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H18769\AppData\Local\Microsoft\Windows\INetCache\Content.Outlook\W74WAN97\"/>
    </mc:Choice>
  </mc:AlternateContent>
  <xr:revisionPtr revIDLastSave="0" documentId="13_ncr:1_{9A8B04DB-7AF5-40CD-AAF6-4F847990C2C8}" xr6:coauthVersionLast="47" xr6:coauthVersionMax="47" xr10:uidLastSave="{00000000-0000-0000-0000-000000000000}"/>
  <bookViews>
    <workbookView xWindow="-120" yWindow="-120" windowWidth="29040" windowHeight="15840" tabRatio="689" activeTab="1" xr2:uid="{F745487D-9CF7-4DFF-A76C-3BE3B3D0A3BD}"/>
  </bookViews>
  <sheets>
    <sheet name="Data Transfer Inputs" sheetId="43" r:id="rId1"/>
    <sheet name="Appraisal Inputs" sheetId="1" r:id="rId2"/>
    <sheet name="Lender Inputs" sheetId="6" r:id="rId3"/>
    <sheet name="Data Transfer Outputs" sheetId="42" r:id="rId4"/>
    <sheet name="Drop Down Lists" sheetId="2" state="hidden" r:id="rId5"/>
    <sheet name="Cheater Sheet" sheetId="44" state="hidden" r:id="rId6"/>
    <sheet name="Units" sheetId="8" r:id="rId7"/>
    <sheet name="Rates-SN" sheetId="24" r:id="rId8"/>
    <sheet name="Rates-AL" sheetId="25" r:id="rId9"/>
    <sheet name="Rates-MC" sheetId="26" r:id="rId10"/>
    <sheet name="Rates-IL" sheetId="27" r:id="rId11"/>
    <sheet name="Occupancy" sheetId="11" r:id="rId12"/>
    <sheet name="Census" sheetId="14" r:id="rId13"/>
    <sheet name="Rev Sum" sheetId="9" r:id="rId14"/>
    <sheet name="Key Data" sheetId="10" r:id="rId15"/>
    <sheet name="Comp Exp" sheetId="15" r:id="rId16"/>
    <sheet name="Sales" sheetId="41" r:id="rId17"/>
  </sheets>
  <definedNames>
    <definedName name="_xlnm._FilterDatabase" localSheetId="1" hidden="1">'Appraisal Inputs'!$A$1:$A$507</definedName>
    <definedName name="_xlnm._FilterDatabase" localSheetId="12" hidden="1">Census!$A$1:$A$45</definedName>
    <definedName name="_xlnm._FilterDatabase" localSheetId="15" hidden="1">'Comp Exp'!$A$1:$A$57</definedName>
    <definedName name="_xlnm._FilterDatabase" localSheetId="14" hidden="1">'Key Data'!$A$1:$A$91</definedName>
    <definedName name="_xlnm._FilterDatabase" localSheetId="2" hidden="1">'Lender Inputs'!$A$1:$A$234</definedName>
    <definedName name="_xlnm._FilterDatabase" localSheetId="11" hidden="1">Occupancy!$A$1:$A$216</definedName>
    <definedName name="_xlnm._FilterDatabase" localSheetId="8" hidden="1">'Rates-AL'!$A$1:$A$69</definedName>
    <definedName name="_xlnm._FilterDatabase" localSheetId="10" hidden="1">'Rates-IL'!$A$1:$A$52</definedName>
    <definedName name="_xlnm._FilterDatabase" localSheetId="9" hidden="1">'Rates-MC'!$A$1:$A$61</definedName>
    <definedName name="_xlnm._FilterDatabase" localSheetId="7" hidden="1">'Rates-SN'!$A$1:$A$78</definedName>
    <definedName name="_xlnm._FilterDatabase" localSheetId="13" hidden="1">'Rev Sum'!$A$1:$A$68</definedName>
    <definedName name="_xlnm._FilterDatabase" localSheetId="16" hidden="1">Sales!$A$1:$A$28</definedName>
    <definedName name="_xlnm._FilterDatabase" localSheetId="6" hidden="1">Units!$A$1:$A$150</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0" i="24" l="1"/>
  <c r="J59" i="24"/>
  <c r="J55" i="24"/>
  <c r="J54" i="24"/>
  <c r="J60" i="25"/>
  <c r="J59" i="25"/>
  <c r="J55" i="25"/>
  <c r="J54" i="25"/>
  <c r="J60" i="26"/>
  <c r="J59" i="26"/>
  <c r="J55" i="26"/>
  <c r="J54" i="26"/>
  <c r="D3" i="1"/>
  <c r="C46" i="27" l="1"/>
  <c r="C46" i="26"/>
  <c r="C46" i="25"/>
  <c r="C46" i="24"/>
  <c r="B151" i="44"/>
  <c r="B150" i="44"/>
  <c r="AF149" i="44"/>
  <c r="AE149" i="44"/>
  <c r="B148" i="44"/>
  <c r="B104" i="44"/>
  <c r="B103" i="44"/>
  <c r="B101" i="44"/>
  <c r="B57" i="44"/>
  <c r="B56" i="44"/>
  <c r="B54" i="44"/>
  <c r="B10" i="44"/>
  <c r="B9" i="44"/>
  <c r="B7" i="44"/>
  <c r="A127" i="6"/>
  <c r="A147" i="6"/>
  <c r="A156" i="6"/>
  <c r="A157" i="6"/>
  <c r="A158" i="6"/>
  <c r="A159" i="6"/>
  <c r="A160" i="6"/>
  <c r="A161" i="6"/>
  <c r="A162" i="6"/>
  <c r="A163" i="6"/>
  <c r="A164" i="6"/>
  <c r="A165" i="6"/>
  <c r="A166" i="6"/>
  <c r="A167" i="6"/>
  <c r="A168" i="6"/>
  <c r="A169" i="6"/>
  <c r="A186" i="6"/>
  <c r="A187" i="6"/>
  <c r="A188" i="6"/>
  <c r="A189" i="6"/>
  <c r="A190" i="6"/>
  <c r="A191" i="6"/>
  <c r="A192" i="6"/>
  <c r="A193" i="6"/>
  <c r="A194" i="6"/>
  <c r="A195" i="6"/>
  <c r="A196" i="6"/>
  <c r="A197" i="6"/>
  <c r="A198" i="6"/>
  <c r="A199" i="6"/>
  <c r="A200" i="6"/>
  <c r="A201" i="6"/>
  <c r="A202" i="6"/>
  <c r="A204" i="6"/>
  <c r="A205" i="6"/>
  <c r="A226" i="6"/>
  <c r="A228" i="6"/>
  <c r="A126" i="6"/>
  <c r="C97" i="6"/>
  <c r="C98" i="6"/>
  <c r="C99" i="6"/>
  <c r="F6095" i="42" l="1"/>
  <c r="G2" i="42" l="1"/>
  <c r="E6283" i="43"/>
  <c r="E6284" i="43" s="1"/>
  <c r="E6285" i="43" s="1"/>
  <c r="E6286" i="43" s="1"/>
  <c r="E6287" i="43" s="1"/>
  <c r="E6288" i="43" s="1"/>
  <c r="E6289" i="43" s="1"/>
  <c r="E6290" i="43" s="1"/>
  <c r="E6291" i="43" s="1"/>
  <c r="E6292" i="43" s="1"/>
  <c r="E6293" i="43" s="1"/>
  <c r="E6294" i="43" s="1"/>
  <c r="E6295" i="43" s="1"/>
  <c r="E6296" i="43" s="1"/>
  <c r="E6297" i="43" s="1"/>
  <c r="E6298" i="43" s="1"/>
  <c r="E6299" i="43" s="1"/>
  <c r="E6300" i="43" s="1"/>
  <c r="E6264" i="43"/>
  <c r="E6265" i="43" s="1"/>
  <c r="E6266" i="43" s="1"/>
  <c r="E6267" i="43" s="1"/>
  <c r="E6268" i="43" s="1"/>
  <c r="E6269" i="43" s="1"/>
  <c r="E6270" i="43" s="1"/>
  <c r="E6271" i="43" s="1"/>
  <c r="E6272" i="43" s="1"/>
  <c r="E6273" i="43" s="1"/>
  <c r="E6274" i="43" s="1"/>
  <c r="E6275" i="43" s="1"/>
  <c r="E6276" i="43" s="1"/>
  <c r="E6277" i="43" s="1"/>
  <c r="E6278" i="43" s="1"/>
  <c r="E6279" i="43" s="1"/>
  <c r="E6280" i="43" s="1"/>
  <c r="E6281" i="43" s="1"/>
  <c r="E6245" i="43"/>
  <c r="E6246" i="43" s="1"/>
  <c r="E6247" i="43" s="1"/>
  <c r="E6248" i="43" s="1"/>
  <c r="E6249" i="43" s="1"/>
  <c r="E6250" i="43" s="1"/>
  <c r="E6251" i="43" s="1"/>
  <c r="E6252" i="43" s="1"/>
  <c r="E6253" i="43" s="1"/>
  <c r="E6254" i="43" s="1"/>
  <c r="E6255" i="43" s="1"/>
  <c r="E6256" i="43" s="1"/>
  <c r="E6257" i="43" s="1"/>
  <c r="E6258" i="43" s="1"/>
  <c r="E6259" i="43" s="1"/>
  <c r="E6260" i="43" s="1"/>
  <c r="E6261" i="43" s="1"/>
  <c r="E6262" i="43" s="1"/>
  <c r="E6226" i="43"/>
  <c r="E6227" i="43" s="1"/>
  <c r="E6228" i="43" s="1"/>
  <c r="E6229" i="43" s="1"/>
  <c r="E6230" i="43" s="1"/>
  <c r="E6231" i="43" s="1"/>
  <c r="E6232" i="43" s="1"/>
  <c r="E6233" i="43" s="1"/>
  <c r="E6234" i="43" s="1"/>
  <c r="E6235" i="43" s="1"/>
  <c r="E6236" i="43" s="1"/>
  <c r="E6237" i="43" s="1"/>
  <c r="E6238" i="43" s="1"/>
  <c r="E6239" i="43" s="1"/>
  <c r="E6240" i="43" s="1"/>
  <c r="E6241" i="43" s="1"/>
  <c r="E6242" i="43" s="1"/>
  <c r="E6243" i="43" s="1"/>
  <c r="E6207" i="43"/>
  <c r="E6208" i="43" s="1"/>
  <c r="E6209" i="43" s="1"/>
  <c r="E6210" i="43" s="1"/>
  <c r="E6211" i="43" s="1"/>
  <c r="E6212" i="43" s="1"/>
  <c r="E6213" i="43" s="1"/>
  <c r="E6214" i="43" s="1"/>
  <c r="E6215" i="43" s="1"/>
  <c r="E6216" i="43" s="1"/>
  <c r="E6217" i="43" s="1"/>
  <c r="E6218" i="43" s="1"/>
  <c r="E6219" i="43" s="1"/>
  <c r="E6220" i="43" s="1"/>
  <c r="E6221" i="43" s="1"/>
  <c r="E6222" i="43" s="1"/>
  <c r="E6223" i="43" s="1"/>
  <c r="E6224" i="43" s="1"/>
  <c r="E6188" i="43"/>
  <c r="E6189" i="43" s="1"/>
  <c r="E6190" i="43" s="1"/>
  <c r="E6191" i="43" s="1"/>
  <c r="E6192" i="43" s="1"/>
  <c r="E6193" i="43" s="1"/>
  <c r="E6194" i="43" s="1"/>
  <c r="E6195" i="43" s="1"/>
  <c r="E6196" i="43" s="1"/>
  <c r="E6197" i="43" s="1"/>
  <c r="E6198" i="43" s="1"/>
  <c r="E6199" i="43" s="1"/>
  <c r="E6200" i="43" s="1"/>
  <c r="E6201" i="43" s="1"/>
  <c r="E6202" i="43" s="1"/>
  <c r="E6203" i="43" s="1"/>
  <c r="E6204" i="43" s="1"/>
  <c r="E6205" i="43" s="1"/>
  <c r="E6169" i="43"/>
  <c r="E6170" i="43" s="1"/>
  <c r="E6171" i="43" s="1"/>
  <c r="E6172" i="43" s="1"/>
  <c r="E6173" i="43" s="1"/>
  <c r="E6174" i="43" s="1"/>
  <c r="E6175" i="43" s="1"/>
  <c r="E6176" i="43" s="1"/>
  <c r="E6177" i="43" s="1"/>
  <c r="E6178" i="43" s="1"/>
  <c r="E6179" i="43" s="1"/>
  <c r="E6180" i="43" s="1"/>
  <c r="E6181" i="43" s="1"/>
  <c r="E6182" i="43" s="1"/>
  <c r="E6183" i="43" s="1"/>
  <c r="E6184" i="43" s="1"/>
  <c r="E6185" i="43" s="1"/>
  <c r="E6186" i="43" s="1"/>
  <c r="E6150" i="43"/>
  <c r="E6151" i="43" s="1"/>
  <c r="E6152" i="43" s="1"/>
  <c r="E6153" i="43" s="1"/>
  <c r="E6154" i="43" s="1"/>
  <c r="E6155" i="43" s="1"/>
  <c r="E6156" i="43" s="1"/>
  <c r="E6157" i="43" s="1"/>
  <c r="E6158" i="43" s="1"/>
  <c r="E6159" i="43" s="1"/>
  <c r="E6160" i="43" s="1"/>
  <c r="E6161" i="43" s="1"/>
  <c r="E6162" i="43" s="1"/>
  <c r="E6163" i="43" s="1"/>
  <c r="E6164" i="43" s="1"/>
  <c r="E6165" i="43" s="1"/>
  <c r="E6166" i="43" s="1"/>
  <c r="E6167" i="43" s="1"/>
  <c r="F6094" i="43"/>
  <c r="F6092" i="43"/>
  <c r="F6091" i="43"/>
  <c r="E6283" i="42"/>
  <c r="E6284" i="42" s="1"/>
  <c r="E6285" i="42" s="1"/>
  <c r="E6286" i="42" s="1"/>
  <c r="E6287" i="42" s="1"/>
  <c r="E6288" i="42" s="1"/>
  <c r="E6289" i="42" s="1"/>
  <c r="E6290" i="42" s="1"/>
  <c r="E6291" i="42" s="1"/>
  <c r="E6292" i="42" s="1"/>
  <c r="E6293" i="42" s="1"/>
  <c r="E6294" i="42" s="1"/>
  <c r="E6295" i="42" s="1"/>
  <c r="E6296" i="42" s="1"/>
  <c r="E6297" i="42" s="1"/>
  <c r="E6298" i="42" s="1"/>
  <c r="E6299" i="42" s="1"/>
  <c r="E6300" i="42" s="1"/>
  <c r="E6264" i="42"/>
  <c r="E6265" i="42" s="1"/>
  <c r="E6266" i="42" s="1"/>
  <c r="E6267" i="42" s="1"/>
  <c r="E6268" i="42" s="1"/>
  <c r="E6269" i="42" s="1"/>
  <c r="E6270" i="42" s="1"/>
  <c r="E6271" i="42" s="1"/>
  <c r="E6272" i="42" s="1"/>
  <c r="E6273" i="42" s="1"/>
  <c r="E6274" i="42" s="1"/>
  <c r="E6275" i="42" s="1"/>
  <c r="E6276" i="42" s="1"/>
  <c r="E6277" i="42" s="1"/>
  <c r="E6278" i="42" s="1"/>
  <c r="E6279" i="42" s="1"/>
  <c r="E6280" i="42" s="1"/>
  <c r="E6281" i="42" s="1"/>
  <c r="E6245" i="42"/>
  <c r="E6246" i="42" s="1"/>
  <c r="E6247" i="42" s="1"/>
  <c r="E6248" i="42" s="1"/>
  <c r="E6249" i="42" s="1"/>
  <c r="E6250" i="42" s="1"/>
  <c r="E6251" i="42" s="1"/>
  <c r="E6252" i="42" s="1"/>
  <c r="E6253" i="42" s="1"/>
  <c r="E6254" i="42" s="1"/>
  <c r="E6255" i="42" s="1"/>
  <c r="E6256" i="42" s="1"/>
  <c r="E6257" i="42" s="1"/>
  <c r="E6258" i="42" s="1"/>
  <c r="E6259" i="42" s="1"/>
  <c r="E6260" i="42" s="1"/>
  <c r="E6261" i="42" s="1"/>
  <c r="E6262" i="42" s="1"/>
  <c r="E6226" i="42"/>
  <c r="E6227" i="42" s="1"/>
  <c r="E6228" i="42" s="1"/>
  <c r="E6229" i="42" s="1"/>
  <c r="E6230" i="42" s="1"/>
  <c r="E6231" i="42" s="1"/>
  <c r="E6232" i="42" s="1"/>
  <c r="E6233" i="42" s="1"/>
  <c r="E6234" i="42" s="1"/>
  <c r="E6235" i="42" s="1"/>
  <c r="E6236" i="42" s="1"/>
  <c r="E6237" i="42" s="1"/>
  <c r="E6238" i="42" s="1"/>
  <c r="E6239" i="42" s="1"/>
  <c r="E6240" i="42" s="1"/>
  <c r="E6241" i="42" s="1"/>
  <c r="E6242" i="42" s="1"/>
  <c r="E6243" i="42" s="1"/>
  <c r="E6207" i="42"/>
  <c r="E6208" i="42" s="1"/>
  <c r="E6209" i="42" s="1"/>
  <c r="E6210" i="42" s="1"/>
  <c r="E6211" i="42" s="1"/>
  <c r="E6212" i="42" s="1"/>
  <c r="E6213" i="42" s="1"/>
  <c r="E6214" i="42" s="1"/>
  <c r="E6215" i="42" s="1"/>
  <c r="E6216" i="42" s="1"/>
  <c r="E6217" i="42" s="1"/>
  <c r="E6218" i="42" s="1"/>
  <c r="E6219" i="42" s="1"/>
  <c r="E6220" i="42" s="1"/>
  <c r="E6221" i="42" s="1"/>
  <c r="E6222" i="42" s="1"/>
  <c r="E6223" i="42" s="1"/>
  <c r="E6224" i="42" s="1"/>
  <c r="E6188" i="42"/>
  <c r="E6189" i="42" s="1"/>
  <c r="E6190" i="42" s="1"/>
  <c r="E6191" i="42" s="1"/>
  <c r="E6192" i="42" s="1"/>
  <c r="E6193" i="42" s="1"/>
  <c r="E6194" i="42" s="1"/>
  <c r="E6195" i="42" s="1"/>
  <c r="E6196" i="42" s="1"/>
  <c r="E6197" i="42" s="1"/>
  <c r="E6198" i="42" s="1"/>
  <c r="E6199" i="42" s="1"/>
  <c r="E6200" i="42" s="1"/>
  <c r="E6201" i="42" s="1"/>
  <c r="E6202" i="42" s="1"/>
  <c r="E6203" i="42" s="1"/>
  <c r="E6204" i="42" s="1"/>
  <c r="E6205" i="42" s="1"/>
  <c r="E6169" i="42"/>
  <c r="E6170" i="42" s="1"/>
  <c r="E6171" i="42" s="1"/>
  <c r="E6172" i="42" s="1"/>
  <c r="E6173" i="42" s="1"/>
  <c r="E6174" i="42" s="1"/>
  <c r="E6175" i="42" s="1"/>
  <c r="E6176" i="42" s="1"/>
  <c r="E6177" i="42" s="1"/>
  <c r="E6178" i="42" s="1"/>
  <c r="E6179" i="42" s="1"/>
  <c r="E6180" i="42" s="1"/>
  <c r="E6181" i="42" s="1"/>
  <c r="E6182" i="42" s="1"/>
  <c r="E6183" i="42" s="1"/>
  <c r="E6184" i="42" s="1"/>
  <c r="E6185" i="42" s="1"/>
  <c r="E6186" i="42" s="1"/>
  <c r="E6150" i="42"/>
  <c r="E6151" i="42" s="1"/>
  <c r="E6152" i="42" s="1"/>
  <c r="E6153" i="42" s="1"/>
  <c r="E6154" i="42" s="1"/>
  <c r="E6155" i="42" s="1"/>
  <c r="E6156" i="42" s="1"/>
  <c r="E6157" i="42" s="1"/>
  <c r="E6158" i="42" s="1"/>
  <c r="E6159" i="42" s="1"/>
  <c r="E6160" i="42" s="1"/>
  <c r="E6161" i="42" s="1"/>
  <c r="E6162" i="42" s="1"/>
  <c r="E6163" i="42" s="1"/>
  <c r="E6164" i="42" s="1"/>
  <c r="E6165" i="42" s="1"/>
  <c r="E6166" i="42" s="1"/>
  <c r="E6167" i="42" s="1"/>
  <c r="F6091" i="42"/>
  <c r="F6092" i="42"/>
  <c r="F6094" i="42"/>
  <c r="C18" i="15" l="1"/>
  <c r="S20" i="14" l="1"/>
  <c r="S29" i="14"/>
  <c r="S36" i="14"/>
  <c r="T31" i="14"/>
  <c r="T22" i="14"/>
  <c r="T13" i="14"/>
  <c r="T3" i="14" l="1"/>
  <c r="C100" i="6" l="1"/>
  <c r="C101" i="6"/>
  <c r="C104" i="6"/>
  <c r="C105" i="6"/>
  <c r="C108" i="6"/>
  <c r="C109" i="6"/>
  <c r="C112" i="6"/>
  <c r="Q108" i="6" l="1"/>
  <c r="Q100" i="6"/>
  <c r="Q99" i="6"/>
  <c r="Q104" i="6"/>
  <c r="Q98" i="6"/>
  <c r="Q109" i="6"/>
  <c r="Q105" i="6"/>
  <c r="Q101" i="6"/>
  <c r="C129" i="6"/>
  <c r="Q112" i="6"/>
  <c r="C144" i="6"/>
  <c r="Q97" i="6"/>
  <c r="C141" i="6"/>
  <c r="C137" i="6"/>
  <c r="C133" i="6"/>
  <c r="C130" i="6"/>
  <c r="C140" i="6"/>
  <c r="C136" i="6"/>
  <c r="C132" i="6"/>
  <c r="C131" i="6"/>
  <c r="C486" i="1" l="1"/>
  <c r="C485" i="1"/>
  <c r="H55" i="10" l="1"/>
  <c r="H83" i="1" l="1"/>
  <c r="H94" i="1"/>
  <c r="R94" i="1"/>
  <c r="M96" i="1"/>
  <c r="M97" i="1"/>
  <c r="M98" i="1"/>
  <c r="M99" i="1"/>
  <c r="M100" i="1"/>
  <c r="M101" i="1"/>
  <c r="M104" i="1"/>
  <c r="M105" i="1"/>
  <c r="M108" i="1"/>
  <c r="M109" i="1"/>
  <c r="M112" i="1"/>
  <c r="H126" i="1"/>
  <c r="C128" i="1"/>
  <c r="C129" i="1"/>
  <c r="C130" i="1"/>
  <c r="C131" i="1"/>
  <c r="C132" i="1"/>
  <c r="C133" i="1"/>
  <c r="C136" i="1"/>
  <c r="C137" i="1"/>
  <c r="C140" i="1"/>
  <c r="C141" i="1"/>
  <c r="C144" i="1"/>
  <c r="H168" i="1"/>
  <c r="N293" i="1"/>
  <c r="O293" i="1"/>
  <c r="C294" i="1"/>
  <c r="C349" i="1"/>
  <c r="C421" i="1"/>
  <c r="C438" i="1"/>
  <c r="C439" i="1"/>
  <c r="C440" i="1"/>
  <c r="C441" i="1"/>
  <c r="C442" i="1"/>
  <c r="C443" i="1"/>
  <c r="B152" i="44" l="1"/>
  <c r="B58" i="44"/>
  <c r="B105" i="44"/>
  <c r="B11" i="44"/>
  <c r="R293" i="1"/>
  <c r="G293" i="1"/>
  <c r="K293" i="1"/>
  <c r="F293" i="1"/>
  <c r="J293" i="1"/>
  <c r="E293" i="1"/>
  <c r="D83" i="6" l="1"/>
  <c r="D94" i="6"/>
  <c r="R94" i="6"/>
  <c r="C96" i="6"/>
  <c r="D126" i="6"/>
  <c r="C148" i="6"/>
  <c r="C149" i="6"/>
  <c r="D168" i="6"/>
  <c r="D202" i="6"/>
  <c r="Q96" i="6" l="1"/>
  <c r="C128" i="6"/>
  <c r="I39" i="14" l="1"/>
  <c r="C24" i="10"/>
  <c r="C23" i="10"/>
  <c r="C22" i="10"/>
  <c r="I4" i="11"/>
  <c r="Y37" i="10"/>
  <c r="J37" i="10"/>
  <c r="X4" i="9"/>
  <c r="I212" i="11"/>
  <c r="I160" i="11"/>
  <c r="I108" i="11"/>
  <c r="I56" i="11"/>
  <c r="I32" i="14"/>
  <c r="I23" i="14"/>
  <c r="I14" i="14"/>
  <c r="I4" i="14"/>
  <c r="Y4" i="10"/>
  <c r="J4" i="10"/>
  <c r="C56" i="15" l="1"/>
  <c r="C55" i="15"/>
  <c r="C54" i="15"/>
  <c r="C51" i="15"/>
  <c r="C50" i="15"/>
  <c r="C49" i="15"/>
  <c r="C48" i="15"/>
  <c r="C47" i="15"/>
  <c r="C17" i="15"/>
  <c r="C16" i="15"/>
  <c r="C15" i="15"/>
  <c r="C6" i="15"/>
  <c r="C5" i="15"/>
  <c r="C4" i="15"/>
  <c r="C3" i="15"/>
  <c r="S11" i="14" l="1"/>
  <c r="Y33" i="10" l="1"/>
  <c r="X33" i="10"/>
  <c r="Y32" i="10"/>
  <c r="X32" i="10"/>
  <c r="Y31" i="10"/>
  <c r="X31" i="10"/>
  <c r="Y30" i="10"/>
  <c r="X30" i="10"/>
  <c r="Y29" i="10"/>
  <c r="X29" i="10"/>
  <c r="Y28" i="10"/>
  <c r="X28" i="10"/>
  <c r="X37" i="10" l="1"/>
  <c r="T4" i="9"/>
  <c r="H56" i="11"/>
  <c r="H23" i="14"/>
  <c r="H4" i="14"/>
  <c r="H39" i="14"/>
  <c r="I37" i="10"/>
  <c r="H212" i="11"/>
  <c r="H32" i="14"/>
  <c r="H160" i="11"/>
  <c r="I4" i="10"/>
  <c r="H4" i="11"/>
  <c r="H108" i="11"/>
  <c r="X4" i="10"/>
  <c r="H14" i="14"/>
  <c r="K69" i="10" l="1"/>
  <c r="C21" i="15"/>
  <c r="C39" i="15"/>
  <c r="C40" i="15"/>
  <c r="C41" i="15"/>
  <c r="C42" i="15"/>
  <c r="C43" i="15"/>
  <c r="C44" i="15"/>
  <c r="C90" i="10" l="1"/>
  <c r="C65" i="10"/>
  <c r="C66" i="10"/>
  <c r="C68" i="10"/>
  <c r="C21" i="10"/>
  <c r="D4" i="1" l="1"/>
  <c r="D5" i="1"/>
  <c r="I5" i="1"/>
  <c r="Q5" i="1"/>
  <c r="D6" i="1"/>
  <c r="I6" i="1"/>
  <c r="Q6" i="1"/>
  <c r="D7" i="1"/>
  <c r="I7" i="1"/>
  <c r="Q7" i="1"/>
  <c r="D8" i="1"/>
  <c r="I8" i="1"/>
  <c r="Q8" i="1"/>
  <c r="D9" i="1"/>
  <c r="I9" i="1"/>
  <c r="Q9" i="1"/>
  <c r="D10" i="1"/>
  <c r="Q10" i="1"/>
  <c r="D11" i="1"/>
  <c r="I11" i="1"/>
  <c r="Q11" i="1"/>
  <c r="D12" i="1"/>
  <c r="I12" i="1"/>
  <c r="Q12" i="1"/>
  <c r="D13" i="1"/>
  <c r="I13" i="1"/>
  <c r="I14" i="1"/>
  <c r="D15" i="1"/>
  <c r="I15" i="1"/>
  <c r="D16" i="1"/>
  <c r="I16" i="1"/>
  <c r="D17" i="1"/>
  <c r="I17" i="1"/>
  <c r="D18" i="1"/>
  <c r="D19" i="1"/>
  <c r="C33" i="1"/>
  <c r="D33" i="1"/>
  <c r="E33" i="1"/>
  <c r="F33" i="1"/>
  <c r="F63" i="1" s="1"/>
  <c r="G33" i="1"/>
  <c r="H33" i="1"/>
  <c r="I33" i="1"/>
  <c r="J33" i="1"/>
  <c r="K33" i="1"/>
  <c r="L33" i="1"/>
  <c r="C34" i="1"/>
  <c r="D34" i="1"/>
  <c r="E34" i="1"/>
  <c r="F34" i="1"/>
  <c r="A34" i="1" s="1"/>
  <c r="G34" i="1"/>
  <c r="H34" i="1"/>
  <c r="I34" i="1"/>
  <c r="J34" i="1"/>
  <c r="K34" i="1"/>
  <c r="L34" i="1"/>
  <c r="C35" i="1"/>
  <c r="D35" i="1"/>
  <c r="G64" i="1" s="1"/>
  <c r="E35" i="1"/>
  <c r="F35" i="1"/>
  <c r="A35" i="1" s="1"/>
  <c r="G35" i="1"/>
  <c r="H35" i="1"/>
  <c r="H63" i="1" s="1"/>
  <c r="I35" i="1"/>
  <c r="J35" i="1"/>
  <c r="K35" i="1"/>
  <c r="L35" i="1"/>
  <c r="C36" i="1"/>
  <c r="D36" i="1"/>
  <c r="E36" i="1"/>
  <c r="E63" i="1" s="1"/>
  <c r="F36" i="1"/>
  <c r="A36" i="1" s="1"/>
  <c r="G36" i="1"/>
  <c r="H36" i="1"/>
  <c r="I36" i="1"/>
  <c r="J36" i="1"/>
  <c r="K36" i="1"/>
  <c r="L36" i="1"/>
  <c r="C37" i="1"/>
  <c r="D37" i="1"/>
  <c r="E37" i="1"/>
  <c r="F37" i="1"/>
  <c r="A37" i="1" s="1"/>
  <c r="G37" i="1"/>
  <c r="H37" i="1"/>
  <c r="I37" i="1"/>
  <c r="J37" i="1"/>
  <c r="K37" i="1"/>
  <c r="L37" i="1"/>
  <c r="C38" i="1"/>
  <c r="D38" i="1"/>
  <c r="E38" i="1"/>
  <c r="F38" i="1"/>
  <c r="A38" i="1" s="1"/>
  <c r="G38" i="1"/>
  <c r="H38" i="1"/>
  <c r="I38" i="1"/>
  <c r="J38" i="1"/>
  <c r="K38" i="1"/>
  <c r="L38" i="1"/>
  <c r="C39" i="1"/>
  <c r="D39" i="1"/>
  <c r="E39" i="1"/>
  <c r="F39" i="1"/>
  <c r="A39" i="1" s="1"/>
  <c r="G39" i="1"/>
  <c r="H39" i="1"/>
  <c r="I39" i="1"/>
  <c r="J39" i="1"/>
  <c r="K39" i="1"/>
  <c r="L39" i="1"/>
  <c r="C40" i="1"/>
  <c r="D40" i="1"/>
  <c r="E40" i="1"/>
  <c r="F40" i="1"/>
  <c r="A40" i="1" s="1"/>
  <c r="G40" i="1"/>
  <c r="H40" i="1"/>
  <c r="I40" i="1"/>
  <c r="J40" i="1"/>
  <c r="K40" i="1"/>
  <c r="L40" i="1"/>
  <c r="C41" i="1"/>
  <c r="D41" i="1"/>
  <c r="E41" i="1"/>
  <c r="F41" i="1"/>
  <c r="A41" i="1" s="1"/>
  <c r="G41" i="1"/>
  <c r="H41" i="1"/>
  <c r="I41" i="1"/>
  <c r="J41" i="1"/>
  <c r="K41" i="1"/>
  <c r="L41" i="1"/>
  <c r="C42" i="1"/>
  <c r="D42" i="1"/>
  <c r="E42" i="1"/>
  <c r="F42" i="1"/>
  <c r="A42" i="1" s="1"/>
  <c r="G42" i="1"/>
  <c r="H42" i="1"/>
  <c r="I42" i="1"/>
  <c r="J42" i="1"/>
  <c r="K42" i="1"/>
  <c r="L42" i="1"/>
  <c r="C43" i="1"/>
  <c r="D43" i="1"/>
  <c r="E43" i="1"/>
  <c r="F43" i="1"/>
  <c r="A43" i="1" s="1"/>
  <c r="G43" i="1"/>
  <c r="H43" i="1"/>
  <c r="I43" i="1"/>
  <c r="J43" i="1"/>
  <c r="K43" i="1"/>
  <c r="L43" i="1"/>
  <c r="C44" i="1"/>
  <c r="D44" i="1"/>
  <c r="E44" i="1"/>
  <c r="F44" i="1"/>
  <c r="A44" i="1" s="1"/>
  <c r="G44" i="1"/>
  <c r="H44" i="1"/>
  <c r="I44" i="1"/>
  <c r="J44" i="1"/>
  <c r="K44" i="1"/>
  <c r="L44" i="1"/>
  <c r="C45" i="1"/>
  <c r="D45" i="1"/>
  <c r="E45" i="1"/>
  <c r="F45" i="1"/>
  <c r="A45" i="1" s="1"/>
  <c r="G45" i="1"/>
  <c r="H45" i="1"/>
  <c r="I45" i="1"/>
  <c r="J45" i="1"/>
  <c r="K45" i="1"/>
  <c r="L45" i="1"/>
  <c r="C46" i="1"/>
  <c r="D46" i="1"/>
  <c r="E46" i="1"/>
  <c r="F46" i="1"/>
  <c r="A46" i="1" s="1"/>
  <c r="G46" i="1"/>
  <c r="H46" i="1"/>
  <c r="I46" i="1"/>
  <c r="J46" i="1"/>
  <c r="K46" i="1"/>
  <c r="L46" i="1"/>
  <c r="C47" i="1"/>
  <c r="D47" i="1"/>
  <c r="E47" i="1"/>
  <c r="F47" i="1"/>
  <c r="A47" i="1" s="1"/>
  <c r="G47" i="1"/>
  <c r="H47" i="1"/>
  <c r="I47" i="1"/>
  <c r="J47" i="1"/>
  <c r="K47" i="1"/>
  <c r="L47" i="1"/>
  <c r="C48" i="1"/>
  <c r="D48" i="1"/>
  <c r="E48" i="1"/>
  <c r="F48" i="1"/>
  <c r="A48" i="1" s="1"/>
  <c r="G48" i="1"/>
  <c r="H48" i="1"/>
  <c r="I48" i="1"/>
  <c r="J48" i="1"/>
  <c r="K48" i="1"/>
  <c r="L48" i="1"/>
  <c r="C49" i="1"/>
  <c r="D49" i="1"/>
  <c r="E49" i="1"/>
  <c r="F49" i="1"/>
  <c r="A49" i="1" s="1"/>
  <c r="G49" i="1"/>
  <c r="H49" i="1"/>
  <c r="I49" i="1"/>
  <c r="J49" i="1"/>
  <c r="K49" i="1"/>
  <c r="L49" i="1"/>
  <c r="C50" i="1"/>
  <c r="D50" i="1"/>
  <c r="E50" i="1"/>
  <c r="F50" i="1"/>
  <c r="A50" i="1" s="1"/>
  <c r="G50" i="1"/>
  <c r="H50" i="1"/>
  <c r="I50" i="1"/>
  <c r="J50" i="1"/>
  <c r="K50" i="1"/>
  <c r="L50" i="1"/>
  <c r="C51" i="1"/>
  <c r="D51" i="1"/>
  <c r="E51" i="1"/>
  <c r="F51" i="1"/>
  <c r="A51" i="1" s="1"/>
  <c r="G51" i="1"/>
  <c r="H51" i="1"/>
  <c r="I51" i="1"/>
  <c r="J51" i="1"/>
  <c r="K51" i="1"/>
  <c r="L51" i="1"/>
  <c r="C52" i="1"/>
  <c r="D52" i="1"/>
  <c r="E52" i="1"/>
  <c r="F52" i="1"/>
  <c r="A52" i="1" s="1"/>
  <c r="G52" i="1"/>
  <c r="H52" i="1"/>
  <c r="I52" i="1"/>
  <c r="J52" i="1"/>
  <c r="K52" i="1"/>
  <c r="L52" i="1"/>
  <c r="C53" i="1"/>
  <c r="D53" i="1"/>
  <c r="E53" i="1"/>
  <c r="F53" i="1"/>
  <c r="A53" i="1" s="1"/>
  <c r="G53" i="1"/>
  <c r="H53" i="1"/>
  <c r="I53" i="1"/>
  <c r="J53" i="1"/>
  <c r="K53" i="1"/>
  <c r="L53" i="1"/>
  <c r="C54" i="1"/>
  <c r="D54" i="1"/>
  <c r="E54" i="1"/>
  <c r="F54" i="1"/>
  <c r="A54" i="1" s="1"/>
  <c r="G54" i="1"/>
  <c r="H54" i="1"/>
  <c r="I54" i="1"/>
  <c r="J54" i="1"/>
  <c r="K54" i="1"/>
  <c r="L54" i="1"/>
  <c r="C55" i="1"/>
  <c r="D55" i="1"/>
  <c r="E55" i="1"/>
  <c r="F55" i="1"/>
  <c r="A55" i="1" s="1"/>
  <c r="G55" i="1"/>
  <c r="H55" i="1"/>
  <c r="I55" i="1"/>
  <c r="J55" i="1"/>
  <c r="K55" i="1"/>
  <c r="L55" i="1"/>
  <c r="C56" i="1"/>
  <c r="D56" i="1"/>
  <c r="E56" i="1"/>
  <c r="F56" i="1"/>
  <c r="A56" i="1" s="1"/>
  <c r="G56" i="1"/>
  <c r="H56" i="1"/>
  <c r="I56" i="1"/>
  <c r="J56" i="1"/>
  <c r="K56" i="1"/>
  <c r="L56" i="1"/>
  <c r="C57" i="1"/>
  <c r="D57" i="1"/>
  <c r="E57" i="1"/>
  <c r="F57" i="1"/>
  <c r="A57" i="1" s="1"/>
  <c r="G57" i="1"/>
  <c r="H57" i="1"/>
  <c r="I57" i="1"/>
  <c r="J57" i="1"/>
  <c r="K57" i="1"/>
  <c r="L57" i="1"/>
  <c r="C58" i="1"/>
  <c r="D58" i="1"/>
  <c r="E58" i="1"/>
  <c r="F58" i="1"/>
  <c r="A58" i="1" s="1"/>
  <c r="G58" i="1"/>
  <c r="H58" i="1"/>
  <c r="I58" i="1"/>
  <c r="J58" i="1"/>
  <c r="K58" i="1"/>
  <c r="L58" i="1"/>
  <c r="C59" i="1"/>
  <c r="D59" i="1"/>
  <c r="E59" i="1"/>
  <c r="F59" i="1"/>
  <c r="A59" i="1" s="1"/>
  <c r="G59" i="1"/>
  <c r="H59" i="1"/>
  <c r="I59" i="1"/>
  <c r="J59" i="1"/>
  <c r="K59" i="1"/>
  <c r="L59" i="1"/>
  <c r="C60" i="1"/>
  <c r="D60" i="1"/>
  <c r="E60" i="1"/>
  <c r="F60" i="1"/>
  <c r="A60" i="1" s="1"/>
  <c r="G60" i="1"/>
  <c r="H60" i="1"/>
  <c r="I60" i="1"/>
  <c r="J60" i="1"/>
  <c r="K60" i="1"/>
  <c r="L60" i="1"/>
  <c r="C61" i="1"/>
  <c r="D61" i="1"/>
  <c r="E61" i="1"/>
  <c r="F61" i="1"/>
  <c r="A61" i="1" s="1"/>
  <c r="G61" i="1"/>
  <c r="H61" i="1"/>
  <c r="I61" i="1"/>
  <c r="J61" i="1"/>
  <c r="K61" i="1"/>
  <c r="L61" i="1"/>
  <c r="C62" i="1"/>
  <c r="D62" i="1"/>
  <c r="E62" i="1"/>
  <c r="F62" i="1"/>
  <c r="A62" i="1" s="1"/>
  <c r="G62" i="1"/>
  <c r="H62" i="1"/>
  <c r="I62" i="1"/>
  <c r="J62" i="1"/>
  <c r="K62" i="1"/>
  <c r="L62" i="1"/>
  <c r="G63" i="1"/>
  <c r="L63" i="1"/>
  <c r="F64" i="1"/>
  <c r="L64" i="1"/>
  <c r="E65" i="1"/>
  <c r="L65" i="1"/>
  <c r="H66" i="1"/>
  <c r="L66" i="1"/>
  <c r="G67" i="1"/>
  <c r="L67" i="1"/>
  <c r="D80" i="1"/>
  <c r="E80" i="1"/>
  <c r="F80" i="1"/>
  <c r="A80" i="1" s="1" a="1"/>
  <c r="A80" i="1" s="1"/>
  <c r="G80" i="1"/>
  <c r="G85" i="1" s="1"/>
  <c r="D81" i="1"/>
  <c r="A81" i="1" s="1" a="1"/>
  <c r="A81" i="1" s="1"/>
  <c r="E81" i="1"/>
  <c r="E84" i="1" s="1"/>
  <c r="F81" i="1"/>
  <c r="G81" i="1"/>
  <c r="D82" i="1"/>
  <c r="E82" i="1"/>
  <c r="F82" i="1"/>
  <c r="F83" i="1" s="1"/>
  <c r="G82" i="1"/>
  <c r="G83" i="1" s="1"/>
  <c r="D83" i="1"/>
  <c r="E83" i="1"/>
  <c r="E126" i="1" s="1"/>
  <c r="F84" i="1"/>
  <c r="G84" i="1"/>
  <c r="D85" i="1"/>
  <c r="E85" i="1"/>
  <c r="F85" i="1"/>
  <c r="D86" i="1"/>
  <c r="E86" i="1"/>
  <c r="F86" i="1"/>
  <c r="A86" i="1" s="1" a="1"/>
  <c r="A86" i="1" s="1"/>
  <c r="G86" i="1"/>
  <c r="D87" i="1"/>
  <c r="E87" i="1"/>
  <c r="F87" i="1"/>
  <c r="D94" i="1"/>
  <c r="E94" i="1"/>
  <c r="N94" i="1"/>
  <c r="O94" i="1"/>
  <c r="D95" i="1"/>
  <c r="E95" i="1"/>
  <c r="F95" i="1"/>
  <c r="G95" i="1"/>
  <c r="H95" i="1"/>
  <c r="D96" i="1"/>
  <c r="E96" i="1"/>
  <c r="F96" i="1"/>
  <c r="P96" i="1" s="1"/>
  <c r="G96" i="1"/>
  <c r="Q96" i="1" s="1"/>
  <c r="H96" i="1"/>
  <c r="O96" i="1"/>
  <c r="D97" i="1"/>
  <c r="E97" i="1"/>
  <c r="F97" i="1"/>
  <c r="G97" i="1"/>
  <c r="H97" i="1"/>
  <c r="O97" i="1"/>
  <c r="D98" i="1"/>
  <c r="E98" i="1"/>
  <c r="F98" i="1"/>
  <c r="P103" i="1" s="1"/>
  <c r="G98" i="1"/>
  <c r="H98" i="1"/>
  <c r="O98" i="1"/>
  <c r="D99" i="1"/>
  <c r="E99" i="1"/>
  <c r="F99" i="1"/>
  <c r="G99" i="1"/>
  <c r="H99" i="1"/>
  <c r="O99" i="1"/>
  <c r="D100" i="1"/>
  <c r="E100" i="1"/>
  <c r="F100" i="1"/>
  <c r="G100" i="1"/>
  <c r="H100" i="1"/>
  <c r="O100" i="1"/>
  <c r="D101" i="1"/>
  <c r="E101" i="1"/>
  <c r="F101" i="1"/>
  <c r="G101" i="1"/>
  <c r="H101" i="1"/>
  <c r="O101" i="1"/>
  <c r="C102" i="1"/>
  <c r="D102" i="1"/>
  <c r="E102" i="1"/>
  <c r="O102" i="1" s="1"/>
  <c r="F102" i="1"/>
  <c r="F115" i="1" s="1"/>
  <c r="G102" i="1"/>
  <c r="H102" i="1"/>
  <c r="M102" i="1"/>
  <c r="Q102" i="1"/>
  <c r="C103" i="1"/>
  <c r="M103" i="1" s="1"/>
  <c r="D103" i="1"/>
  <c r="N102" i="1" s="1"/>
  <c r="E103" i="1"/>
  <c r="F103" i="1"/>
  <c r="G103" i="1"/>
  <c r="H103" i="1"/>
  <c r="R102" i="1" s="1"/>
  <c r="O103" i="1"/>
  <c r="D104" i="1"/>
  <c r="E104" i="1"/>
  <c r="F104" i="1"/>
  <c r="P104" i="1" s="1"/>
  <c r="G104" i="1"/>
  <c r="Q104" i="1" s="1"/>
  <c r="H104" i="1"/>
  <c r="O104" i="1"/>
  <c r="D105" i="1"/>
  <c r="E105" i="1"/>
  <c r="F105" i="1"/>
  <c r="G105" i="1"/>
  <c r="H105" i="1"/>
  <c r="O105" i="1"/>
  <c r="C106" i="1"/>
  <c r="D106" i="1"/>
  <c r="E106" i="1"/>
  <c r="O106" i="1" s="1"/>
  <c r="F106" i="1"/>
  <c r="P106" i="1" s="1"/>
  <c r="G106" i="1"/>
  <c r="H106" i="1"/>
  <c r="M106" i="1"/>
  <c r="Q106" i="1"/>
  <c r="C107" i="1"/>
  <c r="M107" i="1" s="1"/>
  <c r="D107" i="1"/>
  <c r="N106" i="1" s="1"/>
  <c r="E107" i="1"/>
  <c r="F107" i="1"/>
  <c r="G107" i="1"/>
  <c r="H107" i="1"/>
  <c r="R106" i="1" s="1"/>
  <c r="O107" i="1"/>
  <c r="D108" i="1"/>
  <c r="E108" i="1"/>
  <c r="F108" i="1"/>
  <c r="P108" i="1" s="1"/>
  <c r="G108" i="1"/>
  <c r="Q108" i="1" s="1"/>
  <c r="H108" i="1"/>
  <c r="O108" i="1"/>
  <c r="D109" i="1"/>
  <c r="E109" i="1"/>
  <c r="F109" i="1"/>
  <c r="P111" i="1" s="1"/>
  <c r="G109" i="1"/>
  <c r="H109" i="1"/>
  <c r="O109" i="1"/>
  <c r="C110" i="1"/>
  <c r="D110" i="1"/>
  <c r="E110" i="1"/>
  <c r="O110" i="1" s="1"/>
  <c r="F110" i="1"/>
  <c r="P110" i="1" s="1"/>
  <c r="G110" i="1"/>
  <c r="H110" i="1"/>
  <c r="M110" i="1"/>
  <c r="Q110" i="1"/>
  <c r="C111" i="1"/>
  <c r="M111" i="1" s="1"/>
  <c r="D111" i="1"/>
  <c r="N110" i="1" s="1"/>
  <c r="E111" i="1"/>
  <c r="F111" i="1"/>
  <c r="G111" i="1"/>
  <c r="H111" i="1"/>
  <c r="R110" i="1" s="1"/>
  <c r="O111" i="1"/>
  <c r="D112" i="1"/>
  <c r="E112" i="1"/>
  <c r="F112" i="1"/>
  <c r="P112" i="1" s="1"/>
  <c r="G112" i="1"/>
  <c r="Q112" i="1" s="1"/>
  <c r="H112" i="1"/>
  <c r="O112" i="1"/>
  <c r="C113" i="1"/>
  <c r="D113" i="1"/>
  <c r="E113" i="1"/>
  <c r="E115" i="1" s="1"/>
  <c r="F113" i="1"/>
  <c r="P113" i="1" s="1"/>
  <c r="G113" i="1"/>
  <c r="H113" i="1"/>
  <c r="M113" i="1"/>
  <c r="Q113" i="1"/>
  <c r="C114" i="1"/>
  <c r="M114" i="1" s="1"/>
  <c r="D114" i="1"/>
  <c r="N113" i="1" s="1"/>
  <c r="E114" i="1"/>
  <c r="F114" i="1"/>
  <c r="G114" i="1"/>
  <c r="H114" i="1"/>
  <c r="R113" i="1" s="1"/>
  <c r="O114" i="1"/>
  <c r="D115" i="1"/>
  <c r="H115" i="1"/>
  <c r="D126" i="1"/>
  <c r="D128" i="1"/>
  <c r="E128" i="1"/>
  <c r="F128" i="1"/>
  <c r="I128" i="1" s="1"/>
  <c r="G128" i="1"/>
  <c r="H128" i="1"/>
  <c r="D129" i="1"/>
  <c r="E129" i="1"/>
  <c r="F129" i="1"/>
  <c r="G129" i="1"/>
  <c r="H129" i="1"/>
  <c r="D130" i="1"/>
  <c r="E130" i="1"/>
  <c r="F130" i="1"/>
  <c r="G130" i="1"/>
  <c r="H130" i="1"/>
  <c r="D131" i="1"/>
  <c r="E131" i="1"/>
  <c r="F131" i="1"/>
  <c r="G131" i="1"/>
  <c r="H131" i="1"/>
  <c r="I131" i="1"/>
  <c r="D132" i="1"/>
  <c r="E132" i="1"/>
  <c r="F132" i="1"/>
  <c r="I132" i="1" s="1"/>
  <c r="G132" i="1"/>
  <c r="H132" i="1"/>
  <c r="D133" i="1"/>
  <c r="E133" i="1"/>
  <c r="F133" i="1"/>
  <c r="G133" i="1"/>
  <c r="H133" i="1"/>
  <c r="C134" i="1"/>
  <c r="D134" i="1"/>
  <c r="E134" i="1"/>
  <c r="F134" i="1"/>
  <c r="G134" i="1"/>
  <c r="H134" i="1"/>
  <c r="C135" i="1"/>
  <c r="D135" i="1"/>
  <c r="E135" i="1"/>
  <c r="F135" i="1"/>
  <c r="G135" i="1"/>
  <c r="H135" i="1"/>
  <c r="D136" i="1"/>
  <c r="E136" i="1"/>
  <c r="F136" i="1"/>
  <c r="G136" i="1"/>
  <c r="H136" i="1"/>
  <c r="D137" i="1"/>
  <c r="E137" i="1"/>
  <c r="F137" i="1"/>
  <c r="G137" i="1"/>
  <c r="H137" i="1"/>
  <c r="I137" i="1"/>
  <c r="C138" i="1"/>
  <c r="D138" i="1"/>
  <c r="E138" i="1"/>
  <c r="F138" i="1"/>
  <c r="G138" i="1"/>
  <c r="H138" i="1"/>
  <c r="I138" i="1"/>
  <c r="C139" i="1"/>
  <c r="D139" i="1"/>
  <c r="E139" i="1"/>
  <c r="F139" i="1"/>
  <c r="G139" i="1"/>
  <c r="H139" i="1"/>
  <c r="I139" i="1"/>
  <c r="D140" i="1"/>
  <c r="E140" i="1"/>
  <c r="F140" i="1"/>
  <c r="I140" i="1" s="1"/>
  <c r="G140" i="1"/>
  <c r="H140" i="1"/>
  <c r="D141" i="1"/>
  <c r="E141" i="1"/>
  <c r="F141" i="1"/>
  <c r="G141" i="1"/>
  <c r="H141" i="1"/>
  <c r="C142" i="1"/>
  <c r="D142" i="1"/>
  <c r="E142" i="1"/>
  <c r="F142" i="1"/>
  <c r="I142" i="1" s="1"/>
  <c r="G142" i="1"/>
  <c r="H142" i="1"/>
  <c r="C143" i="1"/>
  <c r="D143" i="1"/>
  <c r="E143" i="1"/>
  <c r="F143" i="1"/>
  <c r="G143" i="1"/>
  <c r="H143" i="1"/>
  <c r="D144" i="1"/>
  <c r="E144" i="1"/>
  <c r="F144" i="1"/>
  <c r="G144" i="1"/>
  <c r="H144" i="1"/>
  <c r="C145" i="1"/>
  <c r="D145" i="1"/>
  <c r="E145" i="1"/>
  <c r="F145" i="1"/>
  <c r="G145" i="1"/>
  <c r="H145" i="1"/>
  <c r="C146" i="1"/>
  <c r="D146" i="1"/>
  <c r="E146" i="1"/>
  <c r="F146" i="1"/>
  <c r="G146" i="1"/>
  <c r="H146" i="1"/>
  <c r="D148" i="1"/>
  <c r="E148" i="1"/>
  <c r="F148" i="1"/>
  <c r="G148" i="1"/>
  <c r="H148" i="1"/>
  <c r="H156" i="1" s="1"/>
  <c r="D149" i="1"/>
  <c r="E149" i="1"/>
  <c r="F149" i="1"/>
  <c r="G149" i="1"/>
  <c r="H149" i="1"/>
  <c r="I149" i="1"/>
  <c r="A149" i="1" s="1"/>
  <c r="C150" i="1"/>
  <c r="D150" i="1"/>
  <c r="E150" i="1"/>
  <c r="F150" i="1"/>
  <c r="G150" i="1"/>
  <c r="H150" i="1"/>
  <c r="I150" i="1"/>
  <c r="A150" i="1" s="1"/>
  <c r="C151" i="1"/>
  <c r="D151" i="1"/>
  <c r="E151" i="1"/>
  <c r="F151" i="1"/>
  <c r="G151" i="1"/>
  <c r="H151" i="1"/>
  <c r="I151" i="1"/>
  <c r="A151" i="1" s="1"/>
  <c r="C152" i="1"/>
  <c r="D152" i="1"/>
  <c r="E152" i="1"/>
  <c r="F152" i="1"/>
  <c r="G152" i="1"/>
  <c r="H152" i="1"/>
  <c r="I152" i="1"/>
  <c r="A152" i="1" s="1"/>
  <c r="C153" i="1"/>
  <c r="D153" i="1"/>
  <c r="E153" i="1"/>
  <c r="F153" i="1"/>
  <c r="G153" i="1"/>
  <c r="H153" i="1"/>
  <c r="I153" i="1"/>
  <c r="A153" i="1" s="1"/>
  <c r="C154" i="1"/>
  <c r="D154" i="1"/>
  <c r="E154" i="1"/>
  <c r="F154" i="1"/>
  <c r="G154" i="1"/>
  <c r="H154" i="1"/>
  <c r="I154" i="1"/>
  <c r="A154" i="1" s="1"/>
  <c r="C155" i="1"/>
  <c r="D155" i="1"/>
  <c r="E155" i="1"/>
  <c r="F155" i="1"/>
  <c r="G155" i="1"/>
  <c r="H155" i="1"/>
  <c r="I155" i="1"/>
  <c r="A155" i="1" s="1"/>
  <c r="F156" i="1"/>
  <c r="G156" i="1"/>
  <c r="G162" i="1"/>
  <c r="H162" i="1"/>
  <c r="I162" i="1"/>
  <c r="G163" i="1"/>
  <c r="H163" i="1"/>
  <c r="I163" i="1"/>
  <c r="D168" i="1"/>
  <c r="E168" i="1"/>
  <c r="G168" i="1"/>
  <c r="C170" i="1"/>
  <c r="D170" i="1"/>
  <c r="E170" i="1"/>
  <c r="F170" i="1"/>
  <c r="G170" i="1"/>
  <c r="H170" i="1"/>
  <c r="I170" i="1"/>
  <c r="A170" i="1" s="1"/>
  <c r="C171" i="1"/>
  <c r="D171" i="1"/>
  <c r="E171" i="1"/>
  <c r="F171" i="1"/>
  <c r="G171" i="1"/>
  <c r="H171" i="1"/>
  <c r="I171" i="1"/>
  <c r="A171" i="1" s="1"/>
  <c r="C172" i="1"/>
  <c r="D172" i="1"/>
  <c r="E172" i="1"/>
  <c r="E186" i="1" s="1"/>
  <c r="E190" i="1" s="1"/>
  <c r="F172" i="1"/>
  <c r="G172" i="1"/>
  <c r="H172" i="1"/>
  <c r="I172" i="1"/>
  <c r="A172" i="1" s="1"/>
  <c r="C173" i="1"/>
  <c r="D173" i="1"/>
  <c r="E173" i="1"/>
  <c r="F173" i="1"/>
  <c r="G173" i="1"/>
  <c r="H173" i="1"/>
  <c r="I173" i="1"/>
  <c r="A173" i="1" s="1"/>
  <c r="C174" i="1"/>
  <c r="D174" i="1"/>
  <c r="E174" i="1"/>
  <c r="F174" i="1"/>
  <c r="G174" i="1"/>
  <c r="H174" i="1"/>
  <c r="I174" i="1"/>
  <c r="A174" i="1" s="1"/>
  <c r="C175" i="1"/>
  <c r="D175" i="1"/>
  <c r="E175" i="1"/>
  <c r="F175" i="1"/>
  <c r="G175" i="1"/>
  <c r="H175" i="1"/>
  <c r="I175" i="1"/>
  <c r="A175" i="1" s="1"/>
  <c r="C176" i="1"/>
  <c r="D176" i="1"/>
  <c r="E176" i="1"/>
  <c r="F176" i="1"/>
  <c r="G176" i="1"/>
  <c r="H176" i="1"/>
  <c r="I176" i="1"/>
  <c r="A176" i="1" s="1"/>
  <c r="C177" i="1"/>
  <c r="D177" i="1"/>
  <c r="E177" i="1"/>
  <c r="F177" i="1"/>
  <c r="G177" i="1"/>
  <c r="H177" i="1"/>
  <c r="I177" i="1"/>
  <c r="A177" i="1" s="1"/>
  <c r="C178" i="1"/>
  <c r="D178" i="1"/>
  <c r="E178" i="1"/>
  <c r="F178" i="1"/>
  <c r="G178" i="1"/>
  <c r="I178" i="1" s="1"/>
  <c r="A178" i="1" s="1"/>
  <c r="H178" i="1"/>
  <c r="C179" i="1"/>
  <c r="D179" i="1"/>
  <c r="E179" i="1"/>
  <c r="F179" i="1"/>
  <c r="G179" i="1"/>
  <c r="I179" i="1" s="1"/>
  <c r="A179" i="1" s="1"/>
  <c r="H179" i="1"/>
  <c r="C180" i="1"/>
  <c r="D180" i="1"/>
  <c r="E180" i="1"/>
  <c r="F180" i="1"/>
  <c r="G180" i="1"/>
  <c r="H180" i="1"/>
  <c r="I180" i="1" s="1"/>
  <c r="A180" i="1" s="1"/>
  <c r="C181" i="1"/>
  <c r="D181" i="1"/>
  <c r="E181" i="1"/>
  <c r="F181" i="1"/>
  <c r="G181" i="1"/>
  <c r="H181" i="1"/>
  <c r="I181" i="1"/>
  <c r="A181" i="1" s="1"/>
  <c r="C182" i="1"/>
  <c r="D182" i="1"/>
  <c r="I182" i="1" s="1"/>
  <c r="A182" i="1" s="1"/>
  <c r="E182" i="1"/>
  <c r="F182" i="1"/>
  <c r="G182" i="1"/>
  <c r="H182" i="1"/>
  <c r="C183" i="1"/>
  <c r="D183" i="1"/>
  <c r="I183" i="1" s="1"/>
  <c r="A183" i="1" s="1"/>
  <c r="E183" i="1"/>
  <c r="F183" i="1"/>
  <c r="G183" i="1"/>
  <c r="H183" i="1"/>
  <c r="C184" i="1"/>
  <c r="D184" i="1"/>
  <c r="I184" i="1" s="1"/>
  <c r="A184" i="1" s="1"/>
  <c r="E184" i="1"/>
  <c r="F184" i="1"/>
  <c r="G184" i="1"/>
  <c r="H184" i="1"/>
  <c r="C185" i="1"/>
  <c r="D185" i="1"/>
  <c r="E185" i="1"/>
  <c r="F185" i="1"/>
  <c r="F186" i="1" s="1"/>
  <c r="F190" i="1" s="1"/>
  <c r="G185" i="1"/>
  <c r="H185" i="1"/>
  <c r="I185" i="1"/>
  <c r="A185" i="1" s="1"/>
  <c r="G186" i="1"/>
  <c r="G190" i="1" s="1"/>
  <c r="D187" i="1"/>
  <c r="I187" i="1" s="1"/>
  <c r="E187" i="1"/>
  <c r="F187" i="1"/>
  <c r="G187" i="1"/>
  <c r="H187" i="1"/>
  <c r="D188" i="1"/>
  <c r="I188" i="1" s="1"/>
  <c r="E188" i="1"/>
  <c r="F188" i="1"/>
  <c r="G188" i="1"/>
  <c r="H188" i="1"/>
  <c r="K188" i="1"/>
  <c r="D189" i="1"/>
  <c r="E189" i="1"/>
  <c r="F189" i="1"/>
  <c r="G189" i="1"/>
  <c r="H189" i="1"/>
  <c r="I189" i="1"/>
  <c r="K189" i="1"/>
  <c r="K190" i="1"/>
  <c r="D202" i="1"/>
  <c r="E202" i="1"/>
  <c r="F202" i="1"/>
  <c r="G202" i="1"/>
  <c r="D203" i="1"/>
  <c r="E203" i="1"/>
  <c r="F203" i="1"/>
  <c r="A203" i="1" s="1"/>
  <c r="G203" i="1"/>
  <c r="C206" i="1"/>
  <c r="D206" i="1"/>
  <c r="A206" i="1" s="1"/>
  <c r="E206" i="1"/>
  <c r="F206" i="1"/>
  <c r="G206" i="1"/>
  <c r="J206" i="1"/>
  <c r="C207" i="1"/>
  <c r="D207" i="1"/>
  <c r="E207" i="1"/>
  <c r="A207" i="1" s="1"/>
  <c r="F207" i="1"/>
  <c r="G207" i="1"/>
  <c r="J207" i="1"/>
  <c r="C208" i="1"/>
  <c r="D208" i="1"/>
  <c r="E208" i="1"/>
  <c r="F208" i="1"/>
  <c r="A208" i="1" s="1"/>
  <c r="G208" i="1"/>
  <c r="J208" i="1"/>
  <c r="C209" i="1"/>
  <c r="D209" i="1"/>
  <c r="A209" i="1" s="1"/>
  <c r="E209" i="1"/>
  <c r="F209" i="1"/>
  <c r="G209" i="1"/>
  <c r="J209" i="1"/>
  <c r="C210" i="1"/>
  <c r="D210" i="1"/>
  <c r="A210" i="1" s="1"/>
  <c r="E210" i="1"/>
  <c r="F210" i="1"/>
  <c r="G210" i="1"/>
  <c r="J210" i="1"/>
  <c r="C211" i="1"/>
  <c r="D211" i="1"/>
  <c r="E211" i="1"/>
  <c r="A211" i="1" s="1"/>
  <c r="F211" i="1"/>
  <c r="G211" i="1"/>
  <c r="J211" i="1"/>
  <c r="C212" i="1"/>
  <c r="D212" i="1"/>
  <c r="E212" i="1"/>
  <c r="F212" i="1"/>
  <c r="A212" i="1" s="1"/>
  <c r="G212" i="1"/>
  <c r="J212" i="1"/>
  <c r="C213" i="1"/>
  <c r="D213" i="1"/>
  <c r="A213" i="1" s="1"/>
  <c r="E213" i="1"/>
  <c r="F213" i="1"/>
  <c r="G213" i="1"/>
  <c r="J213" i="1"/>
  <c r="C214" i="1"/>
  <c r="D214" i="1"/>
  <c r="A214" i="1" s="1"/>
  <c r="E214" i="1"/>
  <c r="F214" i="1"/>
  <c r="G214" i="1"/>
  <c r="J214" i="1"/>
  <c r="C215" i="1"/>
  <c r="D215" i="1"/>
  <c r="E215" i="1"/>
  <c r="A215" i="1" s="1"/>
  <c r="F215" i="1"/>
  <c r="G215" i="1"/>
  <c r="J215" i="1"/>
  <c r="C216" i="1"/>
  <c r="D216" i="1"/>
  <c r="E216" i="1"/>
  <c r="F216" i="1"/>
  <c r="A216" i="1" s="1"/>
  <c r="G216" i="1"/>
  <c r="J216" i="1"/>
  <c r="C217" i="1"/>
  <c r="D217" i="1"/>
  <c r="A217" i="1" s="1"/>
  <c r="E217" i="1"/>
  <c r="F217" i="1"/>
  <c r="G217" i="1"/>
  <c r="J217" i="1"/>
  <c r="C218" i="1"/>
  <c r="D218" i="1"/>
  <c r="A218" i="1" s="1"/>
  <c r="E218" i="1"/>
  <c r="F218" i="1"/>
  <c r="G218" i="1"/>
  <c r="J218" i="1"/>
  <c r="C219" i="1"/>
  <c r="D219" i="1"/>
  <c r="E219" i="1"/>
  <c r="A219" i="1" s="1"/>
  <c r="F219" i="1"/>
  <c r="G219" i="1"/>
  <c r="J219" i="1"/>
  <c r="C220" i="1"/>
  <c r="D220" i="1"/>
  <c r="E220" i="1"/>
  <c r="F220" i="1"/>
  <c r="A220" i="1" s="1"/>
  <c r="G220" i="1"/>
  <c r="J220" i="1"/>
  <c r="C221" i="1"/>
  <c r="D221" i="1"/>
  <c r="A221" i="1" s="1"/>
  <c r="E221" i="1"/>
  <c r="F221" i="1"/>
  <c r="G221" i="1"/>
  <c r="J221" i="1"/>
  <c r="C222" i="1"/>
  <c r="D222" i="1"/>
  <c r="A222" i="1" s="1"/>
  <c r="E222" i="1"/>
  <c r="F222" i="1"/>
  <c r="G222" i="1"/>
  <c r="J222" i="1"/>
  <c r="C223" i="1"/>
  <c r="D223" i="1"/>
  <c r="E223" i="1"/>
  <c r="A223" i="1" s="1"/>
  <c r="F223" i="1"/>
  <c r="G223" i="1"/>
  <c r="J223" i="1"/>
  <c r="C224" i="1"/>
  <c r="D224" i="1"/>
  <c r="E224" i="1"/>
  <c r="F224" i="1"/>
  <c r="A224" i="1" s="1"/>
  <c r="G224" i="1"/>
  <c r="J224" i="1"/>
  <c r="C225" i="1"/>
  <c r="D225" i="1"/>
  <c r="A225" i="1" s="1"/>
  <c r="E225" i="1"/>
  <c r="F225" i="1"/>
  <c r="G225" i="1"/>
  <c r="J225" i="1"/>
  <c r="D227" i="1"/>
  <c r="A227" i="1" s="1" a="1"/>
  <c r="A227" i="1" s="1"/>
  <c r="E227" i="1"/>
  <c r="F227" i="1"/>
  <c r="G227" i="1"/>
  <c r="E240" i="1"/>
  <c r="I240" i="1"/>
  <c r="M240" i="1"/>
  <c r="Q240" i="1"/>
  <c r="A241" i="1"/>
  <c r="D241" i="1"/>
  <c r="E241" i="1"/>
  <c r="F241" i="1"/>
  <c r="G241" i="1"/>
  <c r="H241" i="1"/>
  <c r="I241" i="1"/>
  <c r="J241" i="1"/>
  <c r="K241" i="1"/>
  <c r="L241" i="1"/>
  <c r="M241" i="1"/>
  <c r="N241" i="1"/>
  <c r="O241" i="1"/>
  <c r="P241" i="1"/>
  <c r="Q241" i="1"/>
  <c r="R241" i="1"/>
  <c r="S241" i="1"/>
  <c r="T241" i="1"/>
  <c r="C242" i="1"/>
  <c r="D242" i="1"/>
  <c r="A242" i="1" s="1"/>
  <c r="E242" i="1"/>
  <c r="F242" i="1"/>
  <c r="G242" i="1"/>
  <c r="H242" i="1"/>
  <c r="I242" i="1"/>
  <c r="J242" i="1"/>
  <c r="K242" i="1"/>
  <c r="L242" i="1"/>
  <c r="M242" i="1"/>
  <c r="N242" i="1"/>
  <c r="O242" i="1"/>
  <c r="P242" i="1"/>
  <c r="Q242" i="1"/>
  <c r="R242" i="1"/>
  <c r="S242" i="1"/>
  <c r="T242" i="1"/>
  <c r="A243" i="1"/>
  <c r="C243" i="1"/>
  <c r="D243" i="1"/>
  <c r="E243" i="1"/>
  <c r="F243" i="1"/>
  <c r="G243" i="1"/>
  <c r="H243" i="1"/>
  <c r="I243" i="1"/>
  <c r="J243" i="1"/>
  <c r="K243" i="1"/>
  <c r="L243" i="1"/>
  <c r="M243" i="1"/>
  <c r="N243" i="1"/>
  <c r="O243" i="1"/>
  <c r="P243" i="1"/>
  <c r="Q243" i="1"/>
  <c r="R243" i="1"/>
  <c r="S243" i="1"/>
  <c r="T243" i="1"/>
  <c r="A244" i="1"/>
  <c r="C244" i="1"/>
  <c r="D244" i="1"/>
  <c r="E244" i="1"/>
  <c r="F244" i="1"/>
  <c r="G244" i="1"/>
  <c r="H244" i="1"/>
  <c r="I244" i="1"/>
  <c r="J244" i="1"/>
  <c r="K244" i="1"/>
  <c r="L244" i="1"/>
  <c r="M244" i="1"/>
  <c r="N244" i="1"/>
  <c r="O244" i="1"/>
  <c r="P244" i="1"/>
  <c r="Q244" i="1"/>
  <c r="R244" i="1"/>
  <c r="S244" i="1"/>
  <c r="T244" i="1"/>
  <c r="C245" i="1"/>
  <c r="D245" i="1"/>
  <c r="A245" i="1" s="1"/>
  <c r="E245" i="1"/>
  <c r="F245" i="1"/>
  <c r="G245" i="1"/>
  <c r="H245" i="1"/>
  <c r="I245" i="1"/>
  <c r="J245" i="1"/>
  <c r="K245" i="1"/>
  <c r="L245" i="1"/>
  <c r="M245" i="1"/>
  <c r="N245" i="1"/>
  <c r="O245" i="1"/>
  <c r="P245" i="1"/>
  <c r="Q245" i="1"/>
  <c r="R245" i="1"/>
  <c r="S245" i="1"/>
  <c r="T245" i="1"/>
  <c r="C246" i="1"/>
  <c r="D246" i="1"/>
  <c r="A246" i="1" s="1"/>
  <c r="E246" i="1"/>
  <c r="F246" i="1"/>
  <c r="G246" i="1"/>
  <c r="H246" i="1"/>
  <c r="I246" i="1"/>
  <c r="J246" i="1"/>
  <c r="K246" i="1"/>
  <c r="L246" i="1"/>
  <c r="M246" i="1"/>
  <c r="N246" i="1"/>
  <c r="O246" i="1"/>
  <c r="P246" i="1"/>
  <c r="Q246" i="1"/>
  <c r="R246" i="1"/>
  <c r="S246" i="1"/>
  <c r="T246" i="1"/>
  <c r="A247" i="1"/>
  <c r="C247" i="1"/>
  <c r="D247" i="1"/>
  <c r="E247" i="1"/>
  <c r="F247" i="1"/>
  <c r="G247" i="1"/>
  <c r="H247" i="1"/>
  <c r="I247" i="1"/>
  <c r="J247" i="1"/>
  <c r="K247" i="1"/>
  <c r="L247" i="1"/>
  <c r="M247" i="1"/>
  <c r="N247" i="1"/>
  <c r="O247" i="1"/>
  <c r="P247" i="1"/>
  <c r="Q247" i="1"/>
  <c r="R247" i="1"/>
  <c r="S247" i="1"/>
  <c r="T247" i="1"/>
  <c r="A248" i="1"/>
  <c r="C248" i="1"/>
  <c r="D248" i="1"/>
  <c r="E248" i="1"/>
  <c r="F248" i="1"/>
  <c r="G248" i="1"/>
  <c r="H248" i="1"/>
  <c r="I248" i="1"/>
  <c r="J248" i="1"/>
  <c r="K248" i="1"/>
  <c r="L248" i="1"/>
  <c r="M248" i="1"/>
  <c r="N248" i="1"/>
  <c r="O248" i="1"/>
  <c r="P248" i="1"/>
  <c r="Q248" i="1"/>
  <c r="R248" i="1"/>
  <c r="S248" i="1"/>
  <c r="T248" i="1"/>
  <c r="C249" i="1"/>
  <c r="D249" i="1"/>
  <c r="A249" i="1" s="1"/>
  <c r="E249" i="1"/>
  <c r="F249" i="1"/>
  <c r="G249" i="1"/>
  <c r="H249" i="1"/>
  <c r="I249" i="1"/>
  <c r="J249" i="1"/>
  <c r="K249" i="1"/>
  <c r="L249" i="1"/>
  <c r="M249" i="1"/>
  <c r="N249" i="1"/>
  <c r="O249" i="1"/>
  <c r="P249" i="1"/>
  <c r="Q249" i="1"/>
  <c r="R249" i="1"/>
  <c r="S249" i="1"/>
  <c r="T249" i="1"/>
  <c r="C250" i="1"/>
  <c r="D250" i="1"/>
  <c r="A250" i="1" s="1"/>
  <c r="E250" i="1"/>
  <c r="F250" i="1"/>
  <c r="G250" i="1"/>
  <c r="H250" i="1"/>
  <c r="I250" i="1"/>
  <c r="J250" i="1"/>
  <c r="K250" i="1"/>
  <c r="L250" i="1"/>
  <c r="M250" i="1"/>
  <c r="N250" i="1"/>
  <c r="O250" i="1"/>
  <c r="P250" i="1"/>
  <c r="Q250" i="1"/>
  <c r="R250" i="1"/>
  <c r="S250" i="1"/>
  <c r="T250" i="1"/>
  <c r="A251" i="1"/>
  <c r="C251" i="1"/>
  <c r="D251" i="1"/>
  <c r="E251" i="1"/>
  <c r="F251" i="1"/>
  <c r="G251" i="1"/>
  <c r="H251" i="1"/>
  <c r="I251" i="1"/>
  <c r="J251" i="1"/>
  <c r="K251" i="1"/>
  <c r="L251" i="1"/>
  <c r="M251" i="1"/>
  <c r="N251" i="1"/>
  <c r="O251" i="1"/>
  <c r="P251" i="1"/>
  <c r="Q251" i="1"/>
  <c r="R251" i="1"/>
  <c r="S251" i="1"/>
  <c r="T251" i="1"/>
  <c r="A252" i="1"/>
  <c r="C252" i="1"/>
  <c r="D252" i="1"/>
  <c r="E252" i="1"/>
  <c r="F252" i="1"/>
  <c r="G252" i="1"/>
  <c r="H252" i="1"/>
  <c r="I252" i="1"/>
  <c r="J252" i="1"/>
  <c r="K252" i="1"/>
  <c r="L252" i="1"/>
  <c r="M252" i="1"/>
  <c r="N252" i="1"/>
  <c r="O252" i="1"/>
  <c r="P252" i="1"/>
  <c r="Q252" i="1"/>
  <c r="R252" i="1"/>
  <c r="S252" i="1"/>
  <c r="T252" i="1"/>
  <c r="C253" i="1"/>
  <c r="D253" i="1"/>
  <c r="A253" i="1" s="1"/>
  <c r="E253" i="1"/>
  <c r="F253" i="1"/>
  <c r="G253" i="1"/>
  <c r="H253" i="1"/>
  <c r="I253" i="1"/>
  <c r="J253" i="1"/>
  <c r="K253" i="1"/>
  <c r="L253" i="1"/>
  <c r="M253" i="1"/>
  <c r="N253" i="1"/>
  <c r="O253" i="1"/>
  <c r="P253" i="1"/>
  <c r="Q253" i="1"/>
  <c r="R253" i="1"/>
  <c r="S253" i="1"/>
  <c r="T253" i="1"/>
  <c r="C254" i="1"/>
  <c r="D254" i="1"/>
  <c r="A254" i="1" s="1"/>
  <c r="E254" i="1"/>
  <c r="F254" i="1"/>
  <c r="G254" i="1"/>
  <c r="H254" i="1"/>
  <c r="I254" i="1"/>
  <c r="J254" i="1"/>
  <c r="K254" i="1"/>
  <c r="L254" i="1"/>
  <c r="M254" i="1"/>
  <c r="N254" i="1"/>
  <c r="O254" i="1"/>
  <c r="P254" i="1"/>
  <c r="Q254" i="1"/>
  <c r="R254" i="1"/>
  <c r="S254" i="1"/>
  <c r="T254" i="1"/>
  <c r="A255" i="1"/>
  <c r="C255" i="1"/>
  <c r="D255" i="1"/>
  <c r="E255" i="1"/>
  <c r="F255" i="1"/>
  <c r="G255" i="1"/>
  <c r="H255" i="1"/>
  <c r="I255" i="1"/>
  <c r="J255" i="1"/>
  <c r="K255" i="1"/>
  <c r="L255" i="1"/>
  <c r="M255" i="1"/>
  <c r="N255" i="1"/>
  <c r="O255" i="1"/>
  <c r="P255" i="1"/>
  <c r="Q255" i="1"/>
  <c r="R255" i="1"/>
  <c r="S255" i="1"/>
  <c r="T255" i="1"/>
  <c r="A256" i="1"/>
  <c r="C256" i="1"/>
  <c r="D256" i="1"/>
  <c r="E256" i="1"/>
  <c r="F256" i="1"/>
  <c r="G256" i="1"/>
  <c r="H256" i="1"/>
  <c r="I256" i="1"/>
  <c r="J256" i="1"/>
  <c r="K256" i="1"/>
  <c r="L256" i="1"/>
  <c r="M256" i="1"/>
  <c r="N256" i="1"/>
  <c r="O256" i="1"/>
  <c r="P256" i="1"/>
  <c r="Q256" i="1"/>
  <c r="R256" i="1"/>
  <c r="S256" i="1"/>
  <c r="T256" i="1"/>
  <c r="C257" i="1"/>
  <c r="D257" i="1"/>
  <c r="A257" i="1" s="1"/>
  <c r="E257" i="1"/>
  <c r="F257" i="1"/>
  <c r="G257" i="1"/>
  <c r="H257" i="1"/>
  <c r="I257" i="1"/>
  <c r="J257" i="1"/>
  <c r="K257" i="1"/>
  <c r="L257" i="1"/>
  <c r="M257" i="1"/>
  <c r="N257" i="1"/>
  <c r="O257" i="1"/>
  <c r="P257" i="1"/>
  <c r="Q257" i="1"/>
  <c r="R257" i="1"/>
  <c r="S257" i="1"/>
  <c r="T257" i="1"/>
  <c r="C258" i="1"/>
  <c r="D258" i="1"/>
  <c r="A258" i="1" s="1"/>
  <c r="E258" i="1"/>
  <c r="F258" i="1"/>
  <c r="G258" i="1"/>
  <c r="H258" i="1"/>
  <c r="I258" i="1"/>
  <c r="J258" i="1"/>
  <c r="K258" i="1"/>
  <c r="L258" i="1"/>
  <c r="M258" i="1"/>
  <c r="N258" i="1"/>
  <c r="O258" i="1"/>
  <c r="P258" i="1"/>
  <c r="Q258" i="1"/>
  <c r="R258" i="1"/>
  <c r="S258" i="1"/>
  <c r="T258" i="1"/>
  <c r="A259" i="1"/>
  <c r="C259" i="1"/>
  <c r="D259" i="1"/>
  <c r="E259" i="1"/>
  <c r="F259" i="1"/>
  <c r="G259" i="1"/>
  <c r="H259" i="1"/>
  <c r="I259" i="1"/>
  <c r="J259" i="1"/>
  <c r="K259" i="1"/>
  <c r="L259" i="1"/>
  <c r="M259" i="1"/>
  <c r="N259" i="1"/>
  <c r="O259" i="1"/>
  <c r="P259" i="1"/>
  <c r="Q259" i="1"/>
  <c r="R259" i="1"/>
  <c r="S259" i="1"/>
  <c r="T259" i="1"/>
  <c r="A260" i="1"/>
  <c r="C260" i="1"/>
  <c r="D260" i="1"/>
  <c r="E260" i="1"/>
  <c r="F260" i="1"/>
  <c r="G260" i="1"/>
  <c r="H260" i="1"/>
  <c r="I260" i="1"/>
  <c r="J260" i="1"/>
  <c r="K260" i="1"/>
  <c r="L260" i="1"/>
  <c r="M260" i="1"/>
  <c r="N260" i="1"/>
  <c r="O260" i="1"/>
  <c r="P260" i="1"/>
  <c r="Q260" i="1"/>
  <c r="R260" i="1"/>
  <c r="S260" i="1"/>
  <c r="T260" i="1"/>
  <c r="C261" i="1"/>
  <c r="D261" i="1"/>
  <c r="A261" i="1" s="1"/>
  <c r="E261" i="1"/>
  <c r="F261" i="1"/>
  <c r="G261" i="1"/>
  <c r="H261" i="1"/>
  <c r="I261" i="1"/>
  <c r="J261" i="1"/>
  <c r="K261" i="1"/>
  <c r="L261" i="1"/>
  <c r="M261" i="1"/>
  <c r="N261" i="1"/>
  <c r="O261" i="1"/>
  <c r="P261" i="1"/>
  <c r="Q261" i="1"/>
  <c r="R261" i="1"/>
  <c r="S261" i="1"/>
  <c r="T261" i="1"/>
  <c r="C262" i="1"/>
  <c r="D262" i="1"/>
  <c r="A262" i="1" s="1"/>
  <c r="E262" i="1"/>
  <c r="F262" i="1"/>
  <c r="G262" i="1"/>
  <c r="H262" i="1"/>
  <c r="I262" i="1"/>
  <c r="J262" i="1"/>
  <c r="K262" i="1"/>
  <c r="L262" i="1"/>
  <c r="M262" i="1"/>
  <c r="N262" i="1"/>
  <c r="O262" i="1"/>
  <c r="P262" i="1"/>
  <c r="Q262" i="1"/>
  <c r="R262" i="1"/>
  <c r="S262" i="1"/>
  <c r="T262" i="1"/>
  <c r="A263" i="1"/>
  <c r="C263" i="1"/>
  <c r="D263" i="1"/>
  <c r="E263" i="1"/>
  <c r="F263" i="1"/>
  <c r="G263" i="1"/>
  <c r="H263" i="1"/>
  <c r="I263" i="1"/>
  <c r="J263" i="1"/>
  <c r="K263" i="1"/>
  <c r="L263" i="1"/>
  <c r="M263" i="1"/>
  <c r="N263" i="1"/>
  <c r="O263" i="1"/>
  <c r="P263" i="1"/>
  <c r="Q263" i="1"/>
  <c r="R263" i="1"/>
  <c r="S263" i="1"/>
  <c r="T263" i="1"/>
  <c r="A264" i="1"/>
  <c r="C264" i="1"/>
  <c r="D264" i="1"/>
  <c r="E264" i="1"/>
  <c r="F264" i="1"/>
  <c r="G264" i="1"/>
  <c r="H264" i="1"/>
  <c r="I264" i="1"/>
  <c r="J264" i="1"/>
  <c r="K264" i="1"/>
  <c r="L264" i="1"/>
  <c r="M264" i="1"/>
  <c r="N264" i="1"/>
  <c r="O264" i="1"/>
  <c r="P264" i="1"/>
  <c r="Q264" i="1"/>
  <c r="R264" i="1"/>
  <c r="S264" i="1"/>
  <c r="T264" i="1"/>
  <c r="C265" i="1"/>
  <c r="D265" i="1"/>
  <c r="A265" i="1" s="1"/>
  <c r="E265" i="1"/>
  <c r="F265" i="1"/>
  <c r="G265" i="1"/>
  <c r="H265" i="1"/>
  <c r="I265" i="1"/>
  <c r="J265" i="1"/>
  <c r="K265" i="1"/>
  <c r="L265" i="1"/>
  <c r="M265" i="1"/>
  <c r="N265" i="1"/>
  <c r="O265" i="1"/>
  <c r="P265" i="1"/>
  <c r="Q265" i="1"/>
  <c r="R265" i="1"/>
  <c r="S265" i="1"/>
  <c r="T265" i="1"/>
  <c r="C266" i="1"/>
  <c r="D266" i="1"/>
  <c r="A266" i="1" s="1"/>
  <c r="E266" i="1"/>
  <c r="F266" i="1"/>
  <c r="G266" i="1"/>
  <c r="H266" i="1"/>
  <c r="I266" i="1"/>
  <c r="J266" i="1"/>
  <c r="K266" i="1"/>
  <c r="L266" i="1"/>
  <c r="M266" i="1"/>
  <c r="N266" i="1"/>
  <c r="O266" i="1"/>
  <c r="P266" i="1"/>
  <c r="Q266" i="1"/>
  <c r="R266" i="1"/>
  <c r="S266" i="1"/>
  <c r="T266" i="1"/>
  <c r="A267" i="1"/>
  <c r="C267" i="1"/>
  <c r="D267" i="1"/>
  <c r="E267" i="1"/>
  <c r="F267" i="1"/>
  <c r="G267" i="1"/>
  <c r="H267" i="1"/>
  <c r="I267" i="1"/>
  <c r="J267" i="1"/>
  <c r="K267" i="1"/>
  <c r="L267" i="1"/>
  <c r="M267" i="1"/>
  <c r="N267" i="1"/>
  <c r="O267" i="1"/>
  <c r="P267" i="1"/>
  <c r="Q267" i="1"/>
  <c r="R267" i="1"/>
  <c r="S267" i="1"/>
  <c r="T267" i="1"/>
  <c r="A268" i="1"/>
  <c r="C268" i="1"/>
  <c r="D268" i="1"/>
  <c r="E268" i="1"/>
  <c r="F268" i="1"/>
  <c r="G268" i="1"/>
  <c r="H268" i="1"/>
  <c r="I268" i="1"/>
  <c r="J268" i="1"/>
  <c r="K268" i="1"/>
  <c r="L268" i="1"/>
  <c r="M268" i="1"/>
  <c r="N268" i="1"/>
  <c r="O268" i="1"/>
  <c r="P268" i="1"/>
  <c r="Q268" i="1"/>
  <c r="R268" i="1"/>
  <c r="S268" i="1"/>
  <c r="T268" i="1"/>
  <c r="C269" i="1"/>
  <c r="D269" i="1"/>
  <c r="A269" i="1" s="1"/>
  <c r="E269" i="1"/>
  <c r="F269" i="1"/>
  <c r="G269" i="1"/>
  <c r="H269" i="1"/>
  <c r="I269" i="1"/>
  <c r="J269" i="1"/>
  <c r="K269" i="1"/>
  <c r="L269" i="1"/>
  <c r="M269" i="1"/>
  <c r="N269" i="1"/>
  <c r="O269" i="1"/>
  <c r="P269" i="1"/>
  <c r="Q269" i="1"/>
  <c r="R269" i="1"/>
  <c r="S269" i="1"/>
  <c r="T269" i="1"/>
  <c r="C270" i="1"/>
  <c r="D270" i="1"/>
  <c r="A270" i="1" s="1"/>
  <c r="E270" i="1"/>
  <c r="F270" i="1"/>
  <c r="G270" i="1"/>
  <c r="H270" i="1"/>
  <c r="I270" i="1"/>
  <c r="J270" i="1"/>
  <c r="K270" i="1"/>
  <c r="L270" i="1"/>
  <c r="M270" i="1"/>
  <c r="N270" i="1"/>
  <c r="O270" i="1"/>
  <c r="P270" i="1"/>
  <c r="Q270" i="1"/>
  <c r="R270" i="1"/>
  <c r="S270" i="1"/>
  <c r="T270" i="1"/>
  <c r="A271" i="1"/>
  <c r="C271" i="1"/>
  <c r="D271" i="1"/>
  <c r="E271" i="1"/>
  <c r="F271" i="1"/>
  <c r="G271" i="1"/>
  <c r="H271" i="1"/>
  <c r="I271" i="1"/>
  <c r="J271" i="1"/>
  <c r="K271" i="1"/>
  <c r="L271" i="1"/>
  <c r="M271" i="1"/>
  <c r="N271" i="1"/>
  <c r="O271" i="1"/>
  <c r="P271" i="1"/>
  <c r="Q271" i="1"/>
  <c r="R271" i="1"/>
  <c r="S271" i="1"/>
  <c r="T271" i="1"/>
  <c r="A272" i="1"/>
  <c r="C272" i="1"/>
  <c r="D272" i="1"/>
  <c r="E272" i="1"/>
  <c r="F272" i="1"/>
  <c r="G272" i="1"/>
  <c r="H272" i="1"/>
  <c r="I272" i="1"/>
  <c r="J272" i="1"/>
  <c r="K272" i="1"/>
  <c r="L272" i="1"/>
  <c r="M272" i="1"/>
  <c r="N272" i="1"/>
  <c r="O272" i="1"/>
  <c r="P272" i="1"/>
  <c r="Q272" i="1"/>
  <c r="R272" i="1"/>
  <c r="S272" i="1"/>
  <c r="T272" i="1"/>
  <c r="C273" i="1"/>
  <c r="D273" i="1"/>
  <c r="A273" i="1" s="1"/>
  <c r="E273" i="1"/>
  <c r="F273" i="1"/>
  <c r="G273" i="1"/>
  <c r="H273" i="1"/>
  <c r="I273" i="1"/>
  <c r="J273" i="1"/>
  <c r="K273" i="1"/>
  <c r="L273" i="1"/>
  <c r="M273" i="1"/>
  <c r="N273" i="1"/>
  <c r="O273" i="1"/>
  <c r="P273" i="1"/>
  <c r="Q273" i="1"/>
  <c r="R273" i="1"/>
  <c r="S273" i="1"/>
  <c r="T273" i="1"/>
  <c r="C274" i="1"/>
  <c r="D274" i="1"/>
  <c r="A274" i="1" s="1"/>
  <c r="E274" i="1"/>
  <c r="F274" i="1"/>
  <c r="G274" i="1"/>
  <c r="H274" i="1"/>
  <c r="I274" i="1"/>
  <c r="J274" i="1"/>
  <c r="K274" i="1"/>
  <c r="L274" i="1"/>
  <c r="M274" i="1"/>
  <c r="N274" i="1"/>
  <c r="O274" i="1"/>
  <c r="P274" i="1"/>
  <c r="Q274" i="1"/>
  <c r="R274" i="1"/>
  <c r="S274" i="1"/>
  <c r="T274" i="1"/>
  <c r="A275" i="1"/>
  <c r="C275" i="1"/>
  <c r="D275" i="1"/>
  <c r="E275" i="1"/>
  <c r="F275" i="1"/>
  <c r="G275" i="1"/>
  <c r="H275" i="1"/>
  <c r="I275" i="1"/>
  <c r="J275" i="1"/>
  <c r="K275" i="1"/>
  <c r="L275" i="1"/>
  <c r="M275" i="1"/>
  <c r="N275" i="1"/>
  <c r="O275" i="1"/>
  <c r="P275" i="1"/>
  <c r="Q275" i="1"/>
  <c r="R275" i="1"/>
  <c r="S275" i="1"/>
  <c r="T275" i="1"/>
  <c r="A276" i="1"/>
  <c r="C276" i="1"/>
  <c r="D276" i="1"/>
  <c r="E276" i="1"/>
  <c r="F276" i="1"/>
  <c r="G276" i="1"/>
  <c r="H276" i="1"/>
  <c r="I276" i="1"/>
  <c r="J276" i="1"/>
  <c r="K276" i="1"/>
  <c r="L276" i="1"/>
  <c r="M276" i="1"/>
  <c r="N276" i="1"/>
  <c r="O276" i="1"/>
  <c r="P276" i="1"/>
  <c r="Q276" i="1"/>
  <c r="R276" i="1"/>
  <c r="S276" i="1"/>
  <c r="T276" i="1"/>
  <c r="C277" i="1"/>
  <c r="D277" i="1"/>
  <c r="A277" i="1" s="1"/>
  <c r="E277" i="1"/>
  <c r="F277" i="1"/>
  <c r="G277" i="1"/>
  <c r="H277" i="1"/>
  <c r="I277" i="1"/>
  <c r="J277" i="1"/>
  <c r="K277" i="1"/>
  <c r="L277" i="1"/>
  <c r="M277" i="1"/>
  <c r="N277" i="1"/>
  <c r="O277" i="1"/>
  <c r="P277" i="1"/>
  <c r="Q277" i="1"/>
  <c r="R277" i="1"/>
  <c r="S277" i="1"/>
  <c r="T277" i="1"/>
  <c r="C278" i="1"/>
  <c r="D278" i="1"/>
  <c r="A278" i="1" s="1"/>
  <c r="E278" i="1"/>
  <c r="F278" i="1"/>
  <c r="G278" i="1"/>
  <c r="H278" i="1"/>
  <c r="I278" i="1"/>
  <c r="J278" i="1"/>
  <c r="K278" i="1"/>
  <c r="L278" i="1"/>
  <c r="M278" i="1"/>
  <c r="N278" i="1"/>
  <c r="O278" i="1"/>
  <c r="P278" i="1"/>
  <c r="Q278" i="1"/>
  <c r="R278" i="1"/>
  <c r="S278" i="1"/>
  <c r="T278" i="1"/>
  <c r="A279" i="1"/>
  <c r="C279" i="1"/>
  <c r="D279" i="1"/>
  <c r="E279" i="1"/>
  <c r="F279" i="1"/>
  <c r="G279" i="1"/>
  <c r="H279" i="1"/>
  <c r="I279" i="1"/>
  <c r="J279" i="1"/>
  <c r="K279" i="1"/>
  <c r="L279" i="1"/>
  <c r="M279" i="1"/>
  <c r="N279" i="1"/>
  <c r="O279" i="1"/>
  <c r="P279" i="1"/>
  <c r="Q279" i="1"/>
  <c r="R279" i="1"/>
  <c r="S279" i="1"/>
  <c r="T279" i="1"/>
  <c r="A280" i="1"/>
  <c r="C280" i="1"/>
  <c r="D280" i="1"/>
  <c r="E280" i="1"/>
  <c r="F280" i="1"/>
  <c r="G280" i="1"/>
  <c r="H280" i="1"/>
  <c r="I280" i="1"/>
  <c r="J280" i="1"/>
  <c r="K280" i="1"/>
  <c r="L280" i="1"/>
  <c r="M280" i="1"/>
  <c r="N280" i="1"/>
  <c r="O280" i="1"/>
  <c r="P280" i="1"/>
  <c r="Q280" i="1"/>
  <c r="R280" i="1"/>
  <c r="S280" i="1"/>
  <c r="T280" i="1"/>
  <c r="C281" i="1"/>
  <c r="D281" i="1"/>
  <c r="A281" i="1" s="1"/>
  <c r="E281" i="1"/>
  <c r="F281" i="1"/>
  <c r="G281" i="1"/>
  <c r="H281" i="1"/>
  <c r="I281" i="1"/>
  <c r="J281" i="1"/>
  <c r="K281" i="1"/>
  <c r="L281" i="1"/>
  <c r="M281" i="1"/>
  <c r="N281" i="1"/>
  <c r="O281" i="1"/>
  <c r="P281" i="1"/>
  <c r="Q281" i="1"/>
  <c r="R281" i="1"/>
  <c r="S281" i="1"/>
  <c r="T281" i="1"/>
  <c r="D294" i="1"/>
  <c r="A294" i="1" s="1"/>
  <c r="E294" i="1"/>
  <c r="F294" i="1"/>
  <c r="G294" i="1"/>
  <c r="H294" i="1"/>
  <c r="I294" i="1"/>
  <c r="J294" i="1"/>
  <c r="K294" i="1"/>
  <c r="L294" i="1"/>
  <c r="M294" i="1"/>
  <c r="N294" i="1"/>
  <c r="O294" i="1"/>
  <c r="P294" i="1"/>
  <c r="Q294" i="1"/>
  <c r="R294" i="1"/>
  <c r="T294" i="1" s="1"/>
  <c r="S294" i="1"/>
  <c r="A295" i="1"/>
  <c r="C295" i="1"/>
  <c r="D295" i="1"/>
  <c r="E295" i="1"/>
  <c r="F295" i="1"/>
  <c r="I295" i="1" s="1"/>
  <c r="G295" i="1"/>
  <c r="H295" i="1"/>
  <c r="J295" i="1"/>
  <c r="M295" i="1" s="1"/>
  <c r="K295" i="1"/>
  <c r="L295" i="1"/>
  <c r="N295" i="1"/>
  <c r="Q295" i="1" s="1"/>
  <c r="O295" i="1"/>
  <c r="P295" i="1"/>
  <c r="R295" i="1"/>
  <c r="T295" i="1" s="1"/>
  <c r="S295" i="1"/>
  <c r="C296" i="1"/>
  <c r="D296" i="1"/>
  <c r="A296" i="1" s="1"/>
  <c r="E296" i="1"/>
  <c r="F296" i="1"/>
  <c r="I296" i="1" s="1"/>
  <c r="G296" i="1"/>
  <c r="H296" i="1"/>
  <c r="J296" i="1"/>
  <c r="M296" i="1" s="1"/>
  <c r="K296" i="1"/>
  <c r="L296" i="1"/>
  <c r="N296" i="1"/>
  <c r="Q296" i="1" s="1"/>
  <c r="O296" i="1"/>
  <c r="P296" i="1"/>
  <c r="R296" i="1"/>
  <c r="S296" i="1"/>
  <c r="T296" i="1" s="1"/>
  <c r="C297" i="1"/>
  <c r="D297" i="1"/>
  <c r="A297" i="1" s="1"/>
  <c r="E297" i="1"/>
  <c r="F297" i="1"/>
  <c r="G297" i="1"/>
  <c r="H297" i="1"/>
  <c r="I297" i="1" s="1"/>
  <c r="J297" i="1"/>
  <c r="K297" i="1"/>
  <c r="L297" i="1"/>
  <c r="M297" i="1" s="1"/>
  <c r="N297" i="1"/>
  <c r="O297" i="1"/>
  <c r="P297" i="1"/>
  <c r="Q297" i="1" s="1"/>
  <c r="R297" i="1"/>
  <c r="S297" i="1"/>
  <c r="T297" i="1"/>
  <c r="A298" i="1"/>
  <c r="C298" i="1"/>
  <c r="D298" i="1"/>
  <c r="E298" i="1"/>
  <c r="F298" i="1"/>
  <c r="G298" i="1"/>
  <c r="H298" i="1"/>
  <c r="I298" i="1"/>
  <c r="J298" i="1"/>
  <c r="K298" i="1"/>
  <c r="L298" i="1"/>
  <c r="M298" i="1"/>
  <c r="N298" i="1"/>
  <c r="O298" i="1"/>
  <c r="P298" i="1"/>
  <c r="Q298" i="1"/>
  <c r="R298" i="1"/>
  <c r="T298" i="1" s="1"/>
  <c r="S298" i="1"/>
  <c r="A299" i="1"/>
  <c r="C299" i="1"/>
  <c r="D299" i="1"/>
  <c r="E299" i="1"/>
  <c r="F299" i="1"/>
  <c r="I299" i="1" s="1"/>
  <c r="G299" i="1"/>
  <c r="H299" i="1"/>
  <c r="J299" i="1"/>
  <c r="M299" i="1" s="1"/>
  <c r="K299" i="1"/>
  <c r="L299" i="1"/>
  <c r="N299" i="1"/>
  <c r="Q299" i="1" s="1"/>
  <c r="O299" i="1"/>
  <c r="P299" i="1"/>
  <c r="R299" i="1"/>
  <c r="T299" i="1" s="1"/>
  <c r="S299" i="1"/>
  <c r="C300" i="1"/>
  <c r="D300" i="1"/>
  <c r="A300" i="1" s="1"/>
  <c r="E300" i="1"/>
  <c r="F300" i="1"/>
  <c r="I300" i="1" s="1"/>
  <c r="G300" i="1"/>
  <c r="H300" i="1"/>
  <c r="J300" i="1"/>
  <c r="M300" i="1" s="1"/>
  <c r="K300" i="1"/>
  <c r="L300" i="1"/>
  <c r="N300" i="1"/>
  <c r="Q300" i="1" s="1"/>
  <c r="O300" i="1"/>
  <c r="P300" i="1"/>
  <c r="R300" i="1"/>
  <c r="S300" i="1"/>
  <c r="T300" i="1" s="1"/>
  <c r="C301" i="1"/>
  <c r="D301" i="1"/>
  <c r="A301" i="1" s="1"/>
  <c r="E301" i="1"/>
  <c r="F301" i="1"/>
  <c r="G301" i="1"/>
  <c r="H301" i="1"/>
  <c r="I301" i="1" s="1"/>
  <c r="J301" i="1"/>
  <c r="K301" i="1"/>
  <c r="L301" i="1"/>
  <c r="M301" i="1" s="1"/>
  <c r="N301" i="1"/>
  <c r="O301" i="1"/>
  <c r="P301" i="1"/>
  <c r="Q301" i="1" s="1"/>
  <c r="R301" i="1"/>
  <c r="S301" i="1"/>
  <c r="T301" i="1"/>
  <c r="A302" i="1"/>
  <c r="C302" i="1"/>
  <c r="D302" i="1"/>
  <c r="E302" i="1"/>
  <c r="F302" i="1"/>
  <c r="G302" i="1"/>
  <c r="H302" i="1"/>
  <c r="I302" i="1"/>
  <c r="J302" i="1"/>
  <c r="K302" i="1"/>
  <c r="L302" i="1"/>
  <c r="M302" i="1"/>
  <c r="N302" i="1"/>
  <c r="O302" i="1"/>
  <c r="P302" i="1"/>
  <c r="Q302" i="1"/>
  <c r="R302" i="1"/>
  <c r="T302" i="1" s="1"/>
  <c r="S302" i="1"/>
  <c r="A303" i="1"/>
  <c r="C303" i="1"/>
  <c r="D303" i="1"/>
  <c r="E303" i="1"/>
  <c r="F303" i="1"/>
  <c r="I303" i="1" s="1"/>
  <c r="G303" i="1"/>
  <c r="H303" i="1"/>
  <c r="J303" i="1"/>
  <c r="M303" i="1" s="1"/>
  <c r="K303" i="1"/>
  <c r="L303" i="1"/>
  <c r="N303" i="1"/>
  <c r="Q303" i="1" s="1"/>
  <c r="O303" i="1"/>
  <c r="P303" i="1"/>
  <c r="R303" i="1"/>
  <c r="T303" i="1" s="1"/>
  <c r="S303" i="1"/>
  <c r="C304" i="1"/>
  <c r="D304" i="1"/>
  <c r="A304" i="1" s="1"/>
  <c r="E304" i="1"/>
  <c r="F304" i="1"/>
  <c r="I304" i="1" s="1"/>
  <c r="G304" i="1"/>
  <c r="H304" i="1"/>
  <c r="J304" i="1"/>
  <c r="M304" i="1" s="1"/>
  <c r="K304" i="1"/>
  <c r="L304" i="1"/>
  <c r="N304" i="1"/>
  <c r="Q304" i="1" s="1"/>
  <c r="O304" i="1"/>
  <c r="P304" i="1"/>
  <c r="R304" i="1"/>
  <c r="S304" i="1"/>
  <c r="T304" i="1" s="1"/>
  <c r="C305" i="1"/>
  <c r="D305" i="1"/>
  <c r="A305" i="1" s="1"/>
  <c r="E305" i="1"/>
  <c r="F305" i="1"/>
  <c r="G305" i="1"/>
  <c r="H305" i="1"/>
  <c r="I305" i="1" s="1"/>
  <c r="J305" i="1"/>
  <c r="K305" i="1"/>
  <c r="L305" i="1"/>
  <c r="M305" i="1" s="1"/>
  <c r="N305" i="1"/>
  <c r="O305" i="1"/>
  <c r="P305" i="1"/>
  <c r="Q305" i="1" s="1"/>
  <c r="R305" i="1"/>
  <c r="S305" i="1"/>
  <c r="T305" i="1"/>
  <c r="A306" i="1"/>
  <c r="C306" i="1"/>
  <c r="D306" i="1"/>
  <c r="E306" i="1"/>
  <c r="F306" i="1"/>
  <c r="G306" i="1"/>
  <c r="H306" i="1"/>
  <c r="I306" i="1"/>
  <c r="J306" i="1"/>
  <c r="K306" i="1"/>
  <c r="L306" i="1"/>
  <c r="M306" i="1"/>
  <c r="N306" i="1"/>
  <c r="O306" i="1"/>
  <c r="P306" i="1"/>
  <c r="Q306" i="1"/>
  <c r="R306" i="1"/>
  <c r="T306" i="1" s="1"/>
  <c r="S306" i="1"/>
  <c r="A307" i="1"/>
  <c r="C307" i="1"/>
  <c r="D307" i="1"/>
  <c r="E307" i="1"/>
  <c r="F307" i="1"/>
  <c r="I307" i="1" s="1"/>
  <c r="G307" i="1"/>
  <c r="H307" i="1"/>
  <c r="J307" i="1"/>
  <c r="M307" i="1" s="1"/>
  <c r="K307" i="1"/>
  <c r="L307" i="1"/>
  <c r="N307" i="1"/>
  <c r="Q307" i="1" s="1"/>
  <c r="O307" i="1"/>
  <c r="P307" i="1"/>
  <c r="R307" i="1"/>
  <c r="T307" i="1" s="1"/>
  <c r="S307" i="1"/>
  <c r="C308" i="1"/>
  <c r="D308" i="1"/>
  <c r="A308" i="1" s="1"/>
  <c r="E308" i="1"/>
  <c r="F308" i="1"/>
  <c r="I308" i="1" s="1"/>
  <c r="G308" i="1"/>
  <c r="H308" i="1"/>
  <c r="J308" i="1"/>
  <c r="M308" i="1" s="1"/>
  <c r="K308" i="1"/>
  <c r="L308" i="1"/>
  <c r="N308" i="1"/>
  <c r="Q308" i="1" s="1"/>
  <c r="O308" i="1"/>
  <c r="P308" i="1"/>
  <c r="R308" i="1"/>
  <c r="S308" i="1"/>
  <c r="T308" i="1" s="1"/>
  <c r="C309" i="1"/>
  <c r="D309" i="1"/>
  <c r="A309" i="1" s="1"/>
  <c r="E309" i="1"/>
  <c r="F309" i="1"/>
  <c r="G309" i="1"/>
  <c r="H309" i="1"/>
  <c r="I309" i="1" s="1"/>
  <c r="J309" i="1"/>
  <c r="K309" i="1"/>
  <c r="L309" i="1"/>
  <c r="M309" i="1" s="1"/>
  <c r="N309" i="1"/>
  <c r="O309" i="1"/>
  <c r="P309" i="1"/>
  <c r="Q309" i="1" s="1"/>
  <c r="R309" i="1"/>
  <c r="S309" i="1"/>
  <c r="T309" i="1"/>
  <c r="A310" i="1"/>
  <c r="C310" i="1"/>
  <c r="D310" i="1"/>
  <c r="E310" i="1"/>
  <c r="F310" i="1"/>
  <c r="G310" i="1"/>
  <c r="H310" i="1"/>
  <c r="I310" i="1"/>
  <c r="J310" i="1"/>
  <c r="K310" i="1"/>
  <c r="L310" i="1"/>
  <c r="M310" i="1"/>
  <c r="N310" i="1"/>
  <c r="O310" i="1"/>
  <c r="P310" i="1"/>
  <c r="Q310" i="1"/>
  <c r="R310" i="1"/>
  <c r="T310" i="1" s="1"/>
  <c r="S310" i="1"/>
  <c r="A311" i="1"/>
  <c r="C311" i="1"/>
  <c r="D311" i="1"/>
  <c r="E311" i="1"/>
  <c r="F311" i="1"/>
  <c r="I311" i="1" s="1"/>
  <c r="G311" i="1"/>
  <c r="H311" i="1"/>
  <c r="J311" i="1"/>
  <c r="M311" i="1" s="1"/>
  <c r="K311" i="1"/>
  <c r="L311" i="1"/>
  <c r="N311" i="1"/>
  <c r="Q311" i="1" s="1"/>
  <c r="O311" i="1"/>
  <c r="P311" i="1"/>
  <c r="R311" i="1"/>
  <c r="T311" i="1" s="1"/>
  <c r="S311" i="1"/>
  <c r="C312" i="1"/>
  <c r="D312" i="1"/>
  <c r="A312" i="1" s="1"/>
  <c r="E312" i="1"/>
  <c r="F312" i="1"/>
  <c r="I312" i="1" s="1"/>
  <c r="G312" i="1"/>
  <c r="H312" i="1"/>
  <c r="J312" i="1"/>
  <c r="M312" i="1" s="1"/>
  <c r="K312" i="1"/>
  <c r="L312" i="1"/>
  <c r="N312" i="1"/>
  <c r="Q312" i="1" s="1"/>
  <c r="O312" i="1"/>
  <c r="P312" i="1"/>
  <c r="R312" i="1"/>
  <c r="S312" i="1"/>
  <c r="T312" i="1"/>
  <c r="C313" i="1"/>
  <c r="D313" i="1"/>
  <c r="A313" i="1" s="1"/>
  <c r="E313" i="1"/>
  <c r="F313" i="1"/>
  <c r="G313" i="1"/>
  <c r="H313" i="1"/>
  <c r="I313" i="1"/>
  <c r="J313" i="1"/>
  <c r="K313" i="1"/>
  <c r="L313" i="1"/>
  <c r="M313" i="1"/>
  <c r="N313" i="1"/>
  <c r="O313" i="1"/>
  <c r="P313" i="1"/>
  <c r="Q313" i="1" s="1"/>
  <c r="R313" i="1"/>
  <c r="S313" i="1"/>
  <c r="T313" i="1"/>
  <c r="A314" i="1"/>
  <c r="C314" i="1"/>
  <c r="D314" i="1"/>
  <c r="E314" i="1"/>
  <c r="F314" i="1"/>
  <c r="G314" i="1"/>
  <c r="H314" i="1"/>
  <c r="I314" i="1"/>
  <c r="J314" i="1"/>
  <c r="M314" i="1" s="1"/>
  <c r="K314" i="1"/>
  <c r="L314" i="1"/>
  <c r="N314" i="1"/>
  <c r="Q314" i="1" s="1"/>
  <c r="O314" i="1"/>
  <c r="P314" i="1"/>
  <c r="R314" i="1"/>
  <c r="T314" i="1" s="1"/>
  <c r="S314" i="1"/>
  <c r="A315" i="1"/>
  <c r="C315" i="1"/>
  <c r="D315" i="1"/>
  <c r="E315" i="1"/>
  <c r="F315" i="1"/>
  <c r="I315" i="1" s="1"/>
  <c r="G315" i="1"/>
  <c r="H315" i="1"/>
  <c r="J315" i="1"/>
  <c r="M315" i="1" s="1"/>
  <c r="K315" i="1"/>
  <c r="L315" i="1"/>
  <c r="N315" i="1"/>
  <c r="Q315" i="1" s="1"/>
  <c r="O315" i="1"/>
  <c r="P315" i="1"/>
  <c r="R315" i="1"/>
  <c r="T315" i="1" s="1"/>
  <c r="S315" i="1"/>
  <c r="C316" i="1"/>
  <c r="D316" i="1"/>
  <c r="A316" i="1" s="1"/>
  <c r="E316" i="1"/>
  <c r="F316" i="1"/>
  <c r="I316" i="1" s="1"/>
  <c r="G316" i="1"/>
  <c r="H316" i="1"/>
  <c r="J316" i="1"/>
  <c r="M316" i="1" s="1"/>
  <c r="K316" i="1"/>
  <c r="L316" i="1"/>
  <c r="N316" i="1"/>
  <c r="Q316" i="1" s="1"/>
  <c r="O316" i="1"/>
  <c r="P316" i="1"/>
  <c r="R316" i="1"/>
  <c r="S316" i="1"/>
  <c r="T316" i="1"/>
  <c r="C317" i="1"/>
  <c r="D317" i="1"/>
  <c r="A317" i="1" s="1"/>
  <c r="E317" i="1"/>
  <c r="F317" i="1"/>
  <c r="G317" i="1"/>
  <c r="H317" i="1"/>
  <c r="I317" i="1"/>
  <c r="J317" i="1"/>
  <c r="K317" i="1"/>
  <c r="L317" i="1"/>
  <c r="M317" i="1"/>
  <c r="N317" i="1"/>
  <c r="O317" i="1"/>
  <c r="P317" i="1"/>
  <c r="Q317" i="1"/>
  <c r="R317" i="1"/>
  <c r="S317" i="1"/>
  <c r="T317" i="1"/>
  <c r="A318" i="1"/>
  <c r="C318" i="1"/>
  <c r="D318" i="1"/>
  <c r="E318" i="1"/>
  <c r="F318" i="1"/>
  <c r="I318" i="1" s="1"/>
  <c r="G318" i="1"/>
  <c r="H318" i="1"/>
  <c r="J318" i="1"/>
  <c r="M318" i="1" s="1"/>
  <c r="K318" i="1"/>
  <c r="L318" i="1"/>
  <c r="N318" i="1"/>
  <c r="Q318" i="1" s="1"/>
  <c r="O318" i="1"/>
  <c r="P318" i="1"/>
  <c r="R318" i="1"/>
  <c r="T318" i="1" s="1"/>
  <c r="S318" i="1"/>
  <c r="A319" i="1"/>
  <c r="C319" i="1"/>
  <c r="D319" i="1"/>
  <c r="E319" i="1"/>
  <c r="F319" i="1"/>
  <c r="I319" i="1" s="1"/>
  <c r="G319" i="1"/>
  <c r="H319" i="1"/>
  <c r="J319" i="1"/>
  <c r="M319" i="1" s="1"/>
  <c r="K319" i="1"/>
  <c r="L319" i="1"/>
  <c r="N319" i="1"/>
  <c r="Q319" i="1" s="1"/>
  <c r="O319" i="1"/>
  <c r="P319" i="1"/>
  <c r="R319" i="1"/>
  <c r="T319" i="1" s="1"/>
  <c r="S319" i="1"/>
  <c r="C320" i="1"/>
  <c r="D320" i="1"/>
  <c r="A320" i="1" s="1"/>
  <c r="E320" i="1"/>
  <c r="F320" i="1"/>
  <c r="I320" i="1" s="1"/>
  <c r="G320" i="1"/>
  <c r="H320" i="1"/>
  <c r="J320" i="1"/>
  <c r="M320" i="1" s="1"/>
  <c r="K320" i="1"/>
  <c r="L320" i="1"/>
  <c r="N320" i="1"/>
  <c r="Q320" i="1" s="1"/>
  <c r="O320" i="1"/>
  <c r="P320" i="1"/>
  <c r="R320" i="1"/>
  <c r="S320" i="1"/>
  <c r="T320" i="1"/>
  <c r="C321" i="1"/>
  <c r="D321" i="1"/>
  <c r="A321" i="1" s="1"/>
  <c r="E321" i="1"/>
  <c r="F321" i="1"/>
  <c r="G321" i="1"/>
  <c r="H321" i="1"/>
  <c r="I321" i="1"/>
  <c r="J321" i="1"/>
  <c r="K321" i="1"/>
  <c r="L321" i="1"/>
  <c r="M321" i="1"/>
  <c r="N321" i="1"/>
  <c r="O321" i="1"/>
  <c r="P321" i="1"/>
  <c r="Q321" i="1"/>
  <c r="R321" i="1"/>
  <c r="S321" i="1"/>
  <c r="T321" i="1"/>
  <c r="A322" i="1"/>
  <c r="C322" i="1"/>
  <c r="D322" i="1"/>
  <c r="E322" i="1"/>
  <c r="F322" i="1"/>
  <c r="I322" i="1" s="1"/>
  <c r="G322" i="1"/>
  <c r="H322" i="1"/>
  <c r="J322" i="1"/>
  <c r="M322" i="1" s="1"/>
  <c r="K322" i="1"/>
  <c r="L322" i="1"/>
  <c r="N322" i="1"/>
  <c r="Q322" i="1" s="1"/>
  <c r="O322" i="1"/>
  <c r="P322" i="1"/>
  <c r="R322" i="1"/>
  <c r="T322" i="1" s="1"/>
  <c r="S322" i="1"/>
  <c r="A323" i="1"/>
  <c r="C323" i="1"/>
  <c r="D323" i="1"/>
  <c r="E323" i="1"/>
  <c r="F323" i="1"/>
  <c r="I323" i="1" s="1"/>
  <c r="G323" i="1"/>
  <c r="H323" i="1"/>
  <c r="J323" i="1"/>
  <c r="M323" i="1" s="1"/>
  <c r="K323" i="1"/>
  <c r="L323" i="1"/>
  <c r="N323" i="1"/>
  <c r="Q323" i="1" s="1"/>
  <c r="O323" i="1"/>
  <c r="P323" i="1"/>
  <c r="R323" i="1"/>
  <c r="T323" i="1" s="1"/>
  <c r="S323" i="1"/>
  <c r="C324" i="1"/>
  <c r="D324" i="1"/>
  <c r="A324" i="1" s="1"/>
  <c r="E324" i="1"/>
  <c r="F324" i="1"/>
  <c r="I324" i="1" s="1"/>
  <c r="G324" i="1"/>
  <c r="H324" i="1"/>
  <c r="J324" i="1"/>
  <c r="M324" i="1" s="1"/>
  <c r="K324" i="1"/>
  <c r="L324" i="1"/>
  <c r="N324" i="1"/>
  <c r="Q324" i="1" s="1"/>
  <c r="O324" i="1"/>
  <c r="P324" i="1"/>
  <c r="R324" i="1"/>
  <c r="S324" i="1"/>
  <c r="T324" i="1"/>
  <c r="C325" i="1"/>
  <c r="D325" i="1"/>
  <c r="A325" i="1" s="1"/>
  <c r="E325" i="1"/>
  <c r="F325" i="1"/>
  <c r="G325" i="1"/>
  <c r="H325" i="1"/>
  <c r="I325" i="1"/>
  <c r="J325" i="1"/>
  <c r="K325" i="1"/>
  <c r="L325" i="1"/>
  <c r="M325" i="1"/>
  <c r="N325" i="1"/>
  <c r="O325" i="1"/>
  <c r="P325" i="1"/>
  <c r="Q325" i="1"/>
  <c r="R325" i="1"/>
  <c r="S325" i="1"/>
  <c r="T325" i="1"/>
  <c r="A326" i="1"/>
  <c r="C326" i="1"/>
  <c r="D326" i="1"/>
  <c r="E326" i="1"/>
  <c r="F326" i="1"/>
  <c r="I326" i="1" s="1"/>
  <c r="G326" i="1"/>
  <c r="H326" i="1"/>
  <c r="J326" i="1"/>
  <c r="M326" i="1" s="1"/>
  <c r="K326" i="1"/>
  <c r="L326" i="1"/>
  <c r="N326" i="1"/>
  <c r="Q326" i="1" s="1"/>
  <c r="O326" i="1"/>
  <c r="P326" i="1"/>
  <c r="R326" i="1"/>
  <c r="T326" i="1" s="1"/>
  <c r="S326" i="1"/>
  <c r="A327" i="1"/>
  <c r="C327" i="1"/>
  <c r="D327" i="1"/>
  <c r="E327" i="1"/>
  <c r="F327" i="1"/>
  <c r="I327" i="1" s="1"/>
  <c r="G327" i="1"/>
  <c r="H327" i="1"/>
  <c r="J327" i="1"/>
  <c r="M327" i="1" s="1"/>
  <c r="K327" i="1"/>
  <c r="L327" i="1"/>
  <c r="N327" i="1"/>
  <c r="Q327" i="1" s="1"/>
  <c r="O327" i="1"/>
  <c r="P327" i="1"/>
  <c r="R327" i="1"/>
  <c r="T327" i="1" s="1"/>
  <c r="S327" i="1"/>
  <c r="C328" i="1"/>
  <c r="D328" i="1"/>
  <c r="A328" i="1" s="1"/>
  <c r="E328" i="1"/>
  <c r="F328" i="1"/>
  <c r="I328" i="1" s="1"/>
  <c r="G328" i="1"/>
  <c r="H328" i="1"/>
  <c r="J328" i="1"/>
  <c r="M328" i="1" s="1"/>
  <c r="K328" i="1"/>
  <c r="L328" i="1"/>
  <c r="N328" i="1"/>
  <c r="Q328" i="1" s="1"/>
  <c r="O328" i="1"/>
  <c r="P328" i="1"/>
  <c r="R328" i="1"/>
  <c r="S328" i="1"/>
  <c r="T328" i="1"/>
  <c r="C329" i="1"/>
  <c r="D329" i="1"/>
  <c r="A329" i="1" s="1"/>
  <c r="E329" i="1"/>
  <c r="F329" i="1"/>
  <c r="G329" i="1"/>
  <c r="H329" i="1"/>
  <c r="I329" i="1"/>
  <c r="J329" i="1"/>
  <c r="K329" i="1"/>
  <c r="L329" i="1"/>
  <c r="M329" i="1"/>
  <c r="N329" i="1"/>
  <c r="O329" i="1"/>
  <c r="P329" i="1"/>
  <c r="Q329" i="1"/>
  <c r="R329" i="1"/>
  <c r="S329" i="1"/>
  <c r="T329" i="1"/>
  <c r="A330" i="1"/>
  <c r="C330" i="1"/>
  <c r="D330" i="1"/>
  <c r="E330" i="1"/>
  <c r="F330" i="1"/>
  <c r="I330" i="1" s="1"/>
  <c r="G330" i="1"/>
  <c r="H330" i="1"/>
  <c r="J330" i="1"/>
  <c r="M330" i="1" s="1"/>
  <c r="K330" i="1"/>
  <c r="L330" i="1"/>
  <c r="N330" i="1"/>
  <c r="Q330" i="1" s="1"/>
  <c r="O330" i="1"/>
  <c r="P330" i="1"/>
  <c r="R330" i="1"/>
  <c r="T330" i="1" s="1"/>
  <c r="S330" i="1"/>
  <c r="A331" i="1"/>
  <c r="C331" i="1"/>
  <c r="D331" i="1"/>
  <c r="E331" i="1"/>
  <c r="F331" i="1"/>
  <c r="I331" i="1" s="1"/>
  <c r="G331" i="1"/>
  <c r="H331" i="1"/>
  <c r="J331" i="1"/>
  <c r="M331" i="1" s="1"/>
  <c r="K331" i="1"/>
  <c r="L331" i="1"/>
  <c r="N331" i="1"/>
  <c r="Q331" i="1" s="1"/>
  <c r="O331" i="1"/>
  <c r="P331" i="1"/>
  <c r="R331" i="1"/>
  <c r="T331" i="1" s="1"/>
  <c r="S331" i="1"/>
  <c r="C332" i="1"/>
  <c r="D332" i="1"/>
  <c r="A332" i="1" s="1"/>
  <c r="E332" i="1"/>
  <c r="F332" i="1"/>
  <c r="I332" i="1" s="1"/>
  <c r="G332" i="1"/>
  <c r="H332" i="1"/>
  <c r="J332" i="1"/>
  <c r="M332" i="1" s="1"/>
  <c r="K332" i="1"/>
  <c r="L332" i="1"/>
  <c r="N332" i="1"/>
  <c r="Q332" i="1" s="1"/>
  <c r="O332" i="1"/>
  <c r="P332" i="1"/>
  <c r="R332" i="1"/>
  <c r="S332" i="1"/>
  <c r="T332" i="1"/>
  <c r="C333" i="1"/>
  <c r="D333" i="1"/>
  <c r="A333" i="1" s="1"/>
  <c r="E333" i="1"/>
  <c r="F333" i="1"/>
  <c r="G333" i="1"/>
  <c r="H333" i="1"/>
  <c r="I333" i="1"/>
  <c r="J333" i="1"/>
  <c r="K333" i="1"/>
  <c r="L333" i="1"/>
  <c r="M333" i="1"/>
  <c r="N333" i="1"/>
  <c r="O333" i="1"/>
  <c r="P333" i="1"/>
  <c r="Q333" i="1"/>
  <c r="R333" i="1"/>
  <c r="S333" i="1"/>
  <c r="T333" i="1"/>
  <c r="A334" i="1"/>
  <c r="C334" i="1"/>
  <c r="D334" i="1"/>
  <c r="E334" i="1"/>
  <c r="F334" i="1"/>
  <c r="I334" i="1" s="1"/>
  <c r="G334" i="1"/>
  <c r="H334" i="1"/>
  <c r="J334" i="1"/>
  <c r="M334" i="1" s="1"/>
  <c r="K334" i="1"/>
  <c r="L334" i="1"/>
  <c r="N334" i="1"/>
  <c r="Q334" i="1" s="1"/>
  <c r="O334" i="1"/>
  <c r="P334" i="1"/>
  <c r="R334" i="1"/>
  <c r="T334" i="1" s="1"/>
  <c r="S334" i="1"/>
  <c r="D346" i="1"/>
  <c r="E346" i="1"/>
  <c r="F346" i="1"/>
  <c r="G346" i="1"/>
  <c r="H346" i="1"/>
  <c r="I346" i="1"/>
  <c r="J346" i="1"/>
  <c r="K346" i="1"/>
  <c r="L346" i="1"/>
  <c r="M346" i="1"/>
  <c r="N346" i="1"/>
  <c r="O346" i="1"/>
  <c r="P346" i="1"/>
  <c r="Q346" i="1"/>
  <c r="R346" i="1"/>
  <c r="S346" i="1"/>
  <c r="T346" i="1"/>
  <c r="U346" i="1"/>
  <c r="V346" i="1"/>
  <c r="W346" i="1"/>
  <c r="X346" i="1"/>
  <c r="Y346" i="1"/>
  <c r="Z346" i="1"/>
  <c r="AA346" i="1"/>
  <c r="AB346" i="1"/>
  <c r="AC346" i="1"/>
  <c r="AD346" i="1"/>
  <c r="AE346" i="1"/>
  <c r="AF346" i="1"/>
  <c r="AG346" i="1"/>
  <c r="AH346" i="1"/>
  <c r="AI346" i="1"/>
  <c r="AJ346" i="1"/>
  <c r="AK346" i="1"/>
  <c r="AL346" i="1"/>
  <c r="AM346" i="1"/>
  <c r="AN346" i="1"/>
  <c r="AO346" i="1"/>
  <c r="AP346" i="1"/>
  <c r="AQ346" i="1"/>
  <c r="AR346" i="1"/>
  <c r="AS346" i="1"/>
  <c r="AT346" i="1"/>
  <c r="AU346" i="1"/>
  <c r="AV346" i="1"/>
  <c r="AW346" i="1"/>
  <c r="AX346" i="1"/>
  <c r="AY346" i="1"/>
  <c r="AZ346" i="1"/>
  <c r="BA346" i="1"/>
  <c r="BB346" i="1"/>
  <c r="BC346" i="1"/>
  <c r="BD346" i="1"/>
  <c r="BE346" i="1"/>
  <c r="BF346" i="1"/>
  <c r="BG346" i="1"/>
  <c r="BH346" i="1"/>
  <c r="BI346" i="1"/>
  <c r="BJ346" i="1"/>
  <c r="BK346" i="1"/>
  <c r="D347" i="1"/>
  <c r="F347" i="1"/>
  <c r="H347" i="1"/>
  <c r="J347" i="1"/>
  <c r="L347" i="1"/>
  <c r="N347" i="1"/>
  <c r="P347" i="1"/>
  <c r="R347" i="1"/>
  <c r="T347" i="1"/>
  <c r="V347" i="1"/>
  <c r="X347" i="1"/>
  <c r="Z347" i="1"/>
  <c r="AB347" i="1"/>
  <c r="AD347" i="1"/>
  <c r="AF347" i="1"/>
  <c r="AH347" i="1"/>
  <c r="AJ347" i="1"/>
  <c r="AL347" i="1"/>
  <c r="AN347" i="1"/>
  <c r="AP347" i="1"/>
  <c r="AR347" i="1"/>
  <c r="AT347" i="1"/>
  <c r="AV347" i="1"/>
  <c r="AX347" i="1"/>
  <c r="AZ347" i="1"/>
  <c r="BB347" i="1"/>
  <c r="BD347" i="1"/>
  <c r="BF347" i="1"/>
  <c r="BH347" i="1"/>
  <c r="BJ347" i="1"/>
  <c r="D348" i="1"/>
  <c r="F348" i="1"/>
  <c r="H348" i="1"/>
  <c r="J348" i="1"/>
  <c r="L348" i="1"/>
  <c r="N348" i="1"/>
  <c r="P348" i="1"/>
  <c r="R348" i="1"/>
  <c r="T348" i="1"/>
  <c r="V348" i="1"/>
  <c r="X348" i="1"/>
  <c r="Z348" i="1"/>
  <c r="AB348" i="1"/>
  <c r="AD348" i="1"/>
  <c r="AF348" i="1"/>
  <c r="AH348" i="1"/>
  <c r="AJ348" i="1"/>
  <c r="AL348" i="1"/>
  <c r="AN348" i="1"/>
  <c r="AP348" i="1"/>
  <c r="AR348" i="1"/>
  <c r="AT348" i="1"/>
  <c r="AV348" i="1"/>
  <c r="AX348" i="1"/>
  <c r="AZ348" i="1"/>
  <c r="BB348" i="1"/>
  <c r="BD348" i="1"/>
  <c r="BF348" i="1"/>
  <c r="BH348" i="1"/>
  <c r="BJ348" i="1"/>
  <c r="D349" i="1"/>
  <c r="E349" i="1"/>
  <c r="F349" i="1"/>
  <c r="A349" i="1" s="1" a="1"/>
  <c r="A349" i="1" s="1"/>
  <c r="G349" i="1"/>
  <c r="H349" i="1"/>
  <c r="I349" i="1"/>
  <c r="J349" i="1"/>
  <c r="K349" i="1"/>
  <c r="L349" i="1"/>
  <c r="M349" i="1"/>
  <c r="N349" i="1"/>
  <c r="O349" i="1"/>
  <c r="P349" i="1"/>
  <c r="Q349" i="1"/>
  <c r="R349" i="1"/>
  <c r="S349" i="1"/>
  <c r="T349" i="1"/>
  <c r="U349" i="1"/>
  <c r="V349" i="1"/>
  <c r="W349" i="1"/>
  <c r="X349" i="1"/>
  <c r="Y349" i="1"/>
  <c r="Z349" i="1"/>
  <c r="AA349" i="1"/>
  <c r="AB349" i="1"/>
  <c r="AC349" i="1"/>
  <c r="AD349" i="1"/>
  <c r="AE349" i="1"/>
  <c r="AF349" i="1"/>
  <c r="AG349" i="1"/>
  <c r="AH349" i="1"/>
  <c r="AI349" i="1"/>
  <c r="AJ349" i="1"/>
  <c r="AK349" i="1"/>
  <c r="AL349" i="1"/>
  <c r="AM349" i="1"/>
  <c r="AN349" i="1"/>
  <c r="AO349" i="1"/>
  <c r="AP349" i="1"/>
  <c r="AQ349" i="1"/>
  <c r="AR349" i="1"/>
  <c r="AS349" i="1"/>
  <c r="AT349" i="1"/>
  <c r="AU349" i="1"/>
  <c r="AV349" i="1"/>
  <c r="AW349" i="1"/>
  <c r="AX349" i="1"/>
  <c r="AY349" i="1"/>
  <c r="AZ349" i="1"/>
  <c r="BA349" i="1"/>
  <c r="BB349" i="1"/>
  <c r="BC349" i="1"/>
  <c r="BD349" i="1"/>
  <c r="BE349" i="1"/>
  <c r="BF349" i="1"/>
  <c r="BG349" i="1"/>
  <c r="BH349" i="1"/>
  <c r="BI349" i="1"/>
  <c r="BJ349" i="1"/>
  <c r="BK349" i="1"/>
  <c r="C350" i="1"/>
  <c r="D350" i="1"/>
  <c r="E350" i="1"/>
  <c r="F350" i="1"/>
  <c r="G350" i="1"/>
  <c r="H350" i="1"/>
  <c r="I350" i="1"/>
  <c r="J350" i="1"/>
  <c r="K350" i="1"/>
  <c r="L350" i="1"/>
  <c r="M350" i="1"/>
  <c r="N350" i="1"/>
  <c r="O350" i="1"/>
  <c r="P350" i="1"/>
  <c r="Q350" i="1"/>
  <c r="R350" i="1"/>
  <c r="S350" i="1"/>
  <c r="T350" i="1"/>
  <c r="U350" i="1"/>
  <c r="V350" i="1"/>
  <c r="W350" i="1"/>
  <c r="X350" i="1"/>
  <c r="Y350" i="1"/>
  <c r="Z350" i="1"/>
  <c r="AA350" i="1"/>
  <c r="AB350" i="1"/>
  <c r="AC350" i="1"/>
  <c r="AD350" i="1"/>
  <c r="AE350" i="1"/>
  <c r="AF350" i="1"/>
  <c r="AG350" i="1"/>
  <c r="AH350" i="1"/>
  <c r="AI350" i="1"/>
  <c r="AJ350" i="1"/>
  <c r="AK350" i="1"/>
  <c r="AL350" i="1"/>
  <c r="AM350" i="1"/>
  <c r="AN350" i="1"/>
  <c r="AO350" i="1"/>
  <c r="AP350" i="1"/>
  <c r="AQ350" i="1"/>
  <c r="AR350" i="1"/>
  <c r="AS350" i="1"/>
  <c r="AT350" i="1"/>
  <c r="AU350" i="1"/>
  <c r="AV350" i="1"/>
  <c r="AW350" i="1"/>
  <c r="AX350" i="1"/>
  <c r="AY350" i="1"/>
  <c r="AZ350" i="1"/>
  <c r="BA350" i="1"/>
  <c r="BB350" i="1"/>
  <c r="BC350" i="1"/>
  <c r="BD350" i="1"/>
  <c r="BE350" i="1"/>
  <c r="BF350" i="1"/>
  <c r="BG350" i="1"/>
  <c r="BH350" i="1"/>
  <c r="BI350" i="1"/>
  <c r="BJ350" i="1"/>
  <c r="BK350" i="1"/>
  <c r="C351" i="1"/>
  <c r="D351" i="1"/>
  <c r="A351" i="1" s="1" a="1"/>
  <c r="A351" i="1" s="1"/>
  <c r="E351" i="1"/>
  <c r="F351" i="1"/>
  <c r="G351" i="1"/>
  <c r="H351" i="1"/>
  <c r="I351" i="1"/>
  <c r="J351" i="1"/>
  <c r="K351" i="1"/>
  <c r="L351" i="1"/>
  <c r="M351" i="1"/>
  <c r="N351" i="1"/>
  <c r="O351" i="1"/>
  <c r="P351" i="1"/>
  <c r="Q351" i="1"/>
  <c r="R351" i="1"/>
  <c r="S351" i="1"/>
  <c r="T351" i="1"/>
  <c r="U351" i="1"/>
  <c r="V351" i="1"/>
  <c r="W351" i="1"/>
  <c r="X351" i="1"/>
  <c r="Y351" i="1"/>
  <c r="Z351" i="1"/>
  <c r="AA351" i="1"/>
  <c r="AB351" i="1"/>
  <c r="AC351" i="1"/>
  <c r="AD351" i="1"/>
  <c r="AE351" i="1"/>
  <c r="AF351" i="1"/>
  <c r="AG351" i="1"/>
  <c r="AH351" i="1"/>
  <c r="AI351" i="1"/>
  <c r="AJ351" i="1"/>
  <c r="AK351" i="1"/>
  <c r="AL351" i="1"/>
  <c r="AM351" i="1"/>
  <c r="AN351" i="1"/>
  <c r="AO351" i="1"/>
  <c r="AP351" i="1"/>
  <c r="AQ351" i="1"/>
  <c r="AR351" i="1"/>
  <c r="AS351" i="1"/>
  <c r="AT351" i="1"/>
  <c r="AU351" i="1"/>
  <c r="AV351" i="1"/>
  <c r="AW351" i="1"/>
  <c r="AX351" i="1"/>
  <c r="AY351" i="1"/>
  <c r="AZ351" i="1"/>
  <c r="BA351" i="1"/>
  <c r="BB351" i="1"/>
  <c r="BC351" i="1"/>
  <c r="BD351" i="1"/>
  <c r="BE351" i="1"/>
  <c r="BF351" i="1"/>
  <c r="BG351" i="1"/>
  <c r="BH351" i="1"/>
  <c r="BI351" i="1"/>
  <c r="BJ351" i="1"/>
  <c r="BK351" i="1"/>
  <c r="C352" i="1"/>
  <c r="D352" i="1"/>
  <c r="A352" i="1" s="1" a="1"/>
  <c r="A352" i="1" s="1"/>
  <c r="E352" i="1"/>
  <c r="F352" i="1"/>
  <c r="G352" i="1"/>
  <c r="H352" i="1"/>
  <c r="I352" i="1"/>
  <c r="J352" i="1"/>
  <c r="K352" i="1"/>
  <c r="L352" i="1"/>
  <c r="M352" i="1"/>
  <c r="N352" i="1"/>
  <c r="O352" i="1"/>
  <c r="P352" i="1"/>
  <c r="Q352" i="1"/>
  <c r="R352" i="1"/>
  <c r="S352" i="1"/>
  <c r="T352" i="1"/>
  <c r="U352" i="1"/>
  <c r="V352" i="1"/>
  <c r="W352" i="1"/>
  <c r="X352" i="1"/>
  <c r="Y352" i="1"/>
  <c r="Z352" i="1"/>
  <c r="AA352" i="1"/>
  <c r="AB352" i="1"/>
  <c r="AC352" i="1"/>
  <c r="AD352" i="1"/>
  <c r="AE352" i="1"/>
  <c r="AF352" i="1"/>
  <c r="AG352" i="1"/>
  <c r="AH352" i="1"/>
  <c r="AI352" i="1"/>
  <c r="AJ352" i="1"/>
  <c r="AK352" i="1"/>
  <c r="AL352" i="1"/>
  <c r="AM352" i="1"/>
  <c r="AN352" i="1"/>
  <c r="AO352" i="1"/>
  <c r="AP352" i="1"/>
  <c r="AQ352" i="1"/>
  <c r="AR352" i="1"/>
  <c r="AS352" i="1"/>
  <c r="AT352" i="1"/>
  <c r="AU352" i="1"/>
  <c r="AV352" i="1"/>
  <c r="AW352" i="1"/>
  <c r="AX352" i="1"/>
  <c r="AY352" i="1"/>
  <c r="AZ352" i="1"/>
  <c r="BA352" i="1"/>
  <c r="BB352" i="1"/>
  <c r="BC352" i="1"/>
  <c r="BD352" i="1"/>
  <c r="BE352" i="1"/>
  <c r="BF352" i="1"/>
  <c r="BG352" i="1"/>
  <c r="BH352" i="1"/>
  <c r="BI352" i="1"/>
  <c r="BJ352" i="1"/>
  <c r="BK352" i="1"/>
  <c r="C353" i="1"/>
  <c r="D353" i="1"/>
  <c r="E353" i="1"/>
  <c r="A353" i="1" s="1" a="1"/>
  <c r="A353" i="1" s="1"/>
  <c r="F353" i="1"/>
  <c r="G353" i="1"/>
  <c r="H353" i="1"/>
  <c r="I353" i="1"/>
  <c r="J353" i="1"/>
  <c r="K353" i="1"/>
  <c r="L353" i="1"/>
  <c r="M353" i="1"/>
  <c r="N353" i="1"/>
  <c r="O353" i="1"/>
  <c r="P353" i="1"/>
  <c r="Q353" i="1"/>
  <c r="R353" i="1"/>
  <c r="S353" i="1"/>
  <c r="T353" i="1"/>
  <c r="U353" i="1"/>
  <c r="V353" i="1"/>
  <c r="W353" i="1"/>
  <c r="X353" i="1"/>
  <c r="Y353" i="1"/>
  <c r="Z353" i="1"/>
  <c r="AA353" i="1"/>
  <c r="AB353" i="1"/>
  <c r="AC353" i="1"/>
  <c r="AD353" i="1"/>
  <c r="AE353" i="1"/>
  <c r="AF353" i="1"/>
  <c r="AG353" i="1"/>
  <c r="AH353" i="1"/>
  <c r="AI353" i="1"/>
  <c r="AJ353" i="1"/>
  <c r="AK353" i="1"/>
  <c r="AL353" i="1"/>
  <c r="AM353" i="1"/>
  <c r="AN353" i="1"/>
  <c r="AO353" i="1"/>
  <c r="AP353" i="1"/>
  <c r="AQ353" i="1"/>
  <c r="AR353" i="1"/>
  <c r="AS353" i="1"/>
  <c r="AT353" i="1"/>
  <c r="AU353" i="1"/>
  <c r="AV353" i="1"/>
  <c r="AW353" i="1"/>
  <c r="AX353" i="1"/>
  <c r="AY353" i="1"/>
  <c r="AZ353" i="1"/>
  <c r="BA353" i="1"/>
  <c r="BB353" i="1"/>
  <c r="BC353" i="1"/>
  <c r="BD353" i="1"/>
  <c r="BE353" i="1"/>
  <c r="BF353" i="1"/>
  <c r="BG353" i="1"/>
  <c r="BH353" i="1"/>
  <c r="BI353" i="1"/>
  <c r="BJ353" i="1"/>
  <c r="BK353" i="1"/>
  <c r="C354" i="1"/>
  <c r="D354" i="1"/>
  <c r="E354" i="1"/>
  <c r="A354" i="1" s="1" a="1"/>
  <c r="A354" i="1" s="1"/>
  <c r="F354" i="1"/>
  <c r="G354" i="1"/>
  <c r="H354" i="1"/>
  <c r="I354" i="1"/>
  <c r="J354" i="1"/>
  <c r="K354" i="1"/>
  <c r="L354" i="1"/>
  <c r="M354" i="1"/>
  <c r="N354" i="1"/>
  <c r="O354" i="1"/>
  <c r="P354" i="1"/>
  <c r="Q354" i="1"/>
  <c r="R354" i="1"/>
  <c r="S354" i="1"/>
  <c r="T354" i="1"/>
  <c r="U354" i="1"/>
  <c r="V354" i="1"/>
  <c r="W354" i="1"/>
  <c r="X354" i="1"/>
  <c r="Y354" i="1"/>
  <c r="Z354" i="1"/>
  <c r="AA354" i="1"/>
  <c r="AB354" i="1"/>
  <c r="AC354" i="1"/>
  <c r="AD354" i="1"/>
  <c r="AE354" i="1"/>
  <c r="AF354" i="1"/>
  <c r="AG354" i="1"/>
  <c r="AH354" i="1"/>
  <c r="AI354" i="1"/>
  <c r="AJ354" i="1"/>
  <c r="AK354" i="1"/>
  <c r="AL354" i="1"/>
  <c r="AM354" i="1"/>
  <c r="AN354" i="1"/>
  <c r="AO354" i="1"/>
  <c r="AP354" i="1"/>
  <c r="AQ354" i="1"/>
  <c r="AR354" i="1"/>
  <c r="AS354" i="1"/>
  <c r="AT354" i="1"/>
  <c r="AU354" i="1"/>
  <c r="AV354" i="1"/>
  <c r="AW354" i="1"/>
  <c r="AX354" i="1"/>
  <c r="AY354" i="1"/>
  <c r="AZ354" i="1"/>
  <c r="BA354" i="1"/>
  <c r="BB354" i="1"/>
  <c r="BC354" i="1"/>
  <c r="BD354" i="1"/>
  <c r="BE354" i="1"/>
  <c r="BF354" i="1"/>
  <c r="BG354" i="1"/>
  <c r="BH354" i="1"/>
  <c r="BI354" i="1"/>
  <c r="BJ354" i="1"/>
  <c r="BK354" i="1"/>
  <c r="C355" i="1"/>
  <c r="D355" i="1"/>
  <c r="A355" i="1" s="1" a="1"/>
  <c r="A355" i="1" s="1"/>
  <c r="E355" i="1"/>
  <c r="F355" i="1"/>
  <c r="G355" i="1"/>
  <c r="H355" i="1"/>
  <c r="I355" i="1"/>
  <c r="J355" i="1"/>
  <c r="K355" i="1"/>
  <c r="L355" i="1"/>
  <c r="M355" i="1"/>
  <c r="N355" i="1"/>
  <c r="O355" i="1"/>
  <c r="P355" i="1"/>
  <c r="Q355" i="1"/>
  <c r="R355" i="1"/>
  <c r="S355" i="1"/>
  <c r="T355" i="1"/>
  <c r="U355" i="1"/>
  <c r="V355" i="1"/>
  <c r="W355" i="1"/>
  <c r="X355" i="1"/>
  <c r="Y355" i="1"/>
  <c r="Z355" i="1"/>
  <c r="AA355" i="1"/>
  <c r="AB355" i="1"/>
  <c r="AC355" i="1"/>
  <c r="AD355" i="1"/>
  <c r="AE355" i="1"/>
  <c r="AF355" i="1"/>
  <c r="AG355" i="1"/>
  <c r="AH355" i="1"/>
  <c r="AI355" i="1"/>
  <c r="AJ355" i="1"/>
  <c r="AK355" i="1"/>
  <c r="AL355" i="1"/>
  <c r="AM355" i="1"/>
  <c r="AN355" i="1"/>
  <c r="AO355" i="1"/>
  <c r="AP355" i="1"/>
  <c r="AQ355" i="1"/>
  <c r="AR355" i="1"/>
  <c r="AS355" i="1"/>
  <c r="AT355" i="1"/>
  <c r="AU355" i="1"/>
  <c r="AV355" i="1"/>
  <c r="AW355" i="1"/>
  <c r="AX355" i="1"/>
  <c r="AY355" i="1"/>
  <c r="AZ355" i="1"/>
  <c r="BA355" i="1"/>
  <c r="BB355" i="1"/>
  <c r="BC355" i="1"/>
  <c r="BD355" i="1"/>
  <c r="BE355" i="1"/>
  <c r="BF355" i="1"/>
  <c r="BG355" i="1"/>
  <c r="BH355" i="1"/>
  <c r="BI355" i="1"/>
  <c r="BJ355" i="1"/>
  <c r="BK355" i="1"/>
  <c r="C356" i="1"/>
  <c r="D356" i="1"/>
  <c r="A356" i="1" s="1" a="1"/>
  <c r="A356" i="1" s="1"/>
  <c r="E356" i="1"/>
  <c r="F356" i="1"/>
  <c r="G356" i="1"/>
  <c r="H356" i="1"/>
  <c r="I356" i="1"/>
  <c r="J356" i="1"/>
  <c r="K356" i="1"/>
  <c r="L356" i="1"/>
  <c r="M356" i="1"/>
  <c r="N356" i="1"/>
  <c r="O356" i="1"/>
  <c r="P356" i="1"/>
  <c r="Q356" i="1"/>
  <c r="R356" i="1"/>
  <c r="S356" i="1"/>
  <c r="T356" i="1"/>
  <c r="U356" i="1"/>
  <c r="V356" i="1"/>
  <c r="W356" i="1"/>
  <c r="X356" i="1"/>
  <c r="Y356" i="1"/>
  <c r="Z356" i="1"/>
  <c r="AA356" i="1"/>
  <c r="AB356" i="1"/>
  <c r="AC356" i="1"/>
  <c r="AD356" i="1"/>
  <c r="AE356" i="1"/>
  <c r="AF356" i="1"/>
  <c r="AG356" i="1"/>
  <c r="AH356" i="1"/>
  <c r="AI356" i="1"/>
  <c r="AJ356" i="1"/>
  <c r="AK356" i="1"/>
  <c r="AL356" i="1"/>
  <c r="AM356" i="1"/>
  <c r="AN356" i="1"/>
  <c r="AO356" i="1"/>
  <c r="AP356" i="1"/>
  <c r="AQ356" i="1"/>
  <c r="AR356" i="1"/>
  <c r="AS356" i="1"/>
  <c r="AT356" i="1"/>
  <c r="AU356" i="1"/>
  <c r="AV356" i="1"/>
  <c r="AW356" i="1"/>
  <c r="AX356" i="1"/>
  <c r="AY356" i="1"/>
  <c r="AZ356" i="1"/>
  <c r="BA356" i="1"/>
  <c r="BB356" i="1"/>
  <c r="BC356" i="1"/>
  <c r="BD356" i="1"/>
  <c r="BE356" i="1"/>
  <c r="BF356" i="1"/>
  <c r="BG356" i="1"/>
  <c r="BH356" i="1"/>
  <c r="BI356" i="1"/>
  <c r="BJ356" i="1"/>
  <c r="BK356" i="1"/>
  <c r="C357" i="1"/>
  <c r="D357" i="1"/>
  <c r="E357" i="1"/>
  <c r="A357" i="1" s="1" a="1"/>
  <c r="A357" i="1" s="1"/>
  <c r="F357" i="1"/>
  <c r="G357" i="1"/>
  <c r="H357" i="1"/>
  <c r="I357" i="1"/>
  <c r="J357" i="1"/>
  <c r="K357" i="1"/>
  <c r="L357" i="1"/>
  <c r="M357" i="1"/>
  <c r="N357" i="1"/>
  <c r="O357" i="1"/>
  <c r="P357" i="1"/>
  <c r="Q357" i="1"/>
  <c r="R357" i="1"/>
  <c r="S357" i="1"/>
  <c r="T357" i="1"/>
  <c r="U357" i="1"/>
  <c r="V357" i="1"/>
  <c r="W357" i="1"/>
  <c r="X357" i="1"/>
  <c r="Y357" i="1"/>
  <c r="Z357" i="1"/>
  <c r="AA357" i="1"/>
  <c r="AB357" i="1"/>
  <c r="AC357" i="1"/>
  <c r="AD357" i="1"/>
  <c r="AE357" i="1"/>
  <c r="AF357" i="1"/>
  <c r="AG357" i="1"/>
  <c r="AH357" i="1"/>
  <c r="AI357" i="1"/>
  <c r="AJ357" i="1"/>
  <c r="AK357" i="1"/>
  <c r="AL357" i="1"/>
  <c r="AM357" i="1"/>
  <c r="AN357" i="1"/>
  <c r="AO357" i="1"/>
  <c r="AP357" i="1"/>
  <c r="AQ357" i="1"/>
  <c r="AR357" i="1"/>
  <c r="AS357" i="1"/>
  <c r="AT357" i="1"/>
  <c r="AU357" i="1"/>
  <c r="AV357" i="1"/>
  <c r="AW357" i="1"/>
  <c r="AX357" i="1"/>
  <c r="AY357" i="1"/>
  <c r="AZ357" i="1"/>
  <c r="BA357" i="1"/>
  <c r="BB357" i="1"/>
  <c r="BC357" i="1"/>
  <c r="BD357" i="1"/>
  <c r="BE357" i="1"/>
  <c r="BF357" i="1"/>
  <c r="BG357" i="1"/>
  <c r="BH357" i="1"/>
  <c r="BI357" i="1"/>
  <c r="BJ357" i="1"/>
  <c r="BK357" i="1"/>
  <c r="C358" i="1"/>
  <c r="D358" i="1"/>
  <c r="E358" i="1"/>
  <c r="A358" i="1" s="1" a="1"/>
  <c r="A358" i="1" s="1"/>
  <c r="F358" i="1"/>
  <c r="G358" i="1"/>
  <c r="H358" i="1"/>
  <c r="I358" i="1"/>
  <c r="J358" i="1"/>
  <c r="K358" i="1"/>
  <c r="L358" i="1"/>
  <c r="M358" i="1"/>
  <c r="N358" i="1"/>
  <c r="O358" i="1"/>
  <c r="P358" i="1"/>
  <c r="Q358" i="1"/>
  <c r="R358" i="1"/>
  <c r="S358" i="1"/>
  <c r="T358" i="1"/>
  <c r="U358" i="1"/>
  <c r="V358" i="1"/>
  <c r="W358" i="1"/>
  <c r="X358" i="1"/>
  <c r="Y358" i="1"/>
  <c r="Z358" i="1"/>
  <c r="AA358" i="1"/>
  <c r="AB358" i="1"/>
  <c r="AC358" i="1"/>
  <c r="AD358" i="1"/>
  <c r="AE358" i="1"/>
  <c r="AF358" i="1"/>
  <c r="AG358" i="1"/>
  <c r="AH358" i="1"/>
  <c r="AI358" i="1"/>
  <c r="AJ358" i="1"/>
  <c r="AK358" i="1"/>
  <c r="AL358" i="1"/>
  <c r="AM358" i="1"/>
  <c r="AN358" i="1"/>
  <c r="AO358" i="1"/>
  <c r="AP358" i="1"/>
  <c r="AQ358" i="1"/>
  <c r="AR358" i="1"/>
  <c r="AS358" i="1"/>
  <c r="AT358" i="1"/>
  <c r="AU358" i="1"/>
  <c r="AV358" i="1"/>
  <c r="AW358" i="1"/>
  <c r="AX358" i="1"/>
  <c r="AY358" i="1"/>
  <c r="AZ358" i="1"/>
  <c r="BA358" i="1"/>
  <c r="BB358" i="1"/>
  <c r="BC358" i="1"/>
  <c r="BD358" i="1"/>
  <c r="BE358" i="1"/>
  <c r="BF358" i="1"/>
  <c r="BG358" i="1"/>
  <c r="BH358" i="1"/>
  <c r="BI358" i="1"/>
  <c r="BJ358" i="1"/>
  <c r="BK358" i="1"/>
  <c r="C359" i="1"/>
  <c r="D359" i="1"/>
  <c r="A359" i="1" s="1" a="1"/>
  <c r="A359" i="1" s="1"/>
  <c r="E359" i="1"/>
  <c r="F359" i="1"/>
  <c r="G359" i="1"/>
  <c r="H359" i="1"/>
  <c r="I359" i="1"/>
  <c r="J359" i="1"/>
  <c r="K359" i="1"/>
  <c r="L359" i="1"/>
  <c r="M359" i="1"/>
  <c r="N359" i="1"/>
  <c r="O359" i="1"/>
  <c r="P359" i="1"/>
  <c r="Q359" i="1"/>
  <c r="R359" i="1"/>
  <c r="S359" i="1"/>
  <c r="T359" i="1"/>
  <c r="U359" i="1"/>
  <c r="V359" i="1"/>
  <c r="W359" i="1"/>
  <c r="X359" i="1"/>
  <c r="Y359" i="1"/>
  <c r="Z359" i="1"/>
  <c r="AA359" i="1"/>
  <c r="AB359" i="1"/>
  <c r="AC359" i="1"/>
  <c r="AD359" i="1"/>
  <c r="AE359" i="1"/>
  <c r="AF359" i="1"/>
  <c r="AG359" i="1"/>
  <c r="AH359" i="1"/>
  <c r="AI359" i="1"/>
  <c r="AJ359" i="1"/>
  <c r="AK359" i="1"/>
  <c r="AL359" i="1"/>
  <c r="AM359" i="1"/>
  <c r="AN359" i="1"/>
  <c r="AO359" i="1"/>
  <c r="AP359" i="1"/>
  <c r="AQ359" i="1"/>
  <c r="AR359" i="1"/>
  <c r="AS359" i="1"/>
  <c r="AT359" i="1"/>
  <c r="AU359" i="1"/>
  <c r="AV359" i="1"/>
  <c r="AW359" i="1"/>
  <c r="AX359" i="1"/>
  <c r="AY359" i="1"/>
  <c r="AZ359" i="1"/>
  <c r="BA359" i="1"/>
  <c r="BB359" i="1"/>
  <c r="BC359" i="1"/>
  <c r="BD359" i="1"/>
  <c r="BE359" i="1"/>
  <c r="BF359" i="1"/>
  <c r="BG359" i="1"/>
  <c r="BH359" i="1"/>
  <c r="BI359" i="1"/>
  <c r="BJ359" i="1"/>
  <c r="BK359" i="1"/>
  <c r="C360" i="1"/>
  <c r="D360" i="1"/>
  <c r="A360" i="1" s="1" a="1"/>
  <c r="A360" i="1" s="1"/>
  <c r="E360" i="1"/>
  <c r="F360" i="1"/>
  <c r="G360" i="1"/>
  <c r="H360" i="1"/>
  <c r="I360" i="1"/>
  <c r="J360" i="1"/>
  <c r="K360" i="1"/>
  <c r="L360" i="1"/>
  <c r="M360" i="1"/>
  <c r="N360" i="1"/>
  <c r="O360" i="1"/>
  <c r="P360" i="1"/>
  <c r="Q360" i="1"/>
  <c r="R360" i="1"/>
  <c r="S360" i="1"/>
  <c r="T360" i="1"/>
  <c r="U360" i="1"/>
  <c r="V360" i="1"/>
  <c r="W360" i="1"/>
  <c r="X360" i="1"/>
  <c r="Y360" i="1"/>
  <c r="Z360" i="1"/>
  <c r="AA360" i="1"/>
  <c r="AB360" i="1"/>
  <c r="AC360" i="1"/>
  <c r="AD360" i="1"/>
  <c r="AE360" i="1"/>
  <c r="AF360" i="1"/>
  <c r="AG360" i="1"/>
  <c r="AH360" i="1"/>
  <c r="AI360" i="1"/>
  <c r="AJ360" i="1"/>
  <c r="AK360" i="1"/>
  <c r="AL360" i="1"/>
  <c r="AM360" i="1"/>
  <c r="AN360" i="1"/>
  <c r="AO360" i="1"/>
  <c r="AP360" i="1"/>
  <c r="AQ360" i="1"/>
  <c r="AR360" i="1"/>
  <c r="AS360" i="1"/>
  <c r="AT360" i="1"/>
  <c r="AU360" i="1"/>
  <c r="AV360" i="1"/>
  <c r="AW360" i="1"/>
  <c r="AX360" i="1"/>
  <c r="AY360" i="1"/>
  <c r="AZ360" i="1"/>
  <c r="BA360" i="1"/>
  <c r="BB360" i="1"/>
  <c r="BC360" i="1"/>
  <c r="BD360" i="1"/>
  <c r="BE360" i="1"/>
  <c r="BF360" i="1"/>
  <c r="BG360" i="1"/>
  <c r="BH360" i="1"/>
  <c r="BI360" i="1"/>
  <c r="BJ360" i="1"/>
  <c r="BK360" i="1"/>
  <c r="C361" i="1"/>
  <c r="D361" i="1"/>
  <c r="E361" i="1"/>
  <c r="A361" i="1" s="1" a="1"/>
  <c r="A361" i="1" s="1"/>
  <c r="F361" i="1"/>
  <c r="G361" i="1"/>
  <c r="H361" i="1"/>
  <c r="I361" i="1"/>
  <c r="J361" i="1"/>
  <c r="K361" i="1"/>
  <c r="L361" i="1"/>
  <c r="M361" i="1"/>
  <c r="N361" i="1"/>
  <c r="O361" i="1"/>
  <c r="P361" i="1"/>
  <c r="Q361" i="1"/>
  <c r="R361" i="1"/>
  <c r="S361" i="1"/>
  <c r="T361" i="1"/>
  <c r="U361" i="1"/>
  <c r="V361" i="1"/>
  <c r="W361" i="1"/>
  <c r="X361" i="1"/>
  <c r="Y361" i="1"/>
  <c r="Z361" i="1"/>
  <c r="AA361" i="1"/>
  <c r="AB361" i="1"/>
  <c r="AC361" i="1"/>
  <c r="AD361" i="1"/>
  <c r="AE361" i="1"/>
  <c r="AF361" i="1"/>
  <c r="AG361" i="1"/>
  <c r="AH361" i="1"/>
  <c r="AI361" i="1"/>
  <c r="AJ361" i="1"/>
  <c r="AK361" i="1"/>
  <c r="AL361" i="1"/>
  <c r="AM361" i="1"/>
  <c r="AN361" i="1"/>
  <c r="AO361" i="1"/>
  <c r="AP361" i="1"/>
  <c r="AQ361" i="1"/>
  <c r="AR361" i="1"/>
  <c r="AS361" i="1"/>
  <c r="AT361" i="1"/>
  <c r="AU361" i="1"/>
  <c r="AV361" i="1"/>
  <c r="AW361" i="1"/>
  <c r="AX361" i="1"/>
  <c r="AY361" i="1"/>
  <c r="AZ361" i="1"/>
  <c r="BA361" i="1"/>
  <c r="BB361" i="1"/>
  <c r="BC361" i="1"/>
  <c r="BD361" i="1"/>
  <c r="BE361" i="1"/>
  <c r="BF361" i="1"/>
  <c r="BG361" i="1"/>
  <c r="BH361" i="1"/>
  <c r="BI361" i="1"/>
  <c r="BJ361" i="1"/>
  <c r="BK361" i="1"/>
  <c r="C362" i="1"/>
  <c r="D362" i="1"/>
  <c r="E362" i="1"/>
  <c r="A362" i="1" s="1" a="1"/>
  <c r="A362" i="1" s="1"/>
  <c r="F362" i="1"/>
  <c r="G362" i="1"/>
  <c r="H362" i="1"/>
  <c r="I362" i="1"/>
  <c r="J362" i="1"/>
  <c r="K362" i="1"/>
  <c r="L362" i="1"/>
  <c r="M362" i="1"/>
  <c r="N362" i="1"/>
  <c r="O362" i="1"/>
  <c r="P362" i="1"/>
  <c r="Q362" i="1"/>
  <c r="R362" i="1"/>
  <c r="S362" i="1"/>
  <c r="T362" i="1"/>
  <c r="U362" i="1"/>
  <c r="V362" i="1"/>
  <c r="W362" i="1"/>
  <c r="X362" i="1"/>
  <c r="Y362" i="1"/>
  <c r="Z362" i="1"/>
  <c r="AA362" i="1"/>
  <c r="AB362" i="1"/>
  <c r="AC362" i="1"/>
  <c r="AD362" i="1"/>
  <c r="AE362" i="1"/>
  <c r="AF362" i="1"/>
  <c r="AG362" i="1"/>
  <c r="AH362" i="1"/>
  <c r="AI362" i="1"/>
  <c r="AJ362" i="1"/>
  <c r="AK362" i="1"/>
  <c r="AL362" i="1"/>
  <c r="AM362" i="1"/>
  <c r="AN362" i="1"/>
  <c r="AO362" i="1"/>
  <c r="AP362" i="1"/>
  <c r="AQ362" i="1"/>
  <c r="AR362" i="1"/>
  <c r="AS362" i="1"/>
  <c r="AT362" i="1"/>
  <c r="AU362" i="1"/>
  <c r="AV362" i="1"/>
  <c r="AW362" i="1"/>
  <c r="AX362" i="1"/>
  <c r="AY362" i="1"/>
  <c r="AZ362" i="1"/>
  <c r="BA362" i="1"/>
  <c r="BB362" i="1"/>
  <c r="BC362" i="1"/>
  <c r="BD362" i="1"/>
  <c r="BE362" i="1"/>
  <c r="BF362" i="1"/>
  <c r="BG362" i="1"/>
  <c r="BH362" i="1"/>
  <c r="BI362" i="1"/>
  <c r="BJ362" i="1"/>
  <c r="BK362" i="1"/>
  <c r="C363" i="1"/>
  <c r="D363" i="1"/>
  <c r="A363" i="1" s="1" a="1"/>
  <c r="A363" i="1" s="1"/>
  <c r="E363" i="1"/>
  <c r="F363" i="1"/>
  <c r="G363" i="1"/>
  <c r="H363" i="1"/>
  <c r="I363" i="1"/>
  <c r="J363" i="1"/>
  <c r="K363" i="1"/>
  <c r="L363" i="1"/>
  <c r="M363" i="1"/>
  <c r="N363" i="1"/>
  <c r="O363" i="1"/>
  <c r="P363" i="1"/>
  <c r="Q363" i="1"/>
  <c r="R363" i="1"/>
  <c r="S363" i="1"/>
  <c r="T363" i="1"/>
  <c r="U363" i="1"/>
  <c r="V363" i="1"/>
  <c r="W363" i="1"/>
  <c r="X363" i="1"/>
  <c r="Y363" i="1"/>
  <c r="Z363" i="1"/>
  <c r="AA363" i="1"/>
  <c r="AB363" i="1"/>
  <c r="AC363" i="1"/>
  <c r="AD363" i="1"/>
  <c r="AE363" i="1"/>
  <c r="AF363" i="1"/>
  <c r="AG363" i="1"/>
  <c r="AH363" i="1"/>
  <c r="AI363" i="1"/>
  <c r="AJ363" i="1"/>
  <c r="AK363" i="1"/>
  <c r="AL363" i="1"/>
  <c r="AM363" i="1"/>
  <c r="AN363" i="1"/>
  <c r="AO363" i="1"/>
  <c r="AP363" i="1"/>
  <c r="AQ363" i="1"/>
  <c r="AR363" i="1"/>
  <c r="AS363" i="1"/>
  <c r="AT363" i="1"/>
  <c r="AU363" i="1"/>
  <c r="AV363" i="1"/>
  <c r="AW363" i="1"/>
  <c r="AX363" i="1"/>
  <c r="AY363" i="1"/>
  <c r="AZ363" i="1"/>
  <c r="BA363" i="1"/>
  <c r="BB363" i="1"/>
  <c r="BC363" i="1"/>
  <c r="BD363" i="1"/>
  <c r="BE363" i="1"/>
  <c r="BF363" i="1"/>
  <c r="BG363" i="1"/>
  <c r="BH363" i="1"/>
  <c r="BI363" i="1"/>
  <c r="BJ363" i="1"/>
  <c r="BK363" i="1"/>
  <c r="C364" i="1"/>
  <c r="D364" i="1"/>
  <c r="A364" i="1" s="1" a="1"/>
  <c r="A364" i="1" s="1"/>
  <c r="E364" i="1"/>
  <c r="F364" i="1"/>
  <c r="G364" i="1"/>
  <c r="H364" i="1"/>
  <c r="I364" i="1"/>
  <c r="J364" i="1"/>
  <c r="K364" i="1"/>
  <c r="L364" i="1"/>
  <c r="M364" i="1"/>
  <c r="N364" i="1"/>
  <c r="O364" i="1"/>
  <c r="P364" i="1"/>
  <c r="Q364" i="1"/>
  <c r="R364" i="1"/>
  <c r="S364" i="1"/>
  <c r="T364" i="1"/>
  <c r="U364" i="1"/>
  <c r="V364" i="1"/>
  <c r="W364" i="1"/>
  <c r="X364" i="1"/>
  <c r="Y364" i="1"/>
  <c r="Z364" i="1"/>
  <c r="AA364" i="1"/>
  <c r="AB364" i="1"/>
  <c r="AC364" i="1"/>
  <c r="AD364" i="1"/>
  <c r="AE364" i="1"/>
  <c r="AF364" i="1"/>
  <c r="AG364" i="1"/>
  <c r="AH364" i="1"/>
  <c r="AI364" i="1"/>
  <c r="AJ364" i="1"/>
  <c r="AK364" i="1"/>
  <c r="AL364" i="1"/>
  <c r="AM364" i="1"/>
  <c r="AN364" i="1"/>
  <c r="AO364" i="1"/>
  <c r="AP364" i="1"/>
  <c r="AQ364" i="1"/>
  <c r="AR364" i="1"/>
  <c r="AS364" i="1"/>
  <c r="AT364" i="1"/>
  <c r="AU364" i="1"/>
  <c r="AV364" i="1"/>
  <c r="AW364" i="1"/>
  <c r="AX364" i="1"/>
  <c r="AY364" i="1"/>
  <c r="AZ364" i="1"/>
  <c r="BA364" i="1"/>
  <c r="BB364" i="1"/>
  <c r="BC364" i="1"/>
  <c r="BD364" i="1"/>
  <c r="BE364" i="1"/>
  <c r="BF364" i="1"/>
  <c r="BG364" i="1"/>
  <c r="BH364" i="1"/>
  <c r="BI364" i="1"/>
  <c r="BJ364" i="1"/>
  <c r="BK364" i="1"/>
  <c r="C365" i="1"/>
  <c r="D365" i="1"/>
  <c r="E365" i="1"/>
  <c r="A365" i="1" s="1" a="1"/>
  <c r="A365" i="1" s="1"/>
  <c r="F365" i="1"/>
  <c r="G365" i="1"/>
  <c r="H365" i="1"/>
  <c r="I365" i="1"/>
  <c r="J365" i="1"/>
  <c r="K365" i="1"/>
  <c r="L365" i="1"/>
  <c r="M365" i="1"/>
  <c r="N365" i="1"/>
  <c r="O365" i="1"/>
  <c r="P365" i="1"/>
  <c r="Q365" i="1"/>
  <c r="R365" i="1"/>
  <c r="S365" i="1"/>
  <c r="T365" i="1"/>
  <c r="U365" i="1"/>
  <c r="V365" i="1"/>
  <c r="W365" i="1"/>
  <c r="X365" i="1"/>
  <c r="Y365" i="1"/>
  <c r="Z365" i="1"/>
  <c r="AA365" i="1"/>
  <c r="AB365" i="1"/>
  <c r="AC365" i="1"/>
  <c r="AD365" i="1"/>
  <c r="AE365" i="1"/>
  <c r="AF365" i="1"/>
  <c r="AG365" i="1"/>
  <c r="AH365" i="1"/>
  <c r="AI365" i="1"/>
  <c r="AJ365" i="1"/>
  <c r="AK365" i="1"/>
  <c r="AL365" i="1"/>
  <c r="AM365" i="1"/>
  <c r="AN365" i="1"/>
  <c r="AO365" i="1"/>
  <c r="AP365" i="1"/>
  <c r="AQ365" i="1"/>
  <c r="AR365" i="1"/>
  <c r="AS365" i="1"/>
  <c r="AT365" i="1"/>
  <c r="AU365" i="1"/>
  <c r="AV365" i="1"/>
  <c r="AW365" i="1"/>
  <c r="AX365" i="1"/>
  <c r="AY365" i="1"/>
  <c r="AZ365" i="1"/>
  <c r="BA365" i="1"/>
  <c r="BB365" i="1"/>
  <c r="BC365" i="1"/>
  <c r="BD365" i="1"/>
  <c r="BE365" i="1"/>
  <c r="BF365" i="1"/>
  <c r="BG365" i="1"/>
  <c r="BH365" i="1"/>
  <c r="BI365" i="1"/>
  <c r="BJ365" i="1"/>
  <c r="BK365" i="1"/>
  <c r="C366" i="1"/>
  <c r="D366" i="1"/>
  <c r="E366" i="1"/>
  <c r="A366" i="1" s="1" a="1"/>
  <c r="A366" i="1" s="1"/>
  <c r="F366" i="1"/>
  <c r="G366" i="1"/>
  <c r="H366" i="1"/>
  <c r="I366" i="1"/>
  <c r="J366" i="1"/>
  <c r="K366" i="1"/>
  <c r="L366" i="1"/>
  <c r="M366" i="1"/>
  <c r="N366" i="1"/>
  <c r="O366" i="1"/>
  <c r="P366" i="1"/>
  <c r="Q366" i="1"/>
  <c r="R366" i="1"/>
  <c r="S366" i="1"/>
  <c r="T366" i="1"/>
  <c r="U366" i="1"/>
  <c r="V366" i="1"/>
  <c r="W366" i="1"/>
  <c r="X366" i="1"/>
  <c r="Y366" i="1"/>
  <c r="Z366" i="1"/>
  <c r="AA366" i="1"/>
  <c r="AB366" i="1"/>
  <c r="AC366" i="1"/>
  <c r="AD366" i="1"/>
  <c r="AE366" i="1"/>
  <c r="AF366" i="1"/>
  <c r="AG366" i="1"/>
  <c r="AH366" i="1"/>
  <c r="AI366" i="1"/>
  <c r="AJ366" i="1"/>
  <c r="AK366" i="1"/>
  <c r="AL366" i="1"/>
  <c r="AM366" i="1"/>
  <c r="AN366" i="1"/>
  <c r="AO366" i="1"/>
  <c r="AP366" i="1"/>
  <c r="AQ366" i="1"/>
  <c r="AR366" i="1"/>
  <c r="AS366" i="1"/>
  <c r="AT366" i="1"/>
  <c r="AU366" i="1"/>
  <c r="AV366" i="1"/>
  <c r="AW366" i="1"/>
  <c r="AX366" i="1"/>
  <c r="AY366" i="1"/>
  <c r="AZ366" i="1"/>
  <c r="BA366" i="1"/>
  <c r="BB366" i="1"/>
  <c r="BC366" i="1"/>
  <c r="BD366" i="1"/>
  <c r="BE366" i="1"/>
  <c r="BF366" i="1"/>
  <c r="BG366" i="1"/>
  <c r="BH366" i="1"/>
  <c r="BI366" i="1"/>
  <c r="BJ366" i="1"/>
  <c r="BK366" i="1"/>
  <c r="C367" i="1"/>
  <c r="D367" i="1"/>
  <c r="A367" i="1" s="1" a="1"/>
  <c r="A367" i="1" s="1"/>
  <c r="E367" i="1"/>
  <c r="F367" i="1"/>
  <c r="G367" i="1"/>
  <c r="H367" i="1"/>
  <c r="I367" i="1"/>
  <c r="J367" i="1"/>
  <c r="K367" i="1"/>
  <c r="L367" i="1"/>
  <c r="M367" i="1"/>
  <c r="N367" i="1"/>
  <c r="O367" i="1"/>
  <c r="P367" i="1"/>
  <c r="Q367" i="1"/>
  <c r="R367" i="1"/>
  <c r="S367" i="1"/>
  <c r="T367" i="1"/>
  <c r="U367" i="1"/>
  <c r="V367" i="1"/>
  <c r="W367" i="1"/>
  <c r="X367" i="1"/>
  <c r="Y367" i="1"/>
  <c r="Z367" i="1"/>
  <c r="AA367" i="1"/>
  <c r="AB367" i="1"/>
  <c r="AC367" i="1"/>
  <c r="AD367" i="1"/>
  <c r="AE367" i="1"/>
  <c r="AF367" i="1"/>
  <c r="AG367" i="1"/>
  <c r="AH367" i="1"/>
  <c r="AI367" i="1"/>
  <c r="AJ367" i="1"/>
  <c r="AK367" i="1"/>
  <c r="AL367" i="1"/>
  <c r="AM367" i="1"/>
  <c r="AN367" i="1"/>
  <c r="AO367" i="1"/>
  <c r="AP367" i="1"/>
  <c r="AQ367" i="1"/>
  <c r="AR367" i="1"/>
  <c r="AS367" i="1"/>
  <c r="AT367" i="1"/>
  <c r="AU367" i="1"/>
  <c r="AV367" i="1"/>
  <c r="AW367" i="1"/>
  <c r="AX367" i="1"/>
  <c r="AY367" i="1"/>
  <c r="AZ367" i="1"/>
  <c r="BA367" i="1"/>
  <c r="BB367" i="1"/>
  <c r="BC367" i="1"/>
  <c r="BD367" i="1"/>
  <c r="BE367" i="1"/>
  <c r="BF367" i="1"/>
  <c r="BG367" i="1"/>
  <c r="BH367" i="1"/>
  <c r="BI367" i="1"/>
  <c r="BJ367" i="1"/>
  <c r="BK367" i="1"/>
  <c r="C368" i="1"/>
  <c r="D368" i="1"/>
  <c r="A368" i="1" s="1" a="1"/>
  <c r="A368" i="1" s="1"/>
  <c r="E368" i="1"/>
  <c r="F368" i="1"/>
  <c r="G368" i="1"/>
  <c r="H368" i="1"/>
  <c r="I368" i="1"/>
  <c r="J368" i="1"/>
  <c r="K368" i="1"/>
  <c r="L368" i="1"/>
  <c r="M368" i="1"/>
  <c r="N368" i="1"/>
  <c r="O368" i="1"/>
  <c r="P368" i="1"/>
  <c r="Q368" i="1"/>
  <c r="R368" i="1"/>
  <c r="S368" i="1"/>
  <c r="T368" i="1"/>
  <c r="U368" i="1"/>
  <c r="V368" i="1"/>
  <c r="W368" i="1"/>
  <c r="X368" i="1"/>
  <c r="Y368" i="1"/>
  <c r="Z368" i="1"/>
  <c r="AA368" i="1"/>
  <c r="AB368" i="1"/>
  <c r="AC368" i="1"/>
  <c r="AD368" i="1"/>
  <c r="AE368" i="1"/>
  <c r="AF368" i="1"/>
  <c r="AG368" i="1"/>
  <c r="AH368" i="1"/>
  <c r="AI368" i="1"/>
  <c r="AJ368" i="1"/>
  <c r="AK368" i="1"/>
  <c r="AL368" i="1"/>
  <c r="AM368" i="1"/>
  <c r="AN368" i="1"/>
  <c r="AO368" i="1"/>
  <c r="AP368" i="1"/>
  <c r="AQ368" i="1"/>
  <c r="AR368" i="1"/>
  <c r="AS368" i="1"/>
  <c r="AT368" i="1"/>
  <c r="AU368" i="1"/>
  <c r="AV368" i="1"/>
  <c r="AW368" i="1"/>
  <c r="AX368" i="1"/>
  <c r="AY368" i="1"/>
  <c r="AZ368" i="1"/>
  <c r="BA368" i="1"/>
  <c r="BB368" i="1"/>
  <c r="BC368" i="1"/>
  <c r="BD368" i="1"/>
  <c r="BE368" i="1"/>
  <c r="BF368" i="1"/>
  <c r="BG368" i="1"/>
  <c r="BH368" i="1"/>
  <c r="BI368" i="1"/>
  <c r="BJ368" i="1"/>
  <c r="BK368" i="1"/>
  <c r="C369" i="1"/>
  <c r="D369" i="1"/>
  <c r="E369" i="1"/>
  <c r="A369" i="1" s="1" a="1"/>
  <c r="A369" i="1" s="1"/>
  <c r="F369" i="1"/>
  <c r="G369" i="1"/>
  <c r="H369" i="1"/>
  <c r="I369" i="1"/>
  <c r="J369" i="1"/>
  <c r="K369" i="1"/>
  <c r="L369" i="1"/>
  <c r="M369" i="1"/>
  <c r="N369" i="1"/>
  <c r="O369" i="1"/>
  <c r="P369" i="1"/>
  <c r="Q369" i="1"/>
  <c r="R369" i="1"/>
  <c r="S369" i="1"/>
  <c r="T369" i="1"/>
  <c r="U369" i="1"/>
  <c r="V369" i="1"/>
  <c r="W369" i="1"/>
  <c r="X369" i="1"/>
  <c r="Y369" i="1"/>
  <c r="Z369" i="1"/>
  <c r="AA369" i="1"/>
  <c r="AB369" i="1"/>
  <c r="AC369" i="1"/>
  <c r="AD369" i="1"/>
  <c r="AE369" i="1"/>
  <c r="AF369" i="1"/>
  <c r="AG369" i="1"/>
  <c r="AH369" i="1"/>
  <c r="AI369" i="1"/>
  <c r="AJ369" i="1"/>
  <c r="AK369" i="1"/>
  <c r="AL369" i="1"/>
  <c r="AM369" i="1"/>
  <c r="AN369" i="1"/>
  <c r="AO369" i="1"/>
  <c r="AP369" i="1"/>
  <c r="AQ369" i="1"/>
  <c r="AR369" i="1"/>
  <c r="AS369" i="1"/>
  <c r="AT369" i="1"/>
  <c r="AU369" i="1"/>
  <c r="AV369" i="1"/>
  <c r="AW369" i="1"/>
  <c r="AX369" i="1"/>
  <c r="AY369" i="1"/>
  <c r="AZ369" i="1"/>
  <c r="BA369" i="1"/>
  <c r="BB369" i="1"/>
  <c r="BC369" i="1"/>
  <c r="BD369" i="1"/>
  <c r="BE369" i="1"/>
  <c r="BF369" i="1"/>
  <c r="BG369" i="1"/>
  <c r="BH369" i="1"/>
  <c r="BI369" i="1"/>
  <c r="BJ369" i="1"/>
  <c r="BK369" i="1"/>
  <c r="C370" i="1"/>
  <c r="D370" i="1"/>
  <c r="E370" i="1"/>
  <c r="A370" i="1" s="1" a="1"/>
  <c r="A370" i="1" s="1"/>
  <c r="F370" i="1"/>
  <c r="G370" i="1"/>
  <c r="H370" i="1"/>
  <c r="I370" i="1"/>
  <c r="J370" i="1"/>
  <c r="K370" i="1"/>
  <c r="L370" i="1"/>
  <c r="M370" i="1"/>
  <c r="N370" i="1"/>
  <c r="O370" i="1"/>
  <c r="P370" i="1"/>
  <c r="Q370" i="1"/>
  <c r="R370" i="1"/>
  <c r="S370" i="1"/>
  <c r="T370" i="1"/>
  <c r="U370" i="1"/>
  <c r="V370" i="1"/>
  <c r="W370" i="1"/>
  <c r="X370" i="1"/>
  <c r="Y370" i="1"/>
  <c r="Z370" i="1"/>
  <c r="AA370" i="1"/>
  <c r="AB370" i="1"/>
  <c r="AC370" i="1"/>
  <c r="AD370" i="1"/>
  <c r="AE370" i="1"/>
  <c r="AF370" i="1"/>
  <c r="AG370" i="1"/>
  <c r="AH370" i="1"/>
  <c r="AI370" i="1"/>
  <c r="AJ370" i="1"/>
  <c r="AK370" i="1"/>
  <c r="AL370" i="1"/>
  <c r="AM370" i="1"/>
  <c r="AN370" i="1"/>
  <c r="AO370" i="1"/>
  <c r="AP370" i="1"/>
  <c r="AQ370" i="1"/>
  <c r="AR370" i="1"/>
  <c r="AS370" i="1"/>
  <c r="AT370" i="1"/>
  <c r="AU370" i="1"/>
  <c r="AV370" i="1"/>
  <c r="AW370" i="1"/>
  <c r="AX370" i="1"/>
  <c r="AY370" i="1"/>
  <c r="AZ370" i="1"/>
  <c r="BA370" i="1"/>
  <c r="BB370" i="1"/>
  <c r="BC370" i="1"/>
  <c r="BD370" i="1"/>
  <c r="BE370" i="1"/>
  <c r="BF370" i="1"/>
  <c r="BG370" i="1"/>
  <c r="BH370" i="1"/>
  <c r="BI370" i="1"/>
  <c r="BJ370" i="1"/>
  <c r="BK370" i="1"/>
  <c r="C371" i="1"/>
  <c r="D371" i="1"/>
  <c r="A371" i="1" s="1" a="1"/>
  <c r="A371" i="1" s="1"/>
  <c r="E371" i="1"/>
  <c r="F371" i="1"/>
  <c r="G371" i="1"/>
  <c r="H371" i="1"/>
  <c r="I371" i="1"/>
  <c r="J371" i="1"/>
  <c r="K371" i="1"/>
  <c r="L371" i="1"/>
  <c r="M371" i="1"/>
  <c r="N371" i="1"/>
  <c r="O371" i="1"/>
  <c r="P371" i="1"/>
  <c r="Q371" i="1"/>
  <c r="R371" i="1"/>
  <c r="S371" i="1"/>
  <c r="T371" i="1"/>
  <c r="U371" i="1"/>
  <c r="V371" i="1"/>
  <c r="W371" i="1"/>
  <c r="X371" i="1"/>
  <c r="Y371" i="1"/>
  <c r="Z371" i="1"/>
  <c r="AA371" i="1"/>
  <c r="AB371" i="1"/>
  <c r="AC371" i="1"/>
  <c r="AD371" i="1"/>
  <c r="AE371" i="1"/>
  <c r="AF371" i="1"/>
  <c r="AG371" i="1"/>
  <c r="AH371" i="1"/>
  <c r="AI371" i="1"/>
  <c r="AJ371" i="1"/>
  <c r="AK371" i="1"/>
  <c r="AL371" i="1"/>
  <c r="AM371" i="1"/>
  <c r="AN371" i="1"/>
  <c r="AO371" i="1"/>
  <c r="AP371" i="1"/>
  <c r="AQ371" i="1"/>
  <c r="AR371" i="1"/>
  <c r="AS371" i="1"/>
  <c r="AT371" i="1"/>
  <c r="AU371" i="1"/>
  <c r="AV371" i="1"/>
  <c r="AW371" i="1"/>
  <c r="AX371" i="1"/>
  <c r="AY371" i="1"/>
  <c r="AZ371" i="1"/>
  <c r="BA371" i="1"/>
  <c r="BB371" i="1"/>
  <c r="BC371" i="1"/>
  <c r="BD371" i="1"/>
  <c r="BE371" i="1"/>
  <c r="BF371" i="1"/>
  <c r="BG371" i="1"/>
  <c r="BH371" i="1"/>
  <c r="BI371" i="1"/>
  <c r="BJ371" i="1"/>
  <c r="BK371" i="1"/>
  <c r="C372" i="1"/>
  <c r="D372" i="1"/>
  <c r="A372" i="1" s="1" a="1"/>
  <c r="A372" i="1" s="1"/>
  <c r="E372" i="1"/>
  <c r="F372" i="1"/>
  <c r="G372" i="1"/>
  <c r="H372" i="1"/>
  <c r="I372" i="1"/>
  <c r="J372" i="1"/>
  <c r="K372" i="1"/>
  <c r="L372" i="1"/>
  <c r="M372" i="1"/>
  <c r="N372" i="1"/>
  <c r="O372" i="1"/>
  <c r="P372" i="1"/>
  <c r="Q372" i="1"/>
  <c r="R372" i="1"/>
  <c r="S372" i="1"/>
  <c r="T372" i="1"/>
  <c r="U372" i="1"/>
  <c r="V372" i="1"/>
  <c r="W372" i="1"/>
  <c r="X372" i="1"/>
  <c r="Y372" i="1"/>
  <c r="Z372" i="1"/>
  <c r="AA372" i="1"/>
  <c r="AB372" i="1"/>
  <c r="AC372" i="1"/>
  <c r="AD372" i="1"/>
  <c r="AE372" i="1"/>
  <c r="AF372" i="1"/>
  <c r="AG372" i="1"/>
  <c r="AH372" i="1"/>
  <c r="AI372" i="1"/>
  <c r="AJ372" i="1"/>
  <c r="AK372" i="1"/>
  <c r="AL372" i="1"/>
  <c r="AM372" i="1"/>
  <c r="AN372" i="1"/>
  <c r="AO372" i="1"/>
  <c r="AP372" i="1"/>
  <c r="AQ372" i="1"/>
  <c r="AR372" i="1"/>
  <c r="AS372" i="1"/>
  <c r="AT372" i="1"/>
  <c r="AU372" i="1"/>
  <c r="AV372" i="1"/>
  <c r="AW372" i="1"/>
  <c r="AX372" i="1"/>
  <c r="AY372" i="1"/>
  <c r="AZ372" i="1"/>
  <c r="BA372" i="1"/>
  <c r="BB372" i="1"/>
  <c r="BC372" i="1"/>
  <c r="BD372" i="1"/>
  <c r="BE372" i="1"/>
  <c r="BF372" i="1"/>
  <c r="BG372" i="1"/>
  <c r="BH372" i="1"/>
  <c r="BI372" i="1"/>
  <c r="BJ372" i="1"/>
  <c r="BK372" i="1"/>
  <c r="C373" i="1"/>
  <c r="D373" i="1"/>
  <c r="E373" i="1"/>
  <c r="A373" i="1" s="1" a="1"/>
  <c r="A373" i="1" s="1"/>
  <c r="F373" i="1"/>
  <c r="G373" i="1"/>
  <c r="H373" i="1"/>
  <c r="I373" i="1"/>
  <c r="J373" i="1"/>
  <c r="K373" i="1"/>
  <c r="L373" i="1"/>
  <c r="M373" i="1"/>
  <c r="N373" i="1"/>
  <c r="O373" i="1"/>
  <c r="P373" i="1"/>
  <c r="Q373" i="1"/>
  <c r="R373" i="1"/>
  <c r="S373" i="1"/>
  <c r="T373" i="1"/>
  <c r="U373" i="1"/>
  <c r="V373" i="1"/>
  <c r="W373" i="1"/>
  <c r="X373" i="1"/>
  <c r="Y373" i="1"/>
  <c r="Z373" i="1"/>
  <c r="AA373" i="1"/>
  <c r="AB373" i="1"/>
  <c r="AC373" i="1"/>
  <c r="AD373" i="1"/>
  <c r="AE373" i="1"/>
  <c r="AF373" i="1"/>
  <c r="AG373" i="1"/>
  <c r="AH373" i="1"/>
  <c r="AI373" i="1"/>
  <c r="AJ373" i="1"/>
  <c r="AK373" i="1"/>
  <c r="AL373" i="1"/>
  <c r="AM373" i="1"/>
  <c r="AN373" i="1"/>
  <c r="AO373" i="1"/>
  <c r="AP373" i="1"/>
  <c r="AQ373" i="1"/>
  <c r="AR373" i="1"/>
  <c r="AS373" i="1"/>
  <c r="AT373" i="1"/>
  <c r="AU373" i="1"/>
  <c r="AV373" i="1"/>
  <c r="AW373" i="1"/>
  <c r="AX373" i="1"/>
  <c r="AY373" i="1"/>
  <c r="AZ373" i="1"/>
  <c r="BA373" i="1"/>
  <c r="BB373" i="1"/>
  <c r="BC373" i="1"/>
  <c r="BD373" i="1"/>
  <c r="BE373" i="1"/>
  <c r="BF373" i="1"/>
  <c r="BG373" i="1"/>
  <c r="BH373" i="1"/>
  <c r="BI373" i="1"/>
  <c r="BJ373" i="1"/>
  <c r="BK373" i="1"/>
  <c r="C374" i="1"/>
  <c r="D374" i="1"/>
  <c r="E374" i="1"/>
  <c r="A374" i="1" s="1" a="1"/>
  <c r="A374" i="1" s="1"/>
  <c r="F374" i="1"/>
  <c r="G374" i="1"/>
  <c r="H374" i="1"/>
  <c r="I374" i="1"/>
  <c r="J374" i="1"/>
  <c r="K374" i="1"/>
  <c r="L374" i="1"/>
  <c r="M374" i="1"/>
  <c r="N374" i="1"/>
  <c r="O374" i="1"/>
  <c r="P374" i="1"/>
  <c r="Q374" i="1"/>
  <c r="R374" i="1"/>
  <c r="S374" i="1"/>
  <c r="T374" i="1"/>
  <c r="U374" i="1"/>
  <c r="V374" i="1"/>
  <c r="W374" i="1"/>
  <c r="X374" i="1"/>
  <c r="Y374" i="1"/>
  <c r="Z374" i="1"/>
  <c r="AA374" i="1"/>
  <c r="AB374" i="1"/>
  <c r="AC374" i="1"/>
  <c r="AD374" i="1"/>
  <c r="AE374" i="1"/>
  <c r="AF374" i="1"/>
  <c r="AG374" i="1"/>
  <c r="AH374" i="1"/>
  <c r="AI374" i="1"/>
  <c r="AJ374" i="1"/>
  <c r="AK374" i="1"/>
  <c r="AL374" i="1"/>
  <c r="AM374" i="1"/>
  <c r="AN374" i="1"/>
  <c r="AO374" i="1"/>
  <c r="AP374" i="1"/>
  <c r="AQ374" i="1"/>
  <c r="AR374" i="1"/>
  <c r="AS374" i="1"/>
  <c r="AT374" i="1"/>
  <c r="AU374" i="1"/>
  <c r="AV374" i="1"/>
  <c r="AW374" i="1"/>
  <c r="AX374" i="1"/>
  <c r="AY374" i="1"/>
  <c r="AZ374" i="1"/>
  <c r="BA374" i="1"/>
  <c r="BB374" i="1"/>
  <c r="BC374" i="1"/>
  <c r="BD374" i="1"/>
  <c r="BE374" i="1"/>
  <c r="BF374" i="1"/>
  <c r="BG374" i="1"/>
  <c r="BH374" i="1"/>
  <c r="BI374" i="1"/>
  <c r="BJ374" i="1"/>
  <c r="BK374" i="1"/>
  <c r="C375" i="1"/>
  <c r="D375" i="1"/>
  <c r="A375" i="1" s="1" a="1"/>
  <c r="A375" i="1" s="1"/>
  <c r="E375" i="1"/>
  <c r="F375" i="1"/>
  <c r="G375" i="1"/>
  <c r="H375" i="1"/>
  <c r="I375" i="1"/>
  <c r="J375" i="1"/>
  <c r="K375" i="1"/>
  <c r="L375" i="1"/>
  <c r="M375" i="1"/>
  <c r="N375" i="1"/>
  <c r="O375" i="1"/>
  <c r="P375" i="1"/>
  <c r="Q375" i="1"/>
  <c r="R375" i="1"/>
  <c r="S375" i="1"/>
  <c r="T375" i="1"/>
  <c r="U375" i="1"/>
  <c r="V375" i="1"/>
  <c r="W375" i="1"/>
  <c r="X375" i="1"/>
  <c r="Y375" i="1"/>
  <c r="Z375" i="1"/>
  <c r="AA375" i="1"/>
  <c r="AB375" i="1"/>
  <c r="AC375" i="1"/>
  <c r="AD375" i="1"/>
  <c r="AE375" i="1"/>
  <c r="AF375" i="1"/>
  <c r="AG375" i="1"/>
  <c r="AH375" i="1"/>
  <c r="AI375" i="1"/>
  <c r="AJ375" i="1"/>
  <c r="AK375" i="1"/>
  <c r="AL375" i="1"/>
  <c r="AM375" i="1"/>
  <c r="AN375" i="1"/>
  <c r="AO375" i="1"/>
  <c r="AP375" i="1"/>
  <c r="AQ375" i="1"/>
  <c r="AR375" i="1"/>
  <c r="AS375" i="1"/>
  <c r="AT375" i="1"/>
  <c r="AU375" i="1"/>
  <c r="AV375" i="1"/>
  <c r="AW375" i="1"/>
  <c r="AX375" i="1"/>
  <c r="AY375" i="1"/>
  <c r="AZ375" i="1"/>
  <c r="BA375" i="1"/>
  <c r="BB375" i="1"/>
  <c r="BC375" i="1"/>
  <c r="BD375" i="1"/>
  <c r="BE375" i="1"/>
  <c r="BF375" i="1"/>
  <c r="BG375" i="1"/>
  <c r="BH375" i="1"/>
  <c r="BI375" i="1"/>
  <c r="BJ375" i="1"/>
  <c r="BK375" i="1"/>
  <c r="C376" i="1"/>
  <c r="D376" i="1"/>
  <c r="A376" i="1" s="1" a="1"/>
  <c r="A376" i="1" s="1"/>
  <c r="E376" i="1"/>
  <c r="F376" i="1"/>
  <c r="G376" i="1"/>
  <c r="H376" i="1"/>
  <c r="I376" i="1"/>
  <c r="J376" i="1"/>
  <c r="K376" i="1"/>
  <c r="L376" i="1"/>
  <c r="M376" i="1"/>
  <c r="N376" i="1"/>
  <c r="O376" i="1"/>
  <c r="P376" i="1"/>
  <c r="Q376" i="1"/>
  <c r="R376" i="1"/>
  <c r="S376" i="1"/>
  <c r="T376" i="1"/>
  <c r="U376" i="1"/>
  <c r="V376" i="1"/>
  <c r="W376" i="1"/>
  <c r="X376" i="1"/>
  <c r="Y376" i="1"/>
  <c r="Z376" i="1"/>
  <c r="AA376" i="1"/>
  <c r="AB376" i="1"/>
  <c r="AC376" i="1"/>
  <c r="AD376" i="1"/>
  <c r="AE376" i="1"/>
  <c r="AF376" i="1"/>
  <c r="AG376" i="1"/>
  <c r="AH376" i="1"/>
  <c r="AI376" i="1"/>
  <c r="AJ376" i="1"/>
  <c r="AK376" i="1"/>
  <c r="AL376" i="1"/>
  <c r="AM376" i="1"/>
  <c r="AN376" i="1"/>
  <c r="AO376" i="1"/>
  <c r="AP376" i="1"/>
  <c r="AQ376" i="1"/>
  <c r="AR376" i="1"/>
  <c r="AS376" i="1"/>
  <c r="AT376" i="1"/>
  <c r="AU376" i="1"/>
  <c r="AV376" i="1"/>
  <c r="AW376" i="1"/>
  <c r="AX376" i="1"/>
  <c r="AY376" i="1"/>
  <c r="AZ376" i="1"/>
  <c r="BA376" i="1"/>
  <c r="BB376" i="1"/>
  <c r="BC376" i="1"/>
  <c r="BD376" i="1"/>
  <c r="BE376" i="1"/>
  <c r="BF376" i="1"/>
  <c r="BG376" i="1"/>
  <c r="BH376" i="1"/>
  <c r="BI376" i="1"/>
  <c r="BJ376" i="1"/>
  <c r="BK376" i="1"/>
  <c r="C377" i="1"/>
  <c r="D377" i="1"/>
  <c r="A377" i="1" s="1" a="1"/>
  <c r="A377" i="1" s="1"/>
  <c r="E377" i="1"/>
  <c r="F377" i="1"/>
  <c r="G377" i="1"/>
  <c r="H377" i="1"/>
  <c r="I377" i="1"/>
  <c r="J377" i="1"/>
  <c r="K377" i="1"/>
  <c r="L377" i="1"/>
  <c r="M377" i="1"/>
  <c r="N377" i="1"/>
  <c r="O377" i="1"/>
  <c r="P377" i="1"/>
  <c r="Q377" i="1"/>
  <c r="R377" i="1"/>
  <c r="S377" i="1"/>
  <c r="T377" i="1"/>
  <c r="U377" i="1"/>
  <c r="V377" i="1"/>
  <c r="W377" i="1"/>
  <c r="X377" i="1"/>
  <c r="Y377" i="1"/>
  <c r="Z377" i="1"/>
  <c r="AA377" i="1"/>
  <c r="AB377" i="1"/>
  <c r="AC377" i="1"/>
  <c r="AD377" i="1"/>
  <c r="AE377" i="1"/>
  <c r="AF377" i="1"/>
  <c r="AG377" i="1"/>
  <c r="AH377" i="1"/>
  <c r="AI377" i="1"/>
  <c r="AJ377" i="1"/>
  <c r="AK377" i="1"/>
  <c r="AL377" i="1"/>
  <c r="AM377" i="1"/>
  <c r="AN377" i="1"/>
  <c r="AO377" i="1"/>
  <c r="AP377" i="1"/>
  <c r="AQ377" i="1"/>
  <c r="AR377" i="1"/>
  <c r="AS377" i="1"/>
  <c r="AT377" i="1"/>
  <c r="AU377" i="1"/>
  <c r="AV377" i="1"/>
  <c r="AW377" i="1"/>
  <c r="AX377" i="1"/>
  <c r="AY377" i="1"/>
  <c r="AZ377" i="1"/>
  <c r="BA377" i="1"/>
  <c r="BB377" i="1"/>
  <c r="BC377" i="1"/>
  <c r="BD377" i="1"/>
  <c r="BE377" i="1"/>
  <c r="BF377" i="1"/>
  <c r="BG377" i="1"/>
  <c r="BH377" i="1"/>
  <c r="BI377" i="1"/>
  <c r="BJ377" i="1"/>
  <c r="BK377" i="1"/>
  <c r="C378" i="1"/>
  <c r="D378" i="1"/>
  <c r="E378" i="1"/>
  <c r="A378" i="1" s="1" a="1"/>
  <c r="A378" i="1" s="1"/>
  <c r="F378" i="1"/>
  <c r="G378" i="1"/>
  <c r="H378" i="1"/>
  <c r="I378" i="1"/>
  <c r="J378" i="1"/>
  <c r="K378" i="1"/>
  <c r="L378" i="1"/>
  <c r="M378" i="1"/>
  <c r="N378" i="1"/>
  <c r="O378" i="1"/>
  <c r="P378" i="1"/>
  <c r="Q378" i="1"/>
  <c r="R378" i="1"/>
  <c r="S378" i="1"/>
  <c r="T378" i="1"/>
  <c r="U378" i="1"/>
  <c r="V378" i="1"/>
  <c r="W378" i="1"/>
  <c r="X378" i="1"/>
  <c r="Y378" i="1"/>
  <c r="Z378" i="1"/>
  <c r="AA378" i="1"/>
  <c r="AB378" i="1"/>
  <c r="AC378" i="1"/>
  <c r="AD378" i="1"/>
  <c r="AE378" i="1"/>
  <c r="AF378" i="1"/>
  <c r="AG378" i="1"/>
  <c r="AH378" i="1"/>
  <c r="AI378" i="1"/>
  <c r="AJ378" i="1"/>
  <c r="AK378" i="1"/>
  <c r="AL378" i="1"/>
  <c r="AM378" i="1"/>
  <c r="AN378" i="1"/>
  <c r="AO378" i="1"/>
  <c r="AP378" i="1"/>
  <c r="AQ378" i="1"/>
  <c r="AR378" i="1"/>
  <c r="AS378" i="1"/>
  <c r="AT378" i="1"/>
  <c r="AU378" i="1"/>
  <c r="AV378" i="1"/>
  <c r="AW378" i="1"/>
  <c r="AX378" i="1"/>
  <c r="AY378" i="1"/>
  <c r="AZ378" i="1"/>
  <c r="BA378" i="1"/>
  <c r="BB378" i="1"/>
  <c r="BC378" i="1"/>
  <c r="BD378" i="1"/>
  <c r="BE378" i="1"/>
  <c r="BF378" i="1"/>
  <c r="BG378" i="1"/>
  <c r="BH378" i="1"/>
  <c r="BI378" i="1"/>
  <c r="BJ378" i="1"/>
  <c r="BK378" i="1"/>
  <c r="C379" i="1"/>
  <c r="D379" i="1"/>
  <c r="A379" i="1" s="1" a="1"/>
  <c r="A379" i="1" s="1"/>
  <c r="E379" i="1"/>
  <c r="F379" i="1"/>
  <c r="G379" i="1"/>
  <c r="H379" i="1"/>
  <c r="I379" i="1"/>
  <c r="J379" i="1"/>
  <c r="K379" i="1"/>
  <c r="L379" i="1"/>
  <c r="M379" i="1"/>
  <c r="N379" i="1"/>
  <c r="O379" i="1"/>
  <c r="P379" i="1"/>
  <c r="Q379" i="1"/>
  <c r="R379" i="1"/>
  <c r="S379" i="1"/>
  <c r="T379" i="1"/>
  <c r="U379" i="1"/>
  <c r="V379" i="1"/>
  <c r="W379" i="1"/>
  <c r="X379" i="1"/>
  <c r="Y379" i="1"/>
  <c r="Z379" i="1"/>
  <c r="AA379" i="1"/>
  <c r="AB379" i="1"/>
  <c r="AC379" i="1"/>
  <c r="AD379" i="1"/>
  <c r="AE379" i="1"/>
  <c r="AF379" i="1"/>
  <c r="AG379" i="1"/>
  <c r="AH379" i="1"/>
  <c r="AI379" i="1"/>
  <c r="AJ379" i="1"/>
  <c r="AK379" i="1"/>
  <c r="AL379" i="1"/>
  <c r="AM379" i="1"/>
  <c r="AN379" i="1"/>
  <c r="AO379" i="1"/>
  <c r="AP379" i="1"/>
  <c r="AQ379" i="1"/>
  <c r="AR379" i="1"/>
  <c r="AS379" i="1"/>
  <c r="AT379" i="1"/>
  <c r="AU379" i="1"/>
  <c r="AV379" i="1"/>
  <c r="AW379" i="1"/>
  <c r="AX379" i="1"/>
  <c r="AY379" i="1"/>
  <c r="AZ379" i="1"/>
  <c r="BA379" i="1"/>
  <c r="BB379" i="1"/>
  <c r="BC379" i="1"/>
  <c r="BD379" i="1"/>
  <c r="BE379" i="1"/>
  <c r="BF379" i="1"/>
  <c r="BG379" i="1"/>
  <c r="BH379" i="1"/>
  <c r="BI379" i="1"/>
  <c r="BJ379" i="1"/>
  <c r="BK379" i="1"/>
  <c r="C380" i="1"/>
  <c r="D380" i="1"/>
  <c r="A380" i="1" s="1" a="1"/>
  <c r="A380" i="1" s="1"/>
  <c r="E380" i="1"/>
  <c r="F380" i="1"/>
  <c r="G380" i="1"/>
  <c r="H380" i="1"/>
  <c r="I380" i="1"/>
  <c r="J380" i="1"/>
  <c r="K380" i="1"/>
  <c r="L380" i="1"/>
  <c r="M380" i="1"/>
  <c r="N380" i="1"/>
  <c r="O380" i="1"/>
  <c r="P380" i="1"/>
  <c r="Q380" i="1"/>
  <c r="R380" i="1"/>
  <c r="S380" i="1"/>
  <c r="T380" i="1"/>
  <c r="U380" i="1"/>
  <c r="V380" i="1"/>
  <c r="W380" i="1"/>
  <c r="X380" i="1"/>
  <c r="Y380" i="1"/>
  <c r="Z380" i="1"/>
  <c r="AA380" i="1"/>
  <c r="AB380" i="1"/>
  <c r="AC380" i="1"/>
  <c r="AD380" i="1"/>
  <c r="AE380" i="1"/>
  <c r="AF380" i="1"/>
  <c r="AG380" i="1"/>
  <c r="AH380" i="1"/>
  <c r="AI380" i="1"/>
  <c r="AJ380" i="1"/>
  <c r="AK380" i="1"/>
  <c r="AL380" i="1"/>
  <c r="AM380" i="1"/>
  <c r="AN380" i="1"/>
  <c r="AO380" i="1"/>
  <c r="AP380" i="1"/>
  <c r="AQ380" i="1"/>
  <c r="AR380" i="1"/>
  <c r="AS380" i="1"/>
  <c r="AT380" i="1"/>
  <c r="AU380" i="1"/>
  <c r="AV380" i="1"/>
  <c r="AW380" i="1"/>
  <c r="AX380" i="1"/>
  <c r="AY380" i="1"/>
  <c r="AZ380" i="1"/>
  <c r="BA380" i="1"/>
  <c r="BB380" i="1"/>
  <c r="BC380" i="1"/>
  <c r="BD380" i="1"/>
  <c r="BE380" i="1"/>
  <c r="BF380" i="1"/>
  <c r="BG380" i="1"/>
  <c r="BH380" i="1"/>
  <c r="BI380" i="1"/>
  <c r="BJ380" i="1"/>
  <c r="BK380" i="1"/>
  <c r="C381" i="1"/>
  <c r="D381" i="1"/>
  <c r="A381" i="1" s="1" a="1"/>
  <c r="A381" i="1" s="1"/>
  <c r="E381" i="1"/>
  <c r="F381" i="1"/>
  <c r="G381" i="1"/>
  <c r="H381" i="1"/>
  <c r="I381" i="1"/>
  <c r="J381" i="1"/>
  <c r="K381" i="1"/>
  <c r="L381" i="1"/>
  <c r="M381" i="1"/>
  <c r="N381" i="1"/>
  <c r="O381" i="1"/>
  <c r="P381" i="1"/>
  <c r="Q381" i="1"/>
  <c r="R381" i="1"/>
  <c r="S381" i="1"/>
  <c r="T381" i="1"/>
  <c r="U381" i="1"/>
  <c r="V381" i="1"/>
  <c r="W381" i="1"/>
  <c r="X381" i="1"/>
  <c r="Y381" i="1"/>
  <c r="Z381" i="1"/>
  <c r="AA381" i="1"/>
  <c r="AB381" i="1"/>
  <c r="AC381" i="1"/>
  <c r="AD381" i="1"/>
  <c r="AE381" i="1"/>
  <c r="AF381" i="1"/>
  <c r="AG381" i="1"/>
  <c r="AH381" i="1"/>
  <c r="AI381" i="1"/>
  <c r="AJ381" i="1"/>
  <c r="AK381" i="1"/>
  <c r="AL381" i="1"/>
  <c r="AM381" i="1"/>
  <c r="AN381" i="1"/>
  <c r="AO381" i="1"/>
  <c r="AP381" i="1"/>
  <c r="AQ381" i="1"/>
  <c r="AR381" i="1"/>
  <c r="AS381" i="1"/>
  <c r="AT381" i="1"/>
  <c r="AU381" i="1"/>
  <c r="AV381" i="1"/>
  <c r="AW381" i="1"/>
  <c r="AX381" i="1"/>
  <c r="AY381" i="1"/>
  <c r="AZ381" i="1"/>
  <c r="BA381" i="1"/>
  <c r="BB381" i="1"/>
  <c r="BC381" i="1"/>
  <c r="BD381" i="1"/>
  <c r="BE381" i="1"/>
  <c r="BF381" i="1"/>
  <c r="BG381" i="1"/>
  <c r="BH381" i="1"/>
  <c r="BI381" i="1"/>
  <c r="BJ381" i="1"/>
  <c r="BK381" i="1"/>
  <c r="C382" i="1"/>
  <c r="D382" i="1"/>
  <c r="E382" i="1"/>
  <c r="A382" i="1" s="1" a="1"/>
  <c r="A382" i="1" s="1"/>
  <c r="F382" i="1"/>
  <c r="G382" i="1"/>
  <c r="H382" i="1"/>
  <c r="I382" i="1"/>
  <c r="J382" i="1"/>
  <c r="K382" i="1"/>
  <c r="L382" i="1"/>
  <c r="M382" i="1"/>
  <c r="N382" i="1"/>
  <c r="O382" i="1"/>
  <c r="P382" i="1"/>
  <c r="Q382" i="1"/>
  <c r="R382" i="1"/>
  <c r="S382" i="1"/>
  <c r="T382" i="1"/>
  <c r="U382" i="1"/>
  <c r="V382" i="1"/>
  <c r="W382" i="1"/>
  <c r="X382" i="1"/>
  <c r="Y382" i="1"/>
  <c r="Z382" i="1"/>
  <c r="AA382" i="1"/>
  <c r="AB382" i="1"/>
  <c r="AC382" i="1"/>
  <c r="AD382" i="1"/>
  <c r="AE382" i="1"/>
  <c r="AF382" i="1"/>
  <c r="AG382" i="1"/>
  <c r="AH382" i="1"/>
  <c r="AI382" i="1"/>
  <c r="AJ382" i="1"/>
  <c r="AK382" i="1"/>
  <c r="AL382" i="1"/>
  <c r="AM382" i="1"/>
  <c r="AN382" i="1"/>
  <c r="AO382" i="1"/>
  <c r="AP382" i="1"/>
  <c r="AQ382" i="1"/>
  <c r="AR382" i="1"/>
  <c r="AS382" i="1"/>
  <c r="AT382" i="1"/>
  <c r="AU382" i="1"/>
  <c r="AV382" i="1"/>
  <c r="AW382" i="1"/>
  <c r="AX382" i="1"/>
  <c r="AY382" i="1"/>
  <c r="AZ382" i="1"/>
  <c r="BA382" i="1"/>
  <c r="BB382" i="1"/>
  <c r="BC382" i="1"/>
  <c r="BD382" i="1"/>
  <c r="BE382" i="1"/>
  <c r="BF382" i="1"/>
  <c r="BG382" i="1"/>
  <c r="BH382" i="1"/>
  <c r="BI382" i="1"/>
  <c r="BJ382" i="1"/>
  <c r="BK382" i="1"/>
  <c r="C383" i="1"/>
  <c r="D383" i="1"/>
  <c r="A383" i="1" s="1" a="1"/>
  <c r="A383" i="1" s="1"/>
  <c r="E383" i="1"/>
  <c r="F383" i="1"/>
  <c r="G383" i="1"/>
  <c r="H383" i="1"/>
  <c r="I383" i="1"/>
  <c r="J383" i="1"/>
  <c r="K383" i="1"/>
  <c r="L383" i="1"/>
  <c r="M383" i="1"/>
  <c r="N383" i="1"/>
  <c r="O383" i="1"/>
  <c r="P383" i="1"/>
  <c r="Q383" i="1"/>
  <c r="R383" i="1"/>
  <c r="S383" i="1"/>
  <c r="T383" i="1"/>
  <c r="U383" i="1"/>
  <c r="V383" i="1"/>
  <c r="W383" i="1"/>
  <c r="X383" i="1"/>
  <c r="Y383" i="1"/>
  <c r="Z383" i="1"/>
  <c r="AA383" i="1"/>
  <c r="AB383" i="1"/>
  <c r="AC383" i="1"/>
  <c r="AD383" i="1"/>
  <c r="AE383" i="1"/>
  <c r="AF383" i="1"/>
  <c r="AG383" i="1"/>
  <c r="AH383" i="1"/>
  <c r="AI383" i="1"/>
  <c r="AJ383" i="1"/>
  <c r="AK383" i="1"/>
  <c r="AL383" i="1"/>
  <c r="AM383" i="1"/>
  <c r="AN383" i="1"/>
  <c r="AO383" i="1"/>
  <c r="AP383" i="1"/>
  <c r="AQ383" i="1"/>
  <c r="AR383" i="1"/>
  <c r="AS383" i="1"/>
  <c r="AT383" i="1"/>
  <c r="AU383" i="1"/>
  <c r="AV383" i="1"/>
  <c r="AW383" i="1"/>
  <c r="AX383" i="1"/>
  <c r="AY383" i="1"/>
  <c r="AZ383" i="1"/>
  <c r="BA383" i="1"/>
  <c r="BB383" i="1"/>
  <c r="BC383" i="1"/>
  <c r="BD383" i="1"/>
  <c r="BE383" i="1"/>
  <c r="BF383" i="1"/>
  <c r="BG383" i="1"/>
  <c r="BH383" i="1"/>
  <c r="BI383" i="1"/>
  <c r="BJ383" i="1"/>
  <c r="BK383" i="1"/>
  <c r="C384" i="1"/>
  <c r="D384" i="1"/>
  <c r="A384" i="1" s="1" a="1"/>
  <c r="A384" i="1" s="1"/>
  <c r="E384" i="1"/>
  <c r="F384" i="1"/>
  <c r="G384" i="1"/>
  <c r="H384" i="1"/>
  <c r="I384" i="1"/>
  <c r="J384" i="1"/>
  <c r="K384" i="1"/>
  <c r="L384" i="1"/>
  <c r="M384" i="1"/>
  <c r="N384" i="1"/>
  <c r="O384" i="1"/>
  <c r="P384" i="1"/>
  <c r="Q384" i="1"/>
  <c r="R384" i="1"/>
  <c r="S384" i="1"/>
  <c r="T384" i="1"/>
  <c r="U384" i="1"/>
  <c r="V384" i="1"/>
  <c r="W384" i="1"/>
  <c r="X384" i="1"/>
  <c r="Y384" i="1"/>
  <c r="Z384" i="1"/>
  <c r="AA384" i="1"/>
  <c r="AB384" i="1"/>
  <c r="AC384" i="1"/>
  <c r="AD384" i="1"/>
  <c r="AE384" i="1"/>
  <c r="AF384" i="1"/>
  <c r="AG384" i="1"/>
  <c r="AH384" i="1"/>
  <c r="AI384" i="1"/>
  <c r="AJ384" i="1"/>
  <c r="AK384" i="1"/>
  <c r="AL384" i="1"/>
  <c r="AM384" i="1"/>
  <c r="AN384" i="1"/>
  <c r="AO384" i="1"/>
  <c r="AP384" i="1"/>
  <c r="AQ384" i="1"/>
  <c r="AR384" i="1"/>
  <c r="AS384" i="1"/>
  <c r="AT384" i="1"/>
  <c r="AU384" i="1"/>
  <c r="AV384" i="1"/>
  <c r="AW384" i="1"/>
  <c r="AX384" i="1"/>
  <c r="AY384" i="1"/>
  <c r="AZ384" i="1"/>
  <c r="BA384" i="1"/>
  <c r="BB384" i="1"/>
  <c r="BC384" i="1"/>
  <c r="BD384" i="1"/>
  <c r="BE384" i="1"/>
  <c r="BF384" i="1"/>
  <c r="BG384" i="1"/>
  <c r="BH384" i="1"/>
  <c r="BI384" i="1"/>
  <c r="BJ384" i="1"/>
  <c r="BK384" i="1"/>
  <c r="C385" i="1"/>
  <c r="D385" i="1"/>
  <c r="E385" i="1"/>
  <c r="A385" i="1" s="1" a="1"/>
  <c r="A385" i="1" s="1"/>
  <c r="F385" i="1"/>
  <c r="G385" i="1"/>
  <c r="H385" i="1"/>
  <c r="I385" i="1"/>
  <c r="J385" i="1"/>
  <c r="K385" i="1"/>
  <c r="L385" i="1"/>
  <c r="M385" i="1"/>
  <c r="N385" i="1"/>
  <c r="O385" i="1"/>
  <c r="P385" i="1"/>
  <c r="Q385" i="1"/>
  <c r="R385" i="1"/>
  <c r="S385" i="1"/>
  <c r="T385" i="1"/>
  <c r="U385" i="1"/>
  <c r="V385" i="1"/>
  <c r="W385" i="1"/>
  <c r="X385" i="1"/>
  <c r="Y385" i="1"/>
  <c r="Z385" i="1"/>
  <c r="AA385" i="1"/>
  <c r="AB385" i="1"/>
  <c r="AC385" i="1"/>
  <c r="AD385" i="1"/>
  <c r="AE385" i="1"/>
  <c r="AF385" i="1"/>
  <c r="AG385" i="1"/>
  <c r="AH385" i="1"/>
  <c r="AI385" i="1"/>
  <c r="AJ385" i="1"/>
  <c r="AK385" i="1"/>
  <c r="AL385" i="1"/>
  <c r="AM385" i="1"/>
  <c r="AN385" i="1"/>
  <c r="AO385" i="1"/>
  <c r="AP385" i="1"/>
  <c r="AQ385" i="1"/>
  <c r="AR385" i="1"/>
  <c r="AS385" i="1"/>
  <c r="AT385" i="1"/>
  <c r="AU385" i="1"/>
  <c r="AV385" i="1"/>
  <c r="AW385" i="1"/>
  <c r="AX385" i="1"/>
  <c r="AY385" i="1"/>
  <c r="AZ385" i="1"/>
  <c r="BA385" i="1"/>
  <c r="BB385" i="1"/>
  <c r="BC385" i="1"/>
  <c r="BD385" i="1"/>
  <c r="BE385" i="1"/>
  <c r="BF385" i="1"/>
  <c r="BG385" i="1"/>
  <c r="BH385" i="1"/>
  <c r="BI385" i="1"/>
  <c r="BJ385" i="1"/>
  <c r="BK385" i="1"/>
  <c r="C386" i="1"/>
  <c r="D386" i="1"/>
  <c r="A386" i="1" s="1" a="1"/>
  <c r="A386" i="1" s="1"/>
  <c r="E386" i="1"/>
  <c r="F386" i="1"/>
  <c r="G386" i="1"/>
  <c r="H386" i="1"/>
  <c r="I386" i="1"/>
  <c r="J386" i="1"/>
  <c r="K386" i="1"/>
  <c r="L386" i="1"/>
  <c r="M386" i="1"/>
  <c r="N386" i="1"/>
  <c r="O386" i="1"/>
  <c r="P386" i="1"/>
  <c r="Q386" i="1"/>
  <c r="R386" i="1"/>
  <c r="S386" i="1"/>
  <c r="T386" i="1"/>
  <c r="U386" i="1"/>
  <c r="V386" i="1"/>
  <c r="W386" i="1"/>
  <c r="X386" i="1"/>
  <c r="Y386" i="1"/>
  <c r="Z386" i="1"/>
  <c r="AA386" i="1"/>
  <c r="AB386" i="1"/>
  <c r="AC386" i="1"/>
  <c r="AD386" i="1"/>
  <c r="AE386" i="1"/>
  <c r="AF386" i="1"/>
  <c r="AG386" i="1"/>
  <c r="AH386" i="1"/>
  <c r="AI386" i="1"/>
  <c r="AJ386" i="1"/>
  <c r="AK386" i="1"/>
  <c r="AL386" i="1"/>
  <c r="AM386" i="1"/>
  <c r="AN386" i="1"/>
  <c r="AO386" i="1"/>
  <c r="AP386" i="1"/>
  <c r="AQ386" i="1"/>
  <c r="AR386" i="1"/>
  <c r="AS386" i="1"/>
  <c r="AT386" i="1"/>
  <c r="AU386" i="1"/>
  <c r="AV386" i="1"/>
  <c r="AW386" i="1"/>
  <c r="AX386" i="1"/>
  <c r="AY386" i="1"/>
  <c r="AZ386" i="1"/>
  <c r="BA386" i="1"/>
  <c r="BB386" i="1"/>
  <c r="BC386" i="1"/>
  <c r="BD386" i="1"/>
  <c r="BE386" i="1"/>
  <c r="BF386" i="1"/>
  <c r="BG386" i="1"/>
  <c r="BH386" i="1"/>
  <c r="BI386" i="1"/>
  <c r="BJ386" i="1"/>
  <c r="BK386" i="1"/>
  <c r="C387" i="1"/>
  <c r="D387" i="1"/>
  <c r="E387" i="1"/>
  <c r="A387" i="1" s="1" a="1"/>
  <c r="A387" i="1" s="1"/>
  <c r="F387" i="1"/>
  <c r="G387" i="1"/>
  <c r="H387" i="1"/>
  <c r="I387" i="1"/>
  <c r="J387" i="1"/>
  <c r="K387" i="1"/>
  <c r="L387" i="1"/>
  <c r="M387" i="1"/>
  <c r="N387" i="1"/>
  <c r="O387" i="1"/>
  <c r="P387" i="1"/>
  <c r="Q387" i="1"/>
  <c r="R387" i="1"/>
  <c r="S387" i="1"/>
  <c r="T387" i="1"/>
  <c r="U387" i="1"/>
  <c r="V387" i="1"/>
  <c r="W387" i="1"/>
  <c r="X387" i="1"/>
  <c r="Y387" i="1"/>
  <c r="Z387" i="1"/>
  <c r="AA387" i="1"/>
  <c r="AB387" i="1"/>
  <c r="AC387" i="1"/>
  <c r="AD387" i="1"/>
  <c r="AE387" i="1"/>
  <c r="AF387" i="1"/>
  <c r="AG387" i="1"/>
  <c r="AH387" i="1"/>
  <c r="AI387" i="1"/>
  <c r="AJ387" i="1"/>
  <c r="AK387" i="1"/>
  <c r="AL387" i="1"/>
  <c r="AM387" i="1"/>
  <c r="AN387" i="1"/>
  <c r="AO387" i="1"/>
  <c r="AP387" i="1"/>
  <c r="AQ387" i="1"/>
  <c r="AR387" i="1"/>
  <c r="AS387" i="1"/>
  <c r="AT387" i="1"/>
  <c r="AU387" i="1"/>
  <c r="AV387" i="1"/>
  <c r="AW387" i="1"/>
  <c r="AX387" i="1"/>
  <c r="AY387" i="1"/>
  <c r="AZ387" i="1"/>
  <c r="BA387" i="1"/>
  <c r="BB387" i="1"/>
  <c r="BC387" i="1"/>
  <c r="BD387" i="1"/>
  <c r="BE387" i="1"/>
  <c r="BF387" i="1"/>
  <c r="BG387" i="1"/>
  <c r="BH387" i="1"/>
  <c r="BI387" i="1"/>
  <c r="BJ387" i="1"/>
  <c r="BK387" i="1"/>
  <c r="C388" i="1"/>
  <c r="D388" i="1"/>
  <c r="A388" i="1" s="1" a="1"/>
  <c r="A388" i="1" s="1"/>
  <c r="E388" i="1"/>
  <c r="F388" i="1"/>
  <c r="G388" i="1"/>
  <c r="H388" i="1"/>
  <c r="I388" i="1"/>
  <c r="J388" i="1"/>
  <c r="K388" i="1"/>
  <c r="L388" i="1"/>
  <c r="M388" i="1"/>
  <c r="N388" i="1"/>
  <c r="O388" i="1"/>
  <c r="P388" i="1"/>
  <c r="Q388" i="1"/>
  <c r="R388" i="1"/>
  <c r="S388" i="1"/>
  <c r="T388" i="1"/>
  <c r="U388" i="1"/>
  <c r="V388" i="1"/>
  <c r="W388" i="1"/>
  <c r="X388" i="1"/>
  <c r="Y388" i="1"/>
  <c r="Z388" i="1"/>
  <c r="AA388" i="1"/>
  <c r="AB388" i="1"/>
  <c r="AC388" i="1"/>
  <c r="AD388" i="1"/>
  <c r="AE388" i="1"/>
  <c r="AF388" i="1"/>
  <c r="AG388" i="1"/>
  <c r="AH388" i="1"/>
  <c r="AI388" i="1"/>
  <c r="AJ388" i="1"/>
  <c r="AK388" i="1"/>
  <c r="AL388" i="1"/>
  <c r="AM388" i="1"/>
  <c r="AN388" i="1"/>
  <c r="AO388" i="1"/>
  <c r="AP388" i="1"/>
  <c r="AQ388" i="1"/>
  <c r="AR388" i="1"/>
  <c r="AS388" i="1"/>
  <c r="AT388" i="1"/>
  <c r="AU388" i="1"/>
  <c r="AV388" i="1"/>
  <c r="AW388" i="1"/>
  <c r="AX388" i="1"/>
  <c r="AY388" i="1"/>
  <c r="AZ388" i="1"/>
  <c r="BA388" i="1"/>
  <c r="BB388" i="1"/>
  <c r="BC388" i="1"/>
  <c r="BD388" i="1"/>
  <c r="BE388" i="1"/>
  <c r="BF388" i="1"/>
  <c r="BG388" i="1"/>
  <c r="BH388" i="1"/>
  <c r="BI388" i="1"/>
  <c r="BJ388" i="1"/>
  <c r="BK388" i="1"/>
  <c r="C389" i="1"/>
  <c r="D389" i="1"/>
  <c r="A389" i="1" s="1" a="1"/>
  <c r="A389" i="1" s="1"/>
  <c r="E389" i="1"/>
  <c r="F389" i="1"/>
  <c r="G389" i="1"/>
  <c r="H389" i="1"/>
  <c r="I389" i="1"/>
  <c r="J389" i="1"/>
  <c r="K389" i="1"/>
  <c r="L389" i="1"/>
  <c r="M389" i="1"/>
  <c r="N389" i="1"/>
  <c r="O389" i="1"/>
  <c r="P389" i="1"/>
  <c r="Q389" i="1"/>
  <c r="R389" i="1"/>
  <c r="S389" i="1"/>
  <c r="T389" i="1"/>
  <c r="U389" i="1"/>
  <c r="V389" i="1"/>
  <c r="W389" i="1"/>
  <c r="X389" i="1"/>
  <c r="Y389" i="1"/>
  <c r="Z389" i="1"/>
  <c r="AA389" i="1"/>
  <c r="AB389" i="1"/>
  <c r="AC389" i="1"/>
  <c r="AD389" i="1"/>
  <c r="AE389" i="1"/>
  <c r="AF389" i="1"/>
  <c r="AG389" i="1"/>
  <c r="AH389" i="1"/>
  <c r="AI389" i="1"/>
  <c r="AJ389" i="1"/>
  <c r="AK389" i="1"/>
  <c r="AL389" i="1"/>
  <c r="AM389" i="1"/>
  <c r="AN389" i="1"/>
  <c r="AO389" i="1"/>
  <c r="AP389" i="1"/>
  <c r="AQ389" i="1"/>
  <c r="AR389" i="1"/>
  <c r="AS389" i="1"/>
  <c r="AT389" i="1"/>
  <c r="AU389" i="1"/>
  <c r="AV389" i="1"/>
  <c r="AW389" i="1"/>
  <c r="AX389" i="1"/>
  <c r="AY389" i="1"/>
  <c r="AZ389" i="1"/>
  <c r="BA389" i="1"/>
  <c r="BB389" i="1"/>
  <c r="BC389" i="1"/>
  <c r="BD389" i="1"/>
  <c r="BE389" i="1"/>
  <c r="BF389" i="1"/>
  <c r="BG389" i="1"/>
  <c r="BH389" i="1"/>
  <c r="BI389" i="1"/>
  <c r="BJ389" i="1"/>
  <c r="BK389" i="1"/>
  <c r="D390" i="1"/>
  <c r="F390" i="1"/>
  <c r="H390" i="1"/>
  <c r="J390" i="1"/>
  <c r="L390" i="1"/>
  <c r="N390" i="1"/>
  <c r="P390" i="1"/>
  <c r="R390" i="1"/>
  <c r="T390" i="1"/>
  <c r="V390" i="1"/>
  <c r="X390" i="1"/>
  <c r="Z390" i="1"/>
  <c r="AB390" i="1"/>
  <c r="AD390" i="1"/>
  <c r="AF390" i="1"/>
  <c r="AH390" i="1"/>
  <c r="AJ390" i="1"/>
  <c r="AL390" i="1"/>
  <c r="AN390" i="1"/>
  <c r="AP390" i="1"/>
  <c r="AR390" i="1"/>
  <c r="AT390" i="1"/>
  <c r="AV390" i="1"/>
  <c r="AX390" i="1"/>
  <c r="AZ390" i="1"/>
  <c r="BB390" i="1"/>
  <c r="BD390" i="1"/>
  <c r="BF390" i="1"/>
  <c r="BH390" i="1"/>
  <c r="BJ390" i="1"/>
  <c r="D403" i="1"/>
  <c r="E403" i="1"/>
  <c r="F403" i="1"/>
  <c r="G403" i="1"/>
  <c r="H403" i="1"/>
  <c r="I403" i="1"/>
  <c r="J403" i="1"/>
  <c r="K403" i="1"/>
  <c r="L403" i="1"/>
  <c r="M403" i="1"/>
  <c r="N403" i="1"/>
  <c r="O403" i="1"/>
  <c r="P403" i="1"/>
  <c r="Q403" i="1"/>
  <c r="R403" i="1"/>
  <c r="S403" i="1"/>
  <c r="T403" i="1"/>
  <c r="U403" i="1"/>
  <c r="V403" i="1"/>
  <c r="W403" i="1"/>
  <c r="D404" i="1"/>
  <c r="A404" i="1" s="1" a="1"/>
  <c r="A404" i="1" s="1"/>
  <c r="E404" i="1"/>
  <c r="F404" i="1"/>
  <c r="G404" i="1"/>
  <c r="H404" i="1"/>
  <c r="I404" i="1"/>
  <c r="J404" i="1"/>
  <c r="K404" i="1"/>
  <c r="L404" i="1"/>
  <c r="M404" i="1"/>
  <c r="N404" i="1"/>
  <c r="O404" i="1"/>
  <c r="P404" i="1"/>
  <c r="Q404" i="1"/>
  <c r="R404" i="1"/>
  <c r="S404" i="1"/>
  <c r="T404" i="1"/>
  <c r="U404" i="1"/>
  <c r="V404" i="1"/>
  <c r="W404" i="1"/>
  <c r="D405" i="1"/>
  <c r="E405" i="1"/>
  <c r="A405" i="1" s="1" a="1"/>
  <c r="A405" i="1" s="1"/>
  <c r="F405" i="1"/>
  <c r="G405" i="1"/>
  <c r="H405" i="1"/>
  <c r="I405" i="1"/>
  <c r="J405" i="1"/>
  <c r="K405" i="1"/>
  <c r="L405" i="1"/>
  <c r="M405" i="1"/>
  <c r="N405" i="1"/>
  <c r="O405" i="1"/>
  <c r="P405" i="1"/>
  <c r="Q405" i="1"/>
  <c r="R405" i="1"/>
  <c r="S405" i="1"/>
  <c r="T405" i="1"/>
  <c r="U405" i="1"/>
  <c r="V405" i="1"/>
  <c r="W405" i="1"/>
  <c r="D406" i="1"/>
  <c r="A406" i="1" s="1" a="1"/>
  <c r="A406" i="1" s="1"/>
  <c r="E406" i="1"/>
  <c r="F406" i="1"/>
  <c r="G406" i="1"/>
  <c r="H406" i="1"/>
  <c r="I406" i="1"/>
  <c r="J406" i="1"/>
  <c r="K406" i="1"/>
  <c r="L406" i="1"/>
  <c r="M406" i="1"/>
  <c r="N406" i="1"/>
  <c r="O406" i="1"/>
  <c r="P406" i="1"/>
  <c r="Q406" i="1"/>
  <c r="R406" i="1"/>
  <c r="S406" i="1"/>
  <c r="T406" i="1"/>
  <c r="U406" i="1"/>
  <c r="V406" i="1"/>
  <c r="W406" i="1"/>
  <c r="D407" i="1"/>
  <c r="E407" i="1"/>
  <c r="F407" i="1"/>
  <c r="A407" i="1" s="1" a="1"/>
  <c r="A407" i="1" s="1"/>
  <c r="G407" i="1"/>
  <c r="H407" i="1"/>
  <c r="I407" i="1"/>
  <c r="J407" i="1"/>
  <c r="K407" i="1"/>
  <c r="L407" i="1"/>
  <c r="M407" i="1"/>
  <c r="N407" i="1"/>
  <c r="O407" i="1"/>
  <c r="P407" i="1"/>
  <c r="Q407" i="1"/>
  <c r="R407" i="1"/>
  <c r="S407" i="1"/>
  <c r="T407" i="1"/>
  <c r="U407" i="1"/>
  <c r="V407" i="1"/>
  <c r="W407" i="1"/>
  <c r="D408" i="1"/>
  <c r="A408" i="1" s="1" a="1"/>
  <c r="A408" i="1" s="1"/>
  <c r="E408" i="1"/>
  <c r="F408" i="1"/>
  <c r="G408" i="1"/>
  <c r="H408" i="1"/>
  <c r="I408" i="1"/>
  <c r="J408" i="1"/>
  <c r="K408" i="1"/>
  <c r="L408" i="1"/>
  <c r="M408" i="1"/>
  <c r="N408" i="1"/>
  <c r="O408" i="1"/>
  <c r="P408" i="1"/>
  <c r="Q408" i="1"/>
  <c r="R408" i="1"/>
  <c r="S408" i="1"/>
  <c r="T408" i="1"/>
  <c r="U408" i="1"/>
  <c r="V408" i="1"/>
  <c r="W408" i="1"/>
  <c r="D409" i="1"/>
  <c r="E409" i="1"/>
  <c r="F409" i="1"/>
  <c r="A409" i="1" s="1" a="1"/>
  <c r="A409" i="1" s="1"/>
  <c r="G409" i="1"/>
  <c r="H409" i="1"/>
  <c r="I409" i="1"/>
  <c r="J409" i="1"/>
  <c r="K409" i="1"/>
  <c r="L409" i="1"/>
  <c r="M409" i="1"/>
  <c r="N409" i="1"/>
  <c r="O409" i="1"/>
  <c r="P409" i="1"/>
  <c r="Q409" i="1"/>
  <c r="R409" i="1"/>
  <c r="S409" i="1"/>
  <c r="T409" i="1"/>
  <c r="U409" i="1"/>
  <c r="V409" i="1"/>
  <c r="W409" i="1"/>
  <c r="D410" i="1"/>
  <c r="A410" i="1" s="1" a="1"/>
  <c r="A410" i="1" s="1"/>
  <c r="E410" i="1"/>
  <c r="F410" i="1"/>
  <c r="G410" i="1"/>
  <c r="H410" i="1"/>
  <c r="I410" i="1"/>
  <c r="J410" i="1"/>
  <c r="K410" i="1"/>
  <c r="L410" i="1"/>
  <c r="M410" i="1"/>
  <c r="N410" i="1"/>
  <c r="O410" i="1"/>
  <c r="P410" i="1"/>
  <c r="Q410" i="1"/>
  <c r="R410" i="1"/>
  <c r="S410" i="1"/>
  <c r="T410" i="1"/>
  <c r="U410" i="1"/>
  <c r="V410" i="1"/>
  <c r="W410" i="1"/>
  <c r="C411" i="1"/>
  <c r="D411" i="1"/>
  <c r="E411" i="1"/>
  <c r="A411" i="1" s="1" a="1"/>
  <c r="A411" i="1" s="1"/>
  <c r="F411" i="1"/>
  <c r="G411" i="1"/>
  <c r="H411" i="1"/>
  <c r="I411" i="1"/>
  <c r="J411" i="1"/>
  <c r="K411" i="1"/>
  <c r="L411" i="1"/>
  <c r="M411" i="1"/>
  <c r="N411" i="1"/>
  <c r="O411" i="1"/>
  <c r="P411" i="1"/>
  <c r="Q411" i="1"/>
  <c r="R411" i="1"/>
  <c r="S411" i="1"/>
  <c r="T411" i="1"/>
  <c r="U411" i="1"/>
  <c r="V411" i="1"/>
  <c r="W411" i="1"/>
  <c r="C412" i="1"/>
  <c r="D412" i="1"/>
  <c r="A412" i="1" s="1" a="1"/>
  <c r="A412" i="1" s="1"/>
  <c r="E412" i="1"/>
  <c r="F412" i="1"/>
  <c r="G412" i="1"/>
  <c r="H412" i="1"/>
  <c r="I412" i="1"/>
  <c r="J412" i="1"/>
  <c r="K412" i="1"/>
  <c r="L412" i="1"/>
  <c r="M412" i="1"/>
  <c r="N412" i="1"/>
  <c r="O412" i="1"/>
  <c r="P412" i="1"/>
  <c r="Q412" i="1"/>
  <c r="R412" i="1"/>
  <c r="S412" i="1"/>
  <c r="T412" i="1"/>
  <c r="U412" i="1"/>
  <c r="V412" i="1"/>
  <c r="W412" i="1"/>
  <c r="C413" i="1"/>
  <c r="D413" i="1"/>
  <c r="E413" i="1"/>
  <c r="A413" i="1" s="1" a="1"/>
  <c r="A413" i="1" s="1"/>
  <c r="F413" i="1"/>
  <c r="G413" i="1"/>
  <c r="H413" i="1"/>
  <c r="I413" i="1"/>
  <c r="J413" i="1"/>
  <c r="K413" i="1"/>
  <c r="L413" i="1"/>
  <c r="M413" i="1"/>
  <c r="N413" i="1"/>
  <c r="O413" i="1"/>
  <c r="P413" i="1"/>
  <c r="Q413" i="1"/>
  <c r="R413" i="1"/>
  <c r="S413" i="1"/>
  <c r="T413" i="1"/>
  <c r="U413" i="1"/>
  <c r="V413" i="1"/>
  <c r="W413" i="1"/>
  <c r="C414" i="1"/>
  <c r="D414" i="1"/>
  <c r="A414" i="1" s="1" a="1"/>
  <c r="A414" i="1" s="1"/>
  <c r="E414" i="1"/>
  <c r="F414" i="1"/>
  <c r="F415" i="1" s="1"/>
  <c r="G414" i="1"/>
  <c r="H414" i="1"/>
  <c r="H415" i="1" s="1"/>
  <c r="I414" i="1"/>
  <c r="J414" i="1"/>
  <c r="J415" i="1" s="1"/>
  <c r="K414" i="1"/>
  <c r="L414" i="1"/>
  <c r="L415" i="1" s="1"/>
  <c r="M414" i="1"/>
  <c r="N414" i="1"/>
  <c r="N415" i="1" s="1"/>
  <c r="O414" i="1"/>
  <c r="P414" i="1"/>
  <c r="P415" i="1" s="1"/>
  <c r="Q414" i="1"/>
  <c r="R414" i="1"/>
  <c r="R415" i="1" s="1"/>
  <c r="S414" i="1"/>
  <c r="T414" i="1"/>
  <c r="T415" i="1" s="1"/>
  <c r="U414" i="1"/>
  <c r="V414" i="1"/>
  <c r="V415" i="1" s="1"/>
  <c r="W414" i="1"/>
  <c r="C415" i="1"/>
  <c r="E415" i="1"/>
  <c r="G415" i="1"/>
  <c r="I415" i="1"/>
  <c r="K415" i="1"/>
  <c r="M415" i="1"/>
  <c r="O415" i="1"/>
  <c r="Q415" i="1"/>
  <c r="S415" i="1"/>
  <c r="U415" i="1"/>
  <c r="W415" i="1"/>
  <c r="D416" i="1"/>
  <c r="A416" i="1" s="1" a="1"/>
  <c r="A416" i="1" s="1"/>
  <c r="E416" i="1"/>
  <c r="F416" i="1"/>
  <c r="G416" i="1"/>
  <c r="H416" i="1"/>
  <c r="I416" i="1"/>
  <c r="J416" i="1"/>
  <c r="K416" i="1"/>
  <c r="L416" i="1"/>
  <c r="M416" i="1"/>
  <c r="N416" i="1"/>
  <c r="O416" i="1"/>
  <c r="P416" i="1"/>
  <c r="Q416" i="1"/>
  <c r="R416" i="1"/>
  <c r="S416" i="1"/>
  <c r="T416" i="1"/>
  <c r="U416" i="1"/>
  <c r="V416" i="1"/>
  <c r="W416" i="1"/>
  <c r="D417" i="1"/>
  <c r="A417" i="1" s="1" a="1"/>
  <c r="A417" i="1" s="1"/>
  <c r="E417" i="1"/>
  <c r="F417" i="1"/>
  <c r="G417" i="1"/>
  <c r="H417" i="1"/>
  <c r="I417" i="1"/>
  <c r="J417" i="1"/>
  <c r="K417" i="1"/>
  <c r="L417" i="1"/>
  <c r="M417" i="1"/>
  <c r="N417" i="1"/>
  <c r="O417" i="1"/>
  <c r="P417" i="1"/>
  <c r="Q417" i="1"/>
  <c r="R417" i="1"/>
  <c r="S417" i="1"/>
  <c r="T417" i="1"/>
  <c r="U417" i="1"/>
  <c r="V417" i="1"/>
  <c r="W417" i="1"/>
  <c r="D418" i="1"/>
  <c r="A418" i="1" s="1" a="1"/>
  <c r="A418" i="1" s="1"/>
  <c r="E418" i="1"/>
  <c r="F418" i="1"/>
  <c r="G418" i="1"/>
  <c r="H418" i="1"/>
  <c r="I418" i="1"/>
  <c r="J418" i="1"/>
  <c r="K418" i="1"/>
  <c r="L418" i="1"/>
  <c r="M418" i="1"/>
  <c r="N418" i="1"/>
  <c r="O418" i="1"/>
  <c r="P418" i="1"/>
  <c r="Q418" i="1"/>
  <c r="R418" i="1"/>
  <c r="S418" i="1"/>
  <c r="T418" i="1"/>
  <c r="U418" i="1"/>
  <c r="V418" i="1"/>
  <c r="W418" i="1"/>
  <c r="D419" i="1"/>
  <c r="A419" i="1" s="1" a="1"/>
  <c r="A419" i="1" s="1"/>
  <c r="E419" i="1"/>
  <c r="F419" i="1"/>
  <c r="G419" i="1"/>
  <c r="H419" i="1"/>
  <c r="I419" i="1"/>
  <c r="J419" i="1"/>
  <c r="K419" i="1"/>
  <c r="L419" i="1"/>
  <c r="M419" i="1"/>
  <c r="N419" i="1"/>
  <c r="O419" i="1"/>
  <c r="P419" i="1"/>
  <c r="Q419" i="1"/>
  <c r="R419" i="1"/>
  <c r="S419" i="1"/>
  <c r="T419" i="1"/>
  <c r="U419" i="1"/>
  <c r="V419" i="1"/>
  <c r="W419" i="1"/>
  <c r="D420" i="1"/>
  <c r="E420" i="1"/>
  <c r="F420" i="1"/>
  <c r="G420" i="1"/>
  <c r="H420" i="1"/>
  <c r="I420" i="1"/>
  <c r="J420" i="1"/>
  <c r="K420" i="1"/>
  <c r="L420" i="1"/>
  <c r="M420" i="1"/>
  <c r="N420" i="1"/>
  <c r="O420" i="1"/>
  <c r="P420" i="1"/>
  <c r="Q420" i="1"/>
  <c r="R420" i="1"/>
  <c r="S420" i="1"/>
  <c r="T420" i="1"/>
  <c r="U420" i="1"/>
  <c r="V420" i="1"/>
  <c r="W420" i="1"/>
  <c r="D421" i="1"/>
  <c r="A421" i="1" s="1" a="1"/>
  <c r="A421" i="1" s="1"/>
  <c r="E421" i="1"/>
  <c r="F421" i="1"/>
  <c r="G421" i="1"/>
  <c r="H421" i="1"/>
  <c r="I421" i="1"/>
  <c r="J421" i="1"/>
  <c r="K421" i="1"/>
  <c r="L421" i="1"/>
  <c r="M421" i="1"/>
  <c r="N421" i="1"/>
  <c r="O421" i="1"/>
  <c r="P421" i="1"/>
  <c r="Q421" i="1"/>
  <c r="R421" i="1"/>
  <c r="S421" i="1"/>
  <c r="T421" i="1"/>
  <c r="U421" i="1"/>
  <c r="V421" i="1"/>
  <c r="W421" i="1"/>
  <c r="C422" i="1"/>
  <c r="D422" i="1"/>
  <c r="A422" i="1" s="1" a="1"/>
  <c r="A422" i="1" s="1"/>
  <c r="E422" i="1"/>
  <c r="F422" i="1"/>
  <c r="G422" i="1"/>
  <c r="H422" i="1"/>
  <c r="I422" i="1"/>
  <c r="J422" i="1"/>
  <c r="K422" i="1"/>
  <c r="L422" i="1"/>
  <c r="M422" i="1"/>
  <c r="N422" i="1"/>
  <c r="O422" i="1"/>
  <c r="P422" i="1"/>
  <c r="Q422" i="1"/>
  <c r="R422" i="1"/>
  <c r="S422" i="1"/>
  <c r="T422" i="1"/>
  <c r="U422" i="1"/>
  <c r="V422" i="1"/>
  <c r="W422" i="1"/>
  <c r="C423" i="1"/>
  <c r="D423" i="1"/>
  <c r="E423" i="1"/>
  <c r="A423" i="1" s="1" a="1"/>
  <c r="A423" i="1" s="1"/>
  <c r="F423" i="1"/>
  <c r="G423" i="1"/>
  <c r="H423" i="1"/>
  <c r="I423" i="1"/>
  <c r="J423" i="1"/>
  <c r="K423" i="1"/>
  <c r="L423" i="1"/>
  <c r="M423" i="1"/>
  <c r="N423" i="1"/>
  <c r="O423" i="1"/>
  <c r="P423" i="1"/>
  <c r="Q423" i="1"/>
  <c r="R423" i="1"/>
  <c r="S423" i="1"/>
  <c r="T423" i="1"/>
  <c r="U423" i="1"/>
  <c r="V423" i="1"/>
  <c r="W423" i="1"/>
  <c r="C424" i="1"/>
  <c r="D424" i="1"/>
  <c r="A424" i="1" s="1" a="1"/>
  <c r="A424" i="1" s="1"/>
  <c r="E424" i="1"/>
  <c r="F424" i="1"/>
  <c r="G424" i="1"/>
  <c r="H424" i="1"/>
  <c r="I424" i="1"/>
  <c r="J424" i="1"/>
  <c r="K424" i="1"/>
  <c r="L424" i="1"/>
  <c r="M424" i="1"/>
  <c r="N424" i="1"/>
  <c r="O424" i="1"/>
  <c r="P424" i="1"/>
  <c r="Q424" i="1"/>
  <c r="R424" i="1"/>
  <c r="S424" i="1"/>
  <c r="T424" i="1"/>
  <c r="U424" i="1"/>
  <c r="V424" i="1"/>
  <c r="W424" i="1"/>
  <c r="C425" i="1"/>
  <c r="D425" i="1"/>
  <c r="E425" i="1"/>
  <c r="A425" i="1" s="1" a="1"/>
  <c r="A425" i="1" s="1"/>
  <c r="F425" i="1"/>
  <c r="G425" i="1"/>
  <c r="H425" i="1"/>
  <c r="I425" i="1"/>
  <c r="J425" i="1"/>
  <c r="K425" i="1"/>
  <c r="L425" i="1"/>
  <c r="M425" i="1"/>
  <c r="N425" i="1"/>
  <c r="O425" i="1"/>
  <c r="P425" i="1"/>
  <c r="Q425" i="1"/>
  <c r="R425" i="1"/>
  <c r="S425" i="1"/>
  <c r="T425" i="1"/>
  <c r="U425" i="1"/>
  <c r="V425" i="1"/>
  <c r="W425" i="1"/>
  <c r="C426" i="1"/>
  <c r="D426" i="1"/>
  <c r="A426" i="1" s="1" a="1"/>
  <c r="A426" i="1" s="1"/>
  <c r="E426" i="1"/>
  <c r="F426" i="1"/>
  <c r="G426" i="1"/>
  <c r="H426" i="1"/>
  <c r="I426" i="1"/>
  <c r="J426" i="1"/>
  <c r="K426" i="1"/>
  <c r="L426" i="1"/>
  <c r="M426" i="1"/>
  <c r="N426" i="1"/>
  <c r="O426" i="1"/>
  <c r="P426" i="1"/>
  <c r="Q426" i="1"/>
  <c r="R426" i="1"/>
  <c r="S426" i="1"/>
  <c r="T426" i="1"/>
  <c r="U426" i="1"/>
  <c r="V426" i="1"/>
  <c r="W426" i="1"/>
  <c r="C427" i="1"/>
  <c r="D427" i="1"/>
  <c r="E427" i="1"/>
  <c r="A427" i="1" s="1" a="1"/>
  <c r="A427" i="1" s="1"/>
  <c r="F427" i="1"/>
  <c r="G427" i="1"/>
  <c r="H427" i="1"/>
  <c r="I427" i="1"/>
  <c r="J427" i="1"/>
  <c r="K427" i="1"/>
  <c r="L427" i="1"/>
  <c r="M427" i="1"/>
  <c r="N427" i="1"/>
  <c r="O427" i="1"/>
  <c r="P427" i="1"/>
  <c r="Q427" i="1"/>
  <c r="R427" i="1"/>
  <c r="S427" i="1"/>
  <c r="T427" i="1"/>
  <c r="U427" i="1"/>
  <c r="V427" i="1"/>
  <c r="W427" i="1"/>
  <c r="C428" i="1"/>
  <c r="D428" i="1"/>
  <c r="A428" i="1" s="1" a="1"/>
  <c r="A428" i="1" s="1"/>
  <c r="E428" i="1"/>
  <c r="F428" i="1"/>
  <c r="G428" i="1"/>
  <c r="H428" i="1"/>
  <c r="I428" i="1"/>
  <c r="J428" i="1"/>
  <c r="K428" i="1"/>
  <c r="L428" i="1"/>
  <c r="M428" i="1"/>
  <c r="N428" i="1"/>
  <c r="O428" i="1"/>
  <c r="P428" i="1"/>
  <c r="Q428" i="1"/>
  <c r="R428" i="1"/>
  <c r="S428" i="1"/>
  <c r="T428" i="1"/>
  <c r="U428" i="1"/>
  <c r="V428" i="1"/>
  <c r="W428" i="1"/>
  <c r="C429" i="1"/>
  <c r="D429" i="1"/>
  <c r="E429" i="1"/>
  <c r="A429" i="1" s="1" a="1"/>
  <c r="A429" i="1" s="1"/>
  <c r="F429" i="1"/>
  <c r="G429" i="1"/>
  <c r="H429" i="1"/>
  <c r="I429" i="1"/>
  <c r="J429" i="1"/>
  <c r="K429" i="1"/>
  <c r="L429" i="1"/>
  <c r="M429" i="1"/>
  <c r="N429" i="1"/>
  <c r="O429" i="1"/>
  <c r="P429" i="1"/>
  <c r="Q429" i="1"/>
  <c r="R429" i="1"/>
  <c r="S429" i="1"/>
  <c r="T429" i="1"/>
  <c r="U429" i="1"/>
  <c r="V429" i="1"/>
  <c r="W429" i="1"/>
  <c r="C430" i="1"/>
  <c r="D430" i="1"/>
  <c r="A430" i="1" s="1" a="1"/>
  <c r="A430" i="1" s="1"/>
  <c r="E430" i="1"/>
  <c r="F430" i="1"/>
  <c r="G430" i="1"/>
  <c r="H430" i="1"/>
  <c r="I430" i="1"/>
  <c r="J430" i="1"/>
  <c r="K430" i="1"/>
  <c r="L430" i="1"/>
  <c r="M430" i="1"/>
  <c r="N430" i="1"/>
  <c r="O430" i="1"/>
  <c r="P430" i="1"/>
  <c r="Q430" i="1"/>
  <c r="R430" i="1"/>
  <c r="S430" i="1"/>
  <c r="T430" i="1"/>
  <c r="U430" i="1"/>
  <c r="V430" i="1"/>
  <c r="W430" i="1"/>
  <c r="C431" i="1"/>
  <c r="D431" i="1"/>
  <c r="E431" i="1"/>
  <c r="A431" i="1" s="1" a="1"/>
  <c r="A431" i="1" s="1"/>
  <c r="F431" i="1"/>
  <c r="G431" i="1"/>
  <c r="H431" i="1"/>
  <c r="I431" i="1"/>
  <c r="J431" i="1"/>
  <c r="K431" i="1"/>
  <c r="L431" i="1"/>
  <c r="M431" i="1"/>
  <c r="N431" i="1"/>
  <c r="O431" i="1"/>
  <c r="P431" i="1"/>
  <c r="Q431" i="1"/>
  <c r="R431" i="1"/>
  <c r="S431" i="1"/>
  <c r="T431" i="1"/>
  <c r="U431" i="1"/>
  <c r="V431" i="1"/>
  <c r="W431" i="1"/>
  <c r="C432" i="1"/>
  <c r="D432" i="1"/>
  <c r="A432" i="1" s="1" a="1"/>
  <c r="A432" i="1" s="1"/>
  <c r="E432" i="1"/>
  <c r="F432" i="1"/>
  <c r="G432" i="1"/>
  <c r="H432" i="1"/>
  <c r="I432" i="1"/>
  <c r="J432" i="1"/>
  <c r="K432" i="1"/>
  <c r="L432" i="1"/>
  <c r="M432" i="1"/>
  <c r="N432" i="1"/>
  <c r="O432" i="1"/>
  <c r="P432" i="1"/>
  <c r="Q432" i="1"/>
  <c r="R432" i="1"/>
  <c r="S432" i="1"/>
  <c r="T432" i="1"/>
  <c r="U432" i="1"/>
  <c r="V432" i="1"/>
  <c r="W432" i="1"/>
  <c r="C433" i="1"/>
  <c r="D433" i="1"/>
  <c r="E433" i="1"/>
  <c r="A433" i="1" s="1" a="1"/>
  <c r="A433" i="1" s="1"/>
  <c r="F433" i="1"/>
  <c r="G433" i="1"/>
  <c r="H433" i="1"/>
  <c r="I433" i="1"/>
  <c r="J433" i="1"/>
  <c r="K433" i="1"/>
  <c r="L433" i="1"/>
  <c r="M433" i="1"/>
  <c r="N433" i="1"/>
  <c r="O433" i="1"/>
  <c r="P433" i="1"/>
  <c r="Q433" i="1"/>
  <c r="R433" i="1"/>
  <c r="S433" i="1"/>
  <c r="T433" i="1"/>
  <c r="U433" i="1"/>
  <c r="V433" i="1"/>
  <c r="W433" i="1"/>
  <c r="C434" i="1"/>
  <c r="D434" i="1"/>
  <c r="A434" i="1" s="1" a="1"/>
  <c r="A434" i="1" s="1"/>
  <c r="E434" i="1"/>
  <c r="F434" i="1"/>
  <c r="G434" i="1"/>
  <c r="H434" i="1"/>
  <c r="I434" i="1"/>
  <c r="J434" i="1"/>
  <c r="K434" i="1"/>
  <c r="L434" i="1"/>
  <c r="M434" i="1"/>
  <c r="N434" i="1"/>
  <c r="O434" i="1"/>
  <c r="P434" i="1"/>
  <c r="Q434" i="1"/>
  <c r="R434" i="1"/>
  <c r="S434" i="1"/>
  <c r="T434" i="1"/>
  <c r="U434" i="1"/>
  <c r="V434" i="1"/>
  <c r="W434" i="1"/>
  <c r="C435" i="1"/>
  <c r="D435" i="1"/>
  <c r="E435" i="1"/>
  <c r="A435" i="1" s="1" a="1"/>
  <c r="A435" i="1" s="1"/>
  <c r="F435" i="1"/>
  <c r="G435" i="1"/>
  <c r="H435" i="1"/>
  <c r="I435" i="1"/>
  <c r="J435" i="1"/>
  <c r="K435" i="1"/>
  <c r="L435" i="1"/>
  <c r="M435" i="1"/>
  <c r="N435" i="1"/>
  <c r="O435" i="1"/>
  <c r="P435" i="1"/>
  <c r="Q435" i="1"/>
  <c r="R435" i="1"/>
  <c r="S435" i="1"/>
  <c r="T435" i="1"/>
  <c r="U435" i="1"/>
  <c r="V435" i="1"/>
  <c r="W435" i="1"/>
  <c r="C436" i="1"/>
  <c r="D436" i="1"/>
  <c r="D438" i="1" s="1"/>
  <c r="E436" i="1"/>
  <c r="F436" i="1"/>
  <c r="G436" i="1"/>
  <c r="H436" i="1"/>
  <c r="H438" i="1" s="1"/>
  <c r="I436" i="1"/>
  <c r="J436" i="1"/>
  <c r="K436" i="1"/>
  <c r="L436" i="1"/>
  <c r="L438" i="1" s="1"/>
  <c r="M436" i="1"/>
  <c r="N436" i="1"/>
  <c r="O436" i="1"/>
  <c r="P436" i="1"/>
  <c r="P438" i="1" s="1"/>
  <c r="Q436" i="1"/>
  <c r="R436" i="1"/>
  <c r="S436" i="1"/>
  <c r="T436" i="1"/>
  <c r="T438" i="1" s="1"/>
  <c r="U436" i="1"/>
  <c r="V436" i="1"/>
  <c r="W436" i="1"/>
  <c r="C437" i="1"/>
  <c r="D437" i="1"/>
  <c r="E437" i="1"/>
  <c r="A437" i="1" s="1" a="1"/>
  <c r="A437" i="1" s="1"/>
  <c r="F437" i="1"/>
  <c r="G437" i="1"/>
  <c r="H437" i="1"/>
  <c r="I437" i="1"/>
  <c r="J437" i="1"/>
  <c r="K437" i="1"/>
  <c r="L437" i="1"/>
  <c r="M437" i="1"/>
  <c r="N437" i="1"/>
  <c r="O437" i="1"/>
  <c r="P437" i="1"/>
  <c r="Q437" i="1"/>
  <c r="R437" i="1"/>
  <c r="S437" i="1"/>
  <c r="T437" i="1"/>
  <c r="U437" i="1"/>
  <c r="V437" i="1"/>
  <c r="W437" i="1"/>
  <c r="E438" i="1"/>
  <c r="F438" i="1"/>
  <c r="G438" i="1"/>
  <c r="I438" i="1"/>
  <c r="J438" i="1"/>
  <c r="K438" i="1"/>
  <c r="M438" i="1"/>
  <c r="N438" i="1"/>
  <c r="O438" i="1"/>
  <c r="Q438" i="1"/>
  <c r="R438" i="1"/>
  <c r="S438" i="1"/>
  <c r="U438" i="1"/>
  <c r="V438" i="1"/>
  <c r="W438" i="1"/>
  <c r="D439" i="1"/>
  <c r="E439" i="1"/>
  <c r="F439" i="1"/>
  <c r="G439" i="1"/>
  <c r="H439" i="1"/>
  <c r="I439" i="1"/>
  <c r="J439" i="1"/>
  <c r="K439" i="1"/>
  <c r="L439" i="1"/>
  <c r="M439" i="1"/>
  <c r="N439" i="1"/>
  <c r="O439" i="1"/>
  <c r="P439" i="1"/>
  <c r="Q439" i="1"/>
  <c r="R439" i="1"/>
  <c r="S439" i="1"/>
  <c r="T439" i="1"/>
  <c r="U439" i="1"/>
  <c r="V439" i="1"/>
  <c r="W439" i="1"/>
  <c r="D440" i="1"/>
  <c r="E440" i="1"/>
  <c r="F440" i="1"/>
  <c r="G440" i="1"/>
  <c r="H440" i="1"/>
  <c r="I440" i="1"/>
  <c r="J440" i="1"/>
  <c r="K440" i="1"/>
  <c r="L440" i="1"/>
  <c r="M440" i="1"/>
  <c r="N440" i="1"/>
  <c r="O440" i="1"/>
  <c r="P440" i="1"/>
  <c r="Q440" i="1"/>
  <c r="R440" i="1"/>
  <c r="S440" i="1"/>
  <c r="T440" i="1"/>
  <c r="U440" i="1"/>
  <c r="V440" i="1"/>
  <c r="W440" i="1"/>
  <c r="D441" i="1"/>
  <c r="E441" i="1"/>
  <c r="F441" i="1"/>
  <c r="G441" i="1"/>
  <c r="H441" i="1"/>
  <c r="I441" i="1"/>
  <c r="J441" i="1"/>
  <c r="K441" i="1"/>
  <c r="L441" i="1"/>
  <c r="M441" i="1"/>
  <c r="N441" i="1"/>
  <c r="O441" i="1"/>
  <c r="P441" i="1"/>
  <c r="Q441" i="1"/>
  <c r="R441" i="1"/>
  <c r="S441" i="1"/>
  <c r="T441" i="1"/>
  <c r="U441" i="1"/>
  <c r="V441" i="1"/>
  <c r="W441" i="1"/>
  <c r="E442" i="1"/>
  <c r="F442" i="1"/>
  <c r="G442" i="1"/>
  <c r="I442" i="1"/>
  <c r="J442" i="1"/>
  <c r="K442" i="1"/>
  <c r="M442" i="1"/>
  <c r="N442" i="1"/>
  <c r="O442" i="1"/>
  <c r="Q442" i="1"/>
  <c r="R442" i="1"/>
  <c r="S442" i="1"/>
  <c r="U442" i="1"/>
  <c r="V442" i="1"/>
  <c r="W442" i="1"/>
  <c r="E443" i="1"/>
  <c r="F443" i="1"/>
  <c r="G443" i="1"/>
  <c r="I443" i="1"/>
  <c r="J443" i="1"/>
  <c r="K443" i="1"/>
  <c r="M443" i="1"/>
  <c r="N443" i="1"/>
  <c r="O443" i="1"/>
  <c r="Q443" i="1"/>
  <c r="R443" i="1"/>
  <c r="S443" i="1"/>
  <c r="U443" i="1"/>
  <c r="V443" i="1"/>
  <c r="W443" i="1"/>
  <c r="D444" i="1"/>
  <c r="A444" i="1" s="1" a="1"/>
  <c r="A444" i="1" s="1"/>
  <c r="E444" i="1"/>
  <c r="F444" i="1"/>
  <c r="G444" i="1"/>
  <c r="H444" i="1"/>
  <c r="I444" i="1"/>
  <c r="J444" i="1"/>
  <c r="K444" i="1"/>
  <c r="L444" i="1"/>
  <c r="M444" i="1"/>
  <c r="N444" i="1"/>
  <c r="O444" i="1"/>
  <c r="P444" i="1"/>
  <c r="Q444" i="1"/>
  <c r="R444" i="1"/>
  <c r="S444" i="1"/>
  <c r="T444" i="1"/>
  <c r="U444" i="1"/>
  <c r="V444" i="1"/>
  <c r="W444" i="1"/>
  <c r="D445" i="1"/>
  <c r="A445" i="1" s="1" a="1"/>
  <c r="A445" i="1" s="1"/>
  <c r="E445" i="1"/>
  <c r="F445" i="1"/>
  <c r="G445" i="1"/>
  <c r="H445" i="1"/>
  <c r="I445" i="1"/>
  <c r="J445" i="1"/>
  <c r="K445" i="1"/>
  <c r="L445" i="1"/>
  <c r="M445" i="1"/>
  <c r="N445" i="1"/>
  <c r="O445" i="1"/>
  <c r="P445" i="1"/>
  <c r="Q445" i="1"/>
  <c r="R445" i="1"/>
  <c r="S445" i="1"/>
  <c r="T445" i="1"/>
  <c r="U445" i="1"/>
  <c r="V445" i="1"/>
  <c r="W445" i="1"/>
  <c r="D446" i="1"/>
  <c r="A446" i="1" s="1" a="1"/>
  <c r="A446" i="1" s="1"/>
  <c r="E446" i="1"/>
  <c r="F446" i="1"/>
  <c r="G446" i="1"/>
  <c r="H446" i="1"/>
  <c r="I446" i="1"/>
  <c r="J446" i="1"/>
  <c r="K446" i="1"/>
  <c r="L446" i="1"/>
  <c r="M446" i="1"/>
  <c r="N446" i="1"/>
  <c r="O446" i="1"/>
  <c r="P446" i="1"/>
  <c r="Q446" i="1"/>
  <c r="R446" i="1"/>
  <c r="S446" i="1"/>
  <c r="T446" i="1"/>
  <c r="U446" i="1"/>
  <c r="V446" i="1"/>
  <c r="W446" i="1"/>
  <c r="E447" i="1"/>
  <c r="F447" i="1"/>
  <c r="G447" i="1"/>
  <c r="I447" i="1"/>
  <c r="J447" i="1"/>
  <c r="K447" i="1"/>
  <c r="M447" i="1"/>
  <c r="N447" i="1"/>
  <c r="O447" i="1"/>
  <c r="Q447" i="1"/>
  <c r="R447" i="1"/>
  <c r="S447" i="1"/>
  <c r="U447" i="1"/>
  <c r="V447" i="1"/>
  <c r="W447" i="1"/>
  <c r="E448" i="1"/>
  <c r="F448" i="1"/>
  <c r="G448" i="1"/>
  <c r="I448" i="1"/>
  <c r="J448" i="1"/>
  <c r="K448" i="1"/>
  <c r="M448" i="1"/>
  <c r="N448" i="1"/>
  <c r="O448" i="1"/>
  <c r="Q448" i="1"/>
  <c r="R448" i="1"/>
  <c r="S448" i="1"/>
  <c r="U448" i="1"/>
  <c r="V448" i="1"/>
  <c r="W448" i="1"/>
  <c r="D461" i="1"/>
  <c r="E461" i="1"/>
  <c r="F461" i="1"/>
  <c r="G461" i="1"/>
  <c r="H461" i="1"/>
  <c r="I461" i="1"/>
  <c r="J461" i="1"/>
  <c r="K461" i="1"/>
  <c r="L461" i="1"/>
  <c r="M461" i="1"/>
  <c r="N461" i="1"/>
  <c r="O461" i="1"/>
  <c r="P461" i="1"/>
  <c r="Q461" i="1"/>
  <c r="R461" i="1"/>
  <c r="S461" i="1"/>
  <c r="T461" i="1"/>
  <c r="U461" i="1"/>
  <c r="V461" i="1"/>
  <c r="W461" i="1"/>
  <c r="X461" i="1"/>
  <c r="D462" i="1"/>
  <c r="A462" i="1" s="1" a="1"/>
  <c r="A462" i="1" s="1"/>
  <c r="E462" i="1"/>
  <c r="F462" i="1"/>
  <c r="G462" i="1"/>
  <c r="H462" i="1"/>
  <c r="I462" i="1"/>
  <c r="J462" i="1"/>
  <c r="K462" i="1"/>
  <c r="L462" i="1"/>
  <c r="M462" i="1"/>
  <c r="N462" i="1"/>
  <c r="O462" i="1"/>
  <c r="P462" i="1"/>
  <c r="Q462" i="1"/>
  <c r="R462" i="1"/>
  <c r="S462" i="1"/>
  <c r="T462" i="1"/>
  <c r="U462" i="1"/>
  <c r="V462" i="1"/>
  <c r="W462" i="1"/>
  <c r="X462" i="1"/>
  <c r="D463" i="1"/>
  <c r="A463" i="1" s="1" a="1"/>
  <c r="A463" i="1" s="1"/>
  <c r="E463" i="1"/>
  <c r="F463" i="1"/>
  <c r="G463" i="1"/>
  <c r="H463" i="1"/>
  <c r="I463" i="1"/>
  <c r="J463" i="1"/>
  <c r="K463" i="1"/>
  <c r="L463" i="1"/>
  <c r="M463" i="1"/>
  <c r="N463" i="1"/>
  <c r="O463" i="1"/>
  <c r="P463" i="1"/>
  <c r="Q463" i="1"/>
  <c r="R463" i="1"/>
  <c r="S463" i="1"/>
  <c r="T463" i="1"/>
  <c r="U463" i="1"/>
  <c r="V463" i="1"/>
  <c r="W463" i="1"/>
  <c r="X463" i="1"/>
  <c r="D464" i="1"/>
  <c r="A464" i="1" s="1" a="1"/>
  <c r="A464" i="1" s="1"/>
  <c r="E464" i="1"/>
  <c r="F464" i="1"/>
  <c r="G464" i="1"/>
  <c r="H464" i="1"/>
  <c r="I464" i="1"/>
  <c r="J464" i="1"/>
  <c r="K464" i="1"/>
  <c r="L464" i="1"/>
  <c r="M464" i="1"/>
  <c r="N464" i="1"/>
  <c r="O464" i="1"/>
  <c r="P464" i="1"/>
  <c r="Q464" i="1"/>
  <c r="R464" i="1"/>
  <c r="S464" i="1"/>
  <c r="T464" i="1"/>
  <c r="U464" i="1"/>
  <c r="V464" i="1"/>
  <c r="W464" i="1"/>
  <c r="X464" i="1"/>
  <c r="D465" i="1"/>
  <c r="A465" i="1" s="1" a="1"/>
  <c r="A465" i="1" s="1"/>
  <c r="E465" i="1"/>
  <c r="F465" i="1"/>
  <c r="G465" i="1"/>
  <c r="H465" i="1"/>
  <c r="I465" i="1"/>
  <c r="J465" i="1"/>
  <c r="K465" i="1"/>
  <c r="L465" i="1"/>
  <c r="M465" i="1"/>
  <c r="N465" i="1"/>
  <c r="O465" i="1"/>
  <c r="P465" i="1"/>
  <c r="Q465" i="1"/>
  <c r="R465" i="1"/>
  <c r="S465" i="1"/>
  <c r="T465" i="1"/>
  <c r="U465" i="1"/>
  <c r="V465" i="1"/>
  <c r="W465" i="1"/>
  <c r="X465" i="1"/>
  <c r="D466" i="1"/>
  <c r="A466" i="1" s="1" a="1"/>
  <c r="A466" i="1" s="1"/>
  <c r="E466" i="1"/>
  <c r="F466" i="1"/>
  <c r="G466" i="1"/>
  <c r="H466" i="1"/>
  <c r="I466" i="1"/>
  <c r="J466" i="1"/>
  <c r="K466" i="1"/>
  <c r="L466" i="1"/>
  <c r="M466" i="1"/>
  <c r="N466" i="1"/>
  <c r="O466" i="1"/>
  <c r="P466" i="1"/>
  <c r="Q466" i="1"/>
  <c r="R466" i="1"/>
  <c r="S466" i="1"/>
  <c r="T466" i="1"/>
  <c r="U466" i="1"/>
  <c r="V466" i="1"/>
  <c r="W466" i="1"/>
  <c r="X466" i="1"/>
  <c r="D467" i="1"/>
  <c r="A467" i="1" s="1" a="1"/>
  <c r="A467" i="1" s="1"/>
  <c r="E467" i="1"/>
  <c r="F467" i="1"/>
  <c r="G467" i="1"/>
  <c r="H467" i="1"/>
  <c r="I467" i="1"/>
  <c r="J467" i="1"/>
  <c r="K467" i="1"/>
  <c r="L467" i="1"/>
  <c r="M467" i="1"/>
  <c r="N467" i="1"/>
  <c r="O467" i="1"/>
  <c r="P467" i="1"/>
  <c r="Q467" i="1"/>
  <c r="R467" i="1"/>
  <c r="S467" i="1"/>
  <c r="T467" i="1"/>
  <c r="U467" i="1"/>
  <c r="V467" i="1"/>
  <c r="W467" i="1"/>
  <c r="X467" i="1"/>
  <c r="D468" i="1"/>
  <c r="A468" i="1" s="1" a="1"/>
  <c r="A468" i="1" s="1"/>
  <c r="E468" i="1"/>
  <c r="F468" i="1"/>
  <c r="G468" i="1"/>
  <c r="H468" i="1"/>
  <c r="I468" i="1"/>
  <c r="J468" i="1"/>
  <c r="K468" i="1"/>
  <c r="L468" i="1"/>
  <c r="M468" i="1"/>
  <c r="N468" i="1"/>
  <c r="O468" i="1"/>
  <c r="P468" i="1"/>
  <c r="Q468" i="1"/>
  <c r="R468" i="1"/>
  <c r="S468" i="1"/>
  <c r="T468" i="1"/>
  <c r="U468" i="1"/>
  <c r="V468" i="1"/>
  <c r="W468" i="1"/>
  <c r="X468" i="1"/>
  <c r="D469" i="1"/>
  <c r="A469" i="1" s="1" a="1"/>
  <c r="A469" i="1" s="1"/>
  <c r="E469" i="1"/>
  <c r="F469" i="1"/>
  <c r="G469" i="1"/>
  <c r="H469" i="1"/>
  <c r="I469" i="1"/>
  <c r="J469" i="1"/>
  <c r="K469" i="1"/>
  <c r="L469" i="1"/>
  <c r="M469" i="1"/>
  <c r="N469" i="1"/>
  <c r="O469" i="1"/>
  <c r="P469" i="1"/>
  <c r="Q469" i="1"/>
  <c r="R469" i="1"/>
  <c r="S469" i="1"/>
  <c r="T469" i="1"/>
  <c r="U469" i="1"/>
  <c r="V469" i="1"/>
  <c r="W469" i="1"/>
  <c r="X469" i="1"/>
  <c r="D470" i="1"/>
  <c r="D471" i="1" s="1"/>
  <c r="E470" i="1"/>
  <c r="F470" i="1"/>
  <c r="F471" i="1" s="1"/>
  <c r="F493" i="1" s="1"/>
  <c r="G470" i="1"/>
  <c r="H470" i="1"/>
  <c r="H471" i="1" s="1"/>
  <c r="H493" i="1" s="1"/>
  <c r="I470" i="1"/>
  <c r="J470" i="1"/>
  <c r="J471" i="1" s="1"/>
  <c r="J493" i="1" s="1"/>
  <c r="K470" i="1"/>
  <c r="L470" i="1"/>
  <c r="L471" i="1" s="1"/>
  <c r="L493" i="1" s="1"/>
  <c r="M470" i="1"/>
  <c r="N470" i="1"/>
  <c r="N471" i="1" s="1"/>
  <c r="N493" i="1" s="1"/>
  <c r="O470" i="1"/>
  <c r="P470" i="1"/>
  <c r="P471" i="1" s="1"/>
  <c r="P493" i="1" s="1"/>
  <c r="Q470" i="1"/>
  <c r="R470" i="1"/>
  <c r="R471" i="1" s="1"/>
  <c r="R493" i="1" s="1"/>
  <c r="S470" i="1"/>
  <c r="T470" i="1"/>
  <c r="T471" i="1" s="1"/>
  <c r="T493" i="1" s="1"/>
  <c r="U470" i="1"/>
  <c r="V470" i="1"/>
  <c r="V471" i="1" s="1"/>
  <c r="V493" i="1" s="1"/>
  <c r="W470" i="1"/>
  <c r="X470" i="1"/>
  <c r="X471" i="1" s="1"/>
  <c r="X493" i="1" s="1"/>
  <c r="E471" i="1"/>
  <c r="G471" i="1"/>
  <c r="I471" i="1"/>
  <c r="K471" i="1"/>
  <c r="M471" i="1"/>
  <c r="O471" i="1"/>
  <c r="Q471" i="1"/>
  <c r="S471" i="1"/>
  <c r="U471" i="1"/>
  <c r="W471" i="1"/>
  <c r="D472" i="1"/>
  <c r="A472" i="1" s="1" a="1"/>
  <c r="A472" i="1" s="1"/>
  <c r="E472" i="1"/>
  <c r="F472" i="1"/>
  <c r="G472" i="1"/>
  <c r="H472" i="1"/>
  <c r="I472" i="1"/>
  <c r="J472" i="1"/>
  <c r="K472" i="1"/>
  <c r="L472" i="1"/>
  <c r="M472" i="1"/>
  <c r="N472" i="1"/>
  <c r="O472" i="1"/>
  <c r="P472" i="1"/>
  <c r="Q472" i="1"/>
  <c r="R472" i="1"/>
  <c r="S472" i="1"/>
  <c r="T472" i="1"/>
  <c r="U472" i="1"/>
  <c r="V472" i="1"/>
  <c r="W472" i="1"/>
  <c r="X472" i="1"/>
  <c r="D473" i="1"/>
  <c r="A473" i="1" s="1" a="1"/>
  <c r="A473" i="1" s="1"/>
  <c r="E473" i="1"/>
  <c r="F473" i="1"/>
  <c r="G473" i="1"/>
  <c r="H473" i="1"/>
  <c r="I473" i="1"/>
  <c r="J473" i="1"/>
  <c r="K473" i="1"/>
  <c r="L473" i="1"/>
  <c r="M473" i="1"/>
  <c r="N473" i="1"/>
  <c r="O473" i="1"/>
  <c r="P473" i="1"/>
  <c r="Q473" i="1"/>
  <c r="R473" i="1"/>
  <c r="S473" i="1"/>
  <c r="T473" i="1"/>
  <c r="U473" i="1"/>
  <c r="V473" i="1"/>
  <c r="W473" i="1"/>
  <c r="X473" i="1"/>
  <c r="D474" i="1"/>
  <c r="A474" i="1" s="1" a="1"/>
  <c r="A474" i="1" s="1"/>
  <c r="E474" i="1"/>
  <c r="F474" i="1"/>
  <c r="G474" i="1"/>
  <c r="H474" i="1"/>
  <c r="I474" i="1"/>
  <c r="J474" i="1"/>
  <c r="K474" i="1"/>
  <c r="L474" i="1"/>
  <c r="M474" i="1"/>
  <c r="N474" i="1"/>
  <c r="O474" i="1"/>
  <c r="P474" i="1"/>
  <c r="Q474" i="1"/>
  <c r="R474" i="1"/>
  <c r="S474" i="1"/>
  <c r="T474" i="1"/>
  <c r="U474" i="1"/>
  <c r="V474" i="1"/>
  <c r="W474" i="1"/>
  <c r="X474" i="1"/>
  <c r="D475" i="1"/>
  <c r="A475" i="1" s="1" a="1"/>
  <c r="A475" i="1" s="1"/>
  <c r="E475" i="1"/>
  <c r="E476" i="1" s="1"/>
  <c r="F475" i="1"/>
  <c r="G475" i="1"/>
  <c r="G476" i="1" s="1"/>
  <c r="H475" i="1"/>
  <c r="I475" i="1"/>
  <c r="I476" i="1" s="1"/>
  <c r="J475" i="1"/>
  <c r="K475" i="1"/>
  <c r="K476" i="1" s="1"/>
  <c r="L475" i="1"/>
  <c r="M475" i="1"/>
  <c r="M476" i="1" s="1"/>
  <c r="N475" i="1"/>
  <c r="O475" i="1"/>
  <c r="O476" i="1" s="1"/>
  <c r="P475" i="1"/>
  <c r="Q475" i="1"/>
  <c r="Q476" i="1" s="1"/>
  <c r="R475" i="1"/>
  <c r="S475" i="1"/>
  <c r="S476" i="1" s="1"/>
  <c r="T475" i="1"/>
  <c r="U475" i="1"/>
  <c r="U476" i="1" s="1"/>
  <c r="V475" i="1"/>
  <c r="W475" i="1"/>
  <c r="W476" i="1" s="1"/>
  <c r="X475" i="1"/>
  <c r="D476" i="1"/>
  <c r="F476" i="1"/>
  <c r="H476" i="1"/>
  <c r="J476" i="1"/>
  <c r="L476" i="1"/>
  <c r="N476" i="1"/>
  <c r="P476" i="1"/>
  <c r="R476" i="1"/>
  <c r="T476" i="1"/>
  <c r="V476" i="1"/>
  <c r="X476" i="1"/>
  <c r="D477" i="1"/>
  <c r="A477" i="1" s="1" a="1"/>
  <c r="A477" i="1" s="1"/>
  <c r="E477" i="1"/>
  <c r="F477" i="1"/>
  <c r="G477" i="1"/>
  <c r="H477" i="1"/>
  <c r="I477" i="1"/>
  <c r="J477" i="1"/>
  <c r="K477" i="1"/>
  <c r="L477" i="1"/>
  <c r="M477" i="1"/>
  <c r="N477" i="1"/>
  <c r="O477" i="1"/>
  <c r="P477" i="1"/>
  <c r="Q477" i="1"/>
  <c r="R477" i="1"/>
  <c r="S477" i="1"/>
  <c r="T477" i="1"/>
  <c r="U477" i="1"/>
  <c r="V477" i="1"/>
  <c r="W477" i="1"/>
  <c r="X477" i="1"/>
  <c r="D478" i="1"/>
  <c r="E478" i="1"/>
  <c r="F478" i="1"/>
  <c r="A478" i="1" s="1" a="1"/>
  <c r="A478" i="1" s="1"/>
  <c r="G478" i="1"/>
  <c r="H478" i="1"/>
  <c r="I478" i="1"/>
  <c r="J478" i="1"/>
  <c r="K478" i="1"/>
  <c r="L478" i="1"/>
  <c r="M478" i="1"/>
  <c r="N478" i="1"/>
  <c r="O478" i="1"/>
  <c r="P478" i="1"/>
  <c r="Q478" i="1"/>
  <c r="R478" i="1"/>
  <c r="S478" i="1"/>
  <c r="T478" i="1"/>
  <c r="U478" i="1"/>
  <c r="V478" i="1"/>
  <c r="W478" i="1"/>
  <c r="X478" i="1"/>
  <c r="D479" i="1"/>
  <c r="A479" i="1" s="1" a="1"/>
  <c r="A479" i="1" s="1"/>
  <c r="E479" i="1"/>
  <c r="F479" i="1"/>
  <c r="G479" i="1"/>
  <c r="H479" i="1"/>
  <c r="I479" i="1"/>
  <c r="J479" i="1"/>
  <c r="K479" i="1"/>
  <c r="L479" i="1"/>
  <c r="M479" i="1"/>
  <c r="N479" i="1"/>
  <c r="O479" i="1"/>
  <c r="P479" i="1"/>
  <c r="Q479" i="1"/>
  <c r="R479" i="1"/>
  <c r="S479" i="1"/>
  <c r="T479" i="1"/>
  <c r="U479" i="1"/>
  <c r="V479" i="1"/>
  <c r="W479" i="1"/>
  <c r="X479" i="1"/>
  <c r="D480" i="1"/>
  <c r="A480" i="1" s="1" a="1"/>
  <c r="A480" i="1" s="1"/>
  <c r="E480" i="1"/>
  <c r="F480" i="1"/>
  <c r="G480" i="1"/>
  <c r="H480" i="1"/>
  <c r="I480" i="1"/>
  <c r="J480" i="1"/>
  <c r="K480" i="1"/>
  <c r="L480" i="1"/>
  <c r="M480" i="1"/>
  <c r="N480" i="1"/>
  <c r="O480" i="1"/>
  <c r="P480" i="1"/>
  <c r="Q480" i="1"/>
  <c r="R480" i="1"/>
  <c r="S480" i="1"/>
  <c r="T480" i="1"/>
  <c r="U480" i="1"/>
  <c r="V480" i="1"/>
  <c r="W480" i="1"/>
  <c r="X480" i="1"/>
  <c r="D481" i="1"/>
  <c r="A481" i="1" s="1" a="1"/>
  <c r="A481" i="1" s="1"/>
  <c r="E481" i="1"/>
  <c r="E482" i="1" s="1"/>
  <c r="F481" i="1"/>
  <c r="G481" i="1"/>
  <c r="G482" i="1" s="1"/>
  <c r="H481" i="1"/>
  <c r="I481" i="1"/>
  <c r="I482" i="1" s="1"/>
  <c r="J481" i="1"/>
  <c r="K481" i="1"/>
  <c r="K482" i="1" s="1"/>
  <c r="L481" i="1"/>
  <c r="M481" i="1"/>
  <c r="M482" i="1" s="1"/>
  <c r="N481" i="1"/>
  <c r="O481" i="1"/>
  <c r="O482" i="1" s="1"/>
  <c r="P481" i="1"/>
  <c r="Q481" i="1"/>
  <c r="Q482" i="1" s="1"/>
  <c r="R481" i="1"/>
  <c r="S481" i="1"/>
  <c r="S482" i="1" s="1"/>
  <c r="T481" i="1"/>
  <c r="U481" i="1"/>
  <c r="U482" i="1" s="1"/>
  <c r="V481" i="1"/>
  <c r="W481" i="1"/>
  <c r="W482" i="1" s="1"/>
  <c r="X481" i="1"/>
  <c r="D482" i="1"/>
  <c r="F482" i="1"/>
  <c r="H482" i="1"/>
  <c r="J482" i="1"/>
  <c r="L482" i="1"/>
  <c r="N482" i="1"/>
  <c r="P482" i="1"/>
  <c r="R482" i="1"/>
  <c r="T482" i="1"/>
  <c r="V482" i="1"/>
  <c r="X482" i="1"/>
  <c r="D483" i="1"/>
  <c r="A483" i="1" s="1" a="1"/>
  <c r="A483" i="1" s="1"/>
  <c r="E483" i="1"/>
  <c r="F483" i="1"/>
  <c r="G483" i="1"/>
  <c r="H483" i="1"/>
  <c r="I483" i="1"/>
  <c r="J483" i="1"/>
  <c r="K483" i="1"/>
  <c r="L483" i="1"/>
  <c r="M483" i="1"/>
  <c r="N483" i="1"/>
  <c r="O483" i="1"/>
  <c r="P483" i="1"/>
  <c r="Q483" i="1"/>
  <c r="R483" i="1"/>
  <c r="S483" i="1"/>
  <c r="T483" i="1"/>
  <c r="U483" i="1"/>
  <c r="V483" i="1"/>
  <c r="W483" i="1"/>
  <c r="X483" i="1"/>
  <c r="D484" i="1"/>
  <c r="A484" i="1" s="1" a="1"/>
  <c r="A484" i="1" s="1"/>
  <c r="E484" i="1"/>
  <c r="F484" i="1"/>
  <c r="G484" i="1"/>
  <c r="H484" i="1"/>
  <c r="I484" i="1"/>
  <c r="J484" i="1"/>
  <c r="K484" i="1"/>
  <c r="L484" i="1"/>
  <c r="M484" i="1"/>
  <c r="N484" i="1"/>
  <c r="O484" i="1"/>
  <c r="P484" i="1"/>
  <c r="Q484" i="1"/>
  <c r="R484" i="1"/>
  <c r="S484" i="1"/>
  <c r="T484" i="1"/>
  <c r="U484" i="1"/>
  <c r="V484" i="1"/>
  <c r="W484" i="1"/>
  <c r="X484" i="1"/>
  <c r="D485" i="1"/>
  <c r="A485" i="1" s="1" a="1"/>
  <c r="A485" i="1" s="1"/>
  <c r="E485" i="1"/>
  <c r="F485" i="1"/>
  <c r="G485" i="1"/>
  <c r="H485" i="1"/>
  <c r="I485" i="1"/>
  <c r="J485" i="1"/>
  <c r="K485" i="1"/>
  <c r="L485" i="1"/>
  <c r="M485" i="1"/>
  <c r="N485" i="1"/>
  <c r="O485" i="1"/>
  <c r="P485" i="1"/>
  <c r="Q485" i="1"/>
  <c r="R485" i="1"/>
  <c r="S485" i="1"/>
  <c r="T485" i="1"/>
  <c r="U485" i="1"/>
  <c r="V485" i="1"/>
  <c r="W485" i="1"/>
  <c r="X485" i="1"/>
  <c r="D486" i="1"/>
  <c r="E486" i="1"/>
  <c r="F486" i="1"/>
  <c r="A486" i="1" s="1" a="1"/>
  <c r="A486" i="1" s="1"/>
  <c r="G486" i="1"/>
  <c r="H486" i="1"/>
  <c r="I486" i="1"/>
  <c r="J486" i="1"/>
  <c r="K486" i="1"/>
  <c r="L486" i="1"/>
  <c r="M486" i="1"/>
  <c r="N486" i="1"/>
  <c r="O486" i="1"/>
  <c r="P486" i="1"/>
  <c r="Q486" i="1"/>
  <c r="R486" i="1"/>
  <c r="S486" i="1"/>
  <c r="T486" i="1"/>
  <c r="U486" i="1"/>
  <c r="V486" i="1"/>
  <c r="W486" i="1"/>
  <c r="X486" i="1"/>
  <c r="D487" i="1"/>
  <c r="A487" i="1" s="1" a="1"/>
  <c r="A487" i="1" s="1"/>
  <c r="E487" i="1"/>
  <c r="E488" i="1" s="1"/>
  <c r="F487" i="1"/>
  <c r="G487" i="1"/>
  <c r="G488" i="1" s="1"/>
  <c r="H487" i="1"/>
  <c r="I487" i="1"/>
  <c r="I488" i="1" s="1"/>
  <c r="J487" i="1"/>
  <c r="K487" i="1"/>
  <c r="K488" i="1" s="1"/>
  <c r="L487" i="1"/>
  <c r="M487" i="1"/>
  <c r="M488" i="1" s="1"/>
  <c r="N487" i="1"/>
  <c r="O487" i="1"/>
  <c r="O488" i="1" s="1"/>
  <c r="P487" i="1"/>
  <c r="Q487" i="1"/>
  <c r="Q488" i="1" s="1"/>
  <c r="R487" i="1"/>
  <c r="S487" i="1"/>
  <c r="S488" i="1" s="1"/>
  <c r="T487" i="1"/>
  <c r="U487" i="1"/>
  <c r="U488" i="1" s="1"/>
  <c r="V487" i="1"/>
  <c r="W487" i="1"/>
  <c r="W488" i="1" s="1"/>
  <c r="X487" i="1"/>
  <c r="D488" i="1"/>
  <c r="F488" i="1"/>
  <c r="F489" i="1" s="1"/>
  <c r="H488" i="1"/>
  <c r="H489" i="1" s="1"/>
  <c r="J488" i="1"/>
  <c r="J489" i="1" s="1"/>
  <c r="L488" i="1"/>
  <c r="L489" i="1" s="1"/>
  <c r="N488" i="1"/>
  <c r="N489" i="1" s="1"/>
  <c r="P488" i="1"/>
  <c r="P489" i="1" s="1"/>
  <c r="R488" i="1"/>
  <c r="R489" i="1" s="1"/>
  <c r="T488" i="1"/>
  <c r="T489" i="1" s="1"/>
  <c r="V488" i="1"/>
  <c r="V489" i="1" s="1"/>
  <c r="X488" i="1"/>
  <c r="X489" i="1" s="1"/>
  <c r="D490" i="1"/>
  <c r="E490" i="1"/>
  <c r="F490" i="1"/>
  <c r="A490" i="1" s="1" a="1"/>
  <c r="A490" i="1" s="1"/>
  <c r="G490" i="1"/>
  <c r="H490" i="1"/>
  <c r="I490" i="1"/>
  <c r="J490" i="1"/>
  <c r="K490" i="1"/>
  <c r="L490" i="1"/>
  <c r="M490" i="1"/>
  <c r="N490" i="1"/>
  <c r="O490" i="1"/>
  <c r="P490" i="1"/>
  <c r="Q490" i="1"/>
  <c r="R490" i="1"/>
  <c r="S490" i="1"/>
  <c r="T490" i="1"/>
  <c r="U490" i="1"/>
  <c r="V490" i="1"/>
  <c r="W490" i="1"/>
  <c r="X490" i="1"/>
  <c r="D491" i="1"/>
  <c r="A491" i="1" s="1" a="1"/>
  <c r="A491" i="1" s="1"/>
  <c r="E491" i="1"/>
  <c r="F491" i="1"/>
  <c r="G491" i="1"/>
  <c r="H491" i="1"/>
  <c r="I491" i="1"/>
  <c r="J491" i="1"/>
  <c r="K491" i="1"/>
  <c r="L491" i="1"/>
  <c r="M491" i="1"/>
  <c r="N491" i="1"/>
  <c r="O491" i="1"/>
  <c r="P491" i="1"/>
  <c r="Q491" i="1"/>
  <c r="R491" i="1"/>
  <c r="S491" i="1"/>
  <c r="T491" i="1"/>
  <c r="U491" i="1"/>
  <c r="V491" i="1"/>
  <c r="W491" i="1"/>
  <c r="X491" i="1"/>
  <c r="D492" i="1"/>
  <c r="A492" i="1" s="1" a="1"/>
  <c r="A492" i="1" s="1"/>
  <c r="E492" i="1"/>
  <c r="F492" i="1"/>
  <c r="G492" i="1"/>
  <c r="H492" i="1"/>
  <c r="I492" i="1"/>
  <c r="J492" i="1"/>
  <c r="K492" i="1"/>
  <c r="L492" i="1"/>
  <c r="M492" i="1"/>
  <c r="N492" i="1"/>
  <c r="O492" i="1"/>
  <c r="P492" i="1"/>
  <c r="Q492" i="1"/>
  <c r="R492" i="1"/>
  <c r="S492" i="1"/>
  <c r="T492" i="1"/>
  <c r="U492" i="1"/>
  <c r="V492" i="1"/>
  <c r="W492" i="1"/>
  <c r="X492" i="1"/>
  <c r="D494" i="1"/>
  <c r="A494" i="1" s="1" a="1"/>
  <c r="A494" i="1" s="1"/>
  <c r="E494" i="1"/>
  <c r="F494" i="1"/>
  <c r="G494" i="1"/>
  <c r="H494" i="1"/>
  <c r="I494" i="1"/>
  <c r="J494" i="1"/>
  <c r="K494" i="1"/>
  <c r="L494" i="1"/>
  <c r="M494" i="1"/>
  <c r="N494" i="1"/>
  <c r="O494" i="1"/>
  <c r="P494" i="1"/>
  <c r="Q494" i="1"/>
  <c r="R494" i="1"/>
  <c r="S494" i="1"/>
  <c r="T494" i="1"/>
  <c r="U494" i="1"/>
  <c r="V494" i="1"/>
  <c r="W494" i="1"/>
  <c r="X494" i="1"/>
  <c r="D495" i="1"/>
  <c r="A495" i="1" s="1" a="1"/>
  <c r="A495" i="1" s="1"/>
  <c r="E495" i="1"/>
  <c r="F495" i="1"/>
  <c r="G495" i="1"/>
  <c r="H495" i="1"/>
  <c r="I495" i="1"/>
  <c r="J495" i="1"/>
  <c r="K495" i="1"/>
  <c r="L495" i="1"/>
  <c r="M495" i="1"/>
  <c r="N495" i="1"/>
  <c r="O495" i="1"/>
  <c r="P495" i="1"/>
  <c r="Q495" i="1"/>
  <c r="R495" i="1"/>
  <c r="S495" i="1"/>
  <c r="T495" i="1"/>
  <c r="U495" i="1"/>
  <c r="V495" i="1"/>
  <c r="W495" i="1"/>
  <c r="X495" i="1"/>
  <c r="D496" i="1"/>
  <c r="A496" i="1" s="1" a="1"/>
  <c r="A496" i="1" s="1"/>
  <c r="E496" i="1"/>
  <c r="F496" i="1"/>
  <c r="G496" i="1"/>
  <c r="H496" i="1"/>
  <c r="I496" i="1"/>
  <c r="J496" i="1"/>
  <c r="K496" i="1"/>
  <c r="L496" i="1"/>
  <c r="M496" i="1"/>
  <c r="N496" i="1"/>
  <c r="O496" i="1"/>
  <c r="P496" i="1"/>
  <c r="Q496" i="1"/>
  <c r="R496" i="1"/>
  <c r="S496" i="1"/>
  <c r="T496" i="1"/>
  <c r="U496" i="1"/>
  <c r="V496" i="1"/>
  <c r="W496" i="1"/>
  <c r="X496" i="1"/>
  <c r="D497" i="1"/>
  <c r="A497" i="1" s="1" a="1"/>
  <c r="A497" i="1" s="1"/>
  <c r="E497" i="1"/>
  <c r="F497" i="1"/>
  <c r="G497" i="1"/>
  <c r="H497" i="1"/>
  <c r="I497" i="1"/>
  <c r="J497" i="1"/>
  <c r="K497" i="1"/>
  <c r="L497" i="1"/>
  <c r="M497" i="1"/>
  <c r="N497" i="1"/>
  <c r="O497" i="1"/>
  <c r="P497" i="1"/>
  <c r="Q497" i="1"/>
  <c r="R497" i="1"/>
  <c r="S497" i="1"/>
  <c r="T497" i="1"/>
  <c r="U497" i="1"/>
  <c r="V497" i="1"/>
  <c r="W497" i="1"/>
  <c r="X497" i="1"/>
  <c r="D498" i="1"/>
  <c r="A498" i="1" s="1" a="1"/>
  <c r="A498" i="1" s="1"/>
  <c r="E498" i="1"/>
  <c r="F498" i="1"/>
  <c r="G498" i="1"/>
  <c r="H498" i="1"/>
  <c r="I498" i="1"/>
  <c r="J498" i="1"/>
  <c r="K498" i="1"/>
  <c r="L498" i="1"/>
  <c r="M498" i="1"/>
  <c r="N498" i="1"/>
  <c r="O498" i="1"/>
  <c r="P498" i="1"/>
  <c r="Q498" i="1"/>
  <c r="R498" i="1"/>
  <c r="S498" i="1"/>
  <c r="T498" i="1"/>
  <c r="U498" i="1"/>
  <c r="V498" i="1"/>
  <c r="W498" i="1"/>
  <c r="X498" i="1"/>
  <c r="D499" i="1"/>
  <c r="A499" i="1" s="1" a="1"/>
  <c r="A499" i="1" s="1"/>
  <c r="E499" i="1"/>
  <c r="F499" i="1"/>
  <c r="G499" i="1"/>
  <c r="H499" i="1"/>
  <c r="I499" i="1"/>
  <c r="J499" i="1"/>
  <c r="K499" i="1"/>
  <c r="L499" i="1"/>
  <c r="M499" i="1"/>
  <c r="N499" i="1"/>
  <c r="O499" i="1"/>
  <c r="P499" i="1"/>
  <c r="Q499" i="1"/>
  <c r="R499" i="1"/>
  <c r="S499" i="1"/>
  <c r="T499" i="1"/>
  <c r="U499" i="1"/>
  <c r="V499" i="1"/>
  <c r="W499" i="1"/>
  <c r="X499" i="1"/>
  <c r="D500" i="1"/>
  <c r="A500" i="1" s="1" a="1"/>
  <c r="A500" i="1" s="1"/>
  <c r="E500" i="1"/>
  <c r="F500" i="1"/>
  <c r="G500" i="1"/>
  <c r="H500" i="1"/>
  <c r="I500" i="1"/>
  <c r="J500" i="1"/>
  <c r="K500" i="1"/>
  <c r="L500" i="1"/>
  <c r="M500" i="1"/>
  <c r="N500" i="1"/>
  <c r="O500" i="1"/>
  <c r="P500" i="1"/>
  <c r="Q500" i="1"/>
  <c r="R500" i="1"/>
  <c r="S500" i="1"/>
  <c r="T500" i="1"/>
  <c r="U500" i="1"/>
  <c r="V500" i="1"/>
  <c r="W500" i="1"/>
  <c r="X500" i="1"/>
  <c r="D4" i="14"/>
  <c r="E4" i="14"/>
  <c r="F4" i="14"/>
  <c r="G4" i="14"/>
  <c r="E5" i="14"/>
  <c r="F5" i="14"/>
  <c r="G5" i="14"/>
  <c r="E6" i="14"/>
  <c r="E7" i="14"/>
  <c r="E8" i="14"/>
  <c r="E9" i="14"/>
  <c r="E10" i="14"/>
  <c r="D14" i="14"/>
  <c r="E14" i="14"/>
  <c r="F14" i="14"/>
  <c r="G14" i="14"/>
  <c r="E15" i="14"/>
  <c r="F15" i="14"/>
  <c r="G15" i="14"/>
  <c r="E16" i="14"/>
  <c r="E17" i="14"/>
  <c r="E18" i="14"/>
  <c r="E19" i="14"/>
  <c r="D23" i="14"/>
  <c r="E23" i="14"/>
  <c r="F23" i="14"/>
  <c r="G23" i="14"/>
  <c r="E24" i="14"/>
  <c r="F24" i="14"/>
  <c r="G24" i="14"/>
  <c r="E25" i="14"/>
  <c r="E26" i="14"/>
  <c r="E27" i="14"/>
  <c r="E28" i="14"/>
  <c r="D32" i="14"/>
  <c r="E32" i="14"/>
  <c r="F32" i="14"/>
  <c r="G32" i="14"/>
  <c r="E33" i="14"/>
  <c r="F33" i="14"/>
  <c r="G33" i="14"/>
  <c r="D39" i="14"/>
  <c r="E39" i="14"/>
  <c r="F39" i="14"/>
  <c r="G39" i="14"/>
  <c r="D40" i="14"/>
  <c r="E40" i="14"/>
  <c r="F40" i="14"/>
  <c r="H40" i="14"/>
  <c r="D41" i="14"/>
  <c r="E41" i="14"/>
  <c r="F41" i="14"/>
  <c r="H41" i="14"/>
  <c r="D42" i="14"/>
  <c r="E42" i="14"/>
  <c r="F42" i="14"/>
  <c r="H42" i="14"/>
  <c r="D43" i="14"/>
  <c r="E43" i="14"/>
  <c r="F43" i="14"/>
  <c r="H43" i="14"/>
  <c r="D44" i="14"/>
  <c r="E44" i="14"/>
  <c r="F44" i="14"/>
  <c r="H44" i="14"/>
  <c r="A44" i="14" s="1"/>
  <c r="C2" i="44" a="1"/>
  <c r="C2" i="44" s="1"/>
  <c r="D8" i="44" s="1"/>
  <c r="D2" i="44" a="1"/>
  <c r="D2" i="44" s="1"/>
  <c r="F8" i="44" s="1"/>
  <c r="E2" i="44" a="1"/>
  <c r="E2" i="44" s="1"/>
  <c r="H8" i="44" s="1"/>
  <c r="F2" i="44" a="1"/>
  <c r="F2" i="44" s="1"/>
  <c r="J8" i="44" s="1"/>
  <c r="G2" i="44" a="1"/>
  <c r="G2" i="44" s="1"/>
  <c r="L8" i="44" s="1"/>
  <c r="H2" i="44" a="1"/>
  <c r="H2" i="44" s="1"/>
  <c r="N8" i="44" s="1"/>
  <c r="I2" i="44" a="1"/>
  <c r="I2" i="44" s="1"/>
  <c r="P8" i="44" s="1"/>
  <c r="J2" i="44" a="1"/>
  <c r="J2" i="44" s="1"/>
  <c r="R8" i="44" s="1"/>
  <c r="K2" i="44" a="1"/>
  <c r="K2" i="44" s="1"/>
  <c r="T8" i="44" s="1"/>
  <c r="L2" i="44" a="1"/>
  <c r="L2" i="44" s="1"/>
  <c r="V8" i="44" s="1"/>
  <c r="M2" i="44" a="1"/>
  <c r="M2" i="44" s="1"/>
  <c r="X8" i="44" s="1"/>
  <c r="N2" i="44" a="1"/>
  <c r="N2" i="44" s="1"/>
  <c r="Z8" i="44" s="1"/>
  <c r="O2" i="44" a="1"/>
  <c r="O2" i="44" s="1"/>
  <c r="AB8" i="44" s="1"/>
  <c r="P2" i="44" a="1"/>
  <c r="P2" i="44" s="1"/>
  <c r="AD8" i="44" s="1"/>
  <c r="Q2" i="44" a="1"/>
  <c r="Q2" i="44" s="1"/>
  <c r="AF8" i="44" s="1"/>
  <c r="R2" i="44" a="1"/>
  <c r="R2" i="44" s="1"/>
  <c r="AH8" i="44" s="1"/>
  <c r="S2" i="44" a="1"/>
  <c r="S2" i="44" s="1"/>
  <c r="AJ8" i="44" s="1"/>
  <c r="T2" i="44" a="1"/>
  <c r="T2" i="44" s="1"/>
  <c r="AL8" i="44" s="1"/>
  <c r="U2" i="44" a="1"/>
  <c r="U2" i="44" s="1"/>
  <c r="AN8" i="44" s="1"/>
  <c r="V2" i="44" a="1"/>
  <c r="V2" i="44" s="1"/>
  <c r="AP8" i="44" s="1"/>
  <c r="W2" i="44" a="1"/>
  <c r="W2" i="44" s="1"/>
  <c r="AR8" i="44" s="1"/>
  <c r="X2" i="44" a="1"/>
  <c r="X2" i="44" s="1"/>
  <c r="AT8" i="44" s="1"/>
  <c r="Y2" i="44" a="1"/>
  <c r="Y2" i="44" s="1"/>
  <c r="AV8" i="44" s="1"/>
  <c r="Z2" i="44" a="1"/>
  <c r="Z2" i="44" s="1"/>
  <c r="AX8" i="44" s="1"/>
  <c r="AA2" i="44" a="1"/>
  <c r="AA2" i="44" s="1"/>
  <c r="AZ8" i="44" s="1"/>
  <c r="AB2" i="44" a="1"/>
  <c r="AB2" i="44" s="1"/>
  <c r="BB8" i="44" s="1"/>
  <c r="AC2" i="44" a="1"/>
  <c r="AC2" i="44" s="1"/>
  <c r="BD8" i="44" s="1"/>
  <c r="AD2" i="44" a="1"/>
  <c r="AD2" i="44" s="1"/>
  <c r="BF8" i="44" s="1"/>
  <c r="AE2" i="44" a="1"/>
  <c r="AE2" i="44" s="1"/>
  <c r="BH8" i="44" s="1"/>
  <c r="AF2" i="44" a="1"/>
  <c r="AF2" i="44" s="1"/>
  <c r="BJ8" i="44" s="1"/>
  <c r="C3" i="44" a="1"/>
  <c r="C3" i="44" s="1"/>
  <c r="D3" i="44" a="1"/>
  <c r="D3" i="44" s="1"/>
  <c r="E3" i="44" a="1"/>
  <c r="E3" i="44" s="1"/>
  <c r="F3" i="44" a="1"/>
  <c r="F3" i="44" s="1"/>
  <c r="G3" i="44" a="1"/>
  <c r="G3" i="44" s="1"/>
  <c r="H3" i="44" a="1"/>
  <c r="H3" i="44" s="1"/>
  <c r="I3" i="44" a="1"/>
  <c r="I3" i="44" s="1"/>
  <c r="J3" i="44" a="1"/>
  <c r="J3" i="44" s="1"/>
  <c r="K3" i="44" a="1"/>
  <c r="K3" i="44" s="1"/>
  <c r="L3" i="44" a="1"/>
  <c r="L3" i="44" s="1"/>
  <c r="M3" i="44" a="1"/>
  <c r="M3" i="44" s="1"/>
  <c r="N3" i="44" a="1"/>
  <c r="N3" i="44" s="1"/>
  <c r="O3" i="44" a="1"/>
  <c r="O3" i="44" s="1"/>
  <c r="P3" i="44" a="1"/>
  <c r="P3" i="44" s="1"/>
  <c r="Q3" i="44" a="1"/>
  <c r="Q3" i="44" s="1"/>
  <c r="R3" i="44" a="1"/>
  <c r="R3" i="44" s="1"/>
  <c r="S3" i="44" a="1"/>
  <c r="S3" i="44" s="1"/>
  <c r="T3" i="44" a="1"/>
  <c r="T3" i="44" s="1"/>
  <c r="U3" i="44" a="1"/>
  <c r="U3" i="44" s="1"/>
  <c r="V3" i="44" a="1"/>
  <c r="V3" i="44" s="1"/>
  <c r="W3" i="44" a="1"/>
  <c r="W3" i="44" s="1"/>
  <c r="X3" i="44" a="1"/>
  <c r="X3" i="44" s="1"/>
  <c r="Y3" i="44" a="1"/>
  <c r="Y3" i="44" s="1"/>
  <c r="Z3" i="44" a="1"/>
  <c r="Z3" i="44" s="1"/>
  <c r="AA3" i="44" a="1"/>
  <c r="AA3" i="44" s="1"/>
  <c r="AB3" i="44" a="1"/>
  <c r="AB3" i="44" s="1"/>
  <c r="AC3" i="44" a="1"/>
  <c r="AC3" i="44" s="1"/>
  <c r="AD3" i="44" a="1"/>
  <c r="AD3" i="44" s="1"/>
  <c r="AE3" i="44" a="1"/>
  <c r="AE3" i="44" s="1"/>
  <c r="AF3" i="44" a="1"/>
  <c r="AF3" i="44" s="1"/>
  <c r="C4" i="44" a="1"/>
  <c r="C4" i="44" s="1"/>
  <c r="D4" i="44" a="1"/>
  <c r="D4" i="44" s="1"/>
  <c r="E4" i="44" a="1"/>
  <c r="E4" i="44" s="1"/>
  <c r="F4" i="44" a="1"/>
  <c r="F4" i="44" s="1"/>
  <c r="G4" i="44" a="1"/>
  <c r="G4" i="44" s="1"/>
  <c r="H4" i="44" a="1"/>
  <c r="H4" i="44" s="1"/>
  <c r="I4" i="44" a="1"/>
  <c r="I4" i="44" s="1"/>
  <c r="J4" i="44" a="1"/>
  <c r="J4" i="44" s="1"/>
  <c r="K4" i="44" a="1"/>
  <c r="K4" i="44" s="1"/>
  <c r="L4" i="44" a="1"/>
  <c r="L4" i="44" s="1"/>
  <c r="M4" i="44" a="1"/>
  <c r="M4" i="44" s="1"/>
  <c r="N4" i="44" a="1"/>
  <c r="N4" i="44" s="1"/>
  <c r="O4" i="44" a="1"/>
  <c r="O4" i="44" s="1"/>
  <c r="P4" i="44" a="1"/>
  <c r="P4" i="44" s="1"/>
  <c r="Q4" i="44" a="1"/>
  <c r="Q4" i="44" s="1"/>
  <c r="R4" i="44" a="1"/>
  <c r="R4" i="44" s="1"/>
  <c r="S4" i="44" a="1"/>
  <c r="S4" i="44" s="1"/>
  <c r="T4" i="44" a="1"/>
  <c r="T4" i="44" s="1"/>
  <c r="U4" i="44" a="1"/>
  <c r="U4" i="44" s="1"/>
  <c r="V4" i="44" a="1"/>
  <c r="V4" i="44" s="1"/>
  <c r="W4" i="44" a="1"/>
  <c r="W4" i="44" s="1"/>
  <c r="X4" i="44" a="1"/>
  <c r="X4" i="44" s="1"/>
  <c r="Y4" i="44" a="1"/>
  <c r="Y4" i="44" s="1"/>
  <c r="Z4" i="44" a="1"/>
  <c r="Z4" i="44" s="1"/>
  <c r="AA4" i="44" a="1"/>
  <c r="AA4" i="44" s="1"/>
  <c r="AB4" i="44" a="1"/>
  <c r="AB4" i="44" s="1"/>
  <c r="AC4" i="44" a="1"/>
  <c r="AC4" i="44" s="1"/>
  <c r="AD4" i="44" a="1"/>
  <c r="AD4" i="44" s="1"/>
  <c r="AE4" i="44" a="1"/>
  <c r="AE4" i="44" s="1"/>
  <c r="AF4" i="44" a="1"/>
  <c r="AF4" i="44" s="1"/>
  <c r="C5" i="44" a="1"/>
  <c r="C5" i="44" s="1"/>
  <c r="D5" i="44" a="1"/>
  <c r="D5" i="44" s="1"/>
  <c r="E5" i="44" a="1"/>
  <c r="E5" i="44" s="1"/>
  <c r="F5" i="44" a="1"/>
  <c r="F5" i="44" s="1"/>
  <c r="G5" i="44" a="1"/>
  <c r="G5" i="44" s="1"/>
  <c r="H5" i="44" a="1"/>
  <c r="H5" i="44" s="1"/>
  <c r="I5" i="44" a="1"/>
  <c r="I5" i="44" s="1"/>
  <c r="J5" i="44" a="1"/>
  <c r="J5" i="44" s="1"/>
  <c r="K5" i="44" a="1"/>
  <c r="K5" i="44" s="1"/>
  <c r="L5" i="44" a="1"/>
  <c r="L5" i="44" s="1"/>
  <c r="M5" i="44" a="1"/>
  <c r="M5" i="44" s="1"/>
  <c r="N5" i="44" a="1"/>
  <c r="N5" i="44" s="1"/>
  <c r="O5" i="44" a="1"/>
  <c r="O5" i="44" s="1"/>
  <c r="P5" i="44" a="1"/>
  <c r="P5" i="44" s="1"/>
  <c r="Q5" i="44" a="1"/>
  <c r="Q5" i="44" s="1"/>
  <c r="R5" i="44" a="1"/>
  <c r="R5" i="44" s="1"/>
  <c r="S5" i="44" a="1"/>
  <c r="S5" i="44" s="1"/>
  <c r="T5" i="44" a="1"/>
  <c r="T5" i="44" s="1"/>
  <c r="U5" i="44" a="1"/>
  <c r="U5" i="44" s="1"/>
  <c r="V5" i="44" a="1"/>
  <c r="V5" i="44" s="1"/>
  <c r="W5" i="44" a="1"/>
  <c r="W5" i="44" s="1"/>
  <c r="X5" i="44" a="1"/>
  <c r="X5" i="44" s="1"/>
  <c r="Y5" i="44" a="1"/>
  <c r="Y5" i="44" s="1"/>
  <c r="Z5" i="44" a="1"/>
  <c r="Z5" i="44" s="1"/>
  <c r="AA5" i="44" a="1"/>
  <c r="AA5" i="44" s="1"/>
  <c r="AB5" i="44" a="1"/>
  <c r="AB5" i="44" s="1"/>
  <c r="AC5" i="44" a="1"/>
  <c r="AC5" i="44" s="1"/>
  <c r="AD5" i="44" a="1"/>
  <c r="AD5" i="44" s="1"/>
  <c r="AE5" i="44" a="1"/>
  <c r="AE5" i="44" s="1"/>
  <c r="AF5" i="44" a="1"/>
  <c r="AF5" i="44" s="1"/>
  <c r="C8" i="44"/>
  <c r="C9" i="44" s="1"/>
  <c r="E8" i="44"/>
  <c r="G8" i="44"/>
  <c r="I8" i="44"/>
  <c r="K8" i="44"/>
  <c r="K10" i="44" s="1"/>
  <c r="M8" i="44"/>
  <c r="O8" i="44"/>
  <c r="Q8" i="44"/>
  <c r="S8" i="44"/>
  <c r="S9" i="44" s="1"/>
  <c r="U8" i="44"/>
  <c r="W8" i="44"/>
  <c r="Y8" i="44"/>
  <c r="AA8" i="44"/>
  <c r="AA10" i="44" s="1"/>
  <c r="AC8" i="44"/>
  <c r="AE8" i="44"/>
  <c r="AG8" i="44"/>
  <c r="AI8" i="44"/>
  <c r="AI9" i="44" s="1"/>
  <c r="AK8" i="44"/>
  <c r="AM8" i="44"/>
  <c r="AO8" i="44"/>
  <c r="AQ8" i="44"/>
  <c r="AQ10" i="44" s="1"/>
  <c r="AS8" i="44"/>
  <c r="AU8" i="44"/>
  <c r="AW8" i="44"/>
  <c r="AY8" i="44"/>
  <c r="AY9" i="44" s="1"/>
  <c r="BA8" i="44"/>
  <c r="BC8" i="44"/>
  <c r="BE8" i="44"/>
  <c r="BG8" i="44"/>
  <c r="BG10" i="44" s="1"/>
  <c r="BI8" i="44"/>
  <c r="G9" i="44"/>
  <c r="K9" i="44"/>
  <c r="O9" i="44"/>
  <c r="W9" i="44"/>
  <c r="AA9" i="44"/>
  <c r="AE9" i="44"/>
  <c r="AM9" i="44"/>
  <c r="AQ9" i="44"/>
  <c r="AU9" i="44"/>
  <c r="BC9" i="44"/>
  <c r="BG9" i="44"/>
  <c r="C10" i="44"/>
  <c r="G10" i="44"/>
  <c r="O10" i="44"/>
  <c r="S10" i="44"/>
  <c r="W10" i="44"/>
  <c r="AE10" i="44"/>
  <c r="AI10" i="44"/>
  <c r="AM10" i="44"/>
  <c r="AU10" i="44"/>
  <c r="AY10" i="44"/>
  <c r="BC10" i="44"/>
  <c r="C11" i="44"/>
  <c r="E11" i="44"/>
  <c r="G11" i="44"/>
  <c r="I11" i="44"/>
  <c r="K11" i="44"/>
  <c r="M11" i="44"/>
  <c r="O11" i="44"/>
  <c r="Q11" i="44"/>
  <c r="S11" i="44"/>
  <c r="U11" i="44"/>
  <c r="W11" i="44"/>
  <c r="Y11" i="44"/>
  <c r="AA11" i="44"/>
  <c r="AC11" i="44"/>
  <c r="AE11" i="44"/>
  <c r="AG11" i="44"/>
  <c r="AI11" i="44"/>
  <c r="AK11" i="44"/>
  <c r="AM11" i="44"/>
  <c r="AO11" i="44"/>
  <c r="AQ11" i="44"/>
  <c r="AS11" i="44"/>
  <c r="AU11" i="44"/>
  <c r="AW11" i="44"/>
  <c r="AY11" i="44"/>
  <c r="BA11" i="44"/>
  <c r="BC11" i="44"/>
  <c r="BE11" i="44"/>
  <c r="BG11" i="44"/>
  <c r="BI11" i="44"/>
  <c r="B12" i="44"/>
  <c r="D12" i="44"/>
  <c r="F12" i="44"/>
  <c r="H12" i="44"/>
  <c r="J12" i="44"/>
  <c r="L12" i="44"/>
  <c r="N12" i="44"/>
  <c r="P12" i="44"/>
  <c r="R12" i="44"/>
  <c r="T12" i="44"/>
  <c r="V12" i="44"/>
  <c r="X12" i="44"/>
  <c r="Z12" i="44"/>
  <c r="AB12" i="44"/>
  <c r="AD12" i="44"/>
  <c r="AF12" i="44"/>
  <c r="AH12" i="44"/>
  <c r="AJ12" i="44"/>
  <c r="AL12" i="44"/>
  <c r="AN12" i="44"/>
  <c r="AP12" i="44"/>
  <c r="AR12" i="44"/>
  <c r="AT12" i="44"/>
  <c r="AV12" i="44"/>
  <c r="AX12" i="44"/>
  <c r="AZ12" i="44"/>
  <c r="BB12" i="44"/>
  <c r="BD12" i="44"/>
  <c r="BF12" i="44"/>
  <c r="BH12" i="44"/>
  <c r="BJ12" i="44"/>
  <c r="B13" i="44"/>
  <c r="C13" i="44"/>
  <c r="E13" i="44"/>
  <c r="G13" i="44"/>
  <c r="I13" i="44"/>
  <c r="K13" i="44"/>
  <c r="M13" i="44"/>
  <c r="O13" i="44"/>
  <c r="Q13" i="44"/>
  <c r="S13" i="44"/>
  <c r="U13" i="44"/>
  <c r="W13" i="44"/>
  <c r="Y13" i="44"/>
  <c r="AA13" i="44"/>
  <c r="AC13" i="44"/>
  <c r="AE13" i="44"/>
  <c r="AG13" i="44"/>
  <c r="AI13" i="44"/>
  <c r="AK13" i="44"/>
  <c r="AM13" i="44"/>
  <c r="AO13" i="44"/>
  <c r="AQ13" i="44"/>
  <c r="AS13" i="44"/>
  <c r="AU13" i="44"/>
  <c r="AW13" i="44"/>
  <c r="AY13" i="44"/>
  <c r="BA13" i="44"/>
  <c r="BC13" i="44"/>
  <c r="BE13" i="44"/>
  <c r="BG13" i="44"/>
  <c r="BI13" i="44"/>
  <c r="B14" i="44"/>
  <c r="D14" i="44"/>
  <c r="F14" i="44"/>
  <c r="H14" i="44"/>
  <c r="J14" i="44"/>
  <c r="L14" i="44"/>
  <c r="N14" i="44"/>
  <c r="P14" i="44"/>
  <c r="R14" i="44"/>
  <c r="T14" i="44"/>
  <c r="V14" i="44"/>
  <c r="X14" i="44"/>
  <c r="Z14" i="44"/>
  <c r="AB14" i="44"/>
  <c r="AD14" i="44"/>
  <c r="AF14" i="44"/>
  <c r="AH14" i="44"/>
  <c r="AJ14" i="44"/>
  <c r="AL14" i="44"/>
  <c r="AN14" i="44"/>
  <c r="AP14" i="44"/>
  <c r="AR14" i="44"/>
  <c r="AT14" i="44"/>
  <c r="AV14" i="44"/>
  <c r="AX14" i="44"/>
  <c r="AZ14" i="44"/>
  <c r="BB14" i="44"/>
  <c r="BD14" i="44"/>
  <c r="BF14" i="44"/>
  <c r="BH14" i="44"/>
  <c r="BJ14" i="44"/>
  <c r="B15" i="44"/>
  <c r="C15" i="44"/>
  <c r="E15" i="44"/>
  <c r="G15" i="44"/>
  <c r="I15" i="44"/>
  <c r="K15" i="44"/>
  <c r="M15" i="44"/>
  <c r="O15" i="44"/>
  <c r="Q15" i="44"/>
  <c r="S15" i="44"/>
  <c r="U15" i="44"/>
  <c r="W15" i="44"/>
  <c r="Y15" i="44"/>
  <c r="AA15" i="44"/>
  <c r="AC15" i="44"/>
  <c r="AE15" i="44"/>
  <c r="AG15" i="44"/>
  <c r="AI15" i="44"/>
  <c r="AK15" i="44"/>
  <c r="AM15" i="44"/>
  <c r="AO15" i="44"/>
  <c r="AQ15" i="44"/>
  <c r="AS15" i="44"/>
  <c r="AU15" i="44"/>
  <c r="AW15" i="44"/>
  <c r="AY15" i="44"/>
  <c r="BA15" i="44"/>
  <c r="BC15" i="44"/>
  <c r="BE15" i="44"/>
  <c r="BG15" i="44"/>
  <c r="BI15" i="44"/>
  <c r="B16" i="44"/>
  <c r="D16" i="44"/>
  <c r="F16" i="44"/>
  <c r="H16" i="44"/>
  <c r="J16" i="44"/>
  <c r="L16" i="44"/>
  <c r="N16" i="44"/>
  <c r="P16" i="44"/>
  <c r="R16" i="44"/>
  <c r="T16" i="44"/>
  <c r="V16" i="44"/>
  <c r="X16" i="44"/>
  <c r="Z16" i="44"/>
  <c r="AB16" i="44"/>
  <c r="AD16" i="44"/>
  <c r="AF16" i="44"/>
  <c r="AH16" i="44"/>
  <c r="AJ16" i="44"/>
  <c r="AL16" i="44"/>
  <c r="AN16" i="44"/>
  <c r="AP16" i="44"/>
  <c r="AR16" i="44"/>
  <c r="AT16" i="44"/>
  <c r="AV16" i="44"/>
  <c r="AX16" i="44"/>
  <c r="AZ16" i="44"/>
  <c r="BB16" i="44"/>
  <c r="BD16" i="44"/>
  <c r="BF16" i="44"/>
  <c r="BH16" i="44"/>
  <c r="BJ16" i="44"/>
  <c r="B17" i="44"/>
  <c r="C17" i="44"/>
  <c r="E17" i="44"/>
  <c r="G17" i="44"/>
  <c r="I17" i="44"/>
  <c r="K17" i="44"/>
  <c r="M17" i="44"/>
  <c r="O17" i="44"/>
  <c r="Q17" i="44"/>
  <c r="S17" i="44"/>
  <c r="U17" i="44"/>
  <c r="W17" i="44"/>
  <c r="Y17" i="44"/>
  <c r="AA17" i="44"/>
  <c r="AC17" i="44"/>
  <c r="AE17" i="44"/>
  <c r="AG17" i="44"/>
  <c r="AI17" i="44"/>
  <c r="AK17" i="44"/>
  <c r="AM17" i="44"/>
  <c r="AO17" i="44"/>
  <c r="AQ17" i="44"/>
  <c r="AS17" i="44"/>
  <c r="AU17" i="44"/>
  <c r="AW17" i="44"/>
  <c r="AY17" i="44"/>
  <c r="BA17" i="44"/>
  <c r="BC17" i="44"/>
  <c r="BE17" i="44"/>
  <c r="BG17" i="44"/>
  <c r="BI17" i="44"/>
  <c r="B18" i="44"/>
  <c r="D18" i="44"/>
  <c r="F18" i="44"/>
  <c r="H18" i="44"/>
  <c r="J18" i="44"/>
  <c r="L18" i="44"/>
  <c r="N18" i="44"/>
  <c r="P18" i="44"/>
  <c r="R18" i="44"/>
  <c r="T18" i="44"/>
  <c r="V18" i="44"/>
  <c r="X18" i="44"/>
  <c r="Z18" i="44"/>
  <c r="AB18" i="44"/>
  <c r="AD18" i="44"/>
  <c r="AF18" i="44"/>
  <c r="AH18" i="44"/>
  <c r="AJ18" i="44"/>
  <c r="AL18" i="44"/>
  <c r="AN18" i="44"/>
  <c r="AP18" i="44"/>
  <c r="AR18" i="44"/>
  <c r="AT18" i="44"/>
  <c r="AV18" i="44"/>
  <c r="AX18" i="44"/>
  <c r="AZ18" i="44"/>
  <c r="BB18" i="44"/>
  <c r="BD18" i="44"/>
  <c r="BF18" i="44"/>
  <c r="BH18" i="44"/>
  <c r="BJ18" i="44"/>
  <c r="B19" i="44"/>
  <c r="C19" i="44"/>
  <c r="E19" i="44"/>
  <c r="G19" i="44"/>
  <c r="I19" i="44"/>
  <c r="K19" i="44"/>
  <c r="M19" i="44"/>
  <c r="O19" i="44"/>
  <c r="Q19" i="44"/>
  <c r="S19" i="44"/>
  <c r="U19" i="44"/>
  <c r="W19" i="44"/>
  <c r="Y19" i="44"/>
  <c r="AA19" i="44"/>
  <c r="AC19" i="44"/>
  <c r="AE19" i="44"/>
  <c r="AG19" i="44"/>
  <c r="AI19" i="44"/>
  <c r="AK19" i="44"/>
  <c r="AM19" i="44"/>
  <c r="AO19" i="44"/>
  <c r="AQ19" i="44"/>
  <c r="AS19" i="44"/>
  <c r="AU19" i="44"/>
  <c r="AW19" i="44"/>
  <c r="AY19" i="44"/>
  <c r="BA19" i="44"/>
  <c r="BC19" i="44"/>
  <c r="BE19" i="44"/>
  <c r="BG19" i="44"/>
  <c r="BI19" i="44"/>
  <c r="B20" i="44"/>
  <c r="D20" i="44"/>
  <c r="F20" i="44"/>
  <c r="H20" i="44"/>
  <c r="J20" i="44"/>
  <c r="L20" i="44"/>
  <c r="N20" i="44"/>
  <c r="P20" i="44"/>
  <c r="R20" i="44"/>
  <c r="T20" i="44"/>
  <c r="V20" i="44"/>
  <c r="X20" i="44"/>
  <c r="Z20" i="44"/>
  <c r="AB20" i="44"/>
  <c r="AD20" i="44"/>
  <c r="AF20" i="44"/>
  <c r="AH20" i="44"/>
  <c r="AJ20" i="44"/>
  <c r="AL20" i="44"/>
  <c r="AN20" i="44"/>
  <c r="AP20" i="44"/>
  <c r="AR20" i="44"/>
  <c r="AT20" i="44"/>
  <c r="AV20" i="44"/>
  <c r="AX20" i="44"/>
  <c r="AZ20" i="44"/>
  <c r="BB20" i="44"/>
  <c r="BD20" i="44"/>
  <c r="BF20" i="44"/>
  <c r="BH20" i="44"/>
  <c r="BJ20" i="44"/>
  <c r="B21" i="44"/>
  <c r="C21" i="44"/>
  <c r="E21" i="44"/>
  <c r="G21" i="44"/>
  <c r="I21" i="44"/>
  <c r="K21" i="44"/>
  <c r="M21" i="44"/>
  <c r="O21" i="44"/>
  <c r="Q21" i="44"/>
  <c r="S21" i="44"/>
  <c r="U21" i="44"/>
  <c r="W21" i="44"/>
  <c r="Y21" i="44"/>
  <c r="AA21" i="44"/>
  <c r="AC21" i="44"/>
  <c r="AE21" i="44"/>
  <c r="AG21" i="44"/>
  <c r="AI21" i="44"/>
  <c r="AK21" i="44"/>
  <c r="AM21" i="44"/>
  <c r="AO21" i="44"/>
  <c r="AQ21" i="44"/>
  <c r="AS21" i="44"/>
  <c r="AU21" i="44"/>
  <c r="AW21" i="44"/>
  <c r="AY21" i="44"/>
  <c r="BA21" i="44"/>
  <c r="BC21" i="44"/>
  <c r="BE21" i="44"/>
  <c r="BG21" i="44"/>
  <c r="BI21" i="44"/>
  <c r="B22" i="44"/>
  <c r="D22" i="44"/>
  <c r="F22" i="44"/>
  <c r="H22" i="44"/>
  <c r="J22" i="44"/>
  <c r="L22" i="44"/>
  <c r="N22" i="44"/>
  <c r="P22" i="44"/>
  <c r="R22" i="44"/>
  <c r="T22" i="44"/>
  <c r="V22" i="44"/>
  <c r="X22" i="44"/>
  <c r="Z22" i="44"/>
  <c r="AB22" i="44"/>
  <c r="AD22" i="44"/>
  <c r="AF22" i="44"/>
  <c r="AH22" i="44"/>
  <c r="AJ22" i="44"/>
  <c r="AL22" i="44"/>
  <c r="AN22" i="44"/>
  <c r="AP22" i="44"/>
  <c r="AR22" i="44"/>
  <c r="AT22" i="44"/>
  <c r="AV22" i="44"/>
  <c r="AX22" i="44"/>
  <c r="AZ22" i="44"/>
  <c r="BB22" i="44"/>
  <c r="BD22" i="44"/>
  <c r="BF22" i="44"/>
  <c r="BH22" i="44"/>
  <c r="BJ22" i="44"/>
  <c r="B23" i="44"/>
  <c r="C23" i="44"/>
  <c r="E23" i="44"/>
  <c r="G23" i="44"/>
  <c r="H23" i="44"/>
  <c r="I23" i="44"/>
  <c r="J23" i="44"/>
  <c r="K23" i="44"/>
  <c r="L23" i="44"/>
  <c r="M23" i="44"/>
  <c r="N23" i="44"/>
  <c r="O23" i="44"/>
  <c r="P23" i="44"/>
  <c r="Q23" i="44"/>
  <c r="R23" i="44"/>
  <c r="S23" i="44"/>
  <c r="T23" i="44"/>
  <c r="U23" i="44"/>
  <c r="V23" i="44"/>
  <c r="W23" i="44"/>
  <c r="X23" i="44"/>
  <c r="Y23" i="44"/>
  <c r="Z23" i="44"/>
  <c r="AA23" i="44"/>
  <c r="AB23" i="44"/>
  <c r="AC23" i="44"/>
  <c r="AD23" i="44"/>
  <c r="AE23" i="44"/>
  <c r="AF23" i="44"/>
  <c r="AG23" i="44"/>
  <c r="AH23" i="44"/>
  <c r="AI23" i="44"/>
  <c r="AJ23" i="44"/>
  <c r="AK23" i="44"/>
  <c r="AL23" i="44"/>
  <c r="AM23" i="44"/>
  <c r="AN23" i="44"/>
  <c r="AO23" i="44"/>
  <c r="AP23" i="44"/>
  <c r="AQ23" i="44"/>
  <c r="AR23" i="44"/>
  <c r="AS23" i="44"/>
  <c r="AT23" i="44"/>
  <c r="AU23" i="44"/>
  <c r="AV23" i="44"/>
  <c r="AW23" i="44"/>
  <c r="AX23" i="44"/>
  <c r="AY23" i="44"/>
  <c r="AZ23" i="44"/>
  <c r="BA23" i="44"/>
  <c r="BB23" i="44"/>
  <c r="BC23" i="44"/>
  <c r="BD23" i="44"/>
  <c r="BE23" i="44"/>
  <c r="BF23" i="44"/>
  <c r="BG23" i="44"/>
  <c r="BH23" i="44"/>
  <c r="BI23" i="44"/>
  <c r="BJ23" i="44"/>
  <c r="B24" i="44"/>
  <c r="C24" i="44"/>
  <c r="D24" i="44"/>
  <c r="E24" i="44"/>
  <c r="F24" i="44"/>
  <c r="G24" i="44"/>
  <c r="H24" i="44"/>
  <c r="I24" i="44"/>
  <c r="J24" i="44"/>
  <c r="K24" i="44"/>
  <c r="L24" i="44"/>
  <c r="M24" i="44"/>
  <c r="N24" i="44"/>
  <c r="O24" i="44"/>
  <c r="P24" i="44"/>
  <c r="Q24" i="44"/>
  <c r="R24" i="44"/>
  <c r="S24" i="44"/>
  <c r="T24" i="44"/>
  <c r="U24" i="44"/>
  <c r="V24" i="44"/>
  <c r="W24" i="44"/>
  <c r="X24" i="44"/>
  <c r="Y24" i="44"/>
  <c r="Z24" i="44"/>
  <c r="AA24" i="44"/>
  <c r="AB24" i="44"/>
  <c r="AC24" i="44"/>
  <c r="AD24" i="44"/>
  <c r="AE24" i="44"/>
  <c r="AF24" i="44"/>
  <c r="AG24" i="44"/>
  <c r="AH24" i="44"/>
  <c r="AI24" i="44"/>
  <c r="AJ24" i="44"/>
  <c r="AK24" i="44"/>
  <c r="AL24" i="44"/>
  <c r="AM24" i="44"/>
  <c r="AN24" i="44"/>
  <c r="AO24" i="44"/>
  <c r="AP24" i="44"/>
  <c r="AQ24" i="44"/>
  <c r="AR24" i="44"/>
  <c r="AS24" i="44"/>
  <c r="AT24" i="44"/>
  <c r="AU24" i="44"/>
  <c r="AV24" i="44"/>
  <c r="AW24" i="44"/>
  <c r="AX24" i="44"/>
  <c r="AY24" i="44"/>
  <c r="AZ24" i="44"/>
  <c r="BA24" i="44"/>
  <c r="BB24" i="44"/>
  <c r="BC24" i="44"/>
  <c r="BD24" i="44"/>
  <c r="BE24" i="44"/>
  <c r="BF24" i="44"/>
  <c r="BG24" i="44"/>
  <c r="BH24" i="44"/>
  <c r="BI24" i="44"/>
  <c r="BJ24" i="44"/>
  <c r="BL24" i="44"/>
  <c r="BM24" i="44" s="1"/>
  <c r="B25" i="44"/>
  <c r="C25" i="44"/>
  <c r="D25" i="44"/>
  <c r="E25" i="44"/>
  <c r="F25" i="44"/>
  <c r="G25" i="44"/>
  <c r="H25" i="44"/>
  <c r="I25" i="44"/>
  <c r="J25" i="44"/>
  <c r="K25" i="44"/>
  <c r="L25" i="44"/>
  <c r="M25" i="44"/>
  <c r="N25" i="44"/>
  <c r="O25" i="44"/>
  <c r="P25" i="44"/>
  <c r="Q25" i="44"/>
  <c r="R25" i="44"/>
  <c r="S25" i="44"/>
  <c r="T25" i="44"/>
  <c r="U25" i="44"/>
  <c r="V25" i="44"/>
  <c r="W25" i="44"/>
  <c r="X25" i="44"/>
  <c r="Y25" i="44"/>
  <c r="Z25" i="44"/>
  <c r="AA25" i="44"/>
  <c r="AB25" i="44"/>
  <c r="AC25" i="44"/>
  <c r="AD25" i="44"/>
  <c r="AE25" i="44"/>
  <c r="AF25" i="44"/>
  <c r="AG25" i="44"/>
  <c r="AH25" i="44"/>
  <c r="AI25" i="44"/>
  <c r="AJ25" i="44"/>
  <c r="AK25" i="44"/>
  <c r="AL25" i="44"/>
  <c r="AM25" i="44"/>
  <c r="AN25" i="44"/>
  <c r="AO25" i="44"/>
  <c r="AP25" i="44"/>
  <c r="AQ25" i="44"/>
  <c r="AR25" i="44"/>
  <c r="AS25" i="44"/>
  <c r="AT25" i="44"/>
  <c r="AU25" i="44"/>
  <c r="AV25" i="44"/>
  <c r="AW25" i="44"/>
  <c r="AX25" i="44"/>
  <c r="AY25" i="44"/>
  <c r="AZ25" i="44"/>
  <c r="BA25" i="44"/>
  <c r="BB25" i="44"/>
  <c r="BC25" i="44"/>
  <c r="BD25" i="44"/>
  <c r="BL25" i="44" s="1"/>
  <c r="BM25" i="44" s="1"/>
  <c r="BE25" i="44"/>
  <c r="BF25" i="44"/>
  <c r="BG25" i="44"/>
  <c r="BH25" i="44"/>
  <c r="BI25" i="44"/>
  <c r="BJ25" i="44"/>
  <c r="B26" i="44"/>
  <c r="C26" i="44"/>
  <c r="D26" i="44"/>
  <c r="BL26" i="44" s="1"/>
  <c r="BM26" i="44" s="1"/>
  <c r="E26" i="44"/>
  <c r="F26" i="44"/>
  <c r="G26" i="44"/>
  <c r="H26" i="44"/>
  <c r="I26" i="44"/>
  <c r="J26" i="44"/>
  <c r="K26" i="44"/>
  <c r="L26" i="44"/>
  <c r="M26" i="44"/>
  <c r="N26" i="44"/>
  <c r="O26" i="44"/>
  <c r="P26" i="44"/>
  <c r="Q26" i="44"/>
  <c r="R26" i="44"/>
  <c r="S26" i="44"/>
  <c r="T26" i="44"/>
  <c r="U26" i="44"/>
  <c r="V26" i="44"/>
  <c r="W26" i="44"/>
  <c r="X26" i="44"/>
  <c r="Y26" i="44"/>
  <c r="Z26" i="44"/>
  <c r="AA26" i="44"/>
  <c r="AB26" i="44"/>
  <c r="AC26" i="44"/>
  <c r="AD26" i="44"/>
  <c r="AE26" i="44"/>
  <c r="AF26" i="44"/>
  <c r="AG26" i="44"/>
  <c r="AH26" i="44"/>
  <c r="AI26" i="44"/>
  <c r="AJ26" i="44"/>
  <c r="AK26" i="44"/>
  <c r="AL26" i="44"/>
  <c r="AM26" i="44"/>
  <c r="AN26" i="44"/>
  <c r="AO26" i="44"/>
  <c r="AP26" i="44"/>
  <c r="AQ26" i="44"/>
  <c r="AR26" i="44"/>
  <c r="AS26" i="44"/>
  <c r="AT26" i="44"/>
  <c r="AU26" i="44"/>
  <c r="AV26" i="44"/>
  <c r="AW26" i="44"/>
  <c r="AX26" i="44"/>
  <c r="AY26" i="44"/>
  <c r="AZ26" i="44"/>
  <c r="BA26" i="44"/>
  <c r="BB26" i="44"/>
  <c r="BC26" i="44"/>
  <c r="BD26" i="44"/>
  <c r="BE26" i="44"/>
  <c r="BF26" i="44"/>
  <c r="BG26" i="44"/>
  <c r="BH26" i="44"/>
  <c r="BI26" i="44"/>
  <c r="BJ26" i="44"/>
  <c r="B27" i="44"/>
  <c r="C27" i="44"/>
  <c r="D27" i="44"/>
  <c r="E27" i="44"/>
  <c r="BL27" i="44" s="1"/>
  <c r="BM27" i="44" s="1"/>
  <c r="F27" i="44"/>
  <c r="G27" i="44"/>
  <c r="H27" i="44"/>
  <c r="I27" i="44"/>
  <c r="J27" i="44"/>
  <c r="K27" i="44"/>
  <c r="L27" i="44"/>
  <c r="M27" i="44"/>
  <c r="N27" i="44"/>
  <c r="O27" i="44"/>
  <c r="P27" i="44"/>
  <c r="Q27" i="44"/>
  <c r="R27" i="44"/>
  <c r="S27" i="44"/>
  <c r="T27" i="44"/>
  <c r="U27" i="44"/>
  <c r="V27" i="44"/>
  <c r="W27" i="44"/>
  <c r="X27" i="44"/>
  <c r="Y27" i="44"/>
  <c r="Z27" i="44"/>
  <c r="AA27" i="44"/>
  <c r="AB27" i="44"/>
  <c r="AC27" i="44"/>
  <c r="AD27" i="44"/>
  <c r="AE27" i="44"/>
  <c r="AF27" i="44"/>
  <c r="AG27" i="44"/>
  <c r="AH27" i="44"/>
  <c r="AI27" i="44"/>
  <c r="AJ27" i="44"/>
  <c r="AK27" i="44"/>
  <c r="AL27" i="44"/>
  <c r="AM27" i="44"/>
  <c r="AN27" i="44"/>
  <c r="AO27" i="44"/>
  <c r="AP27" i="44"/>
  <c r="AQ27" i="44"/>
  <c r="AR27" i="44"/>
  <c r="AS27" i="44"/>
  <c r="AT27" i="44"/>
  <c r="AU27" i="44"/>
  <c r="AV27" i="44"/>
  <c r="AW27" i="44"/>
  <c r="AX27" i="44"/>
  <c r="AY27" i="44"/>
  <c r="AZ27" i="44"/>
  <c r="BA27" i="44"/>
  <c r="BB27" i="44"/>
  <c r="BC27" i="44"/>
  <c r="BD27" i="44"/>
  <c r="BE27" i="44"/>
  <c r="BF27" i="44"/>
  <c r="BG27" i="44"/>
  <c r="BH27" i="44"/>
  <c r="BI27" i="44"/>
  <c r="BJ27" i="44"/>
  <c r="B28" i="44"/>
  <c r="C28" i="44"/>
  <c r="D28" i="44"/>
  <c r="E28" i="44"/>
  <c r="F28" i="44"/>
  <c r="G28" i="44"/>
  <c r="H28" i="44"/>
  <c r="I28" i="44"/>
  <c r="J28" i="44"/>
  <c r="K28" i="44"/>
  <c r="L28" i="44"/>
  <c r="M28" i="44"/>
  <c r="N28" i="44"/>
  <c r="O28" i="44"/>
  <c r="P28" i="44"/>
  <c r="Q28" i="44"/>
  <c r="R28" i="44"/>
  <c r="S28" i="44"/>
  <c r="T28" i="44"/>
  <c r="U28" i="44"/>
  <c r="V28" i="44"/>
  <c r="W28" i="44"/>
  <c r="X28" i="44"/>
  <c r="Y28" i="44"/>
  <c r="Z28" i="44"/>
  <c r="AA28" i="44"/>
  <c r="AB28" i="44"/>
  <c r="AC28" i="44"/>
  <c r="AD28" i="44"/>
  <c r="AE28" i="44"/>
  <c r="AF28" i="44"/>
  <c r="AG28" i="44"/>
  <c r="AH28" i="44"/>
  <c r="AI28" i="44"/>
  <c r="AJ28" i="44"/>
  <c r="AK28" i="44"/>
  <c r="AL28" i="44"/>
  <c r="AM28" i="44"/>
  <c r="AN28" i="44"/>
  <c r="AO28" i="44"/>
  <c r="AP28" i="44"/>
  <c r="AQ28" i="44"/>
  <c r="AR28" i="44"/>
  <c r="AS28" i="44"/>
  <c r="AT28" i="44"/>
  <c r="AU28" i="44"/>
  <c r="AV28" i="44"/>
  <c r="AW28" i="44"/>
  <c r="AX28" i="44"/>
  <c r="AY28" i="44"/>
  <c r="AZ28" i="44"/>
  <c r="BA28" i="44"/>
  <c r="BB28" i="44"/>
  <c r="BC28" i="44"/>
  <c r="BD28" i="44"/>
  <c r="BE28" i="44"/>
  <c r="BF28" i="44"/>
  <c r="BG28" i="44"/>
  <c r="BH28" i="44"/>
  <c r="BI28" i="44"/>
  <c r="BJ28" i="44"/>
  <c r="BL28" i="44"/>
  <c r="BM28" i="44" s="1"/>
  <c r="B29" i="44"/>
  <c r="C29" i="44"/>
  <c r="D29" i="44"/>
  <c r="E29" i="44"/>
  <c r="F29" i="44"/>
  <c r="G29" i="44"/>
  <c r="H29" i="44"/>
  <c r="I29" i="44"/>
  <c r="J29" i="44"/>
  <c r="K29" i="44"/>
  <c r="L29" i="44"/>
  <c r="M29" i="44"/>
  <c r="N29" i="44"/>
  <c r="O29" i="44"/>
  <c r="P29" i="44"/>
  <c r="Q29" i="44"/>
  <c r="R29" i="44"/>
  <c r="S29" i="44"/>
  <c r="T29" i="44"/>
  <c r="U29" i="44"/>
  <c r="V29" i="44"/>
  <c r="W29" i="44"/>
  <c r="X29" i="44"/>
  <c r="Y29" i="44"/>
  <c r="Z29" i="44"/>
  <c r="AA29" i="44"/>
  <c r="AB29" i="44"/>
  <c r="AC29" i="44"/>
  <c r="AD29" i="44"/>
  <c r="AE29" i="44"/>
  <c r="AF29" i="44"/>
  <c r="AG29" i="44"/>
  <c r="AH29" i="44"/>
  <c r="AI29" i="44"/>
  <c r="AJ29" i="44"/>
  <c r="AK29" i="44"/>
  <c r="AL29" i="44"/>
  <c r="AM29" i="44"/>
  <c r="AN29" i="44"/>
  <c r="AO29" i="44"/>
  <c r="AP29" i="44"/>
  <c r="AQ29" i="44"/>
  <c r="AR29" i="44"/>
  <c r="AS29" i="44"/>
  <c r="AT29" i="44"/>
  <c r="AU29" i="44"/>
  <c r="AV29" i="44"/>
  <c r="AW29" i="44"/>
  <c r="AX29" i="44"/>
  <c r="AY29" i="44"/>
  <c r="AZ29" i="44"/>
  <c r="BA29" i="44"/>
  <c r="BB29" i="44"/>
  <c r="BC29" i="44"/>
  <c r="BD29" i="44"/>
  <c r="BE29" i="44"/>
  <c r="BF29" i="44"/>
  <c r="BG29" i="44"/>
  <c r="BH29" i="44"/>
  <c r="BI29" i="44"/>
  <c r="BJ29" i="44"/>
  <c r="BL29" i="44"/>
  <c r="BM29" i="44" s="1"/>
  <c r="B30" i="44"/>
  <c r="C30" i="44"/>
  <c r="D30" i="44"/>
  <c r="BL30" i="44" s="1"/>
  <c r="BM30" i="44" s="1"/>
  <c r="E30" i="44"/>
  <c r="F30" i="44"/>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31" i="44"/>
  <c r="C31" i="44"/>
  <c r="D31" i="44"/>
  <c r="E31" i="44"/>
  <c r="BL31" i="44" s="1"/>
  <c r="BM31" i="44" s="1"/>
  <c r="F31" i="44"/>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32" i="44"/>
  <c r="C32" i="44"/>
  <c r="D32" i="44"/>
  <c r="E32" i="44"/>
  <c r="F32" i="44"/>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L32" i="44"/>
  <c r="BM32" i="44" s="1"/>
  <c r="B33" i="44"/>
  <c r="C33" i="44"/>
  <c r="D33" i="44"/>
  <c r="E33" i="44"/>
  <c r="F33" i="44"/>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L33" i="44"/>
  <c r="BM33" i="44" s="1"/>
  <c r="B34" i="44"/>
  <c r="C34" i="44"/>
  <c r="D34" i="44"/>
  <c r="BL34" i="44" s="1"/>
  <c r="BM34" i="44" s="1"/>
  <c r="E34" i="44"/>
  <c r="F34" i="44"/>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35" i="44"/>
  <c r="C35" i="44"/>
  <c r="D35" i="44"/>
  <c r="E35" i="44"/>
  <c r="BL35" i="44" s="1"/>
  <c r="BM35" i="44" s="1"/>
  <c r="F35" i="44"/>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36" i="44"/>
  <c r="C36" i="44"/>
  <c r="D36" i="44"/>
  <c r="E36" i="44"/>
  <c r="F36" i="44"/>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L36" i="44"/>
  <c r="BM36" i="44" s="1"/>
  <c r="B37" i="44"/>
  <c r="C37" i="44"/>
  <c r="D37" i="44"/>
  <c r="E37" i="44"/>
  <c r="F37" i="44"/>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L37" i="44"/>
  <c r="BM37" i="44" s="1"/>
  <c r="B38" i="44"/>
  <c r="C38" i="44"/>
  <c r="D38" i="44"/>
  <c r="BL38" i="44" s="1"/>
  <c r="BM38" i="44" s="1"/>
  <c r="E38" i="44"/>
  <c r="F38" i="44"/>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39" i="44"/>
  <c r="C39" i="44"/>
  <c r="D39" i="44"/>
  <c r="E39" i="44"/>
  <c r="BL39" i="44" s="1"/>
  <c r="BM39" i="44" s="1"/>
  <c r="F39" i="44"/>
  <c r="G39" i="44"/>
  <c r="H39" i="44"/>
  <c r="I39" i="44"/>
  <c r="J39" i="44"/>
  <c r="K39" i="44"/>
  <c r="L39" i="44"/>
  <c r="M39" i="44"/>
  <c r="N39" i="44"/>
  <c r="O39" i="44"/>
  <c r="P39" i="44"/>
  <c r="Q39" i="44"/>
  <c r="R39" i="44"/>
  <c r="S39" i="44"/>
  <c r="T39" i="44"/>
  <c r="U39" i="44"/>
  <c r="V39" i="44"/>
  <c r="W39" i="44"/>
  <c r="X39" i="44"/>
  <c r="Y39" i="44"/>
  <c r="Z39" i="44"/>
  <c r="AA39" i="44"/>
  <c r="AB39" i="44"/>
  <c r="AC39" i="44"/>
  <c r="AD39" i="44"/>
  <c r="AE39" i="44"/>
  <c r="AF39" i="44"/>
  <c r="AG39" i="44"/>
  <c r="AH39" i="44"/>
  <c r="AI39" i="44"/>
  <c r="AJ39" i="44"/>
  <c r="AK39" i="44"/>
  <c r="AL39" i="44"/>
  <c r="AM39" i="44"/>
  <c r="AN39" i="44"/>
  <c r="AO39" i="44"/>
  <c r="AP39" i="44"/>
  <c r="AQ39" i="44"/>
  <c r="AR39" i="44"/>
  <c r="AS39" i="44"/>
  <c r="AT39" i="44"/>
  <c r="AU39" i="44"/>
  <c r="AV39" i="44"/>
  <c r="AW39" i="44"/>
  <c r="AX39" i="44"/>
  <c r="AY39" i="44"/>
  <c r="AZ39" i="44"/>
  <c r="BA39" i="44"/>
  <c r="BB39" i="44"/>
  <c r="BC39" i="44"/>
  <c r="BD39" i="44"/>
  <c r="BE39" i="44"/>
  <c r="BF39" i="44"/>
  <c r="BG39" i="44"/>
  <c r="BH39" i="44"/>
  <c r="BI39" i="44"/>
  <c r="BJ39" i="44"/>
  <c r="B40" i="44"/>
  <c r="C40" i="44"/>
  <c r="D40" i="44"/>
  <c r="E40" i="44"/>
  <c r="F40" i="44"/>
  <c r="G40" i="44"/>
  <c r="H40" i="44"/>
  <c r="I40" i="44"/>
  <c r="J40" i="44"/>
  <c r="K40" i="44"/>
  <c r="L40" i="44"/>
  <c r="M40" i="44"/>
  <c r="N40" i="44"/>
  <c r="O40" i="44"/>
  <c r="P40" i="44"/>
  <c r="Q40" i="44"/>
  <c r="R40" i="44"/>
  <c r="S40" i="44"/>
  <c r="T40" i="44"/>
  <c r="U40" i="44"/>
  <c r="V40" i="44"/>
  <c r="W40" i="44"/>
  <c r="X40" i="44"/>
  <c r="Y40" i="44"/>
  <c r="Z40" i="44"/>
  <c r="AA40" i="44"/>
  <c r="AB40" i="44"/>
  <c r="AC40" i="44"/>
  <c r="AD40" i="44"/>
  <c r="AE40" i="44"/>
  <c r="AF40" i="44"/>
  <c r="AG40" i="44"/>
  <c r="AH40" i="44"/>
  <c r="AI40" i="44"/>
  <c r="AJ40" i="44"/>
  <c r="AK40" i="44"/>
  <c r="AL40" i="44"/>
  <c r="AM40" i="44"/>
  <c r="AN40" i="44"/>
  <c r="AO40" i="44"/>
  <c r="AP40" i="44"/>
  <c r="AQ40" i="44"/>
  <c r="AR40" i="44"/>
  <c r="AS40" i="44"/>
  <c r="AT40" i="44"/>
  <c r="AU40" i="44"/>
  <c r="AV40" i="44"/>
  <c r="AW40" i="44"/>
  <c r="AX40" i="44"/>
  <c r="AY40" i="44"/>
  <c r="AZ40" i="44"/>
  <c r="BA40" i="44"/>
  <c r="BB40" i="44"/>
  <c r="BC40" i="44"/>
  <c r="BD40" i="44"/>
  <c r="BE40" i="44"/>
  <c r="BF40" i="44"/>
  <c r="BG40" i="44"/>
  <c r="BH40" i="44"/>
  <c r="BI40" i="44"/>
  <c r="BJ40" i="44"/>
  <c r="BL40" i="44"/>
  <c r="BM40" i="44" s="1"/>
  <c r="B41" i="44"/>
  <c r="C41" i="44"/>
  <c r="D41" i="44"/>
  <c r="E41" i="44"/>
  <c r="F41" i="44"/>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L41" i="44" s="1"/>
  <c r="BM41" i="44" s="1"/>
  <c r="BI41" i="44"/>
  <c r="BJ41" i="44"/>
  <c r="B42" i="44"/>
  <c r="C42" i="44"/>
  <c r="D42" i="44"/>
  <c r="BL42" i="44" s="1"/>
  <c r="BM42" i="44" s="1"/>
  <c r="E42" i="44"/>
  <c r="F42" i="44"/>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43" i="44"/>
  <c r="C43" i="44"/>
  <c r="D43" i="44"/>
  <c r="E43" i="44"/>
  <c r="BL43" i="44" s="1"/>
  <c r="BM43" i="44" s="1"/>
  <c r="F43" i="44"/>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44" i="44"/>
  <c r="C44" i="44"/>
  <c r="D44" i="44"/>
  <c r="E44" i="44"/>
  <c r="F44" i="44"/>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L44" i="44"/>
  <c r="BM44" i="44" s="1"/>
  <c r="B45" i="44"/>
  <c r="C45" i="44"/>
  <c r="D45" i="44"/>
  <c r="E45" i="44"/>
  <c r="F45" i="44"/>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L45" i="44"/>
  <c r="BM45" i="44" s="1"/>
  <c r="B46" i="44"/>
  <c r="C46" i="44"/>
  <c r="D46" i="44"/>
  <c r="BL46" i="44" s="1"/>
  <c r="BM46" i="44" s="1"/>
  <c r="E46" i="44"/>
  <c r="F46" i="44"/>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47" i="44"/>
  <c r="C47" i="44"/>
  <c r="D47" i="44"/>
  <c r="E47" i="44"/>
  <c r="BL47" i="44" s="1"/>
  <c r="BM47" i="44" s="1"/>
  <c r="F47" i="44"/>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48" i="44"/>
  <c r="C48" i="44"/>
  <c r="D48" i="44"/>
  <c r="E48" i="44"/>
  <c r="F48" i="44"/>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L48" i="44"/>
  <c r="BM48" i="44" s="1"/>
  <c r="B49" i="44"/>
  <c r="C49" i="44"/>
  <c r="D49" i="44"/>
  <c r="E49" i="44"/>
  <c r="F49" i="44"/>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L49" i="44" s="1"/>
  <c r="BM49" i="44" s="1"/>
  <c r="BI49" i="44"/>
  <c r="BJ49" i="44"/>
  <c r="B50" i="44"/>
  <c r="C50" i="44"/>
  <c r="D50" i="44"/>
  <c r="BL50" i="44" s="1"/>
  <c r="BM50" i="44" s="1"/>
  <c r="E50" i="44"/>
  <c r="F50" i="44"/>
  <c r="G50" i="44"/>
  <c r="H50" i="44"/>
  <c r="I50" i="44"/>
  <c r="J50" i="44"/>
  <c r="K50" i="44"/>
  <c r="L50" i="44"/>
  <c r="M50" i="44"/>
  <c r="N50" i="44"/>
  <c r="O50" i="44"/>
  <c r="P50" i="44"/>
  <c r="Q50" i="44"/>
  <c r="R50" i="44"/>
  <c r="S50" i="44"/>
  <c r="T50" i="44"/>
  <c r="U50" i="44"/>
  <c r="V50" i="44"/>
  <c r="W50" i="44"/>
  <c r="X50" i="44"/>
  <c r="Y50" i="44"/>
  <c r="Z50" i="44"/>
  <c r="AA50" i="44"/>
  <c r="AB50" i="44"/>
  <c r="AC50" i="44"/>
  <c r="AD50" i="44"/>
  <c r="AE50" i="44"/>
  <c r="AF50" i="44"/>
  <c r="AG50" i="44"/>
  <c r="AH50" i="44"/>
  <c r="AI50" i="44"/>
  <c r="AJ50" i="44"/>
  <c r="AK50" i="44"/>
  <c r="AL50" i="44"/>
  <c r="AM50" i="44"/>
  <c r="AN50" i="44"/>
  <c r="AO50" i="44"/>
  <c r="AP50" i="44"/>
  <c r="AQ50" i="44"/>
  <c r="AR50" i="44"/>
  <c r="AS50" i="44"/>
  <c r="AT50" i="44"/>
  <c r="AU50" i="44"/>
  <c r="AV50" i="44"/>
  <c r="AW50" i="44"/>
  <c r="AX50" i="44"/>
  <c r="AY50" i="44"/>
  <c r="AZ50" i="44"/>
  <c r="BA50" i="44"/>
  <c r="BB50" i="44"/>
  <c r="BC50" i="44"/>
  <c r="BD50" i="44"/>
  <c r="BE50" i="44"/>
  <c r="BF50" i="44"/>
  <c r="BG50" i="44"/>
  <c r="BH50" i="44"/>
  <c r="BI50" i="44"/>
  <c r="BJ50" i="44"/>
  <c r="B51" i="44"/>
  <c r="C51" i="44"/>
  <c r="D51" i="44"/>
  <c r="E51" i="44"/>
  <c r="BL51" i="44" s="1"/>
  <c r="BM51" i="44" s="1"/>
  <c r="F51" i="44"/>
  <c r="G51" i="44"/>
  <c r="H51" i="44"/>
  <c r="I51" i="44"/>
  <c r="J51" i="44"/>
  <c r="K51" i="44"/>
  <c r="L51" i="44"/>
  <c r="M51" i="44"/>
  <c r="N51" i="44"/>
  <c r="O51" i="44"/>
  <c r="P51" i="44"/>
  <c r="Q51" i="44"/>
  <c r="R51" i="44"/>
  <c r="S51" i="44"/>
  <c r="T51" i="44"/>
  <c r="U51" i="44"/>
  <c r="V51" i="44"/>
  <c r="W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AW51" i="44"/>
  <c r="AX51" i="44"/>
  <c r="AY51" i="44"/>
  <c r="AZ51" i="44"/>
  <c r="BA51" i="44"/>
  <c r="BB51" i="44"/>
  <c r="BC51" i="44"/>
  <c r="BD51" i="44"/>
  <c r="BE51" i="44"/>
  <c r="BF51" i="44"/>
  <c r="BG51" i="44"/>
  <c r="BH51" i="44"/>
  <c r="BI51" i="44"/>
  <c r="BJ51" i="44"/>
  <c r="C52" i="44"/>
  <c r="BL52" i="44" s="1"/>
  <c r="BM52" i="44" s="1"/>
  <c r="E52" i="44"/>
  <c r="G52" i="44"/>
  <c r="I52" i="44"/>
  <c r="K52" i="44"/>
  <c r="M52" i="44"/>
  <c r="O52" i="44"/>
  <c r="Q52" i="44"/>
  <c r="S52" i="44"/>
  <c r="U52" i="44"/>
  <c r="W52" i="44"/>
  <c r="Y52" i="44"/>
  <c r="AA52" i="44"/>
  <c r="AC52" i="44"/>
  <c r="AE52" i="44"/>
  <c r="AG52" i="44"/>
  <c r="AI52" i="44"/>
  <c r="AK52" i="44"/>
  <c r="AM52" i="44"/>
  <c r="AO52" i="44"/>
  <c r="AQ52" i="44"/>
  <c r="AS52" i="44"/>
  <c r="AU52" i="44"/>
  <c r="AW52" i="44"/>
  <c r="AY52" i="44"/>
  <c r="BA52" i="44"/>
  <c r="BC52" i="44"/>
  <c r="BE52" i="44"/>
  <c r="BG52" i="44"/>
  <c r="BI52" i="44"/>
  <c r="C55" i="44"/>
  <c r="C57" i="44" s="1"/>
  <c r="D55" i="44"/>
  <c r="D61" i="44" s="1"/>
  <c r="E55" i="44"/>
  <c r="F55" i="44"/>
  <c r="G55" i="44"/>
  <c r="G56" i="44" s="1"/>
  <c r="H55" i="44"/>
  <c r="H61" i="44" s="1"/>
  <c r="I55" i="44"/>
  <c r="J55" i="44"/>
  <c r="K55" i="44"/>
  <c r="K57" i="44" s="1"/>
  <c r="L55" i="44"/>
  <c r="L61" i="44" s="1"/>
  <c r="M55" i="44"/>
  <c r="N55" i="44"/>
  <c r="O55" i="44"/>
  <c r="O56" i="44" s="1"/>
  <c r="P55" i="44"/>
  <c r="P61" i="44" s="1"/>
  <c r="Q55" i="44"/>
  <c r="R55" i="44"/>
  <c r="S55" i="44"/>
  <c r="S57" i="44" s="1"/>
  <c r="T55" i="44"/>
  <c r="T61" i="44" s="1"/>
  <c r="U55" i="44"/>
  <c r="V55" i="44"/>
  <c r="W55" i="44"/>
  <c r="W56" i="44" s="1"/>
  <c r="X55" i="44"/>
  <c r="X61" i="44" s="1"/>
  <c r="Y55" i="44"/>
  <c r="Z55" i="44"/>
  <c r="AA55" i="44"/>
  <c r="AA57" i="44" s="1"/>
  <c r="AB55" i="44"/>
  <c r="AB61" i="44" s="1"/>
  <c r="AC55" i="44"/>
  <c r="AD55" i="44"/>
  <c r="AE55" i="44"/>
  <c r="AE56" i="44" s="1"/>
  <c r="AF55" i="44"/>
  <c r="AF61" i="44" s="1"/>
  <c r="AG55" i="44"/>
  <c r="AH55" i="44"/>
  <c r="AI55" i="44"/>
  <c r="AI57" i="44" s="1"/>
  <c r="AJ55" i="44"/>
  <c r="AJ61" i="44" s="1"/>
  <c r="AK55" i="44"/>
  <c r="AL55" i="44"/>
  <c r="AM55" i="44"/>
  <c r="AM56" i="44" s="1"/>
  <c r="AN55" i="44"/>
  <c r="AN61" i="44" s="1"/>
  <c r="AO55" i="44"/>
  <c r="AP55" i="44"/>
  <c r="AQ55" i="44"/>
  <c r="AQ57" i="44" s="1"/>
  <c r="AR55" i="44"/>
  <c r="AR61" i="44" s="1"/>
  <c r="AS55" i="44"/>
  <c r="AT55" i="44"/>
  <c r="AU55" i="44"/>
  <c r="AU56" i="44" s="1"/>
  <c r="AV55" i="44"/>
  <c r="AV61" i="44" s="1"/>
  <c r="AW55" i="44"/>
  <c r="AX55" i="44"/>
  <c r="AY55" i="44"/>
  <c r="AY57" i="44" s="1"/>
  <c r="AZ55" i="44"/>
  <c r="AZ61" i="44" s="1"/>
  <c r="BA55" i="44"/>
  <c r="BB55" i="44"/>
  <c r="BC55" i="44"/>
  <c r="BC56" i="44" s="1"/>
  <c r="BD55" i="44"/>
  <c r="BD61" i="44" s="1"/>
  <c r="BE55" i="44"/>
  <c r="BF55" i="44"/>
  <c r="BG55" i="44"/>
  <c r="BG57" i="44" s="1"/>
  <c r="BH55" i="44"/>
  <c r="BH61" i="44" s="1"/>
  <c r="BI55" i="44"/>
  <c r="BJ55" i="44"/>
  <c r="C56" i="44"/>
  <c r="E56" i="44"/>
  <c r="I56" i="44"/>
  <c r="K56" i="44"/>
  <c r="M56" i="44"/>
  <c r="Q56" i="44"/>
  <c r="S56" i="44"/>
  <c r="U56" i="44"/>
  <c r="Y56" i="44"/>
  <c r="AA56" i="44"/>
  <c r="AC56" i="44"/>
  <c r="AG56" i="44"/>
  <c r="AI56" i="44"/>
  <c r="AK56" i="44"/>
  <c r="AO56" i="44"/>
  <c r="AQ56" i="44"/>
  <c r="AS56" i="44"/>
  <c r="AW56" i="44"/>
  <c r="AY56" i="44"/>
  <c r="BA56" i="44"/>
  <c r="BE56" i="44"/>
  <c r="BG56" i="44"/>
  <c r="BI56" i="44"/>
  <c r="E57" i="44"/>
  <c r="G57" i="44"/>
  <c r="I57" i="44"/>
  <c r="M57" i="44"/>
  <c r="O57" i="44"/>
  <c r="Q57" i="44"/>
  <c r="U57" i="44"/>
  <c r="W57" i="44"/>
  <c r="Y57" i="44"/>
  <c r="AC57" i="44"/>
  <c r="AE57" i="44"/>
  <c r="AG57" i="44"/>
  <c r="AK57" i="44"/>
  <c r="AM57" i="44"/>
  <c r="AO57" i="44"/>
  <c r="AS57" i="44"/>
  <c r="AU57" i="44"/>
  <c r="AW57" i="44"/>
  <c r="BA57" i="44"/>
  <c r="BC57" i="44"/>
  <c r="BE57" i="44"/>
  <c r="BI57" i="44"/>
  <c r="C58" i="44"/>
  <c r="D58" i="44"/>
  <c r="E58" i="44"/>
  <c r="F58" i="44"/>
  <c r="G58" i="44"/>
  <c r="H58" i="44"/>
  <c r="I58" i="44"/>
  <c r="J58" i="44"/>
  <c r="K58" i="44"/>
  <c r="L58" i="44"/>
  <c r="M58" i="44"/>
  <c r="N58" i="44"/>
  <c r="O58" i="44"/>
  <c r="P58"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L58" i="44"/>
  <c r="BM58" i="44" s="1"/>
  <c r="B59" i="44"/>
  <c r="D59" i="44"/>
  <c r="E59" i="44"/>
  <c r="F59" i="44"/>
  <c r="H59" i="44"/>
  <c r="I59" i="44"/>
  <c r="J59" i="44"/>
  <c r="L59" i="44"/>
  <c r="M59" i="44"/>
  <c r="N59" i="44"/>
  <c r="P59" i="44"/>
  <c r="Q59" i="44"/>
  <c r="R59" i="44"/>
  <c r="T59" i="44"/>
  <c r="U59" i="44"/>
  <c r="V59" i="44"/>
  <c r="X59" i="44"/>
  <c r="Y59" i="44"/>
  <c r="Z59" i="44"/>
  <c r="AB59" i="44"/>
  <c r="AC59" i="44"/>
  <c r="AD59" i="44"/>
  <c r="AF59" i="44"/>
  <c r="AG59" i="44"/>
  <c r="AH59" i="44"/>
  <c r="AJ59" i="44"/>
  <c r="AK59" i="44"/>
  <c r="AL59" i="44"/>
  <c r="AN59" i="44"/>
  <c r="AO59" i="44"/>
  <c r="AP59" i="44"/>
  <c r="AR59" i="44"/>
  <c r="AS59" i="44"/>
  <c r="AT59" i="44"/>
  <c r="AV59" i="44"/>
  <c r="AW59" i="44"/>
  <c r="AX59" i="44"/>
  <c r="AZ59" i="44"/>
  <c r="BA59" i="44"/>
  <c r="BB59" i="44"/>
  <c r="BD59" i="44"/>
  <c r="BE59" i="44"/>
  <c r="BF59" i="44"/>
  <c r="BH59" i="44"/>
  <c r="BI59" i="44"/>
  <c r="BJ59" i="44"/>
  <c r="B60" i="44"/>
  <c r="E60" i="44"/>
  <c r="F60" i="44"/>
  <c r="I60" i="44"/>
  <c r="J60" i="44"/>
  <c r="M60" i="44"/>
  <c r="N60" i="44"/>
  <c r="Q60" i="44"/>
  <c r="R60" i="44"/>
  <c r="U60" i="44"/>
  <c r="V60" i="44"/>
  <c r="Y60" i="44"/>
  <c r="Z60" i="44"/>
  <c r="AC60" i="44"/>
  <c r="AD60" i="44"/>
  <c r="AG60" i="44"/>
  <c r="AH60" i="44"/>
  <c r="AK60" i="44"/>
  <c r="AL60" i="44"/>
  <c r="AO60" i="44"/>
  <c r="AP60" i="44"/>
  <c r="AS60" i="44"/>
  <c r="AT60" i="44"/>
  <c r="AW60" i="44"/>
  <c r="AX60" i="44"/>
  <c r="BA60" i="44"/>
  <c r="BB60" i="44"/>
  <c r="BE60" i="44"/>
  <c r="BF60" i="44"/>
  <c r="BI60" i="44"/>
  <c r="BJ60" i="44"/>
  <c r="B61" i="44"/>
  <c r="C61" i="44"/>
  <c r="E61" i="44"/>
  <c r="F61" i="44"/>
  <c r="G61" i="44"/>
  <c r="I61" i="44"/>
  <c r="J61" i="44"/>
  <c r="K61" i="44"/>
  <c r="M61" i="44"/>
  <c r="N61" i="44"/>
  <c r="O61" i="44"/>
  <c r="Q61" i="44"/>
  <c r="R61" i="44"/>
  <c r="S61" i="44"/>
  <c r="U61" i="44"/>
  <c r="V61" i="44"/>
  <c r="W61" i="44"/>
  <c r="Y61" i="44"/>
  <c r="Z61" i="44"/>
  <c r="AA61" i="44"/>
  <c r="AC61" i="44"/>
  <c r="AD61" i="44"/>
  <c r="AE61" i="44"/>
  <c r="AG61" i="44"/>
  <c r="AH61" i="44"/>
  <c r="AI61" i="44"/>
  <c r="AK61" i="44"/>
  <c r="AL61" i="44"/>
  <c r="AM61" i="44"/>
  <c r="AO61" i="44"/>
  <c r="AP61" i="44"/>
  <c r="AQ61" i="44"/>
  <c r="AS61" i="44"/>
  <c r="AT61" i="44"/>
  <c r="AU61" i="44"/>
  <c r="AW61" i="44"/>
  <c r="AX61" i="44"/>
  <c r="AY61" i="44"/>
  <c r="BA61" i="44"/>
  <c r="BB61" i="44"/>
  <c r="BC61" i="44"/>
  <c r="BE61" i="44"/>
  <c r="BF61" i="44"/>
  <c r="BG61" i="44"/>
  <c r="BI61" i="44"/>
  <c r="BJ61" i="44"/>
  <c r="B62" i="44"/>
  <c r="C62" i="44"/>
  <c r="D62" i="44"/>
  <c r="E62" i="44"/>
  <c r="F62" i="44"/>
  <c r="G62" i="44"/>
  <c r="H62" i="44"/>
  <c r="I62" i="44"/>
  <c r="J62" i="44"/>
  <c r="K62" i="44"/>
  <c r="L62" i="44"/>
  <c r="M62" i="44"/>
  <c r="N62" i="44"/>
  <c r="O62" i="44"/>
  <c r="P62" i="44"/>
  <c r="Q62" i="44"/>
  <c r="R62" i="44"/>
  <c r="S62" i="44"/>
  <c r="T62" i="44"/>
  <c r="U62" i="44"/>
  <c r="V62" i="44"/>
  <c r="W62" i="44"/>
  <c r="X62" i="44"/>
  <c r="Y62" i="44"/>
  <c r="Z62" i="44"/>
  <c r="AA62" i="44"/>
  <c r="AB62" i="44"/>
  <c r="AC62" i="44"/>
  <c r="AD62" i="44"/>
  <c r="AE62" i="44"/>
  <c r="AF62" i="44"/>
  <c r="AG62" i="44"/>
  <c r="AH62" i="44"/>
  <c r="AI62" i="44"/>
  <c r="AJ62" i="44"/>
  <c r="AK62" i="44"/>
  <c r="AL62" i="44"/>
  <c r="AM62" i="44"/>
  <c r="AN62" i="44"/>
  <c r="AO62" i="44"/>
  <c r="AP62" i="44"/>
  <c r="AQ62" i="44"/>
  <c r="AR62" i="44"/>
  <c r="AS62" i="44"/>
  <c r="AT62" i="44"/>
  <c r="AU62" i="44"/>
  <c r="AV62" i="44"/>
  <c r="AW62" i="44"/>
  <c r="AX62" i="44"/>
  <c r="AY62" i="44"/>
  <c r="AZ62" i="44"/>
  <c r="BA62" i="44"/>
  <c r="BB62" i="44"/>
  <c r="BC62" i="44"/>
  <c r="BD62" i="44"/>
  <c r="BE62" i="44"/>
  <c r="BF62" i="44"/>
  <c r="BG62" i="44"/>
  <c r="BH62" i="44"/>
  <c r="BI62" i="44"/>
  <c r="BJ62" i="44"/>
  <c r="BL62" i="44"/>
  <c r="BM62" i="44" s="1"/>
  <c r="B63" i="44"/>
  <c r="C63" i="44"/>
  <c r="D63" i="44"/>
  <c r="BL63" i="44" s="1"/>
  <c r="BM63" i="44" s="1"/>
  <c r="E63" i="44"/>
  <c r="F63" i="44"/>
  <c r="G63" i="44"/>
  <c r="H63" i="44"/>
  <c r="I63" i="44"/>
  <c r="J63" i="44"/>
  <c r="K63" i="44"/>
  <c r="L63" i="44"/>
  <c r="M63" i="44"/>
  <c r="N63" i="44"/>
  <c r="O63" i="44"/>
  <c r="P63" i="44"/>
  <c r="Q63" i="44"/>
  <c r="R63" i="44"/>
  <c r="S63" i="44"/>
  <c r="T63" i="44"/>
  <c r="U63" i="44"/>
  <c r="V63" i="44"/>
  <c r="W63" i="44"/>
  <c r="X63" i="44"/>
  <c r="Y63" i="44"/>
  <c r="Z63" i="44"/>
  <c r="AA63" i="44"/>
  <c r="AB63" i="44"/>
  <c r="AC63" i="44"/>
  <c r="AD63" i="44"/>
  <c r="AE63" i="44"/>
  <c r="AF63" i="44"/>
  <c r="AG63" i="44"/>
  <c r="AH63" i="44"/>
  <c r="AI63" i="44"/>
  <c r="AJ63" i="44"/>
  <c r="AK63" i="44"/>
  <c r="AL63" i="44"/>
  <c r="AM63" i="44"/>
  <c r="AN63" i="44"/>
  <c r="AO63" i="44"/>
  <c r="AP63" i="44"/>
  <c r="AQ63" i="44"/>
  <c r="AR63" i="44"/>
  <c r="AS63" i="44"/>
  <c r="AT63" i="44"/>
  <c r="AU63" i="44"/>
  <c r="AV63" i="44"/>
  <c r="AW63" i="44"/>
  <c r="AX63" i="44"/>
  <c r="AY63" i="44"/>
  <c r="AZ63" i="44"/>
  <c r="BA63" i="44"/>
  <c r="BB63" i="44"/>
  <c r="BC63" i="44"/>
  <c r="BD63" i="44"/>
  <c r="BE63" i="44"/>
  <c r="BF63" i="44"/>
  <c r="BG63" i="44"/>
  <c r="BH63" i="44"/>
  <c r="BI63" i="44"/>
  <c r="BJ63" i="44"/>
  <c r="B64" i="44"/>
  <c r="C64" i="44"/>
  <c r="D64" i="44"/>
  <c r="BL64" i="44" s="1"/>
  <c r="BM64" i="44" s="1"/>
  <c r="E64" i="44"/>
  <c r="F64" i="44"/>
  <c r="G64" i="44"/>
  <c r="H64" i="44"/>
  <c r="I64" i="44"/>
  <c r="J64" i="44"/>
  <c r="K64" i="44"/>
  <c r="L64" i="44"/>
  <c r="M64" i="44"/>
  <c r="N64" i="44"/>
  <c r="O64" i="44"/>
  <c r="P64" i="44"/>
  <c r="Q64" i="44"/>
  <c r="R64" i="44"/>
  <c r="S64" i="44"/>
  <c r="T64" i="44"/>
  <c r="U64" i="44"/>
  <c r="V64" i="44"/>
  <c r="W64" i="44"/>
  <c r="X64" i="44"/>
  <c r="Y64" i="44"/>
  <c r="Z64" i="44"/>
  <c r="AA64" i="44"/>
  <c r="AB64" i="44"/>
  <c r="AC64" i="44"/>
  <c r="AD64" i="44"/>
  <c r="AE64" i="44"/>
  <c r="AF64" i="44"/>
  <c r="AG64" i="44"/>
  <c r="AH64" i="44"/>
  <c r="AI64" i="44"/>
  <c r="AJ64" i="44"/>
  <c r="AK64" i="44"/>
  <c r="AL64" i="44"/>
  <c r="AM64" i="44"/>
  <c r="AN64" i="44"/>
  <c r="AO64" i="44"/>
  <c r="AP64" i="44"/>
  <c r="AQ64" i="44"/>
  <c r="AR64" i="44"/>
  <c r="AS64" i="44"/>
  <c r="AT64" i="44"/>
  <c r="AU64" i="44"/>
  <c r="AV64" i="44"/>
  <c r="AW64" i="44"/>
  <c r="AX64" i="44"/>
  <c r="AY64" i="44"/>
  <c r="AZ64" i="44"/>
  <c r="BA64" i="44"/>
  <c r="BB64" i="44"/>
  <c r="BC64" i="44"/>
  <c r="BD64" i="44"/>
  <c r="BE64" i="44"/>
  <c r="BF64" i="44"/>
  <c r="BG64" i="44"/>
  <c r="BH64" i="44"/>
  <c r="BI64" i="44"/>
  <c r="BJ64" i="44"/>
  <c r="B65" i="44"/>
  <c r="C65" i="44"/>
  <c r="D65" i="44"/>
  <c r="E65" i="44"/>
  <c r="F65" i="44"/>
  <c r="G65" i="44"/>
  <c r="H65" i="44"/>
  <c r="I65" i="44"/>
  <c r="J65" i="44"/>
  <c r="K65" i="44"/>
  <c r="L65" i="44"/>
  <c r="M65" i="44"/>
  <c r="N65" i="44"/>
  <c r="O65" i="44"/>
  <c r="P65" i="44"/>
  <c r="Q65" i="44"/>
  <c r="R65" i="44"/>
  <c r="S65" i="44"/>
  <c r="T65" i="44"/>
  <c r="U65" i="44"/>
  <c r="V65" i="44"/>
  <c r="W65" i="44"/>
  <c r="X65" i="44"/>
  <c r="Y65" i="44"/>
  <c r="Z65" i="44"/>
  <c r="AA65" i="44"/>
  <c r="AB65" i="44"/>
  <c r="AC65" i="44"/>
  <c r="AD65" i="44"/>
  <c r="AE65" i="44"/>
  <c r="AF65" i="44"/>
  <c r="AG65" i="44"/>
  <c r="AH65" i="44"/>
  <c r="AI65" i="44"/>
  <c r="AJ65" i="44"/>
  <c r="AK65" i="44"/>
  <c r="AL65" i="44"/>
  <c r="AM65" i="44"/>
  <c r="AN65" i="44"/>
  <c r="AO65" i="44"/>
  <c r="AP65" i="44"/>
  <c r="AQ65" i="44"/>
  <c r="AR65" i="44"/>
  <c r="AS65" i="44"/>
  <c r="AT65" i="44"/>
  <c r="AU65" i="44"/>
  <c r="AV65" i="44"/>
  <c r="AW65" i="44"/>
  <c r="AX65" i="44"/>
  <c r="AY65" i="44"/>
  <c r="AZ65" i="44"/>
  <c r="BA65" i="44"/>
  <c r="BB65" i="44"/>
  <c r="BC65" i="44"/>
  <c r="BD65" i="44"/>
  <c r="BE65" i="44"/>
  <c r="BF65" i="44"/>
  <c r="BG65" i="44"/>
  <c r="BH65" i="44"/>
  <c r="BI65" i="44"/>
  <c r="BJ65" i="44"/>
  <c r="BL65" i="44"/>
  <c r="BM65" i="44" s="1"/>
  <c r="B66" i="44"/>
  <c r="C66" i="44"/>
  <c r="D66" i="44"/>
  <c r="E66" i="44"/>
  <c r="F66" i="44"/>
  <c r="G66" i="44"/>
  <c r="H66" i="44"/>
  <c r="I66" i="44"/>
  <c r="J66" i="44"/>
  <c r="K66" i="44"/>
  <c r="L66" i="44"/>
  <c r="M66" i="44"/>
  <c r="N66" i="44"/>
  <c r="O66" i="44"/>
  <c r="P66" i="44"/>
  <c r="Q66" i="44"/>
  <c r="R66" i="44"/>
  <c r="S66" i="44"/>
  <c r="T66" i="44"/>
  <c r="U66" i="44"/>
  <c r="V66" i="44"/>
  <c r="W66" i="44"/>
  <c r="X66" i="44"/>
  <c r="Y66" i="44"/>
  <c r="Z66" i="44"/>
  <c r="AA66" i="44"/>
  <c r="AB66" i="44"/>
  <c r="AC66" i="44"/>
  <c r="AD66" i="44"/>
  <c r="AE66" i="44"/>
  <c r="AF66" i="44"/>
  <c r="AG66" i="44"/>
  <c r="AH66" i="44"/>
  <c r="AI66" i="44"/>
  <c r="AJ66" i="44"/>
  <c r="AK66" i="44"/>
  <c r="AL66" i="44"/>
  <c r="AM66" i="44"/>
  <c r="AN66" i="44"/>
  <c r="AO66" i="44"/>
  <c r="AP66" i="44"/>
  <c r="AQ66" i="44"/>
  <c r="AR66" i="44"/>
  <c r="AS66" i="44"/>
  <c r="AT66" i="44"/>
  <c r="AU66" i="44"/>
  <c r="AV66" i="44"/>
  <c r="AW66" i="44"/>
  <c r="AX66" i="44"/>
  <c r="AY66" i="44"/>
  <c r="AZ66" i="44"/>
  <c r="BA66" i="44"/>
  <c r="BB66" i="44"/>
  <c r="BC66" i="44"/>
  <c r="BD66" i="44"/>
  <c r="BE66" i="44"/>
  <c r="BF66" i="44"/>
  <c r="BG66" i="44"/>
  <c r="BH66" i="44"/>
  <c r="BI66" i="44"/>
  <c r="BJ66" i="44"/>
  <c r="BL66" i="44"/>
  <c r="BM66" i="44" s="1"/>
  <c r="B67" i="44"/>
  <c r="C67" i="44"/>
  <c r="D67" i="44"/>
  <c r="BL67" i="44" s="1"/>
  <c r="BM67" i="44" s="1"/>
  <c r="E67" i="44"/>
  <c r="F67" i="44"/>
  <c r="G67" i="44"/>
  <c r="H67" i="44"/>
  <c r="I67" i="44"/>
  <c r="J67" i="44"/>
  <c r="K67" i="44"/>
  <c r="L67" i="44"/>
  <c r="M67" i="44"/>
  <c r="N67" i="44"/>
  <c r="O67" i="44"/>
  <c r="P67" i="44"/>
  <c r="Q67" i="44"/>
  <c r="R67" i="44"/>
  <c r="S67" i="44"/>
  <c r="T67" i="44"/>
  <c r="U67" i="44"/>
  <c r="V67" i="44"/>
  <c r="W67" i="44"/>
  <c r="X67" i="44"/>
  <c r="Y67" i="44"/>
  <c r="Z67" i="44"/>
  <c r="AA67" i="44"/>
  <c r="AB67" i="44"/>
  <c r="AC67" i="44"/>
  <c r="AD67" i="44"/>
  <c r="AE67" i="44"/>
  <c r="AF67" i="44"/>
  <c r="AG67" i="44"/>
  <c r="AH67" i="44"/>
  <c r="AI67" i="44"/>
  <c r="AJ67" i="44"/>
  <c r="AK67" i="44"/>
  <c r="AL67" i="44"/>
  <c r="AM67" i="44"/>
  <c r="AN67" i="44"/>
  <c r="AO67" i="44"/>
  <c r="AP67" i="44"/>
  <c r="AQ67" i="44"/>
  <c r="AR67" i="44"/>
  <c r="AS67" i="44"/>
  <c r="AT67" i="44"/>
  <c r="AU67" i="44"/>
  <c r="AV67" i="44"/>
  <c r="AW67" i="44"/>
  <c r="AX67" i="44"/>
  <c r="AY67" i="44"/>
  <c r="AZ67" i="44"/>
  <c r="BA67" i="44"/>
  <c r="BB67" i="44"/>
  <c r="BC67" i="44"/>
  <c r="BD67" i="44"/>
  <c r="BE67" i="44"/>
  <c r="BF67" i="44"/>
  <c r="BG67" i="44"/>
  <c r="BH67" i="44"/>
  <c r="BI67" i="44"/>
  <c r="BJ67" i="44"/>
  <c r="B68" i="44"/>
  <c r="C68" i="44"/>
  <c r="D68" i="44"/>
  <c r="BL68" i="44" s="1"/>
  <c r="BM68" i="44" s="1"/>
  <c r="E68" i="44"/>
  <c r="F68" i="44"/>
  <c r="G68" i="44"/>
  <c r="H68" i="44"/>
  <c r="I68" i="44"/>
  <c r="J68" i="44"/>
  <c r="K68" i="44"/>
  <c r="L68" i="44"/>
  <c r="M68" i="44"/>
  <c r="N68" i="44"/>
  <c r="O68" i="44"/>
  <c r="P68" i="44"/>
  <c r="Q68" i="44"/>
  <c r="R68" i="44"/>
  <c r="S68" i="44"/>
  <c r="T68" i="44"/>
  <c r="U68" i="44"/>
  <c r="V68" i="44"/>
  <c r="W68" i="44"/>
  <c r="X68" i="44"/>
  <c r="Y68" i="44"/>
  <c r="Z68" i="44"/>
  <c r="AA68" i="44"/>
  <c r="AB68" i="44"/>
  <c r="AC68" i="44"/>
  <c r="AD68" i="44"/>
  <c r="AE68" i="44"/>
  <c r="AF68" i="44"/>
  <c r="AG68" i="44"/>
  <c r="AH68" i="44"/>
  <c r="AI68" i="44"/>
  <c r="AJ68" i="44"/>
  <c r="AK68" i="44"/>
  <c r="AL68" i="44"/>
  <c r="AM68" i="44"/>
  <c r="AN68" i="44"/>
  <c r="AO68" i="44"/>
  <c r="AP68" i="44"/>
  <c r="AQ68" i="44"/>
  <c r="AR68" i="44"/>
  <c r="AS68" i="44"/>
  <c r="AT68" i="44"/>
  <c r="AU68" i="44"/>
  <c r="AV68" i="44"/>
  <c r="AW68" i="44"/>
  <c r="AX68" i="44"/>
  <c r="AY68" i="44"/>
  <c r="AZ68" i="44"/>
  <c r="BA68" i="44"/>
  <c r="BB68" i="44"/>
  <c r="BC68" i="44"/>
  <c r="BD68" i="44"/>
  <c r="BE68" i="44"/>
  <c r="BF68" i="44"/>
  <c r="BG68" i="44"/>
  <c r="BH68" i="44"/>
  <c r="BI68" i="44"/>
  <c r="BJ68" i="44"/>
  <c r="B69" i="44"/>
  <c r="C69" i="44"/>
  <c r="D69" i="44"/>
  <c r="E69" i="44"/>
  <c r="F69" i="44"/>
  <c r="G69" i="44"/>
  <c r="H69" i="44"/>
  <c r="I69" i="44"/>
  <c r="J69" i="44"/>
  <c r="K69" i="44"/>
  <c r="L69" i="44"/>
  <c r="M69" i="44"/>
  <c r="N69" i="44"/>
  <c r="O69" i="44"/>
  <c r="P69" i="44"/>
  <c r="Q69" i="44"/>
  <c r="R69" i="44"/>
  <c r="S69" i="44"/>
  <c r="T69" i="44"/>
  <c r="U69" i="44"/>
  <c r="V69" i="44"/>
  <c r="W69" i="44"/>
  <c r="X69" i="44"/>
  <c r="Y69" i="44"/>
  <c r="Z69" i="44"/>
  <c r="AA69" i="44"/>
  <c r="AB69" i="44"/>
  <c r="AC69" i="44"/>
  <c r="AD69" i="44"/>
  <c r="AE69" i="44"/>
  <c r="AF69" i="44"/>
  <c r="AG69" i="44"/>
  <c r="AH69" i="44"/>
  <c r="AI69" i="44"/>
  <c r="AJ69" i="44"/>
  <c r="AK69" i="44"/>
  <c r="AL69" i="44"/>
  <c r="AM69" i="44"/>
  <c r="AN69" i="44"/>
  <c r="AO69" i="44"/>
  <c r="AP69" i="44"/>
  <c r="AQ69" i="44"/>
  <c r="AR69" i="44"/>
  <c r="AS69" i="44"/>
  <c r="AT69" i="44"/>
  <c r="AU69" i="44"/>
  <c r="AV69" i="44"/>
  <c r="AW69" i="44"/>
  <c r="AX69" i="44"/>
  <c r="AY69" i="44"/>
  <c r="AZ69" i="44"/>
  <c r="BA69" i="44"/>
  <c r="BB69" i="44"/>
  <c r="BC69" i="44"/>
  <c r="BD69" i="44"/>
  <c r="BE69" i="44"/>
  <c r="BF69" i="44"/>
  <c r="BG69" i="44"/>
  <c r="BH69" i="44"/>
  <c r="BI69" i="44"/>
  <c r="BJ69" i="44"/>
  <c r="BL69" i="44"/>
  <c r="BM69" i="44" s="1"/>
  <c r="B70" i="44"/>
  <c r="C70" i="44"/>
  <c r="D70" i="44"/>
  <c r="E70" i="44"/>
  <c r="F70" i="44"/>
  <c r="G70" i="44"/>
  <c r="H70" i="44"/>
  <c r="I70" i="44"/>
  <c r="J70" i="44"/>
  <c r="K70" i="44"/>
  <c r="L70" i="44"/>
  <c r="M70" i="44"/>
  <c r="N70" i="44"/>
  <c r="O70" i="44"/>
  <c r="P70" i="44"/>
  <c r="Q70" i="44"/>
  <c r="R70" i="44"/>
  <c r="S70" i="44"/>
  <c r="T70" i="44"/>
  <c r="U70" i="44"/>
  <c r="V70" i="44"/>
  <c r="W70" i="44"/>
  <c r="X70" i="44"/>
  <c r="Y70" i="44"/>
  <c r="Z70" i="44"/>
  <c r="AA70" i="44"/>
  <c r="AB70" i="44"/>
  <c r="AC70" i="44"/>
  <c r="AD70" i="44"/>
  <c r="AE70" i="44"/>
  <c r="AF70" i="44"/>
  <c r="AG70" i="44"/>
  <c r="AH70" i="44"/>
  <c r="AI70" i="44"/>
  <c r="AJ70" i="44"/>
  <c r="AK70" i="44"/>
  <c r="AL70" i="44"/>
  <c r="AM70" i="44"/>
  <c r="AN70" i="44"/>
  <c r="AO70" i="44"/>
  <c r="AP70" i="44"/>
  <c r="AQ70" i="44"/>
  <c r="AR70" i="44"/>
  <c r="AS70" i="44"/>
  <c r="AT70" i="44"/>
  <c r="AU70" i="44"/>
  <c r="AV70" i="44"/>
  <c r="AW70" i="44"/>
  <c r="AX70" i="44"/>
  <c r="AY70" i="44"/>
  <c r="AZ70" i="44"/>
  <c r="BA70" i="44"/>
  <c r="BB70" i="44"/>
  <c r="BC70" i="44"/>
  <c r="BD70" i="44"/>
  <c r="BE70" i="44"/>
  <c r="BF70" i="44"/>
  <c r="BG70" i="44"/>
  <c r="BH70" i="44"/>
  <c r="BI70" i="44"/>
  <c r="BJ70" i="44"/>
  <c r="BL70" i="44"/>
  <c r="BM70" i="44" s="1"/>
  <c r="B71" i="44"/>
  <c r="C71" i="44"/>
  <c r="D71" i="44"/>
  <c r="BL71" i="44" s="1"/>
  <c r="BM71" i="44" s="1"/>
  <c r="E71" i="44"/>
  <c r="F71" i="44"/>
  <c r="G71" i="44"/>
  <c r="H71" i="44"/>
  <c r="I71" i="44"/>
  <c r="J71" i="44"/>
  <c r="K71" i="44"/>
  <c r="L71" i="44"/>
  <c r="M71" i="44"/>
  <c r="N71" i="44"/>
  <c r="O71" i="44"/>
  <c r="P71" i="44"/>
  <c r="Q71" i="44"/>
  <c r="R71" i="44"/>
  <c r="S71" i="44"/>
  <c r="T71" i="44"/>
  <c r="U71" i="44"/>
  <c r="V71" i="44"/>
  <c r="W71" i="44"/>
  <c r="X71" i="44"/>
  <c r="Y71" i="44"/>
  <c r="Z71" i="44"/>
  <c r="AA71" i="44"/>
  <c r="AB71" i="44"/>
  <c r="AC71" i="44"/>
  <c r="AD71" i="44"/>
  <c r="AE71" i="44"/>
  <c r="AF71" i="44"/>
  <c r="AG71" i="44"/>
  <c r="AH71" i="44"/>
  <c r="AI71" i="44"/>
  <c r="AJ71" i="44"/>
  <c r="AK71" i="44"/>
  <c r="AL71" i="44"/>
  <c r="AM71" i="44"/>
  <c r="AN71" i="44"/>
  <c r="AO71" i="44"/>
  <c r="AP71" i="44"/>
  <c r="AQ71" i="44"/>
  <c r="AR71" i="44"/>
  <c r="AS71" i="44"/>
  <c r="AT71" i="44"/>
  <c r="AU71" i="44"/>
  <c r="AV71" i="44"/>
  <c r="AW71" i="44"/>
  <c r="AX71" i="44"/>
  <c r="AY71" i="44"/>
  <c r="AZ71" i="44"/>
  <c r="BA71" i="44"/>
  <c r="BB71" i="44"/>
  <c r="BC71" i="44"/>
  <c r="BD71" i="44"/>
  <c r="BE71" i="44"/>
  <c r="BF71" i="44"/>
  <c r="BG71" i="44"/>
  <c r="BH71" i="44"/>
  <c r="BI71" i="44"/>
  <c r="BJ71" i="44"/>
  <c r="B72" i="44"/>
  <c r="C72" i="44"/>
  <c r="D72" i="44"/>
  <c r="BL72" i="44" s="1"/>
  <c r="BM72" i="44" s="1"/>
  <c r="E72" i="44"/>
  <c r="F72" i="44"/>
  <c r="G72" i="44"/>
  <c r="H72" i="44"/>
  <c r="I72" i="44"/>
  <c r="J72" i="44"/>
  <c r="K72" i="44"/>
  <c r="L72" i="44"/>
  <c r="M72" i="44"/>
  <c r="N72" i="44"/>
  <c r="O72" i="44"/>
  <c r="P72" i="44"/>
  <c r="Q72" i="44"/>
  <c r="R72" i="44"/>
  <c r="S72" i="44"/>
  <c r="T72" i="44"/>
  <c r="U72" i="44"/>
  <c r="V72" i="44"/>
  <c r="W72" i="44"/>
  <c r="X72" i="44"/>
  <c r="Y72" i="44"/>
  <c r="Z72" i="44"/>
  <c r="AA72" i="44"/>
  <c r="AB72" i="44"/>
  <c r="AC72" i="44"/>
  <c r="AD72" i="44"/>
  <c r="AE72" i="44"/>
  <c r="AF72" i="44"/>
  <c r="AG72" i="44"/>
  <c r="AH72" i="44"/>
  <c r="AI72" i="44"/>
  <c r="AJ72" i="44"/>
  <c r="AK72" i="44"/>
  <c r="AL72" i="44"/>
  <c r="AM72" i="44"/>
  <c r="AN72" i="44"/>
  <c r="AO72" i="44"/>
  <c r="AP72" i="44"/>
  <c r="AQ72" i="44"/>
  <c r="AR72" i="44"/>
  <c r="AS72" i="44"/>
  <c r="AT72" i="44"/>
  <c r="AU72" i="44"/>
  <c r="AV72" i="44"/>
  <c r="AW72" i="44"/>
  <c r="AX72" i="44"/>
  <c r="AY72" i="44"/>
  <c r="AZ72" i="44"/>
  <c r="BA72" i="44"/>
  <c r="BB72" i="44"/>
  <c r="BC72" i="44"/>
  <c r="BD72" i="44"/>
  <c r="BE72" i="44"/>
  <c r="BF72" i="44"/>
  <c r="BG72" i="44"/>
  <c r="BH72" i="44"/>
  <c r="BI72" i="44"/>
  <c r="BJ72" i="44"/>
  <c r="B73" i="44"/>
  <c r="C73" i="44"/>
  <c r="D73" i="44"/>
  <c r="E73" i="44"/>
  <c r="F73" i="44"/>
  <c r="G73" i="44"/>
  <c r="H73" i="44"/>
  <c r="I73" i="44"/>
  <c r="J73" i="44"/>
  <c r="K73" i="44"/>
  <c r="L73" i="44"/>
  <c r="M73" i="44"/>
  <c r="N73" i="44"/>
  <c r="O73" i="44"/>
  <c r="P73" i="44"/>
  <c r="Q73" i="44"/>
  <c r="R73" i="44"/>
  <c r="S73" i="44"/>
  <c r="T73" i="44"/>
  <c r="U73" i="44"/>
  <c r="V73" i="44"/>
  <c r="W73" i="44"/>
  <c r="X73" i="44"/>
  <c r="Y73" i="44"/>
  <c r="Z73" i="44"/>
  <c r="AA73" i="44"/>
  <c r="AB73" i="44"/>
  <c r="AC73" i="44"/>
  <c r="AD73" i="44"/>
  <c r="AE73" i="44"/>
  <c r="AF73" i="44"/>
  <c r="AG73" i="44"/>
  <c r="AH73" i="44"/>
  <c r="AI73" i="44"/>
  <c r="AJ73" i="44"/>
  <c r="AK73" i="44"/>
  <c r="AL73" i="44"/>
  <c r="AM73" i="44"/>
  <c r="AN73" i="44"/>
  <c r="AO73" i="44"/>
  <c r="AP73" i="44"/>
  <c r="AQ73" i="44"/>
  <c r="AR73" i="44"/>
  <c r="AS73" i="44"/>
  <c r="AT73" i="44"/>
  <c r="AU73" i="44"/>
  <c r="AV73" i="44"/>
  <c r="AW73" i="44"/>
  <c r="AX73" i="44"/>
  <c r="AY73" i="44"/>
  <c r="AZ73" i="44"/>
  <c r="BA73" i="44"/>
  <c r="BB73" i="44"/>
  <c r="BC73" i="44"/>
  <c r="BD73" i="44"/>
  <c r="BE73" i="44"/>
  <c r="BF73" i="44"/>
  <c r="BG73" i="44"/>
  <c r="BH73" i="44"/>
  <c r="BI73" i="44"/>
  <c r="BJ73" i="44"/>
  <c r="BL73" i="44"/>
  <c r="BM73" i="44" s="1"/>
  <c r="B74" i="44"/>
  <c r="C74" i="44"/>
  <c r="D74" i="44"/>
  <c r="E74" i="44"/>
  <c r="F74" i="44"/>
  <c r="G74" i="44"/>
  <c r="H74" i="44"/>
  <c r="I74" i="44"/>
  <c r="J74" i="44"/>
  <c r="K74" i="44"/>
  <c r="L74" i="44"/>
  <c r="M74" i="44"/>
  <c r="N74" i="44"/>
  <c r="O74" i="44"/>
  <c r="P74" i="44"/>
  <c r="Q74" i="44"/>
  <c r="R74" i="44"/>
  <c r="S74" i="44"/>
  <c r="T74" i="44"/>
  <c r="U74" i="44"/>
  <c r="V74" i="44"/>
  <c r="W74" i="44"/>
  <c r="X74" i="44"/>
  <c r="Y74" i="44"/>
  <c r="Z74" i="44"/>
  <c r="AA74" i="44"/>
  <c r="AB74" i="44"/>
  <c r="AC74" i="44"/>
  <c r="AD74" i="44"/>
  <c r="AE74" i="44"/>
  <c r="AF74" i="44"/>
  <c r="AG74" i="44"/>
  <c r="AH74" i="44"/>
  <c r="AI74" i="44"/>
  <c r="AJ74" i="44"/>
  <c r="AK74" i="44"/>
  <c r="AL74" i="44"/>
  <c r="AM74" i="44"/>
  <c r="AN74" i="44"/>
  <c r="AO74" i="44"/>
  <c r="AP74" i="44"/>
  <c r="AQ74" i="44"/>
  <c r="AR74" i="44"/>
  <c r="AS74" i="44"/>
  <c r="AT74" i="44"/>
  <c r="AU74" i="44"/>
  <c r="AV74" i="44"/>
  <c r="AW74" i="44"/>
  <c r="AX74" i="44"/>
  <c r="AY74" i="44"/>
  <c r="AZ74" i="44"/>
  <c r="BA74" i="44"/>
  <c r="BB74" i="44"/>
  <c r="BC74" i="44"/>
  <c r="BD74" i="44"/>
  <c r="BE74" i="44"/>
  <c r="BF74" i="44"/>
  <c r="BG74" i="44"/>
  <c r="BH74" i="44"/>
  <c r="BI74" i="44"/>
  <c r="BJ74" i="44"/>
  <c r="BL74" i="44"/>
  <c r="BM74" i="44" s="1"/>
  <c r="B75" i="44"/>
  <c r="C75" i="44"/>
  <c r="D75" i="44"/>
  <c r="BL75" i="44" s="1"/>
  <c r="BM75" i="44" s="1"/>
  <c r="E75" i="44"/>
  <c r="F75" i="44"/>
  <c r="G75" i="44"/>
  <c r="H75" i="44"/>
  <c r="I75" i="44"/>
  <c r="J75" i="44"/>
  <c r="K75" i="44"/>
  <c r="L75" i="44"/>
  <c r="M75" i="44"/>
  <c r="N75" i="44"/>
  <c r="O75" i="44"/>
  <c r="P75" i="44"/>
  <c r="Q75" i="44"/>
  <c r="R75" i="44"/>
  <c r="S75" i="44"/>
  <c r="T75" i="44"/>
  <c r="U75" i="44"/>
  <c r="V75" i="44"/>
  <c r="W75" i="44"/>
  <c r="X75" i="44"/>
  <c r="Y75" i="44"/>
  <c r="Z75" i="44"/>
  <c r="AA75" i="44"/>
  <c r="AB75" i="44"/>
  <c r="AC75" i="44"/>
  <c r="AD75" i="44"/>
  <c r="AE75" i="44"/>
  <c r="AF75" i="44"/>
  <c r="AG75" i="44"/>
  <c r="AH75" i="44"/>
  <c r="AI75" i="44"/>
  <c r="AJ75" i="44"/>
  <c r="AK75" i="44"/>
  <c r="AL75" i="44"/>
  <c r="AM75" i="44"/>
  <c r="AN75" i="44"/>
  <c r="AO75" i="44"/>
  <c r="AP75" i="44"/>
  <c r="AQ75" i="44"/>
  <c r="AR75" i="44"/>
  <c r="AS75" i="44"/>
  <c r="AT75" i="44"/>
  <c r="AU75" i="44"/>
  <c r="AV75" i="44"/>
  <c r="AW75" i="44"/>
  <c r="AX75" i="44"/>
  <c r="AY75" i="44"/>
  <c r="AZ75" i="44"/>
  <c r="BA75" i="44"/>
  <c r="BB75" i="44"/>
  <c r="BC75" i="44"/>
  <c r="BD75" i="44"/>
  <c r="BE75" i="44"/>
  <c r="BF75" i="44"/>
  <c r="BG75" i="44"/>
  <c r="BH75" i="44"/>
  <c r="BI75" i="44"/>
  <c r="BJ75" i="44"/>
  <c r="B76" i="44"/>
  <c r="C76" i="44"/>
  <c r="D76" i="44"/>
  <c r="BL76" i="44" s="1"/>
  <c r="BM76" i="44" s="1"/>
  <c r="E76" i="44"/>
  <c r="F76" i="44"/>
  <c r="G76" i="44"/>
  <c r="H76" i="44"/>
  <c r="I76" i="44"/>
  <c r="J76" i="44"/>
  <c r="K76" i="44"/>
  <c r="L76" i="44"/>
  <c r="M76" i="44"/>
  <c r="N76" i="44"/>
  <c r="O76" i="44"/>
  <c r="P76" i="44"/>
  <c r="Q76" i="44"/>
  <c r="R76" i="44"/>
  <c r="S76" i="44"/>
  <c r="T76" i="44"/>
  <c r="U76" i="44"/>
  <c r="V76" i="44"/>
  <c r="W76" i="44"/>
  <c r="X76" i="44"/>
  <c r="Y76" i="44"/>
  <c r="Z76" i="44"/>
  <c r="AA76" i="44"/>
  <c r="AB76" i="44"/>
  <c r="AC76" i="44"/>
  <c r="AD76" i="44"/>
  <c r="AE76" i="44"/>
  <c r="AF76" i="44"/>
  <c r="AG76" i="44"/>
  <c r="AH76" i="44"/>
  <c r="AI76" i="44"/>
  <c r="AJ76" i="44"/>
  <c r="AK76" i="44"/>
  <c r="AL76" i="44"/>
  <c r="AM76" i="44"/>
  <c r="AN76" i="44"/>
  <c r="AO76" i="44"/>
  <c r="AP76" i="44"/>
  <c r="AQ76" i="44"/>
  <c r="AR76" i="44"/>
  <c r="AS76" i="44"/>
  <c r="AT76" i="44"/>
  <c r="AU76" i="44"/>
  <c r="AV76" i="44"/>
  <c r="AW76" i="44"/>
  <c r="AX76" i="44"/>
  <c r="AY76" i="44"/>
  <c r="AZ76" i="44"/>
  <c r="BA76" i="44"/>
  <c r="BB76" i="44"/>
  <c r="BC76" i="44"/>
  <c r="BD76" i="44"/>
  <c r="BE76" i="44"/>
  <c r="BF76" i="44"/>
  <c r="BG76" i="44"/>
  <c r="BH76" i="44"/>
  <c r="BI76" i="44"/>
  <c r="BJ76" i="44"/>
  <c r="B77" i="44"/>
  <c r="C77" i="44"/>
  <c r="D77" i="44"/>
  <c r="E77" i="44"/>
  <c r="F77" i="44"/>
  <c r="G77" i="44"/>
  <c r="H77" i="44"/>
  <c r="I77" i="44"/>
  <c r="J77" i="44"/>
  <c r="K77" i="44"/>
  <c r="L77" i="44"/>
  <c r="M77" i="44"/>
  <c r="N77" i="44"/>
  <c r="O77" i="44"/>
  <c r="P77" i="44"/>
  <c r="Q77" i="44"/>
  <c r="R77" i="44"/>
  <c r="S77" i="44"/>
  <c r="T77" i="44"/>
  <c r="U77" i="44"/>
  <c r="V77" i="44"/>
  <c r="W77" i="44"/>
  <c r="X77" i="44"/>
  <c r="Y77" i="44"/>
  <c r="Z77" i="44"/>
  <c r="AA77" i="44"/>
  <c r="AB77" i="44"/>
  <c r="AC77" i="44"/>
  <c r="AD77" i="44"/>
  <c r="AE77" i="44"/>
  <c r="AF77" i="44"/>
  <c r="AG77" i="44"/>
  <c r="AH77" i="44"/>
  <c r="AI77" i="44"/>
  <c r="AJ77" i="44"/>
  <c r="AK77" i="44"/>
  <c r="AL77" i="44"/>
  <c r="AM77" i="44"/>
  <c r="AN77" i="44"/>
  <c r="AO77" i="44"/>
  <c r="AP77" i="44"/>
  <c r="AQ77" i="44"/>
  <c r="AR77" i="44"/>
  <c r="AS77" i="44"/>
  <c r="AT77" i="44"/>
  <c r="AU77" i="44"/>
  <c r="AV77" i="44"/>
  <c r="AW77" i="44"/>
  <c r="AX77" i="44"/>
  <c r="AY77" i="44"/>
  <c r="AZ77" i="44"/>
  <c r="BA77" i="44"/>
  <c r="BB77" i="44"/>
  <c r="BC77" i="44"/>
  <c r="BD77" i="44"/>
  <c r="BE77" i="44"/>
  <c r="BF77" i="44"/>
  <c r="BG77" i="44"/>
  <c r="BH77" i="44"/>
  <c r="BI77" i="44"/>
  <c r="BJ77" i="44"/>
  <c r="BL77" i="44"/>
  <c r="BM77" i="44" s="1"/>
  <c r="B78" i="44"/>
  <c r="C78" i="44"/>
  <c r="D78" i="44"/>
  <c r="E78" i="44"/>
  <c r="F78" i="44"/>
  <c r="G78" i="44"/>
  <c r="H78" i="44"/>
  <c r="I78" i="44"/>
  <c r="J78" i="44"/>
  <c r="K78" i="44"/>
  <c r="L78" i="44"/>
  <c r="M78" i="44"/>
  <c r="N78" i="44"/>
  <c r="O78" i="44"/>
  <c r="P78" i="44"/>
  <c r="Q78" i="44"/>
  <c r="R78" i="44"/>
  <c r="S78" i="44"/>
  <c r="T78" i="44"/>
  <c r="U78" i="44"/>
  <c r="V78" i="44"/>
  <c r="W78" i="44"/>
  <c r="X78" i="44"/>
  <c r="Y78" i="44"/>
  <c r="Z78" i="44"/>
  <c r="AA78" i="44"/>
  <c r="AB78" i="44"/>
  <c r="AC78" i="44"/>
  <c r="AD78" i="44"/>
  <c r="AE78" i="44"/>
  <c r="AF78" i="44"/>
  <c r="AG78" i="44"/>
  <c r="AH78" i="44"/>
  <c r="AI78" i="44"/>
  <c r="AJ78" i="44"/>
  <c r="AK78" i="44"/>
  <c r="AL78" i="44"/>
  <c r="AM78" i="44"/>
  <c r="AN78" i="44"/>
  <c r="AO78" i="44"/>
  <c r="AP78" i="44"/>
  <c r="AQ78" i="44"/>
  <c r="AR78" i="44"/>
  <c r="AS78" i="44"/>
  <c r="AT78" i="44"/>
  <c r="AU78" i="44"/>
  <c r="AV78" i="44"/>
  <c r="AW78" i="44"/>
  <c r="AX78" i="44"/>
  <c r="AY78" i="44"/>
  <c r="AZ78" i="44"/>
  <c r="BA78" i="44"/>
  <c r="BB78" i="44"/>
  <c r="BC78" i="44"/>
  <c r="BD78" i="44"/>
  <c r="BE78" i="44"/>
  <c r="BF78" i="44"/>
  <c r="BG78" i="44"/>
  <c r="BH78" i="44"/>
  <c r="BI78" i="44"/>
  <c r="BJ78" i="44"/>
  <c r="BL78" i="44"/>
  <c r="BM78" i="44" s="1"/>
  <c r="B79" i="44"/>
  <c r="C79" i="44"/>
  <c r="D79" i="44"/>
  <c r="BL79" i="44" s="1"/>
  <c r="BM79" i="44" s="1"/>
  <c r="E79" i="44"/>
  <c r="F79" i="44"/>
  <c r="G79" i="44"/>
  <c r="H79" i="44"/>
  <c r="I79" i="44"/>
  <c r="J79" i="44"/>
  <c r="K79" i="44"/>
  <c r="L79" i="44"/>
  <c r="M79" i="44"/>
  <c r="N79" i="44"/>
  <c r="O79" i="44"/>
  <c r="P79" i="44"/>
  <c r="Q79" i="44"/>
  <c r="R79" i="44"/>
  <c r="S79" i="44"/>
  <c r="T79" i="44"/>
  <c r="U79" i="44"/>
  <c r="V79" i="44"/>
  <c r="W79" i="44"/>
  <c r="X79" i="44"/>
  <c r="Y79" i="44"/>
  <c r="Z79" i="44"/>
  <c r="AA79" i="44"/>
  <c r="AB79" i="44"/>
  <c r="AC79" i="44"/>
  <c r="AD79" i="44"/>
  <c r="AE79" i="44"/>
  <c r="AF79" i="44"/>
  <c r="AG79" i="44"/>
  <c r="AH79" i="44"/>
  <c r="AI79" i="44"/>
  <c r="AJ79" i="44"/>
  <c r="AK79" i="44"/>
  <c r="AL79" i="44"/>
  <c r="AM79" i="44"/>
  <c r="AN79" i="44"/>
  <c r="AO79" i="44"/>
  <c r="AP79" i="44"/>
  <c r="AQ79" i="44"/>
  <c r="AR79" i="44"/>
  <c r="AS79" i="44"/>
  <c r="AT79" i="44"/>
  <c r="AU79" i="44"/>
  <c r="AV79" i="44"/>
  <c r="AW79" i="44"/>
  <c r="AX79" i="44"/>
  <c r="AY79" i="44"/>
  <c r="AZ79" i="44"/>
  <c r="BA79" i="44"/>
  <c r="BB79" i="44"/>
  <c r="BC79" i="44"/>
  <c r="BD79" i="44"/>
  <c r="BE79" i="44"/>
  <c r="BF79" i="44"/>
  <c r="BG79" i="44"/>
  <c r="BH79" i="44"/>
  <c r="BI79" i="44"/>
  <c r="BJ79" i="44"/>
  <c r="B80" i="44"/>
  <c r="C80" i="44"/>
  <c r="D80" i="44"/>
  <c r="BL80" i="44" s="1"/>
  <c r="BM80" i="44" s="1"/>
  <c r="E80" i="44"/>
  <c r="F80" i="44"/>
  <c r="G80" i="44"/>
  <c r="H80" i="44"/>
  <c r="I80" i="44"/>
  <c r="J80" i="44"/>
  <c r="K80" i="44"/>
  <c r="L80" i="44"/>
  <c r="M80" i="44"/>
  <c r="N80" i="44"/>
  <c r="O80" i="44"/>
  <c r="P80" i="44"/>
  <c r="Q80" i="44"/>
  <c r="R80" i="44"/>
  <c r="S80" i="44"/>
  <c r="T80" i="44"/>
  <c r="U80" i="44"/>
  <c r="V80" i="44"/>
  <c r="W80" i="44"/>
  <c r="X80" i="44"/>
  <c r="Y80" i="44"/>
  <c r="Z80" i="44"/>
  <c r="AA80" i="44"/>
  <c r="AB80" i="44"/>
  <c r="AC80" i="44"/>
  <c r="AD80" i="44"/>
  <c r="AE80" i="44"/>
  <c r="AF80" i="44"/>
  <c r="AG80" i="44"/>
  <c r="AH80" i="44"/>
  <c r="AI80" i="44"/>
  <c r="AJ80" i="44"/>
  <c r="AK80" i="44"/>
  <c r="AL80" i="44"/>
  <c r="AM80" i="44"/>
  <c r="AN80" i="44"/>
  <c r="AO80" i="44"/>
  <c r="AP80" i="44"/>
  <c r="AQ80" i="44"/>
  <c r="AR80" i="44"/>
  <c r="AS80" i="44"/>
  <c r="AT80" i="44"/>
  <c r="AU80" i="44"/>
  <c r="AV80" i="44"/>
  <c r="AW80" i="44"/>
  <c r="AX80" i="44"/>
  <c r="AY80" i="44"/>
  <c r="AZ80" i="44"/>
  <c r="BA80" i="44"/>
  <c r="BB80" i="44"/>
  <c r="BC80" i="44"/>
  <c r="BD80" i="44"/>
  <c r="BE80" i="44"/>
  <c r="BF80" i="44"/>
  <c r="BG80" i="44"/>
  <c r="BH80" i="44"/>
  <c r="BI80" i="44"/>
  <c r="BJ80" i="44"/>
  <c r="B81" i="44"/>
  <c r="C81" i="44"/>
  <c r="D81" i="44"/>
  <c r="E81" i="44"/>
  <c r="F81" i="44"/>
  <c r="G81" i="44"/>
  <c r="H81" i="44"/>
  <c r="I81" i="44"/>
  <c r="J81" i="44"/>
  <c r="K81" i="44"/>
  <c r="L81" i="44"/>
  <c r="M81" i="44"/>
  <c r="N81" i="44"/>
  <c r="O81" i="44"/>
  <c r="P81" i="44"/>
  <c r="Q81" i="44"/>
  <c r="R81" i="44"/>
  <c r="S81" i="44"/>
  <c r="T81" i="44"/>
  <c r="U81" i="44"/>
  <c r="V81" i="44"/>
  <c r="W81" i="44"/>
  <c r="X81" i="44"/>
  <c r="Y81" i="44"/>
  <c r="Z81" i="44"/>
  <c r="AA81" i="44"/>
  <c r="AB81" i="44"/>
  <c r="AC81" i="44"/>
  <c r="AD81" i="44"/>
  <c r="AE81" i="44"/>
  <c r="AF81" i="44"/>
  <c r="AG81" i="44"/>
  <c r="AH81" i="44"/>
  <c r="AI81" i="44"/>
  <c r="AJ81" i="44"/>
  <c r="AK81" i="44"/>
  <c r="AL81" i="44"/>
  <c r="AM81" i="44"/>
  <c r="AN81" i="44"/>
  <c r="AO81" i="44"/>
  <c r="AP81" i="44"/>
  <c r="AQ81" i="44"/>
  <c r="AR81" i="44"/>
  <c r="AS81" i="44"/>
  <c r="AT81" i="44"/>
  <c r="AU81" i="44"/>
  <c r="AV81" i="44"/>
  <c r="AW81" i="44"/>
  <c r="AX81" i="44"/>
  <c r="AY81" i="44"/>
  <c r="AZ81" i="44"/>
  <c r="BA81" i="44"/>
  <c r="BB81" i="44"/>
  <c r="BC81" i="44"/>
  <c r="BD81" i="44"/>
  <c r="BE81" i="44"/>
  <c r="BF81" i="44"/>
  <c r="BG81" i="44"/>
  <c r="BH81" i="44"/>
  <c r="BI81" i="44"/>
  <c r="BJ81" i="44"/>
  <c r="BL81" i="44"/>
  <c r="BM81" i="44" s="1"/>
  <c r="B82" i="44"/>
  <c r="C82" i="44"/>
  <c r="D82" i="44"/>
  <c r="E82" i="44"/>
  <c r="F82" i="44"/>
  <c r="G82" i="44"/>
  <c r="H82" i="44"/>
  <c r="I82" i="44"/>
  <c r="J82" i="44"/>
  <c r="K82" i="44"/>
  <c r="L82" i="44"/>
  <c r="M82" i="44"/>
  <c r="N82" i="44"/>
  <c r="O82" i="44"/>
  <c r="P82" i="44"/>
  <c r="Q82" i="44"/>
  <c r="R82" i="44"/>
  <c r="S82" i="44"/>
  <c r="T82" i="44"/>
  <c r="U82" i="44"/>
  <c r="V82" i="44"/>
  <c r="W82" i="44"/>
  <c r="X82" i="44"/>
  <c r="Y82" i="44"/>
  <c r="Z82" i="44"/>
  <c r="AA82" i="44"/>
  <c r="AB82" i="44"/>
  <c r="AC82" i="44"/>
  <c r="AD82" i="44"/>
  <c r="AE82" i="44"/>
  <c r="AF82" i="44"/>
  <c r="AG82" i="44"/>
  <c r="AH82" i="44"/>
  <c r="AI82" i="44"/>
  <c r="AJ82" i="44"/>
  <c r="AK82" i="44"/>
  <c r="AL82" i="44"/>
  <c r="AM82" i="44"/>
  <c r="AN82" i="44"/>
  <c r="AO82" i="44"/>
  <c r="AP82" i="44"/>
  <c r="AQ82" i="44"/>
  <c r="AR82" i="44"/>
  <c r="AS82" i="44"/>
  <c r="AT82" i="44"/>
  <c r="AU82" i="44"/>
  <c r="AV82" i="44"/>
  <c r="AW82" i="44"/>
  <c r="AX82" i="44"/>
  <c r="AY82" i="44"/>
  <c r="AZ82" i="44"/>
  <c r="BA82" i="44"/>
  <c r="BB82" i="44"/>
  <c r="BC82" i="44"/>
  <c r="BD82" i="44"/>
  <c r="BE82" i="44"/>
  <c r="BF82" i="44"/>
  <c r="BG82" i="44"/>
  <c r="BH82" i="44"/>
  <c r="BI82" i="44"/>
  <c r="BJ82" i="44"/>
  <c r="BL82" i="44"/>
  <c r="BM82" i="44" s="1"/>
  <c r="B83" i="44"/>
  <c r="C83" i="44"/>
  <c r="D83" i="44"/>
  <c r="BL83" i="44" s="1"/>
  <c r="BM83" i="44" s="1"/>
  <c r="E83" i="44"/>
  <c r="F83" i="44"/>
  <c r="G83" i="44"/>
  <c r="H83" i="44"/>
  <c r="I83" i="44"/>
  <c r="J83" i="44"/>
  <c r="K83" i="44"/>
  <c r="L83" i="44"/>
  <c r="M83" i="44"/>
  <c r="N83" i="44"/>
  <c r="O83" i="44"/>
  <c r="P83" i="44"/>
  <c r="Q83" i="44"/>
  <c r="R83" i="44"/>
  <c r="S83" i="44"/>
  <c r="T83" i="44"/>
  <c r="U83" i="44"/>
  <c r="V83" i="44"/>
  <c r="W83" i="44"/>
  <c r="X83" i="44"/>
  <c r="Y83" i="44"/>
  <c r="Z83" i="44"/>
  <c r="AA83" i="44"/>
  <c r="AB83" i="44"/>
  <c r="AC83" i="44"/>
  <c r="AD83" i="44"/>
  <c r="AE83" i="44"/>
  <c r="AF83" i="44"/>
  <c r="AG83" i="44"/>
  <c r="AH83" i="44"/>
  <c r="AI83" i="44"/>
  <c r="AJ83" i="44"/>
  <c r="AK83" i="44"/>
  <c r="AL83" i="44"/>
  <c r="AM83" i="44"/>
  <c r="AN83" i="44"/>
  <c r="AO83" i="44"/>
  <c r="AP83" i="44"/>
  <c r="AQ83" i="44"/>
  <c r="AR83" i="44"/>
  <c r="AS83" i="44"/>
  <c r="AT83" i="44"/>
  <c r="AU83" i="44"/>
  <c r="AV83" i="44"/>
  <c r="AW83" i="44"/>
  <c r="AX83" i="44"/>
  <c r="AY83" i="44"/>
  <c r="AZ83" i="44"/>
  <c r="BA83" i="44"/>
  <c r="BB83" i="44"/>
  <c r="BC83" i="44"/>
  <c r="BD83" i="44"/>
  <c r="BE83" i="44"/>
  <c r="BF83" i="44"/>
  <c r="BG83" i="44"/>
  <c r="BH83" i="44"/>
  <c r="BI83" i="44"/>
  <c r="BJ83" i="44"/>
  <c r="B84" i="44"/>
  <c r="C84" i="44"/>
  <c r="D84" i="44"/>
  <c r="BL84" i="44" s="1"/>
  <c r="BM84" i="44" s="1"/>
  <c r="E84" i="44"/>
  <c r="F84" i="44"/>
  <c r="G84" i="44"/>
  <c r="H84" i="44"/>
  <c r="I84" i="44"/>
  <c r="J84" i="44"/>
  <c r="K84" i="44"/>
  <c r="L84" i="44"/>
  <c r="M84" i="44"/>
  <c r="N84" i="44"/>
  <c r="O84" i="44"/>
  <c r="P84" i="44"/>
  <c r="Q84" i="44"/>
  <c r="R84" i="44"/>
  <c r="S84" i="44"/>
  <c r="T84" i="44"/>
  <c r="U84" i="44"/>
  <c r="V84" i="44"/>
  <c r="W84" i="44"/>
  <c r="X84" i="44"/>
  <c r="Y84" i="44"/>
  <c r="Z84" i="44"/>
  <c r="AA84" i="44"/>
  <c r="AB84" i="44"/>
  <c r="AC84" i="44"/>
  <c r="AD84" i="44"/>
  <c r="AE84" i="44"/>
  <c r="AF84" i="44"/>
  <c r="AG84" i="44"/>
  <c r="AH84" i="44"/>
  <c r="AI84" i="44"/>
  <c r="AJ84" i="44"/>
  <c r="AK84" i="44"/>
  <c r="AL84" i="44"/>
  <c r="AM84" i="44"/>
  <c r="AN84" i="44"/>
  <c r="AO84" i="44"/>
  <c r="AP84" i="44"/>
  <c r="AQ84" i="44"/>
  <c r="AR84" i="44"/>
  <c r="AS84" i="44"/>
  <c r="AT84" i="44"/>
  <c r="AU84" i="44"/>
  <c r="AV84" i="44"/>
  <c r="AW84" i="44"/>
  <c r="AX84" i="44"/>
  <c r="AY84" i="44"/>
  <c r="AZ84" i="44"/>
  <c r="BA84" i="44"/>
  <c r="BB84" i="44"/>
  <c r="BC84" i="44"/>
  <c r="BD84" i="44"/>
  <c r="BE84" i="44"/>
  <c r="BF84" i="44"/>
  <c r="BG84" i="44"/>
  <c r="BH84" i="44"/>
  <c r="BI84" i="44"/>
  <c r="BJ84" i="44"/>
  <c r="B85" i="44"/>
  <c r="C85" i="44"/>
  <c r="D85" i="44"/>
  <c r="E85" i="44"/>
  <c r="F85" i="44"/>
  <c r="G85" i="44"/>
  <c r="H85" i="44"/>
  <c r="I85" i="44"/>
  <c r="J85" i="44"/>
  <c r="K85" i="44"/>
  <c r="L85" i="44"/>
  <c r="M85" i="44"/>
  <c r="N85" i="44"/>
  <c r="O85" i="44"/>
  <c r="P85" i="44"/>
  <c r="Q85" i="44"/>
  <c r="R85" i="44"/>
  <c r="S85" i="44"/>
  <c r="T85" i="44"/>
  <c r="U85" i="44"/>
  <c r="V85" i="44"/>
  <c r="W85" i="44"/>
  <c r="X85" i="44"/>
  <c r="Y85" i="44"/>
  <c r="Z85" i="44"/>
  <c r="AA85" i="44"/>
  <c r="AB85" i="44"/>
  <c r="AC85" i="44"/>
  <c r="AD85" i="44"/>
  <c r="AE85" i="44"/>
  <c r="AF85" i="44"/>
  <c r="AG85" i="44"/>
  <c r="AH85" i="44"/>
  <c r="AI85" i="44"/>
  <c r="AJ85" i="44"/>
  <c r="AK85" i="44"/>
  <c r="AL85" i="44"/>
  <c r="AM85" i="44"/>
  <c r="AN85" i="44"/>
  <c r="AO85" i="44"/>
  <c r="AP85" i="44"/>
  <c r="AQ85" i="44"/>
  <c r="AR85" i="44"/>
  <c r="AS85" i="44"/>
  <c r="AT85" i="44"/>
  <c r="AU85" i="44"/>
  <c r="AV85" i="44"/>
  <c r="AW85" i="44"/>
  <c r="AX85" i="44"/>
  <c r="AY85" i="44"/>
  <c r="AZ85" i="44"/>
  <c r="BA85" i="44"/>
  <c r="BB85" i="44"/>
  <c r="BC85" i="44"/>
  <c r="BD85" i="44"/>
  <c r="BE85" i="44"/>
  <c r="BF85" i="44"/>
  <c r="BG85" i="44"/>
  <c r="BH85" i="44"/>
  <c r="BI85" i="44"/>
  <c r="BJ85" i="44"/>
  <c r="BL85" i="44"/>
  <c r="BM85" i="44" s="1"/>
  <c r="B86" i="44"/>
  <c r="C86" i="44"/>
  <c r="D86" i="44"/>
  <c r="E86" i="44"/>
  <c r="F86" i="44"/>
  <c r="G86" i="44"/>
  <c r="H86" i="44"/>
  <c r="I86" i="44"/>
  <c r="J86" i="44"/>
  <c r="K86" i="44"/>
  <c r="L86" i="44"/>
  <c r="M86" i="44"/>
  <c r="N86" i="44"/>
  <c r="O86" i="44"/>
  <c r="P86" i="44"/>
  <c r="Q86" i="44"/>
  <c r="R86" i="44"/>
  <c r="S86" i="44"/>
  <c r="T86" i="44"/>
  <c r="U86" i="44"/>
  <c r="V86" i="44"/>
  <c r="W86" i="44"/>
  <c r="X86" i="44"/>
  <c r="Y86" i="44"/>
  <c r="Z86" i="44"/>
  <c r="AA86" i="44"/>
  <c r="AB86" i="44"/>
  <c r="AC86" i="44"/>
  <c r="AD86" i="44"/>
  <c r="AE86" i="44"/>
  <c r="AF86" i="44"/>
  <c r="AG86" i="44"/>
  <c r="AH86" i="44"/>
  <c r="AI86" i="44"/>
  <c r="AJ86" i="44"/>
  <c r="AK86" i="44"/>
  <c r="AL86" i="44"/>
  <c r="AM86" i="44"/>
  <c r="AN86" i="44"/>
  <c r="AO86" i="44"/>
  <c r="AP86" i="44"/>
  <c r="AQ86" i="44"/>
  <c r="AR86" i="44"/>
  <c r="AS86" i="44"/>
  <c r="AT86" i="44"/>
  <c r="AU86" i="44"/>
  <c r="AV86" i="44"/>
  <c r="BL86" i="44" s="1"/>
  <c r="BM86" i="44" s="1"/>
  <c r="AW86" i="44"/>
  <c r="AX86" i="44"/>
  <c r="AY86" i="44"/>
  <c r="AZ86" i="44"/>
  <c r="BA86" i="44"/>
  <c r="BB86" i="44"/>
  <c r="BC86" i="44"/>
  <c r="BD86" i="44"/>
  <c r="BE86" i="44"/>
  <c r="BF86" i="44"/>
  <c r="BG86" i="44"/>
  <c r="BH86" i="44"/>
  <c r="BI86" i="44"/>
  <c r="BJ86" i="44"/>
  <c r="B87" i="44"/>
  <c r="C87" i="44"/>
  <c r="D87" i="44"/>
  <c r="BL87" i="44" s="1"/>
  <c r="BM87" i="44" s="1"/>
  <c r="E87" i="44"/>
  <c r="F87" i="44"/>
  <c r="G87" i="44"/>
  <c r="H87" i="44"/>
  <c r="I87" i="44"/>
  <c r="J87" i="44"/>
  <c r="K87" i="44"/>
  <c r="L87" i="44"/>
  <c r="M87" i="44"/>
  <c r="N87" i="44"/>
  <c r="O87" i="44"/>
  <c r="P87" i="44"/>
  <c r="Q87" i="44"/>
  <c r="R87" i="44"/>
  <c r="S87" i="44"/>
  <c r="T87" i="44"/>
  <c r="U87" i="44"/>
  <c r="V87" i="44"/>
  <c r="W87" i="44"/>
  <c r="X87" i="44"/>
  <c r="Y87" i="44"/>
  <c r="Z87" i="44"/>
  <c r="AA87" i="44"/>
  <c r="AB87" i="44"/>
  <c r="AC87" i="44"/>
  <c r="AD87" i="44"/>
  <c r="AE87" i="44"/>
  <c r="AF87" i="44"/>
  <c r="AG87" i="44"/>
  <c r="AH87" i="44"/>
  <c r="AI87" i="44"/>
  <c r="AJ87" i="44"/>
  <c r="AK87" i="44"/>
  <c r="AL87" i="44"/>
  <c r="AM87" i="44"/>
  <c r="AN87" i="44"/>
  <c r="AO87" i="44"/>
  <c r="AP87" i="44"/>
  <c r="AQ87" i="44"/>
  <c r="AR87" i="44"/>
  <c r="AS87" i="44"/>
  <c r="AT87" i="44"/>
  <c r="AU87" i="44"/>
  <c r="AV87" i="44"/>
  <c r="AW87" i="44"/>
  <c r="AX87" i="44"/>
  <c r="AY87" i="44"/>
  <c r="AZ87" i="44"/>
  <c r="BA87" i="44"/>
  <c r="BB87" i="44"/>
  <c r="BC87" i="44"/>
  <c r="BD87" i="44"/>
  <c r="BE87" i="44"/>
  <c r="BF87" i="44"/>
  <c r="BG87" i="44"/>
  <c r="BH87" i="44"/>
  <c r="BI87" i="44"/>
  <c r="BJ87" i="44"/>
  <c r="B88" i="44"/>
  <c r="C88" i="44"/>
  <c r="D88" i="44"/>
  <c r="BL88" i="44" s="1"/>
  <c r="BM88" i="44" s="1"/>
  <c r="E88" i="44"/>
  <c r="F88" i="44"/>
  <c r="G88" i="44"/>
  <c r="H88" i="44"/>
  <c r="I88" i="44"/>
  <c r="J88" i="44"/>
  <c r="K88" i="44"/>
  <c r="L88" i="44"/>
  <c r="M88" i="44"/>
  <c r="N88" i="44"/>
  <c r="O88" i="44"/>
  <c r="P88" i="44"/>
  <c r="Q88" i="44"/>
  <c r="R88" i="44"/>
  <c r="S88" i="44"/>
  <c r="T88" i="44"/>
  <c r="U88" i="44"/>
  <c r="V88" i="44"/>
  <c r="W88" i="44"/>
  <c r="X88" i="44"/>
  <c r="Y88" i="44"/>
  <c r="Z88" i="44"/>
  <c r="AA88" i="44"/>
  <c r="AB88" i="44"/>
  <c r="AC88" i="44"/>
  <c r="AD88" i="44"/>
  <c r="AE88" i="44"/>
  <c r="AF88" i="44"/>
  <c r="AG88" i="44"/>
  <c r="AH88" i="44"/>
  <c r="AI88" i="44"/>
  <c r="AJ88" i="44"/>
  <c r="AK88" i="44"/>
  <c r="AL88" i="44"/>
  <c r="AM88" i="44"/>
  <c r="AN88" i="44"/>
  <c r="AO88" i="44"/>
  <c r="AP88" i="44"/>
  <c r="AQ88" i="44"/>
  <c r="AR88" i="44"/>
  <c r="AS88" i="44"/>
  <c r="AT88" i="44"/>
  <c r="AU88" i="44"/>
  <c r="AV88" i="44"/>
  <c r="AW88" i="44"/>
  <c r="AX88" i="44"/>
  <c r="AY88" i="44"/>
  <c r="AZ88" i="44"/>
  <c r="BA88" i="44"/>
  <c r="BB88" i="44"/>
  <c r="BC88" i="44"/>
  <c r="BD88" i="44"/>
  <c r="BE88" i="44"/>
  <c r="BF88" i="44"/>
  <c r="BG88" i="44"/>
  <c r="BH88" i="44"/>
  <c r="BI88" i="44"/>
  <c r="BJ88" i="44"/>
  <c r="B89" i="44"/>
  <c r="C89" i="44"/>
  <c r="D89" i="44"/>
  <c r="E89" i="44"/>
  <c r="F89" i="44"/>
  <c r="G89" i="44"/>
  <c r="H89" i="44"/>
  <c r="I89" i="44"/>
  <c r="J89" i="44"/>
  <c r="K89" i="44"/>
  <c r="L89" i="44"/>
  <c r="M89" i="44"/>
  <c r="N89" i="44"/>
  <c r="O89" i="44"/>
  <c r="P89" i="44"/>
  <c r="Q89" i="44"/>
  <c r="R89" i="44"/>
  <c r="S89" i="44"/>
  <c r="T89" i="44"/>
  <c r="U89" i="44"/>
  <c r="V89" i="44"/>
  <c r="W89" i="44"/>
  <c r="X89" i="44"/>
  <c r="Y89" i="44"/>
  <c r="Z89" i="44"/>
  <c r="AA89" i="44"/>
  <c r="AB89" i="44"/>
  <c r="AC89" i="44"/>
  <c r="AD89" i="44"/>
  <c r="AE89" i="44"/>
  <c r="AF89" i="44"/>
  <c r="AG89" i="44"/>
  <c r="AH89" i="44"/>
  <c r="AI89" i="44"/>
  <c r="AJ89" i="44"/>
  <c r="AK89" i="44"/>
  <c r="AL89" i="44"/>
  <c r="AM89" i="44"/>
  <c r="AN89" i="44"/>
  <c r="AO89" i="44"/>
  <c r="AP89" i="44"/>
  <c r="AQ89" i="44"/>
  <c r="AR89" i="44"/>
  <c r="AS89" i="44"/>
  <c r="AT89" i="44"/>
  <c r="AU89" i="44"/>
  <c r="AV89" i="44"/>
  <c r="AW89" i="44"/>
  <c r="AX89" i="44"/>
  <c r="AY89" i="44"/>
  <c r="AZ89" i="44"/>
  <c r="BA89" i="44"/>
  <c r="BB89" i="44"/>
  <c r="BC89" i="44"/>
  <c r="BD89" i="44"/>
  <c r="BE89" i="44"/>
  <c r="BF89" i="44"/>
  <c r="BG89" i="44"/>
  <c r="BH89" i="44"/>
  <c r="BI89" i="44"/>
  <c r="BJ89" i="44"/>
  <c r="BL89" i="44"/>
  <c r="BM89" i="44" s="1"/>
  <c r="B90" i="44"/>
  <c r="C90" i="44"/>
  <c r="D90" i="44"/>
  <c r="E90" i="44"/>
  <c r="F90" i="44"/>
  <c r="G90" i="44"/>
  <c r="H90" i="44"/>
  <c r="I90" i="44"/>
  <c r="J90" i="44"/>
  <c r="K90" i="44"/>
  <c r="L90" i="44"/>
  <c r="M90" i="44"/>
  <c r="N90" i="44"/>
  <c r="O90" i="44"/>
  <c r="P90" i="44"/>
  <c r="Q90" i="44"/>
  <c r="R90" i="44"/>
  <c r="S90" i="44"/>
  <c r="T90" i="44"/>
  <c r="U90" i="44"/>
  <c r="V90" i="44"/>
  <c r="W90" i="44"/>
  <c r="X90" i="44"/>
  <c r="Y90" i="44"/>
  <c r="Z90" i="44"/>
  <c r="AA90" i="44"/>
  <c r="AB90" i="44"/>
  <c r="AC90" i="44"/>
  <c r="AD90" i="44"/>
  <c r="AE90" i="44"/>
  <c r="AF90" i="44"/>
  <c r="AG90" i="44"/>
  <c r="AH90" i="44"/>
  <c r="AI90" i="44"/>
  <c r="AJ90" i="44"/>
  <c r="AK90" i="44"/>
  <c r="AL90" i="44"/>
  <c r="AM90" i="44"/>
  <c r="AN90" i="44"/>
  <c r="AO90" i="44"/>
  <c r="AP90" i="44"/>
  <c r="AQ90" i="44"/>
  <c r="AR90" i="44"/>
  <c r="AS90" i="44"/>
  <c r="AT90" i="44"/>
  <c r="AU90" i="44"/>
  <c r="AV90" i="44"/>
  <c r="AW90" i="44"/>
  <c r="AX90" i="44"/>
  <c r="AY90" i="44"/>
  <c r="AZ90" i="44"/>
  <c r="BA90" i="44"/>
  <c r="BB90" i="44"/>
  <c r="BC90" i="44"/>
  <c r="BD90" i="44"/>
  <c r="BE90" i="44"/>
  <c r="BF90" i="44"/>
  <c r="BG90" i="44"/>
  <c r="BH90" i="44"/>
  <c r="BL90" i="44" s="1"/>
  <c r="BM90" i="44" s="1"/>
  <c r="BI90" i="44"/>
  <c r="BJ90" i="44"/>
  <c r="B91" i="44"/>
  <c r="C91" i="44"/>
  <c r="D91" i="44"/>
  <c r="BL91" i="44" s="1"/>
  <c r="BM91" i="44" s="1"/>
  <c r="E91" i="44"/>
  <c r="F91" i="44"/>
  <c r="G91" i="44"/>
  <c r="H91" i="44"/>
  <c r="I91" i="44"/>
  <c r="J91" i="44"/>
  <c r="K91" i="44"/>
  <c r="L91" i="44"/>
  <c r="M91" i="44"/>
  <c r="N91" i="44"/>
  <c r="O91" i="44"/>
  <c r="P91" i="44"/>
  <c r="Q91" i="44"/>
  <c r="R91" i="44"/>
  <c r="S91" i="44"/>
  <c r="T91" i="44"/>
  <c r="U91" i="44"/>
  <c r="V91" i="44"/>
  <c r="W91" i="44"/>
  <c r="X91" i="44"/>
  <c r="Y91" i="44"/>
  <c r="Z91" i="44"/>
  <c r="AA91" i="44"/>
  <c r="AB91" i="44"/>
  <c r="AC91" i="44"/>
  <c r="AD91" i="44"/>
  <c r="AE91" i="44"/>
  <c r="AF91" i="44"/>
  <c r="AG91" i="44"/>
  <c r="AH91" i="44"/>
  <c r="AI91" i="44"/>
  <c r="AJ91" i="44"/>
  <c r="AK91" i="44"/>
  <c r="AL91" i="44"/>
  <c r="AM91" i="44"/>
  <c r="AN91" i="44"/>
  <c r="AO91" i="44"/>
  <c r="AP91" i="44"/>
  <c r="AQ91" i="44"/>
  <c r="AR91" i="44"/>
  <c r="AS91" i="44"/>
  <c r="AT91" i="44"/>
  <c r="AU91" i="44"/>
  <c r="AV91" i="44"/>
  <c r="AW91" i="44"/>
  <c r="AX91" i="44"/>
  <c r="AY91" i="44"/>
  <c r="AZ91" i="44"/>
  <c r="BA91" i="44"/>
  <c r="BB91" i="44"/>
  <c r="BC91" i="44"/>
  <c r="BD91" i="44"/>
  <c r="BE91" i="44"/>
  <c r="BF91" i="44"/>
  <c r="BG91" i="44"/>
  <c r="BH91" i="44"/>
  <c r="BI91" i="44"/>
  <c r="BJ91" i="44"/>
  <c r="B92" i="44"/>
  <c r="C92" i="44"/>
  <c r="D92" i="44"/>
  <c r="BL92" i="44" s="1"/>
  <c r="BM92" i="44" s="1"/>
  <c r="E92" i="44"/>
  <c r="F92" i="44"/>
  <c r="G92" i="44"/>
  <c r="H92" i="44"/>
  <c r="I92" i="44"/>
  <c r="J92" i="44"/>
  <c r="K92" i="44"/>
  <c r="L92" i="44"/>
  <c r="M92" i="44"/>
  <c r="N92" i="44"/>
  <c r="O92" i="44"/>
  <c r="P92" i="44"/>
  <c r="Q92" i="44"/>
  <c r="R92" i="44"/>
  <c r="S92" i="44"/>
  <c r="T92" i="44"/>
  <c r="U92" i="44"/>
  <c r="V92" i="44"/>
  <c r="W92" i="44"/>
  <c r="X92" i="44"/>
  <c r="Y92" i="44"/>
  <c r="Z92" i="44"/>
  <c r="AA92" i="44"/>
  <c r="AB92" i="44"/>
  <c r="AC92" i="44"/>
  <c r="AD92" i="44"/>
  <c r="AE92" i="44"/>
  <c r="AF92" i="44"/>
  <c r="AG92" i="44"/>
  <c r="AH92" i="44"/>
  <c r="AI92" i="44"/>
  <c r="AJ92" i="44"/>
  <c r="AK92" i="44"/>
  <c r="AL92" i="44"/>
  <c r="AM92" i="44"/>
  <c r="AN92" i="44"/>
  <c r="AO92" i="44"/>
  <c r="AP92" i="44"/>
  <c r="AQ92" i="44"/>
  <c r="AR92" i="44"/>
  <c r="AS92" i="44"/>
  <c r="AT92" i="44"/>
  <c r="AU92" i="44"/>
  <c r="AV92" i="44"/>
  <c r="AW92" i="44"/>
  <c r="AX92" i="44"/>
  <c r="AY92" i="44"/>
  <c r="AZ92" i="44"/>
  <c r="BA92" i="44"/>
  <c r="BB92" i="44"/>
  <c r="BC92" i="44"/>
  <c r="BD92" i="44"/>
  <c r="BE92" i="44"/>
  <c r="BF92" i="44"/>
  <c r="BG92" i="44"/>
  <c r="BH92" i="44"/>
  <c r="BI92" i="44"/>
  <c r="BJ92" i="44"/>
  <c r="B93" i="44"/>
  <c r="C93" i="44"/>
  <c r="D93" i="44"/>
  <c r="E93" i="44"/>
  <c r="F93" i="44"/>
  <c r="G93" i="44"/>
  <c r="H93" i="44"/>
  <c r="I93" i="44"/>
  <c r="J93" i="44"/>
  <c r="K93" i="44"/>
  <c r="L93" i="44"/>
  <c r="M93" i="44"/>
  <c r="N93" i="44"/>
  <c r="O93" i="44"/>
  <c r="P93" i="44"/>
  <c r="Q93" i="44"/>
  <c r="R93" i="44"/>
  <c r="S93" i="44"/>
  <c r="T93" i="44"/>
  <c r="U93" i="44"/>
  <c r="V93" i="44"/>
  <c r="W93" i="44"/>
  <c r="X93" i="44"/>
  <c r="Y93" i="44"/>
  <c r="Z93" i="44"/>
  <c r="AA93" i="44"/>
  <c r="AB93" i="44"/>
  <c r="AC93" i="44"/>
  <c r="AD93" i="44"/>
  <c r="AE93" i="44"/>
  <c r="AF93" i="44"/>
  <c r="AG93" i="44"/>
  <c r="AH93" i="44"/>
  <c r="AI93" i="44"/>
  <c r="AJ93" i="44"/>
  <c r="AK93" i="44"/>
  <c r="AL93" i="44"/>
  <c r="AM93" i="44"/>
  <c r="AN93" i="44"/>
  <c r="AO93" i="44"/>
  <c r="AP93" i="44"/>
  <c r="AQ93" i="44"/>
  <c r="AR93" i="44"/>
  <c r="AS93" i="44"/>
  <c r="AT93" i="44"/>
  <c r="AU93" i="44"/>
  <c r="AV93" i="44"/>
  <c r="AW93" i="44"/>
  <c r="AX93" i="44"/>
  <c r="AY93" i="44"/>
  <c r="AZ93" i="44"/>
  <c r="BA93" i="44"/>
  <c r="BB93" i="44"/>
  <c r="BL93" i="44" s="1"/>
  <c r="BM93" i="44" s="1"/>
  <c r="BC93" i="44"/>
  <c r="BD93" i="44"/>
  <c r="BE93" i="44"/>
  <c r="BF93" i="44"/>
  <c r="BG93" i="44"/>
  <c r="BH93" i="44"/>
  <c r="BI93" i="44"/>
  <c r="BJ93" i="44"/>
  <c r="B94" i="44"/>
  <c r="C94" i="44"/>
  <c r="D94" i="44"/>
  <c r="E94" i="44"/>
  <c r="F94" i="44"/>
  <c r="G94" i="44"/>
  <c r="H94" i="44"/>
  <c r="I94" i="44"/>
  <c r="J94" i="44"/>
  <c r="K94" i="44"/>
  <c r="L94" i="44"/>
  <c r="M94" i="44"/>
  <c r="N94" i="44"/>
  <c r="O94" i="44"/>
  <c r="P94" i="44"/>
  <c r="Q94" i="44"/>
  <c r="R94" i="44"/>
  <c r="S94" i="44"/>
  <c r="T94" i="44"/>
  <c r="U94" i="44"/>
  <c r="V94" i="44"/>
  <c r="W94" i="44"/>
  <c r="X94" i="44"/>
  <c r="Y94" i="44"/>
  <c r="Z94" i="44"/>
  <c r="AA94" i="44"/>
  <c r="AB94" i="44"/>
  <c r="AC94" i="44"/>
  <c r="AD94" i="44"/>
  <c r="AE94" i="44"/>
  <c r="AF94" i="44"/>
  <c r="AG94" i="44"/>
  <c r="AH94" i="44"/>
  <c r="AI94" i="44"/>
  <c r="AJ94" i="44"/>
  <c r="AK94" i="44"/>
  <c r="AL94" i="44"/>
  <c r="AM94" i="44"/>
  <c r="AN94" i="44"/>
  <c r="AO94" i="44"/>
  <c r="AP94" i="44"/>
  <c r="AQ94" i="44"/>
  <c r="AR94" i="44"/>
  <c r="AS94" i="44"/>
  <c r="AT94" i="44"/>
  <c r="AU94" i="44"/>
  <c r="AV94" i="44"/>
  <c r="AW94" i="44"/>
  <c r="AX94" i="44"/>
  <c r="AY94" i="44"/>
  <c r="AZ94" i="44"/>
  <c r="BA94" i="44"/>
  <c r="BB94" i="44"/>
  <c r="BC94" i="44"/>
  <c r="BD94" i="44"/>
  <c r="BE94" i="44"/>
  <c r="BF94" i="44"/>
  <c r="BG94" i="44"/>
  <c r="BH94" i="44"/>
  <c r="BI94" i="44"/>
  <c r="BJ94" i="44"/>
  <c r="BL94" i="44"/>
  <c r="BM94" i="44" s="1"/>
  <c r="B95" i="44"/>
  <c r="C95" i="44"/>
  <c r="D95" i="44"/>
  <c r="BL95" i="44" s="1"/>
  <c r="BM95" i="44" s="1"/>
  <c r="E95" i="44"/>
  <c r="F95" i="44"/>
  <c r="G95" i="44"/>
  <c r="H95" i="44"/>
  <c r="I95" i="44"/>
  <c r="J95" i="44"/>
  <c r="K95" i="44"/>
  <c r="L95" i="44"/>
  <c r="M95" i="44"/>
  <c r="N95" i="44"/>
  <c r="O95" i="44"/>
  <c r="P95" i="44"/>
  <c r="Q95" i="44"/>
  <c r="R95" i="44"/>
  <c r="S95" i="44"/>
  <c r="T95" i="44"/>
  <c r="U95" i="44"/>
  <c r="V95" i="44"/>
  <c r="W95" i="44"/>
  <c r="X95" i="44"/>
  <c r="Y95" i="44"/>
  <c r="Z95" i="44"/>
  <c r="AA95" i="44"/>
  <c r="AB95" i="44"/>
  <c r="AC95" i="44"/>
  <c r="AD95" i="44"/>
  <c r="AE95" i="44"/>
  <c r="AF95" i="44"/>
  <c r="AG95" i="44"/>
  <c r="AH95" i="44"/>
  <c r="AI95" i="44"/>
  <c r="AJ95" i="44"/>
  <c r="AK95" i="44"/>
  <c r="AL95" i="44"/>
  <c r="AM95" i="44"/>
  <c r="AN95" i="44"/>
  <c r="AO95" i="44"/>
  <c r="AP95" i="44"/>
  <c r="AQ95" i="44"/>
  <c r="AR95" i="44"/>
  <c r="AS95" i="44"/>
  <c r="AT95" i="44"/>
  <c r="AU95" i="44"/>
  <c r="AV95" i="44"/>
  <c r="AW95" i="44"/>
  <c r="AX95" i="44"/>
  <c r="AY95" i="44"/>
  <c r="AZ95" i="44"/>
  <c r="BA95" i="44"/>
  <c r="BB95" i="44"/>
  <c r="BC95" i="44"/>
  <c r="BD95" i="44"/>
  <c r="BE95" i="44"/>
  <c r="BF95" i="44"/>
  <c r="BG95" i="44"/>
  <c r="BH95" i="44"/>
  <c r="BI95" i="44"/>
  <c r="BJ95" i="44"/>
  <c r="B96" i="44"/>
  <c r="C96" i="44"/>
  <c r="D96" i="44"/>
  <c r="BL96" i="44" s="1"/>
  <c r="BM96" i="44" s="1"/>
  <c r="E96" i="44"/>
  <c r="F96" i="44"/>
  <c r="G96" i="44"/>
  <c r="H96" i="44"/>
  <c r="I96" i="44"/>
  <c r="J96" i="44"/>
  <c r="K96" i="44"/>
  <c r="L96" i="44"/>
  <c r="M96" i="44"/>
  <c r="N96" i="44"/>
  <c r="O96" i="44"/>
  <c r="P96" i="44"/>
  <c r="Q96" i="44"/>
  <c r="R96" i="44"/>
  <c r="S96" i="44"/>
  <c r="T96" i="44"/>
  <c r="U96" i="44"/>
  <c r="V96" i="44"/>
  <c r="W96" i="44"/>
  <c r="X96" i="44"/>
  <c r="Y96" i="44"/>
  <c r="Z96" i="44"/>
  <c r="AA96" i="44"/>
  <c r="AB96" i="44"/>
  <c r="AC96" i="44"/>
  <c r="AD96" i="44"/>
  <c r="AE96" i="44"/>
  <c r="AF96" i="44"/>
  <c r="AG96" i="44"/>
  <c r="AH96" i="44"/>
  <c r="AI96" i="44"/>
  <c r="AJ96" i="44"/>
  <c r="AK96" i="44"/>
  <c r="AL96" i="44"/>
  <c r="AM96" i="44"/>
  <c r="AN96" i="44"/>
  <c r="AO96" i="44"/>
  <c r="AP96" i="44"/>
  <c r="AQ96" i="44"/>
  <c r="AR96" i="44"/>
  <c r="AS96" i="44"/>
  <c r="AT96" i="44"/>
  <c r="AU96" i="44"/>
  <c r="AV96" i="44"/>
  <c r="AW96" i="44"/>
  <c r="AX96" i="44"/>
  <c r="AY96" i="44"/>
  <c r="AZ96" i="44"/>
  <c r="BA96" i="44"/>
  <c r="BB96" i="44"/>
  <c r="BC96" i="44"/>
  <c r="BD96" i="44"/>
  <c r="BE96" i="44"/>
  <c r="BF96" i="44"/>
  <c r="BG96" i="44"/>
  <c r="BH96" i="44"/>
  <c r="BI96" i="44"/>
  <c r="BJ96" i="44"/>
  <c r="B97" i="44"/>
  <c r="C97" i="44"/>
  <c r="D97" i="44"/>
  <c r="E97" i="44"/>
  <c r="F97" i="44"/>
  <c r="G97" i="44"/>
  <c r="H97" i="44"/>
  <c r="I97" i="44"/>
  <c r="J97" i="44"/>
  <c r="K97" i="44"/>
  <c r="L97" i="44"/>
  <c r="M97" i="44"/>
  <c r="N97" i="44"/>
  <c r="O97" i="44"/>
  <c r="P97" i="44"/>
  <c r="Q97" i="44"/>
  <c r="R97" i="44"/>
  <c r="S97" i="44"/>
  <c r="T97" i="44"/>
  <c r="U97" i="44"/>
  <c r="V97" i="44"/>
  <c r="W97" i="44"/>
  <c r="X97" i="44"/>
  <c r="Y97" i="44"/>
  <c r="Z97" i="44"/>
  <c r="AA97" i="44"/>
  <c r="AB97" i="44"/>
  <c r="AC97" i="44"/>
  <c r="AD97" i="44"/>
  <c r="AE97" i="44"/>
  <c r="AF97" i="44"/>
  <c r="AG97" i="44"/>
  <c r="AH97" i="44"/>
  <c r="AI97" i="44"/>
  <c r="AJ97" i="44"/>
  <c r="AK97" i="44"/>
  <c r="AL97" i="44"/>
  <c r="AM97" i="44"/>
  <c r="AN97" i="44"/>
  <c r="AO97" i="44"/>
  <c r="AP97" i="44"/>
  <c r="BL97" i="44" s="1"/>
  <c r="BM97" i="44" s="1"/>
  <c r="AQ97" i="44"/>
  <c r="AR97" i="44"/>
  <c r="AS97" i="44"/>
  <c r="AT97" i="44"/>
  <c r="AU97" i="44"/>
  <c r="AV97" i="44"/>
  <c r="AW97" i="44"/>
  <c r="AX97" i="44"/>
  <c r="AY97" i="44"/>
  <c r="AZ97" i="44"/>
  <c r="BA97" i="44"/>
  <c r="BB97" i="44"/>
  <c r="BC97" i="44"/>
  <c r="BD97" i="44"/>
  <c r="BE97" i="44"/>
  <c r="BF97" i="44"/>
  <c r="BG97" i="44"/>
  <c r="BH97" i="44"/>
  <c r="BI97" i="44"/>
  <c r="BJ97" i="44"/>
  <c r="B98" i="44"/>
  <c r="C98" i="44"/>
  <c r="D98" i="44"/>
  <c r="E98" i="44"/>
  <c r="F98" i="44"/>
  <c r="G98" i="44"/>
  <c r="H98" i="44"/>
  <c r="I98" i="44"/>
  <c r="J98" i="44"/>
  <c r="K98" i="44"/>
  <c r="L98" i="44"/>
  <c r="M98" i="44"/>
  <c r="N98" i="44"/>
  <c r="O98" i="44"/>
  <c r="P98" i="44"/>
  <c r="Q98" i="44"/>
  <c r="R98" i="44"/>
  <c r="S98" i="44"/>
  <c r="T98" i="44"/>
  <c r="U98" i="44"/>
  <c r="V98" i="44"/>
  <c r="W98" i="44"/>
  <c r="X98" i="44"/>
  <c r="Y98" i="44"/>
  <c r="Z98" i="44"/>
  <c r="AA98" i="44"/>
  <c r="AB98" i="44"/>
  <c r="AC98" i="44"/>
  <c r="AD98" i="44"/>
  <c r="AE98" i="44"/>
  <c r="AF98" i="44"/>
  <c r="AG98" i="44"/>
  <c r="AH98" i="44"/>
  <c r="AI98" i="44"/>
  <c r="AJ98" i="44"/>
  <c r="AK98" i="44"/>
  <c r="AL98" i="44"/>
  <c r="AM98" i="44"/>
  <c r="AN98" i="44"/>
  <c r="AO98" i="44"/>
  <c r="AP98" i="44"/>
  <c r="AQ98" i="44"/>
  <c r="AR98" i="44"/>
  <c r="AS98" i="44"/>
  <c r="AT98" i="44"/>
  <c r="AU98" i="44"/>
  <c r="AV98" i="44"/>
  <c r="AW98" i="44"/>
  <c r="AX98" i="44"/>
  <c r="AY98" i="44"/>
  <c r="AZ98" i="44"/>
  <c r="BA98" i="44"/>
  <c r="BB98" i="44"/>
  <c r="BC98" i="44"/>
  <c r="BD98" i="44"/>
  <c r="BE98" i="44"/>
  <c r="BF98" i="44"/>
  <c r="BG98" i="44"/>
  <c r="BH98" i="44"/>
  <c r="BI98" i="44"/>
  <c r="BJ98" i="44"/>
  <c r="BL98" i="44"/>
  <c r="BM98" i="44" s="1"/>
  <c r="C99" i="44"/>
  <c r="E99" i="44"/>
  <c r="G99" i="44"/>
  <c r="I99" i="44"/>
  <c r="K99" i="44"/>
  <c r="M99" i="44"/>
  <c r="O99" i="44"/>
  <c r="Q99" i="44"/>
  <c r="S99" i="44"/>
  <c r="U99" i="44"/>
  <c r="W99" i="44"/>
  <c r="Y99" i="44"/>
  <c r="AA99" i="44"/>
  <c r="AC99" i="44"/>
  <c r="AE99" i="44"/>
  <c r="AG99" i="44"/>
  <c r="AI99" i="44"/>
  <c r="AK99" i="44"/>
  <c r="AM99" i="44"/>
  <c r="AO99" i="44"/>
  <c r="AQ99" i="44"/>
  <c r="AS99" i="44"/>
  <c r="AU99" i="44"/>
  <c r="AW99" i="44"/>
  <c r="AY99" i="44"/>
  <c r="BA99" i="44"/>
  <c r="BC99" i="44"/>
  <c r="BE99" i="44"/>
  <c r="BG99" i="44"/>
  <c r="BI99" i="44"/>
  <c r="BL99" i="44"/>
  <c r="BM99" i="44" s="1"/>
  <c r="C102" i="44"/>
  <c r="D102" i="44"/>
  <c r="E102" i="44"/>
  <c r="E104" i="44" s="1"/>
  <c r="F102" i="44"/>
  <c r="F108" i="44" s="1"/>
  <c r="G102" i="44"/>
  <c r="H102" i="44"/>
  <c r="I102" i="44"/>
  <c r="I103" i="44" s="1"/>
  <c r="J102" i="44"/>
  <c r="J108" i="44" s="1"/>
  <c r="K102" i="44"/>
  <c r="L102" i="44"/>
  <c r="M102" i="44"/>
  <c r="M104" i="44" s="1"/>
  <c r="N102" i="44"/>
  <c r="N108" i="44" s="1"/>
  <c r="O102" i="44"/>
  <c r="P102" i="44"/>
  <c r="Q102" i="44"/>
  <c r="Q107" i="44" s="1"/>
  <c r="R102" i="44"/>
  <c r="R108" i="44" s="1"/>
  <c r="S102" i="44"/>
  <c r="T102" i="44"/>
  <c r="U102" i="44"/>
  <c r="U104" i="44" s="1"/>
  <c r="V102" i="44"/>
  <c r="V108" i="44" s="1"/>
  <c r="W102" i="44"/>
  <c r="X102" i="44"/>
  <c r="Y102" i="44"/>
  <c r="Y103" i="44" s="1"/>
  <c r="Z102" i="44"/>
  <c r="Z108" i="44" s="1"/>
  <c r="AA102" i="44"/>
  <c r="AB102" i="44"/>
  <c r="AC102" i="44"/>
  <c r="AC104" i="44" s="1"/>
  <c r="AD102" i="44"/>
  <c r="AD108" i="44" s="1"/>
  <c r="AE102" i="44"/>
  <c r="AF102" i="44"/>
  <c r="AG102" i="44"/>
  <c r="AG103" i="44" s="1"/>
  <c r="AH102" i="44"/>
  <c r="AH108" i="44" s="1"/>
  <c r="AI102" i="44"/>
  <c r="AJ102" i="44"/>
  <c r="AK102" i="44"/>
  <c r="Q103" i="44" s="1"/>
  <c r="AL102" i="44"/>
  <c r="AL108" i="44" s="1"/>
  <c r="AM102" i="44"/>
  <c r="AN102" i="44"/>
  <c r="AO102" i="44"/>
  <c r="AO103" i="44" s="1"/>
  <c r="AP102" i="44"/>
  <c r="AP108" i="44" s="1"/>
  <c r="AQ102" i="44"/>
  <c r="AR102" i="44"/>
  <c r="AS102" i="44"/>
  <c r="AS104" i="44" s="1"/>
  <c r="AT102" i="44"/>
  <c r="AT108" i="44" s="1"/>
  <c r="AU102" i="44"/>
  <c r="AV102" i="44"/>
  <c r="AW102" i="44"/>
  <c r="AW103" i="44" s="1"/>
  <c r="AX102" i="44"/>
  <c r="AX108" i="44" s="1"/>
  <c r="AY102" i="44"/>
  <c r="AZ102" i="44"/>
  <c r="BA102" i="44"/>
  <c r="BA104" i="44" s="1"/>
  <c r="BB102" i="44"/>
  <c r="BB108" i="44" s="1"/>
  <c r="BC102" i="44"/>
  <c r="BD102" i="44"/>
  <c r="BE102" i="44"/>
  <c r="BE103" i="44" s="1"/>
  <c r="BF102" i="44"/>
  <c r="BF108" i="44" s="1"/>
  <c r="BG102" i="44"/>
  <c r="BH102" i="44"/>
  <c r="BI102" i="44"/>
  <c r="BI104" i="44" s="1"/>
  <c r="BJ102" i="44"/>
  <c r="BJ108" i="44" s="1"/>
  <c r="C103" i="44"/>
  <c r="G103" i="44"/>
  <c r="K103" i="44"/>
  <c r="O103" i="44"/>
  <c r="S103" i="44"/>
  <c r="W103" i="44"/>
  <c r="AA103" i="44"/>
  <c r="AE103" i="44"/>
  <c r="AI103" i="44"/>
  <c r="AM103" i="44"/>
  <c r="AQ103" i="44"/>
  <c r="AU103" i="44"/>
  <c r="AY103" i="44"/>
  <c r="BC103" i="44"/>
  <c r="BG103" i="44"/>
  <c r="C104" i="44"/>
  <c r="G104" i="44"/>
  <c r="K104" i="44"/>
  <c r="O104" i="44"/>
  <c r="S104" i="44"/>
  <c r="W104" i="44"/>
  <c r="AA104" i="44"/>
  <c r="AE104" i="44"/>
  <c r="AI104" i="44"/>
  <c r="AM104" i="44"/>
  <c r="AQ104" i="44"/>
  <c r="AU104" i="44"/>
  <c r="AY104" i="44"/>
  <c r="BC104" i="44"/>
  <c r="BG104" i="44"/>
  <c r="C105" i="44"/>
  <c r="D105" i="44"/>
  <c r="E105" i="44"/>
  <c r="BL105" i="44" s="1"/>
  <c r="BM105" i="44" s="1"/>
  <c r="F105" i="44"/>
  <c r="G105" i="44"/>
  <c r="H105" i="44"/>
  <c r="I105" i="44"/>
  <c r="J105" i="44"/>
  <c r="K105" i="44"/>
  <c r="L105" i="44"/>
  <c r="M105" i="44"/>
  <c r="N105" i="44"/>
  <c r="O105" i="44"/>
  <c r="P105" i="44"/>
  <c r="Q105" i="44"/>
  <c r="R105" i="44"/>
  <c r="S105" i="44"/>
  <c r="T105" i="44"/>
  <c r="U105" i="44"/>
  <c r="V105" i="44"/>
  <c r="W105" i="44"/>
  <c r="X105" i="44"/>
  <c r="Y105" i="44"/>
  <c r="Z105" i="44"/>
  <c r="AA105" i="44"/>
  <c r="AB105" i="44"/>
  <c r="AC105" i="44"/>
  <c r="AD105" i="44"/>
  <c r="AE105" i="44"/>
  <c r="AF105" i="44"/>
  <c r="AG105" i="44"/>
  <c r="AH105" i="44"/>
  <c r="AI105" i="44"/>
  <c r="AJ105" i="44"/>
  <c r="AK105" i="44"/>
  <c r="AL105" i="44"/>
  <c r="AM105" i="44"/>
  <c r="AN105" i="44"/>
  <c r="AO105" i="44"/>
  <c r="AP105" i="44"/>
  <c r="AQ105" i="44"/>
  <c r="AR105" i="44"/>
  <c r="AS105" i="44"/>
  <c r="AT105" i="44"/>
  <c r="AU105" i="44"/>
  <c r="AV105" i="44"/>
  <c r="AW105" i="44"/>
  <c r="AX105" i="44"/>
  <c r="AY105" i="44"/>
  <c r="AZ105" i="44"/>
  <c r="BA105" i="44"/>
  <c r="BB105" i="44"/>
  <c r="BC105" i="44"/>
  <c r="BD105" i="44"/>
  <c r="BE105" i="44"/>
  <c r="BF105" i="44"/>
  <c r="BG105" i="44"/>
  <c r="BH105" i="44"/>
  <c r="BI105" i="44"/>
  <c r="BJ105" i="44"/>
  <c r="B106" i="44"/>
  <c r="C106" i="44"/>
  <c r="D106" i="44"/>
  <c r="F106" i="44"/>
  <c r="G106" i="44"/>
  <c r="H106" i="44"/>
  <c r="J106" i="44"/>
  <c r="K106" i="44"/>
  <c r="L106" i="44"/>
  <c r="N106" i="44"/>
  <c r="O106" i="44"/>
  <c r="P106" i="44"/>
  <c r="R106" i="44"/>
  <c r="S106" i="44"/>
  <c r="T106" i="44"/>
  <c r="V106" i="44"/>
  <c r="W106" i="44"/>
  <c r="X106" i="44"/>
  <c r="Z106" i="44"/>
  <c r="AA106" i="44"/>
  <c r="AB106" i="44"/>
  <c r="AD106" i="44"/>
  <c r="AE106" i="44"/>
  <c r="AF106" i="44"/>
  <c r="AH106" i="44"/>
  <c r="AI106" i="44"/>
  <c r="AJ106" i="44"/>
  <c r="AL106" i="44"/>
  <c r="AM106" i="44"/>
  <c r="AN106" i="44"/>
  <c r="AP106" i="44"/>
  <c r="AQ106" i="44"/>
  <c r="AR106" i="44"/>
  <c r="AT106" i="44"/>
  <c r="AU106" i="44"/>
  <c r="AV106" i="44"/>
  <c r="AX106" i="44"/>
  <c r="AY106" i="44"/>
  <c r="AZ106" i="44"/>
  <c r="BB106" i="44"/>
  <c r="BC106" i="44"/>
  <c r="BD106" i="44"/>
  <c r="BF106" i="44"/>
  <c r="BG106" i="44"/>
  <c r="BH106" i="44"/>
  <c r="BJ106" i="44"/>
  <c r="B107" i="44"/>
  <c r="C107" i="44"/>
  <c r="D107" i="44"/>
  <c r="G107" i="44"/>
  <c r="H107" i="44"/>
  <c r="K107" i="44"/>
  <c r="L107" i="44"/>
  <c r="O107" i="44"/>
  <c r="P107" i="44"/>
  <c r="S107" i="44"/>
  <c r="T107" i="44"/>
  <c r="W107" i="44"/>
  <c r="X107" i="44"/>
  <c r="AA107" i="44"/>
  <c r="AB107" i="44"/>
  <c r="AE107" i="44"/>
  <c r="AF107" i="44"/>
  <c r="AI107" i="44"/>
  <c r="AJ107" i="44"/>
  <c r="AM107" i="44"/>
  <c r="AN107" i="44"/>
  <c r="AQ107" i="44"/>
  <c r="AR107" i="44"/>
  <c r="AU107" i="44"/>
  <c r="AV107" i="44"/>
  <c r="AY107" i="44"/>
  <c r="AZ107" i="44"/>
  <c r="BC107" i="44"/>
  <c r="BD107" i="44"/>
  <c r="BG107" i="44"/>
  <c r="BH107" i="44"/>
  <c r="B108" i="44"/>
  <c r="C108" i="44"/>
  <c r="D108" i="44"/>
  <c r="BL108" i="44" s="1"/>
  <c r="BM108" i="44" s="1"/>
  <c r="E108" i="44"/>
  <c r="G108" i="44"/>
  <c r="H108" i="44"/>
  <c r="I108" i="44"/>
  <c r="K108" i="44"/>
  <c r="L108" i="44"/>
  <c r="M108" i="44"/>
  <c r="O108" i="44"/>
  <c r="P108" i="44"/>
  <c r="Q108" i="44"/>
  <c r="S108" i="44"/>
  <c r="T108" i="44"/>
  <c r="U108" i="44"/>
  <c r="W108" i="44"/>
  <c r="X108" i="44"/>
  <c r="Y108" i="44"/>
  <c r="AA108" i="44"/>
  <c r="AB108" i="44"/>
  <c r="AC108" i="44"/>
  <c r="AE108" i="44"/>
  <c r="AF108" i="44"/>
  <c r="AG108" i="44"/>
  <c r="AI108" i="44"/>
  <c r="AJ108" i="44"/>
  <c r="AK108" i="44"/>
  <c r="AM108" i="44"/>
  <c r="AN108" i="44"/>
  <c r="AO108" i="44"/>
  <c r="AQ108" i="44"/>
  <c r="AR108" i="44"/>
  <c r="AS108" i="44"/>
  <c r="AU108" i="44"/>
  <c r="AV108" i="44"/>
  <c r="AW108" i="44"/>
  <c r="AY108" i="44"/>
  <c r="AZ108" i="44"/>
  <c r="BA108" i="44"/>
  <c r="BC108" i="44"/>
  <c r="BD108" i="44"/>
  <c r="BE108" i="44"/>
  <c r="BG108" i="44"/>
  <c r="BH108" i="44"/>
  <c r="BI108" i="44"/>
  <c r="B109" i="44"/>
  <c r="C109" i="44"/>
  <c r="D109" i="44"/>
  <c r="E109" i="44"/>
  <c r="BL109" i="44" s="1"/>
  <c r="BM109" i="44" s="1"/>
  <c r="F109" i="44"/>
  <c r="G109" i="44"/>
  <c r="H109" i="44"/>
  <c r="I109" i="44"/>
  <c r="J109" i="44"/>
  <c r="K109" i="44"/>
  <c r="L109" i="44"/>
  <c r="M109" i="44"/>
  <c r="N109" i="44"/>
  <c r="O109" i="44"/>
  <c r="P109" i="44"/>
  <c r="Q109" i="44"/>
  <c r="R109" i="44"/>
  <c r="S109" i="44"/>
  <c r="T109" i="44"/>
  <c r="U109" i="44"/>
  <c r="V109" i="44"/>
  <c r="W109" i="44"/>
  <c r="X109" i="44"/>
  <c r="Y109" i="44"/>
  <c r="Z109" i="44"/>
  <c r="AA109" i="44"/>
  <c r="AB109" i="44"/>
  <c r="AC109" i="44"/>
  <c r="AD109" i="44"/>
  <c r="AE109" i="44"/>
  <c r="AF109" i="44"/>
  <c r="AG109" i="44"/>
  <c r="AH109" i="44"/>
  <c r="AI109" i="44"/>
  <c r="AJ109" i="44"/>
  <c r="AK109" i="44"/>
  <c r="AL109" i="44"/>
  <c r="AM109" i="44"/>
  <c r="AN109" i="44"/>
  <c r="AO109" i="44"/>
  <c r="AP109" i="44"/>
  <c r="AQ109" i="44"/>
  <c r="AR109" i="44"/>
  <c r="AS109" i="44"/>
  <c r="AT109" i="44"/>
  <c r="AU109" i="44"/>
  <c r="AV109" i="44"/>
  <c r="AW109" i="44"/>
  <c r="AX109" i="44"/>
  <c r="AY109" i="44"/>
  <c r="AZ109" i="44"/>
  <c r="BA109" i="44"/>
  <c r="BB109" i="44"/>
  <c r="BC109" i="44"/>
  <c r="BD109" i="44"/>
  <c r="BE109" i="44"/>
  <c r="BF109" i="44"/>
  <c r="BG109" i="44"/>
  <c r="BH109" i="44"/>
  <c r="BI109" i="44"/>
  <c r="BJ109" i="44"/>
  <c r="B110" i="44"/>
  <c r="C110" i="44"/>
  <c r="D110" i="44"/>
  <c r="F110" i="44"/>
  <c r="G110" i="44"/>
  <c r="H110" i="44"/>
  <c r="J110" i="44"/>
  <c r="K110" i="44"/>
  <c r="L110" i="44"/>
  <c r="N110" i="44"/>
  <c r="O110" i="44"/>
  <c r="P110" i="44"/>
  <c r="R110" i="44"/>
  <c r="S110" i="44"/>
  <c r="T110" i="44"/>
  <c r="V110" i="44"/>
  <c r="W110" i="44"/>
  <c r="X110" i="44"/>
  <c r="Z110" i="44"/>
  <c r="AA110" i="44"/>
  <c r="AB110" i="44"/>
  <c r="AD110" i="44"/>
  <c r="AE110" i="44"/>
  <c r="AF110" i="44"/>
  <c r="AH110" i="44"/>
  <c r="AI110" i="44"/>
  <c r="AJ110" i="44"/>
  <c r="AL110" i="44"/>
  <c r="AM110" i="44"/>
  <c r="AN110" i="44"/>
  <c r="AP110" i="44"/>
  <c r="AQ110" i="44"/>
  <c r="AR110" i="44"/>
  <c r="AT110" i="44"/>
  <c r="AU110" i="44"/>
  <c r="AV110" i="44"/>
  <c r="AX110" i="44"/>
  <c r="AY110" i="44"/>
  <c r="AZ110" i="44"/>
  <c r="BB110" i="44"/>
  <c r="BC110" i="44"/>
  <c r="BD110" i="44"/>
  <c r="BF110" i="44"/>
  <c r="BG110" i="44"/>
  <c r="BH110" i="44"/>
  <c r="BJ110" i="44"/>
  <c r="B111" i="44"/>
  <c r="C111" i="44"/>
  <c r="D111" i="44"/>
  <c r="G111" i="44"/>
  <c r="H111" i="44"/>
  <c r="K111" i="44"/>
  <c r="L111" i="44"/>
  <c r="O111" i="44"/>
  <c r="P111" i="44"/>
  <c r="S111" i="44"/>
  <c r="T111" i="44"/>
  <c r="W111" i="44"/>
  <c r="X111" i="44"/>
  <c r="AA111" i="44"/>
  <c r="AB111" i="44"/>
  <c r="AE111" i="44"/>
  <c r="AF111" i="44"/>
  <c r="AI111" i="44"/>
  <c r="AJ111" i="44"/>
  <c r="AM111" i="44"/>
  <c r="AN111" i="44"/>
  <c r="AQ111" i="44"/>
  <c r="AR111" i="44"/>
  <c r="AU111" i="44"/>
  <c r="AV111" i="44"/>
  <c r="AY111" i="44"/>
  <c r="AZ111" i="44"/>
  <c r="BC111" i="44"/>
  <c r="BD111" i="44"/>
  <c r="BG111" i="44"/>
  <c r="BH111" i="44"/>
  <c r="B112" i="44"/>
  <c r="C112" i="44"/>
  <c r="D112" i="44"/>
  <c r="E112" i="44"/>
  <c r="G112" i="44"/>
  <c r="H112" i="44"/>
  <c r="I112" i="44"/>
  <c r="K112" i="44"/>
  <c r="L112" i="44"/>
  <c r="M112" i="44"/>
  <c r="O112" i="44"/>
  <c r="P112" i="44"/>
  <c r="Q112" i="44"/>
  <c r="S112" i="44"/>
  <c r="T112" i="44"/>
  <c r="U112" i="44"/>
  <c r="W112" i="44"/>
  <c r="X112" i="44"/>
  <c r="Y112" i="44"/>
  <c r="AA112" i="44"/>
  <c r="AB112" i="44"/>
  <c r="AC112" i="44"/>
  <c r="AE112" i="44"/>
  <c r="AF112" i="44"/>
  <c r="AG112" i="44"/>
  <c r="AI112" i="44"/>
  <c r="AJ112" i="44"/>
  <c r="AK112" i="44"/>
  <c r="AM112" i="44"/>
  <c r="AN112" i="44"/>
  <c r="AO112" i="44"/>
  <c r="AQ112" i="44"/>
  <c r="AR112" i="44"/>
  <c r="AS112" i="44"/>
  <c r="AU112" i="44"/>
  <c r="AV112" i="44"/>
  <c r="AW112" i="44"/>
  <c r="AY112" i="44"/>
  <c r="AZ112" i="44"/>
  <c r="BA112" i="44"/>
  <c r="BC112" i="44"/>
  <c r="BD112" i="44"/>
  <c r="BE112" i="44"/>
  <c r="BG112" i="44"/>
  <c r="BH112" i="44"/>
  <c r="BI112" i="44"/>
  <c r="B113" i="44"/>
  <c r="C113" i="44"/>
  <c r="D113" i="44"/>
  <c r="E113" i="44"/>
  <c r="BL113" i="44" s="1"/>
  <c r="BM113" i="44" s="1"/>
  <c r="F113" i="44"/>
  <c r="G113" i="44"/>
  <c r="H113" i="44"/>
  <c r="I113" i="44"/>
  <c r="J113" i="44"/>
  <c r="K113" i="44"/>
  <c r="L113" i="44"/>
  <c r="M113" i="44"/>
  <c r="N113" i="44"/>
  <c r="O113" i="44"/>
  <c r="P113" i="44"/>
  <c r="Q113" i="44"/>
  <c r="R113" i="44"/>
  <c r="S113" i="44"/>
  <c r="T113" i="44"/>
  <c r="U113" i="44"/>
  <c r="V113" i="44"/>
  <c r="W113" i="44"/>
  <c r="X113" i="44"/>
  <c r="Y113" i="44"/>
  <c r="Z113" i="44"/>
  <c r="AA113" i="44"/>
  <c r="AB113" i="44"/>
  <c r="AC113" i="44"/>
  <c r="AD113" i="44"/>
  <c r="AE113" i="44"/>
  <c r="AF113" i="44"/>
  <c r="AG113" i="44"/>
  <c r="AH113" i="44"/>
  <c r="AI113" i="44"/>
  <c r="AJ113" i="44"/>
  <c r="AK113" i="44"/>
  <c r="AL113" i="44"/>
  <c r="AM113" i="44"/>
  <c r="AN113" i="44"/>
  <c r="AO113" i="44"/>
  <c r="AP113" i="44"/>
  <c r="AQ113" i="44"/>
  <c r="AR113" i="44"/>
  <c r="AS113" i="44"/>
  <c r="AT113" i="44"/>
  <c r="AU113" i="44"/>
  <c r="AV113" i="44"/>
  <c r="AW113" i="44"/>
  <c r="AX113" i="44"/>
  <c r="AY113" i="44"/>
  <c r="AZ113" i="44"/>
  <c r="BA113" i="44"/>
  <c r="BB113" i="44"/>
  <c r="BC113" i="44"/>
  <c r="BD113" i="44"/>
  <c r="BE113" i="44"/>
  <c r="BF113" i="44"/>
  <c r="BG113" i="44"/>
  <c r="BH113" i="44"/>
  <c r="BI113" i="44"/>
  <c r="BJ113" i="44"/>
  <c r="B114" i="44"/>
  <c r="C114" i="44"/>
  <c r="D114" i="44"/>
  <c r="F114" i="44"/>
  <c r="G114" i="44"/>
  <c r="H114" i="44"/>
  <c r="J114" i="44"/>
  <c r="K114" i="44"/>
  <c r="L114" i="44"/>
  <c r="N114" i="44"/>
  <c r="O114" i="44"/>
  <c r="P114" i="44"/>
  <c r="R114" i="44"/>
  <c r="S114" i="44"/>
  <c r="T114" i="44"/>
  <c r="V114" i="44"/>
  <c r="W114" i="44"/>
  <c r="X114" i="44"/>
  <c r="Z114" i="44"/>
  <c r="AA114" i="44"/>
  <c r="AB114" i="44"/>
  <c r="AD114" i="44"/>
  <c r="AE114" i="44"/>
  <c r="AF114" i="44"/>
  <c r="AH114" i="44"/>
  <c r="AI114" i="44"/>
  <c r="AJ114" i="44"/>
  <c r="AL114" i="44"/>
  <c r="AM114" i="44"/>
  <c r="AN114" i="44"/>
  <c r="AP114" i="44"/>
  <c r="AQ114" i="44"/>
  <c r="AR114" i="44"/>
  <c r="AT114" i="44"/>
  <c r="AU114" i="44"/>
  <c r="AV114" i="44"/>
  <c r="AX114" i="44"/>
  <c r="AY114" i="44"/>
  <c r="AZ114" i="44"/>
  <c r="BB114" i="44"/>
  <c r="BC114" i="44"/>
  <c r="BD114" i="44"/>
  <c r="BF114" i="44"/>
  <c r="BG114" i="44"/>
  <c r="BH114" i="44"/>
  <c r="BJ114" i="44"/>
  <c r="B115" i="44"/>
  <c r="C115" i="44"/>
  <c r="D115" i="44"/>
  <c r="G115" i="44"/>
  <c r="H115" i="44"/>
  <c r="K115" i="44"/>
  <c r="L115" i="44"/>
  <c r="O115" i="44"/>
  <c r="P115" i="44"/>
  <c r="S115" i="44"/>
  <c r="T115" i="44"/>
  <c r="W115" i="44"/>
  <c r="X115" i="44"/>
  <c r="AA115" i="44"/>
  <c r="AB115" i="44"/>
  <c r="AE115" i="44"/>
  <c r="AF115" i="44"/>
  <c r="AI115" i="44"/>
  <c r="AJ115" i="44"/>
  <c r="AM115" i="44"/>
  <c r="AN115" i="44"/>
  <c r="AQ115" i="44"/>
  <c r="AR115" i="44"/>
  <c r="AU115" i="44"/>
  <c r="AV115" i="44"/>
  <c r="AY115" i="44"/>
  <c r="AZ115" i="44"/>
  <c r="BC115" i="44"/>
  <c r="BD115" i="44"/>
  <c r="BG115" i="44"/>
  <c r="BH115" i="44"/>
  <c r="B116" i="44"/>
  <c r="C116" i="44"/>
  <c r="D116" i="44"/>
  <c r="E116" i="44"/>
  <c r="G116" i="44"/>
  <c r="H116" i="44"/>
  <c r="I116" i="44"/>
  <c r="K116" i="44"/>
  <c r="L116" i="44"/>
  <c r="M116" i="44"/>
  <c r="O116" i="44"/>
  <c r="P116" i="44"/>
  <c r="Q116" i="44"/>
  <c r="S116" i="44"/>
  <c r="T116" i="44"/>
  <c r="U116" i="44"/>
  <c r="W116" i="44"/>
  <c r="X116" i="44"/>
  <c r="Y116" i="44"/>
  <c r="AA116" i="44"/>
  <c r="AB116" i="44"/>
  <c r="AC116" i="44"/>
  <c r="AE116" i="44"/>
  <c r="AF116" i="44"/>
  <c r="AG116" i="44"/>
  <c r="AI116" i="44"/>
  <c r="AJ116" i="44"/>
  <c r="AK116" i="44"/>
  <c r="AM116" i="44"/>
  <c r="AN116" i="44"/>
  <c r="AO116" i="44"/>
  <c r="AQ116" i="44"/>
  <c r="AR116" i="44"/>
  <c r="AS116" i="44"/>
  <c r="AU116" i="44"/>
  <c r="AV116" i="44"/>
  <c r="AW116" i="44"/>
  <c r="AY116" i="44"/>
  <c r="AZ116" i="44"/>
  <c r="BA116" i="44"/>
  <c r="BC116" i="44"/>
  <c r="BD116" i="44"/>
  <c r="BE116" i="44"/>
  <c r="BG116" i="44"/>
  <c r="BH116" i="44"/>
  <c r="BI116" i="44"/>
  <c r="B117" i="44"/>
  <c r="C117" i="44"/>
  <c r="D117" i="44"/>
  <c r="BL117" i="44" s="1"/>
  <c r="BM117" i="44" s="1"/>
  <c r="E117" i="44"/>
  <c r="F117" i="44"/>
  <c r="G117" i="44"/>
  <c r="H117" i="44"/>
  <c r="I117" i="44"/>
  <c r="J117" i="44"/>
  <c r="K117" i="44"/>
  <c r="L117" i="44"/>
  <c r="M117" i="44"/>
  <c r="N117" i="44"/>
  <c r="O117" i="44"/>
  <c r="P117" i="44"/>
  <c r="Q117" i="44"/>
  <c r="R117" i="44"/>
  <c r="S117" i="44"/>
  <c r="T117" i="44"/>
  <c r="U117" i="44"/>
  <c r="V117" i="44"/>
  <c r="W117" i="44"/>
  <c r="X117" i="44"/>
  <c r="Y117" i="44"/>
  <c r="Z117" i="44"/>
  <c r="AA117" i="44"/>
  <c r="AB117" i="44"/>
  <c r="AC117" i="44"/>
  <c r="AD117" i="44"/>
  <c r="AE117" i="44"/>
  <c r="AF117" i="44"/>
  <c r="AG117" i="44"/>
  <c r="AH117" i="44"/>
  <c r="AI117" i="44"/>
  <c r="AJ117" i="44"/>
  <c r="AK117" i="44"/>
  <c r="AL117" i="44"/>
  <c r="AM117" i="44"/>
  <c r="AN117" i="44"/>
  <c r="AO117" i="44"/>
  <c r="AP117" i="44"/>
  <c r="AQ117" i="44"/>
  <c r="AR117" i="44"/>
  <c r="AS117" i="44"/>
  <c r="AT117" i="44"/>
  <c r="AU117" i="44"/>
  <c r="AV117" i="44"/>
  <c r="AW117" i="44"/>
  <c r="AX117" i="44"/>
  <c r="AY117" i="44"/>
  <c r="AZ117" i="44"/>
  <c r="BA117" i="44"/>
  <c r="BB117" i="44"/>
  <c r="BC117" i="44"/>
  <c r="BD117" i="44"/>
  <c r="BE117" i="44"/>
  <c r="BF117" i="44"/>
  <c r="BG117" i="44"/>
  <c r="BH117" i="44"/>
  <c r="BI117" i="44"/>
  <c r="BJ117" i="44"/>
  <c r="B118" i="44"/>
  <c r="C118" i="44"/>
  <c r="D118" i="44"/>
  <c r="E118" i="44"/>
  <c r="F118" i="44"/>
  <c r="BL118" i="44" s="1"/>
  <c r="BM118" i="44" s="1"/>
  <c r="G118" i="44"/>
  <c r="H118" i="44"/>
  <c r="I118" i="44"/>
  <c r="J118" i="44"/>
  <c r="K118" i="44"/>
  <c r="L118" i="44"/>
  <c r="M118" i="44"/>
  <c r="N118" i="44"/>
  <c r="O118" i="44"/>
  <c r="P118" i="44"/>
  <c r="Q118" i="44"/>
  <c r="R118" i="44"/>
  <c r="S118" i="44"/>
  <c r="T118" i="44"/>
  <c r="U118" i="44"/>
  <c r="V118" i="44"/>
  <c r="W118" i="44"/>
  <c r="X118" i="44"/>
  <c r="Y118" i="44"/>
  <c r="Z118" i="44"/>
  <c r="AA118" i="44"/>
  <c r="AB118" i="44"/>
  <c r="AC118" i="44"/>
  <c r="AD118" i="44"/>
  <c r="AE118" i="44"/>
  <c r="AF118" i="44"/>
  <c r="AG118" i="44"/>
  <c r="AH118" i="44"/>
  <c r="AI118" i="44"/>
  <c r="AJ118" i="44"/>
  <c r="AK118" i="44"/>
  <c r="AL118" i="44"/>
  <c r="AM118" i="44"/>
  <c r="AN118" i="44"/>
  <c r="AO118" i="44"/>
  <c r="AP118" i="44"/>
  <c r="AQ118" i="44"/>
  <c r="AR118" i="44"/>
  <c r="AS118" i="44"/>
  <c r="AT118" i="44"/>
  <c r="AU118" i="44"/>
  <c r="AV118" i="44"/>
  <c r="AW118" i="44"/>
  <c r="AX118" i="44"/>
  <c r="AY118" i="44"/>
  <c r="AZ118" i="44"/>
  <c r="BA118" i="44"/>
  <c r="BB118" i="44"/>
  <c r="BC118" i="44"/>
  <c r="BD118" i="44"/>
  <c r="BE118" i="44"/>
  <c r="BF118" i="44"/>
  <c r="BG118" i="44"/>
  <c r="BH118" i="44"/>
  <c r="BI118" i="44"/>
  <c r="BJ118" i="44"/>
  <c r="B119" i="44"/>
  <c r="C119" i="44"/>
  <c r="D119" i="44"/>
  <c r="E119" i="44"/>
  <c r="F119" i="44"/>
  <c r="G119" i="44"/>
  <c r="H119" i="44"/>
  <c r="I119" i="44"/>
  <c r="J119" i="44"/>
  <c r="K119" i="44"/>
  <c r="L119" i="44"/>
  <c r="M119" i="44"/>
  <c r="N119" i="44"/>
  <c r="O119" i="44"/>
  <c r="P119" i="44"/>
  <c r="Q119" i="44"/>
  <c r="R119" i="44"/>
  <c r="S119" i="44"/>
  <c r="T119" i="44"/>
  <c r="U119" i="44"/>
  <c r="V119" i="44"/>
  <c r="W119" i="44"/>
  <c r="X119" i="44"/>
  <c r="Y119" i="44"/>
  <c r="Z119" i="44"/>
  <c r="AA119" i="44"/>
  <c r="AB119" i="44"/>
  <c r="AC119" i="44"/>
  <c r="AD119" i="44"/>
  <c r="AE119" i="44"/>
  <c r="AF119" i="44"/>
  <c r="AG119" i="44"/>
  <c r="AH119" i="44"/>
  <c r="AI119" i="44"/>
  <c r="AJ119" i="44"/>
  <c r="AK119" i="44"/>
  <c r="AL119" i="44"/>
  <c r="AM119" i="44"/>
  <c r="AN119" i="44"/>
  <c r="AO119" i="44"/>
  <c r="AP119" i="44"/>
  <c r="AQ119" i="44"/>
  <c r="AR119" i="44"/>
  <c r="AS119" i="44"/>
  <c r="AT119" i="44"/>
  <c r="AU119" i="44"/>
  <c r="AV119" i="44"/>
  <c r="AW119" i="44"/>
  <c r="AX119" i="44"/>
  <c r="AY119" i="44"/>
  <c r="AZ119" i="44"/>
  <c r="BA119" i="44"/>
  <c r="BB119" i="44"/>
  <c r="BC119" i="44"/>
  <c r="BD119" i="44"/>
  <c r="BE119" i="44"/>
  <c r="BF119" i="44"/>
  <c r="BG119" i="44"/>
  <c r="BH119" i="44"/>
  <c r="BI119" i="44"/>
  <c r="BJ119" i="44"/>
  <c r="BL119" i="44"/>
  <c r="BM119" i="44" s="1"/>
  <c r="B120" i="44"/>
  <c r="C120" i="44"/>
  <c r="D120" i="44"/>
  <c r="E120" i="44"/>
  <c r="F120" i="44"/>
  <c r="G120" i="44"/>
  <c r="H120" i="44"/>
  <c r="I120" i="44"/>
  <c r="J120" i="44"/>
  <c r="K120" i="44"/>
  <c r="L120" i="44"/>
  <c r="M120" i="44"/>
  <c r="N120" i="44"/>
  <c r="O120" i="44"/>
  <c r="P120" i="44"/>
  <c r="Q120" i="44"/>
  <c r="R120" i="44"/>
  <c r="S120" i="44"/>
  <c r="T120" i="44"/>
  <c r="U120" i="44"/>
  <c r="V120" i="44"/>
  <c r="W120" i="44"/>
  <c r="X120" i="44"/>
  <c r="Y120" i="44"/>
  <c r="Z120" i="44"/>
  <c r="AA120" i="44"/>
  <c r="AB120" i="44"/>
  <c r="AC120" i="44"/>
  <c r="AD120" i="44"/>
  <c r="AE120" i="44"/>
  <c r="AF120" i="44"/>
  <c r="AG120" i="44"/>
  <c r="AH120" i="44"/>
  <c r="AI120" i="44"/>
  <c r="AJ120" i="44"/>
  <c r="AK120" i="44"/>
  <c r="AL120" i="44"/>
  <c r="AM120" i="44"/>
  <c r="AN120" i="44"/>
  <c r="AO120" i="44"/>
  <c r="AP120" i="44"/>
  <c r="AQ120" i="44"/>
  <c r="AR120" i="44"/>
  <c r="AS120" i="44"/>
  <c r="AT120" i="44"/>
  <c r="AU120" i="44"/>
  <c r="AV120" i="44"/>
  <c r="AW120" i="44"/>
  <c r="AX120" i="44"/>
  <c r="AY120" i="44"/>
  <c r="AZ120" i="44"/>
  <c r="BA120" i="44"/>
  <c r="BB120" i="44"/>
  <c r="BC120" i="44"/>
  <c r="BD120" i="44"/>
  <c r="BE120" i="44"/>
  <c r="BF120" i="44"/>
  <c r="BG120" i="44"/>
  <c r="BH120" i="44"/>
  <c r="BI120" i="44"/>
  <c r="BJ120" i="44"/>
  <c r="B121" i="44"/>
  <c r="C121" i="44"/>
  <c r="D121" i="44"/>
  <c r="E121" i="44"/>
  <c r="F121" i="44"/>
  <c r="G121" i="44"/>
  <c r="H121" i="44"/>
  <c r="I121" i="44"/>
  <c r="J121" i="44"/>
  <c r="K121" i="44"/>
  <c r="L121" i="44"/>
  <c r="M121" i="44"/>
  <c r="N121" i="44"/>
  <c r="O121" i="44"/>
  <c r="P121" i="44"/>
  <c r="Q121" i="44"/>
  <c r="R121" i="44"/>
  <c r="S121" i="44"/>
  <c r="T121" i="44"/>
  <c r="U121" i="44"/>
  <c r="V121" i="44"/>
  <c r="W121" i="44"/>
  <c r="X121" i="44"/>
  <c r="Y121" i="44"/>
  <c r="Z121" i="44"/>
  <c r="AA121" i="44"/>
  <c r="AB121" i="44"/>
  <c r="AC121" i="44"/>
  <c r="AD121" i="44"/>
  <c r="AE121" i="44"/>
  <c r="AF121" i="44"/>
  <c r="AG121" i="44"/>
  <c r="AH121" i="44"/>
  <c r="AI121" i="44"/>
  <c r="AJ121" i="44"/>
  <c r="AK121" i="44"/>
  <c r="AL121" i="44"/>
  <c r="AM121" i="44"/>
  <c r="AN121" i="44"/>
  <c r="AO121" i="44"/>
  <c r="AP121" i="44"/>
  <c r="AQ121" i="44"/>
  <c r="AR121" i="44"/>
  <c r="AS121" i="44"/>
  <c r="AT121" i="44"/>
  <c r="AU121" i="44"/>
  <c r="AV121" i="44"/>
  <c r="AW121" i="44"/>
  <c r="AX121" i="44"/>
  <c r="AY121" i="44"/>
  <c r="AZ121" i="44"/>
  <c r="BA121" i="44"/>
  <c r="BB121" i="44"/>
  <c r="BC121" i="44"/>
  <c r="BD121" i="44"/>
  <c r="BE121" i="44"/>
  <c r="BF121" i="44"/>
  <c r="BG121" i="44"/>
  <c r="BH121" i="44"/>
  <c r="BI121" i="44"/>
  <c r="BJ121" i="44"/>
  <c r="B122" i="44"/>
  <c r="C122" i="44"/>
  <c r="D122" i="44"/>
  <c r="E122" i="44"/>
  <c r="F122" i="44"/>
  <c r="G122" i="44"/>
  <c r="H122" i="44"/>
  <c r="I122" i="44"/>
  <c r="J122" i="44"/>
  <c r="K122" i="44"/>
  <c r="L122" i="44"/>
  <c r="M122" i="44"/>
  <c r="N122" i="44"/>
  <c r="O122" i="44"/>
  <c r="P122" i="44"/>
  <c r="Q122" i="44"/>
  <c r="R122" i="44"/>
  <c r="S122" i="44"/>
  <c r="T122" i="44"/>
  <c r="U122" i="44"/>
  <c r="V122" i="44"/>
  <c r="W122" i="44"/>
  <c r="X122" i="44"/>
  <c r="Y122" i="44"/>
  <c r="Z122" i="44"/>
  <c r="AA122" i="44"/>
  <c r="AB122" i="44"/>
  <c r="AC122" i="44"/>
  <c r="AD122" i="44"/>
  <c r="AE122" i="44"/>
  <c r="AF122" i="44"/>
  <c r="AG122" i="44"/>
  <c r="AH122" i="44"/>
  <c r="AI122" i="44"/>
  <c r="AJ122" i="44"/>
  <c r="AK122" i="44"/>
  <c r="AL122" i="44"/>
  <c r="AM122" i="44"/>
  <c r="AN122" i="44"/>
  <c r="AO122" i="44"/>
  <c r="AP122" i="44"/>
  <c r="AQ122" i="44"/>
  <c r="AR122" i="44"/>
  <c r="AS122" i="44"/>
  <c r="AT122" i="44"/>
  <c r="AU122" i="44"/>
  <c r="AV122" i="44"/>
  <c r="AW122" i="44"/>
  <c r="AX122" i="44"/>
  <c r="AY122" i="44"/>
  <c r="AZ122" i="44"/>
  <c r="BA122" i="44"/>
  <c r="BB122" i="44"/>
  <c r="BC122" i="44"/>
  <c r="BD122" i="44"/>
  <c r="BE122" i="44"/>
  <c r="BF122" i="44"/>
  <c r="BG122" i="44"/>
  <c r="BH122" i="44"/>
  <c r="BI122" i="44"/>
  <c r="BJ122" i="44"/>
  <c r="B123" i="44"/>
  <c r="C123" i="44"/>
  <c r="D123" i="44"/>
  <c r="E123" i="44"/>
  <c r="F123" i="44"/>
  <c r="G123" i="44"/>
  <c r="H123" i="44"/>
  <c r="I123" i="44"/>
  <c r="J123" i="44"/>
  <c r="K123" i="44"/>
  <c r="L123" i="44"/>
  <c r="M123" i="44"/>
  <c r="N123" i="44"/>
  <c r="O123" i="44"/>
  <c r="P123" i="44"/>
  <c r="Q123" i="44"/>
  <c r="R123" i="44"/>
  <c r="S123" i="44"/>
  <c r="T123" i="44"/>
  <c r="U123" i="44"/>
  <c r="V123" i="44"/>
  <c r="W123" i="44"/>
  <c r="X123" i="44"/>
  <c r="Y123" i="44"/>
  <c r="Z123" i="44"/>
  <c r="AA123" i="44"/>
  <c r="AB123" i="44"/>
  <c r="AC123" i="44"/>
  <c r="AD123" i="44"/>
  <c r="AE123" i="44"/>
  <c r="AF123" i="44"/>
  <c r="AG123" i="44"/>
  <c r="AH123" i="44"/>
  <c r="AI123" i="44"/>
  <c r="AJ123" i="44"/>
  <c r="AK123" i="44"/>
  <c r="AL123" i="44"/>
  <c r="AM123" i="44"/>
  <c r="AN123" i="44"/>
  <c r="AO123" i="44"/>
  <c r="AP123" i="44"/>
  <c r="AQ123" i="44"/>
  <c r="AR123" i="44"/>
  <c r="AS123" i="44"/>
  <c r="AT123" i="44"/>
  <c r="AU123" i="44"/>
  <c r="AV123" i="44"/>
  <c r="AW123" i="44"/>
  <c r="AX123" i="44"/>
  <c r="AY123" i="44"/>
  <c r="AZ123" i="44"/>
  <c r="BA123" i="44"/>
  <c r="BB123" i="44"/>
  <c r="BC123" i="44"/>
  <c r="BD123" i="44"/>
  <c r="BE123" i="44"/>
  <c r="BF123" i="44"/>
  <c r="BG123" i="44"/>
  <c r="BH123" i="44"/>
  <c r="BI123" i="44"/>
  <c r="BJ123" i="44"/>
  <c r="BL123" i="44"/>
  <c r="BM123" i="44" s="1"/>
  <c r="B124" i="44"/>
  <c r="C124" i="44"/>
  <c r="D124" i="44"/>
  <c r="E124" i="44"/>
  <c r="F124" i="44"/>
  <c r="G124" i="44"/>
  <c r="H124" i="44"/>
  <c r="I124" i="44"/>
  <c r="J124" i="44"/>
  <c r="K124" i="44"/>
  <c r="L124" i="44"/>
  <c r="M124" i="44"/>
  <c r="N124" i="44"/>
  <c r="O124" i="44"/>
  <c r="P124" i="44"/>
  <c r="Q124" i="44"/>
  <c r="R124" i="44"/>
  <c r="S124" i="44"/>
  <c r="T124" i="44"/>
  <c r="U124" i="44"/>
  <c r="V124" i="44"/>
  <c r="W124" i="44"/>
  <c r="X124" i="44"/>
  <c r="Y124" i="44"/>
  <c r="Z124" i="44"/>
  <c r="AA124" i="44"/>
  <c r="AB124" i="44"/>
  <c r="AC124" i="44"/>
  <c r="AD124" i="44"/>
  <c r="AE124" i="44"/>
  <c r="AF124" i="44"/>
  <c r="AG124" i="44"/>
  <c r="AH124" i="44"/>
  <c r="AI124" i="44"/>
  <c r="AJ124" i="44"/>
  <c r="AK124" i="44"/>
  <c r="AL124" i="44"/>
  <c r="AM124" i="44"/>
  <c r="AN124" i="44"/>
  <c r="AO124" i="44"/>
  <c r="AP124" i="44"/>
  <c r="AQ124" i="44"/>
  <c r="AR124" i="44"/>
  <c r="AS124" i="44"/>
  <c r="AT124" i="44"/>
  <c r="AU124" i="44"/>
  <c r="AV124" i="44"/>
  <c r="AW124" i="44"/>
  <c r="AX124" i="44"/>
  <c r="AY124" i="44"/>
  <c r="AZ124" i="44"/>
  <c r="BA124" i="44"/>
  <c r="BB124" i="44"/>
  <c r="BC124" i="44"/>
  <c r="BD124" i="44"/>
  <c r="BE124" i="44"/>
  <c r="BF124" i="44"/>
  <c r="BG124" i="44"/>
  <c r="BH124" i="44"/>
  <c r="BI124" i="44"/>
  <c r="BJ124" i="44"/>
  <c r="B125" i="44"/>
  <c r="C125" i="44"/>
  <c r="D125" i="44"/>
  <c r="E125" i="44"/>
  <c r="F125" i="44"/>
  <c r="G125" i="44"/>
  <c r="H125" i="44"/>
  <c r="I125" i="44"/>
  <c r="J125" i="44"/>
  <c r="K125" i="44"/>
  <c r="L125" i="44"/>
  <c r="M125" i="44"/>
  <c r="N125" i="44"/>
  <c r="O125" i="44"/>
  <c r="P125" i="44"/>
  <c r="Q125" i="44"/>
  <c r="R125" i="44"/>
  <c r="S125" i="44"/>
  <c r="T125" i="44"/>
  <c r="U125" i="44"/>
  <c r="V125" i="44"/>
  <c r="W125" i="44"/>
  <c r="X125" i="44"/>
  <c r="Y125" i="44"/>
  <c r="Z125" i="44"/>
  <c r="AA125" i="44"/>
  <c r="AB125" i="44"/>
  <c r="AC125" i="44"/>
  <c r="AD125" i="44"/>
  <c r="AE125" i="44"/>
  <c r="AF125" i="44"/>
  <c r="AG125" i="44"/>
  <c r="AH125" i="44"/>
  <c r="AI125" i="44"/>
  <c r="AJ125" i="44"/>
  <c r="AK125" i="44"/>
  <c r="AL125" i="44"/>
  <c r="AM125" i="44"/>
  <c r="AN125" i="44"/>
  <c r="AO125" i="44"/>
  <c r="AP125" i="44"/>
  <c r="AQ125" i="44"/>
  <c r="AR125" i="44"/>
  <c r="AS125" i="44"/>
  <c r="AT125" i="44"/>
  <c r="AU125" i="44"/>
  <c r="AV125" i="44"/>
  <c r="AW125" i="44"/>
  <c r="AX125" i="44"/>
  <c r="AY125" i="44"/>
  <c r="AZ125" i="44"/>
  <c r="BA125" i="44"/>
  <c r="BB125" i="44"/>
  <c r="BC125" i="44"/>
  <c r="BD125" i="44"/>
  <c r="BE125" i="44"/>
  <c r="BF125" i="44"/>
  <c r="BG125" i="44"/>
  <c r="BH125" i="44"/>
  <c r="BI125" i="44"/>
  <c r="BJ125" i="44"/>
  <c r="B126" i="44"/>
  <c r="C126" i="44"/>
  <c r="D126" i="44"/>
  <c r="E126" i="44"/>
  <c r="F126" i="44"/>
  <c r="G126" i="44"/>
  <c r="H126" i="44"/>
  <c r="I126" i="44"/>
  <c r="J126" i="44"/>
  <c r="K126" i="44"/>
  <c r="L126" i="44"/>
  <c r="M126" i="44"/>
  <c r="N126" i="44"/>
  <c r="O126" i="44"/>
  <c r="P126" i="44"/>
  <c r="Q126" i="44"/>
  <c r="R126" i="44"/>
  <c r="S126" i="44"/>
  <c r="T126" i="44"/>
  <c r="U126" i="44"/>
  <c r="V126" i="44"/>
  <c r="W126" i="44"/>
  <c r="X126" i="44"/>
  <c r="Y126" i="44"/>
  <c r="Z126" i="44"/>
  <c r="AA126" i="44"/>
  <c r="AB126" i="44"/>
  <c r="AC126" i="44"/>
  <c r="AD126" i="44"/>
  <c r="AE126" i="44"/>
  <c r="AF126" i="44"/>
  <c r="AG126" i="44"/>
  <c r="AH126" i="44"/>
  <c r="AI126" i="44"/>
  <c r="AJ126" i="44"/>
  <c r="AK126" i="44"/>
  <c r="AL126" i="44"/>
  <c r="AM126" i="44"/>
  <c r="AN126" i="44"/>
  <c r="AO126" i="44"/>
  <c r="AP126" i="44"/>
  <c r="AQ126" i="44"/>
  <c r="AR126" i="44"/>
  <c r="AS126" i="44"/>
  <c r="AT126" i="44"/>
  <c r="AU126" i="44"/>
  <c r="AV126" i="44"/>
  <c r="AW126" i="44"/>
  <c r="AX126" i="44"/>
  <c r="AY126" i="44"/>
  <c r="AZ126" i="44"/>
  <c r="BA126" i="44"/>
  <c r="BB126" i="44"/>
  <c r="BC126" i="44"/>
  <c r="BD126" i="44"/>
  <c r="BE126" i="44"/>
  <c r="BF126" i="44"/>
  <c r="BG126" i="44"/>
  <c r="BH126" i="44"/>
  <c r="BI126" i="44"/>
  <c r="BJ126" i="44"/>
  <c r="B127" i="44"/>
  <c r="C127" i="44"/>
  <c r="D127" i="44"/>
  <c r="E127" i="44"/>
  <c r="F127" i="44"/>
  <c r="G127" i="44"/>
  <c r="H127" i="44"/>
  <c r="I127" i="44"/>
  <c r="J127" i="44"/>
  <c r="K127" i="44"/>
  <c r="L127" i="44"/>
  <c r="M127" i="44"/>
  <c r="N127" i="44"/>
  <c r="O127" i="44"/>
  <c r="P127" i="44"/>
  <c r="Q127" i="44"/>
  <c r="R127" i="44"/>
  <c r="S127" i="44"/>
  <c r="T127" i="44"/>
  <c r="U127" i="44"/>
  <c r="V127" i="44"/>
  <c r="W127" i="44"/>
  <c r="X127" i="44"/>
  <c r="Y127" i="44"/>
  <c r="Z127" i="44"/>
  <c r="AA127" i="44"/>
  <c r="AB127" i="44"/>
  <c r="AC127" i="44"/>
  <c r="AD127" i="44"/>
  <c r="AE127" i="44"/>
  <c r="AF127" i="44"/>
  <c r="AG127" i="44"/>
  <c r="AH127" i="44"/>
  <c r="AI127" i="44"/>
  <c r="AJ127" i="44"/>
  <c r="AK127" i="44"/>
  <c r="AL127" i="44"/>
  <c r="AM127" i="44"/>
  <c r="AN127" i="44"/>
  <c r="AO127" i="44"/>
  <c r="AP127" i="44"/>
  <c r="AQ127" i="44"/>
  <c r="AR127" i="44"/>
  <c r="AS127" i="44"/>
  <c r="AT127" i="44"/>
  <c r="AU127" i="44"/>
  <c r="AV127" i="44"/>
  <c r="AW127" i="44"/>
  <c r="AX127" i="44"/>
  <c r="AY127" i="44"/>
  <c r="AZ127" i="44"/>
  <c r="BA127" i="44"/>
  <c r="BB127" i="44"/>
  <c r="BC127" i="44"/>
  <c r="BD127" i="44"/>
  <c r="BE127" i="44"/>
  <c r="BF127" i="44"/>
  <c r="BG127" i="44"/>
  <c r="BH127" i="44"/>
  <c r="BI127" i="44"/>
  <c r="BJ127" i="44"/>
  <c r="BL127" i="44"/>
  <c r="BM127" i="44" s="1"/>
  <c r="B128" i="44"/>
  <c r="C128" i="44"/>
  <c r="D128" i="44"/>
  <c r="E128" i="44"/>
  <c r="F128" i="44"/>
  <c r="G128" i="44"/>
  <c r="H128" i="44"/>
  <c r="I128" i="44"/>
  <c r="J128" i="44"/>
  <c r="K128" i="44"/>
  <c r="L128" i="44"/>
  <c r="M128" i="44"/>
  <c r="N128" i="44"/>
  <c r="O128" i="44"/>
  <c r="P128" i="44"/>
  <c r="Q128" i="44"/>
  <c r="R128" i="44"/>
  <c r="S128" i="44"/>
  <c r="T128" i="44"/>
  <c r="U128" i="44"/>
  <c r="V128" i="44"/>
  <c r="W128" i="44"/>
  <c r="X128" i="44"/>
  <c r="Y128" i="44"/>
  <c r="Z128" i="44"/>
  <c r="AA128" i="44"/>
  <c r="AB128" i="44"/>
  <c r="AC128" i="44"/>
  <c r="AD128" i="44"/>
  <c r="AE128" i="44"/>
  <c r="AF128" i="44"/>
  <c r="AG128" i="44"/>
  <c r="AH128" i="44"/>
  <c r="AI128" i="44"/>
  <c r="AJ128" i="44"/>
  <c r="AK128" i="44"/>
  <c r="AL128" i="44"/>
  <c r="AM128" i="44"/>
  <c r="AN128" i="44"/>
  <c r="AO128" i="44"/>
  <c r="AP128" i="44"/>
  <c r="AQ128" i="44"/>
  <c r="AR128" i="44"/>
  <c r="AS128" i="44"/>
  <c r="AT128" i="44"/>
  <c r="AU128" i="44"/>
  <c r="AV128" i="44"/>
  <c r="AW128" i="44"/>
  <c r="AX128" i="44"/>
  <c r="AY128" i="44"/>
  <c r="AZ128" i="44"/>
  <c r="BA128" i="44"/>
  <c r="BB128" i="44"/>
  <c r="BC128" i="44"/>
  <c r="BD128" i="44"/>
  <c r="BE128" i="44"/>
  <c r="BF128" i="44"/>
  <c r="BG128" i="44"/>
  <c r="BH128" i="44"/>
  <c r="BI128" i="44"/>
  <c r="BJ128" i="44"/>
  <c r="B129" i="44"/>
  <c r="C129" i="44"/>
  <c r="D129" i="44"/>
  <c r="E129" i="44"/>
  <c r="F129" i="44"/>
  <c r="G129" i="44"/>
  <c r="H129" i="44"/>
  <c r="I129" i="44"/>
  <c r="J129" i="44"/>
  <c r="K129" i="44"/>
  <c r="L129" i="44"/>
  <c r="M129" i="44"/>
  <c r="N129" i="44"/>
  <c r="O129" i="44"/>
  <c r="P129" i="44"/>
  <c r="Q129" i="44"/>
  <c r="R129" i="44"/>
  <c r="S129" i="44"/>
  <c r="T129" i="44"/>
  <c r="U129" i="44"/>
  <c r="V129" i="44"/>
  <c r="W129" i="44"/>
  <c r="X129" i="44"/>
  <c r="Y129" i="44"/>
  <c r="Z129" i="44"/>
  <c r="AA129" i="44"/>
  <c r="AB129" i="44"/>
  <c r="AC129" i="44"/>
  <c r="AD129" i="44"/>
  <c r="AE129" i="44"/>
  <c r="AF129" i="44"/>
  <c r="AG129" i="44"/>
  <c r="AH129" i="44"/>
  <c r="AI129" i="44"/>
  <c r="AJ129" i="44"/>
  <c r="AK129" i="44"/>
  <c r="AL129" i="44"/>
  <c r="AM129" i="44"/>
  <c r="AN129" i="44"/>
  <c r="AO129" i="44"/>
  <c r="AP129" i="44"/>
  <c r="AQ129" i="44"/>
  <c r="AR129" i="44"/>
  <c r="AS129" i="44"/>
  <c r="AT129" i="44"/>
  <c r="AU129" i="44"/>
  <c r="AV129" i="44"/>
  <c r="AW129" i="44"/>
  <c r="AX129" i="44"/>
  <c r="AY129" i="44"/>
  <c r="AZ129" i="44"/>
  <c r="BA129" i="44"/>
  <c r="BB129" i="44"/>
  <c r="BC129" i="44"/>
  <c r="BD129" i="44"/>
  <c r="BE129" i="44"/>
  <c r="BF129" i="44"/>
  <c r="BG129" i="44"/>
  <c r="BH129" i="44"/>
  <c r="BI129" i="44"/>
  <c r="BJ129" i="44"/>
  <c r="B130" i="44"/>
  <c r="C130" i="44"/>
  <c r="D130" i="44"/>
  <c r="E130" i="44"/>
  <c r="F130" i="44"/>
  <c r="G130" i="44"/>
  <c r="H130" i="44"/>
  <c r="I130" i="44"/>
  <c r="J130" i="44"/>
  <c r="K130" i="44"/>
  <c r="L130" i="44"/>
  <c r="M130" i="44"/>
  <c r="N130" i="44"/>
  <c r="O130" i="44"/>
  <c r="P130" i="44"/>
  <c r="Q130" i="44"/>
  <c r="R130" i="44"/>
  <c r="S130" i="44"/>
  <c r="T130" i="44"/>
  <c r="U130" i="44"/>
  <c r="V130" i="44"/>
  <c r="W130" i="44"/>
  <c r="X130" i="44"/>
  <c r="Y130" i="44"/>
  <c r="Z130" i="44"/>
  <c r="AA130" i="44"/>
  <c r="AB130" i="44"/>
  <c r="AC130" i="44"/>
  <c r="AD130" i="44"/>
  <c r="AE130" i="44"/>
  <c r="AF130" i="44"/>
  <c r="AG130" i="44"/>
  <c r="AH130" i="44"/>
  <c r="AI130" i="44"/>
  <c r="AJ130" i="44"/>
  <c r="AK130" i="44"/>
  <c r="AL130" i="44"/>
  <c r="AM130" i="44"/>
  <c r="AN130" i="44"/>
  <c r="AO130" i="44"/>
  <c r="AP130" i="44"/>
  <c r="AQ130" i="44"/>
  <c r="AR130" i="44"/>
  <c r="AS130" i="44"/>
  <c r="AT130" i="44"/>
  <c r="AU130" i="44"/>
  <c r="AV130" i="44"/>
  <c r="AW130" i="44"/>
  <c r="AX130" i="44"/>
  <c r="AY130" i="44"/>
  <c r="AZ130" i="44"/>
  <c r="BA130" i="44"/>
  <c r="BB130" i="44"/>
  <c r="BC130" i="44"/>
  <c r="BD130" i="44"/>
  <c r="BE130" i="44"/>
  <c r="BF130" i="44"/>
  <c r="BG130" i="44"/>
  <c r="BH130" i="44"/>
  <c r="BI130" i="44"/>
  <c r="BJ130" i="44"/>
  <c r="B131" i="44"/>
  <c r="C131" i="44"/>
  <c r="D131" i="44"/>
  <c r="E131" i="44"/>
  <c r="F131" i="44"/>
  <c r="G131" i="44"/>
  <c r="H131" i="44"/>
  <c r="I131" i="44"/>
  <c r="J131" i="44"/>
  <c r="K131" i="44"/>
  <c r="L131" i="44"/>
  <c r="M131" i="44"/>
  <c r="N131" i="44"/>
  <c r="O131" i="44"/>
  <c r="P131" i="44"/>
  <c r="Q131" i="44"/>
  <c r="R131" i="44"/>
  <c r="S131" i="44"/>
  <c r="T131" i="44"/>
  <c r="U131" i="44"/>
  <c r="V131" i="44"/>
  <c r="W131" i="44"/>
  <c r="X131" i="44"/>
  <c r="Y131" i="44"/>
  <c r="Z131" i="44"/>
  <c r="AA131" i="44"/>
  <c r="AB131" i="44"/>
  <c r="AC131" i="44"/>
  <c r="AD131" i="44"/>
  <c r="AE131" i="44"/>
  <c r="AF131" i="44"/>
  <c r="AG131" i="44"/>
  <c r="AH131" i="44"/>
  <c r="AI131" i="44"/>
  <c r="AJ131" i="44"/>
  <c r="AK131" i="44"/>
  <c r="AL131" i="44"/>
  <c r="AM131" i="44"/>
  <c r="AN131" i="44"/>
  <c r="AO131" i="44"/>
  <c r="AP131" i="44"/>
  <c r="AQ131" i="44"/>
  <c r="AR131" i="44"/>
  <c r="AS131" i="44"/>
  <c r="AT131" i="44"/>
  <c r="AU131" i="44"/>
  <c r="AV131" i="44"/>
  <c r="AW131" i="44"/>
  <c r="AX131" i="44"/>
  <c r="AY131" i="44"/>
  <c r="AZ131" i="44"/>
  <c r="BA131" i="44"/>
  <c r="BB131" i="44"/>
  <c r="BC131" i="44"/>
  <c r="BD131" i="44"/>
  <c r="BE131" i="44"/>
  <c r="BF131" i="44"/>
  <c r="BG131" i="44"/>
  <c r="BH131" i="44"/>
  <c r="BI131" i="44"/>
  <c r="BJ131" i="44"/>
  <c r="BL131" i="44"/>
  <c r="BM131" i="44" s="1"/>
  <c r="B132" i="44"/>
  <c r="C132" i="44"/>
  <c r="D132" i="44"/>
  <c r="E132" i="44"/>
  <c r="F132" i="44"/>
  <c r="G132" i="44"/>
  <c r="H132" i="44"/>
  <c r="I132" i="44"/>
  <c r="J132" i="44"/>
  <c r="K132" i="44"/>
  <c r="L132" i="44"/>
  <c r="M132" i="44"/>
  <c r="N132" i="44"/>
  <c r="O132" i="44"/>
  <c r="P132" i="44"/>
  <c r="Q132" i="44"/>
  <c r="R132" i="44"/>
  <c r="S132" i="44"/>
  <c r="T132" i="44"/>
  <c r="U132" i="44"/>
  <c r="V132" i="44"/>
  <c r="W132" i="44"/>
  <c r="X132" i="44"/>
  <c r="Y132" i="44"/>
  <c r="Z132" i="44"/>
  <c r="AA132" i="44"/>
  <c r="AB132" i="44"/>
  <c r="AC132" i="44"/>
  <c r="AD132" i="44"/>
  <c r="AE132" i="44"/>
  <c r="AF132" i="44"/>
  <c r="AG132" i="44"/>
  <c r="AH132" i="44"/>
  <c r="AI132" i="44"/>
  <c r="AJ132" i="44"/>
  <c r="AK132" i="44"/>
  <c r="AL132" i="44"/>
  <c r="AM132" i="44"/>
  <c r="AN132" i="44"/>
  <c r="AO132" i="44"/>
  <c r="AP132" i="44"/>
  <c r="AQ132" i="44"/>
  <c r="AR132" i="44"/>
  <c r="AS132" i="44"/>
  <c r="AT132" i="44"/>
  <c r="AU132" i="44"/>
  <c r="AV132" i="44"/>
  <c r="AW132" i="44"/>
  <c r="AX132" i="44"/>
  <c r="AY132" i="44"/>
  <c r="AZ132" i="44"/>
  <c r="BA132" i="44"/>
  <c r="BB132" i="44"/>
  <c r="BC132" i="44"/>
  <c r="BD132" i="44"/>
  <c r="BE132" i="44"/>
  <c r="BF132" i="44"/>
  <c r="BG132" i="44"/>
  <c r="BH132" i="44"/>
  <c r="BI132" i="44"/>
  <c r="BJ132" i="44"/>
  <c r="B133" i="44"/>
  <c r="C133" i="44"/>
  <c r="D133" i="44"/>
  <c r="E133" i="44"/>
  <c r="F133" i="44"/>
  <c r="G133" i="44"/>
  <c r="H133" i="44"/>
  <c r="I133" i="44"/>
  <c r="J133" i="44"/>
  <c r="K133" i="44"/>
  <c r="L133" i="44"/>
  <c r="M133" i="44"/>
  <c r="N133" i="44"/>
  <c r="O133" i="44"/>
  <c r="P133" i="44"/>
  <c r="Q133" i="44"/>
  <c r="R133" i="44"/>
  <c r="S133" i="44"/>
  <c r="T133" i="44"/>
  <c r="U133" i="44"/>
  <c r="V133" i="44"/>
  <c r="W133" i="44"/>
  <c r="X133" i="44"/>
  <c r="Y133" i="44"/>
  <c r="Z133" i="44"/>
  <c r="AA133" i="44"/>
  <c r="AB133" i="44"/>
  <c r="AC133" i="44"/>
  <c r="AD133" i="44"/>
  <c r="AE133" i="44"/>
  <c r="AF133" i="44"/>
  <c r="AG133" i="44"/>
  <c r="AH133" i="44"/>
  <c r="AI133" i="44"/>
  <c r="AJ133" i="44"/>
  <c r="AK133" i="44"/>
  <c r="AL133" i="44"/>
  <c r="AM133" i="44"/>
  <c r="AN133" i="44"/>
  <c r="AO133" i="44"/>
  <c r="AP133" i="44"/>
  <c r="AQ133" i="44"/>
  <c r="AR133" i="44"/>
  <c r="AS133" i="44"/>
  <c r="AT133" i="44"/>
  <c r="AU133" i="44"/>
  <c r="AV133" i="44"/>
  <c r="AW133" i="44"/>
  <c r="AX133" i="44"/>
  <c r="AY133" i="44"/>
  <c r="AZ133" i="44"/>
  <c r="BA133" i="44"/>
  <c r="BB133" i="44"/>
  <c r="BC133" i="44"/>
  <c r="BD133" i="44"/>
  <c r="BE133" i="44"/>
  <c r="BF133" i="44"/>
  <c r="BG133" i="44"/>
  <c r="BH133" i="44"/>
  <c r="BI133" i="44"/>
  <c r="BJ133" i="44"/>
  <c r="B134" i="44"/>
  <c r="C134" i="44"/>
  <c r="D134" i="44"/>
  <c r="E134" i="44"/>
  <c r="F134" i="44"/>
  <c r="G134" i="44"/>
  <c r="H134" i="44"/>
  <c r="I134" i="44"/>
  <c r="J134" i="44"/>
  <c r="K134" i="44"/>
  <c r="L134" i="44"/>
  <c r="M134" i="44"/>
  <c r="N134" i="44"/>
  <c r="O134" i="44"/>
  <c r="P134" i="44"/>
  <c r="Q134" i="44"/>
  <c r="R134" i="44"/>
  <c r="S134" i="44"/>
  <c r="T134" i="44"/>
  <c r="U134" i="44"/>
  <c r="V134" i="44"/>
  <c r="W134" i="44"/>
  <c r="X134" i="44"/>
  <c r="Y134" i="44"/>
  <c r="Z134" i="44"/>
  <c r="AA134" i="44"/>
  <c r="AB134" i="44"/>
  <c r="AC134" i="44"/>
  <c r="AD134" i="44"/>
  <c r="AE134" i="44"/>
  <c r="AF134" i="44"/>
  <c r="AG134" i="44"/>
  <c r="AH134" i="44"/>
  <c r="AI134" i="44"/>
  <c r="AJ134" i="44"/>
  <c r="AK134" i="44"/>
  <c r="AL134" i="44"/>
  <c r="AM134" i="44"/>
  <c r="AN134" i="44"/>
  <c r="AO134" i="44"/>
  <c r="AP134" i="44"/>
  <c r="AQ134" i="44"/>
  <c r="AR134" i="44"/>
  <c r="AS134" i="44"/>
  <c r="AT134" i="44"/>
  <c r="AU134" i="44"/>
  <c r="AV134" i="44"/>
  <c r="AW134" i="44"/>
  <c r="AX134" i="44"/>
  <c r="AY134" i="44"/>
  <c r="AZ134" i="44"/>
  <c r="BA134" i="44"/>
  <c r="BB134" i="44"/>
  <c r="BC134" i="44"/>
  <c r="BD134" i="44"/>
  <c r="BE134" i="44"/>
  <c r="BF134" i="44"/>
  <c r="BG134" i="44"/>
  <c r="BH134" i="44"/>
  <c r="BI134" i="44"/>
  <c r="BJ134" i="44"/>
  <c r="B135" i="44"/>
  <c r="C135" i="44"/>
  <c r="D135" i="44"/>
  <c r="E135" i="44"/>
  <c r="F135" i="44"/>
  <c r="G135" i="44"/>
  <c r="H135" i="44"/>
  <c r="I135" i="44"/>
  <c r="J135" i="44"/>
  <c r="K135" i="44"/>
  <c r="L135" i="44"/>
  <c r="M135" i="44"/>
  <c r="N135" i="44"/>
  <c r="O135" i="44"/>
  <c r="P135" i="44"/>
  <c r="Q135" i="44"/>
  <c r="R135" i="44"/>
  <c r="S135" i="44"/>
  <c r="T135" i="44"/>
  <c r="U135" i="44"/>
  <c r="V135" i="44"/>
  <c r="W135" i="44"/>
  <c r="X135" i="44"/>
  <c r="Y135" i="44"/>
  <c r="Z135" i="44"/>
  <c r="AA135" i="44"/>
  <c r="AB135" i="44"/>
  <c r="AC135" i="44"/>
  <c r="AD135" i="44"/>
  <c r="AE135" i="44"/>
  <c r="AF135" i="44"/>
  <c r="AG135" i="44"/>
  <c r="AH135" i="44"/>
  <c r="AI135" i="44"/>
  <c r="AJ135" i="44"/>
  <c r="AK135" i="44"/>
  <c r="AL135" i="44"/>
  <c r="AM135" i="44"/>
  <c r="AN135" i="44"/>
  <c r="AO135" i="44"/>
  <c r="AP135" i="44"/>
  <c r="AQ135" i="44"/>
  <c r="AR135" i="44"/>
  <c r="AS135" i="44"/>
  <c r="AT135" i="44"/>
  <c r="AU135" i="44"/>
  <c r="AV135" i="44"/>
  <c r="AW135" i="44"/>
  <c r="AX135" i="44"/>
  <c r="AY135" i="44"/>
  <c r="AZ135" i="44"/>
  <c r="BA135" i="44"/>
  <c r="BB135" i="44"/>
  <c r="BC135" i="44"/>
  <c r="BD135" i="44"/>
  <c r="BE135" i="44"/>
  <c r="BF135" i="44"/>
  <c r="BG135" i="44"/>
  <c r="BH135" i="44"/>
  <c r="BI135" i="44"/>
  <c r="BJ135" i="44"/>
  <c r="BL135" i="44"/>
  <c r="BM135" i="44" s="1"/>
  <c r="B136" i="44"/>
  <c r="C136" i="44"/>
  <c r="D136" i="44"/>
  <c r="E136" i="44"/>
  <c r="F136" i="44"/>
  <c r="G136" i="44"/>
  <c r="H136" i="44"/>
  <c r="I136" i="44"/>
  <c r="J136" i="44"/>
  <c r="K136" i="44"/>
  <c r="L136" i="44"/>
  <c r="M136" i="44"/>
  <c r="N136" i="44"/>
  <c r="O136" i="44"/>
  <c r="P136" i="44"/>
  <c r="Q136" i="44"/>
  <c r="R136" i="44"/>
  <c r="S136" i="44"/>
  <c r="T136" i="44"/>
  <c r="U136" i="44"/>
  <c r="V136" i="44"/>
  <c r="W136" i="44"/>
  <c r="X136" i="44"/>
  <c r="Y136" i="44"/>
  <c r="Z136" i="44"/>
  <c r="AA136" i="44"/>
  <c r="AB136" i="44"/>
  <c r="AC136" i="44"/>
  <c r="AD136" i="44"/>
  <c r="AE136" i="44"/>
  <c r="AF136" i="44"/>
  <c r="AG136" i="44"/>
  <c r="AH136" i="44"/>
  <c r="AI136" i="44"/>
  <c r="AJ136" i="44"/>
  <c r="AK136" i="44"/>
  <c r="AL136" i="44"/>
  <c r="AM136" i="44"/>
  <c r="AN136" i="44"/>
  <c r="AO136" i="44"/>
  <c r="AP136" i="44"/>
  <c r="AQ136" i="44"/>
  <c r="AR136" i="44"/>
  <c r="AS136" i="44"/>
  <c r="AT136" i="44"/>
  <c r="AU136" i="44"/>
  <c r="AV136" i="44"/>
  <c r="AW136" i="44"/>
  <c r="AX136" i="44"/>
  <c r="AY136" i="44"/>
  <c r="AZ136" i="44"/>
  <c r="BA136" i="44"/>
  <c r="BB136" i="44"/>
  <c r="BC136" i="44"/>
  <c r="BD136" i="44"/>
  <c r="BE136" i="44"/>
  <c r="BF136" i="44"/>
  <c r="BG136" i="44"/>
  <c r="BH136" i="44"/>
  <c r="BI136" i="44"/>
  <c r="BJ136" i="44"/>
  <c r="B137" i="44"/>
  <c r="C137" i="44"/>
  <c r="D137" i="44"/>
  <c r="E137" i="44"/>
  <c r="F137" i="44"/>
  <c r="G137" i="44"/>
  <c r="H137" i="44"/>
  <c r="I137" i="44"/>
  <c r="J137" i="44"/>
  <c r="K137" i="44"/>
  <c r="L137" i="44"/>
  <c r="M137" i="44"/>
  <c r="N137" i="44"/>
  <c r="O137" i="44"/>
  <c r="P137" i="44"/>
  <c r="Q137" i="44"/>
  <c r="R137" i="44"/>
  <c r="S137" i="44"/>
  <c r="T137" i="44"/>
  <c r="U137" i="44"/>
  <c r="V137" i="44"/>
  <c r="W137" i="44"/>
  <c r="X137" i="44"/>
  <c r="Y137" i="44"/>
  <c r="Z137" i="44"/>
  <c r="AA137" i="44"/>
  <c r="AB137" i="44"/>
  <c r="AC137" i="44"/>
  <c r="AD137" i="44"/>
  <c r="AE137" i="44"/>
  <c r="AF137" i="44"/>
  <c r="AG137" i="44"/>
  <c r="AH137" i="44"/>
  <c r="AI137" i="44"/>
  <c r="AJ137" i="44"/>
  <c r="AK137" i="44"/>
  <c r="AL137" i="44"/>
  <c r="AM137" i="44"/>
  <c r="AN137" i="44"/>
  <c r="AO137" i="44"/>
  <c r="AP137" i="44"/>
  <c r="AQ137" i="44"/>
  <c r="AR137" i="44"/>
  <c r="AS137" i="44"/>
  <c r="AT137" i="44"/>
  <c r="AU137" i="44"/>
  <c r="AV137" i="44"/>
  <c r="AW137" i="44"/>
  <c r="AX137" i="44"/>
  <c r="AY137" i="44"/>
  <c r="AZ137" i="44"/>
  <c r="BA137" i="44"/>
  <c r="BB137" i="44"/>
  <c r="BC137" i="44"/>
  <c r="BD137" i="44"/>
  <c r="BE137" i="44"/>
  <c r="BF137" i="44"/>
  <c r="BG137" i="44"/>
  <c r="BH137" i="44"/>
  <c r="BI137" i="44"/>
  <c r="BJ137" i="44"/>
  <c r="B138" i="44"/>
  <c r="C138" i="44"/>
  <c r="D138" i="44"/>
  <c r="E138" i="44"/>
  <c r="F138" i="44"/>
  <c r="BL138" i="44" s="1"/>
  <c r="BM138" i="44" s="1"/>
  <c r="G138" i="44"/>
  <c r="H138" i="44"/>
  <c r="I138" i="44"/>
  <c r="J138" i="44"/>
  <c r="K138" i="44"/>
  <c r="L138" i="44"/>
  <c r="M138" i="44"/>
  <c r="N138" i="44"/>
  <c r="O138" i="44"/>
  <c r="P138" i="44"/>
  <c r="Q138" i="44"/>
  <c r="R138" i="44"/>
  <c r="S138" i="44"/>
  <c r="T138" i="44"/>
  <c r="U138" i="44"/>
  <c r="V138" i="44"/>
  <c r="W138" i="44"/>
  <c r="X138" i="44"/>
  <c r="Y138" i="44"/>
  <c r="Z138" i="44"/>
  <c r="AA138" i="44"/>
  <c r="AB138" i="44"/>
  <c r="AC138" i="44"/>
  <c r="AD138" i="44"/>
  <c r="AE138" i="44"/>
  <c r="AF138" i="44"/>
  <c r="AG138" i="44"/>
  <c r="AH138" i="44"/>
  <c r="AI138" i="44"/>
  <c r="AJ138" i="44"/>
  <c r="AK138" i="44"/>
  <c r="AL138" i="44"/>
  <c r="AM138" i="44"/>
  <c r="AN138" i="44"/>
  <c r="AO138" i="44"/>
  <c r="AP138" i="44"/>
  <c r="AQ138" i="44"/>
  <c r="AR138" i="44"/>
  <c r="AS138" i="44"/>
  <c r="AT138" i="44"/>
  <c r="AU138" i="44"/>
  <c r="AV138" i="44"/>
  <c r="AW138" i="44"/>
  <c r="AX138" i="44"/>
  <c r="AY138" i="44"/>
  <c r="AZ138" i="44"/>
  <c r="BA138" i="44"/>
  <c r="BB138" i="44"/>
  <c r="BC138" i="44"/>
  <c r="BD138" i="44"/>
  <c r="BE138" i="44"/>
  <c r="BF138" i="44"/>
  <c r="BG138" i="44"/>
  <c r="BH138" i="44"/>
  <c r="BI138" i="44"/>
  <c r="BJ138" i="44"/>
  <c r="B139" i="44"/>
  <c r="C139" i="44"/>
  <c r="D139" i="44"/>
  <c r="BL139" i="44" s="1"/>
  <c r="BM139" i="44" s="1"/>
  <c r="E139" i="44"/>
  <c r="F139" i="44"/>
  <c r="G139" i="44"/>
  <c r="H139" i="44"/>
  <c r="I139" i="44"/>
  <c r="J139" i="44"/>
  <c r="K139" i="44"/>
  <c r="L139" i="44"/>
  <c r="M139" i="44"/>
  <c r="N139" i="44"/>
  <c r="O139" i="44"/>
  <c r="P139" i="44"/>
  <c r="Q139" i="44"/>
  <c r="R139" i="44"/>
  <c r="S139" i="44"/>
  <c r="T139" i="44"/>
  <c r="U139" i="44"/>
  <c r="V139" i="44"/>
  <c r="W139" i="44"/>
  <c r="X139" i="44"/>
  <c r="Y139" i="44"/>
  <c r="Z139" i="44"/>
  <c r="AA139" i="44"/>
  <c r="AB139" i="44"/>
  <c r="AC139" i="44"/>
  <c r="AD139" i="44"/>
  <c r="AE139" i="44"/>
  <c r="AF139" i="44"/>
  <c r="AG139" i="44"/>
  <c r="AH139" i="44"/>
  <c r="AI139" i="44"/>
  <c r="AJ139" i="44"/>
  <c r="AK139" i="44"/>
  <c r="AL139" i="44"/>
  <c r="AM139" i="44"/>
  <c r="AN139" i="44"/>
  <c r="AO139" i="44"/>
  <c r="AP139" i="44"/>
  <c r="AQ139" i="44"/>
  <c r="AR139" i="44"/>
  <c r="AS139" i="44"/>
  <c r="AT139" i="44"/>
  <c r="AU139" i="44"/>
  <c r="AV139" i="44"/>
  <c r="AW139" i="44"/>
  <c r="AX139" i="44"/>
  <c r="AY139" i="44"/>
  <c r="AZ139" i="44"/>
  <c r="BA139" i="44"/>
  <c r="BB139" i="44"/>
  <c r="BC139" i="44"/>
  <c r="BD139" i="44"/>
  <c r="BE139" i="44"/>
  <c r="BF139" i="44"/>
  <c r="BG139" i="44"/>
  <c r="BH139" i="44"/>
  <c r="BI139" i="44"/>
  <c r="BJ139" i="44"/>
  <c r="B140" i="44"/>
  <c r="C140" i="44"/>
  <c r="D140" i="44"/>
  <c r="E140" i="44"/>
  <c r="F140" i="44"/>
  <c r="G140" i="44"/>
  <c r="H140" i="44"/>
  <c r="I140" i="44"/>
  <c r="J140" i="44"/>
  <c r="K140" i="44"/>
  <c r="L140" i="44"/>
  <c r="M140" i="44"/>
  <c r="N140" i="44"/>
  <c r="O140" i="44"/>
  <c r="P140" i="44"/>
  <c r="Q140" i="44"/>
  <c r="R140" i="44"/>
  <c r="S140" i="44"/>
  <c r="T140" i="44"/>
  <c r="U140" i="44"/>
  <c r="V140" i="44"/>
  <c r="W140" i="44"/>
  <c r="X140" i="44"/>
  <c r="Y140" i="44"/>
  <c r="Z140" i="44"/>
  <c r="AA140" i="44"/>
  <c r="AB140" i="44"/>
  <c r="AC140" i="44"/>
  <c r="AD140" i="44"/>
  <c r="AE140" i="44"/>
  <c r="AF140" i="44"/>
  <c r="AG140" i="44"/>
  <c r="AH140" i="44"/>
  <c r="AI140" i="44"/>
  <c r="AJ140" i="44"/>
  <c r="AK140" i="44"/>
  <c r="AL140" i="44"/>
  <c r="AM140" i="44"/>
  <c r="AN140" i="44"/>
  <c r="AO140" i="44"/>
  <c r="AP140" i="44"/>
  <c r="AQ140" i="44"/>
  <c r="AR140" i="44"/>
  <c r="AS140" i="44"/>
  <c r="AT140" i="44"/>
  <c r="AU140" i="44"/>
  <c r="AV140" i="44"/>
  <c r="AW140" i="44"/>
  <c r="AX140" i="44"/>
  <c r="AY140" i="44"/>
  <c r="AZ140" i="44"/>
  <c r="BA140" i="44"/>
  <c r="BB140" i="44"/>
  <c r="BC140" i="44"/>
  <c r="BD140" i="44"/>
  <c r="BE140" i="44"/>
  <c r="BF140" i="44"/>
  <c r="BG140" i="44"/>
  <c r="BH140" i="44"/>
  <c r="BI140" i="44"/>
  <c r="BJ140" i="44"/>
  <c r="B141" i="44"/>
  <c r="C141" i="44"/>
  <c r="D141" i="44"/>
  <c r="E141" i="44"/>
  <c r="F141" i="44"/>
  <c r="G141" i="44"/>
  <c r="H141" i="44"/>
  <c r="I141" i="44"/>
  <c r="J141" i="44"/>
  <c r="K141" i="44"/>
  <c r="L141" i="44"/>
  <c r="M141" i="44"/>
  <c r="N141" i="44"/>
  <c r="O141" i="44"/>
  <c r="P141" i="44"/>
  <c r="Q141" i="44"/>
  <c r="R141" i="44"/>
  <c r="S141" i="44"/>
  <c r="T141" i="44"/>
  <c r="U141" i="44"/>
  <c r="V141" i="44"/>
  <c r="W141" i="44"/>
  <c r="X141" i="44"/>
  <c r="Y141" i="44"/>
  <c r="Z141" i="44"/>
  <c r="AA141" i="44"/>
  <c r="AB141" i="44"/>
  <c r="AC141" i="44"/>
  <c r="AD141" i="44"/>
  <c r="AE141" i="44"/>
  <c r="AF141" i="44"/>
  <c r="AG141" i="44"/>
  <c r="AH141" i="44"/>
  <c r="AI141" i="44"/>
  <c r="AJ141" i="44"/>
  <c r="AK141" i="44"/>
  <c r="AL141" i="44"/>
  <c r="AM141" i="44"/>
  <c r="AN141" i="44"/>
  <c r="AO141" i="44"/>
  <c r="AP141" i="44"/>
  <c r="AQ141" i="44"/>
  <c r="AR141" i="44"/>
  <c r="AS141" i="44"/>
  <c r="AT141" i="44"/>
  <c r="AU141" i="44"/>
  <c r="AV141" i="44"/>
  <c r="AW141" i="44"/>
  <c r="AX141" i="44"/>
  <c r="AY141" i="44"/>
  <c r="AZ141" i="44"/>
  <c r="BA141" i="44"/>
  <c r="BB141" i="44"/>
  <c r="BC141" i="44"/>
  <c r="BD141" i="44"/>
  <c r="BE141" i="44"/>
  <c r="BF141" i="44"/>
  <c r="BG141" i="44"/>
  <c r="BH141" i="44"/>
  <c r="BI141" i="44"/>
  <c r="BJ141" i="44"/>
  <c r="B142" i="44"/>
  <c r="C142" i="44"/>
  <c r="D142" i="44"/>
  <c r="E142" i="44"/>
  <c r="F142" i="44"/>
  <c r="BL142" i="44" s="1"/>
  <c r="BM142" i="44" s="1"/>
  <c r="G142" i="44"/>
  <c r="H142" i="44"/>
  <c r="I142" i="44"/>
  <c r="J142" i="44"/>
  <c r="K142" i="44"/>
  <c r="L142" i="44"/>
  <c r="M142" i="44"/>
  <c r="N142" i="44"/>
  <c r="O142" i="44"/>
  <c r="P142" i="44"/>
  <c r="Q142" i="44"/>
  <c r="R142" i="44"/>
  <c r="S142" i="44"/>
  <c r="T142" i="44"/>
  <c r="U142" i="44"/>
  <c r="V142" i="44"/>
  <c r="W142" i="44"/>
  <c r="X142" i="44"/>
  <c r="Y142" i="44"/>
  <c r="Z142" i="44"/>
  <c r="AA142" i="44"/>
  <c r="AB142" i="44"/>
  <c r="AC142" i="44"/>
  <c r="AD142" i="44"/>
  <c r="AE142" i="44"/>
  <c r="AF142" i="44"/>
  <c r="AG142" i="44"/>
  <c r="AH142" i="44"/>
  <c r="AI142" i="44"/>
  <c r="AJ142" i="44"/>
  <c r="AK142" i="44"/>
  <c r="AL142" i="44"/>
  <c r="AM142" i="44"/>
  <c r="AN142" i="44"/>
  <c r="AO142" i="44"/>
  <c r="AP142" i="44"/>
  <c r="AQ142" i="44"/>
  <c r="AR142" i="44"/>
  <c r="AS142" i="44"/>
  <c r="AT142" i="44"/>
  <c r="AU142" i="44"/>
  <c r="AV142" i="44"/>
  <c r="AW142" i="44"/>
  <c r="AX142" i="44"/>
  <c r="AY142" i="44"/>
  <c r="AZ142" i="44"/>
  <c r="BA142" i="44"/>
  <c r="BB142" i="44"/>
  <c r="BC142" i="44"/>
  <c r="BD142" i="44"/>
  <c r="BE142" i="44"/>
  <c r="BF142" i="44"/>
  <c r="BG142" i="44"/>
  <c r="BH142" i="44"/>
  <c r="BI142" i="44"/>
  <c r="BJ142" i="44"/>
  <c r="B143" i="44"/>
  <c r="C143" i="44"/>
  <c r="D143" i="44"/>
  <c r="BL143" i="44" s="1"/>
  <c r="BM143" i="44" s="1"/>
  <c r="E143" i="44"/>
  <c r="F143" i="44"/>
  <c r="G143" i="44"/>
  <c r="H143" i="44"/>
  <c r="I143" i="44"/>
  <c r="J143" i="44"/>
  <c r="K143" i="44"/>
  <c r="L143" i="44"/>
  <c r="M143" i="44"/>
  <c r="N143" i="44"/>
  <c r="O143" i="44"/>
  <c r="P143" i="44"/>
  <c r="Q143" i="44"/>
  <c r="R143" i="44"/>
  <c r="S143" i="44"/>
  <c r="T143" i="44"/>
  <c r="U143" i="44"/>
  <c r="V143" i="44"/>
  <c r="W143" i="44"/>
  <c r="X143" i="44"/>
  <c r="Y143" i="44"/>
  <c r="Z143" i="44"/>
  <c r="AA143" i="44"/>
  <c r="AB143" i="44"/>
  <c r="AC143" i="44"/>
  <c r="AD143" i="44"/>
  <c r="AE143" i="44"/>
  <c r="AF143" i="44"/>
  <c r="AG143" i="44"/>
  <c r="AH143" i="44"/>
  <c r="AI143" i="44"/>
  <c r="AJ143" i="44"/>
  <c r="AK143" i="44"/>
  <c r="AL143" i="44"/>
  <c r="AM143" i="44"/>
  <c r="AN143" i="44"/>
  <c r="AO143" i="44"/>
  <c r="AP143" i="44"/>
  <c r="AQ143" i="44"/>
  <c r="AR143" i="44"/>
  <c r="AS143" i="44"/>
  <c r="AT143" i="44"/>
  <c r="AU143" i="44"/>
  <c r="AV143" i="44"/>
  <c r="AW143" i="44"/>
  <c r="AX143" i="44"/>
  <c r="AY143" i="44"/>
  <c r="AZ143" i="44"/>
  <c r="BA143" i="44"/>
  <c r="BB143" i="44"/>
  <c r="BC143" i="44"/>
  <c r="BD143" i="44"/>
  <c r="BE143" i="44"/>
  <c r="BF143" i="44"/>
  <c r="BG143" i="44"/>
  <c r="BH143" i="44"/>
  <c r="BI143" i="44"/>
  <c r="BJ143" i="44"/>
  <c r="B144" i="44"/>
  <c r="C144" i="44"/>
  <c r="D144" i="44"/>
  <c r="E144" i="44"/>
  <c r="F144" i="44"/>
  <c r="G144" i="44"/>
  <c r="H144" i="44"/>
  <c r="I144" i="44"/>
  <c r="J144" i="44"/>
  <c r="K144" i="44"/>
  <c r="L144" i="44"/>
  <c r="M144" i="44"/>
  <c r="N144" i="44"/>
  <c r="O144" i="44"/>
  <c r="P144" i="44"/>
  <c r="Q144" i="44"/>
  <c r="R144" i="44"/>
  <c r="S144" i="44"/>
  <c r="T144" i="44"/>
  <c r="U144" i="44"/>
  <c r="V144" i="44"/>
  <c r="W144" i="44"/>
  <c r="X144" i="44"/>
  <c r="Y144" i="44"/>
  <c r="Z144" i="44"/>
  <c r="AA144" i="44"/>
  <c r="AB144" i="44"/>
  <c r="AC144" i="44"/>
  <c r="AD144" i="44"/>
  <c r="AE144" i="44"/>
  <c r="AF144" i="44"/>
  <c r="AG144" i="44"/>
  <c r="AH144" i="44"/>
  <c r="AI144" i="44"/>
  <c r="AJ144" i="44"/>
  <c r="AK144" i="44"/>
  <c r="AL144" i="44"/>
  <c r="AM144" i="44"/>
  <c r="AN144" i="44"/>
  <c r="AO144" i="44"/>
  <c r="AP144" i="44"/>
  <c r="AQ144" i="44"/>
  <c r="AR144" i="44"/>
  <c r="AS144" i="44"/>
  <c r="AT144" i="44"/>
  <c r="AU144" i="44"/>
  <c r="AV144" i="44"/>
  <c r="AW144" i="44"/>
  <c r="AX144" i="44"/>
  <c r="AY144" i="44"/>
  <c r="AZ144" i="44"/>
  <c r="BA144" i="44"/>
  <c r="BB144" i="44"/>
  <c r="BC144" i="44"/>
  <c r="BD144" i="44"/>
  <c r="BE144" i="44"/>
  <c r="BF144" i="44"/>
  <c r="BG144" i="44"/>
  <c r="BH144" i="44"/>
  <c r="BI144" i="44"/>
  <c r="BJ144" i="44"/>
  <c r="B145" i="44"/>
  <c r="C145" i="44"/>
  <c r="D145" i="44"/>
  <c r="E145" i="44"/>
  <c r="F145" i="44"/>
  <c r="G145" i="44"/>
  <c r="H145" i="44"/>
  <c r="I145" i="44"/>
  <c r="J145" i="44"/>
  <c r="K145" i="44"/>
  <c r="L145" i="44"/>
  <c r="M145" i="44"/>
  <c r="N145" i="44"/>
  <c r="O145" i="44"/>
  <c r="P145" i="44"/>
  <c r="Q145" i="44"/>
  <c r="R145" i="44"/>
  <c r="S145" i="44"/>
  <c r="T145" i="44"/>
  <c r="U145" i="44"/>
  <c r="V145" i="44"/>
  <c r="W145" i="44"/>
  <c r="X145" i="44"/>
  <c r="Y145" i="44"/>
  <c r="Z145" i="44"/>
  <c r="AA145" i="44"/>
  <c r="AB145" i="44"/>
  <c r="AC145" i="44"/>
  <c r="AD145" i="44"/>
  <c r="AE145" i="44"/>
  <c r="AF145" i="44"/>
  <c r="AG145" i="44"/>
  <c r="AH145" i="44"/>
  <c r="AI145" i="44"/>
  <c r="AJ145" i="44"/>
  <c r="AK145" i="44"/>
  <c r="AL145" i="44"/>
  <c r="AM145" i="44"/>
  <c r="AN145" i="44"/>
  <c r="AO145" i="44"/>
  <c r="AP145" i="44"/>
  <c r="AQ145" i="44"/>
  <c r="AR145" i="44"/>
  <c r="AS145" i="44"/>
  <c r="AT145" i="44"/>
  <c r="AU145" i="44"/>
  <c r="AV145" i="44"/>
  <c r="AW145" i="44"/>
  <c r="AX145" i="44"/>
  <c r="AY145" i="44"/>
  <c r="AZ145" i="44"/>
  <c r="BA145" i="44"/>
  <c r="BB145" i="44"/>
  <c r="BC145" i="44"/>
  <c r="BD145" i="44"/>
  <c r="BE145" i="44"/>
  <c r="BF145" i="44"/>
  <c r="BG145" i="44"/>
  <c r="BH145" i="44"/>
  <c r="BI145" i="44"/>
  <c r="BJ145" i="44"/>
  <c r="C146" i="44"/>
  <c r="E146" i="44"/>
  <c r="G146" i="44"/>
  <c r="I146" i="44"/>
  <c r="K146" i="44"/>
  <c r="M146" i="44"/>
  <c r="O146" i="44"/>
  <c r="Q146" i="44"/>
  <c r="S146" i="44"/>
  <c r="U146" i="44"/>
  <c r="W146" i="44"/>
  <c r="Y146" i="44"/>
  <c r="AA146" i="44"/>
  <c r="AC146" i="44"/>
  <c r="AE146" i="44"/>
  <c r="AG146" i="44"/>
  <c r="AI146" i="44"/>
  <c r="AK146" i="44"/>
  <c r="AM146" i="44"/>
  <c r="AO146" i="44"/>
  <c r="AQ146" i="44"/>
  <c r="AS146" i="44"/>
  <c r="AU146" i="44"/>
  <c r="AW146" i="44"/>
  <c r="AY146" i="44"/>
  <c r="BA146" i="44"/>
  <c r="BC146" i="44"/>
  <c r="BE146" i="44"/>
  <c r="BG146" i="44"/>
  <c r="BI146" i="44"/>
  <c r="C149" i="44"/>
  <c r="D149" i="44"/>
  <c r="E149" i="44"/>
  <c r="F149" i="44"/>
  <c r="G149" i="44"/>
  <c r="H149" i="44"/>
  <c r="I149" i="44"/>
  <c r="J149" i="44"/>
  <c r="K149" i="44"/>
  <c r="L149" i="44"/>
  <c r="M149" i="44"/>
  <c r="N149" i="44"/>
  <c r="O149" i="44"/>
  <c r="P149" i="44"/>
  <c r="Q149" i="44"/>
  <c r="R149" i="44"/>
  <c r="S149" i="44"/>
  <c r="T149" i="44"/>
  <c r="U149" i="44"/>
  <c r="V149" i="44"/>
  <c r="W149" i="44"/>
  <c r="X149" i="44"/>
  <c r="Y149" i="44"/>
  <c r="Z149" i="44"/>
  <c r="AA149" i="44"/>
  <c r="AB149" i="44"/>
  <c r="AC149" i="44"/>
  <c r="AD149" i="44"/>
  <c r="AG149" i="44"/>
  <c r="AH149" i="44"/>
  <c r="AI149" i="44"/>
  <c r="AJ149" i="44"/>
  <c r="AK149" i="44"/>
  <c r="AL149" i="44"/>
  <c r="AM149" i="44"/>
  <c r="AN149" i="44"/>
  <c r="AO149" i="44"/>
  <c r="AP149" i="44"/>
  <c r="AQ149" i="44"/>
  <c r="AR149" i="44"/>
  <c r="AS149" i="44"/>
  <c r="AT149" i="44"/>
  <c r="AU149" i="44"/>
  <c r="AV149" i="44"/>
  <c r="AW149" i="44"/>
  <c r="AX149" i="44"/>
  <c r="AY149" i="44"/>
  <c r="AZ149" i="44"/>
  <c r="BA149" i="44"/>
  <c r="BB149" i="44"/>
  <c r="BC149" i="44"/>
  <c r="BD149" i="44"/>
  <c r="BE149" i="44"/>
  <c r="BF149" i="44"/>
  <c r="BG149" i="44"/>
  <c r="BH149" i="44"/>
  <c r="BI149" i="44"/>
  <c r="BJ149" i="44"/>
  <c r="E150" i="44"/>
  <c r="G150" i="44"/>
  <c r="I150" i="44"/>
  <c r="M150" i="44"/>
  <c r="Q150" i="44"/>
  <c r="U150" i="44"/>
  <c r="W150" i="44"/>
  <c r="Y150" i="44"/>
  <c r="AC150" i="44"/>
  <c r="AE150" i="44"/>
  <c r="AG150" i="44"/>
  <c r="AI150" i="44"/>
  <c r="AK150" i="44"/>
  <c r="AM150" i="44"/>
  <c r="AO150" i="44"/>
  <c r="AQ150" i="44"/>
  <c r="AS150" i="44"/>
  <c r="AU150" i="44"/>
  <c r="AW150" i="44"/>
  <c r="AY150" i="44"/>
  <c r="BA150" i="44"/>
  <c r="BC150" i="44"/>
  <c r="BE150" i="44"/>
  <c r="BG150" i="44"/>
  <c r="BI150" i="44"/>
  <c r="C151" i="44"/>
  <c r="E151" i="44"/>
  <c r="I151" i="44"/>
  <c r="K151" i="44"/>
  <c r="M151" i="44"/>
  <c r="Q151" i="44"/>
  <c r="U151" i="44"/>
  <c r="Y151" i="44"/>
  <c r="AA151" i="44"/>
  <c r="AC151" i="44"/>
  <c r="AE151" i="44"/>
  <c r="AG151" i="44"/>
  <c r="AI151" i="44"/>
  <c r="AM151" i="44"/>
  <c r="AO151" i="44"/>
  <c r="AQ151" i="44"/>
  <c r="AU151" i="44"/>
  <c r="AW151" i="44"/>
  <c r="AY151" i="44"/>
  <c r="BC151" i="44"/>
  <c r="BE151" i="44"/>
  <c r="BG151" i="44"/>
  <c r="E152" i="44"/>
  <c r="F152" i="44"/>
  <c r="I152" i="44"/>
  <c r="J152" i="44"/>
  <c r="L152" i="44"/>
  <c r="M152" i="44"/>
  <c r="N152" i="44"/>
  <c r="Q152" i="44"/>
  <c r="U152" i="44"/>
  <c r="V152" i="44"/>
  <c r="Y152" i="44"/>
  <c r="Z152" i="44"/>
  <c r="AB152" i="44"/>
  <c r="AC152" i="44"/>
  <c r="AD152" i="44"/>
  <c r="AE152" i="44"/>
  <c r="AF152" i="44"/>
  <c r="AI152" i="44"/>
  <c r="AJ152" i="44"/>
  <c r="AM152" i="44"/>
  <c r="AN152" i="44"/>
  <c r="AQ152" i="44"/>
  <c r="AR152" i="44"/>
  <c r="AU152" i="44"/>
  <c r="AV152" i="44"/>
  <c r="AY152" i="44"/>
  <c r="AZ152" i="44"/>
  <c r="BC152" i="44"/>
  <c r="BD152" i="44"/>
  <c r="BG152" i="44"/>
  <c r="BH152" i="44"/>
  <c r="B153" i="44"/>
  <c r="E153" i="44"/>
  <c r="F153" i="44"/>
  <c r="G153" i="44"/>
  <c r="I153" i="44"/>
  <c r="J153" i="44"/>
  <c r="K153" i="44"/>
  <c r="M153" i="44"/>
  <c r="O153" i="44"/>
  <c r="Q153" i="44"/>
  <c r="R153" i="44"/>
  <c r="U153" i="44"/>
  <c r="V153" i="44"/>
  <c r="W153" i="44"/>
  <c r="Y153" i="44"/>
  <c r="Z153" i="44"/>
  <c r="AA153" i="44"/>
  <c r="AC153" i="44"/>
  <c r="AE153" i="44"/>
  <c r="AF153" i="44"/>
  <c r="AG153" i="44"/>
  <c r="AI153" i="44"/>
  <c r="AK153" i="44"/>
  <c r="AL153" i="44"/>
  <c r="AM153" i="44"/>
  <c r="AO153" i="44"/>
  <c r="AQ153" i="44"/>
  <c r="AU153" i="44"/>
  <c r="AW153" i="44"/>
  <c r="AY153" i="44"/>
  <c r="BA153" i="44"/>
  <c r="BB153" i="44"/>
  <c r="BC153" i="44"/>
  <c r="BE153" i="44"/>
  <c r="BG153" i="44"/>
  <c r="B154" i="44"/>
  <c r="E154" i="44"/>
  <c r="F154" i="44"/>
  <c r="I154" i="44"/>
  <c r="J154" i="44"/>
  <c r="M154" i="44"/>
  <c r="N154" i="44"/>
  <c r="Q154" i="44"/>
  <c r="R154" i="44"/>
  <c r="U154" i="44"/>
  <c r="V154" i="44"/>
  <c r="Y154" i="44"/>
  <c r="Z154" i="44"/>
  <c r="AC154" i="44"/>
  <c r="AD154" i="44"/>
  <c r="AE154" i="44"/>
  <c r="AF154" i="44"/>
  <c r="AI154" i="44"/>
  <c r="AM154" i="44"/>
  <c r="AN154" i="44"/>
  <c r="AQ154" i="44"/>
  <c r="AR154" i="44"/>
  <c r="AT154" i="44"/>
  <c r="AU154" i="44"/>
  <c r="AV154" i="44"/>
  <c r="AY154" i="44"/>
  <c r="BC154" i="44"/>
  <c r="BD154" i="44"/>
  <c r="BG154" i="44"/>
  <c r="BH154" i="44"/>
  <c r="BJ154" i="44"/>
  <c r="B155" i="44"/>
  <c r="C155" i="44"/>
  <c r="E155" i="44"/>
  <c r="G155" i="44"/>
  <c r="H155" i="44"/>
  <c r="I155" i="44"/>
  <c r="K155" i="44"/>
  <c r="M155" i="44"/>
  <c r="Q155" i="44"/>
  <c r="S155" i="44"/>
  <c r="U155" i="44"/>
  <c r="W155" i="44"/>
  <c r="X155" i="44"/>
  <c r="Y155" i="44"/>
  <c r="AA155" i="44"/>
  <c r="AC155" i="44"/>
  <c r="AE155" i="44"/>
  <c r="AF155" i="44"/>
  <c r="AG155" i="44"/>
  <c r="AI155" i="44"/>
  <c r="AK155" i="44"/>
  <c r="AM155" i="44"/>
  <c r="AN155" i="44"/>
  <c r="AQ155" i="44"/>
  <c r="AR155" i="44"/>
  <c r="AS155" i="44"/>
  <c r="AU155" i="44"/>
  <c r="AV155" i="44"/>
  <c r="AW155" i="44"/>
  <c r="AY155" i="44"/>
  <c r="BA155" i="44"/>
  <c r="BC155" i="44"/>
  <c r="BD155" i="44"/>
  <c r="BG155" i="44"/>
  <c r="BH155" i="44"/>
  <c r="BI155" i="44"/>
  <c r="B156" i="44"/>
  <c r="D156" i="44"/>
  <c r="E156" i="44"/>
  <c r="F156" i="44"/>
  <c r="I156" i="44"/>
  <c r="M156" i="44"/>
  <c r="N156" i="44"/>
  <c r="Q156" i="44"/>
  <c r="R156" i="44"/>
  <c r="T156" i="44"/>
  <c r="U156" i="44"/>
  <c r="V156" i="44"/>
  <c r="Y156" i="44"/>
  <c r="AC156" i="44"/>
  <c r="AD156" i="44"/>
  <c r="AE156" i="44"/>
  <c r="AF156" i="44"/>
  <c r="AG156" i="44"/>
  <c r="AH156" i="44"/>
  <c r="AI156" i="44"/>
  <c r="AJ156" i="44"/>
  <c r="AK156" i="44"/>
  <c r="AL156" i="44"/>
  <c r="AM156" i="44"/>
  <c r="AN156" i="44"/>
  <c r="AO156" i="44"/>
  <c r="AP156" i="44"/>
  <c r="AQ156" i="44"/>
  <c r="AR156" i="44"/>
  <c r="AS156" i="44"/>
  <c r="AT156" i="44"/>
  <c r="AU156" i="44"/>
  <c r="AV156" i="44"/>
  <c r="AW156" i="44"/>
  <c r="AX156" i="44"/>
  <c r="AY156" i="44"/>
  <c r="AZ156" i="44"/>
  <c r="BA156" i="44"/>
  <c r="BB156" i="44"/>
  <c r="BC156" i="44"/>
  <c r="BD156" i="44"/>
  <c r="BE156" i="44"/>
  <c r="BF156" i="44"/>
  <c r="BG156" i="44"/>
  <c r="BH156" i="44"/>
  <c r="BI156" i="44"/>
  <c r="BJ156" i="44"/>
  <c r="B157" i="44"/>
  <c r="C157" i="44"/>
  <c r="E157" i="44"/>
  <c r="G157" i="44"/>
  <c r="I157" i="44"/>
  <c r="J157" i="44"/>
  <c r="M157" i="44"/>
  <c r="N157" i="44"/>
  <c r="O157" i="44"/>
  <c r="Q157" i="44"/>
  <c r="R157" i="44"/>
  <c r="S157" i="44"/>
  <c r="U157" i="44"/>
  <c r="W157" i="44"/>
  <c r="Y157" i="44"/>
  <c r="Z157" i="44"/>
  <c r="AC157" i="44"/>
  <c r="AD157" i="44"/>
  <c r="AE157" i="44"/>
  <c r="AF157" i="44"/>
  <c r="AG157" i="44"/>
  <c r="AI157" i="44"/>
  <c r="AM157" i="44"/>
  <c r="AO157" i="44"/>
  <c r="AQ157" i="44"/>
  <c r="AS157" i="44"/>
  <c r="AT157" i="44"/>
  <c r="AU157" i="44"/>
  <c r="AW157" i="44"/>
  <c r="AY157" i="44"/>
  <c r="BC157" i="44"/>
  <c r="BE157" i="44"/>
  <c r="BG157" i="44"/>
  <c r="BI157" i="44"/>
  <c r="BJ157" i="44"/>
  <c r="B158" i="44"/>
  <c r="C158" i="44"/>
  <c r="D158" i="44"/>
  <c r="E158" i="44"/>
  <c r="F158" i="44"/>
  <c r="G158" i="44"/>
  <c r="H158" i="44"/>
  <c r="I158" i="44"/>
  <c r="J158" i="44"/>
  <c r="K158" i="44"/>
  <c r="L158" i="44"/>
  <c r="M158" i="44"/>
  <c r="N158" i="44"/>
  <c r="O158" i="44"/>
  <c r="P158" i="44"/>
  <c r="Q158" i="44"/>
  <c r="R158" i="44"/>
  <c r="S158" i="44"/>
  <c r="T158" i="44"/>
  <c r="U158" i="44"/>
  <c r="V158" i="44"/>
  <c r="W158" i="44"/>
  <c r="X158" i="44"/>
  <c r="Y158" i="44"/>
  <c r="Z158" i="44"/>
  <c r="AA158" i="44"/>
  <c r="AB158" i="44"/>
  <c r="AC158" i="44"/>
  <c r="AD158" i="44"/>
  <c r="AE158" i="44"/>
  <c r="AF158" i="44"/>
  <c r="AI158" i="44"/>
  <c r="AJ158" i="44"/>
  <c r="AL158" i="44"/>
  <c r="AM158" i="44"/>
  <c r="AN158" i="44"/>
  <c r="AQ158" i="44"/>
  <c r="AU158" i="44"/>
  <c r="AV158" i="44"/>
  <c r="AY158" i="44"/>
  <c r="AZ158" i="44"/>
  <c r="BB158" i="44"/>
  <c r="BC158" i="44"/>
  <c r="BD158" i="44"/>
  <c r="BG158" i="44"/>
  <c r="B159" i="44"/>
  <c r="C159" i="44"/>
  <c r="E159" i="44"/>
  <c r="I159" i="44"/>
  <c r="K159" i="44"/>
  <c r="M159" i="44"/>
  <c r="O159" i="44"/>
  <c r="P159" i="44"/>
  <c r="Q159" i="44"/>
  <c r="S159" i="44"/>
  <c r="U159" i="44"/>
  <c r="Y159" i="44"/>
  <c r="AA159" i="44"/>
  <c r="AC159" i="44"/>
  <c r="AE159" i="44"/>
  <c r="AF159" i="44"/>
  <c r="AI159" i="44"/>
  <c r="AJ159" i="44"/>
  <c r="AK159" i="44"/>
  <c r="AM159" i="44"/>
  <c r="AN159" i="44"/>
  <c r="AO159" i="44"/>
  <c r="AQ159" i="44"/>
  <c r="AS159" i="44"/>
  <c r="AU159" i="44"/>
  <c r="AV159" i="44"/>
  <c r="AY159" i="44"/>
  <c r="AZ159" i="44"/>
  <c r="BA159" i="44"/>
  <c r="BC159" i="44"/>
  <c r="BD159" i="44"/>
  <c r="BE159" i="44"/>
  <c r="BG159" i="44"/>
  <c r="BI159" i="44"/>
  <c r="B160" i="44"/>
  <c r="E160" i="44"/>
  <c r="F160" i="44"/>
  <c r="I160" i="44"/>
  <c r="J160" i="44"/>
  <c r="L160" i="44"/>
  <c r="M160" i="44"/>
  <c r="N160" i="44"/>
  <c r="Q160" i="44"/>
  <c r="U160" i="44"/>
  <c r="V160" i="44"/>
  <c r="Y160" i="44"/>
  <c r="Z160" i="44"/>
  <c r="AB160" i="44"/>
  <c r="AC160" i="44"/>
  <c r="AD160" i="44"/>
  <c r="AE160" i="44"/>
  <c r="AF160" i="44"/>
  <c r="AI160" i="44"/>
  <c r="AJ160" i="44"/>
  <c r="AM160" i="44"/>
  <c r="AN160" i="44"/>
  <c r="AQ160" i="44"/>
  <c r="AR160" i="44"/>
  <c r="AU160" i="44"/>
  <c r="AV160" i="44"/>
  <c r="AY160" i="44"/>
  <c r="AZ160" i="44"/>
  <c r="BC160" i="44"/>
  <c r="BD160" i="44"/>
  <c r="BG160" i="44"/>
  <c r="BH160" i="44"/>
  <c r="B161" i="44"/>
  <c r="E161" i="44"/>
  <c r="F161" i="44"/>
  <c r="G161" i="44"/>
  <c r="I161" i="44"/>
  <c r="J161" i="44"/>
  <c r="K161" i="44"/>
  <c r="M161" i="44"/>
  <c r="O161" i="44"/>
  <c r="Q161" i="44"/>
  <c r="R161" i="44"/>
  <c r="U161" i="44"/>
  <c r="V161" i="44"/>
  <c r="W161" i="44"/>
  <c r="Y161" i="44"/>
  <c r="Z161" i="44"/>
  <c r="AA161" i="44"/>
  <c r="AC161" i="44"/>
  <c r="AE161" i="44"/>
  <c r="AF161" i="44"/>
  <c r="AG161" i="44"/>
  <c r="AI161" i="44"/>
  <c r="AK161" i="44"/>
  <c r="AL161" i="44"/>
  <c r="AM161" i="44"/>
  <c r="AO161" i="44"/>
  <c r="AQ161" i="44"/>
  <c r="AU161" i="44"/>
  <c r="AW161" i="44"/>
  <c r="AY161" i="44"/>
  <c r="BA161" i="44"/>
  <c r="BB161" i="44"/>
  <c r="BC161" i="44"/>
  <c r="BE161" i="44"/>
  <c r="BG161" i="44"/>
  <c r="B162" i="44"/>
  <c r="E162" i="44"/>
  <c r="F162" i="44"/>
  <c r="I162" i="44"/>
  <c r="J162" i="44"/>
  <c r="M162" i="44"/>
  <c r="N162" i="44"/>
  <c r="Q162" i="44"/>
  <c r="R162" i="44"/>
  <c r="U162" i="44"/>
  <c r="V162" i="44"/>
  <c r="Y162" i="44"/>
  <c r="Z162" i="44"/>
  <c r="AC162" i="44"/>
  <c r="AD162" i="44"/>
  <c r="AE162" i="44"/>
  <c r="AF162" i="44"/>
  <c r="AI162" i="44"/>
  <c r="AM162" i="44"/>
  <c r="AN162" i="44"/>
  <c r="AQ162" i="44"/>
  <c r="AR162" i="44"/>
  <c r="AT162" i="44"/>
  <c r="AU162" i="44"/>
  <c r="AV162" i="44"/>
  <c r="AY162" i="44"/>
  <c r="BA162" i="44"/>
  <c r="BC162" i="44"/>
  <c r="BE162" i="44"/>
  <c r="BG162" i="44"/>
  <c r="BI162" i="44"/>
  <c r="B163" i="44"/>
  <c r="C163" i="44"/>
  <c r="D163" i="44"/>
  <c r="E163" i="44"/>
  <c r="F163" i="44"/>
  <c r="G163" i="44"/>
  <c r="H163" i="44"/>
  <c r="I163" i="44"/>
  <c r="J163" i="44"/>
  <c r="K163" i="44"/>
  <c r="L163" i="44"/>
  <c r="M163" i="44"/>
  <c r="N163" i="44"/>
  <c r="O163" i="44"/>
  <c r="P163" i="44"/>
  <c r="Q163" i="44"/>
  <c r="R163" i="44"/>
  <c r="S163" i="44"/>
  <c r="T163" i="44"/>
  <c r="U163" i="44"/>
  <c r="V163" i="44"/>
  <c r="W163" i="44"/>
  <c r="X163" i="44"/>
  <c r="Y163" i="44"/>
  <c r="Z163" i="44"/>
  <c r="AA163" i="44"/>
  <c r="AB163" i="44"/>
  <c r="AC163" i="44"/>
  <c r="AD163" i="44"/>
  <c r="AE163" i="44"/>
  <c r="AF163" i="44"/>
  <c r="AI163" i="44"/>
  <c r="AJ163" i="44"/>
  <c r="AM163" i="44"/>
  <c r="AN163" i="44"/>
  <c r="AQ163" i="44"/>
  <c r="AR163" i="44"/>
  <c r="AU163" i="44"/>
  <c r="AV163" i="44"/>
  <c r="AY163" i="44"/>
  <c r="AZ163" i="44"/>
  <c r="BC163" i="44"/>
  <c r="BD163" i="44"/>
  <c r="BG163" i="44"/>
  <c r="BH163" i="44"/>
  <c r="B164" i="44"/>
  <c r="C164" i="44"/>
  <c r="E164" i="44"/>
  <c r="G164" i="44"/>
  <c r="I164" i="44"/>
  <c r="K164" i="44"/>
  <c r="M164" i="44"/>
  <c r="O164" i="44"/>
  <c r="Q164" i="44"/>
  <c r="S164" i="44"/>
  <c r="U164" i="44"/>
  <c r="W164" i="44"/>
  <c r="Y164" i="44"/>
  <c r="AA164" i="44"/>
  <c r="AC164" i="44"/>
  <c r="AE164" i="44"/>
  <c r="AF164" i="44"/>
  <c r="AG164" i="44"/>
  <c r="AI164" i="44"/>
  <c r="AJ164" i="44"/>
  <c r="AK164" i="44"/>
  <c r="AM164" i="44"/>
  <c r="AN164" i="44"/>
  <c r="AO164" i="44"/>
  <c r="AQ164" i="44"/>
  <c r="AR164" i="44"/>
  <c r="AS164" i="44"/>
  <c r="AU164" i="44"/>
  <c r="AV164" i="44"/>
  <c r="AW164" i="44"/>
  <c r="AY164" i="44"/>
  <c r="AZ164" i="44"/>
  <c r="BA164" i="44"/>
  <c r="BC164" i="44"/>
  <c r="BD164" i="44"/>
  <c r="BE164" i="44"/>
  <c r="BG164" i="44"/>
  <c r="BH164" i="44"/>
  <c r="BI164" i="44"/>
  <c r="B165" i="44"/>
  <c r="E165" i="44"/>
  <c r="F165" i="44"/>
  <c r="I165" i="44"/>
  <c r="J165" i="44"/>
  <c r="M165" i="44"/>
  <c r="N165" i="44"/>
  <c r="Q165" i="44"/>
  <c r="R165" i="44"/>
  <c r="U165" i="44"/>
  <c r="V165" i="44"/>
  <c r="Y165" i="44"/>
  <c r="Z165" i="44"/>
  <c r="AC165" i="44"/>
  <c r="AD165" i="44"/>
  <c r="AE165" i="44"/>
  <c r="AF165" i="44"/>
  <c r="AG165" i="44"/>
  <c r="AH165" i="44"/>
  <c r="AI165" i="44"/>
  <c r="AJ165" i="44"/>
  <c r="AK165" i="44"/>
  <c r="AL165" i="44"/>
  <c r="AM165" i="44"/>
  <c r="AN165" i="44"/>
  <c r="AO165" i="44"/>
  <c r="AP165" i="44"/>
  <c r="AQ165" i="44"/>
  <c r="AR165" i="44"/>
  <c r="AS165" i="44"/>
  <c r="AT165" i="44"/>
  <c r="AU165" i="44"/>
  <c r="AV165" i="44"/>
  <c r="AW165" i="44"/>
  <c r="AX165" i="44"/>
  <c r="AY165" i="44"/>
  <c r="AZ165" i="44"/>
  <c r="BA165" i="44"/>
  <c r="BB165" i="44"/>
  <c r="BC165" i="44"/>
  <c r="BD165" i="44"/>
  <c r="BE165" i="44"/>
  <c r="BF165" i="44"/>
  <c r="BG165" i="44"/>
  <c r="BH165" i="44"/>
  <c r="BI165" i="44"/>
  <c r="BJ165" i="44"/>
  <c r="B166" i="44"/>
  <c r="C166" i="44"/>
  <c r="E166" i="44"/>
  <c r="F166" i="44"/>
  <c r="G166" i="44"/>
  <c r="I166" i="44"/>
  <c r="J166" i="44"/>
  <c r="K166" i="44"/>
  <c r="M166" i="44"/>
  <c r="N166" i="44"/>
  <c r="O166" i="44"/>
  <c r="Q166" i="44"/>
  <c r="R166" i="44"/>
  <c r="S166" i="44"/>
  <c r="U166" i="44"/>
  <c r="V166" i="44"/>
  <c r="W166" i="44"/>
  <c r="Y166" i="44"/>
  <c r="Z166" i="44"/>
  <c r="AA166" i="44"/>
  <c r="AC166" i="44"/>
  <c r="AD166" i="44"/>
  <c r="AE166" i="44"/>
  <c r="AF166" i="44"/>
  <c r="AG166" i="44"/>
  <c r="AI166" i="44"/>
  <c r="AK166" i="44"/>
  <c r="AM166" i="44"/>
  <c r="AO166" i="44"/>
  <c r="AQ166" i="44"/>
  <c r="AS166" i="44"/>
  <c r="AU166" i="44"/>
  <c r="AW166" i="44"/>
  <c r="AY166" i="44"/>
  <c r="BA166" i="44"/>
  <c r="BC166" i="44"/>
  <c r="BE166" i="44"/>
  <c r="BG166" i="44"/>
  <c r="BI166" i="44"/>
  <c r="B167" i="44"/>
  <c r="C167" i="44"/>
  <c r="D167" i="44"/>
  <c r="E167" i="44"/>
  <c r="F167" i="44"/>
  <c r="G167" i="44"/>
  <c r="H167" i="44"/>
  <c r="I167" i="44"/>
  <c r="J167" i="44"/>
  <c r="K167" i="44"/>
  <c r="L167" i="44"/>
  <c r="M167" i="44"/>
  <c r="N167" i="44"/>
  <c r="O167" i="44"/>
  <c r="P167" i="44"/>
  <c r="Q167" i="44"/>
  <c r="R167" i="44"/>
  <c r="S167" i="44"/>
  <c r="T167" i="44"/>
  <c r="U167" i="44"/>
  <c r="V167" i="44"/>
  <c r="W167" i="44"/>
  <c r="X167" i="44"/>
  <c r="Y167" i="44"/>
  <c r="Z167" i="44"/>
  <c r="AA167" i="44"/>
  <c r="AB167" i="44"/>
  <c r="AC167" i="44"/>
  <c r="AD167" i="44"/>
  <c r="AE167" i="44"/>
  <c r="AF167" i="44"/>
  <c r="AI167" i="44"/>
  <c r="AJ167" i="44"/>
  <c r="AM167" i="44"/>
  <c r="AN167" i="44"/>
  <c r="AQ167" i="44"/>
  <c r="AR167" i="44"/>
  <c r="AU167" i="44"/>
  <c r="AV167" i="44"/>
  <c r="AY167" i="44"/>
  <c r="AZ167" i="44"/>
  <c r="BC167" i="44"/>
  <c r="BD167" i="44"/>
  <c r="BG167" i="44"/>
  <c r="BH167" i="44"/>
  <c r="B168" i="44"/>
  <c r="C168" i="44"/>
  <c r="E168" i="44"/>
  <c r="G168" i="44"/>
  <c r="I168" i="44"/>
  <c r="K168" i="44"/>
  <c r="M168" i="44"/>
  <c r="O168" i="44"/>
  <c r="Q168" i="44"/>
  <c r="S168" i="44"/>
  <c r="U168" i="44"/>
  <c r="W168" i="44"/>
  <c r="Y168" i="44"/>
  <c r="AA168" i="44"/>
  <c r="AC168" i="44"/>
  <c r="AE168" i="44"/>
  <c r="AF168" i="44"/>
  <c r="AG168" i="44"/>
  <c r="AI168" i="44"/>
  <c r="AJ168" i="44"/>
  <c r="AK168" i="44"/>
  <c r="AM168" i="44"/>
  <c r="AN168" i="44"/>
  <c r="AO168" i="44"/>
  <c r="AQ168" i="44"/>
  <c r="AR168" i="44"/>
  <c r="AS168" i="44"/>
  <c r="AU168" i="44"/>
  <c r="AV168" i="44"/>
  <c r="AW168" i="44"/>
  <c r="AY168" i="44"/>
  <c r="AZ168" i="44"/>
  <c r="BA168" i="44"/>
  <c r="BC168" i="44"/>
  <c r="BD168" i="44"/>
  <c r="BE168" i="44"/>
  <c r="BG168" i="44"/>
  <c r="BH168" i="44"/>
  <c r="BI168" i="44"/>
  <c r="B169" i="44"/>
  <c r="E169" i="44"/>
  <c r="F169" i="44"/>
  <c r="I169" i="44"/>
  <c r="J169" i="44"/>
  <c r="M169" i="44"/>
  <c r="N169" i="44"/>
  <c r="Q169" i="44"/>
  <c r="R169" i="44"/>
  <c r="U169" i="44"/>
  <c r="V169" i="44"/>
  <c r="Y169" i="44"/>
  <c r="Z169" i="44"/>
  <c r="AC169" i="44"/>
  <c r="AD169" i="44"/>
  <c r="AE169" i="44"/>
  <c r="AF169" i="44"/>
  <c r="AG169" i="44"/>
  <c r="AH169" i="44"/>
  <c r="AI169" i="44"/>
  <c r="AJ169" i="44"/>
  <c r="AK169" i="44"/>
  <c r="AL169" i="44"/>
  <c r="AM169" i="44"/>
  <c r="AN169" i="44"/>
  <c r="AO169" i="44"/>
  <c r="AP169" i="44"/>
  <c r="AQ169" i="44"/>
  <c r="AR169" i="44"/>
  <c r="AS169" i="44"/>
  <c r="AT169" i="44"/>
  <c r="AU169" i="44"/>
  <c r="AV169" i="44"/>
  <c r="AW169" i="44"/>
  <c r="AX169" i="44"/>
  <c r="AY169" i="44"/>
  <c r="AZ169" i="44"/>
  <c r="BA169" i="44"/>
  <c r="BB169" i="44"/>
  <c r="BC169" i="44"/>
  <c r="BD169" i="44"/>
  <c r="BE169" i="44"/>
  <c r="BF169" i="44"/>
  <c r="BG169" i="44"/>
  <c r="BH169" i="44"/>
  <c r="BI169" i="44"/>
  <c r="BJ169" i="44"/>
  <c r="B170" i="44"/>
  <c r="C170" i="44"/>
  <c r="E170" i="44"/>
  <c r="F170" i="44"/>
  <c r="G170" i="44"/>
  <c r="I170" i="44"/>
  <c r="J170" i="44"/>
  <c r="K170" i="44"/>
  <c r="M170" i="44"/>
  <c r="N170" i="44"/>
  <c r="O170" i="44"/>
  <c r="Q170" i="44"/>
  <c r="R170" i="44"/>
  <c r="S170" i="44"/>
  <c r="U170" i="44"/>
  <c r="V170" i="44"/>
  <c r="W170" i="44"/>
  <c r="Y170" i="44"/>
  <c r="Z170" i="44"/>
  <c r="AA170" i="44"/>
  <c r="AC170" i="44"/>
  <c r="AD170" i="44"/>
  <c r="AE170" i="44"/>
  <c r="AF170" i="44"/>
  <c r="AG170" i="44"/>
  <c r="AI170" i="44"/>
  <c r="AJ170" i="44"/>
  <c r="AK170" i="44"/>
  <c r="AM170" i="44"/>
  <c r="AN170" i="44"/>
  <c r="AO170" i="44"/>
  <c r="AQ170" i="44"/>
  <c r="AR170" i="44"/>
  <c r="AS170" i="44"/>
  <c r="AU170" i="44"/>
  <c r="AV170" i="44"/>
  <c r="AW170" i="44"/>
  <c r="AY170" i="44"/>
  <c r="AZ170" i="44"/>
  <c r="BA170" i="44"/>
  <c r="BC170" i="44"/>
  <c r="BD170" i="44"/>
  <c r="BE170" i="44"/>
  <c r="BG170" i="44"/>
  <c r="BH170" i="44"/>
  <c r="BI170" i="44"/>
  <c r="B171" i="44"/>
  <c r="C171" i="44"/>
  <c r="D171" i="44"/>
  <c r="E171" i="44"/>
  <c r="F171" i="44"/>
  <c r="G171" i="44"/>
  <c r="H171" i="44"/>
  <c r="I171" i="44"/>
  <c r="J171" i="44"/>
  <c r="K171" i="44"/>
  <c r="L171" i="44"/>
  <c r="M171" i="44"/>
  <c r="N171" i="44"/>
  <c r="O171" i="44"/>
  <c r="P171" i="44"/>
  <c r="Q171" i="44"/>
  <c r="R171" i="44"/>
  <c r="S171" i="44"/>
  <c r="T171" i="44"/>
  <c r="U171" i="44"/>
  <c r="V171" i="44"/>
  <c r="W171" i="44"/>
  <c r="X171" i="44"/>
  <c r="Y171" i="44"/>
  <c r="Z171" i="44"/>
  <c r="AA171" i="44"/>
  <c r="AB171" i="44"/>
  <c r="AC171" i="44"/>
  <c r="AD171" i="44"/>
  <c r="AE171" i="44"/>
  <c r="AF171" i="44"/>
  <c r="AG171" i="44"/>
  <c r="AI171" i="44"/>
  <c r="AJ171" i="44"/>
  <c r="AK171" i="44"/>
  <c r="AM171" i="44"/>
  <c r="AN171" i="44"/>
  <c r="AO171" i="44"/>
  <c r="AQ171" i="44"/>
  <c r="AR171" i="44"/>
  <c r="AS171" i="44"/>
  <c r="AU171" i="44"/>
  <c r="AV171" i="44"/>
  <c r="AW171" i="44"/>
  <c r="AY171" i="44"/>
  <c r="AZ171" i="44"/>
  <c r="BA171" i="44"/>
  <c r="BC171" i="44"/>
  <c r="BD171" i="44"/>
  <c r="BE171" i="44"/>
  <c r="BG171" i="44"/>
  <c r="BH171" i="44"/>
  <c r="BI171" i="44"/>
  <c r="B172" i="44"/>
  <c r="C172" i="44"/>
  <c r="E172" i="44"/>
  <c r="F172" i="44"/>
  <c r="G172" i="44"/>
  <c r="I172" i="44"/>
  <c r="J172" i="44"/>
  <c r="K172" i="44"/>
  <c r="M172" i="44"/>
  <c r="N172" i="44"/>
  <c r="O172" i="44"/>
  <c r="Q172" i="44"/>
  <c r="R172" i="44"/>
  <c r="S172" i="44"/>
  <c r="U172" i="44"/>
  <c r="V172" i="44"/>
  <c r="W172" i="44"/>
  <c r="Y172" i="44"/>
  <c r="Z172" i="44"/>
  <c r="AA172" i="44"/>
  <c r="AC172" i="44"/>
  <c r="AD172" i="44"/>
  <c r="AE172" i="44"/>
  <c r="AF172" i="44"/>
  <c r="AG172" i="44"/>
  <c r="AI172" i="44"/>
  <c r="AJ172" i="44"/>
  <c r="AK172" i="44"/>
  <c r="AM172" i="44"/>
  <c r="AN172" i="44"/>
  <c r="AO172" i="44"/>
  <c r="AQ172" i="44"/>
  <c r="AR172" i="44"/>
  <c r="AS172" i="44"/>
  <c r="AU172" i="44"/>
  <c r="AV172" i="44"/>
  <c r="AW172" i="44"/>
  <c r="AY172" i="44"/>
  <c r="AZ172" i="44"/>
  <c r="BA172" i="44"/>
  <c r="BC172" i="44"/>
  <c r="BD172" i="44"/>
  <c r="BE172" i="44"/>
  <c r="BG172" i="44"/>
  <c r="BH172" i="44"/>
  <c r="BI172" i="44"/>
  <c r="B173" i="44"/>
  <c r="C173" i="44"/>
  <c r="E173" i="44"/>
  <c r="F173" i="44"/>
  <c r="G173" i="44"/>
  <c r="I173" i="44"/>
  <c r="J173" i="44"/>
  <c r="K173" i="44"/>
  <c r="M173" i="44"/>
  <c r="N173" i="44"/>
  <c r="O173" i="44"/>
  <c r="Q173" i="44"/>
  <c r="R173" i="44"/>
  <c r="S173" i="44"/>
  <c r="U173" i="44"/>
  <c r="V173" i="44"/>
  <c r="W173" i="44"/>
  <c r="Y173" i="44"/>
  <c r="Z173" i="44"/>
  <c r="AA173" i="44"/>
  <c r="AC173" i="44"/>
  <c r="AD173" i="44"/>
  <c r="AE173" i="44"/>
  <c r="AF173" i="44"/>
  <c r="AG173" i="44"/>
  <c r="AH173" i="44"/>
  <c r="AI173" i="44"/>
  <c r="AJ173" i="44"/>
  <c r="AK173" i="44"/>
  <c r="AL173" i="44"/>
  <c r="AM173" i="44"/>
  <c r="AN173" i="44"/>
  <c r="AO173" i="44"/>
  <c r="AP173" i="44"/>
  <c r="AQ173" i="44"/>
  <c r="AR173" i="44"/>
  <c r="AS173" i="44"/>
  <c r="AT173" i="44"/>
  <c r="AU173" i="44"/>
  <c r="AV173" i="44"/>
  <c r="AW173" i="44"/>
  <c r="AX173" i="44"/>
  <c r="AY173" i="44"/>
  <c r="AZ173" i="44"/>
  <c r="BA173" i="44"/>
  <c r="BB173" i="44"/>
  <c r="BC173" i="44"/>
  <c r="BD173" i="44"/>
  <c r="BE173" i="44"/>
  <c r="BF173" i="44"/>
  <c r="BG173" i="44"/>
  <c r="BH173" i="44"/>
  <c r="BI173" i="44"/>
  <c r="BJ173" i="44"/>
  <c r="B174" i="44"/>
  <c r="C174" i="44"/>
  <c r="E174" i="44"/>
  <c r="F174" i="44"/>
  <c r="G174" i="44"/>
  <c r="I174" i="44"/>
  <c r="J174" i="44"/>
  <c r="K174" i="44"/>
  <c r="M174" i="44"/>
  <c r="N174" i="44"/>
  <c r="O174" i="44"/>
  <c r="Q174" i="44"/>
  <c r="R174" i="44"/>
  <c r="S174" i="44"/>
  <c r="U174" i="44"/>
  <c r="V174" i="44"/>
  <c r="W174" i="44"/>
  <c r="Y174" i="44"/>
  <c r="Z174" i="44"/>
  <c r="AA174" i="44"/>
  <c r="AC174" i="44"/>
  <c r="AD174" i="44"/>
  <c r="AE174" i="44"/>
  <c r="AF174" i="44"/>
  <c r="AG174" i="44"/>
  <c r="AI174" i="44"/>
  <c r="AJ174" i="44"/>
  <c r="AK174" i="44"/>
  <c r="AM174" i="44"/>
  <c r="AN174" i="44"/>
  <c r="AO174" i="44"/>
  <c r="AQ174" i="44"/>
  <c r="AR174" i="44"/>
  <c r="AS174" i="44"/>
  <c r="AU174" i="44"/>
  <c r="AV174" i="44"/>
  <c r="AW174" i="44"/>
  <c r="AY174" i="44"/>
  <c r="AZ174" i="44"/>
  <c r="BA174" i="44"/>
  <c r="BC174" i="44"/>
  <c r="BD174" i="44"/>
  <c r="BE174" i="44"/>
  <c r="BG174" i="44"/>
  <c r="BH174" i="44"/>
  <c r="BI174" i="44"/>
  <c r="B175" i="44"/>
  <c r="C175" i="44"/>
  <c r="D175" i="44"/>
  <c r="E175" i="44"/>
  <c r="F175" i="44"/>
  <c r="G175" i="44"/>
  <c r="H175" i="44"/>
  <c r="I175" i="44"/>
  <c r="J175" i="44"/>
  <c r="K175" i="44"/>
  <c r="L175" i="44"/>
  <c r="M175" i="44"/>
  <c r="N175" i="44"/>
  <c r="O175" i="44"/>
  <c r="P175" i="44"/>
  <c r="Q175" i="44"/>
  <c r="R175" i="44"/>
  <c r="S175" i="44"/>
  <c r="T175" i="44"/>
  <c r="U175" i="44"/>
  <c r="V175" i="44"/>
  <c r="W175" i="44"/>
  <c r="X175" i="44"/>
  <c r="Y175" i="44"/>
  <c r="Z175" i="44"/>
  <c r="AA175" i="44"/>
  <c r="AB175" i="44"/>
  <c r="AC175" i="44"/>
  <c r="AD175" i="44"/>
  <c r="AE175" i="44"/>
  <c r="AF175" i="44"/>
  <c r="AG175" i="44"/>
  <c r="AI175" i="44"/>
  <c r="AJ175" i="44"/>
  <c r="AK175" i="44"/>
  <c r="AM175" i="44"/>
  <c r="AN175" i="44"/>
  <c r="AO175" i="44"/>
  <c r="AQ175" i="44"/>
  <c r="AR175" i="44"/>
  <c r="AS175" i="44"/>
  <c r="AU175" i="44"/>
  <c r="AV175" i="44"/>
  <c r="AW175" i="44"/>
  <c r="AY175" i="44"/>
  <c r="AZ175" i="44"/>
  <c r="BA175" i="44"/>
  <c r="BC175" i="44"/>
  <c r="BD175" i="44"/>
  <c r="BE175" i="44"/>
  <c r="BG175" i="44"/>
  <c r="BH175" i="44"/>
  <c r="BI175" i="44"/>
  <c r="B176" i="44"/>
  <c r="C176" i="44"/>
  <c r="E176" i="44"/>
  <c r="F176" i="44"/>
  <c r="G176" i="44"/>
  <c r="I176" i="44"/>
  <c r="J176" i="44"/>
  <c r="K176" i="44"/>
  <c r="M176" i="44"/>
  <c r="N176" i="44"/>
  <c r="O176" i="44"/>
  <c r="Q176" i="44"/>
  <c r="R176" i="44"/>
  <c r="S176" i="44"/>
  <c r="U176" i="44"/>
  <c r="V176" i="44"/>
  <c r="W176" i="44"/>
  <c r="Y176" i="44"/>
  <c r="Z176" i="44"/>
  <c r="AA176" i="44"/>
  <c r="AC176" i="44"/>
  <c r="AD176" i="44"/>
  <c r="AE176" i="44"/>
  <c r="AF176" i="44"/>
  <c r="AG176" i="44"/>
  <c r="AI176" i="44"/>
  <c r="AJ176" i="44"/>
  <c r="AK176" i="44"/>
  <c r="AM176" i="44"/>
  <c r="AN176" i="44"/>
  <c r="AO176" i="44"/>
  <c r="AQ176" i="44"/>
  <c r="AR176" i="44"/>
  <c r="AS176" i="44"/>
  <c r="AU176" i="44"/>
  <c r="AV176" i="44"/>
  <c r="AW176" i="44"/>
  <c r="AY176" i="44"/>
  <c r="AZ176" i="44"/>
  <c r="BA176" i="44"/>
  <c r="BC176" i="44"/>
  <c r="BD176" i="44"/>
  <c r="BE176" i="44"/>
  <c r="BG176" i="44"/>
  <c r="BH176" i="44"/>
  <c r="BI176" i="44"/>
  <c r="B177" i="44"/>
  <c r="C177" i="44"/>
  <c r="E177" i="44"/>
  <c r="F177" i="44"/>
  <c r="G177" i="44"/>
  <c r="I177" i="44"/>
  <c r="J177" i="44"/>
  <c r="K177" i="44"/>
  <c r="M177" i="44"/>
  <c r="N177" i="44"/>
  <c r="O177" i="44"/>
  <c r="Q177" i="44"/>
  <c r="R177" i="44"/>
  <c r="S177" i="44"/>
  <c r="U177" i="44"/>
  <c r="V177" i="44"/>
  <c r="W177" i="44"/>
  <c r="Y177" i="44"/>
  <c r="Z177" i="44"/>
  <c r="AA177" i="44"/>
  <c r="AC177" i="44"/>
  <c r="AD177" i="44"/>
  <c r="AE177" i="44"/>
  <c r="AF177" i="44"/>
  <c r="AG177" i="44"/>
  <c r="AH177" i="44"/>
  <c r="AI177" i="44"/>
  <c r="AJ177" i="44"/>
  <c r="AK177" i="44"/>
  <c r="AL177" i="44"/>
  <c r="AM177" i="44"/>
  <c r="AN177" i="44"/>
  <c r="AO177" i="44"/>
  <c r="AP177" i="44"/>
  <c r="AQ177" i="44"/>
  <c r="AR177" i="44"/>
  <c r="AS177" i="44"/>
  <c r="AT177" i="44"/>
  <c r="AU177" i="44"/>
  <c r="AV177" i="44"/>
  <c r="AW177" i="44"/>
  <c r="AX177" i="44"/>
  <c r="AY177" i="44"/>
  <c r="AZ177" i="44"/>
  <c r="BA177" i="44"/>
  <c r="BB177" i="44"/>
  <c r="BC177" i="44"/>
  <c r="BD177" i="44"/>
  <c r="BE177" i="44"/>
  <c r="BF177" i="44"/>
  <c r="BG177" i="44"/>
  <c r="BH177" i="44"/>
  <c r="BI177" i="44"/>
  <c r="BJ177" i="44"/>
  <c r="B178" i="44"/>
  <c r="C178" i="44"/>
  <c r="E178" i="44"/>
  <c r="F178" i="44"/>
  <c r="G178" i="44"/>
  <c r="I178" i="44"/>
  <c r="J178" i="44"/>
  <c r="K178" i="44"/>
  <c r="M178" i="44"/>
  <c r="N178" i="44"/>
  <c r="O178" i="44"/>
  <c r="Q178" i="44"/>
  <c r="R178" i="44"/>
  <c r="S178" i="44"/>
  <c r="U178" i="44"/>
  <c r="V178" i="44"/>
  <c r="W178" i="44"/>
  <c r="Y178" i="44"/>
  <c r="Z178" i="44"/>
  <c r="AA178" i="44"/>
  <c r="AC178" i="44"/>
  <c r="AD178" i="44"/>
  <c r="AE178" i="44"/>
  <c r="AF178" i="44"/>
  <c r="AG178" i="44"/>
  <c r="AI178" i="44"/>
  <c r="AJ178" i="44"/>
  <c r="AK178" i="44"/>
  <c r="AM178" i="44"/>
  <c r="AN178" i="44"/>
  <c r="AO178" i="44"/>
  <c r="AQ178" i="44"/>
  <c r="AR178" i="44"/>
  <c r="AS178" i="44"/>
  <c r="AU178" i="44"/>
  <c r="AV178" i="44"/>
  <c r="AW178" i="44"/>
  <c r="AY178" i="44"/>
  <c r="AZ178" i="44"/>
  <c r="BA178" i="44"/>
  <c r="BC178" i="44"/>
  <c r="BD178" i="44"/>
  <c r="BE178" i="44"/>
  <c r="BG178" i="44"/>
  <c r="BH178" i="44"/>
  <c r="BI178" i="44"/>
  <c r="B179" i="44"/>
  <c r="C179" i="44"/>
  <c r="D179" i="44"/>
  <c r="E179" i="44"/>
  <c r="F179" i="44"/>
  <c r="G179" i="44"/>
  <c r="H179" i="44"/>
  <c r="I179" i="44"/>
  <c r="J179" i="44"/>
  <c r="K179" i="44"/>
  <c r="L179" i="44"/>
  <c r="M179" i="44"/>
  <c r="N179" i="44"/>
  <c r="O179" i="44"/>
  <c r="P179" i="44"/>
  <c r="Q179" i="44"/>
  <c r="R179" i="44"/>
  <c r="S179" i="44"/>
  <c r="T179" i="44"/>
  <c r="U179" i="44"/>
  <c r="V179" i="44"/>
  <c r="W179" i="44"/>
  <c r="X179" i="44"/>
  <c r="Y179" i="44"/>
  <c r="Z179" i="44"/>
  <c r="AA179" i="44"/>
  <c r="AB179" i="44"/>
  <c r="AC179" i="44"/>
  <c r="AD179" i="44"/>
  <c r="AE179" i="44"/>
  <c r="AF179" i="44"/>
  <c r="AG179" i="44"/>
  <c r="AI179" i="44"/>
  <c r="AJ179" i="44"/>
  <c r="AK179" i="44"/>
  <c r="AM179" i="44"/>
  <c r="AN179" i="44"/>
  <c r="AO179" i="44"/>
  <c r="AQ179" i="44"/>
  <c r="AR179" i="44"/>
  <c r="AS179" i="44"/>
  <c r="AU179" i="44"/>
  <c r="AV179" i="44"/>
  <c r="AW179" i="44"/>
  <c r="AY179" i="44"/>
  <c r="AZ179" i="44"/>
  <c r="BA179" i="44"/>
  <c r="BC179" i="44"/>
  <c r="BD179" i="44"/>
  <c r="BE179" i="44"/>
  <c r="BG179" i="44"/>
  <c r="BH179" i="44"/>
  <c r="BI179" i="44"/>
  <c r="B180" i="44"/>
  <c r="C180" i="44"/>
  <c r="E180" i="44"/>
  <c r="F180" i="44"/>
  <c r="G180" i="44"/>
  <c r="I180" i="44"/>
  <c r="J180" i="44"/>
  <c r="K180" i="44"/>
  <c r="M180" i="44"/>
  <c r="N180" i="44"/>
  <c r="O180" i="44"/>
  <c r="Q180" i="44"/>
  <c r="R180" i="44"/>
  <c r="S180" i="44"/>
  <c r="U180" i="44"/>
  <c r="V180" i="44"/>
  <c r="W180" i="44"/>
  <c r="Y180" i="44"/>
  <c r="Z180" i="44"/>
  <c r="AA180" i="44"/>
  <c r="AC180" i="44"/>
  <c r="AD180" i="44"/>
  <c r="AE180" i="44"/>
  <c r="AF180" i="44"/>
  <c r="AG180" i="44"/>
  <c r="AI180" i="44"/>
  <c r="AJ180" i="44"/>
  <c r="AK180" i="44"/>
  <c r="AM180" i="44"/>
  <c r="AN180" i="44"/>
  <c r="AO180" i="44"/>
  <c r="AQ180" i="44"/>
  <c r="AR180" i="44"/>
  <c r="AS180" i="44"/>
  <c r="AU180" i="44"/>
  <c r="AV180" i="44"/>
  <c r="AW180" i="44"/>
  <c r="AY180" i="44"/>
  <c r="AZ180" i="44"/>
  <c r="BA180" i="44"/>
  <c r="BC180" i="44"/>
  <c r="BD180" i="44"/>
  <c r="BE180" i="44"/>
  <c r="BG180" i="44"/>
  <c r="BH180" i="44"/>
  <c r="BI180" i="44"/>
  <c r="B181" i="44"/>
  <c r="C181" i="44"/>
  <c r="E181" i="44"/>
  <c r="F181" i="44"/>
  <c r="G181" i="44"/>
  <c r="I181" i="44"/>
  <c r="J181" i="44"/>
  <c r="K181" i="44"/>
  <c r="M181" i="44"/>
  <c r="N181" i="44"/>
  <c r="O181" i="44"/>
  <c r="Q181" i="44"/>
  <c r="R181" i="44"/>
  <c r="S181" i="44"/>
  <c r="U181" i="44"/>
  <c r="V181" i="44"/>
  <c r="W181" i="44"/>
  <c r="Y181" i="44"/>
  <c r="Z181" i="44"/>
  <c r="AA181" i="44"/>
  <c r="AC181" i="44"/>
  <c r="AD181" i="44"/>
  <c r="AE181" i="44"/>
  <c r="AF181" i="44"/>
  <c r="AG181" i="44"/>
  <c r="AH181" i="44"/>
  <c r="AI181" i="44"/>
  <c r="AJ181" i="44"/>
  <c r="AK181" i="44"/>
  <c r="AL181" i="44"/>
  <c r="AM181" i="44"/>
  <c r="AN181" i="44"/>
  <c r="AO181" i="44"/>
  <c r="AP181" i="44"/>
  <c r="AQ181" i="44"/>
  <c r="AR181" i="44"/>
  <c r="AS181" i="44"/>
  <c r="AT181" i="44"/>
  <c r="AU181" i="44"/>
  <c r="AV181" i="44"/>
  <c r="AW181" i="44"/>
  <c r="AX181" i="44"/>
  <c r="AY181" i="44"/>
  <c r="AZ181" i="44"/>
  <c r="BA181" i="44"/>
  <c r="BB181" i="44"/>
  <c r="BC181" i="44"/>
  <c r="BD181" i="44"/>
  <c r="BE181" i="44"/>
  <c r="BF181" i="44"/>
  <c r="BG181" i="44"/>
  <c r="BH181" i="44"/>
  <c r="BI181" i="44"/>
  <c r="BJ181" i="44"/>
  <c r="B182" i="44"/>
  <c r="C182" i="44"/>
  <c r="E182" i="44"/>
  <c r="F182" i="44"/>
  <c r="G182" i="44"/>
  <c r="I182" i="44"/>
  <c r="J182" i="44"/>
  <c r="K182" i="44"/>
  <c r="M182" i="44"/>
  <c r="N182" i="44"/>
  <c r="O182" i="44"/>
  <c r="Q182" i="44"/>
  <c r="R182" i="44"/>
  <c r="S182" i="44"/>
  <c r="U182" i="44"/>
  <c r="V182" i="44"/>
  <c r="W182" i="44"/>
  <c r="Y182" i="44"/>
  <c r="Z182" i="44"/>
  <c r="AA182" i="44"/>
  <c r="AC182" i="44"/>
  <c r="AD182" i="44"/>
  <c r="AE182" i="44"/>
  <c r="AF182" i="44"/>
  <c r="AG182" i="44"/>
  <c r="AI182" i="44"/>
  <c r="AJ182" i="44"/>
  <c r="AK182" i="44"/>
  <c r="AM182" i="44"/>
  <c r="AN182" i="44"/>
  <c r="AO182" i="44"/>
  <c r="AQ182" i="44"/>
  <c r="AR182" i="44"/>
  <c r="AS182" i="44"/>
  <c r="AU182" i="44"/>
  <c r="AV182" i="44"/>
  <c r="AW182" i="44"/>
  <c r="AY182" i="44"/>
  <c r="AZ182" i="44"/>
  <c r="BA182" i="44"/>
  <c r="BC182" i="44"/>
  <c r="BD182" i="44"/>
  <c r="BE182" i="44"/>
  <c r="BG182" i="44"/>
  <c r="BH182" i="44"/>
  <c r="BI182" i="44"/>
  <c r="B183" i="44"/>
  <c r="C183" i="44"/>
  <c r="D183" i="44"/>
  <c r="E183" i="44"/>
  <c r="F183" i="44"/>
  <c r="G183" i="44"/>
  <c r="H183" i="44"/>
  <c r="I183" i="44"/>
  <c r="J183" i="44"/>
  <c r="K183" i="44"/>
  <c r="L183" i="44"/>
  <c r="M183" i="44"/>
  <c r="N183" i="44"/>
  <c r="O183" i="44"/>
  <c r="P183" i="44"/>
  <c r="Q183" i="44"/>
  <c r="R183" i="44"/>
  <c r="S183" i="44"/>
  <c r="T183" i="44"/>
  <c r="U183" i="44"/>
  <c r="V183" i="44"/>
  <c r="W183" i="44"/>
  <c r="X183" i="44"/>
  <c r="Y183" i="44"/>
  <c r="Z183" i="44"/>
  <c r="AA183" i="44"/>
  <c r="AB183" i="44"/>
  <c r="AC183" i="44"/>
  <c r="AD183" i="44"/>
  <c r="AE183" i="44"/>
  <c r="AF183" i="44"/>
  <c r="AG183" i="44"/>
  <c r="AI183" i="44"/>
  <c r="AJ183" i="44"/>
  <c r="AK183" i="44"/>
  <c r="AM183" i="44"/>
  <c r="AN183" i="44"/>
  <c r="AO183" i="44"/>
  <c r="AQ183" i="44"/>
  <c r="AR183" i="44"/>
  <c r="AS183" i="44"/>
  <c r="AU183" i="44"/>
  <c r="AV183" i="44"/>
  <c r="AW183" i="44"/>
  <c r="AY183" i="44"/>
  <c r="AZ183" i="44"/>
  <c r="BA183" i="44"/>
  <c r="BC183" i="44"/>
  <c r="BD183" i="44"/>
  <c r="BE183" i="44"/>
  <c r="BG183" i="44"/>
  <c r="BH183" i="44"/>
  <c r="BI183" i="44"/>
  <c r="B184" i="44"/>
  <c r="C184" i="44"/>
  <c r="E184" i="44"/>
  <c r="F184" i="44"/>
  <c r="G184" i="44"/>
  <c r="I184" i="44"/>
  <c r="J184" i="44"/>
  <c r="K184" i="44"/>
  <c r="M184" i="44"/>
  <c r="N184" i="44"/>
  <c r="O184" i="44"/>
  <c r="Q184" i="44"/>
  <c r="R184" i="44"/>
  <c r="S184" i="44"/>
  <c r="U184" i="44"/>
  <c r="V184" i="44"/>
  <c r="W184" i="44"/>
  <c r="Y184" i="44"/>
  <c r="Z184" i="44"/>
  <c r="AA184" i="44"/>
  <c r="AC184" i="44"/>
  <c r="AD184" i="44"/>
  <c r="AE184" i="44"/>
  <c r="AF184" i="44"/>
  <c r="AG184" i="44"/>
  <c r="AI184" i="44"/>
  <c r="AJ184" i="44"/>
  <c r="AK184" i="44"/>
  <c r="AM184" i="44"/>
  <c r="AN184" i="44"/>
  <c r="AO184" i="44"/>
  <c r="AQ184" i="44"/>
  <c r="AR184" i="44"/>
  <c r="AS184" i="44"/>
  <c r="AU184" i="44"/>
  <c r="AV184" i="44"/>
  <c r="AW184" i="44"/>
  <c r="AY184" i="44"/>
  <c r="AZ184" i="44"/>
  <c r="BA184" i="44"/>
  <c r="BC184" i="44"/>
  <c r="BD184" i="44"/>
  <c r="BE184" i="44"/>
  <c r="BG184" i="44"/>
  <c r="BH184" i="44"/>
  <c r="BI184" i="44"/>
  <c r="B185" i="44"/>
  <c r="C185" i="44"/>
  <c r="E185" i="44"/>
  <c r="F185" i="44"/>
  <c r="G185" i="44"/>
  <c r="I185" i="44"/>
  <c r="J185" i="44"/>
  <c r="K185" i="44"/>
  <c r="M185" i="44"/>
  <c r="N185" i="44"/>
  <c r="O185" i="44"/>
  <c r="Q185" i="44"/>
  <c r="R185" i="44"/>
  <c r="S185" i="44"/>
  <c r="U185" i="44"/>
  <c r="V185" i="44"/>
  <c r="W185" i="44"/>
  <c r="Y185" i="44"/>
  <c r="Z185" i="44"/>
  <c r="AA185" i="44"/>
  <c r="AC185" i="44"/>
  <c r="AD185" i="44"/>
  <c r="AE185" i="44"/>
  <c r="AF185" i="44"/>
  <c r="AG185" i="44"/>
  <c r="AH185" i="44"/>
  <c r="AI185" i="44"/>
  <c r="AJ185" i="44"/>
  <c r="AK185" i="44"/>
  <c r="AL185" i="44"/>
  <c r="AM185" i="44"/>
  <c r="AN185" i="44"/>
  <c r="AO185" i="44"/>
  <c r="AP185" i="44"/>
  <c r="AQ185" i="44"/>
  <c r="AR185" i="44"/>
  <c r="AS185" i="44"/>
  <c r="AT185" i="44"/>
  <c r="AU185" i="44"/>
  <c r="AV185" i="44"/>
  <c r="AW185" i="44"/>
  <c r="AX185" i="44"/>
  <c r="AY185" i="44"/>
  <c r="AZ185" i="44"/>
  <c r="BA185" i="44"/>
  <c r="BB185" i="44"/>
  <c r="BC185" i="44"/>
  <c r="BD185" i="44"/>
  <c r="BE185" i="44"/>
  <c r="BF185" i="44"/>
  <c r="BG185" i="44"/>
  <c r="BH185" i="44"/>
  <c r="BI185" i="44"/>
  <c r="BJ185" i="44"/>
  <c r="B186" i="44"/>
  <c r="C186" i="44"/>
  <c r="E186" i="44"/>
  <c r="F186" i="44"/>
  <c r="G186" i="44"/>
  <c r="I186" i="44"/>
  <c r="J186" i="44"/>
  <c r="K186" i="44"/>
  <c r="M186" i="44"/>
  <c r="N186" i="44"/>
  <c r="O186" i="44"/>
  <c r="Q186" i="44"/>
  <c r="R186" i="44"/>
  <c r="S186" i="44"/>
  <c r="U186" i="44"/>
  <c r="V186" i="44"/>
  <c r="W186" i="44"/>
  <c r="Y186" i="44"/>
  <c r="Z186" i="44"/>
  <c r="AA186" i="44"/>
  <c r="AC186" i="44"/>
  <c r="AD186" i="44"/>
  <c r="AE186" i="44"/>
  <c r="AF186" i="44"/>
  <c r="AG186" i="44"/>
  <c r="AI186" i="44"/>
  <c r="AJ186" i="44"/>
  <c r="AK186" i="44"/>
  <c r="AM186" i="44"/>
  <c r="AN186" i="44"/>
  <c r="AO186" i="44"/>
  <c r="AQ186" i="44"/>
  <c r="AR186" i="44"/>
  <c r="AS186" i="44"/>
  <c r="AU186" i="44"/>
  <c r="AV186" i="44"/>
  <c r="AW186" i="44"/>
  <c r="AY186" i="44"/>
  <c r="AZ186" i="44"/>
  <c r="BA186" i="44"/>
  <c r="BC186" i="44"/>
  <c r="BD186" i="44"/>
  <c r="BE186" i="44"/>
  <c r="BG186" i="44"/>
  <c r="BH186" i="44"/>
  <c r="BI186" i="44"/>
  <c r="B187" i="44"/>
  <c r="C187" i="44"/>
  <c r="D187" i="44"/>
  <c r="E187" i="44"/>
  <c r="F187" i="44"/>
  <c r="G187" i="44"/>
  <c r="H187" i="44"/>
  <c r="I187" i="44"/>
  <c r="J187" i="44"/>
  <c r="K187" i="44"/>
  <c r="L187" i="44"/>
  <c r="M187" i="44"/>
  <c r="N187" i="44"/>
  <c r="O187" i="44"/>
  <c r="P187" i="44"/>
  <c r="Q187" i="44"/>
  <c r="R187" i="44"/>
  <c r="S187" i="44"/>
  <c r="T187" i="44"/>
  <c r="U187" i="44"/>
  <c r="V187" i="44"/>
  <c r="W187" i="44"/>
  <c r="X187" i="44"/>
  <c r="Y187" i="44"/>
  <c r="Z187" i="44"/>
  <c r="AA187" i="44"/>
  <c r="AB187" i="44"/>
  <c r="AC187" i="44"/>
  <c r="AD187" i="44"/>
  <c r="AE187" i="44"/>
  <c r="AF187" i="44"/>
  <c r="AG187" i="44"/>
  <c r="AI187" i="44"/>
  <c r="AJ187" i="44"/>
  <c r="AK187" i="44"/>
  <c r="AM187" i="44"/>
  <c r="AN187" i="44"/>
  <c r="AO187" i="44"/>
  <c r="AQ187" i="44"/>
  <c r="AR187" i="44"/>
  <c r="AS187" i="44"/>
  <c r="AU187" i="44"/>
  <c r="AV187" i="44"/>
  <c r="AW187" i="44"/>
  <c r="AY187" i="44"/>
  <c r="AZ187" i="44"/>
  <c r="BA187" i="44"/>
  <c r="BC187" i="44"/>
  <c r="BD187" i="44"/>
  <c r="BE187" i="44"/>
  <c r="BG187" i="44"/>
  <c r="BH187" i="44"/>
  <c r="BI187" i="44"/>
  <c r="B188" i="44"/>
  <c r="C188" i="44"/>
  <c r="E188" i="44"/>
  <c r="F188" i="44"/>
  <c r="G188" i="44"/>
  <c r="I188" i="44"/>
  <c r="J188" i="44"/>
  <c r="K188" i="44"/>
  <c r="M188" i="44"/>
  <c r="N188" i="44"/>
  <c r="O188" i="44"/>
  <c r="Q188" i="44"/>
  <c r="R188" i="44"/>
  <c r="S188" i="44"/>
  <c r="U188" i="44"/>
  <c r="V188" i="44"/>
  <c r="W188" i="44"/>
  <c r="Y188" i="44"/>
  <c r="Z188" i="44"/>
  <c r="AA188" i="44"/>
  <c r="AC188" i="44"/>
  <c r="AD188" i="44"/>
  <c r="AE188" i="44"/>
  <c r="AF188" i="44"/>
  <c r="AG188" i="44"/>
  <c r="AI188" i="44"/>
  <c r="AJ188" i="44"/>
  <c r="AK188" i="44"/>
  <c r="AM188" i="44"/>
  <c r="AN188" i="44"/>
  <c r="AO188" i="44"/>
  <c r="AQ188" i="44"/>
  <c r="AR188" i="44"/>
  <c r="AS188" i="44"/>
  <c r="AU188" i="44"/>
  <c r="AV188" i="44"/>
  <c r="AW188" i="44"/>
  <c r="AY188" i="44"/>
  <c r="AZ188" i="44"/>
  <c r="BA188" i="44"/>
  <c r="BC188" i="44"/>
  <c r="BD188" i="44"/>
  <c r="BE188" i="44"/>
  <c r="BG188" i="44"/>
  <c r="BH188" i="44"/>
  <c r="BI188" i="44"/>
  <c r="B189" i="44"/>
  <c r="C189" i="44"/>
  <c r="E189" i="44"/>
  <c r="F189" i="44"/>
  <c r="G189" i="44"/>
  <c r="I189" i="44"/>
  <c r="J189" i="44"/>
  <c r="K189" i="44"/>
  <c r="M189" i="44"/>
  <c r="N189" i="44"/>
  <c r="O189" i="44"/>
  <c r="Q189" i="44"/>
  <c r="R189" i="44"/>
  <c r="S189" i="44"/>
  <c r="U189" i="44"/>
  <c r="V189" i="44"/>
  <c r="W189" i="44"/>
  <c r="Y189" i="44"/>
  <c r="Z189" i="44"/>
  <c r="AA189" i="44"/>
  <c r="AC189" i="44"/>
  <c r="AD189" i="44"/>
  <c r="AE189" i="44"/>
  <c r="AF189" i="44"/>
  <c r="AG189" i="44"/>
  <c r="AH189" i="44"/>
  <c r="AI189" i="44"/>
  <c r="AJ189" i="44"/>
  <c r="AK189" i="44"/>
  <c r="AL189" i="44"/>
  <c r="AM189" i="44"/>
  <c r="AN189" i="44"/>
  <c r="AO189" i="44"/>
  <c r="AP189" i="44"/>
  <c r="AQ189" i="44"/>
  <c r="AR189" i="44"/>
  <c r="AS189" i="44"/>
  <c r="AT189" i="44"/>
  <c r="AU189" i="44"/>
  <c r="AV189" i="44"/>
  <c r="AW189" i="44"/>
  <c r="AX189" i="44"/>
  <c r="AY189" i="44"/>
  <c r="AZ189" i="44"/>
  <c r="BA189" i="44"/>
  <c r="BB189" i="44"/>
  <c r="BC189" i="44"/>
  <c r="BD189" i="44"/>
  <c r="BE189" i="44"/>
  <c r="BF189" i="44"/>
  <c r="BG189" i="44"/>
  <c r="BH189" i="44"/>
  <c r="BI189" i="44"/>
  <c r="BJ189" i="44"/>
  <c r="B190" i="44"/>
  <c r="C190" i="44"/>
  <c r="E190" i="44"/>
  <c r="F190" i="44"/>
  <c r="G190" i="44"/>
  <c r="I190" i="44"/>
  <c r="J190" i="44"/>
  <c r="K190" i="44"/>
  <c r="M190" i="44"/>
  <c r="N190" i="44"/>
  <c r="O190" i="44"/>
  <c r="Q190" i="44"/>
  <c r="R190" i="44"/>
  <c r="S190" i="44"/>
  <c r="U190" i="44"/>
  <c r="V190" i="44"/>
  <c r="W190" i="44"/>
  <c r="Y190" i="44"/>
  <c r="Z190" i="44"/>
  <c r="AA190" i="44"/>
  <c r="AC190" i="44"/>
  <c r="AD190" i="44"/>
  <c r="AE190" i="44"/>
  <c r="AF190" i="44"/>
  <c r="AG190" i="44"/>
  <c r="AI190" i="44"/>
  <c r="AJ190" i="44"/>
  <c r="AK190" i="44"/>
  <c r="AM190" i="44"/>
  <c r="AN190" i="44"/>
  <c r="AO190" i="44"/>
  <c r="AQ190" i="44"/>
  <c r="AR190" i="44"/>
  <c r="AS190" i="44"/>
  <c r="AU190" i="44"/>
  <c r="AV190" i="44"/>
  <c r="AW190" i="44"/>
  <c r="AY190" i="44"/>
  <c r="AZ190" i="44"/>
  <c r="BA190" i="44"/>
  <c r="BC190" i="44"/>
  <c r="BD190" i="44"/>
  <c r="BE190" i="44"/>
  <c r="BG190" i="44"/>
  <c r="BH190" i="44"/>
  <c r="BI190" i="44"/>
  <c r="B191" i="44"/>
  <c r="C191" i="44"/>
  <c r="D191" i="44"/>
  <c r="E191" i="44"/>
  <c r="F191" i="44"/>
  <c r="G191" i="44"/>
  <c r="H191" i="44"/>
  <c r="I191" i="44"/>
  <c r="J191" i="44"/>
  <c r="K191" i="44"/>
  <c r="L191" i="44"/>
  <c r="M191" i="44"/>
  <c r="N191" i="44"/>
  <c r="O191" i="44"/>
  <c r="P191" i="44"/>
  <c r="Q191" i="44"/>
  <c r="R191" i="44"/>
  <c r="S191" i="44"/>
  <c r="T191" i="44"/>
  <c r="U191" i="44"/>
  <c r="V191" i="44"/>
  <c r="W191" i="44"/>
  <c r="X191" i="44"/>
  <c r="Y191" i="44"/>
  <c r="Z191" i="44"/>
  <c r="AA191" i="44"/>
  <c r="AB191" i="44"/>
  <c r="AC191" i="44"/>
  <c r="AD191" i="44"/>
  <c r="AE191" i="44"/>
  <c r="AF191" i="44"/>
  <c r="AG191" i="44"/>
  <c r="AI191" i="44"/>
  <c r="AJ191" i="44"/>
  <c r="AK191" i="44"/>
  <c r="AM191" i="44"/>
  <c r="AN191" i="44"/>
  <c r="AO191" i="44"/>
  <c r="AQ191" i="44"/>
  <c r="AR191" i="44"/>
  <c r="AS191" i="44"/>
  <c r="AU191" i="44"/>
  <c r="AV191" i="44"/>
  <c r="AW191" i="44"/>
  <c r="AY191" i="44"/>
  <c r="AZ191" i="44"/>
  <c r="BA191" i="44"/>
  <c r="BC191" i="44"/>
  <c r="BD191" i="44"/>
  <c r="BE191" i="44"/>
  <c r="BG191" i="44"/>
  <c r="BH191" i="44"/>
  <c r="BI191" i="44"/>
  <c r="B192" i="44"/>
  <c r="C192" i="44"/>
  <c r="E192" i="44"/>
  <c r="F192" i="44"/>
  <c r="G192" i="44"/>
  <c r="I192" i="44"/>
  <c r="J192" i="44"/>
  <c r="K192" i="44"/>
  <c r="M192" i="44"/>
  <c r="N192" i="44"/>
  <c r="O192" i="44"/>
  <c r="Q192" i="44"/>
  <c r="R192" i="44"/>
  <c r="S192" i="44"/>
  <c r="U192" i="44"/>
  <c r="V192" i="44"/>
  <c r="W192" i="44"/>
  <c r="Y192" i="44"/>
  <c r="Z192" i="44"/>
  <c r="AA192" i="44"/>
  <c r="AC192" i="44"/>
  <c r="AD192" i="44"/>
  <c r="AE192" i="44"/>
  <c r="AF192" i="44"/>
  <c r="AG192" i="44"/>
  <c r="AI192" i="44"/>
  <c r="AJ192" i="44"/>
  <c r="AK192" i="44"/>
  <c r="AM192" i="44"/>
  <c r="AN192" i="44"/>
  <c r="AO192" i="44"/>
  <c r="AQ192" i="44"/>
  <c r="AR192" i="44"/>
  <c r="AS192" i="44"/>
  <c r="AU192" i="44"/>
  <c r="AV192" i="44"/>
  <c r="AW192" i="44"/>
  <c r="AY192" i="44"/>
  <c r="AZ192" i="44"/>
  <c r="BA192" i="44"/>
  <c r="BC192" i="44"/>
  <c r="BD192" i="44"/>
  <c r="BE192" i="44"/>
  <c r="BG192" i="44"/>
  <c r="BH192" i="44"/>
  <c r="BI192" i="44"/>
  <c r="C193" i="44"/>
  <c r="E193" i="44"/>
  <c r="F193" i="44"/>
  <c r="G193" i="44"/>
  <c r="I193" i="44"/>
  <c r="J193" i="44"/>
  <c r="K193" i="44"/>
  <c r="M193" i="44"/>
  <c r="N193" i="44"/>
  <c r="O193" i="44"/>
  <c r="Q193" i="44"/>
  <c r="R193" i="44"/>
  <c r="S193" i="44"/>
  <c r="U193" i="44"/>
  <c r="V193" i="44"/>
  <c r="W193" i="44"/>
  <c r="Y193" i="44"/>
  <c r="Z193" i="44"/>
  <c r="AA193" i="44"/>
  <c r="AC193" i="44"/>
  <c r="AD193" i="44"/>
  <c r="AE193" i="44"/>
  <c r="AF193" i="44"/>
  <c r="AG193" i="44"/>
  <c r="AH193" i="44"/>
  <c r="AI193" i="44"/>
  <c r="AJ193" i="44"/>
  <c r="AK193" i="44"/>
  <c r="AL193" i="44"/>
  <c r="AM193" i="44"/>
  <c r="AN193" i="44"/>
  <c r="AO193" i="44"/>
  <c r="AP193" i="44"/>
  <c r="AQ193" i="44"/>
  <c r="AR193" i="44"/>
  <c r="AS193" i="44"/>
  <c r="AT193" i="44"/>
  <c r="AU193" i="44"/>
  <c r="AV193" i="44"/>
  <c r="AW193" i="44"/>
  <c r="AX193" i="44"/>
  <c r="AY193" i="44"/>
  <c r="AZ193" i="44"/>
  <c r="BA193" i="44"/>
  <c r="BB193" i="44"/>
  <c r="BC193" i="44"/>
  <c r="BD193" i="44"/>
  <c r="BE193" i="44"/>
  <c r="BF193" i="44"/>
  <c r="BG193" i="44"/>
  <c r="BH193" i="44"/>
  <c r="BI193" i="44"/>
  <c r="BJ193" i="44"/>
  <c r="A3" i="15"/>
  <c r="H3" i="15"/>
  <c r="K3" i="15"/>
  <c r="N3" i="15"/>
  <c r="Q3" i="15"/>
  <c r="T3" i="15"/>
  <c r="W3" i="15"/>
  <c r="Z3" i="15"/>
  <c r="AC3" i="15"/>
  <c r="AF3" i="15"/>
  <c r="AI3" i="15"/>
  <c r="AL3" i="15"/>
  <c r="AO3" i="15"/>
  <c r="AR3" i="15"/>
  <c r="AU3" i="15"/>
  <c r="AX3" i="15"/>
  <c r="BA3" i="15"/>
  <c r="BD3" i="15"/>
  <c r="BG3" i="15"/>
  <c r="BJ3" i="15"/>
  <c r="BM3" i="15"/>
  <c r="A4" i="15"/>
  <c r="E4" i="15"/>
  <c r="H4" i="15"/>
  <c r="K4" i="15"/>
  <c r="N4" i="15"/>
  <c r="Q4" i="15"/>
  <c r="T4" i="15"/>
  <c r="W4" i="15"/>
  <c r="Z4" i="15"/>
  <c r="AC4" i="15"/>
  <c r="AF4" i="15"/>
  <c r="AI4" i="15"/>
  <c r="AL4" i="15"/>
  <c r="AO4" i="15"/>
  <c r="AR4" i="15"/>
  <c r="AU4" i="15"/>
  <c r="AX4" i="15"/>
  <c r="BA4" i="15"/>
  <c r="BD4" i="15"/>
  <c r="BG4" i="15"/>
  <c r="BJ4" i="15"/>
  <c r="BM4" i="15"/>
  <c r="E5" i="15"/>
  <c r="H5" i="15"/>
  <c r="A5" i="15" s="1"/>
  <c r="K5" i="15"/>
  <c r="N5" i="15"/>
  <c r="Q5" i="15"/>
  <c r="T5" i="15"/>
  <c r="W5" i="15"/>
  <c r="Z5" i="15"/>
  <c r="AC5" i="15"/>
  <c r="AF5" i="15"/>
  <c r="AI5" i="15"/>
  <c r="AL5" i="15"/>
  <c r="AO5" i="15"/>
  <c r="AR5" i="15"/>
  <c r="AU5" i="15"/>
  <c r="AX5" i="15"/>
  <c r="BA5" i="15"/>
  <c r="BD5" i="15"/>
  <c r="BG5" i="15"/>
  <c r="BJ5" i="15"/>
  <c r="BM5" i="15"/>
  <c r="A6" i="15"/>
  <c r="E6" i="15"/>
  <c r="H6" i="15"/>
  <c r="K6" i="15"/>
  <c r="N6" i="15"/>
  <c r="Q6" i="15"/>
  <c r="T6" i="15"/>
  <c r="W6" i="15"/>
  <c r="Z6" i="15"/>
  <c r="AC6" i="15"/>
  <c r="AF6" i="15"/>
  <c r="AI6" i="15"/>
  <c r="AL6" i="15"/>
  <c r="AO6" i="15"/>
  <c r="AR6" i="15"/>
  <c r="AU6" i="15"/>
  <c r="AX6" i="15"/>
  <c r="BA6" i="15"/>
  <c r="BD6" i="15"/>
  <c r="BG6" i="15"/>
  <c r="BJ6" i="15"/>
  <c r="BM6" i="15"/>
  <c r="H7" i="15"/>
  <c r="A7" i="15" s="1"/>
  <c r="K7" i="15"/>
  <c r="N7" i="15"/>
  <c r="Q7" i="15"/>
  <c r="T7" i="15"/>
  <c r="W7" i="15"/>
  <c r="Z7" i="15"/>
  <c r="AC7" i="15"/>
  <c r="AF7" i="15"/>
  <c r="AI7" i="15"/>
  <c r="AL7" i="15"/>
  <c r="AO7" i="15"/>
  <c r="AR7" i="15"/>
  <c r="AU7" i="15"/>
  <c r="AX7" i="15"/>
  <c r="BA7" i="15"/>
  <c r="BD7" i="15"/>
  <c r="BG7" i="15"/>
  <c r="BJ7" i="15"/>
  <c r="BM7" i="15"/>
  <c r="A9" i="15"/>
  <c r="C9" i="15"/>
  <c r="E9" i="15"/>
  <c r="H9" i="15"/>
  <c r="K9" i="15"/>
  <c r="K13" i="15" s="1"/>
  <c r="N9" i="15"/>
  <c r="Q9" i="15"/>
  <c r="T9" i="15"/>
  <c r="W9" i="15"/>
  <c r="W13" i="15" s="1"/>
  <c r="Z9" i="15"/>
  <c r="AC9" i="15"/>
  <c r="AF9" i="15"/>
  <c r="AI9" i="15"/>
  <c r="AI13" i="15" s="1"/>
  <c r="AL9" i="15"/>
  <c r="AO9" i="15"/>
  <c r="AR9" i="15"/>
  <c r="AU9" i="15"/>
  <c r="AU13" i="15" s="1"/>
  <c r="AX9" i="15"/>
  <c r="BA9" i="15"/>
  <c r="BD9" i="15"/>
  <c r="BG9" i="15"/>
  <c r="BG13" i="15" s="1"/>
  <c r="BJ9" i="15"/>
  <c r="BM9" i="15"/>
  <c r="C10" i="15"/>
  <c r="E10" i="15" s="1"/>
  <c r="H10" i="15"/>
  <c r="A10" i="15" s="1"/>
  <c r="K10" i="15"/>
  <c r="N10" i="15"/>
  <c r="N13" i="15" s="1"/>
  <c r="Q10" i="15"/>
  <c r="T10" i="15"/>
  <c r="W10" i="15"/>
  <c r="Z10" i="15"/>
  <c r="AC10" i="15"/>
  <c r="AF10" i="15"/>
  <c r="AI10" i="15"/>
  <c r="AL10" i="15"/>
  <c r="AL13" i="15" s="1"/>
  <c r="AO10" i="15"/>
  <c r="AR10" i="15"/>
  <c r="AU10" i="15"/>
  <c r="AX10" i="15"/>
  <c r="AX13" i="15" s="1"/>
  <c r="BA10" i="15"/>
  <c r="BD10" i="15"/>
  <c r="BG10" i="15"/>
  <c r="BJ10" i="15"/>
  <c r="BJ13" i="15" s="1"/>
  <c r="BM10" i="15"/>
  <c r="A11" i="15"/>
  <c r="C11" i="15"/>
  <c r="E11" i="15"/>
  <c r="H11" i="15"/>
  <c r="K11" i="15"/>
  <c r="N11" i="15"/>
  <c r="Q11" i="15"/>
  <c r="T11" i="15"/>
  <c r="W11" i="15"/>
  <c r="Z11" i="15"/>
  <c r="AC11" i="15"/>
  <c r="AF11" i="15"/>
  <c r="AI11" i="15"/>
  <c r="AL11" i="15"/>
  <c r="AO11" i="15"/>
  <c r="AR11" i="15"/>
  <c r="AU11" i="15"/>
  <c r="AX11" i="15"/>
  <c r="BA11" i="15"/>
  <c r="BD11" i="15"/>
  <c r="BG11" i="15"/>
  <c r="BJ11" i="15"/>
  <c r="BM11" i="15"/>
  <c r="C12" i="15"/>
  <c r="E12" i="15" s="1"/>
  <c r="H12" i="15"/>
  <c r="K12" i="15"/>
  <c r="N12" i="15"/>
  <c r="Q12" i="15"/>
  <c r="T12" i="15"/>
  <c r="T13" i="15" s="1"/>
  <c r="W12" i="15"/>
  <c r="Z12" i="15"/>
  <c r="AC12" i="15"/>
  <c r="AF12" i="15"/>
  <c r="AF13" i="15" s="1"/>
  <c r="AI12" i="15"/>
  <c r="AL12" i="15"/>
  <c r="AO12" i="15"/>
  <c r="AR12" i="15"/>
  <c r="AR13" i="15" s="1"/>
  <c r="AU12" i="15"/>
  <c r="AX12" i="15"/>
  <c r="BA12" i="15"/>
  <c r="BD12" i="15"/>
  <c r="BD13" i="15" s="1"/>
  <c r="BG12" i="15"/>
  <c r="BJ12" i="15"/>
  <c r="BM12" i="15"/>
  <c r="Z13" i="15"/>
  <c r="A15" i="15"/>
  <c r="E15" i="15"/>
  <c r="H15" i="15"/>
  <c r="K15" i="15"/>
  <c r="N15" i="15"/>
  <c r="Q15" i="15"/>
  <c r="T15" i="15"/>
  <c r="W15" i="15"/>
  <c r="Z15" i="15"/>
  <c r="AC15" i="15"/>
  <c r="AF15" i="15"/>
  <c r="AI15" i="15"/>
  <c r="AL15" i="15"/>
  <c r="AO15" i="15"/>
  <c r="AR15" i="15"/>
  <c r="AU15" i="15"/>
  <c r="AX15" i="15"/>
  <c r="BA15" i="15"/>
  <c r="BD15" i="15"/>
  <c r="BG15" i="15"/>
  <c r="BJ15" i="15"/>
  <c r="BM15" i="15"/>
  <c r="E16" i="15"/>
  <c r="H16" i="15"/>
  <c r="A16" i="15" s="1"/>
  <c r="K16" i="15"/>
  <c r="K19" i="15" s="1"/>
  <c r="N16" i="15"/>
  <c r="Q16" i="15"/>
  <c r="T16" i="15"/>
  <c r="T19" i="15" s="1"/>
  <c r="W16" i="15"/>
  <c r="W19" i="15" s="1"/>
  <c r="Z16" i="15"/>
  <c r="AC16" i="15"/>
  <c r="AF16" i="15"/>
  <c r="AF19" i="15" s="1"/>
  <c r="AI16" i="15"/>
  <c r="AI19" i="15" s="1"/>
  <c r="AL16" i="15"/>
  <c r="AO16" i="15"/>
  <c r="AR16" i="15"/>
  <c r="AR19" i="15" s="1"/>
  <c r="AU16" i="15"/>
  <c r="AU19" i="15" s="1"/>
  <c r="AX16" i="15"/>
  <c r="BA16" i="15"/>
  <c r="BD16" i="15"/>
  <c r="BD19" i="15" s="1"/>
  <c r="BG16" i="15"/>
  <c r="BG19" i="15" s="1"/>
  <c r="BJ16" i="15"/>
  <c r="BM16" i="15"/>
  <c r="A17" i="15"/>
  <c r="E17" i="15"/>
  <c r="E19" i="15" s="1"/>
  <c r="H17" i="15"/>
  <c r="K17" i="15"/>
  <c r="N17" i="15"/>
  <c r="Q17" i="15"/>
  <c r="T17" i="15"/>
  <c r="W17" i="15"/>
  <c r="Z17" i="15"/>
  <c r="AC17" i="15"/>
  <c r="AC19" i="15" s="1"/>
  <c r="AF17" i="15"/>
  <c r="AI17" i="15"/>
  <c r="AL17" i="15"/>
  <c r="AO17" i="15"/>
  <c r="AO19" i="15" s="1"/>
  <c r="AR17" i="15"/>
  <c r="AU17" i="15"/>
  <c r="AX17" i="15"/>
  <c r="BA17" i="15"/>
  <c r="BA19" i="15" s="1"/>
  <c r="BD17" i="15"/>
  <c r="BG17" i="15"/>
  <c r="BJ17" i="15"/>
  <c r="BM17" i="15"/>
  <c r="E18" i="15"/>
  <c r="H18" i="15"/>
  <c r="A18" i="15" s="1"/>
  <c r="K18" i="15"/>
  <c r="N18" i="15"/>
  <c r="Q18" i="15"/>
  <c r="T18" i="15"/>
  <c r="W18" i="15"/>
  <c r="Z18" i="15"/>
  <c r="AC18" i="15"/>
  <c r="AF18" i="15"/>
  <c r="AI18" i="15"/>
  <c r="AL18" i="15"/>
  <c r="AO18" i="15"/>
  <c r="AR18" i="15"/>
  <c r="AU18" i="15"/>
  <c r="AX18" i="15"/>
  <c r="BA18" i="15"/>
  <c r="BD18" i="15"/>
  <c r="BG18" i="15"/>
  <c r="BJ18" i="15"/>
  <c r="BM18" i="15"/>
  <c r="N19" i="15"/>
  <c r="Q19" i="15"/>
  <c r="Z19" i="15"/>
  <c r="AL19" i="15"/>
  <c r="AX19" i="15"/>
  <c r="BJ19" i="15"/>
  <c r="BM19" i="15"/>
  <c r="E20" i="15"/>
  <c r="H20" i="15"/>
  <c r="K20" i="15"/>
  <c r="N20" i="15"/>
  <c r="Q20" i="15"/>
  <c r="T20" i="15"/>
  <c r="W20" i="15"/>
  <c r="Z20" i="15"/>
  <c r="AC20" i="15"/>
  <c r="AF20" i="15"/>
  <c r="AI20" i="15"/>
  <c r="AL20" i="15"/>
  <c r="AO20" i="15"/>
  <c r="AR20" i="15"/>
  <c r="AU20" i="15"/>
  <c r="AX20" i="15"/>
  <c r="BA20" i="15"/>
  <c r="BD20" i="15"/>
  <c r="BG20" i="15"/>
  <c r="BJ20" i="15"/>
  <c r="BM20" i="15"/>
  <c r="H21" i="15"/>
  <c r="K21" i="15"/>
  <c r="L21" i="15" s="1"/>
  <c r="N21" i="15"/>
  <c r="Q21" i="15"/>
  <c r="R21" i="15" s="1"/>
  <c r="T21" i="15"/>
  <c r="W21" i="15"/>
  <c r="X21" i="15" s="1"/>
  <c r="Z21" i="15"/>
  <c r="AC21" i="15"/>
  <c r="AD21" i="15" s="1"/>
  <c r="AF21" i="15"/>
  <c r="AI21" i="15"/>
  <c r="AJ21" i="15" s="1"/>
  <c r="AL21" i="15"/>
  <c r="AO21" i="15"/>
  <c r="AP21" i="15" s="1"/>
  <c r="AR21" i="15"/>
  <c r="AU21" i="15"/>
  <c r="AV21" i="15" s="1"/>
  <c r="AX21" i="15"/>
  <c r="BA21" i="15"/>
  <c r="BB21" i="15" s="1"/>
  <c r="BD21" i="15"/>
  <c r="BG21" i="15"/>
  <c r="BH21" i="15" s="1"/>
  <c r="BJ21" i="15"/>
  <c r="BM21" i="15"/>
  <c r="BN21" i="15" s="1"/>
  <c r="C23" i="15"/>
  <c r="H23" i="15"/>
  <c r="K23" i="15"/>
  <c r="L23" i="15" s="1"/>
  <c r="N23" i="15"/>
  <c r="Q23" i="15"/>
  <c r="R23" i="15" s="1"/>
  <c r="T23" i="15"/>
  <c r="U23" i="15" s="1"/>
  <c r="W23" i="15"/>
  <c r="X23" i="15" s="1"/>
  <c r="Z23" i="15"/>
  <c r="AC23" i="15"/>
  <c r="AD23" i="15" s="1"/>
  <c r="AF23" i="15"/>
  <c r="AG23" i="15" s="1"/>
  <c r="AI23" i="15"/>
  <c r="AJ23" i="15" s="1"/>
  <c r="AL23" i="15"/>
  <c r="AO23" i="15"/>
  <c r="AP23" i="15" s="1"/>
  <c r="AR23" i="15"/>
  <c r="AS23" i="15" s="1"/>
  <c r="AU23" i="15"/>
  <c r="AV23" i="15" s="1"/>
  <c r="AX23" i="15"/>
  <c r="BA23" i="15"/>
  <c r="BB23" i="15" s="1"/>
  <c r="BD23" i="15"/>
  <c r="BE23" i="15" s="1"/>
  <c r="BG23" i="15"/>
  <c r="BH23" i="15" s="1"/>
  <c r="BJ23" i="15"/>
  <c r="BM23" i="15"/>
  <c r="BN23" i="15" s="1"/>
  <c r="A24" i="15"/>
  <c r="C24" i="15"/>
  <c r="H24" i="15"/>
  <c r="I24" i="15" s="1"/>
  <c r="K24" i="15"/>
  <c r="L24" i="15" s="1"/>
  <c r="N24" i="15"/>
  <c r="O24" i="15" s="1"/>
  <c r="Q24" i="15"/>
  <c r="R24" i="15" s="1"/>
  <c r="T24" i="15"/>
  <c r="U24" i="15" s="1"/>
  <c r="W24" i="15"/>
  <c r="X24" i="15" s="1"/>
  <c r="Z24" i="15"/>
  <c r="AA24" i="15" s="1"/>
  <c r="AC24" i="15"/>
  <c r="AD24" i="15" s="1"/>
  <c r="AF24" i="15"/>
  <c r="AG24" i="15" s="1"/>
  <c r="AI24" i="15"/>
  <c r="AJ24" i="15" s="1"/>
  <c r="AL24" i="15"/>
  <c r="AM24" i="15" s="1"/>
  <c r="AO24" i="15"/>
  <c r="AP24" i="15" s="1"/>
  <c r="AR24" i="15"/>
  <c r="AS24" i="15" s="1"/>
  <c r="AU24" i="15"/>
  <c r="AV24" i="15" s="1"/>
  <c r="AX24" i="15"/>
  <c r="AY24" i="15" s="1"/>
  <c r="BA24" i="15"/>
  <c r="BB24" i="15" s="1"/>
  <c r="BD24" i="15"/>
  <c r="BE24" i="15" s="1"/>
  <c r="BG24" i="15"/>
  <c r="BH24" i="15" s="1"/>
  <c r="BJ24" i="15"/>
  <c r="BK24" i="15" s="1"/>
  <c r="BM24" i="15"/>
  <c r="BN24" i="15" s="1"/>
  <c r="C25" i="15"/>
  <c r="H25" i="15"/>
  <c r="K25" i="15"/>
  <c r="L25" i="15" s="1"/>
  <c r="N25" i="15"/>
  <c r="Q25" i="15"/>
  <c r="R25" i="15" s="1"/>
  <c r="T25" i="15"/>
  <c r="U25" i="15" s="1"/>
  <c r="W25" i="15"/>
  <c r="X25" i="15" s="1"/>
  <c r="Z25" i="15"/>
  <c r="AC25" i="15"/>
  <c r="AD25" i="15" s="1"/>
  <c r="AF25" i="15"/>
  <c r="AG25" i="15" s="1"/>
  <c r="AI25" i="15"/>
  <c r="AJ25" i="15" s="1"/>
  <c r="AL25" i="15"/>
  <c r="AO25" i="15"/>
  <c r="AP25" i="15" s="1"/>
  <c r="AR25" i="15"/>
  <c r="AS25" i="15" s="1"/>
  <c r="AU25" i="15"/>
  <c r="AV25" i="15" s="1"/>
  <c r="AX25" i="15"/>
  <c r="BA25" i="15"/>
  <c r="BB25" i="15" s="1"/>
  <c r="BD25" i="15"/>
  <c r="BE25" i="15" s="1"/>
  <c r="BG25" i="15"/>
  <c r="BH25" i="15" s="1"/>
  <c r="BJ25" i="15"/>
  <c r="BM25" i="15"/>
  <c r="BN25" i="15" s="1"/>
  <c r="A26" i="15"/>
  <c r="C26" i="15"/>
  <c r="H26" i="15"/>
  <c r="I26" i="15" s="1"/>
  <c r="K26" i="15"/>
  <c r="L26" i="15" s="1"/>
  <c r="N26" i="15"/>
  <c r="O26" i="15" s="1"/>
  <c r="Q26" i="15"/>
  <c r="R26" i="15" s="1"/>
  <c r="T26" i="15"/>
  <c r="U26" i="15" s="1"/>
  <c r="W26" i="15"/>
  <c r="X26" i="15" s="1"/>
  <c r="Z26" i="15"/>
  <c r="AA26" i="15" s="1"/>
  <c r="AC26" i="15"/>
  <c r="AD26" i="15" s="1"/>
  <c r="AF26" i="15"/>
  <c r="AG26" i="15" s="1"/>
  <c r="AI26" i="15"/>
  <c r="AJ26" i="15" s="1"/>
  <c r="AL26" i="15"/>
  <c r="AM26" i="15" s="1"/>
  <c r="AO26" i="15"/>
  <c r="AP26" i="15" s="1"/>
  <c r="AR26" i="15"/>
  <c r="AS26" i="15" s="1"/>
  <c r="AU26" i="15"/>
  <c r="AV26" i="15" s="1"/>
  <c r="AX26" i="15"/>
  <c r="AY26" i="15" s="1"/>
  <c r="BA26" i="15"/>
  <c r="BB26" i="15" s="1"/>
  <c r="BD26" i="15"/>
  <c r="BE26" i="15" s="1"/>
  <c r="BG26" i="15"/>
  <c r="BH26" i="15" s="1"/>
  <c r="BJ26" i="15"/>
  <c r="BK26" i="15" s="1"/>
  <c r="BM26" i="15"/>
  <c r="BN26" i="15" s="1"/>
  <c r="C27" i="15"/>
  <c r="H27" i="15"/>
  <c r="K27" i="15"/>
  <c r="L27" i="15" s="1"/>
  <c r="N27" i="15"/>
  <c r="Q27" i="15"/>
  <c r="R27" i="15" s="1"/>
  <c r="T27" i="15"/>
  <c r="U27" i="15" s="1"/>
  <c r="W27" i="15"/>
  <c r="X27" i="15" s="1"/>
  <c r="Z27" i="15"/>
  <c r="AC27" i="15"/>
  <c r="AD27" i="15" s="1"/>
  <c r="AF27" i="15"/>
  <c r="AG27" i="15" s="1"/>
  <c r="AI27" i="15"/>
  <c r="AJ27" i="15" s="1"/>
  <c r="AL27" i="15"/>
  <c r="AO27" i="15"/>
  <c r="AP27" i="15" s="1"/>
  <c r="AR27" i="15"/>
  <c r="AS27" i="15" s="1"/>
  <c r="AU27" i="15"/>
  <c r="AV27" i="15" s="1"/>
  <c r="AX27" i="15"/>
  <c r="BA27" i="15"/>
  <c r="BB27" i="15" s="1"/>
  <c r="BD27" i="15"/>
  <c r="BE27" i="15" s="1"/>
  <c r="BG27" i="15"/>
  <c r="BH27" i="15" s="1"/>
  <c r="BJ27" i="15"/>
  <c r="BM27" i="15"/>
  <c r="BN27" i="15" s="1"/>
  <c r="A28" i="15"/>
  <c r="C28" i="15"/>
  <c r="H28" i="15"/>
  <c r="I28" i="15" s="1"/>
  <c r="K28" i="15"/>
  <c r="L28" i="15" s="1"/>
  <c r="N28" i="15"/>
  <c r="Q28" i="15"/>
  <c r="R28" i="15" s="1"/>
  <c r="T28" i="15"/>
  <c r="U28" i="15" s="1"/>
  <c r="W28" i="15"/>
  <c r="X28" i="15" s="1"/>
  <c r="Z28" i="15"/>
  <c r="AC28" i="15"/>
  <c r="AD28" i="15" s="1"/>
  <c r="AF28" i="15"/>
  <c r="AG28" i="15" s="1"/>
  <c r="AI28" i="15"/>
  <c r="AJ28" i="15" s="1"/>
  <c r="AL28" i="15"/>
  <c r="AO28" i="15"/>
  <c r="AP28" i="15" s="1"/>
  <c r="AR28" i="15"/>
  <c r="AS28" i="15" s="1"/>
  <c r="AU28" i="15"/>
  <c r="AV28" i="15" s="1"/>
  <c r="AX28" i="15"/>
  <c r="BA28" i="15"/>
  <c r="BB28" i="15" s="1"/>
  <c r="BD28" i="15"/>
  <c r="BE28" i="15" s="1"/>
  <c r="BG28" i="15"/>
  <c r="BH28" i="15" s="1"/>
  <c r="BJ28" i="15"/>
  <c r="BM28" i="15"/>
  <c r="BN28" i="15" s="1"/>
  <c r="C29" i="15"/>
  <c r="H29" i="15"/>
  <c r="K29" i="15"/>
  <c r="L29" i="15" s="1"/>
  <c r="N29" i="15"/>
  <c r="Q29" i="15"/>
  <c r="R29" i="15" s="1"/>
  <c r="T29" i="15"/>
  <c r="U29" i="15" s="1"/>
  <c r="W29" i="15"/>
  <c r="X29" i="15" s="1"/>
  <c r="Z29" i="15"/>
  <c r="AC29" i="15"/>
  <c r="AD29" i="15" s="1"/>
  <c r="AF29" i="15"/>
  <c r="AG29" i="15" s="1"/>
  <c r="AI29" i="15"/>
  <c r="AJ29" i="15" s="1"/>
  <c r="AL29" i="15"/>
  <c r="AO29" i="15"/>
  <c r="AP29" i="15" s="1"/>
  <c r="AR29" i="15"/>
  <c r="AS29" i="15" s="1"/>
  <c r="AU29" i="15"/>
  <c r="AV29" i="15" s="1"/>
  <c r="AX29" i="15"/>
  <c r="BA29" i="15"/>
  <c r="BB29" i="15" s="1"/>
  <c r="BD29" i="15"/>
  <c r="BE29" i="15" s="1"/>
  <c r="BG29" i="15"/>
  <c r="BH29" i="15" s="1"/>
  <c r="BJ29" i="15"/>
  <c r="BM29" i="15"/>
  <c r="BN29" i="15" s="1"/>
  <c r="A30" i="15"/>
  <c r="C30" i="15"/>
  <c r="H30" i="15"/>
  <c r="I30" i="15" s="1"/>
  <c r="K30" i="15"/>
  <c r="L30" i="15" s="1"/>
  <c r="N30" i="15"/>
  <c r="O30" i="15" s="1"/>
  <c r="Q30" i="15"/>
  <c r="R30" i="15" s="1"/>
  <c r="T30" i="15"/>
  <c r="U30" i="15" s="1"/>
  <c r="W30" i="15"/>
  <c r="X30" i="15" s="1"/>
  <c r="Z30" i="15"/>
  <c r="AA30" i="15" s="1"/>
  <c r="AC30" i="15"/>
  <c r="AD30" i="15" s="1"/>
  <c r="AF30" i="15"/>
  <c r="AG30" i="15" s="1"/>
  <c r="AI30" i="15"/>
  <c r="AJ30" i="15" s="1"/>
  <c r="AL30" i="15"/>
  <c r="AM30" i="15" s="1"/>
  <c r="AO30" i="15"/>
  <c r="AP30" i="15" s="1"/>
  <c r="AR30" i="15"/>
  <c r="AS30" i="15" s="1"/>
  <c r="AU30" i="15"/>
  <c r="AV30" i="15" s="1"/>
  <c r="AX30" i="15"/>
  <c r="AY30" i="15" s="1"/>
  <c r="BA30" i="15"/>
  <c r="BB30" i="15" s="1"/>
  <c r="BD30" i="15"/>
  <c r="BE30" i="15" s="1"/>
  <c r="BG30" i="15"/>
  <c r="BH30" i="15" s="1"/>
  <c r="BJ30" i="15"/>
  <c r="BK30" i="15" s="1"/>
  <c r="BM30" i="15"/>
  <c r="BN30" i="15" s="1"/>
  <c r="C31" i="15"/>
  <c r="H31" i="15"/>
  <c r="K31" i="15"/>
  <c r="L31" i="15" s="1"/>
  <c r="N31" i="15"/>
  <c r="Q31" i="15"/>
  <c r="R31" i="15" s="1"/>
  <c r="T31" i="15"/>
  <c r="U31" i="15" s="1"/>
  <c r="W31" i="15"/>
  <c r="X31" i="15" s="1"/>
  <c r="Z31" i="15"/>
  <c r="AC31" i="15"/>
  <c r="AD31" i="15" s="1"/>
  <c r="AF31" i="15"/>
  <c r="AG31" i="15" s="1"/>
  <c r="AI31" i="15"/>
  <c r="AJ31" i="15" s="1"/>
  <c r="AL31" i="15"/>
  <c r="AO31" i="15"/>
  <c r="AP31" i="15" s="1"/>
  <c r="AR31" i="15"/>
  <c r="AS31" i="15" s="1"/>
  <c r="AU31" i="15"/>
  <c r="AV31" i="15" s="1"/>
  <c r="AX31" i="15"/>
  <c r="BA31" i="15"/>
  <c r="BB31" i="15" s="1"/>
  <c r="BD31" i="15"/>
  <c r="BE31" i="15" s="1"/>
  <c r="BG31" i="15"/>
  <c r="BH31" i="15" s="1"/>
  <c r="BJ31" i="15"/>
  <c r="BM31" i="15"/>
  <c r="BN31" i="15" s="1"/>
  <c r="A32" i="15"/>
  <c r="C32" i="15"/>
  <c r="H32" i="15"/>
  <c r="I32" i="15" s="1"/>
  <c r="K32" i="15"/>
  <c r="L32" i="15" s="1"/>
  <c r="N32" i="15"/>
  <c r="O32" i="15" s="1"/>
  <c r="Q32" i="15"/>
  <c r="R32" i="15" s="1"/>
  <c r="T32" i="15"/>
  <c r="U32" i="15" s="1"/>
  <c r="W32" i="15"/>
  <c r="X32" i="15" s="1"/>
  <c r="Z32" i="15"/>
  <c r="AA32" i="15" s="1"/>
  <c r="AC32" i="15"/>
  <c r="AD32" i="15" s="1"/>
  <c r="AF32" i="15"/>
  <c r="AG32" i="15" s="1"/>
  <c r="AI32" i="15"/>
  <c r="AJ32" i="15" s="1"/>
  <c r="AL32" i="15"/>
  <c r="AM32" i="15" s="1"/>
  <c r="AO32" i="15"/>
  <c r="AP32" i="15" s="1"/>
  <c r="AR32" i="15"/>
  <c r="AS32" i="15" s="1"/>
  <c r="AU32" i="15"/>
  <c r="AV32" i="15" s="1"/>
  <c r="AX32" i="15"/>
  <c r="AY32" i="15" s="1"/>
  <c r="BA32" i="15"/>
  <c r="BB32" i="15" s="1"/>
  <c r="BD32" i="15"/>
  <c r="BE32" i="15" s="1"/>
  <c r="BG32" i="15"/>
  <c r="BH32" i="15" s="1"/>
  <c r="BJ32" i="15"/>
  <c r="BK32" i="15" s="1"/>
  <c r="BM32" i="15"/>
  <c r="BN32" i="15" s="1"/>
  <c r="C33" i="15"/>
  <c r="H33" i="15"/>
  <c r="K33" i="15"/>
  <c r="L33" i="15" s="1"/>
  <c r="N33" i="15"/>
  <c r="Q33" i="15"/>
  <c r="R33" i="15" s="1"/>
  <c r="T33" i="15"/>
  <c r="U33" i="15" s="1"/>
  <c r="W33" i="15"/>
  <c r="X33" i="15" s="1"/>
  <c r="Z33" i="15"/>
  <c r="AC33" i="15"/>
  <c r="AD33" i="15" s="1"/>
  <c r="AF33" i="15"/>
  <c r="AG33" i="15" s="1"/>
  <c r="AI33" i="15"/>
  <c r="AJ33" i="15" s="1"/>
  <c r="AL33" i="15"/>
  <c r="AO33" i="15"/>
  <c r="AP33" i="15" s="1"/>
  <c r="AR33" i="15"/>
  <c r="AS33" i="15" s="1"/>
  <c r="AU33" i="15"/>
  <c r="AV33" i="15" s="1"/>
  <c r="AX33" i="15"/>
  <c r="BA33" i="15"/>
  <c r="BB33" i="15" s="1"/>
  <c r="BD33" i="15"/>
  <c r="BE33" i="15" s="1"/>
  <c r="BG33" i="15"/>
  <c r="BH33" i="15" s="1"/>
  <c r="BJ33" i="15"/>
  <c r="BM33" i="15"/>
  <c r="BN33" i="15" s="1"/>
  <c r="A34" i="15"/>
  <c r="C34" i="15"/>
  <c r="H34" i="15"/>
  <c r="I34" i="15" s="1"/>
  <c r="K34" i="15"/>
  <c r="L34" i="15" s="1"/>
  <c r="N34" i="15"/>
  <c r="O34" i="15" s="1"/>
  <c r="Q34" i="15"/>
  <c r="R34" i="15" s="1"/>
  <c r="T34" i="15"/>
  <c r="U34" i="15" s="1"/>
  <c r="W34" i="15"/>
  <c r="X34" i="15" s="1"/>
  <c r="Z34" i="15"/>
  <c r="AA34" i="15" s="1"/>
  <c r="AC34" i="15"/>
  <c r="AD34" i="15" s="1"/>
  <c r="AF34" i="15"/>
  <c r="AG34" i="15" s="1"/>
  <c r="AI34" i="15"/>
  <c r="AJ34" i="15" s="1"/>
  <c r="AL34" i="15"/>
  <c r="AM34" i="15" s="1"/>
  <c r="AO34" i="15"/>
  <c r="AP34" i="15" s="1"/>
  <c r="AR34" i="15"/>
  <c r="AS34" i="15" s="1"/>
  <c r="AU34" i="15"/>
  <c r="AV34" i="15" s="1"/>
  <c r="AX34" i="15"/>
  <c r="AY34" i="15" s="1"/>
  <c r="BA34" i="15"/>
  <c r="BB34" i="15" s="1"/>
  <c r="BD34" i="15"/>
  <c r="BE34" i="15" s="1"/>
  <c r="BG34" i="15"/>
  <c r="BH34" i="15" s="1"/>
  <c r="BJ34" i="15"/>
  <c r="BK34" i="15" s="1"/>
  <c r="BM34" i="15"/>
  <c r="BN34" i="15" s="1"/>
  <c r="C35" i="15"/>
  <c r="H35" i="15"/>
  <c r="K35" i="15"/>
  <c r="L35" i="15" s="1"/>
  <c r="N35" i="15"/>
  <c r="Q35" i="15"/>
  <c r="R35" i="15" s="1"/>
  <c r="T35" i="15"/>
  <c r="U35" i="15" s="1"/>
  <c r="W35" i="15"/>
  <c r="X35" i="15" s="1"/>
  <c r="Z35" i="15"/>
  <c r="AC35" i="15"/>
  <c r="AD35" i="15" s="1"/>
  <c r="AF35" i="15"/>
  <c r="AG35" i="15" s="1"/>
  <c r="AI35" i="15"/>
  <c r="AJ35" i="15" s="1"/>
  <c r="AL35" i="15"/>
  <c r="AO35" i="15"/>
  <c r="AP35" i="15" s="1"/>
  <c r="AR35" i="15"/>
  <c r="AS35" i="15" s="1"/>
  <c r="AU35" i="15"/>
  <c r="AV35" i="15" s="1"/>
  <c r="AX35" i="15"/>
  <c r="BA35" i="15"/>
  <c r="BB35" i="15" s="1"/>
  <c r="BD35" i="15"/>
  <c r="BE35" i="15" s="1"/>
  <c r="BG35" i="15"/>
  <c r="BH35" i="15" s="1"/>
  <c r="BJ35" i="15"/>
  <c r="BM35" i="15"/>
  <c r="BN35" i="15" s="1"/>
  <c r="A36" i="15"/>
  <c r="C36" i="15"/>
  <c r="H36" i="15"/>
  <c r="I36" i="15" s="1"/>
  <c r="K36" i="15"/>
  <c r="L36" i="15" s="1"/>
  <c r="N36" i="15"/>
  <c r="O36" i="15" s="1"/>
  <c r="Q36" i="15"/>
  <c r="R36" i="15" s="1"/>
  <c r="T36" i="15"/>
  <c r="U36" i="15" s="1"/>
  <c r="W36" i="15"/>
  <c r="X36" i="15" s="1"/>
  <c r="Z36" i="15"/>
  <c r="AA36" i="15" s="1"/>
  <c r="AC36" i="15"/>
  <c r="AD36" i="15" s="1"/>
  <c r="AF36" i="15"/>
  <c r="AG36" i="15" s="1"/>
  <c r="AI36" i="15"/>
  <c r="AJ36" i="15" s="1"/>
  <c r="AL36" i="15"/>
  <c r="AM36" i="15" s="1"/>
  <c r="AO36" i="15"/>
  <c r="AP36" i="15" s="1"/>
  <c r="AR36" i="15"/>
  <c r="AS36" i="15" s="1"/>
  <c r="AU36" i="15"/>
  <c r="AV36" i="15" s="1"/>
  <c r="AX36" i="15"/>
  <c r="AY36" i="15" s="1"/>
  <c r="BA36" i="15"/>
  <c r="BB36" i="15" s="1"/>
  <c r="BD36" i="15"/>
  <c r="BE36" i="15" s="1"/>
  <c r="BG36" i="15"/>
  <c r="BH36" i="15" s="1"/>
  <c r="BJ36" i="15"/>
  <c r="BK36" i="15" s="1"/>
  <c r="BM36" i="15"/>
  <c r="BN36" i="15" s="1"/>
  <c r="C37" i="15"/>
  <c r="H37" i="15"/>
  <c r="K37" i="15"/>
  <c r="L37" i="15" s="1"/>
  <c r="N37" i="15"/>
  <c r="Q37" i="15"/>
  <c r="R37" i="15" s="1"/>
  <c r="T37" i="15"/>
  <c r="U37" i="15" s="1"/>
  <c r="W37" i="15"/>
  <c r="X37" i="15" s="1"/>
  <c r="Z37" i="15"/>
  <c r="AC37" i="15"/>
  <c r="AD37" i="15" s="1"/>
  <c r="AF37" i="15"/>
  <c r="AG37" i="15" s="1"/>
  <c r="AI37" i="15"/>
  <c r="AJ37" i="15" s="1"/>
  <c r="AL37" i="15"/>
  <c r="AO37" i="15"/>
  <c r="AP37" i="15" s="1"/>
  <c r="AR37" i="15"/>
  <c r="AS37" i="15" s="1"/>
  <c r="AU37" i="15"/>
  <c r="AV37" i="15" s="1"/>
  <c r="AX37" i="15"/>
  <c r="BA37" i="15"/>
  <c r="BB37" i="15" s="1"/>
  <c r="BD37" i="15"/>
  <c r="BE37" i="15" s="1"/>
  <c r="BG37" i="15"/>
  <c r="BH37" i="15" s="1"/>
  <c r="BJ37" i="15"/>
  <c r="BM37" i="15"/>
  <c r="BN37" i="15" s="1"/>
  <c r="A38" i="15"/>
  <c r="C38" i="15"/>
  <c r="H38" i="15"/>
  <c r="I38" i="15" s="1"/>
  <c r="K38" i="15"/>
  <c r="L38" i="15" s="1"/>
  <c r="N38" i="15"/>
  <c r="O38" i="15" s="1"/>
  <c r="Q38" i="15"/>
  <c r="R38" i="15" s="1"/>
  <c r="T38" i="15"/>
  <c r="U38" i="15" s="1"/>
  <c r="W38" i="15"/>
  <c r="X38" i="15" s="1"/>
  <c r="Z38" i="15"/>
  <c r="AA38" i="15" s="1"/>
  <c r="AC38" i="15"/>
  <c r="AD38" i="15" s="1"/>
  <c r="AF38" i="15"/>
  <c r="AG38" i="15" s="1"/>
  <c r="AI38" i="15"/>
  <c r="AJ38" i="15" s="1"/>
  <c r="AL38" i="15"/>
  <c r="AM38" i="15" s="1"/>
  <c r="AO38" i="15"/>
  <c r="AP38" i="15" s="1"/>
  <c r="AR38" i="15"/>
  <c r="AS38" i="15" s="1"/>
  <c r="AU38" i="15"/>
  <c r="AV38" i="15" s="1"/>
  <c r="AX38" i="15"/>
  <c r="AY38" i="15" s="1"/>
  <c r="BA38" i="15"/>
  <c r="BB38" i="15" s="1"/>
  <c r="BD38" i="15"/>
  <c r="BE38" i="15" s="1"/>
  <c r="BG38" i="15"/>
  <c r="BH38" i="15" s="1"/>
  <c r="BJ38" i="15"/>
  <c r="BK38" i="15" s="1"/>
  <c r="BM38" i="15"/>
  <c r="BN38" i="15" s="1"/>
  <c r="H39" i="15"/>
  <c r="I39" i="15" s="1"/>
  <c r="K39" i="15"/>
  <c r="L39" i="15" s="1"/>
  <c r="N39" i="15"/>
  <c r="Q39" i="15"/>
  <c r="R39" i="15" s="1"/>
  <c r="T39" i="15"/>
  <c r="U39" i="15" s="1"/>
  <c r="W39" i="15"/>
  <c r="X39" i="15" s="1"/>
  <c r="Z39" i="15"/>
  <c r="AC39" i="15"/>
  <c r="AD39" i="15" s="1"/>
  <c r="AF39" i="15"/>
  <c r="AG39" i="15" s="1"/>
  <c r="AI39" i="15"/>
  <c r="AJ39" i="15" s="1"/>
  <c r="AL39" i="15"/>
  <c r="AO39" i="15"/>
  <c r="AP39" i="15" s="1"/>
  <c r="AR39" i="15"/>
  <c r="AS39" i="15" s="1"/>
  <c r="AU39" i="15"/>
  <c r="AV39" i="15" s="1"/>
  <c r="AX39" i="15"/>
  <c r="BA39" i="15"/>
  <c r="BB39" i="15" s="1"/>
  <c r="BD39" i="15"/>
  <c r="BE39" i="15" s="1"/>
  <c r="BG39" i="15"/>
  <c r="BH39" i="15" s="1"/>
  <c r="BJ39" i="15"/>
  <c r="BM39" i="15"/>
  <c r="BN39" i="15" s="1"/>
  <c r="H40" i="15"/>
  <c r="I40" i="15" s="1"/>
  <c r="K40" i="15"/>
  <c r="L40" i="15" s="1"/>
  <c r="N40" i="15"/>
  <c r="Q40" i="15"/>
  <c r="R40" i="15" s="1"/>
  <c r="T40" i="15"/>
  <c r="U40" i="15" s="1"/>
  <c r="W40" i="15"/>
  <c r="X40" i="15" s="1"/>
  <c r="Z40" i="15"/>
  <c r="AC40" i="15"/>
  <c r="AD40" i="15" s="1"/>
  <c r="AF40" i="15"/>
  <c r="AG40" i="15" s="1"/>
  <c r="AI40" i="15"/>
  <c r="AJ40" i="15" s="1"/>
  <c r="AL40" i="15"/>
  <c r="AO40" i="15"/>
  <c r="AP40" i="15" s="1"/>
  <c r="AR40" i="15"/>
  <c r="AS40" i="15" s="1"/>
  <c r="AU40" i="15"/>
  <c r="AV40" i="15" s="1"/>
  <c r="AX40" i="15"/>
  <c r="BA40" i="15"/>
  <c r="BB40" i="15" s="1"/>
  <c r="BD40" i="15"/>
  <c r="BE40" i="15" s="1"/>
  <c r="BG40" i="15"/>
  <c r="BH40" i="15" s="1"/>
  <c r="BJ40" i="15"/>
  <c r="BM40" i="15"/>
  <c r="BN40" i="15" s="1"/>
  <c r="H41" i="15"/>
  <c r="I41" i="15" s="1"/>
  <c r="K41" i="15"/>
  <c r="L41" i="15" s="1"/>
  <c r="N41" i="15"/>
  <c r="Q41" i="15"/>
  <c r="R41" i="15" s="1"/>
  <c r="T41" i="15"/>
  <c r="U41" i="15" s="1"/>
  <c r="W41" i="15"/>
  <c r="X41" i="15" s="1"/>
  <c r="Z41" i="15"/>
  <c r="AC41" i="15"/>
  <c r="AD41" i="15" s="1"/>
  <c r="AF41" i="15"/>
  <c r="AG41" i="15" s="1"/>
  <c r="AI41" i="15"/>
  <c r="AJ41" i="15" s="1"/>
  <c r="AL41" i="15"/>
  <c r="AO41" i="15"/>
  <c r="AP41" i="15" s="1"/>
  <c r="AR41" i="15"/>
  <c r="AS41" i="15" s="1"/>
  <c r="AU41" i="15"/>
  <c r="AV41" i="15" s="1"/>
  <c r="AX41" i="15"/>
  <c r="BA41" i="15"/>
  <c r="BB41" i="15" s="1"/>
  <c r="BD41" i="15"/>
  <c r="BE41" i="15" s="1"/>
  <c r="BG41" i="15"/>
  <c r="BH41" i="15" s="1"/>
  <c r="BJ41" i="15"/>
  <c r="BM41" i="15"/>
  <c r="BN41" i="15" s="1"/>
  <c r="H42" i="15"/>
  <c r="I42" i="15" s="1"/>
  <c r="K42" i="15"/>
  <c r="L42" i="15" s="1"/>
  <c r="N42" i="15"/>
  <c r="Q42" i="15"/>
  <c r="R42" i="15" s="1"/>
  <c r="T42" i="15"/>
  <c r="U42" i="15" s="1"/>
  <c r="W42" i="15"/>
  <c r="X42" i="15" s="1"/>
  <c r="Z42" i="15"/>
  <c r="AC42" i="15"/>
  <c r="AD42" i="15" s="1"/>
  <c r="AF42" i="15"/>
  <c r="AG42" i="15" s="1"/>
  <c r="AI42" i="15"/>
  <c r="AJ42" i="15" s="1"/>
  <c r="AL42" i="15"/>
  <c r="AO42" i="15"/>
  <c r="AP42" i="15" s="1"/>
  <c r="AR42" i="15"/>
  <c r="AS42" i="15" s="1"/>
  <c r="AU42" i="15"/>
  <c r="AV42" i="15" s="1"/>
  <c r="AX42" i="15"/>
  <c r="BA42" i="15"/>
  <c r="BB42" i="15" s="1"/>
  <c r="BD42" i="15"/>
  <c r="BE42" i="15" s="1"/>
  <c r="BG42" i="15"/>
  <c r="BH42" i="15" s="1"/>
  <c r="BJ42" i="15"/>
  <c r="BM42" i="15"/>
  <c r="BN42" i="15" s="1"/>
  <c r="K43" i="15"/>
  <c r="N43" i="15"/>
  <c r="Q43" i="15"/>
  <c r="W43" i="15"/>
  <c r="Z43" i="15"/>
  <c r="AC43" i="15"/>
  <c r="AI43" i="15"/>
  <c r="AL43" i="15"/>
  <c r="AM43" i="15" s="1"/>
  <c r="AO43" i="15"/>
  <c r="AU43" i="15"/>
  <c r="AX43" i="15"/>
  <c r="BA43" i="15"/>
  <c r="BG43" i="15"/>
  <c r="BJ43" i="15"/>
  <c r="BM43" i="15"/>
  <c r="K44" i="15"/>
  <c r="L44" i="15" s="1"/>
  <c r="N44" i="15"/>
  <c r="Q44" i="15"/>
  <c r="R44" i="15" s="1"/>
  <c r="W44" i="15"/>
  <c r="X44" i="15" s="1"/>
  <c r="Z44" i="15"/>
  <c r="AC44" i="15"/>
  <c r="AD44" i="15" s="1"/>
  <c r="AI44" i="15"/>
  <c r="AJ44" i="15" s="1"/>
  <c r="AL44" i="15"/>
  <c r="AO44" i="15"/>
  <c r="AP44" i="15" s="1"/>
  <c r="AU44" i="15"/>
  <c r="AV44" i="15" s="1"/>
  <c r="AX44" i="15"/>
  <c r="BA44" i="15"/>
  <c r="BB44" i="15" s="1"/>
  <c r="BG44" i="15"/>
  <c r="BH44" i="15" s="1"/>
  <c r="BJ44" i="15"/>
  <c r="BM44" i="15"/>
  <c r="BN44" i="15" s="1"/>
  <c r="K45" i="15"/>
  <c r="L45" i="15" s="1"/>
  <c r="N45" i="15"/>
  <c r="Q45" i="15"/>
  <c r="R45" i="15" s="1"/>
  <c r="W45" i="15"/>
  <c r="X45" i="15" s="1"/>
  <c r="Z45" i="15"/>
  <c r="AC45" i="15"/>
  <c r="AD45" i="15" s="1"/>
  <c r="AI45" i="15"/>
  <c r="AJ45" i="15" s="1"/>
  <c r="AL45" i="15"/>
  <c r="AO45" i="15"/>
  <c r="AP45" i="15" s="1"/>
  <c r="AU45" i="15"/>
  <c r="AV45" i="15" s="1"/>
  <c r="AX45" i="15"/>
  <c r="BA45" i="15"/>
  <c r="BB45" i="15" s="1"/>
  <c r="BG45" i="15"/>
  <c r="BH45" i="15" s="1"/>
  <c r="BJ45" i="15"/>
  <c r="BM45" i="15"/>
  <c r="BN45" i="15" s="1"/>
  <c r="H46" i="15"/>
  <c r="I46" i="15" s="1"/>
  <c r="K46" i="15"/>
  <c r="L46" i="15" s="1"/>
  <c r="N46" i="15"/>
  <c r="Q46" i="15"/>
  <c r="R46" i="15" s="1"/>
  <c r="T46" i="15"/>
  <c r="U46" i="15" s="1"/>
  <c r="W46" i="15"/>
  <c r="X46" i="15" s="1"/>
  <c r="Z46" i="15"/>
  <c r="AC46" i="15"/>
  <c r="AD46" i="15" s="1"/>
  <c r="AF46" i="15"/>
  <c r="AG46" i="15" s="1"/>
  <c r="AI46" i="15"/>
  <c r="AJ46" i="15" s="1"/>
  <c r="AL46" i="15"/>
  <c r="AO46" i="15"/>
  <c r="AP46" i="15" s="1"/>
  <c r="AR46" i="15"/>
  <c r="AS46" i="15" s="1"/>
  <c r="AU46" i="15"/>
  <c r="AV46" i="15" s="1"/>
  <c r="AX46" i="15"/>
  <c r="BA46" i="15"/>
  <c r="BB46" i="15" s="1"/>
  <c r="BD46" i="15"/>
  <c r="BE46" i="15" s="1"/>
  <c r="BG46" i="15"/>
  <c r="BH46" i="15" s="1"/>
  <c r="BJ46" i="15"/>
  <c r="BM46" i="15"/>
  <c r="BN46" i="15" s="1"/>
  <c r="K47" i="15"/>
  <c r="L47" i="15" s="1"/>
  <c r="N47" i="15"/>
  <c r="Q47" i="15"/>
  <c r="R47" i="15" s="1"/>
  <c r="W47" i="15"/>
  <c r="X47" i="15" s="1"/>
  <c r="Z47" i="15"/>
  <c r="AC47" i="15"/>
  <c r="AD47" i="15" s="1"/>
  <c r="AI47" i="15"/>
  <c r="AJ47" i="15" s="1"/>
  <c r="AL47" i="15"/>
  <c r="AO47" i="15"/>
  <c r="AP47" i="15" s="1"/>
  <c r="AU47" i="15"/>
  <c r="AV47" i="15" s="1"/>
  <c r="AX47" i="15"/>
  <c r="BA47" i="15"/>
  <c r="BB47" i="15" s="1"/>
  <c r="BG47" i="15"/>
  <c r="BH47" i="15" s="1"/>
  <c r="BJ47" i="15"/>
  <c r="BM47" i="15"/>
  <c r="BN47" i="15" s="1"/>
  <c r="F48" i="15"/>
  <c r="E50" i="15"/>
  <c r="H50" i="15"/>
  <c r="I50" i="15" s="1"/>
  <c r="K50" i="15"/>
  <c r="L50" i="15" s="1"/>
  <c r="N50" i="15"/>
  <c r="O50" i="15" s="1"/>
  <c r="Q50" i="15"/>
  <c r="R50" i="15" s="1"/>
  <c r="T50" i="15"/>
  <c r="U50" i="15" s="1"/>
  <c r="W50" i="15"/>
  <c r="X50" i="15" s="1"/>
  <c r="Z50" i="15"/>
  <c r="AA50" i="15" s="1"/>
  <c r="AC50" i="15"/>
  <c r="AD50" i="15" s="1"/>
  <c r="AF50" i="15"/>
  <c r="AG50" i="15" s="1"/>
  <c r="AI50" i="15"/>
  <c r="AJ50" i="15" s="1"/>
  <c r="AL50" i="15"/>
  <c r="AM50" i="15" s="1"/>
  <c r="AO50" i="15"/>
  <c r="AP50" i="15" s="1"/>
  <c r="AR50" i="15"/>
  <c r="AS50" i="15" s="1"/>
  <c r="AU50" i="15"/>
  <c r="AV50" i="15" s="1"/>
  <c r="AX50" i="15"/>
  <c r="AY50" i="15" s="1"/>
  <c r="BA50" i="15"/>
  <c r="BB50" i="15" s="1"/>
  <c r="BD50" i="15"/>
  <c r="BE50" i="15" s="1"/>
  <c r="BG50" i="15"/>
  <c r="BH50" i="15" s="1"/>
  <c r="BJ50" i="15"/>
  <c r="BK50" i="15" s="1"/>
  <c r="BM50" i="15"/>
  <c r="BN50" i="15" s="1"/>
  <c r="A54" i="15"/>
  <c r="H54" i="15"/>
  <c r="K54" i="15"/>
  <c r="N54" i="15"/>
  <c r="Q54" i="15"/>
  <c r="T54" i="15"/>
  <c r="W54" i="15"/>
  <c r="Z54" i="15"/>
  <c r="AC54" i="15"/>
  <c r="AF54" i="15"/>
  <c r="AI54" i="15"/>
  <c r="AL54" i="15"/>
  <c r="AO54" i="15"/>
  <c r="AR54" i="15"/>
  <c r="AU54" i="15"/>
  <c r="AX54" i="15"/>
  <c r="BA54" i="15"/>
  <c r="BD54" i="15"/>
  <c r="BG54" i="15"/>
  <c r="BJ54" i="15"/>
  <c r="BM54" i="15"/>
  <c r="H55" i="15"/>
  <c r="A55" i="15" s="1"/>
  <c r="K55" i="15"/>
  <c r="N55" i="15"/>
  <c r="Q55" i="15"/>
  <c r="T55" i="15"/>
  <c r="W55" i="15"/>
  <c r="Z55" i="15"/>
  <c r="AC55" i="15"/>
  <c r="AF55" i="15"/>
  <c r="AI55" i="15"/>
  <c r="AL55" i="15"/>
  <c r="AO55" i="15"/>
  <c r="AR55" i="15"/>
  <c r="AU55" i="15"/>
  <c r="AX55" i="15"/>
  <c r="BA55" i="15"/>
  <c r="BD55" i="15"/>
  <c r="BG55" i="15"/>
  <c r="BJ55" i="15"/>
  <c r="BM55" i="15"/>
  <c r="A56" i="15"/>
  <c r="H56" i="15"/>
  <c r="K56" i="15"/>
  <c r="N56" i="15"/>
  <c r="Q56" i="15"/>
  <c r="T56" i="15"/>
  <c r="W56" i="15"/>
  <c r="Z56" i="15"/>
  <c r="AC56" i="15"/>
  <c r="AF56" i="15"/>
  <c r="AI56" i="15"/>
  <c r="AL56" i="15"/>
  <c r="AO56" i="15"/>
  <c r="AR56" i="15"/>
  <c r="AU56" i="15"/>
  <c r="AX56" i="15"/>
  <c r="BA56" i="15"/>
  <c r="BD56" i="15"/>
  <c r="BG56" i="15"/>
  <c r="BJ56" i="15"/>
  <c r="BM56" i="15"/>
  <c r="G3" i="42"/>
  <c r="G4" i="42"/>
  <c r="G5" i="42"/>
  <c r="G6" i="42"/>
  <c r="G7" i="42"/>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G262" i="42"/>
  <c r="G263" i="42"/>
  <c r="G264" i="42"/>
  <c r="G265" i="42"/>
  <c r="G266" i="42"/>
  <c r="G267" i="42"/>
  <c r="G268" i="42"/>
  <c r="G269" i="42"/>
  <c r="G270" i="42"/>
  <c r="G271" i="42"/>
  <c r="G272" i="42"/>
  <c r="G273" i="42"/>
  <c r="G274" i="42"/>
  <c r="G275" i="42"/>
  <c r="G276" i="42"/>
  <c r="G277" i="42"/>
  <c r="G278" i="42"/>
  <c r="G279" i="42"/>
  <c r="G280" i="42"/>
  <c r="G281" i="42"/>
  <c r="G282" i="42"/>
  <c r="G283" i="42"/>
  <c r="G284" i="42"/>
  <c r="G285" i="42"/>
  <c r="G286" i="42"/>
  <c r="G287" i="42"/>
  <c r="G288" i="42"/>
  <c r="G289" i="42"/>
  <c r="G290" i="42"/>
  <c r="G291" i="42"/>
  <c r="G292" i="42"/>
  <c r="G293" i="42"/>
  <c r="G294" i="42"/>
  <c r="G295" i="42"/>
  <c r="G296" i="42"/>
  <c r="G297" i="42"/>
  <c r="G298" i="42"/>
  <c r="G299" i="42"/>
  <c r="G300" i="42"/>
  <c r="G301" i="42"/>
  <c r="G302" i="42"/>
  <c r="G303" i="42"/>
  <c r="G304" i="42"/>
  <c r="G305" i="42"/>
  <c r="G306" i="42"/>
  <c r="G307" i="42"/>
  <c r="G308" i="42"/>
  <c r="G309" i="42"/>
  <c r="G310" i="42"/>
  <c r="G311" i="42"/>
  <c r="G312" i="42"/>
  <c r="G313" i="42"/>
  <c r="G314" i="42"/>
  <c r="G315" i="42"/>
  <c r="G316" i="42"/>
  <c r="G317" i="42"/>
  <c r="G318" i="42"/>
  <c r="G319" i="42"/>
  <c r="G320" i="42"/>
  <c r="G321" i="42"/>
  <c r="G322" i="42"/>
  <c r="G323" i="42"/>
  <c r="G324" i="42"/>
  <c r="G325" i="42"/>
  <c r="G326" i="42"/>
  <c r="G327" i="42"/>
  <c r="G328" i="42"/>
  <c r="G329" i="42"/>
  <c r="G330" i="42"/>
  <c r="G331" i="42"/>
  <c r="G332" i="42"/>
  <c r="G333" i="42"/>
  <c r="G334" i="42"/>
  <c r="G335" i="42"/>
  <c r="G336" i="42"/>
  <c r="G337" i="42"/>
  <c r="G338" i="42"/>
  <c r="G339" i="42"/>
  <c r="G340" i="42"/>
  <c r="G341" i="42"/>
  <c r="G342" i="42"/>
  <c r="G343" i="42"/>
  <c r="G344" i="42"/>
  <c r="G345" i="42"/>
  <c r="G346" i="42"/>
  <c r="G347" i="42"/>
  <c r="G348" i="42"/>
  <c r="G349" i="42"/>
  <c r="G350" i="42"/>
  <c r="G351" i="42"/>
  <c r="G352" i="42"/>
  <c r="G353" i="42"/>
  <c r="G354" i="42"/>
  <c r="G355" i="42"/>
  <c r="G356" i="42"/>
  <c r="G357" i="42"/>
  <c r="G358" i="42"/>
  <c r="G359" i="42"/>
  <c r="G360" i="42"/>
  <c r="G361" i="42"/>
  <c r="G362" i="42"/>
  <c r="G363" i="42"/>
  <c r="G364" i="42"/>
  <c r="G365" i="42"/>
  <c r="G366" i="42"/>
  <c r="G367" i="42"/>
  <c r="G368" i="42"/>
  <c r="G369" i="42"/>
  <c r="G370" i="42"/>
  <c r="G371" i="42"/>
  <c r="G372" i="42"/>
  <c r="G373" i="42"/>
  <c r="G374" i="42"/>
  <c r="G375" i="42"/>
  <c r="G376" i="42"/>
  <c r="G377" i="42"/>
  <c r="G378" i="42"/>
  <c r="G379" i="42"/>
  <c r="G380" i="42"/>
  <c r="G381" i="42"/>
  <c r="G382" i="42"/>
  <c r="G383" i="42"/>
  <c r="G384" i="42"/>
  <c r="G385" i="42"/>
  <c r="G386" i="42"/>
  <c r="G387" i="42"/>
  <c r="G388" i="42"/>
  <c r="G389" i="42"/>
  <c r="G390" i="42"/>
  <c r="G391" i="42"/>
  <c r="G392" i="42"/>
  <c r="G393" i="42"/>
  <c r="G394" i="42"/>
  <c r="G395" i="42"/>
  <c r="G396" i="42"/>
  <c r="G397" i="42"/>
  <c r="G398" i="42"/>
  <c r="G399" i="42"/>
  <c r="G400" i="42"/>
  <c r="G401" i="42"/>
  <c r="G402" i="42"/>
  <c r="G403" i="42"/>
  <c r="G404" i="42"/>
  <c r="G405" i="42"/>
  <c r="G406" i="42"/>
  <c r="G407" i="42"/>
  <c r="G408" i="42"/>
  <c r="G409" i="42"/>
  <c r="G410" i="42"/>
  <c r="G411" i="42"/>
  <c r="G412" i="42"/>
  <c r="G413" i="42"/>
  <c r="G414" i="42"/>
  <c r="G415" i="42"/>
  <c r="G416" i="42"/>
  <c r="G417" i="42"/>
  <c r="G418" i="42"/>
  <c r="G419" i="42"/>
  <c r="G420" i="42"/>
  <c r="G421" i="42"/>
  <c r="G422" i="42"/>
  <c r="G423" i="42"/>
  <c r="G424" i="42"/>
  <c r="G425" i="42"/>
  <c r="G426" i="42"/>
  <c r="G427" i="42"/>
  <c r="G428" i="42"/>
  <c r="G429" i="42"/>
  <c r="G430" i="42"/>
  <c r="G431" i="42"/>
  <c r="G432" i="42"/>
  <c r="G433" i="42"/>
  <c r="G434" i="42"/>
  <c r="G435" i="42"/>
  <c r="G436" i="42"/>
  <c r="G437" i="42"/>
  <c r="G438" i="42"/>
  <c r="G439" i="42"/>
  <c r="G440" i="42"/>
  <c r="G441" i="42"/>
  <c r="G442" i="42"/>
  <c r="G443" i="42"/>
  <c r="G444" i="42"/>
  <c r="G445" i="42"/>
  <c r="G446" i="42"/>
  <c r="G447" i="42"/>
  <c r="G448" i="42"/>
  <c r="G449" i="42"/>
  <c r="G450" i="42"/>
  <c r="G451" i="42"/>
  <c r="G452" i="42"/>
  <c r="G453" i="42"/>
  <c r="G454" i="42"/>
  <c r="G455" i="42"/>
  <c r="G456" i="42"/>
  <c r="G457" i="42"/>
  <c r="G458" i="42"/>
  <c r="G459" i="42"/>
  <c r="G460" i="42"/>
  <c r="G461" i="42"/>
  <c r="G462" i="42"/>
  <c r="G463" i="42"/>
  <c r="G464" i="42"/>
  <c r="G465" i="42"/>
  <c r="G466" i="42"/>
  <c r="G467" i="42"/>
  <c r="G468" i="42"/>
  <c r="G469" i="42"/>
  <c r="G470" i="42"/>
  <c r="G471" i="42"/>
  <c r="G472" i="42"/>
  <c r="G473" i="42"/>
  <c r="G474" i="42"/>
  <c r="G475" i="42"/>
  <c r="G476" i="42"/>
  <c r="G477" i="42"/>
  <c r="G478" i="42"/>
  <c r="G479" i="42"/>
  <c r="G480" i="42"/>
  <c r="G481" i="42"/>
  <c r="G482" i="42"/>
  <c r="G483" i="42"/>
  <c r="G484" i="42"/>
  <c r="G485" i="42"/>
  <c r="G486" i="42"/>
  <c r="G487" i="42"/>
  <c r="G488" i="42"/>
  <c r="G489" i="42"/>
  <c r="G490" i="42"/>
  <c r="G491" i="42"/>
  <c r="G492" i="42"/>
  <c r="G493" i="42"/>
  <c r="G494" i="42"/>
  <c r="G495" i="42"/>
  <c r="G496" i="42"/>
  <c r="G497" i="42"/>
  <c r="G498" i="42"/>
  <c r="G499" i="42"/>
  <c r="G500" i="42"/>
  <c r="G501" i="42"/>
  <c r="G502" i="42"/>
  <c r="G503" i="42"/>
  <c r="G504" i="42"/>
  <c r="G505" i="42"/>
  <c r="G506" i="42"/>
  <c r="G507" i="42"/>
  <c r="G508" i="42"/>
  <c r="G509" i="42"/>
  <c r="G510" i="42"/>
  <c r="G511" i="42"/>
  <c r="G512" i="42"/>
  <c r="G513" i="42"/>
  <c r="G514" i="42"/>
  <c r="G515" i="42"/>
  <c r="G516" i="42"/>
  <c r="G517" i="42"/>
  <c r="G518" i="42"/>
  <c r="G519" i="42"/>
  <c r="G520" i="42"/>
  <c r="G521" i="42"/>
  <c r="G522" i="42"/>
  <c r="G523" i="42"/>
  <c r="G524" i="42"/>
  <c r="G525" i="42"/>
  <c r="G526" i="42"/>
  <c r="G527" i="42"/>
  <c r="G528" i="42"/>
  <c r="G529" i="42"/>
  <c r="G530" i="42"/>
  <c r="G531" i="42"/>
  <c r="G532" i="42"/>
  <c r="G533" i="42"/>
  <c r="G534" i="42"/>
  <c r="G535" i="42"/>
  <c r="G536" i="42"/>
  <c r="G537" i="42"/>
  <c r="G538" i="42"/>
  <c r="G539" i="42"/>
  <c r="G540" i="42"/>
  <c r="G541" i="42"/>
  <c r="G542" i="42"/>
  <c r="G543" i="42"/>
  <c r="G544" i="42"/>
  <c r="G545" i="42"/>
  <c r="G546" i="42"/>
  <c r="G547" i="42"/>
  <c r="G548" i="42"/>
  <c r="G549" i="42"/>
  <c r="G550" i="42"/>
  <c r="G551" i="42"/>
  <c r="G552" i="42"/>
  <c r="G553" i="42"/>
  <c r="G554" i="42"/>
  <c r="G555" i="42"/>
  <c r="G556" i="42"/>
  <c r="G557" i="42"/>
  <c r="G558" i="42"/>
  <c r="G559" i="42"/>
  <c r="G560" i="42"/>
  <c r="G561" i="42"/>
  <c r="G562" i="42"/>
  <c r="G563" i="42"/>
  <c r="G564" i="42"/>
  <c r="G565" i="42"/>
  <c r="G566" i="42"/>
  <c r="G567" i="42"/>
  <c r="G568" i="42"/>
  <c r="G569" i="42"/>
  <c r="G572" i="42"/>
  <c r="G573" i="42"/>
  <c r="G578" i="42"/>
  <c r="G579" i="42"/>
  <c r="G580" i="42"/>
  <c r="G581" i="42"/>
  <c r="G583" i="42"/>
  <c r="G589" i="42"/>
  <c r="G590" i="42"/>
  <c r="G591" i="42"/>
  <c r="G592" i="42"/>
  <c r="G593" i="42"/>
  <c r="G594" i="42"/>
  <c r="G595" i="42"/>
  <c r="G596" i="42"/>
  <c r="G597" i="42"/>
  <c r="G598" i="42"/>
  <c r="G599" i="42"/>
  <c r="G600" i="42"/>
  <c r="G601" i="42"/>
  <c r="G602" i="42"/>
  <c r="G603" i="42"/>
  <c r="G604" i="42"/>
  <c r="G605" i="42"/>
  <c r="G606" i="42"/>
  <c r="G607" i="42"/>
  <c r="G608" i="42"/>
  <c r="G609" i="42"/>
  <c r="G610" i="42"/>
  <c r="G611" i="42"/>
  <c r="G612" i="42"/>
  <c r="G613" i="42"/>
  <c r="G614" i="42"/>
  <c r="G615" i="42"/>
  <c r="G616" i="42"/>
  <c r="G617" i="42"/>
  <c r="G618" i="42"/>
  <c r="G619" i="42"/>
  <c r="G620" i="42"/>
  <c r="G621" i="42"/>
  <c r="G622" i="42"/>
  <c r="G623" i="42"/>
  <c r="G624" i="42"/>
  <c r="G625" i="42"/>
  <c r="G626" i="42"/>
  <c r="G627" i="42"/>
  <c r="G628" i="42"/>
  <c r="G629" i="42"/>
  <c r="G630" i="42"/>
  <c r="G631" i="42"/>
  <c r="G632" i="42"/>
  <c r="G633" i="42"/>
  <c r="G634" i="42"/>
  <c r="G635" i="42"/>
  <c r="G636" i="42"/>
  <c r="G637" i="42"/>
  <c r="G638" i="42"/>
  <c r="G639" i="42"/>
  <c r="G640" i="42"/>
  <c r="G641" i="42"/>
  <c r="G642" i="42"/>
  <c r="G643" i="42"/>
  <c r="G644" i="42"/>
  <c r="G645" i="42"/>
  <c r="G646" i="42"/>
  <c r="G647" i="42"/>
  <c r="G648" i="42"/>
  <c r="G649" i="42"/>
  <c r="G650" i="42"/>
  <c r="G651" i="42"/>
  <c r="G652" i="42"/>
  <c r="G653" i="42"/>
  <c r="G654" i="42"/>
  <c r="G655" i="42"/>
  <c r="G656" i="42"/>
  <c r="G657" i="42"/>
  <c r="G658" i="42"/>
  <c r="G659" i="42"/>
  <c r="G660" i="42"/>
  <c r="G661" i="42"/>
  <c r="G662" i="42"/>
  <c r="G663" i="42"/>
  <c r="G664" i="42"/>
  <c r="G665" i="42"/>
  <c r="G666" i="42"/>
  <c r="G667" i="42"/>
  <c r="G668" i="42"/>
  <c r="G669" i="42"/>
  <c r="G670" i="42"/>
  <c r="G671" i="42"/>
  <c r="G672" i="42"/>
  <c r="G673" i="42"/>
  <c r="G674" i="42"/>
  <c r="G675" i="42"/>
  <c r="G676" i="42"/>
  <c r="G677" i="42"/>
  <c r="G678" i="42"/>
  <c r="G679" i="42"/>
  <c r="G680" i="42"/>
  <c r="G681" i="42"/>
  <c r="G682" i="42"/>
  <c r="G683" i="42"/>
  <c r="G684" i="42"/>
  <c r="G685" i="42"/>
  <c r="G686" i="42"/>
  <c r="G687" i="42"/>
  <c r="G688" i="42"/>
  <c r="G689" i="42"/>
  <c r="G690" i="42"/>
  <c r="G691" i="42"/>
  <c r="G692" i="42"/>
  <c r="G693" i="42"/>
  <c r="G694" i="42"/>
  <c r="G695" i="42"/>
  <c r="G696" i="42"/>
  <c r="G697" i="42"/>
  <c r="G698" i="42"/>
  <c r="G699" i="42"/>
  <c r="G700" i="42"/>
  <c r="G701" i="42"/>
  <c r="G702" i="42"/>
  <c r="G703" i="42"/>
  <c r="G704" i="42"/>
  <c r="G705" i="42"/>
  <c r="G706" i="42"/>
  <c r="G707" i="42"/>
  <c r="G708" i="42"/>
  <c r="G709" i="42"/>
  <c r="G710" i="42"/>
  <c r="G711" i="42"/>
  <c r="G712" i="42"/>
  <c r="G713" i="42"/>
  <c r="G714" i="42"/>
  <c r="G715" i="42"/>
  <c r="G716" i="42"/>
  <c r="G717" i="42"/>
  <c r="G718" i="42"/>
  <c r="G719" i="42"/>
  <c r="G720" i="42"/>
  <c r="G721" i="42"/>
  <c r="G722" i="42"/>
  <c r="G723" i="42"/>
  <c r="G724" i="42"/>
  <c r="G725" i="42"/>
  <c r="G726" i="42"/>
  <c r="G727" i="42"/>
  <c r="G728" i="42"/>
  <c r="G729" i="42"/>
  <c r="G730" i="42"/>
  <c r="G731" i="42"/>
  <c r="G732" i="42"/>
  <c r="G733" i="42"/>
  <c r="G734" i="42"/>
  <c r="G735" i="42"/>
  <c r="G736" i="42"/>
  <c r="G737" i="42"/>
  <c r="G738" i="42"/>
  <c r="G739" i="42"/>
  <c r="G740" i="42"/>
  <c r="G741" i="42"/>
  <c r="G742" i="42"/>
  <c r="G743" i="42"/>
  <c r="G744" i="42"/>
  <c r="G745" i="42"/>
  <c r="G746" i="42"/>
  <c r="G747" i="42"/>
  <c r="G748" i="42"/>
  <c r="G749" i="42"/>
  <c r="G750" i="42"/>
  <c r="G751" i="42"/>
  <c r="G752" i="42"/>
  <c r="G753" i="42"/>
  <c r="G754" i="42"/>
  <c r="G755" i="42"/>
  <c r="G756" i="42"/>
  <c r="G757" i="42"/>
  <c r="G758" i="42"/>
  <c r="G759" i="42"/>
  <c r="G760" i="42"/>
  <c r="G761" i="42"/>
  <c r="G762" i="42"/>
  <c r="G763" i="42"/>
  <c r="G764" i="42"/>
  <c r="G765" i="42"/>
  <c r="G766" i="42"/>
  <c r="G767" i="42"/>
  <c r="G768" i="42"/>
  <c r="G769" i="42"/>
  <c r="G770" i="42"/>
  <c r="G771" i="42"/>
  <c r="G772" i="42"/>
  <c r="G773" i="42"/>
  <c r="G774" i="42"/>
  <c r="G775" i="42"/>
  <c r="G776" i="42"/>
  <c r="G777" i="42"/>
  <c r="G778" i="42"/>
  <c r="G779" i="42"/>
  <c r="G780" i="42"/>
  <c r="G781" i="42"/>
  <c r="G782" i="42"/>
  <c r="G783" i="42"/>
  <c r="G784" i="42"/>
  <c r="G785" i="42"/>
  <c r="G786" i="42"/>
  <c r="G787" i="42"/>
  <c r="G788" i="42"/>
  <c r="G789" i="42"/>
  <c r="G790" i="42"/>
  <c r="G791" i="42"/>
  <c r="G792" i="42"/>
  <c r="G793" i="42"/>
  <c r="G794" i="42"/>
  <c r="G795" i="42"/>
  <c r="G796" i="42"/>
  <c r="G797" i="42"/>
  <c r="G798" i="42"/>
  <c r="G799" i="42"/>
  <c r="G800" i="42"/>
  <c r="G801" i="42"/>
  <c r="G802" i="42"/>
  <c r="G803" i="42"/>
  <c r="G804" i="42"/>
  <c r="G805" i="42"/>
  <c r="G806" i="42"/>
  <c r="G807" i="42"/>
  <c r="G808" i="42"/>
  <c r="G809" i="42"/>
  <c r="G810" i="42"/>
  <c r="G811" i="42"/>
  <c r="G812" i="42"/>
  <c r="G813" i="42"/>
  <c r="G814" i="42"/>
  <c r="G815" i="42"/>
  <c r="G816" i="42"/>
  <c r="G817" i="42"/>
  <c r="G818" i="42"/>
  <c r="G819" i="42"/>
  <c r="G820" i="42"/>
  <c r="G821" i="42"/>
  <c r="G822" i="42"/>
  <c r="G823" i="42"/>
  <c r="G824" i="42"/>
  <c r="G825" i="42"/>
  <c r="G826" i="42"/>
  <c r="G827" i="42"/>
  <c r="G828" i="42"/>
  <c r="G829" i="42"/>
  <c r="G830" i="42"/>
  <c r="G831" i="42"/>
  <c r="G832" i="42"/>
  <c r="G833" i="42"/>
  <c r="G834" i="42"/>
  <c r="G835" i="42"/>
  <c r="G836" i="42"/>
  <c r="G837" i="42"/>
  <c r="G838" i="42"/>
  <c r="G839" i="42"/>
  <c r="G840" i="42"/>
  <c r="G841" i="42"/>
  <c r="G842" i="42"/>
  <c r="G843" i="42"/>
  <c r="G844" i="42"/>
  <c r="G845" i="42"/>
  <c r="G846" i="42"/>
  <c r="G847" i="42"/>
  <c r="G848" i="42"/>
  <c r="G849" i="42"/>
  <c r="G850" i="42"/>
  <c r="G851" i="42"/>
  <c r="G852" i="42"/>
  <c r="G853" i="42"/>
  <c r="G854" i="42"/>
  <c r="G855" i="42"/>
  <c r="G856" i="42"/>
  <c r="G857" i="42"/>
  <c r="G858" i="42"/>
  <c r="G859" i="42"/>
  <c r="G860" i="42"/>
  <c r="G861" i="42"/>
  <c r="G862" i="42"/>
  <c r="G863" i="42"/>
  <c r="G864" i="42"/>
  <c r="G865" i="42"/>
  <c r="G866" i="42"/>
  <c r="G867" i="42"/>
  <c r="G868" i="42"/>
  <c r="G869" i="42"/>
  <c r="G870" i="42"/>
  <c r="G871" i="42"/>
  <c r="G872" i="42"/>
  <c r="G873" i="42"/>
  <c r="G874" i="42"/>
  <c r="G875" i="42"/>
  <c r="G876" i="42"/>
  <c r="G877" i="42"/>
  <c r="G878" i="42"/>
  <c r="G879" i="42"/>
  <c r="G880" i="42"/>
  <c r="G881" i="42"/>
  <c r="G882" i="42"/>
  <c r="G883" i="42"/>
  <c r="G884" i="42"/>
  <c r="G885" i="42"/>
  <c r="G886" i="42"/>
  <c r="G887" i="42"/>
  <c r="G888" i="42"/>
  <c r="G889" i="42"/>
  <c r="G890" i="42"/>
  <c r="G891" i="42"/>
  <c r="G892" i="42"/>
  <c r="G893" i="42"/>
  <c r="G894" i="42"/>
  <c r="G895" i="42"/>
  <c r="G896" i="42"/>
  <c r="G897" i="42"/>
  <c r="G898" i="42"/>
  <c r="G899" i="42"/>
  <c r="G900" i="42"/>
  <c r="G901" i="42"/>
  <c r="G902" i="42"/>
  <c r="G903" i="42"/>
  <c r="G904" i="42"/>
  <c r="G905" i="42"/>
  <c r="G906" i="42"/>
  <c r="G907" i="42"/>
  <c r="G908" i="42"/>
  <c r="G909" i="42"/>
  <c r="G910" i="42"/>
  <c r="G911" i="42"/>
  <c r="G912" i="42"/>
  <c r="G913" i="42"/>
  <c r="G914" i="42"/>
  <c r="G915" i="42"/>
  <c r="G916" i="42"/>
  <c r="G917" i="42"/>
  <c r="G918" i="42"/>
  <c r="G919" i="42"/>
  <c r="G920" i="42"/>
  <c r="G921" i="42"/>
  <c r="G922" i="42"/>
  <c r="G923" i="42"/>
  <c r="G924" i="42"/>
  <c r="G925" i="42"/>
  <c r="G926" i="42"/>
  <c r="G927" i="42"/>
  <c r="G928" i="42"/>
  <c r="G929" i="42"/>
  <c r="G930" i="42"/>
  <c r="G931" i="42"/>
  <c r="G932" i="42"/>
  <c r="G933" i="42"/>
  <c r="G934" i="42"/>
  <c r="G935" i="42"/>
  <c r="G936" i="42"/>
  <c r="G937" i="42"/>
  <c r="G938" i="42"/>
  <c r="G939" i="42"/>
  <c r="G940" i="42"/>
  <c r="G941" i="42"/>
  <c r="G942" i="42"/>
  <c r="G943" i="42"/>
  <c r="G944" i="42"/>
  <c r="G945" i="42"/>
  <c r="G946" i="42"/>
  <c r="G947" i="42"/>
  <c r="G948" i="42"/>
  <c r="G949" i="42"/>
  <c r="G950" i="42"/>
  <c r="G951" i="42"/>
  <c r="G952" i="42"/>
  <c r="G953" i="42"/>
  <c r="G954" i="42"/>
  <c r="G955" i="42"/>
  <c r="G956" i="42"/>
  <c r="G957" i="42"/>
  <c r="G958" i="42"/>
  <c r="G959" i="42"/>
  <c r="G960" i="42"/>
  <c r="G961" i="42"/>
  <c r="G962" i="42"/>
  <c r="G963" i="42"/>
  <c r="G964" i="42"/>
  <c r="G965" i="42"/>
  <c r="G966" i="42"/>
  <c r="G967" i="42"/>
  <c r="G968" i="42"/>
  <c r="G969" i="42"/>
  <c r="G970" i="42"/>
  <c r="G971" i="42"/>
  <c r="G972" i="42"/>
  <c r="G973" i="42"/>
  <c r="G974" i="42"/>
  <c r="G975" i="42"/>
  <c r="G976" i="42"/>
  <c r="G977" i="42"/>
  <c r="G978" i="42"/>
  <c r="G979" i="42"/>
  <c r="G980" i="42"/>
  <c r="G981" i="42"/>
  <c r="G982" i="42"/>
  <c r="G983" i="42"/>
  <c r="G984" i="42"/>
  <c r="G985" i="42"/>
  <c r="G986" i="42"/>
  <c r="G987" i="42"/>
  <c r="G988" i="42"/>
  <c r="G989" i="42"/>
  <c r="G990" i="42"/>
  <c r="G991" i="42"/>
  <c r="G992" i="42"/>
  <c r="G993" i="42"/>
  <c r="G994" i="42"/>
  <c r="G995" i="42"/>
  <c r="G996" i="42"/>
  <c r="G997" i="42"/>
  <c r="G998" i="42"/>
  <c r="G999" i="42"/>
  <c r="G1000" i="42"/>
  <c r="G1001" i="42"/>
  <c r="G1002" i="42"/>
  <c r="G1003" i="42"/>
  <c r="G1004" i="42"/>
  <c r="G1005" i="42"/>
  <c r="G1006" i="42"/>
  <c r="G1007" i="42"/>
  <c r="G1008" i="42"/>
  <c r="G1009" i="42"/>
  <c r="G1010" i="42"/>
  <c r="G1011" i="42"/>
  <c r="G1012" i="42"/>
  <c r="G1013" i="42"/>
  <c r="G1014" i="42"/>
  <c r="G1015" i="42"/>
  <c r="G1016" i="42"/>
  <c r="G1017" i="42"/>
  <c r="G1018" i="42"/>
  <c r="G1019" i="42"/>
  <c r="G1020" i="42"/>
  <c r="G1021" i="42"/>
  <c r="G1022" i="42"/>
  <c r="G1023" i="42"/>
  <c r="G1024" i="42"/>
  <c r="G1025" i="42"/>
  <c r="G1026" i="42"/>
  <c r="G1027" i="42"/>
  <c r="G1028" i="42"/>
  <c r="G1029" i="42"/>
  <c r="G1030" i="42"/>
  <c r="G1031" i="42"/>
  <c r="G1032" i="42"/>
  <c r="G1033" i="42"/>
  <c r="G1034" i="42"/>
  <c r="G1035" i="42"/>
  <c r="G1036" i="42"/>
  <c r="G1037" i="42"/>
  <c r="G1038" i="42"/>
  <c r="G1039" i="42"/>
  <c r="G1040" i="42"/>
  <c r="G1041" i="42"/>
  <c r="G1042" i="42"/>
  <c r="G1043" i="42"/>
  <c r="G1044" i="42"/>
  <c r="G1045" i="42"/>
  <c r="G1046" i="42"/>
  <c r="G1047" i="42"/>
  <c r="G1048" i="42"/>
  <c r="G1049" i="42"/>
  <c r="G1050" i="42"/>
  <c r="G1051" i="42"/>
  <c r="G1052" i="42"/>
  <c r="G1053" i="42"/>
  <c r="G1054" i="42"/>
  <c r="G1055" i="42"/>
  <c r="G1056" i="42"/>
  <c r="G1057" i="42"/>
  <c r="G1058" i="42"/>
  <c r="G1059" i="42"/>
  <c r="G1060" i="42"/>
  <c r="G1061" i="42"/>
  <c r="G1062" i="42"/>
  <c r="G1063" i="42"/>
  <c r="G1064" i="42"/>
  <c r="G1065" i="42"/>
  <c r="G1066" i="42"/>
  <c r="G1067" i="42"/>
  <c r="G1068" i="42"/>
  <c r="G1069" i="42"/>
  <c r="G1070" i="42"/>
  <c r="G1071" i="42"/>
  <c r="G1072" i="42"/>
  <c r="G1073" i="42"/>
  <c r="G1074" i="42"/>
  <c r="G1075" i="42"/>
  <c r="G1076" i="42"/>
  <c r="G1077" i="42"/>
  <c r="G1078" i="42"/>
  <c r="G1079" i="42"/>
  <c r="G1080" i="42"/>
  <c r="G1081" i="42"/>
  <c r="G1082" i="42"/>
  <c r="G1083" i="42"/>
  <c r="G1084" i="42"/>
  <c r="G1085" i="42"/>
  <c r="G1086" i="42"/>
  <c r="G1087" i="42"/>
  <c r="G1088" i="42"/>
  <c r="G1089" i="42"/>
  <c r="G1090" i="42"/>
  <c r="G1091" i="42"/>
  <c r="G1092" i="42"/>
  <c r="G1093" i="42"/>
  <c r="G1094" i="42"/>
  <c r="G1095" i="42"/>
  <c r="G1096" i="42"/>
  <c r="G1097" i="42"/>
  <c r="G1098" i="42"/>
  <c r="G1099" i="42"/>
  <c r="G1100" i="42"/>
  <c r="G1101" i="42"/>
  <c r="G1102" i="42"/>
  <c r="G1103" i="42"/>
  <c r="G1104" i="42"/>
  <c r="G1105" i="42"/>
  <c r="G1106" i="42"/>
  <c r="G1107" i="42"/>
  <c r="G1108" i="42"/>
  <c r="G1109" i="42"/>
  <c r="G1110" i="42"/>
  <c r="G1111" i="42"/>
  <c r="G1112" i="42"/>
  <c r="G1113" i="42"/>
  <c r="G1114" i="42"/>
  <c r="G1115" i="42"/>
  <c r="G1116" i="42"/>
  <c r="G1117" i="42"/>
  <c r="G1118" i="42"/>
  <c r="G1119" i="42"/>
  <c r="G1120" i="42"/>
  <c r="G1121" i="42"/>
  <c r="G1122" i="42"/>
  <c r="G1123" i="42"/>
  <c r="G1124" i="42"/>
  <c r="G1125" i="42"/>
  <c r="G1126" i="42"/>
  <c r="G1127" i="42"/>
  <c r="G1128" i="42"/>
  <c r="G1129" i="42"/>
  <c r="G1130" i="42"/>
  <c r="G1131" i="42"/>
  <c r="G1132" i="42"/>
  <c r="G1133" i="42"/>
  <c r="G1134" i="42"/>
  <c r="G1135" i="42"/>
  <c r="G1136" i="42"/>
  <c r="G1137" i="42"/>
  <c r="G1138" i="42"/>
  <c r="G1139" i="42"/>
  <c r="G1140" i="42"/>
  <c r="G1141" i="42"/>
  <c r="G1142" i="42"/>
  <c r="G1143" i="42"/>
  <c r="G1144" i="42"/>
  <c r="G1145" i="42"/>
  <c r="G1146" i="42"/>
  <c r="G1147" i="42"/>
  <c r="G1148" i="42"/>
  <c r="G1149" i="42"/>
  <c r="G1150" i="42"/>
  <c r="G1151" i="42"/>
  <c r="G1152" i="42"/>
  <c r="G1153" i="42"/>
  <c r="G1154" i="42"/>
  <c r="G1155" i="42"/>
  <c r="G1156" i="42"/>
  <c r="G1157" i="42"/>
  <c r="G1158" i="42"/>
  <c r="G1159" i="42"/>
  <c r="G1160" i="42"/>
  <c r="G1161" i="42"/>
  <c r="G1162" i="42"/>
  <c r="G1163" i="42"/>
  <c r="G1164" i="42"/>
  <c r="G1165" i="42"/>
  <c r="G1166" i="42"/>
  <c r="G1167" i="42"/>
  <c r="G1168" i="42"/>
  <c r="G1169" i="42"/>
  <c r="G1170" i="42"/>
  <c r="G1171" i="42"/>
  <c r="G1172" i="42"/>
  <c r="G1173" i="42"/>
  <c r="G1174" i="42"/>
  <c r="G1175" i="42"/>
  <c r="G1176" i="42"/>
  <c r="G1177" i="42"/>
  <c r="G1178" i="42"/>
  <c r="G1179" i="42"/>
  <c r="G1180" i="42"/>
  <c r="G1181" i="42"/>
  <c r="G1182" i="42"/>
  <c r="G1183" i="42"/>
  <c r="G1184" i="42"/>
  <c r="G1185" i="42"/>
  <c r="G1186" i="42"/>
  <c r="G1187" i="42"/>
  <c r="G1188" i="42"/>
  <c r="G1189" i="42"/>
  <c r="G1190" i="42"/>
  <c r="G1191" i="42"/>
  <c r="G1192" i="42"/>
  <c r="G1193" i="42"/>
  <c r="G1194" i="42"/>
  <c r="G1195" i="42"/>
  <c r="G1196" i="42"/>
  <c r="G1197" i="42"/>
  <c r="G1198" i="42"/>
  <c r="G1199" i="42"/>
  <c r="G1200" i="42"/>
  <c r="G1201" i="42"/>
  <c r="G1202" i="42"/>
  <c r="G1203" i="42"/>
  <c r="G1204" i="42"/>
  <c r="G1205" i="42"/>
  <c r="G1206" i="42"/>
  <c r="G1207" i="42"/>
  <c r="G1208" i="42"/>
  <c r="G1209" i="42"/>
  <c r="G1210" i="42"/>
  <c r="G1211" i="42"/>
  <c r="G1212" i="42"/>
  <c r="G1213" i="42"/>
  <c r="G1214" i="42"/>
  <c r="G1215" i="42"/>
  <c r="G1216" i="42"/>
  <c r="G1217" i="42"/>
  <c r="G1218" i="42"/>
  <c r="G1219" i="42"/>
  <c r="G1220" i="42"/>
  <c r="G1221" i="42"/>
  <c r="G1222" i="42"/>
  <c r="G1223" i="42"/>
  <c r="G1224" i="42"/>
  <c r="G1225" i="42"/>
  <c r="G1226" i="42"/>
  <c r="G1227" i="42"/>
  <c r="G1228" i="42"/>
  <c r="G1229" i="42"/>
  <c r="G1230" i="42"/>
  <c r="G1231" i="42"/>
  <c r="G1232" i="42"/>
  <c r="G1233" i="42"/>
  <c r="G1234" i="42"/>
  <c r="G1235" i="42"/>
  <c r="G1236" i="42"/>
  <c r="G1237" i="42"/>
  <c r="G1238" i="42"/>
  <c r="G1239" i="42"/>
  <c r="G1240" i="42"/>
  <c r="G1241" i="42"/>
  <c r="G1242" i="42"/>
  <c r="G1243" i="42"/>
  <c r="G1244" i="42"/>
  <c r="G1245" i="42"/>
  <c r="G1246" i="42"/>
  <c r="G1247" i="42"/>
  <c r="G1248" i="42"/>
  <c r="G1249" i="42"/>
  <c r="G1250" i="42"/>
  <c r="G1251" i="42"/>
  <c r="G1252" i="42"/>
  <c r="G1253" i="42"/>
  <c r="G1254" i="42"/>
  <c r="G1255" i="42"/>
  <c r="G1256" i="42"/>
  <c r="G1257" i="42"/>
  <c r="G1258" i="42"/>
  <c r="G1259" i="42"/>
  <c r="G1260" i="42"/>
  <c r="G1261" i="42"/>
  <c r="G1262" i="42"/>
  <c r="G1263" i="42"/>
  <c r="G1264" i="42"/>
  <c r="G1265" i="42"/>
  <c r="G1266" i="42"/>
  <c r="G1267" i="42"/>
  <c r="G1268" i="42"/>
  <c r="G1269" i="42"/>
  <c r="G1270" i="42"/>
  <c r="G1271" i="42"/>
  <c r="G1272" i="42"/>
  <c r="G1273" i="42"/>
  <c r="G1274" i="42"/>
  <c r="G1275" i="42"/>
  <c r="G1276" i="42"/>
  <c r="G1277" i="42"/>
  <c r="G1278" i="42"/>
  <c r="G1279" i="42"/>
  <c r="G1280" i="42"/>
  <c r="G1281" i="42"/>
  <c r="G1282" i="42"/>
  <c r="G1283" i="42"/>
  <c r="G1284" i="42"/>
  <c r="G1285" i="42"/>
  <c r="G1286" i="42"/>
  <c r="G1287" i="42"/>
  <c r="G1288" i="42"/>
  <c r="G1289" i="42"/>
  <c r="G1290" i="42"/>
  <c r="G1291" i="42"/>
  <c r="G1292" i="42"/>
  <c r="G1293" i="42"/>
  <c r="G1294" i="42"/>
  <c r="G1295" i="42"/>
  <c r="G1296" i="42"/>
  <c r="G1297" i="42"/>
  <c r="G1298" i="42"/>
  <c r="G1299" i="42"/>
  <c r="G1300" i="42"/>
  <c r="G1301" i="42"/>
  <c r="G1302" i="42"/>
  <c r="G1303" i="42"/>
  <c r="G1304" i="42"/>
  <c r="G1305" i="42"/>
  <c r="G1306" i="42"/>
  <c r="G1307" i="42"/>
  <c r="G1308" i="42"/>
  <c r="G1309" i="42"/>
  <c r="G1310" i="42"/>
  <c r="G1311" i="42"/>
  <c r="G1312" i="42"/>
  <c r="G1313" i="42"/>
  <c r="G1314" i="42"/>
  <c r="G1315" i="42"/>
  <c r="G1316" i="42"/>
  <c r="G1317" i="42"/>
  <c r="G1318" i="42"/>
  <c r="G1319" i="42"/>
  <c r="G1320" i="42"/>
  <c r="G1321" i="42"/>
  <c r="G1322" i="42"/>
  <c r="G1323" i="42"/>
  <c r="G1324" i="42"/>
  <c r="G1325" i="42"/>
  <c r="G1326" i="42"/>
  <c r="G1327" i="42"/>
  <c r="G1328" i="42"/>
  <c r="G1329" i="42"/>
  <c r="G1330" i="42"/>
  <c r="G1331" i="42"/>
  <c r="G1332" i="42"/>
  <c r="G1333" i="42"/>
  <c r="G1334" i="42"/>
  <c r="G1335" i="42"/>
  <c r="G1336" i="42"/>
  <c r="G1337" i="42"/>
  <c r="G1338" i="42"/>
  <c r="G1339" i="42"/>
  <c r="G1340" i="42"/>
  <c r="G1341" i="42"/>
  <c r="G1342" i="42"/>
  <c r="G1343" i="42"/>
  <c r="G1344" i="42"/>
  <c r="G1345" i="42"/>
  <c r="G1346" i="42"/>
  <c r="G1347" i="42"/>
  <c r="G1348" i="42"/>
  <c r="G1349" i="42"/>
  <c r="G1350" i="42"/>
  <c r="G1351" i="42"/>
  <c r="G1352" i="42"/>
  <c r="G1353" i="42"/>
  <c r="G1354" i="42"/>
  <c r="G1355" i="42"/>
  <c r="G1356" i="42"/>
  <c r="G1357" i="42"/>
  <c r="G1358" i="42"/>
  <c r="G1359" i="42"/>
  <c r="G1360" i="42"/>
  <c r="G1361" i="42"/>
  <c r="G1362" i="42"/>
  <c r="G1363" i="42"/>
  <c r="G1364" i="42"/>
  <c r="G1365" i="42"/>
  <c r="G1366" i="42"/>
  <c r="G1367" i="42"/>
  <c r="G1368" i="42"/>
  <c r="G1369" i="42"/>
  <c r="G1370" i="42"/>
  <c r="G1371" i="42"/>
  <c r="G1372" i="42"/>
  <c r="G1373" i="42"/>
  <c r="G1374" i="42"/>
  <c r="G1375" i="42"/>
  <c r="G1376" i="42"/>
  <c r="G1377" i="42"/>
  <c r="G1378" i="42"/>
  <c r="G1379" i="42"/>
  <c r="G1380" i="42"/>
  <c r="G1381" i="42"/>
  <c r="G1382" i="42"/>
  <c r="G1383" i="42"/>
  <c r="G1384" i="42"/>
  <c r="G1385" i="42"/>
  <c r="G1386" i="42"/>
  <c r="G1387" i="42"/>
  <c r="G1388" i="42"/>
  <c r="G1389" i="42"/>
  <c r="G1390" i="42"/>
  <c r="G1391" i="42"/>
  <c r="G1392" i="42"/>
  <c r="G1393" i="42"/>
  <c r="G1394" i="42"/>
  <c r="G1395" i="42"/>
  <c r="G1396" i="42"/>
  <c r="G1397" i="42"/>
  <c r="G1398" i="42"/>
  <c r="G1399" i="42"/>
  <c r="G1400" i="42"/>
  <c r="G1401" i="42"/>
  <c r="G1402" i="42"/>
  <c r="G1403" i="42"/>
  <c r="G1404" i="42"/>
  <c r="G1405" i="42"/>
  <c r="G1406" i="42"/>
  <c r="G1407" i="42"/>
  <c r="G1408" i="42"/>
  <c r="G1409" i="42"/>
  <c r="G1410" i="42"/>
  <c r="G1411" i="42"/>
  <c r="G1412" i="42"/>
  <c r="G1413" i="42"/>
  <c r="G1414" i="42"/>
  <c r="G1415" i="42"/>
  <c r="G1416" i="42"/>
  <c r="G1417" i="42"/>
  <c r="G1418" i="42"/>
  <c r="G1419" i="42"/>
  <c r="G1420" i="42"/>
  <c r="G1421" i="42"/>
  <c r="G1422" i="42"/>
  <c r="G1423" i="42"/>
  <c r="G1424" i="42"/>
  <c r="G1425" i="42"/>
  <c r="G1426" i="42"/>
  <c r="G1427" i="42"/>
  <c r="G1428" i="42"/>
  <c r="G1429" i="42"/>
  <c r="G1430" i="42"/>
  <c r="G1431" i="42"/>
  <c r="G1432" i="42"/>
  <c r="G1433" i="42"/>
  <c r="G1434" i="42"/>
  <c r="G1435" i="42"/>
  <c r="G1436" i="42"/>
  <c r="G1437" i="42"/>
  <c r="G1438" i="42"/>
  <c r="G1439" i="42"/>
  <c r="G1440" i="42"/>
  <c r="G1441" i="42"/>
  <c r="G1442" i="42"/>
  <c r="G1443" i="42"/>
  <c r="G1444" i="42"/>
  <c r="G1445" i="42"/>
  <c r="G1446" i="42"/>
  <c r="G1447" i="42"/>
  <c r="G1448" i="42"/>
  <c r="G1449" i="42"/>
  <c r="G1450" i="42"/>
  <c r="G1451" i="42"/>
  <c r="G1452" i="42"/>
  <c r="G1453" i="42"/>
  <c r="G1454" i="42"/>
  <c r="G1455" i="42"/>
  <c r="G1456" i="42"/>
  <c r="G1457" i="42"/>
  <c r="G1458" i="42"/>
  <c r="G1459" i="42"/>
  <c r="G1460" i="42"/>
  <c r="G1461" i="42"/>
  <c r="G1462" i="42"/>
  <c r="G1463" i="42"/>
  <c r="G1464" i="42"/>
  <c r="G1465" i="42"/>
  <c r="G1466" i="42"/>
  <c r="G1467" i="42"/>
  <c r="G1468" i="42"/>
  <c r="G1469" i="42"/>
  <c r="G1470" i="42"/>
  <c r="G1471" i="42"/>
  <c r="G1472" i="42"/>
  <c r="G1473" i="42"/>
  <c r="G1474" i="42"/>
  <c r="G1475" i="42"/>
  <c r="G1476" i="42"/>
  <c r="G1477" i="42"/>
  <c r="G1478" i="42"/>
  <c r="G1479" i="42"/>
  <c r="G1480" i="42"/>
  <c r="G1481" i="42"/>
  <c r="G1482" i="42"/>
  <c r="G1483" i="42"/>
  <c r="G1484" i="42"/>
  <c r="G1485" i="42"/>
  <c r="G1486" i="42"/>
  <c r="G1487" i="42"/>
  <c r="G1488" i="42"/>
  <c r="G1489" i="42"/>
  <c r="G1490" i="42"/>
  <c r="G1491" i="42"/>
  <c r="G1492" i="42"/>
  <c r="G1493" i="42"/>
  <c r="G1494" i="42"/>
  <c r="G1495" i="42"/>
  <c r="G1496" i="42"/>
  <c r="G1497" i="42"/>
  <c r="G1498" i="42"/>
  <c r="G1499" i="42"/>
  <c r="G1500" i="42"/>
  <c r="G1501" i="42"/>
  <c r="G1502" i="42"/>
  <c r="G1503" i="42"/>
  <c r="G1504" i="42"/>
  <c r="G1505" i="42"/>
  <c r="G1506" i="42"/>
  <c r="G1507" i="42"/>
  <c r="G1508" i="42"/>
  <c r="G1509" i="42"/>
  <c r="G1510" i="42"/>
  <c r="G1511" i="42"/>
  <c r="G1512" i="42"/>
  <c r="G1513" i="42"/>
  <c r="G1514" i="42"/>
  <c r="G1515" i="42"/>
  <c r="G1516" i="42"/>
  <c r="G1517" i="42"/>
  <c r="G1518" i="42"/>
  <c r="G1519" i="42"/>
  <c r="G1520" i="42"/>
  <c r="G1521" i="42"/>
  <c r="G1522" i="42"/>
  <c r="G1523" i="42"/>
  <c r="G1524" i="42"/>
  <c r="G1525" i="42"/>
  <c r="G1526" i="42"/>
  <c r="G1527" i="42"/>
  <c r="G1528" i="42"/>
  <c r="G1529" i="42"/>
  <c r="G1530" i="42"/>
  <c r="G1531" i="42"/>
  <c r="G1532" i="42"/>
  <c r="G1533" i="42"/>
  <c r="G1534" i="42"/>
  <c r="G1535" i="42"/>
  <c r="G1536" i="42"/>
  <c r="G1537" i="42"/>
  <c r="G1538" i="42"/>
  <c r="G1539" i="42"/>
  <c r="G1540" i="42"/>
  <c r="G1541" i="42"/>
  <c r="G1542" i="42"/>
  <c r="G1543" i="42"/>
  <c r="G1544" i="42"/>
  <c r="G1545" i="42"/>
  <c r="G1546" i="42"/>
  <c r="G1547" i="42"/>
  <c r="G1548" i="42"/>
  <c r="G1549" i="42"/>
  <c r="G1550" i="42"/>
  <c r="G1551" i="42"/>
  <c r="G1552" i="42"/>
  <c r="G1553" i="42"/>
  <c r="G1554" i="42"/>
  <c r="G1555" i="42"/>
  <c r="G1556" i="42"/>
  <c r="G1557" i="42"/>
  <c r="G1558" i="42"/>
  <c r="G1559" i="42"/>
  <c r="G1560" i="42"/>
  <c r="G1561" i="42"/>
  <c r="G1562" i="42"/>
  <c r="G1563" i="42"/>
  <c r="G1564" i="42"/>
  <c r="G1565" i="42"/>
  <c r="G1566" i="42"/>
  <c r="G1567" i="42"/>
  <c r="G1568" i="42"/>
  <c r="G1569" i="42"/>
  <c r="G1570" i="42"/>
  <c r="G1571" i="42"/>
  <c r="G1572" i="42"/>
  <c r="G1573" i="42"/>
  <c r="G1574" i="42"/>
  <c r="G1575" i="42"/>
  <c r="G1576" i="42"/>
  <c r="G1577" i="42"/>
  <c r="G1578" i="42"/>
  <c r="G1579" i="42"/>
  <c r="G1580" i="42"/>
  <c r="G1581" i="42"/>
  <c r="G1582" i="42"/>
  <c r="G1583" i="42"/>
  <c r="G1584" i="42"/>
  <c r="G1585" i="42"/>
  <c r="G1586" i="42"/>
  <c r="G1587" i="42"/>
  <c r="G1588" i="42"/>
  <c r="G1589" i="42"/>
  <c r="G1590" i="42"/>
  <c r="G1591" i="42"/>
  <c r="G1592" i="42"/>
  <c r="G1593" i="42"/>
  <c r="G1594" i="42"/>
  <c r="G1595" i="42"/>
  <c r="G1596" i="42"/>
  <c r="G1597" i="42"/>
  <c r="G1598" i="42"/>
  <c r="G1599" i="42"/>
  <c r="G1600" i="42"/>
  <c r="G1601" i="42"/>
  <c r="G1602" i="42"/>
  <c r="G1603" i="42"/>
  <c r="G1604" i="42"/>
  <c r="G1605" i="42"/>
  <c r="G1606" i="42"/>
  <c r="G1607" i="42"/>
  <c r="G1608" i="42"/>
  <c r="G1609" i="42"/>
  <c r="G1610" i="42"/>
  <c r="G1611" i="42"/>
  <c r="G1612" i="42"/>
  <c r="G1613" i="42"/>
  <c r="G1614" i="42"/>
  <c r="G1615" i="42"/>
  <c r="G1616" i="42"/>
  <c r="G1617" i="42"/>
  <c r="G1618" i="42"/>
  <c r="G1619" i="42"/>
  <c r="G1620" i="42"/>
  <c r="G1621" i="42"/>
  <c r="G1622" i="42"/>
  <c r="G1623" i="42"/>
  <c r="G1624" i="42"/>
  <c r="G1625" i="42"/>
  <c r="G1626" i="42"/>
  <c r="G1627" i="42"/>
  <c r="G1628" i="42"/>
  <c r="G1629" i="42"/>
  <c r="G1630" i="42"/>
  <c r="G1631" i="42"/>
  <c r="G1632" i="42"/>
  <c r="G1633" i="42"/>
  <c r="G1634" i="42"/>
  <c r="G1635" i="42"/>
  <c r="G1636" i="42"/>
  <c r="G1637" i="42"/>
  <c r="G1638" i="42"/>
  <c r="G1639" i="42"/>
  <c r="G1640" i="42"/>
  <c r="G1641" i="42"/>
  <c r="G1642" i="42"/>
  <c r="G1643" i="42"/>
  <c r="G1644" i="42"/>
  <c r="G1645" i="42"/>
  <c r="G1646" i="42"/>
  <c r="G1647" i="42"/>
  <c r="G1648" i="42"/>
  <c r="G1649" i="42"/>
  <c r="G1650" i="42"/>
  <c r="G1651" i="42"/>
  <c r="G1652" i="42"/>
  <c r="G1653" i="42"/>
  <c r="G1654" i="42"/>
  <c r="G1655" i="42"/>
  <c r="G1656" i="42"/>
  <c r="G1657" i="42"/>
  <c r="G1658" i="42"/>
  <c r="G1659" i="42"/>
  <c r="G1660" i="42"/>
  <c r="G1661" i="42"/>
  <c r="G1662" i="42"/>
  <c r="G1663" i="42"/>
  <c r="G1664" i="42"/>
  <c r="G1665" i="42"/>
  <c r="G1666" i="42"/>
  <c r="G1667" i="42"/>
  <c r="G1668" i="42"/>
  <c r="G1669" i="42"/>
  <c r="G1670" i="42"/>
  <c r="G1671" i="42"/>
  <c r="G1672" i="42"/>
  <c r="G1673" i="42"/>
  <c r="G1674" i="42"/>
  <c r="G1675" i="42"/>
  <c r="G1676" i="42"/>
  <c r="G1677" i="42"/>
  <c r="G1678" i="42"/>
  <c r="G1679" i="42"/>
  <c r="G1680" i="42"/>
  <c r="G1681" i="42"/>
  <c r="G1682" i="42"/>
  <c r="G1683" i="42"/>
  <c r="G1684" i="42"/>
  <c r="G1685" i="42"/>
  <c r="G1686" i="42"/>
  <c r="G1687" i="42"/>
  <c r="G1688" i="42"/>
  <c r="G1689" i="42"/>
  <c r="G1690" i="42"/>
  <c r="G1691" i="42"/>
  <c r="G1692" i="42"/>
  <c r="G1693" i="42"/>
  <c r="G1694" i="42"/>
  <c r="G1695" i="42"/>
  <c r="G1696" i="42"/>
  <c r="G1697" i="42"/>
  <c r="G1698" i="42"/>
  <c r="G1699" i="42"/>
  <c r="G1700" i="42"/>
  <c r="G1701" i="42"/>
  <c r="G1702" i="42"/>
  <c r="G1703" i="42"/>
  <c r="G1704" i="42"/>
  <c r="G1705" i="42"/>
  <c r="G1706" i="42"/>
  <c r="G1707" i="42"/>
  <c r="G1708" i="42"/>
  <c r="G1709" i="42"/>
  <c r="G1710" i="42"/>
  <c r="G1711" i="42"/>
  <c r="G1712" i="42"/>
  <c r="G1713" i="42"/>
  <c r="G1714" i="42"/>
  <c r="G1715" i="42"/>
  <c r="G1716" i="42"/>
  <c r="G1717" i="42"/>
  <c r="G1718" i="42"/>
  <c r="G1719" i="42"/>
  <c r="G1720" i="42"/>
  <c r="G1721" i="42"/>
  <c r="G1722" i="42"/>
  <c r="G1723" i="42"/>
  <c r="G1724" i="42"/>
  <c r="G1725" i="42"/>
  <c r="G1726" i="42"/>
  <c r="G1727" i="42"/>
  <c r="G1728" i="42"/>
  <c r="G1729" i="42"/>
  <c r="G1730" i="42"/>
  <c r="G1731" i="42"/>
  <c r="G1732" i="42"/>
  <c r="G1733" i="42"/>
  <c r="G1734" i="42"/>
  <c r="G1735" i="42"/>
  <c r="G1736" i="42"/>
  <c r="G1737" i="42"/>
  <c r="G1738" i="42"/>
  <c r="G1739" i="42"/>
  <c r="G1740" i="42"/>
  <c r="G1741" i="42"/>
  <c r="G1742" i="42"/>
  <c r="G1743" i="42"/>
  <c r="G1744" i="42"/>
  <c r="G1745" i="42"/>
  <c r="G1746" i="42"/>
  <c r="G1747" i="42"/>
  <c r="G1748" i="42"/>
  <c r="G1749" i="42"/>
  <c r="G1750" i="42"/>
  <c r="G1751" i="42"/>
  <c r="G1752" i="42"/>
  <c r="G1753" i="42"/>
  <c r="G1754" i="42"/>
  <c r="G1755" i="42"/>
  <c r="G1756" i="42"/>
  <c r="G1757" i="42"/>
  <c r="G1758" i="42"/>
  <c r="G1759" i="42"/>
  <c r="G1760" i="42"/>
  <c r="G1761" i="42"/>
  <c r="G1762" i="42"/>
  <c r="G1763" i="42"/>
  <c r="G1764" i="42"/>
  <c r="G1765" i="42"/>
  <c r="G1766" i="42"/>
  <c r="G1767" i="42"/>
  <c r="G1768" i="42"/>
  <c r="G1769" i="42"/>
  <c r="G1770" i="42"/>
  <c r="G1771" i="42"/>
  <c r="G1772" i="42"/>
  <c r="G1773" i="42"/>
  <c r="G1774" i="42"/>
  <c r="G1775" i="42"/>
  <c r="G1776" i="42"/>
  <c r="G1777" i="42"/>
  <c r="G1778" i="42"/>
  <c r="G1779" i="42"/>
  <c r="G1780" i="42"/>
  <c r="G1781" i="42"/>
  <c r="G1782" i="42"/>
  <c r="G1783" i="42"/>
  <c r="G1784" i="42"/>
  <c r="G1785" i="42"/>
  <c r="G1786" i="42"/>
  <c r="G1787" i="42"/>
  <c r="G1788" i="42"/>
  <c r="G1789" i="42"/>
  <c r="G1790" i="42"/>
  <c r="G1791" i="42"/>
  <c r="G1792" i="42"/>
  <c r="G1793" i="42"/>
  <c r="G1794" i="42"/>
  <c r="G1795" i="42"/>
  <c r="G1796" i="42"/>
  <c r="G1797" i="42"/>
  <c r="G1798" i="42"/>
  <c r="G1799" i="42"/>
  <c r="G1800" i="42"/>
  <c r="G1801" i="42"/>
  <c r="G1802" i="42"/>
  <c r="G1803" i="42"/>
  <c r="G1804" i="42"/>
  <c r="G1805" i="42"/>
  <c r="G1806" i="42"/>
  <c r="G1807" i="42"/>
  <c r="G1808" i="42"/>
  <c r="G1809" i="42"/>
  <c r="G1810" i="42"/>
  <c r="G1811" i="42"/>
  <c r="G1812" i="42"/>
  <c r="G1813" i="42"/>
  <c r="G1814" i="42"/>
  <c r="G1815" i="42"/>
  <c r="G1816" i="42"/>
  <c r="G1817" i="42"/>
  <c r="G1818" i="42"/>
  <c r="G1819" i="42"/>
  <c r="G1820" i="42"/>
  <c r="G1821" i="42"/>
  <c r="G1822" i="42"/>
  <c r="G1823" i="42"/>
  <c r="G1824" i="42"/>
  <c r="G1825" i="42"/>
  <c r="G1826" i="42"/>
  <c r="G1827" i="42"/>
  <c r="G1828" i="42"/>
  <c r="G1829" i="42"/>
  <c r="G1830" i="42"/>
  <c r="G1831" i="42"/>
  <c r="G1832" i="42"/>
  <c r="G1833" i="42"/>
  <c r="G1834" i="42"/>
  <c r="G1835" i="42"/>
  <c r="G1836" i="42"/>
  <c r="G1837" i="42"/>
  <c r="G1838" i="42"/>
  <c r="G1839" i="42"/>
  <c r="G1840" i="42"/>
  <c r="G1841" i="42"/>
  <c r="G1842" i="42"/>
  <c r="G1843" i="42"/>
  <c r="G1844" i="42"/>
  <c r="G1845" i="42"/>
  <c r="G1846" i="42"/>
  <c r="G1847" i="42"/>
  <c r="G1848" i="42"/>
  <c r="G1849" i="42"/>
  <c r="G1850" i="42"/>
  <c r="G1851" i="42"/>
  <c r="G1852" i="42"/>
  <c r="G1853" i="42"/>
  <c r="G1854" i="42"/>
  <c r="G1855" i="42"/>
  <c r="G1856" i="42"/>
  <c r="G1857" i="42"/>
  <c r="G1858" i="42"/>
  <c r="G1859" i="42"/>
  <c r="G1860" i="42"/>
  <c r="G1861" i="42"/>
  <c r="G1862" i="42"/>
  <c r="G1863" i="42"/>
  <c r="G1864" i="42"/>
  <c r="G1865" i="42"/>
  <c r="G1866" i="42"/>
  <c r="G1867" i="42"/>
  <c r="G1868" i="42"/>
  <c r="G1869" i="42"/>
  <c r="G1870" i="42"/>
  <c r="G1871" i="42"/>
  <c r="G1872" i="42"/>
  <c r="G1873" i="42"/>
  <c r="G1874" i="42"/>
  <c r="G1875" i="42"/>
  <c r="G1876" i="42"/>
  <c r="G1877" i="42"/>
  <c r="G1878" i="42"/>
  <c r="G1879" i="42"/>
  <c r="G1880" i="42"/>
  <c r="G1881" i="42"/>
  <c r="G1882" i="42"/>
  <c r="G1883" i="42"/>
  <c r="G1884" i="42"/>
  <c r="G1885" i="42"/>
  <c r="G1886" i="42"/>
  <c r="G1887" i="42"/>
  <c r="G1888" i="42"/>
  <c r="G1889" i="42"/>
  <c r="G1890" i="42"/>
  <c r="G1891" i="42"/>
  <c r="G1892" i="42"/>
  <c r="G1893" i="42"/>
  <c r="G1894" i="42"/>
  <c r="G1895" i="42"/>
  <c r="G1896" i="42"/>
  <c r="G1897" i="42"/>
  <c r="G1898" i="42"/>
  <c r="G1899" i="42"/>
  <c r="G1900" i="42"/>
  <c r="G1901" i="42"/>
  <c r="G1902" i="42"/>
  <c r="G1903" i="42"/>
  <c r="G1904" i="42"/>
  <c r="G1905" i="42"/>
  <c r="G1906" i="42"/>
  <c r="G1907" i="42"/>
  <c r="G1908" i="42"/>
  <c r="G1909" i="42"/>
  <c r="G1910" i="42"/>
  <c r="G1911" i="42"/>
  <c r="G1912" i="42"/>
  <c r="G1913" i="42"/>
  <c r="G1914" i="42"/>
  <c r="G1915" i="42"/>
  <c r="G1916" i="42"/>
  <c r="G1917" i="42"/>
  <c r="G1918" i="42"/>
  <c r="G1919" i="42"/>
  <c r="G1920" i="42"/>
  <c r="G1921" i="42"/>
  <c r="G1922" i="42"/>
  <c r="G1923" i="42"/>
  <c r="G1924" i="42"/>
  <c r="G1925" i="42"/>
  <c r="G1926" i="42"/>
  <c r="G1927" i="42"/>
  <c r="G1928" i="42"/>
  <c r="G1929" i="42"/>
  <c r="G1930" i="42"/>
  <c r="G1931" i="42"/>
  <c r="G1932" i="42"/>
  <c r="G1933" i="42"/>
  <c r="G1934" i="42"/>
  <c r="G1935" i="42"/>
  <c r="G1936" i="42"/>
  <c r="G1937" i="42"/>
  <c r="G1938" i="42"/>
  <c r="G1939" i="42"/>
  <c r="G1940" i="42"/>
  <c r="G1941" i="42"/>
  <c r="G1942" i="42"/>
  <c r="G1943" i="42"/>
  <c r="G1944" i="42"/>
  <c r="G1945" i="42"/>
  <c r="G1946" i="42"/>
  <c r="G1947" i="42"/>
  <c r="G1948" i="42"/>
  <c r="G1949" i="42"/>
  <c r="G1950" i="42"/>
  <c r="G1951" i="42"/>
  <c r="G1952" i="42"/>
  <c r="G1953" i="42"/>
  <c r="G1954" i="42"/>
  <c r="G1955" i="42"/>
  <c r="G1956" i="42"/>
  <c r="G1957" i="42"/>
  <c r="G1958" i="42"/>
  <c r="G1959" i="42"/>
  <c r="G1960" i="42"/>
  <c r="G1961" i="42"/>
  <c r="G1962" i="42"/>
  <c r="G1963" i="42"/>
  <c r="G1964" i="42"/>
  <c r="G1965" i="42"/>
  <c r="G1966" i="42"/>
  <c r="G1967" i="42"/>
  <c r="G1968" i="42"/>
  <c r="G1969" i="42"/>
  <c r="G1970" i="42"/>
  <c r="G1971" i="42"/>
  <c r="G1972" i="42"/>
  <c r="G1973" i="42"/>
  <c r="G1974" i="42"/>
  <c r="G1975" i="42"/>
  <c r="G1976" i="42"/>
  <c r="G1977" i="42"/>
  <c r="G1978" i="42"/>
  <c r="G1979" i="42"/>
  <c r="G1980" i="42"/>
  <c r="G1981" i="42"/>
  <c r="G1982" i="42"/>
  <c r="G1983" i="42"/>
  <c r="G1984" i="42"/>
  <c r="G1985" i="42"/>
  <c r="G1986" i="42"/>
  <c r="G1987" i="42"/>
  <c r="G1988" i="42"/>
  <c r="G1989" i="42"/>
  <c r="G1990" i="42"/>
  <c r="G1991" i="42"/>
  <c r="G1992" i="42"/>
  <c r="G1993" i="42"/>
  <c r="G1994" i="42"/>
  <c r="G1995" i="42"/>
  <c r="G1996" i="42"/>
  <c r="G1997" i="42"/>
  <c r="G1998" i="42"/>
  <c r="G1999" i="42"/>
  <c r="G2000" i="42"/>
  <c r="G2001" i="42"/>
  <c r="G2002" i="42"/>
  <c r="G2003" i="42"/>
  <c r="G2004" i="42"/>
  <c r="G2005" i="42"/>
  <c r="G2006" i="42"/>
  <c r="G2007" i="42"/>
  <c r="G2008" i="42"/>
  <c r="G2009" i="42"/>
  <c r="G2010" i="42"/>
  <c r="G2011" i="42"/>
  <c r="G2012" i="42"/>
  <c r="G2013" i="42"/>
  <c r="G2014" i="42"/>
  <c r="G2015" i="42"/>
  <c r="G2016" i="42"/>
  <c r="G2017" i="42"/>
  <c r="G2018" i="42"/>
  <c r="G2019" i="42"/>
  <c r="G2020" i="42"/>
  <c r="G2021" i="42"/>
  <c r="G2022" i="42"/>
  <c r="G2023" i="42"/>
  <c r="G2024" i="42"/>
  <c r="G2025" i="42"/>
  <c r="G2026" i="42"/>
  <c r="G2027" i="42"/>
  <c r="G2028" i="42"/>
  <c r="G2029" i="42"/>
  <c r="G2030" i="42"/>
  <c r="G2031" i="42"/>
  <c r="G2032" i="42"/>
  <c r="G2033" i="42"/>
  <c r="G2034" i="42"/>
  <c r="G2035" i="42"/>
  <c r="G2036" i="42"/>
  <c r="G2037" i="42"/>
  <c r="G2038" i="42"/>
  <c r="G2039" i="42"/>
  <c r="G2040" i="42"/>
  <c r="G2041" i="42"/>
  <c r="G2042" i="42"/>
  <c r="G2043" i="42"/>
  <c r="G2044" i="42"/>
  <c r="G2045" i="42"/>
  <c r="G2046" i="42"/>
  <c r="G2047" i="42"/>
  <c r="G2048" i="42"/>
  <c r="G2049" i="42"/>
  <c r="G2050" i="42"/>
  <c r="G2051" i="42"/>
  <c r="G2052" i="42"/>
  <c r="G2053" i="42"/>
  <c r="G2054" i="42"/>
  <c r="G2055" i="42"/>
  <c r="G2056" i="42"/>
  <c r="G2057" i="42"/>
  <c r="G2058" i="42"/>
  <c r="G2059" i="42"/>
  <c r="G2060" i="42"/>
  <c r="G2061" i="42"/>
  <c r="G2062" i="42"/>
  <c r="G2063" i="42"/>
  <c r="G2064" i="42"/>
  <c r="G2065" i="42"/>
  <c r="G2066" i="42"/>
  <c r="G2067" i="42"/>
  <c r="G2068" i="42"/>
  <c r="G2069" i="42"/>
  <c r="G2070" i="42"/>
  <c r="G2071" i="42"/>
  <c r="G2072" i="42"/>
  <c r="G2073" i="42"/>
  <c r="G2074" i="42"/>
  <c r="G2075" i="42"/>
  <c r="G2076" i="42"/>
  <c r="G2077" i="42"/>
  <c r="G2078" i="42"/>
  <c r="G2079" i="42"/>
  <c r="G2080" i="42"/>
  <c r="G2081" i="42"/>
  <c r="G2082" i="42"/>
  <c r="G2083" i="42"/>
  <c r="G2084" i="42"/>
  <c r="G2085" i="42"/>
  <c r="G2086" i="42"/>
  <c r="G2087" i="42"/>
  <c r="G2088" i="42"/>
  <c r="G2089" i="42"/>
  <c r="G2090" i="42"/>
  <c r="G2091" i="42"/>
  <c r="G2092" i="42"/>
  <c r="G2093" i="42"/>
  <c r="G2094" i="42"/>
  <c r="G2095" i="42"/>
  <c r="G2096" i="42"/>
  <c r="G2097" i="42"/>
  <c r="G2098" i="42"/>
  <c r="G2099" i="42"/>
  <c r="G2100" i="42"/>
  <c r="G2101" i="42"/>
  <c r="G2102" i="42"/>
  <c r="G2103" i="42"/>
  <c r="G2104" i="42"/>
  <c r="G2105" i="42"/>
  <c r="G2106" i="42"/>
  <c r="G2107" i="42"/>
  <c r="G2108" i="42"/>
  <c r="G2109" i="42"/>
  <c r="G2110" i="42"/>
  <c r="G2111" i="42"/>
  <c r="G2112" i="42"/>
  <c r="G2113" i="42"/>
  <c r="G2114" i="42"/>
  <c r="G2115" i="42"/>
  <c r="G2116" i="42"/>
  <c r="G2117" i="42"/>
  <c r="G2118" i="42"/>
  <c r="G2119" i="42"/>
  <c r="G2120" i="42"/>
  <c r="G2121" i="42"/>
  <c r="G2122" i="42"/>
  <c r="G2123" i="42"/>
  <c r="G2124" i="42"/>
  <c r="G2125" i="42"/>
  <c r="G2126" i="42"/>
  <c r="G2127" i="42"/>
  <c r="G2128" i="42"/>
  <c r="G2129" i="42"/>
  <c r="G2130" i="42"/>
  <c r="G2131" i="42"/>
  <c r="G2132" i="42"/>
  <c r="G2133" i="42"/>
  <c r="G2134" i="42"/>
  <c r="G2135" i="42"/>
  <c r="G2136" i="42"/>
  <c r="G2137" i="42"/>
  <c r="G2138" i="42"/>
  <c r="G2139" i="42"/>
  <c r="G2140" i="42"/>
  <c r="G2141" i="42"/>
  <c r="G2142" i="42"/>
  <c r="G2143" i="42"/>
  <c r="G2144" i="42"/>
  <c r="G2145" i="42"/>
  <c r="G2146" i="42"/>
  <c r="G2147" i="42"/>
  <c r="G2148" i="42"/>
  <c r="G2149" i="42"/>
  <c r="G2150" i="42"/>
  <c r="G2151" i="42"/>
  <c r="G2152" i="42"/>
  <c r="G2153" i="42"/>
  <c r="G2154" i="42"/>
  <c r="G2155" i="42"/>
  <c r="G2156" i="42"/>
  <c r="G2157" i="42"/>
  <c r="G2158" i="42"/>
  <c r="G2159" i="42"/>
  <c r="G2160" i="42"/>
  <c r="G2161" i="42"/>
  <c r="G2162" i="42"/>
  <c r="G2163" i="42"/>
  <c r="G2164" i="42"/>
  <c r="G2165" i="42"/>
  <c r="G2166" i="42"/>
  <c r="G2167" i="42"/>
  <c r="G2168" i="42"/>
  <c r="G2169" i="42"/>
  <c r="G2170" i="42"/>
  <c r="G2171" i="42"/>
  <c r="G2172" i="42"/>
  <c r="G2173" i="42"/>
  <c r="G2174" i="42"/>
  <c r="G2175" i="42"/>
  <c r="G2176" i="42"/>
  <c r="G2177" i="42"/>
  <c r="G2178" i="42"/>
  <c r="G2179" i="42"/>
  <c r="G2180" i="42"/>
  <c r="G2181" i="42"/>
  <c r="G2182" i="42"/>
  <c r="G2183" i="42"/>
  <c r="G2184" i="42"/>
  <c r="G2185" i="42"/>
  <c r="G2186" i="42"/>
  <c r="G2187" i="42"/>
  <c r="G2188" i="42"/>
  <c r="G2189" i="42"/>
  <c r="G2190" i="42"/>
  <c r="G2191" i="42"/>
  <c r="G2192" i="42"/>
  <c r="G2193" i="42"/>
  <c r="G2194" i="42"/>
  <c r="G2195" i="42"/>
  <c r="G2196" i="42"/>
  <c r="G2197" i="42"/>
  <c r="G2198" i="42"/>
  <c r="G2199" i="42"/>
  <c r="G2200" i="42"/>
  <c r="G2201" i="42"/>
  <c r="G2202" i="42"/>
  <c r="G2203" i="42"/>
  <c r="G2204" i="42"/>
  <c r="G2205" i="42"/>
  <c r="G2206" i="42"/>
  <c r="G2207" i="42"/>
  <c r="G2208" i="42"/>
  <c r="G2209" i="42"/>
  <c r="G2210" i="42"/>
  <c r="G2211" i="42"/>
  <c r="G2212" i="42"/>
  <c r="G2213" i="42"/>
  <c r="G2214" i="42"/>
  <c r="G2215" i="42"/>
  <c r="G2216" i="42"/>
  <c r="G2217" i="42"/>
  <c r="G2218" i="42"/>
  <c r="G2219" i="42"/>
  <c r="G2220" i="42"/>
  <c r="G2221" i="42"/>
  <c r="G2222" i="42"/>
  <c r="G2223" i="42"/>
  <c r="G2224" i="42"/>
  <c r="G2225" i="42"/>
  <c r="G2226" i="42"/>
  <c r="G2227" i="42"/>
  <c r="G2228" i="42"/>
  <c r="G2229" i="42"/>
  <c r="G2230" i="42"/>
  <c r="G2231" i="42"/>
  <c r="G2232" i="42"/>
  <c r="G2233" i="42"/>
  <c r="G2234" i="42"/>
  <c r="G2235" i="42"/>
  <c r="G2236" i="42"/>
  <c r="G2237" i="42"/>
  <c r="G2238" i="42"/>
  <c r="G2239" i="42"/>
  <c r="G2240" i="42"/>
  <c r="G2241" i="42"/>
  <c r="G2242" i="42"/>
  <c r="G2243" i="42"/>
  <c r="G2244" i="42"/>
  <c r="G2245" i="42"/>
  <c r="G2246" i="42"/>
  <c r="G2247" i="42"/>
  <c r="G2248" i="42"/>
  <c r="G2249" i="42"/>
  <c r="G2250" i="42"/>
  <c r="G2251" i="42"/>
  <c r="G2252" i="42"/>
  <c r="G2253" i="42"/>
  <c r="G2254" i="42"/>
  <c r="G2255" i="42"/>
  <c r="G2256" i="42"/>
  <c r="G2257" i="42"/>
  <c r="G2258" i="42"/>
  <c r="G2259" i="42"/>
  <c r="G2260" i="42"/>
  <c r="G2261" i="42"/>
  <c r="G2262" i="42"/>
  <c r="G2263" i="42"/>
  <c r="G2264" i="42"/>
  <c r="G2265" i="42"/>
  <c r="G2266" i="42"/>
  <c r="G2267" i="42"/>
  <c r="G2268" i="42"/>
  <c r="G2269" i="42"/>
  <c r="G2270" i="42"/>
  <c r="G2271" i="42"/>
  <c r="G2272" i="42"/>
  <c r="G2273" i="42"/>
  <c r="G2274" i="42"/>
  <c r="G2275" i="42"/>
  <c r="G2276" i="42"/>
  <c r="G2277" i="42"/>
  <c r="G2278" i="42"/>
  <c r="G2279" i="42"/>
  <c r="G2280" i="42"/>
  <c r="G2281" i="42"/>
  <c r="G2282" i="42"/>
  <c r="G2283" i="42"/>
  <c r="G2284" i="42"/>
  <c r="G2285" i="42"/>
  <c r="G2286" i="42"/>
  <c r="G2287" i="42"/>
  <c r="G2288" i="42"/>
  <c r="G2289" i="42"/>
  <c r="G2290" i="42"/>
  <c r="G2291" i="42"/>
  <c r="G2292" i="42"/>
  <c r="G2293" i="42"/>
  <c r="G2294" i="42"/>
  <c r="G2295" i="42"/>
  <c r="G2296" i="42"/>
  <c r="G2297" i="42"/>
  <c r="G2298" i="42"/>
  <c r="G2299" i="42"/>
  <c r="G2300" i="42"/>
  <c r="G2301" i="42"/>
  <c r="G2302" i="42"/>
  <c r="G2303" i="42"/>
  <c r="G2304" i="42"/>
  <c r="G2305" i="42"/>
  <c r="G2306" i="42"/>
  <c r="G2307" i="42"/>
  <c r="G2308" i="42"/>
  <c r="G2309" i="42"/>
  <c r="G2310" i="42"/>
  <c r="G2311" i="42"/>
  <c r="G2312" i="42"/>
  <c r="G2313" i="42"/>
  <c r="G2314" i="42"/>
  <c r="G2315" i="42"/>
  <c r="G2316" i="42"/>
  <c r="G2317" i="42"/>
  <c r="G2318" i="42"/>
  <c r="G2319" i="42"/>
  <c r="G2320" i="42"/>
  <c r="G2321" i="42"/>
  <c r="G2322" i="42"/>
  <c r="G2323" i="42"/>
  <c r="G2324" i="42"/>
  <c r="G2325" i="42"/>
  <c r="G2326" i="42"/>
  <c r="G2327" i="42"/>
  <c r="G2328" i="42"/>
  <c r="G2329" i="42"/>
  <c r="G2330" i="42"/>
  <c r="G2331" i="42"/>
  <c r="G2332" i="42"/>
  <c r="G2333" i="42"/>
  <c r="G2334" i="42"/>
  <c r="G2335" i="42"/>
  <c r="G2336" i="42"/>
  <c r="G2337" i="42"/>
  <c r="G2338" i="42"/>
  <c r="G2339" i="42"/>
  <c r="G2340" i="42"/>
  <c r="G2341" i="42"/>
  <c r="G2342" i="42"/>
  <c r="G2343" i="42"/>
  <c r="G2344" i="42"/>
  <c r="G2345" i="42"/>
  <c r="G2346" i="42"/>
  <c r="G2347" i="42"/>
  <c r="G2348" i="42"/>
  <c r="G2349" i="42"/>
  <c r="G2350" i="42"/>
  <c r="G2351" i="42"/>
  <c r="G2352" i="42"/>
  <c r="G2353" i="42"/>
  <c r="G2354" i="42"/>
  <c r="G2355" i="42"/>
  <c r="G2356" i="42"/>
  <c r="G2357" i="42"/>
  <c r="G2358" i="42"/>
  <c r="G2359" i="42"/>
  <c r="G2360" i="42"/>
  <c r="G2361" i="42"/>
  <c r="G2362" i="42"/>
  <c r="G2363" i="42"/>
  <c r="G2364" i="42"/>
  <c r="G2365" i="42"/>
  <c r="G2366" i="42"/>
  <c r="G2367" i="42"/>
  <c r="G2368" i="42"/>
  <c r="G2369" i="42"/>
  <c r="G2370" i="42"/>
  <c r="G2371" i="42"/>
  <c r="G2372" i="42"/>
  <c r="G2373" i="42"/>
  <c r="G2374" i="42"/>
  <c r="G2375" i="42"/>
  <c r="G2376" i="42"/>
  <c r="G2377" i="42"/>
  <c r="G2378" i="42"/>
  <c r="G2379" i="42"/>
  <c r="G2380" i="42"/>
  <c r="G2381" i="42"/>
  <c r="G2382" i="42"/>
  <c r="G2383" i="42"/>
  <c r="G2384" i="42"/>
  <c r="G2385" i="42"/>
  <c r="G2386" i="42"/>
  <c r="G2387" i="42"/>
  <c r="G2388" i="42"/>
  <c r="G2389" i="42"/>
  <c r="G2390" i="42"/>
  <c r="G2391" i="42"/>
  <c r="G2392" i="42"/>
  <c r="G2393" i="42"/>
  <c r="G2394" i="42"/>
  <c r="G2395" i="42"/>
  <c r="G2396" i="42"/>
  <c r="G2397" i="42"/>
  <c r="G2398" i="42"/>
  <c r="G2399" i="42"/>
  <c r="G2400" i="42"/>
  <c r="G2401" i="42"/>
  <c r="G2402" i="42"/>
  <c r="G2403" i="42"/>
  <c r="G2404" i="42"/>
  <c r="G2405" i="42"/>
  <c r="G2406" i="42"/>
  <c r="G2407" i="42"/>
  <c r="G2408" i="42"/>
  <c r="G2409" i="42"/>
  <c r="G2410" i="42"/>
  <c r="G2411" i="42"/>
  <c r="G2412" i="42"/>
  <c r="G2413" i="42"/>
  <c r="G2414" i="42"/>
  <c r="G2415" i="42"/>
  <c r="G2416" i="42"/>
  <c r="G2417" i="42"/>
  <c r="G2418" i="42"/>
  <c r="G2419" i="42"/>
  <c r="G2420" i="42"/>
  <c r="G2421" i="42"/>
  <c r="G2422" i="42"/>
  <c r="G2423" i="42"/>
  <c r="G2424" i="42"/>
  <c r="G2425" i="42"/>
  <c r="G2426" i="42"/>
  <c r="G2427" i="42"/>
  <c r="G2428" i="42"/>
  <c r="G2429" i="42"/>
  <c r="G2430" i="42"/>
  <c r="G2431" i="42"/>
  <c r="G2432" i="42"/>
  <c r="G2433" i="42"/>
  <c r="G2434" i="42"/>
  <c r="G2435" i="42"/>
  <c r="G2436" i="42"/>
  <c r="G2437" i="42"/>
  <c r="G2438" i="42"/>
  <c r="G2439" i="42"/>
  <c r="G2440" i="42"/>
  <c r="G2441" i="42"/>
  <c r="G2442" i="42"/>
  <c r="G2443" i="42"/>
  <c r="G2444" i="42"/>
  <c r="G2445" i="42"/>
  <c r="G2446" i="42"/>
  <c r="G2447" i="42"/>
  <c r="G2448" i="42"/>
  <c r="G2449" i="42"/>
  <c r="G2450" i="42"/>
  <c r="G2451" i="42"/>
  <c r="G2452" i="42"/>
  <c r="G2453" i="42"/>
  <c r="G2454" i="42"/>
  <c r="G2455" i="42"/>
  <c r="G2456" i="42"/>
  <c r="G2457" i="42"/>
  <c r="G2458" i="42"/>
  <c r="G2459" i="42"/>
  <c r="G2460" i="42"/>
  <c r="G2461" i="42"/>
  <c r="G2462" i="42"/>
  <c r="G2463" i="42"/>
  <c r="G2464" i="42"/>
  <c r="G2465" i="42"/>
  <c r="G2466" i="42"/>
  <c r="G2467" i="42"/>
  <c r="G2468" i="42"/>
  <c r="G2469" i="42"/>
  <c r="G2470" i="42"/>
  <c r="G2471" i="42"/>
  <c r="G2472" i="42"/>
  <c r="G2473" i="42"/>
  <c r="G2474" i="42"/>
  <c r="G2475" i="42"/>
  <c r="G2476" i="42"/>
  <c r="G2477" i="42"/>
  <c r="G2478" i="42"/>
  <c r="G2479" i="42"/>
  <c r="G2480" i="42"/>
  <c r="G2481" i="42"/>
  <c r="G2482" i="42"/>
  <c r="G2483" i="42"/>
  <c r="G2484" i="42"/>
  <c r="G2485" i="42"/>
  <c r="G2486" i="42"/>
  <c r="G2487" i="42"/>
  <c r="G2488" i="42"/>
  <c r="G2489" i="42"/>
  <c r="G2490" i="42"/>
  <c r="G2491" i="42"/>
  <c r="G2492" i="42"/>
  <c r="G2493" i="42"/>
  <c r="G2494" i="42"/>
  <c r="G2495" i="42"/>
  <c r="G2496" i="42"/>
  <c r="G2497" i="42"/>
  <c r="G2498" i="42"/>
  <c r="G2499" i="42"/>
  <c r="G2500" i="42"/>
  <c r="G2501" i="42"/>
  <c r="G2502" i="42"/>
  <c r="G2503" i="42"/>
  <c r="G2504" i="42"/>
  <c r="G2505" i="42"/>
  <c r="G2506" i="42"/>
  <c r="G2507" i="42"/>
  <c r="G2508" i="42"/>
  <c r="G2509" i="42"/>
  <c r="G2510" i="42"/>
  <c r="G2511" i="42"/>
  <c r="G2512" i="42"/>
  <c r="G2513" i="42"/>
  <c r="G2514" i="42"/>
  <c r="G2515" i="42"/>
  <c r="G2516" i="42"/>
  <c r="G2517" i="42"/>
  <c r="G2518" i="42"/>
  <c r="G2519" i="42"/>
  <c r="G2520" i="42"/>
  <c r="G2521" i="42"/>
  <c r="G2522" i="42"/>
  <c r="G2523" i="42"/>
  <c r="G2524" i="42"/>
  <c r="G2525" i="42"/>
  <c r="G2526" i="42"/>
  <c r="G2527" i="42"/>
  <c r="G2528" i="42"/>
  <c r="G2529" i="42"/>
  <c r="G2530" i="42"/>
  <c r="G2531" i="42"/>
  <c r="G2532" i="42"/>
  <c r="G2533" i="42"/>
  <c r="G2534" i="42"/>
  <c r="G2535" i="42"/>
  <c r="G2536" i="42"/>
  <c r="G2537" i="42"/>
  <c r="G2538" i="42"/>
  <c r="G2539" i="42"/>
  <c r="G2540" i="42"/>
  <c r="G2541" i="42"/>
  <c r="G2542" i="42"/>
  <c r="G2543" i="42"/>
  <c r="G2544" i="42"/>
  <c r="G2545" i="42"/>
  <c r="G2546" i="42"/>
  <c r="G2547" i="42"/>
  <c r="G2548" i="42"/>
  <c r="G2549" i="42"/>
  <c r="G2550" i="42"/>
  <c r="G2551" i="42"/>
  <c r="G2552" i="42"/>
  <c r="G2553" i="42"/>
  <c r="G2554" i="42"/>
  <c r="G2555" i="42"/>
  <c r="G2556" i="42"/>
  <c r="G2557" i="42"/>
  <c r="G2558" i="42"/>
  <c r="G2559" i="42"/>
  <c r="G2560" i="42"/>
  <c r="G2561" i="42"/>
  <c r="G2562" i="42"/>
  <c r="G2563" i="42"/>
  <c r="G2564" i="42"/>
  <c r="G2565" i="42"/>
  <c r="G2566" i="42"/>
  <c r="G2567" i="42"/>
  <c r="G2568" i="42"/>
  <c r="G2569" i="42"/>
  <c r="G2570" i="42"/>
  <c r="G2571" i="42"/>
  <c r="G2572" i="42"/>
  <c r="G2573" i="42"/>
  <c r="G2574" i="42"/>
  <c r="G2575" i="42"/>
  <c r="G2576" i="42"/>
  <c r="G2577" i="42"/>
  <c r="G2578" i="42"/>
  <c r="G2579" i="42"/>
  <c r="G2580" i="42"/>
  <c r="G2581" i="42"/>
  <c r="G2582" i="42"/>
  <c r="G2583" i="42"/>
  <c r="G2584" i="42"/>
  <c r="G2585" i="42"/>
  <c r="G2586" i="42"/>
  <c r="G2587" i="42"/>
  <c r="G2588" i="42"/>
  <c r="G2589" i="42"/>
  <c r="G2590" i="42"/>
  <c r="G2591" i="42"/>
  <c r="G2592" i="42"/>
  <c r="G2593" i="42"/>
  <c r="G2594" i="42"/>
  <c r="G2595" i="42"/>
  <c r="G2596" i="42"/>
  <c r="G2597" i="42"/>
  <c r="G2598" i="42"/>
  <c r="G2599" i="42"/>
  <c r="G2600" i="42"/>
  <c r="G2601" i="42"/>
  <c r="G2602" i="42"/>
  <c r="G2603" i="42"/>
  <c r="G2604" i="42"/>
  <c r="G2605" i="42"/>
  <c r="G2606" i="42"/>
  <c r="G2607" i="42"/>
  <c r="G2608" i="42"/>
  <c r="G2609" i="42"/>
  <c r="G2610" i="42"/>
  <c r="G2611" i="42"/>
  <c r="G2612" i="42"/>
  <c r="G2613" i="42"/>
  <c r="G2614" i="42"/>
  <c r="G2615" i="42"/>
  <c r="G2616" i="42"/>
  <c r="G2617" i="42"/>
  <c r="G2618" i="42"/>
  <c r="G2619" i="42"/>
  <c r="G2620" i="42"/>
  <c r="G2621" i="42"/>
  <c r="G2622" i="42"/>
  <c r="G2623" i="42"/>
  <c r="G2624" i="42"/>
  <c r="G2625" i="42"/>
  <c r="G2626" i="42"/>
  <c r="G2627" i="42"/>
  <c r="G2628" i="42"/>
  <c r="G2629" i="42"/>
  <c r="G2630" i="42"/>
  <c r="G2631" i="42"/>
  <c r="G2632" i="42"/>
  <c r="G2633" i="42"/>
  <c r="G2634" i="42"/>
  <c r="G2635" i="42"/>
  <c r="G2636" i="42"/>
  <c r="G2637" i="42"/>
  <c r="G2638" i="42"/>
  <c r="G2639" i="42"/>
  <c r="G2640" i="42"/>
  <c r="G2641" i="42"/>
  <c r="G2642" i="42"/>
  <c r="G2643" i="42"/>
  <c r="G2644" i="42"/>
  <c r="G2645" i="42"/>
  <c r="G2646" i="42"/>
  <c r="G2647" i="42"/>
  <c r="G2648" i="42"/>
  <c r="G2649" i="42"/>
  <c r="G2650" i="42"/>
  <c r="G2651" i="42"/>
  <c r="G2652" i="42"/>
  <c r="G2653" i="42"/>
  <c r="G2654" i="42"/>
  <c r="G2655" i="42"/>
  <c r="G2656" i="42"/>
  <c r="G2657" i="42"/>
  <c r="G2658" i="42"/>
  <c r="G2659" i="42"/>
  <c r="G2660" i="42"/>
  <c r="G2661" i="42"/>
  <c r="G2662" i="42"/>
  <c r="G2663" i="42"/>
  <c r="G2664" i="42"/>
  <c r="G2665" i="42"/>
  <c r="G2666" i="42"/>
  <c r="G2667" i="42"/>
  <c r="G2668" i="42"/>
  <c r="G2669" i="42"/>
  <c r="G2670" i="42"/>
  <c r="G2671" i="42"/>
  <c r="G2672" i="42"/>
  <c r="G2673" i="42"/>
  <c r="G2674" i="42"/>
  <c r="G2675" i="42"/>
  <c r="G2676" i="42"/>
  <c r="G2677" i="42"/>
  <c r="G2678" i="42"/>
  <c r="G2679" i="42"/>
  <c r="G2680" i="42"/>
  <c r="G2681" i="42"/>
  <c r="G2682" i="42"/>
  <c r="G2683" i="42"/>
  <c r="G2684" i="42"/>
  <c r="G2685" i="42"/>
  <c r="G2686" i="42"/>
  <c r="G2687" i="42"/>
  <c r="G2688" i="42"/>
  <c r="G2689" i="42"/>
  <c r="G2690" i="42"/>
  <c r="G2691" i="42"/>
  <c r="G2692" i="42"/>
  <c r="G2693" i="42"/>
  <c r="G2694" i="42"/>
  <c r="G2695" i="42"/>
  <c r="G2696" i="42"/>
  <c r="G2697" i="42"/>
  <c r="G2698" i="42"/>
  <c r="G2699" i="42"/>
  <c r="G2700" i="42"/>
  <c r="G2701" i="42"/>
  <c r="G2702" i="42"/>
  <c r="G2703" i="42"/>
  <c r="G2704" i="42"/>
  <c r="G2705" i="42"/>
  <c r="G2706" i="42"/>
  <c r="G2707" i="42"/>
  <c r="G2708" i="42"/>
  <c r="G2709" i="42"/>
  <c r="G2710" i="42"/>
  <c r="G2711" i="42"/>
  <c r="G2712" i="42"/>
  <c r="G2713" i="42"/>
  <c r="G2714" i="42"/>
  <c r="G2715" i="42"/>
  <c r="G2716" i="42"/>
  <c r="G2717" i="42"/>
  <c r="G2718" i="42"/>
  <c r="G2719" i="42"/>
  <c r="G2720" i="42"/>
  <c r="G2721" i="42"/>
  <c r="G2722" i="42"/>
  <c r="G2723" i="42"/>
  <c r="G2724" i="42"/>
  <c r="G2725" i="42"/>
  <c r="G2726" i="42"/>
  <c r="G2727" i="42"/>
  <c r="G2728" i="42"/>
  <c r="G2729" i="42"/>
  <c r="G2730" i="42"/>
  <c r="G2731" i="42"/>
  <c r="G2732" i="42"/>
  <c r="G2733" i="42"/>
  <c r="G2734" i="42"/>
  <c r="G2735" i="42"/>
  <c r="G2736" i="42"/>
  <c r="G2737" i="42"/>
  <c r="G2738" i="42"/>
  <c r="G2739" i="42"/>
  <c r="G2740" i="42"/>
  <c r="G2741" i="42"/>
  <c r="G2742" i="42"/>
  <c r="G2743" i="42"/>
  <c r="G2744" i="42"/>
  <c r="G2745" i="42"/>
  <c r="G2746" i="42"/>
  <c r="G2747" i="42"/>
  <c r="G2748" i="42"/>
  <c r="G2749" i="42"/>
  <c r="G2750" i="42"/>
  <c r="G2751" i="42"/>
  <c r="G2752" i="42"/>
  <c r="G2753" i="42"/>
  <c r="G2754" i="42"/>
  <c r="G2755" i="42"/>
  <c r="G2756" i="42"/>
  <c r="G2757" i="42"/>
  <c r="G2758" i="42"/>
  <c r="G2759" i="42"/>
  <c r="G2760" i="42"/>
  <c r="G2761" i="42"/>
  <c r="G2762" i="42"/>
  <c r="G2763" i="42"/>
  <c r="G2764" i="42"/>
  <c r="G2765" i="42"/>
  <c r="G2766" i="42"/>
  <c r="G2767" i="42"/>
  <c r="G2768" i="42"/>
  <c r="G2769" i="42"/>
  <c r="G2770" i="42"/>
  <c r="G2771" i="42"/>
  <c r="G2772" i="42"/>
  <c r="G2773" i="42"/>
  <c r="G2774" i="42"/>
  <c r="G2775" i="42"/>
  <c r="G2776" i="42"/>
  <c r="G2777" i="42"/>
  <c r="G2778" i="42"/>
  <c r="G2779" i="42"/>
  <c r="G2780" i="42"/>
  <c r="G2781" i="42"/>
  <c r="G2782" i="42"/>
  <c r="G2783" i="42"/>
  <c r="G2784" i="42"/>
  <c r="G2785" i="42"/>
  <c r="G2786" i="42"/>
  <c r="G2787" i="42"/>
  <c r="G2788" i="42"/>
  <c r="G2789" i="42"/>
  <c r="G2790" i="42"/>
  <c r="G2791" i="42"/>
  <c r="G2792" i="42"/>
  <c r="G2793" i="42"/>
  <c r="G2794" i="42"/>
  <c r="G2795" i="42"/>
  <c r="G2796" i="42"/>
  <c r="G2797" i="42"/>
  <c r="G2798" i="42"/>
  <c r="G2799" i="42"/>
  <c r="G2800" i="42"/>
  <c r="G2801" i="42"/>
  <c r="G2802" i="42"/>
  <c r="G2803" i="42"/>
  <c r="G2804" i="42"/>
  <c r="G2805" i="42"/>
  <c r="G2806" i="42"/>
  <c r="G2807" i="42"/>
  <c r="G2808" i="42"/>
  <c r="G2809" i="42"/>
  <c r="G2810" i="42"/>
  <c r="G2811" i="42"/>
  <c r="G2812" i="42"/>
  <c r="G2813" i="42"/>
  <c r="G2814" i="42"/>
  <c r="G2815" i="42"/>
  <c r="G2816" i="42"/>
  <c r="G2817" i="42"/>
  <c r="G2818" i="42"/>
  <c r="G2819" i="42"/>
  <c r="G2820" i="42"/>
  <c r="G2821" i="42"/>
  <c r="G2822" i="42"/>
  <c r="G2823" i="42"/>
  <c r="G2824" i="42"/>
  <c r="G2825" i="42"/>
  <c r="G2826" i="42"/>
  <c r="G2827" i="42"/>
  <c r="G2828" i="42"/>
  <c r="G2829" i="42"/>
  <c r="G2830" i="42"/>
  <c r="G2831" i="42"/>
  <c r="G2832" i="42"/>
  <c r="G2833" i="42"/>
  <c r="G2834" i="42"/>
  <c r="G2835" i="42"/>
  <c r="G2836" i="42"/>
  <c r="G2837" i="42"/>
  <c r="G2838" i="42"/>
  <c r="G2839" i="42"/>
  <c r="G2840" i="42"/>
  <c r="G2841" i="42"/>
  <c r="G2842" i="42"/>
  <c r="G2843" i="42"/>
  <c r="G2844" i="42"/>
  <c r="G2845" i="42"/>
  <c r="G2846" i="42"/>
  <c r="G2847" i="42"/>
  <c r="G2848" i="42"/>
  <c r="G2849" i="42"/>
  <c r="G2850" i="42"/>
  <c r="G2851" i="42"/>
  <c r="G2852" i="42"/>
  <c r="G2853" i="42"/>
  <c r="G2854" i="42"/>
  <c r="G2855" i="42"/>
  <c r="G2856" i="42"/>
  <c r="G2857" i="42"/>
  <c r="G2858" i="42"/>
  <c r="G2859" i="42"/>
  <c r="G2860" i="42"/>
  <c r="G2861" i="42"/>
  <c r="G2862" i="42"/>
  <c r="G2863" i="42"/>
  <c r="G2864" i="42"/>
  <c r="G2865" i="42"/>
  <c r="G2866" i="42"/>
  <c r="G2867" i="42"/>
  <c r="G2868" i="42"/>
  <c r="G2869" i="42"/>
  <c r="G2870" i="42"/>
  <c r="G2871" i="42"/>
  <c r="G2872" i="42"/>
  <c r="G2873" i="42"/>
  <c r="G2874" i="42"/>
  <c r="G2875" i="42"/>
  <c r="G2876" i="42"/>
  <c r="G2877" i="42"/>
  <c r="G2878" i="42"/>
  <c r="G2879" i="42"/>
  <c r="G2880" i="42"/>
  <c r="G2881" i="42"/>
  <c r="G2882" i="42"/>
  <c r="G2883" i="42"/>
  <c r="G2884" i="42"/>
  <c r="G2885" i="42"/>
  <c r="G2886" i="42"/>
  <c r="G2887" i="42"/>
  <c r="G2888" i="42"/>
  <c r="G2889" i="42"/>
  <c r="G2890" i="42"/>
  <c r="G2891" i="42"/>
  <c r="G2892" i="42"/>
  <c r="G2893" i="42"/>
  <c r="G2894" i="42"/>
  <c r="G2895" i="42"/>
  <c r="G2896" i="42"/>
  <c r="G2897" i="42"/>
  <c r="G2898" i="42"/>
  <c r="G2899" i="42"/>
  <c r="G2900" i="42"/>
  <c r="G2901" i="42"/>
  <c r="G2902" i="42"/>
  <c r="G2903" i="42"/>
  <c r="G2904" i="42"/>
  <c r="G2905" i="42"/>
  <c r="G2906" i="42"/>
  <c r="G2907" i="42"/>
  <c r="G2908" i="42"/>
  <c r="G2909" i="42"/>
  <c r="G2910" i="42"/>
  <c r="G2911" i="42"/>
  <c r="G2912" i="42"/>
  <c r="G2913" i="42"/>
  <c r="G2914" i="42"/>
  <c r="G2915" i="42"/>
  <c r="G2916" i="42"/>
  <c r="G2917" i="42"/>
  <c r="G2918" i="42"/>
  <c r="G2919" i="42"/>
  <c r="G2920" i="42"/>
  <c r="G2921" i="42"/>
  <c r="G2922" i="42"/>
  <c r="G2923" i="42"/>
  <c r="G2924" i="42"/>
  <c r="G2925" i="42"/>
  <c r="G2926" i="42"/>
  <c r="G2927" i="42"/>
  <c r="G2928" i="42"/>
  <c r="G2929" i="42"/>
  <c r="G2930" i="42"/>
  <c r="G2931" i="42"/>
  <c r="G2932" i="42"/>
  <c r="G2933" i="42"/>
  <c r="G2934" i="42"/>
  <c r="G2935" i="42"/>
  <c r="G2936" i="42"/>
  <c r="G2937" i="42"/>
  <c r="G2938" i="42"/>
  <c r="G2939" i="42"/>
  <c r="G2940" i="42"/>
  <c r="G2941" i="42"/>
  <c r="G2942" i="42"/>
  <c r="G2943" i="42"/>
  <c r="G2944" i="42"/>
  <c r="G2945" i="42"/>
  <c r="G2946" i="42"/>
  <c r="G2947" i="42"/>
  <c r="G2948" i="42"/>
  <c r="G2949" i="42"/>
  <c r="G2950" i="42"/>
  <c r="G2951" i="42"/>
  <c r="G2952" i="42"/>
  <c r="G2953" i="42"/>
  <c r="G2954" i="42"/>
  <c r="G2955" i="42"/>
  <c r="G2956" i="42"/>
  <c r="G2957" i="42"/>
  <c r="G2958" i="42"/>
  <c r="G2959" i="42"/>
  <c r="G2960" i="42"/>
  <c r="G2961" i="42"/>
  <c r="G2962" i="42"/>
  <c r="G2963" i="42"/>
  <c r="G2964" i="42"/>
  <c r="G2965" i="42"/>
  <c r="G2966" i="42"/>
  <c r="G2967" i="42"/>
  <c r="G2968" i="42"/>
  <c r="G2969" i="42"/>
  <c r="G2970" i="42"/>
  <c r="G2971" i="42"/>
  <c r="G2972" i="42"/>
  <c r="G2973" i="42"/>
  <c r="G2974" i="42"/>
  <c r="G2975" i="42"/>
  <c r="G2976" i="42"/>
  <c r="G2977" i="42"/>
  <c r="G2978" i="42"/>
  <c r="G2979" i="42"/>
  <c r="G2980" i="42"/>
  <c r="G2981" i="42"/>
  <c r="G2982" i="42"/>
  <c r="G2983" i="42"/>
  <c r="G2984" i="42"/>
  <c r="G2985" i="42"/>
  <c r="G2986" i="42"/>
  <c r="G2987" i="42"/>
  <c r="G2988" i="42"/>
  <c r="G2989" i="42"/>
  <c r="G2990" i="42"/>
  <c r="G2991" i="42"/>
  <c r="G2992" i="42"/>
  <c r="G2993" i="42"/>
  <c r="G2994" i="42"/>
  <c r="G2995" i="42"/>
  <c r="G2996" i="42"/>
  <c r="G2997" i="42"/>
  <c r="G2998" i="42"/>
  <c r="G2999" i="42"/>
  <c r="G3000" i="42"/>
  <c r="G3001" i="42"/>
  <c r="G3002" i="42"/>
  <c r="G3003" i="42"/>
  <c r="G3004" i="42"/>
  <c r="G3005" i="42"/>
  <c r="G3006" i="42"/>
  <c r="G3007" i="42"/>
  <c r="G3008" i="42"/>
  <c r="G3009" i="42"/>
  <c r="G3010" i="42"/>
  <c r="G3011" i="42"/>
  <c r="G3012" i="42"/>
  <c r="G3013" i="42"/>
  <c r="G3014" i="42"/>
  <c r="G3015" i="42"/>
  <c r="G3016" i="42"/>
  <c r="G3017" i="42"/>
  <c r="G3018" i="42"/>
  <c r="G3019" i="42"/>
  <c r="G3020" i="42"/>
  <c r="G3021" i="42"/>
  <c r="G3022" i="42"/>
  <c r="G3023" i="42"/>
  <c r="G3024" i="42"/>
  <c r="G3025" i="42"/>
  <c r="G3026" i="42"/>
  <c r="G3027" i="42"/>
  <c r="G3028" i="42"/>
  <c r="G3029" i="42"/>
  <c r="G3030" i="42"/>
  <c r="G3031" i="42"/>
  <c r="G3032" i="42"/>
  <c r="G3033" i="42"/>
  <c r="G3034" i="42"/>
  <c r="G3035" i="42"/>
  <c r="G3036" i="42"/>
  <c r="G3037" i="42"/>
  <c r="G3038" i="42"/>
  <c r="G3039" i="42"/>
  <c r="G3040" i="42"/>
  <c r="G3041" i="42"/>
  <c r="G3042" i="42"/>
  <c r="G3043" i="42"/>
  <c r="G3044" i="42"/>
  <c r="G3045" i="42"/>
  <c r="G3046" i="42"/>
  <c r="G3047" i="42"/>
  <c r="G3048" i="42"/>
  <c r="G3049" i="42"/>
  <c r="G3050" i="42"/>
  <c r="G3051" i="42"/>
  <c r="G3052" i="42"/>
  <c r="G3053" i="42"/>
  <c r="G3054" i="42"/>
  <c r="G3055" i="42"/>
  <c r="G3056" i="42"/>
  <c r="G3057" i="42"/>
  <c r="G3058" i="42"/>
  <c r="G3059" i="42"/>
  <c r="G3060" i="42"/>
  <c r="G3061" i="42"/>
  <c r="G3062" i="42"/>
  <c r="G3063" i="42"/>
  <c r="G3064" i="42"/>
  <c r="G3065" i="42"/>
  <c r="G3066" i="42"/>
  <c r="G3067" i="42"/>
  <c r="G3068" i="42"/>
  <c r="G3069" i="42"/>
  <c r="G3070" i="42"/>
  <c r="G3071" i="42"/>
  <c r="G3072" i="42"/>
  <c r="G3073" i="42"/>
  <c r="G3074" i="42"/>
  <c r="G3075" i="42"/>
  <c r="G3076" i="42"/>
  <c r="G3077" i="42"/>
  <c r="G3078" i="42"/>
  <c r="G3079" i="42"/>
  <c r="G3080" i="42"/>
  <c r="G3081" i="42"/>
  <c r="G3082" i="42"/>
  <c r="G3083" i="42"/>
  <c r="G3084" i="42"/>
  <c r="G3085" i="42"/>
  <c r="G3086" i="42"/>
  <c r="G3087" i="42"/>
  <c r="G3088" i="42"/>
  <c r="G3089" i="42"/>
  <c r="G3090" i="42"/>
  <c r="G3091" i="42"/>
  <c r="G3092" i="42"/>
  <c r="G3093" i="42"/>
  <c r="G3094" i="42"/>
  <c r="G3095" i="42"/>
  <c r="G3096" i="42"/>
  <c r="G3097" i="42"/>
  <c r="G3098" i="42"/>
  <c r="G3099" i="42"/>
  <c r="G3100" i="42"/>
  <c r="G3101" i="42"/>
  <c r="G3102" i="42"/>
  <c r="G3103" i="42"/>
  <c r="G3104" i="42"/>
  <c r="G3105" i="42"/>
  <c r="G3106" i="42"/>
  <c r="G3107" i="42"/>
  <c r="G3108" i="42"/>
  <c r="G3109" i="42"/>
  <c r="G3110" i="42"/>
  <c r="G3111" i="42"/>
  <c r="G3112" i="42"/>
  <c r="G3113" i="42"/>
  <c r="G3114" i="42"/>
  <c r="G3115" i="42"/>
  <c r="G3116" i="42"/>
  <c r="G3117" i="42"/>
  <c r="G3118" i="42"/>
  <c r="G3119" i="42"/>
  <c r="G3120" i="42"/>
  <c r="G3121" i="42"/>
  <c r="G3122" i="42"/>
  <c r="G3123" i="42"/>
  <c r="G3124" i="42"/>
  <c r="G3125" i="42"/>
  <c r="G3126" i="42"/>
  <c r="G3127" i="42"/>
  <c r="G3128" i="42"/>
  <c r="G3129" i="42"/>
  <c r="G3130" i="42"/>
  <c r="G3131" i="42"/>
  <c r="G3132" i="42"/>
  <c r="G3133" i="42"/>
  <c r="G3134" i="42"/>
  <c r="G3135" i="42"/>
  <c r="G3136" i="42"/>
  <c r="G3137" i="42"/>
  <c r="G3138" i="42"/>
  <c r="G3139" i="42"/>
  <c r="G3140" i="42"/>
  <c r="G3141" i="42"/>
  <c r="G3142" i="42"/>
  <c r="G3143" i="42"/>
  <c r="G3144" i="42"/>
  <c r="G3145" i="42"/>
  <c r="G3146" i="42"/>
  <c r="G3147" i="42"/>
  <c r="G3148" i="42"/>
  <c r="G3149" i="42"/>
  <c r="G3150" i="42"/>
  <c r="G3151" i="42"/>
  <c r="G3152" i="42"/>
  <c r="G3153" i="42"/>
  <c r="G3154" i="42"/>
  <c r="G3155" i="42"/>
  <c r="G3156" i="42"/>
  <c r="G3157" i="42"/>
  <c r="G3158" i="42"/>
  <c r="G3159" i="42"/>
  <c r="G3160" i="42"/>
  <c r="G3161" i="42"/>
  <c r="G3162" i="42"/>
  <c r="G3163" i="42"/>
  <c r="G3164" i="42"/>
  <c r="G3165" i="42"/>
  <c r="G3166" i="42"/>
  <c r="G3167" i="42"/>
  <c r="G3168" i="42"/>
  <c r="G3169" i="42"/>
  <c r="G3170" i="42"/>
  <c r="G3171" i="42"/>
  <c r="G3172" i="42"/>
  <c r="G3173" i="42"/>
  <c r="G3174" i="42"/>
  <c r="G3175" i="42"/>
  <c r="G3176" i="42"/>
  <c r="G3177" i="42"/>
  <c r="G3178" i="42"/>
  <c r="G3179" i="42"/>
  <c r="G3180" i="42"/>
  <c r="G3181" i="42"/>
  <c r="G3182" i="42"/>
  <c r="G3183" i="42"/>
  <c r="G3184" i="42"/>
  <c r="G3185" i="42"/>
  <c r="G3186" i="42"/>
  <c r="G3187" i="42"/>
  <c r="G3188" i="42"/>
  <c r="G3189" i="42"/>
  <c r="G3190" i="42"/>
  <c r="G3191" i="42"/>
  <c r="G3192" i="42"/>
  <c r="G3193" i="42"/>
  <c r="G3194" i="42"/>
  <c r="G3195" i="42"/>
  <c r="G3196" i="42"/>
  <c r="G3197" i="42"/>
  <c r="G3198" i="42"/>
  <c r="G3199" i="42"/>
  <c r="G3200" i="42"/>
  <c r="G3201" i="42"/>
  <c r="G3202" i="42"/>
  <c r="G3203" i="42"/>
  <c r="G3204" i="42"/>
  <c r="G3205" i="42"/>
  <c r="G3206" i="42"/>
  <c r="G3207" i="42"/>
  <c r="G3208" i="42"/>
  <c r="G3209" i="42"/>
  <c r="G3210" i="42"/>
  <c r="G3211" i="42"/>
  <c r="G3212" i="42"/>
  <c r="G3213" i="42"/>
  <c r="G3214" i="42"/>
  <c r="G3215" i="42"/>
  <c r="G3216" i="42"/>
  <c r="G3217" i="42"/>
  <c r="G3218" i="42"/>
  <c r="G3219" i="42"/>
  <c r="G3220" i="42"/>
  <c r="G3221" i="42"/>
  <c r="G3222" i="42"/>
  <c r="G3223" i="42"/>
  <c r="G3224" i="42"/>
  <c r="G3225" i="42"/>
  <c r="G3226" i="42"/>
  <c r="G3227" i="42"/>
  <c r="G3228" i="42"/>
  <c r="G3229" i="42"/>
  <c r="G3230" i="42"/>
  <c r="G3231" i="42"/>
  <c r="G3232" i="42"/>
  <c r="G3233" i="42"/>
  <c r="G3234" i="42"/>
  <c r="G3235" i="42"/>
  <c r="G3236" i="42"/>
  <c r="G3237" i="42"/>
  <c r="G3238" i="42"/>
  <c r="G3239" i="42"/>
  <c r="G3240" i="42"/>
  <c r="G3241" i="42"/>
  <c r="G3242" i="42"/>
  <c r="G3243" i="42"/>
  <c r="G3244" i="42"/>
  <c r="G3245" i="42"/>
  <c r="G3246" i="42"/>
  <c r="G3247" i="42"/>
  <c r="G3248" i="42"/>
  <c r="G3249" i="42"/>
  <c r="G3250" i="42"/>
  <c r="G3251" i="42"/>
  <c r="G3252" i="42"/>
  <c r="G3253" i="42"/>
  <c r="G3254" i="42"/>
  <c r="G3255" i="42"/>
  <c r="G3256" i="42"/>
  <c r="G3257" i="42"/>
  <c r="G3258" i="42"/>
  <c r="G3259" i="42"/>
  <c r="G3260" i="42"/>
  <c r="G3261" i="42"/>
  <c r="G3262" i="42"/>
  <c r="G3263" i="42"/>
  <c r="G3264" i="42"/>
  <c r="G3265" i="42"/>
  <c r="G3266" i="42"/>
  <c r="G3267" i="42"/>
  <c r="G3268" i="42"/>
  <c r="G3269" i="42"/>
  <c r="G3270" i="42"/>
  <c r="G3271" i="42"/>
  <c r="G3272" i="42"/>
  <c r="G3273" i="42"/>
  <c r="G3274" i="42"/>
  <c r="G3275" i="42"/>
  <c r="G3276" i="42"/>
  <c r="G3277" i="42"/>
  <c r="G3278" i="42"/>
  <c r="G3279" i="42"/>
  <c r="G3280" i="42"/>
  <c r="G3281" i="42"/>
  <c r="G3282" i="42"/>
  <c r="G3283" i="42"/>
  <c r="G3284" i="42"/>
  <c r="G3285" i="42"/>
  <c r="G3286" i="42"/>
  <c r="G3287" i="42"/>
  <c r="G3288" i="42"/>
  <c r="G3289" i="42"/>
  <c r="G3290" i="42"/>
  <c r="G3291" i="42"/>
  <c r="G3292" i="42"/>
  <c r="G3293" i="42"/>
  <c r="G3294" i="42"/>
  <c r="G3295" i="42"/>
  <c r="G3296" i="42"/>
  <c r="G3297" i="42"/>
  <c r="G3298" i="42"/>
  <c r="G3299" i="42"/>
  <c r="G3300" i="42"/>
  <c r="G3301" i="42"/>
  <c r="G3302" i="42"/>
  <c r="G3303" i="42"/>
  <c r="G3304" i="42"/>
  <c r="G3305" i="42"/>
  <c r="G3306" i="42"/>
  <c r="G3307" i="42"/>
  <c r="G3308" i="42"/>
  <c r="G3309" i="42"/>
  <c r="G3310" i="42"/>
  <c r="G3311" i="42"/>
  <c r="G3312" i="42"/>
  <c r="G3313" i="42"/>
  <c r="G3314" i="42"/>
  <c r="G3315" i="42"/>
  <c r="G3316" i="42"/>
  <c r="G3317" i="42"/>
  <c r="G3318" i="42"/>
  <c r="G3319" i="42"/>
  <c r="G3320" i="42"/>
  <c r="G3321" i="42"/>
  <c r="G3322" i="42"/>
  <c r="G3323" i="42"/>
  <c r="G3324" i="42"/>
  <c r="G3325" i="42"/>
  <c r="G3326" i="42"/>
  <c r="G3327" i="42"/>
  <c r="G3328" i="42"/>
  <c r="G3329" i="42"/>
  <c r="G3330" i="42"/>
  <c r="G3331" i="42"/>
  <c r="G3332" i="42"/>
  <c r="G3333" i="42"/>
  <c r="G3334" i="42"/>
  <c r="G3335" i="42"/>
  <c r="G3336" i="42"/>
  <c r="G3337" i="42"/>
  <c r="G3338" i="42"/>
  <c r="G3339" i="42"/>
  <c r="G3340" i="42"/>
  <c r="G3341" i="42"/>
  <c r="G3342" i="42"/>
  <c r="G3343" i="42"/>
  <c r="G3344" i="42"/>
  <c r="G3345" i="42"/>
  <c r="G3346" i="42"/>
  <c r="G3347" i="42"/>
  <c r="G3348" i="42"/>
  <c r="G3349" i="42"/>
  <c r="G3350" i="42"/>
  <c r="G3351" i="42"/>
  <c r="G3352" i="42"/>
  <c r="G3353" i="42"/>
  <c r="G3354" i="42"/>
  <c r="G3355" i="42"/>
  <c r="G3356" i="42"/>
  <c r="G3357" i="42"/>
  <c r="G3358" i="42"/>
  <c r="G3359" i="42"/>
  <c r="G3360" i="42"/>
  <c r="G3361" i="42"/>
  <c r="G3362" i="42"/>
  <c r="G3363" i="42"/>
  <c r="G3364" i="42"/>
  <c r="G3365" i="42"/>
  <c r="G3366" i="42"/>
  <c r="G3367" i="42"/>
  <c r="G3368" i="42"/>
  <c r="G3369" i="42"/>
  <c r="G3370" i="42"/>
  <c r="G3371" i="42"/>
  <c r="G3372" i="42"/>
  <c r="G3373" i="42"/>
  <c r="G3374" i="42"/>
  <c r="G3375" i="42"/>
  <c r="G3376" i="42"/>
  <c r="G3377" i="42"/>
  <c r="G3378" i="42"/>
  <c r="G3379" i="42"/>
  <c r="G3380" i="42"/>
  <c r="G3381" i="42"/>
  <c r="G3382" i="42"/>
  <c r="G3383" i="42"/>
  <c r="G3384" i="42"/>
  <c r="G3385" i="42"/>
  <c r="G3386" i="42"/>
  <c r="G3387" i="42"/>
  <c r="G3388" i="42"/>
  <c r="G3389" i="42"/>
  <c r="G3390" i="42"/>
  <c r="G3391" i="42"/>
  <c r="G3392" i="42"/>
  <c r="G3393" i="42"/>
  <c r="G3394" i="42"/>
  <c r="G3395" i="42"/>
  <c r="G3396" i="42"/>
  <c r="G3397" i="42"/>
  <c r="G3398" i="42"/>
  <c r="G3399" i="42"/>
  <c r="G3400" i="42"/>
  <c r="G3401" i="42"/>
  <c r="G3402" i="42"/>
  <c r="G3403" i="42"/>
  <c r="G3404" i="42"/>
  <c r="G3405" i="42"/>
  <c r="G3406" i="42"/>
  <c r="G3407" i="42"/>
  <c r="G3408" i="42"/>
  <c r="G3409" i="42"/>
  <c r="G3410" i="42"/>
  <c r="G3411" i="42"/>
  <c r="G3412" i="42"/>
  <c r="G3413" i="42"/>
  <c r="G3414" i="42"/>
  <c r="G3415" i="42"/>
  <c r="G3416" i="42"/>
  <c r="G3417" i="42"/>
  <c r="G3418" i="42"/>
  <c r="G3419" i="42"/>
  <c r="G3420" i="42"/>
  <c r="G3421" i="42"/>
  <c r="G3422" i="42"/>
  <c r="G3423" i="42"/>
  <c r="G3424" i="42"/>
  <c r="G3425" i="42"/>
  <c r="G3426" i="42"/>
  <c r="G3427" i="42"/>
  <c r="G3428" i="42"/>
  <c r="G3429" i="42"/>
  <c r="G3430" i="42"/>
  <c r="G3431" i="42"/>
  <c r="G3432" i="42"/>
  <c r="G3433" i="42"/>
  <c r="G3434" i="42"/>
  <c r="G3435" i="42"/>
  <c r="G3436" i="42"/>
  <c r="G3437" i="42"/>
  <c r="G3438" i="42"/>
  <c r="G3439" i="42"/>
  <c r="G3440" i="42"/>
  <c r="G3441" i="42"/>
  <c r="G3442" i="42"/>
  <c r="G3443" i="42"/>
  <c r="G3444" i="42"/>
  <c r="G3445" i="42"/>
  <c r="G3446" i="42"/>
  <c r="G3447" i="42"/>
  <c r="G3448" i="42"/>
  <c r="G3449" i="42"/>
  <c r="G3450" i="42"/>
  <c r="G3451" i="42"/>
  <c r="G3452" i="42"/>
  <c r="G3453" i="42"/>
  <c r="G3454" i="42"/>
  <c r="G3455" i="42"/>
  <c r="G3456" i="42"/>
  <c r="G3457" i="42"/>
  <c r="G3458" i="42"/>
  <c r="G3459" i="42"/>
  <c r="G3460" i="42"/>
  <c r="G3461" i="42"/>
  <c r="G3462" i="42"/>
  <c r="G3463" i="42"/>
  <c r="G3464" i="42"/>
  <c r="G3465" i="42"/>
  <c r="G3466" i="42"/>
  <c r="G3467" i="42"/>
  <c r="G3468" i="42"/>
  <c r="G3469" i="42"/>
  <c r="G3470" i="42"/>
  <c r="G3471" i="42"/>
  <c r="G3472" i="42"/>
  <c r="G3473" i="42"/>
  <c r="G3474" i="42"/>
  <c r="G3475" i="42"/>
  <c r="G3476" i="42"/>
  <c r="G3477" i="42"/>
  <c r="G3478" i="42"/>
  <c r="G3479" i="42"/>
  <c r="G3480" i="42"/>
  <c r="G3481" i="42"/>
  <c r="G3482" i="42"/>
  <c r="G3483" i="42"/>
  <c r="G3484" i="42"/>
  <c r="G3485" i="42"/>
  <c r="G3486" i="42"/>
  <c r="G3487" i="42"/>
  <c r="G3488" i="42"/>
  <c r="G3489" i="42"/>
  <c r="G3490" i="42"/>
  <c r="G3491" i="42"/>
  <c r="G3492" i="42"/>
  <c r="G3493" i="42"/>
  <c r="G3494" i="42"/>
  <c r="G3495" i="42"/>
  <c r="G3496" i="42"/>
  <c r="G3497" i="42"/>
  <c r="G3498" i="42"/>
  <c r="G3499" i="42"/>
  <c r="G3500" i="42"/>
  <c r="G3501" i="42"/>
  <c r="G3502" i="42"/>
  <c r="G3503" i="42"/>
  <c r="G3504" i="42"/>
  <c r="G3505" i="42"/>
  <c r="G3506" i="42"/>
  <c r="G3507" i="42"/>
  <c r="G3508" i="42"/>
  <c r="G3509" i="42"/>
  <c r="G3510" i="42"/>
  <c r="G3511" i="42"/>
  <c r="G3512" i="42"/>
  <c r="G3513" i="42"/>
  <c r="G3514" i="42"/>
  <c r="G3515" i="42"/>
  <c r="G3516" i="42"/>
  <c r="G3517" i="42"/>
  <c r="G3518" i="42"/>
  <c r="G3519" i="42"/>
  <c r="G3520" i="42"/>
  <c r="G3521" i="42"/>
  <c r="G3522" i="42"/>
  <c r="G3523" i="42"/>
  <c r="G3524" i="42"/>
  <c r="G3525" i="42"/>
  <c r="G3526" i="42"/>
  <c r="G3527" i="42"/>
  <c r="G3528" i="42"/>
  <c r="G3529" i="42"/>
  <c r="G3530" i="42"/>
  <c r="G3531" i="42"/>
  <c r="G3532" i="42"/>
  <c r="G3533" i="42"/>
  <c r="G3534" i="42"/>
  <c r="G3535" i="42"/>
  <c r="G3536" i="42"/>
  <c r="G3537" i="42"/>
  <c r="G3538" i="42"/>
  <c r="G3539" i="42"/>
  <c r="G3540" i="42"/>
  <c r="G3541" i="42"/>
  <c r="G3542" i="42"/>
  <c r="G3543" i="42"/>
  <c r="G3544" i="42"/>
  <c r="G3545" i="42"/>
  <c r="G3546" i="42"/>
  <c r="G3547" i="42"/>
  <c r="G3548" i="42"/>
  <c r="G3549" i="42"/>
  <c r="G3550" i="42"/>
  <c r="G3551" i="42"/>
  <c r="G3552" i="42"/>
  <c r="G3553" i="42"/>
  <c r="G3554" i="42"/>
  <c r="G3555" i="42"/>
  <c r="G3556" i="42"/>
  <c r="G3557" i="42"/>
  <c r="G3558" i="42"/>
  <c r="G3559" i="42"/>
  <c r="G3560" i="42"/>
  <c r="G3561" i="42"/>
  <c r="G3562" i="42"/>
  <c r="G3563" i="42"/>
  <c r="G3564" i="42"/>
  <c r="G3565" i="42"/>
  <c r="G3566" i="42"/>
  <c r="G3567" i="42"/>
  <c r="G3568" i="42"/>
  <c r="G3569" i="42"/>
  <c r="G3570" i="42"/>
  <c r="G3571" i="42"/>
  <c r="G3572" i="42"/>
  <c r="G3573" i="42"/>
  <c r="G3574" i="42"/>
  <c r="G3575" i="42"/>
  <c r="G3576" i="42"/>
  <c r="G3577" i="42"/>
  <c r="G3578" i="42"/>
  <c r="G3579" i="42"/>
  <c r="G3580" i="42"/>
  <c r="G3581" i="42"/>
  <c r="G3582" i="42"/>
  <c r="G3583" i="42"/>
  <c r="G3584" i="42"/>
  <c r="G3585" i="42"/>
  <c r="G3586" i="42"/>
  <c r="G3587" i="42"/>
  <c r="G3588" i="42"/>
  <c r="G3589" i="42"/>
  <c r="G3590" i="42"/>
  <c r="G3591" i="42"/>
  <c r="G3592" i="42"/>
  <c r="G3593" i="42"/>
  <c r="G3594" i="42"/>
  <c r="G3595" i="42"/>
  <c r="G3596" i="42"/>
  <c r="G3597" i="42"/>
  <c r="G3598" i="42"/>
  <c r="G3599" i="42"/>
  <c r="G3600" i="42"/>
  <c r="G3601" i="42"/>
  <c r="G3602" i="42"/>
  <c r="G3603" i="42"/>
  <c r="G3604" i="42"/>
  <c r="G3605" i="42"/>
  <c r="G3606" i="42"/>
  <c r="G3607" i="42"/>
  <c r="G3608" i="42"/>
  <c r="G3609" i="42"/>
  <c r="G3610" i="42"/>
  <c r="G3611" i="42"/>
  <c r="G3612" i="42"/>
  <c r="G3613" i="42"/>
  <c r="G3614" i="42"/>
  <c r="G3615" i="42"/>
  <c r="G3616" i="42"/>
  <c r="G3617" i="42"/>
  <c r="G3618" i="42"/>
  <c r="G3619" i="42"/>
  <c r="G3620" i="42"/>
  <c r="G3621" i="42"/>
  <c r="G3622" i="42"/>
  <c r="G3623" i="42"/>
  <c r="G3624" i="42"/>
  <c r="G3625" i="42"/>
  <c r="G3626" i="42"/>
  <c r="G3627" i="42"/>
  <c r="G3628" i="42"/>
  <c r="G3629" i="42"/>
  <c r="G3630" i="42"/>
  <c r="G3631" i="42"/>
  <c r="G3632" i="42"/>
  <c r="G3633" i="42"/>
  <c r="G3634" i="42"/>
  <c r="G3635" i="42"/>
  <c r="G3636" i="42"/>
  <c r="G3637" i="42"/>
  <c r="G3638" i="42"/>
  <c r="G3639" i="42"/>
  <c r="G3640" i="42"/>
  <c r="G3641" i="42"/>
  <c r="G3642" i="42"/>
  <c r="G3643" i="42"/>
  <c r="G3644" i="42"/>
  <c r="G3645" i="42"/>
  <c r="G3646" i="42"/>
  <c r="G3647" i="42"/>
  <c r="G3648" i="42"/>
  <c r="G3649" i="42"/>
  <c r="G3650" i="42"/>
  <c r="G3651" i="42"/>
  <c r="G3652" i="42"/>
  <c r="G3653" i="42"/>
  <c r="G3654" i="42"/>
  <c r="G3655" i="42"/>
  <c r="G3656" i="42"/>
  <c r="G3657" i="42"/>
  <c r="G3658" i="42"/>
  <c r="G3659" i="42"/>
  <c r="G3660" i="42"/>
  <c r="G3661" i="42"/>
  <c r="G3662" i="42"/>
  <c r="G3663" i="42"/>
  <c r="G3664" i="42"/>
  <c r="G3665" i="42"/>
  <c r="G3666" i="42"/>
  <c r="G3667" i="42"/>
  <c r="G3668" i="42"/>
  <c r="G3669" i="42"/>
  <c r="G3670" i="42"/>
  <c r="G3671" i="42"/>
  <c r="G3672" i="42"/>
  <c r="G3673" i="42"/>
  <c r="G3674" i="42"/>
  <c r="G3675" i="42"/>
  <c r="G3676" i="42"/>
  <c r="G3677" i="42"/>
  <c r="G3678" i="42"/>
  <c r="G3679" i="42"/>
  <c r="G3680" i="42"/>
  <c r="G3681" i="42"/>
  <c r="G3682" i="42"/>
  <c r="G3683" i="42"/>
  <c r="G3684" i="42"/>
  <c r="G3685" i="42"/>
  <c r="G3686" i="42"/>
  <c r="G3687" i="42"/>
  <c r="G3688" i="42"/>
  <c r="G3689" i="42"/>
  <c r="G3690" i="42"/>
  <c r="G3691" i="42"/>
  <c r="G3692" i="42"/>
  <c r="G3693" i="42"/>
  <c r="G3694" i="42"/>
  <c r="G3695" i="42"/>
  <c r="G3696" i="42"/>
  <c r="G3697" i="42"/>
  <c r="G3698" i="42"/>
  <c r="G3699" i="42"/>
  <c r="G3700" i="42"/>
  <c r="G3701" i="42"/>
  <c r="G3702" i="42"/>
  <c r="G3703" i="42"/>
  <c r="G3704" i="42"/>
  <c r="G3705" i="42"/>
  <c r="G3706" i="42"/>
  <c r="G3707" i="42"/>
  <c r="G3708" i="42"/>
  <c r="G3709" i="42"/>
  <c r="G3710" i="42"/>
  <c r="G3711" i="42"/>
  <c r="G3712" i="42"/>
  <c r="G3713" i="42"/>
  <c r="G3714" i="42"/>
  <c r="G3715" i="42"/>
  <c r="G3716" i="42"/>
  <c r="G3717" i="42"/>
  <c r="G3718" i="42"/>
  <c r="G3719" i="42"/>
  <c r="G3720" i="42"/>
  <c r="G3721" i="42"/>
  <c r="G3722" i="42"/>
  <c r="G3723" i="42"/>
  <c r="G3724" i="42"/>
  <c r="G3725" i="42"/>
  <c r="G3726" i="42"/>
  <c r="G3727" i="42"/>
  <c r="G3728" i="42"/>
  <c r="G3729" i="42"/>
  <c r="G3730" i="42"/>
  <c r="G3731" i="42"/>
  <c r="G3732" i="42"/>
  <c r="G3733" i="42"/>
  <c r="G3734" i="42"/>
  <c r="G3735" i="42"/>
  <c r="G3736" i="42"/>
  <c r="G3737" i="42"/>
  <c r="G3738" i="42"/>
  <c r="G3739" i="42"/>
  <c r="G3740" i="42"/>
  <c r="G3741" i="42"/>
  <c r="G3742" i="42"/>
  <c r="G3743" i="42"/>
  <c r="G3744" i="42"/>
  <c r="G3745" i="42"/>
  <c r="G3746" i="42"/>
  <c r="G3747" i="42"/>
  <c r="G3748" i="42"/>
  <c r="G3749" i="42"/>
  <c r="G3750" i="42"/>
  <c r="G3751" i="42"/>
  <c r="G3752" i="42"/>
  <c r="G3753" i="42"/>
  <c r="G3754" i="42"/>
  <c r="G3755" i="42"/>
  <c r="G3756" i="42"/>
  <c r="G3757" i="42"/>
  <c r="G3758" i="42"/>
  <c r="G3759" i="42"/>
  <c r="G3760" i="42"/>
  <c r="G3761" i="42"/>
  <c r="G3762" i="42"/>
  <c r="G3763" i="42"/>
  <c r="G3764" i="42"/>
  <c r="G3765" i="42"/>
  <c r="G3766" i="42"/>
  <c r="G3767" i="42"/>
  <c r="G3768" i="42"/>
  <c r="G3769" i="42"/>
  <c r="G3770" i="42"/>
  <c r="G3771" i="42"/>
  <c r="G3772" i="42"/>
  <c r="G3773" i="42"/>
  <c r="G3774" i="42"/>
  <c r="G3775" i="42"/>
  <c r="G3776" i="42"/>
  <c r="G3777" i="42"/>
  <c r="G3778" i="42"/>
  <c r="G3779" i="42"/>
  <c r="G3780" i="42"/>
  <c r="G3781" i="42"/>
  <c r="G3782" i="42"/>
  <c r="G3783" i="42"/>
  <c r="G3784" i="42"/>
  <c r="G3785" i="42"/>
  <c r="G3786" i="42"/>
  <c r="G3787" i="42"/>
  <c r="G3788" i="42"/>
  <c r="G3789" i="42"/>
  <c r="G3790" i="42"/>
  <c r="G3791" i="42"/>
  <c r="G3792" i="42"/>
  <c r="G3793" i="42"/>
  <c r="G3794" i="42"/>
  <c r="G3795" i="42"/>
  <c r="G3796" i="42"/>
  <c r="G3797" i="42"/>
  <c r="G3798" i="42"/>
  <c r="G3799" i="42"/>
  <c r="G3800" i="42"/>
  <c r="G3801" i="42"/>
  <c r="G3802" i="42"/>
  <c r="G3803" i="42"/>
  <c r="G3804" i="42"/>
  <c r="G3805" i="42"/>
  <c r="G3806" i="42"/>
  <c r="G3807" i="42"/>
  <c r="G3808" i="42"/>
  <c r="G3809" i="42"/>
  <c r="G3810" i="42"/>
  <c r="G3811" i="42"/>
  <c r="G3812" i="42"/>
  <c r="G3813" i="42"/>
  <c r="G3814" i="42"/>
  <c r="G3815" i="42"/>
  <c r="G3816" i="42"/>
  <c r="G3817" i="42"/>
  <c r="G3818" i="42"/>
  <c r="G3819" i="42"/>
  <c r="G3820" i="42"/>
  <c r="G3821" i="42"/>
  <c r="G3822" i="42"/>
  <c r="G3823" i="42"/>
  <c r="G3824" i="42"/>
  <c r="G3825" i="42"/>
  <c r="G3826" i="42"/>
  <c r="G3827" i="42"/>
  <c r="G3828" i="42"/>
  <c r="G3829" i="42"/>
  <c r="G3830" i="42"/>
  <c r="G3831" i="42"/>
  <c r="G3832" i="42"/>
  <c r="G3833" i="42"/>
  <c r="G3834" i="42"/>
  <c r="G3835" i="42"/>
  <c r="G3836" i="42"/>
  <c r="G3837" i="42"/>
  <c r="G3838" i="42"/>
  <c r="G3839" i="42"/>
  <c r="G3840" i="42"/>
  <c r="G3841" i="42"/>
  <c r="G3842" i="42"/>
  <c r="G3843" i="42"/>
  <c r="G3844" i="42"/>
  <c r="G3845" i="42"/>
  <c r="G3846" i="42"/>
  <c r="G3847" i="42"/>
  <c r="G3848" i="42"/>
  <c r="G3849" i="42"/>
  <c r="G3850" i="42"/>
  <c r="G3851" i="42"/>
  <c r="G3852" i="42"/>
  <c r="G3853" i="42"/>
  <c r="G3854" i="42"/>
  <c r="G3855" i="42"/>
  <c r="G3856" i="42"/>
  <c r="G3857" i="42"/>
  <c r="G3858" i="42"/>
  <c r="G3859" i="42"/>
  <c r="G3860" i="42"/>
  <c r="G3861" i="42"/>
  <c r="G3862" i="42"/>
  <c r="G3863" i="42"/>
  <c r="G3864" i="42"/>
  <c r="G3865" i="42"/>
  <c r="G3866" i="42"/>
  <c r="G3867" i="42"/>
  <c r="G3868" i="42"/>
  <c r="G3869" i="42"/>
  <c r="G3870" i="42"/>
  <c r="G3871" i="42"/>
  <c r="G3872" i="42"/>
  <c r="G3873" i="42"/>
  <c r="G3874" i="42"/>
  <c r="G3875" i="42"/>
  <c r="G3876" i="42"/>
  <c r="G3877" i="42"/>
  <c r="G3878" i="42"/>
  <c r="G3879" i="42"/>
  <c r="G3880" i="42"/>
  <c r="G3881" i="42"/>
  <c r="G3882" i="42"/>
  <c r="G3883" i="42"/>
  <c r="G3884" i="42"/>
  <c r="G3885" i="42"/>
  <c r="G3886" i="42"/>
  <c r="G3887" i="42"/>
  <c r="G3888" i="42"/>
  <c r="G3889" i="42"/>
  <c r="G3890" i="42"/>
  <c r="G3891" i="42"/>
  <c r="G3892" i="42"/>
  <c r="G3893" i="42"/>
  <c r="G3894" i="42"/>
  <c r="G3895" i="42"/>
  <c r="G3896" i="42"/>
  <c r="G3897" i="42"/>
  <c r="G3898" i="42"/>
  <c r="G3899" i="42"/>
  <c r="G3900" i="42"/>
  <c r="G3901" i="42"/>
  <c r="G3902" i="42"/>
  <c r="G3903" i="42"/>
  <c r="G3904" i="42"/>
  <c r="G3905" i="42"/>
  <c r="G3906" i="42"/>
  <c r="G3907" i="42"/>
  <c r="G3908" i="42"/>
  <c r="G3909" i="42"/>
  <c r="G3910" i="42"/>
  <c r="G3911" i="42"/>
  <c r="G3912" i="42"/>
  <c r="G3913" i="42"/>
  <c r="G3914" i="42"/>
  <c r="G3915" i="42"/>
  <c r="G3916" i="42"/>
  <c r="G3917" i="42"/>
  <c r="G3918" i="42"/>
  <c r="G3919" i="42"/>
  <c r="G3920" i="42"/>
  <c r="G3921" i="42"/>
  <c r="G3922" i="42"/>
  <c r="G3923" i="42"/>
  <c r="G3924" i="42"/>
  <c r="G3925" i="42"/>
  <c r="G3926" i="42"/>
  <c r="G3927" i="42"/>
  <c r="G3928" i="42"/>
  <c r="G3929" i="42"/>
  <c r="G3930" i="42"/>
  <c r="G3931" i="42"/>
  <c r="G3932" i="42"/>
  <c r="G3933" i="42"/>
  <c r="G3934" i="42"/>
  <c r="G3935" i="42"/>
  <c r="G3936" i="42"/>
  <c r="G3937" i="42"/>
  <c r="G3938" i="42"/>
  <c r="G3939" i="42"/>
  <c r="G3940" i="42"/>
  <c r="G3941" i="42"/>
  <c r="G3942" i="42"/>
  <c r="G3943" i="42"/>
  <c r="G3944" i="42"/>
  <c r="G3945" i="42"/>
  <c r="G3946" i="42"/>
  <c r="G3947" i="42"/>
  <c r="G3948" i="42"/>
  <c r="G3949" i="42"/>
  <c r="G3950" i="42"/>
  <c r="G3951" i="42"/>
  <c r="G3952" i="42"/>
  <c r="G3953" i="42"/>
  <c r="G3954" i="42"/>
  <c r="G3955" i="42"/>
  <c r="G3956" i="42"/>
  <c r="G3957" i="42"/>
  <c r="G3958" i="42"/>
  <c r="G3959" i="42"/>
  <c r="G3960" i="42"/>
  <c r="G3961" i="42"/>
  <c r="G3962" i="42"/>
  <c r="G3963" i="42"/>
  <c r="G3964" i="42"/>
  <c r="G3965" i="42"/>
  <c r="G3966" i="42"/>
  <c r="G3967" i="42"/>
  <c r="G3968" i="42"/>
  <c r="G3969" i="42"/>
  <c r="G3970" i="42"/>
  <c r="G3971" i="42"/>
  <c r="G3972" i="42"/>
  <c r="G3973" i="42"/>
  <c r="G3974" i="42"/>
  <c r="G3975" i="42"/>
  <c r="G3976" i="42"/>
  <c r="G3977" i="42"/>
  <c r="G3978" i="42"/>
  <c r="G3979" i="42"/>
  <c r="G3980" i="42"/>
  <c r="G3981" i="42"/>
  <c r="G3982" i="42"/>
  <c r="G3983" i="42"/>
  <c r="G3984" i="42"/>
  <c r="G3985" i="42"/>
  <c r="G3986" i="42"/>
  <c r="G3987" i="42"/>
  <c r="G3988" i="42"/>
  <c r="G3989" i="42"/>
  <c r="G3990" i="42"/>
  <c r="G3991" i="42"/>
  <c r="G3992" i="42"/>
  <c r="G3993" i="42"/>
  <c r="G3994" i="42"/>
  <c r="G3995" i="42"/>
  <c r="G3996" i="42"/>
  <c r="G3997" i="42"/>
  <c r="G3998" i="42"/>
  <c r="G3999" i="42"/>
  <c r="G4000" i="42"/>
  <c r="G4001" i="42"/>
  <c r="G4002" i="42"/>
  <c r="G4003" i="42"/>
  <c r="G4004" i="42"/>
  <c r="G4005" i="42"/>
  <c r="G4006" i="42"/>
  <c r="G4007" i="42"/>
  <c r="G4008" i="42"/>
  <c r="G4009" i="42"/>
  <c r="G4010" i="42"/>
  <c r="G4011" i="42"/>
  <c r="G4012" i="42"/>
  <c r="G4013" i="42"/>
  <c r="G4014" i="42"/>
  <c r="G4015" i="42"/>
  <c r="G4016" i="42"/>
  <c r="G4017" i="42"/>
  <c r="G4018" i="42"/>
  <c r="G4019" i="42"/>
  <c r="G4020" i="42"/>
  <c r="G4021" i="42"/>
  <c r="G4022" i="42"/>
  <c r="G4023" i="42"/>
  <c r="G4024" i="42"/>
  <c r="G4025" i="42"/>
  <c r="G4026" i="42"/>
  <c r="G4027" i="42"/>
  <c r="G4028" i="42"/>
  <c r="G4029" i="42"/>
  <c r="G4030" i="42"/>
  <c r="G4031" i="42"/>
  <c r="G4032" i="42"/>
  <c r="G4033" i="42"/>
  <c r="G4034" i="42"/>
  <c r="G4035" i="42"/>
  <c r="G4036" i="42"/>
  <c r="G4037" i="42"/>
  <c r="G4038" i="42"/>
  <c r="G4039" i="42"/>
  <c r="G4040" i="42"/>
  <c r="G4041" i="42"/>
  <c r="G4042" i="42"/>
  <c r="G4043" i="42"/>
  <c r="G4044" i="42"/>
  <c r="G4045" i="42"/>
  <c r="G4046" i="42"/>
  <c r="G4047" i="42"/>
  <c r="G4048" i="42"/>
  <c r="G4049" i="42"/>
  <c r="G4050" i="42"/>
  <c r="G4051" i="42"/>
  <c r="G4052" i="42"/>
  <c r="G4053" i="42"/>
  <c r="G4054" i="42"/>
  <c r="G4055" i="42"/>
  <c r="G4056" i="42"/>
  <c r="G4057" i="42"/>
  <c r="G4058" i="42"/>
  <c r="G4059" i="42"/>
  <c r="G4060" i="42"/>
  <c r="G4061" i="42"/>
  <c r="G4062" i="42"/>
  <c r="G4063" i="42"/>
  <c r="G4064" i="42"/>
  <c r="G4065" i="42"/>
  <c r="G4066" i="42"/>
  <c r="G4067" i="42"/>
  <c r="G4068" i="42"/>
  <c r="G4069" i="42"/>
  <c r="G4070" i="42"/>
  <c r="G4071" i="42"/>
  <c r="G4072" i="42"/>
  <c r="G4073" i="42"/>
  <c r="G4074" i="42"/>
  <c r="G4075" i="42"/>
  <c r="G4076" i="42"/>
  <c r="G4077" i="42"/>
  <c r="G4078" i="42"/>
  <c r="G4079" i="42"/>
  <c r="G4080" i="42"/>
  <c r="G4081" i="42"/>
  <c r="G4082" i="42"/>
  <c r="G4083" i="42"/>
  <c r="G4084" i="42"/>
  <c r="G4085" i="42"/>
  <c r="G4086" i="42"/>
  <c r="G4087" i="42"/>
  <c r="G4088" i="42"/>
  <c r="G4089" i="42"/>
  <c r="G4090" i="42"/>
  <c r="G4091" i="42"/>
  <c r="G4092" i="42"/>
  <c r="G4093" i="42"/>
  <c r="G4094" i="42"/>
  <c r="G4095" i="42"/>
  <c r="G4096" i="42"/>
  <c r="G4097" i="42"/>
  <c r="G4098" i="42"/>
  <c r="G4099" i="42"/>
  <c r="G4100" i="42"/>
  <c r="G4101" i="42"/>
  <c r="G4102" i="42"/>
  <c r="G4103" i="42"/>
  <c r="G4104" i="42"/>
  <c r="G4105" i="42"/>
  <c r="G4106" i="42"/>
  <c r="G4107" i="42"/>
  <c r="G4108" i="42"/>
  <c r="G4109" i="42"/>
  <c r="G4110" i="42"/>
  <c r="G4111" i="42"/>
  <c r="G4112" i="42"/>
  <c r="G4113" i="42"/>
  <c r="G4114" i="42"/>
  <c r="G4115" i="42"/>
  <c r="G4116" i="42"/>
  <c r="G4117" i="42"/>
  <c r="G4118" i="42"/>
  <c r="G4119" i="42"/>
  <c r="G4120" i="42"/>
  <c r="G4121" i="42"/>
  <c r="G4122" i="42"/>
  <c r="G4123" i="42"/>
  <c r="G4124" i="42"/>
  <c r="G4125" i="42"/>
  <c r="G4126" i="42"/>
  <c r="G4127" i="42"/>
  <c r="G4128" i="42"/>
  <c r="G4129" i="42"/>
  <c r="G4130" i="42"/>
  <c r="G4131" i="42"/>
  <c r="G4132" i="42"/>
  <c r="G4133" i="42"/>
  <c r="G4134" i="42"/>
  <c r="G4135" i="42"/>
  <c r="G4136" i="42"/>
  <c r="G4137" i="42"/>
  <c r="G4138" i="42"/>
  <c r="G4139" i="42"/>
  <c r="G4140" i="42"/>
  <c r="G4141" i="42"/>
  <c r="G4142" i="42"/>
  <c r="G4143" i="42"/>
  <c r="G4144" i="42"/>
  <c r="G4145" i="42"/>
  <c r="G4146" i="42"/>
  <c r="G4147" i="42"/>
  <c r="G4148" i="42"/>
  <c r="G4149" i="42"/>
  <c r="G4150" i="42"/>
  <c r="G4151" i="42"/>
  <c r="G4152" i="42"/>
  <c r="G4153" i="42"/>
  <c r="G4154" i="42"/>
  <c r="G4155" i="42"/>
  <c r="G4156" i="42"/>
  <c r="G4157" i="42"/>
  <c r="G4158" i="42"/>
  <c r="G4159" i="42"/>
  <c r="G4160" i="42"/>
  <c r="G4161" i="42"/>
  <c r="G4162" i="42"/>
  <c r="G4163" i="42"/>
  <c r="G4164" i="42"/>
  <c r="G4165" i="42"/>
  <c r="G4166" i="42"/>
  <c r="G4167" i="42"/>
  <c r="G4168" i="42"/>
  <c r="G4169" i="42"/>
  <c r="G4170" i="42"/>
  <c r="G4171" i="42"/>
  <c r="G4172" i="42"/>
  <c r="G4173" i="42"/>
  <c r="G4174" i="42"/>
  <c r="G4175" i="42"/>
  <c r="G4176" i="42"/>
  <c r="G4177" i="42"/>
  <c r="G4178" i="42"/>
  <c r="G4179" i="42"/>
  <c r="G4180" i="42"/>
  <c r="G4181" i="42"/>
  <c r="G4182" i="42"/>
  <c r="G4183" i="42"/>
  <c r="G4184" i="42"/>
  <c r="G4185" i="42"/>
  <c r="G4186" i="42"/>
  <c r="G4187" i="42"/>
  <c r="G4188" i="42"/>
  <c r="G4189" i="42"/>
  <c r="G4190" i="42"/>
  <c r="G4191" i="42"/>
  <c r="G4192" i="42"/>
  <c r="G4193" i="42"/>
  <c r="G4194" i="42"/>
  <c r="G4195" i="42"/>
  <c r="G4196" i="42"/>
  <c r="G4197" i="42"/>
  <c r="G4198" i="42"/>
  <c r="G4199" i="42"/>
  <c r="G4200" i="42"/>
  <c r="G4201" i="42"/>
  <c r="G4202" i="42"/>
  <c r="G4203" i="42"/>
  <c r="G4204" i="42"/>
  <c r="G4205" i="42"/>
  <c r="G4206" i="42"/>
  <c r="G4207" i="42"/>
  <c r="G4208" i="42"/>
  <c r="G4209" i="42"/>
  <c r="G4210" i="42"/>
  <c r="G4211" i="42"/>
  <c r="G4212" i="42"/>
  <c r="G4213" i="42"/>
  <c r="G4214" i="42"/>
  <c r="G4215" i="42"/>
  <c r="G4216" i="42"/>
  <c r="G4217" i="42"/>
  <c r="G4218" i="42"/>
  <c r="G4219" i="42"/>
  <c r="G4220" i="42"/>
  <c r="G4221" i="42"/>
  <c r="G4222" i="42"/>
  <c r="G4223" i="42"/>
  <c r="G4224" i="42"/>
  <c r="G4225" i="42"/>
  <c r="G4226" i="42"/>
  <c r="G4227" i="42"/>
  <c r="G4228" i="42"/>
  <c r="G4229" i="42"/>
  <c r="G4230" i="42"/>
  <c r="G4231" i="42"/>
  <c r="G4232" i="42"/>
  <c r="G4233" i="42"/>
  <c r="G4234" i="42"/>
  <c r="G4235" i="42"/>
  <c r="G4236" i="42"/>
  <c r="G4237" i="42"/>
  <c r="G4238" i="42"/>
  <c r="G4239" i="42"/>
  <c r="G4240" i="42"/>
  <c r="G4241" i="42"/>
  <c r="G4242" i="42"/>
  <c r="G4243" i="42"/>
  <c r="G4244" i="42"/>
  <c r="G4245" i="42"/>
  <c r="G4246" i="42"/>
  <c r="G4247" i="42"/>
  <c r="G4248" i="42"/>
  <c r="G4249" i="42"/>
  <c r="G4250" i="42"/>
  <c r="G4251" i="42"/>
  <c r="G4252" i="42"/>
  <c r="G4253" i="42"/>
  <c r="G4254" i="42"/>
  <c r="G4255" i="42"/>
  <c r="G4256" i="42"/>
  <c r="G4257" i="42"/>
  <c r="G4258" i="42"/>
  <c r="G4259" i="42"/>
  <c r="G4260" i="42"/>
  <c r="G4261" i="42"/>
  <c r="G4262" i="42"/>
  <c r="G4263" i="42"/>
  <c r="G4264" i="42"/>
  <c r="G4265" i="42"/>
  <c r="G4266" i="42"/>
  <c r="G4267" i="42"/>
  <c r="G4268" i="42"/>
  <c r="G4269" i="42"/>
  <c r="G4270" i="42"/>
  <c r="G4271" i="42"/>
  <c r="G4272" i="42"/>
  <c r="G4273" i="42"/>
  <c r="G4274" i="42"/>
  <c r="G4275" i="42"/>
  <c r="G4276" i="42"/>
  <c r="G4277" i="42"/>
  <c r="G4278" i="42"/>
  <c r="G4279" i="42"/>
  <c r="G4280" i="42"/>
  <c r="G4281" i="42"/>
  <c r="G4282" i="42"/>
  <c r="G4283" i="42"/>
  <c r="G4284" i="42"/>
  <c r="G4285" i="42"/>
  <c r="G4286" i="42"/>
  <c r="G4287" i="42"/>
  <c r="G4288" i="42"/>
  <c r="G4289" i="42"/>
  <c r="G4290" i="42"/>
  <c r="G4291" i="42"/>
  <c r="G4292" i="42"/>
  <c r="G4293" i="42"/>
  <c r="G4294" i="42"/>
  <c r="G4295" i="42"/>
  <c r="G4296" i="42"/>
  <c r="G4297" i="42"/>
  <c r="G4298" i="42"/>
  <c r="G4299" i="42"/>
  <c r="G4300" i="42"/>
  <c r="G4301" i="42"/>
  <c r="G4302" i="42"/>
  <c r="G4303" i="42"/>
  <c r="G4304" i="42"/>
  <c r="G4305" i="42"/>
  <c r="G4306" i="42"/>
  <c r="G4307" i="42"/>
  <c r="G4308" i="42"/>
  <c r="G4309" i="42"/>
  <c r="G4310" i="42"/>
  <c r="G4311" i="42"/>
  <c r="G4312" i="42"/>
  <c r="G4313" i="42"/>
  <c r="G4314" i="42"/>
  <c r="G4315" i="42"/>
  <c r="G4316" i="42"/>
  <c r="G4317" i="42"/>
  <c r="G4318" i="42"/>
  <c r="G4319" i="42"/>
  <c r="G4320" i="42"/>
  <c r="G4321" i="42"/>
  <c r="G4322" i="42"/>
  <c r="G4323" i="42"/>
  <c r="G4324" i="42"/>
  <c r="G4325" i="42"/>
  <c r="G4326" i="42"/>
  <c r="G4327" i="42"/>
  <c r="G4328" i="42"/>
  <c r="G4329" i="42"/>
  <c r="G4330" i="42"/>
  <c r="G4331" i="42"/>
  <c r="G4332" i="42"/>
  <c r="G4333" i="42"/>
  <c r="G4334" i="42"/>
  <c r="G4335" i="42"/>
  <c r="G4336" i="42"/>
  <c r="G4337" i="42"/>
  <c r="G4338" i="42"/>
  <c r="G4339" i="42"/>
  <c r="G4340" i="42"/>
  <c r="G4341" i="42"/>
  <c r="G4342" i="42"/>
  <c r="G4343" i="42"/>
  <c r="G4344" i="42"/>
  <c r="G4345" i="42"/>
  <c r="G4346" i="42"/>
  <c r="G4347" i="42"/>
  <c r="G4348" i="42"/>
  <c r="G4349" i="42"/>
  <c r="G4350" i="42"/>
  <c r="G4351" i="42"/>
  <c r="G4352" i="42"/>
  <c r="G4353" i="42"/>
  <c r="G4354" i="42"/>
  <c r="G4355" i="42"/>
  <c r="G4356" i="42"/>
  <c r="G4357" i="42"/>
  <c r="G4358" i="42"/>
  <c r="G4359" i="42"/>
  <c r="G4360" i="42"/>
  <c r="G4361" i="42"/>
  <c r="G4362" i="42"/>
  <c r="G4363" i="42"/>
  <c r="G4364" i="42"/>
  <c r="G4365" i="42"/>
  <c r="G4366" i="42"/>
  <c r="G4367" i="42"/>
  <c r="G4368" i="42"/>
  <c r="G4369" i="42"/>
  <c r="G4370" i="42"/>
  <c r="G4371" i="42"/>
  <c r="G4372" i="42"/>
  <c r="G4373" i="42"/>
  <c r="G4374" i="42"/>
  <c r="G4375" i="42"/>
  <c r="G4376" i="42"/>
  <c r="G4377" i="42"/>
  <c r="G4378" i="42"/>
  <c r="G4379" i="42"/>
  <c r="G4380" i="42"/>
  <c r="G4381" i="42"/>
  <c r="G4382" i="42"/>
  <c r="G4383" i="42"/>
  <c r="G4384" i="42"/>
  <c r="G4385" i="42"/>
  <c r="G4386" i="42"/>
  <c r="G4387" i="42"/>
  <c r="G4388" i="42"/>
  <c r="G4389" i="42"/>
  <c r="G4390" i="42"/>
  <c r="G4391" i="42"/>
  <c r="G4392" i="42"/>
  <c r="G4393" i="42"/>
  <c r="G4394" i="42"/>
  <c r="G4395" i="42"/>
  <c r="G4396" i="42"/>
  <c r="G4397" i="42"/>
  <c r="G4398" i="42"/>
  <c r="G4399" i="42"/>
  <c r="G4400" i="42"/>
  <c r="G4401" i="42"/>
  <c r="G4402" i="42"/>
  <c r="G4403" i="42"/>
  <c r="G4404" i="42"/>
  <c r="G4405" i="42"/>
  <c r="G4406" i="42"/>
  <c r="G4407" i="42"/>
  <c r="G4408" i="42"/>
  <c r="G4409" i="42"/>
  <c r="G4410" i="42"/>
  <c r="G4411" i="42"/>
  <c r="G4412" i="42"/>
  <c r="G4413" i="42"/>
  <c r="G4414" i="42"/>
  <c r="G4415" i="42"/>
  <c r="G4416" i="42"/>
  <c r="G4417" i="42"/>
  <c r="G4418" i="42"/>
  <c r="G4419" i="42"/>
  <c r="G4420" i="42"/>
  <c r="G4421" i="42"/>
  <c r="G4422" i="42"/>
  <c r="G4423" i="42"/>
  <c r="G4424" i="42"/>
  <c r="G4425" i="42"/>
  <c r="G4426" i="42"/>
  <c r="G4427" i="42"/>
  <c r="G4428" i="42"/>
  <c r="G4429" i="42"/>
  <c r="G4430" i="42"/>
  <c r="G4431" i="42"/>
  <c r="G4432" i="42"/>
  <c r="G4433" i="42"/>
  <c r="G4434" i="42"/>
  <c r="G4435" i="42"/>
  <c r="G4436" i="42"/>
  <c r="G4437" i="42"/>
  <c r="G4438" i="42"/>
  <c r="G4439" i="42"/>
  <c r="G4440" i="42"/>
  <c r="G4441" i="42"/>
  <c r="G4442" i="42"/>
  <c r="G4443" i="42"/>
  <c r="G4444" i="42"/>
  <c r="G4445" i="42"/>
  <c r="G4446" i="42"/>
  <c r="G4447" i="42"/>
  <c r="G4448" i="42"/>
  <c r="G4449" i="42"/>
  <c r="G4450" i="42"/>
  <c r="G4451" i="42"/>
  <c r="G4452" i="42"/>
  <c r="G4453" i="42"/>
  <c r="G4454" i="42"/>
  <c r="G4455" i="42"/>
  <c r="G4456" i="42"/>
  <c r="G4457" i="42"/>
  <c r="G4458" i="42"/>
  <c r="G4459" i="42"/>
  <c r="G4460" i="42"/>
  <c r="G4461" i="42"/>
  <c r="G4462" i="42"/>
  <c r="G4463" i="42"/>
  <c r="G4464" i="42"/>
  <c r="G4465" i="42"/>
  <c r="G4466" i="42"/>
  <c r="G4467" i="42"/>
  <c r="G4468" i="42"/>
  <c r="G4469" i="42"/>
  <c r="G4470" i="42"/>
  <c r="G4471" i="42"/>
  <c r="G4472" i="42"/>
  <c r="G4473" i="42"/>
  <c r="G4474" i="42"/>
  <c r="G4475" i="42"/>
  <c r="G4476" i="42"/>
  <c r="G4477" i="42"/>
  <c r="G4478" i="42"/>
  <c r="G4479" i="42"/>
  <c r="G4480" i="42"/>
  <c r="G4481" i="42"/>
  <c r="G4482" i="42"/>
  <c r="G4483" i="42"/>
  <c r="G4484" i="42"/>
  <c r="G4485" i="42"/>
  <c r="G4486" i="42"/>
  <c r="G4487" i="42"/>
  <c r="G4488" i="42"/>
  <c r="G4489" i="42"/>
  <c r="G4490" i="42"/>
  <c r="G4491" i="42"/>
  <c r="G4492" i="42"/>
  <c r="G4493" i="42"/>
  <c r="G4494" i="42"/>
  <c r="G4495" i="42"/>
  <c r="G4496" i="42"/>
  <c r="G4497" i="42"/>
  <c r="G4498" i="42"/>
  <c r="G4499" i="42"/>
  <c r="G4500" i="42"/>
  <c r="G4501" i="42"/>
  <c r="G4502" i="42"/>
  <c r="G4503" i="42"/>
  <c r="G4504" i="42"/>
  <c r="G4505" i="42"/>
  <c r="G4506" i="42"/>
  <c r="G4507" i="42"/>
  <c r="G4508" i="42"/>
  <c r="G4509" i="42"/>
  <c r="G4510" i="42"/>
  <c r="G4511" i="42"/>
  <c r="G4512" i="42"/>
  <c r="G4513" i="42"/>
  <c r="G4514" i="42"/>
  <c r="G4515" i="42"/>
  <c r="G4516" i="42"/>
  <c r="G4517" i="42"/>
  <c r="G4518" i="42"/>
  <c r="G4519" i="42"/>
  <c r="G4520" i="42"/>
  <c r="G4521" i="42"/>
  <c r="G4522" i="42"/>
  <c r="G4523" i="42"/>
  <c r="G4524" i="42"/>
  <c r="G4525" i="42"/>
  <c r="G4526" i="42"/>
  <c r="G4527" i="42"/>
  <c r="G4528" i="42"/>
  <c r="G4529" i="42"/>
  <c r="G4530" i="42"/>
  <c r="G4531" i="42"/>
  <c r="G4532" i="42"/>
  <c r="G4533" i="42"/>
  <c r="G4534" i="42"/>
  <c r="G4535" i="42"/>
  <c r="G4536" i="42"/>
  <c r="G4537" i="42"/>
  <c r="G4538" i="42"/>
  <c r="G4539" i="42"/>
  <c r="G4540" i="42"/>
  <c r="G4541" i="42"/>
  <c r="G4542" i="42"/>
  <c r="G4543" i="42"/>
  <c r="G4544" i="42"/>
  <c r="G4545" i="42"/>
  <c r="G4546" i="42"/>
  <c r="G4547" i="42"/>
  <c r="G4548" i="42"/>
  <c r="G4549" i="42"/>
  <c r="G4550" i="42"/>
  <c r="G4551" i="42"/>
  <c r="G4552" i="42"/>
  <c r="G4553" i="42"/>
  <c r="G4554" i="42"/>
  <c r="G4555" i="42"/>
  <c r="G4556" i="42"/>
  <c r="G4557" i="42"/>
  <c r="G4558" i="42"/>
  <c r="G4559" i="42"/>
  <c r="G4560" i="42"/>
  <c r="G4561" i="42"/>
  <c r="G4562" i="42"/>
  <c r="G4563" i="42"/>
  <c r="G4564" i="42"/>
  <c r="G4565" i="42"/>
  <c r="G4566" i="42"/>
  <c r="G4567" i="42"/>
  <c r="G4568" i="42"/>
  <c r="G4569" i="42"/>
  <c r="G4570" i="42"/>
  <c r="G4571" i="42"/>
  <c r="G4572" i="42"/>
  <c r="G4573" i="42"/>
  <c r="G4574" i="42"/>
  <c r="G4575" i="42"/>
  <c r="G4576" i="42"/>
  <c r="G4577" i="42"/>
  <c r="G4578" i="42"/>
  <c r="G4579" i="42"/>
  <c r="G4580" i="42"/>
  <c r="G4581" i="42"/>
  <c r="G4582" i="42"/>
  <c r="G4583" i="42"/>
  <c r="G4584" i="42"/>
  <c r="G4585" i="42"/>
  <c r="G4586" i="42"/>
  <c r="G4587" i="42"/>
  <c r="G4588" i="42"/>
  <c r="G4589" i="42"/>
  <c r="G4590" i="42"/>
  <c r="G4591" i="42"/>
  <c r="G4592" i="42"/>
  <c r="G4593" i="42"/>
  <c r="G4594" i="42"/>
  <c r="G4595" i="42"/>
  <c r="G4596" i="42"/>
  <c r="G4597" i="42"/>
  <c r="G4598" i="42"/>
  <c r="G4599" i="42"/>
  <c r="G4600" i="42"/>
  <c r="G4601" i="42"/>
  <c r="G4602" i="42"/>
  <c r="G4603" i="42"/>
  <c r="G4604" i="42"/>
  <c r="G4605" i="42"/>
  <c r="G4606" i="42"/>
  <c r="G4607" i="42"/>
  <c r="G4608" i="42"/>
  <c r="G4609" i="42"/>
  <c r="G4610" i="42"/>
  <c r="G4611" i="42"/>
  <c r="G4612" i="42"/>
  <c r="G4613" i="42"/>
  <c r="G4614" i="42"/>
  <c r="G4615" i="42"/>
  <c r="G4616" i="42"/>
  <c r="G4617" i="42"/>
  <c r="G4618" i="42"/>
  <c r="G4619" i="42"/>
  <c r="G4620" i="42"/>
  <c r="G4621" i="42"/>
  <c r="G4622" i="42"/>
  <c r="G4623" i="42"/>
  <c r="G4624" i="42"/>
  <c r="G4625" i="42"/>
  <c r="G4626" i="42"/>
  <c r="G4627" i="42"/>
  <c r="G4628" i="42"/>
  <c r="G4629" i="42"/>
  <c r="G4630" i="42"/>
  <c r="G4631" i="42"/>
  <c r="G4632" i="42"/>
  <c r="G4633" i="42"/>
  <c r="G4634" i="42"/>
  <c r="G4635" i="42"/>
  <c r="G4636" i="42"/>
  <c r="G4637" i="42"/>
  <c r="G4638" i="42"/>
  <c r="G4639" i="42"/>
  <c r="G4640" i="42"/>
  <c r="G4641" i="42"/>
  <c r="G4642" i="42"/>
  <c r="G4643" i="42"/>
  <c r="G4644" i="42"/>
  <c r="G4645" i="42"/>
  <c r="G4646" i="42"/>
  <c r="G4647" i="42"/>
  <c r="G4648" i="42"/>
  <c r="G4649" i="42"/>
  <c r="G4650" i="42"/>
  <c r="G4651" i="42"/>
  <c r="G4652" i="42"/>
  <c r="G4653" i="42"/>
  <c r="G4654" i="42"/>
  <c r="G4655" i="42"/>
  <c r="G4656" i="42"/>
  <c r="G4657" i="42"/>
  <c r="G4658" i="42"/>
  <c r="G4659" i="42"/>
  <c r="G4660" i="42"/>
  <c r="G4661" i="42"/>
  <c r="G4662" i="42"/>
  <c r="G4663" i="42"/>
  <c r="G4664" i="42"/>
  <c r="G4665" i="42"/>
  <c r="G4666" i="42"/>
  <c r="G4667" i="42"/>
  <c r="G4668" i="42"/>
  <c r="G4669" i="42"/>
  <c r="G4670" i="42"/>
  <c r="G4671" i="42"/>
  <c r="G4672" i="42"/>
  <c r="G4673" i="42"/>
  <c r="G4674" i="42"/>
  <c r="G4675" i="42"/>
  <c r="G4676" i="42"/>
  <c r="G4677" i="42"/>
  <c r="G4678" i="42"/>
  <c r="G4679" i="42"/>
  <c r="G4680" i="42"/>
  <c r="G4681" i="42"/>
  <c r="G4682" i="42"/>
  <c r="G4683" i="42"/>
  <c r="G4684" i="42"/>
  <c r="G4685" i="42"/>
  <c r="G4686" i="42"/>
  <c r="G4687" i="42"/>
  <c r="G4688" i="42"/>
  <c r="G4689" i="42"/>
  <c r="G4690" i="42"/>
  <c r="G4691" i="42"/>
  <c r="G4692" i="42"/>
  <c r="G4693" i="42"/>
  <c r="G4694" i="42"/>
  <c r="G4695" i="42"/>
  <c r="G4696" i="42"/>
  <c r="G4697" i="42"/>
  <c r="G4698" i="42"/>
  <c r="G4699" i="42"/>
  <c r="G4700" i="42"/>
  <c r="G4701" i="42"/>
  <c r="G4702" i="42"/>
  <c r="G4703" i="42"/>
  <c r="G4704" i="42"/>
  <c r="G4705" i="42"/>
  <c r="G4706" i="42"/>
  <c r="G4707" i="42"/>
  <c r="G4708" i="42"/>
  <c r="G4709" i="42"/>
  <c r="G4710" i="42"/>
  <c r="G4711" i="42"/>
  <c r="G4712" i="42"/>
  <c r="G4713" i="42"/>
  <c r="G4714" i="42"/>
  <c r="G4715" i="42"/>
  <c r="G4716" i="42"/>
  <c r="G4717" i="42"/>
  <c r="G4718" i="42"/>
  <c r="G4719" i="42"/>
  <c r="G4720" i="42"/>
  <c r="G4721" i="42"/>
  <c r="G4722" i="42"/>
  <c r="G4723" i="42"/>
  <c r="G4724" i="42"/>
  <c r="G4725" i="42"/>
  <c r="G4726" i="42"/>
  <c r="G4727" i="42"/>
  <c r="G4728" i="42"/>
  <c r="G4729" i="42"/>
  <c r="G4730" i="42"/>
  <c r="G4731" i="42"/>
  <c r="G4732" i="42"/>
  <c r="G4733" i="42"/>
  <c r="G4734" i="42"/>
  <c r="G4735" i="42"/>
  <c r="G4736" i="42"/>
  <c r="G4737" i="42"/>
  <c r="G4738" i="42"/>
  <c r="G4739" i="42"/>
  <c r="G4740" i="42"/>
  <c r="G4741" i="42"/>
  <c r="G4742" i="42"/>
  <c r="G4743" i="42"/>
  <c r="G4744" i="42"/>
  <c r="G4745" i="42"/>
  <c r="G4746" i="42"/>
  <c r="G4747" i="42"/>
  <c r="G4748" i="42"/>
  <c r="G4749" i="42"/>
  <c r="G4750" i="42"/>
  <c r="G4751" i="42"/>
  <c r="G4752" i="42"/>
  <c r="G4753" i="42"/>
  <c r="G4754" i="42"/>
  <c r="G4755" i="42"/>
  <c r="G4756" i="42"/>
  <c r="G4757" i="42"/>
  <c r="G4758" i="42"/>
  <c r="G4759" i="42"/>
  <c r="G4760" i="42"/>
  <c r="G4761" i="42"/>
  <c r="G4762" i="42"/>
  <c r="G4763" i="42"/>
  <c r="G4764" i="42"/>
  <c r="G4765" i="42"/>
  <c r="G4766" i="42"/>
  <c r="G4767" i="42"/>
  <c r="G4768" i="42"/>
  <c r="G4769" i="42"/>
  <c r="G4770" i="42"/>
  <c r="G4771" i="42"/>
  <c r="G4772" i="42"/>
  <c r="G4773" i="42"/>
  <c r="G4774" i="42"/>
  <c r="G4775" i="42"/>
  <c r="G4776" i="42"/>
  <c r="G4777" i="42"/>
  <c r="G4778" i="42"/>
  <c r="G4779" i="42"/>
  <c r="G4780" i="42"/>
  <c r="G4781" i="42"/>
  <c r="G4782" i="42"/>
  <c r="G4783" i="42"/>
  <c r="G4784" i="42"/>
  <c r="G4785" i="42"/>
  <c r="G4786" i="42"/>
  <c r="G4787" i="42"/>
  <c r="G4788" i="42"/>
  <c r="G4789" i="42"/>
  <c r="G4790" i="42"/>
  <c r="G4791" i="42"/>
  <c r="G4792" i="42"/>
  <c r="G4793" i="42"/>
  <c r="G4794" i="42"/>
  <c r="G4795" i="42"/>
  <c r="G4796" i="42"/>
  <c r="G4797" i="42"/>
  <c r="G4798" i="42"/>
  <c r="G4799" i="42"/>
  <c r="G4800" i="42"/>
  <c r="G4801" i="42"/>
  <c r="G4802" i="42"/>
  <c r="G4803" i="42"/>
  <c r="G4804" i="42"/>
  <c r="G4805" i="42"/>
  <c r="G4806" i="42"/>
  <c r="G4807" i="42"/>
  <c r="G4808" i="42"/>
  <c r="G4809" i="42"/>
  <c r="G4810" i="42"/>
  <c r="G4811" i="42"/>
  <c r="G4812" i="42"/>
  <c r="G4813" i="42"/>
  <c r="G4814" i="42"/>
  <c r="G4815" i="42"/>
  <c r="G4816" i="42"/>
  <c r="G4817" i="42"/>
  <c r="G4818" i="42"/>
  <c r="G4819" i="42"/>
  <c r="G4820" i="42"/>
  <c r="G4821" i="42"/>
  <c r="G4822" i="42"/>
  <c r="G4823" i="42"/>
  <c r="G4824" i="42"/>
  <c r="G4825" i="42"/>
  <c r="G4826" i="42"/>
  <c r="G4827" i="42"/>
  <c r="G4828" i="42"/>
  <c r="G4829" i="42"/>
  <c r="G4830" i="42"/>
  <c r="G4831" i="42"/>
  <c r="G4832" i="42"/>
  <c r="G4833" i="42"/>
  <c r="G4834" i="42"/>
  <c r="G4835" i="42"/>
  <c r="G4836" i="42"/>
  <c r="G4837" i="42"/>
  <c r="G4838" i="42"/>
  <c r="G4839" i="42"/>
  <c r="G4840" i="42"/>
  <c r="G4841" i="42"/>
  <c r="G4842" i="42"/>
  <c r="G4843" i="42"/>
  <c r="G4844" i="42"/>
  <c r="G4845" i="42"/>
  <c r="G4846" i="42"/>
  <c r="G4847" i="42"/>
  <c r="G4848" i="42"/>
  <c r="G4849" i="42"/>
  <c r="G4850" i="42"/>
  <c r="G4851" i="42"/>
  <c r="G4852" i="42"/>
  <c r="G4853" i="42"/>
  <c r="G4854" i="42"/>
  <c r="G4855" i="42"/>
  <c r="G4856" i="42"/>
  <c r="G4857" i="42"/>
  <c r="G4858" i="42"/>
  <c r="G4859" i="42"/>
  <c r="G4860" i="42"/>
  <c r="G4861" i="42"/>
  <c r="G4862" i="42"/>
  <c r="G4863" i="42"/>
  <c r="G4864" i="42"/>
  <c r="G4865" i="42"/>
  <c r="G4866" i="42"/>
  <c r="G4867" i="42"/>
  <c r="G4868" i="42"/>
  <c r="G4869" i="42"/>
  <c r="G4870" i="42"/>
  <c r="G4871" i="42"/>
  <c r="G4872" i="42"/>
  <c r="G4873" i="42"/>
  <c r="G4874" i="42"/>
  <c r="G4875" i="42"/>
  <c r="G4876" i="42"/>
  <c r="G4877" i="42"/>
  <c r="G4878" i="42"/>
  <c r="G4879" i="42"/>
  <c r="G4880" i="42"/>
  <c r="G4881" i="42"/>
  <c r="G4882" i="42"/>
  <c r="G4883" i="42"/>
  <c r="G4884" i="42"/>
  <c r="G4885" i="42"/>
  <c r="G4886" i="42"/>
  <c r="G4887" i="42"/>
  <c r="G4888" i="42"/>
  <c r="G4889" i="42"/>
  <c r="G4890" i="42"/>
  <c r="G4891" i="42"/>
  <c r="G4892" i="42"/>
  <c r="G4893" i="42"/>
  <c r="G4894" i="42"/>
  <c r="G4895" i="42"/>
  <c r="G4896" i="42"/>
  <c r="G4897" i="42"/>
  <c r="G4898" i="42"/>
  <c r="G4899" i="42"/>
  <c r="G4900" i="42"/>
  <c r="G4901" i="42"/>
  <c r="G4902" i="42"/>
  <c r="G4903" i="42"/>
  <c r="G4904" i="42"/>
  <c r="G4905" i="42"/>
  <c r="G4906" i="42"/>
  <c r="G4907" i="42"/>
  <c r="G4908" i="42"/>
  <c r="G4909" i="42"/>
  <c r="G4910" i="42"/>
  <c r="G4911" i="42"/>
  <c r="G4912" i="42"/>
  <c r="G4913" i="42"/>
  <c r="G4914" i="42"/>
  <c r="G4915" i="42"/>
  <c r="G4916" i="42"/>
  <c r="G4917" i="42"/>
  <c r="G4918" i="42"/>
  <c r="G4919" i="42"/>
  <c r="G4920" i="42"/>
  <c r="G4921" i="42"/>
  <c r="G4922" i="42"/>
  <c r="G4923" i="42"/>
  <c r="G4924" i="42"/>
  <c r="G4925" i="42"/>
  <c r="G4926" i="42"/>
  <c r="G4927" i="42"/>
  <c r="G4928" i="42"/>
  <c r="G4929" i="42"/>
  <c r="G4930" i="42"/>
  <c r="G4931" i="42"/>
  <c r="G4932" i="42"/>
  <c r="G4933" i="42"/>
  <c r="G4934" i="42"/>
  <c r="G4935" i="42"/>
  <c r="G4936" i="42"/>
  <c r="G4937" i="42"/>
  <c r="G4938" i="42"/>
  <c r="G4939" i="42"/>
  <c r="G4940" i="42"/>
  <c r="G4941" i="42"/>
  <c r="G4942" i="42"/>
  <c r="G4943" i="42"/>
  <c r="G4944" i="42"/>
  <c r="G4945" i="42"/>
  <c r="G4946" i="42"/>
  <c r="G4947" i="42"/>
  <c r="G4948" i="42"/>
  <c r="G4949" i="42"/>
  <c r="G4950" i="42"/>
  <c r="G4951" i="42"/>
  <c r="G4952" i="42"/>
  <c r="G4953" i="42"/>
  <c r="G4954" i="42"/>
  <c r="G4955" i="42"/>
  <c r="G4956" i="42"/>
  <c r="G4957" i="42"/>
  <c r="G4958" i="42"/>
  <c r="G4959" i="42"/>
  <c r="G4960" i="42"/>
  <c r="G4961" i="42"/>
  <c r="G4962" i="42"/>
  <c r="G4963" i="42"/>
  <c r="G4964" i="42"/>
  <c r="G4965" i="42"/>
  <c r="G4966" i="42"/>
  <c r="G4967" i="42"/>
  <c r="G4968" i="42"/>
  <c r="G4969" i="42"/>
  <c r="G4970" i="42"/>
  <c r="G4971" i="42"/>
  <c r="G4972" i="42"/>
  <c r="G4973" i="42"/>
  <c r="G4974" i="42"/>
  <c r="G4975" i="42"/>
  <c r="G4976" i="42"/>
  <c r="G4977" i="42"/>
  <c r="G4978" i="42"/>
  <c r="G4979" i="42"/>
  <c r="G4980" i="42"/>
  <c r="G4981" i="42"/>
  <c r="G4982" i="42"/>
  <c r="G4983" i="42"/>
  <c r="G4984" i="42"/>
  <c r="G4985" i="42"/>
  <c r="G4986" i="42"/>
  <c r="G4987" i="42"/>
  <c r="G4988" i="42"/>
  <c r="G4989" i="42"/>
  <c r="G4990" i="42"/>
  <c r="G4991" i="42"/>
  <c r="G4992" i="42"/>
  <c r="G4993" i="42"/>
  <c r="G4994" i="42"/>
  <c r="G4995" i="42"/>
  <c r="G4996" i="42"/>
  <c r="G4997" i="42"/>
  <c r="G4998" i="42"/>
  <c r="G4999" i="42"/>
  <c r="G5000" i="42"/>
  <c r="G5001" i="42"/>
  <c r="G5002" i="42"/>
  <c r="G5003" i="42"/>
  <c r="G5004" i="42"/>
  <c r="G5005" i="42"/>
  <c r="G5006" i="42"/>
  <c r="G5007" i="42"/>
  <c r="G5008" i="42"/>
  <c r="G5009" i="42"/>
  <c r="G5010" i="42"/>
  <c r="G5011" i="42"/>
  <c r="G5012" i="42"/>
  <c r="G5013" i="42"/>
  <c r="G5014" i="42"/>
  <c r="G5015" i="42"/>
  <c r="G5016" i="42"/>
  <c r="G5017" i="42"/>
  <c r="G5018" i="42"/>
  <c r="G5019" i="42"/>
  <c r="G5020" i="42"/>
  <c r="G5021" i="42"/>
  <c r="G5022" i="42"/>
  <c r="G5023" i="42"/>
  <c r="G5024" i="42"/>
  <c r="G5025" i="42"/>
  <c r="G5026" i="42"/>
  <c r="G5027" i="42"/>
  <c r="G5028" i="42"/>
  <c r="G5029" i="42"/>
  <c r="G5030" i="42"/>
  <c r="G5031" i="42"/>
  <c r="G5032" i="42"/>
  <c r="G5033" i="42"/>
  <c r="G5034" i="42"/>
  <c r="G5035" i="42"/>
  <c r="G5036" i="42"/>
  <c r="G5037" i="42"/>
  <c r="G5038" i="42"/>
  <c r="G5039" i="42"/>
  <c r="G5040" i="42"/>
  <c r="G5041" i="42"/>
  <c r="G5042" i="42"/>
  <c r="G5043" i="42"/>
  <c r="G5044" i="42"/>
  <c r="G5045" i="42"/>
  <c r="G5046" i="42"/>
  <c r="G5047" i="42"/>
  <c r="G5048" i="42"/>
  <c r="G5049" i="42"/>
  <c r="G5050" i="42"/>
  <c r="G5051" i="42"/>
  <c r="G5052" i="42"/>
  <c r="G5053" i="42"/>
  <c r="G5054" i="42"/>
  <c r="G5055" i="42"/>
  <c r="G5056" i="42"/>
  <c r="G5057" i="42"/>
  <c r="G5058" i="42"/>
  <c r="G5059" i="42"/>
  <c r="G5060" i="42"/>
  <c r="G5061" i="42"/>
  <c r="G5062" i="42"/>
  <c r="G5063" i="42"/>
  <c r="G5064" i="42"/>
  <c r="G5065" i="42"/>
  <c r="G5066" i="42"/>
  <c r="G5067" i="42"/>
  <c r="G5068" i="42"/>
  <c r="G5069" i="42"/>
  <c r="G5070" i="42"/>
  <c r="G5071" i="42"/>
  <c r="G5072" i="42"/>
  <c r="G5073" i="42"/>
  <c r="G5074" i="42"/>
  <c r="G5075" i="42"/>
  <c r="G5076" i="42"/>
  <c r="G5077" i="42"/>
  <c r="G5078" i="42"/>
  <c r="G5079" i="42"/>
  <c r="G5080" i="42"/>
  <c r="G5081" i="42"/>
  <c r="G5082" i="42"/>
  <c r="G5083" i="42"/>
  <c r="G5084" i="42"/>
  <c r="G5085" i="42"/>
  <c r="G5086" i="42"/>
  <c r="G5087" i="42"/>
  <c r="G5088" i="42"/>
  <c r="G5089" i="42"/>
  <c r="G5090" i="42"/>
  <c r="G5091" i="42"/>
  <c r="G5092" i="42"/>
  <c r="G5093" i="42"/>
  <c r="G5094" i="42"/>
  <c r="G5095" i="42"/>
  <c r="G5096" i="42"/>
  <c r="G5097" i="42"/>
  <c r="G5098" i="42"/>
  <c r="G5099" i="42"/>
  <c r="G5100" i="42"/>
  <c r="G5101" i="42"/>
  <c r="G5102" i="42"/>
  <c r="G5103" i="42"/>
  <c r="G5104" i="42"/>
  <c r="G5105" i="42"/>
  <c r="G5106" i="42"/>
  <c r="G5107" i="42"/>
  <c r="G5108" i="42"/>
  <c r="G5109" i="42"/>
  <c r="G5110" i="42"/>
  <c r="G5111" i="42"/>
  <c r="G5112" i="42"/>
  <c r="G5113" i="42"/>
  <c r="G5114" i="42"/>
  <c r="G5115" i="42"/>
  <c r="G5116" i="42"/>
  <c r="G5117" i="42"/>
  <c r="G5118" i="42"/>
  <c r="G5119" i="42"/>
  <c r="G5120" i="42"/>
  <c r="G5121" i="42"/>
  <c r="G5122" i="42"/>
  <c r="G5123" i="42"/>
  <c r="G5124" i="42"/>
  <c r="G5125" i="42"/>
  <c r="G5126" i="42"/>
  <c r="G5127" i="42"/>
  <c r="G5128" i="42"/>
  <c r="G5129" i="42"/>
  <c r="G5130" i="42"/>
  <c r="G5131" i="42"/>
  <c r="G5132" i="42"/>
  <c r="G5133" i="42"/>
  <c r="G5134" i="42"/>
  <c r="G5135" i="42"/>
  <c r="G5136" i="42"/>
  <c r="G5137" i="42"/>
  <c r="G5138" i="42"/>
  <c r="G5139" i="42"/>
  <c r="G5140" i="42"/>
  <c r="G5141" i="42"/>
  <c r="G5142" i="42"/>
  <c r="G5143" i="42"/>
  <c r="G5144" i="42"/>
  <c r="G5145" i="42"/>
  <c r="G5146" i="42"/>
  <c r="G5147" i="42"/>
  <c r="G5148" i="42"/>
  <c r="G5149" i="42"/>
  <c r="G5150" i="42"/>
  <c r="G5151" i="42"/>
  <c r="G5152" i="42"/>
  <c r="G5153" i="42"/>
  <c r="G5154" i="42"/>
  <c r="G5155" i="42"/>
  <c r="G5156" i="42"/>
  <c r="G5157" i="42"/>
  <c r="G5158" i="42"/>
  <c r="G5159" i="42"/>
  <c r="G5160" i="42"/>
  <c r="G5161" i="42"/>
  <c r="G5162" i="42"/>
  <c r="G5163" i="42"/>
  <c r="G5164" i="42"/>
  <c r="G5165" i="42"/>
  <c r="G5166" i="42"/>
  <c r="G5167" i="42"/>
  <c r="G5168" i="42"/>
  <c r="G5169" i="42"/>
  <c r="G5170" i="42"/>
  <c r="G5171" i="42"/>
  <c r="G5172" i="42"/>
  <c r="G5173" i="42"/>
  <c r="G5174" i="42"/>
  <c r="G5175" i="42"/>
  <c r="G5176" i="42"/>
  <c r="G5177" i="42"/>
  <c r="G5178" i="42"/>
  <c r="G5179" i="42"/>
  <c r="G5180" i="42"/>
  <c r="G5181" i="42"/>
  <c r="G5182" i="42"/>
  <c r="G5183" i="42"/>
  <c r="G5184" i="42"/>
  <c r="G5185" i="42"/>
  <c r="G5186" i="42"/>
  <c r="G5187" i="42"/>
  <c r="G5188" i="42"/>
  <c r="G5189" i="42"/>
  <c r="G5190" i="42"/>
  <c r="G5191" i="42"/>
  <c r="G5192" i="42"/>
  <c r="G5193" i="42"/>
  <c r="G5194" i="42"/>
  <c r="G5195" i="42"/>
  <c r="G5196" i="42"/>
  <c r="G5197" i="42"/>
  <c r="G5198" i="42"/>
  <c r="G5199" i="42"/>
  <c r="G5200" i="42"/>
  <c r="G5201" i="42"/>
  <c r="G5202" i="42"/>
  <c r="G5203" i="42"/>
  <c r="G5204" i="42"/>
  <c r="G5205" i="42"/>
  <c r="G5206" i="42"/>
  <c r="G5207" i="42"/>
  <c r="G5208" i="42"/>
  <c r="G5209" i="42"/>
  <c r="G5210" i="42"/>
  <c r="G5211" i="42"/>
  <c r="G5212" i="42"/>
  <c r="G5213" i="42"/>
  <c r="G5214" i="42"/>
  <c r="G5215" i="42"/>
  <c r="G5216" i="42"/>
  <c r="G5217" i="42"/>
  <c r="G5218" i="42"/>
  <c r="G5219" i="42"/>
  <c r="G5220" i="42"/>
  <c r="G5221" i="42"/>
  <c r="G5222" i="42"/>
  <c r="G5223" i="42"/>
  <c r="G5224" i="42"/>
  <c r="G5225" i="42"/>
  <c r="G5226" i="42"/>
  <c r="G5227" i="42"/>
  <c r="G5228" i="42"/>
  <c r="G5229" i="42"/>
  <c r="G5230" i="42"/>
  <c r="G5231" i="42"/>
  <c r="G5232" i="42"/>
  <c r="G5233" i="42"/>
  <c r="G5234" i="42"/>
  <c r="G5235" i="42"/>
  <c r="G5236" i="42"/>
  <c r="G5237" i="42"/>
  <c r="G5238" i="42"/>
  <c r="G5239" i="42"/>
  <c r="G5240" i="42"/>
  <c r="G5241" i="42"/>
  <c r="G5242" i="42"/>
  <c r="G5243" i="42"/>
  <c r="G5244" i="42"/>
  <c r="G5245" i="42"/>
  <c r="G5246" i="42"/>
  <c r="G5247" i="42"/>
  <c r="G5248" i="42"/>
  <c r="G5249" i="42"/>
  <c r="G5250" i="42"/>
  <c r="G5251" i="42"/>
  <c r="G5252" i="42"/>
  <c r="G5253" i="42"/>
  <c r="G5254" i="42"/>
  <c r="G5255" i="42"/>
  <c r="G5256" i="42"/>
  <c r="G5257" i="42"/>
  <c r="G5258" i="42"/>
  <c r="G5259" i="42"/>
  <c r="G5260" i="42"/>
  <c r="G5261" i="42"/>
  <c r="G5262" i="42"/>
  <c r="G5263" i="42"/>
  <c r="G5264" i="42"/>
  <c r="G5265" i="42"/>
  <c r="G5266" i="42"/>
  <c r="G5267" i="42"/>
  <c r="G5268" i="42"/>
  <c r="G5269" i="42"/>
  <c r="G5270" i="42"/>
  <c r="G5271" i="42"/>
  <c r="G5272" i="42"/>
  <c r="G5273" i="42"/>
  <c r="G5274" i="42"/>
  <c r="G5275" i="42"/>
  <c r="G5276" i="42"/>
  <c r="G5277" i="42"/>
  <c r="G5278" i="42"/>
  <c r="G5279" i="42"/>
  <c r="G5280" i="42"/>
  <c r="G5281" i="42"/>
  <c r="G5282" i="42"/>
  <c r="G5283" i="42"/>
  <c r="G5284" i="42"/>
  <c r="G5285" i="42"/>
  <c r="G5286" i="42"/>
  <c r="G5287" i="42"/>
  <c r="G5288" i="42"/>
  <c r="G5289" i="42"/>
  <c r="G5290" i="42"/>
  <c r="G5291" i="42"/>
  <c r="G5292" i="42"/>
  <c r="G5293" i="42"/>
  <c r="G5294" i="42"/>
  <c r="G5295" i="42"/>
  <c r="G5296" i="42"/>
  <c r="G5297" i="42"/>
  <c r="G5298" i="42"/>
  <c r="G5299" i="42"/>
  <c r="G5300" i="42"/>
  <c r="G5301" i="42"/>
  <c r="G5302" i="42"/>
  <c r="G5303" i="42"/>
  <c r="G5304" i="42"/>
  <c r="G5305" i="42"/>
  <c r="G5306" i="42"/>
  <c r="G5307" i="42"/>
  <c r="G5308" i="42"/>
  <c r="G5309" i="42"/>
  <c r="G5310" i="42"/>
  <c r="G5311" i="42"/>
  <c r="G5312" i="42"/>
  <c r="G5313" i="42"/>
  <c r="G5314" i="42"/>
  <c r="G5315" i="42"/>
  <c r="G5316" i="42"/>
  <c r="G5317" i="42"/>
  <c r="G5318" i="42"/>
  <c r="G5319" i="42"/>
  <c r="G5320" i="42"/>
  <c r="G5321" i="42"/>
  <c r="G5322" i="42"/>
  <c r="G5323" i="42"/>
  <c r="G5324" i="42"/>
  <c r="G5325" i="42"/>
  <c r="G5326" i="42"/>
  <c r="G5327" i="42"/>
  <c r="G5328" i="42"/>
  <c r="G5329" i="42"/>
  <c r="G5330" i="42"/>
  <c r="G5331" i="42"/>
  <c r="G5332" i="42"/>
  <c r="G5333" i="42"/>
  <c r="G5334" i="42"/>
  <c r="G5335" i="42"/>
  <c r="G5336" i="42"/>
  <c r="G5337" i="42"/>
  <c r="G5338" i="42"/>
  <c r="G5339" i="42"/>
  <c r="G5340" i="42"/>
  <c r="G5341" i="42"/>
  <c r="G5342" i="42"/>
  <c r="G5343" i="42"/>
  <c r="G5344" i="42"/>
  <c r="G5345" i="42"/>
  <c r="G5346" i="42"/>
  <c r="G5347" i="42"/>
  <c r="G5348" i="42"/>
  <c r="G5349" i="42"/>
  <c r="G5350" i="42"/>
  <c r="G5351" i="42"/>
  <c r="G5352" i="42"/>
  <c r="G5353" i="42"/>
  <c r="G5354" i="42"/>
  <c r="G5355" i="42"/>
  <c r="G5356" i="42"/>
  <c r="G5357" i="42"/>
  <c r="G5358" i="42"/>
  <c r="G5359" i="42"/>
  <c r="G5360" i="42"/>
  <c r="G5361" i="42"/>
  <c r="G5362" i="42"/>
  <c r="G5363" i="42"/>
  <c r="G5364" i="42"/>
  <c r="G5365" i="42"/>
  <c r="G5366" i="42"/>
  <c r="G5367" i="42"/>
  <c r="G5368" i="42"/>
  <c r="G5369" i="42"/>
  <c r="G5370" i="42"/>
  <c r="G5371" i="42"/>
  <c r="G5372" i="42"/>
  <c r="G5373" i="42"/>
  <c r="G5374" i="42"/>
  <c r="G5375" i="42"/>
  <c r="G5376" i="42"/>
  <c r="G5377" i="42"/>
  <c r="G5378" i="42"/>
  <c r="G5379" i="42"/>
  <c r="G5380" i="42"/>
  <c r="G5381" i="42"/>
  <c r="G5382" i="42"/>
  <c r="G5383" i="42"/>
  <c r="G5384" i="42"/>
  <c r="G5385" i="42"/>
  <c r="G5386" i="42"/>
  <c r="G5387" i="42"/>
  <c r="G5388" i="42"/>
  <c r="G5389" i="42"/>
  <c r="G5390" i="42"/>
  <c r="G5391" i="42"/>
  <c r="G5392" i="42"/>
  <c r="G5393" i="42"/>
  <c r="G5394" i="42"/>
  <c r="G5395" i="42"/>
  <c r="G5396" i="42"/>
  <c r="G5397" i="42"/>
  <c r="G5398" i="42"/>
  <c r="G5399" i="42"/>
  <c r="G5400" i="42"/>
  <c r="G5401" i="42"/>
  <c r="G5402" i="42"/>
  <c r="G5403" i="42"/>
  <c r="G5404" i="42"/>
  <c r="G5405" i="42"/>
  <c r="G5406" i="42"/>
  <c r="G5407" i="42"/>
  <c r="G5408" i="42"/>
  <c r="G5409" i="42"/>
  <c r="G5410" i="42"/>
  <c r="G5411" i="42"/>
  <c r="G5412" i="42"/>
  <c r="G5413" i="42"/>
  <c r="G5414" i="42"/>
  <c r="G5415" i="42"/>
  <c r="G5416" i="42"/>
  <c r="G5417" i="42"/>
  <c r="G5418" i="42"/>
  <c r="G5419" i="42"/>
  <c r="G5420" i="42"/>
  <c r="G5421" i="42"/>
  <c r="G5422" i="42"/>
  <c r="G5423" i="42"/>
  <c r="G5424" i="42"/>
  <c r="G5425" i="42"/>
  <c r="G5426" i="42"/>
  <c r="G5427" i="42"/>
  <c r="G5428" i="42"/>
  <c r="G5429" i="42"/>
  <c r="G5430" i="42"/>
  <c r="G5431" i="42"/>
  <c r="G5432" i="42"/>
  <c r="G5433" i="42"/>
  <c r="G5434" i="42"/>
  <c r="G5435" i="42"/>
  <c r="G5436" i="42"/>
  <c r="G5437" i="42"/>
  <c r="G5438" i="42"/>
  <c r="G5439" i="42"/>
  <c r="G5440" i="42"/>
  <c r="G5441" i="42"/>
  <c r="G5442" i="42"/>
  <c r="G5443" i="42"/>
  <c r="G5444" i="42"/>
  <c r="G5445" i="42"/>
  <c r="G5446" i="42"/>
  <c r="G5447" i="42"/>
  <c r="G5448" i="42"/>
  <c r="G5449" i="42"/>
  <c r="G5450" i="42"/>
  <c r="G5451" i="42"/>
  <c r="G5452" i="42"/>
  <c r="G5453" i="42"/>
  <c r="G5454" i="42"/>
  <c r="G5455" i="42"/>
  <c r="G5456" i="42"/>
  <c r="G5457" i="42"/>
  <c r="G5458" i="42"/>
  <c r="G5459" i="42"/>
  <c r="G5460" i="42"/>
  <c r="G5461" i="42"/>
  <c r="G5462" i="42"/>
  <c r="G5463" i="42"/>
  <c r="G5464" i="42"/>
  <c r="G5465" i="42"/>
  <c r="G5466" i="42"/>
  <c r="G5467" i="42"/>
  <c r="G5468" i="42"/>
  <c r="G5469" i="42"/>
  <c r="G5470" i="42"/>
  <c r="G5471" i="42"/>
  <c r="G5472" i="42"/>
  <c r="G5473" i="42"/>
  <c r="G5474" i="42"/>
  <c r="G5475" i="42"/>
  <c r="G5476" i="42"/>
  <c r="G5477" i="42"/>
  <c r="G5478" i="42"/>
  <c r="G5479" i="42"/>
  <c r="G5480" i="42"/>
  <c r="G5481" i="42"/>
  <c r="G5482" i="42"/>
  <c r="G5483" i="42"/>
  <c r="G5484" i="42"/>
  <c r="G5485" i="42"/>
  <c r="G5486" i="42"/>
  <c r="G5487" i="42"/>
  <c r="G5488" i="42"/>
  <c r="G5489" i="42"/>
  <c r="G5490" i="42"/>
  <c r="G5491" i="42"/>
  <c r="G5492" i="42"/>
  <c r="G5493" i="42"/>
  <c r="G5494" i="42"/>
  <c r="G5495" i="42"/>
  <c r="G5496" i="42"/>
  <c r="G5497" i="42"/>
  <c r="G5498" i="42"/>
  <c r="G5499" i="42"/>
  <c r="G5500" i="42"/>
  <c r="G5501" i="42"/>
  <c r="G5502" i="42"/>
  <c r="G5503" i="42"/>
  <c r="G5504" i="42"/>
  <c r="G5505" i="42"/>
  <c r="G5506" i="42"/>
  <c r="G5507" i="42"/>
  <c r="G5508" i="42"/>
  <c r="G5509" i="42"/>
  <c r="G5510" i="42"/>
  <c r="G5511" i="42"/>
  <c r="G5512" i="42"/>
  <c r="G5513" i="42"/>
  <c r="G5514" i="42"/>
  <c r="G5515" i="42"/>
  <c r="G5516" i="42"/>
  <c r="G5517" i="42"/>
  <c r="G5518" i="42"/>
  <c r="G5519" i="42"/>
  <c r="G5520" i="42"/>
  <c r="G5521" i="42"/>
  <c r="G5522" i="42"/>
  <c r="G5523" i="42"/>
  <c r="G5524" i="42"/>
  <c r="G5525" i="42"/>
  <c r="G5526" i="42"/>
  <c r="G5527" i="42"/>
  <c r="G5528" i="42"/>
  <c r="G5529" i="42"/>
  <c r="G5530" i="42"/>
  <c r="G5531" i="42"/>
  <c r="G5532" i="42"/>
  <c r="G5533" i="42"/>
  <c r="G5534" i="42"/>
  <c r="G5535" i="42"/>
  <c r="G5536" i="42"/>
  <c r="G5537" i="42"/>
  <c r="G5538" i="42"/>
  <c r="G5539" i="42"/>
  <c r="G5540" i="42"/>
  <c r="G5541" i="42"/>
  <c r="G5542" i="42"/>
  <c r="G5543" i="42"/>
  <c r="G5544" i="42"/>
  <c r="G5545" i="42"/>
  <c r="G5546" i="42"/>
  <c r="G5547" i="42"/>
  <c r="G5548" i="42"/>
  <c r="G5549" i="42"/>
  <c r="G5550" i="42"/>
  <c r="G5551" i="42"/>
  <c r="G5552" i="42"/>
  <c r="G5553" i="42"/>
  <c r="G5554" i="42"/>
  <c r="G5555" i="42"/>
  <c r="G5556" i="42"/>
  <c r="G5557" i="42"/>
  <c r="G5558" i="42"/>
  <c r="G5559" i="42"/>
  <c r="G5560" i="42"/>
  <c r="G5561" i="42"/>
  <c r="G5562" i="42"/>
  <c r="G5563" i="42"/>
  <c r="G5564" i="42"/>
  <c r="G5565" i="42"/>
  <c r="G5566" i="42"/>
  <c r="G5567" i="42"/>
  <c r="G5568" i="42"/>
  <c r="G5569" i="42"/>
  <c r="G5570" i="42"/>
  <c r="G5571" i="42"/>
  <c r="G5572" i="42"/>
  <c r="G5573" i="42"/>
  <c r="G5574" i="42"/>
  <c r="G5575" i="42"/>
  <c r="G5576" i="42"/>
  <c r="G5577" i="42"/>
  <c r="G5578" i="42"/>
  <c r="G5579" i="42"/>
  <c r="G5580" i="42"/>
  <c r="G5581" i="42"/>
  <c r="G5582" i="42"/>
  <c r="G5583" i="42"/>
  <c r="G5584" i="42"/>
  <c r="G5585" i="42"/>
  <c r="G5586" i="42"/>
  <c r="G5587" i="42"/>
  <c r="G5588" i="42"/>
  <c r="G5589" i="42"/>
  <c r="G5590" i="42"/>
  <c r="G5591" i="42"/>
  <c r="G5592" i="42"/>
  <c r="G5593" i="42"/>
  <c r="G5594" i="42"/>
  <c r="G5595" i="42"/>
  <c r="G5596" i="42"/>
  <c r="G5597" i="42"/>
  <c r="G5598" i="42"/>
  <c r="G5599" i="42"/>
  <c r="G5600" i="42"/>
  <c r="G5601" i="42"/>
  <c r="G5602" i="42"/>
  <c r="G5603" i="42"/>
  <c r="G5604" i="42"/>
  <c r="G5605" i="42"/>
  <c r="G5606" i="42"/>
  <c r="G5607" i="42"/>
  <c r="G5608" i="42"/>
  <c r="G5609" i="42"/>
  <c r="G5610" i="42"/>
  <c r="G5611" i="42"/>
  <c r="G5612" i="42"/>
  <c r="G5613" i="42"/>
  <c r="G5614" i="42"/>
  <c r="G5615" i="42"/>
  <c r="G5616" i="42"/>
  <c r="G5617" i="42"/>
  <c r="G5618" i="42"/>
  <c r="G5619" i="42"/>
  <c r="G5620" i="42"/>
  <c r="G5621" i="42"/>
  <c r="G5622" i="42"/>
  <c r="G5623" i="42"/>
  <c r="G5624" i="42"/>
  <c r="G5625" i="42"/>
  <c r="G5626" i="42"/>
  <c r="G5627" i="42"/>
  <c r="G5628" i="42"/>
  <c r="G5629" i="42"/>
  <c r="G5630" i="42"/>
  <c r="G5631" i="42"/>
  <c r="G5632" i="42"/>
  <c r="G5633" i="42"/>
  <c r="G5634" i="42"/>
  <c r="G5635" i="42"/>
  <c r="G5636" i="42"/>
  <c r="G5637" i="42"/>
  <c r="G5638" i="42"/>
  <c r="G5639" i="42"/>
  <c r="G5640" i="42"/>
  <c r="G5641" i="42"/>
  <c r="G5642" i="42"/>
  <c r="G5643" i="42"/>
  <c r="G5644" i="42"/>
  <c r="G5645" i="42"/>
  <c r="G5646" i="42"/>
  <c r="G5647" i="42"/>
  <c r="G5648" i="42"/>
  <c r="G5649" i="42"/>
  <c r="G5650" i="42"/>
  <c r="G5651" i="42"/>
  <c r="G5652" i="42"/>
  <c r="G5653" i="42"/>
  <c r="G5654" i="42"/>
  <c r="G5655" i="42"/>
  <c r="G5656" i="42"/>
  <c r="G5657" i="42"/>
  <c r="G5658" i="42"/>
  <c r="G5659" i="42"/>
  <c r="G5660" i="42"/>
  <c r="G5661" i="42"/>
  <c r="G5662" i="42"/>
  <c r="G5663" i="42"/>
  <c r="G5664" i="42"/>
  <c r="G5665" i="42"/>
  <c r="G5666" i="42"/>
  <c r="G5667" i="42"/>
  <c r="G5668" i="42"/>
  <c r="G5669" i="42"/>
  <c r="G5670" i="42"/>
  <c r="G5671" i="42"/>
  <c r="G5672" i="42"/>
  <c r="G5673" i="42"/>
  <c r="G5674" i="42"/>
  <c r="G5675" i="42"/>
  <c r="G5676" i="42"/>
  <c r="G5677" i="42"/>
  <c r="G5678" i="42"/>
  <c r="G5679" i="42"/>
  <c r="G5680" i="42"/>
  <c r="G5681" i="42"/>
  <c r="G5682" i="42"/>
  <c r="G5683" i="42"/>
  <c r="G5684" i="42"/>
  <c r="G5685" i="42"/>
  <c r="G5686" i="42"/>
  <c r="G5687" i="42"/>
  <c r="G5688" i="42"/>
  <c r="G5689" i="42"/>
  <c r="G5690" i="42"/>
  <c r="G5691" i="42"/>
  <c r="G5692" i="42"/>
  <c r="G5693" i="42"/>
  <c r="G5694" i="42"/>
  <c r="G5695" i="42"/>
  <c r="G5696" i="42"/>
  <c r="G5697" i="42"/>
  <c r="G5698" i="42"/>
  <c r="G5699" i="42"/>
  <c r="G5700" i="42"/>
  <c r="G5701" i="42"/>
  <c r="G5702" i="42"/>
  <c r="G5703" i="42"/>
  <c r="G5704" i="42"/>
  <c r="G5705" i="42"/>
  <c r="G5706" i="42"/>
  <c r="G5707" i="42"/>
  <c r="G5708" i="42"/>
  <c r="G5709" i="42"/>
  <c r="G5710" i="42"/>
  <c r="G5711" i="42"/>
  <c r="G5712" i="42"/>
  <c r="G5713" i="42"/>
  <c r="G5714" i="42"/>
  <c r="G5715" i="42"/>
  <c r="G5716" i="42"/>
  <c r="G5717" i="42"/>
  <c r="G5718" i="42"/>
  <c r="G5719" i="42"/>
  <c r="G5720" i="42"/>
  <c r="G5721" i="42"/>
  <c r="G5722" i="42"/>
  <c r="G5723" i="42"/>
  <c r="G5724" i="42"/>
  <c r="G5725" i="42"/>
  <c r="G5726" i="42"/>
  <c r="G5727" i="42"/>
  <c r="G5728" i="42"/>
  <c r="G5729" i="42"/>
  <c r="G5730" i="42"/>
  <c r="G5731" i="42"/>
  <c r="G5732" i="42"/>
  <c r="G5733" i="42"/>
  <c r="G5734" i="42"/>
  <c r="G5735" i="42"/>
  <c r="G5736" i="42"/>
  <c r="G5737" i="42"/>
  <c r="G5738" i="42"/>
  <c r="G5739" i="42"/>
  <c r="G5740" i="42"/>
  <c r="G5741" i="42"/>
  <c r="G5742" i="42"/>
  <c r="G5743" i="42"/>
  <c r="G5744" i="42"/>
  <c r="G5745" i="42"/>
  <c r="G5746" i="42"/>
  <c r="G5747" i="42"/>
  <c r="G5748" i="42"/>
  <c r="G5749" i="42"/>
  <c r="G5750" i="42"/>
  <c r="G5751" i="42"/>
  <c r="G5752" i="42"/>
  <c r="G5753" i="42"/>
  <c r="G5754" i="42"/>
  <c r="G5755" i="42"/>
  <c r="G5756" i="42"/>
  <c r="G5757" i="42"/>
  <c r="G5758" i="42"/>
  <c r="G5759" i="42"/>
  <c r="G5760" i="42"/>
  <c r="G5761" i="42"/>
  <c r="G5762" i="42"/>
  <c r="G5763" i="42"/>
  <c r="G5764" i="42"/>
  <c r="G5765" i="42"/>
  <c r="G5766" i="42"/>
  <c r="G5767" i="42"/>
  <c r="G5768" i="42"/>
  <c r="G5769" i="42"/>
  <c r="G5770" i="42"/>
  <c r="G5771" i="42"/>
  <c r="G5772" i="42"/>
  <c r="G5773" i="42"/>
  <c r="G5774" i="42"/>
  <c r="G5775" i="42"/>
  <c r="G5776" i="42"/>
  <c r="G5777" i="42"/>
  <c r="G5778" i="42"/>
  <c r="G5779" i="42"/>
  <c r="G5780" i="42"/>
  <c r="G5781" i="42"/>
  <c r="G5782" i="42"/>
  <c r="G5783" i="42"/>
  <c r="G5784" i="42"/>
  <c r="G5785" i="42"/>
  <c r="G5786" i="42"/>
  <c r="G5787" i="42"/>
  <c r="G5788" i="42"/>
  <c r="G5789" i="42"/>
  <c r="G5790" i="42"/>
  <c r="G5791" i="42"/>
  <c r="G5792" i="42"/>
  <c r="G5793" i="42"/>
  <c r="G5794" i="42"/>
  <c r="G5795" i="42"/>
  <c r="G5796" i="42"/>
  <c r="G5797" i="42"/>
  <c r="G5798" i="42"/>
  <c r="G5799" i="42"/>
  <c r="G5800" i="42"/>
  <c r="G5801" i="42"/>
  <c r="G5802" i="42"/>
  <c r="G5803" i="42"/>
  <c r="G5804" i="42"/>
  <c r="G5805" i="42"/>
  <c r="G5806" i="42"/>
  <c r="G5807" i="42"/>
  <c r="G5808" i="42"/>
  <c r="G5809" i="42"/>
  <c r="G5810" i="42"/>
  <c r="G5811" i="42"/>
  <c r="G5812" i="42"/>
  <c r="G5813" i="42"/>
  <c r="G5814" i="42"/>
  <c r="G5815" i="42"/>
  <c r="G5816" i="42"/>
  <c r="G5817" i="42"/>
  <c r="G5818" i="42"/>
  <c r="G5819" i="42"/>
  <c r="G5820" i="42"/>
  <c r="G5821" i="42"/>
  <c r="G5822" i="42"/>
  <c r="G5823" i="42"/>
  <c r="G5824" i="42"/>
  <c r="G5825" i="42"/>
  <c r="G5826" i="42"/>
  <c r="G5827" i="42"/>
  <c r="G5828" i="42"/>
  <c r="G5829" i="42"/>
  <c r="G5830" i="42"/>
  <c r="G5831" i="42"/>
  <c r="G5832" i="42"/>
  <c r="G5833" i="42"/>
  <c r="G5834" i="42"/>
  <c r="G5835" i="42"/>
  <c r="G5836" i="42"/>
  <c r="G5837" i="42"/>
  <c r="G5838" i="42"/>
  <c r="G5839" i="42"/>
  <c r="G5840" i="42"/>
  <c r="G5841" i="42"/>
  <c r="G5842" i="42"/>
  <c r="G5843" i="42"/>
  <c r="G5844" i="42"/>
  <c r="G5845" i="42"/>
  <c r="G5846" i="42"/>
  <c r="G5847" i="42"/>
  <c r="G5848" i="42"/>
  <c r="G5849" i="42"/>
  <c r="G5850" i="42"/>
  <c r="G5851" i="42"/>
  <c r="G5852" i="42"/>
  <c r="G5853" i="42"/>
  <c r="G5854" i="42"/>
  <c r="G5855" i="42"/>
  <c r="G5856" i="42"/>
  <c r="G5857" i="42"/>
  <c r="G5858" i="42"/>
  <c r="G5859" i="42"/>
  <c r="G5860" i="42"/>
  <c r="G5861" i="42"/>
  <c r="G5862" i="42"/>
  <c r="G5863" i="42"/>
  <c r="G5864" i="42"/>
  <c r="G5865" i="42"/>
  <c r="G5866" i="42"/>
  <c r="G5867" i="42"/>
  <c r="G5868" i="42"/>
  <c r="G5869" i="42"/>
  <c r="G5870" i="42"/>
  <c r="G5871" i="42"/>
  <c r="G5872" i="42"/>
  <c r="G5873" i="42"/>
  <c r="G5874" i="42"/>
  <c r="G5875" i="42"/>
  <c r="G5876" i="42"/>
  <c r="G5877" i="42"/>
  <c r="G5878" i="42"/>
  <c r="G5879" i="42"/>
  <c r="G5880" i="42"/>
  <c r="G5881" i="42"/>
  <c r="G5882" i="42"/>
  <c r="G5883" i="42"/>
  <c r="G5884" i="42"/>
  <c r="G5885" i="42"/>
  <c r="G5886" i="42"/>
  <c r="G5887" i="42"/>
  <c r="G5888" i="42"/>
  <c r="G5889" i="42"/>
  <c r="G5890" i="42"/>
  <c r="G5891" i="42"/>
  <c r="G5892" i="42"/>
  <c r="G5893" i="42"/>
  <c r="G5894" i="42"/>
  <c r="G5895" i="42"/>
  <c r="G5896" i="42"/>
  <c r="G5897" i="42"/>
  <c r="G5898" i="42"/>
  <c r="G5899" i="42"/>
  <c r="G5900" i="42"/>
  <c r="G5901" i="42"/>
  <c r="G5902" i="42"/>
  <c r="G5903" i="42"/>
  <c r="G5904" i="42"/>
  <c r="G5905" i="42"/>
  <c r="G5906" i="42"/>
  <c r="G5907" i="42"/>
  <c r="G5908" i="42"/>
  <c r="G5909" i="42"/>
  <c r="G5910" i="42"/>
  <c r="G5911" i="42"/>
  <c r="G5912" i="42"/>
  <c r="G5913" i="42"/>
  <c r="G5914" i="42"/>
  <c r="G5915" i="42"/>
  <c r="G5916" i="42"/>
  <c r="G5917" i="42"/>
  <c r="G5918" i="42"/>
  <c r="G5919" i="42"/>
  <c r="G5920" i="42"/>
  <c r="G5921" i="42"/>
  <c r="G5922" i="42"/>
  <c r="G5923" i="42"/>
  <c r="G5924" i="42"/>
  <c r="G5925" i="42"/>
  <c r="G5926" i="42"/>
  <c r="G5927" i="42"/>
  <c r="G5928" i="42"/>
  <c r="G5929" i="42"/>
  <c r="G5930" i="42"/>
  <c r="G5931" i="42"/>
  <c r="G5932" i="42"/>
  <c r="G5933" i="42"/>
  <c r="G5934" i="42"/>
  <c r="G5935" i="42"/>
  <c r="G5936" i="42"/>
  <c r="G5937" i="42"/>
  <c r="G5938" i="42"/>
  <c r="G5939" i="42"/>
  <c r="G5940" i="42"/>
  <c r="G5941" i="42"/>
  <c r="G5942" i="42"/>
  <c r="G5943" i="42"/>
  <c r="G5944" i="42"/>
  <c r="G5945" i="42"/>
  <c r="G5946" i="42"/>
  <c r="G5947" i="42"/>
  <c r="G5948" i="42"/>
  <c r="G5949" i="42"/>
  <c r="G5950" i="42"/>
  <c r="G5951" i="42"/>
  <c r="G5952" i="42"/>
  <c r="G5953" i="42"/>
  <c r="G5954" i="42"/>
  <c r="G5955" i="42"/>
  <c r="G5956" i="42"/>
  <c r="G5957" i="42"/>
  <c r="G5958" i="42"/>
  <c r="G5959" i="42"/>
  <c r="G5960" i="42"/>
  <c r="G5961" i="42"/>
  <c r="G5962" i="42"/>
  <c r="G5963" i="42"/>
  <c r="G5964" i="42"/>
  <c r="G5965" i="42"/>
  <c r="G5966" i="42"/>
  <c r="G5967" i="42"/>
  <c r="G5968" i="42"/>
  <c r="G5969" i="42"/>
  <c r="G5970" i="42"/>
  <c r="G5971" i="42"/>
  <c r="G5972" i="42"/>
  <c r="G5973" i="42"/>
  <c r="G5974" i="42"/>
  <c r="G5975" i="42"/>
  <c r="G5976" i="42"/>
  <c r="G5977" i="42"/>
  <c r="G5978" i="42"/>
  <c r="G5979" i="42"/>
  <c r="G5980" i="42"/>
  <c r="G5981" i="42"/>
  <c r="G5982" i="42"/>
  <c r="G5983" i="42"/>
  <c r="G5984" i="42"/>
  <c r="G5985" i="42"/>
  <c r="G5986" i="42"/>
  <c r="G5987" i="42"/>
  <c r="G5988" i="42"/>
  <c r="G5989" i="42"/>
  <c r="G5990" i="42"/>
  <c r="G5991" i="42"/>
  <c r="G5992" i="42"/>
  <c r="G5993" i="42"/>
  <c r="G5994" i="42"/>
  <c r="G5995" i="42"/>
  <c r="G5996" i="42"/>
  <c r="G5997" i="42"/>
  <c r="G5998" i="42"/>
  <c r="G5999" i="42"/>
  <c r="G6000" i="42"/>
  <c r="G6001" i="42"/>
  <c r="G6002" i="42"/>
  <c r="G6003" i="42"/>
  <c r="G6004" i="42"/>
  <c r="G6005" i="42"/>
  <c r="G6006" i="42"/>
  <c r="G6007" i="42"/>
  <c r="G6008" i="42"/>
  <c r="G6009" i="42"/>
  <c r="G6010" i="42"/>
  <c r="G6011" i="42"/>
  <c r="G6012" i="42"/>
  <c r="G6013" i="42"/>
  <c r="G6014" i="42"/>
  <c r="G6015" i="42"/>
  <c r="G6016" i="42"/>
  <c r="G6017" i="42"/>
  <c r="G6018" i="42"/>
  <c r="G6019" i="42"/>
  <c r="G6020" i="42"/>
  <c r="G6021" i="42"/>
  <c r="G6022" i="42"/>
  <c r="G6023" i="42"/>
  <c r="G6024" i="42"/>
  <c r="G6025" i="42"/>
  <c r="G6026" i="42"/>
  <c r="G6027" i="42"/>
  <c r="G6028" i="42"/>
  <c r="G6029" i="42"/>
  <c r="G6030" i="42"/>
  <c r="G6031" i="42"/>
  <c r="G6032" i="42"/>
  <c r="G6033" i="42"/>
  <c r="G6034" i="42"/>
  <c r="G6035" i="42"/>
  <c r="G6036" i="42"/>
  <c r="G6037" i="42"/>
  <c r="G6038" i="42"/>
  <c r="G6039" i="42"/>
  <c r="G6040" i="42"/>
  <c r="G6041" i="42"/>
  <c r="G6042" i="42"/>
  <c r="G6043" i="42"/>
  <c r="G6044" i="42"/>
  <c r="G6045" i="42"/>
  <c r="G6046" i="42"/>
  <c r="G6047" i="42"/>
  <c r="G6048" i="42"/>
  <c r="G6049" i="42"/>
  <c r="G6050" i="42"/>
  <c r="G6051" i="42"/>
  <c r="G6052" i="42"/>
  <c r="G6053" i="42"/>
  <c r="G6054" i="42"/>
  <c r="G6055" i="42"/>
  <c r="G6056" i="42"/>
  <c r="G6057" i="42"/>
  <c r="G6058" i="42"/>
  <c r="G6059" i="42"/>
  <c r="G6060" i="42"/>
  <c r="G6061" i="42"/>
  <c r="G6062" i="42"/>
  <c r="G6063" i="42"/>
  <c r="G6064" i="42"/>
  <c r="G6065" i="42"/>
  <c r="G6066" i="42"/>
  <c r="G6067" i="42"/>
  <c r="G6068" i="42"/>
  <c r="G6069" i="42"/>
  <c r="G6070" i="42"/>
  <c r="G6071" i="42"/>
  <c r="G6072" i="42"/>
  <c r="G6073" i="42"/>
  <c r="G6074" i="42"/>
  <c r="G6075" i="42"/>
  <c r="G6076" i="42"/>
  <c r="G6077" i="42"/>
  <c r="G6078" i="42"/>
  <c r="T3" i="10"/>
  <c r="X3" i="10"/>
  <c r="Z3" i="10"/>
  <c r="E4" i="10"/>
  <c r="F4" i="10"/>
  <c r="G4" i="10"/>
  <c r="H4" i="10"/>
  <c r="T4" i="10"/>
  <c r="U4" i="10"/>
  <c r="V4" i="10"/>
  <c r="W4" i="10"/>
  <c r="C5" i="10"/>
  <c r="E5" i="10"/>
  <c r="T5" i="10" s="1"/>
  <c r="F5" i="10"/>
  <c r="G5" i="10"/>
  <c r="H5" i="10"/>
  <c r="W5" i="10" s="1"/>
  <c r="I5" i="10"/>
  <c r="A5" i="10" s="1"/>
  <c r="U5" i="10"/>
  <c r="V5" i="10"/>
  <c r="A6" i="10"/>
  <c r="C6" i="10"/>
  <c r="E6" i="10"/>
  <c r="F6" i="10"/>
  <c r="U6" i="10" s="1"/>
  <c r="G6" i="10"/>
  <c r="V6" i="10" s="1"/>
  <c r="H6" i="10"/>
  <c r="I6" i="10"/>
  <c r="T6" i="10"/>
  <c r="W6" i="10"/>
  <c r="X6" i="10"/>
  <c r="E24" i="15" s="1"/>
  <c r="C7" i="10"/>
  <c r="E7" i="10"/>
  <c r="T7" i="10" s="1"/>
  <c r="F7" i="10"/>
  <c r="G7" i="10"/>
  <c r="H7" i="10"/>
  <c r="W7" i="10" s="1"/>
  <c r="I7" i="10"/>
  <c r="A7" i="10" s="1"/>
  <c r="U7" i="10"/>
  <c r="V7" i="10"/>
  <c r="A8" i="10"/>
  <c r="C8" i="10"/>
  <c r="E8" i="10"/>
  <c r="F8" i="10"/>
  <c r="U8" i="10" s="1"/>
  <c r="G8" i="10"/>
  <c r="V8" i="10" s="1"/>
  <c r="H8" i="10"/>
  <c r="I8" i="10"/>
  <c r="T8" i="10"/>
  <c r="W8" i="10"/>
  <c r="X8" i="10"/>
  <c r="E26" i="15" s="1"/>
  <c r="C9" i="10"/>
  <c r="E9" i="10"/>
  <c r="T9" i="10" s="1"/>
  <c r="F9" i="10"/>
  <c r="G9" i="10"/>
  <c r="H9" i="10"/>
  <c r="W9" i="10" s="1"/>
  <c r="I9" i="10"/>
  <c r="A9" i="10" s="1"/>
  <c r="U9" i="10"/>
  <c r="V9" i="10"/>
  <c r="A10" i="10"/>
  <c r="C10" i="10"/>
  <c r="E10" i="10"/>
  <c r="F10" i="10"/>
  <c r="U10" i="10" s="1"/>
  <c r="G10" i="10"/>
  <c r="V10" i="10" s="1"/>
  <c r="H10" i="10"/>
  <c r="I10" i="10"/>
  <c r="T10" i="10"/>
  <c r="W10" i="10"/>
  <c r="X10" i="10"/>
  <c r="E28" i="15" s="1"/>
  <c r="C11" i="10"/>
  <c r="E11" i="10"/>
  <c r="T11" i="10" s="1"/>
  <c r="F11" i="10"/>
  <c r="G11" i="10"/>
  <c r="H11" i="10"/>
  <c r="W11" i="10" s="1"/>
  <c r="I11" i="10"/>
  <c r="A11" i="10" s="1"/>
  <c r="U11" i="10"/>
  <c r="V11" i="10"/>
  <c r="A12" i="10"/>
  <c r="C12" i="10"/>
  <c r="E12" i="10"/>
  <c r="F12" i="10"/>
  <c r="U12" i="10" s="1"/>
  <c r="G12" i="10"/>
  <c r="V12" i="10" s="1"/>
  <c r="H12" i="10"/>
  <c r="I12" i="10"/>
  <c r="T12" i="10"/>
  <c r="W12" i="10"/>
  <c r="X12" i="10"/>
  <c r="E30" i="15" s="1"/>
  <c r="C13" i="10"/>
  <c r="E13" i="10"/>
  <c r="T13" i="10" s="1"/>
  <c r="F13" i="10"/>
  <c r="G13" i="10"/>
  <c r="H13" i="10"/>
  <c r="W13" i="10" s="1"/>
  <c r="I13" i="10"/>
  <c r="A13" i="10" s="1"/>
  <c r="U13" i="10"/>
  <c r="V13" i="10"/>
  <c r="A14" i="10"/>
  <c r="C14" i="10"/>
  <c r="E14" i="10"/>
  <c r="F14" i="10"/>
  <c r="U14" i="10" s="1"/>
  <c r="G14" i="10"/>
  <c r="V14" i="10" s="1"/>
  <c r="H14" i="10"/>
  <c r="I14" i="10"/>
  <c r="T14" i="10"/>
  <c r="W14" i="10"/>
  <c r="X14" i="10"/>
  <c r="E32" i="15" s="1"/>
  <c r="C15" i="10"/>
  <c r="E15" i="10"/>
  <c r="T15" i="10" s="1"/>
  <c r="F15" i="10"/>
  <c r="G15" i="10"/>
  <c r="H15" i="10"/>
  <c r="W15" i="10" s="1"/>
  <c r="I15" i="10"/>
  <c r="A15" i="10" s="1"/>
  <c r="U15" i="10"/>
  <c r="V15" i="10"/>
  <c r="A16" i="10"/>
  <c r="C16" i="10"/>
  <c r="E16" i="10"/>
  <c r="F16" i="10"/>
  <c r="U16" i="10" s="1"/>
  <c r="G16" i="10"/>
  <c r="V16" i="10" s="1"/>
  <c r="H16" i="10"/>
  <c r="I16" i="10"/>
  <c r="T16" i="10"/>
  <c r="W16" i="10"/>
  <c r="X16" i="10"/>
  <c r="E34" i="15" s="1"/>
  <c r="C17" i="10"/>
  <c r="E17" i="10"/>
  <c r="T17" i="10" s="1"/>
  <c r="F17" i="10"/>
  <c r="G17" i="10"/>
  <c r="H17" i="10"/>
  <c r="W17" i="10" s="1"/>
  <c r="I17" i="10"/>
  <c r="A17" i="10" s="1"/>
  <c r="U17" i="10"/>
  <c r="V17" i="10"/>
  <c r="A18" i="10"/>
  <c r="C18" i="10"/>
  <c r="E18" i="10"/>
  <c r="F18" i="10"/>
  <c r="U18" i="10" s="1"/>
  <c r="G18" i="10"/>
  <c r="V18" i="10" s="1"/>
  <c r="H18" i="10"/>
  <c r="I18" i="10"/>
  <c r="T18" i="10"/>
  <c r="W18" i="10"/>
  <c r="X18" i="10"/>
  <c r="E36" i="15" s="1"/>
  <c r="C19" i="10"/>
  <c r="E19" i="10"/>
  <c r="T19" i="10" s="1"/>
  <c r="F19" i="10"/>
  <c r="G19" i="10"/>
  <c r="H19" i="10"/>
  <c r="W19" i="10" s="1"/>
  <c r="I19" i="10"/>
  <c r="A19" i="10" s="1"/>
  <c r="U19" i="10"/>
  <c r="V19" i="10"/>
  <c r="A20" i="10"/>
  <c r="C20" i="10"/>
  <c r="E20" i="10"/>
  <c r="F20" i="10"/>
  <c r="U20" i="10" s="1"/>
  <c r="G20" i="10"/>
  <c r="V20" i="10" s="1"/>
  <c r="H20" i="10"/>
  <c r="I20" i="10"/>
  <c r="T20" i="10"/>
  <c r="W20" i="10"/>
  <c r="X20" i="10"/>
  <c r="E38" i="15" s="1"/>
  <c r="F21" i="10"/>
  <c r="G21" i="10"/>
  <c r="E22" i="10"/>
  <c r="F22" i="10"/>
  <c r="U22" i="10" s="1"/>
  <c r="G22" i="10"/>
  <c r="V22" i="10" s="1"/>
  <c r="H22" i="10"/>
  <c r="I22" i="10"/>
  <c r="T22" i="10"/>
  <c r="W22" i="10"/>
  <c r="X22" i="10"/>
  <c r="E40" i="15" s="1"/>
  <c r="E23" i="10"/>
  <c r="F23" i="10"/>
  <c r="U23" i="10" s="1"/>
  <c r="G23" i="10"/>
  <c r="V23" i="10" s="1"/>
  <c r="H23" i="10"/>
  <c r="I23" i="10"/>
  <c r="T23" i="10"/>
  <c r="W23" i="10"/>
  <c r="X23" i="10"/>
  <c r="E41" i="15" s="1"/>
  <c r="E24" i="10"/>
  <c r="F24" i="10"/>
  <c r="U24" i="10" s="1"/>
  <c r="G24" i="10"/>
  <c r="G32" i="10" s="1"/>
  <c r="V32" i="10" s="1"/>
  <c r="H24" i="10"/>
  <c r="I24" i="10"/>
  <c r="T24" i="10"/>
  <c r="W24" i="10"/>
  <c r="X24" i="10"/>
  <c r="E42" i="15" s="1"/>
  <c r="F25" i="10"/>
  <c r="G25" i="10"/>
  <c r="G33" i="10" s="1"/>
  <c r="E28" i="10"/>
  <c r="F28" i="10"/>
  <c r="G28" i="10"/>
  <c r="H28" i="10"/>
  <c r="T28" i="10"/>
  <c r="U28" i="10"/>
  <c r="V28" i="10"/>
  <c r="W28" i="10"/>
  <c r="F29" i="10"/>
  <c r="G29" i="10"/>
  <c r="E30" i="10"/>
  <c r="F30" i="10"/>
  <c r="G30" i="10"/>
  <c r="H30" i="10"/>
  <c r="T30" i="10"/>
  <c r="U30" i="10"/>
  <c r="V30" i="10"/>
  <c r="W30" i="10"/>
  <c r="D31" i="10"/>
  <c r="G31" i="10" s="1"/>
  <c r="E31" i="10"/>
  <c r="F31" i="10"/>
  <c r="H31" i="10"/>
  <c r="K31" i="10"/>
  <c r="L31" i="10"/>
  <c r="M31" i="10"/>
  <c r="N31" i="10"/>
  <c r="O31" i="10"/>
  <c r="P31" i="10"/>
  <c r="Q31" i="10"/>
  <c r="R31" i="10"/>
  <c r="E32" i="10"/>
  <c r="F32" i="10"/>
  <c r="H32" i="10"/>
  <c r="T32" i="10"/>
  <c r="U32" i="10"/>
  <c r="W32" i="10"/>
  <c r="F33" i="10"/>
  <c r="F34" i="10"/>
  <c r="E37" i="10"/>
  <c r="F37" i="10"/>
  <c r="G37" i="10"/>
  <c r="H37" i="10"/>
  <c r="T37" i="10"/>
  <c r="U37" i="10"/>
  <c r="V37" i="10"/>
  <c r="W37" i="10"/>
  <c r="C42" i="10"/>
  <c r="C43" i="10"/>
  <c r="A46" i="10"/>
  <c r="A47" i="10"/>
  <c r="A48" i="10"/>
  <c r="I48" i="10"/>
  <c r="A49" i="10"/>
  <c r="A50" i="10"/>
  <c r="I50" i="10"/>
  <c r="A51" i="10"/>
  <c r="A52" i="10"/>
  <c r="A53" i="10"/>
  <c r="A54" i="10"/>
  <c r="A55" i="10"/>
  <c r="A56" i="10"/>
  <c r="I56" i="10"/>
  <c r="A57" i="10"/>
  <c r="A58" i="10"/>
  <c r="A59" i="10"/>
  <c r="A60" i="10"/>
  <c r="A61" i="10"/>
  <c r="A62" i="10"/>
  <c r="A63" i="10"/>
  <c r="E65" i="10"/>
  <c r="F65" i="10"/>
  <c r="G65" i="10"/>
  <c r="H65" i="10"/>
  <c r="E66" i="10"/>
  <c r="F66" i="10"/>
  <c r="G66" i="10"/>
  <c r="H66" i="10"/>
  <c r="C70" i="10"/>
  <c r="E70" i="10"/>
  <c r="A70" i="10" s="1"/>
  <c r="F70" i="10"/>
  <c r="G70" i="10"/>
  <c r="H70" i="10"/>
  <c r="I70" i="10"/>
  <c r="C71" i="10"/>
  <c r="E71" i="10"/>
  <c r="A71" i="10" s="1"/>
  <c r="F71" i="10"/>
  <c r="G71" i="10"/>
  <c r="H71" i="10"/>
  <c r="I71" i="10"/>
  <c r="C72" i="10"/>
  <c r="E72" i="10"/>
  <c r="A72" i="10" s="1"/>
  <c r="F72" i="10"/>
  <c r="G72" i="10"/>
  <c r="H72" i="10"/>
  <c r="I72" i="10"/>
  <c r="C73" i="10"/>
  <c r="E73" i="10"/>
  <c r="A73" i="10" s="1"/>
  <c r="F73" i="10"/>
  <c r="G73" i="10"/>
  <c r="H73" i="10"/>
  <c r="I73" i="10"/>
  <c r="C74" i="10"/>
  <c r="E74" i="10"/>
  <c r="A74" i="10" s="1"/>
  <c r="F74" i="10"/>
  <c r="G74" i="10"/>
  <c r="H74" i="10"/>
  <c r="I74" i="10"/>
  <c r="C75" i="10"/>
  <c r="E75" i="10"/>
  <c r="A75" i="10" s="1"/>
  <c r="F75" i="10"/>
  <c r="G75" i="10"/>
  <c r="H75" i="10"/>
  <c r="I75" i="10"/>
  <c r="C76" i="10"/>
  <c r="E76" i="10"/>
  <c r="A76" i="10" s="1"/>
  <c r="F76" i="10"/>
  <c r="G76" i="10"/>
  <c r="H76" i="10"/>
  <c r="I76" i="10"/>
  <c r="C77" i="10"/>
  <c r="E77" i="10"/>
  <c r="A77" i="10" s="1"/>
  <c r="F77" i="10"/>
  <c r="G77" i="10"/>
  <c r="H77" i="10"/>
  <c r="I77" i="10"/>
  <c r="C78" i="10"/>
  <c r="E78" i="10"/>
  <c r="A78" i="10" s="1"/>
  <c r="F78" i="10"/>
  <c r="G78" i="10"/>
  <c r="H78" i="10"/>
  <c r="I78" i="10"/>
  <c r="C79" i="10"/>
  <c r="E79" i="10"/>
  <c r="A79" i="10" s="1"/>
  <c r="F79" i="10"/>
  <c r="G79" i="10"/>
  <c r="H79" i="10"/>
  <c r="I79" i="10"/>
  <c r="C80" i="10"/>
  <c r="E80" i="10"/>
  <c r="A80" i="10" s="1"/>
  <c r="F80" i="10"/>
  <c r="G80" i="10"/>
  <c r="H80" i="10"/>
  <c r="I80" i="10"/>
  <c r="C81" i="10"/>
  <c r="E81" i="10"/>
  <c r="A81" i="10" s="1"/>
  <c r="F81" i="10"/>
  <c r="G81" i="10"/>
  <c r="H81" i="10"/>
  <c r="I81" i="10"/>
  <c r="C82" i="10"/>
  <c r="E82" i="10"/>
  <c r="A82" i="10" s="1"/>
  <c r="F82" i="10"/>
  <c r="G82" i="10"/>
  <c r="H82" i="10"/>
  <c r="I82" i="10"/>
  <c r="C83" i="10"/>
  <c r="E83" i="10"/>
  <c r="A83" i="10" s="1"/>
  <c r="F83" i="10"/>
  <c r="G83" i="10"/>
  <c r="H83" i="10"/>
  <c r="I83" i="10"/>
  <c r="C84" i="10"/>
  <c r="E84" i="10"/>
  <c r="A84" i="10" s="1"/>
  <c r="F84" i="10"/>
  <c r="G84" i="10"/>
  <c r="H84" i="10"/>
  <c r="I84" i="10"/>
  <c r="C85" i="10"/>
  <c r="E85" i="10"/>
  <c r="A85" i="10" s="1"/>
  <c r="F85" i="10"/>
  <c r="G85" i="10"/>
  <c r="H85" i="10"/>
  <c r="I85" i="10"/>
  <c r="C86" i="10"/>
  <c r="E86" i="10"/>
  <c r="A86" i="10" s="1"/>
  <c r="F86" i="10"/>
  <c r="G86" i="10"/>
  <c r="H86" i="10"/>
  <c r="I86" i="10"/>
  <c r="C87" i="10"/>
  <c r="E87" i="10"/>
  <c r="A87" i="10" s="1"/>
  <c r="F87" i="10"/>
  <c r="G87" i="10"/>
  <c r="H87" i="10"/>
  <c r="I87" i="10"/>
  <c r="C88" i="10"/>
  <c r="E88" i="10"/>
  <c r="A88" i="10" s="1"/>
  <c r="F88" i="10"/>
  <c r="G88" i="10"/>
  <c r="H88" i="10"/>
  <c r="I88" i="10"/>
  <c r="C89" i="10"/>
  <c r="E89" i="10"/>
  <c r="A89" i="10" s="1"/>
  <c r="F89" i="10"/>
  <c r="G89" i="10"/>
  <c r="H89" i="10"/>
  <c r="I89" i="10"/>
  <c r="D3" i="6"/>
  <c r="G6079" i="42" s="1"/>
  <c r="Q3" i="6"/>
  <c r="G6090" i="42" s="1"/>
  <c r="T3" i="6"/>
  <c r="G6091" i="42" s="1"/>
  <c r="W3" i="6"/>
  <c r="G6092" i="42" s="1"/>
  <c r="D4" i="6"/>
  <c r="G6080" i="42" s="1"/>
  <c r="Q4" i="6"/>
  <c r="G6093" i="42" s="1"/>
  <c r="T4" i="6"/>
  <c r="G6094" i="42" s="1"/>
  <c r="W4" i="6"/>
  <c r="G6095" i="42" s="1"/>
  <c r="D5" i="6"/>
  <c r="G6081" i="42" s="1"/>
  <c r="Q5" i="6"/>
  <c r="G6096" i="42" s="1"/>
  <c r="D6" i="6"/>
  <c r="Q6" i="6"/>
  <c r="G6097" i="42" s="1"/>
  <c r="D7" i="6"/>
  <c r="G6083" i="42" s="1"/>
  <c r="D8" i="6"/>
  <c r="G6084" i="42" s="1"/>
  <c r="D9" i="6"/>
  <c r="G6085" i="42" s="1"/>
  <c r="E9" i="6"/>
  <c r="D10" i="6"/>
  <c r="G6086" i="42" s="1"/>
  <c r="D11" i="6"/>
  <c r="D12" i="6"/>
  <c r="G6088" i="42" s="1"/>
  <c r="D13" i="6"/>
  <c r="G6089" i="42" s="1"/>
  <c r="E79" i="6"/>
  <c r="G6098" i="42" s="1"/>
  <c r="F79" i="6"/>
  <c r="G6102" i="42" s="1"/>
  <c r="G79" i="6"/>
  <c r="G6106" i="42" s="1"/>
  <c r="H79" i="6"/>
  <c r="G6110" i="42" s="1"/>
  <c r="I79" i="6"/>
  <c r="G6114" i="42" s="1"/>
  <c r="J79" i="6"/>
  <c r="G6118" i="42" s="1"/>
  <c r="K79" i="6"/>
  <c r="G6122" i="42" s="1"/>
  <c r="L79" i="6"/>
  <c r="G6126" i="42" s="1"/>
  <c r="E80" i="6"/>
  <c r="G6099" i="42" s="1"/>
  <c r="F80" i="6"/>
  <c r="G6103" i="42" s="1"/>
  <c r="G80" i="6"/>
  <c r="G6107" i="42" s="1"/>
  <c r="H80" i="6"/>
  <c r="G6111" i="42" s="1"/>
  <c r="I80" i="6"/>
  <c r="G6115" i="42" s="1"/>
  <c r="J80" i="6"/>
  <c r="G6119" i="42" s="1"/>
  <c r="K80" i="6"/>
  <c r="G6123" i="42" s="1"/>
  <c r="L80" i="6"/>
  <c r="G6127" i="42" s="1"/>
  <c r="E81" i="6"/>
  <c r="G6100" i="42" s="1"/>
  <c r="F81" i="6"/>
  <c r="G6104" i="42" s="1"/>
  <c r="G81" i="6"/>
  <c r="G6108" i="42" s="1"/>
  <c r="H81" i="6"/>
  <c r="G6112" i="42" s="1"/>
  <c r="I81" i="6"/>
  <c r="G6116" i="42" s="1"/>
  <c r="J81" i="6"/>
  <c r="G6120" i="42" s="1"/>
  <c r="K81" i="6"/>
  <c r="G6124" i="42" s="1"/>
  <c r="L81" i="6"/>
  <c r="G6128" i="42" s="1"/>
  <c r="E82" i="6"/>
  <c r="G6101" i="42" s="1"/>
  <c r="F82" i="6"/>
  <c r="G6105" i="42" s="1"/>
  <c r="G82" i="6"/>
  <c r="G6109" i="42" s="1"/>
  <c r="H82" i="6"/>
  <c r="G6113" i="42" s="1"/>
  <c r="I82" i="6"/>
  <c r="G6117" i="42" s="1"/>
  <c r="J82" i="6"/>
  <c r="G6121" i="42" s="1"/>
  <c r="K82" i="6"/>
  <c r="G6125" i="42" s="1"/>
  <c r="L82" i="6"/>
  <c r="G6129" i="42" s="1"/>
  <c r="E83" i="6"/>
  <c r="F83" i="6"/>
  <c r="L37" i="10" s="1"/>
  <c r="G83" i="6"/>
  <c r="M37" i="10" s="1"/>
  <c r="H83" i="6"/>
  <c r="N37" i="10" s="1"/>
  <c r="I83" i="6"/>
  <c r="J83" i="6"/>
  <c r="P37" i="10" s="1"/>
  <c r="K83" i="6"/>
  <c r="Q37" i="10" s="1"/>
  <c r="L83" i="6"/>
  <c r="R37" i="10" s="1"/>
  <c r="E84" i="6"/>
  <c r="A84" i="6" s="1" a="1"/>
  <c r="A84" i="6" s="1"/>
  <c r="F84" i="6"/>
  <c r="G84" i="6"/>
  <c r="H84" i="6"/>
  <c r="I84" i="6"/>
  <c r="J84" i="6"/>
  <c r="K84" i="6"/>
  <c r="L84" i="6"/>
  <c r="E85" i="6"/>
  <c r="A85" i="6" s="1" a="1"/>
  <c r="A85" i="6" s="1"/>
  <c r="F85" i="6"/>
  <c r="G85" i="6"/>
  <c r="H85" i="6"/>
  <c r="I85" i="6"/>
  <c r="J85" i="6"/>
  <c r="K85" i="6"/>
  <c r="L85" i="6"/>
  <c r="E86" i="6"/>
  <c r="A86" i="6" s="1" a="1"/>
  <c r="A86" i="6" s="1"/>
  <c r="F86" i="6"/>
  <c r="G86" i="6"/>
  <c r="H86" i="6"/>
  <c r="I86" i="6"/>
  <c r="J86" i="6"/>
  <c r="K86" i="6"/>
  <c r="L86" i="6"/>
  <c r="E87" i="6"/>
  <c r="A87" i="6" s="1" a="1"/>
  <c r="A87" i="6" s="1"/>
  <c r="F87" i="6"/>
  <c r="G87" i="6"/>
  <c r="H87" i="6"/>
  <c r="I87" i="6"/>
  <c r="J87" i="6"/>
  <c r="K87" i="6"/>
  <c r="L87" i="6"/>
  <c r="E94" i="6"/>
  <c r="F94" i="6"/>
  <c r="G94" i="6"/>
  <c r="H94" i="6"/>
  <c r="I94" i="6"/>
  <c r="J94" i="6"/>
  <c r="K94" i="6"/>
  <c r="L94" i="6"/>
  <c r="S94" i="6"/>
  <c r="T94" i="6"/>
  <c r="U94" i="6"/>
  <c r="V94" i="6"/>
  <c r="W94" i="6"/>
  <c r="X94" i="6"/>
  <c r="Y94" i="6"/>
  <c r="Z94" i="6"/>
  <c r="D95" i="6"/>
  <c r="E95" i="6" s="1"/>
  <c r="H95" i="6"/>
  <c r="L95" i="6"/>
  <c r="D96" i="6"/>
  <c r="R96" i="6" s="1"/>
  <c r="E96" i="6"/>
  <c r="F96" i="6"/>
  <c r="G96" i="6"/>
  <c r="H96" i="6"/>
  <c r="V96" i="6" s="1"/>
  <c r="I96" i="6"/>
  <c r="J96" i="6"/>
  <c r="K96" i="6"/>
  <c r="L96" i="6"/>
  <c r="Z96" i="6" s="1"/>
  <c r="D97" i="6"/>
  <c r="E97" i="6"/>
  <c r="S97" i="6" s="1"/>
  <c r="J6" i="14" s="1"/>
  <c r="F97" i="6"/>
  <c r="G97" i="6"/>
  <c r="H97" i="6"/>
  <c r="I97" i="6"/>
  <c r="W97" i="6" s="1"/>
  <c r="N6" i="14" s="1"/>
  <c r="J97" i="6"/>
  <c r="K97" i="6"/>
  <c r="L97" i="6"/>
  <c r="D98" i="6"/>
  <c r="E98" i="6"/>
  <c r="F98" i="6"/>
  <c r="T97" i="6" s="1"/>
  <c r="K6" i="14" s="1"/>
  <c r="G98" i="6"/>
  <c r="H98" i="6"/>
  <c r="I98" i="6"/>
  <c r="J98" i="6"/>
  <c r="X97" i="6" s="1"/>
  <c r="O6" i="14" s="1"/>
  <c r="K98" i="6"/>
  <c r="L98" i="6"/>
  <c r="D99" i="6"/>
  <c r="E99" i="6"/>
  <c r="F99" i="6"/>
  <c r="G99" i="6"/>
  <c r="U98" i="6" s="1"/>
  <c r="L7" i="14" s="1"/>
  <c r="H99" i="6"/>
  <c r="I99" i="6"/>
  <c r="J99" i="6"/>
  <c r="K99" i="6"/>
  <c r="Y98" i="6" s="1"/>
  <c r="P7" i="14" s="1"/>
  <c r="L99" i="6"/>
  <c r="D100" i="6"/>
  <c r="G6134" i="42" s="1"/>
  <c r="E100" i="6"/>
  <c r="G6153" i="42" s="1"/>
  <c r="F100" i="6"/>
  <c r="G6172" i="42" s="1"/>
  <c r="G100" i="6"/>
  <c r="G6191" i="42" s="1"/>
  <c r="H100" i="6"/>
  <c r="G6210" i="42" s="1"/>
  <c r="I100" i="6"/>
  <c r="G6229" i="42" s="1"/>
  <c r="J100" i="6"/>
  <c r="G6248" i="42" s="1"/>
  <c r="K100" i="6"/>
  <c r="G6267" i="42" s="1"/>
  <c r="L100" i="6"/>
  <c r="G6286" i="42" s="1"/>
  <c r="D101" i="6"/>
  <c r="G6135" i="42" s="1"/>
  <c r="E101" i="6"/>
  <c r="G6154" i="42" s="1"/>
  <c r="F101" i="6"/>
  <c r="G6173" i="42" s="1"/>
  <c r="G101" i="6"/>
  <c r="G6192" i="42" s="1"/>
  <c r="H101" i="6"/>
  <c r="G6211" i="42" s="1"/>
  <c r="I101" i="6"/>
  <c r="G6230" i="42" s="1"/>
  <c r="J101" i="6"/>
  <c r="G6249" i="42" s="1"/>
  <c r="K101" i="6"/>
  <c r="G6268" i="42" s="1"/>
  <c r="L101" i="6"/>
  <c r="G6287" i="42" s="1"/>
  <c r="C102" i="6"/>
  <c r="D102" i="6"/>
  <c r="G6136" i="42" s="1"/>
  <c r="E102" i="6"/>
  <c r="G6155" i="42" s="1"/>
  <c r="F102" i="6"/>
  <c r="G6174" i="42" s="1"/>
  <c r="G102" i="6"/>
  <c r="G6193" i="42" s="1"/>
  <c r="H102" i="6"/>
  <c r="G6212" i="42" s="1"/>
  <c r="I102" i="6"/>
  <c r="G6231" i="42" s="1"/>
  <c r="J102" i="6"/>
  <c r="G6250" i="42" s="1"/>
  <c r="K102" i="6"/>
  <c r="G6269" i="42" s="1"/>
  <c r="L102" i="6"/>
  <c r="G6288" i="42" s="1"/>
  <c r="Q102" i="6"/>
  <c r="S102" i="6"/>
  <c r="U102" i="6"/>
  <c r="W102" i="6"/>
  <c r="Y102" i="6"/>
  <c r="C103" i="6"/>
  <c r="D103" i="6"/>
  <c r="G6137" i="42" s="1"/>
  <c r="E103" i="6"/>
  <c r="G6156" i="42" s="1"/>
  <c r="F103" i="6"/>
  <c r="G6175" i="42" s="1"/>
  <c r="G103" i="6"/>
  <c r="G6194" i="42" s="1"/>
  <c r="H103" i="6"/>
  <c r="G6213" i="42" s="1"/>
  <c r="I103" i="6"/>
  <c r="G6232" i="42" s="1"/>
  <c r="J103" i="6"/>
  <c r="G6251" i="42" s="1"/>
  <c r="K103" i="6"/>
  <c r="G6270" i="42" s="1"/>
  <c r="L103" i="6"/>
  <c r="G6289" i="42" s="1"/>
  <c r="Q103" i="6"/>
  <c r="R103" i="6"/>
  <c r="T103" i="6"/>
  <c r="V103" i="6"/>
  <c r="X103" i="6"/>
  <c r="Z103" i="6"/>
  <c r="D104" i="6"/>
  <c r="G6138" i="42" s="1"/>
  <c r="E104" i="6"/>
  <c r="G6157" i="42" s="1"/>
  <c r="F104" i="6"/>
  <c r="G6176" i="42" s="1"/>
  <c r="G104" i="6"/>
  <c r="G6195" i="42" s="1"/>
  <c r="H104" i="6"/>
  <c r="G6214" i="42" s="1"/>
  <c r="I104" i="6"/>
  <c r="G6233" i="42" s="1"/>
  <c r="J104" i="6"/>
  <c r="G6252" i="42" s="1"/>
  <c r="K104" i="6"/>
  <c r="G6271" i="42" s="1"/>
  <c r="L104" i="6"/>
  <c r="G6290" i="42" s="1"/>
  <c r="D105" i="6"/>
  <c r="G6139" i="42" s="1"/>
  <c r="E105" i="6"/>
  <c r="G6158" i="42" s="1"/>
  <c r="F105" i="6"/>
  <c r="G6177" i="42" s="1"/>
  <c r="G105" i="6"/>
  <c r="G6196" i="42" s="1"/>
  <c r="H105" i="6"/>
  <c r="G6215" i="42" s="1"/>
  <c r="I105" i="6"/>
  <c r="G6234" i="42" s="1"/>
  <c r="J105" i="6"/>
  <c r="G6253" i="42" s="1"/>
  <c r="K105" i="6"/>
  <c r="G6272" i="42" s="1"/>
  <c r="L105" i="6"/>
  <c r="G6291" i="42" s="1"/>
  <c r="C106" i="6"/>
  <c r="D106" i="6"/>
  <c r="G6140" i="42" s="1"/>
  <c r="E106" i="6"/>
  <c r="G6159" i="42" s="1"/>
  <c r="F106" i="6"/>
  <c r="G6178" i="42" s="1"/>
  <c r="G106" i="6"/>
  <c r="G6197" i="42" s="1"/>
  <c r="H106" i="6"/>
  <c r="G6216" i="42" s="1"/>
  <c r="I106" i="6"/>
  <c r="G6235" i="42" s="1"/>
  <c r="J106" i="6"/>
  <c r="G6254" i="42" s="1"/>
  <c r="K106" i="6"/>
  <c r="G6273" i="42" s="1"/>
  <c r="L106" i="6"/>
  <c r="G6292" i="42" s="1"/>
  <c r="Q106" i="6"/>
  <c r="S106" i="6"/>
  <c r="U106" i="6"/>
  <c r="W106" i="6"/>
  <c r="Y106" i="6"/>
  <c r="C107" i="6"/>
  <c r="D107" i="6"/>
  <c r="G6141" i="42" s="1"/>
  <c r="E107" i="6"/>
  <c r="G6160" i="42" s="1"/>
  <c r="F107" i="6"/>
  <c r="G6179" i="42" s="1"/>
  <c r="G107" i="6"/>
  <c r="G6198" i="42" s="1"/>
  <c r="H107" i="6"/>
  <c r="G6217" i="42" s="1"/>
  <c r="I107" i="6"/>
  <c r="G6236" i="42" s="1"/>
  <c r="J107" i="6"/>
  <c r="G6255" i="42" s="1"/>
  <c r="K107" i="6"/>
  <c r="G6274" i="42" s="1"/>
  <c r="L107" i="6"/>
  <c r="G6293" i="42" s="1"/>
  <c r="Q107" i="6"/>
  <c r="R107" i="6"/>
  <c r="T107" i="6"/>
  <c r="V107" i="6"/>
  <c r="X107" i="6"/>
  <c r="D108" i="6"/>
  <c r="G6142" i="42" s="1"/>
  <c r="E108" i="6"/>
  <c r="G6161" i="42" s="1"/>
  <c r="F108" i="6"/>
  <c r="G6180" i="42" s="1"/>
  <c r="G108" i="6"/>
  <c r="G6199" i="42" s="1"/>
  <c r="H108" i="6"/>
  <c r="G6218" i="42" s="1"/>
  <c r="I108" i="6"/>
  <c r="G6237" i="42" s="1"/>
  <c r="J108" i="6"/>
  <c r="G6256" i="42" s="1"/>
  <c r="K108" i="6"/>
  <c r="G6275" i="42" s="1"/>
  <c r="L108" i="6"/>
  <c r="G6294" i="42" s="1"/>
  <c r="D109" i="6"/>
  <c r="G6143" i="42" s="1"/>
  <c r="E109" i="6"/>
  <c r="G6162" i="42" s="1"/>
  <c r="F109" i="6"/>
  <c r="G6181" i="42" s="1"/>
  <c r="G109" i="6"/>
  <c r="G6200" i="42" s="1"/>
  <c r="H109" i="6"/>
  <c r="G6219" i="42" s="1"/>
  <c r="I109" i="6"/>
  <c r="G6238" i="42" s="1"/>
  <c r="J109" i="6"/>
  <c r="G6257" i="42" s="1"/>
  <c r="K109" i="6"/>
  <c r="G6276" i="42" s="1"/>
  <c r="L109" i="6"/>
  <c r="G6295" i="42" s="1"/>
  <c r="C110" i="6"/>
  <c r="D110" i="6"/>
  <c r="G6144" i="42" s="1"/>
  <c r="E110" i="6"/>
  <c r="G6163" i="42" s="1"/>
  <c r="F110" i="6"/>
  <c r="G6182" i="42" s="1"/>
  <c r="G110" i="6"/>
  <c r="G6201" i="42" s="1"/>
  <c r="H110" i="6"/>
  <c r="G6220" i="42" s="1"/>
  <c r="I110" i="6"/>
  <c r="G6239" i="42" s="1"/>
  <c r="J110" i="6"/>
  <c r="G6258" i="42" s="1"/>
  <c r="K110" i="6"/>
  <c r="G6277" i="42" s="1"/>
  <c r="L110" i="6"/>
  <c r="G6296" i="42" s="1"/>
  <c r="Q110" i="6"/>
  <c r="U110" i="6"/>
  <c r="Y110" i="6"/>
  <c r="C111" i="6"/>
  <c r="D111" i="6"/>
  <c r="G6145" i="42" s="1"/>
  <c r="E111" i="6"/>
  <c r="G6164" i="42" s="1"/>
  <c r="F111" i="6"/>
  <c r="G6183" i="42" s="1"/>
  <c r="G111" i="6"/>
  <c r="G6202" i="42" s="1"/>
  <c r="H111" i="6"/>
  <c r="G6221" i="42" s="1"/>
  <c r="I111" i="6"/>
  <c r="G6240" i="42" s="1"/>
  <c r="J111" i="6"/>
  <c r="G6259" i="42" s="1"/>
  <c r="K111" i="6"/>
  <c r="G6278" i="42" s="1"/>
  <c r="L111" i="6"/>
  <c r="G6297" i="42" s="1"/>
  <c r="Q111" i="6"/>
  <c r="T111" i="6"/>
  <c r="X111" i="6"/>
  <c r="D112" i="6"/>
  <c r="G6146" i="42" s="1"/>
  <c r="E112" i="6"/>
  <c r="G6165" i="42" s="1"/>
  <c r="F112" i="6"/>
  <c r="G6184" i="42" s="1"/>
  <c r="G112" i="6"/>
  <c r="G6203" i="42" s="1"/>
  <c r="H112" i="6"/>
  <c r="G6222" i="42" s="1"/>
  <c r="I112" i="6"/>
  <c r="G6241" i="42" s="1"/>
  <c r="J112" i="6"/>
  <c r="G6260" i="42" s="1"/>
  <c r="K112" i="6"/>
  <c r="G6279" i="42" s="1"/>
  <c r="L112" i="6"/>
  <c r="G6298" i="42" s="1"/>
  <c r="C113" i="6"/>
  <c r="D113" i="6"/>
  <c r="G6147" i="42" s="1"/>
  <c r="E113" i="6"/>
  <c r="G6166" i="42" s="1"/>
  <c r="F113" i="6"/>
  <c r="G6185" i="42" s="1"/>
  <c r="G113" i="6"/>
  <c r="G6204" i="42" s="1"/>
  <c r="H113" i="6"/>
  <c r="G6223" i="42" s="1"/>
  <c r="I113" i="6"/>
  <c r="G6242" i="42" s="1"/>
  <c r="J113" i="6"/>
  <c r="G6261" i="42" s="1"/>
  <c r="K113" i="6"/>
  <c r="G6280" i="42" s="1"/>
  <c r="L113" i="6"/>
  <c r="G6299" i="42" s="1"/>
  <c r="Q113" i="6"/>
  <c r="T113" i="6"/>
  <c r="X113" i="6"/>
  <c r="C114" i="6"/>
  <c r="Q114" i="6" s="1"/>
  <c r="D114" i="6"/>
  <c r="G6148" i="42" s="1"/>
  <c r="E114" i="6"/>
  <c r="G6167" i="42" s="1"/>
  <c r="F114" i="6"/>
  <c r="G6186" i="42" s="1"/>
  <c r="G114" i="6"/>
  <c r="G6205" i="42" s="1"/>
  <c r="H114" i="6"/>
  <c r="G6224" i="42" s="1"/>
  <c r="I114" i="6"/>
  <c r="G6243" i="42" s="1"/>
  <c r="J114" i="6"/>
  <c r="G6262" i="42" s="1"/>
  <c r="K114" i="6"/>
  <c r="G6281" i="42" s="1"/>
  <c r="L114" i="6"/>
  <c r="G6300" i="42" s="1"/>
  <c r="S114" i="6"/>
  <c r="W114" i="6"/>
  <c r="D115" i="6"/>
  <c r="F115" i="6"/>
  <c r="H115" i="6"/>
  <c r="J115" i="6"/>
  <c r="L115" i="6"/>
  <c r="E126" i="6"/>
  <c r="F126" i="6"/>
  <c r="G126" i="6"/>
  <c r="H126" i="6"/>
  <c r="I126" i="6"/>
  <c r="J126" i="6"/>
  <c r="K126" i="6"/>
  <c r="L126" i="6"/>
  <c r="D128" i="6"/>
  <c r="G6301" i="42" s="1"/>
  <c r="E128" i="6"/>
  <c r="G6328" i="42" s="1"/>
  <c r="F128" i="6"/>
  <c r="G6355" i="42" s="1"/>
  <c r="G128" i="6"/>
  <c r="G6382" i="42" s="1"/>
  <c r="H128" i="6"/>
  <c r="G6409" i="42" s="1"/>
  <c r="I128" i="6"/>
  <c r="G6436" i="42" s="1"/>
  <c r="J128" i="6"/>
  <c r="G6463" i="42" s="1"/>
  <c r="K128" i="6"/>
  <c r="G6490" i="42" s="1"/>
  <c r="L128" i="6"/>
  <c r="G6517" i="42" s="1"/>
  <c r="D129" i="6"/>
  <c r="G6302" i="42" s="1"/>
  <c r="E129" i="6"/>
  <c r="G6329" i="42" s="1"/>
  <c r="F129" i="6"/>
  <c r="G6356" i="42" s="1"/>
  <c r="G129" i="6"/>
  <c r="G6383" i="42" s="1"/>
  <c r="H129" i="6"/>
  <c r="G6410" i="42" s="1"/>
  <c r="I129" i="6"/>
  <c r="G6437" i="42" s="1"/>
  <c r="J129" i="6"/>
  <c r="G6464" i="42" s="1"/>
  <c r="K129" i="6"/>
  <c r="G6491" i="42" s="1"/>
  <c r="L129" i="6"/>
  <c r="G6518" i="42" s="1"/>
  <c r="D130" i="6"/>
  <c r="G6303" i="42" s="1"/>
  <c r="E130" i="6"/>
  <c r="G6330" i="42" s="1"/>
  <c r="F130" i="6"/>
  <c r="G6357" i="42" s="1"/>
  <c r="G130" i="6"/>
  <c r="G6384" i="42" s="1"/>
  <c r="H130" i="6"/>
  <c r="G6411" i="42" s="1"/>
  <c r="I130" i="6"/>
  <c r="G6438" i="42" s="1"/>
  <c r="J130" i="6"/>
  <c r="G6465" i="42" s="1"/>
  <c r="K130" i="6"/>
  <c r="G6492" i="42" s="1"/>
  <c r="L130" i="6"/>
  <c r="G6519" i="42" s="1"/>
  <c r="D131" i="6"/>
  <c r="G6304" i="42" s="1"/>
  <c r="E131" i="6"/>
  <c r="G6331" i="42" s="1"/>
  <c r="F131" i="6"/>
  <c r="G6358" i="42" s="1"/>
  <c r="G131" i="6"/>
  <c r="G6385" i="42" s="1"/>
  <c r="H131" i="6"/>
  <c r="G6412" i="42" s="1"/>
  <c r="I131" i="6"/>
  <c r="G6439" i="42" s="1"/>
  <c r="J131" i="6"/>
  <c r="G6466" i="42" s="1"/>
  <c r="K131" i="6"/>
  <c r="G6493" i="42" s="1"/>
  <c r="L131" i="6"/>
  <c r="G6520" i="42" s="1"/>
  <c r="D132" i="6"/>
  <c r="G6305" i="42" s="1"/>
  <c r="E132" i="6"/>
  <c r="G6332" i="42" s="1"/>
  <c r="F132" i="6"/>
  <c r="G6359" i="42" s="1"/>
  <c r="G132" i="6"/>
  <c r="G6386" i="42" s="1"/>
  <c r="H132" i="6"/>
  <c r="G6413" i="42" s="1"/>
  <c r="I132" i="6"/>
  <c r="G6440" i="42" s="1"/>
  <c r="J132" i="6"/>
  <c r="G6467" i="42" s="1"/>
  <c r="K132" i="6"/>
  <c r="G6494" i="42" s="1"/>
  <c r="L132" i="6"/>
  <c r="G6521" i="42" s="1"/>
  <c r="D133" i="6"/>
  <c r="G6306" i="42" s="1"/>
  <c r="E133" i="6"/>
  <c r="G6333" i="42" s="1"/>
  <c r="F133" i="6"/>
  <c r="G6360" i="42" s="1"/>
  <c r="G133" i="6"/>
  <c r="G6387" i="42" s="1"/>
  <c r="H133" i="6"/>
  <c r="G6414" i="42" s="1"/>
  <c r="I133" i="6"/>
  <c r="G6441" i="42" s="1"/>
  <c r="J133" i="6"/>
  <c r="G6468" i="42" s="1"/>
  <c r="K133" i="6"/>
  <c r="G6495" i="42" s="1"/>
  <c r="L133" i="6"/>
  <c r="G6522" i="42" s="1"/>
  <c r="C134" i="6"/>
  <c r="D134" i="6"/>
  <c r="G6307" i="42" s="1"/>
  <c r="E134" i="6"/>
  <c r="G6334" i="42" s="1"/>
  <c r="F134" i="6"/>
  <c r="G6361" i="42" s="1"/>
  <c r="G134" i="6"/>
  <c r="G6388" i="42" s="1"/>
  <c r="H134" i="6"/>
  <c r="G6415" i="42" s="1"/>
  <c r="I134" i="6"/>
  <c r="G6442" i="42" s="1"/>
  <c r="J134" i="6"/>
  <c r="G6469" i="42" s="1"/>
  <c r="K134" i="6"/>
  <c r="G6496" i="42" s="1"/>
  <c r="L134" i="6"/>
  <c r="G6523" i="42" s="1"/>
  <c r="C135" i="6"/>
  <c r="D135" i="6"/>
  <c r="G6308" i="42" s="1"/>
  <c r="E135" i="6"/>
  <c r="G6335" i="42" s="1"/>
  <c r="F135" i="6"/>
  <c r="G6362" i="42" s="1"/>
  <c r="G135" i="6"/>
  <c r="G6389" i="42" s="1"/>
  <c r="H135" i="6"/>
  <c r="G6416" i="42" s="1"/>
  <c r="I135" i="6"/>
  <c r="G6443" i="42" s="1"/>
  <c r="J135" i="6"/>
  <c r="G6470" i="42" s="1"/>
  <c r="K135" i="6"/>
  <c r="G6497" i="42" s="1"/>
  <c r="L135" i="6"/>
  <c r="G6524" i="42" s="1"/>
  <c r="D136" i="6"/>
  <c r="G6309" i="42" s="1"/>
  <c r="E136" i="6"/>
  <c r="G6336" i="42" s="1"/>
  <c r="F136" i="6"/>
  <c r="G6363" i="42" s="1"/>
  <c r="G136" i="6"/>
  <c r="G6390" i="42" s="1"/>
  <c r="H136" i="6"/>
  <c r="G6417" i="42" s="1"/>
  <c r="I136" i="6"/>
  <c r="G6444" i="42" s="1"/>
  <c r="J136" i="6"/>
  <c r="G6471" i="42" s="1"/>
  <c r="K136" i="6"/>
  <c r="G6498" i="42" s="1"/>
  <c r="L136" i="6"/>
  <c r="G6525" i="42" s="1"/>
  <c r="D137" i="6"/>
  <c r="G6310" i="42" s="1"/>
  <c r="E137" i="6"/>
  <c r="G6337" i="42" s="1"/>
  <c r="F137" i="6"/>
  <c r="G6364" i="42" s="1"/>
  <c r="G137" i="6"/>
  <c r="G6391" i="42" s="1"/>
  <c r="H137" i="6"/>
  <c r="G6418" i="42" s="1"/>
  <c r="I137" i="6"/>
  <c r="G6445" i="42" s="1"/>
  <c r="J137" i="6"/>
  <c r="G6472" i="42" s="1"/>
  <c r="K137" i="6"/>
  <c r="G6499" i="42" s="1"/>
  <c r="L137" i="6"/>
  <c r="G6526" i="42" s="1"/>
  <c r="C138" i="6"/>
  <c r="D138" i="6"/>
  <c r="G6311" i="42" s="1"/>
  <c r="E138" i="6"/>
  <c r="G6338" i="42" s="1"/>
  <c r="F138" i="6"/>
  <c r="G6365" i="42" s="1"/>
  <c r="G138" i="6"/>
  <c r="G6392" i="42" s="1"/>
  <c r="H138" i="6"/>
  <c r="G6419" i="42" s="1"/>
  <c r="I138" i="6"/>
  <c r="G6446" i="42" s="1"/>
  <c r="J138" i="6"/>
  <c r="G6473" i="42" s="1"/>
  <c r="K138" i="6"/>
  <c r="G6500" i="42" s="1"/>
  <c r="L138" i="6"/>
  <c r="G6527" i="42" s="1"/>
  <c r="C139" i="6"/>
  <c r="D139" i="6"/>
  <c r="G6312" i="42" s="1"/>
  <c r="E139" i="6"/>
  <c r="G6339" i="42" s="1"/>
  <c r="F139" i="6"/>
  <c r="G6366" i="42" s="1"/>
  <c r="G139" i="6"/>
  <c r="G6393" i="42" s="1"/>
  <c r="H139" i="6"/>
  <c r="G6420" i="42" s="1"/>
  <c r="I139" i="6"/>
  <c r="G6447" i="42" s="1"/>
  <c r="J139" i="6"/>
  <c r="G6474" i="42" s="1"/>
  <c r="K139" i="6"/>
  <c r="G6501" i="42" s="1"/>
  <c r="L139" i="6"/>
  <c r="G6528" i="42" s="1"/>
  <c r="D140" i="6"/>
  <c r="G6313" i="42" s="1"/>
  <c r="E140" i="6"/>
  <c r="G6340" i="42" s="1"/>
  <c r="F140" i="6"/>
  <c r="G6367" i="42" s="1"/>
  <c r="G140" i="6"/>
  <c r="G6394" i="42" s="1"/>
  <c r="H140" i="6"/>
  <c r="G6421" i="42" s="1"/>
  <c r="I140" i="6"/>
  <c r="G6448" i="42" s="1"/>
  <c r="J140" i="6"/>
  <c r="G6475" i="42" s="1"/>
  <c r="K140" i="6"/>
  <c r="G6502" i="42" s="1"/>
  <c r="L140" i="6"/>
  <c r="G6529" i="42" s="1"/>
  <c r="D141" i="6"/>
  <c r="G6314" i="42" s="1"/>
  <c r="E141" i="6"/>
  <c r="G6341" i="42" s="1"/>
  <c r="F141" i="6"/>
  <c r="G6368" i="42" s="1"/>
  <c r="G141" i="6"/>
  <c r="G6395" i="42" s="1"/>
  <c r="H141" i="6"/>
  <c r="G6422" i="42" s="1"/>
  <c r="I141" i="6"/>
  <c r="G6449" i="42" s="1"/>
  <c r="J141" i="6"/>
  <c r="G6476" i="42" s="1"/>
  <c r="K141" i="6"/>
  <c r="G6503" i="42" s="1"/>
  <c r="L141" i="6"/>
  <c r="G6530" i="42" s="1"/>
  <c r="C142" i="6"/>
  <c r="D142" i="6"/>
  <c r="G6315" i="42" s="1"/>
  <c r="E142" i="6"/>
  <c r="G6342" i="42" s="1"/>
  <c r="F142" i="6"/>
  <c r="G6369" i="42" s="1"/>
  <c r="G142" i="6"/>
  <c r="G6396" i="42" s="1"/>
  <c r="H142" i="6"/>
  <c r="G6423" i="42" s="1"/>
  <c r="I142" i="6"/>
  <c r="G6450" i="42" s="1"/>
  <c r="J142" i="6"/>
  <c r="G6477" i="42" s="1"/>
  <c r="K142" i="6"/>
  <c r="G6504" i="42" s="1"/>
  <c r="L142" i="6"/>
  <c r="G6531" i="42" s="1"/>
  <c r="C143" i="6"/>
  <c r="D143" i="6"/>
  <c r="G6316" i="42" s="1"/>
  <c r="E143" i="6"/>
  <c r="G6343" i="42" s="1"/>
  <c r="F143" i="6"/>
  <c r="G6370" i="42" s="1"/>
  <c r="G143" i="6"/>
  <c r="G6397" i="42" s="1"/>
  <c r="H143" i="6"/>
  <c r="G6424" i="42" s="1"/>
  <c r="I143" i="6"/>
  <c r="G6451" i="42" s="1"/>
  <c r="J143" i="6"/>
  <c r="G6478" i="42" s="1"/>
  <c r="K143" i="6"/>
  <c r="G6505" i="42" s="1"/>
  <c r="L143" i="6"/>
  <c r="G6532" i="42" s="1"/>
  <c r="D144" i="6"/>
  <c r="G6317" i="42" s="1"/>
  <c r="E144" i="6"/>
  <c r="G6344" i="42" s="1"/>
  <c r="F144" i="6"/>
  <c r="G6371" i="42" s="1"/>
  <c r="G144" i="6"/>
  <c r="G6398" i="42" s="1"/>
  <c r="H144" i="6"/>
  <c r="G6425" i="42" s="1"/>
  <c r="I144" i="6"/>
  <c r="G6452" i="42" s="1"/>
  <c r="J144" i="6"/>
  <c r="G6479" i="42" s="1"/>
  <c r="K144" i="6"/>
  <c r="G6506" i="42" s="1"/>
  <c r="L144" i="6"/>
  <c r="G6533" i="42" s="1"/>
  <c r="C145" i="6"/>
  <c r="D145" i="6"/>
  <c r="G6318" i="42" s="1"/>
  <c r="E145" i="6"/>
  <c r="G6345" i="42" s="1"/>
  <c r="F145" i="6"/>
  <c r="G6372" i="42" s="1"/>
  <c r="G145" i="6"/>
  <c r="G6399" i="42" s="1"/>
  <c r="H145" i="6"/>
  <c r="G6426" i="42" s="1"/>
  <c r="I145" i="6"/>
  <c r="G6453" i="42" s="1"/>
  <c r="J145" i="6"/>
  <c r="G6480" i="42" s="1"/>
  <c r="K145" i="6"/>
  <c r="G6507" i="42" s="1"/>
  <c r="L145" i="6"/>
  <c r="G6534" i="42" s="1"/>
  <c r="C146" i="6"/>
  <c r="D146" i="6"/>
  <c r="G6319" i="42" s="1"/>
  <c r="E146" i="6"/>
  <c r="G6346" i="42" s="1"/>
  <c r="F146" i="6"/>
  <c r="G6373" i="42" s="1"/>
  <c r="G146" i="6"/>
  <c r="G6400" i="42" s="1"/>
  <c r="H146" i="6"/>
  <c r="G6427" i="42" s="1"/>
  <c r="I146" i="6"/>
  <c r="G6454" i="42" s="1"/>
  <c r="J146" i="6"/>
  <c r="G6481" i="42" s="1"/>
  <c r="K146" i="6"/>
  <c r="G6508" i="42" s="1"/>
  <c r="L146" i="6"/>
  <c r="G6535" i="42" s="1"/>
  <c r="E147" i="6"/>
  <c r="G147" i="6"/>
  <c r="I147" i="6"/>
  <c r="K147" i="6"/>
  <c r="D148" i="6"/>
  <c r="G6320" i="42" s="1"/>
  <c r="E148" i="6"/>
  <c r="G6347" i="42" s="1"/>
  <c r="F148" i="6"/>
  <c r="G6374" i="42" s="1"/>
  <c r="G148" i="6"/>
  <c r="G6401" i="42" s="1"/>
  <c r="H148" i="6"/>
  <c r="G6428" i="42" s="1"/>
  <c r="I148" i="6"/>
  <c r="G6455" i="42" s="1"/>
  <c r="J148" i="6"/>
  <c r="G6482" i="42" s="1"/>
  <c r="K148" i="6"/>
  <c r="G6509" i="42" s="1"/>
  <c r="L148" i="6"/>
  <c r="G6536" i="42" s="1"/>
  <c r="A149" i="6"/>
  <c r="D149" i="6"/>
  <c r="G6321" i="42" s="1"/>
  <c r="E149" i="6"/>
  <c r="G6348" i="42" s="1"/>
  <c r="F149" i="6"/>
  <c r="G6375" i="42" s="1"/>
  <c r="G149" i="6"/>
  <c r="G6402" i="42" s="1"/>
  <c r="H149" i="6"/>
  <c r="G6429" i="42" s="1"/>
  <c r="I149" i="6"/>
  <c r="G6456" i="42" s="1"/>
  <c r="J149" i="6"/>
  <c r="G6483" i="42" s="1"/>
  <c r="K149" i="6"/>
  <c r="G6510" i="42" s="1"/>
  <c r="L149" i="6"/>
  <c r="G6537" i="42" s="1"/>
  <c r="A150" i="6"/>
  <c r="C150" i="6"/>
  <c r="D150" i="6"/>
  <c r="G6322" i="42" s="1"/>
  <c r="E150" i="6"/>
  <c r="G6349" i="42" s="1"/>
  <c r="F150" i="6"/>
  <c r="G6376" i="42" s="1"/>
  <c r="G150" i="6"/>
  <c r="G6403" i="42" s="1"/>
  <c r="H150" i="6"/>
  <c r="G6430" i="42" s="1"/>
  <c r="I150" i="6"/>
  <c r="G6457" i="42" s="1"/>
  <c r="J150" i="6"/>
  <c r="G6484" i="42" s="1"/>
  <c r="K150" i="6"/>
  <c r="G6511" i="42" s="1"/>
  <c r="L150" i="6"/>
  <c r="G6538" i="42" s="1"/>
  <c r="A151" i="6"/>
  <c r="C151" i="6"/>
  <c r="D151" i="6"/>
  <c r="G6323" i="42" s="1"/>
  <c r="E151" i="6"/>
  <c r="G6350" i="42" s="1"/>
  <c r="F151" i="6"/>
  <c r="G6377" i="42" s="1"/>
  <c r="G151" i="6"/>
  <c r="G6404" i="42" s="1"/>
  <c r="H151" i="6"/>
  <c r="G6431" i="42" s="1"/>
  <c r="I151" i="6"/>
  <c r="G6458" i="42" s="1"/>
  <c r="J151" i="6"/>
  <c r="G6485" i="42" s="1"/>
  <c r="K151" i="6"/>
  <c r="G6512" i="42" s="1"/>
  <c r="L151" i="6"/>
  <c r="G6539" i="42" s="1"/>
  <c r="A152" i="6"/>
  <c r="C152" i="6"/>
  <c r="D152" i="6"/>
  <c r="G6324" i="42" s="1"/>
  <c r="E152" i="6"/>
  <c r="G6351" i="42" s="1"/>
  <c r="F152" i="6"/>
  <c r="G6378" i="42" s="1"/>
  <c r="G152" i="6"/>
  <c r="G6405" i="42" s="1"/>
  <c r="H152" i="6"/>
  <c r="G6432" i="42" s="1"/>
  <c r="I152" i="6"/>
  <c r="G6459" i="42" s="1"/>
  <c r="J152" i="6"/>
  <c r="G6486" i="42" s="1"/>
  <c r="K152" i="6"/>
  <c r="G6513" i="42" s="1"/>
  <c r="L152" i="6"/>
  <c r="G6540" i="42" s="1"/>
  <c r="A153" i="6"/>
  <c r="C153" i="6"/>
  <c r="D153" i="6"/>
  <c r="G6325" i="42" s="1"/>
  <c r="E153" i="6"/>
  <c r="G6352" i="42" s="1"/>
  <c r="F153" i="6"/>
  <c r="G6379" i="42" s="1"/>
  <c r="G153" i="6"/>
  <c r="G6406" i="42" s="1"/>
  <c r="H153" i="6"/>
  <c r="G6433" i="42" s="1"/>
  <c r="I153" i="6"/>
  <c r="G6460" i="42" s="1"/>
  <c r="J153" i="6"/>
  <c r="G6487" i="42" s="1"/>
  <c r="K153" i="6"/>
  <c r="G6514" i="42" s="1"/>
  <c r="L153" i="6"/>
  <c r="G6541" i="42" s="1"/>
  <c r="A154" i="6"/>
  <c r="C154" i="6"/>
  <c r="D154" i="6"/>
  <c r="G6326" i="42" s="1"/>
  <c r="E154" i="6"/>
  <c r="G6353" i="42" s="1"/>
  <c r="F154" i="6"/>
  <c r="G6380" i="42" s="1"/>
  <c r="G154" i="6"/>
  <c r="G6407" i="42" s="1"/>
  <c r="H154" i="6"/>
  <c r="G6434" i="42" s="1"/>
  <c r="I154" i="6"/>
  <c r="G6461" i="42" s="1"/>
  <c r="J154" i="6"/>
  <c r="G6488" i="42" s="1"/>
  <c r="K154" i="6"/>
  <c r="G6515" i="42" s="1"/>
  <c r="L154" i="6"/>
  <c r="G6542" i="42" s="1"/>
  <c r="A155" i="6"/>
  <c r="C155" i="6"/>
  <c r="D155" i="6"/>
  <c r="G6327" i="42" s="1"/>
  <c r="E155" i="6"/>
  <c r="G6354" i="42" s="1"/>
  <c r="F155" i="6"/>
  <c r="G6381" i="42" s="1"/>
  <c r="G155" i="6"/>
  <c r="G6408" i="42" s="1"/>
  <c r="H155" i="6"/>
  <c r="G6435" i="42" s="1"/>
  <c r="I155" i="6"/>
  <c r="G6462" i="42" s="1"/>
  <c r="J155" i="6"/>
  <c r="G6489" i="42" s="1"/>
  <c r="K155" i="6"/>
  <c r="G6516" i="42" s="1"/>
  <c r="L155" i="6"/>
  <c r="G6543" i="42" s="1"/>
  <c r="D156" i="6"/>
  <c r="F156" i="6"/>
  <c r="H156" i="6"/>
  <c r="J156" i="6"/>
  <c r="L156" i="6"/>
  <c r="G162" i="6"/>
  <c r="G6544" i="42" s="1"/>
  <c r="H162" i="6"/>
  <c r="G6546" i="42" s="1"/>
  <c r="I162" i="6"/>
  <c r="G6548" i="42" s="1"/>
  <c r="G163" i="6"/>
  <c r="G6545" i="42" s="1"/>
  <c r="H163" i="6"/>
  <c r="G6547" i="42" s="1"/>
  <c r="I163" i="6"/>
  <c r="G6549" i="42" s="1"/>
  <c r="E168" i="6"/>
  <c r="F168" i="6"/>
  <c r="G168" i="6"/>
  <c r="H168" i="6"/>
  <c r="I168" i="6"/>
  <c r="J168" i="6"/>
  <c r="K168" i="6"/>
  <c r="L168" i="6"/>
  <c r="A170" i="6"/>
  <c r="C170" i="6"/>
  <c r="D170" i="6"/>
  <c r="E170" i="6"/>
  <c r="F170" i="6"/>
  <c r="G170" i="6"/>
  <c r="M5" i="10" s="1"/>
  <c r="H170" i="6"/>
  <c r="I170" i="6"/>
  <c r="J170" i="6"/>
  <c r="K170" i="6"/>
  <c r="Q5" i="10" s="1"/>
  <c r="L170" i="6"/>
  <c r="A171" i="6"/>
  <c r="C171" i="6"/>
  <c r="D171" i="6"/>
  <c r="J6" i="10" s="1"/>
  <c r="Y6" i="10" s="1"/>
  <c r="E171" i="6"/>
  <c r="K6" i="10" s="1"/>
  <c r="Z6" i="10" s="1"/>
  <c r="F171" i="6"/>
  <c r="G171" i="6"/>
  <c r="H171" i="6"/>
  <c r="N6" i="10" s="1"/>
  <c r="AC6" i="10" s="1"/>
  <c r="I171" i="6"/>
  <c r="O6" i="10" s="1"/>
  <c r="AD6" i="10" s="1"/>
  <c r="J171" i="6"/>
  <c r="K171" i="6"/>
  <c r="L171" i="6"/>
  <c r="R6" i="10" s="1"/>
  <c r="AG6" i="10" s="1"/>
  <c r="A172" i="6"/>
  <c r="C172" i="6"/>
  <c r="D172" i="6"/>
  <c r="E172" i="6"/>
  <c r="K7" i="10" s="1"/>
  <c r="Z7" i="10" s="1"/>
  <c r="F172" i="6"/>
  <c r="L7" i="10" s="1"/>
  <c r="AA7" i="10" s="1"/>
  <c r="G172" i="6"/>
  <c r="M7" i="10" s="1"/>
  <c r="AB7" i="10" s="1"/>
  <c r="H172" i="6"/>
  <c r="I172" i="6"/>
  <c r="O7" i="10" s="1"/>
  <c r="AD7" i="10" s="1"/>
  <c r="J172" i="6"/>
  <c r="P7" i="10" s="1"/>
  <c r="AE7" i="10" s="1"/>
  <c r="K172" i="6"/>
  <c r="Q7" i="10" s="1"/>
  <c r="AF7" i="10" s="1"/>
  <c r="L172" i="6"/>
  <c r="A173" i="6"/>
  <c r="C173" i="6"/>
  <c r="D173" i="6"/>
  <c r="E173" i="6"/>
  <c r="F173" i="6"/>
  <c r="G173" i="6"/>
  <c r="H173" i="6"/>
  <c r="I173" i="6"/>
  <c r="J173" i="6"/>
  <c r="K173" i="6"/>
  <c r="L173" i="6"/>
  <c r="A174" i="6"/>
  <c r="C174" i="6"/>
  <c r="D174" i="6"/>
  <c r="E174" i="6"/>
  <c r="F174" i="6"/>
  <c r="G174" i="6"/>
  <c r="M9" i="10" s="1"/>
  <c r="AB9" i="10" s="1"/>
  <c r="H174" i="6"/>
  <c r="I174" i="6"/>
  <c r="J174" i="6"/>
  <c r="K174" i="6"/>
  <c r="Q9" i="10" s="1"/>
  <c r="AF9" i="10" s="1"/>
  <c r="L174" i="6"/>
  <c r="A175" i="6"/>
  <c r="C175" i="6"/>
  <c r="D175" i="6"/>
  <c r="J10" i="10" s="1"/>
  <c r="Y10" i="10" s="1"/>
  <c r="E175" i="6"/>
  <c r="K10" i="10" s="1"/>
  <c r="Z10" i="10" s="1"/>
  <c r="F175" i="6"/>
  <c r="G175" i="6"/>
  <c r="H175" i="6"/>
  <c r="N10" i="10" s="1"/>
  <c r="AC10" i="10" s="1"/>
  <c r="I175" i="6"/>
  <c r="O10" i="10" s="1"/>
  <c r="AD10" i="10" s="1"/>
  <c r="J175" i="6"/>
  <c r="K175" i="6"/>
  <c r="L175" i="6"/>
  <c r="R10" i="10" s="1"/>
  <c r="AG10" i="10" s="1"/>
  <c r="A176" i="6"/>
  <c r="C176" i="6"/>
  <c r="D176" i="6"/>
  <c r="E176" i="6"/>
  <c r="K11" i="10" s="1"/>
  <c r="Z11" i="10" s="1"/>
  <c r="F176" i="6"/>
  <c r="L11" i="10" s="1"/>
  <c r="AA11" i="10" s="1"/>
  <c r="G176" i="6"/>
  <c r="M11" i="10" s="1"/>
  <c r="AB11" i="10" s="1"/>
  <c r="H176" i="6"/>
  <c r="I176" i="6"/>
  <c r="O11" i="10" s="1"/>
  <c r="AD11" i="10" s="1"/>
  <c r="J176" i="6"/>
  <c r="P11" i="10" s="1"/>
  <c r="AE11" i="10" s="1"/>
  <c r="K176" i="6"/>
  <c r="Q11" i="10" s="1"/>
  <c r="AF11" i="10" s="1"/>
  <c r="L176" i="6"/>
  <c r="A177" i="6"/>
  <c r="C177" i="6"/>
  <c r="D177" i="6"/>
  <c r="E177" i="6"/>
  <c r="F177" i="6"/>
  <c r="G177" i="6"/>
  <c r="H177" i="6"/>
  <c r="I177" i="6"/>
  <c r="J177" i="6"/>
  <c r="K177" i="6"/>
  <c r="L177" i="6"/>
  <c r="A178" i="6"/>
  <c r="C178" i="6"/>
  <c r="D178" i="6"/>
  <c r="E178" i="6"/>
  <c r="F178" i="6"/>
  <c r="G178" i="6"/>
  <c r="M13" i="10" s="1"/>
  <c r="AB13" i="10" s="1"/>
  <c r="H178" i="6"/>
  <c r="I178" i="6"/>
  <c r="J178" i="6"/>
  <c r="K178" i="6"/>
  <c r="Q13" i="10" s="1"/>
  <c r="AF13" i="10" s="1"/>
  <c r="L178" i="6"/>
  <c r="A179" i="6"/>
  <c r="C179" i="6"/>
  <c r="D179" i="6"/>
  <c r="J14" i="10" s="1"/>
  <c r="Y14" i="10" s="1"/>
  <c r="E179" i="6"/>
  <c r="K14" i="10" s="1"/>
  <c r="Z14" i="10" s="1"/>
  <c r="F179" i="6"/>
  <c r="G179" i="6"/>
  <c r="H179" i="6"/>
  <c r="N14" i="10" s="1"/>
  <c r="AC14" i="10" s="1"/>
  <c r="I179" i="6"/>
  <c r="O14" i="10" s="1"/>
  <c r="AD14" i="10" s="1"/>
  <c r="J179" i="6"/>
  <c r="K179" i="6"/>
  <c r="L179" i="6"/>
  <c r="R14" i="10" s="1"/>
  <c r="AG14" i="10" s="1"/>
  <c r="A180" i="6"/>
  <c r="C180" i="6"/>
  <c r="D180" i="6"/>
  <c r="E180" i="6"/>
  <c r="K15" i="10" s="1"/>
  <c r="Z15" i="10" s="1"/>
  <c r="F180" i="6"/>
  <c r="L15" i="10" s="1"/>
  <c r="AA15" i="10" s="1"/>
  <c r="G180" i="6"/>
  <c r="M15" i="10" s="1"/>
  <c r="AB15" i="10" s="1"/>
  <c r="H180" i="6"/>
  <c r="I180" i="6"/>
  <c r="O15" i="10" s="1"/>
  <c r="AD15" i="10" s="1"/>
  <c r="J180" i="6"/>
  <c r="P15" i="10" s="1"/>
  <c r="AE15" i="10" s="1"/>
  <c r="K180" i="6"/>
  <c r="Q15" i="10" s="1"/>
  <c r="AF15" i="10" s="1"/>
  <c r="L180" i="6"/>
  <c r="A181" i="6"/>
  <c r="C181" i="6"/>
  <c r="D181" i="6"/>
  <c r="E181" i="6"/>
  <c r="F181" i="6"/>
  <c r="G181" i="6"/>
  <c r="H181" i="6"/>
  <c r="I181" i="6"/>
  <c r="J181" i="6"/>
  <c r="K181" i="6"/>
  <c r="L181" i="6"/>
  <c r="A182" i="6"/>
  <c r="C182" i="6"/>
  <c r="D182" i="6"/>
  <c r="E182" i="6"/>
  <c r="F182" i="6"/>
  <c r="G182" i="6"/>
  <c r="M17" i="10" s="1"/>
  <c r="AB17" i="10" s="1"/>
  <c r="H182" i="6"/>
  <c r="I182" i="6"/>
  <c r="J182" i="6"/>
  <c r="K182" i="6"/>
  <c r="Q17" i="10" s="1"/>
  <c r="AF17" i="10" s="1"/>
  <c r="L182" i="6"/>
  <c r="A183" i="6"/>
  <c r="C183" i="6"/>
  <c r="D183" i="6"/>
  <c r="J18" i="10" s="1"/>
  <c r="Y18" i="10" s="1"/>
  <c r="E183" i="6"/>
  <c r="K18" i="10" s="1"/>
  <c r="Z18" i="10" s="1"/>
  <c r="F183" i="6"/>
  <c r="G183" i="6"/>
  <c r="G6620" i="42" s="1"/>
  <c r="H183" i="6"/>
  <c r="N18" i="10" s="1"/>
  <c r="AC18" i="10" s="1"/>
  <c r="I183" i="6"/>
  <c r="O18" i="10" s="1"/>
  <c r="AD18" i="10" s="1"/>
  <c r="J183" i="6"/>
  <c r="K183" i="6"/>
  <c r="G6696" i="42" s="1"/>
  <c r="L183" i="6"/>
  <c r="R18" i="10" s="1"/>
  <c r="AG18" i="10" s="1"/>
  <c r="A184" i="6"/>
  <c r="C184" i="6"/>
  <c r="D184" i="6"/>
  <c r="G6564" i="42" s="1"/>
  <c r="E184" i="6"/>
  <c r="K19" i="10" s="1"/>
  <c r="Z19" i="10" s="1"/>
  <c r="F184" i="6"/>
  <c r="L19" i="10" s="1"/>
  <c r="AA19" i="10" s="1"/>
  <c r="G184" i="6"/>
  <c r="M19" i="10" s="1"/>
  <c r="AB19" i="10" s="1"/>
  <c r="H184" i="6"/>
  <c r="G6640" i="42" s="1"/>
  <c r="I184" i="6"/>
  <c r="O19" i="10" s="1"/>
  <c r="AD19" i="10" s="1"/>
  <c r="J184" i="6"/>
  <c r="P19" i="10" s="1"/>
  <c r="AE19" i="10" s="1"/>
  <c r="K184" i="6"/>
  <c r="Q19" i="10" s="1"/>
  <c r="AF19" i="10" s="1"/>
  <c r="L184" i="6"/>
  <c r="G6716" i="42" s="1"/>
  <c r="A185" i="6"/>
  <c r="C185" i="6"/>
  <c r="D185" i="6"/>
  <c r="E185" i="6"/>
  <c r="G6584" i="42" s="1"/>
  <c r="F185" i="6"/>
  <c r="G185" i="6"/>
  <c r="G186" i="6" s="1"/>
  <c r="G190" i="6" s="1"/>
  <c r="H185" i="6"/>
  <c r="I185" i="6"/>
  <c r="G6660" i="42" s="1"/>
  <c r="J185" i="6"/>
  <c r="K185" i="6"/>
  <c r="L185" i="6"/>
  <c r="D186" i="6"/>
  <c r="F186" i="6"/>
  <c r="H186" i="6"/>
  <c r="J186" i="6"/>
  <c r="L186" i="6"/>
  <c r="D187" i="6"/>
  <c r="J22" i="10" s="1"/>
  <c r="Y22" i="10" s="1"/>
  <c r="E187" i="6"/>
  <c r="G6585" i="42" s="1"/>
  <c r="F187" i="6"/>
  <c r="G187" i="6"/>
  <c r="H187" i="6"/>
  <c r="N22" i="10" s="1"/>
  <c r="I187" i="6"/>
  <c r="G6661" i="42" s="1"/>
  <c r="J187" i="6"/>
  <c r="K187" i="6"/>
  <c r="L187" i="6"/>
  <c r="R22" i="10" s="1"/>
  <c r="D188" i="6"/>
  <c r="J23" i="10" s="1"/>
  <c r="Y23" i="10" s="1"/>
  <c r="E188" i="6"/>
  <c r="K23" i="10" s="1"/>
  <c r="F188" i="6"/>
  <c r="G188" i="6"/>
  <c r="G6624" i="42" s="1"/>
  <c r="H188" i="6"/>
  <c r="N23" i="10" s="1"/>
  <c r="I188" i="6"/>
  <c r="O23" i="10" s="1"/>
  <c r="J188" i="6"/>
  <c r="K188" i="6"/>
  <c r="G6700" i="42" s="1"/>
  <c r="L188" i="6"/>
  <c r="R23" i="10" s="1"/>
  <c r="N188" i="6"/>
  <c r="G6721" i="42" s="1"/>
  <c r="D189" i="6"/>
  <c r="E189" i="6"/>
  <c r="G6587" i="42" s="1"/>
  <c r="F189" i="6"/>
  <c r="G189" i="6"/>
  <c r="H189" i="6"/>
  <c r="I189" i="6"/>
  <c r="G6663" i="42" s="1"/>
  <c r="J189" i="6"/>
  <c r="K189" i="6"/>
  <c r="L189" i="6"/>
  <c r="N189" i="6"/>
  <c r="G6722" i="42" s="1"/>
  <c r="F190" i="6"/>
  <c r="J190" i="6"/>
  <c r="N190" i="6"/>
  <c r="G6723" i="42" s="1"/>
  <c r="E202" i="6"/>
  <c r="F202" i="6"/>
  <c r="G202" i="6"/>
  <c r="H202" i="6"/>
  <c r="I202" i="6"/>
  <c r="J202" i="6"/>
  <c r="K202" i="6"/>
  <c r="L202" i="6"/>
  <c r="A203" i="6"/>
  <c r="E203" i="6"/>
  <c r="G6724" i="42" s="1"/>
  <c r="F203" i="6"/>
  <c r="G6746" i="42" s="1"/>
  <c r="G203" i="6"/>
  <c r="G6768" i="42" s="1"/>
  <c r="H203" i="6"/>
  <c r="G6790" i="42" s="1"/>
  <c r="I203" i="6"/>
  <c r="G6812" i="42" s="1"/>
  <c r="J203" i="6"/>
  <c r="G6834" i="42" s="1"/>
  <c r="K203" i="6"/>
  <c r="G6856" i="42" s="1"/>
  <c r="L203" i="6"/>
  <c r="G6878" i="42" s="1"/>
  <c r="A206" i="6"/>
  <c r="C206" i="6"/>
  <c r="E206" i="6"/>
  <c r="G6725" i="42" s="1"/>
  <c r="F206" i="6"/>
  <c r="G6747" i="42" s="1"/>
  <c r="G206" i="6"/>
  <c r="G6769" i="42" s="1"/>
  <c r="H206" i="6"/>
  <c r="G6791" i="42" s="1"/>
  <c r="I206" i="6"/>
  <c r="G6813" i="42" s="1"/>
  <c r="J206" i="6"/>
  <c r="G6835" i="42" s="1"/>
  <c r="K206" i="6"/>
  <c r="G6857" i="42" s="1"/>
  <c r="L206" i="6"/>
  <c r="G6879" i="42" s="1"/>
  <c r="N206" i="6"/>
  <c r="G6900" i="42" s="1"/>
  <c r="A207" i="6"/>
  <c r="C207" i="6"/>
  <c r="E207" i="6"/>
  <c r="G6726" i="42" s="1"/>
  <c r="F207" i="6"/>
  <c r="G6748" i="42" s="1"/>
  <c r="G207" i="6"/>
  <c r="G6770" i="42" s="1"/>
  <c r="H207" i="6"/>
  <c r="G6792" i="42" s="1"/>
  <c r="I207" i="6"/>
  <c r="G6814" i="42" s="1"/>
  <c r="J207" i="6"/>
  <c r="G6836" i="42" s="1"/>
  <c r="K207" i="6"/>
  <c r="G6858" i="42" s="1"/>
  <c r="L207" i="6"/>
  <c r="G6880" i="42" s="1"/>
  <c r="N207" i="6"/>
  <c r="G6901" i="42" s="1"/>
  <c r="A208" i="6"/>
  <c r="C208" i="6"/>
  <c r="E208" i="6"/>
  <c r="G6727" i="42" s="1"/>
  <c r="F208" i="6"/>
  <c r="G6749" i="42" s="1"/>
  <c r="G208" i="6"/>
  <c r="G6771" i="42" s="1"/>
  <c r="H208" i="6"/>
  <c r="G6793" i="42" s="1"/>
  <c r="I208" i="6"/>
  <c r="G6815" i="42" s="1"/>
  <c r="J208" i="6"/>
  <c r="G6837" i="42" s="1"/>
  <c r="K208" i="6"/>
  <c r="G6859" i="42" s="1"/>
  <c r="L208" i="6"/>
  <c r="G6881" i="42" s="1"/>
  <c r="N208" i="6"/>
  <c r="G6902" i="42" s="1"/>
  <c r="A209" i="6"/>
  <c r="C209" i="6"/>
  <c r="E209" i="6"/>
  <c r="G6728" i="42" s="1"/>
  <c r="F209" i="6"/>
  <c r="G6750" i="42" s="1"/>
  <c r="G209" i="6"/>
  <c r="G6772" i="42" s="1"/>
  <c r="H209" i="6"/>
  <c r="G6794" i="42" s="1"/>
  <c r="I209" i="6"/>
  <c r="G6816" i="42" s="1"/>
  <c r="J209" i="6"/>
  <c r="G6838" i="42" s="1"/>
  <c r="K209" i="6"/>
  <c r="G6860" i="42" s="1"/>
  <c r="L209" i="6"/>
  <c r="G6882" i="42" s="1"/>
  <c r="N209" i="6"/>
  <c r="G6903" i="42" s="1"/>
  <c r="A210" i="6"/>
  <c r="C210" i="6"/>
  <c r="E210" i="6"/>
  <c r="G6729" i="42" s="1"/>
  <c r="F210" i="6"/>
  <c r="G6751" i="42" s="1"/>
  <c r="G210" i="6"/>
  <c r="G6773" i="42" s="1"/>
  <c r="H210" i="6"/>
  <c r="G6795" i="42" s="1"/>
  <c r="I210" i="6"/>
  <c r="G6817" i="42" s="1"/>
  <c r="J210" i="6"/>
  <c r="G6839" i="42" s="1"/>
  <c r="K210" i="6"/>
  <c r="G6861" i="42" s="1"/>
  <c r="L210" i="6"/>
  <c r="G6883" i="42" s="1"/>
  <c r="N210" i="6"/>
  <c r="G6904" i="42" s="1"/>
  <c r="A211" i="6"/>
  <c r="C211" i="6"/>
  <c r="E211" i="6"/>
  <c r="G6730" i="42" s="1"/>
  <c r="F211" i="6"/>
  <c r="G6752" i="42" s="1"/>
  <c r="G211" i="6"/>
  <c r="G6774" i="42" s="1"/>
  <c r="H211" i="6"/>
  <c r="G6796" i="42" s="1"/>
  <c r="I211" i="6"/>
  <c r="G6818" i="42" s="1"/>
  <c r="J211" i="6"/>
  <c r="G6840" i="42" s="1"/>
  <c r="K211" i="6"/>
  <c r="G6862" i="42" s="1"/>
  <c r="L211" i="6"/>
  <c r="G6884" i="42" s="1"/>
  <c r="N211" i="6"/>
  <c r="G6905" i="42" s="1"/>
  <c r="A212" i="6"/>
  <c r="C212" i="6"/>
  <c r="E212" i="6"/>
  <c r="G6731" i="42" s="1"/>
  <c r="F212" i="6"/>
  <c r="G6753" i="42" s="1"/>
  <c r="G212" i="6"/>
  <c r="G6775" i="42" s="1"/>
  <c r="H212" i="6"/>
  <c r="G6797" i="42" s="1"/>
  <c r="I212" i="6"/>
  <c r="G6819" i="42" s="1"/>
  <c r="J212" i="6"/>
  <c r="G6841" i="42" s="1"/>
  <c r="K212" i="6"/>
  <c r="G6863" i="42" s="1"/>
  <c r="L212" i="6"/>
  <c r="G6885" i="42" s="1"/>
  <c r="N212" i="6"/>
  <c r="G6906" i="42" s="1"/>
  <c r="A213" i="6"/>
  <c r="C213" i="6"/>
  <c r="E213" i="6"/>
  <c r="G6732" i="42" s="1"/>
  <c r="F213" i="6"/>
  <c r="G6754" i="42" s="1"/>
  <c r="G213" i="6"/>
  <c r="G6776" i="42" s="1"/>
  <c r="H213" i="6"/>
  <c r="G6798" i="42" s="1"/>
  <c r="I213" i="6"/>
  <c r="G6820" i="42" s="1"/>
  <c r="J213" i="6"/>
  <c r="G6842" i="42" s="1"/>
  <c r="K213" i="6"/>
  <c r="G6864" i="42" s="1"/>
  <c r="L213" i="6"/>
  <c r="G6886" i="42" s="1"/>
  <c r="N213" i="6"/>
  <c r="G6907" i="42" s="1"/>
  <c r="A214" i="6"/>
  <c r="C214" i="6"/>
  <c r="E214" i="6"/>
  <c r="G6733" i="42" s="1"/>
  <c r="F214" i="6"/>
  <c r="G6755" i="42" s="1"/>
  <c r="G214" i="6"/>
  <c r="G6777" i="42" s="1"/>
  <c r="H214" i="6"/>
  <c r="G6799" i="42" s="1"/>
  <c r="I214" i="6"/>
  <c r="G6821" i="42" s="1"/>
  <c r="J214" i="6"/>
  <c r="G6843" i="42" s="1"/>
  <c r="K214" i="6"/>
  <c r="G6865" i="42" s="1"/>
  <c r="L214" i="6"/>
  <c r="G6887" i="42" s="1"/>
  <c r="N214" i="6"/>
  <c r="G6908" i="42" s="1"/>
  <c r="A215" i="6"/>
  <c r="C215" i="6"/>
  <c r="E215" i="6"/>
  <c r="G6734" i="42" s="1"/>
  <c r="F215" i="6"/>
  <c r="G6756" i="42" s="1"/>
  <c r="G215" i="6"/>
  <c r="G6778" i="42" s="1"/>
  <c r="H215" i="6"/>
  <c r="G6800" i="42" s="1"/>
  <c r="I215" i="6"/>
  <c r="G6822" i="42" s="1"/>
  <c r="J215" i="6"/>
  <c r="G6844" i="42" s="1"/>
  <c r="K215" i="6"/>
  <c r="G6866" i="42" s="1"/>
  <c r="L215" i="6"/>
  <c r="G6888" i="42" s="1"/>
  <c r="N215" i="6"/>
  <c r="G6909" i="42" s="1"/>
  <c r="A216" i="6"/>
  <c r="C216" i="6"/>
  <c r="E216" i="6"/>
  <c r="G6735" i="42" s="1"/>
  <c r="F216" i="6"/>
  <c r="G6757" i="42" s="1"/>
  <c r="G216" i="6"/>
  <c r="G6779" i="42" s="1"/>
  <c r="H216" i="6"/>
  <c r="G6801" i="42" s="1"/>
  <c r="I216" i="6"/>
  <c r="G6823" i="42" s="1"/>
  <c r="J216" i="6"/>
  <c r="G6845" i="42" s="1"/>
  <c r="K216" i="6"/>
  <c r="G6867" i="42" s="1"/>
  <c r="L216" i="6"/>
  <c r="G6889" i="42" s="1"/>
  <c r="N216" i="6"/>
  <c r="G6910" i="42" s="1"/>
  <c r="A217" i="6"/>
  <c r="C217" i="6"/>
  <c r="E217" i="6"/>
  <c r="G6736" i="42" s="1"/>
  <c r="F217" i="6"/>
  <c r="G6758" i="42" s="1"/>
  <c r="G217" i="6"/>
  <c r="G6780" i="42" s="1"/>
  <c r="H217" i="6"/>
  <c r="G6802" i="42" s="1"/>
  <c r="I217" i="6"/>
  <c r="G6824" i="42" s="1"/>
  <c r="J217" i="6"/>
  <c r="G6846" i="42" s="1"/>
  <c r="K217" i="6"/>
  <c r="G6868" i="42" s="1"/>
  <c r="L217" i="6"/>
  <c r="G6890" i="42" s="1"/>
  <c r="N217" i="6"/>
  <c r="G6911" i="42" s="1"/>
  <c r="A218" i="6"/>
  <c r="C218" i="6"/>
  <c r="E218" i="6"/>
  <c r="G6737" i="42" s="1"/>
  <c r="F218" i="6"/>
  <c r="G6759" i="42" s="1"/>
  <c r="G218" i="6"/>
  <c r="G6781" i="42" s="1"/>
  <c r="H218" i="6"/>
  <c r="G6803" i="42" s="1"/>
  <c r="I218" i="6"/>
  <c r="G6825" i="42" s="1"/>
  <c r="J218" i="6"/>
  <c r="G6847" i="42" s="1"/>
  <c r="K218" i="6"/>
  <c r="G6869" i="42" s="1"/>
  <c r="L218" i="6"/>
  <c r="G6891" i="42" s="1"/>
  <c r="N218" i="6"/>
  <c r="G6912" i="42" s="1"/>
  <c r="A219" i="6"/>
  <c r="C219" i="6"/>
  <c r="E219" i="6"/>
  <c r="G6738" i="42" s="1"/>
  <c r="F219" i="6"/>
  <c r="G6760" i="42" s="1"/>
  <c r="G219" i="6"/>
  <c r="G6782" i="42" s="1"/>
  <c r="H219" i="6"/>
  <c r="G6804" i="42" s="1"/>
  <c r="I219" i="6"/>
  <c r="G6826" i="42" s="1"/>
  <c r="J219" i="6"/>
  <c r="G6848" i="42" s="1"/>
  <c r="K219" i="6"/>
  <c r="G6870" i="42" s="1"/>
  <c r="L219" i="6"/>
  <c r="G6892" i="42" s="1"/>
  <c r="N219" i="6"/>
  <c r="G6913" i="42" s="1"/>
  <c r="A220" i="6"/>
  <c r="C220" i="6"/>
  <c r="E220" i="6"/>
  <c r="G6739" i="42" s="1"/>
  <c r="F220" i="6"/>
  <c r="G6761" i="42" s="1"/>
  <c r="G220" i="6"/>
  <c r="G6783" i="42" s="1"/>
  <c r="H220" i="6"/>
  <c r="G6805" i="42" s="1"/>
  <c r="I220" i="6"/>
  <c r="G6827" i="42" s="1"/>
  <c r="J220" i="6"/>
  <c r="G6849" i="42" s="1"/>
  <c r="K220" i="6"/>
  <c r="G6871" i="42" s="1"/>
  <c r="L220" i="6"/>
  <c r="G6893" i="42" s="1"/>
  <c r="N220" i="6"/>
  <c r="G6914" i="42" s="1"/>
  <c r="A221" i="6"/>
  <c r="C221" i="6"/>
  <c r="E221" i="6"/>
  <c r="G6740" i="42" s="1"/>
  <c r="F221" i="6"/>
  <c r="G6762" i="42" s="1"/>
  <c r="G221" i="6"/>
  <c r="G6784" i="42" s="1"/>
  <c r="H221" i="6"/>
  <c r="G6806" i="42" s="1"/>
  <c r="I221" i="6"/>
  <c r="G6828" i="42" s="1"/>
  <c r="J221" i="6"/>
  <c r="G6850" i="42" s="1"/>
  <c r="K221" i="6"/>
  <c r="G6872" i="42" s="1"/>
  <c r="L221" i="6"/>
  <c r="G6894" i="42" s="1"/>
  <c r="N221" i="6"/>
  <c r="G6915" i="42" s="1"/>
  <c r="A222" i="6"/>
  <c r="C222" i="6"/>
  <c r="E222" i="6"/>
  <c r="G6741" i="42" s="1"/>
  <c r="F222" i="6"/>
  <c r="G6763" i="42" s="1"/>
  <c r="G222" i="6"/>
  <c r="G6785" i="42" s="1"/>
  <c r="H222" i="6"/>
  <c r="G6807" i="42" s="1"/>
  <c r="I222" i="6"/>
  <c r="G6829" i="42" s="1"/>
  <c r="J222" i="6"/>
  <c r="G6851" i="42" s="1"/>
  <c r="K222" i="6"/>
  <c r="G6873" i="42" s="1"/>
  <c r="L222" i="6"/>
  <c r="G6895" i="42" s="1"/>
  <c r="N222" i="6"/>
  <c r="G6916" i="42" s="1"/>
  <c r="A223" i="6"/>
  <c r="C223" i="6"/>
  <c r="E223" i="6"/>
  <c r="G6742" i="42" s="1"/>
  <c r="F223" i="6"/>
  <c r="G6764" i="42" s="1"/>
  <c r="G223" i="6"/>
  <c r="G6786" i="42" s="1"/>
  <c r="H223" i="6"/>
  <c r="G6808" i="42" s="1"/>
  <c r="I223" i="6"/>
  <c r="G6830" i="42" s="1"/>
  <c r="J223" i="6"/>
  <c r="G6852" i="42" s="1"/>
  <c r="K223" i="6"/>
  <c r="G6874" i="42" s="1"/>
  <c r="L223" i="6"/>
  <c r="G6896" i="42" s="1"/>
  <c r="N223" i="6"/>
  <c r="G6917" i="42" s="1"/>
  <c r="A224" i="6"/>
  <c r="C224" i="6"/>
  <c r="E224" i="6"/>
  <c r="G6743" i="42" s="1"/>
  <c r="F224" i="6"/>
  <c r="G6765" i="42" s="1"/>
  <c r="G224" i="6"/>
  <c r="G6787" i="42" s="1"/>
  <c r="H224" i="6"/>
  <c r="G6809" i="42" s="1"/>
  <c r="I224" i="6"/>
  <c r="G6831" i="42" s="1"/>
  <c r="J224" i="6"/>
  <c r="G6853" i="42" s="1"/>
  <c r="K224" i="6"/>
  <c r="G6875" i="42" s="1"/>
  <c r="L224" i="6"/>
  <c r="G6897" i="42" s="1"/>
  <c r="N224" i="6"/>
  <c r="G6918" i="42" s="1"/>
  <c r="A225" i="6"/>
  <c r="C225" i="6"/>
  <c r="E225" i="6"/>
  <c r="G6744" i="42" s="1"/>
  <c r="F225" i="6"/>
  <c r="G6766" i="42" s="1"/>
  <c r="G225" i="6"/>
  <c r="G6788" i="42" s="1"/>
  <c r="H225" i="6"/>
  <c r="G6810" i="42" s="1"/>
  <c r="I225" i="6"/>
  <c r="G6832" i="42" s="1"/>
  <c r="J225" i="6"/>
  <c r="G6854" i="42" s="1"/>
  <c r="K225" i="6"/>
  <c r="G6876" i="42" s="1"/>
  <c r="L225" i="6"/>
  <c r="G6898" i="42" s="1"/>
  <c r="N225" i="6"/>
  <c r="G6919" i="42" s="1"/>
  <c r="A227" i="6"/>
  <c r="E227" i="6"/>
  <c r="G6745" i="42" s="1"/>
  <c r="F227" i="6"/>
  <c r="G6767" i="42" s="1"/>
  <c r="G227" i="6"/>
  <c r="G6789" i="42" s="1"/>
  <c r="H227" i="6"/>
  <c r="G6811" i="42" s="1"/>
  <c r="I227" i="6"/>
  <c r="G6833" i="42" s="1"/>
  <c r="J227" i="6"/>
  <c r="G6855" i="42" s="1"/>
  <c r="K227" i="6"/>
  <c r="G6877" i="42" s="1"/>
  <c r="L227" i="6"/>
  <c r="G6899" i="42" s="1"/>
  <c r="A2" i="11"/>
  <c r="A4" i="11"/>
  <c r="D4" i="11"/>
  <c r="E4" i="11"/>
  <c r="F4" i="11"/>
  <c r="G4" i="11"/>
  <c r="J4" i="11"/>
  <c r="K4" i="11"/>
  <c r="L4" i="11"/>
  <c r="M4" i="11"/>
  <c r="N4" i="11"/>
  <c r="O4" i="11"/>
  <c r="P4" i="11"/>
  <c r="Q4" i="11"/>
  <c r="A5" i="11"/>
  <c r="A3" i="11" s="1"/>
  <c r="C5" i="11"/>
  <c r="D5" i="11"/>
  <c r="E5" i="11"/>
  <c r="F5" i="11"/>
  <c r="G5" i="11"/>
  <c r="H5" i="11"/>
  <c r="I5" i="11"/>
  <c r="J5" i="11"/>
  <c r="K5" i="11"/>
  <c r="L5" i="11"/>
  <c r="M5" i="11"/>
  <c r="N5" i="11"/>
  <c r="O5" i="11"/>
  <c r="P5" i="11"/>
  <c r="Q5" i="11"/>
  <c r="A6" i="11"/>
  <c r="C6" i="11"/>
  <c r="D6" i="11"/>
  <c r="E6" i="11"/>
  <c r="E7" i="11" s="1"/>
  <c r="F6" i="11"/>
  <c r="G6" i="11"/>
  <c r="G7" i="11" s="1"/>
  <c r="H6" i="11"/>
  <c r="I6" i="11"/>
  <c r="I7" i="11" s="1"/>
  <c r="J6" i="11"/>
  <c r="K6" i="11"/>
  <c r="K7" i="11" s="1"/>
  <c r="L6" i="11"/>
  <c r="M6" i="11"/>
  <c r="M7" i="11" s="1"/>
  <c r="N6" i="11"/>
  <c r="O6" i="11"/>
  <c r="O7" i="11" s="1"/>
  <c r="P6" i="11"/>
  <c r="Q6" i="11"/>
  <c r="Q7" i="11" s="1"/>
  <c r="A7" i="11"/>
  <c r="D7" i="11"/>
  <c r="F7" i="11"/>
  <c r="H7" i="11"/>
  <c r="J7" i="11"/>
  <c r="L7" i="11"/>
  <c r="N7" i="11"/>
  <c r="P7" i="11"/>
  <c r="A8" i="11"/>
  <c r="A9" i="11"/>
  <c r="A10" i="11"/>
  <c r="C10" i="11" a="1"/>
  <c r="C10" i="11"/>
  <c r="T4" i="14" s="1"/>
  <c r="D10" i="11" a="1"/>
  <c r="D10" i="11"/>
  <c r="E10" i="11" a="1"/>
  <c r="E10" i="11"/>
  <c r="G10" i="11" a="1"/>
  <c r="G10" i="11" s="1"/>
  <c r="I10" i="11" a="1"/>
  <c r="I10" i="11"/>
  <c r="C11" i="11" a="1"/>
  <c r="C11" i="11" s="1"/>
  <c r="U4" i="14" s="1"/>
  <c r="D11" i="11" a="1"/>
  <c r="D11" i="11" s="1"/>
  <c r="E11" i="11" a="1"/>
  <c r="E11" i="11" s="1"/>
  <c r="G11" i="11" a="1"/>
  <c r="G11" i="11"/>
  <c r="I11" i="11" a="1"/>
  <c r="I11" i="11" s="1"/>
  <c r="C12" i="11" a="1"/>
  <c r="C12" i="11"/>
  <c r="V4" i="14" s="1"/>
  <c r="D12" i="11" a="1"/>
  <c r="D12" i="11"/>
  <c r="F12" i="11" s="1"/>
  <c r="E12" i="11" a="1"/>
  <c r="E12" i="11"/>
  <c r="A12" i="11" s="1"/>
  <c r="G12" i="11" a="1"/>
  <c r="G12" i="11" s="1"/>
  <c r="H12" i="11" s="1"/>
  <c r="I12" i="11" a="1"/>
  <c r="I12" i="11"/>
  <c r="C13" i="11" a="1"/>
  <c r="C13" i="11" s="1"/>
  <c r="W4" i="14" s="1"/>
  <c r="D13" i="11" a="1"/>
  <c r="D13" i="11" s="1"/>
  <c r="E13" i="11" a="1"/>
  <c r="E13" i="11" s="1"/>
  <c r="A13" i="11" s="1"/>
  <c r="G13" i="11" a="1"/>
  <c r="G13" i="11"/>
  <c r="I13" i="11" a="1"/>
  <c r="I13" i="11" s="1"/>
  <c r="A14" i="11"/>
  <c r="C14" i="11" a="1"/>
  <c r="C14" i="11"/>
  <c r="X4" i="14" s="1"/>
  <c r="D14" i="11" a="1"/>
  <c r="D14" i="11"/>
  <c r="H14" i="11" s="1"/>
  <c r="E14" i="11" a="1"/>
  <c r="E14" i="11"/>
  <c r="G14" i="11" a="1"/>
  <c r="G14" i="11" s="1"/>
  <c r="I14" i="11" a="1"/>
  <c r="I14" i="11"/>
  <c r="C15" i="11" a="1"/>
  <c r="C15" i="11" s="1"/>
  <c r="Y4" i="14" s="1"/>
  <c r="D15" i="11" a="1"/>
  <c r="D15" i="11" s="1"/>
  <c r="E15" i="11" a="1"/>
  <c r="E15" i="11" s="1"/>
  <c r="A15" i="11" s="1"/>
  <c r="G15" i="11" a="1"/>
  <c r="G15" i="11"/>
  <c r="I15" i="11" a="1"/>
  <c r="I15" i="11" s="1"/>
  <c r="C16" i="11" a="1"/>
  <c r="C16" i="11"/>
  <c r="Z4" i="14" s="1"/>
  <c r="D16" i="11" a="1"/>
  <c r="D16" i="11"/>
  <c r="F16" i="11" s="1"/>
  <c r="E16" i="11" a="1"/>
  <c r="E16" i="11"/>
  <c r="A16" i="11" s="1"/>
  <c r="G16" i="11" a="1"/>
  <c r="G16" i="11" s="1"/>
  <c r="H16" i="11" s="1"/>
  <c r="I16" i="11" a="1"/>
  <c r="I16" i="11"/>
  <c r="C17" i="11" a="1"/>
  <c r="C17" i="11" s="1"/>
  <c r="AA4" i="14" s="1"/>
  <c r="D17" i="11" a="1"/>
  <c r="D17" i="11" s="1"/>
  <c r="E17" i="11" a="1"/>
  <c r="E17" i="11" s="1"/>
  <c r="A17" i="11" s="1"/>
  <c r="G17" i="11" a="1"/>
  <c r="G17" i="11"/>
  <c r="I17" i="11" a="1"/>
  <c r="I17" i="11" s="1"/>
  <c r="A18" i="11"/>
  <c r="C18" i="11" a="1"/>
  <c r="C18" i="11"/>
  <c r="AB4" i="14" s="1"/>
  <c r="D18" i="11" a="1"/>
  <c r="D18" i="11"/>
  <c r="E18" i="11" a="1"/>
  <c r="E18" i="11"/>
  <c r="G18" i="11" a="1"/>
  <c r="G18" i="11" s="1"/>
  <c r="I18" i="11" a="1"/>
  <c r="I18" i="11"/>
  <c r="C19" i="11" a="1"/>
  <c r="C19" i="11" s="1"/>
  <c r="AC4" i="14" s="1"/>
  <c r="D19" i="11" a="1"/>
  <c r="D19" i="11" s="1"/>
  <c r="E19" i="11" a="1"/>
  <c r="E19" i="11" s="1"/>
  <c r="A19" i="11" s="1"/>
  <c r="G19" i="11" a="1"/>
  <c r="G19" i="11"/>
  <c r="I19" i="11" a="1"/>
  <c r="I19" i="11" s="1"/>
  <c r="C20" i="11" a="1"/>
  <c r="C20" i="11"/>
  <c r="AD4" i="14" s="1"/>
  <c r="D20" i="11" a="1"/>
  <c r="D20" i="11"/>
  <c r="F20" i="11" s="1"/>
  <c r="E20" i="11" a="1"/>
  <c r="E20" i="11"/>
  <c r="A20" i="11" s="1"/>
  <c r="G20" i="11" a="1"/>
  <c r="G20" i="11" s="1"/>
  <c r="H20" i="11" s="1"/>
  <c r="I20" i="11" a="1"/>
  <c r="I20" i="11"/>
  <c r="C21" i="11" a="1"/>
  <c r="C21" i="11" s="1"/>
  <c r="AE4" i="14" s="1"/>
  <c r="D21" i="11" a="1"/>
  <c r="D21" i="11" s="1"/>
  <c r="E21" i="11" a="1"/>
  <c r="E21" i="11" s="1"/>
  <c r="A21" i="11" s="1"/>
  <c r="G21" i="11" a="1"/>
  <c r="G21" i="11"/>
  <c r="I21" i="11" a="1"/>
  <c r="I21" i="11" s="1"/>
  <c r="A22" i="11"/>
  <c r="C22" i="11" a="1"/>
  <c r="C22" i="11"/>
  <c r="AF4" i="14" s="1"/>
  <c r="D22" i="11" a="1"/>
  <c r="D22" i="11"/>
  <c r="H22" i="11" s="1"/>
  <c r="E22" i="11" a="1"/>
  <c r="E22" i="11"/>
  <c r="G22" i="11" a="1"/>
  <c r="G22" i="11" s="1"/>
  <c r="I22" i="11" a="1"/>
  <c r="I22" i="11"/>
  <c r="C23" i="11" a="1"/>
  <c r="C23" i="11" s="1"/>
  <c r="AG4" i="14" s="1"/>
  <c r="D23" i="11" a="1"/>
  <c r="D23" i="11" s="1"/>
  <c r="E23" i="11" a="1"/>
  <c r="E23" i="11" s="1"/>
  <c r="A23" i="11" s="1"/>
  <c r="G23" i="11" a="1"/>
  <c r="G23" i="11"/>
  <c r="I23" i="11" a="1"/>
  <c r="I23" i="11" s="1"/>
  <c r="C24" i="11" a="1"/>
  <c r="C24" i="11"/>
  <c r="AH4" i="14" s="1"/>
  <c r="D24" i="11" a="1"/>
  <c r="D24" i="11"/>
  <c r="F24" i="11" s="1"/>
  <c r="E24" i="11" a="1"/>
  <c r="E24" i="11"/>
  <c r="A24" i="11" s="1"/>
  <c r="G24" i="11" a="1"/>
  <c r="G24" i="11" s="1"/>
  <c r="H24" i="11" s="1"/>
  <c r="I24" i="11" a="1"/>
  <c r="I24" i="11"/>
  <c r="C25" i="11" a="1"/>
  <c r="C25" i="11" s="1"/>
  <c r="AI4" i="14" s="1"/>
  <c r="D25" i="11" a="1"/>
  <c r="D25" i="11" s="1"/>
  <c r="E25" i="11" a="1"/>
  <c r="E25" i="11" s="1"/>
  <c r="A25" i="11" s="1"/>
  <c r="G25" i="11" a="1"/>
  <c r="G25" i="11"/>
  <c r="I25" i="11" a="1"/>
  <c r="I25" i="11" s="1"/>
  <c r="A26" i="11"/>
  <c r="C26" i="11" a="1"/>
  <c r="C26" i="11"/>
  <c r="AJ4" i="14" s="1"/>
  <c r="D26" i="11" a="1"/>
  <c r="D26" i="11"/>
  <c r="E26" i="11" a="1"/>
  <c r="E26" i="11"/>
  <c r="G26" i="11" a="1"/>
  <c r="G26" i="11" s="1"/>
  <c r="I26" i="11" a="1"/>
  <c r="I26" i="11"/>
  <c r="C27" i="11" a="1"/>
  <c r="C27" i="11" s="1"/>
  <c r="AK4" i="14" s="1"/>
  <c r="D27" i="11" a="1"/>
  <c r="D27" i="11" s="1"/>
  <c r="E27" i="11" a="1"/>
  <c r="E27" i="11" s="1"/>
  <c r="A27" i="11" s="1"/>
  <c r="G27" i="11" a="1"/>
  <c r="G27" i="11"/>
  <c r="I27" i="11" a="1"/>
  <c r="I27" i="11" s="1"/>
  <c r="C28" i="11" a="1"/>
  <c r="C28" i="11"/>
  <c r="AL4" i="14" s="1"/>
  <c r="D28" i="11" a="1"/>
  <c r="D28" i="11"/>
  <c r="F28" i="11" s="1"/>
  <c r="E28" i="11" a="1"/>
  <c r="E28" i="11"/>
  <c r="A28" i="11" s="1"/>
  <c r="G28" i="11" a="1"/>
  <c r="G28" i="11" s="1"/>
  <c r="H28" i="11" s="1"/>
  <c r="I28" i="11" a="1"/>
  <c r="I28" i="11"/>
  <c r="C29" i="11" a="1"/>
  <c r="C29" i="11" s="1"/>
  <c r="AM4" i="14" s="1"/>
  <c r="D29" i="11" a="1"/>
  <c r="D29" i="11" s="1"/>
  <c r="E29" i="11" a="1"/>
  <c r="E29" i="11" s="1"/>
  <c r="A29" i="11" s="1"/>
  <c r="G29" i="11" a="1"/>
  <c r="G29" i="11"/>
  <c r="I29" i="11" a="1"/>
  <c r="I29" i="11" s="1"/>
  <c r="A30" i="11"/>
  <c r="C30" i="11" a="1"/>
  <c r="C30" i="11"/>
  <c r="AN4" i="14" s="1"/>
  <c r="D30" i="11" a="1"/>
  <c r="D30" i="11"/>
  <c r="H30" i="11" s="1"/>
  <c r="E30" i="11" a="1"/>
  <c r="E30" i="11"/>
  <c r="G30" i="11" a="1"/>
  <c r="G30" i="11" s="1"/>
  <c r="I30" i="11" a="1"/>
  <c r="I30" i="11"/>
  <c r="C31" i="11" a="1"/>
  <c r="C31" i="11" s="1"/>
  <c r="AO4" i="14" s="1"/>
  <c r="D31" i="11" a="1"/>
  <c r="D31" i="11" s="1"/>
  <c r="E31" i="11" a="1"/>
  <c r="E31" i="11" s="1"/>
  <c r="A31" i="11" s="1"/>
  <c r="G31" i="11" a="1"/>
  <c r="G31" i="11"/>
  <c r="I31" i="11" a="1"/>
  <c r="I31" i="11" s="1"/>
  <c r="C32" i="11" a="1"/>
  <c r="C32" i="11"/>
  <c r="AP4" i="14" s="1"/>
  <c r="D32" i="11" a="1"/>
  <c r="D32" i="11"/>
  <c r="F32" i="11" s="1"/>
  <c r="E32" i="11" a="1"/>
  <c r="E32" i="11"/>
  <c r="A32" i="11" s="1"/>
  <c r="G32" i="11" a="1"/>
  <c r="G32" i="11" s="1"/>
  <c r="H32" i="11" s="1"/>
  <c r="I32" i="11" a="1"/>
  <c r="I32" i="11"/>
  <c r="C33" i="11" a="1"/>
  <c r="C33" i="11" s="1"/>
  <c r="AQ4" i="14" s="1"/>
  <c r="D33" i="11" a="1"/>
  <c r="D33" i="11" s="1"/>
  <c r="E33" i="11" a="1"/>
  <c r="E33" i="11" s="1"/>
  <c r="A33" i="11" s="1"/>
  <c r="G33" i="11" a="1"/>
  <c r="G33" i="11"/>
  <c r="I33" i="11" a="1"/>
  <c r="I33" i="11" s="1"/>
  <c r="A34" i="11"/>
  <c r="C34" i="11" a="1"/>
  <c r="C34" i="11"/>
  <c r="AR4" i="14" s="1"/>
  <c r="D34" i="11" a="1"/>
  <c r="D34" i="11"/>
  <c r="E34" i="11" a="1"/>
  <c r="E34" i="11"/>
  <c r="G34" i="11" a="1"/>
  <c r="G34" i="11" s="1"/>
  <c r="I34" i="11" a="1"/>
  <c r="I34" i="11"/>
  <c r="C35" i="11" a="1"/>
  <c r="C35" i="11" s="1"/>
  <c r="AS4" i="14" s="1"/>
  <c r="D35" i="11" a="1"/>
  <c r="D35" i="11" s="1"/>
  <c r="E35" i="11" a="1"/>
  <c r="E35" i="11" s="1"/>
  <c r="A35" i="11" s="1"/>
  <c r="G35" i="11" a="1"/>
  <c r="G35" i="11"/>
  <c r="I35" i="11" a="1"/>
  <c r="I35" i="11" s="1"/>
  <c r="C36" i="11" a="1"/>
  <c r="C36" i="11"/>
  <c r="AT4" i="14" s="1"/>
  <c r="D36" i="11" a="1"/>
  <c r="D36" i="11"/>
  <c r="F36" i="11" s="1"/>
  <c r="E36" i="11" a="1"/>
  <c r="E36" i="11"/>
  <c r="A36" i="11" s="1"/>
  <c r="G36" i="11" a="1"/>
  <c r="G36" i="11" s="1"/>
  <c r="H36" i="11" s="1"/>
  <c r="I36" i="11" a="1"/>
  <c r="I36" i="11"/>
  <c r="C37" i="11" a="1"/>
  <c r="C37" i="11" s="1"/>
  <c r="AU4" i="14" s="1"/>
  <c r="D37" i="11" a="1"/>
  <c r="D37" i="11" s="1"/>
  <c r="E37" i="11" a="1"/>
  <c r="E37" i="11" s="1"/>
  <c r="A37" i="11" s="1"/>
  <c r="G37" i="11" a="1"/>
  <c r="G37" i="11"/>
  <c r="I37" i="11" a="1"/>
  <c r="I37" i="11" s="1"/>
  <c r="A38" i="11"/>
  <c r="C38" i="11" a="1"/>
  <c r="C38" i="11"/>
  <c r="AV4" i="14" s="1"/>
  <c r="D38" i="11" a="1"/>
  <c r="D38" i="11"/>
  <c r="H38" i="11" s="1"/>
  <c r="E38" i="11" a="1"/>
  <c r="E38" i="11"/>
  <c r="G38" i="11" a="1"/>
  <c r="G38" i="11" s="1"/>
  <c r="I38" i="11" a="1"/>
  <c r="I38" i="11"/>
  <c r="C39" i="11" a="1"/>
  <c r="C39" i="11" s="1"/>
  <c r="AW4" i="14" s="1"/>
  <c r="D39" i="11" a="1"/>
  <c r="D39" i="11" s="1"/>
  <c r="E39" i="11" a="1"/>
  <c r="E39" i="11" s="1"/>
  <c r="A39" i="11" s="1"/>
  <c r="G39" i="11" a="1"/>
  <c r="G39" i="11"/>
  <c r="I39" i="11" a="1"/>
  <c r="I39" i="11" s="1"/>
  <c r="C40" i="11" a="1"/>
  <c r="C40" i="11"/>
  <c r="AX4" i="14" s="1"/>
  <c r="D40" i="11" a="1"/>
  <c r="D40" i="11"/>
  <c r="F40" i="11" s="1"/>
  <c r="E40" i="11" a="1"/>
  <c r="E40" i="11"/>
  <c r="A40" i="11" s="1"/>
  <c r="G40" i="11" a="1"/>
  <c r="G40" i="11" s="1"/>
  <c r="H40" i="11" s="1"/>
  <c r="I40" i="11" a="1"/>
  <c r="I40" i="11"/>
  <c r="C41" i="11" a="1"/>
  <c r="C41" i="11" s="1"/>
  <c r="AY4" i="14" s="1"/>
  <c r="D41" i="11" a="1"/>
  <c r="D41" i="11" s="1"/>
  <c r="E41" i="11" a="1"/>
  <c r="E41" i="11" s="1"/>
  <c r="A41" i="11" s="1"/>
  <c r="G41" i="11" a="1"/>
  <c r="G41" i="11"/>
  <c r="I41" i="11" a="1"/>
  <c r="I41" i="11" s="1"/>
  <c r="A42" i="11"/>
  <c r="C42" i="11" a="1"/>
  <c r="C42" i="11"/>
  <c r="AZ4" i="14" s="1"/>
  <c r="D42" i="11" a="1"/>
  <c r="D42" i="11"/>
  <c r="E42" i="11" a="1"/>
  <c r="E42" i="11"/>
  <c r="G42" i="11" a="1"/>
  <c r="G42" i="11" s="1"/>
  <c r="I42" i="11" a="1"/>
  <c r="I42" i="11"/>
  <c r="C43" i="11" a="1"/>
  <c r="C43" i="11" s="1"/>
  <c r="BA4" i="14" s="1"/>
  <c r="D43" i="11" a="1"/>
  <c r="D43" i="11" s="1"/>
  <c r="E43" i="11" a="1"/>
  <c r="E43" i="11" s="1"/>
  <c r="A43" i="11" s="1"/>
  <c r="G43" i="11" a="1"/>
  <c r="G43" i="11"/>
  <c r="I43" i="11" a="1"/>
  <c r="I43" i="11" s="1"/>
  <c r="C44" i="11" a="1"/>
  <c r="C44" i="11"/>
  <c r="BB4" i="14" s="1"/>
  <c r="D44" i="11" a="1"/>
  <c r="D44" i="11"/>
  <c r="F44" i="11" s="1"/>
  <c r="E44" i="11" a="1"/>
  <c r="E44" i="11"/>
  <c r="A44" i="11" s="1"/>
  <c r="G44" i="11" a="1"/>
  <c r="G44" i="11" s="1"/>
  <c r="H44" i="11" s="1"/>
  <c r="I44" i="11" a="1"/>
  <c r="I44" i="11"/>
  <c r="C45" i="11" a="1"/>
  <c r="C45" i="11" s="1"/>
  <c r="BC4" i="14" s="1"/>
  <c r="D45" i="11" a="1"/>
  <c r="D45" i="11" s="1"/>
  <c r="E45" i="11" a="1"/>
  <c r="E45" i="11" s="1"/>
  <c r="A45" i="11" s="1"/>
  <c r="G45" i="11" a="1"/>
  <c r="G45" i="11"/>
  <c r="I45" i="11" a="1"/>
  <c r="I45" i="11" s="1"/>
  <c r="A46" i="11"/>
  <c r="C46" i="11" a="1"/>
  <c r="C46" i="11"/>
  <c r="BD4" i="14" s="1"/>
  <c r="D46" i="11" a="1"/>
  <c r="D46" i="11"/>
  <c r="H46" i="11" s="1"/>
  <c r="E46" i="11" a="1"/>
  <c r="E46" i="11"/>
  <c r="G46" i="11" a="1"/>
  <c r="G46" i="11" s="1"/>
  <c r="I46" i="11" a="1"/>
  <c r="I46" i="11"/>
  <c r="C47" i="11" a="1"/>
  <c r="C47" i="11" s="1"/>
  <c r="BE4" i="14" s="1"/>
  <c r="D47" i="11" a="1"/>
  <c r="D47" i="11" s="1"/>
  <c r="E47" i="11" a="1"/>
  <c r="E47" i="11" s="1"/>
  <c r="A47" i="11" s="1"/>
  <c r="G47" i="11" a="1"/>
  <c r="G47" i="11"/>
  <c r="I47" i="11" a="1"/>
  <c r="I47" i="11" s="1"/>
  <c r="C48" i="11" a="1"/>
  <c r="C48" i="11"/>
  <c r="BF4" i="14" s="1"/>
  <c r="D48" i="11" a="1"/>
  <c r="D48" i="11"/>
  <c r="F48" i="11" s="1"/>
  <c r="E48" i="11" a="1"/>
  <c r="E48" i="11"/>
  <c r="A48" i="11" s="1"/>
  <c r="G48" i="11" a="1"/>
  <c r="G48" i="11" s="1"/>
  <c r="H48" i="11" s="1"/>
  <c r="I48" i="11" a="1"/>
  <c r="I48" i="11"/>
  <c r="C49" i="11" a="1"/>
  <c r="C49" i="11" s="1"/>
  <c r="BG4" i="14" s="1"/>
  <c r="D49" i="11" a="1"/>
  <c r="D49" i="11" s="1"/>
  <c r="E49" i="11" a="1"/>
  <c r="E49" i="11" s="1"/>
  <c r="A49" i="11" s="1"/>
  <c r="G49" i="11" a="1"/>
  <c r="G49" i="11"/>
  <c r="I49" i="11" a="1"/>
  <c r="I49" i="11" s="1"/>
  <c r="A50" i="11"/>
  <c r="C50" i="11" a="1"/>
  <c r="C50" i="11"/>
  <c r="BH4" i="14" s="1"/>
  <c r="D50" i="11" a="1"/>
  <c r="D50" i="11"/>
  <c r="E50" i="11" a="1"/>
  <c r="E50" i="11"/>
  <c r="G50" i="11" a="1"/>
  <c r="G50" i="11" s="1"/>
  <c r="I50" i="11" a="1"/>
  <c r="I50" i="11"/>
  <c r="A51" i="11"/>
  <c r="A52" i="11"/>
  <c r="F52" i="11"/>
  <c r="H52" i="11"/>
  <c r="A53" i="11"/>
  <c r="D56" i="11"/>
  <c r="E56" i="11"/>
  <c r="F56" i="11"/>
  <c r="G56" i="11"/>
  <c r="J56" i="11"/>
  <c r="K56" i="11"/>
  <c r="L56" i="11"/>
  <c r="M56" i="11"/>
  <c r="N56" i="11"/>
  <c r="O56" i="11"/>
  <c r="P56" i="11"/>
  <c r="Q56" i="11"/>
  <c r="C57" i="11"/>
  <c r="D57" i="11"/>
  <c r="E57" i="11"/>
  <c r="F57" i="11"/>
  <c r="G57" i="11"/>
  <c r="H57" i="11"/>
  <c r="A57" i="11" s="1"/>
  <c r="I57" i="11"/>
  <c r="J57" i="11"/>
  <c r="K57" i="11"/>
  <c r="L57" i="11"/>
  <c r="M57" i="11"/>
  <c r="N57" i="11"/>
  <c r="O57" i="11"/>
  <c r="P57" i="11"/>
  <c r="Q57" i="11"/>
  <c r="C58" i="11"/>
  <c r="D58" i="11"/>
  <c r="D59" i="11" s="1"/>
  <c r="E58" i="11"/>
  <c r="F58" i="11"/>
  <c r="F59" i="11" s="1"/>
  <c r="G58" i="11"/>
  <c r="H58" i="11"/>
  <c r="H59" i="11" s="1"/>
  <c r="I58" i="11"/>
  <c r="J58" i="11"/>
  <c r="J59" i="11" s="1"/>
  <c r="K58" i="11"/>
  <c r="L58" i="11"/>
  <c r="L59" i="11" s="1"/>
  <c r="M58" i="11"/>
  <c r="N58" i="11"/>
  <c r="N59" i="11" s="1"/>
  <c r="O58" i="11"/>
  <c r="P58" i="11"/>
  <c r="P59" i="11" s="1"/>
  <c r="Q58" i="11"/>
  <c r="E59" i="11"/>
  <c r="G59" i="11"/>
  <c r="I59" i="11"/>
  <c r="K59" i="11"/>
  <c r="M59" i="11"/>
  <c r="O59" i="11"/>
  <c r="Q59" i="11"/>
  <c r="C62" i="11" a="1"/>
  <c r="C62" i="11" s="1"/>
  <c r="T14" i="14" s="1"/>
  <c r="D62" i="11" a="1"/>
  <c r="D62" i="11" s="1"/>
  <c r="E62" i="11" a="1"/>
  <c r="E62" i="11" s="1"/>
  <c r="G62" i="11" a="1"/>
  <c r="G62" i="11"/>
  <c r="I62" i="11" a="1"/>
  <c r="I62" i="11" s="1"/>
  <c r="A63" i="11"/>
  <c r="C63" i="11" a="1"/>
  <c r="C63" i="11"/>
  <c r="U14" i="14" s="1"/>
  <c r="D63" i="11" a="1"/>
  <c r="D63" i="11"/>
  <c r="E63" i="11" a="1"/>
  <c r="E63" i="11"/>
  <c r="G63" i="11" a="1"/>
  <c r="G63" i="11" s="1"/>
  <c r="I63" i="11" a="1"/>
  <c r="I63" i="11"/>
  <c r="C64" i="11" a="1"/>
  <c r="C64" i="11" s="1"/>
  <c r="V14" i="14" s="1"/>
  <c r="D64" i="11" a="1"/>
  <c r="D64" i="11" s="1"/>
  <c r="E64" i="11" a="1"/>
  <c r="E64" i="11" s="1"/>
  <c r="A64" i="11" s="1"/>
  <c r="G64" i="11" a="1"/>
  <c r="G64" i="11"/>
  <c r="I64" i="11" a="1"/>
  <c r="I64" i="11" s="1"/>
  <c r="C65" i="11" a="1"/>
  <c r="C65" i="11"/>
  <c r="W14" i="14" s="1"/>
  <c r="D65" i="11" a="1"/>
  <c r="D65" i="11"/>
  <c r="F65" i="11" s="1"/>
  <c r="E65" i="11" a="1"/>
  <c r="E65" i="11"/>
  <c r="A65" i="11" s="1"/>
  <c r="G65" i="11" a="1"/>
  <c r="G65" i="11" s="1"/>
  <c r="H65" i="11" s="1"/>
  <c r="I65" i="11" a="1"/>
  <c r="I65" i="11"/>
  <c r="C66" i="11" a="1"/>
  <c r="C66" i="11" s="1"/>
  <c r="X14" i="14" s="1"/>
  <c r="D66" i="11" a="1"/>
  <c r="D66" i="11" s="1"/>
  <c r="E66" i="11" a="1"/>
  <c r="E66" i="11" s="1"/>
  <c r="A66" i="11" s="1"/>
  <c r="G66" i="11" a="1"/>
  <c r="G66" i="11"/>
  <c r="I66" i="11" a="1"/>
  <c r="I66" i="11" s="1"/>
  <c r="A67" i="11"/>
  <c r="C67" i="11" a="1"/>
  <c r="C67" i="11"/>
  <c r="Y14" i="14" s="1"/>
  <c r="D67" i="11" a="1"/>
  <c r="D67" i="11"/>
  <c r="H67" i="11" s="1"/>
  <c r="E67" i="11" a="1"/>
  <c r="E67" i="11"/>
  <c r="G67" i="11" a="1"/>
  <c r="G67" i="11" s="1"/>
  <c r="I67" i="11" a="1"/>
  <c r="I67" i="11"/>
  <c r="C68" i="11" a="1"/>
  <c r="C68" i="11" s="1"/>
  <c r="Z14" i="14" s="1"/>
  <c r="D68" i="11" a="1"/>
  <c r="D68" i="11" s="1"/>
  <c r="E68" i="11" a="1"/>
  <c r="E68" i="11" s="1"/>
  <c r="A68" i="11" s="1"/>
  <c r="G68" i="11" a="1"/>
  <c r="G68" i="11"/>
  <c r="I68" i="11" a="1"/>
  <c r="I68" i="11" s="1"/>
  <c r="C69" i="11" a="1"/>
  <c r="C69" i="11"/>
  <c r="AA14" i="14" s="1"/>
  <c r="D69" i="11" a="1"/>
  <c r="D69" i="11"/>
  <c r="F69" i="11" s="1"/>
  <c r="E69" i="11" a="1"/>
  <c r="E69" i="11"/>
  <c r="A69" i="11" s="1"/>
  <c r="G69" i="11" a="1"/>
  <c r="G69" i="11" s="1"/>
  <c r="H69" i="11" s="1"/>
  <c r="I69" i="11" a="1"/>
  <c r="I69" i="11"/>
  <c r="C70" i="11" a="1"/>
  <c r="C70" i="11" s="1"/>
  <c r="AB14" i="14" s="1"/>
  <c r="D70" i="11" a="1"/>
  <c r="D70" i="11" s="1"/>
  <c r="E70" i="11" a="1"/>
  <c r="E70" i="11" s="1"/>
  <c r="A70" i="11" s="1"/>
  <c r="G70" i="11" a="1"/>
  <c r="G70" i="11"/>
  <c r="I70" i="11" a="1"/>
  <c r="I70" i="11" s="1"/>
  <c r="A71" i="11"/>
  <c r="C71" i="11" a="1"/>
  <c r="C71" i="11"/>
  <c r="AC14" i="14" s="1"/>
  <c r="D71" i="11" a="1"/>
  <c r="D71" i="11"/>
  <c r="E71" i="11" a="1"/>
  <c r="E71" i="11"/>
  <c r="G71" i="11" a="1"/>
  <c r="G71" i="11" s="1"/>
  <c r="I71" i="11" a="1"/>
  <c r="I71" i="11"/>
  <c r="C72" i="11" a="1"/>
  <c r="C72" i="11" s="1"/>
  <c r="AD14" i="14" s="1"/>
  <c r="D72" i="11" a="1"/>
  <c r="D72" i="11" s="1"/>
  <c r="E72" i="11" a="1"/>
  <c r="E72" i="11" s="1"/>
  <c r="A72" i="11" s="1"/>
  <c r="G72" i="11" a="1"/>
  <c r="G72" i="11"/>
  <c r="I72" i="11" a="1"/>
  <c r="I72" i="11" s="1"/>
  <c r="C73" i="11" a="1"/>
  <c r="C73" i="11"/>
  <c r="AE14" i="14" s="1"/>
  <c r="D73" i="11" a="1"/>
  <c r="D73" i="11"/>
  <c r="F73" i="11" s="1"/>
  <c r="E73" i="11" a="1"/>
  <c r="E73" i="11"/>
  <c r="A73" i="11" s="1"/>
  <c r="G73" i="11" a="1"/>
  <c r="G73" i="11" s="1"/>
  <c r="H73" i="11" s="1"/>
  <c r="I73" i="11" a="1"/>
  <c r="I73" i="11"/>
  <c r="C74" i="11" a="1"/>
  <c r="C74" i="11" s="1"/>
  <c r="AF14" i="14" s="1"/>
  <c r="D74" i="11" a="1"/>
  <c r="D74" i="11" s="1"/>
  <c r="E74" i="11" a="1"/>
  <c r="E74" i="11" s="1"/>
  <c r="A74" i="11" s="1"/>
  <c r="G74" i="11" a="1"/>
  <c r="G74" i="11"/>
  <c r="I74" i="11" a="1"/>
  <c r="I74" i="11" s="1"/>
  <c r="A75" i="11"/>
  <c r="C75" i="11" a="1"/>
  <c r="C75" i="11"/>
  <c r="AG14" i="14" s="1"/>
  <c r="D75" i="11" a="1"/>
  <c r="D75" i="11"/>
  <c r="H75" i="11" s="1"/>
  <c r="E75" i="11" a="1"/>
  <c r="E75" i="11"/>
  <c r="G75" i="11" a="1"/>
  <c r="G75" i="11" s="1"/>
  <c r="I75" i="11" a="1"/>
  <c r="I75" i="11"/>
  <c r="C76" i="11" a="1"/>
  <c r="C76" i="11" s="1"/>
  <c r="AH14" i="14" s="1"/>
  <c r="D76" i="11" a="1"/>
  <c r="D76" i="11" s="1"/>
  <c r="E76" i="11" a="1"/>
  <c r="E76" i="11" s="1"/>
  <c r="A76" i="11" s="1"/>
  <c r="G76" i="11" a="1"/>
  <c r="G76" i="11"/>
  <c r="I76" i="11" a="1"/>
  <c r="I76" i="11" s="1"/>
  <c r="C77" i="11" a="1"/>
  <c r="C77" i="11"/>
  <c r="AI14" i="14" s="1"/>
  <c r="D77" i="11" a="1"/>
  <c r="D77" i="11"/>
  <c r="F77" i="11" s="1"/>
  <c r="E77" i="11" a="1"/>
  <c r="E77" i="11"/>
  <c r="A77" i="11" s="1"/>
  <c r="G77" i="11" a="1"/>
  <c r="G77" i="11" s="1"/>
  <c r="H77" i="11" s="1"/>
  <c r="I77" i="11" a="1"/>
  <c r="I77" i="11"/>
  <c r="C78" i="11" a="1"/>
  <c r="C78" i="11" s="1"/>
  <c r="AJ14" i="14" s="1"/>
  <c r="D78" i="11" a="1"/>
  <c r="D78" i="11" s="1"/>
  <c r="E78" i="11" a="1"/>
  <c r="E78" i="11" s="1"/>
  <c r="A78" i="11" s="1"/>
  <c r="G78" i="11" a="1"/>
  <c r="G78" i="11"/>
  <c r="I78" i="11" a="1"/>
  <c r="I78" i="11" s="1"/>
  <c r="A79" i="11"/>
  <c r="C79" i="11" a="1"/>
  <c r="C79" i="11"/>
  <c r="AK14" i="14" s="1"/>
  <c r="D79" i="11" a="1"/>
  <c r="D79" i="11"/>
  <c r="E79" i="11" a="1"/>
  <c r="E79" i="11"/>
  <c r="G79" i="11" a="1"/>
  <c r="G79" i="11" s="1"/>
  <c r="I79" i="11" a="1"/>
  <c r="I79" i="11"/>
  <c r="C80" i="11" a="1"/>
  <c r="C80" i="11" s="1"/>
  <c r="AL14" i="14" s="1"/>
  <c r="D80" i="11" a="1"/>
  <c r="D80" i="11" s="1"/>
  <c r="E80" i="11" a="1"/>
  <c r="E80" i="11" s="1"/>
  <c r="A80" i="11" s="1"/>
  <c r="G80" i="11" a="1"/>
  <c r="G80" i="11"/>
  <c r="I80" i="11" a="1"/>
  <c r="I80" i="11" s="1"/>
  <c r="C81" i="11" a="1"/>
  <c r="C81" i="11"/>
  <c r="AM14" i="14" s="1"/>
  <c r="D81" i="11" a="1"/>
  <c r="D81" i="11"/>
  <c r="F81" i="11" s="1"/>
  <c r="E81" i="11" a="1"/>
  <c r="E81" i="11"/>
  <c r="A81" i="11" s="1"/>
  <c r="G81" i="11" a="1"/>
  <c r="G81" i="11" s="1"/>
  <c r="H81" i="11" s="1"/>
  <c r="I81" i="11" a="1"/>
  <c r="I81" i="11"/>
  <c r="C82" i="11" a="1"/>
  <c r="C82" i="11" s="1"/>
  <c r="AN14" i="14" s="1"/>
  <c r="D82" i="11" a="1"/>
  <c r="D82" i="11" s="1"/>
  <c r="E82" i="11" a="1"/>
  <c r="E82" i="11" s="1"/>
  <c r="A82" i="11" s="1"/>
  <c r="G82" i="11" a="1"/>
  <c r="G82" i="11"/>
  <c r="I82" i="11" a="1"/>
  <c r="I82" i="11" s="1"/>
  <c r="A83" i="11"/>
  <c r="C83" i="11" a="1"/>
  <c r="C83" i="11"/>
  <c r="AO14" i="14" s="1"/>
  <c r="D83" i="11" a="1"/>
  <c r="D83" i="11"/>
  <c r="H83" i="11" s="1"/>
  <c r="E83" i="11" a="1"/>
  <c r="E83" i="11"/>
  <c r="G83" i="11" a="1"/>
  <c r="G83" i="11" s="1"/>
  <c r="I83" i="11" a="1"/>
  <c r="I83" i="11"/>
  <c r="C84" i="11" a="1"/>
  <c r="C84" i="11" s="1"/>
  <c r="AP14" i="14" s="1"/>
  <c r="D84" i="11" a="1"/>
  <c r="D84" i="11" s="1"/>
  <c r="E84" i="11" a="1"/>
  <c r="E84" i="11" s="1"/>
  <c r="A84" i="11" s="1"/>
  <c r="G84" i="11" a="1"/>
  <c r="G84" i="11"/>
  <c r="I84" i="11" a="1"/>
  <c r="I84" i="11" s="1"/>
  <c r="C85" i="11" a="1"/>
  <c r="C85" i="11"/>
  <c r="AQ14" i="14" s="1"/>
  <c r="D85" i="11" a="1"/>
  <c r="D85" i="11"/>
  <c r="F85" i="11" s="1"/>
  <c r="E85" i="11" a="1"/>
  <c r="E85" i="11"/>
  <c r="A85" i="11" s="1"/>
  <c r="G85" i="11" a="1"/>
  <c r="G85" i="11" s="1"/>
  <c r="H85" i="11" s="1"/>
  <c r="I85" i="11" a="1"/>
  <c r="I85" i="11"/>
  <c r="C86" i="11" a="1"/>
  <c r="C86" i="11" s="1"/>
  <c r="AR14" i="14" s="1"/>
  <c r="D86" i="11" a="1"/>
  <c r="D86" i="11" s="1"/>
  <c r="E86" i="11" a="1"/>
  <c r="E86" i="11" s="1"/>
  <c r="A86" i="11" s="1"/>
  <c r="G86" i="11" a="1"/>
  <c r="G86" i="11"/>
  <c r="I86" i="11" a="1"/>
  <c r="I86" i="11" s="1"/>
  <c r="A87" i="11"/>
  <c r="C87" i="11" a="1"/>
  <c r="C87" i="11"/>
  <c r="AS14" i="14" s="1"/>
  <c r="D87" i="11" a="1"/>
  <c r="D87" i="11"/>
  <c r="E87" i="11" a="1"/>
  <c r="E87" i="11"/>
  <c r="G87" i="11" a="1"/>
  <c r="G87" i="11" s="1"/>
  <c r="I87" i="11" a="1"/>
  <c r="I87" i="11"/>
  <c r="C88" i="11" a="1"/>
  <c r="C88" i="11" s="1"/>
  <c r="AT14" i="14" s="1"/>
  <c r="D88" i="11" a="1"/>
  <c r="D88" i="11" s="1"/>
  <c r="E88" i="11" a="1"/>
  <c r="E88" i="11" s="1"/>
  <c r="A88" i="11" s="1"/>
  <c r="G88" i="11" a="1"/>
  <c r="G88" i="11"/>
  <c r="I88" i="11" a="1"/>
  <c r="I88" i="11" s="1"/>
  <c r="C89" i="11" a="1"/>
  <c r="C89" i="11"/>
  <c r="AU14" i="14" s="1"/>
  <c r="D89" i="11" a="1"/>
  <c r="D89" i="11"/>
  <c r="F89" i="11" s="1"/>
  <c r="E89" i="11" a="1"/>
  <c r="E89" i="11"/>
  <c r="A89" i="11" s="1"/>
  <c r="G89" i="11" a="1"/>
  <c r="G89" i="11" s="1"/>
  <c r="H89" i="11" s="1"/>
  <c r="I89" i="11" a="1"/>
  <c r="I89" i="11"/>
  <c r="C90" i="11" a="1"/>
  <c r="C90" i="11" s="1"/>
  <c r="AV14" i="14" s="1"/>
  <c r="D90" i="11" a="1"/>
  <c r="D90" i="11" s="1"/>
  <c r="E90" i="11" a="1"/>
  <c r="E90" i="11" s="1"/>
  <c r="A90" i="11" s="1"/>
  <c r="G90" i="11" a="1"/>
  <c r="G90" i="11"/>
  <c r="I90" i="11" a="1"/>
  <c r="I90" i="11" s="1"/>
  <c r="A91" i="11"/>
  <c r="C91" i="11" a="1"/>
  <c r="C91" i="11"/>
  <c r="AW14" i="14" s="1"/>
  <c r="D91" i="11" a="1"/>
  <c r="D91" i="11"/>
  <c r="H91" i="11" s="1"/>
  <c r="E91" i="11" a="1"/>
  <c r="E91" i="11"/>
  <c r="G91" i="11" a="1"/>
  <c r="G91" i="11" s="1"/>
  <c r="I91" i="11" a="1"/>
  <c r="I91" i="11"/>
  <c r="C92" i="11" a="1"/>
  <c r="C92" i="11" s="1"/>
  <c r="AX14" i="14" s="1"/>
  <c r="D92" i="11" a="1"/>
  <c r="D92" i="11" s="1"/>
  <c r="E92" i="11" a="1"/>
  <c r="E92" i="11" s="1"/>
  <c r="A92" i="11" s="1"/>
  <c r="G92" i="11" a="1"/>
  <c r="G92" i="11"/>
  <c r="I92" i="11" a="1"/>
  <c r="I92" i="11" s="1"/>
  <c r="C93" i="11" a="1"/>
  <c r="C93" i="11"/>
  <c r="AY14" i="14" s="1"/>
  <c r="D93" i="11" a="1"/>
  <c r="D93" i="11"/>
  <c r="F93" i="11" s="1"/>
  <c r="E93" i="11" a="1"/>
  <c r="E93" i="11"/>
  <c r="A93" i="11" s="1"/>
  <c r="G93" i="11" a="1"/>
  <c r="G93" i="11" s="1"/>
  <c r="H93" i="11" s="1"/>
  <c r="I93" i="11" a="1"/>
  <c r="I93" i="11"/>
  <c r="C94" i="11" a="1"/>
  <c r="C94" i="11" s="1"/>
  <c r="AZ14" i="14" s="1"/>
  <c r="D94" i="11" a="1"/>
  <c r="D94" i="11" s="1"/>
  <c r="E94" i="11" a="1"/>
  <c r="E94" i="11" s="1"/>
  <c r="A94" i="11" s="1"/>
  <c r="G94" i="11" a="1"/>
  <c r="G94" i="11"/>
  <c r="I94" i="11" a="1"/>
  <c r="I94" i="11" s="1"/>
  <c r="A95" i="11"/>
  <c r="C95" i="11" a="1"/>
  <c r="C95" i="11"/>
  <c r="BA14" i="14" s="1"/>
  <c r="D95" i="11" a="1"/>
  <c r="D95" i="11"/>
  <c r="E95" i="11" a="1"/>
  <c r="E95" i="11"/>
  <c r="G95" i="11" a="1"/>
  <c r="G95" i="11" s="1"/>
  <c r="I95" i="11" a="1"/>
  <c r="I95" i="11"/>
  <c r="C96" i="11" a="1"/>
  <c r="C96" i="11" s="1"/>
  <c r="BB14" i="14" s="1"/>
  <c r="D96" i="11" a="1"/>
  <c r="D96" i="11" s="1"/>
  <c r="E96" i="11" a="1"/>
  <c r="E96" i="11" s="1"/>
  <c r="A96" i="11" s="1"/>
  <c r="G96" i="11" a="1"/>
  <c r="G96" i="11"/>
  <c r="I96" i="11" a="1"/>
  <c r="I96" i="11" s="1"/>
  <c r="C97" i="11" a="1"/>
  <c r="C97" i="11"/>
  <c r="BC14" i="14" s="1"/>
  <c r="D97" i="11" a="1"/>
  <c r="D97" i="11"/>
  <c r="F97" i="11" s="1"/>
  <c r="E97" i="11" a="1"/>
  <c r="E97" i="11"/>
  <c r="A97" i="11" s="1"/>
  <c r="G97" i="11" a="1"/>
  <c r="G97" i="11" s="1"/>
  <c r="H97" i="11" s="1"/>
  <c r="I97" i="11" a="1"/>
  <c r="I97" i="11"/>
  <c r="C98" i="11" a="1"/>
  <c r="C98" i="11" s="1"/>
  <c r="BD14" i="14" s="1"/>
  <c r="D98" i="11" a="1"/>
  <c r="D98" i="11" s="1"/>
  <c r="E98" i="11" a="1"/>
  <c r="E98" i="11" s="1"/>
  <c r="A98" i="11" s="1"/>
  <c r="G98" i="11" a="1"/>
  <c r="G98" i="11"/>
  <c r="I98" i="11" a="1"/>
  <c r="I98" i="11" s="1"/>
  <c r="A99" i="11"/>
  <c r="C99" i="11" a="1"/>
  <c r="C99" i="11"/>
  <c r="BE14" i="14" s="1"/>
  <c r="D99" i="11" a="1"/>
  <c r="D99" i="11"/>
  <c r="H99" i="11" s="1"/>
  <c r="E99" i="11" a="1"/>
  <c r="E99" i="11"/>
  <c r="G99" i="11" a="1"/>
  <c r="G99" i="11" s="1"/>
  <c r="I99" i="11" a="1"/>
  <c r="I99" i="11"/>
  <c r="C100" i="11" a="1"/>
  <c r="C100" i="11" s="1"/>
  <c r="BF14" i="14" s="1"/>
  <c r="D100" i="11" a="1"/>
  <c r="D100" i="11" s="1"/>
  <c r="E100" i="11" a="1"/>
  <c r="E100" i="11" s="1"/>
  <c r="A100" i="11" s="1"/>
  <c r="G100" i="11" a="1"/>
  <c r="G100" i="11"/>
  <c r="I100" i="11" a="1"/>
  <c r="I100" i="11" s="1"/>
  <c r="C101" i="11" a="1"/>
  <c r="C101" i="11"/>
  <c r="BG14" i="14" s="1"/>
  <c r="D101" i="11" a="1"/>
  <c r="D101" i="11"/>
  <c r="F101" i="11" s="1"/>
  <c r="E101" i="11" a="1"/>
  <c r="E101" i="11"/>
  <c r="A101" i="11" s="1"/>
  <c r="G101" i="11" a="1"/>
  <c r="G101" i="11" s="1"/>
  <c r="H101" i="11" s="1"/>
  <c r="I101" i="11" a="1"/>
  <c r="I101" i="11"/>
  <c r="C102" i="11" a="1"/>
  <c r="C102" i="11" s="1"/>
  <c r="BH14" i="14" s="1"/>
  <c r="D102" i="11" a="1"/>
  <c r="D102" i="11" s="1"/>
  <c r="E102" i="11" a="1"/>
  <c r="E102" i="11" s="1"/>
  <c r="A102" i="11" s="1"/>
  <c r="G102" i="11" a="1"/>
  <c r="G102" i="11"/>
  <c r="I102" i="11" a="1"/>
  <c r="I102" i="11" s="1"/>
  <c r="F104" i="11"/>
  <c r="H104" i="11"/>
  <c r="D108" i="11"/>
  <c r="E108" i="11"/>
  <c r="F108" i="11"/>
  <c r="G108" i="11"/>
  <c r="J108" i="11"/>
  <c r="K108" i="11"/>
  <c r="L108" i="11"/>
  <c r="M108" i="11"/>
  <c r="N108" i="11"/>
  <c r="O108" i="11"/>
  <c r="P108" i="11"/>
  <c r="Q108" i="11"/>
  <c r="C109" i="11"/>
  <c r="D109" i="11"/>
  <c r="E109" i="11"/>
  <c r="F109" i="11"/>
  <c r="G109" i="11"/>
  <c r="H109" i="11"/>
  <c r="A109" i="11" s="1"/>
  <c r="I109" i="11"/>
  <c r="J109" i="11"/>
  <c r="K109" i="11"/>
  <c r="L109" i="11"/>
  <c r="M109" i="11"/>
  <c r="N109" i="11"/>
  <c r="O109" i="11"/>
  <c r="P109" i="11"/>
  <c r="Q109" i="11"/>
  <c r="C110" i="11"/>
  <c r="D110" i="11"/>
  <c r="E110" i="11"/>
  <c r="E111" i="11" s="1"/>
  <c r="F110" i="11"/>
  <c r="G110" i="11"/>
  <c r="G111" i="11" s="1"/>
  <c r="H110" i="11"/>
  <c r="I110" i="11"/>
  <c r="I111" i="11" s="1"/>
  <c r="J110" i="11"/>
  <c r="K110" i="11"/>
  <c r="K111" i="11" s="1"/>
  <c r="L110" i="11"/>
  <c r="M110" i="11"/>
  <c r="M111" i="11" s="1"/>
  <c r="N110" i="11"/>
  <c r="O110" i="11"/>
  <c r="O111" i="11" s="1"/>
  <c r="P110" i="11"/>
  <c r="Q110" i="11"/>
  <c r="Q111" i="11" s="1"/>
  <c r="D111" i="11"/>
  <c r="F111" i="11"/>
  <c r="H111" i="11"/>
  <c r="J111" i="11"/>
  <c r="L111" i="11"/>
  <c r="N111" i="11"/>
  <c r="P111" i="11"/>
  <c r="C114" i="11" a="1"/>
  <c r="C114" i="11"/>
  <c r="T23" i="14" s="1"/>
  <c r="D114" i="11" a="1"/>
  <c r="D114" i="11"/>
  <c r="F114" i="11" s="1"/>
  <c r="E114" i="11" a="1"/>
  <c r="E114" i="11"/>
  <c r="A114" i="11" s="1"/>
  <c r="G114" i="11" a="1"/>
  <c r="G114" i="11" s="1"/>
  <c r="I114" i="11" a="1"/>
  <c r="I114" i="11"/>
  <c r="C115" i="11" a="1"/>
  <c r="C115" i="11" s="1"/>
  <c r="U23" i="14" s="1"/>
  <c r="D115" i="11" a="1"/>
  <c r="D115" i="11" s="1"/>
  <c r="E115" i="11" a="1"/>
  <c r="E115" i="11" s="1"/>
  <c r="G115" i="11" a="1"/>
  <c r="G115" i="11"/>
  <c r="I115" i="11" a="1"/>
  <c r="I115" i="11" s="1"/>
  <c r="A116" i="11"/>
  <c r="C116" i="11" a="1"/>
  <c r="C116" i="11"/>
  <c r="V23" i="14" s="1"/>
  <c r="D116" i="11" a="1"/>
  <c r="D116" i="11"/>
  <c r="E116" i="11" a="1"/>
  <c r="E116" i="11"/>
  <c r="G116" i="11" a="1"/>
  <c r="G116" i="11" s="1"/>
  <c r="I116" i="11" a="1"/>
  <c r="I116" i="11"/>
  <c r="C117" i="11" a="1"/>
  <c r="C117" i="11" s="1"/>
  <c r="W23" i="14" s="1"/>
  <c r="D117" i="11" a="1"/>
  <c r="D117" i="11" s="1"/>
  <c r="E117" i="11" a="1"/>
  <c r="E117" i="11" s="1"/>
  <c r="A117" i="11" s="1"/>
  <c r="G117" i="11" a="1"/>
  <c r="G117" i="11"/>
  <c r="I117" i="11" a="1"/>
  <c r="I117" i="11" s="1"/>
  <c r="C118" i="11" a="1"/>
  <c r="C118" i="11"/>
  <c r="X23" i="14" s="1"/>
  <c r="D118" i="11" a="1"/>
  <c r="D118" i="11"/>
  <c r="F118" i="11" s="1"/>
  <c r="E118" i="11" a="1"/>
  <c r="E118" i="11"/>
  <c r="A118" i="11" s="1"/>
  <c r="G118" i="11" a="1"/>
  <c r="G118" i="11" s="1"/>
  <c r="H118" i="11" s="1"/>
  <c r="I118" i="11" a="1"/>
  <c r="I118" i="11"/>
  <c r="C119" i="11" a="1"/>
  <c r="C119" i="11" s="1"/>
  <c r="Y23" i="14" s="1"/>
  <c r="D119" i="11" a="1"/>
  <c r="D119" i="11" s="1"/>
  <c r="E119" i="11" a="1"/>
  <c r="E119" i="11" s="1"/>
  <c r="A119" i="11" s="1"/>
  <c r="G119" i="11" a="1"/>
  <c r="G119" i="11"/>
  <c r="I119" i="11" a="1"/>
  <c r="I119" i="11" s="1"/>
  <c r="A120" i="11"/>
  <c r="C120" i="11" a="1"/>
  <c r="C120" i="11"/>
  <c r="Z23" i="14" s="1"/>
  <c r="D120" i="11" a="1"/>
  <c r="D120" i="11"/>
  <c r="H120" i="11" s="1"/>
  <c r="E120" i="11" a="1"/>
  <c r="E120" i="11"/>
  <c r="G120" i="11" a="1"/>
  <c r="G120" i="11" s="1"/>
  <c r="I120" i="11" a="1"/>
  <c r="I120" i="11"/>
  <c r="C121" i="11" a="1"/>
  <c r="C121" i="11" s="1"/>
  <c r="AA23" i="14" s="1"/>
  <c r="D121" i="11" a="1"/>
  <c r="D121" i="11" s="1"/>
  <c r="E121" i="11" a="1"/>
  <c r="E121" i="11" s="1"/>
  <c r="A121" i="11" s="1"/>
  <c r="G121" i="11" a="1"/>
  <c r="G121" i="11"/>
  <c r="I121" i="11" a="1"/>
  <c r="I121" i="11" s="1"/>
  <c r="C122" i="11" a="1"/>
  <c r="C122" i="11"/>
  <c r="AB23" i="14" s="1"/>
  <c r="D122" i="11" a="1"/>
  <c r="D122" i="11"/>
  <c r="F122" i="11" s="1"/>
  <c r="E122" i="11" a="1"/>
  <c r="E122" i="11"/>
  <c r="A122" i="11" s="1"/>
  <c r="G122" i="11" a="1"/>
  <c r="G122" i="11" s="1"/>
  <c r="H122" i="11" s="1"/>
  <c r="I122" i="11" a="1"/>
  <c r="I122" i="11"/>
  <c r="C123" i="11" a="1"/>
  <c r="C123" i="11" s="1"/>
  <c r="AC23" i="14" s="1"/>
  <c r="D123" i="11" a="1"/>
  <c r="D123" i="11" s="1"/>
  <c r="E123" i="11" a="1"/>
  <c r="E123" i="11" s="1"/>
  <c r="A123" i="11" s="1"/>
  <c r="G123" i="11" a="1"/>
  <c r="G123" i="11"/>
  <c r="I123" i="11" a="1"/>
  <c r="I123" i="11" s="1"/>
  <c r="A124" i="11"/>
  <c r="C124" i="11" a="1"/>
  <c r="C124" i="11"/>
  <c r="AD23" i="14" s="1"/>
  <c r="D124" i="11" a="1"/>
  <c r="D124" i="11"/>
  <c r="E124" i="11" a="1"/>
  <c r="E124" i="11"/>
  <c r="G124" i="11" a="1"/>
  <c r="G124" i="11" s="1"/>
  <c r="I124" i="11" a="1"/>
  <c r="I124" i="11"/>
  <c r="C125" i="11" a="1"/>
  <c r="C125" i="11" s="1"/>
  <c r="AE23" i="14" s="1"/>
  <c r="D125" i="11" a="1"/>
  <c r="D125" i="11" s="1"/>
  <c r="E125" i="11" a="1"/>
  <c r="E125" i="11" s="1"/>
  <c r="A125" i="11" s="1"/>
  <c r="G125" i="11" a="1"/>
  <c r="G125" i="11"/>
  <c r="I125" i="11" a="1"/>
  <c r="I125" i="11" s="1"/>
  <c r="C126" i="11" a="1"/>
  <c r="C126" i="11"/>
  <c r="AF23" i="14" s="1"/>
  <c r="D126" i="11" a="1"/>
  <c r="D126" i="11"/>
  <c r="F126" i="11" s="1"/>
  <c r="E126" i="11" a="1"/>
  <c r="E126" i="11"/>
  <c r="A126" i="11" s="1"/>
  <c r="G126" i="11" a="1"/>
  <c r="G126" i="11" s="1"/>
  <c r="H126" i="11" s="1"/>
  <c r="I126" i="11" a="1"/>
  <c r="I126" i="11"/>
  <c r="C127" i="11" a="1"/>
  <c r="C127" i="11" s="1"/>
  <c r="AG23" i="14" s="1"/>
  <c r="D127" i="11" a="1"/>
  <c r="D127" i="11" s="1"/>
  <c r="E127" i="11" a="1"/>
  <c r="E127" i="11" s="1"/>
  <c r="A127" i="11" s="1"/>
  <c r="G127" i="11" a="1"/>
  <c r="G127" i="11"/>
  <c r="I127" i="11" a="1"/>
  <c r="I127" i="11" s="1"/>
  <c r="A128" i="11"/>
  <c r="C128" i="11" a="1"/>
  <c r="C128" i="11"/>
  <c r="AH23" i="14" s="1"/>
  <c r="D128" i="11" a="1"/>
  <c r="D128" i="11"/>
  <c r="H128" i="11" s="1"/>
  <c r="E128" i="11" a="1"/>
  <c r="E128" i="11"/>
  <c r="G128" i="11" a="1"/>
  <c r="G128" i="11" s="1"/>
  <c r="I128" i="11" a="1"/>
  <c r="I128" i="11"/>
  <c r="C129" i="11" a="1"/>
  <c r="C129" i="11" s="1"/>
  <c r="AI23" i="14" s="1"/>
  <c r="D129" i="11" a="1"/>
  <c r="D129" i="11" s="1"/>
  <c r="E129" i="11" a="1"/>
  <c r="E129" i="11" s="1"/>
  <c r="A129" i="11" s="1"/>
  <c r="G129" i="11" a="1"/>
  <c r="G129" i="11"/>
  <c r="I129" i="11" a="1"/>
  <c r="I129" i="11" s="1"/>
  <c r="C130" i="11" a="1"/>
  <c r="C130" i="11"/>
  <c r="AJ23" i="14" s="1"/>
  <c r="D130" i="11" a="1"/>
  <c r="D130" i="11"/>
  <c r="F130" i="11" s="1"/>
  <c r="E130" i="11" a="1"/>
  <c r="E130" i="11"/>
  <c r="A130" i="11" s="1"/>
  <c r="G130" i="11" a="1"/>
  <c r="G130" i="11" s="1"/>
  <c r="H130" i="11" s="1"/>
  <c r="I130" i="11" a="1"/>
  <c r="I130" i="11"/>
  <c r="C131" i="11" a="1"/>
  <c r="C131" i="11" s="1"/>
  <c r="AK23" i="14" s="1"/>
  <c r="D131" i="11" a="1"/>
  <c r="D131" i="11" s="1"/>
  <c r="E131" i="11" a="1"/>
  <c r="E131" i="11" s="1"/>
  <c r="A131" i="11" s="1"/>
  <c r="G131" i="11" a="1"/>
  <c r="G131" i="11"/>
  <c r="I131" i="11" a="1"/>
  <c r="I131" i="11" s="1"/>
  <c r="A132" i="11"/>
  <c r="C132" i="11" a="1"/>
  <c r="C132" i="11"/>
  <c r="AL23" i="14" s="1"/>
  <c r="D132" i="11" a="1"/>
  <c r="D132" i="11"/>
  <c r="E132" i="11" a="1"/>
  <c r="E132" i="11"/>
  <c r="G132" i="11" a="1"/>
  <c r="G132" i="11" s="1"/>
  <c r="I132" i="11" a="1"/>
  <c r="I132" i="11"/>
  <c r="C133" i="11" a="1"/>
  <c r="C133" i="11" s="1"/>
  <c r="AM23" i="14" s="1"/>
  <c r="D133" i="11" a="1"/>
  <c r="D133" i="11" s="1"/>
  <c r="E133" i="11" a="1"/>
  <c r="E133" i="11" s="1"/>
  <c r="A133" i="11" s="1"/>
  <c r="G133" i="11" a="1"/>
  <c r="G133" i="11"/>
  <c r="I133" i="11" a="1"/>
  <c r="I133" i="11" s="1"/>
  <c r="C134" i="11" a="1"/>
  <c r="C134" i="11"/>
  <c r="AN23" i="14" s="1"/>
  <c r="D134" i="11" a="1"/>
  <c r="D134" i="11"/>
  <c r="F134" i="11" s="1"/>
  <c r="E134" i="11" a="1"/>
  <c r="E134" i="11"/>
  <c r="A134" i="11" s="1"/>
  <c r="G134" i="11" a="1"/>
  <c r="G134" i="11" s="1"/>
  <c r="H134" i="11" s="1"/>
  <c r="I134" i="11" a="1"/>
  <c r="I134" i="11"/>
  <c r="C135" i="11" a="1"/>
  <c r="C135" i="11" s="1"/>
  <c r="AO23" i="14" s="1"/>
  <c r="D135" i="11" a="1"/>
  <c r="D135" i="11" s="1"/>
  <c r="E135" i="11" a="1"/>
  <c r="E135" i="11" s="1"/>
  <c r="A135" i="11" s="1"/>
  <c r="G135" i="11" a="1"/>
  <c r="G135" i="11"/>
  <c r="I135" i="11" a="1"/>
  <c r="I135" i="11" s="1"/>
  <c r="A136" i="11"/>
  <c r="C136" i="11" a="1"/>
  <c r="C136" i="11"/>
  <c r="AP23" i="14" s="1"/>
  <c r="D136" i="11" a="1"/>
  <c r="D136" i="11"/>
  <c r="H136" i="11" s="1"/>
  <c r="E136" i="11" a="1"/>
  <c r="E136" i="11"/>
  <c r="G136" i="11" a="1"/>
  <c r="G136" i="11" s="1"/>
  <c r="I136" i="11" a="1"/>
  <c r="I136" i="11"/>
  <c r="C137" i="11" a="1"/>
  <c r="C137" i="11" s="1"/>
  <c r="AQ23" i="14" s="1"/>
  <c r="D137" i="11" a="1"/>
  <c r="D137" i="11" s="1"/>
  <c r="E137" i="11" a="1"/>
  <c r="E137" i="11" s="1"/>
  <c r="A137" i="11" s="1"/>
  <c r="G137" i="11" a="1"/>
  <c r="G137" i="11"/>
  <c r="I137" i="11" a="1"/>
  <c r="I137" i="11" s="1"/>
  <c r="C138" i="11" a="1"/>
  <c r="C138" i="11"/>
  <c r="AR23" i="14" s="1"/>
  <c r="D138" i="11" a="1"/>
  <c r="D138" i="11"/>
  <c r="F138" i="11" s="1"/>
  <c r="E138" i="11" a="1"/>
  <c r="E138" i="11"/>
  <c r="A138" i="11" s="1"/>
  <c r="G138" i="11" a="1"/>
  <c r="G138" i="11" s="1"/>
  <c r="H138" i="11" s="1"/>
  <c r="I138" i="11" a="1"/>
  <c r="I138" i="11"/>
  <c r="C139" i="11" a="1"/>
  <c r="C139" i="11" s="1"/>
  <c r="AS23" i="14" s="1"/>
  <c r="D139" i="11" a="1"/>
  <c r="D139" i="11" s="1"/>
  <c r="E139" i="11" a="1"/>
  <c r="E139" i="11" s="1"/>
  <c r="A139" i="11" s="1"/>
  <c r="G139" i="11" a="1"/>
  <c r="G139" i="11"/>
  <c r="I139" i="11" a="1"/>
  <c r="I139" i="11" s="1"/>
  <c r="A140" i="11"/>
  <c r="C140" i="11" a="1"/>
  <c r="C140" i="11"/>
  <c r="AT23" i="14" s="1"/>
  <c r="D140" i="11" a="1"/>
  <c r="D140" i="11"/>
  <c r="E140" i="11" a="1"/>
  <c r="E140" i="11"/>
  <c r="G140" i="11" a="1"/>
  <c r="G140" i="11" s="1"/>
  <c r="I140" i="11" a="1"/>
  <c r="I140" i="11"/>
  <c r="C141" i="11" a="1"/>
  <c r="C141" i="11" s="1"/>
  <c r="AU23" i="14" s="1"/>
  <c r="D141" i="11" a="1"/>
  <c r="D141" i="11" s="1"/>
  <c r="E141" i="11" a="1"/>
  <c r="E141" i="11" s="1"/>
  <c r="A141" i="11" s="1"/>
  <c r="G141" i="11" a="1"/>
  <c r="G141" i="11"/>
  <c r="I141" i="11" a="1"/>
  <c r="I141" i="11" s="1"/>
  <c r="C142" i="11" a="1"/>
  <c r="C142" i="11"/>
  <c r="AV23" i="14" s="1"/>
  <c r="D142" i="11" a="1"/>
  <c r="D142" i="11"/>
  <c r="F142" i="11" s="1"/>
  <c r="E142" i="11" a="1"/>
  <c r="E142" i="11"/>
  <c r="A142" i="11" s="1"/>
  <c r="G142" i="11" a="1"/>
  <c r="G142" i="11" s="1"/>
  <c r="H142" i="11" s="1"/>
  <c r="I142" i="11" a="1"/>
  <c r="I142" i="11"/>
  <c r="C143" i="11" a="1"/>
  <c r="C143" i="11" s="1"/>
  <c r="AW23" i="14" s="1"/>
  <c r="D143" i="11" a="1"/>
  <c r="D143" i="11" s="1"/>
  <c r="E143" i="11" a="1"/>
  <c r="E143" i="11" s="1"/>
  <c r="A143" i="11" s="1"/>
  <c r="G143" i="11" a="1"/>
  <c r="G143" i="11"/>
  <c r="I143" i="11" a="1"/>
  <c r="I143" i="11" s="1"/>
  <c r="A144" i="11"/>
  <c r="C144" i="11" a="1"/>
  <c r="C144" i="11"/>
  <c r="AX23" i="14" s="1"/>
  <c r="D144" i="11" a="1"/>
  <c r="D144" i="11"/>
  <c r="H144" i="11" s="1"/>
  <c r="E144" i="11" a="1"/>
  <c r="E144" i="11"/>
  <c r="G144" i="11" a="1"/>
  <c r="G144" i="11" s="1"/>
  <c r="I144" i="11" a="1"/>
  <c r="I144" i="11"/>
  <c r="C145" i="11" a="1"/>
  <c r="C145" i="11" s="1"/>
  <c r="AY23" i="14" s="1"/>
  <c r="D145" i="11" a="1"/>
  <c r="D145" i="11" s="1"/>
  <c r="E145" i="11" a="1"/>
  <c r="E145" i="11" s="1"/>
  <c r="A145" i="11" s="1"/>
  <c r="G145" i="11" a="1"/>
  <c r="G145" i="11"/>
  <c r="I145" i="11" a="1"/>
  <c r="I145" i="11" s="1"/>
  <c r="C146" i="11" a="1"/>
  <c r="C146" i="11"/>
  <c r="AZ23" i="14" s="1"/>
  <c r="D146" i="11" a="1"/>
  <c r="D146" i="11"/>
  <c r="F146" i="11" s="1"/>
  <c r="E146" i="11" a="1"/>
  <c r="E146" i="11"/>
  <c r="A146" i="11" s="1"/>
  <c r="G146" i="11" a="1"/>
  <c r="G146" i="11" s="1"/>
  <c r="H146" i="11" s="1"/>
  <c r="I146" i="11" a="1"/>
  <c r="I146" i="11"/>
  <c r="C147" i="11" a="1"/>
  <c r="C147" i="11" s="1"/>
  <c r="BA23" i="14" s="1"/>
  <c r="D147" i="11" a="1"/>
  <c r="D147" i="11" s="1"/>
  <c r="E147" i="11" a="1"/>
  <c r="E147" i="11" s="1"/>
  <c r="A147" i="11" s="1"/>
  <c r="G147" i="11" a="1"/>
  <c r="G147" i="11"/>
  <c r="I147" i="11" a="1"/>
  <c r="I147" i="11" s="1"/>
  <c r="A148" i="11"/>
  <c r="C148" i="11" a="1"/>
  <c r="C148" i="11"/>
  <c r="BB23" i="14" s="1"/>
  <c r="D148" i="11" a="1"/>
  <c r="D148" i="11"/>
  <c r="E148" i="11" a="1"/>
  <c r="E148" i="11"/>
  <c r="G148" i="11" a="1"/>
  <c r="G148" i="11" s="1"/>
  <c r="I148" i="11" a="1"/>
  <c r="I148" i="11"/>
  <c r="C149" i="11" a="1"/>
  <c r="C149" i="11" s="1"/>
  <c r="BC23" i="14" s="1"/>
  <c r="D149" i="11" a="1"/>
  <c r="D149" i="11" s="1"/>
  <c r="E149" i="11" a="1"/>
  <c r="E149" i="11" s="1"/>
  <c r="A149" i="11" s="1"/>
  <c r="G149" i="11" a="1"/>
  <c r="G149" i="11"/>
  <c r="I149" i="11" a="1"/>
  <c r="I149" i="11" s="1"/>
  <c r="C150" i="11" a="1"/>
  <c r="C150" i="11"/>
  <c r="BD23" i="14" s="1"/>
  <c r="D150" i="11" a="1"/>
  <c r="D150" i="11"/>
  <c r="F150" i="11" s="1"/>
  <c r="E150" i="11" a="1"/>
  <c r="E150" i="11"/>
  <c r="A150" i="11" s="1"/>
  <c r="G150" i="11" a="1"/>
  <c r="G150" i="11" s="1"/>
  <c r="H150" i="11" s="1"/>
  <c r="I150" i="11" a="1"/>
  <c r="I150" i="11"/>
  <c r="C151" i="11" a="1"/>
  <c r="C151" i="11" s="1"/>
  <c r="BE23" i="14" s="1"/>
  <c r="D151" i="11" a="1"/>
  <c r="D151" i="11" s="1"/>
  <c r="E151" i="11" a="1"/>
  <c r="E151" i="11" s="1"/>
  <c r="A151" i="11" s="1"/>
  <c r="G151" i="11" a="1"/>
  <c r="G151" i="11"/>
  <c r="I151" i="11" a="1"/>
  <c r="I151" i="11" s="1"/>
  <c r="A152" i="11"/>
  <c r="C152" i="11" a="1"/>
  <c r="C152" i="11"/>
  <c r="BF23" i="14" s="1"/>
  <c r="D152" i="11" a="1"/>
  <c r="D152" i="11"/>
  <c r="H152" i="11" s="1"/>
  <c r="E152" i="11" a="1"/>
  <c r="E152" i="11"/>
  <c r="G152" i="11" a="1"/>
  <c r="G152" i="11" s="1"/>
  <c r="I152" i="11" a="1"/>
  <c r="I152" i="11"/>
  <c r="C153" i="11" a="1"/>
  <c r="C153" i="11" s="1"/>
  <c r="BG23" i="14" s="1"/>
  <c r="D153" i="11" a="1"/>
  <c r="D153" i="11" s="1"/>
  <c r="E153" i="11" a="1"/>
  <c r="E153" i="11" s="1"/>
  <c r="A153" i="11" s="1"/>
  <c r="G153" i="11" a="1"/>
  <c r="G153" i="11"/>
  <c r="I153" i="11" a="1"/>
  <c r="I153" i="11" s="1"/>
  <c r="C154" i="11" a="1"/>
  <c r="C154" i="11"/>
  <c r="BH23" i="14" s="1"/>
  <c r="D154" i="11" a="1"/>
  <c r="D154" i="11"/>
  <c r="F154" i="11" s="1"/>
  <c r="E154" i="11" a="1"/>
  <c r="E154" i="11"/>
  <c r="A154" i="11" s="1"/>
  <c r="G154" i="11" a="1"/>
  <c r="G154" i="11" s="1"/>
  <c r="H154" i="11" s="1"/>
  <c r="I154" i="11" a="1"/>
  <c r="I154" i="11"/>
  <c r="F156" i="11"/>
  <c r="H156" i="11"/>
  <c r="D160" i="11"/>
  <c r="E160" i="11"/>
  <c r="F160" i="11"/>
  <c r="G160" i="11"/>
  <c r="J160" i="11"/>
  <c r="K160" i="11"/>
  <c r="L160" i="11"/>
  <c r="M160" i="11"/>
  <c r="N160" i="11"/>
  <c r="O160" i="11"/>
  <c r="P160" i="11"/>
  <c r="Q160" i="11"/>
  <c r="A161" i="11"/>
  <c r="A158" i="11" s="1"/>
  <c r="C161" i="11"/>
  <c r="D161" i="11"/>
  <c r="E161" i="11"/>
  <c r="F161" i="11"/>
  <c r="G161" i="11"/>
  <c r="H161" i="11"/>
  <c r="I161" i="11"/>
  <c r="J161" i="11"/>
  <c r="K161" i="11"/>
  <c r="L161" i="11"/>
  <c r="M161" i="11"/>
  <c r="N161" i="11"/>
  <c r="O161" i="11"/>
  <c r="P161" i="11"/>
  <c r="Q161" i="11"/>
  <c r="A162" i="11"/>
  <c r="C162" i="11"/>
  <c r="D162" i="11"/>
  <c r="D163" i="11" s="1"/>
  <c r="E162" i="11"/>
  <c r="F162" i="11"/>
  <c r="F163" i="11" s="1"/>
  <c r="G162" i="11"/>
  <c r="H162" i="11"/>
  <c r="H163" i="11" s="1"/>
  <c r="I162" i="11"/>
  <c r="J162" i="11"/>
  <c r="J163" i="11" s="1"/>
  <c r="K162" i="11"/>
  <c r="L162" i="11"/>
  <c r="L163" i="11" s="1"/>
  <c r="M162" i="11"/>
  <c r="N162" i="11"/>
  <c r="N163" i="11" s="1"/>
  <c r="O162" i="11"/>
  <c r="P162" i="11"/>
  <c r="P163" i="11" s="1"/>
  <c r="Q162" i="11"/>
  <c r="A163" i="11"/>
  <c r="E163" i="11"/>
  <c r="G163" i="11"/>
  <c r="I163" i="11"/>
  <c r="K163" i="11"/>
  <c r="M163" i="11"/>
  <c r="O163" i="11"/>
  <c r="Q163" i="11"/>
  <c r="A165" i="11"/>
  <c r="C166" i="11" a="1"/>
  <c r="C166" i="11" s="1"/>
  <c r="T32" i="14" s="1"/>
  <c r="D166" i="11" a="1"/>
  <c r="D166" i="11" s="1"/>
  <c r="E166" i="11" a="1"/>
  <c r="E166" i="11" s="1"/>
  <c r="G166" i="11" a="1"/>
  <c r="G166" i="11"/>
  <c r="I166" i="11" a="1"/>
  <c r="I166" i="11" s="1"/>
  <c r="C167" i="11" a="1"/>
  <c r="C167" i="11"/>
  <c r="U32" i="14" s="1"/>
  <c r="D167" i="11" a="1"/>
  <c r="D167" i="11"/>
  <c r="F167" i="11" s="1"/>
  <c r="E167" i="11" a="1"/>
  <c r="E167" i="11"/>
  <c r="A167" i="11" s="1"/>
  <c r="G167" i="11" a="1"/>
  <c r="G167" i="11" s="1"/>
  <c r="I167" i="11" a="1"/>
  <c r="I167" i="11"/>
  <c r="C168" i="11" a="1"/>
  <c r="C168" i="11" s="1"/>
  <c r="V32" i="14" s="1"/>
  <c r="D168" i="11" a="1"/>
  <c r="D168" i="11" s="1"/>
  <c r="E168" i="11" a="1"/>
  <c r="E168" i="11" s="1"/>
  <c r="A168" i="11" s="1"/>
  <c r="G168" i="11" a="1"/>
  <c r="G168" i="11"/>
  <c r="I168" i="11" a="1"/>
  <c r="I168" i="11" s="1"/>
  <c r="A169" i="11"/>
  <c r="C169" i="11" a="1"/>
  <c r="C169" i="11"/>
  <c r="W32" i="14" s="1"/>
  <c r="D169" i="11" a="1"/>
  <c r="D169" i="11"/>
  <c r="E169" i="11" a="1"/>
  <c r="E169" i="11"/>
  <c r="G169" i="11" a="1"/>
  <c r="G169" i="11" s="1"/>
  <c r="I169" i="11" a="1"/>
  <c r="I169" i="11"/>
  <c r="C170" i="11" a="1"/>
  <c r="C170" i="11" s="1"/>
  <c r="X32" i="14" s="1"/>
  <c r="D170" i="11" a="1"/>
  <c r="D170" i="11" s="1"/>
  <c r="E170" i="11" a="1"/>
  <c r="E170" i="11" s="1"/>
  <c r="A170" i="11" s="1"/>
  <c r="G170" i="11" a="1"/>
  <c r="G170" i="11"/>
  <c r="I170" i="11" a="1"/>
  <c r="I170" i="11" s="1"/>
  <c r="C171" i="11" a="1"/>
  <c r="C171" i="11"/>
  <c r="Y32" i="14" s="1"/>
  <c r="D171" i="11" a="1"/>
  <c r="D171" i="11"/>
  <c r="F171" i="11" s="1"/>
  <c r="E171" i="11" a="1"/>
  <c r="E171" i="11"/>
  <c r="A171" i="11" s="1"/>
  <c r="G171" i="11" a="1"/>
  <c r="G171" i="11" s="1"/>
  <c r="H171" i="11" s="1"/>
  <c r="I171" i="11" a="1"/>
  <c r="I171" i="11"/>
  <c r="C172" i="11" a="1"/>
  <c r="C172" i="11" s="1"/>
  <c r="Z32" i="14" s="1"/>
  <c r="D172" i="11" a="1"/>
  <c r="D172" i="11" s="1"/>
  <c r="E172" i="11" a="1"/>
  <c r="E172" i="11" s="1"/>
  <c r="A172" i="11" s="1"/>
  <c r="G172" i="11" a="1"/>
  <c r="G172" i="11"/>
  <c r="I172" i="11" a="1"/>
  <c r="I172" i="11" s="1"/>
  <c r="A173" i="11"/>
  <c r="C173" i="11" a="1"/>
  <c r="C173" i="11"/>
  <c r="AA32" i="14" s="1"/>
  <c r="D173" i="11" a="1"/>
  <c r="D173" i="11"/>
  <c r="H173" i="11" s="1"/>
  <c r="E173" i="11" a="1"/>
  <c r="E173" i="11"/>
  <c r="G173" i="11" a="1"/>
  <c r="G173" i="11" s="1"/>
  <c r="I173" i="11" a="1"/>
  <c r="I173" i="11"/>
  <c r="C174" i="11" a="1"/>
  <c r="C174" i="11" s="1"/>
  <c r="AB32" i="14" s="1"/>
  <c r="D174" i="11" a="1"/>
  <c r="D174" i="11" s="1"/>
  <c r="E174" i="11" a="1"/>
  <c r="E174" i="11" s="1"/>
  <c r="A174" i="11" s="1"/>
  <c r="G174" i="11" a="1"/>
  <c r="G174" i="11"/>
  <c r="I174" i="11" a="1"/>
  <c r="I174" i="11" s="1"/>
  <c r="C175" i="11" a="1"/>
  <c r="C175" i="11"/>
  <c r="AC32" i="14" s="1"/>
  <c r="D175" i="11" a="1"/>
  <c r="D175" i="11"/>
  <c r="F175" i="11" s="1"/>
  <c r="E175" i="11" a="1"/>
  <c r="E175" i="11"/>
  <c r="A175" i="11" s="1"/>
  <c r="G175" i="11" a="1"/>
  <c r="G175" i="11" s="1"/>
  <c r="H175" i="11" s="1"/>
  <c r="I175" i="11" a="1"/>
  <c r="I175" i="11"/>
  <c r="C176" i="11" a="1"/>
  <c r="C176" i="11" s="1"/>
  <c r="AD32" i="14" s="1"/>
  <c r="D176" i="11" a="1"/>
  <c r="D176" i="11" s="1"/>
  <c r="E176" i="11" a="1"/>
  <c r="E176" i="11" s="1"/>
  <c r="A176" i="11" s="1"/>
  <c r="G176" i="11" a="1"/>
  <c r="G176" i="11"/>
  <c r="I176" i="11" a="1"/>
  <c r="I176" i="11" s="1"/>
  <c r="A177" i="11"/>
  <c r="C177" i="11" a="1"/>
  <c r="C177" i="11"/>
  <c r="AE32" i="14" s="1"/>
  <c r="D177" i="11" a="1"/>
  <c r="D177" i="11"/>
  <c r="E177" i="11" a="1"/>
  <c r="E177" i="11"/>
  <c r="G177" i="11" a="1"/>
  <c r="G177" i="11" s="1"/>
  <c r="I177" i="11" a="1"/>
  <c r="I177" i="11"/>
  <c r="C178" i="11" a="1"/>
  <c r="C178" i="11" s="1"/>
  <c r="AF32" i="14" s="1"/>
  <c r="D178" i="11" a="1"/>
  <c r="D178" i="11" s="1"/>
  <c r="E178" i="11" a="1"/>
  <c r="E178" i="11" s="1"/>
  <c r="A178" i="11" s="1"/>
  <c r="G178" i="11" a="1"/>
  <c r="G178" i="11"/>
  <c r="I178" i="11" a="1"/>
  <c r="I178" i="11" s="1"/>
  <c r="C179" i="11" a="1"/>
  <c r="C179" i="11"/>
  <c r="AG32" i="14" s="1"/>
  <c r="D179" i="11" a="1"/>
  <c r="D179" i="11"/>
  <c r="F179" i="11" s="1"/>
  <c r="E179" i="11" a="1"/>
  <c r="E179" i="11"/>
  <c r="A179" i="11" s="1"/>
  <c r="G179" i="11" a="1"/>
  <c r="G179" i="11" s="1"/>
  <c r="H179" i="11" s="1"/>
  <c r="I179" i="11" a="1"/>
  <c r="I179" i="11"/>
  <c r="C180" i="11" a="1"/>
  <c r="C180" i="11" s="1"/>
  <c r="AH32" i="14" s="1"/>
  <c r="D180" i="11" a="1"/>
  <c r="D180" i="11" s="1"/>
  <c r="E180" i="11" a="1"/>
  <c r="E180" i="11" s="1"/>
  <c r="A180" i="11" s="1"/>
  <c r="G180" i="11" a="1"/>
  <c r="G180" i="11"/>
  <c r="I180" i="11" a="1"/>
  <c r="I180" i="11" s="1"/>
  <c r="A181" i="11"/>
  <c r="C181" i="11" a="1"/>
  <c r="C181" i="11"/>
  <c r="AI32" i="14" s="1"/>
  <c r="D181" i="11" a="1"/>
  <c r="D181" i="11"/>
  <c r="H181" i="11" s="1"/>
  <c r="E181" i="11" a="1"/>
  <c r="E181" i="11"/>
  <c r="G181" i="11" a="1"/>
  <c r="G181" i="11" s="1"/>
  <c r="I181" i="11" a="1"/>
  <c r="I181" i="11"/>
  <c r="C182" i="11" a="1"/>
  <c r="C182" i="11" s="1"/>
  <c r="AJ32" i="14" s="1"/>
  <c r="D182" i="11" a="1"/>
  <c r="D182" i="11" s="1"/>
  <c r="E182" i="11" a="1"/>
  <c r="E182" i="11" s="1"/>
  <c r="A182" i="11" s="1"/>
  <c r="G182" i="11" a="1"/>
  <c r="G182" i="11"/>
  <c r="I182" i="11" a="1"/>
  <c r="I182" i="11" s="1"/>
  <c r="C183" i="11" a="1"/>
  <c r="C183" i="11"/>
  <c r="AK32" i="14" s="1"/>
  <c r="D183" i="11" a="1"/>
  <c r="D183" i="11"/>
  <c r="F183" i="11" s="1"/>
  <c r="E183" i="11" a="1"/>
  <c r="E183" i="11"/>
  <c r="A183" i="11" s="1"/>
  <c r="G183" i="11" a="1"/>
  <c r="G183" i="11" s="1"/>
  <c r="H183" i="11" s="1"/>
  <c r="I183" i="11" a="1"/>
  <c r="I183" i="11"/>
  <c r="C184" i="11" a="1"/>
  <c r="C184" i="11" s="1"/>
  <c r="AL32" i="14" s="1"/>
  <c r="D184" i="11" a="1"/>
  <c r="D184" i="11" s="1"/>
  <c r="E184" i="11" a="1"/>
  <c r="E184" i="11" s="1"/>
  <c r="A184" i="11" s="1"/>
  <c r="G184" i="11" a="1"/>
  <c r="G184" i="11"/>
  <c r="I184" i="11" a="1"/>
  <c r="I184" i="11" s="1"/>
  <c r="A185" i="11"/>
  <c r="C185" i="11" a="1"/>
  <c r="C185" i="11"/>
  <c r="AM32" i="14" s="1"/>
  <c r="D185" i="11" a="1"/>
  <c r="D185" i="11"/>
  <c r="E185" i="11" a="1"/>
  <c r="E185" i="11"/>
  <c r="G185" i="11" a="1"/>
  <c r="G185" i="11" s="1"/>
  <c r="I185" i="11" a="1"/>
  <c r="I185" i="11"/>
  <c r="C186" i="11" a="1"/>
  <c r="C186" i="11" s="1"/>
  <c r="AN32" i="14" s="1"/>
  <c r="D186" i="11" a="1"/>
  <c r="D186" i="11" s="1"/>
  <c r="E186" i="11" a="1"/>
  <c r="E186" i="11" s="1"/>
  <c r="A186" i="11" s="1"/>
  <c r="G186" i="11" a="1"/>
  <c r="G186" i="11"/>
  <c r="I186" i="11" a="1"/>
  <c r="I186" i="11" s="1"/>
  <c r="C187" i="11" a="1"/>
  <c r="C187" i="11"/>
  <c r="AO32" i="14" s="1"/>
  <c r="D187" i="11" a="1"/>
  <c r="D187" i="11"/>
  <c r="F187" i="11" s="1"/>
  <c r="E187" i="11" a="1"/>
  <c r="E187" i="11"/>
  <c r="A187" i="11" s="1"/>
  <c r="G187" i="11" a="1"/>
  <c r="G187" i="11" s="1"/>
  <c r="H187" i="11" s="1"/>
  <c r="I187" i="11" a="1"/>
  <c r="I187" i="11"/>
  <c r="C188" i="11" a="1"/>
  <c r="C188" i="11" s="1"/>
  <c r="AP32" i="14" s="1"/>
  <c r="D188" i="11" a="1"/>
  <c r="D188" i="11" s="1"/>
  <c r="E188" i="11" a="1"/>
  <c r="E188" i="11" s="1"/>
  <c r="A188" i="11" s="1"/>
  <c r="G188" i="11" a="1"/>
  <c r="G188" i="11"/>
  <c r="I188" i="11" a="1"/>
  <c r="I188" i="11" s="1"/>
  <c r="A189" i="11"/>
  <c r="C189" i="11" a="1"/>
  <c r="C189" i="11"/>
  <c r="AQ32" i="14" s="1"/>
  <c r="D189" i="11" a="1"/>
  <c r="D189" i="11"/>
  <c r="H189" i="11" s="1"/>
  <c r="E189" i="11" a="1"/>
  <c r="E189" i="11"/>
  <c r="G189" i="11" a="1"/>
  <c r="G189" i="11" s="1"/>
  <c r="I189" i="11" a="1"/>
  <c r="I189" i="11"/>
  <c r="C190" i="11" a="1"/>
  <c r="C190" i="11" s="1"/>
  <c r="AR32" i="14" s="1"/>
  <c r="D190" i="11" a="1"/>
  <c r="D190" i="11" s="1"/>
  <c r="E190" i="11" a="1"/>
  <c r="E190" i="11" s="1"/>
  <c r="A190" i="11" s="1"/>
  <c r="G190" i="11" a="1"/>
  <c r="G190" i="11"/>
  <c r="I190" i="11" a="1"/>
  <c r="I190" i="11" s="1"/>
  <c r="C191" i="11" a="1"/>
  <c r="C191" i="11"/>
  <c r="AS32" i="14" s="1"/>
  <c r="D191" i="11" a="1"/>
  <c r="D191" i="11"/>
  <c r="F191" i="11" s="1"/>
  <c r="E191" i="11" a="1"/>
  <c r="E191" i="11"/>
  <c r="A191" i="11" s="1"/>
  <c r="G191" i="11" a="1"/>
  <c r="G191" i="11" s="1"/>
  <c r="H191" i="11" s="1"/>
  <c r="I191" i="11" a="1"/>
  <c r="I191" i="11"/>
  <c r="C192" i="11" a="1"/>
  <c r="C192" i="11" s="1"/>
  <c r="AT32" i="14" s="1"/>
  <c r="D192" i="11" a="1"/>
  <c r="D192" i="11" s="1"/>
  <c r="E192" i="11" a="1"/>
  <c r="E192" i="11" s="1"/>
  <c r="A192" i="11" s="1"/>
  <c r="G192" i="11" a="1"/>
  <c r="G192" i="11"/>
  <c r="I192" i="11" a="1"/>
  <c r="I192" i="11" s="1"/>
  <c r="A193" i="11"/>
  <c r="C193" i="11" a="1"/>
  <c r="C193" i="11"/>
  <c r="AU32" i="14" s="1"/>
  <c r="D193" i="11" a="1"/>
  <c r="D193" i="11"/>
  <c r="E193" i="11" a="1"/>
  <c r="E193" i="11"/>
  <c r="G193" i="11" a="1"/>
  <c r="G193" i="11" s="1"/>
  <c r="I193" i="11" a="1"/>
  <c r="I193" i="11"/>
  <c r="C194" i="11" a="1"/>
  <c r="C194" i="11" s="1"/>
  <c r="AV32" i="14" s="1"/>
  <c r="D194" i="11" a="1"/>
  <c r="D194" i="11" s="1"/>
  <c r="E194" i="11" a="1"/>
  <c r="E194" i="11" s="1"/>
  <c r="A194" i="11" s="1"/>
  <c r="G194" i="11" a="1"/>
  <c r="G194" i="11"/>
  <c r="I194" i="11" a="1"/>
  <c r="I194" i="11" s="1"/>
  <c r="C195" i="11" a="1"/>
  <c r="C195" i="11"/>
  <c r="AW32" i="14" s="1"/>
  <c r="D195" i="11" a="1"/>
  <c r="D195" i="11"/>
  <c r="F195" i="11" s="1"/>
  <c r="E195" i="11" a="1"/>
  <c r="E195" i="11"/>
  <c r="A195" i="11" s="1"/>
  <c r="G195" i="11" a="1"/>
  <c r="G195" i="11" s="1"/>
  <c r="H195" i="11" s="1"/>
  <c r="I195" i="11" a="1"/>
  <c r="I195" i="11"/>
  <c r="C196" i="11" a="1"/>
  <c r="C196" i="11" s="1"/>
  <c r="AX32" i="14" s="1"/>
  <c r="D196" i="11" a="1"/>
  <c r="D196" i="11" s="1"/>
  <c r="E196" i="11" a="1"/>
  <c r="E196" i="11" s="1"/>
  <c r="A196" i="11" s="1"/>
  <c r="G196" i="11" a="1"/>
  <c r="G196" i="11"/>
  <c r="I196" i="11" a="1"/>
  <c r="I196" i="11" s="1"/>
  <c r="A197" i="11"/>
  <c r="C197" i="11" a="1"/>
  <c r="C197" i="11"/>
  <c r="AY32" i="14" s="1"/>
  <c r="D197" i="11" a="1"/>
  <c r="D197" i="11"/>
  <c r="H197" i="11" s="1"/>
  <c r="E197" i="11" a="1"/>
  <c r="E197" i="11"/>
  <c r="G197" i="11" a="1"/>
  <c r="G197" i="11" s="1"/>
  <c r="I197" i="11" a="1"/>
  <c r="I197" i="11"/>
  <c r="C198" i="11" a="1"/>
  <c r="C198" i="11" s="1"/>
  <c r="AZ32" i="14" s="1"/>
  <c r="D198" i="11" a="1"/>
  <c r="D198" i="11" s="1"/>
  <c r="E198" i="11" a="1"/>
  <c r="E198" i="11" s="1"/>
  <c r="A198" i="11" s="1"/>
  <c r="G198" i="11" a="1"/>
  <c r="G198" i="11"/>
  <c r="I198" i="11" a="1"/>
  <c r="I198" i="11" s="1"/>
  <c r="C199" i="11" a="1"/>
  <c r="C199" i="11"/>
  <c r="BA32" i="14" s="1"/>
  <c r="D199" i="11" a="1"/>
  <c r="D199" i="11"/>
  <c r="F199" i="11" s="1"/>
  <c r="E199" i="11" a="1"/>
  <c r="E199" i="11"/>
  <c r="A199" i="11" s="1"/>
  <c r="G199" i="11" a="1"/>
  <c r="G199" i="11" s="1"/>
  <c r="H199" i="11" s="1"/>
  <c r="I199" i="11" a="1"/>
  <c r="I199" i="11"/>
  <c r="C200" i="11" a="1"/>
  <c r="C200" i="11" s="1"/>
  <c r="BB32" i="14" s="1"/>
  <c r="D200" i="11" a="1"/>
  <c r="D200" i="11" s="1"/>
  <c r="E200" i="11" a="1"/>
  <c r="E200" i="11" s="1"/>
  <c r="A200" i="11" s="1"/>
  <c r="G200" i="11" a="1"/>
  <c r="G200" i="11"/>
  <c r="I200" i="11" a="1"/>
  <c r="I200" i="11" s="1"/>
  <c r="A201" i="11"/>
  <c r="C201" i="11" a="1"/>
  <c r="C201" i="11"/>
  <c r="BC32" i="14" s="1"/>
  <c r="D201" i="11" a="1"/>
  <c r="D201" i="11"/>
  <c r="E201" i="11" a="1"/>
  <c r="E201" i="11"/>
  <c r="G201" i="11" a="1"/>
  <c r="G201" i="11" s="1"/>
  <c r="I201" i="11" a="1"/>
  <c r="I201" i="11"/>
  <c r="C202" i="11" a="1"/>
  <c r="C202" i="11" s="1"/>
  <c r="BD32" i="14" s="1"/>
  <c r="D202" i="11" a="1"/>
  <c r="D202" i="11" s="1"/>
  <c r="E202" i="11" a="1"/>
  <c r="E202" i="11" s="1"/>
  <c r="A202" i="11" s="1"/>
  <c r="G202" i="11" a="1"/>
  <c r="G202" i="11"/>
  <c r="I202" i="11" a="1"/>
  <c r="I202" i="11" s="1"/>
  <c r="C203" i="11" a="1"/>
  <c r="C203" i="11"/>
  <c r="BE32" i="14" s="1"/>
  <c r="D203" i="11" a="1"/>
  <c r="D203" i="11"/>
  <c r="F203" i="11" s="1"/>
  <c r="E203" i="11" a="1"/>
  <c r="E203" i="11"/>
  <c r="A203" i="11" s="1"/>
  <c r="G203" i="11" a="1"/>
  <c r="G203" i="11" s="1"/>
  <c r="H203" i="11" s="1"/>
  <c r="I203" i="11" a="1"/>
  <c r="I203" i="11"/>
  <c r="C204" i="11" a="1"/>
  <c r="C204" i="11" s="1"/>
  <c r="BF32" i="14" s="1"/>
  <c r="D204" i="11" a="1"/>
  <c r="D204" i="11" s="1"/>
  <c r="E204" i="11" a="1"/>
  <c r="E204" i="11" s="1"/>
  <c r="A204" i="11" s="1"/>
  <c r="G204" i="11" a="1"/>
  <c r="G204" i="11"/>
  <c r="I204" i="11" a="1"/>
  <c r="I204" i="11" s="1"/>
  <c r="A205" i="11"/>
  <c r="C205" i="11" a="1"/>
  <c r="C205" i="11"/>
  <c r="BG32" i="14" s="1"/>
  <c r="D205" i="11" a="1"/>
  <c r="D205" i="11"/>
  <c r="H205" i="11" s="1"/>
  <c r="E205" i="11" a="1"/>
  <c r="E205" i="11"/>
  <c r="G205" i="11" a="1"/>
  <c r="G205" i="11" s="1"/>
  <c r="I205" i="11" a="1"/>
  <c r="I205" i="11"/>
  <c r="C206" i="11" a="1"/>
  <c r="C206" i="11" s="1"/>
  <c r="BH32" i="14" s="1"/>
  <c r="D206" i="11" a="1"/>
  <c r="D206" i="11" s="1"/>
  <c r="E206" i="11" a="1"/>
  <c r="E206" i="11" s="1"/>
  <c r="A206" i="11" s="1"/>
  <c r="G206" i="11" a="1"/>
  <c r="G206" i="11"/>
  <c r="I206" i="11" a="1"/>
  <c r="I206" i="11" s="1"/>
  <c r="A207" i="11"/>
  <c r="A208" i="11"/>
  <c r="F208" i="11"/>
  <c r="H208" i="11"/>
  <c r="A209" i="11"/>
  <c r="A210" i="11"/>
  <c r="A212" i="11"/>
  <c r="D212" i="11"/>
  <c r="E212" i="11"/>
  <c r="F212" i="11"/>
  <c r="G212" i="11"/>
  <c r="J212" i="11"/>
  <c r="K212" i="11"/>
  <c r="L212" i="11"/>
  <c r="M212" i="11"/>
  <c r="N212" i="11"/>
  <c r="O212" i="11"/>
  <c r="P212" i="11"/>
  <c r="Q212" i="11"/>
  <c r="A213" i="11"/>
  <c r="A211" i="11" s="1"/>
  <c r="C213" i="11"/>
  <c r="D213" i="11"/>
  <c r="E42" i="10" s="1"/>
  <c r="T42" i="10" s="1"/>
  <c r="E213" i="11"/>
  <c r="F42" i="10" s="1"/>
  <c r="U42" i="10" s="1"/>
  <c r="F213" i="11"/>
  <c r="G42" i="10" s="1"/>
  <c r="V42" i="10" s="1"/>
  <c r="G213" i="11"/>
  <c r="H42" i="10" s="1"/>
  <c r="W42" i="10" s="1"/>
  <c r="H213" i="11"/>
  <c r="I42" i="10" s="1"/>
  <c r="X42" i="10" s="1"/>
  <c r="I213" i="11"/>
  <c r="J42" i="10" s="1"/>
  <c r="Y42" i="10" s="1"/>
  <c r="J213" i="11"/>
  <c r="K42" i="10" s="1"/>
  <c r="Z42" i="10" s="1"/>
  <c r="K213" i="11"/>
  <c r="L42" i="10" s="1"/>
  <c r="AA42" i="10" s="1"/>
  <c r="L213" i="11"/>
  <c r="M42" i="10" s="1"/>
  <c r="AB42" i="10" s="1"/>
  <c r="M213" i="11"/>
  <c r="N42" i="10" s="1"/>
  <c r="AC42" i="10" s="1"/>
  <c r="N213" i="11"/>
  <c r="O42" i="10" s="1"/>
  <c r="AD42" i="10" s="1"/>
  <c r="O213" i="11"/>
  <c r="P42" i="10" s="1"/>
  <c r="AE42" i="10" s="1"/>
  <c r="P213" i="11"/>
  <c r="Q42" i="10" s="1"/>
  <c r="AF42" i="10" s="1"/>
  <c r="Q213" i="11"/>
  <c r="R42" i="10" s="1"/>
  <c r="AG42" i="10" s="1"/>
  <c r="A214" i="11"/>
  <c r="C214" i="11"/>
  <c r="D214" i="11"/>
  <c r="E43" i="10" s="1"/>
  <c r="E214" i="11"/>
  <c r="F43" i="10" s="1"/>
  <c r="F214" i="11"/>
  <c r="G43" i="10" s="1"/>
  <c r="H214" i="11"/>
  <c r="I43" i="10" s="1"/>
  <c r="I214" i="11"/>
  <c r="J43" i="10" s="1"/>
  <c r="K214" i="11"/>
  <c r="L43" i="10" s="1"/>
  <c r="M214" i="11"/>
  <c r="N43" i="10" s="1"/>
  <c r="O214" i="11"/>
  <c r="P43" i="10" s="1"/>
  <c r="Q214" i="11"/>
  <c r="R43" i="10" s="1"/>
  <c r="A215" i="11"/>
  <c r="D215" i="11"/>
  <c r="F215" i="11"/>
  <c r="H215" i="11"/>
  <c r="E7" i="15" s="1"/>
  <c r="D4" i="25"/>
  <c r="F4" i="25"/>
  <c r="H4" i="25"/>
  <c r="J4" i="25"/>
  <c r="L4" i="25"/>
  <c r="N4" i="25"/>
  <c r="P4" i="25"/>
  <c r="R4" i="25"/>
  <c r="T4" i="25"/>
  <c r="V4" i="25"/>
  <c r="X4" i="25"/>
  <c r="Z4" i="25"/>
  <c r="AB4" i="25"/>
  <c r="AD4" i="25"/>
  <c r="AF4" i="25"/>
  <c r="AH4" i="25"/>
  <c r="AJ4" i="25"/>
  <c r="AL4" i="25"/>
  <c r="AN4" i="25"/>
  <c r="AP4" i="25"/>
  <c r="AR4" i="25"/>
  <c r="AT4" i="25"/>
  <c r="AV4" i="25"/>
  <c r="AX4" i="25"/>
  <c r="AZ4" i="25"/>
  <c r="BB4" i="25"/>
  <c r="BD4" i="25"/>
  <c r="BF4" i="25"/>
  <c r="BH4" i="25"/>
  <c r="BJ4" i="25"/>
  <c r="D46" i="25"/>
  <c r="F46" i="25"/>
  <c r="H46" i="25"/>
  <c r="J46" i="25"/>
  <c r="L46" i="25"/>
  <c r="N46" i="25"/>
  <c r="P46" i="25"/>
  <c r="R46" i="25"/>
  <c r="T46" i="25"/>
  <c r="V46" i="25"/>
  <c r="X46" i="25"/>
  <c r="Z46" i="25"/>
  <c r="AB46" i="25"/>
  <c r="AD46" i="25"/>
  <c r="AF46" i="25"/>
  <c r="AH46" i="25"/>
  <c r="AJ46" i="25"/>
  <c r="AL46" i="25"/>
  <c r="AN46" i="25"/>
  <c r="AP46" i="25"/>
  <c r="AR46" i="25"/>
  <c r="AT46" i="25"/>
  <c r="AV46" i="25"/>
  <c r="AX46" i="25"/>
  <c r="AZ46" i="25"/>
  <c r="BB46" i="25"/>
  <c r="BD46" i="25"/>
  <c r="BF46" i="25"/>
  <c r="BH46" i="25"/>
  <c r="BJ46" i="25"/>
  <c r="A51" i="25"/>
  <c r="K54" i="25"/>
  <c r="A49" i="25" s="1"/>
  <c r="K55" i="25"/>
  <c r="K59" i="25"/>
  <c r="A58" i="25" s="1"/>
  <c r="K60" i="25"/>
  <c r="A62" i="25" s="1"/>
  <c r="D4" i="27"/>
  <c r="F4" i="27"/>
  <c r="J4" i="27"/>
  <c r="L4" i="27"/>
  <c r="N4" i="27"/>
  <c r="R4" i="27"/>
  <c r="V4" i="27"/>
  <c r="Z4" i="27"/>
  <c r="AB4" i="27"/>
  <c r="AD4" i="27"/>
  <c r="AF4" i="27"/>
  <c r="AH4" i="27"/>
  <c r="AJ4" i="27"/>
  <c r="AN4" i="27"/>
  <c r="AP4" i="27"/>
  <c r="AR4" i="27"/>
  <c r="AV4" i="27"/>
  <c r="AX4" i="27"/>
  <c r="AZ4" i="27"/>
  <c r="BD4" i="27"/>
  <c r="BF4" i="27"/>
  <c r="BH4" i="27"/>
  <c r="D46" i="27"/>
  <c r="F46" i="27"/>
  <c r="H46" i="27"/>
  <c r="J46" i="27"/>
  <c r="L46" i="27"/>
  <c r="N46" i="27"/>
  <c r="P46" i="27"/>
  <c r="R46" i="27"/>
  <c r="T46" i="27"/>
  <c r="V46" i="27"/>
  <c r="X46" i="27"/>
  <c r="Z46" i="27"/>
  <c r="AB46" i="27"/>
  <c r="AD46" i="27"/>
  <c r="AF46" i="27"/>
  <c r="AH46" i="27"/>
  <c r="AJ46" i="27"/>
  <c r="AL46" i="27"/>
  <c r="AN46" i="27"/>
  <c r="AP46" i="27"/>
  <c r="AR46" i="27"/>
  <c r="AT46" i="27"/>
  <c r="AV46" i="27"/>
  <c r="AX46" i="27"/>
  <c r="AZ46" i="27"/>
  <c r="BB46" i="27"/>
  <c r="BD46" i="27"/>
  <c r="BF46" i="27"/>
  <c r="BH46" i="27"/>
  <c r="BJ46" i="27"/>
  <c r="D4" i="26"/>
  <c r="F4" i="26"/>
  <c r="H4" i="26"/>
  <c r="L4" i="26"/>
  <c r="N4" i="26"/>
  <c r="P4" i="26"/>
  <c r="T4" i="26"/>
  <c r="V4" i="26"/>
  <c r="X4" i="26"/>
  <c r="AB4" i="26"/>
  <c r="AD4" i="26"/>
  <c r="AF4" i="26"/>
  <c r="AJ4" i="26"/>
  <c r="AN4" i="26"/>
  <c r="AR4" i="26"/>
  <c r="AT4" i="26"/>
  <c r="AV4" i="26"/>
  <c r="AZ4" i="26"/>
  <c r="BB4" i="26"/>
  <c r="BD4" i="26"/>
  <c r="BH4" i="26"/>
  <c r="BJ4" i="26"/>
  <c r="D46" i="26"/>
  <c r="F46" i="26"/>
  <c r="H46" i="26"/>
  <c r="J46" i="26"/>
  <c r="L46" i="26"/>
  <c r="N46" i="26"/>
  <c r="P46" i="26"/>
  <c r="R46" i="26"/>
  <c r="T46" i="26"/>
  <c r="V46" i="26"/>
  <c r="X46" i="26"/>
  <c r="Z46" i="26"/>
  <c r="AB46" i="26"/>
  <c r="AD46" i="26"/>
  <c r="AF46" i="26"/>
  <c r="AH46" i="26"/>
  <c r="AJ46" i="26"/>
  <c r="AL46" i="26"/>
  <c r="AN46" i="26"/>
  <c r="AP46" i="26"/>
  <c r="AR46" i="26"/>
  <c r="AT46" i="26"/>
  <c r="AV46" i="26"/>
  <c r="AX46" i="26"/>
  <c r="AZ46" i="26"/>
  <c r="BB46" i="26"/>
  <c r="BD46" i="26"/>
  <c r="BF46" i="26"/>
  <c r="BH46" i="26"/>
  <c r="BJ46" i="26"/>
  <c r="A49" i="26"/>
  <c r="A52" i="26"/>
  <c r="A53" i="26"/>
  <c r="K54" i="26"/>
  <c r="A50" i="26" s="1"/>
  <c r="A55" i="26"/>
  <c r="K55" i="26"/>
  <c r="A57" i="26"/>
  <c r="A58" i="26"/>
  <c r="K59" i="26"/>
  <c r="A59" i="26" s="1"/>
  <c r="A60" i="26"/>
  <c r="K60" i="26"/>
  <c r="A62" i="26" s="1"/>
  <c r="D4" i="24"/>
  <c r="H4" i="24"/>
  <c r="L4" i="24"/>
  <c r="P4" i="24"/>
  <c r="T4" i="24"/>
  <c r="X4" i="24"/>
  <c r="AB4" i="24"/>
  <c r="AF4" i="24"/>
  <c r="AJ4" i="24"/>
  <c r="AN4" i="24"/>
  <c r="AR4" i="24"/>
  <c r="AV4" i="24"/>
  <c r="AZ4" i="24"/>
  <c r="BD4" i="24"/>
  <c r="BH4" i="24"/>
  <c r="D46" i="24"/>
  <c r="F46" i="24"/>
  <c r="H46" i="24"/>
  <c r="J46" i="24"/>
  <c r="L46" i="24"/>
  <c r="N46" i="24"/>
  <c r="P46" i="24"/>
  <c r="R46" i="24"/>
  <c r="T46" i="24"/>
  <c r="V46" i="24"/>
  <c r="X46" i="24"/>
  <c r="Z46" i="24"/>
  <c r="AB46" i="24"/>
  <c r="AD46" i="24"/>
  <c r="AF46" i="24"/>
  <c r="AH46" i="24"/>
  <c r="AJ46" i="24"/>
  <c r="AL46" i="24"/>
  <c r="AN46" i="24"/>
  <c r="AP46" i="24"/>
  <c r="AR46" i="24"/>
  <c r="AT46" i="24"/>
  <c r="AV46" i="24"/>
  <c r="AX46" i="24"/>
  <c r="AZ46" i="24"/>
  <c r="BB46" i="24"/>
  <c r="BD46" i="24"/>
  <c r="BF46" i="24"/>
  <c r="BH46" i="24"/>
  <c r="BJ46" i="24"/>
  <c r="K54" i="24"/>
  <c r="A50" i="24" s="1"/>
  <c r="K55" i="24"/>
  <c r="K59" i="24"/>
  <c r="A59" i="24" s="1"/>
  <c r="K60" i="24"/>
  <c r="A62" i="24" s="1"/>
  <c r="D4" i="9"/>
  <c r="H4" i="9"/>
  <c r="L4" i="9"/>
  <c r="P4" i="9"/>
  <c r="AB4" i="9"/>
  <c r="AF4" i="9"/>
  <c r="AJ4" i="9"/>
  <c r="AN4" i="9"/>
  <c r="AR4" i="9"/>
  <c r="AV4" i="9"/>
  <c r="AZ4" i="9"/>
  <c r="BD4" i="9"/>
  <c r="F5" i="9"/>
  <c r="G5" i="9"/>
  <c r="J5" i="9"/>
  <c r="K5" i="9"/>
  <c r="N5" i="9"/>
  <c r="O5" i="9"/>
  <c r="R5" i="9"/>
  <c r="S5" i="9"/>
  <c r="V5" i="9"/>
  <c r="W5" i="9"/>
  <c r="Z5" i="9"/>
  <c r="AA5" i="9"/>
  <c r="AD5" i="9"/>
  <c r="AE5" i="9"/>
  <c r="AH5" i="9"/>
  <c r="AI5" i="9"/>
  <c r="AL5" i="9"/>
  <c r="AM5" i="9"/>
  <c r="AP5" i="9"/>
  <c r="AQ5" i="9"/>
  <c r="AT5" i="9"/>
  <c r="AU5" i="9"/>
  <c r="AX5" i="9"/>
  <c r="AY5" i="9"/>
  <c r="BB5" i="9"/>
  <c r="BC5" i="9"/>
  <c r="BF5" i="9"/>
  <c r="BG5" i="9"/>
  <c r="A7" i="41"/>
  <c r="C7" i="41"/>
  <c r="D7" i="41"/>
  <c r="E7" i="41"/>
  <c r="F7" i="41"/>
  <c r="G7" i="41"/>
  <c r="H7" i="41"/>
  <c r="I7" i="41"/>
  <c r="J7" i="41"/>
  <c r="K7" i="41"/>
  <c r="L7" i="41"/>
  <c r="M7" i="41"/>
  <c r="N7" i="41"/>
  <c r="O7" i="41"/>
  <c r="P7" i="41"/>
  <c r="Q7" i="41"/>
  <c r="R7" i="41"/>
  <c r="S7" i="41"/>
  <c r="T7" i="41"/>
  <c r="U7" i="41"/>
  <c r="V7" i="41"/>
  <c r="W7" i="41"/>
  <c r="X7" i="41"/>
  <c r="Y7" i="41"/>
  <c r="Z7" i="41"/>
  <c r="AA7" i="41"/>
  <c r="AB7" i="41"/>
  <c r="AC7" i="41"/>
  <c r="AE7" i="41"/>
  <c r="AF7" i="41"/>
  <c r="AG7" i="41"/>
  <c r="AI7" i="41"/>
  <c r="AJ7" i="41"/>
  <c r="AK7" i="41"/>
  <c r="AL7" i="41"/>
  <c r="AM7" i="41"/>
  <c r="AN7" i="41"/>
  <c r="AO7" i="41"/>
  <c r="C8" i="41"/>
  <c r="D8" i="41"/>
  <c r="E8" i="41"/>
  <c r="F8" i="41"/>
  <c r="G8" i="41"/>
  <c r="H8" i="41"/>
  <c r="I8" i="41"/>
  <c r="J8" i="41"/>
  <c r="K8" i="41"/>
  <c r="L8" i="41"/>
  <c r="M8" i="41"/>
  <c r="N8" i="41"/>
  <c r="O8" i="41"/>
  <c r="P8" i="41"/>
  <c r="Q8" i="41"/>
  <c r="R8" i="41"/>
  <c r="S8" i="41"/>
  <c r="T8" i="41"/>
  <c r="U8" i="41"/>
  <c r="V8" i="41"/>
  <c r="W8" i="41"/>
  <c r="X8" i="41"/>
  <c r="Y8" i="41"/>
  <c r="A8" i="41" s="1"/>
  <c r="Z8" i="41"/>
  <c r="AA8" i="41"/>
  <c r="AB8" i="41"/>
  <c r="AC8" i="41"/>
  <c r="AE8" i="41"/>
  <c r="AF8" i="41"/>
  <c r="AG8" i="41"/>
  <c r="AI8" i="41"/>
  <c r="AJ8" i="41"/>
  <c r="AK8" i="41"/>
  <c r="AL8" i="41"/>
  <c r="AM8" i="41"/>
  <c r="AN8" i="41"/>
  <c r="AO8" i="41"/>
  <c r="C9" i="41"/>
  <c r="D9" i="41"/>
  <c r="E9" i="41"/>
  <c r="F9" i="41"/>
  <c r="G9" i="41"/>
  <c r="H9" i="41"/>
  <c r="I9" i="41"/>
  <c r="J9" i="41"/>
  <c r="K9" i="41"/>
  <c r="L9" i="41"/>
  <c r="M9" i="41"/>
  <c r="N9" i="41"/>
  <c r="O9" i="41"/>
  <c r="P9" i="41"/>
  <c r="Q9" i="41"/>
  <c r="R9" i="41"/>
  <c r="S9" i="41"/>
  <c r="T9" i="41"/>
  <c r="U9" i="41"/>
  <c r="V9" i="41"/>
  <c r="W9" i="41"/>
  <c r="X9" i="41"/>
  <c r="Y9" i="41"/>
  <c r="A9" i="41" s="1"/>
  <c r="Z9" i="41"/>
  <c r="AA9" i="41"/>
  <c r="AB9" i="41"/>
  <c r="AC9" i="41"/>
  <c r="AD9" i="41"/>
  <c r="AE9" i="41"/>
  <c r="AF9" i="41"/>
  <c r="AG9" i="41"/>
  <c r="AH9" i="41"/>
  <c r="AI9" i="41"/>
  <c r="AJ9" i="41"/>
  <c r="AK9" i="41"/>
  <c r="AL9" i="41"/>
  <c r="AM9" i="41"/>
  <c r="AN9" i="41"/>
  <c r="AO9" i="41"/>
  <c r="C10" i="41"/>
  <c r="D10" i="41"/>
  <c r="E10" i="41"/>
  <c r="F10" i="41"/>
  <c r="G10" i="41"/>
  <c r="H10" i="41"/>
  <c r="I10" i="41"/>
  <c r="J10" i="41"/>
  <c r="K10" i="41"/>
  <c r="L10" i="41"/>
  <c r="M10" i="41"/>
  <c r="N10" i="41"/>
  <c r="O10" i="41"/>
  <c r="P10" i="41"/>
  <c r="Q10" i="41"/>
  <c r="R10" i="41"/>
  <c r="S10" i="41"/>
  <c r="T10" i="41"/>
  <c r="U10" i="41"/>
  <c r="V10" i="41"/>
  <c r="W10" i="41"/>
  <c r="X10" i="41"/>
  <c r="Y10" i="41"/>
  <c r="A10" i="41" s="1"/>
  <c r="Z10" i="41"/>
  <c r="AA10" i="41"/>
  <c r="AB10" i="41"/>
  <c r="AC10" i="41"/>
  <c r="AE10" i="41"/>
  <c r="AF10" i="41"/>
  <c r="AG10" i="41"/>
  <c r="AI10" i="41"/>
  <c r="AJ10" i="41"/>
  <c r="AK10" i="41"/>
  <c r="AL10" i="41"/>
  <c r="AM10" i="41"/>
  <c r="AN10" i="41"/>
  <c r="AO10" i="41"/>
  <c r="C11" i="41"/>
  <c r="D11" i="41"/>
  <c r="E11" i="41"/>
  <c r="F11" i="41"/>
  <c r="G11" i="41"/>
  <c r="H11" i="41"/>
  <c r="I11" i="41"/>
  <c r="J11" i="41"/>
  <c r="K11" i="41"/>
  <c r="L11" i="41"/>
  <c r="M11" i="41"/>
  <c r="N11" i="41"/>
  <c r="O11" i="41"/>
  <c r="P11" i="41"/>
  <c r="Q11" i="41"/>
  <c r="R11" i="41"/>
  <c r="S11" i="41"/>
  <c r="T11" i="41"/>
  <c r="U11" i="41"/>
  <c r="V11" i="41"/>
  <c r="W11" i="41"/>
  <c r="X11" i="41"/>
  <c r="Y11" i="41"/>
  <c r="A11" i="41" s="1"/>
  <c r="Z11" i="41"/>
  <c r="AA11" i="41"/>
  <c r="AB11" i="41"/>
  <c r="AC11" i="41"/>
  <c r="AD11" i="41"/>
  <c r="AE11" i="41"/>
  <c r="AF11" i="41"/>
  <c r="AG11" i="41"/>
  <c r="AH11" i="41"/>
  <c r="AI11" i="41"/>
  <c r="AJ11" i="41"/>
  <c r="AK11" i="41"/>
  <c r="AL11" i="41"/>
  <c r="AM11" i="41"/>
  <c r="AN11" i="41"/>
  <c r="AO11" i="41"/>
  <c r="C12" i="41"/>
  <c r="D12" i="41"/>
  <c r="E12" i="41"/>
  <c r="F12" i="41"/>
  <c r="G12" i="41"/>
  <c r="H12" i="41"/>
  <c r="I12" i="41"/>
  <c r="J12" i="41"/>
  <c r="K12" i="41"/>
  <c r="L12" i="41"/>
  <c r="M12" i="41"/>
  <c r="N12" i="41"/>
  <c r="O12" i="41"/>
  <c r="P12" i="41"/>
  <c r="Q12" i="41"/>
  <c r="R12" i="41"/>
  <c r="S12" i="41"/>
  <c r="T12" i="41"/>
  <c r="U12" i="41"/>
  <c r="V12" i="41"/>
  <c r="W12" i="41"/>
  <c r="X12" i="41"/>
  <c r="Y12" i="41"/>
  <c r="A12" i="41" s="1"/>
  <c r="Z12" i="41"/>
  <c r="AA12" i="41"/>
  <c r="AB12" i="41"/>
  <c r="AC12" i="41"/>
  <c r="AE12" i="41"/>
  <c r="AF12" i="41"/>
  <c r="AG12" i="41"/>
  <c r="AI12" i="41"/>
  <c r="AJ12" i="41"/>
  <c r="AK12" i="41"/>
  <c r="AL12" i="41"/>
  <c r="AM12" i="41"/>
  <c r="AN12" i="41"/>
  <c r="AO12" i="41"/>
  <c r="C13" i="41"/>
  <c r="D13" i="41"/>
  <c r="E13" i="41"/>
  <c r="F13" i="41"/>
  <c r="G13" i="41"/>
  <c r="H13" i="41"/>
  <c r="I13" i="41"/>
  <c r="J13" i="41"/>
  <c r="K13" i="41"/>
  <c r="L13" i="41"/>
  <c r="M13" i="41"/>
  <c r="N13" i="41"/>
  <c r="O13" i="41"/>
  <c r="P13" i="41"/>
  <c r="Q13" i="41"/>
  <c r="R13" i="41"/>
  <c r="S13" i="41"/>
  <c r="T13" i="41"/>
  <c r="U13" i="41"/>
  <c r="V13" i="41"/>
  <c r="W13" i="41"/>
  <c r="X13" i="41"/>
  <c r="Y13" i="41"/>
  <c r="A13" i="41" s="1"/>
  <c r="Z13" i="41"/>
  <c r="AA13" i="41"/>
  <c r="AB13" i="41"/>
  <c r="AC13" i="41"/>
  <c r="AD13" i="41"/>
  <c r="AE13" i="41"/>
  <c r="AF13" i="41"/>
  <c r="AG13" i="41"/>
  <c r="AH13" i="41"/>
  <c r="AI13" i="41"/>
  <c r="AJ13" i="41"/>
  <c r="AK13" i="41"/>
  <c r="AL13" i="41"/>
  <c r="AM13" i="41"/>
  <c r="AN13" i="41"/>
  <c r="AO13" i="41"/>
  <c r="C14" i="41"/>
  <c r="D14" i="41"/>
  <c r="E14" i="41"/>
  <c r="F14" i="41"/>
  <c r="G14" i="41"/>
  <c r="H14" i="41"/>
  <c r="I14" i="41"/>
  <c r="J14" i="41"/>
  <c r="K14" i="41"/>
  <c r="L14" i="41"/>
  <c r="M14" i="41"/>
  <c r="N14" i="41"/>
  <c r="O14" i="41"/>
  <c r="P14" i="41"/>
  <c r="Q14" i="41"/>
  <c r="R14" i="41"/>
  <c r="S14" i="41"/>
  <c r="T14" i="41"/>
  <c r="U14" i="41"/>
  <c r="V14" i="41"/>
  <c r="W14" i="41"/>
  <c r="X14" i="41"/>
  <c r="Y14" i="41"/>
  <c r="A14" i="41" s="1"/>
  <c r="Z14" i="41"/>
  <c r="AA14" i="41"/>
  <c r="AB14" i="41"/>
  <c r="AC14" i="41"/>
  <c r="AE14" i="41"/>
  <c r="AF14" i="41"/>
  <c r="AG14" i="41"/>
  <c r="AI14" i="41"/>
  <c r="AJ14" i="41"/>
  <c r="AK14" i="41"/>
  <c r="AL14" i="41"/>
  <c r="AM14" i="41"/>
  <c r="AN14" i="41"/>
  <c r="AO14" i="41"/>
  <c r="C15" i="41"/>
  <c r="D15" i="41"/>
  <c r="E15" i="41"/>
  <c r="F15" i="41"/>
  <c r="G15" i="41"/>
  <c r="H15" i="41"/>
  <c r="I15" i="41"/>
  <c r="J15" i="41"/>
  <c r="K15" i="41"/>
  <c r="L15" i="41"/>
  <c r="M15" i="41"/>
  <c r="N15" i="41"/>
  <c r="O15" i="41"/>
  <c r="P15" i="41"/>
  <c r="Q15" i="41"/>
  <c r="R15" i="41"/>
  <c r="S15" i="41"/>
  <c r="T15" i="41"/>
  <c r="U15" i="41"/>
  <c r="V15" i="41"/>
  <c r="W15" i="41"/>
  <c r="X15" i="41"/>
  <c r="Y15" i="41"/>
  <c r="A15" i="41" s="1"/>
  <c r="Z15" i="41"/>
  <c r="AA15" i="41"/>
  <c r="AB15" i="41"/>
  <c r="AC15" i="41"/>
  <c r="AD15" i="41"/>
  <c r="AE15" i="41"/>
  <c r="AF15" i="41"/>
  <c r="AG15" i="41"/>
  <c r="AH15" i="41"/>
  <c r="AI15" i="41"/>
  <c r="AJ15" i="41"/>
  <c r="AK15" i="41"/>
  <c r="AL15" i="41"/>
  <c r="AM15" i="41"/>
  <c r="AN15" i="41"/>
  <c r="AO15" i="41"/>
  <c r="C16" i="41"/>
  <c r="D16" i="41"/>
  <c r="E16" i="41"/>
  <c r="F16" i="41"/>
  <c r="G16" i="41"/>
  <c r="H16" i="41"/>
  <c r="I16" i="41"/>
  <c r="J16" i="41"/>
  <c r="K16" i="41"/>
  <c r="L16" i="41"/>
  <c r="M16" i="41"/>
  <c r="N16" i="41"/>
  <c r="O16" i="41"/>
  <c r="P16" i="41"/>
  <c r="Q16" i="41"/>
  <c r="R16" i="41"/>
  <c r="S16" i="41"/>
  <c r="T16" i="41"/>
  <c r="U16" i="41"/>
  <c r="V16" i="41"/>
  <c r="W16" i="41"/>
  <c r="X16" i="41"/>
  <c r="Y16" i="41"/>
  <c r="A16" i="41" s="1"/>
  <c r="Z16" i="41"/>
  <c r="AA16" i="41"/>
  <c r="AB16" i="41"/>
  <c r="AC16" i="41"/>
  <c r="AE16" i="41"/>
  <c r="AF16" i="41"/>
  <c r="AG16" i="41"/>
  <c r="AI16" i="41"/>
  <c r="AJ16" i="41"/>
  <c r="AK16" i="41"/>
  <c r="AL16" i="41"/>
  <c r="AM16" i="41"/>
  <c r="AN16" i="41"/>
  <c r="AO16" i="41"/>
  <c r="C17" i="41"/>
  <c r="D17" i="41"/>
  <c r="E17" i="41"/>
  <c r="F17" i="41"/>
  <c r="G17" i="41"/>
  <c r="H17" i="41"/>
  <c r="I17" i="41"/>
  <c r="J17" i="41"/>
  <c r="K17" i="41"/>
  <c r="L17" i="41"/>
  <c r="M17" i="41"/>
  <c r="N17" i="41"/>
  <c r="O17" i="41"/>
  <c r="P17" i="41"/>
  <c r="Q17" i="41"/>
  <c r="R17" i="41"/>
  <c r="S17" i="41"/>
  <c r="T17" i="41"/>
  <c r="U17" i="41"/>
  <c r="V17" i="41"/>
  <c r="W17" i="41"/>
  <c r="X17" i="41"/>
  <c r="Y17" i="41"/>
  <c r="A17" i="41" s="1"/>
  <c r="Z17" i="41"/>
  <c r="AA17" i="41"/>
  <c r="AB17" i="41"/>
  <c r="AC17" i="41"/>
  <c r="AD17" i="41"/>
  <c r="AE17" i="41"/>
  <c r="AF17" i="41"/>
  <c r="AG17" i="41"/>
  <c r="AH17" i="41"/>
  <c r="AI17" i="41"/>
  <c r="AJ17" i="41"/>
  <c r="AK17" i="41"/>
  <c r="AL17" i="41"/>
  <c r="AM17" i="41"/>
  <c r="AN17" i="41"/>
  <c r="AO17" i="41"/>
  <c r="C18" i="41"/>
  <c r="D18" i="41"/>
  <c r="E18" i="41"/>
  <c r="F18" i="41"/>
  <c r="G18" i="41"/>
  <c r="H18" i="41"/>
  <c r="I18" i="41"/>
  <c r="J18" i="41"/>
  <c r="K18" i="41"/>
  <c r="L18" i="41"/>
  <c r="M18" i="41"/>
  <c r="N18" i="41"/>
  <c r="O18" i="41"/>
  <c r="P18" i="41"/>
  <c r="Q18" i="41"/>
  <c r="R18" i="41"/>
  <c r="S18" i="41"/>
  <c r="T18" i="41"/>
  <c r="U18" i="41"/>
  <c r="V18" i="41"/>
  <c r="W18" i="41"/>
  <c r="X18" i="41"/>
  <c r="Y18" i="41"/>
  <c r="A18" i="41" s="1"/>
  <c r="Z18" i="41"/>
  <c r="AA18" i="41"/>
  <c r="AB18" i="41"/>
  <c r="AC18" i="41"/>
  <c r="AE18" i="41"/>
  <c r="AF18" i="41"/>
  <c r="AG18" i="41"/>
  <c r="AI18" i="41"/>
  <c r="AJ18" i="41"/>
  <c r="AK18" i="41"/>
  <c r="AL18" i="41"/>
  <c r="AM18" i="41"/>
  <c r="AN18" i="41"/>
  <c r="AO18" i="41"/>
  <c r="C19" i="41"/>
  <c r="D19" i="41"/>
  <c r="E19" i="41"/>
  <c r="F19" i="41"/>
  <c r="G19" i="41"/>
  <c r="H19" i="41"/>
  <c r="I19" i="41"/>
  <c r="J19" i="41"/>
  <c r="K19" i="41"/>
  <c r="L19" i="41"/>
  <c r="M19" i="41"/>
  <c r="N19" i="41"/>
  <c r="O19" i="41"/>
  <c r="P19" i="41"/>
  <c r="Q19" i="41"/>
  <c r="R19" i="41"/>
  <c r="S19" i="41"/>
  <c r="T19" i="41"/>
  <c r="U19" i="41"/>
  <c r="V19" i="41"/>
  <c r="W19" i="41"/>
  <c r="X19" i="41"/>
  <c r="Y19" i="41"/>
  <c r="A19" i="41" s="1"/>
  <c r="Z19" i="41"/>
  <c r="AA19" i="41"/>
  <c r="AB19" i="41"/>
  <c r="AC19" i="41"/>
  <c r="AD19" i="41"/>
  <c r="AE19" i="41"/>
  <c r="AF19" i="41"/>
  <c r="AG19" i="41"/>
  <c r="AH19" i="41"/>
  <c r="AI19" i="41"/>
  <c r="AJ19" i="41"/>
  <c r="AK19" i="41"/>
  <c r="AL19" i="41"/>
  <c r="AM19" i="41"/>
  <c r="AN19" i="41"/>
  <c r="AO19" i="41"/>
  <c r="C20" i="41"/>
  <c r="D20" i="41"/>
  <c r="E20" i="41"/>
  <c r="F20" i="41"/>
  <c r="G20" i="41"/>
  <c r="H20" i="41"/>
  <c r="I20" i="41"/>
  <c r="J20" i="41"/>
  <c r="K20" i="41"/>
  <c r="L20" i="41"/>
  <c r="M20" i="41"/>
  <c r="N20" i="41"/>
  <c r="O20" i="41"/>
  <c r="P20" i="41"/>
  <c r="Q20" i="41"/>
  <c r="R20" i="41"/>
  <c r="S20" i="41"/>
  <c r="T20" i="41"/>
  <c r="U20" i="41"/>
  <c r="V20" i="41"/>
  <c r="W20" i="41"/>
  <c r="X20" i="41"/>
  <c r="Y20" i="41"/>
  <c r="A20" i="41" s="1"/>
  <c r="Z20" i="41"/>
  <c r="AA20" i="41"/>
  <c r="AB20" i="41"/>
  <c r="AC20" i="41"/>
  <c r="AE20" i="41"/>
  <c r="AF20" i="41"/>
  <c r="AG20" i="41"/>
  <c r="AI20" i="41"/>
  <c r="AJ20" i="41"/>
  <c r="AK20" i="41"/>
  <c r="AL20" i="41"/>
  <c r="AM20" i="41"/>
  <c r="AN20" i="41"/>
  <c r="AO20" i="41"/>
  <c r="C21" i="41"/>
  <c r="D21" i="41"/>
  <c r="E21" i="41"/>
  <c r="F21" i="41"/>
  <c r="G21" i="41"/>
  <c r="H21" i="41"/>
  <c r="I21" i="41"/>
  <c r="J21" i="41"/>
  <c r="K21" i="41"/>
  <c r="L21" i="41"/>
  <c r="M21" i="41"/>
  <c r="N21" i="41"/>
  <c r="O21" i="41"/>
  <c r="P21" i="41"/>
  <c r="Q21" i="41"/>
  <c r="R21" i="41"/>
  <c r="S21" i="41"/>
  <c r="T21" i="41"/>
  <c r="U21" i="41"/>
  <c r="V21" i="41"/>
  <c r="W21" i="41"/>
  <c r="X21" i="41"/>
  <c r="Y21" i="41"/>
  <c r="A21" i="41" s="1"/>
  <c r="Z21" i="41"/>
  <c r="AA21" i="41"/>
  <c r="AB21" i="41"/>
  <c r="AC21" i="41"/>
  <c r="AD21" i="41"/>
  <c r="AE21" i="41"/>
  <c r="AF21" i="41"/>
  <c r="AG21" i="41"/>
  <c r="AH21" i="41"/>
  <c r="AI21" i="41"/>
  <c r="AJ21" i="41"/>
  <c r="AK21" i="41"/>
  <c r="AL21" i="41"/>
  <c r="AM21" i="41"/>
  <c r="AN21" i="41"/>
  <c r="AO21" i="41"/>
  <c r="C22" i="41"/>
  <c r="D22" i="41"/>
  <c r="E22" i="41"/>
  <c r="F22" i="41"/>
  <c r="G22" i="41"/>
  <c r="H22" i="41"/>
  <c r="I22" i="41"/>
  <c r="J22" i="41"/>
  <c r="K22" i="41"/>
  <c r="L22" i="41"/>
  <c r="M22" i="41"/>
  <c r="N22" i="41"/>
  <c r="O22" i="41"/>
  <c r="P22" i="41"/>
  <c r="Q22" i="41"/>
  <c r="R22" i="41"/>
  <c r="S22" i="41"/>
  <c r="T22" i="41"/>
  <c r="U22" i="41"/>
  <c r="V22" i="41"/>
  <c r="W22" i="41"/>
  <c r="X22" i="41"/>
  <c r="Y22" i="41"/>
  <c r="A22" i="41" s="1"/>
  <c r="Z22" i="41"/>
  <c r="AA22" i="41"/>
  <c r="AB22" i="41"/>
  <c r="AC22" i="41"/>
  <c r="AE22" i="41"/>
  <c r="AF22" i="41"/>
  <c r="AG22" i="41"/>
  <c r="AI22" i="41"/>
  <c r="AJ22" i="41"/>
  <c r="AK22" i="41"/>
  <c r="AL22" i="41"/>
  <c r="AM22" i="41"/>
  <c r="AN22" i="41"/>
  <c r="AO22" i="41"/>
  <c r="C23" i="41"/>
  <c r="D23" i="41"/>
  <c r="E23" i="41"/>
  <c r="F23" i="41"/>
  <c r="G23" i="41"/>
  <c r="H23" i="41"/>
  <c r="I23" i="41"/>
  <c r="J23" i="41"/>
  <c r="K23" i="41"/>
  <c r="L23" i="41"/>
  <c r="M23" i="41"/>
  <c r="N23" i="41"/>
  <c r="O23" i="41"/>
  <c r="P23" i="41"/>
  <c r="Q23" i="41"/>
  <c r="R23" i="41"/>
  <c r="S23" i="41"/>
  <c r="T23" i="41"/>
  <c r="U23" i="41"/>
  <c r="V23" i="41"/>
  <c r="W23" i="41"/>
  <c r="X23" i="41"/>
  <c r="Y23" i="41"/>
  <c r="A23" i="41" s="1"/>
  <c r="Z23" i="41"/>
  <c r="AA23" i="41"/>
  <c r="AB23" i="41"/>
  <c r="AC23" i="41"/>
  <c r="AD23" i="41"/>
  <c r="AE23" i="41"/>
  <c r="AF23" i="41"/>
  <c r="AG23" i="41"/>
  <c r="AH23" i="41"/>
  <c r="AI23" i="41"/>
  <c r="AJ23" i="41"/>
  <c r="AK23" i="41"/>
  <c r="AL23" i="41"/>
  <c r="AM23" i="41"/>
  <c r="AN23" i="41"/>
  <c r="AO23" i="41"/>
  <c r="C24" i="41"/>
  <c r="D24" i="41"/>
  <c r="E24" i="41"/>
  <c r="F24" i="41"/>
  <c r="G24" i="41"/>
  <c r="H24" i="41"/>
  <c r="I24" i="41"/>
  <c r="J24" i="41"/>
  <c r="K24" i="41"/>
  <c r="L24" i="41"/>
  <c r="M24" i="41"/>
  <c r="N24" i="41"/>
  <c r="O24" i="41"/>
  <c r="P24" i="41"/>
  <c r="Q24" i="41"/>
  <c r="R24" i="41"/>
  <c r="S24" i="41"/>
  <c r="T24" i="41"/>
  <c r="U24" i="41"/>
  <c r="V24" i="41"/>
  <c r="W24" i="41"/>
  <c r="X24" i="41"/>
  <c r="Y24" i="41"/>
  <c r="A24" i="41" s="1"/>
  <c r="Z24" i="41"/>
  <c r="AA24" i="41"/>
  <c r="AB24" i="41"/>
  <c r="AC24" i="41"/>
  <c r="AE24" i="41"/>
  <c r="AF24" i="41"/>
  <c r="AG24" i="41"/>
  <c r="AI24" i="41"/>
  <c r="AJ24" i="41"/>
  <c r="AK24" i="41"/>
  <c r="AL24" i="41"/>
  <c r="AM24" i="41"/>
  <c r="AN24" i="41"/>
  <c r="AO24" i="41"/>
  <c r="C25" i="41"/>
  <c r="D25" i="41"/>
  <c r="E25" i="41"/>
  <c r="F25" i="41"/>
  <c r="G25" i="41"/>
  <c r="H25" i="41"/>
  <c r="I25" i="41"/>
  <c r="J25" i="41"/>
  <c r="K25" i="41"/>
  <c r="L25" i="41"/>
  <c r="M25" i="41"/>
  <c r="N25" i="41"/>
  <c r="O25" i="41"/>
  <c r="P25" i="41"/>
  <c r="Q25" i="41"/>
  <c r="R25" i="41"/>
  <c r="S25" i="41"/>
  <c r="T25" i="41"/>
  <c r="U25" i="41"/>
  <c r="V25" i="41"/>
  <c r="W25" i="41"/>
  <c r="X25" i="41"/>
  <c r="Y25" i="41"/>
  <c r="A25" i="41" s="1"/>
  <c r="Z25" i="41"/>
  <c r="AA25" i="41"/>
  <c r="AB25" i="41"/>
  <c r="AC25" i="41"/>
  <c r="AD25" i="41"/>
  <c r="AE25" i="41"/>
  <c r="AF25" i="41"/>
  <c r="AG25" i="41"/>
  <c r="AH25" i="41"/>
  <c r="AI25" i="41"/>
  <c r="AJ25" i="41"/>
  <c r="AK25" i="41"/>
  <c r="AL25" i="41"/>
  <c r="AM25" i="41"/>
  <c r="AN25" i="41"/>
  <c r="AO25" i="41"/>
  <c r="C26" i="41"/>
  <c r="D26" i="41"/>
  <c r="E26" i="41"/>
  <c r="F26" i="41"/>
  <c r="G26" i="41"/>
  <c r="H26" i="41"/>
  <c r="I26" i="41"/>
  <c r="J26" i="41"/>
  <c r="K26" i="41"/>
  <c r="L26" i="41"/>
  <c r="M26" i="41"/>
  <c r="N26" i="41"/>
  <c r="O26" i="41"/>
  <c r="P26" i="41"/>
  <c r="Q26" i="41"/>
  <c r="R26" i="41"/>
  <c r="S26" i="41"/>
  <c r="T26" i="41"/>
  <c r="U26" i="41"/>
  <c r="V26" i="41"/>
  <c r="W26" i="41"/>
  <c r="X26" i="41"/>
  <c r="Y26" i="41"/>
  <c r="A26" i="41" s="1"/>
  <c r="Z26" i="41"/>
  <c r="AA26" i="41"/>
  <c r="AB26" i="41"/>
  <c r="AC26" i="41"/>
  <c r="AE26" i="41"/>
  <c r="AF26" i="41"/>
  <c r="AG26" i="41"/>
  <c r="AI26" i="41"/>
  <c r="AJ26" i="41"/>
  <c r="AK26" i="41"/>
  <c r="AL26" i="41"/>
  <c r="AM26" i="41"/>
  <c r="AN26" i="41"/>
  <c r="AO26" i="41"/>
  <c r="C27" i="41"/>
  <c r="D27" i="41"/>
  <c r="E27" i="41"/>
  <c r="F27" i="41"/>
  <c r="G27" i="41"/>
  <c r="H27" i="41"/>
  <c r="I27" i="41"/>
  <c r="J27" i="41"/>
  <c r="K27" i="41"/>
  <c r="L27" i="41"/>
  <c r="M27" i="41"/>
  <c r="N27" i="41"/>
  <c r="O27" i="41"/>
  <c r="P27" i="41"/>
  <c r="Q27" i="41"/>
  <c r="R27" i="41"/>
  <c r="S27" i="41"/>
  <c r="T27" i="41"/>
  <c r="U27" i="41"/>
  <c r="V27" i="41"/>
  <c r="W27" i="41"/>
  <c r="X27" i="41"/>
  <c r="Y27" i="41"/>
  <c r="A27" i="41" s="1"/>
  <c r="Z27" i="41"/>
  <c r="AA27" i="41"/>
  <c r="AB27" i="41"/>
  <c r="AC27" i="41"/>
  <c r="AD27" i="41"/>
  <c r="AE27" i="41"/>
  <c r="AF27" i="41"/>
  <c r="AG27" i="41"/>
  <c r="AH27" i="41"/>
  <c r="AI27" i="41"/>
  <c r="AJ27" i="41"/>
  <c r="AK27" i="41"/>
  <c r="AL27" i="41"/>
  <c r="AM27" i="41"/>
  <c r="AN27" i="41"/>
  <c r="AO27" i="41"/>
  <c r="AE28" i="41"/>
  <c r="AI28" i="41"/>
  <c r="AL28" i="41"/>
  <c r="AM28" i="41"/>
  <c r="AN28" i="41"/>
  <c r="C5" i="8" a="1"/>
  <c r="C5" i="8" s="1"/>
  <c r="D5" i="8" a="1"/>
  <c r="D5" i="8" s="1"/>
  <c r="E5" i="8" a="1"/>
  <c r="E5" i="8" s="1"/>
  <c r="F5" i="8" a="1"/>
  <c r="F5" i="8" s="1"/>
  <c r="G5" i="8" a="1"/>
  <c r="G5" i="8" s="1"/>
  <c r="H5" i="8" a="1"/>
  <c r="H5" i="8" s="1"/>
  <c r="I5" i="8" a="1"/>
  <c r="I5" i="8" s="1"/>
  <c r="J5" i="8" a="1"/>
  <c r="J5" i="8" s="1"/>
  <c r="C6" i="8" a="1"/>
  <c r="C6" i="8" s="1"/>
  <c r="D6" i="8" a="1"/>
  <c r="D6" i="8" s="1"/>
  <c r="E6" i="8" a="1"/>
  <c r="E6" i="8" s="1"/>
  <c r="F6" i="8" a="1"/>
  <c r="F6" i="8" s="1"/>
  <c r="P6" i="8" s="1"/>
  <c r="G6" i="8" a="1"/>
  <c r="G6" i="8" s="1"/>
  <c r="H6" i="8" a="1"/>
  <c r="H6" i="8" s="1"/>
  <c r="I6" i="8" a="1"/>
  <c r="I6" i="8" s="1"/>
  <c r="J6" i="8" a="1"/>
  <c r="J6" i="8" s="1"/>
  <c r="C7" i="8" a="1"/>
  <c r="C7" i="8" s="1"/>
  <c r="D7" i="8" a="1"/>
  <c r="D7" i="8" s="1"/>
  <c r="E7" i="8" a="1"/>
  <c r="E7" i="8" s="1"/>
  <c r="F7" i="8" a="1"/>
  <c r="F7" i="8" s="1"/>
  <c r="P7" i="8" s="1"/>
  <c r="G7" i="8" a="1"/>
  <c r="G7" i="8" s="1"/>
  <c r="H7" i="8" a="1"/>
  <c r="H7" i="8" s="1"/>
  <c r="I7" i="8" a="1"/>
  <c r="I7" i="8" s="1"/>
  <c r="J7" i="8" a="1"/>
  <c r="J7" i="8" s="1"/>
  <c r="C8" i="8" a="1"/>
  <c r="C8" i="8" s="1"/>
  <c r="D8" i="8" a="1"/>
  <c r="D8" i="8" s="1"/>
  <c r="E8" i="8" a="1"/>
  <c r="E8" i="8" s="1"/>
  <c r="F8" i="8" a="1"/>
  <c r="F8" i="8" s="1"/>
  <c r="P8" i="8" s="1"/>
  <c r="G8" i="8" a="1"/>
  <c r="G8" i="8" s="1"/>
  <c r="H8" i="8" a="1"/>
  <c r="H8" i="8" s="1"/>
  <c r="I8" i="8" a="1"/>
  <c r="I8" i="8" s="1"/>
  <c r="J8" i="8" a="1"/>
  <c r="J8" i="8" s="1"/>
  <c r="C9" i="8" a="1"/>
  <c r="C9" i="8" s="1"/>
  <c r="D9" i="8" a="1"/>
  <c r="D9" i="8" s="1"/>
  <c r="E9" i="8" a="1"/>
  <c r="E9" i="8" s="1"/>
  <c r="F9" i="8" a="1"/>
  <c r="F9" i="8" s="1"/>
  <c r="P9" i="8" s="1"/>
  <c r="G9" i="8" a="1"/>
  <c r="G9" i="8" s="1"/>
  <c r="H9" i="8" a="1"/>
  <c r="H9" i="8" s="1"/>
  <c r="I9" i="8" a="1"/>
  <c r="I9" i="8" s="1"/>
  <c r="J9" i="8" a="1"/>
  <c r="J9" i="8" s="1"/>
  <c r="C10" i="8" a="1"/>
  <c r="C10" i="8" s="1"/>
  <c r="D10" i="8" a="1"/>
  <c r="D10" i="8" s="1"/>
  <c r="E10" i="8" a="1"/>
  <c r="E10" i="8" s="1"/>
  <c r="F10" i="8" a="1"/>
  <c r="F10" i="8" s="1"/>
  <c r="P10" i="8" s="1"/>
  <c r="G10" i="8" a="1"/>
  <c r="G10" i="8" s="1"/>
  <c r="H10" i="8" a="1"/>
  <c r="H10" i="8" s="1"/>
  <c r="I10" i="8" a="1"/>
  <c r="I10" i="8" s="1"/>
  <c r="J10" i="8" a="1"/>
  <c r="J10" i="8" s="1"/>
  <c r="C11" i="8" a="1"/>
  <c r="C11" i="8" s="1"/>
  <c r="D11" i="8" a="1"/>
  <c r="D11" i="8" s="1"/>
  <c r="E11" i="8" a="1"/>
  <c r="E11" i="8" s="1"/>
  <c r="F11" i="8" a="1"/>
  <c r="F11" i="8" s="1"/>
  <c r="P11" i="8" s="1"/>
  <c r="G11" i="8" a="1"/>
  <c r="G11" i="8" s="1"/>
  <c r="H11" i="8" a="1"/>
  <c r="H11" i="8" s="1"/>
  <c r="I11" i="8" a="1"/>
  <c r="I11" i="8" s="1"/>
  <c r="J11" i="8" a="1"/>
  <c r="J11" i="8" s="1"/>
  <c r="C12" i="8" a="1"/>
  <c r="C12" i="8" s="1"/>
  <c r="D12" i="8" a="1"/>
  <c r="D12" i="8" s="1"/>
  <c r="E12" i="8" a="1"/>
  <c r="E12" i="8" s="1"/>
  <c r="F12" i="8" a="1"/>
  <c r="F12" i="8" s="1"/>
  <c r="P12" i="8" s="1"/>
  <c r="G12" i="8" a="1"/>
  <c r="G12" i="8" s="1"/>
  <c r="H12" i="8" a="1"/>
  <c r="H12" i="8" s="1"/>
  <c r="I12" i="8" a="1"/>
  <c r="I12" i="8" s="1"/>
  <c r="J12" i="8" a="1"/>
  <c r="J12" i="8" s="1"/>
  <c r="C13" i="8" a="1"/>
  <c r="C13" i="8" s="1"/>
  <c r="D13" i="8" a="1"/>
  <c r="D13" i="8" s="1"/>
  <c r="E13" i="8" a="1"/>
  <c r="E13" i="8" s="1"/>
  <c r="F13" i="8" a="1"/>
  <c r="F13" i="8" s="1"/>
  <c r="P13" i="8" s="1"/>
  <c r="G13" i="8" a="1"/>
  <c r="G13" i="8" s="1"/>
  <c r="H13" i="8" a="1"/>
  <c r="H13" i="8" s="1"/>
  <c r="I13" i="8" a="1"/>
  <c r="I13" i="8" s="1"/>
  <c r="J13" i="8" a="1"/>
  <c r="J13" i="8" s="1"/>
  <c r="C14" i="8" a="1"/>
  <c r="C14" i="8" s="1"/>
  <c r="D14" i="8" a="1"/>
  <c r="D14" i="8" s="1"/>
  <c r="E14" i="8" a="1"/>
  <c r="E14" i="8" s="1"/>
  <c r="F14" i="8" a="1"/>
  <c r="F14" i="8" s="1"/>
  <c r="P14" i="8" s="1"/>
  <c r="G14" i="8" a="1"/>
  <c r="G14" i="8" s="1"/>
  <c r="H14" i="8" a="1"/>
  <c r="H14" i="8" s="1"/>
  <c r="I14" i="8" a="1"/>
  <c r="I14" i="8" s="1"/>
  <c r="J14" i="8" a="1"/>
  <c r="J14" i="8" s="1"/>
  <c r="C15" i="8" a="1"/>
  <c r="C15" i="8" s="1"/>
  <c r="D15" i="8" a="1"/>
  <c r="D15" i="8" s="1"/>
  <c r="E15" i="8" a="1"/>
  <c r="E15" i="8" s="1"/>
  <c r="F15" i="8" a="1"/>
  <c r="F15" i="8" s="1"/>
  <c r="P15" i="8" s="1"/>
  <c r="G15" i="8" a="1"/>
  <c r="G15" i="8" s="1"/>
  <c r="H15" i="8" a="1"/>
  <c r="H15" i="8" s="1"/>
  <c r="I15" i="8" a="1"/>
  <c r="I15" i="8" s="1"/>
  <c r="J15" i="8" a="1"/>
  <c r="J15" i="8" s="1"/>
  <c r="C16" i="8" a="1"/>
  <c r="C16" i="8" s="1"/>
  <c r="D16" i="8" a="1"/>
  <c r="D16" i="8" s="1"/>
  <c r="E16" i="8" a="1"/>
  <c r="E16" i="8" s="1"/>
  <c r="F16" i="8" a="1"/>
  <c r="F16" i="8" s="1"/>
  <c r="P16" i="8" s="1"/>
  <c r="G16" i="8" a="1"/>
  <c r="G16" i="8" s="1"/>
  <c r="H16" i="8" a="1"/>
  <c r="H16" i="8" s="1"/>
  <c r="I16" i="8" a="1"/>
  <c r="I16" i="8" s="1"/>
  <c r="J16" i="8" a="1"/>
  <c r="J16" i="8" s="1"/>
  <c r="C17" i="8" a="1"/>
  <c r="C17" i="8" s="1"/>
  <c r="D17" i="8" a="1"/>
  <c r="D17" i="8" s="1"/>
  <c r="E17" i="8" a="1"/>
  <c r="E17" i="8" s="1"/>
  <c r="F17" i="8" a="1"/>
  <c r="F17" i="8" s="1"/>
  <c r="P17" i="8" s="1"/>
  <c r="G17" i="8" a="1"/>
  <c r="G17" i="8" s="1"/>
  <c r="H17" i="8" a="1"/>
  <c r="H17" i="8" s="1"/>
  <c r="I17" i="8" a="1"/>
  <c r="I17" i="8" s="1"/>
  <c r="J17" i="8" a="1"/>
  <c r="J17" i="8" s="1"/>
  <c r="C18" i="8" a="1"/>
  <c r="C18" i="8" s="1"/>
  <c r="D18" i="8" a="1"/>
  <c r="D18" i="8" s="1"/>
  <c r="E18" i="8" a="1"/>
  <c r="E18" i="8" s="1"/>
  <c r="F18" i="8" a="1"/>
  <c r="F18" i="8" s="1"/>
  <c r="P18" i="8" s="1"/>
  <c r="G18" i="8" a="1"/>
  <c r="G18" i="8" s="1"/>
  <c r="H18" i="8" a="1"/>
  <c r="H18" i="8" s="1"/>
  <c r="I18" i="8" a="1"/>
  <c r="I18" i="8" s="1"/>
  <c r="J18" i="8" a="1"/>
  <c r="J18" i="8" s="1"/>
  <c r="C19" i="8" a="1"/>
  <c r="C19" i="8" s="1"/>
  <c r="D19" i="8" a="1"/>
  <c r="D19" i="8" s="1"/>
  <c r="E19" i="8" a="1"/>
  <c r="E19" i="8" s="1"/>
  <c r="F19" i="8" a="1"/>
  <c r="F19" i="8" s="1"/>
  <c r="P19" i="8" s="1"/>
  <c r="G19" i="8" a="1"/>
  <c r="G19" i="8" s="1"/>
  <c r="H19" i="8" a="1"/>
  <c r="H19" i="8" s="1"/>
  <c r="I19" i="8" a="1"/>
  <c r="I19" i="8" s="1"/>
  <c r="J19" i="8" a="1"/>
  <c r="J19" i="8" s="1"/>
  <c r="C20" i="8" a="1"/>
  <c r="C20" i="8" s="1"/>
  <c r="D20" i="8" a="1"/>
  <c r="D20" i="8" s="1"/>
  <c r="E20" i="8" a="1"/>
  <c r="E20" i="8" s="1"/>
  <c r="F20" i="8" a="1"/>
  <c r="F20" i="8" s="1"/>
  <c r="P20" i="8" s="1"/>
  <c r="G20" i="8" a="1"/>
  <c r="G20" i="8" s="1"/>
  <c r="H20" i="8" a="1"/>
  <c r="H20" i="8" s="1"/>
  <c r="I20" i="8" a="1"/>
  <c r="I20" i="8" s="1"/>
  <c r="J20" i="8" a="1"/>
  <c r="J20" i="8" s="1"/>
  <c r="C21" i="8" a="1"/>
  <c r="C21" i="8" s="1"/>
  <c r="D21" i="8" a="1"/>
  <c r="D21" i="8" s="1"/>
  <c r="E21" i="8" a="1"/>
  <c r="E21" i="8" s="1"/>
  <c r="F21" i="8" a="1"/>
  <c r="F21" i="8" s="1"/>
  <c r="P21" i="8" s="1"/>
  <c r="G21" i="8" a="1"/>
  <c r="G21" i="8" s="1"/>
  <c r="H21" i="8" a="1"/>
  <c r="H21" i="8" s="1"/>
  <c r="I21" i="8" a="1"/>
  <c r="I21" i="8" s="1"/>
  <c r="J21" i="8" a="1"/>
  <c r="J21" i="8" s="1"/>
  <c r="C22" i="8" a="1"/>
  <c r="C22" i="8" s="1"/>
  <c r="D22" i="8" a="1"/>
  <c r="D22" i="8" s="1"/>
  <c r="E22" i="8" a="1"/>
  <c r="E22" i="8" s="1"/>
  <c r="F22" i="8" a="1"/>
  <c r="F22" i="8" s="1"/>
  <c r="P22" i="8" s="1"/>
  <c r="G22" i="8" a="1"/>
  <c r="G22" i="8" s="1"/>
  <c r="H22" i="8" a="1"/>
  <c r="H22" i="8" s="1"/>
  <c r="I22" i="8" a="1"/>
  <c r="I22" i="8" s="1"/>
  <c r="J22" i="8" a="1"/>
  <c r="J22" i="8" s="1"/>
  <c r="C23" i="8" a="1"/>
  <c r="C23" i="8" s="1"/>
  <c r="D23" i="8" a="1"/>
  <c r="D23" i="8" s="1"/>
  <c r="E23" i="8" a="1"/>
  <c r="E23" i="8" s="1"/>
  <c r="F23" i="8" a="1"/>
  <c r="F23" i="8" s="1"/>
  <c r="P23" i="8" s="1"/>
  <c r="G23" i="8" a="1"/>
  <c r="G23" i="8" s="1"/>
  <c r="H23" i="8" a="1"/>
  <c r="H23" i="8" s="1"/>
  <c r="I23" i="8" a="1"/>
  <c r="I23" i="8" s="1"/>
  <c r="J23" i="8" a="1"/>
  <c r="J23" i="8" s="1"/>
  <c r="C24" i="8" a="1"/>
  <c r="C24" i="8" s="1"/>
  <c r="D24" i="8" a="1"/>
  <c r="D24" i="8" s="1"/>
  <c r="E24" i="8" a="1"/>
  <c r="E24" i="8" s="1"/>
  <c r="F24" i="8" a="1"/>
  <c r="F24" i="8" s="1"/>
  <c r="P24" i="8" s="1"/>
  <c r="G24" i="8" a="1"/>
  <c r="G24" i="8" s="1"/>
  <c r="H24" i="8" a="1"/>
  <c r="H24" i="8" s="1"/>
  <c r="I24" i="8" a="1"/>
  <c r="I24" i="8" s="1"/>
  <c r="J24" i="8" a="1"/>
  <c r="J24" i="8" s="1"/>
  <c r="C25" i="8" a="1"/>
  <c r="C25" i="8" s="1"/>
  <c r="D25" i="8" a="1"/>
  <c r="D25" i="8" s="1"/>
  <c r="E25" i="8" a="1"/>
  <c r="E25" i="8" s="1"/>
  <c r="F25" i="8" a="1"/>
  <c r="F25" i="8" s="1"/>
  <c r="P25" i="8" s="1"/>
  <c r="G25" i="8" a="1"/>
  <c r="G25" i="8" s="1"/>
  <c r="H25" i="8" a="1"/>
  <c r="H25" i="8" s="1"/>
  <c r="I25" i="8" a="1"/>
  <c r="I25" i="8" s="1"/>
  <c r="J25" i="8" a="1"/>
  <c r="J25" i="8" s="1"/>
  <c r="C26" i="8" a="1"/>
  <c r="C26" i="8" s="1"/>
  <c r="D26" i="8" a="1"/>
  <c r="D26" i="8" s="1"/>
  <c r="E26" i="8" a="1"/>
  <c r="E26" i="8" s="1"/>
  <c r="F26" i="8" a="1"/>
  <c r="F26" i="8" s="1"/>
  <c r="P26" i="8" s="1"/>
  <c r="G26" i="8" a="1"/>
  <c r="G26" i="8" s="1"/>
  <c r="H26" i="8" a="1"/>
  <c r="H26" i="8" s="1"/>
  <c r="I26" i="8" a="1"/>
  <c r="I26" i="8" s="1"/>
  <c r="J26" i="8" a="1"/>
  <c r="J26" i="8" s="1"/>
  <c r="C27" i="8" a="1"/>
  <c r="C27" i="8" s="1"/>
  <c r="D27" i="8" a="1"/>
  <c r="D27" i="8" s="1"/>
  <c r="E27" i="8" a="1"/>
  <c r="E27" i="8" s="1"/>
  <c r="F27" i="8" a="1"/>
  <c r="F27" i="8" s="1"/>
  <c r="P27" i="8" s="1"/>
  <c r="G27" i="8" a="1"/>
  <c r="G27" i="8" s="1"/>
  <c r="H27" i="8" a="1"/>
  <c r="H27" i="8" s="1"/>
  <c r="I27" i="8" a="1"/>
  <c r="I27" i="8" s="1"/>
  <c r="J27" i="8" a="1"/>
  <c r="J27" i="8" s="1"/>
  <c r="C28" i="8" a="1"/>
  <c r="C28" i="8" s="1"/>
  <c r="D28" i="8" a="1"/>
  <c r="D28" i="8" s="1"/>
  <c r="E28" i="8" a="1"/>
  <c r="E28" i="8" s="1"/>
  <c r="F28" i="8" a="1"/>
  <c r="F28" i="8" s="1"/>
  <c r="P28" i="8" s="1"/>
  <c r="G28" i="8" a="1"/>
  <c r="G28" i="8" s="1"/>
  <c r="H28" i="8" a="1"/>
  <c r="H28" i="8" s="1"/>
  <c r="I28" i="8" a="1"/>
  <c r="I28" i="8" s="1"/>
  <c r="J28" i="8" a="1"/>
  <c r="J28" i="8" s="1"/>
  <c r="C29" i="8" a="1"/>
  <c r="C29" i="8" s="1"/>
  <c r="D29" i="8" a="1"/>
  <c r="D29" i="8" s="1"/>
  <c r="E29" i="8" a="1"/>
  <c r="E29" i="8" s="1"/>
  <c r="F29" i="8" a="1"/>
  <c r="F29" i="8" s="1"/>
  <c r="P29" i="8" s="1"/>
  <c r="G29" i="8" a="1"/>
  <c r="G29" i="8" s="1"/>
  <c r="H29" i="8" a="1"/>
  <c r="H29" i="8" s="1"/>
  <c r="I29" i="8" a="1"/>
  <c r="I29" i="8" s="1"/>
  <c r="J29" i="8" a="1"/>
  <c r="J29" i="8" s="1"/>
  <c r="C30" i="8" a="1"/>
  <c r="C30" i="8" s="1"/>
  <c r="D30" i="8" a="1"/>
  <c r="D30" i="8" s="1"/>
  <c r="E30" i="8" a="1"/>
  <c r="E30" i="8" s="1"/>
  <c r="F30" i="8" a="1"/>
  <c r="F30" i="8" s="1"/>
  <c r="P30" i="8" s="1"/>
  <c r="G30" i="8" a="1"/>
  <c r="G30" i="8" s="1"/>
  <c r="H30" i="8" a="1"/>
  <c r="H30" i="8" s="1"/>
  <c r="I30" i="8" a="1"/>
  <c r="I30" i="8" s="1"/>
  <c r="J30" i="8" a="1"/>
  <c r="J30" i="8" s="1"/>
  <c r="C31" i="8" a="1"/>
  <c r="C31" i="8" s="1"/>
  <c r="D31" i="8" a="1"/>
  <c r="D31" i="8" s="1"/>
  <c r="E31" i="8" a="1"/>
  <c r="E31" i="8" s="1"/>
  <c r="F31" i="8" a="1"/>
  <c r="F31" i="8" s="1"/>
  <c r="P31" i="8" s="1"/>
  <c r="G31" i="8" a="1"/>
  <c r="G31" i="8" s="1"/>
  <c r="H31" i="8" a="1"/>
  <c r="H31" i="8" s="1"/>
  <c r="I31" i="8" a="1"/>
  <c r="I31" i="8" s="1"/>
  <c r="J31" i="8" a="1"/>
  <c r="J31" i="8" s="1"/>
  <c r="C32" i="8" a="1"/>
  <c r="C32" i="8" s="1"/>
  <c r="D32" i="8" a="1"/>
  <c r="D32" i="8" s="1"/>
  <c r="E32" i="8" a="1"/>
  <c r="E32" i="8" s="1"/>
  <c r="F32" i="8" a="1"/>
  <c r="F32" i="8" s="1"/>
  <c r="P32" i="8" s="1"/>
  <c r="G32" i="8" a="1"/>
  <c r="G32" i="8" s="1"/>
  <c r="H32" i="8" a="1"/>
  <c r="H32" i="8" s="1"/>
  <c r="I32" i="8" a="1"/>
  <c r="I32" i="8" s="1"/>
  <c r="J32" i="8" a="1"/>
  <c r="J32" i="8" s="1"/>
  <c r="C33" i="8" a="1"/>
  <c r="C33" i="8" s="1"/>
  <c r="D33" i="8" a="1"/>
  <c r="D33" i="8" s="1"/>
  <c r="E33" i="8" a="1"/>
  <c r="E33" i="8" s="1"/>
  <c r="F33" i="8" a="1"/>
  <c r="F33" i="8" s="1"/>
  <c r="P33" i="8" s="1"/>
  <c r="G33" i="8" a="1"/>
  <c r="G33" i="8" s="1"/>
  <c r="H33" i="8" a="1"/>
  <c r="H33" i="8" s="1"/>
  <c r="I33" i="8" a="1"/>
  <c r="I33" i="8" s="1"/>
  <c r="J33" i="8" a="1"/>
  <c r="J33" i="8" s="1"/>
  <c r="C34" i="8" a="1"/>
  <c r="C34" i="8" s="1"/>
  <c r="D34" i="8" a="1"/>
  <c r="D34" i="8" s="1"/>
  <c r="E34" i="8" a="1"/>
  <c r="E34" i="8" s="1"/>
  <c r="F34" i="8" a="1"/>
  <c r="F34" i="8" s="1"/>
  <c r="P34" i="8" s="1"/>
  <c r="G34" i="8" a="1"/>
  <c r="G34" i="8" s="1"/>
  <c r="H34" i="8" a="1"/>
  <c r="H34" i="8" s="1"/>
  <c r="I34" i="8" a="1"/>
  <c r="I34" i="8" s="1"/>
  <c r="J34" i="8" a="1"/>
  <c r="J34" i="8" s="1"/>
  <c r="J35" i="8"/>
  <c r="C40" i="8" a="1"/>
  <c r="C40" i="8"/>
  <c r="D40" i="8" a="1"/>
  <c r="D40" i="8"/>
  <c r="E40" i="8" a="1"/>
  <c r="E40" i="8"/>
  <c r="N40" i="8" s="1"/>
  <c r="F40" i="8" a="1"/>
  <c r="F40" i="8"/>
  <c r="P40" i="8" s="1"/>
  <c r="G40" i="8" a="1"/>
  <c r="G40" i="8"/>
  <c r="G70" i="8" s="1"/>
  <c r="H40" i="8" a="1"/>
  <c r="H40" i="8"/>
  <c r="I40" i="8" a="1"/>
  <c r="I40" i="8"/>
  <c r="J40" i="8" a="1"/>
  <c r="J40" i="8"/>
  <c r="M40" i="8"/>
  <c r="O40" i="8"/>
  <c r="A41" i="8"/>
  <c r="C41" i="8" a="1"/>
  <c r="C41" i="8"/>
  <c r="D41" i="8" a="1"/>
  <c r="D41" i="8"/>
  <c r="M41" i="8" s="1"/>
  <c r="E41" i="8" a="1"/>
  <c r="E41" i="8"/>
  <c r="L41" i="8" s="1"/>
  <c r="F41" i="8" a="1"/>
  <c r="F41" i="8"/>
  <c r="P41" i="8" s="1"/>
  <c r="G41" i="8" a="1"/>
  <c r="G41" i="8"/>
  <c r="H41" i="8" a="1"/>
  <c r="H41" i="8"/>
  <c r="I41" i="8" a="1"/>
  <c r="I41" i="8"/>
  <c r="J41" i="8" a="1"/>
  <c r="J41" i="8"/>
  <c r="O41" i="8"/>
  <c r="C42" i="8" a="1"/>
  <c r="C42" i="8"/>
  <c r="D42" i="8" a="1"/>
  <c r="D42" i="8"/>
  <c r="E42" i="8" a="1"/>
  <c r="E42" i="8"/>
  <c r="N42" i="8" s="1"/>
  <c r="F42" i="8" a="1"/>
  <c r="F42" i="8"/>
  <c r="P42" i="8" s="1"/>
  <c r="G42" i="8" a="1"/>
  <c r="G42" i="8"/>
  <c r="H42" i="8" a="1"/>
  <c r="H42" i="8"/>
  <c r="I42" i="8" a="1"/>
  <c r="I42" i="8"/>
  <c r="J42" i="8" a="1"/>
  <c r="J42" i="8"/>
  <c r="M42" i="8"/>
  <c r="O42" i="8"/>
  <c r="A43" i="8"/>
  <c r="C43" i="8" a="1"/>
  <c r="C43" i="8"/>
  <c r="D43" i="8" a="1"/>
  <c r="D43" i="8"/>
  <c r="M43" i="8" s="1"/>
  <c r="E43" i="8" a="1"/>
  <c r="E43" i="8"/>
  <c r="L43" i="8" s="1"/>
  <c r="F43" i="8" a="1"/>
  <c r="F43" i="8"/>
  <c r="P43" i="8" s="1"/>
  <c r="G43" i="8" a="1"/>
  <c r="G43" i="8"/>
  <c r="H43" i="8" a="1"/>
  <c r="H43" i="8"/>
  <c r="I43" i="8" a="1"/>
  <c r="I43" i="8"/>
  <c r="J43" i="8" a="1"/>
  <c r="J43" i="8"/>
  <c r="O43" i="8"/>
  <c r="C44" i="8" a="1"/>
  <c r="C44" i="8"/>
  <c r="D44" i="8" a="1"/>
  <c r="D44" i="8"/>
  <c r="E44" i="8" a="1"/>
  <c r="E44" i="8"/>
  <c r="N44" i="8" s="1"/>
  <c r="F44" i="8" a="1"/>
  <c r="F44" i="8"/>
  <c r="P44" i="8" s="1"/>
  <c r="G44" i="8" a="1"/>
  <c r="G44" i="8"/>
  <c r="H44" i="8" a="1"/>
  <c r="H44" i="8"/>
  <c r="I44" i="8" a="1"/>
  <c r="I44" i="8"/>
  <c r="J44" i="8" a="1"/>
  <c r="J44" i="8"/>
  <c r="M44" i="8"/>
  <c r="O44" i="8"/>
  <c r="A45" i="8"/>
  <c r="C45" i="8" a="1"/>
  <c r="C45" i="8"/>
  <c r="D45" i="8" a="1"/>
  <c r="D45" i="8"/>
  <c r="M45" i="8" s="1"/>
  <c r="E45" i="8" a="1"/>
  <c r="E45" i="8"/>
  <c r="L45" i="8" s="1"/>
  <c r="F45" i="8" a="1"/>
  <c r="F45" i="8"/>
  <c r="P45" i="8" s="1"/>
  <c r="G45" i="8" a="1"/>
  <c r="G45" i="8"/>
  <c r="H45" i="8" a="1"/>
  <c r="H45" i="8"/>
  <c r="I45" i="8" a="1"/>
  <c r="I45" i="8"/>
  <c r="J45" i="8" a="1"/>
  <c r="J45" i="8"/>
  <c r="O45" i="8"/>
  <c r="C46" i="8" a="1"/>
  <c r="C46" i="8"/>
  <c r="D46" i="8" a="1"/>
  <c r="D46" i="8"/>
  <c r="E46" i="8" a="1"/>
  <c r="E46" i="8"/>
  <c r="N46" i="8" s="1"/>
  <c r="F46" i="8" a="1"/>
  <c r="F46" i="8"/>
  <c r="P46" i="8" s="1"/>
  <c r="G46" i="8" a="1"/>
  <c r="G46" i="8"/>
  <c r="H46" i="8" a="1"/>
  <c r="H46" i="8"/>
  <c r="I46" i="8" a="1"/>
  <c r="I46" i="8"/>
  <c r="J46" i="8" a="1"/>
  <c r="J46" i="8"/>
  <c r="M46" i="8"/>
  <c r="O46" i="8"/>
  <c r="A47" i="8"/>
  <c r="C47" i="8" a="1"/>
  <c r="C47" i="8"/>
  <c r="D47" i="8" a="1"/>
  <c r="D47" i="8"/>
  <c r="M47" i="8" s="1"/>
  <c r="E47" i="8" a="1"/>
  <c r="E47" i="8"/>
  <c r="L47" i="8" s="1"/>
  <c r="F47" i="8" a="1"/>
  <c r="F47" i="8"/>
  <c r="P47" i="8" s="1"/>
  <c r="G47" i="8" a="1"/>
  <c r="G47" i="8"/>
  <c r="H47" i="8" a="1"/>
  <c r="H47" i="8"/>
  <c r="I47" i="8" a="1"/>
  <c r="I47" i="8"/>
  <c r="J47" i="8" a="1"/>
  <c r="J47" i="8"/>
  <c r="O47" i="8"/>
  <c r="C48" i="8" a="1"/>
  <c r="C48" i="8"/>
  <c r="D48" i="8" a="1"/>
  <c r="D48" i="8"/>
  <c r="E48" i="8" a="1"/>
  <c r="E48" i="8"/>
  <c r="N48" i="8" s="1"/>
  <c r="F48" i="8" a="1"/>
  <c r="F48" i="8"/>
  <c r="P48" i="8" s="1"/>
  <c r="G48" i="8" a="1"/>
  <c r="G48" i="8"/>
  <c r="H48" i="8" a="1"/>
  <c r="H48" i="8"/>
  <c r="I48" i="8" a="1"/>
  <c r="I48" i="8"/>
  <c r="J48" i="8" a="1"/>
  <c r="J48" i="8"/>
  <c r="M48" i="8"/>
  <c r="O48" i="8"/>
  <c r="A49" i="8"/>
  <c r="C49" i="8" a="1"/>
  <c r="C49" i="8"/>
  <c r="D49" i="8" a="1"/>
  <c r="D49" i="8"/>
  <c r="M49" i="8" s="1"/>
  <c r="E49" i="8" a="1"/>
  <c r="E49" i="8"/>
  <c r="L49" i="8" s="1"/>
  <c r="F49" i="8" a="1"/>
  <c r="F49" i="8"/>
  <c r="P49" i="8" s="1"/>
  <c r="G49" i="8" a="1"/>
  <c r="G49" i="8"/>
  <c r="H49" i="8" a="1"/>
  <c r="H49" i="8"/>
  <c r="I49" i="8" a="1"/>
  <c r="I49" i="8"/>
  <c r="J49" i="8" a="1"/>
  <c r="J49" i="8"/>
  <c r="O49" i="8"/>
  <c r="C50" i="8" a="1"/>
  <c r="C50" i="8"/>
  <c r="D50" i="8" a="1"/>
  <c r="D50" i="8"/>
  <c r="E50" i="8" a="1"/>
  <c r="E50" i="8"/>
  <c r="N50" i="8" s="1"/>
  <c r="F50" i="8" a="1"/>
  <c r="F50" i="8"/>
  <c r="P50" i="8" s="1"/>
  <c r="G50" i="8" a="1"/>
  <c r="G50" i="8"/>
  <c r="H50" i="8" a="1"/>
  <c r="H50" i="8"/>
  <c r="I50" i="8" a="1"/>
  <c r="I50" i="8"/>
  <c r="J50" i="8" a="1"/>
  <c r="J50" i="8"/>
  <c r="M50" i="8"/>
  <c r="O50" i="8"/>
  <c r="A51" i="8"/>
  <c r="C51" i="8" a="1"/>
  <c r="C51" i="8"/>
  <c r="D51" i="8" a="1"/>
  <c r="D51" i="8"/>
  <c r="M51" i="8" s="1"/>
  <c r="E51" i="8" a="1"/>
  <c r="E51" i="8"/>
  <c r="L51" i="8" s="1"/>
  <c r="F51" i="8" a="1"/>
  <c r="F51" i="8"/>
  <c r="P51" i="8" s="1"/>
  <c r="G51" i="8" a="1"/>
  <c r="G51" i="8"/>
  <c r="H51" i="8" a="1"/>
  <c r="H51" i="8"/>
  <c r="I51" i="8" a="1"/>
  <c r="I51" i="8"/>
  <c r="J51" i="8" a="1"/>
  <c r="J51" i="8"/>
  <c r="O51" i="8"/>
  <c r="C52" i="8" a="1"/>
  <c r="C52" i="8"/>
  <c r="D52" i="8" a="1"/>
  <c r="D52" i="8"/>
  <c r="E52" i="8" a="1"/>
  <c r="E52" i="8"/>
  <c r="N52" i="8" s="1"/>
  <c r="F52" i="8" a="1"/>
  <c r="F52" i="8"/>
  <c r="P52" i="8" s="1"/>
  <c r="G52" i="8" a="1"/>
  <c r="G52" i="8"/>
  <c r="H52" i="8" a="1"/>
  <c r="H52" i="8"/>
  <c r="I52" i="8" a="1"/>
  <c r="I52" i="8"/>
  <c r="J52" i="8" a="1"/>
  <c r="J52" i="8"/>
  <c r="M52" i="8"/>
  <c r="O52" i="8"/>
  <c r="A53" i="8"/>
  <c r="C53" i="8" a="1"/>
  <c r="C53" i="8"/>
  <c r="D53" i="8" a="1"/>
  <c r="D53" i="8"/>
  <c r="M53" i="8" s="1"/>
  <c r="E53" i="8" a="1"/>
  <c r="E53" i="8"/>
  <c r="L53" i="8" s="1"/>
  <c r="F53" i="8" a="1"/>
  <c r="F53" i="8"/>
  <c r="P53" i="8" s="1"/>
  <c r="G53" i="8" a="1"/>
  <c r="G53" i="8"/>
  <c r="H53" i="8" a="1"/>
  <c r="H53" i="8"/>
  <c r="I53" i="8" a="1"/>
  <c r="I53" i="8"/>
  <c r="J53" i="8" a="1"/>
  <c r="J53" i="8"/>
  <c r="O53" i="8"/>
  <c r="C54" i="8" a="1"/>
  <c r="C54" i="8"/>
  <c r="D54" i="8" a="1"/>
  <c r="D54" i="8"/>
  <c r="E54" i="8" a="1"/>
  <c r="E54" i="8"/>
  <c r="N54" i="8" s="1"/>
  <c r="F54" i="8" a="1"/>
  <c r="F54" i="8"/>
  <c r="P54" i="8" s="1"/>
  <c r="G54" i="8" a="1"/>
  <c r="G54" i="8"/>
  <c r="H54" i="8" a="1"/>
  <c r="H54" i="8"/>
  <c r="I54" i="8" a="1"/>
  <c r="I54" i="8"/>
  <c r="J54" i="8" a="1"/>
  <c r="J54" i="8"/>
  <c r="M54" i="8"/>
  <c r="O54" i="8"/>
  <c r="A55" i="8"/>
  <c r="C55" i="8" a="1"/>
  <c r="C55" i="8"/>
  <c r="D55" i="8" a="1"/>
  <c r="D55" i="8"/>
  <c r="M55" i="8" s="1"/>
  <c r="E55" i="8" a="1"/>
  <c r="E55" i="8"/>
  <c r="L55" i="8" s="1"/>
  <c r="F55" i="8" a="1"/>
  <c r="F55" i="8"/>
  <c r="P55" i="8" s="1"/>
  <c r="G55" i="8" a="1"/>
  <c r="G55" i="8"/>
  <c r="H55" i="8" a="1"/>
  <c r="H55" i="8"/>
  <c r="I55" i="8" a="1"/>
  <c r="I55" i="8"/>
  <c r="J55" i="8" a="1"/>
  <c r="J55" i="8"/>
  <c r="O55" i="8"/>
  <c r="C56" i="8" a="1"/>
  <c r="C56" i="8"/>
  <c r="D56" i="8" a="1"/>
  <c r="D56" i="8"/>
  <c r="E56" i="8" a="1"/>
  <c r="E56" i="8"/>
  <c r="N56" i="8" s="1"/>
  <c r="F56" i="8" a="1"/>
  <c r="F56" i="8"/>
  <c r="P56" i="8" s="1"/>
  <c r="G56" i="8" a="1"/>
  <c r="G56" i="8"/>
  <c r="H56" i="8" a="1"/>
  <c r="H56" i="8"/>
  <c r="I56" i="8" a="1"/>
  <c r="I56" i="8"/>
  <c r="J56" i="8" a="1"/>
  <c r="J56" i="8"/>
  <c r="M56" i="8"/>
  <c r="O56" i="8"/>
  <c r="A57" i="8"/>
  <c r="C57" i="8" a="1"/>
  <c r="C57" i="8"/>
  <c r="D57" i="8" a="1"/>
  <c r="D57" i="8"/>
  <c r="M57" i="8" s="1"/>
  <c r="E57" i="8" a="1"/>
  <c r="E57" i="8"/>
  <c r="L57" i="8" s="1"/>
  <c r="F57" i="8" a="1"/>
  <c r="F57" i="8"/>
  <c r="P57" i="8" s="1"/>
  <c r="G57" i="8" a="1"/>
  <c r="G57" i="8"/>
  <c r="H57" i="8" a="1"/>
  <c r="H57" i="8"/>
  <c r="I57" i="8" a="1"/>
  <c r="I57" i="8"/>
  <c r="J57" i="8" a="1"/>
  <c r="J57" i="8"/>
  <c r="O57" i="8"/>
  <c r="C58" i="8" a="1"/>
  <c r="C58" i="8"/>
  <c r="D58" i="8" a="1"/>
  <c r="D58" i="8"/>
  <c r="E58" i="8" a="1"/>
  <c r="E58" i="8"/>
  <c r="N58" i="8" s="1"/>
  <c r="F58" i="8" a="1"/>
  <c r="F58" i="8"/>
  <c r="P58" i="8" s="1"/>
  <c r="G58" i="8" a="1"/>
  <c r="G58" i="8"/>
  <c r="H58" i="8" a="1"/>
  <c r="H58" i="8"/>
  <c r="I58" i="8" a="1"/>
  <c r="I58" i="8"/>
  <c r="J58" i="8" a="1"/>
  <c r="J58" i="8"/>
  <c r="M58" i="8"/>
  <c r="O58" i="8"/>
  <c r="A59" i="8"/>
  <c r="C59" i="8" a="1"/>
  <c r="C59" i="8"/>
  <c r="D59" i="8" a="1"/>
  <c r="D59" i="8"/>
  <c r="M59" i="8" s="1"/>
  <c r="E59" i="8" a="1"/>
  <c r="E59" i="8"/>
  <c r="L59" i="8" s="1"/>
  <c r="F59" i="8" a="1"/>
  <c r="F59" i="8"/>
  <c r="P59" i="8" s="1"/>
  <c r="G59" i="8" a="1"/>
  <c r="G59" i="8"/>
  <c r="H59" i="8" a="1"/>
  <c r="H59" i="8"/>
  <c r="I59" i="8" a="1"/>
  <c r="I59" i="8"/>
  <c r="J59" i="8" a="1"/>
  <c r="J59" i="8"/>
  <c r="O59" i="8"/>
  <c r="C60" i="8" a="1"/>
  <c r="C60" i="8"/>
  <c r="D60" i="8" a="1"/>
  <c r="D60" i="8"/>
  <c r="E60" i="8" a="1"/>
  <c r="E60" i="8"/>
  <c r="N60" i="8" s="1"/>
  <c r="F60" i="8" a="1"/>
  <c r="F60" i="8"/>
  <c r="P60" i="8" s="1"/>
  <c r="G60" i="8" a="1"/>
  <c r="G60" i="8"/>
  <c r="H60" i="8" a="1"/>
  <c r="H60" i="8"/>
  <c r="I60" i="8" a="1"/>
  <c r="I60" i="8"/>
  <c r="J60" i="8" a="1"/>
  <c r="J60" i="8"/>
  <c r="M60" i="8"/>
  <c r="O60" i="8"/>
  <c r="A61" i="8"/>
  <c r="C61" i="8" a="1"/>
  <c r="C61" i="8"/>
  <c r="D61" i="8" a="1"/>
  <c r="D61" i="8"/>
  <c r="M61" i="8" s="1"/>
  <c r="E61" i="8" a="1"/>
  <c r="E61" i="8"/>
  <c r="L61" i="8" s="1"/>
  <c r="F61" i="8" a="1"/>
  <c r="F61" i="8"/>
  <c r="P61" i="8" s="1"/>
  <c r="G61" i="8" a="1"/>
  <c r="G61" i="8"/>
  <c r="H61" i="8" a="1"/>
  <c r="H61" i="8"/>
  <c r="I61" i="8" a="1"/>
  <c r="I61" i="8"/>
  <c r="J61" i="8" a="1"/>
  <c r="J61" i="8"/>
  <c r="O61" i="8"/>
  <c r="C62" i="8" a="1"/>
  <c r="C62" i="8"/>
  <c r="D62" i="8" a="1"/>
  <c r="D62" i="8"/>
  <c r="E62" i="8" a="1"/>
  <c r="E62" i="8"/>
  <c r="N62" i="8" s="1"/>
  <c r="F62" i="8" a="1"/>
  <c r="F62" i="8"/>
  <c r="P62" i="8" s="1"/>
  <c r="G62" i="8" a="1"/>
  <c r="G62" i="8"/>
  <c r="H62" i="8" a="1"/>
  <c r="H62" i="8"/>
  <c r="I62" i="8" a="1"/>
  <c r="I62" i="8"/>
  <c r="J62" i="8" a="1"/>
  <c r="J62" i="8"/>
  <c r="M62" i="8"/>
  <c r="O62" i="8"/>
  <c r="A63" i="8"/>
  <c r="C63" i="8" a="1"/>
  <c r="C63" i="8"/>
  <c r="D63" i="8" a="1"/>
  <c r="D63" i="8"/>
  <c r="M63" i="8" s="1"/>
  <c r="E63" i="8" a="1"/>
  <c r="E63" i="8"/>
  <c r="L63" i="8" s="1"/>
  <c r="F63" i="8" a="1"/>
  <c r="F63" i="8"/>
  <c r="P63" i="8" s="1"/>
  <c r="G63" i="8" a="1"/>
  <c r="G63" i="8"/>
  <c r="H63" i="8" a="1"/>
  <c r="H63" i="8"/>
  <c r="I63" i="8" a="1"/>
  <c r="I63" i="8"/>
  <c r="J63" i="8" a="1"/>
  <c r="J63" i="8"/>
  <c r="O63" i="8"/>
  <c r="C64" i="8" a="1"/>
  <c r="C64" i="8"/>
  <c r="D64" i="8" a="1"/>
  <c r="D64" i="8"/>
  <c r="E64" i="8" a="1"/>
  <c r="E64" i="8"/>
  <c r="N64" i="8" s="1"/>
  <c r="F64" i="8" a="1"/>
  <c r="F64" i="8"/>
  <c r="P64" i="8" s="1"/>
  <c r="G64" i="8" a="1"/>
  <c r="G64" i="8"/>
  <c r="H64" i="8" a="1"/>
  <c r="H64" i="8"/>
  <c r="I64" i="8" a="1"/>
  <c r="I64" i="8"/>
  <c r="J64" i="8" a="1"/>
  <c r="J64" i="8"/>
  <c r="M64" i="8"/>
  <c r="O64" i="8"/>
  <c r="A65" i="8"/>
  <c r="C65" i="8" a="1"/>
  <c r="C65" i="8"/>
  <c r="D65" i="8" a="1"/>
  <c r="D65" i="8"/>
  <c r="M65" i="8" s="1"/>
  <c r="E65" i="8" a="1"/>
  <c r="E65" i="8"/>
  <c r="L65" i="8" s="1"/>
  <c r="F65" i="8" a="1"/>
  <c r="F65" i="8"/>
  <c r="P65" i="8" s="1"/>
  <c r="G65" i="8" a="1"/>
  <c r="G65" i="8"/>
  <c r="H65" i="8" a="1"/>
  <c r="H65" i="8"/>
  <c r="I65" i="8" a="1"/>
  <c r="I65" i="8"/>
  <c r="J65" i="8" a="1"/>
  <c r="J65" i="8"/>
  <c r="O65" i="8"/>
  <c r="C66" i="8" a="1"/>
  <c r="C66" i="8"/>
  <c r="D66" i="8" a="1"/>
  <c r="D66" i="8"/>
  <c r="E66" i="8" a="1"/>
  <c r="E66" i="8"/>
  <c r="N66" i="8" s="1"/>
  <c r="F66" i="8" a="1"/>
  <c r="F66" i="8"/>
  <c r="P66" i="8" s="1"/>
  <c r="G66" i="8" a="1"/>
  <c r="G66" i="8"/>
  <c r="H66" i="8" a="1"/>
  <c r="H66" i="8"/>
  <c r="I66" i="8" a="1"/>
  <c r="I66" i="8"/>
  <c r="J66" i="8" a="1"/>
  <c r="J66" i="8"/>
  <c r="M66" i="8"/>
  <c r="O66" i="8"/>
  <c r="A67" i="8"/>
  <c r="C67" i="8" a="1"/>
  <c r="C67" i="8"/>
  <c r="D67" i="8" a="1"/>
  <c r="D67" i="8"/>
  <c r="M67" i="8" s="1"/>
  <c r="E67" i="8" a="1"/>
  <c r="E67" i="8"/>
  <c r="L67" i="8" s="1"/>
  <c r="F67" i="8" a="1"/>
  <c r="F67" i="8"/>
  <c r="P67" i="8" s="1"/>
  <c r="G67" i="8" a="1"/>
  <c r="G67" i="8"/>
  <c r="H67" i="8" a="1"/>
  <c r="H67" i="8"/>
  <c r="I67" i="8" a="1"/>
  <c r="I67" i="8"/>
  <c r="J67" i="8" a="1"/>
  <c r="J67" i="8"/>
  <c r="O67" i="8"/>
  <c r="C68" i="8" a="1"/>
  <c r="C68" i="8"/>
  <c r="D68" i="8" a="1"/>
  <c r="D68" i="8"/>
  <c r="E68" i="8" a="1"/>
  <c r="E68" i="8"/>
  <c r="N68" i="8" s="1"/>
  <c r="F68" i="8" a="1"/>
  <c r="F68" i="8"/>
  <c r="P68" i="8" s="1"/>
  <c r="G68" i="8" a="1"/>
  <c r="G68" i="8"/>
  <c r="H68" i="8" a="1"/>
  <c r="H68" i="8"/>
  <c r="I68" i="8" a="1"/>
  <c r="I68" i="8"/>
  <c r="J68" i="8" a="1"/>
  <c r="J68" i="8" s="1"/>
  <c r="M68" i="8"/>
  <c r="O68" i="8"/>
  <c r="C69" i="8" a="1"/>
  <c r="C69" i="8" s="1"/>
  <c r="D69" i="8" a="1"/>
  <c r="D69" i="8"/>
  <c r="M69" i="8" s="1"/>
  <c r="E69" i="8" a="1"/>
  <c r="E69" i="8" s="1"/>
  <c r="F69" i="8" a="1"/>
  <c r="F69" i="8"/>
  <c r="G69" i="8" a="1"/>
  <c r="G69" i="8" s="1"/>
  <c r="H69" i="8" a="1"/>
  <c r="H69" i="8"/>
  <c r="I69" i="8" a="1"/>
  <c r="I69" i="8" s="1"/>
  <c r="J69" i="8" a="1"/>
  <c r="J69" i="8"/>
  <c r="O69" i="8"/>
  <c r="J70" i="8"/>
  <c r="O70" i="8"/>
  <c r="C75" i="8" a="1"/>
  <c r="C75" i="8" s="1"/>
  <c r="D75" i="8" a="1"/>
  <c r="D75" i="8" s="1"/>
  <c r="E75" i="8" a="1"/>
  <c r="E75" i="8" s="1"/>
  <c r="F75" i="8" a="1"/>
  <c r="F75" i="8" s="1"/>
  <c r="G75" i="8" a="1"/>
  <c r="G75" i="8" s="1"/>
  <c r="H75" i="8" a="1"/>
  <c r="H75" i="8" s="1"/>
  <c r="I75" i="8" a="1"/>
  <c r="I75" i="8" s="1"/>
  <c r="J75" i="8" a="1"/>
  <c r="J75" i="8" s="1"/>
  <c r="C76" i="8" a="1"/>
  <c r="C76" i="8" s="1"/>
  <c r="D76" i="8" a="1"/>
  <c r="D76" i="8" s="1"/>
  <c r="E76" i="8" a="1"/>
  <c r="E76" i="8" s="1"/>
  <c r="F76" i="8" a="1"/>
  <c r="F76" i="8" s="1"/>
  <c r="G76" i="8" a="1"/>
  <c r="G76" i="8" s="1"/>
  <c r="H76" i="8" a="1"/>
  <c r="H76" i="8" s="1"/>
  <c r="I76" i="8" a="1"/>
  <c r="I76" i="8" s="1"/>
  <c r="J76" i="8" a="1"/>
  <c r="J76" i="8" s="1"/>
  <c r="C77" i="8" a="1"/>
  <c r="C77" i="8" s="1"/>
  <c r="D77" i="8" a="1"/>
  <c r="D77" i="8" s="1"/>
  <c r="E77" i="8" a="1"/>
  <c r="E77" i="8" s="1"/>
  <c r="F77" i="8" a="1"/>
  <c r="F77" i="8" s="1"/>
  <c r="G77" i="8" a="1"/>
  <c r="G77" i="8" s="1"/>
  <c r="H77" i="8" a="1"/>
  <c r="H77" i="8" s="1"/>
  <c r="I77" i="8" a="1"/>
  <c r="I77" i="8" s="1"/>
  <c r="J77" i="8" a="1"/>
  <c r="J77" i="8" s="1"/>
  <c r="C78" i="8" a="1"/>
  <c r="C78" i="8" s="1"/>
  <c r="D78" i="8" a="1"/>
  <c r="D78" i="8" s="1"/>
  <c r="E78" i="8" a="1"/>
  <c r="E78" i="8" s="1"/>
  <c r="F78" i="8" a="1"/>
  <c r="F78" i="8" s="1"/>
  <c r="G78" i="8" a="1"/>
  <c r="G78" i="8" s="1"/>
  <c r="H78" i="8" a="1"/>
  <c r="H78" i="8" s="1"/>
  <c r="I78" i="8" a="1"/>
  <c r="I78" i="8" s="1"/>
  <c r="J78" i="8" a="1"/>
  <c r="J78" i="8" s="1"/>
  <c r="C79" i="8" a="1"/>
  <c r="C79" i="8" s="1"/>
  <c r="D79" i="8" a="1"/>
  <c r="D79" i="8" s="1"/>
  <c r="E79" i="8" a="1"/>
  <c r="E79" i="8" s="1"/>
  <c r="F79" i="8" a="1"/>
  <c r="F79" i="8" s="1"/>
  <c r="G79" i="8" a="1"/>
  <c r="G79" i="8" s="1"/>
  <c r="H79" i="8" a="1"/>
  <c r="H79" i="8" s="1"/>
  <c r="I79" i="8" a="1"/>
  <c r="I79" i="8" s="1"/>
  <c r="J79" i="8" a="1"/>
  <c r="J79" i="8" s="1"/>
  <c r="C80" i="8" a="1"/>
  <c r="C80" i="8" s="1"/>
  <c r="D80" i="8" a="1"/>
  <c r="D80" i="8" s="1"/>
  <c r="E80" i="8" a="1"/>
  <c r="E80" i="8" s="1"/>
  <c r="F80" i="8" a="1"/>
  <c r="F80" i="8" s="1"/>
  <c r="G80" i="8" a="1"/>
  <c r="G80" i="8" s="1"/>
  <c r="H80" i="8" a="1"/>
  <c r="H80" i="8" s="1"/>
  <c r="I80" i="8" a="1"/>
  <c r="I80" i="8" s="1"/>
  <c r="J80" i="8" a="1"/>
  <c r="J80" i="8" s="1"/>
  <c r="C81" i="8" a="1"/>
  <c r="C81" i="8" s="1"/>
  <c r="D81" i="8" a="1"/>
  <c r="D81" i="8" s="1"/>
  <c r="E81" i="8" a="1"/>
  <c r="E81" i="8" s="1"/>
  <c r="F81" i="8" a="1"/>
  <c r="F81" i="8" s="1"/>
  <c r="G81" i="8" a="1"/>
  <c r="G81" i="8" s="1"/>
  <c r="H81" i="8" a="1"/>
  <c r="H81" i="8" s="1"/>
  <c r="I81" i="8" a="1"/>
  <c r="I81" i="8" s="1"/>
  <c r="J81" i="8" a="1"/>
  <c r="J81" i="8" s="1"/>
  <c r="C82" i="8" a="1"/>
  <c r="C82" i="8" s="1"/>
  <c r="D82" i="8" a="1"/>
  <c r="D82" i="8" s="1"/>
  <c r="E82" i="8" a="1"/>
  <c r="E82" i="8" s="1"/>
  <c r="F82" i="8" a="1"/>
  <c r="F82" i="8" s="1"/>
  <c r="G82" i="8" a="1"/>
  <c r="G82" i="8" s="1"/>
  <c r="H82" i="8" a="1"/>
  <c r="H82" i="8" s="1"/>
  <c r="I82" i="8" a="1"/>
  <c r="I82" i="8" s="1"/>
  <c r="J82" i="8" a="1"/>
  <c r="J82" i="8" s="1"/>
  <c r="C83" i="8" a="1"/>
  <c r="C83" i="8" s="1"/>
  <c r="D83" i="8" a="1"/>
  <c r="D83" i="8" s="1"/>
  <c r="E83" i="8" a="1"/>
  <c r="E83" i="8" s="1"/>
  <c r="F83" i="8" a="1"/>
  <c r="F83" i="8" s="1"/>
  <c r="G83" i="8" a="1"/>
  <c r="G83" i="8" s="1"/>
  <c r="H83" i="8" a="1"/>
  <c r="H83" i="8" s="1"/>
  <c r="I83" i="8" a="1"/>
  <c r="I83" i="8" s="1"/>
  <c r="J83" i="8" a="1"/>
  <c r="J83" i="8" s="1"/>
  <c r="C84" i="8" a="1"/>
  <c r="C84" i="8" s="1"/>
  <c r="D84" i="8" a="1"/>
  <c r="D84" i="8" s="1"/>
  <c r="E84" i="8" a="1"/>
  <c r="E84" i="8" s="1"/>
  <c r="F84" i="8" a="1"/>
  <c r="F84" i="8" s="1"/>
  <c r="G84" i="8" a="1"/>
  <c r="G84" i="8" s="1"/>
  <c r="H84" i="8" a="1"/>
  <c r="H84" i="8" s="1"/>
  <c r="I84" i="8" a="1"/>
  <c r="I84" i="8" s="1"/>
  <c r="J84" i="8" a="1"/>
  <c r="J84" i="8" s="1"/>
  <c r="C85" i="8" a="1"/>
  <c r="C85" i="8" s="1"/>
  <c r="D85" i="8" a="1"/>
  <c r="D85" i="8" s="1"/>
  <c r="E85" i="8" a="1"/>
  <c r="E85" i="8" s="1"/>
  <c r="F85" i="8" a="1"/>
  <c r="F85" i="8" s="1"/>
  <c r="G85" i="8" a="1"/>
  <c r="G85" i="8" s="1"/>
  <c r="H85" i="8" a="1"/>
  <c r="H85" i="8" s="1"/>
  <c r="I85" i="8" a="1"/>
  <c r="I85" i="8" s="1"/>
  <c r="J85" i="8" a="1"/>
  <c r="J85" i="8" s="1"/>
  <c r="C86" i="8" a="1"/>
  <c r="C86" i="8" s="1"/>
  <c r="D86" i="8" a="1"/>
  <c r="D86" i="8" s="1"/>
  <c r="E86" i="8" a="1"/>
  <c r="E86" i="8" s="1"/>
  <c r="F86" i="8" a="1"/>
  <c r="F86" i="8" s="1"/>
  <c r="G86" i="8" a="1"/>
  <c r="G86" i="8" s="1"/>
  <c r="H86" i="8" a="1"/>
  <c r="H86" i="8" s="1"/>
  <c r="I86" i="8" a="1"/>
  <c r="I86" i="8" s="1"/>
  <c r="J86" i="8" a="1"/>
  <c r="J86" i="8" s="1"/>
  <c r="C87" i="8" a="1"/>
  <c r="C87" i="8" s="1"/>
  <c r="D87" i="8" a="1"/>
  <c r="D87" i="8" s="1"/>
  <c r="E87" i="8" a="1"/>
  <c r="E87" i="8" s="1"/>
  <c r="F87" i="8" a="1"/>
  <c r="F87" i="8" s="1"/>
  <c r="G87" i="8" a="1"/>
  <c r="G87" i="8" s="1"/>
  <c r="H87" i="8" a="1"/>
  <c r="H87" i="8" s="1"/>
  <c r="I87" i="8" a="1"/>
  <c r="I87" i="8" s="1"/>
  <c r="J87" i="8" a="1"/>
  <c r="J87" i="8" s="1"/>
  <c r="C88" i="8" a="1"/>
  <c r="C88" i="8" s="1"/>
  <c r="D88" i="8" a="1"/>
  <c r="D88" i="8" s="1"/>
  <c r="E88" i="8" a="1"/>
  <c r="E88" i="8" s="1"/>
  <c r="F88" i="8" a="1"/>
  <c r="F88" i="8" s="1"/>
  <c r="G88" i="8" a="1"/>
  <c r="G88" i="8" s="1"/>
  <c r="H88" i="8" a="1"/>
  <c r="H88" i="8" s="1"/>
  <c r="I88" i="8" a="1"/>
  <c r="I88" i="8" s="1"/>
  <c r="J88" i="8" a="1"/>
  <c r="J88" i="8" s="1"/>
  <c r="C89" i="8" a="1"/>
  <c r="C89" i="8" s="1"/>
  <c r="D89" i="8" a="1"/>
  <c r="D89" i="8" s="1"/>
  <c r="E89" i="8" a="1"/>
  <c r="E89" i="8" s="1"/>
  <c r="F89" i="8" a="1"/>
  <c r="F89" i="8" s="1"/>
  <c r="G89" i="8" a="1"/>
  <c r="G89" i="8" s="1"/>
  <c r="H89" i="8" a="1"/>
  <c r="H89" i="8" s="1"/>
  <c r="I89" i="8" a="1"/>
  <c r="I89" i="8" s="1"/>
  <c r="J89" i="8" a="1"/>
  <c r="J89" i="8" s="1"/>
  <c r="C90" i="8" a="1"/>
  <c r="C90" i="8" s="1"/>
  <c r="D90" i="8" a="1"/>
  <c r="D90" i="8" s="1"/>
  <c r="E90" i="8" a="1"/>
  <c r="E90" i="8" s="1"/>
  <c r="F90" i="8" a="1"/>
  <c r="F90" i="8" s="1"/>
  <c r="G90" i="8" a="1"/>
  <c r="G90" i="8" s="1"/>
  <c r="H90" i="8" a="1"/>
  <c r="H90" i="8" s="1"/>
  <c r="I90" i="8" a="1"/>
  <c r="I90" i="8" s="1"/>
  <c r="J90" i="8" a="1"/>
  <c r="J90" i="8" s="1"/>
  <c r="C91" i="8" a="1"/>
  <c r="C91" i="8" s="1"/>
  <c r="D91" i="8" a="1"/>
  <c r="D91" i="8" s="1"/>
  <c r="E91" i="8" a="1"/>
  <c r="E91" i="8" s="1"/>
  <c r="F91" i="8" a="1"/>
  <c r="F91" i="8" s="1"/>
  <c r="G91" i="8" a="1"/>
  <c r="G91" i="8" s="1"/>
  <c r="H91" i="8" a="1"/>
  <c r="H91" i="8" s="1"/>
  <c r="I91" i="8" a="1"/>
  <c r="I91" i="8" s="1"/>
  <c r="J91" i="8" a="1"/>
  <c r="J91" i="8" s="1"/>
  <c r="C92" i="8" a="1"/>
  <c r="C92" i="8" s="1"/>
  <c r="D92" i="8" a="1"/>
  <c r="D92" i="8" s="1"/>
  <c r="E92" i="8" a="1"/>
  <c r="E92" i="8" s="1"/>
  <c r="F92" i="8" a="1"/>
  <c r="F92" i="8" s="1"/>
  <c r="G92" i="8" a="1"/>
  <c r="G92" i="8" s="1"/>
  <c r="H92" i="8" a="1"/>
  <c r="H92" i="8" s="1"/>
  <c r="I92" i="8" a="1"/>
  <c r="I92" i="8" s="1"/>
  <c r="J92" i="8" a="1"/>
  <c r="J92" i="8" s="1"/>
  <c r="C93" i="8" a="1"/>
  <c r="C93" i="8" s="1"/>
  <c r="D93" i="8" a="1"/>
  <c r="D93" i="8" s="1"/>
  <c r="E93" i="8" a="1"/>
  <c r="E93" i="8" s="1"/>
  <c r="F93" i="8" a="1"/>
  <c r="F93" i="8" s="1"/>
  <c r="G93" i="8" a="1"/>
  <c r="G93" i="8" s="1"/>
  <c r="H93" i="8" a="1"/>
  <c r="H93" i="8" s="1"/>
  <c r="I93" i="8" a="1"/>
  <c r="I93" i="8" s="1"/>
  <c r="J93" i="8" a="1"/>
  <c r="J93" i="8" s="1"/>
  <c r="C94" i="8" a="1"/>
  <c r="C94" i="8" s="1"/>
  <c r="D94" i="8" a="1"/>
  <c r="D94" i="8" s="1"/>
  <c r="E94" i="8" a="1"/>
  <c r="E94" i="8" s="1"/>
  <c r="F94" i="8" a="1"/>
  <c r="F94" i="8" s="1"/>
  <c r="G94" i="8" a="1"/>
  <c r="G94" i="8" s="1"/>
  <c r="H94" i="8" a="1"/>
  <c r="H94" i="8" s="1"/>
  <c r="I94" i="8" a="1"/>
  <c r="I94" i="8" s="1"/>
  <c r="J94" i="8" a="1"/>
  <c r="J94" i="8" s="1"/>
  <c r="C95" i="8" a="1"/>
  <c r="C95" i="8" s="1"/>
  <c r="D95" i="8" a="1"/>
  <c r="D95" i="8" s="1"/>
  <c r="E95" i="8" a="1"/>
  <c r="E95" i="8" s="1"/>
  <c r="F95" i="8" a="1"/>
  <c r="F95" i="8" s="1"/>
  <c r="G95" i="8" a="1"/>
  <c r="G95" i="8" s="1"/>
  <c r="H95" i="8" a="1"/>
  <c r="H95" i="8" s="1"/>
  <c r="I95" i="8" a="1"/>
  <c r="I95" i="8" s="1"/>
  <c r="J95" i="8" a="1"/>
  <c r="J95" i="8" s="1"/>
  <c r="C96" i="8" a="1"/>
  <c r="C96" i="8" s="1"/>
  <c r="D96" i="8" a="1"/>
  <c r="D96" i="8" s="1"/>
  <c r="E96" i="8" a="1"/>
  <c r="E96" i="8" s="1"/>
  <c r="F96" i="8" a="1"/>
  <c r="F96" i="8" s="1"/>
  <c r="G96" i="8" a="1"/>
  <c r="G96" i="8" s="1"/>
  <c r="H96" i="8" a="1"/>
  <c r="H96" i="8" s="1"/>
  <c r="I96" i="8" a="1"/>
  <c r="I96" i="8" s="1"/>
  <c r="J96" i="8" a="1"/>
  <c r="J96" i="8" s="1"/>
  <c r="C97" i="8" a="1"/>
  <c r="C97" i="8" s="1"/>
  <c r="D97" i="8" a="1"/>
  <c r="D97" i="8" s="1"/>
  <c r="E97" i="8" a="1"/>
  <c r="E97" i="8" s="1"/>
  <c r="F97" i="8" a="1"/>
  <c r="F97" i="8" s="1"/>
  <c r="G97" i="8" a="1"/>
  <c r="G97" i="8" s="1"/>
  <c r="H97" i="8" a="1"/>
  <c r="H97" i="8" s="1"/>
  <c r="I97" i="8" a="1"/>
  <c r="I97" i="8" s="1"/>
  <c r="J97" i="8" a="1"/>
  <c r="J97" i="8" s="1"/>
  <c r="C98" i="8" a="1"/>
  <c r="C98" i="8" s="1"/>
  <c r="D98" i="8" a="1"/>
  <c r="D98" i="8" s="1"/>
  <c r="E98" i="8" a="1"/>
  <c r="E98" i="8" s="1"/>
  <c r="F98" i="8" a="1"/>
  <c r="F98" i="8" s="1"/>
  <c r="G98" i="8" a="1"/>
  <c r="G98" i="8" s="1"/>
  <c r="H98" i="8" a="1"/>
  <c r="H98" i="8" s="1"/>
  <c r="I98" i="8" a="1"/>
  <c r="I98" i="8" s="1"/>
  <c r="J98" i="8" a="1"/>
  <c r="J98" i="8" s="1"/>
  <c r="C99" i="8" a="1"/>
  <c r="C99" i="8" s="1"/>
  <c r="D99" i="8" a="1"/>
  <c r="D99" i="8" s="1"/>
  <c r="E99" i="8" a="1"/>
  <c r="E99" i="8" s="1"/>
  <c r="F99" i="8" a="1"/>
  <c r="F99" i="8" s="1"/>
  <c r="G99" i="8" a="1"/>
  <c r="G99" i="8" s="1"/>
  <c r="H99" i="8" a="1"/>
  <c r="H99" i="8" s="1"/>
  <c r="I99" i="8" a="1"/>
  <c r="I99" i="8" s="1"/>
  <c r="J99" i="8" a="1"/>
  <c r="J99" i="8" s="1"/>
  <c r="C100" i="8" a="1"/>
  <c r="C100" i="8" s="1"/>
  <c r="D100" i="8" a="1"/>
  <c r="D100" i="8" s="1"/>
  <c r="E100" i="8" a="1"/>
  <c r="E100" i="8" s="1"/>
  <c r="F100" i="8" a="1"/>
  <c r="F100" i="8" s="1"/>
  <c r="G100" i="8" a="1"/>
  <c r="G100" i="8" s="1"/>
  <c r="H100" i="8" a="1"/>
  <c r="H100" i="8" s="1"/>
  <c r="I100" i="8" a="1"/>
  <c r="I100" i="8" s="1"/>
  <c r="J100" i="8" a="1"/>
  <c r="J100" i="8" s="1"/>
  <c r="C101" i="8" a="1"/>
  <c r="C101" i="8" s="1"/>
  <c r="D101" i="8" a="1"/>
  <c r="D101" i="8" s="1"/>
  <c r="E101" i="8" a="1"/>
  <c r="E101" i="8" s="1"/>
  <c r="F101" i="8" a="1"/>
  <c r="F101" i="8" s="1"/>
  <c r="G101" i="8" a="1"/>
  <c r="G101" i="8" s="1"/>
  <c r="H101" i="8" a="1"/>
  <c r="H101" i="8" s="1"/>
  <c r="I101" i="8" a="1"/>
  <c r="I101" i="8" s="1"/>
  <c r="J101" i="8" a="1"/>
  <c r="J101" i="8" s="1"/>
  <c r="C102" i="8" a="1"/>
  <c r="C102" i="8" s="1"/>
  <c r="D102" i="8" a="1"/>
  <c r="D102" i="8" s="1"/>
  <c r="E102" i="8" a="1"/>
  <c r="E102" i="8" s="1"/>
  <c r="F102" i="8" a="1"/>
  <c r="F102" i="8" s="1"/>
  <c r="G102" i="8" a="1"/>
  <c r="G102" i="8" s="1"/>
  <c r="H102" i="8" a="1"/>
  <c r="H102" i="8" s="1"/>
  <c r="I102" i="8" a="1"/>
  <c r="I102" i="8" s="1"/>
  <c r="J102" i="8" a="1"/>
  <c r="J102" i="8" s="1"/>
  <c r="C103" i="8" a="1"/>
  <c r="C103" i="8" s="1"/>
  <c r="D103" i="8" a="1"/>
  <c r="D103" i="8" s="1"/>
  <c r="E103" i="8" a="1"/>
  <c r="E103" i="8" s="1"/>
  <c r="F103" i="8" a="1"/>
  <c r="F103" i="8" s="1"/>
  <c r="G103" i="8" a="1"/>
  <c r="G103" i="8" s="1"/>
  <c r="H103" i="8" a="1"/>
  <c r="H103" i="8" s="1"/>
  <c r="I103" i="8" a="1"/>
  <c r="I103" i="8" s="1"/>
  <c r="J103" i="8" a="1"/>
  <c r="J103" i="8" s="1"/>
  <c r="C104" i="8" a="1"/>
  <c r="C104" i="8" s="1"/>
  <c r="D104" i="8" a="1"/>
  <c r="D104" i="8" s="1"/>
  <c r="E104" i="8" a="1"/>
  <c r="E104" i="8" s="1"/>
  <c r="F104" i="8" a="1"/>
  <c r="F104" i="8" s="1"/>
  <c r="G104" i="8" a="1"/>
  <c r="G104" i="8" s="1"/>
  <c r="H104" i="8" a="1"/>
  <c r="H104" i="8" s="1"/>
  <c r="I104" i="8" a="1"/>
  <c r="I104" i="8" s="1"/>
  <c r="J104" i="8" a="1"/>
  <c r="J104" i="8" s="1"/>
  <c r="J105" i="8"/>
  <c r="A110" i="8"/>
  <c r="C110" i="8" a="1"/>
  <c r="C110" i="8"/>
  <c r="D110" i="8" a="1"/>
  <c r="D110" i="8"/>
  <c r="D140" i="8" s="1"/>
  <c r="A108" i="8" s="1"/>
  <c r="E110" i="8" a="1"/>
  <c r="E110" i="8"/>
  <c r="L110" i="8" s="1"/>
  <c r="F110" i="8" a="1"/>
  <c r="F110" i="8"/>
  <c r="P110" i="8" s="1"/>
  <c r="G110" i="8" a="1"/>
  <c r="G110" i="8"/>
  <c r="H110" i="8" a="1"/>
  <c r="H110" i="8"/>
  <c r="I110" i="8" a="1"/>
  <c r="I110" i="8"/>
  <c r="J110" i="8" a="1"/>
  <c r="J110" i="8"/>
  <c r="O110" i="8"/>
  <c r="O140" i="8" s="1"/>
  <c r="C111" i="8" a="1"/>
  <c r="C111" i="8"/>
  <c r="D111" i="8" a="1"/>
  <c r="D111" i="8"/>
  <c r="E111" i="8" a="1"/>
  <c r="E111" i="8"/>
  <c r="N111" i="8" s="1"/>
  <c r="F111" i="8" a="1"/>
  <c r="F111" i="8"/>
  <c r="P111" i="8" s="1"/>
  <c r="G111" i="8" a="1"/>
  <c r="G111" i="8"/>
  <c r="H111" i="8" a="1"/>
  <c r="H111" i="8"/>
  <c r="I111" i="8" a="1"/>
  <c r="I111" i="8"/>
  <c r="J111" i="8" a="1"/>
  <c r="J111" i="8"/>
  <c r="M111" i="8"/>
  <c r="O111" i="8"/>
  <c r="A112" i="8"/>
  <c r="C112" i="8" a="1"/>
  <c r="C112" i="8"/>
  <c r="D112" i="8" a="1"/>
  <c r="D112" i="8"/>
  <c r="M112" i="8" s="1"/>
  <c r="E112" i="8" a="1"/>
  <c r="E112" i="8"/>
  <c r="L112" i="8" s="1"/>
  <c r="F112" i="8" a="1"/>
  <c r="F112" i="8"/>
  <c r="P112" i="8" s="1"/>
  <c r="G112" i="8" a="1"/>
  <c r="G112" i="8"/>
  <c r="H112" i="8" a="1"/>
  <c r="H112" i="8"/>
  <c r="I112" i="8" a="1"/>
  <c r="I112" i="8"/>
  <c r="J112" i="8" a="1"/>
  <c r="J112" i="8"/>
  <c r="O112" i="8"/>
  <c r="C113" i="8" a="1"/>
  <c r="C113" i="8"/>
  <c r="D113" i="8" a="1"/>
  <c r="D113" i="8"/>
  <c r="E113" i="8" a="1"/>
  <c r="E113" i="8"/>
  <c r="N113" i="8" s="1"/>
  <c r="F113" i="8" a="1"/>
  <c r="F113" i="8"/>
  <c r="P113" i="8" s="1"/>
  <c r="G113" i="8" a="1"/>
  <c r="G113" i="8"/>
  <c r="H113" i="8" a="1"/>
  <c r="H113" i="8"/>
  <c r="I113" i="8" a="1"/>
  <c r="I113" i="8"/>
  <c r="J113" i="8" a="1"/>
  <c r="J113" i="8"/>
  <c r="M113" i="8"/>
  <c r="O113" i="8"/>
  <c r="A114" i="8"/>
  <c r="C114" i="8" a="1"/>
  <c r="C114" i="8"/>
  <c r="D114" i="8" a="1"/>
  <c r="D114" i="8"/>
  <c r="M114" i="8" s="1"/>
  <c r="E114" i="8" a="1"/>
  <c r="E114" i="8"/>
  <c r="L114" i="8" s="1"/>
  <c r="F114" i="8" a="1"/>
  <c r="F114" i="8"/>
  <c r="P114" i="8" s="1"/>
  <c r="G114" i="8" a="1"/>
  <c r="G114" i="8"/>
  <c r="H114" i="8" a="1"/>
  <c r="H114" i="8"/>
  <c r="I114" i="8" a="1"/>
  <c r="I114" i="8"/>
  <c r="J114" i="8" a="1"/>
  <c r="J114" i="8"/>
  <c r="O114" i="8"/>
  <c r="C115" i="8" a="1"/>
  <c r="C115" i="8"/>
  <c r="D115" i="8" a="1"/>
  <c r="D115" i="8"/>
  <c r="E115" i="8" a="1"/>
  <c r="E115" i="8"/>
  <c r="N115" i="8" s="1"/>
  <c r="F115" i="8" a="1"/>
  <c r="F115" i="8"/>
  <c r="P115" i="8" s="1"/>
  <c r="G115" i="8" a="1"/>
  <c r="G115" i="8"/>
  <c r="H115" i="8" a="1"/>
  <c r="H115" i="8"/>
  <c r="I115" i="8" a="1"/>
  <c r="I115" i="8"/>
  <c r="J115" i="8" a="1"/>
  <c r="J115" i="8"/>
  <c r="M115" i="8"/>
  <c r="O115" i="8"/>
  <c r="A116" i="8"/>
  <c r="C116" i="8" a="1"/>
  <c r="C116" i="8"/>
  <c r="D116" i="8" a="1"/>
  <c r="D116" i="8"/>
  <c r="M116" i="8" s="1"/>
  <c r="E116" i="8" a="1"/>
  <c r="E116" i="8"/>
  <c r="L116" i="8" s="1"/>
  <c r="F116" i="8" a="1"/>
  <c r="F116" i="8"/>
  <c r="P116" i="8" s="1"/>
  <c r="G116" i="8" a="1"/>
  <c r="G116" i="8"/>
  <c r="H116" i="8" a="1"/>
  <c r="H116" i="8"/>
  <c r="I116" i="8" a="1"/>
  <c r="I116" i="8"/>
  <c r="J116" i="8" a="1"/>
  <c r="J116" i="8"/>
  <c r="O116" i="8"/>
  <c r="C117" i="8" a="1"/>
  <c r="C117" i="8"/>
  <c r="D117" i="8" a="1"/>
  <c r="D117" i="8"/>
  <c r="E117" i="8" a="1"/>
  <c r="E117" i="8"/>
  <c r="N117" i="8" s="1"/>
  <c r="F117" i="8" a="1"/>
  <c r="F117" i="8"/>
  <c r="P117" i="8" s="1"/>
  <c r="G117" i="8" a="1"/>
  <c r="G117" i="8"/>
  <c r="H117" i="8" a="1"/>
  <c r="H117" i="8"/>
  <c r="I117" i="8" a="1"/>
  <c r="I117" i="8"/>
  <c r="J117" i="8" a="1"/>
  <c r="J117" i="8"/>
  <c r="M117" i="8"/>
  <c r="O117" i="8"/>
  <c r="A118" i="8"/>
  <c r="C118" i="8" a="1"/>
  <c r="C118" i="8"/>
  <c r="D118" i="8" a="1"/>
  <c r="D118" i="8"/>
  <c r="M118" i="8" s="1"/>
  <c r="E118" i="8" a="1"/>
  <c r="E118" i="8"/>
  <c r="L118" i="8" s="1"/>
  <c r="F118" i="8" a="1"/>
  <c r="F118" i="8"/>
  <c r="P118" i="8" s="1"/>
  <c r="G118" i="8" a="1"/>
  <c r="G118" i="8"/>
  <c r="H118" i="8" a="1"/>
  <c r="H118" i="8"/>
  <c r="I118" i="8" a="1"/>
  <c r="I118" i="8"/>
  <c r="J118" i="8" a="1"/>
  <c r="J118" i="8"/>
  <c r="O118" i="8"/>
  <c r="C119" i="8" a="1"/>
  <c r="C119" i="8"/>
  <c r="D119" i="8" a="1"/>
  <c r="D119" i="8"/>
  <c r="E119" i="8" a="1"/>
  <c r="E119" i="8"/>
  <c r="N119" i="8" s="1"/>
  <c r="F119" i="8" a="1"/>
  <c r="F119" i="8"/>
  <c r="P119" i="8" s="1"/>
  <c r="G119" i="8" a="1"/>
  <c r="G119" i="8"/>
  <c r="H119" i="8" a="1"/>
  <c r="H119" i="8"/>
  <c r="I119" i="8" a="1"/>
  <c r="I119" i="8"/>
  <c r="J119" i="8" a="1"/>
  <c r="J119" i="8"/>
  <c r="M119" i="8"/>
  <c r="O119" i="8"/>
  <c r="A120" i="8"/>
  <c r="C120" i="8" a="1"/>
  <c r="C120" i="8"/>
  <c r="D120" i="8" a="1"/>
  <c r="D120" i="8"/>
  <c r="M120" i="8" s="1"/>
  <c r="E120" i="8" a="1"/>
  <c r="E120" i="8"/>
  <c r="L120" i="8" s="1"/>
  <c r="F120" i="8" a="1"/>
  <c r="F120" i="8"/>
  <c r="P120" i="8" s="1"/>
  <c r="G120" i="8" a="1"/>
  <c r="G120" i="8"/>
  <c r="H120" i="8" a="1"/>
  <c r="H120" i="8"/>
  <c r="I120" i="8" a="1"/>
  <c r="I120" i="8"/>
  <c r="J120" i="8" a="1"/>
  <c r="J120" i="8"/>
  <c r="O120" i="8"/>
  <c r="C121" i="8" a="1"/>
  <c r="C121" i="8"/>
  <c r="D121" i="8" a="1"/>
  <c r="D121" i="8"/>
  <c r="E121" i="8" a="1"/>
  <c r="E121" i="8"/>
  <c r="N121" i="8" s="1"/>
  <c r="F121" i="8" a="1"/>
  <c r="F121" i="8"/>
  <c r="P121" i="8" s="1"/>
  <c r="G121" i="8" a="1"/>
  <c r="G121" i="8"/>
  <c r="H121" i="8" a="1"/>
  <c r="H121" i="8"/>
  <c r="I121" i="8" a="1"/>
  <c r="I121" i="8"/>
  <c r="J121" i="8" a="1"/>
  <c r="J121" i="8"/>
  <c r="M121" i="8"/>
  <c r="O121" i="8"/>
  <c r="A122" i="8"/>
  <c r="C122" i="8" a="1"/>
  <c r="C122" i="8"/>
  <c r="D122" i="8" a="1"/>
  <c r="D122" i="8"/>
  <c r="M122" i="8" s="1"/>
  <c r="E122" i="8" a="1"/>
  <c r="E122" i="8"/>
  <c r="L122" i="8" s="1"/>
  <c r="F122" i="8" a="1"/>
  <c r="F122" i="8"/>
  <c r="P122" i="8" s="1"/>
  <c r="G122" i="8" a="1"/>
  <c r="G122" i="8"/>
  <c r="H122" i="8" a="1"/>
  <c r="H122" i="8"/>
  <c r="I122" i="8" a="1"/>
  <c r="I122" i="8"/>
  <c r="J122" i="8" a="1"/>
  <c r="J122" i="8"/>
  <c r="O122" i="8"/>
  <c r="C123" i="8" a="1"/>
  <c r="C123" i="8"/>
  <c r="D123" i="8" a="1"/>
  <c r="D123" i="8"/>
  <c r="E123" i="8" a="1"/>
  <c r="E123" i="8"/>
  <c r="N123" i="8" s="1"/>
  <c r="F123" i="8" a="1"/>
  <c r="F123" i="8"/>
  <c r="P123" i="8" s="1"/>
  <c r="G123" i="8" a="1"/>
  <c r="G123" i="8"/>
  <c r="H123" i="8" a="1"/>
  <c r="H123" i="8"/>
  <c r="I123" i="8" a="1"/>
  <c r="I123" i="8"/>
  <c r="J123" i="8" a="1"/>
  <c r="J123" i="8"/>
  <c r="M123" i="8"/>
  <c r="O123" i="8"/>
  <c r="A124" i="8"/>
  <c r="C124" i="8" a="1"/>
  <c r="C124" i="8"/>
  <c r="D124" i="8" a="1"/>
  <c r="D124" i="8"/>
  <c r="M124" i="8" s="1"/>
  <c r="E124" i="8" a="1"/>
  <c r="E124" i="8"/>
  <c r="L124" i="8" s="1"/>
  <c r="F124" i="8" a="1"/>
  <c r="F124" i="8"/>
  <c r="P124" i="8" s="1"/>
  <c r="G124" i="8" a="1"/>
  <c r="G124" i="8"/>
  <c r="H124" i="8" a="1"/>
  <c r="H124" i="8"/>
  <c r="I124" i="8" a="1"/>
  <c r="I124" i="8"/>
  <c r="J124" i="8" a="1"/>
  <c r="J124" i="8"/>
  <c r="O124" i="8"/>
  <c r="C125" i="8" a="1"/>
  <c r="C125" i="8"/>
  <c r="D125" i="8" a="1"/>
  <c r="D125" i="8"/>
  <c r="E125" i="8" a="1"/>
  <c r="E125" i="8"/>
  <c r="N125" i="8" s="1"/>
  <c r="F125" i="8" a="1"/>
  <c r="F125" i="8"/>
  <c r="P125" i="8" s="1"/>
  <c r="G125" i="8" a="1"/>
  <c r="G125" i="8"/>
  <c r="H125" i="8" a="1"/>
  <c r="H125" i="8"/>
  <c r="I125" i="8" a="1"/>
  <c r="I125" i="8"/>
  <c r="J125" i="8" a="1"/>
  <c r="J125" i="8"/>
  <c r="M125" i="8"/>
  <c r="O125" i="8"/>
  <c r="A126" i="8"/>
  <c r="C126" i="8" a="1"/>
  <c r="C126" i="8"/>
  <c r="D126" i="8" a="1"/>
  <c r="D126" i="8"/>
  <c r="M126" i="8" s="1"/>
  <c r="E126" i="8" a="1"/>
  <c r="E126" i="8"/>
  <c r="L126" i="8" s="1"/>
  <c r="F126" i="8" a="1"/>
  <c r="F126" i="8"/>
  <c r="P126" i="8" s="1"/>
  <c r="G126" i="8" a="1"/>
  <c r="G126" i="8"/>
  <c r="H126" i="8" a="1"/>
  <c r="H126" i="8"/>
  <c r="I126" i="8" a="1"/>
  <c r="I126" i="8"/>
  <c r="J126" i="8" a="1"/>
  <c r="J126" i="8"/>
  <c r="O126" i="8"/>
  <c r="C127" i="8" a="1"/>
  <c r="C127" i="8"/>
  <c r="D127" i="8" a="1"/>
  <c r="D127" i="8"/>
  <c r="E127" i="8" a="1"/>
  <c r="E127" i="8"/>
  <c r="N127" i="8" s="1"/>
  <c r="F127" i="8" a="1"/>
  <c r="F127" i="8"/>
  <c r="P127" i="8" s="1"/>
  <c r="G127" i="8" a="1"/>
  <c r="G127" i="8"/>
  <c r="H127" i="8" a="1"/>
  <c r="H127" i="8"/>
  <c r="I127" i="8" a="1"/>
  <c r="I127" i="8"/>
  <c r="J127" i="8" a="1"/>
  <c r="J127" i="8"/>
  <c r="M127" i="8"/>
  <c r="O127" i="8"/>
  <c r="A128" i="8"/>
  <c r="C128" i="8" a="1"/>
  <c r="C128" i="8"/>
  <c r="D128" i="8" a="1"/>
  <c r="D128" i="8"/>
  <c r="M128" i="8" s="1"/>
  <c r="E128" i="8" a="1"/>
  <c r="E128" i="8"/>
  <c r="L128" i="8" s="1"/>
  <c r="F128" i="8" a="1"/>
  <c r="F128" i="8"/>
  <c r="P128" i="8" s="1"/>
  <c r="G128" i="8" a="1"/>
  <c r="G128" i="8"/>
  <c r="H128" i="8" a="1"/>
  <c r="H128" i="8"/>
  <c r="I128" i="8" a="1"/>
  <c r="I128" i="8"/>
  <c r="J128" i="8" a="1"/>
  <c r="J128" i="8"/>
  <c r="O128" i="8"/>
  <c r="C129" i="8" a="1"/>
  <c r="C129" i="8"/>
  <c r="D129" i="8" a="1"/>
  <c r="D129" i="8"/>
  <c r="E129" i="8" a="1"/>
  <c r="E129" i="8"/>
  <c r="N129" i="8" s="1"/>
  <c r="F129" i="8" a="1"/>
  <c r="F129" i="8"/>
  <c r="P129" i="8" s="1"/>
  <c r="G129" i="8" a="1"/>
  <c r="G129" i="8"/>
  <c r="H129" i="8" a="1"/>
  <c r="H129" i="8"/>
  <c r="I129" i="8" a="1"/>
  <c r="I129" i="8"/>
  <c r="J129" i="8" a="1"/>
  <c r="J129" i="8"/>
  <c r="M129" i="8"/>
  <c r="O129" i="8"/>
  <c r="A130" i="8"/>
  <c r="C130" i="8" a="1"/>
  <c r="C130" i="8"/>
  <c r="D130" i="8" a="1"/>
  <c r="D130" i="8"/>
  <c r="M130" i="8" s="1"/>
  <c r="E130" i="8" a="1"/>
  <c r="E130" i="8"/>
  <c r="L130" i="8" s="1"/>
  <c r="F130" i="8" a="1"/>
  <c r="F130" i="8"/>
  <c r="P130" i="8" s="1"/>
  <c r="G130" i="8" a="1"/>
  <c r="G130" i="8"/>
  <c r="H130" i="8" a="1"/>
  <c r="H130" i="8"/>
  <c r="I130" i="8" a="1"/>
  <c r="I130" i="8"/>
  <c r="J130" i="8" a="1"/>
  <c r="J130" i="8"/>
  <c r="O130" i="8"/>
  <c r="C131" i="8" a="1"/>
  <c r="C131" i="8"/>
  <c r="D131" i="8" a="1"/>
  <c r="D131" i="8"/>
  <c r="E131" i="8" a="1"/>
  <c r="E131" i="8"/>
  <c r="N131" i="8" s="1"/>
  <c r="F131" i="8" a="1"/>
  <c r="F131" i="8"/>
  <c r="P131" i="8" s="1"/>
  <c r="G131" i="8" a="1"/>
  <c r="G131" i="8"/>
  <c r="H131" i="8" a="1"/>
  <c r="H131" i="8"/>
  <c r="I131" i="8" a="1"/>
  <c r="I131" i="8"/>
  <c r="J131" i="8" a="1"/>
  <c r="J131" i="8"/>
  <c r="M131" i="8"/>
  <c r="O131" i="8"/>
  <c r="A132" i="8"/>
  <c r="C132" i="8" a="1"/>
  <c r="C132" i="8"/>
  <c r="D132" i="8" a="1"/>
  <c r="D132" i="8"/>
  <c r="M132" i="8" s="1"/>
  <c r="E132" i="8" a="1"/>
  <c r="E132" i="8"/>
  <c r="L132" i="8" s="1"/>
  <c r="F132" i="8" a="1"/>
  <c r="F132" i="8"/>
  <c r="P132" i="8" s="1"/>
  <c r="G132" i="8" a="1"/>
  <c r="G132" i="8"/>
  <c r="H132" i="8" a="1"/>
  <c r="H132" i="8"/>
  <c r="I132" i="8" a="1"/>
  <c r="I132" i="8"/>
  <c r="J132" i="8" a="1"/>
  <c r="J132" i="8"/>
  <c r="O132" i="8"/>
  <c r="C133" i="8" a="1"/>
  <c r="C133" i="8"/>
  <c r="D133" i="8" a="1"/>
  <c r="D133" i="8"/>
  <c r="E133" i="8" a="1"/>
  <c r="E133" i="8"/>
  <c r="N133" i="8" s="1"/>
  <c r="F133" i="8" a="1"/>
  <c r="F133" i="8"/>
  <c r="P133" i="8" s="1"/>
  <c r="G133" i="8" a="1"/>
  <c r="G133" i="8"/>
  <c r="H133" i="8" a="1"/>
  <c r="H133" i="8"/>
  <c r="I133" i="8" a="1"/>
  <c r="I133" i="8"/>
  <c r="J133" i="8" a="1"/>
  <c r="J133" i="8"/>
  <c r="M133" i="8"/>
  <c r="O133" i="8"/>
  <c r="A134" i="8"/>
  <c r="C134" i="8" a="1"/>
  <c r="C134" i="8"/>
  <c r="D134" i="8" a="1"/>
  <c r="D134" i="8"/>
  <c r="M134" i="8" s="1"/>
  <c r="E134" i="8" a="1"/>
  <c r="E134" i="8"/>
  <c r="L134" i="8" s="1"/>
  <c r="F134" i="8" a="1"/>
  <c r="F134" i="8"/>
  <c r="P134" i="8" s="1"/>
  <c r="G134" i="8" a="1"/>
  <c r="G134" i="8"/>
  <c r="H134" i="8" a="1"/>
  <c r="H134" i="8"/>
  <c r="I134" i="8" a="1"/>
  <c r="I134" i="8"/>
  <c r="J134" i="8" a="1"/>
  <c r="J134" i="8"/>
  <c r="O134" i="8"/>
  <c r="C135" i="8" a="1"/>
  <c r="C135" i="8"/>
  <c r="D135" i="8" a="1"/>
  <c r="D135" i="8"/>
  <c r="E135" i="8" a="1"/>
  <c r="E135" i="8"/>
  <c r="N135" i="8" s="1"/>
  <c r="F135" i="8" a="1"/>
  <c r="F135" i="8"/>
  <c r="P135" i="8" s="1"/>
  <c r="G135" i="8" a="1"/>
  <c r="G135" i="8"/>
  <c r="H135" i="8" a="1"/>
  <c r="H135" i="8"/>
  <c r="I135" i="8" a="1"/>
  <c r="I135" i="8"/>
  <c r="J135" i="8" a="1"/>
  <c r="J135" i="8"/>
  <c r="M135" i="8"/>
  <c r="O135" i="8"/>
  <c r="A136" i="8"/>
  <c r="C136" i="8" a="1"/>
  <c r="C136" i="8"/>
  <c r="D136" i="8" a="1"/>
  <c r="D136" i="8"/>
  <c r="M136" i="8" s="1"/>
  <c r="E136" i="8" a="1"/>
  <c r="E136" i="8"/>
  <c r="L136" i="8" s="1"/>
  <c r="F136" i="8" a="1"/>
  <c r="F136" i="8"/>
  <c r="P136" i="8" s="1"/>
  <c r="G136" i="8" a="1"/>
  <c r="G136" i="8"/>
  <c r="H136" i="8" a="1"/>
  <c r="H136" i="8"/>
  <c r="I136" i="8" a="1"/>
  <c r="I136" i="8"/>
  <c r="J136" i="8" a="1"/>
  <c r="J136" i="8"/>
  <c r="O136" i="8"/>
  <c r="C137" i="8" a="1"/>
  <c r="C137" i="8"/>
  <c r="D137" i="8" a="1"/>
  <c r="D137" i="8"/>
  <c r="E137" i="8" a="1"/>
  <c r="E137" i="8"/>
  <c r="N137" i="8" s="1"/>
  <c r="F137" i="8" a="1"/>
  <c r="F137" i="8"/>
  <c r="P137" i="8" s="1"/>
  <c r="G137" i="8" a="1"/>
  <c r="G137" i="8"/>
  <c r="H137" i="8" a="1"/>
  <c r="H137" i="8"/>
  <c r="I137" i="8" a="1"/>
  <c r="I137" i="8"/>
  <c r="J137" i="8" a="1"/>
  <c r="J137" i="8"/>
  <c r="M137" i="8"/>
  <c r="O137" i="8"/>
  <c r="A138" i="8"/>
  <c r="C138" i="8" a="1"/>
  <c r="C138" i="8"/>
  <c r="D138" i="8" a="1"/>
  <c r="D138" i="8"/>
  <c r="M138" i="8" s="1"/>
  <c r="E138" i="8" a="1"/>
  <c r="E138" i="8"/>
  <c r="L138" i="8" s="1"/>
  <c r="F138" i="8" a="1"/>
  <c r="F138" i="8"/>
  <c r="P138" i="8" s="1"/>
  <c r="G138" i="8" a="1"/>
  <c r="G138" i="8"/>
  <c r="H138" i="8" a="1"/>
  <c r="H138" i="8"/>
  <c r="I138" i="8" a="1"/>
  <c r="I138" i="8"/>
  <c r="J138" i="8" a="1"/>
  <c r="J138" i="8"/>
  <c r="O138" i="8"/>
  <c r="C139" i="8" a="1"/>
  <c r="C139" i="8"/>
  <c r="D139" i="8" a="1"/>
  <c r="D139" i="8"/>
  <c r="E139" i="8" a="1"/>
  <c r="E139" i="8"/>
  <c r="N139" i="8" s="1"/>
  <c r="F139" i="8" a="1"/>
  <c r="F139" i="8"/>
  <c r="P139" i="8" s="1"/>
  <c r="G139" i="8" a="1"/>
  <c r="G139" i="8"/>
  <c r="H139" i="8" a="1"/>
  <c r="H139" i="8"/>
  <c r="I139" i="8" a="1"/>
  <c r="I139" i="8"/>
  <c r="J139" i="8" a="1"/>
  <c r="J139" i="8" s="1"/>
  <c r="M139" i="8"/>
  <c r="O139" i="8"/>
  <c r="G140" i="8"/>
  <c r="J140" i="8"/>
  <c r="J145" i="8"/>
  <c r="N103" i="8" l="1"/>
  <c r="A103" i="8"/>
  <c r="L103" i="8"/>
  <c r="N101" i="8"/>
  <c r="A101" i="8"/>
  <c r="L101" i="8"/>
  <c r="N98" i="8"/>
  <c r="A98" i="8"/>
  <c r="L98" i="8"/>
  <c r="N94" i="8"/>
  <c r="A94" i="8"/>
  <c r="L94" i="8"/>
  <c r="N90" i="8"/>
  <c r="A90" i="8"/>
  <c r="L90" i="8"/>
  <c r="N88" i="8"/>
  <c r="A88" i="8"/>
  <c r="L88" i="8"/>
  <c r="N86" i="8"/>
  <c r="A86" i="8"/>
  <c r="L86" i="8"/>
  <c r="N84" i="8"/>
  <c r="A84" i="8"/>
  <c r="L84" i="8"/>
  <c r="N82" i="8"/>
  <c r="A82" i="8"/>
  <c r="L82" i="8"/>
  <c r="L81" i="8"/>
  <c r="N81" i="8"/>
  <c r="A81" i="8"/>
  <c r="L79" i="8"/>
  <c r="N79" i="8"/>
  <c r="A79" i="8"/>
  <c r="N76" i="8"/>
  <c r="A76" i="8"/>
  <c r="L76" i="8"/>
  <c r="L75" i="8"/>
  <c r="E105" i="8"/>
  <c r="N75" i="8"/>
  <c r="A75" i="8"/>
  <c r="P69" i="8"/>
  <c r="G105" i="8"/>
  <c r="A69" i="8"/>
  <c r="E70" i="8"/>
  <c r="L69" i="8"/>
  <c r="N69" i="8"/>
  <c r="M70" i="8"/>
  <c r="M34" i="8"/>
  <c r="O34" i="8"/>
  <c r="O33" i="8"/>
  <c r="M33" i="8"/>
  <c r="M32" i="8"/>
  <c r="O32" i="8"/>
  <c r="O31" i="8"/>
  <c r="M31" i="8"/>
  <c r="M30" i="8"/>
  <c r="O30" i="8"/>
  <c r="O29" i="8"/>
  <c r="M29" i="8"/>
  <c r="M28" i="8"/>
  <c r="O28" i="8"/>
  <c r="O27" i="8"/>
  <c r="M27" i="8"/>
  <c r="M26" i="8"/>
  <c r="O26" i="8"/>
  <c r="O25" i="8"/>
  <c r="M25" i="8"/>
  <c r="M24" i="8"/>
  <c r="O24" i="8"/>
  <c r="O23" i="8"/>
  <c r="M23" i="8"/>
  <c r="M22" i="8"/>
  <c r="O22" i="8"/>
  <c r="O21" i="8"/>
  <c r="M21" i="8"/>
  <c r="M20" i="8"/>
  <c r="O20" i="8"/>
  <c r="O19" i="8"/>
  <c r="M19" i="8"/>
  <c r="M18" i="8"/>
  <c r="O18" i="8"/>
  <c r="O17" i="8"/>
  <c r="M17" i="8"/>
  <c r="M16" i="8"/>
  <c r="O16" i="8"/>
  <c r="O15" i="8"/>
  <c r="M15" i="8"/>
  <c r="M14" i="8"/>
  <c r="O14" i="8"/>
  <c r="O13" i="8"/>
  <c r="M13" i="8"/>
  <c r="M12" i="8"/>
  <c r="O12" i="8"/>
  <c r="O11" i="8"/>
  <c r="M11" i="8"/>
  <c r="M10" i="8"/>
  <c r="O10" i="8"/>
  <c r="O9" i="8"/>
  <c r="M9" i="8"/>
  <c r="M8" i="8"/>
  <c r="O8" i="8"/>
  <c r="O7" i="8"/>
  <c r="M7" i="8"/>
  <c r="M6" i="8"/>
  <c r="O6" i="8"/>
  <c r="O5" i="8"/>
  <c r="O35" i="8" s="1"/>
  <c r="D35" i="8"/>
  <c r="M5" i="8"/>
  <c r="M35" i="8" s="1"/>
  <c r="N100" i="8"/>
  <c r="A100" i="8"/>
  <c r="L100" i="8"/>
  <c r="N96" i="8"/>
  <c r="A96" i="8"/>
  <c r="L96" i="8"/>
  <c r="L93" i="8"/>
  <c r="N93" i="8"/>
  <c r="A93" i="8"/>
  <c r="L91" i="8"/>
  <c r="N91" i="8"/>
  <c r="A91" i="8"/>
  <c r="L83" i="8"/>
  <c r="N83" i="8"/>
  <c r="A83"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F105" i="8"/>
  <c r="P70" i="8"/>
  <c r="I70" i="8" s="1"/>
  <c r="I71" i="8" s="1"/>
  <c r="G35" i="8"/>
  <c r="G145" i="8" s="1"/>
  <c r="A102" i="8"/>
  <c r="L102" i="8"/>
  <c r="N102" i="8"/>
  <c r="L95" i="8"/>
  <c r="N95" i="8"/>
  <c r="A95" i="8"/>
  <c r="N92" i="8"/>
  <c r="A92" i="8"/>
  <c r="L92" i="8"/>
  <c r="L89" i="8"/>
  <c r="N89" i="8"/>
  <c r="A89" i="8"/>
  <c r="N78" i="8"/>
  <c r="A78" i="8"/>
  <c r="L78" i="8"/>
  <c r="F35" i="8"/>
  <c r="P5" i="8"/>
  <c r="P35" i="8" s="1"/>
  <c r="A104" i="8"/>
  <c r="N104" i="8"/>
  <c r="L104" i="8"/>
  <c r="L99" i="8"/>
  <c r="N99" i="8"/>
  <c r="A99" i="8"/>
  <c r="L97" i="8"/>
  <c r="N97" i="8"/>
  <c r="A97" i="8"/>
  <c r="L87" i="8"/>
  <c r="N87" i="8"/>
  <c r="A87" i="8"/>
  <c r="L85" i="8"/>
  <c r="N85" i="8"/>
  <c r="A85" i="8"/>
  <c r="N80" i="8"/>
  <c r="A80" i="8"/>
  <c r="L80" i="8"/>
  <c r="L77" i="8"/>
  <c r="N77" i="8"/>
  <c r="A77" i="8"/>
  <c r="P140" i="8"/>
  <c r="I140" i="8" s="1"/>
  <c r="I141" i="8" s="1"/>
  <c r="A140" i="8"/>
  <c r="A107" i="8"/>
  <c r="A141" i="8"/>
  <c r="A109" i="8"/>
  <c r="O104" i="8"/>
  <c r="M104" i="8"/>
  <c r="M103" i="8"/>
  <c r="O103" i="8"/>
  <c r="O102" i="8"/>
  <c r="M102" i="8"/>
  <c r="M101" i="8"/>
  <c r="O101" i="8"/>
  <c r="O100" i="8"/>
  <c r="M100" i="8"/>
  <c r="M99" i="8"/>
  <c r="O99" i="8"/>
  <c r="O98" i="8"/>
  <c r="M98" i="8"/>
  <c r="M97" i="8"/>
  <c r="O97" i="8"/>
  <c r="O96" i="8"/>
  <c r="M96" i="8"/>
  <c r="M95" i="8"/>
  <c r="O95" i="8"/>
  <c r="O94" i="8"/>
  <c r="M94" i="8"/>
  <c r="M93" i="8"/>
  <c r="O93" i="8"/>
  <c r="O92" i="8"/>
  <c r="M92" i="8"/>
  <c r="M91" i="8"/>
  <c r="O91" i="8"/>
  <c r="O90" i="8"/>
  <c r="M90" i="8"/>
  <c r="M89" i="8"/>
  <c r="O89" i="8"/>
  <c r="O88" i="8"/>
  <c r="M88" i="8"/>
  <c r="M87" i="8"/>
  <c r="O87" i="8"/>
  <c r="O86" i="8"/>
  <c r="M86" i="8"/>
  <c r="M85" i="8"/>
  <c r="O85" i="8"/>
  <c r="O84" i="8"/>
  <c r="M84" i="8"/>
  <c r="M83" i="8"/>
  <c r="O83" i="8"/>
  <c r="O82" i="8"/>
  <c r="M82" i="8"/>
  <c r="M81" i="8"/>
  <c r="O81" i="8"/>
  <c r="O80" i="8"/>
  <c r="M80" i="8"/>
  <c r="M79" i="8"/>
  <c r="O79" i="8"/>
  <c r="O78" i="8"/>
  <c r="M78" i="8"/>
  <c r="M77" i="8"/>
  <c r="O77" i="8"/>
  <c r="O76" i="8"/>
  <c r="M76" i="8"/>
  <c r="M75" i="8"/>
  <c r="M105" i="8" s="1"/>
  <c r="D105" i="8"/>
  <c r="A73" i="8" s="1"/>
  <c r="O75" i="8"/>
  <c r="O105" i="8" s="1"/>
  <c r="L34" i="8"/>
  <c r="N34" i="8"/>
  <c r="A34" i="8"/>
  <c r="N33" i="8"/>
  <c r="A33" i="8"/>
  <c r="L33" i="8"/>
  <c r="L32" i="8"/>
  <c r="N32" i="8"/>
  <c r="A32" i="8"/>
  <c r="N31" i="8"/>
  <c r="A31" i="8"/>
  <c r="L31" i="8"/>
  <c r="L30" i="8"/>
  <c r="N30" i="8"/>
  <c r="A30" i="8"/>
  <c r="N29" i="8"/>
  <c r="A29" i="8"/>
  <c r="L29" i="8"/>
  <c r="L28" i="8"/>
  <c r="N28" i="8"/>
  <c r="A28" i="8"/>
  <c r="N27" i="8"/>
  <c r="A27" i="8"/>
  <c r="L27" i="8"/>
  <c r="L26" i="8"/>
  <c r="N26" i="8"/>
  <c r="A26" i="8"/>
  <c r="N25" i="8"/>
  <c r="A25" i="8"/>
  <c r="L25" i="8"/>
  <c r="L24" i="8"/>
  <c r="N24" i="8"/>
  <c r="A24" i="8"/>
  <c r="N23" i="8"/>
  <c r="A23" i="8"/>
  <c r="L23" i="8"/>
  <c r="L22" i="8"/>
  <c r="N22" i="8"/>
  <c r="A22" i="8"/>
  <c r="N21" i="8"/>
  <c r="A21" i="8"/>
  <c r="L21" i="8"/>
  <c r="L20" i="8"/>
  <c r="N20" i="8"/>
  <c r="A20" i="8"/>
  <c r="N19" i="8"/>
  <c r="A19" i="8"/>
  <c r="L19" i="8"/>
  <c r="L18" i="8"/>
  <c r="N18" i="8"/>
  <c r="A18" i="8"/>
  <c r="N17" i="8"/>
  <c r="A17" i="8"/>
  <c r="L17" i="8"/>
  <c r="L16" i="8"/>
  <c r="N16" i="8"/>
  <c r="A16" i="8"/>
  <c r="N15" i="8"/>
  <c r="A15" i="8"/>
  <c r="L15" i="8"/>
  <c r="L14" i="8"/>
  <c r="N14" i="8"/>
  <c r="A14" i="8"/>
  <c r="N13" i="8"/>
  <c r="A13" i="8"/>
  <c r="L13" i="8"/>
  <c r="L12" i="8"/>
  <c r="N12" i="8"/>
  <c r="A12" i="8"/>
  <c r="N11" i="8"/>
  <c r="A11" i="8"/>
  <c r="L11" i="8"/>
  <c r="L10" i="8"/>
  <c r="N10" i="8"/>
  <c r="A10" i="8"/>
  <c r="N9" i="8"/>
  <c r="A9" i="8"/>
  <c r="L9" i="8"/>
  <c r="L8" i="8"/>
  <c r="N8" i="8"/>
  <c r="A8" i="8"/>
  <c r="N7" i="8"/>
  <c r="A7" i="8"/>
  <c r="L7" i="8"/>
  <c r="L6" i="8"/>
  <c r="N6" i="8"/>
  <c r="A6" i="8"/>
  <c r="N5" i="8"/>
  <c r="A5" i="8"/>
  <c r="L5" i="8"/>
  <c r="L35" i="8" s="1"/>
  <c r="E35" i="8"/>
  <c r="F140" i="8"/>
  <c r="L139" i="8"/>
  <c r="N138" i="8"/>
  <c r="L137" i="8"/>
  <c r="N136" i="8"/>
  <c r="L135" i="8"/>
  <c r="N134" i="8"/>
  <c r="L133" i="8"/>
  <c r="N132" i="8"/>
  <c r="L131" i="8"/>
  <c r="N130" i="8"/>
  <c r="L129" i="8"/>
  <c r="N128" i="8"/>
  <c r="L127" i="8"/>
  <c r="N126" i="8"/>
  <c r="L125" i="8"/>
  <c r="N124" i="8"/>
  <c r="L123" i="8"/>
  <c r="N122" i="8"/>
  <c r="L121" i="8"/>
  <c r="N120" i="8"/>
  <c r="L119" i="8"/>
  <c r="N118" i="8"/>
  <c r="L117" i="8"/>
  <c r="N116" i="8"/>
  <c r="L115" i="8"/>
  <c r="N114" i="8"/>
  <c r="L113" i="8"/>
  <c r="N112" i="8"/>
  <c r="L111" i="8"/>
  <c r="L140" i="8" s="1"/>
  <c r="N110" i="8"/>
  <c r="D70" i="8"/>
  <c r="A38" i="8" s="1"/>
  <c r="L68" i="8"/>
  <c r="N67" i="8"/>
  <c r="L66" i="8"/>
  <c r="N65" i="8"/>
  <c r="L64" i="8"/>
  <c r="N63" i="8"/>
  <c r="L62" i="8"/>
  <c r="N61" i="8"/>
  <c r="L60" i="8"/>
  <c r="N59" i="8"/>
  <c r="L58" i="8"/>
  <c r="N57" i="8"/>
  <c r="L56" i="8"/>
  <c r="N55" i="8"/>
  <c r="L54" i="8"/>
  <c r="N53" i="8"/>
  <c r="L52" i="8"/>
  <c r="N51" i="8"/>
  <c r="L50" i="8"/>
  <c r="N49" i="8"/>
  <c r="L48" i="8"/>
  <c r="N47" i="8"/>
  <c r="L46" i="8"/>
  <c r="N45" i="8"/>
  <c r="L44" i="8"/>
  <c r="N43" i="8"/>
  <c r="L42" i="8"/>
  <c r="N41" i="8"/>
  <c r="N70" i="8" s="1"/>
  <c r="L40" i="8"/>
  <c r="L70" i="8" s="1"/>
  <c r="E140" i="8"/>
  <c r="A139" i="8"/>
  <c r="A137" i="8"/>
  <c r="A135" i="8"/>
  <c r="A133" i="8"/>
  <c r="A131" i="8"/>
  <c r="A129" i="8"/>
  <c r="A127" i="8"/>
  <c r="A125" i="8"/>
  <c r="A123" i="8"/>
  <c r="A121" i="8"/>
  <c r="A119" i="8"/>
  <c r="A117" i="8"/>
  <c r="A115" i="8"/>
  <c r="A113" i="8"/>
  <c r="A111" i="8"/>
  <c r="M110" i="8"/>
  <c r="M140" i="8" s="1"/>
  <c r="A68" i="8"/>
  <c r="A66" i="8"/>
  <c r="A64" i="8"/>
  <c r="A62" i="8"/>
  <c r="A60" i="8"/>
  <c r="A58" i="8"/>
  <c r="A56" i="8"/>
  <c r="A54" i="8"/>
  <c r="A52" i="8"/>
  <c r="A50" i="8"/>
  <c r="A48" i="8"/>
  <c r="A46" i="8"/>
  <c r="A44" i="8"/>
  <c r="A42" i="8"/>
  <c r="A40" i="8"/>
  <c r="F70" i="8"/>
  <c r="A58" i="24"/>
  <c r="A53" i="24"/>
  <c r="A49" i="24"/>
  <c r="A60" i="24"/>
  <c r="A57" i="24"/>
  <c r="A55" i="24"/>
  <c r="A52" i="24"/>
  <c r="A51" i="24"/>
  <c r="A61" i="24"/>
  <c r="A56" i="24"/>
  <c r="A54" i="24"/>
  <c r="A51" i="26"/>
  <c r="A61" i="26"/>
  <c r="A56" i="26"/>
  <c r="A54" i="26"/>
  <c r="A53" i="25"/>
  <c r="A59" i="25"/>
  <c r="A61" i="25"/>
  <c r="A57" i="25"/>
  <c r="A60" i="25"/>
  <c r="A50" i="25"/>
  <c r="A54" i="25"/>
  <c r="A56" i="25"/>
  <c r="A52" i="25"/>
  <c r="A55" i="25"/>
  <c r="H206" i="11"/>
  <c r="F206" i="11"/>
  <c r="H204" i="11"/>
  <c r="F204" i="11"/>
  <c r="BD33" i="14" a="1"/>
  <c r="BD33" i="14" s="1"/>
  <c r="BD35" i="14" s="1"/>
  <c r="BD36" i="14"/>
  <c r="BD34" i="14" a="1"/>
  <c r="BD34" i="14" s="1"/>
  <c r="BB33" i="14" a="1"/>
  <c r="BB33" i="14" s="1"/>
  <c r="BB34" i="14" a="1"/>
  <c r="BB34" i="14" s="1"/>
  <c r="BB36" i="14"/>
  <c r="H193" i="11"/>
  <c r="H190" i="11"/>
  <c r="F190" i="11"/>
  <c r="H188" i="11"/>
  <c r="F188" i="11"/>
  <c r="AN33" i="14" a="1"/>
  <c r="AN33" i="14" s="1"/>
  <c r="AN36" i="14"/>
  <c r="AN34" i="14" a="1"/>
  <c r="AN34" i="14" s="1"/>
  <c r="AL33" i="14" a="1"/>
  <c r="AL33" i="14" s="1"/>
  <c r="AL34" i="14" a="1"/>
  <c r="AL34" i="14" s="1"/>
  <c r="AL36" i="14"/>
  <c r="H177" i="11"/>
  <c r="H174" i="11"/>
  <c r="F174" i="11"/>
  <c r="H172" i="11"/>
  <c r="F172" i="11"/>
  <c r="X33" i="14" a="1"/>
  <c r="X33" i="14" s="1"/>
  <c r="X36" i="14"/>
  <c r="X34" i="14" a="1"/>
  <c r="X34" i="14" s="1"/>
  <c r="V33" i="14" a="1"/>
  <c r="V33" i="14" s="1"/>
  <c r="V35" i="14" s="1"/>
  <c r="V36" i="14"/>
  <c r="V34" i="14" a="1"/>
  <c r="V34" i="14" s="1"/>
  <c r="H153" i="11"/>
  <c r="F153" i="11"/>
  <c r="H151" i="11"/>
  <c r="F151" i="11"/>
  <c r="BC29" i="14"/>
  <c r="BC24" i="14" a="1"/>
  <c r="BC24" i="14" s="1"/>
  <c r="BC27" i="14" s="1"/>
  <c r="BC28" i="14" s="1"/>
  <c r="BC25" i="14" a="1"/>
  <c r="BC25" i="14" s="1"/>
  <c r="BC26" i="14" a="1"/>
  <c r="BC26" i="14" s="1"/>
  <c r="BA24" i="14" a="1"/>
  <c r="BA24" i="14" s="1"/>
  <c r="BA25" i="14" a="1"/>
  <c r="BA25" i="14" s="1"/>
  <c r="BA26" i="14" a="1"/>
  <c r="BA26" i="14" s="1"/>
  <c r="BA29" i="14"/>
  <c r="H140" i="11"/>
  <c r="H137" i="11"/>
  <c r="F137" i="11"/>
  <c r="H135" i="11"/>
  <c r="F135" i="11"/>
  <c r="AM24" i="14" a="1"/>
  <c r="AM24" i="14" s="1"/>
  <c r="AM29" i="14"/>
  <c r="AM25" i="14" a="1"/>
  <c r="AM25" i="14" s="1"/>
  <c r="AM26" i="14" a="1"/>
  <c r="AM26" i="14" s="1"/>
  <c r="AK24" i="14" a="1"/>
  <c r="AK24" i="14" s="1"/>
  <c r="AK27" i="14" s="1"/>
  <c r="AK28" i="14" s="1"/>
  <c r="AK25" i="14" a="1"/>
  <c r="AK25" i="14" s="1"/>
  <c r="AK26" i="14" a="1"/>
  <c r="AK26" i="14" s="1"/>
  <c r="AK29" i="14"/>
  <c r="H124" i="11"/>
  <c r="H121" i="11"/>
  <c r="F121" i="11"/>
  <c r="H119" i="11"/>
  <c r="F119" i="11"/>
  <c r="W24" i="14" a="1"/>
  <c r="W24" i="14" s="1"/>
  <c r="W29" i="14"/>
  <c r="W25" i="14" a="1"/>
  <c r="W25" i="14" s="1"/>
  <c r="W26" i="14" a="1"/>
  <c r="W26" i="14" s="1"/>
  <c r="U24" i="14" a="1"/>
  <c r="U24" i="14" s="1"/>
  <c r="U25" i="14" a="1"/>
  <c r="U25" i="14" s="1"/>
  <c r="U26" i="14" a="1"/>
  <c r="U26" i="14" s="1"/>
  <c r="U29" i="14"/>
  <c r="H100" i="11"/>
  <c r="F100" i="11"/>
  <c r="H98" i="11"/>
  <c r="F98" i="11"/>
  <c r="BB20" i="14"/>
  <c r="BB15" i="14" a="1"/>
  <c r="BB15" i="14" s="1"/>
  <c r="BB16" i="14" a="1"/>
  <c r="BB16" i="14" s="1"/>
  <c r="BB17" i="14" a="1"/>
  <c r="BB17" i="14" s="1"/>
  <c r="AZ15" i="14" a="1"/>
  <c r="AZ15" i="14" s="1"/>
  <c r="AZ16" i="14" a="1"/>
  <c r="AZ16" i="14" s="1"/>
  <c r="AZ17" i="14" a="1"/>
  <c r="AZ17" i="14" s="1"/>
  <c r="AZ20" i="14"/>
  <c r="H87" i="11"/>
  <c r="H84" i="11"/>
  <c r="F84" i="11"/>
  <c r="H82" i="11"/>
  <c r="F82" i="11"/>
  <c r="AL20" i="14"/>
  <c r="AL15" i="14" a="1"/>
  <c r="AL15" i="14" s="1"/>
  <c r="AL16" i="14" a="1"/>
  <c r="AL16" i="14" s="1"/>
  <c r="AL17" i="14" a="1"/>
  <c r="AL17" i="14" s="1"/>
  <c r="AJ15" i="14" a="1"/>
  <c r="AJ15" i="14" s="1"/>
  <c r="AJ16" i="14" a="1"/>
  <c r="AJ16" i="14" s="1"/>
  <c r="AJ17" i="14" a="1"/>
  <c r="AJ17" i="14" s="1"/>
  <c r="AJ20" i="14"/>
  <c r="H71" i="11"/>
  <c r="H68" i="11"/>
  <c r="F68" i="11"/>
  <c r="H66" i="11"/>
  <c r="F66" i="11"/>
  <c r="V15" i="14" a="1"/>
  <c r="V15" i="14" s="1"/>
  <c r="V18" i="14" s="1"/>
  <c r="V19" i="14" s="1"/>
  <c r="V20" i="14"/>
  <c r="V16" i="14" a="1"/>
  <c r="V16" i="14" s="1"/>
  <c r="V17" i="14" a="1"/>
  <c r="V17" i="14" s="1"/>
  <c r="T15" i="14" a="1"/>
  <c r="T15" i="14" s="1"/>
  <c r="T16" i="14" a="1"/>
  <c r="T16" i="14" s="1"/>
  <c r="T17" i="14" a="1"/>
  <c r="T17" i="14" s="1"/>
  <c r="T20" i="14"/>
  <c r="A56" i="11"/>
  <c r="A60" i="11"/>
  <c r="A105" i="11"/>
  <c r="A58" i="11"/>
  <c r="A59" i="11"/>
  <c r="A61" i="11"/>
  <c r="A104" i="11"/>
  <c r="A54" i="11"/>
  <c r="A55" i="11"/>
  <c r="A103" i="11"/>
  <c r="H50" i="11"/>
  <c r="H47" i="11"/>
  <c r="F47" i="11"/>
  <c r="H45" i="11"/>
  <c r="F45" i="11"/>
  <c r="BA5" i="14" a="1"/>
  <c r="BA5" i="14" s="1"/>
  <c r="BA6" i="14" a="1"/>
  <c r="BA6" i="14" s="1"/>
  <c r="BA7" i="14" a="1"/>
  <c r="BA7" i="14" s="1"/>
  <c r="BA8" i="14" a="1"/>
  <c r="BA8" i="14" s="1"/>
  <c r="BA11" i="14"/>
  <c r="AY5" i="14" a="1"/>
  <c r="AY5" i="14" s="1"/>
  <c r="AY6" i="14" a="1"/>
  <c r="AY6" i="14" s="1"/>
  <c r="AY7" i="14" a="1"/>
  <c r="AY7" i="14" s="1"/>
  <c r="AY8" i="14" a="1"/>
  <c r="AY8" i="14" s="1"/>
  <c r="AY11" i="14"/>
  <c r="H34" i="11"/>
  <c r="H31" i="11"/>
  <c r="F31" i="11"/>
  <c r="H29" i="11"/>
  <c r="F29" i="11"/>
  <c r="AK5" i="14" a="1"/>
  <c r="AK5" i="14" s="1"/>
  <c r="AK6" i="14" a="1"/>
  <c r="AK6" i="14" s="1"/>
  <c r="AK7" i="14" a="1"/>
  <c r="AK7" i="14" s="1"/>
  <c r="AK8" i="14" a="1"/>
  <c r="AK8" i="14" s="1"/>
  <c r="AK11" i="14"/>
  <c r="AI5" i="14" a="1"/>
  <c r="AI5" i="14" s="1"/>
  <c r="AI6" i="14" a="1"/>
  <c r="AI6" i="14" s="1"/>
  <c r="AI7" i="14" a="1"/>
  <c r="AI7" i="14" s="1"/>
  <c r="AI8" i="14" a="1"/>
  <c r="AI8" i="14" s="1"/>
  <c r="AI11" i="14"/>
  <c r="H18" i="11"/>
  <c r="H15" i="11"/>
  <c r="F15" i="11"/>
  <c r="H13" i="11"/>
  <c r="F13" i="11"/>
  <c r="U5" i="14" a="1"/>
  <c r="U5" i="14" s="1"/>
  <c r="U6" i="14" a="1"/>
  <c r="U6" i="14" s="1"/>
  <c r="U7" i="14" a="1"/>
  <c r="U7" i="14" s="1"/>
  <c r="U8" i="14" a="1"/>
  <c r="U8" i="14" s="1"/>
  <c r="U11" i="14"/>
  <c r="BH33" i="14" a="1"/>
  <c r="BH33" i="14" s="1"/>
  <c r="BH36" i="14"/>
  <c r="BH34" i="14" a="1"/>
  <c r="BH34" i="14" s="1"/>
  <c r="BF33" i="14" a="1"/>
  <c r="BF33" i="14" s="1"/>
  <c r="BF34" i="14" a="1"/>
  <c r="BF34" i="14" s="1"/>
  <c r="BF36" i="14"/>
  <c r="H194" i="11"/>
  <c r="F194" i="11"/>
  <c r="H192" i="11"/>
  <c r="F192" i="11"/>
  <c r="AR33" i="14" a="1"/>
  <c r="AR33" i="14" s="1"/>
  <c r="AR36" i="14"/>
  <c r="AR34" i="14" a="1"/>
  <c r="AR34" i="14" s="1"/>
  <c r="AP33" i="14" a="1"/>
  <c r="AP33" i="14" s="1"/>
  <c r="AP34" i="14" a="1"/>
  <c r="AP34" i="14" s="1"/>
  <c r="AP36" i="14"/>
  <c r="H178" i="11"/>
  <c r="F178" i="11"/>
  <c r="H176" i="11"/>
  <c r="F176" i="11"/>
  <c r="AB33" i="14" a="1"/>
  <c r="AB33" i="14" s="1"/>
  <c r="AB35" i="14" s="1"/>
  <c r="AB34" i="14" a="1"/>
  <c r="AB34" i="14" s="1"/>
  <c r="AB36" i="14"/>
  <c r="Z33" i="14" a="1"/>
  <c r="Z33" i="14" s="1"/>
  <c r="Z34" i="14" a="1"/>
  <c r="Z34" i="14" s="1"/>
  <c r="Z36" i="14"/>
  <c r="A166" i="11"/>
  <c r="E207" i="11"/>
  <c r="BG29" i="14"/>
  <c r="BG24" i="14" a="1"/>
  <c r="BG24" i="14" s="1"/>
  <c r="BG25" i="14" a="1"/>
  <c r="BG25" i="14" s="1"/>
  <c r="BG26" i="14" a="1"/>
  <c r="BG26" i="14" s="1"/>
  <c r="BE24" i="14" a="1"/>
  <c r="BE24" i="14" s="1"/>
  <c r="BE25" i="14" a="1"/>
  <c r="BE25" i="14" s="1"/>
  <c r="BE26" i="14" a="1"/>
  <c r="BE26" i="14" s="1"/>
  <c r="BE29" i="14"/>
  <c r="H141" i="11"/>
  <c r="F141" i="11"/>
  <c r="H139" i="11"/>
  <c r="F139" i="11"/>
  <c r="AQ24" i="14" a="1"/>
  <c r="AQ24" i="14" s="1"/>
  <c r="AQ29" i="14"/>
  <c r="AQ25" i="14" a="1"/>
  <c r="AQ25" i="14" s="1"/>
  <c r="AQ26" i="14" a="1"/>
  <c r="AQ26" i="14" s="1"/>
  <c r="AO24" i="14" a="1"/>
  <c r="AO24" i="14" s="1"/>
  <c r="AO25" i="14" a="1"/>
  <c r="AO25" i="14" s="1"/>
  <c r="AO26" i="14" a="1"/>
  <c r="AO26" i="14" s="1"/>
  <c r="AO29" i="14"/>
  <c r="H125" i="11"/>
  <c r="F125" i="11"/>
  <c r="H123" i="11"/>
  <c r="F123" i="11"/>
  <c r="AA24" i="14" a="1"/>
  <c r="AA24" i="14" s="1"/>
  <c r="AA29" i="14"/>
  <c r="AA25" i="14" a="1"/>
  <c r="AA25" i="14" s="1"/>
  <c r="AA26" i="14" a="1"/>
  <c r="AA26" i="14" s="1"/>
  <c r="Y24" i="14" a="1"/>
  <c r="Y24" i="14" s="1"/>
  <c r="Y25" i="14" a="1"/>
  <c r="Y25" i="14" s="1"/>
  <c r="Y26" i="14" a="1"/>
  <c r="Y26" i="14" s="1"/>
  <c r="Y29" i="14"/>
  <c r="A110" i="11"/>
  <c r="A111" i="11"/>
  <c r="A113" i="11"/>
  <c r="A156" i="11"/>
  <c r="A106" i="11"/>
  <c r="A107" i="11"/>
  <c r="A155" i="11"/>
  <c r="A108" i="11"/>
  <c r="A112" i="11"/>
  <c r="A157" i="11"/>
  <c r="H102" i="11"/>
  <c r="F102" i="11"/>
  <c r="BF20" i="14"/>
  <c r="BF15" i="14" a="1"/>
  <c r="BF15" i="14" s="1"/>
  <c r="BF16" i="14" a="1"/>
  <c r="BF16" i="14" s="1"/>
  <c r="BF17" i="14" a="1"/>
  <c r="BF17" i="14" s="1"/>
  <c r="BD15" i="14" a="1"/>
  <c r="BD15" i="14" s="1"/>
  <c r="BD16" i="14" a="1"/>
  <c r="BD16" i="14" s="1"/>
  <c r="BD17" i="14" a="1"/>
  <c r="BD17" i="14" s="1"/>
  <c r="BD20" i="14"/>
  <c r="H88" i="11"/>
  <c r="F88" i="11"/>
  <c r="H86" i="11"/>
  <c r="F86" i="11"/>
  <c r="AP15" i="14" a="1"/>
  <c r="AP15" i="14" s="1"/>
  <c r="AP20" i="14"/>
  <c r="AP16" i="14" a="1"/>
  <c r="AP16" i="14" s="1"/>
  <c r="AP17" i="14" a="1"/>
  <c r="AP17" i="14" s="1"/>
  <c r="AN15" i="14" a="1"/>
  <c r="AN15" i="14" s="1"/>
  <c r="AN16" i="14" a="1"/>
  <c r="AN16" i="14" s="1"/>
  <c r="AN17" i="14" a="1"/>
  <c r="AN17" i="14" s="1"/>
  <c r="AN20" i="14"/>
  <c r="H72" i="11"/>
  <c r="F72" i="11"/>
  <c r="H70" i="11"/>
  <c r="F70" i="11"/>
  <c r="Z15" i="14" a="1"/>
  <c r="Z15" i="14" s="1"/>
  <c r="Z20" i="14"/>
  <c r="Z16" i="14" a="1"/>
  <c r="Z16" i="14" s="1"/>
  <c r="Z17" i="14" a="1"/>
  <c r="Z17" i="14" s="1"/>
  <c r="X15" i="14" a="1"/>
  <c r="X15" i="14" s="1"/>
  <c r="X16" i="14" a="1"/>
  <c r="X16" i="14" s="1"/>
  <c r="X17" i="14" a="1"/>
  <c r="X17" i="14" s="1"/>
  <c r="X20" i="14"/>
  <c r="H49" i="11"/>
  <c r="F49" i="11"/>
  <c r="BE5" i="14" a="1"/>
  <c r="BE5" i="14" s="1"/>
  <c r="BE6" i="14" a="1"/>
  <c r="BE6" i="14" s="1"/>
  <c r="BE7" i="14" a="1"/>
  <c r="BE7" i="14" s="1"/>
  <c r="BE8" i="14" a="1"/>
  <c r="BE8" i="14" s="1"/>
  <c r="BE11" i="14"/>
  <c r="BC5" i="14" a="1"/>
  <c r="BC5" i="14" s="1"/>
  <c r="BC6" i="14" a="1"/>
  <c r="BC6" i="14" s="1"/>
  <c r="BC7" i="14" a="1"/>
  <c r="BC7" i="14" s="1"/>
  <c r="BC8" i="14" a="1"/>
  <c r="BC8" i="14" s="1"/>
  <c r="BC11" i="14"/>
  <c r="H35" i="11"/>
  <c r="F35" i="11"/>
  <c r="H33" i="11"/>
  <c r="F33" i="11"/>
  <c r="AO5" i="14" a="1"/>
  <c r="AO5" i="14" s="1"/>
  <c r="AO6" i="14" a="1"/>
  <c r="AO6" i="14" s="1"/>
  <c r="AO7" i="14" a="1"/>
  <c r="AO7" i="14" s="1"/>
  <c r="AO8" i="14" a="1"/>
  <c r="AO8" i="14" s="1"/>
  <c r="AO11" i="14"/>
  <c r="AM5" i="14" a="1"/>
  <c r="AM5" i="14" s="1"/>
  <c r="AM6" i="14" a="1"/>
  <c r="AM6" i="14" s="1"/>
  <c r="AM7" i="14" a="1"/>
  <c r="AM7" i="14" s="1"/>
  <c r="AM8" i="14" a="1"/>
  <c r="AM8" i="14" s="1"/>
  <c r="AM11" i="14"/>
  <c r="H19" i="11"/>
  <c r="F19" i="11"/>
  <c r="H17" i="11"/>
  <c r="F17" i="11"/>
  <c r="Y6" i="14" a="1"/>
  <c r="Y6" i="14" s="1"/>
  <c r="Y7" i="14" a="1"/>
  <c r="Y7" i="14" s="1"/>
  <c r="Y8" i="14" a="1"/>
  <c r="Y8" i="14" s="1"/>
  <c r="Y11" i="14"/>
  <c r="Y5" i="14" a="1"/>
  <c r="Y5" i="14" s="1"/>
  <c r="W5" i="14" a="1"/>
  <c r="W5" i="14" s="1"/>
  <c r="W6" i="14" a="1"/>
  <c r="W6" i="14" s="1"/>
  <c r="W7" i="14" a="1"/>
  <c r="W7" i="14" s="1"/>
  <c r="W8" i="14" a="1"/>
  <c r="W8" i="14" s="1"/>
  <c r="W11" i="14"/>
  <c r="H201" i="11"/>
  <c r="H198" i="11"/>
  <c r="F198" i="11"/>
  <c r="H196" i="11"/>
  <c r="F196" i="11"/>
  <c r="AV33" i="14" a="1"/>
  <c r="AV33" i="14" s="1"/>
  <c r="AV35" i="14" s="1"/>
  <c r="AV36" i="14"/>
  <c r="AV34" i="14" a="1"/>
  <c r="AV34" i="14" s="1"/>
  <c r="AT33" i="14" a="1"/>
  <c r="AT33" i="14" s="1"/>
  <c r="AT34" i="14" a="1"/>
  <c r="AT34" i="14" s="1"/>
  <c r="AT36" i="14"/>
  <c r="H185" i="11"/>
  <c r="H182" i="11"/>
  <c r="F182" i="11"/>
  <c r="H180" i="11"/>
  <c r="F180" i="11"/>
  <c r="AF33" i="14" a="1"/>
  <c r="AF33" i="14" s="1"/>
  <c r="AF36" i="14"/>
  <c r="AF34" i="14" a="1"/>
  <c r="AF34" i="14" s="1"/>
  <c r="AD33" i="14" a="1"/>
  <c r="AD33" i="14" s="1"/>
  <c r="AD36" i="14"/>
  <c r="AD34" i="14" a="1"/>
  <c r="AD34" i="14" s="1"/>
  <c r="H169" i="11"/>
  <c r="H166" i="11"/>
  <c r="D207" i="11"/>
  <c r="F166" i="11"/>
  <c r="H148" i="11"/>
  <c r="H145" i="11"/>
  <c r="F145" i="11"/>
  <c r="H143" i="11"/>
  <c r="F143" i="11"/>
  <c r="AU24" i="14" a="1"/>
  <c r="AU24" i="14" s="1"/>
  <c r="AU29" i="14"/>
  <c r="AU25" i="14" a="1"/>
  <c r="AU25" i="14" s="1"/>
  <c r="AU26" i="14" a="1"/>
  <c r="AU26" i="14" s="1"/>
  <c r="AS24" i="14" a="1"/>
  <c r="AS24" i="14" s="1"/>
  <c r="AS25" i="14" a="1"/>
  <c r="AS25" i="14" s="1"/>
  <c r="AS26" i="14" a="1"/>
  <c r="AS26" i="14" s="1"/>
  <c r="AS29" i="14"/>
  <c r="H132" i="11"/>
  <c r="H129" i="11"/>
  <c r="F129" i="11"/>
  <c r="H127" i="11"/>
  <c r="F127" i="11"/>
  <c r="AE24" i="14" a="1"/>
  <c r="AE24" i="14" s="1"/>
  <c r="AE29" i="14"/>
  <c r="AE25" i="14" a="1"/>
  <c r="AE25" i="14" s="1"/>
  <c r="AE26" i="14" a="1"/>
  <c r="AE26" i="14" s="1"/>
  <c r="AC24" i="14" a="1"/>
  <c r="AC24" i="14" s="1"/>
  <c r="AC25" i="14" a="1"/>
  <c r="AC25" i="14" s="1"/>
  <c r="AC26" i="14" a="1"/>
  <c r="AC26" i="14" s="1"/>
  <c r="AC29" i="14"/>
  <c r="H116" i="11"/>
  <c r="E155" i="11"/>
  <c r="A115" i="11"/>
  <c r="BH15" i="14" a="1"/>
  <c r="BH15" i="14" s="1"/>
  <c r="BH16" i="14" a="1"/>
  <c r="BH16" i="14" s="1"/>
  <c r="BH17" i="14" a="1"/>
  <c r="BH17" i="14" s="1"/>
  <c r="BH20" i="14"/>
  <c r="H95" i="11"/>
  <c r="H92" i="11"/>
  <c r="F92" i="11"/>
  <c r="H90" i="11"/>
  <c r="F90" i="11"/>
  <c r="AT20" i="14"/>
  <c r="AT15" i="14" a="1"/>
  <c r="AT15" i="14" s="1"/>
  <c r="AT18" i="14" s="1"/>
  <c r="AT19" i="14" s="1"/>
  <c r="AT16" i="14" a="1"/>
  <c r="AT16" i="14" s="1"/>
  <c r="AT17" i="14" a="1"/>
  <c r="AT17" i="14" s="1"/>
  <c r="AR15" i="14" a="1"/>
  <c r="AR15" i="14" s="1"/>
  <c r="AR16" i="14" a="1"/>
  <c r="AR16" i="14" s="1"/>
  <c r="AR17" i="14" a="1"/>
  <c r="AR17" i="14" s="1"/>
  <c r="AR20" i="14"/>
  <c r="H79" i="11"/>
  <c r="H76" i="11"/>
  <c r="F76" i="11"/>
  <c r="H74" i="11"/>
  <c r="F74" i="11"/>
  <c r="AD15" i="14" a="1"/>
  <c r="AD15" i="14" s="1"/>
  <c r="AD18" i="14" s="1"/>
  <c r="AD19" i="14" s="1"/>
  <c r="AD20" i="14"/>
  <c r="AD16" i="14" a="1"/>
  <c r="AD16" i="14" s="1"/>
  <c r="AD17" i="14" a="1"/>
  <c r="AD17" i="14" s="1"/>
  <c r="AB15" i="14" a="1"/>
  <c r="AB15" i="14" s="1"/>
  <c r="AB18" i="14" s="1"/>
  <c r="AB19" i="14" s="1"/>
  <c r="AB16" i="14" a="1"/>
  <c r="AB16" i="14" s="1"/>
  <c r="AB17" i="14" a="1"/>
  <c r="AB17" i="14" s="1"/>
  <c r="AB20" i="14"/>
  <c r="H63" i="11"/>
  <c r="E103" i="11"/>
  <c r="A62" i="11"/>
  <c r="BG5" i="14" a="1"/>
  <c r="BG5" i="14" s="1"/>
  <c r="BG6" i="14" a="1"/>
  <c r="BG6" i="14" s="1"/>
  <c r="BG7" i="14" a="1"/>
  <c r="BG7" i="14" s="1"/>
  <c r="BG8" i="14" a="1"/>
  <c r="BG8" i="14" s="1"/>
  <c r="BG11" i="14"/>
  <c r="H42" i="11"/>
  <c r="H39" i="11"/>
  <c r="F39" i="11"/>
  <c r="H37" i="11"/>
  <c r="F37" i="11"/>
  <c r="AS5" i="14" a="1"/>
  <c r="AS5" i="14" s="1"/>
  <c r="AS6" i="14" a="1"/>
  <c r="AS6" i="14" s="1"/>
  <c r="AS7" i="14" a="1"/>
  <c r="AS7" i="14" s="1"/>
  <c r="AS8" i="14" a="1"/>
  <c r="AS8" i="14" s="1"/>
  <c r="AS11" i="14"/>
  <c r="AQ5" i="14" a="1"/>
  <c r="AQ5" i="14" s="1"/>
  <c r="AQ6" i="14" a="1"/>
  <c r="AQ6" i="14" s="1"/>
  <c r="AQ7" i="14" a="1"/>
  <c r="AQ7" i="14" s="1"/>
  <c r="AQ8" i="14" a="1"/>
  <c r="AQ8" i="14" s="1"/>
  <c r="AQ11" i="14"/>
  <c r="H26" i="11"/>
  <c r="H23" i="11"/>
  <c r="F23" i="11"/>
  <c r="H21" i="11"/>
  <c r="F21" i="11"/>
  <c r="AC6" i="14" a="1"/>
  <c r="AC6" i="14" s="1"/>
  <c r="AC7" i="14" a="1"/>
  <c r="AC7" i="14" s="1"/>
  <c r="AC8" i="14" a="1"/>
  <c r="AC8" i="14" s="1"/>
  <c r="AC11" i="14"/>
  <c r="AC5" i="14" a="1"/>
  <c r="AC5" i="14" s="1"/>
  <c r="AC9" i="14" s="1"/>
  <c r="AC10" i="14" s="1"/>
  <c r="AA5" i="14" a="1"/>
  <c r="AA5" i="14" s="1"/>
  <c r="AA6" i="14" a="1"/>
  <c r="AA6" i="14" s="1"/>
  <c r="AA7" i="14" a="1"/>
  <c r="AA7" i="14" s="1"/>
  <c r="AA8" i="14" a="1"/>
  <c r="AA8" i="14" s="1"/>
  <c r="AA11" i="14"/>
  <c r="A11" i="11"/>
  <c r="E51" i="11"/>
  <c r="H10" i="11"/>
  <c r="H202" i="11"/>
  <c r="F202" i="11"/>
  <c r="H200" i="11"/>
  <c r="F200" i="11"/>
  <c r="AZ33" i="14" a="1"/>
  <c r="AZ33" i="14" s="1"/>
  <c r="AZ36" i="14"/>
  <c r="AZ34" i="14" a="1"/>
  <c r="AZ34" i="14" s="1"/>
  <c r="AX33" i="14" a="1"/>
  <c r="AX33" i="14" s="1"/>
  <c r="AX34" i="14" a="1"/>
  <c r="AX34" i="14" s="1"/>
  <c r="AX36" i="14"/>
  <c r="H186" i="11"/>
  <c r="F186" i="11"/>
  <c r="H184" i="11"/>
  <c r="F184" i="11"/>
  <c r="AJ33" i="14" a="1"/>
  <c r="AJ33" i="14" s="1"/>
  <c r="AJ36" i="14"/>
  <c r="AJ34" i="14" a="1"/>
  <c r="AJ34" i="14" s="1"/>
  <c r="AH33" i="14" a="1"/>
  <c r="AH33" i="14" s="1"/>
  <c r="AH34" i="14" a="1"/>
  <c r="AH34" i="14" s="1"/>
  <c r="AH36" i="14"/>
  <c r="H170" i="11"/>
  <c r="F170" i="11"/>
  <c r="H168" i="11"/>
  <c r="F168" i="11"/>
  <c r="G207" i="11"/>
  <c r="H167" i="11"/>
  <c r="T33" i="14" a="1"/>
  <c r="T33" i="14" s="1"/>
  <c r="T34" i="14" a="1"/>
  <c r="T34" i="14" s="1"/>
  <c r="T36" i="14"/>
  <c r="H149" i="11"/>
  <c r="F149" i="11"/>
  <c r="H147" i="11"/>
  <c r="F147" i="11"/>
  <c r="AY24" i="14" a="1"/>
  <c r="AY24" i="14" s="1"/>
  <c r="AY29" i="14"/>
  <c r="AY25" i="14" a="1"/>
  <c r="AY25" i="14" s="1"/>
  <c r="AY26" i="14" a="1"/>
  <c r="AY26" i="14" s="1"/>
  <c r="AW24" i="14" a="1"/>
  <c r="AW24" i="14" s="1"/>
  <c r="AW25" i="14" a="1"/>
  <c r="AW25" i="14" s="1"/>
  <c r="AW26" i="14" a="1"/>
  <c r="AW26" i="14" s="1"/>
  <c r="AW29" i="14"/>
  <c r="H133" i="11"/>
  <c r="F133" i="11"/>
  <c r="H131" i="11"/>
  <c r="F131" i="11"/>
  <c r="AI24" i="14" a="1"/>
  <c r="AI24" i="14" s="1"/>
  <c r="AI29" i="14"/>
  <c r="AI25" i="14" a="1"/>
  <c r="AI25" i="14" s="1"/>
  <c r="AI26" i="14" a="1"/>
  <c r="AI26" i="14" s="1"/>
  <c r="AG24" i="14" a="1"/>
  <c r="AG24" i="14" s="1"/>
  <c r="AG25" i="14" a="1"/>
  <c r="AG25" i="14" s="1"/>
  <c r="AG26" i="14" a="1"/>
  <c r="AG26" i="14" s="1"/>
  <c r="AG29" i="14"/>
  <c r="H117" i="11"/>
  <c r="F117" i="11"/>
  <c r="H115" i="11"/>
  <c r="F115" i="11"/>
  <c r="D155" i="11"/>
  <c r="G155" i="11"/>
  <c r="H114" i="11"/>
  <c r="H96" i="11"/>
  <c r="F96" i="11"/>
  <c r="H94" i="11"/>
  <c r="F94" i="11"/>
  <c r="AX15" i="14" a="1"/>
  <c r="AX15" i="14" s="1"/>
  <c r="AX20" i="14"/>
  <c r="AX16" i="14" a="1"/>
  <c r="AX16" i="14" s="1"/>
  <c r="AX17" i="14" a="1"/>
  <c r="AX17" i="14" s="1"/>
  <c r="AV15" i="14" a="1"/>
  <c r="AV15" i="14" s="1"/>
  <c r="AV16" i="14" a="1"/>
  <c r="AV16" i="14" s="1"/>
  <c r="AV17" i="14" a="1"/>
  <c r="AV17" i="14" s="1"/>
  <c r="AV20" i="14"/>
  <c r="H80" i="11"/>
  <c r="F80" i="11"/>
  <c r="H78" i="11"/>
  <c r="F78" i="11"/>
  <c r="AH15" i="14" a="1"/>
  <c r="AH15" i="14" s="1"/>
  <c r="AH20" i="14"/>
  <c r="AH16" i="14" a="1"/>
  <c r="AH16" i="14" s="1"/>
  <c r="AH17" i="14" a="1"/>
  <c r="AH17" i="14" s="1"/>
  <c r="AF15" i="14" a="1"/>
  <c r="AF15" i="14" s="1"/>
  <c r="AF16" i="14" a="1"/>
  <c r="AF16" i="14" s="1"/>
  <c r="AF17" i="14" a="1"/>
  <c r="AF17" i="14" s="1"/>
  <c r="AF20" i="14"/>
  <c r="H64" i="11"/>
  <c r="F64" i="11"/>
  <c r="G103" i="11"/>
  <c r="H62" i="11"/>
  <c r="D103" i="11"/>
  <c r="F62" i="11"/>
  <c r="H43" i="11"/>
  <c r="F43" i="11"/>
  <c r="H41" i="11"/>
  <c r="F41" i="11"/>
  <c r="AW5" i="14" a="1"/>
  <c r="AW5" i="14" s="1"/>
  <c r="AW6" i="14" a="1"/>
  <c r="AW6" i="14" s="1"/>
  <c r="AW7" i="14" a="1"/>
  <c r="AW7" i="14" s="1"/>
  <c r="AW8" i="14" a="1"/>
  <c r="AW8" i="14" s="1"/>
  <c r="AW11" i="14"/>
  <c r="AU5" i="14" a="1"/>
  <c r="AU5" i="14" s="1"/>
  <c r="AU6" i="14" a="1"/>
  <c r="AU6" i="14" s="1"/>
  <c r="AU7" i="14" a="1"/>
  <c r="AU7" i="14" s="1"/>
  <c r="AU8" i="14" a="1"/>
  <c r="AU8" i="14" s="1"/>
  <c r="AU11" i="14"/>
  <c r="H27" i="11"/>
  <c r="F27" i="11"/>
  <c r="H25" i="11"/>
  <c r="F25" i="11"/>
  <c r="AG6" i="14" a="1"/>
  <c r="AG6" i="14" s="1"/>
  <c r="AG7" i="14" a="1"/>
  <c r="AG7" i="14" s="1"/>
  <c r="AG8" i="14" a="1"/>
  <c r="AG8" i="14" s="1"/>
  <c r="AG11" i="14"/>
  <c r="AG5" i="14" a="1"/>
  <c r="AG5" i="14" s="1"/>
  <c r="AE5" i="14" a="1"/>
  <c r="AE5" i="14" s="1"/>
  <c r="AE6" i="14" a="1"/>
  <c r="AE6" i="14" s="1"/>
  <c r="AE7" i="14" a="1"/>
  <c r="AE7" i="14" s="1"/>
  <c r="AE8" i="14" a="1"/>
  <c r="AE8" i="14" s="1"/>
  <c r="AE11" i="14"/>
  <c r="D51" i="11"/>
  <c r="H11" i="11"/>
  <c r="F11" i="11"/>
  <c r="G51" i="11"/>
  <c r="AE31" i="10"/>
  <c r="P41" i="10"/>
  <c r="AE43" i="10"/>
  <c r="AE41" i="10" s="1"/>
  <c r="AA31" i="10"/>
  <c r="L41" i="10"/>
  <c r="AA43" i="10"/>
  <c r="AA41" i="10" s="1"/>
  <c r="BE33" i="14" a="1"/>
  <c r="BE33" i="14" s="1"/>
  <c r="BE34" i="14" a="1"/>
  <c r="BE34" i="14" s="1"/>
  <c r="BE36" i="14"/>
  <c r="BA33" i="14" a="1"/>
  <c r="BA33" i="14" s="1"/>
  <c r="BA34" i="14" a="1"/>
  <c r="BA34" i="14" s="1"/>
  <c r="BA36" i="14"/>
  <c r="AW33" i="14" a="1"/>
  <c r="AW33" i="14" s="1"/>
  <c r="AW35" i="14" s="1"/>
  <c r="AW34" i="14" a="1"/>
  <c r="AW34" i="14" s="1"/>
  <c r="AW36" i="14"/>
  <c r="AS33" i="14" a="1"/>
  <c r="AS33" i="14" s="1"/>
  <c r="AS34" i="14" a="1"/>
  <c r="AS34" i="14" s="1"/>
  <c r="AS36" i="14"/>
  <c r="AO33" i="14" a="1"/>
  <c r="AO33" i="14" s="1"/>
  <c r="AO34" i="14" a="1"/>
  <c r="AO34" i="14" s="1"/>
  <c r="AO36" i="14"/>
  <c r="AK33" i="14" a="1"/>
  <c r="AK33" i="14" s="1"/>
  <c r="AK34" i="14" a="1"/>
  <c r="AK34" i="14" s="1"/>
  <c r="AK36" i="14"/>
  <c r="AG33" i="14" a="1"/>
  <c r="AG33" i="14" s="1"/>
  <c r="AG35" i="14" s="1"/>
  <c r="AG34" i="14" a="1"/>
  <c r="AG34" i="14" s="1"/>
  <c r="AG36" i="14"/>
  <c r="AC33" i="14" a="1"/>
  <c r="AC33" i="14" s="1"/>
  <c r="AC34" i="14" a="1"/>
  <c r="AC34" i="14" s="1"/>
  <c r="AC36" i="14"/>
  <c r="Y33" i="14" a="1"/>
  <c r="Y33" i="14" s="1"/>
  <c r="Y36" i="14"/>
  <c r="Y34" i="14" a="1"/>
  <c r="Y34" i="14" s="1"/>
  <c r="U33" i="14" a="1"/>
  <c r="U33" i="14" s="1"/>
  <c r="U34" i="14" a="1"/>
  <c r="U34" i="14" s="1"/>
  <c r="U36" i="14"/>
  <c r="BH24" i="14" a="1"/>
  <c r="BH24" i="14" s="1"/>
  <c r="BH25" i="14" a="1"/>
  <c r="BH25" i="14" s="1"/>
  <c r="BH26" i="14" a="1"/>
  <c r="BH26" i="14" s="1"/>
  <c r="BH29" i="14"/>
  <c r="BD24" i="14" a="1"/>
  <c r="BD24" i="14" s="1"/>
  <c r="BD25" i="14" a="1"/>
  <c r="BD25" i="14" s="1"/>
  <c r="BD26" i="14" a="1"/>
  <c r="BD26" i="14" s="1"/>
  <c r="BD29" i="14"/>
  <c r="AZ25" i="14" a="1"/>
  <c r="AZ25" i="14" s="1"/>
  <c r="AZ26" i="14" a="1"/>
  <c r="AZ26" i="14" s="1"/>
  <c r="AZ24" i="14" a="1"/>
  <c r="AZ24" i="14" s="1"/>
  <c r="AZ29" i="14"/>
  <c r="AV25" i="14" a="1"/>
  <c r="AV25" i="14" s="1"/>
  <c r="AV26" i="14" a="1"/>
  <c r="AV26" i="14" s="1"/>
  <c r="AV24" i="14" a="1"/>
  <c r="AV24" i="14" s="1"/>
  <c r="AV29" i="14"/>
  <c r="AR25" i="14" a="1"/>
  <c r="AR25" i="14" s="1"/>
  <c r="AR26" i="14" a="1"/>
  <c r="AR26" i="14" s="1"/>
  <c r="AR24" i="14" a="1"/>
  <c r="AR24" i="14" s="1"/>
  <c r="AR29" i="14"/>
  <c r="AN25" i="14" a="1"/>
  <c r="AN25" i="14" s="1"/>
  <c r="AN26" i="14" a="1"/>
  <c r="AN26" i="14" s="1"/>
  <c r="AN24" i="14" a="1"/>
  <c r="AN24" i="14" s="1"/>
  <c r="AN29" i="14"/>
  <c r="AJ25" i="14" a="1"/>
  <c r="AJ25" i="14" s="1"/>
  <c r="AJ26" i="14" a="1"/>
  <c r="AJ26" i="14" s="1"/>
  <c r="AJ24" i="14" a="1"/>
  <c r="AJ24" i="14" s="1"/>
  <c r="AJ29" i="14"/>
  <c r="AF25" i="14" a="1"/>
  <c r="AF25" i="14" s="1"/>
  <c r="AF26" i="14" a="1"/>
  <c r="AF26" i="14" s="1"/>
  <c r="AF24" i="14" a="1"/>
  <c r="AF24" i="14" s="1"/>
  <c r="AF29" i="14"/>
  <c r="AB25" i="14" a="1"/>
  <c r="AB25" i="14" s="1"/>
  <c r="AB26" i="14" a="1"/>
  <c r="AB26" i="14" s="1"/>
  <c r="AB29" i="14"/>
  <c r="AB24" i="14" a="1"/>
  <c r="AB24" i="14" s="1"/>
  <c r="X24" i="14" a="1"/>
  <c r="X24" i="14" s="1"/>
  <c r="X25" i="14" a="1"/>
  <c r="X25" i="14" s="1"/>
  <c r="X26" i="14" a="1"/>
  <c r="X26" i="14" s="1"/>
  <c r="X29" i="14"/>
  <c r="T25" i="14" a="1"/>
  <c r="T25" i="14" s="1"/>
  <c r="T26" i="14" a="1"/>
  <c r="T26" i="14" s="1"/>
  <c r="T29" i="14"/>
  <c r="T24" i="14" a="1"/>
  <c r="T24" i="14" s="1"/>
  <c r="BG15" i="14" a="1"/>
  <c r="BG15" i="14" s="1"/>
  <c r="BG16" i="14" a="1"/>
  <c r="BG16" i="14" s="1"/>
  <c r="BG17" i="14" a="1"/>
  <c r="BG17" i="14" s="1"/>
  <c r="BG20" i="14"/>
  <c r="BC15" i="14" a="1"/>
  <c r="BC15" i="14" s="1"/>
  <c r="BC16" i="14" a="1"/>
  <c r="BC16" i="14" s="1"/>
  <c r="BC17" i="14" a="1"/>
  <c r="BC17" i="14" s="1"/>
  <c r="BC20" i="14"/>
  <c r="AY16" i="14" a="1"/>
  <c r="AY16" i="14" s="1"/>
  <c r="AY17" i="14" a="1"/>
  <c r="AY17" i="14" s="1"/>
  <c r="AY15" i="14" a="1"/>
  <c r="AY15" i="14" s="1"/>
  <c r="AY20" i="14"/>
  <c r="AU15" i="14" a="1"/>
  <c r="AU15" i="14" s="1"/>
  <c r="AU16" i="14" a="1"/>
  <c r="AU16" i="14" s="1"/>
  <c r="AU17" i="14" a="1"/>
  <c r="AU17" i="14" s="1"/>
  <c r="AU20" i="14"/>
  <c r="AQ16" i="14" a="1"/>
  <c r="AQ16" i="14" s="1"/>
  <c r="AQ17" i="14" a="1"/>
  <c r="AQ17" i="14" s="1"/>
  <c r="AQ15" i="14" a="1"/>
  <c r="AQ15" i="14" s="1"/>
  <c r="AQ20" i="14"/>
  <c r="AM15" i="14" a="1"/>
  <c r="AM15" i="14" s="1"/>
  <c r="AM16" i="14" a="1"/>
  <c r="AM16" i="14" s="1"/>
  <c r="AM17" i="14" a="1"/>
  <c r="AM17" i="14" s="1"/>
  <c r="AM20" i="14"/>
  <c r="AI15" i="14" a="1"/>
  <c r="AI15" i="14" s="1"/>
  <c r="AI16" i="14" a="1"/>
  <c r="AI16" i="14" s="1"/>
  <c r="AI17" i="14" a="1"/>
  <c r="AI17" i="14" s="1"/>
  <c r="AI20" i="14"/>
  <c r="AE15" i="14" a="1"/>
  <c r="AE15" i="14" s="1"/>
  <c r="AE16" i="14" a="1"/>
  <c r="AE16" i="14" s="1"/>
  <c r="AE17" i="14" a="1"/>
  <c r="AE17" i="14" s="1"/>
  <c r="AE20" i="14"/>
  <c r="AA15" i="14" a="1"/>
  <c r="AA15" i="14" s="1"/>
  <c r="AA16" i="14" a="1"/>
  <c r="AA16" i="14" s="1"/>
  <c r="AA17" i="14" a="1"/>
  <c r="AA17" i="14" s="1"/>
  <c r="AA20" i="14"/>
  <c r="W15" i="14" a="1"/>
  <c r="W15" i="14" s="1"/>
  <c r="W16" i="14" a="1"/>
  <c r="W16" i="14" s="1"/>
  <c r="W17" i="14" a="1"/>
  <c r="W17" i="14" s="1"/>
  <c r="W20" i="14"/>
  <c r="BF11" i="14"/>
  <c r="BF5" i="14" a="1"/>
  <c r="BF5" i="14" s="1"/>
  <c r="BF7" i="14" a="1"/>
  <c r="BF7" i="14" s="1"/>
  <c r="BF6" i="14" a="1"/>
  <c r="BF6" i="14" s="1"/>
  <c r="BF8" i="14" a="1"/>
  <c r="BF8" i="14" s="1"/>
  <c r="BB11" i="14"/>
  <c r="BB6" i="14" a="1"/>
  <c r="BB6" i="14" s="1"/>
  <c r="BB8" i="14" a="1"/>
  <c r="BB8" i="14" s="1"/>
  <c r="BB5" i="14" a="1"/>
  <c r="BB5" i="14" s="1"/>
  <c r="BB7" i="14" a="1"/>
  <c r="BB7" i="14" s="1"/>
  <c r="AX11" i="14"/>
  <c r="AX5" i="14" a="1"/>
  <c r="AX5" i="14" s="1"/>
  <c r="AX7" i="14" a="1"/>
  <c r="AX7" i="14" s="1"/>
  <c r="AX6" i="14" a="1"/>
  <c r="AX6" i="14" s="1"/>
  <c r="AX8" i="14" a="1"/>
  <c r="AX8" i="14" s="1"/>
  <c r="AT11" i="14"/>
  <c r="AT6" i="14" a="1"/>
  <c r="AT6" i="14" s="1"/>
  <c r="AT8" i="14" a="1"/>
  <c r="AT8" i="14" s="1"/>
  <c r="AT5" i="14" a="1"/>
  <c r="AT5" i="14" s="1"/>
  <c r="AT7" i="14" a="1"/>
  <c r="AT7" i="14" s="1"/>
  <c r="AP11" i="14"/>
  <c r="AP5" i="14" a="1"/>
  <c r="AP5" i="14" s="1"/>
  <c r="AP7" i="14" a="1"/>
  <c r="AP7" i="14" s="1"/>
  <c r="AP6" i="14" a="1"/>
  <c r="AP6" i="14" s="1"/>
  <c r="AP8" i="14" a="1"/>
  <c r="AP8" i="14" s="1"/>
  <c r="AL11" i="14"/>
  <c r="AL6" i="14" a="1"/>
  <c r="AL6" i="14" s="1"/>
  <c r="AL8" i="14" a="1"/>
  <c r="AL8" i="14" s="1"/>
  <c r="AL5" i="14" a="1"/>
  <c r="AL5" i="14" s="1"/>
  <c r="AL7" i="14" a="1"/>
  <c r="AL7" i="14" s="1"/>
  <c r="AH5" i="14" a="1"/>
  <c r="AH5" i="14" s="1"/>
  <c r="AH11" i="14"/>
  <c r="AH7" i="14" a="1"/>
  <c r="AH7" i="14" s="1"/>
  <c r="AH6" i="14" a="1"/>
  <c r="AH6" i="14" s="1"/>
  <c r="AH8" i="14" a="1"/>
  <c r="AH8" i="14" s="1"/>
  <c r="AD5" i="14" a="1"/>
  <c r="AD5" i="14" s="1"/>
  <c r="AD11" i="14"/>
  <c r="AD6" i="14" a="1"/>
  <c r="AD6" i="14" s="1"/>
  <c r="AD8" i="14" a="1"/>
  <c r="AD8" i="14" s="1"/>
  <c r="AD7" i="14" a="1"/>
  <c r="AD7" i="14" s="1"/>
  <c r="Z5" i="14" a="1"/>
  <c r="Z5" i="14" s="1"/>
  <c r="Z11" i="14"/>
  <c r="Z7" i="14" a="1"/>
  <c r="Z7" i="14" s="1"/>
  <c r="Z6" i="14" a="1"/>
  <c r="Z6" i="14" s="1"/>
  <c r="Z8" i="14" a="1"/>
  <c r="Z8" i="14" s="1"/>
  <c r="V5" i="14" a="1"/>
  <c r="V5" i="14" s="1"/>
  <c r="V11" i="14"/>
  <c r="V6" i="14" a="1"/>
  <c r="V6" i="14" s="1"/>
  <c r="V8" i="14" a="1"/>
  <c r="V8" i="14" s="1"/>
  <c r="V7" i="14" a="1"/>
  <c r="V7" i="14" s="1"/>
  <c r="AG22" i="10"/>
  <c r="R28" i="10"/>
  <c r="AG28" i="10" s="1"/>
  <c r="AC22" i="10"/>
  <c r="N28" i="10"/>
  <c r="AC28" i="10" s="1"/>
  <c r="AF5" i="10"/>
  <c r="AB5" i="10"/>
  <c r="Q5" i="14"/>
  <c r="M5" i="14"/>
  <c r="I5" i="14"/>
  <c r="U21" i="10"/>
  <c r="O215" i="11"/>
  <c r="K215" i="11"/>
  <c r="G41" i="10"/>
  <c r="V43" i="10"/>
  <c r="V41" i="10" s="1"/>
  <c r="V29" i="10"/>
  <c r="F205" i="11"/>
  <c r="F201" i="11"/>
  <c r="F197" i="11"/>
  <c r="F193" i="11"/>
  <c r="F189" i="11"/>
  <c r="F185" i="11"/>
  <c r="F181" i="11"/>
  <c r="F177" i="11"/>
  <c r="F173" i="11"/>
  <c r="F169" i="11"/>
  <c r="A164" i="11"/>
  <c r="A160" i="11"/>
  <c r="F152" i="11"/>
  <c r="F148" i="11"/>
  <c r="F144" i="11"/>
  <c r="F140" i="11"/>
  <c r="F136" i="11"/>
  <c r="F132" i="11"/>
  <c r="F128" i="11"/>
  <c r="F124" i="11"/>
  <c r="F120" i="11"/>
  <c r="F116" i="11"/>
  <c r="F99" i="11"/>
  <c r="F95" i="11"/>
  <c r="F91" i="11"/>
  <c r="F87" i="11"/>
  <c r="F83" i="11"/>
  <c r="F79" i="11"/>
  <c r="F75" i="11"/>
  <c r="F71" i="11"/>
  <c r="F67" i="11"/>
  <c r="F63" i="11"/>
  <c r="F50" i="11"/>
  <c r="F46" i="11"/>
  <c r="F42" i="11"/>
  <c r="F38" i="11"/>
  <c r="F34" i="11"/>
  <c r="F30" i="11"/>
  <c r="F26" i="11"/>
  <c r="F22" i="11"/>
  <c r="F18" i="11"/>
  <c r="F14" i="11"/>
  <c r="F10" i="11"/>
  <c r="V33" i="10"/>
  <c r="AG31" i="10"/>
  <c r="R41" i="10"/>
  <c r="AG43" i="10"/>
  <c r="AG41" i="10" s="1"/>
  <c r="AC31" i="10"/>
  <c r="N41" i="10"/>
  <c r="AC43" i="10"/>
  <c r="AC41" i="10" s="1"/>
  <c r="J41" i="10"/>
  <c r="Y43" i="10"/>
  <c r="Y41" i="10" s="1"/>
  <c r="F41" i="10"/>
  <c r="U43" i="10"/>
  <c r="U41" i="10" s="1"/>
  <c r="U29" i="10"/>
  <c r="U31" i="10"/>
  <c r="U33" i="10"/>
  <c r="F36" i="10"/>
  <c r="BG33" i="14" a="1"/>
  <c r="BG33" i="14" s="1"/>
  <c r="BG34" i="14" a="1"/>
  <c r="BG34" i="14" s="1"/>
  <c r="BG36" i="14"/>
  <c r="BC33" i="14" a="1"/>
  <c r="BC33" i="14" s="1"/>
  <c r="BC34" i="14" a="1"/>
  <c r="BC34" i="14" s="1"/>
  <c r="BC36" i="14"/>
  <c r="AY33" i="14" a="1"/>
  <c r="AY33" i="14" s="1"/>
  <c r="AY35" i="14" s="1"/>
  <c r="AY34" i="14" a="1"/>
  <c r="AY34" i="14" s="1"/>
  <c r="AY36" i="14"/>
  <c r="AU33" i="14" a="1"/>
  <c r="AU33" i="14" s="1"/>
  <c r="AU34" i="14" a="1"/>
  <c r="AU34" i="14" s="1"/>
  <c r="AU36" i="14"/>
  <c r="AQ33" i="14" a="1"/>
  <c r="AQ33" i="14" s="1"/>
  <c r="AQ34" i="14" a="1"/>
  <c r="AQ34" i="14" s="1"/>
  <c r="AQ36" i="14"/>
  <c r="AM33" i="14" a="1"/>
  <c r="AM33" i="14" s="1"/>
  <c r="AM34" i="14" a="1"/>
  <c r="AM34" i="14" s="1"/>
  <c r="AM36" i="14"/>
  <c r="AI33" i="14" a="1"/>
  <c r="AI33" i="14" s="1"/>
  <c r="AI35" i="14" s="1"/>
  <c r="AI34" i="14" a="1"/>
  <c r="AI34" i="14" s="1"/>
  <c r="AI36" i="14"/>
  <c r="AE33" i="14" a="1"/>
  <c r="AE33" i="14" s="1"/>
  <c r="AE34" i="14" a="1"/>
  <c r="AE34" i="14" s="1"/>
  <c r="AE36" i="14"/>
  <c r="AA33" i="14" a="1"/>
  <c r="AA33" i="14" s="1"/>
  <c r="AA34" i="14" a="1"/>
  <c r="AA34" i="14" s="1"/>
  <c r="AA36" i="14"/>
  <c r="W33" i="14" a="1"/>
  <c r="W33" i="14" s="1"/>
  <c r="W34" i="14" a="1"/>
  <c r="W34" i="14" s="1"/>
  <c r="W36" i="14"/>
  <c r="A159" i="11"/>
  <c r="BF24" i="14" a="1"/>
  <c r="BF24" i="14" s="1"/>
  <c r="BF25" i="14" a="1"/>
  <c r="BF25" i="14" s="1"/>
  <c r="BF26" i="14" a="1"/>
  <c r="BF26" i="14" s="1"/>
  <c r="BF29" i="14"/>
  <c r="BB24" i="14" a="1"/>
  <c r="BB24" i="14" s="1"/>
  <c r="BB25" i="14" a="1"/>
  <c r="BB25" i="14" s="1"/>
  <c r="BB26" i="14" a="1"/>
  <c r="BB26" i="14" s="1"/>
  <c r="BB29" i="14"/>
  <c r="AX25" i="14" a="1"/>
  <c r="AX25" i="14" s="1"/>
  <c r="AX26" i="14" a="1"/>
  <c r="AX26" i="14" s="1"/>
  <c r="AX24" i="14" a="1"/>
  <c r="AX24" i="14" s="1"/>
  <c r="AX29" i="14"/>
  <c r="AT25" i="14" a="1"/>
  <c r="AT25" i="14" s="1"/>
  <c r="AT26" i="14" a="1"/>
  <c r="AT26" i="14" s="1"/>
  <c r="AT24" i="14" a="1"/>
  <c r="AT24" i="14" s="1"/>
  <c r="AT29" i="14"/>
  <c r="AP25" i="14" a="1"/>
  <c r="AP25" i="14" s="1"/>
  <c r="AP26" i="14" a="1"/>
  <c r="AP26" i="14" s="1"/>
  <c r="AP24" i="14" a="1"/>
  <c r="AP24" i="14" s="1"/>
  <c r="AP29" i="14"/>
  <c r="AL25" i="14" a="1"/>
  <c r="AL25" i="14" s="1"/>
  <c r="AL26" i="14" a="1"/>
  <c r="AL26" i="14" s="1"/>
  <c r="AL24" i="14" a="1"/>
  <c r="AL24" i="14" s="1"/>
  <c r="AL29" i="14"/>
  <c r="AH25" i="14" a="1"/>
  <c r="AH25" i="14" s="1"/>
  <c r="AH26" i="14" a="1"/>
  <c r="AH26" i="14" s="1"/>
  <c r="AH24" i="14" a="1"/>
  <c r="AH24" i="14" s="1"/>
  <c r="AH29" i="14"/>
  <c r="AD25" i="14" a="1"/>
  <c r="AD25" i="14" s="1"/>
  <c r="AD26" i="14" a="1"/>
  <c r="AD26" i="14" s="1"/>
  <c r="AD24" i="14" a="1"/>
  <c r="AD24" i="14" s="1"/>
  <c r="AD29" i="14"/>
  <c r="Z25" i="14" a="1"/>
  <c r="Z25" i="14" s="1"/>
  <c r="Z26" i="14" a="1"/>
  <c r="Z26" i="14" s="1"/>
  <c r="Z24" i="14" a="1"/>
  <c r="Z24" i="14" s="1"/>
  <c r="Z29" i="14"/>
  <c r="V25" i="14" a="1"/>
  <c r="V25" i="14" s="1"/>
  <c r="V26" i="14" a="1"/>
  <c r="V26" i="14" s="1"/>
  <c r="V24" i="14" a="1"/>
  <c r="V24" i="14" s="1"/>
  <c r="V29" i="14"/>
  <c r="BE15" i="14" a="1"/>
  <c r="BE15" i="14" s="1"/>
  <c r="BE16" i="14" a="1"/>
  <c r="BE16" i="14" s="1"/>
  <c r="BE17" i="14" a="1"/>
  <c r="BE17" i="14" s="1"/>
  <c r="BE20" i="14"/>
  <c r="BA15" i="14" a="1"/>
  <c r="BA15" i="14" s="1"/>
  <c r="BA16" i="14" a="1"/>
  <c r="BA16" i="14" s="1"/>
  <c r="BA17" i="14" a="1"/>
  <c r="BA17" i="14" s="1"/>
  <c r="BA20" i="14"/>
  <c r="AW16" i="14" a="1"/>
  <c r="AW16" i="14" s="1"/>
  <c r="AW17" i="14" a="1"/>
  <c r="AW17" i="14" s="1"/>
  <c r="AW20" i="14"/>
  <c r="AW15" i="14" a="1"/>
  <c r="AW15" i="14" s="1"/>
  <c r="AS15" i="14" a="1"/>
  <c r="AS15" i="14" s="1"/>
  <c r="AS16" i="14" a="1"/>
  <c r="AS16" i="14" s="1"/>
  <c r="AS17" i="14" a="1"/>
  <c r="AS17" i="14" s="1"/>
  <c r="AS20" i="14"/>
  <c r="AO16" i="14" a="1"/>
  <c r="AO16" i="14" s="1"/>
  <c r="AO17" i="14" a="1"/>
  <c r="AO17" i="14" s="1"/>
  <c r="AO20" i="14"/>
  <c r="AO15" i="14" a="1"/>
  <c r="AO15" i="14" s="1"/>
  <c r="AK15" i="14" a="1"/>
  <c r="AK15" i="14" s="1"/>
  <c r="AK16" i="14" a="1"/>
  <c r="AK16" i="14" s="1"/>
  <c r="AK17" i="14" a="1"/>
  <c r="AK17" i="14" s="1"/>
  <c r="AK20" i="14"/>
  <c r="AG15" i="14" a="1"/>
  <c r="AG15" i="14" s="1"/>
  <c r="AG16" i="14" a="1"/>
  <c r="AG16" i="14" s="1"/>
  <c r="AG17" i="14" a="1"/>
  <c r="AG17" i="14" s="1"/>
  <c r="AG20" i="14"/>
  <c r="AC15" i="14" a="1"/>
  <c r="AC15" i="14" s="1"/>
  <c r="AC16" i="14" a="1"/>
  <c r="AC16" i="14" s="1"/>
  <c r="AC17" i="14" a="1"/>
  <c r="AC17" i="14" s="1"/>
  <c r="AC20" i="14"/>
  <c r="Y15" i="14" a="1"/>
  <c r="Y15" i="14" s="1"/>
  <c r="Y16" i="14" a="1"/>
  <c r="Y16" i="14" s="1"/>
  <c r="Y17" i="14" a="1"/>
  <c r="Y17" i="14" s="1"/>
  <c r="Y20" i="14"/>
  <c r="U15" i="14" a="1"/>
  <c r="U15" i="14" s="1"/>
  <c r="U16" i="14" a="1"/>
  <c r="U16" i="14" s="1"/>
  <c r="U17" i="14" a="1"/>
  <c r="U17" i="14" s="1"/>
  <c r="U20" i="14"/>
  <c r="BH11" i="14"/>
  <c r="BH5" i="14" a="1"/>
  <c r="BH5" i="14" s="1"/>
  <c r="BH7" i="14" a="1"/>
  <c r="BH7" i="14" s="1"/>
  <c r="BH6" i="14" a="1"/>
  <c r="BH6" i="14" s="1"/>
  <c r="BH8" i="14" a="1"/>
  <c r="BH8" i="14" s="1"/>
  <c r="BD11" i="14"/>
  <c r="BD6" i="14" a="1"/>
  <c r="BD6" i="14" s="1"/>
  <c r="BD8" i="14" a="1"/>
  <c r="BD8" i="14" s="1"/>
  <c r="BD5" i="14" a="1"/>
  <c r="BD5" i="14" s="1"/>
  <c r="BD7" i="14" a="1"/>
  <c r="BD7" i="14" s="1"/>
  <c r="AZ11" i="14"/>
  <c r="AZ5" i="14" a="1"/>
  <c r="AZ5" i="14" s="1"/>
  <c r="AZ7" i="14" a="1"/>
  <c r="AZ7" i="14" s="1"/>
  <c r="AZ6" i="14" a="1"/>
  <c r="AZ6" i="14" s="1"/>
  <c r="AZ8" i="14" a="1"/>
  <c r="AZ8" i="14" s="1"/>
  <c r="AV11" i="14"/>
  <c r="AV6" i="14" a="1"/>
  <c r="AV6" i="14" s="1"/>
  <c r="AV8" i="14" a="1"/>
  <c r="AV8" i="14" s="1"/>
  <c r="AV5" i="14" a="1"/>
  <c r="AV5" i="14" s="1"/>
  <c r="AV7" i="14" a="1"/>
  <c r="AV7" i="14" s="1"/>
  <c r="AR11" i="14"/>
  <c r="AR5" i="14" a="1"/>
  <c r="AR5" i="14" s="1"/>
  <c r="AR7" i="14" a="1"/>
  <c r="AR7" i="14" s="1"/>
  <c r="AR6" i="14" a="1"/>
  <c r="AR6" i="14" s="1"/>
  <c r="AR8" i="14" a="1"/>
  <c r="AR8" i="14" s="1"/>
  <c r="AN11" i="14"/>
  <c r="AN6" i="14" a="1"/>
  <c r="AN6" i="14" s="1"/>
  <c r="AN8" i="14" a="1"/>
  <c r="AN8" i="14" s="1"/>
  <c r="AN5" i="14" a="1"/>
  <c r="AN5" i="14" s="1"/>
  <c r="AN7" i="14" a="1"/>
  <c r="AN7" i="14" s="1"/>
  <c r="AJ11" i="14"/>
  <c r="AJ5" i="14" a="1"/>
  <c r="AJ5" i="14" s="1"/>
  <c r="AJ7" i="14" a="1"/>
  <c r="AJ7" i="14" s="1"/>
  <c r="AJ6" i="14" a="1"/>
  <c r="AJ6" i="14" s="1"/>
  <c r="AJ8" i="14" a="1"/>
  <c r="AJ8" i="14" s="1"/>
  <c r="AF11" i="14"/>
  <c r="AF5" i="14" a="1"/>
  <c r="AF5" i="14" s="1"/>
  <c r="AF6" i="14" a="1"/>
  <c r="AF6" i="14" s="1"/>
  <c r="AF8" i="14" a="1"/>
  <c r="AF8" i="14" s="1"/>
  <c r="AF7" i="14" a="1"/>
  <c r="AF7" i="14" s="1"/>
  <c r="AB11" i="14"/>
  <c r="AB5" i="14" a="1"/>
  <c r="AB5" i="14" s="1"/>
  <c r="AB7" i="14" a="1"/>
  <c r="AB7" i="14" s="1"/>
  <c r="AB6" i="14" a="1"/>
  <c r="AB6" i="14" s="1"/>
  <c r="AB8" i="14" a="1"/>
  <c r="AB8" i="14" s="1"/>
  <c r="X11" i="14"/>
  <c r="X5" i="14" a="1"/>
  <c r="X5" i="14" s="1"/>
  <c r="X6" i="14" a="1"/>
  <c r="X6" i="14" s="1"/>
  <c r="X8" i="14" a="1"/>
  <c r="X8" i="14" s="1"/>
  <c r="X7" i="14" a="1"/>
  <c r="X7" i="14" s="1"/>
  <c r="T5" i="14" a="1"/>
  <c r="T5" i="14" s="1"/>
  <c r="T11" i="14"/>
  <c r="T7" i="14" a="1"/>
  <c r="T7" i="14" s="1"/>
  <c r="T6" i="14" a="1"/>
  <c r="T6" i="14" s="1"/>
  <c r="T8" i="14" a="1"/>
  <c r="T8" i="14" s="1"/>
  <c r="AD23" i="10"/>
  <c r="O30" i="10"/>
  <c r="AD30" i="10" s="1"/>
  <c r="Z23" i="10"/>
  <c r="K30" i="10"/>
  <c r="Z30" i="10" s="1"/>
  <c r="V31" i="10"/>
  <c r="U25" i="10"/>
  <c r="Q215" i="11"/>
  <c r="M215" i="11"/>
  <c r="I215" i="11"/>
  <c r="E215" i="11"/>
  <c r="I41" i="10"/>
  <c r="X43" i="10"/>
  <c r="X41" i="10" s="1"/>
  <c r="E41" i="10"/>
  <c r="T43" i="10"/>
  <c r="T41" i="10" s="1"/>
  <c r="T31" i="10"/>
  <c r="AG23" i="10"/>
  <c r="R30" i="10"/>
  <c r="AG30" i="10" s="1"/>
  <c r="AC23" i="10"/>
  <c r="N30" i="10"/>
  <c r="AC30" i="10" s="1"/>
  <c r="U34" i="10"/>
  <c r="V21" i="10"/>
  <c r="G6720" i="42"/>
  <c r="G6644" i="42"/>
  <c r="G6568" i="42"/>
  <c r="G6681" i="42"/>
  <c r="G6605" i="42"/>
  <c r="G6699" i="42"/>
  <c r="G6623" i="42"/>
  <c r="G6676" i="42"/>
  <c r="G6600" i="42"/>
  <c r="G6656" i="42"/>
  <c r="G6580" i="42"/>
  <c r="G6712" i="42"/>
  <c r="G6636" i="42"/>
  <c r="G6560" i="42"/>
  <c r="G6692" i="42"/>
  <c r="G6616" i="42"/>
  <c r="G6672" i="42"/>
  <c r="G6596" i="42"/>
  <c r="G6652" i="42"/>
  <c r="G6576" i="42"/>
  <c r="G6708" i="42"/>
  <c r="G6632" i="42"/>
  <c r="G6556" i="42"/>
  <c r="G6688" i="42"/>
  <c r="G6612" i="42"/>
  <c r="G6668" i="42"/>
  <c r="G6592" i="42"/>
  <c r="G6648" i="42"/>
  <c r="G6572" i="42"/>
  <c r="G6704" i="42"/>
  <c r="G6628" i="42"/>
  <c r="G6552" i="42"/>
  <c r="G6684" i="42"/>
  <c r="G6608" i="42"/>
  <c r="G6664" i="42"/>
  <c r="G6588" i="42"/>
  <c r="Y114" i="6"/>
  <c r="U114" i="6"/>
  <c r="Z113" i="6"/>
  <c r="V113" i="6"/>
  <c r="R113" i="6"/>
  <c r="W112" i="6"/>
  <c r="S112" i="6"/>
  <c r="Z111" i="6"/>
  <c r="V111" i="6"/>
  <c r="R111" i="6"/>
  <c r="W110" i="6"/>
  <c r="S110" i="6"/>
  <c r="X109" i="6"/>
  <c r="O25" i="14" s="1"/>
  <c r="T109" i="6"/>
  <c r="K25" i="14" s="1"/>
  <c r="W108" i="6"/>
  <c r="S108" i="6"/>
  <c r="Z107" i="6"/>
  <c r="X105" i="6"/>
  <c r="O16" i="14" s="1"/>
  <c r="T105" i="6"/>
  <c r="K16" i="14" s="1"/>
  <c r="W104" i="6"/>
  <c r="S104" i="6"/>
  <c r="X101" i="6"/>
  <c r="T101" i="6"/>
  <c r="W100" i="6"/>
  <c r="S100" i="6"/>
  <c r="Z99" i="6"/>
  <c r="V99" i="6"/>
  <c r="R99" i="6"/>
  <c r="G6228" i="42"/>
  <c r="J43" i="14"/>
  <c r="G6152" i="42"/>
  <c r="Q42" i="14"/>
  <c r="G6284" i="42"/>
  <c r="M42" i="14"/>
  <c r="G6208" i="42"/>
  <c r="I42" i="14"/>
  <c r="G6132" i="42"/>
  <c r="G6264" i="42"/>
  <c r="G6188" i="42"/>
  <c r="W96" i="6"/>
  <c r="S96" i="6"/>
  <c r="O40" i="14"/>
  <c r="G6244" i="42"/>
  <c r="K40" i="14"/>
  <c r="G6168" i="42"/>
  <c r="N4" i="14"/>
  <c r="N14" i="14"/>
  <c r="N23" i="14"/>
  <c r="N32" i="14"/>
  <c r="N39" i="14"/>
  <c r="J4" i="14"/>
  <c r="J14" i="14"/>
  <c r="J23" i="14"/>
  <c r="J32" i="14"/>
  <c r="J39" i="14"/>
  <c r="A82" i="6" a="1"/>
  <c r="A82" i="6" s="1"/>
  <c r="A80" i="6" a="1"/>
  <c r="A80" i="6" s="1"/>
  <c r="S89" i="10"/>
  <c r="O89" i="10"/>
  <c r="K89" i="10"/>
  <c r="S88" i="10"/>
  <c r="O88" i="10"/>
  <c r="K88" i="10"/>
  <c r="S87" i="10"/>
  <c r="O87" i="10"/>
  <c r="K87" i="10"/>
  <c r="S86" i="10"/>
  <c r="O86" i="10"/>
  <c r="K86" i="10"/>
  <c r="S85" i="10"/>
  <c r="O85" i="10"/>
  <c r="K85" i="10"/>
  <c r="S84" i="10"/>
  <c r="O84" i="10"/>
  <c r="K84" i="10"/>
  <c r="S83" i="10"/>
  <c r="O83" i="10"/>
  <c r="K83" i="10"/>
  <c r="S82" i="10"/>
  <c r="O82" i="10"/>
  <c r="K82" i="10"/>
  <c r="S81" i="10"/>
  <c r="O81" i="10"/>
  <c r="K81" i="10"/>
  <c r="S80" i="10"/>
  <c r="O80" i="10"/>
  <c r="K80" i="10"/>
  <c r="S79" i="10"/>
  <c r="O79" i="10"/>
  <c r="K79" i="10"/>
  <c r="S78" i="10"/>
  <c r="O78" i="10"/>
  <c r="K78" i="10"/>
  <c r="S77" i="10"/>
  <c r="O77" i="10"/>
  <c r="K77" i="10"/>
  <c r="S76" i="10"/>
  <c r="O76" i="10"/>
  <c r="K76" i="10"/>
  <c r="S75" i="10"/>
  <c r="O75" i="10"/>
  <c r="K75" i="10"/>
  <c r="S74" i="10"/>
  <c r="O74" i="10"/>
  <c r="K74" i="10"/>
  <c r="S73" i="10"/>
  <c r="O73" i="10"/>
  <c r="K73" i="10"/>
  <c r="S72" i="10"/>
  <c r="O72" i="10"/>
  <c r="K72" i="10"/>
  <c r="S71" i="10"/>
  <c r="O71" i="10"/>
  <c r="K71" i="10"/>
  <c r="S70" i="10"/>
  <c r="O70" i="10"/>
  <c r="K70" i="10"/>
  <c r="R66" i="10"/>
  <c r="N66" i="10"/>
  <c r="R65" i="10"/>
  <c r="N65" i="10"/>
  <c r="AG37" i="10"/>
  <c r="AC37" i="10"/>
  <c r="O24" i="10"/>
  <c r="K24" i="10"/>
  <c r="O22" i="10"/>
  <c r="K22" i="10"/>
  <c r="O20" i="10"/>
  <c r="AD20" i="10" s="1"/>
  <c r="K20" i="10"/>
  <c r="Z20" i="10" s="1"/>
  <c r="O16" i="10"/>
  <c r="AD16" i="10" s="1"/>
  <c r="K16" i="10"/>
  <c r="Z16" i="10" s="1"/>
  <c r="O12" i="10"/>
  <c r="AD12" i="10" s="1"/>
  <c r="K12" i="10"/>
  <c r="Z12" i="10" s="1"/>
  <c r="O8" i="10"/>
  <c r="AD8" i="10" s="1"/>
  <c r="K8" i="10"/>
  <c r="Z8" i="10" s="1"/>
  <c r="AF4" i="10"/>
  <c r="AB4" i="10"/>
  <c r="Q4" i="10"/>
  <c r="M4" i="10"/>
  <c r="G6701" i="42"/>
  <c r="G6625" i="42"/>
  <c r="G6662" i="42"/>
  <c r="G6586" i="42"/>
  <c r="G6680" i="42"/>
  <c r="G6604" i="42"/>
  <c r="K186" i="6"/>
  <c r="K190" i="6" s="1"/>
  <c r="G6717" i="42"/>
  <c r="G6641" i="42"/>
  <c r="G6565" i="42"/>
  <c r="G6697" i="42"/>
  <c r="G6621" i="42"/>
  <c r="G6677" i="42"/>
  <c r="G6601" i="42"/>
  <c r="G6657" i="42"/>
  <c r="G6581" i="42"/>
  <c r="G6713" i="42"/>
  <c r="G6637" i="42"/>
  <c r="G6561" i="42"/>
  <c r="G6693" i="42"/>
  <c r="G6617" i="42"/>
  <c r="G6673" i="42"/>
  <c r="G6597" i="42"/>
  <c r="G6653" i="42"/>
  <c r="G6577" i="42"/>
  <c r="G6709" i="42"/>
  <c r="G6633" i="42"/>
  <c r="G6557" i="42"/>
  <c r="G6689" i="42"/>
  <c r="G6613" i="42"/>
  <c r="G6669" i="42"/>
  <c r="G6593" i="42"/>
  <c r="G6649" i="42"/>
  <c r="G6573" i="42"/>
  <c r="G6705" i="42"/>
  <c r="G6629" i="42"/>
  <c r="G6553" i="42"/>
  <c r="G6685" i="42"/>
  <c r="G6609" i="42"/>
  <c r="G6665" i="42"/>
  <c r="G6589" i="42"/>
  <c r="G6645" i="42"/>
  <c r="G6569" i="42"/>
  <c r="K156" i="6"/>
  <c r="K157" i="6" s="1"/>
  <c r="G156" i="6"/>
  <c r="G157" i="6" s="1"/>
  <c r="G191" i="6" s="1"/>
  <c r="G204" i="6" s="1"/>
  <c r="G226" i="6" s="1"/>
  <c r="J147" i="6"/>
  <c r="J157" i="6" s="1"/>
  <c r="J191" i="6" s="1"/>
  <c r="J204" i="6" s="1"/>
  <c r="J226" i="6" s="1"/>
  <c r="F147" i="6"/>
  <c r="F157" i="6" s="1"/>
  <c r="F191" i="6" s="1"/>
  <c r="F204" i="6" s="1"/>
  <c r="F226" i="6" s="1"/>
  <c r="I115" i="6"/>
  <c r="N214" i="11" s="1"/>
  <c r="E115" i="6"/>
  <c r="J214" i="11" s="1"/>
  <c r="X114" i="6"/>
  <c r="T114" i="6"/>
  <c r="Y113" i="6"/>
  <c r="U113" i="6"/>
  <c r="Z112" i="6"/>
  <c r="V112" i="6"/>
  <c r="R112" i="6"/>
  <c r="Y111" i="6"/>
  <c r="U111" i="6"/>
  <c r="Z110" i="6"/>
  <c r="V110" i="6"/>
  <c r="R110" i="6"/>
  <c r="W109" i="6"/>
  <c r="N25" i="14" s="1"/>
  <c r="S109" i="6"/>
  <c r="J25" i="14" s="1"/>
  <c r="Z108" i="6"/>
  <c r="V108" i="6"/>
  <c r="R108" i="6"/>
  <c r="Y107" i="6"/>
  <c r="U107" i="6"/>
  <c r="Z106" i="6"/>
  <c r="V106" i="6"/>
  <c r="R106" i="6"/>
  <c r="W105" i="6"/>
  <c r="N16" i="14" s="1"/>
  <c r="S105" i="6"/>
  <c r="J16" i="14" s="1"/>
  <c r="Z104" i="6"/>
  <c r="V104" i="6"/>
  <c r="R104" i="6"/>
  <c r="Y103" i="6"/>
  <c r="U103" i="6"/>
  <c r="Z102" i="6"/>
  <c r="V102" i="6"/>
  <c r="R102" i="6"/>
  <c r="W101" i="6"/>
  <c r="S101" i="6"/>
  <c r="Z100" i="6"/>
  <c r="V100" i="6"/>
  <c r="R100" i="6"/>
  <c r="Y99" i="6"/>
  <c r="U99" i="6"/>
  <c r="Q43" i="14"/>
  <c r="G6285" i="42"/>
  <c r="M43" i="14"/>
  <c r="G6209" i="42"/>
  <c r="I43" i="14"/>
  <c r="G6133" i="42"/>
  <c r="X98" i="6"/>
  <c r="O7" i="14" s="1"/>
  <c r="T98" i="6"/>
  <c r="K7" i="14" s="1"/>
  <c r="G6265" i="42"/>
  <c r="G6189" i="42"/>
  <c r="O41" i="14"/>
  <c r="G6245" i="42"/>
  <c r="K41" i="14"/>
  <c r="G6169" i="42"/>
  <c r="N40" i="14"/>
  <c r="G6225" i="42"/>
  <c r="J40" i="14"/>
  <c r="G6149" i="42"/>
  <c r="K95" i="6"/>
  <c r="G95" i="6"/>
  <c r="Q4" i="14"/>
  <c r="Q14" i="14"/>
  <c r="Q23" i="14"/>
  <c r="Q32" i="14"/>
  <c r="Q39" i="14"/>
  <c r="M4" i="14"/>
  <c r="M14" i="14"/>
  <c r="M23" i="14"/>
  <c r="M32" i="14"/>
  <c r="M39" i="14"/>
  <c r="E11" i="6"/>
  <c r="G6082" i="42"/>
  <c r="R89" i="10"/>
  <c r="N89" i="10"/>
  <c r="R88" i="10"/>
  <c r="N88" i="10"/>
  <c r="R87" i="10"/>
  <c r="N87" i="10"/>
  <c r="R86" i="10"/>
  <c r="N86" i="10"/>
  <c r="R85" i="10"/>
  <c r="N85" i="10"/>
  <c r="R84" i="10"/>
  <c r="N84" i="10"/>
  <c r="R83" i="10"/>
  <c r="N83" i="10"/>
  <c r="R82" i="10"/>
  <c r="N82" i="10"/>
  <c r="R81" i="10"/>
  <c r="N81" i="10"/>
  <c r="R80" i="10"/>
  <c r="N80" i="10"/>
  <c r="R79" i="10"/>
  <c r="N79" i="10"/>
  <c r="R78" i="10"/>
  <c r="N78" i="10"/>
  <c r="R77" i="10"/>
  <c r="N77" i="10"/>
  <c r="R76" i="10"/>
  <c r="N76" i="10"/>
  <c r="R75" i="10"/>
  <c r="N75" i="10"/>
  <c r="R74" i="10"/>
  <c r="N74" i="10"/>
  <c r="R73" i="10"/>
  <c r="N73" i="10"/>
  <c r="R72" i="10"/>
  <c r="N72" i="10"/>
  <c r="R71" i="10"/>
  <c r="N71" i="10"/>
  <c r="R70" i="10"/>
  <c r="N70" i="10"/>
  <c r="Q66" i="10"/>
  <c r="M66" i="10"/>
  <c r="Q65" i="10"/>
  <c r="M65" i="10"/>
  <c r="AF37" i="10"/>
  <c r="AB37" i="10"/>
  <c r="R24" i="10"/>
  <c r="N24" i="10"/>
  <c r="J24" i="10"/>
  <c r="Y24" i="10" s="1"/>
  <c r="R20" i="10"/>
  <c r="AG20" i="10" s="1"/>
  <c r="N20" i="10"/>
  <c r="AC20" i="10" s="1"/>
  <c r="J20" i="10"/>
  <c r="Y20" i="10" s="1"/>
  <c r="P17" i="10"/>
  <c r="AE17" i="10" s="1"/>
  <c r="L17" i="10"/>
  <c r="AA17" i="10" s="1"/>
  <c r="R16" i="10"/>
  <c r="AG16" i="10" s="1"/>
  <c r="N16" i="10"/>
  <c r="AC16" i="10" s="1"/>
  <c r="J16" i="10"/>
  <c r="Y16" i="10" s="1"/>
  <c r="P13" i="10"/>
  <c r="AE13" i="10" s="1"/>
  <c r="L13" i="10"/>
  <c r="AA13" i="10" s="1"/>
  <c r="R12" i="10"/>
  <c r="AG12" i="10" s="1"/>
  <c r="N12" i="10"/>
  <c r="AC12" i="10" s="1"/>
  <c r="J12" i="10"/>
  <c r="Y12" i="10" s="1"/>
  <c r="P9" i="10"/>
  <c r="AE9" i="10" s="1"/>
  <c r="L9" i="10"/>
  <c r="AA9" i="10" s="1"/>
  <c r="R8" i="10"/>
  <c r="AG8" i="10" s="1"/>
  <c r="N8" i="10"/>
  <c r="AC8" i="10" s="1"/>
  <c r="J8" i="10"/>
  <c r="Y8" i="10" s="1"/>
  <c r="P5" i="10"/>
  <c r="L5" i="10"/>
  <c r="AE4" i="10"/>
  <c r="AA4" i="10"/>
  <c r="P4" i="10"/>
  <c r="L4" i="10"/>
  <c r="L190" i="6"/>
  <c r="H190" i="6"/>
  <c r="D190" i="6"/>
  <c r="G6682" i="42"/>
  <c r="G6606" i="42"/>
  <c r="G6719" i="42"/>
  <c r="G6643" i="42"/>
  <c r="G6567" i="42"/>
  <c r="G6698" i="42"/>
  <c r="G6622" i="42"/>
  <c r="G6678" i="42"/>
  <c r="G6602" i="42"/>
  <c r="G6658" i="42"/>
  <c r="G6582" i="42"/>
  <c r="G6714" i="42"/>
  <c r="G6638" i="42"/>
  <c r="G6562" i="42"/>
  <c r="G6694" i="42"/>
  <c r="G6618" i="42"/>
  <c r="G6674" i="42"/>
  <c r="G6598" i="42"/>
  <c r="G6654" i="42"/>
  <c r="G6578" i="42"/>
  <c r="G6710" i="42"/>
  <c r="G6634" i="42"/>
  <c r="G6558" i="42"/>
  <c r="G6690" i="42"/>
  <c r="G6614" i="42"/>
  <c r="G6670" i="42"/>
  <c r="G6594" i="42"/>
  <c r="G6650" i="42"/>
  <c r="G6574" i="42"/>
  <c r="G6706" i="42"/>
  <c r="G6630" i="42"/>
  <c r="G6554" i="42"/>
  <c r="G6686" i="42"/>
  <c r="G6610" i="42"/>
  <c r="G6666" i="42"/>
  <c r="G6590" i="42"/>
  <c r="G6646" i="42"/>
  <c r="G6570" i="42"/>
  <c r="G6702" i="42"/>
  <c r="G6626" i="42"/>
  <c r="G6550" i="42"/>
  <c r="Y112" i="6"/>
  <c r="U112" i="6"/>
  <c r="Z109" i="6"/>
  <c r="Q25" i="14" s="1"/>
  <c r="V109" i="6"/>
  <c r="M25" i="14" s="1"/>
  <c r="R109" i="6"/>
  <c r="I25" i="14" s="1"/>
  <c r="Y108" i="6"/>
  <c r="U108" i="6"/>
  <c r="Z105" i="6"/>
  <c r="Q16" i="14" s="1"/>
  <c r="V105" i="6"/>
  <c r="M16" i="14" s="1"/>
  <c r="R105" i="6"/>
  <c r="I16" i="14" s="1"/>
  <c r="Y104" i="6"/>
  <c r="U104" i="6"/>
  <c r="Z101" i="6"/>
  <c r="V101" i="6"/>
  <c r="R101" i="6"/>
  <c r="Y100" i="6"/>
  <c r="U100" i="6"/>
  <c r="X99" i="6"/>
  <c r="T99" i="6"/>
  <c r="G6266" i="42"/>
  <c r="G6190" i="42"/>
  <c r="W98" i="6"/>
  <c r="N7" i="14" s="1"/>
  <c r="S98" i="6"/>
  <c r="J7" i="14" s="1"/>
  <c r="O42" i="14"/>
  <c r="G6246" i="42"/>
  <c r="K42" i="14"/>
  <c r="G6170" i="42"/>
  <c r="Z97" i="6"/>
  <c r="Q6" i="14" s="1"/>
  <c r="V97" i="6"/>
  <c r="M6" i="14" s="1"/>
  <c r="R97" i="6"/>
  <c r="I6" i="14" s="1"/>
  <c r="N41" i="14"/>
  <c r="G6226" i="42"/>
  <c r="J41" i="14"/>
  <c r="G6150" i="42"/>
  <c r="Y96" i="6"/>
  <c r="U96" i="6"/>
  <c r="Q40" i="14"/>
  <c r="G6282" i="42"/>
  <c r="M40" i="14"/>
  <c r="M44" i="14" s="1"/>
  <c r="G6206" i="42"/>
  <c r="I40" i="14"/>
  <c r="G6130" i="42"/>
  <c r="J95" i="6"/>
  <c r="F95" i="6"/>
  <c r="P4" i="14"/>
  <c r="P14" i="14"/>
  <c r="P23" i="14"/>
  <c r="P32" i="14"/>
  <c r="P39" i="14"/>
  <c r="L4" i="14"/>
  <c r="L14" i="14"/>
  <c r="L23" i="14"/>
  <c r="L32" i="14"/>
  <c r="L39" i="14"/>
  <c r="A83" i="6" a="1"/>
  <c r="A83" i="6" s="1"/>
  <c r="A81" i="6" a="1"/>
  <c r="A81" i="6" s="1"/>
  <c r="A79" i="6" a="1"/>
  <c r="A79" i="6" s="1"/>
  <c r="G6087" i="42"/>
  <c r="Q89" i="10"/>
  <c r="M89" i="10"/>
  <c r="Q88" i="10"/>
  <c r="M88" i="10"/>
  <c r="Q87" i="10"/>
  <c r="M87" i="10"/>
  <c r="Q86" i="10"/>
  <c r="M86" i="10"/>
  <c r="Q85" i="10"/>
  <c r="M85" i="10"/>
  <c r="Q84" i="10"/>
  <c r="M84" i="10"/>
  <c r="Q83" i="10"/>
  <c r="M83" i="10"/>
  <c r="Q82" i="10"/>
  <c r="M82" i="10"/>
  <c r="Q81" i="10"/>
  <c r="M81" i="10"/>
  <c r="Q80" i="10"/>
  <c r="M80" i="10"/>
  <c r="Q79" i="10"/>
  <c r="M79" i="10"/>
  <c r="Q78" i="10"/>
  <c r="M78" i="10"/>
  <c r="Q77" i="10"/>
  <c r="M77" i="10"/>
  <c r="Q76" i="10"/>
  <c r="M76" i="10"/>
  <c r="Q75" i="10"/>
  <c r="M75" i="10"/>
  <c r="Q74" i="10"/>
  <c r="M74" i="10"/>
  <c r="Q73" i="10"/>
  <c r="M73" i="10"/>
  <c r="Q72" i="10"/>
  <c r="M72" i="10"/>
  <c r="Q71" i="10"/>
  <c r="M71" i="10"/>
  <c r="Q70" i="10"/>
  <c r="M70" i="10"/>
  <c r="P66" i="10"/>
  <c r="L66" i="10"/>
  <c r="P65" i="10"/>
  <c r="L65" i="10"/>
  <c r="AE37" i="10"/>
  <c r="AA37" i="10"/>
  <c r="V25" i="10"/>
  <c r="V24" i="10"/>
  <c r="Q24" i="10"/>
  <c r="M24" i="10"/>
  <c r="Q23" i="10"/>
  <c r="M23" i="10"/>
  <c r="Q22" i="10"/>
  <c r="M22" i="10"/>
  <c r="I21" i="10"/>
  <c r="E21" i="10"/>
  <c r="Q20" i="10"/>
  <c r="AF20" i="10" s="1"/>
  <c r="M20" i="10"/>
  <c r="AB20" i="10" s="1"/>
  <c r="X19" i="10"/>
  <c r="E37" i="15" s="1"/>
  <c r="Q18" i="10"/>
  <c r="AF18" i="10" s="1"/>
  <c r="M18" i="10"/>
  <c r="AB18" i="10" s="1"/>
  <c r="X17" i="10"/>
  <c r="E35" i="15" s="1"/>
  <c r="O17" i="10"/>
  <c r="AD17" i="10" s="1"/>
  <c r="K17" i="10"/>
  <c r="Z17" i="10" s="1"/>
  <c r="Q16" i="10"/>
  <c r="AF16" i="10" s="1"/>
  <c r="M16" i="10"/>
  <c r="AB16" i="10" s="1"/>
  <c r="X15" i="10"/>
  <c r="E33" i="15" s="1"/>
  <c r="Q14" i="10"/>
  <c r="AF14" i="10" s="1"/>
  <c r="M14" i="10"/>
  <c r="AB14" i="10" s="1"/>
  <c r="X13" i="10"/>
  <c r="E31" i="15" s="1"/>
  <c r="O13" i="10"/>
  <c r="AD13" i="10" s="1"/>
  <c r="K13" i="10"/>
  <c r="Z13" i="10" s="1"/>
  <c r="Q12" i="10"/>
  <c r="AF12" i="10" s="1"/>
  <c r="M12" i="10"/>
  <c r="AB12" i="10" s="1"/>
  <c r="X11" i="10"/>
  <c r="E29" i="15" s="1"/>
  <c r="Q10" i="10"/>
  <c r="AF10" i="10" s="1"/>
  <c r="M10" i="10"/>
  <c r="AB10" i="10" s="1"/>
  <c r="X9" i="10"/>
  <c r="E27" i="15" s="1"/>
  <c r="O9" i="10"/>
  <c r="AD9" i="10" s="1"/>
  <c r="K9" i="10"/>
  <c r="Z9" i="10" s="1"/>
  <c r="Q8" i="10"/>
  <c r="AF8" i="10" s="1"/>
  <c r="M8" i="10"/>
  <c r="AB8" i="10" s="1"/>
  <c r="X7" i="10"/>
  <c r="E25" i="15" s="1"/>
  <c r="Q6" i="10"/>
  <c r="AF6" i="10" s="1"/>
  <c r="M6" i="10"/>
  <c r="AB6" i="10" s="1"/>
  <c r="X5" i="10"/>
  <c r="E23" i="15" s="1"/>
  <c r="O5" i="10"/>
  <c r="K5" i="10"/>
  <c r="AD4" i="10"/>
  <c r="Z4" i="10"/>
  <c r="O4" i="10"/>
  <c r="K4" i="10"/>
  <c r="G6718" i="42"/>
  <c r="G6642" i="42"/>
  <c r="G6566" i="42"/>
  <c r="I186" i="6"/>
  <c r="I190" i="6" s="1"/>
  <c r="E186" i="6"/>
  <c r="E190" i="6" s="1"/>
  <c r="G6679" i="42"/>
  <c r="G6603" i="42"/>
  <c r="G6659" i="42"/>
  <c r="G6583" i="42"/>
  <c r="G6715" i="42"/>
  <c r="G6639" i="42"/>
  <c r="G6563" i="42"/>
  <c r="G6695" i="42"/>
  <c r="G6619" i="42"/>
  <c r="G6675" i="42"/>
  <c r="G6599" i="42"/>
  <c r="G6655" i="42"/>
  <c r="G6579" i="42"/>
  <c r="G6711" i="42"/>
  <c r="G6635" i="42"/>
  <c r="G6559" i="42"/>
  <c r="G6691" i="42"/>
  <c r="G6615" i="42"/>
  <c r="G6671" i="42"/>
  <c r="G6595" i="42"/>
  <c r="G6651" i="42"/>
  <c r="G6575" i="42"/>
  <c r="G6707" i="42"/>
  <c r="G6631" i="42"/>
  <c r="G6555" i="42"/>
  <c r="G6687" i="42"/>
  <c r="G6611" i="42"/>
  <c r="G6667" i="42"/>
  <c r="G6591" i="42"/>
  <c r="G6647" i="42"/>
  <c r="G6571" i="42"/>
  <c r="G6703" i="42"/>
  <c r="G6627" i="42"/>
  <c r="G6551" i="42"/>
  <c r="G6683" i="42"/>
  <c r="G6607" i="42"/>
  <c r="I156" i="6"/>
  <c r="I157" i="6" s="1"/>
  <c r="E156" i="6"/>
  <c r="E157" i="6" s="1"/>
  <c r="E191" i="6" s="1"/>
  <c r="E204" i="6" s="1"/>
  <c r="E226" i="6" s="1"/>
  <c r="L147" i="6"/>
  <c r="L157" i="6" s="1"/>
  <c r="L191" i="6" s="1"/>
  <c r="L204" i="6" s="1"/>
  <c r="L226" i="6" s="1"/>
  <c r="H147" i="6"/>
  <c r="H157" i="6" s="1"/>
  <c r="D147" i="6"/>
  <c r="D157" i="6" s="1"/>
  <c r="D191" i="6" s="1"/>
  <c r="K115" i="6"/>
  <c r="P214" i="11" s="1"/>
  <c r="G115" i="6"/>
  <c r="L214" i="11" s="1"/>
  <c r="Z114" i="6"/>
  <c r="V114" i="6"/>
  <c r="R114" i="6"/>
  <c r="W113" i="6"/>
  <c r="S113" i="6"/>
  <c r="X112" i="6"/>
  <c r="T112" i="6"/>
  <c r="W111" i="6"/>
  <c r="S111" i="6"/>
  <c r="X110" i="6"/>
  <c r="T110" i="6"/>
  <c r="Y109" i="6"/>
  <c r="P25" i="14" s="1"/>
  <c r="U109" i="6"/>
  <c r="L25" i="14" s="1"/>
  <c r="X108" i="6"/>
  <c r="T108" i="6"/>
  <c r="W107" i="6"/>
  <c r="S107" i="6"/>
  <c r="X106" i="6"/>
  <c r="T106" i="6"/>
  <c r="Y105" i="6"/>
  <c r="P16" i="14" s="1"/>
  <c r="U105" i="6"/>
  <c r="L16" i="14" s="1"/>
  <c r="X104" i="6"/>
  <c r="T104" i="6"/>
  <c r="W103" i="6"/>
  <c r="S103" i="6"/>
  <c r="X102" i="6"/>
  <c r="T102" i="6"/>
  <c r="Y101" i="6"/>
  <c r="U101" i="6"/>
  <c r="X100" i="6"/>
  <c r="T100" i="6"/>
  <c r="W99" i="6"/>
  <c r="S99" i="6"/>
  <c r="O43" i="14"/>
  <c r="G6247" i="42"/>
  <c r="K43" i="14"/>
  <c r="G6171" i="42"/>
  <c r="Z98" i="6"/>
  <c r="Q7" i="14" s="1"/>
  <c r="V98" i="6"/>
  <c r="M7" i="14" s="1"/>
  <c r="R98" i="6"/>
  <c r="I7" i="14" s="1"/>
  <c r="N42" i="14"/>
  <c r="G6227" i="42"/>
  <c r="J42" i="14"/>
  <c r="G6151" i="42"/>
  <c r="Y97" i="6"/>
  <c r="P6" i="14" s="1"/>
  <c r="U97" i="6"/>
  <c r="L6" i="14" s="1"/>
  <c r="Q41" i="14"/>
  <c r="G6283" i="42"/>
  <c r="M41" i="14"/>
  <c r="G6207" i="42"/>
  <c r="I41" i="14"/>
  <c r="G6131" i="42"/>
  <c r="X96" i="6"/>
  <c r="T96" i="6"/>
  <c r="P40" i="14"/>
  <c r="G6263" i="42"/>
  <c r="G6187" i="42"/>
  <c r="I95" i="6"/>
  <c r="O4" i="14"/>
  <c r="O14" i="14"/>
  <c r="O23" i="14"/>
  <c r="O32" i="14"/>
  <c r="O39" i="14"/>
  <c r="K4" i="14"/>
  <c r="K14" i="14"/>
  <c r="K23" i="14"/>
  <c r="K32" i="14"/>
  <c r="K39" i="14"/>
  <c r="P89" i="10"/>
  <c r="L89" i="10"/>
  <c r="P88" i="10"/>
  <c r="L88" i="10"/>
  <c r="P87" i="10"/>
  <c r="L87" i="10"/>
  <c r="P86" i="10"/>
  <c r="L86" i="10"/>
  <c r="P85" i="10"/>
  <c r="L85" i="10"/>
  <c r="P84" i="10"/>
  <c r="L84" i="10"/>
  <c r="P83" i="10"/>
  <c r="L83" i="10"/>
  <c r="P82" i="10"/>
  <c r="L82" i="10"/>
  <c r="P81" i="10"/>
  <c r="L81" i="10"/>
  <c r="P80" i="10"/>
  <c r="L80" i="10"/>
  <c r="P79" i="10"/>
  <c r="L79" i="10"/>
  <c r="P78" i="10"/>
  <c r="L78" i="10"/>
  <c r="P77" i="10"/>
  <c r="L77" i="10"/>
  <c r="P76" i="10"/>
  <c r="L76" i="10"/>
  <c r="P75" i="10"/>
  <c r="L75" i="10"/>
  <c r="P74" i="10"/>
  <c r="L74" i="10"/>
  <c r="P73" i="10"/>
  <c r="L73" i="10"/>
  <c r="P72" i="10"/>
  <c r="L72" i="10"/>
  <c r="P71" i="10"/>
  <c r="L71" i="10"/>
  <c r="P70" i="10"/>
  <c r="L70" i="10"/>
  <c r="O66" i="10"/>
  <c r="K66" i="10"/>
  <c r="O65" i="10"/>
  <c r="K65" i="10"/>
  <c r="AD37" i="10"/>
  <c r="Z37" i="10"/>
  <c r="O37" i="10"/>
  <c r="K37" i="10"/>
  <c r="G34" i="10"/>
  <c r="P24" i="10"/>
  <c r="L24" i="10"/>
  <c r="P23" i="10"/>
  <c r="L23" i="10"/>
  <c r="P22" i="10"/>
  <c r="L22" i="10"/>
  <c r="H21" i="10"/>
  <c r="P20" i="10"/>
  <c r="AE20" i="10" s="1"/>
  <c r="L20" i="10"/>
  <c r="AA20" i="10" s="1"/>
  <c r="R19" i="10"/>
  <c r="AG19" i="10" s="1"/>
  <c r="N19" i="10"/>
  <c r="AC19" i="10" s="1"/>
  <c r="J19" i="10"/>
  <c r="Y19" i="10" s="1"/>
  <c r="P18" i="10"/>
  <c r="AE18" i="10" s="1"/>
  <c r="L18" i="10"/>
  <c r="AA18" i="10" s="1"/>
  <c r="R17" i="10"/>
  <c r="AG17" i="10" s="1"/>
  <c r="N17" i="10"/>
  <c r="AC17" i="10" s="1"/>
  <c r="J17" i="10"/>
  <c r="Y17" i="10" s="1"/>
  <c r="P16" i="10"/>
  <c r="AE16" i="10" s="1"/>
  <c r="L16" i="10"/>
  <c r="AA16" i="10" s="1"/>
  <c r="R15" i="10"/>
  <c r="AG15" i="10" s="1"/>
  <c r="N15" i="10"/>
  <c r="AC15" i="10" s="1"/>
  <c r="J15" i="10"/>
  <c r="Y15" i="10" s="1"/>
  <c r="P14" i="10"/>
  <c r="AE14" i="10" s="1"/>
  <c r="L14" i="10"/>
  <c r="AA14" i="10" s="1"/>
  <c r="R13" i="10"/>
  <c r="AG13" i="10" s="1"/>
  <c r="N13" i="10"/>
  <c r="AC13" i="10" s="1"/>
  <c r="J13" i="10"/>
  <c r="Y13" i="10" s="1"/>
  <c r="P12" i="10"/>
  <c r="AE12" i="10" s="1"/>
  <c r="L12" i="10"/>
  <c r="AA12" i="10" s="1"/>
  <c r="R11" i="10"/>
  <c r="AG11" i="10" s="1"/>
  <c r="N11" i="10"/>
  <c r="AC11" i="10" s="1"/>
  <c r="J11" i="10"/>
  <c r="Y11" i="10" s="1"/>
  <c r="P10" i="10"/>
  <c r="AE10" i="10" s="1"/>
  <c r="L10" i="10"/>
  <c r="AA10" i="10" s="1"/>
  <c r="R9" i="10"/>
  <c r="AG9" i="10" s="1"/>
  <c r="N9" i="10"/>
  <c r="AC9" i="10" s="1"/>
  <c r="J9" i="10"/>
  <c r="Y9" i="10" s="1"/>
  <c r="P8" i="10"/>
  <c r="AE8" i="10" s="1"/>
  <c r="L8" i="10"/>
  <c r="AA8" i="10" s="1"/>
  <c r="R7" i="10"/>
  <c r="AG7" i="10" s="1"/>
  <c r="N7" i="10"/>
  <c r="AC7" i="10" s="1"/>
  <c r="J7" i="10"/>
  <c r="Y7" i="10" s="1"/>
  <c r="P6" i="10"/>
  <c r="AE6" i="10" s="1"/>
  <c r="L6" i="10"/>
  <c r="AA6" i="10" s="1"/>
  <c r="R5" i="10"/>
  <c r="N5" i="10"/>
  <c r="J5" i="10"/>
  <c r="AG4" i="10"/>
  <c r="AC4" i="10"/>
  <c r="R4" i="10"/>
  <c r="N4" i="10"/>
  <c r="K48" i="15"/>
  <c r="K51" i="15" s="1"/>
  <c r="Q48" i="15"/>
  <c r="W48" i="15"/>
  <c r="AC48" i="15"/>
  <c r="AC51" i="15" s="1"/>
  <c r="AI48" i="15"/>
  <c r="AI51" i="15" s="1"/>
  <c r="AO48" i="15"/>
  <c r="AU48" i="15"/>
  <c r="BA48" i="15"/>
  <c r="BG48" i="15"/>
  <c r="BG51" i="15" s="1"/>
  <c r="BM48" i="15"/>
  <c r="BB43" i="15"/>
  <c r="X43" i="15"/>
  <c r="I33" i="15"/>
  <c r="A33" i="15"/>
  <c r="I25" i="15"/>
  <c r="A25" i="15"/>
  <c r="I35" i="15"/>
  <c r="A35" i="15"/>
  <c r="BK28" i="15"/>
  <c r="AY28" i="15"/>
  <c r="AM28" i="15"/>
  <c r="AA28" i="15"/>
  <c r="O28" i="15"/>
  <c r="I27" i="15"/>
  <c r="A27" i="15"/>
  <c r="I37" i="15"/>
  <c r="A37" i="15"/>
  <c r="I29" i="15"/>
  <c r="A29" i="15"/>
  <c r="BK21" i="15"/>
  <c r="BJ48" i="15"/>
  <c r="AY21" i="15"/>
  <c r="AX48" i="15"/>
  <c r="AM21" i="15"/>
  <c r="AL48" i="15"/>
  <c r="AA21" i="15"/>
  <c r="Z48" i="15"/>
  <c r="O21" i="15"/>
  <c r="N48" i="15"/>
  <c r="BM13" i="15"/>
  <c r="BA13" i="15"/>
  <c r="AO13" i="15"/>
  <c r="AC13" i="15"/>
  <c r="Q13" i="15"/>
  <c r="E13" i="15"/>
  <c r="I31" i="15"/>
  <c r="A31" i="15"/>
  <c r="I23" i="15"/>
  <c r="A23" i="15"/>
  <c r="BN43" i="15"/>
  <c r="AY43" i="15"/>
  <c r="AJ43" i="15"/>
  <c r="R43" i="15"/>
  <c r="Q51" i="15"/>
  <c r="BK47" i="15"/>
  <c r="AY47" i="15"/>
  <c r="AM47" i="15"/>
  <c r="AA47" i="15"/>
  <c r="O47" i="15"/>
  <c r="BK46" i="15"/>
  <c r="AY46" i="15"/>
  <c r="AM46" i="15"/>
  <c r="AA46" i="15"/>
  <c r="O46" i="15"/>
  <c r="BK45" i="15"/>
  <c r="AY45" i="15"/>
  <c r="AM45" i="15"/>
  <c r="AA45" i="15"/>
  <c r="O45" i="15"/>
  <c r="BK44" i="15"/>
  <c r="BJ49" i="15"/>
  <c r="AY44" i="15"/>
  <c r="AX49" i="15"/>
  <c r="AM44" i="15"/>
  <c r="AL49" i="15"/>
  <c r="AA44" i="15"/>
  <c r="Z49" i="15"/>
  <c r="O44" i="15"/>
  <c r="N49" i="15"/>
  <c r="BK43" i="15"/>
  <c r="AV43" i="15"/>
  <c r="AU51" i="15"/>
  <c r="AD43" i="15"/>
  <c r="O43" i="15"/>
  <c r="BK42" i="15"/>
  <c r="AY42" i="15"/>
  <c r="AM42" i="15"/>
  <c r="AA42" i="15"/>
  <c r="O42" i="15"/>
  <c r="BK41" i="15"/>
  <c r="AY41" i="15"/>
  <c r="AM41" i="15"/>
  <c r="AA41" i="15"/>
  <c r="O41" i="15"/>
  <c r="BK37" i="15"/>
  <c r="AY37" i="15"/>
  <c r="AM37" i="15"/>
  <c r="AA37" i="15"/>
  <c r="O37" i="15"/>
  <c r="BK35" i="15"/>
  <c r="AY35" i="15"/>
  <c r="AM35" i="15"/>
  <c r="AA35" i="15"/>
  <c r="O35" i="15"/>
  <c r="BK33" i="15"/>
  <c r="AY33" i="15"/>
  <c r="AM33" i="15"/>
  <c r="AA33" i="15"/>
  <c r="O33" i="15"/>
  <c r="BK31" i="15"/>
  <c r="AY31" i="15"/>
  <c r="AM31" i="15"/>
  <c r="AA31" i="15"/>
  <c r="O31" i="15"/>
  <c r="BK29" i="15"/>
  <c r="AY29" i="15"/>
  <c r="AM29" i="15"/>
  <c r="AA29" i="15"/>
  <c r="O29" i="15"/>
  <c r="BK27" i="15"/>
  <c r="AY27" i="15"/>
  <c r="AM27" i="15"/>
  <c r="AA27" i="15"/>
  <c r="O27" i="15"/>
  <c r="BK25" i="15"/>
  <c r="AY25" i="15"/>
  <c r="AM25" i="15"/>
  <c r="AA25" i="15"/>
  <c r="O25" i="15"/>
  <c r="BK23" i="15"/>
  <c r="AY23" i="15"/>
  <c r="AM23" i="15"/>
  <c r="AA23" i="15"/>
  <c r="O23" i="15"/>
  <c r="BE21" i="15"/>
  <c r="BD48" i="15"/>
  <c r="AS21" i="15"/>
  <c r="AR48" i="15"/>
  <c r="AG21" i="15"/>
  <c r="AF48" i="15"/>
  <c r="U21" i="15"/>
  <c r="T48" i="15"/>
  <c r="I21" i="15"/>
  <c r="H48" i="15"/>
  <c r="A12" i="15"/>
  <c r="H13" i="15"/>
  <c r="AX51" i="15"/>
  <c r="Z51" i="15"/>
  <c r="Z52" i="15" s="1"/>
  <c r="BH43" i="15"/>
  <c r="AP43" i="15"/>
  <c r="AO51" i="15"/>
  <c r="AA43" i="15"/>
  <c r="L43" i="15"/>
  <c r="BK40" i="15"/>
  <c r="AY40" i="15"/>
  <c r="AM40" i="15"/>
  <c r="AA40" i="15"/>
  <c r="O40" i="15"/>
  <c r="BK39" i="15"/>
  <c r="AY39" i="15"/>
  <c r="AM39" i="15"/>
  <c r="AA39" i="15"/>
  <c r="O39" i="15"/>
  <c r="BJ155" i="44"/>
  <c r="BJ159" i="44"/>
  <c r="BF155" i="44"/>
  <c r="BF159" i="44"/>
  <c r="BB155" i="44"/>
  <c r="BB159" i="44"/>
  <c r="AX155" i="44"/>
  <c r="AX159" i="44"/>
  <c r="AT155" i="44"/>
  <c r="AT159" i="44"/>
  <c r="AP155" i="44"/>
  <c r="AP159" i="44"/>
  <c r="AL155" i="44"/>
  <c r="AL159" i="44"/>
  <c r="AH155" i="44"/>
  <c r="AH159" i="44"/>
  <c r="AB153" i="44"/>
  <c r="AB157" i="44"/>
  <c r="AB161" i="44"/>
  <c r="X153" i="44"/>
  <c r="X157" i="44"/>
  <c r="X161" i="44"/>
  <c r="T153" i="44"/>
  <c r="T157" i="44"/>
  <c r="T161" i="44"/>
  <c r="P153" i="44"/>
  <c r="P157" i="44"/>
  <c r="P161" i="44"/>
  <c r="L153" i="44"/>
  <c r="L157" i="44"/>
  <c r="L161" i="44"/>
  <c r="H153" i="44"/>
  <c r="H157" i="44"/>
  <c r="H161" i="44"/>
  <c r="D153" i="44"/>
  <c r="D157" i="44"/>
  <c r="D161" i="44"/>
  <c r="BL146" i="44"/>
  <c r="BM146" i="44" s="1"/>
  <c r="BL130" i="44"/>
  <c r="BM130" i="44" s="1"/>
  <c r="BL122" i="44"/>
  <c r="BM122" i="44" s="1"/>
  <c r="BM49" i="15"/>
  <c r="BG49" i="15"/>
  <c r="BA49" i="15"/>
  <c r="AU49" i="15"/>
  <c r="AO49" i="15"/>
  <c r="AI49" i="15"/>
  <c r="AC49" i="15"/>
  <c r="W49" i="15"/>
  <c r="Q49" i="15"/>
  <c r="K49" i="15"/>
  <c r="AB192" i="44"/>
  <c r="X192" i="44"/>
  <c r="T192" i="44"/>
  <c r="P192" i="44"/>
  <c r="L192" i="44"/>
  <c r="H192" i="44"/>
  <c r="D192" i="44"/>
  <c r="BJ190" i="44"/>
  <c r="BF190" i="44"/>
  <c r="BB190" i="44"/>
  <c r="AX190" i="44"/>
  <c r="AT190" i="44"/>
  <c r="AP190" i="44"/>
  <c r="AL190" i="44"/>
  <c r="AH190" i="44"/>
  <c r="AB188" i="44"/>
  <c r="X188" i="44"/>
  <c r="T188" i="44"/>
  <c r="P188" i="44"/>
  <c r="L188" i="44"/>
  <c r="H188" i="44"/>
  <c r="D188" i="44"/>
  <c r="BJ186" i="44"/>
  <c r="BF186" i="44"/>
  <c r="BB186" i="44"/>
  <c r="AX186" i="44"/>
  <c r="AT186" i="44"/>
  <c r="AP186" i="44"/>
  <c r="AL186" i="44"/>
  <c r="AH186" i="44"/>
  <c r="AB184" i="44"/>
  <c r="X184" i="44"/>
  <c r="T184" i="44"/>
  <c r="P184" i="44"/>
  <c r="L184" i="44"/>
  <c r="H184" i="44"/>
  <c r="D184" i="44"/>
  <c r="BJ182" i="44"/>
  <c r="BF182" i="44"/>
  <c r="BB182" i="44"/>
  <c r="AX182" i="44"/>
  <c r="AT182" i="44"/>
  <c r="AP182" i="44"/>
  <c r="AL182" i="44"/>
  <c r="AH182" i="44"/>
  <c r="AB180" i="44"/>
  <c r="X180" i="44"/>
  <c r="T180" i="44"/>
  <c r="P180" i="44"/>
  <c r="L180" i="44"/>
  <c r="H180" i="44"/>
  <c r="D180" i="44"/>
  <c r="BJ178" i="44"/>
  <c r="BF178" i="44"/>
  <c r="BB178" i="44"/>
  <c r="AX178" i="44"/>
  <c r="AT178" i="44"/>
  <c r="AP178" i="44"/>
  <c r="AL178" i="44"/>
  <c r="AH178" i="44"/>
  <c r="AB176" i="44"/>
  <c r="X176" i="44"/>
  <c r="T176" i="44"/>
  <c r="P176" i="44"/>
  <c r="L176" i="44"/>
  <c r="H176" i="44"/>
  <c r="D176" i="44"/>
  <c r="BJ174" i="44"/>
  <c r="BF174" i="44"/>
  <c r="BB174" i="44"/>
  <c r="AX174" i="44"/>
  <c r="AT174" i="44"/>
  <c r="AP174" i="44"/>
  <c r="AL174" i="44"/>
  <c r="AH174" i="44"/>
  <c r="AB172" i="44"/>
  <c r="X172" i="44"/>
  <c r="T172" i="44"/>
  <c r="P172" i="44"/>
  <c r="L172" i="44"/>
  <c r="H172" i="44"/>
  <c r="D172" i="44"/>
  <c r="BJ170" i="44"/>
  <c r="BF170" i="44"/>
  <c r="BB170" i="44"/>
  <c r="AX170" i="44"/>
  <c r="AT170" i="44"/>
  <c r="AP170" i="44"/>
  <c r="AL170" i="44"/>
  <c r="AH170" i="44"/>
  <c r="AB168" i="44"/>
  <c r="X168" i="44"/>
  <c r="T168" i="44"/>
  <c r="P168" i="44"/>
  <c r="L168" i="44"/>
  <c r="H168" i="44"/>
  <c r="D168" i="44"/>
  <c r="BJ166" i="44"/>
  <c r="BF166" i="44"/>
  <c r="BB166" i="44"/>
  <c r="AX166" i="44"/>
  <c r="AT166" i="44"/>
  <c r="AP166" i="44"/>
  <c r="AL166" i="44"/>
  <c r="AH166" i="44"/>
  <c r="AB164" i="44"/>
  <c r="X164" i="44"/>
  <c r="T164" i="44"/>
  <c r="P164" i="44"/>
  <c r="L164" i="44"/>
  <c r="H164" i="44"/>
  <c r="D164" i="44"/>
  <c r="BJ162" i="44"/>
  <c r="BF162" i="44"/>
  <c r="BB162" i="44"/>
  <c r="AX162" i="44"/>
  <c r="AH162" i="44"/>
  <c r="BF161" i="44"/>
  <c r="AP161" i="44"/>
  <c r="P160" i="44"/>
  <c r="T159" i="44"/>
  <c r="D159" i="44"/>
  <c r="BF158" i="44"/>
  <c r="AP158" i="44"/>
  <c r="AX157" i="44"/>
  <c r="AH157" i="44"/>
  <c r="X156" i="44"/>
  <c r="H156" i="44"/>
  <c r="AB155" i="44"/>
  <c r="L155" i="44"/>
  <c r="AX154" i="44"/>
  <c r="AH154" i="44"/>
  <c r="BF153" i="44"/>
  <c r="AP153" i="44"/>
  <c r="P152" i="44"/>
  <c r="BI154" i="44"/>
  <c r="BI158" i="44"/>
  <c r="BE154" i="44"/>
  <c r="BE158" i="44"/>
  <c r="BA154" i="44"/>
  <c r="BA158" i="44"/>
  <c r="AW154" i="44"/>
  <c r="AW158" i="44"/>
  <c r="AW162" i="44"/>
  <c r="AS154" i="44"/>
  <c r="AS158" i="44"/>
  <c r="AS162" i="44"/>
  <c r="AO154" i="44"/>
  <c r="AO158" i="44"/>
  <c r="AO162" i="44"/>
  <c r="AK154" i="44"/>
  <c r="AK158" i="44"/>
  <c r="AK162" i="44"/>
  <c r="AG154" i="44"/>
  <c r="AG158" i="44"/>
  <c r="BL158" i="44" s="1"/>
  <c r="BM158" i="44" s="1"/>
  <c r="AG162" i="44"/>
  <c r="AA150" i="44"/>
  <c r="AA152" i="44"/>
  <c r="AA156" i="44"/>
  <c r="AA160" i="44"/>
  <c r="W151" i="44"/>
  <c r="X4" i="27" s="1"/>
  <c r="W152" i="44"/>
  <c r="W156" i="44"/>
  <c r="W160" i="44"/>
  <c r="S150" i="44"/>
  <c r="S152" i="44"/>
  <c r="S156" i="44"/>
  <c r="S160" i="44"/>
  <c r="O151" i="44"/>
  <c r="P4" i="27" s="1"/>
  <c r="O152" i="44"/>
  <c r="O156" i="44"/>
  <c r="O160" i="44"/>
  <c r="K150" i="44"/>
  <c r="K152" i="44"/>
  <c r="K156" i="44"/>
  <c r="K160" i="44"/>
  <c r="G151" i="44"/>
  <c r="H4" i="27" s="1"/>
  <c r="G152" i="44"/>
  <c r="G156" i="44"/>
  <c r="G160" i="44"/>
  <c r="C150" i="44"/>
  <c r="C152" i="44"/>
  <c r="C156" i="44"/>
  <c r="C160" i="44"/>
  <c r="BL144" i="44"/>
  <c r="BM144" i="44" s="1"/>
  <c r="BL140" i="44"/>
  <c r="BM140" i="44" s="1"/>
  <c r="BL136" i="44"/>
  <c r="BM136" i="44" s="1"/>
  <c r="BL133" i="44"/>
  <c r="BM133" i="44" s="1"/>
  <c r="BL128" i="44"/>
  <c r="BM128" i="44" s="1"/>
  <c r="BL125" i="44"/>
  <c r="BM125" i="44" s="1"/>
  <c r="BL120" i="44"/>
  <c r="BM120" i="44" s="1"/>
  <c r="BJ191" i="44"/>
  <c r="BF191" i="44"/>
  <c r="BB191" i="44"/>
  <c r="AX191" i="44"/>
  <c r="AT191" i="44"/>
  <c r="AP191" i="44"/>
  <c r="AL191" i="44"/>
  <c r="AH191" i="44"/>
  <c r="BL191" i="44" s="1"/>
  <c r="BM191" i="44" s="1"/>
  <c r="AB189" i="44"/>
  <c r="X189" i="44"/>
  <c r="T189" i="44"/>
  <c r="P189" i="44"/>
  <c r="L189" i="44"/>
  <c r="H189" i="44"/>
  <c r="D189" i="44"/>
  <c r="BL189" i="44" s="1"/>
  <c r="BM189" i="44" s="1"/>
  <c r="BJ187" i="44"/>
  <c r="BF187" i="44"/>
  <c r="BB187" i="44"/>
  <c r="AX187" i="44"/>
  <c r="AT187" i="44"/>
  <c r="AP187" i="44"/>
  <c r="AL187" i="44"/>
  <c r="AH187" i="44"/>
  <c r="BL187" i="44" s="1"/>
  <c r="BM187" i="44" s="1"/>
  <c r="AB185" i="44"/>
  <c r="X185" i="44"/>
  <c r="T185" i="44"/>
  <c r="P185" i="44"/>
  <c r="L185" i="44"/>
  <c r="H185" i="44"/>
  <c r="D185" i="44"/>
  <c r="BJ183" i="44"/>
  <c r="BF183" i="44"/>
  <c r="BB183" i="44"/>
  <c r="AX183" i="44"/>
  <c r="AT183" i="44"/>
  <c r="AP183" i="44"/>
  <c r="AL183" i="44"/>
  <c r="AH183" i="44"/>
  <c r="BL183" i="44" s="1"/>
  <c r="BM183" i="44" s="1"/>
  <c r="AB181" i="44"/>
  <c r="X181" i="44"/>
  <c r="T181" i="44"/>
  <c r="P181" i="44"/>
  <c r="L181" i="44"/>
  <c r="H181" i="44"/>
  <c r="D181" i="44"/>
  <c r="BJ179" i="44"/>
  <c r="BF179" i="44"/>
  <c r="BB179" i="44"/>
  <c r="AX179" i="44"/>
  <c r="AT179" i="44"/>
  <c r="AP179" i="44"/>
  <c r="AL179" i="44"/>
  <c r="AH179" i="44"/>
  <c r="BL179" i="44" s="1"/>
  <c r="BM179" i="44" s="1"/>
  <c r="AB177" i="44"/>
  <c r="X177" i="44"/>
  <c r="T177" i="44"/>
  <c r="P177" i="44"/>
  <c r="L177" i="44"/>
  <c r="H177" i="44"/>
  <c r="D177" i="44"/>
  <c r="BJ175" i="44"/>
  <c r="BF175" i="44"/>
  <c r="BB175" i="44"/>
  <c r="AX175" i="44"/>
  <c r="AT175" i="44"/>
  <c r="AP175" i="44"/>
  <c r="AL175" i="44"/>
  <c r="AH175" i="44"/>
  <c r="BL175" i="44" s="1"/>
  <c r="BM175" i="44" s="1"/>
  <c r="AB173" i="44"/>
  <c r="X173" i="44"/>
  <c r="T173" i="44"/>
  <c r="P173" i="44"/>
  <c r="L173" i="44"/>
  <c r="H173" i="44"/>
  <c r="D173" i="44"/>
  <c r="BL173" i="44" s="1"/>
  <c r="BM173" i="44" s="1"/>
  <c r="BJ171" i="44"/>
  <c r="BF171" i="44"/>
  <c r="BB171" i="44"/>
  <c r="AX171" i="44"/>
  <c r="AT171" i="44"/>
  <c r="AP171" i="44"/>
  <c r="AL171" i="44"/>
  <c r="AH171" i="44"/>
  <c r="BL171" i="44" s="1"/>
  <c r="BM171" i="44" s="1"/>
  <c r="AB169" i="44"/>
  <c r="X169" i="44"/>
  <c r="T169" i="44"/>
  <c r="P169" i="44"/>
  <c r="L169" i="44"/>
  <c r="H169" i="44"/>
  <c r="D169" i="44"/>
  <c r="BJ167" i="44"/>
  <c r="BF167" i="44"/>
  <c r="BB167" i="44"/>
  <c r="AX167" i="44"/>
  <c r="AT167" i="44"/>
  <c r="AP167" i="44"/>
  <c r="AL167" i="44"/>
  <c r="AH167" i="44"/>
  <c r="AB165" i="44"/>
  <c r="X165" i="44"/>
  <c r="T165" i="44"/>
  <c r="P165" i="44"/>
  <c r="L165" i="44"/>
  <c r="H165" i="44"/>
  <c r="D165" i="44"/>
  <c r="BJ163" i="44"/>
  <c r="BF163" i="44"/>
  <c r="BB163" i="44"/>
  <c r="AX163" i="44"/>
  <c r="AT163" i="44"/>
  <c r="AP163" i="44"/>
  <c r="AL163" i="44"/>
  <c r="AH163" i="44"/>
  <c r="AL162" i="44"/>
  <c r="AB162" i="44"/>
  <c r="X162" i="44"/>
  <c r="T162" i="44"/>
  <c r="P162" i="44"/>
  <c r="L162" i="44"/>
  <c r="H162" i="44"/>
  <c r="D162" i="44"/>
  <c r="BJ161" i="44"/>
  <c r="AT161" i="44"/>
  <c r="BJ160" i="44"/>
  <c r="BF160" i="44"/>
  <c r="BB160" i="44"/>
  <c r="AX160" i="44"/>
  <c r="AT160" i="44"/>
  <c r="AP160" i="44"/>
  <c r="AL160" i="44"/>
  <c r="AH160" i="44"/>
  <c r="T160" i="44"/>
  <c r="D160" i="44"/>
  <c r="X159" i="44"/>
  <c r="H159" i="44"/>
  <c r="BJ158" i="44"/>
  <c r="AT158" i="44"/>
  <c r="BB157" i="44"/>
  <c r="AL157" i="44"/>
  <c r="AB156" i="44"/>
  <c r="L156" i="44"/>
  <c r="P155" i="44"/>
  <c r="BB154" i="44"/>
  <c r="AL154" i="44"/>
  <c r="AB154" i="44"/>
  <c r="X154" i="44"/>
  <c r="T154" i="44"/>
  <c r="P154" i="44"/>
  <c r="L154" i="44"/>
  <c r="H154" i="44"/>
  <c r="D154" i="44"/>
  <c r="BJ153" i="44"/>
  <c r="AT153" i="44"/>
  <c r="BJ152" i="44"/>
  <c r="BF152" i="44"/>
  <c r="BB152" i="44"/>
  <c r="AX152" i="44"/>
  <c r="AT152" i="44"/>
  <c r="AP152" i="44"/>
  <c r="AL152" i="44"/>
  <c r="AH152" i="44"/>
  <c r="T152" i="44"/>
  <c r="D152" i="44"/>
  <c r="BH153" i="44"/>
  <c r="BH157" i="44"/>
  <c r="BH161" i="44"/>
  <c r="BD153" i="44"/>
  <c r="BD157" i="44"/>
  <c r="BD161" i="44"/>
  <c r="AZ153" i="44"/>
  <c r="AZ157" i="44"/>
  <c r="AZ161" i="44"/>
  <c r="AV153" i="44"/>
  <c r="AV157" i="44"/>
  <c r="AV161" i="44"/>
  <c r="AR153" i="44"/>
  <c r="AR157" i="44"/>
  <c r="AR161" i="44"/>
  <c r="AN153" i="44"/>
  <c r="AN157" i="44"/>
  <c r="AN161" i="44"/>
  <c r="AJ153" i="44"/>
  <c r="AJ157" i="44"/>
  <c r="AJ161" i="44"/>
  <c r="AD155" i="44"/>
  <c r="AD159" i="44"/>
  <c r="Z155" i="44"/>
  <c r="Z159" i="44"/>
  <c r="V155" i="44"/>
  <c r="V159" i="44"/>
  <c r="R155" i="44"/>
  <c r="R159" i="44"/>
  <c r="N155" i="44"/>
  <c r="N159" i="44"/>
  <c r="J155" i="44"/>
  <c r="J159" i="44"/>
  <c r="F155" i="44"/>
  <c r="F159" i="44"/>
  <c r="BL134" i="44"/>
  <c r="BM134" i="44" s="1"/>
  <c r="BL126" i="44"/>
  <c r="BM126" i="44" s="1"/>
  <c r="H19" i="15"/>
  <c r="AB193" i="44"/>
  <c r="X193" i="44"/>
  <c r="T193" i="44"/>
  <c r="P193" i="44"/>
  <c r="L193" i="44"/>
  <c r="H193" i="44"/>
  <c r="D193" i="44"/>
  <c r="BJ192" i="44"/>
  <c r="BF192" i="44"/>
  <c r="BB192" i="44"/>
  <c r="AX192" i="44"/>
  <c r="AT192" i="44"/>
  <c r="AP192" i="44"/>
  <c r="AL192" i="44"/>
  <c r="AH192" i="44"/>
  <c r="AB190" i="44"/>
  <c r="X190" i="44"/>
  <c r="T190" i="44"/>
  <c r="P190" i="44"/>
  <c r="L190" i="44"/>
  <c r="H190" i="44"/>
  <c r="D190" i="44"/>
  <c r="BL190" i="44" s="1"/>
  <c r="BM190" i="44" s="1"/>
  <c r="BJ188" i="44"/>
  <c r="BF188" i="44"/>
  <c r="BB188" i="44"/>
  <c r="AX188" i="44"/>
  <c r="AT188" i="44"/>
  <c r="AP188" i="44"/>
  <c r="AL188" i="44"/>
  <c r="AH188" i="44"/>
  <c r="AB186" i="44"/>
  <c r="X186" i="44"/>
  <c r="T186" i="44"/>
  <c r="P186" i="44"/>
  <c r="L186" i="44"/>
  <c r="H186" i="44"/>
  <c r="D186" i="44"/>
  <c r="BJ184" i="44"/>
  <c r="BF184" i="44"/>
  <c r="BB184" i="44"/>
  <c r="AX184" i="44"/>
  <c r="AT184" i="44"/>
  <c r="AP184" i="44"/>
  <c r="AL184" i="44"/>
  <c r="AH184" i="44"/>
  <c r="AB182" i="44"/>
  <c r="X182" i="44"/>
  <c r="T182" i="44"/>
  <c r="P182" i="44"/>
  <c r="L182" i="44"/>
  <c r="H182" i="44"/>
  <c r="D182" i="44"/>
  <c r="BJ180" i="44"/>
  <c r="BF180" i="44"/>
  <c r="BB180" i="44"/>
  <c r="AX180" i="44"/>
  <c r="AT180" i="44"/>
  <c r="AP180" i="44"/>
  <c r="AL180" i="44"/>
  <c r="AH180" i="44"/>
  <c r="AB178" i="44"/>
  <c r="X178" i="44"/>
  <c r="T178" i="44"/>
  <c r="P178" i="44"/>
  <c r="L178" i="44"/>
  <c r="H178" i="44"/>
  <c r="D178" i="44"/>
  <c r="BJ176" i="44"/>
  <c r="BF176" i="44"/>
  <c r="BB176" i="44"/>
  <c r="AX176" i="44"/>
  <c r="AT176" i="44"/>
  <c r="AP176" i="44"/>
  <c r="AL176" i="44"/>
  <c r="AH176" i="44"/>
  <c r="AB174" i="44"/>
  <c r="X174" i="44"/>
  <c r="T174" i="44"/>
  <c r="P174" i="44"/>
  <c r="L174" i="44"/>
  <c r="H174" i="44"/>
  <c r="D174" i="44"/>
  <c r="BL174" i="44" s="1"/>
  <c r="BM174" i="44" s="1"/>
  <c r="BJ172" i="44"/>
  <c r="BF172" i="44"/>
  <c r="BB172" i="44"/>
  <c r="AX172" i="44"/>
  <c r="AT172" i="44"/>
  <c r="AP172" i="44"/>
  <c r="AL172" i="44"/>
  <c r="AH172" i="44"/>
  <c r="AB170" i="44"/>
  <c r="X170" i="44"/>
  <c r="T170" i="44"/>
  <c r="P170" i="44"/>
  <c r="L170" i="44"/>
  <c r="H170" i="44"/>
  <c r="D170" i="44"/>
  <c r="BL170" i="44" s="1"/>
  <c r="BM170" i="44" s="1"/>
  <c r="AA169" i="44"/>
  <c r="W169" i="44"/>
  <c r="S169" i="44"/>
  <c r="O169" i="44"/>
  <c r="K169" i="44"/>
  <c r="G169" i="44"/>
  <c r="C169" i="44"/>
  <c r="BJ168" i="44"/>
  <c r="BF168" i="44"/>
  <c r="BB168" i="44"/>
  <c r="AX168" i="44"/>
  <c r="AT168" i="44"/>
  <c r="AP168" i="44"/>
  <c r="AL168" i="44"/>
  <c r="AH168" i="44"/>
  <c r="AD168" i="44"/>
  <c r="Z168" i="44"/>
  <c r="V168" i="44"/>
  <c r="R168" i="44"/>
  <c r="N168" i="44"/>
  <c r="J168" i="44"/>
  <c r="F168" i="44"/>
  <c r="BI167" i="44"/>
  <c r="BE167" i="44"/>
  <c r="BA167" i="44"/>
  <c r="AW167" i="44"/>
  <c r="AS167" i="44"/>
  <c r="AO167" i="44"/>
  <c r="AK167" i="44"/>
  <c r="AG167" i="44"/>
  <c r="BL167" i="44" s="1"/>
  <c r="BM167" i="44" s="1"/>
  <c r="BH166" i="44"/>
  <c r="BD166" i="44"/>
  <c r="AZ166" i="44"/>
  <c r="AV166" i="44"/>
  <c r="AR166" i="44"/>
  <c r="AN166" i="44"/>
  <c r="AJ166" i="44"/>
  <c r="AB166" i="44"/>
  <c r="X166" i="44"/>
  <c r="T166" i="44"/>
  <c r="P166" i="44"/>
  <c r="L166" i="44"/>
  <c r="H166" i="44"/>
  <c r="D166" i="44"/>
  <c r="BL166" i="44" s="1"/>
  <c r="BM166" i="44" s="1"/>
  <c r="AA165" i="44"/>
  <c r="W165" i="44"/>
  <c r="S165" i="44"/>
  <c r="O165" i="44"/>
  <c r="K165" i="44"/>
  <c r="G165" i="44"/>
  <c r="C165" i="44"/>
  <c r="BJ164" i="44"/>
  <c r="BF164" i="44"/>
  <c r="BB164" i="44"/>
  <c r="AX164" i="44"/>
  <c r="AT164" i="44"/>
  <c r="AP164" i="44"/>
  <c r="AL164" i="44"/>
  <c r="AH164" i="44"/>
  <c r="AD164" i="44"/>
  <c r="Z164" i="44"/>
  <c r="V164" i="44"/>
  <c r="R164" i="44"/>
  <c r="N164" i="44"/>
  <c r="J164" i="44"/>
  <c r="F164" i="44"/>
  <c r="BI163" i="44"/>
  <c r="BE163" i="44"/>
  <c r="BA163" i="44"/>
  <c r="AW163" i="44"/>
  <c r="AS163" i="44"/>
  <c r="AO163" i="44"/>
  <c r="AK163" i="44"/>
  <c r="AG163" i="44"/>
  <c r="BL163" i="44" s="1"/>
  <c r="BM163" i="44" s="1"/>
  <c r="BH162" i="44"/>
  <c r="BD162" i="44"/>
  <c r="AZ162" i="44"/>
  <c r="AP162" i="44"/>
  <c r="AJ162" i="44"/>
  <c r="AA162" i="44"/>
  <c r="W162" i="44"/>
  <c r="S162" i="44"/>
  <c r="O162" i="44"/>
  <c r="K162" i="44"/>
  <c r="G162" i="44"/>
  <c r="C162" i="44"/>
  <c r="BI161" i="44"/>
  <c r="AX161" i="44"/>
  <c r="AS161" i="44"/>
  <c r="AH161" i="44"/>
  <c r="AD161" i="44"/>
  <c r="S161" i="44"/>
  <c r="N161" i="44"/>
  <c r="C161" i="44"/>
  <c r="BI160" i="44"/>
  <c r="BE160" i="44"/>
  <c r="BA160" i="44"/>
  <c r="AW160" i="44"/>
  <c r="AS160" i="44"/>
  <c r="AO160" i="44"/>
  <c r="AK160" i="44"/>
  <c r="AG160" i="44"/>
  <c r="X160" i="44"/>
  <c r="R160" i="44"/>
  <c r="H160" i="44"/>
  <c r="BH159" i="44"/>
  <c r="AW159" i="44"/>
  <c r="AR159" i="44"/>
  <c r="AG159" i="44"/>
  <c r="AB159" i="44"/>
  <c r="W159" i="44"/>
  <c r="L159" i="44"/>
  <c r="G159" i="44"/>
  <c r="BH158" i="44"/>
  <c r="AX158" i="44"/>
  <c r="AR158" i="44"/>
  <c r="AH158" i="44"/>
  <c r="BF157" i="44"/>
  <c r="BA157" i="44"/>
  <c r="AP157" i="44"/>
  <c r="AK157" i="44"/>
  <c r="AA157" i="44"/>
  <c r="V157" i="44"/>
  <c r="K157" i="44"/>
  <c r="F157" i="44"/>
  <c r="BL157" i="44" s="1"/>
  <c r="BM157" i="44" s="1"/>
  <c r="Z156" i="44"/>
  <c r="P156" i="44"/>
  <c r="J156" i="44"/>
  <c r="BE155" i="44"/>
  <c r="AZ155" i="44"/>
  <c r="AO155" i="44"/>
  <c r="AJ155" i="44"/>
  <c r="T155" i="44"/>
  <c r="O155" i="44"/>
  <c r="D155" i="44"/>
  <c r="BL155" i="44" s="1"/>
  <c r="BM155" i="44" s="1"/>
  <c r="BF154" i="44"/>
  <c r="AZ154" i="44"/>
  <c r="AP154" i="44"/>
  <c r="AJ154" i="44"/>
  <c r="AA154" i="44"/>
  <c r="W154" i="44"/>
  <c r="S154" i="44"/>
  <c r="O154" i="44"/>
  <c r="K154" i="44"/>
  <c r="G154" i="44"/>
  <c r="C154" i="44"/>
  <c r="BI153" i="44"/>
  <c r="AX153" i="44"/>
  <c r="AS153" i="44"/>
  <c r="AH153" i="44"/>
  <c r="AD153" i="44"/>
  <c r="S153" i="44"/>
  <c r="N153" i="44"/>
  <c r="C153" i="44"/>
  <c r="BI152" i="44"/>
  <c r="BE152" i="44"/>
  <c r="BA152" i="44"/>
  <c r="AW152" i="44"/>
  <c r="AS152" i="44"/>
  <c r="AO152" i="44"/>
  <c r="AK152" i="44"/>
  <c r="AG152" i="44"/>
  <c r="X152" i="44"/>
  <c r="R152" i="44"/>
  <c r="H152" i="44"/>
  <c r="BI151" i="44"/>
  <c r="BJ4" i="27" s="1"/>
  <c r="BA151" i="44"/>
  <c r="BB4" i="27" s="1"/>
  <c r="AS151" i="44"/>
  <c r="AT4" i="27" s="1"/>
  <c r="AK151" i="44"/>
  <c r="AL4" i="27" s="1"/>
  <c r="S151" i="44"/>
  <c r="T4" i="27" s="1"/>
  <c r="O150" i="44"/>
  <c r="BL145" i="44"/>
  <c r="BM145" i="44" s="1"/>
  <c r="BL141" i="44"/>
  <c r="BM141" i="44" s="1"/>
  <c r="BL137" i="44"/>
  <c r="BM137" i="44" s="1"/>
  <c r="BL132" i="44"/>
  <c r="BM132" i="44" s="1"/>
  <c r="BL129" i="44"/>
  <c r="BM129" i="44" s="1"/>
  <c r="BL124" i="44"/>
  <c r="BM124" i="44" s="1"/>
  <c r="BL121" i="44"/>
  <c r="BM121" i="44" s="1"/>
  <c r="BL61" i="44"/>
  <c r="BM61" i="44" s="1"/>
  <c r="BJ115" i="44"/>
  <c r="BF115" i="44"/>
  <c r="BB115" i="44"/>
  <c r="AX115" i="44"/>
  <c r="AT115" i="44"/>
  <c r="AP115" i="44"/>
  <c r="AL115" i="44"/>
  <c r="AH115" i="44"/>
  <c r="AD115" i="44"/>
  <c r="Z115" i="44"/>
  <c r="V115" i="44"/>
  <c r="R115" i="44"/>
  <c r="N115" i="44"/>
  <c r="J115" i="44"/>
  <c r="F115" i="44"/>
  <c r="BI114" i="44"/>
  <c r="BE114" i="44"/>
  <c r="BA114" i="44"/>
  <c r="AW114" i="44"/>
  <c r="AS114" i="44"/>
  <c r="AO114" i="44"/>
  <c r="AK114" i="44"/>
  <c r="AG114" i="44"/>
  <c r="AC114" i="44"/>
  <c r="Y114" i="44"/>
  <c r="U114" i="44"/>
  <c r="Q114" i="44"/>
  <c r="M114" i="44"/>
  <c r="I114" i="44"/>
  <c r="E114" i="44"/>
  <c r="BJ111" i="44"/>
  <c r="BF111" i="44"/>
  <c r="BB111" i="44"/>
  <c r="AX111" i="44"/>
  <c r="AT111" i="44"/>
  <c r="AP111" i="44"/>
  <c r="AL111" i="44"/>
  <c r="AH111" i="44"/>
  <c r="AD111" i="44"/>
  <c r="Z111" i="44"/>
  <c r="V111" i="44"/>
  <c r="R111" i="44"/>
  <c r="N111" i="44"/>
  <c r="J111" i="44"/>
  <c r="F111" i="44"/>
  <c r="BI110" i="44"/>
  <c r="BE110" i="44"/>
  <c r="BA110" i="44"/>
  <c r="AW110" i="44"/>
  <c r="AS110" i="44"/>
  <c r="AO110" i="44"/>
  <c r="AK110" i="44"/>
  <c r="AG110" i="44"/>
  <c r="AC110" i="44"/>
  <c r="Y110" i="44"/>
  <c r="U110" i="44"/>
  <c r="Q110" i="44"/>
  <c r="M110" i="44"/>
  <c r="I110" i="44"/>
  <c r="E110" i="44"/>
  <c r="BL110" i="44" s="1"/>
  <c r="BM110" i="44" s="1"/>
  <c r="BJ107" i="44"/>
  <c r="BF107" i="44"/>
  <c r="BB107" i="44"/>
  <c r="AX107" i="44"/>
  <c r="AT107" i="44"/>
  <c r="AP107" i="44"/>
  <c r="AL107" i="44"/>
  <c r="AH107" i="44"/>
  <c r="AD107" i="44"/>
  <c r="Z107" i="44"/>
  <c r="V107" i="44"/>
  <c r="R107" i="44"/>
  <c r="N107" i="44"/>
  <c r="J107" i="44"/>
  <c r="F107" i="44"/>
  <c r="BI106" i="44"/>
  <c r="BE106" i="44"/>
  <c r="BA106" i="44"/>
  <c r="AW106" i="44"/>
  <c r="AS106" i="44"/>
  <c r="AO106" i="44"/>
  <c r="AK106" i="44"/>
  <c r="AG106" i="44"/>
  <c r="AC106" i="44"/>
  <c r="Y106" i="44"/>
  <c r="U106" i="44"/>
  <c r="Q106" i="44"/>
  <c r="M106" i="44"/>
  <c r="I106" i="44"/>
  <c r="E106" i="44"/>
  <c r="BE104" i="44"/>
  <c r="BF4" i="26" s="1"/>
  <c r="AW104" i="44"/>
  <c r="AX4" i="26" s="1"/>
  <c r="AO104" i="44"/>
  <c r="AP4" i="26" s="1"/>
  <c r="AG104" i="44"/>
  <c r="AH4" i="26" s="1"/>
  <c r="Y104" i="44"/>
  <c r="Z4" i="26" s="1"/>
  <c r="Q104" i="44"/>
  <c r="R4" i="26" s="1"/>
  <c r="I104" i="44"/>
  <c r="J4" i="26" s="1"/>
  <c r="BI103" i="44"/>
  <c r="BA103" i="44"/>
  <c r="AS103" i="44"/>
  <c r="AK103" i="44"/>
  <c r="AC103" i="44"/>
  <c r="U103" i="44"/>
  <c r="M103" i="44"/>
  <c r="E103" i="44"/>
  <c r="BH60" i="44"/>
  <c r="BD60" i="44"/>
  <c r="AZ60" i="44"/>
  <c r="AV60" i="44"/>
  <c r="AR60" i="44"/>
  <c r="AN60" i="44"/>
  <c r="AJ60" i="44"/>
  <c r="AF60" i="44"/>
  <c r="AB60" i="44"/>
  <c r="X60" i="44"/>
  <c r="T60" i="44"/>
  <c r="P60" i="44"/>
  <c r="L60" i="44"/>
  <c r="H60" i="44"/>
  <c r="D60" i="44"/>
  <c r="BG59" i="44"/>
  <c r="BC59" i="44"/>
  <c r="AY59" i="44"/>
  <c r="AU59" i="44"/>
  <c r="AQ59" i="44"/>
  <c r="AM59" i="44"/>
  <c r="AI59" i="44"/>
  <c r="AE59" i="44"/>
  <c r="AA59" i="44"/>
  <c r="W59" i="44"/>
  <c r="S59" i="44"/>
  <c r="O59" i="44"/>
  <c r="K59" i="44"/>
  <c r="G59" i="44"/>
  <c r="C59" i="44"/>
  <c r="BL59" i="44" s="1"/>
  <c r="BM59" i="44" s="1"/>
  <c r="BE10" i="44"/>
  <c r="BF4" i="24" s="1"/>
  <c r="BE12" i="44"/>
  <c r="BE16" i="44"/>
  <c r="BE20" i="44"/>
  <c r="BE9" i="44"/>
  <c r="BE14" i="44"/>
  <c r="BE18" i="44"/>
  <c r="BE22" i="44"/>
  <c r="AW10" i="44"/>
  <c r="AX4" i="24" s="1"/>
  <c r="AW12" i="44"/>
  <c r="AW16" i="44"/>
  <c r="AW20" i="44"/>
  <c r="AW9" i="44"/>
  <c r="AW14" i="44"/>
  <c r="AW18" i="44"/>
  <c r="AW22" i="44"/>
  <c r="AO10" i="44"/>
  <c r="AP4" i="24" s="1"/>
  <c r="AO12" i="44"/>
  <c r="AO16" i="44"/>
  <c r="AO20" i="44"/>
  <c r="AO9" i="44"/>
  <c r="AO14" i="44"/>
  <c r="AO18" i="44"/>
  <c r="AO22" i="44"/>
  <c r="AG10" i="44"/>
  <c r="AH4" i="24" s="1"/>
  <c r="AG12" i="44"/>
  <c r="AG16" i="44"/>
  <c r="AG20" i="44"/>
  <c r="AG9" i="44"/>
  <c r="AG14" i="44"/>
  <c r="AG18" i="44"/>
  <c r="AG22" i="44"/>
  <c r="Y10" i="44"/>
  <c r="Z4" i="24" s="1"/>
  <c r="Y12" i="44"/>
  <c r="Y16" i="44"/>
  <c r="Y20" i="44"/>
  <c r="Y9" i="44"/>
  <c r="Y14" i="44"/>
  <c r="Y18" i="44"/>
  <c r="Y22" i="44"/>
  <c r="Q12" i="44"/>
  <c r="Q16" i="44"/>
  <c r="Q20" i="44"/>
  <c r="Q14" i="44"/>
  <c r="Q18" i="44"/>
  <c r="Q22" i="44"/>
  <c r="I10" i="44"/>
  <c r="J4" i="24" s="1"/>
  <c r="I12" i="44"/>
  <c r="I16" i="44"/>
  <c r="I20" i="44"/>
  <c r="I9" i="44"/>
  <c r="I14" i="44"/>
  <c r="I18" i="44"/>
  <c r="I22" i="44"/>
  <c r="BF13" i="44"/>
  <c r="BF17" i="44"/>
  <c r="BF21" i="44"/>
  <c r="BF11" i="44"/>
  <c r="BF15" i="44"/>
  <c r="BF19" i="44"/>
  <c r="AX13" i="44"/>
  <c r="AX17" i="44"/>
  <c r="AX21" i="44"/>
  <c r="AX11" i="44"/>
  <c r="AX15" i="44"/>
  <c r="AX19" i="44"/>
  <c r="AP13" i="44"/>
  <c r="AP17" i="44"/>
  <c r="AP21" i="44"/>
  <c r="AP11" i="44"/>
  <c r="AP15" i="44"/>
  <c r="AP19" i="44"/>
  <c r="AH13" i="44"/>
  <c r="AH17" i="44"/>
  <c r="AH21" i="44"/>
  <c r="AH11" i="44"/>
  <c r="AH15" i="44"/>
  <c r="AH19" i="44"/>
  <c r="Z13" i="44"/>
  <c r="Z17" i="44"/>
  <c r="Z21" i="44"/>
  <c r="Z11" i="44"/>
  <c r="Z15" i="44"/>
  <c r="Z19" i="44"/>
  <c r="R13" i="44"/>
  <c r="R17" i="44"/>
  <c r="R21" i="44"/>
  <c r="R11" i="44"/>
  <c r="R15" i="44"/>
  <c r="R19" i="44"/>
  <c r="J13" i="44"/>
  <c r="J17" i="44"/>
  <c r="J21" i="44"/>
  <c r="J11" i="44"/>
  <c r="J15" i="44"/>
  <c r="J19" i="44"/>
  <c r="A40" i="14"/>
  <c r="A37" i="14"/>
  <c r="A43" i="14"/>
  <c r="A38" i="14"/>
  <c r="A42" i="14"/>
  <c r="A39" i="14"/>
  <c r="A41" i="14"/>
  <c r="BJ116" i="44"/>
  <c r="BF116" i="44"/>
  <c r="BB116" i="44"/>
  <c r="AX116" i="44"/>
  <c r="AT116" i="44"/>
  <c r="AP116" i="44"/>
  <c r="AL116" i="44"/>
  <c r="AH116" i="44"/>
  <c r="AD116" i="44"/>
  <c r="Z116" i="44"/>
  <c r="V116" i="44"/>
  <c r="R116" i="44"/>
  <c r="N116" i="44"/>
  <c r="J116" i="44"/>
  <c r="F116" i="44"/>
  <c r="BL116" i="44" s="1"/>
  <c r="BM116" i="44" s="1"/>
  <c r="BI115" i="44"/>
  <c r="BE115" i="44"/>
  <c r="BA115" i="44"/>
  <c r="AW115" i="44"/>
  <c r="AS115" i="44"/>
  <c r="AO115" i="44"/>
  <c r="AK115" i="44"/>
  <c r="AG115" i="44"/>
  <c r="AC115" i="44"/>
  <c r="Y115" i="44"/>
  <c r="U115" i="44"/>
  <c r="Q115" i="44"/>
  <c r="M115" i="44"/>
  <c r="I115" i="44"/>
  <c r="E115" i="44"/>
  <c r="BL115" i="44" s="1"/>
  <c r="BM115" i="44" s="1"/>
  <c r="BJ112" i="44"/>
  <c r="BF112" i="44"/>
  <c r="BB112" i="44"/>
  <c r="AX112" i="44"/>
  <c r="AT112" i="44"/>
  <c r="AP112" i="44"/>
  <c r="AL112" i="44"/>
  <c r="AH112" i="44"/>
  <c r="AD112" i="44"/>
  <c r="Z112" i="44"/>
  <c r="V112" i="44"/>
  <c r="R112" i="44"/>
  <c r="N112" i="44"/>
  <c r="J112" i="44"/>
  <c r="F112" i="44"/>
  <c r="BL112" i="44" s="1"/>
  <c r="BM112" i="44" s="1"/>
  <c r="BI111" i="44"/>
  <c r="BE111" i="44"/>
  <c r="BA111" i="44"/>
  <c r="AW111" i="44"/>
  <c r="AS111" i="44"/>
  <c r="AO111" i="44"/>
  <c r="AK111" i="44"/>
  <c r="AG111" i="44"/>
  <c r="AC111" i="44"/>
  <c r="Y111" i="44"/>
  <c r="U111" i="44"/>
  <c r="Q111" i="44"/>
  <c r="M111" i="44"/>
  <c r="I111" i="44"/>
  <c r="E111" i="44"/>
  <c r="BI107" i="44"/>
  <c r="BE107" i="44"/>
  <c r="BA107" i="44"/>
  <c r="AW107" i="44"/>
  <c r="AS107" i="44"/>
  <c r="AO107" i="44"/>
  <c r="AK107" i="44"/>
  <c r="AG107" i="44"/>
  <c r="AC107" i="44"/>
  <c r="Y107" i="44"/>
  <c r="U107" i="44"/>
  <c r="M107" i="44"/>
  <c r="I107" i="44"/>
  <c r="E107" i="44"/>
  <c r="BL107" i="44" s="1"/>
  <c r="BM107" i="44" s="1"/>
  <c r="BG60" i="44"/>
  <c r="BC60" i="44"/>
  <c r="AY60" i="44"/>
  <c r="AU60" i="44"/>
  <c r="AQ60" i="44"/>
  <c r="AM60" i="44"/>
  <c r="AI60" i="44"/>
  <c r="AE60" i="44"/>
  <c r="AA60" i="44"/>
  <c r="W60" i="44"/>
  <c r="S60" i="44"/>
  <c r="O60" i="44"/>
  <c r="K60" i="44"/>
  <c r="G60" i="44"/>
  <c r="C60" i="44"/>
  <c r="BL60" i="44" s="1"/>
  <c r="BM60" i="44" s="1"/>
  <c r="BC14" i="44"/>
  <c r="BC18" i="44"/>
  <c r="BC22" i="44"/>
  <c r="BC12" i="44"/>
  <c r="BC16" i="44"/>
  <c r="BC20" i="44"/>
  <c r="AU14" i="44"/>
  <c r="AU18" i="44"/>
  <c r="AU22" i="44"/>
  <c r="AU12" i="44"/>
  <c r="AU16" i="44"/>
  <c r="AU20" i="44"/>
  <c r="AM14" i="44"/>
  <c r="AM18" i="44"/>
  <c r="AM22" i="44"/>
  <c r="AM12" i="44"/>
  <c r="AM16" i="44"/>
  <c r="AM20" i="44"/>
  <c r="AE14" i="44"/>
  <c r="AE18" i="44"/>
  <c r="AE22" i="44"/>
  <c r="AE12" i="44"/>
  <c r="AE16" i="44"/>
  <c r="AE20" i="44"/>
  <c r="W14" i="44"/>
  <c r="W18" i="44"/>
  <c r="W22" i="44"/>
  <c r="W12" i="44"/>
  <c r="W16" i="44"/>
  <c r="W20" i="44"/>
  <c r="O14" i="44"/>
  <c r="O18" i="44"/>
  <c r="O22" i="44"/>
  <c r="O12" i="44"/>
  <c r="O16" i="44"/>
  <c r="O20" i="44"/>
  <c r="G14" i="44"/>
  <c r="G18" i="44"/>
  <c r="G22" i="44"/>
  <c r="G12" i="44"/>
  <c r="G16" i="44"/>
  <c r="G20" i="44"/>
  <c r="BD11" i="44"/>
  <c r="BD15" i="44"/>
  <c r="BD19" i="44"/>
  <c r="BD13" i="44"/>
  <c r="BD17" i="44"/>
  <c r="BD21" i="44"/>
  <c r="AV11" i="44"/>
  <c r="AV15" i="44"/>
  <c r="AV19" i="44"/>
  <c r="AV13" i="44"/>
  <c r="AV17" i="44"/>
  <c r="AV21" i="44"/>
  <c r="AN11" i="44"/>
  <c r="AN15" i="44"/>
  <c r="AN19" i="44"/>
  <c r="AN13" i="44"/>
  <c r="AN17" i="44"/>
  <c r="AN21" i="44"/>
  <c r="AF11" i="44"/>
  <c r="AF15" i="44"/>
  <c r="AF19" i="44"/>
  <c r="AF13" i="44"/>
  <c r="AF17" i="44"/>
  <c r="AF21" i="44"/>
  <c r="X11" i="44"/>
  <c r="X15" i="44"/>
  <c r="X19" i="44"/>
  <c r="X13" i="44"/>
  <c r="X17" i="44"/>
  <c r="X21" i="44"/>
  <c r="P11" i="44"/>
  <c r="P15" i="44"/>
  <c r="P19" i="44"/>
  <c r="P13" i="44"/>
  <c r="P17" i="44"/>
  <c r="P21" i="44"/>
  <c r="H11" i="44"/>
  <c r="H15" i="44"/>
  <c r="H19" i="44"/>
  <c r="H13" i="44"/>
  <c r="H17" i="44"/>
  <c r="H21" i="44"/>
  <c r="AK104" i="44"/>
  <c r="AL4" i="26" s="1"/>
  <c r="BI9" i="44"/>
  <c r="BI12" i="44"/>
  <c r="BI16" i="44"/>
  <c r="BI20" i="44"/>
  <c r="BI10" i="44"/>
  <c r="BJ4" i="24" s="1"/>
  <c r="BI14" i="44"/>
  <c r="BI18" i="44"/>
  <c r="BI22" i="44"/>
  <c r="BA9" i="44"/>
  <c r="BA12" i="44"/>
  <c r="BA16" i="44"/>
  <c r="BA20" i="44"/>
  <c r="BA10" i="44"/>
  <c r="BB4" i="24" s="1"/>
  <c r="BA14" i="44"/>
  <c r="BA18" i="44"/>
  <c r="BA22" i="44"/>
  <c r="AS9" i="44"/>
  <c r="AS12" i="44"/>
  <c r="AS16" i="44"/>
  <c r="AS20" i="44"/>
  <c r="AS10" i="44"/>
  <c r="AT4" i="24" s="1"/>
  <c r="AS14" i="44"/>
  <c r="AS18" i="44"/>
  <c r="AS22" i="44"/>
  <c r="AK9" i="44"/>
  <c r="Q10" i="44"/>
  <c r="R4" i="24" s="1"/>
  <c r="AK12" i="44"/>
  <c r="AK16" i="44"/>
  <c r="AK20" i="44"/>
  <c r="Q9" i="44"/>
  <c r="AK10" i="44"/>
  <c r="AL4" i="24" s="1"/>
  <c r="AK14" i="44"/>
  <c r="AK18" i="44"/>
  <c r="AK22" i="44"/>
  <c r="AC9" i="44"/>
  <c r="AC12" i="44"/>
  <c r="AC16" i="44"/>
  <c r="AC20" i="44"/>
  <c r="AC10" i="44"/>
  <c r="AD4" i="24" s="1"/>
  <c r="AC14" i="44"/>
  <c r="AC18" i="44"/>
  <c r="AC22" i="44"/>
  <c r="U9" i="44"/>
  <c r="U12" i="44"/>
  <c r="U16" i="44"/>
  <c r="U20" i="44"/>
  <c r="U10" i="44"/>
  <c r="V4" i="24" s="1"/>
  <c r="U14" i="44"/>
  <c r="U18" i="44"/>
  <c r="U22" i="44"/>
  <c r="M9" i="44"/>
  <c r="M12" i="44"/>
  <c r="M16" i="44"/>
  <c r="M20" i="44"/>
  <c r="M10" i="44"/>
  <c r="N4" i="24" s="1"/>
  <c r="M14" i="44"/>
  <c r="M18" i="44"/>
  <c r="M22" i="44"/>
  <c r="E9" i="44"/>
  <c r="E12" i="44"/>
  <c r="E16" i="44"/>
  <c r="E20" i="44"/>
  <c r="E10" i="44"/>
  <c r="F4" i="24" s="1"/>
  <c r="E14" i="44"/>
  <c r="E18" i="44"/>
  <c r="E22" i="44"/>
  <c r="BJ13" i="44"/>
  <c r="BJ17" i="44"/>
  <c r="BJ21" i="44"/>
  <c r="BJ11" i="44"/>
  <c r="BJ15" i="44"/>
  <c r="BJ19" i="44"/>
  <c r="BB13" i="44"/>
  <c r="BB17" i="44"/>
  <c r="BB21" i="44"/>
  <c r="BB11" i="44"/>
  <c r="BB15" i="44"/>
  <c r="BB19" i="44"/>
  <c r="AT13" i="44"/>
  <c r="AT17" i="44"/>
  <c r="AT21" i="44"/>
  <c r="AT11" i="44"/>
  <c r="AT15" i="44"/>
  <c r="AT19" i="44"/>
  <c r="AL13" i="44"/>
  <c r="AL17" i="44"/>
  <c r="AL21" i="44"/>
  <c r="AL11" i="44"/>
  <c r="AL15" i="44"/>
  <c r="AL19" i="44"/>
  <c r="AD13" i="44"/>
  <c r="AD17" i="44"/>
  <c r="AD21" i="44"/>
  <c r="AD11" i="44"/>
  <c r="AD15" i="44"/>
  <c r="AD19" i="44"/>
  <c r="V13" i="44"/>
  <c r="V17" i="44"/>
  <c r="V21" i="44"/>
  <c r="V11" i="44"/>
  <c r="V15" i="44"/>
  <c r="V19" i="44"/>
  <c r="N13" i="44"/>
  <c r="N17" i="44"/>
  <c r="N21" i="44"/>
  <c r="N11" i="44"/>
  <c r="N15" i="44"/>
  <c r="N19" i="44"/>
  <c r="F13" i="44"/>
  <c r="F17" i="44"/>
  <c r="F21" i="44"/>
  <c r="F11" i="44"/>
  <c r="F15" i="44"/>
  <c r="F19" i="44"/>
  <c r="F23" i="44"/>
  <c r="BG14" i="44"/>
  <c r="BG18" i="44"/>
  <c r="BG22" i="44"/>
  <c r="BG12" i="44"/>
  <c r="BG16" i="44"/>
  <c r="BG20" i="44"/>
  <c r="AY14" i="44"/>
  <c r="AY18" i="44"/>
  <c r="AY22" i="44"/>
  <c r="AY12" i="44"/>
  <c r="AY16" i="44"/>
  <c r="AY20" i="44"/>
  <c r="AQ14" i="44"/>
  <c r="AQ18" i="44"/>
  <c r="AQ22" i="44"/>
  <c r="AQ12" i="44"/>
  <c r="AQ16" i="44"/>
  <c r="AQ20" i="44"/>
  <c r="AI14" i="44"/>
  <c r="AI18" i="44"/>
  <c r="AI22" i="44"/>
  <c r="AI12" i="44"/>
  <c r="AI16" i="44"/>
  <c r="AI20" i="44"/>
  <c r="AA14" i="44"/>
  <c r="AA18" i="44"/>
  <c r="AA22" i="44"/>
  <c r="AA12" i="44"/>
  <c r="AA16" i="44"/>
  <c r="AA20" i="44"/>
  <c r="S14" i="44"/>
  <c r="S18" i="44"/>
  <c r="S22" i="44"/>
  <c r="S12" i="44"/>
  <c r="S16" i="44"/>
  <c r="S20" i="44"/>
  <c r="K14" i="44"/>
  <c r="K18" i="44"/>
  <c r="K22" i="44"/>
  <c r="K12" i="44"/>
  <c r="K16" i="44"/>
  <c r="K20" i="44"/>
  <c r="C14" i="44"/>
  <c r="C18" i="44"/>
  <c r="BL18" i="44" s="1"/>
  <c r="BM18" i="44" s="1"/>
  <c r="C22" i="44"/>
  <c r="BL22" i="44" s="1"/>
  <c r="BM22" i="44" s="1"/>
  <c r="C12" i="44"/>
  <c r="C16" i="44"/>
  <c r="C20" i="44"/>
  <c r="BL20" i="44" s="1"/>
  <c r="BM20" i="44" s="1"/>
  <c r="BH11" i="44"/>
  <c r="BH15" i="44"/>
  <c r="BH19" i="44"/>
  <c r="BH13" i="44"/>
  <c r="BH17" i="44"/>
  <c r="BH21" i="44"/>
  <c r="AZ11" i="44"/>
  <c r="AZ15" i="44"/>
  <c r="AZ19" i="44"/>
  <c r="AZ13" i="44"/>
  <c r="AZ17" i="44"/>
  <c r="AZ21" i="44"/>
  <c r="AR11" i="44"/>
  <c r="AR15" i="44"/>
  <c r="AR19" i="44"/>
  <c r="AR13" i="44"/>
  <c r="AR17" i="44"/>
  <c r="AR21" i="44"/>
  <c r="AJ11" i="44"/>
  <c r="AJ15" i="44"/>
  <c r="AJ19" i="44"/>
  <c r="AJ13" i="44"/>
  <c r="AJ17" i="44"/>
  <c r="AJ21" i="44"/>
  <c r="AB11" i="44"/>
  <c r="AB15" i="44"/>
  <c r="AB19" i="44"/>
  <c r="AB13" i="44"/>
  <c r="AB17" i="44"/>
  <c r="AB21" i="44"/>
  <c r="T11" i="44"/>
  <c r="T15" i="44"/>
  <c r="T19" i="44"/>
  <c r="T13" i="44"/>
  <c r="T17" i="44"/>
  <c r="T21" i="44"/>
  <c r="L11" i="44"/>
  <c r="L15" i="44"/>
  <c r="L19" i="44"/>
  <c r="L13" i="44"/>
  <c r="L17" i="44"/>
  <c r="L21" i="44"/>
  <c r="D11" i="44"/>
  <c r="BL11" i="44" s="1"/>
  <c r="BM11" i="44" s="1"/>
  <c r="D15" i="44"/>
  <c r="BL15" i="44" s="1"/>
  <c r="BM15" i="44" s="1"/>
  <c r="D19" i="44"/>
  <c r="BL19" i="44" s="1"/>
  <c r="BM19" i="44" s="1"/>
  <c r="D23" i="44"/>
  <c r="BL23" i="44" s="1"/>
  <c r="BM23" i="44" s="1"/>
  <c r="D13" i="44"/>
  <c r="BL13" i="44" s="1"/>
  <c r="BM13" i="44" s="1"/>
  <c r="D17" i="44"/>
  <c r="BL17" i="44" s="1"/>
  <c r="BM17" i="44" s="1"/>
  <c r="D21" i="44"/>
  <c r="BL21" i="44" s="1"/>
  <c r="BM21" i="44" s="1"/>
  <c r="W489" i="1"/>
  <c r="W493" i="1"/>
  <c r="S489" i="1"/>
  <c r="S493" i="1"/>
  <c r="O489" i="1"/>
  <c r="O493" i="1"/>
  <c r="K489" i="1"/>
  <c r="K493" i="1"/>
  <c r="G489" i="1"/>
  <c r="G493" i="1"/>
  <c r="A471" i="1" a="1"/>
  <c r="A471" i="1" s="1"/>
  <c r="D493" i="1"/>
  <c r="A488" i="1" a="1"/>
  <c r="A488" i="1" s="1"/>
  <c r="U489" i="1"/>
  <c r="U493" i="1"/>
  <c r="Q489" i="1"/>
  <c r="Q493" i="1"/>
  <c r="M489" i="1"/>
  <c r="M493" i="1"/>
  <c r="I489" i="1"/>
  <c r="I493" i="1"/>
  <c r="E489" i="1"/>
  <c r="E493" i="1"/>
  <c r="A482" i="1" a="1"/>
  <c r="A482" i="1" s="1"/>
  <c r="A476" i="1" a="1"/>
  <c r="A476" i="1" s="1"/>
  <c r="T442" i="1"/>
  <c r="T447" i="1"/>
  <c r="T448" i="1" s="1"/>
  <c r="P442" i="1"/>
  <c r="P447" i="1"/>
  <c r="P448" i="1" s="1"/>
  <c r="L442" i="1"/>
  <c r="L447" i="1"/>
  <c r="L448" i="1" s="1"/>
  <c r="H442" i="1"/>
  <c r="H447" i="1"/>
  <c r="H448" i="1" s="1"/>
  <c r="D442" i="1"/>
  <c r="D447" i="1"/>
  <c r="D448" i="1" s="1"/>
  <c r="A470" i="1" a="1"/>
  <c r="A470" i="1" s="1"/>
  <c r="D489" i="1"/>
  <c r="A436" i="1" a="1"/>
  <c r="A436" i="1" s="1"/>
  <c r="D415" i="1"/>
  <c r="A350" i="1" a="1"/>
  <c r="A350" i="1" s="1"/>
  <c r="F147" i="1"/>
  <c r="F157" i="1" s="1"/>
  <c r="F191" i="1" s="1"/>
  <c r="F204" i="1" s="1"/>
  <c r="F226" i="1" s="1"/>
  <c r="I143" i="1"/>
  <c r="A138" i="1"/>
  <c r="A138" i="6" s="1"/>
  <c r="I106" i="1"/>
  <c r="A106" i="1" s="1"/>
  <c r="A106" i="6" s="1"/>
  <c r="I134" i="1"/>
  <c r="I129" i="1"/>
  <c r="A128" i="1"/>
  <c r="A128" i="6" s="1"/>
  <c r="I96" i="1"/>
  <c r="A96" i="1" s="1"/>
  <c r="A96" i="6" s="1"/>
  <c r="F94" i="1"/>
  <c r="P94" i="1"/>
  <c r="F126" i="1"/>
  <c r="F168" i="1"/>
  <c r="E156" i="1"/>
  <c r="I146" i="1"/>
  <c r="I144" i="1"/>
  <c r="I107" i="1"/>
  <c r="A107" i="1" s="1"/>
  <c r="A107" i="6" s="1"/>
  <c r="A139" i="1"/>
  <c r="A139" i="6" s="1"/>
  <c r="I136" i="1"/>
  <c r="I99" i="1"/>
  <c r="A99" i="1" s="1"/>
  <c r="A99" i="6" s="1"/>
  <c r="A131" i="1"/>
  <c r="A131" i="6" s="1"/>
  <c r="E147" i="1"/>
  <c r="E157" i="1" s="1"/>
  <c r="E191" i="1" s="1"/>
  <c r="E204" i="1" s="1"/>
  <c r="E226" i="1" s="1"/>
  <c r="G147" i="1"/>
  <c r="G157" i="1" s="1"/>
  <c r="G191" i="1" s="1"/>
  <c r="G204" i="1" s="1"/>
  <c r="G226" i="1" s="1"/>
  <c r="H186" i="1"/>
  <c r="H190" i="1" s="1"/>
  <c r="D186" i="1"/>
  <c r="D190" i="1" s="1"/>
  <c r="I110" i="1"/>
  <c r="A110" i="1" s="1"/>
  <c r="A110" i="6" s="1"/>
  <c r="A142" i="1"/>
  <c r="A142" i="6" s="1"/>
  <c r="I141" i="1"/>
  <c r="A140" i="1"/>
  <c r="A140" i="6" s="1"/>
  <c r="I108" i="1"/>
  <c r="A108" i="1" s="1"/>
  <c r="A108" i="6" s="1"/>
  <c r="I135" i="1"/>
  <c r="I133" i="1"/>
  <c r="A132" i="1"/>
  <c r="A132" i="6" s="1"/>
  <c r="I100" i="1"/>
  <c r="A100" i="1" s="1"/>
  <c r="A100" i="6" s="1"/>
  <c r="A85" i="1" a="1"/>
  <c r="A85" i="1" s="1"/>
  <c r="A83" i="1" a="1"/>
  <c r="A83" i="1" s="1"/>
  <c r="I148" i="1"/>
  <c r="D156" i="1"/>
  <c r="I145" i="1"/>
  <c r="I105" i="1"/>
  <c r="A105" i="1" s="1"/>
  <c r="A105" i="6" s="1"/>
  <c r="A137" i="1"/>
  <c r="A137" i="6" s="1"/>
  <c r="H147" i="1"/>
  <c r="H157" i="1" s="1"/>
  <c r="I130" i="1"/>
  <c r="D147" i="1"/>
  <c r="D157" i="1" s="1"/>
  <c r="A87" i="1" a="1"/>
  <c r="A87" i="1" s="1"/>
  <c r="G94" i="1"/>
  <c r="Q94" i="1"/>
  <c r="G126" i="1"/>
  <c r="A33" i="1"/>
  <c r="G115" i="1"/>
  <c r="R114" i="1"/>
  <c r="N114" i="1"/>
  <c r="R112" i="1"/>
  <c r="N112" i="1"/>
  <c r="R111" i="1"/>
  <c r="N111" i="1"/>
  <c r="R109" i="1"/>
  <c r="H25" i="14" s="1"/>
  <c r="N109" i="1"/>
  <c r="D25" i="14" s="1"/>
  <c r="R108" i="1"/>
  <c r="N108" i="1"/>
  <c r="R107" i="1"/>
  <c r="N107" i="1"/>
  <c r="R105" i="1"/>
  <c r="H16" i="14" s="1"/>
  <c r="N105" i="1"/>
  <c r="D16" i="14" s="1"/>
  <c r="R104" i="1"/>
  <c r="N104" i="1"/>
  <c r="R103" i="1"/>
  <c r="N103" i="1"/>
  <c r="P102" i="1"/>
  <c r="R101" i="1"/>
  <c r="N101" i="1"/>
  <c r="R100" i="1"/>
  <c r="N100" i="1"/>
  <c r="R99" i="1"/>
  <c r="N99" i="1"/>
  <c r="R98" i="1"/>
  <c r="H7" i="14" s="1"/>
  <c r="N98" i="1"/>
  <c r="D7" i="14" s="1"/>
  <c r="R97" i="1"/>
  <c r="H6" i="14" s="1"/>
  <c r="N97" i="1"/>
  <c r="D6" i="14" s="1"/>
  <c r="R96" i="1"/>
  <c r="N96" i="1"/>
  <c r="A82" i="1" a="1"/>
  <c r="A82" i="1" s="1"/>
  <c r="F67" i="1"/>
  <c r="G66" i="1"/>
  <c r="H65" i="1"/>
  <c r="E64" i="1"/>
  <c r="Q114" i="1"/>
  <c r="G34" i="14" s="1"/>
  <c r="G35" i="14" s="1"/>
  <c r="O113" i="1"/>
  <c r="E34" i="14" s="1"/>
  <c r="E35" i="14" s="1"/>
  <c r="Q111" i="1"/>
  <c r="Q109" i="1"/>
  <c r="Q107" i="1"/>
  <c r="Q105" i="1"/>
  <c r="Q103" i="1"/>
  <c r="Q101" i="1"/>
  <c r="Q100" i="1"/>
  <c r="Q99" i="1"/>
  <c r="Q98" i="1"/>
  <c r="G7" i="14" s="1"/>
  <c r="Q97" i="1"/>
  <c r="G87" i="1"/>
  <c r="E67" i="1"/>
  <c r="F66" i="1"/>
  <c r="G65" i="1"/>
  <c r="H64" i="1"/>
  <c r="P114" i="1"/>
  <c r="F34" i="14" s="1"/>
  <c r="F35" i="14" s="1"/>
  <c r="P109" i="1"/>
  <c r="P107" i="1"/>
  <c r="P105" i="1"/>
  <c r="P101" i="1"/>
  <c r="P100" i="1"/>
  <c r="P99" i="1"/>
  <c r="P98" i="1"/>
  <c r="F7" i="14" s="1"/>
  <c r="P97" i="1"/>
  <c r="D84" i="1"/>
  <c r="A84" i="1" s="1" a="1"/>
  <c r="A84" i="1" s="1"/>
  <c r="H67" i="1"/>
  <c r="E66" i="1"/>
  <c r="F65" i="1"/>
  <c r="AJ9" i="14" l="1"/>
  <c r="AJ10" i="14" s="1"/>
  <c r="AO18" i="14"/>
  <c r="AO19" i="14" s="1"/>
  <c r="AW18" i="14"/>
  <c r="AW19" i="14" s="1"/>
  <c r="AL9" i="14"/>
  <c r="AL10" i="14" s="1"/>
  <c r="BB9" i="14"/>
  <c r="BB10" i="14" s="1"/>
  <c r="W18" i="14"/>
  <c r="W19" i="14" s="1"/>
  <c r="AA18" i="14"/>
  <c r="AA19" i="14" s="1"/>
  <c r="AE18" i="14"/>
  <c r="AE19" i="14" s="1"/>
  <c r="AI18" i="14"/>
  <c r="AI19" i="14" s="1"/>
  <c r="AM18" i="14"/>
  <c r="AM19" i="14" s="1"/>
  <c r="AU18" i="14"/>
  <c r="AU19" i="14" s="1"/>
  <c r="BC18" i="14"/>
  <c r="BC19" i="14" s="1"/>
  <c r="BG18" i="14"/>
  <c r="BG19" i="14" s="1"/>
  <c r="X27" i="14"/>
  <c r="X28" i="14" s="1"/>
  <c r="BD27" i="14"/>
  <c r="BD28" i="14" s="1"/>
  <c r="BH27" i="14"/>
  <c r="BH28" i="14" s="1"/>
  <c r="AJ35" i="14"/>
  <c r="AO9" i="14"/>
  <c r="AO10" i="14" s="1"/>
  <c r="X18" i="14"/>
  <c r="X19" i="14" s="1"/>
  <c r="Z18" i="14"/>
  <c r="Z19" i="14" s="1"/>
  <c r="AN18" i="14"/>
  <c r="AN19" i="14" s="1"/>
  <c r="AP18" i="14"/>
  <c r="AP19" i="14" s="1"/>
  <c r="BD18" i="14"/>
  <c r="BD19" i="14" s="1"/>
  <c r="Y27" i="14"/>
  <c r="Y28" i="14" s="1"/>
  <c r="AA27" i="14"/>
  <c r="AA28" i="14" s="1"/>
  <c r="AO27" i="14"/>
  <c r="AO28" i="14" s="1"/>
  <c r="AQ27" i="14"/>
  <c r="AQ28" i="14" s="1"/>
  <c r="BE27" i="14"/>
  <c r="BE28" i="14" s="1"/>
  <c r="BH35" i="14"/>
  <c r="AZ9" i="14"/>
  <c r="AZ10" i="14" s="1"/>
  <c r="V27" i="14"/>
  <c r="V28" i="14" s="1"/>
  <c r="Z27" i="14"/>
  <c r="Z28" i="14" s="1"/>
  <c r="AD27" i="14"/>
  <c r="AD28" i="14" s="1"/>
  <c r="AH27" i="14"/>
  <c r="AH28" i="14" s="1"/>
  <c r="AL27" i="14"/>
  <c r="AL28" i="14" s="1"/>
  <c r="AP27" i="14"/>
  <c r="AP28" i="14" s="1"/>
  <c r="AT27" i="14"/>
  <c r="AT28" i="14" s="1"/>
  <c r="AX27" i="14"/>
  <c r="AX28" i="14" s="1"/>
  <c r="AG27" i="14"/>
  <c r="AG28" i="14" s="1"/>
  <c r="AI27" i="14"/>
  <c r="AI28" i="14" s="1"/>
  <c r="AW27" i="14"/>
  <c r="AW28" i="14" s="1"/>
  <c r="AY27" i="14"/>
  <c r="AY28" i="14" s="1"/>
  <c r="AH35" i="14"/>
  <c r="AY9" i="14"/>
  <c r="AY10" i="14" s="1"/>
  <c r="AL18" i="14"/>
  <c r="AL19" i="14" s="1"/>
  <c r="BF18" i="14"/>
  <c r="BF19" i="14" s="1"/>
  <c r="BG27" i="14"/>
  <c r="BG28" i="14" s="1"/>
  <c r="AP35" i="14"/>
  <c r="AA52" i="15"/>
  <c r="BH51" i="15"/>
  <c r="BG52" i="15"/>
  <c r="AJ51" i="15"/>
  <c r="AI52" i="15"/>
  <c r="L51" i="15"/>
  <c r="K52" i="15"/>
  <c r="AD51" i="15"/>
  <c r="AC52" i="15"/>
  <c r="A148" i="1"/>
  <c r="A148" i="6" s="1"/>
  <c r="G588" i="42"/>
  <c r="C27" i="9" a="1"/>
  <c r="C27" i="9" s="1"/>
  <c r="D29" i="9" a="1"/>
  <c r="D29" i="9" s="1"/>
  <c r="H29" i="9" a="1"/>
  <c r="H29" i="9" s="1"/>
  <c r="L29" i="9" a="1"/>
  <c r="L29" i="9" s="1"/>
  <c r="P29" i="9" a="1"/>
  <c r="P29" i="9" s="1"/>
  <c r="T29" i="9" a="1"/>
  <c r="T29" i="9" s="1"/>
  <c r="X29" i="9" a="1"/>
  <c r="X29" i="9" s="1"/>
  <c r="AB29" i="9" a="1"/>
  <c r="AB29" i="9" s="1"/>
  <c r="AF29" i="9" a="1"/>
  <c r="AF29" i="9" s="1"/>
  <c r="AJ29" i="9" a="1"/>
  <c r="AJ29" i="9" s="1"/>
  <c r="AN29" i="9" a="1"/>
  <c r="AN29" i="9" s="1"/>
  <c r="AR29" i="9" a="1"/>
  <c r="AR29" i="9" s="1"/>
  <c r="AV29" i="9" a="1"/>
  <c r="AV29" i="9" s="1"/>
  <c r="AZ29" i="9" a="1"/>
  <c r="AZ29" i="9" s="1"/>
  <c r="BD29" i="9" a="1"/>
  <c r="BD29" i="9" s="1"/>
  <c r="C31" i="9" a="1"/>
  <c r="C31" i="9" s="1"/>
  <c r="D33" i="9" a="1"/>
  <c r="D33" i="9" s="1"/>
  <c r="H33" i="9" a="1"/>
  <c r="H33" i="9" s="1"/>
  <c r="L33" i="9" a="1"/>
  <c r="L33" i="9" s="1"/>
  <c r="P33" i="9" a="1"/>
  <c r="P33" i="9" s="1"/>
  <c r="T33" i="9" a="1"/>
  <c r="T33" i="9" s="1"/>
  <c r="X33" i="9" a="1"/>
  <c r="X33" i="9" s="1"/>
  <c r="AB33" i="9" a="1"/>
  <c r="AB33" i="9" s="1"/>
  <c r="AF33" i="9" a="1"/>
  <c r="AF33" i="9" s="1"/>
  <c r="AJ33" i="9" a="1"/>
  <c r="AJ33" i="9" s="1"/>
  <c r="AN33" i="9" a="1"/>
  <c r="AN33" i="9" s="1"/>
  <c r="AR33" i="9" a="1"/>
  <c r="AR33" i="9" s="1"/>
  <c r="AV33" i="9" a="1"/>
  <c r="AV33" i="9" s="1"/>
  <c r="AZ33" i="9" a="1"/>
  <c r="AZ33" i="9" s="1"/>
  <c r="BD33" i="9" a="1"/>
  <c r="BD33" i="9" s="1"/>
  <c r="C26" i="9" a="1"/>
  <c r="C26" i="9" s="1"/>
  <c r="D28" i="9" a="1"/>
  <c r="D28" i="9" s="1"/>
  <c r="H28" i="9" a="1"/>
  <c r="H28" i="9" s="1"/>
  <c r="L28" i="9" a="1"/>
  <c r="L28" i="9" s="1"/>
  <c r="P28" i="9" a="1"/>
  <c r="P28" i="9" s="1"/>
  <c r="T28" i="9" a="1"/>
  <c r="T28" i="9" s="1"/>
  <c r="X28" i="9" a="1"/>
  <c r="X28" i="9" s="1"/>
  <c r="AB28" i="9" a="1"/>
  <c r="AB28" i="9" s="1"/>
  <c r="AF28" i="9" a="1"/>
  <c r="AF28" i="9" s="1"/>
  <c r="AJ28" i="9" a="1"/>
  <c r="AJ28" i="9" s="1"/>
  <c r="AN28" i="9" a="1"/>
  <c r="AN28" i="9" s="1"/>
  <c r="AR28" i="9" a="1"/>
  <c r="AR28" i="9" s="1"/>
  <c r="AV28" i="9" a="1"/>
  <c r="AV28" i="9" s="1"/>
  <c r="AZ28" i="9" a="1"/>
  <c r="AZ28" i="9" s="1"/>
  <c r="BD28" i="9" a="1"/>
  <c r="BD28" i="9" s="1"/>
  <c r="C30" i="9" a="1"/>
  <c r="C30" i="9" s="1"/>
  <c r="D32" i="9" a="1"/>
  <c r="D32" i="9" s="1"/>
  <c r="H32" i="9" a="1"/>
  <c r="H32" i="9" s="1"/>
  <c r="L32" i="9" a="1"/>
  <c r="L32" i="9" s="1"/>
  <c r="P32" i="9" a="1"/>
  <c r="P32" i="9" s="1"/>
  <c r="T32" i="9" a="1"/>
  <c r="T32" i="9" s="1"/>
  <c r="X32" i="9" a="1"/>
  <c r="X32" i="9" s="1"/>
  <c r="AB32" i="9" a="1"/>
  <c r="AB32" i="9" s="1"/>
  <c r="AF32" i="9" a="1"/>
  <c r="AF32" i="9" s="1"/>
  <c r="AJ32" i="9" a="1"/>
  <c r="AJ32" i="9" s="1"/>
  <c r="AN32" i="9" a="1"/>
  <c r="AN32" i="9" s="1"/>
  <c r="AR32" i="9" a="1"/>
  <c r="AR32" i="9" s="1"/>
  <c r="AV32" i="9" a="1"/>
  <c r="AV32" i="9" s="1"/>
  <c r="AZ32" i="9" a="1"/>
  <c r="AZ32" i="9" s="1"/>
  <c r="BD32" i="9" a="1"/>
  <c r="BD32" i="9" s="1"/>
  <c r="D27" i="9" a="1"/>
  <c r="D27" i="9" s="1"/>
  <c r="H27" i="9" a="1"/>
  <c r="H27" i="9" s="1"/>
  <c r="L27" i="9" a="1"/>
  <c r="L27" i="9" s="1"/>
  <c r="P27" i="9" a="1"/>
  <c r="P27" i="9" s="1"/>
  <c r="T27" i="9" a="1"/>
  <c r="T27" i="9" s="1"/>
  <c r="X27" i="9" a="1"/>
  <c r="X27" i="9" s="1"/>
  <c r="AB27" i="9" a="1"/>
  <c r="AB27" i="9" s="1"/>
  <c r="AF27" i="9" a="1"/>
  <c r="AF27" i="9" s="1"/>
  <c r="AJ27" i="9" a="1"/>
  <c r="AJ27" i="9" s="1"/>
  <c r="AN27" i="9" a="1"/>
  <c r="AN27" i="9" s="1"/>
  <c r="AR27" i="9" a="1"/>
  <c r="AR27" i="9" s="1"/>
  <c r="AV27" i="9" a="1"/>
  <c r="AV27" i="9" s="1"/>
  <c r="AZ27" i="9" a="1"/>
  <c r="AZ27" i="9" s="1"/>
  <c r="BD27" i="9" a="1"/>
  <c r="BD27" i="9" s="1"/>
  <c r="C29" i="9" a="1"/>
  <c r="C29" i="9" s="1"/>
  <c r="D31" i="9" a="1"/>
  <c r="D31" i="9" s="1"/>
  <c r="H31" i="9" a="1"/>
  <c r="H31" i="9" s="1"/>
  <c r="L31" i="9" a="1"/>
  <c r="L31" i="9" s="1"/>
  <c r="P31" i="9" a="1"/>
  <c r="P31" i="9" s="1"/>
  <c r="T31" i="9" a="1"/>
  <c r="T31" i="9" s="1"/>
  <c r="X31" i="9" a="1"/>
  <c r="X31" i="9" s="1"/>
  <c r="AB31" i="9" a="1"/>
  <c r="AB31" i="9" s="1"/>
  <c r="AF31" i="9" a="1"/>
  <c r="AF31" i="9" s="1"/>
  <c r="AJ31" i="9" a="1"/>
  <c r="AJ31" i="9" s="1"/>
  <c r="AN31" i="9" a="1"/>
  <c r="AN31" i="9" s="1"/>
  <c r="AR31" i="9" a="1"/>
  <c r="AR31" i="9" s="1"/>
  <c r="AV31" i="9" a="1"/>
  <c r="AV31" i="9" s="1"/>
  <c r="AZ31" i="9" a="1"/>
  <c r="AZ31" i="9" s="1"/>
  <c r="BD31" i="9" a="1"/>
  <c r="BD31" i="9" s="1"/>
  <c r="C33" i="9" a="1"/>
  <c r="C33" i="9" s="1"/>
  <c r="D26" i="9" a="1"/>
  <c r="D26" i="9" s="1"/>
  <c r="H26" i="9" a="1"/>
  <c r="H26" i="9" s="1"/>
  <c r="L26" i="9" a="1"/>
  <c r="L26" i="9" s="1"/>
  <c r="P26" i="9" a="1"/>
  <c r="P26" i="9" s="1"/>
  <c r="T26" i="9" a="1"/>
  <c r="T26" i="9" s="1"/>
  <c r="X26" i="9" a="1"/>
  <c r="X26" i="9" s="1"/>
  <c r="AB26" i="9" a="1"/>
  <c r="AB26" i="9" s="1"/>
  <c r="AF26" i="9" a="1"/>
  <c r="AF26" i="9" s="1"/>
  <c r="AJ26" i="9" a="1"/>
  <c r="AJ26" i="9" s="1"/>
  <c r="AN26" i="9" a="1"/>
  <c r="AN26" i="9" s="1"/>
  <c r="AR26" i="9" a="1"/>
  <c r="AR26" i="9" s="1"/>
  <c r="AV26" i="9" a="1"/>
  <c r="AV26" i="9" s="1"/>
  <c r="AZ26" i="9" a="1"/>
  <c r="AZ26" i="9" s="1"/>
  <c r="BD26" i="9" a="1"/>
  <c r="BD26" i="9" s="1"/>
  <c r="C28" i="9" a="1"/>
  <c r="C28" i="9" s="1"/>
  <c r="D30" i="9" a="1"/>
  <c r="D30" i="9" s="1"/>
  <c r="H30" i="9" a="1"/>
  <c r="H30" i="9" s="1"/>
  <c r="L30" i="9" a="1"/>
  <c r="L30" i="9" s="1"/>
  <c r="P30" i="9" a="1"/>
  <c r="P30" i="9" s="1"/>
  <c r="T30" i="9" a="1"/>
  <c r="T30" i="9" s="1"/>
  <c r="X30" i="9" a="1"/>
  <c r="X30" i="9" s="1"/>
  <c r="AB30" i="9" a="1"/>
  <c r="AB30" i="9" s="1"/>
  <c r="AF30" i="9" a="1"/>
  <c r="AF30" i="9" s="1"/>
  <c r="AJ30" i="9" a="1"/>
  <c r="AJ30" i="9" s="1"/>
  <c r="AN30" i="9" a="1"/>
  <c r="AN30" i="9" s="1"/>
  <c r="AR30" i="9" a="1"/>
  <c r="AR30" i="9" s="1"/>
  <c r="AV30" i="9" a="1"/>
  <c r="AV30" i="9" s="1"/>
  <c r="AZ30" i="9" a="1"/>
  <c r="AZ30" i="9" s="1"/>
  <c r="BD30" i="9" a="1"/>
  <c r="BD30" i="9" s="1"/>
  <c r="C32" i="9" a="1"/>
  <c r="C32" i="9" s="1"/>
  <c r="F6" i="14"/>
  <c r="F9" i="14" s="1"/>
  <c r="F10" i="14" s="1"/>
  <c r="F8" i="14"/>
  <c r="D24" i="14"/>
  <c r="D26" i="14"/>
  <c r="I109" i="1"/>
  <c r="A109" i="1" s="1"/>
  <c r="A109" i="6" s="1"/>
  <c r="A141" i="1"/>
  <c r="A141" i="6" s="1"/>
  <c r="G582" i="42"/>
  <c r="F16" i="14"/>
  <c r="F18" i="14" s="1"/>
  <c r="F19" i="14" s="1"/>
  <c r="F17" i="14"/>
  <c r="H24" i="14"/>
  <c r="H26" i="14"/>
  <c r="I98" i="1"/>
  <c r="A98" i="1" s="1"/>
  <c r="A98" i="6" s="1"/>
  <c r="A130" i="1"/>
  <c r="A130" i="6" s="1"/>
  <c r="G571" i="42"/>
  <c r="A145" i="1"/>
  <c r="A145" i="6" s="1"/>
  <c r="I113" i="1"/>
  <c r="A113" i="1" s="1"/>
  <c r="A113" i="6" s="1"/>
  <c r="G586" i="42"/>
  <c r="I103" i="1"/>
  <c r="A103" i="1" s="1"/>
  <c r="A103" i="6" s="1"/>
  <c r="A135" i="1"/>
  <c r="A135" i="6" s="1"/>
  <c r="G576" i="42"/>
  <c r="I104" i="1"/>
  <c r="A104" i="1" s="1"/>
  <c r="A104" i="6" s="1"/>
  <c r="A136" i="1"/>
  <c r="A136" i="6" s="1"/>
  <c r="G577" i="42"/>
  <c r="I114" i="1"/>
  <c r="A114" i="1" s="1"/>
  <c r="A114" i="6" s="1"/>
  <c r="A146" i="1"/>
  <c r="A146" i="6" s="1"/>
  <c r="G587" i="42"/>
  <c r="I97" i="1"/>
  <c r="A97" i="1" s="1"/>
  <c r="A97" i="6" s="1"/>
  <c r="A129" i="1"/>
  <c r="A129" i="6" s="1"/>
  <c r="G570" i="42"/>
  <c r="C6" i="9" a="1"/>
  <c r="C6" i="9" s="1"/>
  <c r="H6" i="9" a="1"/>
  <c r="H6" i="9" s="1"/>
  <c r="P6" i="9" a="1"/>
  <c r="P6" i="9" s="1"/>
  <c r="X6" i="9" a="1"/>
  <c r="X6" i="9" s="1"/>
  <c r="AF6" i="9" a="1"/>
  <c r="AF6" i="9" s="1"/>
  <c r="AN6" i="9" a="1"/>
  <c r="AN6" i="9" s="1"/>
  <c r="AV6" i="9" a="1"/>
  <c r="AV6" i="9" s="1"/>
  <c r="BD6" i="9" a="1"/>
  <c r="BD6" i="9" s="1"/>
  <c r="F7" i="9" a="1"/>
  <c r="F7" i="9" s="1"/>
  <c r="N7" i="9" a="1"/>
  <c r="N7" i="9" s="1"/>
  <c r="V7" i="9" a="1"/>
  <c r="V7" i="9" s="1"/>
  <c r="AD7" i="9" a="1"/>
  <c r="AD7" i="9" s="1"/>
  <c r="AL7" i="9" a="1"/>
  <c r="AL7" i="9" s="1"/>
  <c r="AT7" i="9" a="1"/>
  <c r="AT7" i="9" s="1"/>
  <c r="BB7" i="9" a="1"/>
  <c r="BB7" i="9" s="1"/>
  <c r="D8" i="9" a="1"/>
  <c r="D8" i="9" s="1"/>
  <c r="L8" i="9" a="1"/>
  <c r="L8" i="9" s="1"/>
  <c r="T8" i="9" a="1"/>
  <c r="T8" i="9" s="1"/>
  <c r="AB8" i="9" a="1"/>
  <c r="AB8" i="9" s="1"/>
  <c r="AJ8" i="9" a="1"/>
  <c r="AJ8" i="9" s="1"/>
  <c r="AR8" i="9" a="1"/>
  <c r="AR8" i="9" s="1"/>
  <c r="AZ8" i="9" a="1"/>
  <c r="AZ8" i="9" s="1"/>
  <c r="J9" i="9" a="1"/>
  <c r="J9" i="9" s="1"/>
  <c r="R9" i="9" a="1"/>
  <c r="R9" i="9" s="1"/>
  <c r="Z9" i="9" a="1"/>
  <c r="Z9" i="9" s="1"/>
  <c r="AH9" i="9" a="1"/>
  <c r="AH9" i="9" s="1"/>
  <c r="AP9" i="9" a="1"/>
  <c r="AP9" i="9" s="1"/>
  <c r="AX9" i="9" a="1"/>
  <c r="AX9" i="9" s="1"/>
  <c r="BF9" i="9" a="1"/>
  <c r="BF9" i="9" s="1"/>
  <c r="C10" i="9" a="1"/>
  <c r="C10" i="9" s="1"/>
  <c r="H10" i="9" a="1"/>
  <c r="H10" i="9" s="1"/>
  <c r="P10" i="9" a="1"/>
  <c r="P10" i="9" s="1"/>
  <c r="X10" i="9" a="1"/>
  <c r="X10" i="9" s="1"/>
  <c r="AF10" i="9" a="1"/>
  <c r="AF10" i="9" s="1"/>
  <c r="AN10" i="9" a="1"/>
  <c r="AN10" i="9" s="1"/>
  <c r="AV10" i="9" a="1"/>
  <c r="AV10" i="9" s="1"/>
  <c r="BD10" i="9" a="1"/>
  <c r="BD10" i="9" s="1"/>
  <c r="F11" i="9" a="1"/>
  <c r="F11" i="9" s="1"/>
  <c r="N11" i="9" a="1"/>
  <c r="N11" i="9" s="1"/>
  <c r="V11" i="9" a="1"/>
  <c r="V11" i="9" s="1"/>
  <c r="AD11" i="9" a="1"/>
  <c r="AD11" i="9" s="1"/>
  <c r="AL11" i="9" a="1"/>
  <c r="AL11" i="9" s="1"/>
  <c r="AT11" i="9" a="1"/>
  <c r="AT11" i="9" s="1"/>
  <c r="BB11" i="9" a="1"/>
  <c r="BB11" i="9" s="1"/>
  <c r="D12" i="9" a="1"/>
  <c r="D12" i="9" s="1"/>
  <c r="L12" i="9" a="1"/>
  <c r="L12" i="9" s="1"/>
  <c r="T12" i="9" a="1"/>
  <c r="T12" i="9" s="1"/>
  <c r="AB12" i="9" a="1"/>
  <c r="AB12" i="9" s="1"/>
  <c r="AJ12" i="9" a="1"/>
  <c r="AJ12" i="9" s="1"/>
  <c r="AR12" i="9" a="1"/>
  <c r="AR12" i="9" s="1"/>
  <c r="AZ12" i="9" a="1"/>
  <c r="AZ12" i="9" s="1"/>
  <c r="J13" i="9" a="1"/>
  <c r="J13" i="9" s="1"/>
  <c r="R13" i="9" a="1"/>
  <c r="R13" i="9" s="1"/>
  <c r="Z13" i="9" a="1"/>
  <c r="Z13" i="9" s="1"/>
  <c r="AH13" i="9" a="1"/>
  <c r="AH13" i="9" s="1"/>
  <c r="AP13" i="9" a="1"/>
  <c r="AP13" i="9" s="1"/>
  <c r="AX13" i="9" a="1"/>
  <c r="AX13" i="9" s="1"/>
  <c r="BF13" i="9" a="1"/>
  <c r="BF13" i="9" s="1"/>
  <c r="C14" i="9" a="1"/>
  <c r="C14" i="9" s="1"/>
  <c r="H14" i="9" a="1"/>
  <c r="H14" i="9" s="1"/>
  <c r="P14" i="9" a="1"/>
  <c r="P14" i="9" s="1"/>
  <c r="X14" i="9" a="1"/>
  <c r="X14" i="9" s="1"/>
  <c r="AF14" i="9" a="1"/>
  <c r="AF14" i="9" s="1"/>
  <c r="AN14" i="9" a="1"/>
  <c r="AN14" i="9" s="1"/>
  <c r="AV14" i="9" a="1"/>
  <c r="AV14" i="9" s="1"/>
  <c r="BD14" i="9" a="1"/>
  <c r="BD14" i="9" s="1"/>
  <c r="F15" i="9" a="1"/>
  <c r="F15" i="9" s="1"/>
  <c r="N15" i="9" a="1"/>
  <c r="N15" i="9" s="1"/>
  <c r="V15" i="9" a="1"/>
  <c r="V15" i="9" s="1"/>
  <c r="AD15" i="9" a="1"/>
  <c r="AD15" i="9" s="1"/>
  <c r="AL15" i="9" a="1"/>
  <c r="AL15" i="9" s="1"/>
  <c r="AT15" i="9" a="1"/>
  <c r="AT15" i="9" s="1"/>
  <c r="BB15" i="9" a="1"/>
  <c r="BB15" i="9" s="1"/>
  <c r="D16" i="9" a="1"/>
  <c r="D16" i="9" s="1"/>
  <c r="L16" i="9" a="1"/>
  <c r="L16" i="9" s="1"/>
  <c r="T16" i="9" a="1"/>
  <c r="T16" i="9" s="1"/>
  <c r="A16" i="9" s="1"/>
  <c r="AB16" i="9" a="1"/>
  <c r="AB16" i="9" s="1"/>
  <c r="AJ16" i="9" a="1"/>
  <c r="AJ16" i="9" s="1"/>
  <c r="AR16" i="9" a="1"/>
  <c r="AR16" i="9" s="1"/>
  <c r="AZ16" i="9" a="1"/>
  <c r="AZ16" i="9" s="1"/>
  <c r="J17" i="9" a="1"/>
  <c r="J17" i="9" s="1"/>
  <c r="R17" i="9" a="1"/>
  <c r="R17" i="9" s="1"/>
  <c r="Z17" i="9" a="1"/>
  <c r="Z17" i="9" s="1"/>
  <c r="AH17" i="9" a="1"/>
  <c r="AH17" i="9" s="1"/>
  <c r="AP17" i="9" a="1"/>
  <c r="AP17" i="9" s="1"/>
  <c r="AX17" i="9" a="1"/>
  <c r="AX17" i="9" s="1"/>
  <c r="BF17" i="9" a="1"/>
  <c r="BF17" i="9" s="1"/>
  <c r="C18" i="9" a="1"/>
  <c r="C18" i="9" s="1"/>
  <c r="H18" i="9" a="1"/>
  <c r="H18" i="9" s="1"/>
  <c r="P18" i="9" a="1"/>
  <c r="P18" i="9" s="1"/>
  <c r="X18" i="9" a="1"/>
  <c r="X18" i="9" s="1"/>
  <c r="AF18" i="9" a="1"/>
  <c r="AF18" i="9" s="1"/>
  <c r="AN18" i="9" a="1"/>
  <c r="AN18" i="9" s="1"/>
  <c r="AV18" i="9" a="1"/>
  <c r="AV18" i="9" s="1"/>
  <c r="BD18" i="9" a="1"/>
  <c r="BD18" i="9" s="1"/>
  <c r="F19" i="9" a="1"/>
  <c r="F19" i="9" s="1"/>
  <c r="N19" i="9" a="1"/>
  <c r="N19" i="9" s="1"/>
  <c r="V19" i="9" a="1"/>
  <c r="V19" i="9" s="1"/>
  <c r="AD19" i="9" a="1"/>
  <c r="AD19" i="9" s="1"/>
  <c r="AL19" i="9" a="1"/>
  <c r="AL19" i="9" s="1"/>
  <c r="AT19" i="9" a="1"/>
  <c r="AT19" i="9" s="1"/>
  <c r="BB19" i="9" a="1"/>
  <c r="BB19" i="9" s="1"/>
  <c r="D20" i="9" a="1"/>
  <c r="D20" i="9" s="1"/>
  <c r="L20" i="9" a="1"/>
  <c r="L20" i="9" s="1"/>
  <c r="T20" i="9" a="1"/>
  <c r="T20" i="9" s="1"/>
  <c r="AB20" i="9" a="1"/>
  <c r="AB20" i="9" s="1"/>
  <c r="AJ20" i="9" a="1"/>
  <c r="AJ20" i="9" s="1"/>
  <c r="AR20" i="9" a="1"/>
  <c r="AR20" i="9" s="1"/>
  <c r="AZ20" i="9" a="1"/>
  <c r="AZ20" i="9" s="1"/>
  <c r="J21" i="9" a="1"/>
  <c r="J21" i="9" s="1"/>
  <c r="R21" i="9" a="1"/>
  <c r="R21" i="9" s="1"/>
  <c r="Z21" i="9" a="1"/>
  <c r="Z21" i="9" s="1"/>
  <c r="AH21" i="9" a="1"/>
  <c r="AH21" i="9" s="1"/>
  <c r="AP21" i="9" a="1"/>
  <c r="AP21" i="9" s="1"/>
  <c r="AX21" i="9" a="1"/>
  <c r="AX21" i="9" s="1"/>
  <c r="BF21" i="9" a="1"/>
  <c r="BF21" i="9" s="1"/>
  <c r="C22" i="9" a="1"/>
  <c r="C22" i="9" s="1"/>
  <c r="H22" i="9" a="1"/>
  <c r="H22" i="9" s="1"/>
  <c r="P22" i="9" a="1"/>
  <c r="P22" i="9" s="1"/>
  <c r="X22" i="9" a="1"/>
  <c r="X22" i="9" s="1"/>
  <c r="AF22" i="9" a="1"/>
  <c r="AF22" i="9" s="1"/>
  <c r="AN22" i="9" a="1"/>
  <c r="AN22" i="9" s="1"/>
  <c r="AV22" i="9" a="1"/>
  <c r="AV22" i="9" s="1"/>
  <c r="BD22" i="9" a="1"/>
  <c r="BD22" i="9" s="1"/>
  <c r="F23" i="9" a="1"/>
  <c r="F23" i="9" s="1"/>
  <c r="N23" i="9" a="1"/>
  <c r="N23" i="9" s="1"/>
  <c r="V23" i="9" a="1"/>
  <c r="V23" i="9" s="1"/>
  <c r="AD23" i="9" a="1"/>
  <c r="AD23" i="9" s="1"/>
  <c r="AL23" i="9" a="1"/>
  <c r="AL23" i="9" s="1"/>
  <c r="AT23" i="9" a="1"/>
  <c r="AT23" i="9" s="1"/>
  <c r="BB23" i="9" a="1"/>
  <c r="BB23" i="9" s="1"/>
  <c r="D24" i="9" a="1"/>
  <c r="D24" i="9" s="1"/>
  <c r="L24" i="9" a="1"/>
  <c r="L24" i="9" s="1"/>
  <c r="T24" i="9" a="1"/>
  <c r="T24" i="9" s="1"/>
  <c r="A24" i="9" s="1"/>
  <c r="AB24" i="9" a="1"/>
  <c r="AB24" i="9" s="1"/>
  <c r="AJ24" i="9" a="1"/>
  <c r="AJ24" i="9" s="1"/>
  <c r="AR24" i="9" a="1"/>
  <c r="AR24" i="9" s="1"/>
  <c r="AZ24" i="9" a="1"/>
  <c r="AZ24" i="9" s="1"/>
  <c r="F6" i="9" a="1"/>
  <c r="F6" i="9" s="1"/>
  <c r="N6" i="9" a="1"/>
  <c r="N6" i="9" s="1"/>
  <c r="V6" i="9" a="1"/>
  <c r="V6" i="9" s="1"/>
  <c r="AD6" i="9" a="1"/>
  <c r="AD6" i="9" s="1"/>
  <c r="AL6" i="9" a="1"/>
  <c r="AL6" i="9" s="1"/>
  <c r="AT6" i="9" a="1"/>
  <c r="AT6" i="9" s="1"/>
  <c r="BB6" i="9" a="1"/>
  <c r="BB6" i="9" s="1"/>
  <c r="D7" i="9" a="1"/>
  <c r="D7" i="9" s="1"/>
  <c r="L7" i="9" a="1"/>
  <c r="L7" i="9" s="1"/>
  <c r="T7" i="9" a="1"/>
  <c r="T7" i="9" s="1"/>
  <c r="AB7" i="9" a="1"/>
  <c r="AB7" i="9" s="1"/>
  <c r="AJ7" i="9" a="1"/>
  <c r="AJ7" i="9" s="1"/>
  <c r="AR7" i="9" a="1"/>
  <c r="AR7" i="9" s="1"/>
  <c r="AZ7" i="9" a="1"/>
  <c r="AZ7" i="9" s="1"/>
  <c r="J8" i="9" a="1"/>
  <c r="J8" i="9" s="1"/>
  <c r="R8" i="9" a="1"/>
  <c r="R8" i="9" s="1"/>
  <c r="Z8" i="9" a="1"/>
  <c r="Z8" i="9" s="1"/>
  <c r="AH8" i="9" a="1"/>
  <c r="AH8" i="9" s="1"/>
  <c r="AP8" i="9" a="1"/>
  <c r="AP8" i="9" s="1"/>
  <c r="AX8" i="9" a="1"/>
  <c r="AX8" i="9" s="1"/>
  <c r="BF8" i="9" a="1"/>
  <c r="BF8" i="9" s="1"/>
  <c r="C9" i="9" a="1"/>
  <c r="C9" i="9" s="1"/>
  <c r="H9" i="9" a="1"/>
  <c r="H9" i="9" s="1"/>
  <c r="P9" i="9" a="1"/>
  <c r="P9" i="9" s="1"/>
  <c r="X9" i="9" a="1"/>
  <c r="X9" i="9" s="1"/>
  <c r="AF9" i="9" a="1"/>
  <c r="AF9" i="9" s="1"/>
  <c r="AN9" i="9" a="1"/>
  <c r="AN9" i="9" s="1"/>
  <c r="AV9" i="9" a="1"/>
  <c r="AV9" i="9" s="1"/>
  <c r="BD9" i="9" a="1"/>
  <c r="BD9" i="9" s="1"/>
  <c r="F10" i="9" a="1"/>
  <c r="F10" i="9" s="1"/>
  <c r="N10" i="9" a="1"/>
  <c r="N10" i="9" s="1"/>
  <c r="V10" i="9" a="1"/>
  <c r="V10" i="9" s="1"/>
  <c r="AD10" i="9" a="1"/>
  <c r="AD10" i="9" s="1"/>
  <c r="AL10" i="9" a="1"/>
  <c r="AL10" i="9" s="1"/>
  <c r="AT10" i="9" a="1"/>
  <c r="AT10" i="9" s="1"/>
  <c r="BB10" i="9" a="1"/>
  <c r="BB10" i="9" s="1"/>
  <c r="D11" i="9" a="1"/>
  <c r="D11" i="9" s="1"/>
  <c r="L11" i="9" a="1"/>
  <c r="L11" i="9" s="1"/>
  <c r="T11" i="9" a="1"/>
  <c r="T11" i="9" s="1"/>
  <c r="AB11" i="9" a="1"/>
  <c r="AB11" i="9" s="1"/>
  <c r="AJ11" i="9" a="1"/>
  <c r="AJ11" i="9" s="1"/>
  <c r="AR11" i="9" a="1"/>
  <c r="AR11" i="9" s="1"/>
  <c r="AZ11" i="9" a="1"/>
  <c r="AZ11" i="9" s="1"/>
  <c r="J12" i="9" a="1"/>
  <c r="J12" i="9" s="1"/>
  <c r="R12" i="9" a="1"/>
  <c r="R12" i="9" s="1"/>
  <c r="Z12" i="9" a="1"/>
  <c r="Z12" i="9" s="1"/>
  <c r="AH12" i="9" a="1"/>
  <c r="AH12" i="9" s="1"/>
  <c r="AP12" i="9" a="1"/>
  <c r="AP12" i="9" s="1"/>
  <c r="AX12" i="9" a="1"/>
  <c r="AX12" i="9" s="1"/>
  <c r="BF12" i="9" a="1"/>
  <c r="BF12" i="9" s="1"/>
  <c r="C13" i="9" a="1"/>
  <c r="C13" i="9" s="1"/>
  <c r="H13" i="9" a="1"/>
  <c r="H13" i="9" s="1"/>
  <c r="P13" i="9" a="1"/>
  <c r="P13" i="9" s="1"/>
  <c r="X13" i="9" a="1"/>
  <c r="X13" i="9" s="1"/>
  <c r="AF13" i="9" a="1"/>
  <c r="AF13" i="9" s="1"/>
  <c r="AN13" i="9" a="1"/>
  <c r="AN13" i="9" s="1"/>
  <c r="AV13" i="9" a="1"/>
  <c r="AV13" i="9" s="1"/>
  <c r="BD13" i="9" a="1"/>
  <c r="BD13" i="9" s="1"/>
  <c r="F14" i="9" a="1"/>
  <c r="F14" i="9" s="1"/>
  <c r="N14" i="9" a="1"/>
  <c r="N14" i="9" s="1"/>
  <c r="V14" i="9" a="1"/>
  <c r="V14" i="9" s="1"/>
  <c r="AD14" i="9" a="1"/>
  <c r="AD14" i="9" s="1"/>
  <c r="AL14" i="9" a="1"/>
  <c r="AL14" i="9" s="1"/>
  <c r="AT14" i="9" a="1"/>
  <c r="AT14" i="9" s="1"/>
  <c r="BB14" i="9" a="1"/>
  <c r="BB14" i="9" s="1"/>
  <c r="D15" i="9" a="1"/>
  <c r="D15" i="9" s="1"/>
  <c r="L15" i="9" a="1"/>
  <c r="L15" i="9" s="1"/>
  <c r="T15" i="9" a="1"/>
  <c r="T15" i="9" s="1"/>
  <c r="AB15" i="9" a="1"/>
  <c r="AB15" i="9" s="1"/>
  <c r="AJ15" i="9" a="1"/>
  <c r="AJ15" i="9" s="1"/>
  <c r="AR15" i="9" a="1"/>
  <c r="AR15" i="9" s="1"/>
  <c r="AZ15" i="9" a="1"/>
  <c r="AZ15" i="9" s="1"/>
  <c r="J16" i="9" a="1"/>
  <c r="J16" i="9" s="1"/>
  <c r="R16" i="9" a="1"/>
  <c r="R16" i="9" s="1"/>
  <c r="Z16" i="9" a="1"/>
  <c r="Z16" i="9" s="1"/>
  <c r="AH16" i="9" a="1"/>
  <c r="AH16" i="9" s="1"/>
  <c r="AP16" i="9" a="1"/>
  <c r="AP16" i="9" s="1"/>
  <c r="AX16" i="9" a="1"/>
  <c r="AX16" i="9" s="1"/>
  <c r="BF16" i="9" a="1"/>
  <c r="BF16" i="9" s="1"/>
  <c r="C17" i="9" a="1"/>
  <c r="C17" i="9" s="1"/>
  <c r="H17" i="9" a="1"/>
  <c r="H17" i="9" s="1"/>
  <c r="P17" i="9" a="1"/>
  <c r="P17" i="9" s="1"/>
  <c r="X17" i="9" a="1"/>
  <c r="X17" i="9" s="1"/>
  <c r="AF17" i="9" a="1"/>
  <c r="AF17" i="9" s="1"/>
  <c r="AN17" i="9" a="1"/>
  <c r="AN17" i="9" s="1"/>
  <c r="AV17" i="9" a="1"/>
  <c r="AV17" i="9" s="1"/>
  <c r="BD17" i="9" a="1"/>
  <c r="BD17" i="9" s="1"/>
  <c r="F18" i="9" a="1"/>
  <c r="F18" i="9" s="1"/>
  <c r="N18" i="9" a="1"/>
  <c r="N18" i="9" s="1"/>
  <c r="V18" i="9" a="1"/>
  <c r="V18" i="9" s="1"/>
  <c r="AD18" i="9" a="1"/>
  <c r="AD18" i="9" s="1"/>
  <c r="AL18" i="9" a="1"/>
  <c r="AL18" i="9" s="1"/>
  <c r="AT18" i="9" a="1"/>
  <c r="AT18" i="9" s="1"/>
  <c r="BB18" i="9" a="1"/>
  <c r="BB18" i="9" s="1"/>
  <c r="D19" i="9" a="1"/>
  <c r="D19" i="9" s="1"/>
  <c r="L19" i="9" a="1"/>
  <c r="L19" i="9" s="1"/>
  <c r="T19" i="9" a="1"/>
  <c r="T19" i="9" s="1"/>
  <c r="AB19" i="9" a="1"/>
  <c r="AB19" i="9" s="1"/>
  <c r="AJ19" i="9" a="1"/>
  <c r="AJ19" i="9" s="1"/>
  <c r="AR19" i="9" a="1"/>
  <c r="AR19" i="9" s="1"/>
  <c r="AZ19" i="9" a="1"/>
  <c r="AZ19" i="9" s="1"/>
  <c r="J20" i="9" a="1"/>
  <c r="J20" i="9" s="1"/>
  <c r="R20" i="9" a="1"/>
  <c r="R20" i="9" s="1"/>
  <c r="Z20" i="9" a="1"/>
  <c r="Z20" i="9" s="1"/>
  <c r="AH20" i="9" a="1"/>
  <c r="AH20" i="9" s="1"/>
  <c r="AP20" i="9" a="1"/>
  <c r="AP20" i="9" s="1"/>
  <c r="AX20" i="9" a="1"/>
  <c r="AX20" i="9" s="1"/>
  <c r="BF20" i="9" a="1"/>
  <c r="BF20" i="9" s="1"/>
  <c r="C21" i="9" a="1"/>
  <c r="C21" i="9" s="1"/>
  <c r="H21" i="9" a="1"/>
  <c r="H21" i="9" s="1"/>
  <c r="P21" i="9" a="1"/>
  <c r="P21" i="9" s="1"/>
  <c r="X21" i="9" a="1"/>
  <c r="X21" i="9" s="1"/>
  <c r="AF21" i="9" a="1"/>
  <c r="AF21" i="9" s="1"/>
  <c r="AN21" i="9" a="1"/>
  <c r="AN21" i="9" s="1"/>
  <c r="AV21" i="9" a="1"/>
  <c r="AV21" i="9" s="1"/>
  <c r="BD21" i="9" a="1"/>
  <c r="BD21" i="9" s="1"/>
  <c r="F22" i="9" a="1"/>
  <c r="F22" i="9" s="1"/>
  <c r="N22" i="9" a="1"/>
  <c r="N22" i="9" s="1"/>
  <c r="V22" i="9" a="1"/>
  <c r="V22" i="9" s="1"/>
  <c r="AD22" i="9" a="1"/>
  <c r="AD22" i="9" s="1"/>
  <c r="AL22" i="9" a="1"/>
  <c r="AL22" i="9" s="1"/>
  <c r="AT22" i="9" a="1"/>
  <c r="AT22" i="9" s="1"/>
  <c r="BB22" i="9" a="1"/>
  <c r="BB22" i="9" s="1"/>
  <c r="D23" i="9" a="1"/>
  <c r="D23" i="9" s="1"/>
  <c r="L23" i="9" a="1"/>
  <c r="L23" i="9" s="1"/>
  <c r="T23" i="9" a="1"/>
  <c r="T23" i="9" s="1"/>
  <c r="A23" i="9" s="1"/>
  <c r="AB23" i="9" a="1"/>
  <c r="AB23" i="9" s="1"/>
  <c r="AJ23" i="9" a="1"/>
  <c r="AJ23" i="9" s="1"/>
  <c r="AR23" i="9" a="1"/>
  <c r="AR23" i="9" s="1"/>
  <c r="AZ23" i="9" a="1"/>
  <c r="AZ23" i="9" s="1"/>
  <c r="J24" i="9" a="1"/>
  <c r="J24" i="9" s="1"/>
  <c r="R24" i="9" a="1"/>
  <c r="R24" i="9" s="1"/>
  <c r="Z24" i="9" a="1"/>
  <c r="Z24" i="9" s="1"/>
  <c r="AH24" i="9" a="1"/>
  <c r="AH24" i="9" s="1"/>
  <c r="AP24" i="9" a="1"/>
  <c r="AP24" i="9" s="1"/>
  <c r="AX24" i="9" a="1"/>
  <c r="AX24" i="9" s="1"/>
  <c r="BF24" i="9" a="1"/>
  <c r="BF24" i="9" s="1"/>
  <c r="D6" i="9" a="1"/>
  <c r="D6" i="9" s="1"/>
  <c r="L6" i="9" a="1"/>
  <c r="L6" i="9" s="1"/>
  <c r="T6" i="9" a="1"/>
  <c r="T6" i="9" s="1"/>
  <c r="AB6" i="9" a="1"/>
  <c r="AB6" i="9" s="1"/>
  <c r="AJ6" i="9" a="1"/>
  <c r="AJ6" i="9" s="1"/>
  <c r="AR6" i="9" a="1"/>
  <c r="AR6" i="9" s="1"/>
  <c r="AZ6" i="9" a="1"/>
  <c r="AZ6" i="9" s="1"/>
  <c r="J7" i="9" a="1"/>
  <c r="J7" i="9" s="1"/>
  <c r="R7" i="9" a="1"/>
  <c r="R7" i="9" s="1"/>
  <c r="Z7" i="9" a="1"/>
  <c r="Z7" i="9" s="1"/>
  <c r="AH7" i="9" a="1"/>
  <c r="AH7" i="9" s="1"/>
  <c r="AP7" i="9" a="1"/>
  <c r="AP7" i="9" s="1"/>
  <c r="AX7" i="9" a="1"/>
  <c r="AX7" i="9" s="1"/>
  <c r="BF7" i="9" a="1"/>
  <c r="BF7" i="9" s="1"/>
  <c r="C8" i="9" a="1"/>
  <c r="C8" i="9" s="1"/>
  <c r="H8" i="9" a="1"/>
  <c r="H8" i="9" s="1"/>
  <c r="P8" i="9" a="1"/>
  <c r="P8" i="9" s="1"/>
  <c r="X8" i="9" a="1"/>
  <c r="X8" i="9" s="1"/>
  <c r="AF8" i="9" a="1"/>
  <c r="AF8" i="9" s="1"/>
  <c r="AN8" i="9" a="1"/>
  <c r="AN8" i="9" s="1"/>
  <c r="AV8" i="9" a="1"/>
  <c r="AV8" i="9" s="1"/>
  <c r="BD8" i="9" a="1"/>
  <c r="BD8" i="9" s="1"/>
  <c r="F9" i="9" a="1"/>
  <c r="F9" i="9" s="1"/>
  <c r="N9" i="9" a="1"/>
  <c r="N9" i="9" s="1"/>
  <c r="V9" i="9" a="1"/>
  <c r="V9" i="9" s="1"/>
  <c r="AD9" i="9" a="1"/>
  <c r="AD9" i="9" s="1"/>
  <c r="AL9" i="9" a="1"/>
  <c r="AL9" i="9" s="1"/>
  <c r="AT9" i="9" a="1"/>
  <c r="AT9" i="9" s="1"/>
  <c r="BB9" i="9" a="1"/>
  <c r="BB9" i="9" s="1"/>
  <c r="D10" i="9" a="1"/>
  <c r="D10" i="9" s="1"/>
  <c r="L10" i="9" a="1"/>
  <c r="L10" i="9" s="1"/>
  <c r="T10" i="9" a="1"/>
  <c r="T10" i="9" s="1"/>
  <c r="AB10" i="9" a="1"/>
  <c r="AB10" i="9" s="1"/>
  <c r="AJ10" i="9" a="1"/>
  <c r="AJ10" i="9" s="1"/>
  <c r="AR10" i="9" a="1"/>
  <c r="AR10" i="9" s="1"/>
  <c r="AZ10" i="9" a="1"/>
  <c r="AZ10" i="9" s="1"/>
  <c r="J11" i="9" a="1"/>
  <c r="J11" i="9" s="1"/>
  <c r="R11" i="9" a="1"/>
  <c r="R11" i="9" s="1"/>
  <c r="Z11" i="9" a="1"/>
  <c r="Z11" i="9" s="1"/>
  <c r="AH11" i="9" a="1"/>
  <c r="AH11" i="9" s="1"/>
  <c r="AP11" i="9" a="1"/>
  <c r="AP11" i="9" s="1"/>
  <c r="AX11" i="9" a="1"/>
  <c r="AX11" i="9" s="1"/>
  <c r="BF11" i="9" a="1"/>
  <c r="BF11" i="9" s="1"/>
  <c r="C12" i="9" a="1"/>
  <c r="C12" i="9" s="1"/>
  <c r="H12" i="9" a="1"/>
  <c r="H12" i="9" s="1"/>
  <c r="P12" i="9" a="1"/>
  <c r="P12" i="9" s="1"/>
  <c r="X12" i="9" a="1"/>
  <c r="X12" i="9" s="1"/>
  <c r="AF12" i="9" a="1"/>
  <c r="AF12" i="9" s="1"/>
  <c r="AN12" i="9" a="1"/>
  <c r="AN12" i="9" s="1"/>
  <c r="AV12" i="9" a="1"/>
  <c r="AV12" i="9" s="1"/>
  <c r="BD12" i="9" a="1"/>
  <c r="BD12" i="9" s="1"/>
  <c r="F13" i="9" a="1"/>
  <c r="F13" i="9" s="1"/>
  <c r="N13" i="9" a="1"/>
  <c r="N13" i="9" s="1"/>
  <c r="V13" i="9" a="1"/>
  <c r="V13" i="9" s="1"/>
  <c r="AD13" i="9" a="1"/>
  <c r="AD13" i="9" s="1"/>
  <c r="AL13" i="9" a="1"/>
  <c r="AL13" i="9" s="1"/>
  <c r="AT13" i="9" a="1"/>
  <c r="AT13" i="9" s="1"/>
  <c r="BB13" i="9" a="1"/>
  <c r="BB13" i="9" s="1"/>
  <c r="D14" i="9" a="1"/>
  <c r="D14" i="9" s="1"/>
  <c r="L14" i="9" a="1"/>
  <c r="L14" i="9" s="1"/>
  <c r="T14" i="9" a="1"/>
  <c r="T14" i="9" s="1"/>
  <c r="AB14" i="9" a="1"/>
  <c r="AB14" i="9" s="1"/>
  <c r="AJ14" i="9" a="1"/>
  <c r="AJ14" i="9" s="1"/>
  <c r="AR14" i="9" a="1"/>
  <c r="AR14" i="9" s="1"/>
  <c r="AZ14" i="9" a="1"/>
  <c r="AZ14" i="9" s="1"/>
  <c r="J15" i="9" a="1"/>
  <c r="J15" i="9" s="1"/>
  <c r="R15" i="9" a="1"/>
  <c r="R15" i="9" s="1"/>
  <c r="Z15" i="9" a="1"/>
  <c r="Z15" i="9" s="1"/>
  <c r="AH15" i="9" a="1"/>
  <c r="AH15" i="9" s="1"/>
  <c r="AP15" i="9" a="1"/>
  <c r="AP15" i="9" s="1"/>
  <c r="AX15" i="9" a="1"/>
  <c r="AX15" i="9" s="1"/>
  <c r="BF15" i="9" a="1"/>
  <c r="BF15" i="9" s="1"/>
  <c r="C16" i="9" a="1"/>
  <c r="C16" i="9" s="1"/>
  <c r="H16" i="9" a="1"/>
  <c r="H16" i="9" s="1"/>
  <c r="P16" i="9" a="1"/>
  <c r="P16" i="9" s="1"/>
  <c r="X16" i="9" a="1"/>
  <c r="X16" i="9" s="1"/>
  <c r="AF16" i="9" a="1"/>
  <c r="AF16" i="9" s="1"/>
  <c r="AN16" i="9" a="1"/>
  <c r="AN16" i="9" s="1"/>
  <c r="AV16" i="9" a="1"/>
  <c r="AV16" i="9" s="1"/>
  <c r="BD16" i="9" a="1"/>
  <c r="BD16" i="9" s="1"/>
  <c r="F17" i="9" a="1"/>
  <c r="F17" i="9" s="1"/>
  <c r="N17" i="9" a="1"/>
  <c r="N17" i="9" s="1"/>
  <c r="V17" i="9" a="1"/>
  <c r="V17" i="9" s="1"/>
  <c r="AD17" i="9" a="1"/>
  <c r="AD17" i="9" s="1"/>
  <c r="AL17" i="9" a="1"/>
  <c r="AL17" i="9" s="1"/>
  <c r="AT17" i="9" a="1"/>
  <c r="AT17" i="9" s="1"/>
  <c r="BB17" i="9" a="1"/>
  <c r="BB17" i="9" s="1"/>
  <c r="D18" i="9" a="1"/>
  <c r="D18" i="9" s="1"/>
  <c r="L18" i="9" a="1"/>
  <c r="L18" i="9" s="1"/>
  <c r="T18" i="9" a="1"/>
  <c r="T18" i="9" s="1"/>
  <c r="AB18" i="9" a="1"/>
  <c r="AB18" i="9" s="1"/>
  <c r="AJ18" i="9" a="1"/>
  <c r="AJ18" i="9" s="1"/>
  <c r="AR18" i="9" a="1"/>
  <c r="AR18" i="9" s="1"/>
  <c r="AZ18" i="9" a="1"/>
  <c r="AZ18" i="9" s="1"/>
  <c r="J19" i="9" a="1"/>
  <c r="J19" i="9" s="1"/>
  <c r="R19" i="9" a="1"/>
  <c r="R19" i="9" s="1"/>
  <c r="Z19" i="9" a="1"/>
  <c r="Z19" i="9" s="1"/>
  <c r="AH19" i="9" a="1"/>
  <c r="AH19" i="9" s="1"/>
  <c r="AP19" i="9" a="1"/>
  <c r="AP19" i="9" s="1"/>
  <c r="AX19" i="9" a="1"/>
  <c r="AX19" i="9" s="1"/>
  <c r="BF19" i="9" a="1"/>
  <c r="BF19" i="9" s="1"/>
  <c r="C20" i="9" a="1"/>
  <c r="C20" i="9" s="1"/>
  <c r="H20" i="9" a="1"/>
  <c r="H20" i="9" s="1"/>
  <c r="P20" i="9" a="1"/>
  <c r="P20" i="9" s="1"/>
  <c r="X20" i="9" a="1"/>
  <c r="X20" i="9" s="1"/>
  <c r="AF20" i="9" a="1"/>
  <c r="AF20" i="9" s="1"/>
  <c r="AN20" i="9" a="1"/>
  <c r="AN20" i="9" s="1"/>
  <c r="AV20" i="9" a="1"/>
  <c r="AV20" i="9" s="1"/>
  <c r="BD20" i="9" a="1"/>
  <c r="BD20" i="9" s="1"/>
  <c r="F21" i="9" a="1"/>
  <c r="F21" i="9" s="1"/>
  <c r="N21" i="9" a="1"/>
  <c r="N21" i="9" s="1"/>
  <c r="V21" i="9" a="1"/>
  <c r="V21" i="9" s="1"/>
  <c r="AD21" i="9" a="1"/>
  <c r="AD21" i="9" s="1"/>
  <c r="AL21" i="9" a="1"/>
  <c r="AL21" i="9" s="1"/>
  <c r="AT21" i="9" a="1"/>
  <c r="AT21" i="9" s="1"/>
  <c r="BB21" i="9" a="1"/>
  <c r="BB21" i="9" s="1"/>
  <c r="D22" i="9" a="1"/>
  <c r="D22" i="9" s="1"/>
  <c r="L22" i="9" a="1"/>
  <c r="L22" i="9" s="1"/>
  <c r="T22" i="9" a="1"/>
  <c r="T22" i="9" s="1"/>
  <c r="AB22" i="9" a="1"/>
  <c r="AB22" i="9" s="1"/>
  <c r="AJ22" i="9" a="1"/>
  <c r="AJ22" i="9" s="1"/>
  <c r="AR22" i="9" a="1"/>
  <c r="AR22" i="9" s="1"/>
  <c r="AZ22" i="9" a="1"/>
  <c r="AZ22" i="9" s="1"/>
  <c r="J23" i="9" a="1"/>
  <c r="J23" i="9" s="1"/>
  <c r="R23" i="9" a="1"/>
  <c r="R23" i="9" s="1"/>
  <c r="Z23" i="9" a="1"/>
  <c r="Z23" i="9" s="1"/>
  <c r="AH23" i="9" a="1"/>
  <c r="AH23" i="9" s="1"/>
  <c r="AP23" i="9" a="1"/>
  <c r="AP23" i="9" s="1"/>
  <c r="AX23" i="9" a="1"/>
  <c r="AX23" i="9" s="1"/>
  <c r="BF23" i="9" a="1"/>
  <c r="BF23" i="9" s="1"/>
  <c r="C24" i="9" a="1"/>
  <c r="C24" i="9" s="1"/>
  <c r="H24" i="9" a="1"/>
  <c r="H24" i="9" s="1"/>
  <c r="P24" i="9" a="1"/>
  <c r="P24" i="9" s="1"/>
  <c r="X24" i="9" a="1"/>
  <c r="X24" i="9" s="1"/>
  <c r="AF24" i="9" a="1"/>
  <c r="AF24" i="9" s="1"/>
  <c r="AN24" i="9" a="1"/>
  <c r="AN24" i="9" s="1"/>
  <c r="AV24" i="9" a="1"/>
  <c r="AV24" i="9" s="1"/>
  <c r="BD24" i="9" a="1"/>
  <c r="BD24" i="9" s="1"/>
  <c r="J6" i="9" a="1"/>
  <c r="J6" i="9" s="1"/>
  <c r="R6" i="9" a="1"/>
  <c r="R6" i="9" s="1"/>
  <c r="Z6" i="9" a="1"/>
  <c r="Z6" i="9" s="1"/>
  <c r="AH6" i="9" a="1"/>
  <c r="AH6" i="9" s="1"/>
  <c r="AP6" i="9" a="1"/>
  <c r="AP6" i="9" s="1"/>
  <c r="AX6" i="9" a="1"/>
  <c r="AX6" i="9" s="1"/>
  <c r="BF6" i="9" a="1"/>
  <c r="BF6" i="9" s="1"/>
  <c r="C7" i="9" a="1"/>
  <c r="C7" i="9" s="1"/>
  <c r="H7" i="9" a="1"/>
  <c r="H7" i="9" s="1"/>
  <c r="P7" i="9" a="1"/>
  <c r="P7" i="9" s="1"/>
  <c r="X7" i="9" a="1"/>
  <c r="X7" i="9" s="1"/>
  <c r="AF7" i="9" a="1"/>
  <c r="AF7" i="9" s="1"/>
  <c r="AN7" i="9" a="1"/>
  <c r="AN7" i="9" s="1"/>
  <c r="AV7" i="9" a="1"/>
  <c r="AV7" i="9" s="1"/>
  <c r="BD7" i="9" a="1"/>
  <c r="BD7" i="9" s="1"/>
  <c r="F8" i="9" a="1"/>
  <c r="F8" i="9" s="1"/>
  <c r="N8" i="9" a="1"/>
  <c r="N8" i="9" s="1"/>
  <c r="V8" i="9" a="1"/>
  <c r="V8" i="9" s="1"/>
  <c r="AD8" i="9" a="1"/>
  <c r="AD8" i="9" s="1"/>
  <c r="AL8" i="9" a="1"/>
  <c r="AL8" i="9" s="1"/>
  <c r="AT8" i="9" a="1"/>
  <c r="AT8" i="9" s="1"/>
  <c r="BB8" i="9" a="1"/>
  <c r="BB8" i="9" s="1"/>
  <c r="D9" i="9" a="1"/>
  <c r="D9" i="9" s="1"/>
  <c r="L9" i="9" a="1"/>
  <c r="L9" i="9" s="1"/>
  <c r="T9" i="9" a="1"/>
  <c r="T9" i="9" s="1"/>
  <c r="AB9" i="9" a="1"/>
  <c r="AB9" i="9" s="1"/>
  <c r="AJ9" i="9" a="1"/>
  <c r="AJ9" i="9" s="1"/>
  <c r="AR9" i="9" a="1"/>
  <c r="AR9" i="9" s="1"/>
  <c r="AZ9" i="9" a="1"/>
  <c r="AZ9" i="9" s="1"/>
  <c r="J10" i="9" a="1"/>
  <c r="J10" i="9" s="1"/>
  <c r="R10" i="9" a="1"/>
  <c r="R10" i="9" s="1"/>
  <c r="Z10" i="9" a="1"/>
  <c r="Z10" i="9" s="1"/>
  <c r="AH10" i="9" a="1"/>
  <c r="AH10" i="9" s="1"/>
  <c r="AP10" i="9" a="1"/>
  <c r="AP10" i="9" s="1"/>
  <c r="AX10" i="9" a="1"/>
  <c r="AX10" i="9" s="1"/>
  <c r="BF10" i="9" a="1"/>
  <c r="BF10" i="9" s="1"/>
  <c r="C11" i="9" a="1"/>
  <c r="C11" i="9" s="1"/>
  <c r="H11" i="9" a="1"/>
  <c r="H11" i="9" s="1"/>
  <c r="P11" i="9" a="1"/>
  <c r="P11" i="9" s="1"/>
  <c r="X11" i="9" a="1"/>
  <c r="X11" i="9" s="1"/>
  <c r="AF11" i="9" a="1"/>
  <c r="AF11" i="9" s="1"/>
  <c r="AN11" i="9" a="1"/>
  <c r="AN11" i="9" s="1"/>
  <c r="AV11" i="9" a="1"/>
  <c r="AV11" i="9" s="1"/>
  <c r="BD11" i="9" a="1"/>
  <c r="BD11" i="9" s="1"/>
  <c r="F12" i="9" a="1"/>
  <c r="F12" i="9" s="1"/>
  <c r="N12" i="9" a="1"/>
  <c r="N12" i="9" s="1"/>
  <c r="V12" i="9" a="1"/>
  <c r="V12" i="9" s="1"/>
  <c r="AD12" i="9" a="1"/>
  <c r="AD12" i="9" s="1"/>
  <c r="AL12" i="9" a="1"/>
  <c r="AL12" i="9" s="1"/>
  <c r="AT12" i="9" a="1"/>
  <c r="AT12" i="9" s="1"/>
  <c r="BB12" i="9" a="1"/>
  <c r="BB12" i="9" s="1"/>
  <c r="D13" i="9" a="1"/>
  <c r="D13" i="9" s="1"/>
  <c r="L13" i="9" a="1"/>
  <c r="L13" i="9" s="1"/>
  <c r="T13" i="9" a="1"/>
  <c r="T13" i="9" s="1"/>
  <c r="AB13" i="9" a="1"/>
  <c r="AB13" i="9" s="1"/>
  <c r="AJ13" i="9" a="1"/>
  <c r="AJ13" i="9" s="1"/>
  <c r="AR13" i="9" a="1"/>
  <c r="AR13" i="9" s="1"/>
  <c r="AZ13" i="9" a="1"/>
  <c r="AZ13" i="9" s="1"/>
  <c r="J14" i="9" a="1"/>
  <c r="J14" i="9" s="1"/>
  <c r="R14" i="9" a="1"/>
  <c r="R14" i="9" s="1"/>
  <c r="Z14" i="9" a="1"/>
  <c r="Z14" i="9" s="1"/>
  <c r="AH14" i="9" a="1"/>
  <c r="AH14" i="9" s="1"/>
  <c r="AP14" i="9" a="1"/>
  <c r="AP14" i="9" s="1"/>
  <c r="AX14" i="9" a="1"/>
  <c r="AX14" i="9" s="1"/>
  <c r="BF14" i="9" a="1"/>
  <c r="BF14" i="9" s="1"/>
  <c r="C15" i="9" a="1"/>
  <c r="C15" i="9" s="1"/>
  <c r="H15" i="9" a="1"/>
  <c r="H15" i="9" s="1"/>
  <c r="P15" i="9" a="1"/>
  <c r="P15" i="9" s="1"/>
  <c r="X15" i="9" a="1"/>
  <c r="X15" i="9" s="1"/>
  <c r="AF15" i="9" a="1"/>
  <c r="AF15" i="9" s="1"/>
  <c r="AN15" i="9" a="1"/>
  <c r="AN15" i="9" s="1"/>
  <c r="AV15" i="9" a="1"/>
  <c r="AV15" i="9" s="1"/>
  <c r="BD15" i="9" a="1"/>
  <c r="BD15" i="9" s="1"/>
  <c r="F16" i="9" a="1"/>
  <c r="F16" i="9" s="1"/>
  <c r="N16" i="9" a="1"/>
  <c r="N16" i="9" s="1"/>
  <c r="V16" i="9" a="1"/>
  <c r="V16" i="9" s="1"/>
  <c r="AD16" i="9" a="1"/>
  <c r="AD16" i="9" s="1"/>
  <c r="AL16" i="9" a="1"/>
  <c r="AL16" i="9" s="1"/>
  <c r="AT16" i="9" a="1"/>
  <c r="AT16" i="9" s="1"/>
  <c r="BB16" i="9" a="1"/>
  <c r="BB16" i="9" s="1"/>
  <c r="D17" i="9" a="1"/>
  <c r="D17" i="9" s="1"/>
  <c r="L17" i="9" a="1"/>
  <c r="L17" i="9" s="1"/>
  <c r="T17" i="9" a="1"/>
  <c r="T17" i="9" s="1"/>
  <c r="AB17" i="9" a="1"/>
  <c r="AB17" i="9" s="1"/>
  <c r="AJ17" i="9" a="1"/>
  <c r="AJ17" i="9" s="1"/>
  <c r="AR17" i="9" a="1"/>
  <c r="AR17" i="9" s="1"/>
  <c r="AZ17" i="9" a="1"/>
  <c r="AZ17" i="9" s="1"/>
  <c r="J18" i="9" a="1"/>
  <c r="J18" i="9" s="1"/>
  <c r="R18" i="9" a="1"/>
  <c r="R18" i="9" s="1"/>
  <c r="Z18" i="9" a="1"/>
  <c r="Z18" i="9" s="1"/>
  <c r="AH18" i="9" a="1"/>
  <c r="AH18" i="9" s="1"/>
  <c r="AP18" i="9" a="1"/>
  <c r="AP18" i="9" s="1"/>
  <c r="AX18" i="9" a="1"/>
  <c r="AX18" i="9" s="1"/>
  <c r="BF18" i="9" a="1"/>
  <c r="BF18" i="9" s="1"/>
  <c r="C19" i="9" a="1"/>
  <c r="C19" i="9" s="1"/>
  <c r="H19" i="9" a="1"/>
  <c r="H19" i="9" s="1"/>
  <c r="P19" i="9" a="1"/>
  <c r="P19" i="9" s="1"/>
  <c r="X19" i="9" a="1"/>
  <c r="X19" i="9" s="1"/>
  <c r="AF19" i="9" a="1"/>
  <c r="AF19" i="9" s="1"/>
  <c r="AN19" i="9" a="1"/>
  <c r="AN19" i="9" s="1"/>
  <c r="AV19" i="9" a="1"/>
  <c r="AV19" i="9" s="1"/>
  <c r="BD19" i="9" a="1"/>
  <c r="BD19" i="9" s="1"/>
  <c r="F20" i="9" a="1"/>
  <c r="F20" i="9" s="1"/>
  <c r="N20" i="9" a="1"/>
  <c r="N20" i="9" s="1"/>
  <c r="V20" i="9" a="1"/>
  <c r="V20" i="9" s="1"/>
  <c r="AD20" i="9" a="1"/>
  <c r="AD20" i="9" s="1"/>
  <c r="AL20" i="9" a="1"/>
  <c r="AL20" i="9" s="1"/>
  <c r="AT20" i="9" a="1"/>
  <c r="AT20" i="9" s="1"/>
  <c r="BB20" i="9" a="1"/>
  <c r="BB20" i="9" s="1"/>
  <c r="D21" i="9" a="1"/>
  <c r="D21" i="9" s="1"/>
  <c r="L21" i="9" a="1"/>
  <c r="L21" i="9" s="1"/>
  <c r="T21" i="9" a="1"/>
  <c r="T21" i="9" s="1"/>
  <c r="AB21" i="9" a="1"/>
  <c r="AB21" i="9" s="1"/>
  <c r="AJ21" i="9" a="1"/>
  <c r="AJ21" i="9" s="1"/>
  <c r="AR21" i="9" a="1"/>
  <c r="AR21" i="9" s="1"/>
  <c r="AZ21" i="9" a="1"/>
  <c r="AZ21" i="9" s="1"/>
  <c r="J22" i="9" a="1"/>
  <c r="J22" i="9" s="1"/>
  <c r="R22" i="9" a="1"/>
  <c r="R22" i="9" s="1"/>
  <c r="Z22" i="9" a="1"/>
  <c r="Z22" i="9" s="1"/>
  <c r="AH22" i="9" a="1"/>
  <c r="AH22" i="9" s="1"/>
  <c r="AP22" i="9" a="1"/>
  <c r="AP22" i="9" s="1"/>
  <c r="AX22" i="9" a="1"/>
  <c r="AX22" i="9" s="1"/>
  <c r="BF22" i="9" a="1"/>
  <c r="BF22" i="9" s="1"/>
  <c r="C23" i="9" a="1"/>
  <c r="C23" i="9" s="1"/>
  <c r="H23" i="9" a="1"/>
  <c r="H23" i="9" s="1"/>
  <c r="P23" i="9" a="1"/>
  <c r="P23" i="9" s="1"/>
  <c r="X23" i="9" a="1"/>
  <c r="X23" i="9" s="1"/>
  <c r="AF23" i="9" a="1"/>
  <c r="AF23" i="9" s="1"/>
  <c r="AN23" i="9" a="1"/>
  <c r="AN23" i="9" s="1"/>
  <c r="AV23" i="9" a="1"/>
  <c r="AV23" i="9" s="1"/>
  <c r="BD23" i="9" a="1"/>
  <c r="BD23" i="9" s="1"/>
  <c r="F24" i="9" a="1"/>
  <c r="F24" i="9" s="1"/>
  <c r="N24" i="9" a="1"/>
  <c r="N24" i="9" s="1"/>
  <c r="V24" i="9" a="1"/>
  <c r="V24" i="9" s="1"/>
  <c r="AD24" i="9" a="1"/>
  <c r="AD24" i="9" s="1"/>
  <c r="AL24" i="9" a="1"/>
  <c r="AL24" i="9" s="1"/>
  <c r="AT24" i="9" a="1"/>
  <c r="AT24" i="9" s="1"/>
  <c r="BB24" i="9" a="1"/>
  <c r="BB24" i="9" s="1"/>
  <c r="I111" i="1"/>
  <c r="A111" i="1" s="1"/>
  <c r="A111" i="6" s="1"/>
  <c r="A143" i="1"/>
  <c r="A143" i="6" s="1"/>
  <c r="G584" i="42"/>
  <c r="D443" i="1"/>
  <c r="H44" i="15" s="1"/>
  <c r="H43" i="15"/>
  <c r="L443" i="1"/>
  <c r="AF44" i="15" s="1"/>
  <c r="AF43" i="15"/>
  <c r="T443" i="1"/>
  <c r="BD44" i="15" s="1"/>
  <c r="BD43" i="15"/>
  <c r="AD8" i="41"/>
  <c r="AD16" i="41"/>
  <c r="AD24" i="41"/>
  <c r="AH10" i="41"/>
  <c r="AH18" i="41"/>
  <c r="AH26" i="41"/>
  <c r="BL16" i="44"/>
  <c r="BM16" i="44" s="1"/>
  <c r="BL14" i="44"/>
  <c r="BM14" i="44" s="1"/>
  <c r="BL111" i="44"/>
  <c r="BM111" i="44" s="1"/>
  <c r="BL106" i="44"/>
  <c r="BM106" i="44" s="1"/>
  <c r="BL114" i="44"/>
  <c r="BM114" i="44" s="1"/>
  <c r="BL165" i="44"/>
  <c r="BM165" i="44" s="1"/>
  <c r="BL169" i="44"/>
  <c r="BM169" i="44" s="1"/>
  <c r="BL182" i="44"/>
  <c r="BM182" i="44" s="1"/>
  <c r="A14" i="15"/>
  <c r="A19" i="15"/>
  <c r="BL181" i="44"/>
  <c r="BM181" i="44" s="1"/>
  <c r="BL156" i="44"/>
  <c r="BM156" i="44" s="1"/>
  <c r="BL176" i="44"/>
  <c r="BM176" i="44" s="1"/>
  <c r="BL192" i="44"/>
  <c r="BM192" i="44" s="1"/>
  <c r="R49" i="15"/>
  <c r="AP49" i="15"/>
  <c r="BN49" i="15"/>
  <c r="AY51" i="15"/>
  <c r="I48" i="15"/>
  <c r="BE48" i="15"/>
  <c r="AA49" i="15"/>
  <c r="AY49" i="15"/>
  <c r="BM51" i="15"/>
  <c r="O48" i="15"/>
  <c r="AX52" i="15"/>
  <c r="BK48" i="15"/>
  <c r="BJ51" i="15"/>
  <c r="AV48" i="15"/>
  <c r="X48" i="15"/>
  <c r="AA23" i="10"/>
  <c r="L30" i="10"/>
  <c r="AA30" i="10" s="1"/>
  <c r="G36" i="10"/>
  <c r="V34" i="10"/>
  <c r="K5" i="14"/>
  <c r="K9" i="14" s="1"/>
  <c r="K10" i="14" s="1"/>
  <c r="K8" i="14"/>
  <c r="O15" i="14"/>
  <c r="O17" i="14"/>
  <c r="O24" i="14"/>
  <c r="O27" i="14" s="1"/>
  <c r="O28" i="14" s="1"/>
  <c r="O26" i="14"/>
  <c r="O33" i="14"/>
  <c r="O34" i="14"/>
  <c r="I191" i="6"/>
  <c r="I204" i="6" s="1"/>
  <c r="I226" i="6" s="1"/>
  <c r="AD5" i="10"/>
  <c r="O21" i="10"/>
  <c r="I25" i="10"/>
  <c r="X21" i="10"/>
  <c r="E39" i="15" s="1"/>
  <c r="AF23" i="10"/>
  <c r="Q30" i="10"/>
  <c r="AF30" i="10" s="1"/>
  <c r="I44" i="14"/>
  <c r="Q44" i="14"/>
  <c r="P15" i="14"/>
  <c r="P18" i="14" s="1"/>
  <c r="P19" i="14" s="1"/>
  <c r="P17" i="14"/>
  <c r="L24" i="14"/>
  <c r="L27" i="14" s="1"/>
  <c r="L28" i="14" s="1"/>
  <c r="L26" i="14"/>
  <c r="P42" i="14"/>
  <c r="M24" i="14"/>
  <c r="M27" i="14" s="1"/>
  <c r="M28" i="14" s="1"/>
  <c r="M26" i="14"/>
  <c r="K43" i="10"/>
  <c r="J215" i="11"/>
  <c r="N33" i="14"/>
  <c r="N35" i="14" s="1"/>
  <c r="N34" i="14"/>
  <c r="BI6" i="14"/>
  <c r="BJ6" i="14"/>
  <c r="BK6" i="14"/>
  <c r="AB9" i="14"/>
  <c r="AB10" i="14" s="1"/>
  <c r="AR9" i="14"/>
  <c r="AR10" i="14" s="1"/>
  <c r="BH9" i="14"/>
  <c r="BH10" i="14" s="1"/>
  <c r="AA35" i="14"/>
  <c r="AQ35" i="14"/>
  <c r="BG35" i="14"/>
  <c r="AH9" i="14"/>
  <c r="AH10" i="14" s="1"/>
  <c r="AT9" i="14"/>
  <c r="AT10" i="14" s="1"/>
  <c r="AQ18" i="14"/>
  <c r="AQ19" i="14" s="1"/>
  <c r="AY18" i="14"/>
  <c r="AY19" i="14" s="1"/>
  <c r="AF27" i="14"/>
  <c r="AF28" i="14" s="1"/>
  <c r="AJ27" i="14"/>
  <c r="AJ28" i="14" s="1"/>
  <c r="AN27" i="14"/>
  <c r="AN28" i="14" s="1"/>
  <c r="AR27" i="14"/>
  <c r="AR28" i="14" s="1"/>
  <c r="AV27" i="14"/>
  <c r="AV28" i="14" s="1"/>
  <c r="AZ27" i="14"/>
  <c r="AZ28" i="14" s="1"/>
  <c r="Y35" i="14"/>
  <c r="AO35" i="14"/>
  <c r="BE35" i="14"/>
  <c r="AG9" i="14"/>
  <c r="AG10" i="14" s="1"/>
  <c r="H103" i="11"/>
  <c r="F103" i="11"/>
  <c r="AF18" i="14"/>
  <c r="AF19" i="14" s="1"/>
  <c r="AH18" i="14"/>
  <c r="AH19" i="14" s="1"/>
  <c r="AV18" i="14"/>
  <c r="AV19" i="14" s="1"/>
  <c r="AX18" i="14"/>
  <c r="AX19" i="14" s="1"/>
  <c r="AZ35" i="14"/>
  <c r="BG9" i="14"/>
  <c r="BG10" i="14" s="1"/>
  <c r="AR18" i="14"/>
  <c r="AR19" i="14" s="1"/>
  <c r="AC27" i="14"/>
  <c r="AC28" i="14" s="1"/>
  <c r="AE27" i="14"/>
  <c r="AE28" i="14" s="1"/>
  <c r="F207" i="11"/>
  <c r="H207" i="11"/>
  <c r="AF35" i="14"/>
  <c r="AT35" i="14"/>
  <c r="W9" i="14"/>
  <c r="W10" i="14" s="1"/>
  <c r="BC9" i="14"/>
  <c r="BC10" i="14" s="1"/>
  <c r="Z35" i="14"/>
  <c r="BF35" i="14"/>
  <c r="AI9" i="14"/>
  <c r="AI10" i="14" s="1"/>
  <c r="BA9" i="14"/>
  <c r="BA10" i="14" s="1"/>
  <c r="AJ18" i="14"/>
  <c r="AJ19" i="14" s="1"/>
  <c r="BB18" i="14"/>
  <c r="BB19" i="14" s="1"/>
  <c r="AN35" i="14"/>
  <c r="BB35" i="14"/>
  <c r="A39" i="8"/>
  <c r="A70" i="8"/>
  <c r="A71" i="8"/>
  <c r="A37" i="8"/>
  <c r="I35" i="8"/>
  <c r="I36" i="8" s="1"/>
  <c r="M145" i="8"/>
  <c r="D5" i="14"/>
  <c r="D9" i="14" s="1"/>
  <c r="D10" i="14" s="1"/>
  <c r="D8" i="14"/>
  <c r="H15" i="14"/>
  <c r="H18" i="14" s="1"/>
  <c r="H17" i="14"/>
  <c r="H33" i="14"/>
  <c r="H35" i="14" s="1"/>
  <c r="A35" i="14" s="1"/>
  <c r="H34" i="14"/>
  <c r="P443" i="1"/>
  <c r="AR44" i="15" s="1"/>
  <c r="AR43" i="15"/>
  <c r="A493" i="1" a="1"/>
  <c r="A493" i="1" s="1"/>
  <c r="AH7" i="41"/>
  <c r="G16" i="14"/>
  <c r="G17" i="14"/>
  <c r="H5" i="14"/>
  <c r="H9" i="14" s="1"/>
  <c r="H8" i="14"/>
  <c r="I101" i="1"/>
  <c r="A101" i="1" s="1"/>
  <c r="A101" i="6" s="1"/>
  <c r="A133" i="1"/>
  <c r="A133" i="6" s="1"/>
  <c r="G574" i="42"/>
  <c r="I112" i="1"/>
  <c r="A112" i="1" s="1"/>
  <c r="A112" i="6" s="1"/>
  <c r="A144" i="1"/>
  <c r="A144" i="6" s="1"/>
  <c r="G585" i="42"/>
  <c r="AH8" i="41"/>
  <c r="AH16" i="41"/>
  <c r="AD14" i="41"/>
  <c r="AD22" i="41"/>
  <c r="G6" i="14"/>
  <c r="G9" i="14" s="1"/>
  <c r="G10" i="14" s="1"/>
  <c r="G8" i="14"/>
  <c r="G25" i="14"/>
  <c r="G26" i="14"/>
  <c r="D15" i="14"/>
  <c r="D18" i="14" s="1"/>
  <c r="D19" i="14" s="1"/>
  <c r="D17" i="14"/>
  <c r="D33" i="14"/>
  <c r="D34" i="14"/>
  <c r="G40" i="14"/>
  <c r="G43" i="14"/>
  <c r="G42" i="14"/>
  <c r="G41" i="14"/>
  <c r="G214" i="11"/>
  <c r="H191" i="1"/>
  <c r="I102" i="1"/>
  <c r="A102" i="1" s="1"/>
  <c r="A102" i="6" s="1"/>
  <c r="A134" i="1"/>
  <c r="A134" i="6" s="1"/>
  <c r="G575" i="42"/>
  <c r="A489" i="1" a="1"/>
  <c r="A489" i="1" s="1"/>
  <c r="AD7" i="41"/>
  <c r="AH12" i="41"/>
  <c r="AH20" i="41"/>
  <c r="AD10" i="41"/>
  <c r="AD18" i="41"/>
  <c r="AD26" i="41"/>
  <c r="BL12" i="44"/>
  <c r="BM12" i="44" s="1"/>
  <c r="H5" i="24" s="1" a="1"/>
  <c r="H5" i="24" s="1"/>
  <c r="BL153" i="44"/>
  <c r="BM153" i="44" s="1"/>
  <c r="BL154" i="44"/>
  <c r="BM154" i="44" s="1"/>
  <c r="BL161" i="44"/>
  <c r="BM161" i="44" s="1"/>
  <c r="BL162" i="44"/>
  <c r="BM162" i="44" s="1"/>
  <c r="BL178" i="44"/>
  <c r="BM178" i="44" s="1"/>
  <c r="BL193" i="44"/>
  <c r="BM193" i="44" s="1"/>
  <c r="BL177" i="44"/>
  <c r="BM177" i="44" s="1"/>
  <c r="BL152" i="44"/>
  <c r="BM152" i="44" s="1"/>
  <c r="BL159" i="44"/>
  <c r="BM159" i="44" s="1"/>
  <c r="BL172" i="44"/>
  <c r="BM172" i="44" s="1"/>
  <c r="BL188" i="44"/>
  <c r="BM188" i="44" s="1"/>
  <c r="X49" i="15"/>
  <c r="AV49" i="15"/>
  <c r="A8" i="15"/>
  <c r="A13" i="15"/>
  <c r="AS48" i="15"/>
  <c r="AY48" i="15"/>
  <c r="W51" i="15"/>
  <c r="BN48" i="15"/>
  <c r="AP48" i="15"/>
  <c r="R48" i="15"/>
  <c r="Y5" i="10"/>
  <c r="J21" i="10"/>
  <c r="H25" i="10"/>
  <c r="AE23" i="10"/>
  <c r="P30" i="10"/>
  <c r="AE30" i="10" s="1"/>
  <c r="L40" i="14"/>
  <c r="O5" i="14"/>
  <c r="O9" i="14" s="1"/>
  <c r="O10" i="14" s="1"/>
  <c r="O8" i="14"/>
  <c r="H191" i="6"/>
  <c r="H204" i="6" s="1"/>
  <c r="H226" i="6" s="1"/>
  <c r="AB22" i="10"/>
  <c r="M28" i="10"/>
  <c r="AB28" i="10" s="1"/>
  <c r="M32" i="10"/>
  <c r="AB32" i="10" s="1"/>
  <c r="AB24" i="10"/>
  <c r="L5" i="14"/>
  <c r="L9" i="14" s="1"/>
  <c r="L10" i="14" s="1"/>
  <c r="L8" i="14"/>
  <c r="L43" i="14"/>
  <c r="P24" i="14"/>
  <c r="P26" i="14"/>
  <c r="L33" i="14"/>
  <c r="L35" i="14" s="1"/>
  <c r="L34" i="14"/>
  <c r="AA5" i="10"/>
  <c r="L21" i="10"/>
  <c r="I15" i="14"/>
  <c r="I17" i="14"/>
  <c r="Q24" i="14"/>
  <c r="Q27" i="14" s="1"/>
  <c r="Q28" i="14" s="1"/>
  <c r="Q26" i="14"/>
  <c r="I33" i="14"/>
  <c r="I34" i="14"/>
  <c r="O43" i="10"/>
  <c r="N215" i="11"/>
  <c r="K191" i="6"/>
  <c r="K204" i="6" s="1"/>
  <c r="K226" i="6" s="1"/>
  <c r="Z22" i="10"/>
  <c r="K28" i="10"/>
  <c r="Z28" i="10" s="1"/>
  <c r="Z24" i="10"/>
  <c r="K32" i="10"/>
  <c r="Z32" i="10" s="1"/>
  <c r="O44" i="14"/>
  <c r="L41" i="14"/>
  <c r="N43" i="14"/>
  <c r="N44" i="14" s="1"/>
  <c r="J15" i="14"/>
  <c r="J18" i="14" s="1"/>
  <c r="J19" i="14" s="1"/>
  <c r="J17" i="14"/>
  <c r="BI7" i="14"/>
  <c r="BJ7" i="14"/>
  <c r="BK7" i="14"/>
  <c r="AF9" i="14"/>
  <c r="AF10" i="14" s="1"/>
  <c r="AN9" i="14"/>
  <c r="AN10" i="14" s="1"/>
  <c r="BD9" i="14"/>
  <c r="BD10" i="14" s="1"/>
  <c r="U18" i="14"/>
  <c r="U19" i="14" s="1"/>
  <c r="Y18" i="14"/>
  <c r="Y19" i="14" s="1"/>
  <c r="AC18" i="14"/>
  <c r="AC19" i="14" s="1"/>
  <c r="AG18" i="14"/>
  <c r="AG19" i="14" s="1"/>
  <c r="AK18" i="14"/>
  <c r="AK19" i="14" s="1"/>
  <c r="AS18" i="14"/>
  <c r="AS19" i="14" s="1"/>
  <c r="BA18" i="14"/>
  <c r="BA19" i="14" s="1"/>
  <c r="BE18" i="14"/>
  <c r="BE19" i="14" s="1"/>
  <c r="BB27" i="14"/>
  <c r="BB28" i="14" s="1"/>
  <c r="BF27" i="14"/>
  <c r="BF28" i="14" s="1"/>
  <c r="W35" i="14"/>
  <c r="AM35" i="14"/>
  <c r="BC35" i="14"/>
  <c r="M8" i="14"/>
  <c r="M21" i="10"/>
  <c r="V9" i="14"/>
  <c r="V10" i="14" s="1"/>
  <c r="AP9" i="14"/>
  <c r="AP10" i="14" s="1"/>
  <c r="BF9" i="14"/>
  <c r="BF10" i="14" s="1"/>
  <c r="BK26" i="14"/>
  <c r="BI26" i="14"/>
  <c r="BJ26" i="14"/>
  <c r="U35" i="14"/>
  <c r="AK35" i="14"/>
  <c r="BA35" i="14"/>
  <c r="AU9" i="14"/>
  <c r="AU10" i="14" s="1"/>
  <c r="BI34" i="14"/>
  <c r="BJ34" i="14"/>
  <c r="BK34" i="14"/>
  <c r="AX35" i="14"/>
  <c r="AQ9" i="14"/>
  <c r="AQ10" i="14" s="1"/>
  <c r="BH18" i="14"/>
  <c r="BH19" i="14" s="1"/>
  <c r="AS27" i="14"/>
  <c r="AS28" i="14" s="1"/>
  <c r="AU27" i="14"/>
  <c r="AU28" i="14" s="1"/>
  <c r="AD35" i="14"/>
  <c r="Y9" i="14"/>
  <c r="Y10" i="14" s="1"/>
  <c r="BE9" i="14"/>
  <c r="BE10" i="14" s="1"/>
  <c r="AR35" i="14"/>
  <c r="AK9" i="14"/>
  <c r="AK10" i="14" s="1"/>
  <c r="BI17" i="14"/>
  <c r="BJ17" i="14"/>
  <c r="BK17" i="14"/>
  <c r="AZ18" i="14"/>
  <c r="AZ19" i="14" s="1"/>
  <c r="U27" i="14"/>
  <c r="U28" i="14" s="1"/>
  <c r="W27" i="14"/>
  <c r="W28" i="14" s="1"/>
  <c r="X35" i="14"/>
  <c r="AL35" i="14"/>
  <c r="N140" i="8"/>
  <c r="N35" i="8"/>
  <c r="F145" i="8"/>
  <c r="D145" i="8"/>
  <c r="A3" i="8"/>
  <c r="N105" i="8"/>
  <c r="AD12" i="41"/>
  <c r="AH14" i="41"/>
  <c r="BL168" i="44"/>
  <c r="BM168" i="44" s="1"/>
  <c r="BL184" i="44"/>
  <c r="BM184" i="44" s="1"/>
  <c r="AD49" i="15"/>
  <c r="BB49" i="15"/>
  <c r="AG48" i="15"/>
  <c r="O49" i="15"/>
  <c r="AM49" i="15"/>
  <c r="BK49" i="15"/>
  <c r="AM48" i="15"/>
  <c r="N51" i="15"/>
  <c r="BH48" i="15"/>
  <c r="AJ48" i="15"/>
  <c r="L48" i="15"/>
  <c r="AC5" i="10"/>
  <c r="N21" i="10"/>
  <c r="AA22" i="10"/>
  <c r="L28" i="10"/>
  <c r="AA28" i="10" s="1"/>
  <c r="AA24" i="10"/>
  <c r="L32" i="10"/>
  <c r="AA32" i="10" s="1"/>
  <c r="M43" i="10"/>
  <c r="L215" i="11"/>
  <c r="AF22" i="10"/>
  <c r="Q28" i="10"/>
  <c r="AF28" i="10" s="1"/>
  <c r="Q32" i="10"/>
  <c r="AF32" i="10" s="1"/>
  <c r="AF24" i="10"/>
  <c r="P5" i="14"/>
  <c r="P8" i="14"/>
  <c r="P33" i="14"/>
  <c r="P34" i="14"/>
  <c r="AE5" i="10"/>
  <c r="P21" i="10"/>
  <c r="AC24" i="10"/>
  <c r="N32" i="10"/>
  <c r="AC32" i="10" s="1"/>
  <c r="J44" i="14"/>
  <c r="L42" i="14"/>
  <c r="M17" i="14"/>
  <c r="M15" i="14"/>
  <c r="M18" i="14" s="1"/>
  <c r="M19" i="14" s="1"/>
  <c r="M33" i="14"/>
  <c r="M34" i="14"/>
  <c r="AD22" i="10"/>
  <c r="O28" i="10"/>
  <c r="AD28" i="10" s="1"/>
  <c r="AD24" i="10"/>
  <c r="O32" i="10"/>
  <c r="AD32" i="10" s="1"/>
  <c r="J5" i="14"/>
  <c r="J9" i="14" s="1"/>
  <c r="J10" i="14" s="1"/>
  <c r="J8" i="14"/>
  <c r="N15" i="14"/>
  <c r="N18" i="14" s="1"/>
  <c r="N19" i="14" s="1"/>
  <c r="N17" i="14"/>
  <c r="J24" i="14"/>
  <c r="J27" i="14" s="1"/>
  <c r="J28" i="14" s="1"/>
  <c r="J26" i="14"/>
  <c r="M9" i="14"/>
  <c r="M10" i="14" s="1"/>
  <c r="Z9" i="14"/>
  <c r="Z10" i="14" s="1"/>
  <c r="BK25" i="14"/>
  <c r="BI25" i="14"/>
  <c r="BJ25" i="14"/>
  <c r="H51" i="11"/>
  <c r="F51" i="11"/>
  <c r="AW9" i="14"/>
  <c r="AW10" i="14" s="1"/>
  <c r="BJ33" i="14"/>
  <c r="BK33" i="14"/>
  <c r="BI33" i="14"/>
  <c r="T35" i="14"/>
  <c r="AA9" i="14"/>
  <c r="AA10" i="14" s="1"/>
  <c r="AS9" i="14"/>
  <c r="AS10" i="14" s="1"/>
  <c r="AM9" i="14"/>
  <c r="AM10" i="14" s="1"/>
  <c r="U9" i="14"/>
  <c r="U10" i="14" s="1"/>
  <c r="BI16" i="14"/>
  <c r="BJ16" i="14"/>
  <c r="BK16" i="14"/>
  <c r="AM27" i="14"/>
  <c r="AM28" i="14" s="1"/>
  <c r="E145" i="8"/>
  <c r="O145" i="8"/>
  <c r="F25" i="14"/>
  <c r="F27" i="14" s="1"/>
  <c r="F28" i="14" s="1"/>
  <c r="F26" i="14"/>
  <c r="H443" i="1"/>
  <c r="T44" i="15" s="1"/>
  <c r="T43" i="15"/>
  <c r="AD20" i="41"/>
  <c r="AH22" i="41"/>
  <c r="D191" i="1"/>
  <c r="D204" i="1" s="1"/>
  <c r="D226" i="1" s="1"/>
  <c r="AH24" i="41"/>
  <c r="C5" i="25" a="1"/>
  <c r="C5" i="25" s="1"/>
  <c r="A5" i="25" s="1"/>
  <c r="E5" i="25" a="1"/>
  <c r="E5" i="25" s="1"/>
  <c r="G5" i="25" a="1"/>
  <c r="G5" i="25" s="1"/>
  <c r="I5" i="25" a="1"/>
  <c r="I5" i="25" s="1"/>
  <c r="K5" i="25" a="1"/>
  <c r="K5" i="25" s="1"/>
  <c r="M5" i="25" a="1"/>
  <c r="M5" i="25" s="1"/>
  <c r="O5" i="25" a="1"/>
  <c r="O5" i="25" s="1"/>
  <c r="Q5" i="25" a="1"/>
  <c r="Q5" i="25" s="1"/>
  <c r="S5" i="25" a="1"/>
  <c r="S5" i="25" s="1"/>
  <c r="U5" i="25" a="1"/>
  <c r="U5" i="25" s="1"/>
  <c r="W5" i="25" a="1"/>
  <c r="W5" i="25" s="1"/>
  <c r="Y5" i="25" a="1"/>
  <c r="Y5" i="25" s="1"/>
  <c r="AA5" i="25" a="1"/>
  <c r="AA5" i="25" s="1"/>
  <c r="AC5" i="25" a="1"/>
  <c r="AC5" i="25" s="1"/>
  <c r="AE5" i="25" a="1"/>
  <c r="AE5" i="25" s="1"/>
  <c r="AG5" i="25" a="1"/>
  <c r="AG5" i="25" s="1"/>
  <c r="AI5" i="25" a="1"/>
  <c r="AI5" i="25" s="1"/>
  <c r="AK5" i="25" a="1"/>
  <c r="AK5" i="25" s="1"/>
  <c r="AM5" i="25" a="1"/>
  <c r="AM5" i="25" s="1"/>
  <c r="AO5" i="25" a="1"/>
  <c r="AO5" i="25" s="1"/>
  <c r="AQ5" i="25" a="1"/>
  <c r="AQ5" i="25" s="1"/>
  <c r="AS5" i="25" a="1"/>
  <c r="AS5" i="25" s="1"/>
  <c r="AU5" i="25" a="1"/>
  <c r="AU5" i="25" s="1"/>
  <c r="AW5" i="25" a="1"/>
  <c r="AW5" i="25" s="1"/>
  <c r="AY5" i="25" a="1"/>
  <c r="AY5" i="25" s="1"/>
  <c r="BA5" i="25" a="1"/>
  <c r="BA5" i="25" s="1"/>
  <c r="BC5" i="25" a="1"/>
  <c r="BC5" i="25" s="1"/>
  <c r="BE5" i="25" a="1"/>
  <c r="BE5" i="25" s="1"/>
  <c r="BG5" i="25" a="1"/>
  <c r="BG5" i="25" s="1"/>
  <c r="BI5" i="25" a="1"/>
  <c r="BI5" i="25" s="1"/>
  <c r="BK5" i="25" a="1"/>
  <c r="BK5" i="25" s="1"/>
  <c r="D7" i="25" a="1"/>
  <c r="D7" i="25" s="1"/>
  <c r="F7" i="25" a="1"/>
  <c r="F7" i="25" s="1"/>
  <c r="H7" i="25" a="1"/>
  <c r="H7" i="25" s="1"/>
  <c r="J7" i="25" a="1"/>
  <c r="J7" i="25" s="1"/>
  <c r="L7" i="25" a="1"/>
  <c r="L7" i="25" s="1"/>
  <c r="N7" i="25" a="1"/>
  <c r="N7" i="25" s="1"/>
  <c r="P7" i="25" a="1"/>
  <c r="P7" i="25" s="1"/>
  <c r="R7" i="25" a="1"/>
  <c r="R7" i="25" s="1"/>
  <c r="T7" i="25" a="1"/>
  <c r="T7" i="25" s="1"/>
  <c r="V7" i="25" a="1"/>
  <c r="V7" i="25" s="1"/>
  <c r="X7" i="25" a="1"/>
  <c r="X7" i="25" s="1"/>
  <c r="Z7" i="25" a="1"/>
  <c r="Z7" i="25" s="1"/>
  <c r="AB7" i="25" a="1"/>
  <c r="AB7" i="25" s="1"/>
  <c r="AD7" i="25" a="1"/>
  <c r="AD7" i="25" s="1"/>
  <c r="AF7" i="25" a="1"/>
  <c r="AF7" i="25" s="1"/>
  <c r="AH7" i="25" a="1"/>
  <c r="AH7" i="25" s="1"/>
  <c r="AJ7" i="25" a="1"/>
  <c r="AJ7" i="25" s="1"/>
  <c r="AL7" i="25" a="1"/>
  <c r="AL7" i="25" s="1"/>
  <c r="AN7" i="25" a="1"/>
  <c r="AN7" i="25" s="1"/>
  <c r="AP7" i="25" a="1"/>
  <c r="AP7" i="25" s="1"/>
  <c r="AR7" i="25" a="1"/>
  <c r="AR7" i="25" s="1"/>
  <c r="AT7" i="25" a="1"/>
  <c r="AT7" i="25" s="1"/>
  <c r="AV7" i="25" a="1"/>
  <c r="AV7" i="25" s="1"/>
  <c r="AX7" i="25" a="1"/>
  <c r="AX7" i="25" s="1"/>
  <c r="AZ7" i="25" a="1"/>
  <c r="AZ7" i="25" s="1"/>
  <c r="BB7" i="25" a="1"/>
  <c r="BB7" i="25" s="1"/>
  <c r="BD7" i="25" a="1"/>
  <c r="BD7" i="25" s="1"/>
  <c r="BF7" i="25" a="1"/>
  <c r="BF7" i="25" s="1"/>
  <c r="BH7" i="25" a="1"/>
  <c r="BH7" i="25" s="1"/>
  <c r="BJ7" i="25" a="1"/>
  <c r="BJ7" i="25" s="1"/>
  <c r="C9" i="25" a="1"/>
  <c r="C9" i="25" s="1"/>
  <c r="A9" i="25" s="1"/>
  <c r="E9" i="25" a="1"/>
  <c r="E9" i="25" s="1"/>
  <c r="G9" i="25" a="1"/>
  <c r="G9" i="25" s="1"/>
  <c r="I9" i="25" a="1"/>
  <c r="I9" i="25" s="1"/>
  <c r="K9" i="25" a="1"/>
  <c r="K9" i="25" s="1"/>
  <c r="M9" i="25" a="1"/>
  <c r="M9" i="25" s="1"/>
  <c r="O9" i="25" a="1"/>
  <c r="O9" i="25" s="1"/>
  <c r="Q9" i="25" a="1"/>
  <c r="Q9" i="25" s="1"/>
  <c r="S9" i="25" a="1"/>
  <c r="S9" i="25" s="1"/>
  <c r="U9" i="25" a="1"/>
  <c r="U9" i="25" s="1"/>
  <c r="W9" i="25" a="1"/>
  <c r="W9" i="25" s="1"/>
  <c r="Y9" i="25" a="1"/>
  <c r="Y9" i="25" s="1"/>
  <c r="AA9" i="25" a="1"/>
  <c r="AA9" i="25" s="1"/>
  <c r="AC9" i="25" a="1"/>
  <c r="AC9" i="25" s="1"/>
  <c r="AE9" i="25" a="1"/>
  <c r="AE9" i="25" s="1"/>
  <c r="AG9" i="25" a="1"/>
  <c r="AG9" i="25" s="1"/>
  <c r="AI9" i="25" a="1"/>
  <c r="AI9" i="25" s="1"/>
  <c r="AK9" i="25" a="1"/>
  <c r="AK9" i="25" s="1"/>
  <c r="AM9" i="25" a="1"/>
  <c r="AM9" i="25" s="1"/>
  <c r="AO9" i="25" a="1"/>
  <c r="AO9" i="25" s="1"/>
  <c r="AQ9" i="25" a="1"/>
  <c r="AQ9" i="25" s="1"/>
  <c r="AS9" i="25" a="1"/>
  <c r="AS9" i="25" s="1"/>
  <c r="AU9" i="25" a="1"/>
  <c r="AU9" i="25" s="1"/>
  <c r="AW9" i="25" a="1"/>
  <c r="AW9" i="25" s="1"/>
  <c r="AY9" i="25" a="1"/>
  <c r="AY9" i="25" s="1"/>
  <c r="BA9" i="25" a="1"/>
  <c r="BA9" i="25" s="1"/>
  <c r="BC9" i="25" a="1"/>
  <c r="BC9" i="25" s="1"/>
  <c r="BE9" i="25" a="1"/>
  <c r="BE9" i="25" s="1"/>
  <c r="D6" i="25" a="1"/>
  <c r="D6" i="25" s="1"/>
  <c r="F6" i="25" a="1"/>
  <c r="F6" i="25" s="1"/>
  <c r="H6" i="25" a="1"/>
  <c r="H6" i="25" s="1"/>
  <c r="J6" i="25" a="1"/>
  <c r="J6" i="25" s="1"/>
  <c r="L6" i="25" a="1"/>
  <c r="L6" i="25" s="1"/>
  <c r="N6" i="25" a="1"/>
  <c r="N6" i="25" s="1"/>
  <c r="P6" i="25" a="1"/>
  <c r="P6" i="25" s="1"/>
  <c r="R6" i="25" a="1"/>
  <c r="R6" i="25" s="1"/>
  <c r="T6" i="25" a="1"/>
  <c r="T6" i="25" s="1"/>
  <c r="V6" i="25" a="1"/>
  <c r="V6" i="25" s="1"/>
  <c r="X6" i="25" a="1"/>
  <c r="X6" i="25" s="1"/>
  <c r="Z6" i="25" a="1"/>
  <c r="Z6" i="25" s="1"/>
  <c r="AB6" i="25" a="1"/>
  <c r="AB6" i="25" s="1"/>
  <c r="AD6" i="25" a="1"/>
  <c r="AD6" i="25" s="1"/>
  <c r="AF6" i="25" a="1"/>
  <c r="AF6" i="25" s="1"/>
  <c r="AH6" i="25" a="1"/>
  <c r="AH6" i="25" s="1"/>
  <c r="AJ6" i="25" a="1"/>
  <c r="AJ6" i="25" s="1"/>
  <c r="AL6" i="25" a="1"/>
  <c r="AL6" i="25" s="1"/>
  <c r="AN6" i="25" a="1"/>
  <c r="AN6" i="25" s="1"/>
  <c r="AP6" i="25" a="1"/>
  <c r="AP6" i="25" s="1"/>
  <c r="AR6" i="25" a="1"/>
  <c r="AR6" i="25" s="1"/>
  <c r="AT6" i="25" a="1"/>
  <c r="AT6" i="25" s="1"/>
  <c r="AV6" i="25" a="1"/>
  <c r="AV6" i="25" s="1"/>
  <c r="AX6" i="25" a="1"/>
  <c r="AX6" i="25" s="1"/>
  <c r="AZ6" i="25" a="1"/>
  <c r="AZ6" i="25" s="1"/>
  <c r="BB6" i="25" a="1"/>
  <c r="BB6" i="25" s="1"/>
  <c r="BD6" i="25" a="1"/>
  <c r="BD6" i="25" s="1"/>
  <c r="BF6" i="25" a="1"/>
  <c r="BF6" i="25" s="1"/>
  <c r="BH6" i="25" a="1"/>
  <c r="BH6" i="25" s="1"/>
  <c r="BJ6" i="25" a="1"/>
  <c r="BJ6" i="25" s="1"/>
  <c r="C8" i="25" a="1"/>
  <c r="C8" i="25" s="1"/>
  <c r="A8" i="25" s="1"/>
  <c r="E8" i="25" a="1"/>
  <c r="E8" i="25" s="1"/>
  <c r="G8" i="25" a="1"/>
  <c r="G8" i="25" s="1"/>
  <c r="I8" i="25" a="1"/>
  <c r="I8" i="25" s="1"/>
  <c r="K8" i="25" a="1"/>
  <c r="K8" i="25" s="1"/>
  <c r="M8" i="25" a="1"/>
  <c r="M8" i="25" s="1"/>
  <c r="O8" i="25" a="1"/>
  <c r="O8" i="25" s="1"/>
  <c r="Q8" i="25" a="1"/>
  <c r="Q8" i="25" s="1"/>
  <c r="S8" i="25" a="1"/>
  <c r="S8" i="25" s="1"/>
  <c r="U8" i="25" a="1"/>
  <c r="U8" i="25" s="1"/>
  <c r="W8" i="25" a="1"/>
  <c r="W8" i="25" s="1"/>
  <c r="Y8" i="25" a="1"/>
  <c r="Y8" i="25" s="1"/>
  <c r="AA8" i="25" a="1"/>
  <c r="AA8" i="25" s="1"/>
  <c r="AC8" i="25" a="1"/>
  <c r="AC8" i="25" s="1"/>
  <c r="AE8" i="25" a="1"/>
  <c r="AE8" i="25" s="1"/>
  <c r="AG8" i="25" a="1"/>
  <c r="AG8" i="25" s="1"/>
  <c r="AI8" i="25" a="1"/>
  <c r="AI8" i="25" s="1"/>
  <c r="AK8" i="25" a="1"/>
  <c r="AK8" i="25" s="1"/>
  <c r="AM8" i="25" a="1"/>
  <c r="AM8" i="25" s="1"/>
  <c r="AO8" i="25" a="1"/>
  <c r="AO8" i="25" s="1"/>
  <c r="AQ8" i="25" a="1"/>
  <c r="AQ8" i="25" s="1"/>
  <c r="AS8" i="25" a="1"/>
  <c r="AS8" i="25" s="1"/>
  <c r="AU8" i="25" a="1"/>
  <c r="AU8" i="25" s="1"/>
  <c r="AW8" i="25" a="1"/>
  <c r="AW8" i="25" s="1"/>
  <c r="AY8" i="25" a="1"/>
  <c r="AY8" i="25" s="1"/>
  <c r="BA8" i="25" a="1"/>
  <c r="BA8" i="25" s="1"/>
  <c r="BC8" i="25" a="1"/>
  <c r="BC8" i="25" s="1"/>
  <c r="BE8" i="25" a="1"/>
  <c r="BE8" i="25" s="1"/>
  <c r="BG8" i="25" a="1"/>
  <c r="BG8" i="25" s="1"/>
  <c r="BI8" i="25" a="1"/>
  <c r="BI8" i="25" s="1"/>
  <c r="BK8" i="25" a="1"/>
  <c r="BK8" i="25" s="1"/>
  <c r="D10" i="25" a="1"/>
  <c r="D10" i="25" s="1"/>
  <c r="F10" i="25" a="1"/>
  <c r="F10" i="25" s="1"/>
  <c r="H10" i="25" a="1"/>
  <c r="H10" i="25" s="1"/>
  <c r="J10" i="25" a="1"/>
  <c r="J10" i="25" s="1"/>
  <c r="L10" i="25" a="1"/>
  <c r="L10" i="25" s="1"/>
  <c r="N10" i="25" a="1"/>
  <c r="N10" i="25" s="1"/>
  <c r="P10" i="25" a="1"/>
  <c r="P10" i="25" s="1"/>
  <c r="R10" i="25" a="1"/>
  <c r="R10" i="25" s="1"/>
  <c r="T10" i="25" a="1"/>
  <c r="T10" i="25" s="1"/>
  <c r="V10" i="25" a="1"/>
  <c r="V10" i="25" s="1"/>
  <c r="X10" i="25" a="1"/>
  <c r="X10" i="25" s="1"/>
  <c r="Z10" i="25" a="1"/>
  <c r="Z10" i="25" s="1"/>
  <c r="AB10" i="25" a="1"/>
  <c r="AB10" i="25" s="1"/>
  <c r="AD10" i="25" a="1"/>
  <c r="AD10" i="25" s="1"/>
  <c r="AF10" i="25" a="1"/>
  <c r="AF10" i="25" s="1"/>
  <c r="AH10" i="25" a="1"/>
  <c r="AH10" i="25" s="1"/>
  <c r="AJ10" i="25" a="1"/>
  <c r="AJ10" i="25" s="1"/>
  <c r="AL10" i="25" a="1"/>
  <c r="AL10" i="25" s="1"/>
  <c r="AN10" i="25" a="1"/>
  <c r="AN10" i="25" s="1"/>
  <c r="D5" i="25" a="1"/>
  <c r="D5" i="25" s="1"/>
  <c r="F5" i="25" a="1"/>
  <c r="F5" i="25" s="1"/>
  <c r="H5" i="25" a="1"/>
  <c r="H5" i="25" s="1"/>
  <c r="J5" i="25" a="1"/>
  <c r="J5" i="25" s="1"/>
  <c r="L5" i="25" a="1"/>
  <c r="L5" i="25" s="1"/>
  <c r="N5" i="25" a="1"/>
  <c r="N5" i="25" s="1"/>
  <c r="P5" i="25" a="1"/>
  <c r="P5" i="25" s="1"/>
  <c r="R5" i="25" a="1"/>
  <c r="R5" i="25" s="1"/>
  <c r="T5" i="25" a="1"/>
  <c r="T5" i="25" s="1"/>
  <c r="V5" i="25" a="1"/>
  <c r="V5" i="25" s="1"/>
  <c r="X5" i="25" a="1"/>
  <c r="X5" i="25" s="1"/>
  <c r="Z5" i="25" a="1"/>
  <c r="Z5" i="25" s="1"/>
  <c r="AB5" i="25" a="1"/>
  <c r="AB5" i="25" s="1"/>
  <c r="AD5" i="25" a="1"/>
  <c r="AD5" i="25" s="1"/>
  <c r="AF5" i="25" a="1"/>
  <c r="AF5" i="25" s="1"/>
  <c r="AH5" i="25" a="1"/>
  <c r="AH5" i="25" s="1"/>
  <c r="AJ5" i="25" a="1"/>
  <c r="AJ5" i="25" s="1"/>
  <c r="AL5" i="25" a="1"/>
  <c r="AL5" i="25" s="1"/>
  <c r="AN5" i="25" a="1"/>
  <c r="AN5" i="25" s="1"/>
  <c r="AP5" i="25" a="1"/>
  <c r="AP5" i="25" s="1"/>
  <c r="AR5" i="25" a="1"/>
  <c r="AR5" i="25" s="1"/>
  <c r="AT5" i="25" a="1"/>
  <c r="AT5" i="25" s="1"/>
  <c r="AV5" i="25" a="1"/>
  <c r="AV5" i="25" s="1"/>
  <c r="AX5" i="25" a="1"/>
  <c r="AX5" i="25" s="1"/>
  <c r="AZ5" i="25" a="1"/>
  <c r="AZ5" i="25" s="1"/>
  <c r="BB5" i="25" a="1"/>
  <c r="BB5" i="25" s="1"/>
  <c r="BD5" i="25" a="1"/>
  <c r="BD5" i="25" s="1"/>
  <c r="BF5" i="25" a="1"/>
  <c r="BF5" i="25" s="1"/>
  <c r="BH5" i="25" a="1"/>
  <c r="BH5" i="25" s="1"/>
  <c r="BJ5" i="25" a="1"/>
  <c r="BJ5" i="25" s="1"/>
  <c r="C7" i="25" a="1"/>
  <c r="C7" i="25" s="1"/>
  <c r="A7" i="25" s="1"/>
  <c r="E7" i="25" a="1"/>
  <c r="E7" i="25" s="1"/>
  <c r="G7" i="25" a="1"/>
  <c r="G7" i="25" s="1"/>
  <c r="I7" i="25" a="1"/>
  <c r="I7" i="25" s="1"/>
  <c r="K7" i="25" a="1"/>
  <c r="K7" i="25" s="1"/>
  <c r="M7" i="25" a="1"/>
  <c r="M7" i="25" s="1"/>
  <c r="O7" i="25" a="1"/>
  <c r="O7" i="25" s="1"/>
  <c r="Q7" i="25" a="1"/>
  <c r="Q7" i="25" s="1"/>
  <c r="S7" i="25" a="1"/>
  <c r="S7" i="25" s="1"/>
  <c r="U7" i="25" a="1"/>
  <c r="U7" i="25" s="1"/>
  <c r="W7" i="25" a="1"/>
  <c r="W7" i="25" s="1"/>
  <c r="Y7" i="25" a="1"/>
  <c r="Y7" i="25" s="1"/>
  <c r="AA7" i="25" a="1"/>
  <c r="AA7" i="25" s="1"/>
  <c r="AC7" i="25" a="1"/>
  <c r="AC7" i="25" s="1"/>
  <c r="AE7" i="25" a="1"/>
  <c r="AE7" i="25" s="1"/>
  <c r="AG7" i="25" a="1"/>
  <c r="AG7" i="25" s="1"/>
  <c r="AI7" i="25" a="1"/>
  <c r="AI7" i="25" s="1"/>
  <c r="AK7" i="25" a="1"/>
  <c r="AK7" i="25" s="1"/>
  <c r="AM7" i="25" a="1"/>
  <c r="AM7" i="25" s="1"/>
  <c r="AO7" i="25" a="1"/>
  <c r="AO7" i="25" s="1"/>
  <c r="AQ7" i="25" a="1"/>
  <c r="AQ7" i="25" s="1"/>
  <c r="AS7" i="25" a="1"/>
  <c r="AS7" i="25" s="1"/>
  <c r="AU7" i="25" a="1"/>
  <c r="AU7" i="25" s="1"/>
  <c r="AW7" i="25" a="1"/>
  <c r="AW7" i="25" s="1"/>
  <c r="AY7" i="25" a="1"/>
  <c r="AY7" i="25" s="1"/>
  <c r="BA7" i="25" a="1"/>
  <c r="BA7" i="25" s="1"/>
  <c r="BC7" i="25" a="1"/>
  <c r="BC7" i="25" s="1"/>
  <c r="BE7" i="25" a="1"/>
  <c r="BE7" i="25" s="1"/>
  <c r="BG7" i="25" a="1"/>
  <c r="BG7" i="25" s="1"/>
  <c r="BI7" i="25" a="1"/>
  <c r="BI7" i="25" s="1"/>
  <c r="BK7" i="25" a="1"/>
  <c r="BK7" i="25" s="1"/>
  <c r="D9" i="25" a="1"/>
  <c r="D9" i="25" s="1"/>
  <c r="F9" i="25" a="1"/>
  <c r="F9" i="25" s="1"/>
  <c r="H9" i="25" a="1"/>
  <c r="H9" i="25" s="1"/>
  <c r="J9" i="25" a="1"/>
  <c r="J9" i="25" s="1"/>
  <c r="L9" i="25" a="1"/>
  <c r="L9" i="25" s="1"/>
  <c r="N9" i="25" a="1"/>
  <c r="N9" i="25" s="1"/>
  <c r="P9" i="25" a="1"/>
  <c r="P9" i="25" s="1"/>
  <c r="R9" i="25" a="1"/>
  <c r="R9" i="25" s="1"/>
  <c r="T9" i="25" a="1"/>
  <c r="T9" i="25" s="1"/>
  <c r="V9" i="25" a="1"/>
  <c r="V9" i="25" s="1"/>
  <c r="X9" i="25" a="1"/>
  <c r="X9" i="25" s="1"/>
  <c r="Z9" i="25" a="1"/>
  <c r="Z9" i="25" s="1"/>
  <c r="AB9" i="25" a="1"/>
  <c r="AB9" i="25" s="1"/>
  <c r="AD9" i="25" a="1"/>
  <c r="AD9" i="25" s="1"/>
  <c r="AF9" i="25" a="1"/>
  <c r="AF9" i="25" s="1"/>
  <c r="AH9" i="25" a="1"/>
  <c r="AH9" i="25" s="1"/>
  <c r="AJ9" i="25" a="1"/>
  <c r="AJ9" i="25" s="1"/>
  <c r="AL9" i="25" a="1"/>
  <c r="AL9" i="25" s="1"/>
  <c r="AN9" i="25" a="1"/>
  <c r="AN9" i="25" s="1"/>
  <c r="AP9" i="25" a="1"/>
  <c r="AP9" i="25" s="1"/>
  <c r="AR9" i="25" a="1"/>
  <c r="AR9" i="25" s="1"/>
  <c r="AT9" i="25" a="1"/>
  <c r="AT9" i="25" s="1"/>
  <c r="AV9" i="25" a="1"/>
  <c r="AV9" i="25" s="1"/>
  <c r="C6" i="25" a="1"/>
  <c r="C6" i="25" s="1"/>
  <c r="A6" i="25" s="1"/>
  <c r="E6" i="25" a="1"/>
  <c r="E6" i="25" s="1"/>
  <c r="G6" i="25" a="1"/>
  <c r="G6" i="25" s="1"/>
  <c r="I6" i="25" a="1"/>
  <c r="I6" i="25" s="1"/>
  <c r="K6" i="25" a="1"/>
  <c r="K6" i="25" s="1"/>
  <c r="M6" i="25" a="1"/>
  <c r="M6" i="25" s="1"/>
  <c r="O6" i="25" a="1"/>
  <c r="O6" i="25" s="1"/>
  <c r="Q6" i="25" a="1"/>
  <c r="Q6" i="25" s="1"/>
  <c r="S6" i="25" a="1"/>
  <c r="S6" i="25" s="1"/>
  <c r="U6" i="25" a="1"/>
  <c r="U6" i="25" s="1"/>
  <c r="W6" i="25" a="1"/>
  <c r="W6" i="25" s="1"/>
  <c r="Y6" i="25" a="1"/>
  <c r="Y6" i="25" s="1"/>
  <c r="AA6" i="25" a="1"/>
  <c r="AA6" i="25" s="1"/>
  <c r="AC6" i="25" a="1"/>
  <c r="AC6" i="25" s="1"/>
  <c r="AE6" i="25" a="1"/>
  <c r="AE6" i="25" s="1"/>
  <c r="AG6" i="25" a="1"/>
  <c r="AG6" i="25" s="1"/>
  <c r="AI6" i="25" a="1"/>
  <c r="AI6" i="25" s="1"/>
  <c r="AK6" i="25" a="1"/>
  <c r="AK6" i="25" s="1"/>
  <c r="AM6" i="25" a="1"/>
  <c r="AM6" i="25" s="1"/>
  <c r="AO6" i="25" a="1"/>
  <c r="AO6" i="25" s="1"/>
  <c r="AQ6" i="25" a="1"/>
  <c r="AQ6" i="25" s="1"/>
  <c r="AS6" i="25" a="1"/>
  <c r="AS6" i="25" s="1"/>
  <c r="AU6" i="25" a="1"/>
  <c r="AU6" i="25" s="1"/>
  <c r="AW6" i="25" a="1"/>
  <c r="AW6" i="25" s="1"/>
  <c r="AY6" i="25" a="1"/>
  <c r="AY6" i="25" s="1"/>
  <c r="BA6" i="25" a="1"/>
  <c r="BA6" i="25" s="1"/>
  <c r="BC6" i="25" a="1"/>
  <c r="BC6" i="25" s="1"/>
  <c r="BE6" i="25" a="1"/>
  <c r="BE6" i="25" s="1"/>
  <c r="BG6" i="25" a="1"/>
  <c r="BG6" i="25" s="1"/>
  <c r="BI6" i="25" a="1"/>
  <c r="BI6" i="25" s="1"/>
  <c r="BK6" i="25" a="1"/>
  <c r="BK6" i="25" s="1"/>
  <c r="D8" i="25" a="1"/>
  <c r="D8" i="25" s="1"/>
  <c r="F8" i="25" a="1"/>
  <c r="F8" i="25" s="1"/>
  <c r="H8" i="25" a="1"/>
  <c r="H8" i="25" s="1"/>
  <c r="J8" i="25" a="1"/>
  <c r="J8" i="25" s="1"/>
  <c r="L8" i="25" a="1"/>
  <c r="L8" i="25" s="1"/>
  <c r="N8" i="25" a="1"/>
  <c r="N8" i="25" s="1"/>
  <c r="P8" i="25" a="1"/>
  <c r="P8" i="25" s="1"/>
  <c r="R8" i="25" a="1"/>
  <c r="R8" i="25" s="1"/>
  <c r="T8" i="25" a="1"/>
  <c r="T8" i="25" s="1"/>
  <c r="V8" i="25" a="1"/>
  <c r="V8" i="25" s="1"/>
  <c r="X8" i="25" a="1"/>
  <c r="X8" i="25" s="1"/>
  <c r="Z8" i="25" a="1"/>
  <c r="Z8" i="25" s="1"/>
  <c r="AB8" i="25" a="1"/>
  <c r="AB8" i="25" s="1"/>
  <c r="AD8" i="25" a="1"/>
  <c r="AD8" i="25" s="1"/>
  <c r="AF8" i="25" a="1"/>
  <c r="AF8" i="25" s="1"/>
  <c r="AH8" i="25" a="1"/>
  <c r="AH8" i="25" s="1"/>
  <c r="AJ8" i="25" a="1"/>
  <c r="AJ8" i="25" s="1"/>
  <c r="AL8" i="25" a="1"/>
  <c r="AL8" i="25" s="1"/>
  <c r="AN8" i="25" a="1"/>
  <c r="AN8" i="25" s="1"/>
  <c r="AP8" i="25" a="1"/>
  <c r="AP8" i="25" s="1"/>
  <c r="AR8" i="25" a="1"/>
  <c r="AR8" i="25" s="1"/>
  <c r="AT8" i="25" a="1"/>
  <c r="AT8" i="25" s="1"/>
  <c r="AV8" i="25" a="1"/>
  <c r="AV8" i="25" s="1"/>
  <c r="AX8" i="25" a="1"/>
  <c r="AX8" i="25" s="1"/>
  <c r="AZ8" i="25" a="1"/>
  <c r="AZ8" i="25" s="1"/>
  <c r="BB8" i="25" a="1"/>
  <c r="BB8" i="25" s="1"/>
  <c r="BD8" i="25" a="1"/>
  <c r="BD8" i="25" s="1"/>
  <c r="BF8" i="25" a="1"/>
  <c r="BF8" i="25" s="1"/>
  <c r="BH8" i="25" a="1"/>
  <c r="BH8" i="25" s="1"/>
  <c r="BJ8" i="25" a="1"/>
  <c r="BJ8" i="25" s="1"/>
  <c r="AX9" i="25" a="1"/>
  <c r="AX9" i="25" s="1"/>
  <c r="BB9" i="25" a="1"/>
  <c r="BB9" i="25" s="1"/>
  <c r="BF9" i="25" a="1"/>
  <c r="BF9" i="25" s="1"/>
  <c r="BK9" i="25" a="1"/>
  <c r="BK9" i="25" s="1"/>
  <c r="G10" i="25" a="1"/>
  <c r="G10" i="25" s="1"/>
  <c r="O10" i="25" a="1"/>
  <c r="O10" i="25" s="1"/>
  <c r="W10" i="25" a="1"/>
  <c r="W10" i="25" s="1"/>
  <c r="AE10" i="25" a="1"/>
  <c r="AE10" i="25" s="1"/>
  <c r="AM10" i="25" a="1"/>
  <c r="AM10" i="25" s="1"/>
  <c r="D11" i="25" a="1"/>
  <c r="D11" i="25" s="1"/>
  <c r="F11" i="25" a="1"/>
  <c r="F11" i="25" s="1"/>
  <c r="H11" i="25" a="1"/>
  <c r="H11" i="25" s="1"/>
  <c r="J11" i="25" a="1"/>
  <c r="J11" i="25" s="1"/>
  <c r="L11" i="25" a="1"/>
  <c r="L11" i="25" s="1"/>
  <c r="N11" i="25" a="1"/>
  <c r="N11" i="25" s="1"/>
  <c r="P11" i="25" a="1"/>
  <c r="P11" i="25" s="1"/>
  <c r="R11" i="25" a="1"/>
  <c r="R11" i="25" s="1"/>
  <c r="T11" i="25" a="1"/>
  <c r="T11" i="25" s="1"/>
  <c r="V11" i="25" a="1"/>
  <c r="V11" i="25" s="1"/>
  <c r="X11" i="25" a="1"/>
  <c r="X11" i="25" s="1"/>
  <c r="Z11" i="25" a="1"/>
  <c r="Z11" i="25" s="1"/>
  <c r="AB11" i="25" a="1"/>
  <c r="AB11" i="25" s="1"/>
  <c r="AD11" i="25" a="1"/>
  <c r="AD11" i="25" s="1"/>
  <c r="AF11" i="25" a="1"/>
  <c r="AF11" i="25" s="1"/>
  <c r="AH11" i="25" a="1"/>
  <c r="AH11" i="25" s="1"/>
  <c r="AJ11" i="25" a="1"/>
  <c r="AJ11" i="25" s="1"/>
  <c r="AL11" i="25" a="1"/>
  <c r="AL11" i="25" s="1"/>
  <c r="AN11" i="25" a="1"/>
  <c r="AN11" i="25" s="1"/>
  <c r="AP11" i="25" a="1"/>
  <c r="AP11" i="25" s="1"/>
  <c r="AR11" i="25" a="1"/>
  <c r="AR11" i="25" s="1"/>
  <c r="AT11" i="25" a="1"/>
  <c r="AT11" i="25" s="1"/>
  <c r="AV11" i="25" a="1"/>
  <c r="AV11" i="25" s="1"/>
  <c r="AX11" i="25" a="1"/>
  <c r="AX11" i="25" s="1"/>
  <c r="AZ11" i="25" a="1"/>
  <c r="AZ11" i="25" s="1"/>
  <c r="BB11" i="25" a="1"/>
  <c r="BB11" i="25" s="1"/>
  <c r="BD11" i="25" a="1"/>
  <c r="BD11" i="25" s="1"/>
  <c r="BF11" i="25" a="1"/>
  <c r="BF11" i="25" s="1"/>
  <c r="BH11" i="25" a="1"/>
  <c r="BH11" i="25" s="1"/>
  <c r="BJ11" i="25" a="1"/>
  <c r="BJ11" i="25" s="1"/>
  <c r="C13" i="25" a="1"/>
  <c r="C13" i="25" s="1"/>
  <c r="A13" i="25" s="1"/>
  <c r="E13" i="25" a="1"/>
  <c r="E13" i="25" s="1"/>
  <c r="G13" i="25" a="1"/>
  <c r="G13" i="25" s="1"/>
  <c r="I13" i="25" a="1"/>
  <c r="I13" i="25" s="1"/>
  <c r="K13" i="25" a="1"/>
  <c r="K13" i="25" s="1"/>
  <c r="M13" i="25" a="1"/>
  <c r="M13" i="25" s="1"/>
  <c r="O13" i="25" a="1"/>
  <c r="O13" i="25" s="1"/>
  <c r="Q13" i="25" a="1"/>
  <c r="Q13" i="25" s="1"/>
  <c r="S13" i="25" a="1"/>
  <c r="S13" i="25" s="1"/>
  <c r="U13" i="25" a="1"/>
  <c r="U13" i="25" s="1"/>
  <c r="W13" i="25" a="1"/>
  <c r="W13" i="25" s="1"/>
  <c r="Y13" i="25" a="1"/>
  <c r="Y13" i="25" s="1"/>
  <c r="AA13" i="25" a="1"/>
  <c r="AA13" i="25" s="1"/>
  <c r="AC13" i="25" a="1"/>
  <c r="AC13" i="25" s="1"/>
  <c r="AE13" i="25" a="1"/>
  <c r="AE13" i="25" s="1"/>
  <c r="AG13" i="25" a="1"/>
  <c r="AG13" i="25" s="1"/>
  <c r="AI13" i="25" a="1"/>
  <c r="AI13" i="25" s="1"/>
  <c r="AK13" i="25" a="1"/>
  <c r="AK13" i="25" s="1"/>
  <c r="AM13" i="25" a="1"/>
  <c r="AM13" i="25" s="1"/>
  <c r="AO13" i="25" a="1"/>
  <c r="AO13" i="25" s="1"/>
  <c r="AQ13" i="25" a="1"/>
  <c r="AQ13" i="25" s="1"/>
  <c r="AS13" i="25" a="1"/>
  <c r="AS13" i="25" s="1"/>
  <c r="AU13" i="25" a="1"/>
  <c r="AU13" i="25" s="1"/>
  <c r="AW13" i="25" a="1"/>
  <c r="AW13" i="25" s="1"/>
  <c r="AY13" i="25" a="1"/>
  <c r="AY13" i="25" s="1"/>
  <c r="BA13" i="25" a="1"/>
  <c r="BA13" i="25" s="1"/>
  <c r="BC13" i="25" a="1"/>
  <c r="BC13" i="25" s="1"/>
  <c r="BE13" i="25" a="1"/>
  <c r="BE13" i="25" s="1"/>
  <c r="BG13" i="25" a="1"/>
  <c r="BG13" i="25" s="1"/>
  <c r="BI13" i="25" a="1"/>
  <c r="BI13" i="25" s="1"/>
  <c r="BK13" i="25" a="1"/>
  <c r="BK13" i="25" s="1"/>
  <c r="D15" i="25" a="1"/>
  <c r="D15" i="25" s="1"/>
  <c r="F15" i="25" a="1"/>
  <c r="F15" i="25" s="1"/>
  <c r="H15" i="25" a="1"/>
  <c r="H15" i="25" s="1"/>
  <c r="J15" i="25" a="1"/>
  <c r="J15" i="25" s="1"/>
  <c r="L15" i="25" a="1"/>
  <c r="L15" i="25" s="1"/>
  <c r="N15" i="25" a="1"/>
  <c r="N15" i="25" s="1"/>
  <c r="P15" i="25" a="1"/>
  <c r="P15" i="25" s="1"/>
  <c r="R15" i="25" a="1"/>
  <c r="R15" i="25" s="1"/>
  <c r="T15" i="25" a="1"/>
  <c r="T15" i="25" s="1"/>
  <c r="V15" i="25" a="1"/>
  <c r="V15" i="25" s="1"/>
  <c r="X15" i="25" a="1"/>
  <c r="X15" i="25" s="1"/>
  <c r="Z15" i="25" a="1"/>
  <c r="Z15" i="25" s="1"/>
  <c r="AB15" i="25" a="1"/>
  <c r="AB15" i="25" s="1"/>
  <c r="AD15" i="25" a="1"/>
  <c r="AD15" i="25" s="1"/>
  <c r="AF15" i="25" a="1"/>
  <c r="AF15" i="25" s="1"/>
  <c r="AH15" i="25" a="1"/>
  <c r="AH15" i="25" s="1"/>
  <c r="AJ15" i="25" a="1"/>
  <c r="AJ15" i="25" s="1"/>
  <c r="AL15" i="25" a="1"/>
  <c r="AL15" i="25" s="1"/>
  <c r="AN15" i="25" a="1"/>
  <c r="AN15" i="25" s="1"/>
  <c r="AP15" i="25" a="1"/>
  <c r="AP15" i="25" s="1"/>
  <c r="AR15" i="25" a="1"/>
  <c r="AR15" i="25" s="1"/>
  <c r="AT15" i="25" a="1"/>
  <c r="AT15" i="25" s="1"/>
  <c r="AV15" i="25" a="1"/>
  <c r="AV15" i="25" s="1"/>
  <c r="AX15" i="25" a="1"/>
  <c r="AX15" i="25" s="1"/>
  <c r="AZ15" i="25" a="1"/>
  <c r="AZ15" i="25" s="1"/>
  <c r="BB15" i="25" a="1"/>
  <c r="BB15" i="25" s="1"/>
  <c r="BD15" i="25" a="1"/>
  <c r="BD15" i="25" s="1"/>
  <c r="BF15" i="25" a="1"/>
  <c r="BF15" i="25" s="1"/>
  <c r="BH15" i="25" a="1"/>
  <c r="BH15" i="25" s="1"/>
  <c r="BJ15" i="25" a="1"/>
  <c r="BJ15" i="25" s="1"/>
  <c r="C17" i="25" a="1"/>
  <c r="C17" i="25" s="1"/>
  <c r="A17" i="25" s="1"/>
  <c r="E17" i="25" a="1"/>
  <c r="E17" i="25" s="1"/>
  <c r="G17" i="25" a="1"/>
  <c r="G17" i="25" s="1"/>
  <c r="I17" i="25" a="1"/>
  <c r="I17" i="25" s="1"/>
  <c r="K17" i="25" a="1"/>
  <c r="K17" i="25" s="1"/>
  <c r="M17" i="25" a="1"/>
  <c r="M17" i="25" s="1"/>
  <c r="O17" i="25" a="1"/>
  <c r="O17" i="25" s="1"/>
  <c r="Q17" i="25" a="1"/>
  <c r="Q17" i="25" s="1"/>
  <c r="S17" i="25" a="1"/>
  <c r="S17" i="25" s="1"/>
  <c r="U17" i="25" a="1"/>
  <c r="U17" i="25" s="1"/>
  <c r="W17" i="25" a="1"/>
  <c r="W17" i="25" s="1"/>
  <c r="Y17" i="25" a="1"/>
  <c r="Y17" i="25" s="1"/>
  <c r="AA17" i="25" a="1"/>
  <c r="AA17" i="25" s="1"/>
  <c r="AC17" i="25" a="1"/>
  <c r="AC17" i="25" s="1"/>
  <c r="AE17" i="25" a="1"/>
  <c r="AE17" i="25" s="1"/>
  <c r="AG17" i="25" a="1"/>
  <c r="AG17" i="25" s="1"/>
  <c r="AI17" i="25" a="1"/>
  <c r="AI17" i="25" s="1"/>
  <c r="AK17" i="25" a="1"/>
  <c r="AK17" i="25" s="1"/>
  <c r="AM17" i="25" a="1"/>
  <c r="AM17" i="25" s="1"/>
  <c r="AO17" i="25" a="1"/>
  <c r="AO17" i="25" s="1"/>
  <c r="AQ17" i="25" a="1"/>
  <c r="AQ17" i="25" s="1"/>
  <c r="AS17" i="25" a="1"/>
  <c r="AS17" i="25" s="1"/>
  <c r="AU17" i="25" a="1"/>
  <c r="AU17" i="25" s="1"/>
  <c r="AW17" i="25" a="1"/>
  <c r="AW17" i="25" s="1"/>
  <c r="AY17" i="25" a="1"/>
  <c r="AY17" i="25" s="1"/>
  <c r="BA17" i="25" a="1"/>
  <c r="BA17" i="25" s="1"/>
  <c r="BC17" i="25" a="1"/>
  <c r="BC17" i="25" s="1"/>
  <c r="BE17" i="25" a="1"/>
  <c r="BE17" i="25" s="1"/>
  <c r="BG17" i="25" a="1"/>
  <c r="BG17" i="25" s="1"/>
  <c r="BI17" i="25" a="1"/>
  <c r="BI17" i="25" s="1"/>
  <c r="BK17" i="25" a="1"/>
  <c r="BK17" i="25" s="1"/>
  <c r="D19" i="25" a="1"/>
  <c r="D19" i="25" s="1"/>
  <c r="F19" i="25" a="1"/>
  <c r="F19" i="25" s="1"/>
  <c r="H19" i="25" a="1"/>
  <c r="H19" i="25" s="1"/>
  <c r="J19" i="25" a="1"/>
  <c r="J19" i="25" s="1"/>
  <c r="L19" i="25" a="1"/>
  <c r="L19" i="25" s="1"/>
  <c r="N19" i="25" a="1"/>
  <c r="N19" i="25" s="1"/>
  <c r="P19" i="25" a="1"/>
  <c r="P19" i="25" s="1"/>
  <c r="R19" i="25" a="1"/>
  <c r="R19" i="25" s="1"/>
  <c r="T19" i="25" a="1"/>
  <c r="T19" i="25" s="1"/>
  <c r="V19" i="25" a="1"/>
  <c r="V19" i="25" s="1"/>
  <c r="X19" i="25" a="1"/>
  <c r="X19" i="25" s="1"/>
  <c r="Z19" i="25" a="1"/>
  <c r="Z19" i="25" s="1"/>
  <c r="AB19" i="25" a="1"/>
  <c r="AB19" i="25" s="1"/>
  <c r="AD19" i="25" a="1"/>
  <c r="AD19" i="25" s="1"/>
  <c r="AF19" i="25" a="1"/>
  <c r="AF19" i="25" s="1"/>
  <c r="AH19" i="25" a="1"/>
  <c r="AH19" i="25" s="1"/>
  <c r="AJ19" i="25" a="1"/>
  <c r="AJ19" i="25" s="1"/>
  <c r="AL19" i="25" a="1"/>
  <c r="AL19" i="25" s="1"/>
  <c r="AN19" i="25" a="1"/>
  <c r="AN19" i="25" s="1"/>
  <c r="AP19" i="25" a="1"/>
  <c r="AP19" i="25" s="1"/>
  <c r="AR19" i="25" a="1"/>
  <c r="AR19" i="25" s="1"/>
  <c r="AT19" i="25" a="1"/>
  <c r="AT19" i="25" s="1"/>
  <c r="AV19" i="25" a="1"/>
  <c r="AV19" i="25" s="1"/>
  <c r="AX19" i="25" a="1"/>
  <c r="AX19" i="25" s="1"/>
  <c r="AZ19" i="25" a="1"/>
  <c r="AZ19" i="25" s="1"/>
  <c r="BB19" i="25" a="1"/>
  <c r="BB19" i="25" s="1"/>
  <c r="BD19" i="25" a="1"/>
  <c r="BD19" i="25" s="1"/>
  <c r="BF19" i="25" a="1"/>
  <c r="BF19" i="25" s="1"/>
  <c r="BH19" i="25" a="1"/>
  <c r="BH19" i="25" s="1"/>
  <c r="BJ19" i="25" a="1"/>
  <c r="BJ19" i="25" s="1"/>
  <c r="C21" i="25" a="1"/>
  <c r="C21" i="25" s="1"/>
  <c r="A21" i="25" s="1"/>
  <c r="E21" i="25" a="1"/>
  <c r="E21" i="25" s="1"/>
  <c r="G21" i="25" a="1"/>
  <c r="G21" i="25" s="1"/>
  <c r="I21" i="25" a="1"/>
  <c r="I21" i="25" s="1"/>
  <c r="K21" i="25" a="1"/>
  <c r="K21" i="25" s="1"/>
  <c r="M21" i="25" a="1"/>
  <c r="M21" i="25" s="1"/>
  <c r="O21" i="25" a="1"/>
  <c r="O21" i="25" s="1"/>
  <c r="Q21" i="25" a="1"/>
  <c r="Q21" i="25" s="1"/>
  <c r="S21" i="25" a="1"/>
  <c r="S21" i="25" s="1"/>
  <c r="U21" i="25" a="1"/>
  <c r="U21" i="25" s="1"/>
  <c r="W21" i="25" a="1"/>
  <c r="W21" i="25" s="1"/>
  <c r="Y21" i="25" a="1"/>
  <c r="Y21" i="25" s="1"/>
  <c r="AA21" i="25" a="1"/>
  <c r="AA21" i="25" s="1"/>
  <c r="AC21" i="25" a="1"/>
  <c r="AC21" i="25" s="1"/>
  <c r="AE21" i="25" a="1"/>
  <c r="AE21" i="25" s="1"/>
  <c r="AG21" i="25" a="1"/>
  <c r="AG21" i="25" s="1"/>
  <c r="AI21" i="25" a="1"/>
  <c r="AI21" i="25" s="1"/>
  <c r="AK21" i="25" a="1"/>
  <c r="AK21" i="25" s="1"/>
  <c r="AM21" i="25" a="1"/>
  <c r="AM21" i="25" s="1"/>
  <c r="AO21" i="25" a="1"/>
  <c r="AO21" i="25" s="1"/>
  <c r="AQ21" i="25" a="1"/>
  <c r="AQ21" i="25" s="1"/>
  <c r="AS21" i="25" a="1"/>
  <c r="AS21" i="25" s="1"/>
  <c r="AU21" i="25" a="1"/>
  <c r="AU21" i="25" s="1"/>
  <c r="AW21" i="25" a="1"/>
  <c r="AW21" i="25" s="1"/>
  <c r="AY21" i="25" a="1"/>
  <c r="AY21" i="25" s="1"/>
  <c r="BA21" i="25" a="1"/>
  <c r="BA21" i="25" s="1"/>
  <c r="BC21" i="25" a="1"/>
  <c r="BC21" i="25" s="1"/>
  <c r="BE21" i="25" a="1"/>
  <c r="BE21" i="25" s="1"/>
  <c r="BG21" i="25" a="1"/>
  <c r="BG21" i="25" s="1"/>
  <c r="BI21" i="25" a="1"/>
  <c r="BI21" i="25" s="1"/>
  <c r="BK21" i="25" a="1"/>
  <c r="BK21" i="25" s="1"/>
  <c r="D23" i="25" a="1"/>
  <c r="D23" i="25" s="1"/>
  <c r="F23" i="25" a="1"/>
  <c r="F23" i="25" s="1"/>
  <c r="H23" i="25" a="1"/>
  <c r="H23" i="25" s="1"/>
  <c r="J23" i="25" a="1"/>
  <c r="J23" i="25" s="1"/>
  <c r="L23" i="25" a="1"/>
  <c r="L23" i="25" s="1"/>
  <c r="N23" i="25" a="1"/>
  <c r="N23" i="25" s="1"/>
  <c r="P23" i="25" a="1"/>
  <c r="P23" i="25" s="1"/>
  <c r="R23" i="25" a="1"/>
  <c r="R23" i="25" s="1"/>
  <c r="T23" i="25" a="1"/>
  <c r="T23" i="25" s="1"/>
  <c r="V23" i="25" a="1"/>
  <c r="V23" i="25" s="1"/>
  <c r="X23" i="25" a="1"/>
  <c r="X23" i="25" s="1"/>
  <c r="Z23" i="25" a="1"/>
  <c r="Z23" i="25" s="1"/>
  <c r="AB23" i="25" a="1"/>
  <c r="AB23" i="25" s="1"/>
  <c r="AD23" i="25" a="1"/>
  <c r="AD23" i="25" s="1"/>
  <c r="AF23" i="25" a="1"/>
  <c r="AF23" i="25" s="1"/>
  <c r="AH23" i="25" a="1"/>
  <c r="AH23" i="25" s="1"/>
  <c r="AJ23" i="25" a="1"/>
  <c r="AJ23" i="25" s="1"/>
  <c r="AL23" i="25" a="1"/>
  <c r="AL23" i="25" s="1"/>
  <c r="AN23" i="25" a="1"/>
  <c r="AN23" i="25" s="1"/>
  <c r="AP23" i="25" a="1"/>
  <c r="AP23" i="25" s="1"/>
  <c r="AR23" i="25" a="1"/>
  <c r="AR23" i="25" s="1"/>
  <c r="AT23" i="25" a="1"/>
  <c r="AT23" i="25" s="1"/>
  <c r="AV23" i="25" a="1"/>
  <c r="AV23" i="25" s="1"/>
  <c r="AX23" i="25" a="1"/>
  <c r="AX23" i="25" s="1"/>
  <c r="AZ23" i="25" a="1"/>
  <c r="AZ23" i="25" s="1"/>
  <c r="BB23" i="25" a="1"/>
  <c r="BB23" i="25" s="1"/>
  <c r="BD23" i="25" a="1"/>
  <c r="BD23" i="25" s="1"/>
  <c r="BF23" i="25" a="1"/>
  <c r="BF23" i="25" s="1"/>
  <c r="BH23" i="25" a="1"/>
  <c r="BH23" i="25" s="1"/>
  <c r="BJ23" i="25" a="1"/>
  <c r="BJ23" i="25" s="1"/>
  <c r="C25" i="25" a="1"/>
  <c r="C25" i="25" s="1"/>
  <c r="A25" i="25" s="1"/>
  <c r="E25" i="25" a="1"/>
  <c r="E25" i="25" s="1"/>
  <c r="G25" i="25" a="1"/>
  <c r="G25" i="25" s="1"/>
  <c r="I25" i="25" a="1"/>
  <c r="I25" i="25" s="1"/>
  <c r="K25" i="25" a="1"/>
  <c r="K25" i="25" s="1"/>
  <c r="M25" i="25" a="1"/>
  <c r="M25" i="25" s="1"/>
  <c r="O25" i="25" a="1"/>
  <c r="O25" i="25" s="1"/>
  <c r="Q25" i="25" a="1"/>
  <c r="Q25" i="25" s="1"/>
  <c r="S25" i="25" a="1"/>
  <c r="S25" i="25" s="1"/>
  <c r="U25" i="25" a="1"/>
  <c r="U25" i="25" s="1"/>
  <c r="W25" i="25" a="1"/>
  <c r="W25" i="25" s="1"/>
  <c r="Y25" i="25" a="1"/>
  <c r="Y25" i="25" s="1"/>
  <c r="AA25" i="25" a="1"/>
  <c r="AA25" i="25" s="1"/>
  <c r="AC25" i="25" a="1"/>
  <c r="AC25" i="25" s="1"/>
  <c r="AE25" i="25" a="1"/>
  <c r="AE25" i="25" s="1"/>
  <c r="AG25" i="25" a="1"/>
  <c r="AG25" i="25" s="1"/>
  <c r="AI25" i="25" a="1"/>
  <c r="AI25" i="25" s="1"/>
  <c r="AK25" i="25" a="1"/>
  <c r="AK25" i="25" s="1"/>
  <c r="AM25" i="25" a="1"/>
  <c r="AM25" i="25" s="1"/>
  <c r="AO25" i="25" a="1"/>
  <c r="AO25" i="25" s="1"/>
  <c r="AQ25" i="25" a="1"/>
  <c r="AQ25" i="25" s="1"/>
  <c r="AS25" i="25" a="1"/>
  <c r="AS25" i="25" s="1"/>
  <c r="AU25" i="25" a="1"/>
  <c r="AU25" i="25" s="1"/>
  <c r="AW25" i="25" a="1"/>
  <c r="AW25" i="25" s="1"/>
  <c r="AY25" i="25" a="1"/>
  <c r="AY25" i="25" s="1"/>
  <c r="BA25" i="25" a="1"/>
  <c r="BA25" i="25" s="1"/>
  <c r="BC25" i="25" a="1"/>
  <c r="BC25" i="25" s="1"/>
  <c r="BE25" i="25" a="1"/>
  <c r="BE25" i="25" s="1"/>
  <c r="BG25" i="25" a="1"/>
  <c r="BG25" i="25" s="1"/>
  <c r="BI25" i="25" a="1"/>
  <c r="BI25" i="25" s="1"/>
  <c r="BK25" i="25" a="1"/>
  <c r="BK25" i="25" s="1"/>
  <c r="D27" i="25" a="1"/>
  <c r="D27" i="25" s="1"/>
  <c r="F27" i="25" a="1"/>
  <c r="F27" i="25" s="1"/>
  <c r="H27" i="25" a="1"/>
  <c r="H27" i="25" s="1"/>
  <c r="J27" i="25" a="1"/>
  <c r="J27" i="25" s="1"/>
  <c r="L27" i="25" a="1"/>
  <c r="L27" i="25" s="1"/>
  <c r="N27" i="25" a="1"/>
  <c r="N27" i="25" s="1"/>
  <c r="P27" i="25" a="1"/>
  <c r="P27" i="25" s="1"/>
  <c r="R27" i="25" a="1"/>
  <c r="R27" i="25" s="1"/>
  <c r="T27" i="25" a="1"/>
  <c r="T27" i="25" s="1"/>
  <c r="V27" i="25" a="1"/>
  <c r="V27" i="25" s="1"/>
  <c r="X27" i="25" a="1"/>
  <c r="X27" i="25" s="1"/>
  <c r="Z27" i="25" a="1"/>
  <c r="Z27" i="25" s="1"/>
  <c r="AB27" i="25" a="1"/>
  <c r="AB27" i="25" s="1"/>
  <c r="AD27" i="25" a="1"/>
  <c r="AD27" i="25" s="1"/>
  <c r="AF27" i="25" a="1"/>
  <c r="AF27" i="25" s="1"/>
  <c r="AH27" i="25" a="1"/>
  <c r="AH27" i="25" s="1"/>
  <c r="AJ27" i="25" a="1"/>
  <c r="AJ27" i="25" s="1"/>
  <c r="AL27" i="25" a="1"/>
  <c r="AL27" i="25" s="1"/>
  <c r="AN27" i="25" a="1"/>
  <c r="AN27" i="25" s="1"/>
  <c r="AP27" i="25" a="1"/>
  <c r="AP27" i="25" s="1"/>
  <c r="AR27" i="25" a="1"/>
  <c r="AR27" i="25" s="1"/>
  <c r="AT27" i="25" a="1"/>
  <c r="AT27" i="25" s="1"/>
  <c r="AV27" i="25" a="1"/>
  <c r="AV27" i="25" s="1"/>
  <c r="AX27" i="25" a="1"/>
  <c r="AX27" i="25" s="1"/>
  <c r="AZ27" i="25" a="1"/>
  <c r="AZ27" i="25" s="1"/>
  <c r="BB27" i="25" a="1"/>
  <c r="BB27" i="25" s="1"/>
  <c r="BD27" i="25" a="1"/>
  <c r="BD27" i="25" s="1"/>
  <c r="BF27" i="25" a="1"/>
  <c r="BF27" i="25" s="1"/>
  <c r="BH27" i="25" a="1"/>
  <c r="BH27" i="25" s="1"/>
  <c r="BJ27" i="25" a="1"/>
  <c r="BJ27" i="25" s="1"/>
  <c r="C29" i="25" a="1"/>
  <c r="C29" i="25" s="1"/>
  <c r="A29" i="25" s="1"/>
  <c r="E29" i="25" a="1"/>
  <c r="E29" i="25" s="1"/>
  <c r="G29" i="25" a="1"/>
  <c r="G29" i="25" s="1"/>
  <c r="I29" i="25" a="1"/>
  <c r="I29" i="25" s="1"/>
  <c r="K29" i="25" a="1"/>
  <c r="K29" i="25" s="1"/>
  <c r="M29" i="25" a="1"/>
  <c r="M29" i="25" s="1"/>
  <c r="O29" i="25" a="1"/>
  <c r="O29" i="25" s="1"/>
  <c r="Q29" i="25" a="1"/>
  <c r="Q29" i="25" s="1"/>
  <c r="S29" i="25" a="1"/>
  <c r="S29" i="25" s="1"/>
  <c r="U29" i="25" a="1"/>
  <c r="U29" i="25" s="1"/>
  <c r="W29" i="25" a="1"/>
  <c r="W29" i="25" s="1"/>
  <c r="Y29" i="25" a="1"/>
  <c r="Y29" i="25" s="1"/>
  <c r="AA29" i="25" a="1"/>
  <c r="AA29" i="25" s="1"/>
  <c r="AC29" i="25" a="1"/>
  <c r="AC29" i="25" s="1"/>
  <c r="AE29" i="25" a="1"/>
  <c r="AE29" i="25" s="1"/>
  <c r="AG29" i="25" a="1"/>
  <c r="AG29" i="25" s="1"/>
  <c r="AI29" i="25" a="1"/>
  <c r="AI29" i="25" s="1"/>
  <c r="AK29" i="25" a="1"/>
  <c r="AK29" i="25" s="1"/>
  <c r="AM29" i="25" a="1"/>
  <c r="AM29" i="25" s="1"/>
  <c r="AO29" i="25" a="1"/>
  <c r="AO29" i="25" s="1"/>
  <c r="AQ29" i="25" a="1"/>
  <c r="AQ29" i="25" s="1"/>
  <c r="AS29" i="25" a="1"/>
  <c r="AS29" i="25" s="1"/>
  <c r="AU29" i="25" a="1"/>
  <c r="AU29" i="25" s="1"/>
  <c r="AW29" i="25" a="1"/>
  <c r="AW29" i="25" s="1"/>
  <c r="AY29" i="25" a="1"/>
  <c r="AY29" i="25" s="1"/>
  <c r="BA29" i="25" a="1"/>
  <c r="BA29" i="25" s="1"/>
  <c r="BC29" i="25" a="1"/>
  <c r="BC29" i="25" s="1"/>
  <c r="BE29" i="25" a="1"/>
  <c r="BE29" i="25" s="1"/>
  <c r="BG29" i="25" a="1"/>
  <c r="BG29" i="25" s="1"/>
  <c r="BI29" i="25" a="1"/>
  <c r="BI29" i="25" s="1"/>
  <c r="BK29" i="25" a="1"/>
  <c r="BK29" i="25" s="1"/>
  <c r="D31" i="25" a="1"/>
  <c r="D31" i="25" s="1"/>
  <c r="F31" i="25" a="1"/>
  <c r="F31" i="25" s="1"/>
  <c r="H31" i="25" a="1"/>
  <c r="H31" i="25" s="1"/>
  <c r="J31" i="25" a="1"/>
  <c r="J31" i="25" s="1"/>
  <c r="L31" i="25" a="1"/>
  <c r="L31" i="25" s="1"/>
  <c r="N31" i="25" a="1"/>
  <c r="N31" i="25" s="1"/>
  <c r="P31" i="25" a="1"/>
  <c r="P31" i="25" s="1"/>
  <c r="R31" i="25" a="1"/>
  <c r="R31" i="25" s="1"/>
  <c r="T31" i="25" a="1"/>
  <c r="T31" i="25" s="1"/>
  <c r="V31" i="25" a="1"/>
  <c r="V31" i="25" s="1"/>
  <c r="X31" i="25" a="1"/>
  <c r="X31" i="25" s="1"/>
  <c r="Z31" i="25" a="1"/>
  <c r="Z31" i="25" s="1"/>
  <c r="AB31" i="25" a="1"/>
  <c r="AB31" i="25" s="1"/>
  <c r="AD31" i="25" a="1"/>
  <c r="AD31" i="25" s="1"/>
  <c r="AF31" i="25" a="1"/>
  <c r="AF31" i="25" s="1"/>
  <c r="AH31" i="25" a="1"/>
  <c r="AH31" i="25" s="1"/>
  <c r="AJ31" i="25" a="1"/>
  <c r="AJ31" i="25" s="1"/>
  <c r="AL31" i="25" a="1"/>
  <c r="AL31" i="25" s="1"/>
  <c r="AN31" i="25" a="1"/>
  <c r="AN31" i="25" s="1"/>
  <c r="AP31" i="25" a="1"/>
  <c r="AP31" i="25" s="1"/>
  <c r="AR31" i="25" a="1"/>
  <c r="AR31" i="25" s="1"/>
  <c r="AT31" i="25" a="1"/>
  <c r="AT31" i="25" s="1"/>
  <c r="AV31" i="25" a="1"/>
  <c r="AV31" i="25" s="1"/>
  <c r="AX31" i="25" a="1"/>
  <c r="AX31" i="25" s="1"/>
  <c r="AZ31" i="25" a="1"/>
  <c r="AZ31" i="25" s="1"/>
  <c r="BB31" i="25" a="1"/>
  <c r="BB31" i="25" s="1"/>
  <c r="BD31" i="25" a="1"/>
  <c r="BD31" i="25" s="1"/>
  <c r="BF31" i="25" a="1"/>
  <c r="BF31" i="25" s="1"/>
  <c r="BH31" i="25" a="1"/>
  <c r="BH31" i="25" s="1"/>
  <c r="BJ31" i="25" a="1"/>
  <c r="BJ31" i="25" s="1"/>
  <c r="C33" i="25" a="1"/>
  <c r="C33" i="25" s="1"/>
  <c r="A33" i="25" s="1"/>
  <c r="E33" i="25" a="1"/>
  <c r="E33" i="25" s="1"/>
  <c r="G33" i="25" a="1"/>
  <c r="G33" i="25" s="1"/>
  <c r="I33" i="25" a="1"/>
  <c r="I33" i="25" s="1"/>
  <c r="K33" i="25" a="1"/>
  <c r="K33" i="25" s="1"/>
  <c r="M33" i="25" a="1"/>
  <c r="M33" i="25" s="1"/>
  <c r="O33" i="25" a="1"/>
  <c r="O33" i="25" s="1"/>
  <c r="Q33" i="25" a="1"/>
  <c r="Q33" i="25" s="1"/>
  <c r="S33" i="25" a="1"/>
  <c r="S33" i="25" s="1"/>
  <c r="U33" i="25" a="1"/>
  <c r="U33" i="25" s="1"/>
  <c r="W33" i="25" a="1"/>
  <c r="W33" i="25" s="1"/>
  <c r="Y33" i="25" a="1"/>
  <c r="Y33" i="25" s="1"/>
  <c r="AA33" i="25" a="1"/>
  <c r="AA33" i="25" s="1"/>
  <c r="AC33" i="25" a="1"/>
  <c r="AC33" i="25" s="1"/>
  <c r="AE33" i="25" a="1"/>
  <c r="AE33" i="25" s="1"/>
  <c r="AG33" i="25" a="1"/>
  <c r="AG33" i="25" s="1"/>
  <c r="AI33" i="25" a="1"/>
  <c r="AI33" i="25" s="1"/>
  <c r="AK33" i="25" a="1"/>
  <c r="AK33" i="25" s="1"/>
  <c r="AM33" i="25" a="1"/>
  <c r="AM33" i="25" s="1"/>
  <c r="AO33" i="25" a="1"/>
  <c r="AO33" i="25" s="1"/>
  <c r="AQ33" i="25" a="1"/>
  <c r="AQ33" i="25" s="1"/>
  <c r="AS33" i="25" a="1"/>
  <c r="AS33" i="25" s="1"/>
  <c r="AU33" i="25" a="1"/>
  <c r="AU33" i="25" s="1"/>
  <c r="AW33" i="25" a="1"/>
  <c r="AW33" i="25" s="1"/>
  <c r="AY33" i="25" a="1"/>
  <c r="AY33" i="25" s="1"/>
  <c r="BA33" i="25" a="1"/>
  <c r="BA33" i="25" s="1"/>
  <c r="BC33" i="25" a="1"/>
  <c r="BC33" i="25" s="1"/>
  <c r="BE33" i="25" a="1"/>
  <c r="BE33" i="25" s="1"/>
  <c r="BG33" i="25" a="1"/>
  <c r="BG33" i="25" s="1"/>
  <c r="BI33" i="25" a="1"/>
  <c r="BI33" i="25" s="1"/>
  <c r="BK33" i="25" a="1"/>
  <c r="BK33" i="25" s="1"/>
  <c r="D35" i="25" a="1"/>
  <c r="D35" i="25" s="1"/>
  <c r="F35" i="25" a="1"/>
  <c r="F35" i="25" s="1"/>
  <c r="H35" i="25" a="1"/>
  <c r="H35" i="25" s="1"/>
  <c r="J35" i="25" a="1"/>
  <c r="J35" i="25" s="1"/>
  <c r="L35" i="25" a="1"/>
  <c r="L35" i="25" s="1"/>
  <c r="N35" i="25" a="1"/>
  <c r="N35" i="25" s="1"/>
  <c r="P35" i="25" a="1"/>
  <c r="P35" i="25" s="1"/>
  <c r="R35" i="25" a="1"/>
  <c r="R35" i="25" s="1"/>
  <c r="T35" i="25" a="1"/>
  <c r="T35" i="25" s="1"/>
  <c r="V35" i="25" a="1"/>
  <c r="V35" i="25" s="1"/>
  <c r="X35" i="25" a="1"/>
  <c r="X35" i="25" s="1"/>
  <c r="Z35" i="25" a="1"/>
  <c r="Z35" i="25" s="1"/>
  <c r="AB35" i="25" a="1"/>
  <c r="AB35" i="25" s="1"/>
  <c r="AD35" i="25" a="1"/>
  <c r="AD35" i="25" s="1"/>
  <c r="AF35" i="25" a="1"/>
  <c r="AF35" i="25" s="1"/>
  <c r="AH35" i="25" a="1"/>
  <c r="AH35" i="25" s="1"/>
  <c r="AJ35" i="25" a="1"/>
  <c r="AJ35" i="25" s="1"/>
  <c r="AL35" i="25" a="1"/>
  <c r="AL35" i="25" s="1"/>
  <c r="AN35" i="25" a="1"/>
  <c r="AN35" i="25" s="1"/>
  <c r="AP35" i="25" a="1"/>
  <c r="AP35" i="25" s="1"/>
  <c r="AR35" i="25" a="1"/>
  <c r="AR35" i="25" s="1"/>
  <c r="AT35" i="25" a="1"/>
  <c r="AT35" i="25" s="1"/>
  <c r="AV35" i="25" a="1"/>
  <c r="AV35" i="25" s="1"/>
  <c r="AX35" i="25" a="1"/>
  <c r="AX35" i="25" s="1"/>
  <c r="AZ35" i="25" a="1"/>
  <c r="AZ35" i="25" s="1"/>
  <c r="BB35" i="25" a="1"/>
  <c r="BB35" i="25" s="1"/>
  <c r="BD35" i="25" a="1"/>
  <c r="BD35" i="25" s="1"/>
  <c r="BF35" i="25" a="1"/>
  <c r="BF35" i="25" s="1"/>
  <c r="BH35" i="25" a="1"/>
  <c r="BH35" i="25" s="1"/>
  <c r="BJ35" i="25" a="1"/>
  <c r="BJ35" i="25" s="1"/>
  <c r="C37" i="25" a="1"/>
  <c r="C37" i="25" s="1"/>
  <c r="A37" i="25" s="1"/>
  <c r="E37" i="25" a="1"/>
  <c r="E37" i="25" s="1"/>
  <c r="G37" i="25" a="1"/>
  <c r="G37" i="25" s="1"/>
  <c r="I37" i="25" a="1"/>
  <c r="I37" i="25" s="1"/>
  <c r="K37" i="25" a="1"/>
  <c r="K37" i="25" s="1"/>
  <c r="M37" i="25" a="1"/>
  <c r="M37" i="25" s="1"/>
  <c r="O37" i="25" a="1"/>
  <c r="O37" i="25" s="1"/>
  <c r="Q37" i="25" a="1"/>
  <c r="Q37" i="25" s="1"/>
  <c r="S37" i="25" a="1"/>
  <c r="S37" i="25" s="1"/>
  <c r="U37" i="25" a="1"/>
  <c r="U37" i="25" s="1"/>
  <c r="W37" i="25" a="1"/>
  <c r="W37" i="25" s="1"/>
  <c r="Y37" i="25" a="1"/>
  <c r="Y37" i="25" s="1"/>
  <c r="AA37" i="25" a="1"/>
  <c r="AA37" i="25" s="1"/>
  <c r="AC37" i="25" a="1"/>
  <c r="AC37" i="25" s="1"/>
  <c r="AE37" i="25" a="1"/>
  <c r="AE37" i="25" s="1"/>
  <c r="AG37" i="25" a="1"/>
  <c r="AG37" i="25" s="1"/>
  <c r="AI37" i="25" a="1"/>
  <c r="AI37" i="25" s="1"/>
  <c r="AK37" i="25" a="1"/>
  <c r="AK37" i="25" s="1"/>
  <c r="AM37" i="25" a="1"/>
  <c r="AM37" i="25" s="1"/>
  <c r="AO37" i="25" a="1"/>
  <c r="AO37" i="25" s="1"/>
  <c r="AQ37" i="25" a="1"/>
  <c r="AQ37" i="25" s="1"/>
  <c r="AS37" i="25" a="1"/>
  <c r="AS37" i="25" s="1"/>
  <c r="AU37" i="25" a="1"/>
  <c r="AU37" i="25" s="1"/>
  <c r="AW37" i="25" a="1"/>
  <c r="AW37" i="25" s="1"/>
  <c r="AY37" i="25" a="1"/>
  <c r="AY37" i="25" s="1"/>
  <c r="BA37" i="25" a="1"/>
  <c r="BA37" i="25" s="1"/>
  <c r="BC37" i="25" a="1"/>
  <c r="BC37" i="25" s="1"/>
  <c r="BE37" i="25" a="1"/>
  <c r="BE37" i="25" s="1"/>
  <c r="BG37" i="25" a="1"/>
  <c r="BG37" i="25" s="1"/>
  <c r="BI37" i="25" a="1"/>
  <c r="BI37" i="25" s="1"/>
  <c r="BK37" i="25" a="1"/>
  <c r="BK37" i="25" s="1"/>
  <c r="D39" i="25" a="1"/>
  <c r="D39" i="25" s="1"/>
  <c r="F39" i="25" a="1"/>
  <c r="F39" i="25" s="1"/>
  <c r="H39" i="25" a="1"/>
  <c r="H39" i="25" s="1"/>
  <c r="J39" i="25" a="1"/>
  <c r="J39" i="25" s="1"/>
  <c r="L39" i="25" a="1"/>
  <c r="L39" i="25" s="1"/>
  <c r="N39" i="25" a="1"/>
  <c r="N39" i="25" s="1"/>
  <c r="P39" i="25" a="1"/>
  <c r="P39" i="25" s="1"/>
  <c r="R39" i="25" a="1"/>
  <c r="R39" i="25" s="1"/>
  <c r="T39" i="25" a="1"/>
  <c r="T39" i="25" s="1"/>
  <c r="V39" i="25" a="1"/>
  <c r="V39" i="25" s="1"/>
  <c r="X39" i="25" a="1"/>
  <c r="X39" i="25" s="1"/>
  <c r="Z39" i="25" a="1"/>
  <c r="Z39" i="25" s="1"/>
  <c r="AB39" i="25" a="1"/>
  <c r="AB39" i="25" s="1"/>
  <c r="AD39" i="25" a="1"/>
  <c r="AD39" i="25" s="1"/>
  <c r="AF39" i="25" a="1"/>
  <c r="AF39" i="25" s="1"/>
  <c r="AH39" i="25" a="1"/>
  <c r="AH39" i="25" s="1"/>
  <c r="AJ39" i="25" a="1"/>
  <c r="AJ39" i="25" s="1"/>
  <c r="AL39" i="25" a="1"/>
  <c r="AL39" i="25" s="1"/>
  <c r="AN39" i="25" a="1"/>
  <c r="AN39" i="25" s="1"/>
  <c r="AP39" i="25" a="1"/>
  <c r="AP39" i="25" s="1"/>
  <c r="AR39" i="25" a="1"/>
  <c r="AR39" i="25" s="1"/>
  <c r="AT39" i="25" a="1"/>
  <c r="AT39" i="25" s="1"/>
  <c r="AV39" i="25" a="1"/>
  <c r="AV39" i="25" s="1"/>
  <c r="AX39" i="25" a="1"/>
  <c r="AX39" i="25" s="1"/>
  <c r="AZ39" i="25" a="1"/>
  <c r="AZ39" i="25" s="1"/>
  <c r="BB39" i="25" a="1"/>
  <c r="BB39" i="25" s="1"/>
  <c r="BD39" i="25" a="1"/>
  <c r="BD39" i="25" s="1"/>
  <c r="BF39" i="25" a="1"/>
  <c r="BF39" i="25" s="1"/>
  <c r="BH39" i="25" a="1"/>
  <c r="BH39" i="25" s="1"/>
  <c r="BJ39" i="25" a="1"/>
  <c r="BJ39" i="25" s="1"/>
  <c r="C41" i="25" a="1"/>
  <c r="C41" i="25" s="1"/>
  <c r="A41" i="25" s="1"/>
  <c r="E41" i="25" a="1"/>
  <c r="E41" i="25" s="1"/>
  <c r="G41" i="25" a="1"/>
  <c r="G41" i="25" s="1"/>
  <c r="I41" i="25" a="1"/>
  <c r="I41" i="25" s="1"/>
  <c r="K41" i="25" a="1"/>
  <c r="K41" i="25" s="1"/>
  <c r="M41" i="25" a="1"/>
  <c r="M41" i="25" s="1"/>
  <c r="O41" i="25" a="1"/>
  <c r="O41" i="25" s="1"/>
  <c r="Q41" i="25" a="1"/>
  <c r="Q41" i="25" s="1"/>
  <c r="S41" i="25" a="1"/>
  <c r="S41" i="25" s="1"/>
  <c r="U41" i="25" a="1"/>
  <c r="U41" i="25" s="1"/>
  <c r="W41" i="25" a="1"/>
  <c r="W41" i="25" s="1"/>
  <c r="Y41" i="25" a="1"/>
  <c r="Y41" i="25" s="1"/>
  <c r="AA41" i="25" a="1"/>
  <c r="AA41" i="25" s="1"/>
  <c r="AC41" i="25" a="1"/>
  <c r="AC41" i="25" s="1"/>
  <c r="AE41" i="25" a="1"/>
  <c r="AE41" i="25" s="1"/>
  <c r="AG41" i="25" a="1"/>
  <c r="AG41" i="25" s="1"/>
  <c r="AI41" i="25" a="1"/>
  <c r="AI41" i="25" s="1"/>
  <c r="AK41" i="25" a="1"/>
  <c r="AK41" i="25" s="1"/>
  <c r="AM41" i="25" a="1"/>
  <c r="AM41" i="25" s="1"/>
  <c r="AO41" i="25" a="1"/>
  <c r="AO41" i="25" s="1"/>
  <c r="AQ41" i="25" a="1"/>
  <c r="AQ41" i="25" s="1"/>
  <c r="AS41" i="25" a="1"/>
  <c r="AS41" i="25" s="1"/>
  <c r="AU41" i="25" a="1"/>
  <c r="AU41" i="25" s="1"/>
  <c r="AW41" i="25" a="1"/>
  <c r="AW41" i="25" s="1"/>
  <c r="AY41" i="25" a="1"/>
  <c r="AY41" i="25" s="1"/>
  <c r="BA41" i="25" a="1"/>
  <c r="BA41" i="25" s="1"/>
  <c r="BC41" i="25" a="1"/>
  <c r="BC41" i="25" s="1"/>
  <c r="BE41" i="25" a="1"/>
  <c r="BE41" i="25" s="1"/>
  <c r="BG41" i="25" a="1"/>
  <c r="BG41" i="25" s="1"/>
  <c r="BI41" i="25" a="1"/>
  <c r="BI41" i="25" s="1"/>
  <c r="BK41" i="25" a="1"/>
  <c r="BK41" i="25" s="1"/>
  <c r="D43" i="25" a="1"/>
  <c r="D43" i="25" s="1"/>
  <c r="F43" i="25" a="1"/>
  <c r="F43" i="25" s="1"/>
  <c r="H43" i="25" a="1"/>
  <c r="H43" i="25" s="1"/>
  <c r="J43" i="25" a="1"/>
  <c r="J43" i="25" s="1"/>
  <c r="L43" i="25" a="1"/>
  <c r="L43" i="25" s="1"/>
  <c r="N43" i="25" a="1"/>
  <c r="N43" i="25" s="1"/>
  <c r="P43" i="25" a="1"/>
  <c r="P43" i="25" s="1"/>
  <c r="R43" i="25" a="1"/>
  <c r="R43" i="25" s="1"/>
  <c r="T43" i="25" a="1"/>
  <c r="T43" i="25" s="1"/>
  <c r="V43" i="25" a="1"/>
  <c r="V43" i="25" s="1"/>
  <c r="X43" i="25" a="1"/>
  <c r="X43" i="25" s="1"/>
  <c r="Z43" i="25" a="1"/>
  <c r="Z43" i="25" s="1"/>
  <c r="AB43" i="25" a="1"/>
  <c r="AB43" i="25" s="1"/>
  <c r="AD43" i="25" a="1"/>
  <c r="AD43" i="25" s="1"/>
  <c r="AF43" i="25" a="1"/>
  <c r="AF43" i="25" s="1"/>
  <c r="AH43" i="25" a="1"/>
  <c r="AH43" i="25" s="1"/>
  <c r="AJ43" i="25" a="1"/>
  <c r="AJ43" i="25" s="1"/>
  <c r="AL43" i="25" a="1"/>
  <c r="AL43" i="25" s="1"/>
  <c r="AN43" i="25" a="1"/>
  <c r="AN43" i="25" s="1"/>
  <c r="AP43" i="25" a="1"/>
  <c r="AP43" i="25" s="1"/>
  <c r="AR43" i="25" a="1"/>
  <c r="AR43" i="25" s="1"/>
  <c r="AT43" i="25" a="1"/>
  <c r="AT43" i="25" s="1"/>
  <c r="AV43" i="25" a="1"/>
  <c r="AV43" i="25" s="1"/>
  <c r="AX43" i="25" a="1"/>
  <c r="AX43" i="25" s="1"/>
  <c r="AZ43" i="25" a="1"/>
  <c r="AZ43" i="25" s="1"/>
  <c r="BB43" i="25" a="1"/>
  <c r="BB43" i="25" s="1"/>
  <c r="BD43" i="25" a="1"/>
  <c r="BD43" i="25" s="1"/>
  <c r="BF43" i="25" a="1"/>
  <c r="BF43" i="25" s="1"/>
  <c r="BH43" i="25" a="1"/>
  <c r="BH43" i="25" s="1"/>
  <c r="BJ43" i="25" a="1"/>
  <c r="BJ43" i="25" s="1"/>
  <c r="C45" i="25" a="1"/>
  <c r="C45" i="25" s="1"/>
  <c r="A45" i="25" s="1"/>
  <c r="E45" i="25" a="1"/>
  <c r="E45" i="25" s="1"/>
  <c r="G45" i="25" a="1"/>
  <c r="G45" i="25" s="1"/>
  <c r="I45" i="25" a="1"/>
  <c r="I45" i="25" s="1"/>
  <c r="K45" i="25" a="1"/>
  <c r="K45" i="25" s="1"/>
  <c r="M45" i="25" a="1"/>
  <c r="M45" i="25" s="1"/>
  <c r="O45" i="25" a="1"/>
  <c r="O45" i="25" s="1"/>
  <c r="Q45" i="25" a="1"/>
  <c r="Q45" i="25" s="1"/>
  <c r="S45" i="25" a="1"/>
  <c r="S45" i="25" s="1"/>
  <c r="U45" i="25" a="1"/>
  <c r="U45" i="25" s="1"/>
  <c r="W45" i="25" a="1"/>
  <c r="W45" i="25" s="1"/>
  <c r="Y45" i="25" a="1"/>
  <c r="Y45" i="25" s="1"/>
  <c r="AA45" i="25" a="1"/>
  <c r="AA45" i="25" s="1"/>
  <c r="AC45" i="25" a="1"/>
  <c r="AC45" i="25" s="1"/>
  <c r="AE45" i="25" a="1"/>
  <c r="AE45" i="25" s="1"/>
  <c r="AG45" i="25" a="1"/>
  <c r="AG45" i="25" s="1"/>
  <c r="AI45" i="25" a="1"/>
  <c r="AI45" i="25" s="1"/>
  <c r="AK45" i="25" a="1"/>
  <c r="AK45" i="25" s="1"/>
  <c r="AM45" i="25" a="1"/>
  <c r="AM45" i="25" s="1"/>
  <c r="AO45" i="25" a="1"/>
  <c r="AO45" i="25" s="1"/>
  <c r="AQ45" i="25" a="1"/>
  <c r="AQ45" i="25" s="1"/>
  <c r="AS45" i="25" a="1"/>
  <c r="AS45" i="25" s="1"/>
  <c r="AU45" i="25" a="1"/>
  <c r="AU45" i="25" s="1"/>
  <c r="AW45" i="25" a="1"/>
  <c r="AW45" i="25" s="1"/>
  <c r="AY45" i="25" a="1"/>
  <c r="AY45" i="25" s="1"/>
  <c r="BA45" i="25" a="1"/>
  <c r="BA45" i="25" s="1"/>
  <c r="BC45" i="25" a="1"/>
  <c r="BC45" i="25" s="1"/>
  <c r="BE45" i="25" a="1"/>
  <c r="BE45" i="25" s="1"/>
  <c r="BG45" i="25" a="1"/>
  <c r="BG45" i="25" s="1"/>
  <c r="BI45" i="25" a="1"/>
  <c r="BI45" i="25" s="1"/>
  <c r="BK45" i="25" a="1"/>
  <c r="BK45" i="25" s="1"/>
  <c r="BI9" i="25" a="1"/>
  <c r="BI9" i="25" s="1"/>
  <c r="E10" i="25" a="1"/>
  <c r="E10" i="25" s="1"/>
  <c r="M10" i="25" a="1"/>
  <c r="M10" i="25" s="1"/>
  <c r="U10" i="25" a="1"/>
  <c r="U10" i="25" s="1"/>
  <c r="AC10" i="25" a="1"/>
  <c r="AC10" i="25" s="1"/>
  <c r="AK10" i="25" a="1"/>
  <c r="AK10" i="25" s="1"/>
  <c r="AP10" i="25" a="1"/>
  <c r="AP10" i="25" s="1"/>
  <c r="AR10" i="25" a="1"/>
  <c r="AR10" i="25" s="1"/>
  <c r="AT10" i="25" a="1"/>
  <c r="AT10" i="25" s="1"/>
  <c r="AV10" i="25" a="1"/>
  <c r="AV10" i="25" s="1"/>
  <c r="AX10" i="25" a="1"/>
  <c r="AX10" i="25" s="1"/>
  <c r="AZ10" i="25" a="1"/>
  <c r="AZ10" i="25" s="1"/>
  <c r="BB10" i="25" a="1"/>
  <c r="BB10" i="25" s="1"/>
  <c r="BD10" i="25" a="1"/>
  <c r="BD10" i="25" s="1"/>
  <c r="BF10" i="25" a="1"/>
  <c r="BF10" i="25" s="1"/>
  <c r="BH10" i="25" a="1"/>
  <c r="BH10" i="25" s="1"/>
  <c r="BJ10" i="25" a="1"/>
  <c r="BJ10" i="25" s="1"/>
  <c r="C12" i="25" a="1"/>
  <c r="C12" i="25" s="1"/>
  <c r="A12" i="25" s="1"/>
  <c r="E12" i="25" a="1"/>
  <c r="E12" i="25" s="1"/>
  <c r="G12" i="25" a="1"/>
  <c r="G12" i="25" s="1"/>
  <c r="I12" i="25" a="1"/>
  <c r="I12" i="25" s="1"/>
  <c r="K12" i="25" a="1"/>
  <c r="K12" i="25" s="1"/>
  <c r="M12" i="25" a="1"/>
  <c r="M12" i="25" s="1"/>
  <c r="O12" i="25" a="1"/>
  <c r="O12" i="25" s="1"/>
  <c r="Q12" i="25" a="1"/>
  <c r="Q12" i="25" s="1"/>
  <c r="S12" i="25" a="1"/>
  <c r="S12" i="25" s="1"/>
  <c r="U12" i="25" a="1"/>
  <c r="U12" i="25" s="1"/>
  <c r="W12" i="25" a="1"/>
  <c r="W12" i="25" s="1"/>
  <c r="Y12" i="25" a="1"/>
  <c r="Y12" i="25" s="1"/>
  <c r="AA12" i="25" a="1"/>
  <c r="AA12" i="25" s="1"/>
  <c r="AC12" i="25" a="1"/>
  <c r="AC12" i="25" s="1"/>
  <c r="AE12" i="25" a="1"/>
  <c r="AE12" i="25" s="1"/>
  <c r="AG12" i="25" a="1"/>
  <c r="AG12" i="25" s="1"/>
  <c r="AI12" i="25" a="1"/>
  <c r="AI12" i="25" s="1"/>
  <c r="AK12" i="25" a="1"/>
  <c r="AK12" i="25" s="1"/>
  <c r="AM12" i="25" a="1"/>
  <c r="AM12" i="25" s="1"/>
  <c r="AO12" i="25" a="1"/>
  <c r="AO12" i="25" s="1"/>
  <c r="AQ12" i="25" a="1"/>
  <c r="AQ12" i="25" s="1"/>
  <c r="AS12" i="25" a="1"/>
  <c r="AS12" i="25" s="1"/>
  <c r="AU12" i="25" a="1"/>
  <c r="AU12" i="25" s="1"/>
  <c r="AW12" i="25" a="1"/>
  <c r="AW12" i="25" s="1"/>
  <c r="AY12" i="25" a="1"/>
  <c r="AY12" i="25" s="1"/>
  <c r="BA12" i="25" a="1"/>
  <c r="BA12" i="25" s="1"/>
  <c r="BC12" i="25" a="1"/>
  <c r="BC12" i="25" s="1"/>
  <c r="BE12" i="25" a="1"/>
  <c r="BE12" i="25" s="1"/>
  <c r="BG12" i="25" a="1"/>
  <c r="BG12" i="25" s="1"/>
  <c r="BI12" i="25" a="1"/>
  <c r="BI12" i="25" s="1"/>
  <c r="BK12" i="25" a="1"/>
  <c r="BK12" i="25" s="1"/>
  <c r="D14" i="25" a="1"/>
  <c r="D14" i="25" s="1"/>
  <c r="F14" i="25" a="1"/>
  <c r="F14" i="25" s="1"/>
  <c r="H14" i="25" a="1"/>
  <c r="H14" i="25" s="1"/>
  <c r="J14" i="25" a="1"/>
  <c r="J14" i="25" s="1"/>
  <c r="L14" i="25" a="1"/>
  <c r="L14" i="25" s="1"/>
  <c r="N14" i="25" a="1"/>
  <c r="N14" i="25" s="1"/>
  <c r="P14" i="25" a="1"/>
  <c r="P14" i="25" s="1"/>
  <c r="R14" i="25" a="1"/>
  <c r="R14" i="25" s="1"/>
  <c r="T14" i="25" a="1"/>
  <c r="T14" i="25" s="1"/>
  <c r="V14" i="25" a="1"/>
  <c r="V14" i="25" s="1"/>
  <c r="X14" i="25" a="1"/>
  <c r="X14" i="25" s="1"/>
  <c r="Z14" i="25" a="1"/>
  <c r="Z14" i="25" s="1"/>
  <c r="AB14" i="25" a="1"/>
  <c r="AB14" i="25" s="1"/>
  <c r="AD14" i="25" a="1"/>
  <c r="AD14" i="25" s="1"/>
  <c r="AF14" i="25" a="1"/>
  <c r="AF14" i="25" s="1"/>
  <c r="AH14" i="25" a="1"/>
  <c r="AH14" i="25" s="1"/>
  <c r="AJ14" i="25" a="1"/>
  <c r="AJ14" i="25" s="1"/>
  <c r="AL14" i="25" a="1"/>
  <c r="AL14" i="25" s="1"/>
  <c r="AN14" i="25" a="1"/>
  <c r="AN14" i="25" s="1"/>
  <c r="AP14" i="25" a="1"/>
  <c r="AP14" i="25" s="1"/>
  <c r="AR14" i="25" a="1"/>
  <c r="AR14" i="25" s="1"/>
  <c r="AT14" i="25" a="1"/>
  <c r="AT14" i="25" s="1"/>
  <c r="AV14" i="25" a="1"/>
  <c r="AV14" i="25" s="1"/>
  <c r="AX14" i="25" a="1"/>
  <c r="AX14" i="25" s="1"/>
  <c r="AZ14" i="25" a="1"/>
  <c r="AZ14" i="25" s="1"/>
  <c r="BB14" i="25" a="1"/>
  <c r="BB14" i="25" s="1"/>
  <c r="BD14" i="25" a="1"/>
  <c r="BD14" i="25" s="1"/>
  <c r="BF14" i="25" a="1"/>
  <c r="BF14" i="25" s="1"/>
  <c r="BH14" i="25" a="1"/>
  <c r="BH14" i="25" s="1"/>
  <c r="BJ14" i="25" a="1"/>
  <c r="BJ14" i="25" s="1"/>
  <c r="C16" i="25" a="1"/>
  <c r="C16" i="25" s="1"/>
  <c r="A16" i="25" s="1"/>
  <c r="E16" i="25" a="1"/>
  <c r="E16" i="25" s="1"/>
  <c r="G16" i="25" a="1"/>
  <c r="G16" i="25" s="1"/>
  <c r="I16" i="25" a="1"/>
  <c r="I16" i="25" s="1"/>
  <c r="K16" i="25" a="1"/>
  <c r="K16" i="25" s="1"/>
  <c r="M16" i="25" a="1"/>
  <c r="M16" i="25" s="1"/>
  <c r="O16" i="25" a="1"/>
  <c r="O16" i="25" s="1"/>
  <c r="Q16" i="25" a="1"/>
  <c r="Q16" i="25" s="1"/>
  <c r="S16" i="25" a="1"/>
  <c r="S16" i="25" s="1"/>
  <c r="U16" i="25" a="1"/>
  <c r="U16" i="25" s="1"/>
  <c r="W16" i="25" a="1"/>
  <c r="W16" i="25" s="1"/>
  <c r="Y16" i="25" a="1"/>
  <c r="Y16" i="25" s="1"/>
  <c r="AA16" i="25" a="1"/>
  <c r="AA16" i="25" s="1"/>
  <c r="AC16" i="25" a="1"/>
  <c r="AC16" i="25" s="1"/>
  <c r="AE16" i="25" a="1"/>
  <c r="AE16" i="25" s="1"/>
  <c r="AG16" i="25" a="1"/>
  <c r="AG16" i="25" s="1"/>
  <c r="AI16" i="25" a="1"/>
  <c r="AI16" i="25" s="1"/>
  <c r="AK16" i="25" a="1"/>
  <c r="AK16" i="25" s="1"/>
  <c r="AM16" i="25" a="1"/>
  <c r="AM16" i="25" s="1"/>
  <c r="AO16" i="25" a="1"/>
  <c r="AO16" i="25" s="1"/>
  <c r="AQ16" i="25" a="1"/>
  <c r="AQ16" i="25" s="1"/>
  <c r="AS16" i="25" a="1"/>
  <c r="AS16" i="25" s="1"/>
  <c r="AU16" i="25" a="1"/>
  <c r="AU16" i="25" s="1"/>
  <c r="AW16" i="25" a="1"/>
  <c r="AW16" i="25" s="1"/>
  <c r="AY16" i="25" a="1"/>
  <c r="AY16" i="25" s="1"/>
  <c r="BA16" i="25" a="1"/>
  <c r="BA16" i="25" s="1"/>
  <c r="BC16" i="25" a="1"/>
  <c r="BC16" i="25" s="1"/>
  <c r="BE16" i="25" a="1"/>
  <c r="BE16" i="25" s="1"/>
  <c r="BG16" i="25" a="1"/>
  <c r="BG16" i="25" s="1"/>
  <c r="BI16" i="25" a="1"/>
  <c r="BI16" i="25" s="1"/>
  <c r="BK16" i="25" a="1"/>
  <c r="BK16" i="25" s="1"/>
  <c r="D18" i="25" a="1"/>
  <c r="D18" i="25" s="1"/>
  <c r="F18" i="25" a="1"/>
  <c r="F18" i="25" s="1"/>
  <c r="H18" i="25" a="1"/>
  <c r="H18" i="25" s="1"/>
  <c r="J18" i="25" a="1"/>
  <c r="J18" i="25" s="1"/>
  <c r="L18" i="25" a="1"/>
  <c r="L18" i="25" s="1"/>
  <c r="N18" i="25" a="1"/>
  <c r="N18" i="25" s="1"/>
  <c r="P18" i="25" a="1"/>
  <c r="P18" i="25" s="1"/>
  <c r="R18" i="25" a="1"/>
  <c r="R18" i="25" s="1"/>
  <c r="T18" i="25" a="1"/>
  <c r="T18" i="25" s="1"/>
  <c r="V18" i="25" a="1"/>
  <c r="V18" i="25" s="1"/>
  <c r="X18" i="25" a="1"/>
  <c r="X18" i="25" s="1"/>
  <c r="Z18" i="25" a="1"/>
  <c r="Z18" i="25" s="1"/>
  <c r="AB18" i="25" a="1"/>
  <c r="AB18" i="25" s="1"/>
  <c r="AD18" i="25" a="1"/>
  <c r="AD18" i="25" s="1"/>
  <c r="AF18" i="25" a="1"/>
  <c r="AF18" i="25" s="1"/>
  <c r="AH18" i="25" a="1"/>
  <c r="AH18" i="25" s="1"/>
  <c r="AJ18" i="25" a="1"/>
  <c r="AJ18" i="25" s="1"/>
  <c r="AL18" i="25" a="1"/>
  <c r="AL18" i="25" s="1"/>
  <c r="AN18" i="25" a="1"/>
  <c r="AN18" i="25" s="1"/>
  <c r="AP18" i="25" a="1"/>
  <c r="AP18" i="25" s="1"/>
  <c r="AR18" i="25" a="1"/>
  <c r="AR18" i="25" s="1"/>
  <c r="AT18" i="25" a="1"/>
  <c r="AT18" i="25" s="1"/>
  <c r="AV18" i="25" a="1"/>
  <c r="AV18" i="25" s="1"/>
  <c r="AX18" i="25" a="1"/>
  <c r="AX18" i="25" s="1"/>
  <c r="AZ18" i="25" a="1"/>
  <c r="AZ18" i="25" s="1"/>
  <c r="BB18" i="25" a="1"/>
  <c r="BB18" i="25" s="1"/>
  <c r="BD18" i="25" a="1"/>
  <c r="BD18" i="25" s="1"/>
  <c r="BF18" i="25" a="1"/>
  <c r="BF18" i="25" s="1"/>
  <c r="BH18" i="25" a="1"/>
  <c r="BH18" i="25" s="1"/>
  <c r="BJ18" i="25" a="1"/>
  <c r="BJ18" i="25" s="1"/>
  <c r="C20" i="25" a="1"/>
  <c r="C20" i="25" s="1"/>
  <c r="A20" i="25" s="1"/>
  <c r="E20" i="25" a="1"/>
  <c r="E20" i="25" s="1"/>
  <c r="G20" i="25" a="1"/>
  <c r="G20" i="25" s="1"/>
  <c r="I20" i="25" a="1"/>
  <c r="I20" i="25" s="1"/>
  <c r="K20" i="25" a="1"/>
  <c r="K20" i="25" s="1"/>
  <c r="M20" i="25" a="1"/>
  <c r="M20" i="25" s="1"/>
  <c r="O20" i="25" a="1"/>
  <c r="O20" i="25" s="1"/>
  <c r="Q20" i="25" a="1"/>
  <c r="Q20" i="25" s="1"/>
  <c r="S20" i="25" a="1"/>
  <c r="S20" i="25" s="1"/>
  <c r="U20" i="25" a="1"/>
  <c r="U20" i="25" s="1"/>
  <c r="W20" i="25" a="1"/>
  <c r="W20" i="25" s="1"/>
  <c r="Y20" i="25" a="1"/>
  <c r="Y20" i="25" s="1"/>
  <c r="AA20" i="25" a="1"/>
  <c r="AA20" i="25" s="1"/>
  <c r="AC20" i="25" a="1"/>
  <c r="AC20" i="25" s="1"/>
  <c r="AE20" i="25" a="1"/>
  <c r="AE20" i="25" s="1"/>
  <c r="AG20" i="25" a="1"/>
  <c r="AG20" i="25" s="1"/>
  <c r="AI20" i="25" a="1"/>
  <c r="AI20" i="25" s="1"/>
  <c r="AK20" i="25" a="1"/>
  <c r="AK20" i="25" s="1"/>
  <c r="AM20" i="25" a="1"/>
  <c r="AM20" i="25" s="1"/>
  <c r="AO20" i="25" a="1"/>
  <c r="AO20" i="25" s="1"/>
  <c r="AQ20" i="25" a="1"/>
  <c r="AQ20" i="25" s="1"/>
  <c r="AS20" i="25" a="1"/>
  <c r="AS20" i="25" s="1"/>
  <c r="AU20" i="25" a="1"/>
  <c r="AU20" i="25" s="1"/>
  <c r="AW20" i="25" a="1"/>
  <c r="AW20" i="25" s="1"/>
  <c r="AY20" i="25" a="1"/>
  <c r="AY20" i="25" s="1"/>
  <c r="BA20" i="25" a="1"/>
  <c r="BA20" i="25" s="1"/>
  <c r="BC20" i="25" a="1"/>
  <c r="BC20" i="25" s="1"/>
  <c r="BE20" i="25" a="1"/>
  <c r="BE20" i="25" s="1"/>
  <c r="BG20" i="25" a="1"/>
  <c r="BG20" i="25" s="1"/>
  <c r="BI20" i="25" a="1"/>
  <c r="BI20" i="25" s="1"/>
  <c r="BK20" i="25" a="1"/>
  <c r="BK20" i="25" s="1"/>
  <c r="D22" i="25" a="1"/>
  <c r="D22" i="25" s="1"/>
  <c r="F22" i="25" a="1"/>
  <c r="F22" i="25" s="1"/>
  <c r="H22" i="25" a="1"/>
  <c r="H22" i="25" s="1"/>
  <c r="J22" i="25" a="1"/>
  <c r="J22" i="25" s="1"/>
  <c r="L22" i="25" a="1"/>
  <c r="L22" i="25" s="1"/>
  <c r="N22" i="25" a="1"/>
  <c r="N22" i="25" s="1"/>
  <c r="P22" i="25" a="1"/>
  <c r="P22" i="25" s="1"/>
  <c r="R22" i="25" a="1"/>
  <c r="R22" i="25" s="1"/>
  <c r="T22" i="25" a="1"/>
  <c r="T22" i="25" s="1"/>
  <c r="V22" i="25" a="1"/>
  <c r="V22" i="25" s="1"/>
  <c r="X22" i="25" a="1"/>
  <c r="X22" i="25" s="1"/>
  <c r="Z22" i="25" a="1"/>
  <c r="Z22" i="25" s="1"/>
  <c r="AB22" i="25" a="1"/>
  <c r="AB22" i="25" s="1"/>
  <c r="AD22" i="25" a="1"/>
  <c r="AD22" i="25" s="1"/>
  <c r="AF22" i="25" a="1"/>
  <c r="AF22" i="25" s="1"/>
  <c r="AH22" i="25" a="1"/>
  <c r="AH22" i="25" s="1"/>
  <c r="AJ22" i="25" a="1"/>
  <c r="AJ22" i="25" s="1"/>
  <c r="AL22" i="25" a="1"/>
  <c r="AL22" i="25" s="1"/>
  <c r="AN22" i="25" a="1"/>
  <c r="AN22" i="25" s="1"/>
  <c r="AP22" i="25" a="1"/>
  <c r="AP22" i="25" s="1"/>
  <c r="AR22" i="25" a="1"/>
  <c r="AR22" i="25" s="1"/>
  <c r="AT22" i="25" a="1"/>
  <c r="AT22" i="25" s="1"/>
  <c r="AV22" i="25" a="1"/>
  <c r="AV22" i="25" s="1"/>
  <c r="AX22" i="25" a="1"/>
  <c r="AX22" i="25" s="1"/>
  <c r="AZ22" i="25" a="1"/>
  <c r="AZ22" i="25" s="1"/>
  <c r="BB22" i="25" a="1"/>
  <c r="BB22" i="25" s="1"/>
  <c r="BD22" i="25" a="1"/>
  <c r="BD22" i="25" s="1"/>
  <c r="BF22" i="25" a="1"/>
  <c r="BF22" i="25" s="1"/>
  <c r="BH22" i="25" a="1"/>
  <c r="BH22" i="25" s="1"/>
  <c r="BJ22" i="25" a="1"/>
  <c r="BJ22" i="25" s="1"/>
  <c r="C24" i="25" a="1"/>
  <c r="C24" i="25" s="1"/>
  <c r="A24" i="25" s="1"/>
  <c r="E24" i="25" a="1"/>
  <c r="E24" i="25" s="1"/>
  <c r="G24" i="25" a="1"/>
  <c r="G24" i="25" s="1"/>
  <c r="I24" i="25" a="1"/>
  <c r="I24" i="25" s="1"/>
  <c r="K24" i="25" a="1"/>
  <c r="K24" i="25" s="1"/>
  <c r="M24" i="25" a="1"/>
  <c r="M24" i="25" s="1"/>
  <c r="O24" i="25" a="1"/>
  <c r="O24" i="25" s="1"/>
  <c r="Q24" i="25" a="1"/>
  <c r="Q24" i="25" s="1"/>
  <c r="S24" i="25" a="1"/>
  <c r="S24" i="25" s="1"/>
  <c r="U24" i="25" a="1"/>
  <c r="U24" i="25" s="1"/>
  <c r="W24" i="25" a="1"/>
  <c r="W24" i="25" s="1"/>
  <c r="Y24" i="25" a="1"/>
  <c r="Y24" i="25" s="1"/>
  <c r="AA24" i="25" a="1"/>
  <c r="AA24" i="25" s="1"/>
  <c r="AC24" i="25" a="1"/>
  <c r="AC24" i="25" s="1"/>
  <c r="AE24" i="25" a="1"/>
  <c r="AE24" i="25" s="1"/>
  <c r="AG24" i="25" a="1"/>
  <c r="AG24" i="25" s="1"/>
  <c r="AI24" i="25" a="1"/>
  <c r="AI24" i="25" s="1"/>
  <c r="AK24" i="25" a="1"/>
  <c r="AK24" i="25" s="1"/>
  <c r="AM24" i="25" a="1"/>
  <c r="AM24" i="25" s="1"/>
  <c r="AO24" i="25" a="1"/>
  <c r="AO24" i="25" s="1"/>
  <c r="AQ24" i="25" a="1"/>
  <c r="AQ24" i="25" s="1"/>
  <c r="AS24" i="25" a="1"/>
  <c r="AS24" i="25" s="1"/>
  <c r="AU24" i="25" a="1"/>
  <c r="AU24" i="25" s="1"/>
  <c r="AW24" i="25" a="1"/>
  <c r="AW24" i="25" s="1"/>
  <c r="AY24" i="25" a="1"/>
  <c r="AY24" i="25" s="1"/>
  <c r="BA24" i="25" a="1"/>
  <c r="BA24" i="25" s="1"/>
  <c r="BC24" i="25" a="1"/>
  <c r="BC24" i="25" s="1"/>
  <c r="BE24" i="25" a="1"/>
  <c r="BE24" i="25" s="1"/>
  <c r="BG24" i="25" a="1"/>
  <c r="BG24" i="25" s="1"/>
  <c r="BI24" i="25" a="1"/>
  <c r="BI24" i="25" s="1"/>
  <c r="BK24" i="25" a="1"/>
  <c r="BK24" i="25" s="1"/>
  <c r="D26" i="25" a="1"/>
  <c r="D26" i="25" s="1"/>
  <c r="F26" i="25" a="1"/>
  <c r="F26" i="25" s="1"/>
  <c r="H26" i="25" a="1"/>
  <c r="H26" i="25" s="1"/>
  <c r="J26" i="25" a="1"/>
  <c r="J26" i="25" s="1"/>
  <c r="L26" i="25" a="1"/>
  <c r="L26" i="25" s="1"/>
  <c r="N26" i="25" a="1"/>
  <c r="N26" i="25" s="1"/>
  <c r="P26" i="25" a="1"/>
  <c r="P26" i="25" s="1"/>
  <c r="R26" i="25" a="1"/>
  <c r="R26" i="25" s="1"/>
  <c r="T26" i="25" a="1"/>
  <c r="T26" i="25" s="1"/>
  <c r="V26" i="25" a="1"/>
  <c r="V26" i="25" s="1"/>
  <c r="X26" i="25" a="1"/>
  <c r="X26" i="25" s="1"/>
  <c r="Z26" i="25" a="1"/>
  <c r="Z26" i="25" s="1"/>
  <c r="AB26" i="25" a="1"/>
  <c r="AB26" i="25" s="1"/>
  <c r="AD26" i="25" a="1"/>
  <c r="AD26" i="25" s="1"/>
  <c r="AF26" i="25" a="1"/>
  <c r="AF26" i="25" s="1"/>
  <c r="AH26" i="25" a="1"/>
  <c r="AH26" i="25" s="1"/>
  <c r="AJ26" i="25" a="1"/>
  <c r="AJ26" i="25" s="1"/>
  <c r="AL26" i="25" a="1"/>
  <c r="AL26" i="25" s="1"/>
  <c r="AN26" i="25" a="1"/>
  <c r="AN26" i="25" s="1"/>
  <c r="AP26" i="25" a="1"/>
  <c r="AP26" i="25" s="1"/>
  <c r="AR26" i="25" a="1"/>
  <c r="AR26" i="25" s="1"/>
  <c r="AT26" i="25" a="1"/>
  <c r="AT26" i="25" s="1"/>
  <c r="AV26" i="25" a="1"/>
  <c r="AV26" i="25" s="1"/>
  <c r="AX26" i="25" a="1"/>
  <c r="AX26" i="25" s="1"/>
  <c r="AZ26" i="25" a="1"/>
  <c r="AZ26" i="25" s="1"/>
  <c r="BB26" i="25" a="1"/>
  <c r="BB26" i="25" s="1"/>
  <c r="BD26" i="25" a="1"/>
  <c r="BD26" i="25" s="1"/>
  <c r="BF26" i="25" a="1"/>
  <c r="BF26" i="25" s="1"/>
  <c r="BH26" i="25" a="1"/>
  <c r="BH26" i="25" s="1"/>
  <c r="BJ26" i="25" a="1"/>
  <c r="BJ26" i="25" s="1"/>
  <c r="C28" i="25" a="1"/>
  <c r="C28" i="25" s="1"/>
  <c r="A28" i="25" s="1"/>
  <c r="E28" i="25" a="1"/>
  <c r="E28" i="25" s="1"/>
  <c r="G28" i="25" a="1"/>
  <c r="G28" i="25" s="1"/>
  <c r="I28" i="25" a="1"/>
  <c r="I28" i="25" s="1"/>
  <c r="K28" i="25" a="1"/>
  <c r="K28" i="25" s="1"/>
  <c r="M28" i="25" a="1"/>
  <c r="M28" i="25" s="1"/>
  <c r="O28" i="25" a="1"/>
  <c r="O28" i="25" s="1"/>
  <c r="Q28" i="25" a="1"/>
  <c r="Q28" i="25" s="1"/>
  <c r="S28" i="25" a="1"/>
  <c r="S28" i="25" s="1"/>
  <c r="U28" i="25" a="1"/>
  <c r="U28" i="25" s="1"/>
  <c r="W28" i="25" a="1"/>
  <c r="W28" i="25" s="1"/>
  <c r="Y28" i="25" a="1"/>
  <c r="Y28" i="25" s="1"/>
  <c r="AA28" i="25" a="1"/>
  <c r="AA28" i="25" s="1"/>
  <c r="AC28" i="25" a="1"/>
  <c r="AC28" i="25" s="1"/>
  <c r="AE28" i="25" a="1"/>
  <c r="AE28" i="25" s="1"/>
  <c r="AG28" i="25" a="1"/>
  <c r="AG28" i="25" s="1"/>
  <c r="AI28" i="25" a="1"/>
  <c r="AI28" i="25" s="1"/>
  <c r="AK28" i="25" a="1"/>
  <c r="AK28" i="25" s="1"/>
  <c r="AM28" i="25" a="1"/>
  <c r="AM28" i="25" s="1"/>
  <c r="AO28" i="25" a="1"/>
  <c r="AO28" i="25" s="1"/>
  <c r="AQ28" i="25" a="1"/>
  <c r="AQ28" i="25" s="1"/>
  <c r="AS28" i="25" a="1"/>
  <c r="AS28" i="25" s="1"/>
  <c r="AU28" i="25" a="1"/>
  <c r="AU28" i="25" s="1"/>
  <c r="AW28" i="25" a="1"/>
  <c r="AW28" i="25" s="1"/>
  <c r="AY28" i="25" a="1"/>
  <c r="AY28" i="25" s="1"/>
  <c r="BA28" i="25" a="1"/>
  <c r="BA28" i="25" s="1"/>
  <c r="BC28" i="25" a="1"/>
  <c r="BC28" i="25" s="1"/>
  <c r="BE28" i="25" a="1"/>
  <c r="BE28" i="25" s="1"/>
  <c r="BG28" i="25" a="1"/>
  <c r="BG28" i="25" s="1"/>
  <c r="BI28" i="25" a="1"/>
  <c r="BI28" i="25" s="1"/>
  <c r="BK28" i="25" a="1"/>
  <c r="BK28" i="25" s="1"/>
  <c r="D30" i="25" a="1"/>
  <c r="D30" i="25" s="1"/>
  <c r="F30" i="25" a="1"/>
  <c r="F30" i="25" s="1"/>
  <c r="H30" i="25" a="1"/>
  <c r="H30" i="25" s="1"/>
  <c r="J30" i="25" a="1"/>
  <c r="J30" i="25" s="1"/>
  <c r="L30" i="25" a="1"/>
  <c r="L30" i="25" s="1"/>
  <c r="N30" i="25" a="1"/>
  <c r="N30" i="25" s="1"/>
  <c r="P30" i="25" a="1"/>
  <c r="P30" i="25" s="1"/>
  <c r="R30" i="25" a="1"/>
  <c r="R30" i="25" s="1"/>
  <c r="T30" i="25" a="1"/>
  <c r="T30" i="25" s="1"/>
  <c r="V30" i="25" a="1"/>
  <c r="V30" i="25" s="1"/>
  <c r="X30" i="25" a="1"/>
  <c r="X30" i="25" s="1"/>
  <c r="Z30" i="25" a="1"/>
  <c r="Z30" i="25" s="1"/>
  <c r="AB30" i="25" a="1"/>
  <c r="AB30" i="25" s="1"/>
  <c r="AD30" i="25" a="1"/>
  <c r="AD30" i="25" s="1"/>
  <c r="AF30" i="25" a="1"/>
  <c r="AF30" i="25" s="1"/>
  <c r="AH30" i="25" a="1"/>
  <c r="AH30" i="25" s="1"/>
  <c r="AJ30" i="25" a="1"/>
  <c r="AJ30" i="25" s="1"/>
  <c r="AL30" i="25" a="1"/>
  <c r="AL30" i="25" s="1"/>
  <c r="AN30" i="25" a="1"/>
  <c r="AN30" i="25" s="1"/>
  <c r="AP30" i="25" a="1"/>
  <c r="AP30" i="25" s="1"/>
  <c r="AR30" i="25" a="1"/>
  <c r="AR30" i="25" s="1"/>
  <c r="AT30" i="25" a="1"/>
  <c r="AT30" i="25" s="1"/>
  <c r="AV30" i="25" a="1"/>
  <c r="AV30" i="25" s="1"/>
  <c r="AX30" i="25" a="1"/>
  <c r="AX30" i="25" s="1"/>
  <c r="AZ30" i="25" a="1"/>
  <c r="AZ30" i="25" s="1"/>
  <c r="BB30" i="25" a="1"/>
  <c r="BB30" i="25" s="1"/>
  <c r="BD30" i="25" a="1"/>
  <c r="BD30" i="25" s="1"/>
  <c r="BF30" i="25" a="1"/>
  <c r="BF30" i="25" s="1"/>
  <c r="BH30" i="25" a="1"/>
  <c r="BH30" i="25" s="1"/>
  <c r="BJ30" i="25" a="1"/>
  <c r="BJ30" i="25" s="1"/>
  <c r="C32" i="25" a="1"/>
  <c r="C32" i="25" s="1"/>
  <c r="A32" i="25" s="1"/>
  <c r="E32" i="25" a="1"/>
  <c r="E32" i="25" s="1"/>
  <c r="G32" i="25" a="1"/>
  <c r="G32" i="25" s="1"/>
  <c r="I32" i="25" a="1"/>
  <c r="I32" i="25" s="1"/>
  <c r="K32" i="25" a="1"/>
  <c r="K32" i="25" s="1"/>
  <c r="M32" i="25" a="1"/>
  <c r="M32" i="25" s="1"/>
  <c r="O32" i="25" a="1"/>
  <c r="O32" i="25" s="1"/>
  <c r="Q32" i="25" a="1"/>
  <c r="Q32" i="25" s="1"/>
  <c r="S32" i="25" a="1"/>
  <c r="S32" i="25" s="1"/>
  <c r="U32" i="25" a="1"/>
  <c r="U32" i="25" s="1"/>
  <c r="W32" i="25" a="1"/>
  <c r="W32" i="25" s="1"/>
  <c r="Y32" i="25" a="1"/>
  <c r="Y32" i="25" s="1"/>
  <c r="AA32" i="25" a="1"/>
  <c r="AA32" i="25" s="1"/>
  <c r="AC32" i="25" a="1"/>
  <c r="AC32" i="25" s="1"/>
  <c r="AE32" i="25" a="1"/>
  <c r="AE32" i="25" s="1"/>
  <c r="AG32" i="25" a="1"/>
  <c r="AG32" i="25" s="1"/>
  <c r="AI32" i="25" a="1"/>
  <c r="AI32" i="25" s="1"/>
  <c r="AK32" i="25" a="1"/>
  <c r="AK32" i="25" s="1"/>
  <c r="AM32" i="25" a="1"/>
  <c r="AM32" i="25" s="1"/>
  <c r="AO32" i="25" a="1"/>
  <c r="AO32" i="25" s="1"/>
  <c r="AQ32" i="25" a="1"/>
  <c r="AQ32" i="25" s="1"/>
  <c r="AS32" i="25" a="1"/>
  <c r="AS32" i="25" s="1"/>
  <c r="AU32" i="25" a="1"/>
  <c r="AU32" i="25" s="1"/>
  <c r="AW32" i="25" a="1"/>
  <c r="AW32" i="25" s="1"/>
  <c r="AY32" i="25" a="1"/>
  <c r="AY32" i="25" s="1"/>
  <c r="BA32" i="25" a="1"/>
  <c r="BA32" i="25" s="1"/>
  <c r="BC32" i="25" a="1"/>
  <c r="BC32" i="25" s="1"/>
  <c r="BE32" i="25" a="1"/>
  <c r="BE32" i="25" s="1"/>
  <c r="BG32" i="25" a="1"/>
  <c r="BG32" i="25" s="1"/>
  <c r="BI32" i="25" a="1"/>
  <c r="BI32" i="25" s="1"/>
  <c r="BK32" i="25" a="1"/>
  <c r="BK32" i="25" s="1"/>
  <c r="D34" i="25" a="1"/>
  <c r="D34" i="25" s="1"/>
  <c r="F34" i="25" a="1"/>
  <c r="F34" i="25" s="1"/>
  <c r="H34" i="25" a="1"/>
  <c r="H34" i="25" s="1"/>
  <c r="J34" i="25" a="1"/>
  <c r="J34" i="25" s="1"/>
  <c r="L34" i="25" a="1"/>
  <c r="L34" i="25" s="1"/>
  <c r="N34" i="25" a="1"/>
  <c r="N34" i="25" s="1"/>
  <c r="P34" i="25" a="1"/>
  <c r="P34" i="25" s="1"/>
  <c r="R34" i="25" a="1"/>
  <c r="R34" i="25" s="1"/>
  <c r="T34" i="25" a="1"/>
  <c r="T34" i="25" s="1"/>
  <c r="V34" i="25" a="1"/>
  <c r="V34" i="25" s="1"/>
  <c r="X34" i="25" a="1"/>
  <c r="X34" i="25" s="1"/>
  <c r="Z34" i="25" a="1"/>
  <c r="Z34" i="25" s="1"/>
  <c r="AB34" i="25" a="1"/>
  <c r="AB34" i="25" s="1"/>
  <c r="AD34" i="25" a="1"/>
  <c r="AD34" i="25" s="1"/>
  <c r="AF34" i="25" a="1"/>
  <c r="AF34" i="25" s="1"/>
  <c r="AH34" i="25" a="1"/>
  <c r="AH34" i="25" s="1"/>
  <c r="AJ34" i="25" a="1"/>
  <c r="AJ34" i="25" s="1"/>
  <c r="AL34" i="25" a="1"/>
  <c r="AL34" i="25" s="1"/>
  <c r="AN34" i="25" a="1"/>
  <c r="AN34" i="25" s="1"/>
  <c r="AP34" i="25" a="1"/>
  <c r="AP34" i="25" s="1"/>
  <c r="AR34" i="25" a="1"/>
  <c r="AR34" i="25" s="1"/>
  <c r="AT34" i="25" a="1"/>
  <c r="AT34" i="25" s="1"/>
  <c r="AV34" i="25" a="1"/>
  <c r="AV34" i="25" s="1"/>
  <c r="AX34" i="25" a="1"/>
  <c r="AX34" i="25" s="1"/>
  <c r="AZ34" i="25" a="1"/>
  <c r="AZ34" i="25" s="1"/>
  <c r="BB34" i="25" a="1"/>
  <c r="BB34" i="25" s="1"/>
  <c r="BD34" i="25" a="1"/>
  <c r="BD34" i="25" s="1"/>
  <c r="BF34" i="25" a="1"/>
  <c r="BF34" i="25" s="1"/>
  <c r="BH34" i="25" a="1"/>
  <c r="BH34" i="25" s="1"/>
  <c r="BJ34" i="25" a="1"/>
  <c r="BJ34" i="25" s="1"/>
  <c r="C36" i="25" a="1"/>
  <c r="C36" i="25" s="1"/>
  <c r="A36" i="25" s="1"/>
  <c r="E36" i="25" a="1"/>
  <c r="E36" i="25" s="1"/>
  <c r="G36" i="25" a="1"/>
  <c r="G36" i="25" s="1"/>
  <c r="I36" i="25" a="1"/>
  <c r="I36" i="25" s="1"/>
  <c r="K36" i="25" a="1"/>
  <c r="K36" i="25" s="1"/>
  <c r="M36" i="25" a="1"/>
  <c r="M36" i="25" s="1"/>
  <c r="O36" i="25" a="1"/>
  <c r="O36" i="25" s="1"/>
  <c r="Q36" i="25" a="1"/>
  <c r="Q36" i="25" s="1"/>
  <c r="S36" i="25" a="1"/>
  <c r="S36" i="25" s="1"/>
  <c r="U36" i="25" a="1"/>
  <c r="U36" i="25" s="1"/>
  <c r="W36" i="25" a="1"/>
  <c r="W36" i="25" s="1"/>
  <c r="Y36" i="25" a="1"/>
  <c r="Y36" i="25" s="1"/>
  <c r="AA36" i="25" a="1"/>
  <c r="AA36" i="25" s="1"/>
  <c r="AC36" i="25" a="1"/>
  <c r="AC36" i="25" s="1"/>
  <c r="AE36" i="25" a="1"/>
  <c r="AE36" i="25" s="1"/>
  <c r="AG36" i="25" a="1"/>
  <c r="AG36" i="25" s="1"/>
  <c r="AI36" i="25" a="1"/>
  <c r="AI36" i="25" s="1"/>
  <c r="AK36" i="25" a="1"/>
  <c r="AK36" i="25" s="1"/>
  <c r="AM36" i="25" a="1"/>
  <c r="AM36" i="25" s="1"/>
  <c r="AO36" i="25" a="1"/>
  <c r="AO36" i="25" s="1"/>
  <c r="AQ36" i="25" a="1"/>
  <c r="AQ36" i="25" s="1"/>
  <c r="AS36" i="25" a="1"/>
  <c r="AS36" i="25" s="1"/>
  <c r="AU36" i="25" a="1"/>
  <c r="AU36" i="25" s="1"/>
  <c r="AW36" i="25" a="1"/>
  <c r="AW36" i="25" s="1"/>
  <c r="AY36" i="25" a="1"/>
  <c r="AY36" i="25" s="1"/>
  <c r="BA36" i="25" a="1"/>
  <c r="BA36" i="25" s="1"/>
  <c r="BC36" i="25" a="1"/>
  <c r="BC36" i="25" s="1"/>
  <c r="BE36" i="25" a="1"/>
  <c r="BE36" i="25" s="1"/>
  <c r="BG36" i="25" a="1"/>
  <c r="BG36" i="25" s="1"/>
  <c r="BI36" i="25" a="1"/>
  <c r="BI36" i="25" s="1"/>
  <c r="BK36" i="25" a="1"/>
  <c r="BK36" i="25" s="1"/>
  <c r="D38" i="25" a="1"/>
  <c r="D38" i="25" s="1"/>
  <c r="F38" i="25" a="1"/>
  <c r="F38" i="25" s="1"/>
  <c r="H38" i="25" a="1"/>
  <c r="H38" i="25" s="1"/>
  <c r="J38" i="25" a="1"/>
  <c r="J38" i="25" s="1"/>
  <c r="L38" i="25" a="1"/>
  <c r="L38" i="25" s="1"/>
  <c r="N38" i="25" a="1"/>
  <c r="N38" i="25" s="1"/>
  <c r="P38" i="25" a="1"/>
  <c r="P38" i="25" s="1"/>
  <c r="R38" i="25" a="1"/>
  <c r="R38" i="25" s="1"/>
  <c r="T38" i="25" a="1"/>
  <c r="T38" i="25" s="1"/>
  <c r="V38" i="25" a="1"/>
  <c r="V38" i="25" s="1"/>
  <c r="X38" i="25" a="1"/>
  <c r="X38" i="25" s="1"/>
  <c r="Z38" i="25" a="1"/>
  <c r="Z38" i="25" s="1"/>
  <c r="AB38" i="25" a="1"/>
  <c r="AB38" i="25" s="1"/>
  <c r="AD38" i="25" a="1"/>
  <c r="AD38" i="25" s="1"/>
  <c r="AF38" i="25" a="1"/>
  <c r="AF38" i="25" s="1"/>
  <c r="AH38" i="25" a="1"/>
  <c r="AH38" i="25" s="1"/>
  <c r="AJ38" i="25" a="1"/>
  <c r="AJ38" i="25" s="1"/>
  <c r="AL38" i="25" a="1"/>
  <c r="AL38" i="25" s="1"/>
  <c r="AN38" i="25" a="1"/>
  <c r="AN38" i="25" s="1"/>
  <c r="AP38" i="25" a="1"/>
  <c r="AP38" i="25" s="1"/>
  <c r="AR38" i="25" a="1"/>
  <c r="AR38" i="25" s="1"/>
  <c r="AT38" i="25" a="1"/>
  <c r="AT38" i="25" s="1"/>
  <c r="AV38" i="25" a="1"/>
  <c r="AV38" i="25" s="1"/>
  <c r="AX38" i="25" a="1"/>
  <c r="AX38" i="25" s="1"/>
  <c r="AZ38" i="25" a="1"/>
  <c r="AZ38" i="25" s="1"/>
  <c r="BB38" i="25" a="1"/>
  <c r="BB38" i="25" s="1"/>
  <c r="BD38" i="25" a="1"/>
  <c r="BD38" i="25" s="1"/>
  <c r="BF38" i="25" a="1"/>
  <c r="BF38" i="25" s="1"/>
  <c r="BH38" i="25" a="1"/>
  <c r="BH38" i="25" s="1"/>
  <c r="BJ38" i="25" a="1"/>
  <c r="BJ38" i="25" s="1"/>
  <c r="C40" i="25" a="1"/>
  <c r="C40" i="25" s="1"/>
  <c r="A40" i="25" s="1"/>
  <c r="E40" i="25" a="1"/>
  <c r="E40" i="25" s="1"/>
  <c r="G40" i="25" a="1"/>
  <c r="G40" i="25" s="1"/>
  <c r="I40" i="25" a="1"/>
  <c r="I40" i="25" s="1"/>
  <c r="K40" i="25" a="1"/>
  <c r="K40" i="25" s="1"/>
  <c r="M40" i="25" a="1"/>
  <c r="M40" i="25" s="1"/>
  <c r="O40" i="25" a="1"/>
  <c r="O40" i="25" s="1"/>
  <c r="Q40" i="25" a="1"/>
  <c r="Q40" i="25" s="1"/>
  <c r="S40" i="25" a="1"/>
  <c r="S40" i="25" s="1"/>
  <c r="U40" i="25" a="1"/>
  <c r="U40" i="25" s="1"/>
  <c r="W40" i="25" a="1"/>
  <c r="W40" i="25" s="1"/>
  <c r="Y40" i="25" a="1"/>
  <c r="Y40" i="25" s="1"/>
  <c r="AA40" i="25" a="1"/>
  <c r="AA40" i="25" s="1"/>
  <c r="AC40" i="25" a="1"/>
  <c r="AC40" i="25" s="1"/>
  <c r="AE40" i="25" a="1"/>
  <c r="AE40" i="25" s="1"/>
  <c r="AG40" i="25" a="1"/>
  <c r="AG40" i="25" s="1"/>
  <c r="AI40" i="25" a="1"/>
  <c r="AI40" i="25" s="1"/>
  <c r="AK40" i="25" a="1"/>
  <c r="AK40" i="25" s="1"/>
  <c r="AM40" i="25" a="1"/>
  <c r="AM40" i="25" s="1"/>
  <c r="AO40" i="25" a="1"/>
  <c r="AO40" i="25" s="1"/>
  <c r="AQ40" i="25" a="1"/>
  <c r="AQ40" i="25" s="1"/>
  <c r="AS40" i="25" a="1"/>
  <c r="AS40" i="25" s="1"/>
  <c r="AU40" i="25" a="1"/>
  <c r="AU40" i="25" s="1"/>
  <c r="AW40" i="25" a="1"/>
  <c r="AW40" i="25" s="1"/>
  <c r="AY40" i="25" a="1"/>
  <c r="AY40" i="25" s="1"/>
  <c r="BA40" i="25" a="1"/>
  <c r="BA40" i="25" s="1"/>
  <c r="BC40" i="25" a="1"/>
  <c r="BC40" i="25" s="1"/>
  <c r="BE40" i="25" a="1"/>
  <c r="BE40" i="25" s="1"/>
  <c r="BG40" i="25" a="1"/>
  <c r="BG40" i="25" s="1"/>
  <c r="BI40" i="25" a="1"/>
  <c r="BI40" i="25" s="1"/>
  <c r="BK40" i="25" a="1"/>
  <c r="BK40" i="25" s="1"/>
  <c r="D42" i="25" a="1"/>
  <c r="D42" i="25" s="1"/>
  <c r="F42" i="25" a="1"/>
  <c r="F42" i="25" s="1"/>
  <c r="H42" i="25" a="1"/>
  <c r="H42" i="25" s="1"/>
  <c r="J42" i="25" a="1"/>
  <c r="J42" i="25" s="1"/>
  <c r="L42" i="25" a="1"/>
  <c r="L42" i="25" s="1"/>
  <c r="N42" i="25" a="1"/>
  <c r="N42" i="25" s="1"/>
  <c r="P42" i="25" a="1"/>
  <c r="P42" i="25" s="1"/>
  <c r="R42" i="25" a="1"/>
  <c r="R42" i="25" s="1"/>
  <c r="T42" i="25" a="1"/>
  <c r="T42" i="25" s="1"/>
  <c r="V42" i="25" a="1"/>
  <c r="V42" i="25" s="1"/>
  <c r="X42" i="25" a="1"/>
  <c r="X42" i="25" s="1"/>
  <c r="Z42" i="25" a="1"/>
  <c r="Z42" i="25" s="1"/>
  <c r="AB42" i="25" a="1"/>
  <c r="AB42" i="25" s="1"/>
  <c r="AD42" i="25" a="1"/>
  <c r="AD42" i="25" s="1"/>
  <c r="AF42" i="25" a="1"/>
  <c r="AF42" i="25" s="1"/>
  <c r="AH42" i="25" a="1"/>
  <c r="AH42" i="25" s="1"/>
  <c r="AJ42" i="25" a="1"/>
  <c r="AJ42" i="25" s="1"/>
  <c r="AL42" i="25" a="1"/>
  <c r="AL42" i="25" s="1"/>
  <c r="AN42" i="25" a="1"/>
  <c r="AN42" i="25" s="1"/>
  <c r="AP42" i="25" a="1"/>
  <c r="AP42" i="25" s="1"/>
  <c r="AR42" i="25" a="1"/>
  <c r="AR42" i="25" s="1"/>
  <c r="AT42" i="25" a="1"/>
  <c r="AT42" i="25" s="1"/>
  <c r="AV42" i="25" a="1"/>
  <c r="AV42" i="25" s="1"/>
  <c r="AX42" i="25" a="1"/>
  <c r="AX42" i="25" s="1"/>
  <c r="AZ42" i="25" a="1"/>
  <c r="AZ42" i="25" s="1"/>
  <c r="BB42" i="25" a="1"/>
  <c r="BB42" i="25" s="1"/>
  <c r="BD42" i="25" a="1"/>
  <c r="BD42" i="25" s="1"/>
  <c r="BF42" i="25" a="1"/>
  <c r="BF42" i="25" s="1"/>
  <c r="BH42" i="25" a="1"/>
  <c r="BH42" i="25" s="1"/>
  <c r="BJ42" i="25" a="1"/>
  <c r="BJ42" i="25" s="1"/>
  <c r="C44" i="25" a="1"/>
  <c r="C44" i="25" s="1"/>
  <c r="A44" i="25" s="1"/>
  <c r="E44" i="25" a="1"/>
  <c r="E44" i="25" s="1"/>
  <c r="G44" i="25" a="1"/>
  <c r="G44" i="25" s="1"/>
  <c r="I44" i="25" a="1"/>
  <c r="I44" i="25" s="1"/>
  <c r="K44" i="25" a="1"/>
  <c r="K44" i="25" s="1"/>
  <c r="M44" i="25" a="1"/>
  <c r="M44" i="25" s="1"/>
  <c r="O44" i="25" a="1"/>
  <c r="O44" i="25" s="1"/>
  <c r="Q44" i="25" a="1"/>
  <c r="Q44" i="25" s="1"/>
  <c r="S44" i="25" a="1"/>
  <c r="S44" i="25" s="1"/>
  <c r="U44" i="25" a="1"/>
  <c r="U44" i="25" s="1"/>
  <c r="W44" i="25" a="1"/>
  <c r="W44" i="25" s="1"/>
  <c r="Y44" i="25" a="1"/>
  <c r="Y44" i="25" s="1"/>
  <c r="AA44" i="25" a="1"/>
  <c r="AA44" i="25" s="1"/>
  <c r="AC44" i="25" a="1"/>
  <c r="AC44" i="25" s="1"/>
  <c r="AE44" i="25" a="1"/>
  <c r="AE44" i="25" s="1"/>
  <c r="AG44" i="25" a="1"/>
  <c r="AG44" i="25" s="1"/>
  <c r="AI44" i="25" a="1"/>
  <c r="AI44" i="25" s="1"/>
  <c r="AK44" i="25" a="1"/>
  <c r="AK44" i="25" s="1"/>
  <c r="AM44" i="25" a="1"/>
  <c r="AM44" i="25" s="1"/>
  <c r="AO44" i="25" a="1"/>
  <c r="AO44" i="25" s="1"/>
  <c r="AQ44" i="25" a="1"/>
  <c r="AQ44" i="25" s="1"/>
  <c r="AS44" i="25" a="1"/>
  <c r="AS44" i="25" s="1"/>
  <c r="AU44" i="25" a="1"/>
  <c r="AU44" i="25" s="1"/>
  <c r="AW44" i="25" a="1"/>
  <c r="AW44" i="25" s="1"/>
  <c r="AY44" i="25" a="1"/>
  <c r="AY44" i="25" s="1"/>
  <c r="BA44" i="25" a="1"/>
  <c r="BA44" i="25" s="1"/>
  <c r="BC44" i="25" a="1"/>
  <c r="BC44" i="25" s="1"/>
  <c r="BE44" i="25" a="1"/>
  <c r="BE44" i="25" s="1"/>
  <c r="BG44" i="25" a="1"/>
  <c r="BG44" i="25" s="1"/>
  <c r="BI44" i="25" a="1"/>
  <c r="BI44" i="25" s="1"/>
  <c r="BK44" i="25" a="1"/>
  <c r="BK44" i="25" s="1"/>
  <c r="AZ9" i="25" a="1"/>
  <c r="AZ9" i="25" s="1"/>
  <c r="BD9" i="25" a="1"/>
  <c r="BD9" i="25" s="1"/>
  <c r="BG9" i="25" a="1"/>
  <c r="BG9" i="25" s="1"/>
  <c r="BJ9" i="25" a="1"/>
  <c r="BJ9" i="25" s="1"/>
  <c r="C10" i="25" a="1"/>
  <c r="C10" i="25" s="1"/>
  <c r="A10" i="25" s="1"/>
  <c r="K10" i="25" a="1"/>
  <c r="K10" i="25" s="1"/>
  <c r="S10" i="25" a="1"/>
  <c r="S10" i="25" s="1"/>
  <c r="AA10" i="25" a="1"/>
  <c r="AA10" i="25" s="1"/>
  <c r="AI10" i="25" a="1"/>
  <c r="AI10" i="25" s="1"/>
  <c r="C11" i="25" a="1"/>
  <c r="C11" i="25" s="1"/>
  <c r="A11" i="25" s="1"/>
  <c r="E11" i="25" a="1"/>
  <c r="E11" i="25" s="1"/>
  <c r="G11" i="25" a="1"/>
  <c r="G11" i="25" s="1"/>
  <c r="I11" i="25" a="1"/>
  <c r="I11" i="25" s="1"/>
  <c r="K11" i="25" a="1"/>
  <c r="K11" i="25" s="1"/>
  <c r="M11" i="25" a="1"/>
  <c r="M11" i="25" s="1"/>
  <c r="O11" i="25" a="1"/>
  <c r="O11" i="25" s="1"/>
  <c r="Q11" i="25" a="1"/>
  <c r="Q11" i="25" s="1"/>
  <c r="S11" i="25" a="1"/>
  <c r="S11" i="25" s="1"/>
  <c r="U11" i="25" a="1"/>
  <c r="U11" i="25" s="1"/>
  <c r="W11" i="25" a="1"/>
  <c r="W11" i="25" s="1"/>
  <c r="Y11" i="25" a="1"/>
  <c r="Y11" i="25" s="1"/>
  <c r="AA11" i="25" a="1"/>
  <c r="AA11" i="25" s="1"/>
  <c r="AC11" i="25" a="1"/>
  <c r="AC11" i="25" s="1"/>
  <c r="AE11" i="25" a="1"/>
  <c r="AE11" i="25" s="1"/>
  <c r="AG11" i="25" a="1"/>
  <c r="AG11" i="25" s="1"/>
  <c r="AI11" i="25" a="1"/>
  <c r="AI11" i="25" s="1"/>
  <c r="AK11" i="25" a="1"/>
  <c r="AK11" i="25" s="1"/>
  <c r="AM11" i="25" a="1"/>
  <c r="AM11" i="25" s="1"/>
  <c r="AO11" i="25" a="1"/>
  <c r="AO11" i="25" s="1"/>
  <c r="AQ11" i="25" a="1"/>
  <c r="AQ11" i="25" s="1"/>
  <c r="AS11" i="25" a="1"/>
  <c r="AS11" i="25" s="1"/>
  <c r="AU11" i="25" a="1"/>
  <c r="AU11" i="25" s="1"/>
  <c r="AW11" i="25" a="1"/>
  <c r="AW11" i="25" s="1"/>
  <c r="AY11" i="25" a="1"/>
  <c r="AY11" i="25" s="1"/>
  <c r="BA11" i="25" a="1"/>
  <c r="BA11" i="25" s="1"/>
  <c r="BC11" i="25" a="1"/>
  <c r="BC11" i="25" s="1"/>
  <c r="BE11" i="25" a="1"/>
  <c r="BE11" i="25" s="1"/>
  <c r="BG11" i="25" a="1"/>
  <c r="BG11" i="25" s="1"/>
  <c r="BI11" i="25" a="1"/>
  <c r="BI11" i="25" s="1"/>
  <c r="BK11" i="25" a="1"/>
  <c r="BK11" i="25" s="1"/>
  <c r="D13" i="25" a="1"/>
  <c r="D13" i="25" s="1"/>
  <c r="F13" i="25" a="1"/>
  <c r="F13" i="25" s="1"/>
  <c r="H13" i="25" a="1"/>
  <c r="H13" i="25" s="1"/>
  <c r="J13" i="25" a="1"/>
  <c r="J13" i="25" s="1"/>
  <c r="L13" i="25" a="1"/>
  <c r="L13" i="25" s="1"/>
  <c r="N13" i="25" a="1"/>
  <c r="N13" i="25" s="1"/>
  <c r="P13" i="25" a="1"/>
  <c r="P13" i="25" s="1"/>
  <c r="R13" i="25" a="1"/>
  <c r="R13" i="25" s="1"/>
  <c r="T13" i="25" a="1"/>
  <c r="T13" i="25" s="1"/>
  <c r="V13" i="25" a="1"/>
  <c r="V13" i="25" s="1"/>
  <c r="X13" i="25" a="1"/>
  <c r="X13" i="25" s="1"/>
  <c r="Z13" i="25" a="1"/>
  <c r="Z13" i="25" s="1"/>
  <c r="AB13" i="25" a="1"/>
  <c r="AB13" i="25" s="1"/>
  <c r="AD13" i="25" a="1"/>
  <c r="AD13" i="25" s="1"/>
  <c r="AF13" i="25" a="1"/>
  <c r="AF13" i="25" s="1"/>
  <c r="AH13" i="25" a="1"/>
  <c r="AH13" i="25" s="1"/>
  <c r="AJ13" i="25" a="1"/>
  <c r="AJ13" i="25" s="1"/>
  <c r="AL13" i="25" a="1"/>
  <c r="AL13" i="25" s="1"/>
  <c r="AN13" i="25" a="1"/>
  <c r="AN13" i="25" s="1"/>
  <c r="AP13" i="25" a="1"/>
  <c r="AP13" i="25" s="1"/>
  <c r="AR13" i="25" a="1"/>
  <c r="AR13" i="25" s="1"/>
  <c r="AT13" i="25" a="1"/>
  <c r="AT13" i="25" s="1"/>
  <c r="AV13" i="25" a="1"/>
  <c r="AV13" i="25" s="1"/>
  <c r="AX13" i="25" a="1"/>
  <c r="AX13" i="25" s="1"/>
  <c r="AZ13" i="25" a="1"/>
  <c r="AZ13" i="25" s="1"/>
  <c r="BB13" i="25" a="1"/>
  <c r="BB13" i="25" s="1"/>
  <c r="BD13" i="25" a="1"/>
  <c r="BD13" i="25" s="1"/>
  <c r="BF13" i="25" a="1"/>
  <c r="BF13" i="25" s="1"/>
  <c r="BH13" i="25" a="1"/>
  <c r="BH13" i="25" s="1"/>
  <c r="BJ13" i="25" a="1"/>
  <c r="BJ13" i="25" s="1"/>
  <c r="C15" i="25" a="1"/>
  <c r="C15" i="25" s="1"/>
  <c r="A15" i="25" s="1"/>
  <c r="E15" i="25" a="1"/>
  <c r="E15" i="25" s="1"/>
  <c r="G15" i="25" a="1"/>
  <c r="G15" i="25" s="1"/>
  <c r="I15" i="25" a="1"/>
  <c r="I15" i="25" s="1"/>
  <c r="K15" i="25" a="1"/>
  <c r="K15" i="25" s="1"/>
  <c r="M15" i="25" a="1"/>
  <c r="M15" i="25" s="1"/>
  <c r="O15" i="25" a="1"/>
  <c r="O15" i="25" s="1"/>
  <c r="Q15" i="25" a="1"/>
  <c r="Q15" i="25" s="1"/>
  <c r="S15" i="25" a="1"/>
  <c r="S15" i="25" s="1"/>
  <c r="U15" i="25" a="1"/>
  <c r="U15" i="25" s="1"/>
  <c r="W15" i="25" a="1"/>
  <c r="W15" i="25" s="1"/>
  <c r="Y15" i="25" a="1"/>
  <c r="Y15" i="25" s="1"/>
  <c r="AA15" i="25" a="1"/>
  <c r="AA15" i="25" s="1"/>
  <c r="AC15" i="25" a="1"/>
  <c r="AC15" i="25" s="1"/>
  <c r="AE15" i="25" a="1"/>
  <c r="AE15" i="25" s="1"/>
  <c r="AG15" i="25" a="1"/>
  <c r="AG15" i="25" s="1"/>
  <c r="AI15" i="25" a="1"/>
  <c r="AI15" i="25" s="1"/>
  <c r="AK15" i="25" a="1"/>
  <c r="AK15" i="25" s="1"/>
  <c r="AM15" i="25" a="1"/>
  <c r="AM15" i="25" s="1"/>
  <c r="AO15" i="25" a="1"/>
  <c r="AO15" i="25" s="1"/>
  <c r="AQ15" i="25" a="1"/>
  <c r="AQ15" i="25" s="1"/>
  <c r="AS15" i="25" a="1"/>
  <c r="AS15" i="25" s="1"/>
  <c r="AU15" i="25" a="1"/>
  <c r="AU15" i="25" s="1"/>
  <c r="AW15" i="25" a="1"/>
  <c r="AW15" i="25" s="1"/>
  <c r="AY15" i="25" a="1"/>
  <c r="AY15" i="25" s="1"/>
  <c r="BA15" i="25" a="1"/>
  <c r="BA15" i="25" s="1"/>
  <c r="BC15" i="25" a="1"/>
  <c r="BC15" i="25" s="1"/>
  <c r="BE15" i="25" a="1"/>
  <c r="BE15" i="25" s="1"/>
  <c r="BG15" i="25" a="1"/>
  <c r="BG15" i="25" s="1"/>
  <c r="BI15" i="25" a="1"/>
  <c r="BI15" i="25" s="1"/>
  <c r="BK15" i="25" a="1"/>
  <c r="BK15" i="25" s="1"/>
  <c r="D17" i="25" a="1"/>
  <c r="D17" i="25" s="1"/>
  <c r="F17" i="25" a="1"/>
  <c r="F17" i="25" s="1"/>
  <c r="H17" i="25" a="1"/>
  <c r="H17" i="25" s="1"/>
  <c r="J17" i="25" a="1"/>
  <c r="J17" i="25" s="1"/>
  <c r="L17" i="25" a="1"/>
  <c r="L17" i="25" s="1"/>
  <c r="N17" i="25" a="1"/>
  <c r="N17" i="25" s="1"/>
  <c r="P17" i="25" a="1"/>
  <c r="P17" i="25" s="1"/>
  <c r="R17" i="25" a="1"/>
  <c r="R17" i="25" s="1"/>
  <c r="T17" i="25" a="1"/>
  <c r="T17" i="25" s="1"/>
  <c r="V17" i="25" a="1"/>
  <c r="V17" i="25" s="1"/>
  <c r="X17" i="25" a="1"/>
  <c r="X17" i="25" s="1"/>
  <c r="Z17" i="25" a="1"/>
  <c r="Z17" i="25" s="1"/>
  <c r="AB17" i="25" a="1"/>
  <c r="AB17" i="25" s="1"/>
  <c r="AD17" i="25" a="1"/>
  <c r="AD17" i="25" s="1"/>
  <c r="AF17" i="25" a="1"/>
  <c r="AF17" i="25" s="1"/>
  <c r="AH17" i="25" a="1"/>
  <c r="AH17" i="25" s="1"/>
  <c r="AJ17" i="25" a="1"/>
  <c r="AJ17" i="25" s="1"/>
  <c r="AL17" i="25" a="1"/>
  <c r="AL17" i="25" s="1"/>
  <c r="AN17" i="25" a="1"/>
  <c r="AN17" i="25" s="1"/>
  <c r="AP17" i="25" a="1"/>
  <c r="AP17" i="25" s="1"/>
  <c r="AR17" i="25" a="1"/>
  <c r="AR17" i="25" s="1"/>
  <c r="AT17" i="25" a="1"/>
  <c r="AT17" i="25" s="1"/>
  <c r="AV17" i="25" a="1"/>
  <c r="AV17" i="25" s="1"/>
  <c r="AX17" i="25" a="1"/>
  <c r="AX17" i="25" s="1"/>
  <c r="AZ17" i="25" a="1"/>
  <c r="AZ17" i="25" s="1"/>
  <c r="BB17" i="25" a="1"/>
  <c r="BB17" i="25" s="1"/>
  <c r="BD17" i="25" a="1"/>
  <c r="BD17" i="25" s="1"/>
  <c r="BF17" i="25" a="1"/>
  <c r="BF17" i="25" s="1"/>
  <c r="BH17" i="25" a="1"/>
  <c r="BH17" i="25" s="1"/>
  <c r="BJ17" i="25" a="1"/>
  <c r="BJ17" i="25" s="1"/>
  <c r="C19" i="25" a="1"/>
  <c r="C19" i="25" s="1"/>
  <c r="A19" i="25" s="1"/>
  <c r="E19" i="25" a="1"/>
  <c r="E19" i="25" s="1"/>
  <c r="G19" i="25" a="1"/>
  <c r="G19" i="25" s="1"/>
  <c r="I19" i="25" a="1"/>
  <c r="I19" i="25" s="1"/>
  <c r="K19" i="25" a="1"/>
  <c r="K19" i="25" s="1"/>
  <c r="M19" i="25" a="1"/>
  <c r="M19" i="25" s="1"/>
  <c r="O19" i="25" a="1"/>
  <c r="O19" i="25" s="1"/>
  <c r="Q19" i="25" a="1"/>
  <c r="Q19" i="25" s="1"/>
  <c r="S19" i="25" a="1"/>
  <c r="S19" i="25" s="1"/>
  <c r="U19" i="25" a="1"/>
  <c r="U19" i="25" s="1"/>
  <c r="W19" i="25" a="1"/>
  <c r="W19" i="25" s="1"/>
  <c r="Y19" i="25" a="1"/>
  <c r="Y19" i="25" s="1"/>
  <c r="AA19" i="25" a="1"/>
  <c r="AA19" i="25" s="1"/>
  <c r="AC19" i="25" a="1"/>
  <c r="AC19" i="25" s="1"/>
  <c r="AE19" i="25" a="1"/>
  <c r="AE19" i="25" s="1"/>
  <c r="AG19" i="25" a="1"/>
  <c r="AG19" i="25" s="1"/>
  <c r="AI19" i="25" a="1"/>
  <c r="AI19" i="25" s="1"/>
  <c r="AK19" i="25" a="1"/>
  <c r="AK19" i="25" s="1"/>
  <c r="AM19" i="25" a="1"/>
  <c r="AM19" i="25" s="1"/>
  <c r="AO19" i="25" a="1"/>
  <c r="AO19" i="25" s="1"/>
  <c r="AQ19" i="25" a="1"/>
  <c r="AQ19" i="25" s="1"/>
  <c r="AS19" i="25" a="1"/>
  <c r="AS19" i="25" s="1"/>
  <c r="AU19" i="25" a="1"/>
  <c r="AU19" i="25" s="1"/>
  <c r="AW19" i="25" a="1"/>
  <c r="AW19" i="25" s="1"/>
  <c r="AY19" i="25" a="1"/>
  <c r="AY19" i="25" s="1"/>
  <c r="BA19" i="25" a="1"/>
  <c r="BA19" i="25" s="1"/>
  <c r="BC19" i="25" a="1"/>
  <c r="BC19" i="25" s="1"/>
  <c r="BE19" i="25" a="1"/>
  <c r="BE19" i="25" s="1"/>
  <c r="BG19" i="25" a="1"/>
  <c r="BG19" i="25" s="1"/>
  <c r="BI19" i="25" a="1"/>
  <c r="BI19" i="25" s="1"/>
  <c r="BK19" i="25" a="1"/>
  <c r="BK19" i="25" s="1"/>
  <c r="D21" i="25" a="1"/>
  <c r="D21" i="25" s="1"/>
  <c r="F21" i="25" a="1"/>
  <c r="F21" i="25" s="1"/>
  <c r="H21" i="25" a="1"/>
  <c r="H21" i="25" s="1"/>
  <c r="J21" i="25" a="1"/>
  <c r="J21" i="25" s="1"/>
  <c r="L21" i="25" a="1"/>
  <c r="L21" i="25" s="1"/>
  <c r="N21" i="25" a="1"/>
  <c r="N21" i="25" s="1"/>
  <c r="P21" i="25" a="1"/>
  <c r="P21" i="25" s="1"/>
  <c r="R21" i="25" a="1"/>
  <c r="R21" i="25" s="1"/>
  <c r="T21" i="25" a="1"/>
  <c r="T21" i="25" s="1"/>
  <c r="V21" i="25" a="1"/>
  <c r="V21" i="25" s="1"/>
  <c r="X21" i="25" a="1"/>
  <c r="X21" i="25" s="1"/>
  <c r="Z21" i="25" a="1"/>
  <c r="Z21" i="25" s="1"/>
  <c r="AB21" i="25" a="1"/>
  <c r="AB21" i="25" s="1"/>
  <c r="AD21" i="25" a="1"/>
  <c r="AD21" i="25" s="1"/>
  <c r="AF21" i="25" a="1"/>
  <c r="AF21" i="25" s="1"/>
  <c r="AH21" i="25" a="1"/>
  <c r="AH21" i="25" s="1"/>
  <c r="AJ21" i="25" a="1"/>
  <c r="AJ21" i="25" s="1"/>
  <c r="AL21" i="25" a="1"/>
  <c r="AL21" i="25" s="1"/>
  <c r="AN21" i="25" a="1"/>
  <c r="AN21" i="25" s="1"/>
  <c r="AP21" i="25" a="1"/>
  <c r="AP21" i="25" s="1"/>
  <c r="AR21" i="25" a="1"/>
  <c r="AR21" i="25" s="1"/>
  <c r="AT21" i="25" a="1"/>
  <c r="AT21" i="25" s="1"/>
  <c r="AV21" i="25" a="1"/>
  <c r="AV21" i="25" s="1"/>
  <c r="AX21" i="25" a="1"/>
  <c r="AX21" i="25" s="1"/>
  <c r="AZ21" i="25" a="1"/>
  <c r="AZ21" i="25" s="1"/>
  <c r="BB21" i="25" a="1"/>
  <c r="BB21" i="25" s="1"/>
  <c r="BD21" i="25" a="1"/>
  <c r="BD21" i="25" s="1"/>
  <c r="BF21" i="25" a="1"/>
  <c r="BF21" i="25" s="1"/>
  <c r="BH21" i="25" a="1"/>
  <c r="BH21" i="25" s="1"/>
  <c r="BJ21" i="25" a="1"/>
  <c r="BJ21" i="25" s="1"/>
  <c r="C23" i="25" a="1"/>
  <c r="C23" i="25" s="1"/>
  <c r="A23" i="25" s="1"/>
  <c r="E23" i="25" a="1"/>
  <c r="E23" i="25" s="1"/>
  <c r="G23" i="25" a="1"/>
  <c r="G23" i="25" s="1"/>
  <c r="I23" i="25" a="1"/>
  <c r="I23" i="25" s="1"/>
  <c r="K23" i="25" a="1"/>
  <c r="K23" i="25" s="1"/>
  <c r="M23" i="25" a="1"/>
  <c r="M23" i="25" s="1"/>
  <c r="O23" i="25" a="1"/>
  <c r="O23" i="25" s="1"/>
  <c r="Q23" i="25" a="1"/>
  <c r="Q23" i="25" s="1"/>
  <c r="S23" i="25" a="1"/>
  <c r="S23" i="25" s="1"/>
  <c r="U23" i="25" a="1"/>
  <c r="U23" i="25" s="1"/>
  <c r="W23" i="25" a="1"/>
  <c r="W23" i="25" s="1"/>
  <c r="Y23" i="25" a="1"/>
  <c r="Y23" i="25" s="1"/>
  <c r="AA23" i="25" a="1"/>
  <c r="AA23" i="25" s="1"/>
  <c r="AC23" i="25" a="1"/>
  <c r="AC23" i="25" s="1"/>
  <c r="AE23" i="25" a="1"/>
  <c r="AE23" i="25" s="1"/>
  <c r="AG23" i="25" a="1"/>
  <c r="AG23" i="25" s="1"/>
  <c r="AI23" i="25" a="1"/>
  <c r="AI23" i="25" s="1"/>
  <c r="AK23" i="25" a="1"/>
  <c r="AK23" i="25" s="1"/>
  <c r="AM23" i="25" a="1"/>
  <c r="AM23" i="25" s="1"/>
  <c r="AO23" i="25" a="1"/>
  <c r="AO23" i="25" s="1"/>
  <c r="AQ23" i="25" a="1"/>
  <c r="AQ23" i="25" s="1"/>
  <c r="AS23" i="25" a="1"/>
  <c r="AS23" i="25" s="1"/>
  <c r="AU23" i="25" a="1"/>
  <c r="AU23" i="25" s="1"/>
  <c r="AW23" i="25" a="1"/>
  <c r="AW23" i="25" s="1"/>
  <c r="AY23" i="25" a="1"/>
  <c r="AY23" i="25" s="1"/>
  <c r="BA23" i="25" a="1"/>
  <c r="BA23" i="25" s="1"/>
  <c r="BC23" i="25" a="1"/>
  <c r="BC23" i="25" s="1"/>
  <c r="BE23" i="25" a="1"/>
  <c r="BE23" i="25" s="1"/>
  <c r="BG23" i="25" a="1"/>
  <c r="BG23" i="25" s="1"/>
  <c r="BI23" i="25" a="1"/>
  <c r="BI23" i="25" s="1"/>
  <c r="BK23" i="25" a="1"/>
  <c r="BK23" i="25" s="1"/>
  <c r="D25" i="25" a="1"/>
  <c r="D25" i="25" s="1"/>
  <c r="F25" i="25" a="1"/>
  <c r="F25" i="25" s="1"/>
  <c r="H25" i="25" a="1"/>
  <c r="H25" i="25" s="1"/>
  <c r="J25" i="25" a="1"/>
  <c r="J25" i="25" s="1"/>
  <c r="L25" i="25" a="1"/>
  <c r="L25" i="25" s="1"/>
  <c r="N25" i="25" a="1"/>
  <c r="N25" i="25" s="1"/>
  <c r="P25" i="25" a="1"/>
  <c r="P25" i="25" s="1"/>
  <c r="R25" i="25" a="1"/>
  <c r="R25" i="25" s="1"/>
  <c r="T25" i="25" a="1"/>
  <c r="T25" i="25" s="1"/>
  <c r="V25" i="25" a="1"/>
  <c r="V25" i="25" s="1"/>
  <c r="X25" i="25" a="1"/>
  <c r="X25" i="25" s="1"/>
  <c r="Z25" i="25" a="1"/>
  <c r="Z25" i="25" s="1"/>
  <c r="AB25" i="25" a="1"/>
  <c r="AB25" i="25" s="1"/>
  <c r="AD25" i="25" a="1"/>
  <c r="AD25" i="25" s="1"/>
  <c r="AF25" i="25" a="1"/>
  <c r="AF25" i="25" s="1"/>
  <c r="AH25" i="25" a="1"/>
  <c r="AH25" i="25" s="1"/>
  <c r="AJ25" i="25" a="1"/>
  <c r="AJ25" i="25" s="1"/>
  <c r="AL25" i="25" a="1"/>
  <c r="AL25" i="25" s="1"/>
  <c r="AN25" i="25" a="1"/>
  <c r="AN25" i="25" s="1"/>
  <c r="AP25" i="25" a="1"/>
  <c r="AP25" i="25" s="1"/>
  <c r="AR25" i="25" a="1"/>
  <c r="AR25" i="25" s="1"/>
  <c r="AT25" i="25" a="1"/>
  <c r="AT25" i="25" s="1"/>
  <c r="AV25" i="25" a="1"/>
  <c r="AV25" i="25" s="1"/>
  <c r="AX25" i="25" a="1"/>
  <c r="AX25" i="25" s="1"/>
  <c r="AZ25" i="25" a="1"/>
  <c r="AZ25" i="25" s="1"/>
  <c r="BB25" i="25" a="1"/>
  <c r="BB25" i="25" s="1"/>
  <c r="BD25" i="25" a="1"/>
  <c r="BD25" i="25" s="1"/>
  <c r="BF25" i="25" a="1"/>
  <c r="BF25" i="25" s="1"/>
  <c r="BH25" i="25" a="1"/>
  <c r="BH25" i="25" s="1"/>
  <c r="BJ25" i="25" a="1"/>
  <c r="BJ25" i="25" s="1"/>
  <c r="C27" i="25" a="1"/>
  <c r="C27" i="25" s="1"/>
  <c r="A27" i="25" s="1"/>
  <c r="E27" i="25" a="1"/>
  <c r="E27" i="25" s="1"/>
  <c r="G27" i="25" a="1"/>
  <c r="G27" i="25" s="1"/>
  <c r="I27" i="25" a="1"/>
  <c r="I27" i="25" s="1"/>
  <c r="BH9" i="25" a="1"/>
  <c r="BH9" i="25" s="1"/>
  <c r="I10" i="25" a="1"/>
  <c r="I10" i="25" s="1"/>
  <c r="Q10" i="25" a="1"/>
  <c r="Q10" i="25" s="1"/>
  <c r="Y10" i="25" a="1"/>
  <c r="Y10" i="25" s="1"/>
  <c r="AG10" i="25" a="1"/>
  <c r="AG10" i="25" s="1"/>
  <c r="AO10" i="25" a="1"/>
  <c r="AO10" i="25" s="1"/>
  <c r="AQ10" i="25" a="1"/>
  <c r="AQ10" i="25" s="1"/>
  <c r="AS10" i="25" a="1"/>
  <c r="AS10" i="25" s="1"/>
  <c r="AU10" i="25" a="1"/>
  <c r="AU10" i="25" s="1"/>
  <c r="AW10" i="25" a="1"/>
  <c r="AW10" i="25" s="1"/>
  <c r="AY10" i="25" a="1"/>
  <c r="AY10" i="25" s="1"/>
  <c r="BA10" i="25" a="1"/>
  <c r="BA10" i="25" s="1"/>
  <c r="BC10" i="25" a="1"/>
  <c r="BC10" i="25" s="1"/>
  <c r="BE10" i="25" a="1"/>
  <c r="BE10" i="25" s="1"/>
  <c r="BG10" i="25" a="1"/>
  <c r="BG10" i="25" s="1"/>
  <c r="BI10" i="25" a="1"/>
  <c r="BI10" i="25" s="1"/>
  <c r="BK10" i="25" a="1"/>
  <c r="BK10" i="25" s="1"/>
  <c r="D12" i="25" a="1"/>
  <c r="D12" i="25" s="1"/>
  <c r="F12" i="25" a="1"/>
  <c r="F12" i="25" s="1"/>
  <c r="H12" i="25" a="1"/>
  <c r="H12" i="25" s="1"/>
  <c r="J12" i="25" a="1"/>
  <c r="J12" i="25" s="1"/>
  <c r="L12" i="25" a="1"/>
  <c r="L12" i="25" s="1"/>
  <c r="N12" i="25" a="1"/>
  <c r="N12" i="25" s="1"/>
  <c r="P12" i="25" a="1"/>
  <c r="P12" i="25" s="1"/>
  <c r="R12" i="25" a="1"/>
  <c r="R12" i="25" s="1"/>
  <c r="T12" i="25" a="1"/>
  <c r="T12" i="25" s="1"/>
  <c r="V12" i="25" a="1"/>
  <c r="V12" i="25" s="1"/>
  <c r="X12" i="25" a="1"/>
  <c r="X12" i="25" s="1"/>
  <c r="Z12" i="25" a="1"/>
  <c r="Z12" i="25" s="1"/>
  <c r="AB12" i="25" a="1"/>
  <c r="AB12" i="25" s="1"/>
  <c r="AD12" i="25" a="1"/>
  <c r="AD12" i="25" s="1"/>
  <c r="AF12" i="25" a="1"/>
  <c r="AF12" i="25" s="1"/>
  <c r="AH12" i="25" a="1"/>
  <c r="AH12" i="25" s="1"/>
  <c r="AJ12" i="25" a="1"/>
  <c r="AJ12" i="25" s="1"/>
  <c r="AL12" i="25" a="1"/>
  <c r="AL12" i="25" s="1"/>
  <c r="AN12" i="25" a="1"/>
  <c r="AN12" i="25" s="1"/>
  <c r="AP12" i="25" a="1"/>
  <c r="AP12" i="25" s="1"/>
  <c r="AR12" i="25" a="1"/>
  <c r="AR12" i="25" s="1"/>
  <c r="AT12" i="25" a="1"/>
  <c r="AT12" i="25" s="1"/>
  <c r="AV12" i="25" a="1"/>
  <c r="AV12" i="25" s="1"/>
  <c r="AX12" i="25" a="1"/>
  <c r="AX12" i="25" s="1"/>
  <c r="AZ12" i="25" a="1"/>
  <c r="AZ12" i="25" s="1"/>
  <c r="BB12" i="25" a="1"/>
  <c r="BB12" i="25" s="1"/>
  <c r="BD12" i="25" a="1"/>
  <c r="BD12" i="25" s="1"/>
  <c r="BF12" i="25" a="1"/>
  <c r="BF12" i="25" s="1"/>
  <c r="BH12" i="25" a="1"/>
  <c r="BH12" i="25" s="1"/>
  <c r="BJ12" i="25" a="1"/>
  <c r="BJ12" i="25" s="1"/>
  <c r="C14" i="25" a="1"/>
  <c r="C14" i="25" s="1"/>
  <c r="A14" i="25" s="1"/>
  <c r="E14" i="25" a="1"/>
  <c r="E14" i="25" s="1"/>
  <c r="G14" i="25" a="1"/>
  <c r="G14" i="25" s="1"/>
  <c r="I14" i="25" a="1"/>
  <c r="I14" i="25" s="1"/>
  <c r="K14" i="25" a="1"/>
  <c r="K14" i="25" s="1"/>
  <c r="M14" i="25" a="1"/>
  <c r="M14" i="25" s="1"/>
  <c r="O14" i="25" a="1"/>
  <c r="O14" i="25" s="1"/>
  <c r="Q14" i="25" a="1"/>
  <c r="Q14" i="25" s="1"/>
  <c r="S14" i="25" a="1"/>
  <c r="S14" i="25" s="1"/>
  <c r="U14" i="25" a="1"/>
  <c r="U14" i="25" s="1"/>
  <c r="W14" i="25" a="1"/>
  <c r="W14" i="25" s="1"/>
  <c r="Y14" i="25" a="1"/>
  <c r="Y14" i="25" s="1"/>
  <c r="AA14" i="25" a="1"/>
  <c r="AA14" i="25" s="1"/>
  <c r="AC14" i="25" a="1"/>
  <c r="AC14" i="25" s="1"/>
  <c r="AE14" i="25" a="1"/>
  <c r="AE14" i="25" s="1"/>
  <c r="AG14" i="25" a="1"/>
  <c r="AG14" i="25" s="1"/>
  <c r="AI14" i="25" a="1"/>
  <c r="AI14" i="25" s="1"/>
  <c r="AK14" i="25" a="1"/>
  <c r="AK14" i="25" s="1"/>
  <c r="AM14" i="25" a="1"/>
  <c r="AM14" i="25" s="1"/>
  <c r="AO14" i="25" a="1"/>
  <c r="AO14" i="25" s="1"/>
  <c r="AQ14" i="25" a="1"/>
  <c r="AQ14" i="25" s="1"/>
  <c r="AS14" i="25" a="1"/>
  <c r="AS14" i="25" s="1"/>
  <c r="AU14" i="25" a="1"/>
  <c r="AU14" i="25" s="1"/>
  <c r="AW14" i="25" a="1"/>
  <c r="AW14" i="25" s="1"/>
  <c r="AY14" i="25" a="1"/>
  <c r="AY14" i="25" s="1"/>
  <c r="BA14" i="25" a="1"/>
  <c r="BA14" i="25" s="1"/>
  <c r="BC14" i="25" a="1"/>
  <c r="BC14" i="25" s="1"/>
  <c r="BE14" i="25" a="1"/>
  <c r="BE14" i="25" s="1"/>
  <c r="BG14" i="25" a="1"/>
  <c r="BG14" i="25" s="1"/>
  <c r="BI14" i="25" a="1"/>
  <c r="BI14" i="25" s="1"/>
  <c r="BK14" i="25" a="1"/>
  <c r="BK14" i="25" s="1"/>
  <c r="D16" i="25" a="1"/>
  <c r="D16" i="25" s="1"/>
  <c r="F16" i="25" a="1"/>
  <c r="F16" i="25" s="1"/>
  <c r="H16" i="25" a="1"/>
  <c r="H16" i="25" s="1"/>
  <c r="J16" i="25" a="1"/>
  <c r="J16" i="25" s="1"/>
  <c r="L16" i="25" a="1"/>
  <c r="L16" i="25" s="1"/>
  <c r="N16" i="25" a="1"/>
  <c r="N16" i="25" s="1"/>
  <c r="P16" i="25" a="1"/>
  <c r="P16" i="25" s="1"/>
  <c r="R16" i="25" a="1"/>
  <c r="R16" i="25" s="1"/>
  <c r="T16" i="25" a="1"/>
  <c r="T16" i="25" s="1"/>
  <c r="V16" i="25" a="1"/>
  <c r="V16" i="25" s="1"/>
  <c r="X16" i="25" a="1"/>
  <c r="X16" i="25" s="1"/>
  <c r="Z16" i="25" a="1"/>
  <c r="Z16" i="25" s="1"/>
  <c r="AB16" i="25" a="1"/>
  <c r="AB16" i="25" s="1"/>
  <c r="AD16" i="25" a="1"/>
  <c r="AD16" i="25" s="1"/>
  <c r="AF16" i="25" a="1"/>
  <c r="AF16" i="25" s="1"/>
  <c r="AH16" i="25" a="1"/>
  <c r="AH16" i="25" s="1"/>
  <c r="AJ16" i="25" a="1"/>
  <c r="AJ16" i="25" s="1"/>
  <c r="AL16" i="25" a="1"/>
  <c r="AL16" i="25" s="1"/>
  <c r="AN16" i="25" a="1"/>
  <c r="AN16" i="25" s="1"/>
  <c r="AP16" i="25" a="1"/>
  <c r="AP16" i="25" s="1"/>
  <c r="AR16" i="25" a="1"/>
  <c r="AR16" i="25" s="1"/>
  <c r="AT16" i="25" a="1"/>
  <c r="AT16" i="25" s="1"/>
  <c r="AV16" i="25" a="1"/>
  <c r="AV16" i="25" s="1"/>
  <c r="AX16" i="25" a="1"/>
  <c r="AX16" i="25" s="1"/>
  <c r="AZ16" i="25" a="1"/>
  <c r="AZ16" i="25" s="1"/>
  <c r="BB16" i="25" a="1"/>
  <c r="BB16" i="25" s="1"/>
  <c r="BD16" i="25" a="1"/>
  <c r="BD16" i="25" s="1"/>
  <c r="BF16" i="25" a="1"/>
  <c r="BF16" i="25" s="1"/>
  <c r="BH16" i="25" a="1"/>
  <c r="BH16" i="25" s="1"/>
  <c r="BJ16" i="25" a="1"/>
  <c r="BJ16" i="25" s="1"/>
  <c r="C18" i="25" a="1"/>
  <c r="C18" i="25" s="1"/>
  <c r="A18" i="25" s="1"/>
  <c r="E18" i="25" a="1"/>
  <c r="E18" i="25" s="1"/>
  <c r="G18" i="25" a="1"/>
  <c r="G18" i="25" s="1"/>
  <c r="I18" i="25" a="1"/>
  <c r="I18" i="25" s="1"/>
  <c r="K18" i="25" a="1"/>
  <c r="K18" i="25" s="1"/>
  <c r="M18" i="25" a="1"/>
  <c r="M18" i="25" s="1"/>
  <c r="O18" i="25" a="1"/>
  <c r="O18" i="25" s="1"/>
  <c r="Q18" i="25" a="1"/>
  <c r="Q18" i="25" s="1"/>
  <c r="S18" i="25" a="1"/>
  <c r="S18" i="25" s="1"/>
  <c r="U18" i="25" a="1"/>
  <c r="U18" i="25" s="1"/>
  <c r="W18" i="25" a="1"/>
  <c r="W18" i="25" s="1"/>
  <c r="Y18" i="25" a="1"/>
  <c r="Y18" i="25" s="1"/>
  <c r="AA18" i="25" a="1"/>
  <c r="AA18" i="25" s="1"/>
  <c r="AC18" i="25" a="1"/>
  <c r="AC18" i="25" s="1"/>
  <c r="AE18" i="25" a="1"/>
  <c r="AE18" i="25" s="1"/>
  <c r="AG18" i="25" a="1"/>
  <c r="AG18" i="25" s="1"/>
  <c r="AI18" i="25" a="1"/>
  <c r="AI18" i="25" s="1"/>
  <c r="AK18" i="25" a="1"/>
  <c r="AK18" i="25" s="1"/>
  <c r="AM18" i="25" a="1"/>
  <c r="AM18" i="25" s="1"/>
  <c r="AO18" i="25" a="1"/>
  <c r="AO18" i="25" s="1"/>
  <c r="AQ18" i="25" a="1"/>
  <c r="AQ18" i="25" s="1"/>
  <c r="AS18" i="25" a="1"/>
  <c r="AS18" i="25" s="1"/>
  <c r="AU18" i="25" a="1"/>
  <c r="AU18" i="25" s="1"/>
  <c r="AW18" i="25" a="1"/>
  <c r="AW18" i="25" s="1"/>
  <c r="AY18" i="25" a="1"/>
  <c r="AY18" i="25" s="1"/>
  <c r="BA18" i="25" a="1"/>
  <c r="BA18" i="25" s="1"/>
  <c r="BC18" i="25" a="1"/>
  <c r="BC18" i="25" s="1"/>
  <c r="BE18" i="25" a="1"/>
  <c r="BE18" i="25" s="1"/>
  <c r="BG18" i="25" a="1"/>
  <c r="BG18" i="25" s="1"/>
  <c r="BI18" i="25" a="1"/>
  <c r="BI18" i="25" s="1"/>
  <c r="BK18" i="25" a="1"/>
  <c r="BK18" i="25" s="1"/>
  <c r="D20" i="25" a="1"/>
  <c r="D20" i="25" s="1"/>
  <c r="F20" i="25" a="1"/>
  <c r="F20" i="25" s="1"/>
  <c r="H20" i="25" a="1"/>
  <c r="H20" i="25" s="1"/>
  <c r="J20" i="25" a="1"/>
  <c r="J20" i="25" s="1"/>
  <c r="L20" i="25" a="1"/>
  <c r="L20" i="25" s="1"/>
  <c r="N20" i="25" a="1"/>
  <c r="N20" i="25" s="1"/>
  <c r="P20" i="25" a="1"/>
  <c r="P20" i="25" s="1"/>
  <c r="R20" i="25" a="1"/>
  <c r="R20" i="25" s="1"/>
  <c r="T20" i="25" a="1"/>
  <c r="T20" i="25" s="1"/>
  <c r="V20" i="25" a="1"/>
  <c r="V20" i="25" s="1"/>
  <c r="X20" i="25" a="1"/>
  <c r="X20" i="25" s="1"/>
  <c r="Z20" i="25" a="1"/>
  <c r="Z20" i="25" s="1"/>
  <c r="AB20" i="25" a="1"/>
  <c r="AB20" i="25" s="1"/>
  <c r="AD20" i="25" a="1"/>
  <c r="AD20" i="25" s="1"/>
  <c r="AF20" i="25" a="1"/>
  <c r="AF20" i="25" s="1"/>
  <c r="AH20" i="25" a="1"/>
  <c r="AH20" i="25" s="1"/>
  <c r="AJ20" i="25" a="1"/>
  <c r="AJ20" i="25" s="1"/>
  <c r="AL20" i="25" a="1"/>
  <c r="AL20" i="25" s="1"/>
  <c r="AN20" i="25" a="1"/>
  <c r="AN20" i="25" s="1"/>
  <c r="AP20" i="25" a="1"/>
  <c r="AP20" i="25" s="1"/>
  <c r="AR20" i="25" a="1"/>
  <c r="AR20" i="25" s="1"/>
  <c r="AT20" i="25" a="1"/>
  <c r="AT20" i="25" s="1"/>
  <c r="AV20" i="25" a="1"/>
  <c r="AV20" i="25" s="1"/>
  <c r="AX20" i="25" a="1"/>
  <c r="AX20" i="25" s="1"/>
  <c r="AZ20" i="25" a="1"/>
  <c r="AZ20" i="25" s="1"/>
  <c r="BB20" i="25" a="1"/>
  <c r="BB20" i="25" s="1"/>
  <c r="BD20" i="25" a="1"/>
  <c r="BD20" i="25" s="1"/>
  <c r="BF20" i="25" a="1"/>
  <c r="BF20" i="25" s="1"/>
  <c r="BH20" i="25" a="1"/>
  <c r="BH20" i="25" s="1"/>
  <c r="BJ20" i="25" a="1"/>
  <c r="BJ20" i="25" s="1"/>
  <c r="C22" i="25" a="1"/>
  <c r="C22" i="25" s="1"/>
  <c r="A22" i="25" s="1"/>
  <c r="E22" i="25" a="1"/>
  <c r="E22" i="25" s="1"/>
  <c r="G22" i="25" a="1"/>
  <c r="G22" i="25" s="1"/>
  <c r="I22" i="25" a="1"/>
  <c r="I22" i="25" s="1"/>
  <c r="K22" i="25" a="1"/>
  <c r="K22" i="25" s="1"/>
  <c r="M22" i="25" a="1"/>
  <c r="M22" i="25" s="1"/>
  <c r="O22" i="25" a="1"/>
  <c r="O22" i="25" s="1"/>
  <c r="Q22" i="25" a="1"/>
  <c r="Q22" i="25" s="1"/>
  <c r="S22" i="25" a="1"/>
  <c r="S22" i="25" s="1"/>
  <c r="U22" i="25" a="1"/>
  <c r="U22" i="25" s="1"/>
  <c r="W22" i="25" a="1"/>
  <c r="W22" i="25" s="1"/>
  <c r="Y22" i="25" a="1"/>
  <c r="Y22" i="25" s="1"/>
  <c r="AA22" i="25" a="1"/>
  <c r="AA22" i="25" s="1"/>
  <c r="AC22" i="25" a="1"/>
  <c r="AC22" i="25" s="1"/>
  <c r="AE22" i="25" a="1"/>
  <c r="AE22" i="25" s="1"/>
  <c r="AG22" i="25" a="1"/>
  <c r="AG22" i="25" s="1"/>
  <c r="AI22" i="25" a="1"/>
  <c r="AI22" i="25" s="1"/>
  <c r="AK22" i="25" a="1"/>
  <c r="AK22" i="25" s="1"/>
  <c r="AM22" i="25" a="1"/>
  <c r="AM22" i="25" s="1"/>
  <c r="AO22" i="25" a="1"/>
  <c r="AO22" i="25" s="1"/>
  <c r="AQ22" i="25" a="1"/>
  <c r="AQ22" i="25" s="1"/>
  <c r="AS22" i="25" a="1"/>
  <c r="AS22" i="25" s="1"/>
  <c r="AU22" i="25" a="1"/>
  <c r="AU22" i="25" s="1"/>
  <c r="AW22" i="25" a="1"/>
  <c r="AW22" i="25" s="1"/>
  <c r="AY22" i="25" a="1"/>
  <c r="AY22" i="25" s="1"/>
  <c r="BA22" i="25" a="1"/>
  <c r="BA22" i="25" s="1"/>
  <c r="BC22" i="25" a="1"/>
  <c r="BC22" i="25" s="1"/>
  <c r="BE22" i="25" a="1"/>
  <c r="BE22" i="25" s="1"/>
  <c r="BG22" i="25" a="1"/>
  <c r="BG22" i="25" s="1"/>
  <c r="BI22" i="25" a="1"/>
  <c r="BI22" i="25" s="1"/>
  <c r="BK22" i="25" a="1"/>
  <c r="BK22" i="25" s="1"/>
  <c r="D24" i="25" a="1"/>
  <c r="D24" i="25" s="1"/>
  <c r="F24" i="25" a="1"/>
  <c r="F24" i="25" s="1"/>
  <c r="H24" i="25" a="1"/>
  <c r="H24" i="25" s="1"/>
  <c r="J24" i="25" a="1"/>
  <c r="J24" i="25" s="1"/>
  <c r="L24" i="25" a="1"/>
  <c r="L24" i="25" s="1"/>
  <c r="N24" i="25" a="1"/>
  <c r="N24" i="25" s="1"/>
  <c r="P24" i="25" a="1"/>
  <c r="P24" i="25" s="1"/>
  <c r="R24" i="25" a="1"/>
  <c r="R24" i="25" s="1"/>
  <c r="T24" i="25" a="1"/>
  <c r="T24" i="25" s="1"/>
  <c r="V24" i="25" a="1"/>
  <c r="V24" i="25" s="1"/>
  <c r="X24" i="25" a="1"/>
  <c r="X24" i="25" s="1"/>
  <c r="Z24" i="25" a="1"/>
  <c r="Z24" i="25" s="1"/>
  <c r="AB24" i="25" a="1"/>
  <c r="AB24" i="25" s="1"/>
  <c r="AD24" i="25" a="1"/>
  <c r="AD24" i="25" s="1"/>
  <c r="AF24" i="25" a="1"/>
  <c r="AF24" i="25" s="1"/>
  <c r="AH24" i="25" a="1"/>
  <c r="AH24" i="25" s="1"/>
  <c r="AJ24" i="25" a="1"/>
  <c r="AJ24" i="25" s="1"/>
  <c r="AL24" i="25" a="1"/>
  <c r="AL24" i="25" s="1"/>
  <c r="AN24" i="25" a="1"/>
  <c r="AN24" i="25" s="1"/>
  <c r="AP24" i="25" a="1"/>
  <c r="AP24" i="25" s="1"/>
  <c r="AR24" i="25" a="1"/>
  <c r="AR24" i="25" s="1"/>
  <c r="AT24" i="25" a="1"/>
  <c r="AT24" i="25" s="1"/>
  <c r="AV24" i="25" a="1"/>
  <c r="AV24" i="25" s="1"/>
  <c r="AX24" i="25" a="1"/>
  <c r="AX24" i="25" s="1"/>
  <c r="AZ24" i="25" a="1"/>
  <c r="AZ24" i="25" s="1"/>
  <c r="BB24" i="25" a="1"/>
  <c r="BB24" i="25" s="1"/>
  <c r="BD24" i="25" a="1"/>
  <c r="BD24" i="25" s="1"/>
  <c r="BF24" i="25" a="1"/>
  <c r="BF24" i="25" s="1"/>
  <c r="BH24" i="25" a="1"/>
  <c r="BH24" i="25" s="1"/>
  <c r="BJ24" i="25" a="1"/>
  <c r="BJ24" i="25" s="1"/>
  <c r="C26" i="25" a="1"/>
  <c r="C26" i="25" s="1"/>
  <c r="A26" i="25" s="1"/>
  <c r="E26" i="25" a="1"/>
  <c r="E26" i="25" s="1"/>
  <c r="G26" i="25" a="1"/>
  <c r="G26" i="25" s="1"/>
  <c r="I26" i="25" a="1"/>
  <c r="I26" i="25" s="1"/>
  <c r="K26" i="25" a="1"/>
  <c r="K26" i="25" s="1"/>
  <c r="M26" i="25" a="1"/>
  <c r="M26" i="25" s="1"/>
  <c r="O26" i="25" a="1"/>
  <c r="O26" i="25" s="1"/>
  <c r="Q26" i="25" a="1"/>
  <c r="Q26" i="25" s="1"/>
  <c r="S26" i="25" a="1"/>
  <c r="S26" i="25" s="1"/>
  <c r="U26" i="25" a="1"/>
  <c r="U26" i="25" s="1"/>
  <c r="W26" i="25" a="1"/>
  <c r="W26" i="25" s="1"/>
  <c r="Y26" i="25" a="1"/>
  <c r="Y26" i="25" s="1"/>
  <c r="AA26" i="25" a="1"/>
  <c r="AA26" i="25" s="1"/>
  <c r="AC26" i="25" a="1"/>
  <c r="AC26" i="25" s="1"/>
  <c r="AE26" i="25" a="1"/>
  <c r="AE26" i="25" s="1"/>
  <c r="AG26" i="25" a="1"/>
  <c r="AG26" i="25" s="1"/>
  <c r="AI26" i="25" a="1"/>
  <c r="AI26" i="25" s="1"/>
  <c r="AK26" i="25" a="1"/>
  <c r="AK26" i="25" s="1"/>
  <c r="AM26" i="25" a="1"/>
  <c r="AM26" i="25" s="1"/>
  <c r="AO26" i="25" a="1"/>
  <c r="AO26" i="25" s="1"/>
  <c r="AQ26" i="25" a="1"/>
  <c r="AQ26" i="25" s="1"/>
  <c r="AS26" i="25" a="1"/>
  <c r="AS26" i="25" s="1"/>
  <c r="AU26" i="25" a="1"/>
  <c r="AU26" i="25" s="1"/>
  <c r="AW26" i="25" a="1"/>
  <c r="AW26" i="25" s="1"/>
  <c r="AY26" i="25" a="1"/>
  <c r="AY26" i="25" s="1"/>
  <c r="BA26" i="25" a="1"/>
  <c r="BA26" i="25" s="1"/>
  <c r="BC26" i="25" a="1"/>
  <c r="BC26" i="25" s="1"/>
  <c r="BE26" i="25" a="1"/>
  <c r="BE26" i="25" s="1"/>
  <c r="BG26" i="25" a="1"/>
  <c r="BG26" i="25" s="1"/>
  <c r="BI26" i="25" a="1"/>
  <c r="BI26" i="25" s="1"/>
  <c r="BK26" i="25" a="1"/>
  <c r="BK26" i="25" s="1"/>
  <c r="D28" i="25" a="1"/>
  <c r="D28" i="25" s="1"/>
  <c r="F28" i="25" a="1"/>
  <c r="F28" i="25" s="1"/>
  <c r="H28" i="25" a="1"/>
  <c r="H28" i="25" s="1"/>
  <c r="J28" i="25" a="1"/>
  <c r="J28" i="25" s="1"/>
  <c r="L28" i="25" a="1"/>
  <c r="L28" i="25" s="1"/>
  <c r="N28" i="25" a="1"/>
  <c r="N28" i="25" s="1"/>
  <c r="P28" i="25" a="1"/>
  <c r="P28" i="25" s="1"/>
  <c r="R28" i="25" a="1"/>
  <c r="R28" i="25" s="1"/>
  <c r="T28" i="25" a="1"/>
  <c r="T28" i="25" s="1"/>
  <c r="V28" i="25" a="1"/>
  <c r="V28" i="25" s="1"/>
  <c r="X28" i="25" a="1"/>
  <c r="X28" i="25" s="1"/>
  <c r="Z28" i="25" a="1"/>
  <c r="Z28" i="25" s="1"/>
  <c r="AB28" i="25" a="1"/>
  <c r="AB28" i="25" s="1"/>
  <c r="AD28" i="25" a="1"/>
  <c r="AD28" i="25" s="1"/>
  <c r="AF28" i="25" a="1"/>
  <c r="AF28" i="25" s="1"/>
  <c r="AH28" i="25" a="1"/>
  <c r="AH28" i="25" s="1"/>
  <c r="AJ28" i="25" a="1"/>
  <c r="AJ28" i="25" s="1"/>
  <c r="AL28" i="25" a="1"/>
  <c r="AL28" i="25" s="1"/>
  <c r="AN28" i="25" a="1"/>
  <c r="AN28" i="25" s="1"/>
  <c r="AP28" i="25" a="1"/>
  <c r="AP28" i="25" s="1"/>
  <c r="AR28" i="25" a="1"/>
  <c r="AR28" i="25" s="1"/>
  <c r="AT28" i="25" a="1"/>
  <c r="AT28" i="25" s="1"/>
  <c r="AV28" i="25" a="1"/>
  <c r="AV28" i="25" s="1"/>
  <c r="AX28" i="25" a="1"/>
  <c r="AX28" i="25" s="1"/>
  <c r="AZ28" i="25" a="1"/>
  <c r="AZ28" i="25" s="1"/>
  <c r="BB28" i="25" a="1"/>
  <c r="BB28" i="25" s="1"/>
  <c r="BD28" i="25" a="1"/>
  <c r="BD28" i="25" s="1"/>
  <c r="BF28" i="25" a="1"/>
  <c r="BF28" i="25" s="1"/>
  <c r="BH28" i="25" a="1"/>
  <c r="BH28" i="25" s="1"/>
  <c r="BJ28" i="25" a="1"/>
  <c r="BJ28" i="25" s="1"/>
  <c r="C30" i="25" a="1"/>
  <c r="C30" i="25" s="1"/>
  <c r="A30" i="25" s="1"/>
  <c r="E30" i="25" a="1"/>
  <c r="E30" i="25" s="1"/>
  <c r="G30" i="25" a="1"/>
  <c r="G30" i="25" s="1"/>
  <c r="I30" i="25" a="1"/>
  <c r="I30" i="25" s="1"/>
  <c r="K30" i="25" a="1"/>
  <c r="K30" i="25" s="1"/>
  <c r="M30" i="25" a="1"/>
  <c r="M30" i="25" s="1"/>
  <c r="O30" i="25" a="1"/>
  <c r="O30" i="25" s="1"/>
  <c r="Q30" i="25" a="1"/>
  <c r="Q30" i="25" s="1"/>
  <c r="S30" i="25" a="1"/>
  <c r="S30" i="25" s="1"/>
  <c r="U30" i="25" a="1"/>
  <c r="U30" i="25" s="1"/>
  <c r="W30" i="25" a="1"/>
  <c r="W30" i="25" s="1"/>
  <c r="Y30" i="25" a="1"/>
  <c r="Y30" i="25" s="1"/>
  <c r="AA30" i="25" a="1"/>
  <c r="AA30" i="25" s="1"/>
  <c r="AC30" i="25" a="1"/>
  <c r="AC30" i="25" s="1"/>
  <c r="AE30" i="25" a="1"/>
  <c r="AE30" i="25" s="1"/>
  <c r="AG30" i="25" a="1"/>
  <c r="AG30" i="25" s="1"/>
  <c r="AI30" i="25" a="1"/>
  <c r="AI30" i="25" s="1"/>
  <c r="AK30" i="25" a="1"/>
  <c r="AK30" i="25" s="1"/>
  <c r="AM30" i="25" a="1"/>
  <c r="AM30" i="25" s="1"/>
  <c r="AO30" i="25" a="1"/>
  <c r="AO30" i="25" s="1"/>
  <c r="AQ30" i="25" a="1"/>
  <c r="AQ30" i="25" s="1"/>
  <c r="AS30" i="25" a="1"/>
  <c r="AS30" i="25" s="1"/>
  <c r="AU30" i="25" a="1"/>
  <c r="AU30" i="25" s="1"/>
  <c r="AW30" i="25" a="1"/>
  <c r="AW30" i="25" s="1"/>
  <c r="AY30" i="25" a="1"/>
  <c r="AY30" i="25" s="1"/>
  <c r="BA30" i="25" a="1"/>
  <c r="BA30" i="25" s="1"/>
  <c r="BC30" i="25" a="1"/>
  <c r="BC30" i="25" s="1"/>
  <c r="BE30" i="25" a="1"/>
  <c r="BE30" i="25" s="1"/>
  <c r="BG30" i="25" a="1"/>
  <c r="BG30" i="25" s="1"/>
  <c r="BI30" i="25" a="1"/>
  <c r="BI30" i="25" s="1"/>
  <c r="BK30" i="25" a="1"/>
  <c r="BK30" i="25" s="1"/>
  <c r="D32" i="25" a="1"/>
  <c r="D32" i="25" s="1"/>
  <c r="F32" i="25" a="1"/>
  <c r="F32" i="25" s="1"/>
  <c r="H32" i="25" a="1"/>
  <c r="H32" i="25" s="1"/>
  <c r="J32" i="25" a="1"/>
  <c r="J32" i="25" s="1"/>
  <c r="L32" i="25" a="1"/>
  <c r="L32" i="25" s="1"/>
  <c r="N32" i="25" a="1"/>
  <c r="N32" i="25" s="1"/>
  <c r="P32" i="25" a="1"/>
  <c r="P32" i="25" s="1"/>
  <c r="R32" i="25" a="1"/>
  <c r="R32" i="25" s="1"/>
  <c r="T32" i="25" a="1"/>
  <c r="T32" i="25" s="1"/>
  <c r="V32" i="25" a="1"/>
  <c r="V32" i="25" s="1"/>
  <c r="X32" i="25" a="1"/>
  <c r="X32" i="25" s="1"/>
  <c r="Z32" i="25" a="1"/>
  <c r="Z32" i="25" s="1"/>
  <c r="AB32" i="25" a="1"/>
  <c r="AB32" i="25" s="1"/>
  <c r="AD32" i="25" a="1"/>
  <c r="AD32" i="25" s="1"/>
  <c r="AF32" i="25" a="1"/>
  <c r="AF32" i="25" s="1"/>
  <c r="AH32" i="25" a="1"/>
  <c r="AH32" i="25" s="1"/>
  <c r="AJ32" i="25" a="1"/>
  <c r="AJ32" i="25" s="1"/>
  <c r="AL32" i="25" a="1"/>
  <c r="AL32" i="25" s="1"/>
  <c r="AN32" i="25" a="1"/>
  <c r="AN32" i="25" s="1"/>
  <c r="AP32" i="25" a="1"/>
  <c r="AP32" i="25" s="1"/>
  <c r="AR32" i="25" a="1"/>
  <c r="AR32" i="25" s="1"/>
  <c r="AT32" i="25" a="1"/>
  <c r="AT32" i="25" s="1"/>
  <c r="AV32" i="25" a="1"/>
  <c r="AV32" i="25" s="1"/>
  <c r="AX32" i="25" a="1"/>
  <c r="AX32" i="25" s="1"/>
  <c r="AZ32" i="25" a="1"/>
  <c r="AZ32" i="25" s="1"/>
  <c r="BB32" i="25" a="1"/>
  <c r="BB32" i="25" s="1"/>
  <c r="BD32" i="25" a="1"/>
  <c r="BD32" i="25" s="1"/>
  <c r="BF32" i="25" a="1"/>
  <c r="BF32" i="25" s="1"/>
  <c r="BH32" i="25" a="1"/>
  <c r="BH32" i="25" s="1"/>
  <c r="BJ32" i="25" a="1"/>
  <c r="BJ32" i="25" s="1"/>
  <c r="C34" i="25" a="1"/>
  <c r="C34" i="25" s="1"/>
  <c r="A34" i="25" s="1"/>
  <c r="E34" i="25" a="1"/>
  <c r="E34" i="25" s="1"/>
  <c r="G34" i="25" a="1"/>
  <c r="G34" i="25" s="1"/>
  <c r="I34" i="25" a="1"/>
  <c r="I34" i="25" s="1"/>
  <c r="K34" i="25" a="1"/>
  <c r="K34" i="25" s="1"/>
  <c r="M34" i="25" a="1"/>
  <c r="M34" i="25" s="1"/>
  <c r="O34" i="25" a="1"/>
  <c r="O34" i="25" s="1"/>
  <c r="Q34" i="25" a="1"/>
  <c r="Q34" i="25" s="1"/>
  <c r="S34" i="25" a="1"/>
  <c r="S34" i="25" s="1"/>
  <c r="U34" i="25" a="1"/>
  <c r="U34" i="25" s="1"/>
  <c r="W34" i="25" a="1"/>
  <c r="W34" i="25" s="1"/>
  <c r="Y34" i="25" a="1"/>
  <c r="Y34" i="25" s="1"/>
  <c r="AA34" i="25" a="1"/>
  <c r="AA34" i="25" s="1"/>
  <c r="AC34" i="25" a="1"/>
  <c r="AC34" i="25" s="1"/>
  <c r="AE34" i="25" a="1"/>
  <c r="AE34" i="25" s="1"/>
  <c r="AG34" i="25" a="1"/>
  <c r="AG34" i="25" s="1"/>
  <c r="AI34" i="25" a="1"/>
  <c r="AI34" i="25" s="1"/>
  <c r="AK34" i="25" a="1"/>
  <c r="AK34" i="25" s="1"/>
  <c r="AM34" i="25" a="1"/>
  <c r="AM34" i="25" s="1"/>
  <c r="AO34" i="25" a="1"/>
  <c r="AO34" i="25" s="1"/>
  <c r="AQ34" i="25" a="1"/>
  <c r="AQ34" i="25" s="1"/>
  <c r="AS34" i="25" a="1"/>
  <c r="AS34" i="25" s="1"/>
  <c r="AU34" i="25" a="1"/>
  <c r="AU34" i="25" s="1"/>
  <c r="AW34" i="25" a="1"/>
  <c r="AW34" i="25" s="1"/>
  <c r="AY34" i="25" a="1"/>
  <c r="AY34" i="25" s="1"/>
  <c r="BA34" i="25" a="1"/>
  <c r="BA34" i="25" s="1"/>
  <c r="BC34" i="25" a="1"/>
  <c r="BC34" i="25" s="1"/>
  <c r="BE34" i="25" a="1"/>
  <c r="BE34" i="25" s="1"/>
  <c r="BG34" i="25" a="1"/>
  <c r="BG34" i="25" s="1"/>
  <c r="BI34" i="25" a="1"/>
  <c r="BI34" i="25" s="1"/>
  <c r="BK34" i="25" a="1"/>
  <c r="BK34" i="25" s="1"/>
  <c r="D36" i="25" a="1"/>
  <c r="D36" i="25" s="1"/>
  <c r="F36" i="25" a="1"/>
  <c r="F36" i="25" s="1"/>
  <c r="H36" i="25" a="1"/>
  <c r="H36" i="25" s="1"/>
  <c r="J36" i="25" a="1"/>
  <c r="J36" i="25" s="1"/>
  <c r="L36" i="25" a="1"/>
  <c r="L36" i="25" s="1"/>
  <c r="N36" i="25" a="1"/>
  <c r="N36" i="25" s="1"/>
  <c r="P36" i="25" a="1"/>
  <c r="P36" i="25" s="1"/>
  <c r="R36" i="25" a="1"/>
  <c r="R36" i="25" s="1"/>
  <c r="T36" i="25" a="1"/>
  <c r="T36" i="25" s="1"/>
  <c r="V36" i="25" a="1"/>
  <c r="V36" i="25" s="1"/>
  <c r="X36" i="25" a="1"/>
  <c r="X36" i="25" s="1"/>
  <c r="Z36" i="25" a="1"/>
  <c r="Z36" i="25" s="1"/>
  <c r="AB36" i="25" a="1"/>
  <c r="AB36" i="25" s="1"/>
  <c r="AD36" i="25" a="1"/>
  <c r="AD36" i="25" s="1"/>
  <c r="AF36" i="25" a="1"/>
  <c r="AF36" i="25" s="1"/>
  <c r="AH36" i="25" a="1"/>
  <c r="AH36" i="25" s="1"/>
  <c r="AJ36" i="25" a="1"/>
  <c r="AJ36" i="25" s="1"/>
  <c r="AL36" i="25" a="1"/>
  <c r="AL36" i="25" s="1"/>
  <c r="AN36" i="25" a="1"/>
  <c r="AN36" i="25" s="1"/>
  <c r="AP36" i="25" a="1"/>
  <c r="AP36" i="25" s="1"/>
  <c r="AR36" i="25" a="1"/>
  <c r="AR36" i="25" s="1"/>
  <c r="AT36" i="25" a="1"/>
  <c r="AT36" i="25" s="1"/>
  <c r="AV36" i="25" a="1"/>
  <c r="AV36" i="25" s="1"/>
  <c r="AX36" i="25" a="1"/>
  <c r="AX36" i="25" s="1"/>
  <c r="AZ36" i="25" a="1"/>
  <c r="AZ36" i="25" s="1"/>
  <c r="BB36" i="25" a="1"/>
  <c r="BB36" i="25" s="1"/>
  <c r="BD36" i="25" a="1"/>
  <c r="BD36" i="25" s="1"/>
  <c r="BF36" i="25" a="1"/>
  <c r="BF36" i="25" s="1"/>
  <c r="BH36" i="25" a="1"/>
  <c r="BH36" i="25" s="1"/>
  <c r="BJ36" i="25" a="1"/>
  <c r="BJ36" i="25" s="1"/>
  <c r="C38" i="25" a="1"/>
  <c r="C38" i="25" s="1"/>
  <c r="A38" i="25" s="1"/>
  <c r="E38" i="25" a="1"/>
  <c r="E38" i="25" s="1"/>
  <c r="G38" i="25" a="1"/>
  <c r="G38" i="25" s="1"/>
  <c r="I38" i="25" a="1"/>
  <c r="I38" i="25" s="1"/>
  <c r="K38" i="25" a="1"/>
  <c r="K38" i="25" s="1"/>
  <c r="M38" i="25" a="1"/>
  <c r="M38" i="25" s="1"/>
  <c r="O38" i="25" a="1"/>
  <c r="O38" i="25" s="1"/>
  <c r="Q38" i="25" a="1"/>
  <c r="Q38" i="25" s="1"/>
  <c r="S38" i="25" a="1"/>
  <c r="S38" i="25" s="1"/>
  <c r="U38" i="25" a="1"/>
  <c r="U38" i="25" s="1"/>
  <c r="W38" i="25" a="1"/>
  <c r="W38" i="25" s="1"/>
  <c r="Y38" i="25" a="1"/>
  <c r="Y38" i="25" s="1"/>
  <c r="AA38" i="25" a="1"/>
  <c r="AA38" i="25" s="1"/>
  <c r="AC38" i="25" a="1"/>
  <c r="AC38" i="25" s="1"/>
  <c r="AE38" i="25" a="1"/>
  <c r="AE38" i="25" s="1"/>
  <c r="AG38" i="25" a="1"/>
  <c r="AG38" i="25" s="1"/>
  <c r="AI38" i="25" a="1"/>
  <c r="AI38" i="25" s="1"/>
  <c r="AK38" i="25" a="1"/>
  <c r="AK38" i="25" s="1"/>
  <c r="AM38" i="25" a="1"/>
  <c r="AM38" i="25" s="1"/>
  <c r="AO38" i="25" a="1"/>
  <c r="AO38" i="25" s="1"/>
  <c r="AQ38" i="25" a="1"/>
  <c r="AQ38" i="25" s="1"/>
  <c r="AS38" i="25" a="1"/>
  <c r="AS38" i="25" s="1"/>
  <c r="AU38" i="25" a="1"/>
  <c r="AU38" i="25" s="1"/>
  <c r="AW38" i="25" a="1"/>
  <c r="AW38" i="25" s="1"/>
  <c r="AY38" i="25" a="1"/>
  <c r="AY38" i="25" s="1"/>
  <c r="BA38" i="25" a="1"/>
  <c r="BA38" i="25" s="1"/>
  <c r="BC38" i="25" a="1"/>
  <c r="BC38" i="25" s="1"/>
  <c r="BE38" i="25" a="1"/>
  <c r="BE38" i="25" s="1"/>
  <c r="BG38" i="25" a="1"/>
  <c r="BG38" i="25" s="1"/>
  <c r="BI38" i="25" a="1"/>
  <c r="BI38" i="25" s="1"/>
  <c r="BK38" i="25" a="1"/>
  <c r="BK38" i="25" s="1"/>
  <c r="D40" i="25" a="1"/>
  <c r="D40" i="25" s="1"/>
  <c r="F40" i="25" a="1"/>
  <c r="F40" i="25" s="1"/>
  <c r="H40" i="25" a="1"/>
  <c r="H40" i="25" s="1"/>
  <c r="J40" i="25" a="1"/>
  <c r="J40" i="25" s="1"/>
  <c r="L40" i="25" a="1"/>
  <c r="L40" i="25" s="1"/>
  <c r="N40" i="25" a="1"/>
  <c r="N40" i="25" s="1"/>
  <c r="P40" i="25" a="1"/>
  <c r="P40" i="25" s="1"/>
  <c r="R40" i="25" a="1"/>
  <c r="R40" i="25" s="1"/>
  <c r="T40" i="25" a="1"/>
  <c r="T40" i="25" s="1"/>
  <c r="V40" i="25" a="1"/>
  <c r="V40" i="25" s="1"/>
  <c r="X40" i="25" a="1"/>
  <c r="X40" i="25" s="1"/>
  <c r="Z40" i="25" a="1"/>
  <c r="Z40" i="25" s="1"/>
  <c r="AB40" i="25" a="1"/>
  <c r="AB40" i="25" s="1"/>
  <c r="AD40" i="25" a="1"/>
  <c r="AD40" i="25" s="1"/>
  <c r="AF40" i="25" a="1"/>
  <c r="AF40" i="25" s="1"/>
  <c r="AH40" i="25" a="1"/>
  <c r="AH40" i="25" s="1"/>
  <c r="AJ40" i="25" a="1"/>
  <c r="AJ40" i="25" s="1"/>
  <c r="AL40" i="25" a="1"/>
  <c r="AL40" i="25" s="1"/>
  <c r="AN40" i="25" a="1"/>
  <c r="AN40" i="25" s="1"/>
  <c r="AP40" i="25" a="1"/>
  <c r="AP40" i="25" s="1"/>
  <c r="AR40" i="25" a="1"/>
  <c r="AR40" i="25" s="1"/>
  <c r="AT40" i="25" a="1"/>
  <c r="AT40" i="25" s="1"/>
  <c r="AV40" i="25" a="1"/>
  <c r="AV40" i="25" s="1"/>
  <c r="AX40" i="25" a="1"/>
  <c r="AX40" i="25" s="1"/>
  <c r="AZ40" i="25" a="1"/>
  <c r="AZ40" i="25" s="1"/>
  <c r="BB40" i="25" a="1"/>
  <c r="BB40" i="25" s="1"/>
  <c r="BD40" i="25" a="1"/>
  <c r="BD40" i="25" s="1"/>
  <c r="BF40" i="25" a="1"/>
  <c r="BF40" i="25" s="1"/>
  <c r="BH40" i="25" a="1"/>
  <c r="BH40" i="25" s="1"/>
  <c r="BJ40" i="25" a="1"/>
  <c r="BJ40" i="25" s="1"/>
  <c r="C42" i="25" a="1"/>
  <c r="C42" i="25" s="1"/>
  <c r="A42" i="25" s="1"/>
  <c r="E42" i="25" a="1"/>
  <c r="E42" i="25" s="1"/>
  <c r="G42" i="25" a="1"/>
  <c r="G42" i="25" s="1"/>
  <c r="I42" i="25" a="1"/>
  <c r="I42" i="25" s="1"/>
  <c r="K42" i="25" a="1"/>
  <c r="K42" i="25" s="1"/>
  <c r="M42" i="25" a="1"/>
  <c r="M42" i="25" s="1"/>
  <c r="O42" i="25" a="1"/>
  <c r="O42" i="25" s="1"/>
  <c r="Q42" i="25" a="1"/>
  <c r="Q42" i="25" s="1"/>
  <c r="S42" i="25" a="1"/>
  <c r="S42" i="25" s="1"/>
  <c r="U42" i="25" a="1"/>
  <c r="U42" i="25" s="1"/>
  <c r="W42" i="25" a="1"/>
  <c r="W42" i="25" s="1"/>
  <c r="Y42" i="25" a="1"/>
  <c r="Y42" i="25" s="1"/>
  <c r="AA42" i="25" a="1"/>
  <c r="AA42" i="25" s="1"/>
  <c r="AC42" i="25" a="1"/>
  <c r="AC42" i="25" s="1"/>
  <c r="AE42" i="25" a="1"/>
  <c r="AE42" i="25" s="1"/>
  <c r="AG42" i="25" a="1"/>
  <c r="AG42" i="25" s="1"/>
  <c r="AI42" i="25" a="1"/>
  <c r="AI42" i="25" s="1"/>
  <c r="AK42" i="25" a="1"/>
  <c r="AK42" i="25" s="1"/>
  <c r="AM42" i="25" a="1"/>
  <c r="AM42" i="25" s="1"/>
  <c r="AO42" i="25" a="1"/>
  <c r="AO42" i="25" s="1"/>
  <c r="AQ42" i="25" a="1"/>
  <c r="AQ42" i="25" s="1"/>
  <c r="AS42" i="25" a="1"/>
  <c r="AS42" i="25" s="1"/>
  <c r="AU42" i="25" a="1"/>
  <c r="AU42" i="25" s="1"/>
  <c r="AW42" i="25" a="1"/>
  <c r="AW42" i="25" s="1"/>
  <c r="AY42" i="25" a="1"/>
  <c r="AY42" i="25" s="1"/>
  <c r="BA42" i="25" a="1"/>
  <c r="BA42" i="25" s="1"/>
  <c r="BC42" i="25" a="1"/>
  <c r="BC42" i="25" s="1"/>
  <c r="BE42" i="25" a="1"/>
  <c r="BE42" i="25" s="1"/>
  <c r="BG42" i="25" a="1"/>
  <c r="BG42" i="25" s="1"/>
  <c r="BI42" i="25" a="1"/>
  <c r="BI42" i="25" s="1"/>
  <c r="BK42" i="25" a="1"/>
  <c r="BK42" i="25" s="1"/>
  <c r="D44" i="25" a="1"/>
  <c r="D44" i="25" s="1"/>
  <c r="F44" i="25" a="1"/>
  <c r="F44" i="25" s="1"/>
  <c r="H44" i="25" a="1"/>
  <c r="H44" i="25" s="1"/>
  <c r="J44" i="25" a="1"/>
  <c r="J44" i="25" s="1"/>
  <c r="L44" i="25" a="1"/>
  <c r="L44" i="25" s="1"/>
  <c r="N44" i="25" a="1"/>
  <c r="N44" i="25" s="1"/>
  <c r="P44" i="25" a="1"/>
  <c r="P44" i="25" s="1"/>
  <c r="R44" i="25" a="1"/>
  <c r="R44" i="25" s="1"/>
  <c r="T44" i="25" a="1"/>
  <c r="T44" i="25" s="1"/>
  <c r="V44" i="25" a="1"/>
  <c r="V44" i="25" s="1"/>
  <c r="X44" i="25" a="1"/>
  <c r="X44" i="25" s="1"/>
  <c r="Z44" i="25" a="1"/>
  <c r="Z44" i="25" s="1"/>
  <c r="AB44" i="25" a="1"/>
  <c r="AB44" i="25" s="1"/>
  <c r="AD44" i="25" a="1"/>
  <c r="AD44" i="25" s="1"/>
  <c r="AF44" i="25" a="1"/>
  <c r="AF44" i="25" s="1"/>
  <c r="AH44" i="25" a="1"/>
  <c r="AH44" i="25" s="1"/>
  <c r="AJ44" i="25" a="1"/>
  <c r="AJ44" i="25" s="1"/>
  <c r="AL44" i="25" a="1"/>
  <c r="AL44" i="25" s="1"/>
  <c r="AN44" i="25" a="1"/>
  <c r="AN44" i="25" s="1"/>
  <c r="AP44" i="25" a="1"/>
  <c r="AP44" i="25" s="1"/>
  <c r="AR44" i="25" a="1"/>
  <c r="AR44" i="25" s="1"/>
  <c r="AT44" i="25" a="1"/>
  <c r="AT44" i="25" s="1"/>
  <c r="AV44" i="25" a="1"/>
  <c r="AV44" i="25" s="1"/>
  <c r="AX44" i="25" a="1"/>
  <c r="AX44" i="25" s="1"/>
  <c r="AZ44" i="25" a="1"/>
  <c r="AZ44" i="25" s="1"/>
  <c r="BB44" i="25" a="1"/>
  <c r="BB44" i="25" s="1"/>
  <c r="BD44" i="25" a="1"/>
  <c r="BD44" i="25" s="1"/>
  <c r="BF44" i="25" a="1"/>
  <c r="BF44" i="25" s="1"/>
  <c r="BH44" i="25" a="1"/>
  <c r="BH44" i="25" s="1"/>
  <c r="BJ44" i="25" a="1"/>
  <c r="BJ44" i="25" s="1"/>
  <c r="K27" i="25" a="1"/>
  <c r="K27" i="25" s="1"/>
  <c r="S27" i="25" a="1"/>
  <c r="S27" i="25" s="1"/>
  <c r="AA27" i="25" a="1"/>
  <c r="AA27" i="25" s="1"/>
  <c r="AI27" i="25" a="1"/>
  <c r="AI27" i="25" s="1"/>
  <c r="AQ27" i="25" a="1"/>
  <c r="AQ27" i="25" s="1"/>
  <c r="AY27" i="25" a="1"/>
  <c r="AY27" i="25" s="1"/>
  <c r="BG27" i="25" a="1"/>
  <c r="BG27" i="25" s="1"/>
  <c r="H29" i="25" a="1"/>
  <c r="H29" i="25" s="1"/>
  <c r="P29" i="25" a="1"/>
  <c r="P29" i="25" s="1"/>
  <c r="X29" i="25" a="1"/>
  <c r="X29" i="25" s="1"/>
  <c r="AF29" i="25" a="1"/>
  <c r="AF29" i="25" s="1"/>
  <c r="AN29" i="25" a="1"/>
  <c r="AN29" i="25" s="1"/>
  <c r="AV29" i="25" a="1"/>
  <c r="AV29" i="25" s="1"/>
  <c r="BD29" i="25" a="1"/>
  <c r="BD29" i="25" s="1"/>
  <c r="E31" i="25" a="1"/>
  <c r="E31" i="25" s="1"/>
  <c r="M31" i="25" a="1"/>
  <c r="M31" i="25" s="1"/>
  <c r="U31" i="25" a="1"/>
  <c r="U31" i="25" s="1"/>
  <c r="AC31" i="25" a="1"/>
  <c r="AC31" i="25" s="1"/>
  <c r="AK31" i="25" a="1"/>
  <c r="AK31" i="25" s="1"/>
  <c r="AS31" i="25" a="1"/>
  <c r="AS31" i="25" s="1"/>
  <c r="BA31" i="25" a="1"/>
  <c r="BA31" i="25" s="1"/>
  <c r="BI31" i="25" a="1"/>
  <c r="BI31" i="25" s="1"/>
  <c r="J33" i="25" a="1"/>
  <c r="J33" i="25" s="1"/>
  <c r="R33" i="25" a="1"/>
  <c r="R33" i="25" s="1"/>
  <c r="Z33" i="25" a="1"/>
  <c r="Z33" i="25" s="1"/>
  <c r="AH33" i="25" a="1"/>
  <c r="AH33" i="25" s="1"/>
  <c r="AP33" i="25" a="1"/>
  <c r="AP33" i="25" s="1"/>
  <c r="AX33" i="25" a="1"/>
  <c r="AX33" i="25" s="1"/>
  <c r="BF33" i="25" a="1"/>
  <c r="BF33" i="25" s="1"/>
  <c r="G35" i="25" a="1"/>
  <c r="G35" i="25" s="1"/>
  <c r="O35" i="25" a="1"/>
  <c r="O35" i="25" s="1"/>
  <c r="W35" i="25" a="1"/>
  <c r="W35" i="25" s="1"/>
  <c r="AE35" i="25" a="1"/>
  <c r="AE35" i="25" s="1"/>
  <c r="AM35" i="25" a="1"/>
  <c r="AM35" i="25" s="1"/>
  <c r="AU35" i="25" a="1"/>
  <c r="AU35" i="25" s="1"/>
  <c r="BC35" i="25" a="1"/>
  <c r="BC35" i="25" s="1"/>
  <c r="BK35" i="25" a="1"/>
  <c r="BK35" i="25" s="1"/>
  <c r="D37" i="25" a="1"/>
  <c r="D37" i="25" s="1"/>
  <c r="L37" i="25" a="1"/>
  <c r="L37" i="25" s="1"/>
  <c r="T37" i="25" a="1"/>
  <c r="T37" i="25" s="1"/>
  <c r="AB37" i="25" a="1"/>
  <c r="AB37" i="25" s="1"/>
  <c r="AJ37" i="25" a="1"/>
  <c r="AJ37" i="25" s="1"/>
  <c r="AR37" i="25" a="1"/>
  <c r="AR37" i="25" s="1"/>
  <c r="AZ37" i="25" a="1"/>
  <c r="AZ37" i="25" s="1"/>
  <c r="BH37" i="25" a="1"/>
  <c r="BH37" i="25" s="1"/>
  <c r="I39" i="25" a="1"/>
  <c r="I39" i="25" s="1"/>
  <c r="Q39" i="25" a="1"/>
  <c r="Q39" i="25" s="1"/>
  <c r="Y39" i="25" a="1"/>
  <c r="Y39" i="25" s="1"/>
  <c r="AG39" i="25" a="1"/>
  <c r="AG39" i="25" s="1"/>
  <c r="AO39" i="25" a="1"/>
  <c r="AO39" i="25" s="1"/>
  <c r="AW39" i="25" a="1"/>
  <c r="AW39" i="25" s="1"/>
  <c r="BE39" i="25" a="1"/>
  <c r="BE39" i="25" s="1"/>
  <c r="F41" i="25" a="1"/>
  <c r="F41" i="25" s="1"/>
  <c r="N41" i="25" a="1"/>
  <c r="N41" i="25" s="1"/>
  <c r="V41" i="25" a="1"/>
  <c r="V41" i="25" s="1"/>
  <c r="AD41" i="25" a="1"/>
  <c r="AD41" i="25" s="1"/>
  <c r="AL41" i="25" a="1"/>
  <c r="AL41" i="25" s="1"/>
  <c r="AT41" i="25" a="1"/>
  <c r="AT41" i="25" s="1"/>
  <c r="BB41" i="25" a="1"/>
  <c r="BB41" i="25" s="1"/>
  <c r="BJ41" i="25" a="1"/>
  <c r="BJ41" i="25" s="1"/>
  <c r="C43" i="25" a="1"/>
  <c r="C43" i="25" s="1"/>
  <c r="A43" i="25" s="1"/>
  <c r="K43" i="25" a="1"/>
  <c r="K43" i="25" s="1"/>
  <c r="S43" i="25" a="1"/>
  <c r="S43" i="25" s="1"/>
  <c r="AA43" i="25" a="1"/>
  <c r="AA43" i="25" s="1"/>
  <c r="AI43" i="25" a="1"/>
  <c r="AI43" i="25" s="1"/>
  <c r="AQ43" i="25" a="1"/>
  <c r="AQ43" i="25" s="1"/>
  <c r="AY43" i="25" a="1"/>
  <c r="AY43" i="25" s="1"/>
  <c r="BG43" i="25" a="1"/>
  <c r="BG43" i="25" s="1"/>
  <c r="H45" i="25" a="1"/>
  <c r="H45" i="25" s="1"/>
  <c r="P45" i="25" a="1"/>
  <c r="P45" i="25" s="1"/>
  <c r="X45" i="25" a="1"/>
  <c r="X45" i="25" s="1"/>
  <c r="AF45" i="25" a="1"/>
  <c r="AF45" i="25" s="1"/>
  <c r="AN45" i="25" a="1"/>
  <c r="AN45" i="25" s="1"/>
  <c r="AV45" i="25" a="1"/>
  <c r="AV45" i="25" s="1"/>
  <c r="BD45" i="25" a="1"/>
  <c r="BD45" i="25" s="1"/>
  <c r="M27" i="25" a="1"/>
  <c r="M27" i="25" s="1"/>
  <c r="U27" i="25" a="1"/>
  <c r="U27" i="25" s="1"/>
  <c r="AC27" i="25" a="1"/>
  <c r="AC27" i="25" s="1"/>
  <c r="AK27" i="25" a="1"/>
  <c r="AK27" i="25" s="1"/>
  <c r="AS27" i="25" a="1"/>
  <c r="AS27" i="25" s="1"/>
  <c r="BA27" i="25" a="1"/>
  <c r="BA27" i="25" s="1"/>
  <c r="BI27" i="25" a="1"/>
  <c r="BI27" i="25" s="1"/>
  <c r="J29" i="25" a="1"/>
  <c r="J29" i="25" s="1"/>
  <c r="R29" i="25" a="1"/>
  <c r="R29" i="25" s="1"/>
  <c r="Z29" i="25" a="1"/>
  <c r="Z29" i="25" s="1"/>
  <c r="AH29" i="25" a="1"/>
  <c r="AH29" i="25" s="1"/>
  <c r="AP29" i="25" a="1"/>
  <c r="AP29" i="25" s="1"/>
  <c r="AX29" i="25" a="1"/>
  <c r="AX29" i="25" s="1"/>
  <c r="BF29" i="25" a="1"/>
  <c r="BF29" i="25" s="1"/>
  <c r="G31" i="25" a="1"/>
  <c r="G31" i="25" s="1"/>
  <c r="O31" i="25" a="1"/>
  <c r="O31" i="25" s="1"/>
  <c r="W31" i="25" a="1"/>
  <c r="W31" i="25" s="1"/>
  <c r="AE31" i="25" a="1"/>
  <c r="AE31" i="25" s="1"/>
  <c r="AM31" i="25" a="1"/>
  <c r="AM31" i="25" s="1"/>
  <c r="AU31" i="25" a="1"/>
  <c r="AU31" i="25" s="1"/>
  <c r="BC31" i="25" a="1"/>
  <c r="BC31" i="25" s="1"/>
  <c r="BK31" i="25" a="1"/>
  <c r="BK31" i="25" s="1"/>
  <c r="D33" i="25" a="1"/>
  <c r="D33" i="25" s="1"/>
  <c r="L33" i="25" a="1"/>
  <c r="L33" i="25" s="1"/>
  <c r="T33" i="25" a="1"/>
  <c r="T33" i="25" s="1"/>
  <c r="AB33" i="25" a="1"/>
  <c r="AB33" i="25" s="1"/>
  <c r="AJ33" i="25" a="1"/>
  <c r="AJ33" i="25" s="1"/>
  <c r="AR33" i="25" a="1"/>
  <c r="AR33" i="25" s="1"/>
  <c r="AZ33" i="25" a="1"/>
  <c r="AZ33" i="25" s="1"/>
  <c r="BH33" i="25" a="1"/>
  <c r="BH33" i="25" s="1"/>
  <c r="I35" i="25" a="1"/>
  <c r="I35" i="25" s="1"/>
  <c r="Q35" i="25" a="1"/>
  <c r="Q35" i="25" s="1"/>
  <c r="Y35" i="25" a="1"/>
  <c r="Y35" i="25" s="1"/>
  <c r="AG35" i="25" a="1"/>
  <c r="AG35" i="25" s="1"/>
  <c r="AO35" i="25" a="1"/>
  <c r="AO35" i="25" s="1"/>
  <c r="AW35" i="25" a="1"/>
  <c r="AW35" i="25" s="1"/>
  <c r="BE35" i="25" a="1"/>
  <c r="BE35" i="25" s="1"/>
  <c r="F37" i="25" a="1"/>
  <c r="F37" i="25" s="1"/>
  <c r="N37" i="25" a="1"/>
  <c r="N37" i="25" s="1"/>
  <c r="V37" i="25" a="1"/>
  <c r="V37" i="25" s="1"/>
  <c r="AD37" i="25" a="1"/>
  <c r="AD37" i="25" s="1"/>
  <c r="AL37" i="25" a="1"/>
  <c r="AL37" i="25" s="1"/>
  <c r="AT37" i="25" a="1"/>
  <c r="AT37" i="25" s="1"/>
  <c r="BB37" i="25" a="1"/>
  <c r="BB37" i="25" s="1"/>
  <c r="BJ37" i="25" a="1"/>
  <c r="BJ37" i="25" s="1"/>
  <c r="C39" i="25" a="1"/>
  <c r="C39" i="25" s="1"/>
  <c r="A39" i="25" s="1"/>
  <c r="K39" i="25" a="1"/>
  <c r="K39" i="25" s="1"/>
  <c r="S39" i="25" a="1"/>
  <c r="S39" i="25" s="1"/>
  <c r="AA39" i="25" a="1"/>
  <c r="AA39" i="25" s="1"/>
  <c r="AI39" i="25" a="1"/>
  <c r="AI39" i="25" s="1"/>
  <c r="AQ39" i="25" a="1"/>
  <c r="AQ39" i="25" s="1"/>
  <c r="AY39" i="25" a="1"/>
  <c r="AY39" i="25" s="1"/>
  <c r="BG39" i="25" a="1"/>
  <c r="BG39" i="25" s="1"/>
  <c r="H41" i="25" a="1"/>
  <c r="H41" i="25" s="1"/>
  <c r="P41" i="25" a="1"/>
  <c r="P41" i="25" s="1"/>
  <c r="X41" i="25" a="1"/>
  <c r="X41" i="25" s="1"/>
  <c r="AF41" i="25" a="1"/>
  <c r="AF41" i="25" s="1"/>
  <c r="AN41" i="25" a="1"/>
  <c r="AN41" i="25" s="1"/>
  <c r="AV41" i="25" a="1"/>
  <c r="AV41" i="25" s="1"/>
  <c r="BD41" i="25" a="1"/>
  <c r="BD41" i="25" s="1"/>
  <c r="E43" i="25" a="1"/>
  <c r="E43" i="25" s="1"/>
  <c r="M43" i="25" a="1"/>
  <c r="M43" i="25" s="1"/>
  <c r="U43" i="25" a="1"/>
  <c r="U43" i="25" s="1"/>
  <c r="AC43" i="25" a="1"/>
  <c r="AC43" i="25" s="1"/>
  <c r="AK43" i="25" a="1"/>
  <c r="AK43" i="25" s="1"/>
  <c r="AS43" i="25" a="1"/>
  <c r="AS43" i="25" s="1"/>
  <c r="BA43" i="25" a="1"/>
  <c r="BA43" i="25" s="1"/>
  <c r="BI43" i="25" a="1"/>
  <c r="BI43" i="25" s="1"/>
  <c r="J45" i="25" a="1"/>
  <c r="J45" i="25" s="1"/>
  <c r="R45" i="25" a="1"/>
  <c r="R45" i="25" s="1"/>
  <c r="Z45" i="25" a="1"/>
  <c r="Z45" i="25" s="1"/>
  <c r="AH45" i="25" a="1"/>
  <c r="AH45" i="25" s="1"/>
  <c r="AP45" i="25" a="1"/>
  <c r="AP45" i="25" s="1"/>
  <c r="AX45" i="25" a="1"/>
  <c r="AX45" i="25" s="1"/>
  <c r="BF45" i="25" a="1"/>
  <c r="BF45" i="25" s="1"/>
  <c r="O27" i="25" a="1"/>
  <c r="O27" i="25" s="1"/>
  <c r="W27" i="25" a="1"/>
  <c r="W27" i="25" s="1"/>
  <c r="AE27" i="25" a="1"/>
  <c r="AE27" i="25" s="1"/>
  <c r="AM27" i="25" a="1"/>
  <c r="AM27" i="25" s="1"/>
  <c r="AU27" i="25" a="1"/>
  <c r="AU27" i="25" s="1"/>
  <c r="BC27" i="25" a="1"/>
  <c r="BC27" i="25" s="1"/>
  <c r="BK27" i="25" a="1"/>
  <c r="BK27" i="25" s="1"/>
  <c r="D29" i="25" a="1"/>
  <c r="D29" i="25" s="1"/>
  <c r="L29" i="25" a="1"/>
  <c r="L29" i="25" s="1"/>
  <c r="T29" i="25" a="1"/>
  <c r="T29" i="25" s="1"/>
  <c r="AB29" i="25" a="1"/>
  <c r="AB29" i="25" s="1"/>
  <c r="AJ29" i="25" a="1"/>
  <c r="AJ29" i="25" s="1"/>
  <c r="AR29" i="25" a="1"/>
  <c r="AR29" i="25" s="1"/>
  <c r="AZ29" i="25" a="1"/>
  <c r="AZ29" i="25" s="1"/>
  <c r="BH29" i="25" a="1"/>
  <c r="BH29" i="25" s="1"/>
  <c r="I31" i="25" a="1"/>
  <c r="I31" i="25" s="1"/>
  <c r="Q31" i="25" a="1"/>
  <c r="Q31" i="25" s="1"/>
  <c r="Y31" i="25" a="1"/>
  <c r="Y31" i="25" s="1"/>
  <c r="AG31" i="25" a="1"/>
  <c r="AG31" i="25" s="1"/>
  <c r="AO31" i="25" a="1"/>
  <c r="AO31" i="25" s="1"/>
  <c r="AW31" i="25" a="1"/>
  <c r="AW31" i="25" s="1"/>
  <c r="BE31" i="25" a="1"/>
  <c r="BE31" i="25" s="1"/>
  <c r="F33" i="25" a="1"/>
  <c r="F33" i="25" s="1"/>
  <c r="N33" i="25" a="1"/>
  <c r="N33" i="25" s="1"/>
  <c r="V33" i="25" a="1"/>
  <c r="V33" i="25" s="1"/>
  <c r="AD33" i="25" a="1"/>
  <c r="AD33" i="25" s="1"/>
  <c r="AL33" i="25" a="1"/>
  <c r="AL33" i="25" s="1"/>
  <c r="AT33" i="25" a="1"/>
  <c r="AT33" i="25" s="1"/>
  <c r="BB33" i="25" a="1"/>
  <c r="BB33" i="25" s="1"/>
  <c r="BJ33" i="25" a="1"/>
  <c r="BJ33" i="25" s="1"/>
  <c r="C35" i="25" a="1"/>
  <c r="C35" i="25" s="1"/>
  <c r="A35" i="25" s="1"/>
  <c r="K35" i="25" a="1"/>
  <c r="K35" i="25" s="1"/>
  <c r="S35" i="25" a="1"/>
  <c r="S35" i="25" s="1"/>
  <c r="AA35" i="25" a="1"/>
  <c r="AA35" i="25" s="1"/>
  <c r="AI35" i="25" a="1"/>
  <c r="AI35" i="25" s="1"/>
  <c r="AQ35" i="25" a="1"/>
  <c r="AQ35" i="25" s="1"/>
  <c r="AY35" i="25" a="1"/>
  <c r="AY35" i="25" s="1"/>
  <c r="BG35" i="25" a="1"/>
  <c r="BG35" i="25" s="1"/>
  <c r="H37" i="25" a="1"/>
  <c r="H37" i="25" s="1"/>
  <c r="P37" i="25" a="1"/>
  <c r="P37" i="25" s="1"/>
  <c r="X37" i="25" a="1"/>
  <c r="X37" i="25" s="1"/>
  <c r="AF37" i="25" a="1"/>
  <c r="AF37" i="25" s="1"/>
  <c r="AN37" i="25" a="1"/>
  <c r="AN37" i="25" s="1"/>
  <c r="AV37" i="25" a="1"/>
  <c r="AV37" i="25" s="1"/>
  <c r="BD37" i="25" a="1"/>
  <c r="BD37" i="25" s="1"/>
  <c r="E39" i="25" a="1"/>
  <c r="E39" i="25" s="1"/>
  <c r="M39" i="25" a="1"/>
  <c r="M39" i="25" s="1"/>
  <c r="U39" i="25" a="1"/>
  <c r="U39" i="25" s="1"/>
  <c r="AC39" i="25" a="1"/>
  <c r="AC39" i="25" s="1"/>
  <c r="AK39" i="25" a="1"/>
  <c r="AK39" i="25" s="1"/>
  <c r="AS39" i="25" a="1"/>
  <c r="AS39" i="25" s="1"/>
  <c r="BA39" i="25" a="1"/>
  <c r="BA39" i="25" s="1"/>
  <c r="BI39" i="25" a="1"/>
  <c r="BI39" i="25" s="1"/>
  <c r="J41" i="25" a="1"/>
  <c r="J41" i="25" s="1"/>
  <c r="R41" i="25" a="1"/>
  <c r="R41" i="25" s="1"/>
  <c r="Z41" i="25" a="1"/>
  <c r="Z41" i="25" s="1"/>
  <c r="AH41" i="25" a="1"/>
  <c r="AH41" i="25" s="1"/>
  <c r="AP41" i="25" a="1"/>
  <c r="AP41" i="25" s="1"/>
  <c r="AX41" i="25" a="1"/>
  <c r="AX41" i="25" s="1"/>
  <c r="BF41" i="25" a="1"/>
  <c r="BF41" i="25" s="1"/>
  <c r="G43" i="25" a="1"/>
  <c r="G43" i="25" s="1"/>
  <c r="O43" i="25" a="1"/>
  <c r="O43" i="25" s="1"/>
  <c r="W43" i="25" a="1"/>
  <c r="W43" i="25" s="1"/>
  <c r="AE43" i="25" a="1"/>
  <c r="AE43" i="25" s="1"/>
  <c r="AM43" i="25" a="1"/>
  <c r="AM43" i="25" s="1"/>
  <c r="AU43" i="25" a="1"/>
  <c r="AU43" i="25" s="1"/>
  <c r="BC43" i="25" a="1"/>
  <c r="BC43" i="25" s="1"/>
  <c r="BK43" i="25" a="1"/>
  <c r="BK43" i="25" s="1"/>
  <c r="D45" i="25" a="1"/>
  <c r="D45" i="25" s="1"/>
  <c r="L45" i="25" a="1"/>
  <c r="L45" i="25" s="1"/>
  <c r="T45" i="25" a="1"/>
  <c r="T45" i="25" s="1"/>
  <c r="AB45" i="25" a="1"/>
  <c r="AB45" i="25" s="1"/>
  <c r="AJ45" i="25" a="1"/>
  <c r="AJ45" i="25" s="1"/>
  <c r="AR45" i="25" a="1"/>
  <c r="AR45" i="25" s="1"/>
  <c r="AZ45" i="25" a="1"/>
  <c r="AZ45" i="25" s="1"/>
  <c r="BH45" i="25" a="1"/>
  <c r="BH45" i="25" s="1"/>
  <c r="Q27" i="25" a="1"/>
  <c r="Q27" i="25" s="1"/>
  <c r="Y27" i="25" a="1"/>
  <c r="Y27" i="25" s="1"/>
  <c r="AG27" i="25" a="1"/>
  <c r="AG27" i="25" s="1"/>
  <c r="AO27" i="25" a="1"/>
  <c r="AO27" i="25" s="1"/>
  <c r="AW27" i="25" a="1"/>
  <c r="AW27" i="25" s="1"/>
  <c r="BE27" i="25" a="1"/>
  <c r="BE27" i="25" s="1"/>
  <c r="F29" i="25" a="1"/>
  <c r="F29" i="25" s="1"/>
  <c r="N29" i="25" a="1"/>
  <c r="N29" i="25" s="1"/>
  <c r="V29" i="25" a="1"/>
  <c r="V29" i="25" s="1"/>
  <c r="AD29" i="25" a="1"/>
  <c r="AD29" i="25" s="1"/>
  <c r="AL29" i="25" a="1"/>
  <c r="AL29" i="25" s="1"/>
  <c r="AT29" i="25" a="1"/>
  <c r="AT29" i="25" s="1"/>
  <c r="BB29" i="25" a="1"/>
  <c r="BB29" i="25" s="1"/>
  <c r="BJ29" i="25" a="1"/>
  <c r="BJ29" i="25" s="1"/>
  <c r="C31" i="25" a="1"/>
  <c r="C31" i="25" s="1"/>
  <c r="A31" i="25" s="1"/>
  <c r="K31" i="25" a="1"/>
  <c r="K31" i="25" s="1"/>
  <c r="S31" i="25" a="1"/>
  <c r="S31" i="25" s="1"/>
  <c r="AA31" i="25" a="1"/>
  <c r="AA31" i="25" s="1"/>
  <c r="AI31" i="25" a="1"/>
  <c r="AI31" i="25" s="1"/>
  <c r="AQ31" i="25" a="1"/>
  <c r="AQ31" i="25" s="1"/>
  <c r="AY31" i="25" a="1"/>
  <c r="AY31" i="25" s="1"/>
  <c r="BG31" i="25" a="1"/>
  <c r="BG31" i="25" s="1"/>
  <c r="H33" i="25" a="1"/>
  <c r="H33" i="25" s="1"/>
  <c r="P33" i="25" a="1"/>
  <c r="P33" i="25" s="1"/>
  <c r="X33" i="25" a="1"/>
  <c r="X33" i="25" s="1"/>
  <c r="AF33" i="25" a="1"/>
  <c r="AF33" i="25" s="1"/>
  <c r="AN33" i="25" a="1"/>
  <c r="AN33" i="25" s="1"/>
  <c r="AV33" i="25" a="1"/>
  <c r="AV33" i="25" s="1"/>
  <c r="BD33" i="25" a="1"/>
  <c r="BD33" i="25" s="1"/>
  <c r="E35" i="25" a="1"/>
  <c r="E35" i="25" s="1"/>
  <c r="M35" i="25" a="1"/>
  <c r="M35" i="25" s="1"/>
  <c r="U35" i="25" a="1"/>
  <c r="U35" i="25" s="1"/>
  <c r="AC35" i="25" a="1"/>
  <c r="AC35" i="25" s="1"/>
  <c r="AK35" i="25" a="1"/>
  <c r="AK35" i="25" s="1"/>
  <c r="AS35" i="25" a="1"/>
  <c r="AS35" i="25" s="1"/>
  <c r="BA35" i="25" a="1"/>
  <c r="BA35" i="25" s="1"/>
  <c r="BI35" i="25" a="1"/>
  <c r="BI35" i="25" s="1"/>
  <c r="J37" i="25" a="1"/>
  <c r="J37" i="25" s="1"/>
  <c r="R37" i="25" a="1"/>
  <c r="R37" i="25" s="1"/>
  <c r="Z37" i="25" a="1"/>
  <c r="Z37" i="25" s="1"/>
  <c r="AH37" i="25" a="1"/>
  <c r="AH37" i="25" s="1"/>
  <c r="AP37" i="25" a="1"/>
  <c r="AP37" i="25" s="1"/>
  <c r="AX37" i="25" a="1"/>
  <c r="AX37" i="25" s="1"/>
  <c r="BF37" i="25" a="1"/>
  <c r="BF37" i="25" s="1"/>
  <c r="G39" i="25" a="1"/>
  <c r="G39" i="25" s="1"/>
  <c r="O39" i="25" a="1"/>
  <c r="O39" i="25" s="1"/>
  <c r="W39" i="25" a="1"/>
  <c r="W39" i="25" s="1"/>
  <c r="AE39" i="25" a="1"/>
  <c r="AE39" i="25" s="1"/>
  <c r="AM39" i="25" a="1"/>
  <c r="AM39" i="25" s="1"/>
  <c r="AU39" i="25" a="1"/>
  <c r="AU39" i="25" s="1"/>
  <c r="BC39" i="25" a="1"/>
  <c r="BC39" i="25" s="1"/>
  <c r="BK39" i="25" a="1"/>
  <c r="BK39" i="25" s="1"/>
  <c r="D41" i="25" a="1"/>
  <c r="D41" i="25" s="1"/>
  <c r="L41" i="25" a="1"/>
  <c r="L41" i="25" s="1"/>
  <c r="T41" i="25" a="1"/>
  <c r="T41" i="25" s="1"/>
  <c r="AB41" i="25" a="1"/>
  <c r="AB41" i="25" s="1"/>
  <c r="AJ41" i="25" a="1"/>
  <c r="AJ41" i="25" s="1"/>
  <c r="AR41" i="25" a="1"/>
  <c r="AR41" i="25" s="1"/>
  <c r="AZ41" i="25" a="1"/>
  <c r="AZ41" i="25" s="1"/>
  <c r="BH41" i="25" a="1"/>
  <c r="BH41" i="25" s="1"/>
  <c r="I43" i="25" a="1"/>
  <c r="I43" i="25" s="1"/>
  <c r="Q43" i="25" a="1"/>
  <c r="Q43" i="25" s="1"/>
  <c r="Y43" i="25" a="1"/>
  <c r="Y43" i="25" s="1"/>
  <c r="AG43" i="25" a="1"/>
  <c r="AG43" i="25" s="1"/>
  <c r="AO43" i="25" a="1"/>
  <c r="AO43" i="25" s="1"/>
  <c r="AW43" i="25" a="1"/>
  <c r="AW43" i="25" s="1"/>
  <c r="BE43" i="25" a="1"/>
  <c r="BE43" i="25" s="1"/>
  <c r="F45" i="25" a="1"/>
  <c r="F45" i="25" s="1"/>
  <c r="N45" i="25" a="1"/>
  <c r="N45" i="25" s="1"/>
  <c r="V45" i="25" a="1"/>
  <c r="V45" i="25" s="1"/>
  <c r="AD45" i="25" a="1"/>
  <c r="AD45" i="25" s="1"/>
  <c r="AL45" i="25" a="1"/>
  <c r="AL45" i="25" s="1"/>
  <c r="AT45" i="25" a="1"/>
  <c r="AT45" i="25" s="1"/>
  <c r="BB45" i="25" a="1"/>
  <c r="BB45" i="25" s="1"/>
  <c r="BJ45" i="25" a="1"/>
  <c r="BJ45" i="25" s="1"/>
  <c r="BL186" i="44"/>
  <c r="BM186" i="44" s="1"/>
  <c r="BL185" i="44"/>
  <c r="BM185" i="44" s="1"/>
  <c r="BL160" i="44"/>
  <c r="BM160" i="44" s="1"/>
  <c r="BL164" i="44"/>
  <c r="BM164" i="44" s="1"/>
  <c r="BL180" i="44"/>
  <c r="BM180" i="44" s="1"/>
  <c r="L49" i="15"/>
  <c r="AJ49" i="15"/>
  <c r="BH49" i="15"/>
  <c r="AP51" i="15"/>
  <c r="AO52" i="15"/>
  <c r="AA51" i="15"/>
  <c r="U48" i="15"/>
  <c r="AV51" i="15"/>
  <c r="AU52" i="15"/>
  <c r="R51" i="15"/>
  <c r="Q52" i="15"/>
  <c r="AA48" i="15"/>
  <c r="AL51" i="15"/>
  <c r="BA51" i="15"/>
  <c r="BB48" i="15"/>
  <c r="AD48" i="15"/>
  <c r="AG5" i="10"/>
  <c r="R21" i="10"/>
  <c r="AE22" i="10"/>
  <c r="P28" i="10"/>
  <c r="AE28" i="10" s="1"/>
  <c r="AE24" i="10"/>
  <c r="P32" i="10"/>
  <c r="AE32" i="10" s="1"/>
  <c r="K15" i="14"/>
  <c r="K18" i="14" s="1"/>
  <c r="K19" i="14" s="1"/>
  <c r="K17" i="14"/>
  <c r="K24" i="14"/>
  <c r="K26" i="14"/>
  <c r="K33" i="14"/>
  <c r="K35" i="14" s="1"/>
  <c r="K34" i="14"/>
  <c r="Q43" i="10"/>
  <c r="P215" i="11"/>
  <c r="Z5" i="10"/>
  <c r="K21" i="10"/>
  <c r="E25" i="10"/>
  <c r="T21" i="10"/>
  <c r="AB23" i="10"/>
  <c r="M30" i="10"/>
  <c r="AB30" i="10" s="1"/>
  <c r="P43" i="14"/>
  <c r="L15" i="14"/>
  <c r="L17" i="14"/>
  <c r="AG24" i="10"/>
  <c r="R32" i="10"/>
  <c r="AG32" i="10" s="1"/>
  <c r="Q15" i="14"/>
  <c r="Q18" i="14" s="1"/>
  <c r="Q19" i="14" s="1"/>
  <c r="Q17" i="14"/>
  <c r="I24" i="14"/>
  <c r="I26" i="14"/>
  <c r="Q33" i="14"/>
  <c r="Q35" i="14" s="1"/>
  <c r="Q34" i="14"/>
  <c r="K44" i="14"/>
  <c r="N5" i="14"/>
  <c r="N9" i="14" s="1"/>
  <c r="N10" i="14" s="1"/>
  <c r="N8" i="14"/>
  <c r="P41" i="14"/>
  <c r="P44" i="14" s="1"/>
  <c r="N26" i="14"/>
  <c r="N24" i="14"/>
  <c r="J33" i="14"/>
  <c r="J35" i="14" s="1"/>
  <c r="J34" i="14"/>
  <c r="BI8" i="14"/>
  <c r="BJ8" i="14"/>
  <c r="BK8" i="14"/>
  <c r="BI5" i="14"/>
  <c r="BJ5" i="14"/>
  <c r="T9" i="14"/>
  <c r="T10" i="14" s="1"/>
  <c r="BK5" i="14"/>
  <c r="X9" i="14"/>
  <c r="X10" i="14" s="1"/>
  <c r="AV9" i="14"/>
  <c r="AV10" i="14" s="1"/>
  <c r="AE35" i="14"/>
  <c r="AU35" i="14"/>
  <c r="I8" i="14"/>
  <c r="I9" i="14" s="1"/>
  <c r="I10" i="14" s="1"/>
  <c r="Q8" i="14"/>
  <c r="Q9" i="14" s="1"/>
  <c r="Q10" i="14" s="1"/>
  <c r="Q21" i="10"/>
  <c r="AD9" i="14"/>
  <c r="AD10" i="14" s="1"/>
  <c r="AX9" i="14"/>
  <c r="AX10" i="14" s="1"/>
  <c r="BK24" i="14"/>
  <c r="T27" i="14"/>
  <c r="T28" i="14" s="1"/>
  <c r="BI24" i="14"/>
  <c r="BJ24" i="14"/>
  <c r="AB27" i="14"/>
  <c r="AB28" i="14" s="1"/>
  <c r="AC35" i="14"/>
  <c r="AS35" i="14"/>
  <c r="AE9" i="14"/>
  <c r="AE10" i="14" s="1"/>
  <c r="F155" i="11"/>
  <c r="H155" i="11"/>
  <c r="BI15" i="14"/>
  <c r="BJ15" i="14"/>
  <c r="BK15" i="14"/>
  <c r="T18" i="14"/>
  <c r="T19" i="14" s="1"/>
  <c r="BA27" i="14"/>
  <c r="BA28" i="14" s="1"/>
  <c r="A72" i="8"/>
  <c r="A74" i="8"/>
  <c r="A105" i="8"/>
  <c r="A106" i="8"/>
  <c r="P105" i="8"/>
  <c r="I105" i="8" s="1"/>
  <c r="I106" i="8" s="1"/>
  <c r="L105" i="8"/>
  <c r="L145" i="8" s="1"/>
  <c r="BI10" i="14" l="1"/>
  <c r="BJ10" i="14"/>
  <c r="BK10" i="14"/>
  <c r="BB51" i="15"/>
  <c r="BA52" i="15"/>
  <c r="AV52" i="15"/>
  <c r="AP52" i="15"/>
  <c r="BH47" i="25"/>
  <c r="AZ47" i="25"/>
  <c r="AR47" i="25"/>
  <c r="AJ47" i="25"/>
  <c r="AB47" i="25"/>
  <c r="T47" i="25"/>
  <c r="L47" i="25"/>
  <c r="D47" i="25"/>
  <c r="BI47" i="25"/>
  <c r="BA47" i="25"/>
  <c r="AS47" i="25"/>
  <c r="AK47" i="25"/>
  <c r="AC47" i="25"/>
  <c r="U47" i="25"/>
  <c r="M47" i="25"/>
  <c r="E47" i="25"/>
  <c r="O51" i="15"/>
  <c r="N52" i="15"/>
  <c r="I35" i="14"/>
  <c r="I18" i="14"/>
  <c r="I19" i="14" s="1"/>
  <c r="L25" i="10"/>
  <c r="AA21" i="10"/>
  <c r="A32" i="14"/>
  <c r="A30" i="14"/>
  <c r="A33" i="14"/>
  <c r="A34" i="14"/>
  <c r="A31" i="14"/>
  <c r="A36" i="14"/>
  <c r="AD21" i="10"/>
  <c r="O25" i="10"/>
  <c r="BN51" i="15"/>
  <c r="BM52" i="15"/>
  <c r="D6" i="26" a="1"/>
  <c r="D6" i="26" s="1"/>
  <c r="F6" i="26" a="1"/>
  <c r="F6" i="26" s="1"/>
  <c r="H6" i="26" a="1"/>
  <c r="H6" i="26" s="1"/>
  <c r="J6" i="26" a="1"/>
  <c r="J6" i="26" s="1"/>
  <c r="L6" i="26" a="1"/>
  <c r="L6" i="26" s="1"/>
  <c r="N6" i="26" a="1"/>
  <c r="N6" i="26" s="1"/>
  <c r="P6" i="26" a="1"/>
  <c r="P6" i="26" s="1"/>
  <c r="R6" i="26" a="1"/>
  <c r="R6" i="26" s="1"/>
  <c r="T6" i="26" a="1"/>
  <c r="T6" i="26" s="1"/>
  <c r="V6" i="26" a="1"/>
  <c r="V6" i="26" s="1"/>
  <c r="X6" i="26" a="1"/>
  <c r="X6" i="26" s="1"/>
  <c r="Z6" i="26" a="1"/>
  <c r="Z6" i="26" s="1"/>
  <c r="AB6" i="26" a="1"/>
  <c r="AB6" i="26" s="1"/>
  <c r="AD6" i="26" a="1"/>
  <c r="AD6" i="26" s="1"/>
  <c r="AF6" i="26" a="1"/>
  <c r="AF6" i="26" s="1"/>
  <c r="AH6" i="26" a="1"/>
  <c r="AH6" i="26" s="1"/>
  <c r="AJ6" i="26" a="1"/>
  <c r="AJ6" i="26" s="1"/>
  <c r="AL6" i="26" a="1"/>
  <c r="AL6" i="26" s="1"/>
  <c r="AN6" i="26" a="1"/>
  <c r="AN6" i="26" s="1"/>
  <c r="AP6" i="26" a="1"/>
  <c r="AP6" i="26" s="1"/>
  <c r="AR6" i="26" a="1"/>
  <c r="AR6" i="26" s="1"/>
  <c r="AT6" i="26" a="1"/>
  <c r="AT6" i="26" s="1"/>
  <c r="AV6" i="26" a="1"/>
  <c r="AV6" i="26" s="1"/>
  <c r="AX6" i="26" a="1"/>
  <c r="AX6" i="26" s="1"/>
  <c r="AZ6" i="26" a="1"/>
  <c r="AZ6" i="26" s="1"/>
  <c r="BB6" i="26" a="1"/>
  <c r="BB6" i="26" s="1"/>
  <c r="BD6" i="26" a="1"/>
  <c r="BD6" i="26" s="1"/>
  <c r="BF6" i="26" a="1"/>
  <c r="BF6" i="26" s="1"/>
  <c r="BH6" i="26" a="1"/>
  <c r="BH6" i="26" s="1"/>
  <c r="BJ6" i="26" a="1"/>
  <c r="BJ6" i="26" s="1"/>
  <c r="C8" i="26" a="1"/>
  <c r="C8" i="26" s="1"/>
  <c r="A8" i="26" s="1"/>
  <c r="E8" i="26" a="1"/>
  <c r="E8" i="26" s="1"/>
  <c r="G8" i="26" a="1"/>
  <c r="G8" i="26" s="1"/>
  <c r="I8" i="26" a="1"/>
  <c r="I8" i="26" s="1"/>
  <c r="K8" i="26" a="1"/>
  <c r="K8" i="26" s="1"/>
  <c r="M8" i="26" a="1"/>
  <c r="M8" i="26" s="1"/>
  <c r="O8" i="26" a="1"/>
  <c r="O8" i="26" s="1"/>
  <c r="Q8" i="26" a="1"/>
  <c r="Q8" i="26" s="1"/>
  <c r="S8" i="26" a="1"/>
  <c r="S8" i="26" s="1"/>
  <c r="U8" i="26" a="1"/>
  <c r="U8" i="26" s="1"/>
  <c r="W8" i="26" a="1"/>
  <c r="W8" i="26" s="1"/>
  <c r="Y8" i="26" a="1"/>
  <c r="Y8" i="26" s="1"/>
  <c r="AA8" i="26" a="1"/>
  <c r="AA8" i="26" s="1"/>
  <c r="AC8" i="26" a="1"/>
  <c r="AC8" i="26" s="1"/>
  <c r="AE8" i="26" a="1"/>
  <c r="AE8" i="26" s="1"/>
  <c r="AG8" i="26" a="1"/>
  <c r="AG8" i="26" s="1"/>
  <c r="AI8" i="26" a="1"/>
  <c r="AI8" i="26" s="1"/>
  <c r="AK8" i="26" a="1"/>
  <c r="AK8" i="26" s="1"/>
  <c r="AM8" i="26" a="1"/>
  <c r="AM8" i="26" s="1"/>
  <c r="AO8" i="26" a="1"/>
  <c r="AO8" i="26" s="1"/>
  <c r="AQ8" i="26" a="1"/>
  <c r="AQ8" i="26" s="1"/>
  <c r="AS8" i="26" a="1"/>
  <c r="AS8" i="26" s="1"/>
  <c r="AU8" i="26" a="1"/>
  <c r="AU8" i="26" s="1"/>
  <c r="AW8" i="26" a="1"/>
  <c r="AW8" i="26" s="1"/>
  <c r="AY8" i="26" a="1"/>
  <c r="AY8" i="26" s="1"/>
  <c r="BA8" i="26" a="1"/>
  <c r="BA8" i="26" s="1"/>
  <c r="BC8" i="26" a="1"/>
  <c r="BC8" i="26" s="1"/>
  <c r="BE8" i="26" a="1"/>
  <c r="BE8" i="26" s="1"/>
  <c r="BG8" i="26" a="1"/>
  <c r="BG8" i="26" s="1"/>
  <c r="BI8" i="26" a="1"/>
  <c r="BI8" i="26" s="1"/>
  <c r="BK8" i="26" a="1"/>
  <c r="BK8" i="26" s="1"/>
  <c r="D10" i="26" a="1"/>
  <c r="D10" i="26" s="1"/>
  <c r="F10" i="26" a="1"/>
  <c r="F10" i="26" s="1"/>
  <c r="H10" i="26" a="1"/>
  <c r="H10" i="26" s="1"/>
  <c r="J10" i="26" a="1"/>
  <c r="J10" i="26" s="1"/>
  <c r="L10" i="26" a="1"/>
  <c r="L10" i="26" s="1"/>
  <c r="N10" i="26" a="1"/>
  <c r="N10" i="26" s="1"/>
  <c r="P10" i="26" a="1"/>
  <c r="P10" i="26" s="1"/>
  <c r="R10" i="26" a="1"/>
  <c r="R10" i="26" s="1"/>
  <c r="T10" i="26" a="1"/>
  <c r="T10" i="26" s="1"/>
  <c r="V10" i="26" a="1"/>
  <c r="V10" i="26" s="1"/>
  <c r="X10" i="26" a="1"/>
  <c r="X10" i="26" s="1"/>
  <c r="Z10" i="26" a="1"/>
  <c r="Z10" i="26" s="1"/>
  <c r="AB10" i="26" a="1"/>
  <c r="AB10" i="26" s="1"/>
  <c r="AD10" i="26" a="1"/>
  <c r="AD10" i="26" s="1"/>
  <c r="AF10" i="26" a="1"/>
  <c r="AF10" i="26" s="1"/>
  <c r="AH10" i="26" a="1"/>
  <c r="AH10" i="26" s="1"/>
  <c r="AJ10" i="26" a="1"/>
  <c r="AJ10" i="26" s="1"/>
  <c r="AL10" i="26" a="1"/>
  <c r="AL10" i="26" s="1"/>
  <c r="AN10" i="26" a="1"/>
  <c r="AN10" i="26" s="1"/>
  <c r="AP10" i="26" a="1"/>
  <c r="AP10" i="26" s="1"/>
  <c r="AR10" i="26" a="1"/>
  <c r="AR10" i="26" s="1"/>
  <c r="AT10" i="26" a="1"/>
  <c r="AT10" i="26" s="1"/>
  <c r="AV10" i="26" a="1"/>
  <c r="AV10" i="26" s="1"/>
  <c r="AX10" i="26" a="1"/>
  <c r="AX10" i="26" s="1"/>
  <c r="AZ10" i="26" a="1"/>
  <c r="AZ10" i="26" s="1"/>
  <c r="BB10" i="26" a="1"/>
  <c r="BB10" i="26" s="1"/>
  <c r="BD10" i="26" a="1"/>
  <c r="BD10" i="26" s="1"/>
  <c r="BF10" i="26" a="1"/>
  <c r="BF10" i="26" s="1"/>
  <c r="BH10" i="26" a="1"/>
  <c r="BH10" i="26" s="1"/>
  <c r="BJ10" i="26" a="1"/>
  <c r="BJ10" i="26" s="1"/>
  <c r="C12" i="26" a="1"/>
  <c r="C12" i="26" s="1"/>
  <c r="A12" i="26" s="1"/>
  <c r="E12" i="26" a="1"/>
  <c r="E12" i="26" s="1"/>
  <c r="G12" i="26" a="1"/>
  <c r="G12" i="26" s="1"/>
  <c r="I12" i="26" a="1"/>
  <c r="I12" i="26" s="1"/>
  <c r="K12" i="26" a="1"/>
  <c r="K12" i="26" s="1"/>
  <c r="M12" i="26" a="1"/>
  <c r="M12" i="26" s="1"/>
  <c r="O12" i="26" a="1"/>
  <c r="O12" i="26" s="1"/>
  <c r="Q12" i="26" a="1"/>
  <c r="Q12" i="26" s="1"/>
  <c r="S12" i="26" a="1"/>
  <c r="S12" i="26" s="1"/>
  <c r="U12" i="26" a="1"/>
  <c r="U12" i="26" s="1"/>
  <c r="W12" i="26" a="1"/>
  <c r="W12" i="26" s="1"/>
  <c r="Y12" i="26" a="1"/>
  <c r="Y12" i="26" s="1"/>
  <c r="AA12" i="26" a="1"/>
  <c r="AA12" i="26" s="1"/>
  <c r="AC12" i="26" a="1"/>
  <c r="AC12" i="26" s="1"/>
  <c r="AE12" i="26" a="1"/>
  <c r="AE12" i="26" s="1"/>
  <c r="AG12" i="26" a="1"/>
  <c r="AG12" i="26" s="1"/>
  <c r="AI12" i="26" a="1"/>
  <c r="AI12" i="26" s="1"/>
  <c r="AK12" i="26" a="1"/>
  <c r="AK12" i="26" s="1"/>
  <c r="AM12" i="26" a="1"/>
  <c r="AM12" i="26" s="1"/>
  <c r="AO12" i="26" a="1"/>
  <c r="AO12" i="26" s="1"/>
  <c r="AQ12" i="26" a="1"/>
  <c r="AQ12" i="26" s="1"/>
  <c r="AS12" i="26" a="1"/>
  <c r="AS12" i="26" s="1"/>
  <c r="AU12" i="26" a="1"/>
  <c r="AU12" i="26" s="1"/>
  <c r="AW12" i="26" a="1"/>
  <c r="AW12" i="26" s="1"/>
  <c r="AY12" i="26" a="1"/>
  <c r="AY12" i="26" s="1"/>
  <c r="BA12" i="26" a="1"/>
  <c r="BA12" i="26" s="1"/>
  <c r="BC12" i="26" a="1"/>
  <c r="BC12" i="26" s="1"/>
  <c r="BE12" i="26" a="1"/>
  <c r="BE12" i="26" s="1"/>
  <c r="BG12" i="26" a="1"/>
  <c r="BG12" i="26" s="1"/>
  <c r="BI12" i="26" a="1"/>
  <c r="BI12" i="26" s="1"/>
  <c r="BK12" i="26" a="1"/>
  <c r="BK12" i="26" s="1"/>
  <c r="D14" i="26" a="1"/>
  <c r="D14" i="26" s="1"/>
  <c r="F14" i="26" a="1"/>
  <c r="F14" i="26" s="1"/>
  <c r="H14" i="26" a="1"/>
  <c r="H14" i="26" s="1"/>
  <c r="J14" i="26" a="1"/>
  <c r="J14" i="26" s="1"/>
  <c r="L14" i="26" a="1"/>
  <c r="L14" i="26" s="1"/>
  <c r="N14" i="26" a="1"/>
  <c r="N14" i="26" s="1"/>
  <c r="P14" i="26" a="1"/>
  <c r="P14" i="26" s="1"/>
  <c r="R14" i="26" a="1"/>
  <c r="R14" i="26" s="1"/>
  <c r="T14" i="26" a="1"/>
  <c r="T14" i="26" s="1"/>
  <c r="V14" i="26" a="1"/>
  <c r="V14" i="26" s="1"/>
  <c r="X14" i="26" a="1"/>
  <c r="X14" i="26" s="1"/>
  <c r="Z14" i="26" a="1"/>
  <c r="Z14" i="26" s="1"/>
  <c r="AB14" i="26" a="1"/>
  <c r="AB14" i="26" s="1"/>
  <c r="AD14" i="26" a="1"/>
  <c r="AD14" i="26" s="1"/>
  <c r="AF14" i="26" a="1"/>
  <c r="AF14" i="26" s="1"/>
  <c r="AH14" i="26" a="1"/>
  <c r="AH14" i="26" s="1"/>
  <c r="AJ14" i="26" a="1"/>
  <c r="AJ14" i="26" s="1"/>
  <c r="AL14" i="26" a="1"/>
  <c r="AL14" i="26" s="1"/>
  <c r="AN14" i="26" a="1"/>
  <c r="AN14" i="26" s="1"/>
  <c r="AP14" i="26" a="1"/>
  <c r="AP14" i="26" s="1"/>
  <c r="AR14" i="26" a="1"/>
  <c r="AR14" i="26" s="1"/>
  <c r="AT14" i="26" a="1"/>
  <c r="AT14" i="26" s="1"/>
  <c r="AV14" i="26" a="1"/>
  <c r="AV14" i="26" s="1"/>
  <c r="AX14" i="26" a="1"/>
  <c r="AX14" i="26" s="1"/>
  <c r="AZ14" i="26" a="1"/>
  <c r="AZ14" i="26" s="1"/>
  <c r="BB14" i="26" a="1"/>
  <c r="BB14" i="26" s="1"/>
  <c r="BD14" i="26" a="1"/>
  <c r="BD14" i="26" s="1"/>
  <c r="BF14" i="26" a="1"/>
  <c r="BF14" i="26" s="1"/>
  <c r="BH14" i="26" a="1"/>
  <c r="BH14" i="26" s="1"/>
  <c r="BJ14" i="26" a="1"/>
  <c r="BJ14" i="26" s="1"/>
  <c r="C16" i="26" a="1"/>
  <c r="C16" i="26" s="1"/>
  <c r="A16" i="26" s="1"/>
  <c r="E16" i="26" a="1"/>
  <c r="E16" i="26" s="1"/>
  <c r="G16" i="26" a="1"/>
  <c r="G16" i="26" s="1"/>
  <c r="I16" i="26" a="1"/>
  <c r="I16" i="26" s="1"/>
  <c r="K16" i="26" a="1"/>
  <c r="K16" i="26" s="1"/>
  <c r="M16" i="26" a="1"/>
  <c r="M16" i="26" s="1"/>
  <c r="O16" i="26" a="1"/>
  <c r="O16" i="26" s="1"/>
  <c r="Q16" i="26" a="1"/>
  <c r="Q16" i="26" s="1"/>
  <c r="S16" i="26" a="1"/>
  <c r="S16" i="26" s="1"/>
  <c r="U16" i="26" a="1"/>
  <c r="U16" i="26" s="1"/>
  <c r="W16" i="26" a="1"/>
  <c r="W16" i="26" s="1"/>
  <c r="Y16" i="26" a="1"/>
  <c r="Y16" i="26" s="1"/>
  <c r="AA16" i="26" a="1"/>
  <c r="AA16" i="26" s="1"/>
  <c r="AC16" i="26" a="1"/>
  <c r="AC16" i="26" s="1"/>
  <c r="AE16" i="26" a="1"/>
  <c r="AE16" i="26" s="1"/>
  <c r="AG16" i="26" a="1"/>
  <c r="AG16" i="26" s="1"/>
  <c r="AI16" i="26" a="1"/>
  <c r="AI16" i="26" s="1"/>
  <c r="AK16" i="26" a="1"/>
  <c r="AK16" i="26" s="1"/>
  <c r="AM16" i="26" a="1"/>
  <c r="AM16" i="26" s="1"/>
  <c r="AO16" i="26" a="1"/>
  <c r="AO16" i="26" s="1"/>
  <c r="AQ16" i="26" a="1"/>
  <c r="AQ16" i="26" s="1"/>
  <c r="AS16" i="26" a="1"/>
  <c r="AS16" i="26" s="1"/>
  <c r="AU16" i="26" a="1"/>
  <c r="AU16" i="26" s="1"/>
  <c r="AW16" i="26" a="1"/>
  <c r="AW16" i="26" s="1"/>
  <c r="AY16" i="26" a="1"/>
  <c r="AY16" i="26" s="1"/>
  <c r="BA16" i="26" a="1"/>
  <c r="BA16" i="26" s="1"/>
  <c r="BC16" i="26" a="1"/>
  <c r="BC16" i="26" s="1"/>
  <c r="BE16" i="26" a="1"/>
  <c r="BE16" i="26" s="1"/>
  <c r="BG16" i="26" a="1"/>
  <c r="BG16" i="26" s="1"/>
  <c r="BI16" i="26" a="1"/>
  <c r="BI16" i="26" s="1"/>
  <c r="BK16" i="26" a="1"/>
  <c r="BK16" i="26" s="1"/>
  <c r="D18" i="26" a="1"/>
  <c r="D18" i="26" s="1"/>
  <c r="F18" i="26" a="1"/>
  <c r="F18" i="26" s="1"/>
  <c r="H18" i="26" a="1"/>
  <c r="H18" i="26" s="1"/>
  <c r="J18" i="26" a="1"/>
  <c r="J18" i="26" s="1"/>
  <c r="L18" i="26" a="1"/>
  <c r="L18" i="26" s="1"/>
  <c r="N18" i="26" a="1"/>
  <c r="N18" i="26" s="1"/>
  <c r="P18" i="26" a="1"/>
  <c r="P18" i="26" s="1"/>
  <c r="R18" i="26" a="1"/>
  <c r="R18" i="26" s="1"/>
  <c r="T18" i="26" a="1"/>
  <c r="T18" i="26" s="1"/>
  <c r="V18" i="26" a="1"/>
  <c r="V18" i="26" s="1"/>
  <c r="X18" i="26" a="1"/>
  <c r="X18" i="26" s="1"/>
  <c r="Z18" i="26" a="1"/>
  <c r="Z18" i="26" s="1"/>
  <c r="AB18" i="26" a="1"/>
  <c r="AB18" i="26" s="1"/>
  <c r="AD18" i="26" a="1"/>
  <c r="AD18" i="26" s="1"/>
  <c r="AF18" i="26" a="1"/>
  <c r="AF18" i="26" s="1"/>
  <c r="AH18" i="26" a="1"/>
  <c r="AH18" i="26" s="1"/>
  <c r="AJ18" i="26" a="1"/>
  <c r="AJ18" i="26" s="1"/>
  <c r="AL18" i="26" a="1"/>
  <c r="AL18" i="26" s="1"/>
  <c r="AN18" i="26" a="1"/>
  <c r="AN18" i="26" s="1"/>
  <c r="AP18" i="26" a="1"/>
  <c r="AP18" i="26" s="1"/>
  <c r="AR18" i="26" a="1"/>
  <c r="AR18" i="26" s="1"/>
  <c r="AT18" i="26" a="1"/>
  <c r="AT18" i="26" s="1"/>
  <c r="AV18" i="26" a="1"/>
  <c r="AV18" i="26" s="1"/>
  <c r="AX18" i="26" a="1"/>
  <c r="AX18" i="26" s="1"/>
  <c r="AZ18" i="26" a="1"/>
  <c r="AZ18" i="26" s="1"/>
  <c r="BB18" i="26" a="1"/>
  <c r="BB18" i="26" s="1"/>
  <c r="BD18" i="26" a="1"/>
  <c r="BD18" i="26" s="1"/>
  <c r="BF18" i="26" a="1"/>
  <c r="BF18" i="26" s="1"/>
  <c r="BH18" i="26" a="1"/>
  <c r="BH18" i="26" s="1"/>
  <c r="BJ18" i="26" a="1"/>
  <c r="BJ18" i="26" s="1"/>
  <c r="C20" i="26" a="1"/>
  <c r="C20" i="26" s="1"/>
  <c r="A20" i="26" s="1"/>
  <c r="E20" i="26" a="1"/>
  <c r="E20" i="26" s="1"/>
  <c r="G20" i="26" a="1"/>
  <c r="G20" i="26" s="1"/>
  <c r="I20" i="26" a="1"/>
  <c r="I20" i="26" s="1"/>
  <c r="K20" i="26" a="1"/>
  <c r="K20" i="26" s="1"/>
  <c r="M20" i="26" a="1"/>
  <c r="M20" i="26" s="1"/>
  <c r="O20" i="26" a="1"/>
  <c r="O20" i="26" s="1"/>
  <c r="Q20" i="26" a="1"/>
  <c r="Q20" i="26" s="1"/>
  <c r="S20" i="26" a="1"/>
  <c r="S20" i="26" s="1"/>
  <c r="U20" i="26" a="1"/>
  <c r="U20" i="26" s="1"/>
  <c r="W20" i="26" a="1"/>
  <c r="W20" i="26" s="1"/>
  <c r="Y20" i="26" a="1"/>
  <c r="Y20" i="26" s="1"/>
  <c r="AA20" i="26" a="1"/>
  <c r="AA20" i="26" s="1"/>
  <c r="AC20" i="26" a="1"/>
  <c r="AC20" i="26" s="1"/>
  <c r="AE20" i="26" a="1"/>
  <c r="AE20" i="26" s="1"/>
  <c r="AG20" i="26" a="1"/>
  <c r="AG20" i="26" s="1"/>
  <c r="AI20" i="26" a="1"/>
  <c r="AI20" i="26" s="1"/>
  <c r="AK20" i="26" a="1"/>
  <c r="AK20" i="26" s="1"/>
  <c r="AM20" i="26" a="1"/>
  <c r="AM20" i="26" s="1"/>
  <c r="AO20" i="26" a="1"/>
  <c r="AO20" i="26" s="1"/>
  <c r="AQ20" i="26" a="1"/>
  <c r="AQ20" i="26" s="1"/>
  <c r="AS20" i="26" a="1"/>
  <c r="AS20" i="26" s="1"/>
  <c r="AU20" i="26" a="1"/>
  <c r="AU20" i="26" s="1"/>
  <c r="AW20" i="26" a="1"/>
  <c r="AW20" i="26" s="1"/>
  <c r="AY20" i="26" a="1"/>
  <c r="AY20" i="26" s="1"/>
  <c r="BA20" i="26" a="1"/>
  <c r="BA20" i="26" s="1"/>
  <c r="BC20" i="26" a="1"/>
  <c r="BC20" i="26" s="1"/>
  <c r="BE20" i="26" a="1"/>
  <c r="BE20" i="26" s="1"/>
  <c r="BG20" i="26" a="1"/>
  <c r="BG20" i="26" s="1"/>
  <c r="BI20" i="26" a="1"/>
  <c r="BI20" i="26" s="1"/>
  <c r="BK20" i="26" a="1"/>
  <c r="BK20" i="26" s="1"/>
  <c r="D22" i="26" a="1"/>
  <c r="D22" i="26" s="1"/>
  <c r="F22" i="26" a="1"/>
  <c r="F22" i="26" s="1"/>
  <c r="H22" i="26" a="1"/>
  <c r="H22" i="26" s="1"/>
  <c r="J22" i="26" a="1"/>
  <c r="J22" i="26" s="1"/>
  <c r="L22" i="26" a="1"/>
  <c r="L22" i="26" s="1"/>
  <c r="N22" i="26" a="1"/>
  <c r="N22" i="26" s="1"/>
  <c r="P22" i="26" a="1"/>
  <c r="P22" i="26" s="1"/>
  <c r="R22" i="26" a="1"/>
  <c r="R22" i="26" s="1"/>
  <c r="T22" i="26" a="1"/>
  <c r="T22" i="26" s="1"/>
  <c r="V22" i="26" a="1"/>
  <c r="V22" i="26" s="1"/>
  <c r="X22" i="26" a="1"/>
  <c r="X22" i="26" s="1"/>
  <c r="Z22" i="26" a="1"/>
  <c r="Z22" i="26" s="1"/>
  <c r="AB22" i="26" a="1"/>
  <c r="AB22" i="26" s="1"/>
  <c r="AD22" i="26" a="1"/>
  <c r="AD22" i="26" s="1"/>
  <c r="AF22" i="26" a="1"/>
  <c r="AF22" i="26" s="1"/>
  <c r="AH22" i="26" a="1"/>
  <c r="AH22" i="26" s="1"/>
  <c r="AJ22" i="26" a="1"/>
  <c r="AJ22" i="26" s="1"/>
  <c r="AL22" i="26" a="1"/>
  <c r="AL22" i="26" s="1"/>
  <c r="AN22" i="26" a="1"/>
  <c r="AN22" i="26" s="1"/>
  <c r="AP22" i="26" a="1"/>
  <c r="AP22" i="26" s="1"/>
  <c r="AR22" i="26" a="1"/>
  <c r="AR22" i="26" s="1"/>
  <c r="AT22" i="26" a="1"/>
  <c r="AT22" i="26" s="1"/>
  <c r="AV22" i="26" a="1"/>
  <c r="AV22" i="26" s="1"/>
  <c r="AX22" i="26" a="1"/>
  <c r="AX22" i="26" s="1"/>
  <c r="AZ22" i="26" a="1"/>
  <c r="AZ22" i="26" s="1"/>
  <c r="BB22" i="26" a="1"/>
  <c r="BB22" i="26" s="1"/>
  <c r="BD22" i="26" a="1"/>
  <c r="BD22" i="26" s="1"/>
  <c r="BF22" i="26" a="1"/>
  <c r="BF22" i="26" s="1"/>
  <c r="BH22" i="26" a="1"/>
  <c r="BH22" i="26" s="1"/>
  <c r="BJ22" i="26" a="1"/>
  <c r="BJ22" i="26" s="1"/>
  <c r="C24" i="26" a="1"/>
  <c r="C24" i="26" s="1"/>
  <c r="A24" i="26" s="1"/>
  <c r="E24" i="26" a="1"/>
  <c r="E24" i="26" s="1"/>
  <c r="G24" i="26" a="1"/>
  <c r="G24" i="26" s="1"/>
  <c r="I24" i="26" a="1"/>
  <c r="I24" i="26" s="1"/>
  <c r="K24" i="26" a="1"/>
  <c r="K24" i="26" s="1"/>
  <c r="M24" i="26" a="1"/>
  <c r="M24" i="26" s="1"/>
  <c r="O24" i="26" a="1"/>
  <c r="O24" i="26" s="1"/>
  <c r="Q24" i="26" a="1"/>
  <c r="Q24" i="26" s="1"/>
  <c r="S24" i="26" a="1"/>
  <c r="S24" i="26" s="1"/>
  <c r="U24" i="26" a="1"/>
  <c r="U24" i="26" s="1"/>
  <c r="W24" i="26" a="1"/>
  <c r="W24" i="26" s="1"/>
  <c r="Y24" i="26" a="1"/>
  <c r="Y24" i="26" s="1"/>
  <c r="AA24" i="26" a="1"/>
  <c r="AA24" i="26" s="1"/>
  <c r="AC24" i="26" a="1"/>
  <c r="AC24" i="26" s="1"/>
  <c r="AE24" i="26" a="1"/>
  <c r="AE24" i="26" s="1"/>
  <c r="AG24" i="26" a="1"/>
  <c r="AG24" i="26" s="1"/>
  <c r="AI24" i="26" a="1"/>
  <c r="AI24" i="26" s="1"/>
  <c r="AK24" i="26" a="1"/>
  <c r="AK24" i="26" s="1"/>
  <c r="AM24" i="26" a="1"/>
  <c r="AM24" i="26" s="1"/>
  <c r="AO24" i="26" a="1"/>
  <c r="AO24" i="26" s="1"/>
  <c r="AQ24" i="26" a="1"/>
  <c r="AQ24" i="26" s="1"/>
  <c r="AS24" i="26" a="1"/>
  <c r="AS24" i="26" s="1"/>
  <c r="AU24" i="26" a="1"/>
  <c r="AU24" i="26" s="1"/>
  <c r="AW24" i="26" a="1"/>
  <c r="AW24" i="26" s="1"/>
  <c r="AY24" i="26" a="1"/>
  <c r="AY24" i="26" s="1"/>
  <c r="BA24" i="26" a="1"/>
  <c r="BA24" i="26" s="1"/>
  <c r="BC24" i="26" a="1"/>
  <c r="BC24" i="26" s="1"/>
  <c r="BE24" i="26" a="1"/>
  <c r="BE24" i="26" s="1"/>
  <c r="BG24" i="26" a="1"/>
  <c r="BG24" i="26" s="1"/>
  <c r="BI24" i="26" a="1"/>
  <c r="BI24" i="26" s="1"/>
  <c r="BK24" i="26" a="1"/>
  <c r="BK24" i="26" s="1"/>
  <c r="D26" i="26" a="1"/>
  <c r="D26" i="26" s="1"/>
  <c r="F26" i="26" a="1"/>
  <c r="F26" i="26" s="1"/>
  <c r="H26" i="26" a="1"/>
  <c r="H26" i="26" s="1"/>
  <c r="J26" i="26" a="1"/>
  <c r="J26" i="26" s="1"/>
  <c r="L26" i="26" a="1"/>
  <c r="L26" i="26" s="1"/>
  <c r="N26" i="26" a="1"/>
  <c r="N26" i="26" s="1"/>
  <c r="P26" i="26" a="1"/>
  <c r="P26" i="26" s="1"/>
  <c r="R26" i="26" a="1"/>
  <c r="R26" i="26" s="1"/>
  <c r="T26" i="26" a="1"/>
  <c r="T26" i="26" s="1"/>
  <c r="V26" i="26" a="1"/>
  <c r="V26" i="26" s="1"/>
  <c r="X26" i="26" a="1"/>
  <c r="X26" i="26" s="1"/>
  <c r="Z26" i="26" a="1"/>
  <c r="Z26" i="26" s="1"/>
  <c r="AB26" i="26" a="1"/>
  <c r="AB26" i="26" s="1"/>
  <c r="AD26" i="26" a="1"/>
  <c r="AD26" i="26" s="1"/>
  <c r="AF26" i="26" a="1"/>
  <c r="AF26" i="26" s="1"/>
  <c r="AH26" i="26" a="1"/>
  <c r="AH26" i="26" s="1"/>
  <c r="AJ26" i="26" a="1"/>
  <c r="AJ26" i="26" s="1"/>
  <c r="AL26" i="26" a="1"/>
  <c r="AL26" i="26" s="1"/>
  <c r="AN26" i="26" a="1"/>
  <c r="AN26" i="26" s="1"/>
  <c r="AP26" i="26" a="1"/>
  <c r="AP26" i="26" s="1"/>
  <c r="AR26" i="26" a="1"/>
  <c r="AR26" i="26" s="1"/>
  <c r="AT26" i="26" a="1"/>
  <c r="AT26" i="26" s="1"/>
  <c r="AV26" i="26" a="1"/>
  <c r="AV26" i="26" s="1"/>
  <c r="AX26" i="26" a="1"/>
  <c r="AX26" i="26" s="1"/>
  <c r="AZ26" i="26" a="1"/>
  <c r="AZ26" i="26" s="1"/>
  <c r="BB26" i="26" a="1"/>
  <c r="BB26" i="26" s="1"/>
  <c r="BD26" i="26" a="1"/>
  <c r="BD26" i="26" s="1"/>
  <c r="BF26" i="26" a="1"/>
  <c r="BF26" i="26" s="1"/>
  <c r="BH26" i="26" a="1"/>
  <c r="BH26" i="26" s="1"/>
  <c r="BJ26" i="26" a="1"/>
  <c r="BJ26" i="26" s="1"/>
  <c r="C28" i="26" a="1"/>
  <c r="C28" i="26" s="1"/>
  <c r="A28" i="26" s="1"/>
  <c r="E28" i="26" a="1"/>
  <c r="E28" i="26" s="1"/>
  <c r="G28" i="26" a="1"/>
  <c r="G28" i="26" s="1"/>
  <c r="I28" i="26" a="1"/>
  <c r="I28" i="26" s="1"/>
  <c r="K28" i="26" a="1"/>
  <c r="K28" i="26" s="1"/>
  <c r="M28" i="26" a="1"/>
  <c r="M28" i="26" s="1"/>
  <c r="O28" i="26" a="1"/>
  <c r="O28" i="26" s="1"/>
  <c r="Q28" i="26" a="1"/>
  <c r="Q28" i="26" s="1"/>
  <c r="S28" i="26" a="1"/>
  <c r="S28" i="26" s="1"/>
  <c r="U28" i="26" a="1"/>
  <c r="U28" i="26" s="1"/>
  <c r="W28" i="26" a="1"/>
  <c r="W28" i="26" s="1"/>
  <c r="Y28" i="26" a="1"/>
  <c r="Y28" i="26" s="1"/>
  <c r="AA28" i="26" a="1"/>
  <c r="AA28" i="26" s="1"/>
  <c r="AC28" i="26" a="1"/>
  <c r="AC28" i="26" s="1"/>
  <c r="AE28" i="26" a="1"/>
  <c r="AE28" i="26" s="1"/>
  <c r="AG28" i="26" a="1"/>
  <c r="AG28" i="26" s="1"/>
  <c r="AI28" i="26" a="1"/>
  <c r="AI28" i="26" s="1"/>
  <c r="AK28" i="26" a="1"/>
  <c r="AK28" i="26" s="1"/>
  <c r="AM28" i="26" a="1"/>
  <c r="AM28" i="26" s="1"/>
  <c r="AO28" i="26" a="1"/>
  <c r="AO28" i="26" s="1"/>
  <c r="AQ28" i="26" a="1"/>
  <c r="AQ28" i="26" s="1"/>
  <c r="AS28" i="26" a="1"/>
  <c r="AS28" i="26" s="1"/>
  <c r="AU28" i="26" a="1"/>
  <c r="AU28" i="26" s="1"/>
  <c r="AW28" i="26" a="1"/>
  <c r="AW28" i="26" s="1"/>
  <c r="AY28" i="26" a="1"/>
  <c r="AY28" i="26" s="1"/>
  <c r="BA28" i="26" a="1"/>
  <c r="BA28" i="26" s="1"/>
  <c r="BC28" i="26" a="1"/>
  <c r="BC28" i="26" s="1"/>
  <c r="BE28" i="26" a="1"/>
  <c r="BE28" i="26" s="1"/>
  <c r="BG28" i="26" a="1"/>
  <c r="BG28" i="26" s="1"/>
  <c r="BI28" i="26" a="1"/>
  <c r="BI28" i="26" s="1"/>
  <c r="BK28" i="26" a="1"/>
  <c r="BK28" i="26" s="1"/>
  <c r="D30" i="26" a="1"/>
  <c r="D30" i="26" s="1"/>
  <c r="F30" i="26" a="1"/>
  <c r="F30" i="26" s="1"/>
  <c r="H30" i="26" a="1"/>
  <c r="H30" i="26" s="1"/>
  <c r="J30" i="26" a="1"/>
  <c r="J30" i="26" s="1"/>
  <c r="L30" i="26" a="1"/>
  <c r="L30" i="26" s="1"/>
  <c r="N30" i="26" a="1"/>
  <c r="N30" i="26" s="1"/>
  <c r="P30" i="26" a="1"/>
  <c r="P30" i="26" s="1"/>
  <c r="R30" i="26" a="1"/>
  <c r="R30" i="26" s="1"/>
  <c r="T30" i="26" a="1"/>
  <c r="T30" i="26" s="1"/>
  <c r="V30" i="26" a="1"/>
  <c r="V30" i="26" s="1"/>
  <c r="X30" i="26" a="1"/>
  <c r="X30" i="26" s="1"/>
  <c r="Z30" i="26" a="1"/>
  <c r="Z30" i="26" s="1"/>
  <c r="AB30" i="26" a="1"/>
  <c r="AB30" i="26" s="1"/>
  <c r="AD30" i="26" a="1"/>
  <c r="AD30" i="26" s="1"/>
  <c r="AF30" i="26" a="1"/>
  <c r="AF30" i="26" s="1"/>
  <c r="AH30" i="26" a="1"/>
  <c r="AH30" i="26" s="1"/>
  <c r="AJ30" i="26" a="1"/>
  <c r="AJ30" i="26" s="1"/>
  <c r="AL30" i="26" a="1"/>
  <c r="AL30" i="26" s="1"/>
  <c r="AN30" i="26" a="1"/>
  <c r="AN30" i="26" s="1"/>
  <c r="AP30" i="26" a="1"/>
  <c r="AP30" i="26" s="1"/>
  <c r="AR30" i="26" a="1"/>
  <c r="AR30" i="26" s="1"/>
  <c r="AT30" i="26" a="1"/>
  <c r="AT30" i="26" s="1"/>
  <c r="AV30" i="26" a="1"/>
  <c r="AV30" i="26" s="1"/>
  <c r="AX30" i="26" a="1"/>
  <c r="AX30" i="26" s="1"/>
  <c r="AZ30" i="26" a="1"/>
  <c r="AZ30" i="26" s="1"/>
  <c r="BB30" i="26" a="1"/>
  <c r="BB30" i="26" s="1"/>
  <c r="BD30" i="26" a="1"/>
  <c r="BD30" i="26" s="1"/>
  <c r="BF30" i="26" a="1"/>
  <c r="BF30" i="26" s="1"/>
  <c r="BH30" i="26" a="1"/>
  <c r="BH30" i="26" s="1"/>
  <c r="BJ30" i="26" a="1"/>
  <c r="BJ30" i="26" s="1"/>
  <c r="C32" i="26" a="1"/>
  <c r="C32" i="26" s="1"/>
  <c r="A32" i="26" s="1"/>
  <c r="E32" i="26" a="1"/>
  <c r="E32" i="26" s="1"/>
  <c r="G32" i="26" a="1"/>
  <c r="G32" i="26" s="1"/>
  <c r="I32" i="26" a="1"/>
  <c r="I32" i="26" s="1"/>
  <c r="K32" i="26" a="1"/>
  <c r="K32" i="26" s="1"/>
  <c r="M32" i="26" a="1"/>
  <c r="M32" i="26" s="1"/>
  <c r="O32" i="26" a="1"/>
  <c r="O32" i="26" s="1"/>
  <c r="Q32" i="26" a="1"/>
  <c r="Q32" i="26" s="1"/>
  <c r="S32" i="26" a="1"/>
  <c r="S32" i="26" s="1"/>
  <c r="U32" i="26" a="1"/>
  <c r="U32" i="26" s="1"/>
  <c r="W32" i="26" a="1"/>
  <c r="W32" i="26" s="1"/>
  <c r="Y32" i="26" a="1"/>
  <c r="Y32" i="26" s="1"/>
  <c r="AA32" i="26" a="1"/>
  <c r="AA32" i="26" s="1"/>
  <c r="AC32" i="26" a="1"/>
  <c r="AC32" i="26" s="1"/>
  <c r="AE32" i="26" a="1"/>
  <c r="AE32" i="26" s="1"/>
  <c r="AG32" i="26" a="1"/>
  <c r="AG32" i="26" s="1"/>
  <c r="AI32" i="26" a="1"/>
  <c r="AI32" i="26" s="1"/>
  <c r="AK32" i="26" a="1"/>
  <c r="AK32" i="26" s="1"/>
  <c r="AM32" i="26" a="1"/>
  <c r="AM32" i="26" s="1"/>
  <c r="AO32" i="26" a="1"/>
  <c r="AO32" i="26" s="1"/>
  <c r="AQ32" i="26" a="1"/>
  <c r="AQ32" i="26" s="1"/>
  <c r="AS32" i="26" a="1"/>
  <c r="AS32" i="26" s="1"/>
  <c r="AU32" i="26" a="1"/>
  <c r="AU32" i="26" s="1"/>
  <c r="AW32" i="26" a="1"/>
  <c r="AW32" i="26" s="1"/>
  <c r="AY32" i="26" a="1"/>
  <c r="AY32" i="26" s="1"/>
  <c r="BA32" i="26" a="1"/>
  <c r="BA32" i="26" s="1"/>
  <c r="BC32" i="26" a="1"/>
  <c r="BC32" i="26" s="1"/>
  <c r="BE32" i="26" a="1"/>
  <c r="BE32" i="26" s="1"/>
  <c r="BG32" i="26" a="1"/>
  <c r="BG32" i="26" s="1"/>
  <c r="BI32" i="26" a="1"/>
  <c r="BI32" i="26" s="1"/>
  <c r="BK32" i="26" a="1"/>
  <c r="BK32" i="26" s="1"/>
  <c r="D34" i="26" a="1"/>
  <c r="D34" i="26" s="1"/>
  <c r="F34" i="26" a="1"/>
  <c r="F34" i="26" s="1"/>
  <c r="H34" i="26" a="1"/>
  <c r="H34" i="26" s="1"/>
  <c r="J34" i="26" a="1"/>
  <c r="J34" i="26" s="1"/>
  <c r="L34" i="26" a="1"/>
  <c r="L34" i="26" s="1"/>
  <c r="N34" i="26" a="1"/>
  <c r="N34" i="26" s="1"/>
  <c r="P34" i="26" a="1"/>
  <c r="P34" i="26" s="1"/>
  <c r="R34" i="26" a="1"/>
  <c r="R34" i="26" s="1"/>
  <c r="T34" i="26" a="1"/>
  <c r="T34" i="26" s="1"/>
  <c r="V34" i="26" a="1"/>
  <c r="V34" i="26" s="1"/>
  <c r="X34" i="26" a="1"/>
  <c r="X34" i="26" s="1"/>
  <c r="Z34" i="26" a="1"/>
  <c r="Z34" i="26" s="1"/>
  <c r="AB34" i="26" a="1"/>
  <c r="AB34" i="26" s="1"/>
  <c r="AD34" i="26" a="1"/>
  <c r="AD34" i="26" s="1"/>
  <c r="AF34" i="26" a="1"/>
  <c r="AF34" i="26" s="1"/>
  <c r="AH34" i="26" a="1"/>
  <c r="AH34" i="26" s="1"/>
  <c r="AJ34" i="26" a="1"/>
  <c r="AJ34" i="26" s="1"/>
  <c r="AL34" i="26" a="1"/>
  <c r="AL34" i="26" s="1"/>
  <c r="AN34" i="26" a="1"/>
  <c r="AN34" i="26" s="1"/>
  <c r="AP34" i="26" a="1"/>
  <c r="AP34" i="26" s="1"/>
  <c r="AR34" i="26" a="1"/>
  <c r="AR34" i="26" s="1"/>
  <c r="AT34" i="26" a="1"/>
  <c r="AT34" i="26" s="1"/>
  <c r="AV34" i="26" a="1"/>
  <c r="AV34" i="26" s="1"/>
  <c r="AX34" i="26" a="1"/>
  <c r="AX34" i="26" s="1"/>
  <c r="AZ34" i="26" a="1"/>
  <c r="AZ34" i="26" s="1"/>
  <c r="BB34" i="26" a="1"/>
  <c r="BB34" i="26" s="1"/>
  <c r="BD34" i="26" a="1"/>
  <c r="BD34" i="26" s="1"/>
  <c r="BF34" i="26" a="1"/>
  <c r="BF34" i="26" s="1"/>
  <c r="BH34" i="26" a="1"/>
  <c r="BH34" i="26" s="1"/>
  <c r="BJ34" i="26" a="1"/>
  <c r="BJ34" i="26" s="1"/>
  <c r="C36" i="26" a="1"/>
  <c r="C36" i="26" s="1"/>
  <c r="A36" i="26" s="1"/>
  <c r="E36" i="26" a="1"/>
  <c r="E36" i="26" s="1"/>
  <c r="G36" i="26" a="1"/>
  <c r="G36" i="26" s="1"/>
  <c r="I36" i="26" a="1"/>
  <c r="I36" i="26" s="1"/>
  <c r="K36" i="26" a="1"/>
  <c r="K36" i="26" s="1"/>
  <c r="M36" i="26" a="1"/>
  <c r="M36" i="26" s="1"/>
  <c r="O36" i="26" a="1"/>
  <c r="O36" i="26" s="1"/>
  <c r="Q36" i="26" a="1"/>
  <c r="Q36" i="26" s="1"/>
  <c r="S36" i="26" a="1"/>
  <c r="S36" i="26" s="1"/>
  <c r="U36" i="26" a="1"/>
  <c r="U36" i="26" s="1"/>
  <c r="W36" i="26" a="1"/>
  <c r="W36" i="26" s="1"/>
  <c r="Y36" i="26" a="1"/>
  <c r="Y36" i="26" s="1"/>
  <c r="AA36" i="26" a="1"/>
  <c r="AA36" i="26" s="1"/>
  <c r="AC36" i="26" a="1"/>
  <c r="AC36" i="26" s="1"/>
  <c r="AE36" i="26" a="1"/>
  <c r="AE36" i="26" s="1"/>
  <c r="AG36" i="26" a="1"/>
  <c r="AG36" i="26" s="1"/>
  <c r="AI36" i="26" a="1"/>
  <c r="AI36" i="26" s="1"/>
  <c r="AK36" i="26" a="1"/>
  <c r="AK36" i="26" s="1"/>
  <c r="AM36" i="26" a="1"/>
  <c r="AM36" i="26" s="1"/>
  <c r="AO36" i="26" a="1"/>
  <c r="AO36" i="26" s="1"/>
  <c r="AQ36" i="26" a="1"/>
  <c r="AQ36" i="26" s="1"/>
  <c r="AS36" i="26" a="1"/>
  <c r="AS36" i="26" s="1"/>
  <c r="AU36" i="26" a="1"/>
  <c r="AU36" i="26" s="1"/>
  <c r="AW36" i="26" a="1"/>
  <c r="AW36" i="26" s="1"/>
  <c r="AY36" i="26" a="1"/>
  <c r="AY36" i="26" s="1"/>
  <c r="BA36" i="26" a="1"/>
  <c r="BA36" i="26" s="1"/>
  <c r="BC36" i="26" a="1"/>
  <c r="BC36" i="26" s="1"/>
  <c r="BE36" i="26" a="1"/>
  <c r="BE36" i="26" s="1"/>
  <c r="BG36" i="26" a="1"/>
  <c r="BG36" i="26" s="1"/>
  <c r="BI36" i="26" a="1"/>
  <c r="BI36" i="26" s="1"/>
  <c r="BK36" i="26" a="1"/>
  <c r="BK36" i="26" s="1"/>
  <c r="D38" i="26" a="1"/>
  <c r="D38" i="26" s="1"/>
  <c r="F38" i="26" a="1"/>
  <c r="F38" i="26" s="1"/>
  <c r="H38" i="26" a="1"/>
  <c r="H38" i="26" s="1"/>
  <c r="J38" i="26" a="1"/>
  <c r="J38" i="26" s="1"/>
  <c r="L38" i="26" a="1"/>
  <c r="L38" i="26" s="1"/>
  <c r="N38" i="26" a="1"/>
  <c r="N38" i="26" s="1"/>
  <c r="P38" i="26" a="1"/>
  <c r="P38" i="26" s="1"/>
  <c r="R38" i="26" a="1"/>
  <c r="R38" i="26" s="1"/>
  <c r="T38" i="26" a="1"/>
  <c r="T38" i="26" s="1"/>
  <c r="V38" i="26" a="1"/>
  <c r="V38" i="26" s="1"/>
  <c r="X38" i="26" a="1"/>
  <c r="X38" i="26" s="1"/>
  <c r="Z38" i="26" a="1"/>
  <c r="Z38" i="26" s="1"/>
  <c r="AB38" i="26" a="1"/>
  <c r="AB38" i="26" s="1"/>
  <c r="AD38" i="26" a="1"/>
  <c r="AD38" i="26" s="1"/>
  <c r="AF38" i="26" a="1"/>
  <c r="AF38" i="26" s="1"/>
  <c r="AH38" i="26" a="1"/>
  <c r="AH38" i="26" s="1"/>
  <c r="AJ38" i="26" a="1"/>
  <c r="AJ38" i="26" s="1"/>
  <c r="AL38" i="26" a="1"/>
  <c r="AL38" i="26" s="1"/>
  <c r="AN38" i="26" a="1"/>
  <c r="AN38" i="26" s="1"/>
  <c r="AP38" i="26" a="1"/>
  <c r="AP38" i="26" s="1"/>
  <c r="AR38" i="26" a="1"/>
  <c r="AR38" i="26" s="1"/>
  <c r="AT38" i="26" a="1"/>
  <c r="AT38" i="26" s="1"/>
  <c r="AV38" i="26" a="1"/>
  <c r="AV38" i="26" s="1"/>
  <c r="AX38" i="26" a="1"/>
  <c r="AX38" i="26" s="1"/>
  <c r="AZ38" i="26" a="1"/>
  <c r="AZ38" i="26" s="1"/>
  <c r="BB38" i="26" a="1"/>
  <c r="BB38" i="26" s="1"/>
  <c r="BD38" i="26" a="1"/>
  <c r="BD38" i="26" s="1"/>
  <c r="BF38" i="26" a="1"/>
  <c r="BF38" i="26" s="1"/>
  <c r="BH38" i="26" a="1"/>
  <c r="BH38" i="26" s="1"/>
  <c r="BJ38" i="26" a="1"/>
  <c r="BJ38" i="26" s="1"/>
  <c r="C40" i="26" a="1"/>
  <c r="C40" i="26" s="1"/>
  <c r="A40" i="26" s="1"/>
  <c r="E40" i="26" a="1"/>
  <c r="E40" i="26" s="1"/>
  <c r="G40" i="26" a="1"/>
  <c r="G40" i="26" s="1"/>
  <c r="I40" i="26" a="1"/>
  <c r="I40" i="26" s="1"/>
  <c r="K40" i="26" a="1"/>
  <c r="K40" i="26" s="1"/>
  <c r="M40" i="26" a="1"/>
  <c r="M40" i="26" s="1"/>
  <c r="O40" i="26" a="1"/>
  <c r="O40" i="26" s="1"/>
  <c r="Q40" i="26" a="1"/>
  <c r="Q40" i="26" s="1"/>
  <c r="S40" i="26" a="1"/>
  <c r="S40" i="26" s="1"/>
  <c r="U40" i="26" a="1"/>
  <c r="U40" i="26" s="1"/>
  <c r="W40" i="26" a="1"/>
  <c r="W40" i="26" s="1"/>
  <c r="Y40" i="26" a="1"/>
  <c r="Y40" i="26" s="1"/>
  <c r="AA40" i="26" a="1"/>
  <c r="AA40" i="26" s="1"/>
  <c r="AC40" i="26" a="1"/>
  <c r="AC40" i="26" s="1"/>
  <c r="AE40" i="26" a="1"/>
  <c r="AE40" i="26" s="1"/>
  <c r="AG40" i="26" a="1"/>
  <c r="AG40" i="26" s="1"/>
  <c r="AI40" i="26" a="1"/>
  <c r="AI40" i="26" s="1"/>
  <c r="AK40" i="26" a="1"/>
  <c r="AK40" i="26" s="1"/>
  <c r="AM40" i="26" a="1"/>
  <c r="AM40" i="26" s="1"/>
  <c r="AO40" i="26" a="1"/>
  <c r="AO40" i="26" s="1"/>
  <c r="AQ40" i="26" a="1"/>
  <c r="AQ40" i="26" s="1"/>
  <c r="AS40" i="26" a="1"/>
  <c r="AS40" i="26" s="1"/>
  <c r="AU40" i="26" a="1"/>
  <c r="AU40" i="26" s="1"/>
  <c r="AW40" i="26" a="1"/>
  <c r="AW40" i="26" s="1"/>
  <c r="AY40" i="26" a="1"/>
  <c r="AY40" i="26" s="1"/>
  <c r="BA40" i="26" a="1"/>
  <c r="BA40" i="26" s="1"/>
  <c r="BC40" i="26" a="1"/>
  <c r="BC40" i="26" s="1"/>
  <c r="BE40" i="26" a="1"/>
  <c r="BE40" i="26" s="1"/>
  <c r="BG40" i="26" a="1"/>
  <c r="BG40" i="26" s="1"/>
  <c r="BI40" i="26" a="1"/>
  <c r="BI40" i="26" s="1"/>
  <c r="BK40" i="26" a="1"/>
  <c r="BK40" i="26" s="1"/>
  <c r="D42" i="26" a="1"/>
  <c r="D42" i="26" s="1"/>
  <c r="F42" i="26" a="1"/>
  <c r="F42" i="26" s="1"/>
  <c r="H42" i="26" a="1"/>
  <c r="H42" i="26" s="1"/>
  <c r="J42" i="26" a="1"/>
  <c r="J42" i="26" s="1"/>
  <c r="L42" i="26" a="1"/>
  <c r="L42" i="26" s="1"/>
  <c r="N42" i="26" a="1"/>
  <c r="N42" i="26" s="1"/>
  <c r="P42" i="26" a="1"/>
  <c r="P42" i="26" s="1"/>
  <c r="R42" i="26" a="1"/>
  <c r="R42" i="26" s="1"/>
  <c r="T42" i="26" a="1"/>
  <c r="T42" i="26" s="1"/>
  <c r="V42" i="26" a="1"/>
  <c r="V42" i="26" s="1"/>
  <c r="X42" i="26" a="1"/>
  <c r="X42" i="26" s="1"/>
  <c r="Z42" i="26" a="1"/>
  <c r="Z42" i="26" s="1"/>
  <c r="AB42" i="26" a="1"/>
  <c r="AB42" i="26" s="1"/>
  <c r="AD42" i="26" a="1"/>
  <c r="AD42" i="26" s="1"/>
  <c r="AF42" i="26" a="1"/>
  <c r="AF42" i="26" s="1"/>
  <c r="AH42" i="26" a="1"/>
  <c r="AH42" i="26" s="1"/>
  <c r="AJ42" i="26" a="1"/>
  <c r="AJ42" i="26" s="1"/>
  <c r="AL42" i="26" a="1"/>
  <c r="AL42" i="26" s="1"/>
  <c r="AN42" i="26" a="1"/>
  <c r="AN42" i="26" s="1"/>
  <c r="AP42" i="26" a="1"/>
  <c r="AP42" i="26" s="1"/>
  <c r="AR42" i="26" a="1"/>
  <c r="AR42" i="26" s="1"/>
  <c r="AT42" i="26" a="1"/>
  <c r="AT42" i="26" s="1"/>
  <c r="AV42" i="26" a="1"/>
  <c r="AV42" i="26" s="1"/>
  <c r="AX42" i="26" a="1"/>
  <c r="AX42" i="26" s="1"/>
  <c r="AZ42" i="26" a="1"/>
  <c r="AZ42" i="26" s="1"/>
  <c r="BB42" i="26" a="1"/>
  <c r="BB42" i="26" s="1"/>
  <c r="BD42" i="26" a="1"/>
  <c r="BD42" i="26" s="1"/>
  <c r="BF42" i="26" a="1"/>
  <c r="BF42" i="26" s="1"/>
  <c r="BH42" i="26" a="1"/>
  <c r="BH42" i="26" s="1"/>
  <c r="BJ42" i="26" a="1"/>
  <c r="BJ42" i="26" s="1"/>
  <c r="C44" i="26" a="1"/>
  <c r="C44" i="26" s="1"/>
  <c r="A44" i="26" s="1"/>
  <c r="E44" i="26" a="1"/>
  <c r="E44" i="26" s="1"/>
  <c r="G44" i="26" a="1"/>
  <c r="G44" i="26" s="1"/>
  <c r="I44" i="26" a="1"/>
  <c r="I44" i="26" s="1"/>
  <c r="K44" i="26" a="1"/>
  <c r="K44" i="26" s="1"/>
  <c r="M44" i="26" a="1"/>
  <c r="M44" i="26" s="1"/>
  <c r="O44" i="26" a="1"/>
  <c r="O44" i="26" s="1"/>
  <c r="Q44" i="26" a="1"/>
  <c r="Q44" i="26" s="1"/>
  <c r="S44" i="26" a="1"/>
  <c r="S44" i="26" s="1"/>
  <c r="U44" i="26" a="1"/>
  <c r="U44" i="26" s="1"/>
  <c r="W44" i="26" a="1"/>
  <c r="W44" i="26" s="1"/>
  <c r="Y44" i="26" a="1"/>
  <c r="Y44" i="26" s="1"/>
  <c r="AA44" i="26" a="1"/>
  <c r="AA44" i="26" s="1"/>
  <c r="AC44" i="26" a="1"/>
  <c r="AC44" i="26" s="1"/>
  <c r="AE44" i="26" a="1"/>
  <c r="AE44" i="26" s="1"/>
  <c r="AG44" i="26" a="1"/>
  <c r="AG44" i="26" s="1"/>
  <c r="AI44" i="26" a="1"/>
  <c r="AI44" i="26" s="1"/>
  <c r="AK44" i="26" a="1"/>
  <c r="AK44" i="26" s="1"/>
  <c r="AM44" i="26" a="1"/>
  <c r="AM44" i="26" s="1"/>
  <c r="AO44" i="26" a="1"/>
  <c r="AO44" i="26" s="1"/>
  <c r="AQ44" i="26" a="1"/>
  <c r="AQ44" i="26" s="1"/>
  <c r="AS44" i="26" a="1"/>
  <c r="AS44" i="26" s="1"/>
  <c r="AU44" i="26" a="1"/>
  <c r="AU44" i="26" s="1"/>
  <c r="AW44" i="26" a="1"/>
  <c r="AW44" i="26" s="1"/>
  <c r="AY44" i="26" a="1"/>
  <c r="AY44" i="26" s="1"/>
  <c r="BA44" i="26" a="1"/>
  <c r="BA44" i="26" s="1"/>
  <c r="BC44" i="26" a="1"/>
  <c r="BC44" i="26" s="1"/>
  <c r="BE44" i="26" a="1"/>
  <c r="BE44" i="26" s="1"/>
  <c r="BG44" i="26" a="1"/>
  <c r="BG44" i="26" s="1"/>
  <c r="BI44" i="26" a="1"/>
  <c r="BI44" i="26" s="1"/>
  <c r="BK44" i="26" a="1"/>
  <c r="BK44" i="26" s="1"/>
  <c r="D5" i="26" a="1"/>
  <c r="D5" i="26" s="1"/>
  <c r="F5" i="26" a="1"/>
  <c r="F5" i="26" s="1"/>
  <c r="H5" i="26" a="1"/>
  <c r="H5" i="26" s="1"/>
  <c r="J5" i="26" a="1"/>
  <c r="J5" i="26" s="1"/>
  <c r="L5" i="26" a="1"/>
  <c r="L5" i="26" s="1"/>
  <c r="N5" i="26" a="1"/>
  <c r="N5" i="26" s="1"/>
  <c r="P5" i="26" a="1"/>
  <c r="P5" i="26" s="1"/>
  <c r="R5" i="26" a="1"/>
  <c r="R5" i="26" s="1"/>
  <c r="T5" i="26" a="1"/>
  <c r="T5" i="26" s="1"/>
  <c r="V5" i="26" a="1"/>
  <c r="V5" i="26" s="1"/>
  <c r="X5" i="26" a="1"/>
  <c r="X5" i="26" s="1"/>
  <c r="Z5" i="26" a="1"/>
  <c r="Z5" i="26" s="1"/>
  <c r="AB5" i="26" a="1"/>
  <c r="AB5" i="26" s="1"/>
  <c r="AD5" i="26" a="1"/>
  <c r="AD5" i="26" s="1"/>
  <c r="AF5" i="26" a="1"/>
  <c r="AF5" i="26" s="1"/>
  <c r="AH5" i="26" a="1"/>
  <c r="AH5" i="26" s="1"/>
  <c r="AJ5" i="26" a="1"/>
  <c r="AJ5" i="26" s="1"/>
  <c r="AL5" i="26" a="1"/>
  <c r="AL5" i="26" s="1"/>
  <c r="AN5" i="26" a="1"/>
  <c r="AN5" i="26" s="1"/>
  <c r="AP5" i="26" a="1"/>
  <c r="AP5" i="26" s="1"/>
  <c r="AR5" i="26" a="1"/>
  <c r="AR5" i="26" s="1"/>
  <c r="AT5" i="26" a="1"/>
  <c r="AT5" i="26" s="1"/>
  <c r="AV5" i="26" a="1"/>
  <c r="AV5" i="26" s="1"/>
  <c r="AX5" i="26" a="1"/>
  <c r="AX5" i="26" s="1"/>
  <c r="AZ5" i="26" a="1"/>
  <c r="AZ5" i="26" s="1"/>
  <c r="BB5" i="26" a="1"/>
  <c r="BB5" i="26" s="1"/>
  <c r="BD5" i="26" a="1"/>
  <c r="BD5" i="26" s="1"/>
  <c r="BF5" i="26" a="1"/>
  <c r="BF5" i="26" s="1"/>
  <c r="BH5" i="26" a="1"/>
  <c r="BH5" i="26" s="1"/>
  <c r="BJ5" i="26" a="1"/>
  <c r="BJ5" i="26" s="1"/>
  <c r="C7" i="26" a="1"/>
  <c r="C7" i="26" s="1"/>
  <c r="A7" i="26" s="1"/>
  <c r="E7" i="26" a="1"/>
  <c r="E7" i="26" s="1"/>
  <c r="G7" i="26" a="1"/>
  <c r="G7" i="26" s="1"/>
  <c r="I7" i="26" a="1"/>
  <c r="I7" i="26" s="1"/>
  <c r="K7" i="26" a="1"/>
  <c r="K7" i="26" s="1"/>
  <c r="M7" i="26" a="1"/>
  <c r="M7" i="26" s="1"/>
  <c r="O7" i="26" a="1"/>
  <c r="O7" i="26" s="1"/>
  <c r="Q7" i="26" a="1"/>
  <c r="Q7" i="26" s="1"/>
  <c r="S7" i="26" a="1"/>
  <c r="S7" i="26" s="1"/>
  <c r="U7" i="26" a="1"/>
  <c r="U7" i="26" s="1"/>
  <c r="W7" i="26" a="1"/>
  <c r="W7" i="26" s="1"/>
  <c r="Y7" i="26" a="1"/>
  <c r="Y7" i="26" s="1"/>
  <c r="AA7" i="26" a="1"/>
  <c r="AA7" i="26" s="1"/>
  <c r="AC7" i="26" a="1"/>
  <c r="AC7" i="26" s="1"/>
  <c r="AE7" i="26" a="1"/>
  <c r="AE7" i="26" s="1"/>
  <c r="AG7" i="26" a="1"/>
  <c r="AG7" i="26" s="1"/>
  <c r="AI7" i="26" a="1"/>
  <c r="AI7" i="26" s="1"/>
  <c r="AK7" i="26" a="1"/>
  <c r="AK7" i="26" s="1"/>
  <c r="AM7" i="26" a="1"/>
  <c r="AM7" i="26" s="1"/>
  <c r="AO7" i="26" a="1"/>
  <c r="AO7" i="26" s="1"/>
  <c r="AQ7" i="26" a="1"/>
  <c r="AQ7" i="26" s="1"/>
  <c r="AS7" i="26" a="1"/>
  <c r="AS7" i="26" s="1"/>
  <c r="AU7" i="26" a="1"/>
  <c r="AU7" i="26" s="1"/>
  <c r="AW7" i="26" a="1"/>
  <c r="AW7" i="26" s="1"/>
  <c r="AY7" i="26" a="1"/>
  <c r="AY7" i="26" s="1"/>
  <c r="BA7" i="26" a="1"/>
  <c r="BA7" i="26" s="1"/>
  <c r="BC7" i="26" a="1"/>
  <c r="BC7" i="26" s="1"/>
  <c r="BE7" i="26" a="1"/>
  <c r="BE7" i="26" s="1"/>
  <c r="BG7" i="26" a="1"/>
  <c r="BG7" i="26" s="1"/>
  <c r="BI7" i="26" a="1"/>
  <c r="BI7" i="26" s="1"/>
  <c r="BK7" i="26" a="1"/>
  <c r="BK7" i="26" s="1"/>
  <c r="D9" i="26" a="1"/>
  <c r="D9" i="26" s="1"/>
  <c r="F9" i="26" a="1"/>
  <c r="F9" i="26" s="1"/>
  <c r="H9" i="26" a="1"/>
  <c r="H9" i="26" s="1"/>
  <c r="J9" i="26" a="1"/>
  <c r="J9" i="26" s="1"/>
  <c r="L9" i="26" a="1"/>
  <c r="L9" i="26" s="1"/>
  <c r="N9" i="26" a="1"/>
  <c r="N9" i="26" s="1"/>
  <c r="P9" i="26" a="1"/>
  <c r="P9" i="26" s="1"/>
  <c r="R9" i="26" a="1"/>
  <c r="R9" i="26" s="1"/>
  <c r="T9" i="26" a="1"/>
  <c r="T9" i="26" s="1"/>
  <c r="V9" i="26" a="1"/>
  <c r="V9" i="26" s="1"/>
  <c r="X9" i="26" a="1"/>
  <c r="X9" i="26" s="1"/>
  <c r="Z9" i="26" a="1"/>
  <c r="Z9" i="26" s="1"/>
  <c r="AB9" i="26" a="1"/>
  <c r="AB9" i="26" s="1"/>
  <c r="AD9" i="26" a="1"/>
  <c r="AD9" i="26" s="1"/>
  <c r="AF9" i="26" a="1"/>
  <c r="AF9" i="26" s="1"/>
  <c r="AH9" i="26" a="1"/>
  <c r="AH9" i="26" s="1"/>
  <c r="AJ9" i="26" a="1"/>
  <c r="AJ9" i="26" s="1"/>
  <c r="AL9" i="26" a="1"/>
  <c r="AL9" i="26" s="1"/>
  <c r="AN9" i="26" a="1"/>
  <c r="AN9" i="26" s="1"/>
  <c r="AP9" i="26" a="1"/>
  <c r="AP9" i="26" s="1"/>
  <c r="AR9" i="26" a="1"/>
  <c r="AR9" i="26" s="1"/>
  <c r="AT9" i="26" a="1"/>
  <c r="AT9" i="26" s="1"/>
  <c r="AV9" i="26" a="1"/>
  <c r="AV9" i="26" s="1"/>
  <c r="AX9" i="26" a="1"/>
  <c r="AX9" i="26" s="1"/>
  <c r="AZ9" i="26" a="1"/>
  <c r="AZ9" i="26" s="1"/>
  <c r="BB9" i="26" a="1"/>
  <c r="BB9" i="26" s="1"/>
  <c r="BD9" i="26" a="1"/>
  <c r="BD9" i="26" s="1"/>
  <c r="BF9" i="26" a="1"/>
  <c r="BF9" i="26" s="1"/>
  <c r="BH9" i="26" a="1"/>
  <c r="BH9" i="26" s="1"/>
  <c r="BJ9" i="26" a="1"/>
  <c r="BJ9" i="26" s="1"/>
  <c r="C11" i="26" a="1"/>
  <c r="C11" i="26" s="1"/>
  <c r="A11" i="26" s="1"/>
  <c r="E11" i="26" a="1"/>
  <c r="E11" i="26" s="1"/>
  <c r="G11" i="26" a="1"/>
  <c r="G11" i="26" s="1"/>
  <c r="I11" i="26" a="1"/>
  <c r="I11" i="26" s="1"/>
  <c r="K11" i="26" a="1"/>
  <c r="K11" i="26" s="1"/>
  <c r="M11" i="26" a="1"/>
  <c r="M11" i="26" s="1"/>
  <c r="O11" i="26" a="1"/>
  <c r="O11" i="26" s="1"/>
  <c r="Q11" i="26" a="1"/>
  <c r="Q11" i="26" s="1"/>
  <c r="S11" i="26" a="1"/>
  <c r="S11" i="26" s="1"/>
  <c r="U11" i="26" a="1"/>
  <c r="U11" i="26" s="1"/>
  <c r="W11" i="26" a="1"/>
  <c r="W11" i="26" s="1"/>
  <c r="Y11" i="26" a="1"/>
  <c r="Y11" i="26" s="1"/>
  <c r="AA11" i="26" a="1"/>
  <c r="AA11" i="26" s="1"/>
  <c r="AC11" i="26" a="1"/>
  <c r="AC11" i="26" s="1"/>
  <c r="AE11" i="26" a="1"/>
  <c r="AE11" i="26" s="1"/>
  <c r="AG11" i="26" a="1"/>
  <c r="AG11" i="26" s="1"/>
  <c r="AI11" i="26" a="1"/>
  <c r="AI11" i="26" s="1"/>
  <c r="AK11" i="26" a="1"/>
  <c r="AK11" i="26" s="1"/>
  <c r="AM11" i="26" a="1"/>
  <c r="AM11" i="26" s="1"/>
  <c r="AO11" i="26" a="1"/>
  <c r="AO11" i="26" s="1"/>
  <c r="AQ11" i="26" a="1"/>
  <c r="AQ11" i="26" s="1"/>
  <c r="AS11" i="26" a="1"/>
  <c r="AS11" i="26" s="1"/>
  <c r="AU11" i="26" a="1"/>
  <c r="AU11" i="26" s="1"/>
  <c r="AW11" i="26" a="1"/>
  <c r="AW11" i="26" s="1"/>
  <c r="AY11" i="26" a="1"/>
  <c r="AY11" i="26" s="1"/>
  <c r="BA11" i="26" a="1"/>
  <c r="BA11" i="26" s="1"/>
  <c r="BC11" i="26" a="1"/>
  <c r="BC11" i="26" s="1"/>
  <c r="BE11" i="26" a="1"/>
  <c r="BE11" i="26" s="1"/>
  <c r="BG11" i="26" a="1"/>
  <c r="BG11" i="26" s="1"/>
  <c r="BI11" i="26" a="1"/>
  <c r="BI11" i="26" s="1"/>
  <c r="BK11" i="26" a="1"/>
  <c r="BK11" i="26" s="1"/>
  <c r="D13" i="26" a="1"/>
  <c r="D13" i="26" s="1"/>
  <c r="F13" i="26" a="1"/>
  <c r="F13" i="26" s="1"/>
  <c r="H13" i="26" a="1"/>
  <c r="H13" i="26" s="1"/>
  <c r="J13" i="26" a="1"/>
  <c r="J13" i="26" s="1"/>
  <c r="L13" i="26" a="1"/>
  <c r="L13" i="26" s="1"/>
  <c r="N13" i="26" a="1"/>
  <c r="N13" i="26" s="1"/>
  <c r="P13" i="26" a="1"/>
  <c r="P13" i="26" s="1"/>
  <c r="R13" i="26" a="1"/>
  <c r="R13" i="26" s="1"/>
  <c r="T13" i="26" a="1"/>
  <c r="T13" i="26" s="1"/>
  <c r="V13" i="26" a="1"/>
  <c r="V13" i="26" s="1"/>
  <c r="X13" i="26" a="1"/>
  <c r="X13" i="26" s="1"/>
  <c r="Z13" i="26" a="1"/>
  <c r="Z13" i="26" s="1"/>
  <c r="AB13" i="26" a="1"/>
  <c r="AB13" i="26" s="1"/>
  <c r="AD13" i="26" a="1"/>
  <c r="AD13" i="26" s="1"/>
  <c r="AF13" i="26" a="1"/>
  <c r="AF13" i="26" s="1"/>
  <c r="AH13" i="26" a="1"/>
  <c r="AH13" i="26" s="1"/>
  <c r="AJ13" i="26" a="1"/>
  <c r="AJ13" i="26" s="1"/>
  <c r="AL13" i="26" a="1"/>
  <c r="AL13" i="26" s="1"/>
  <c r="AN13" i="26" a="1"/>
  <c r="AN13" i="26" s="1"/>
  <c r="AP13" i="26" a="1"/>
  <c r="AP13" i="26" s="1"/>
  <c r="AR13" i="26" a="1"/>
  <c r="AR13" i="26" s="1"/>
  <c r="AT13" i="26" a="1"/>
  <c r="AT13" i="26" s="1"/>
  <c r="AV13" i="26" a="1"/>
  <c r="AV13" i="26" s="1"/>
  <c r="AX13" i="26" a="1"/>
  <c r="AX13" i="26" s="1"/>
  <c r="AZ13" i="26" a="1"/>
  <c r="AZ13" i="26" s="1"/>
  <c r="BB13" i="26" a="1"/>
  <c r="BB13" i="26" s="1"/>
  <c r="BD13" i="26" a="1"/>
  <c r="BD13" i="26" s="1"/>
  <c r="BF13" i="26" a="1"/>
  <c r="BF13" i="26" s="1"/>
  <c r="BH13" i="26" a="1"/>
  <c r="BH13" i="26" s="1"/>
  <c r="BJ13" i="26" a="1"/>
  <c r="BJ13" i="26" s="1"/>
  <c r="C15" i="26" a="1"/>
  <c r="C15" i="26" s="1"/>
  <c r="A15" i="26" s="1"/>
  <c r="E15" i="26" a="1"/>
  <c r="E15" i="26" s="1"/>
  <c r="G15" i="26" a="1"/>
  <c r="G15" i="26" s="1"/>
  <c r="I15" i="26" a="1"/>
  <c r="I15" i="26" s="1"/>
  <c r="K15" i="26" a="1"/>
  <c r="K15" i="26" s="1"/>
  <c r="M15" i="26" a="1"/>
  <c r="M15" i="26" s="1"/>
  <c r="O15" i="26" a="1"/>
  <c r="O15" i="26" s="1"/>
  <c r="Q15" i="26" a="1"/>
  <c r="Q15" i="26" s="1"/>
  <c r="S15" i="26" a="1"/>
  <c r="S15" i="26" s="1"/>
  <c r="U15" i="26" a="1"/>
  <c r="U15" i="26" s="1"/>
  <c r="W15" i="26" a="1"/>
  <c r="W15" i="26" s="1"/>
  <c r="Y15" i="26" a="1"/>
  <c r="Y15" i="26" s="1"/>
  <c r="AA15" i="26" a="1"/>
  <c r="AA15" i="26" s="1"/>
  <c r="AC15" i="26" a="1"/>
  <c r="AC15" i="26" s="1"/>
  <c r="AE15" i="26" a="1"/>
  <c r="AE15" i="26" s="1"/>
  <c r="AG15" i="26" a="1"/>
  <c r="AG15" i="26" s="1"/>
  <c r="AI15" i="26" a="1"/>
  <c r="AI15" i="26" s="1"/>
  <c r="AK15" i="26" a="1"/>
  <c r="AK15" i="26" s="1"/>
  <c r="AM15" i="26" a="1"/>
  <c r="AM15" i="26" s="1"/>
  <c r="AO15" i="26" a="1"/>
  <c r="AO15" i="26" s="1"/>
  <c r="AQ15" i="26" a="1"/>
  <c r="AQ15" i="26" s="1"/>
  <c r="AS15" i="26" a="1"/>
  <c r="AS15" i="26" s="1"/>
  <c r="AU15" i="26" a="1"/>
  <c r="AU15" i="26" s="1"/>
  <c r="AW15" i="26" a="1"/>
  <c r="AW15" i="26" s="1"/>
  <c r="AY15" i="26" a="1"/>
  <c r="AY15" i="26" s="1"/>
  <c r="BA15" i="26" a="1"/>
  <c r="BA15" i="26" s="1"/>
  <c r="BC15" i="26" a="1"/>
  <c r="BC15" i="26" s="1"/>
  <c r="BE15" i="26" a="1"/>
  <c r="BE15" i="26" s="1"/>
  <c r="BG15" i="26" a="1"/>
  <c r="BG15" i="26" s="1"/>
  <c r="BI15" i="26" a="1"/>
  <c r="BI15" i="26" s="1"/>
  <c r="BK15" i="26" a="1"/>
  <c r="BK15" i="26" s="1"/>
  <c r="D17" i="26" a="1"/>
  <c r="D17" i="26" s="1"/>
  <c r="F17" i="26" a="1"/>
  <c r="F17" i="26" s="1"/>
  <c r="H17" i="26" a="1"/>
  <c r="H17" i="26" s="1"/>
  <c r="J17" i="26" a="1"/>
  <c r="J17" i="26" s="1"/>
  <c r="L17" i="26" a="1"/>
  <c r="L17" i="26" s="1"/>
  <c r="N17" i="26" a="1"/>
  <c r="N17" i="26" s="1"/>
  <c r="P17" i="26" a="1"/>
  <c r="P17" i="26" s="1"/>
  <c r="R17" i="26" a="1"/>
  <c r="R17" i="26" s="1"/>
  <c r="T17" i="26" a="1"/>
  <c r="T17" i="26" s="1"/>
  <c r="V17" i="26" a="1"/>
  <c r="V17" i="26" s="1"/>
  <c r="X17" i="26" a="1"/>
  <c r="X17" i="26" s="1"/>
  <c r="Z17" i="26" a="1"/>
  <c r="Z17" i="26" s="1"/>
  <c r="AB17" i="26" a="1"/>
  <c r="AB17" i="26" s="1"/>
  <c r="AD17" i="26" a="1"/>
  <c r="AD17" i="26" s="1"/>
  <c r="AF17" i="26" a="1"/>
  <c r="AF17" i="26" s="1"/>
  <c r="AH17" i="26" a="1"/>
  <c r="AH17" i="26" s="1"/>
  <c r="AJ17" i="26" a="1"/>
  <c r="AJ17" i="26" s="1"/>
  <c r="AL17" i="26" a="1"/>
  <c r="AL17" i="26" s="1"/>
  <c r="AN17" i="26" a="1"/>
  <c r="AN17" i="26" s="1"/>
  <c r="AP17" i="26" a="1"/>
  <c r="AP17" i="26" s="1"/>
  <c r="AR17" i="26" a="1"/>
  <c r="AR17" i="26" s="1"/>
  <c r="AT17" i="26" a="1"/>
  <c r="AT17" i="26" s="1"/>
  <c r="AV17" i="26" a="1"/>
  <c r="AV17" i="26" s="1"/>
  <c r="AX17" i="26" a="1"/>
  <c r="AX17" i="26" s="1"/>
  <c r="AZ17" i="26" a="1"/>
  <c r="AZ17" i="26" s="1"/>
  <c r="BB17" i="26" a="1"/>
  <c r="BB17" i="26" s="1"/>
  <c r="BD17" i="26" a="1"/>
  <c r="BD17" i="26" s="1"/>
  <c r="BF17" i="26" a="1"/>
  <c r="BF17" i="26" s="1"/>
  <c r="BH17" i="26" a="1"/>
  <c r="BH17" i="26" s="1"/>
  <c r="BJ17" i="26" a="1"/>
  <c r="BJ17" i="26" s="1"/>
  <c r="C19" i="26" a="1"/>
  <c r="C19" i="26" s="1"/>
  <c r="A19" i="26" s="1"/>
  <c r="E19" i="26" a="1"/>
  <c r="E19" i="26" s="1"/>
  <c r="G19" i="26" a="1"/>
  <c r="G19" i="26" s="1"/>
  <c r="I19" i="26" a="1"/>
  <c r="I19" i="26" s="1"/>
  <c r="K19" i="26" a="1"/>
  <c r="K19" i="26" s="1"/>
  <c r="M19" i="26" a="1"/>
  <c r="M19" i="26" s="1"/>
  <c r="O19" i="26" a="1"/>
  <c r="O19" i="26" s="1"/>
  <c r="Q19" i="26" a="1"/>
  <c r="Q19" i="26" s="1"/>
  <c r="S19" i="26" a="1"/>
  <c r="S19" i="26" s="1"/>
  <c r="U19" i="26" a="1"/>
  <c r="U19" i="26" s="1"/>
  <c r="W19" i="26" a="1"/>
  <c r="W19" i="26" s="1"/>
  <c r="Y19" i="26" a="1"/>
  <c r="Y19" i="26" s="1"/>
  <c r="AA19" i="26" a="1"/>
  <c r="AA19" i="26" s="1"/>
  <c r="AC19" i="26" a="1"/>
  <c r="AC19" i="26" s="1"/>
  <c r="AE19" i="26" a="1"/>
  <c r="AE19" i="26" s="1"/>
  <c r="AG19" i="26" a="1"/>
  <c r="AG19" i="26" s="1"/>
  <c r="AI19" i="26" a="1"/>
  <c r="AI19" i="26" s="1"/>
  <c r="AK19" i="26" a="1"/>
  <c r="AK19" i="26" s="1"/>
  <c r="AM19" i="26" a="1"/>
  <c r="AM19" i="26" s="1"/>
  <c r="AO19" i="26" a="1"/>
  <c r="AO19" i="26" s="1"/>
  <c r="AQ19" i="26" a="1"/>
  <c r="AQ19" i="26" s="1"/>
  <c r="AS19" i="26" a="1"/>
  <c r="AS19" i="26" s="1"/>
  <c r="AU19" i="26" a="1"/>
  <c r="AU19" i="26" s="1"/>
  <c r="AW19" i="26" a="1"/>
  <c r="AW19" i="26" s="1"/>
  <c r="AY19" i="26" a="1"/>
  <c r="AY19" i="26" s="1"/>
  <c r="BA19" i="26" a="1"/>
  <c r="BA19" i="26" s="1"/>
  <c r="BC19" i="26" a="1"/>
  <c r="BC19" i="26" s="1"/>
  <c r="BE19" i="26" a="1"/>
  <c r="BE19" i="26" s="1"/>
  <c r="BG19" i="26" a="1"/>
  <c r="BG19" i="26" s="1"/>
  <c r="BI19" i="26" a="1"/>
  <c r="BI19" i="26" s="1"/>
  <c r="BK19" i="26" a="1"/>
  <c r="BK19" i="26" s="1"/>
  <c r="D21" i="26" a="1"/>
  <c r="D21" i="26" s="1"/>
  <c r="F21" i="26" a="1"/>
  <c r="F21" i="26" s="1"/>
  <c r="H21" i="26" a="1"/>
  <c r="H21" i="26" s="1"/>
  <c r="J21" i="26" a="1"/>
  <c r="J21" i="26" s="1"/>
  <c r="L21" i="26" a="1"/>
  <c r="L21" i="26" s="1"/>
  <c r="N21" i="26" a="1"/>
  <c r="N21" i="26" s="1"/>
  <c r="P21" i="26" a="1"/>
  <c r="P21" i="26" s="1"/>
  <c r="R21" i="26" a="1"/>
  <c r="R21" i="26" s="1"/>
  <c r="T21" i="26" a="1"/>
  <c r="T21" i="26" s="1"/>
  <c r="V21" i="26" a="1"/>
  <c r="V21" i="26" s="1"/>
  <c r="X21" i="26" a="1"/>
  <c r="X21" i="26" s="1"/>
  <c r="Z21" i="26" a="1"/>
  <c r="Z21" i="26" s="1"/>
  <c r="AB21" i="26" a="1"/>
  <c r="AB21" i="26" s="1"/>
  <c r="AD21" i="26" a="1"/>
  <c r="AD21" i="26" s="1"/>
  <c r="AF21" i="26" a="1"/>
  <c r="AF21" i="26" s="1"/>
  <c r="AH21" i="26" a="1"/>
  <c r="AH21" i="26" s="1"/>
  <c r="AJ21" i="26" a="1"/>
  <c r="AJ21" i="26" s="1"/>
  <c r="AL21" i="26" a="1"/>
  <c r="AL21" i="26" s="1"/>
  <c r="AN21" i="26" a="1"/>
  <c r="AN21" i="26" s="1"/>
  <c r="AP21" i="26" a="1"/>
  <c r="AP21" i="26" s="1"/>
  <c r="AR21" i="26" a="1"/>
  <c r="AR21" i="26" s="1"/>
  <c r="AT21" i="26" a="1"/>
  <c r="AT21" i="26" s="1"/>
  <c r="AV21" i="26" a="1"/>
  <c r="AV21" i="26" s="1"/>
  <c r="AX21" i="26" a="1"/>
  <c r="AX21" i="26" s="1"/>
  <c r="AZ21" i="26" a="1"/>
  <c r="AZ21" i="26" s="1"/>
  <c r="BB21" i="26" a="1"/>
  <c r="BB21" i="26" s="1"/>
  <c r="BD21" i="26" a="1"/>
  <c r="BD21" i="26" s="1"/>
  <c r="BF21" i="26" a="1"/>
  <c r="BF21" i="26" s="1"/>
  <c r="BH21" i="26" a="1"/>
  <c r="BH21" i="26" s="1"/>
  <c r="BJ21" i="26" a="1"/>
  <c r="BJ21" i="26" s="1"/>
  <c r="C23" i="26" a="1"/>
  <c r="C23" i="26" s="1"/>
  <c r="A23" i="26" s="1"/>
  <c r="E23" i="26" a="1"/>
  <c r="E23" i="26" s="1"/>
  <c r="G23" i="26" a="1"/>
  <c r="G23" i="26" s="1"/>
  <c r="I23" i="26" a="1"/>
  <c r="I23" i="26" s="1"/>
  <c r="K23" i="26" a="1"/>
  <c r="K23" i="26" s="1"/>
  <c r="M23" i="26" a="1"/>
  <c r="M23" i="26" s="1"/>
  <c r="O23" i="26" a="1"/>
  <c r="O23" i="26" s="1"/>
  <c r="Q23" i="26" a="1"/>
  <c r="Q23" i="26" s="1"/>
  <c r="S23" i="26" a="1"/>
  <c r="S23" i="26" s="1"/>
  <c r="U23" i="26" a="1"/>
  <c r="U23" i="26" s="1"/>
  <c r="W23" i="26" a="1"/>
  <c r="W23" i="26" s="1"/>
  <c r="Y23" i="26" a="1"/>
  <c r="Y23" i="26" s="1"/>
  <c r="AA23" i="26" a="1"/>
  <c r="AA23" i="26" s="1"/>
  <c r="AC23" i="26" a="1"/>
  <c r="AC23" i="26" s="1"/>
  <c r="AE23" i="26" a="1"/>
  <c r="AE23" i="26" s="1"/>
  <c r="AG23" i="26" a="1"/>
  <c r="AG23" i="26" s="1"/>
  <c r="AI23" i="26" a="1"/>
  <c r="AI23" i="26" s="1"/>
  <c r="AK23" i="26" a="1"/>
  <c r="AK23" i="26" s="1"/>
  <c r="AM23" i="26" a="1"/>
  <c r="AM23" i="26" s="1"/>
  <c r="AO23" i="26" a="1"/>
  <c r="AO23" i="26" s="1"/>
  <c r="AQ23" i="26" a="1"/>
  <c r="AQ23" i="26" s="1"/>
  <c r="AS23" i="26" a="1"/>
  <c r="AS23" i="26" s="1"/>
  <c r="AU23" i="26" a="1"/>
  <c r="AU23" i="26" s="1"/>
  <c r="AW23" i="26" a="1"/>
  <c r="AW23" i="26" s="1"/>
  <c r="AY23" i="26" a="1"/>
  <c r="AY23" i="26" s="1"/>
  <c r="BA23" i="26" a="1"/>
  <c r="BA23" i="26" s="1"/>
  <c r="BC23" i="26" a="1"/>
  <c r="BC23" i="26" s="1"/>
  <c r="BE23" i="26" a="1"/>
  <c r="BE23" i="26" s="1"/>
  <c r="BG23" i="26" a="1"/>
  <c r="BG23" i="26" s="1"/>
  <c r="BI23" i="26" a="1"/>
  <c r="BI23" i="26" s="1"/>
  <c r="BK23" i="26" a="1"/>
  <c r="BK23" i="26" s="1"/>
  <c r="D25" i="26" a="1"/>
  <c r="D25" i="26" s="1"/>
  <c r="F25" i="26" a="1"/>
  <c r="F25" i="26" s="1"/>
  <c r="H25" i="26" a="1"/>
  <c r="H25" i="26" s="1"/>
  <c r="J25" i="26" a="1"/>
  <c r="J25" i="26" s="1"/>
  <c r="L25" i="26" a="1"/>
  <c r="L25" i="26" s="1"/>
  <c r="N25" i="26" a="1"/>
  <c r="N25" i="26" s="1"/>
  <c r="P25" i="26" a="1"/>
  <c r="P25" i="26" s="1"/>
  <c r="R25" i="26" a="1"/>
  <c r="R25" i="26" s="1"/>
  <c r="T25" i="26" a="1"/>
  <c r="T25" i="26" s="1"/>
  <c r="V25" i="26" a="1"/>
  <c r="V25" i="26" s="1"/>
  <c r="X25" i="26" a="1"/>
  <c r="X25" i="26" s="1"/>
  <c r="Z25" i="26" a="1"/>
  <c r="Z25" i="26" s="1"/>
  <c r="AB25" i="26" a="1"/>
  <c r="AB25" i="26" s="1"/>
  <c r="AD25" i="26" a="1"/>
  <c r="AD25" i="26" s="1"/>
  <c r="AF25" i="26" a="1"/>
  <c r="AF25" i="26" s="1"/>
  <c r="AH25" i="26" a="1"/>
  <c r="AH25" i="26" s="1"/>
  <c r="AJ25" i="26" a="1"/>
  <c r="AJ25" i="26" s="1"/>
  <c r="AL25" i="26" a="1"/>
  <c r="AL25" i="26" s="1"/>
  <c r="AN25" i="26" a="1"/>
  <c r="AN25" i="26" s="1"/>
  <c r="AP25" i="26" a="1"/>
  <c r="AP25" i="26" s="1"/>
  <c r="AR25" i="26" a="1"/>
  <c r="AR25" i="26" s="1"/>
  <c r="AT25" i="26" a="1"/>
  <c r="AT25" i="26" s="1"/>
  <c r="AV25" i="26" a="1"/>
  <c r="AV25" i="26" s="1"/>
  <c r="AX25" i="26" a="1"/>
  <c r="AX25" i="26" s="1"/>
  <c r="AZ25" i="26" a="1"/>
  <c r="AZ25" i="26" s="1"/>
  <c r="BB25" i="26" a="1"/>
  <c r="BB25" i="26" s="1"/>
  <c r="BD25" i="26" a="1"/>
  <c r="BD25" i="26" s="1"/>
  <c r="BF25" i="26" a="1"/>
  <c r="BF25" i="26" s="1"/>
  <c r="BH25" i="26" a="1"/>
  <c r="BH25" i="26" s="1"/>
  <c r="BJ25" i="26" a="1"/>
  <c r="BJ25" i="26" s="1"/>
  <c r="C27" i="26" a="1"/>
  <c r="C27" i="26" s="1"/>
  <c r="A27" i="26" s="1"/>
  <c r="E27" i="26" a="1"/>
  <c r="E27" i="26" s="1"/>
  <c r="G27" i="26" a="1"/>
  <c r="G27" i="26" s="1"/>
  <c r="I27" i="26" a="1"/>
  <c r="I27" i="26" s="1"/>
  <c r="K27" i="26" a="1"/>
  <c r="K27" i="26" s="1"/>
  <c r="M27" i="26" a="1"/>
  <c r="M27" i="26" s="1"/>
  <c r="O27" i="26" a="1"/>
  <c r="O27" i="26" s="1"/>
  <c r="Q27" i="26" a="1"/>
  <c r="Q27" i="26" s="1"/>
  <c r="S27" i="26" a="1"/>
  <c r="S27" i="26" s="1"/>
  <c r="U27" i="26" a="1"/>
  <c r="U27" i="26" s="1"/>
  <c r="W27" i="26" a="1"/>
  <c r="W27" i="26" s="1"/>
  <c r="Y27" i="26" a="1"/>
  <c r="Y27" i="26" s="1"/>
  <c r="AA27" i="26" a="1"/>
  <c r="AA27" i="26" s="1"/>
  <c r="AC27" i="26" a="1"/>
  <c r="AC27" i="26" s="1"/>
  <c r="AE27" i="26" a="1"/>
  <c r="AE27" i="26" s="1"/>
  <c r="AG27" i="26" a="1"/>
  <c r="AG27" i="26" s="1"/>
  <c r="AI27" i="26" a="1"/>
  <c r="AI27" i="26" s="1"/>
  <c r="AK27" i="26" a="1"/>
  <c r="AK27" i="26" s="1"/>
  <c r="AM27" i="26" a="1"/>
  <c r="AM27" i="26" s="1"/>
  <c r="AO27" i="26" a="1"/>
  <c r="AO27" i="26" s="1"/>
  <c r="AQ27" i="26" a="1"/>
  <c r="AQ27" i="26" s="1"/>
  <c r="AS27" i="26" a="1"/>
  <c r="AS27" i="26" s="1"/>
  <c r="AU27" i="26" a="1"/>
  <c r="AU27" i="26" s="1"/>
  <c r="AW27" i="26" a="1"/>
  <c r="AW27" i="26" s="1"/>
  <c r="AY27" i="26" a="1"/>
  <c r="AY27" i="26" s="1"/>
  <c r="BA27" i="26" a="1"/>
  <c r="BA27" i="26" s="1"/>
  <c r="BC27" i="26" a="1"/>
  <c r="BC27" i="26" s="1"/>
  <c r="BE27" i="26" a="1"/>
  <c r="BE27" i="26" s="1"/>
  <c r="BG27" i="26" a="1"/>
  <c r="BG27" i="26" s="1"/>
  <c r="BI27" i="26" a="1"/>
  <c r="BI27" i="26" s="1"/>
  <c r="BK27" i="26" a="1"/>
  <c r="BK27" i="26" s="1"/>
  <c r="D29" i="26" a="1"/>
  <c r="D29" i="26" s="1"/>
  <c r="F29" i="26" a="1"/>
  <c r="F29" i="26" s="1"/>
  <c r="H29" i="26" a="1"/>
  <c r="H29" i="26" s="1"/>
  <c r="J29" i="26" a="1"/>
  <c r="J29" i="26" s="1"/>
  <c r="L29" i="26" a="1"/>
  <c r="L29" i="26" s="1"/>
  <c r="N29" i="26" a="1"/>
  <c r="N29" i="26" s="1"/>
  <c r="P29" i="26" a="1"/>
  <c r="P29" i="26" s="1"/>
  <c r="R29" i="26" a="1"/>
  <c r="R29" i="26" s="1"/>
  <c r="T29" i="26" a="1"/>
  <c r="T29" i="26" s="1"/>
  <c r="V29" i="26" a="1"/>
  <c r="V29" i="26" s="1"/>
  <c r="X29" i="26" a="1"/>
  <c r="X29" i="26" s="1"/>
  <c r="Z29" i="26" a="1"/>
  <c r="Z29" i="26" s="1"/>
  <c r="AB29" i="26" a="1"/>
  <c r="AB29" i="26" s="1"/>
  <c r="AD29" i="26" a="1"/>
  <c r="AD29" i="26" s="1"/>
  <c r="AF29" i="26" a="1"/>
  <c r="AF29" i="26" s="1"/>
  <c r="AH29" i="26" a="1"/>
  <c r="AH29" i="26" s="1"/>
  <c r="AJ29" i="26" a="1"/>
  <c r="AJ29" i="26" s="1"/>
  <c r="AL29" i="26" a="1"/>
  <c r="AL29" i="26" s="1"/>
  <c r="AN29" i="26" a="1"/>
  <c r="AN29" i="26" s="1"/>
  <c r="AP29" i="26" a="1"/>
  <c r="AP29" i="26" s="1"/>
  <c r="AR29" i="26" a="1"/>
  <c r="AR29" i="26" s="1"/>
  <c r="AT29" i="26" a="1"/>
  <c r="AT29" i="26" s="1"/>
  <c r="AV29" i="26" a="1"/>
  <c r="AV29" i="26" s="1"/>
  <c r="AX29" i="26" a="1"/>
  <c r="AX29" i="26" s="1"/>
  <c r="AZ29" i="26" a="1"/>
  <c r="AZ29" i="26" s="1"/>
  <c r="BB29" i="26" a="1"/>
  <c r="BB29" i="26" s="1"/>
  <c r="BD29" i="26" a="1"/>
  <c r="BD29" i="26" s="1"/>
  <c r="BF29" i="26" a="1"/>
  <c r="BF29" i="26" s="1"/>
  <c r="BH29" i="26" a="1"/>
  <c r="BH29" i="26" s="1"/>
  <c r="BJ29" i="26" a="1"/>
  <c r="BJ29" i="26" s="1"/>
  <c r="C31" i="26" a="1"/>
  <c r="C31" i="26" s="1"/>
  <c r="A31" i="26" s="1"/>
  <c r="E31" i="26" a="1"/>
  <c r="E31" i="26" s="1"/>
  <c r="G31" i="26" a="1"/>
  <c r="G31" i="26" s="1"/>
  <c r="I31" i="26" a="1"/>
  <c r="I31" i="26" s="1"/>
  <c r="K31" i="26" a="1"/>
  <c r="K31" i="26" s="1"/>
  <c r="M31" i="26" a="1"/>
  <c r="M31" i="26" s="1"/>
  <c r="O31" i="26" a="1"/>
  <c r="O31" i="26" s="1"/>
  <c r="Q31" i="26" a="1"/>
  <c r="Q31" i="26" s="1"/>
  <c r="S31" i="26" a="1"/>
  <c r="S31" i="26" s="1"/>
  <c r="U31" i="26" a="1"/>
  <c r="U31" i="26" s="1"/>
  <c r="W31" i="26" a="1"/>
  <c r="W31" i="26" s="1"/>
  <c r="Y31" i="26" a="1"/>
  <c r="Y31" i="26" s="1"/>
  <c r="AA31" i="26" a="1"/>
  <c r="AA31" i="26" s="1"/>
  <c r="AC31" i="26" a="1"/>
  <c r="AC31" i="26" s="1"/>
  <c r="AE31" i="26" a="1"/>
  <c r="AE31" i="26" s="1"/>
  <c r="AG31" i="26" a="1"/>
  <c r="AG31" i="26" s="1"/>
  <c r="AI31" i="26" a="1"/>
  <c r="AI31" i="26" s="1"/>
  <c r="AK31" i="26" a="1"/>
  <c r="AK31" i="26" s="1"/>
  <c r="AM31" i="26" a="1"/>
  <c r="AM31" i="26" s="1"/>
  <c r="AO31" i="26" a="1"/>
  <c r="AO31" i="26" s="1"/>
  <c r="AQ31" i="26" a="1"/>
  <c r="AQ31" i="26" s="1"/>
  <c r="AS31" i="26" a="1"/>
  <c r="AS31" i="26" s="1"/>
  <c r="AU31" i="26" a="1"/>
  <c r="AU31" i="26" s="1"/>
  <c r="AW31" i="26" a="1"/>
  <c r="AW31" i="26" s="1"/>
  <c r="AY31" i="26" a="1"/>
  <c r="AY31" i="26" s="1"/>
  <c r="BA31" i="26" a="1"/>
  <c r="BA31" i="26" s="1"/>
  <c r="BC31" i="26" a="1"/>
  <c r="BC31" i="26" s="1"/>
  <c r="BE31" i="26" a="1"/>
  <c r="BE31" i="26" s="1"/>
  <c r="BG31" i="26" a="1"/>
  <c r="BG31" i="26" s="1"/>
  <c r="BI31" i="26" a="1"/>
  <c r="BI31" i="26" s="1"/>
  <c r="BK31" i="26" a="1"/>
  <c r="BK31" i="26" s="1"/>
  <c r="D33" i="26" a="1"/>
  <c r="D33" i="26" s="1"/>
  <c r="F33" i="26" a="1"/>
  <c r="F33" i="26" s="1"/>
  <c r="H33" i="26" a="1"/>
  <c r="H33" i="26" s="1"/>
  <c r="J33" i="26" a="1"/>
  <c r="J33" i="26" s="1"/>
  <c r="L33" i="26" a="1"/>
  <c r="L33" i="26" s="1"/>
  <c r="N33" i="26" a="1"/>
  <c r="N33" i="26" s="1"/>
  <c r="P33" i="26" a="1"/>
  <c r="P33" i="26" s="1"/>
  <c r="R33" i="26" a="1"/>
  <c r="R33" i="26" s="1"/>
  <c r="T33" i="26" a="1"/>
  <c r="T33" i="26" s="1"/>
  <c r="V33" i="26" a="1"/>
  <c r="V33" i="26" s="1"/>
  <c r="X33" i="26" a="1"/>
  <c r="X33" i="26" s="1"/>
  <c r="Z33" i="26" a="1"/>
  <c r="Z33" i="26" s="1"/>
  <c r="AB33" i="26" a="1"/>
  <c r="AB33" i="26" s="1"/>
  <c r="AD33" i="26" a="1"/>
  <c r="AD33" i="26" s="1"/>
  <c r="AF33" i="26" a="1"/>
  <c r="AF33" i="26" s="1"/>
  <c r="AH33" i="26" a="1"/>
  <c r="AH33" i="26" s="1"/>
  <c r="AJ33" i="26" a="1"/>
  <c r="AJ33" i="26" s="1"/>
  <c r="AL33" i="26" a="1"/>
  <c r="AL33" i="26" s="1"/>
  <c r="AN33" i="26" a="1"/>
  <c r="AN33" i="26" s="1"/>
  <c r="AP33" i="26" a="1"/>
  <c r="AP33" i="26" s="1"/>
  <c r="AR33" i="26" a="1"/>
  <c r="AR33" i="26" s="1"/>
  <c r="AT33" i="26" a="1"/>
  <c r="AT33" i="26" s="1"/>
  <c r="AV33" i="26" a="1"/>
  <c r="AV33" i="26" s="1"/>
  <c r="AX33" i="26" a="1"/>
  <c r="AX33" i="26" s="1"/>
  <c r="AZ33" i="26" a="1"/>
  <c r="AZ33" i="26" s="1"/>
  <c r="BB33" i="26" a="1"/>
  <c r="BB33" i="26" s="1"/>
  <c r="BD33" i="26" a="1"/>
  <c r="BD33" i="26" s="1"/>
  <c r="BF33" i="26" a="1"/>
  <c r="BF33" i="26" s="1"/>
  <c r="BH33" i="26" a="1"/>
  <c r="BH33" i="26" s="1"/>
  <c r="BJ33" i="26" a="1"/>
  <c r="BJ33" i="26" s="1"/>
  <c r="C35" i="26" a="1"/>
  <c r="C35" i="26" s="1"/>
  <c r="A35" i="26" s="1"/>
  <c r="E35" i="26" a="1"/>
  <c r="E35" i="26" s="1"/>
  <c r="G35" i="26" a="1"/>
  <c r="G35" i="26" s="1"/>
  <c r="I35" i="26" a="1"/>
  <c r="I35" i="26" s="1"/>
  <c r="K35" i="26" a="1"/>
  <c r="K35" i="26" s="1"/>
  <c r="M35" i="26" a="1"/>
  <c r="M35" i="26" s="1"/>
  <c r="O35" i="26" a="1"/>
  <c r="O35" i="26" s="1"/>
  <c r="Q35" i="26" a="1"/>
  <c r="Q35" i="26" s="1"/>
  <c r="S35" i="26" a="1"/>
  <c r="S35" i="26" s="1"/>
  <c r="U35" i="26" a="1"/>
  <c r="U35" i="26" s="1"/>
  <c r="W35" i="26" a="1"/>
  <c r="W35" i="26" s="1"/>
  <c r="Y35" i="26" a="1"/>
  <c r="Y35" i="26" s="1"/>
  <c r="AA35" i="26" a="1"/>
  <c r="AA35" i="26" s="1"/>
  <c r="AC35" i="26" a="1"/>
  <c r="AC35" i="26" s="1"/>
  <c r="AE35" i="26" a="1"/>
  <c r="AE35" i="26" s="1"/>
  <c r="AG35" i="26" a="1"/>
  <c r="AG35" i="26" s="1"/>
  <c r="AI35" i="26" a="1"/>
  <c r="AI35" i="26" s="1"/>
  <c r="AK35" i="26" a="1"/>
  <c r="AK35" i="26" s="1"/>
  <c r="AM35" i="26" a="1"/>
  <c r="AM35" i="26" s="1"/>
  <c r="AO35" i="26" a="1"/>
  <c r="AO35" i="26" s="1"/>
  <c r="AQ35" i="26" a="1"/>
  <c r="AQ35" i="26" s="1"/>
  <c r="AS35" i="26" a="1"/>
  <c r="AS35" i="26" s="1"/>
  <c r="AU35" i="26" a="1"/>
  <c r="AU35" i="26" s="1"/>
  <c r="AW35" i="26" a="1"/>
  <c r="AW35" i="26" s="1"/>
  <c r="AY35" i="26" a="1"/>
  <c r="AY35" i="26" s="1"/>
  <c r="BA35" i="26" a="1"/>
  <c r="BA35" i="26" s="1"/>
  <c r="BC35" i="26" a="1"/>
  <c r="BC35" i="26" s="1"/>
  <c r="BE35" i="26" a="1"/>
  <c r="BE35" i="26" s="1"/>
  <c r="BG35" i="26" a="1"/>
  <c r="BG35" i="26" s="1"/>
  <c r="BI35" i="26" a="1"/>
  <c r="BI35" i="26" s="1"/>
  <c r="BK35" i="26" a="1"/>
  <c r="BK35" i="26" s="1"/>
  <c r="D37" i="26" a="1"/>
  <c r="D37" i="26" s="1"/>
  <c r="F37" i="26" a="1"/>
  <c r="F37" i="26" s="1"/>
  <c r="H37" i="26" a="1"/>
  <c r="H37" i="26" s="1"/>
  <c r="J37" i="26" a="1"/>
  <c r="J37" i="26" s="1"/>
  <c r="L37" i="26" a="1"/>
  <c r="L37" i="26" s="1"/>
  <c r="N37" i="26" a="1"/>
  <c r="N37" i="26" s="1"/>
  <c r="P37" i="26" a="1"/>
  <c r="P37" i="26" s="1"/>
  <c r="R37" i="26" a="1"/>
  <c r="R37" i="26" s="1"/>
  <c r="T37" i="26" a="1"/>
  <c r="T37" i="26" s="1"/>
  <c r="V37" i="26" a="1"/>
  <c r="V37" i="26" s="1"/>
  <c r="X37" i="26" a="1"/>
  <c r="X37" i="26" s="1"/>
  <c r="Z37" i="26" a="1"/>
  <c r="Z37" i="26" s="1"/>
  <c r="AB37" i="26" a="1"/>
  <c r="AB37" i="26" s="1"/>
  <c r="AD37" i="26" a="1"/>
  <c r="AD37" i="26" s="1"/>
  <c r="AF37" i="26" a="1"/>
  <c r="AF37" i="26" s="1"/>
  <c r="AH37" i="26" a="1"/>
  <c r="AH37" i="26" s="1"/>
  <c r="AJ37" i="26" a="1"/>
  <c r="AJ37" i="26" s="1"/>
  <c r="AL37" i="26" a="1"/>
  <c r="AL37" i="26" s="1"/>
  <c r="AN37" i="26" a="1"/>
  <c r="AN37" i="26" s="1"/>
  <c r="AP37" i="26" a="1"/>
  <c r="AP37" i="26" s="1"/>
  <c r="AR37" i="26" a="1"/>
  <c r="AR37" i="26" s="1"/>
  <c r="AT37" i="26" a="1"/>
  <c r="AT37" i="26" s="1"/>
  <c r="AV37" i="26" a="1"/>
  <c r="AV37" i="26" s="1"/>
  <c r="AX37" i="26" a="1"/>
  <c r="AX37" i="26" s="1"/>
  <c r="AZ37" i="26" a="1"/>
  <c r="AZ37" i="26" s="1"/>
  <c r="BB37" i="26" a="1"/>
  <c r="BB37" i="26" s="1"/>
  <c r="BD37" i="26" a="1"/>
  <c r="BD37" i="26" s="1"/>
  <c r="BF37" i="26" a="1"/>
  <c r="BF37" i="26" s="1"/>
  <c r="BH37" i="26" a="1"/>
  <c r="BH37" i="26" s="1"/>
  <c r="BJ37" i="26" a="1"/>
  <c r="BJ37" i="26" s="1"/>
  <c r="C39" i="26" a="1"/>
  <c r="C39" i="26" s="1"/>
  <c r="A39" i="26" s="1"/>
  <c r="E39" i="26" a="1"/>
  <c r="E39" i="26" s="1"/>
  <c r="G39" i="26" a="1"/>
  <c r="G39" i="26" s="1"/>
  <c r="I39" i="26" a="1"/>
  <c r="I39" i="26" s="1"/>
  <c r="K39" i="26" a="1"/>
  <c r="K39" i="26" s="1"/>
  <c r="M39" i="26" a="1"/>
  <c r="M39" i="26" s="1"/>
  <c r="O39" i="26" a="1"/>
  <c r="O39" i="26" s="1"/>
  <c r="Q39" i="26" a="1"/>
  <c r="Q39" i="26" s="1"/>
  <c r="S39" i="26" a="1"/>
  <c r="S39" i="26" s="1"/>
  <c r="U39" i="26" a="1"/>
  <c r="U39" i="26" s="1"/>
  <c r="W39" i="26" a="1"/>
  <c r="W39" i="26" s="1"/>
  <c r="Y39" i="26" a="1"/>
  <c r="Y39" i="26" s="1"/>
  <c r="AA39" i="26" a="1"/>
  <c r="AA39" i="26" s="1"/>
  <c r="AC39" i="26" a="1"/>
  <c r="AC39" i="26" s="1"/>
  <c r="AE39" i="26" a="1"/>
  <c r="AE39" i="26" s="1"/>
  <c r="AG39" i="26" a="1"/>
  <c r="AG39" i="26" s="1"/>
  <c r="AI39" i="26" a="1"/>
  <c r="AI39" i="26" s="1"/>
  <c r="AK39" i="26" a="1"/>
  <c r="AK39" i="26" s="1"/>
  <c r="AM39" i="26" a="1"/>
  <c r="AM39" i="26" s="1"/>
  <c r="AO39" i="26" a="1"/>
  <c r="AO39" i="26" s="1"/>
  <c r="AQ39" i="26" a="1"/>
  <c r="AQ39" i="26" s="1"/>
  <c r="AS39" i="26" a="1"/>
  <c r="AS39" i="26" s="1"/>
  <c r="AU39" i="26" a="1"/>
  <c r="AU39" i="26" s="1"/>
  <c r="AW39" i="26" a="1"/>
  <c r="AW39" i="26" s="1"/>
  <c r="AY39" i="26" a="1"/>
  <c r="AY39" i="26" s="1"/>
  <c r="BA39" i="26" a="1"/>
  <c r="BA39" i="26" s="1"/>
  <c r="BC39" i="26" a="1"/>
  <c r="BC39" i="26" s="1"/>
  <c r="BE39" i="26" a="1"/>
  <c r="BE39" i="26" s="1"/>
  <c r="BG39" i="26" a="1"/>
  <c r="BG39" i="26" s="1"/>
  <c r="BI39" i="26" a="1"/>
  <c r="BI39" i="26" s="1"/>
  <c r="BK39" i="26" a="1"/>
  <c r="BK39" i="26" s="1"/>
  <c r="D41" i="26" a="1"/>
  <c r="D41" i="26" s="1"/>
  <c r="F41" i="26" a="1"/>
  <c r="F41" i="26" s="1"/>
  <c r="H41" i="26" a="1"/>
  <c r="H41" i="26" s="1"/>
  <c r="J41" i="26" a="1"/>
  <c r="J41" i="26" s="1"/>
  <c r="L41" i="26" a="1"/>
  <c r="L41" i="26" s="1"/>
  <c r="N41" i="26" a="1"/>
  <c r="N41" i="26" s="1"/>
  <c r="P41" i="26" a="1"/>
  <c r="P41" i="26" s="1"/>
  <c r="R41" i="26" a="1"/>
  <c r="R41" i="26" s="1"/>
  <c r="T41" i="26" a="1"/>
  <c r="T41" i="26" s="1"/>
  <c r="V41" i="26" a="1"/>
  <c r="V41" i="26" s="1"/>
  <c r="X41" i="26" a="1"/>
  <c r="X41" i="26" s="1"/>
  <c r="Z41" i="26" a="1"/>
  <c r="Z41" i="26" s="1"/>
  <c r="AB41" i="26" a="1"/>
  <c r="AB41" i="26" s="1"/>
  <c r="AD41" i="26" a="1"/>
  <c r="AD41" i="26" s="1"/>
  <c r="AF41" i="26" a="1"/>
  <c r="AF41" i="26" s="1"/>
  <c r="AH41" i="26" a="1"/>
  <c r="AH41" i="26" s="1"/>
  <c r="AJ41" i="26" a="1"/>
  <c r="AJ41" i="26" s="1"/>
  <c r="AL41" i="26" a="1"/>
  <c r="AL41" i="26" s="1"/>
  <c r="AN41" i="26" a="1"/>
  <c r="AN41" i="26" s="1"/>
  <c r="AP41" i="26" a="1"/>
  <c r="AP41" i="26" s="1"/>
  <c r="AR41" i="26" a="1"/>
  <c r="AR41" i="26" s="1"/>
  <c r="AT41" i="26" a="1"/>
  <c r="AT41" i="26" s="1"/>
  <c r="AV41" i="26" a="1"/>
  <c r="AV41" i="26" s="1"/>
  <c r="AX41" i="26" a="1"/>
  <c r="AX41" i="26" s="1"/>
  <c r="AZ41" i="26" a="1"/>
  <c r="AZ41" i="26" s="1"/>
  <c r="BB41" i="26" a="1"/>
  <c r="BB41" i="26" s="1"/>
  <c r="BD41" i="26" a="1"/>
  <c r="BD41" i="26" s="1"/>
  <c r="BF41" i="26" a="1"/>
  <c r="BF41" i="26" s="1"/>
  <c r="BH41" i="26" a="1"/>
  <c r="BH41" i="26" s="1"/>
  <c r="BJ41" i="26" a="1"/>
  <c r="BJ41" i="26" s="1"/>
  <c r="C43" i="26" a="1"/>
  <c r="C43" i="26" s="1"/>
  <c r="A43" i="26" s="1"/>
  <c r="E43" i="26" a="1"/>
  <c r="E43" i="26" s="1"/>
  <c r="G43" i="26" a="1"/>
  <c r="G43" i="26" s="1"/>
  <c r="I43" i="26" a="1"/>
  <c r="I43" i="26" s="1"/>
  <c r="K43" i="26" a="1"/>
  <c r="K43" i="26" s="1"/>
  <c r="M43" i="26" a="1"/>
  <c r="M43" i="26" s="1"/>
  <c r="O43" i="26" a="1"/>
  <c r="O43" i="26" s="1"/>
  <c r="Q43" i="26" a="1"/>
  <c r="Q43" i="26" s="1"/>
  <c r="S43" i="26" a="1"/>
  <c r="S43" i="26" s="1"/>
  <c r="U43" i="26" a="1"/>
  <c r="U43" i="26" s="1"/>
  <c r="W43" i="26" a="1"/>
  <c r="W43" i="26" s="1"/>
  <c r="Y43" i="26" a="1"/>
  <c r="Y43" i="26" s="1"/>
  <c r="AA43" i="26" a="1"/>
  <c r="AA43" i="26" s="1"/>
  <c r="AC43" i="26" a="1"/>
  <c r="AC43" i="26" s="1"/>
  <c r="AE43" i="26" a="1"/>
  <c r="AE43" i="26" s="1"/>
  <c r="AG43" i="26" a="1"/>
  <c r="AG43" i="26" s="1"/>
  <c r="AI43" i="26" a="1"/>
  <c r="AI43" i="26" s="1"/>
  <c r="AK43" i="26" a="1"/>
  <c r="AK43" i="26" s="1"/>
  <c r="AM43" i="26" a="1"/>
  <c r="AM43" i="26" s="1"/>
  <c r="AO43" i="26" a="1"/>
  <c r="AO43" i="26" s="1"/>
  <c r="AQ43" i="26" a="1"/>
  <c r="AQ43" i="26" s="1"/>
  <c r="AS43" i="26" a="1"/>
  <c r="AS43" i="26" s="1"/>
  <c r="AU43" i="26" a="1"/>
  <c r="AU43" i="26" s="1"/>
  <c r="AW43" i="26" a="1"/>
  <c r="AW43" i="26" s="1"/>
  <c r="AY43" i="26" a="1"/>
  <c r="AY43" i="26" s="1"/>
  <c r="BA43" i="26" a="1"/>
  <c r="BA43" i="26" s="1"/>
  <c r="BC43" i="26" a="1"/>
  <c r="BC43" i="26" s="1"/>
  <c r="BE43" i="26" a="1"/>
  <c r="BE43" i="26" s="1"/>
  <c r="BG43" i="26" a="1"/>
  <c r="BG43" i="26" s="1"/>
  <c r="BI43" i="26" a="1"/>
  <c r="BI43" i="26" s="1"/>
  <c r="BK43" i="26" a="1"/>
  <c r="BK43" i="26" s="1"/>
  <c r="D45" i="26" a="1"/>
  <c r="D45" i="26" s="1"/>
  <c r="F45" i="26" a="1"/>
  <c r="F45" i="26" s="1"/>
  <c r="H45" i="26" a="1"/>
  <c r="H45" i="26" s="1"/>
  <c r="J45" i="26" a="1"/>
  <c r="J45" i="26" s="1"/>
  <c r="L45" i="26" a="1"/>
  <c r="L45" i="26" s="1"/>
  <c r="N45" i="26" a="1"/>
  <c r="N45" i="26" s="1"/>
  <c r="P45" i="26" a="1"/>
  <c r="P45" i="26" s="1"/>
  <c r="R45" i="26" a="1"/>
  <c r="R45" i="26" s="1"/>
  <c r="T45" i="26" a="1"/>
  <c r="T45" i="26" s="1"/>
  <c r="V45" i="26" a="1"/>
  <c r="V45" i="26" s="1"/>
  <c r="X45" i="26" a="1"/>
  <c r="X45" i="26" s="1"/>
  <c r="Z45" i="26" a="1"/>
  <c r="Z45" i="26" s="1"/>
  <c r="AB45" i="26" a="1"/>
  <c r="AB45" i="26" s="1"/>
  <c r="AD45" i="26" a="1"/>
  <c r="AD45" i="26" s="1"/>
  <c r="AF45" i="26" a="1"/>
  <c r="AF45" i="26" s="1"/>
  <c r="AH45" i="26" a="1"/>
  <c r="AH45" i="26" s="1"/>
  <c r="AJ45" i="26" a="1"/>
  <c r="AJ45" i="26" s="1"/>
  <c r="AL45" i="26" a="1"/>
  <c r="AL45" i="26" s="1"/>
  <c r="AN45" i="26" a="1"/>
  <c r="AN45" i="26" s="1"/>
  <c r="AP45" i="26" a="1"/>
  <c r="AP45" i="26" s="1"/>
  <c r="AR45" i="26" a="1"/>
  <c r="AR45" i="26" s="1"/>
  <c r="AT45" i="26" a="1"/>
  <c r="AT45" i="26" s="1"/>
  <c r="AV45" i="26" a="1"/>
  <c r="AV45" i="26" s="1"/>
  <c r="AX45" i="26" a="1"/>
  <c r="AX45" i="26" s="1"/>
  <c r="AZ45" i="26" a="1"/>
  <c r="AZ45" i="26" s="1"/>
  <c r="BB45" i="26" a="1"/>
  <c r="BB45" i="26" s="1"/>
  <c r="BD45" i="26" a="1"/>
  <c r="BD45" i="26" s="1"/>
  <c r="BF45" i="26" a="1"/>
  <c r="BF45" i="26" s="1"/>
  <c r="BH45" i="26" a="1"/>
  <c r="BH45" i="26" s="1"/>
  <c r="BJ45" i="26" a="1"/>
  <c r="BJ45" i="26" s="1"/>
  <c r="C6" i="26" a="1"/>
  <c r="C6" i="26" s="1"/>
  <c r="A6" i="26" s="1"/>
  <c r="E6" i="26" a="1"/>
  <c r="E6" i="26" s="1"/>
  <c r="G6" i="26" a="1"/>
  <c r="G6" i="26" s="1"/>
  <c r="I6" i="26" a="1"/>
  <c r="I6" i="26" s="1"/>
  <c r="K6" i="26" a="1"/>
  <c r="K6" i="26" s="1"/>
  <c r="M6" i="26" a="1"/>
  <c r="M6" i="26" s="1"/>
  <c r="O6" i="26" a="1"/>
  <c r="O6" i="26" s="1"/>
  <c r="Q6" i="26" a="1"/>
  <c r="Q6" i="26" s="1"/>
  <c r="S6" i="26" a="1"/>
  <c r="S6" i="26" s="1"/>
  <c r="U6" i="26" a="1"/>
  <c r="U6" i="26" s="1"/>
  <c r="W6" i="26" a="1"/>
  <c r="W6" i="26" s="1"/>
  <c r="Y6" i="26" a="1"/>
  <c r="Y6" i="26" s="1"/>
  <c r="AA6" i="26" a="1"/>
  <c r="AA6" i="26" s="1"/>
  <c r="AC6" i="26" a="1"/>
  <c r="AC6" i="26" s="1"/>
  <c r="AE6" i="26" a="1"/>
  <c r="AE6" i="26" s="1"/>
  <c r="AG6" i="26" a="1"/>
  <c r="AG6" i="26" s="1"/>
  <c r="AI6" i="26" a="1"/>
  <c r="AI6" i="26" s="1"/>
  <c r="AK6" i="26" a="1"/>
  <c r="AK6" i="26" s="1"/>
  <c r="AM6" i="26" a="1"/>
  <c r="AM6" i="26" s="1"/>
  <c r="AO6" i="26" a="1"/>
  <c r="AO6" i="26" s="1"/>
  <c r="AQ6" i="26" a="1"/>
  <c r="AQ6" i="26" s="1"/>
  <c r="AS6" i="26" a="1"/>
  <c r="AS6" i="26" s="1"/>
  <c r="AU6" i="26" a="1"/>
  <c r="AU6" i="26" s="1"/>
  <c r="AW6" i="26" a="1"/>
  <c r="AW6" i="26" s="1"/>
  <c r="AY6" i="26" a="1"/>
  <c r="AY6" i="26" s="1"/>
  <c r="BA6" i="26" a="1"/>
  <c r="BA6" i="26" s="1"/>
  <c r="BC6" i="26" a="1"/>
  <c r="BC6" i="26" s="1"/>
  <c r="BE6" i="26" a="1"/>
  <c r="BE6" i="26" s="1"/>
  <c r="BG6" i="26" a="1"/>
  <c r="BG6" i="26" s="1"/>
  <c r="BI6" i="26" a="1"/>
  <c r="BI6" i="26" s="1"/>
  <c r="BK6" i="26" a="1"/>
  <c r="BK6" i="26" s="1"/>
  <c r="D8" i="26" a="1"/>
  <c r="D8" i="26" s="1"/>
  <c r="F8" i="26" a="1"/>
  <c r="F8" i="26" s="1"/>
  <c r="H8" i="26" a="1"/>
  <c r="H8" i="26" s="1"/>
  <c r="J8" i="26" a="1"/>
  <c r="J8" i="26" s="1"/>
  <c r="L8" i="26" a="1"/>
  <c r="L8" i="26" s="1"/>
  <c r="N8" i="26" a="1"/>
  <c r="N8" i="26" s="1"/>
  <c r="P8" i="26" a="1"/>
  <c r="P8" i="26" s="1"/>
  <c r="R8" i="26" a="1"/>
  <c r="R8" i="26" s="1"/>
  <c r="T8" i="26" a="1"/>
  <c r="T8" i="26" s="1"/>
  <c r="V8" i="26" a="1"/>
  <c r="V8" i="26" s="1"/>
  <c r="X8" i="26" a="1"/>
  <c r="X8" i="26" s="1"/>
  <c r="Z8" i="26" a="1"/>
  <c r="Z8" i="26" s="1"/>
  <c r="AB8" i="26" a="1"/>
  <c r="AB8" i="26" s="1"/>
  <c r="AD8" i="26" a="1"/>
  <c r="AD8" i="26" s="1"/>
  <c r="AF8" i="26" a="1"/>
  <c r="AF8" i="26" s="1"/>
  <c r="AH8" i="26" a="1"/>
  <c r="AH8" i="26" s="1"/>
  <c r="AJ8" i="26" a="1"/>
  <c r="AJ8" i="26" s="1"/>
  <c r="AL8" i="26" a="1"/>
  <c r="AL8" i="26" s="1"/>
  <c r="AN8" i="26" a="1"/>
  <c r="AN8" i="26" s="1"/>
  <c r="AP8" i="26" a="1"/>
  <c r="AP8" i="26" s="1"/>
  <c r="AR8" i="26" a="1"/>
  <c r="AR8" i="26" s="1"/>
  <c r="AT8" i="26" a="1"/>
  <c r="AT8" i="26" s="1"/>
  <c r="AV8" i="26" a="1"/>
  <c r="AV8" i="26" s="1"/>
  <c r="AX8" i="26" a="1"/>
  <c r="AX8" i="26" s="1"/>
  <c r="AZ8" i="26" a="1"/>
  <c r="AZ8" i="26" s="1"/>
  <c r="BB8" i="26" a="1"/>
  <c r="BB8" i="26" s="1"/>
  <c r="BD8" i="26" a="1"/>
  <c r="BD8" i="26" s="1"/>
  <c r="BF8" i="26" a="1"/>
  <c r="BF8" i="26" s="1"/>
  <c r="BH8" i="26" a="1"/>
  <c r="BH8" i="26" s="1"/>
  <c r="BJ8" i="26" a="1"/>
  <c r="BJ8" i="26" s="1"/>
  <c r="C10" i="26" a="1"/>
  <c r="C10" i="26" s="1"/>
  <c r="A10" i="26" s="1"/>
  <c r="E10" i="26" a="1"/>
  <c r="E10" i="26" s="1"/>
  <c r="G10" i="26" a="1"/>
  <c r="G10" i="26" s="1"/>
  <c r="I10" i="26" a="1"/>
  <c r="I10" i="26" s="1"/>
  <c r="K10" i="26" a="1"/>
  <c r="K10" i="26" s="1"/>
  <c r="M10" i="26" a="1"/>
  <c r="M10" i="26" s="1"/>
  <c r="O10" i="26" a="1"/>
  <c r="O10" i="26" s="1"/>
  <c r="Q10" i="26" a="1"/>
  <c r="Q10" i="26" s="1"/>
  <c r="S10" i="26" a="1"/>
  <c r="S10" i="26" s="1"/>
  <c r="U10" i="26" a="1"/>
  <c r="U10" i="26" s="1"/>
  <c r="W10" i="26" a="1"/>
  <c r="W10" i="26" s="1"/>
  <c r="Y10" i="26" a="1"/>
  <c r="Y10" i="26" s="1"/>
  <c r="AA10" i="26" a="1"/>
  <c r="AA10" i="26" s="1"/>
  <c r="AC10" i="26" a="1"/>
  <c r="AC10" i="26" s="1"/>
  <c r="AE10" i="26" a="1"/>
  <c r="AE10" i="26" s="1"/>
  <c r="AG10" i="26" a="1"/>
  <c r="AG10" i="26" s="1"/>
  <c r="AI10" i="26" a="1"/>
  <c r="AI10" i="26" s="1"/>
  <c r="AK10" i="26" a="1"/>
  <c r="AK10" i="26" s="1"/>
  <c r="AM10" i="26" a="1"/>
  <c r="AM10" i="26" s="1"/>
  <c r="AO10" i="26" a="1"/>
  <c r="AO10" i="26" s="1"/>
  <c r="AQ10" i="26" a="1"/>
  <c r="AQ10" i="26" s="1"/>
  <c r="AS10" i="26" a="1"/>
  <c r="AS10" i="26" s="1"/>
  <c r="AU10" i="26" a="1"/>
  <c r="AU10" i="26" s="1"/>
  <c r="AW10" i="26" a="1"/>
  <c r="AW10" i="26" s="1"/>
  <c r="AY10" i="26" a="1"/>
  <c r="AY10" i="26" s="1"/>
  <c r="BA10" i="26" a="1"/>
  <c r="BA10" i="26" s="1"/>
  <c r="BC10" i="26" a="1"/>
  <c r="BC10" i="26" s="1"/>
  <c r="BE10" i="26" a="1"/>
  <c r="BE10" i="26" s="1"/>
  <c r="BG10" i="26" a="1"/>
  <c r="BG10" i="26" s="1"/>
  <c r="BI10" i="26" a="1"/>
  <c r="BI10" i="26" s="1"/>
  <c r="BK10" i="26" a="1"/>
  <c r="BK10" i="26" s="1"/>
  <c r="D12" i="26" a="1"/>
  <c r="D12" i="26" s="1"/>
  <c r="F12" i="26" a="1"/>
  <c r="F12" i="26" s="1"/>
  <c r="H12" i="26" a="1"/>
  <c r="H12" i="26" s="1"/>
  <c r="J12" i="26" a="1"/>
  <c r="J12" i="26" s="1"/>
  <c r="L12" i="26" a="1"/>
  <c r="L12" i="26" s="1"/>
  <c r="N12" i="26" a="1"/>
  <c r="N12" i="26" s="1"/>
  <c r="P12" i="26" a="1"/>
  <c r="P12" i="26" s="1"/>
  <c r="R12" i="26" a="1"/>
  <c r="R12" i="26" s="1"/>
  <c r="T12" i="26" a="1"/>
  <c r="T12" i="26" s="1"/>
  <c r="V12" i="26" a="1"/>
  <c r="V12" i="26" s="1"/>
  <c r="X12" i="26" a="1"/>
  <c r="X12" i="26" s="1"/>
  <c r="Z12" i="26" a="1"/>
  <c r="Z12" i="26" s="1"/>
  <c r="AB12" i="26" a="1"/>
  <c r="AB12" i="26" s="1"/>
  <c r="AD12" i="26" a="1"/>
  <c r="AD12" i="26" s="1"/>
  <c r="AF12" i="26" a="1"/>
  <c r="AF12" i="26" s="1"/>
  <c r="AH12" i="26" a="1"/>
  <c r="AH12" i="26" s="1"/>
  <c r="AJ12" i="26" a="1"/>
  <c r="AJ12" i="26" s="1"/>
  <c r="AL12" i="26" a="1"/>
  <c r="AL12" i="26" s="1"/>
  <c r="AN12" i="26" a="1"/>
  <c r="AN12" i="26" s="1"/>
  <c r="AP12" i="26" a="1"/>
  <c r="AP12" i="26" s="1"/>
  <c r="AR12" i="26" a="1"/>
  <c r="AR12" i="26" s="1"/>
  <c r="AT12" i="26" a="1"/>
  <c r="AT12" i="26" s="1"/>
  <c r="AV12" i="26" a="1"/>
  <c r="AV12" i="26" s="1"/>
  <c r="AX12" i="26" a="1"/>
  <c r="AX12" i="26" s="1"/>
  <c r="AZ12" i="26" a="1"/>
  <c r="AZ12" i="26" s="1"/>
  <c r="BB12" i="26" a="1"/>
  <c r="BB12" i="26" s="1"/>
  <c r="BD12" i="26" a="1"/>
  <c r="BD12" i="26" s="1"/>
  <c r="BF12" i="26" a="1"/>
  <c r="BF12" i="26" s="1"/>
  <c r="BH12" i="26" a="1"/>
  <c r="BH12" i="26" s="1"/>
  <c r="BJ12" i="26" a="1"/>
  <c r="BJ12" i="26" s="1"/>
  <c r="C14" i="26" a="1"/>
  <c r="C14" i="26" s="1"/>
  <c r="A14" i="26" s="1"/>
  <c r="E14" i="26" a="1"/>
  <c r="E14" i="26" s="1"/>
  <c r="G14" i="26" a="1"/>
  <c r="G14" i="26" s="1"/>
  <c r="I14" i="26" a="1"/>
  <c r="I14" i="26" s="1"/>
  <c r="K14" i="26" a="1"/>
  <c r="K14" i="26" s="1"/>
  <c r="M14" i="26" a="1"/>
  <c r="M14" i="26" s="1"/>
  <c r="O14" i="26" a="1"/>
  <c r="O14" i="26" s="1"/>
  <c r="Q14" i="26" a="1"/>
  <c r="Q14" i="26" s="1"/>
  <c r="S14" i="26" a="1"/>
  <c r="S14" i="26" s="1"/>
  <c r="U14" i="26" a="1"/>
  <c r="U14" i="26" s="1"/>
  <c r="W14" i="26" a="1"/>
  <c r="W14" i="26" s="1"/>
  <c r="Y14" i="26" a="1"/>
  <c r="Y14" i="26" s="1"/>
  <c r="AA14" i="26" a="1"/>
  <c r="AA14" i="26" s="1"/>
  <c r="AC14" i="26" a="1"/>
  <c r="AC14" i="26" s="1"/>
  <c r="AE14" i="26" a="1"/>
  <c r="AE14" i="26" s="1"/>
  <c r="AG14" i="26" a="1"/>
  <c r="AG14" i="26" s="1"/>
  <c r="AI14" i="26" a="1"/>
  <c r="AI14" i="26" s="1"/>
  <c r="AK14" i="26" a="1"/>
  <c r="AK14" i="26" s="1"/>
  <c r="AM14" i="26" a="1"/>
  <c r="AM14" i="26" s="1"/>
  <c r="AO14" i="26" a="1"/>
  <c r="AO14" i="26" s="1"/>
  <c r="AQ14" i="26" a="1"/>
  <c r="AQ14" i="26" s="1"/>
  <c r="AS14" i="26" a="1"/>
  <c r="AS14" i="26" s="1"/>
  <c r="AU14" i="26" a="1"/>
  <c r="AU14" i="26" s="1"/>
  <c r="AW14" i="26" a="1"/>
  <c r="AW14" i="26" s="1"/>
  <c r="AY14" i="26" a="1"/>
  <c r="AY14" i="26" s="1"/>
  <c r="BA14" i="26" a="1"/>
  <c r="BA14" i="26" s="1"/>
  <c r="BC14" i="26" a="1"/>
  <c r="BC14" i="26" s="1"/>
  <c r="BE14" i="26" a="1"/>
  <c r="BE14" i="26" s="1"/>
  <c r="BG14" i="26" a="1"/>
  <c r="BG14" i="26" s="1"/>
  <c r="BI14" i="26" a="1"/>
  <c r="BI14" i="26" s="1"/>
  <c r="BK14" i="26" a="1"/>
  <c r="BK14" i="26" s="1"/>
  <c r="D16" i="26" a="1"/>
  <c r="D16" i="26" s="1"/>
  <c r="F16" i="26" a="1"/>
  <c r="F16" i="26" s="1"/>
  <c r="H16" i="26" a="1"/>
  <c r="H16" i="26" s="1"/>
  <c r="J16" i="26" a="1"/>
  <c r="J16" i="26" s="1"/>
  <c r="L16" i="26" a="1"/>
  <c r="L16" i="26" s="1"/>
  <c r="N16" i="26" a="1"/>
  <c r="N16" i="26" s="1"/>
  <c r="P16" i="26" a="1"/>
  <c r="P16" i="26" s="1"/>
  <c r="R16" i="26" a="1"/>
  <c r="R16" i="26" s="1"/>
  <c r="T16" i="26" a="1"/>
  <c r="T16" i="26" s="1"/>
  <c r="V16" i="26" a="1"/>
  <c r="V16" i="26" s="1"/>
  <c r="X16" i="26" a="1"/>
  <c r="X16" i="26" s="1"/>
  <c r="Z16" i="26" a="1"/>
  <c r="Z16" i="26" s="1"/>
  <c r="AB16" i="26" a="1"/>
  <c r="AB16" i="26" s="1"/>
  <c r="AD16" i="26" a="1"/>
  <c r="AD16" i="26" s="1"/>
  <c r="AF16" i="26" a="1"/>
  <c r="AF16" i="26" s="1"/>
  <c r="AH16" i="26" a="1"/>
  <c r="AH16" i="26" s="1"/>
  <c r="AJ16" i="26" a="1"/>
  <c r="AJ16" i="26" s="1"/>
  <c r="AL16" i="26" a="1"/>
  <c r="AL16" i="26" s="1"/>
  <c r="AN16" i="26" a="1"/>
  <c r="AN16" i="26" s="1"/>
  <c r="AP16" i="26" a="1"/>
  <c r="AP16" i="26" s="1"/>
  <c r="AR16" i="26" a="1"/>
  <c r="AR16" i="26" s="1"/>
  <c r="AT16" i="26" a="1"/>
  <c r="AT16" i="26" s="1"/>
  <c r="AV16" i="26" a="1"/>
  <c r="AV16" i="26" s="1"/>
  <c r="AX16" i="26" a="1"/>
  <c r="AX16" i="26" s="1"/>
  <c r="AZ16" i="26" a="1"/>
  <c r="AZ16" i="26" s="1"/>
  <c r="BB16" i="26" a="1"/>
  <c r="BB16" i="26" s="1"/>
  <c r="BD16" i="26" a="1"/>
  <c r="BD16" i="26" s="1"/>
  <c r="BF16" i="26" a="1"/>
  <c r="BF16" i="26" s="1"/>
  <c r="BH16" i="26" a="1"/>
  <c r="BH16" i="26" s="1"/>
  <c r="BJ16" i="26" a="1"/>
  <c r="BJ16" i="26" s="1"/>
  <c r="C18" i="26" a="1"/>
  <c r="C18" i="26" s="1"/>
  <c r="A18" i="26" s="1"/>
  <c r="E18" i="26" a="1"/>
  <c r="E18" i="26" s="1"/>
  <c r="G18" i="26" a="1"/>
  <c r="G18" i="26" s="1"/>
  <c r="I18" i="26" a="1"/>
  <c r="I18" i="26" s="1"/>
  <c r="K18" i="26" a="1"/>
  <c r="K18" i="26" s="1"/>
  <c r="M18" i="26" a="1"/>
  <c r="M18" i="26" s="1"/>
  <c r="O18" i="26" a="1"/>
  <c r="O18" i="26" s="1"/>
  <c r="Q18" i="26" a="1"/>
  <c r="Q18" i="26" s="1"/>
  <c r="S18" i="26" a="1"/>
  <c r="S18" i="26" s="1"/>
  <c r="U18" i="26" a="1"/>
  <c r="U18" i="26" s="1"/>
  <c r="W18" i="26" a="1"/>
  <c r="W18" i="26" s="1"/>
  <c r="Y18" i="26" a="1"/>
  <c r="Y18" i="26" s="1"/>
  <c r="AA18" i="26" a="1"/>
  <c r="AA18" i="26" s="1"/>
  <c r="AC18" i="26" a="1"/>
  <c r="AC18" i="26" s="1"/>
  <c r="AE18" i="26" a="1"/>
  <c r="AE18" i="26" s="1"/>
  <c r="AG18" i="26" a="1"/>
  <c r="AG18" i="26" s="1"/>
  <c r="AI18" i="26" a="1"/>
  <c r="AI18" i="26" s="1"/>
  <c r="AK18" i="26" a="1"/>
  <c r="AK18" i="26" s="1"/>
  <c r="AM18" i="26" a="1"/>
  <c r="AM18" i="26" s="1"/>
  <c r="AO18" i="26" a="1"/>
  <c r="AO18" i="26" s="1"/>
  <c r="AQ18" i="26" a="1"/>
  <c r="AQ18" i="26" s="1"/>
  <c r="AS18" i="26" a="1"/>
  <c r="AS18" i="26" s="1"/>
  <c r="AU18" i="26" a="1"/>
  <c r="AU18" i="26" s="1"/>
  <c r="AW18" i="26" a="1"/>
  <c r="AW18" i="26" s="1"/>
  <c r="AY18" i="26" a="1"/>
  <c r="AY18" i="26" s="1"/>
  <c r="BA18" i="26" a="1"/>
  <c r="BA18" i="26" s="1"/>
  <c r="BC18" i="26" a="1"/>
  <c r="BC18" i="26" s="1"/>
  <c r="BE18" i="26" a="1"/>
  <c r="BE18" i="26" s="1"/>
  <c r="BG18" i="26" a="1"/>
  <c r="BG18" i="26" s="1"/>
  <c r="BI18" i="26" a="1"/>
  <c r="BI18" i="26" s="1"/>
  <c r="BK18" i="26" a="1"/>
  <c r="BK18" i="26" s="1"/>
  <c r="D20" i="26" a="1"/>
  <c r="D20" i="26" s="1"/>
  <c r="F20" i="26" a="1"/>
  <c r="F20" i="26" s="1"/>
  <c r="H20" i="26" a="1"/>
  <c r="H20" i="26" s="1"/>
  <c r="J20" i="26" a="1"/>
  <c r="J20" i="26" s="1"/>
  <c r="L20" i="26" a="1"/>
  <c r="L20" i="26" s="1"/>
  <c r="N20" i="26" a="1"/>
  <c r="N20" i="26" s="1"/>
  <c r="P20" i="26" a="1"/>
  <c r="P20" i="26" s="1"/>
  <c r="R20" i="26" a="1"/>
  <c r="R20" i="26" s="1"/>
  <c r="T20" i="26" a="1"/>
  <c r="T20" i="26" s="1"/>
  <c r="V20" i="26" a="1"/>
  <c r="V20" i="26" s="1"/>
  <c r="X20" i="26" a="1"/>
  <c r="X20" i="26" s="1"/>
  <c r="Z20" i="26" a="1"/>
  <c r="Z20" i="26" s="1"/>
  <c r="AB20" i="26" a="1"/>
  <c r="AB20" i="26" s="1"/>
  <c r="AD20" i="26" a="1"/>
  <c r="AD20" i="26" s="1"/>
  <c r="AF20" i="26" a="1"/>
  <c r="AF20" i="26" s="1"/>
  <c r="AH20" i="26" a="1"/>
  <c r="AH20" i="26" s="1"/>
  <c r="AJ20" i="26" a="1"/>
  <c r="AJ20" i="26" s="1"/>
  <c r="AL20" i="26" a="1"/>
  <c r="AL20" i="26" s="1"/>
  <c r="AN20" i="26" a="1"/>
  <c r="AN20" i="26" s="1"/>
  <c r="AP20" i="26" a="1"/>
  <c r="AP20" i="26" s="1"/>
  <c r="AR20" i="26" a="1"/>
  <c r="AR20" i="26" s="1"/>
  <c r="AT20" i="26" a="1"/>
  <c r="AT20" i="26" s="1"/>
  <c r="AV20" i="26" a="1"/>
  <c r="AV20" i="26" s="1"/>
  <c r="AX20" i="26" a="1"/>
  <c r="AX20" i="26" s="1"/>
  <c r="AZ20" i="26" a="1"/>
  <c r="AZ20" i="26" s="1"/>
  <c r="BB20" i="26" a="1"/>
  <c r="BB20" i="26" s="1"/>
  <c r="BD20" i="26" a="1"/>
  <c r="BD20" i="26" s="1"/>
  <c r="BF20" i="26" a="1"/>
  <c r="BF20" i="26" s="1"/>
  <c r="BH20" i="26" a="1"/>
  <c r="BH20" i="26" s="1"/>
  <c r="BJ20" i="26" a="1"/>
  <c r="BJ20" i="26" s="1"/>
  <c r="C22" i="26" a="1"/>
  <c r="C22" i="26" s="1"/>
  <c r="A22" i="26" s="1"/>
  <c r="E22" i="26" a="1"/>
  <c r="E22" i="26" s="1"/>
  <c r="G22" i="26" a="1"/>
  <c r="G22" i="26" s="1"/>
  <c r="I22" i="26" a="1"/>
  <c r="I22" i="26" s="1"/>
  <c r="K22" i="26" a="1"/>
  <c r="K22" i="26" s="1"/>
  <c r="M22" i="26" a="1"/>
  <c r="M22" i="26" s="1"/>
  <c r="O22" i="26" a="1"/>
  <c r="O22" i="26" s="1"/>
  <c r="Q22" i="26" a="1"/>
  <c r="Q22" i="26" s="1"/>
  <c r="S22" i="26" a="1"/>
  <c r="S22" i="26" s="1"/>
  <c r="U22" i="26" a="1"/>
  <c r="U22" i="26" s="1"/>
  <c r="W22" i="26" a="1"/>
  <c r="W22" i="26" s="1"/>
  <c r="Y22" i="26" a="1"/>
  <c r="Y22" i="26" s="1"/>
  <c r="AA22" i="26" a="1"/>
  <c r="AA22" i="26" s="1"/>
  <c r="AC22" i="26" a="1"/>
  <c r="AC22" i="26" s="1"/>
  <c r="AE22" i="26" a="1"/>
  <c r="AE22" i="26" s="1"/>
  <c r="AG22" i="26" a="1"/>
  <c r="AG22" i="26" s="1"/>
  <c r="AI22" i="26" a="1"/>
  <c r="AI22" i="26" s="1"/>
  <c r="AK22" i="26" a="1"/>
  <c r="AK22" i="26" s="1"/>
  <c r="AM22" i="26" a="1"/>
  <c r="AM22" i="26" s="1"/>
  <c r="AO22" i="26" a="1"/>
  <c r="AO22" i="26" s="1"/>
  <c r="AQ22" i="26" a="1"/>
  <c r="AQ22" i="26" s="1"/>
  <c r="AS22" i="26" a="1"/>
  <c r="AS22" i="26" s="1"/>
  <c r="AU22" i="26" a="1"/>
  <c r="AU22" i="26" s="1"/>
  <c r="AW22" i="26" a="1"/>
  <c r="AW22" i="26" s="1"/>
  <c r="AY22" i="26" a="1"/>
  <c r="AY22" i="26" s="1"/>
  <c r="BA22" i="26" a="1"/>
  <c r="BA22" i="26" s="1"/>
  <c r="BC22" i="26" a="1"/>
  <c r="BC22" i="26" s="1"/>
  <c r="BE22" i="26" a="1"/>
  <c r="BE22" i="26" s="1"/>
  <c r="BG22" i="26" a="1"/>
  <c r="BG22" i="26" s="1"/>
  <c r="BI22" i="26" a="1"/>
  <c r="BI22" i="26" s="1"/>
  <c r="BK22" i="26" a="1"/>
  <c r="BK22" i="26" s="1"/>
  <c r="D24" i="26" a="1"/>
  <c r="D24" i="26" s="1"/>
  <c r="F24" i="26" a="1"/>
  <c r="F24" i="26" s="1"/>
  <c r="H24" i="26" a="1"/>
  <c r="H24" i="26" s="1"/>
  <c r="J24" i="26" a="1"/>
  <c r="J24" i="26" s="1"/>
  <c r="L24" i="26" a="1"/>
  <c r="L24" i="26" s="1"/>
  <c r="N24" i="26" a="1"/>
  <c r="N24" i="26" s="1"/>
  <c r="P24" i="26" a="1"/>
  <c r="P24" i="26" s="1"/>
  <c r="R24" i="26" a="1"/>
  <c r="R24" i="26" s="1"/>
  <c r="T24" i="26" a="1"/>
  <c r="T24" i="26" s="1"/>
  <c r="V24" i="26" a="1"/>
  <c r="V24" i="26" s="1"/>
  <c r="X24" i="26" a="1"/>
  <c r="X24" i="26" s="1"/>
  <c r="Z24" i="26" a="1"/>
  <c r="Z24" i="26" s="1"/>
  <c r="AB24" i="26" a="1"/>
  <c r="AB24" i="26" s="1"/>
  <c r="AD24" i="26" a="1"/>
  <c r="AD24" i="26" s="1"/>
  <c r="AF24" i="26" a="1"/>
  <c r="AF24" i="26" s="1"/>
  <c r="AH24" i="26" a="1"/>
  <c r="AH24" i="26" s="1"/>
  <c r="AJ24" i="26" a="1"/>
  <c r="AJ24" i="26" s="1"/>
  <c r="AL24" i="26" a="1"/>
  <c r="AL24" i="26" s="1"/>
  <c r="AN24" i="26" a="1"/>
  <c r="AN24" i="26" s="1"/>
  <c r="AP24" i="26" a="1"/>
  <c r="AP24" i="26" s="1"/>
  <c r="AR24" i="26" a="1"/>
  <c r="AR24" i="26" s="1"/>
  <c r="AT24" i="26" a="1"/>
  <c r="AT24" i="26" s="1"/>
  <c r="AV24" i="26" a="1"/>
  <c r="AV24" i="26" s="1"/>
  <c r="AX24" i="26" a="1"/>
  <c r="AX24" i="26" s="1"/>
  <c r="AZ24" i="26" a="1"/>
  <c r="AZ24" i="26" s="1"/>
  <c r="BB24" i="26" a="1"/>
  <c r="BB24" i="26" s="1"/>
  <c r="BD24" i="26" a="1"/>
  <c r="BD24" i="26" s="1"/>
  <c r="BF24" i="26" a="1"/>
  <c r="BF24" i="26" s="1"/>
  <c r="BH24" i="26" a="1"/>
  <c r="BH24" i="26" s="1"/>
  <c r="BJ24" i="26" a="1"/>
  <c r="BJ24" i="26" s="1"/>
  <c r="C26" i="26" a="1"/>
  <c r="C26" i="26" s="1"/>
  <c r="A26" i="26" s="1"/>
  <c r="E26" i="26" a="1"/>
  <c r="E26" i="26" s="1"/>
  <c r="G26" i="26" a="1"/>
  <c r="G26" i="26" s="1"/>
  <c r="I26" i="26" a="1"/>
  <c r="I26" i="26" s="1"/>
  <c r="K26" i="26" a="1"/>
  <c r="K26" i="26" s="1"/>
  <c r="M26" i="26" a="1"/>
  <c r="M26" i="26" s="1"/>
  <c r="O26" i="26" a="1"/>
  <c r="O26" i="26" s="1"/>
  <c r="Q26" i="26" a="1"/>
  <c r="Q26" i="26" s="1"/>
  <c r="S26" i="26" a="1"/>
  <c r="S26" i="26" s="1"/>
  <c r="U26" i="26" a="1"/>
  <c r="U26" i="26" s="1"/>
  <c r="W26" i="26" a="1"/>
  <c r="W26" i="26" s="1"/>
  <c r="Y26" i="26" a="1"/>
  <c r="Y26" i="26" s="1"/>
  <c r="AA26" i="26" a="1"/>
  <c r="AA26" i="26" s="1"/>
  <c r="AC26" i="26" a="1"/>
  <c r="AC26" i="26" s="1"/>
  <c r="AE26" i="26" a="1"/>
  <c r="AE26" i="26" s="1"/>
  <c r="AG26" i="26" a="1"/>
  <c r="AG26" i="26" s="1"/>
  <c r="AI26" i="26" a="1"/>
  <c r="AI26" i="26" s="1"/>
  <c r="AK26" i="26" a="1"/>
  <c r="AK26" i="26" s="1"/>
  <c r="AM26" i="26" a="1"/>
  <c r="AM26" i="26" s="1"/>
  <c r="AO26" i="26" a="1"/>
  <c r="AO26" i="26" s="1"/>
  <c r="AQ26" i="26" a="1"/>
  <c r="AQ26" i="26" s="1"/>
  <c r="AS26" i="26" a="1"/>
  <c r="AS26" i="26" s="1"/>
  <c r="AU26" i="26" a="1"/>
  <c r="AU26" i="26" s="1"/>
  <c r="AW26" i="26" a="1"/>
  <c r="AW26" i="26" s="1"/>
  <c r="AY26" i="26" a="1"/>
  <c r="AY26" i="26" s="1"/>
  <c r="BA26" i="26" a="1"/>
  <c r="BA26" i="26" s="1"/>
  <c r="BC26" i="26" a="1"/>
  <c r="BC26" i="26" s="1"/>
  <c r="BE26" i="26" a="1"/>
  <c r="BE26" i="26" s="1"/>
  <c r="BG26" i="26" a="1"/>
  <c r="BG26" i="26" s="1"/>
  <c r="BI26" i="26" a="1"/>
  <c r="BI26" i="26" s="1"/>
  <c r="BK26" i="26" a="1"/>
  <c r="BK26" i="26" s="1"/>
  <c r="D28" i="26" a="1"/>
  <c r="D28" i="26" s="1"/>
  <c r="F28" i="26" a="1"/>
  <c r="F28" i="26" s="1"/>
  <c r="H28" i="26" a="1"/>
  <c r="H28" i="26" s="1"/>
  <c r="J28" i="26" a="1"/>
  <c r="J28" i="26" s="1"/>
  <c r="L28" i="26" a="1"/>
  <c r="L28" i="26" s="1"/>
  <c r="N28" i="26" a="1"/>
  <c r="N28" i="26" s="1"/>
  <c r="P28" i="26" a="1"/>
  <c r="P28" i="26" s="1"/>
  <c r="R28" i="26" a="1"/>
  <c r="R28" i="26" s="1"/>
  <c r="T28" i="26" a="1"/>
  <c r="T28" i="26" s="1"/>
  <c r="V28" i="26" a="1"/>
  <c r="V28" i="26" s="1"/>
  <c r="X28" i="26" a="1"/>
  <c r="X28" i="26" s="1"/>
  <c r="Z28" i="26" a="1"/>
  <c r="Z28" i="26" s="1"/>
  <c r="AB28" i="26" a="1"/>
  <c r="AB28" i="26" s="1"/>
  <c r="AD28" i="26" a="1"/>
  <c r="AD28" i="26" s="1"/>
  <c r="AF28" i="26" a="1"/>
  <c r="AF28" i="26" s="1"/>
  <c r="AH28" i="26" a="1"/>
  <c r="AH28" i="26" s="1"/>
  <c r="AJ28" i="26" a="1"/>
  <c r="AJ28" i="26" s="1"/>
  <c r="AL28" i="26" a="1"/>
  <c r="AL28" i="26" s="1"/>
  <c r="AN28" i="26" a="1"/>
  <c r="AN28" i="26" s="1"/>
  <c r="AP28" i="26" a="1"/>
  <c r="AP28" i="26" s="1"/>
  <c r="AR28" i="26" a="1"/>
  <c r="AR28" i="26" s="1"/>
  <c r="AT28" i="26" a="1"/>
  <c r="AT28" i="26" s="1"/>
  <c r="AV28" i="26" a="1"/>
  <c r="AV28" i="26" s="1"/>
  <c r="AX28" i="26" a="1"/>
  <c r="AX28" i="26" s="1"/>
  <c r="AZ28" i="26" a="1"/>
  <c r="AZ28" i="26" s="1"/>
  <c r="BB28" i="26" a="1"/>
  <c r="BB28" i="26" s="1"/>
  <c r="BD28" i="26" a="1"/>
  <c r="BD28" i="26" s="1"/>
  <c r="BF28" i="26" a="1"/>
  <c r="BF28" i="26" s="1"/>
  <c r="BH28" i="26" a="1"/>
  <c r="BH28" i="26" s="1"/>
  <c r="BJ28" i="26" a="1"/>
  <c r="BJ28" i="26" s="1"/>
  <c r="C30" i="26" a="1"/>
  <c r="C30" i="26" s="1"/>
  <c r="A30" i="26" s="1"/>
  <c r="E30" i="26" a="1"/>
  <c r="E30" i="26" s="1"/>
  <c r="G30" i="26" a="1"/>
  <c r="G30" i="26" s="1"/>
  <c r="I30" i="26" a="1"/>
  <c r="I30" i="26" s="1"/>
  <c r="K30" i="26" a="1"/>
  <c r="K30" i="26" s="1"/>
  <c r="M30" i="26" a="1"/>
  <c r="M30" i="26" s="1"/>
  <c r="O30" i="26" a="1"/>
  <c r="O30" i="26" s="1"/>
  <c r="Q30" i="26" a="1"/>
  <c r="Q30" i="26" s="1"/>
  <c r="S30" i="26" a="1"/>
  <c r="S30" i="26" s="1"/>
  <c r="U30" i="26" a="1"/>
  <c r="U30" i="26" s="1"/>
  <c r="W30" i="26" a="1"/>
  <c r="W30" i="26" s="1"/>
  <c r="Y30" i="26" a="1"/>
  <c r="Y30" i="26" s="1"/>
  <c r="AA30" i="26" a="1"/>
  <c r="AA30" i="26" s="1"/>
  <c r="AC30" i="26" a="1"/>
  <c r="AC30" i="26" s="1"/>
  <c r="AE30" i="26" a="1"/>
  <c r="AE30" i="26" s="1"/>
  <c r="AG30" i="26" a="1"/>
  <c r="AG30" i="26" s="1"/>
  <c r="AI30" i="26" a="1"/>
  <c r="AI30" i="26" s="1"/>
  <c r="AK30" i="26" a="1"/>
  <c r="AK30" i="26" s="1"/>
  <c r="AM30" i="26" a="1"/>
  <c r="AM30" i="26" s="1"/>
  <c r="AO30" i="26" a="1"/>
  <c r="AO30" i="26" s="1"/>
  <c r="AQ30" i="26" a="1"/>
  <c r="AQ30" i="26" s="1"/>
  <c r="AS30" i="26" a="1"/>
  <c r="AS30" i="26" s="1"/>
  <c r="AU30" i="26" a="1"/>
  <c r="AU30" i="26" s="1"/>
  <c r="AW30" i="26" a="1"/>
  <c r="AW30" i="26" s="1"/>
  <c r="AY30" i="26" a="1"/>
  <c r="AY30" i="26" s="1"/>
  <c r="BA30" i="26" a="1"/>
  <c r="BA30" i="26" s="1"/>
  <c r="BC30" i="26" a="1"/>
  <c r="BC30" i="26" s="1"/>
  <c r="BE30" i="26" a="1"/>
  <c r="BE30" i="26" s="1"/>
  <c r="BG30" i="26" a="1"/>
  <c r="BG30" i="26" s="1"/>
  <c r="BI30" i="26" a="1"/>
  <c r="BI30" i="26" s="1"/>
  <c r="BK30" i="26" a="1"/>
  <c r="BK30" i="26" s="1"/>
  <c r="D32" i="26" a="1"/>
  <c r="D32" i="26" s="1"/>
  <c r="F32" i="26" a="1"/>
  <c r="F32" i="26" s="1"/>
  <c r="H32" i="26" a="1"/>
  <c r="H32" i="26" s="1"/>
  <c r="J32" i="26" a="1"/>
  <c r="J32" i="26" s="1"/>
  <c r="L32" i="26" a="1"/>
  <c r="L32" i="26" s="1"/>
  <c r="N32" i="26" a="1"/>
  <c r="N32" i="26" s="1"/>
  <c r="P32" i="26" a="1"/>
  <c r="P32" i="26" s="1"/>
  <c r="R32" i="26" a="1"/>
  <c r="R32" i="26" s="1"/>
  <c r="T32" i="26" a="1"/>
  <c r="T32" i="26" s="1"/>
  <c r="V32" i="26" a="1"/>
  <c r="V32" i="26" s="1"/>
  <c r="X32" i="26" a="1"/>
  <c r="X32" i="26" s="1"/>
  <c r="Z32" i="26" a="1"/>
  <c r="Z32" i="26" s="1"/>
  <c r="AB32" i="26" a="1"/>
  <c r="AB32" i="26" s="1"/>
  <c r="AD32" i="26" a="1"/>
  <c r="AD32" i="26" s="1"/>
  <c r="AF32" i="26" a="1"/>
  <c r="AF32" i="26" s="1"/>
  <c r="AH32" i="26" a="1"/>
  <c r="AH32" i="26" s="1"/>
  <c r="AJ32" i="26" a="1"/>
  <c r="AJ32" i="26" s="1"/>
  <c r="AL32" i="26" a="1"/>
  <c r="AL32" i="26" s="1"/>
  <c r="AN32" i="26" a="1"/>
  <c r="AN32" i="26" s="1"/>
  <c r="AP32" i="26" a="1"/>
  <c r="AP32" i="26" s="1"/>
  <c r="AR32" i="26" a="1"/>
  <c r="AR32" i="26" s="1"/>
  <c r="AT32" i="26" a="1"/>
  <c r="AT32" i="26" s="1"/>
  <c r="AV32" i="26" a="1"/>
  <c r="AV32" i="26" s="1"/>
  <c r="AX32" i="26" a="1"/>
  <c r="AX32" i="26" s="1"/>
  <c r="AZ32" i="26" a="1"/>
  <c r="AZ32" i="26" s="1"/>
  <c r="BB32" i="26" a="1"/>
  <c r="BB32" i="26" s="1"/>
  <c r="BD32" i="26" a="1"/>
  <c r="BD32" i="26" s="1"/>
  <c r="BF32" i="26" a="1"/>
  <c r="BF32" i="26" s="1"/>
  <c r="BH32" i="26" a="1"/>
  <c r="BH32" i="26" s="1"/>
  <c r="BJ32" i="26" a="1"/>
  <c r="BJ32" i="26" s="1"/>
  <c r="C34" i="26" a="1"/>
  <c r="C34" i="26" s="1"/>
  <c r="A34" i="26" s="1"/>
  <c r="E34" i="26" a="1"/>
  <c r="E34" i="26" s="1"/>
  <c r="G34" i="26" a="1"/>
  <c r="G34" i="26" s="1"/>
  <c r="I34" i="26" a="1"/>
  <c r="I34" i="26" s="1"/>
  <c r="K34" i="26" a="1"/>
  <c r="K34" i="26" s="1"/>
  <c r="M34" i="26" a="1"/>
  <c r="M34" i="26" s="1"/>
  <c r="O34" i="26" a="1"/>
  <c r="O34" i="26" s="1"/>
  <c r="Q34" i="26" a="1"/>
  <c r="Q34" i="26" s="1"/>
  <c r="S34" i="26" a="1"/>
  <c r="S34" i="26" s="1"/>
  <c r="U34" i="26" a="1"/>
  <c r="U34" i="26" s="1"/>
  <c r="W34" i="26" a="1"/>
  <c r="W34" i="26" s="1"/>
  <c r="Y34" i="26" a="1"/>
  <c r="Y34" i="26" s="1"/>
  <c r="AA34" i="26" a="1"/>
  <c r="AA34" i="26" s="1"/>
  <c r="AC34" i="26" a="1"/>
  <c r="AC34" i="26" s="1"/>
  <c r="AE34" i="26" a="1"/>
  <c r="AE34" i="26" s="1"/>
  <c r="AG34" i="26" a="1"/>
  <c r="AG34" i="26" s="1"/>
  <c r="AI34" i="26" a="1"/>
  <c r="AI34" i="26" s="1"/>
  <c r="AK34" i="26" a="1"/>
  <c r="AK34" i="26" s="1"/>
  <c r="AM34" i="26" a="1"/>
  <c r="AM34" i="26" s="1"/>
  <c r="AO34" i="26" a="1"/>
  <c r="AO34" i="26" s="1"/>
  <c r="AQ34" i="26" a="1"/>
  <c r="AQ34" i="26" s="1"/>
  <c r="AS34" i="26" a="1"/>
  <c r="AS34" i="26" s="1"/>
  <c r="AU34" i="26" a="1"/>
  <c r="AU34" i="26" s="1"/>
  <c r="AW34" i="26" a="1"/>
  <c r="AW34" i="26" s="1"/>
  <c r="AY34" i="26" a="1"/>
  <c r="AY34" i="26" s="1"/>
  <c r="BA34" i="26" a="1"/>
  <c r="BA34" i="26" s="1"/>
  <c r="BC34" i="26" a="1"/>
  <c r="BC34" i="26" s="1"/>
  <c r="BE34" i="26" a="1"/>
  <c r="BE34" i="26" s="1"/>
  <c r="BG34" i="26" a="1"/>
  <c r="BG34" i="26" s="1"/>
  <c r="BI34" i="26" a="1"/>
  <c r="BI34" i="26" s="1"/>
  <c r="BK34" i="26" a="1"/>
  <c r="BK34" i="26" s="1"/>
  <c r="D36" i="26" a="1"/>
  <c r="D36" i="26" s="1"/>
  <c r="F36" i="26" a="1"/>
  <c r="F36" i="26" s="1"/>
  <c r="H36" i="26" a="1"/>
  <c r="H36" i="26" s="1"/>
  <c r="J36" i="26" a="1"/>
  <c r="J36" i="26" s="1"/>
  <c r="L36" i="26" a="1"/>
  <c r="L36" i="26" s="1"/>
  <c r="N36" i="26" a="1"/>
  <c r="N36" i="26" s="1"/>
  <c r="P36" i="26" a="1"/>
  <c r="P36" i="26" s="1"/>
  <c r="R36" i="26" a="1"/>
  <c r="R36" i="26" s="1"/>
  <c r="T36" i="26" a="1"/>
  <c r="T36" i="26" s="1"/>
  <c r="V36" i="26" a="1"/>
  <c r="V36" i="26" s="1"/>
  <c r="X36" i="26" a="1"/>
  <c r="X36" i="26" s="1"/>
  <c r="Z36" i="26" a="1"/>
  <c r="Z36" i="26" s="1"/>
  <c r="AB36" i="26" a="1"/>
  <c r="AB36" i="26" s="1"/>
  <c r="AD36" i="26" a="1"/>
  <c r="AD36" i="26" s="1"/>
  <c r="AF36" i="26" a="1"/>
  <c r="AF36" i="26" s="1"/>
  <c r="AH36" i="26" a="1"/>
  <c r="AH36" i="26" s="1"/>
  <c r="AJ36" i="26" a="1"/>
  <c r="AJ36" i="26" s="1"/>
  <c r="AL36" i="26" a="1"/>
  <c r="AL36" i="26" s="1"/>
  <c r="AN36" i="26" a="1"/>
  <c r="AN36" i="26" s="1"/>
  <c r="AP36" i="26" a="1"/>
  <c r="AP36" i="26" s="1"/>
  <c r="AR36" i="26" a="1"/>
  <c r="AR36" i="26" s="1"/>
  <c r="AT36" i="26" a="1"/>
  <c r="AT36" i="26" s="1"/>
  <c r="AV36" i="26" a="1"/>
  <c r="AV36" i="26" s="1"/>
  <c r="AX36" i="26" a="1"/>
  <c r="AX36" i="26" s="1"/>
  <c r="AZ36" i="26" a="1"/>
  <c r="AZ36" i="26" s="1"/>
  <c r="BB36" i="26" a="1"/>
  <c r="BB36" i="26" s="1"/>
  <c r="BD36" i="26" a="1"/>
  <c r="BD36" i="26" s="1"/>
  <c r="BF36" i="26" a="1"/>
  <c r="BF36" i="26" s="1"/>
  <c r="BH36" i="26" a="1"/>
  <c r="BH36" i="26" s="1"/>
  <c r="BJ36" i="26" a="1"/>
  <c r="BJ36" i="26" s="1"/>
  <c r="C38" i="26" a="1"/>
  <c r="C38" i="26" s="1"/>
  <c r="A38" i="26" s="1"/>
  <c r="E38" i="26" a="1"/>
  <c r="E38" i="26" s="1"/>
  <c r="G38" i="26" a="1"/>
  <c r="G38" i="26" s="1"/>
  <c r="I38" i="26" a="1"/>
  <c r="I38" i="26" s="1"/>
  <c r="K38" i="26" a="1"/>
  <c r="K38" i="26" s="1"/>
  <c r="M38" i="26" a="1"/>
  <c r="M38" i="26" s="1"/>
  <c r="O38" i="26" a="1"/>
  <c r="O38" i="26" s="1"/>
  <c r="Q38" i="26" a="1"/>
  <c r="Q38" i="26" s="1"/>
  <c r="S38" i="26" a="1"/>
  <c r="S38" i="26" s="1"/>
  <c r="U38" i="26" a="1"/>
  <c r="U38" i="26" s="1"/>
  <c r="W38" i="26" a="1"/>
  <c r="W38" i="26" s="1"/>
  <c r="Y38" i="26" a="1"/>
  <c r="Y38" i="26" s="1"/>
  <c r="AA38" i="26" a="1"/>
  <c r="AA38" i="26" s="1"/>
  <c r="AC38" i="26" a="1"/>
  <c r="AC38" i="26" s="1"/>
  <c r="AE38" i="26" a="1"/>
  <c r="AE38" i="26" s="1"/>
  <c r="AG38" i="26" a="1"/>
  <c r="AG38" i="26" s="1"/>
  <c r="AI38" i="26" a="1"/>
  <c r="AI38" i="26" s="1"/>
  <c r="AK38" i="26" a="1"/>
  <c r="AK38" i="26" s="1"/>
  <c r="AM38" i="26" a="1"/>
  <c r="AM38" i="26" s="1"/>
  <c r="AO38" i="26" a="1"/>
  <c r="AO38" i="26" s="1"/>
  <c r="AQ38" i="26" a="1"/>
  <c r="AQ38" i="26" s="1"/>
  <c r="AS38" i="26" a="1"/>
  <c r="AS38" i="26" s="1"/>
  <c r="AU38" i="26" a="1"/>
  <c r="AU38" i="26" s="1"/>
  <c r="AW38" i="26" a="1"/>
  <c r="AW38" i="26" s="1"/>
  <c r="AY38" i="26" a="1"/>
  <c r="AY38" i="26" s="1"/>
  <c r="BA38" i="26" a="1"/>
  <c r="BA38" i="26" s="1"/>
  <c r="BC38" i="26" a="1"/>
  <c r="BC38" i="26" s="1"/>
  <c r="BE38" i="26" a="1"/>
  <c r="BE38" i="26" s="1"/>
  <c r="BG38" i="26" a="1"/>
  <c r="BG38" i="26" s="1"/>
  <c r="BI38" i="26" a="1"/>
  <c r="BI38" i="26" s="1"/>
  <c r="BK38" i="26" a="1"/>
  <c r="BK38" i="26" s="1"/>
  <c r="D40" i="26" a="1"/>
  <c r="D40" i="26" s="1"/>
  <c r="F40" i="26" a="1"/>
  <c r="F40" i="26" s="1"/>
  <c r="H40" i="26" a="1"/>
  <c r="H40" i="26" s="1"/>
  <c r="J40" i="26" a="1"/>
  <c r="J40" i="26" s="1"/>
  <c r="L40" i="26" a="1"/>
  <c r="L40" i="26" s="1"/>
  <c r="N40" i="26" a="1"/>
  <c r="N40" i="26" s="1"/>
  <c r="P40" i="26" a="1"/>
  <c r="P40" i="26" s="1"/>
  <c r="R40" i="26" a="1"/>
  <c r="R40" i="26" s="1"/>
  <c r="T40" i="26" a="1"/>
  <c r="T40" i="26" s="1"/>
  <c r="V40" i="26" a="1"/>
  <c r="V40" i="26" s="1"/>
  <c r="X40" i="26" a="1"/>
  <c r="X40" i="26" s="1"/>
  <c r="Z40" i="26" a="1"/>
  <c r="Z40" i="26" s="1"/>
  <c r="AB40" i="26" a="1"/>
  <c r="AB40" i="26" s="1"/>
  <c r="AD40" i="26" a="1"/>
  <c r="AD40" i="26" s="1"/>
  <c r="AF40" i="26" a="1"/>
  <c r="AF40" i="26" s="1"/>
  <c r="AH40" i="26" a="1"/>
  <c r="AH40" i="26" s="1"/>
  <c r="AJ40" i="26" a="1"/>
  <c r="AJ40" i="26" s="1"/>
  <c r="AL40" i="26" a="1"/>
  <c r="AL40" i="26" s="1"/>
  <c r="AN40" i="26" a="1"/>
  <c r="AN40" i="26" s="1"/>
  <c r="AP40" i="26" a="1"/>
  <c r="AP40" i="26" s="1"/>
  <c r="AR40" i="26" a="1"/>
  <c r="AR40" i="26" s="1"/>
  <c r="AT40" i="26" a="1"/>
  <c r="AT40" i="26" s="1"/>
  <c r="AV40" i="26" a="1"/>
  <c r="AV40" i="26" s="1"/>
  <c r="AX40" i="26" a="1"/>
  <c r="AX40" i="26" s="1"/>
  <c r="AZ40" i="26" a="1"/>
  <c r="AZ40" i="26" s="1"/>
  <c r="BB40" i="26" a="1"/>
  <c r="BB40" i="26" s="1"/>
  <c r="BD40" i="26" a="1"/>
  <c r="BD40" i="26" s="1"/>
  <c r="BF40" i="26" a="1"/>
  <c r="BF40" i="26" s="1"/>
  <c r="BH40" i="26" a="1"/>
  <c r="BH40" i="26" s="1"/>
  <c r="BJ40" i="26" a="1"/>
  <c r="BJ40" i="26" s="1"/>
  <c r="C42" i="26" a="1"/>
  <c r="C42" i="26" s="1"/>
  <c r="A42" i="26" s="1"/>
  <c r="E42" i="26" a="1"/>
  <c r="E42" i="26" s="1"/>
  <c r="G42" i="26" a="1"/>
  <c r="G42" i="26" s="1"/>
  <c r="I42" i="26" a="1"/>
  <c r="I42" i="26" s="1"/>
  <c r="K42" i="26" a="1"/>
  <c r="K42" i="26" s="1"/>
  <c r="M42" i="26" a="1"/>
  <c r="M42" i="26" s="1"/>
  <c r="O42" i="26" a="1"/>
  <c r="O42" i="26" s="1"/>
  <c r="Q42" i="26" a="1"/>
  <c r="Q42" i="26" s="1"/>
  <c r="S42" i="26" a="1"/>
  <c r="S42" i="26" s="1"/>
  <c r="U42" i="26" a="1"/>
  <c r="U42" i="26" s="1"/>
  <c r="W42" i="26" a="1"/>
  <c r="W42" i="26" s="1"/>
  <c r="Y42" i="26" a="1"/>
  <c r="Y42" i="26" s="1"/>
  <c r="AA42" i="26" a="1"/>
  <c r="AA42" i="26" s="1"/>
  <c r="AC42" i="26" a="1"/>
  <c r="AC42" i="26" s="1"/>
  <c r="AE42" i="26" a="1"/>
  <c r="AE42" i="26" s="1"/>
  <c r="AG42" i="26" a="1"/>
  <c r="AG42" i="26" s="1"/>
  <c r="AI42" i="26" a="1"/>
  <c r="AI42" i="26" s="1"/>
  <c r="AK42" i="26" a="1"/>
  <c r="AK42" i="26" s="1"/>
  <c r="AM42" i="26" a="1"/>
  <c r="AM42" i="26" s="1"/>
  <c r="AO42" i="26" a="1"/>
  <c r="AO42" i="26" s="1"/>
  <c r="AQ42" i="26" a="1"/>
  <c r="AQ42" i="26" s="1"/>
  <c r="AS42" i="26" a="1"/>
  <c r="AS42" i="26" s="1"/>
  <c r="AU42" i="26" a="1"/>
  <c r="AU42" i="26" s="1"/>
  <c r="AW42" i="26" a="1"/>
  <c r="AW42" i="26" s="1"/>
  <c r="AY42" i="26" a="1"/>
  <c r="AY42" i="26" s="1"/>
  <c r="BA42" i="26" a="1"/>
  <c r="BA42" i="26" s="1"/>
  <c r="BC42" i="26" a="1"/>
  <c r="BC42" i="26" s="1"/>
  <c r="BE42" i="26" a="1"/>
  <c r="BE42" i="26" s="1"/>
  <c r="BG42" i="26" a="1"/>
  <c r="BG42" i="26" s="1"/>
  <c r="BI42" i="26" a="1"/>
  <c r="BI42" i="26" s="1"/>
  <c r="BK42" i="26" a="1"/>
  <c r="BK42" i="26" s="1"/>
  <c r="D44" i="26" a="1"/>
  <c r="D44" i="26" s="1"/>
  <c r="F44" i="26" a="1"/>
  <c r="F44" i="26" s="1"/>
  <c r="H44" i="26" a="1"/>
  <c r="H44" i="26" s="1"/>
  <c r="J44" i="26" a="1"/>
  <c r="J44" i="26" s="1"/>
  <c r="L44" i="26" a="1"/>
  <c r="L44" i="26" s="1"/>
  <c r="N44" i="26" a="1"/>
  <c r="N44" i="26" s="1"/>
  <c r="P44" i="26" a="1"/>
  <c r="P44" i="26" s="1"/>
  <c r="R44" i="26" a="1"/>
  <c r="R44" i="26" s="1"/>
  <c r="T44" i="26" a="1"/>
  <c r="T44" i="26" s="1"/>
  <c r="V44" i="26" a="1"/>
  <c r="V44" i="26" s="1"/>
  <c r="X44" i="26" a="1"/>
  <c r="X44" i="26" s="1"/>
  <c r="Z44" i="26" a="1"/>
  <c r="Z44" i="26" s="1"/>
  <c r="AB44" i="26" a="1"/>
  <c r="AB44" i="26" s="1"/>
  <c r="AD44" i="26" a="1"/>
  <c r="AD44" i="26" s="1"/>
  <c r="AF44" i="26" a="1"/>
  <c r="AF44" i="26" s="1"/>
  <c r="AH44" i="26" a="1"/>
  <c r="AH44" i="26" s="1"/>
  <c r="AJ44" i="26" a="1"/>
  <c r="AJ44" i="26" s="1"/>
  <c r="AL44" i="26" a="1"/>
  <c r="AL44" i="26" s="1"/>
  <c r="AN44" i="26" a="1"/>
  <c r="AN44" i="26" s="1"/>
  <c r="AP44" i="26" a="1"/>
  <c r="AP44" i="26" s="1"/>
  <c r="AR44" i="26" a="1"/>
  <c r="AR44" i="26" s="1"/>
  <c r="AT44" i="26" a="1"/>
  <c r="AT44" i="26" s="1"/>
  <c r="AV44" i="26" a="1"/>
  <c r="AV44" i="26" s="1"/>
  <c r="AX44" i="26" a="1"/>
  <c r="AX44" i="26" s="1"/>
  <c r="AZ44" i="26" a="1"/>
  <c r="AZ44" i="26" s="1"/>
  <c r="BB44" i="26" a="1"/>
  <c r="BB44" i="26" s="1"/>
  <c r="BD44" i="26" a="1"/>
  <c r="BD44" i="26" s="1"/>
  <c r="BF44" i="26" a="1"/>
  <c r="BF44" i="26" s="1"/>
  <c r="BH44" i="26" a="1"/>
  <c r="BH44" i="26" s="1"/>
  <c r="BJ44" i="26" a="1"/>
  <c r="BJ44" i="26" s="1"/>
  <c r="C5" i="26" a="1"/>
  <c r="C5" i="26" s="1"/>
  <c r="A5" i="26" s="1"/>
  <c r="E5" i="26" a="1"/>
  <c r="E5" i="26" s="1"/>
  <c r="G5" i="26" a="1"/>
  <c r="G5" i="26" s="1"/>
  <c r="I5" i="26" a="1"/>
  <c r="I5" i="26" s="1"/>
  <c r="K5" i="26" a="1"/>
  <c r="K5" i="26" s="1"/>
  <c r="M5" i="26" a="1"/>
  <c r="M5" i="26" s="1"/>
  <c r="O5" i="26" a="1"/>
  <c r="O5" i="26" s="1"/>
  <c r="Q5" i="26" a="1"/>
  <c r="Q5" i="26" s="1"/>
  <c r="S5" i="26" a="1"/>
  <c r="S5" i="26" s="1"/>
  <c r="U5" i="26" a="1"/>
  <c r="U5" i="26" s="1"/>
  <c r="W5" i="26" a="1"/>
  <c r="W5" i="26" s="1"/>
  <c r="Y5" i="26" a="1"/>
  <c r="Y5" i="26" s="1"/>
  <c r="AA5" i="26" a="1"/>
  <c r="AA5" i="26" s="1"/>
  <c r="AC5" i="26" a="1"/>
  <c r="AC5" i="26" s="1"/>
  <c r="AE5" i="26" a="1"/>
  <c r="AE5" i="26" s="1"/>
  <c r="AG5" i="26" a="1"/>
  <c r="AG5" i="26" s="1"/>
  <c r="AI5" i="26" a="1"/>
  <c r="AI5" i="26" s="1"/>
  <c r="AK5" i="26" a="1"/>
  <c r="AK5" i="26" s="1"/>
  <c r="AM5" i="26" a="1"/>
  <c r="AM5" i="26" s="1"/>
  <c r="AO5" i="26" a="1"/>
  <c r="AO5" i="26" s="1"/>
  <c r="AQ5" i="26" a="1"/>
  <c r="AQ5" i="26" s="1"/>
  <c r="AS5" i="26" a="1"/>
  <c r="AS5" i="26" s="1"/>
  <c r="AU5" i="26" a="1"/>
  <c r="AU5" i="26" s="1"/>
  <c r="AW5" i="26" a="1"/>
  <c r="AW5" i="26" s="1"/>
  <c r="AY5" i="26" a="1"/>
  <c r="AY5" i="26" s="1"/>
  <c r="BA5" i="26" a="1"/>
  <c r="BA5" i="26" s="1"/>
  <c r="BC5" i="26" a="1"/>
  <c r="BC5" i="26" s="1"/>
  <c r="BE5" i="26" a="1"/>
  <c r="BE5" i="26" s="1"/>
  <c r="BG5" i="26" a="1"/>
  <c r="BG5" i="26" s="1"/>
  <c r="BI5" i="26" a="1"/>
  <c r="BI5" i="26" s="1"/>
  <c r="BK5" i="26" a="1"/>
  <c r="BK5" i="26" s="1"/>
  <c r="D7" i="26" a="1"/>
  <c r="D7" i="26" s="1"/>
  <c r="F7" i="26" a="1"/>
  <c r="F7" i="26" s="1"/>
  <c r="H7" i="26" a="1"/>
  <c r="H7" i="26" s="1"/>
  <c r="J7" i="26" a="1"/>
  <c r="J7" i="26" s="1"/>
  <c r="L7" i="26" a="1"/>
  <c r="L7" i="26" s="1"/>
  <c r="N7" i="26" a="1"/>
  <c r="N7" i="26" s="1"/>
  <c r="P7" i="26" a="1"/>
  <c r="P7" i="26" s="1"/>
  <c r="R7" i="26" a="1"/>
  <c r="R7" i="26" s="1"/>
  <c r="T7" i="26" a="1"/>
  <c r="T7" i="26" s="1"/>
  <c r="V7" i="26" a="1"/>
  <c r="V7" i="26" s="1"/>
  <c r="X7" i="26" a="1"/>
  <c r="X7" i="26" s="1"/>
  <c r="Z7" i="26" a="1"/>
  <c r="Z7" i="26" s="1"/>
  <c r="AB7" i="26" a="1"/>
  <c r="AB7" i="26" s="1"/>
  <c r="AD7" i="26" a="1"/>
  <c r="AD7" i="26" s="1"/>
  <c r="AF7" i="26" a="1"/>
  <c r="AF7" i="26" s="1"/>
  <c r="AH7" i="26" a="1"/>
  <c r="AH7" i="26" s="1"/>
  <c r="AJ7" i="26" a="1"/>
  <c r="AJ7" i="26" s="1"/>
  <c r="AL7" i="26" a="1"/>
  <c r="AL7" i="26" s="1"/>
  <c r="AN7" i="26" a="1"/>
  <c r="AN7" i="26" s="1"/>
  <c r="AP7" i="26" a="1"/>
  <c r="AP7" i="26" s="1"/>
  <c r="AR7" i="26" a="1"/>
  <c r="AR7" i="26" s="1"/>
  <c r="AT7" i="26" a="1"/>
  <c r="AT7" i="26" s="1"/>
  <c r="AV7" i="26" a="1"/>
  <c r="AV7" i="26" s="1"/>
  <c r="AX7" i="26" a="1"/>
  <c r="AX7" i="26" s="1"/>
  <c r="AZ7" i="26" a="1"/>
  <c r="AZ7" i="26" s="1"/>
  <c r="BB7" i="26" a="1"/>
  <c r="BB7" i="26" s="1"/>
  <c r="BD7" i="26" a="1"/>
  <c r="BD7" i="26" s="1"/>
  <c r="BF7" i="26" a="1"/>
  <c r="BF7" i="26" s="1"/>
  <c r="BH7" i="26" a="1"/>
  <c r="BH7" i="26" s="1"/>
  <c r="BJ7" i="26" a="1"/>
  <c r="BJ7" i="26" s="1"/>
  <c r="C9" i="26" a="1"/>
  <c r="C9" i="26" s="1"/>
  <c r="A9" i="26" s="1"/>
  <c r="E9" i="26" a="1"/>
  <c r="E9" i="26" s="1"/>
  <c r="G9" i="26" a="1"/>
  <c r="G9" i="26" s="1"/>
  <c r="I9" i="26" a="1"/>
  <c r="I9" i="26" s="1"/>
  <c r="K9" i="26" a="1"/>
  <c r="K9" i="26" s="1"/>
  <c r="M9" i="26" a="1"/>
  <c r="M9" i="26" s="1"/>
  <c r="O9" i="26" a="1"/>
  <c r="O9" i="26" s="1"/>
  <c r="Q9" i="26" a="1"/>
  <c r="Q9" i="26" s="1"/>
  <c r="S9" i="26" a="1"/>
  <c r="S9" i="26" s="1"/>
  <c r="U9" i="26" a="1"/>
  <c r="U9" i="26" s="1"/>
  <c r="W9" i="26" a="1"/>
  <c r="W9" i="26" s="1"/>
  <c r="Y9" i="26" a="1"/>
  <c r="Y9" i="26" s="1"/>
  <c r="AA9" i="26" a="1"/>
  <c r="AA9" i="26" s="1"/>
  <c r="AC9" i="26" a="1"/>
  <c r="AC9" i="26" s="1"/>
  <c r="AE9" i="26" a="1"/>
  <c r="AE9" i="26" s="1"/>
  <c r="AG9" i="26" a="1"/>
  <c r="AG9" i="26" s="1"/>
  <c r="AI9" i="26" a="1"/>
  <c r="AI9" i="26" s="1"/>
  <c r="AK9" i="26" a="1"/>
  <c r="AK9" i="26" s="1"/>
  <c r="AM9" i="26" a="1"/>
  <c r="AM9" i="26" s="1"/>
  <c r="AO9" i="26" a="1"/>
  <c r="AO9" i="26" s="1"/>
  <c r="AQ9" i="26" a="1"/>
  <c r="AQ9" i="26" s="1"/>
  <c r="AS9" i="26" a="1"/>
  <c r="AS9" i="26" s="1"/>
  <c r="AU9" i="26" a="1"/>
  <c r="AU9" i="26" s="1"/>
  <c r="AW9" i="26" a="1"/>
  <c r="AW9" i="26" s="1"/>
  <c r="AY9" i="26" a="1"/>
  <c r="AY9" i="26" s="1"/>
  <c r="BA9" i="26" a="1"/>
  <c r="BA9" i="26" s="1"/>
  <c r="BC9" i="26" a="1"/>
  <c r="BC9" i="26" s="1"/>
  <c r="BE9" i="26" a="1"/>
  <c r="BE9" i="26" s="1"/>
  <c r="BG9" i="26" a="1"/>
  <c r="BG9" i="26" s="1"/>
  <c r="BI9" i="26" a="1"/>
  <c r="BI9" i="26" s="1"/>
  <c r="BK9" i="26" a="1"/>
  <c r="BK9" i="26" s="1"/>
  <c r="D11" i="26" a="1"/>
  <c r="D11" i="26" s="1"/>
  <c r="F11" i="26" a="1"/>
  <c r="F11" i="26" s="1"/>
  <c r="H11" i="26" a="1"/>
  <c r="H11" i="26" s="1"/>
  <c r="J11" i="26" a="1"/>
  <c r="J11" i="26" s="1"/>
  <c r="L11" i="26" a="1"/>
  <c r="L11" i="26" s="1"/>
  <c r="N11" i="26" a="1"/>
  <c r="N11" i="26" s="1"/>
  <c r="P11" i="26" a="1"/>
  <c r="P11" i="26" s="1"/>
  <c r="R11" i="26" a="1"/>
  <c r="R11" i="26" s="1"/>
  <c r="T11" i="26" a="1"/>
  <c r="T11" i="26" s="1"/>
  <c r="V11" i="26" a="1"/>
  <c r="V11" i="26" s="1"/>
  <c r="X11" i="26" a="1"/>
  <c r="X11" i="26" s="1"/>
  <c r="Z11" i="26" a="1"/>
  <c r="Z11" i="26" s="1"/>
  <c r="AB11" i="26" a="1"/>
  <c r="AB11" i="26" s="1"/>
  <c r="AD11" i="26" a="1"/>
  <c r="AD11" i="26" s="1"/>
  <c r="AF11" i="26" a="1"/>
  <c r="AF11" i="26" s="1"/>
  <c r="AH11" i="26" a="1"/>
  <c r="AH11" i="26" s="1"/>
  <c r="AJ11" i="26" a="1"/>
  <c r="AJ11" i="26" s="1"/>
  <c r="AL11" i="26" a="1"/>
  <c r="AL11" i="26" s="1"/>
  <c r="AN11" i="26" a="1"/>
  <c r="AN11" i="26" s="1"/>
  <c r="AP11" i="26" a="1"/>
  <c r="AP11" i="26" s="1"/>
  <c r="AR11" i="26" a="1"/>
  <c r="AR11" i="26" s="1"/>
  <c r="AT11" i="26" a="1"/>
  <c r="AT11" i="26" s="1"/>
  <c r="AV11" i="26" a="1"/>
  <c r="AV11" i="26" s="1"/>
  <c r="AX11" i="26" a="1"/>
  <c r="AX11" i="26" s="1"/>
  <c r="AZ11" i="26" a="1"/>
  <c r="AZ11" i="26" s="1"/>
  <c r="BB11" i="26" a="1"/>
  <c r="BB11" i="26" s="1"/>
  <c r="BD11" i="26" a="1"/>
  <c r="BD11" i="26" s="1"/>
  <c r="BF11" i="26" a="1"/>
  <c r="BF11" i="26" s="1"/>
  <c r="BH11" i="26" a="1"/>
  <c r="BH11" i="26" s="1"/>
  <c r="BJ11" i="26" a="1"/>
  <c r="BJ11" i="26" s="1"/>
  <c r="C13" i="26" a="1"/>
  <c r="C13" i="26" s="1"/>
  <c r="A13" i="26" s="1"/>
  <c r="E13" i="26" a="1"/>
  <c r="E13" i="26" s="1"/>
  <c r="G13" i="26" a="1"/>
  <c r="G13" i="26" s="1"/>
  <c r="I13" i="26" a="1"/>
  <c r="I13" i="26" s="1"/>
  <c r="K13" i="26" a="1"/>
  <c r="K13" i="26" s="1"/>
  <c r="M13" i="26" a="1"/>
  <c r="M13" i="26" s="1"/>
  <c r="O13" i="26" a="1"/>
  <c r="O13" i="26" s="1"/>
  <c r="Q13" i="26" a="1"/>
  <c r="Q13" i="26" s="1"/>
  <c r="S13" i="26" a="1"/>
  <c r="S13" i="26" s="1"/>
  <c r="U13" i="26" a="1"/>
  <c r="U13" i="26" s="1"/>
  <c r="W13" i="26" a="1"/>
  <c r="W13" i="26" s="1"/>
  <c r="Y13" i="26" a="1"/>
  <c r="Y13" i="26" s="1"/>
  <c r="AA13" i="26" a="1"/>
  <c r="AA13" i="26" s="1"/>
  <c r="AC13" i="26" a="1"/>
  <c r="AC13" i="26" s="1"/>
  <c r="AE13" i="26" a="1"/>
  <c r="AE13" i="26" s="1"/>
  <c r="AG13" i="26" a="1"/>
  <c r="AG13" i="26" s="1"/>
  <c r="AI13" i="26" a="1"/>
  <c r="AI13" i="26" s="1"/>
  <c r="AK13" i="26" a="1"/>
  <c r="AK13" i="26" s="1"/>
  <c r="AM13" i="26" a="1"/>
  <c r="AM13" i="26" s="1"/>
  <c r="AO13" i="26" a="1"/>
  <c r="AO13" i="26" s="1"/>
  <c r="AQ13" i="26" a="1"/>
  <c r="AQ13" i="26" s="1"/>
  <c r="AS13" i="26" a="1"/>
  <c r="AS13" i="26" s="1"/>
  <c r="AU13" i="26" a="1"/>
  <c r="AU13" i="26" s="1"/>
  <c r="AW13" i="26" a="1"/>
  <c r="AW13" i="26" s="1"/>
  <c r="AY13" i="26" a="1"/>
  <c r="AY13" i="26" s="1"/>
  <c r="BA13" i="26" a="1"/>
  <c r="BA13" i="26" s="1"/>
  <c r="BC13" i="26" a="1"/>
  <c r="BC13" i="26" s="1"/>
  <c r="BE13" i="26" a="1"/>
  <c r="BE13" i="26" s="1"/>
  <c r="BG13" i="26" a="1"/>
  <c r="BG13" i="26" s="1"/>
  <c r="BI13" i="26" a="1"/>
  <c r="BI13" i="26" s="1"/>
  <c r="BK13" i="26" a="1"/>
  <c r="BK13" i="26" s="1"/>
  <c r="D15" i="26" a="1"/>
  <c r="D15" i="26" s="1"/>
  <c r="F15" i="26" a="1"/>
  <c r="F15" i="26" s="1"/>
  <c r="H15" i="26" a="1"/>
  <c r="H15" i="26" s="1"/>
  <c r="J15" i="26" a="1"/>
  <c r="J15" i="26" s="1"/>
  <c r="L15" i="26" a="1"/>
  <c r="L15" i="26" s="1"/>
  <c r="N15" i="26" a="1"/>
  <c r="N15" i="26" s="1"/>
  <c r="P15" i="26" a="1"/>
  <c r="P15" i="26" s="1"/>
  <c r="R15" i="26" a="1"/>
  <c r="R15" i="26" s="1"/>
  <c r="T15" i="26" a="1"/>
  <c r="T15" i="26" s="1"/>
  <c r="V15" i="26" a="1"/>
  <c r="V15" i="26" s="1"/>
  <c r="X15" i="26" a="1"/>
  <c r="X15" i="26" s="1"/>
  <c r="Z15" i="26" a="1"/>
  <c r="Z15" i="26" s="1"/>
  <c r="AB15" i="26" a="1"/>
  <c r="AB15" i="26" s="1"/>
  <c r="AD15" i="26" a="1"/>
  <c r="AD15" i="26" s="1"/>
  <c r="AF15" i="26" a="1"/>
  <c r="AF15" i="26" s="1"/>
  <c r="AH15" i="26" a="1"/>
  <c r="AH15" i="26" s="1"/>
  <c r="AJ15" i="26" a="1"/>
  <c r="AJ15" i="26" s="1"/>
  <c r="AL15" i="26" a="1"/>
  <c r="AL15" i="26" s="1"/>
  <c r="AN15" i="26" a="1"/>
  <c r="AN15" i="26" s="1"/>
  <c r="AP15" i="26" a="1"/>
  <c r="AP15" i="26" s="1"/>
  <c r="AR15" i="26" a="1"/>
  <c r="AR15" i="26" s="1"/>
  <c r="AT15" i="26" a="1"/>
  <c r="AT15" i="26" s="1"/>
  <c r="AV15" i="26" a="1"/>
  <c r="AV15" i="26" s="1"/>
  <c r="AX15" i="26" a="1"/>
  <c r="AX15" i="26" s="1"/>
  <c r="AZ15" i="26" a="1"/>
  <c r="AZ15" i="26" s="1"/>
  <c r="BB15" i="26" a="1"/>
  <c r="BB15" i="26" s="1"/>
  <c r="BD15" i="26" a="1"/>
  <c r="BD15" i="26" s="1"/>
  <c r="BF15" i="26" a="1"/>
  <c r="BF15" i="26" s="1"/>
  <c r="BH15" i="26" a="1"/>
  <c r="BH15" i="26" s="1"/>
  <c r="BJ15" i="26" a="1"/>
  <c r="BJ15" i="26" s="1"/>
  <c r="C17" i="26" a="1"/>
  <c r="C17" i="26" s="1"/>
  <c r="A17" i="26" s="1"/>
  <c r="E17" i="26" a="1"/>
  <c r="E17" i="26" s="1"/>
  <c r="G17" i="26" a="1"/>
  <c r="G17" i="26" s="1"/>
  <c r="I17" i="26" a="1"/>
  <c r="I17" i="26" s="1"/>
  <c r="K17" i="26" a="1"/>
  <c r="K17" i="26" s="1"/>
  <c r="M17" i="26" a="1"/>
  <c r="M17" i="26" s="1"/>
  <c r="O17" i="26" a="1"/>
  <c r="O17" i="26" s="1"/>
  <c r="Q17" i="26" a="1"/>
  <c r="Q17" i="26" s="1"/>
  <c r="S17" i="26" a="1"/>
  <c r="S17" i="26" s="1"/>
  <c r="U17" i="26" a="1"/>
  <c r="U17" i="26" s="1"/>
  <c r="W17" i="26" a="1"/>
  <c r="W17" i="26" s="1"/>
  <c r="Y17" i="26" a="1"/>
  <c r="Y17" i="26" s="1"/>
  <c r="AA17" i="26" a="1"/>
  <c r="AA17" i="26" s="1"/>
  <c r="AC17" i="26" a="1"/>
  <c r="AC17" i="26" s="1"/>
  <c r="AE17" i="26" a="1"/>
  <c r="AE17" i="26" s="1"/>
  <c r="AG17" i="26" a="1"/>
  <c r="AG17" i="26" s="1"/>
  <c r="AI17" i="26" a="1"/>
  <c r="AI17" i="26" s="1"/>
  <c r="AK17" i="26" a="1"/>
  <c r="AK17" i="26" s="1"/>
  <c r="AM17" i="26" a="1"/>
  <c r="AM17" i="26" s="1"/>
  <c r="AO17" i="26" a="1"/>
  <c r="AO17" i="26" s="1"/>
  <c r="AQ17" i="26" a="1"/>
  <c r="AQ17" i="26" s="1"/>
  <c r="AS17" i="26" a="1"/>
  <c r="AS17" i="26" s="1"/>
  <c r="AU17" i="26" a="1"/>
  <c r="AU17" i="26" s="1"/>
  <c r="AW17" i="26" a="1"/>
  <c r="AW17" i="26" s="1"/>
  <c r="AY17" i="26" a="1"/>
  <c r="AY17" i="26" s="1"/>
  <c r="BA17" i="26" a="1"/>
  <c r="BA17" i="26" s="1"/>
  <c r="BC17" i="26" a="1"/>
  <c r="BC17" i="26" s="1"/>
  <c r="BE17" i="26" a="1"/>
  <c r="BE17" i="26" s="1"/>
  <c r="BG17" i="26" a="1"/>
  <c r="BG17" i="26" s="1"/>
  <c r="BI17" i="26" a="1"/>
  <c r="BI17" i="26" s="1"/>
  <c r="BK17" i="26" a="1"/>
  <c r="BK17" i="26" s="1"/>
  <c r="D19" i="26" a="1"/>
  <c r="D19" i="26" s="1"/>
  <c r="F19" i="26" a="1"/>
  <c r="F19" i="26" s="1"/>
  <c r="H19" i="26" a="1"/>
  <c r="H19" i="26" s="1"/>
  <c r="J19" i="26" a="1"/>
  <c r="J19" i="26" s="1"/>
  <c r="L19" i="26" a="1"/>
  <c r="L19" i="26" s="1"/>
  <c r="N19" i="26" a="1"/>
  <c r="N19" i="26" s="1"/>
  <c r="P19" i="26" a="1"/>
  <c r="P19" i="26" s="1"/>
  <c r="R19" i="26" a="1"/>
  <c r="R19" i="26" s="1"/>
  <c r="T19" i="26" a="1"/>
  <c r="T19" i="26" s="1"/>
  <c r="V19" i="26" a="1"/>
  <c r="V19" i="26" s="1"/>
  <c r="X19" i="26" a="1"/>
  <c r="X19" i="26" s="1"/>
  <c r="Z19" i="26" a="1"/>
  <c r="Z19" i="26" s="1"/>
  <c r="AB19" i="26" a="1"/>
  <c r="AB19" i="26" s="1"/>
  <c r="AD19" i="26" a="1"/>
  <c r="AD19" i="26" s="1"/>
  <c r="AF19" i="26" a="1"/>
  <c r="AF19" i="26" s="1"/>
  <c r="AH19" i="26" a="1"/>
  <c r="AH19" i="26" s="1"/>
  <c r="AJ19" i="26" a="1"/>
  <c r="AJ19" i="26" s="1"/>
  <c r="AL19" i="26" a="1"/>
  <c r="AL19" i="26" s="1"/>
  <c r="AN19" i="26" a="1"/>
  <c r="AN19" i="26" s="1"/>
  <c r="AP19" i="26" a="1"/>
  <c r="AP19" i="26" s="1"/>
  <c r="AR19" i="26" a="1"/>
  <c r="AR19" i="26" s="1"/>
  <c r="AT19" i="26" a="1"/>
  <c r="AT19" i="26" s="1"/>
  <c r="AV19" i="26" a="1"/>
  <c r="AV19" i="26" s="1"/>
  <c r="AX19" i="26" a="1"/>
  <c r="AX19" i="26" s="1"/>
  <c r="AZ19" i="26" a="1"/>
  <c r="AZ19" i="26" s="1"/>
  <c r="BB19" i="26" a="1"/>
  <c r="BB19" i="26" s="1"/>
  <c r="BD19" i="26" a="1"/>
  <c r="BD19" i="26" s="1"/>
  <c r="BF19" i="26" a="1"/>
  <c r="BF19" i="26" s="1"/>
  <c r="BH19" i="26" a="1"/>
  <c r="BH19" i="26" s="1"/>
  <c r="BJ19" i="26" a="1"/>
  <c r="BJ19" i="26" s="1"/>
  <c r="C21" i="26" a="1"/>
  <c r="C21" i="26" s="1"/>
  <c r="A21" i="26" s="1"/>
  <c r="E21" i="26" a="1"/>
  <c r="E21" i="26" s="1"/>
  <c r="G21" i="26" a="1"/>
  <c r="G21" i="26" s="1"/>
  <c r="I21" i="26" a="1"/>
  <c r="I21" i="26" s="1"/>
  <c r="K21" i="26" a="1"/>
  <c r="K21" i="26" s="1"/>
  <c r="M21" i="26" a="1"/>
  <c r="M21" i="26" s="1"/>
  <c r="O21" i="26" a="1"/>
  <c r="O21" i="26" s="1"/>
  <c r="Q21" i="26" a="1"/>
  <c r="Q21" i="26" s="1"/>
  <c r="S21" i="26" a="1"/>
  <c r="S21" i="26" s="1"/>
  <c r="U21" i="26" a="1"/>
  <c r="U21" i="26" s="1"/>
  <c r="W21" i="26" a="1"/>
  <c r="W21" i="26" s="1"/>
  <c r="Y21" i="26" a="1"/>
  <c r="Y21" i="26" s="1"/>
  <c r="AA21" i="26" a="1"/>
  <c r="AA21" i="26" s="1"/>
  <c r="AC21" i="26" a="1"/>
  <c r="AC21" i="26" s="1"/>
  <c r="AE21" i="26" a="1"/>
  <c r="AE21" i="26" s="1"/>
  <c r="AG21" i="26" a="1"/>
  <c r="AG21" i="26" s="1"/>
  <c r="AI21" i="26" a="1"/>
  <c r="AI21" i="26" s="1"/>
  <c r="AK21" i="26" a="1"/>
  <c r="AK21" i="26" s="1"/>
  <c r="AM21" i="26" a="1"/>
  <c r="AM21" i="26" s="1"/>
  <c r="AO21" i="26" a="1"/>
  <c r="AO21" i="26" s="1"/>
  <c r="AQ21" i="26" a="1"/>
  <c r="AQ21" i="26" s="1"/>
  <c r="AS21" i="26" a="1"/>
  <c r="AS21" i="26" s="1"/>
  <c r="AU21" i="26" a="1"/>
  <c r="AU21" i="26" s="1"/>
  <c r="AW21" i="26" a="1"/>
  <c r="AW21" i="26" s="1"/>
  <c r="AY21" i="26" a="1"/>
  <c r="AY21" i="26" s="1"/>
  <c r="BA21" i="26" a="1"/>
  <c r="BA21" i="26" s="1"/>
  <c r="BC21" i="26" a="1"/>
  <c r="BC21" i="26" s="1"/>
  <c r="BE21" i="26" a="1"/>
  <c r="BE21" i="26" s="1"/>
  <c r="BG21" i="26" a="1"/>
  <c r="BG21" i="26" s="1"/>
  <c r="BI21" i="26" a="1"/>
  <c r="BI21" i="26" s="1"/>
  <c r="BK21" i="26" a="1"/>
  <c r="BK21" i="26" s="1"/>
  <c r="D23" i="26" a="1"/>
  <c r="D23" i="26" s="1"/>
  <c r="F23" i="26" a="1"/>
  <c r="F23" i="26" s="1"/>
  <c r="H23" i="26" a="1"/>
  <c r="H23" i="26" s="1"/>
  <c r="J23" i="26" a="1"/>
  <c r="J23" i="26" s="1"/>
  <c r="L23" i="26" a="1"/>
  <c r="L23" i="26" s="1"/>
  <c r="N23" i="26" a="1"/>
  <c r="N23" i="26" s="1"/>
  <c r="P23" i="26" a="1"/>
  <c r="P23" i="26" s="1"/>
  <c r="R23" i="26" a="1"/>
  <c r="R23" i="26" s="1"/>
  <c r="T23" i="26" a="1"/>
  <c r="T23" i="26" s="1"/>
  <c r="V23" i="26" a="1"/>
  <c r="V23" i="26" s="1"/>
  <c r="X23" i="26" a="1"/>
  <c r="X23" i="26" s="1"/>
  <c r="Z23" i="26" a="1"/>
  <c r="Z23" i="26" s="1"/>
  <c r="AB23" i="26" a="1"/>
  <c r="AB23" i="26" s="1"/>
  <c r="AD23" i="26" a="1"/>
  <c r="AD23" i="26" s="1"/>
  <c r="AF23" i="26" a="1"/>
  <c r="AF23" i="26" s="1"/>
  <c r="AH23" i="26" a="1"/>
  <c r="AH23" i="26" s="1"/>
  <c r="AJ23" i="26" a="1"/>
  <c r="AJ23" i="26" s="1"/>
  <c r="AL23" i="26" a="1"/>
  <c r="AL23" i="26" s="1"/>
  <c r="AN23" i="26" a="1"/>
  <c r="AN23" i="26" s="1"/>
  <c r="AP23" i="26" a="1"/>
  <c r="AP23" i="26" s="1"/>
  <c r="AR23" i="26" a="1"/>
  <c r="AR23" i="26" s="1"/>
  <c r="AT23" i="26" a="1"/>
  <c r="AT23" i="26" s="1"/>
  <c r="AV23" i="26" a="1"/>
  <c r="AV23" i="26" s="1"/>
  <c r="AX23" i="26" a="1"/>
  <c r="AX23" i="26" s="1"/>
  <c r="AZ23" i="26" a="1"/>
  <c r="AZ23" i="26" s="1"/>
  <c r="BB23" i="26" a="1"/>
  <c r="BB23" i="26" s="1"/>
  <c r="BD23" i="26" a="1"/>
  <c r="BD23" i="26" s="1"/>
  <c r="BF23" i="26" a="1"/>
  <c r="BF23" i="26" s="1"/>
  <c r="BH23" i="26" a="1"/>
  <c r="BH23" i="26" s="1"/>
  <c r="BJ23" i="26" a="1"/>
  <c r="BJ23" i="26" s="1"/>
  <c r="C25" i="26" a="1"/>
  <c r="C25" i="26" s="1"/>
  <c r="A25" i="26" s="1"/>
  <c r="E25" i="26" a="1"/>
  <c r="E25" i="26" s="1"/>
  <c r="G25" i="26" a="1"/>
  <c r="G25" i="26" s="1"/>
  <c r="I25" i="26" a="1"/>
  <c r="I25" i="26" s="1"/>
  <c r="K25" i="26" a="1"/>
  <c r="K25" i="26" s="1"/>
  <c r="M25" i="26" a="1"/>
  <c r="M25" i="26" s="1"/>
  <c r="O25" i="26" a="1"/>
  <c r="O25" i="26" s="1"/>
  <c r="Q25" i="26" a="1"/>
  <c r="Q25" i="26" s="1"/>
  <c r="S25" i="26" a="1"/>
  <c r="S25" i="26" s="1"/>
  <c r="U25" i="26" a="1"/>
  <c r="U25" i="26" s="1"/>
  <c r="W25" i="26" a="1"/>
  <c r="W25" i="26" s="1"/>
  <c r="Y25" i="26" a="1"/>
  <c r="Y25" i="26" s="1"/>
  <c r="AA25" i="26" a="1"/>
  <c r="AA25" i="26" s="1"/>
  <c r="AC25" i="26" a="1"/>
  <c r="AC25" i="26" s="1"/>
  <c r="AE25" i="26" a="1"/>
  <c r="AE25" i="26" s="1"/>
  <c r="AG25" i="26" a="1"/>
  <c r="AG25" i="26" s="1"/>
  <c r="AI25" i="26" a="1"/>
  <c r="AI25" i="26" s="1"/>
  <c r="AK25" i="26" a="1"/>
  <c r="AK25" i="26" s="1"/>
  <c r="AM25" i="26" a="1"/>
  <c r="AM25" i="26" s="1"/>
  <c r="AO25" i="26" a="1"/>
  <c r="AO25" i="26" s="1"/>
  <c r="AQ25" i="26" a="1"/>
  <c r="AQ25" i="26" s="1"/>
  <c r="AS25" i="26" a="1"/>
  <c r="AS25" i="26" s="1"/>
  <c r="AU25" i="26" a="1"/>
  <c r="AU25" i="26" s="1"/>
  <c r="AW25" i="26" a="1"/>
  <c r="AW25" i="26" s="1"/>
  <c r="AY25" i="26" a="1"/>
  <c r="AY25" i="26" s="1"/>
  <c r="BA25" i="26" a="1"/>
  <c r="BA25" i="26" s="1"/>
  <c r="BC25" i="26" a="1"/>
  <c r="BC25" i="26" s="1"/>
  <c r="BE25" i="26" a="1"/>
  <c r="BE25" i="26" s="1"/>
  <c r="BG25" i="26" a="1"/>
  <c r="BG25" i="26" s="1"/>
  <c r="BI25" i="26" a="1"/>
  <c r="BI25" i="26" s="1"/>
  <c r="BK25" i="26" a="1"/>
  <c r="BK25" i="26" s="1"/>
  <c r="D27" i="26" a="1"/>
  <c r="D27" i="26" s="1"/>
  <c r="F27" i="26" a="1"/>
  <c r="F27" i="26" s="1"/>
  <c r="H27" i="26" a="1"/>
  <c r="H27" i="26" s="1"/>
  <c r="J27" i="26" a="1"/>
  <c r="J27" i="26" s="1"/>
  <c r="L27" i="26" a="1"/>
  <c r="L27" i="26" s="1"/>
  <c r="N27" i="26" a="1"/>
  <c r="N27" i="26" s="1"/>
  <c r="P27" i="26" a="1"/>
  <c r="P27" i="26" s="1"/>
  <c r="R27" i="26" a="1"/>
  <c r="R27" i="26" s="1"/>
  <c r="T27" i="26" a="1"/>
  <c r="T27" i="26" s="1"/>
  <c r="V27" i="26" a="1"/>
  <c r="V27" i="26" s="1"/>
  <c r="X27" i="26" a="1"/>
  <c r="X27" i="26" s="1"/>
  <c r="Z27" i="26" a="1"/>
  <c r="Z27" i="26" s="1"/>
  <c r="AB27" i="26" a="1"/>
  <c r="AB27" i="26" s="1"/>
  <c r="AD27" i="26" a="1"/>
  <c r="AD27" i="26" s="1"/>
  <c r="AF27" i="26" a="1"/>
  <c r="AF27" i="26" s="1"/>
  <c r="AH27" i="26" a="1"/>
  <c r="AH27" i="26" s="1"/>
  <c r="AJ27" i="26" a="1"/>
  <c r="AJ27" i="26" s="1"/>
  <c r="AL27" i="26" a="1"/>
  <c r="AL27" i="26" s="1"/>
  <c r="AN27" i="26" a="1"/>
  <c r="AN27" i="26" s="1"/>
  <c r="AP27" i="26" a="1"/>
  <c r="AP27" i="26" s="1"/>
  <c r="AR27" i="26" a="1"/>
  <c r="AR27" i="26" s="1"/>
  <c r="AT27" i="26" a="1"/>
  <c r="AT27" i="26" s="1"/>
  <c r="AV27" i="26" a="1"/>
  <c r="AV27" i="26" s="1"/>
  <c r="AX27" i="26" a="1"/>
  <c r="AX27" i="26" s="1"/>
  <c r="AZ27" i="26" a="1"/>
  <c r="AZ27" i="26" s="1"/>
  <c r="BB27" i="26" a="1"/>
  <c r="BB27" i="26" s="1"/>
  <c r="BD27" i="26" a="1"/>
  <c r="BD27" i="26" s="1"/>
  <c r="BF27" i="26" a="1"/>
  <c r="BF27" i="26" s="1"/>
  <c r="BH27" i="26" a="1"/>
  <c r="BH27" i="26" s="1"/>
  <c r="BJ27" i="26" a="1"/>
  <c r="BJ27" i="26" s="1"/>
  <c r="C29" i="26" a="1"/>
  <c r="C29" i="26" s="1"/>
  <c r="A29" i="26" s="1"/>
  <c r="E29" i="26" a="1"/>
  <c r="E29" i="26" s="1"/>
  <c r="G29" i="26" a="1"/>
  <c r="G29" i="26" s="1"/>
  <c r="I29" i="26" a="1"/>
  <c r="I29" i="26" s="1"/>
  <c r="K29" i="26" a="1"/>
  <c r="K29" i="26" s="1"/>
  <c r="M29" i="26" a="1"/>
  <c r="M29" i="26" s="1"/>
  <c r="O29" i="26" a="1"/>
  <c r="O29" i="26" s="1"/>
  <c r="Q29" i="26" a="1"/>
  <c r="Q29" i="26" s="1"/>
  <c r="S29" i="26" a="1"/>
  <c r="S29" i="26" s="1"/>
  <c r="U29" i="26" a="1"/>
  <c r="U29" i="26" s="1"/>
  <c r="W29" i="26" a="1"/>
  <c r="W29" i="26" s="1"/>
  <c r="Y29" i="26" a="1"/>
  <c r="Y29" i="26" s="1"/>
  <c r="AA29" i="26" a="1"/>
  <c r="AA29" i="26" s="1"/>
  <c r="AC29" i="26" a="1"/>
  <c r="AC29" i="26" s="1"/>
  <c r="AE29" i="26" a="1"/>
  <c r="AE29" i="26" s="1"/>
  <c r="AG29" i="26" a="1"/>
  <c r="AG29" i="26" s="1"/>
  <c r="AI29" i="26" a="1"/>
  <c r="AI29" i="26" s="1"/>
  <c r="AK29" i="26" a="1"/>
  <c r="AK29" i="26" s="1"/>
  <c r="AM29" i="26" a="1"/>
  <c r="AM29" i="26" s="1"/>
  <c r="AO29" i="26" a="1"/>
  <c r="AO29" i="26" s="1"/>
  <c r="AQ29" i="26" a="1"/>
  <c r="AQ29" i="26" s="1"/>
  <c r="AS29" i="26" a="1"/>
  <c r="AS29" i="26" s="1"/>
  <c r="AU29" i="26" a="1"/>
  <c r="AU29" i="26" s="1"/>
  <c r="AW29" i="26" a="1"/>
  <c r="AW29" i="26" s="1"/>
  <c r="AY29" i="26" a="1"/>
  <c r="AY29" i="26" s="1"/>
  <c r="BA29" i="26" a="1"/>
  <c r="BA29" i="26" s="1"/>
  <c r="BC29" i="26" a="1"/>
  <c r="BC29" i="26" s="1"/>
  <c r="BE29" i="26" a="1"/>
  <c r="BE29" i="26" s="1"/>
  <c r="BG29" i="26" a="1"/>
  <c r="BG29" i="26" s="1"/>
  <c r="BI29" i="26" a="1"/>
  <c r="BI29" i="26" s="1"/>
  <c r="BK29" i="26" a="1"/>
  <c r="BK29" i="26" s="1"/>
  <c r="D31" i="26" a="1"/>
  <c r="D31" i="26" s="1"/>
  <c r="F31" i="26" a="1"/>
  <c r="F31" i="26" s="1"/>
  <c r="H31" i="26" a="1"/>
  <c r="H31" i="26" s="1"/>
  <c r="J31" i="26" a="1"/>
  <c r="J31" i="26" s="1"/>
  <c r="L31" i="26" a="1"/>
  <c r="L31" i="26" s="1"/>
  <c r="N31" i="26" a="1"/>
  <c r="N31" i="26" s="1"/>
  <c r="P31" i="26" a="1"/>
  <c r="P31" i="26" s="1"/>
  <c r="R31" i="26" a="1"/>
  <c r="R31" i="26" s="1"/>
  <c r="T31" i="26" a="1"/>
  <c r="T31" i="26" s="1"/>
  <c r="V31" i="26" a="1"/>
  <c r="V31" i="26" s="1"/>
  <c r="X31" i="26" a="1"/>
  <c r="X31" i="26" s="1"/>
  <c r="Z31" i="26" a="1"/>
  <c r="Z31" i="26" s="1"/>
  <c r="AB31" i="26" a="1"/>
  <c r="AB31" i="26" s="1"/>
  <c r="AD31" i="26" a="1"/>
  <c r="AD31" i="26" s="1"/>
  <c r="AF31" i="26" a="1"/>
  <c r="AF31" i="26" s="1"/>
  <c r="AH31" i="26" a="1"/>
  <c r="AH31" i="26" s="1"/>
  <c r="AJ31" i="26" a="1"/>
  <c r="AJ31" i="26" s="1"/>
  <c r="AL31" i="26" a="1"/>
  <c r="AL31" i="26" s="1"/>
  <c r="AN31" i="26" a="1"/>
  <c r="AN31" i="26" s="1"/>
  <c r="AP31" i="26" a="1"/>
  <c r="AP31" i="26" s="1"/>
  <c r="AR31" i="26" a="1"/>
  <c r="AR31" i="26" s="1"/>
  <c r="AT31" i="26" a="1"/>
  <c r="AT31" i="26" s="1"/>
  <c r="AV31" i="26" a="1"/>
  <c r="AV31" i="26" s="1"/>
  <c r="AX31" i="26" a="1"/>
  <c r="AX31" i="26" s="1"/>
  <c r="AZ31" i="26" a="1"/>
  <c r="AZ31" i="26" s="1"/>
  <c r="BB31" i="26" a="1"/>
  <c r="BB31" i="26" s="1"/>
  <c r="BD31" i="26" a="1"/>
  <c r="BD31" i="26" s="1"/>
  <c r="BF31" i="26" a="1"/>
  <c r="BF31" i="26" s="1"/>
  <c r="BH31" i="26" a="1"/>
  <c r="BH31" i="26" s="1"/>
  <c r="BJ31" i="26" a="1"/>
  <c r="BJ31" i="26" s="1"/>
  <c r="C33" i="26" a="1"/>
  <c r="C33" i="26" s="1"/>
  <c r="A33" i="26" s="1"/>
  <c r="E33" i="26" a="1"/>
  <c r="E33" i="26" s="1"/>
  <c r="G33" i="26" a="1"/>
  <c r="G33" i="26" s="1"/>
  <c r="I33" i="26" a="1"/>
  <c r="I33" i="26" s="1"/>
  <c r="K33" i="26" a="1"/>
  <c r="K33" i="26" s="1"/>
  <c r="M33" i="26" a="1"/>
  <c r="M33" i="26" s="1"/>
  <c r="O33" i="26" a="1"/>
  <c r="O33" i="26" s="1"/>
  <c r="Q33" i="26" a="1"/>
  <c r="Q33" i="26" s="1"/>
  <c r="S33" i="26" a="1"/>
  <c r="S33" i="26" s="1"/>
  <c r="U33" i="26" a="1"/>
  <c r="U33" i="26" s="1"/>
  <c r="W33" i="26" a="1"/>
  <c r="W33" i="26" s="1"/>
  <c r="Y33" i="26" a="1"/>
  <c r="Y33" i="26" s="1"/>
  <c r="AA33" i="26" a="1"/>
  <c r="AA33" i="26" s="1"/>
  <c r="AC33" i="26" a="1"/>
  <c r="AC33" i="26" s="1"/>
  <c r="AE33" i="26" a="1"/>
  <c r="AE33" i="26" s="1"/>
  <c r="AG33" i="26" a="1"/>
  <c r="AG33" i="26" s="1"/>
  <c r="AI33" i="26" a="1"/>
  <c r="AI33" i="26" s="1"/>
  <c r="AK33" i="26" a="1"/>
  <c r="AK33" i="26" s="1"/>
  <c r="AM33" i="26" a="1"/>
  <c r="AM33" i="26" s="1"/>
  <c r="AO33" i="26" a="1"/>
  <c r="AO33" i="26" s="1"/>
  <c r="AQ33" i="26" a="1"/>
  <c r="AQ33" i="26" s="1"/>
  <c r="AS33" i="26" a="1"/>
  <c r="AS33" i="26" s="1"/>
  <c r="AU33" i="26" a="1"/>
  <c r="AU33" i="26" s="1"/>
  <c r="AW33" i="26" a="1"/>
  <c r="AW33" i="26" s="1"/>
  <c r="AY33" i="26" a="1"/>
  <c r="AY33" i="26" s="1"/>
  <c r="BA33" i="26" a="1"/>
  <c r="BA33" i="26" s="1"/>
  <c r="BC33" i="26" a="1"/>
  <c r="BC33" i="26" s="1"/>
  <c r="BE33" i="26" a="1"/>
  <c r="BE33" i="26" s="1"/>
  <c r="BG33" i="26" a="1"/>
  <c r="BG33" i="26" s="1"/>
  <c r="BI33" i="26" a="1"/>
  <c r="BI33" i="26" s="1"/>
  <c r="BK33" i="26" a="1"/>
  <c r="BK33" i="26" s="1"/>
  <c r="D35" i="26" a="1"/>
  <c r="D35" i="26" s="1"/>
  <c r="F35" i="26" a="1"/>
  <c r="F35" i="26" s="1"/>
  <c r="H35" i="26" a="1"/>
  <c r="H35" i="26" s="1"/>
  <c r="J35" i="26" a="1"/>
  <c r="J35" i="26" s="1"/>
  <c r="L35" i="26" a="1"/>
  <c r="L35" i="26" s="1"/>
  <c r="N35" i="26" a="1"/>
  <c r="N35" i="26" s="1"/>
  <c r="P35" i="26" a="1"/>
  <c r="P35" i="26" s="1"/>
  <c r="R35" i="26" a="1"/>
  <c r="R35" i="26" s="1"/>
  <c r="T35" i="26" a="1"/>
  <c r="T35" i="26" s="1"/>
  <c r="V35" i="26" a="1"/>
  <c r="V35" i="26" s="1"/>
  <c r="X35" i="26" a="1"/>
  <c r="X35" i="26" s="1"/>
  <c r="Z35" i="26" a="1"/>
  <c r="Z35" i="26" s="1"/>
  <c r="AB35" i="26" a="1"/>
  <c r="AB35" i="26" s="1"/>
  <c r="AD35" i="26" a="1"/>
  <c r="AD35" i="26" s="1"/>
  <c r="AF35" i="26" a="1"/>
  <c r="AF35" i="26" s="1"/>
  <c r="AH35" i="26" a="1"/>
  <c r="AH35" i="26" s="1"/>
  <c r="AJ35" i="26" a="1"/>
  <c r="AJ35" i="26" s="1"/>
  <c r="AL35" i="26" a="1"/>
  <c r="AL35" i="26" s="1"/>
  <c r="AN35" i="26" a="1"/>
  <c r="AN35" i="26" s="1"/>
  <c r="AP35" i="26" a="1"/>
  <c r="AP35" i="26" s="1"/>
  <c r="AR35" i="26" a="1"/>
  <c r="AR35" i="26" s="1"/>
  <c r="AT35" i="26" a="1"/>
  <c r="AT35" i="26" s="1"/>
  <c r="AV35" i="26" a="1"/>
  <c r="AV35" i="26" s="1"/>
  <c r="AX35" i="26" a="1"/>
  <c r="AX35" i="26" s="1"/>
  <c r="AZ35" i="26" a="1"/>
  <c r="AZ35" i="26" s="1"/>
  <c r="BB35" i="26" a="1"/>
  <c r="BB35" i="26" s="1"/>
  <c r="BD35" i="26" a="1"/>
  <c r="BD35" i="26" s="1"/>
  <c r="BF35" i="26" a="1"/>
  <c r="BF35" i="26" s="1"/>
  <c r="BH35" i="26" a="1"/>
  <c r="BH35" i="26" s="1"/>
  <c r="BJ35" i="26" a="1"/>
  <c r="BJ35" i="26" s="1"/>
  <c r="C37" i="26" a="1"/>
  <c r="C37" i="26" s="1"/>
  <c r="A37" i="26" s="1"/>
  <c r="E37" i="26" a="1"/>
  <c r="E37" i="26" s="1"/>
  <c r="G37" i="26" a="1"/>
  <c r="G37" i="26" s="1"/>
  <c r="I37" i="26" a="1"/>
  <c r="I37" i="26" s="1"/>
  <c r="K37" i="26" a="1"/>
  <c r="K37" i="26" s="1"/>
  <c r="M37" i="26" a="1"/>
  <c r="M37" i="26" s="1"/>
  <c r="O37" i="26" a="1"/>
  <c r="O37" i="26" s="1"/>
  <c r="Q37" i="26" a="1"/>
  <c r="Q37" i="26" s="1"/>
  <c r="S37" i="26" a="1"/>
  <c r="S37" i="26" s="1"/>
  <c r="U37" i="26" a="1"/>
  <c r="U37" i="26" s="1"/>
  <c r="W37" i="26" a="1"/>
  <c r="W37" i="26" s="1"/>
  <c r="Y37" i="26" a="1"/>
  <c r="Y37" i="26" s="1"/>
  <c r="AA37" i="26" a="1"/>
  <c r="AA37" i="26" s="1"/>
  <c r="AC37" i="26" a="1"/>
  <c r="AC37" i="26" s="1"/>
  <c r="AE37" i="26" a="1"/>
  <c r="AE37" i="26" s="1"/>
  <c r="AG37" i="26" a="1"/>
  <c r="AG37" i="26" s="1"/>
  <c r="AI37" i="26" a="1"/>
  <c r="AI37" i="26" s="1"/>
  <c r="AK37" i="26" a="1"/>
  <c r="AK37" i="26" s="1"/>
  <c r="AM37" i="26" a="1"/>
  <c r="AM37" i="26" s="1"/>
  <c r="AO37" i="26" a="1"/>
  <c r="AO37" i="26" s="1"/>
  <c r="AQ37" i="26" a="1"/>
  <c r="AQ37" i="26" s="1"/>
  <c r="AS37" i="26" a="1"/>
  <c r="AS37" i="26" s="1"/>
  <c r="AU37" i="26" a="1"/>
  <c r="AU37" i="26" s="1"/>
  <c r="AW37" i="26" a="1"/>
  <c r="AW37" i="26" s="1"/>
  <c r="AY37" i="26" a="1"/>
  <c r="AY37" i="26" s="1"/>
  <c r="BA37" i="26" a="1"/>
  <c r="BA37" i="26" s="1"/>
  <c r="BC37" i="26" a="1"/>
  <c r="BC37" i="26" s="1"/>
  <c r="BE37" i="26" a="1"/>
  <c r="BE37" i="26" s="1"/>
  <c r="BG37" i="26" a="1"/>
  <c r="BG37" i="26" s="1"/>
  <c r="BI37" i="26" a="1"/>
  <c r="BI37" i="26" s="1"/>
  <c r="BK37" i="26" a="1"/>
  <c r="BK37" i="26" s="1"/>
  <c r="D39" i="26" a="1"/>
  <c r="D39" i="26" s="1"/>
  <c r="F39" i="26" a="1"/>
  <c r="F39" i="26" s="1"/>
  <c r="H39" i="26" a="1"/>
  <c r="H39" i="26" s="1"/>
  <c r="J39" i="26" a="1"/>
  <c r="J39" i="26" s="1"/>
  <c r="L39" i="26" a="1"/>
  <c r="L39" i="26" s="1"/>
  <c r="N39" i="26" a="1"/>
  <c r="N39" i="26" s="1"/>
  <c r="P39" i="26" a="1"/>
  <c r="P39" i="26" s="1"/>
  <c r="R39" i="26" a="1"/>
  <c r="R39" i="26" s="1"/>
  <c r="T39" i="26" a="1"/>
  <c r="T39" i="26" s="1"/>
  <c r="V39" i="26" a="1"/>
  <c r="V39" i="26" s="1"/>
  <c r="X39" i="26" a="1"/>
  <c r="X39" i="26" s="1"/>
  <c r="Z39" i="26" a="1"/>
  <c r="Z39" i="26" s="1"/>
  <c r="AB39" i="26" a="1"/>
  <c r="AB39" i="26" s="1"/>
  <c r="AD39" i="26" a="1"/>
  <c r="AD39" i="26" s="1"/>
  <c r="AF39" i="26" a="1"/>
  <c r="AF39" i="26" s="1"/>
  <c r="AH39" i="26" a="1"/>
  <c r="AH39" i="26" s="1"/>
  <c r="AJ39" i="26" a="1"/>
  <c r="AJ39" i="26" s="1"/>
  <c r="AL39" i="26" a="1"/>
  <c r="AL39" i="26" s="1"/>
  <c r="AN39" i="26" a="1"/>
  <c r="AN39" i="26" s="1"/>
  <c r="AP39" i="26" a="1"/>
  <c r="AP39" i="26" s="1"/>
  <c r="AR39" i="26" a="1"/>
  <c r="AR39" i="26" s="1"/>
  <c r="AT39" i="26" a="1"/>
  <c r="AT39" i="26" s="1"/>
  <c r="AV39" i="26" a="1"/>
  <c r="AV39" i="26" s="1"/>
  <c r="AX39" i="26" a="1"/>
  <c r="AX39" i="26" s="1"/>
  <c r="AZ39" i="26" a="1"/>
  <c r="AZ39" i="26" s="1"/>
  <c r="BB39" i="26" a="1"/>
  <c r="BB39" i="26" s="1"/>
  <c r="BD39" i="26" a="1"/>
  <c r="BD39" i="26" s="1"/>
  <c r="BF39" i="26" a="1"/>
  <c r="BF39" i="26" s="1"/>
  <c r="BH39" i="26" a="1"/>
  <c r="BH39" i="26" s="1"/>
  <c r="BJ39" i="26" a="1"/>
  <c r="BJ39" i="26" s="1"/>
  <c r="C41" i="26" a="1"/>
  <c r="C41" i="26" s="1"/>
  <c r="A41" i="26" s="1"/>
  <c r="E41" i="26" a="1"/>
  <c r="E41" i="26" s="1"/>
  <c r="G41" i="26" a="1"/>
  <c r="G41" i="26" s="1"/>
  <c r="I41" i="26" a="1"/>
  <c r="I41" i="26" s="1"/>
  <c r="K41" i="26" a="1"/>
  <c r="K41" i="26" s="1"/>
  <c r="M41" i="26" a="1"/>
  <c r="M41" i="26" s="1"/>
  <c r="O41" i="26" a="1"/>
  <c r="O41" i="26" s="1"/>
  <c r="Q41" i="26" a="1"/>
  <c r="Q41" i="26" s="1"/>
  <c r="S41" i="26" a="1"/>
  <c r="S41" i="26" s="1"/>
  <c r="U41" i="26" a="1"/>
  <c r="U41" i="26" s="1"/>
  <c r="W41" i="26" a="1"/>
  <c r="W41" i="26" s="1"/>
  <c r="Y41" i="26" a="1"/>
  <c r="Y41" i="26" s="1"/>
  <c r="AA41" i="26" a="1"/>
  <c r="AA41" i="26" s="1"/>
  <c r="AC41" i="26" a="1"/>
  <c r="AC41" i="26" s="1"/>
  <c r="AE41" i="26" a="1"/>
  <c r="AE41" i="26" s="1"/>
  <c r="AG41" i="26" a="1"/>
  <c r="AG41" i="26" s="1"/>
  <c r="AI41" i="26" a="1"/>
  <c r="AI41" i="26" s="1"/>
  <c r="AK41" i="26" a="1"/>
  <c r="AK41" i="26" s="1"/>
  <c r="AM41" i="26" a="1"/>
  <c r="AM41" i="26" s="1"/>
  <c r="AO41" i="26" a="1"/>
  <c r="AO41" i="26" s="1"/>
  <c r="AQ41" i="26" a="1"/>
  <c r="AQ41" i="26" s="1"/>
  <c r="AS41" i="26" a="1"/>
  <c r="AS41" i="26" s="1"/>
  <c r="AU41" i="26" a="1"/>
  <c r="AU41" i="26" s="1"/>
  <c r="AW41" i="26" a="1"/>
  <c r="AW41" i="26" s="1"/>
  <c r="AY41" i="26" a="1"/>
  <c r="AY41" i="26" s="1"/>
  <c r="BA41" i="26" a="1"/>
  <c r="BA41" i="26" s="1"/>
  <c r="BC41" i="26" a="1"/>
  <c r="BC41" i="26" s="1"/>
  <c r="BE41" i="26" a="1"/>
  <c r="BE41" i="26" s="1"/>
  <c r="BG41" i="26" a="1"/>
  <c r="BG41" i="26" s="1"/>
  <c r="BI41" i="26" a="1"/>
  <c r="BI41" i="26" s="1"/>
  <c r="BK41" i="26" a="1"/>
  <c r="BK41" i="26" s="1"/>
  <c r="D43" i="26" a="1"/>
  <c r="D43" i="26" s="1"/>
  <c r="F43" i="26" a="1"/>
  <c r="F43" i="26" s="1"/>
  <c r="H43" i="26" a="1"/>
  <c r="H43" i="26" s="1"/>
  <c r="J43" i="26" a="1"/>
  <c r="J43" i="26" s="1"/>
  <c r="L43" i="26" a="1"/>
  <c r="L43" i="26" s="1"/>
  <c r="N43" i="26" a="1"/>
  <c r="N43" i="26" s="1"/>
  <c r="P43" i="26" a="1"/>
  <c r="P43" i="26" s="1"/>
  <c r="R43" i="26" a="1"/>
  <c r="R43" i="26" s="1"/>
  <c r="T43" i="26" a="1"/>
  <c r="T43" i="26" s="1"/>
  <c r="V43" i="26" a="1"/>
  <c r="V43" i="26" s="1"/>
  <c r="X43" i="26" a="1"/>
  <c r="X43" i="26" s="1"/>
  <c r="Z43" i="26" a="1"/>
  <c r="Z43" i="26" s="1"/>
  <c r="AB43" i="26" a="1"/>
  <c r="AB43" i="26" s="1"/>
  <c r="AD43" i="26" a="1"/>
  <c r="AD43" i="26" s="1"/>
  <c r="AF43" i="26" a="1"/>
  <c r="AF43" i="26" s="1"/>
  <c r="AH43" i="26" a="1"/>
  <c r="AH43" i="26" s="1"/>
  <c r="AJ43" i="26" a="1"/>
  <c r="AJ43" i="26" s="1"/>
  <c r="AL43" i="26" a="1"/>
  <c r="AL43" i="26" s="1"/>
  <c r="AN43" i="26" a="1"/>
  <c r="AN43" i="26" s="1"/>
  <c r="AP43" i="26" a="1"/>
  <c r="AP43" i="26" s="1"/>
  <c r="AR43" i="26" a="1"/>
  <c r="AR43" i="26" s="1"/>
  <c r="AT43" i="26" a="1"/>
  <c r="AT43" i="26" s="1"/>
  <c r="AV43" i="26" a="1"/>
  <c r="AV43" i="26" s="1"/>
  <c r="AX43" i="26" a="1"/>
  <c r="AX43" i="26" s="1"/>
  <c r="AZ43" i="26" a="1"/>
  <c r="AZ43" i="26" s="1"/>
  <c r="BB43" i="26" a="1"/>
  <c r="BB43" i="26" s="1"/>
  <c r="BD43" i="26" a="1"/>
  <c r="BD43" i="26" s="1"/>
  <c r="BF43" i="26" a="1"/>
  <c r="BF43" i="26" s="1"/>
  <c r="BH43" i="26" a="1"/>
  <c r="BH43" i="26" s="1"/>
  <c r="BJ43" i="26" a="1"/>
  <c r="BJ43" i="26" s="1"/>
  <c r="C45" i="26" a="1"/>
  <c r="C45" i="26" s="1"/>
  <c r="A45" i="26" s="1"/>
  <c r="E45" i="26" a="1"/>
  <c r="E45" i="26" s="1"/>
  <c r="G45" i="26" a="1"/>
  <c r="G45" i="26" s="1"/>
  <c r="I45" i="26" a="1"/>
  <c r="I45" i="26" s="1"/>
  <c r="K45" i="26" a="1"/>
  <c r="K45" i="26" s="1"/>
  <c r="M45" i="26" a="1"/>
  <c r="M45" i="26" s="1"/>
  <c r="O45" i="26" a="1"/>
  <c r="O45" i="26" s="1"/>
  <c r="Q45" i="26" a="1"/>
  <c r="Q45" i="26" s="1"/>
  <c r="S45" i="26" a="1"/>
  <c r="S45" i="26" s="1"/>
  <c r="U45" i="26" a="1"/>
  <c r="U45" i="26" s="1"/>
  <c r="W45" i="26" a="1"/>
  <c r="W45" i="26" s="1"/>
  <c r="Y45" i="26" a="1"/>
  <c r="Y45" i="26" s="1"/>
  <c r="AA45" i="26" a="1"/>
  <c r="AA45" i="26" s="1"/>
  <c r="AC45" i="26" a="1"/>
  <c r="AC45" i="26" s="1"/>
  <c r="AE45" i="26" a="1"/>
  <c r="AE45" i="26" s="1"/>
  <c r="AG45" i="26" a="1"/>
  <c r="AG45" i="26" s="1"/>
  <c r="AI45" i="26" a="1"/>
  <c r="AI45" i="26" s="1"/>
  <c r="AK45" i="26" a="1"/>
  <c r="AK45" i="26" s="1"/>
  <c r="AM45" i="26" a="1"/>
  <c r="AM45" i="26" s="1"/>
  <c r="AU45" i="26" a="1"/>
  <c r="AU45" i="26" s="1"/>
  <c r="BC45" i="26" a="1"/>
  <c r="BC45" i="26" s="1"/>
  <c r="BK45" i="26" a="1"/>
  <c r="BK45" i="26" s="1"/>
  <c r="AO45" i="26" a="1"/>
  <c r="AO45" i="26" s="1"/>
  <c r="AW45" i="26" a="1"/>
  <c r="AW45" i="26" s="1"/>
  <c r="BE45" i="26" a="1"/>
  <c r="BE45" i="26" s="1"/>
  <c r="AQ45" i="26" a="1"/>
  <c r="AQ45" i="26" s="1"/>
  <c r="AY45" i="26" a="1"/>
  <c r="AY45" i="26" s="1"/>
  <c r="BG45" i="26" a="1"/>
  <c r="BG45" i="26" s="1"/>
  <c r="AS45" i="26" a="1"/>
  <c r="AS45" i="26" s="1"/>
  <c r="BA45" i="26" a="1"/>
  <c r="BA45" i="26" s="1"/>
  <c r="BI45" i="26" a="1"/>
  <c r="BI45" i="26" s="1"/>
  <c r="BE43" i="15"/>
  <c r="I43" i="15"/>
  <c r="AU21" i="9"/>
  <c r="O21" i="9"/>
  <c r="AI19" i="9"/>
  <c r="BC17" i="9"/>
  <c r="A17" i="9"/>
  <c r="W17" i="9"/>
  <c r="AQ15" i="9"/>
  <c r="AQ16" i="9"/>
  <c r="K15" i="9"/>
  <c r="K16" i="9"/>
  <c r="AE13" i="9"/>
  <c r="AY11" i="9"/>
  <c r="S11" i="9"/>
  <c r="AM9" i="9"/>
  <c r="G9" i="9"/>
  <c r="BG7" i="9"/>
  <c r="AA7" i="9"/>
  <c r="BF25" i="9"/>
  <c r="BF34" i="9"/>
  <c r="BF35" i="9"/>
  <c r="Z25" i="9"/>
  <c r="AA31" i="9" s="1"/>
  <c r="Z34" i="9"/>
  <c r="Z35" i="9"/>
  <c r="AM24" i="9"/>
  <c r="AM23" i="9"/>
  <c r="AM22" i="9"/>
  <c r="G24" i="9"/>
  <c r="G23" i="9"/>
  <c r="G22" i="9"/>
  <c r="BG20" i="9"/>
  <c r="AA20" i="9"/>
  <c r="AU18" i="9"/>
  <c r="O18" i="9"/>
  <c r="BC14" i="9"/>
  <c r="A14" i="9"/>
  <c r="W14" i="9"/>
  <c r="AQ12" i="9"/>
  <c r="K12" i="9"/>
  <c r="AE10" i="9"/>
  <c r="AY8" i="9"/>
  <c r="S8" i="9"/>
  <c r="AJ25" i="9"/>
  <c r="AM6" i="9"/>
  <c r="D25" i="9"/>
  <c r="G6" i="9"/>
  <c r="AQ21" i="9"/>
  <c r="K21" i="9"/>
  <c r="AE19" i="9"/>
  <c r="AY17" i="9"/>
  <c r="S17" i="9"/>
  <c r="AM16" i="9"/>
  <c r="AM15" i="9"/>
  <c r="G16" i="9"/>
  <c r="G15" i="9"/>
  <c r="BG13" i="9"/>
  <c r="AA13" i="9"/>
  <c r="AU11" i="9"/>
  <c r="O11" i="9"/>
  <c r="AI9" i="9"/>
  <c r="BC7" i="9"/>
  <c r="A7" i="9"/>
  <c r="W7" i="9"/>
  <c r="AT25" i="9"/>
  <c r="AT34" i="9"/>
  <c r="AT35" i="9"/>
  <c r="N25" i="9"/>
  <c r="O32" i="9" s="1"/>
  <c r="N34" i="9"/>
  <c r="N35" i="9"/>
  <c r="BG23" i="9"/>
  <c r="BG22" i="9"/>
  <c r="BG24" i="9"/>
  <c r="AA23" i="9"/>
  <c r="AA22" i="9"/>
  <c r="AA24" i="9"/>
  <c r="AU20" i="9"/>
  <c r="O20" i="9"/>
  <c r="AI18" i="9"/>
  <c r="AQ14" i="9"/>
  <c r="K14" i="9"/>
  <c r="AE12" i="9"/>
  <c r="AY10" i="9"/>
  <c r="S10" i="9"/>
  <c r="AM8" i="9"/>
  <c r="G8" i="9"/>
  <c r="BD25" i="9"/>
  <c r="BG6" i="9"/>
  <c r="X25" i="9"/>
  <c r="AA6" i="9"/>
  <c r="AR34" i="9"/>
  <c r="AU26" i="9"/>
  <c r="AB34" i="9"/>
  <c r="L34" i="9"/>
  <c r="BG31" i="9"/>
  <c r="A27" i="9"/>
  <c r="AU32" i="9"/>
  <c r="BG28" i="9"/>
  <c r="A33" i="9"/>
  <c r="AJ52" i="15"/>
  <c r="BE45" i="24" a="1"/>
  <c r="BE45" i="24" s="1"/>
  <c r="AW45" i="24" a="1"/>
  <c r="AW45" i="24" s="1"/>
  <c r="AO45" i="24" a="1"/>
  <c r="AO45" i="24" s="1"/>
  <c r="AG45" i="24" a="1"/>
  <c r="AG45" i="24" s="1"/>
  <c r="Y45" i="24" a="1"/>
  <c r="Y45" i="24" s="1"/>
  <c r="Q45" i="24" a="1"/>
  <c r="Q45" i="24" s="1"/>
  <c r="I45" i="24" a="1"/>
  <c r="I45" i="24" s="1"/>
  <c r="BJ43" i="24" a="1"/>
  <c r="BJ43" i="24" s="1"/>
  <c r="BB43" i="24" a="1"/>
  <c r="BB43" i="24" s="1"/>
  <c r="AT43" i="24" a="1"/>
  <c r="AT43" i="24" s="1"/>
  <c r="AL43" i="24" a="1"/>
  <c r="AL43" i="24" s="1"/>
  <c r="AD43" i="24" a="1"/>
  <c r="AD43" i="24" s="1"/>
  <c r="V43" i="24" a="1"/>
  <c r="V43" i="24" s="1"/>
  <c r="N43" i="24" a="1"/>
  <c r="N43" i="24" s="1"/>
  <c r="F43" i="24" a="1"/>
  <c r="F43" i="24" s="1"/>
  <c r="BG41" i="24" a="1"/>
  <c r="BG41" i="24" s="1"/>
  <c r="AY41" i="24" a="1"/>
  <c r="AY41" i="24" s="1"/>
  <c r="AQ41" i="24" a="1"/>
  <c r="AQ41" i="24" s="1"/>
  <c r="AI41" i="24" a="1"/>
  <c r="AI41" i="24" s="1"/>
  <c r="AA41" i="24" a="1"/>
  <c r="AA41" i="24" s="1"/>
  <c r="S41" i="24" a="1"/>
  <c r="S41" i="24" s="1"/>
  <c r="K41" i="24" a="1"/>
  <c r="K41" i="24" s="1"/>
  <c r="C41" i="24" a="1"/>
  <c r="C41" i="24" s="1"/>
  <c r="A41" i="24" s="1"/>
  <c r="BD39" i="24" a="1"/>
  <c r="BD39" i="24" s="1"/>
  <c r="AV39" i="24" a="1"/>
  <c r="AV39" i="24" s="1"/>
  <c r="AN39" i="24" a="1"/>
  <c r="AN39" i="24" s="1"/>
  <c r="AF39" i="24" a="1"/>
  <c r="AF39" i="24" s="1"/>
  <c r="X39" i="24" a="1"/>
  <c r="X39" i="24" s="1"/>
  <c r="P39" i="24" a="1"/>
  <c r="P39" i="24" s="1"/>
  <c r="H39" i="24" a="1"/>
  <c r="H39" i="24" s="1"/>
  <c r="BI37" i="24" a="1"/>
  <c r="BI37" i="24" s="1"/>
  <c r="BA37" i="24" a="1"/>
  <c r="BA37" i="24" s="1"/>
  <c r="AS37" i="24" a="1"/>
  <c r="AS37" i="24" s="1"/>
  <c r="AK37" i="24" a="1"/>
  <c r="AK37" i="24" s="1"/>
  <c r="AC37" i="24" a="1"/>
  <c r="AC37" i="24" s="1"/>
  <c r="U37" i="24" a="1"/>
  <c r="U37" i="24" s="1"/>
  <c r="M37" i="24" a="1"/>
  <c r="M37" i="24" s="1"/>
  <c r="E37" i="24" a="1"/>
  <c r="E37" i="24" s="1"/>
  <c r="BF35" i="24" a="1"/>
  <c r="BF35" i="24" s="1"/>
  <c r="AX35" i="24" a="1"/>
  <c r="AX35" i="24" s="1"/>
  <c r="AP35" i="24" a="1"/>
  <c r="AP35" i="24" s="1"/>
  <c r="AH35" i="24" a="1"/>
  <c r="AH35" i="24" s="1"/>
  <c r="Z35" i="24" a="1"/>
  <c r="Z35" i="24" s="1"/>
  <c r="R35" i="24" a="1"/>
  <c r="R35" i="24" s="1"/>
  <c r="J35" i="24" a="1"/>
  <c r="J35" i="24" s="1"/>
  <c r="BK33" i="24" a="1"/>
  <c r="BK33" i="24" s="1"/>
  <c r="BC33" i="24" a="1"/>
  <c r="BC33" i="24" s="1"/>
  <c r="AU33" i="24" a="1"/>
  <c r="AU33" i="24" s="1"/>
  <c r="AM33" i="24" a="1"/>
  <c r="AM33" i="24" s="1"/>
  <c r="AE33" i="24" a="1"/>
  <c r="AE33" i="24" s="1"/>
  <c r="W33" i="24" a="1"/>
  <c r="W33" i="24" s="1"/>
  <c r="O33" i="24" a="1"/>
  <c r="O33" i="24" s="1"/>
  <c r="G33" i="24" a="1"/>
  <c r="G33" i="24" s="1"/>
  <c r="BH31" i="24" a="1"/>
  <c r="BH31" i="24" s="1"/>
  <c r="AZ31" i="24" a="1"/>
  <c r="AZ31" i="24" s="1"/>
  <c r="AR31" i="24" a="1"/>
  <c r="AR31" i="24" s="1"/>
  <c r="AJ31" i="24" a="1"/>
  <c r="AJ31" i="24" s="1"/>
  <c r="AB31" i="24" a="1"/>
  <c r="AB31" i="24" s="1"/>
  <c r="T31" i="24" a="1"/>
  <c r="T31" i="24" s="1"/>
  <c r="L31" i="24" a="1"/>
  <c r="L31" i="24" s="1"/>
  <c r="D31" i="24" a="1"/>
  <c r="D31" i="24" s="1"/>
  <c r="BE29" i="24" a="1"/>
  <c r="BE29" i="24" s="1"/>
  <c r="AW29" i="24" a="1"/>
  <c r="AW29" i="24" s="1"/>
  <c r="AO29" i="24" a="1"/>
  <c r="AO29" i="24" s="1"/>
  <c r="AG29" i="24" a="1"/>
  <c r="AG29" i="24" s="1"/>
  <c r="Y29" i="24" a="1"/>
  <c r="Y29" i="24" s="1"/>
  <c r="Q29" i="24" a="1"/>
  <c r="Q29" i="24" s="1"/>
  <c r="I29" i="24" a="1"/>
  <c r="I29" i="24" s="1"/>
  <c r="BJ27" i="24" a="1"/>
  <c r="BJ27" i="24" s="1"/>
  <c r="BB27" i="24" a="1"/>
  <c r="BB27" i="24" s="1"/>
  <c r="AT27" i="24" a="1"/>
  <c r="AT27" i="24" s="1"/>
  <c r="AL27" i="24" a="1"/>
  <c r="AL27" i="24" s="1"/>
  <c r="AD27" i="24" a="1"/>
  <c r="AD27" i="24" s="1"/>
  <c r="V27" i="24" a="1"/>
  <c r="V27" i="24" s="1"/>
  <c r="N27" i="24" a="1"/>
  <c r="N27" i="24" s="1"/>
  <c r="F27" i="24" a="1"/>
  <c r="F27" i="24" s="1"/>
  <c r="BG25" i="24" a="1"/>
  <c r="BG25" i="24" s="1"/>
  <c r="AY25" i="24" a="1"/>
  <c r="AY25" i="24" s="1"/>
  <c r="AQ25" i="24" a="1"/>
  <c r="AQ25" i="24" s="1"/>
  <c r="AI25" i="24" a="1"/>
  <c r="AI25" i="24" s="1"/>
  <c r="AA25" i="24" a="1"/>
  <c r="AA25" i="24" s="1"/>
  <c r="S25" i="24" a="1"/>
  <c r="S25" i="24" s="1"/>
  <c r="K25" i="24" a="1"/>
  <c r="K25" i="24" s="1"/>
  <c r="C25" i="24" a="1"/>
  <c r="C25" i="24" s="1"/>
  <c r="A25" i="24" s="1"/>
  <c r="BD23" i="24" a="1"/>
  <c r="BD23" i="24" s="1"/>
  <c r="AV23" i="24" a="1"/>
  <c r="AV23" i="24" s="1"/>
  <c r="AN23" i="24" a="1"/>
  <c r="AN23" i="24" s="1"/>
  <c r="AF23" i="24" a="1"/>
  <c r="AF23" i="24" s="1"/>
  <c r="X23" i="24" a="1"/>
  <c r="X23" i="24" s="1"/>
  <c r="P23" i="24" a="1"/>
  <c r="P23" i="24" s="1"/>
  <c r="H23" i="24" a="1"/>
  <c r="H23" i="24" s="1"/>
  <c r="BI21" i="24" a="1"/>
  <c r="BI21" i="24" s="1"/>
  <c r="BA21" i="24" a="1"/>
  <c r="BA21" i="24" s="1"/>
  <c r="AS21" i="24" a="1"/>
  <c r="AS21" i="24" s="1"/>
  <c r="AK21" i="24" a="1"/>
  <c r="AK21" i="24" s="1"/>
  <c r="AC21" i="24" a="1"/>
  <c r="AC21" i="24" s="1"/>
  <c r="U21" i="24" a="1"/>
  <c r="U21" i="24" s="1"/>
  <c r="M21" i="24" a="1"/>
  <c r="M21" i="24" s="1"/>
  <c r="E21" i="24" a="1"/>
  <c r="E21" i="24" s="1"/>
  <c r="BF19" i="24" a="1"/>
  <c r="BF19" i="24" s="1"/>
  <c r="AX19" i="24" a="1"/>
  <c r="AX19" i="24" s="1"/>
  <c r="AP19" i="24" a="1"/>
  <c r="AP19" i="24" s="1"/>
  <c r="AH19" i="24" a="1"/>
  <c r="AH19" i="24" s="1"/>
  <c r="Z19" i="24" a="1"/>
  <c r="Z19" i="24" s="1"/>
  <c r="R19" i="24" a="1"/>
  <c r="R19" i="24" s="1"/>
  <c r="J19" i="24" a="1"/>
  <c r="J19" i="24" s="1"/>
  <c r="BK17" i="24" a="1"/>
  <c r="BK17" i="24" s="1"/>
  <c r="BC17" i="24" a="1"/>
  <c r="BC17" i="24" s="1"/>
  <c r="AU17" i="24" a="1"/>
  <c r="AU17" i="24" s="1"/>
  <c r="AM17" i="24" a="1"/>
  <c r="AM17" i="24" s="1"/>
  <c r="AE17" i="24" a="1"/>
  <c r="AE17" i="24" s="1"/>
  <c r="W17" i="24" a="1"/>
  <c r="W17" i="24" s="1"/>
  <c r="O17" i="24" a="1"/>
  <c r="O17" i="24" s="1"/>
  <c r="G17" i="24" a="1"/>
  <c r="G17" i="24" s="1"/>
  <c r="BH15" i="24" a="1"/>
  <c r="BH15" i="24" s="1"/>
  <c r="AZ15" i="24" a="1"/>
  <c r="AZ15" i="24" s="1"/>
  <c r="AR15" i="24" a="1"/>
  <c r="AR15" i="24" s="1"/>
  <c r="AJ15" i="24" a="1"/>
  <c r="AJ15" i="24" s="1"/>
  <c r="AB15" i="24" a="1"/>
  <c r="AB15" i="24" s="1"/>
  <c r="T15" i="24" a="1"/>
  <c r="T15" i="24" s="1"/>
  <c r="L15" i="24" a="1"/>
  <c r="L15" i="24" s="1"/>
  <c r="D15" i="24" a="1"/>
  <c r="D15" i="24" s="1"/>
  <c r="BE13" i="24" a="1"/>
  <c r="BE13" i="24" s="1"/>
  <c r="AW13" i="24" a="1"/>
  <c r="AW13" i="24" s="1"/>
  <c r="AO13" i="24" a="1"/>
  <c r="AO13" i="24" s="1"/>
  <c r="AG13" i="24" a="1"/>
  <c r="AG13" i="24" s="1"/>
  <c r="Y13" i="24" a="1"/>
  <c r="Y13" i="24" s="1"/>
  <c r="Q13" i="24" a="1"/>
  <c r="Q13" i="24" s="1"/>
  <c r="I13" i="24" a="1"/>
  <c r="I13" i="24" s="1"/>
  <c r="BJ11" i="24" a="1"/>
  <c r="BJ11" i="24" s="1"/>
  <c r="BB11" i="24" a="1"/>
  <c r="BB11" i="24" s="1"/>
  <c r="AT11" i="24" a="1"/>
  <c r="AT11" i="24" s="1"/>
  <c r="AL11" i="24" a="1"/>
  <c r="AL11" i="24" s="1"/>
  <c r="AD11" i="24" a="1"/>
  <c r="AD11" i="24" s="1"/>
  <c r="V11" i="24" a="1"/>
  <c r="V11" i="24" s="1"/>
  <c r="N11" i="24" a="1"/>
  <c r="N11" i="24" s="1"/>
  <c r="F11" i="24" a="1"/>
  <c r="F11" i="24" s="1"/>
  <c r="BG9" i="24" a="1"/>
  <c r="BG9" i="24" s="1"/>
  <c r="AY9" i="24" a="1"/>
  <c r="AY9" i="24" s="1"/>
  <c r="AQ9" i="24" a="1"/>
  <c r="AQ9" i="24" s="1"/>
  <c r="AI9" i="24" a="1"/>
  <c r="AI9" i="24" s="1"/>
  <c r="AA9" i="24" a="1"/>
  <c r="AA9" i="24" s="1"/>
  <c r="G9" i="24" a="1"/>
  <c r="G9" i="24" s="1"/>
  <c r="AX8" i="24" a="1"/>
  <c r="AX8" i="24" s="1"/>
  <c r="AH8" i="24" a="1"/>
  <c r="AH8" i="24" s="1"/>
  <c r="R8" i="24" a="1"/>
  <c r="R8" i="24" s="1"/>
  <c r="BF7" i="24" a="1"/>
  <c r="BF7" i="24" s="1"/>
  <c r="Z7" i="24" a="1"/>
  <c r="Z7" i="24" s="1"/>
  <c r="H7" i="24" a="1"/>
  <c r="H7" i="24" s="1"/>
  <c r="BC5" i="24" a="1"/>
  <c r="BC5" i="24" s="1"/>
  <c r="AM5" i="24" a="1"/>
  <c r="AM5" i="24" s="1"/>
  <c r="W5" i="24" a="1"/>
  <c r="W5" i="24" s="1"/>
  <c r="BD44" i="24" a="1"/>
  <c r="BD44" i="24" s="1"/>
  <c r="AV44" i="24" a="1"/>
  <c r="AV44" i="24" s="1"/>
  <c r="AN44" i="24" a="1"/>
  <c r="AN44" i="24" s="1"/>
  <c r="AF44" i="24" a="1"/>
  <c r="AF44" i="24" s="1"/>
  <c r="X44" i="24" a="1"/>
  <c r="X44" i="24" s="1"/>
  <c r="P44" i="24" a="1"/>
  <c r="P44" i="24" s="1"/>
  <c r="H44" i="24" a="1"/>
  <c r="H44" i="24" s="1"/>
  <c r="BI42" i="24" a="1"/>
  <c r="BI42" i="24" s="1"/>
  <c r="BA42" i="24" a="1"/>
  <c r="BA42" i="24" s="1"/>
  <c r="AS42" i="24" a="1"/>
  <c r="AS42" i="24" s="1"/>
  <c r="AK42" i="24" a="1"/>
  <c r="AK42" i="24" s="1"/>
  <c r="AC42" i="24" a="1"/>
  <c r="AC42" i="24" s="1"/>
  <c r="U42" i="24" a="1"/>
  <c r="U42" i="24" s="1"/>
  <c r="M42" i="24" a="1"/>
  <c r="M42" i="24" s="1"/>
  <c r="E42" i="24" a="1"/>
  <c r="E42" i="24" s="1"/>
  <c r="BF40" i="24" a="1"/>
  <c r="BF40" i="24" s="1"/>
  <c r="AX40" i="24" a="1"/>
  <c r="AX40" i="24" s="1"/>
  <c r="AP40" i="24" a="1"/>
  <c r="AP40" i="24" s="1"/>
  <c r="AH40" i="24" a="1"/>
  <c r="AH40" i="24" s="1"/>
  <c r="Z40" i="24" a="1"/>
  <c r="Z40" i="24" s="1"/>
  <c r="R40" i="24" a="1"/>
  <c r="R40" i="24" s="1"/>
  <c r="J40" i="24" a="1"/>
  <c r="J40" i="24" s="1"/>
  <c r="BK38" i="24" a="1"/>
  <c r="BK38" i="24" s="1"/>
  <c r="BC38" i="24" a="1"/>
  <c r="BC38" i="24" s="1"/>
  <c r="AU38" i="24" a="1"/>
  <c r="AU38" i="24" s="1"/>
  <c r="AM38" i="24" a="1"/>
  <c r="AM38" i="24" s="1"/>
  <c r="AE38" i="24" a="1"/>
  <c r="AE38" i="24" s="1"/>
  <c r="W38" i="24" a="1"/>
  <c r="W38" i="24" s="1"/>
  <c r="O38" i="24" a="1"/>
  <c r="O38" i="24" s="1"/>
  <c r="G38" i="24" a="1"/>
  <c r="G38" i="24" s="1"/>
  <c r="BH36" i="24" a="1"/>
  <c r="BH36" i="24" s="1"/>
  <c r="AZ36" i="24" a="1"/>
  <c r="AZ36" i="24" s="1"/>
  <c r="AR36" i="24" a="1"/>
  <c r="AR36" i="24" s="1"/>
  <c r="AJ36" i="24" a="1"/>
  <c r="AJ36" i="24" s="1"/>
  <c r="AB36" i="24" a="1"/>
  <c r="AB36" i="24" s="1"/>
  <c r="T36" i="24" a="1"/>
  <c r="T36" i="24" s="1"/>
  <c r="L36" i="24" a="1"/>
  <c r="L36" i="24" s="1"/>
  <c r="D36" i="24" a="1"/>
  <c r="D36" i="24" s="1"/>
  <c r="BE34" i="24" a="1"/>
  <c r="BE34" i="24" s="1"/>
  <c r="AW34" i="24" a="1"/>
  <c r="AW34" i="24" s="1"/>
  <c r="AO34" i="24" a="1"/>
  <c r="AO34" i="24" s="1"/>
  <c r="AG34" i="24" a="1"/>
  <c r="AG34" i="24" s="1"/>
  <c r="Y34" i="24" a="1"/>
  <c r="Y34" i="24" s="1"/>
  <c r="Q34" i="24" a="1"/>
  <c r="Q34" i="24" s="1"/>
  <c r="I34" i="24" a="1"/>
  <c r="I34" i="24" s="1"/>
  <c r="BJ32" i="24" a="1"/>
  <c r="BJ32" i="24" s="1"/>
  <c r="BB32" i="24" a="1"/>
  <c r="BB32" i="24" s="1"/>
  <c r="AT32" i="24" a="1"/>
  <c r="AT32" i="24" s="1"/>
  <c r="AL32" i="24" a="1"/>
  <c r="AL32" i="24" s="1"/>
  <c r="AD32" i="24" a="1"/>
  <c r="AD32" i="24" s="1"/>
  <c r="V32" i="24" a="1"/>
  <c r="V32" i="24" s="1"/>
  <c r="N32" i="24" a="1"/>
  <c r="N32" i="24" s="1"/>
  <c r="F32" i="24" a="1"/>
  <c r="F32" i="24" s="1"/>
  <c r="BG30" i="24" a="1"/>
  <c r="BG30" i="24" s="1"/>
  <c r="AY30" i="24" a="1"/>
  <c r="AY30" i="24" s="1"/>
  <c r="AQ30" i="24" a="1"/>
  <c r="AQ30" i="24" s="1"/>
  <c r="AI30" i="24" a="1"/>
  <c r="AI30" i="24" s="1"/>
  <c r="AA30" i="24" a="1"/>
  <c r="AA30" i="24" s="1"/>
  <c r="S30" i="24" a="1"/>
  <c r="S30" i="24" s="1"/>
  <c r="K30" i="24" a="1"/>
  <c r="K30" i="24" s="1"/>
  <c r="C30" i="24" a="1"/>
  <c r="C30" i="24" s="1"/>
  <c r="A30" i="24" s="1"/>
  <c r="BD28" i="24" a="1"/>
  <c r="BD28" i="24" s="1"/>
  <c r="AV28" i="24" a="1"/>
  <c r="AV28" i="24" s="1"/>
  <c r="AN28" i="24" a="1"/>
  <c r="AN28" i="24" s="1"/>
  <c r="AF28" i="24" a="1"/>
  <c r="AF28" i="24" s="1"/>
  <c r="X28" i="24" a="1"/>
  <c r="X28" i="24" s="1"/>
  <c r="P28" i="24" a="1"/>
  <c r="P28" i="24" s="1"/>
  <c r="H28" i="24" a="1"/>
  <c r="H28" i="24" s="1"/>
  <c r="BI26" i="24" a="1"/>
  <c r="BI26" i="24" s="1"/>
  <c r="BA26" i="24" a="1"/>
  <c r="BA26" i="24" s="1"/>
  <c r="AS26" i="24" a="1"/>
  <c r="AS26" i="24" s="1"/>
  <c r="AK26" i="24" a="1"/>
  <c r="AK26" i="24" s="1"/>
  <c r="AC26" i="24" a="1"/>
  <c r="AC26" i="24" s="1"/>
  <c r="U26" i="24" a="1"/>
  <c r="U26" i="24" s="1"/>
  <c r="M26" i="24" a="1"/>
  <c r="M26" i="24" s="1"/>
  <c r="E26" i="24" a="1"/>
  <c r="E26" i="24" s="1"/>
  <c r="BF24" i="24" a="1"/>
  <c r="BF24" i="24" s="1"/>
  <c r="AX24" i="24" a="1"/>
  <c r="AX24" i="24" s="1"/>
  <c r="AP24" i="24" a="1"/>
  <c r="AP24" i="24" s="1"/>
  <c r="AH24" i="24" a="1"/>
  <c r="AH24" i="24" s="1"/>
  <c r="Z24" i="24" a="1"/>
  <c r="Z24" i="24" s="1"/>
  <c r="R24" i="24" a="1"/>
  <c r="R24" i="24" s="1"/>
  <c r="J24" i="24" a="1"/>
  <c r="J24" i="24" s="1"/>
  <c r="BK22" i="24" a="1"/>
  <c r="BK22" i="24" s="1"/>
  <c r="BC22" i="24" a="1"/>
  <c r="BC22" i="24" s="1"/>
  <c r="AU22" i="24" a="1"/>
  <c r="AU22" i="24" s="1"/>
  <c r="AM22" i="24" a="1"/>
  <c r="AM22" i="24" s="1"/>
  <c r="AE22" i="24" a="1"/>
  <c r="AE22" i="24" s="1"/>
  <c r="W22" i="24" a="1"/>
  <c r="W22" i="24" s="1"/>
  <c r="O22" i="24" a="1"/>
  <c r="O22" i="24" s="1"/>
  <c r="G22" i="24" a="1"/>
  <c r="G22" i="24" s="1"/>
  <c r="BH20" i="24" a="1"/>
  <c r="BH20" i="24" s="1"/>
  <c r="AZ20" i="24" a="1"/>
  <c r="AZ20" i="24" s="1"/>
  <c r="AR20" i="24" a="1"/>
  <c r="AR20" i="24" s="1"/>
  <c r="AJ20" i="24" a="1"/>
  <c r="AJ20" i="24" s="1"/>
  <c r="AB20" i="24" a="1"/>
  <c r="AB20" i="24" s="1"/>
  <c r="T20" i="24" a="1"/>
  <c r="T20" i="24" s="1"/>
  <c r="L20" i="24" a="1"/>
  <c r="L20" i="24" s="1"/>
  <c r="D20" i="24" a="1"/>
  <c r="D20" i="24" s="1"/>
  <c r="BE18" i="24" a="1"/>
  <c r="BE18" i="24" s="1"/>
  <c r="AW18" i="24" a="1"/>
  <c r="AW18" i="24" s="1"/>
  <c r="AO18" i="24" a="1"/>
  <c r="AO18" i="24" s="1"/>
  <c r="AG18" i="24" a="1"/>
  <c r="AG18" i="24" s="1"/>
  <c r="Y18" i="24" a="1"/>
  <c r="Y18" i="24" s="1"/>
  <c r="Q18" i="24" a="1"/>
  <c r="Q18" i="24" s="1"/>
  <c r="I18" i="24" a="1"/>
  <c r="I18" i="24" s="1"/>
  <c r="BJ16" i="24" a="1"/>
  <c r="BJ16" i="24" s="1"/>
  <c r="BB16" i="24" a="1"/>
  <c r="BB16" i="24" s="1"/>
  <c r="AT16" i="24" a="1"/>
  <c r="AT16" i="24" s="1"/>
  <c r="AL16" i="24" a="1"/>
  <c r="AL16" i="24" s="1"/>
  <c r="AD16" i="24" a="1"/>
  <c r="AD16" i="24" s="1"/>
  <c r="V16" i="24" a="1"/>
  <c r="V16" i="24" s="1"/>
  <c r="N16" i="24" a="1"/>
  <c r="N16" i="24" s="1"/>
  <c r="F16" i="24" a="1"/>
  <c r="F16" i="24" s="1"/>
  <c r="BG14" i="24" a="1"/>
  <c r="BG14" i="24" s="1"/>
  <c r="AY14" i="24" a="1"/>
  <c r="AY14" i="24" s="1"/>
  <c r="AQ14" i="24" a="1"/>
  <c r="AQ14" i="24" s="1"/>
  <c r="AI14" i="24" a="1"/>
  <c r="AI14" i="24" s="1"/>
  <c r="AA14" i="24" a="1"/>
  <c r="AA14" i="24" s="1"/>
  <c r="S14" i="24" a="1"/>
  <c r="S14" i="24" s="1"/>
  <c r="K14" i="24" a="1"/>
  <c r="K14" i="24" s="1"/>
  <c r="C14" i="24" a="1"/>
  <c r="C14" i="24" s="1"/>
  <c r="A14" i="24" s="1"/>
  <c r="BD12" i="24" a="1"/>
  <c r="BD12" i="24" s="1"/>
  <c r="AV12" i="24" a="1"/>
  <c r="AV12" i="24" s="1"/>
  <c r="AN12" i="24" a="1"/>
  <c r="AN12" i="24" s="1"/>
  <c r="AF12" i="24" a="1"/>
  <c r="AF12" i="24" s="1"/>
  <c r="X12" i="24" a="1"/>
  <c r="X12" i="24" s="1"/>
  <c r="P12" i="24" a="1"/>
  <c r="P12" i="24" s="1"/>
  <c r="H12" i="24" a="1"/>
  <c r="H12" i="24" s="1"/>
  <c r="BI10" i="24" a="1"/>
  <c r="BI10" i="24" s="1"/>
  <c r="BA10" i="24" a="1"/>
  <c r="BA10" i="24" s="1"/>
  <c r="AS10" i="24" a="1"/>
  <c r="AS10" i="24" s="1"/>
  <c r="AK10" i="24" a="1"/>
  <c r="AK10" i="24" s="1"/>
  <c r="AC10" i="24" a="1"/>
  <c r="AC10" i="24" s="1"/>
  <c r="U10" i="24" a="1"/>
  <c r="U10" i="24" s="1"/>
  <c r="M10" i="24" a="1"/>
  <c r="M10" i="24" s="1"/>
  <c r="E10" i="24" a="1"/>
  <c r="E10" i="24" s="1"/>
  <c r="BH8" i="24" a="1"/>
  <c r="BH8" i="24" s="1"/>
  <c r="AR8" i="24" a="1"/>
  <c r="AR8" i="24" s="1"/>
  <c r="AB8" i="24" a="1"/>
  <c r="AB8" i="24" s="1"/>
  <c r="L8" i="24" a="1"/>
  <c r="L8" i="24" s="1"/>
  <c r="AZ7" i="24" a="1"/>
  <c r="AZ7" i="24" s="1"/>
  <c r="BH6" i="24" a="1"/>
  <c r="BH6" i="24" s="1"/>
  <c r="AR6" i="24" a="1"/>
  <c r="AR6" i="24" s="1"/>
  <c r="AB6" i="24" a="1"/>
  <c r="AB6" i="24" s="1"/>
  <c r="L6" i="24" a="1"/>
  <c r="L6" i="24" s="1"/>
  <c r="BH45" i="24" a="1"/>
  <c r="BH45" i="24" s="1"/>
  <c r="AZ45" i="24" a="1"/>
  <c r="AZ45" i="24" s="1"/>
  <c r="AR45" i="24" a="1"/>
  <c r="AR45" i="24" s="1"/>
  <c r="AJ45" i="24" a="1"/>
  <c r="AJ45" i="24" s="1"/>
  <c r="AB45" i="24" a="1"/>
  <c r="AB45" i="24" s="1"/>
  <c r="T45" i="24" a="1"/>
  <c r="T45" i="24" s="1"/>
  <c r="L45" i="24" a="1"/>
  <c r="L45" i="24" s="1"/>
  <c r="D45" i="24" a="1"/>
  <c r="D45" i="24" s="1"/>
  <c r="BE43" i="24" a="1"/>
  <c r="BE43" i="24" s="1"/>
  <c r="AW43" i="24" a="1"/>
  <c r="AW43" i="24" s="1"/>
  <c r="AO43" i="24" a="1"/>
  <c r="AO43" i="24" s="1"/>
  <c r="AG43" i="24" a="1"/>
  <c r="AG43" i="24" s="1"/>
  <c r="Y43" i="24" a="1"/>
  <c r="Y43" i="24" s="1"/>
  <c r="Q43" i="24" a="1"/>
  <c r="Q43" i="24" s="1"/>
  <c r="I43" i="24" a="1"/>
  <c r="I43" i="24" s="1"/>
  <c r="BJ41" i="24" a="1"/>
  <c r="BJ41" i="24" s="1"/>
  <c r="BB41" i="24" a="1"/>
  <c r="BB41" i="24" s="1"/>
  <c r="AT41" i="24" a="1"/>
  <c r="AT41" i="24" s="1"/>
  <c r="AL41" i="24" a="1"/>
  <c r="AL41" i="24" s="1"/>
  <c r="AD41" i="24" a="1"/>
  <c r="AD41" i="24" s="1"/>
  <c r="V41" i="24" a="1"/>
  <c r="V41" i="24" s="1"/>
  <c r="N41" i="24" a="1"/>
  <c r="N41" i="24" s="1"/>
  <c r="F41" i="24" a="1"/>
  <c r="F41" i="24" s="1"/>
  <c r="BG39" i="24" a="1"/>
  <c r="BG39" i="24" s="1"/>
  <c r="AY39" i="24" a="1"/>
  <c r="AY39" i="24" s="1"/>
  <c r="AQ39" i="24" a="1"/>
  <c r="AQ39" i="24" s="1"/>
  <c r="AI39" i="24" a="1"/>
  <c r="AI39" i="24" s="1"/>
  <c r="AA39" i="24" a="1"/>
  <c r="AA39" i="24" s="1"/>
  <c r="S39" i="24" a="1"/>
  <c r="S39" i="24" s="1"/>
  <c r="K39" i="24" a="1"/>
  <c r="K39" i="24" s="1"/>
  <c r="C39" i="24" a="1"/>
  <c r="C39" i="24" s="1"/>
  <c r="A39" i="24" s="1"/>
  <c r="BD37" i="24" a="1"/>
  <c r="BD37" i="24" s="1"/>
  <c r="AV37" i="24" a="1"/>
  <c r="AV37" i="24" s="1"/>
  <c r="AN37" i="24" a="1"/>
  <c r="AN37" i="24" s="1"/>
  <c r="AF37" i="24" a="1"/>
  <c r="AF37" i="24" s="1"/>
  <c r="X37" i="24" a="1"/>
  <c r="X37" i="24" s="1"/>
  <c r="P37" i="24" a="1"/>
  <c r="P37" i="24" s="1"/>
  <c r="H37" i="24" a="1"/>
  <c r="H37" i="24" s="1"/>
  <c r="BI35" i="24" a="1"/>
  <c r="BI35" i="24" s="1"/>
  <c r="BA35" i="24" a="1"/>
  <c r="BA35" i="24" s="1"/>
  <c r="AS35" i="24" a="1"/>
  <c r="AS35" i="24" s="1"/>
  <c r="AK35" i="24" a="1"/>
  <c r="AK35" i="24" s="1"/>
  <c r="AC35" i="24" a="1"/>
  <c r="AC35" i="24" s="1"/>
  <c r="U35" i="24" a="1"/>
  <c r="U35" i="24" s="1"/>
  <c r="M35" i="24" a="1"/>
  <c r="M35" i="24" s="1"/>
  <c r="E35" i="24" a="1"/>
  <c r="E35" i="24" s="1"/>
  <c r="BF33" i="24" a="1"/>
  <c r="BF33" i="24" s="1"/>
  <c r="AX33" i="24" a="1"/>
  <c r="AX33" i="24" s="1"/>
  <c r="AP33" i="24" a="1"/>
  <c r="AP33" i="24" s="1"/>
  <c r="AH33" i="24" a="1"/>
  <c r="AH33" i="24" s="1"/>
  <c r="Z33" i="24" a="1"/>
  <c r="Z33" i="24" s="1"/>
  <c r="R33" i="24" a="1"/>
  <c r="R33" i="24" s="1"/>
  <c r="J33" i="24" a="1"/>
  <c r="J33" i="24" s="1"/>
  <c r="BK31" i="24" a="1"/>
  <c r="BK31" i="24" s="1"/>
  <c r="BC31" i="24" a="1"/>
  <c r="BC31" i="24" s="1"/>
  <c r="AU31" i="24" a="1"/>
  <c r="AU31" i="24" s="1"/>
  <c r="AM31" i="24" a="1"/>
  <c r="AM31" i="24" s="1"/>
  <c r="AE31" i="24" a="1"/>
  <c r="AE31" i="24" s="1"/>
  <c r="W31" i="24" a="1"/>
  <c r="W31" i="24" s="1"/>
  <c r="O31" i="24" a="1"/>
  <c r="O31" i="24" s="1"/>
  <c r="G31" i="24" a="1"/>
  <c r="G31" i="24" s="1"/>
  <c r="BH29" i="24" a="1"/>
  <c r="BH29" i="24" s="1"/>
  <c r="AZ29" i="24" a="1"/>
  <c r="AZ29" i="24" s="1"/>
  <c r="AR29" i="24" a="1"/>
  <c r="AR29" i="24" s="1"/>
  <c r="AJ29" i="24" a="1"/>
  <c r="AJ29" i="24" s="1"/>
  <c r="AB29" i="24" a="1"/>
  <c r="AB29" i="24" s="1"/>
  <c r="T29" i="24" a="1"/>
  <c r="T29" i="24" s="1"/>
  <c r="L29" i="24" a="1"/>
  <c r="L29" i="24" s="1"/>
  <c r="D29" i="24" a="1"/>
  <c r="D29" i="24" s="1"/>
  <c r="BE27" i="24" a="1"/>
  <c r="BE27" i="24" s="1"/>
  <c r="AW27" i="24" a="1"/>
  <c r="AW27" i="24" s="1"/>
  <c r="AO27" i="24" a="1"/>
  <c r="AO27" i="24" s="1"/>
  <c r="AG27" i="24" a="1"/>
  <c r="AG27" i="24" s="1"/>
  <c r="Y27" i="24" a="1"/>
  <c r="Y27" i="24" s="1"/>
  <c r="Q27" i="24" a="1"/>
  <c r="Q27" i="24" s="1"/>
  <c r="I27" i="24" a="1"/>
  <c r="I27" i="24" s="1"/>
  <c r="BJ25" i="24" a="1"/>
  <c r="BJ25" i="24" s="1"/>
  <c r="BB25" i="24" a="1"/>
  <c r="BB25" i="24" s="1"/>
  <c r="AT25" i="24" a="1"/>
  <c r="AT25" i="24" s="1"/>
  <c r="AL25" i="24" a="1"/>
  <c r="AL25" i="24" s="1"/>
  <c r="AD25" i="24" a="1"/>
  <c r="AD25" i="24" s="1"/>
  <c r="V25" i="24" a="1"/>
  <c r="V25" i="24" s="1"/>
  <c r="N25" i="24" a="1"/>
  <c r="N25" i="24" s="1"/>
  <c r="F25" i="24" a="1"/>
  <c r="F25" i="24" s="1"/>
  <c r="BG23" i="24" a="1"/>
  <c r="BG23" i="24" s="1"/>
  <c r="AY23" i="24" a="1"/>
  <c r="AY23" i="24" s="1"/>
  <c r="AQ23" i="24" a="1"/>
  <c r="AQ23" i="24" s="1"/>
  <c r="AI23" i="24" a="1"/>
  <c r="AI23" i="24" s="1"/>
  <c r="AA23" i="24" a="1"/>
  <c r="AA23" i="24" s="1"/>
  <c r="S23" i="24" a="1"/>
  <c r="S23" i="24" s="1"/>
  <c r="K23" i="24" a="1"/>
  <c r="K23" i="24" s="1"/>
  <c r="C23" i="24" a="1"/>
  <c r="C23" i="24" s="1"/>
  <c r="A23" i="24" s="1"/>
  <c r="BD21" i="24" a="1"/>
  <c r="BD21" i="24" s="1"/>
  <c r="AV21" i="24" a="1"/>
  <c r="AV21" i="24" s="1"/>
  <c r="AN21" i="24" a="1"/>
  <c r="AN21" i="24" s="1"/>
  <c r="AF21" i="24" a="1"/>
  <c r="AF21" i="24" s="1"/>
  <c r="X21" i="24" a="1"/>
  <c r="X21" i="24" s="1"/>
  <c r="P21" i="24" a="1"/>
  <c r="P21" i="24" s="1"/>
  <c r="H21" i="24" a="1"/>
  <c r="H21" i="24" s="1"/>
  <c r="BI19" i="24" a="1"/>
  <c r="BI19" i="24" s="1"/>
  <c r="BA19" i="24" a="1"/>
  <c r="BA19" i="24" s="1"/>
  <c r="AS19" i="24" a="1"/>
  <c r="AS19" i="24" s="1"/>
  <c r="AK19" i="24" a="1"/>
  <c r="AK19" i="24" s="1"/>
  <c r="AC19" i="24" a="1"/>
  <c r="AC19" i="24" s="1"/>
  <c r="U19" i="24" a="1"/>
  <c r="U19" i="24" s="1"/>
  <c r="M19" i="24" a="1"/>
  <c r="M19" i="24" s="1"/>
  <c r="E19" i="24" a="1"/>
  <c r="E19" i="24" s="1"/>
  <c r="BF17" i="24" a="1"/>
  <c r="BF17" i="24" s="1"/>
  <c r="AX17" i="24" a="1"/>
  <c r="AX17" i="24" s="1"/>
  <c r="AP17" i="24" a="1"/>
  <c r="AP17" i="24" s="1"/>
  <c r="AH17" i="24" a="1"/>
  <c r="AH17" i="24" s="1"/>
  <c r="Z17" i="24" a="1"/>
  <c r="Z17" i="24" s="1"/>
  <c r="R17" i="24" a="1"/>
  <c r="R17" i="24" s="1"/>
  <c r="J17" i="24" a="1"/>
  <c r="J17" i="24" s="1"/>
  <c r="BK15" i="24" a="1"/>
  <c r="BK15" i="24" s="1"/>
  <c r="BC15" i="24" a="1"/>
  <c r="BC15" i="24" s="1"/>
  <c r="AU15" i="24" a="1"/>
  <c r="AU15" i="24" s="1"/>
  <c r="AM15" i="24" a="1"/>
  <c r="AM15" i="24" s="1"/>
  <c r="AE15" i="24" a="1"/>
  <c r="AE15" i="24" s="1"/>
  <c r="W15" i="24" a="1"/>
  <c r="W15" i="24" s="1"/>
  <c r="O15" i="24" a="1"/>
  <c r="O15" i="24" s="1"/>
  <c r="G15" i="24" a="1"/>
  <c r="G15" i="24" s="1"/>
  <c r="BH13" i="24" a="1"/>
  <c r="BH13" i="24" s="1"/>
  <c r="AZ13" i="24" a="1"/>
  <c r="AZ13" i="24" s="1"/>
  <c r="AR13" i="24" a="1"/>
  <c r="AR13" i="24" s="1"/>
  <c r="AJ13" i="24" a="1"/>
  <c r="AJ13" i="24" s="1"/>
  <c r="AB13" i="24" a="1"/>
  <c r="AB13" i="24" s="1"/>
  <c r="T13" i="24" a="1"/>
  <c r="T13" i="24" s="1"/>
  <c r="L13" i="24" a="1"/>
  <c r="L13" i="24" s="1"/>
  <c r="D13" i="24" a="1"/>
  <c r="D13" i="24" s="1"/>
  <c r="BE11" i="24" a="1"/>
  <c r="BE11" i="24" s="1"/>
  <c r="AW11" i="24" a="1"/>
  <c r="AW11" i="24" s="1"/>
  <c r="AO11" i="24" a="1"/>
  <c r="AO11" i="24" s="1"/>
  <c r="AG11" i="24" a="1"/>
  <c r="AG11" i="24" s="1"/>
  <c r="Y11" i="24" a="1"/>
  <c r="Y11" i="24" s="1"/>
  <c r="Q11" i="24" a="1"/>
  <c r="Q11" i="24" s="1"/>
  <c r="I11" i="24" a="1"/>
  <c r="I11" i="24" s="1"/>
  <c r="BJ9" i="24" a="1"/>
  <c r="BJ9" i="24" s="1"/>
  <c r="BB9" i="24" a="1"/>
  <c r="BB9" i="24" s="1"/>
  <c r="AT9" i="24" a="1"/>
  <c r="AT9" i="24" s="1"/>
  <c r="AL9" i="24" a="1"/>
  <c r="AL9" i="24" s="1"/>
  <c r="AD9" i="24" a="1"/>
  <c r="AD9" i="24" s="1"/>
  <c r="S9" i="24" a="1"/>
  <c r="S9" i="24" s="1"/>
  <c r="BG8" i="24" a="1"/>
  <c r="BG8" i="24" s="1"/>
  <c r="AQ8" i="24" a="1"/>
  <c r="AQ8" i="24" s="1"/>
  <c r="AA8" i="24" a="1"/>
  <c r="AA8" i="24" s="1"/>
  <c r="K8" i="24" a="1"/>
  <c r="K8" i="24" s="1"/>
  <c r="BB7" i="24" a="1"/>
  <c r="BB7" i="24" s="1"/>
  <c r="V7" i="24" a="1"/>
  <c r="V7" i="24" s="1"/>
  <c r="F7" i="24" a="1"/>
  <c r="F7" i="24" s="1"/>
  <c r="AW5" i="24" a="1"/>
  <c r="AW5" i="24" s="1"/>
  <c r="AG5" i="24" a="1"/>
  <c r="AG5" i="24" s="1"/>
  <c r="BK44" i="24" a="1"/>
  <c r="BK44" i="24" s="1"/>
  <c r="BC44" i="24" a="1"/>
  <c r="BC44" i="24" s="1"/>
  <c r="AU44" i="24" a="1"/>
  <c r="AU44" i="24" s="1"/>
  <c r="AM44" i="24" a="1"/>
  <c r="AM44" i="24" s="1"/>
  <c r="AE44" i="24" a="1"/>
  <c r="AE44" i="24" s="1"/>
  <c r="W44" i="24" a="1"/>
  <c r="W44" i="24" s="1"/>
  <c r="O44" i="24" a="1"/>
  <c r="O44" i="24" s="1"/>
  <c r="G44" i="24" a="1"/>
  <c r="G44" i="24" s="1"/>
  <c r="BH42" i="24" a="1"/>
  <c r="BH42" i="24" s="1"/>
  <c r="AZ42" i="24" a="1"/>
  <c r="AZ42" i="24" s="1"/>
  <c r="AR42" i="24" a="1"/>
  <c r="AR42" i="24" s="1"/>
  <c r="AJ42" i="24" a="1"/>
  <c r="AJ42" i="24" s="1"/>
  <c r="AB42" i="24" a="1"/>
  <c r="AB42" i="24" s="1"/>
  <c r="T42" i="24" a="1"/>
  <c r="T42" i="24" s="1"/>
  <c r="L42" i="24" a="1"/>
  <c r="L42" i="24" s="1"/>
  <c r="D42" i="24" a="1"/>
  <c r="D42" i="24" s="1"/>
  <c r="BE40" i="24" a="1"/>
  <c r="BE40" i="24" s="1"/>
  <c r="AW40" i="24" a="1"/>
  <c r="AW40" i="24" s="1"/>
  <c r="AO40" i="24" a="1"/>
  <c r="AO40" i="24" s="1"/>
  <c r="AG40" i="24" a="1"/>
  <c r="AG40" i="24" s="1"/>
  <c r="Y40" i="24" a="1"/>
  <c r="Y40" i="24" s="1"/>
  <c r="Q40" i="24" a="1"/>
  <c r="Q40" i="24" s="1"/>
  <c r="I40" i="24" a="1"/>
  <c r="I40" i="24" s="1"/>
  <c r="BJ38" i="24" a="1"/>
  <c r="BJ38" i="24" s="1"/>
  <c r="BB38" i="24" a="1"/>
  <c r="BB38" i="24" s="1"/>
  <c r="AT38" i="24" a="1"/>
  <c r="AT38" i="24" s="1"/>
  <c r="AL38" i="24" a="1"/>
  <c r="AL38" i="24" s="1"/>
  <c r="AD38" i="24" a="1"/>
  <c r="AD38" i="24" s="1"/>
  <c r="V38" i="24" a="1"/>
  <c r="V38" i="24" s="1"/>
  <c r="N38" i="24" a="1"/>
  <c r="N38" i="24" s="1"/>
  <c r="F38" i="24" a="1"/>
  <c r="F38" i="24" s="1"/>
  <c r="BG36" i="24" a="1"/>
  <c r="BG36" i="24" s="1"/>
  <c r="AY36" i="24" a="1"/>
  <c r="AY36" i="24" s="1"/>
  <c r="AQ36" i="24" a="1"/>
  <c r="AQ36" i="24" s="1"/>
  <c r="AI36" i="24" a="1"/>
  <c r="AI36" i="24" s="1"/>
  <c r="AA36" i="24" a="1"/>
  <c r="AA36" i="24" s="1"/>
  <c r="S36" i="24" a="1"/>
  <c r="S36" i="24" s="1"/>
  <c r="K36" i="24" a="1"/>
  <c r="K36" i="24" s="1"/>
  <c r="C36" i="24" a="1"/>
  <c r="C36" i="24" s="1"/>
  <c r="A36" i="24" s="1"/>
  <c r="BD34" i="24" a="1"/>
  <c r="BD34" i="24" s="1"/>
  <c r="AV34" i="24" a="1"/>
  <c r="AV34" i="24" s="1"/>
  <c r="AN34" i="24" a="1"/>
  <c r="AN34" i="24" s="1"/>
  <c r="AF34" i="24" a="1"/>
  <c r="AF34" i="24" s="1"/>
  <c r="X34" i="24" a="1"/>
  <c r="X34" i="24" s="1"/>
  <c r="P34" i="24" a="1"/>
  <c r="P34" i="24" s="1"/>
  <c r="H34" i="24" a="1"/>
  <c r="H34" i="24" s="1"/>
  <c r="BI32" i="24" a="1"/>
  <c r="BI32" i="24" s="1"/>
  <c r="BA32" i="24" a="1"/>
  <c r="BA32" i="24" s="1"/>
  <c r="AS32" i="24" a="1"/>
  <c r="AS32" i="24" s="1"/>
  <c r="AK32" i="24" a="1"/>
  <c r="AK32" i="24" s="1"/>
  <c r="AC32" i="24" a="1"/>
  <c r="AC32" i="24" s="1"/>
  <c r="U32" i="24" a="1"/>
  <c r="U32" i="24" s="1"/>
  <c r="M32" i="24" a="1"/>
  <c r="M32" i="24" s="1"/>
  <c r="E32" i="24" a="1"/>
  <c r="E32" i="24" s="1"/>
  <c r="BF30" i="24" a="1"/>
  <c r="BF30" i="24" s="1"/>
  <c r="AX30" i="24" a="1"/>
  <c r="AX30" i="24" s="1"/>
  <c r="AP30" i="24" a="1"/>
  <c r="AP30" i="24" s="1"/>
  <c r="AH30" i="24" a="1"/>
  <c r="AH30" i="24" s="1"/>
  <c r="Z30" i="24" a="1"/>
  <c r="Z30" i="24" s="1"/>
  <c r="R30" i="24" a="1"/>
  <c r="R30" i="24" s="1"/>
  <c r="J30" i="24" a="1"/>
  <c r="J30" i="24" s="1"/>
  <c r="BK28" i="24" a="1"/>
  <c r="BK28" i="24" s="1"/>
  <c r="BC28" i="24" a="1"/>
  <c r="BC28" i="24" s="1"/>
  <c r="AU28" i="24" a="1"/>
  <c r="AU28" i="24" s="1"/>
  <c r="AM28" i="24" a="1"/>
  <c r="AM28" i="24" s="1"/>
  <c r="AE28" i="24" a="1"/>
  <c r="AE28" i="24" s="1"/>
  <c r="W28" i="24" a="1"/>
  <c r="W28" i="24" s="1"/>
  <c r="O28" i="24" a="1"/>
  <c r="O28" i="24" s="1"/>
  <c r="G28" i="24" a="1"/>
  <c r="G28" i="24" s="1"/>
  <c r="BH26" i="24" a="1"/>
  <c r="BH26" i="24" s="1"/>
  <c r="AZ26" i="24" a="1"/>
  <c r="AZ26" i="24" s="1"/>
  <c r="AR26" i="24" a="1"/>
  <c r="AR26" i="24" s="1"/>
  <c r="AJ26" i="24" a="1"/>
  <c r="AJ26" i="24" s="1"/>
  <c r="AB26" i="24" a="1"/>
  <c r="AB26" i="24" s="1"/>
  <c r="T26" i="24" a="1"/>
  <c r="T26" i="24" s="1"/>
  <c r="L26" i="24" a="1"/>
  <c r="L26" i="24" s="1"/>
  <c r="D26" i="24" a="1"/>
  <c r="D26" i="24" s="1"/>
  <c r="BE24" i="24" a="1"/>
  <c r="BE24" i="24" s="1"/>
  <c r="AW24" i="24" a="1"/>
  <c r="AW24" i="24" s="1"/>
  <c r="AO24" i="24" a="1"/>
  <c r="AO24" i="24" s="1"/>
  <c r="AG24" i="24" a="1"/>
  <c r="AG24" i="24" s="1"/>
  <c r="Y24" i="24" a="1"/>
  <c r="Y24" i="24" s="1"/>
  <c r="Q24" i="24" a="1"/>
  <c r="Q24" i="24" s="1"/>
  <c r="I24" i="24" a="1"/>
  <c r="I24" i="24" s="1"/>
  <c r="BJ22" i="24" a="1"/>
  <c r="BJ22" i="24" s="1"/>
  <c r="BB22" i="24" a="1"/>
  <c r="BB22" i="24" s="1"/>
  <c r="AT22" i="24" a="1"/>
  <c r="AT22" i="24" s="1"/>
  <c r="AL22" i="24" a="1"/>
  <c r="AL22" i="24" s="1"/>
  <c r="AD22" i="24" a="1"/>
  <c r="AD22" i="24" s="1"/>
  <c r="V22" i="24" a="1"/>
  <c r="V22" i="24" s="1"/>
  <c r="N22" i="24" a="1"/>
  <c r="N22" i="24" s="1"/>
  <c r="F22" i="24" a="1"/>
  <c r="F22" i="24" s="1"/>
  <c r="BG20" i="24" a="1"/>
  <c r="BG20" i="24" s="1"/>
  <c r="AY20" i="24" a="1"/>
  <c r="AY20" i="24" s="1"/>
  <c r="AQ20" i="24" a="1"/>
  <c r="AQ20" i="24" s="1"/>
  <c r="AI20" i="24" a="1"/>
  <c r="AI20" i="24" s="1"/>
  <c r="AA20" i="24" a="1"/>
  <c r="AA20" i="24" s="1"/>
  <c r="S20" i="24" a="1"/>
  <c r="S20" i="24" s="1"/>
  <c r="K20" i="24" a="1"/>
  <c r="K20" i="24" s="1"/>
  <c r="C20" i="24" a="1"/>
  <c r="C20" i="24" s="1"/>
  <c r="A20" i="24" s="1"/>
  <c r="BD18" i="24" a="1"/>
  <c r="BD18" i="24" s="1"/>
  <c r="AV18" i="24" a="1"/>
  <c r="AV18" i="24" s="1"/>
  <c r="AN18" i="24" a="1"/>
  <c r="AN18" i="24" s="1"/>
  <c r="AF18" i="24" a="1"/>
  <c r="AF18" i="24" s="1"/>
  <c r="X18" i="24" a="1"/>
  <c r="X18" i="24" s="1"/>
  <c r="P18" i="24" a="1"/>
  <c r="P18" i="24" s="1"/>
  <c r="H18" i="24" a="1"/>
  <c r="H18" i="24" s="1"/>
  <c r="BI16" i="24" a="1"/>
  <c r="BI16" i="24" s="1"/>
  <c r="BA16" i="24" a="1"/>
  <c r="BA16" i="24" s="1"/>
  <c r="AS16" i="24" a="1"/>
  <c r="AS16" i="24" s="1"/>
  <c r="AK16" i="24" a="1"/>
  <c r="AK16" i="24" s="1"/>
  <c r="AC16" i="24" a="1"/>
  <c r="AC16" i="24" s="1"/>
  <c r="U16" i="24" a="1"/>
  <c r="U16" i="24" s="1"/>
  <c r="M16" i="24" a="1"/>
  <c r="M16" i="24" s="1"/>
  <c r="E16" i="24" a="1"/>
  <c r="E16" i="24" s="1"/>
  <c r="BF14" i="24" a="1"/>
  <c r="BF14" i="24" s="1"/>
  <c r="AX14" i="24" a="1"/>
  <c r="AX14" i="24" s="1"/>
  <c r="AP14" i="24" a="1"/>
  <c r="AP14" i="24" s="1"/>
  <c r="AH14" i="24" a="1"/>
  <c r="AH14" i="24" s="1"/>
  <c r="Z14" i="24" a="1"/>
  <c r="Z14" i="24" s="1"/>
  <c r="R14" i="24" a="1"/>
  <c r="R14" i="24" s="1"/>
  <c r="J14" i="24" a="1"/>
  <c r="J14" i="24" s="1"/>
  <c r="BK12" i="24" a="1"/>
  <c r="BK12" i="24" s="1"/>
  <c r="BC12" i="24" a="1"/>
  <c r="BC12" i="24" s="1"/>
  <c r="AU12" i="24" a="1"/>
  <c r="AU12" i="24" s="1"/>
  <c r="AM12" i="24" a="1"/>
  <c r="AM12" i="24" s="1"/>
  <c r="AE12" i="24" a="1"/>
  <c r="AE12" i="24" s="1"/>
  <c r="W12" i="24" a="1"/>
  <c r="W12" i="24" s="1"/>
  <c r="O12" i="24" a="1"/>
  <c r="O12" i="24" s="1"/>
  <c r="G12" i="24" a="1"/>
  <c r="G12" i="24" s="1"/>
  <c r="BH10" i="24" a="1"/>
  <c r="BH10" i="24" s="1"/>
  <c r="AZ10" i="24" a="1"/>
  <c r="AZ10" i="24" s="1"/>
  <c r="AR10" i="24" a="1"/>
  <c r="AR10" i="24" s="1"/>
  <c r="AJ10" i="24" a="1"/>
  <c r="AJ10" i="24" s="1"/>
  <c r="AB10" i="24" a="1"/>
  <c r="AB10" i="24" s="1"/>
  <c r="T10" i="24" a="1"/>
  <c r="T10" i="24" s="1"/>
  <c r="L10" i="24" a="1"/>
  <c r="L10" i="24" s="1"/>
  <c r="D10" i="24" a="1"/>
  <c r="D10" i="24" s="1"/>
  <c r="BI8" i="24" a="1"/>
  <c r="BI8" i="24" s="1"/>
  <c r="AS8" i="24" a="1"/>
  <c r="AS8" i="24" s="1"/>
  <c r="AC8" i="24" a="1"/>
  <c r="AC8" i="24" s="1"/>
  <c r="M8" i="24" a="1"/>
  <c r="M8" i="24" s="1"/>
  <c r="AV7" i="24" a="1"/>
  <c r="AV7" i="24" s="1"/>
  <c r="BJ6" i="24" a="1"/>
  <c r="BJ6" i="24" s="1"/>
  <c r="AT6" i="24" a="1"/>
  <c r="AT6" i="24" s="1"/>
  <c r="AD6" i="24" a="1"/>
  <c r="AD6" i="24" s="1"/>
  <c r="N6" i="24" a="1"/>
  <c r="N6" i="24" s="1"/>
  <c r="Q5" i="24" a="1"/>
  <c r="Q5" i="24" s="1"/>
  <c r="I5" i="24" a="1"/>
  <c r="I5" i="24" s="1"/>
  <c r="BK6" i="24" a="1"/>
  <c r="BK6" i="24" s="1"/>
  <c r="BC6" i="24" a="1"/>
  <c r="BC6" i="24" s="1"/>
  <c r="AU6" i="24" a="1"/>
  <c r="AU6" i="24" s="1"/>
  <c r="AM6" i="24" a="1"/>
  <c r="AM6" i="24" s="1"/>
  <c r="AE6" i="24" a="1"/>
  <c r="AE6" i="24" s="1"/>
  <c r="W6" i="24" a="1"/>
  <c r="W6" i="24" s="1"/>
  <c r="O6" i="24" a="1"/>
  <c r="O6" i="24" s="1"/>
  <c r="G6" i="24" a="1"/>
  <c r="G6" i="24" s="1"/>
  <c r="T9" i="24" a="1"/>
  <c r="T9" i="24" s="1"/>
  <c r="L9" i="24" a="1"/>
  <c r="L9" i="24" s="1"/>
  <c r="D9" i="24" a="1"/>
  <c r="D9" i="24" s="1"/>
  <c r="BE7" i="24" a="1"/>
  <c r="BE7" i="24" s="1"/>
  <c r="AW7" i="24" a="1"/>
  <c r="AW7" i="24" s="1"/>
  <c r="AO7" i="24" a="1"/>
  <c r="AO7" i="24" s="1"/>
  <c r="AG7" i="24" a="1"/>
  <c r="AG7" i="24" s="1"/>
  <c r="Y7" i="24" a="1"/>
  <c r="Y7" i="24" s="1"/>
  <c r="Q7" i="24" a="1"/>
  <c r="Q7" i="24" s="1"/>
  <c r="I7" i="24" a="1"/>
  <c r="I7" i="24" s="1"/>
  <c r="BJ5" i="24" a="1"/>
  <c r="BJ5" i="24" s="1"/>
  <c r="BB5" i="24" a="1"/>
  <c r="BB5" i="24" s="1"/>
  <c r="AT5" i="24" a="1"/>
  <c r="AT5" i="24" s="1"/>
  <c r="AL5" i="24" a="1"/>
  <c r="AL5" i="24" s="1"/>
  <c r="AD5" i="24" a="1"/>
  <c r="AD5" i="24" s="1"/>
  <c r="V5" i="24" a="1"/>
  <c r="V5" i="24" s="1"/>
  <c r="N5" i="24" a="1"/>
  <c r="N5" i="24" s="1"/>
  <c r="F5" i="24" a="1"/>
  <c r="F5" i="24" s="1"/>
  <c r="I27" i="14"/>
  <c r="I28" i="14" s="1"/>
  <c r="L18" i="14"/>
  <c r="L19" i="14" s="1"/>
  <c r="E29" i="10"/>
  <c r="T29" i="10" s="1"/>
  <c r="E33" i="10"/>
  <c r="T33" i="10" s="1"/>
  <c r="T25" i="10"/>
  <c r="AF31" i="10"/>
  <c r="Q41" i="10"/>
  <c r="AF43" i="10"/>
  <c r="AF41" i="10" s="1"/>
  <c r="K27" i="14"/>
  <c r="K28" i="14" s="1"/>
  <c r="AG21" i="10"/>
  <c r="R25" i="10"/>
  <c r="R52" i="15"/>
  <c r="BF47" i="25"/>
  <c r="AX47" i="25"/>
  <c r="AP47" i="25"/>
  <c r="AH47" i="25"/>
  <c r="Z47" i="25"/>
  <c r="R47" i="25"/>
  <c r="J47" i="25"/>
  <c r="BG47" i="25"/>
  <c r="AY47" i="25"/>
  <c r="AQ47" i="25"/>
  <c r="AI47" i="25"/>
  <c r="AA47" i="25"/>
  <c r="S47" i="25"/>
  <c r="K47" i="25"/>
  <c r="U43" i="15"/>
  <c r="P25" i="10"/>
  <c r="AE21" i="10"/>
  <c r="P35" i="14"/>
  <c r="P27" i="14"/>
  <c r="P28" i="14" s="1"/>
  <c r="D5" i="27" a="1"/>
  <c r="D5" i="27" s="1"/>
  <c r="F5" i="27" a="1"/>
  <c r="F5" i="27" s="1"/>
  <c r="H5" i="27" a="1"/>
  <c r="H5" i="27" s="1"/>
  <c r="J5" i="27" a="1"/>
  <c r="J5" i="27" s="1"/>
  <c r="L5" i="27" a="1"/>
  <c r="L5" i="27" s="1"/>
  <c r="N5" i="27" a="1"/>
  <c r="N5" i="27" s="1"/>
  <c r="P5" i="27" a="1"/>
  <c r="P5" i="27" s="1"/>
  <c r="R5" i="27" a="1"/>
  <c r="R5" i="27" s="1"/>
  <c r="T5" i="27" a="1"/>
  <c r="T5" i="27" s="1"/>
  <c r="V5" i="27" a="1"/>
  <c r="V5" i="27" s="1"/>
  <c r="X5" i="27" a="1"/>
  <c r="X5" i="27" s="1"/>
  <c r="Z5" i="27" a="1"/>
  <c r="Z5" i="27" s="1"/>
  <c r="AB5" i="27" a="1"/>
  <c r="AB5" i="27" s="1"/>
  <c r="AD5" i="27" a="1"/>
  <c r="AD5" i="27" s="1"/>
  <c r="AF5" i="27" a="1"/>
  <c r="AF5" i="27" s="1"/>
  <c r="AH5" i="27" a="1"/>
  <c r="AH5" i="27" s="1"/>
  <c r="AJ5" i="27" a="1"/>
  <c r="AJ5" i="27" s="1"/>
  <c r="AL5" i="27" a="1"/>
  <c r="AL5" i="27" s="1"/>
  <c r="AN5" i="27" a="1"/>
  <c r="AN5" i="27" s="1"/>
  <c r="AP5" i="27" a="1"/>
  <c r="AP5" i="27" s="1"/>
  <c r="AR5" i="27" a="1"/>
  <c r="AR5" i="27" s="1"/>
  <c r="AT5" i="27" a="1"/>
  <c r="AT5" i="27" s="1"/>
  <c r="AV5" i="27" a="1"/>
  <c r="AV5" i="27" s="1"/>
  <c r="AX5" i="27" a="1"/>
  <c r="AX5" i="27" s="1"/>
  <c r="AZ5" i="27" a="1"/>
  <c r="AZ5" i="27" s="1"/>
  <c r="BB5" i="27" a="1"/>
  <c r="BB5" i="27" s="1"/>
  <c r="BD5" i="27" a="1"/>
  <c r="BD5" i="27" s="1"/>
  <c r="BF5" i="27" a="1"/>
  <c r="BF5" i="27" s="1"/>
  <c r="BH5" i="27" a="1"/>
  <c r="BH5" i="27" s="1"/>
  <c r="BJ5" i="27" a="1"/>
  <c r="BJ5" i="27" s="1"/>
  <c r="C7" i="27" a="1"/>
  <c r="C7" i="27" s="1"/>
  <c r="A7" i="27" s="1"/>
  <c r="E7" i="27" a="1"/>
  <c r="E7" i="27" s="1"/>
  <c r="G7" i="27" a="1"/>
  <c r="G7" i="27" s="1"/>
  <c r="I7" i="27" a="1"/>
  <c r="I7" i="27" s="1"/>
  <c r="C5" i="27" a="1"/>
  <c r="C5" i="27" s="1"/>
  <c r="A5" i="27" s="1"/>
  <c r="E5" i="27" a="1"/>
  <c r="E5" i="27" s="1"/>
  <c r="G5" i="27" a="1"/>
  <c r="G5" i="27" s="1"/>
  <c r="I5" i="27" a="1"/>
  <c r="I5" i="27" s="1"/>
  <c r="K5" i="27" a="1"/>
  <c r="K5" i="27" s="1"/>
  <c r="M5" i="27" a="1"/>
  <c r="M5" i="27" s="1"/>
  <c r="O5" i="27" a="1"/>
  <c r="O5" i="27" s="1"/>
  <c r="Q5" i="27" a="1"/>
  <c r="Q5" i="27" s="1"/>
  <c r="S5" i="27" a="1"/>
  <c r="S5" i="27" s="1"/>
  <c r="U5" i="27" a="1"/>
  <c r="U5" i="27" s="1"/>
  <c r="W5" i="27" a="1"/>
  <c r="W5" i="27" s="1"/>
  <c r="Y5" i="27" a="1"/>
  <c r="Y5" i="27" s="1"/>
  <c r="AA5" i="27" a="1"/>
  <c r="AA5" i="27" s="1"/>
  <c r="AC5" i="27" a="1"/>
  <c r="AC5" i="27" s="1"/>
  <c r="AE5" i="27" a="1"/>
  <c r="AE5" i="27" s="1"/>
  <c r="AG5" i="27" a="1"/>
  <c r="AG5" i="27" s="1"/>
  <c r="AI5" i="27" a="1"/>
  <c r="AI5" i="27" s="1"/>
  <c r="AK5" i="27" a="1"/>
  <c r="AK5" i="27" s="1"/>
  <c r="AM5" i="27" a="1"/>
  <c r="AM5" i="27" s="1"/>
  <c r="AO5" i="27" a="1"/>
  <c r="AO5" i="27" s="1"/>
  <c r="AQ5" i="27" a="1"/>
  <c r="AQ5" i="27" s="1"/>
  <c r="AS5" i="27" a="1"/>
  <c r="AS5" i="27" s="1"/>
  <c r="AU5" i="27" a="1"/>
  <c r="AU5" i="27" s="1"/>
  <c r="AW5" i="27" a="1"/>
  <c r="AW5" i="27" s="1"/>
  <c r="AY5" i="27" a="1"/>
  <c r="AY5" i="27" s="1"/>
  <c r="BA5" i="27" a="1"/>
  <c r="BA5" i="27" s="1"/>
  <c r="BC5" i="27" a="1"/>
  <c r="BC5" i="27" s="1"/>
  <c r="BE5" i="27" a="1"/>
  <c r="BE5" i="27" s="1"/>
  <c r="BG5" i="27" a="1"/>
  <c r="BG5" i="27" s="1"/>
  <c r="BI5" i="27" a="1"/>
  <c r="BI5" i="27" s="1"/>
  <c r="BK5" i="27" a="1"/>
  <c r="BK5" i="27" s="1"/>
  <c r="D7" i="27" a="1"/>
  <c r="D7" i="27" s="1"/>
  <c r="F7" i="27" a="1"/>
  <c r="F7" i="27" s="1"/>
  <c r="H7" i="27" a="1"/>
  <c r="H7" i="27" s="1"/>
  <c r="J7" i="27" a="1"/>
  <c r="J7" i="27" s="1"/>
  <c r="L7" i="27" a="1"/>
  <c r="L7" i="27" s="1"/>
  <c r="N7" i="27" a="1"/>
  <c r="N7" i="27" s="1"/>
  <c r="P7" i="27" a="1"/>
  <c r="P7" i="27" s="1"/>
  <c r="R7" i="27" a="1"/>
  <c r="R7" i="27" s="1"/>
  <c r="T7" i="27" a="1"/>
  <c r="T7" i="27" s="1"/>
  <c r="V7" i="27" a="1"/>
  <c r="V7" i="27" s="1"/>
  <c r="X7" i="27" a="1"/>
  <c r="X7" i="27" s="1"/>
  <c r="Z7" i="27" a="1"/>
  <c r="Z7" i="27" s="1"/>
  <c r="AB7" i="27" a="1"/>
  <c r="AB7" i="27" s="1"/>
  <c r="AD7" i="27" a="1"/>
  <c r="AD7" i="27" s="1"/>
  <c r="AF7" i="27" a="1"/>
  <c r="AF7" i="27" s="1"/>
  <c r="AH7" i="27" a="1"/>
  <c r="AH7" i="27" s="1"/>
  <c r="AJ7" i="27" a="1"/>
  <c r="AJ7" i="27" s="1"/>
  <c r="AL7" i="27" a="1"/>
  <c r="AL7" i="27" s="1"/>
  <c r="AN7" i="27" a="1"/>
  <c r="AN7" i="27" s="1"/>
  <c r="AP7" i="27" a="1"/>
  <c r="AP7" i="27" s="1"/>
  <c r="AR7" i="27" a="1"/>
  <c r="AR7" i="27" s="1"/>
  <c r="AT7" i="27" a="1"/>
  <c r="AT7" i="27" s="1"/>
  <c r="AV7" i="27" a="1"/>
  <c r="AV7" i="27" s="1"/>
  <c r="AX7" i="27" a="1"/>
  <c r="AX7" i="27" s="1"/>
  <c r="AZ7" i="27" a="1"/>
  <c r="AZ7" i="27" s="1"/>
  <c r="BB7" i="27" a="1"/>
  <c r="BB7" i="27" s="1"/>
  <c r="BD7" i="27" a="1"/>
  <c r="BD7" i="27" s="1"/>
  <c r="BF7" i="27" a="1"/>
  <c r="BF7" i="27" s="1"/>
  <c r="BH7" i="27" a="1"/>
  <c r="BH7" i="27" s="1"/>
  <c r="BJ7" i="27" a="1"/>
  <c r="BJ7" i="27" s="1"/>
  <c r="C9" i="27" a="1"/>
  <c r="C9" i="27" s="1"/>
  <c r="A9" i="27" s="1"/>
  <c r="E9" i="27" a="1"/>
  <c r="E9" i="27" s="1"/>
  <c r="G9" i="27" a="1"/>
  <c r="G9" i="27" s="1"/>
  <c r="I9" i="27" a="1"/>
  <c r="I9" i="27" s="1"/>
  <c r="K9" i="27" a="1"/>
  <c r="K9" i="27" s="1"/>
  <c r="M9" i="27" a="1"/>
  <c r="M9" i="27" s="1"/>
  <c r="O9" i="27" a="1"/>
  <c r="O9" i="27" s="1"/>
  <c r="Q9" i="27" a="1"/>
  <c r="Q9" i="27" s="1"/>
  <c r="S9" i="27" a="1"/>
  <c r="S9" i="27" s="1"/>
  <c r="U9" i="27" a="1"/>
  <c r="U9" i="27" s="1"/>
  <c r="W9" i="27" a="1"/>
  <c r="W9" i="27" s="1"/>
  <c r="Y9" i="27" a="1"/>
  <c r="Y9" i="27" s="1"/>
  <c r="AA9" i="27" a="1"/>
  <c r="AA9" i="27" s="1"/>
  <c r="AC9" i="27" a="1"/>
  <c r="AC9" i="27" s="1"/>
  <c r="AE9" i="27" a="1"/>
  <c r="AE9" i="27" s="1"/>
  <c r="AG9" i="27" a="1"/>
  <c r="AG9" i="27" s="1"/>
  <c r="AI9" i="27" a="1"/>
  <c r="AI9" i="27" s="1"/>
  <c r="AK9" i="27" a="1"/>
  <c r="AK9" i="27" s="1"/>
  <c r="AM9" i="27" a="1"/>
  <c r="AM9" i="27" s="1"/>
  <c r="AO9" i="27" a="1"/>
  <c r="AO9" i="27" s="1"/>
  <c r="AQ9" i="27" a="1"/>
  <c r="AQ9" i="27" s="1"/>
  <c r="AS9" i="27" a="1"/>
  <c r="AS9" i="27" s="1"/>
  <c r="AU9" i="27" a="1"/>
  <c r="AU9" i="27" s="1"/>
  <c r="AW9" i="27" a="1"/>
  <c r="AW9" i="27" s="1"/>
  <c r="AY9" i="27" a="1"/>
  <c r="AY9" i="27" s="1"/>
  <c r="BA9" i="27" a="1"/>
  <c r="BA9" i="27" s="1"/>
  <c r="BC9" i="27" a="1"/>
  <c r="BC9" i="27" s="1"/>
  <c r="BE9" i="27" a="1"/>
  <c r="BE9" i="27" s="1"/>
  <c r="BG9" i="27" a="1"/>
  <c r="BG9" i="27" s="1"/>
  <c r="BI9" i="27" a="1"/>
  <c r="BI9" i="27" s="1"/>
  <c r="BK9" i="27" a="1"/>
  <c r="BK9" i="27" s="1"/>
  <c r="D11" i="27" a="1"/>
  <c r="D11" i="27" s="1"/>
  <c r="F11" i="27" a="1"/>
  <c r="F11" i="27" s="1"/>
  <c r="H11" i="27" a="1"/>
  <c r="H11" i="27" s="1"/>
  <c r="D6" i="27" a="1"/>
  <c r="D6" i="27" s="1"/>
  <c r="H6" i="27" a="1"/>
  <c r="H6" i="27" s="1"/>
  <c r="L6" i="27" a="1"/>
  <c r="L6" i="27" s="1"/>
  <c r="P6" i="27" a="1"/>
  <c r="P6" i="27" s="1"/>
  <c r="T6" i="27" a="1"/>
  <c r="T6" i="27" s="1"/>
  <c r="X6" i="27" a="1"/>
  <c r="X6" i="27" s="1"/>
  <c r="AB6" i="27" a="1"/>
  <c r="AB6" i="27" s="1"/>
  <c r="AF6" i="27" a="1"/>
  <c r="AF6" i="27" s="1"/>
  <c r="AJ6" i="27" a="1"/>
  <c r="AJ6" i="27" s="1"/>
  <c r="AN6" i="27" a="1"/>
  <c r="AN6" i="27" s="1"/>
  <c r="AR6" i="27" a="1"/>
  <c r="AR6" i="27" s="1"/>
  <c r="AV6" i="27" a="1"/>
  <c r="AV6" i="27" s="1"/>
  <c r="AZ6" i="27" a="1"/>
  <c r="AZ6" i="27" s="1"/>
  <c r="BD6" i="27" a="1"/>
  <c r="BD6" i="27" s="1"/>
  <c r="BH6" i="27" a="1"/>
  <c r="BH6" i="27" s="1"/>
  <c r="M7" i="27" a="1"/>
  <c r="M7" i="27" s="1"/>
  <c r="U7" i="27" a="1"/>
  <c r="U7" i="27" s="1"/>
  <c r="AC7" i="27" a="1"/>
  <c r="AC7" i="27" s="1"/>
  <c r="AK7" i="27" a="1"/>
  <c r="AK7" i="27" s="1"/>
  <c r="AS7" i="27" a="1"/>
  <c r="AS7" i="27" s="1"/>
  <c r="BA7" i="27" a="1"/>
  <c r="BA7" i="27" s="1"/>
  <c r="BI7" i="27" a="1"/>
  <c r="BI7" i="27" s="1"/>
  <c r="E8" i="27" a="1"/>
  <c r="E8" i="27" s="1"/>
  <c r="J8" i="27" a="1"/>
  <c r="J8" i="27" s="1"/>
  <c r="M8" i="27" a="1"/>
  <c r="M8" i="27" s="1"/>
  <c r="R8" i="27" a="1"/>
  <c r="R8" i="27" s="1"/>
  <c r="U8" i="27" a="1"/>
  <c r="U8" i="27" s="1"/>
  <c r="Z8" i="27" a="1"/>
  <c r="Z8" i="27" s="1"/>
  <c r="AC8" i="27" a="1"/>
  <c r="AC8" i="27" s="1"/>
  <c r="AH8" i="27" a="1"/>
  <c r="AH8" i="27" s="1"/>
  <c r="AK8" i="27" a="1"/>
  <c r="AK8" i="27" s="1"/>
  <c r="AP8" i="27" a="1"/>
  <c r="AP8" i="27" s="1"/>
  <c r="AS8" i="27" a="1"/>
  <c r="AS8" i="27" s="1"/>
  <c r="AX8" i="27" a="1"/>
  <c r="AX8" i="27" s="1"/>
  <c r="BA8" i="27" a="1"/>
  <c r="BA8" i="27" s="1"/>
  <c r="BF8" i="27" a="1"/>
  <c r="BF8" i="27" s="1"/>
  <c r="BI8" i="27" a="1"/>
  <c r="BI8" i="27" s="1"/>
  <c r="J9" i="27" a="1"/>
  <c r="J9" i="27" s="1"/>
  <c r="R9" i="27" a="1"/>
  <c r="R9" i="27" s="1"/>
  <c r="Z9" i="27" a="1"/>
  <c r="Z9" i="27" s="1"/>
  <c r="AH9" i="27" a="1"/>
  <c r="AH9" i="27" s="1"/>
  <c r="AP9" i="27" a="1"/>
  <c r="AP9" i="27" s="1"/>
  <c r="AX9" i="27" a="1"/>
  <c r="AX9" i="27" s="1"/>
  <c r="BF9" i="27" a="1"/>
  <c r="BF9" i="27" s="1"/>
  <c r="G10" i="27" a="1"/>
  <c r="G10" i="27" s="1"/>
  <c r="J10" i="27" a="1"/>
  <c r="J10" i="27" s="1"/>
  <c r="O10" i="27" a="1"/>
  <c r="O10" i="27" s="1"/>
  <c r="R10" i="27" a="1"/>
  <c r="R10" i="27" s="1"/>
  <c r="W10" i="27" a="1"/>
  <c r="W10" i="27" s="1"/>
  <c r="Z10" i="27" a="1"/>
  <c r="Z10" i="27" s="1"/>
  <c r="AE10" i="27" a="1"/>
  <c r="AE10" i="27" s="1"/>
  <c r="AH10" i="27" a="1"/>
  <c r="AH10" i="27" s="1"/>
  <c r="AM10" i="27" a="1"/>
  <c r="AM10" i="27" s="1"/>
  <c r="AP10" i="27" a="1"/>
  <c r="AP10" i="27" s="1"/>
  <c r="AU10" i="27" a="1"/>
  <c r="AU10" i="27" s="1"/>
  <c r="AX10" i="27" a="1"/>
  <c r="AX10" i="27" s="1"/>
  <c r="BC10" i="27" a="1"/>
  <c r="BC10" i="27" s="1"/>
  <c r="BF10" i="27" a="1"/>
  <c r="BF10" i="27" s="1"/>
  <c r="BK10" i="27" a="1"/>
  <c r="BK10" i="27" s="1"/>
  <c r="G11" i="27" a="1"/>
  <c r="G11" i="27" s="1"/>
  <c r="D12" i="27" a="1"/>
  <c r="D12" i="27" s="1"/>
  <c r="F12" i="27" a="1"/>
  <c r="F12" i="27" s="1"/>
  <c r="H12" i="27" a="1"/>
  <c r="H12" i="27" s="1"/>
  <c r="J12" i="27" a="1"/>
  <c r="J12" i="27" s="1"/>
  <c r="L12" i="27" a="1"/>
  <c r="L12" i="27" s="1"/>
  <c r="N12" i="27" a="1"/>
  <c r="N12" i="27" s="1"/>
  <c r="P12" i="27" a="1"/>
  <c r="P12" i="27" s="1"/>
  <c r="R12" i="27" a="1"/>
  <c r="R12" i="27" s="1"/>
  <c r="T12" i="27" a="1"/>
  <c r="T12" i="27" s="1"/>
  <c r="V12" i="27" a="1"/>
  <c r="V12" i="27" s="1"/>
  <c r="X12" i="27" a="1"/>
  <c r="X12" i="27" s="1"/>
  <c r="Z12" i="27" a="1"/>
  <c r="Z12" i="27" s="1"/>
  <c r="AB12" i="27" a="1"/>
  <c r="AB12" i="27" s="1"/>
  <c r="AD12" i="27" a="1"/>
  <c r="AD12" i="27" s="1"/>
  <c r="AF12" i="27" a="1"/>
  <c r="AF12" i="27" s="1"/>
  <c r="AH12" i="27" a="1"/>
  <c r="AH12" i="27" s="1"/>
  <c r="AJ12" i="27" a="1"/>
  <c r="AJ12" i="27" s="1"/>
  <c r="AL12" i="27" a="1"/>
  <c r="AL12" i="27" s="1"/>
  <c r="AN12" i="27" a="1"/>
  <c r="AN12" i="27" s="1"/>
  <c r="AP12" i="27" a="1"/>
  <c r="AP12" i="27" s="1"/>
  <c r="AR12" i="27" a="1"/>
  <c r="AR12" i="27" s="1"/>
  <c r="AT12" i="27" a="1"/>
  <c r="AT12" i="27" s="1"/>
  <c r="AV12" i="27" a="1"/>
  <c r="AV12" i="27" s="1"/>
  <c r="AX12" i="27" a="1"/>
  <c r="AX12" i="27" s="1"/>
  <c r="AZ12" i="27" a="1"/>
  <c r="AZ12" i="27" s="1"/>
  <c r="BB12" i="27" a="1"/>
  <c r="BB12" i="27" s="1"/>
  <c r="BD12" i="27" a="1"/>
  <c r="BD12" i="27" s="1"/>
  <c r="BF12" i="27" a="1"/>
  <c r="BF12" i="27" s="1"/>
  <c r="BH12" i="27" a="1"/>
  <c r="BH12" i="27" s="1"/>
  <c r="BJ12" i="27" a="1"/>
  <c r="BJ12" i="27" s="1"/>
  <c r="C14" i="27" a="1"/>
  <c r="C14" i="27" s="1"/>
  <c r="A14" i="27" s="1"/>
  <c r="E14" i="27" a="1"/>
  <c r="E14" i="27" s="1"/>
  <c r="G14" i="27" a="1"/>
  <c r="G14" i="27" s="1"/>
  <c r="I14" i="27" a="1"/>
  <c r="I14" i="27" s="1"/>
  <c r="K14" i="27" a="1"/>
  <c r="K14" i="27" s="1"/>
  <c r="M14" i="27" a="1"/>
  <c r="M14" i="27" s="1"/>
  <c r="O14" i="27" a="1"/>
  <c r="O14" i="27" s="1"/>
  <c r="Q14" i="27" a="1"/>
  <c r="Q14" i="27" s="1"/>
  <c r="S14" i="27" a="1"/>
  <c r="S14" i="27" s="1"/>
  <c r="U14" i="27" a="1"/>
  <c r="U14" i="27" s="1"/>
  <c r="W14" i="27" a="1"/>
  <c r="W14" i="27" s="1"/>
  <c r="Y14" i="27" a="1"/>
  <c r="Y14" i="27" s="1"/>
  <c r="AA14" i="27" a="1"/>
  <c r="AA14" i="27" s="1"/>
  <c r="AC14" i="27" a="1"/>
  <c r="AC14" i="27" s="1"/>
  <c r="AE14" i="27" a="1"/>
  <c r="AE14" i="27" s="1"/>
  <c r="AG14" i="27" a="1"/>
  <c r="AG14" i="27" s="1"/>
  <c r="AI14" i="27" a="1"/>
  <c r="AI14" i="27" s="1"/>
  <c r="AK14" i="27" a="1"/>
  <c r="AK14" i="27" s="1"/>
  <c r="AM14" i="27" a="1"/>
  <c r="AM14" i="27" s="1"/>
  <c r="AO14" i="27" a="1"/>
  <c r="AO14" i="27" s="1"/>
  <c r="AQ14" i="27" a="1"/>
  <c r="AQ14" i="27" s="1"/>
  <c r="AS14" i="27" a="1"/>
  <c r="AS14" i="27" s="1"/>
  <c r="AU14" i="27" a="1"/>
  <c r="AU14" i="27" s="1"/>
  <c r="AW14" i="27" a="1"/>
  <c r="AW14" i="27" s="1"/>
  <c r="AY14" i="27" a="1"/>
  <c r="AY14" i="27" s="1"/>
  <c r="BA14" i="27" a="1"/>
  <c r="BA14" i="27" s="1"/>
  <c r="BC14" i="27" a="1"/>
  <c r="BC14" i="27" s="1"/>
  <c r="BE14" i="27" a="1"/>
  <c r="BE14" i="27" s="1"/>
  <c r="BG14" i="27" a="1"/>
  <c r="BG14" i="27" s="1"/>
  <c r="BI14" i="27" a="1"/>
  <c r="BI14" i="27" s="1"/>
  <c r="BK14" i="27" a="1"/>
  <c r="BK14" i="27" s="1"/>
  <c r="D16" i="27" a="1"/>
  <c r="D16" i="27" s="1"/>
  <c r="F16" i="27" a="1"/>
  <c r="F16" i="27" s="1"/>
  <c r="H16" i="27" a="1"/>
  <c r="H16" i="27" s="1"/>
  <c r="J16" i="27" a="1"/>
  <c r="J16" i="27" s="1"/>
  <c r="L16" i="27" a="1"/>
  <c r="L16" i="27" s="1"/>
  <c r="N16" i="27" a="1"/>
  <c r="N16" i="27" s="1"/>
  <c r="P16" i="27" a="1"/>
  <c r="P16" i="27" s="1"/>
  <c r="R16" i="27" a="1"/>
  <c r="R16" i="27" s="1"/>
  <c r="T16" i="27" a="1"/>
  <c r="T16" i="27" s="1"/>
  <c r="V16" i="27" a="1"/>
  <c r="V16" i="27" s="1"/>
  <c r="X16" i="27" a="1"/>
  <c r="X16" i="27" s="1"/>
  <c r="Z16" i="27" a="1"/>
  <c r="Z16" i="27" s="1"/>
  <c r="AB16" i="27" a="1"/>
  <c r="AB16" i="27" s="1"/>
  <c r="AD16" i="27" a="1"/>
  <c r="AD16" i="27" s="1"/>
  <c r="AF16" i="27" a="1"/>
  <c r="AF16" i="27" s="1"/>
  <c r="AH16" i="27" a="1"/>
  <c r="AH16" i="27" s="1"/>
  <c r="AJ16" i="27" a="1"/>
  <c r="AJ16" i="27" s="1"/>
  <c r="AL16" i="27" a="1"/>
  <c r="AL16" i="27" s="1"/>
  <c r="AN16" i="27" a="1"/>
  <c r="AN16" i="27" s="1"/>
  <c r="AP16" i="27" a="1"/>
  <c r="AP16" i="27" s="1"/>
  <c r="AR16" i="27" a="1"/>
  <c r="AR16" i="27" s="1"/>
  <c r="AT16" i="27" a="1"/>
  <c r="AT16" i="27" s="1"/>
  <c r="AV16" i="27" a="1"/>
  <c r="AV16" i="27" s="1"/>
  <c r="AX16" i="27" a="1"/>
  <c r="AX16" i="27" s="1"/>
  <c r="AZ16" i="27" a="1"/>
  <c r="AZ16" i="27" s="1"/>
  <c r="BB16" i="27" a="1"/>
  <c r="BB16" i="27" s="1"/>
  <c r="BD16" i="27" a="1"/>
  <c r="BD16" i="27" s="1"/>
  <c r="BF16" i="27" a="1"/>
  <c r="BF16" i="27" s="1"/>
  <c r="BH16" i="27" a="1"/>
  <c r="BH16" i="27" s="1"/>
  <c r="BJ16" i="27" a="1"/>
  <c r="BJ16" i="27" s="1"/>
  <c r="C18" i="27" a="1"/>
  <c r="C18" i="27" s="1"/>
  <c r="A18" i="27" s="1"/>
  <c r="E18" i="27" a="1"/>
  <c r="E18" i="27" s="1"/>
  <c r="G18" i="27" a="1"/>
  <c r="G18" i="27" s="1"/>
  <c r="I18" i="27" a="1"/>
  <c r="I18" i="27" s="1"/>
  <c r="K18" i="27" a="1"/>
  <c r="K18" i="27" s="1"/>
  <c r="M18" i="27" a="1"/>
  <c r="M18" i="27" s="1"/>
  <c r="O18" i="27" a="1"/>
  <c r="O18" i="27" s="1"/>
  <c r="Q18" i="27" a="1"/>
  <c r="Q18" i="27" s="1"/>
  <c r="S18" i="27" a="1"/>
  <c r="S18" i="27" s="1"/>
  <c r="U18" i="27" a="1"/>
  <c r="U18" i="27" s="1"/>
  <c r="W18" i="27" a="1"/>
  <c r="W18" i="27" s="1"/>
  <c r="Y18" i="27" a="1"/>
  <c r="Y18" i="27" s="1"/>
  <c r="AA18" i="27" a="1"/>
  <c r="AA18" i="27" s="1"/>
  <c r="AC18" i="27" a="1"/>
  <c r="AC18" i="27" s="1"/>
  <c r="AE18" i="27" a="1"/>
  <c r="AE18" i="27" s="1"/>
  <c r="AG18" i="27" a="1"/>
  <c r="AG18" i="27" s="1"/>
  <c r="AI18" i="27" a="1"/>
  <c r="AI18" i="27" s="1"/>
  <c r="AK18" i="27" a="1"/>
  <c r="AK18" i="27" s="1"/>
  <c r="AM18" i="27" a="1"/>
  <c r="AM18" i="27" s="1"/>
  <c r="AO18" i="27" a="1"/>
  <c r="AO18" i="27" s="1"/>
  <c r="AQ18" i="27" a="1"/>
  <c r="AQ18" i="27" s="1"/>
  <c r="AS18" i="27" a="1"/>
  <c r="AS18" i="27" s="1"/>
  <c r="AU18" i="27" a="1"/>
  <c r="AU18" i="27" s="1"/>
  <c r="AW18" i="27" a="1"/>
  <c r="AW18" i="27" s="1"/>
  <c r="AY18" i="27" a="1"/>
  <c r="AY18" i="27" s="1"/>
  <c r="BA18" i="27" a="1"/>
  <c r="BA18" i="27" s="1"/>
  <c r="BC18" i="27" a="1"/>
  <c r="BC18" i="27" s="1"/>
  <c r="BE18" i="27" a="1"/>
  <c r="BE18" i="27" s="1"/>
  <c r="BG18" i="27" a="1"/>
  <c r="BG18" i="27" s="1"/>
  <c r="BI18" i="27" a="1"/>
  <c r="BI18" i="27" s="1"/>
  <c r="BK18" i="27" a="1"/>
  <c r="BK18" i="27" s="1"/>
  <c r="D20" i="27" a="1"/>
  <c r="D20" i="27" s="1"/>
  <c r="F20" i="27" a="1"/>
  <c r="F20" i="27" s="1"/>
  <c r="H20" i="27" a="1"/>
  <c r="H20" i="27" s="1"/>
  <c r="J20" i="27" a="1"/>
  <c r="J20" i="27" s="1"/>
  <c r="L20" i="27" a="1"/>
  <c r="L20" i="27" s="1"/>
  <c r="N20" i="27" a="1"/>
  <c r="N20" i="27" s="1"/>
  <c r="P20" i="27" a="1"/>
  <c r="P20" i="27" s="1"/>
  <c r="R20" i="27" a="1"/>
  <c r="R20" i="27" s="1"/>
  <c r="T20" i="27" a="1"/>
  <c r="T20" i="27" s="1"/>
  <c r="V20" i="27" a="1"/>
  <c r="V20" i="27" s="1"/>
  <c r="X20" i="27" a="1"/>
  <c r="X20" i="27" s="1"/>
  <c r="Z20" i="27" a="1"/>
  <c r="Z20" i="27" s="1"/>
  <c r="AB20" i="27" a="1"/>
  <c r="AB20" i="27" s="1"/>
  <c r="AD20" i="27" a="1"/>
  <c r="AD20" i="27" s="1"/>
  <c r="AF20" i="27" a="1"/>
  <c r="AF20" i="27" s="1"/>
  <c r="AH20" i="27" a="1"/>
  <c r="AH20" i="27" s="1"/>
  <c r="AJ20" i="27" a="1"/>
  <c r="AJ20" i="27" s="1"/>
  <c r="AL20" i="27" a="1"/>
  <c r="AL20" i="27" s="1"/>
  <c r="AN20" i="27" a="1"/>
  <c r="AN20" i="27" s="1"/>
  <c r="AP20" i="27" a="1"/>
  <c r="AP20" i="27" s="1"/>
  <c r="AR20" i="27" a="1"/>
  <c r="AR20" i="27" s="1"/>
  <c r="AT20" i="27" a="1"/>
  <c r="AT20" i="27" s="1"/>
  <c r="AV20" i="27" a="1"/>
  <c r="AV20" i="27" s="1"/>
  <c r="AX20" i="27" a="1"/>
  <c r="AX20" i="27" s="1"/>
  <c r="AZ20" i="27" a="1"/>
  <c r="AZ20" i="27" s="1"/>
  <c r="BB20" i="27" a="1"/>
  <c r="BB20" i="27" s="1"/>
  <c r="BD20" i="27" a="1"/>
  <c r="BD20" i="27" s="1"/>
  <c r="BF20" i="27" a="1"/>
  <c r="BF20" i="27" s="1"/>
  <c r="BH20" i="27" a="1"/>
  <c r="BH20" i="27" s="1"/>
  <c r="BJ20" i="27" a="1"/>
  <c r="BJ20" i="27" s="1"/>
  <c r="C22" i="27" a="1"/>
  <c r="C22" i="27" s="1"/>
  <c r="A22" i="27" s="1"/>
  <c r="E22" i="27" a="1"/>
  <c r="E22" i="27" s="1"/>
  <c r="G22" i="27" a="1"/>
  <c r="G22" i="27" s="1"/>
  <c r="I22" i="27" a="1"/>
  <c r="I22" i="27" s="1"/>
  <c r="K22" i="27" a="1"/>
  <c r="K22" i="27" s="1"/>
  <c r="M22" i="27" a="1"/>
  <c r="M22" i="27" s="1"/>
  <c r="O22" i="27" a="1"/>
  <c r="O22" i="27" s="1"/>
  <c r="Q22" i="27" a="1"/>
  <c r="Q22" i="27" s="1"/>
  <c r="S22" i="27" a="1"/>
  <c r="S22" i="27" s="1"/>
  <c r="U22" i="27" a="1"/>
  <c r="U22" i="27" s="1"/>
  <c r="W22" i="27" a="1"/>
  <c r="W22" i="27" s="1"/>
  <c r="Y22" i="27" a="1"/>
  <c r="Y22" i="27" s="1"/>
  <c r="AA22" i="27" a="1"/>
  <c r="AA22" i="27" s="1"/>
  <c r="AC22" i="27" a="1"/>
  <c r="AC22" i="27" s="1"/>
  <c r="AE22" i="27" a="1"/>
  <c r="AE22" i="27" s="1"/>
  <c r="AG22" i="27" a="1"/>
  <c r="AG22" i="27" s="1"/>
  <c r="AI22" i="27" a="1"/>
  <c r="AI22" i="27" s="1"/>
  <c r="AK22" i="27" a="1"/>
  <c r="AK22" i="27" s="1"/>
  <c r="AM22" i="27" a="1"/>
  <c r="AM22" i="27" s="1"/>
  <c r="AO22" i="27" a="1"/>
  <c r="AO22" i="27" s="1"/>
  <c r="AQ22" i="27" a="1"/>
  <c r="AQ22" i="27" s="1"/>
  <c r="AS22" i="27" a="1"/>
  <c r="AS22" i="27" s="1"/>
  <c r="AU22" i="27" a="1"/>
  <c r="AU22" i="27" s="1"/>
  <c r="AW22" i="27" a="1"/>
  <c r="AW22" i="27" s="1"/>
  <c r="AY22" i="27" a="1"/>
  <c r="AY22" i="27" s="1"/>
  <c r="BA22" i="27" a="1"/>
  <c r="BA22" i="27" s="1"/>
  <c r="BC22" i="27" a="1"/>
  <c r="BC22" i="27" s="1"/>
  <c r="BE22" i="27" a="1"/>
  <c r="BE22" i="27" s="1"/>
  <c r="BG22" i="27" a="1"/>
  <c r="BG22" i="27" s="1"/>
  <c r="BI22" i="27" a="1"/>
  <c r="BI22" i="27" s="1"/>
  <c r="BK22" i="27" a="1"/>
  <c r="BK22" i="27" s="1"/>
  <c r="D24" i="27" a="1"/>
  <c r="D24" i="27" s="1"/>
  <c r="F24" i="27" a="1"/>
  <c r="F24" i="27" s="1"/>
  <c r="H24" i="27" a="1"/>
  <c r="H24" i="27" s="1"/>
  <c r="J24" i="27" a="1"/>
  <c r="J24" i="27" s="1"/>
  <c r="L24" i="27" a="1"/>
  <c r="L24" i="27" s="1"/>
  <c r="N24" i="27" a="1"/>
  <c r="N24" i="27" s="1"/>
  <c r="P24" i="27" a="1"/>
  <c r="P24" i="27" s="1"/>
  <c r="R24" i="27" a="1"/>
  <c r="R24" i="27" s="1"/>
  <c r="T24" i="27" a="1"/>
  <c r="T24" i="27" s="1"/>
  <c r="V24" i="27" a="1"/>
  <c r="V24" i="27" s="1"/>
  <c r="X24" i="27" a="1"/>
  <c r="X24" i="27" s="1"/>
  <c r="Z24" i="27" a="1"/>
  <c r="Z24" i="27" s="1"/>
  <c r="AB24" i="27" a="1"/>
  <c r="AB24" i="27" s="1"/>
  <c r="AD24" i="27" a="1"/>
  <c r="AD24" i="27" s="1"/>
  <c r="AF24" i="27" a="1"/>
  <c r="AF24" i="27" s="1"/>
  <c r="AH24" i="27" a="1"/>
  <c r="AH24" i="27" s="1"/>
  <c r="AJ24" i="27" a="1"/>
  <c r="AJ24" i="27" s="1"/>
  <c r="AL24" i="27" a="1"/>
  <c r="AL24" i="27" s="1"/>
  <c r="AN24" i="27" a="1"/>
  <c r="AN24" i="27" s="1"/>
  <c r="AP24" i="27" a="1"/>
  <c r="AP24" i="27" s="1"/>
  <c r="AR24" i="27" a="1"/>
  <c r="AR24" i="27" s="1"/>
  <c r="AT24" i="27" a="1"/>
  <c r="AT24" i="27" s="1"/>
  <c r="AV24" i="27" a="1"/>
  <c r="AV24" i="27" s="1"/>
  <c r="AX24" i="27" a="1"/>
  <c r="AX24" i="27" s="1"/>
  <c r="AZ24" i="27" a="1"/>
  <c r="AZ24" i="27" s="1"/>
  <c r="BB24" i="27" a="1"/>
  <c r="BB24" i="27" s="1"/>
  <c r="BD24" i="27" a="1"/>
  <c r="BD24" i="27" s="1"/>
  <c r="BF24" i="27" a="1"/>
  <c r="BF24" i="27" s="1"/>
  <c r="BH24" i="27" a="1"/>
  <c r="BH24" i="27" s="1"/>
  <c r="BJ24" i="27" a="1"/>
  <c r="BJ24" i="27" s="1"/>
  <c r="C26" i="27" a="1"/>
  <c r="C26" i="27" s="1"/>
  <c r="A26" i="27" s="1"/>
  <c r="E26" i="27" a="1"/>
  <c r="E26" i="27" s="1"/>
  <c r="G26" i="27" a="1"/>
  <c r="G26" i="27" s="1"/>
  <c r="I26" i="27" a="1"/>
  <c r="I26" i="27" s="1"/>
  <c r="K26" i="27" a="1"/>
  <c r="K26" i="27" s="1"/>
  <c r="M26" i="27" a="1"/>
  <c r="M26" i="27" s="1"/>
  <c r="O26" i="27" a="1"/>
  <c r="O26" i="27" s="1"/>
  <c r="Q26" i="27" a="1"/>
  <c r="Q26" i="27" s="1"/>
  <c r="S26" i="27" a="1"/>
  <c r="S26" i="27" s="1"/>
  <c r="U26" i="27" a="1"/>
  <c r="U26" i="27" s="1"/>
  <c r="W26" i="27" a="1"/>
  <c r="W26" i="27" s="1"/>
  <c r="Y26" i="27" a="1"/>
  <c r="Y26" i="27" s="1"/>
  <c r="AA26" i="27" a="1"/>
  <c r="AA26" i="27" s="1"/>
  <c r="AC26" i="27" a="1"/>
  <c r="AC26" i="27" s="1"/>
  <c r="AE26" i="27" a="1"/>
  <c r="AE26" i="27" s="1"/>
  <c r="AG26" i="27" a="1"/>
  <c r="AG26" i="27" s="1"/>
  <c r="AI26" i="27" a="1"/>
  <c r="AI26" i="27" s="1"/>
  <c r="AK26" i="27" a="1"/>
  <c r="AK26" i="27" s="1"/>
  <c r="AM26" i="27" a="1"/>
  <c r="AM26" i="27" s="1"/>
  <c r="AO26" i="27" a="1"/>
  <c r="AO26" i="27" s="1"/>
  <c r="AQ26" i="27" a="1"/>
  <c r="AQ26" i="27" s="1"/>
  <c r="AS26" i="27" a="1"/>
  <c r="AS26" i="27" s="1"/>
  <c r="AU26" i="27" a="1"/>
  <c r="AU26" i="27" s="1"/>
  <c r="AW26" i="27" a="1"/>
  <c r="AW26" i="27" s="1"/>
  <c r="AY26" i="27" a="1"/>
  <c r="AY26" i="27" s="1"/>
  <c r="BA26" i="27" a="1"/>
  <c r="BA26" i="27" s="1"/>
  <c r="BC26" i="27" a="1"/>
  <c r="BC26" i="27" s="1"/>
  <c r="BE26" i="27" a="1"/>
  <c r="BE26" i="27" s="1"/>
  <c r="BG26" i="27" a="1"/>
  <c r="BG26" i="27" s="1"/>
  <c r="BI26" i="27" a="1"/>
  <c r="BI26" i="27" s="1"/>
  <c r="BK26" i="27" a="1"/>
  <c r="BK26" i="27" s="1"/>
  <c r="D28" i="27" a="1"/>
  <c r="D28" i="27" s="1"/>
  <c r="F28" i="27" a="1"/>
  <c r="F28" i="27" s="1"/>
  <c r="H28" i="27" a="1"/>
  <c r="H28" i="27" s="1"/>
  <c r="J28" i="27" a="1"/>
  <c r="J28" i="27" s="1"/>
  <c r="L28" i="27" a="1"/>
  <c r="L28" i="27" s="1"/>
  <c r="N28" i="27" a="1"/>
  <c r="N28" i="27" s="1"/>
  <c r="P28" i="27" a="1"/>
  <c r="P28" i="27" s="1"/>
  <c r="R28" i="27" a="1"/>
  <c r="R28" i="27" s="1"/>
  <c r="T28" i="27" a="1"/>
  <c r="T28" i="27" s="1"/>
  <c r="V28" i="27" a="1"/>
  <c r="V28" i="27" s="1"/>
  <c r="X28" i="27" a="1"/>
  <c r="X28" i="27" s="1"/>
  <c r="Z28" i="27" a="1"/>
  <c r="Z28" i="27" s="1"/>
  <c r="AB28" i="27" a="1"/>
  <c r="AB28" i="27" s="1"/>
  <c r="AD28" i="27" a="1"/>
  <c r="AD28" i="27" s="1"/>
  <c r="AF28" i="27" a="1"/>
  <c r="AF28" i="27" s="1"/>
  <c r="AH28" i="27" a="1"/>
  <c r="AH28" i="27" s="1"/>
  <c r="AJ28" i="27" a="1"/>
  <c r="AJ28" i="27" s="1"/>
  <c r="AL28" i="27" a="1"/>
  <c r="AL28" i="27" s="1"/>
  <c r="AN28" i="27" a="1"/>
  <c r="AN28" i="27" s="1"/>
  <c r="AP28" i="27" a="1"/>
  <c r="AP28" i="27" s="1"/>
  <c r="AR28" i="27" a="1"/>
  <c r="AR28" i="27" s="1"/>
  <c r="AT28" i="27" a="1"/>
  <c r="AT28" i="27" s="1"/>
  <c r="AV28" i="27" a="1"/>
  <c r="AV28" i="27" s="1"/>
  <c r="AX28" i="27" a="1"/>
  <c r="AX28" i="27" s="1"/>
  <c r="AZ28" i="27" a="1"/>
  <c r="AZ28" i="27" s="1"/>
  <c r="BB28" i="27" a="1"/>
  <c r="BB28" i="27" s="1"/>
  <c r="BD28" i="27" a="1"/>
  <c r="BD28" i="27" s="1"/>
  <c r="BF28" i="27" a="1"/>
  <c r="BF28" i="27" s="1"/>
  <c r="BH28" i="27" a="1"/>
  <c r="BH28" i="27" s="1"/>
  <c r="BJ28" i="27" a="1"/>
  <c r="BJ28" i="27" s="1"/>
  <c r="C30" i="27" a="1"/>
  <c r="C30" i="27" s="1"/>
  <c r="A30" i="27" s="1"/>
  <c r="E30" i="27" a="1"/>
  <c r="E30" i="27" s="1"/>
  <c r="G30" i="27" a="1"/>
  <c r="G30" i="27" s="1"/>
  <c r="I30" i="27" a="1"/>
  <c r="I30" i="27" s="1"/>
  <c r="K30" i="27" a="1"/>
  <c r="K30" i="27" s="1"/>
  <c r="M30" i="27" a="1"/>
  <c r="M30" i="27" s="1"/>
  <c r="O30" i="27" a="1"/>
  <c r="O30" i="27" s="1"/>
  <c r="Q30" i="27" a="1"/>
  <c r="Q30" i="27" s="1"/>
  <c r="S30" i="27" a="1"/>
  <c r="S30" i="27" s="1"/>
  <c r="U30" i="27" a="1"/>
  <c r="U30" i="27" s="1"/>
  <c r="W30" i="27" a="1"/>
  <c r="W30" i="27" s="1"/>
  <c r="Y30" i="27" a="1"/>
  <c r="Y30" i="27" s="1"/>
  <c r="AA30" i="27" a="1"/>
  <c r="AA30" i="27" s="1"/>
  <c r="AC30" i="27" a="1"/>
  <c r="AC30" i="27" s="1"/>
  <c r="AE30" i="27" a="1"/>
  <c r="AE30" i="27" s="1"/>
  <c r="AG30" i="27" a="1"/>
  <c r="AG30" i="27" s="1"/>
  <c r="AI30" i="27" a="1"/>
  <c r="AI30" i="27" s="1"/>
  <c r="AK30" i="27" a="1"/>
  <c r="AK30" i="27" s="1"/>
  <c r="AM30" i="27" a="1"/>
  <c r="AM30" i="27" s="1"/>
  <c r="AO30" i="27" a="1"/>
  <c r="AO30" i="27" s="1"/>
  <c r="AQ30" i="27" a="1"/>
  <c r="AQ30" i="27" s="1"/>
  <c r="AS30" i="27" a="1"/>
  <c r="AS30" i="27" s="1"/>
  <c r="AU30" i="27" a="1"/>
  <c r="AU30" i="27" s="1"/>
  <c r="AW30" i="27" a="1"/>
  <c r="AW30" i="27" s="1"/>
  <c r="AY30" i="27" a="1"/>
  <c r="AY30" i="27" s="1"/>
  <c r="BA30" i="27" a="1"/>
  <c r="BA30" i="27" s="1"/>
  <c r="BC30" i="27" a="1"/>
  <c r="BC30" i="27" s="1"/>
  <c r="BE30" i="27" a="1"/>
  <c r="BE30" i="27" s="1"/>
  <c r="BG30" i="27" a="1"/>
  <c r="BG30" i="27" s="1"/>
  <c r="BI30" i="27" a="1"/>
  <c r="BI30" i="27" s="1"/>
  <c r="BK30" i="27" a="1"/>
  <c r="BK30" i="27" s="1"/>
  <c r="D32" i="27" a="1"/>
  <c r="D32" i="27" s="1"/>
  <c r="F32" i="27" a="1"/>
  <c r="F32" i="27" s="1"/>
  <c r="H32" i="27" a="1"/>
  <c r="H32" i="27" s="1"/>
  <c r="J32" i="27" a="1"/>
  <c r="J32" i="27" s="1"/>
  <c r="L32" i="27" a="1"/>
  <c r="L32" i="27" s="1"/>
  <c r="N32" i="27" a="1"/>
  <c r="N32" i="27" s="1"/>
  <c r="P32" i="27" a="1"/>
  <c r="P32" i="27" s="1"/>
  <c r="R32" i="27" a="1"/>
  <c r="R32" i="27" s="1"/>
  <c r="T32" i="27" a="1"/>
  <c r="T32" i="27" s="1"/>
  <c r="V32" i="27" a="1"/>
  <c r="V32" i="27" s="1"/>
  <c r="X32" i="27" a="1"/>
  <c r="X32" i="27" s="1"/>
  <c r="Z32" i="27" a="1"/>
  <c r="Z32" i="27" s="1"/>
  <c r="AB32" i="27" a="1"/>
  <c r="AB32" i="27" s="1"/>
  <c r="AD32" i="27" a="1"/>
  <c r="AD32" i="27" s="1"/>
  <c r="AF32" i="27" a="1"/>
  <c r="AF32" i="27" s="1"/>
  <c r="AH32" i="27" a="1"/>
  <c r="AH32" i="27" s="1"/>
  <c r="AJ32" i="27" a="1"/>
  <c r="AJ32" i="27" s="1"/>
  <c r="AL32" i="27" a="1"/>
  <c r="AL32" i="27" s="1"/>
  <c r="AN32" i="27" a="1"/>
  <c r="AN32" i="27" s="1"/>
  <c r="AP32" i="27" a="1"/>
  <c r="AP32" i="27" s="1"/>
  <c r="AR32" i="27" a="1"/>
  <c r="AR32" i="27" s="1"/>
  <c r="AT32" i="27" a="1"/>
  <c r="AT32" i="27" s="1"/>
  <c r="AV32" i="27" a="1"/>
  <c r="AV32" i="27" s="1"/>
  <c r="AX32" i="27" a="1"/>
  <c r="AX32" i="27" s="1"/>
  <c r="AZ32" i="27" a="1"/>
  <c r="AZ32" i="27" s="1"/>
  <c r="BB32" i="27" a="1"/>
  <c r="BB32" i="27" s="1"/>
  <c r="BD32" i="27" a="1"/>
  <c r="BD32" i="27" s="1"/>
  <c r="BF32" i="27" a="1"/>
  <c r="BF32" i="27" s="1"/>
  <c r="BH32" i="27" a="1"/>
  <c r="BH32" i="27" s="1"/>
  <c r="BJ32" i="27" a="1"/>
  <c r="BJ32" i="27" s="1"/>
  <c r="C34" i="27" a="1"/>
  <c r="C34" i="27" s="1"/>
  <c r="A34" i="27" s="1"/>
  <c r="E34" i="27" a="1"/>
  <c r="E34" i="27" s="1"/>
  <c r="G34" i="27" a="1"/>
  <c r="G34" i="27" s="1"/>
  <c r="I34" i="27" a="1"/>
  <c r="I34" i="27" s="1"/>
  <c r="K34" i="27" a="1"/>
  <c r="K34" i="27" s="1"/>
  <c r="M34" i="27" a="1"/>
  <c r="M34" i="27" s="1"/>
  <c r="O34" i="27" a="1"/>
  <c r="O34" i="27" s="1"/>
  <c r="Q34" i="27" a="1"/>
  <c r="Q34" i="27" s="1"/>
  <c r="S34" i="27" a="1"/>
  <c r="S34" i="27" s="1"/>
  <c r="U34" i="27" a="1"/>
  <c r="U34" i="27" s="1"/>
  <c r="W34" i="27" a="1"/>
  <c r="W34" i="27" s="1"/>
  <c r="Y34" i="27" a="1"/>
  <c r="Y34" i="27" s="1"/>
  <c r="AA34" i="27" a="1"/>
  <c r="AA34" i="27" s="1"/>
  <c r="AC34" i="27" a="1"/>
  <c r="AC34" i="27" s="1"/>
  <c r="AE34" i="27" a="1"/>
  <c r="AE34" i="27" s="1"/>
  <c r="AG34" i="27" a="1"/>
  <c r="AG34" i="27" s="1"/>
  <c r="AI34" i="27" a="1"/>
  <c r="AI34" i="27" s="1"/>
  <c r="AK34" i="27" a="1"/>
  <c r="AK34" i="27" s="1"/>
  <c r="AM34" i="27" a="1"/>
  <c r="AM34" i="27" s="1"/>
  <c r="AO34" i="27" a="1"/>
  <c r="AO34" i="27" s="1"/>
  <c r="AQ34" i="27" a="1"/>
  <c r="AQ34" i="27" s="1"/>
  <c r="AS34" i="27" a="1"/>
  <c r="AS34" i="27" s="1"/>
  <c r="AU34" i="27" a="1"/>
  <c r="AU34" i="27" s="1"/>
  <c r="AW34" i="27" a="1"/>
  <c r="AW34" i="27" s="1"/>
  <c r="AY34" i="27" a="1"/>
  <c r="AY34" i="27" s="1"/>
  <c r="BA34" i="27" a="1"/>
  <c r="BA34" i="27" s="1"/>
  <c r="BC34" i="27" a="1"/>
  <c r="BC34" i="27" s="1"/>
  <c r="BE34" i="27" a="1"/>
  <c r="BE34" i="27" s="1"/>
  <c r="BG34" i="27" a="1"/>
  <c r="BG34" i="27" s="1"/>
  <c r="BI34" i="27" a="1"/>
  <c r="BI34" i="27" s="1"/>
  <c r="BK34" i="27" a="1"/>
  <c r="BK34" i="27" s="1"/>
  <c r="D36" i="27" a="1"/>
  <c r="D36" i="27" s="1"/>
  <c r="F36" i="27" a="1"/>
  <c r="F36" i="27" s="1"/>
  <c r="H36" i="27" a="1"/>
  <c r="H36" i="27" s="1"/>
  <c r="J36" i="27" a="1"/>
  <c r="J36" i="27" s="1"/>
  <c r="L36" i="27" a="1"/>
  <c r="L36" i="27" s="1"/>
  <c r="N36" i="27" a="1"/>
  <c r="N36" i="27" s="1"/>
  <c r="P36" i="27" a="1"/>
  <c r="P36" i="27" s="1"/>
  <c r="R36" i="27" a="1"/>
  <c r="R36" i="27" s="1"/>
  <c r="T36" i="27" a="1"/>
  <c r="T36" i="27" s="1"/>
  <c r="V36" i="27" a="1"/>
  <c r="V36" i="27" s="1"/>
  <c r="X36" i="27" a="1"/>
  <c r="X36" i="27" s="1"/>
  <c r="Z36" i="27" a="1"/>
  <c r="Z36" i="27" s="1"/>
  <c r="AB36" i="27" a="1"/>
  <c r="AB36" i="27" s="1"/>
  <c r="AD36" i="27" a="1"/>
  <c r="AD36" i="27" s="1"/>
  <c r="AF36" i="27" a="1"/>
  <c r="AF36" i="27" s="1"/>
  <c r="AH36" i="27" a="1"/>
  <c r="AH36" i="27" s="1"/>
  <c r="AJ36" i="27" a="1"/>
  <c r="AJ36" i="27" s="1"/>
  <c r="AL36" i="27" a="1"/>
  <c r="AL36" i="27" s="1"/>
  <c r="AN36" i="27" a="1"/>
  <c r="AN36" i="27" s="1"/>
  <c r="AP36" i="27" a="1"/>
  <c r="AP36" i="27" s="1"/>
  <c r="AR36" i="27" a="1"/>
  <c r="AR36" i="27" s="1"/>
  <c r="AT36" i="27" a="1"/>
  <c r="AT36" i="27" s="1"/>
  <c r="AV36" i="27" a="1"/>
  <c r="AV36" i="27" s="1"/>
  <c r="AX36" i="27" a="1"/>
  <c r="AX36" i="27" s="1"/>
  <c r="AZ36" i="27" a="1"/>
  <c r="AZ36" i="27" s="1"/>
  <c r="BB36" i="27" a="1"/>
  <c r="BB36" i="27" s="1"/>
  <c r="BD36" i="27" a="1"/>
  <c r="BD36" i="27" s="1"/>
  <c r="BF36" i="27" a="1"/>
  <c r="BF36" i="27" s="1"/>
  <c r="BH36" i="27" a="1"/>
  <c r="BH36" i="27" s="1"/>
  <c r="BJ36" i="27" a="1"/>
  <c r="BJ36" i="27" s="1"/>
  <c r="C38" i="27" a="1"/>
  <c r="C38" i="27" s="1"/>
  <c r="A38" i="27" s="1"/>
  <c r="E38" i="27" a="1"/>
  <c r="E38" i="27" s="1"/>
  <c r="G38" i="27" a="1"/>
  <c r="G38" i="27" s="1"/>
  <c r="I38" i="27" a="1"/>
  <c r="I38" i="27" s="1"/>
  <c r="K38" i="27" a="1"/>
  <c r="K38" i="27" s="1"/>
  <c r="M38" i="27" a="1"/>
  <c r="M38" i="27" s="1"/>
  <c r="O38" i="27" a="1"/>
  <c r="O38" i="27" s="1"/>
  <c r="Q38" i="27" a="1"/>
  <c r="Q38" i="27" s="1"/>
  <c r="S38" i="27" a="1"/>
  <c r="S38" i="27" s="1"/>
  <c r="U38" i="27" a="1"/>
  <c r="U38" i="27" s="1"/>
  <c r="W38" i="27" a="1"/>
  <c r="W38" i="27" s="1"/>
  <c r="Y38" i="27" a="1"/>
  <c r="Y38" i="27" s="1"/>
  <c r="AA38" i="27" a="1"/>
  <c r="AA38" i="27" s="1"/>
  <c r="AC38" i="27" a="1"/>
  <c r="AC38" i="27" s="1"/>
  <c r="AE38" i="27" a="1"/>
  <c r="AE38" i="27" s="1"/>
  <c r="AG38" i="27" a="1"/>
  <c r="AG38" i="27" s="1"/>
  <c r="AI38" i="27" a="1"/>
  <c r="AI38" i="27" s="1"/>
  <c r="AK38" i="27" a="1"/>
  <c r="AK38" i="27" s="1"/>
  <c r="AM38" i="27" a="1"/>
  <c r="AM38" i="27" s="1"/>
  <c r="AO38" i="27" a="1"/>
  <c r="AO38" i="27" s="1"/>
  <c r="AQ38" i="27" a="1"/>
  <c r="AQ38" i="27" s="1"/>
  <c r="AS38" i="27" a="1"/>
  <c r="AS38" i="27" s="1"/>
  <c r="AU38" i="27" a="1"/>
  <c r="AU38" i="27" s="1"/>
  <c r="AW38" i="27" a="1"/>
  <c r="AW38" i="27" s="1"/>
  <c r="AY38" i="27" a="1"/>
  <c r="AY38" i="27" s="1"/>
  <c r="BA38" i="27" a="1"/>
  <c r="BA38" i="27" s="1"/>
  <c r="BC38" i="27" a="1"/>
  <c r="BC38" i="27" s="1"/>
  <c r="BE38" i="27" a="1"/>
  <c r="BE38" i="27" s="1"/>
  <c r="BG38" i="27" a="1"/>
  <c r="BG38" i="27" s="1"/>
  <c r="BI38" i="27" a="1"/>
  <c r="BI38" i="27" s="1"/>
  <c r="BK38" i="27" a="1"/>
  <c r="BK38" i="27" s="1"/>
  <c r="D40" i="27" a="1"/>
  <c r="D40" i="27" s="1"/>
  <c r="F40" i="27" a="1"/>
  <c r="F40" i="27" s="1"/>
  <c r="H40" i="27" a="1"/>
  <c r="H40" i="27" s="1"/>
  <c r="J40" i="27" a="1"/>
  <c r="J40" i="27" s="1"/>
  <c r="L40" i="27" a="1"/>
  <c r="L40" i="27" s="1"/>
  <c r="N40" i="27" a="1"/>
  <c r="N40" i="27" s="1"/>
  <c r="P40" i="27" a="1"/>
  <c r="P40" i="27" s="1"/>
  <c r="R40" i="27" a="1"/>
  <c r="R40" i="27" s="1"/>
  <c r="T40" i="27" a="1"/>
  <c r="T40" i="27" s="1"/>
  <c r="V40" i="27" a="1"/>
  <c r="V40" i="27" s="1"/>
  <c r="X40" i="27" a="1"/>
  <c r="X40" i="27" s="1"/>
  <c r="Z40" i="27" a="1"/>
  <c r="Z40" i="27" s="1"/>
  <c r="AB40" i="27" a="1"/>
  <c r="AB40" i="27" s="1"/>
  <c r="AD40" i="27" a="1"/>
  <c r="AD40" i="27" s="1"/>
  <c r="AF40" i="27" a="1"/>
  <c r="AF40" i="27" s="1"/>
  <c r="AH40" i="27" a="1"/>
  <c r="AH40" i="27" s="1"/>
  <c r="AJ40" i="27" a="1"/>
  <c r="AJ40" i="27" s="1"/>
  <c r="AL40" i="27" a="1"/>
  <c r="AL40" i="27" s="1"/>
  <c r="AN40" i="27" a="1"/>
  <c r="AN40" i="27" s="1"/>
  <c r="AP40" i="27" a="1"/>
  <c r="AP40" i="27" s="1"/>
  <c r="AR40" i="27" a="1"/>
  <c r="AR40" i="27" s="1"/>
  <c r="AT40" i="27" a="1"/>
  <c r="AT40" i="27" s="1"/>
  <c r="AV40" i="27" a="1"/>
  <c r="AV40" i="27" s="1"/>
  <c r="AX40" i="27" a="1"/>
  <c r="AX40" i="27" s="1"/>
  <c r="AZ40" i="27" a="1"/>
  <c r="AZ40" i="27" s="1"/>
  <c r="BB40" i="27" a="1"/>
  <c r="BB40" i="27" s="1"/>
  <c r="BD40" i="27" a="1"/>
  <c r="BD40" i="27" s="1"/>
  <c r="BF40" i="27" a="1"/>
  <c r="BF40" i="27" s="1"/>
  <c r="BH40" i="27" a="1"/>
  <c r="BH40" i="27" s="1"/>
  <c r="BJ40" i="27" a="1"/>
  <c r="BJ40" i="27" s="1"/>
  <c r="C42" i="27" a="1"/>
  <c r="C42" i="27" s="1"/>
  <c r="A42" i="27" s="1"/>
  <c r="E42" i="27" a="1"/>
  <c r="E42" i="27" s="1"/>
  <c r="G42" i="27" a="1"/>
  <c r="G42" i="27" s="1"/>
  <c r="I42" i="27" a="1"/>
  <c r="I42" i="27" s="1"/>
  <c r="K42" i="27" a="1"/>
  <c r="K42" i="27" s="1"/>
  <c r="M42" i="27" a="1"/>
  <c r="M42" i="27" s="1"/>
  <c r="O42" i="27" a="1"/>
  <c r="O42" i="27" s="1"/>
  <c r="Q42" i="27" a="1"/>
  <c r="Q42" i="27" s="1"/>
  <c r="S42" i="27" a="1"/>
  <c r="S42" i="27" s="1"/>
  <c r="U42" i="27" a="1"/>
  <c r="U42" i="27" s="1"/>
  <c r="W42" i="27" a="1"/>
  <c r="W42" i="27" s="1"/>
  <c r="Y42" i="27" a="1"/>
  <c r="Y42" i="27" s="1"/>
  <c r="AA42" i="27" a="1"/>
  <c r="AA42" i="27" s="1"/>
  <c r="AC42" i="27" a="1"/>
  <c r="AC42" i="27" s="1"/>
  <c r="AE42" i="27" a="1"/>
  <c r="AE42" i="27" s="1"/>
  <c r="AG42" i="27" a="1"/>
  <c r="AG42" i="27" s="1"/>
  <c r="AI42" i="27" a="1"/>
  <c r="AI42" i="27" s="1"/>
  <c r="AK42" i="27" a="1"/>
  <c r="AK42" i="27" s="1"/>
  <c r="AM42" i="27" a="1"/>
  <c r="AM42" i="27" s="1"/>
  <c r="AO42" i="27" a="1"/>
  <c r="AO42" i="27" s="1"/>
  <c r="AQ42" i="27" a="1"/>
  <c r="AQ42" i="27" s="1"/>
  <c r="AS42" i="27" a="1"/>
  <c r="AS42" i="27" s="1"/>
  <c r="AU42" i="27" a="1"/>
  <c r="AU42" i="27" s="1"/>
  <c r="AW42" i="27" a="1"/>
  <c r="AW42" i="27" s="1"/>
  <c r="AY42" i="27" a="1"/>
  <c r="AY42" i="27" s="1"/>
  <c r="BA42" i="27" a="1"/>
  <c r="BA42" i="27" s="1"/>
  <c r="BC42" i="27" a="1"/>
  <c r="BC42" i="27" s="1"/>
  <c r="BE42" i="27" a="1"/>
  <c r="BE42" i="27" s="1"/>
  <c r="BG42" i="27" a="1"/>
  <c r="BG42" i="27" s="1"/>
  <c r="BI42" i="27" a="1"/>
  <c r="BI42" i="27" s="1"/>
  <c r="BK42" i="27" a="1"/>
  <c r="BK42" i="27" s="1"/>
  <c r="D44" i="27" a="1"/>
  <c r="D44" i="27" s="1"/>
  <c r="F44" i="27" a="1"/>
  <c r="F44" i="27" s="1"/>
  <c r="H44" i="27" a="1"/>
  <c r="H44" i="27" s="1"/>
  <c r="J44" i="27" a="1"/>
  <c r="J44" i="27" s="1"/>
  <c r="L44" i="27" a="1"/>
  <c r="L44" i="27" s="1"/>
  <c r="N44" i="27" a="1"/>
  <c r="N44" i="27" s="1"/>
  <c r="P44" i="27" a="1"/>
  <c r="P44" i="27" s="1"/>
  <c r="R44" i="27" a="1"/>
  <c r="R44" i="27" s="1"/>
  <c r="T44" i="27" a="1"/>
  <c r="T44" i="27" s="1"/>
  <c r="V44" i="27" a="1"/>
  <c r="V44" i="27" s="1"/>
  <c r="X44" i="27" a="1"/>
  <c r="X44" i="27" s="1"/>
  <c r="Z44" i="27" a="1"/>
  <c r="Z44" i="27" s="1"/>
  <c r="AB44" i="27" a="1"/>
  <c r="AB44" i="27" s="1"/>
  <c r="AD44" i="27" a="1"/>
  <c r="AD44" i="27" s="1"/>
  <c r="AF44" i="27" a="1"/>
  <c r="AF44" i="27" s="1"/>
  <c r="AH44" i="27" a="1"/>
  <c r="AH44" i="27" s="1"/>
  <c r="AJ44" i="27" a="1"/>
  <c r="AJ44" i="27" s="1"/>
  <c r="AL44" i="27" a="1"/>
  <c r="AL44" i="27" s="1"/>
  <c r="AN44" i="27" a="1"/>
  <c r="AN44" i="27" s="1"/>
  <c r="AP44" i="27" a="1"/>
  <c r="AP44" i="27" s="1"/>
  <c r="AR44" i="27" a="1"/>
  <c r="AR44" i="27" s="1"/>
  <c r="AT44" i="27" a="1"/>
  <c r="AT44" i="27" s="1"/>
  <c r="AV44" i="27" a="1"/>
  <c r="AV44" i="27" s="1"/>
  <c r="AX44" i="27" a="1"/>
  <c r="AX44" i="27" s="1"/>
  <c r="AZ44" i="27" a="1"/>
  <c r="AZ44" i="27" s="1"/>
  <c r="BB44" i="27" a="1"/>
  <c r="BB44" i="27" s="1"/>
  <c r="BD44" i="27" a="1"/>
  <c r="BD44" i="27" s="1"/>
  <c r="BF44" i="27" a="1"/>
  <c r="BF44" i="27" s="1"/>
  <c r="BH44" i="27" a="1"/>
  <c r="BH44" i="27" s="1"/>
  <c r="BJ44" i="27" a="1"/>
  <c r="BJ44" i="27" s="1"/>
  <c r="E6" i="27" a="1"/>
  <c r="E6" i="27" s="1"/>
  <c r="I6" i="27" a="1"/>
  <c r="I6" i="27" s="1"/>
  <c r="M6" i="27" a="1"/>
  <c r="M6" i="27" s="1"/>
  <c r="Q6" i="27" a="1"/>
  <c r="Q6" i="27" s="1"/>
  <c r="U6" i="27" a="1"/>
  <c r="U6" i="27" s="1"/>
  <c r="Y6" i="27" a="1"/>
  <c r="Y6" i="27" s="1"/>
  <c r="AC6" i="27" a="1"/>
  <c r="AC6" i="27" s="1"/>
  <c r="AG6" i="27" a="1"/>
  <c r="AG6" i="27" s="1"/>
  <c r="AK6" i="27" a="1"/>
  <c r="AK6" i="27" s="1"/>
  <c r="AO6" i="27" a="1"/>
  <c r="AO6" i="27" s="1"/>
  <c r="AS6" i="27" a="1"/>
  <c r="AS6" i="27" s="1"/>
  <c r="AW6" i="27" a="1"/>
  <c r="AW6" i="27" s="1"/>
  <c r="BA6" i="27" a="1"/>
  <c r="BA6" i="27" s="1"/>
  <c r="BE6" i="27" a="1"/>
  <c r="BE6" i="27" s="1"/>
  <c r="BI6" i="27" a="1"/>
  <c r="BI6" i="27" s="1"/>
  <c r="K7" i="27" a="1"/>
  <c r="K7" i="27" s="1"/>
  <c r="S7" i="27" a="1"/>
  <c r="S7" i="27" s="1"/>
  <c r="AA7" i="27" a="1"/>
  <c r="AA7" i="27" s="1"/>
  <c r="AI7" i="27" a="1"/>
  <c r="AI7" i="27" s="1"/>
  <c r="AQ7" i="27" a="1"/>
  <c r="AQ7" i="27" s="1"/>
  <c r="AY7" i="27" a="1"/>
  <c r="AY7" i="27" s="1"/>
  <c r="BG7" i="27" a="1"/>
  <c r="BG7" i="27" s="1"/>
  <c r="C8" i="27" a="1"/>
  <c r="C8" i="27" s="1"/>
  <c r="A8" i="27" s="1"/>
  <c r="H8" i="27" a="1"/>
  <c r="H8" i="27" s="1"/>
  <c r="K8" i="27" a="1"/>
  <c r="K8" i="27" s="1"/>
  <c r="P8" i="27" a="1"/>
  <c r="P8" i="27" s="1"/>
  <c r="S8" i="27" a="1"/>
  <c r="S8" i="27" s="1"/>
  <c r="X8" i="27" a="1"/>
  <c r="X8" i="27" s="1"/>
  <c r="AA8" i="27" a="1"/>
  <c r="AA8" i="27" s="1"/>
  <c r="AF8" i="27" a="1"/>
  <c r="AF8" i="27" s="1"/>
  <c r="AI8" i="27" a="1"/>
  <c r="AI8" i="27" s="1"/>
  <c r="AN8" i="27" a="1"/>
  <c r="AN8" i="27" s="1"/>
  <c r="AQ8" i="27" a="1"/>
  <c r="AQ8" i="27" s="1"/>
  <c r="AV8" i="27" a="1"/>
  <c r="AV8" i="27" s="1"/>
  <c r="AY8" i="27" a="1"/>
  <c r="AY8" i="27" s="1"/>
  <c r="BD8" i="27" a="1"/>
  <c r="BD8" i="27" s="1"/>
  <c r="BG8" i="27" a="1"/>
  <c r="BG8" i="27" s="1"/>
  <c r="H9" i="27" a="1"/>
  <c r="H9" i="27" s="1"/>
  <c r="P9" i="27" a="1"/>
  <c r="P9" i="27" s="1"/>
  <c r="X9" i="27" a="1"/>
  <c r="X9" i="27" s="1"/>
  <c r="AF9" i="27" a="1"/>
  <c r="AF9" i="27" s="1"/>
  <c r="AN9" i="27" a="1"/>
  <c r="AN9" i="27" s="1"/>
  <c r="AV9" i="27" a="1"/>
  <c r="AV9" i="27" s="1"/>
  <c r="BD9" i="27" a="1"/>
  <c r="BD9" i="27" s="1"/>
  <c r="E10" i="27" a="1"/>
  <c r="E10" i="27" s="1"/>
  <c r="H10" i="27" a="1"/>
  <c r="H10" i="27" s="1"/>
  <c r="M10" i="27" a="1"/>
  <c r="M10" i="27" s="1"/>
  <c r="P10" i="27" a="1"/>
  <c r="P10" i="27" s="1"/>
  <c r="U10" i="27" a="1"/>
  <c r="U10" i="27" s="1"/>
  <c r="X10" i="27" a="1"/>
  <c r="X10" i="27" s="1"/>
  <c r="AC10" i="27" a="1"/>
  <c r="AC10" i="27" s="1"/>
  <c r="AF10" i="27" a="1"/>
  <c r="AF10" i="27" s="1"/>
  <c r="AK10" i="27" a="1"/>
  <c r="AK10" i="27" s="1"/>
  <c r="AN10" i="27" a="1"/>
  <c r="AN10" i="27" s="1"/>
  <c r="AS10" i="27" a="1"/>
  <c r="AS10" i="27" s="1"/>
  <c r="AV10" i="27" a="1"/>
  <c r="AV10" i="27" s="1"/>
  <c r="BA10" i="27" a="1"/>
  <c r="BA10" i="27" s="1"/>
  <c r="BD10" i="27" a="1"/>
  <c r="BD10" i="27" s="1"/>
  <c r="BI10" i="27" a="1"/>
  <c r="BI10" i="27" s="1"/>
  <c r="E11" i="27" a="1"/>
  <c r="E11" i="27" s="1"/>
  <c r="J11" i="27" a="1"/>
  <c r="J11" i="27" s="1"/>
  <c r="L11" i="27" a="1"/>
  <c r="L11" i="27" s="1"/>
  <c r="N11" i="27" a="1"/>
  <c r="N11" i="27" s="1"/>
  <c r="P11" i="27" a="1"/>
  <c r="P11" i="27" s="1"/>
  <c r="R11" i="27" a="1"/>
  <c r="R11" i="27" s="1"/>
  <c r="T11" i="27" a="1"/>
  <c r="T11" i="27" s="1"/>
  <c r="V11" i="27" a="1"/>
  <c r="V11" i="27" s="1"/>
  <c r="X11" i="27" a="1"/>
  <c r="X11" i="27" s="1"/>
  <c r="Z11" i="27" a="1"/>
  <c r="Z11" i="27" s="1"/>
  <c r="AB11" i="27" a="1"/>
  <c r="AB11" i="27" s="1"/>
  <c r="AD11" i="27" a="1"/>
  <c r="AD11" i="27" s="1"/>
  <c r="AF11" i="27" a="1"/>
  <c r="AF11" i="27" s="1"/>
  <c r="AH11" i="27" a="1"/>
  <c r="AH11" i="27" s="1"/>
  <c r="AJ11" i="27" a="1"/>
  <c r="AJ11" i="27" s="1"/>
  <c r="AL11" i="27" a="1"/>
  <c r="AL11" i="27" s="1"/>
  <c r="AN11" i="27" a="1"/>
  <c r="AN11" i="27" s="1"/>
  <c r="AP11" i="27" a="1"/>
  <c r="AP11" i="27" s="1"/>
  <c r="AR11" i="27" a="1"/>
  <c r="AR11" i="27" s="1"/>
  <c r="AT11" i="27" a="1"/>
  <c r="AT11" i="27" s="1"/>
  <c r="AV11" i="27" a="1"/>
  <c r="AV11" i="27" s="1"/>
  <c r="AX11" i="27" a="1"/>
  <c r="AX11" i="27" s="1"/>
  <c r="AZ11" i="27" a="1"/>
  <c r="AZ11" i="27" s="1"/>
  <c r="BB11" i="27" a="1"/>
  <c r="BB11" i="27" s="1"/>
  <c r="BD11" i="27" a="1"/>
  <c r="BD11" i="27" s="1"/>
  <c r="BF11" i="27" a="1"/>
  <c r="BF11" i="27" s="1"/>
  <c r="BH11" i="27" a="1"/>
  <c r="BH11" i="27" s="1"/>
  <c r="BJ11" i="27" a="1"/>
  <c r="BJ11" i="27" s="1"/>
  <c r="C13" i="27" a="1"/>
  <c r="C13" i="27" s="1"/>
  <c r="A13" i="27" s="1"/>
  <c r="E13" i="27" a="1"/>
  <c r="E13" i="27" s="1"/>
  <c r="G13" i="27" a="1"/>
  <c r="G13" i="27" s="1"/>
  <c r="I13" i="27" a="1"/>
  <c r="I13" i="27" s="1"/>
  <c r="K13" i="27" a="1"/>
  <c r="K13" i="27" s="1"/>
  <c r="M13" i="27" a="1"/>
  <c r="M13" i="27" s="1"/>
  <c r="O13" i="27" a="1"/>
  <c r="O13" i="27" s="1"/>
  <c r="Q13" i="27" a="1"/>
  <c r="Q13" i="27" s="1"/>
  <c r="S13" i="27" a="1"/>
  <c r="S13" i="27" s="1"/>
  <c r="U13" i="27" a="1"/>
  <c r="U13" i="27" s="1"/>
  <c r="W13" i="27" a="1"/>
  <c r="W13" i="27" s="1"/>
  <c r="Y13" i="27" a="1"/>
  <c r="Y13" i="27" s="1"/>
  <c r="AA13" i="27" a="1"/>
  <c r="AA13" i="27" s="1"/>
  <c r="AC13" i="27" a="1"/>
  <c r="AC13" i="27" s="1"/>
  <c r="AE13" i="27" a="1"/>
  <c r="AE13" i="27" s="1"/>
  <c r="AG13" i="27" a="1"/>
  <c r="AG13" i="27" s="1"/>
  <c r="AI13" i="27" a="1"/>
  <c r="AI13" i="27" s="1"/>
  <c r="AK13" i="27" a="1"/>
  <c r="AK13" i="27" s="1"/>
  <c r="AM13" i="27" a="1"/>
  <c r="AM13" i="27" s="1"/>
  <c r="AO13" i="27" a="1"/>
  <c r="AO13" i="27" s="1"/>
  <c r="AQ13" i="27" a="1"/>
  <c r="AQ13" i="27" s="1"/>
  <c r="AS13" i="27" a="1"/>
  <c r="AS13" i="27" s="1"/>
  <c r="AU13" i="27" a="1"/>
  <c r="AU13" i="27" s="1"/>
  <c r="AW13" i="27" a="1"/>
  <c r="AW13" i="27" s="1"/>
  <c r="AY13" i="27" a="1"/>
  <c r="AY13" i="27" s="1"/>
  <c r="BA13" i="27" a="1"/>
  <c r="BA13" i="27" s="1"/>
  <c r="BC13" i="27" a="1"/>
  <c r="BC13" i="27" s="1"/>
  <c r="BE13" i="27" a="1"/>
  <c r="BE13" i="27" s="1"/>
  <c r="BG13" i="27" a="1"/>
  <c r="BG13" i="27" s="1"/>
  <c r="BI13" i="27" a="1"/>
  <c r="BI13" i="27" s="1"/>
  <c r="BK13" i="27" a="1"/>
  <c r="BK13" i="27" s="1"/>
  <c r="D15" i="27" a="1"/>
  <c r="D15" i="27" s="1"/>
  <c r="F15" i="27" a="1"/>
  <c r="F15" i="27" s="1"/>
  <c r="H15" i="27" a="1"/>
  <c r="H15" i="27" s="1"/>
  <c r="J15" i="27" a="1"/>
  <c r="J15" i="27" s="1"/>
  <c r="L15" i="27" a="1"/>
  <c r="L15" i="27" s="1"/>
  <c r="N15" i="27" a="1"/>
  <c r="N15" i="27" s="1"/>
  <c r="P15" i="27" a="1"/>
  <c r="P15" i="27" s="1"/>
  <c r="R15" i="27" a="1"/>
  <c r="R15" i="27" s="1"/>
  <c r="T15" i="27" a="1"/>
  <c r="T15" i="27" s="1"/>
  <c r="V15" i="27" a="1"/>
  <c r="V15" i="27" s="1"/>
  <c r="X15" i="27" a="1"/>
  <c r="X15" i="27" s="1"/>
  <c r="Z15" i="27" a="1"/>
  <c r="Z15" i="27" s="1"/>
  <c r="AB15" i="27" a="1"/>
  <c r="AB15" i="27" s="1"/>
  <c r="AD15" i="27" a="1"/>
  <c r="AD15" i="27" s="1"/>
  <c r="AF15" i="27" a="1"/>
  <c r="AF15" i="27" s="1"/>
  <c r="AH15" i="27" a="1"/>
  <c r="AH15" i="27" s="1"/>
  <c r="AJ15" i="27" a="1"/>
  <c r="AJ15" i="27" s="1"/>
  <c r="AL15" i="27" a="1"/>
  <c r="AL15" i="27" s="1"/>
  <c r="AN15" i="27" a="1"/>
  <c r="AN15" i="27" s="1"/>
  <c r="AP15" i="27" a="1"/>
  <c r="AP15" i="27" s="1"/>
  <c r="AR15" i="27" a="1"/>
  <c r="AR15" i="27" s="1"/>
  <c r="AT15" i="27" a="1"/>
  <c r="AT15" i="27" s="1"/>
  <c r="AV15" i="27" a="1"/>
  <c r="AV15" i="27" s="1"/>
  <c r="AX15" i="27" a="1"/>
  <c r="AX15" i="27" s="1"/>
  <c r="AZ15" i="27" a="1"/>
  <c r="AZ15" i="27" s="1"/>
  <c r="BB15" i="27" a="1"/>
  <c r="BB15" i="27" s="1"/>
  <c r="BD15" i="27" a="1"/>
  <c r="BD15" i="27" s="1"/>
  <c r="BF15" i="27" a="1"/>
  <c r="BF15" i="27" s="1"/>
  <c r="BH15" i="27" a="1"/>
  <c r="BH15" i="27" s="1"/>
  <c r="BJ15" i="27" a="1"/>
  <c r="BJ15" i="27" s="1"/>
  <c r="C17" i="27" a="1"/>
  <c r="C17" i="27" s="1"/>
  <c r="A17" i="27" s="1"/>
  <c r="E17" i="27" a="1"/>
  <c r="E17" i="27" s="1"/>
  <c r="G17" i="27" a="1"/>
  <c r="G17" i="27" s="1"/>
  <c r="I17" i="27" a="1"/>
  <c r="I17" i="27" s="1"/>
  <c r="K17" i="27" a="1"/>
  <c r="K17" i="27" s="1"/>
  <c r="M17" i="27" a="1"/>
  <c r="M17" i="27" s="1"/>
  <c r="O17" i="27" a="1"/>
  <c r="O17" i="27" s="1"/>
  <c r="Q17" i="27" a="1"/>
  <c r="Q17" i="27" s="1"/>
  <c r="S17" i="27" a="1"/>
  <c r="S17" i="27" s="1"/>
  <c r="U17" i="27" a="1"/>
  <c r="U17" i="27" s="1"/>
  <c r="W17" i="27" a="1"/>
  <c r="W17" i="27" s="1"/>
  <c r="Y17" i="27" a="1"/>
  <c r="Y17" i="27" s="1"/>
  <c r="AA17" i="27" a="1"/>
  <c r="AA17" i="27" s="1"/>
  <c r="AC17" i="27" a="1"/>
  <c r="AC17" i="27" s="1"/>
  <c r="AE17" i="27" a="1"/>
  <c r="AE17" i="27" s="1"/>
  <c r="AG17" i="27" a="1"/>
  <c r="AG17" i="27" s="1"/>
  <c r="AI17" i="27" a="1"/>
  <c r="AI17" i="27" s="1"/>
  <c r="AK17" i="27" a="1"/>
  <c r="AK17" i="27" s="1"/>
  <c r="AM17" i="27" a="1"/>
  <c r="AM17" i="27" s="1"/>
  <c r="AO17" i="27" a="1"/>
  <c r="AO17" i="27" s="1"/>
  <c r="AQ17" i="27" a="1"/>
  <c r="AQ17" i="27" s="1"/>
  <c r="AS17" i="27" a="1"/>
  <c r="AS17" i="27" s="1"/>
  <c r="AU17" i="27" a="1"/>
  <c r="AU17" i="27" s="1"/>
  <c r="AW17" i="27" a="1"/>
  <c r="AW17" i="27" s="1"/>
  <c r="AY17" i="27" a="1"/>
  <c r="AY17" i="27" s="1"/>
  <c r="BA17" i="27" a="1"/>
  <c r="BA17" i="27" s="1"/>
  <c r="BC17" i="27" a="1"/>
  <c r="BC17" i="27" s="1"/>
  <c r="BE17" i="27" a="1"/>
  <c r="BE17" i="27" s="1"/>
  <c r="BG17" i="27" a="1"/>
  <c r="BG17" i="27" s="1"/>
  <c r="BI17" i="27" a="1"/>
  <c r="BI17" i="27" s="1"/>
  <c r="BK17" i="27" a="1"/>
  <c r="BK17" i="27" s="1"/>
  <c r="D19" i="27" a="1"/>
  <c r="D19" i="27" s="1"/>
  <c r="F19" i="27" a="1"/>
  <c r="F19" i="27" s="1"/>
  <c r="H19" i="27" a="1"/>
  <c r="H19" i="27" s="1"/>
  <c r="J19" i="27" a="1"/>
  <c r="J19" i="27" s="1"/>
  <c r="L19" i="27" a="1"/>
  <c r="L19" i="27" s="1"/>
  <c r="N19" i="27" a="1"/>
  <c r="N19" i="27" s="1"/>
  <c r="P19" i="27" a="1"/>
  <c r="P19" i="27" s="1"/>
  <c r="R19" i="27" a="1"/>
  <c r="R19" i="27" s="1"/>
  <c r="T19" i="27" a="1"/>
  <c r="T19" i="27" s="1"/>
  <c r="V19" i="27" a="1"/>
  <c r="V19" i="27" s="1"/>
  <c r="X19" i="27" a="1"/>
  <c r="X19" i="27" s="1"/>
  <c r="Z19" i="27" a="1"/>
  <c r="Z19" i="27" s="1"/>
  <c r="AB19" i="27" a="1"/>
  <c r="AB19" i="27" s="1"/>
  <c r="AD19" i="27" a="1"/>
  <c r="AD19" i="27" s="1"/>
  <c r="AF19" i="27" a="1"/>
  <c r="AF19" i="27" s="1"/>
  <c r="AH19" i="27" a="1"/>
  <c r="AH19" i="27" s="1"/>
  <c r="AJ19" i="27" a="1"/>
  <c r="AJ19" i="27" s="1"/>
  <c r="AL19" i="27" a="1"/>
  <c r="AL19" i="27" s="1"/>
  <c r="AN19" i="27" a="1"/>
  <c r="AN19" i="27" s="1"/>
  <c r="AP19" i="27" a="1"/>
  <c r="AP19" i="27" s="1"/>
  <c r="AR19" i="27" a="1"/>
  <c r="AR19" i="27" s="1"/>
  <c r="AT19" i="27" a="1"/>
  <c r="AT19" i="27" s="1"/>
  <c r="AV19" i="27" a="1"/>
  <c r="AV19" i="27" s="1"/>
  <c r="AX19" i="27" a="1"/>
  <c r="AX19" i="27" s="1"/>
  <c r="AZ19" i="27" a="1"/>
  <c r="AZ19" i="27" s="1"/>
  <c r="BB19" i="27" a="1"/>
  <c r="BB19" i="27" s="1"/>
  <c r="BD19" i="27" a="1"/>
  <c r="BD19" i="27" s="1"/>
  <c r="BF19" i="27" a="1"/>
  <c r="BF19" i="27" s="1"/>
  <c r="BH19" i="27" a="1"/>
  <c r="BH19" i="27" s="1"/>
  <c r="BJ19" i="27" a="1"/>
  <c r="BJ19" i="27" s="1"/>
  <c r="C21" i="27" a="1"/>
  <c r="C21" i="27" s="1"/>
  <c r="A21" i="27" s="1"/>
  <c r="E21" i="27" a="1"/>
  <c r="E21" i="27" s="1"/>
  <c r="G21" i="27" a="1"/>
  <c r="G21" i="27" s="1"/>
  <c r="I21" i="27" a="1"/>
  <c r="I21" i="27" s="1"/>
  <c r="K21" i="27" a="1"/>
  <c r="K21" i="27" s="1"/>
  <c r="M21" i="27" a="1"/>
  <c r="M21" i="27" s="1"/>
  <c r="O21" i="27" a="1"/>
  <c r="O21" i="27" s="1"/>
  <c r="Q21" i="27" a="1"/>
  <c r="Q21" i="27" s="1"/>
  <c r="S21" i="27" a="1"/>
  <c r="S21" i="27" s="1"/>
  <c r="U21" i="27" a="1"/>
  <c r="U21" i="27" s="1"/>
  <c r="W21" i="27" a="1"/>
  <c r="W21" i="27" s="1"/>
  <c r="Y21" i="27" a="1"/>
  <c r="Y21" i="27" s="1"/>
  <c r="AA21" i="27" a="1"/>
  <c r="AA21" i="27" s="1"/>
  <c r="AC21" i="27" a="1"/>
  <c r="AC21" i="27" s="1"/>
  <c r="AE21" i="27" a="1"/>
  <c r="AE21" i="27" s="1"/>
  <c r="AG21" i="27" a="1"/>
  <c r="AG21" i="27" s="1"/>
  <c r="AI21" i="27" a="1"/>
  <c r="AI21" i="27" s="1"/>
  <c r="AK21" i="27" a="1"/>
  <c r="AK21" i="27" s="1"/>
  <c r="AM21" i="27" a="1"/>
  <c r="AM21" i="27" s="1"/>
  <c r="AO21" i="27" a="1"/>
  <c r="AO21" i="27" s="1"/>
  <c r="AQ21" i="27" a="1"/>
  <c r="AQ21" i="27" s="1"/>
  <c r="AS21" i="27" a="1"/>
  <c r="AS21" i="27" s="1"/>
  <c r="AU21" i="27" a="1"/>
  <c r="AU21" i="27" s="1"/>
  <c r="AW21" i="27" a="1"/>
  <c r="AW21" i="27" s="1"/>
  <c r="AY21" i="27" a="1"/>
  <c r="AY21" i="27" s="1"/>
  <c r="BA21" i="27" a="1"/>
  <c r="BA21" i="27" s="1"/>
  <c r="BC21" i="27" a="1"/>
  <c r="BC21" i="27" s="1"/>
  <c r="BE21" i="27" a="1"/>
  <c r="BE21" i="27" s="1"/>
  <c r="BG21" i="27" a="1"/>
  <c r="BG21" i="27" s="1"/>
  <c r="BI21" i="27" a="1"/>
  <c r="BI21" i="27" s="1"/>
  <c r="BK21" i="27" a="1"/>
  <c r="BK21" i="27" s="1"/>
  <c r="D23" i="27" a="1"/>
  <c r="D23" i="27" s="1"/>
  <c r="F23" i="27" a="1"/>
  <c r="F23" i="27" s="1"/>
  <c r="H23" i="27" a="1"/>
  <c r="H23" i="27" s="1"/>
  <c r="J23" i="27" a="1"/>
  <c r="J23" i="27" s="1"/>
  <c r="L23" i="27" a="1"/>
  <c r="L23" i="27" s="1"/>
  <c r="N23" i="27" a="1"/>
  <c r="N23" i="27" s="1"/>
  <c r="P23" i="27" a="1"/>
  <c r="P23" i="27" s="1"/>
  <c r="R23" i="27" a="1"/>
  <c r="R23" i="27" s="1"/>
  <c r="T23" i="27" a="1"/>
  <c r="T23" i="27" s="1"/>
  <c r="V23" i="27" a="1"/>
  <c r="V23" i="27" s="1"/>
  <c r="X23" i="27" a="1"/>
  <c r="X23" i="27" s="1"/>
  <c r="Z23" i="27" a="1"/>
  <c r="Z23" i="27" s="1"/>
  <c r="AB23" i="27" a="1"/>
  <c r="AB23" i="27" s="1"/>
  <c r="AD23" i="27" a="1"/>
  <c r="AD23" i="27" s="1"/>
  <c r="AF23" i="27" a="1"/>
  <c r="AF23" i="27" s="1"/>
  <c r="AH23" i="27" a="1"/>
  <c r="AH23" i="27" s="1"/>
  <c r="AJ23" i="27" a="1"/>
  <c r="AJ23" i="27" s="1"/>
  <c r="AL23" i="27" a="1"/>
  <c r="AL23" i="27" s="1"/>
  <c r="AN23" i="27" a="1"/>
  <c r="AN23" i="27" s="1"/>
  <c r="AP23" i="27" a="1"/>
  <c r="AP23" i="27" s="1"/>
  <c r="AR23" i="27" a="1"/>
  <c r="AR23" i="27" s="1"/>
  <c r="AT23" i="27" a="1"/>
  <c r="AT23" i="27" s="1"/>
  <c r="AV23" i="27" a="1"/>
  <c r="AV23" i="27" s="1"/>
  <c r="AX23" i="27" a="1"/>
  <c r="AX23" i="27" s="1"/>
  <c r="AZ23" i="27" a="1"/>
  <c r="AZ23" i="27" s="1"/>
  <c r="BB23" i="27" a="1"/>
  <c r="BB23" i="27" s="1"/>
  <c r="BD23" i="27" a="1"/>
  <c r="BD23" i="27" s="1"/>
  <c r="BF23" i="27" a="1"/>
  <c r="BF23" i="27" s="1"/>
  <c r="BH23" i="27" a="1"/>
  <c r="BH23" i="27" s="1"/>
  <c r="BJ23" i="27" a="1"/>
  <c r="BJ23" i="27" s="1"/>
  <c r="C25" i="27" a="1"/>
  <c r="C25" i="27" s="1"/>
  <c r="A25" i="27" s="1"/>
  <c r="E25" i="27" a="1"/>
  <c r="E25" i="27" s="1"/>
  <c r="G25" i="27" a="1"/>
  <c r="G25" i="27" s="1"/>
  <c r="I25" i="27" a="1"/>
  <c r="I25" i="27" s="1"/>
  <c r="K25" i="27" a="1"/>
  <c r="K25" i="27" s="1"/>
  <c r="M25" i="27" a="1"/>
  <c r="M25" i="27" s="1"/>
  <c r="O25" i="27" a="1"/>
  <c r="O25" i="27" s="1"/>
  <c r="Q25" i="27" a="1"/>
  <c r="Q25" i="27" s="1"/>
  <c r="S25" i="27" a="1"/>
  <c r="S25" i="27" s="1"/>
  <c r="U25" i="27" a="1"/>
  <c r="U25" i="27" s="1"/>
  <c r="W25" i="27" a="1"/>
  <c r="W25" i="27" s="1"/>
  <c r="Y25" i="27" a="1"/>
  <c r="Y25" i="27" s="1"/>
  <c r="AA25" i="27" a="1"/>
  <c r="AA25" i="27" s="1"/>
  <c r="AC25" i="27" a="1"/>
  <c r="AC25" i="27" s="1"/>
  <c r="AE25" i="27" a="1"/>
  <c r="AE25" i="27" s="1"/>
  <c r="AG25" i="27" a="1"/>
  <c r="AG25" i="27" s="1"/>
  <c r="AI25" i="27" a="1"/>
  <c r="AI25" i="27" s="1"/>
  <c r="AK25" i="27" a="1"/>
  <c r="AK25" i="27" s="1"/>
  <c r="AM25" i="27" a="1"/>
  <c r="AM25" i="27" s="1"/>
  <c r="AO25" i="27" a="1"/>
  <c r="AO25" i="27" s="1"/>
  <c r="AQ25" i="27" a="1"/>
  <c r="AQ25" i="27" s="1"/>
  <c r="AS25" i="27" a="1"/>
  <c r="AS25" i="27" s="1"/>
  <c r="AU25" i="27" a="1"/>
  <c r="AU25" i="27" s="1"/>
  <c r="AW25" i="27" a="1"/>
  <c r="AW25" i="27" s="1"/>
  <c r="AY25" i="27" a="1"/>
  <c r="AY25" i="27" s="1"/>
  <c r="BA25" i="27" a="1"/>
  <c r="BA25" i="27" s="1"/>
  <c r="BC25" i="27" a="1"/>
  <c r="BC25" i="27" s="1"/>
  <c r="BE25" i="27" a="1"/>
  <c r="BE25" i="27" s="1"/>
  <c r="BG25" i="27" a="1"/>
  <c r="BG25" i="27" s="1"/>
  <c r="BI25" i="27" a="1"/>
  <c r="BI25" i="27" s="1"/>
  <c r="BK25" i="27" a="1"/>
  <c r="BK25" i="27" s="1"/>
  <c r="D27" i="27" a="1"/>
  <c r="D27" i="27" s="1"/>
  <c r="F27" i="27" a="1"/>
  <c r="F27" i="27" s="1"/>
  <c r="H27" i="27" a="1"/>
  <c r="H27" i="27" s="1"/>
  <c r="J27" i="27" a="1"/>
  <c r="J27" i="27" s="1"/>
  <c r="L27" i="27" a="1"/>
  <c r="L27" i="27" s="1"/>
  <c r="N27" i="27" a="1"/>
  <c r="N27" i="27" s="1"/>
  <c r="P27" i="27" a="1"/>
  <c r="P27" i="27" s="1"/>
  <c r="R27" i="27" a="1"/>
  <c r="R27" i="27" s="1"/>
  <c r="T27" i="27" a="1"/>
  <c r="T27" i="27" s="1"/>
  <c r="V27" i="27" a="1"/>
  <c r="V27" i="27" s="1"/>
  <c r="X27" i="27" a="1"/>
  <c r="X27" i="27" s="1"/>
  <c r="Z27" i="27" a="1"/>
  <c r="Z27" i="27" s="1"/>
  <c r="AB27" i="27" a="1"/>
  <c r="AB27" i="27" s="1"/>
  <c r="AD27" i="27" a="1"/>
  <c r="AD27" i="27" s="1"/>
  <c r="AF27" i="27" a="1"/>
  <c r="AF27" i="27" s="1"/>
  <c r="AH27" i="27" a="1"/>
  <c r="AH27" i="27" s="1"/>
  <c r="AJ27" i="27" a="1"/>
  <c r="AJ27" i="27" s="1"/>
  <c r="AL27" i="27" a="1"/>
  <c r="AL27" i="27" s="1"/>
  <c r="AN27" i="27" a="1"/>
  <c r="AN27" i="27" s="1"/>
  <c r="AP27" i="27" a="1"/>
  <c r="AP27" i="27" s="1"/>
  <c r="AR27" i="27" a="1"/>
  <c r="AR27" i="27" s="1"/>
  <c r="AT27" i="27" a="1"/>
  <c r="AT27" i="27" s="1"/>
  <c r="AV27" i="27" a="1"/>
  <c r="AV27" i="27" s="1"/>
  <c r="AX27" i="27" a="1"/>
  <c r="AX27" i="27" s="1"/>
  <c r="AZ27" i="27" a="1"/>
  <c r="AZ27" i="27" s="1"/>
  <c r="BB27" i="27" a="1"/>
  <c r="BB27" i="27" s="1"/>
  <c r="BD27" i="27" a="1"/>
  <c r="BD27" i="27" s="1"/>
  <c r="BF27" i="27" a="1"/>
  <c r="BF27" i="27" s="1"/>
  <c r="BH27" i="27" a="1"/>
  <c r="BH27" i="27" s="1"/>
  <c r="BJ27" i="27" a="1"/>
  <c r="BJ27" i="27" s="1"/>
  <c r="C29" i="27" a="1"/>
  <c r="C29" i="27" s="1"/>
  <c r="A29" i="27" s="1"/>
  <c r="E29" i="27" a="1"/>
  <c r="E29" i="27" s="1"/>
  <c r="G29" i="27" a="1"/>
  <c r="G29" i="27" s="1"/>
  <c r="I29" i="27" a="1"/>
  <c r="I29" i="27" s="1"/>
  <c r="K29" i="27" a="1"/>
  <c r="K29" i="27" s="1"/>
  <c r="M29" i="27" a="1"/>
  <c r="M29" i="27" s="1"/>
  <c r="O29" i="27" a="1"/>
  <c r="O29" i="27" s="1"/>
  <c r="Q29" i="27" a="1"/>
  <c r="Q29" i="27" s="1"/>
  <c r="S29" i="27" a="1"/>
  <c r="S29" i="27" s="1"/>
  <c r="U29" i="27" a="1"/>
  <c r="U29" i="27" s="1"/>
  <c r="W29" i="27" a="1"/>
  <c r="W29" i="27" s="1"/>
  <c r="Y29" i="27" a="1"/>
  <c r="Y29" i="27" s="1"/>
  <c r="AA29" i="27" a="1"/>
  <c r="AA29" i="27" s="1"/>
  <c r="AC29" i="27" a="1"/>
  <c r="AC29" i="27" s="1"/>
  <c r="AE29" i="27" a="1"/>
  <c r="AE29" i="27" s="1"/>
  <c r="AG29" i="27" a="1"/>
  <c r="AG29" i="27" s="1"/>
  <c r="AI29" i="27" a="1"/>
  <c r="AI29" i="27" s="1"/>
  <c r="AK29" i="27" a="1"/>
  <c r="AK29" i="27" s="1"/>
  <c r="AM29" i="27" a="1"/>
  <c r="AM29" i="27" s="1"/>
  <c r="AO29" i="27" a="1"/>
  <c r="AO29" i="27" s="1"/>
  <c r="AQ29" i="27" a="1"/>
  <c r="AQ29" i="27" s="1"/>
  <c r="AS29" i="27" a="1"/>
  <c r="AS29" i="27" s="1"/>
  <c r="AU29" i="27" a="1"/>
  <c r="AU29" i="27" s="1"/>
  <c r="AW29" i="27" a="1"/>
  <c r="AW29" i="27" s="1"/>
  <c r="AY29" i="27" a="1"/>
  <c r="AY29" i="27" s="1"/>
  <c r="BA29" i="27" a="1"/>
  <c r="BA29" i="27" s="1"/>
  <c r="BC29" i="27" a="1"/>
  <c r="BC29" i="27" s="1"/>
  <c r="BE29" i="27" a="1"/>
  <c r="BE29" i="27" s="1"/>
  <c r="BG29" i="27" a="1"/>
  <c r="BG29" i="27" s="1"/>
  <c r="BI29" i="27" a="1"/>
  <c r="BI29" i="27" s="1"/>
  <c r="BK29" i="27" a="1"/>
  <c r="BK29" i="27" s="1"/>
  <c r="D31" i="27" a="1"/>
  <c r="D31" i="27" s="1"/>
  <c r="F31" i="27" a="1"/>
  <c r="F31" i="27" s="1"/>
  <c r="H31" i="27" a="1"/>
  <c r="H31" i="27" s="1"/>
  <c r="J31" i="27" a="1"/>
  <c r="J31" i="27" s="1"/>
  <c r="L31" i="27" a="1"/>
  <c r="L31" i="27" s="1"/>
  <c r="N31" i="27" a="1"/>
  <c r="N31" i="27" s="1"/>
  <c r="P31" i="27" a="1"/>
  <c r="P31" i="27" s="1"/>
  <c r="R31" i="27" a="1"/>
  <c r="R31" i="27" s="1"/>
  <c r="T31" i="27" a="1"/>
  <c r="T31" i="27" s="1"/>
  <c r="V31" i="27" a="1"/>
  <c r="V31" i="27" s="1"/>
  <c r="X31" i="27" a="1"/>
  <c r="X31" i="27" s="1"/>
  <c r="Z31" i="27" a="1"/>
  <c r="Z31" i="27" s="1"/>
  <c r="AB31" i="27" a="1"/>
  <c r="AB31" i="27" s="1"/>
  <c r="AD31" i="27" a="1"/>
  <c r="AD31" i="27" s="1"/>
  <c r="AF31" i="27" a="1"/>
  <c r="AF31" i="27" s="1"/>
  <c r="AH31" i="27" a="1"/>
  <c r="AH31" i="27" s="1"/>
  <c r="AJ31" i="27" a="1"/>
  <c r="AJ31" i="27" s="1"/>
  <c r="AL31" i="27" a="1"/>
  <c r="AL31" i="27" s="1"/>
  <c r="AN31" i="27" a="1"/>
  <c r="AN31" i="27" s="1"/>
  <c r="AP31" i="27" a="1"/>
  <c r="AP31" i="27" s="1"/>
  <c r="AR31" i="27" a="1"/>
  <c r="AR31" i="27" s="1"/>
  <c r="AT31" i="27" a="1"/>
  <c r="AT31" i="27" s="1"/>
  <c r="AV31" i="27" a="1"/>
  <c r="AV31" i="27" s="1"/>
  <c r="AX31" i="27" a="1"/>
  <c r="AX31" i="27" s="1"/>
  <c r="AZ31" i="27" a="1"/>
  <c r="AZ31" i="27" s="1"/>
  <c r="BB31" i="27" a="1"/>
  <c r="BB31" i="27" s="1"/>
  <c r="BD31" i="27" a="1"/>
  <c r="BD31" i="27" s="1"/>
  <c r="BF31" i="27" a="1"/>
  <c r="BF31" i="27" s="1"/>
  <c r="BH31" i="27" a="1"/>
  <c r="BH31" i="27" s="1"/>
  <c r="BJ31" i="27" a="1"/>
  <c r="BJ31" i="27" s="1"/>
  <c r="C33" i="27" a="1"/>
  <c r="C33" i="27" s="1"/>
  <c r="A33" i="27" s="1"/>
  <c r="E33" i="27" a="1"/>
  <c r="E33" i="27" s="1"/>
  <c r="G33" i="27" a="1"/>
  <c r="G33" i="27" s="1"/>
  <c r="I33" i="27" a="1"/>
  <c r="I33" i="27" s="1"/>
  <c r="K33" i="27" a="1"/>
  <c r="K33" i="27" s="1"/>
  <c r="M33" i="27" a="1"/>
  <c r="M33" i="27" s="1"/>
  <c r="O33" i="27" a="1"/>
  <c r="O33" i="27" s="1"/>
  <c r="Q33" i="27" a="1"/>
  <c r="Q33" i="27" s="1"/>
  <c r="S33" i="27" a="1"/>
  <c r="S33" i="27" s="1"/>
  <c r="U33" i="27" a="1"/>
  <c r="U33" i="27" s="1"/>
  <c r="W33" i="27" a="1"/>
  <c r="W33" i="27" s="1"/>
  <c r="Y33" i="27" a="1"/>
  <c r="Y33" i="27" s="1"/>
  <c r="AA33" i="27" a="1"/>
  <c r="AA33" i="27" s="1"/>
  <c r="AC33" i="27" a="1"/>
  <c r="AC33" i="27" s="1"/>
  <c r="AE33" i="27" a="1"/>
  <c r="AE33" i="27" s="1"/>
  <c r="AG33" i="27" a="1"/>
  <c r="AG33" i="27" s="1"/>
  <c r="AI33" i="27" a="1"/>
  <c r="AI33" i="27" s="1"/>
  <c r="AK33" i="27" a="1"/>
  <c r="AK33" i="27" s="1"/>
  <c r="AM33" i="27" a="1"/>
  <c r="AM33" i="27" s="1"/>
  <c r="AO33" i="27" a="1"/>
  <c r="AO33" i="27" s="1"/>
  <c r="AQ33" i="27" a="1"/>
  <c r="AQ33" i="27" s="1"/>
  <c r="AS33" i="27" a="1"/>
  <c r="AS33" i="27" s="1"/>
  <c r="AU33" i="27" a="1"/>
  <c r="AU33" i="27" s="1"/>
  <c r="AW33" i="27" a="1"/>
  <c r="AW33" i="27" s="1"/>
  <c r="AY33" i="27" a="1"/>
  <c r="AY33" i="27" s="1"/>
  <c r="BA33" i="27" a="1"/>
  <c r="BA33" i="27" s="1"/>
  <c r="BC33" i="27" a="1"/>
  <c r="BC33" i="27" s="1"/>
  <c r="BE33" i="27" a="1"/>
  <c r="BE33" i="27" s="1"/>
  <c r="BG33" i="27" a="1"/>
  <c r="BG33" i="27" s="1"/>
  <c r="BI33" i="27" a="1"/>
  <c r="BI33" i="27" s="1"/>
  <c r="BK33" i="27" a="1"/>
  <c r="BK33" i="27" s="1"/>
  <c r="D35" i="27" a="1"/>
  <c r="D35" i="27" s="1"/>
  <c r="F35" i="27" a="1"/>
  <c r="F35" i="27" s="1"/>
  <c r="H35" i="27" a="1"/>
  <c r="H35" i="27" s="1"/>
  <c r="J35" i="27" a="1"/>
  <c r="J35" i="27" s="1"/>
  <c r="L35" i="27" a="1"/>
  <c r="L35" i="27" s="1"/>
  <c r="N35" i="27" a="1"/>
  <c r="N35" i="27" s="1"/>
  <c r="P35" i="27" a="1"/>
  <c r="P35" i="27" s="1"/>
  <c r="R35" i="27" a="1"/>
  <c r="R35" i="27" s="1"/>
  <c r="T35" i="27" a="1"/>
  <c r="T35" i="27" s="1"/>
  <c r="V35" i="27" a="1"/>
  <c r="V35" i="27" s="1"/>
  <c r="X35" i="27" a="1"/>
  <c r="X35" i="27" s="1"/>
  <c r="Z35" i="27" a="1"/>
  <c r="Z35" i="27" s="1"/>
  <c r="AB35" i="27" a="1"/>
  <c r="AB35" i="27" s="1"/>
  <c r="AD35" i="27" a="1"/>
  <c r="AD35" i="27" s="1"/>
  <c r="AF35" i="27" a="1"/>
  <c r="AF35" i="27" s="1"/>
  <c r="AH35" i="27" a="1"/>
  <c r="AH35" i="27" s="1"/>
  <c r="AJ35" i="27" a="1"/>
  <c r="AJ35" i="27" s="1"/>
  <c r="AL35" i="27" a="1"/>
  <c r="AL35" i="27" s="1"/>
  <c r="AN35" i="27" a="1"/>
  <c r="AN35" i="27" s="1"/>
  <c r="AP35" i="27" a="1"/>
  <c r="AP35" i="27" s="1"/>
  <c r="AR35" i="27" a="1"/>
  <c r="AR35" i="27" s="1"/>
  <c r="AT35" i="27" a="1"/>
  <c r="AT35" i="27" s="1"/>
  <c r="AV35" i="27" a="1"/>
  <c r="AV35" i="27" s="1"/>
  <c r="AX35" i="27" a="1"/>
  <c r="AX35" i="27" s="1"/>
  <c r="AZ35" i="27" a="1"/>
  <c r="AZ35" i="27" s="1"/>
  <c r="BB35" i="27" a="1"/>
  <c r="BB35" i="27" s="1"/>
  <c r="BD35" i="27" a="1"/>
  <c r="BD35" i="27" s="1"/>
  <c r="BF35" i="27" a="1"/>
  <c r="BF35" i="27" s="1"/>
  <c r="BH35" i="27" a="1"/>
  <c r="BH35" i="27" s="1"/>
  <c r="BJ35" i="27" a="1"/>
  <c r="BJ35" i="27" s="1"/>
  <c r="C37" i="27" a="1"/>
  <c r="C37" i="27" s="1"/>
  <c r="A37" i="27" s="1"/>
  <c r="E37" i="27" a="1"/>
  <c r="E37" i="27" s="1"/>
  <c r="G37" i="27" a="1"/>
  <c r="G37" i="27" s="1"/>
  <c r="I37" i="27" a="1"/>
  <c r="I37" i="27" s="1"/>
  <c r="K37" i="27" a="1"/>
  <c r="K37" i="27" s="1"/>
  <c r="M37" i="27" a="1"/>
  <c r="M37" i="27" s="1"/>
  <c r="O37" i="27" a="1"/>
  <c r="O37" i="27" s="1"/>
  <c r="Q37" i="27" a="1"/>
  <c r="Q37" i="27" s="1"/>
  <c r="S37" i="27" a="1"/>
  <c r="S37" i="27" s="1"/>
  <c r="U37" i="27" a="1"/>
  <c r="U37" i="27" s="1"/>
  <c r="W37" i="27" a="1"/>
  <c r="W37" i="27" s="1"/>
  <c r="Y37" i="27" a="1"/>
  <c r="Y37" i="27" s="1"/>
  <c r="AA37" i="27" a="1"/>
  <c r="AA37" i="27" s="1"/>
  <c r="AC37" i="27" a="1"/>
  <c r="AC37" i="27" s="1"/>
  <c r="AE37" i="27" a="1"/>
  <c r="AE37" i="27" s="1"/>
  <c r="AG37" i="27" a="1"/>
  <c r="AG37" i="27" s="1"/>
  <c r="AI37" i="27" a="1"/>
  <c r="AI37" i="27" s="1"/>
  <c r="AK37" i="27" a="1"/>
  <c r="AK37" i="27" s="1"/>
  <c r="AM37" i="27" a="1"/>
  <c r="AM37" i="27" s="1"/>
  <c r="AO37" i="27" a="1"/>
  <c r="AO37" i="27" s="1"/>
  <c r="AQ37" i="27" a="1"/>
  <c r="AQ37" i="27" s="1"/>
  <c r="AS37" i="27" a="1"/>
  <c r="AS37" i="27" s="1"/>
  <c r="AU37" i="27" a="1"/>
  <c r="AU37" i="27" s="1"/>
  <c r="AW37" i="27" a="1"/>
  <c r="AW37" i="27" s="1"/>
  <c r="AY37" i="27" a="1"/>
  <c r="AY37" i="27" s="1"/>
  <c r="BA37" i="27" a="1"/>
  <c r="BA37" i="27" s="1"/>
  <c r="BC37" i="27" a="1"/>
  <c r="BC37" i="27" s="1"/>
  <c r="BE37" i="27" a="1"/>
  <c r="BE37" i="27" s="1"/>
  <c r="BG37" i="27" a="1"/>
  <c r="BG37" i="27" s="1"/>
  <c r="BI37" i="27" a="1"/>
  <c r="BI37" i="27" s="1"/>
  <c r="BK37" i="27" a="1"/>
  <c r="BK37" i="27" s="1"/>
  <c r="D39" i="27" a="1"/>
  <c r="D39" i="27" s="1"/>
  <c r="F39" i="27" a="1"/>
  <c r="F39" i="27" s="1"/>
  <c r="H39" i="27" a="1"/>
  <c r="H39" i="27" s="1"/>
  <c r="J39" i="27" a="1"/>
  <c r="J39" i="27" s="1"/>
  <c r="L39" i="27" a="1"/>
  <c r="L39" i="27" s="1"/>
  <c r="N39" i="27" a="1"/>
  <c r="N39" i="27" s="1"/>
  <c r="P39" i="27" a="1"/>
  <c r="P39" i="27" s="1"/>
  <c r="R39" i="27" a="1"/>
  <c r="R39" i="27" s="1"/>
  <c r="T39" i="27" a="1"/>
  <c r="T39" i="27" s="1"/>
  <c r="V39" i="27" a="1"/>
  <c r="V39" i="27" s="1"/>
  <c r="X39" i="27" a="1"/>
  <c r="X39" i="27" s="1"/>
  <c r="Z39" i="27" a="1"/>
  <c r="Z39" i="27" s="1"/>
  <c r="AB39" i="27" a="1"/>
  <c r="AB39" i="27" s="1"/>
  <c r="AD39" i="27" a="1"/>
  <c r="AD39" i="27" s="1"/>
  <c r="AF39" i="27" a="1"/>
  <c r="AF39" i="27" s="1"/>
  <c r="AH39" i="27" a="1"/>
  <c r="AH39" i="27" s="1"/>
  <c r="AJ39" i="27" a="1"/>
  <c r="AJ39" i="27" s="1"/>
  <c r="AL39" i="27" a="1"/>
  <c r="AL39" i="27" s="1"/>
  <c r="AN39" i="27" a="1"/>
  <c r="AN39" i="27" s="1"/>
  <c r="AP39" i="27" a="1"/>
  <c r="AP39" i="27" s="1"/>
  <c r="AR39" i="27" a="1"/>
  <c r="AR39" i="27" s="1"/>
  <c r="AT39" i="27" a="1"/>
  <c r="AT39" i="27" s="1"/>
  <c r="AV39" i="27" a="1"/>
  <c r="AV39" i="27" s="1"/>
  <c r="AX39" i="27" a="1"/>
  <c r="AX39" i="27" s="1"/>
  <c r="AZ39" i="27" a="1"/>
  <c r="AZ39" i="27" s="1"/>
  <c r="BB39" i="27" a="1"/>
  <c r="BB39" i="27" s="1"/>
  <c r="BD39" i="27" a="1"/>
  <c r="BD39" i="27" s="1"/>
  <c r="BF39" i="27" a="1"/>
  <c r="BF39" i="27" s="1"/>
  <c r="BH39" i="27" a="1"/>
  <c r="BH39" i="27" s="1"/>
  <c r="BJ39" i="27" a="1"/>
  <c r="BJ39" i="27" s="1"/>
  <c r="C41" i="27" a="1"/>
  <c r="C41" i="27" s="1"/>
  <c r="A41" i="27" s="1"/>
  <c r="E41" i="27" a="1"/>
  <c r="E41" i="27" s="1"/>
  <c r="G41" i="27" a="1"/>
  <c r="G41" i="27" s="1"/>
  <c r="I41" i="27" a="1"/>
  <c r="I41" i="27" s="1"/>
  <c r="K41" i="27" a="1"/>
  <c r="K41" i="27" s="1"/>
  <c r="M41" i="27" a="1"/>
  <c r="M41" i="27" s="1"/>
  <c r="O41" i="27" a="1"/>
  <c r="O41" i="27" s="1"/>
  <c r="Q41" i="27" a="1"/>
  <c r="Q41" i="27" s="1"/>
  <c r="S41" i="27" a="1"/>
  <c r="S41" i="27" s="1"/>
  <c r="U41" i="27" a="1"/>
  <c r="U41" i="27" s="1"/>
  <c r="W41" i="27" a="1"/>
  <c r="W41" i="27" s="1"/>
  <c r="Y41" i="27" a="1"/>
  <c r="Y41" i="27" s="1"/>
  <c r="AA41" i="27" a="1"/>
  <c r="AA41" i="27" s="1"/>
  <c r="AC41" i="27" a="1"/>
  <c r="AC41" i="27" s="1"/>
  <c r="AE41" i="27" a="1"/>
  <c r="AE41" i="27" s="1"/>
  <c r="AG41" i="27" a="1"/>
  <c r="AG41" i="27" s="1"/>
  <c r="AI41" i="27" a="1"/>
  <c r="AI41" i="27" s="1"/>
  <c r="AK41" i="27" a="1"/>
  <c r="AK41" i="27" s="1"/>
  <c r="AM41" i="27" a="1"/>
  <c r="AM41" i="27" s="1"/>
  <c r="AO41" i="27" a="1"/>
  <c r="AO41" i="27" s="1"/>
  <c r="AQ41" i="27" a="1"/>
  <c r="AQ41" i="27" s="1"/>
  <c r="AS41" i="27" a="1"/>
  <c r="AS41" i="27" s="1"/>
  <c r="AU41" i="27" a="1"/>
  <c r="AU41" i="27" s="1"/>
  <c r="AW41" i="27" a="1"/>
  <c r="AW41" i="27" s="1"/>
  <c r="AY41" i="27" a="1"/>
  <c r="AY41" i="27" s="1"/>
  <c r="BA41" i="27" a="1"/>
  <c r="BA41" i="27" s="1"/>
  <c r="BC41" i="27" a="1"/>
  <c r="BC41" i="27" s="1"/>
  <c r="BE41" i="27" a="1"/>
  <c r="BE41" i="27" s="1"/>
  <c r="BG41" i="27" a="1"/>
  <c r="BG41" i="27" s="1"/>
  <c r="BI41" i="27" a="1"/>
  <c r="BI41" i="27" s="1"/>
  <c r="BK41" i="27" a="1"/>
  <c r="BK41" i="27" s="1"/>
  <c r="D43" i="27" a="1"/>
  <c r="D43" i="27" s="1"/>
  <c r="F43" i="27" a="1"/>
  <c r="F43" i="27" s="1"/>
  <c r="H43" i="27" a="1"/>
  <c r="H43" i="27" s="1"/>
  <c r="J43" i="27" a="1"/>
  <c r="J43" i="27" s="1"/>
  <c r="L43" i="27" a="1"/>
  <c r="L43" i="27" s="1"/>
  <c r="N43" i="27" a="1"/>
  <c r="N43" i="27" s="1"/>
  <c r="P43" i="27" a="1"/>
  <c r="P43" i="27" s="1"/>
  <c r="R43" i="27" a="1"/>
  <c r="R43" i="27" s="1"/>
  <c r="T43" i="27" a="1"/>
  <c r="T43" i="27" s="1"/>
  <c r="V43" i="27" a="1"/>
  <c r="V43" i="27" s="1"/>
  <c r="X43" i="27" a="1"/>
  <c r="X43" i="27" s="1"/>
  <c r="Z43" i="27" a="1"/>
  <c r="Z43" i="27" s="1"/>
  <c r="AB43" i="27" a="1"/>
  <c r="AB43" i="27" s="1"/>
  <c r="AD43" i="27" a="1"/>
  <c r="AD43" i="27" s="1"/>
  <c r="AF43" i="27" a="1"/>
  <c r="AF43" i="27" s="1"/>
  <c r="AH43" i="27" a="1"/>
  <c r="AH43" i="27" s="1"/>
  <c r="AJ43" i="27" a="1"/>
  <c r="AJ43" i="27" s="1"/>
  <c r="AL43" i="27" a="1"/>
  <c r="AL43" i="27" s="1"/>
  <c r="AN43" i="27" a="1"/>
  <c r="AN43" i="27" s="1"/>
  <c r="AP43" i="27" a="1"/>
  <c r="AP43" i="27" s="1"/>
  <c r="AR43" i="27" a="1"/>
  <c r="AR43" i="27" s="1"/>
  <c r="AT43" i="27" a="1"/>
  <c r="AT43" i="27" s="1"/>
  <c r="AV43" i="27" a="1"/>
  <c r="AV43" i="27" s="1"/>
  <c r="AX43" i="27" a="1"/>
  <c r="AX43" i="27" s="1"/>
  <c r="AZ43" i="27" a="1"/>
  <c r="AZ43" i="27" s="1"/>
  <c r="BB43" i="27" a="1"/>
  <c r="BB43" i="27" s="1"/>
  <c r="BD43" i="27" a="1"/>
  <c r="BD43" i="27" s="1"/>
  <c r="BF43" i="27" a="1"/>
  <c r="BF43" i="27" s="1"/>
  <c r="BH43" i="27" a="1"/>
  <c r="BH43" i="27" s="1"/>
  <c r="BJ43" i="27" a="1"/>
  <c r="BJ43" i="27" s="1"/>
  <c r="C45" i="27" a="1"/>
  <c r="C45" i="27" s="1"/>
  <c r="A45" i="27" s="1"/>
  <c r="E45" i="27" a="1"/>
  <c r="E45" i="27" s="1"/>
  <c r="G45" i="27" a="1"/>
  <c r="G45" i="27" s="1"/>
  <c r="I45" i="27" a="1"/>
  <c r="I45" i="27" s="1"/>
  <c r="K45" i="27" a="1"/>
  <c r="K45" i="27" s="1"/>
  <c r="M45" i="27" a="1"/>
  <c r="M45" i="27" s="1"/>
  <c r="O45" i="27" a="1"/>
  <c r="O45" i="27" s="1"/>
  <c r="Q45" i="27" a="1"/>
  <c r="Q45" i="27" s="1"/>
  <c r="S45" i="27" a="1"/>
  <c r="S45" i="27" s="1"/>
  <c r="U45" i="27" a="1"/>
  <c r="U45" i="27" s="1"/>
  <c r="W45" i="27" a="1"/>
  <c r="W45" i="27" s="1"/>
  <c r="Y45" i="27" a="1"/>
  <c r="Y45" i="27" s="1"/>
  <c r="AA45" i="27" a="1"/>
  <c r="AA45" i="27" s="1"/>
  <c r="AC45" i="27" a="1"/>
  <c r="AC45" i="27" s="1"/>
  <c r="AE45" i="27" a="1"/>
  <c r="AE45" i="27" s="1"/>
  <c r="AG45" i="27" a="1"/>
  <c r="AG45" i="27" s="1"/>
  <c r="AI45" i="27" a="1"/>
  <c r="AI45" i="27" s="1"/>
  <c r="AK45" i="27" a="1"/>
  <c r="AK45" i="27" s="1"/>
  <c r="AM45" i="27" a="1"/>
  <c r="AM45" i="27" s="1"/>
  <c r="AO45" i="27" a="1"/>
  <c r="AO45" i="27" s="1"/>
  <c r="AQ45" i="27" a="1"/>
  <c r="AQ45" i="27" s="1"/>
  <c r="AS45" i="27" a="1"/>
  <c r="AS45" i="27" s="1"/>
  <c r="F6" i="27" a="1"/>
  <c r="F6" i="27" s="1"/>
  <c r="J6" i="27" a="1"/>
  <c r="J6" i="27" s="1"/>
  <c r="N6" i="27" a="1"/>
  <c r="N6" i="27" s="1"/>
  <c r="R6" i="27" a="1"/>
  <c r="R6" i="27" s="1"/>
  <c r="V6" i="27" a="1"/>
  <c r="V6" i="27" s="1"/>
  <c r="Z6" i="27" a="1"/>
  <c r="Z6" i="27" s="1"/>
  <c r="AD6" i="27" a="1"/>
  <c r="AD6" i="27" s="1"/>
  <c r="AH6" i="27" a="1"/>
  <c r="AH6" i="27" s="1"/>
  <c r="AL6" i="27" a="1"/>
  <c r="AL6" i="27" s="1"/>
  <c r="AP6" i="27" a="1"/>
  <c r="AP6" i="27" s="1"/>
  <c r="AT6" i="27" a="1"/>
  <c r="AT6" i="27" s="1"/>
  <c r="AX6" i="27" a="1"/>
  <c r="AX6" i="27" s="1"/>
  <c r="BB6" i="27" a="1"/>
  <c r="BB6" i="27" s="1"/>
  <c r="BF6" i="27" a="1"/>
  <c r="BF6" i="27" s="1"/>
  <c r="BJ6" i="27" a="1"/>
  <c r="BJ6" i="27" s="1"/>
  <c r="Q7" i="27" a="1"/>
  <c r="Q7" i="27" s="1"/>
  <c r="Y7" i="27" a="1"/>
  <c r="Y7" i="27" s="1"/>
  <c r="AG7" i="27" a="1"/>
  <c r="AG7" i="27" s="1"/>
  <c r="AO7" i="27" a="1"/>
  <c r="AO7" i="27" s="1"/>
  <c r="AW7" i="27" a="1"/>
  <c r="AW7" i="27" s="1"/>
  <c r="BE7" i="27" a="1"/>
  <c r="BE7" i="27" s="1"/>
  <c r="F8" i="27" a="1"/>
  <c r="F8" i="27" s="1"/>
  <c r="I8" i="27" a="1"/>
  <c r="I8" i="27" s="1"/>
  <c r="N8" i="27" a="1"/>
  <c r="N8" i="27" s="1"/>
  <c r="Q8" i="27" a="1"/>
  <c r="Q8" i="27" s="1"/>
  <c r="V8" i="27" a="1"/>
  <c r="V8" i="27" s="1"/>
  <c r="Y8" i="27" a="1"/>
  <c r="Y8" i="27" s="1"/>
  <c r="AD8" i="27" a="1"/>
  <c r="AD8" i="27" s="1"/>
  <c r="AG8" i="27" a="1"/>
  <c r="AG8" i="27" s="1"/>
  <c r="AL8" i="27" a="1"/>
  <c r="AL8" i="27" s="1"/>
  <c r="AO8" i="27" a="1"/>
  <c r="AO8" i="27" s="1"/>
  <c r="AT8" i="27" a="1"/>
  <c r="AT8" i="27" s="1"/>
  <c r="AW8" i="27" a="1"/>
  <c r="AW8" i="27" s="1"/>
  <c r="BB8" i="27" a="1"/>
  <c r="BB8" i="27" s="1"/>
  <c r="BE8" i="27" a="1"/>
  <c r="BE8" i="27" s="1"/>
  <c r="BJ8" i="27" a="1"/>
  <c r="BJ8" i="27" s="1"/>
  <c r="F9" i="27" a="1"/>
  <c r="F9" i="27" s="1"/>
  <c r="N9" i="27" a="1"/>
  <c r="N9" i="27" s="1"/>
  <c r="V9" i="27" a="1"/>
  <c r="V9" i="27" s="1"/>
  <c r="AD9" i="27" a="1"/>
  <c r="AD9" i="27" s="1"/>
  <c r="AL9" i="27" a="1"/>
  <c r="AL9" i="27" s="1"/>
  <c r="AT9" i="27" a="1"/>
  <c r="AT9" i="27" s="1"/>
  <c r="BB9" i="27" a="1"/>
  <c r="BB9" i="27" s="1"/>
  <c r="BJ9" i="27" a="1"/>
  <c r="BJ9" i="27" s="1"/>
  <c r="C10" i="27" a="1"/>
  <c r="C10" i="27" s="1"/>
  <c r="A10" i="27" s="1"/>
  <c r="F10" i="27" a="1"/>
  <c r="F10" i="27" s="1"/>
  <c r="K10" i="27" a="1"/>
  <c r="K10" i="27" s="1"/>
  <c r="N10" i="27" a="1"/>
  <c r="N10" i="27" s="1"/>
  <c r="S10" i="27" a="1"/>
  <c r="S10" i="27" s="1"/>
  <c r="V10" i="27" a="1"/>
  <c r="V10" i="27" s="1"/>
  <c r="AA10" i="27" a="1"/>
  <c r="AA10" i="27" s="1"/>
  <c r="AD10" i="27" a="1"/>
  <c r="AD10" i="27" s="1"/>
  <c r="AI10" i="27" a="1"/>
  <c r="AI10" i="27" s="1"/>
  <c r="AL10" i="27" a="1"/>
  <c r="AL10" i="27" s="1"/>
  <c r="AQ10" i="27" a="1"/>
  <c r="AQ10" i="27" s="1"/>
  <c r="AT10" i="27" a="1"/>
  <c r="AT10" i="27" s="1"/>
  <c r="AY10" i="27" a="1"/>
  <c r="AY10" i="27" s="1"/>
  <c r="BB10" i="27" a="1"/>
  <c r="BB10" i="27" s="1"/>
  <c r="BG10" i="27" a="1"/>
  <c r="BG10" i="27" s="1"/>
  <c r="BJ10" i="27" a="1"/>
  <c r="BJ10" i="27" s="1"/>
  <c r="C11" i="27" a="1"/>
  <c r="C11" i="27" s="1"/>
  <c r="A11" i="27" s="1"/>
  <c r="C12" i="27" a="1"/>
  <c r="C12" i="27" s="1"/>
  <c r="A12" i="27" s="1"/>
  <c r="E12" i="27" a="1"/>
  <c r="E12" i="27" s="1"/>
  <c r="G12" i="27" a="1"/>
  <c r="G12" i="27" s="1"/>
  <c r="I12" i="27" a="1"/>
  <c r="I12" i="27" s="1"/>
  <c r="K12" i="27" a="1"/>
  <c r="K12" i="27" s="1"/>
  <c r="M12" i="27" a="1"/>
  <c r="M12" i="27" s="1"/>
  <c r="O12" i="27" a="1"/>
  <c r="O12" i="27" s="1"/>
  <c r="Q12" i="27" a="1"/>
  <c r="Q12" i="27" s="1"/>
  <c r="S12" i="27" a="1"/>
  <c r="S12" i="27" s="1"/>
  <c r="U12" i="27" a="1"/>
  <c r="U12" i="27" s="1"/>
  <c r="W12" i="27" a="1"/>
  <c r="W12" i="27" s="1"/>
  <c r="Y12" i="27" a="1"/>
  <c r="Y12" i="27" s="1"/>
  <c r="AA12" i="27" a="1"/>
  <c r="AA12" i="27" s="1"/>
  <c r="AC12" i="27" a="1"/>
  <c r="AC12" i="27" s="1"/>
  <c r="AE12" i="27" a="1"/>
  <c r="AE12" i="27" s="1"/>
  <c r="AG12" i="27" a="1"/>
  <c r="AG12" i="27" s="1"/>
  <c r="AI12" i="27" a="1"/>
  <c r="AI12" i="27" s="1"/>
  <c r="AK12" i="27" a="1"/>
  <c r="AK12" i="27" s="1"/>
  <c r="AM12" i="27" a="1"/>
  <c r="AM12" i="27" s="1"/>
  <c r="AO12" i="27" a="1"/>
  <c r="AO12" i="27" s="1"/>
  <c r="AQ12" i="27" a="1"/>
  <c r="AQ12" i="27" s="1"/>
  <c r="AS12" i="27" a="1"/>
  <c r="AS12" i="27" s="1"/>
  <c r="AU12" i="27" a="1"/>
  <c r="AU12" i="27" s="1"/>
  <c r="AW12" i="27" a="1"/>
  <c r="AW12" i="27" s="1"/>
  <c r="AY12" i="27" a="1"/>
  <c r="AY12" i="27" s="1"/>
  <c r="BA12" i="27" a="1"/>
  <c r="BA12" i="27" s="1"/>
  <c r="BC12" i="27" a="1"/>
  <c r="BC12" i="27" s="1"/>
  <c r="BE12" i="27" a="1"/>
  <c r="BE12" i="27" s="1"/>
  <c r="BG12" i="27" a="1"/>
  <c r="BG12" i="27" s="1"/>
  <c r="BI12" i="27" a="1"/>
  <c r="BI12" i="27" s="1"/>
  <c r="BK12" i="27" a="1"/>
  <c r="BK12" i="27" s="1"/>
  <c r="D14" i="27" a="1"/>
  <c r="D14" i="27" s="1"/>
  <c r="F14" i="27" a="1"/>
  <c r="F14" i="27" s="1"/>
  <c r="H14" i="27" a="1"/>
  <c r="H14" i="27" s="1"/>
  <c r="J14" i="27" a="1"/>
  <c r="J14" i="27" s="1"/>
  <c r="L14" i="27" a="1"/>
  <c r="L14" i="27" s="1"/>
  <c r="N14" i="27" a="1"/>
  <c r="N14" i="27" s="1"/>
  <c r="P14" i="27" a="1"/>
  <c r="P14" i="27" s="1"/>
  <c r="R14" i="27" a="1"/>
  <c r="R14" i="27" s="1"/>
  <c r="T14" i="27" a="1"/>
  <c r="T14" i="27" s="1"/>
  <c r="V14" i="27" a="1"/>
  <c r="V14" i="27" s="1"/>
  <c r="X14" i="27" a="1"/>
  <c r="X14" i="27" s="1"/>
  <c r="Z14" i="27" a="1"/>
  <c r="Z14" i="27" s="1"/>
  <c r="AB14" i="27" a="1"/>
  <c r="AB14" i="27" s="1"/>
  <c r="AD14" i="27" a="1"/>
  <c r="AD14" i="27" s="1"/>
  <c r="AF14" i="27" a="1"/>
  <c r="AF14" i="27" s="1"/>
  <c r="AH14" i="27" a="1"/>
  <c r="AH14" i="27" s="1"/>
  <c r="AJ14" i="27" a="1"/>
  <c r="AJ14" i="27" s="1"/>
  <c r="AL14" i="27" a="1"/>
  <c r="AL14" i="27" s="1"/>
  <c r="AN14" i="27" a="1"/>
  <c r="AN14" i="27" s="1"/>
  <c r="AP14" i="27" a="1"/>
  <c r="AP14" i="27" s="1"/>
  <c r="AR14" i="27" a="1"/>
  <c r="AR14" i="27" s="1"/>
  <c r="AT14" i="27" a="1"/>
  <c r="AT14" i="27" s="1"/>
  <c r="AV14" i="27" a="1"/>
  <c r="AV14" i="27" s="1"/>
  <c r="AX14" i="27" a="1"/>
  <c r="AX14" i="27" s="1"/>
  <c r="AZ14" i="27" a="1"/>
  <c r="AZ14" i="27" s="1"/>
  <c r="BB14" i="27" a="1"/>
  <c r="BB14" i="27" s="1"/>
  <c r="BD14" i="27" a="1"/>
  <c r="BD14" i="27" s="1"/>
  <c r="BF14" i="27" a="1"/>
  <c r="BF14" i="27" s="1"/>
  <c r="BH14" i="27" a="1"/>
  <c r="BH14" i="27" s="1"/>
  <c r="BJ14" i="27" a="1"/>
  <c r="BJ14" i="27" s="1"/>
  <c r="C16" i="27" a="1"/>
  <c r="C16" i="27" s="1"/>
  <c r="A16" i="27" s="1"/>
  <c r="E16" i="27" a="1"/>
  <c r="E16" i="27" s="1"/>
  <c r="G16" i="27" a="1"/>
  <c r="G16" i="27" s="1"/>
  <c r="I16" i="27" a="1"/>
  <c r="I16" i="27" s="1"/>
  <c r="K16" i="27" a="1"/>
  <c r="K16" i="27" s="1"/>
  <c r="M16" i="27" a="1"/>
  <c r="M16" i="27" s="1"/>
  <c r="O16" i="27" a="1"/>
  <c r="O16" i="27" s="1"/>
  <c r="Q16" i="27" a="1"/>
  <c r="Q16" i="27" s="1"/>
  <c r="S16" i="27" a="1"/>
  <c r="S16" i="27" s="1"/>
  <c r="U16" i="27" a="1"/>
  <c r="U16" i="27" s="1"/>
  <c r="W16" i="27" a="1"/>
  <c r="W16" i="27" s="1"/>
  <c r="Y16" i="27" a="1"/>
  <c r="Y16" i="27" s="1"/>
  <c r="AA16" i="27" a="1"/>
  <c r="AA16" i="27" s="1"/>
  <c r="AC16" i="27" a="1"/>
  <c r="AC16" i="27" s="1"/>
  <c r="AE16" i="27" a="1"/>
  <c r="AE16" i="27" s="1"/>
  <c r="AG16" i="27" a="1"/>
  <c r="AG16" i="27" s="1"/>
  <c r="AI16" i="27" a="1"/>
  <c r="AI16" i="27" s="1"/>
  <c r="AK16" i="27" a="1"/>
  <c r="AK16" i="27" s="1"/>
  <c r="AM16" i="27" a="1"/>
  <c r="AM16" i="27" s="1"/>
  <c r="AO16" i="27" a="1"/>
  <c r="AO16" i="27" s="1"/>
  <c r="AQ16" i="27" a="1"/>
  <c r="AQ16" i="27" s="1"/>
  <c r="AS16" i="27" a="1"/>
  <c r="AS16" i="27" s="1"/>
  <c r="AU16" i="27" a="1"/>
  <c r="AU16" i="27" s="1"/>
  <c r="AW16" i="27" a="1"/>
  <c r="AW16" i="27" s="1"/>
  <c r="AY16" i="27" a="1"/>
  <c r="AY16" i="27" s="1"/>
  <c r="BA16" i="27" a="1"/>
  <c r="BA16" i="27" s="1"/>
  <c r="BC16" i="27" a="1"/>
  <c r="BC16" i="27" s="1"/>
  <c r="BE16" i="27" a="1"/>
  <c r="BE16" i="27" s="1"/>
  <c r="BG16" i="27" a="1"/>
  <c r="BG16" i="27" s="1"/>
  <c r="BI16" i="27" a="1"/>
  <c r="BI16" i="27" s="1"/>
  <c r="BK16" i="27" a="1"/>
  <c r="BK16" i="27" s="1"/>
  <c r="D18" i="27" a="1"/>
  <c r="D18" i="27" s="1"/>
  <c r="F18" i="27" a="1"/>
  <c r="F18" i="27" s="1"/>
  <c r="H18" i="27" a="1"/>
  <c r="H18" i="27" s="1"/>
  <c r="J18" i="27" a="1"/>
  <c r="J18" i="27" s="1"/>
  <c r="L18" i="27" a="1"/>
  <c r="L18" i="27" s="1"/>
  <c r="N18" i="27" a="1"/>
  <c r="N18" i="27" s="1"/>
  <c r="P18" i="27" a="1"/>
  <c r="P18" i="27" s="1"/>
  <c r="R18" i="27" a="1"/>
  <c r="R18" i="27" s="1"/>
  <c r="T18" i="27" a="1"/>
  <c r="T18" i="27" s="1"/>
  <c r="V18" i="27" a="1"/>
  <c r="V18" i="27" s="1"/>
  <c r="X18" i="27" a="1"/>
  <c r="X18" i="27" s="1"/>
  <c r="Z18" i="27" a="1"/>
  <c r="Z18" i="27" s="1"/>
  <c r="AB18" i="27" a="1"/>
  <c r="AB18" i="27" s="1"/>
  <c r="AD18" i="27" a="1"/>
  <c r="AD18" i="27" s="1"/>
  <c r="AF18" i="27" a="1"/>
  <c r="AF18" i="27" s="1"/>
  <c r="AH18" i="27" a="1"/>
  <c r="AH18" i="27" s="1"/>
  <c r="AJ18" i="27" a="1"/>
  <c r="AJ18" i="27" s="1"/>
  <c r="AL18" i="27" a="1"/>
  <c r="AL18" i="27" s="1"/>
  <c r="AN18" i="27" a="1"/>
  <c r="AN18" i="27" s="1"/>
  <c r="AP18" i="27" a="1"/>
  <c r="AP18" i="27" s="1"/>
  <c r="AR18" i="27" a="1"/>
  <c r="AR18" i="27" s="1"/>
  <c r="AT18" i="27" a="1"/>
  <c r="AT18" i="27" s="1"/>
  <c r="AV18" i="27" a="1"/>
  <c r="AV18" i="27" s="1"/>
  <c r="AX18" i="27" a="1"/>
  <c r="AX18" i="27" s="1"/>
  <c r="AZ18" i="27" a="1"/>
  <c r="AZ18" i="27" s="1"/>
  <c r="BB18" i="27" a="1"/>
  <c r="BB18" i="27" s="1"/>
  <c r="BD18" i="27" a="1"/>
  <c r="BD18" i="27" s="1"/>
  <c r="BF18" i="27" a="1"/>
  <c r="BF18" i="27" s="1"/>
  <c r="BH18" i="27" a="1"/>
  <c r="BH18" i="27" s="1"/>
  <c r="BJ18" i="27" a="1"/>
  <c r="BJ18" i="27" s="1"/>
  <c r="C20" i="27" a="1"/>
  <c r="C20" i="27" s="1"/>
  <c r="A20" i="27" s="1"/>
  <c r="E20" i="27" a="1"/>
  <c r="E20" i="27" s="1"/>
  <c r="G20" i="27" a="1"/>
  <c r="G20" i="27" s="1"/>
  <c r="I20" i="27" a="1"/>
  <c r="I20" i="27" s="1"/>
  <c r="K20" i="27" a="1"/>
  <c r="K20" i="27" s="1"/>
  <c r="M20" i="27" a="1"/>
  <c r="M20" i="27" s="1"/>
  <c r="O20" i="27" a="1"/>
  <c r="O20" i="27" s="1"/>
  <c r="Q20" i="27" a="1"/>
  <c r="Q20" i="27" s="1"/>
  <c r="S20" i="27" a="1"/>
  <c r="S20" i="27" s="1"/>
  <c r="U20" i="27" a="1"/>
  <c r="U20" i="27" s="1"/>
  <c r="W20" i="27" a="1"/>
  <c r="W20" i="27" s="1"/>
  <c r="Y20" i="27" a="1"/>
  <c r="Y20" i="27" s="1"/>
  <c r="AA20" i="27" a="1"/>
  <c r="AA20" i="27" s="1"/>
  <c r="AC20" i="27" a="1"/>
  <c r="AC20" i="27" s="1"/>
  <c r="AE20" i="27" a="1"/>
  <c r="AE20" i="27" s="1"/>
  <c r="AG20" i="27" a="1"/>
  <c r="AG20" i="27" s="1"/>
  <c r="AI20" i="27" a="1"/>
  <c r="AI20" i="27" s="1"/>
  <c r="AK20" i="27" a="1"/>
  <c r="AK20" i="27" s="1"/>
  <c r="AM20" i="27" a="1"/>
  <c r="AM20" i="27" s="1"/>
  <c r="AO20" i="27" a="1"/>
  <c r="AO20" i="27" s="1"/>
  <c r="AQ20" i="27" a="1"/>
  <c r="AQ20" i="27" s="1"/>
  <c r="AS20" i="27" a="1"/>
  <c r="AS20" i="27" s="1"/>
  <c r="AU20" i="27" a="1"/>
  <c r="AU20" i="27" s="1"/>
  <c r="AW20" i="27" a="1"/>
  <c r="AW20" i="27" s="1"/>
  <c r="AY20" i="27" a="1"/>
  <c r="AY20" i="27" s="1"/>
  <c r="BA20" i="27" a="1"/>
  <c r="BA20" i="27" s="1"/>
  <c r="BC20" i="27" a="1"/>
  <c r="BC20" i="27" s="1"/>
  <c r="BE20" i="27" a="1"/>
  <c r="BE20" i="27" s="1"/>
  <c r="BG20" i="27" a="1"/>
  <c r="BG20" i="27" s="1"/>
  <c r="BI20" i="27" a="1"/>
  <c r="BI20" i="27" s="1"/>
  <c r="BK20" i="27" a="1"/>
  <c r="BK20" i="27" s="1"/>
  <c r="D22" i="27" a="1"/>
  <c r="D22" i="27" s="1"/>
  <c r="F22" i="27" a="1"/>
  <c r="F22" i="27" s="1"/>
  <c r="H22" i="27" a="1"/>
  <c r="H22" i="27" s="1"/>
  <c r="J22" i="27" a="1"/>
  <c r="J22" i="27" s="1"/>
  <c r="L22" i="27" a="1"/>
  <c r="L22" i="27" s="1"/>
  <c r="N22" i="27" a="1"/>
  <c r="N22" i="27" s="1"/>
  <c r="P22" i="27" a="1"/>
  <c r="P22" i="27" s="1"/>
  <c r="R22" i="27" a="1"/>
  <c r="R22" i="27" s="1"/>
  <c r="T22" i="27" a="1"/>
  <c r="T22" i="27" s="1"/>
  <c r="V22" i="27" a="1"/>
  <c r="V22" i="27" s="1"/>
  <c r="X22" i="27" a="1"/>
  <c r="X22" i="27" s="1"/>
  <c r="Z22" i="27" a="1"/>
  <c r="Z22" i="27" s="1"/>
  <c r="AB22" i="27" a="1"/>
  <c r="AB22" i="27" s="1"/>
  <c r="AD22" i="27" a="1"/>
  <c r="AD22" i="27" s="1"/>
  <c r="AF22" i="27" a="1"/>
  <c r="AF22" i="27" s="1"/>
  <c r="AH22" i="27" a="1"/>
  <c r="AH22" i="27" s="1"/>
  <c r="AJ22" i="27" a="1"/>
  <c r="AJ22" i="27" s="1"/>
  <c r="AL22" i="27" a="1"/>
  <c r="AL22" i="27" s="1"/>
  <c r="AN22" i="27" a="1"/>
  <c r="AN22" i="27" s="1"/>
  <c r="AP22" i="27" a="1"/>
  <c r="AP22" i="27" s="1"/>
  <c r="AR22" i="27" a="1"/>
  <c r="AR22" i="27" s="1"/>
  <c r="AT22" i="27" a="1"/>
  <c r="AT22" i="27" s="1"/>
  <c r="AV22" i="27" a="1"/>
  <c r="AV22" i="27" s="1"/>
  <c r="AX22" i="27" a="1"/>
  <c r="AX22" i="27" s="1"/>
  <c r="AZ22" i="27" a="1"/>
  <c r="AZ22" i="27" s="1"/>
  <c r="BB22" i="27" a="1"/>
  <c r="BB22" i="27" s="1"/>
  <c r="BD22" i="27" a="1"/>
  <c r="BD22" i="27" s="1"/>
  <c r="BF22" i="27" a="1"/>
  <c r="BF22" i="27" s="1"/>
  <c r="BH22" i="27" a="1"/>
  <c r="BH22" i="27" s="1"/>
  <c r="BJ22" i="27" a="1"/>
  <c r="BJ22" i="27" s="1"/>
  <c r="C24" i="27" a="1"/>
  <c r="C24" i="27" s="1"/>
  <c r="A24" i="27" s="1"/>
  <c r="E24" i="27" a="1"/>
  <c r="E24" i="27" s="1"/>
  <c r="G24" i="27" a="1"/>
  <c r="G24" i="27" s="1"/>
  <c r="I24" i="27" a="1"/>
  <c r="I24" i="27" s="1"/>
  <c r="K24" i="27" a="1"/>
  <c r="K24" i="27" s="1"/>
  <c r="M24" i="27" a="1"/>
  <c r="M24" i="27" s="1"/>
  <c r="O24" i="27" a="1"/>
  <c r="O24" i="27" s="1"/>
  <c r="Q24" i="27" a="1"/>
  <c r="Q24" i="27" s="1"/>
  <c r="S24" i="27" a="1"/>
  <c r="S24" i="27" s="1"/>
  <c r="U24" i="27" a="1"/>
  <c r="U24" i="27" s="1"/>
  <c r="W24" i="27" a="1"/>
  <c r="W24" i="27" s="1"/>
  <c r="Y24" i="27" a="1"/>
  <c r="Y24" i="27" s="1"/>
  <c r="AA24" i="27" a="1"/>
  <c r="AA24" i="27" s="1"/>
  <c r="AC24" i="27" a="1"/>
  <c r="AC24" i="27" s="1"/>
  <c r="AE24" i="27" a="1"/>
  <c r="AE24" i="27" s="1"/>
  <c r="AG24" i="27" a="1"/>
  <c r="AG24" i="27" s="1"/>
  <c r="AI24" i="27" a="1"/>
  <c r="AI24" i="27" s="1"/>
  <c r="AK24" i="27" a="1"/>
  <c r="AK24" i="27" s="1"/>
  <c r="AM24" i="27" a="1"/>
  <c r="AM24" i="27" s="1"/>
  <c r="AO24" i="27" a="1"/>
  <c r="AO24" i="27" s="1"/>
  <c r="AQ24" i="27" a="1"/>
  <c r="AQ24" i="27" s="1"/>
  <c r="AS24" i="27" a="1"/>
  <c r="AS24" i="27" s="1"/>
  <c r="AU24" i="27" a="1"/>
  <c r="AU24" i="27" s="1"/>
  <c r="AW24" i="27" a="1"/>
  <c r="AW24" i="27" s="1"/>
  <c r="AY24" i="27" a="1"/>
  <c r="AY24" i="27" s="1"/>
  <c r="BA24" i="27" a="1"/>
  <c r="BA24" i="27" s="1"/>
  <c r="BC24" i="27" a="1"/>
  <c r="BC24" i="27" s="1"/>
  <c r="BE24" i="27" a="1"/>
  <c r="BE24" i="27" s="1"/>
  <c r="BG24" i="27" a="1"/>
  <c r="BG24" i="27" s="1"/>
  <c r="BI24" i="27" a="1"/>
  <c r="BI24" i="27" s="1"/>
  <c r="BK24" i="27" a="1"/>
  <c r="BK24" i="27" s="1"/>
  <c r="D26" i="27" a="1"/>
  <c r="D26" i="27" s="1"/>
  <c r="F26" i="27" a="1"/>
  <c r="F26" i="27" s="1"/>
  <c r="H26" i="27" a="1"/>
  <c r="H26" i="27" s="1"/>
  <c r="J26" i="27" a="1"/>
  <c r="J26" i="27" s="1"/>
  <c r="L26" i="27" a="1"/>
  <c r="L26" i="27" s="1"/>
  <c r="N26" i="27" a="1"/>
  <c r="N26" i="27" s="1"/>
  <c r="P26" i="27" a="1"/>
  <c r="P26" i="27" s="1"/>
  <c r="R26" i="27" a="1"/>
  <c r="R26" i="27" s="1"/>
  <c r="T26" i="27" a="1"/>
  <c r="T26" i="27" s="1"/>
  <c r="V26" i="27" a="1"/>
  <c r="V26" i="27" s="1"/>
  <c r="X26" i="27" a="1"/>
  <c r="X26" i="27" s="1"/>
  <c r="Z26" i="27" a="1"/>
  <c r="Z26" i="27" s="1"/>
  <c r="AB26" i="27" a="1"/>
  <c r="AB26" i="27" s="1"/>
  <c r="AD26" i="27" a="1"/>
  <c r="AD26" i="27" s="1"/>
  <c r="AF26" i="27" a="1"/>
  <c r="AF26" i="27" s="1"/>
  <c r="AH26" i="27" a="1"/>
  <c r="AH26" i="27" s="1"/>
  <c r="AJ26" i="27" a="1"/>
  <c r="AJ26" i="27" s="1"/>
  <c r="AL26" i="27" a="1"/>
  <c r="AL26" i="27" s="1"/>
  <c r="AN26" i="27" a="1"/>
  <c r="AN26" i="27" s="1"/>
  <c r="AP26" i="27" a="1"/>
  <c r="AP26" i="27" s="1"/>
  <c r="AR26" i="27" a="1"/>
  <c r="AR26" i="27" s="1"/>
  <c r="AT26" i="27" a="1"/>
  <c r="AT26" i="27" s="1"/>
  <c r="AV26" i="27" a="1"/>
  <c r="AV26" i="27" s="1"/>
  <c r="AX26" i="27" a="1"/>
  <c r="AX26" i="27" s="1"/>
  <c r="AZ26" i="27" a="1"/>
  <c r="AZ26" i="27" s="1"/>
  <c r="BB26" i="27" a="1"/>
  <c r="BB26" i="27" s="1"/>
  <c r="BD26" i="27" a="1"/>
  <c r="BD26" i="27" s="1"/>
  <c r="BF26" i="27" a="1"/>
  <c r="BF26" i="27" s="1"/>
  <c r="BH26" i="27" a="1"/>
  <c r="BH26" i="27" s="1"/>
  <c r="BJ26" i="27" a="1"/>
  <c r="BJ26" i="27" s="1"/>
  <c r="C28" i="27" a="1"/>
  <c r="C28" i="27" s="1"/>
  <c r="A28" i="27" s="1"/>
  <c r="E28" i="27" a="1"/>
  <c r="E28" i="27" s="1"/>
  <c r="G28" i="27" a="1"/>
  <c r="G28" i="27" s="1"/>
  <c r="I28" i="27" a="1"/>
  <c r="I28" i="27" s="1"/>
  <c r="K28" i="27" a="1"/>
  <c r="K28" i="27" s="1"/>
  <c r="M28" i="27" a="1"/>
  <c r="M28" i="27" s="1"/>
  <c r="O28" i="27" a="1"/>
  <c r="O28" i="27" s="1"/>
  <c r="Q28" i="27" a="1"/>
  <c r="Q28" i="27" s="1"/>
  <c r="S28" i="27" a="1"/>
  <c r="S28" i="27" s="1"/>
  <c r="U28" i="27" a="1"/>
  <c r="U28" i="27" s="1"/>
  <c r="W28" i="27" a="1"/>
  <c r="W28" i="27" s="1"/>
  <c r="Y28" i="27" a="1"/>
  <c r="Y28" i="27" s="1"/>
  <c r="AA28" i="27" a="1"/>
  <c r="AA28" i="27" s="1"/>
  <c r="AC28" i="27" a="1"/>
  <c r="AC28" i="27" s="1"/>
  <c r="AE28" i="27" a="1"/>
  <c r="AE28" i="27" s="1"/>
  <c r="AG28" i="27" a="1"/>
  <c r="AG28" i="27" s="1"/>
  <c r="AI28" i="27" a="1"/>
  <c r="AI28" i="27" s="1"/>
  <c r="AK28" i="27" a="1"/>
  <c r="AK28" i="27" s="1"/>
  <c r="AM28" i="27" a="1"/>
  <c r="AM28" i="27" s="1"/>
  <c r="AO28" i="27" a="1"/>
  <c r="AO28" i="27" s="1"/>
  <c r="AQ28" i="27" a="1"/>
  <c r="AQ28" i="27" s="1"/>
  <c r="AS28" i="27" a="1"/>
  <c r="AS28" i="27" s="1"/>
  <c r="AU28" i="27" a="1"/>
  <c r="AU28" i="27" s="1"/>
  <c r="AW28" i="27" a="1"/>
  <c r="AW28" i="27" s="1"/>
  <c r="AY28" i="27" a="1"/>
  <c r="AY28" i="27" s="1"/>
  <c r="BA28" i="27" a="1"/>
  <c r="BA28" i="27" s="1"/>
  <c r="BC28" i="27" a="1"/>
  <c r="BC28" i="27" s="1"/>
  <c r="BE28" i="27" a="1"/>
  <c r="BE28" i="27" s="1"/>
  <c r="BG28" i="27" a="1"/>
  <c r="BG28" i="27" s="1"/>
  <c r="BI28" i="27" a="1"/>
  <c r="BI28" i="27" s="1"/>
  <c r="BK28" i="27" a="1"/>
  <c r="BK28" i="27" s="1"/>
  <c r="D30" i="27" a="1"/>
  <c r="D30" i="27" s="1"/>
  <c r="F30" i="27" a="1"/>
  <c r="F30" i="27" s="1"/>
  <c r="H30" i="27" a="1"/>
  <c r="H30" i="27" s="1"/>
  <c r="J30" i="27" a="1"/>
  <c r="J30" i="27" s="1"/>
  <c r="L30" i="27" a="1"/>
  <c r="L30" i="27" s="1"/>
  <c r="N30" i="27" a="1"/>
  <c r="N30" i="27" s="1"/>
  <c r="P30" i="27" a="1"/>
  <c r="P30" i="27" s="1"/>
  <c r="R30" i="27" a="1"/>
  <c r="R30" i="27" s="1"/>
  <c r="T30" i="27" a="1"/>
  <c r="T30" i="27" s="1"/>
  <c r="V30" i="27" a="1"/>
  <c r="V30" i="27" s="1"/>
  <c r="X30" i="27" a="1"/>
  <c r="X30" i="27" s="1"/>
  <c r="Z30" i="27" a="1"/>
  <c r="Z30" i="27" s="1"/>
  <c r="AB30" i="27" a="1"/>
  <c r="AB30" i="27" s="1"/>
  <c r="AD30" i="27" a="1"/>
  <c r="AD30" i="27" s="1"/>
  <c r="AF30" i="27" a="1"/>
  <c r="AF30" i="27" s="1"/>
  <c r="AH30" i="27" a="1"/>
  <c r="AH30" i="27" s="1"/>
  <c r="AJ30" i="27" a="1"/>
  <c r="AJ30" i="27" s="1"/>
  <c r="AL30" i="27" a="1"/>
  <c r="AL30" i="27" s="1"/>
  <c r="AN30" i="27" a="1"/>
  <c r="AN30" i="27" s="1"/>
  <c r="AP30" i="27" a="1"/>
  <c r="AP30" i="27" s="1"/>
  <c r="AR30" i="27" a="1"/>
  <c r="AR30" i="27" s="1"/>
  <c r="AT30" i="27" a="1"/>
  <c r="AT30" i="27" s="1"/>
  <c r="AV30" i="27" a="1"/>
  <c r="AV30" i="27" s="1"/>
  <c r="AX30" i="27" a="1"/>
  <c r="AX30" i="27" s="1"/>
  <c r="AZ30" i="27" a="1"/>
  <c r="AZ30" i="27" s="1"/>
  <c r="BB30" i="27" a="1"/>
  <c r="BB30" i="27" s="1"/>
  <c r="BD30" i="27" a="1"/>
  <c r="BD30" i="27" s="1"/>
  <c r="BF30" i="27" a="1"/>
  <c r="BF30" i="27" s="1"/>
  <c r="BH30" i="27" a="1"/>
  <c r="BH30" i="27" s="1"/>
  <c r="BJ30" i="27" a="1"/>
  <c r="BJ30" i="27" s="1"/>
  <c r="C32" i="27" a="1"/>
  <c r="C32" i="27" s="1"/>
  <c r="A32" i="27" s="1"/>
  <c r="E32" i="27" a="1"/>
  <c r="E32" i="27" s="1"/>
  <c r="G32" i="27" a="1"/>
  <c r="G32" i="27" s="1"/>
  <c r="I32" i="27" a="1"/>
  <c r="I32" i="27" s="1"/>
  <c r="K32" i="27" a="1"/>
  <c r="K32" i="27" s="1"/>
  <c r="M32" i="27" a="1"/>
  <c r="M32" i="27" s="1"/>
  <c r="O32" i="27" a="1"/>
  <c r="O32" i="27" s="1"/>
  <c r="Q32" i="27" a="1"/>
  <c r="Q32" i="27" s="1"/>
  <c r="S32" i="27" a="1"/>
  <c r="S32" i="27" s="1"/>
  <c r="U32" i="27" a="1"/>
  <c r="U32" i="27" s="1"/>
  <c r="W32" i="27" a="1"/>
  <c r="W32" i="27" s="1"/>
  <c r="Y32" i="27" a="1"/>
  <c r="Y32" i="27" s="1"/>
  <c r="AA32" i="27" a="1"/>
  <c r="AA32" i="27" s="1"/>
  <c r="AC32" i="27" a="1"/>
  <c r="AC32" i="27" s="1"/>
  <c r="AE32" i="27" a="1"/>
  <c r="AE32" i="27" s="1"/>
  <c r="AG32" i="27" a="1"/>
  <c r="AG32" i="27" s="1"/>
  <c r="AI32" i="27" a="1"/>
  <c r="AI32" i="27" s="1"/>
  <c r="AK32" i="27" a="1"/>
  <c r="AK32" i="27" s="1"/>
  <c r="AM32" i="27" a="1"/>
  <c r="AM32" i="27" s="1"/>
  <c r="AO32" i="27" a="1"/>
  <c r="AO32" i="27" s="1"/>
  <c r="AQ32" i="27" a="1"/>
  <c r="AQ32" i="27" s="1"/>
  <c r="AS32" i="27" a="1"/>
  <c r="AS32" i="27" s="1"/>
  <c r="AU32" i="27" a="1"/>
  <c r="AU32" i="27" s="1"/>
  <c r="AW32" i="27" a="1"/>
  <c r="AW32" i="27" s="1"/>
  <c r="AY32" i="27" a="1"/>
  <c r="AY32" i="27" s="1"/>
  <c r="BA32" i="27" a="1"/>
  <c r="BA32" i="27" s="1"/>
  <c r="BC32" i="27" a="1"/>
  <c r="BC32" i="27" s="1"/>
  <c r="BE32" i="27" a="1"/>
  <c r="BE32" i="27" s="1"/>
  <c r="BG32" i="27" a="1"/>
  <c r="BG32" i="27" s="1"/>
  <c r="BI32" i="27" a="1"/>
  <c r="BI32" i="27" s="1"/>
  <c r="BK32" i="27" a="1"/>
  <c r="BK32" i="27" s="1"/>
  <c r="D34" i="27" a="1"/>
  <c r="D34" i="27" s="1"/>
  <c r="F34" i="27" a="1"/>
  <c r="F34" i="27" s="1"/>
  <c r="H34" i="27" a="1"/>
  <c r="H34" i="27" s="1"/>
  <c r="J34" i="27" a="1"/>
  <c r="J34" i="27" s="1"/>
  <c r="L34" i="27" a="1"/>
  <c r="L34" i="27" s="1"/>
  <c r="N34" i="27" a="1"/>
  <c r="N34" i="27" s="1"/>
  <c r="P34" i="27" a="1"/>
  <c r="P34" i="27" s="1"/>
  <c r="R34" i="27" a="1"/>
  <c r="R34" i="27" s="1"/>
  <c r="T34" i="27" a="1"/>
  <c r="T34" i="27" s="1"/>
  <c r="V34" i="27" a="1"/>
  <c r="V34" i="27" s="1"/>
  <c r="X34" i="27" a="1"/>
  <c r="X34" i="27" s="1"/>
  <c r="Z34" i="27" a="1"/>
  <c r="Z34" i="27" s="1"/>
  <c r="AB34" i="27" a="1"/>
  <c r="AB34" i="27" s="1"/>
  <c r="AD34" i="27" a="1"/>
  <c r="AD34" i="27" s="1"/>
  <c r="AF34" i="27" a="1"/>
  <c r="AF34" i="27" s="1"/>
  <c r="AH34" i="27" a="1"/>
  <c r="AH34" i="27" s="1"/>
  <c r="AJ34" i="27" a="1"/>
  <c r="AJ34" i="27" s="1"/>
  <c r="AL34" i="27" a="1"/>
  <c r="AL34" i="27" s="1"/>
  <c r="AN34" i="27" a="1"/>
  <c r="AN34" i="27" s="1"/>
  <c r="AP34" i="27" a="1"/>
  <c r="AP34" i="27" s="1"/>
  <c r="AR34" i="27" a="1"/>
  <c r="AR34" i="27" s="1"/>
  <c r="AT34" i="27" a="1"/>
  <c r="AT34" i="27" s="1"/>
  <c r="AV34" i="27" a="1"/>
  <c r="AV34" i="27" s="1"/>
  <c r="AX34" i="27" a="1"/>
  <c r="AX34" i="27" s="1"/>
  <c r="AZ34" i="27" a="1"/>
  <c r="AZ34" i="27" s="1"/>
  <c r="BB34" i="27" a="1"/>
  <c r="BB34" i="27" s="1"/>
  <c r="BD34" i="27" a="1"/>
  <c r="BD34" i="27" s="1"/>
  <c r="BF34" i="27" a="1"/>
  <c r="BF34" i="27" s="1"/>
  <c r="BH34" i="27" a="1"/>
  <c r="BH34" i="27" s="1"/>
  <c r="BJ34" i="27" a="1"/>
  <c r="BJ34" i="27" s="1"/>
  <c r="C36" i="27" a="1"/>
  <c r="C36" i="27" s="1"/>
  <c r="A36" i="27" s="1"/>
  <c r="E36" i="27" a="1"/>
  <c r="E36" i="27" s="1"/>
  <c r="G36" i="27" a="1"/>
  <c r="G36" i="27" s="1"/>
  <c r="I36" i="27" a="1"/>
  <c r="I36" i="27" s="1"/>
  <c r="K36" i="27" a="1"/>
  <c r="K36" i="27" s="1"/>
  <c r="M36" i="27" a="1"/>
  <c r="M36" i="27" s="1"/>
  <c r="O36" i="27" a="1"/>
  <c r="O36" i="27" s="1"/>
  <c r="Q36" i="27" a="1"/>
  <c r="Q36" i="27" s="1"/>
  <c r="S36" i="27" a="1"/>
  <c r="S36" i="27" s="1"/>
  <c r="U36" i="27" a="1"/>
  <c r="U36" i="27" s="1"/>
  <c r="W36" i="27" a="1"/>
  <c r="W36" i="27" s="1"/>
  <c r="Y36" i="27" a="1"/>
  <c r="Y36" i="27" s="1"/>
  <c r="AA36" i="27" a="1"/>
  <c r="AA36" i="27" s="1"/>
  <c r="AC36" i="27" a="1"/>
  <c r="AC36" i="27" s="1"/>
  <c r="AE36" i="27" a="1"/>
  <c r="AE36" i="27" s="1"/>
  <c r="AG36" i="27" a="1"/>
  <c r="AG36" i="27" s="1"/>
  <c r="AI36" i="27" a="1"/>
  <c r="AI36" i="27" s="1"/>
  <c r="AK36" i="27" a="1"/>
  <c r="AK36" i="27" s="1"/>
  <c r="AM36" i="27" a="1"/>
  <c r="AM36" i="27" s="1"/>
  <c r="AO36" i="27" a="1"/>
  <c r="AO36" i="27" s="1"/>
  <c r="AQ36" i="27" a="1"/>
  <c r="AQ36" i="27" s="1"/>
  <c r="AS36" i="27" a="1"/>
  <c r="AS36" i="27" s="1"/>
  <c r="AU36" i="27" a="1"/>
  <c r="AU36" i="27" s="1"/>
  <c r="AW36" i="27" a="1"/>
  <c r="AW36" i="27" s="1"/>
  <c r="AY36" i="27" a="1"/>
  <c r="AY36" i="27" s="1"/>
  <c r="BA36" i="27" a="1"/>
  <c r="BA36" i="27" s="1"/>
  <c r="BC36" i="27" a="1"/>
  <c r="BC36" i="27" s="1"/>
  <c r="BE36" i="27" a="1"/>
  <c r="BE36" i="27" s="1"/>
  <c r="BG36" i="27" a="1"/>
  <c r="BG36" i="27" s="1"/>
  <c r="BI36" i="27" a="1"/>
  <c r="BI36" i="27" s="1"/>
  <c r="BK36" i="27" a="1"/>
  <c r="BK36" i="27" s="1"/>
  <c r="D38" i="27" a="1"/>
  <c r="D38" i="27" s="1"/>
  <c r="F38" i="27" a="1"/>
  <c r="F38" i="27" s="1"/>
  <c r="H38" i="27" a="1"/>
  <c r="H38" i="27" s="1"/>
  <c r="J38" i="27" a="1"/>
  <c r="J38" i="27" s="1"/>
  <c r="L38" i="27" a="1"/>
  <c r="L38" i="27" s="1"/>
  <c r="N38" i="27" a="1"/>
  <c r="N38" i="27" s="1"/>
  <c r="P38" i="27" a="1"/>
  <c r="P38" i="27" s="1"/>
  <c r="R38" i="27" a="1"/>
  <c r="R38" i="27" s="1"/>
  <c r="T38" i="27" a="1"/>
  <c r="T38" i="27" s="1"/>
  <c r="V38" i="27" a="1"/>
  <c r="V38" i="27" s="1"/>
  <c r="X38" i="27" a="1"/>
  <c r="X38" i="27" s="1"/>
  <c r="Z38" i="27" a="1"/>
  <c r="Z38" i="27" s="1"/>
  <c r="AB38" i="27" a="1"/>
  <c r="AB38" i="27" s="1"/>
  <c r="AD38" i="27" a="1"/>
  <c r="AD38" i="27" s="1"/>
  <c r="AF38" i="27" a="1"/>
  <c r="AF38" i="27" s="1"/>
  <c r="AH38" i="27" a="1"/>
  <c r="AH38" i="27" s="1"/>
  <c r="AJ38" i="27" a="1"/>
  <c r="AJ38" i="27" s="1"/>
  <c r="AL38" i="27" a="1"/>
  <c r="AL38" i="27" s="1"/>
  <c r="AN38" i="27" a="1"/>
  <c r="AN38" i="27" s="1"/>
  <c r="AP38" i="27" a="1"/>
  <c r="AP38" i="27" s="1"/>
  <c r="AR38" i="27" a="1"/>
  <c r="AR38" i="27" s="1"/>
  <c r="AT38" i="27" a="1"/>
  <c r="AT38" i="27" s="1"/>
  <c r="AV38" i="27" a="1"/>
  <c r="AV38" i="27" s="1"/>
  <c r="AX38" i="27" a="1"/>
  <c r="AX38" i="27" s="1"/>
  <c r="AZ38" i="27" a="1"/>
  <c r="AZ38" i="27" s="1"/>
  <c r="BB38" i="27" a="1"/>
  <c r="BB38" i="27" s="1"/>
  <c r="BD38" i="27" a="1"/>
  <c r="BD38" i="27" s="1"/>
  <c r="BF38" i="27" a="1"/>
  <c r="BF38" i="27" s="1"/>
  <c r="BH38" i="27" a="1"/>
  <c r="BH38" i="27" s="1"/>
  <c r="BJ38" i="27" a="1"/>
  <c r="BJ38" i="27" s="1"/>
  <c r="C40" i="27" a="1"/>
  <c r="C40" i="27" s="1"/>
  <c r="A40" i="27" s="1"/>
  <c r="E40" i="27" a="1"/>
  <c r="E40" i="27" s="1"/>
  <c r="G40" i="27" a="1"/>
  <c r="G40" i="27" s="1"/>
  <c r="I40" i="27" a="1"/>
  <c r="I40" i="27" s="1"/>
  <c r="K40" i="27" a="1"/>
  <c r="K40" i="27" s="1"/>
  <c r="M40" i="27" a="1"/>
  <c r="M40" i="27" s="1"/>
  <c r="O40" i="27" a="1"/>
  <c r="O40" i="27" s="1"/>
  <c r="Q40" i="27" a="1"/>
  <c r="Q40" i="27" s="1"/>
  <c r="S40" i="27" a="1"/>
  <c r="S40" i="27" s="1"/>
  <c r="U40" i="27" a="1"/>
  <c r="U40" i="27" s="1"/>
  <c r="W40" i="27" a="1"/>
  <c r="W40" i="27" s="1"/>
  <c r="Y40" i="27" a="1"/>
  <c r="Y40" i="27" s="1"/>
  <c r="AA40" i="27" a="1"/>
  <c r="AA40" i="27" s="1"/>
  <c r="AC40" i="27" a="1"/>
  <c r="AC40" i="27" s="1"/>
  <c r="AE40" i="27" a="1"/>
  <c r="AE40" i="27" s="1"/>
  <c r="AG40" i="27" a="1"/>
  <c r="AG40" i="27" s="1"/>
  <c r="AI40" i="27" a="1"/>
  <c r="AI40" i="27" s="1"/>
  <c r="AK40" i="27" a="1"/>
  <c r="AK40" i="27" s="1"/>
  <c r="AM40" i="27" a="1"/>
  <c r="AM40" i="27" s="1"/>
  <c r="AO40" i="27" a="1"/>
  <c r="AO40" i="27" s="1"/>
  <c r="AQ40" i="27" a="1"/>
  <c r="AQ40" i="27" s="1"/>
  <c r="AS40" i="27" a="1"/>
  <c r="AS40" i="27" s="1"/>
  <c r="AU40" i="27" a="1"/>
  <c r="AU40" i="27" s="1"/>
  <c r="AW40" i="27" a="1"/>
  <c r="AW40" i="27" s="1"/>
  <c r="AY40" i="27" a="1"/>
  <c r="AY40" i="27" s="1"/>
  <c r="BA40" i="27" a="1"/>
  <c r="BA40" i="27" s="1"/>
  <c r="BC40" i="27" a="1"/>
  <c r="BC40" i="27" s="1"/>
  <c r="BE40" i="27" a="1"/>
  <c r="BE40" i="27" s="1"/>
  <c r="BG40" i="27" a="1"/>
  <c r="BG40" i="27" s="1"/>
  <c r="BI40" i="27" a="1"/>
  <c r="BI40" i="27" s="1"/>
  <c r="BK40" i="27" a="1"/>
  <c r="BK40" i="27" s="1"/>
  <c r="D42" i="27" a="1"/>
  <c r="D42" i="27" s="1"/>
  <c r="F42" i="27" a="1"/>
  <c r="F42" i="27" s="1"/>
  <c r="H42" i="27" a="1"/>
  <c r="H42" i="27" s="1"/>
  <c r="J42" i="27" a="1"/>
  <c r="J42" i="27" s="1"/>
  <c r="L42" i="27" a="1"/>
  <c r="L42" i="27" s="1"/>
  <c r="N42" i="27" a="1"/>
  <c r="N42" i="27" s="1"/>
  <c r="P42" i="27" a="1"/>
  <c r="P42" i="27" s="1"/>
  <c r="R42" i="27" a="1"/>
  <c r="R42" i="27" s="1"/>
  <c r="T42" i="27" a="1"/>
  <c r="T42" i="27" s="1"/>
  <c r="V42" i="27" a="1"/>
  <c r="V42" i="27" s="1"/>
  <c r="X42" i="27" a="1"/>
  <c r="X42" i="27" s="1"/>
  <c r="Z42" i="27" a="1"/>
  <c r="Z42" i="27" s="1"/>
  <c r="AB42" i="27" a="1"/>
  <c r="AB42" i="27" s="1"/>
  <c r="AD42" i="27" a="1"/>
  <c r="AD42" i="27" s="1"/>
  <c r="AF42" i="27" a="1"/>
  <c r="AF42" i="27" s="1"/>
  <c r="AH42" i="27" a="1"/>
  <c r="AH42" i="27" s="1"/>
  <c r="AJ42" i="27" a="1"/>
  <c r="AJ42" i="27" s="1"/>
  <c r="AL42" i="27" a="1"/>
  <c r="AL42" i="27" s="1"/>
  <c r="AN42" i="27" a="1"/>
  <c r="AN42" i="27" s="1"/>
  <c r="AP42" i="27" a="1"/>
  <c r="AP42" i="27" s="1"/>
  <c r="AR42" i="27" a="1"/>
  <c r="AR42" i="27" s="1"/>
  <c r="AT42" i="27" a="1"/>
  <c r="AT42" i="27" s="1"/>
  <c r="AV42" i="27" a="1"/>
  <c r="AV42" i="27" s="1"/>
  <c r="AX42" i="27" a="1"/>
  <c r="AX42" i="27" s="1"/>
  <c r="AZ42" i="27" a="1"/>
  <c r="AZ42" i="27" s="1"/>
  <c r="BB42" i="27" a="1"/>
  <c r="BB42" i="27" s="1"/>
  <c r="BD42" i="27" a="1"/>
  <c r="BD42" i="27" s="1"/>
  <c r="BF42" i="27" a="1"/>
  <c r="BF42" i="27" s="1"/>
  <c r="BH42" i="27" a="1"/>
  <c r="BH42" i="27" s="1"/>
  <c r="BJ42" i="27" a="1"/>
  <c r="BJ42" i="27" s="1"/>
  <c r="C44" i="27" a="1"/>
  <c r="C44" i="27" s="1"/>
  <c r="A44" i="27" s="1"/>
  <c r="E44" i="27" a="1"/>
  <c r="E44" i="27" s="1"/>
  <c r="G44" i="27" a="1"/>
  <c r="G44" i="27" s="1"/>
  <c r="I44" i="27" a="1"/>
  <c r="I44" i="27" s="1"/>
  <c r="K44" i="27" a="1"/>
  <c r="K44" i="27" s="1"/>
  <c r="M44" i="27" a="1"/>
  <c r="M44" i="27" s="1"/>
  <c r="O44" i="27" a="1"/>
  <c r="O44" i="27" s="1"/>
  <c r="Q44" i="27" a="1"/>
  <c r="Q44" i="27" s="1"/>
  <c r="S44" i="27" a="1"/>
  <c r="S44" i="27" s="1"/>
  <c r="U44" i="27" a="1"/>
  <c r="U44" i="27" s="1"/>
  <c r="W44" i="27" a="1"/>
  <c r="W44" i="27" s="1"/>
  <c r="Y44" i="27" a="1"/>
  <c r="Y44" i="27" s="1"/>
  <c r="AA44" i="27" a="1"/>
  <c r="AA44" i="27" s="1"/>
  <c r="AC44" i="27" a="1"/>
  <c r="AC44" i="27" s="1"/>
  <c r="AE44" i="27" a="1"/>
  <c r="AE44" i="27" s="1"/>
  <c r="AG44" i="27" a="1"/>
  <c r="AG44" i="27" s="1"/>
  <c r="AI44" i="27" a="1"/>
  <c r="AI44" i="27" s="1"/>
  <c r="AK44" i="27" a="1"/>
  <c r="AK44" i="27" s="1"/>
  <c r="AM44" i="27" a="1"/>
  <c r="AM44" i="27" s="1"/>
  <c r="AO44" i="27" a="1"/>
  <c r="AO44" i="27" s="1"/>
  <c r="AQ44" i="27" a="1"/>
  <c r="AQ44" i="27" s="1"/>
  <c r="AS44" i="27" a="1"/>
  <c r="AS44" i="27" s="1"/>
  <c r="AU44" i="27" a="1"/>
  <c r="AU44" i="27" s="1"/>
  <c r="AW44" i="27" a="1"/>
  <c r="AW44" i="27" s="1"/>
  <c r="AY44" i="27" a="1"/>
  <c r="AY44" i="27" s="1"/>
  <c r="BA44" i="27" a="1"/>
  <c r="BA44" i="27" s="1"/>
  <c r="BC44" i="27" a="1"/>
  <c r="BC44" i="27" s="1"/>
  <c r="BE44" i="27" a="1"/>
  <c r="BE44" i="27" s="1"/>
  <c r="BG44" i="27" a="1"/>
  <c r="BG44" i="27" s="1"/>
  <c r="BI44" i="27" a="1"/>
  <c r="BI44" i="27" s="1"/>
  <c r="BK44" i="27" a="1"/>
  <c r="BK44" i="27" s="1"/>
  <c r="C6" i="27" a="1"/>
  <c r="C6" i="27" s="1"/>
  <c r="A6" i="27" s="1"/>
  <c r="G6" i="27" a="1"/>
  <c r="G6" i="27" s="1"/>
  <c r="K6" i="27" a="1"/>
  <c r="K6" i="27" s="1"/>
  <c r="O6" i="27" a="1"/>
  <c r="O6" i="27" s="1"/>
  <c r="S6" i="27" a="1"/>
  <c r="S6" i="27" s="1"/>
  <c r="W6" i="27" a="1"/>
  <c r="W6" i="27" s="1"/>
  <c r="AA6" i="27" a="1"/>
  <c r="AA6" i="27" s="1"/>
  <c r="AE6" i="27" a="1"/>
  <c r="AE6" i="27" s="1"/>
  <c r="AI6" i="27" a="1"/>
  <c r="AI6" i="27" s="1"/>
  <c r="AM6" i="27" a="1"/>
  <c r="AM6" i="27" s="1"/>
  <c r="AQ6" i="27" a="1"/>
  <c r="AQ6" i="27" s="1"/>
  <c r="AU6" i="27" a="1"/>
  <c r="AU6" i="27" s="1"/>
  <c r="AY6" i="27" a="1"/>
  <c r="AY6" i="27" s="1"/>
  <c r="BC6" i="27" a="1"/>
  <c r="BC6" i="27" s="1"/>
  <c r="BG6" i="27" a="1"/>
  <c r="BG6" i="27" s="1"/>
  <c r="BK6" i="27" a="1"/>
  <c r="BK6" i="27" s="1"/>
  <c r="O7" i="27" a="1"/>
  <c r="O7" i="27" s="1"/>
  <c r="W7" i="27" a="1"/>
  <c r="W7" i="27" s="1"/>
  <c r="AE7" i="27" a="1"/>
  <c r="AE7" i="27" s="1"/>
  <c r="AM7" i="27" a="1"/>
  <c r="AM7" i="27" s="1"/>
  <c r="AU7" i="27" a="1"/>
  <c r="AU7" i="27" s="1"/>
  <c r="BC7" i="27" a="1"/>
  <c r="BC7" i="27" s="1"/>
  <c r="BK7" i="27" a="1"/>
  <c r="BK7" i="27" s="1"/>
  <c r="D8" i="27" a="1"/>
  <c r="D8" i="27" s="1"/>
  <c r="G8" i="27" a="1"/>
  <c r="G8" i="27" s="1"/>
  <c r="L8" i="27" a="1"/>
  <c r="L8" i="27" s="1"/>
  <c r="O8" i="27" a="1"/>
  <c r="O8" i="27" s="1"/>
  <c r="T8" i="27" a="1"/>
  <c r="T8" i="27" s="1"/>
  <c r="W8" i="27" a="1"/>
  <c r="W8" i="27" s="1"/>
  <c r="AB8" i="27" a="1"/>
  <c r="AB8" i="27" s="1"/>
  <c r="AE8" i="27" a="1"/>
  <c r="AE8" i="27" s="1"/>
  <c r="AJ8" i="27" a="1"/>
  <c r="AJ8" i="27" s="1"/>
  <c r="AM8" i="27" a="1"/>
  <c r="AM8" i="27" s="1"/>
  <c r="AR8" i="27" a="1"/>
  <c r="AR8" i="27" s="1"/>
  <c r="AU8" i="27" a="1"/>
  <c r="AU8" i="27" s="1"/>
  <c r="AZ8" i="27" a="1"/>
  <c r="AZ8" i="27" s="1"/>
  <c r="BC8" i="27" a="1"/>
  <c r="BC8" i="27" s="1"/>
  <c r="BH8" i="27" a="1"/>
  <c r="BH8" i="27" s="1"/>
  <c r="BK8" i="27" a="1"/>
  <c r="BK8" i="27" s="1"/>
  <c r="D9" i="27" a="1"/>
  <c r="D9" i="27" s="1"/>
  <c r="L9" i="27" a="1"/>
  <c r="L9" i="27" s="1"/>
  <c r="T9" i="27" a="1"/>
  <c r="T9" i="27" s="1"/>
  <c r="AB9" i="27" a="1"/>
  <c r="AB9" i="27" s="1"/>
  <c r="AJ9" i="27" a="1"/>
  <c r="AJ9" i="27" s="1"/>
  <c r="AR9" i="27" a="1"/>
  <c r="AR9" i="27" s="1"/>
  <c r="AZ9" i="27" a="1"/>
  <c r="AZ9" i="27" s="1"/>
  <c r="BH9" i="27" a="1"/>
  <c r="BH9" i="27" s="1"/>
  <c r="D10" i="27" a="1"/>
  <c r="D10" i="27" s="1"/>
  <c r="I10" i="27" a="1"/>
  <c r="I10" i="27" s="1"/>
  <c r="L10" i="27" a="1"/>
  <c r="L10" i="27" s="1"/>
  <c r="Q10" i="27" a="1"/>
  <c r="Q10" i="27" s="1"/>
  <c r="T10" i="27" a="1"/>
  <c r="T10" i="27" s="1"/>
  <c r="Y10" i="27" a="1"/>
  <c r="Y10" i="27" s="1"/>
  <c r="AB10" i="27" a="1"/>
  <c r="AB10" i="27" s="1"/>
  <c r="AG10" i="27" a="1"/>
  <c r="AG10" i="27" s="1"/>
  <c r="AJ10" i="27" a="1"/>
  <c r="AJ10" i="27" s="1"/>
  <c r="AO10" i="27" a="1"/>
  <c r="AO10" i="27" s="1"/>
  <c r="AR10" i="27" a="1"/>
  <c r="AR10" i="27" s="1"/>
  <c r="AW10" i="27" a="1"/>
  <c r="AW10" i="27" s="1"/>
  <c r="AZ10" i="27" a="1"/>
  <c r="AZ10" i="27" s="1"/>
  <c r="BE10" i="27" a="1"/>
  <c r="BE10" i="27" s="1"/>
  <c r="BH10" i="27" a="1"/>
  <c r="BH10" i="27" s="1"/>
  <c r="I11" i="27" a="1"/>
  <c r="I11" i="27" s="1"/>
  <c r="K11" i="27" a="1"/>
  <c r="K11" i="27" s="1"/>
  <c r="M11" i="27" a="1"/>
  <c r="M11" i="27" s="1"/>
  <c r="O11" i="27" a="1"/>
  <c r="O11" i="27" s="1"/>
  <c r="Q11" i="27" a="1"/>
  <c r="Q11" i="27" s="1"/>
  <c r="S11" i="27" a="1"/>
  <c r="S11" i="27" s="1"/>
  <c r="U11" i="27" a="1"/>
  <c r="U11" i="27" s="1"/>
  <c r="W11" i="27" a="1"/>
  <c r="W11" i="27" s="1"/>
  <c r="Y11" i="27" a="1"/>
  <c r="Y11" i="27" s="1"/>
  <c r="AA11" i="27" a="1"/>
  <c r="AA11" i="27" s="1"/>
  <c r="AC11" i="27" a="1"/>
  <c r="AC11" i="27" s="1"/>
  <c r="AE11" i="27" a="1"/>
  <c r="AE11" i="27" s="1"/>
  <c r="AG11" i="27" a="1"/>
  <c r="AG11" i="27" s="1"/>
  <c r="AI11" i="27" a="1"/>
  <c r="AI11" i="27" s="1"/>
  <c r="AK11" i="27" a="1"/>
  <c r="AK11" i="27" s="1"/>
  <c r="AM11" i="27" a="1"/>
  <c r="AM11" i="27" s="1"/>
  <c r="AO11" i="27" a="1"/>
  <c r="AO11" i="27" s="1"/>
  <c r="AQ11" i="27" a="1"/>
  <c r="AQ11" i="27" s="1"/>
  <c r="AS11" i="27" a="1"/>
  <c r="AS11" i="27" s="1"/>
  <c r="AU11" i="27" a="1"/>
  <c r="AU11" i="27" s="1"/>
  <c r="AW11" i="27" a="1"/>
  <c r="AW11" i="27" s="1"/>
  <c r="AY11" i="27" a="1"/>
  <c r="AY11" i="27" s="1"/>
  <c r="BA11" i="27" a="1"/>
  <c r="BA11" i="27" s="1"/>
  <c r="BC11" i="27" a="1"/>
  <c r="BC11" i="27" s="1"/>
  <c r="BE11" i="27" a="1"/>
  <c r="BE11" i="27" s="1"/>
  <c r="BG11" i="27" a="1"/>
  <c r="BG11" i="27" s="1"/>
  <c r="BI11" i="27" a="1"/>
  <c r="BI11" i="27" s="1"/>
  <c r="BK11" i="27" a="1"/>
  <c r="BK11" i="27" s="1"/>
  <c r="D13" i="27" a="1"/>
  <c r="D13" i="27" s="1"/>
  <c r="F13" i="27" a="1"/>
  <c r="F13" i="27" s="1"/>
  <c r="H13" i="27" a="1"/>
  <c r="H13" i="27" s="1"/>
  <c r="J13" i="27" a="1"/>
  <c r="J13" i="27" s="1"/>
  <c r="L13" i="27" a="1"/>
  <c r="L13" i="27" s="1"/>
  <c r="N13" i="27" a="1"/>
  <c r="N13" i="27" s="1"/>
  <c r="P13" i="27" a="1"/>
  <c r="P13" i="27" s="1"/>
  <c r="R13" i="27" a="1"/>
  <c r="R13" i="27" s="1"/>
  <c r="T13" i="27" a="1"/>
  <c r="T13" i="27" s="1"/>
  <c r="V13" i="27" a="1"/>
  <c r="V13" i="27" s="1"/>
  <c r="X13" i="27" a="1"/>
  <c r="X13" i="27" s="1"/>
  <c r="Z13" i="27" a="1"/>
  <c r="Z13" i="27" s="1"/>
  <c r="AB13" i="27" a="1"/>
  <c r="AB13" i="27" s="1"/>
  <c r="AD13" i="27" a="1"/>
  <c r="AD13" i="27" s="1"/>
  <c r="AF13" i="27" a="1"/>
  <c r="AF13" i="27" s="1"/>
  <c r="AH13" i="27" a="1"/>
  <c r="AH13" i="27" s="1"/>
  <c r="AJ13" i="27" a="1"/>
  <c r="AJ13" i="27" s="1"/>
  <c r="AL13" i="27" a="1"/>
  <c r="AL13" i="27" s="1"/>
  <c r="AN13" i="27" a="1"/>
  <c r="AN13" i="27" s="1"/>
  <c r="AP13" i="27" a="1"/>
  <c r="AP13" i="27" s="1"/>
  <c r="AR13" i="27" a="1"/>
  <c r="AR13" i="27" s="1"/>
  <c r="AT13" i="27" a="1"/>
  <c r="AT13" i="27" s="1"/>
  <c r="AV13" i="27" a="1"/>
  <c r="AV13" i="27" s="1"/>
  <c r="AX13" i="27" a="1"/>
  <c r="AX13" i="27" s="1"/>
  <c r="AZ13" i="27" a="1"/>
  <c r="AZ13" i="27" s="1"/>
  <c r="BB13" i="27" a="1"/>
  <c r="BB13" i="27" s="1"/>
  <c r="BD13" i="27" a="1"/>
  <c r="BD13" i="27" s="1"/>
  <c r="BF13" i="27" a="1"/>
  <c r="BF13" i="27" s="1"/>
  <c r="BH13" i="27" a="1"/>
  <c r="BH13" i="27" s="1"/>
  <c r="BJ13" i="27" a="1"/>
  <c r="BJ13" i="27" s="1"/>
  <c r="C15" i="27" a="1"/>
  <c r="C15" i="27" s="1"/>
  <c r="A15" i="27" s="1"/>
  <c r="E15" i="27" a="1"/>
  <c r="E15" i="27" s="1"/>
  <c r="G15" i="27" a="1"/>
  <c r="G15" i="27" s="1"/>
  <c r="I15" i="27" a="1"/>
  <c r="I15" i="27" s="1"/>
  <c r="K15" i="27" a="1"/>
  <c r="K15" i="27" s="1"/>
  <c r="M15" i="27" a="1"/>
  <c r="M15" i="27" s="1"/>
  <c r="O15" i="27" a="1"/>
  <c r="O15" i="27" s="1"/>
  <c r="Q15" i="27" a="1"/>
  <c r="Q15" i="27" s="1"/>
  <c r="S15" i="27" a="1"/>
  <c r="S15" i="27" s="1"/>
  <c r="U15" i="27" a="1"/>
  <c r="U15" i="27" s="1"/>
  <c r="W15" i="27" a="1"/>
  <c r="W15" i="27" s="1"/>
  <c r="Y15" i="27" a="1"/>
  <c r="Y15" i="27" s="1"/>
  <c r="AA15" i="27" a="1"/>
  <c r="AA15" i="27" s="1"/>
  <c r="AC15" i="27" a="1"/>
  <c r="AC15" i="27" s="1"/>
  <c r="AE15" i="27" a="1"/>
  <c r="AE15" i="27" s="1"/>
  <c r="AG15" i="27" a="1"/>
  <c r="AG15" i="27" s="1"/>
  <c r="AI15" i="27" a="1"/>
  <c r="AI15" i="27" s="1"/>
  <c r="AK15" i="27" a="1"/>
  <c r="AK15" i="27" s="1"/>
  <c r="AM15" i="27" a="1"/>
  <c r="AM15" i="27" s="1"/>
  <c r="AO15" i="27" a="1"/>
  <c r="AO15" i="27" s="1"/>
  <c r="AQ15" i="27" a="1"/>
  <c r="AQ15" i="27" s="1"/>
  <c r="AS15" i="27" a="1"/>
  <c r="AS15" i="27" s="1"/>
  <c r="AU15" i="27" a="1"/>
  <c r="AU15" i="27" s="1"/>
  <c r="AW15" i="27" a="1"/>
  <c r="AW15" i="27" s="1"/>
  <c r="AY15" i="27" a="1"/>
  <c r="AY15" i="27" s="1"/>
  <c r="BA15" i="27" a="1"/>
  <c r="BA15" i="27" s="1"/>
  <c r="BC15" i="27" a="1"/>
  <c r="BC15" i="27" s="1"/>
  <c r="BE15" i="27" a="1"/>
  <c r="BE15" i="27" s="1"/>
  <c r="BG15" i="27" a="1"/>
  <c r="BG15" i="27" s="1"/>
  <c r="BI15" i="27" a="1"/>
  <c r="BI15" i="27" s="1"/>
  <c r="BK15" i="27" a="1"/>
  <c r="BK15" i="27" s="1"/>
  <c r="D17" i="27" a="1"/>
  <c r="D17" i="27" s="1"/>
  <c r="F17" i="27" a="1"/>
  <c r="F17" i="27" s="1"/>
  <c r="H17" i="27" a="1"/>
  <c r="H17" i="27" s="1"/>
  <c r="J17" i="27" a="1"/>
  <c r="J17" i="27" s="1"/>
  <c r="L17" i="27" a="1"/>
  <c r="L17" i="27" s="1"/>
  <c r="N17" i="27" a="1"/>
  <c r="N17" i="27" s="1"/>
  <c r="P17" i="27" a="1"/>
  <c r="P17" i="27" s="1"/>
  <c r="R17" i="27" a="1"/>
  <c r="R17" i="27" s="1"/>
  <c r="T17" i="27" a="1"/>
  <c r="T17" i="27" s="1"/>
  <c r="V17" i="27" a="1"/>
  <c r="V17" i="27" s="1"/>
  <c r="X17" i="27" a="1"/>
  <c r="X17" i="27" s="1"/>
  <c r="Z17" i="27" a="1"/>
  <c r="Z17" i="27" s="1"/>
  <c r="AB17" i="27" a="1"/>
  <c r="AB17" i="27" s="1"/>
  <c r="AD17" i="27" a="1"/>
  <c r="AD17" i="27" s="1"/>
  <c r="AF17" i="27" a="1"/>
  <c r="AF17" i="27" s="1"/>
  <c r="AH17" i="27" a="1"/>
  <c r="AH17" i="27" s="1"/>
  <c r="AJ17" i="27" a="1"/>
  <c r="AJ17" i="27" s="1"/>
  <c r="AL17" i="27" a="1"/>
  <c r="AL17" i="27" s="1"/>
  <c r="AN17" i="27" a="1"/>
  <c r="AN17" i="27" s="1"/>
  <c r="AP17" i="27" a="1"/>
  <c r="AP17" i="27" s="1"/>
  <c r="AR17" i="27" a="1"/>
  <c r="AR17" i="27" s="1"/>
  <c r="AT17" i="27" a="1"/>
  <c r="AT17" i="27" s="1"/>
  <c r="AV17" i="27" a="1"/>
  <c r="AV17" i="27" s="1"/>
  <c r="AX17" i="27" a="1"/>
  <c r="AX17" i="27" s="1"/>
  <c r="AZ17" i="27" a="1"/>
  <c r="AZ17" i="27" s="1"/>
  <c r="BB17" i="27" a="1"/>
  <c r="BB17" i="27" s="1"/>
  <c r="BD17" i="27" a="1"/>
  <c r="BD17" i="27" s="1"/>
  <c r="BF17" i="27" a="1"/>
  <c r="BF17" i="27" s="1"/>
  <c r="BH17" i="27" a="1"/>
  <c r="BH17" i="27" s="1"/>
  <c r="BJ17" i="27" a="1"/>
  <c r="BJ17" i="27" s="1"/>
  <c r="C19" i="27" a="1"/>
  <c r="C19" i="27" s="1"/>
  <c r="A19" i="27" s="1"/>
  <c r="E19" i="27" a="1"/>
  <c r="E19" i="27" s="1"/>
  <c r="G19" i="27" a="1"/>
  <c r="G19" i="27" s="1"/>
  <c r="I19" i="27" a="1"/>
  <c r="I19" i="27" s="1"/>
  <c r="K19" i="27" a="1"/>
  <c r="K19" i="27" s="1"/>
  <c r="M19" i="27" a="1"/>
  <c r="M19" i="27" s="1"/>
  <c r="O19" i="27" a="1"/>
  <c r="O19" i="27" s="1"/>
  <c r="Q19" i="27" a="1"/>
  <c r="Q19" i="27" s="1"/>
  <c r="S19" i="27" a="1"/>
  <c r="S19" i="27" s="1"/>
  <c r="U19" i="27" a="1"/>
  <c r="U19" i="27" s="1"/>
  <c r="W19" i="27" a="1"/>
  <c r="W19" i="27" s="1"/>
  <c r="Y19" i="27" a="1"/>
  <c r="Y19" i="27" s="1"/>
  <c r="AA19" i="27" a="1"/>
  <c r="AA19" i="27" s="1"/>
  <c r="AC19" i="27" a="1"/>
  <c r="AC19" i="27" s="1"/>
  <c r="AE19" i="27" a="1"/>
  <c r="AE19" i="27" s="1"/>
  <c r="AG19" i="27" a="1"/>
  <c r="AG19" i="27" s="1"/>
  <c r="AI19" i="27" a="1"/>
  <c r="AI19" i="27" s="1"/>
  <c r="AK19" i="27" a="1"/>
  <c r="AK19" i="27" s="1"/>
  <c r="AM19" i="27" a="1"/>
  <c r="AM19" i="27" s="1"/>
  <c r="AO19" i="27" a="1"/>
  <c r="AO19" i="27" s="1"/>
  <c r="AQ19" i="27" a="1"/>
  <c r="AQ19" i="27" s="1"/>
  <c r="AS19" i="27" a="1"/>
  <c r="AS19" i="27" s="1"/>
  <c r="AU19" i="27" a="1"/>
  <c r="AU19" i="27" s="1"/>
  <c r="AW19" i="27" a="1"/>
  <c r="AW19" i="27" s="1"/>
  <c r="AY19" i="27" a="1"/>
  <c r="AY19" i="27" s="1"/>
  <c r="BA19" i="27" a="1"/>
  <c r="BA19" i="27" s="1"/>
  <c r="BC19" i="27" a="1"/>
  <c r="BC19" i="27" s="1"/>
  <c r="BE19" i="27" a="1"/>
  <c r="BE19" i="27" s="1"/>
  <c r="BG19" i="27" a="1"/>
  <c r="BG19" i="27" s="1"/>
  <c r="BI19" i="27" a="1"/>
  <c r="BI19" i="27" s="1"/>
  <c r="BK19" i="27" a="1"/>
  <c r="BK19" i="27" s="1"/>
  <c r="D21" i="27" a="1"/>
  <c r="D21" i="27" s="1"/>
  <c r="F21" i="27" a="1"/>
  <c r="F21" i="27" s="1"/>
  <c r="H21" i="27" a="1"/>
  <c r="H21" i="27" s="1"/>
  <c r="J21" i="27" a="1"/>
  <c r="J21" i="27" s="1"/>
  <c r="L21" i="27" a="1"/>
  <c r="L21" i="27" s="1"/>
  <c r="N21" i="27" a="1"/>
  <c r="N21" i="27" s="1"/>
  <c r="P21" i="27" a="1"/>
  <c r="P21" i="27" s="1"/>
  <c r="R21" i="27" a="1"/>
  <c r="R21" i="27" s="1"/>
  <c r="T21" i="27" a="1"/>
  <c r="T21" i="27" s="1"/>
  <c r="V21" i="27" a="1"/>
  <c r="V21" i="27" s="1"/>
  <c r="X21" i="27" a="1"/>
  <c r="X21" i="27" s="1"/>
  <c r="Z21" i="27" a="1"/>
  <c r="Z21" i="27" s="1"/>
  <c r="AB21" i="27" a="1"/>
  <c r="AB21" i="27" s="1"/>
  <c r="AD21" i="27" a="1"/>
  <c r="AD21" i="27" s="1"/>
  <c r="AF21" i="27" a="1"/>
  <c r="AF21" i="27" s="1"/>
  <c r="AH21" i="27" a="1"/>
  <c r="AH21" i="27" s="1"/>
  <c r="AJ21" i="27" a="1"/>
  <c r="AJ21" i="27" s="1"/>
  <c r="AL21" i="27" a="1"/>
  <c r="AL21" i="27" s="1"/>
  <c r="AN21" i="27" a="1"/>
  <c r="AN21" i="27" s="1"/>
  <c r="AP21" i="27" a="1"/>
  <c r="AP21" i="27" s="1"/>
  <c r="AR21" i="27" a="1"/>
  <c r="AR21" i="27" s="1"/>
  <c r="AT21" i="27" a="1"/>
  <c r="AT21" i="27" s="1"/>
  <c r="AV21" i="27" a="1"/>
  <c r="AV21" i="27" s="1"/>
  <c r="AX21" i="27" a="1"/>
  <c r="AX21" i="27" s="1"/>
  <c r="AZ21" i="27" a="1"/>
  <c r="AZ21" i="27" s="1"/>
  <c r="BB21" i="27" a="1"/>
  <c r="BB21" i="27" s="1"/>
  <c r="BD21" i="27" a="1"/>
  <c r="BD21" i="27" s="1"/>
  <c r="BF21" i="27" a="1"/>
  <c r="BF21" i="27" s="1"/>
  <c r="BH21" i="27" a="1"/>
  <c r="BH21" i="27" s="1"/>
  <c r="BJ21" i="27" a="1"/>
  <c r="BJ21" i="27" s="1"/>
  <c r="C23" i="27" a="1"/>
  <c r="C23" i="27" s="1"/>
  <c r="A23" i="27" s="1"/>
  <c r="E23" i="27" a="1"/>
  <c r="E23" i="27" s="1"/>
  <c r="G23" i="27" a="1"/>
  <c r="G23" i="27" s="1"/>
  <c r="I23" i="27" a="1"/>
  <c r="I23" i="27" s="1"/>
  <c r="K23" i="27" a="1"/>
  <c r="K23" i="27" s="1"/>
  <c r="M23" i="27" a="1"/>
  <c r="M23" i="27" s="1"/>
  <c r="O23" i="27" a="1"/>
  <c r="O23" i="27" s="1"/>
  <c r="Q23" i="27" a="1"/>
  <c r="Q23" i="27" s="1"/>
  <c r="S23" i="27" a="1"/>
  <c r="S23" i="27" s="1"/>
  <c r="U23" i="27" a="1"/>
  <c r="U23" i="27" s="1"/>
  <c r="W23" i="27" a="1"/>
  <c r="W23" i="27" s="1"/>
  <c r="Y23" i="27" a="1"/>
  <c r="Y23" i="27" s="1"/>
  <c r="AA23" i="27" a="1"/>
  <c r="AA23" i="27" s="1"/>
  <c r="AC23" i="27" a="1"/>
  <c r="AC23" i="27" s="1"/>
  <c r="AE23" i="27" a="1"/>
  <c r="AE23" i="27" s="1"/>
  <c r="AG23" i="27" a="1"/>
  <c r="AG23" i="27" s="1"/>
  <c r="AI23" i="27" a="1"/>
  <c r="AI23" i="27" s="1"/>
  <c r="AK23" i="27" a="1"/>
  <c r="AK23" i="27" s="1"/>
  <c r="AM23" i="27" a="1"/>
  <c r="AM23" i="27" s="1"/>
  <c r="AO23" i="27" a="1"/>
  <c r="AO23" i="27" s="1"/>
  <c r="AQ23" i="27" a="1"/>
  <c r="AQ23" i="27" s="1"/>
  <c r="AS23" i="27" a="1"/>
  <c r="AS23" i="27" s="1"/>
  <c r="AU23" i="27" a="1"/>
  <c r="AU23" i="27" s="1"/>
  <c r="AW23" i="27" a="1"/>
  <c r="AW23" i="27" s="1"/>
  <c r="AY23" i="27" a="1"/>
  <c r="AY23" i="27" s="1"/>
  <c r="BA23" i="27" a="1"/>
  <c r="BA23" i="27" s="1"/>
  <c r="BC23" i="27" a="1"/>
  <c r="BC23" i="27" s="1"/>
  <c r="BE23" i="27" a="1"/>
  <c r="BE23" i="27" s="1"/>
  <c r="BG23" i="27" a="1"/>
  <c r="BG23" i="27" s="1"/>
  <c r="BI23" i="27" a="1"/>
  <c r="BI23" i="27" s="1"/>
  <c r="BK23" i="27" a="1"/>
  <c r="BK23" i="27" s="1"/>
  <c r="D25" i="27" a="1"/>
  <c r="D25" i="27" s="1"/>
  <c r="F25" i="27" a="1"/>
  <c r="F25" i="27" s="1"/>
  <c r="H25" i="27" a="1"/>
  <c r="H25" i="27" s="1"/>
  <c r="J25" i="27" a="1"/>
  <c r="J25" i="27" s="1"/>
  <c r="L25" i="27" a="1"/>
  <c r="L25" i="27" s="1"/>
  <c r="N25" i="27" a="1"/>
  <c r="N25" i="27" s="1"/>
  <c r="P25" i="27" a="1"/>
  <c r="P25" i="27" s="1"/>
  <c r="R25" i="27" a="1"/>
  <c r="R25" i="27" s="1"/>
  <c r="T25" i="27" a="1"/>
  <c r="T25" i="27" s="1"/>
  <c r="V25" i="27" a="1"/>
  <c r="V25" i="27" s="1"/>
  <c r="X25" i="27" a="1"/>
  <c r="X25" i="27" s="1"/>
  <c r="Z25" i="27" a="1"/>
  <c r="Z25" i="27" s="1"/>
  <c r="AB25" i="27" a="1"/>
  <c r="AB25" i="27" s="1"/>
  <c r="AD25" i="27" a="1"/>
  <c r="AD25" i="27" s="1"/>
  <c r="AF25" i="27" a="1"/>
  <c r="AF25" i="27" s="1"/>
  <c r="AH25" i="27" a="1"/>
  <c r="AH25" i="27" s="1"/>
  <c r="AJ25" i="27" a="1"/>
  <c r="AJ25" i="27" s="1"/>
  <c r="AL25" i="27" a="1"/>
  <c r="AL25" i="27" s="1"/>
  <c r="AN25" i="27" a="1"/>
  <c r="AN25" i="27" s="1"/>
  <c r="AP25" i="27" a="1"/>
  <c r="AP25" i="27" s="1"/>
  <c r="AR25" i="27" a="1"/>
  <c r="AR25" i="27" s="1"/>
  <c r="AT25" i="27" a="1"/>
  <c r="AT25" i="27" s="1"/>
  <c r="AV25" i="27" a="1"/>
  <c r="AV25" i="27" s="1"/>
  <c r="AX25" i="27" a="1"/>
  <c r="AX25" i="27" s="1"/>
  <c r="AZ25" i="27" a="1"/>
  <c r="AZ25" i="27" s="1"/>
  <c r="BB25" i="27" a="1"/>
  <c r="BB25" i="27" s="1"/>
  <c r="BD25" i="27" a="1"/>
  <c r="BD25" i="27" s="1"/>
  <c r="BF25" i="27" a="1"/>
  <c r="BF25" i="27" s="1"/>
  <c r="BH25" i="27" a="1"/>
  <c r="BH25" i="27" s="1"/>
  <c r="BJ25" i="27" a="1"/>
  <c r="BJ25" i="27" s="1"/>
  <c r="C27" i="27" a="1"/>
  <c r="C27" i="27" s="1"/>
  <c r="A27" i="27" s="1"/>
  <c r="E27" i="27" a="1"/>
  <c r="E27" i="27" s="1"/>
  <c r="G27" i="27" a="1"/>
  <c r="G27" i="27" s="1"/>
  <c r="I27" i="27" a="1"/>
  <c r="I27" i="27" s="1"/>
  <c r="K27" i="27" a="1"/>
  <c r="K27" i="27" s="1"/>
  <c r="M27" i="27" a="1"/>
  <c r="M27" i="27" s="1"/>
  <c r="O27" i="27" a="1"/>
  <c r="O27" i="27" s="1"/>
  <c r="Q27" i="27" a="1"/>
  <c r="Q27" i="27" s="1"/>
  <c r="S27" i="27" a="1"/>
  <c r="S27" i="27" s="1"/>
  <c r="U27" i="27" a="1"/>
  <c r="U27" i="27" s="1"/>
  <c r="W27" i="27" a="1"/>
  <c r="W27" i="27" s="1"/>
  <c r="Y27" i="27" a="1"/>
  <c r="Y27" i="27" s="1"/>
  <c r="AA27" i="27" a="1"/>
  <c r="AA27" i="27" s="1"/>
  <c r="AC27" i="27" a="1"/>
  <c r="AC27" i="27" s="1"/>
  <c r="AE27" i="27" a="1"/>
  <c r="AE27" i="27" s="1"/>
  <c r="AG27" i="27" a="1"/>
  <c r="AG27" i="27" s="1"/>
  <c r="AI27" i="27" a="1"/>
  <c r="AI27" i="27" s="1"/>
  <c r="AK27" i="27" a="1"/>
  <c r="AK27" i="27" s="1"/>
  <c r="AM27" i="27" a="1"/>
  <c r="AM27" i="27" s="1"/>
  <c r="AO27" i="27" a="1"/>
  <c r="AO27" i="27" s="1"/>
  <c r="AQ27" i="27" a="1"/>
  <c r="AQ27" i="27" s="1"/>
  <c r="AS27" i="27" a="1"/>
  <c r="AS27" i="27" s="1"/>
  <c r="AU27" i="27" a="1"/>
  <c r="AU27" i="27" s="1"/>
  <c r="AW27" i="27" a="1"/>
  <c r="AW27" i="27" s="1"/>
  <c r="AY27" i="27" a="1"/>
  <c r="AY27" i="27" s="1"/>
  <c r="BA27" i="27" a="1"/>
  <c r="BA27" i="27" s="1"/>
  <c r="BC27" i="27" a="1"/>
  <c r="BC27" i="27" s="1"/>
  <c r="BE27" i="27" a="1"/>
  <c r="BE27" i="27" s="1"/>
  <c r="BG27" i="27" a="1"/>
  <c r="BG27" i="27" s="1"/>
  <c r="BI27" i="27" a="1"/>
  <c r="BI27" i="27" s="1"/>
  <c r="BK27" i="27" a="1"/>
  <c r="BK27" i="27" s="1"/>
  <c r="D29" i="27" a="1"/>
  <c r="D29" i="27" s="1"/>
  <c r="F29" i="27" a="1"/>
  <c r="F29" i="27" s="1"/>
  <c r="H29" i="27" a="1"/>
  <c r="H29" i="27" s="1"/>
  <c r="J29" i="27" a="1"/>
  <c r="J29" i="27" s="1"/>
  <c r="L29" i="27" a="1"/>
  <c r="L29" i="27" s="1"/>
  <c r="N29" i="27" a="1"/>
  <c r="N29" i="27" s="1"/>
  <c r="P29" i="27" a="1"/>
  <c r="P29" i="27" s="1"/>
  <c r="R29" i="27" a="1"/>
  <c r="R29" i="27" s="1"/>
  <c r="T29" i="27" a="1"/>
  <c r="T29" i="27" s="1"/>
  <c r="V29" i="27" a="1"/>
  <c r="V29" i="27" s="1"/>
  <c r="X29" i="27" a="1"/>
  <c r="X29" i="27" s="1"/>
  <c r="Z29" i="27" a="1"/>
  <c r="Z29" i="27" s="1"/>
  <c r="AB29" i="27" a="1"/>
  <c r="AB29" i="27" s="1"/>
  <c r="AD29" i="27" a="1"/>
  <c r="AD29" i="27" s="1"/>
  <c r="AF29" i="27" a="1"/>
  <c r="AF29" i="27" s="1"/>
  <c r="AH29" i="27" a="1"/>
  <c r="AH29" i="27" s="1"/>
  <c r="AJ29" i="27" a="1"/>
  <c r="AJ29" i="27" s="1"/>
  <c r="AL29" i="27" a="1"/>
  <c r="AL29" i="27" s="1"/>
  <c r="AN29" i="27" a="1"/>
  <c r="AN29" i="27" s="1"/>
  <c r="AP29" i="27" a="1"/>
  <c r="AP29" i="27" s="1"/>
  <c r="AR29" i="27" a="1"/>
  <c r="AR29" i="27" s="1"/>
  <c r="AT29" i="27" a="1"/>
  <c r="AT29" i="27" s="1"/>
  <c r="AV29" i="27" a="1"/>
  <c r="AV29" i="27" s="1"/>
  <c r="AX29" i="27" a="1"/>
  <c r="AX29" i="27" s="1"/>
  <c r="AZ29" i="27" a="1"/>
  <c r="AZ29" i="27" s="1"/>
  <c r="BB29" i="27" a="1"/>
  <c r="BB29" i="27" s="1"/>
  <c r="BD29" i="27" a="1"/>
  <c r="BD29" i="27" s="1"/>
  <c r="BF29" i="27" a="1"/>
  <c r="BF29" i="27" s="1"/>
  <c r="BH29" i="27" a="1"/>
  <c r="BH29" i="27" s="1"/>
  <c r="BJ29" i="27" a="1"/>
  <c r="BJ29" i="27" s="1"/>
  <c r="C31" i="27" a="1"/>
  <c r="C31" i="27" s="1"/>
  <c r="A31" i="27" s="1"/>
  <c r="E31" i="27" a="1"/>
  <c r="E31" i="27" s="1"/>
  <c r="G31" i="27" a="1"/>
  <c r="G31" i="27" s="1"/>
  <c r="I31" i="27" a="1"/>
  <c r="I31" i="27" s="1"/>
  <c r="K31" i="27" a="1"/>
  <c r="K31" i="27" s="1"/>
  <c r="M31" i="27" a="1"/>
  <c r="M31" i="27" s="1"/>
  <c r="O31" i="27" a="1"/>
  <c r="O31" i="27" s="1"/>
  <c r="Q31" i="27" a="1"/>
  <c r="Q31" i="27" s="1"/>
  <c r="S31" i="27" a="1"/>
  <c r="S31" i="27" s="1"/>
  <c r="U31" i="27" a="1"/>
  <c r="U31" i="27" s="1"/>
  <c r="W31" i="27" a="1"/>
  <c r="W31" i="27" s="1"/>
  <c r="Y31" i="27" a="1"/>
  <c r="Y31" i="27" s="1"/>
  <c r="AA31" i="27" a="1"/>
  <c r="AA31" i="27" s="1"/>
  <c r="AC31" i="27" a="1"/>
  <c r="AC31" i="27" s="1"/>
  <c r="AE31" i="27" a="1"/>
  <c r="AE31" i="27" s="1"/>
  <c r="AG31" i="27" a="1"/>
  <c r="AG31" i="27" s="1"/>
  <c r="AI31" i="27" a="1"/>
  <c r="AI31" i="27" s="1"/>
  <c r="AK31" i="27" a="1"/>
  <c r="AK31" i="27" s="1"/>
  <c r="AM31" i="27" a="1"/>
  <c r="AM31" i="27" s="1"/>
  <c r="AO31" i="27" a="1"/>
  <c r="AO31" i="27" s="1"/>
  <c r="AQ31" i="27" a="1"/>
  <c r="AQ31" i="27" s="1"/>
  <c r="AS31" i="27" a="1"/>
  <c r="AS31" i="27" s="1"/>
  <c r="AU31" i="27" a="1"/>
  <c r="AU31" i="27" s="1"/>
  <c r="AW31" i="27" a="1"/>
  <c r="AW31" i="27" s="1"/>
  <c r="AY31" i="27" a="1"/>
  <c r="AY31" i="27" s="1"/>
  <c r="BA31" i="27" a="1"/>
  <c r="BA31" i="27" s="1"/>
  <c r="BC31" i="27" a="1"/>
  <c r="BC31" i="27" s="1"/>
  <c r="BE31" i="27" a="1"/>
  <c r="BE31" i="27" s="1"/>
  <c r="BG31" i="27" a="1"/>
  <c r="BG31" i="27" s="1"/>
  <c r="BI31" i="27" a="1"/>
  <c r="BI31" i="27" s="1"/>
  <c r="BK31" i="27" a="1"/>
  <c r="BK31" i="27" s="1"/>
  <c r="D33" i="27" a="1"/>
  <c r="D33" i="27" s="1"/>
  <c r="F33" i="27" a="1"/>
  <c r="F33" i="27" s="1"/>
  <c r="H33" i="27" a="1"/>
  <c r="H33" i="27" s="1"/>
  <c r="J33" i="27" a="1"/>
  <c r="J33" i="27" s="1"/>
  <c r="L33" i="27" a="1"/>
  <c r="L33" i="27" s="1"/>
  <c r="N33" i="27" a="1"/>
  <c r="N33" i="27" s="1"/>
  <c r="P33" i="27" a="1"/>
  <c r="P33" i="27" s="1"/>
  <c r="R33" i="27" a="1"/>
  <c r="R33" i="27" s="1"/>
  <c r="T33" i="27" a="1"/>
  <c r="T33" i="27" s="1"/>
  <c r="V33" i="27" a="1"/>
  <c r="V33" i="27" s="1"/>
  <c r="X33" i="27" a="1"/>
  <c r="X33" i="27" s="1"/>
  <c r="Z33" i="27" a="1"/>
  <c r="Z33" i="27" s="1"/>
  <c r="AB33" i="27" a="1"/>
  <c r="AB33" i="27" s="1"/>
  <c r="AD33" i="27" a="1"/>
  <c r="AD33" i="27" s="1"/>
  <c r="AF33" i="27" a="1"/>
  <c r="AF33" i="27" s="1"/>
  <c r="AH33" i="27" a="1"/>
  <c r="AH33" i="27" s="1"/>
  <c r="AJ33" i="27" a="1"/>
  <c r="AJ33" i="27" s="1"/>
  <c r="AL33" i="27" a="1"/>
  <c r="AL33" i="27" s="1"/>
  <c r="AN33" i="27" a="1"/>
  <c r="AN33" i="27" s="1"/>
  <c r="AP33" i="27" a="1"/>
  <c r="AP33" i="27" s="1"/>
  <c r="AR33" i="27" a="1"/>
  <c r="AR33" i="27" s="1"/>
  <c r="AT33" i="27" a="1"/>
  <c r="AT33" i="27" s="1"/>
  <c r="AV33" i="27" a="1"/>
  <c r="AV33" i="27" s="1"/>
  <c r="AX33" i="27" a="1"/>
  <c r="AX33" i="27" s="1"/>
  <c r="AZ33" i="27" a="1"/>
  <c r="AZ33" i="27" s="1"/>
  <c r="BB33" i="27" a="1"/>
  <c r="BB33" i="27" s="1"/>
  <c r="BD33" i="27" a="1"/>
  <c r="BD33" i="27" s="1"/>
  <c r="BF33" i="27" a="1"/>
  <c r="BF33" i="27" s="1"/>
  <c r="BH33" i="27" a="1"/>
  <c r="BH33" i="27" s="1"/>
  <c r="BJ33" i="27" a="1"/>
  <c r="BJ33" i="27" s="1"/>
  <c r="C35" i="27" a="1"/>
  <c r="C35" i="27" s="1"/>
  <c r="A35" i="27" s="1"/>
  <c r="E35" i="27" a="1"/>
  <c r="E35" i="27" s="1"/>
  <c r="G35" i="27" a="1"/>
  <c r="G35" i="27" s="1"/>
  <c r="I35" i="27" a="1"/>
  <c r="I35" i="27" s="1"/>
  <c r="K35" i="27" a="1"/>
  <c r="K35" i="27" s="1"/>
  <c r="M35" i="27" a="1"/>
  <c r="M35" i="27" s="1"/>
  <c r="O35" i="27" a="1"/>
  <c r="O35" i="27" s="1"/>
  <c r="Q35" i="27" a="1"/>
  <c r="Q35" i="27" s="1"/>
  <c r="S35" i="27" a="1"/>
  <c r="S35" i="27" s="1"/>
  <c r="U35" i="27" a="1"/>
  <c r="U35" i="27" s="1"/>
  <c r="W35" i="27" a="1"/>
  <c r="W35" i="27" s="1"/>
  <c r="Y35" i="27" a="1"/>
  <c r="Y35" i="27" s="1"/>
  <c r="AA35" i="27" a="1"/>
  <c r="AA35" i="27" s="1"/>
  <c r="AC35" i="27" a="1"/>
  <c r="AC35" i="27" s="1"/>
  <c r="AE35" i="27" a="1"/>
  <c r="AE35" i="27" s="1"/>
  <c r="AG35" i="27" a="1"/>
  <c r="AG35" i="27" s="1"/>
  <c r="AI35" i="27" a="1"/>
  <c r="AI35" i="27" s="1"/>
  <c r="AK35" i="27" a="1"/>
  <c r="AK35" i="27" s="1"/>
  <c r="AM35" i="27" a="1"/>
  <c r="AM35" i="27" s="1"/>
  <c r="AO35" i="27" a="1"/>
  <c r="AO35" i="27" s="1"/>
  <c r="AQ35" i="27" a="1"/>
  <c r="AQ35" i="27" s="1"/>
  <c r="AS35" i="27" a="1"/>
  <c r="AS35" i="27" s="1"/>
  <c r="AU35" i="27" a="1"/>
  <c r="AU35" i="27" s="1"/>
  <c r="AW35" i="27" a="1"/>
  <c r="AW35" i="27" s="1"/>
  <c r="AY35" i="27" a="1"/>
  <c r="AY35" i="27" s="1"/>
  <c r="BA35" i="27" a="1"/>
  <c r="BA35" i="27" s="1"/>
  <c r="BC35" i="27" a="1"/>
  <c r="BC35" i="27" s="1"/>
  <c r="BE35" i="27" a="1"/>
  <c r="BE35" i="27" s="1"/>
  <c r="BG35" i="27" a="1"/>
  <c r="BG35" i="27" s="1"/>
  <c r="BI35" i="27" a="1"/>
  <c r="BI35" i="27" s="1"/>
  <c r="BK35" i="27" a="1"/>
  <c r="BK35" i="27" s="1"/>
  <c r="D37" i="27" a="1"/>
  <c r="D37" i="27" s="1"/>
  <c r="F37" i="27" a="1"/>
  <c r="F37" i="27" s="1"/>
  <c r="H37" i="27" a="1"/>
  <c r="H37" i="27" s="1"/>
  <c r="J37" i="27" a="1"/>
  <c r="J37" i="27" s="1"/>
  <c r="L37" i="27" a="1"/>
  <c r="L37" i="27" s="1"/>
  <c r="N37" i="27" a="1"/>
  <c r="N37" i="27" s="1"/>
  <c r="P37" i="27" a="1"/>
  <c r="P37" i="27" s="1"/>
  <c r="R37" i="27" a="1"/>
  <c r="R37" i="27" s="1"/>
  <c r="T37" i="27" a="1"/>
  <c r="T37" i="27" s="1"/>
  <c r="V37" i="27" a="1"/>
  <c r="V37" i="27" s="1"/>
  <c r="X37" i="27" a="1"/>
  <c r="X37" i="27" s="1"/>
  <c r="Z37" i="27" a="1"/>
  <c r="Z37" i="27" s="1"/>
  <c r="AB37" i="27" a="1"/>
  <c r="AB37" i="27" s="1"/>
  <c r="AD37" i="27" a="1"/>
  <c r="AD37" i="27" s="1"/>
  <c r="AF37" i="27" a="1"/>
  <c r="AF37" i="27" s="1"/>
  <c r="AH37" i="27" a="1"/>
  <c r="AH37" i="27" s="1"/>
  <c r="AJ37" i="27" a="1"/>
  <c r="AJ37" i="27" s="1"/>
  <c r="AL37" i="27" a="1"/>
  <c r="AL37" i="27" s="1"/>
  <c r="AN37" i="27" a="1"/>
  <c r="AN37" i="27" s="1"/>
  <c r="AP37" i="27" a="1"/>
  <c r="AP37" i="27" s="1"/>
  <c r="AR37" i="27" a="1"/>
  <c r="AR37" i="27" s="1"/>
  <c r="AT37" i="27" a="1"/>
  <c r="AT37" i="27" s="1"/>
  <c r="AV37" i="27" a="1"/>
  <c r="AV37" i="27" s="1"/>
  <c r="AX37" i="27" a="1"/>
  <c r="AX37" i="27" s="1"/>
  <c r="AZ37" i="27" a="1"/>
  <c r="AZ37" i="27" s="1"/>
  <c r="BB37" i="27" a="1"/>
  <c r="BB37" i="27" s="1"/>
  <c r="BD37" i="27" a="1"/>
  <c r="BD37" i="27" s="1"/>
  <c r="BF37" i="27" a="1"/>
  <c r="BF37" i="27" s="1"/>
  <c r="BH37" i="27" a="1"/>
  <c r="BH37" i="27" s="1"/>
  <c r="BJ37" i="27" a="1"/>
  <c r="BJ37" i="27" s="1"/>
  <c r="C39" i="27" a="1"/>
  <c r="C39" i="27" s="1"/>
  <c r="A39" i="27" s="1"/>
  <c r="E39" i="27" a="1"/>
  <c r="E39" i="27" s="1"/>
  <c r="G39" i="27" a="1"/>
  <c r="G39" i="27" s="1"/>
  <c r="I39" i="27" a="1"/>
  <c r="I39" i="27" s="1"/>
  <c r="K39" i="27" a="1"/>
  <c r="K39" i="27" s="1"/>
  <c r="M39" i="27" a="1"/>
  <c r="M39" i="27" s="1"/>
  <c r="O39" i="27" a="1"/>
  <c r="O39" i="27" s="1"/>
  <c r="Q39" i="27" a="1"/>
  <c r="Q39" i="27" s="1"/>
  <c r="S39" i="27" a="1"/>
  <c r="S39" i="27" s="1"/>
  <c r="U39" i="27" a="1"/>
  <c r="U39" i="27" s="1"/>
  <c r="W39" i="27" a="1"/>
  <c r="W39" i="27" s="1"/>
  <c r="Y39" i="27" a="1"/>
  <c r="Y39" i="27" s="1"/>
  <c r="AA39" i="27" a="1"/>
  <c r="AA39" i="27" s="1"/>
  <c r="AC39" i="27" a="1"/>
  <c r="AC39" i="27" s="1"/>
  <c r="AE39" i="27" a="1"/>
  <c r="AE39" i="27" s="1"/>
  <c r="AG39" i="27" a="1"/>
  <c r="AG39" i="27" s="1"/>
  <c r="AI39" i="27" a="1"/>
  <c r="AI39" i="27" s="1"/>
  <c r="AK39" i="27" a="1"/>
  <c r="AK39" i="27" s="1"/>
  <c r="AM39" i="27" a="1"/>
  <c r="AM39" i="27" s="1"/>
  <c r="AO39" i="27" a="1"/>
  <c r="AO39" i="27" s="1"/>
  <c r="AQ39" i="27" a="1"/>
  <c r="AQ39" i="27" s="1"/>
  <c r="AS39" i="27" a="1"/>
  <c r="AS39" i="27" s="1"/>
  <c r="AU39" i="27" a="1"/>
  <c r="AU39" i="27" s="1"/>
  <c r="AW39" i="27" a="1"/>
  <c r="AW39" i="27" s="1"/>
  <c r="AY39" i="27" a="1"/>
  <c r="AY39" i="27" s="1"/>
  <c r="BA39" i="27" a="1"/>
  <c r="BA39" i="27" s="1"/>
  <c r="BC39" i="27" a="1"/>
  <c r="BC39" i="27" s="1"/>
  <c r="BE39" i="27" a="1"/>
  <c r="BE39" i="27" s="1"/>
  <c r="BG39" i="27" a="1"/>
  <c r="BG39" i="27" s="1"/>
  <c r="BI39" i="27" a="1"/>
  <c r="BI39" i="27" s="1"/>
  <c r="BK39" i="27" a="1"/>
  <c r="BK39" i="27" s="1"/>
  <c r="D41" i="27" a="1"/>
  <c r="D41" i="27" s="1"/>
  <c r="F41" i="27" a="1"/>
  <c r="F41" i="27" s="1"/>
  <c r="H41" i="27" a="1"/>
  <c r="H41" i="27" s="1"/>
  <c r="J41" i="27" a="1"/>
  <c r="J41" i="27" s="1"/>
  <c r="L41" i="27" a="1"/>
  <c r="L41" i="27" s="1"/>
  <c r="N41" i="27" a="1"/>
  <c r="N41" i="27" s="1"/>
  <c r="P41" i="27" a="1"/>
  <c r="P41" i="27" s="1"/>
  <c r="R41" i="27" a="1"/>
  <c r="R41" i="27" s="1"/>
  <c r="T41" i="27" a="1"/>
  <c r="T41" i="27" s="1"/>
  <c r="V41" i="27" a="1"/>
  <c r="V41" i="27" s="1"/>
  <c r="X41" i="27" a="1"/>
  <c r="X41" i="27" s="1"/>
  <c r="Z41" i="27" a="1"/>
  <c r="Z41" i="27" s="1"/>
  <c r="AB41" i="27" a="1"/>
  <c r="AB41" i="27" s="1"/>
  <c r="AD41" i="27" a="1"/>
  <c r="AD41" i="27" s="1"/>
  <c r="AF41" i="27" a="1"/>
  <c r="AF41" i="27" s="1"/>
  <c r="AH41" i="27" a="1"/>
  <c r="AH41" i="27" s="1"/>
  <c r="AJ41" i="27" a="1"/>
  <c r="AJ41" i="27" s="1"/>
  <c r="AL41" i="27" a="1"/>
  <c r="AL41" i="27" s="1"/>
  <c r="AN41" i="27" a="1"/>
  <c r="AN41" i="27" s="1"/>
  <c r="AP41" i="27" a="1"/>
  <c r="AP41" i="27" s="1"/>
  <c r="AR41" i="27" a="1"/>
  <c r="AR41" i="27" s="1"/>
  <c r="AT41" i="27" a="1"/>
  <c r="AT41" i="27" s="1"/>
  <c r="AV41" i="27" a="1"/>
  <c r="AV41" i="27" s="1"/>
  <c r="AX41" i="27" a="1"/>
  <c r="AX41" i="27" s="1"/>
  <c r="AZ41" i="27" a="1"/>
  <c r="AZ41" i="27" s="1"/>
  <c r="BB41" i="27" a="1"/>
  <c r="BB41" i="27" s="1"/>
  <c r="BD41" i="27" a="1"/>
  <c r="BD41" i="27" s="1"/>
  <c r="BF41" i="27" a="1"/>
  <c r="BF41" i="27" s="1"/>
  <c r="BH41" i="27" a="1"/>
  <c r="BH41" i="27" s="1"/>
  <c r="BJ41" i="27" a="1"/>
  <c r="BJ41" i="27" s="1"/>
  <c r="C43" i="27" a="1"/>
  <c r="C43" i="27" s="1"/>
  <c r="A43" i="27" s="1"/>
  <c r="E43" i="27" a="1"/>
  <c r="E43" i="27" s="1"/>
  <c r="G43" i="27" a="1"/>
  <c r="G43" i="27" s="1"/>
  <c r="I43" i="27" a="1"/>
  <c r="I43" i="27" s="1"/>
  <c r="K43" i="27" a="1"/>
  <c r="K43" i="27" s="1"/>
  <c r="M43" i="27" a="1"/>
  <c r="M43" i="27" s="1"/>
  <c r="O43" i="27" a="1"/>
  <c r="O43" i="27" s="1"/>
  <c r="Q43" i="27" a="1"/>
  <c r="Q43" i="27" s="1"/>
  <c r="S43" i="27" a="1"/>
  <c r="S43" i="27" s="1"/>
  <c r="U43" i="27" a="1"/>
  <c r="U43" i="27" s="1"/>
  <c r="W43" i="27" a="1"/>
  <c r="W43" i="27" s="1"/>
  <c r="Y43" i="27" a="1"/>
  <c r="Y43" i="27" s="1"/>
  <c r="AA43" i="27" a="1"/>
  <c r="AA43" i="27" s="1"/>
  <c r="AC43" i="27" a="1"/>
  <c r="AC43" i="27" s="1"/>
  <c r="AE43" i="27" a="1"/>
  <c r="AE43" i="27" s="1"/>
  <c r="AG43" i="27" a="1"/>
  <c r="AG43" i="27" s="1"/>
  <c r="AI43" i="27" a="1"/>
  <c r="AI43" i="27" s="1"/>
  <c r="AK43" i="27" a="1"/>
  <c r="AK43" i="27" s="1"/>
  <c r="AM43" i="27" a="1"/>
  <c r="AM43" i="27" s="1"/>
  <c r="AO43" i="27" a="1"/>
  <c r="AO43" i="27" s="1"/>
  <c r="AQ43" i="27" a="1"/>
  <c r="AQ43" i="27" s="1"/>
  <c r="AS43" i="27" a="1"/>
  <c r="AS43" i="27" s="1"/>
  <c r="AU43" i="27" a="1"/>
  <c r="AU43" i="27" s="1"/>
  <c r="AW43" i="27" a="1"/>
  <c r="AW43" i="27" s="1"/>
  <c r="AY43" i="27" a="1"/>
  <c r="AY43" i="27" s="1"/>
  <c r="BA43" i="27" a="1"/>
  <c r="BA43" i="27" s="1"/>
  <c r="BC43" i="27" a="1"/>
  <c r="BC43" i="27" s="1"/>
  <c r="BE43" i="27" a="1"/>
  <c r="BE43" i="27" s="1"/>
  <c r="BG43" i="27" a="1"/>
  <c r="BG43" i="27" s="1"/>
  <c r="BI43" i="27" a="1"/>
  <c r="BI43" i="27" s="1"/>
  <c r="BK43" i="27" a="1"/>
  <c r="BK43" i="27" s="1"/>
  <c r="D45" i="27" a="1"/>
  <c r="D45" i="27" s="1"/>
  <c r="F45" i="27" a="1"/>
  <c r="F45" i="27" s="1"/>
  <c r="H45" i="27" a="1"/>
  <c r="H45" i="27" s="1"/>
  <c r="J45" i="27" a="1"/>
  <c r="J45" i="27" s="1"/>
  <c r="L45" i="27" a="1"/>
  <c r="L45" i="27" s="1"/>
  <c r="N45" i="27" a="1"/>
  <c r="N45" i="27" s="1"/>
  <c r="P45" i="27" a="1"/>
  <c r="P45" i="27" s="1"/>
  <c r="R45" i="27" a="1"/>
  <c r="R45" i="27" s="1"/>
  <c r="T45" i="27" a="1"/>
  <c r="T45" i="27" s="1"/>
  <c r="V45" i="27" a="1"/>
  <c r="V45" i="27" s="1"/>
  <c r="X45" i="27" a="1"/>
  <c r="X45" i="27" s="1"/>
  <c r="AF45" i="27" a="1"/>
  <c r="AF45" i="27" s="1"/>
  <c r="AN45" i="27" a="1"/>
  <c r="AN45" i="27" s="1"/>
  <c r="AU45" i="27" a="1"/>
  <c r="AU45" i="27" s="1"/>
  <c r="AY45" i="27" a="1"/>
  <c r="AY45" i="27" s="1"/>
  <c r="BC45" i="27" a="1"/>
  <c r="BC45" i="27" s="1"/>
  <c r="BG45" i="27" a="1"/>
  <c r="BG45" i="27" s="1"/>
  <c r="BK45" i="27" a="1"/>
  <c r="BK45" i="27" s="1"/>
  <c r="Z45" i="27" a="1"/>
  <c r="Z45" i="27" s="1"/>
  <c r="AH45" i="27" a="1"/>
  <c r="AH45" i="27" s="1"/>
  <c r="AP45" i="27" a="1"/>
  <c r="AP45" i="27" s="1"/>
  <c r="AV45" i="27" a="1"/>
  <c r="AV45" i="27" s="1"/>
  <c r="AZ45" i="27" a="1"/>
  <c r="AZ45" i="27" s="1"/>
  <c r="BD45" i="27" a="1"/>
  <c r="BD45" i="27" s="1"/>
  <c r="BH45" i="27" a="1"/>
  <c r="BH45" i="27" s="1"/>
  <c r="AB45" i="27" a="1"/>
  <c r="AB45" i="27" s="1"/>
  <c r="AJ45" i="27" a="1"/>
  <c r="AJ45" i="27" s="1"/>
  <c r="AR45" i="27" a="1"/>
  <c r="AR45" i="27" s="1"/>
  <c r="AW45" i="27" a="1"/>
  <c r="AW45" i="27" s="1"/>
  <c r="BA45" i="27" a="1"/>
  <c r="BA45" i="27" s="1"/>
  <c r="BE45" i="27" a="1"/>
  <c r="BE45" i="27" s="1"/>
  <c r="BI45" i="27" a="1"/>
  <c r="BI45" i="27" s="1"/>
  <c r="AD45" i="27" a="1"/>
  <c r="AD45" i="27" s="1"/>
  <c r="AL45" i="27" a="1"/>
  <c r="AL45" i="27" s="1"/>
  <c r="AT45" i="27" a="1"/>
  <c r="AT45" i="27" s="1"/>
  <c r="AX45" i="27" a="1"/>
  <c r="AX45" i="27" s="1"/>
  <c r="BB45" i="27" a="1"/>
  <c r="BB45" i="27" s="1"/>
  <c r="BF45" i="27" a="1"/>
  <c r="BF45" i="27" s="1"/>
  <c r="BJ45" i="27" a="1"/>
  <c r="BJ45" i="27" s="1"/>
  <c r="D35" i="14"/>
  <c r="G27" i="14"/>
  <c r="G28" i="14" s="1"/>
  <c r="G18" i="14"/>
  <c r="G19" i="14" s="1"/>
  <c r="AS43" i="15"/>
  <c r="O35" i="14"/>
  <c r="O18" i="14"/>
  <c r="O19" i="14" s="1"/>
  <c r="BE44" i="15"/>
  <c r="BD49" i="15"/>
  <c r="BD45" i="15"/>
  <c r="BD51" i="15" s="1"/>
  <c r="BD47" i="15"/>
  <c r="I44" i="15"/>
  <c r="H49" i="15"/>
  <c r="H45" i="15"/>
  <c r="H47" i="15"/>
  <c r="AM21" i="9"/>
  <c r="G21" i="9"/>
  <c r="BG19" i="9"/>
  <c r="AA19" i="9"/>
  <c r="K61" i="26" s="1"/>
  <c r="AU17" i="9"/>
  <c r="O17" i="9"/>
  <c r="AI15" i="9"/>
  <c r="AI16" i="9"/>
  <c r="BC13" i="9"/>
  <c r="A13" i="9"/>
  <c r="W13" i="9"/>
  <c r="AQ11" i="9"/>
  <c r="K11" i="9"/>
  <c r="AE9" i="9"/>
  <c r="AY7" i="9"/>
  <c r="S7" i="9"/>
  <c r="AX25" i="9"/>
  <c r="AY29" i="9" s="1"/>
  <c r="AX34" i="9"/>
  <c r="AX35" i="9"/>
  <c r="R25" i="9"/>
  <c r="S29" i="9" s="1"/>
  <c r="R34" i="9"/>
  <c r="R35" i="9"/>
  <c r="AE24" i="9"/>
  <c r="AE23" i="9"/>
  <c r="AE22" i="9"/>
  <c r="AY20" i="9"/>
  <c r="S20" i="9"/>
  <c r="AM18" i="9"/>
  <c r="G18" i="9"/>
  <c r="AU14" i="9"/>
  <c r="O14" i="9"/>
  <c r="AI12" i="9"/>
  <c r="BC10" i="9"/>
  <c r="A10" i="9"/>
  <c r="W10" i="9"/>
  <c r="AQ8" i="9"/>
  <c r="K8" i="9"/>
  <c r="AB25" i="9"/>
  <c r="AE6" i="9"/>
  <c r="AI21" i="9"/>
  <c r="BC19" i="9"/>
  <c r="A19" i="9"/>
  <c r="W19" i="9"/>
  <c r="K56" i="26" s="1"/>
  <c r="AQ17" i="9"/>
  <c r="K17" i="9"/>
  <c r="AE16" i="9"/>
  <c r="AE15" i="9"/>
  <c r="AY13" i="9"/>
  <c r="S13" i="9"/>
  <c r="AM11" i="9"/>
  <c r="G11" i="9"/>
  <c r="BG9" i="9"/>
  <c r="AA9" i="9"/>
  <c r="AU7" i="9"/>
  <c r="O7" i="9"/>
  <c r="AL25" i="9"/>
  <c r="AM31" i="9" s="1"/>
  <c r="AL34" i="9"/>
  <c r="AL35" i="9"/>
  <c r="F25" i="9"/>
  <c r="G27" i="9" s="1"/>
  <c r="F34" i="9"/>
  <c r="F35" i="9"/>
  <c r="AY23" i="9"/>
  <c r="AY22" i="9"/>
  <c r="AY24" i="9"/>
  <c r="S23" i="9"/>
  <c r="S22" i="9"/>
  <c r="S24" i="9"/>
  <c r="AM20" i="9"/>
  <c r="G20" i="9"/>
  <c r="BG18" i="9"/>
  <c r="AA18" i="9"/>
  <c r="AI14" i="9"/>
  <c r="BC12" i="9"/>
  <c r="A12" i="9"/>
  <c r="W12" i="9"/>
  <c r="AQ10" i="9"/>
  <c r="K10" i="9"/>
  <c r="AE8" i="9"/>
  <c r="AV25" i="9"/>
  <c r="AY6" i="9"/>
  <c r="P25" i="9"/>
  <c r="S6" i="9"/>
  <c r="AU30" i="9"/>
  <c r="O30" i="9"/>
  <c r="BD34" i="9"/>
  <c r="BG26" i="9"/>
  <c r="AN34" i="9"/>
  <c r="AQ26" i="9"/>
  <c r="X34" i="9"/>
  <c r="AA26" i="9"/>
  <c r="H34" i="9"/>
  <c r="A31" i="9"/>
  <c r="G31" i="9"/>
  <c r="AY27" i="9"/>
  <c r="BG32" i="9"/>
  <c r="AQ32" i="9"/>
  <c r="AA32" i="9"/>
  <c r="AM28" i="9"/>
  <c r="A28" i="9"/>
  <c r="G28" i="9"/>
  <c r="AY33" i="9"/>
  <c r="S33" i="9"/>
  <c r="AU29" i="9"/>
  <c r="O29" i="9"/>
  <c r="L52" i="15"/>
  <c r="BK45" i="24" a="1"/>
  <c r="BK45" i="24" s="1"/>
  <c r="BC45" i="24" a="1"/>
  <c r="BC45" i="24" s="1"/>
  <c r="AU45" i="24" a="1"/>
  <c r="AU45" i="24" s="1"/>
  <c r="AM45" i="24" a="1"/>
  <c r="AM45" i="24" s="1"/>
  <c r="AE45" i="24" a="1"/>
  <c r="AE45" i="24" s="1"/>
  <c r="W45" i="24" a="1"/>
  <c r="W45" i="24" s="1"/>
  <c r="O45" i="24" a="1"/>
  <c r="O45" i="24" s="1"/>
  <c r="G45" i="24" a="1"/>
  <c r="G45" i="24" s="1"/>
  <c r="BH43" i="24" a="1"/>
  <c r="BH43" i="24" s="1"/>
  <c r="AZ43" i="24" a="1"/>
  <c r="AZ43" i="24" s="1"/>
  <c r="AR43" i="24" a="1"/>
  <c r="AR43" i="24" s="1"/>
  <c r="AJ43" i="24" a="1"/>
  <c r="AJ43" i="24" s="1"/>
  <c r="AB43" i="24" a="1"/>
  <c r="AB43" i="24" s="1"/>
  <c r="T43" i="24" a="1"/>
  <c r="T43" i="24" s="1"/>
  <c r="L43" i="24" a="1"/>
  <c r="L43" i="24" s="1"/>
  <c r="D43" i="24" a="1"/>
  <c r="D43" i="24" s="1"/>
  <c r="BE41" i="24" a="1"/>
  <c r="BE41" i="24" s="1"/>
  <c r="AW41" i="24" a="1"/>
  <c r="AW41" i="24" s="1"/>
  <c r="AO41" i="24" a="1"/>
  <c r="AO41" i="24" s="1"/>
  <c r="AG41" i="24" a="1"/>
  <c r="AG41" i="24" s="1"/>
  <c r="Y41" i="24" a="1"/>
  <c r="Y41" i="24" s="1"/>
  <c r="Q41" i="24" a="1"/>
  <c r="Q41" i="24" s="1"/>
  <c r="I41" i="24" a="1"/>
  <c r="I41" i="24" s="1"/>
  <c r="BJ39" i="24" a="1"/>
  <c r="BJ39" i="24" s="1"/>
  <c r="BB39" i="24" a="1"/>
  <c r="BB39" i="24" s="1"/>
  <c r="AT39" i="24" a="1"/>
  <c r="AT39" i="24" s="1"/>
  <c r="AL39" i="24" a="1"/>
  <c r="AL39" i="24" s="1"/>
  <c r="AD39" i="24" a="1"/>
  <c r="AD39" i="24" s="1"/>
  <c r="V39" i="24" a="1"/>
  <c r="V39" i="24" s="1"/>
  <c r="N39" i="24" a="1"/>
  <c r="N39" i="24" s="1"/>
  <c r="F39" i="24" a="1"/>
  <c r="F39" i="24" s="1"/>
  <c r="BG37" i="24" a="1"/>
  <c r="BG37" i="24" s="1"/>
  <c r="AY37" i="24" a="1"/>
  <c r="AY37" i="24" s="1"/>
  <c r="AQ37" i="24" a="1"/>
  <c r="AQ37" i="24" s="1"/>
  <c r="AI37" i="24" a="1"/>
  <c r="AI37" i="24" s="1"/>
  <c r="AA37" i="24" a="1"/>
  <c r="AA37" i="24" s="1"/>
  <c r="S37" i="24" a="1"/>
  <c r="S37" i="24" s="1"/>
  <c r="K37" i="24" a="1"/>
  <c r="K37" i="24" s="1"/>
  <c r="C37" i="24" a="1"/>
  <c r="C37" i="24" s="1"/>
  <c r="A37" i="24" s="1"/>
  <c r="BD35" i="24" a="1"/>
  <c r="BD35" i="24" s="1"/>
  <c r="AV35" i="24" a="1"/>
  <c r="AV35" i="24" s="1"/>
  <c r="AN35" i="24" a="1"/>
  <c r="AN35" i="24" s="1"/>
  <c r="AF35" i="24" a="1"/>
  <c r="AF35" i="24" s="1"/>
  <c r="X35" i="24" a="1"/>
  <c r="X35" i="24" s="1"/>
  <c r="P35" i="24" a="1"/>
  <c r="P35" i="24" s="1"/>
  <c r="H35" i="24" a="1"/>
  <c r="H35" i="24" s="1"/>
  <c r="BI33" i="24" a="1"/>
  <c r="BI33" i="24" s="1"/>
  <c r="BA33" i="24" a="1"/>
  <c r="BA33" i="24" s="1"/>
  <c r="AS33" i="24" a="1"/>
  <c r="AS33" i="24" s="1"/>
  <c r="AK33" i="24" a="1"/>
  <c r="AK33" i="24" s="1"/>
  <c r="AC33" i="24" a="1"/>
  <c r="AC33" i="24" s="1"/>
  <c r="U33" i="24" a="1"/>
  <c r="U33" i="24" s="1"/>
  <c r="M33" i="24" a="1"/>
  <c r="M33" i="24" s="1"/>
  <c r="E33" i="24" a="1"/>
  <c r="E33" i="24" s="1"/>
  <c r="BF31" i="24" a="1"/>
  <c r="BF31" i="24" s="1"/>
  <c r="AX31" i="24" a="1"/>
  <c r="AX31" i="24" s="1"/>
  <c r="AP31" i="24" a="1"/>
  <c r="AP31" i="24" s="1"/>
  <c r="AH31" i="24" a="1"/>
  <c r="AH31" i="24" s="1"/>
  <c r="Z31" i="24" a="1"/>
  <c r="Z31" i="24" s="1"/>
  <c r="R31" i="24" a="1"/>
  <c r="R31" i="24" s="1"/>
  <c r="J31" i="24" a="1"/>
  <c r="J31" i="24" s="1"/>
  <c r="BK29" i="24" a="1"/>
  <c r="BK29" i="24" s="1"/>
  <c r="BC29" i="24" a="1"/>
  <c r="BC29" i="24" s="1"/>
  <c r="AU29" i="24" a="1"/>
  <c r="AU29" i="24" s="1"/>
  <c r="AM29" i="24" a="1"/>
  <c r="AM29" i="24" s="1"/>
  <c r="AE29" i="24" a="1"/>
  <c r="AE29" i="24" s="1"/>
  <c r="W29" i="24" a="1"/>
  <c r="W29" i="24" s="1"/>
  <c r="O29" i="24" a="1"/>
  <c r="O29" i="24" s="1"/>
  <c r="G29" i="24" a="1"/>
  <c r="G29" i="24" s="1"/>
  <c r="BH27" i="24" a="1"/>
  <c r="BH27" i="24" s="1"/>
  <c r="AZ27" i="24" a="1"/>
  <c r="AZ27" i="24" s="1"/>
  <c r="AR27" i="24" a="1"/>
  <c r="AR27" i="24" s="1"/>
  <c r="AJ27" i="24" a="1"/>
  <c r="AJ27" i="24" s="1"/>
  <c r="AB27" i="24" a="1"/>
  <c r="AB27" i="24" s="1"/>
  <c r="T27" i="24" a="1"/>
  <c r="T27" i="24" s="1"/>
  <c r="L27" i="24" a="1"/>
  <c r="L27" i="24" s="1"/>
  <c r="D27" i="24" a="1"/>
  <c r="D27" i="24" s="1"/>
  <c r="BE25" i="24" a="1"/>
  <c r="BE25" i="24" s="1"/>
  <c r="AW25" i="24" a="1"/>
  <c r="AW25" i="24" s="1"/>
  <c r="AO25" i="24" a="1"/>
  <c r="AO25" i="24" s="1"/>
  <c r="AG25" i="24" a="1"/>
  <c r="AG25" i="24" s="1"/>
  <c r="Y25" i="24" a="1"/>
  <c r="Y25" i="24" s="1"/>
  <c r="Q25" i="24" a="1"/>
  <c r="Q25" i="24" s="1"/>
  <c r="I25" i="24" a="1"/>
  <c r="I25" i="24" s="1"/>
  <c r="BJ23" i="24" a="1"/>
  <c r="BJ23" i="24" s="1"/>
  <c r="BB23" i="24" a="1"/>
  <c r="BB23" i="24" s="1"/>
  <c r="AT23" i="24" a="1"/>
  <c r="AT23" i="24" s="1"/>
  <c r="AL23" i="24" a="1"/>
  <c r="AL23" i="24" s="1"/>
  <c r="AD23" i="24" a="1"/>
  <c r="AD23" i="24" s="1"/>
  <c r="V23" i="24" a="1"/>
  <c r="V23" i="24" s="1"/>
  <c r="N23" i="24" a="1"/>
  <c r="N23" i="24" s="1"/>
  <c r="F23" i="24" a="1"/>
  <c r="F23" i="24" s="1"/>
  <c r="BG21" i="24" a="1"/>
  <c r="BG21" i="24" s="1"/>
  <c r="AY21" i="24" a="1"/>
  <c r="AY21" i="24" s="1"/>
  <c r="AQ21" i="24" a="1"/>
  <c r="AQ21" i="24" s="1"/>
  <c r="AI21" i="24" a="1"/>
  <c r="AI21" i="24" s="1"/>
  <c r="AA21" i="24" a="1"/>
  <c r="AA21" i="24" s="1"/>
  <c r="S21" i="24" a="1"/>
  <c r="S21" i="24" s="1"/>
  <c r="K21" i="24" a="1"/>
  <c r="K21" i="24" s="1"/>
  <c r="C21" i="24" a="1"/>
  <c r="C21" i="24" s="1"/>
  <c r="A21" i="24" s="1"/>
  <c r="BD19" i="24" a="1"/>
  <c r="BD19" i="24" s="1"/>
  <c r="AV19" i="24" a="1"/>
  <c r="AV19" i="24" s="1"/>
  <c r="AN19" i="24" a="1"/>
  <c r="AN19" i="24" s="1"/>
  <c r="AF19" i="24" a="1"/>
  <c r="AF19" i="24" s="1"/>
  <c r="X19" i="24" a="1"/>
  <c r="X19" i="24" s="1"/>
  <c r="P19" i="24" a="1"/>
  <c r="P19" i="24" s="1"/>
  <c r="H19" i="24" a="1"/>
  <c r="H19" i="24" s="1"/>
  <c r="BI17" i="24" a="1"/>
  <c r="BI17" i="24" s="1"/>
  <c r="BA17" i="24" a="1"/>
  <c r="BA17" i="24" s="1"/>
  <c r="AS17" i="24" a="1"/>
  <c r="AS17" i="24" s="1"/>
  <c r="AK17" i="24" a="1"/>
  <c r="AK17" i="24" s="1"/>
  <c r="AC17" i="24" a="1"/>
  <c r="AC17" i="24" s="1"/>
  <c r="U17" i="24" a="1"/>
  <c r="U17" i="24" s="1"/>
  <c r="M17" i="24" a="1"/>
  <c r="M17" i="24" s="1"/>
  <c r="E17" i="24" a="1"/>
  <c r="E17" i="24" s="1"/>
  <c r="BF15" i="24" a="1"/>
  <c r="BF15" i="24" s="1"/>
  <c r="AX15" i="24" a="1"/>
  <c r="AX15" i="24" s="1"/>
  <c r="AP15" i="24" a="1"/>
  <c r="AP15" i="24" s="1"/>
  <c r="AH15" i="24" a="1"/>
  <c r="AH15" i="24" s="1"/>
  <c r="Z15" i="24" a="1"/>
  <c r="Z15" i="24" s="1"/>
  <c r="R15" i="24" a="1"/>
  <c r="R15" i="24" s="1"/>
  <c r="J15" i="24" a="1"/>
  <c r="J15" i="24" s="1"/>
  <c r="BK13" i="24" a="1"/>
  <c r="BK13" i="24" s="1"/>
  <c r="BC13" i="24" a="1"/>
  <c r="BC13" i="24" s="1"/>
  <c r="AU13" i="24" a="1"/>
  <c r="AU13" i="24" s="1"/>
  <c r="AM13" i="24" a="1"/>
  <c r="AM13" i="24" s="1"/>
  <c r="AE13" i="24" a="1"/>
  <c r="AE13" i="24" s="1"/>
  <c r="W13" i="24" a="1"/>
  <c r="W13" i="24" s="1"/>
  <c r="O13" i="24" a="1"/>
  <c r="O13" i="24" s="1"/>
  <c r="G13" i="24" a="1"/>
  <c r="G13" i="24" s="1"/>
  <c r="BH11" i="24" a="1"/>
  <c r="BH11" i="24" s="1"/>
  <c r="AZ11" i="24" a="1"/>
  <c r="AZ11" i="24" s="1"/>
  <c r="AR11" i="24" a="1"/>
  <c r="AR11" i="24" s="1"/>
  <c r="AJ11" i="24" a="1"/>
  <c r="AJ11" i="24" s="1"/>
  <c r="AB11" i="24" a="1"/>
  <c r="AB11" i="24" s="1"/>
  <c r="T11" i="24" a="1"/>
  <c r="T11" i="24" s="1"/>
  <c r="L11" i="24" a="1"/>
  <c r="L11" i="24" s="1"/>
  <c r="D11" i="24" a="1"/>
  <c r="D11" i="24" s="1"/>
  <c r="BE9" i="24" a="1"/>
  <c r="BE9" i="24" s="1"/>
  <c r="AW9" i="24" a="1"/>
  <c r="AW9" i="24" s="1"/>
  <c r="AO9" i="24" a="1"/>
  <c r="AO9" i="24" s="1"/>
  <c r="AG9" i="24" a="1"/>
  <c r="AG9" i="24" s="1"/>
  <c r="Y9" i="24" a="1"/>
  <c r="Y9" i="24" s="1"/>
  <c r="BK8" i="24" a="1"/>
  <c r="BK8" i="24" s="1"/>
  <c r="AU8" i="24" a="1"/>
  <c r="AU8" i="24" s="1"/>
  <c r="AE8" i="24" a="1"/>
  <c r="AE8" i="24" s="1"/>
  <c r="O8" i="24" a="1"/>
  <c r="O8" i="24" s="1"/>
  <c r="AX7" i="24" a="1"/>
  <c r="AX7" i="24" s="1"/>
  <c r="T7" i="24" a="1"/>
  <c r="T7" i="24" s="1"/>
  <c r="D7" i="24" a="1"/>
  <c r="D7" i="24" s="1"/>
  <c r="AY5" i="24" a="1"/>
  <c r="AY5" i="24" s="1"/>
  <c r="AI5" i="24" a="1"/>
  <c r="AI5" i="24" s="1"/>
  <c r="BJ44" i="24" a="1"/>
  <c r="BJ44" i="24" s="1"/>
  <c r="BB44" i="24" a="1"/>
  <c r="BB44" i="24" s="1"/>
  <c r="AT44" i="24" a="1"/>
  <c r="AT44" i="24" s="1"/>
  <c r="AL44" i="24" a="1"/>
  <c r="AL44" i="24" s="1"/>
  <c r="AD44" i="24" a="1"/>
  <c r="AD44" i="24" s="1"/>
  <c r="V44" i="24" a="1"/>
  <c r="V44" i="24" s="1"/>
  <c r="N44" i="24" a="1"/>
  <c r="N44" i="24" s="1"/>
  <c r="F44" i="24" a="1"/>
  <c r="F44" i="24" s="1"/>
  <c r="BG42" i="24" a="1"/>
  <c r="BG42" i="24" s="1"/>
  <c r="AY42" i="24" a="1"/>
  <c r="AY42" i="24" s="1"/>
  <c r="AQ42" i="24" a="1"/>
  <c r="AQ42" i="24" s="1"/>
  <c r="AI42" i="24" a="1"/>
  <c r="AI42" i="24" s="1"/>
  <c r="AA42" i="24" a="1"/>
  <c r="AA42" i="24" s="1"/>
  <c r="S42" i="24" a="1"/>
  <c r="S42" i="24" s="1"/>
  <c r="K42" i="24" a="1"/>
  <c r="K42" i="24" s="1"/>
  <c r="C42" i="24" a="1"/>
  <c r="C42" i="24" s="1"/>
  <c r="A42" i="24" s="1"/>
  <c r="BD40" i="24" a="1"/>
  <c r="BD40" i="24" s="1"/>
  <c r="AV40" i="24" a="1"/>
  <c r="AV40" i="24" s="1"/>
  <c r="AN40" i="24" a="1"/>
  <c r="AN40" i="24" s="1"/>
  <c r="AF40" i="24" a="1"/>
  <c r="AF40" i="24" s="1"/>
  <c r="X40" i="24" a="1"/>
  <c r="X40" i="24" s="1"/>
  <c r="P40" i="24" a="1"/>
  <c r="P40" i="24" s="1"/>
  <c r="H40" i="24" a="1"/>
  <c r="H40" i="24" s="1"/>
  <c r="BI38" i="24" a="1"/>
  <c r="BI38" i="24" s="1"/>
  <c r="BA38" i="24" a="1"/>
  <c r="BA38" i="24" s="1"/>
  <c r="AS38" i="24" a="1"/>
  <c r="AS38" i="24" s="1"/>
  <c r="AK38" i="24" a="1"/>
  <c r="AK38" i="24" s="1"/>
  <c r="AC38" i="24" a="1"/>
  <c r="AC38" i="24" s="1"/>
  <c r="U38" i="24" a="1"/>
  <c r="U38" i="24" s="1"/>
  <c r="M38" i="24" a="1"/>
  <c r="M38" i="24" s="1"/>
  <c r="E38" i="24" a="1"/>
  <c r="E38" i="24" s="1"/>
  <c r="BF36" i="24" a="1"/>
  <c r="BF36" i="24" s="1"/>
  <c r="AX36" i="24" a="1"/>
  <c r="AX36" i="24" s="1"/>
  <c r="AP36" i="24" a="1"/>
  <c r="AP36" i="24" s="1"/>
  <c r="AH36" i="24" a="1"/>
  <c r="AH36" i="24" s="1"/>
  <c r="Z36" i="24" a="1"/>
  <c r="Z36" i="24" s="1"/>
  <c r="R36" i="24" a="1"/>
  <c r="R36" i="24" s="1"/>
  <c r="J36" i="24" a="1"/>
  <c r="J36" i="24" s="1"/>
  <c r="BK34" i="24" a="1"/>
  <c r="BK34" i="24" s="1"/>
  <c r="BC34" i="24" a="1"/>
  <c r="BC34" i="24" s="1"/>
  <c r="AU34" i="24" a="1"/>
  <c r="AU34" i="24" s="1"/>
  <c r="AM34" i="24" a="1"/>
  <c r="AM34" i="24" s="1"/>
  <c r="AE34" i="24" a="1"/>
  <c r="AE34" i="24" s="1"/>
  <c r="W34" i="24" a="1"/>
  <c r="W34" i="24" s="1"/>
  <c r="O34" i="24" a="1"/>
  <c r="O34" i="24" s="1"/>
  <c r="G34" i="24" a="1"/>
  <c r="G34" i="24" s="1"/>
  <c r="BH32" i="24" a="1"/>
  <c r="BH32" i="24" s="1"/>
  <c r="AZ32" i="24" a="1"/>
  <c r="AZ32" i="24" s="1"/>
  <c r="AR32" i="24" a="1"/>
  <c r="AR32" i="24" s="1"/>
  <c r="AJ32" i="24" a="1"/>
  <c r="AJ32" i="24" s="1"/>
  <c r="AB32" i="24" a="1"/>
  <c r="AB32" i="24" s="1"/>
  <c r="T32" i="24" a="1"/>
  <c r="T32" i="24" s="1"/>
  <c r="L32" i="24" a="1"/>
  <c r="L32" i="24" s="1"/>
  <c r="D32" i="24" a="1"/>
  <c r="D32" i="24" s="1"/>
  <c r="BE30" i="24" a="1"/>
  <c r="BE30" i="24" s="1"/>
  <c r="AW30" i="24" a="1"/>
  <c r="AW30" i="24" s="1"/>
  <c r="AO30" i="24" a="1"/>
  <c r="AO30" i="24" s="1"/>
  <c r="AG30" i="24" a="1"/>
  <c r="AG30" i="24" s="1"/>
  <c r="Y30" i="24" a="1"/>
  <c r="Y30" i="24" s="1"/>
  <c r="Q30" i="24" a="1"/>
  <c r="Q30" i="24" s="1"/>
  <c r="I30" i="24" a="1"/>
  <c r="I30" i="24" s="1"/>
  <c r="BJ28" i="24" a="1"/>
  <c r="BJ28" i="24" s="1"/>
  <c r="BB28" i="24" a="1"/>
  <c r="BB28" i="24" s="1"/>
  <c r="AT28" i="24" a="1"/>
  <c r="AT28" i="24" s="1"/>
  <c r="AL28" i="24" a="1"/>
  <c r="AL28" i="24" s="1"/>
  <c r="AD28" i="24" a="1"/>
  <c r="AD28" i="24" s="1"/>
  <c r="V28" i="24" a="1"/>
  <c r="V28" i="24" s="1"/>
  <c r="N28" i="24" a="1"/>
  <c r="N28" i="24" s="1"/>
  <c r="F28" i="24" a="1"/>
  <c r="F28" i="24" s="1"/>
  <c r="BG26" i="24" a="1"/>
  <c r="BG26" i="24" s="1"/>
  <c r="AY26" i="24" a="1"/>
  <c r="AY26" i="24" s="1"/>
  <c r="AQ26" i="24" a="1"/>
  <c r="AQ26" i="24" s="1"/>
  <c r="AI26" i="24" a="1"/>
  <c r="AI26" i="24" s="1"/>
  <c r="AA26" i="24" a="1"/>
  <c r="AA26" i="24" s="1"/>
  <c r="S26" i="24" a="1"/>
  <c r="S26" i="24" s="1"/>
  <c r="K26" i="24" a="1"/>
  <c r="K26" i="24" s="1"/>
  <c r="C26" i="24" a="1"/>
  <c r="C26" i="24" s="1"/>
  <c r="A26" i="24" s="1"/>
  <c r="BD24" i="24" a="1"/>
  <c r="BD24" i="24" s="1"/>
  <c r="AV24" i="24" a="1"/>
  <c r="AV24" i="24" s="1"/>
  <c r="AN24" i="24" a="1"/>
  <c r="AN24" i="24" s="1"/>
  <c r="AF24" i="24" a="1"/>
  <c r="AF24" i="24" s="1"/>
  <c r="X24" i="24" a="1"/>
  <c r="X24" i="24" s="1"/>
  <c r="P24" i="24" a="1"/>
  <c r="P24" i="24" s="1"/>
  <c r="H24" i="24" a="1"/>
  <c r="H24" i="24" s="1"/>
  <c r="BI22" i="24" a="1"/>
  <c r="BI22" i="24" s="1"/>
  <c r="BA22" i="24" a="1"/>
  <c r="BA22" i="24" s="1"/>
  <c r="AS22" i="24" a="1"/>
  <c r="AS22" i="24" s="1"/>
  <c r="AK22" i="24" a="1"/>
  <c r="AK22" i="24" s="1"/>
  <c r="AC22" i="24" a="1"/>
  <c r="AC22" i="24" s="1"/>
  <c r="U22" i="24" a="1"/>
  <c r="U22" i="24" s="1"/>
  <c r="M22" i="24" a="1"/>
  <c r="M22" i="24" s="1"/>
  <c r="E22" i="24" a="1"/>
  <c r="E22" i="24" s="1"/>
  <c r="BF20" i="24" a="1"/>
  <c r="BF20" i="24" s="1"/>
  <c r="AX20" i="24" a="1"/>
  <c r="AX20" i="24" s="1"/>
  <c r="AP20" i="24" a="1"/>
  <c r="AP20" i="24" s="1"/>
  <c r="AH20" i="24" a="1"/>
  <c r="AH20" i="24" s="1"/>
  <c r="Z20" i="24" a="1"/>
  <c r="Z20" i="24" s="1"/>
  <c r="R20" i="24" a="1"/>
  <c r="R20" i="24" s="1"/>
  <c r="J20" i="24" a="1"/>
  <c r="J20" i="24" s="1"/>
  <c r="BK18" i="24" a="1"/>
  <c r="BK18" i="24" s="1"/>
  <c r="BC18" i="24" a="1"/>
  <c r="BC18" i="24" s="1"/>
  <c r="AU18" i="24" a="1"/>
  <c r="AU18" i="24" s="1"/>
  <c r="AM18" i="24" a="1"/>
  <c r="AM18" i="24" s="1"/>
  <c r="AE18" i="24" a="1"/>
  <c r="AE18" i="24" s="1"/>
  <c r="W18" i="24" a="1"/>
  <c r="W18" i="24" s="1"/>
  <c r="O18" i="24" a="1"/>
  <c r="O18" i="24" s="1"/>
  <c r="G18" i="24" a="1"/>
  <c r="G18" i="24" s="1"/>
  <c r="BH16" i="24" a="1"/>
  <c r="BH16" i="24" s="1"/>
  <c r="AZ16" i="24" a="1"/>
  <c r="AZ16" i="24" s="1"/>
  <c r="AR16" i="24" a="1"/>
  <c r="AR16" i="24" s="1"/>
  <c r="AJ16" i="24" a="1"/>
  <c r="AJ16" i="24" s="1"/>
  <c r="AB16" i="24" a="1"/>
  <c r="AB16" i="24" s="1"/>
  <c r="T16" i="24" a="1"/>
  <c r="T16" i="24" s="1"/>
  <c r="L16" i="24" a="1"/>
  <c r="L16" i="24" s="1"/>
  <c r="D16" i="24" a="1"/>
  <c r="D16" i="24" s="1"/>
  <c r="BE14" i="24" a="1"/>
  <c r="BE14" i="24" s="1"/>
  <c r="AW14" i="24" a="1"/>
  <c r="AW14" i="24" s="1"/>
  <c r="AO14" i="24" a="1"/>
  <c r="AO14" i="24" s="1"/>
  <c r="AG14" i="24" a="1"/>
  <c r="AG14" i="24" s="1"/>
  <c r="Y14" i="24" a="1"/>
  <c r="Y14" i="24" s="1"/>
  <c r="Q14" i="24" a="1"/>
  <c r="Q14" i="24" s="1"/>
  <c r="I14" i="24" a="1"/>
  <c r="I14" i="24" s="1"/>
  <c r="BJ12" i="24" a="1"/>
  <c r="BJ12" i="24" s="1"/>
  <c r="BB12" i="24" a="1"/>
  <c r="BB12" i="24" s="1"/>
  <c r="AT12" i="24" a="1"/>
  <c r="AT12" i="24" s="1"/>
  <c r="AL12" i="24" a="1"/>
  <c r="AL12" i="24" s="1"/>
  <c r="AD12" i="24" a="1"/>
  <c r="AD12" i="24" s="1"/>
  <c r="V12" i="24" a="1"/>
  <c r="V12" i="24" s="1"/>
  <c r="N12" i="24" a="1"/>
  <c r="N12" i="24" s="1"/>
  <c r="F12" i="24" a="1"/>
  <c r="F12" i="24" s="1"/>
  <c r="BG10" i="24" a="1"/>
  <c r="BG10" i="24" s="1"/>
  <c r="AY10" i="24" a="1"/>
  <c r="AY10" i="24" s="1"/>
  <c r="AQ10" i="24" a="1"/>
  <c r="AQ10" i="24" s="1"/>
  <c r="AI10" i="24" a="1"/>
  <c r="AI10" i="24" s="1"/>
  <c r="AA10" i="24" a="1"/>
  <c r="AA10" i="24" s="1"/>
  <c r="S10" i="24" a="1"/>
  <c r="S10" i="24" s="1"/>
  <c r="K10" i="24" a="1"/>
  <c r="K10" i="24" s="1"/>
  <c r="C10" i="24" a="1"/>
  <c r="C10" i="24" s="1"/>
  <c r="A10" i="24" s="1"/>
  <c r="BE8" i="24" a="1"/>
  <c r="BE8" i="24" s="1"/>
  <c r="AO8" i="24" a="1"/>
  <c r="AO8" i="24" s="1"/>
  <c r="Y8" i="24" a="1"/>
  <c r="Y8" i="24" s="1"/>
  <c r="I8" i="24" a="1"/>
  <c r="I8" i="24" s="1"/>
  <c r="AR7" i="24" a="1"/>
  <c r="AR7" i="24" s="1"/>
  <c r="BD6" i="24" a="1"/>
  <c r="BD6" i="24" s="1"/>
  <c r="AN6" i="24" a="1"/>
  <c r="AN6" i="24" s="1"/>
  <c r="X6" i="24" a="1"/>
  <c r="X6" i="24" s="1"/>
  <c r="H6" i="24" a="1"/>
  <c r="H6" i="24" s="1"/>
  <c r="H47" i="24" s="1"/>
  <c r="BF45" i="24" a="1"/>
  <c r="BF45" i="24" s="1"/>
  <c r="AX45" i="24" a="1"/>
  <c r="AX45" i="24" s="1"/>
  <c r="AP45" i="24" a="1"/>
  <c r="AP45" i="24" s="1"/>
  <c r="AH45" i="24" a="1"/>
  <c r="AH45" i="24" s="1"/>
  <c r="Z45" i="24" a="1"/>
  <c r="Z45" i="24" s="1"/>
  <c r="R45" i="24" a="1"/>
  <c r="R45" i="24" s="1"/>
  <c r="J45" i="24" a="1"/>
  <c r="J45" i="24" s="1"/>
  <c r="BK43" i="24" a="1"/>
  <c r="BK43" i="24" s="1"/>
  <c r="BC43" i="24" a="1"/>
  <c r="BC43" i="24" s="1"/>
  <c r="AU43" i="24" a="1"/>
  <c r="AU43" i="24" s="1"/>
  <c r="AM43" i="24" a="1"/>
  <c r="AM43" i="24" s="1"/>
  <c r="AE43" i="24" a="1"/>
  <c r="AE43" i="24" s="1"/>
  <c r="W43" i="24" a="1"/>
  <c r="W43" i="24" s="1"/>
  <c r="O43" i="24" a="1"/>
  <c r="O43" i="24" s="1"/>
  <c r="G43" i="24" a="1"/>
  <c r="G43" i="24" s="1"/>
  <c r="BH41" i="24" a="1"/>
  <c r="BH41" i="24" s="1"/>
  <c r="AZ41" i="24" a="1"/>
  <c r="AZ41" i="24" s="1"/>
  <c r="AR41" i="24" a="1"/>
  <c r="AR41" i="24" s="1"/>
  <c r="AJ41" i="24" a="1"/>
  <c r="AJ41" i="24" s="1"/>
  <c r="AB41" i="24" a="1"/>
  <c r="AB41" i="24" s="1"/>
  <c r="T41" i="24" a="1"/>
  <c r="T41" i="24" s="1"/>
  <c r="L41" i="24" a="1"/>
  <c r="L41" i="24" s="1"/>
  <c r="D41" i="24" a="1"/>
  <c r="D41" i="24" s="1"/>
  <c r="BE39" i="24" a="1"/>
  <c r="BE39" i="24" s="1"/>
  <c r="AW39" i="24" a="1"/>
  <c r="AW39" i="24" s="1"/>
  <c r="AO39" i="24" a="1"/>
  <c r="AO39" i="24" s="1"/>
  <c r="AG39" i="24" a="1"/>
  <c r="AG39" i="24" s="1"/>
  <c r="Y39" i="24" a="1"/>
  <c r="Y39" i="24" s="1"/>
  <c r="Q39" i="24" a="1"/>
  <c r="Q39" i="24" s="1"/>
  <c r="I39" i="24" a="1"/>
  <c r="I39" i="24" s="1"/>
  <c r="BJ37" i="24" a="1"/>
  <c r="BJ37" i="24" s="1"/>
  <c r="BB37" i="24" a="1"/>
  <c r="BB37" i="24" s="1"/>
  <c r="AT37" i="24" a="1"/>
  <c r="AT37" i="24" s="1"/>
  <c r="AL37" i="24" a="1"/>
  <c r="AL37" i="24" s="1"/>
  <c r="AD37" i="24" a="1"/>
  <c r="AD37" i="24" s="1"/>
  <c r="V37" i="24" a="1"/>
  <c r="V37" i="24" s="1"/>
  <c r="N37" i="24" a="1"/>
  <c r="N37" i="24" s="1"/>
  <c r="F37" i="24" a="1"/>
  <c r="F37" i="24" s="1"/>
  <c r="BG35" i="24" a="1"/>
  <c r="BG35" i="24" s="1"/>
  <c r="AY35" i="24" a="1"/>
  <c r="AY35" i="24" s="1"/>
  <c r="AQ35" i="24" a="1"/>
  <c r="AQ35" i="24" s="1"/>
  <c r="AI35" i="24" a="1"/>
  <c r="AI35" i="24" s="1"/>
  <c r="AA35" i="24" a="1"/>
  <c r="AA35" i="24" s="1"/>
  <c r="S35" i="24" a="1"/>
  <c r="S35" i="24" s="1"/>
  <c r="K35" i="24" a="1"/>
  <c r="K35" i="24" s="1"/>
  <c r="C35" i="24" a="1"/>
  <c r="C35" i="24" s="1"/>
  <c r="A35" i="24" s="1"/>
  <c r="BD33" i="24" a="1"/>
  <c r="BD33" i="24" s="1"/>
  <c r="AV33" i="24" a="1"/>
  <c r="AV33" i="24" s="1"/>
  <c r="AN33" i="24" a="1"/>
  <c r="AN33" i="24" s="1"/>
  <c r="AF33" i="24" a="1"/>
  <c r="AF33" i="24" s="1"/>
  <c r="X33" i="24" a="1"/>
  <c r="X33" i="24" s="1"/>
  <c r="P33" i="24" a="1"/>
  <c r="P33" i="24" s="1"/>
  <c r="H33" i="24" a="1"/>
  <c r="H33" i="24" s="1"/>
  <c r="BI31" i="24" a="1"/>
  <c r="BI31" i="24" s="1"/>
  <c r="BA31" i="24" a="1"/>
  <c r="BA31" i="24" s="1"/>
  <c r="AS31" i="24" a="1"/>
  <c r="AS31" i="24" s="1"/>
  <c r="AK31" i="24" a="1"/>
  <c r="AK31" i="24" s="1"/>
  <c r="AC31" i="24" a="1"/>
  <c r="AC31" i="24" s="1"/>
  <c r="U31" i="24" a="1"/>
  <c r="U31" i="24" s="1"/>
  <c r="M31" i="24" a="1"/>
  <c r="M31" i="24" s="1"/>
  <c r="E31" i="24" a="1"/>
  <c r="E31" i="24" s="1"/>
  <c r="BF29" i="24" a="1"/>
  <c r="BF29" i="24" s="1"/>
  <c r="AX29" i="24" a="1"/>
  <c r="AX29" i="24" s="1"/>
  <c r="AP29" i="24" a="1"/>
  <c r="AP29" i="24" s="1"/>
  <c r="AH29" i="24" a="1"/>
  <c r="AH29" i="24" s="1"/>
  <c r="Z29" i="24" a="1"/>
  <c r="Z29" i="24" s="1"/>
  <c r="R29" i="24" a="1"/>
  <c r="R29" i="24" s="1"/>
  <c r="J29" i="24" a="1"/>
  <c r="J29" i="24" s="1"/>
  <c r="BK27" i="24" a="1"/>
  <c r="BK27" i="24" s="1"/>
  <c r="BC27" i="24" a="1"/>
  <c r="BC27" i="24" s="1"/>
  <c r="AU27" i="24" a="1"/>
  <c r="AU27" i="24" s="1"/>
  <c r="AM27" i="24" a="1"/>
  <c r="AM27" i="24" s="1"/>
  <c r="AE27" i="24" a="1"/>
  <c r="AE27" i="24" s="1"/>
  <c r="W27" i="24" a="1"/>
  <c r="W27" i="24" s="1"/>
  <c r="O27" i="24" a="1"/>
  <c r="O27" i="24" s="1"/>
  <c r="G27" i="24" a="1"/>
  <c r="G27" i="24" s="1"/>
  <c r="BH25" i="24" a="1"/>
  <c r="BH25" i="24" s="1"/>
  <c r="AZ25" i="24" a="1"/>
  <c r="AZ25" i="24" s="1"/>
  <c r="AR25" i="24" a="1"/>
  <c r="AR25" i="24" s="1"/>
  <c r="AJ25" i="24" a="1"/>
  <c r="AJ25" i="24" s="1"/>
  <c r="AB25" i="24" a="1"/>
  <c r="AB25" i="24" s="1"/>
  <c r="T25" i="24" a="1"/>
  <c r="T25" i="24" s="1"/>
  <c r="L25" i="24" a="1"/>
  <c r="L25" i="24" s="1"/>
  <c r="D25" i="24" a="1"/>
  <c r="D25" i="24" s="1"/>
  <c r="BE23" i="24" a="1"/>
  <c r="BE23" i="24" s="1"/>
  <c r="AW23" i="24" a="1"/>
  <c r="AW23" i="24" s="1"/>
  <c r="AO23" i="24" a="1"/>
  <c r="AO23" i="24" s="1"/>
  <c r="AG23" i="24" a="1"/>
  <c r="AG23" i="24" s="1"/>
  <c r="Y23" i="24" a="1"/>
  <c r="Y23" i="24" s="1"/>
  <c r="Q23" i="24" a="1"/>
  <c r="Q23" i="24" s="1"/>
  <c r="I23" i="24" a="1"/>
  <c r="I23" i="24" s="1"/>
  <c r="BJ21" i="24" a="1"/>
  <c r="BJ21" i="24" s="1"/>
  <c r="BB21" i="24" a="1"/>
  <c r="BB21" i="24" s="1"/>
  <c r="AT21" i="24" a="1"/>
  <c r="AT21" i="24" s="1"/>
  <c r="AL21" i="24" a="1"/>
  <c r="AL21" i="24" s="1"/>
  <c r="AD21" i="24" a="1"/>
  <c r="AD21" i="24" s="1"/>
  <c r="V21" i="24" a="1"/>
  <c r="V21" i="24" s="1"/>
  <c r="N21" i="24" a="1"/>
  <c r="N21" i="24" s="1"/>
  <c r="F21" i="24" a="1"/>
  <c r="F21" i="24" s="1"/>
  <c r="BG19" i="24" a="1"/>
  <c r="BG19" i="24" s="1"/>
  <c r="AY19" i="24" a="1"/>
  <c r="AY19" i="24" s="1"/>
  <c r="AQ19" i="24" a="1"/>
  <c r="AQ19" i="24" s="1"/>
  <c r="AI19" i="24" a="1"/>
  <c r="AI19" i="24" s="1"/>
  <c r="AA19" i="24" a="1"/>
  <c r="AA19" i="24" s="1"/>
  <c r="S19" i="24" a="1"/>
  <c r="S19" i="24" s="1"/>
  <c r="K19" i="24" a="1"/>
  <c r="K19" i="24" s="1"/>
  <c r="C19" i="24" a="1"/>
  <c r="C19" i="24" s="1"/>
  <c r="A19" i="24" s="1"/>
  <c r="BD17" i="24" a="1"/>
  <c r="BD17" i="24" s="1"/>
  <c r="AV17" i="24" a="1"/>
  <c r="AV17" i="24" s="1"/>
  <c r="AN17" i="24" a="1"/>
  <c r="AN17" i="24" s="1"/>
  <c r="AF17" i="24" a="1"/>
  <c r="AF17" i="24" s="1"/>
  <c r="X17" i="24" a="1"/>
  <c r="X17" i="24" s="1"/>
  <c r="P17" i="24" a="1"/>
  <c r="P17" i="24" s="1"/>
  <c r="H17" i="24" a="1"/>
  <c r="H17" i="24" s="1"/>
  <c r="BI15" i="24" a="1"/>
  <c r="BI15" i="24" s="1"/>
  <c r="BA15" i="24" a="1"/>
  <c r="BA15" i="24" s="1"/>
  <c r="AS15" i="24" a="1"/>
  <c r="AS15" i="24" s="1"/>
  <c r="AK15" i="24" a="1"/>
  <c r="AK15" i="24" s="1"/>
  <c r="AC15" i="24" a="1"/>
  <c r="AC15" i="24" s="1"/>
  <c r="U15" i="24" a="1"/>
  <c r="U15" i="24" s="1"/>
  <c r="M15" i="24" a="1"/>
  <c r="M15" i="24" s="1"/>
  <c r="E15" i="24" a="1"/>
  <c r="E15" i="24" s="1"/>
  <c r="BF13" i="24" a="1"/>
  <c r="BF13" i="24" s="1"/>
  <c r="AX13" i="24" a="1"/>
  <c r="AX13" i="24" s="1"/>
  <c r="AP13" i="24" a="1"/>
  <c r="AP13" i="24" s="1"/>
  <c r="AH13" i="24" a="1"/>
  <c r="AH13" i="24" s="1"/>
  <c r="Z13" i="24" a="1"/>
  <c r="Z13" i="24" s="1"/>
  <c r="R13" i="24" a="1"/>
  <c r="R13" i="24" s="1"/>
  <c r="J13" i="24" a="1"/>
  <c r="J13" i="24" s="1"/>
  <c r="BK11" i="24" a="1"/>
  <c r="BK11" i="24" s="1"/>
  <c r="BC11" i="24" a="1"/>
  <c r="BC11" i="24" s="1"/>
  <c r="AU11" i="24" a="1"/>
  <c r="AU11" i="24" s="1"/>
  <c r="AM11" i="24" a="1"/>
  <c r="AM11" i="24" s="1"/>
  <c r="AE11" i="24" a="1"/>
  <c r="AE11" i="24" s="1"/>
  <c r="W11" i="24" a="1"/>
  <c r="W11" i="24" s="1"/>
  <c r="O11" i="24" a="1"/>
  <c r="O11" i="24" s="1"/>
  <c r="G11" i="24" a="1"/>
  <c r="G11" i="24" s="1"/>
  <c r="BH9" i="24" a="1"/>
  <c r="BH9" i="24" s="1"/>
  <c r="AZ9" i="24" a="1"/>
  <c r="AZ9" i="24" s="1"/>
  <c r="AR9" i="24" a="1"/>
  <c r="AR9" i="24" s="1"/>
  <c r="AJ9" i="24" a="1"/>
  <c r="AJ9" i="24" s="1"/>
  <c r="AB9" i="24" a="1"/>
  <c r="AB9" i="24" s="1"/>
  <c r="K9" i="24" a="1"/>
  <c r="K9" i="24" s="1"/>
  <c r="BB8" i="24" a="1"/>
  <c r="BB8" i="24" s="1"/>
  <c r="AL8" i="24" a="1"/>
  <c r="AL8" i="24" s="1"/>
  <c r="V8" i="24" a="1"/>
  <c r="V8" i="24" s="1"/>
  <c r="F8" i="24" a="1"/>
  <c r="F8" i="24" s="1"/>
  <c r="AT7" i="24" a="1"/>
  <c r="AT7" i="24" s="1"/>
  <c r="R7" i="24" a="1"/>
  <c r="R7" i="24" s="1"/>
  <c r="BI5" i="24" a="1"/>
  <c r="BI5" i="24" s="1"/>
  <c r="AS5" i="24" a="1"/>
  <c r="AS5" i="24" s="1"/>
  <c r="AC5" i="24" a="1"/>
  <c r="AC5" i="24" s="1"/>
  <c r="BI44" i="24" a="1"/>
  <c r="BI44" i="24" s="1"/>
  <c r="BA44" i="24" a="1"/>
  <c r="BA44" i="24" s="1"/>
  <c r="AS44" i="24" a="1"/>
  <c r="AS44" i="24" s="1"/>
  <c r="AK44" i="24" a="1"/>
  <c r="AK44" i="24" s="1"/>
  <c r="AC44" i="24" a="1"/>
  <c r="AC44" i="24" s="1"/>
  <c r="U44" i="24" a="1"/>
  <c r="U44" i="24" s="1"/>
  <c r="M44" i="24" a="1"/>
  <c r="M44" i="24" s="1"/>
  <c r="E44" i="24" a="1"/>
  <c r="E44" i="24" s="1"/>
  <c r="BF42" i="24" a="1"/>
  <c r="BF42" i="24" s="1"/>
  <c r="AX42" i="24" a="1"/>
  <c r="AX42" i="24" s="1"/>
  <c r="AP42" i="24" a="1"/>
  <c r="AP42" i="24" s="1"/>
  <c r="AH42" i="24" a="1"/>
  <c r="AH42" i="24" s="1"/>
  <c r="Z42" i="24" a="1"/>
  <c r="Z42" i="24" s="1"/>
  <c r="R42" i="24" a="1"/>
  <c r="R42" i="24" s="1"/>
  <c r="J42" i="24" a="1"/>
  <c r="J42" i="24" s="1"/>
  <c r="BK40" i="24" a="1"/>
  <c r="BK40" i="24" s="1"/>
  <c r="BC40" i="24" a="1"/>
  <c r="BC40" i="24" s="1"/>
  <c r="AU40" i="24" a="1"/>
  <c r="AU40" i="24" s="1"/>
  <c r="AM40" i="24" a="1"/>
  <c r="AM40" i="24" s="1"/>
  <c r="AE40" i="24" a="1"/>
  <c r="AE40" i="24" s="1"/>
  <c r="W40" i="24" a="1"/>
  <c r="W40" i="24" s="1"/>
  <c r="O40" i="24" a="1"/>
  <c r="O40" i="24" s="1"/>
  <c r="G40" i="24" a="1"/>
  <c r="G40" i="24" s="1"/>
  <c r="BH38" i="24" a="1"/>
  <c r="BH38" i="24" s="1"/>
  <c r="AZ38" i="24" a="1"/>
  <c r="AZ38" i="24" s="1"/>
  <c r="AR38" i="24" a="1"/>
  <c r="AR38" i="24" s="1"/>
  <c r="AJ38" i="24" a="1"/>
  <c r="AJ38" i="24" s="1"/>
  <c r="AB38" i="24" a="1"/>
  <c r="AB38" i="24" s="1"/>
  <c r="T38" i="24" a="1"/>
  <c r="T38" i="24" s="1"/>
  <c r="L38" i="24" a="1"/>
  <c r="L38" i="24" s="1"/>
  <c r="D38" i="24" a="1"/>
  <c r="D38" i="24" s="1"/>
  <c r="BE36" i="24" a="1"/>
  <c r="BE36" i="24" s="1"/>
  <c r="AW36" i="24" a="1"/>
  <c r="AW36" i="24" s="1"/>
  <c r="AO36" i="24" a="1"/>
  <c r="AO36" i="24" s="1"/>
  <c r="AG36" i="24" a="1"/>
  <c r="AG36" i="24" s="1"/>
  <c r="Y36" i="24" a="1"/>
  <c r="Y36" i="24" s="1"/>
  <c r="Q36" i="24" a="1"/>
  <c r="Q36" i="24" s="1"/>
  <c r="I36" i="24" a="1"/>
  <c r="I36" i="24" s="1"/>
  <c r="BJ34" i="24" a="1"/>
  <c r="BJ34" i="24" s="1"/>
  <c r="BB34" i="24" a="1"/>
  <c r="BB34" i="24" s="1"/>
  <c r="AT34" i="24" a="1"/>
  <c r="AT34" i="24" s="1"/>
  <c r="AL34" i="24" a="1"/>
  <c r="AL34" i="24" s="1"/>
  <c r="AD34" i="24" a="1"/>
  <c r="AD34" i="24" s="1"/>
  <c r="V34" i="24" a="1"/>
  <c r="V34" i="24" s="1"/>
  <c r="N34" i="24" a="1"/>
  <c r="N34" i="24" s="1"/>
  <c r="F34" i="24" a="1"/>
  <c r="F34" i="24" s="1"/>
  <c r="BG32" i="24" a="1"/>
  <c r="BG32" i="24" s="1"/>
  <c r="AY32" i="24" a="1"/>
  <c r="AY32" i="24" s="1"/>
  <c r="AQ32" i="24" a="1"/>
  <c r="AQ32" i="24" s="1"/>
  <c r="AI32" i="24" a="1"/>
  <c r="AI32" i="24" s="1"/>
  <c r="AA32" i="24" a="1"/>
  <c r="AA32" i="24" s="1"/>
  <c r="S32" i="24" a="1"/>
  <c r="S32" i="24" s="1"/>
  <c r="K32" i="24" a="1"/>
  <c r="K32" i="24" s="1"/>
  <c r="C32" i="24" a="1"/>
  <c r="C32" i="24" s="1"/>
  <c r="A32" i="24" s="1"/>
  <c r="BD30" i="24" a="1"/>
  <c r="BD30" i="24" s="1"/>
  <c r="AV30" i="24" a="1"/>
  <c r="AV30" i="24" s="1"/>
  <c r="AN30" i="24" a="1"/>
  <c r="AN30" i="24" s="1"/>
  <c r="AF30" i="24" a="1"/>
  <c r="AF30" i="24" s="1"/>
  <c r="X30" i="24" a="1"/>
  <c r="X30" i="24" s="1"/>
  <c r="P30" i="24" a="1"/>
  <c r="P30" i="24" s="1"/>
  <c r="H30" i="24" a="1"/>
  <c r="H30" i="24" s="1"/>
  <c r="BI28" i="24" a="1"/>
  <c r="BI28" i="24" s="1"/>
  <c r="BA28" i="24" a="1"/>
  <c r="BA28" i="24" s="1"/>
  <c r="AS28" i="24" a="1"/>
  <c r="AS28" i="24" s="1"/>
  <c r="AK28" i="24" a="1"/>
  <c r="AK28" i="24" s="1"/>
  <c r="AC28" i="24" a="1"/>
  <c r="AC28" i="24" s="1"/>
  <c r="U28" i="24" a="1"/>
  <c r="U28" i="24" s="1"/>
  <c r="M28" i="24" a="1"/>
  <c r="M28" i="24" s="1"/>
  <c r="E28" i="24" a="1"/>
  <c r="E28" i="24" s="1"/>
  <c r="BF26" i="24" a="1"/>
  <c r="BF26" i="24" s="1"/>
  <c r="AX26" i="24" a="1"/>
  <c r="AX26" i="24" s="1"/>
  <c r="AP26" i="24" a="1"/>
  <c r="AP26" i="24" s="1"/>
  <c r="AH26" i="24" a="1"/>
  <c r="AH26" i="24" s="1"/>
  <c r="Z26" i="24" a="1"/>
  <c r="Z26" i="24" s="1"/>
  <c r="R26" i="24" a="1"/>
  <c r="R26" i="24" s="1"/>
  <c r="J26" i="24" a="1"/>
  <c r="J26" i="24" s="1"/>
  <c r="BK24" i="24" a="1"/>
  <c r="BK24" i="24" s="1"/>
  <c r="BC24" i="24" a="1"/>
  <c r="BC24" i="24" s="1"/>
  <c r="AU24" i="24" a="1"/>
  <c r="AU24" i="24" s="1"/>
  <c r="AM24" i="24" a="1"/>
  <c r="AM24" i="24" s="1"/>
  <c r="AE24" i="24" a="1"/>
  <c r="AE24" i="24" s="1"/>
  <c r="W24" i="24" a="1"/>
  <c r="W24" i="24" s="1"/>
  <c r="O24" i="24" a="1"/>
  <c r="O24" i="24" s="1"/>
  <c r="G24" i="24" a="1"/>
  <c r="G24" i="24" s="1"/>
  <c r="BH22" i="24" a="1"/>
  <c r="BH22" i="24" s="1"/>
  <c r="AZ22" i="24" a="1"/>
  <c r="AZ22" i="24" s="1"/>
  <c r="AR22" i="24" a="1"/>
  <c r="AR22" i="24" s="1"/>
  <c r="AJ22" i="24" a="1"/>
  <c r="AJ22" i="24" s="1"/>
  <c r="AB22" i="24" a="1"/>
  <c r="AB22" i="24" s="1"/>
  <c r="T22" i="24" a="1"/>
  <c r="T22" i="24" s="1"/>
  <c r="L22" i="24" a="1"/>
  <c r="L22" i="24" s="1"/>
  <c r="D22" i="24" a="1"/>
  <c r="D22" i="24" s="1"/>
  <c r="BE20" i="24" a="1"/>
  <c r="BE20" i="24" s="1"/>
  <c r="AW20" i="24" a="1"/>
  <c r="AW20" i="24" s="1"/>
  <c r="AO20" i="24" a="1"/>
  <c r="AO20" i="24" s="1"/>
  <c r="AG20" i="24" a="1"/>
  <c r="AG20" i="24" s="1"/>
  <c r="Y20" i="24" a="1"/>
  <c r="Y20" i="24" s="1"/>
  <c r="Q20" i="24" a="1"/>
  <c r="Q20" i="24" s="1"/>
  <c r="I20" i="24" a="1"/>
  <c r="I20" i="24" s="1"/>
  <c r="BJ18" i="24" a="1"/>
  <c r="BJ18" i="24" s="1"/>
  <c r="BB18" i="24" a="1"/>
  <c r="BB18" i="24" s="1"/>
  <c r="AT18" i="24" a="1"/>
  <c r="AT18" i="24" s="1"/>
  <c r="AL18" i="24" a="1"/>
  <c r="AL18" i="24" s="1"/>
  <c r="AD18" i="24" a="1"/>
  <c r="AD18" i="24" s="1"/>
  <c r="V18" i="24" a="1"/>
  <c r="V18" i="24" s="1"/>
  <c r="N18" i="24" a="1"/>
  <c r="N18" i="24" s="1"/>
  <c r="F18" i="24" a="1"/>
  <c r="F18" i="24" s="1"/>
  <c r="BG16" i="24" a="1"/>
  <c r="BG16" i="24" s="1"/>
  <c r="AY16" i="24" a="1"/>
  <c r="AY16" i="24" s="1"/>
  <c r="AQ16" i="24" a="1"/>
  <c r="AQ16" i="24" s="1"/>
  <c r="AI16" i="24" a="1"/>
  <c r="AI16" i="24" s="1"/>
  <c r="AA16" i="24" a="1"/>
  <c r="AA16" i="24" s="1"/>
  <c r="S16" i="24" a="1"/>
  <c r="S16" i="24" s="1"/>
  <c r="K16" i="24" a="1"/>
  <c r="K16" i="24" s="1"/>
  <c r="C16" i="24" a="1"/>
  <c r="C16" i="24" s="1"/>
  <c r="A16" i="24" s="1"/>
  <c r="BD14" i="24" a="1"/>
  <c r="BD14" i="24" s="1"/>
  <c r="AV14" i="24" a="1"/>
  <c r="AV14" i="24" s="1"/>
  <c r="AN14" i="24" a="1"/>
  <c r="AN14" i="24" s="1"/>
  <c r="AF14" i="24" a="1"/>
  <c r="AF14" i="24" s="1"/>
  <c r="X14" i="24" a="1"/>
  <c r="X14" i="24" s="1"/>
  <c r="P14" i="24" a="1"/>
  <c r="P14" i="24" s="1"/>
  <c r="H14" i="24" a="1"/>
  <c r="H14" i="24" s="1"/>
  <c r="BI12" i="24" a="1"/>
  <c r="BI12" i="24" s="1"/>
  <c r="BA12" i="24" a="1"/>
  <c r="BA12" i="24" s="1"/>
  <c r="AS12" i="24" a="1"/>
  <c r="AS12" i="24" s="1"/>
  <c r="AK12" i="24" a="1"/>
  <c r="AK12" i="24" s="1"/>
  <c r="AC12" i="24" a="1"/>
  <c r="AC12" i="24" s="1"/>
  <c r="U12" i="24" a="1"/>
  <c r="U12" i="24" s="1"/>
  <c r="M12" i="24" a="1"/>
  <c r="M12" i="24" s="1"/>
  <c r="E12" i="24" a="1"/>
  <c r="E12" i="24" s="1"/>
  <c r="BF10" i="24" a="1"/>
  <c r="BF10" i="24" s="1"/>
  <c r="AX10" i="24" a="1"/>
  <c r="AX10" i="24" s="1"/>
  <c r="AP10" i="24" a="1"/>
  <c r="AP10" i="24" s="1"/>
  <c r="AH10" i="24" a="1"/>
  <c r="AH10" i="24" s="1"/>
  <c r="Z10" i="24" a="1"/>
  <c r="Z10" i="24" s="1"/>
  <c r="R10" i="24" a="1"/>
  <c r="R10" i="24" s="1"/>
  <c r="J10" i="24" a="1"/>
  <c r="J10" i="24" s="1"/>
  <c r="U9" i="24" a="1"/>
  <c r="U9" i="24" s="1"/>
  <c r="BD8" i="24" a="1"/>
  <c r="BD8" i="24" s="1"/>
  <c r="AN8" i="24" a="1"/>
  <c r="AN8" i="24" s="1"/>
  <c r="X8" i="24" a="1"/>
  <c r="X8" i="24" s="1"/>
  <c r="H8" i="24" a="1"/>
  <c r="H8" i="24" s="1"/>
  <c r="AN7" i="24" a="1"/>
  <c r="AN7" i="24" s="1"/>
  <c r="BF6" i="24" a="1"/>
  <c r="BF6" i="24" s="1"/>
  <c r="AP6" i="24" a="1"/>
  <c r="AP6" i="24" s="1"/>
  <c r="Z6" i="24" a="1"/>
  <c r="Z6" i="24" s="1"/>
  <c r="J6" i="24" a="1"/>
  <c r="J6" i="24" s="1"/>
  <c r="O5" i="24" a="1"/>
  <c r="O5" i="24" s="1"/>
  <c r="G5" i="24" a="1"/>
  <c r="G5" i="24" s="1"/>
  <c r="BI6" i="24" a="1"/>
  <c r="BI6" i="24" s="1"/>
  <c r="BA6" i="24" a="1"/>
  <c r="BA6" i="24" s="1"/>
  <c r="AS6" i="24" a="1"/>
  <c r="AS6" i="24" s="1"/>
  <c r="AK6" i="24" a="1"/>
  <c r="AK6" i="24" s="1"/>
  <c r="AC6" i="24" a="1"/>
  <c r="AC6" i="24" s="1"/>
  <c r="U6" i="24" a="1"/>
  <c r="U6" i="24" s="1"/>
  <c r="M6" i="24" a="1"/>
  <c r="M6" i="24" s="1"/>
  <c r="E6" i="24" a="1"/>
  <c r="E6" i="24" s="1"/>
  <c r="R9" i="24" a="1"/>
  <c r="R9" i="24" s="1"/>
  <c r="J9" i="24" a="1"/>
  <c r="J9" i="24" s="1"/>
  <c r="BK7" i="24" a="1"/>
  <c r="BK7" i="24" s="1"/>
  <c r="BC7" i="24" a="1"/>
  <c r="BC7" i="24" s="1"/>
  <c r="AU7" i="24" a="1"/>
  <c r="AU7" i="24" s="1"/>
  <c r="AM7" i="24" a="1"/>
  <c r="AM7" i="24" s="1"/>
  <c r="AE7" i="24" a="1"/>
  <c r="AE7" i="24" s="1"/>
  <c r="W7" i="24" a="1"/>
  <c r="W7" i="24" s="1"/>
  <c r="O7" i="24" a="1"/>
  <c r="O7" i="24" s="1"/>
  <c r="G7" i="24" a="1"/>
  <c r="G7" i="24" s="1"/>
  <c r="BH5" i="24" a="1"/>
  <c r="BH5" i="24" s="1"/>
  <c r="AZ5" i="24" a="1"/>
  <c r="AZ5" i="24" s="1"/>
  <c r="AR5" i="24" a="1"/>
  <c r="AR5" i="24" s="1"/>
  <c r="AJ5" i="24" a="1"/>
  <c r="AJ5" i="24" s="1"/>
  <c r="AB5" i="24" a="1"/>
  <c r="AB5" i="24" s="1"/>
  <c r="T5" i="24" a="1"/>
  <c r="T5" i="24" s="1"/>
  <c r="L5" i="24" a="1"/>
  <c r="L5" i="24" s="1"/>
  <c r="D5" i="24" a="1"/>
  <c r="D5" i="24" s="1"/>
  <c r="BJ19" i="14"/>
  <c r="BK19" i="14"/>
  <c r="BI19" i="14"/>
  <c r="Q25" i="10"/>
  <c r="AF21" i="10"/>
  <c r="Z21" i="10"/>
  <c r="K25" i="10"/>
  <c r="BD47" i="25"/>
  <c r="AV47" i="25"/>
  <c r="AN47" i="25"/>
  <c r="AF47" i="25"/>
  <c r="X47" i="25"/>
  <c r="P47" i="25"/>
  <c r="H47" i="25"/>
  <c r="BE47" i="25"/>
  <c r="AW47" i="25"/>
  <c r="AO47" i="25"/>
  <c r="AG47" i="25"/>
  <c r="Y47" i="25"/>
  <c r="Q47" i="25"/>
  <c r="I47" i="25"/>
  <c r="U44" i="15"/>
  <c r="T49" i="15"/>
  <c r="T45" i="15"/>
  <c r="T47" i="15"/>
  <c r="A4" i="8"/>
  <c r="A35" i="8"/>
  <c r="A36" i="8"/>
  <c r="A2" i="8"/>
  <c r="N145" i="8"/>
  <c r="M25" i="10"/>
  <c r="AB21" i="10"/>
  <c r="AD31" i="10"/>
  <c r="O41" i="10"/>
  <c r="AD43" i="10"/>
  <c r="AD41" i="10" s="1"/>
  <c r="H29" i="10"/>
  <c r="H33" i="10"/>
  <c r="H34" i="10" s="1"/>
  <c r="W25" i="10"/>
  <c r="AS44" i="15"/>
  <c r="AR49" i="15"/>
  <c r="AR45" i="15"/>
  <c r="AR51" i="15" s="1"/>
  <c r="AR47" i="15"/>
  <c r="H19" i="14"/>
  <c r="A18" i="14"/>
  <c r="Z31" i="10"/>
  <c r="K41" i="10"/>
  <c r="Z43" i="10"/>
  <c r="Z41" i="10" s="1"/>
  <c r="AY52" i="15"/>
  <c r="AG43" i="15"/>
  <c r="AE21" i="9"/>
  <c r="AY19" i="9"/>
  <c r="S19" i="9"/>
  <c r="AM17" i="9"/>
  <c r="G17" i="9"/>
  <c r="BG15" i="9"/>
  <c r="BG16" i="9"/>
  <c r="AA15" i="9"/>
  <c r="K61" i="25" s="1"/>
  <c r="AA16" i="9"/>
  <c r="AU13" i="9"/>
  <c r="O13" i="9"/>
  <c r="AI11" i="9"/>
  <c r="BC9" i="9"/>
  <c r="A9" i="9"/>
  <c r="W9" i="9"/>
  <c r="AQ7" i="9"/>
  <c r="K7" i="9"/>
  <c r="AP25" i="9"/>
  <c r="AQ28" i="9" s="1"/>
  <c r="AP34" i="9"/>
  <c r="AP35" i="9"/>
  <c r="J25" i="9"/>
  <c r="K26" i="9" s="1"/>
  <c r="J34" i="9"/>
  <c r="J35" i="9"/>
  <c r="BC24" i="9"/>
  <c r="BC23" i="9"/>
  <c r="BC22" i="9"/>
  <c r="W24" i="9"/>
  <c r="W23" i="9"/>
  <c r="A22" i="9"/>
  <c r="W22" i="9"/>
  <c r="AQ20" i="9"/>
  <c r="K20" i="9"/>
  <c r="AE18" i="9"/>
  <c r="AM14" i="9"/>
  <c r="G14" i="9"/>
  <c r="BG12" i="9"/>
  <c r="AA12" i="9"/>
  <c r="AU10" i="9"/>
  <c r="O10" i="9"/>
  <c r="AI8" i="9"/>
  <c r="AZ25" i="9"/>
  <c r="BC6" i="9"/>
  <c r="T25" i="9"/>
  <c r="A6" i="9"/>
  <c r="W6" i="9"/>
  <c r="BG21" i="9"/>
  <c r="AA21" i="9"/>
  <c r="AU19" i="9"/>
  <c r="O19" i="9"/>
  <c r="AI17" i="9"/>
  <c r="BC16" i="9"/>
  <c r="BC15" i="9"/>
  <c r="W16" i="9"/>
  <c r="A15" i="9"/>
  <c r="W15" i="9"/>
  <c r="K56" i="25" s="1"/>
  <c r="AQ13" i="9"/>
  <c r="K13" i="9"/>
  <c r="AE11" i="9"/>
  <c r="AY9" i="9"/>
  <c r="S9" i="9"/>
  <c r="AM7" i="9"/>
  <c r="G7" i="9"/>
  <c r="AD25" i="9"/>
  <c r="AE26" i="9" s="1"/>
  <c r="AD34" i="9"/>
  <c r="AD35" i="9"/>
  <c r="AQ23" i="9"/>
  <c r="AQ22" i="9"/>
  <c r="AQ24" i="9"/>
  <c r="K23" i="9"/>
  <c r="K22" i="9"/>
  <c r="K24" i="9"/>
  <c r="AE20" i="9"/>
  <c r="AY18" i="9"/>
  <c r="S18" i="9"/>
  <c r="BG14" i="9"/>
  <c r="AA14" i="9"/>
  <c r="AU12" i="9"/>
  <c r="O12" i="9"/>
  <c r="AI10" i="9"/>
  <c r="BC8" i="9"/>
  <c r="A8" i="9"/>
  <c r="W8" i="9"/>
  <c r="K56" i="24" s="1"/>
  <c r="AN25" i="9"/>
  <c r="AQ6" i="9"/>
  <c r="H25" i="9"/>
  <c r="K6" i="9"/>
  <c r="D27" i="14"/>
  <c r="D28" i="14" s="1"/>
  <c r="BG30" i="9"/>
  <c r="AQ30" i="9"/>
  <c r="AA30" i="9"/>
  <c r="AZ34" i="9"/>
  <c r="AJ34" i="9"/>
  <c r="AM26" i="9"/>
  <c r="A26" i="9"/>
  <c r="T34" i="9"/>
  <c r="D34" i="9"/>
  <c r="G26" i="9"/>
  <c r="AY31" i="9"/>
  <c r="S31" i="9"/>
  <c r="AU27" i="9"/>
  <c r="O27" i="9"/>
  <c r="BC32" i="9"/>
  <c r="A32" i="9"/>
  <c r="G32" i="9"/>
  <c r="AY28" i="9"/>
  <c r="S28" i="9"/>
  <c r="AU33" i="9"/>
  <c r="O33" i="9"/>
  <c r="BG29" i="9"/>
  <c r="AQ29" i="9"/>
  <c r="AA29" i="9"/>
  <c r="K29" i="9"/>
  <c r="AD52" i="15"/>
  <c r="BI45" i="24" a="1"/>
  <c r="BI45" i="24" s="1"/>
  <c r="BA45" i="24" a="1"/>
  <c r="BA45" i="24" s="1"/>
  <c r="AS45" i="24" a="1"/>
  <c r="AS45" i="24" s="1"/>
  <c r="AK45" i="24" a="1"/>
  <c r="AK45" i="24" s="1"/>
  <c r="AC45" i="24" a="1"/>
  <c r="AC45" i="24" s="1"/>
  <c r="U45" i="24" a="1"/>
  <c r="U45" i="24" s="1"/>
  <c r="M45" i="24" a="1"/>
  <c r="M45" i="24" s="1"/>
  <c r="E45" i="24" a="1"/>
  <c r="E45" i="24" s="1"/>
  <c r="BF43" i="24" a="1"/>
  <c r="BF43" i="24" s="1"/>
  <c r="AX43" i="24" a="1"/>
  <c r="AX43" i="24" s="1"/>
  <c r="AP43" i="24" a="1"/>
  <c r="AP43" i="24" s="1"/>
  <c r="AH43" i="24" a="1"/>
  <c r="AH43" i="24" s="1"/>
  <c r="Z43" i="24" a="1"/>
  <c r="Z43" i="24" s="1"/>
  <c r="R43" i="24" a="1"/>
  <c r="R43" i="24" s="1"/>
  <c r="J43" i="24" a="1"/>
  <c r="J43" i="24" s="1"/>
  <c r="BK41" i="24" a="1"/>
  <c r="BK41" i="24" s="1"/>
  <c r="BC41" i="24" a="1"/>
  <c r="BC41" i="24" s="1"/>
  <c r="AU41" i="24" a="1"/>
  <c r="AU41" i="24" s="1"/>
  <c r="AM41" i="24" a="1"/>
  <c r="AM41" i="24" s="1"/>
  <c r="AE41" i="24" a="1"/>
  <c r="AE41" i="24" s="1"/>
  <c r="W41" i="24" a="1"/>
  <c r="W41" i="24" s="1"/>
  <c r="O41" i="24" a="1"/>
  <c r="O41" i="24" s="1"/>
  <c r="G41" i="24" a="1"/>
  <c r="G41" i="24" s="1"/>
  <c r="BH39" i="24" a="1"/>
  <c r="BH39" i="24" s="1"/>
  <c r="AZ39" i="24" a="1"/>
  <c r="AZ39" i="24" s="1"/>
  <c r="AR39" i="24" a="1"/>
  <c r="AR39" i="24" s="1"/>
  <c r="AJ39" i="24" a="1"/>
  <c r="AJ39" i="24" s="1"/>
  <c r="AB39" i="24" a="1"/>
  <c r="AB39" i="24" s="1"/>
  <c r="T39" i="24" a="1"/>
  <c r="T39" i="24" s="1"/>
  <c r="L39" i="24" a="1"/>
  <c r="L39" i="24" s="1"/>
  <c r="D39" i="24" a="1"/>
  <c r="D39" i="24" s="1"/>
  <c r="BE37" i="24" a="1"/>
  <c r="BE37" i="24" s="1"/>
  <c r="AW37" i="24" a="1"/>
  <c r="AW37" i="24" s="1"/>
  <c r="AO37" i="24" a="1"/>
  <c r="AO37" i="24" s="1"/>
  <c r="AG37" i="24" a="1"/>
  <c r="AG37" i="24" s="1"/>
  <c r="Y37" i="24" a="1"/>
  <c r="Y37" i="24" s="1"/>
  <c r="Q37" i="24" a="1"/>
  <c r="Q37" i="24" s="1"/>
  <c r="I37" i="24" a="1"/>
  <c r="I37" i="24" s="1"/>
  <c r="BJ35" i="24" a="1"/>
  <c r="BJ35" i="24" s="1"/>
  <c r="BB35" i="24" a="1"/>
  <c r="BB35" i="24" s="1"/>
  <c r="AT35" i="24" a="1"/>
  <c r="AT35" i="24" s="1"/>
  <c r="AL35" i="24" a="1"/>
  <c r="AL35" i="24" s="1"/>
  <c r="AD35" i="24" a="1"/>
  <c r="AD35" i="24" s="1"/>
  <c r="V35" i="24" a="1"/>
  <c r="V35" i="24" s="1"/>
  <c r="N35" i="24" a="1"/>
  <c r="N35" i="24" s="1"/>
  <c r="F35" i="24" a="1"/>
  <c r="F35" i="24" s="1"/>
  <c r="BG33" i="24" a="1"/>
  <c r="BG33" i="24" s="1"/>
  <c r="AY33" i="24" a="1"/>
  <c r="AY33" i="24" s="1"/>
  <c r="AQ33" i="24" a="1"/>
  <c r="AQ33" i="24" s="1"/>
  <c r="AI33" i="24" a="1"/>
  <c r="AI33" i="24" s="1"/>
  <c r="AA33" i="24" a="1"/>
  <c r="AA33" i="24" s="1"/>
  <c r="S33" i="24" a="1"/>
  <c r="S33" i="24" s="1"/>
  <c r="K33" i="24" a="1"/>
  <c r="K33" i="24" s="1"/>
  <c r="C33" i="24" a="1"/>
  <c r="C33" i="24" s="1"/>
  <c r="A33" i="24" s="1"/>
  <c r="BD31" i="24" a="1"/>
  <c r="BD31" i="24" s="1"/>
  <c r="AV31" i="24" a="1"/>
  <c r="AV31" i="24" s="1"/>
  <c r="AN31" i="24" a="1"/>
  <c r="AN31" i="24" s="1"/>
  <c r="AF31" i="24" a="1"/>
  <c r="AF31" i="24" s="1"/>
  <c r="X31" i="24" a="1"/>
  <c r="X31" i="24" s="1"/>
  <c r="P31" i="24" a="1"/>
  <c r="P31" i="24" s="1"/>
  <c r="H31" i="24" a="1"/>
  <c r="H31" i="24" s="1"/>
  <c r="BI29" i="24" a="1"/>
  <c r="BI29" i="24" s="1"/>
  <c r="BA29" i="24" a="1"/>
  <c r="BA29" i="24" s="1"/>
  <c r="AS29" i="24" a="1"/>
  <c r="AS29" i="24" s="1"/>
  <c r="AK29" i="24" a="1"/>
  <c r="AK29" i="24" s="1"/>
  <c r="AC29" i="24" a="1"/>
  <c r="AC29" i="24" s="1"/>
  <c r="U29" i="24" a="1"/>
  <c r="U29" i="24" s="1"/>
  <c r="M29" i="24" a="1"/>
  <c r="M29" i="24" s="1"/>
  <c r="E29" i="24" a="1"/>
  <c r="E29" i="24" s="1"/>
  <c r="BF27" i="24" a="1"/>
  <c r="BF27" i="24" s="1"/>
  <c r="AX27" i="24" a="1"/>
  <c r="AX27" i="24" s="1"/>
  <c r="AP27" i="24" a="1"/>
  <c r="AP27" i="24" s="1"/>
  <c r="AH27" i="24" a="1"/>
  <c r="AH27" i="24" s="1"/>
  <c r="Z27" i="24" a="1"/>
  <c r="Z27" i="24" s="1"/>
  <c r="R27" i="24" a="1"/>
  <c r="R27" i="24" s="1"/>
  <c r="J27" i="24" a="1"/>
  <c r="J27" i="24" s="1"/>
  <c r="BK25" i="24" a="1"/>
  <c r="BK25" i="24" s="1"/>
  <c r="BC25" i="24" a="1"/>
  <c r="BC25" i="24" s="1"/>
  <c r="AU25" i="24" a="1"/>
  <c r="AU25" i="24" s="1"/>
  <c r="AM25" i="24" a="1"/>
  <c r="AM25" i="24" s="1"/>
  <c r="AE25" i="24" a="1"/>
  <c r="AE25" i="24" s="1"/>
  <c r="W25" i="24" a="1"/>
  <c r="W25" i="24" s="1"/>
  <c r="O25" i="24" a="1"/>
  <c r="O25" i="24" s="1"/>
  <c r="G25" i="24" a="1"/>
  <c r="G25" i="24" s="1"/>
  <c r="BH23" i="24" a="1"/>
  <c r="BH23" i="24" s="1"/>
  <c r="AZ23" i="24" a="1"/>
  <c r="AZ23" i="24" s="1"/>
  <c r="AR23" i="24" a="1"/>
  <c r="AR23" i="24" s="1"/>
  <c r="AJ23" i="24" a="1"/>
  <c r="AJ23" i="24" s="1"/>
  <c r="AB23" i="24" a="1"/>
  <c r="AB23" i="24" s="1"/>
  <c r="T23" i="24" a="1"/>
  <c r="T23" i="24" s="1"/>
  <c r="L23" i="24" a="1"/>
  <c r="L23" i="24" s="1"/>
  <c r="D23" i="24" a="1"/>
  <c r="D23" i="24" s="1"/>
  <c r="BE21" i="24" a="1"/>
  <c r="BE21" i="24" s="1"/>
  <c r="AW21" i="24" a="1"/>
  <c r="AW21" i="24" s="1"/>
  <c r="AO21" i="24" a="1"/>
  <c r="AO21" i="24" s="1"/>
  <c r="AG21" i="24" a="1"/>
  <c r="AG21" i="24" s="1"/>
  <c r="Y21" i="24" a="1"/>
  <c r="Y21" i="24" s="1"/>
  <c r="Q21" i="24" a="1"/>
  <c r="Q21" i="24" s="1"/>
  <c r="I21" i="24" a="1"/>
  <c r="I21" i="24" s="1"/>
  <c r="BJ19" i="24" a="1"/>
  <c r="BJ19" i="24" s="1"/>
  <c r="BB19" i="24" a="1"/>
  <c r="BB19" i="24" s="1"/>
  <c r="AT19" i="24" a="1"/>
  <c r="AT19" i="24" s="1"/>
  <c r="AL19" i="24" a="1"/>
  <c r="AL19" i="24" s="1"/>
  <c r="AD19" i="24" a="1"/>
  <c r="AD19" i="24" s="1"/>
  <c r="V19" i="24" a="1"/>
  <c r="V19" i="24" s="1"/>
  <c r="N19" i="24" a="1"/>
  <c r="N19" i="24" s="1"/>
  <c r="F19" i="24" a="1"/>
  <c r="F19" i="24" s="1"/>
  <c r="BG17" i="24" a="1"/>
  <c r="BG17" i="24" s="1"/>
  <c r="AY17" i="24" a="1"/>
  <c r="AY17" i="24" s="1"/>
  <c r="AQ17" i="24" a="1"/>
  <c r="AQ17" i="24" s="1"/>
  <c r="AI17" i="24" a="1"/>
  <c r="AI17" i="24" s="1"/>
  <c r="AA17" i="24" a="1"/>
  <c r="AA17" i="24" s="1"/>
  <c r="S17" i="24" a="1"/>
  <c r="S17" i="24" s="1"/>
  <c r="K17" i="24" a="1"/>
  <c r="K17" i="24" s="1"/>
  <c r="C17" i="24" a="1"/>
  <c r="C17" i="24" s="1"/>
  <c r="A17" i="24" s="1"/>
  <c r="BD15" i="24" a="1"/>
  <c r="BD15" i="24" s="1"/>
  <c r="AV15" i="24" a="1"/>
  <c r="AV15" i="24" s="1"/>
  <c r="AN15" i="24" a="1"/>
  <c r="AN15" i="24" s="1"/>
  <c r="AF15" i="24" a="1"/>
  <c r="AF15" i="24" s="1"/>
  <c r="X15" i="24" a="1"/>
  <c r="X15" i="24" s="1"/>
  <c r="P15" i="24" a="1"/>
  <c r="P15" i="24" s="1"/>
  <c r="H15" i="24" a="1"/>
  <c r="H15" i="24" s="1"/>
  <c r="BI13" i="24" a="1"/>
  <c r="BI13" i="24" s="1"/>
  <c r="BA13" i="24" a="1"/>
  <c r="BA13" i="24" s="1"/>
  <c r="AS13" i="24" a="1"/>
  <c r="AS13" i="24" s="1"/>
  <c r="AK13" i="24" a="1"/>
  <c r="AK13" i="24" s="1"/>
  <c r="AC13" i="24" a="1"/>
  <c r="AC13" i="24" s="1"/>
  <c r="U13" i="24" a="1"/>
  <c r="U13" i="24" s="1"/>
  <c r="M13" i="24" a="1"/>
  <c r="M13" i="24" s="1"/>
  <c r="E13" i="24" a="1"/>
  <c r="E13" i="24" s="1"/>
  <c r="BF11" i="24" a="1"/>
  <c r="BF11" i="24" s="1"/>
  <c r="AX11" i="24" a="1"/>
  <c r="AX11" i="24" s="1"/>
  <c r="AP11" i="24" a="1"/>
  <c r="AP11" i="24" s="1"/>
  <c r="AH11" i="24" a="1"/>
  <c r="AH11" i="24" s="1"/>
  <c r="Z11" i="24" a="1"/>
  <c r="Z11" i="24" s="1"/>
  <c r="R11" i="24" a="1"/>
  <c r="R11" i="24" s="1"/>
  <c r="J11" i="24" a="1"/>
  <c r="J11" i="24" s="1"/>
  <c r="BK9" i="24" a="1"/>
  <c r="BK9" i="24" s="1"/>
  <c r="BC9" i="24" a="1"/>
  <c r="BC9" i="24" s="1"/>
  <c r="AU9" i="24" a="1"/>
  <c r="AU9" i="24" s="1"/>
  <c r="AM9" i="24" a="1"/>
  <c r="AM9" i="24" s="1"/>
  <c r="AE9" i="24" a="1"/>
  <c r="AE9" i="24" s="1"/>
  <c r="W9" i="24" a="1"/>
  <c r="W9" i="24" s="1"/>
  <c r="BF8" i="24" a="1"/>
  <c r="BF8" i="24" s="1"/>
  <c r="AP8" i="24" a="1"/>
  <c r="AP8" i="24" s="1"/>
  <c r="Z8" i="24" a="1"/>
  <c r="Z8" i="24" s="1"/>
  <c r="J8" i="24" a="1"/>
  <c r="J8" i="24" s="1"/>
  <c r="AP7" i="24" a="1"/>
  <c r="AP7" i="24" s="1"/>
  <c r="P7" i="24" a="1"/>
  <c r="P7" i="24" s="1"/>
  <c r="BK5" i="24" a="1"/>
  <c r="BK5" i="24" s="1"/>
  <c r="AU5" i="24" a="1"/>
  <c r="AU5" i="24" s="1"/>
  <c r="AE5" i="24" a="1"/>
  <c r="AE5" i="24" s="1"/>
  <c r="BH44" i="24" a="1"/>
  <c r="BH44" i="24" s="1"/>
  <c r="AZ44" i="24" a="1"/>
  <c r="AZ44" i="24" s="1"/>
  <c r="AR44" i="24" a="1"/>
  <c r="AR44" i="24" s="1"/>
  <c r="AJ44" i="24" a="1"/>
  <c r="AJ44" i="24" s="1"/>
  <c r="AB44" i="24" a="1"/>
  <c r="AB44" i="24" s="1"/>
  <c r="T44" i="24" a="1"/>
  <c r="T44" i="24" s="1"/>
  <c r="L44" i="24" a="1"/>
  <c r="L44" i="24" s="1"/>
  <c r="D44" i="24" a="1"/>
  <c r="D44" i="24" s="1"/>
  <c r="BE42" i="24" a="1"/>
  <c r="BE42" i="24" s="1"/>
  <c r="AW42" i="24" a="1"/>
  <c r="AW42" i="24" s="1"/>
  <c r="AO42" i="24" a="1"/>
  <c r="AO42" i="24" s="1"/>
  <c r="AG42" i="24" a="1"/>
  <c r="AG42" i="24" s="1"/>
  <c r="Y42" i="24" a="1"/>
  <c r="Y42" i="24" s="1"/>
  <c r="Q42" i="24" a="1"/>
  <c r="Q42" i="24" s="1"/>
  <c r="I42" i="24" a="1"/>
  <c r="I42" i="24" s="1"/>
  <c r="BJ40" i="24" a="1"/>
  <c r="BJ40" i="24" s="1"/>
  <c r="BB40" i="24" a="1"/>
  <c r="BB40" i="24" s="1"/>
  <c r="AT40" i="24" a="1"/>
  <c r="AT40" i="24" s="1"/>
  <c r="AL40" i="24" a="1"/>
  <c r="AL40" i="24" s="1"/>
  <c r="AD40" i="24" a="1"/>
  <c r="AD40" i="24" s="1"/>
  <c r="V40" i="24" a="1"/>
  <c r="V40" i="24" s="1"/>
  <c r="N40" i="24" a="1"/>
  <c r="N40" i="24" s="1"/>
  <c r="F40" i="24" a="1"/>
  <c r="F40" i="24" s="1"/>
  <c r="BG38" i="24" a="1"/>
  <c r="BG38" i="24" s="1"/>
  <c r="AY38" i="24" a="1"/>
  <c r="AY38" i="24" s="1"/>
  <c r="AQ38" i="24" a="1"/>
  <c r="AQ38" i="24" s="1"/>
  <c r="AI38" i="24" a="1"/>
  <c r="AI38" i="24" s="1"/>
  <c r="AA38" i="24" a="1"/>
  <c r="AA38" i="24" s="1"/>
  <c r="S38" i="24" a="1"/>
  <c r="S38" i="24" s="1"/>
  <c r="K38" i="24" a="1"/>
  <c r="K38" i="24" s="1"/>
  <c r="C38" i="24" a="1"/>
  <c r="C38" i="24" s="1"/>
  <c r="A38" i="24" s="1"/>
  <c r="BD36" i="24" a="1"/>
  <c r="BD36" i="24" s="1"/>
  <c r="AV36" i="24" a="1"/>
  <c r="AV36" i="24" s="1"/>
  <c r="AN36" i="24" a="1"/>
  <c r="AN36" i="24" s="1"/>
  <c r="AF36" i="24" a="1"/>
  <c r="AF36" i="24" s="1"/>
  <c r="X36" i="24" a="1"/>
  <c r="X36" i="24" s="1"/>
  <c r="P36" i="24" a="1"/>
  <c r="P36" i="24" s="1"/>
  <c r="H36" i="24" a="1"/>
  <c r="H36" i="24" s="1"/>
  <c r="BI34" i="24" a="1"/>
  <c r="BI34" i="24" s="1"/>
  <c r="BA34" i="24" a="1"/>
  <c r="BA34" i="24" s="1"/>
  <c r="AS34" i="24" a="1"/>
  <c r="AS34" i="24" s="1"/>
  <c r="AK34" i="24" a="1"/>
  <c r="AK34" i="24" s="1"/>
  <c r="AC34" i="24" a="1"/>
  <c r="AC34" i="24" s="1"/>
  <c r="U34" i="24" a="1"/>
  <c r="U34" i="24" s="1"/>
  <c r="M34" i="24" a="1"/>
  <c r="M34" i="24" s="1"/>
  <c r="E34" i="24" a="1"/>
  <c r="E34" i="24" s="1"/>
  <c r="BF32" i="24" a="1"/>
  <c r="BF32" i="24" s="1"/>
  <c r="AX32" i="24" a="1"/>
  <c r="AX32" i="24" s="1"/>
  <c r="AP32" i="24" a="1"/>
  <c r="AP32" i="24" s="1"/>
  <c r="AH32" i="24" a="1"/>
  <c r="AH32" i="24" s="1"/>
  <c r="Z32" i="24" a="1"/>
  <c r="Z32" i="24" s="1"/>
  <c r="R32" i="24" a="1"/>
  <c r="R32" i="24" s="1"/>
  <c r="J32" i="24" a="1"/>
  <c r="J32" i="24" s="1"/>
  <c r="BK30" i="24" a="1"/>
  <c r="BK30" i="24" s="1"/>
  <c r="BC30" i="24" a="1"/>
  <c r="BC30" i="24" s="1"/>
  <c r="AU30" i="24" a="1"/>
  <c r="AU30" i="24" s="1"/>
  <c r="AM30" i="24" a="1"/>
  <c r="AM30" i="24" s="1"/>
  <c r="AE30" i="24" a="1"/>
  <c r="AE30" i="24" s="1"/>
  <c r="W30" i="24" a="1"/>
  <c r="W30" i="24" s="1"/>
  <c r="O30" i="24" a="1"/>
  <c r="O30" i="24" s="1"/>
  <c r="G30" i="24" a="1"/>
  <c r="G30" i="24" s="1"/>
  <c r="BH28" i="24" a="1"/>
  <c r="BH28" i="24" s="1"/>
  <c r="AZ28" i="24" a="1"/>
  <c r="AZ28" i="24" s="1"/>
  <c r="AR28" i="24" a="1"/>
  <c r="AR28" i="24" s="1"/>
  <c r="AJ28" i="24" a="1"/>
  <c r="AJ28" i="24" s="1"/>
  <c r="AB28" i="24" a="1"/>
  <c r="AB28" i="24" s="1"/>
  <c r="T28" i="24" a="1"/>
  <c r="T28" i="24" s="1"/>
  <c r="L28" i="24" a="1"/>
  <c r="L28" i="24" s="1"/>
  <c r="D28" i="24" a="1"/>
  <c r="D28" i="24" s="1"/>
  <c r="BE26" i="24" a="1"/>
  <c r="BE26" i="24" s="1"/>
  <c r="AW26" i="24" a="1"/>
  <c r="AW26" i="24" s="1"/>
  <c r="AO26" i="24" a="1"/>
  <c r="AO26" i="24" s="1"/>
  <c r="AG26" i="24" a="1"/>
  <c r="AG26" i="24" s="1"/>
  <c r="Y26" i="24" a="1"/>
  <c r="Y26" i="24" s="1"/>
  <c r="Q26" i="24" a="1"/>
  <c r="Q26" i="24" s="1"/>
  <c r="I26" i="24" a="1"/>
  <c r="I26" i="24" s="1"/>
  <c r="BJ24" i="24" a="1"/>
  <c r="BJ24" i="24" s="1"/>
  <c r="BB24" i="24" a="1"/>
  <c r="BB24" i="24" s="1"/>
  <c r="AT24" i="24" a="1"/>
  <c r="AT24" i="24" s="1"/>
  <c r="AL24" i="24" a="1"/>
  <c r="AL24" i="24" s="1"/>
  <c r="AD24" i="24" a="1"/>
  <c r="AD24" i="24" s="1"/>
  <c r="V24" i="24" a="1"/>
  <c r="V24" i="24" s="1"/>
  <c r="N24" i="24" a="1"/>
  <c r="N24" i="24" s="1"/>
  <c r="F24" i="24" a="1"/>
  <c r="F24" i="24" s="1"/>
  <c r="BG22" i="24" a="1"/>
  <c r="BG22" i="24" s="1"/>
  <c r="AY22" i="24" a="1"/>
  <c r="AY22" i="24" s="1"/>
  <c r="AQ22" i="24" a="1"/>
  <c r="AQ22" i="24" s="1"/>
  <c r="AI22" i="24" a="1"/>
  <c r="AI22" i="24" s="1"/>
  <c r="AA22" i="24" a="1"/>
  <c r="AA22" i="24" s="1"/>
  <c r="S22" i="24" a="1"/>
  <c r="S22" i="24" s="1"/>
  <c r="K22" i="24" a="1"/>
  <c r="K22" i="24" s="1"/>
  <c r="C22" i="24" a="1"/>
  <c r="C22" i="24" s="1"/>
  <c r="A22" i="24" s="1"/>
  <c r="BD20" i="24" a="1"/>
  <c r="BD20" i="24" s="1"/>
  <c r="AV20" i="24" a="1"/>
  <c r="AV20" i="24" s="1"/>
  <c r="AN20" i="24" a="1"/>
  <c r="AN20" i="24" s="1"/>
  <c r="AF20" i="24" a="1"/>
  <c r="AF20" i="24" s="1"/>
  <c r="X20" i="24" a="1"/>
  <c r="X20" i="24" s="1"/>
  <c r="P20" i="24" a="1"/>
  <c r="P20" i="24" s="1"/>
  <c r="H20" i="24" a="1"/>
  <c r="H20" i="24" s="1"/>
  <c r="BI18" i="24" a="1"/>
  <c r="BI18" i="24" s="1"/>
  <c r="BA18" i="24" a="1"/>
  <c r="BA18" i="24" s="1"/>
  <c r="AS18" i="24" a="1"/>
  <c r="AS18" i="24" s="1"/>
  <c r="AK18" i="24" a="1"/>
  <c r="AK18" i="24" s="1"/>
  <c r="AC18" i="24" a="1"/>
  <c r="AC18" i="24" s="1"/>
  <c r="U18" i="24" a="1"/>
  <c r="U18" i="24" s="1"/>
  <c r="M18" i="24" a="1"/>
  <c r="M18" i="24" s="1"/>
  <c r="E18" i="24" a="1"/>
  <c r="E18" i="24" s="1"/>
  <c r="BF16" i="24" a="1"/>
  <c r="BF16" i="24" s="1"/>
  <c r="AX16" i="24" a="1"/>
  <c r="AX16" i="24" s="1"/>
  <c r="AP16" i="24" a="1"/>
  <c r="AP16" i="24" s="1"/>
  <c r="AH16" i="24" a="1"/>
  <c r="AH16" i="24" s="1"/>
  <c r="Z16" i="24" a="1"/>
  <c r="Z16" i="24" s="1"/>
  <c r="R16" i="24" a="1"/>
  <c r="R16" i="24" s="1"/>
  <c r="J16" i="24" a="1"/>
  <c r="J16" i="24" s="1"/>
  <c r="BK14" i="24" a="1"/>
  <c r="BK14" i="24" s="1"/>
  <c r="BC14" i="24" a="1"/>
  <c r="BC14" i="24" s="1"/>
  <c r="AU14" i="24" a="1"/>
  <c r="AU14" i="24" s="1"/>
  <c r="AM14" i="24" a="1"/>
  <c r="AM14" i="24" s="1"/>
  <c r="AE14" i="24" a="1"/>
  <c r="AE14" i="24" s="1"/>
  <c r="W14" i="24" a="1"/>
  <c r="W14" i="24" s="1"/>
  <c r="O14" i="24" a="1"/>
  <c r="O14" i="24" s="1"/>
  <c r="G14" i="24" a="1"/>
  <c r="G14" i="24" s="1"/>
  <c r="BH12" i="24" a="1"/>
  <c r="BH12" i="24" s="1"/>
  <c r="AZ12" i="24" a="1"/>
  <c r="AZ12" i="24" s="1"/>
  <c r="AR12" i="24" a="1"/>
  <c r="AR12" i="24" s="1"/>
  <c r="AJ12" i="24" a="1"/>
  <c r="AJ12" i="24" s="1"/>
  <c r="AB12" i="24" a="1"/>
  <c r="AB12" i="24" s="1"/>
  <c r="T12" i="24" a="1"/>
  <c r="T12" i="24" s="1"/>
  <c r="L12" i="24" a="1"/>
  <c r="L12" i="24" s="1"/>
  <c r="D12" i="24" a="1"/>
  <c r="D12" i="24" s="1"/>
  <c r="BE10" i="24" a="1"/>
  <c r="BE10" i="24" s="1"/>
  <c r="AW10" i="24" a="1"/>
  <c r="AW10" i="24" s="1"/>
  <c r="AO10" i="24" a="1"/>
  <c r="AO10" i="24" s="1"/>
  <c r="AG10" i="24" a="1"/>
  <c r="AG10" i="24" s="1"/>
  <c r="Y10" i="24" a="1"/>
  <c r="Y10" i="24" s="1"/>
  <c r="Q10" i="24" a="1"/>
  <c r="Q10" i="24" s="1"/>
  <c r="I10" i="24" a="1"/>
  <c r="I10" i="24" s="1"/>
  <c r="Q9" i="24" a="1"/>
  <c r="Q9" i="24" s="1"/>
  <c r="AZ8" i="24" a="1"/>
  <c r="AZ8" i="24" s="1"/>
  <c r="AJ8" i="24" a="1"/>
  <c r="AJ8" i="24" s="1"/>
  <c r="T8" i="24" a="1"/>
  <c r="T8" i="24" s="1"/>
  <c r="D8" i="24" a="1"/>
  <c r="D8" i="24" s="1"/>
  <c r="AJ7" i="24" a="1"/>
  <c r="AJ7" i="24" s="1"/>
  <c r="AZ6" i="24" a="1"/>
  <c r="AZ6" i="24" s="1"/>
  <c r="AJ6" i="24" a="1"/>
  <c r="AJ6" i="24" s="1"/>
  <c r="T6" i="24" a="1"/>
  <c r="T6" i="24" s="1"/>
  <c r="D6" i="24" a="1"/>
  <c r="D6" i="24" s="1"/>
  <c r="BD45" i="24" a="1"/>
  <c r="BD45" i="24" s="1"/>
  <c r="AV45" i="24" a="1"/>
  <c r="AV45" i="24" s="1"/>
  <c r="AN45" i="24" a="1"/>
  <c r="AN45" i="24" s="1"/>
  <c r="AF45" i="24" a="1"/>
  <c r="AF45" i="24" s="1"/>
  <c r="X45" i="24" a="1"/>
  <c r="X45" i="24" s="1"/>
  <c r="P45" i="24" a="1"/>
  <c r="P45" i="24" s="1"/>
  <c r="H45" i="24" a="1"/>
  <c r="H45" i="24" s="1"/>
  <c r="BI43" i="24" a="1"/>
  <c r="BI43" i="24" s="1"/>
  <c r="BA43" i="24" a="1"/>
  <c r="BA43" i="24" s="1"/>
  <c r="AS43" i="24" a="1"/>
  <c r="AS43" i="24" s="1"/>
  <c r="AK43" i="24" a="1"/>
  <c r="AK43" i="24" s="1"/>
  <c r="AC43" i="24" a="1"/>
  <c r="AC43" i="24" s="1"/>
  <c r="U43" i="24" a="1"/>
  <c r="U43" i="24" s="1"/>
  <c r="M43" i="24" a="1"/>
  <c r="M43" i="24" s="1"/>
  <c r="E43" i="24" a="1"/>
  <c r="E43" i="24" s="1"/>
  <c r="BF41" i="24" a="1"/>
  <c r="BF41" i="24" s="1"/>
  <c r="AX41" i="24" a="1"/>
  <c r="AX41" i="24" s="1"/>
  <c r="AP41" i="24" a="1"/>
  <c r="AP41" i="24" s="1"/>
  <c r="AH41" i="24" a="1"/>
  <c r="AH41" i="24" s="1"/>
  <c r="Z41" i="24" a="1"/>
  <c r="Z41" i="24" s="1"/>
  <c r="R41" i="24" a="1"/>
  <c r="R41" i="24" s="1"/>
  <c r="J41" i="24" a="1"/>
  <c r="J41" i="24" s="1"/>
  <c r="BK39" i="24" a="1"/>
  <c r="BK39" i="24" s="1"/>
  <c r="BC39" i="24" a="1"/>
  <c r="BC39" i="24" s="1"/>
  <c r="AU39" i="24" a="1"/>
  <c r="AU39" i="24" s="1"/>
  <c r="AM39" i="24" a="1"/>
  <c r="AM39" i="24" s="1"/>
  <c r="AE39" i="24" a="1"/>
  <c r="AE39" i="24" s="1"/>
  <c r="W39" i="24" a="1"/>
  <c r="W39" i="24" s="1"/>
  <c r="O39" i="24" a="1"/>
  <c r="O39" i="24" s="1"/>
  <c r="G39" i="24" a="1"/>
  <c r="G39" i="24" s="1"/>
  <c r="BH37" i="24" a="1"/>
  <c r="BH37" i="24" s="1"/>
  <c r="AZ37" i="24" a="1"/>
  <c r="AZ37" i="24" s="1"/>
  <c r="AR37" i="24" a="1"/>
  <c r="AR37" i="24" s="1"/>
  <c r="AJ37" i="24" a="1"/>
  <c r="AJ37" i="24" s="1"/>
  <c r="AB37" i="24" a="1"/>
  <c r="AB37" i="24" s="1"/>
  <c r="T37" i="24" a="1"/>
  <c r="T37" i="24" s="1"/>
  <c r="L37" i="24" a="1"/>
  <c r="L37" i="24" s="1"/>
  <c r="D37" i="24" a="1"/>
  <c r="D37" i="24" s="1"/>
  <c r="BE35" i="24" a="1"/>
  <c r="BE35" i="24" s="1"/>
  <c r="AW35" i="24" a="1"/>
  <c r="AW35" i="24" s="1"/>
  <c r="AO35" i="24" a="1"/>
  <c r="AO35" i="24" s="1"/>
  <c r="AG35" i="24" a="1"/>
  <c r="AG35" i="24" s="1"/>
  <c r="Y35" i="24" a="1"/>
  <c r="Y35" i="24" s="1"/>
  <c r="Q35" i="24" a="1"/>
  <c r="Q35" i="24" s="1"/>
  <c r="I35" i="24" a="1"/>
  <c r="I35" i="24" s="1"/>
  <c r="BJ33" i="24" a="1"/>
  <c r="BJ33" i="24" s="1"/>
  <c r="BB33" i="24" a="1"/>
  <c r="BB33" i="24" s="1"/>
  <c r="AT33" i="24" a="1"/>
  <c r="AT33" i="24" s="1"/>
  <c r="AL33" i="24" a="1"/>
  <c r="AL33" i="24" s="1"/>
  <c r="AD33" i="24" a="1"/>
  <c r="AD33" i="24" s="1"/>
  <c r="V33" i="24" a="1"/>
  <c r="V33" i="24" s="1"/>
  <c r="N33" i="24" a="1"/>
  <c r="N33" i="24" s="1"/>
  <c r="F33" i="24" a="1"/>
  <c r="F33" i="24" s="1"/>
  <c r="BG31" i="24" a="1"/>
  <c r="BG31" i="24" s="1"/>
  <c r="AY31" i="24" a="1"/>
  <c r="AY31" i="24" s="1"/>
  <c r="AQ31" i="24" a="1"/>
  <c r="AQ31" i="24" s="1"/>
  <c r="AI31" i="24" a="1"/>
  <c r="AI31" i="24" s="1"/>
  <c r="AA31" i="24" a="1"/>
  <c r="AA31" i="24" s="1"/>
  <c r="S31" i="24" a="1"/>
  <c r="S31" i="24" s="1"/>
  <c r="K31" i="24" a="1"/>
  <c r="K31" i="24" s="1"/>
  <c r="C31" i="24" a="1"/>
  <c r="C31" i="24" s="1"/>
  <c r="A31" i="24" s="1"/>
  <c r="BD29" i="24" a="1"/>
  <c r="BD29" i="24" s="1"/>
  <c r="AV29" i="24" a="1"/>
  <c r="AV29" i="24" s="1"/>
  <c r="AN29" i="24" a="1"/>
  <c r="AN29" i="24" s="1"/>
  <c r="AF29" i="24" a="1"/>
  <c r="AF29" i="24" s="1"/>
  <c r="X29" i="24" a="1"/>
  <c r="X29" i="24" s="1"/>
  <c r="P29" i="24" a="1"/>
  <c r="P29" i="24" s="1"/>
  <c r="H29" i="24" a="1"/>
  <c r="H29" i="24" s="1"/>
  <c r="BI27" i="24" a="1"/>
  <c r="BI27" i="24" s="1"/>
  <c r="BA27" i="24" a="1"/>
  <c r="BA27" i="24" s="1"/>
  <c r="AS27" i="24" a="1"/>
  <c r="AS27" i="24" s="1"/>
  <c r="AK27" i="24" a="1"/>
  <c r="AK27" i="24" s="1"/>
  <c r="AC27" i="24" a="1"/>
  <c r="AC27" i="24" s="1"/>
  <c r="U27" i="24" a="1"/>
  <c r="U27" i="24" s="1"/>
  <c r="M27" i="24" a="1"/>
  <c r="M27" i="24" s="1"/>
  <c r="E27" i="24" a="1"/>
  <c r="E27" i="24" s="1"/>
  <c r="BF25" i="24" a="1"/>
  <c r="BF25" i="24" s="1"/>
  <c r="AX25" i="24" a="1"/>
  <c r="AX25" i="24" s="1"/>
  <c r="AP25" i="24" a="1"/>
  <c r="AP25" i="24" s="1"/>
  <c r="AH25" i="24" a="1"/>
  <c r="AH25" i="24" s="1"/>
  <c r="Z25" i="24" a="1"/>
  <c r="Z25" i="24" s="1"/>
  <c r="R25" i="24" a="1"/>
  <c r="R25" i="24" s="1"/>
  <c r="J25" i="24" a="1"/>
  <c r="J25" i="24" s="1"/>
  <c r="BK23" i="24" a="1"/>
  <c r="BK23" i="24" s="1"/>
  <c r="BC23" i="24" a="1"/>
  <c r="BC23" i="24" s="1"/>
  <c r="AU23" i="24" a="1"/>
  <c r="AU23" i="24" s="1"/>
  <c r="AM23" i="24" a="1"/>
  <c r="AM23" i="24" s="1"/>
  <c r="AE23" i="24" a="1"/>
  <c r="AE23" i="24" s="1"/>
  <c r="W23" i="24" a="1"/>
  <c r="W23" i="24" s="1"/>
  <c r="O23" i="24" a="1"/>
  <c r="O23" i="24" s="1"/>
  <c r="G23" i="24" a="1"/>
  <c r="G23" i="24" s="1"/>
  <c r="BH21" i="24" a="1"/>
  <c r="BH21" i="24" s="1"/>
  <c r="AZ21" i="24" a="1"/>
  <c r="AZ21" i="24" s="1"/>
  <c r="AR21" i="24" a="1"/>
  <c r="AR21" i="24" s="1"/>
  <c r="AJ21" i="24" a="1"/>
  <c r="AJ21" i="24" s="1"/>
  <c r="AB21" i="24" a="1"/>
  <c r="AB21" i="24" s="1"/>
  <c r="T21" i="24" a="1"/>
  <c r="T21" i="24" s="1"/>
  <c r="L21" i="24" a="1"/>
  <c r="L21" i="24" s="1"/>
  <c r="D21" i="24" a="1"/>
  <c r="D21" i="24" s="1"/>
  <c r="BE19" i="24" a="1"/>
  <c r="BE19" i="24" s="1"/>
  <c r="AW19" i="24" a="1"/>
  <c r="AW19" i="24" s="1"/>
  <c r="AO19" i="24" a="1"/>
  <c r="AO19" i="24" s="1"/>
  <c r="AG19" i="24" a="1"/>
  <c r="AG19" i="24" s="1"/>
  <c r="Y19" i="24" a="1"/>
  <c r="Y19" i="24" s="1"/>
  <c r="Q19" i="24" a="1"/>
  <c r="Q19" i="24" s="1"/>
  <c r="I19" i="24" a="1"/>
  <c r="I19" i="24" s="1"/>
  <c r="BJ17" i="24" a="1"/>
  <c r="BJ17" i="24" s="1"/>
  <c r="BB17" i="24" a="1"/>
  <c r="BB17" i="24" s="1"/>
  <c r="AT17" i="24" a="1"/>
  <c r="AT17" i="24" s="1"/>
  <c r="AL17" i="24" a="1"/>
  <c r="AL17" i="24" s="1"/>
  <c r="AD17" i="24" a="1"/>
  <c r="AD17" i="24" s="1"/>
  <c r="V17" i="24" a="1"/>
  <c r="V17" i="24" s="1"/>
  <c r="N17" i="24" a="1"/>
  <c r="N17" i="24" s="1"/>
  <c r="F17" i="24" a="1"/>
  <c r="F17" i="24" s="1"/>
  <c r="BG15" i="24" a="1"/>
  <c r="BG15" i="24" s="1"/>
  <c r="AY15" i="24" a="1"/>
  <c r="AY15" i="24" s="1"/>
  <c r="AQ15" i="24" a="1"/>
  <c r="AQ15" i="24" s="1"/>
  <c r="AI15" i="24" a="1"/>
  <c r="AI15" i="24" s="1"/>
  <c r="AA15" i="24" a="1"/>
  <c r="AA15" i="24" s="1"/>
  <c r="S15" i="24" a="1"/>
  <c r="S15" i="24" s="1"/>
  <c r="K15" i="24" a="1"/>
  <c r="K15" i="24" s="1"/>
  <c r="C15" i="24" a="1"/>
  <c r="C15" i="24" s="1"/>
  <c r="A15" i="24" s="1"/>
  <c r="BD13" i="24" a="1"/>
  <c r="BD13" i="24" s="1"/>
  <c r="AV13" i="24" a="1"/>
  <c r="AV13" i="24" s="1"/>
  <c r="AN13" i="24" a="1"/>
  <c r="AN13" i="24" s="1"/>
  <c r="AF13" i="24" a="1"/>
  <c r="AF13" i="24" s="1"/>
  <c r="X13" i="24" a="1"/>
  <c r="X13" i="24" s="1"/>
  <c r="P13" i="24" a="1"/>
  <c r="P13" i="24" s="1"/>
  <c r="H13" i="24" a="1"/>
  <c r="H13" i="24" s="1"/>
  <c r="BI11" i="24" a="1"/>
  <c r="BI11" i="24" s="1"/>
  <c r="BA11" i="24" a="1"/>
  <c r="BA11" i="24" s="1"/>
  <c r="AS11" i="24" a="1"/>
  <c r="AS11" i="24" s="1"/>
  <c r="AK11" i="24" a="1"/>
  <c r="AK11" i="24" s="1"/>
  <c r="AC11" i="24" a="1"/>
  <c r="AC11" i="24" s="1"/>
  <c r="U11" i="24" a="1"/>
  <c r="U11" i="24" s="1"/>
  <c r="M11" i="24" a="1"/>
  <c r="M11" i="24" s="1"/>
  <c r="E11" i="24" a="1"/>
  <c r="E11" i="24" s="1"/>
  <c r="BF9" i="24" a="1"/>
  <c r="BF9" i="24" s="1"/>
  <c r="AX9" i="24" a="1"/>
  <c r="AX9" i="24" s="1"/>
  <c r="AP9" i="24" a="1"/>
  <c r="AP9" i="24" s="1"/>
  <c r="AH9" i="24" a="1"/>
  <c r="AH9" i="24" s="1"/>
  <c r="Z9" i="24" a="1"/>
  <c r="Z9" i="24" s="1"/>
  <c r="C9" i="24" a="1"/>
  <c r="C9" i="24" s="1"/>
  <c r="A9" i="24" s="1"/>
  <c r="AY8" i="24" a="1"/>
  <c r="AY8" i="24" s="1"/>
  <c r="AI8" i="24" a="1"/>
  <c r="AI8" i="24" s="1"/>
  <c r="S8" i="24" a="1"/>
  <c r="S8" i="24" s="1"/>
  <c r="C8" i="24" a="1"/>
  <c r="C8" i="24" s="1"/>
  <c r="A8" i="24" s="1"/>
  <c r="AL7" i="24" a="1"/>
  <c r="AL7" i="24" s="1"/>
  <c r="N7" i="24" a="1"/>
  <c r="N7" i="24" s="1"/>
  <c r="BE5" i="24" a="1"/>
  <c r="BE5" i="24" s="1"/>
  <c r="AO5" i="24" a="1"/>
  <c r="AO5" i="24" s="1"/>
  <c r="Y5" i="24" a="1"/>
  <c r="Y5" i="24" s="1"/>
  <c r="BG44" i="24" a="1"/>
  <c r="BG44" i="24" s="1"/>
  <c r="AY44" i="24" a="1"/>
  <c r="AY44" i="24" s="1"/>
  <c r="AQ44" i="24" a="1"/>
  <c r="AQ44" i="24" s="1"/>
  <c r="AI44" i="24" a="1"/>
  <c r="AI44" i="24" s="1"/>
  <c r="AA44" i="24" a="1"/>
  <c r="AA44" i="24" s="1"/>
  <c r="S44" i="24" a="1"/>
  <c r="S44" i="24" s="1"/>
  <c r="K44" i="24" a="1"/>
  <c r="K44" i="24" s="1"/>
  <c r="C44" i="24" a="1"/>
  <c r="C44" i="24" s="1"/>
  <c r="A44" i="24" s="1"/>
  <c r="BD42" i="24" a="1"/>
  <c r="BD42" i="24" s="1"/>
  <c r="AV42" i="24" a="1"/>
  <c r="AV42" i="24" s="1"/>
  <c r="AN42" i="24" a="1"/>
  <c r="AN42" i="24" s="1"/>
  <c r="AF42" i="24" a="1"/>
  <c r="AF42" i="24" s="1"/>
  <c r="X42" i="24" a="1"/>
  <c r="X42" i="24" s="1"/>
  <c r="P42" i="24" a="1"/>
  <c r="P42" i="24" s="1"/>
  <c r="H42" i="24" a="1"/>
  <c r="H42" i="24" s="1"/>
  <c r="BI40" i="24" a="1"/>
  <c r="BI40" i="24" s="1"/>
  <c r="BA40" i="24" a="1"/>
  <c r="BA40" i="24" s="1"/>
  <c r="AS40" i="24" a="1"/>
  <c r="AS40" i="24" s="1"/>
  <c r="AK40" i="24" a="1"/>
  <c r="AK40" i="24" s="1"/>
  <c r="AC40" i="24" a="1"/>
  <c r="AC40" i="24" s="1"/>
  <c r="U40" i="24" a="1"/>
  <c r="U40" i="24" s="1"/>
  <c r="M40" i="24" a="1"/>
  <c r="M40" i="24" s="1"/>
  <c r="E40" i="24" a="1"/>
  <c r="E40" i="24" s="1"/>
  <c r="BF38" i="24" a="1"/>
  <c r="BF38" i="24" s="1"/>
  <c r="AX38" i="24" a="1"/>
  <c r="AX38" i="24" s="1"/>
  <c r="AP38" i="24" a="1"/>
  <c r="AP38" i="24" s="1"/>
  <c r="AH38" i="24" a="1"/>
  <c r="AH38" i="24" s="1"/>
  <c r="Z38" i="24" a="1"/>
  <c r="Z38" i="24" s="1"/>
  <c r="R38" i="24" a="1"/>
  <c r="R38" i="24" s="1"/>
  <c r="J38" i="24" a="1"/>
  <c r="J38" i="24" s="1"/>
  <c r="BK36" i="24" a="1"/>
  <c r="BK36" i="24" s="1"/>
  <c r="BC36" i="24" a="1"/>
  <c r="BC36" i="24" s="1"/>
  <c r="AU36" i="24" a="1"/>
  <c r="AU36" i="24" s="1"/>
  <c r="AM36" i="24" a="1"/>
  <c r="AM36" i="24" s="1"/>
  <c r="AE36" i="24" a="1"/>
  <c r="AE36" i="24" s="1"/>
  <c r="W36" i="24" a="1"/>
  <c r="W36" i="24" s="1"/>
  <c r="O36" i="24" a="1"/>
  <c r="O36" i="24" s="1"/>
  <c r="G36" i="24" a="1"/>
  <c r="G36" i="24" s="1"/>
  <c r="BH34" i="24" a="1"/>
  <c r="BH34" i="24" s="1"/>
  <c r="AZ34" i="24" a="1"/>
  <c r="AZ34" i="24" s="1"/>
  <c r="AR34" i="24" a="1"/>
  <c r="AR34" i="24" s="1"/>
  <c r="AJ34" i="24" a="1"/>
  <c r="AJ34" i="24" s="1"/>
  <c r="AB34" i="24" a="1"/>
  <c r="AB34" i="24" s="1"/>
  <c r="T34" i="24" a="1"/>
  <c r="T34" i="24" s="1"/>
  <c r="L34" i="24" a="1"/>
  <c r="L34" i="24" s="1"/>
  <c r="D34" i="24" a="1"/>
  <c r="D34" i="24" s="1"/>
  <c r="BE32" i="24" a="1"/>
  <c r="BE32" i="24" s="1"/>
  <c r="AW32" i="24" a="1"/>
  <c r="AW32" i="24" s="1"/>
  <c r="AO32" i="24" a="1"/>
  <c r="AO32" i="24" s="1"/>
  <c r="AG32" i="24" a="1"/>
  <c r="AG32" i="24" s="1"/>
  <c r="Y32" i="24" a="1"/>
  <c r="Y32" i="24" s="1"/>
  <c r="Q32" i="24" a="1"/>
  <c r="Q32" i="24" s="1"/>
  <c r="I32" i="24" a="1"/>
  <c r="I32" i="24" s="1"/>
  <c r="BJ30" i="24" a="1"/>
  <c r="BJ30" i="24" s="1"/>
  <c r="BB30" i="24" a="1"/>
  <c r="BB30" i="24" s="1"/>
  <c r="AT30" i="24" a="1"/>
  <c r="AT30" i="24" s="1"/>
  <c r="AL30" i="24" a="1"/>
  <c r="AL30" i="24" s="1"/>
  <c r="AD30" i="24" a="1"/>
  <c r="AD30" i="24" s="1"/>
  <c r="V30" i="24" a="1"/>
  <c r="V30" i="24" s="1"/>
  <c r="N30" i="24" a="1"/>
  <c r="N30" i="24" s="1"/>
  <c r="F30" i="24" a="1"/>
  <c r="F30" i="24" s="1"/>
  <c r="BG28" i="24" a="1"/>
  <c r="BG28" i="24" s="1"/>
  <c r="AY28" i="24" a="1"/>
  <c r="AY28" i="24" s="1"/>
  <c r="AQ28" i="24" a="1"/>
  <c r="AQ28" i="24" s="1"/>
  <c r="AI28" i="24" a="1"/>
  <c r="AI28" i="24" s="1"/>
  <c r="AA28" i="24" a="1"/>
  <c r="AA28" i="24" s="1"/>
  <c r="S28" i="24" a="1"/>
  <c r="S28" i="24" s="1"/>
  <c r="K28" i="24" a="1"/>
  <c r="K28" i="24" s="1"/>
  <c r="C28" i="24" a="1"/>
  <c r="C28" i="24" s="1"/>
  <c r="A28" i="24" s="1"/>
  <c r="BD26" i="24" a="1"/>
  <c r="BD26" i="24" s="1"/>
  <c r="AV26" i="24" a="1"/>
  <c r="AV26" i="24" s="1"/>
  <c r="AN26" i="24" a="1"/>
  <c r="AN26" i="24" s="1"/>
  <c r="AF26" i="24" a="1"/>
  <c r="AF26" i="24" s="1"/>
  <c r="X26" i="24" a="1"/>
  <c r="X26" i="24" s="1"/>
  <c r="P26" i="24" a="1"/>
  <c r="P26" i="24" s="1"/>
  <c r="H26" i="24" a="1"/>
  <c r="H26" i="24" s="1"/>
  <c r="BI24" i="24" a="1"/>
  <c r="BI24" i="24" s="1"/>
  <c r="BA24" i="24" a="1"/>
  <c r="BA24" i="24" s="1"/>
  <c r="AS24" i="24" a="1"/>
  <c r="AS24" i="24" s="1"/>
  <c r="AK24" i="24" a="1"/>
  <c r="AK24" i="24" s="1"/>
  <c r="AC24" i="24" a="1"/>
  <c r="AC24" i="24" s="1"/>
  <c r="U24" i="24" a="1"/>
  <c r="U24" i="24" s="1"/>
  <c r="M24" i="24" a="1"/>
  <c r="M24" i="24" s="1"/>
  <c r="E24" i="24" a="1"/>
  <c r="E24" i="24" s="1"/>
  <c r="BF22" i="24" a="1"/>
  <c r="BF22" i="24" s="1"/>
  <c r="AX22" i="24" a="1"/>
  <c r="AX22" i="24" s="1"/>
  <c r="AP22" i="24" a="1"/>
  <c r="AP22" i="24" s="1"/>
  <c r="AH22" i="24" a="1"/>
  <c r="AH22" i="24" s="1"/>
  <c r="Z22" i="24" a="1"/>
  <c r="Z22" i="24" s="1"/>
  <c r="R22" i="24" a="1"/>
  <c r="R22" i="24" s="1"/>
  <c r="J22" i="24" a="1"/>
  <c r="J22" i="24" s="1"/>
  <c r="BK20" i="24" a="1"/>
  <c r="BK20" i="24" s="1"/>
  <c r="BC20" i="24" a="1"/>
  <c r="BC20" i="24" s="1"/>
  <c r="AU20" i="24" a="1"/>
  <c r="AU20" i="24" s="1"/>
  <c r="AM20" i="24" a="1"/>
  <c r="AM20" i="24" s="1"/>
  <c r="AE20" i="24" a="1"/>
  <c r="AE20" i="24" s="1"/>
  <c r="W20" i="24" a="1"/>
  <c r="W20" i="24" s="1"/>
  <c r="O20" i="24" a="1"/>
  <c r="O20" i="24" s="1"/>
  <c r="G20" i="24" a="1"/>
  <c r="G20" i="24" s="1"/>
  <c r="BH18" i="24" a="1"/>
  <c r="BH18" i="24" s="1"/>
  <c r="AZ18" i="24" a="1"/>
  <c r="AZ18" i="24" s="1"/>
  <c r="AR18" i="24" a="1"/>
  <c r="AR18" i="24" s="1"/>
  <c r="AJ18" i="24" a="1"/>
  <c r="AJ18" i="24" s="1"/>
  <c r="AB18" i="24" a="1"/>
  <c r="AB18" i="24" s="1"/>
  <c r="T18" i="24" a="1"/>
  <c r="T18" i="24" s="1"/>
  <c r="L18" i="24" a="1"/>
  <c r="L18" i="24" s="1"/>
  <c r="D18" i="24" a="1"/>
  <c r="D18" i="24" s="1"/>
  <c r="BE16" i="24" a="1"/>
  <c r="BE16" i="24" s="1"/>
  <c r="AW16" i="24" a="1"/>
  <c r="AW16" i="24" s="1"/>
  <c r="AO16" i="24" a="1"/>
  <c r="AO16" i="24" s="1"/>
  <c r="AG16" i="24" a="1"/>
  <c r="AG16" i="24" s="1"/>
  <c r="Y16" i="24" a="1"/>
  <c r="Y16" i="24" s="1"/>
  <c r="Q16" i="24" a="1"/>
  <c r="Q16" i="24" s="1"/>
  <c r="I16" i="24" a="1"/>
  <c r="I16" i="24" s="1"/>
  <c r="BJ14" i="24" a="1"/>
  <c r="BJ14" i="24" s="1"/>
  <c r="BB14" i="24" a="1"/>
  <c r="BB14" i="24" s="1"/>
  <c r="AT14" i="24" a="1"/>
  <c r="AT14" i="24" s="1"/>
  <c r="AL14" i="24" a="1"/>
  <c r="AL14" i="24" s="1"/>
  <c r="AD14" i="24" a="1"/>
  <c r="AD14" i="24" s="1"/>
  <c r="V14" i="24" a="1"/>
  <c r="V14" i="24" s="1"/>
  <c r="N14" i="24" a="1"/>
  <c r="N14" i="24" s="1"/>
  <c r="F14" i="24" a="1"/>
  <c r="F14" i="24" s="1"/>
  <c r="BG12" i="24" a="1"/>
  <c r="BG12" i="24" s="1"/>
  <c r="AY12" i="24" a="1"/>
  <c r="AY12" i="24" s="1"/>
  <c r="AQ12" i="24" a="1"/>
  <c r="AQ12" i="24" s="1"/>
  <c r="AI12" i="24" a="1"/>
  <c r="AI12" i="24" s="1"/>
  <c r="AA12" i="24" a="1"/>
  <c r="AA12" i="24" s="1"/>
  <c r="S12" i="24" a="1"/>
  <c r="S12" i="24" s="1"/>
  <c r="K12" i="24" a="1"/>
  <c r="K12" i="24" s="1"/>
  <c r="C12" i="24" a="1"/>
  <c r="C12" i="24" s="1"/>
  <c r="A12" i="24" s="1"/>
  <c r="BD10" i="24" a="1"/>
  <c r="BD10" i="24" s="1"/>
  <c r="AV10" i="24" a="1"/>
  <c r="AV10" i="24" s="1"/>
  <c r="AN10" i="24" a="1"/>
  <c r="AN10" i="24" s="1"/>
  <c r="AF10" i="24" a="1"/>
  <c r="AF10" i="24" s="1"/>
  <c r="X10" i="24" a="1"/>
  <c r="X10" i="24" s="1"/>
  <c r="P10" i="24" a="1"/>
  <c r="P10" i="24" s="1"/>
  <c r="H10" i="24" a="1"/>
  <c r="H10" i="24" s="1"/>
  <c r="M9" i="24" a="1"/>
  <c r="M9" i="24" s="1"/>
  <c r="BA8" i="24" a="1"/>
  <c r="BA8" i="24" s="1"/>
  <c r="AK8" i="24" a="1"/>
  <c r="AK8" i="24" s="1"/>
  <c r="U8" i="24" a="1"/>
  <c r="U8" i="24" s="1"/>
  <c r="E8" i="24" a="1"/>
  <c r="E8" i="24" s="1"/>
  <c r="AF7" i="24" a="1"/>
  <c r="AF7" i="24" s="1"/>
  <c r="BB6" i="24" a="1"/>
  <c r="BB6" i="24" s="1"/>
  <c r="AL6" i="24" a="1"/>
  <c r="AL6" i="24" s="1"/>
  <c r="V6" i="24" a="1"/>
  <c r="V6" i="24" s="1"/>
  <c r="F6" i="24" a="1"/>
  <c r="F6" i="24" s="1"/>
  <c r="M5" i="24" a="1"/>
  <c r="M5" i="24" s="1"/>
  <c r="E5" i="24" a="1"/>
  <c r="E5" i="24" s="1"/>
  <c r="BG6" i="24" a="1"/>
  <c r="BG6" i="24" s="1"/>
  <c r="AY6" i="24" a="1"/>
  <c r="AY6" i="24" s="1"/>
  <c r="AQ6" i="24" a="1"/>
  <c r="AQ6" i="24" s="1"/>
  <c r="AI6" i="24" a="1"/>
  <c r="AI6" i="24" s="1"/>
  <c r="AA6" i="24" a="1"/>
  <c r="AA6" i="24" s="1"/>
  <c r="S6" i="24" a="1"/>
  <c r="S6" i="24" s="1"/>
  <c r="K6" i="24" a="1"/>
  <c r="K6" i="24" s="1"/>
  <c r="C6" i="24" a="1"/>
  <c r="C6" i="24" s="1"/>
  <c r="A6" i="24" s="1"/>
  <c r="P9" i="24" a="1"/>
  <c r="P9" i="24" s="1"/>
  <c r="H9" i="24" a="1"/>
  <c r="H9" i="24" s="1"/>
  <c r="BI7" i="24" a="1"/>
  <c r="BI7" i="24" s="1"/>
  <c r="BA7" i="24" a="1"/>
  <c r="BA7" i="24" s="1"/>
  <c r="AS7" i="24" a="1"/>
  <c r="AS7" i="24" s="1"/>
  <c r="AK7" i="24" a="1"/>
  <c r="AK7" i="24" s="1"/>
  <c r="AC7" i="24" a="1"/>
  <c r="AC7" i="24" s="1"/>
  <c r="U7" i="24" a="1"/>
  <c r="U7" i="24" s="1"/>
  <c r="M7" i="24" a="1"/>
  <c r="M7" i="24" s="1"/>
  <c r="E7" i="24" a="1"/>
  <c r="E7" i="24" s="1"/>
  <c r="BF5" i="24" a="1"/>
  <c r="BF5" i="24" s="1"/>
  <c r="AX5" i="24" a="1"/>
  <c r="AX5" i="24" s="1"/>
  <c r="AP5" i="24" a="1"/>
  <c r="AP5" i="24" s="1"/>
  <c r="AH5" i="24" a="1"/>
  <c r="AH5" i="24" s="1"/>
  <c r="Z5" i="24" a="1"/>
  <c r="Z5" i="24" s="1"/>
  <c r="R5" i="24" a="1"/>
  <c r="R5" i="24" s="1"/>
  <c r="J5" i="24" a="1"/>
  <c r="J5" i="24" s="1"/>
  <c r="BI28" i="14"/>
  <c r="BJ28" i="14"/>
  <c r="BK28" i="14"/>
  <c r="N27" i="14"/>
  <c r="N28" i="14" s="1"/>
  <c r="AM51" i="15"/>
  <c r="AL52" i="15"/>
  <c r="BJ47" i="25"/>
  <c r="BB47" i="25"/>
  <c r="AT47" i="25"/>
  <c r="AL47" i="25"/>
  <c r="AD47" i="25"/>
  <c r="V47" i="25"/>
  <c r="N47" i="25"/>
  <c r="F47" i="25"/>
  <c r="BK47" i="25"/>
  <c r="BC47" i="25"/>
  <c r="AU47" i="25"/>
  <c r="AM47" i="25"/>
  <c r="AE47" i="25"/>
  <c r="W47" i="25"/>
  <c r="O47" i="25"/>
  <c r="G47" i="25"/>
  <c r="M35" i="14"/>
  <c r="P9" i="14"/>
  <c r="P10" i="14" s="1"/>
  <c r="AB31" i="10"/>
  <c r="M41" i="10"/>
  <c r="AB43" i="10"/>
  <c r="AB41" i="10" s="1"/>
  <c r="AC21" i="10"/>
  <c r="N25" i="10"/>
  <c r="L44" i="14"/>
  <c r="Y21" i="10"/>
  <c r="J25" i="10"/>
  <c r="X51" i="15"/>
  <c r="W52" i="15"/>
  <c r="H43" i="10"/>
  <c r="G215" i="11"/>
  <c r="G44" i="14"/>
  <c r="AH28" i="41"/>
  <c r="A9" i="14"/>
  <c r="H10" i="14"/>
  <c r="P145" i="8"/>
  <c r="I145" i="8" s="1"/>
  <c r="I146" i="8" s="1"/>
  <c r="I34" i="10"/>
  <c r="X25" i="10"/>
  <c r="E43" i="15" s="1"/>
  <c r="BK51" i="15"/>
  <c r="BJ52" i="15"/>
  <c r="AD28" i="41"/>
  <c r="AG44" i="15"/>
  <c r="AF49" i="15"/>
  <c r="AF45" i="15"/>
  <c r="AF47" i="15"/>
  <c r="BC21" i="9"/>
  <c r="A21" i="9"/>
  <c r="W21" i="9"/>
  <c r="AQ19" i="9"/>
  <c r="K19" i="9"/>
  <c r="AE17" i="9"/>
  <c r="AY15" i="9"/>
  <c r="AY16" i="9"/>
  <c r="S15" i="9"/>
  <c r="S16" i="9"/>
  <c r="AM13" i="9"/>
  <c r="G13" i="9"/>
  <c r="BG11" i="9"/>
  <c r="AA11" i="9"/>
  <c r="AU9" i="9"/>
  <c r="O9" i="9"/>
  <c r="AI7" i="9"/>
  <c r="AH25" i="9"/>
  <c r="AI30" i="9" s="1"/>
  <c r="AH34" i="9"/>
  <c r="AH35" i="9"/>
  <c r="AU24" i="9"/>
  <c r="AU23" i="9"/>
  <c r="AU22" i="9"/>
  <c r="O24" i="9"/>
  <c r="O23" i="9"/>
  <c r="O22" i="9"/>
  <c r="AI20" i="9"/>
  <c r="BC18" i="9"/>
  <c r="A18" i="9"/>
  <c r="W18" i="9"/>
  <c r="AE14" i="9"/>
  <c r="AY12" i="9"/>
  <c r="S12" i="9"/>
  <c r="AM10" i="9"/>
  <c r="G10" i="9"/>
  <c r="BG8" i="9"/>
  <c r="AA8" i="9"/>
  <c r="K61" i="24" s="1"/>
  <c r="AR25" i="9"/>
  <c r="AU6" i="9"/>
  <c r="L25" i="9"/>
  <c r="O6" i="9"/>
  <c r="AY21" i="9"/>
  <c r="S21" i="9"/>
  <c r="AM19" i="9"/>
  <c r="G19" i="9"/>
  <c r="BG17" i="9"/>
  <c r="AA17" i="9"/>
  <c r="AU16" i="9"/>
  <c r="AU15" i="9"/>
  <c r="O16" i="9"/>
  <c r="O15" i="9"/>
  <c r="AI13" i="9"/>
  <c r="BC11" i="9"/>
  <c r="A11" i="9"/>
  <c r="W11" i="9"/>
  <c r="AQ9" i="9"/>
  <c r="K9" i="9"/>
  <c r="AE7" i="9"/>
  <c r="BB25" i="9"/>
  <c r="BC33" i="9" s="1"/>
  <c r="BB34" i="9"/>
  <c r="BB35" i="9"/>
  <c r="V25" i="9"/>
  <c r="W28" i="9" s="1"/>
  <c r="V34" i="9"/>
  <c r="V35" i="9"/>
  <c r="AI23" i="9"/>
  <c r="AI22" i="9"/>
  <c r="AI24" i="9"/>
  <c r="BC20" i="9"/>
  <c r="A20" i="9"/>
  <c r="W20" i="9"/>
  <c r="AQ18" i="9"/>
  <c r="K18" i="9"/>
  <c r="AY14" i="9"/>
  <c r="S14" i="9"/>
  <c r="AM12" i="9"/>
  <c r="G12" i="9"/>
  <c r="BG10" i="9"/>
  <c r="AA10" i="9"/>
  <c r="AU8" i="9"/>
  <c r="O8" i="9"/>
  <c r="AF25" i="9"/>
  <c r="AI6" i="9"/>
  <c r="H27" i="14"/>
  <c r="AM30" i="9"/>
  <c r="A30" i="9"/>
  <c r="W30" i="9"/>
  <c r="G30" i="9"/>
  <c r="AV34" i="9"/>
  <c r="AY26" i="9"/>
  <c r="AF34" i="9"/>
  <c r="AI26" i="9"/>
  <c r="P34" i="9"/>
  <c r="S26" i="9"/>
  <c r="AU31" i="9"/>
  <c r="O31" i="9"/>
  <c r="BG27" i="9"/>
  <c r="AQ27" i="9"/>
  <c r="AA27" i="9"/>
  <c r="AY32" i="9"/>
  <c r="AI32" i="9"/>
  <c r="S32" i="9"/>
  <c r="AU28" i="9"/>
  <c r="O28" i="9"/>
  <c r="BG33" i="9"/>
  <c r="AQ33" i="9"/>
  <c r="AA33" i="9"/>
  <c r="AM29" i="9"/>
  <c r="A29" i="9"/>
  <c r="W29" i="9"/>
  <c r="G29" i="9"/>
  <c r="BH52" i="15"/>
  <c r="BG45" i="24" a="1"/>
  <c r="BG45" i="24" s="1"/>
  <c r="AY45" i="24" a="1"/>
  <c r="AY45" i="24" s="1"/>
  <c r="AQ45" i="24" a="1"/>
  <c r="AQ45" i="24" s="1"/>
  <c r="AI45" i="24" a="1"/>
  <c r="AI45" i="24" s="1"/>
  <c r="AA45" i="24" a="1"/>
  <c r="AA45" i="24" s="1"/>
  <c r="S45" i="24" a="1"/>
  <c r="S45" i="24" s="1"/>
  <c r="K45" i="24" a="1"/>
  <c r="K45" i="24" s="1"/>
  <c r="C45" i="24" a="1"/>
  <c r="C45" i="24" s="1"/>
  <c r="A45" i="24" s="1"/>
  <c r="BD43" i="24" a="1"/>
  <c r="BD43" i="24" s="1"/>
  <c r="AV43" i="24" a="1"/>
  <c r="AV43" i="24" s="1"/>
  <c r="AN43" i="24" a="1"/>
  <c r="AN43" i="24" s="1"/>
  <c r="AF43" i="24" a="1"/>
  <c r="AF43" i="24" s="1"/>
  <c r="X43" i="24" a="1"/>
  <c r="X43" i="24" s="1"/>
  <c r="P43" i="24" a="1"/>
  <c r="P43" i="24" s="1"/>
  <c r="H43" i="24" a="1"/>
  <c r="H43" i="24" s="1"/>
  <c r="BI41" i="24" a="1"/>
  <c r="BI41" i="24" s="1"/>
  <c r="BA41" i="24" a="1"/>
  <c r="BA41" i="24" s="1"/>
  <c r="AS41" i="24" a="1"/>
  <c r="AS41" i="24" s="1"/>
  <c r="AK41" i="24" a="1"/>
  <c r="AK41" i="24" s="1"/>
  <c r="AC41" i="24" a="1"/>
  <c r="AC41" i="24" s="1"/>
  <c r="U41" i="24" a="1"/>
  <c r="U41" i="24" s="1"/>
  <c r="M41" i="24" a="1"/>
  <c r="M41" i="24" s="1"/>
  <c r="E41" i="24" a="1"/>
  <c r="E41" i="24" s="1"/>
  <c r="BF39" i="24" a="1"/>
  <c r="BF39" i="24" s="1"/>
  <c r="AX39" i="24" a="1"/>
  <c r="AX39" i="24" s="1"/>
  <c r="AP39" i="24" a="1"/>
  <c r="AP39" i="24" s="1"/>
  <c r="AH39" i="24" a="1"/>
  <c r="AH39" i="24" s="1"/>
  <c r="Z39" i="24" a="1"/>
  <c r="Z39" i="24" s="1"/>
  <c r="R39" i="24" a="1"/>
  <c r="R39" i="24" s="1"/>
  <c r="J39" i="24" a="1"/>
  <c r="J39" i="24" s="1"/>
  <c r="BK37" i="24" a="1"/>
  <c r="BK37" i="24" s="1"/>
  <c r="BC37" i="24" a="1"/>
  <c r="BC37" i="24" s="1"/>
  <c r="AU37" i="24" a="1"/>
  <c r="AU37" i="24" s="1"/>
  <c r="AM37" i="24" a="1"/>
  <c r="AM37" i="24" s="1"/>
  <c r="AE37" i="24" a="1"/>
  <c r="AE37" i="24" s="1"/>
  <c r="W37" i="24" a="1"/>
  <c r="W37" i="24" s="1"/>
  <c r="O37" i="24" a="1"/>
  <c r="O37" i="24" s="1"/>
  <c r="G37" i="24" a="1"/>
  <c r="G37" i="24" s="1"/>
  <c r="BH35" i="24" a="1"/>
  <c r="BH35" i="24" s="1"/>
  <c r="AZ35" i="24" a="1"/>
  <c r="AZ35" i="24" s="1"/>
  <c r="AR35" i="24" a="1"/>
  <c r="AR35" i="24" s="1"/>
  <c r="AJ35" i="24" a="1"/>
  <c r="AJ35" i="24" s="1"/>
  <c r="AB35" i="24" a="1"/>
  <c r="AB35" i="24" s="1"/>
  <c r="T35" i="24" a="1"/>
  <c r="T35" i="24" s="1"/>
  <c r="L35" i="24" a="1"/>
  <c r="L35" i="24" s="1"/>
  <c r="D35" i="24" a="1"/>
  <c r="D35" i="24" s="1"/>
  <c r="BE33" i="24" a="1"/>
  <c r="BE33" i="24" s="1"/>
  <c r="AW33" i="24" a="1"/>
  <c r="AW33" i="24" s="1"/>
  <c r="AO33" i="24" a="1"/>
  <c r="AO33" i="24" s="1"/>
  <c r="AG33" i="24" a="1"/>
  <c r="AG33" i="24" s="1"/>
  <c r="Y33" i="24" a="1"/>
  <c r="Y33" i="24" s="1"/>
  <c r="Q33" i="24" a="1"/>
  <c r="Q33" i="24" s="1"/>
  <c r="I33" i="24" a="1"/>
  <c r="I33" i="24" s="1"/>
  <c r="BJ31" i="24" a="1"/>
  <c r="BJ31" i="24" s="1"/>
  <c r="BB31" i="24" a="1"/>
  <c r="BB31" i="24" s="1"/>
  <c r="AT31" i="24" a="1"/>
  <c r="AT31" i="24" s="1"/>
  <c r="AL31" i="24" a="1"/>
  <c r="AL31" i="24" s="1"/>
  <c r="AD31" i="24" a="1"/>
  <c r="AD31" i="24" s="1"/>
  <c r="V31" i="24" a="1"/>
  <c r="V31" i="24" s="1"/>
  <c r="N31" i="24" a="1"/>
  <c r="N31" i="24" s="1"/>
  <c r="F31" i="24" a="1"/>
  <c r="F31" i="24" s="1"/>
  <c r="BG29" i="24" a="1"/>
  <c r="BG29" i="24" s="1"/>
  <c r="AY29" i="24" a="1"/>
  <c r="AY29" i="24" s="1"/>
  <c r="AQ29" i="24" a="1"/>
  <c r="AQ29" i="24" s="1"/>
  <c r="AI29" i="24" a="1"/>
  <c r="AI29" i="24" s="1"/>
  <c r="AA29" i="24" a="1"/>
  <c r="AA29" i="24" s="1"/>
  <c r="S29" i="24" a="1"/>
  <c r="S29" i="24" s="1"/>
  <c r="K29" i="24" a="1"/>
  <c r="K29" i="24" s="1"/>
  <c r="C29" i="24" a="1"/>
  <c r="C29" i="24" s="1"/>
  <c r="A29" i="24" s="1"/>
  <c r="BD27" i="24" a="1"/>
  <c r="BD27" i="24" s="1"/>
  <c r="AV27" i="24" a="1"/>
  <c r="AV27" i="24" s="1"/>
  <c r="AN27" i="24" a="1"/>
  <c r="AN27" i="24" s="1"/>
  <c r="AF27" i="24" a="1"/>
  <c r="AF27" i="24" s="1"/>
  <c r="X27" i="24" a="1"/>
  <c r="X27" i="24" s="1"/>
  <c r="P27" i="24" a="1"/>
  <c r="P27" i="24" s="1"/>
  <c r="H27" i="24" a="1"/>
  <c r="H27" i="24" s="1"/>
  <c r="BI25" i="24" a="1"/>
  <c r="BI25" i="24" s="1"/>
  <c r="BA25" i="24" a="1"/>
  <c r="BA25" i="24" s="1"/>
  <c r="AS25" i="24" a="1"/>
  <c r="AS25" i="24" s="1"/>
  <c r="AK25" i="24" a="1"/>
  <c r="AK25" i="24" s="1"/>
  <c r="AC25" i="24" a="1"/>
  <c r="AC25" i="24" s="1"/>
  <c r="U25" i="24" a="1"/>
  <c r="U25" i="24" s="1"/>
  <c r="M25" i="24" a="1"/>
  <c r="M25" i="24" s="1"/>
  <c r="E25" i="24" a="1"/>
  <c r="E25" i="24" s="1"/>
  <c r="BF23" i="24" a="1"/>
  <c r="BF23" i="24" s="1"/>
  <c r="AX23" i="24" a="1"/>
  <c r="AX23" i="24" s="1"/>
  <c r="AP23" i="24" a="1"/>
  <c r="AP23" i="24" s="1"/>
  <c r="AH23" i="24" a="1"/>
  <c r="AH23" i="24" s="1"/>
  <c r="Z23" i="24" a="1"/>
  <c r="Z23" i="24" s="1"/>
  <c r="R23" i="24" a="1"/>
  <c r="R23" i="24" s="1"/>
  <c r="J23" i="24" a="1"/>
  <c r="J23" i="24" s="1"/>
  <c r="BK21" i="24" a="1"/>
  <c r="BK21" i="24" s="1"/>
  <c r="BC21" i="24" a="1"/>
  <c r="BC21" i="24" s="1"/>
  <c r="AU21" i="24" a="1"/>
  <c r="AU21" i="24" s="1"/>
  <c r="AM21" i="24" a="1"/>
  <c r="AM21" i="24" s="1"/>
  <c r="AE21" i="24" a="1"/>
  <c r="AE21" i="24" s="1"/>
  <c r="W21" i="24" a="1"/>
  <c r="W21" i="24" s="1"/>
  <c r="O21" i="24" a="1"/>
  <c r="O21" i="24" s="1"/>
  <c r="G21" i="24" a="1"/>
  <c r="G21" i="24" s="1"/>
  <c r="BH19" i="24" a="1"/>
  <c r="BH19" i="24" s="1"/>
  <c r="AZ19" i="24" a="1"/>
  <c r="AZ19" i="24" s="1"/>
  <c r="AR19" i="24" a="1"/>
  <c r="AR19" i="24" s="1"/>
  <c r="AJ19" i="24" a="1"/>
  <c r="AJ19" i="24" s="1"/>
  <c r="AB19" i="24" a="1"/>
  <c r="AB19" i="24" s="1"/>
  <c r="T19" i="24" a="1"/>
  <c r="T19" i="24" s="1"/>
  <c r="L19" i="24" a="1"/>
  <c r="L19" i="24" s="1"/>
  <c r="D19" i="24" a="1"/>
  <c r="D19" i="24" s="1"/>
  <c r="BE17" i="24" a="1"/>
  <c r="BE17" i="24" s="1"/>
  <c r="AW17" i="24" a="1"/>
  <c r="AW17" i="24" s="1"/>
  <c r="AO17" i="24" a="1"/>
  <c r="AO17" i="24" s="1"/>
  <c r="AG17" i="24" a="1"/>
  <c r="AG17" i="24" s="1"/>
  <c r="Y17" i="24" a="1"/>
  <c r="Y17" i="24" s="1"/>
  <c r="Q17" i="24" a="1"/>
  <c r="Q17" i="24" s="1"/>
  <c r="I17" i="24" a="1"/>
  <c r="I17" i="24" s="1"/>
  <c r="BJ15" i="24" a="1"/>
  <c r="BJ15" i="24" s="1"/>
  <c r="BB15" i="24" a="1"/>
  <c r="BB15" i="24" s="1"/>
  <c r="AT15" i="24" a="1"/>
  <c r="AT15" i="24" s="1"/>
  <c r="AL15" i="24" a="1"/>
  <c r="AL15" i="24" s="1"/>
  <c r="AD15" i="24" a="1"/>
  <c r="AD15" i="24" s="1"/>
  <c r="V15" i="24" a="1"/>
  <c r="V15" i="24" s="1"/>
  <c r="N15" i="24" a="1"/>
  <c r="N15" i="24" s="1"/>
  <c r="F15" i="24" a="1"/>
  <c r="F15" i="24" s="1"/>
  <c r="BG13" i="24" a="1"/>
  <c r="BG13" i="24" s="1"/>
  <c r="AY13" i="24" a="1"/>
  <c r="AY13" i="24" s="1"/>
  <c r="AQ13" i="24" a="1"/>
  <c r="AQ13" i="24" s="1"/>
  <c r="AI13" i="24" a="1"/>
  <c r="AI13" i="24" s="1"/>
  <c r="AA13" i="24" a="1"/>
  <c r="AA13" i="24" s="1"/>
  <c r="S13" i="24" a="1"/>
  <c r="S13" i="24" s="1"/>
  <c r="K13" i="24" a="1"/>
  <c r="K13" i="24" s="1"/>
  <c r="C13" i="24" a="1"/>
  <c r="C13" i="24" s="1"/>
  <c r="A13" i="24" s="1"/>
  <c r="BD11" i="24" a="1"/>
  <c r="BD11" i="24" s="1"/>
  <c r="AV11" i="24" a="1"/>
  <c r="AV11" i="24" s="1"/>
  <c r="AN11" i="24" a="1"/>
  <c r="AN11" i="24" s="1"/>
  <c r="AF11" i="24" a="1"/>
  <c r="AF11" i="24" s="1"/>
  <c r="X11" i="24" a="1"/>
  <c r="X11" i="24" s="1"/>
  <c r="P11" i="24" a="1"/>
  <c r="P11" i="24" s="1"/>
  <c r="H11" i="24" a="1"/>
  <c r="H11" i="24" s="1"/>
  <c r="BI9" i="24" a="1"/>
  <c r="BI9" i="24" s="1"/>
  <c r="BA9" i="24" a="1"/>
  <c r="BA9" i="24" s="1"/>
  <c r="AS9" i="24" a="1"/>
  <c r="AS9" i="24" s="1"/>
  <c r="AK9" i="24" a="1"/>
  <c r="AK9" i="24" s="1"/>
  <c r="AC9" i="24" a="1"/>
  <c r="AC9" i="24" s="1"/>
  <c r="O9" i="24" a="1"/>
  <c r="O9" i="24" s="1"/>
  <c r="BC8" i="24" a="1"/>
  <c r="BC8" i="24" s="1"/>
  <c r="AM8" i="24" a="1"/>
  <c r="AM8" i="24" s="1"/>
  <c r="W8" i="24" a="1"/>
  <c r="W8" i="24" s="1"/>
  <c r="G8" i="24" a="1"/>
  <c r="G8" i="24" s="1"/>
  <c r="AH7" i="24" a="1"/>
  <c r="AH7" i="24" s="1"/>
  <c r="L7" i="24" a="1"/>
  <c r="L7" i="24" s="1"/>
  <c r="BG5" i="24" a="1"/>
  <c r="BG5" i="24" s="1"/>
  <c r="AQ5" i="24" a="1"/>
  <c r="AQ5" i="24" s="1"/>
  <c r="AA5" i="24" a="1"/>
  <c r="AA5" i="24" s="1"/>
  <c r="BF44" i="24" a="1"/>
  <c r="BF44" i="24" s="1"/>
  <c r="AX44" i="24" a="1"/>
  <c r="AX44" i="24" s="1"/>
  <c r="AP44" i="24" a="1"/>
  <c r="AP44" i="24" s="1"/>
  <c r="AH44" i="24" a="1"/>
  <c r="AH44" i="24" s="1"/>
  <c r="Z44" i="24" a="1"/>
  <c r="Z44" i="24" s="1"/>
  <c r="R44" i="24" a="1"/>
  <c r="R44" i="24" s="1"/>
  <c r="J44" i="24" a="1"/>
  <c r="J44" i="24" s="1"/>
  <c r="BK42" i="24" a="1"/>
  <c r="BK42" i="24" s="1"/>
  <c r="BC42" i="24" a="1"/>
  <c r="BC42" i="24" s="1"/>
  <c r="AU42" i="24" a="1"/>
  <c r="AU42" i="24" s="1"/>
  <c r="AM42" i="24" a="1"/>
  <c r="AM42" i="24" s="1"/>
  <c r="AE42" i="24" a="1"/>
  <c r="AE42" i="24" s="1"/>
  <c r="W42" i="24" a="1"/>
  <c r="W42" i="24" s="1"/>
  <c r="O42" i="24" a="1"/>
  <c r="O42" i="24" s="1"/>
  <c r="G42" i="24" a="1"/>
  <c r="G42" i="24" s="1"/>
  <c r="BH40" i="24" a="1"/>
  <c r="BH40" i="24" s="1"/>
  <c r="AZ40" i="24" a="1"/>
  <c r="AZ40" i="24" s="1"/>
  <c r="AR40" i="24" a="1"/>
  <c r="AR40" i="24" s="1"/>
  <c r="AJ40" i="24" a="1"/>
  <c r="AJ40" i="24" s="1"/>
  <c r="AB40" i="24" a="1"/>
  <c r="AB40" i="24" s="1"/>
  <c r="T40" i="24" a="1"/>
  <c r="T40" i="24" s="1"/>
  <c r="L40" i="24" a="1"/>
  <c r="L40" i="24" s="1"/>
  <c r="D40" i="24" a="1"/>
  <c r="D40" i="24" s="1"/>
  <c r="BE38" i="24" a="1"/>
  <c r="BE38" i="24" s="1"/>
  <c r="AW38" i="24" a="1"/>
  <c r="AW38" i="24" s="1"/>
  <c r="AO38" i="24" a="1"/>
  <c r="AO38" i="24" s="1"/>
  <c r="AG38" i="24" a="1"/>
  <c r="AG38" i="24" s="1"/>
  <c r="Y38" i="24" a="1"/>
  <c r="Y38" i="24" s="1"/>
  <c r="Q38" i="24" a="1"/>
  <c r="Q38" i="24" s="1"/>
  <c r="I38" i="24" a="1"/>
  <c r="I38" i="24" s="1"/>
  <c r="BJ36" i="24" a="1"/>
  <c r="BJ36" i="24" s="1"/>
  <c r="BB36" i="24" a="1"/>
  <c r="BB36" i="24" s="1"/>
  <c r="AT36" i="24" a="1"/>
  <c r="AT36" i="24" s="1"/>
  <c r="AL36" i="24" a="1"/>
  <c r="AL36" i="24" s="1"/>
  <c r="AD36" i="24" a="1"/>
  <c r="AD36" i="24" s="1"/>
  <c r="V36" i="24" a="1"/>
  <c r="V36" i="24" s="1"/>
  <c r="N36" i="24" a="1"/>
  <c r="N36" i="24" s="1"/>
  <c r="F36" i="24" a="1"/>
  <c r="F36" i="24" s="1"/>
  <c r="BG34" i="24" a="1"/>
  <c r="BG34" i="24" s="1"/>
  <c r="AY34" i="24" a="1"/>
  <c r="AY34" i="24" s="1"/>
  <c r="AQ34" i="24" a="1"/>
  <c r="AQ34" i="24" s="1"/>
  <c r="AI34" i="24" a="1"/>
  <c r="AI34" i="24" s="1"/>
  <c r="AA34" i="24" a="1"/>
  <c r="AA34" i="24" s="1"/>
  <c r="S34" i="24" a="1"/>
  <c r="S34" i="24" s="1"/>
  <c r="K34" i="24" a="1"/>
  <c r="K34" i="24" s="1"/>
  <c r="C34" i="24" a="1"/>
  <c r="C34" i="24" s="1"/>
  <c r="A34" i="24" s="1"/>
  <c r="BD32" i="24" a="1"/>
  <c r="BD32" i="24" s="1"/>
  <c r="AV32" i="24" a="1"/>
  <c r="AV32" i="24" s="1"/>
  <c r="AN32" i="24" a="1"/>
  <c r="AN32" i="24" s="1"/>
  <c r="AF32" i="24" a="1"/>
  <c r="AF32" i="24" s="1"/>
  <c r="X32" i="24" a="1"/>
  <c r="X32" i="24" s="1"/>
  <c r="P32" i="24" a="1"/>
  <c r="P32" i="24" s="1"/>
  <c r="H32" i="24" a="1"/>
  <c r="H32" i="24" s="1"/>
  <c r="BI30" i="24" a="1"/>
  <c r="BI30" i="24" s="1"/>
  <c r="BA30" i="24" a="1"/>
  <c r="BA30" i="24" s="1"/>
  <c r="AS30" i="24" a="1"/>
  <c r="AS30" i="24" s="1"/>
  <c r="AK30" i="24" a="1"/>
  <c r="AK30" i="24" s="1"/>
  <c r="AC30" i="24" a="1"/>
  <c r="AC30" i="24" s="1"/>
  <c r="U30" i="24" a="1"/>
  <c r="U30" i="24" s="1"/>
  <c r="M30" i="24" a="1"/>
  <c r="M30" i="24" s="1"/>
  <c r="E30" i="24" a="1"/>
  <c r="E30" i="24" s="1"/>
  <c r="BF28" i="24" a="1"/>
  <c r="BF28" i="24" s="1"/>
  <c r="AX28" i="24" a="1"/>
  <c r="AX28" i="24" s="1"/>
  <c r="AP28" i="24" a="1"/>
  <c r="AP28" i="24" s="1"/>
  <c r="AH28" i="24" a="1"/>
  <c r="AH28" i="24" s="1"/>
  <c r="Z28" i="24" a="1"/>
  <c r="Z28" i="24" s="1"/>
  <c r="R28" i="24" a="1"/>
  <c r="R28" i="24" s="1"/>
  <c r="J28" i="24" a="1"/>
  <c r="J28" i="24" s="1"/>
  <c r="BK26" i="24" a="1"/>
  <c r="BK26" i="24" s="1"/>
  <c r="BC26" i="24" a="1"/>
  <c r="BC26" i="24" s="1"/>
  <c r="AU26" i="24" a="1"/>
  <c r="AU26" i="24" s="1"/>
  <c r="AM26" i="24" a="1"/>
  <c r="AM26" i="24" s="1"/>
  <c r="AE26" i="24" a="1"/>
  <c r="AE26" i="24" s="1"/>
  <c r="W26" i="24" a="1"/>
  <c r="W26" i="24" s="1"/>
  <c r="O26" i="24" a="1"/>
  <c r="O26" i="24" s="1"/>
  <c r="G26" i="24" a="1"/>
  <c r="G26" i="24" s="1"/>
  <c r="BH24" i="24" a="1"/>
  <c r="BH24" i="24" s="1"/>
  <c r="AZ24" i="24" a="1"/>
  <c r="AZ24" i="24" s="1"/>
  <c r="AR24" i="24" a="1"/>
  <c r="AR24" i="24" s="1"/>
  <c r="AJ24" i="24" a="1"/>
  <c r="AJ24" i="24" s="1"/>
  <c r="AB24" i="24" a="1"/>
  <c r="AB24" i="24" s="1"/>
  <c r="T24" i="24" a="1"/>
  <c r="T24" i="24" s="1"/>
  <c r="L24" i="24" a="1"/>
  <c r="L24" i="24" s="1"/>
  <c r="D24" i="24" a="1"/>
  <c r="D24" i="24" s="1"/>
  <c r="BE22" i="24" a="1"/>
  <c r="BE22" i="24" s="1"/>
  <c r="AW22" i="24" a="1"/>
  <c r="AW22" i="24" s="1"/>
  <c r="AO22" i="24" a="1"/>
  <c r="AO22" i="24" s="1"/>
  <c r="AG22" i="24" a="1"/>
  <c r="AG22" i="24" s="1"/>
  <c r="Y22" i="24" a="1"/>
  <c r="Y22" i="24" s="1"/>
  <c r="Q22" i="24" a="1"/>
  <c r="Q22" i="24" s="1"/>
  <c r="I22" i="24" a="1"/>
  <c r="I22" i="24" s="1"/>
  <c r="BJ20" i="24" a="1"/>
  <c r="BJ20" i="24" s="1"/>
  <c r="BB20" i="24" a="1"/>
  <c r="BB20" i="24" s="1"/>
  <c r="AT20" i="24" a="1"/>
  <c r="AT20" i="24" s="1"/>
  <c r="AL20" i="24" a="1"/>
  <c r="AL20" i="24" s="1"/>
  <c r="AD20" i="24" a="1"/>
  <c r="AD20" i="24" s="1"/>
  <c r="V20" i="24" a="1"/>
  <c r="V20" i="24" s="1"/>
  <c r="N20" i="24" a="1"/>
  <c r="N20" i="24" s="1"/>
  <c r="F20" i="24" a="1"/>
  <c r="F20" i="24" s="1"/>
  <c r="BG18" i="24" a="1"/>
  <c r="BG18" i="24" s="1"/>
  <c r="AY18" i="24" a="1"/>
  <c r="AY18" i="24" s="1"/>
  <c r="AQ18" i="24" a="1"/>
  <c r="AQ18" i="24" s="1"/>
  <c r="AI18" i="24" a="1"/>
  <c r="AI18" i="24" s="1"/>
  <c r="AA18" i="24" a="1"/>
  <c r="AA18" i="24" s="1"/>
  <c r="S18" i="24" a="1"/>
  <c r="S18" i="24" s="1"/>
  <c r="K18" i="24" a="1"/>
  <c r="K18" i="24" s="1"/>
  <c r="C18" i="24" a="1"/>
  <c r="C18" i="24" s="1"/>
  <c r="A18" i="24" s="1"/>
  <c r="BD16" i="24" a="1"/>
  <c r="BD16" i="24" s="1"/>
  <c r="AV16" i="24" a="1"/>
  <c r="AV16" i="24" s="1"/>
  <c r="AN16" i="24" a="1"/>
  <c r="AN16" i="24" s="1"/>
  <c r="AF16" i="24" a="1"/>
  <c r="AF16" i="24" s="1"/>
  <c r="X16" i="24" a="1"/>
  <c r="X16" i="24" s="1"/>
  <c r="P16" i="24" a="1"/>
  <c r="P16" i="24" s="1"/>
  <c r="H16" i="24" a="1"/>
  <c r="H16" i="24" s="1"/>
  <c r="BI14" i="24" a="1"/>
  <c r="BI14" i="24" s="1"/>
  <c r="BA14" i="24" a="1"/>
  <c r="BA14" i="24" s="1"/>
  <c r="AS14" i="24" a="1"/>
  <c r="AS14" i="24" s="1"/>
  <c r="AK14" i="24" a="1"/>
  <c r="AK14" i="24" s="1"/>
  <c r="AC14" i="24" a="1"/>
  <c r="AC14" i="24" s="1"/>
  <c r="U14" i="24" a="1"/>
  <c r="U14" i="24" s="1"/>
  <c r="M14" i="24" a="1"/>
  <c r="M14" i="24" s="1"/>
  <c r="E14" i="24" a="1"/>
  <c r="E14" i="24" s="1"/>
  <c r="BF12" i="24" a="1"/>
  <c r="BF12" i="24" s="1"/>
  <c r="AX12" i="24" a="1"/>
  <c r="AX12" i="24" s="1"/>
  <c r="AP12" i="24" a="1"/>
  <c r="AP12" i="24" s="1"/>
  <c r="AH12" i="24" a="1"/>
  <c r="AH12" i="24" s="1"/>
  <c r="Z12" i="24" a="1"/>
  <c r="Z12" i="24" s="1"/>
  <c r="R12" i="24" a="1"/>
  <c r="R12" i="24" s="1"/>
  <c r="J12" i="24" a="1"/>
  <c r="J12" i="24" s="1"/>
  <c r="BK10" i="24" a="1"/>
  <c r="BK10" i="24" s="1"/>
  <c r="BC10" i="24" a="1"/>
  <c r="BC10" i="24" s="1"/>
  <c r="AU10" i="24" a="1"/>
  <c r="AU10" i="24" s="1"/>
  <c r="AM10" i="24" a="1"/>
  <c r="AM10" i="24" s="1"/>
  <c r="AE10" i="24" a="1"/>
  <c r="AE10" i="24" s="1"/>
  <c r="W10" i="24" a="1"/>
  <c r="W10" i="24" s="1"/>
  <c r="O10" i="24" a="1"/>
  <c r="O10" i="24" s="1"/>
  <c r="G10" i="24" a="1"/>
  <c r="G10" i="24" s="1"/>
  <c r="I9" i="24" a="1"/>
  <c r="I9" i="24" s="1"/>
  <c r="AW8" i="24" a="1"/>
  <c r="AW8" i="24" s="1"/>
  <c r="AG8" i="24" a="1"/>
  <c r="AG8" i="24" s="1"/>
  <c r="Q8" i="24" a="1"/>
  <c r="Q8" i="24" s="1"/>
  <c r="BH7" i="24" a="1"/>
  <c r="BH7" i="24" s="1"/>
  <c r="AB7" i="24" a="1"/>
  <c r="AB7" i="24" s="1"/>
  <c r="AV6" i="24" a="1"/>
  <c r="AV6" i="24" s="1"/>
  <c r="AF6" i="24" a="1"/>
  <c r="AF6" i="24" s="1"/>
  <c r="P6" i="24" a="1"/>
  <c r="P6" i="24" s="1"/>
  <c r="BJ45" i="24" a="1"/>
  <c r="BJ45" i="24" s="1"/>
  <c r="BB45" i="24" a="1"/>
  <c r="BB45" i="24" s="1"/>
  <c r="AT45" i="24" a="1"/>
  <c r="AT45" i="24" s="1"/>
  <c r="AL45" i="24" a="1"/>
  <c r="AL45" i="24" s="1"/>
  <c r="AD45" i="24" a="1"/>
  <c r="AD45" i="24" s="1"/>
  <c r="V45" i="24" a="1"/>
  <c r="V45" i="24" s="1"/>
  <c r="N45" i="24" a="1"/>
  <c r="N45" i="24" s="1"/>
  <c r="F45" i="24" a="1"/>
  <c r="F45" i="24" s="1"/>
  <c r="BG43" i="24" a="1"/>
  <c r="BG43" i="24" s="1"/>
  <c r="AY43" i="24" a="1"/>
  <c r="AY43" i="24" s="1"/>
  <c r="AQ43" i="24" a="1"/>
  <c r="AQ43" i="24" s="1"/>
  <c r="AI43" i="24" a="1"/>
  <c r="AI43" i="24" s="1"/>
  <c r="AA43" i="24" a="1"/>
  <c r="AA43" i="24" s="1"/>
  <c r="S43" i="24" a="1"/>
  <c r="S43" i="24" s="1"/>
  <c r="K43" i="24" a="1"/>
  <c r="K43" i="24" s="1"/>
  <c r="C43" i="24" a="1"/>
  <c r="C43" i="24" s="1"/>
  <c r="A43" i="24" s="1"/>
  <c r="BD41" i="24" a="1"/>
  <c r="BD41" i="24" s="1"/>
  <c r="AV41" i="24" a="1"/>
  <c r="AV41" i="24" s="1"/>
  <c r="AN41" i="24" a="1"/>
  <c r="AN41" i="24" s="1"/>
  <c r="AF41" i="24" a="1"/>
  <c r="AF41" i="24" s="1"/>
  <c r="X41" i="24" a="1"/>
  <c r="X41" i="24" s="1"/>
  <c r="P41" i="24" a="1"/>
  <c r="P41" i="24" s="1"/>
  <c r="H41" i="24" a="1"/>
  <c r="H41" i="24" s="1"/>
  <c r="BI39" i="24" a="1"/>
  <c r="BI39" i="24" s="1"/>
  <c r="BA39" i="24" a="1"/>
  <c r="BA39" i="24" s="1"/>
  <c r="AS39" i="24" a="1"/>
  <c r="AS39" i="24" s="1"/>
  <c r="AK39" i="24" a="1"/>
  <c r="AK39" i="24" s="1"/>
  <c r="AC39" i="24" a="1"/>
  <c r="AC39" i="24" s="1"/>
  <c r="U39" i="24" a="1"/>
  <c r="U39" i="24" s="1"/>
  <c r="M39" i="24" a="1"/>
  <c r="M39" i="24" s="1"/>
  <c r="E39" i="24" a="1"/>
  <c r="E39" i="24" s="1"/>
  <c r="BF37" i="24" a="1"/>
  <c r="BF37" i="24" s="1"/>
  <c r="AX37" i="24" a="1"/>
  <c r="AX37" i="24" s="1"/>
  <c r="AP37" i="24" a="1"/>
  <c r="AP37" i="24" s="1"/>
  <c r="AH37" i="24" a="1"/>
  <c r="AH37" i="24" s="1"/>
  <c r="Z37" i="24" a="1"/>
  <c r="Z37" i="24" s="1"/>
  <c r="R37" i="24" a="1"/>
  <c r="R37" i="24" s="1"/>
  <c r="J37" i="24" a="1"/>
  <c r="J37" i="24" s="1"/>
  <c r="BK35" i="24" a="1"/>
  <c r="BK35" i="24" s="1"/>
  <c r="BC35" i="24" a="1"/>
  <c r="BC35" i="24" s="1"/>
  <c r="AU35" i="24" a="1"/>
  <c r="AU35" i="24" s="1"/>
  <c r="AM35" i="24" a="1"/>
  <c r="AM35" i="24" s="1"/>
  <c r="AE35" i="24" a="1"/>
  <c r="AE35" i="24" s="1"/>
  <c r="W35" i="24" a="1"/>
  <c r="W35" i="24" s="1"/>
  <c r="O35" i="24" a="1"/>
  <c r="O35" i="24" s="1"/>
  <c r="G35" i="24" a="1"/>
  <c r="G35" i="24" s="1"/>
  <c r="BH33" i="24" a="1"/>
  <c r="BH33" i="24" s="1"/>
  <c r="AZ33" i="24" a="1"/>
  <c r="AZ33" i="24" s="1"/>
  <c r="AR33" i="24" a="1"/>
  <c r="AR33" i="24" s="1"/>
  <c r="AJ33" i="24" a="1"/>
  <c r="AJ33" i="24" s="1"/>
  <c r="AB33" i="24" a="1"/>
  <c r="AB33" i="24" s="1"/>
  <c r="T33" i="24" a="1"/>
  <c r="T33" i="24" s="1"/>
  <c r="L33" i="24" a="1"/>
  <c r="L33" i="24" s="1"/>
  <c r="D33" i="24" a="1"/>
  <c r="D33" i="24" s="1"/>
  <c r="BE31" i="24" a="1"/>
  <c r="BE31" i="24" s="1"/>
  <c r="AW31" i="24" a="1"/>
  <c r="AW31" i="24" s="1"/>
  <c r="AO31" i="24" a="1"/>
  <c r="AO31" i="24" s="1"/>
  <c r="AG31" i="24" a="1"/>
  <c r="AG31" i="24" s="1"/>
  <c r="Y31" i="24" a="1"/>
  <c r="Y31" i="24" s="1"/>
  <c r="Q31" i="24" a="1"/>
  <c r="Q31" i="24" s="1"/>
  <c r="I31" i="24" a="1"/>
  <c r="I31" i="24" s="1"/>
  <c r="BJ29" i="24" a="1"/>
  <c r="BJ29" i="24" s="1"/>
  <c r="BB29" i="24" a="1"/>
  <c r="BB29" i="24" s="1"/>
  <c r="AT29" i="24" a="1"/>
  <c r="AT29" i="24" s="1"/>
  <c r="AL29" i="24" a="1"/>
  <c r="AL29" i="24" s="1"/>
  <c r="AD29" i="24" a="1"/>
  <c r="AD29" i="24" s="1"/>
  <c r="V29" i="24" a="1"/>
  <c r="V29" i="24" s="1"/>
  <c r="N29" i="24" a="1"/>
  <c r="N29" i="24" s="1"/>
  <c r="F29" i="24" a="1"/>
  <c r="F29" i="24" s="1"/>
  <c r="BG27" i="24" a="1"/>
  <c r="BG27" i="24" s="1"/>
  <c r="AY27" i="24" a="1"/>
  <c r="AY27" i="24" s="1"/>
  <c r="AQ27" i="24" a="1"/>
  <c r="AQ27" i="24" s="1"/>
  <c r="AI27" i="24" a="1"/>
  <c r="AI27" i="24" s="1"/>
  <c r="AA27" i="24" a="1"/>
  <c r="AA27" i="24" s="1"/>
  <c r="S27" i="24" a="1"/>
  <c r="S27" i="24" s="1"/>
  <c r="K27" i="24" a="1"/>
  <c r="K27" i="24" s="1"/>
  <c r="C27" i="24" a="1"/>
  <c r="C27" i="24" s="1"/>
  <c r="A27" i="24" s="1"/>
  <c r="BD25" i="24" a="1"/>
  <c r="BD25" i="24" s="1"/>
  <c r="AV25" i="24" a="1"/>
  <c r="AV25" i="24" s="1"/>
  <c r="AN25" i="24" a="1"/>
  <c r="AN25" i="24" s="1"/>
  <c r="AF25" i="24" a="1"/>
  <c r="AF25" i="24" s="1"/>
  <c r="X25" i="24" a="1"/>
  <c r="X25" i="24" s="1"/>
  <c r="P25" i="24" a="1"/>
  <c r="P25" i="24" s="1"/>
  <c r="H25" i="24" a="1"/>
  <c r="H25" i="24" s="1"/>
  <c r="BI23" i="24" a="1"/>
  <c r="BI23" i="24" s="1"/>
  <c r="BA23" i="24" a="1"/>
  <c r="BA23" i="24" s="1"/>
  <c r="AS23" i="24" a="1"/>
  <c r="AS23" i="24" s="1"/>
  <c r="AK23" i="24" a="1"/>
  <c r="AK23" i="24" s="1"/>
  <c r="AC23" i="24" a="1"/>
  <c r="AC23" i="24" s="1"/>
  <c r="U23" i="24" a="1"/>
  <c r="U23" i="24" s="1"/>
  <c r="M23" i="24" a="1"/>
  <c r="M23" i="24" s="1"/>
  <c r="E23" i="24" a="1"/>
  <c r="E23" i="24" s="1"/>
  <c r="BF21" i="24" a="1"/>
  <c r="BF21" i="24" s="1"/>
  <c r="AX21" i="24" a="1"/>
  <c r="AX21" i="24" s="1"/>
  <c r="AP21" i="24" a="1"/>
  <c r="AP21" i="24" s="1"/>
  <c r="AH21" i="24" a="1"/>
  <c r="AH21" i="24" s="1"/>
  <c r="Z21" i="24" a="1"/>
  <c r="Z21" i="24" s="1"/>
  <c r="R21" i="24" a="1"/>
  <c r="R21" i="24" s="1"/>
  <c r="J21" i="24" a="1"/>
  <c r="J21" i="24" s="1"/>
  <c r="BK19" i="24" a="1"/>
  <c r="BK19" i="24" s="1"/>
  <c r="BC19" i="24" a="1"/>
  <c r="BC19" i="24" s="1"/>
  <c r="AU19" i="24" a="1"/>
  <c r="AU19" i="24" s="1"/>
  <c r="AM19" i="24" a="1"/>
  <c r="AM19" i="24" s="1"/>
  <c r="AE19" i="24" a="1"/>
  <c r="AE19" i="24" s="1"/>
  <c r="W19" i="24" a="1"/>
  <c r="W19" i="24" s="1"/>
  <c r="O19" i="24" a="1"/>
  <c r="O19" i="24" s="1"/>
  <c r="G19" i="24" a="1"/>
  <c r="G19" i="24" s="1"/>
  <c r="BH17" i="24" a="1"/>
  <c r="BH17" i="24" s="1"/>
  <c r="AZ17" i="24" a="1"/>
  <c r="AZ17" i="24" s="1"/>
  <c r="AR17" i="24" a="1"/>
  <c r="AR17" i="24" s="1"/>
  <c r="AJ17" i="24" a="1"/>
  <c r="AJ17" i="24" s="1"/>
  <c r="AB17" i="24" a="1"/>
  <c r="AB17" i="24" s="1"/>
  <c r="T17" i="24" a="1"/>
  <c r="T17" i="24" s="1"/>
  <c r="L17" i="24" a="1"/>
  <c r="L17" i="24" s="1"/>
  <c r="D17" i="24" a="1"/>
  <c r="D17" i="24" s="1"/>
  <c r="BE15" i="24" a="1"/>
  <c r="BE15" i="24" s="1"/>
  <c r="AW15" i="24" a="1"/>
  <c r="AW15" i="24" s="1"/>
  <c r="AO15" i="24" a="1"/>
  <c r="AO15" i="24" s="1"/>
  <c r="AG15" i="24" a="1"/>
  <c r="AG15" i="24" s="1"/>
  <c r="Y15" i="24" a="1"/>
  <c r="Y15" i="24" s="1"/>
  <c r="Q15" i="24" a="1"/>
  <c r="Q15" i="24" s="1"/>
  <c r="I15" i="24" a="1"/>
  <c r="I15" i="24" s="1"/>
  <c r="BJ13" i="24" a="1"/>
  <c r="BJ13" i="24" s="1"/>
  <c r="BB13" i="24" a="1"/>
  <c r="BB13" i="24" s="1"/>
  <c r="AT13" i="24" a="1"/>
  <c r="AT13" i="24" s="1"/>
  <c r="AL13" i="24" a="1"/>
  <c r="AL13" i="24" s="1"/>
  <c r="AD13" i="24" a="1"/>
  <c r="AD13" i="24" s="1"/>
  <c r="V13" i="24" a="1"/>
  <c r="V13" i="24" s="1"/>
  <c r="N13" i="24" a="1"/>
  <c r="N13" i="24" s="1"/>
  <c r="F13" i="24" a="1"/>
  <c r="F13" i="24" s="1"/>
  <c r="BG11" i="24" a="1"/>
  <c r="BG11" i="24" s="1"/>
  <c r="AY11" i="24" a="1"/>
  <c r="AY11" i="24" s="1"/>
  <c r="AQ11" i="24" a="1"/>
  <c r="AQ11" i="24" s="1"/>
  <c r="AI11" i="24" a="1"/>
  <c r="AI11" i="24" s="1"/>
  <c r="AA11" i="24" a="1"/>
  <c r="AA11" i="24" s="1"/>
  <c r="S11" i="24" a="1"/>
  <c r="S11" i="24" s="1"/>
  <c r="K11" i="24" a="1"/>
  <c r="K11" i="24" s="1"/>
  <c r="C11" i="24" a="1"/>
  <c r="C11" i="24" s="1"/>
  <c r="A11" i="24" s="1"/>
  <c r="BD9" i="24" a="1"/>
  <c r="BD9" i="24" s="1"/>
  <c r="AV9" i="24" a="1"/>
  <c r="AV9" i="24" s="1"/>
  <c r="AN9" i="24" a="1"/>
  <c r="AN9" i="24" s="1"/>
  <c r="AF9" i="24" a="1"/>
  <c r="AF9" i="24" s="1"/>
  <c r="X9" i="24" a="1"/>
  <c r="X9" i="24" s="1"/>
  <c r="BJ8" i="24" a="1"/>
  <c r="BJ8" i="24" s="1"/>
  <c r="AT8" i="24" a="1"/>
  <c r="AT8" i="24" s="1"/>
  <c r="AD8" i="24" a="1"/>
  <c r="AD8" i="24" s="1"/>
  <c r="N8" i="24" a="1"/>
  <c r="N8" i="24" s="1"/>
  <c r="BJ7" i="24" a="1"/>
  <c r="BJ7" i="24" s="1"/>
  <c r="AD7" i="24" a="1"/>
  <c r="AD7" i="24" s="1"/>
  <c r="J7" i="24" a="1"/>
  <c r="J7" i="24" s="1"/>
  <c r="BA5" i="24" a="1"/>
  <c r="BA5" i="24" s="1"/>
  <c r="AK5" i="24" a="1"/>
  <c r="AK5" i="24" s="1"/>
  <c r="U5" i="24" a="1"/>
  <c r="U5" i="24" s="1"/>
  <c r="BE44" i="24" a="1"/>
  <c r="BE44" i="24" s="1"/>
  <c r="AW44" i="24" a="1"/>
  <c r="AW44" i="24" s="1"/>
  <c r="AO44" i="24" a="1"/>
  <c r="AO44" i="24" s="1"/>
  <c r="AG44" i="24" a="1"/>
  <c r="AG44" i="24" s="1"/>
  <c r="Y44" i="24" a="1"/>
  <c r="Y44" i="24" s="1"/>
  <c r="Q44" i="24" a="1"/>
  <c r="Q44" i="24" s="1"/>
  <c r="I44" i="24" a="1"/>
  <c r="I44" i="24" s="1"/>
  <c r="BJ42" i="24" a="1"/>
  <c r="BJ42" i="24" s="1"/>
  <c r="BB42" i="24" a="1"/>
  <c r="BB42" i="24" s="1"/>
  <c r="AT42" i="24" a="1"/>
  <c r="AT42" i="24" s="1"/>
  <c r="AL42" i="24" a="1"/>
  <c r="AL42" i="24" s="1"/>
  <c r="AD42" i="24" a="1"/>
  <c r="AD42" i="24" s="1"/>
  <c r="V42" i="24" a="1"/>
  <c r="V42" i="24" s="1"/>
  <c r="N42" i="24" a="1"/>
  <c r="N42" i="24" s="1"/>
  <c r="F42" i="24" a="1"/>
  <c r="F42" i="24" s="1"/>
  <c r="BG40" i="24" a="1"/>
  <c r="BG40" i="24" s="1"/>
  <c r="AY40" i="24" a="1"/>
  <c r="AY40" i="24" s="1"/>
  <c r="AQ40" i="24" a="1"/>
  <c r="AQ40" i="24" s="1"/>
  <c r="AI40" i="24" a="1"/>
  <c r="AI40" i="24" s="1"/>
  <c r="AA40" i="24" a="1"/>
  <c r="AA40" i="24" s="1"/>
  <c r="S40" i="24" a="1"/>
  <c r="S40" i="24" s="1"/>
  <c r="K40" i="24" a="1"/>
  <c r="K40" i="24" s="1"/>
  <c r="C40" i="24" a="1"/>
  <c r="C40" i="24" s="1"/>
  <c r="A40" i="24" s="1"/>
  <c r="BD38" i="24" a="1"/>
  <c r="BD38" i="24" s="1"/>
  <c r="AV38" i="24" a="1"/>
  <c r="AV38" i="24" s="1"/>
  <c r="AN38" i="24" a="1"/>
  <c r="AN38" i="24" s="1"/>
  <c r="AF38" i="24" a="1"/>
  <c r="AF38" i="24" s="1"/>
  <c r="X38" i="24" a="1"/>
  <c r="X38" i="24" s="1"/>
  <c r="P38" i="24" a="1"/>
  <c r="P38" i="24" s="1"/>
  <c r="H38" i="24" a="1"/>
  <c r="H38" i="24" s="1"/>
  <c r="BI36" i="24" a="1"/>
  <c r="BI36" i="24" s="1"/>
  <c r="BA36" i="24" a="1"/>
  <c r="BA36" i="24" s="1"/>
  <c r="AS36" i="24" a="1"/>
  <c r="AS36" i="24" s="1"/>
  <c r="AK36" i="24" a="1"/>
  <c r="AK36" i="24" s="1"/>
  <c r="AC36" i="24" a="1"/>
  <c r="AC36" i="24" s="1"/>
  <c r="U36" i="24" a="1"/>
  <c r="U36" i="24" s="1"/>
  <c r="M36" i="24" a="1"/>
  <c r="M36" i="24" s="1"/>
  <c r="E36" i="24" a="1"/>
  <c r="E36" i="24" s="1"/>
  <c r="BF34" i="24" a="1"/>
  <c r="BF34" i="24" s="1"/>
  <c r="AX34" i="24" a="1"/>
  <c r="AX34" i="24" s="1"/>
  <c r="AP34" i="24" a="1"/>
  <c r="AP34" i="24" s="1"/>
  <c r="AH34" i="24" a="1"/>
  <c r="AH34" i="24" s="1"/>
  <c r="Z34" i="24" a="1"/>
  <c r="Z34" i="24" s="1"/>
  <c r="R34" i="24" a="1"/>
  <c r="R34" i="24" s="1"/>
  <c r="J34" i="24" a="1"/>
  <c r="J34" i="24" s="1"/>
  <c r="BK32" i="24" a="1"/>
  <c r="BK32" i="24" s="1"/>
  <c r="BC32" i="24" a="1"/>
  <c r="BC32" i="24" s="1"/>
  <c r="AU32" i="24" a="1"/>
  <c r="AU32" i="24" s="1"/>
  <c r="AM32" i="24" a="1"/>
  <c r="AM32" i="24" s="1"/>
  <c r="AE32" i="24" a="1"/>
  <c r="AE32" i="24" s="1"/>
  <c r="W32" i="24" a="1"/>
  <c r="W32" i="24" s="1"/>
  <c r="O32" i="24" a="1"/>
  <c r="O32" i="24" s="1"/>
  <c r="G32" i="24" a="1"/>
  <c r="G32" i="24" s="1"/>
  <c r="BH30" i="24" a="1"/>
  <c r="BH30" i="24" s="1"/>
  <c r="AZ30" i="24" a="1"/>
  <c r="AZ30" i="24" s="1"/>
  <c r="AR30" i="24" a="1"/>
  <c r="AR30" i="24" s="1"/>
  <c r="AJ30" i="24" a="1"/>
  <c r="AJ30" i="24" s="1"/>
  <c r="AB30" i="24" a="1"/>
  <c r="AB30" i="24" s="1"/>
  <c r="T30" i="24" a="1"/>
  <c r="T30" i="24" s="1"/>
  <c r="L30" i="24" a="1"/>
  <c r="L30" i="24" s="1"/>
  <c r="D30" i="24" a="1"/>
  <c r="D30" i="24" s="1"/>
  <c r="BE28" i="24" a="1"/>
  <c r="BE28" i="24" s="1"/>
  <c r="AW28" i="24" a="1"/>
  <c r="AW28" i="24" s="1"/>
  <c r="AO28" i="24" a="1"/>
  <c r="AO28" i="24" s="1"/>
  <c r="AG28" i="24" a="1"/>
  <c r="AG28" i="24" s="1"/>
  <c r="Y28" i="24" a="1"/>
  <c r="Y28" i="24" s="1"/>
  <c r="Q28" i="24" a="1"/>
  <c r="Q28" i="24" s="1"/>
  <c r="I28" i="24" a="1"/>
  <c r="I28" i="24" s="1"/>
  <c r="BJ26" i="24" a="1"/>
  <c r="BJ26" i="24" s="1"/>
  <c r="BB26" i="24" a="1"/>
  <c r="BB26" i="24" s="1"/>
  <c r="AT26" i="24" a="1"/>
  <c r="AT26" i="24" s="1"/>
  <c r="AL26" i="24" a="1"/>
  <c r="AL26" i="24" s="1"/>
  <c r="AD26" i="24" a="1"/>
  <c r="AD26" i="24" s="1"/>
  <c r="V26" i="24" a="1"/>
  <c r="V26" i="24" s="1"/>
  <c r="N26" i="24" a="1"/>
  <c r="N26" i="24" s="1"/>
  <c r="F26" i="24" a="1"/>
  <c r="F26" i="24" s="1"/>
  <c r="BG24" i="24" a="1"/>
  <c r="BG24" i="24" s="1"/>
  <c r="AY24" i="24" a="1"/>
  <c r="AY24" i="24" s="1"/>
  <c r="AQ24" i="24" a="1"/>
  <c r="AQ24" i="24" s="1"/>
  <c r="AI24" i="24" a="1"/>
  <c r="AI24" i="24" s="1"/>
  <c r="AA24" i="24" a="1"/>
  <c r="AA24" i="24" s="1"/>
  <c r="S24" i="24" a="1"/>
  <c r="S24" i="24" s="1"/>
  <c r="K24" i="24" a="1"/>
  <c r="K24" i="24" s="1"/>
  <c r="C24" i="24" a="1"/>
  <c r="C24" i="24" s="1"/>
  <c r="A24" i="24" s="1"/>
  <c r="BD22" i="24" a="1"/>
  <c r="BD22" i="24" s="1"/>
  <c r="AV22" i="24" a="1"/>
  <c r="AV22" i="24" s="1"/>
  <c r="AN22" i="24" a="1"/>
  <c r="AN22" i="24" s="1"/>
  <c r="AF22" i="24" a="1"/>
  <c r="AF22" i="24" s="1"/>
  <c r="X22" i="24" a="1"/>
  <c r="X22" i="24" s="1"/>
  <c r="P22" i="24" a="1"/>
  <c r="P22" i="24" s="1"/>
  <c r="H22" i="24" a="1"/>
  <c r="H22" i="24" s="1"/>
  <c r="BI20" i="24" a="1"/>
  <c r="BI20" i="24" s="1"/>
  <c r="BA20" i="24" a="1"/>
  <c r="BA20" i="24" s="1"/>
  <c r="AS20" i="24" a="1"/>
  <c r="AS20" i="24" s="1"/>
  <c r="AK20" i="24" a="1"/>
  <c r="AK20" i="24" s="1"/>
  <c r="AC20" i="24" a="1"/>
  <c r="AC20" i="24" s="1"/>
  <c r="U20" i="24" a="1"/>
  <c r="U20" i="24" s="1"/>
  <c r="M20" i="24" a="1"/>
  <c r="M20" i="24" s="1"/>
  <c r="E20" i="24" a="1"/>
  <c r="E20" i="24" s="1"/>
  <c r="BF18" i="24" a="1"/>
  <c r="BF18" i="24" s="1"/>
  <c r="AX18" i="24" a="1"/>
  <c r="AX18" i="24" s="1"/>
  <c r="AP18" i="24" a="1"/>
  <c r="AP18" i="24" s="1"/>
  <c r="AH18" i="24" a="1"/>
  <c r="AH18" i="24" s="1"/>
  <c r="Z18" i="24" a="1"/>
  <c r="Z18" i="24" s="1"/>
  <c r="R18" i="24" a="1"/>
  <c r="R18" i="24" s="1"/>
  <c r="J18" i="24" a="1"/>
  <c r="J18" i="24" s="1"/>
  <c r="BK16" i="24" a="1"/>
  <c r="BK16" i="24" s="1"/>
  <c r="BC16" i="24" a="1"/>
  <c r="BC16" i="24" s="1"/>
  <c r="AU16" i="24" a="1"/>
  <c r="AU16" i="24" s="1"/>
  <c r="AM16" i="24" a="1"/>
  <c r="AM16" i="24" s="1"/>
  <c r="AE16" i="24" a="1"/>
  <c r="AE16" i="24" s="1"/>
  <c r="W16" i="24" a="1"/>
  <c r="W16" i="24" s="1"/>
  <c r="O16" i="24" a="1"/>
  <c r="O16" i="24" s="1"/>
  <c r="G16" i="24" a="1"/>
  <c r="G16" i="24" s="1"/>
  <c r="BH14" i="24" a="1"/>
  <c r="BH14" i="24" s="1"/>
  <c r="AZ14" i="24" a="1"/>
  <c r="AZ14" i="24" s="1"/>
  <c r="AR14" i="24" a="1"/>
  <c r="AR14" i="24" s="1"/>
  <c r="AJ14" i="24" a="1"/>
  <c r="AJ14" i="24" s="1"/>
  <c r="AB14" i="24" a="1"/>
  <c r="AB14" i="24" s="1"/>
  <c r="T14" i="24" a="1"/>
  <c r="T14" i="24" s="1"/>
  <c r="L14" i="24" a="1"/>
  <c r="L14" i="24" s="1"/>
  <c r="D14" i="24" a="1"/>
  <c r="D14" i="24" s="1"/>
  <c r="BE12" i="24" a="1"/>
  <c r="BE12" i="24" s="1"/>
  <c r="AW12" i="24" a="1"/>
  <c r="AW12" i="24" s="1"/>
  <c r="AO12" i="24" a="1"/>
  <c r="AO12" i="24" s="1"/>
  <c r="AG12" i="24" a="1"/>
  <c r="AG12" i="24" s="1"/>
  <c r="Y12" i="24" a="1"/>
  <c r="Y12" i="24" s="1"/>
  <c r="Q12" i="24" a="1"/>
  <c r="Q12" i="24" s="1"/>
  <c r="I12" i="24" a="1"/>
  <c r="I12" i="24" s="1"/>
  <c r="BJ10" i="24" a="1"/>
  <c r="BJ10" i="24" s="1"/>
  <c r="BB10" i="24" a="1"/>
  <c r="BB10" i="24" s="1"/>
  <c r="AT10" i="24" a="1"/>
  <c r="AT10" i="24" s="1"/>
  <c r="AL10" i="24" a="1"/>
  <c r="AL10" i="24" s="1"/>
  <c r="AD10" i="24" a="1"/>
  <c r="AD10" i="24" s="1"/>
  <c r="V10" i="24" a="1"/>
  <c r="V10" i="24" s="1"/>
  <c r="N10" i="24" a="1"/>
  <c r="N10" i="24" s="1"/>
  <c r="F10" i="24" a="1"/>
  <c r="F10" i="24" s="1"/>
  <c r="E9" i="24" a="1"/>
  <c r="E9" i="24" s="1"/>
  <c r="AV8" i="24" a="1"/>
  <c r="AV8" i="24" s="1"/>
  <c r="AF8" i="24" a="1"/>
  <c r="AF8" i="24" s="1"/>
  <c r="P8" i="24" a="1"/>
  <c r="P8" i="24" s="1"/>
  <c r="BD7" i="24" a="1"/>
  <c r="BD7" i="24" s="1"/>
  <c r="X7" i="24" a="1"/>
  <c r="X7" i="24" s="1"/>
  <c r="AX6" i="24" a="1"/>
  <c r="AX6" i="24" s="1"/>
  <c r="AH6" i="24" a="1"/>
  <c r="AH6" i="24" s="1"/>
  <c r="R6" i="24" a="1"/>
  <c r="R6" i="24" s="1"/>
  <c r="S5" i="24" a="1"/>
  <c r="S5" i="24" s="1"/>
  <c r="K5" i="24" a="1"/>
  <c r="K5" i="24" s="1"/>
  <c r="K47" i="24" s="1"/>
  <c r="C5" i="24" a="1"/>
  <c r="C5" i="24" s="1"/>
  <c r="A5" i="24" s="1"/>
  <c r="BE6" i="24" a="1"/>
  <c r="BE6" i="24" s="1"/>
  <c r="AW6" i="24" a="1"/>
  <c r="AW6" i="24" s="1"/>
  <c r="AO6" i="24" a="1"/>
  <c r="AO6" i="24" s="1"/>
  <c r="AG6" i="24" a="1"/>
  <c r="AG6" i="24" s="1"/>
  <c r="Y6" i="24" a="1"/>
  <c r="Y6" i="24" s="1"/>
  <c r="Q6" i="24" a="1"/>
  <c r="Q6" i="24" s="1"/>
  <c r="I6" i="24" a="1"/>
  <c r="I6" i="24" s="1"/>
  <c r="V9" i="24" a="1"/>
  <c r="V9" i="24" s="1"/>
  <c r="N9" i="24" a="1"/>
  <c r="N9" i="24" s="1"/>
  <c r="F9" i="24" a="1"/>
  <c r="F9" i="24" s="1"/>
  <c r="BG7" i="24" a="1"/>
  <c r="BG7" i="24" s="1"/>
  <c r="AY7" i="24" a="1"/>
  <c r="AY7" i="24" s="1"/>
  <c r="AQ7" i="24" a="1"/>
  <c r="AQ7" i="24" s="1"/>
  <c r="AI7" i="24" a="1"/>
  <c r="AI7" i="24" s="1"/>
  <c r="AA7" i="24" a="1"/>
  <c r="AA7" i="24" s="1"/>
  <c r="S7" i="24" a="1"/>
  <c r="S7" i="24" s="1"/>
  <c r="K7" i="24" a="1"/>
  <c r="K7" i="24" s="1"/>
  <c r="C7" i="24" a="1"/>
  <c r="C7" i="24" s="1"/>
  <c r="A7" i="24" s="1"/>
  <c r="BD5" i="24" a="1"/>
  <c r="BD5" i="24" s="1"/>
  <c r="BD47" i="24" s="1"/>
  <c r="AV5" i="24" a="1"/>
  <c r="AV5" i="24" s="1"/>
  <c r="AN5" i="24" a="1"/>
  <c r="AN5" i="24" s="1"/>
  <c r="AF5" i="24" a="1"/>
  <c r="AF5" i="24" s="1"/>
  <c r="X5" i="24" a="1"/>
  <c r="X5" i="24" s="1"/>
  <c r="X47" i="24" s="1"/>
  <c r="P5" i="24" a="1"/>
  <c r="P5" i="24" s="1"/>
  <c r="BE51" i="15" l="1"/>
  <c r="BD52" i="15"/>
  <c r="H36" i="10"/>
  <c r="W34" i="10"/>
  <c r="AS51" i="15"/>
  <c r="AR52" i="15"/>
  <c r="BK52" i="15"/>
  <c r="BA47" i="24"/>
  <c r="P47" i="24"/>
  <c r="AV47" i="24"/>
  <c r="AA47" i="24"/>
  <c r="K33" i="9"/>
  <c r="K27" i="9"/>
  <c r="S34" i="9"/>
  <c r="A27" i="14"/>
  <c r="H28" i="14"/>
  <c r="AG49" i="15"/>
  <c r="X52" i="15"/>
  <c r="Z47" i="24"/>
  <c r="BF47" i="24"/>
  <c r="M47" i="24"/>
  <c r="Y47" i="24"/>
  <c r="AU47" i="24"/>
  <c r="AE27" i="9"/>
  <c r="G34" i="9"/>
  <c r="BC26" i="9"/>
  <c r="AZ35" i="9"/>
  <c r="BA25" i="9" s="1"/>
  <c r="BA35" i="9" s="1"/>
  <c r="BC25" i="9"/>
  <c r="W29" i="10"/>
  <c r="M33" i="10"/>
  <c r="AB33" i="10" s="1"/>
  <c r="AB25" i="10"/>
  <c r="M29" i="10"/>
  <c r="AB29" i="10" s="1"/>
  <c r="AB47" i="24"/>
  <c r="BH47" i="24"/>
  <c r="O47" i="24"/>
  <c r="AC47" i="24"/>
  <c r="AY47" i="24"/>
  <c r="S27" i="9"/>
  <c r="AA34" i="9"/>
  <c r="I45" i="15"/>
  <c r="BE47" i="15"/>
  <c r="BE47" i="27"/>
  <c r="AW47" i="27"/>
  <c r="AO47" i="27"/>
  <c r="AG47" i="27"/>
  <c r="Y47" i="27"/>
  <c r="Q47" i="27"/>
  <c r="I47" i="27"/>
  <c r="BJ47" i="27"/>
  <c r="BB47" i="27"/>
  <c r="AT47" i="27"/>
  <c r="AL47" i="27"/>
  <c r="AD47" i="27"/>
  <c r="V47" i="27"/>
  <c r="N47" i="27"/>
  <c r="F47" i="27"/>
  <c r="AG25" i="10"/>
  <c r="R29" i="10"/>
  <c r="AG29" i="10" s="1"/>
  <c r="R33" i="10"/>
  <c r="AG33" i="10" s="1"/>
  <c r="N47" i="24"/>
  <c r="AT47" i="24"/>
  <c r="W47" i="24"/>
  <c r="AI29" i="9"/>
  <c r="G33" i="9"/>
  <c r="AA28" i="9"/>
  <c r="AE32" i="9"/>
  <c r="AM27" i="9"/>
  <c r="K31" i="9"/>
  <c r="AQ31" i="9"/>
  <c r="O26" i="9"/>
  <c r="AU34" i="9"/>
  <c r="BD35" i="9"/>
  <c r="BE25" i="9"/>
  <c r="BG25" i="9"/>
  <c r="AJ35" i="9"/>
  <c r="AM25" i="9"/>
  <c r="BK47" i="26"/>
  <c r="BC47" i="26"/>
  <c r="AU47" i="26"/>
  <c r="AM47" i="26"/>
  <c r="AE47" i="26"/>
  <c r="W47" i="26"/>
  <c r="O47" i="26"/>
  <c r="G47" i="26"/>
  <c r="BH47" i="26"/>
  <c r="AZ47" i="26"/>
  <c r="AR47" i="26"/>
  <c r="AJ47" i="26"/>
  <c r="AB47" i="26"/>
  <c r="T47" i="26"/>
  <c r="L47" i="26"/>
  <c r="D47" i="26"/>
  <c r="BN52" i="15"/>
  <c r="O52" i="15"/>
  <c r="E51" i="15"/>
  <c r="Y25" i="10"/>
  <c r="J34" i="10"/>
  <c r="AH47" i="24"/>
  <c r="BK47" i="24"/>
  <c r="W32" i="9"/>
  <c r="W26" i="9"/>
  <c r="AN35" i="9"/>
  <c r="AO25" i="9" s="1"/>
  <c r="AO35" i="9" s="1"/>
  <c r="AQ25" i="9"/>
  <c r="T35" i="9"/>
  <c r="U25" i="9"/>
  <c r="W25" i="9"/>
  <c r="AS47" i="15"/>
  <c r="U47" i="15"/>
  <c r="Q33" i="10"/>
  <c r="AF33" i="10" s="1"/>
  <c r="AF25" i="10"/>
  <c r="Q29" i="10"/>
  <c r="AF29" i="10" s="1"/>
  <c r="D47" i="24"/>
  <c r="AJ47" i="24"/>
  <c r="AS47" i="24"/>
  <c r="AE29" i="9"/>
  <c r="K32" i="9"/>
  <c r="W31" i="9"/>
  <c r="BC31" i="9"/>
  <c r="K34" i="9"/>
  <c r="AE30" i="9"/>
  <c r="I49" i="15"/>
  <c r="BE45" i="15"/>
  <c r="BK47" i="27"/>
  <c r="BC47" i="27"/>
  <c r="AU47" i="27"/>
  <c r="AM47" i="27"/>
  <c r="AE47" i="27"/>
  <c r="W47" i="27"/>
  <c r="O47" i="27"/>
  <c r="G47" i="27"/>
  <c r="BH47" i="27"/>
  <c r="AZ47" i="27"/>
  <c r="AR47" i="27"/>
  <c r="AJ47" i="27"/>
  <c r="AB47" i="27"/>
  <c r="T47" i="27"/>
  <c r="L47" i="27"/>
  <c r="D47" i="27"/>
  <c r="AE25" i="10"/>
  <c r="P29" i="10"/>
  <c r="AE29" i="10" s="1"/>
  <c r="P33" i="10"/>
  <c r="AE33" i="10" s="1"/>
  <c r="V47" i="24"/>
  <c r="BB47" i="24"/>
  <c r="I47" i="24"/>
  <c r="AM47" i="24"/>
  <c r="AM33" i="9"/>
  <c r="AE34" i="9"/>
  <c r="S30" i="9"/>
  <c r="AY30" i="9"/>
  <c r="X35" i="9"/>
  <c r="Y34" i="9" s="1"/>
  <c r="AA25" i="9"/>
  <c r="D35" i="9"/>
  <c r="E34" i="9" s="1"/>
  <c r="E25" i="9"/>
  <c r="G25" i="9"/>
  <c r="H51" i="15"/>
  <c r="BI47" i="26"/>
  <c r="BA47" i="26"/>
  <c r="AS47" i="26"/>
  <c r="AK47" i="26"/>
  <c r="AC47" i="26"/>
  <c r="U47" i="26"/>
  <c r="M47" i="26"/>
  <c r="E47" i="26"/>
  <c r="BF47" i="26"/>
  <c r="AX47" i="26"/>
  <c r="AP47" i="26"/>
  <c r="AH47" i="26"/>
  <c r="Z47" i="26"/>
  <c r="R47" i="26"/>
  <c r="J47" i="26"/>
  <c r="AO47" i="24"/>
  <c r="AF47" i="24"/>
  <c r="S47" i="24"/>
  <c r="AK47" i="24"/>
  <c r="BG47" i="24"/>
  <c r="BC29" i="9"/>
  <c r="AE31" i="9"/>
  <c r="AY34" i="9"/>
  <c r="BC30" i="9"/>
  <c r="AR35" i="9"/>
  <c r="AS25" i="9" s="1"/>
  <c r="AU25" i="9"/>
  <c r="AG47" i="15"/>
  <c r="AC25" i="10"/>
  <c r="N29" i="10"/>
  <c r="AC29" i="10" s="1"/>
  <c r="N33" i="10"/>
  <c r="AC33" i="10" s="1"/>
  <c r="N34" i="10"/>
  <c r="AM52" i="15"/>
  <c r="J47" i="24"/>
  <c r="AP47" i="24"/>
  <c r="BE47" i="24"/>
  <c r="AI28" i="9"/>
  <c r="AI31" i="9"/>
  <c r="BC34" i="9"/>
  <c r="BA34" i="9"/>
  <c r="H35" i="9"/>
  <c r="I25" i="9"/>
  <c r="K25" i="9"/>
  <c r="A12" i="14"/>
  <c r="A15" i="14"/>
  <c r="A13" i="14"/>
  <c r="A14" i="14"/>
  <c r="A20" i="14"/>
  <c r="A17" i="14"/>
  <c r="A19" i="14"/>
  <c r="A16" i="14"/>
  <c r="AS45" i="15"/>
  <c r="U45" i="15"/>
  <c r="L47" i="24"/>
  <c r="AR47" i="24"/>
  <c r="BI47" i="24"/>
  <c r="AI27" i="9"/>
  <c r="BG34" i="9"/>
  <c r="BE34" i="9"/>
  <c r="AV35" i="9"/>
  <c r="AW25" i="9" s="1"/>
  <c r="AY25" i="9"/>
  <c r="AB35" i="9"/>
  <c r="AC25" i="9"/>
  <c r="AE25" i="9"/>
  <c r="BE49" i="15"/>
  <c r="BI47" i="27"/>
  <c r="BA47" i="27"/>
  <c r="AS47" i="27"/>
  <c r="AK47" i="27"/>
  <c r="AC47" i="27"/>
  <c r="U47" i="27"/>
  <c r="M47" i="27"/>
  <c r="E47" i="27"/>
  <c r="BF47" i="27"/>
  <c r="AX47" i="27"/>
  <c r="AP47" i="27"/>
  <c r="AH47" i="27"/>
  <c r="Z47" i="27"/>
  <c r="R47" i="27"/>
  <c r="J47" i="27"/>
  <c r="AD47" i="24"/>
  <c r="BJ47" i="24"/>
  <c r="Q47" i="24"/>
  <c r="AG47" i="24"/>
  <c r="BC47" i="24"/>
  <c r="W33" i="9"/>
  <c r="K28" i="9"/>
  <c r="W27" i="9"/>
  <c r="BC27" i="9"/>
  <c r="O34" i="9"/>
  <c r="BG47" i="26"/>
  <c r="AY47" i="26"/>
  <c r="AQ47" i="26"/>
  <c r="AI47" i="26"/>
  <c r="AA47" i="26"/>
  <c r="S47" i="26"/>
  <c r="K47" i="26"/>
  <c r="BD47" i="26"/>
  <c r="AV47" i="26"/>
  <c r="AN47" i="26"/>
  <c r="AF47" i="26"/>
  <c r="X47" i="26"/>
  <c r="P47" i="26"/>
  <c r="H47" i="26"/>
  <c r="AD25" i="10"/>
  <c r="O29" i="10"/>
  <c r="AD29" i="10" s="1"/>
  <c r="O33" i="10"/>
  <c r="AD33" i="10" s="1"/>
  <c r="AA25" i="10"/>
  <c r="L29" i="10"/>
  <c r="AA29" i="10" s="1"/>
  <c r="L33" i="10"/>
  <c r="AA33" i="10" s="1"/>
  <c r="BB52" i="15"/>
  <c r="U47" i="24"/>
  <c r="AQ47" i="24"/>
  <c r="AN47" i="24"/>
  <c r="AE28" i="9"/>
  <c r="AI34" i="9"/>
  <c r="AF35" i="9"/>
  <c r="AG25" i="9"/>
  <c r="AI25" i="9"/>
  <c r="L35" i="9"/>
  <c r="M25" i="9"/>
  <c r="O25" i="9"/>
  <c r="AG45" i="15"/>
  <c r="X34" i="10"/>
  <c r="I36" i="10"/>
  <c r="A2" i="14"/>
  <c r="A5" i="14"/>
  <c r="A3" i="14"/>
  <c r="A4" i="14"/>
  <c r="A6" i="14"/>
  <c r="A7" i="14"/>
  <c r="A8" i="14"/>
  <c r="A10" i="14"/>
  <c r="A11" i="14"/>
  <c r="W31" i="10"/>
  <c r="H41" i="10"/>
  <c r="W43" i="10"/>
  <c r="W41" i="10" s="1"/>
  <c r="W21" i="10"/>
  <c r="R47" i="24"/>
  <c r="AX47" i="24"/>
  <c r="E47" i="24"/>
  <c r="AE47" i="24"/>
  <c r="AE33" i="9"/>
  <c r="AM32" i="9"/>
  <c r="W34" i="9"/>
  <c r="U34" i="9"/>
  <c r="AM34" i="9"/>
  <c r="AK34" i="9"/>
  <c r="K30" i="9"/>
  <c r="AF51" i="15"/>
  <c r="AS49" i="15"/>
  <c r="W33" i="10"/>
  <c r="U49" i="15"/>
  <c r="K34" i="10"/>
  <c r="Z25" i="10"/>
  <c r="K29" i="10"/>
  <c r="Z29" i="10" s="1"/>
  <c r="K33" i="10"/>
  <c r="Z33" i="10" s="1"/>
  <c r="T47" i="24"/>
  <c r="AZ47" i="24"/>
  <c r="G47" i="24"/>
  <c r="AI47" i="24"/>
  <c r="AI33" i="9"/>
  <c r="BC28" i="9"/>
  <c r="AQ34" i="9"/>
  <c r="AO34" i="9"/>
  <c r="P35" i="9"/>
  <c r="Q25" i="9"/>
  <c r="S25" i="9"/>
  <c r="I47" i="15"/>
  <c r="BG47" i="27"/>
  <c r="AY47" i="27"/>
  <c r="AQ47" i="27"/>
  <c r="AI47" i="27"/>
  <c r="AA47" i="27"/>
  <c r="S47" i="27"/>
  <c r="K47" i="27"/>
  <c r="BD47" i="27"/>
  <c r="AV47" i="27"/>
  <c r="AN47" i="27"/>
  <c r="AF47" i="27"/>
  <c r="X47" i="27"/>
  <c r="P47" i="27"/>
  <c r="H47" i="27"/>
  <c r="T51" i="15"/>
  <c r="E34" i="10"/>
  <c r="F47" i="24"/>
  <c r="AL47" i="24"/>
  <c r="AW47" i="24"/>
  <c r="BE47" i="26"/>
  <c r="AW47" i="26"/>
  <c r="AO47" i="26"/>
  <c r="AG47" i="26"/>
  <c r="Y47" i="26"/>
  <c r="Q47" i="26"/>
  <c r="I47" i="26"/>
  <c r="BJ47" i="26"/>
  <c r="BB47" i="26"/>
  <c r="AT47" i="26"/>
  <c r="AL47" i="26"/>
  <c r="AD47" i="26"/>
  <c r="V47" i="26"/>
  <c r="N47" i="26"/>
  <c r="F47" i="26"/>
  <c r="H38" i="10" l="1"/>
  <c r="S35" i="9"/>
  <c r="Q11" i="9"/>
  <c r="Q8" i="9"/>
  <c r="Q29" i="9"/>
  <c r="Q7" i="9"/>
  <c r="Q28" i="9"/>
  <c r="Q15" i="9"/>
  <c r="Q26" i="9"/>
  <c r="Q17" i="9"/>
  <c r="Q30" i="9"/>
  <c r="Q13" i="9"/>
  <c r="Q23" i="9"/>
  <c r="Q33" i="9"/>
  <c r="Q9" i="9"/>
  <c r="Q21" i="9"/>
  <c r="Q32" i="9"/>
  <c r="Q10" i="9"/>
  <c r="Q22" i="9"/>
  <c r="Q6" i="9"/>
  <c r="Q27" i="9"/>
  <c r="Q18" i="9"/>
  <c r="Q31" i="9"/>
  <c r="Q12" i="9"/>
  <c r="Q20" i="9"/>
  <c r="Q24" i="9"/>
  <c r="Q19" i="9"/>
  <c r="Q16" i="9"/>
  <c r="Q14" i="9"/>
  <c r="AG51" i="15"/>
  <c r="AF52" i="15"/>
  <c r="K38" i="10"/>
  <c r="AE35" i="9"/>
  <c r="AC13" i="9"/>
  <c r="AC10" i="9"/>
  <c r="AC32" i="9"/>
  <c r="AC9" i="9"/>
  <c r="AC23" i="9"/>
  <c r="AC6" i="9"/>
  <c r="AC16" i="9"/>
  <c r="AC8" i="9"/>
  <c r="AC31" i="9"/>
  <c r="AC19" i="9"/>
  <c r="AC15" i="9"/>
  <c r="AC30" i="9"/>
  <c r="AC29" i="9"/>
  <c r="AC11" i="9"/>
  <c r="AC17" i="9"/>
  <c r="AC28" i="9"/>
  <c r="AC12" i="9"/>
  <c r="AC24" i="9"/>
  <c r="AC18" i="9"/>
  <c r="AC20" i="9"/>
  <c r="AC27" i="9"/>
  <c r="AC7" i="9"/>
  <c r="AC26" i="9"/>
  <c r="AC22" i="9"/>
  <c r="AC21" i="9"/>
  <c r="AC33" i="9"/>
  <c r="AC14" i="9"/>
  <c r="F38" i="10"/>
  <c r="K35" i="9"/>
  <c r="I16" i="9"/>
  <c r="I14" i="9"/>
  <c r="I20" i="9"/>
  <c r="I24" i="9"/>
  <c r="I9" i="9"/>
  <c r="I33" i="9"/>
  <c r="I15" i="9"/>
  <c r="I17" i="9"/>
  <c r="I29" i="9"/>
  <c r="I12" i="9"/>
  <c r="I31" i="9"/>
  <c r="I28" i="9"/>
  <c r="I11" i="9"/>
  <c r="I8" i="9"/>
  <c r="I10" i="9"/>
  <c r="I7" i="9"/>
  <c r="I23" i="9"/>
  <c r="I21" i="9"/>
  <c r="I26" i="9"/>
  <c r="I32" i="9"/>
  <c r="I13" i="9"/>
  <c r="I22" i="9"/>
  <c r="I6" i="9"/>
  <c r="I30" i="9"/>
  <c r="I19" i="9"/>
  <c r="I18" i="9"/>
  <c r="I27" i="9"/>
  <c r="I51" i="15"/>
  <c r="H52" i="15"/>
  <c r="P34" i="10"/>
  <c r="M38" i="10"/>
  <c r="AM35" i="9"/>
  <c r="AK23" i="9"/>
  <c r="AK16" i="9"/>
  <c r="AK8" i="9"/>
  <c r="AK14" i="9"/>
  <c r="AK10" i="9"/>
  <c r="AK15" i="9"/>
  <c r="AK33" i="9"/>
  <c r="AK18" i="9"/>
  <c r="AK20" i="9"/>
  <c r="AK17" i="9"/>
  <c r="AK26" i="9"/>
  <c r="AK32" i="9"/>
  <c r="AK12" i="9"/>
  <c r="AK9" i="9"/>
  <c r="AK24" i="9"/>
  <c r="AK6" i="9"/>
  <c r="AK27" i="9"/>
  <c r="AK30" i="9"/>
  <c r="AK22" i="9"/>
  <c r="AK21" i="9"/>
  <c r="AK11" i="9"/>
  <c r="AK31" i="9"/>
  <c r="AK28" i="9"/>
  <c r="AK7" i="9"/>
  <c r="AK13" i="9"/>
  <c r="AK19" i="9"/>
  <c r="AK29" i="9"/>
  <c r="AS34" i="9"/>
  <c r="AS35" i="9" s="1"/>
  <c r="A21" i="14"/>
  <c r="A24" i="14"/>
  <c r="A22" i="14"/>
  <c r="A23" i="14"/>
  <c r="A29" i="14"/>
  <c r="A25" i="14"/>
  <c r="A26" i="14"/>
  <c r="A28" i="14"/>
  <c r="T34" i="10"/>
  <c r="E36" i="10"/>
  <c r="U51" i="15"/>
  <c r="T52" i="15"/>
  <c r="K35" i="10"/>
  <c r="Z35" i="10" s="1"/>
  <c r="K36" i="10"/>
  <c r="Z34" i="10"/>
  <c r="AW34" i="9"/>
  <c r="AW35" i="9" s="1"/>
  <c r="Y25" i="9"/>
  <c r="Y35" i="9" s="1"/>
  <c r="AC34" i="9"/>
  <c r="Q34" i="10"/>
  <c r="Y34" i="10"/>
  <c r="J36" i="10"/>
  <c r="Q34" i="9"/>
  <c r="BE52" i="15"/>
  <c r="L38" i="10"/>
  <c r="AI35" i="9"/>
  <c r="AG18" i="9"/>
  <c r="AG15" i="9"/>
  <c r="AG21" i="9"/>
  <c r="AG27" i="9"/>
  <c r="AG8" i="9"/>
  <c r="AG10" i="9"/>
  <c r="AG31" i="9"/>
  <c r="AG23" i="9"/>
  <c r="AG19" i="9"/>
  <c r="AG12" i="9"/>
  <c r="AG14" i="9"/>
  <c r="AG11" i="9"/>
  <c r="AG22" i="9"/>
  <c r="AG26" i="9"/>
  <c r="AG6" i="9"/>
  <c r="AG29" i="9"/>
  <c r="AG17" i="9"/>
  <c r="AG28" i="9"/>
  <c r="AG9" i="9"/>
  <c r="AG30" i="9"/>
  <c r="AG16" i="9"/>
  <c r="AG33" i="9"/>
  <c r="AG7" i="9"/>
  <c r="AG20" i="9"/>
  <c r="AG13" i="9"/>
  <c r="AG32" i="9"/>
  <c r="AG24" i="9"/>
  <c r="L34" i="10"/>
  <c r="O34" i="10"/>
  <c r="E35" i="9"/>
  <c r="J38" i="10"/>
  <c r="AA35" i="9"/>
  <c r="Y7" i="9"/>
  <c r="Y23" i="9"/>
  <c r="Y6" i="9"/>
  <c r="Y31" i="9"/>
  <c r="Y28" i="9"/>
  <c r="Y26" i="9"/>
  <c r="Y21" i="9"/>
  <c r="Y27" i="9"/>
  <c r="Y33" i="9"/>
  <c r="Y20" i="9"/>
  <c r="Y13" i="9"/>
  <c r="Y22" i="9"/>
  <c r="Y19" i="9"/>
  <c r="Y9" i="9"/>
  <c r="Y32" i="9"/>
  <c r="Y16" i="9"/>
  <c r="Y30" i="9"/>
  <c r="Y11" i="9"/>
  <c r="Y17" i="9"/>
  <c r="Y24" i="9"/>
  <c r="Y15" i="9"/>
  <c r="Y12" i="9"/>
  <c r="Y14" i="9"/>
  <c r="Y8" i="9"/>
  <c r="Y18" i="9"/>
  <c r="Y29" i="9"/>
  <c r="Y10" i="9"/>
  <c r="I34" i="9"/>
  <c r="U35" i="9"/>
  <c r="N38" i="10"/>
  <c r="AQ35" i="9"/>
  <c r="AO16" i="9"/>
  <c r="AO12" i="9"/>
  <c r="AO11" i="9"/>
  <c r="AO8" i="9"/>
  <c r="AO10" i="9"/>
  <c r="AO7" i="9"/>
  <c r="AO23" i="9"/>
  <c r="AO6" i="9"/>
  <c r="AO15" i="9"/>
  <c r="AO21" i="9"/>
  <c r="AO26" i="9"/>
  <c r="AO13" i="9"/>
  <c r="AO22" i="9"/>
  <c r="AO29" i="9"/>
  <c r="AO19" i="9"/>
  <c r="AO18" i="9"/>
  <c r="AO27" i="9"/>
  <c r="AO14" i="9"/>
  <c r="AO31" i="9"/>
  <c r="AO28" i="9"/>
  <c r="AO20" i="9"/>
  <c r="AO24" i="9"/>
  <c r="AO9" i="9"/>
  <c r="AO17" i="9"/>
  <c r="AO32" i="9"/>
  <c r="AO30" i="9"/>
  <c r="AO33" i="9"/>
  <c r="BE35" i="9"/>
  <c r="R34" i="10"/>
  <c r="Q35" i="9"/>
  <c r="G38" i="10"/>
  <c r="O35" i="9"/>
  <c r="M19" i="9"/>
  <c r="M27" i="9"/>
  <c r="M24" i="9"/>
  <c r="M16" i="9"/>
  <c r="M18" i="9"/>
  <c r="M11" i="9"/>
  <c r="M17" i="9"/>
  <c r="M7" i="9"/>
  <c r="M33" i="9"/>
  <c r="M9" i="9"/>
  <c r="M22" i="9"/>
  <c r="M15" i="9"/>
  <c r="M20" i="9"/>
  <c r="M26" i="9"/>
  <c r="M32" i="9"/>
  <c r="M10" i="9"/>
  <c r="M12" i="9"/>
  <c r="M23" i="9"/>
  <c r="M21" i="9"/>
  <c r="M14" i="9"/>
  <c r="M30" i="9"/>
  <c r="M29" i="9"/>
  <c r="M13" i="9"/>
  <c r="M6" i="9"/>
  <c r="M8" i="9"/>
  <c r="M28" i="9"/>
  <c r="M31" i="9"/>
  <c r="AG34" i="9"/>
  <c r="AG35" i="9" s="1"/>
  <c r="M34" i="9"/>
  <c r="M35" i="9" s="1"/>
  <c r="AC35" i="9"/>
  <c r="P38" i="10"/>
  <c r="AY35" i="9"/>
  <c r="AW10" i="9"/>
  <c r="AW29" i="9"/>
  <c r="AW22" i="9"/>
  <c r="AW18" i="9"/>
  <c r="AW28" i="9"/>
  <c r="AW15" i="9"/>
  <c r="AW12" i="9"/>
  <c r="AW30" i="9"/>
  <c r="AW20" i="9"/>
  <c r="AW24" i="9"/>
  <c r="AW33" i="9"/>
  <c r="AW19" i="9"/>
  <c r="AW14" i="9"/>
  <c r="AW32" i="9"/>
  <c r="AW11" i="9"/>
  <c r="AW8" i="9"/>
  <c r="AW7" i="9"/>
  <c r="AW27" i="9"/>
  <c r="AW31" i="9"/>
  <c r="AW17" i="9"/>
  <c r="AW13" i="9"/>
  <c r="AW23" i="9"/>
  <c r="AW6" i="9"/>
  <c r="AW9" i="9"/>
  <c r="AW16" i="9"/>
  <c r="AW21" i="9"/>
  <c r="AW26" i="9"/>
  <c r="I35" i="9"/>
  <c r="AC34" i="10"/>
  <c r="N35" i="10"/>
  <c r="AC35" i="10" s="1"/>
  <c r="N36" i="10"/>
  <c r="O38" i="10"/>
  <c r="AU35" i="9"/>
  <c r="AS20" i="9"/>
  <c r="AS26" i="9"/>
  <c r="AS10" i="9"/>
  <c r="AS12" i="9"/>
  <c r="AS27" i="9"/>
  <c r="AS23" i="9"/>
  <c r="AS6" i="9"/>
  <c r="AS16" i="9"/>
  <c r="AS21" i="9"/>
  <c r="AS14" i="9"/>
  <c r="AS13" i="9"/>
  <c r="AS33" i="9"/>
  <c r="AS15" i="9"/>
  <c r="AS8" i="9"/>
  <c r="AS31" i="9"/>
  <c r="AS32" i="9"/>
  <c r="AS19" i="9"/>
  <c r="AS18" i="9"/>
  <c r="AS11" i="9"/>
  <c r="AS17" i="9"/>
  <c r="AS7" i="9"/>
  <c r="AS30" i="9"/>
  <c r="AS29" i="9"/>
  <c r="AS9" i="9"/>
  <c r="AS22" i="9"/>
  <c r="AS28" i="9"/>
  <c r="AS24" i="9"/>
  <c r="E38" i="10"/>
  <c r="G35" i="9"/>
  <c r="E9" i="9"/>
  <c r="E24" i="9"/>
  <c r="E16" i="9"/>
  <c r="E31" i="9"/>
  <c r="E28" i="9"/>
  <c r="E26" i="9"/>
  <c r="E22" i="9"/>
  <c r="E6" i="9"/>
  <c r="E15" i="9"/>
  <c r="E21" i="9"/>
  <c r="E11" i="9"/>
  <c r="E7" i="9"/>
  <c r="E13" i="9"/>
  <c r="E19" i="9"/>
  <c r="E23" i="9"/>
  <c r="E8" i="9"/>
  <c r="E33" i="9"/>
  <c r="E14" i="9"/>
  <c r="E32" i="9"/>
  <c r="E27" i="9"/>
  <c r="E18" i="9"/>
  <c r="E20" i="9"/>
  <c r="E17" i="9"/>
  <c r="E12" i="9"/>
  <c r="E30" i="9"/>
  <c r="E29" i="9"/>
  <c r="E10" i="9"/>
  <c r="I38" i="10"/>
  <c r="W35" i="9"/>
  <c r="U7" i="9"/>
  <c r="U27" i="9"/>
  <c r="U33" i="9"/>
  <c r="U32" i="9"/>
  <c r="U11" i="9"/>
  <c r="U14" i="9"/>
  <c r="U10" i="9"/>
  <c r="U19" i="9"/>
  <c r="U31" i="9"/>
  <c r="U23" i="9"/>
  <c r="U6" i="9"/>
  <c r="U8" i="9"/>
  <c r="U26" i="9"/>
  <c r="U30" i="9"/>
  <c r="U29" i="9"/>
  <c r="U17" i="9"/>
  <c r="U13" i="9"/>
  <c r="U12" i="9"/>
  <c r="U28" i="9"/>
  <c r="U9" i="9"/>
  <c r="U24" i="9"/>
  <c r="U16" i="9"/>
  <c r="U22" i="9"/>
  <c r="U15" i="9"/>
  <c r="U21" i="9"/>
  <c r="U18" i="9"/>
  <c r="U20" i="9"/>
  <c r="AK25" i="9"/>
  <c r="AK35" i="9" s="1"/>
  <c r="R38" i="10"/>
  <c r="BG35" i="9"/>
  <c r="BE24" i="9"/>
  <c r="BE31" i="9"/>
  <c r="BE28" i="9"/>
  <c r="BE12" i="9"/>
  <c r="BE14" i="9"/>
  <c r="BE8" i="9"/>
  <c r="BE27" i="9"/>
  <c r="BE33" i="9"/>
  <c r="BE6" i="9"/>
  <c r="BE18" i="9"/>
  <c r="BE32" i="9"/>
  <c r="BE16" i="9"/>
  <c r="BE30" i="9"/>
  <c r="BE10" i="9"/>
  <c r="BE7" i="9"/>
  <c r="BE23" i="9"/>
  <c r="BE26" i="9"/>
  <c r="BE15" i="9"/>
  <c r="BE21" i="9"/>
  <c r="BE20" i="9"/>
  <c r="BE13" i="9"/>
  <c r="BE22" i="9"/>
  <c r="BE19" i="9"/>
  <c r="BE9" i="9"/>
  <c r="BE29" i="9"/>
  <c r="BE11" i="9"/>
  <c r="BE17" i="9"/>
  <c r="M34" i="10"/>
  <c r="Q38" i="10"/>
  <c r="BC35" i="9"/>
  <c r="BA27" i="9"/>
  <c r="BA24" i="9"/>
  <c r="BA21" i="9"/>
  <c r="BA20" i="9"/>
  <c r="BA30" i="9"/>
  <c r="BA29" i="9"/>
  <c r="BA7" i="9"/>
  <c r="BA31" i="9"/>
  <c r="BA28" i="9"/>
  <c r="BA22" i="9"/>
  <c r="BA16" i="9"/>
  <c r="BA18" i="9"/>
  <c r="BA11" i="9"/>
  <c r="BA19" i="9"/>
  <c r="BA23" i="9"/>
  <c r="BA6" i="9"/>
  <c r="BA15" i="9"/>
  <c r="BA8" i="9"/>
  <c r="BA26" i="9"/>
  <c r="BA17" i="9"/>
  <c r="BA14" i="9"/>
  <c r="BA33" i="9"/>
  <c r="BA13" i="9"/>
  <c r="BA10" i="9"/>
  <c r="BA12" i="9"/>
  <c r="BA9" i="9"/>
  <c r="BA32" i="9"/>
  <c r="AS52" i="15"/>
  <c r="V38" i="10" l="1"/>
  <c r="G39" i="10"/>
  <c r="G40" i="10"/>
  <c r="G26" i="10"/>
  <c r="V26" i="10" s="1"/>
  <c r="G35" i="10"/>
  <c r="V35" i="10" s="1"/>
  <c r="N39" i="10"/>
  <c r="N40" i="10"/>
  <c r="AC38" i="10"/>
  <c r="N26" i="10"/>
  <c r="AC26" i="10" s="1"/>
  <c r="J39" i="10"/>
  <c r="Y39" i="10" s="1"/>
  <c r="J40" i="10"/>
  <c r="Y38" i="10"/>
  <c r="J26" i="10"/>
  <c r="Y26" i="10" s="1"/>
  <c r="J35" i="10"/>
  <c r="Y35" i="10" s="1"/>
  <c r="O35" i="10"/>
  <c r="AD35" i="10" s="1"/>
  <c r="O36" i="10"/>
  <c r="AD34" i="10"/>
  <c r="P35" i="10"/>
  <c r="AE35" i="10" s="1"/>
  <c r="P36" i="10"/>
  <c r="AE34" i="10"/>
  <c r="I52" i="15"/>
  <c r="Z38" i="10"/>
  <c r="K39" i="10"/>
  <c r="K40" i="10"/>
  <c r="K26" i="10"/>
  <c r="Z26" i="10" s="1"/>
  <c r="AG52" i="15"/>
  <c r="I39" i="10"/>
  <c r="X39" i="10" s="1"/>
  <c r="E44" i="15" s="1"/>
  <c r="F44" i="15" s="1"/>
  <c r="I40" i="10"/>
  <c r="X38" i="10"/>
  <c r="E21" i="15" s="1"/>
  <c r="I35" i="10"/>
  <c r="X35" i="10" s="1"/>
  <c r="I26" i="10"/>
  <c r="X26" i="10" s="1"/>
  <c r="AB34" i="10"/>
  <c r="M35" i="10"/>
  <c r="AB35" i="10" s="1"/>
  <c r="M36" i="10"/>
  <c r="R39" i="10"/>
  <c r="R40" i="10"/>
  <c r="AG38" i="10"/>
  <c r="R26" i="10"/>
  <c r="AG26" i="10" s="1"/>
  <c r="E39" i="10"/>
  <c r="E40" i="10"/>
  <c r="T38" i="10"/>
  <c r="E26" i="10"/>
  <c r="T26" i="10" s="1"/>
  <c r="AE38" i="10"/>
  <c r="P39" i="10"/>
  <c r="P40" i="10"/>
  <c r="P26" i="10"/>
  <c r="AE26" i="10" s="1"/>
  <c r="L35" i="10"/>
  <c r="AA35" i="10" s="1"/>
  <c r="L36" i="10"/>
  <c r="AA34" i="10"/>
  <c r="E35" i="10"/>
  <c r="T35" i="10" s="1"/>
  <c r="AG34" i="10"/>
  <c r="R35" i="10"/>
  <c r="AG35" i="10" s="1"/>
  <c r="R36" i="10"/>
  <c r="Q39" i="10"/>
  <c r="Q40" i="10"/>
  <c r="AF38" i="10"/>
  <c r="Q26" i="10"/>
  <c r="AF26" i="10" s="1"/>
  <c r="AD38" i="10"/>
  <c r="O39" i="10"/>
  <c r="O40" i="10"/>
  <c r="O26" i="10"/>
  <c r="AD26" i="10" s="1"/>
  <c r="AA38" i="10"/>
  <c r="L39" i="10"/>
  <c r="L40" i="10"/>
  <c r="L26" i="10"/>
  <c r="AA26" i="10" s="1"/>
  <c r="AF34" i="10"/>
  <c r="Q35" i="10"/>
  <c r="AF35" i="10" s="1"/>
  <c r="Q36" i="10"/>
  <c r="U52" i="15"/>
  <c r="M39" i="10"/>
  <c r="M40" i="10"/>
  <c r="AB38" i="10"/>
  <c r="M26" i="10"/>
  <c r="AB26" i="10" s="1"/>
  <c r="F39" i="10"/>
  <c r="F40" i="10"/>
  <c r="F26" i="10"/>
  <c r="U26" i="10" s="1"/>
  <c r="F35" i="10"/>
  <c r="U35" i="10" s="1"/>
  <c r="U38" i="10"/>
  <c r="W38" i="10"/>
  <c r="H39" i="10"/>
  <c r="H40" i="10"/>
  <c r="H26" i="10"/>
  <c r="W26" i="10" s="1"/>
  <c r="H35" i="10"/>
  <c r="W35" i="10" s="1"/>
  <c r="AF40" i="10" l="1"/>
  <c r="Q44" i="10"/>
  <c r="V40" i="10"/>
  <c r="G44" i="10"/>
  <c r="F67" i="10"/>
  <c r="F68" i="10" s="1"/>
  <c r="F90" i="10" s="1"/>
  <c r="U39" i="10"/>
  <c r="W40" i="10"/>
  <c r="H44" i="10"/>
  <c r="AB40" i="10"/>
  <c r="M44" i="10"/>
  <c r="AA40" i="10"/>
  <c r="L44" i="10"/>
  <c r="AF39" i="10"/>
  <c r="Q67" i="10"/>
  <c r="Q68" i="10" s="1"/>
  <c r="Q90" i="10" s="1"/>
  <c r="AE40" i="10"/>
  <c r="P44" i="10"/>
  <c r="F21" i="15"/>
  <c r="E52" i="15"/>
  <c r="F52" i="15" s="1"/>
  <c r="F42" i="15"/>
  <c r="F40" i="15"/>
  <c r="F36" i="15"/>
  <c r="F32" i="15"/>
  <c r="F28" i="15"/>
  <c r="F24" i="15"/>
  <c r="F41" i="15"/>
  <c r="F38" i="15"/>
  <c r="F34" i="15"/>
  <c r="F30" i="15"/>
  <c r="F26" i="15"/>
  <c r="F25" i="15"/>
  <c r="F27" i="15"/>
  <c r="F29" i="15"/>
  <c r="F31" i="15"/>
  <c r="F33" i="15"/>
  <c r="F35" i="15"/>
  <c r="F37" i="15"/>
  <c r="F23" i="15"/>
  <c r="F39" i="15"/>
  <c r="F43" i="15"/>
  <c r="F51" i="15"/>
  <c r="Z40" i="10"/>
  <c r="K44" i="10"/>
  <c r="AC40" i="10"/>
  <c r="N44" i="10"/>
  <c r="V39" i="10"/>
  <c r="G67" i="10"/>
  <c r="G68" i="10" s="1"/>
  <c r="G90" i="10" s="1"/>
  <c r="W39" i="10"/>
  <c r="H67" i="10"/>
  <c r="H68" i="10" s="1"/>
  <c r="H90" i="10" s="1"/>
  <c r="AB39" i="10"/>
  <c r="M67" i="10"/>
  <c r="M68" i="10" s="1"/>
  <c r="M90" i="10" s="1"/>
  <c r="AA39" i="10"/>
  <c r="L67" i="10"/>
  <c r="L68" i="10" s="1"/>
  <c r="L90" i="10" s="1"/>
  <c r="AD40" i="10"/>
  <c r="O44" i="10"/>
  <c r="AE39" i="10"/>
  <c r="P67" i="10"/>
  <c r="P68" i="10" s="1"/>
  <c r="P90" i="10" s="1"/>
  <c r="T40" i="10"/>
  <c r="E44" i="10"/>
  <c r="AG40" i="10"/>
  <c r="R44" i="10"/>
  <c r="I55" i="10"/>
  <c r="I57" i="10" s="1"/>
  <c r="X40" i="10"/>
  <c r="I44" i="10"/>
  <c r="I47" i="10"/>
  <c r="I52" i="10" s="1"/>
  <c r="I49" i="10"/>
  <c r="I51" i="10" s="1"/>
  <c r="I53" i="10" s="1"/>
  <c r="Z39" i="10"/>
  <c r="K67" i="10"/>
  <c r="K68" i="10" s="1"/>
  <c r="K90" i="10" s="1"/>
  <c r="Y40" i="10"/>
  <c r="J44" i="10"/>
  <c r="AC39" i="10"/>
  <c r="N67" i="10"/>
  <c r="N68" i="10" s="1"/>
  <c r="N90" i="10" s="1"/>
  <c r="U40" i="10"/>
  <c r="F44" i="10"/>
  <c r="AD39" i="10"/>
  <c r="O67" i="10"/>
  <c r="O68" i="10" s="1"/>
  <c r="O90" i="10" s="1"/>
  <c r="E67" i="10"/>
  <c r="E68" i="10" s="1"/>
  <c r="E90" i="10" s="1"/>
  <c r="T39" i="10"/>
  <c r="AG39" i="10"/>
  <c r="R67" i="10"/>
  <c r="R68" i="10" s="1"/>
  <c r="R90"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Harding, Richard M</author>
  </authors>
  <commentList>
    <comment ref="H5" authorId="0" shapeId="0" xr:uid="{867FFC4A-48A3-4FFF-A27C-5D331B0C5FB4}">
      <text>
        <r>
          <rPr>
            <b/>
            <sz val="9"/>
            <color indexed="81"/>
            <rFont val="Tahoma"/>
            <family val="2"/>
          </rPr>
          <t>Your entry here will change headers in some tables. 
PRD is Per Resident Day
PUD is Per Unit Day
PRM is Per Resident Month
PUM is Per Unit Month</t>
        </r>
      </text>
    </comment>
    <comment ref="H6" authorId="0" shapeId="0" xr:uid="{8F7DCDE9-C7AB-4D5E-B696-D7971B457736}">
      <text>
        <r>
          <rPr>
            <b/>
            <sz val="9"/>
            <color indexed="81"/>
            <rFont val="Tahoma"/>
            <family val="2"/>
          </rPr>
          <t>Enter the Capitalization Rate concluded in the appraisal.</t>
        </r>
      </text>
    </comment>
    <comment ref="H7" authorId="0" shapeId="0" xr:uid="{6F45F58A-0354-4CC2-AC0F-9F01B51A1F63}">
      <text>
        <r>
          <rPr>
            <b/>
            <sz val="9"/>
            <color indexed="81"/>
            <rFont val="Tahoma"/>
            <family val="2"/>
          </rPr>
          <t>Leave blank if the appraisal did not conclude a land value.</t>
        </r>
      </text>
    </comment>
    <comment ref="H14" authorId="0" shapeId="0" xr:uid="{CAD14419-8120-456D-80AC-C76954A7E2F5}">
      <text>
        <r>
          <rPr>
            <b/>
            <sz val="9"/>
            <color indexed="81"/>
            <rFont val="Tahoma"/>
            <family val="2"/>
          </rPr>
          <t xml:space="preserve">This is the value prior to any adjustments (reference below notes, for comments regarding the adjustments). 
</t>
        </r>
        <r>
          <rPr>
            <sz val="9"/>
            <color indexed="81"/>
            <rFont val="Tahoma"/>
            <family val="2"/>
          </rPr>
          <t xml:space="preserve">
</t>
        </r>
      </text>
    </comment>
    <comment ref="H15" authorId="0" shapeId="0" xr:uid="{E9706753-14AB-4D1F-8A6B-CA4E80A53109}">
      <text>
        <r>
          <rPr>
            <b/>
            <sz val="9"/>
            <color indexed="81"/>
            <rFont val="Tahoma"/>
            <family val="2"/>
          </rPr>
          <t>Adjustments for items such as stabilization, etc.</t>
        </r>
        <r>
          <rPr>
            <sz val="9"/>
            <color indexed="81"/>
            <rFont val="Tahoma"/>
            <family val="2"/>
          </rPr>
          <t xml:space="preserve">
</t>
        </r>
      </text>
    </comment>
    <comment ref="H16" authorId="0" shapeId="0" xr:uid="{61C0C736-82AB-4E38-814A-A3D913F36614}">
      <text>
        <r>
          <rPr>
            <b/>
            <sz val="9"/>
            <color indexed="81"/>
            <rFont val="Tahoma"/>
            <family val="2"/>
          </rPr>
          <t>Adjustment for Special State Reimbursements like UPL, QIPP, etc.</t>
        </r>
      </text>
    </comment>
    <comment ref="H17" authorId="0" shapeId="0" xr:uid="{9D3D20C7-A0BE-4ABA-B4C8-C17D3D960A9D}">
      <text>
        <r>
          <rPr>
            <b/>
            <sz val="9"/>
            <color indexed="81"/>
            <rFont val="Tahoma"/>
            <family val="2"/>
          </rPr>
          <t xml:space="preserve">This is the value after all adjustments. </t>
        </r>
        <r>
          <rPr>
            <sz val="9"/>
            <color indexed="81"/>
            <rFont val="Tahoma"/>
            <family val="2"/>
          </rPr>
          <t xml:space="preserve">
</t>
        </r>
      </text>
    </comment>
    <comment ref="C31" authorId="0" shapeId="0" xr:uid="{8363D050-5B3C-49DB-8AFA-517FAC447ACF}">
      <text>
        <r>
          <rPr>
            <b/>
            <sz val="9"/>
            <color indexed="81"/>
            <rFont val="Tahoma"/>
            <family val="2"/>
          </rPr>
          <t xml:space="preserve">Select the appropriate Room Type. If the Subject's Room Type can't be categorized into one of the drop down list selections, select an Other and provide any applicable Notes (column L). </t>
        </r>
      </text>
    </comment>
    <comment ref="F31" authorId="0" shapeId="0" xr:uid="{FC0AC76B-8F67-429E-90FE-E1A8EF367B67}">
      <text>
        <r>
          <rPr>
            <b/>
            <sz val="9"/>
            <color indexed="81"/>
            <rFont val="Tahoma"/>
            <family val="2"/>
          </rPr>
          <t>Enter the Licensed units and beds (even if the Operating and Licensed units and beds are the same).</t>
        </r>
      </text>
    </comment>
    <comment ref="H31" authorId="0" shapeId="0" xr:uid="{108D347E-789A-4C21-A1D0-B812D3372AD7}">
      <text>
        <r>
          <rPr>
            <b/>
            <sz val="9"/>
            <color indexed="81"/>
            <rFont val="Tahoma"/>
            <family val="2"/>
          </rPr>
          <t xml:space="preserve">Enter the Licensed units and beds (even if the Operating and Licensed units and beds are the same). </t>
        </r>
      </text>
    </comment>
    <comment ref="D32" authorId="0" shapeId="0" xr:uid="{6537F965-3924-4FE2-B627-9096585240BB}">
      <text>
        <r>
          <rPr>
            <b/>
            <sz val="9"/>
            <color indexed="81"/>
            <rFont val="Tahoma"/>
            <family val="2"/>
          </rPr>
          <t>Select the Care Type that is appropriate for the Room Type selected.</t>
        </r>
      </text>
    </comment>
    <comment ref="I32" authorId="0" shapeId="0" xr:uid="{233A99B3-C011-46C7-B837-E4A50874CD1E}">
      <text>
        <r>
          <rPr>
            <b/>
            <sz val="9"/>
            <color indexed="81"/>
            <rFont val="Tahoma"/>
            <family val="2"/>
          </rPr>
          <t xml:space="preserve">Select the appropriate Bath(s). If the Bath(s) type can't be categorized into one of the drop down selections, select Other and provide any applicable Notes (column L). 
</t>
        </r>
      </text>
    </comment>
    <comment ref="J32" authorId="0" shapeId="0" xr:uid="{0FB4ED38-0F9B-44C1-8690-45C1E5AC89F5}">
      <text>
        <r>
          <rPr>
            <b/>
            <sz val="9"/>
            <color indexed="81"/>
            <rFont val="Tahoma"/>
            <family val="2"/>
          </rPr>
          <t xml:space="preserve">Enter the size of the Unit in square feet. Do not enter ranges, averages are acceptable and provide any applicable Notes (column L). </t>
        </r>
      </text>
    </comment>
    <comment ref="L32" authorId="0" shapeId="0" xr:uid="{7A12EECD-B969-4518-9971-FE03F244D196}">
      <text>
        <r>
          <rPr>
            <b/>
            <sz val="9"/>
            <color indexed="81"/>
            <rFont val="Tahoma"/>
            <family val="2"/>
          </rPr>
          <t xml:space="preserve">Enter all applicable Notes. </t>
        </r>
      </text>
    </comment>
    <comment ref="C79" authorId="0" shapeId="0" xr:uid="{CB23E6E9-7214-4EB7-A262-C410EA8CD8BE}">
      <text>
        <r>
          <rPr>
            <b/>
            <sz val="9"/>
            <color indexed="81"/>
            <rFont val="Tahoma"/>
            <family val="2"/>
          </rPr>
          <t xml:space="preserve">Enter the Beginning Date and Ending Date for the historic periods, and select the appropriate period type from the drop down list. </t>
        </r>
      </text>
    </comment>
    <comment ref="C94" authorId="0" shapeId="0" xr:uid="{553CA367-2D39-427B-8CFF-62CD2292CA9D}">
      <text>
        <r>
          <rPr>
            <b/>
            <sz val="9"/>
            <color indexed="81"/>
            <rFont val="Tahoma"/>
            <family val="2"/>
          </rPr>
          <t>Enter the census data in the appropriate line items as reported in the appraisal (e.g. PRD, PUD, PRM, PUM). Additionally, if an Other Payors line item is utilized, indicate the Payor Type.</t>
        </r>
      </text>
    </comment>
    <comment ref="C126" authorId="0" shapeId="0" xr:uid="{EA4152EF-72DF-43EB-9385-FDCC128A9490}">
      <text>
        <r>
          <rPr>
            <b/>
            <sz val="9"/>
            <color indexed="81"/>
            <rFont val="Tahoma"/>
            <charset val="1"/>
          </rPr>
          <t>Enter the total Revenue data in the line items that corresponds to the census. Additionally, if Other Revenue exists specify the source.</t>
        </r>
        <r>
          <rPr>
            <sz val="9"/>
            <color indexed="81"/>
            <rFont val="Tahoma"/>
            <charset val="1"/>
          </rPr>
          <t xml:space="preserve">
</t>
        </r>
      </text>
    </comment>
    <comment ref="I126" authorId="0" shapeId="0" xr:uid="{72A47334-160D-45F0-A05E-B83165FAA86A}">
      <text>
        <r>
          <rPr>
            <b/>
            <sz val="9"/>
            <color indexed="81"/>
            <rFont val="Tahoma"/>
            <charset val="1"/>
          </rPr>
          <t xml:space="preserve">If data is present in the historic and appraisal inputs, this will automatically indicate Yes. However, this can be manually overwritten using the drop down list. </t>
        </r>
      </text>
    </comment>
    <comment ref="C168" authorId="0" shapeId="0" xr:uid="{002385EE-1408-4AC0-B0F6-69FAE03C8F68}">
      <text>
        <r>
          <rPr>
            <b/>
            <sz val="9"/>
            <color indexed="81"/>
            <rFont val="Tahoma"/>
            <charset val="1"/>
          </rPr>
          <t xml:space="preserve">Enter the total Expense data and indicate the name of the expense line items. The categories detailed below are only examples. </t>
        </r>
      </text>
    </comment>
    <comment ref="I168" authorId="0" shapeId="0" xr:uid="{3BB382B4-DDC1-45BB-A40D-CAADE471C74C}">
      <text>
        <r>
          <rPr>
            <b/>
            <sz val="9"/>
            <color indexed="81"/>
            <rFont val="Tahoma"/>
            <charset val="1"/>
          </rPr>
          <t xml:space="preserve">If data is present in the historic and appraisal inputs, this will automatically indicate Yes. However, this can be manually overwritten using the drop down list. </t>
        </r>
      </text>
    </comment>
    <comment ref="C202" authorId="0" shapeId="0" xr:uid="{89C811F0-737E-412E-9E85-328983F59927}">
      <text>
        <r>
          <rPr>
            <b/>
            <sz val="9"/>
            <color indexed="81"/>
            <rFont val="Tahoma"/>
            <charset val="1"/>
          </rPr>
          <t xml:space="preserve">Complete the Reconciliation to Income and Expense inputs. 
1. The financials in the appraisal and Portal must match. 
2. Do not combine Expense Add-Backs. If there is not enough lines, similar  Expense Add-Backs can be combined. 
3. Be sure to add the Explanation for Removal (column J) for all Add-Backs that are not (Interest, Amortization, Depreciation, Rent/Lease).
4. Indicate if the historic period reconciles to within $1,000.
</t>
        </r>
      </text>
    </comment>
    <comment ref="C238" authorId="0" shapeId="0" xr:uid="{C6BFB70F-4294-4685-A04F-83089ED031B3}">
      <text>
        <r>
          <rPr>
            <b/>
            <sz val="9"/>
            <color indexed="81"/>
            <rFont val="Tahoma"/>
            <charset val="1"/>
          </rPr>
          <t>Enter the names of the comparables starting in cell C242.</t>
        </r>
        <r>
          <rPr>
            <sz val="9"/>
            <color indexed="81"/>
            <rFont val="Tahoma"/>
            <charset val="1"/>
          </rPr>
          <t xml:space="preserve">
</t>
        </r>
      </text>
    </comment>
    <comment ref="D239" authorId="0" shapeId="0" xr:uid="{5F9DA1C2-C28F-4E4D-8B96-E31D724E5146}">
      <text>
        <r>
          <rPr>
            <b/>
            <sz val="9"/>
            <color indexed="81"/>
            <rFont val="Tahoma"/>
            <charset val="1"/>
          </rPr>
          <t>Select the appropriate time frame for the data referenced.</t>
        </r>
      </text>
    </comment>
    <comment ref="E239" authorId="0" shapeId="0" xr:uid="{8F528CCB-42C9-46C1-A08B-84D4F25DC30E}">
      <text>
        <r>
          <rPr>
            <b/>
            <sz val="9"/>
            <color indexed="81"/>
            <rFont val="Tahoma"/>
            <charset val="1"/>
          </rPr>
          <t>Identify (Yes or No) if the comparable is a SN comparable.</t>
        </r>
      </text>
    </comment>
    <comment ref="F239" authorId="0" shapeId="0" xr:uid="{F79338AF-AF54-4B24-9735-1023E75770B6}">
      <text>
        <r>
          <rPr>
            <b/>
            <sz val="9"/>
            <color indexed="81"/>
            <rFont val="Tahoma"/>
            <charset val="1"/>
          </rPr>
          <t>Enter the Licensed SN units or beds (even if the Operating and Licensed units or beds are the same).</t>
        </r>
      </text>
    </comment>
    <comment ref="G239" authorId="0" shapeId="0" xr:uid="{C78ABA03-70B7-4810-9649-784B93C46769}">
      <text>
        <r>
          <rPr>
            <b/>
            <sz val="9"/>
            <color indexed="81"/>
            <rFont val="Tahoma"/>
            <family val="2"/>
          </rPr>
          <t>Enter the Operating SN units or beds (even if the Operating and Licensed units or beds are the same).</t>
        </r>
      </text>
    </comment>
    <comment ref="H239" authorId="0" shapeId="0" xr:uid="{A7A54879-0849-4D1A-95F8-66B50DEDBE32}">
      <text>
        <r>
          <rPr>
            <b/>
            <sz val="9"/>
            <color indexed="81"/>
            <rFont val="Tahoma"/>
            <family val="2"/>
          </rPr>
          <t>Enter the number of beds occupied. Do not enter a percentage.</t>
        </r>
      </text>
    </comment>
    <comment ref="I239" authorId="0" shapeId="0" xr:uid="{57476335-5DEF-46FB-9F59-2EAA443195FF}">
      <text>
        <r>
          <rPr>
            <b/>
            <sz val="9"/>
            <color indexed="81"/>
            <rFont val="Tahoma"/>
            <charset val="1"/>
          </rPr>
          <t>Identify (Yes or No) if the comparable is an AL comparable.</t>
        </r>
      </text>
    </comment>
    <comment ref="J239" authorId="0" shapeId="0" xr:uid="{AAAE202A-9C44-449F-B69C-53C25F1EB15D}">
      <text>
        <r>
          <rPr>
            <b/>
            <sz val="9"/>
            <color indexed="81"/>
            <rFont val="Tahoma"/>
            <charset val="1"/>
          </rPr>
          <t>Enter the Licensed AL units or beds (even if the Operating and Licensed units or beds are the same).</t>
        </r>
      </text>
    </comment>
    <comment ref="K239" authorId="0" shapeId="0" xr:uid="{644925BA-7029-4D3F-831F-6C24C8759994}">
      <text>
        <r>
          <rPr>
            <b/>
            <sz val="9"/>
            <color indexed="81"/>
            <rFont val="Tahoma"/>
            <family val="2"/>
          </rPr>
          <t>Enter the Operating AL units or beds (even if the Operating and Licensed units or beds are the same).</t>
        </r>
      </text>
    </comment>
    <comment ref="L239" authorId="0" shapeId="0" xr:uid="{FB6BD1AC-4E03-41B3-8847-7BCFDE106CF7}">
      <text>
        <r>
          <rPr>
            <b/>
            <sz val="9"/>
            <color indexed="81"/>
            <rFont val="Tahoma"/>
            <family val="2"/>
          </rPr>
          <t>Enter the number of beds occupied. Do not enter a percentage.</t>
        </r>
      </text>
    </comment>
    <comment ref="M239" authorId="0" shapeId="0" xr:uid="{32BE6FAE-EE4E-4E05-AC05-692690980EE0}">
      <text>
        <r>
          <rPr>
            <b/>
            <sz val="9"/>
            <color indexed="81"/>
            <rFont val="Tahoma"/>
            <charset val="1"/>
          </rPr>
          <t>Identify (Yes or No) if the comparable is a MC comparable.</t>
        </r>
      </text>
    </comment>
    <comment ref="N239" authorId="0" shapeId="0" xr:uid="{7A8D8EB4-4755-45E6-9297-ECA6691003E6}">
      <text>
        <r>
          <rPr>
            <b/>
            <sz val="9"/>
            <color indexed="81"/>
            <rFont val="Tahoma"/>
            <charset val="1"/>
          </rPr>
          <t>Enter the Licensed MC units or beds (even if the Operating and Licensed units or beds are the same).</t>
        </r>
      </text>
    </comment>
    <comment ref="O239" authorId="0" shapeId="0" xr:uid="{A13EE73F-69A8-4D97-ABF7-A6B01A7293F7}">
      <text>
        <r>
          <rPr>
            <b/>
            <sz val="9"/>
            <color indexed="81"/>
            <rFont val="Tahoma"/>
            <family val="2"/>
          </rPr>
          <t>Enter the Operating MC units or beds (even if the Operating and Licensed units or beds are the same).</t>
        </r>
      </text>
    </comment>
    <comment ref="P239" authorId="0" shapeId="0" xr:uid="{C7CAF7A7-BD90-49A5-AEFD-EFEA1F9FE6CF}">
      <text>
        <r>
          <rPr>
            <b/>
            <sz val="9"/>
            <color indexed="81"/>
            <rFont val="Tahoma"/>
            <family val="2"/>
          </rPr>
          <t>Enter the number of beds occupied. Do not enter a percentage.</t>
        </r>
      </text>
    </comment>
    <comment ref="Q239" authorId="0" shapeId="0" xr:uid="{2AE409CB-5DC6-43A6-AA9A-CBCF6B0C890B}">
      <text>
        <r>
          <rPr>
            <b/>
            <sz val="9"/>
            <color indexed="81"/>
            <rFont val="Tahoma"/>
            <charset val="1"/>
          </rPr>
          <t>Identify (Yes or No) if the comparable is an IL comparable.</t>
        </r>
      </text>
    </comment>
    <comment ref="R239" authorId="0" shapeId="0" xr:uid="{AEF65BF0-6A77-4DB8-9055-980E3996F027}">
      <text>
        <r>
          <rPr>
            <b/>
            <sz val="9"/>
            <color indexed="81"/>
            <rFont val="Tahoma"/>
            <charset val="1"/>
          </rPr>
          <t>Enter the Licensed IL units or beds (even if the Operating and Licensed units or beds are the same).</t>
        </r>
      </text>
    </comment>
    <comment ref="S239" authorId="0" shapeId="0" xr:uid="{9E03573C-9CE1-484D-AE24-483E61FD3390}">
      <text>
        <r>
          <rPr>
            <b/>
            <sz val="9"/>
            <color indexed="81"/>
            <rFont val="Tahoma"/>
            <family val="2"/>
          </rPr>
          <t>Enter the Operating IL units or beds (even if the Operating and Licensed units or beds are the same).</t>
        </r>
      </text>
    </comment>
    <comment ref="T239" authorId="0" shapeId="0" xr:uid="{AB23B700-C49E-4A70-8C62-47366FF12795}">
      <text>
        <r>
          <rPr>
            <b/>
            <sz val="9"/>
            <color indexed="81"/>
            <rFont val="Tahoma"/>
            <family val="2"/>
          </rPr>
          <t>Enter the number of beds occupied. Do not enter a percentage.</t>
        </r>
      </text>
    </comment>
    <comment ref="C240" authorId="0" shapeId="0" xr:uid="{8196ED9F-3F80-4B7E-87E7-BA52E16E6B4C}">
      <text>
        <r>
          <rPr>
            <b/>
            <sz val="9"/>
            <color indexed="81"/>
            <rFont val="Tahoma"/>
            <charset val="1"/>
          </rPr>
          <t>Select the type of comparison for each Care Type (Beds or Units).</t>
        </r>
      </text>
    </comment>
    <comment ref="C292" authorId="0" shapeId="0" xr:uid="{D67F65C1-4336-4C2B-9E0B-EE4D481C5BC6}">
      <text>
        <r>
          <rPr>
            <b/>
            <sz val="9"/>
            <color indexed="81"/>
            <rFont val="Tahoma"/>
            <family val="2"/>
          </rPr>
          <t>Enter the census information as a percentage in the appropriate input cells.</t>
        </r>
      </text>
    </comment>
    <comment ref="D293" authorId="0" shapeId="0" xr:uid="{B1285DFF-29FF-4AD3-AADA-C8236F1A86DD}">
      <text>
        <r>
          <rPr>
            <b/>
            <sz val="9"/>
            <color indexed="81"/>
            <rFont val="Tahoma"/>
            <family val="2"/>
          </rPr>
          <t>Select the appropriate time frame for the data referenced.</t>
        </r>
      </text>
    </comment>
    <comment ref="C345" authorId="0" shapeId="0" xr:uid="{96E1BAB7-854B-45BA-9E82-5984111CB6CD}">
      <text>
        <r>
          <rPr>
            <b/>
            <sz val="9"/>
            <color indexed="81"/>
            <rFont val="Tahoma"/>
            <family val="2"/>
          </rPr>
          <t xml:space="preserve">Enter the Unadjusted Rates, Adjusted Rates or notes as applicable, and the concluded rate (row 390) in the appropriate input cells. 
Note, this section is formatted to only include information that was presented in the Unit Information section. 
</t>
        </r>
      </text>
    </comment>
    <comment ref="C402" authorId="0" shapeId="0" xr:uid="{A43A666F-0B4F-4A66-A8EA-FCCEBAB2D2D0}">
      <text>
        <r>
          <rPr>
            <b/>
            <sz val="9"/>
            <color indexed="81"/>
            <rFont val="Tahoma"/>
            <family val="2"/>
          </rPr>
          <t xml:space="preserve">Enter all applicable information as detailed in the appraisal. 
Note, the financial data (EGI and Expenses) are to be entered based on the unit of comparison (e.g. PRD or $xx.xx), not total or annual amounts. </t>
        </r>
      </text>
    </comment>
    <comment ref="C460" authorId="0" shapeId="0" xr:uid="{1AF974AC-C433-4D51-9D61-5E032070E687}">
      <text>
        <r>
          <rPr>
            <b/>
            <sz val="9"/>
            <color indexed="81"/>
            <rFont val="Tahoma"/>
            <family val="2"/>
          </rPr>
          <t xml:space="preserve">Enter all applicable information as detailed in the appraisal. 
Note: If the Subject has sold within 3 years, or within the date range of the comparable sales, the </t>
        </r>
        <r>
          <rPr>
            <b/>
            <u/>
            <sz val="9"/>
            <color indexed="81"/>
            <rFont val="Tahoma"/>
            <family val="2"/>
          </rPr>
          <t>price per unit/bed</t>
        </r>
        <r>
          <rPr>
            <b/>
            <sz val="9"/>
            <color indexed="81"/>
            <rFont val="Tahoma"/>
            <family val="2"/>
          </rPr>
          <t xml:space="preserve"> and </t>
        </r>
        <r>
          <rPr>
            <b/>
            <u/>
            <sz val="9"/>
            <color indexed="81"/>
            <rFont val="Tahoma"/>
            <family val="2"/>
          </rPr>
          <t>capitalization rate</t>
        </r>
        <r>
          <rPr>
            <b/>
            <sz val="9"/>
            <color indexed="81"/>
            <rFont val="Tahoma"/>
            <family val="2"/>
          </rPr>
          <t xml:space="preserve"> must be provided.  </t>
        </r>
      </text>
    </comment>
    <comment ref="D460" authorId="0" shapeId="0" xr:uid="{77CFE364-97F2-463C-A444-4A6023823312}">
      <text>
        <r>
          <rPr>
            <b/>
            <sz val="9"/>
            <color indexed="81"/>
            <rFont val="Tahoma"/>
            <family val="2"/>
          </rPr>
          <t xml:space="preserve">If the Subject has sold within 3 years, or within the date range of the comparable sales, the price per unit/bed and capitalization rate must be provided.  </t>
        </r>
      </text>
    </comment>
    <comment ref="C485" authorId="0" shapeId="0" xr:uid="{7C4A5129-29C1-473F-BCAC-A8E68F6883B6}">
      <text>
        <r>
          <rPr>
            <b/>
            <sz val="9"/>
            <color indexed="81"/>
            <rFont val="Tahoma"/>
            <family val="2"/>
          </rPr>
          <t>Adjustments for items such as stabilization, etc.</t>
        </r>
      </text>
    </comment>
    <comment ref="C486" authorId="0" shapeId="0" xr:uid="{7AF41AF7-C6AF-4312-A714-53D30ECDE0BB}">
      <text>
        <r>
          <rPr>
            <b/>
            <sz val="9"/>
            <color indexed="81"/>
            <rFont val="Tahoma"/>
            <family val="2"/>
          </rPr>
          <t>Adjustment for Special State Reimbursements like UPL, QIPP, etc.</t>
        </r>
      </text>
    </comment>
    <comment ref="C487" authorId="0" shapeId="0" xr:uid="{B2916EB9-7F49-49F7-945D-82EE0AC13B4E}">
      <text>
        <r>
          <rPr>
            <b/>
            <sz val="9"/>
            <color indexed="81"/>
            <rFont val="Tahoma"/>
            <family val="2"/>
          </rPr>
          <t xml:space="preserve">Adjustments for Capital Expenditures (or other) Adjustments as needed. </t>
        </r>
      </text>
    </comment>
    <comment ref="C488" authorId="0" shapeId="0" xr:uid="{E9ADD7E1-322A-4EE6-9ED0-34D97196CDA5}">
      <text>
        <r>
          <rPr>
            <b/>
            <sz val="9"/>
            <color indexed="81"/>
            <rFont val="Tahoma"/>
            <family val="2"/>
          </rPr>
          <t>This is the value after all adjustments.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Harding, Richard M</author>
  </authors>
  <commentList>
    <comment ref="S3" authorId="0" shapeId="0" xr:uid="{37FDF2CD-7ED9-48BB-8370-D797A07EF199}">
      <text>
        <r>
          <rPr>
            <b/>
            <sz val="9"/>
            <color indexed="81"/>
            <rFont val="Tahoma"/>
            <family val="2"/>
          </rPr>
          <t>Enter the total amount of Adult Day Care Income.</t>
        </r>
      </text>
    </comment>
    <comment ref="V3" authorId="0" shapeId="0" xr:uid="{722FBD8A-D2F1-4F8A-B42C-495DCFA413FA}">
      <text>
        <r>
          <rPr>
            <b/>
            <sz val="9"/>
            <color indexed="81"/>
            <rFont val="Tahoma"/>
            <family val="2"/>
          </rPr>
          <t>Enter the square footage of the Adult Day Care space.</t>
        </r>
      </text>
    </comment>
    <comment ref="S4" authorId="0" shapeId="0" xr:uid="{E531BB4D-3329-4AA7-973C-85F2631D249D}">
      <text>
        <r>
          <rPr>
            <b/>
            <sz val="9"/>
            <color indexed="81"/>
            <rFont val="Tahoma"/>
            <family val="2"/>
          </rPr>
          <t>Enter the total amount of Commercial Income.</t>
        </r>
      </text>
    </comment>
    <comment ref="V4" authorId="0" shapeId="0" xr:uid="{145D260A-0976-4C2C-A533-6CF3864F47E0}">
      <text>
        <r>
          <rPr>
            <b/>
            <sz val="9"/>
            <color indexed="81"/>
            <rFont val="Tahoma"/>
            <family val="2"/>
          </rPr>
          <t>Enter the square footage of the Commercial space.</t>
        </r>
      </text>
    </comment>
    <comment ref="C78" authorId="0" shapeId="0" xr:uid="{4BA1EE1A-D6D8-4351-9BD2-9E52B229C05C}">
      <text>
        <r>
          <rPr>
            <b/>
            <sz val="9"/>
            <color indexed="81"/>
            <rFont val="Tahoma"/>
            <family val="2"/>
          </rPr>
          <t xml:space="preserve">Enter the Beginning Date and Ending Date for the Optional periods, and select the appropriate period type from the drop down list. </t>
        </r>
      </text>
    </comment>
    <comment ref="C94" authorId="0" shapeId="0" xr:uid="{7DD24B19-43D9-497E-87B5-0C4958DC4DA8}">
      <text>
        <r>
          <rPr>
            <b/>
            <sz val="9"/>
            <color indexed="81"/>
            <rFont val="Tahoma"/>
            <family val="2"/>
          </rPr>
          <t>Enter the census data in the appropriate line items in like terms as reported in the appraisal (e.g. PRD, PUD, PRM, PUM). 
Note, this section is formatted to only include the same line items that were contained in the appraisal.</t>
        </r>
      </text>
    </comment>
    <comment ref="C126" authorId="0" shapeId="0" xr:uid="{3D84B9D0-AC68-4D4E-8C9A-10E917871699}">
      <text>
        <r>
          <rPr>
            <b/>
            <sz val="9"/>
            <color indexed="81"/>
            <rFont val="Tahoma"/>
            <family val="2"/>
          </rPr>
          <t>Enter the total Revenue data in the line items that corresponds to the census.
Note, this section is formatted to only include the same line items that were contained in the appraisal.</t>
        </r>
      </text>
    </comment>
    <comment ref="C168" authorId="0" shapeId="0" xr:uid="{785CA74D-B602-4E66-A44E-16A33E27CCBC}">
      <text>
        <r>
          <rPr>
            <b/>
            <sz val="9"/>
            <color indexed="81"/>
            <rFont val="Tahoma"/>
            <family val="2"/>
          </rPr>
          <t>Enter the total Expense data and indicate the name of the expense line items. 
Note, this section is formatted to only include the same line items that were contained in the appraisal.</t>
        </r>
      </text>
    </comment>
    <comment ref="C202" authorId="0" shapeId="0" xr:uid="{4A81EB39-FD4A-458F-B47A-994AFC3B07F3}">
      <text>
        <r>
          <rPr>
            <b/>
            <sz val="9"/>
            <color indexed="81"/>
            <rFont val="Tahoma"/>
            <family val="2"/>
          </rPr>
          <t xml:space="preserve">Complete the Reconciliation to Income and Expense inputs. 
1. Do not combine Expense Add-Backs. If there are not enough lines, similar Expense Add-Backs can be combined. 
2. Be sure to add the Explanation for Removal (column N) for all Add-Backs that are not (Interest, Amortization, Depreciation, Rent/Lease).
3. Indicate if the historic period reconciles to within $1,000.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<sst xmlns="http://schemas.openxmlformats.org/spreadsheetml/2006/main" count="94661" uniqueCount="7620">
  <si>
    <t>Project Name</t>
  </si>
  <si>
    <t>Project Street Address</t>
  </si>
  <si>
    <t>City</t>
  </si>
  <si>
    <t>State</t>
  </si>
  <si>
    <t>FHA Number</t>
  </si>
  <si>
    <t>Lender (Firm)</t>
  </si>
  <si>
    <t>Lender (UW Name)</t>
  </si>
  <si>
    <t>Appraisal Firm</t>
  </si>
  <si>
    <t>Appraisal Date of Inspection</t>
  </si>
  <si>
    <t>Date of Appraisal Report</t>
  </si>
  <si>
    <t>Year Built</t>
  </si>
  <si>
    <t>Star Rating</t>
  </si>
  <si>
    <t>Investment Grade</t>
  </si>
  <si>
    <t>County</t>
  </si>
  <si>
    <t>Zip Code</t>
  </si>
  <si>
    <t>SN-Medicare</t>
  </si>
  <si>
    <t>SN-Medicaid</t>
  </si>
  <si>
    <t>SN-Veterans Admin (VA)</t>
  </si>
  <si>
    <t>SN-HMO / Insurance</t>
  </si>
  <si>
    <t>SN-Hospice</t>
  </si>
  <si>
    <t>SN-Other Payors - Specify 1</t>
  </si>
  <si>
    <t>SN-Other Payors - Specify 2</t>
  </si>
  <si>
    <t>AL/B&amp;C-Private-pay</t>
  </si>
  <si>
    <t>AL/B&amp;C-Medicaid</t>
  </si>
  <si>
    <t>MC-Private-pay</t>
  </si>
  <si>
    <t>MC-Medicaid</t>
  </si>
  <si>
    <t>IL-Private-pay</t>
  </si>
  <si>
    <t>Beginning Date</t>
  </si>
  <si>
    <t>Ending Date</t>
  </si>
  <si>
    <t>Appraisal (Market)</t>
  </si>
  <si>
    <t>Lender (for DSCR)</t>
  </si>
  <si>
    <t>Period Type</t>
  </si>
  <si>
    <t>Census</t>
  </si>
  <si>
    <t>Revenue</t>
  </si>
  <si>
    <t>Total Residential Income</t>
  </si>
  <si>
    <t>Bad Debt</t>
  </si>
  <si>
    <t xml:space="preserve">   Total Other Income</t>
  </si>
  <si>
    <t>Effective Gross Income</t>
  </si>
  <si>
    <t>Total Census</t>
  </si>
  <si>
    <t>Total $</t>
  </si>
  <si>
    <t>Room Type</t>
  </si>
  <si>
    <t>Care Type</t>
  </si>
  <si>
    <t># of Units</t>
  </si>
  <si>
    <t>Unit SqFt</t>
  </si>
  <si>
    <t>Unit of Comparison</t>
  </si>
  <si>
    <t>Financial Statement Types</t>
  </si>
  <si>
    <t>Yes/No</t>
  </si>
  <si>
    <t>Beds</t>
  </si>
  <si>
    <t>Select ▼</t>
  </si>
  <si>
    <t>Units</t>
  </si>
  <si>
    <t>Yes</t>
  </si>
  <si>
    <t>No</t>
  </si>
  <si>
    <t>Private Room</t>
  </si>
  <si>
    <t>Semi-Private</t>
  </si>
  <si>
    <t>Studio</t>
  </si>
  <si>
    <t>Semi-Private Room</t>
  </si>
  <si>
    <t>Shared Unit</t>
  </si>
  <si>
    <t>One-Bedroom</t>
  </si>
  <si>
    <t>3-bed Ward</t>
  </si>
  <si>
    <t>Two-Bedroom</t>
  </si>
  <si>
    <t>4-bed Ward</t>
  </si>
  <si>
    <t>Other</t>
  </si>
  <si>
    <t>Medicare</t>
  </si>
  <si>
    <t>Medicaid</t>
  </si>
  <si>
    <t>Type of NOI</t>
  </si>
  <si>
    <t>Source of Income Data</t>
  </si>
  <si>
    <t>Not in Unit</t>
  </si>
  <si>
    <t>Retrospective</t>
  </si>
  <si>
    <t>Seller's Rep</t>
  </si>
  <si>
    <t>Shared, Full</t>
  </si>
  <si>
    <t>Prospective</t>
  </si>
  <si>
    <t>Buyer's Rep</t>
  </si>
  <si>
    <t>Shared, Half</t>
  </si>
  <si>
    <t>1 Half</t>
  </si>
  <si>
    <t>1 Full</t>
  </si>
  <si>
    <t>1 Full, 1 Half</t>
  </si>
  <si>
    <t>2 Full</t>
  </si>
  <si>
    <t>Class A</t>
  </si>
  <si>
    <t>Class B</t>
  </si>
  <si>
    <t>Class C</t>
  </si>
  <si>
    <t>Project Type</t>
  </si>
  <si>
    <t>Section 232/223(f)</t>
  </si>
  <si>
    <t>Section 232-NC</t>
  </si>
  <si>
    <t>Section 232-SR</t>
  </si>
  <si>
    <t>Section 241(a)</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</si>
  <si>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</si>
  <si>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</si>
  <si>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</si>
  <si>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</si>
  <si>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</si>
  <si>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</si>
  <si>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</si>
  <si>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</si>
  <si>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</si>
  <si>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</si>
  <si>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</si>
  <si>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</si>
  <si>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</si>
  <si>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</si>
  <si>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</si>
  <si>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</si>
  <si>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</si>
  <si>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</si>
  <si>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</si>
  <si>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</si>
  <si>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</si>
  <si>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</si>
  <si>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</si>
  <si>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</si>
  <si>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</si>
  <si>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</si>
  <si>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</si>
  <si>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</si>
  <si>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</si>
  <si>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</si>
  <si>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</si>
  <si>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</si>
  <si>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</si>
  <si>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</si>
  <si>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</si>
  <si>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</si>
  <si>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</si>
  <si>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</si>
  <si>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</si>
  <si>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</si>
  <si>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</si>
  <si>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</si>
  <si>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</si>
  <si>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</si>
  <si>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</si>
  <si>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</si>
  <si>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</si>
  <si>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</si>
  <si>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</si>
  <si>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</si>
  <si>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</si>
  <si>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</si>
  <si>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</si>
  <si>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Unit Type</t>
  </si>
  <si>
    <t>MC</t>
  </si>
  <si>
    <t>SN</t>
  </si>
  <si>
    <t>AL</t>
  </si>
  <si>
    <t>IL</t>
  </si>
  <si>
    <t>Total</t>
  </si>
  <si>
    <t>Notes</t>
  </si>
  <si>
    <t>Bath(s)</t>
  </si>
  <si>
    <t>Bath</t>
  </si>
  <si>
    <t>Total SNF</t>
  </si>
  <si>
    <t>Total AL</t>
  </si>
  <si>
    <t>Total MC</t>
  </si>
  <si>
    <t>Total IL</t>
  </si>
  <si>
    <t>Building Square Footage</t>
  </si>
  <si>
    <t>Remaining Economic Life (in years):</t>
  </si>
  <si>
    <t>Mortgage Term (in months)</t>
  </si>
  <si>
    <t>Mortgage Amount</t>
  </si>
  <si>
    <t>Proposed Repairs Total</t>
  </si>
  <si>
    <t>Did the Lender accept the Appraisal's concluded value for loan sizing purposes?</t>
  </si>
  <si>
    <t>Is the subject operated as a non-profit?</t>
  </si>
  <si>
    <t>Are the real estate taxes based upon an abatement or special tax consideration?</t>
  </si>
  <si>
    <t>Will the project have any encumbrances such as rent, occupancy or private restrictions?</t>
  </si>
  <si>
    <t>Is there a Ground Lease?</t>
  </si>
  <si>
    <t>General Info</t>
  </si>
  <si>
    <t>Unit Information</t>
  </si>
  <si>
    <t>Operating</t>
  </si>
  <si>
    <t>Licensed</t>
  </si>
  <si>
    <t>Historic Financials</t>
  </si>
  <si>
    <t>Expenses</t>
  </si>
  <si>
    <t>Expense Category</t>
  </si>
  <si>
    <t>e.g. General &amp; Administrative</t>
  </si>
  <si>
    <t>e.g. Payroll Taxes and Benefits</t>
  </si>
  <si>
    <t>e.g. Resident Care</t>
  </si>
  <si>
    <t>e.g. Food Services</t>
  </si>
  <si>
    <t>e.g. Activities</t>
  </si>
  <si>
    <t>e.g. Housekeeping  &amp; Laundry</t>
  </si>
  <si>
    <t>e.g. Maintenance</t>
  </si>
  <si>
    <t>e.g. Utilities</t>
  </si>
  <si>
    <t>e.g. Insurance (property &amp; liability)</t>
  </si>
  <si>
    <t>e.g. Marketing and Promotion</t>
  </si>
  <si>
    <t>e.g. Ground Rent</t>
  </si>
  <si>
    <t>e.g. Bad Debt</t>
  </si>
  <si>
    <t>Sub-total</t>
  </si>
  <si>
    <t>Real Estate (Property) Taxes</t>
  </si>
  <si>
    <t>Management Fees</t>
  </si>
  <si>
    <t>Replacement Reserves</t>
  </si>
  <si>
    <t>Total Expenses</t>
  </si>
  <si>
    <t>Subject</t>
  </si>
  <si>
    <t>Rates</t>
  </si>
  <si>
    <t>Comp 1</t>
  </si>
  <si>
    <t>Adjusted</t>
  </si>
  <si>
    <t>Unadjusted</t>
  </si>
  <si>
    <t>Net Operating Income</t>
  </si>
  <si>
    <t>Balance</t>
  </si>
  <si>
    <t>Reconciliation to Income &amp; Expense Reports</t>
  </si>
  <si>
    <t>NOI from Financial Statements</t>
  </si>
  <si>
    <t>Difference</t>
  </si>
  <si>
    <t>e.g. Depreciation</t>
  </si>
  <si>
    <t>Occupied</t>
  </si>
  <si>
    <t>Conclusion</t>
  </si>
  <si>
    <t>Payor Type</t>
  </si>
  <si>
    <t>Fiscal Year</t>
  </si>
  <si>
    <t>Annualized</t>
  </si>
  <si>
    <t>Historic Dates</t>
  </si>
  <si>
    <t>Trailing</t>
  </si>
  <si>
    <t>Header</t>
  </si>
  <si>
    <t>e.g. Interest</t>
  </si>
  <si>
    <t>e.g. Facility Lease or Rent</t>
  </si>
  <si>
    <t>Expense Add-Backs - Please itemize add-back (DO NOT GROUP ADD-BACKS)</t>
  </si>
  <si>
    <t>Census - Market Comparables</t>
  </si>
  <si>
    <t>Time Period of</t>
  </si>
  <si>
    <t>Market Data</t>
  </si>
  <si>
    <t>Name</t>
  </si>
  <si>
    <t>Medicare Census %</t>
  </si>
  <si>
    <t>Medicaid Census %</t>
  </si>
  <si>
    <t>Market Comparables</t>
  </si>
  <si>
    <t>Expense Comparables</t>
  </si>
  <si>
    <t>Comp 2</t>
  </si>
  <si>
    <t>Comp 3</t>
  </si>
  <si>
    <t>Comp 4</t>
  </si>
  <si>
    <t>Comp 5</t>
  </si>
  <si>
    <t>Comp 6</t>
  </si>
  <si>
    <t>Comp 7</t>
  </si>
  <si>
    <t>Comp 8</t>
  </si>
  <si>
    <t>Comp 9</t>
  </si>
  <si>
    <t>Comp 10</t>
  </si>
  <si>
    <t>Comp 11</t>
  </si>
  <si>
    <t>Comp 12</t>
  </si>
  <si>
    <t>Comp 13</t>
  </si>
  <si>
    <t>Comp 14</t>
  </si>
  <si>
    <t>Comp 15</t>
  </si>
  <si>
    <t>Comp 16</t>
  </si>
  <si>
    <t>Comp 17</t>
  </si>
  <si>
    <t>Comp 18</t>
  </si>
  <si>
    <t>Comp 19</t>
  </si>
  <si>
    <t>Comp 20</t>
  </si>
  <si>
    <t>Date of Sale</t>
  </si>
  <si>
    <t>Cap Rate</t>
  </si>
  <si>
    <t>EGIM</t>
  </si>
  <si>
    <t>Comparable Sale</t>
  </si>
  <si>
    <t>SN Units</t>
  </si>
  <si>
    <t>AL Units</t>
  </si>
  <si>
    <t>MC Units</t>
  </si>
  <si>
    <t>IL Units</t>
  </si>
  <si>
    <t>SN Beds</t>
  </si>
  <si>
    <t>AL Beds</t>
  </si>
  <si>
    <t>MC Beds</t>
  </si>
  <si>
    <t>IL Beds</t>
  </si>
  <si>
    <t>Sale Price</t>
  </si>
  <si>
    <t>Occupancy %</t>
  </si>
  <si>
    <t>Gross Adjustment %</t>
  </si>
  <si>
    <t>Expense Ratio</t>
  </si>
  <si>
    <t>Sale Comparables</t>
  </si>
  <si>
    <t>Annual Growth Rate</t>
  </si>
  <si>
    <t>Net Growth Rate</t>
  </si>
  <si>
    <t>Sales Comparables</t>
  </si>
  <si>
    <t>Den</t>
  </si>
  <si>
    <t>Deluxe</t>
  </si>
  <si>
    <t>Small</t>
  </si>
  <si>
    <t>Medium</t>
  </si>
  <si>
    <t>Large</t>
  </si>
  <si>
    <t>1 Bath</t>
  </si>
  <si>
    <t>2 Bath</t>
  </si>
  <si>
    <t>Standard</t>
  </si>
  <si>
    <t xml:space="preserve">Other 1 </t>
  </si>
  <si>
    <t>Other 2</t>
  </si>
  <si>
    <t>Other 3</t>
  </si>
  <si>
    <t>Underwritten Value</t>
  </si>
  <si>
    <t>Mortgage Interest Rate</t>
  </si>
  <si>
    <t>Date of Submission to HUD</t>
  </si>
  <si>
    <t>Mortgage Ins. Premium (MIP)</t>
  </si>
  <si>
    <t>Appraiser Name</t>
  </si>
  <si>
    <t>Appraisal Date of Valuation</t>
  </si>
  <si>
    <t>Does the appraised value include special state reimbursements, beyond the typical Medicaid?</t>
  </si>
  <si>
    <t>Skilled Nursing</t>
  </si>
  <si>
    <t># of Beds</t>
  </si>
  <si>
    <t># of Baths</t>
  </si>
  <si>
    <t>Total Skilled Nursing</t>
  </si>
  <si>
    <t>Average Skilled Nursing</t>
  </si>
  <si>
    <t xml:space="preserve">Unit Sq. Ft. </t>
  </si>
  <si>
    <t>Total Unit Sqft</t>
  </si>
  <si>
    <t>Assisted Living/Board &amp; Care</t>
  </si>
  <si>
    <t>Memory Care</t>
  </si>
  <si>
    <t>Independent Living</t>
  </si>
  <si>
    <t>Total Assisted Living</t>
  </si>
  <si>
    <t>Average Assisted Living</t>
  </si>
  <si>
    <t>Total Memory Care</t>
  </si>
  <si>
    <t>Average Memory Care</t>
  </si>
  <si>
    <t>Total Independent Living</t>
  </si>
  <si>
    <t>Average Independent Living</t>
  </si>
  <si>
    <t>OVERALL TOTAL</t>
  </si>
  <si>
    <t>OVERALL AVERAGE</t>
  </si>
  <si>
    <t>Period</t>
  </si>
  <si>
    <t>Income Source</t>
  </si>
  <si>
    <t>Source Total</t>
  </si>
  <si>
    <t>% of EGI</t>
  </si>
  <si>
    <t>Appraisal Historic Periods</t>
  </si>
  <si>
    <t>Forecast</t>
  </si>
  <si>
    <t>Lender Provided Historic Periods</t>
  </si>
  <si>
    <t>Assisted Living</t>
  </si>
  <si>
    <t>Combination</t>
  </si>
  <si>
    <t>Expense Categories</t>
  </si>
  <si>
    <t>Expense Percentage</t>
  </si>
  <si>
    <t>Normalization Calculations</t>
  </si>
  <si>
    <t>Deduct Actual Management Fee</t>
  </si>
  <si>
    <t>Add Market Management Fee @</t>
  </si>
  <si>
    <t>Normalized Expenses</t>
  </si>
  <si>
    <t>Normalized Expense Percentage</t>
  </si>
  <si>
    <t>Normalized Expense per Res Day</t>
  </si>
  <si>
    <t>Deduct Actual Replacement Reserves</t>
  </si>
  <si>
    <t>Add Appraisal's Replacement Reserves</t>
  </si>
  <si>
    <t>Add Appraisal Real Estate (Property) Taxes</t>
  </si>
  <si>
    <t>Deduct Actual Real Estate (Property) Taxes</t>
  </si>
  <si>
    <t>Key Data</t>
  </si>
  <si>
    <t>Normalized Net Operating Income</t>
  </si>
  <si>
    <t>Occupancy</t>
  </si>
  <si>
    <t>Occupied Beds</t>
  </si>
  <si>
    <t>Operating Beds</t>
  </si>
  <si>
    <t>Operating Occupancy</t>
  </si>
  <si>
    <t>Licensed Beds</t>
  </si>
  <si>
    <t>Licensed Occupancy</t>
  </si>
  <si>
    <t>Comparable Total/Average</t>
  </si>
  <si>
    <t>Appraisal's Conclusion for Subject</t>
  </si>
  <si>
    <t>Time Period of Market Data</t>
  </si>
  <si>
    <t>Day</t>
  </si>
  <si>
    <t>Month</t>
  </si>
  <si>
    <t>Year</t>
  </si>
  <si>
    <t>AL Comp</t>
  </si>
  <si>
    <t>MC Comp</t>
  </si>
  <si>
    <t>SN Comp</t>
  </si>
  <si>
    <t>Comparable Assisted Living/Board &amp; Care Occupancy</t>
  </si>
  <si>
    <t>Comparable Memory Care Occupancy</t>
  </si>
  <si>
    <t>IL Comp</t>
  </si>
  <si>
    <t>Comparable Independent Living Occupancy</t>
  </si>
  <si>
    <t>Comparable Skilled Nursing Occupancy</t>
  </si>
  <si>
    <t>Overall</t>
  </si>
  <si>
    <t>Expense Add-Backs - Itemize add-backs (DO NOT GROUP ADD-BACKS)</t>
  </si>
  <si>
    <t>Non-normalized NOI on Row 39</t>
  </si>
  <si>
    <t>Min</t>
  </si>
  <si>
    <t>Max</t>
  </si>
  <si>
    <t>Average</t>
  </si>
  <si>
    <t>Totals</t>
  </si>
  <si>
    <t>Totals Excluding Medicaid</t>
  </si>
  <si>
    <t>Revenues</t>
  </si>
  <si>
    <t>Bed Count</t>
  </si>
  <si>
    <t>Payor Mix</t>
  </si>
  <si>
    <t>Normalized NOI</t>
  </si>
  <si>
    <t>Comments Notes</t>
  </si>
  <si>
    <t>Net Adjustment %</t>
  </si>
  <si>
    <t>Total Units</t>
  </si>
  <si>
    <t>Total Beds</t>
  </si>
  <si>
    <t>Most Current Medicaid Rate (after the effective or report date of appraisal, but prior to submittal to HUD)</t>
  </si>
  <si>
    <t>Effective date of most Current Medicaid Rate (after the effective or report date of appraisal, but prior to submittal to HUD)</t>
  </si>
  <si>
    <t>Appraisal Historic Periods (Annual)</t>
  </si>
  <si>
    <t>Forecast (Annual)</t>
  </si>
  <si>
    <t>Lender Provided Historic Periods (Annual)</t>
  </si>
  <si>
    <t>Investment</t>
  </si>
  <si>
    <t>Expense</t>
  </si>
  <si>
    <t>SNF</t>
  </si>
  <si>
    <t>ALF</t>
  </si>
  <si>
    <t>Sales Price</t>
  </si>
  <si>
    <t>Grade</t>
  </si>
  <si>
    <t>Built</t>
  </si>
  <si>
    <t>Occ. %</t>
  </si>
  <si>
    <t>%</t>
  </si>
  <si>
    <t>Ratio</t>
  </si>
  <si>
    <t>Comments/Important Factors</t>
  </si>
  <si>
    <t>Comparable Sales</t>
  </si>
  <si>
    <t>Type of</t>
  </si>
  <si>
    <t>NOI</t>
  </si>
  <si>
    <t>Date of</t>
  </si>
  <si>
    <t>Sale</t>
  </si>
  <si>
    <t>Appraisal</t>
  </si>
  <si>
    <t>Years</t>
  </si>
  <si>
    <t>Other 4</t>
  </si>
  <si>
    <t>Other 5</t>
  </si>
  <si>
    <t>Other 1</t>
  </si>
  <si>
    <t>Unadjusted Rate</t>
  </si>
  <si>
    <t>Optional Notes or Adjusted Rate</t>
  </si>
  <si>
    <t>Helper Cell</t>
  </si>
  <si>
    <t>Sum of</t>
  </si>
  <si>
    <t>Rows</t>
  </si>
  <si>
    <t>Yes if &gt;</t>
  </si>
  <si>
    <t>than 0</t>
  </si>
  <si>
    <t>Management Fee Percentage</t>
  </si>
  <si>
    <t>Replacement Reserves amount per Bed or Unit</t>
  </si>
  <si>
    <t>Replacement Reserves per Beds or Units</t>
  </si>
  <si>
    <t>Unit Mix</t>
  </si>
  <si>
    <t>Expense History and Comparison</t>
  </si>
  <si>
    <t>Revenue History</t>
  </si>
  <si>
    <t>Occupancy History and Comparison</t>
  </si>
  <si>
    <t>Comparison of Skilled Nursing Rates</t>
  </si>
  <si>
    <t>Comparison of Assisted Living / Board &amp; Care Rates</t>
  </si>
  <si>
    <t>Comparison of Memory Care Rates</t>
  </si>
  <si>
    <t>Comparison of Independent Living Rates</t>
  </si>
  <si>
    <t>Census Mix and Comparison</t>
  </si>
  <si>
    <t>Comparable Expenses</t>
  </si>
  <si>
    <t>Comparables Sales</t>
  </si>
  <si>
    <t>Appraisal Projection</t>
  </si>
  <si>
    <t>Lender Projection</t>
  </si>
  <si>
    <t>Lender</t>
  </si>
  <si>
    <t>Unit #</t>
  </si>
  <si>
    <t>Private-Pay Rates</t>
  </si>
  <si>
    <t>Has the property sold (or pending) within 3 years of the appraisal date?</t>
  </si>
  <si>
    <t>Budget</t>
  </si>
  <si>
    <t>Sale Comparables Total/Average</t>
  </si>
  <si>
    <t>Note</t>
  </si>
  <si>
    <t>Skilled Nursing - Unit Mix</t>
  </si>
  <si>
    <t>Skilled Nursing - Medicaid</t>
  </si>
  <si>
    <t>Assisted Living/Board &amp; Care - Medicaid</t>
  </si>
  <si>
    <t>Memory Care - Medicaid</t>
  </si>
  <si>
    <r>
      <rPr>
        <b/>
        <sz val="10"/>
        <color theme="1"/>
        <rFont val="Calibri"/>
        <family val="2"/>
        <scheme val="minor"/>
      </rPr>
      <t>Unit Mix</t>
    </r>
    <r>
      <rPr>
        <sz val="10"/>
        <color theme="1"/>
        <rFont val="Calibri"/>
        <family val="2"/>
        <scheme val="minor"/>
      </rPr>
      <t xml:space="preserve">
Room Type</t>
    </r>
  </si>
  <si>
    <t xml:space="preserve">Assisted Living/Board &amp; Care - </t>
  </si>
  <si>
    <t>Memory Care - Unit Mix</t>
  </si>
  <si>
    <t>Independent Living - Unit Mix</t>
  </si>
  <si>
    <t>Overall - Unit Mix</t>
  </si>
  <si>
    <t>Include line in tables</t>
  </si>
  <si>
    <t>Yes or No</t>
  </si>
  <si>
    <t>As a %</t>
  </si>
  <si>
    <t>PRD</t>
  </si>
  <si>
    <t>PUD</t>
  </si>
  <si>
    <t>PRM</t>
  </si>
  <si>
    <t>PUM</t>
  </si>
  <si>
    <t>SN - Potential is based on Operating Units and/or Beds</t>
  </si>
  <si>
    <t>AL - Potential is based on Operating Units and/or Beds</t>
  </si>
  <si>
    <t>MC - Potential is based on Operating Units and/or Beds</t>
  </si>
  <si>
    <t>IL - Potential is based on Operating Units and/or Beds</t>
  </si>
  <si>
    <t>Overall - Potential is based on Operating Units and/or Beds</t>
  </si>
  <si>
    <t>is Per Resident Day (PRD)</t>
  </si>
  <si>
    <t>is Per Unit Day (PUD)</t>
  </si>
  <si>
    <t>is Per Resident Month (PRM)</t>
  </si>
  <si>
    <t>is Per Unit Month (PUM)</t>
  </si>
  <si>
    <t>SN-Total</t>
  </si>
  <si>
    <t>Other Revenue - Specify 4</t>
  </si>
  <si>
    <t>Other Revenue - Specify 5</t>
  </si>
  <si>
    <t>Other Revenue - Specify 6</t>
  </si>
  <si>
    <t>Medicare Part B / Therapy &amp; Ancillary</t>
  </si>
  <si>
    <t>AL/B&amp;C-Total</t>
  </si>
  <si>
    <t>MC-Total</t>
  </si>
  <si>
    <t>IL-Total</t>
  </si>
  <si>
    <t>Income Approach Unit of Comparison</t>
  </si>
  <si>
    <t>Annual Mortgage Payment with MIP</t>
  </si>
  <si>
    <t>Max LTV Allowed</t>
  </si>
  <si>
    <t>Resulting NOI Deduction (calculated) =</t>
  </si>
  <si>
    <t xml:space="preserve">These calculations do not represent the opinions of the appraisal or the appraisal review. </t>
  </si>
  <si>
    <t xml:space="preserve">These calculations have been included at the request of the HUD Underwriter. </t>
  </si>
  <si>
    <t>These calculations do not represent actual values or projections and are misleading.</t>
  </si>
  <si>
    <t>These calculations have been included for HUD underwriting purposes only.</t>
  </si>
  <si>
    <t>*This represents an As Stabilized NOI.</t>
  </si>
  <si>
    <t>Other Revenue - Specify 1</t>
  </si>
  <si>
    <t>Other Revenue - Specify 2</t>
  </si>
  <si>
    <t>Other Revenue - Specify 3</t>
  </si>
  <si>
    <t>e.g. Other 1</t>
  </si>
  <si>
    <t>e.g. Other 2</t>
  </si>
  <si>
    <t>e.g. Other 3</t>
  </si>
  <si>
    <t>e.g. Other 4</t>
  </si>
  <si>
    <t>Market Rent Comparable Data</t>
  </si>
  <si>
    <t>Land Value</t>
  </si>
  <si>
    <t>Was the purchaser the operator at the time of sale?</t>
  </si>
  <si>
    <t>Add Photo</t>
  </si>
  <si>
    <t>Reconciled Value (without adjustments)</t>
  </si>
  <si>
    <t>Adjustments</t>
  </si>
  <si>
    <t>Reconciled Value (with adjustments) or Final Value</t>
  </si>
  <si>
    <t>Income Capitalization Value</t>
  </si>
  <si>
    <t>Sales Comparison Value</t>
  </si>
  <si>
    <t>Cost Approach (if utilized) Value</t>
  </si>
  <si>
    <t>Special State Reimbursement Adjustments</t>
  </si>
  <si>
    <t>Income attributable</t>
  </si>
  <si>
    <t>Square Footage</t>
  </si>
  <si>
    <t>Reconciled Value (without adjustments) /</t>
  </si>
  <si>
    <t xml:space="preserve">Calculated Cap Rate = </t>
  </si>
  <si>
    <t>Normalized Net Operating Income (from above)*</t>
  </si>
  <si>
    <t>Normalized Net Operating Income (from above)* +</t>
  </si>
  <si>
    <t>Resulting As Is NOI (calculated)** =</t>
  </si>
  <si>
    <t xml:space="preserve">**The Resulting As Is NOI (calculated) removes the Resulting NOI deduction (calculated) based on the Reconciled Value (without adjustments) and the Adjustments value, when an Adjustments value has been provided.  </t>
  </si>
  <si>
    <t>Does the Subject have excess Land?</t>
  </si>
  <si>
    <t>AL/B&amp;C-Other Payors - Specify 1</t>
  </si>
  <si>
    <t>AL/B&amp;C-Other Payors - Specify 2</t>
  </si>
  <si>
    <t>MC-Other Payors - Specify 1</t>
  </si>
  <si>
    <t>MC-Other Payors - Specify 2</t>
  </si>
  <si>
    <t>IL-Other Payors - Specify 1</t>
  </si>
  <si>
    <t>IL-Other Payors - Specify 2</t>
  </si>
  <si>
    <t>Adjusted Sale Price</t>
  </si>
  <si>
    <t>e.g. Specific line item from financials</t>
  </si>
  <si>
    <t>e.g. Amortization</t>
  </si>
  <si>
    <t>SN-Other Payors</t>
  </si>
  <si>
    <t>AL/B&amp;C-Other Payors</t>
  </si>
  <si>
    <t>MC-Other Payors</t>
  </si>
  <si>
    <t>IL-Other Payors</t>
  </si>
  <si>
    <t>Beds or Units</t>
  </si>
  <si>
    <t>Other Census%</t>
  </si>
  <si>
    <t>Sale Price Per Bed</t>
  </si>
  <si>
    <t>Adjusted Sale Price Per Bed</t>
  </si>
  <si>
    <t>Sale Price Per Unit</t>
  </si>
  <si>
    <t>Adjusted Sale Price Per Unit</t>
  </si>
  <si>
    <t>Units and Occupancy</t>
  </si>
  <si>
    <t>Unit Type 1</t>
  </si>
  <si>
    <t>Unit Type 2</t>
  </si>
  <si>
    <t>Unit Type 3</t>
  </si>
  <si>
    <t>Unit Type 4</t>
  </si>
  <si>
    <t>Unit Type 5</t>
  </si>
  <si>
    <t>Unit Type 6</t>
  </si>
  <si>
    <t>Unit Type 7</t>
  </si>
  <si>
    <t>Unit Type 8</t>
  </si>
  <si>
    <t>Unit Type 9</t>
  </si>
  <si>
    <t>Unit Type 10</t>
  </si>
  <si>
    <t>Unit Type 11</t>
  </si>
  <si>
    <t>Unit Type 12</t>
  </si>
  <si>
    <t>Unit Type 13</t>
  </si>
  <si>
    <t>Unit Type 14</t>
  </si>
  <si>
    <t>Unit Type 15</t>
  </si>
  <si>
    <t>Unit Type 16</t>
  </si>
  <si>
    <t>Unit Type 17</t>
  </si>
  <si>
    <t>Unit Type 18</t>
  </si>
  <si>
    <t>Unit Type 19</t>
  </si>
  <si>
    <t>Unit Type 20</t>
  </si>
  <si>
    <t>Unit Type 21</t>
  </si>
  <si>
    <t>Unit Type 22</t>
  </si>
  <si>
    <t>Unit Type 23</t>
  </si>
  <si>
    <t>Unit Type 24</t>
  </si>
  <si>
    <t>Unit Type 25</t>
  </si>
  <si>
    <t>Unit Type 26</t>
  </si>
  <si>
    <t>Unit Type 27</t>
  </si>
  <si>
    <t>Unit Type 28</t>
  </si>
  <si>
    <t>Unit Type 29</t>
  </si>
  <si>
    <t>Unit Type 30</t>
  </si>
  <si>
    <t>Blank</t>
  </si>
  <si>
    <t>Capital Expenditures (or other) Adjustments</t>
  </si>
  <si>
    <t>Other Payors (Combined)</t>
  </si>
  <si>
    <t>comp 1</t>
  </si>
  <si>
    <t>comp 2</t>
  </si>
  <si>
    <t>comp 3</t>
  </si>
  <si>
    <t>comp 4</t>
  </si>
  <si>
    <t>comp 5</t>
  </si>
  <si>
    <t>comp 6</t>
  </si>
  <si>
    <t>comp 7</t>
  </si>
  <si>
    <t>comp 8</t>
  </si>
  <si>
    <t>comp 9</t>
  </si>
  <si>
    <t>comp 10</t>
  </si>
  <si>
    <t>comp 11</t>
  </si>
  <si>
    <t>comp 12</t>
  </si>
  <si>
    <t>comp 13</t>
  </si>
  <si>
    <t>comp 14</t>
  </si>
  <si>
    <t>comp 15</t>
  </si>
  <si>
    <t>comp 16</t>
  </si>
  <si>
    <t>comp 17</t>
  </si>
  <si>
    <t>comp 18</t>
  </si>
  <si>
    <t>comp 19</t>
  </si>
  <si>
    <t>comp 20</t>
  </si>
  <si>
    <t>comp 21</t>
  </si>
  <si>
    <t>comp 22</t>
  </si>
  <si>
    <t>comp 23</t>
  </si>
  <si>
    <t>comp 24</t>
  </si>
  <si>
    <t>comp 25</t>
  </si>
  <si>
    <t>comp 26</t>
  </si>
  <si>
    <t>comp 27</t>
  </si>
  <si>
    <t>comp 28</t>
  </si>
  <si>
    <t>comp 29</t>
  </si>
  <si>
    <t>comp 30</t>
  </si>
  <si>
    <t>comp 31</t>
  </si>
  <si>
    <t>comp 32</t>
  </si>
  <si>
    <t>comp 33</t>
  </si>
  <si>
    <t>comp 34</t>
  </si>
  <si>
    <t>comp 35</t>
  </si>
  <si>
    <t>comp 36</t>
  </si>
  <si>
    <t>comp 37</t>
  </si>
  <si>
    <t>comp 38</t>
  </si>
  <si>
    <t>comp 39</t>
  </si>
  <si>
    <t>comp 40</t>
  </si>
  <si>
    <t>Expense Comparables - Enter financial data on the unit of comparison basis (e.g. PRD or $xx.xx).</t>
  </si>
  <si>
    <t>Price Per Bed</t>
  </si>
  <si>
    <t>Price Per Unit</t>
  </si>
  <si>
    <t>Net Adjustments x</t>
  </si>
  <si>
    <t>Reconciled Value (with adjustments) or Final Value /</t>
  </si>
  <si>
    <t>DSCR based on proposed Loan Parameters</t>
  </si>
  <si>
    <t>Total Other Income</t>
  </si>
  <si>
    <t>Projected</t>
  </si>
  <si>
    <t>Adjustments to Sale</t>
  </si>
  <si>
    <t>Reimbursement</t>
  </si>
  <si>
    <t xml:space="preserve">Special State </t>
  </si>
  <si>
    <t>Expenditures</t>
  </si>
  <si>
    <t xml:space="preserve">Capital </t>
  </si>
  <si>
    <t>Adj %</t>
  </si>
  <si>
    <t xml:space="preserve">Gross </t>
  </si>
  <si>
    <t xml:space="preserve">Net </t>
  </si>
  <si>
    <t>Rate</t>
  </si>
  <si>
    <t>Cap</t>
  </si>
  <si>
    <t>(or other))</t>
  </si>
  <si>
    <t>Explanation for Removal</t>
  </si>
  <si>
    <t>Normalized Real Estate (Property) Taxes</t>
  </si>
  <si>
    <t>Normalized Management Fees</t>
  </si>
  <si>
    <t>Normalized Replacement Reserves</t>
  </si>
  <si>
    <t>Normalized Total Expenses</t>
  </si>
  <si>
    <t>Calculated Cap Rates Using Normalized NOI and Reconciled Value (with and without adjustments)</t>
  </si>
  <si>
    <t>Adult Day Care Income: Included in the underwritten income?</t>
  </si>
  <si>
    <t>Commercial Income: Included in the underwritten income?</t>
  </si>
  <si>
    <t># of SN Beds</t>
  </si>
  <si>
    <t># of AL Beds</t>
  </si>
  <si>
    <t># of MC Beds</t>
  </si>
  <si>
    <t># of IL Beds</t>
  </si>
  <si>
    <t>Appraisal Inputs'!D3</t>
  </si>
  <si>
    <t>Appraisal Inputs'!D4</t>
  </si>
  <si>
    <t>Appraisal Inputs'!D5</t>
  </si>
  <si>
    <t>Appraisal Inputs'!D6</t>
  </si>
  <si>
    <t>Appraisal Inputs'!D7</t>
  </si>
  <si>
    <t>Appraisal Inputs'!D8</t>
  </si>
  <si>
    <t>Appraisal Inputs'!D9</t>
  </si>
  <si>
    <t>Appraisal Inputs'!D10</t>
  </si>
  <si>
    <t>Appraisal Inputs'!D11</t>
  </si>
  <si>
    <t>Appraisal Inputs'!D12</t>
  </si>
  <si>
    <t>Appraisal Inputs'!D13</t>
  </si>
  <si>
    <t>Appraisal Inputs'!D15</t>
  </si>
  <si>
    <t>Appraisal Inputs'!D16</t>
  </si>
  <si>
    <t>Appraisal Inputs'!D17</t>
  </si>
  <si>
    <t>Appraisal Inputs'!D18</t>
  </si>
  <si>
    <t>Appraisal Inputs'!D19</t>
  </si>
  <si>
    <t>Appraisal Inputs'!I5</t>
  </si>
  <si>
    <t>Appraisal Inputs'!I6</t>
  </si>
  <si>
    <t>Appraisal Inputs'!I7</t>
  </si>
  <si>
    <t>Appraisal Inputs'!I11</t>
  </si>
  <si>
    <t>Appraisal Inputs'!I12</t>
  </si>
  <si>
    <t>Appraisal Inputs'!I13</t>
  </si>
  <si>
    <t>Appraisal Inputs'!I14</t>
  </si>
  <si>
    <t>Appraisal Inputs'!I15</t>
  </si>
  <si>
    <t>Appraisal Inputs'!C33</t>
  </si>
  <si>
    <t>Appraisal Inputs'!C34</t>
  </si>
  <si>
    <t>Appraisal Inputs'!C35</t>
  </si>
  <si>
    <t>Appraisal Inputs'!C36</t>
  </si>
  <si>
    <t>Appraisal Inputs'!C37</t>
  </si>
  <si>
    <t>Appraisal Inputs'!C38</t>
  </si>
  <si>
    <t>Appraisal Inputs'!C39</t>
  </si>
  <si>
    <t>Appraisal Inputs'!C40</t>
  </si>
  <si>
    <t>Appraisal Inputs'!C41</t>
  </si>
  <si>
    <t>Appraisal Inputs'!C42</t>
  </si>
  <si>
    <t>Appraisal Inputs'!C43</t>
  </si>
  <si>
    <t>Appraisal Inputs'!C44</t>
  </si>
  <si>
    <t>Appraisal Inputs'!C45</t>
  </si>
  <si>
    <t>Appraisal Inputs'!C46</t>
  </si>
  <si>
    <t>Appraisal Inputs'!C47</t>
  </si>
  <si>
    <t>Appraisal Inputs'!C48</t>
  </si>
  <si>
    <t>Appraisal Inputs'!C49</t>
  </si>
  <si>
    <t>Appraisal Inputs'!C50</t>
  </si>
  <si>
    <t>Appraisal Inputs'!C51</t>
  </si>
  <si>
    <t>Appraisal Inputs'!C52</t>
  </si>
  <si>
    <t>Appraisal Inputs'!C53</t>
  </si>
  <si>
    <t>Appraisal Inputs'!C54</t>
  </si>
  <si>
    <t>Appraisal Inputs'!C55</t>
  </si>
  <si>
    <t>Appraisal Inputs'!C56</t>
  </si>
  <si>
    <t>Appraisal Inputs'!C57</t>
  </si>
  <si>
    <t>Appraisal Inputs'!C58</t>
  </si>
  <si>
    <t>Appraisal Inputs'!C59</t>
  </si>
  <si>
    <t>Appraisal Inputs'!C60</t>
  </si>
  <si>
    <t>Appraisal Inputs'!C61</t>
  </si>
  <si>
    <t>Appraisal Inputs'!C62</t>
  </si>
  <si>
    <t>Appraisal Inputs'!D33</t>
  </si>
  <si>
    <t>Appraisal Inputs'!D34</t>
  </si>
  <si>
    <t>Appraisal Inputs'!D35</t>
  </si>
  <si>
    <t>Appraisal Inputs'!D36</t>
  </si>
  <si>
    <t>Appraisal Inputs'!D37</t>
  </si>
  <si>
    <t>Appraisal Inputs'!D38</t>
  </si>
  <si>
    <t>Appraisal Inputs'!D39</t>
  </si>
  <si>
    <t>Appraisal Inputs'!D40</t>
  </si>
  <si>
    <t>Appraisal Inputs'!D41</t>
  </si>
  <si>
    <t>Appraisal Inputs'!D42</t>
  </si>
  <si>
    <t>Appraisal Inputs'!D43</t>
  </si>
  <si>
    <t>Appraisal Inputs'!D44</t>
  </si>
  <si>
    <t>Appraisal Inputs'!D45</t>
  </si>
  <si>
    <t>Appraisal Inputs'!D46</t>
  </si>
  <si>
    <t>Appraisal Inputs'!D47</t>
  </si>
  <si>
    <t>Appraisal Inputs'!D48</t>
  </si>
  <si>
    <t>Appraisal Inputs'!D49</t>
  </si>
  <si>
    <t>Appraisal Inputs'!D50</t>
  </si>
  <si>
    <t>Appraisal Inputs'!D51</t>
  </si>
  <si>
    <t>Appraisal Inputs'!D52</t>
  </si>
  <si>
    <t>Appraisal Inputs'!D53</t>
  </si>
  <si>
    <t>Appraisal Inputs'!D54</t>
  </si>
  <si>
    <t>Appraisal Inputs'!D55</t>
  </si>
  <si>
    <t>Appraisal Inputs'!D56</t>
  </si>
  <si>
    <t>Appraisal Inputs'!D57</t>
  </si>
  <si>
    <t>Appraisal Inputs'!D58</t>
  </si>
  <si>
    <t>Appraisal Inputs'!D59</t>
  </si>
  <si>
    <t>Appraisal Inputs'!D60</t>
  </si>
  <si>
    <t>Appraisal Inputs'!D61</t>
  </si>
  <si>
    <t>Appraisal Inputs'!D62</t>
  </si>
  <si>
    <t>Appraisal Inputs'!E33</t>
  </si>
  <si>
    <t>Appraisal Inputs'!E34</t>
  </si>
  <si>
    <t>Appraisal Inputs'!E35</t>
  </si>
  <si>
    <t>Appraisal Inputs'!E36</t>
  </si>
  <si>
    <t>Appraisal Inputs'!E37</t>
  </si>
  <si>
    <t>Appraisal Inputs'!E38</t>
  </si>
  <si>
    <t>Appraisal Inputs'!E39</t>
  </si>
  <si>
    <t>Appraisal Inputs'!E40</t>
  </si>
  <si>
    <t>Appraisal Inputs'!E41</t>
  </si>
  <si>
    <t>Appraisal Inputs'!E42</t>
  </si>
  <si>
    <t>Appraisal Inputs'!E43</t>
  </si>
  <si>
    <t>Appraisal Inputs'!E44</t>
  </si>
  <si>
    <t>Appraisal Inputs'!E45</t>
  </si>
  <si>
    <t>Appraisal Inputs'!E46</t>
  </si>
  <si>
    <t>Appraisal Inputs'!E47</t>
  </si>
  <si>
    <t>Appraisal Inputs'!E48</t>
  </si>
  <si>
    <t>Appraisal Inputs'!E49</t>
  </si>
  <si>
    <t>Appraisal Inputs'!E50</t>
  </si>
  <si>
    <t>Appraisal Inputs'!E51</t>
  </si>
  <si>
    <t>Appraisal Inputs'!E52</t>
  </si>
  <si>
    <t>Appraisal Inputs'!E53</t>
  </si>
  <si>
    <t>Appraisal Inputs'!E54</t>
  </si>
  <si>
    <t>Appraisal Inputs'!E55</t>
  </si>
  <si>
    <t>Appraisal Inputs'!E56</t>
  </si>
  <si>
    <t>Appraisal Inputs'!E57</t>
  </si>
  <si>
    <t>Appraisal Inputs'!E58</t>
  </si>
  <si>
    <t>Appraisal Inputs'!E59</t>
  </si>
  <si>
    <t>Appraisal Inputs'!E60</t>
  </si>
  <si>
    <t>Appraisal Inputs'!E61</t>
  </si>
  <si>
    <t>Appraisal Inputs'!E62</t>
  </si>
  <si>
    <t>Appraisal Inputs'!F33</t>
  </si>
  <si>
    <t>Appraisal Inputs'!F34</t>
  </si>
  <si>
    <t>Appraisal Inputs'!F35</t>
  </si>
  <si>
    <t>Appraisal Inputs'!F36</t>
  </si>
  <si>
    <t>Appraisal Inputs'!F37</t>
  </si>
  <si>
    <t>Appraisal Inputs'!F38</t>
  </si>
  <si>
    <t>Appraisal Inputs'!F39</t>
  </si>
  <si>
    <t>Appraisal Inputs'!F40</t>
  </si>
  <si>
    <t>Appraisal Inputs'!F41</t>
  </si>
  <si>
    <t>Appraisal Inputs'!F42</t>
  </si>
  <si>
    <t>Appraisal Inputs'!F43</t>
  </si>
  <si>
    <t>Appraisal Inputs'!F44</t>
  </si>
  <si>
    <t>Appraisal Inputs'!F45</t>
  </si>
  <si>
    <t>Appraisal Inputs'!F46</t>
  </si>
  <si>
    <t>Appraisal Inputs'!F47</t>
  </si>
  <si>
    <t>Appraisal Inputs'!F48</t>
  </si>
  <si>
    <t>Appraisal Inputs'!F49</t>
  </si>
  <si>
    <t>Appraisal Inputs'!F50</t>
  </si>
  <si>
    <t>Appraisal Inputs'!F51</t>
  </si>
  <si>
    <t>Appraisal Inputs'!F52</t>
  </si>
  <si>
    <t>Appraisal Inputs'!F53</t>
  </si>
  <si>
    <t>Appraisal Inputs'!F54</t>
  </si>
  <si>
    <t>Appraisal Inputs'!F55</t>
  </si>
  <si>
    <t>Appraisal Inputs'!F56</t>
  </si>
  <si>
    <t>Appraisal Inputs'!F57</t>
  </si>
  <si>
    <t>Appraisal Inputs'!F58</t>
  </si>
  <si>
    <t>Appraisal Inputs'!F59</t>
  </si>
  <si>
    <t>Appraisal Inputs'!F60</t>
  </si>
  <si>
    <t>Appraisal Inputs'!F61</t>
  </si>
  <si>
    <t>Appraisal Inputs'!F62</t>
  </si>
  <si>
    <t>Appraisal Inputs'!G33</t>
  </si>
  <si>
    <t>Appraisal Inputs'!G34</t>
  </si>
  <si>
    <t>Appraisal Inputs'!G35</t>
  </si>
  <si>
    <t>Appraisal Inputs'!G36</t>
  </si>
  <si>
    <t>Appraisal Inputs'!G37</t>
  </si>
  <si>
    <t>Appraisal Inputs'!G38</t>
  </si>
  <si>
    <t>Appraisal Inputs'!G39</t>
  </si>
  <si>
    <t>Appraisal Inputs'!G40</t>
  </si>
  <si>
    <t>Appraisal Inputs'!G41</t>
  </si>
  <si>
    <t>Appraisal Inputs'!G42</t>
  </si>
  <si>
    <t>Appraisal Inputs'!G43</t>
  </si>
  <si>
    <t>Appraisal Inputs'!G44</t>
  </si>
  <si>
    <t>Appraisal Inputs'!G45</t>
  </si>
  <si>
    <t>Appraisal Inputs'!G46</t>
  </si>
  <si>
    <t>Appraisal Inputs'!G47</t>
  </si>
  <si>
    <t>Appraisal Inputs'!G48</t>
  </si>
  <si>
    <t>Appraisal Inputs'!G49</t>
  </si>
  <si>
    <t>Appraisal Inputs'!G50</t>
  </si>
  <si>
    <t>Appraisal Inputs'!G51</t>
  </si>
  <si>
    <t>Appraisal Inputs'!G52</t>
  </si>
  <si>
    <t>Appraisal Inputs'!G53</t>
  </si>
  <si>
    <t>Appraisal Inputs'!G54</t>
  </si>
  <si>
    <t>Appraisal Inputs'!G55</t>
  </si>
  <si>
    <t>Appraisal Inputs'!G56</t>
  </si>
  <si>
    <t>Appraisal Inputs'!G57</t>
  </si>
  <si>
    <t>Appraisal Inputs'!G58</t>
  </si>
  <si>
    <t>Appraisal Inputs'!G59</t>
  </si>
  <si>
    <t>Appraisal Inputs'!G60</t>
  </si>
  <si>
    <t>Appraisal Inputs'!G61</t>
  </si>
  <si>
    <t>Appraisal Inputs'!G62</t>
  </si>
  <si>
    <t>Appraisal Inputs'!H33</t>
  </si>
  <si>
    <t>Appraisal Inputs'!H34</t>
  </si>
  <si>
    <t>Appraisal Inputs'!H35</t>
  </si>
  <si>
    <t>Appraisal Inputs'!H36</t>
  </si>
  <si>
    <t>Appraisal Inputs'!H37</t>
  </si>
  <si>
    <t>Appraisal Inputs'!H38</t>
  </si>
  <si>
    <t>Appraisal Inputs'!H39</t>
  </si>
  <si>
    <t>Appraisal Inputs'!H40</t>
  </si>
  <si>
    <t>Appraisal Inputs'!H41</t>
  </si>
  <si>
    <t>Appraisal Inputs'!H42</t>
  </si>
  <si>
    <t>Appraisal Inputs'!H43</t>
  </si>
  <si>
    <t>Appraisal Inputs'!H44</t>
  </si>
  <si>
    <t>Appraisal Inputs'!H45</t>
  </si>
  <si>
    <t>Appraisal Inputs'!H46</t>
  </si>
  <si>
    <t>Appraisal Inputs'!H47</t>
  </si>
  <si>
    <t>Appraisal Inputs'!H48</t>
  </si>
  <si>
    <t>Appraisal Inputs'!H49</t>
  </si>
  <si>
    <t>Appraisal Inputs'!H50</t>
  </si>
  <si>
    <t>Appraisal Inputs'!H51</t>
  </si>
  <si>
    <t>Appraisal Inputs'!H52</t>
  </si>
  <si>
    <t>Appraisal Inputs'!H53</t>
  </si>
  <si>
    <t>Appraisal Inputs'!H54</t>
  </si>
  <si>
    <t>Appraisal Inputs'!H55</t>
  </si>
  <si>
    <t>Appraisal Inputs'!H56</t>
  </si>
  <si>
    <t>Appraisal Inputs'!H57</t>
  </si>
  <si>
    <t>Appraisal Inputs'!H58</t>
  </si>
  <si>
    <t>Appraisal Inputs'!H59</t>
  </si>
  <si>
    <t>Appraisal Inputs'!H60</t>
  </si>
  <si>
    <t>Appraisal Inputs'!H61</t>
  </si>
  <si>
    <t>Appraisal Inputs'!H62</t>
  </si>
  <si>
    <t>Appraisal Inputs'!I33</t>
  </si>
  <si>
    <t>Appraisal Inputs'!I34</t>
  </si>
  <si>
    <t>Appraisal Inputs'!I35</t>
  </si>
  <si>
    <t>Appraisal Inputs'!I36</t>
  </si>
  <si>
    <t>Appraisal Inputs'!I37</t>
  </si>
  <si>
    <t>Appraisal Inputs'!I38</t>
  </si>
  <si>
    <t>Appraisal Inputs'!I39</t>
  </si>
  <si>
    <t>Appraisal Inputs'!I40</t>
  </si>
  <si>
    <t>Appraisal Inputs'!I41</t>
  </si>
  <si>
    <t>Appraisal Inputs'!I42</t>
  </si>
  <si>
    <t>Appraisal Inputs'!I43</t>
  </si>
  <si>
    <t>Appraisal Inputs'!I44</t>
  </si>
  <si>
    <t>Appraisal Inputs'!I45</t>
  </si>
  <si>
    <t>Appraisal Inputs'!I46</t>
  </si>
  <si>
    <t>Appraisal Inputs'!I47</t>
  </si>
  <si>
    <t>Appraisal Inputs'!I48</t>
  </si>
  <si>
    <t>Appraisal Inputs'!I49</t>
  </si>
  <si>
    <t>Appraisal Inputs'!I50</t>
  </si>
  <si>
    <t>Appraisal Inputs'!I51</t>
  </si>
  <si>
    <t>Appraisal Inputs'!I52</t>
  </si>
  <si>
    <t>Appraisal Inputs'!I53</t>
  </si>
  <si>
    <t>Appraisal Inputs'!I54</t>
  </si>
  <si>
    <t>Appraisal Inputs'!I55</t>
  </si>
  <si>
    <t>Appraisal Inputs'!I56</t>
  </si>
  <si>
    <t>Appraisal Inputs'!I57</t>
  </si>
  <si>
    <t>Appraisal Inputs'!I58</t>
  </si>
  <si>
    <t>Appraisal Inputs'!I59</t>
  </si>
  <si>
    <t>Appraisal Inputs'!I60</t>
  </si>
  <si>
    <t>Appraisal Inputs'!I61</t>
  </si>
  <si>
    <t>Appraisal Inputs'!I62</t>
  </si>
  <si>
    <t>Appraisal Inputs'!J33</t>
  </si>
  <si>
    <t>Appraisal Inputs'!J34</t>
  </si>
  <si>
    <t>Appraisal Inputs'!J35</t>
  </si>
  <si>
    <t>Appraisal Inputs'!J36</t>
  </si>
  <si>
    <t>Appraisal Inputs'!J37</t>
  </si>
  <si>
    <t>Appraisal Inputs'!J38</t>
  </si>
  <si>
    <t>Appraisal Inputs'!J39</t>
  </si>
  <si>
    <t>Appraisal Inputs'!J40</t>
  </si>
  <si>
    <t>Appraisal Inputs'!J41</t>
  </si>
  <si>
    <t>Appraisal Inputs'!J42</t>
  </si>
  <si>
    <t>Appraisal Inputs'!J43</t>
  </si>
  <si>
    <t>Appraisal Inputs'!J44</t>
  </si>
  <si>
    <t>Appraisal Inputs'!J45</t>
  </si>
  <si>
    <t>Appraisal Inputs'!J46</t>
  </si>
  <si>
    <t>Appraisal Inputs'!J47</t>
  </si>
  <si>
    <t>Appraisal Inputs'!J48</t>
  </si>
  <si>
    <t>Appraisal Inputs'!J49</t>
  </si>
  <si>
    <t>Appraisal Inputs'!J50</t>
  </si>
  <si>
    <t>Appraisal Inputs'!J51</t>
  </si>
  <si>
    <t>Appraisal Inputs'!J52</t>
  </si>
  <si>
    <t>Appraisal Inputs'!J53</t>
  </si>
  <si>
    <t>Appraisal Inputs'!J54</t>
  </si>
  <si>
    <t>Appraisal Inputs'!J55</t>
  </si>
  <si>
    <t>Appraisal Inputs'!J56</t>
  </si>
  <si>
    <t>Appraisal Inputs'!J57</t>
  </si>
  <si>
    <t>Appraisal Inputs'!J58</t>
  </si>
  <si>
    <t>Appraisal Inputs'!J59</t>
  </si>
  <si>
    <t>Appraisal Inputs'!J60</t>
  </si>
  <si>
    <t>Appraisal Inputs'!J61</t>
  </si>
  <si>
    <t>Appraisal Inputs'!J62</t>
  </si>
  <si>
    <t>Appraisal Inputs'!L33</t>
  </si>
  <si>
    <t>Appraisal Inputs'!L34</t>
  </si>
  <si>
    <t>Appraisal Inputs'!L35</t>
  </si>
  <si>
    <t>Appraisal Inputs'!L36</t>
  </si>
  <si>
    <t>Appraisal Inputs'!L37</t>
  </si>
  <si>
    <t>Appraisal Inputs'!L38</t>
  </si>
  <si>
    <t>Appraisal Inputs'!L39</t>
  </si>
  <si>
    <t>Appraisal Inputs'!L40</t>
  </si>
  <si>
    <t>Appraisal Inputs'!L41</t>
  </si>
  <si>
    <t>Appraisal Inputs'!L42</t>
  </si>
  <si>
    <t>Appraisal Inputs'!L43</t>
  </si>
  <si>
    <t>Appraisal Inputs'!L44</t>
  </si>
  <si>
    <t>Appraisal Inputs'!L45</t>
  </si>
  <si>
    <t>Appraisal Inputs'!L46</t>
  </si>
  <si>
    <t>Appraisal Inputs'!L47</t>
  </si>
  <si>
    <t>Appraisal Inputs'!L48</t>
  </si>
  <si>
    <t>Appraisal Inputs'!L49</t>
  </si>
  <si>
    <t>Appraisal Inputs'!L50</t>
  </si>
  <si>
    <t>Appraisal Inputs'!L51</t>
  </si>
  <si>
    <t>Appraisal Inputs'!L52</t>
  </si>
  <si>
    <t>Appraisal Inputs'!L53</t>
  </si>
  <si>
    <t>Appraisal Inputs'!L54</t>
  </si>
  <si>
    <t>Appraisal Inputs'!L55</t>
  </si>
  <si>
    <t>Appraisal Inputs'!L56</t>
  </si>
  <si>
    <t>Appraisal Inputs'!L57</t>
  </si>
  <si>
    <t>Appraisal Inputs'!L58</t>
  </si>
  <si>
    <t>Appraisal Inputs'!L59</t>
  </si>
  <si>
    <t>Appraisal Inputs'!L60</t>
  </si>
  <si>
    <t>Appraisal Inputs'!L61</t>
  </si>
  <si>
    <t>Appraisal Inputs'!L62</t>
  </si>
  <si>
    <t>Appraisal Inputs'!D80</t>
  </si>
  <si>
    <t>Appraisal Inputs'!D81</t>
  </si>
  <si>
    <t>Appraisal Inputs'!D82</t>
  </si>
  <si>
    <t>Appraisal Inputs'!E80</t>
  </si>
  <si>
    <t>Appraisal Inputs'!E81</t>
  </si>
  <si>
    <t>Appraisal Inputs'!E82</t>
  </si>
  <si>
    <t>Appraisal Inputs'!F80</t>
  </si>
  <si>
    <t>Appraisal Inputs'!F81</t>
  </si>
  <si>
    <t>Appraisal Inputs'!F82</t>
  </si>
  <si>
    <t>Appraisal Inputs'!G80</t>
  </si>
  <si>
    <t>Appraisal Inputs'!G81</t>
  </si>
  <si>
    <t>Appraisal Inputs'!G82</t>
  </si>
  <si>
    <t>Appraisal Inputs'!D96</t>
  </si>
  <si>
    <t>Appraisal Inputs'!D97</t>
  </si>
  <si>
    <t>Appraisal Inputs'!D98</t>
  </si>
  <si>
    <t>Appraisal Inputs'!D99</t>
  </si>
  <si>
    <t>Appraisal Inputs'!D100</t>
  </si>
  <si>
    <t>Appraisal Inputs'!D101</t>
  </si>
  <si>
    <t>Appraisal Inputs'!D102</t>
  </si>
  <si>
    <t>Appraisal Inputs'!D103</t>
  </si>
  <si>
    <t>Appraisal Inputs'!D104</t>
  </si>
  <si>
    <t>Appraisal Inputs'!D105</t>
  </si>
  <si>
    <t>Appraisal Inputs'!D106</t>
  </si>
  <si>
    <t>Appraisal Inputs'!D107</t>
  </si>
  <si>
    <t>Appraisal Inputs'!D108</t>
  </si>
  <si>
    <t>Appraisal Inputs'!D109</t>
  </si>
  <si>
    <t>Appraisal Inputs'!D110</t>
  </si>
  <si>
    <t>Appraisal Inputs'!D111</t>
  </si>
  <si>
    <t>Appraisal Inputs'!D112</t>
  </si>
  <si>
    <t>Appraisal Inputs'!D113</t>
  </si>
  <si>
    <t>Appraisal Inputs'!D114</t>
  </si>
  <si>
    <t>Appraisal Inputs'!E96</t>
  </si>
  <si>
    <t>Appraisal Inputs'!E97</t>
  </si>
  <si>
    <t>Appraisal Inputs'!E98</t>
  </si>
  <si>
    <t>Appraisal Inputs'!E99</t>
  </si>
  <si>
    <t>Appraisal Inputs'!E100</t>
  </si>
  <si>
    <t>Appraisal Inputs'!E101</t>
  </si>
  <si>
    <t>Appraisal Inputs'!E102</t>
  </si>
  <si>
    <t>Appraisal Inputs'!E103</t>
  </si>
  <si>
    <t>Appraisal Inputs'!E104</t>
  </si>
  <si>
    <t>Appraisal Inputs'!E105</t>
  </si>
  <si>
    <t>Appraisal Inputs'!E106</t>
  </si>
  <si>
    <t>Appraisal Inputs'!E107</t>
  </si>
  <si>
    <t>Appraisal Inputs'!E108</t>
  </si>
  <si>
    <t>Appraisal Inputs'!E109</t>
  </si>
  <si>
    <t>Appraisal Inputs'!E110</t>
  </si>
  <si>
    <t>Appraisal Inputs'!E111</t>
  </si>
  <si>
    <t>Appraisal Inputs'!E112</t>
  </si>
  <si>
    <t>Appraisal Inputs'!E113</t>
  </si>
  <si>
    <t>Appraisal Inputs'!E114</t>
  </si>
  <si>
    <t>Appraisal Inputs'!F96</t>
  </si>
  <si>
    <t>Appraisal Inputs'!F97</t>
  </si>
  <si>
    <t>Appraisal Inputs'!F98</t>
  </si>
  <si>
    <t>Appraisal Inputs'!F99</t>
  </si>
  <si>
    <t>Appraisal Inputs'!F100</t>
  </si>
  <si>
    <t>Appraisal Inputs'!F101</t>
  </si>
  <si>
    <t>Appraisal Inputs'!F102</t>
  </si>
  <si>
    <t>Appraisal Inputs'!F103</t>
  </si>
  <si>
    <t>Appraisal Inputs'!F104</t>
  </si>
  <si>
    <t>Appraisal Inputs'!F105</t>
  </si>
  <si>
    <t>Appraisal Inputs'!F106</t>
  </si>
  <si>
    <t>Appraisal Inputs'!F107</t>
  </si>
  <si>
    <t>Appraisal Inputs'!F108</t>
  </si>
  <si>
    <t>Appraisal Inputs'!F109</t>
  </si>
  <si>
    <t>Appraisal Inputs'!F110</t>
  </si>
  <si>
    <t>Appraisal Inputs'!F111</t>
  </si>
  <si>
    <t>Appraisal Inputs'!F112</t>
  </si>
  <si>
    <t>Appraisal Inputs'!F113</t>
  </si>
  <si>
    <t>Appraisal Inputs'!F114</t>
  </si>
  <si>
    <t>Appraisal Inputs'!G96</t>
  </si>
  <si>
    <t>Appraisal Inputs'!G97</t>
  </si>
  <si>
    <t>Appraisal Inputs'!G98</t>
  </si>
  <si>
    <t>Appraisal Inputs'!G99</t>
  </si>
  <si>
    <t>Appraisal Inputs'!G100</t>
  </si>
  <si>
    <t>Appraisal Inputs'!G101</t>
  </si>
  <si>
    <t>Appraisal Inputs'!G102</t>
  </si>
  <si>
    <t>Appraisal Inputs'!G103</t>
  </si>
  <si>
    <t>Appraisal Inputs'!G104</t>
  </si>
  <si>
    <t>Appraisal Inputs'!G105</t>
  </si>
  <si>
    <t>Appraisal Inputs'!G106</t>
  </si>
  <si>
    <t>Appraisal Inputs'!G107</t>
  </si>
  <si>
    <t>Appraisal Inputs'!G108</t>
  </si>
  <si>
    <t>Appraisal Inputs'!G109</t>
  </si>
  <si>
    <t>Appraisal Inputs'!G110</t>
  </si>
  <si>
    <t>Appraisal Inputs'!G111</t>
  </si>
  <si>
    <t>Appraisal Inputs'!G112</t>
  </si>
  <si>
    <t>Appraisal Inputs'!G113</t>
  </si>
  <si>
    <t>Appraisal Inputs'!G114</t>
  </si>
  <si>
    <t>Appraisal Inputs'!H96</t>
  </si>
  <si>
    <t>Appraisal Inputs'!H97</t>
  </si>
  <si>
    <t>Appraisal Inputs'!H98</t>
  </si>
  <si>
    <t>Appraisal Inputs'!H99</t>
  </si>
  <si>
    <t>Appraisal Inputs'!H100</t>
  </si>
  <si>
    <t>Appraisal Inputs'!H101</t>
  </si>
  <si>
    <t>Appraisal Inputs'!H102</t>
  </si>
  <si>
    <t>Appraisal Inputs'!H103</t>
  </si>
  <si>
    <t>Appraisal Inputs'!H104</t>
  </si>
  <si>
    <t>Appraisal Inputs'!H105</t>
  </si>
  <si>
    <t>Appraisal Inputs'!H106</t>
  </si>
  <si>
    <t>Appraisal Inputs'!H107</t>
  </si>
  <si>
    <t>Appraisal Inputs'!H108</t>
  </si>
  <si>
    <t>Appraisal Inputs'!H109</t>
  </si>
  <si>
    <t>Appraisal Inputs'!H110</t>
  </si>
  <si>
    <t>Appraisal Inputs'!H111</t>
  </si>
  <si>
    <t>Appraisal Inputs'!H112</t>
  </si>
  <si>
    <t>Appraisal Inputs'!H113</t>
  </si>
  <si>
    <t>Appraisal Inputs'!H114</t>
  </si>
  <si>
    <t>Appraisal Inputs'!D128</t>
  </si>
  <si>
    <t>Appraisal Inputs'!D129</t>
  </si>
  <si>
    <t>Appraisal Inputs'!D130</t>
  </si>
  <si>
    <t>Appraisal Inputs'!D131</t>
  </si>
  <si>
    <t>Appraisal Inputs'!D132</t>
  </si>
  <si>
    <t>Appraisal Inputs'!D133</t>
  </si>
  <si>
    <t>Appraisal Inputs'!D134</t>
  </si>
  <si>
    <t>Appraisal Inputs'!D135</t>
  </si>
  <si>
    <t>Appraisal Inputs'!D136</t>
  </si>
  <si>
    <t>Appraisal Inputs'!D137</t>
  </si>
  <si>
    <t>Appraisal Inputs'!D138</t>
  </si>
  <si>
    <t>Appraisal Inputs'!D139</t>
  </si>
  <si>
    <t>Appraisal Inputs'!D140</t>
  </si>
  <si>
    <t>Appraisal Inputs'!D141</t>
  </si>
  <si>
    <t>Appraisal Inputs'!D142</t>
  </si>
  <si>
    <t>Appraisal Inputs'!D143</t>
  </si>
  <si>
    <t>Appraisal Inputs'!D144</t>
  </si>
  <si>
    <t>Appraisal Inputs'!D145</t>
  </si>
  <si>
    <t>Appraisal Inputs'!D146</t>
  </si>
  <si>
    <t>Appraisal Inputs'!D148</t>
  </si>
  <si>
    <t>Appraisal Inputs'!D149</t>
  </si>
  <si>
    <t>Appraisal Inputs'!D150</t>
  </si>
  <si>
    <t>Appraisal Inputs'!D151</t>
  </si>
  <si>
    <t>Appraisal Inputs'!D152</t>
  </si>
  <si>
    <t>Appraisal Inputs'!D153</t>
  </si>
  <si>
    <t>Appraisal Inputs'!D154</t>
  </si>
  <si>
    <t>Appraisal Inputs'!D155</t>
  </si>
  <si>
    <t>Appraisal Inputs'!E128</t>
  </si>
  <si>
    <t>Appraisal Inputs'!E129</t>
  </si>
  <si>
    <t>Appraisal Inputs'!E130</t>
  </si>
  <si>
    <t>Appraisal Inputs'!E131</t>
  </si>
  <si>
    <t>Appraisal Inputs'!E132</t>
  </si>
  <si>
    <t>Appraisal Inputs'!E133</t>
  </si>
  <si>
    <t>Appraisal Inputs'!E134</t>
  </si>
  <si>
    <t>Appraisal Inputs'!E135</t>
  </si>
  <si>
    <t>Appraisal Inputs'!E136</t>
  </si>
  <si>
    <t>Appraisal Inputs'!E137</t>
  </si>
  <si>
    <t>Appraisal Inputs'!E138</t>
  </si>
  <si>
    <t>Appraisal Inputs'!E139</t>
  </si>
  <si>
    <t>Appraisal Inputs'!E140</t>
  </si>
  <si>
    <t>Appraisal Inputs'!E141</t>
  </si>
  <si>
    <t>Appraisal Inputs'!E142</t>
  </si>
  <si>
    <t>Appraisal Inputs'!E143</t>
  </si>
  <si>
    <t>Appraisal Inputs'!E144</t>
  </si>
  <si>
    <t>Appraisal Inputs'!E145</t>
  </si>
  <si>
    <t>Appraisal Inputs'!E146</t>
  </si>
  <si>
    <t>Appraisal Inputs'!E148</t>
  </si>
  <si>
    <t>Appraisal Inputs'!E149</t>
  </si>
  <si>
    <t>Appraisal Inputs'!E150</t>
  </si>
  <si>
    <t>Appraisal Inputs'!E151</t>
  </si>
  <si>
    <t>Appraisal Inputs'!E152</t>
  </si>
  <si>
    <t>Appraisal Inputs'!E153</t>
  </si>
  <si>
    <t>Appraisal Inputs'!E154</t>
  </si>
  <si>
    <t>Appraisal Inputs'!E155</t>
  </si>
  <si>
    <t>Appraisal Inputs'!F128</t>
  </si>
  <si>
    <t>Appraisal Inputs'!F129</t>
  </si>
  <si>
    <t>Appraisal Inputs'!F130</t>
  </si>
  <si>
    <t>Appraisal Inputs'!F131</t>
  </si>
  <si>
    <t>Appraisal Inputs'!F132</t>
  </si>
  <si>
    <t>Appraisal Inputs'!F133</t>
  </si>
  <si>
    <t>Appraisal Inputs'!F134</t>
  </si>
  <si>
    <t>Appraisal Inputs'!F135</t>
  </si>
  <si>
    <t>Appraisal Inputs'!F136</t>
  </si>
  <si>
    <t>Appraisal Inputs'!F137</t>
  </si>
  <si>
    <t>Appraisal Inputs'!F138</t>
  </si>
  <si>
    <t>Appraisal Inputs'!F139</t>
  </si>
  <si>
    <t>Appraisal Inputs'!F140</t>
  </si>
  <si>
    <t>Appraisal Inputs'!F141</t>
  </si>
  <si>
    <t>Appraisal Inputs'!F142</t>
  </si>
  <si>
    <t>Appraisal Inputs'!F143</t>
  </si>
  <si>
    <t>Appraisal Inputs'!F144</t>
  </si>
  <si>
    <t>Appraisal Inputs'!F145</t>
  </si>
  <si>
    <t>Appraisal Inputs'!F146</t>
  </si>
  <si>
    <t>Appraisal Inputs'!F148</t>
  </si>
  <si>
    <t>Appraisal Inputs'!F149</t>
  </si>
  <si>
    <t>Appraisal Inputs'!F150</t>
  </si>
  <si>
    <t>Appraisal Inputs'!F151</t>
  </si>
  <si>
    <t>Appraisal Inputs'!F152</t>
  </si>
  <si>
    <t>Appraisal Inputs'!F153</t>
  </si>
  <si>
    <t>Appraisal Inputs'!F154</t>
  </si>
  <si>
    <t>Appraisal Inputs'!F155</t>
  </si>
  <si>
    <t>Appraisal Inputs'!G128</t>
  </si>
  <si>
    <t>Appraisal Inputs'!G129</t>
  </si>
  <si>
    <t>Appraisal Inputs'!G130</t>
  </si>
  <si>
    <t>Appraisal Inputs'!G131</t>
  </si>
  <si>
    <t>Appraisal Inputs'!G132</t>
  </si>
  <si>
    <t>Appraisal Inputs'!G133</t>
  </si>
  <si>
    <t>Appraisal Inputs'!G134</t>
  </si>
  <si>
    <t>Appraisal Inputs'!G135</t>
  </si>
  <si>
    <t>Appraisal Inputs'!G136</t>
  </si>
  <si>
    <t>Appraisal Inputs'!G137</t>
  </si>
  <si>
    <t>Appraisal Inputs'!G138</t>
  </si>
  <si>
    <t>Appraisal Inputs'!G139</t>
  </si>
  <si>
    <t>Appraisal Inputs'!G140</t>
  </si>
  <si>
    <t>Appraisal Inputs'!G141</t>
  </si>
  <si>
    <t>Appraisal Inputs'!G142</t>
  </si>
  <si>
    <t>Appraisal Inputs'!G143</t>
  </si>
  <si>
    <t>Appraisal Inputs'!G144</t>
  </si>
  <si>
    <t>Appraisal Inputs'!G145</t>
  </si>
  <si>
    <t>Appraisal Inputs'!G146</t>
  </si>
  <si>
    <t>Appraisal Inputs'!G148</t>
  </si>
  <si>
    <t>Appraisal Inputs'!G149</t>
  </si>
  <si>
    <t>Appraisal Inputs'!G150</t>
  </si>
  <si>
    <t>Appraisal Inputs'!G151</t>
  </si>
  <si>
    <t>Appraisal Inputs'!G152</t>
  </si>
  <si>
    <t>Appraisal Inputs'!G153</t>
  </si>
  <si>
    <t>Appraisal Inputs'!G154</t>
  </si>
  <si>
    <t>Appraisal Inputs'!G155</t>
  </si>
  <si>
    <t>Appraisal Inputs'!H128</t>
  </si>
  <si>
    <t>Appraisal Inputs'!H129</t>
  </si>
  <si>
    <t>Appraisal Inputs'!H130</t>
  </si>
  <si>
    <t>Appraisal Inputs'!H131</t>
  </si>
  <si>
    <t>Appraisal Inputs'!H132</t>
  </si>
  <si>
    <t>Appraisal Inputs'!H133</t>
  </si>
  <si>
    <t>Appraisal Inputs'!H134</t>
  </si>
  <si>
    <t>Appraisal Inputs'!H135</t>
  </si>
  <si>
    <t>Appraisal Inputs'!H136</t>
  </si>
  <si>
    <t>Appraisal Inputs'!H137</t>
  </si>
  <si>
    <t>Appraisal Inputs'!H138</t>
  </si>
  <si>
    <t>Appraisal Inputs'!H139</t>
  </si>
  <si>
    <t>Appraisal Inputs'!H140</t>
  </si>
  <si>
    <t>Appraisal Inputs'!H141</t>
  </si>
  <si>
    <t>Appraisal Inputs'!H142</t>
  </si>
  <si>
    <t>Appraisal Inputs'!H143</t>
  </si>
  <si>
    <t>Appraisal Inputs'!H144</t>
  </si>
  <si>
    <t>Appraisal Inputs'!H145</t>
  </si>
  <si>
    <t>Appraisal Inputs'!H146</t>
  </si>
  <si>
    <t>Appraisal Inputs'!H148</t>
  </si>
  <si>
    <t>Appraisal Inputs'!H149</t>
  </si>
  <si>
    <t>Appraisal Inputs'!H150</t>
  </si>
  <si>
    <t>Appraisal Inputs'!H151</t>
  </si>
  <si>
    <t>Appraisal Inputs'!H152</t>
  </si>
  <si>
    <t>Appraisal Inputs'!H153</t>
  </si>
  <si>
    <t>Appraisal Inputs'!H154</t>
  </si>
  <si>
    <t>Appraisal Inputs'!H155</t>
  </si>
  <si>
    <t>Appraisal Inputs'!I128</t>
  </si>
  <si>
    <t>Appraisal Inputs'!I129</t>
  </si>
  <si>
    <t>Appraisal Inputs'!I130</t>
  </si>
  <si>
    <t>Appraisal Inputs'!I131</t>
  </si>
  <si>
    <t>Appraisal Inputs'!I132</t>
  </si>
  <si>
    <t>Appraisal Inputs'!I133</t>
  </si>
  <si>
    <t>Appraisal Inputs'!I134</t>
  </si>
  <si>
    <t>Appraisal Inputs'!I135</t>
  </si>
  <si>
    <t>Appraisal Inputs'!I136</t>
  </si>
  <si>
    <t>Appraisal Inputs'!I137</t>
  </si>
  <si>
    <t>Appraisal Inputs'!I138</t>
  </si>
  <si>
    <t>Appraisal Inputs'!I139</t>
  </si>
  <si>
    <t>Appraisal Inputs'!I140</t>
  </si>
  <si>
    <t>Appraisal Inputs'!I141</t>
  </si>
  <si>
    <t>Appraisal Inputs'!I142</t>
  </si>
  <si>
    <t>Appraisal Inputs'!I143</t>
  </si>
  <si>
    <t>Appraisal Inputs'!I144</t>
  </si>
  <si>
    <t>Appraisal Inputs'!I145</t>
  </si>
  <si>
    <t>Appraisal Inputs'!I146</t>
  </si>
  <si>
    <t>Appraisal Inputs'!I148</t>
  </si>
  <si>
    <t>Appraisal Inputs'!I149</t>
  </si>
  <si>
    <t>Appraisal Inputs'!I150</t>
  </si>
  <si>
    <t>Appraisal Inputs'!I151</t>
  </si>
  <si>
    <t>Appraisal Inputs'!I152</t>
  </si>
  <si>
    <t>Appraisal Inputs'!I153</t>
  </si>
  <si>
    <t>Appraisal Inputs'!I154</t>
  </si>
  <si>
    <t>Appraisal Inputs'!I155</t>
  </si>
  <si>
    <t>Appraisal Inputs'!D170</t>
  </si>
  <si>
    <t>Appraisal Inputs'!D171</t>
  </si>
  <si>
    <t>Appraisal Inputs'!D172</t>
  </si>
  <si>
    <t>Appraisal Inputs'!D173</t>
  </si>
  <si>
    <t>Appraisal Inputs'!D174</t>
  </si>
  <si>
    <t>Appraisal Inputs'!D175</t>
  </si>
  <si>
    <t>Appraisal Inputs'!D176</t>
  </si>
  <si>
    <t>Appraisal Inputs'!D177</t>
  </si>
  <si>
    <t>Appraisal Inputs'!D178</t>
  </si>
  <si>
    <t>Appraisal Inputs'!D179</t>
  </si>
  <si>
    <t>Appraisal Inputs'!D180</t>
  </si>
  <si>
    <t>Appraisal Inputs'!D181</t>
  </si>
  <si>
    <t>Appraisal Inputs'!D182</t>
  </si>
  <si>
    <t>Appraisal Inputs'!D183</t>
  </si>
  <si>
    <t>Appraisal Inputs'!D184</t>
  </si>
  <si>
    <t>Appraisal Inputs'!D185</t>
  </si>
  <si>
    <t>Appraisal Inputs'!D187</t>
  </si>
  <si>
    <t>Appraisal Inputs'!D188</t>
  </si>
  <si>
    <t>Appraisal Inputs'!D189</t>
  </si>
  <si>
    <t>Appraisal Inputs'!E170</t>
  </si>
  <si>
    <t>Appraisal Inputs'!E171</t>
  </si>
  <si>
    <t>Appraisal Inputs'!E172</t>
  </si>
  <si>
    <t>Appraisal Inputs'!E173</t>
  </si>
  <si>
    <t>Appraisal Inputs'!E174</t>
  </si>
  <si>
    <t>Appraisal Inputs'!E175</t>
  </si>
  <si>
    <t>Appraisal Inputs'!E176</t>
  </si>
  <si>
    <t>Appraisal Inputs'!E177</t>
  </si>
  <si>
    <t>Appraisal Inputs'!E178</t>
  </si>
  <si>
    <t>Appraisal Inputs'!E179</t>
  </si>
  <si>
    <t>Appraisal Inputs'!E180</t>
  </si>
  <si>
    <t>Appraisal Inputs'!E181</t>
  </si>
  <si>
    <t>Appraisal Inputs'!E182</t>
  </si>
  <si>
    <t>Appraisal Inputs'!E183</t>
  </si>
  <si>
    <t>Appraisal Inputs'!E184</t>
  </si>
  <si>
    <t>Appraisal Inputs'!E185</t>
  </si>
  <si>
    <t>Appraisal Inputs'!E187</t>
  </si>
  <si>
    <t>Appraisal Inputs'!E188</t>
  </si>
  <si>
    <t>Appraisal Inputs'!E189</t>
  </si>
  <si>
    <t>Appraisal Inputs'!F170</t>
  </si>
  <si>
    <t>Appraisal Inputs'!F171</t>
  </si>
  <si>
    <t>Appraisal Inputs'!F172</t>
  </si>
  <si>
    <t>Appraisal Inputs'!F173</t>
  </si>
  <si>
    <t>Appraisal Inputs'!F174</t>
  </si>
  <si>
    <t>Appraisal Inputs'!F175</t>
  </si>
  <si>
    <t>Appraisal Inputs'!F176</t>
  </si>
  <si>
    <t>Appraisal Inputs'!F177</t>
  </si>
  <si>
    <t>Appraisal Inputs'!F178</t>
  </si>
  <si>
    <t>Appraisal Inputs'!F179</t>
  </si>
  <si>
    <t>Appraisal Inputs'!F180</t>
  </si>
  <si>
    <t>Appraisal Inputs'!F181</t>
  </si>
  <si>
    <t>Appraisal Inputs'!F182</t>
  </si>
  <si>
    <t>Appraisal Inputs'!F183</t>
  </si>
  <si>
    <t>Appraisal Inputs'!F184</t>
  </si>
  <si>
    <t>Appraisal Inputs'!F185</t>
  </si>
  <si>
    <t>Appraisal Inputs'!F187</t>
  </si>
  <si>
    <t>Appraisal Inputs'!F188</t>
  </si>
  <si>
    <t>Appraisal Inputs'!F189</t>
  </si>
  <si>
    <t>Appraisal Inputs'!G170</t>
  </si>
  <si>
    <t>Appraisal Inputs'!G171</t>
  </si>
  <si>
    <t>Appraisal Inputs'!G172</t>
  </si>
  <si>
    <t>Appraisal Inputs'!G173</t>
  </si>
  <si>
    <t>Appraisal Inputs'!G174</t>
  </si>
  <si>
    <t>Appraisal Inputs'!G175</t>
  </si>
  <si>
    <t>Appraisal Inputs'!G176</t>
  </si>
  <si>
    <t>Appraisal Inputs'!G177</t>
  </si>
  <si>
    <t>Appraisal Inputs'!G178</t>
  </si>
  <si>
    <t>Appraisal Inputs'!G179</t>
  </si>
  <si>
    <t>Appraisal Inputs'!G180</t>
  </si>
  <si>
    <t>Appraisal Inputs'!G181</t>
  </si>
  <si>
    <t>Appraisal Inputs'!G182</t>
  </si>
  <si>
    <t>Appraisal Inputs'!G183</t>
  </si>
  <si>
    <t>Appraisal Inputs'!G184</t>
  </si>
  <si>
    <t>Appraisal Inputs'!G185</t>
  </si>
  <si>
    <t>Appraisal Inputs'!G187</t>
  </si>
  <si>
    <t>Appraisal Inputs'!G188</t>
  </si>
  <si>
    <t>Appraisal Inputs'!G189</t>
  </si>
  <si>
    <t>Appraisal Inputs'!H170</t>
  </si>
  <si>
    <t>Appraisal Inputs'!H171</t>
  </si>
  <si>
    <t>Appraisal Inputs'!H172</t>
  </si>
  <si>
    <t>Appraisal Inputs'!H173</t>
  </si>
  <si>
    <t>Appraisal Inputs'!H174</t>
  </si>
  <si>
    <t>Appraisal Inputs'!H175</t>
  </si>
  <si>
    <t>Appraisal Inputs'!H176</t>
  </si>
  <si>
    <t>Appraisal Inputs'!H177</t>
  </si>
  <si>
    <t>Appraisal Inputs'!H178</t>
  </si>
  <si>
    <t>Appraisal Inputs'!H179</t>
  </si>
  <si>
    <t>Appraisal Inputs'!H180</t>
  </si>
  <si>
    <t>Appraisal Inputs'!H181</t>
  </si>
  <si>
    <t>Appraisal Inputs'!H182</t>
  </si>
  <si>
    <t>Appraisal Inputs'!H183</t>
  </si>
  <si>
    <t>Appraisal Inputs'!H184</t>
  </si>
  <si>
    <t>Appraisal Inputs'!H185</t>
  </si>
  <si>
    <t>Appraisal Inputs'!H187</t>
  </si>
  <si>
    <t>Appraisal Inputs'!H188</t>
  </si>
  <si>
    <t>Appraisal Inputs'!H189</t>
  </si>
  <si>
    <t>Appraisal Inputs'!I170</t>
  </si>
  <si>
    <t>Appraisal Inputs'!I171</t>
  </si>
  <si>
    <t>Appraisal Inputs'!I172</t>
  </si>
  <si>
    <t>Appraisal Inputs'!I173</t>
  </si>
  <si>
    <t>Appraisal Inputs'!I174</t>
  </si>
  <si>
    <t>Appraisal Inputs'!I175</t>
  </si>
  <si>
    <t>Appraisal Inputs'!I176</t>
  </si>
  <si>
    <t>Appraisal Inputs'!I177</t>
  </si>
  <si>
    <t>Appraisal Inputs'!I178</t>
  </si>
  <si>
    <t>Appraisal Inputs'!I179</t>
  </si>
  <si>
    <t>Appraisal Inputs'!I180</t>
  </si>
  <si>
    <t>Appraisal Inputs'!I181</t>
  </si>
  <si>
    <t>Appraisal Inputs'!I182</t>
  </si>
  <si>
    <t>Appraisal Inputs'!I183</t>
  </si>
  <si>
    <t>Appraisal Inputs'!I184</t>
  </si>
  <si>
    <t>Appraisal Inputs'!I185</t>
  </si>
  <si>
    <t>Appraisal Inputs'!I187</t>
  </si>
  <si>
    <t>Appraisal Inputs'!I188</t>
  </si>
  <si>
    <t>Appraisal Inputs'!I189</t>
  </si>
  <si>
    <t>Appraisal Inputs'!K188</t>
  </si>
  <si>
    <t>Appraisal Inputs'!K189</t>
  </si>
  <si>
    <t>Appraisal Inputs'!K190</t>
  </si>
  <si>
    <t>Appraisal Inputs'!D203</t>
  </si>
  <si>
    <t>Appraisal Inputs'!D206</t>
  </si>
  <si>
    <t>Appraisal Inputs'!D207</t>
  </si>
  <si>
    <t>Appraisal Inputs'!D208</t>
  </si>
  <si>
    <t>Appraisal Inputs'!D209</t>
  </si>
  <si>
    <t>Appraisal Inputs'!D210</t>
  </si>
  <si>
    <t>Appraisal Inputs'!D211</t>
  </si>
  <si>
    <t>Appraisal Inputs'!D212</t>
  </si>
  <si>
    <t>Appraisal Inputs'!D213</t>
  </si>
  <si>
    <t>Appraisal Inputs'!D214</t>
  </si>
  <si>
    <t>Appraisal Inputs'!D215</t>
  </si>
  <si>
    <t>Appraisal Inputs'!D216</t>
  </si>
  <si>
    <t>Appraisal Inputs'!D217</t>
  </si>
  <si>
    <t>Appraisal Inputs'!D218</t>
  </si>
  <si>
    <t>Appraisal Inputs'!D219</t>
  </si>
  <si>
    <t>Appraisal Inputs'!D220</t>
  </si>
  <si>
    <t>Appraisal Inputs'!D221</t>
  </si>
  <si>
    <t>Appraisal Inputs'!D222</t>
  </si>
  <si>
    <t>Appraisal Inputs'!D223</t>
  </si>
  <si>
    <t>Appraisal Inputs'!D224</t>
  </si>
  <si>
    <t>Appraisal Inputs'!D225</t>
  </si>
  <si>
    <t>Appraisal Inputs'!D227</t>
  </si>
  <si>
    <t>Appraisal Inputs'!E203</t>
  </si>
  <si>
    <t>Appraisal Inputs'!E206</t>
  </si>
  <si>
    <t>Appraisal Inputs'!E207</t>
  </si>
  <si>
    <t>Appraisal Inputs'!E208</t>
  </si>
  <si>
    <t>Appraisal Inputs'!E209</t>
  </si>
  <si>
    <t>Appraisal Inputs'!E210</t>
  </si>
  <si>
    <t>Appraisal Inputs'!E211</t>
  </si>
  <si>
    <t>Appraisal Inputs'!E212</t>
  </si>
  <si>
    <t>Appraisal Inputs'!E213</t>
  </si>
  <si>
    <t>Appraisal Inputs'!E214</t>
  </si>
  <si>
    <t>Appraisal Inputs'!E215</t>
  </si>
  <si>
    <t>Appraisal Inputs'!E216</t>
  </si>
  <si>
    <t>Appraisal Inputs'!E217</t>
  </si>
  <si>
    <t>Appraisal Inputs'!E218</t>
  </si>
  <si>
    <t>Appraisal Inputs'!E219</t>
  </si>
  <si>
    <t>Appraisal Inputs'!E220</t>
  </si>
  <si>
    <t>Appraisal Inputs'!E221</t>
  </si>
  <si>
    <t>Appraisal Inputs'!E222</t>
  </si>
  <si>
    <t>Appraisal Inputs'!E223</t>
  </si>
  <si>
    <t>Appraisal Inputs'!E224</t>
  </si>
  <si>
    <t>Appraisal Inputs'!E225</t>
  </si>
  <si>
    <t>Appraisal Inputs'!E227</t>
  </si>
  <si>
    <t>Appraisal Inputs'!F203</t>
  </si>
  <si>
    <t>Appraisal Inputs'!F206</t>
  </si>
  <si>
    <t>Appraisal Inputs'!F207</t>
  </si>
  <si>
    <t>Appraisal Inputs'!F208</t>
  </si>
  <si>
    <t>Appraisal Inputs'!F209</t>
  </si>
  <si>
    <t>Appraisal Inputs'!F210</t>
  </si>
  <si>
    <t>Appraisal Inputs'!F211</t>
  </si>
  <si>
    <t>Appraisal Inputs'!F212</t>
  </si>
  <si>
    <t>Appraisal Inputs'!F213</t>
  </si>
  <si>
    <t>Appraisal Inputs'!F214</t>
  </si>
  <si>
    <t>Appraisal Inputs'!F215</t>
  </si>
  <si>
    <t>Appraisal Inputs'!F216</t>
  </si>
  <si>
    <t>Appraisal Inputs'!F217</t>
  </si>
  <si>
    <t>Appraisal Inputs'!F218</t>
  </si>
  <si>
    <t>Appraisal Inputs'!F219</t>
  </si>
  <si>
    <t>Appraisal Inputs'!F220</t>
  </si>
  <si>
    <t>Appraisal Inputs'!F221</t>
  </si>
  <si>
    <t>Appraisal Inputs'!F222</t>
  </si>
  <si>
    <t>Appraisal Inputs'!F223</t>
  </si>
  <si>
    <t>Appraisal Inputs'!F224</t>
  </si>
  <si>
    <t>Appraisal Inputs'!F225</t>
  </si>
  <si>
    <t>Appraisal Inputs'!F227</t>
  </si>
  <si>
    <t>Appraisal Inputs'!G203</t>
  </si>
  <si>
    <t>Appraisal Inputs'!G206</t>
  </si>
  <si>
    <t>Appraisal Inputs'!G207</t>
  </si>
  <si>
    <t>Appraisal Inputs'!G208</t>
  </si>
  <si>
    <t>Appraisal Inputs'!G209</t>
  </si>
  <si>
    <t>Appraisal Inputs'!G210</t>
  </si>
  <si>
    <t>Appraisal Inputs'!G211</t>
  </si>
  <si>
    <t>Appraisal Inputs'!G212</t>
  </si>
  <si>
    <t>Appraisal Inputs'!G213</t>
  </si>
  <si>
    <t>Appraisal Inputs'!G214</t>
  </si>
  <si>
    <t>Appraisal Inputs'!G215</t>
  </si>
  <si>
    <t>Appraisal Inputs'!G216</t>
  </si>
  <si>
    <t>Appraisal Inputs'!G217</t>
  </si>
  <si>
    <t>Appraisal Inputs'!G218</t>
  </si>
  <si>
    <t>Appraisal Inputs'!G219</t>
  </si>
  <si>
    <t>Appraisal Inputs'!G220</t>
  </si>
  <si>
    <t>Appraisal Inputs'!G221</t>
  </si>
  <si>
    <t>Appraisal Inputs'!G222</t>
  </si>
  <si>
    <t>Appraisal Inputs'!G223</t>
  </si>
  <si>
    <t>Appraisal Inputs'!G224</t>
  </si>
  <si>
    <t>Appraisal Inputs'!G225</t>
  </si>
  <si>
    <t>Appraisal Inputs'!G227</t>
  </si>
  <si>
    <t>Appraisal Inputs'!J206</t>
  </si>
  <si>
    <t>Appraisal Inputs'!J207</t>
  </si>
  <si>
    <t>Appraisal Inputs'!J208</t>
  </si>
  <si>
    <t>Appraisal Inputs'!J209</t>
  </si>
  <si>
    <t>Appraisal Inputs'!J210</t>
  </si>
  <si>
    <t>Appraisal Inputs'!J211</t>
  </si>
  <si>
    <t>Appraisal Inputs'!J212</t>
  </si>
  <si>
    <t>Appraisal Inputs'!J213</t>
  </si>
  <si>
    <t>Appraisal Inputs'!J214</t>
  </si>
  <si>
    <t>Appraisal Inputs'!J215</t>
  </si>
  <si>
    <t>Appraisal Inputs'!J216</t>
  </si>
  <si>
    <t>Appraisal Inputs'!J217</t>
  </si>
  <si>
    <t>Appraisal Inputs'!J218</t>
  </si>
  <si>
    <t>Appraisal Inputs'!J219</t>
  </si>
  <si>
    <t>Appraisal Inputs'!J220</t>
  </si>
  <si>
    <t>Appraisal Inputs'!J221</t>
  </si>
  <si>
    <t>Appraisal Inputs'!J222</t>
  </si>
  <si>
    <t>Appraisal Inputs'!J223</t>
  </si>
  <si>
    <t>Appraisal Inputs'!J224</t>
  </si>
  <si>
    <t>Appraisal Inputs'!J225</t>
  </si>
  <si>
    <t>Appraisal Inputs'!C242</t>
  </si>
  <si>
    <t>Appraisal Inputs'!C243</t>
  </si>
  <si>
    <t>Appraisal Inputs'!C244</t>
  </si>
  <si>
    <t>Appraisal Inputs'!C245</t>
  </si>
  <si>
    <t>Appraisal Inputs'!C246</t>
  </si>
  <si>
    <t>Appraisal Inputs'!C247</t>
  </si>
  <si>
    <t>Appraisal Inputs'!C248</t>
  </si>
  <si>
    <t>Appraisal Inputs'!C249</t>
  </si>
  <si>
    <t>Appraisal Inputs'!C250</t>
  </si>
  <si>
    <t>Appraisal Inputs'!C251</t>
  </si>
  <si>
    <t>Appraisal Inputs'!C252</t>
  </si>
  <si>
    <t>Appraisal Inputs'!C253</t>
  </si>
  <si>
    <t>Appraisal Inputs'!C254</t>
  </si>
  <si>
    <t>Appraisal Inputs'!C255</t>
  </si>
  <si>
    <t>Appraisal Inputs'!C256</t>
  </si>
  <si>
    <t>Appraisal Inputs'!C257</t>
  </si>
  <si>
    <t>Appraisal Inputs'!C258</t>
  </si>
  <si>
    <t>Appraisal Inputs'!C259</t>
  </si>
  <si>
    <t>Appraisal Inputs'!C260</t>
  </si>
  <si>
    <t>Appraisal Inputs'!C261</t>
  </si>
  <si>
    <t>Appraisal Inputs'!C262</t>
  </si>
  <si>
    <t>Appraisal Inputs'!C263</t>
  </si>
  <si>
    <t>Appraisal Inputs'!C264</t>
  </si>
  <si>
    <t>Appraisal Inputs'!C265</t>
  </si>
  <si>
    <t>Appraisal Inputs'!C266</t>
  </si>
  <si>
    <t>Appraisal Inputs'!C267</t>
  </si>
  <si>
    <t>Appraisal Inputs'!C268</t>
  </si>
  <si>
    <t>Appraisal Inputs'!C269</t>
  </si>
  <si>
    <t>Appraisal Inputs'!C270</t>
  </si>
  <si>
    <t>Appraisal Inputs'!C271</t>
  </si>
  <si>
    <t>Appraisal Inputs'!C272</t>
  </si>
  <si>
    <t>Appraisal Inputs'!C273</t>
  </si>
  <si>
    <t>Appraisal Inputs'!C274</t>
  </si>
  <si>
    <t>Appraisal Inputs'!C275</t>
  </si>
  <si>
    <t>Appraisal Inputs'!C276</t>
  </si>
  <si>
    <t>Appraisal Inputs'!C277</t>
  </si>
  <si>
    <t>Appraisal Inputs'!C278</t>
  </si>
  <si>
    <t>Appraisal Inputs'!C279</t>
  </si>
  <si>
    <t>Appraisal Inputs'!C280</t>
  </si>
  <si>
    <t>Appraisal Inputs'!C281</t>
  </si>
  <si>
    <t>Appraisal Inputs'!D241</t>
  </si>
  <si>
    <t>Appraisal Inputs'!D242</t>
  </si>
  <si>
    <t>Appraisal Inputs'!D243</t>
  </si>
  <si>
    <t>Appraisal Inputs'!D244</t>
  </si>
  <si>
    <t>Appraisal Inputs'!D245</t>
  </si>
  <si>
    <t>Appraisal Inputs'!D246</t>
  </si>
  <si>
    <t>Appraisal Inputs'!D247</t>
  </si>
  <si>
    <t>Appraisal Inputs'!D248</t>
  </si>
  <si>
    <t>Appraisal Inputs'!D249</t>
  </si>
  <si>
    <t>Appraisal Inputs'!D250</t>
  </si>
  <si>
    <t>Appraisal Inputs'!D251</t>
  </si>
  <si>
    <t>Appraisal Inputs'!D252</t>
  </si>
  <si>
    <t>Appraisal Inputs'!D253</t>
  </si>
  <si>
    <t>Appraisal Inputs'!D254</t>
  </si>
  <si>
    <t>Appraisal Inputs'!D255</t>
  </si>
  <si>
    <t>Appraisal Inputs'!D256</t>
  </si>
  <si>
    <t>Appraisal Inputs'!D257</t>
  </si>
  <si>
    <t>Appraisal Inputs'!D258</t>
  </si>
  <si>
    <t>Appraisal Inputs'!D259</t>
  </si>
  <si>
    <t>Appraisal Inputs'!D260</t>
  </si>
  <si>
    <t>Appraisal Inputs'!D261</t>
  </si>
  <si>
    <t>Appraisal Inputs'!D262</t>
  </si>
  <si>
    <t>Appraisal Inputs'!D263</t>
  </si>
  <si>
    <t>Appraisal Inputs'!D264</t>
  </si>
  <si>
    <t>Appraisal Inputs'!D265</t>
  </si>
  <si>
    <t>Appraisal Inputs'!D266</t>
  </si>
  <si>
    <t>Appraisal Inputs'!D267</t>
  </si>
  <si>
    <t>Appraisal Inputs'!D268</t>
  </si>
  <si>
    <t>Appraisal Inputs'!D269</t>
  </si>
  <si>
    <t>Appraisal Inputs'!D270</t>
  </si>
  <si>
    <t>Appraisal Inputs'!D271</t>
  </si>
  <si>
    <t>Appraisal Inputs'!D272</t>
  </si>
  <si>
    <t>Appraisal Inputs'!D273</t>
  </si>
  <si>
    <t>Appraisal Inputs'!D274</t>
  </si>
  <si>
    <t>Appraisal Inputs'!D275</t>
  </si>
  <si>
    <t>Appraisal Inputs'!D276</t>
  </si>
  <si>
    <t>Appraisal Inputs'!D277</t>
  </si>
  <si>
    <t>Appraisal Inputs'!D278</t>
  </si>
  <si>
    <t>Appraisal Inputs'!D279</t>
  </si>
  <si>
    <t>Appraisal Inputs'!D280</t>
  </si>
  <si>
    <t>Appraisal Inputs'!D281</t>
  </si>
  <si>
    <t>Appraisal Inputs'!E240</t>
  </si>
  <si>
    <t>Appraisal Inputs'!E241</t>
  </si>
  <si>
    <t>Appraisal Inputs'!E242</t>
  </si>
  <si>
    <t>Appraisal Inputs'!E243</t>
  </si>
  <si>
    <t>Appraisal Inputs'!E244</t>
  </si>
  <si>
    <t>Appraisal Inputs'!E245</t>
  </si>
  <si>
    <t>Appraisal Inputs'!E246</t>
  </si>
  <si>
    <t>Appraisal Inputs'!E247</t>
  </si>
  <si>
    <t>Appraisal Inputs'!E248</t>
  </si>
  <si>
    <t>Appraisal Inputs'!E249</t>
  </si>
  <si>
    <t>Appraisal Inputs'!E250</t>
  </si>
  <si>
    <t>Appraisal Inputs'!E251</t>
  </si>
  <si>
    <t>Appraisal Inputs'!E252</t>
  </si>
  <si>
    <t>Appraisal Inputs'!E253</t>
  </si>
  <si>
    <t>Appraisal Inputs'!E254</t>
  </si>
  <si>
    <t>Appraisal Inputs'!E255</t>
  </si>
  <si>
    <t>Appraisal Inputs'!E256</t>
  </si>
  <si>
    <t>Appraisal Inputs'!E257</t>
  </si>
  <si>
    <t>Appraisal Inputs'!E258</t>
  </si>
  <si>
    <t>Appraisal Inputs'!E259</t>
  </si>
  <si>
    <t>Appraisal Inputs'!E260</t>
  </si>
  <si>
    <t>Appraisal Inputs'!E261</t>
  </si>
  <si>
    <t>Appraisal Inputs'!E262</t>
  </si>
  <si>
    <t>Appraisal Inputs'!E263</t>
  </si>
  <si>
    <t>Appraisal Inputs'!E264</t>
  </si>
  <si>
    <t>Appraisal Inputs'!E265</t>
  </si>
  <si>
    <t>Appraisal Inputs'!E266</t>
  </si>
  <si>
    <t>Appraisal Inputs'!E267</t>
  </si>
  <si>
    <t>Appraisal Inputs'!E268</t>
  </si>
  <si>
    <t>Appraisal Inputs'!E269</t>
  </si>
  <si>
    <t>Appraisal Inputs'!E270</t>
  </si>
  <si>
    <t>Appraisal Inputs'!E271</t>
  </si>
  <si>
    <t>Appraisal Inputs'!E272</t>
  </si>
  <si>
    <t>Appraisal Inputs'!E273</t>
  </si>
  <si>
    <t>Appraisal Inputs'!E274</t>
  </si>
  <si>
    <t>Appraisal Inputs'!E275</t>
  </si>
  <si>
    <t>Appraisal Inputs'!E276</t>
  </si>
  <si>
    <t>Appraisal Inputs'!E277</t>
  </si>
  <si>
    <t>Appraisal Inputs'!E278</t>
  </si>
  <si>
    <t>Appraisal Inputs'!E279</t>
  </si>
  <si>
    <t>Appraisal Inputs'!E280</t>
  </si>
  <si>
    <t>Appraisal Inputs'!E281</t>
  </si>
  <si>
    <t>Appraisal Inputs'!F241</t>
  </si>
  <si>
    <t>Appraisal Inputs'!F242</t>
  </si>
  <si>
    <t>Appraisal Inputs'!F243</t>
  </si>
  <si>
    <t>Appraisal Inputs'!F244</t>
  </si>
  <si>
    <t>Appraisal Inputs'!F245</t>
  </si>
  <si>
    <t>Appraisal Inputs'!F246</t>
  </si>
  <si>
    <t>Appraisal Inputs'!F247</t>
  </si>
  <si>
    <t>Appraisal Inputs'!F248</t>
  </si>
  <si>
    <t>Appraisal Inputs'!F249</t>
  </si>
  <si>
    <t>Appraisal Inputs'!F250</t>
  </si>
  <si>
    <t>Appraisal Inputs'!F251</t>
  </si>
  <si>
    <t>Appraisal Inputs'!F252</t>
  </si>
  <si>
    <t>Appraisal Inputs'!F253</t>
  </si>
  <si>
    <t>Appraisal Inputs'!F254</t>
  </si>
  <si>
    <t>Appraisal Inputs'!F255</t>
  </si>
  <si>
    <t>Appraisal Inputs'!F256</t>
  </si>
  <si>
    <t>Appraisal Inputs'!F257</t>
  </si>
  <si>
    <t>Appraisal Inputs'!F258</t>
  </si>
  <si>
    <t>Appraisal Inputs'!F259</t>
  </si>
  <si>
    <t>Appraisal Inputs'!F260</t>
  </si>
  <si>
    <t>Appraisal Inputs'!F261</t>
  </si>
  <si>
    <t>Appraisal Inputs'!F262</t>
  </si>
  <si>
    <t>Appraisal Inputs'!F263</t>
  </si>
  <si>
    <t>Appraisal Inputs'!F264</t>
  </si>
  <si>
    <t>Appraisal Inputs'!F265</t>
  </si>
  <si>
    <t>Appraisal Inputs'!F266</t>
  </si>
  <si>
    <t>Appraisal Inputs'!F267</t>
  </si>
  <si>
    <t>Appraisal Inputs'!F268</t>
  </si>
  <si>
    <t>Appraisal Inputs'!F269</t>
  </si>
  <si>
    <t>Appraisal Inputs'!F270</t>
  </si>
  <si>
    <t>Appraisal Inputs'!F271</t>
  </si>
  <si>
    <t>Appraisal Inputs'!F272</t>
  </si>
  <si>
    <t>Appraisal Inputs'!F273</t>
  </si>
  <si>
    <t>Appraisal Inputs'!F274</t>
  </si>
  <si>
    <t>Appraisal Inputs'!F275</t>
  </si>
  <si>
    <t>Appraisal Inputs'!F276</t>
  </si>
  <si>
    <t>Appraisal Inputs'!F277</t>
  </si>
  <si>
    <t>Appraisal Inputs'!F278</t>
  </si>
  <si>
    <t>Appraisal Inputs'!F279</t>
  </si>
  <si>
    <t>Appraisal Inputs'!F280</t>
  </si>
  <si>
    <t>Appraisal Inputs'!F281</t>
  </si>
  <si>
    <t>Appraisal Inputs'!G241</t>
  </si>
  <si>
    <t>Appraisal Inputs'!G242</t>
  </si>
  <si>
    <t>Appraisal Inputs'!G243</t>
  </si>
  <si>
    <t>Appraisal Inputs'!G244</t>
  </si>
  <si>
    <t>Appraisal Inputs'!G245</t>
  </si>
  <si>
    <t>Appraisal Inputs'!G246</t>
  </si>
  <si>
    <t>Appraisal Inputs'!G247</t>
  </si>
  <si>
    <t>Appraisal Inputs'!G248</t>
  </si>
  <si>
    <t>Appraisal Inputs'!G249</t>
  </si>
  <si>
    <t>Appraisal Inputs'!G250</t>
  </si>
  <si>
    <t>Appraisal Inputs'!G251</t>
  </si>
  <si>
    <t>Appraisal Inputs'!G252</t>
  </si>
  <si>
    <t>Appraisal Inputs'!G253</t>
  </si>
  <si>
    <t>Appraisal Inputs'!G254</t>
  </si>
  <si>
    <t>Appraisal Inputs'!G255</t>
  </si>
  <si>
    <t>Appraisal Inputs'!G256</t>
  </si>
  <si>
    <t>Appraisal Inputs'!G257</t>
  </si>
  <si>
    <t>Appraisal Inputs'!G258</t>
  </si>
  <si>
    <t>Appraisal Inputs'!G259</t>
  </si>
  <si>
    <t>Appraisal Inputs'!G260</t>
  </si>
  <si>
    <t>Appraisal Inputs'!G261</t>
  </si>
  <si>
    <t>Appraisal Inputs'!G262</t>
  </si>
  <si>
    <t>Appraisal Inputs'!G263</t>
  </si>
  <si>
    <t>Appraisal Inputs'!G264</t>
  </si>
  <si>
    <t>Appraisal Inputs'!G265</t>
  </si>
  <si>
    <t>Appraisal Inputs'!G266</t>
  </si>
  <si>
    <t>Appraisal Inputs'!G267</t>
  </si>
  <si>
    <t>Appraisal Inputs'!G268</t>
  </si>
  <si>
    <t>Appraisal Inputs'!G269</t>
  </si>
  <si>
    <t>Appraisal Inputs'!G270</t>
  </si>
  <si>
    <t>Appraisal Inputs'!G271</t>
  </si>
  <si>
    <t>Appraisal Inputs'!G272</t>
  </si>
  <si>
    <t>Appraisal Inputs'!G273</t>
  </si>
  <si>
    <t>Appraisal Inputs'!G274</t>
  </si>
  <si>
    <t>Appraisal Inputs'!G275</t>
  </si>
  <si>
    <t>Appraisal Inputs'!G276</t>
  </si>
  <si>
    <t>Appraisal Inputs'!G277</t>
  </si>
  <si>
    <t>Appraisal Inputs'!G278</t>
  </si>
  <si>
    <t>Appraisal Inputs'!G279</t>
  </si>
  <si>
    <t>Appraisal Inputs'!G280</t>
  </si>
  <si>
    <t>Appraisal Inputs'!G281</t>
  </si>
  <si>
    <t>Appraisal Inputs'!H241</t>
  </si>
  <si>
    <t>Appraisal Inputs'!H242</t>
  </si>
  <si>
    <t>Appraisal Inputs'!H243</t>
  </si>
  <si>
    <t>Appraisal Inputs'!H244</t>
  </si>
  <si>
    <t>Appraisal Inputs'!H245</t>
  </si>
  <si>
    <t>Appraisal Inputs'!H246</t>
  </si>
  <si>
    <t>Appraisal Inputs'!H247</t>
  </si>
  <si>
    <t>Appraisal Inputs'!H248</t>
  </si>
  <si>
    <t>Appraisal Inputs'!H249</t>
  </si>
  <si>
    <t>Appraisal Inputs'!H250</t>
  </si>
  <si>
    <t>Appraisal Inputs'!H251</t>
  </si>
  <si>
    <t>Appraisal Inputs'!H252</t>
  </si>
  <si>
    <t>Appraisal Inputs'!H253</t>
  </si>
  <si>
    <t>Appraisal Inputs'!H254</t>
  </si>
  <si>
    <t>Appraisal Inputs'!H255</t>
  </si>
  <si>
    <t>Appraisal Inputs'!H256</t>
  </si>
  <si>
    <t>Appraisal Inputs'!H257</t>
  </si>
  <si>
    <t>Appraisal Inputs'!H258</t>
  </si>
  <si>
    <t>Appraisal Inputs'!H259</t>
  </si>
  <si>
    <t>Appraisal Inputs'!H260</t>
  </si>
  <si>
    <t>Appraisal Inputs'!H261</t>
  </si>
  <si>
    <t>Appraisal Inputs'!H262</t>
  </si>
  <si>
    <t>Appraisal Inputs'!H263</t>
  </si>
  <si>
    <t>Appraisal Inputs'!H264</t>
  </si>
  <si>
    <t>Appraisal Inputs'!H265</t>
  </si>
  <si>
    <t>Appraisal Inputs'!H266</t>
  </si>
  <si>
    <t>Appraisal Inputs'!H267</t>
  </si>
  <si>
    <t>Appraisal Inputs'!H268</t>
  </si>
  <si>
    <t>Appraisal Inputs'!H269</t>
  </si>
  <si>
    <t>Appraisal Inputs'!H270</t>
  </si>
  <si>
    <t>Appraisal Inputs'!H271</t>
  </si>
  <si>
    <t>Appraisal Inputs'!H272</t>
  </si>
  <si>
    <t>Appraisal Inputs'!H273</t>
  </si>
  <si>
    <t>Appraisal Inputs'!H274</t>
  </si>
  <si>
    <t>Appraisal Inputs'!H275</t>
  </si>
  <si>
    <t>Appraisal Inputs'!H276</t>
  </si>
  <si>
    <t>Appraisal Inputs'!H277</t>
  </si>
  <si>
    <t>Appraisal Inputs'!H278</t>
  </si>
  <si>
    <t>Appraisal Inputs'!H279</t>
  </si>
  <si>
    <t>Appraisal Inputs'!H280</t>
  </si>
  <si>
    <t>Appraisal Inputs'!H281</t>
  </si>
  <si>
    <t>Appraisal Inputs'!I240</t>
  </si>
  <si>
    <t>Appraisal Inputs'!I241</t>
  </si>
  <si>
    <t>Appraisal Inputs'!I242</t>
  </si>
  <si>
    <t>Appraisal Inputs'!I243</t>
  </si>
  <si>
    <t>Appraisal Inputs'!I244</t>
  </si>
  <si>
    <t>Appraisal Inputs'!I245</t>
  </si>
  <si>
    <t>Appraisal Inputs'!I246</t>
  </si>
  <si>
    <t>Appraisal Inputs'!I247</t>
  </si>
  <si>
    <t>Appraisal Inputs'!I248</t>
  </si>
  <si>
    <t>Appraisal Inputs'!I249</t>
  </si>
  <si>
    <t>Appraisal Inputs'!I250</t>
  </si>
  <si>
    <t>Appraisal Inputs'!I251</t>
  </si>
  <si>
    <t>Appraisal Inputs'!I252</t>
  </si>
  <si>
    <t>Appraisal Inputs'!I253</t>
  </si>
  <si>
    <t>Appraisal Inputs'!I254</t>
  </si>
  <si>
    <t>Appraisal Inputs'!I255</t>
  </si>
  <si>
    <t>Appraisal Inputs'!I256</t>
  </si>
  <si>
    <t>Appraisal Inputs'!I257</t>
  </si>
  <si>
    <t>Appraisal Inputs'!I258</t>
  </si>
  <si>
    <t>Appraisal Inputs'!I259</t>
  </si>
  <si>
    <t>Appraisal Inputs'!I260</t>
  </si>
  <si>
    <t>Appraisal Inputs'!I261</t>
  </si>
  <si>
    <t>Appraisal Inputs'!I262</t>
  </si>
  <si>
    <t>Appraisal Inputs'!I263</t>
  </si>
  <si>
    <t>Appraisal Inputs'!I264</t>
  </si>
  <si>
    <t>Appraisal Inputs'!I265</t>
  </si>
  <si>
    <t>Appraisal Inputs'!I266</t>
  </si>
  <si>
    <t>Appraisal Inputs'!I267</t>
  </si>
  <si>
    <t>Appraisal Inputs'!I268</t>
  </si>
  <si>
    <t>Appraisal Inputs'!I269</t>
  </si>
  <si>
    <t>Appraisal Inputs'!I270</t>
  </si>
  <si>
    <t>Appraisal Inputs'!I271</t>
  </si>
  <si>
    <t>Appraisal Inputs'!I272</t>
  </si>
  <si>
    <t>Appraisal Inputs'!I273</t>
  </si>
  <si>
    <t>Appraisal Inputs'!I274</t>
  </si>
  <si>
    <t>Appraisal Inputs'!I275</t>
  </si>
  <si>
    <t>Appraisal Inputs'!I276</t>
  </si>
  <si>
    <t>Appraisal Inputs'!I277</t>
  </si>
  <si>
    <t>Appraisal Inputs'!I278</t>
  </si>
  <si>
    <t>Appraisal Inputs'!I279</t>
  </si>
  <si>
    <t>Appraisal Inputs'!I280</t>
  </si>
  <si>
    <t>Appraisal Inputs'!I281</t>
  </si>
  <si>
    <t>Appraisal Inputs'!J241</t>
  </si>
  <si>
    <t>Appraisal Inputs'!J242</t>
  </si>
  <si>
    <t>Appraisal Inputs'!J243</t>
  </si>
  <si>
    <t>Appraisal Inputs'!J244</t>
  </si>
  <si>
    <t>Appraisal Inputs'!J245</t>
  </si>
  <si>
    <t>Appraisal Inputs'!J246</t>
  </si>
  <si>
    <t>Appraisal Inputs'!J247</t>
  </si>
  <si>
    <t>Appraisal Inputs'!J248</t>
  </si>
  <si>
    <t>Appraisal Inputs'!J249</t>
  </si>
  <si>
    <t>Appraisal Inputs'!J250</t>
  </si>
  <si>
    <t>Appraisal Inputs'!J251</t>
  </si>
  <si>
    <t>Appraisal Inputs'!J252</t>
  </si>
  <si>
    <t>Appraisal Inputs'!J253</t>
  </si>
  <si>
    <t>Appraisal Inputs'!J254</t>
  </si>
  <si>
    <t>Appraisal Inputs'!J255</t>
  </si>
  <si>
    <t>Appraisal Inputs'!J256</t>
  </si>
  <si>
    <t>Appraisal Inputs'!J257</t>
  </si>
  <si>
    <t>Appraisal Inputs'!J258</t>
  </si>
  <si>
    <t>Appraisal Inputs'!J259</t>
  </si>
  <si>
    <t>Appraisal Inputs'!J260</t>
  </si>
  <si>
    <t>Appraisal Inputs'!J261</t>
  </si>
  <si>
    <t>Appraisal Inputs'!J262</t>
  </si>
  <si>
    <t>Appraisal Inputs'!J263</t>
  </si>
  <si>
    <t>Appraisal Inputs'!J264</t>
  </si>
  <si>
    <t>Appraisal Inputs'!J265</t>
  </si>
  <si>
    <t>Appraisal Inputs'!J266</t>
  </si>
  <si>
    <t>Appraisal Inputs'!J267</t>
  </si>
  <si>
    <t>Appraisal Inputs'!J268</t>
  </si>
  <si>
    <t>Appraisal Inputs'!J269</t>
  </si>
  <si>
    <t>Appraisal Inputs'!J270</t>
  </si>
  <si>
    <t>Appraisal Inputs'!J271</t>
  </si>
  <si>
    <t>Appraisal Inputs'!J272</t>
  </si>
  <si>
    <t>Appraisal Inputs'!J273</t>
  </si>
  <si>
    <t>Appraisal Inputs'!J274</t>
  </si>
  <si>
    <t>Appraisal Inputs'!J275</t>
  </si>
  <si>
    <t>Appraisal Inputs'!J276</t>
  </si>
  <si>
    <t>Appraisal Inputs'!J277</t>
  </si>
  <si>
    <t>Appraisal Inputs'!J278</t>
  </si>
  <si>
    <t>Appraisal Inputs'!J279</t>
  </si>
  <si>
    <t>Appraisal Inputs'!J280</t>
  </si>
  <si>
    <t>Appraisal Inputs'!J281</t>
  </si>
  <si>
    <t>Appraisal Inputs'!K241</t>
  </si>
  <si>
    <t>Appraisal Inputs'!K242</t>
  </si>
  <si>
    <t>Appraisal Inputs'!K243</t>
  </si>
  <si>
    <t>Appraisal Inputs'!K244</t>
  </si>
  <si>
    <t>Appraisal Inputs'!K245</t>
  </si>
  <si>
    <t>Appraisal Inputs'!K246</t>
  </si>
  <si>
    <t>Appraisal Inputs'!K247</t>
  </si>
  <si>
    <t>Appraisal Inputs'!K248</t>
  </si>
  <si>
    <t>Appraisal Inputs'!K249</t>
  </si>
  <si>
    <t>Appraisal Inputs'!K250</t>
  </si>
  <si>
    <t>Appraisal Inputs'!K251</t>
  </si>
  <si>
    <t>Appraisal Inputs'!K252</t>
  </si>
  <si>
    <t>Appraisal Inputs'!K253</t>
  </si>
  <si>
    <t>Appraisal Inputs'!K254</t>
  </si>
  <si>
    <t>Appraisal Inputs'!K255</t>
  </si>
  <si>
    <t>Appraisal Inputs'!K256</t>
  </si>
  <si>
    <t>Appraisal Inputs'!K257</t>
  </si>
  <si>
    <t>Appraisal Inputs'!K258</t>
  </si>
  <si>
    <t>Appraisal Inputs'!K259</t>
  </si>
  <si>
    <t>Appraisal Inputs'!K260</t>
  </si>
  <si>
    <t>Appraisal Inputs'!K261</t>
  </si>
  <si>
    <t>Appraisal Inputs'!K262</t>
  </si>
  <si>
    <t>Appraisal Inputs'!K263</t>
  </si>
  <si>
    <t>Appraisal Inputs'!K264</t>
  </si>
  <si>
    <t>Appraisal Inputs'!K265</t>
  </si>
  <si>
    <t>Appraisal Inputs'!K266</t>
  </si>
  <si>
    <t>Appraisal Inputs'!K267</t>
  </si>
  <si>
    <t>Appraisal Inputs'!K268</t>
  </si>
  <si>
    <t>Appraisal Inputs'!K269</t>
  </si>
  <si>
    <t>Appraisal Inputs'!K270</t>
  </si>
  <si>
    <t>Appraisal Inputs'!K271</t>
  </si>
  <si>
    <t>Appraisal Inputs'!K272</t>
  </si>
  <si>
    <t>Appraisal Inputs'!K273</t>
  </si>
  <si>
    <t>Appraisal Inputs'!K274</t>
  </si>
  <si>
    <t>Appraisal Inputs'!K275</t>
  </si>
  <si>
    <t>Appraisal Inputs'!K276</t>
  </si>
  <si>
    <t>Appraisal Inputs'!K277</t>
  </si>
  <si>
    <t>Appraisal Inputs'!K278</t>
  </si>
  <si>
    <t>Appraisal Inputs'!K279</t>
  </si>
  <si>
    <t>Appraisal Inputs'!K280</t>
  </si>
  <si>
    <t>Appraisal Inputs'!K281</t>
  </si>
  <si>
    <t>Appraisal Inputs'!L241</t>
  </si>
  <si>
    <t>Appraisal Inputs'!L242</t>
  </si>
  <si>
    <t>Appraisal Inputs'!L243</t>
  </si>
  <si>
    <t>Appraisal Inputs'!L244</t>
  </si>
  <si>
    <t>Appraisal Inputs'!L245</t>
  </si>
  <si>
    <t>Appraisal Inputs'!L246</t>
  </si>
  <si>
    <t>Appraisal Inputs'!L247</t>
  </si>
  <si>
    <t>Appraisal Inputs'!L248</t>
  </si>
  <si>
    <t>Appraisal Inputs'!L249</t>
  </si>
  <si>
    <t>Appraisal Inputs'!L250</t>
  </si>
  <si>
    <t>Appraisal Inputs'!L251</t>
  </si>
  <si>
    <t>Appraisal Inputs'!L252</t>
  </si>
  <si>
    <t>Appraisal Inputs'!L253</t>
  </si>
  <si>
    <t>Appraisal Inputs'!L254</t>
  </si>
  <si>
    <t>Appraisal Inputs'!L255</t>
  </si>
  <si>
    <t>Appraisal Inputs'!L256</t>
  </si>
  <si>
    <t>Appraisal Inputs'!L257</t>
  </si>
  <si>
    <t>Appraisal Inputs'!L258</t>
  </si>
  <si>
    <t>Appraisal Inputs'!L259</t>
  </si>
  <si>
    <t>Appraisal Inputs'!L260</t>
  </si>
  <si>
    <t>Appraisal Inputs'!L261</t>
  </si>
  <si>
    <t>Appraisal Inputs'!L262</t>
  </si>
  <si>
    <t>Appraisal Inputs'!L263</t>
  </si>
  <si>
    <t>Appraisal Inputs'!L264</t>
  </si>
  <si>
    <t>Appraisal Inputs'!L265</t>
  </si>
  <si>
    <t>Appraisal Inputs'!L266</t>
  </si>
  <si>
    <t>Appraisal Inputs'!L267</t>
  </si>
  <si>
    <t>Appraisal Inputs'!L268</t>
  </si>
  <si>
    <t>Appraisal Inputs'!L269</t>
  </si>
  <si>
    <t>Appraisal Inputs'!L270</t>
  </si>
  <si>
    <t>Appraisal Inputs'!L271</t>
  </si>
  <si>
    <t>Appraisal Inputs'!L272</t>
  </si>
  <si>
    <t>Appraisal Inputs'!L273</t>
  </si>
  <si>
    <t>Appraisal Inputs'!L274</t>
  </si>
  <si>
    <t>Appraisal Inputs'!L275</t>
  </si>
  <si>
    <t>Appraisal Inputs'!L276</t>
  </si>
  <si>
    <t>Appraisal Inputs'!L277</t>
  </si>
  <si>
    <t>Appraisal Inputs'!L278</t>
  </si>
  <si>
    <t>Appraisal Inputs'!L279</t>
  </si>
  <si>
    <t>Appraisal Inputs'!L280</t>
  </si>
  <si>
    <t>Appraisal Inputs'!L281</t>
  </si>
  <si>
    <t>Appraisal Inputs'!M240</t>
  </si>
  <si>
    <t>Appraisal Inputs'!M241</t>
  </si>
  <si>
    <t>Appraisal Inputs'!M242</t>
  </si>
  <si>
    <t>Appraisal Inputs'!M243</t>
  </si>
  <si>
    <t>Appraisal Inputs'!M244</t>
  </si>
  <si>
    <t>Appraisal Inputs'!M245</t>
  </si>
  <si>
    <t>Appraisal Inputs'!M246</t>
  </si>
  <si>
    <t>Appraisal Inputs'!M247</t>
  </si>
  <si>
    <t>Appraisal Inputs'!M248</t>
  </si>
  <si>
    <t>Appraisal Inputs'!M249</t>
  </si>
  <si>
    <t>Appraisal Inputs'!M250</t>
  </si>
  <si>
    <t>Appraisal Inputs'!M251</t>
  </si>
  <si>
    <t>Appraisal Inputs'!M252</t>
  </si>
  <si>
    <t>Appraisal Inputs'!M253</t>
  </si>
  <si>
    <t>Appraisal Inputs'!M254</t>
  </si>
  <si>
    <t>Appraisal Inputs'!M255</t>
  </si>
  <si>
    <t>Appraisal Inputs'!M256</t>
  </si>
  <si>
    <t>Appraisal Inputs'!M257</t>
  </si>
  <si>
    <t>Appraisal Inputs'!M258</t>
  </si>
  <si>
    <t>Appraisal Inputs'!M259</t>
  </si>
  <si>
    <t>Appraisal Inputs'!M260</t>
  </si>
  <si>
    <t>Appraisal Inputs'!M261</t>
  </si>
  <si>
    <t>Appraisal Inputs'!M262</t>
  </si>
  <si>
    <t>Appraisal Inputs'!M263</t>
  </si>
  <si>
    <t>Appraisal Inputs'!M264</t>
  </si>
  <si>
    <t>Appraisal Inputs'!M265</t>
  </si>
  <si>
    <t>Appraisal Inputs'!M266</t>
  </si>
  <si>
    <t>Appraisal Inputs'!M267</t>
  </si>
  <si>
    <t>Appraisal Inputs'!M268</t>
  </si>
  <si>
    <t>Appraisal Inputs'!M269</t>
  </si>
  <si>
    <t>Appraisal Inputs'!M270</t>
  </si>
  <si>
    <t>Appraisal Inputs'!M271</t>
  </si>
  <si>
    <t>Appraisal Inputs'!M272</t>
  </si>
  <si>
    <t>Appraisal Inputs'!M273</t>
  </si>
  <si>
    <t>Appraisal Inputs'!M274</t>
  </si>
  <si>
    <t>Appraisal Inputs'!M275</t>
  </si>
  <si>
    <t>Appraisal Inputs'!M276</t>
  </si>
  <si>
    <t>Appraisal Inputs'!M277</t>
  </si>
  <si>
    <t>Appraisal Inputs'!M278</t>
  </si>
  <si>
    <t>Appraisal Inputs'!M279</t>
  </si>
  <si>
    <t>Appraisal Inputs'!M280</t>
  </si>
  <si>
    <t>Appraisal Inputs'!M281</t>
  </si>
  <si>
    <t>Appraisal Inputs'!N241</t>
  </si>
  <si>
    <t>Appraisal Inputs'!N242</t>
  </si>
  <si>
    <t>Appraisal Inputs'!N243</t>
  </si>
  <si>
    <t>Appraisal Inputs'!N244</t>
  </si>
  <si>
    <t>Appraisal Inputs'!N245</t>
  </si>
  <si>
    <t>Appraisal Inputs'!N246</t>
  </si>
  <si>
    <t>Appraisal Inputs'!N247</t>
  </si>
  <si>
    <t>Appraisal Inputs'!N248</t>
  </si>
  <si>
    <t>Appraisal Inputs'!N249</t>
  </si>
  <si>
    <t>Appraisal Inputs'!N250</t>
  </si>
  <si>
    <t>Appraisal Inputs'!N251</t>
  </si>
  <si>
    <t>Appraisal Inputs'!N252</t>
  </si>
  <si>
    <t>Appraisal Inputs'!N253</t>
  </si>
  <si>
    <t>Appraisal Inputs'!N254</t>
  </si>
  <si>
    <t>Appraisal Inputs'!N255</t>
  </si>
  <si>
    <t>Appraisal Inputs'!N256</t>
  </si>
  <si>
    <t>Appraisal Inputs'!N257</t>
  </si>
  <si>
    <t>Appraisal Inputs'!N258</t>
  </si>
  <si>
    <t>Appraisal Inputs'!N259</t>
  </si>
  <si>
    <t>Appraisal Inputs'!N260</t>
  </si>
  <si>
    <t>Appraisal Inputs'!N261</t>
  </si>
  <si>
    <t>Appraisal Inputs'!N262</t>
  </si>
  <si>
    <t>Appraisal Inputs'!N263</t>
  </si>
  <si>
    <t>Appraisal Inputs'!N264</t>
  </si>
  <si>
    <t>Appraisal Inputs'!N265</t>
  </si>
  <si>
    <t>Appraisal Inputs'!N266</t>
  </si>
  <si>
    <t>Appraisal Inputs'!N267</t>
  </si>
  <si>
    <t>Appraisal Inputs'!N268</t>
  </si>
  <si>
    <t>Appraisal Inputs'!N269</t>
  </si>
  <si>
    <t>Appraisal Inputs'!N270</t>
  </si>
  <si>
    <t>Appraisal Inputs'!N271</t>
  </si>
  <si>
    <t>Appraisal Inputs'!N272</t>
  </si>
  <si>
    <t>Appraisal Inputs'!N273</t>
  </si>
  <si>
    <t>Appraisal Inputs'!N274</t>
  </si>
  <si>
    <t>Appraisal Inputs'!N275</t>
  </si>
  <si>
    <t>Appraisal Inputs'!N276</t>
  </si>
  <si>
    <t>Appraisal Inputs'!N277</t>
  </si>
  <si>
    <t>Appraisal Inputs'!N278</t>
  </si>
  <si>
    <t>Appraisal Inputs'!N279</t>
  </si>
  <si>
    <t>Appraisal Inputs'!N280</t>
  </si>
  <si>
    <t>Appraisal Inputs'!N281</t>
  </si>
  <si>
    <t>Appraisal Inputs'!O241</t>
  </si>
  <si>
    <t>Appraisal Inputs'!O242</t>
  </si>
  <si>
    <t>Appraisal Inputs'!O243</t>
  </si>
  <si>
    <t>Appraisal Inputs'!O244</t>
  </si>
  <si>
    <t>Appraisal Inputs'!O245</t>
  </si>
  <si>
    <t>Appraisal Inputs'!O246</t>
  </si>
  <si>
    <t>Appraisal Inputs'!O247</t>
  </si>
  <si>
    <t>Appraisal Inputs'!O248</t>
  </si>
  <si>
    <t>Appraisal Inputs'!O249</t>
  </si>
  <si>
    <t>Appraisal Inputs'!O250</t>
  </si>
  <si>
    <t>Appraisal Inputs'!O251</t>
  </si>
  <si>
    <t>Appraisal Inputs'!O252</t>
  </si>
  <si>
    <t>Appraisal Inputs'!O253</t>
  </si>
  <si>
    <t>Appraisal Inputs'!O254</t>
  </si>
  <si>
    <t>Appraisal Inputs'!O255</t>
  </si>
  <si>
    <t>Appraisal Inputs'!O256</t>
  </si>
  <si>
    <t>Appraisal Inputs'!O257</t>
  </si>
  <si>
    <t>Appraisal Inputs'!O258</t>
  </si>
  <si>
    <t>Appraisal Inputs'!O259</t>
  </si>
  <si>
    <t>Appraisal Inputs'!O260</t>
  </si>
  <si>
    <t>Appraisal Inputs'!O261</t>
  </si>
  <si>
    <t>Appraisal Inputs'!O262</t>
  </si>
  <si>
    <t>Appraisal Inputs'!O263</t>
  </si>
  <si>
    <t>Appraisal Inputs'!O264</t>
  </si>
  <si>
    <t>Appraisal Inputs'!O265</t>
  </si>
  <si>
    <t>Appraisal Inputs'!O266</t>
  </si>
  <si>
    <t>Appraisal Inputs'!O267</t>
  </si>
  <si>
    <t>Appraisal Inputs'!O268</t>
  </si>
  <si>
    <t>Appraisal Inputs'!O269</t>
  </si>
  <si>
    <t>Appraisal Inputs'!O270</t>
  </si>
  <si>
    <t>Appraisal Inputs'!O271</t>
  </si>
  <si>
    <t>Appraisal Inputs'!O272</t>
  </si>
  <si>
    <t>Appraisal Inputs'!O273</t>
  </si>
  <si>
    <t>Appraisal Inputs'!O274</t>
  </si>
  <si>
    <t>Appraisal Inputs'!O275</t>
  </si>
  <si>
    <t>Appraisal Inputs'!O276</t>
  </si>
  <si>
    <t>Appraisal Inputs'!O277</t>
  </si>
  <si>
    <t>Appraisal Inputs'!O278</t>
  </si>
  <si>
    <t>Appraisal Inputs'!O279</t>
  </si>
  <si>
    <t>Appraisal Inputs'!O280</t>
  </si>
  <si>
    <t>Appraisal Inputs'!O281</t>
  </si>
  <si>
    <t>Appraisal Inputs'!P241</t>
  </si>
  <si>
    <t>Appraisal Inputs'!P242</t>
  </si>
  <si>
    <t>Appraisal Inputs'!P243</t>
  </si>
  <si>
    <t>Appraisal Inputs'!P244</t>
  </si>
  <si>
    <t>Appraisal Inputs'!P245</t>
  </si>
  <si>
    <t>Appraisal Inputs'!P246</t>
  </si>
  <si>
    <t>Appraisal Inputs'!P247</t>
  </si>
  <si>
    <t>Appraisal Inputs'!P248</t>
  </si>
  <si>
    <t>Appraisal Inputs'!P249</t>
  </si>
  <si>
    <t>Appraisal Inputs'!P250</t>
  </si>
  <si>
    <t>Appraisal Inputs'!P251</t>
  </si>
  <si>
    <t>Appraisal Inputs'!P252</t>
  </si>
  <si>
    <t>Appraisal Inputs'!P253</t>
  </si>
  <si>
    <t>Appraisal Inputs'!P254</t>
  </si>
  <si>
    <t>Appraisal Inputs'!P255</t>
  </si>
  <si>
    <t>Appraisal Inputs'!P256</t>
  </si>
  <si>
    <t>Appraisal Inputs'!P257</t>
  </si>
  <si>
    <t>Appraisal Inputs'!P258</t>
  </si>
  <si>
    <t>Appraisal Inputs'!P259</t>
  </si>
  <si>
    <t>Appraisal Inputs'!P260</t>
  </si>
  <si>
    <t>Appraisal Inputs'!P261</t>
  </si>
  <si>
    <t>Appraisal Inputs'!P262</t>
  </si>
  <si>
    <t>Appraisal Inputs'!P263</t>
  </si>
  <si>
    <t>Appraisal Inputs'!P264</t>
  </si>
  <si>
    <t>Appraisal Inputs'!P265</t>
  </si>
  <si>
    <t>Appraisal Inputs'!P266</t>
  </si>
  <si>
    <t>Appraisal Inputs'!P267</t>
  </si>
  <si>
    <t>Appraisal Inputs'!P268</t>
  </si>
  <si>
    <t>Appraisal Inputs'!P269</t>
  </si>
  <si>
    <t>Appraisal Inputs'!P270</t>
  </si>
  <si>
    <t>Appraisal Inputs'!P271</t>
  </si>
  <si>
    <t>Appraisal Inputs'!P272</t>
  </si>
  <si>
    <t>Appraisal Inputs'!P273</t>
  </si>
  <si>
    <t>Appraisal Inputs'!P274</t>
  </si>
  <si>
    <t>Appraisal Inputs'!P275</t>
  </si>
  <si>
    <t>Appraisal Inputs'!P276</t>
  </si>
  <si>
    <t>Appraisal Inputs'!P277</t>
  </si>
  <si>
    <t>Appraisal Inputs'!P278</t>
  </si>
  <si>
    <t>Appraisal Inputs'!P279</t>
  </si>
  <si>
    <t>Appraisal Inputs'!P280</t>
  </si>
  <si>
    <t>Appraisal Inputs'!P281</t>
  </si>
  <si>
    <t>Appraisal Inputs'!Q240</t>
  </si>
  <si>
    <t>Appraisal Inputs'!Q241</t>
  </si>
  <si>
    <t>Appraisal Inputs'!Q242</t>
  </si>
  <si>
    <t>Appraisal Inputs'!Q243</t>
  </si>
  <si>
    <t>Appraisal Inputs'!Q244</t>
  </si>
  <si>
    <t>Appraisal Inputs'!Q245</t>
  </si>
  <si>
    <t>Appraisal Inputs'!Q246</t>
  </si>
  <si>
    <t>Appraisal Inputs'!Q247</t>
  </si>
  <si>
    <t>Appraisal Inputs'!Q248</t>
  </si>
  <si>
    <t>Appraisal Inputs'!Q249</t>
  </si>
  <si>
    <t>Appraisal Inputs'!Q250</t>
  </si>
  <si>
    <t>Appraisal Inputs'!Q251</t>
  </si>
  <si>
    <t>Appraisal Inputs'!Q252</t>
  </si>
  <si>
    <t>Appraisal Inputs'!Q253</t>
  </si>
  <si>
    <t>Appraisal Inputs'!Q254</t>
  </si>
  <si>
    <t>Appraisal Inputs'!Q255</t>
  </si>
  <si>
    <t>Appraisal Inputs'!Q256</t>
  </si>
  <si>
    <t>Appraisal Inputs'!Q257</t>
  </si>
  <si>
    <t>Appraisal Inputs'!Q258</t>
  </si>
  <si>
    <t>Appraisal Inputs'!Q259</t>
  </si>
  <si>
    <t>Appraisal Inputs'!Q260</t>
  </si>
  <si>
    <t>Appraisal Inputs'!Q261</t>
  </si>
  <si>
    <t>Appraisal Inputs'!Q262</t>
  </si>
  <si>
    <t>Appraisal Inputs'!Q263</t>
  </si>
  <si>
    <t>Appraisal Inputs'!Q264</t>
  </si>
  <si>
    <t>Appraisal Inputs'!Q265</t>
  </si>
  <si>
    <t>Appraisal Inputs'!Q266</t>
  </si>
  <si>
    <t>Appraisal Inputs'!Q267</t>
  </si>
  <si>
    <t>Appraisal Inputs'!Q268</t>
  </si>
  <si>
    <t>Appraisal Inputs'!Q269</t>
  </si>
  <si>
    <t>Appraisal Inputs'!Q270</t>
  </si>
  <si>
    <t>Appraisal Inputs'!Q271</t>
  </si>
  <si>
    <t>Appraisal Inputs'!Q272</t>
  </si>
  <si>
    <t>Appraisal Inputs'!Q273</t>
  </si>
  <si>
    <t>Appraisal Inputs'!Q274</t>
  </si>
  <si>
    <t>Appraisal Inputs'!Q275</t>
  </si>
  <si>
    <t>Appraisal Inputs'!Q276</t>
  </si>
  <si>
    <t>Appraisal Inputs'!Q277</t>
  </si>
  <si>
    <t>Appraisal Inputs'!Q278</t>
  </si>
  <si>
    <t>Appraisal Inputs'!Q279</t>
  </si>
  <si>
    <t>Appraisal Inputs'!Q280</t>
  </si>
  <si>
    <t>Appraisal Inputs'!Q281</t>
  </si>
  <si>
    <t>Appraisal Inputs'!R241</t>
  </si>
  <si>
    <t>Appraisal Inputs'!R242</t>
  </si>
  <si>
    <t>Appraisal Inputs'!R243</t>
  </si>
  <si>
    <t>Appraisal Inputs'!R244</t>
  </si>
  <si>
    <t>Appraisal Inputs'!R245</t>
  </si>
  <si>
    <t>Appraisal Inputs'!R246</t>
  </si>
  <si>
    <t>Appraisal Inputs'!R247</t>
  </si>
  <si>
    <t>Appraisal Inputs'!R248</t>
  </si>
  <si>
    <t>Appraisal Inputs'!R249</t>
  </si>
  <si>
    <t>Appraisal Inputs'!R250</t>
  </si>
  <si>
    <t>Appraisal Inputs'!R251</t>
  </si>
  <si>
    <t>Appraisal Inputs'!R252</t>
  </si>
  <si>
    <t>Appraisal Inputs'!R253</t>
  </si>
  <si>
    <t>Appraisal Inputs'!R254</t>
  </si>
  <si>
    <t>Appraisal Inputs'!R255</t>
  </si>
  <si>
    <t>Appraisal Inputs'!R256</t>
  </si>
  <si>
    <t>Appraisal Inputs'!R257</t>
  </si>
  <si>
    <t>Appraisal Inputs'!R258</t>
  </si>
  <si>
    <t>Appraisal Inputs'!R259</t>
  </si>
  <si>
    <t>Appraisal Inputs'!R260</t>
  </si>
  <si>
    <t>Appraisal Inputs'!R261</t>
  </si>
  <si>
    <t>Appraisal Inputs'!R262</t>
  </si>
  <si>
    <t>Appraisal Inputs'!R263</t>
  </si>
  <si>
    <t>Appraisal Inputs'!R264</t>
  </si>
  <si>
    <t>Appraisal Inputs'!R265</t>
  </si>
  <si>
    <t>Appraisal Inputs'!R266</t>
  </si>
  <si>
    <t>Appraisal Inputs'!R267</t>
  </si>
  <si>
    <t>Appraisal Inputs'!R268</t>
  </si>
  <si>
    <t>Appraisal Inputs'!R269</t>
  </si>
  <si>
    <t>Appraisal Inputs'!R270</t>
  </si>
  <si>
    <t>Appraisal Inputs'!R271</t>
  </si>
  <si>
    <t>Appraisal Inputs'!R272</t>
  </si>
  <si>
    <t>Appraisal Inputs'!R273</t>
  </si>
  <si>
    <t>Appraisal Inputs'!R274</t>
  </si>
  <si>
    <t>Appraisal Inputs'!R275</t>
  </si>
  <si>
    <t>Appraisal Inputs'!R276</t>
  </si>
  <si>
    <t>Appraisal Inputs'!R277</t>
  </si>
  <si>
    <t>Appraisal Inputs'!R278</t>
  </si>
  <si>
    <t>Appraisal Inputs'!R279</t>
  </si>
  <si>
    <t>Appraisal Inputs'!R280</t>
  </si>
  <si>
    <t>Appraisal Inputs'!R281</t>
  </si>
  <si>
    <t>Appraisal Inputs'!S241</t>
  </si>
  <si>
    <t>Appraisal Inputs'!S242</t>
  </si>
  <si>
    <t>Appraisal Inputs'!S243</t>
  </si>
  <si>
    <t>Appraisal Inputs'!S244</t>
  </si>
  <si>
    <t>Appraisal Inputs'!S245</t>
  </si>
  <si>
    <t>Appraisal Inputs'!S246</t>
  </si>
  <si>
    <t>Appraisal Inputs'!S247</t>
  </si>
  <si>
    <t>Appraisal Inputs'!S248</t>
  </si>
  <si>
    <t>Appraisal Inputs'!S249</t>
  </si>
  <si>
    <t>Appraisal Inputs'!S250</t>
  </si>
  <si>
    <t>Appraisal Inputs'!S251</t>
  </si>
  <si>
    <t>Appraisal Inputs'!S252</t>
  </si>
  <si>
    <t>Appraisal Inputs'!S253</t>
  </si>
  <si>
    <t>Appraisal Inputs'!S254</t>
  </si>
  <si>
    <t>Appraisal Inputs'!S255</t>
  </si>
  <si>
    <t>Appraisal Inputs'!S256</t>
  </si>
  <si>
    <t>Appraisal Inputs'!S257</t>
  </si>
  <si>
    <t>Appraisal Inputs'!S258</t>
  </si>
  <si>
    <t>Appraisal Inputs'!S259</t>
  </si>
  <si>
    <t>Appraisal Inputs'!S260</t>
  </si>
  <si>
    <t>Appraisal Inputs'!S261</t>
  </si>
  <si>
    <t>Appraisal Inputs'!S262</t>
  </si>
  <si>
    <t>Appraisal Inputs'!S263</t>
  </si>
  <si>
    <t>Appraisal Inputs'!S264</t>
  </si>
  <si>
    <t>Appraisal Inputs'!S265</t>
  </si>
  <si>
    <t>Appraisal Inputs'!S266</t>
  </si>
  <si>
    <t>Appraisal Inputs'!S267</t>
  </si>
  <si>
    <t>Appraisal Inputs'!S268</t>
  </si>
  <si>
    <t>Appraisal Inputs'!S269</t>
  </si>
  <si>
    <t>Appraisal Inputs'!S270</t>
  </si>
  <si>
    <t>Appraisal Inputs'!S271</t>
  </si>
  <si>
    <t>Appraisal Inputs'!S272</t>
  </si>
  <si>
    <t>Appraisal Inputs'!S273</t>
  </si>
  <si>
    <t>Appraisal Inputs'!S274</t>
  </si>
  <si>
    <t>Appraisal Inputs'!S275</t>
  </si>
  <si>
    <t>Appraisal Inputs'!S276</t>
  </si>
  <si>
    <t>Appraisal Inputs'!S277</t>
  </si>
  <si>
    <t>Appraisal Inputs'!S278</t>
  </si>
  <si>
    <t>Appraisal Inputs'!S279</t>
  </si>
  <si>
    <t>Appraisal Inputs'!S280</t>
  </si>
  <si>
    <t>Appraisal Inputs'!S281</t>
  </si>
  <si>
    <t>Appraisal Inputs'!T241</t>
  </si>
  <si>
    <t>Appraisal Inputs'!T242</t>
  </si>
  <si>
    <t>Appraisal Inputs'!T243</t>
  </si>
  <si>
    <t>Appraisal Inputs'!T244</t>
  </si>
  <si>
    <t>Appraisal Inputs'!T245</t>
  </si>
  <si>
    <t>Appraisal Inputs'!T246</t>
  </si>
  <si>
    <t>Appraisal Inputs'!T247</t>
  </si>
  <si>
    <t>Appraisal Inputs'!T248</t>
  </si>
  <si>
    <t>Appraisal Inputs'!T249</t>
  </si>
  <si>
    <t>Appraisal Inputs'!T250</t>
  </si>
  <si>
    <t>Appraisal Inputs'!T251</t>
  </si>
  <si>
    <t>Appraisal Inputs'!T252</t>
  </si>
  <si>
    <t>Appraisal Inputs'!T253</t>
  </si>
  <si>
    <t>Appraisal Inputs'!T254</t>
  </si>
  <si>
    <t>Appraisal Inputs'!T255</t>
  </si>
  <si>
    <t>Appraisal Inputs'!T256</t>
  </si>
  <si>
    <t>Appraisal Inputs'!T257</t>
  </si>
  <si>
    <t>Appraisal Inputs'!T258</t>
  </si>
  <si>
    <t>Appraisal Inputs'!T259</t>
  </si>
  <si>
    <t>Appraisal Inputs'!T260</t>
  </si>
  <si>
    <t>Appraisal Inputs'!T261</t>
  </si>
  <si>
    <t>Appraisal Inputs'!T262</t>
  </si>
  <si>
    <t>Appraisal Inputs'!T263</t>
  </si>
  <si>
    <t>Appraisal Inputs'!T264</t>
  </si>
  <si>
    <t>Appraisal Inputs'!T265</t>
  </si>
  <si>
    <t>Appraisal Inputs'!T266</t>
  </si>
  <si>
    <t>Appraisal Inputs'!T267</t>
  </si>
  <si>
    <t>Appraisal Inputs'!T268</t>
  </si>
  <si>
    <t>Appraisal Inputs'!T269</t>
  </si>
  <si>
    <t>Appraisal Inputs'!T270</t>
  </si>
  <si>
    <t>Appraisal Inputs'!T271</t>
  </si>
  <si>
    <t>Appraisal Inputs'!T272</t>
  </si>
  <si>
    <t>Appraisal Inputs'!T273</t>
  </si>
  <si>
    <t>Appraisal Inputs'!T274</t>
  </si>
  <si>
    <t>Appraisal Inputs'!T275</t>
  </si>
  <si>
    <t>Appraisal Inputs'!T276</t>
  </si>
  <si>
    <t>Appraisal Inputs'!T277</t>
  </si>
  <si>
    <t>Appraisal Inputs'!T278</t>
  </si>
  <si>
    <t>Appraisal Inputs'!T279</t>
  </si>
  <si>
    <t>Appraisal Inputs'!T280</t>
  </si>
  <si>
    <t>Appraisal Inputs'!T281</t>
  </si>
  <si>
    <t>Appraisal Inputs'!D294</t>
  </si>
  <si>
    <t>Appraisal Inputs'!D295</t>
  </si>
  <si>
    <t>Appraisal Inputs'!D296</t>
  </si>
  <si>
    <t>Appraisal Inputs'!D297</t>
  </si>
  <si>
    <t>Appraisal Inputs'!D298</t>
  </si>
  <si>
    <t>Appraisal Inputs'!D299</t>
  </si>
  <si>
    <t>Appraisal Inputs'!D300</t>
  </si>
  <si>
    <t>Appraisal Inputs'!D301</t>
  </si>
  <si>
    <t>Appraisal Inputs'!D302</t>
  </si>
  <si>
    <t>Appraisal Inputs'!D303</t>
  </si>
  <si>
    <t>Appraisal Inputs'!D304</t>
  </si>
  <si>
    <t>Appraisal Inputs'!D305</t>
  </si>
  <si>
    <t>Appraisal Inputs'!D306</t>
  </si>
  <si>
    <t>Appraisal Inputs'!D307</t>
  </si>
  <si>
    <t>Appraisal Inputs'!D308</t>
  </si>
  <si>
    <t>Appraisal Inputs'!D309</t>
  </si>
  <si>
    <t>Appraisal Inputs'!D310</t>
  </si>
  <si>
    <t>Appraisal Inputs'!D311</t>
  </si>
  <si>
    <t>Appraisal Inputs'!D312</t>
  </si>
  <si>
    <t>Appraisal Inputs'!D313</t>
  </si>
  <si>
    <t>Appraisal Inputs'!D314</t>
  </si>
  <si>
    <t>Appraisal Inputs'!D315</t>
  </si>
  <si>
    <t>Appraisal Inputs'!D316</t>
  </si>
  <si>
    <t>Appraisal Inputs'!D317</t>
  </si>
  <si>
    <t>Appraisal Inputs'!D318</t>
  </si>
  <si>
    <t>Appraisal Inputs'!D319</t>
  </si>
  <si>
    <t>Appraisal Inputs'!D320</t>
  </si>
  <si>
    <t>Appraisal Inputs'!D321</t>
  </si>
  <si>
    <t>Appraisal Inputs'!D322</t>
  </si>
  <si>
    <t>Appraisal Inputs'!D323</t>
  </si>
  <si>
    <t>Appraisal Inputs'!D324</t>
  </si>
  <si>
    <t>Appraisal Inputs'!D325</t>
  </si>
  <si>
    <t>Appraisal Inputs'!D326</t>
  </si>
  <si>
    <t>Appraisal Inputs'!D327</t>
  </si>
  <si>
    <t>Appraisal Inputs'!D328</t>
  </si>
  <si>
    <t>Appraisal Inputs'!D329</t>
  </si>
  <si>
    <t>Appraisal Inputs'!D330</t>
  </si>
  <si>
    <t>Appraisal Inputs'!D331</t>
  </si>
  <si>
    <t>Appraisal Inputs'!D332</t>
  </si>
  <si>
    <t>Appraisal Inputs'!D333</t>
  </si>
  <si>
    <t>Appraisal Inputs'!D334</t>
  </si>
  <si>
    <t>Appraisal Inputs'!E294</t>
  </si>
  <si>
    <t>Appraisal Inputs'!E295</t>
  </si>
  <si>
    <t>Appraisal Inputs'!E296</t>
  </si>
  <si>
    <t>Appraisal Inputs'!E297</t>
  </si>
  <si>
    <t>Appraisal Inputs'!E298</t>
  </si>
  <si>
    <t>Appraisal Inputs'!E299</t>
  </si>
  <si>
    <t>Appraisal Inputs'!E300</t>
  </si>
  <si>
    <t>Appraisal Inputs'!E301</t>
  </si>
  <si>
    <t>Appraisal Inputs'!E302</t>
  </si>
  <si>
    <t>Appraisal Inputs'!E303</t>
  </si>
  <si>
    <t>Appraisal Inputs'!E304</t>
  </si>
  <si>
    <t>Appraisal Inputs'!E305</t>
  </si>
  <si>
    <t>Appraisal Inputs'!E306</t>
  </si>
  <si>
    <t>Appraisal Inputs'!E307</t>
  </si>
  <si>
    <t>Appraisal Inputs'!E308</t>
  </si>
  <si>
    <t>Appraisal Inputs'!E309</t>
  </si>
  <si>
    <t>Appraisal Inputs'!E310</t>
  </si>
  <si>
    <t>Appraisal Inputs'!E311</t>
  </si>
  <si>
    <t>Appraisal Inputs'!E312</t>
  </si>
  <si>
    <t>Appraisal Inputs'!E313</t>
  </si>
  <si>
    <t>Appraisal Inputs'!E314</t>
  </si>
  <si>
    <t>Appraisal Inputs'!E315</t>
  </si>
  <si>
    <t>Appraisal Inputs'!E316</t>
  </si>
  <si>
    <t>Appraisal Inputs'!E317</t>
  </si>
  <si>
    <t>Appraisal Inputs'!E318</t>
  </si>
  <si>
    <t>Appraisal Inputs'!E319</t>
  </si>
  <si>
    <t>Appraisal Inputs'!E320</t>
  </si>
  <si>
    <t>Appraisal Inputs'!E321</t>
  </si>
  <si>
    <t>Appraisal Inputs'!E322</t>
  </si>
  <si>
    <t>Appraisal Inputs'!E323</t>
  </si>
  <si>
    <t>Appraisal Inputs'!E324</t>
  </si>
  <si>
    <t>Appraisal Inputs'!E325</t>
  </si>
  <si>
    <t>Appraisal Inputs'!E326</t>
  </si>
  <si>
    <t>Appraisal Inputs'!E327</t>
  </si>
  <si>
    <t>Appraisal Inputs'!E328</t>
  </si>
  <si>
    <t>Appraisal Inputs'!E329</t>
  </si>
  <si>
    <t>Appraisal Inputs'!E330</t>
  </si>
  <si>
    <t>Appraisal Inputs'!E331</t>
  </si>
  <si>
    <t>Appraisal Inputs'!E332</t>
  </si>
  <si>
    <t>Appraisal Inputs'!E333</t>
  </si>
  <si>
    <t>Appraisal Inputs'!E334</t>
  </si>
  <si>
    <t>Appraisal Inputs'!F294</t>
  </si>
  <si>
    <t>Appraisal Inputs'!F295</t>
  </si>
  <si>
    <t>Appraisal Inputs'!F296</t>
  </si>
  <si>
    <t>Appraisal Inputs'!F297</t>
  </si>
  <si>
    <t>Appraisal Inputs'!F298</t>
  </si>
  <si>
    <t>Appraisal Inputs'!F299</t>
  </si>
  <si>
    <t>Appraisal Inputs'!F300</t>
  </si>
  <si>
    <t>Appraisal Inputs'!F301</t>
  </si>
  <si>
    <t>Appraisal Inputs'!F302</t>
  </si>
  <si>
    <t>Appraisal Inputs'!F303</t>
  </si>
  <si>
    <t>Appraisal Inputs'!F304</t>
  </si>
  <si>
    <t>Appraisal Inputs'!F305</t>
  </si>
  <si>
    <t>Appraisal Inputs'!F306</t>
  </si>
  <si>
    <t>Appraisal Inputs'!F307</t>
  </si>
  <si>
    <t>Appraisal Inputs'!F308</t>
  </si>
  <si>
    <t>Appraisal Inputs'!F309</t>
  </si>
  <si>
    <t>Appraisal Inputs'!F310</t>
  </si>
  <si>
    <t>Appraisal Inputs'!F311</t>
  </si>
  <si>
    <t>Appraisal Inputs'!F312</t>
  </si>
  <si>
    <t>Appraisal Inputs'!F313</t>
  </si>
  <si>
    <t>Appraisal Inputs'!F314</t>
  </si>
  <si>
    <t>Appraisal Inputs'!F315</t>
  </si>
  <si>
    <t>Appraisal Inputs'!F316</t>
  </si>
  <si>
    <t>Appraisal Inputs'!F317</t>
  </si>
  <si>
    <t>Appraisal Inputs'!F318</t>
  </si>
  <si>
    <t>Appraisal Inputs'!F319</t>
  </si>
  <si>
    <t>Appraisal Inputs'!F320</t>
  </si>
  <si>
    <t>Appraisal Inputs'!F321</t>
  </si>
  <si>
    <t>Appraisal Inputs'!F322</t>
  </si>
  <si>
    <t>Appraisal Inputs'!F323</t>
  </si>
  <si>
    <t>Appraisal Inputs'!F324</t>
  </si>
  <si>
    <t>Appraisal Inputs'!F325</t>
  </si>
  <si>
    <t>Appraisal Inputs'!F326</t>
  </si>
  <si>
    <t>Appraisal Inputs'!F327</t>
  </si>
  <si>
    <t>Appraisal Inputs'!F328</t>
  </si>
  <si>
    <t>Appraisal Inputs'!F329</t>
  </si>
  <si>
    <t>Appraisal Inputs'!F330</t>
  </si>
  <si>
    <t>Appraisal Inputs'!F331</t>
  </si>
  <si>
    <t>Appraisal Inputs'!F332</t>
  </si>
  <si>
    <t>Appraisal Inputs'!F333</t>
  </si>
  <si>
    <t>Appraisal Inputs'!F334</t>
  </si>
  <si>
    <t>Appraisal Inputs'!G294</t>
  </si>
  <si>
    <t>Appraisal Inputs'!G295</t>
  </si>
  <si>
    <t>Appraisal Inputs'!G296</t>
  </si>
  <si>
    <t>Appraisal Inputs'!G297</t>
  </si>
  <si>
    <t>Appraisal Inputs'!G298</t>
  </si>
  <si>
    <t>Appraisal Inputs'!G299</t>
  </si>
  <si>
    <t>Appraisal Inputs'!G300</t>
  </si>
  <si>
    <t>Appraisal Inputs'!G301</t>
  </si>
  <si>
    <t>Appraisal Inputs'!G302</t>
  </si>
  <si>
    <t>Appraisal Inputs'!G303</t>
  </si>
  <si>
    <t>Appraisal Inputs'!G304</t>
  </si>
  <si>
    <t>Appraisal Inputs'!G305</t>
  </si>
  <si>
    <t>Appraisal Inputs'!G306</t>
  </si>
  <si>
    <t>Appraisal Inputs'!G307</t>
  </si>
  <si>
    <t>Appraisal Inputs'!G308</t>
  </si>
  <si>
    <t>Appraisal Inputs'!G309</t>
  </si>
  <si>
    <t>Appraisal Inputs'!G310</t>
  </si>
  <si>
    <t>Appraisal Inputs'!G311</t>
  </si>
  <si>
    <t>Appraisal Inputs'!G312</t>
  </si>
  <si>
    <t>Appraisal Inputs'!G313</t>
  </si>
  <si>
    <t>Appraisal Inputs'!G314</t>
  </si>
  <si>
    <t>Appraisal Inputs'!G315</t>
  </si>
  <si>
    <t>Appraisal Inputs'!G316</t>
  </si>
  <si>
    <t>Appraisal Inputs'!G317</t>
  </si>
  <si>
    <t>Appraisal Inputs'!G318</t>
  </si>
  <si>
    <t>Appraisal Inputs'!G319</t>
  </si>
  <si>
    <t>Appraisal Inputs'!G320</t>
  </si>
  <si>
    <t>Appraisal Inputs'!G321</t>
  </si>
  <si>
    <t>Appraisal Inputs'!G322</t>
  </si>
  <si>
    <t>Appraisal Inputs'!G323</t>
  </si>
  <si>
    <t>Appraisal Inputs'!G324</t>
  </si>
  <si>
    <t>Appraisal Inputs'!G325</t>
  </si>
  <si>
    <t>Appraisal Inputs'!G326</t>
  </si>
  <si>
    <t>Appraisal Inputs'!G327</t>
  </si>
  <si>
    <t>Appraisal Inputs'!G328</t>
  </si>
  <si>
    <t>Appraisal Inputs'!G329</t>
  </si>
  <si>
    <t>Appraisal Inputs'!G330</t>
  </si>
  <si>
    <t>Appraisal Inputs'!G331</t>
  </si>
  <si>
    <t>Appraisal Inputs'!G332</t>
  </si>
  <si>
    <t>Appraisal Inputs'!G333</t>
  </si>
  <si>
    <t>Appraisal Inputs'!G334</t>
  </si>
  <si>
    <t>Appraisal Inputs'!H294</t>
  </si>
  <si>
    <t>Appraisal Inputs'!H295</t>
  </si>
  <si>
    <t>Appraisal Inputs'!H296</t>
  </si>
  <si>
    <t>Appraisal Inputs'!H297</t>
  </si>
  <si>
    <t>Appraisal Inputs'!H298</t>
  </si>
  <si>
    <t>Appraisal Inputs'!H299</t>
  </si>
  <si>
    <t>Appraisal Inputs'!H300</t>
  </si>
  <si>
    <t>Appraisal Inputs'!H301</t>
  </si>
  <si>
    <t>Appraisal Inputs'!H302</t>
  </si>
  <si>
    <t>Appraisal Inputs'!H303</t>
  </si>
  <si>
    <t>Appraisal Inputs'!H304</t>
  </si>
  <si>
    <t>Appraisal Inputs'!H305</t>
  </si>
  <si>
    <t>Appraisal Inputs'!H306</t>
  </si>
  <si>
    <t>Appraisal Inputs'!H307</t>
  </si>
  <si>
    <t>Appraisal Inputs'!H308</t>
  </si>
  <si>
    <t>Appraisal Inputs'!H309</t>
  </si>
  <si>
    <t>Appraisal Inputs'!H310</t>
  </si>
  <si>
    <t>Appraisal Inputs'!H311</t>
  </si>
  <si>
    <t>Appraisal Inputs'!H312</t>
  </si>
  <si>
    <t>Appraisal Inputs'!H313</t>
  </si>
  <si>
    <t>Appraisal Inputs'!H314</t>
  </si>
  <si>
    <t>Appraisal Inputs'!H315</t>
  </si>
  <si>
    <t>Appraisal Inputs'!H316</t>
  </si>
  <si>
    <t>Appraisal Inputs'!H317</t>
  </si>
  <si>
    <t>Appraisal Inputs'!H318</t>
  </si>
  <si>
    <t>Appraisal Inputs'!H319</t>
  </si>
  <si>
    <t>Appraisal Inputs'!H320</t>
  </si>
  <si>
    <t>Appraisal Inputs'!H321</t>
  </si>
  <si>
    <t>Appraisal Inputs'!H322</t>
  </si>
  <si>
    <t>Appraisal Inputs'!H323</t>
  </si>
  <si>
    <t>Appraisal Inputs'!H324</t>
  </si>
  <si>
    <t>Appraisal Inputs'!H325</t>
  </si>
  <si>
    <t>Appraisal Inputs'!H326</t>
  </si>
  <si>
    <t>Appraisal Inputs'!H327</t>
  </si>
  <si>
    <t>Appraisal Inputs'!H328</t>
  </si>
  <si>
    <t>Appraisal Inputs'!H329</t>
  </si>
  <si>
    <t>Appraisal Inputs'!H330</t>
  </si>
  <si>
    <t>Appraisal Inputs'!H331</t>
  </si>
  <si>
    <t>Appraisal Inputs'!H332</t>
  </si>
  <si>
    <t>Appraisal Inputs'!H333</t>
  </si>
  <si>
    <t>Appraisal Inputs'!H334</t>
  </si>
  <si>
    <t>Appraisal Inputs'!J294</t>
  </si>
  <si>
    <t>Appraisal Inputs'!J295</t>
  </si>
  <si>
    <t>Appraisal Inputs'!J296</t>
  </si>
  <si>
    <t>Appraisal Inputs'!J297</t>
  </si>
  <si>
    <t>Appraisal Inputs'!J298</t>
  </si>
  <si>
    <t>Appraisal Inputs'!J299</t>
  </si>
  <si>
    <t>Appraisal Inputs'!J300</t>
  </si>
  <si>
    <t>Appraisal Inputs'!J301</t>
  </si>
  <si>
    <t>Appraisal Inputs'!J302</t>
  </si>
  <si>
    <t>Appraisal Inputs'!J303</t>
  </si>
  <si>
    <t>Appraisal Inputs'!J304</t>
  </si>
  <si>
    <t>Appraisal Inputs'!J305</t>
  </si>
  <si>
    <t>Appraisal Inputs'!J306</t>
  </si>
  <si>
    <t>Appraisal Inputs'!J307</t>
  </si>
  <si>
    <t>Appraisal Inputs'!J308</t>
  </si>
  <si>
    <t>Appraisal Inputs'!J309</t>
  </si>
  <si>
    <t>Appraisal Inputs'!J310</t>
  </si>
  <si>
    <t>Appraisal Inputs'!J311</t>
  </si>
  <si>
    <t>Appraisal Inputs'!J312</t>
  </si>
  <si>
    <t>Appraisal Inputs'!J313</t>
  </si>
  <si>
    <t>Appraisal Inputs'!J314</t>
  </si>
  <si>
    <t>Appraisal Inputs'!J315</t>
  </si>
  <si>
    <t>Appraisal Inputs'!J316</t>
  </si>
  <si>
    <t>Appraisal Inputs'!J317</t>
  </si>
  <si>
    <t>Appraisal Inputs'!J318</t>
  </si>
  <si>
    <t>Appraisal Inputs'!J319</t>
  </si>
  <si>
    <t>Appraisal Inputs'!J320</t>
  </si>
  <si>
    <t>Appraisal Inputs'!J321</t>
  </si>
  <si>
    <t>Appraisal Inputs'!J322</t>
  </si>
  <si>
    <t>Appraisal Inputs'!J323</t>
  </si>
  <si>
    <t>Appraisal Inputs'!J324</t>
  </si>
  <si>
    <t>Appraisal Inputs'!J325</t>
  </si>
  <si>
    <t>Appraisal Inputs'!J326</t>
  </si>
  <si>
    <t>Appraisal Inputs'!J327</t>
  </si>
  <si>
    <t>Appraisal Inputs'!J328</t>
  </si>
  <si>
    <t>Appraisal Inputs'!J329</t>
  </si>
  <si>
    <t>Appraisal Inputs'!J330</t>
  </si>
  <si>
    <t>Appraisal Inputs'!J331</t>
  </si>
  <si>
    <t>Appraisal Inputs'!J332</t>
  </si>
  <si>
    <t>Appraisal Inputs'!J333</t>
  </si>
  <si>
    <t>Appraisal Inputs'!J334</t>
  </si>
  <si>
    <t>Appraisal Inputs'!K294</t>
  </si>
  <si>
    <t>Appraisal Inputs'!K295</t>
  </si>
  <si>
    <t>Appraisal Inputs'!K296</t>
  </si>
  <si>
    <t>Appraisal Inputs'!K297</t>
  </si>
  <si>
    <t>Appraisal Inputs'!K298</t>
  </si>
  <si>
    <t>Appraisal Inputs'!K299</t>
  </si>
  <si>
    <t>Appraisal Inputs'!K300</t>
  </si>
  <si>
    <t>Appraisal Inputs'!K301</t>
  </si>
  <si>
    <t>Appraisal Inputs'!K302</t>
  </si>
  <si>
    <t>Appraisal Inputs'!K303</t>
  </si>
  <si>
    <t>Appraisal Inputs'!K304</t>
  </si>
  <si>
    <t>Appraisal Inputs'!K305</t>
  </si>
  <si>
    <t>Appraisal Inputs'!K306</t>
  </si>
  <si>
    <t>Appraisal Inputs'!K307</t>
  </si>
  <si>
    <t>Appraisal Inputs'!K308</t>
  </si>
  <si>
    <t>Appraisal Inputs'!K309</t>
  </si>
  <si>
    <t>Appraisal Inputs'!K310</t>
  </si>
  <si>
    <t>Appraisal Inputs'!K311</t>
  </si>
  <si>
    <t>Appraisal Inputs'!K312</t>
  </si>
  <si>
    <t>Appraisal Inputs'!K313</t>
  </si>
  <si>
    <t>Appraisal Inputs'!K314</t>
  </si>
  <si>
    <t>Appraisal Inputs'!K315</t>
  </si>
  <si>
    <t>Appraisal Inputs'!K316</t>
  </si>
  <si>
    <t>Appraisal Inputs'!K317</t>
  </si>
  <si>
    <t>Appraisal Inputs'!K318</t>
  </si>
  <si>
    <t>Appraisal Inputs'!K319</t>
  </si>
  <si>
    <t>Appraisal Inputs'!K320</t>
  </si>
  <si>
    <t>Appraisal Inputs'!K321</t>
  </si>
  <si>
    <t>Appraisal Inputs'!K322</t>
  </si>
  <si>
    <t>Appraisal Inputs'!K323</t>
  </si>
  <si>
    <t>Appraisal Inputs'!K324</t>
  </si>
  <si>
    <t>Appraisal Inputs'!K325</t>
  </si>
  <si>
    <t>Appraisal Inputs'!K326</t>
  </si>
  <si>
    <t>Appraisal Inputs'!K327</t>
  </si>
  <si>
    <t>Appraisal Inputs'!K328</t>
  </si>
  <si>
    <t>Appraisal Inputs'!K329</t>
  </si>
  <si>
    <t>Appraisal Inputs'!K330</t>
  </si>
  <si>
    <t>Appraisal Inputs'!K331</t>
  </si>
  <si>
    <t>Appraisal Inputs'!K332</t>
  </si>
  <si>
    <t>Appraisal Inputs'!K333</t>
  </si>
  <si>
    <t>Appraisal Inputs'!K334</t>
  </si>
  <si>
    <t>Appraisal Inputs'!L294</t>
  </si>
  <si>
    <t>Appraisal Inputs'!L295</t>
  </si>
  <si>
    <t>Appraisal Inputs'!L296</t>
  </si>
  <si>
    <t>Appraisal Inputs'!L297</t>
  </si>
  <si>
    <t>Appraisal Inputs'!L298</t>
  </si>
  <si>
    <t>Appraisal Inputs'!L299</t>
  </si>
  <si>
    <t>Appraisal Inputs'!L300</t>
  </si>
  <si>
    <t>Appraisal Inputs'!L301</t>
  </si>
  <si>
    <t>Appraisal Inputs'!L302</t>
  </si>
  <si>
    <t>Appraisal Inputs'!L303</t>
  </si>
  <si>
    <t>Appraisal Inputs'!L304</t>
  </si>
  <si>
    <t>Appraisal Inputs'!L305</t>
  </si>
  <si>
    <t>Appraisal Inputs'!L306</t>
  </si>
  <si>
    <t>Appraisal Inputs'!L307</t>
  </si>
  <si>
    <t>Appraisal Inputs'!L308</t>
  </si>
  <si>
    <t>Appraisal Inputs'!L309</t>
  </si>
  <si>
    <t>Appraisal Inputs'!L310</t>
  </si>
  <si>
    <t>Appraisal Inputs'!L311</t>
  </si>
  <si>
    <t>Appraisal Inputs'!L312</t>
  </si>
  <si>
    <t>Appraisal Inputs'!L313</t>
  </si>
  <si>
    <t>Appraisal Inputs'!L314</t>
  </si>
  <si>
    <t>Appraisal Inputs'!L315</t>
  </si>
  <si>
    <t>Appraisal Inputs'!L316</t>
  </si>
  <si>
    <t>Appraisal Inputs'!L317</t>
  </si>
  <si>
    <t>Appraisal Inputs'!L318</t>
  </si>
  <si>
    <t>Appraisal Inputs'!L319</t>
  </si>
  <si>
    <t>Appraisal Inputs'!L320</t>
  </si>
  <si>
    <t>Appraisal Inputs'!L321</t>
  </si>
  <si>
    <t>Appraisal Inputs'!L322</t>
  </si>
  <si>
    <t>Appraisal Inputs'!L323</t>
  </si>
  <si>
    <t>Appraisal Inputs'!L324</t>
  </si>
  <si>
    <t>Appraisal Inputs'!L325</t>
  </si>
  <si>
    <t>Appraisal Inputs'!L326</t>
  </si>
  <si>
    <t>Appraisal Inputs'!L327</t>
  </si>
  <si>
    <t>Appraisal Inputs'!L328</t>
  </si>
  <si>
    <t>Appraisal Inputs'!L329</t>
  </si>
  <si>
    <t>Appraisal Inputs'!L330</t>
  </si>
  <si>
    <t>Appraisal Inputs'!L331</t>
  </si>
  <si>
    <t>Appraisal Inputs'!L332</t>
  </si>
  <si>
    <t>Appraisal Inputs'!L333</t>
  </si>
  <si>
    <t>Appraisal Inputs'!L334</t>
  </si>
  <si>
    <t>Appraisal Inputs'!N294</t>
  </si>
  <si>
    <t>Appraisal Inputs'!N295</t>
  </si>
  <si>
    <t>Appraisal Inputs'!N296</t>
  </si>
  <si>
    <t>Appraisal Inputs'!N297</t>
  </si>
  <si>
    <t>Appraisal Inputs'!N298</t>
  </si>
  <si>
    <t>Appraisal Inputs'!N299</t>
  </si>
  <si>
    <t>Appraisal Inputs'!N300</t>
  </si>
  <si>
    <t>Appraisal Inputs'!N301</t>
  </si>
  <si>
    <t>Appraisal Inputs'!N302</t>
  </si>
  <si>
    <t>Appraisal Inputs'!N303</t>
  </si>
  <si>
    <t>Appraisal Inputs'!N304</t>
  </si>
  <si>
    <t>Appraisal Inputs'!N305</t>
  </si>
  <si>
    <t>Appraisal Inputs'!N306</t>
  </si>
  <si>
    <t>Appraisal Inputs'!N307</t>
  </si>
  <si>
    <t>Appraisal Inputs'!N308</t>
  </si>
  <si>
    <t>Appraisal Inputs'!N309</t>
  </si>
  <si>
    <t>Appraisal Inputs'!N310</t>
  </si>
  <si>
    <t>Appraisal Inputs'!N311</t>
  </si>
  <si>
    <t>Appraisal Inputs'!N312</t>
  </si>
  <si>
    <t>Appraisal Inputs'!N313</t>
  </si>
  <si>
    <t>Appraisal Inputs'!N314</t>
  </si>
  <si>
    <t>Appraisal Inputs'!N315</t>
  </si>
  <si>
    <t>Appraisal Inputs'!N316</t>
  </si>
  <si>
    <t>Appraisal Inputs'!N317</t>
  </si>
  <si>
    <t>Appraisal Inputs'!N318</t>
  </si>
  <si>
    <t>Appraisal Inputs'!N319</t>
  </si>
  <si>
    <t>Appraisal Inputs'!N320</t>
  </si>
  <si>
    <t>Appraisal Inputs'!N321</t>
  </si>
  <si>
    <t>Appraisal Inputs'!N322</t>
  </si>
  <si>
    <t>Appraisal Inputs'!N323</t>
  </si>
  <si>
    <t>Appraisal Inputs'!N324</t>
  </si>
  <si>
    <t>Appraisal Inputs'!N325</t>
  </si>
  <si>
    <t>Appraisal Inputs'!N326</t>
  </si>
  <si>
    <t>Appraisal Inputs'!N327</t>
  </si>
  <si>
    <t>Appraisal Inputs'!N328</t>
  </si>
  <si>
    <t>Appraisal Inputs'!N329</t>
  </si>
  <si>
    <t>Appraisal Inputs'!N330</t>
  </si>
  <si>
    <t>Appraisal Inputs'!N331</t>
  </si>
  <si>
    <t>Appraisal Inputs'!N332</t>
  </si>
  <si>
    <t>Appraisal Inputs'!N333</t>
  </si>
  <si>
    <t>Appraisal Inputs'!N334</t>
  </si>
  <si>
    <t>Appraisal Inputs'!O294</t>
  </si>
  <si>
    <t>Appraisal Inputs'!O295</t>
  </si>
  <si>
    <t>Appraisal Inputs'!O296</t>
  </si>
  <si>
    <t>Appraisal Inputs'!O297</t>
  </si>
  <si>
    <t>Appraisal Inputs'!O298</t>
  </si>
  <si>
    <t>Appraisal Inputs'!O299</t>
  </si>
  <si>
    <t>Appraisal Inputs'!O300</t>
  </si>
  <si>
    <t>Appraisal Inputs'!O301</t>
  </si>
  <si>
    <t>Appraisal Inputs'!O302</t>
  </si>
  <si>
    <t>Appraisal Inputs'!O303</t>
  </si>
  <si>
    <t>Appraisal Inputs'!O304</t>
  </si>
  <si>
    <t>Appraisal Inputs'!O305</t>
  </si>
  <si>
    <t>Appraisal Inputs'!O306</t>
  </si>
  <si>
    <t>Appraisal Inputs'!O307</t>
  </si>
  <si>
    <t>Appraisal Inputs'!O308</t>
  </si>
  <si>
    <t>Appraisal Inputs'!O309</t>
  </si>
  <si>
    <t>Appraisal Inputs'!O310</t>
  </si>
  <si>
    <t>Appraisal Inputs'!O311</t>
  </si>
  <si>
    <t>Appraisal Inputs'!O312</t>
  </si>
  <si>
    <t>Appraisal Inputs'!O313</t>
  </si>
  <si>
    <t>Appraisal Inputs'!O314</t>
  </si>
  <si>
    <t>Appraisal Inputs'!O315</t>
  </si>
  <si>
    <t>Appraisal Inputs'!O316</t>
  </si>
  <si>
    <t>Appraisal Inputs'!O317</t>
  </si>
  <si>
    <t>Appraisal Inputs'!O318</t>
  </si>
  <si>
    <t>Appraisal Inputs'!O319</t>
  </si>
  <si>
    <t>Appraisal Inputs'!O320</t>
  </si>
  <si>
    <t>Appraisal Inputs'!O321</t>
  </si>
  <si>
    <t>Appraisal Inputs'!O322</t>
  </si>
  <si>
    <t>Appraisal Inputs'!O323</t>
  </si>
  <si>
    <t>Appraisal Inputs'!O324</t>
  </si>
  <si>
    <t>Appraisal Inputs'!O325</t>
  </si>
  <si>
    <t>Appraisal Inputs'!O326</t>
  </si>
  <si>
    <t>Appraisal Inputs'!O327</t>
  </si>
  <si>
    <t>Appraisal Inputs'!O328</t>
  </si>
  <si>
    <t>Appraisal Inputs'!O329</t>
  </si>
  <si>
    <t>Appraisal Inputs'!O330</t>
  </si>
  <si>
    <t>Appraisal Inputs'!O331</t>
  </si>
  <si>
    <t>Appraisal Inputs'!O332</t>
  </si>
  <si>
    <t>Appraisal Inputs'!O333</t>
  </si>
  <si>
    <t>Appraisal Inputs'!O334</t>
  </si>
  <si>
    <t>Appraisal Inputs'!P294</t>
  </si>
  <si>
    <t>Appraisal Inputs'!P295</t>
  </si>
  <si>
    <t>Appraisal Inputs'!P296</t>
  </si>
  <si>
    <t>Appraisal Inputs'!P297</t>
  </si>
  <si>
    <t>Appraisal Inputs'!P298</t>
  </si>
  <si>
    <t>Appraisal Inputs'!P299</t>
  </si>
  <si>
    <t>Appraisal Inputs'!P300</t>
  </si>
  <si>
    <t>Appraisal Inputs'!P301</t>
  </si>
  <si>
    <t>Appraisal Inputs'!P302</t>
  </si>
  <si>
    <t>Appraisal Inputs'!P303</t>
  </si>
  <si>
    <t>Appraisal Inputs'!P304</t>
  </si>
  <si>
    <t>Appraisal Inputs'!P305</t>
  </si>
  <si>
    <t>Appraisal Inputs'!P306</t>
  </si>
  <si>
    <t>Appraisal Inputs'!P307</t>
  </si>
  <si>
    <t>Appraisal Inputs'!P308</t>
  </si>
  <si>
    <t>Appraisal Inputs'!P309</t>
  </si>
  <si>
    <t>Appraisal Inputs'!P310</t>
  </si>
  <si>
    <t>Appraisal Inputs'!P311</t>
  </si>
  <si>
    <t>Appraisal Inputs'!P312</t>
  </si>
  <si>
    <t>Appraisal Inputs'!P313</t>
  </si>
  <si>
    <t>Appraisal Inputs'!P314</t>
  </si>
  <si>
    <t>Appraisal Inputs'!P315</t>
  </si>
  <si>
    <t>Appraisal Inputs'!P316</t>
  </si>
  <si>
    <t>Appraisal Inputs'!P317</t>
  </si>
  <si>
    <t>Appraisal Inputs'!P318</t>
  </si>
  <si>
    <t>Appraisal Inputs'!P319</t>
  </si>
  <si>
    <t>Appraisal Inputs'!P320</t>
  </si>
  <si>
    <t>Appraisal Inputs'!P321</t>
  </si>
  <si>
    <t>Appraisal Inputs'!P322</t>
  </si>
  <si>
    <t>Appraisal Inputs'!P323</t>
  </si>
  <si>
    <t>Appraisal Inputs'!P324</t>
  </si>
  <si>
    <t>Appraisal Inputs'!P325</t>
  </si>
  <si>
    <t>Appraisal Inputs'!P326</t>
  </si>
  <si>
    <t>Appraisal Inputs'!P327</t>
  </si>
  <si>
    <t>Appraisal Inputs'!P328</t>
  </si>
  <si>
    <t>Appraisal Inputs'!P329</t>
  </si>
  <si>
    <t>Appraisal Inputs'!P330</t>
  </si>
  <si>
    <t>Appraisal Inputs'!P331</t>
  </si>
  <si>
    <t>Appraisal Inputs'!P332</t>
  </si>
  <si>
    <t>Appraisal Inputs'!P333</t>
  </si>
  <si>
    <t>Appraisal Inputs'!P334</t>
  </si>
  <si>
    <t>Appraisal Inputs'!R294</t>
  </si>
  <si>
    <t>Appraisal Inputs'!R295</t>
  </si>
  <si>
    <t>Appraisal Inputs'!R296</t>
  </si>
  <si>
    <t>Appraisal Inputs'!R297</t>
  </si>
  <si>
    <t>Appraisal Inputs'!R298</t>
  </si>
  <si>
    <t>Appraisal Inputs'!R299</t>
  </si>
  <si>
    <t>Appraisal Inputs'!R300</t>
  </si>
  <si>
    <t>Appraisal Inputs'!R301</t>
  </si>
  <si>
    <t>Appraisal Inputs'!R302</t>
  </si>
  <si>
    <t>Appraisal Inputs'!R303</t>
  </si>
  <si>
    <t>Appraisal Inputs'!R304</t>
  </si>
  <si>
    <t>Appraisal Inputs'!R305</t>
  </si>
  <si>
    <t>Appraisal Inputs'!R306</t>
  </si>
  <si>
    <t>Appraisal Inputs'!R307</t>
  </si>
  <si>
    <t>Appraisal Inputs'!R308</t>
  </si>
  <si>
    <t>Appraisal Inputs'!R309</t>
  </si>
  <si>
    <t>Appraisal Inputs'!R310</t>
  </si>
  <si>
    <t>Appraisal Inputs'!R311</t>
  </si>
  <si>
    <t>Appraisal Inputs'!R312</t>
  </si>
  <si>
    <t>Appraisal Inputs'!R313</t>
  </si>
  <si>
    <t>Appraisal Inputs'!R314</t>
  </si>
  <si>
    <t>Appraisal Inputs'!R315</t>
  </si>
  <si>
    <t>Appraisal Inputs'!R316</t>
  </si>
  <si>
    <t>Appraisal Inputs'!R317</t>
  </si>
  <si>
    <t>Appraisal Inputs'!R318</t>
  </si>
  <si>
    <t>Appraisal Inputs'!R319</t>
  </si>
  <si>
    <t>Appraisal Inputs'!R320</t>
  </si>
  <si>
    <t>Appraisal Inputs'!R321</t>
  </si>
  <si>
    <t>Appraisal Inputs'!R322</t>
  </si>
  <si>
    <t>Appraisal Inputs'!R323</t>
  </si>
  <si>
    <t>Appraisal Inputs'!R324</t>
  </si>
  <si>
    <t>Appraisal Inputs'!R325</t>
  </si>
  <si>
    <t>Appraisal Inputs'!R326</t>
  </si>
  <si>
    <t>Appraisal Inputs'!R327</t>
  </si>
  <si>
    <t>Appraisal Inputs'!R328</t>
  </si>
  <si>
    <t>Appraisal Inputs'!R329</t>
  </si>
  <si>
    <t>Appraisal Inputs'!R330</t>
  </si>
  <si>
    <t>Appraisal Inputs'!R331</t>
  </si>
  <si>
    <t>Appraisal Inputs'!R332</t>
  </si>
  <si>
    <t>Appraisal Inputs'!R333</t>
  </si>
  <si>
    <t>Appraisal Inputs'!R334</t>
  </si>
  <si>
    <t>Appraisal Inputs'!S294</t>
  </si>
  <si>
    <t>Appraisal Inputs'!S295</t>
  </si>
  <si>
    <t>Appraisal Inputs'!S296</t>
  </si>
  <si>
    <t>Appraisal Inputs'!S297</t>
  </si>
  <si>
    <t>Appraisal Inputs'!S298</t>
  </si>
  <si>
    <t>Appraisal Inputs'!S299</t>
  </si>
  <si>
    <t>Appraisal Inputs'!S300</t>
  </si>
  <si>
    <t>Appraisal Inputs'!S301</t>
  </si>
  <si>
    <t>Appraisal Inputs'!S302</t>
  </si>
  <si>
    <t>Appraisal Inputs'!S303</t>
  </si>
  <si>
    <t>Appraisal Inputs'!S304</t>
  </si>
  <si>
    <t>Appraisal Inputs'!S305</t>
  </si>
  <si>
    <t>Appraisal Inputs'!S306</t>
  </si>
  <si>
    <t>Appraisal Inputs'!S307</t>
  </si>
  <si>
    <t>Appraisal Inputs'!S308</t>
  </si>
  <si>
    <t>Appraisal Inputs'!S309</t>
  </si>
  <si>
    <t>Appraisal Inputs'!S310</t>
  </si>
  <si>
    <t>Appraisal Inputs'!S311</t>
  </si>
  <si>
    <t>Appraisal Inputs'!S312</t>
  </si>
  <si>
    <t>Appraisal Inputs'!S313</t>
  </si>
  <si>
    <t>Appraisal Inputs'!S314</t>
  </si>
  <si>
    <t>Appraisal Inputs'!S315</t>
  </si>
  <si>
    <t>Appraisal Inputs'!S316</t>
  </si>
  <si>
    <t>Appraisal Inputs'!S317</t>
  </si>
  <si>
    <t>Appraisal Inputs'!S318</t>
  </si>
  <si>
    <t>Appraisal Inputs'!S319</t>
  </si>
  <si>
    <t>Appraisal Inputs'!S320</t>
  </si>
  <si>
    <t>Appraisal Inputs'!S321</t>
  </si>
  <si>
    <t>Appraisal Inputs'!S322</t>
  </si>
  <si>
    <t>Appraisal Inputs'!S323</t>
  </si>
  <si>
    <t>Appraisal Inputs'!S324</t>
  </si>
  <si>
    <t>Appraisal Inputs'!S325</t>
  </si>
  <si>
    <t>Appraisal Inputs'!S326</t>
  </si>
  <si>
    <t>Appraisal Inputs'!S327</t>
  </si>
  <si>
    <t>Appraisal Inputs'!S328</t>
  </si>
  <si>
    <t>Appraisal Inputs'!S329</t>
  </si>
  <si>
    <t>Appraisal Inputs'!S330</t>
  </si>
  <si>
    <t>Appraisal Inputs'!S331</t>
  </si>
  <si>
    <t>Appraisal Inputs'!S332</t>
  </si>
  <si>
    <t>Appraisal Inputs'!S333</t>
  </si>
  <si>
    <t>Appraisal Inputs'!S334</t>
  </si>
  <si>
    <t>Appraisal Inputs'!D349</t>
  </si>
  <si>
    <t>Appraisal Inputs'!D350</t>
  </si>
  <si>
    <t>Appraisal Inputs'!D351</t>
  </si>
  <si>
    <t>Appraisal Inputs'!D352</t>
  </si>
  <si>
    <t>Appraisal Inputs'!D353</t>
  </si>
  <si>
    <t>Appraisal Inputs'!D354</t>
  </si>
  <si>
    <t>Appraisal Inputs'!D355</t>
  </si>
  <si>
    <t>Appraisal Inputs'!D356</t>
  </si>
  <si>
    <t>Appraisal Inputs'!D357</t>
  </si>
  <si>
    <t>Appraisal Inputs'!D358</t>
  </si>
  <si>
    <t>Appraisal Inputs'!D359</t>
  </si>
  <si>
    <t>Appraisal Inputs'!D360</t>
  </si>
  <si>
    <t>Appraisal Inputs'!D361</t>
  </si>
  <si>
    <t>Appraisal Inputs'!D362</t>
  </si>
  <si>
    <t>Appraisal Inputs'!D363</t>
  </si>
  <si>
    <t>Appraisal Inputs'!D364</t>
  </si>
  <si>
    <t>Appraisal Inputs'!D365</t>
  </si>
  <si>
    <t>Appraisal Inputs'!D366</t>
  </si>
  <si>
    <t>Appraisal Inputs'!D367</t>
  </si>
  <si>
    <t>Appraisal Inputs'!D368</t>
  </si>
  <si>
    <t>Appraisal Inputs'!D369</t>
  </si>
  <si>
    <t>Appraisal Inputs'!D370</t>
  </si>
  <si>
    <t>Appraisal Inputs'!D371</t>
  </si>
  <si>
    <t>Appraisal Inputs'!D372</t>
  </si>
  <si>
    <t>Appraisal Inputs'!D373</t>
  </si>
  <si>
    <t>Appraisal Inputs'!D374</t>
  </si>
  <si>
    <t>Appraisal Inputs'!D375</t>
  </si>
  <si>
    <t>Appraisal Inputs'!D376</t>
  </si>
  <si>
    <t>Appraisal Inputs'!D377</t>
  </si>
  <si>
    <t>Appraisal Inputs'!D378</t>
  </si>
  <si>
    <t>Appraisal Inputs'!D379</t>
  </si>
  <si>
    <t>Appraisal Inputs'!D380</t>
  </si>
  <si>
    <t>Appraisal Inputs'!D381</t>
  </si>
  <si>
    <t>Appraisal Inputs'!D382</t>
  </si>
  <si>
    <t>Appraisal Inputs'!D383</t>
  </si>
  <si>
    <t>Appraisal Inputs'!D384</t>
  </si>
  <si>
    <t>Appraisal Inputs'!D385</t>
  </si>
  <si>
    <t>Appraisal Inputs'!D386</t>
  </si>
  <si>
    <t>Appraisal Inputs'!D387</t>
  </si>
  <si>
    <t>Appraisal Inputs'!D388</t>
  </si>
  <si>
    <t>Appraisal Inputs'!D389</t>
  </si>
  <si>
    <t>Appraisal Inputs'!D390</t>
  </si>
  <si>
    <t>Appraisal Inputs'!E349</t>
  </si>
  <si>
    <t>Appraisal Inputs'!E350</t>
  </si>
  <si>
    <t>Appraisal Inputs'!E351</t>
  </si>
  <si>
    <t>Appraisal Inputs'!E352</t>
  </si>
  <si>
    <t>Appraisal Inputs'!E353</t>
  </si>
  <si>
    <t>Appraisal Inputs'!E354</t>
  </si>
  <si>
    <t>Appraisal Inputs'!E355</t>
  </si>
  <si>
    <t>Appraisal Inputs'!E356</t>
  </si>
  <si>
    <t>Appraisal Inputs'!E357</t>
  </si>
  <si>
    <t>Appraisal Inputs'!E358</t>
  </si>
  <si>
    <t>Appraisal Inputs'!E359</t>
  </si>
  <si>
    <t>Appraisal Inputs'!E360</t>
  </si>
  <si>
    <t>Appraisal Inputs'!E361</t>
  </si>
  <si>
    <t>Appraisal Inputs'!E362</t>
  </si>
  <si>
    <t>Appraisal Inputs'!E363</t>
  </si>
  <si>
    <t>Appraisal Inputs'!E364</t>
  </si>
  <si>
    <t>Appraisal Inputs'!E365</t>
  </si>
  <si>
    <t>Appraisal Inputs'!E366</t>
  </si>
  <si>
    <t>Appraisal Inputs'!E367</t>
  </si>
  <si>
    <t>Appraisal Inputs'!E368</t>
  </si>
  <si>
    <t>Appraisal Inputs'!E369</t>
  </si>
  <si>
    <t>Appraisal Inputs'!E370</t>
  </si>
  <si>
    <t>Appraisal Inputs'!E371</t>
  </si>
  <si>
    <t>Appraisal Inputs'!E372</t>
  </si>
  <si>
    <t>Appraisal Inputs'!E373</t>
  </si>
  <si>
    <t>Appraisal Inputs'!E374</t>
  </si>
  <si>
    <t>Appraisal Inputs'!E375</t>
  </si>
  <si>
    <t>Appraisal Inputs'!E376</t>
  </si>
  <si>
    <t>Appraisal Inputs'!E377</t>
  </si>
  <si>
    <t>Appraisal Inputs'!E378</t>
  </si>
  <si>
    <t>Appraisal Inputs'!E379</t>
  </si>
  <si>
    <t>Appraisal Inputs'!E380</t>
  </si>
  <si>
    <t>Appraisal Inputs'!E381</t>
  </si>
  <si>
    <t>Appraisal Inputs'!E382</t>
  </si>
  <si>
    <t>Appraisal Inputs'!E383</t>
  </si>
  <si>
    <t>Appraisal Inputs'!E384</t>
  </si>
  <si>
    <t>Appraisal Inputs'!E385</t>
  </si>
  <si>
    <t>Appraisal Inputs'!E386</t>
  </si>
  <si>
    <t>Appraisal Inputs'!E387</t>
  </si>
  <si>
    <t>Appraisal Inputs'!E388</t>
  </si>
  <si>
    <t>Appraisal Inputs'!E389</t>
  </si>
  <si>
    <t>Appraisal Inputs'!F349</t>
  </si>
  <si>
    <t>Appraisal Inputs'!F350</t>
  </si>
  <si>
    <t>Appraisal Inputs'!F351</t>
  </si>
  <si>
    <t>Appraisal Inputs'!F352</t>
  </si>
  <si>
    <t>Appraisal Inputs'!F353</t>
  </si>
  <si>
    <t>Appraisal Inputs'!F354</t>
  </si>
  <si>
    <t>Appraisal Inputs'!F355</t>
  </si>
  <si>
    <t>Appraisal Inputs'!F356</t>
  </si>
  <si>
    <t>Appraisal Inputs'!F357</t>
  </si>
  <si>
    <t>Appraisal Inputs'!F358</t>
  </si>
  <si>
    <t>Appraisal Inputs'!F359</t>
  </si>
  <si>
    <t>Appraisal Inputs'!F360</t>
  </si>
  <si>
    <t>Appraisal Inputs'!F361</t>
  </si>
  <si>
    <t>Appraisal Inputs'!F362</t>
  </si>
  <si>
    <t>Appraisal Inputs'!F363</t>
  </si>
  <si>
    <t>Appraisal Inputs'!F364</t>
  </si>
  <si>
    <t>Appraisal Inputs'!F365</t>
  </si>
  <si>
    <t>Appraisal Inputs'!F366</t>
  </si>
  <si>
    <t>Appraisal Inputs'!F367</t>
  </si>
  <si>
    <t>Appraisal Inputs'!F368</t>
  </si>
  <si>
    <t>Appraisal Inputs'!F369</t>
  </si>
  <si>
    <t>Appraisal Inputs'!F370</t>
  </si>
  <si>
    <t>Appraisal Inputs'!F371</t>
  </si>
  <si>
    <t>Appraisal Inputs'!F372</t>
  </si>
  <si>
    <t>Appraisal Inputs'!F373</t>
  </si>
  <si>
    <t>Appraisal Inputs'!F374</t>
  </si>
  <si>
    <t>Appraisal Inputs'!F375</t>
  </si>
  <si>
    <t>Appraisal Inputs'!F376</t>
  </si>
  <si>
    <t>Appraisal Inputs'!F377</t>
  </si>
  <si>
    <t>Appraisal Inputs'!F378</t>
  </si>
  <si>
    <t>Appraisal Inputs'!F379</t>
  </si>
  <si>
    <t>Appraisal Inputs'!F380</t>
  </si>
  <si>
    <t>Appraisal Inputs'!F381</t>
  </si>
  <si>
    <t>Appraisal Inputs'!F382</t>
  </si>
  <si>
    <t>Appraisal Inputs'!F383</t>
  </si>
  <si>
    <t>Appraisal Inputs'!F384</t>
  </si>
  <si>
    <t>Appraisal Inputs'!F385</t>
  </si>
  <si>
    <t>Appraisal Inputs'!F386</t>
  </si>
  <si>
    <t>Appraisal Inputs'!F387</t>
  </si>
  <si>
    <t>Appraisal Inputs'!F388</t>
  </si>
  <si>
    <t>Appraisal Inputs'!F389</t>
  </si>
  <si>
    <t>Appraisal Inputs'!F390</t>
  </si>
  <si>
    <t>Appraisal Inputs'!G349</t>
  </si>
  <si>
    <t>Appraisal Inputs'!G350</t>
  </si>
  <si>
    <t>Appraisal Inputs'!G351</t>
  </si>
  <si>
    <t>Appraisal Inputs'!G352</t>
  </si>
  <si>
    <t>Appraisal Inputs'!G353</t>
  </si>
  <si>
    <t>Appraisal Inputs'!G354</t>
  </si>
  <si>
    <t>Appraisal Inputs'!G355</t>
  </si>
  <si>
    <t>Appraisal Inputs'!G356</t>
  </si>
  <si>
    <t>Appraisal Inputs'!G357</t>
  </si>
  <si>
    <t>Appraisal Inputs'!G358</t>
  </si>
  <si>
    <t>Appraisal Inputs'!G359</t>
  </si>
  <si>
    <t>Appraisal Inputs'!G360</t>
  </si>
  <si>
    <t>Appraisal Inputs'!G361</t>
  </si>
  <si>
    <t>Appraisal Inputs'!G362</t>
  </si>
  <si>
    <t>Appraisal Inputs'!G363</t>
  </si>
  <si>
    <t>Appraisal Inputs'!G364</t>
  </si>
  <si>
    <t>Appraisal Inputs'!G365</t>
  </si>
  <si>
    <t>Appraisal Inputs'!G366</t>
  </si>
  <si>
    <t>Appraisal Inputs'!G367</t>
  </si>
  <si>
    <t>Appraisal Inputs'!G368</t>
  </si>
  <si>
    <t>Appraisal Inputs'!G369</t>
  </si>
  <si>
    <t>Appraisal Inputs'!G370</t>
  </si>
  <si>
    <t>Appraisal Inputs'!G371</t>
  </si>
  <si>
    <t>Appraisal Inputs'!G372</t>
  </si>
  <si>
    <t>Appraisal Inputs'!G373</t>
  </si>
  <si>
    <t>Appraisal Inputs'!G374</t>
  </si>
  <si>
    <t>Appraisal Inputs'!G375</t>
  </si>
  <si>
    <t>Appraisal Inputs'!G376</t>
  </si>
  <si>
    <t>Appraisal Inputs'!G377</t>
  </si>
  <si>
    <t>Appraisal Inputs'!G378</t>
  </si>
  <si>
    <t>Appraisal Inputs'!G379</t>
  </si>
  <si>
    <t>Appraisal Inputs'!G380</t>
  </si>
  <si>
    <t>Appraisal Inputs'!G381</t>
  </si>
  <si>
    <t>Appraisal Inputs'!G382</t>
  </si>
  <si>
    <t>Appraisal Inputs'!G383</t>
  </si>
  <si>
    <t>Appraisal Inputs'!G384</t>
  </si>
  <si>
    <t>Appraisal Inputs'!G385</t>
  </si>
  <si>
    <t>Appraisal Inputs'!G386</t>
  </si>
  <si>
    <t>Appraisal Inputs'!G387</t>
  </si>
  <si>
    <t>Appraisal Inputs'!G388</t>
  </si>
  <si>
    <t>Appraisal Inputs'!G389</t>
  </si>
  <si>
    <t>Appraisal Inputs'!H349</t>
  </si>
  <si>
    <t>Appraisal Inputs'!H350</t>
  </si>
  <si>
    <t>Appraisal Inputs'!H351</t>
  </si>
  <si>
    <t>Appraisal Inputs'!H352</t>
  </si>
  <si>
    <t>Appraisal Inputs'!H353</t>
  </si>
  <si>
    <t>Appraisal Inputs'!H354</t>
  </si>
  <si>
    <t>Appraisal Inputs'!H355</t>
  </si>
  <si>
    <t>Appraisal Inputs'!H356</t>
  </si>
  <si>
    <t>Appraisal Inputs'!H357</t>
  </si>
  <si>
    <t>Appraisal Inputs'!H358</t>
  </si>
  <si>
    <t>Appraisal Inputs'!H359</t>
  </si>
  <si>
    <t>Appraisal Inputs'!H360</t>
  </si>
  <si>
    <t>Appraisal Inputs'!H361</t>
  </si>
  <si>
    <t>Appraisal Inputs'!H362</t>
  </si>
  <si>
    <t>Appraisal Inputs'!H363</t>
  </si>
  <si>
    <t>Appraisal Inputs'!H364</t>
  </si>
  <si>
    <t>Appraisal Inputs'!H365</t>
  </si>
  <si>
    <t>Appraisal Inputs'!H366</t>
  </si>
  <si>
    <t>Appraisal Inputs'!H367</t>
  </si>
  <si>
    <t>Appraisal Inputs'!H368</t>
  </si>
  <si>
    <t>Appraisal Inputs'!H369</t>
  </si>
  <si>
    <t>Appraisal Inputs'!H370</t>
  </si>
  <si>
    <t>Appraisal Inputs'!H371</t>
  </si>
  <si>
    <t>Appraisal Inputs'!H372</t>
  </si>
  <si>
    <t>Appraisal Inputs'!H373</t>
  </si>
  <si>
    <t>Appraisal Inputs'!H374</t>
  </si>
  <si>
    <t>Appraisal Inputs'!H375</t>
  </si>
  <si>
    <t>Appraisal Inputs'!H376</t>
  </si>
  <si>
    <t>Appraisal Inputs'!H377</t>
  </si>
  <si>
    <t>Appraisal Inputs'!H378</t>
  </si>
  <si>
    <t>Appraisal Inputs'!H379</t>
  </si>
  <si>
    <t>Appraisal Inputs'!H380</t>
  </si>
  <si>
    <t>Appraisal Inputs'!H381</t>
  </si>
  <si>
    <t>Appraisal Inputs'!H382</t>
  </si>
  <si>
    <t>Appraisal Inputs'!H383</t>
  </si>
  <si>
    <t>Appraisal Inputs'!H384</t>
  </si>
  <si>
    <t>Appraisal Inputs'!H385</t>
  </si>
  <si>
    <t>Appraisal Inputs'!H386</t>
  </si>
  <si>
    <t>Appraisal Inputs'!H387</t>
  </si>
  <si>
    <t>Appraisal Inputs'!H388</t>
  </si>
  <si>
    <t>Appraisal Inputs'!H389</t>
  </si>
  <si>
    <t>Appraisal Inputs'!H390</t>
  </si>
  <si>
    <t>Appraisal Inputs'!I349</t>
  </si>
  <si>
    <t>Appraisal Inputs'!I350</t>
  </si>
  <si>
    <t>Appraisal Inputs'!I351</t>
  </si>
  <si>
    <t>Appraisal Inputs'!I352</t>
  </si>
  <si>
    <t>Appraisal Inputs'!I353</t>
  </si>
  <si>
    <t>Appraisal Inputs'!I354</t>
  </si>
  <si>
    <t>Appraisal Inputs'!I355</t>
  </si>
  <si>
    <t>Appraisal Inputs'!I356</t>
  </si>
  <si>
    <t>Appraisal Inputs'!I357</t>
  </si>
  <si>
    <t>Appraisal Inputs'!I358</t>
  </si>
  <si>
    <t>Appraisal Inputs'!I359</t>
  </si>
  <si>
    <t>Appraisal Inputs'!I360</t>
  </si>
  <si>
    <t>Appraisal Inputs'!I361</t>
  </si>
  <si>
    <t>Appraisal Inputs'!I362</t>
  </si>
  <si>
    <t>Appraisal Inputs'!I363</t>
  </si>
  <si>
    <t>Appraisal Inputs'!I364</t>
  </si>
  <si>
    <t>Appraisal Inputs'!I365</t>
  </si>
  <si>
    <t>Appraisal Inputs'!I366</t>
  </si>
  <si>
    <t>Appraisal Inputs'!I367</t>
  </si>
  <si>
    <t>Appraisal Inputs'!I368</t>
  </si>
  <si>
    <t>Appraisal Inputs'!I369</t>
  </si>
  <si>
    <t>Appraisal Inputs'!I370</t>
  </si>
  <si>
    <t>Appraisal Inputs'!I371</t>
  </si>
  <si>
    <t>Appraisal Inputs'!I372</t>
  </si>
  <si>
    <t>Appraisal Inputs'!I373</t>
  </si>
  <si>
    <t>Appraisal Inputs'!I374</t>
  </si>
  <si>
    <t>Appraisal Inputs'!I375</t>
  </si>
  <si>
    <t>Appraisal Inputs'!I376</t>
  </si>
  <si>
    <t>Appraisal Inputs'!I377</t>
  </si>
  <si>
    <t>Appraisal Inputs'!I378</t>
  </si>
  <si>
    <t>Appraisal Inputs'!I379</t>
  </si>
  <si>
    <t>Appraisal Inputs'!I380</t>
  </si>
  <si>
    <t>Appraisal Inputs'!I381</t>
  </si>
  <si>
    <t>Appraisal Inputs'!I382</t>
  </si>
  <si>
    <t>Appraisal Inputs'!I383</t>
  </si>
  <si>
    <t>Appraisal Inputs'!I384</t>
  </si>
  <si>
    <t>Appraisal Inputs'!I385</t>
  </si>
  <si>
    <t>Appraisal Inputs'!I386</t>
  </si>
  <si>
    <t>Appraisal Inputs'!I387</t>
  </si>
  <si>
    <t>Appraisal Inputs'!I388</t>
  </si>
  <si>
    <t>Appraisal Inputs'!I389</t>
  </si>
  <si>
    <t>Appraisal Inputs'!J349</t>
  </si>
  <si>
    <t>Appraisal Inputs'!J350</t>
  </si>
  <si>
    <t>Appraisal Inputs'!J351</t>
  </si>
  <si>
    <t>Appraisal Inputs'!J352</t>
  </si>
  <si>
    <t>Appraisal Inputs'!J353</t>
  </si>
  <si>
    <t>Appraisal Inputs'!J354</t>
  </si>
  <si>
    <t>Appraisal Inputs'!J355</t>
  </si>
  <si>
    <t>Appraisal Inputs'!J356</t>
  </si>
  <si>
    <t>Appraisal Inputs'!J357</t>
  </si>
  <si>
    <t>Appraisal Inputs'!J358</t>
  </si>
  <si>
    <t>Appraisal Inputs'!J359</t>
  </si>
  <si>
    <t>Appraisal Inputs'!J360</t>
  </si>
  <si>
    <t>Appraisal Inputs'!J361</t>
  </si>
  <si>
    <t>Appraisal Inputs'!J362</t>
  </si>
  <si>
    <t>Appraisal Inputs'!J363</t>
  </si>
  <si>
    <t>Appraisal Inputs'!J364</t>
  </si>
  <si>
    <t>Appraisal Inputs'!J365</t>
  </si>
  <si>
    <t>Appraisal Inputs'!J366</t>
  </si>
  <si>
    <t>Appraisal Inputs'!J367</t>
  </si>
  <si>
    <t>Appraisal Inputs'!J368</t>
  </si>
  <si>
    <t>Appraisal Inputs'!J369</t>
  </si>
  <si>
    <t>Appraisal Inputs'!J370</t>
  </si>
  <si>
    <t>Appraisal Inputs'!J371</t>
  </si>
  <si>
    <t>Appraisal Inputs'!J372</t>
  </si>
  <si>
    <t>Appraisal Inputs'!J373</t>
  </si>
  <si>
    <t>Appraisal Inputs'!J374</t>
  </si>
  <si>
    <t>Appraisal Inputs'!J375</t>
  </si>
  <si>
    <t>Appraisal Inputs'!J376</t>
  </si>
  <si>
    <t>Appraisal Inputs'!J377</t>
  </si>
  <si>
    <t>Appraisal Inputs'!J378</t>
  </si>
  <si>
    <t>Appraisal Inputs'!J379</t>
  </si>
  <si>
    <t>Appraisal Inputs'!J380</t>
  </si>
  <si>
    <t>Appraisal Inputs'!J381</t>
  </si>
  <si>
    <t>Appraisal Inputs'!J382</t>
  </si>
  <si>
    <t>Appraisal Inputs'!J383</t>
  </si>
  <si>
    <t>Appraisal Inputs'!J384</t>
  </si>
  <si>
    <t>Appraisal Inputs'!J385</t>
  </si>
  <si>
    <t>Appraisal Inputs'!J386</t>
  </si>
  <si>
    <t>Appraisal Inputs'!J387</t>
  </si>
  <si>
    <t>Appraisal Inputs'!J388</t>
  </si>
  <si>
    <t>Appraisal Inputs'!J389</t>
  </si>
  <si>
    <t>Appraisal Inputs'!J390</t>
  </si>
  <si>
    <t>Appraisal Inputs'!K349</t>
  </si>
  <si>
    <t>Appraisal Inputs'!K350</t>
  </si>
  <si>
    <t>Appraisal Inputs'!K351</t>
  </si>
  <si>
    <t>Appraisal Inputs'!K352</t>
  </si>
  <si>
    <t>Appraisal Inputs'!K353</t>
  </si>
  <si>
    <t>Appraisal Inputs'!K354</t>
  </si>
  <si>
    <t>Appraisal Inputs'!K355</t>
  </si>
  <si>
    <t>Appraisal Inputs'!K356</t>
  </si>
  <si>
    <t>Appraisal Inputs'!K357</t>
  </si>
  <si>
    <t>Appraisal Inputs'!K358</t>
  </si>
  <si>
    <t>Appraisal Inputs'!K359</t>
  </si>
  <si>
    <t>Appraisal Inputs'!K360</t>
  </si>
  <si>
    <t>Appraisal Inputs'!K361</t>
  </si>
  <si>
    <t>Appraisal Inputs'!K362</t>
  </si>
  <si>
    <t>Appraisal Inputs'!K363</t>
  </si>
  <si>
    <t>Appraisal Inputs'!K364</t>
  </si>
  <si>
    <t>Appraisal Inputs'!K365</t>
  </si>
  <si>
    <t>Appraisal Inputs'!K366</t>
  </si>
  <si>
    <t>Appraisal Inputs'!K367</t>
  </si>
  <si>
    <t>Appraisal Inputs'!K368</t>
  </si>
  <si>
    <t>Appraisal Inputs'!K369</t>
  </si>
  <si>
    <t>Appraisal Inputs'!K370</t>
  </si>
  <si>
    <t>Appraisal Inputs'!K371</t>
  </si>
  <si>
    <t>Appraisal Inputs'!K372</t>
  </si>
  <si>
    <t>Appraisal Inputs'!K373</t>
  </si>
  <si>
    <t>Appraisal Inputs'!K374</t>
  </si>
  <si>
    <t>Appraisal Inputs'!K375</t>
  </si>
  <si>
    <t>Appraisal Inputs'!K376</t>
  </si>
  <si>
    <t>Appraisal Inputs'!K377</t>
  </si>
  <si>
    <t>Appraisal Inputs'!K378</t>
  </si>
  <si>
    <t>Appraisal Inputs'!K379</t>
  </si>
  <si>
    <t>Appraisal Inputs'!K380</t>
  </si>
  <si>
    <t>Appraisal Inputs'!K381</t>
  </si>
  <si>
    <t>Appraisal Inputs'!K382</t>
  </si>
  <si>
    <t>Appraisal Inputs'!K383</t>
  </si>
  <si>
    <t>Appraisal Inputs'!K384</t>
  </si>
  <si>
    <t>Appraisal Inputs'!K385</t>
  </si>
  <si>
    <t>Appraisal Inputs'!K386</t>
  </si>
  <si>
    <t>Appraisal Inputs'!K387</t>
  </si>
  <si>
    <t>Appraisal Inputs'!K388</t>
  </si>
  <si>
    <t>Appraisal Inputs'!K389</t>
  </si>
  <si>
    <t>Appraisal Inputs'!L349</t>
  </si>
  <si>
    <t>Appraisal Inputs'!L350</t>
  </si>
  <si>
    <t>Appraisal Inputs'!L351</t>
  </si>
  <si>
    <t>Appraisal Inputs'!L352</t>
  </si>
  <si>
    <t>Appraisal Inputs'!L353</t>
  </si>
  <si>
    <t>Appraisal Inputs'!L354</t>
  </si>
  <si>
    <t>Appraisal Inputs'!L355</t>
  </si>
  <si>
    <t>Appraisal Inputs'!L356</t>
  </si>
  <si>
    <t>Appraisal Inputs'!L357</t>
  </si>
  <si>
    <t>Appraisal Inputs'!L358</t>
  </si>
  <si>
    <t>Appraisal Inputs'!L359</t>
  </si>
  <si>
    <t>Appraisal Inputs'!L360</t>
  </si>
  <si>
    <t>Appraisal Inputs'!L361</t>
  </si>
  <si>
    <t>Appraisal Inputs'!L362</t>
  </si>
  <si>
    <t>Appraisal Inputs'!L363</t>
  </si>
  <si>
    <t>Appraisal Inputs'!L364</t>
  </si>
  <si>
    <t>Appraisal Inputs'!L365</t>
  </si>
  <si>
    <t>Appraisal Inputs'!L366</t>
  </si>
  <si>
    <t>Appraisal Inputs'!L367</t>
  </si>
  <si>
    <t>Appraisal Inputs'!L368</t>
  </si>
  <si>
    <t>Appraisal Inputs'!L369</t>
  </si>
  <si>
    <t>Appraisal Inputs'!L370</t>
  </si>
  <si>
    <t>Appraisal Inputs'!L371</t>
  </si>
  <si>
    <t>Appraisal Inputs'!L372</t>
  </si>
  <si>
    <t>Appraisal Inputs'!L373</t>
  </si>
  <si>
    <t>Appraisal Inputs'!L374</t>
  </si>
  <si>
    <t>Appraisal Inputs'!L375</t>
  </si>
  <si>
    <t>Appraisal Inputs'!L376</t>
  </si>
  <si>
    <t>Appraisal Inputs'!L377</t>
  </si>
  <si>
    <t>Appraisal Inputs'!L378</t>
  </si>
  <si>
    <t>Appraisal Inputs'!L379</t>
  </si>
  <si>
    <t>Appraisal Inputs'!L380</t>
  </si>
  <si>
    <t>Appraisal Inputs'!L381</t>
  </si>
  <si>
    <t>Appraisal Inputs'!L382</t>
  </si>
  <si>
    <t>Appraisal Inputs'!L383</t>
  </si>
  <si>
    <t>Appraisal Inputs'!L384</t>
  </si>
  <si>
    <t>Appraisal Inputs'!L385</t>
  </si>
  <si>
    <t>Appraisal Inputs'!L386</t>
  </si>
  <si>
    <t>Appraisal Inputs'!L387</t>
  </si>
  <si>
    <t>Appraisal Inputs'!L388</t>
  </si>
  <si>
    <t>Appraisal Inputs'!L389</t>
  </si>
  <si>
    <t>Appraisal Inputs'!L390</t>
  </si>
  <si>
    <t>Appraisal Inputs'!M349</t>
  </si>
  <si>
    <t>Appraisal Inputs'!M350</t>
  </si>
  <si>
    <t>Appraisal Inputs'!M351</t>
  </si>
  <si>
    <t>Appraisal Inputs'!M352</t>
  </si>
  <si>
    <t>Appraisal Inputs'!M353</t>
  </si>
  <si>
    <t>Appraisal Inputs'!M354</t>
  </si>
  <si>
    <t>Appraisal Inputs'!M355</t>
  </si>
  <si>
    <t>Appraisal Inputs'!M356</t>
  </si>
  <si>
    <t>Appraisal Inputs'!M357</t>
  </si>
  <si>
    <t>Appraisal Inputs'!M358</t>
  </si>
  <si>
    <t>Appraisal Inputs'!M359</t>
  </si>
  <si>
    <t>Appraisal Inputs'!M360</t>
  </si>
  <si>
    <t>Appraisal Inputs'!M361</t>
  </si>
  <si>
    <t>Appraisal Inputs'!M362</t>
  </si>
  <si>
    <t>Appraisal Inputs'!M363</t>
  </si>
  <si>
    <t>Appraisal Inputs'!M364</t>
  </si>
  <si>
    <t>Appraisal Inputs'!M365</t>
  </si>
  <si>
    <t>Appraisal Inputs'!M366</t>
  </si>
  <si>
    <t>Appraisal Inputs'!M367</t>
  </si>
  <si>
    <t>Appraisal Inputs'!M368</t>
  </si>
  <si>
    <t>Appraisal Inputs'!M369</t>
  </si>
  <si>
    <t>Appraisal Inputs'!M370</t>
  </si>
  <si>
    <t>Appraisal Inputs'!M371</t>
  </si>
  <si>
    <t>Appraisal Inputs'!M372</t>
  </si>
  <si>
    <t>Appraisal Inputs'!M373</t>
  </si>
  <si>
    <t>Appraisal Inputs'!M374</t>
  </si>
  <si>
    <t>Appraisal Inputs'!M375</t>
  </si>
  <si>
    <t>Appraisal Inputs'!M376</t>
  </si>
  <si>
    <t>Appraisal Inputs'!M377</t>
  </si>
  <si>
    <t>Appraisal Inputs'!M378</t>
  </si>
  <si>
    <t>Appraisal Inputs'!M379</t>
  </si>
  <si>
    <t>Appraisal Inputs'!M380</t>
  </si>
  <si>
    <t>Appraisal Inputs'!M381</t>
  </si>
  <si>
    <t>Appraisal Inputs'!M382</t>
  </si>
  <si>
    <t>Appraisal Inputs'!M383</t>
  </si>
  <si>
    <t>Appraisal Inputs'!M384</t>
  </si>
  <si>
    <t>Appraisal Inputs'!M385</t>
  </si>
  <si>
    <t>Appraisal Inputs'!M386</t>
  </si>
  <si>
    <t>Appraisal Inputs'!M387</t>
  </si>
  <si>
    <t>Appraisal Inputs'!M388</t>
  </si>
  <si>
    <t>Appraisal Inputs'!M389</t>
  </si>
  <si>
    <t>Appraisal Inputs'!N349</t>
  </si>
  <si>
    <t>Appraisal Inputs'!N350</t>
  </si>
  <si>
    <t>Appraisal Inputs'!N351</t>
  </si>
  <si>
    <t>Appraisal Inputs'!N352</t>
  </si>
  <si>
    <t>Appraisal Inputs'!N353</t>
  </si>
  <si>
    <t>Appraisal Inputs'!N354</t>
  </si>
  <si>
    <t>Appraisal Inputs'!N355</t>
  </si>
  <si>
    <t>Appraisal Inputs'!N356</t>
  </si>
  <si>
    <t>Appraisal Inputs'!N357</t>
  </si>
  <si>
    <t>Appraisal Inputs'!N358</t>
  </si>
  <si>
    <t>Appraisal Inputs'!N359</t>
  </si>
  <si>
    <t>Appraisal Inputs'!N360</t>
  </si>
  <si>
    <t>Appraisal Inputs'!N361</t>
  </si>
  <si>
    <t>Appraisal Inputs'!N362</t>
  </si>
  <si>
    <t>Appraisal Inputs'!N363</t>
  </si>
  <si>
    <t>Appraisal Inputs'!N364</t>
  </si>
  <si>
    <t>Appraisal Inputs'!N365</t>
  </si>
  <si>
    <t>Appraisal Inputs'!N366</t>
  </si>
  <si>
    <t>Appraisal Inputs'!N367</t>
  </si>
  <si>
    <t>Appraisal Inputs'!N368</t>
  </si>
  <si>
    <t>Appraisal Inputs'!N369</t>
  </si>
  <si>
    <t>Appraisal Inputs'!N370</t>
  </si>
  <si>
    <t>Appraisal Inputs'!N371</t>
  </si>
  <si>
    <t>Appraisal Inputs'!N372</t>
  </si>
  <si>
    <t>Appraisal Inputs'!N373</t>
  </si>
  <si>
    <t>Appraisal Inputs'!N374</t>
  </si>
  <si>
    <t>Appraisal Inputs'!N375</t>
  </si>
  <si>
    <t>Appraisal Inputs'!N376</t>
  </si>
  <si>
    <t>Appraisal Inputs'!N377</t>
  </si>
  <si>
    <t>Appraisal Inputs'!N378</t>
  </si>
  <si>
    <t>Appraisal Inputs'!N379</t>
  </si>
  <si>
    <t>Appraisal Inputs'!N380</t>
  </si>
  <si>
    <t>Appraisal Inputs'!N381</t>
  </si>
  <si>
    <t>Appraisal Inputs'!N382</t>
  </si>
  <si>
    <t>Appraisal Inputs'!N383</t>
  </si>
  <si>
    <t>Appraisal Inputs'!N384</t>
  </si>
  <si>
    <t>Appraisal Inputs'!N385</t>
  </si>
  <si>
    <t>Appraisal Inputs'!N386</t>
  </si>
  <si>
    <t>Appraisal Inputs'!N387</t>
  </si>
  <si>
    <t>Appraisal Inputs'!N388</t>
  </si>
  <si>
    <t>Appraisal Inputs'!N389</t>
  </si>
  <si>
    <t>Appraisal Inputs'!N390</t>
  </si>
  <si>
    <t>Appraisal Inputs'!O349</t>
  </si>
  <si>
    <t>Appraisal Inputs'!O350</t>
  </si>
  <si>
    <t>Appraisal Inputs'!O351</t>
  </si>
  <si>
    <t>Appraisal Inputs'!O352</t>
  </si>
  <si>
    <t>Appraisal Inputs'!O353</t>
  </si>
  <si>
    <t>Appraisal Inputs'!O354</t>
  </si>
  <si>
    <t>Appraisal Inputs'!O355</t>
  </si>
  <si>
    <t>Appraisal Inputs'!O356</t>
  </si>
  <si>
    <t>Appraisal Inputs'!O357</t>
  </si>
  <si>
    <t>Appraisal Inputs'!O358</t>
  </si>
  <si>
    <t>Appraisal Inputs'!O359</t>
  </si>
  <si>
    <t>Appraisal Inputs'!O360</t>
  </si>
  <si>
    <t>Appraisal Inputs'!O361</t>
  </si>
  <si>
    <t>Appraisal Inputs'!O362</t>
  </si>
  <si>
    <t>Appraisal Inputs'!O363</t>
  </si>
  <si>
    <t>Appraisal Inputs'!O364</t>
  </si>
  <si>
    <t>Appraisal Inputs'!O365</t>
  </si>
  <si>
    <t>Appraisal Inputs'!O366</t>
  </si>
  <si>
    <t>Appraisal Inputs'!O367</t>
  </si>
  <si>
    <t>Appraisal Inputs'!O368</t>
  </si>
  <si>
    <t>Appraisal Inputs'!O369</t>
  </si>
  <si>
    <t>Appraisal Inputs'!O370</t>
  </si>
  <si>
    <t>Appraisal Inputs'!O371</t>
  </si>
  <si>
    <t>Appraisal Inputs'!O372</t>
  </si>
  <si>
    <t>Appraisal Inputs'!O373</t>
  </si>
  <si>
    <t>Appraisal Inputs'!O374</t>
  </si>
  <si>
    <t>Appraisal Inputs'!O375</t>
  </si>
  <si>
    <t>Appraisal Inputs'!O376</t>
  </si>
  <si>
    <t>Appraisal Inputs'!O377</t>
  </si>
  <si>
    <t>Appraisal Inputs'!O378</t>
  </si>
  <si>
    <t>Appraisal Inputs'!O379</t>
  </si>
  <si>
    <t>Appraisal Inputs'!O380</t>
  </si>
  <si>
    <t>Appraisal Inputs'!O381</t>
  </si>
  <si>
    <t>Appraisal Inputs'!O382</t>
  </si>
  <si>
    <t>Appraisal Inputs'!O383</t>
  </si>
  <si>
    <t>Appraisal Inputs'!O384</t>
  </si>
  <si>
    <t>Appraisal Inputs'!O385</t>
  </si>
  <si>
    <t>Appraisal Inputs'!O386</t>
  </si>
  <si>
    <t>Appraisal Inputs'!O387</t>
  </si>
  <si>
    <t>Appraisal Inputs'!O388</t>
  </si>
  <si>
    <t>Appraisal Inputs'!O389</t>
  </si>
  <si>
    <t>Appraisal Inputs'!P349</t>
  </si>
  <si>
    <t>Appraisal Inputs'!P350</t>
  </si>
  <si>
    <t>Appraisal Inputs'!P351</t>
  </si>
  <si>
    <t>Appraisal Inputs'!P352</t>
  </si>
  <si>
    <t>Appraisal Inputs'!P353</t>
  </si>
  <si>
    <t>Appraisal Inputs'!P354</t>
  </si>
  <si>
    <t>Appraisal Inputs'!P355</t>
  </si>
  <si>
    <t>Appraisal Inputs'!P356</t>
  </si>
  <si>
    <t>Appraisal Inputs'!P357</t>
  </si>
  <si>
    <t>Appraisal Inputs'!P358</t>
  </si>
  <si>
    <t>Appraisal Inputs'!P359</t>
  </si>
  <si>
    <t>Appraisal Inputs'!P360</t>
  </si>
  <si>
    <t>Appraisal Inputs'!P361</t>
  </si>
  <si>
    <t>Appraisal Inputs'!P362</t>
  </si>
  <si>
    <t>Appraisal Inputs'!P363</t>
  </si>
  <si>
    <t>Appraisal Inputs'!P364</t>
  </si>
  <si>
    <t>Appraisal Inputs'!P365</t>
  </si>
  <si>
    <t>Appraisal Inputs'!P366</t>
  </si>
  <si>
    <t>Appraisal Inputs'!P367</t>
  </si>
  <si>
    <t>Appraisal Inputs'!P368</t>
  </si>
  <si>
    <t>Appraisal Inputs'!P369</t>
  </si>
  <si>
    <t>Appraisal Inputs'!P370</t>
  </si>
  <si>
    <t>Appraisal Inputs'!P371</t>
  </si>
  <si>
    <t>Appraisal Inputs'!P372</t>
  </si>
  <si>
    <t>Appraisal Inputs'!P373</t>
  </si>
  <si>
    <t>Appraisal Inputs'!P374</t>
  </si>
  <si>
    <t>Appraisal Inputs'!P375</t>
  </si>
  <si>
    <t>Appraisal Inputs'!P376</t>
  </si>
  <si>
    <t>Appraisal Inputs'!P377</t>
  </si>
  <si>
    <t>Appraisal Inputs'!P378</t>
  </si>
  <si>
    <t>Appraisal Inputs'!P379</t>
  </si>
  <si>
    <t>Appraisal Inputs'!P380</t>
  </si>
  <si>
    <t>Appraisal Inputs'!P381</t>
  </si>
  <si>
    <t>Appraisal Inputs'!P382</t>
  </si>
  <si>
    <t>Appraisal Inputs'!P383</t>
  </si>
  <si>
    <t>Appraisal Inputs'!P384</t>
  </si>
  <si>
    <t>Appraisal Inputs'!P385</t>
  </si>
  <si>
    <t>Appraisal Inputs'!P386</t>
  </si>
  <si>
    <t>Appraisal Inputs'!P387</t>
  </si>
  <si>
    <t>Appraisal Inputs'!P388</t>
  </si>
  <si>
    <t>Appraisal Inputs'!P389</t>
  </si>
  <si>
    <t>Appraisal Inputs'!P390</t>
  </si>
  <si>
    <t>Appraisal Inputs'!Q349</t>
  </si>
  <si>
    <t>Appraisal Inputs'!Q350</t>
  </si>
  <si>
    <t>Appraisal Inputs'!Q351</t>
  </si>
  <si>
    <t>Appraisal Inputs'!Q352</t>
  </si>
  <si>
    <t>Appraisal Inputs'!Q353</t>
  </si>
  <si>
    <t>Appraisal Inputs'!Q354</t>
  </si>
  <si>
    <t>Appraisal Inputs'!Q355</t>
  </si>
  <si>
    <t>Appraisal Inputs'!Q356</t>
  </si>
  <si>
    <t>Appraisal Inputs'!Q357</t>
  </si>
  <si>
    <t>Appraisal Inputs'!Q358</t>
  </si>
  <si>
    <t>Appraisal Inputs'!Q359</t>
  </si>
  <si>
    <t>Appraisal Inputs'!Q360</t>
  </si>
  <si>
    <t>Appraisal Inputs'!Q361</t>
  </si>
  <si>
    <t>Appraisal Inputs'!Q362</t>
  </si>
  <si>
    <t>Appraisal Inputs'!Q363</t>
  </si>
  <si>
    <t>Appraisal Inputs'!Q364</t>
  </si>
  <si>
    <t>Appraisal Inputs'!Q365</t>
  </si>
  <si>
    <t>Appraisal Inputs'!Q366</t>
  </si>
  <si>
    <t>Appraisal Inputs'!Q367</t>
  </si>
  <si>
    <t>Appraisal Inputs'!Q368</t>
  </si>
  <si>
    <t>Appraisal Inputs'!Q369</t>
  </si>
  <si>
    <t>Appraisal Inputs'!Q370</t>
  </si>
  <si>
    <t>Appraisal Inputs'!Q371</t>
  </si>
  <si>
    <t>Appraisal Inputs'!Q372</t>
  </si>
  <si>
    <t>Appraisal Inputs'!Q373</t>
  </si>
  <si>
    <t>Appraisal Inputs'!Q374</t>
  </si>
  <si>
    <t>Appraisal Inputs'!Q375</t>
  </si>
  <si>
    <t>Appraisal Inputs'!Q376</t>
  </si>
  <si>
    <t>Appraisal Inputs'!Q377</t>
  </si>
  <si>
    <t>Appraisal Inputs'!Q378</t>
  </si>
  <si>
    <t>Appraisal Inputs'!Q379</t>
  </si>
  <si>
    <t>Appraisal Inputs'!Q380</t>
  </si>
  <si>
    <t>Appraisal Inputs'!Q381</t>
  </si>
  <si>
    <t>Appraisal Inputs'!Q382</t>
  </si>
  <si>
    <t>Appraisal Inputs'!Q383</t>
  </si>
  <si>
    <t>Appraisal Inputs'!Q384</t>
  </si>
  <si>
    <t>Appraisal Inputs'!Q385</t>
  </si>
  <si>
    <t>Appraisal Inputs'!Q386</t>
  </si>
  <si>
    <t>Appraisal Inputs'!Q387</t>
  </si>
  <si>
    <t>Appraisal Inputs'!Q388</t>
  </si>
  <si>
    <t>Appraisal Inputs'!Q389</t>
  </si>
  <si>
    <t>Appraisal Inputs'!R349</t>
  </si>
  <si>
    <t>Appraisal Inputs'!R350</t>
  </si>
  <si>
    <t>Appraisal Inputs'!R351</t>
  </si>
  <si>
    <t>Appraisal Inputs'!R352</t>
  </si>
  <si>
    <t>Appraisal Inputs'!R353</t>
  </si>
  <si>
    <t>Appraisal Inputs'!R354</t>
  </si>
  <si>
    <t>Appraisal Inputs'!R355</t>
  </si>
  <si>
    <t>Appraisal Inputs'!R356</t>
  </si>
  <si>
    <t>Appraisal Inputs'!R357</t>
  </si>
  <si>
    <t>Appraisal Inputs'!R358</t>
  </si>
  <si>
    <t>Appraisal Inputs'!R359</t>
  </si>
  <si>
    <t>Appraisal Inputs'!R360</t>
  </si>
  <si>
    <t>Appraisal Inputs'!R361</t>
  </si>
  <si>
    <t>Appraisal Inputs'!R362</t>
  </si>
  <si>
    <t>Appraisal Inputs'!R363</t>
  </si>
  <si>
    <t>Appraisal Inputs'!R364</t>
  </si>
  <si>
    <t>Appraisal Inputs'!R365</t>
  </si>
  <si>
    <t>Appraisal Inputs'!R366</t>
  </si>
  <si>
    <t>Appraisal Inputs'!R367</t>
  </si>
  <si>
    <t>Appraisal Inputs'!R368</t>
  </si>
  <si>
    <t>Appraisal Inputs'!R369</t>
  </si>
  <si>
    <t>Appraisal Inputs'!R370</t>
  </si>
  <si>
    <t>Appraisal Inputs'!R371</t>
  </si>
  <si>
    <t>Appraisal Inputs'!R372</t>
  </si>
  <si>
    <t>Appraisal Inputs'!R373</t>
  </si>
  <si>
    <t>Appraisal Inputs'!R374</t>
  </si>
  <si>
    <t>Appraisal Inputs'!R375</t>
  </si>
  <si>
    <t>Appraisal Inputs'!R376</t>
  </si>
  <si>
    <t>Appraisal Inputs'!R377</t>
  </si>
  <si>
    <t>Appraisal Inputs'!R378</t>
  </si>
  <si>
    <t>Appraisal Inputs'!R379</t>
  </si>
  <si>
    <t>Appraisal Inputs'!R380</t>
  </si>
  <si>
    <t>Appraisal Inputs'!R381</t>
  </si>
  <si>
    <t>Appraisal Inputs'!R382</t>
  </si>
  <si>
    <t>Appraisal Inputs'!R383</t>
  </si>
  <si>
    <t>Appraisal Inputs'!R384</t>
  </si>
  <si>
    <t>Appraisal Inputs'!R385</t>
  </si>
  <si>
    <t>Appraisal Inputs'!R386</t>
  </si>
  <si>
    <t>Appraisal Inputs'!R387</t>
  </si>
  <si>
    <t>Appraisal Inputs'!R388</t>
  </si>
  <si>
    <t>Appraisal Inputs'!R389</t>
  </si>
  <si>
    <t>Appraisal Inputs'!R390</t>
  </si>
  <si>
    <t>Appraisal Inputs'!S349</t>
  </si>
  <si>
    <t>Appraisal Inputs'!S350</t>
  </si>
  <si>
    <t>Appraisal Inputs'!S351</t>
  </si>
  <si>
    <t>Appraisal Inputs'!S352</t>
  </si>
  <si>
    <t>Appraisal Inputs'!S353</t>
  </si>
  <si>
    <t>Appraisal Inputs'!S354</t>
  </si>
  <si>
    <t>Appraisal Inputs'!S355</t>
  </si>
  <si>
    <t>Appraisal Inputs'!S356</t>
  </si>
  <si>
    <t>Appraisal Inputs'!S357</t>
  </si>
  <si>
    <t>Appraisal Inputs'!S358</t>
  </si>
  <si>
    <t>Appraisal Inputs'!S359</t>
  </si>
  <si>
    <t>Appraisal Inputs'!S360</t>
  </si>
  <si>
    <t>Appraisal Inputs'!S361</t>
  </si>
  <si>
    <t>Appraisal Inputs'!S362</t>
  </si>
  <si>
    <t>Appraisal Inputs'!S363</t>
  </si>
  <si>
    <t>Appraisal Inputs'!S364</t>
  </si>
  <si>
    <t>Appraisal Inputs'!S365</t>
  </si>
  <si>
    <t>Appraisal Inputs'!S366</t>
  </si>
  <si>
    <t>Appraisal Inputs'!S367</t>
  </si>
  <si>
    <t>Appraisal Inputs'!S368</t>
  </si>
  <si>
    <t>Appraisal Inputs'!S369</t>
  </si>
  <si>
    <t>Appraisal Inputs'!S370</t>
  </si>
  <si>
    <t>Appraisal Inputs'!S371</t>
  </si>
  <si>
    <t>Appraisal Inputs'!S372</t>
  </si>
  <si>
    <t>Appraisal Inputs'!S373</t>
  </si>
  <si>
    <t>Appraisal Inputs'!S374</t>
  </si>
  <si>
    <t>Appraisal Inputs'!S375</t>
  </si>
  <si>
    <t>Appraisal Inputs'!S376</t>
  </si>
  <si>
    <t>Appraisal Inputs'!S377</t>
  </si>
  <si>
    <t>Appraisal Inputs'!S378</t>
  </si>
  <si>
    <t>Appraisal Inputs'!S379</t>
  </si>
  <si>
    <t>Appraisal Inputs'!S380</t>
  </si>
  <si>
    <t>Appraisal Inputs'!S381</t>
  </si>
  <si>
    <t>Appraisal Inputs'!S382</t>
  </si>
  <si>
    <t>Appraisal Inputs'!S383</t>
  </si>
  <si>
    <t>Appraisal Inputs'!S384</t>
  </si>
  <si>
    <t>Appraisal Inputs'!S385</t>
  </si>
  <si>
    <t>Appraisal Inputs'!S386</t>
  </si>
  <si>
    <t>Appraisal Inputs'!S387</t>
  </si>
  <si>
    <t>Appraisal Inputs'!S388</t>
  </si>
  <si>
    <t>Appraisal Inputs'!S389</t>
  </si>
  <si>
    <t>Appraisal Inputs'!T349</t>
  </si>
  <si>
    <t>Appraisal Inputs'!T350</t>
  </si>
  <si>
    <t>Appraisal Inputs'!T351</t>
  </si>
  <si>
    <t>Appraisal Inputs'!T352</t>
  </si>
  <si>
    <t>Appraisal Inputs'!T353</t>
  </si>
  <si>
    <t>Appraisal Inputs'!T354</t>
  </si>
  <si>
    <t>Appraisal Inputs'!T355</t>
  </si>
  <si>
    <t>Appraisal Inputs'!T356</t>
  </si>
  <si>
    <t>Appraisal Inputs'!T357</t>
  </si>
  <si>
    <t>Appraisal Inputs'!T358</t>
  </si>
  <si>
    <t>Appraisal Inputs'!T359</t>
  </si>
  <si>
    <t>Appraisal Inputs'!T360</t>
  </si>
  <si>
    <t>Appraisal Inputs'!T361</t>
  </si>
  <si>
    <t>Appraisal Inputs'!T362</t>
  </si>
  <si>
    <t>Appraisal Inputs'!T363</t>
  </si>
  <si>
    <t>Appraisal Inputs'!T364</t>
  </si>
  <si>
    <t>Appraisal Inputs'!T365</t>
  </si>
  <si>
    <t>Appraisal Inputs'!T366</t>
  </si>
  <si>
    <t>Appraisal Inputs'!T367</t>
  </si>
  <si>
    <t>Appraisal Inputs'!T368</t>
  </si>
  <si>
    <t>Appraisal Inputs'!T369</t>
  </si>
  <si>
    <t>Appraisal Inputs'!T370</t>
  </si>
  <si>
    <t>Appraisal Inputs'!T371</t>
  </si>
  <si>
    <t>Appraisal Inputs'!T372</t>
  </si>
  <si>
    <t>Appraisal Inputs'!T373</t>
  </si>
  <si>
    <t>Appraisal Inputs'!T374</t>
  </si>
  <si>
    <t>Appraisal Inputs'!T375</t>
  </si>
  <si>
    <t>Appraisal Inputs'!T376</t>
  </si>
  <si>
    <t>Appraisal Inputs'!T377</t>
  </si>
  <si>
    <t>Appraisal Inputs'!T378</t>
  </si>
  <si>
    <t>Appraisal Inputs'!T379</t>
  </si>
  <si>
    <t>Appraisal Inputs'!T380</t>
  </si>
  <si>
    <t>Appraisal Inputs'!T381</t>
  </si>
  <si>
    <t>Appraisal Inputs'!T382</t>
  </si>
  <si>
    <t>Appraisal Inputs'!T383</t>
  </si>
  <si>
    <t>Appraisal Inputs'!T384</t>
  </si>
  <si>
    <t>Appraisal Inputs'!T385</t>
  </si>
  <si>
    <t>Appraisal Inputs'!T386</t>
  </si>
  <si>
    <t>Appraisal Inputs'!T387</t>
  </si>
  <si>
    <t>Appraisal Inputs'!T388</t>
  </si>
  <si>
    <t>Appraisal Inputs'!T389</t>
  </si>
  <si>
    <t>Appraisal Inputs'!T390</t>
  </si>
  <si>
    <t>Appraisal Inputs'!U349</t>
  </si>
  <si>
    <t>Appraisal Inputs'!U350</t>
  </si>
  <si>
    <t>Appraisal Inputs'!U351</t>
  </si>
  <si>
    <t>Appraisal Inputs'!U352</t>
  </si>
  <si>
    <t>Appraisal Inputs'!U353</t>
  </si>
  <si>
    <t>Appraisal Inputs'!U354</t>
  </si>
  <si>
    <t>Appraisal Inputs'!U355</t>
  </si>
  <si>
    <t>Appraisal Inputs'!U356</t>
  </si>
  <si>
    <t>Appraisal Inputs'!U357</t>
  </si>
  <si>
    <t>Appraisal Inputs'!U358</t>
  </si>
  <si>
    <t>Appraisal Inputs'!U359</t>
  </si>
  <si>
    <t>Appraisal Inputs'!U360</t>
  </si>
  <si>
    <t>Appraisal Inputs'!U361</t>
  </si>
  <si>
    <t>Appraisal Inputs'!U362</t>
  </si>
  <si>
    <t>Appraisal Inputs'!U363</t>
  </si>
  <si>
    <t>Appraisal Inputs'!U364</t>
  </si>
  <si>
    <t>Appraisal Inputs'!U365</t>
  </si>
  <si>
    <t>Appraisal Inputs'!U366</t>
  </si>
  <si>
    <t>Appraisal Inputs'!U367</t>
  </si>
  <si>
    <t>Appraisal Inputs'!U368</t>
  </si>
  <si>
    <t>Appraisal Inputs'!U369</t>
  </si>
  <si>
    <t>Appraisal Inputs'!U370</t>
  </si>
  <si>
    <t>Appraisal Inputs'!U371</t>
  </si>
  <si>
    <t>Appraisal Inputs'!U372</t>
  </si>
  <si>
    <t>Appraisal Inputs'!U373</t>
  </si>
  <si>
    <t>Appraisal Inputs'!U374</t>
  </si>
  <si>
    <t>Appraisal Inputs'!U375</t>
  </si>
  <si>
    <t>Appraisal Inputs'!U376</t>
  </si>
  <si>
    <t>Appraisal Inputs'!U377</t>
  </si>
  <si>
    <t>Appraisal Inputs'!U378</t>
  </si>
  <si>
    <t>Appraisal Inputs'!U379</t>
  </si>
  <si>
    <t>Appraisal Inputs'!U380</t>
  </si>
  <si>
    <t>Appraisal Inputs'!U381</t>
  </si>
  <si>
    <t>Appraisal Inputs'!U382</t>
  </si>
  <si>
    <t>Appraisal Inputs'!U383</t>
  </si>
  <si>
    <t>Appraisal Inputs'!U384</t>
  </si>
  <si>
    <t>Appraisal Inputs'!U385</t>
  </si>
  <si>
    <t>Appraisal Inputs'!U386</t>
  </si>
  <si>
    <t>Appraisal Inputs'!U387</t>
  </si>
  <si>
    <t>Appraisal Inputs'!U388</t>
  </si>
  <si>
    <t>Appraisal Inputs'!U389</t>
  </si>
  <si>
    <t>Appraisal Inputs'!V349</t>
  </si>
  <si>
    <t>Appraisal Inputs'!V350</t>
  </si>
  <si>
    <t>Appraisal Inputs'!V351</t>
  </si>
  <si>
    <t>Appraisal Inputs'!V352</t>
  </si>
  <si>
    <t>Appraisal Inputs'!V353</t>
  </si>
  <si>
    <t>Appraisal Inputs'!V354</t>
  </si>
  <si>
    <t>Appraisal Inputs'!V355</t>
  </si>
  <si>
    <t>Appraisal Inputs'!V356</t>
  </si>
  <si>
    <t>Appraisal Inputs'!V357</t>
  </si>
  <si>
    <t>Appraisal Inputs'!V358</t>
  </si>
  <si>
    <t>Appraisal Inputs'!V359</t>
  </si>
  <si>
    <t>Appraisal Inputs'!V360</t>
  </si>
  <si>
    <t>Appraisal Inputs'!V361</t>
  </si>
  <si>
    <t>Appraisal Inputs'!V362</t>
  </si>
  <si>
    <t>Appraisal Inputs'!V363</t>
  </si>
  <si>
    <t>Appraisal Inputs'!V364</t>
  </si>
  <si>
    <t>Appraisal Inputs'!V365</t>
  </si>
  <si>
    <t>Appraisal Inputs'!V366</t>
  </si>
  <si>
    <t>Appraisal Inputs'!V367</t>
  </si>
  <si>
    <t>Appraisal Inputs'!V368</t>
  </si>
  <si>
    <t>Appraisal Inputs'!V369</t>
  </si>
  <si>
    <t>Appraisal Inputs'!V370</t>
  </si>
  <si>
    <t>Appraisal Inputs'!V371</t>
  </si>
  <si>
    <t>Appraisal Inputs'!V372</t>
  </si>
  <si>
    <t>Appraisal Inputs'!V373</t>
  </si>
  <si>
    <t>Appraisal Inputs'!V374</t>
  </si>
  <si>
    <t>Appraisal Inputs'!V375</t>
  </si>
  <si>
    <t>Appraisal Inputs'!V376</t>
  </si>
  <si>
    <t>Appraisal Inputs'!V377</t>
  </si>
  <si>
    <t>Appraisal Inputs'!V378</t>
  </si>
  <si>
    <t>Appraisal Inputs'!V379</t>
  </si>
  <si>
    <t>Appraisal Inputs'!V380</t>
  </si>
  <si>
    <t>Appraisal Inputs'!V381</t>
  </si>
  <si>
    <t>Appraisal Inputs'!V382</t>
  </si>
  <si>
    <t>Appraisal Inputs'!V383</t>
  </si>
  <si>
    <t>Appraisal Inputs'!V384</t>
  </si>
  <si>
    <t>Appraisal Inputs'!V385</t>
  </si>
  <si>
    <t>Appraisal Inputs'!V386</t>
  </si>
  <si>
    <t>Appraisal Inputs'!V387</t>
  </si>
  <si>
    <t>Appraisal Inputs'!V388</t>
  </si>
  <si>
    <t>Appraisal Inputs'!V389</t>
  </si>
  <si>
    <t>Appraisal Inputs'!V390</t>
  </si>
  <si>
    <t>Appraisal Inputs'!W349</t>
  </si>
  <si>
    <t>Appraisal Inputs'!W350</t>
  </si>
  <si>
    <t>Appraisal Inputs'!W351</t>
  </si>
  <si>
    <t>Appraisal Inputs'!W352</t>
  </si>
  <si>
    <t>Appraisal Inputs'!W353</t>
  </si>
  <si>
    <t>Appraisal Inputs'!W354</t>
  </si>
  <si>
    <t>Appraisal Inputs'!W355</t>
  </si>
  <si>
    <t>Appraisal Inputs'!W356</t>
  </si>
  <si>
    <t>Appraisal Inputs'!W357</t>
  </si>
  <si>
    <t>Appraisal Inputs'!W358</t>
  </si>
  <si>
    <t>Appraisal Inputs'!W359</t>
  </si>
  <si>
    <t>Appraisal Inputs'!W360</t>
  </si>
  <si>
    <t>Appraisal Inputs'!W361</t>
  </si>
  <si>
    <t>Appraisal Inputs'!W362</t>
  </si>
  <si>
    <t>Appraisal Inputs'!W363</t>
  </si>
  <si>
    <t>Appraisal Inputs'!W364</t>
  </si>
  <si>
    <t>Appraisal Inputs'!W365</t>
  </si>
  <si>
    <t>Appraisal Inputs'!W366</t>
  </si>
  <si>
    <t>Appraisal Inputs'!W367</t>
  </si>
  <si>
    <t>Appraisal Inputs'!W368</t>
  </si>
  <si>
    <t>Appraisal Inputs'!W369</t>
  </si>
  <si>
    <t>Appraisal Inputs'!W370</t>
  </si>
  <si>
    <t>Appraisal Inputs'!W371</t>
  </si>
  <si>
    <t>Appraisal Inputs'!W372</t>
  </si>
  <si>
    <t>Appraisal Inputs'!W373</t>
  </si>
  <si>
    <t>Appraisal Inputs'!W374</t>
  </si>
  <si>
    <t>Appraisal Inputs'!W375</t>
  </si>
  <si>
    <t>Appraisal Inputs'!W376</t>
  </si>
  <si>
    <t>Appraisal Inputs'!W377</t>
  </si>
  <si>
    <t>Appraisal Inputs'!W378</t>
  </si>
  <si>
    <t>Appraisal Inputs'!W379</t>
  </si>
  <si>
    <t>Appraisal Inputs'!W380</t>
  </si>
  <si>
    <t>Appraisal Inputs'!W381</t>
  </si>
  <si>
    <t>Appraisal Inputs'!W382</t>
  </si>
  <si>
    <t>Appraisal Inputs'!W383</t>
  </si>
  <si>
    <t>Appraisal Inputs'!W384</t>
  </si>
  <si>
    <t>Appraisal Inputs'!W385</t>
  </si>
  <si>
    <t>Appraisal Inputs'!W386</t>
  </si>
  <si>
    <t>Appraisal Inputs'!W387</t>
  </si>
  <si>
    <t>Appraisal Inputs'!W388</t>
  </si>
  <si>
    <t>Appraisal Inputs'!W389</t>
  </si>
  <si>
    <t>Appraisal Inputs'!X349</t>
  </si>
  <si>
    <t>Appraisal Inputs'!X350</t>
  </si>
  <si>
    <t>Appraisal Inputs'!X351</t>
  </si>
  <si>
    <t>Appraisal Inputs'!X352</t>
  </si>
  <si>
    <t>Appraisal Inputs'!X353</t>
  </si>
  <si>
    <t>Appraisal Inputs'!X354</t>
  </si>
  <si>
    <t>Appraisal Inputs'!X355</t>
  </si>
  <si>
    <t>Appraisal Inputs'!X356</t>
  </si>
  <si>
    <t>Appraisal Inputs'!X357</t>
  </si>
  <si>
    <t>Appraisal Inputs'!X358</t>
  </si>
  <si>
    <t>Appraisal Inputs'!X359</t>
  </si>
  <si>
    <t>Appraisal Inputs'!X360</t>
  </si>
  <si>
    <t>Appraisal Inputs'!X361</t>
  </si>
  <si>
    <t>Appraisal Inputs'!X362</t>
  </si>
  <si>
    <t>Appraisal Inputs'!X363</t>
  </si>
  <si>
    <t>Appraisal Inputs'!X364</t>
  </si>
  <si>
    <t>Appraisal Inputs'!X365</t>
  </si>
  <si>
    <t>Appraisal Inputs'!X366</t>
  </si>
  <si>
    <t>Appraisal Inputs'!X367</t>
  </si>
  <si>
    <t>Appraisal Inputs'!X368</t>
  </si>
  <si>
    <t>Appraisal Inputs'!X369</t>
  </si>
  <si>
    <t>Appraisal Inputs'!X370</t>
  </si>
  <si>
    <t>Appraisal Inputs'!X371</t>
  </si>
  <si>
    <t>Appraisal Inputs'!X372</t>
  </si>
  <si>
    <t>Appraisal Inputs'!X373</t>
  </si>
  <si>
    <t>Appraisal Inputs'!X374</t>
  </si>
  <si>
    <t>Appraisal Inputs'!X375</t>
  </si>
  <si>
    <t>Appraisal Inputs'!X376</t>
  </si>
  <si>
    <t>Appraisal Inputs'!X377</t>
  </si>
  <si>
    <t>Appraisal Inputs'!X378</t>
  </si>
  <si>
    <t>Appraisal Inputs'!X379</t>
  </si>
  <si>
    <t>Appraisal Inputs'!X380</t>
  </si>
  <si>
    <t>Appraisal Inputs'!X381</t>
  </si>
  <si>
    <t>Appraisal Inputs'!X382</t>
  </si>
  <si>
    <t>Appraisal Inputs'!X383</t>
  </si>
  <si>
    <t>Appraisal Inputs'!X384</t>
  </si>
  <si>
    <t>Appraisal Inputs'!X385</t>
  </si>
  <si>
    <t>Appraisal Inputs'!X386</t>
  </si>
  <si>
    <t>Appraisal Inputs'!X387</t>
  </si>
  <si>
    <t>Appraisal Inputs'!X388</t>
  </si>
  <si>
    <t>Appraisal Inputs'!X389</t>
  </si>
  <si>
    <t>Appraisal Inputs'!X390</t>
  </si>
  <si>
    <t>Appraisal Inputs'!Y349</t>
  </si>
  <si>
    <t>Appraisal Inputs'!Y350</t>
  </si>
  <si>
    <t>Appraisal Inputs'!Y351</t>
  </si>
  <si>
    <t>Appraisal Inputs'!Y352</t>
  </si>
  <si>
    <t>Appraisal Inputs'!Y353</t>
  </si>
  <si>
    <t>Appraisal Inputs'!Y354</t>
  </si>
  <si>
    <t>Appraisal Inputs'!Y355</t>
  </si>
  <si>
    <t>Appraisal Inputs'!Y356</t>
  </si>
  <si>
    <t>Appraisal Inputs'!Y357</t>
  </si>
  <si>
    <t>Appraisal Inputs'!Y358</t>
  </si>
  <si>
    <t>Appraisal Inputs'!Y359</t>
  </si>
  <si>
    <t>Appraisal Inputs'!Y360</t>
  </si>
  <si>
    <t>Appraisal Inputs'!Y361</t>
  </si>
  <si>
    <t>Appraisal Inputs'!Y362</t>
  </si>
  <si>
    <t>Appraisal Inputs'!Y363</t>
  </si>
  <si>
    <t>Appraisal Inputs'!Y364</t>
  </si>
  <si>
    <t>Appraisal Inputs'!Y365</t>
  </si>
  <si>
    <t>Appraisal Inputs'!Y366</t>
  </si>
  <si>
    <t>Appraisal Inputs'!Y367</t>
  </si>
  <si>
    <t>Appraisal Inputs'!Y368</t>
  </si>
  <si>
    <t>Appraisal Inputs'!Y369</t>
  </si>
  <si>
    <t>Appraisal Inputs'!Y370</t>
  </si>
  <si>
    <t>Appraisal Inputs'!Y371</t>
  </si>
  <si>
    <t>Appraisal Inputs'!Y372</t>
  </si>
  <si>
    <t>Appraisal Inputs'!Y373</t>
  </si>
  <si>
    <t>Appraisal Inputs'!Y374</t>
  </si>
  <si>
    <t>Appraisal Inputs'!Y375</t>
  </si>
  <si>
    <t>Appraisal Inputs'!Y376</t>
  </si>
  <si>
    <t>Appraisal Inputs'!Y377</t>
  </si>
  <si>
    <t>Appraisal Inputs'!Y378</t>
  </si>
  <si>
    <t>Appraisal Inputs'!Y379</t>
  </si>
  <si>
    <t>Appraisal Inputs'!Y380</t>
  </si>
  <si>
    <t>Appraisal Inputs'!Y381</t>
  </si>
  <si>
    <t>Appraisal Inputs'!Y382</t>
  </si>
  <si>
    <t>Appraisal Inputs'!Y383</t>
  </si>
  <si>
    <t>Appraisal Inputs'!Y384</t>
  </si>
  <si>
    <t>Appraisal Inputs'!Y385</t>
  </si>
  <si>
    <t>Appraisal Inputs'!Y386</t>
  </si>
  <si>
    <t>Appraisal Inputs'!Y387</t>
  </si>
  <si>
    <t>Appraisal Inputs'!Y388</t>
  </si>
  <si>
    <t>Appraisal Inputs'!Y389</t>
  </si>
  <si>
    <t>Appraisal Inputs'!Z349</t>
  </si>
  <si>
    <t>Appraisal Inputs'!Z350</t>
  </si>
  <si>
    <t>Appraisal Inputs'!Z351</t>
  </si>
  <si>
    <t>Appraisal Inputs'!Z352</t>
  </si>
  <si>
    <t>Appraisal Inputs'!Z353</t>
  </si>
  <si>
    <t>Appraisal Inputs'!Z354</t>
  </si>
  <si>
    <t>Appraisal Inputs'!Z355</t>
  </si>
  <si>
    <t>Appraisal Inputs'!Z356</t>
  </si>
  <si>
    <t>Appraisal Inputs'!Z357</t>
  </si>
  <si>
    <t>Appraisal Inputs'!Z358</t>
  </si>
  <si>
    <t>Appraisal Inputs'!Z359</t>
  </si>
  <si>
    <t>Appraisal Inputs'!Z360</t>
  </si>
  <si>
    <t>Appraisal Inputs'!Z361</t>
  </si>
  <si>
    <t>Appraisal Inputs'!Z362</t>
  </si>
  <si>
    <t>Appraisal Inputs'!Z363</t>
  </si>
  <si>
    <t>Appraisal Inputs'!Z364</t>
  </si>
  <si>
    <t>Appraisal Inputs'!Z365</t>
  </si>
  <si>
    <t>Appraisal Inputs'!Z366</t>
  </si>
  <si>
    <t>Appraisal Inputs'!Z367</t>
  </si>
  <si>
    <t>Appraisal Inputs'!Z368</t>
  </si>
  <si>
    <t>Appraisal Inputs'!Z369</t>
  </si>
  <si>
    <t>Appraisal Inputs'!Z370</t>
  </si>
  <si>
    <t>Appraisal Inputs'!Z371</t>
  </si>
  <si>
    <t>Appraisal Inputs'!Z372</t>
  </si>
  <si>
    <t>Appraisal Inputs'!Z373</t>
  </si>
  <si>
    <t>Appraisal Inputs'!Z374</t>
  </si>
  <si>
    <t>Appraisal Inputs'!Z375</t>
  </si>
  <si>
    <t>Appraisal Inputs'!Z376</t>
  </si>
  <si>
    <t>Appraisal Inputs'!Z377</t>
  </si>
  <si>
    <t>Appraisal Inputs'!Z378</t>
  </si>
  <si>
    <t>Appraisal Inputs'!Z379</t>
  </si>
  <si>
    <t>Appraisal Inputs'!Z380</t>
  </si>
  <si>
    <t>Appraisal Inputs'!Z381</t>
  </si>
  <si>
    <t>Appraisal Inputs'!Z382</t>
  </si>
  <si>
    <t>Appraisal Inputs'!Z383</t>
  </si>
  <si>
    <t>Appraisal Inputs'!Z384</t>
  </si>
  <si>
    <t>Appraisal Inputs'!Z385</t>
  </si>
  <si>
    <t>Appraisal Inputs'!Z386</t>
  </si>
  <si>
    <t>Appraisal Inputs'!Z387</t>
  </si>
  <si>
    <t>Appraisal Inputs'!Z388</t>
  </si>
  <si>
    <t>Appraisal Inputs'!Z389</t>
  </si>
  <si>
    <t>Appraisal Inputs'!Z390</t>
  </si>
  <si>
    <t>Appraisal Inputs'!AA349</t>
  </si>
  <si>
    <t>Appraisal Inputs'!AA350</t>
  </si>
  <si>
    <t>Appraisal Inputs'!AA351</t>
  </si>
  <si>
    <t>Appraisal Inputs'!AA352</t>
  </si>
  <si>
    <t>Appraisal Inputs'!AA353</t>
  </si>
  <si>
    <t>Appraisal Inputs'!AA354</t>
  </si>
  <si>
    <t>Appraisal Inputs'!AA355</t>
  </si>
  <si>
    <t>Appraisal Inputs'!AA356</t>
  </si>
  <si>
    <t>Appraisal Inputs'!AA357</t>
  </si>
  <si>
    <t>Appraisal Inputs'!AA358</t>
  </si>
  <si>
    <t>Appraisal Inputs'!AA359</t>
  </si>
  <si>
    <t>Appraisal Inputs'!AA360</t>
  </si>
  <si>
    <t>Appraisal Inputs'!AA361</t>
  </si>
  <si>
    <t>Appraisal Inputs'!AA362</t>
  </si>
  <si>
    <t>Appraisal Inputs'!AA363</t>
  </si>
  <si>
    <t>Appraisal Inputs'!AA364</t>
  </si>
  <si>
    <t>Appraisal Inputs'!AA365</t>
  </si>
  <si>
    <t>Appraisal Inputs'!AA366</t>
  </si>
  <si>
    <t>Appraisal Inputs'!AA367</t>
  </si>
  <si>
    <t>Appraisal Inputs'!AA368</t>
  </si>
  <si>
    <t>Appraisal Inputs'!AA369</t>
  </si>
  <si>
    <t>Appraisal Inputs'!AA370</t>
  </si>
  <si>
    <t>Appraisal Inputs'!AA371</t>
  </si>
  <si>
    <t>Appraisal Inputs'!AA372</t>
  </si>
  <si>
    <t>Appraisal Inputs'!AA373</t>
  </si>
  <si>
    <t>Appraisal Inputs'!AA374</t>
  </si>
  <si>
    <t>Appraisal Inputs'!AA375</t>
  </si>
  <si>
    <t>Appraisal Inputs'!AA376</t>
  </si>
  <si>
    <t>Appraisal Inputs'!AA377</t>
  </si>
  <si>
    <t>Appraisal Inputs'!AA378</t>
  </si>
  <si>
    <t>Appraisal Inputs'!AA379</t>
  </si>
  <si>
    <t>Appraisal Inputs'!AA380</t>
  </si>
  <si>
    <t>Appraisal Inputs'!AA381</t>
  </si>
  <si>
    <t>Appraisal Inputs'!AA382</t>
  </si>
  <si>
    <t>Appraisal Inputs'!AA383</t>
  </si>
  <si>
    <t>Appraisal Inputs'!AA384</t>
  </si>
  <si>
    <t>Appraisal Inputs'!AA385</t>
  </si>
  <si>
    <t>Appraisal Inputs'!AA386</t>
  </si>
  <si>
    <t>Appraisal Inputs'!AA387</t>
  </si>
  <si>
    <t>Appraisal Inputs'!AA388</t>
  </si>
  <si>
    <t>Appraisal Inputs'!AA389</t>
  </si>
  <si>
    <t>Appraisal Inputs'!AB349</t>
  </si>
  <si>
    <t>Appraisal Inputs'!AB350</t>
  </si>
  <si>
    <t>Appraisal Inputs'!AB351</t>
  </si>
  <si>
    <t>Appraisal Inputs'!AB352</t>
  </si>
  <si>
    <t>Appraisal Inputs'!AB353</t>
  </si>
  <si>
    <t>Appraisal Inputs'!AB354</t>
  </si>
  <si>
    <t>Appraisal Inputs'!AB355</t>
  </si>
  <si>
    <t>Appraisal Inputs'!AB356</t>
  </si>
  <si>
    <t>Appraisal Inputs'!AB357</t>
  </si>
  <si>
    <t>Appraisal Inputs'!AB358</t>
  </si>
  <si>
    <t>Appraisal Inputs'!AB359</t>
  </si>
  <si>
    <t>Appraisal Inputs'!AB360</t>
  </si>
  <si>
    <t>Appraisal Inputs'!AB361</t>
  </si>
  <si>
    <t>Appraisal Inputs'!AB362</t>
  </si>
  <si>
    <t>Appraisal Inputs'!AB363</t>
  </si>
  <si>
    <t>Appraisal Inputs'!AB364</t>
  </si>
  <si>
    <t>Appraisal Inputs'!AB365</t>
  </si>
  <si>
    <t>Appraisal Inputs'!AB366</t>
  </si>
  <si>
    <t>Appraisal Inputs'!AB367</t>
  </si>
  <si>
    <t>Appraisal Inputs'!AB368</t>
  </si>
  <si>
    <t>Appraisal Inputs'!AB369</t>
  </si>
  <si>
    <t>Appraisal Inputs'!AB370</t>
  </si>
  <si>
    <t>Appraisal Inputs'!AB371</t>
  </si>
  <si>
    <t>Appraisal Inputs'!AB372</t>
  </si>
  <si>
    <t>Appraisal Inputs'!AB373</t>
  </si>
  <si>
    <t>Appraisal Inputs'!AB374</t>
  </si>
  <si>
    <t>Appraisal Inputs'!AB375</t>
  </si>
  <si>
    <t>Appraisal Inputs'!AB376</t>
  </si>
  <si>
    <t>Appraisal Inputs'!AB377</t>
  </si>
  <si>
    <t>Appraisal Inputs'!AB378</t>
  </si>
  <si>
    <t>Appraisal Inputs'!AB379</t>
  </si>
  <si>
    <t>Appraisal Inputs'!AB380</t>
  </si>
  <si>
    <t>Appraisal Inputs'!AB381</t>
  </si>
  <si>
    <t>Appraisal Inputs'!AB382</t>
  </si>
  <si>
    <t>Appraisal Inputs'!AB383</t>
  </si>
  <si>
    <t>Appraisal Inputs'!AB384</t>
  </si>
  <si>
    <t>Appraisal Inputs'!AB385</t>
  </si>
  <si>
    <t>Appraisal Inputs'!AB386</t>
  </si>
  <si>
    <t>Appraisal Inputs'!AB387</t>
  </si>
  <si>
    <t>Appraisal Inputs'!AB388</t>
  </si>
  <si>
    <t>Appraisal Inputs'!AB389</t>
  </si>
  <si>
    <t>Appraisal Inputs'!AB390</t>
  </si>
  <si>
    <t>Appraisal Inputs'!AC349</t>
  </si>
  <si>
    <t>Appraisal Inputs'!AC350</t>
  </si>
  <si>
    <t>Appraisal Inputs'!AC351</t>
  </si>
  <si>
    <t>Appraisal Inputs'!AC352</t>
  </si>
  <si>
    <t>Appraisal Inputs'!AC353</t>
  </si>
  <si>
    <t>Appraisal Inputs'!AC354</t>
  </si>
  <si>
    <t>Appraisal Inputs'!AC355</t>
  </si>
  <si>
    <t>Appraisal Inputs'!AC356</t>
  </si>
  <si>
    <t>Appraisal Inputs'!AC357</t>
  </si>
  <si>
    <t>Appraisal Inputs'!AC358</t>
  </si>
  <si>
    <t>Appraisal Inputs'!AC359</t>
  </si>
  <si>
    <t>Appraisal Inputs'!AC360</t>
  </si>
  <si>
    <t>Appraisal Inputs'!AC361</t>
  </si>
  <si>
    <t>Appraisal Inputs'!AC362</t>
  </si>
  <si>
    <t>Appraisal Inputs'!AC363</t>
  </si>
  <si>
    <t>Appraisal Inputs'!AC364</t>
  </si>
  <si>
    <t>Appraisal Inputs'!AC365</t>
  </si>
  <si>
    <t>Appraisal Inputs'!AC366</t>
  </si>
  <si>
    <t>Appraisal Inputs'!AC367</t>
  </si>
  <si>
    <t>Appraisal Inputs'!AC368</t>
  </si>
  <si>
    <t>Appraisal Inputs'!AC369</t>
  </si>
  <si>
    <t>Appraisal Inputs'!AC370</t>
  </si>
  <si>
    <t>Appraisal Inputs'!AC371</t>
  </si>
  <si>
    <t>Appraisal Inputs'!AC372</t>
  </si>
  <si>
    <t>Appraisal Inputs'!AC373</t>
  </si>
  <si>
    <t>Appraisal Inputs'!AC374</t>
  </si>
  <si>
    <t>Appraisal Inputs'!AC375</t>
  </si>
  <si>
    <t>Appraisal Inputs'!AC376</t>
  </si>
  <si>
    <t>Appraisal Inputs'!AC377</t>
  </si>
  <si>
    <t>Appraisal Inputs'!AC378</t>
  </si>
  <si>
    <t>Appraisal Inputs'!AC379</t>
  </si>
  <si>
    <t>Appraisal Inputs'!AC380</t>
  </si>
  <si>
    <t>Appraisal Inputs'!AC381</t>
  </si>
  <si>
    <t>Appraisal Inputs'!AC382</t>
  </si>
  <si>
    <t>Appraisal Inputs'!AC383</t>
  </si>
  <si>
    <t>Appraisal Inputs'!AC384</t>
  </si>
  <si>
    <t>Appraisal Inputs'!AC385</t>
  </si>
  <si>
    <t>Appraisal Inputs'!AC386</t>
  </si>
  <si>
    <t>Appraisal Inputs'!AC387</t>
  </si>
  <si>
    <t>Appraisal Inputs'!AC388</t>
  </si>
  <si>
    <t>Appraisal Inputs'!AC389</t>
  </si>
  <si>
    <t>Appraisal Inputs'!AD349</t>
  </si>
  <si>
    <t>Appraisal Inputs'!AD350</t>
  </si>
  <si>
    <t>Appraisal Inputs'!AD351</t>
  </si>
  <si>
    <t>Appraisal Inputs'!AD352</t>
  </si>
  <si>
    <t>Appraisal Inputs'!AD353</t>
  </si>
  <si>
    <t>Appraisal Inputs'!AD354</t>
  </si>
  <si>
    <t>Appraisal Inputs'!AD355</t>
  </si>
  <si>
    <t>Appraisal Inputs'!AD356</t>
  </si>
  <si>
    <t>Appraisal Inputs'!AD357</t>
  </si>
  <si>
    <t>Appraisal Inputs'!AD358</t>
  </si>
  <si>
    <t>Appraisal Inputs'!AD359</t>
  </si>
  <si>
    <t>Appraisal Inputs'!AD360</t>
  </si>
  <si>
    <t>Appraisal Inputs'!AD361</t>
  </si>
  <si>
    <t>Appraisal Inputs'!AD362</t>
  </si>
  <si>
    <t>Appraisal Inputs'!AD363</t>
  </si>
  <si>
    <t>Appraisal Inputs'!AD364</t>
  </si>
  <si>
    <t>Appraisal Inputs'!AD365</t>
  </si>
  <si>
    <t>Appraisal Inputs'!AD366</t>
  </si>
  <si>
    <t>Appraisal Inputs'!AD367</t>
  </si>
  <si>
    <t>Appraisal Inputs'!AD368</t>
  </si>
  <si>
    <t>Appraisal Inputs'!AD369</t>
  </si>
  <si>
    <t>Appraisal Inputs'!AD370</t>
  </si>
  <si>
    <t>Appraisal Inputs'!AD371</t>
  </si>
  <si>
    <t>Appraisal Inputs'!AD372</t>
  </si>
  <si>
    <t>Appraisal Inputs'!AD373</t>
  </si>
  <si>
    <t>Appraisal Inputs'!AD374</t>
  </si>
  <si>
    <t>Appraisal Inputs'!AD375</t>
  </si>
  <si>
    <t>Appraisal Inputs'!AD376</t>
  </si>
  <si>
    <t>Appraisal Inputs'!AD377</t>
  </si>
  <si>
    <t>Appraisal Inputs'!AD378</t>
  </si>
  <si>
    <t>Appraisal Inputs'!AD379</t>
  </si>
  <si>
    <t>Appraisal Inputs'!AD380</t>
  </si>
  <si>
    <t>Appraisal Inputs'!AD381</t>
  </si>
  <si>
    <t>Appraisal Inputs'!AD382</t>
  </si>
  <si>
    <t>Appraisal Inputs'!AD383</t>
  </si>
  <si>
    <t>Appraisal Inputs'!AD384</t>
  </si>
  <si>
    <t>Appraisal Inputs'!AD385</t>
  </si>
  <si>
    <t>Appraisal Inputs'!AD386</t>
  </si>
  <si>
    <t>Appraisal Inputs'!AD387</t>
  </si>
  <si>
    <t>Appraisal Inputs'!AD388</t>
  </si>
  <si>
    <t>Appraisal Inputs'!AD389</t>
  </si>
  <si>
    <t>Appraisal Inputs'!AD390</t>
  </si>
  <si>
    <t>Appraisal Inputs'!AE349</t>
  </si>
  <si>
    <t>Appraisal Inputs'!AE350</t>
  </si>
  <si>
    <t>Appraisal Inputs'!AE351</t>
  </si>
  <si>
    <t>Appraisal Inputs'!AE352</t>
  </si>
  <si>
    <t>Appraisal Inputs'!AE353</t>
  </si>
  <si>
    <t>Appraisal Inputs'!AE354</t>
  </si>
  <si>
    <t>Appraisal Inputs'!AE355</t>
  </si>
  <si>
    <t>Appraisal Inputs'!AE356</t>
  </si>
  <si>
    <t>Appraisal Inputs'!AE357</t>
  </si>
  <si>
    <t>Appraisal Inputs'!AE358</t>
  </si>
  <si>
    <t>Appraisal Inputs'!AE359</t>
  </si>
  <si>
    <t>Appraisal Inputs'!AE360</t>
  </si>
  <si>
    <t>Appraisal Inputs'!AE361</t>
  </si>
  <si>
    <t>Appraisal Inputs'!AE362</t>
  </si>
  <si>
    <t>Appraisal Inputs'!AE363</t>
  </si>
  <si>
    <t>Appraisal Inputs'!AE364</t>
  </si>
  <si>
    <t>Appraisal Inputs'!AE365</t>
  </si>
  <si>
    <t>Appraisal Inputs'!AE366</t>
  </si>
  <si>
    <t>Appraisal Inputs'!AE367</t>
  </si>
  <si>
    <t>Appraisal Inputs'!AE368</t>
  </si>
  <si>
    <t>Appraisal Inputs'!AE369</t>
  </si>
  <si>
    <t>Appraisal Inputs'!AE370</t>
  </si>
  <si>
    <t>Appraisal Inputs'!AE371</t>
  </si>
  <si>
    <t>Appraisal Inputs'!AE372</t>
  </si>
  <si>
    <t>Appraisal Inputs'!AE373</t>
  </si>
  <si>
    <t>Appraisal Inputs'!AE374</t>
  </si>
  <si>
    <t>Appraisal Inputs'!AE375</t>
  </si>
  <si>
    <t>Appraisal Inputs'!AE376</t>
  </si>
  <si>
    <t>Appraisal Inputs'!AE377</t>
  </si>
  <si>
    <t>Appraisal Inputs'!AE378</t>
  </si>
  <si>
    <t>Appraisal Inputs'!AE379</t>
  </si>
  <si>
    <t>Appraisal Inputs'!AE380</t>
  </si>
  <si>
    <t>Appraisal Inputs'!AE381</t>
  </si>
  <si>
    <t>Appraisal Inputs'!AE382</t>
  </si>
  <si>
    <t>Appraisal Inputs'!AE383</t>
  </si>
  <si>
    <t>Appraisal Inputs'!AE384</t>
  </si>
  <si>
    <t>Appraisal Inputs'!AE385</t>
  </si>
  <si>
    <t>Appraisal Inputs'!AE386</t>
  </si>
  <si>
    <t>Appraisal Inputs'!AE387</t>
  </si>
  <si>
    <t>Appraisal Inputs'!AE388</t>
  </si>
  <si>
    <t>Appraisal Inputs'!AE389</t>
  </si>
  <si>
    <t>Appraisal Inputs'!AF349</t>
  </si>
  <si>
    <t>Appraisal Inputs'!AF350</t>
  </si>
  <si>
    <t>Appraisal Inputs'!AF351</t>
  </si>
  <si>
    <t>Appraisal Inputs'!AF352</t>
  </si>
  <si>
    <t>Appraisal Inputs'!AF353</t>
  </si>
  <si>
    <t>Appraisal Inputs'!AF354</t>
  </si>
  <si>
    <t>Appraisal Inputs'!AF355</t>
  </si>
  <si>
    <t>Appraisal Inputs'!AF356</t>
  </si>
  <si>
    <t>Appraisal Inputs'!AF357</t>
  </si>
  <si>
    <t>Appraisal Inputs'!AF358</t>
  </si>
  <si>
    <t>Appraisal Inputs'!AF359</t>
  </si>
  <si>
    <t>Appraisal Inputs'!AF360</t>
  </si>
  <si>
    <t>Appraisal Inputs'!AF361</t>
  </si>
  <si>
    <t>Appraisal Inputs'!AF362</t>
  </si>
  <si>
    <t>Appraisal Inputs'!AF363</t>
  </si>
  <si>
    <t>Appraisal Inputs'!AF364</t>
  </si>
  <si>
    <t>Appraisal Inputs'!AF365</t>
  </si>
  <si>
    <t>Appraisal Inputs'!AF366</t>
  </si>
  <si>
    <t>Appraisal Inputs'!AF367</t>
  </si>
  <si>
    <t>Appraisal Inputs'!AF368</t>
  </si>
  <si>
    <t>Appraisal Inputs'!AF369</t>
  </si>
  <si>
    <t>Appraisal Inputs'!AF370</t>
  </si>
  <si>
    <t>Appraisal Inputs'!AF371</t>
  </si>
  <si>
    <t>Appraisal Inputs'!AF372</t>
  </si>
  <si>
    <t>Appraisal Inputs'!AF373</t>
  </si>
  <si>
    <t>Appraisal Inputs'!AF374</t>
  </si>
  <si>
    <t>Appraisal Inputs'!AF375</t>
  </si>
  <si>
    <t>Appraisal Inputs'!AF376</t>
  </si>
  <si>
    <t>Appraisal Inputs'!AF377</t>
  </si>
  <si>
    <t>Appraisal Inputs'!AF378</t>
  </si>
  <si>
    <t>Appraisal Inputs'!AF379</t>
  </si>
  <si>
    <t>Appraisal Inputs'!AF380</t>
  </si>
  <si>
    <t>Appraisal Inputs'!AF381</t>
  </si>
  <si>
    <t>Appraisal Inputs'!AF382</t>
  </si>
  <si>
    <t>Appraisal Inputs'!AF383</t>
  </si>
  <si>
    <t>Appraisal Inputs'!AF384</t>
  </si>
  <si>
    <t>Appraisal Inputs'!AF385</t>
  </si>
  <si>
    <t>Appraisal Inputs'!AF386</t>
  </si>
  <si>
    <t>Appraisal Inputs'!AF387</t>
  </si>
  <si>
    <t>Appraisal Inputs'!AF388</t>
  </si>
  <si>
    <t>Appraisal Inputs'!AF389</t>
  </si>
  <si>
    <t>Appraisal Inputs'!AF390</t>
  </si>
  <si>
    <t>Appraisal Inputs'!AG349</t>
  </si>
  <si>
    <t>Appraisal Inputs'!AG350</t>
  </si>
  <si>
    <t>Appraisal Inputs'!AG351</t>
  </si>
  <si>
    <t>Appraisal Inputs'!AG352</t>
  </si>
  <si>
    <t>Appraisal Inputs'!AG353</t>
  </si>
  <si>
    <t>Appraisal Inputs'!AG354</t>
  </si>
  <si>
    <t>Appraisal Inputs'!AG355</t>
  </si>
  <si>
    <t>Appraisal Inputs'!AG356</t>
  </si>
  <si>
    <t>Appraisal Inputs'!AG357</t>
  </si>
  <si>
    <t>Appraisal Inputs'!AG358</t>
  </si>
  <si>
    <t>Appraisal Inputs'!AG359</t>
  </si>
  <si>
    <t>Appraisal Inputs'!AG360</t>
  </si>
  <si>
    <t>Appraisal Inputs'!AG361</t>
  </si>
  <si>
    <t>Appraisal Inputs'!AG362</t>
  </si>
  <si>
    <t>Appraisal Inputs'!AG363</t>
  </si>
  <si>
    <t>Appraisal Inputs'!AG364</t>
  </si>
  <si>
    <t>Appraisal Inputs'!AG365</t>
  </si>
  <si>
    <t>Appraisal Inputs'!AG366</t>
  </si>
  <si>
    <t>Appraisal Inputs'!AG367</t>
  </si>
  <si>
    <t>Appraisal Inputs'!AG368</t>
  </si>
  <si>
    <t>Appraisal Inputs'!AG369</t>
  </si>
  <si>
    <t>Appraisal Inputs'!AG370</t>
  </si>
  <si>
    <t>Appraisal Inputs'!AG371</t>
  </si>
  <si>
    <t>Appraisal Inputs'!AG372</t>
  </si>
  <si>
    <t>Appraisal Inputs'!AG373</t>
  </si>
  <si>
    <t>Appraisal Inputs'!AG374</t>
  </si>
  <si>
    <t>Appraisal Inputs'!AG375</t>
  </si>
  <si>
    <t>Appraisal Inputs'!AG376</t>
  </si>
  <si>
    <t>Appraisal Inputs'!AG377</t>
  </si>
  <si>
    <t>Appraisal Inputs'!AG378</t>
  </si>
  <si>
    <t>Appraisal Inputs'!AG379</t>
  </si>
  <si>
    <t>Appraisal Inputs'!AG380</t>
  </si>
  <si>
    <t>Appraisal Inputs'!AG381</t>
  </si>
  <si>
    <t>Appraisal Inputs'!AG382</t>
  </si>
  <si>
    <t>Appraisal Inputs'!AG383</t>
  </si>
  <si>
    <t>Appraisal Inputs'!AG384</t>
  </si>
  <si>
    <t>Appraisal Inputs'!AG385</t>
  </si>
  <si>
    <t>Appraisal Inputs'!AG386</t>
  </si>
  <si>
    <t>Appraisal Inputs'!AG387</t>
  </si>
  <si>
    <t>Appraisal Inputs'!AG388</t>
  </si>
  <si>
    <t>Appraisal Inputs'!AG389</t>
  </si>
  <si>
    <t>Appraisal Inputs'!AH349</t>
  </si>
  <si>
    <t>Appraisal Inputs'!AH350</t>
  </si>
  <si>
    <t>Appraisal Inputs'!AH351</t>
  </si>
  <si>
    <t>Appraisal Inputs'!AH352</t>
  </si>
  <si>
    <t>Appraisal Inputs'!AH353</t>
  </si>
  <si>
    <t>Appraisal Inputs'!AH354</t>
  </si>
  <si>
    <t>Appraisal Inputs'!AH355</t>
  </si>
  <si>
    <t>Appraisal Inputs'!AH356</t>
  </si>
  <si>
    <t>Appraisal Inputs'!AH357</t>
  </si>
  <si>
    <t>Appraisal Inputs'!AH358</t>
  </si>
  <si>
    <t>Appraisal Inputs'!AH359</t>
  </si>
  <si>
    <t>Appraisal Inputs'!AH360</t>
  </si>
  <si>
    <t>Appraisal Inputs'!AH361</t>
  </si>
  <si>
    <t>Appraisal Inputs'!AH362</t>
  </si>
  <si>
    <t>Appraisal Inputs'!AH363</t>
  </si>
  <si>
    <t>Appraisal Inputs'!AH364</t>
  </si>
  <si>
    <t>Appraisal Inputs'!AH365</t>
  </si>
  <si>
    <t>Appraisal Inputs'!AH366</t>
  </si>
  <si>
    <t>Appraisal Inputs'!AH367</t>
  </si>
  <si>
    <t>Appraisal Inputs'!AH368</t>
  </si>
  <si>
    <t>Appraisal Inputs'!AH369</t>
  </si>
  <si>
    <t>Appraisal Inputs'!AH370</t>
  </si>
  <si>
    <t>Appraisal Inputs'!AH371</t>
  </si>
  <si>
    <t>Appraisal Inputs'!AH372</t>
  </si>
  <si>
    <t>Appraisal Inputs'!AH373</t>
  </si>
  <si>
    <t>Appraisal Inputs'!AH374</t>
  </si>
  <si>
    <t>Appraisal Inputs'!AH375</t>
  </si>
  <si>
    <t>Appraisal Inputs'!AH376</t>
  </si>
  <si>
    <t>Appraisal Inputs'!AH377</t>
  </si>
  <si>
    <t>Appraisal Inputs'!AH378</t>
  </si>
  <si>
    <t>Appraisal Inputs'!AH379</t>
  </si>
  <si>
    <t>Appraisal Inputs'!AH380</t>
  </si>
  <si>
    <t>Appraisal Inputs'!AH381</t>
  </si>
  <si>
    <t>Appraisal Inputs'!AH382</t>
  </si>
  <si>
    <t>Appraisal Inputs'!AH383</t>
  </si>
  <si>
    <t>Appraisal Inputs'!AH384</t>
  </si>
  <si>
    <t>Appraisal Inputs'!AH385</t>
  </si>
  <si>
    <t>Appraisal Inputs'!AH386</t>
  </si>
  <si>
    <t>Appraisal Inputs'!AH387</t>
  </si>
  <si>
    <t>Appraisal Inputs'!AH388</t>
  </si>
  <si>
    <t>Appraisal Inputs'!AH389</t>
  </si>
  <si>
    <t>Appraisal Inputs'!AH390</t>
  </si>
  <si>
    <t>Appraisal Inputs'!AI349</t>
  </si>
  <si>
    <t>Appraisal Inputs'!AI350</t>
  </si>
  <si>
    <t>Appraisal Inputs'!AI351</t>
  </si>
  <si>
    <t>Appraisal Inputs'!AI352</t>
  </si>
  <si>
    <t>Appraisal Inputs'!AI353</t>
  </si>
  <si>
    <t>Appraisal Inputs'!AI354</t>
  </si>
  <si>
    <t>Appraisal Inputs'!AI355</t>
  </si>
  <si>
    <t>Appraisal Inputs'!AI356</t>
  </si>
  <si>
    <t>Appraisal Inputs'!AI357</t>
  </si>
  <si>
    <t>Appraisal Inputs'!AI358</t>
  </si>
  <si>
    <t>Appraisal Inputs'!AI359</t>
  </si>
  <si>
    <t>Appraisal Inputs'!AI360</t>
  </si>
  <si>
    <t>Appraisal Inputs'!AI361</t>
  </si>
  <si>
    <t>Appraisal Inputs'!AI362</t>
  </si>
  <si>
    <t>Appraisal Inputs'!AI363</t>
  </si>
  <si>
    <t>Appraisal Inputs'!AI364</t>
  </si>
  <si>
    <t>Appraisal Inputs'!AI365</t>
  </si>
  <si>
    <t>Appraisal Inputs'!AI366</t>
  </si>
  <si>
    <t>Appraisal Inputs'!AI367</t>
  </si>
  <si>
    <t>Appraisal Inputs'!AI368</t>
  </si>
  <si>
    <t>Appraisal Inputs'!AI369</t>
  </si>
  <si>
    <t>Appraisal Inputs'!AI370</t>
  </si>
  <si>
    <t>Appraisal Inputs'!AI371</t>
  </si>
  <si>
    <t>Appraisal Inputs'!AI372</t>
  </si>
  <si>
    <t>Appraisal Inputs'!AI373</t>
  </si>
  <si>
    <t>Appraisal Inputs'!AI374</t>
  </si>
  <si>
    <t>Appraisal Inputs'!AI375</t>
  </si>
  <si>
    <t>Appraisal Inputs'!AI376</t>
  </si>
  <si>
    <t>Appraisal Inputs'!AI377</t>
  </si>
  <si>
    <t>Appraisal Inputs'!AI378</t>
  </si>
  <si>
    <t>Appraisal Inputs'!AI379</t>
  </si>
  <si>
    <t>Appraisal Inputs'!AI380</t>
  </si>
  <si>
    <t>Appraisal Inputs'!AI381</t>
  </si>
  <si>
    <t>Appraisal Inputs'!AI382</t>
  </si>
  <si>
    <t>Appraisal Inputs'!AI383</t>
  </si>
  <si>
    <t>Appraisal Inputs'!AI384</t>
  </si>
  <si>
    <t>Appraisal Inputs'!AI385</t>
  </si>
  <si>
    <t>Appraisal Inputs'!AI386</t>
  </si>
  <si>
    <t>Appraisal Inputs'!AI387</t>
  </si>
  <si>
    <t>Appraisal Inputs'!AI388</t>
  </si>
  <si>
    <t>Appraisal Inputs'!AI389</t>
  </si>
  <si>
    <t>Appraisal Inputs'!AJ349</t>
  </si>
  <si>
    <t>Appraisal Inputs'!AJ350</t>
  </si>
  <si>
    <t>Appraisal Inputs'!AJ351</t>
  </si>
  <si>
    <t>Appraisal Inputs'!AJ352</t>
  </si>
  <si>
    <t>Appraisal Inputs'!AJ353</t>
  </si>
  <si>
    <t>Appraisal Inputs'!AJ354</t>
  </si>
  <si>
    <t>Appraisal Inputs'!AJ355</t>
  </si>
  <si>
    <t>Appraisal Inputs'!AJ356</t>
  </si>
  <si>
    <t>Appraisal Inputs'!AJ357</t>
  </si>
  <si>
    <t>Appraisal Inputs'!AJ358</t>
  </si>
  <si>
    <t>Appraisal Inputs'!AJ359</t>
  </si>
  <si>
    <t>Appraisal Inputs'!AJ360</t>
  </si>
  <si>
    <t>Appraisal Inputs'!AJ361</t>
  </si>
  <si>
    <t>Appraisal Inputs'!AJ362</t>
  </si>
  <si>
    <t>Appraisal Inputs'!AJ363</t>
  </si>
  <si>
    <t>Appraisal Inputs'!AJ364</t>
  </si>
  <si>
    <t>Appraisal Inputs'!AJ365</t>
  </si>
  <si>
    <t>Appraisal Inputs'!AJ366</t>
  </si>
  <si>
    <t>Appraisal Inputs'!AJ367</t>
  </si>
  <si>
    <t>Appraisal Inputs'!AJ368</t>
  </si>
  <si>
    <t>Appraisal Inputs'!AJ369</t>
  </si>
  <si>
    <t>Appraisal Inputs'!AJ370</t>
  </si>
  <si>
    <t>Appraisal Inputs'!AJ371</t>
  </si>
  <si>
    <t>Appraisal Inputs'!AJ372</t>
  </si>
  <si>
    <t>Appraisal Inputs'!AJ373</t>
  </si>
  <si>
    <t>Appraisal Inputs'!AJ374</t>
  </si>
  <si>
    <t>Appraisal Inputs'!AJ375</t>
  </si>
  <si>
    <t>Appraisal Inputs'!AJ376</t>
  </si>
  <si>
    <t>Appraisal Inputs'!AJ377</t>
  </si>
  <si>
    <t>Appraisal Inputs'!AJ378</t>
  </si>
  <si>
    <t>Appraisal Inputs'!AJ379</t>
  </si>
  <si>
    <t>Appraisal Inputs'!AJ380</t>
  </si>
  <si>
    <t>Appraisal Inputs'!AJ381</t>
  </si>
  <si>
    <t>Appraisal Inputs'!AJ382</t>
  </si>
  <si>
    <t>Appraisal Inputs'!AJ383</t>
  </si>
  <si>
    <t>Appraisal Inputs'!AJ384</t>
  </si>
  <si>
    <t>Appraisal Inputs'!AJ385</t>
  </si>
  <si>
    <t>Appraisal Inputs'!AJ386</t>
  </si>
  <si>
    <t>Appraisal Inputs'!AJ387</t>
  </si>
  <si>
    <t>Appraisal Inputs'!AJ388</t>
  </si>
  <si>
    <t>Appraisal Inputs'!AJ389</t>
  </si>
  <si>
    <t>Appraisal Inputs'!AJ390</t>
  </si>
  <si>
    <t>Appraisal Inputs'!AK349</t>
  </si>
  <si>
    <t>Appraisal Inputs'!AK350</t>
  </si>
  <si>
    <t>Appraisal Inputs'!AK351</t>
  </si>
  <si>
    <t>Appraisal Inputs'!AK352</t>
  </si>
  <si>
    <t>Appraisal Inputs'!AK353</t>
  </si>
  <si>
    <t>Appraisal Inputs'!AK354</t>
  </si>
  <si>
    <t>Appraisal Inputs'!AK355</t>
  </si>
  <si>
    <t>Appraisal Inputs'!AK356</t>
  </si>
  <si>
    <t>Appraisal Inputs'!AK357</t>
  </si>
  <si>
    <t>Appraisal Inputs'!AK358</t>
  </si>
  <si>
    <t>Appraisal Inputs'!AK359</t>
  </si>
  <si>
    <t>Appraisal Inputs'!AK360</t>
  </si>
  <si>
    <t>Appraisal Inputs'!AK361</t>
  </si>
  <si>
    <t>Appraisal Inputs'!AK362</t>
  </si>
  <si>
    <t>Appraisal Inputs'!AK363</t>
  </si>
  <si>
    <t>Appraisal Inputs'!AK364</t>
  </si>
  <si>
    <t>Appraisal Inputs'!AK365</t>
  </si>
  <si>
    <t>Appraisal Inputs'!AK366</t>
  </si>
  <si>
    <t>Appraisal Inputs'!AK367</t>
  </si>
  <si>
    <t>Appraisal Inputs'!AK368</t>
  </si>
  <si>
    <t>Appraisal Inputs'!AK369</t>
  </si>
  <si>
    <t>Appraisal Inputs'!AK370</t>
  </si>
  <si>
    <t>Appraisal Inputs'!AK371</t>
  </si>
  <si>
    <t>Appraisal Inputs'!AK372</t>
  </si>
  <si>
    <t>Appraisal Inputs'!AK373</t>
  </si>
  <si>
    <t>Appraisal Inputs'!AK374</t>
  </si>
  <si>
    <t>Appraisal Inputs'!AK375</t>
  </si>
  <si>
    <t>Appraisal Inputs'!AK376</t>
  </si>
  <si>
    <t>Appraisal Inputs'!AK377</t>
  </si>
  <si>
    <t>Appraisal Inputs'!AK378</t>
  </si>
  <si>
    <t>Appraisal Inputs'!AK379</t>
  </si>
  <si>
    <t>Appraisal Inputs'!AK380</t>
  </si>
  <si>
    <t>Appraisal Inputs'!AK381</t>
  </si>
  <si>
    <t>Appraisal Inputs'!AK382</t>
  </si>
  <si>
    <t>Appraisal Inputs'!AK383</t>
  </si>
  <si>
    <t>Appraisal Inputs'!AK384</t>
  </si>
  <si>
    <t>Appraisal Inputs'!AK385</t>
  </si>
  <si>
    <t>Appraisal Inputs'!AK386</t>
  </si>
  <si>
    <t>Appraisal Inputs'!AK387</t>
  </si>
  <si>
    <t>Appraisal Inputs'!AK388</t>
  </si>
  <si>
    <t>Appraisal Inputs'!AK389</t>
  </si>
  <si>
    <t>Appraisal Inputs'!AL349</t>
  </si>
  <si>
    <t>Appraisal Inputs'!AL350</t>
  </si>
  <si>
    <t>Appraisal Inputs'!AL351</t>
  </si>
  <si>
    <t>Appraisal Inputs'!AL352</t>
  </si>
  <si>
    <t>Appraisal Inputs'!AL353</t>
  </si>
  <si>
    <t>Appraisal Inputs'!AL354</t>
  </si>
  <si>
    <t>Appraisal Inputs'!AL355</t>
  </si>
  <si>
    <t>Appraisal Inputs'!AL356</t>
  </si>
  <si>
    <t>Appraisal Inputs'!AL357</t>
  </si>
  <si>
    <t>Appraisal Inputs'!AL358</t>
  </si>
  <si>
    <t>Appraisal Inputs'!AL359</t>
  </si>
  <si>
    <t>Appraisal Inputs'!AL360</t>
  </si>
  <si>
    <t>Appraisal Inputs'!AL361</t>
  </si>
  <si>
    <t>Appraisal Inputs'!AL362</t>
  </si>
  <si>
    <t>Appraisal Inputs'!AL363</t>
  </si>
  <si>
    <t>Appraisal Inputs'!AL364</t>
  </si>
  <si>
    <t>Appraisal Inputs'!AL365</t>
  </si>
  <si>
    <t>Appraisal Inputs'!AL366</t>
  </si>
  <si>
    <t>Appraisal Inputs'!AL367</t>
  </si>
  <si>
    <t>Appraisal Inputs'!AL368</t>
  </si>
  <si>
    <t>Appraisal Inputs'!AL369</t>
  </si>
  <si>
    <t>Appraisal Inputs'!AL370</t>
  </si>
  <si>
    <t>Appraisal Inputs'!AL371</t>
  </si>
  <si>
    <t>Appraisal Inputs'!AL372</t>
  </si>
  <si>
    <t>Appraisal Inputs'!AL373</t>
  </si>
  <si>
    <t>Appraisal Inputs'!AL374</t>
  </si>
  <si>
    <t>Appraisal Inputs'!AL375</t>
  </si>
  <si>
    <t>Appraisal Inputs'!AL376</t>
  </si>
  <si>
    <t>Appraisal Inputs'!AL377</t>
  </si>
  <si>
    <t>Appraisal Inputs'!AL378</t>
  </si>
  <si>
    <t>Appraisal Inputs'!AL379</t>
  </si>
  <si>
    <t>Appraisal Inputs'!AL380</t>
  </si>
  <si>
    <t>Appraisal Inputs'!AL381</t>
  </si>
  <si>
    <t>Appraisal Inputs'!AL382</t>
  </si>
  <si>
    <t>Appraisal Inputs'!AL383</t>
  </si>
  <si>
    <t>Appraisal Inputs'!AL384</t>
  </si>
  <si>
    <t>Appraisal Inputs'!AL385</t>
  </si>
  <si>
    <t>Appraisal Inputs'!AL386</t>
  </si>
  <si>
    <t>Appraisal Inputs'!AL387</t>
  </si>
  <si>
    <t>Appraisal Inputs'!AL388</t>
  </si>
  <si>
    <t>Appraisal Inputs'!AL389</t>
  </si>
  <si>
    <t>Appraisal Inputs'!AL390</t>
  </si>
  <si>
    <t>Appraisal Inputs'!AM349</t>
  </si>
  <si>
    <t>Appraisal Inputs'!AM350</t>
  </si>
  <si>
    <t>Appraisal Inputs'!AM351</t>
  </si>
  <si>
    <t>Appraisal Inputs'!AM352</t>
  </si>
  <si>
    <t>Appraisal Inputs'!AM353</t>
  </si>
  <si>
    <t>Appraisal Inputs'!AM354</t>
  </si>
  <si>
    <t>Appraisal Inputs'!AM355</t>
  </si>
  <si>
    <t>Appraisal Inputs'!AM356</t>
  </si>
  <si>
    <t>Appraisal Inputs'!AM357</t>
  </si>
  <si>
    <t>Appraisal Inputs'!AM358</t>
  </si>
  <si>
    <t>Appraisal Inputs'!AM359</t>
  </si>
  <si>
    <t>Appraisal Inputs'!AM360</t>
  </si>
  <si>
    <t>Appraisal Inputs'!AM361</t>
  </si>
  <si>
    <t>Appraisal Inputs'!AM362</t>
  </si>
  <si>
    <t>Appraisal Inputs'!AM363</t>
  </si>
  <si>
    <t>Appraisal Inputs'!AM364</t>
  </si>
  <si>
    <t>Appraisal Inputs'!AM365</t>
  </si>
  <si>
    <t>Appraisal Inputs'!AM366</t>
  </si>
  <si>
    <t>Appraisal Inputs'!AM367</t>
  </si>
  <si>
    <t>Appraisal Inputs'!AM368</t>
  </si>
  <si>
    <t>Appraisal Inputs'!AM369</t>
  </si>
  <si>
    <t>Appraisal Inputs'!AM370</t>
  </si>
  <si>
    <t>Appraisal Inputs'!AM371</t>
  </si>
  <si>
    <t>Appraisal Inputs'!AM372</t>
  </si>
  <si>
    <t>Appraisal Inputs'!AM373</t>
  </si>
  <si>
    <t>Appraisal Inputs'!AM374</t>
  </si>
  <si>
    <t>Appraisal Inputs'!AM375</t>
  </si>
  <si>
    <t>Appraisal Inputs'!AM376</t>
  </si>
  <si>
    <t>Appraisal Inputs'!AM377</t>
  </si>
  <si>
    <t>Appraisal Inputs'!AM378</t>
  </si>
  <si>
    <t>Appraisal Inputs'!AM379</t>
  </si>
  <si>
    <t>Appraisal Inputs'!AM380</t>
  </si>
  <si>
    <t>Appraisal Inputs'!AM381</t>
  </si>
  <si>
    <t>Appraisal Inputs'!AM382</t>
  </si>
  <si>
    <t>Appraisal Inputs'!AM383</t>
  </si>
  <si>
    <t>Appraisal Inputs'!AM384</t>
  </si>
  <si>
    <t>Appraisal Inputs'!AM385</t>
  </si>
  <si>
    <t>Appraisal Inputs'!AM386</t>
  </si>
  <si>
    <t>Appraisal Inputs'!AM387</t>
  </si>
  <si>
    <t>Appraisal Inputs'!AM388</t>
  </si>
  <si>
    <t>Appraisal Inputs'!AM389</t>
  </si>
  <si>
    <t>Appraisal Inputs'!AN349</t>
  </si>
  <si>
    <t>Appraisal Inputs'!AN350</t>
  </si>
  <si>
    <t>Appraisal Inputs'!AN351</t>
  </si>
  <si>
    <t>Appraisal Inputs'!AN352</t>
  </si>
  <si>
    <t>Appraisal Inputs'!AN353</t>
  </si>
  <si>
    <t>Appraisal Inputs'!AN354</t>
  </si>
  <si>
    <t>Appraisal Inputs'!AN355</t>
  </si>
  <si>
    <t>Appraisal Inputs'!AN356</t>
  </si>
  <si>
    <t>Appraisal Inputs'!AN357</t>
  </si>
  <si>
    <t>Appraisal Inputs'!AN358</t>
  </si>
  <si>
    <t>Appraisal Inputs'!AN359</t>
  </si>
  <si>
    <t>Appraisal Inputs'!AN360</t>
  </si>
  <si>
    <t>Appraisal Inputs'!AN361</t>
  </si>
  <si>
    <t>Appraisal Inputs'!AN362</t>
  </si>
  <si>
    <t>Appraisal Inputs'!AN363</t>
  </si>
  <si>
    <t>Appraisal Inputs'!AN364</t>
  </si>
  <si>
    <t>Appraisal Inputs'!AN365</t>
  </si>
  <si>
    <t>Appraisal Inputs'!AN366</t>
  </si>
  <si>
    <t>Appraisal Inputs'!AN367</t>
  </si>
  <si>
    <t>Appraisal Inputs'!AN368</t>
  </si>
  <si>
    <t>Appraisal Inputs'!AN369</t>
  </si>
  <si>
    <t>Appraisal Inputs'!AN370</t>
  </si>
  <si>
    <t>Appraisal Inputs'!AN371</t>
  </si>
  <si>
    <t>Appraisal Inputs'!AN372</t>
  </si>
  <si>
    <t>Appraisal Inputs'!AN373</t>
  </si>
  <si>
    <t>Appraisal Inputs'!AN374</t>
  </si>
  <si>
    <t>Appraisal Inputs'!AN375</t>
  </si>
  <si>
    <t>Appraisal Inputs'!AN376</t>
  </si>
  <si>
    <t>Appraisal Inputs'!AN377</t>
  </si>
  <si>
    <t>Appraisal Inputs'!AN378</t>
  </si>
  <si>
    <t>Appraisal Inputs'!AN379</t>
  </si>
  <si>
    <t>Appraisal Inputs'!AN380</t>
  </si>
  <si>
    <t>Appraisal Inputs'!AN381</t>
  </si>
  <si>
    <t>Appraisal Inputs'!AN382</t>
  </si>
  <si>
    <t>Appraisal Inputs'!AN383</t>
  </si>
  <si>
    <t>Appraisal Inputs'!AN384</t>
  </si>
  <si>
    <t>Appraisal Inputs'!AN385</t>
  </si>
  <si>
    <t>Appraisal Inputs'!AN386</t>
  </si>
  <si>
    <t>Appraisal Inputs'!AN387</t>
  </si>
  <si>
    <t>Appraisal Inputs'!AN388</t>
  </si>
  <si>
    <t>Appraisal Inputs'!AN389</t>
  </si>
  <si>
    <t>Appraisal Inputs'!AN390</t>
  </si>
  <si>
    <t>Appraisal Inputs'!AO349</t>
  </si>
  <si>
    <t>Appraisal Inputs'!AO350</t>
  </si>
  <si>
    <t>Appraisal Inputs'!AO351</t>
  </si>
  <si>
    <t>Appraisal Inputs'!AO352</t>
  </si>
  <si>
    <t>Appraisal Inputs'!AO353</t>
  </si>
  <si>
    <t>Appraisal Inputs'!AO354</t>
  </si>
  <si>
    <t>Appraisal Inputs'!AO355</t>
  </si>
  <si>
    <t>Appraisal Inputs'!AO356</t>
  </si>
  <si>
    <t>Appraisal Inputs'!AO357</t>
  </si>
  <si>
    <t>Appraisal Inputs'!AO358</t>
  </si>
  <si>
    <t>Appraisal Inputs'!AO359</t>
  </si>
  <si>
    <t>Appraisal Inputs'!AO360</t>
  </si>
  <si>
    <t>Appraisal Inputs'!AO361</t>
  </si>
  <si>
    <t>Appraisal Inputs'!AO362</t>
  </si>
  <si>
    <t>Appraisal Inputs'!AO363</t>
  </si>
  <si>
    <t>Appraisal Inputs'!AO364</t>
  </si>
  <si>
    <t>Appraisal Inputs'!AO365</t>
  </si>
  <si>
    <t>Appraisal Inputs'!AO366</t>
  </si>
  <si>
    <t>Appraisal Inputs'!AO367</t>
  </si>
  <si>
    <t>Appraisal Inputs'!AO368</t>
  </si>
  <si>
    <t>Appraisal Inputs'!AO369</t>
  </si>
  <si>
    <t>Appraisal Inputs'!AO370</t>
  </si>
  <si>
    <t>Appraisal Inputs'!AO371</t>
  </si>
  <si>
    <t>Appraisal Inputs'!AO372</t>
  </si>
  <si>
    <t>Appraisal Inputs'!AO373</t>
  </si>
  <si>
    <t>Appraisal Inputs'!AO374</t>
  </si>
  <si>
    <t>Appraisal Inputs'!AO375</t>
  </si>
  <si>
    <t>Appraisal Inputs'!AO376</t>
  </si>
  <si>
    <t>Appraisal Inputs'!AO377</t>
  </si>
  <si>
    <t>Appraisal Inputs'!AO378</t>
  </si>
  <si>
    <t>Appraisal Inputs'!AO379</t>
  </si>
  <si>
    <t>Appraisal Inputs'!AO380</t>
  </si>
  <si>
    <t>Appraisal Inputs'!AO381</t>
  </si>
  <si>
    <t>Appraisal Inputs'!AO382</t>
  </si>
  <si>
    <t>Appraisal Inputs'!AO383</t>
  </si>
  <si>
    <t>Appraisal Inputs'!AO384</t>
  </si>
  <si>
    <t>Appraisal Inputs'!AO385</t>
  </si>
  <si>
    <t>Appraisal Inputs'!AO386</t>
  </si>
  <si>
    <t>Appraisal Inputs'!AO387</t>
  </si>
  <si>
    <t>Appraisal Inputs'!AO388</t>
  </si>
  <si>
    <t>Appraisal Inputs'!AO389</t>
  </si>
  <si>
    <t>Appraisal Inputs'!AP349</t>
  </si>
  <si>
    <t>Appraisal Inputs'!AP350</t>
  </si>
  <si>
    <t>Appraisal Inputs'!AP351</t>
  </si>
  <si>
    <t>Appraisal Inputs'!AP352</t>
  </si>
  <si>
    <t>Appraisal Inputs'!AP353</t>
  </si>
  <si>
    <t>Appraisal Inputs'!AP354</t>
  </si>
  <si>
    <t>Appraisal Inputs'!AP355</t>
  </si>
  <si>
    <t>Appraisal Inputs'!AP356</t>
  </si>
  <si>
    <t>Appraisal Inputs'!AP357</t>
  </si>
  <si>
    <t>Appraisal Inputs'!AP358</t>
  </si>
  <si>
    <t>Appraisal Inputs'!AP359</t>
  </si>
  <si>
    <t>Appraisal Inputs'!AP360</t>
  </si>
  <si>
    <t>Appraisal Inputs'!AP361</t>
  </si>
  <si>
    <t>Appraisal Inputs'!AP362</t>
  </si>
  <si>
    <t>Appraisal Inputs'!AP363</t>
  </si>
  <si>
    <t>Appraisal Inputs'!AP364</t>
  </si>
  <si>
    <t>Appraisal Inputs'!AP365</t>
  </si>
  <si>
    <t>Appraisal Inputs'!AP366</t>
  </si>
  <si>
    <t>Appraisal Inputs'!AP367</t>
  </si>
  <si>
    <t>Appraisal Inputs'!AP368</t>
  </si>
  <si>
    <t>Appraisal Inputs'!AP369</t>
  </si>
  <si>
    <t>Appraisal Inputs'!AP370</t>
  </si>
  <si>
    <t>Appraisal Inputs'!AP371</t>
  </si>
  <si>
    <t>Appraisal Inputs'!AP372</t>
  </si>
  <si>
    <t>Appraisal Inputs'!AP373</t>
  </si>
  <si>
    <t>Appraisal Inputs'!AP374</t>
  </si>
  <si>
    <t>Appraisal Inputs'!AP375</t>
  </si>
  <si>
    <t>Appraisal Inputs'!AP376</t>
  </si>
  <si>
    <t>Appraisal Inputs'!AP377</t>
  </si>
  <si>
    <t>Appraisal Inputs'!AP378</t>
  </si>
  <si>
    <t>Appraisal Inputs'!AP379</t>
  </si>
  <si>
    <t>Appraisal Inputs'!AP380</t>
  </si>
  <si>
    <t>Appraisal Inputs'!AP381</t>
  </si>
  <si>
    <t>Appraisal Inputs'!AP382</t>
  </si>
  <si>
    <t>Appraisal Inputs'!AP383</t>
  </si>
  <si>
    <t>Appraisal Inputs'!AP384</t>
  </si>
  <si>
    <t>Appraisal Inputs'!AP385</t>
  </si>
  <si>
    <t>Appraisal Inputs'!AP386</t>
  </si>
  <si>
    <t>Appraisal Inputs'!AP387</t>
  </si>
  <si>
    <t>Appraisal Inputs'!AP388</t>
  </si>
  <si>
    <t>Appraisal Inputs'!AP389</t>
  </si>
  <si>
    <t>Appraisal Inputs'!AP390</t>
  </si>
  <si>
    <t>Appraisal Inputs'!AQ349</t>
  </si>
  <si>
    <t>Appraisal Inputs'!AQ350</t>
  </si>
  <si>
    <t>Appraisal Inputs'!AQ351</t>
  </si>
  <si>
    <t>Appraisal Inputs'!AQ352</t>
  </si>
  <si>
    <t>Appraisal Inputs'!AQ353</t>
  </si>
  <si>
    <t>Appraisal Inputs'!AQ354</t>
  </si>
  <si>
    <t>Appraisal Inputs'!AQ355</t>
  </si>
  <si>
    <t>Appraisal Inputs'!AQ356</t>
  </si>
  <si>
    <t>Appraisal Inputs'!AQ357</t>
  </si>
  <si>
    <t>Appraisal Inputs'!AQ358</t>
  </si>
  <si>
    <t>Appraisal Inputs'!AQ359</t>
  </si>
  <si>
    <t>Appraisal Inputs'!AQ360</t>
  </si>
  <si>
    <t>Appraisal Inputs'!AQ361</t>
  </si>
  <si>
    <t>Appraisal Inputs'!AQ362</t>
  </si>
  <si>
    <t>Appraisal Inputs'!AQ363</t>
  </si>
  <si>
    <t>Appraisal Inputs'!AQ364</t>
  </si>
  <si>
    <t>Appraisal Inputs'!AQ365</t>
  </si>
  <si>
    <t>Appraisal Inputs'!AQ366</t>
  </si>
  <si>
    <t>Appraisal Inputs'!AQ367</t>
  </si>
  <si>
    <t>Appraisal Inputs'!AQ368</t>
  </si>
  <si>
    <t>Appraisal Inputs'!AQ369</t>
  </si>
  <si>
    <t>Appraisal Inputs'!AQ370</t>
  </si>
  <si>
    <t>Appraisal Inputs'!AQ371</t>
  </si>
  <si>
    <t>Appraisal Inputs'!AQ372</t>
  </si>
  <si>
    <t>Appraisal Inputs'!AQ373</t>
  </si>
  <si>
    <t>Appraisal Inputs'!AQ374</t>
  </si>
  <si>
    <t>Appraisal Inputs'!AQ375</t>
  </si>
  <si>
    <t>Appraisal Inputs'!AQ376</t>
  </si>
  <si>
    <t>Appraisal Inputs'!AQ377</t>
  </si>
  <si>
    <t>Appraisal Inputs'!AQ378</t>
  </si>
  <si>
    <t>Appraisal Inputs'!AQ379</t>
  </si>
  <si>
    <t>Appraisal Inputs'!AQ380</t>
  </si>
  <si>
    <t>Appraisal Inputs'!AQ381</t>
  </si>
  <si>
    <t>Appraisal Inputs'!AQ382</t>
  </si>
  <si>
    <t>Appraisal Inputs'!AQ383</t>
  </si>
  <si>
    <t>Appraisal Inputs'!AQ384</t>
  </si>
  <si>
    <t>Appraisal Inputs'!AQ385</t>
  </si>
  <si>
    <t>Appraisal Inputs'!AQ386</t>
  </si>
  <si>
    <t>Appraisal Inputs'!AQ387</t>
  </si>
  <si>
    <t>Appraisal Inputs'!AQ388</t>
  </si>
  <si>
    <t>Appraisal Inputs'!AQ389</t>
  </si>
  <si>
    <t>Appraisal Inputs'!AR349</t>
  </si>
  <si>
    <t>Appraisal Inputs'!AR350</t>
  </si>
  <si>
    <t>Appraisal Inputs'!AR351</t>
  </si>
  <si>
    <t>Appraisal Inputs'!AR352</t>
  </si>
  <si>
    <t>Appraisal Inputs'!AR353</t>
  </si>
  <si>
    <t>Appraisal Inputs'!AR354</t>
  </si>
  <si>
    <t>Appraisal Inputs'!AR355</t>
  </si>
  <si>
    <t>Appraisal Inputs'!AR356</t>
  </si>
  <si>
    <t>Appraisal Inputs'!AR357</t>
  </si>
  <si>
    <t>Appraisal Inputs'!AR358</t>
  </si>
  <si>
    <t>Appraisal Inputs'!AR359</t>
  </si>
  <si>
    <t>Appraisal Inputs'!AR360</t>
  </si>
  <si>
    <t>Appraisal Inputs'!AR361</t>
  </si>
  <si>
    <t>Appraisal Inputs'!AR362</t>
  </si>
  <si>
    <t>Appraisal Inputs'!AR363</t>
  </si>
  <si>
    <t>Appraisal Inputs'!AR364</t>
  </si>
  <si>
    <t>Appraisal Inputs'!AR365</t>
  </si>
  <si>
    <t>Appraisal Inputs'!AR366</t>
  </si>
  <si>
    <t>Appraisal Inputs'!AR367</t>
  </si>
  <si>
    <t>Appraisal Inputs'!AR368</t>
  </si>
  <si>
    <t>Appraisal Inputs'!AR369</t>
  </si>
  <si>
    <t>Appraisal Inputs'!AR370</t>
  </si>
  <si>
    <t>Appraisal Inputs'!AR371</t>
  </si>
  <si>
    <t>Appraisal Inputs'!AR372</t>
  </si>
  <si>
    <t>Appraisal Inputs'!AR373</t>
  </si>
  <si>
    <t>Appraisal Inputs'!AR374</t>
  </si>
  <si>
    <t>Appraisal Inputs'!AR375</t>
  </si>
  <si>
    <t>Appraisal Inputs'!AR376</t>
  </si>
  <si>
    <t>Appraisal Inputs'!AR377</t>
  </si>
  <si>
    <t>Appraisal Inputs'!AR378</t>
  </si>
  <si>
    <t>Appraisal Inputs'!AR379</t>
  </si>
  <si>
    <t>Appraisal Inputs'!AR380</t>
  </si>
  <si>
    <t>Appraisal Inputs'!AR381</t>
  </si>
  <si>
    <t>Appraisal Inputs'!AR382</t>
  </si>
  <si>
    <t>Appraisal Inputs'!AR383</t>
  </si>
  <si>
    <t>Appraisal Inputs'!AR384</t>
  </si>
  <si>
    <t>Appraisal Inputs'!AR385</t>
  </si>
  <si>
    <t>Appraisal Inputs'!AR386</t>
  </si>
  <si>
    <t>Appraisal Inputs'!AR387</t>
  </si>
  <si>
    <t>Appraisal Inputs'!AR388</t>
  </si>
  <si>
    <t>Appraisal Inputs'!AR389</t>
  </si>
  <si>
    <t>Appraisal Inputs'!AR390</t>
  </si>
  <si>
    <t>Appraisal Inputs'!AS349</t>
  </si>
  <si>
    <t>Appraisal Inputs'!AS350</t>
  </si>
  <si>
    <t>Appraisal Inputs'!AS351</t>
  </si>
  <si>
    <t>Appraisal Inputs'!AS352</t>
  </si>
  <si>
    <t>Appraisal Inputs'!AS353</t>
  </si>
  <si>
    <t>Appraisal Inputs'!AS354</t>
  </si>
  <si>
    <t>Appraisal Inputs'!AS355</t>
  </si>
  <si>
    <t>Appraisal Inputs'!AS356</t>
  </si>
  <si>
    <t>Appraisal Inputs'!AS357</t>
  </si>
  <si>
    <t>Appraisal Inputs'!AS358</t>
  </si>
  <si>
    <t>Appraisal Inputs'!AS359</t>
  </si>
  <si>
    <t>Appraisal Inputs'!AS360</t>
  </si>
  <si>
    <t>Appraisal Inputs'!AS361</t>
  </si>
  <si>
    <t>Appraisal Inputs'!AS362</t>
  </si>
  <si>
    <t>Appraisal Inputs'!AS363</t>
  </si>
  <si>
    <t>Appraisal Inputs'!AS364</t>
  </si>
  <si>
    <t>Appraisal Inputs'!AS365</t>
  </si>
  <si>
    <t>Appraisal Inputs'!AS366</t>
  </si>
  <si>
    <t>Appraisal Inputs'!AS367</t>
  </si>
  <si>
    <t>Appraisal Inputs'!AS368</t>
  </si>
  <si>
    <t>Appraisal Inputs'!AS369</t>
  </si>
  <si>
    <t>Appraisal Inputs'!AS370</t>
  </si>
  <si>
    <t>Appraisal Inputs'!AS371</t>
  </si>
  <si>
    <t>Appraisal Inputs'!AS372</t>
  </si>
  <si>
    <t>Appraisal Inputs'!AS373</t>
  </si>
  <si>
    <t>Appraisal Inputs'!AS374</t>
  </si>
  <si>
    <t>Appraisal Inputs'!AS375</t>
  </si>
  <si>
    <t>Appraisal Inputs'!AS376</t>
  </si>
  <si>
    <t>Appraisal Inputs'!AS377</t>
  </si>
  <si>
    <t>Appraisal Inputs'!AS378</t>
  </si>
  <si>
    <t>Appraisal Inputs'!AS379</t>
  </si>
  <si>
    <t>Appraisal Inputs'!AS380</t>
  </si>
  <si>
    <t>Appraisal Inputs'!AS381</t>
  </si>
  <si>
    <t>Appraisal Inputs'!AS382</t>
  </si>
  <si>
    <t>Appraisal Inputs'!AS383</t>
  </si>
  <si>
    <t>Appraisal Inputs'!AS384</t>
  </si>
  <si>
    <t>Appraisal Inputs'!AS385</t>
  </si>
  <si>
    <t>Appraisal Inputs'!AS386</t>
  </si>
  <si>
    <t>Appraisal Inputs'!AS387</t>
  </si>
  <si>
    <t>Appraisal Inputs'!AS388</t>
  </si>
  <si>
    <t>Appraisal Inputs'!AS389</t>
  </si>
  <si>
    <t>Appraisal Inputs'!AT349</t>
  </si>
  <si>
    <t>Appraisal Inputs'!AT350</t>
  </si>
  <si>
    <t>Appraisal Inputs'!AT351</t>
  </si>
  <si>
    <t>Appraisal Inputs'!AT352</t>
  </si>
  <si>
    <t>Appraisal Inputs'!AT353</t>
  </si>
  <si>
    <t>Appraisal Inputs'!AT354</t>
  </si>
  <si>
    <t>Appraisal Inputs'!AT355</t>
  </si>
  <si>
    <t>Appraisal Inputs'!AT356</t>
  </si>
  <si>
    <t>Appraisal Inputs'!AT357</t>
  </si>
  <si>
    <t>Appraisal Inputs'!AT358</t>
  </si>
  <si>
    <t>Appraisal Inputs'!AT359</t>
  </si>
  <si>
    <t>Appraisal Inputs'!AT360</t>
  </si>
  <si>
    <t>Appraisal Inputs'!AT361</t>
  </si>
  <si>
    <t>Appraisal Inputs'!AT362</t>
  </si>
  <si>
    <t>Appraisal Inputs'!AT363</t>
  </si>
  <si>
    <t>Appraisal Inputs'!AT364</t>
  </si>
  <si>
    <t>Appraisal Inputs'!AT365</t>
  </si>
  <si>
    <t>Appraisal Inputs'!AT366</t>
  </si>
  <si>
    <t>Appraisal Inputs'!AT367</t>
  </si>
  <si>
    <t>Appraisal Inputs'!AT368</t>
  </si>
  <si>
    <t>Appraisal Inputs'!AT369</t>
  </si>
  <si>
    <t>Appraisal Inputs'!AT370</t>
  </si>
  <si>
    <t>Appraisal Inputs'!AT371</t>
  </si>
  <si>
    <t>Appraisal Inputs'!AT372</t>
  </si>
  <si>
    <t>Appraisal Inputs'!AT373</t>
  </si>
  <si>
    <t>Appraisal Inputs'!AT374</t>
  </si>
  <si>
    <t>Appraisal Inputs'!AT375</t>
  </si>
  <si>
    <t>Appraisal Inputs'!AT376</t>
  </si>
  <si>
    <t>Appraisal Inputs'!AT377</t>
  </si>
  <si>
    <t>Appraisal Inputs'!AT378</t>
  </si>
  <si>
    <t>Appraisal Inputs'!AT379</t>
  </si>
  <si>
    <t>Appraisal Inputs'!AT380</t>
  </si>
  <si>
    <t>Appraisal Inputs'!AT381</t>
  </si>
  <si>
    <t>Appraisal Inputs'!AT382</t>
  </si>
  <si>
    <t>Appraisal Inputs'!AT383</t>
  </si>
  <si>
    <t>Appraisal Inputs'!AT384</t>
  </si>
  <si>
    <t>Appraisal Inputs'!AT385</t>
  </si>
  <si>
    <t>Appraisal Inputs'!AT386</t>
  </si>
  <si>
    <t>Appraisal Inputs'!AT387</t>
  </si>
  <si>
    <t>Appraisal Inputs'!AT388</t>
  </si>
  <si>
    <t>Appraisal Inputs'!AT389</t>
  </si>
  <si>
    <t>Appraisal Inputs'!AT390</t>
  </si>
  <si>
    <t>Appraisal Inputs'!AU349</t>
  </si>
  <si>
    <t>Appraisal Inputs'!AU350</t>
  </si>
  <si>
    <t>Appraisal Inputs'!AU351</t>
  </si>
  <si>
    <t>Appraisal Inputs'!AU352</t>
  </si>
  <si>
    <t>Appraisal Inputs'!AU353</t>
  </si>
  <si>
    <t>Appraisal Inputs'!AU354</t>
  </si>
  <si>
    <t>Appraisal Inputs'!AU355</t>
  </si>
  <si>
    <t>Appraisal Inputs'!AU356</t>
  </si>
  <si>
    <t>Appraisal Inputs'!AU357</t>
  </si>
  <si>
    <t>Appraisal Inputs'!AU358</t>
  </si>
  <si>
    <t>Appraisal Inputs'!AU359</t>
  </si>
  <si>
    <t>Appraisal Inputs'!AU360</t>
  </si>
  <si>
    <t>Appraisal Inputs'!AU361</t>
  </si>
  <si>
    <t>Appraisal Inputs'!AU362</t>
  </si>
  <si>
    <t>Appraisal Inputs'!AU363</t>
  </si>
  <si>
    <t>Appraisal Inputs'!AU364</t>
  </si>
  <si>
    <t>Appraisal Inputs'!AU365</t>
  </si>
  <si>
    <t>Appraisal Inputs'!AU366</t>
  </si>
  <si>
    <t>Appraisal Inputs'!AU367</t>
  </si>
  <si>
    <t>Appraisal Inputs'!AU368</t>
  </si>
  <si>
    <t>Appraisal Inputs'!AU369</t>
  </si>
  <si>
    <t>Appraisal Inputs'!AU370</t>
  </si>
  <si>
    <t>Appraisal Inputs'!AU371</t>
  </si>
  <si>
    <t>Appraisal Inputs'!AU372</t>
  </si>
  <si>
    <t>Appraisal Inputs'!AU373</t>
  </si>
  <si>
    <t>Appraisal Inputs'!AU374</t>
  </si>
  <si>
    <t>Appraisal Inputs'!AU375</t>
  </si>
  <si>
    <t>Appraisal Inputs'!AU376</t>
  </si>
  <si>
    <t>Appraisal Inputs'!AU377</t>
  </si>
  <si>
    <t>Appraisal Inputs'!AU378</t>
  </si>
  <si>
    <t>Appraisal Inputs'!AU379</t>
  </si>
  <si>
    <t>Appraisal Inputs'!AU380</t>
  </si>
  <si>
    <t>Appraisal Inputs'!AU381</t>
  </si>
  <si>
    <t>Appraisal Inputs'!AU382</t>
  </si>
  <si>
    <t>Appraisal Inputs'!AU383</t>
  </si>
  <si>
    <t>Appraisal Inputs'!AU384</t>
  </si>
  <si>
    <t>Appraisal Inputs'!AU385</t>
  </si>
  <si>
    <t>Appraisal Inputs'!AU386</t>
  </si>
  <si>
    <t>Appraisal Inputs'!AU387</t>
  </si>
  <si>
    <t>Appraisal Inputs'!AU388</t>
  </si>
  <si>
    <t>Appraisal Inputs'!AU389</t>
  </si>
  <si>
    <t>Appraisal Inputs'!AV349</t>
  </si>
  <si>
    <t>Appraisal Inputs'!AV350</t>
  </si>
  <si>
    <t>Appraisal Inputs'!AV351</t>
  </si>
  <si>
    <t>Appraisal Inputs'!AV352</t>
  </si>
  <si>
    <t>Appraisal Inputs'!AV353</t>
  </si>
  <si>
    <t>Appraisal Inputs'!AV354</t>
  </si>
  <si>
    <t>Appraisal Inputs'!AV355</t>
  </si>
  <si>
    <t>Appraisal Inputs'!AV356</t>
  </si>
  <si>
    <t>Appraisal Inputs'!AV357</t>
  </si>
  <si>
    <t>Appraisal Inputs'!AV358</t>
  </si>
  <si>
    <t>Appraisal Inputs'!AV359</t>
  </si>
  <si>
    <t>Appraisal Inputs'!AV360</t>
  </si>
  <si>
    <t>Appraisal Inputs'!AV361</t>
  </si>
  <si>
    <t>Appraisal Inputs'!AV362</t>
  </si>
  <si>
    <t>Appraisal Inputs'!AV363</t>
  </si>
  <si>
    <t>Appraisal Inputs'!AV364</t>
  </si>
  <si>
    <t>Appraisal Inputs'!AV365</t>
  </si>
  <si>
    <t>Appraisal Inputs'!AV366</t>
  </si>
  <si>
    <t>Appraisal Inputs'!AV367</t>
  </si>
  <si>
    <t>Appraisal Inputs'!AV368</t>
  </si>
  <si>
    <t>Appraisal Inputs'!AV369</t>
  </si>
  <si>
    <t>Appraisal Inputs'!AV370</t>
  </si>
  <si>
    <t>Appraisal Inputs'!AV371</t>
  </si>
  <si>
    <t>Appraisal Inputs'!AV372</t>
  </si>
  <si>
    <t>Appraisal Inputs'!AV373</t>
  </si>
  <si>
    <t>Appraisal Inputs'!AV374</t>
  </si>
  <si>
    <t>Appraisal Inputs'!AV375</t>
  </si>
  <si>
    <t>Appraisal Inputs'!AV376</t>
  </si>
  <si>
    <t>Appraisal Inputs'!AV377</t>
  </si>
  <si>
    <t>Appraisal Inputs'!AV378</t>
  </si>
  <si>
    <t>Appraisal Inputs'!AV379</t>
  </si>
  <si>
    <t>Appraisal Inputs'!AV380</t>
  </si>
  <si>
    <t>Appraisal Inputs'!AV381</t>
  </si>
  <si>
    <t>Appraisal Inputs'!AV382</t>
  </si>
  <si>
    <t>Appraisal Inputs'!AV383</t>
  </si>
  <si>
    <t>Appraisal Inputs'!AV384</t>
  </si>
  <si>
    <t>Appraisal Inputs'!AV385</t>
  </si>
  <si>
    <t>Appraisal Inputs'!AV386</t>
  </si>
  <si>
    <t>Appraisal Inputs'!AV387</t>
  </si>
  <si>
    <t>Appraisal Inputs'!AV388</t>
  </si>
  <si>
    <t>Appraisal Inputs'!AV389</t>
  </si>
  <si>
    <t>Appraisal Inputs'!AV390</t>
  </si>
  <si>
    <t>Appraisal Inputs'!AW349</t>
  </si>
  <si>
    <t>Appraisal Inputs'!AW350</t>
  </si>
  <si>
    <t>Appraisal Inputs'!AW351</t>
  </si>
  <si>
    <t>Appraisal Inputs'!AW352</t>
  </si>
  <si>
    <t>Appraisal Inputs'!AW353</t>
  </si>
  <si>
    <t>Appraisal Inputs'!AW354</t>
  </si>
  <si>
    <t>Appraisal Inputs'!AW355</t>
  </si>
  <si>
    <t>Appraisal Inputs'!AW356</t>
  </si>
  <si>
    <t>Appraisal Inputs'!AW357</t>
  </si>
  <si>
    <t>Appraisal Inputs'!AW358</t>
  </si>
  <si>
    <t>Appraisal Inputs'!AW359</t>
  </si>
  <si>
    <t>Appraisal Inputs'!AW360</t>
  </si>
  <si>
    <t>Appraisal Inputs'!AW361</t>
  </si>
  <si>
    <t>Appraisal Inputs'!AW362</t>
  </si>
  <si>
    <t>Appraisal Inputs'!AW363</t>
  </si>
  <si>
    <t>Appraisal Inputs'!AW364</t>
  </si>
  <si>
    <t>Appraisal Inputs'!AW365</t>
  </si>
  <si>
    <t>Appraisal Inputs'!AW366</t>
  </si>
  <si>
    <t>Appraisal Inputs'!AW367</t>
  </si>
  <si>
    <t>Appraisal Inputs'!AW368</t>
  </si>
  <si>
    <t>Appraisal Inputs'!AW369</t>
  </si>
  <si>
    <t>Appraisal Inputs'!AW370</t>
  </si>
  <si>
    <t>Appraisal Inputs'!AW371</t>
  </si>
  <si>
    <t>Appraisal Inputs'!AW372</t>
  </si>
  <si>
    <t>Appraisal Inputs'!AW373</t>
  </si>
  <si>
    <t>Appraisal Inputs'!AW374</t>
  </si>
  <si>
    <t>Appraisal Inputs'!AW375</t>
  </si>
  <si>
    <t>Appraisal Inputs'!AW376</t>
  </si>
  <si>
    <t>Appraisal Inputs'!AW377</t>
  </si>
  <si>
    <t>Appraisal Inputs'!AW378</t>
  </si>
  <si>
    <t>Appraisal Inputs'!AW379</t>
  </si>
  <si>
    <t>Appraisal Inputs'!AW380</t>
  </si>
  <si>
    <t>Appraisal Inputs'!AW381</t>
  </si>
  <si>
    <t>Appraisal Inputs'!AW382</t>
  </si>
  <si>
    <t>Appraisal Inputs'!AW383</t>
  </si>
  <si>
    <t>Appraisal Inputs'!AW384</t>
  </si>
  <si>
    <t>Appraisal Inputs'!AW385</t>
  </si>
  <si>
    <t>Appraisal Inputs'!AW386</t>
  </si>
  <si>
    <t>Appraisal Inputs'!AW387</t>
  </si>
  <si>
    <t>Appraisal Inputs'!AW388</t>
  </si>
  <si>
    <t>Appraisal Inputs'!AW389</t>
  </si>
  <si>
    <t>Appraisal Inputs'!AX349</t>
  </si>
  <si>
    <t>Appraisal Inputs'!AX350</t>
  </si>
  <si>
    <t>Appraisal Inputs'!AX351</t>
  </si>
  <si>
    <t>Appraisal Inputs'!AX352</t>
  </si>
  <si>
    <t>Appraisal Inputs'!AX353</t>
  </si>
  <si>
    <t>Appraisal Inputs'!AX354</t>
  </si>
  <si>
    <t>Appraisal Inputs'!AX355</t>
  </si>
  <si>
    <t>Appraisal Inputs'!AX356</t>
  </si>
  <si>
    <t>Appraisal Inputs'!AX357</t>
  </si>
  <si>
    <t>Appraisal Inputs'!AX358</t>
  </si>
  <si>
    <t>Appraisal Inputs'!AX359</t>
  </si>
  <si>
    <t>Appraisal Inputs'!AX360</t>
  </si>
  <si>
    <t>Appraisal Inputs'!AX361</t>
  </si>
  <si>
    <t>Appraisal Inputs'!AX362</t>
  </si>
  <si>
    <t>Appraisal Inputs'!AX363</t>
  </si>
  <si>
    <t>Appraisal Inputs'!AX364</t>
  </si>
  <si>
    <t>Appraisal Inputs'!AX365</t>
  </si>
  <si>
    <t>Appraisal Inputs'!AX366</t>
  </si>
  <si>
    <t>Appraisal Inputs'!AX367</t>
  </si>
  <si>
    <t>Appraisal Inputs'!AX368</t>
  </si>
  <si>
    <t>Appraisal Inputs'!AX369</t>
  </si>
  <si>
    <t>Appraisal Inputs'!AX370</t>
  </si>
  <si>
    <t>Appraisal Inputs'!AX371</t>
  </si>
  <si>
    <t>Appraisal Inputs'!AX372</t>
  </si>
  <si>
    <t>Appraisal Inputs'!AX373</t>
  </si>
  <si>
    <t>Appraisal Inputs'!AX374</t>
  </si>
  <si>
    <t>Appraisal Inputs'!AX375</t>
  </si>
  <si>
    <t>Appraisal Inputs'!AX376</t>
  </si>
  <si>
    <t>Appraisal Inputs'!AX377</t>
  </si>
  <si>
    <t>Appraisal Inputs'!AX378</t>
  </si>
  <si>
    <t>Appraisal Inputs'!AX379</t>
  </si>
  <si>
    <t>Appraisal Inputs'!AX380</t>
  </si>
  <si>
    <t>Appraisal Inputs'!AX381</t>
  </si>
  <si>
    <t>Appraisal Inputs'!AX382</t>
  </si>
  <si>
    <t>Appraisal Inputs'!AX383</t>
  </si>
  <si>
    <t>Appraisal Inputs'!AX384</t>
  </si>
  <si>
    <t>Appraisal Inputs'!AX385</t>
  </si>
  <si>
    <t>Appraisal Inputs'!AX386</t>
  </si>
  <si>
    <t>Appraisal Inputs'!AX387</t>
  </si>
  <si>
    <t>Appraisal Inputs'!AX388</t>
  </si>
  <si>
    <t>Appraisal Inputs'!AX389</t>
  </si>
  <si>
    <t>Appraisal Inputs'!AX390</t>
  </si>
  <si>
    <t>Appraisal Inputs'!AY349</t>
  </si>
  <si>
    <t>Appraisal Inputs'!AY350</t>
  </si>
  <si>
    <t>Appraisal Inputs'!AY351</t>
  </si>
  <si>
    <t>Appraisal Inputs'!AY352</t>
  </si>
  <si>
    <t>Appraisal Inputs'!AY353</t>
  </si>
  <si>
    <t>Appraisal Inputs'!AY354</t>
  </si>
  <si>
    <t>Appraisal Inputs'!AY355</t>
  </si>
  <si>
    <t>Appraisal Inputs'!AY356</t>
  </si>
  <si>
    <t>Appraisal Inputs'!AY357</t>
  </si>
  <si>
    <t>Appraisal Inputs'!AY358</t>
  </si>
  <si>
    <t>Appraisal Inputs'!AY359</t>
  </si>
  <si>
    <t>Appraisal Inputs'!AY360</t>
  </si>
  <si>
    <t>Appraisal Inputs'!AY361</t>
  </si>
  <si>
    <t>Appraisal Inputs'!AY362</t>
  </si>
  <si>
    <t>Appraisal Inputs'!AY363</t>
  </si>
  <si>
    <t>Appraisal Inputs'!AY364</t>
  </si>
  <si>
    <t>Appraisal Inputs'!AY365</t>
  </si>
  <si>
    <t>Appraisal Inputs'!AY366</t>
  </si>
  <si>
    <t>Appraisal Inputs'!AY367</t>
  </si>
  <si>
    <t>Appraisal Inputs'!AY368</t>
  </si>
  <si>
    <t>Appraisal Inputs'!AY369</t>
  </si>
  <si>
    <t>Appraisal Inputs'!AY370</t>
  </si>
  <si>
    <t>Appraisal Inputs'!AY371</t>
  </si>
  <si>
    <t>Appraisal Inputs'!AY372</t>
  </si>
  <si>
    <t>Appraisal Inputs'!AY373</t>
  </si>
  <si>
    <t>Appraisal Inputs'!AY374</t>
  </si>
  <si>
    <t>Appraisal Inputs'!AY375</t>
  </si>
  <si>
    <t>Appraisal Inputs'!AY376</t>
  </si>
  <si>
    <t>Appraisal Inputs'!AY377</t>
  </si>
  <si>
    <t>Appraisal Inputs'!AY378</t>
  </si>
  <si>
    <t>Appraisal Inputs'!AY379</t>
  </si>
  <si>
    <t>Appraisal Inputs'!AY380</t>
  </si>
  <si>
    <t>Appraisal Inputs'!AY381</t>
  </si>
  <si>
    <t>Appraisal Inputs'!AY382</t>
  </si>
  <si>
    <t>Appraisal Inputs'!AY383</t>
  </si>
  <si>
    <t>Appraisal Inputs'!AY384</t>
  </si>
  <si>
    <t>Appraisal Inputs'!AY385</t>
  </si>
  <si>
    <t>Appraisal Inputs'!AY386</t>
  </si>
  <si>
    <t>Appraisal Inputs'!AY387</t>
  </si>
  <si>
    <t>Appraisal Inputs'!AY388</t>
  </si>
  <si>
    <t>Appraisal Inputs'!AY389</t>
  </si>
  <si>
    <t>Appraisal Inputs'!AZ349</t>
  </si>
  <si>
    <t>Appraisal Inputs'!AZ350</t>
  </si>
  <si>
    <t>Appraisal Inputs'!AZ351</t>
  </si>
  <si>
    <t>Appraisal Inputs'!AZ352</t>
  </si>
  <si>
    <t>Appraisal Inputs'!AZ353</t>
  </si>
  <si>
    <t>Appraisal Inputs'!AZ354</t>
  </si>
  <si>
    <t>Appraisal Inputs'!AZ355</t>
  </si>
  <si>
    <t>Appraisal Inputs'!AZ356</t>
  </si>
  <si>
    <t>Appraisal Inputs'!AZ357</t>
  </si>
  <si>
    <t>Appraisal Inputs'!AZ358</t>
  </si>
  <si>
    <t>Appraisal Inputs'!AZ359</t>
  </si>
  <si>
    <t>Appraisal Inputs'!AZ360</t>
  </si>
  <si>
    <t>Appraisal Inputs'!AZ361</t>
  </si>
  <si>
    <t>Appraisal Inputs'!AZ362</t>
  </si>
  <si>
    <t>Appraisal Inputs'!AZ363</t>
  </si>
  <si>
    <t>Appraisal Inputs'!AZ364</t>
  </si>
  <si>
    <t>Appraisal Inputs'!AZ365</t>
  </si>
  <si>
    <t>Appraisal Inputs'!AZ366</t>
  </si>
  <si>
    <t>Appraisal Inputs'!AZ367</t>
  </si>
  <si>
    <t>Appraisal Inputs'!AZ368</t>
  </si>
  <si>
    <t>Appraisal Inputs'!AZ369</t>
  </si>
  <si>
    <t>Appraisal Inputs'!AZ370</t>
  </si>
  <si>
    <t>Appraisal Inputs'!AZ371</t>
  </si>
  <si>
    <t>Appraisal Inputs'!AZ372</t>
  </si>
  <si>
    <t>Appraisal Inputs'!AZ373</t>
  </si>
  <si>
    <t>Appraisal Inputs'!AZ374</t>
  </si>
  <si>
    <t>Appraisal Inputs'!AZ375</t>
  </si>
  <si>
    <t>Appraisal Inputs'!AZ376</t>
  </si>
  <si>
    <t>Appraisal Inputs'!AZ377</t>
  </si>
  <si>
    <t>Appraisal Inputs'!AZ378</t>
  </si>
  <si>
    <t>Appraisal Inputs'!AZ379</t>
  </si>
  <si>
    <t>Appraisal Inputs'!AZ380</t>
  </si>
  <si>
    <t>Appraisal Inputs'!AZ381</t>
  </si>
  <si>
    <t>Appraisal Inputs'!AZ382</t>
  </si>
  <si>
    <t>Appraisal Inputs'!AZ383</t>
  </si>
  <si>
    <t>Appraisal Inputs'!AZ384</t>
  </si>
  <si>
    <t>Appraisal Inputs'!AZ385</t>
  </si>
  <si>
    <t>Appraisal Inputs'!AZ386</t>
  </si>
  <si>
    <t>Appraisal Inputs'!AZ387</t>
  </si>
  <si>
    <t>Appraisal Inputs'!AZ388</t>
  </si>
  <si>
    <t>Appraisal Inputs'!AZ389</t>
  </si>
  <si>
    <t>Appraisal Inputs'!AZ390</t>
  </si>
  <si>
    <t>Appraisal Inputs'!BA349</t>
  </si>
  <si>
    <t>Appraisal Inputs'!BA350</t>
  </si>
  <si>
    <t>Appraisal Inputs'!BA351</t>
  </si>
  <si>
    <t>Appraisal Inputs'!BA352</t>
  </si>
  <si>
    <t>Appraisal Inputs'!BA353</t>
  </si>
  <si>
    <t>Appraisal Inputs'!BA354</t>
  </si>
  <si>
    <t>Appraisal Inputs'!BA355</t>
  </si>
  <si>
    <t>Appraisal Inputs'!BA356</t>
  </si>
  <si>
    <t>Appraisal Inputs'!BA357</t>
  </si>
  <si>
    <t>Appraisal Inputs'!BA358</t>
  </si>
  <si>
    <t>Appraisal Inputs'!BA359</t>
  </si>
  <si>
    <t>Appraisal Inputs'!BA360</t>
  </si>
  <si>
    <t>Appraisal Inputs'!BA361</t>
  </si>
  <si>
    <t>Appraisal Inputs'!BA362</t>
  </si>
  <si>
    <t>Appraisal Inputs'!BA363</t>
  </si>
  <si>
    <t>Appraisal Inputs'!BA364</t>
  </si>
  <si>
    <t>Appraisal Inputs'!BA365</t>
  </si>
  <si>
    <t>Appraisal Inputs'!BA366</t>
  </si>
  <si>
    <t>Appraisal Inputs'!BA367</t>
  </si>
  <si>
    <t>Appraisal Inputs'!BA368</t>
  </si>
  <si>
    <t>Appraisal Inputs'!BA369</t>
  </si>
  <si>
    <t>Appraisal Inputs'!BA370</t>
  </si>
  <si>
    <t>Appraisal Inputs'!BA371</t>
  </si>
  <si>
    <t>Appraisal Inputs'!BA372</t>
  </si>
  <si>
    <t>Appraisal Inputs'!BA373</t>
  </si>
  <si>
    <t>Appraisal Inputs'!BA374</t>
  </si>
  <si>
    <t>Appraisal Inputs'!BA375</t>
  </si>
  <si>
    <t>Appraisal Inputs'!BA376</t>
  </si>
  <si>
    <t>Appraisal Inputs'!BA377</t>
  </si>
  <si>
    <t>Appraisal Inputs'!BA378</t>
  </si>
  <si>
    <t>Appraisal Inputs'!BA379</t>
  </si>
  <si>
    <t>Appraisal Inputs'!BA380</t>
  </si>
  <si>
    <t>Appraisal Inputs'!BA381</t>
  </si>
  <si>
    <t>Appraisal Inputs'!BA382</t>
  </si>
  <si>
    <t>Appraisal Inputs'!BA383</t>
  </si>
  <si>
    <t>Appraisal Inputs'!BA384</t>
  </si>
  <si>
    <t>Appraisal Inputs'!BA385</t>
  </si>
  <si>
    <t>Appraisal Inputs'!BA386</t>
  </si>
  <si>
    <t>Appraisal Inputs'!BA387</t>
  </si>
  <si>
    <t>Appraisal Inputs'!BA388</t>
  </si>
  <si>
    <t>Appraisal Inputs'!BA389</t>
  </si>
  <si>
    <t>Appraisal Inputs'!BB349</t>
  </si>
  <si>
    <t>Appraisal Inputs'!BB350</t>
  </si>
  <si>
    <t>Appraisal Inputs'!BB351</t>
  </si>
  <si>
    <t>Appraisal Inputs'!BB352</t>
  </si>
  <si>
    <t>Appraisal Inputs'!BB353</t>
  </si>
  <si>
    <t>Appraisal Inputs'!BB354</t>
  </si>
  <si>
    <t>Appraisal Inputs'!BB355</t>
  </si>
  <si>
    <t>Appraisal Inputs'!BB356</t>
  </si>
  <si>
    <t>Appraisal Inputs'!BB357</t>
  </si>
  <si>
    <t>Appraisal Inputs'!BB358</t>
  </si>
  <si>
    <t>Appraisal Inputs'!BB359</t>
  </si>
  <si>
    <t>Appraisal Inputs'!BB360</t>
  </si>
  <si>
    <t>Appraisal Inputs'!BB361</t>
  </si>
  <si>
    <t>Appraisal Inputs'!BB362</t>
  </si>
  <si>
    <t>Appraisal Inputs'!BB363</t>
  </si>
  <si>
    <t>Appraisal Inputs'!BB364</t>
  </si>
  <si>
    <t>Appraisal Inputs'!BB365</t>
  </si>
  <si>
    <t>Appraisal Inputs'!BB366</t>
  </si>
  <si>
    <t>Appraisal Inputs'!BB367</t>
  </si>
  <si>
    <t>Appraisal Inputs'!BB368</t>
  </si>
  <si>
    <t>Appraisal Inputs'!BB369</t>
  </si>
  <si>
    <t>Appraisal Inputs'!BB370</t>
  </si>
  <si>
    <t>Appraisal Inputs'!BB371</t>
  </si>
  <si>
    <t>Appraisal Inputs'!BB372</t>
  </si>
  <si>
    <t>Appraisal Inputs'!BB373</t>
  </si>
  <si>
    <t>Appraisal Inputs'!BB374</t>
  </si>
  <si>
    <t>Appraisal Inputs'!BB375</t>
  </si>
  <si>
    <t>Appraisal Inputs'!BB376</t>
  </si>
  <si>
    <t>Appraisal Inputs'!BB377</t>
  </si>
  <si>
    <t>Appraisal Inputs'!BB378</t>
  </si>
  <si>
    <t>Appraisal Inputs'!BB379</t>
  </si>
  <si>
    <t>Appraisal Inputs'!BB380</t>
  </si>
  <si>
    <t>Appraisal Inputs'!BB381</t>
  </si>
  <si>
    <t>Appraisal Inputs'!BB382</t>
  </si>
  <si>
    <t>Appraisal Inputs'!BB383</t>
  </si>
  <si>
    <t>Appraisal Inputs'!BB384</t>
  </si>
  <si>
    <t>Appraisal Inputs'!BB385</t>
  </si>
  <si>
    <t>Appraisal Inputs'!BB386</t>
  </si>
  <si>
    <t>Appraisal Inputs'!BB387</t>
  </si>
  <si>
    <t>Appraisal Inputs'!BB388</t>
  </si>
  <si>
    <t>Appraisal Inputs'!BB389</t>
  </si>
  <si>
    <t>Appraisal Inputs'!BB390</t>
  </si>
  <si>
    <t>Appraisal Inputs'!BC349</t>
  </si>
  <si>
    <t>Appraisal Inputs'!BC350</t>
  </si>
  <si>
    <t>Appraisal Inputs'!BC351</t>
  </si>
  <si>
    <t>Appraisal Inputs'!BC352</t>
  </si>
  <si>
    <t>Appraisal Inputs'!BC353</t>
  </si>
  <si>
    <t>Appraisal Inputs'!BC354</t>
  </si>
  <si>
    <t>Appraisal Inputs'!BC355</t>
  </si>
  <si>
    <t>Appraisal Inputs'!BC356</t>
  </si>
  <si>
    <t>Appraisal Inputs'!BC357</t>
  </si>
  <si>
    <t>Appraisal Inputs'!BC358</t>
  </si>
  <si>
    <t>Appraisal Inputs'!BC359</t>
  </si>
  <si>
    <t>Appraisal Inputs'!BC360</t>
  </si>
  <si>
    <t>Appraisal Inputs'!BC361</t>
  </si>
  <si>
    <t>Appraisal Inputs'!BC362</t>
  </si>
  <si>
    <t>Appraisal Inputs'!BC363</t>
  </si>
  <si>
    <t>Appraisal Inputs'!BC364</t>
  </si>
  <si>
    <t>Appraisal Inputs'!BC365</t>
  </si>
  <si>
    <t>Appraisal Inputs'!BC366</t>
  </si>
  <si>
    <t>Appraisal Inputs'!BC367</t>
  </si>
  <si>
    <t>Appraisal Inputs'!BC368</t>
  </si>
  <si>
    <t>Appraisal Inputs'!BC369</t>
  </si>
  <si>
    <t>Appraisal Inputs'!BC370</t>
  </si>
  <si>
    <t>Appraisal Inputs'!BC371</t>
  </si>
  <si>
    <t>Appraisal Inputs'!BC372</t>
  </si>
  <si>
    <t>Appraisal Inputs'!BC373</t>
  </si>
  <si>
    <t>Appraisal Inputs'!BC374</t>
  </si>
  <si>
    <t>Appraisal Inputs'!BC375</t>
  </si>
  <si>
    <t>Appraisal Inputs'!BC376</t>
  </si>
  <si>
    <t>Appraisal Inputs'!BC377</t>
  </si>
  <si>
    <t>Appraisal Inputs'!BC378</t>
  </si>
  <si>
    <t>Appraisal Inputs'!BC379</t>
  </si>
  <si>
    <t>Appraisal Inputs'!BC380</t>
  </si>
  <si>
    <t>Appraisal Inputs'!BC381</t>
  </si>
  <si>
    <t>Appraisal Inputs'!BC382</t>
  </si>
  <si>
    <t>Appraisal Inputs'!BC383</t>
  </si>
  <si>
    <t>Appraisal Inputs'!BC384</t>
  </si>
  <si>
    <t>Appraisal Inputs'!BC385</t>
  </si>
  <si>
    <t>Appraisal Inputs'!BC386</t>
  </si>
  <si>
    <t>Appraisal Inputs'!BC387</t>
  </si>
  <si>
    <t>Appraisal Inputs'!BC388</t>
  </si>
  <si>
    <t>Appraisal Inputs'!BC389</t>
  </si>
  <si>
    <t>Appraisal Inputs'!BD349</t>
  </si>
  <si>
    <t>Appraisal Inputs'!BD350</t>
  </si>
  <si>
    <t>Appraisal Inputs'!BD351</t>
  </si>
  <si>
    <t>Appraisal Inputs'!BD352</t>
  </si>
  <si>
    <t>Appraisal Inputs'!BD353</t>
  </si>
  <si>
    <t>Appraisal Inputs'!BD354</t>
  </si>
  <si>
    <t>Appraisal Inputs'!BD355</t>
  </si>
  <si>
    <t>Appraisal Inputs'!BD356</t>
  </si>
  <si>
    <t>Appraisal Inputs'!BD357</t>
  </si>
  <si>
    <t>Appraisal Inputs'!BD358</t>
  </si>
  <si>
    <t>Appraisal Inputs'!BD359</t>
  </si>
  <si>
    <t>Appraisal Inputs'!BD360</t>
  </si>
  <si>
    <t>Appraisal Inputs'!BD361</t>
  </si>
  <si>
    <t>Appraisal Inputs'!BD362</t>
  </si>
  <si>
    <t>Appraisal Inputs'!BD363</t>
  </si>
  <si>
    <t>Appraisal Inputs'!BD364</t>
  </si>
  <si>
    <t>Appraisal Inputs'!BD365</t>
  </si>
  <si>
    <t>Appraisal Inputs'!BD366</t>
  </si>
  <si>
    <t>Appraisal Inputs'!BD367</t>
  </si>
  <si>
    <t>Appraisal Inputs'!BD368</t>
  </si>
  <si>
    <t>Appraisal Inputs'!BD369</t>
  </si>
  <si>
    <t>Appraisal Inputs'!BD370</t>
  </si>
  <si>
    <t>Appraisal Inputs'!BD371</t>
  </si>
  <si>
    <t>Appraisal Inputs'!BD372</t>
  </si>
  <si>
    <t>Appraisal Inputs'!BD373</t>
  </si>
  <si>
    <t>Appraisal Inputs'!BD374</t>
  </si>
  <si>
    <t>Appraisal Inputs'!BD375</t>
  </si>
  <si>
    <t>Appraisal Inputs'!BD376</t>
  </si>
  <si>
    <t>Appraisal Inputs'!BD377</t>
  </si>
  <si>
    <t>Appraisal Inputs'!BD378</t>
  </si>
  <si>
    <t>Appraisal Inputs'!BD379</t>
  </si>
  <si>
    <t>Appraisal Inputs'!BD380</t>
  </si>
  <si>
    <t>Appraisal Inputs'!BD381</t>
  </si>
  <si>
    <t>Appraisal Inputs'!BD382</t>
  </si>
  <si>
    <t>Appraisal Inputs'!BD383</t>
  </si>
  <si>
    <t>Appraisal Inputs'!BD384</t>
  </si>
  <si>
    <t>Appraisal Inputs'!BD385</t>
  </si>
  <si>
    <t>Appraisal Inputs'!BD386</t>
  </si>
  <si>
    <t>Appraisal Inputs'!BD387</t>
  </si>
  <si>
    <t>Appraisal Inputs'!BD388</t>
  </si>
  <si>
    <t>Appraisal Inputs'!BD389</t>
  </si>
  <si>
    <t>Appraisal Inputs'!BD390</t>
  </si>
  <si>
    <t>Appraisal Inputs'!BE349</t>
  </si>
  <si>
    <t>Appraisal Inputs'!BE350</t>
  </si>
  <si>
    <t>Appraisal Inputs'!BE351</t>
  </si>
  <si>
    <t>Appraisal Inputs'!BE352</t>
  </si>
  <si>
    <t>Appraisal Inputs'!BE353</t>
  </si>
  <si>
    <t>Appraisal Inputs'!BE354</t>
  </si>
  <si>
    <t>Appraisal Inputs'!BE355</t>
  </si>
  <si>
    <t>Appraisal Inputs'!BE356</t>
  </si>
  <si>
    <t>Appraisal Inputs'!BE357</t>
  </si>
  <si>
    <t>Appraisal Inputs'!BE358</t>
  </si>
  <si>
    <t>Appraisal Inputs'!BE359</t>
  </si>
  <si>
    <t>Appraisal Inputs'!BE360</t>
  </si>
  <si>
    <t>Appraisal Inputs'!BE361</t>
  </si>
  <si>
    <t>Appraisal Inputs'!BE362</t>
  </si>
  <si>
    <t>Appraisal Inputs'!BE363</t>
  </si>
  <si>
    <t>Appraisal Inputs'!BE364</t>
  </si>
  <si>
    <t>Appraisal Inputs'!BE365</t>
  </si>
  <si>
    <t>Appraisal Inputs'!BE366</t>
  </si>
  <si>
    <t>Appraisal Inputs'!BE367</t>
  </si>
  <si>
    <t>Appraisal Inputs'!BE368</t>
  </si>
  <si>
    <t>Appraisal Inputs'!BE369</t>
  </si>
  <si>
    <t>Appraisal Inputs'!BE370</t>
  </si>
  <si>
    <t>Appraisal Inputs'!BE371</t>
  </si>
  <si>
    <t>Appraisal Inputs'!BE372</t>
  </si>
  <si>
    <t>Appraisal Inputs'!BE373</t>
  </si>
  <si>
    <t>Appraisal Inputs'!BE374</t>
  </si>
  <si>
    <t>Appraisal Inputs'!BE375</t>
  </si>
  <si>
    <t>Appraisal Inputs'!BE376</t>
  </si>
  <si>
    <t>Appraisal Inputs'!BE377</t>
  </si>
  <si>
    <t>Appraisal Inputs'!BE378</t>
  </si>
  <si>
    <t>Appraisal Inputs'!BE379</t>
  </si>
  <si>
    <t>Appraisal Inputs'!BE380</t>
  </si>
  <si>
    <t>Appraisal Inputs'!BE381</t>
  </si>
  <si>
    <t>Appraisal Inputs'!BE382</t>
  </si>
  <si>
    <t>Appraisal Inputs'!BE383</t>
  </si>
  <si>
    <t>Appraisal Inputs'!BE384</t>
  </si>
  <si>
    <t>Appraisal Inputs'!BE385</t>
  </si>
  <si>
    <t>Appraisal Inputs'!BE386</t>
  </si>
  <si>
    <t>Appraisal Inputs'!BE387</t>
  </si>
  <si>
    <t>Appraisal Inputs'!BE388</t>
  </si>
  <si>
    <t>Appraisal Inputs'!BE389</t>
  </si>
  <si>
    <t>Appraisal Inputs'!BF349</t>
  </si>
  <si>
    <t>Appraisal Inputs'!BF350</t>
  </si>
  <si>
    <t>Appraisal Inputs'!BF351</t>
  </si>
  <si>
    <t>Appraisal Inputs'!BF352</t>
  </si>
  <si>
    <t>Appraisal Inputs'!BF353</t>
  </si>
  <si>
    <t>Appraisal Inputs'!BF354</t>
  </si>
  <si>
    <t>Appraisal Inputs'!BF355</t>
  </si>
  <si>
    <t>Appraisal Inputs'!BF356</t>
  </si>
  <si>
    <t>Appraisal Inputs'!BF357</t>
  </si>
  <si>
    <t>Appraisal Inputs'!BF358</t>
  </si>
  <si>
    <t>Appraisal Inputs'!BF359</t>
  </si>
  <si>
    <t>Appraisal Inputs'!BF360</t>
  </si>
  <si>
    <t>Appraisal Inputs'!BF361</t>
  </si>
  <si>
    <t>Appraisal Inputs'!BF362</t>
  </si>
  <si>
    <t>Appraisal Inputs'!BF363</t>
  </si>
  <si>
    <t>Appraisal Inputs'!BF364</t>
  </si>
  <si>
    <t>Appraisal Inputs'!BF365</t>
  </si>
  <si>
    <t>Appraisal Inputs'!BF366</t>
  </si>
  <si>
    <t>Appraisal Inputs'!BF367</t>
  </si>
  <si>
    <t>Appraisal Inputs'!BF368</t>
  </si>
  <si>
    <t>Appraisal Inputs'!BF369</t>
  </si>
  <si>
    <t>Appraisal Inputs'!BF370</t>
  </si>
  <si>
    <t>Appraisal Inputs'!BF371</t>
  </si>
  <si>
    <t>Appraisal Inputs'!BF372</t>
  </si>
  <si>
    <t>Appraisal Inputs'!BF373</t>
  </si>
  <si>
    <t>Appraisal Inputs'!BF374</t>
  </si>
  <si>
    <t>Appraisal Inputs'!BF375</t>
  </si>
  <si>
    <t>Appraisal Inputs'!BF376</t>
  </si>
  <si>
    <t>Appraisal Inputs'!BF377</t>
  </si>
  <si>
    <t>Appraisal Inputs'!BF378</t>
  </si>
  <si>
    <t>Appraisal Inputs'!BF379</t>
  </si>
  <si>
    <t>Appraisal Inputs'!BF380</t>
  </si>
  <si>
    <t>Appraisal Inputs'!BF381</t>
  </si>
  <si>
    <t>Appraisal Inputs'!BF382</t>
  </si>
  <si>
    <t>Appraisal Inputs'!BF383</t>
  </si>
  <si>
    <t>Appraisal Inputs'!BF384</t>
  </si>
  <si>
    <t>Appraisal Inputs'!BF385</t>
  </si>
  <si>
    <t>Appraisal Inputs'!BF386</t>
  </si>
  <si>
    <t>Appraisal Inputs'!BF387</t>
  </si>
  <si>
    <t>Appraisal Inputs'!BF388</t>
  </si>
  <si>
    <t>Appraisal Inputs'!BF389</t>
  </si>
  <si>
    <t>Appraisal Inputs'!BF390</t>
  </si>
  <si>
    <t>Appraisal Inputs'!BG349</t>
  </si>
  <si>
    <t>Appraisal Inputs'!BG350</t>
  </si>
  <si>
    <t>Appraisal Inputs'!BG351</t>
  </si>
  <si>
    <t>Appraisal Inputs'!BG352</t>
  </si>
  <si>
    <t>Appraisal Inputs'!BG353</t>
  </si>
  <si>
    <t>Appraisal Inputs'!BG354</t>
  </si>
  <si>
    <t>Appraisal Inputs'!BG355</t>
  </si>
  <si>
    <t>Appraisal Inputs'!BG356</t>
  </si>
  <si>
    <t>Appraisal Inputs'!BG357</t>
  </si>
  <si>
    <t>Appraisal Inputs'!BG358</t>
  </si>
  <si>
    <t>Appraisal Inputs'!BG359</t>
  </si>
  <si>
    <t>Appraisal Inputs'!BG360</t>
  </si>
  <si>
    <t>Appraisal Inputs'!BG361</t>
  </si>
  <si>
    <t>Appraisal Inputs'!BG362</t>
  </si>
  <si>
    <t>Appraisal Inputs'!BG363</t>
  </si>
  <si>
    <t>Appraisal Inputs'!BG364</t>
  </si>
  <si>
    <t>Appraisal Inputs'!BG365</t>
  </si>
  <si>
    <t>Appraisal Inputs'!BG366</t>
  </si>
  <si>
    <t>Appraisal Inputs'!BG367</t>
  </si>
  <si>
    <t>Appraisal Inputs'!BG368</t>
  </si>
  <si>
    <t>Appraisal Inputs'!BG369</t>
  </si>
  <si>
    <t>Appraisal Inputs'!BG370</t>
  </si>
  <si>
    <t>Appraisal Inputs'!BG371</t>
  </si>
  <si>
    <t>Appraisal Inputs'!BG372</t>
  </si>
  <si>
    <t>Appraisal Inputs'!BG373</t>
  </si>
  <si>
    <t>Appraisal Inputs'!BG374</t>
  </si>
  <si>
    <t>Appraisal Inputs'!BG375</t>
  </si>
  <si>
    <t>Appraisal Inputs'!BG376</t>
  </si>
  <si>
    <t>Appraisal Inputs'!BG377</t>
  </si>
  <si>
    <t>Appraisal Inputs'!BG378</t>
  </si>
  <si>
    <t>Appraisal Inputs'!BG379</t>
  </si>
  <si>
    <t>Appraisal Inputs'!BG380</t>
  </si>
  <si>
    <t>Appraisal Inputs'!BG381</t>
  </si>
  <si>
    <t>Appraisal Inputs'!BG382</t>
  </si>
  <si>
    <t>Appraisal Inputs'!BG383</t>
  </si>
  <si>
    <t>Appraisal Inputs'!BG384</t>
  </si>
  <si>
    <t>Appraisal Inputs'!BG385</t>
  </si>
  <si>
    <t>Appraisal Inputs'!BG386</t>
  </si>
  <si>
    <t>Appraisal Inputs'!BG387</t>
  </si>
  <si>
    <t>Appraisal Inputs'!BG388</t>
  </si>
  <si>
    <t>Appraisal Inputs'!BG389</t>
  </si>
  <si>
    <t>Appraisal Inputs'!BH349</t>
  </si>
  <si>
    <t>Appraisal Inputs'!BH350</t>
  </si>
  <si>
    <t>Appraisal Inputs'!BH351</t>
  </si>
  <si>
    <t>Appraisal Inputs'!BH352</t>
  </si>
  <si>
    <t>Appraisal Inputs'!BH353</t>
  </si>
  <si>
    <t>Appraisal Inputs'!BH354</t>
  </si>
  <si>
    <t>Appraisal Inputs'!BH355</t>
  </si>
  <si>
    <t>Appraisal Inputs'!BH356</t>
  </si>
  <si>
    <t>Appraisal Inputs'!BH357</t>
  </si>
  <si>
    <t>Appraisal Inputs'!BH358</t>
  </si>
  <si>
    <t>Appraisal Inputs'!BH359</t>
  </si>
  <si>
    <t>Appraisal Inputs'!BH360</t>
  </si>
  <si>
    <t>Appraisal Inputs'!BH361</t>
  </si>
  <si>
    <t>Appraisal Inputs'!BH362</t>
  </si>
  <si>
    <t>Appraisal Inputs'!BH363</t>
  </si>
  <si>
    <t>Appraisal Inputs'!BH364</t>
  </si>
  <si>
    <t>Appraisal Inputs'!BH365</t>
  </si>
  <si>
    <t>Appraisal Inputs'!BH366</t>
  </si>
  <si>
    <t>Appraisal Inputs'!BH367</t>
  </si>
  <si>
    <t>Appraisal Inputs'!BH368</t>
  </si>
  <si>
    <t>Appraisal Inputs'!BH369</t>
  </si>
  <si>
    <t>Appraisal Inputs'!BH370</t>
  </si>
  <si>
    <t>Appraisal Inputs'!BH371</t>
  </si>
  <si>
    <t>Appraisal Inputs'!BH372</t>
  </si>
  <si>
    <t>Appraisal Inputs'!BH373</t>
  </si>
  <si>
    <t>Appraisal Inputs'!BH374</t>
  </si>
  <si>
    <t>Appraisal Inputs'!BH375</t>
  </si>
  <si>
    <t>Appraisal Inputs'!BH376</t>
  </si>
  <si>
    <t>Appraisal Inputs'!BH377</t>
  </si>
  <si>
    <t>Appraisal Inputs'!BH378</t>
  </si>
  <si>
    <t>Appraisal Inputs'!BH379</t>
  </si>
  <si>
    <t>Appraisal Inputs'!BH380</t>
  </si>
  <si>
    <t>Appraisal Inputs'!BH381</t>
  </si>
  <si>
    <t>Appraisal Inputs'!BH382</t>
  </si>
  <si>
    <t>Appraisal Inputs'!BH383</t>
  </si>
  <si>
    <t>Appraisal Inputs'!BH384</t>
  </si>
  <si>
    <t>Appraisal Inputs'!BH385</t>
  </si>
  <si>
    <t>Appraisal Inputs'!BH386</t>
  </si>
  <si>
    <t>Appraisal Inputs'!BH387</t>
  </si>
  <si>
    <t>Appraisal Inputs'!BH388</t>
  </si>
  <si>
    <t>Appraisal Inputs'!BH389</t>
  </si>
  <si>
    <t>Appraisal Inputs'!BH390</t>
  </si>
  <si>
    <t>Appraisal Inputs'!BI349</t>
  </si>
  <si>
    <t>Appraisal Inputs'!BI350</t>
  </si>
  <si>
    <t>Appraisal Inputs'!BI351</t>
  </si>
  <si>
    <t>Appraisal Inputs'!BI352</t>
  </si>
  <si>
    <t>Appraisal Inputs'!BI353</t>
  </si>
  <si>
    <t>Appraisal Inputs'!BI354</t>
  </si>
  <si>
    <t>Appraisal Inputs'!BI355</t>
  </si>
  <si>
    <t>Appraisal Inputs'!BI356</t>
  </si>
  <si>
    <t>Appraisal Inputs'!BI357</t>
  </si>
  <si>
    <t>Appraisal Inputs'!BI358</t>
  </si>
  <si>
    <t>Appraisal Inputs'!BI359</t>
  </si>
  <si>
    <t>Appraisal Inputs'!BI360</t>
  </si>
  <si>
    <t>Appraisal Inputs'!BI361</t>
  </si>
  <si>
    <t>Appraisal Inputs'!BI362</t>
  </si>
  <si>
    <t>Appraisal Inputs'!BI363</t>
  </si>
  <si>
    <t>Appraisal Inputs'!BI364</t>
  </si>
  <si>
    <t>Appraisal Inputs'!BI365</t>
  </si>
  <si>
    <t>Appraisal Inputs'!BI366</t>
  </si>
  <si>
    <t>Appraisal Inputs'!BI367</t>
  </si>
  <si>
    <t>Appraisal Inputs'!BI368</t>
  </si>
  <si>
    <t>Appraisal Inputs'!BI369</t>
  </si>
  <si>
    <t>Appraisal Inputs'!BI370</t>
  </si>
  <si>
    <t>Appraisal Inputs'!BI371</t>
  </si>
  <si>
    <t>Appraisal Inputs'!BI372</t>
  </si>
  <si>
    <t>Appraisal Inputs'!BI373</t>
  </si>
  <si>
    <t>Appraisal Inputs'!BI374</t>
  </si>
  <si>
    <t>Appraisal Inputs'!BI375</t>
  </si>
  <si>
    <t>Appraisal Inputs'!BI376</t>
  </si>
  <si>
    <t>Appraisal Inputs'!BI377</t>
  </si>
  <si>
    <t>Appraisal Inputs'!BI378</t>
  </si>
  <si>
    <t>Appraisal Inputs'!BI379</t>
  </si>
  <si>
    <t>Appraisal Inputs'!BI380</t>
  </si>
  <si>
    <t>Appraisal Inputs'!BI381</t>
  </si>
  <si>
    <t>Appraisal Inputs'!BI382</t>
  </si>
  <si>
    <t>Appraisal Inputs'!BI383</t>
  </si>
  <si>
    <t>Appraisal Inputs'!BI384</t>
  </si>
  <si>
    <t>Appraisal Inputs'!BI385</t>
  </si>
  <si>
    <t>Appraisal Inputs'!BI386</t>
  </si>
  <si>
    <t>Appraisal Inputs'!BI387</t>
  </si>
  <si>
    <t>Appraisal Inputs'!BI388</t>
  </si>
  <si>
    <t>Appraisal Inputs'!BI389</t>
  </si>
  <si>
    <t>Appraisal Inputs'!BJ349</t>
  </si>
  <si>
    <t>Appraisal Inputs'!BJ350</t>
  </si>
  <si>
    <t>Appraisal Inputs'!BJ351</t>
  </si>
  <si>
    <t>Appraisal Inputs'!BJ352</t>
  </si>
  <si>
    <t>Appraisal Inputs'!BJ353</t>
  </si>
  <si>
    <t>Appraisal Inputs'!BJ354</t>
  </si>
  <si>
    <t>Appraisal Inputs'!BJ355</t>
  </si>
  <si>
    <t>Appraisal Inputs'!BJ356</t>
  </si>
  <si>
    <t>Appraisal Inputs'!BJ357</t>
  </si>
  <si>
    <t>Appraisal Inputs'!BJ358</t>
  </si>
  <si>
    <t>Appraisal Inputs'!BJ359</t>
  </si>
  <si>
    <t>Appraisal Inputs'!BJ360</t>
  </si>
  <si>
    <t>Appraisal Inputs'!BJ361</t>
  </si>
  <si>
    <t>Appraisal Inputs'!BJ362</t>
  </si>
  <si>
    <t>Appraisal Inputs'!BJ363</t>
  </si>
  <si>
    <t>Appraisal Inputs'!BJ364</t>
  </si>
  <si>
    <t>Appraisal Inputs'!BJ365</t>
  </si>
  <si>
    <t>Appraisal Inputs'!BJ366</t>
  </si>
  <si>
    <t>Appraisal Inputs'!BJ367</t>
  </si>
  <si>
    <t>Appraisal Inputs'!BJ368</t>
  </si>
  <si>
    <t>Appraisal Inputs'!BJ369</t>
  </si>
  <si>
    <t>Appraisal Inputs'!BJ370</t>
  </si>
  <si>
    <t>Appraisal Inputs'!BJ371</t>
  </si>
  <si>
    <t>Appraisal Inputs'!BJ372</t>
  </si>
  <si>
    <t>Appraisal Inputs'!BJ373</t>
  </si>
  <si>
    <t>Appraisal Inputs'!BJ374</t>
  </si>
  <si>
    <t>Appraisal Inputs'!BJ375</t>
  </si>
  <si>
    <t>Appraisal Inputs'!BJ376</t>
  </si>
  <si>
    <t>Appraisal Inputs'!BJ377</t>
  </si>
  <si>
    <t>Appraisal Inputs'!BJ378</t>
  </si>
  <si>
    <t>Appraisal Inputs'!BJ379</t>
  </si>
  <si>
    <t>Appraisal Inputs'!BJ380</t>
  </si>
  <si>
    <t>Appraisal Inputs'!BJ381</t>
  </si>
  <si>
    <t>Appraisal Inputs'!BJ382</t>
  </si>
  <si>
    <t>Appraisal Inputs'!BJ383</t>
  </si>
  <si>
    <t>Appraisal Inputs'!BJ384</t>
  </si>
  <si>
    <t>Appraisal Inputs'!BJ385</t>
  </si>
  <si>
    <t>Appraisal Inputs'!BJ386</t>
  </si>
  <si>
    <t>Appraisal Inputs'!BJ387</t>
  </si>
  <si>
    <t>Appraisal Inputs'!BJ388</t>
  </si>
  <si>
    <t>Appraisal Inputs'!BJ389</t>
  </si>
  <si>
    <t>Appraisal Inputs'!BJ390</t>
  </si>
  <si>
    <t>Appraisal Inputs'!BK349</t>
  </si>
  <si>
    <t>Appraisal Inputs'!BK350</t>
  </si>
  <si>
    <t>Appraisal Inputs'!BK351</t>
  </si>
  <si>
    <t>Appraisal Inputs'!BK352</t>
  </si>
  <si>
    <t>Appraisal Inputs'!BK353</t>
  </si>
  <si>
    <t>Appraisal Inputs'!BK354</t>
  </si>
  <si>
    <t>Appraisal Inputs'!BK355</t>
  </si>
  <si>
    <t>Appraisal Inputs'!BK356</t>
  </si>
  <si>
    <t>Appraisal Inputs'!BK357</t>
  </si>
  <si>
    <t>Appraisal Inputs'!BK358</t>
  </si>
  <si>
    <t>Appraisal Inputs'!BK359</t>
  </si>
  <si>
    <t>Appraisal Inputs'!BK360</t>
  </si>
  <si>
    <t>Appraisal Inputs'!BK361</t>
  </si>
  <si>
    <t>Appraisal Inputs'!BK362</t>
  </si>
  <si>
    <t>Appraisal Inputs'!BK363</t>
  </si>
  <si>
    <t>Appraisal Inputs'!BK364</t>
  </si>
  <si>
    <t>Appraisal Inputs'!BK365</t>
  </si>
  <si>
    <t>Appraisal Inputs'!BK366</t>
  </si>
  <si>
    <t>Appraisal Inputs'!BK367</t>
  </si>
  <si>
    <t>Appraisal Inputs'!BK368</t>
  </si>
  <si>
    <t>Appraisal Inputs'!BK369</t>
  </si>
  <si>
    <t>Appraisal Inputs'!BK370</t>
  </si>
  <si>
    <t>Appraisal Inputs'!BK371</t>
  </si>
  <si>
    <t>Appraisal Inputs'!BK372</t>
  </si>
  <si>
    <t>Appraisal Inputs'!BK373</t>
  </si>
  <si>
    <t>Appraisal Inputs'!BK374</t>
  </si>
  <si>
    <t>Appraisal Inputs'!BK375</t>
  </si>
  <si>
    <t>Appraisal Inputs'!BK376</t>
  </si>
  <si>
    <t>Appraisal Inputs'!BK377</t>
  </si>
  <si>
    <t>Appraisal Inputs'!BK378</t>
  </si>
  <si>
    <t>Appraisal Inputs'!BK379</t>
  </si>
  <si>
    <t>Appraisal Inputs'!BK380</t>
  </si>
  <si>
    <t>Appraisal Inputs'!BK381</t>
  </si>
  <si>
    <t>Appraisal Inputs'!BK382</t>
  </si>
  <si>
    <t>Appraisal Inputs'!BK383</t>
  </si>
  <si>
    <t>Appraisal Inputs'!BK384</t>
  </si>
  <si>
    <t>Appraisal Inputs'!BK385</t>
  </si>
  <si>
    <t>Appraisal Inputs'!BK386</t>
  </si>
  <si>
    <t>Appraisal Inputs'!BK387</t>
  </si>
  <si>
    <t>Appraisal Inputs'!BK388</t>
  </si>
  <si>
    <t>Appraisal Inputs'!BK389</t>
  </si>
  <si>
    <t>Appraisal Inputs'!D403</t>
  </si>
  <si>
    <t>Appraisal Inputs'!D404</t>
  </si>
  <si>
    <t>Appraisal Inputs'!D405</t>
  </si>
  <si>
    <t>Appraisal Inputs'!D406</t>
  </si>
  <si>
    <t>Appraisal Inputs'!D407</t>
  </si>
  <si>
    <t>Appraisal Inputs'!D408</t>
  </si>
  <si>
    <t>Appraisal Inputs'!D409</t>
  </si>
  <si>
    <t>Appraisal Inputs'!D410</t>
  </si>
  <si>
    <t>Appraisal Inputs'!D411</t>
  </si>
  <si>
    <t>Appraisal Inputs'!D412</t>
  </si>
  <si>
    <t>Appraisal Inputs'!D413</t>
  </si>
  <si>
    <t>Appraisal Inputs'!D414</t>
  </si>
  <si>
    <t>Appraisal Inputs'!D417</t>
  </si>
  <si>
    <t>Appraisal Inputs'!D418</t>
  </si>
  <si>
    <t>Appraisal Inputs'!D419</t>
  </si>
  <si>
    <t>Appraisal Inputs'!D422</t>
  </si>
  <si>
    <t>Appraisal Inputs'!D423</t>
  </si>
  <si>
    <t>Appraisal Inputs'!D424</t>
  </si>
  <si>
    <t>Appraisal Inputs'!D425</t>
  </si>
  <si>
    <t>Appraisal Inputs'!D426</t>
  </si>
  <si>
    <t>Appraisal Inputs'!D427</t>
  </si>
  <si>
    <t>Appraisal Inputs'!D428</t>
  </si>
  <si>
    <t>Appraisal Inputs'!D429</t>
  </si>
  <si>
    <t>Appraisal Inputs'!D430</t>
  </si>
  <si>
    <t>Appraisal Inputs'!D431</t>
  </si>
  <si>
    <t>Appraisal Inputs'!D432</t>
  </si>
  <si>
    <t>Appraisal Inputs'!D433</t>
  </si>
  <si>
    <t>Appraisal Inputs'!D434</t>
  </si>
  <si>
    <t>Appraisal Inputs'!D435</t>
  </si>
  <si>
    <t>Appraisal Inputs'!D436</t>
  </si>
  <si>
    <t>Appraisal Inputs'!D437</t>
  </si>
  <si>
    <t>Appraisal Inputs'!D440</t>
  </si>
  <si>
    <t>Appraisal Inputs'!D441</t>
  </si>
  <si>
    <t>Appraisal Inputs'!D445</t>
  </si>
  <si>
    <t>Appraisal Inputs'!D446</t>
  </si>
  <si>
    <t>Appraisal Inputs'!E403</t>
  </si>
  <si>
    <t>Appraisal Inputs'!E404</t>
  </si>
  <si>
    <t>Appraisal Inputs'!E405</t>
  </si>
  <si>
    <t>Appraisal Inputs'!E406</t>
  </si>
  <si>
    <t>Appraisal Inputs'!E407</t>
  </si>
  <si>
    <t>Appraisal Inputs'!E408</t>
  </si>
  <si>
    <t>Appraisal Inputs'!E409</t>
  </si>
  <si>
    <t>Appraisal Inputs'!E410</t>
  </si>
  <si>
    <t>Appraisal Inputs'!E411</t>
  </si>
  <si>
    <t>Appraisal Inputs'!E412</t>
  </si>
  <si>
    <t>Appraisal Inputs'!E413</t>
  </si>
  <si>
    <t>Appraisal Inputs'!E414</t>
  </si>
  <si>
    <t>Appraisal Inputs'!E417</t>
  </si>
  <si>
    <t>Appraisal Inputs'!E418</t>
  </si>
  <si>
    <t>Appraisal Inputs'!E419</t>
  </si>
  <si>
    <t>Appraisal Inputs'!E422</t>
  </si>
  <si>
    <t>Appraisal Inputs'!E423</t>
  </si>
  <si>
    <t>Appraisal Inputs'!E424</t>
  </si>
  <si>
    <t>Appraisal Inputs'!E425</t>
  </si>
  <si>
    <t>Appraisal Inputs'!E426</t>
  </si>
  <si>
    <t>Appraisal Inputs'!E427</t>
  </si>
  <si>
    <t>Appraisal Inputs'!E428</t>
  </si>
  <si>
    <t>Appraisal Inputs'!E429</t>
  </si>
  <si>
    <t>Appraisal Inputs'!E430</t>
  </si>
  <si>
    <t>Appraisal Inputs'!E431</t>
  </si>
  <si>
    <t>Appraisal Inputs'!E432</t>
  </si>
  <si>
    <t>Appraisal Inputs'!E433</t>
  </si>
  <si>
    <t>Appraisal Inputs'!E434</t>
  </si>
  <si>
    <t>Appraisal Inputs'!E435</t>
  </si>
  <si>
    <t>Appraisal Inputs'!E436</t>
  </si>
  <si>
    <t>Appraisal Inputs'!E437</t>
  </si>
  <si>
    <t>Appraisal Inputs'!E440</t>
  </si>
  <si>
    <t>Appraisal Inputs'!E441</t>
  </si>
  <si>
    <t>Appraisal Inputs'!E445</t>
  </si>
  <si>
    <t>Appraisal Inputs'!E446</t>
  </si>
  <si>
    <t>Appraisal Inputs'!F403</t>
  </si>
  <si>
    <t>Appraisal Inputs'!F404</t>
  </si>
  <si>
    <t>Appraisal Inputs'!F405</t>
  </si>
  <si>
    <t>Appraisal Inputs'!F406</t>
  </si>
  <si>
    <t>Appraisal Inputs'!F407</t>
  </si>
  <si>
    <t>Appraisal Inputs'!F408</t>
  </si>
  <si>
    <t>Appraisal Inputs'!F409</t>
  </si>
  <si>
    <t>Appraisal Inputs'!F410</t>
  </si>
  <si>
    <t>Appraisal Inputs'!F411</t>
  </si>
  <si>
    <t>Appraisal Inputs'!F412</t>
  </si>
  <si>
    <t>Appraisal Inputs'!F413</t>
  </si>
  <si>
    <t>Appraisal Inputs'!F414</t>
  </si>
  <si>
    <t>Appraisal Inputs'!F417</t>
  </si>
  <si>
    <t>Appraisal Inputs'!F418</t>
  </si>
  <si>
    <t>Appraisal Inputs'!F419</t>
  </si>
  <si>
    <t>Appraisal Inputs'!F422</t>
  </si>
  <si>
    <t>Appraisal Inputs'!F423</t>
  </si>
  <si>
    <t>Appraisal Inputs'!F424</t>
  </si>
  <si>
    <t>Appraisal Inputs'!F425</t>
  </si>
  <si>
    <t>Appraisal Inputs'!F426</t>
  </si>
  <si>
    <t>Appraisal Inputs'!F427</t>
  </si>
  <si>
    <t>Appraisal Inputs'!F428</t>
  </si>
  <si>
    <t>Appraisal Inputs'!F429</t>
  </si>
  <si>
    <t>Appraisal Inputs'!F430</t>
  </si>
  <si>
    <t>Appraisal Inputs'!F431</t>
  </si>
  <si>
    <t>Appraisal Inputs'!F432</t>
  </si>
  <si>
    <t>Appraisal Inputs'!F433</t>
  </si>
  <si>
    <t>Appraisal Inputs'!F434</t>
  </si>
  <si>
    <t>Appraisal Inputs'!F435</t>
  </si>
  <si>
    <t>Appraisal Inputs'!F436</t>
  </si>
  <si>
    <t>Appraisal Inputs'!F437</t>
  </si>
  <si>
    <t>Appraisal Inputs'!F440</t>
  </si>
  <si>
    <t>Appraisal Inputs'!F441</t>
  </si>
  <si>
    <t>Appraisal Inputs'!F445</t>
  </si>
  <si>
    <t>Appraisal Inputs'!F446</t>
  </si>
  <si>
    <t>Appraisal Inputs'!G403</t>
  </si>
  <si>
    <t>Appraisal Inputs'!G404</t>
  </si>
  <si>
    <t>Appraisal Inputs'!G405</t>
  </si>
  <si>
    <t>Appraisal Inputs'!G406</t>
  </si>
  <si>
    <t>Appraisal Inputs'!G407</t>
  </si>
  <si>
    <t>Appraisal Inputs'!G408</t>
  </si>
  <si>
    <t>Appraisal Inputs'!G409</t>
  </si>
  <si>
    <t>Appraisal Inputs'!G410</t>
  </si>
  <si>
    <t>Appraisal Inputs'!G411</t>
  </si>
  <si>
    <t>Appraisal Inputs'!G412</t>
  </si>
  <si>
    <t>Appraisal Inputs'!G413</t>
  </si>
  <si>
    <t>Appraisal Inputs'!G414</t>
  </si>
  <si>
    <t>Appraisal Inputs'!G417</t>
  </si>
  <si>
    <t>Appraisal Inputs'!G418</t>
  </si>
  <si>
    <t>Appraisal Inputs'!G419</t>
  </si>
  <si>
    <t>Appraisal Inputs'!G422</t>
  </si>
  <si>
    <t>Appraisal Inputs'!G423</t>
  </si>
  <si>
    <t>Appraisal Inputs'!G424</t>
  </si>
  <si>
    <t>Appraisal Inputs'!G425</t>
  </si>
  <si>
    <t>Appraisal Inputs'!G426</t>
  </si>
  <si>
    <t>Appraisal Inputs'!G427</t>
  </si>
  <si>
    <t>Appraisal Inputs'!G428</t>
  </si>
  <si>
    <t>Appraisal Inputs'!G429</t>
  </si>
  <si>
    <t>Appraisal Inputs'!G430</t>
  </si>
  <si>
    <t>Appraisal Inputs'!G431</t>
  </si>
  <si>
    <t>Appraisal Inputs'!G432</t>
  </si>
  <si>
    <t>Appraisal Inputs'!G433</t>
  </si>
  <si>
    <t>Appraisal Inputs'!G434</t>
  </si>
  <si>
    <t>Appraisal Inputs'!G435</t>
  </si>
  <si>
    <t>Appraisal Inputs'!G436</t>
  </si>
  <si>
    <t>Appraisal Inputs'!G437</t>
  </si>
  <si>
    <t>Appraisal Inputs'!G440</t>
  </si>
  <si>
    <t>Appraisal Inputs'!G441</t>
  </si>
  <si>
    <t>Appraisal Inputs'!G445</t>
  </si>
  <si>
    <t>Appraisal Inputs'!G446</t>
  </si>
  <si>
    <t>Appraisal Inputs'!H403</t>
  </si>
  <si>
    <t>Appraisal Inputs'!H404</t>
  </si>
  <si>
    <t>Appraisal Inputs'!H405</t>
  </si>
  <si>
    <t>Appraisal Inputs'!H406</t>
  </si>
  <si>
    <t>Appraisal Inputs'!H407</t>
  </si>
  <si>
    <t>Appraisal Inputs'!H408</t>
  </si>
  <si>
    <t>Appraisal Inputs'!H409</t>
  </si>
  <si>
    <t>Appraisal Inputs'!H410</t>
  </si>
  <si>
    <t>Appraisal Inputs'!H411</t>
  </si>
  <si>
    <t>Appraisal Inputs'!H412</t>
  </si>
  <si>
    <t>Appraisal Inputs'!H413</t>
  </si>
  <si>
    <t>Appraisal Inputs'!H414</t>
  </si>
  <si>
    <t>Appraisal Inputs'!H417</t>
  </si>
  <si>
    <t>Appraisal Inputs'!H418</t>
  </si>
  <si>
    <t>Appraisal Inputs'!H419</t>
  </si>
  <si>
    <t>Appraisal Inputs'!H422</t>
  </si>
  <si>
    <t>Appraisal Inputs'!H423</t>
  </si>
  <si>
    <t>Appraisal Inputs'!H424</t>
  </si>
  <si>
    <t>Appraisal Inputs'!H425</t>
  </si>
  <si>
    <t>Appraisal Inputs'!H426</t>
  </si>
  <si>
    <t>Appraisal Inputs'!H427</t>
  </si>
  <si>
    <t>Appraisal Inputs'!H428</t>
  </si>
  <si>
    <t>Appraisal Inputs'!H429</t>
  </si>
  <si>
    <t>Appraisal Inputs'!H430</t>
  </si>
  <si>
    <t>Appraisal Inputs'!H431</t>
  </si>
  <si>
    <t>Appraisal Inputs'!H432</t>
  </si>
  <si>
    <t>Appraisal Inputs'!H433</t>
  </si>
  <si>
    <t>Appraisal Inputs'!H434</t>
  </si>
  <si>
    <t>Appraisal Inputs'!H435</t>
  </si>
  <si>
    <t>Appraisal Inputs'!H436</t>
  </si>
  <si>
    <t>Appraisal Inputs'!H437</t>
  </si>
  <si>
    <t>Appraisal Inputs'!H440</t>
  </si>
  <si>
    <t>Appraisal Inputs'!H441</t>
  </si>
  <si>
    <t>Appraisal Inputs'!H445</t>
  </si>
  <si>
    <t>Appraisal Inputs'!H446</t>
  </si>
  <si>
    <t>Appraisal Inputs'!I403</t>
  </si>
  <si>
    <t>Appraisal Inputs'!I404</t>
  </si>
  <si>
    <t>Appraisal Inputs'!I405</t>
  </si>
  <si>
    <t>Appraisal Inputs'!I406</t>
  </si>
  <si>
    <t>Appraisal Inputs'!I407</t>
  </si>
  <si>
    <t>Appraisal Inputs'!I408</t>
  </si>
  <si>
    <t>Appraisal Inputs'!I409</t>
  </si>
  <si>
    <t>Appraisal Inputs'!I410</t>
  </si>
  <si>
    <t>Appraisal Inputs'!I411</t>
  </si>
  <si>
    <t>Appraisal Inputs'!I412</t>
  </si>
  <si>
    <t>Appraisal Inputs'!I413</t>
  </si>
  <si>
    <t>Appraisal Inputs'!I414</t>
  </si>
  <si>
    <t>Appraisal Inputs'!I417</t>
  </si>
  <si>
    <t>Appraisal Inputs'!I418</t>
  </si>
  <si>
    <t>Appraisal Inputs'!I419</t>
  </si>
  <si>
    <t>Appraisal Inputs'!I422</t>
  </si>
  <si>
    <t>Appraisal Inputs'!I423</t>
  </si>
  <si>
    <t>Appraisal Inputs'!I424</t>
  </si>
  <si>
    <t>Appraisal Inputs'!I425</t>
  </si>
  <si>
    <t>Appraisal Inputs'!I426</t>
  </si>
  <si>
    <t>Appraisal Inputs'!I427</t>
  </si>
  <si>
    <t>Appraisal Inputs'!I428</t>
  </si>
  <si>
    <t>Appraisal Inputs'!I429</t>
  </si>
  <si>
    <t>Appraisal Inputs'!I430</t>
  </si>
  <si>
    <t>Appraisal Inputs'!I431</t>
  </si>
  <si>
    <t>Appraisal Inputs'!I432</t>
  </si>
  <si>
    <t>Appraisal Inputs'!I433</t>
  </si>
  <si>
    <t>Appraisal Inputs'!I434</t>
  </si>
  <si>
    <t>Appraisal Inputs'!I435</t>
  </si>
  <si>
    <t>Appraisal Inputs'!I436</t>
  </si>
  <si>
    <t>Appraisal Inputs'!I437</t>
  </si>
  <si>
    <t>Appraisal Inputs'!I440</t>
  </si>
  <si>
    <t>Appraisal Inputs'!I441</t>
  </si>
  <si>
    <t>Appraisal Inputs'!I445</t>
  </si>
  <si>
    <t>Appraisal Inputs'!I446</t>
  </si>
  <si>
    <t>Appraisal Inputs'!J403</t>
  </si>
  <si>
    <t>Appraisal Inputs'!J404</t>
  </si>
  <si>
    <t>Appraisal Inputs'!J405</t>
  </si>
  <si>
    <t>Appraisal Inputs'!J406</t>
  </si>
  <si>
    <t>Appraisal Inputs'!J407</t>
  </si>
  <si>
    <t>Appraisal Inputs'!J408</t>
  </si>
  <si>
    <t>Appraisal Inputs'!J409</t>
  </si>
  <si>
    <t>Appraisal Inputs'!J410</t>
  </si>
  <si>
    <t>Appraisal Inputs'!J411</t>
  </si>
  <si>
    <t>Appraisal Inputs'!J412</t>
  </si>
  <si>
    <t>Appraisal Inputs'!J413</t>
  </si>
  <si>
    <t>Appraisal Inputs'!J414</t>
  </si>
  <si>
    <t>Appraisal Inputs'!J417</t>
  </si>
  <si>
    <t>Appraisal Inputs'!J418</t>
  </si>
  <si>
    <t>Appraisal Inputs'!J419</t>
  </si>
  <si>
    <t>Appraisal Inputs'!J422</t>
  </si>
  <si>
    <t>Appraisal Inputs'!J423</t>
  </si>
  <si>
    <t>Appraisal Inputs'!J424</t>
  </si>
  <si>
    <t>Appraisal Inputs'!J425</t>
  </si>
  <si>
    <t>Appraisal Inputs'!J426</t>
  </si>
  <si>
    <t>Appraisal Inputs'!J427</t>
  </si>
  <si>
    <t>Appraisal Inputs'!J428</t>
  </si>
  <si>
    <t>Appraisal Inputs'!J429</t>
  </si>
  <si>
    <t>Appraisal Inputs'!J430</t>
  </si>
  <si>
    <t>Appraisal Inputs'!J431</t>
  </si>
  <si>
    <t>Appraisal Inputs'!J432</t>
  </si>
  <si>
    <t>Appraisal Inputs'!J433</t>
  </si>
  <si>
    <t>Appraisal Inputs'!J434</t>
  </si>
  <si>
    <t>Appraisal Inputs'!J435</t>
  </si>
  <si>
    <t>Appraisal Inputs'!J436</t>
  </si>
  <si>
    <t>Appraisal Inputs'!J437</t>
  </si>
  <si>
    <t>Appraisal Inputs'!J440</t>
  </si>
  <si>
    <t>Appraisal Inputs'!J441</t>
  </si>
  <si>
    <t>Appraisal Inputs'!J445</t>
  </si>
  <si>
    <t>Appraisal Inputs'!J446</t>
  </si>
  <si>
    <t>Appraisal Inputs'!K403</t>
  </si>
  <si>
    <t>Appraisal Inputs'!K404</t>
  </si>
  <si>
    <t>Appraisal Inputs'!K405</t>
  </si>
  <si>
    <t>Appraisal Inputs'!K406</t>
  </si>
  <si>
    <t>Appraisal Inputs'!K407</t>
  </si>
  <si>
    <t>Appraisal Inputs'!K408</t>
  </si>
  <si>
    <t>Appraisal Inputs'!K409</t>
  </si>
  <si>
    <t>Appraisal Inputs'!K410</t>
  </si>
  <si>
    <t>Appraisal Inputs'!K411</t>
  </si>
  <si>
    <t>Appraisal Inputs'!K412</t>
  </si>
  <si>
    <t>Appraisal Inputs'!K413</t>
  </si>
  <si>
    <t>Appraisal Inputs'!K414</t>
  </si>
  <si>
    <t>Appraisal Inputs'!K417</t>
  </si>
  <si>
    <t>Appraisal Inputs'!K418</t>
  </si>
  <si>
    <t>Appraisal Inputs'!K419</t>
  </si>
  <si>
    <t>Appraisal Inputs'!K422</t>
  </si>
  <si>
    <t>Appraisal Inputs'!K423</t>
  </si>
  <si>
    <t>Appraisal Inputs'!K424</t>
  </si>
  <si>
    <t>Appraisal Inputs'!K425</t>
  </si>
  <si>
    <t>Appraisal Inputs'!K426</t>
  </si>
  <si>
    <t>Appraisal Inputs'!K427</t>
  </si>
  <si>
    <t>Appraisal Inputs'!K428</t>
  </si>
  <si>
    <t>Appraisal Inputs'!K429</t>
  </si>
  <si>
    <t>Appraisal Inputs'!K430</t>
  </si>
  <si>
    <t>Appraisal Inputs'!K431</t>
  </si>
  <si>
    <t>Appraisal Inputs'!K432</t>
  </si>
  <si>
    <t>Appraisal Inputs'!K433</t>
  </si>
  <si>
    <t>Appraisal Inputs'!K434</t>
  </si>
  <si>
    <t>Appraisal Inputs'!K435</t>
  </si>
  <si>
    <t>Appraisal Inputs'!K436</t>
  </si>
  <si>
    <t>Appraisal Inputs'!K437</t>
  </si>
  <si>
    <t>Appraisal Inputs'!K440</t>
  </si>
  <si>
    <t>Appraisal Inputs'!K441</t>
  </si>
  <si>
    <t>Appraisal Inputs'!K445</t>
  </si>
  <si>
    <t>Appraisal Inputs'!K446</t>
  </si>
  <si>
    <t>Appraisal Inputs'!L403</t>
  </si>
  <si>
    <t>Appraisal Inputs'!L404</t>
  </si>
  <si>
    <t>Appraisal Inputs'!L405</t>
  </si>
  <si>
    <t>Appraisal Inputs'!L406</t>
  </si>
  <si>
    <t>Appraisal Inputs'!L407</t>
  </si>
  <si>
    <t>Appraisal Inputs'!L408</t>
  </si>
  <si>
    <t>Appraisal Inputs'!L409</t>
  </si>
  <si>
    <t>Appraisal Inputs'!L410</t>
  </si>
  <si>
    <t>Appraisal Inputs'!L411</t>
  </si>
  <si>
    <t>Appraisal Inputs'!L412</t>
  </si>
  <si>
    <t>Appraisal Inputs'!L413</t>
  </si>
  <si>
    <t>Appraisal Inputs'!L414</t>
  </si>
  <si>
    <t>Appraisal Inputs'!L417</t>
  </si>
  <si>
    <t>Appraisal Inputs'!L418</t>
  </si>
  <si>
    <t>Appraisal Inputs'!L419</t>
  </si>
  <si>
    <t>Appraisal Inputs'!L422</t>
  </si>
  <si>
    <t>Appraisal Inputs'!L423</t>
  </si>
  <si>
    <t>Appraisal Inputs'!L424</t>
  </si>
  <si>
    <t>Appraisal Inputs'!L425</t>
  </si>
  <si>
    <t>Appraisal Inputs'!L426</t>
  </si>
  <si>
    <t>Appraisal Inputs'!L427</t>
  </si>
  <si>
    <t>Appraisal Inputs'!L428</t>
  </si>
  <si>
    <t>Appraisal Inputs'!L429</t>
  </si>
  <si>
    <t>Appraisal Inputs'!L430</t>
  </si>
  <si>
    <t>Appraisal Inputs'!L431</t>
  </si>
  <si>
    <t>Appraisal Inputs'!L432</t>
  </si>
  <si>
    <t>Appraisal Inputs'!L433</t>
  </si>
  <si>
    <t>Appraisal Inputs'!L434</t>
  </si>
  <si>
    <t>Appraisal Inputs'!L435</t>
  </si>
  <si>
    <t>Appraisal Inputs'!L436</t>
  </si>
  <si>
    <t>Appraisal Inputs'!L437</t>
  </si>
  <si>
    <t>Appraisal Inputs'!L440</t>
  </si>
  <si>
    <t>Appraisal Inputs'!L441</t>
  </si>
  <si>
    <t>Appraisal Inputs'!L445</t>
  </si>
  <si>
    <t>Appraisal Inputs'!L446</t>
  </si>
  <si>
    <t>Appraisal Inputs'!M403</t>
  </si>
  <si>
    <t>Appraisal Inputs'!M404</t>
  </si>
  <si>
    <t>Appraisal Inputs'!M405</t>
  </si>
  <si>
    <t>Appraisal Inputs'!M406</t>
  </si>
  <si>
    <t>Appraisal Inputs'!M407</t>
  </si>
  <si>
    <t>Appraisal Inputs'!M408</t>
  </si>
  <si>
    <t>Appraisal Inputs'!M409</t>
  </si>
  <si>
    <t>Appraisal Inputs'!M410</t>
  </si>
  <si>
    <t>Appraisal Inputs'!M411</t>
  </si>
  <si>
    <t>Appraisal Inputs'!M412</t>
  </si>
  <si>
    <t>Appraisal Inputs'!M413</t>
  </si>
  <si>
    <t>Appraisal Inputs'!M414</t>
  </si>
  <si>
    <t>Appraisal Inputs'!M417</t>
  </si>
  <si>
    <t>Appraisal Inputs'!M418</t>
  </si>
  <si>
    <t>Appraisal Inputs'!M419</t>
  </si>
  <si>
    <t>Appraisal Inputs'!M422</t>
  </si>
  <si>
    <t>Appraisal Inputs'!M423</t>
  </si>
  <si>
    <t>Appraisal Inputs'!M424</t>
  </si>
  <si>
    <t>Appraisal Inputs'!M425</t>
  </si>
  <si>
    <t>Appraisal Inputs'!M426</t>
  </si>
  <si>
    <t>Appraisal Inputs'!M427</t>
  </si>
  <si>
    <t>Appraisal Inputs'!M428</t>
  </si>
  <si>
    <t>Appraisal Inputs'!M429</t>
  </si>
  <si>
    <t>Appraisal Inputs'!M430</t>
  </si>
  <si>
    <t>Appraisal Inputs'!M431</t>
  </si>
  <si>
    <t>Appraisal Inputs'!M432</t>
  </si>
  <si>
    <t>Appraisal Inputs'!M433</t>
  </si>
  <si>
    <t>Appraisal Inputs'!M434</t>
  </si>
  <si>
    <t>Appraisal Inputs'!M435</t>
  </si>
  <si>
    <t>Appraisal Inputs'!M436</t>
  </si>
  <si>
    <t>Appraisal Inputs'!M437</t>
  </si>
  <si>
    <t>Appraisal Inputs'!M440</t>
  </si>
  <si>
    <t>Appraisal Inputs'!M441</t>
  </si>
  <si>
    <t>Appraisal Inputs'!M445</t>
  </si>
  <si>
    <t>Appraisal Inputs'!M446</t>
  </si>
  <si>
    <t>Appraisal Inputs'!N403</t>
  </si>
  <si>
    <t>Appraisal Inputs'!N404</t>
  </si>
  <si>
    <t>Appraisal Inputs'!N405</t>
  </si>
  <si>
    <t>Appraisal Inputs'!N406</t>
  </si>
  <si>
    <t>Appraisal Inputs'!N407</t>
  </si>
  <si>
    <t>Appraisal Inputs'!N408</t>
  </si>
  <si>
    <t>Appraisal Inputs'!N409</t>
  </si>
  <si>
    <t>Appraisal Inputs'!N410</t>
  </si>
  <si>
    <t>Appraisal Inputs'!N411</t>
  </si>
  <si>
    <t>Appraisal Inputs'!N412</t>
  </si>
  <si>
    <t>Appraisal Inputs'!N413</t>
  </si>
  <si>
    <t>Appraisal Inputs'!N414</t>
  </si>
  <si>
    <t>Appraisal Inputs'!N417</t>
  </si>
  <si>
    <t>Appraisal Inputs'!N418</t>
  </si>
  <si>
    <t>Appraisal Inputs'!N419</t>
  </si>
  <si>
    <t>Appraisal Inputs'!N422</t>
  </si>
  <si>
    <t>Appraisal Inputs'!N423</t>
  </si>
  <si>
    <t>Appraisal Inputs'!N424</t>
  </si>
  <si>
    <t>Appraisal Inputs'!N425</t>
  </si>
  <si>
    <t>Appraisal Inputs'!N426</t>
  </si>
  <si>
    <t>Appraisal Inputs'!N427</t>
  </si>
  <si>
    <t>Appraisal Inputs'!N428</t>
  </si>
  <si>
    <t>Appraisal Inputs'!N429</t>
  </si>
  <si>
    <t>Appraisal Inputs'!N430</t>
  </si>
  <si>
    <t>Appraisal Inputs'!N431</t>
  </si>
  <si>
    <t>Appraisal Inputs'!N432</t>
  </si>
  <si>
    <t>Appraisal Inputs'!N433</t>
  </si>
  <si>
    <t>Appraisal Inputs'!N434</t>
  </si>
  <si>
    <t>Appraisal Inputs'!N435</t>
  </si>
  <si>
    <t>Appraisal Inputs'!N436</t>
  </si>
  <si>
    <t>Appraisal Inputs'!N437</t>
  </si>
  <si>
    <t>Appraisal Inputs'!N440</t>
  </si>
  <si>
    <t>Appraisal Inputs'!N441</t>
  </si>
  <si>
    <t>Appraisal Inputs'!N445</t>
  </si>
  <si>
    <t>Appraisal Inputs'!N446</t>
  </si>
  <si>
    <t>Appraisal Inputs'!O403</t>
  </si>
  <si>
    <t>Appraisal Inputs'!O404</t>
  </si>
  <si>
    <t>Appraisal Inputs'!O405</t>
  </si>
  <si>
    <t>Appraisal Inputs'!O406</t>
  </si>
  <si>
    <t>Appraisal Inputs'!O407</t>
  </si>
  <si>
    <t>Appraisal Inputs'!O408</t>
  </si>
  <si>
    <t>Appraisal Inputs'!O409</t>
  </si>
  <si>
    <t>Appraisal Inputs'!O410</t>
  </si>
  <si>
    <t>Appraisal Inputs'!O411</t>
  </si>
  <si>
    <t>Appraisal Inputs'!O412</t>
  </si>
  <si>
    <t>Appraisal Inputs'!O413</t>
  </si>
  <si>
    <t>Appraisal Inputs'!O414</t>
  </si>
  <si>
    <t>Appraisal Inputs'!O417</t>
  </si>
  <si>
    <t>Appraisal Inputs'!O418</t>
  </si>
  <si>
    <t>Appraisal Inputs'!O419</t>
  </si>
  <si>
    <t>Appraisal Inputs'!O422</t>
  </si>
  <si>
    <t>Appraisal Inputs'!O423</t>
  </si>
  <si>
    <t>Appraisal Inputs'!O424</t>
  </si>
  <si>
    <t>Appraisal Inputs'!O425</t>
  </si>
  <si>
    <t>Appraisal Inputs'!O426</t>
  </si>
  <si>
    <t>Appraisal Inputs'!O427</t>
  </si>
  <si>
    <t>Appraisal Inputs'!O428</t>
  </si>
  <si>
    <t>Appraisal Inputs'!O429</t>
  </si>
  <si>
    <t>Appraisal Inputs'!O430</t>
  </si>
  <si>
    <t>Appraisal Inputs'!O431</t>
  </si>
  <si>
    <t>Appraisal Inputs'!O432</t>
  </si>
  <si>
    <t>Appraisal Inputs'!O433</t>
  </si>
  <si>
    <t>Appraisal Inputs'!O434</t>
  </si>
  <si>
    <t>Appraisal Inputs'!O435</t>
  </si>
  <si>
    <t>Appraisal Inputs'!O436</t>
  </si>
  <si>
    <t>Appraisal Inputs'!O437</t>
  </si>
  <si>
    <t>Appraisal Inputs'!O440</t>
  </si>
  <si>
    <t>Appraisal Inputs'!O441</t>
  </si>
  <si>
    <t>Appraisal Inputs'!O445</t>
  </si>
  <si>
    <t>Appraisal Inputs'!O446</t>
  </si>
  <si>
    <t>Appraisal Inputs'!P403</t>
  </si>
  <si>
    <t>Appraisal Inputs'!P404</t>
  </si>
  <si>
    <t>Appraisal Inputs'!P405</t>
  </si>
  <si>
    <t>Appraisal Inputs'!P406</t>
  </si>
  <si>
    <t>Appraisal Inputs'!P407</t>
  </si>
  <si>
    <t>Appraisal Inputs'!P408</t>
  </si>
  <si>
    <t>Appraisal Inputs'!P409</t>
  </si>
  <si>
    <t>Appraisal Inputs'!P410</t>
  </si>
  <si>
    <t>Appraisal Inputs'!P411</t>
  </si>
  <si>
    <t>Appraisal Inputs'!P412</t>
  </si>
  <si>
    <t>Appraisal Inputs'!P413</t>
  </si>
  <si>
    <t>Appraisal Inputs'!P414</t>
  </si>
  <si>
    <t>Appraisal Inputs'!P417</t>
  </si>
  <si>
    <t>Appraisal Inputs'!P418</t>
  </si>
  <si>
    <t>Appraisal Inputs'!P419</t>
  </si>
  <si>
    <t>Appraisal Inputs'!P422</t>
  </si>
  <si>
    <t>Appraisal Inputs'!P423</t>
  </si>
  <si>
    <t>Appraisal Inputs'!P424</t>
  </si>
  <si>
    <t>Appraisal Inputs'!P425</t>
  </si>
  <si>
    <t>Appraisal Inputs'!P426</t>
  </si>
  <si>
    <t>Appraisal Inputs'!P427</t>
  </si>
  <si>
    <t>Appraisal Inputs'!P428</t>
  </si>
  <si>
    <t>Appraisal Inputs'!P429</t>
  </si>
  <si>
    <t>Appraisal Inputs'!P430</t>
  </si>
  <si>
    <t>Appraisal Inputs'!P431</t>
  </si>
  <si>
    <t>Appraisal Inputs'!P432</t>
  </si>
  <si>
    <t>Appraisal Inputs'!P433</t>
  </si>
  <si>
    <t>Appraisal Inputs'!P434</t>
  </si>
  <si>
    <t>Appraisal Inputs'!P435</t>
  </si>
  <si>
    <t>Appraisal Inputs'!P436</t>
  </si>
  <si>
    <t>Appraisal Inputs'!P437</t>
  </si>
  <si>
    <t>Appraisal Inputs'!P440</t>
  </si>
  <si>
    <t>Appraisal Inputs'!P441</t>
  </si>
  <si>
    <t>Appraisal Inputs'!P445</t>
  </si>
  <si>
    <t>Appraisal Inputs'!P446</t>
  </si>
  <si>
    <t>Appraisal Inputs'!Q403</t>
  </si>
  <si>
    <t>Appraisal Inputs'!Q404</t>
  </si>
  <si>
    <t>Appraisal Inputs'!Q405</t>
  </si>
  <si>
    <t>Appraisal Inputs'!Q406</t>
  </si>
  <si>
    <t>Appraisal Inputs'!Q407</t>
  </si>
  <si>
    <t>Appraisal Inputs'!Q408</t>
  </si>
  <si>
    <t>Appraisal Inputs'!Q409</t>
  </si>
  <si>
    <t>Appraisal Inputs'!Q410</t>
  </si>
  <si>
    <t>Appraisal Inputs'!Q411</t>
  </si>
  <si>
    <t>Appraisal Inputs'!Q412</t>
  </si>
  <si>
    <t>Appraisal Inputs'!Q413</t>
  </si>
  <si>
    <t>Appraisal Inputs'!Q414</t>
  </si>
  <si>
    <t>Appraisal Inputs'!Q417</t>
  </si>
  <si>
    <t>Appraisal Inputs'!Q418</t>
  </si>
  <si>
    <t>Appraisal Inputs'!Q419</t>
  </si>
  <si>
    <t>Appraisal Inputs'!Q422</t>
  </si>
  <si>
    <t>Appraisal Inputs'!Q423</t>
  </si>
  <si>
    <t>Appraisal Inputs'!Q424</t>
  </si>
  <si>
    <t>Appraisal Inputs'!Q425</t>
  </si>
  <si>
    <t>Appraisal Inputs'!Q426</t>
  </si>
  <si>
    <t>Appraisal Inputs'!Q427</t>
  </si>
  <si>
    <t>Appraisal Inputs'!Q428</t>
  </si>
  <si>
    <t>Appraisal Inputs'!Q429</t>
  </si>
  <si>
    <t>Appraisal Inputs'!Q430</t>
  </si>
  <si>
    <t>Appraisal Inputs'!Q431</t>
  </si>
  <si>
    <t>Appraisal Inputs'!Q432</t>
  </si>
  <si>
    <t>Appraisal Inputs'!Q433</t>
  </si>
  <si>
    <t>Appraisal Inputs'!Q434</t>
  </si>
  <si>
    <t>Appraisal Inputs'!Q435</t>
  </si>
  <si>
    <t>Appraisal Inputs'!Q436</t>
  </si>
  <si>
    <t>Appraisal Inputs'!Q437</t>
  </si>
  <si>
    <t>Appraisal Inputs'!Q440</t>
  </si>
  <si>
    <t>Appraisal Inputs'!Q441</t>
  </si>
  <si>
    <t>Appraisal Inputs'!Q445</t>
  </si>
  <si>
    <t>Appraisal Inputs'!Q446</t>
  </si>
  <si>
    <t>Appraisal Inputs'!R403</t>
  </si>
  <si>
    <t>Appraisal Inputs'!R404</t>
  </si>
  <si>
    <t>Appraisal Inputs'!R405</t>
  </si>
  <si>
    <t>Appraisal Inputs'!R406</t>
  </si>
  <si>
    <t>Appraisal Inputs'!R407</t>
  </si>
  <si>
    <t>Appraisal Inputs'!R408</t>
  </si>
  <si>
    <t>Appraisal Inputs'!R409</t>
  </si>
  <si>
    <t>Appraisal Inputs'!R410</t>
  </si>
  <si>
    <t>Appraisal Inputs'!R411</t>
  </si>
  <si>
    <t>Appraisal Inputs'!R412</t>
  </si>
  <si>
    <t>Appraisal Inputs'!R413</t>
  </si>
  <si>
    <t>Appraisal Inputs'!R414</t>
  </si>
  <si>
    <t>Appraisal Inputs'!R417</t>
  </si>
  <si>
    <t>Appraisal Inputs'!R418</t>
  </si>
  <si>
    <t>Appraisal Inputs'!R419</t>
  </si>
  <si>
    <t>Appraisal Inputs'!R422</t>
  </si>
  <si>
    <t>Appraisal Inputs'!R423</t>
  </si>
  <si>
    <t>Appraisal Inputs'!R424</t>
  </si>
  <si>
    <t>Appraisal Inputs'!R425</t>
  </si>
  <si>
    <t>Appraisal Inputs'!R426</t>
  </si>
  <si>
    <t>Appraisal Inputs'!R427</t>
  </si>
  <si>
    <t>Appraisal Inputs'!R428</t>
  </si>
  <si>
    <t>Appraisal Inputs'!R429</t>
  </si>
  <si>
    <t>Appraisal Inputs'!R430</t>
  </si>
  <si>
    <t>Appraisal Inputs'!R431</t>
  </si>
  <si>
    <t>Appraisal Inputs'!R432</t>
  </si>
  <si>
    <t>Appraisal Inputs'!R433</t>
  </si>
  <si>
    <t>Appraisal Inputs'!R434</t>
  </si>
  <si>
    <t>Appraisal Inputs'!R435</t>
  </si>
  <si>
    <t>Appraisal Inputs'!R436</t>
  </si>
  <si>
    <t>Appraisal Inputs'!R437</t>
  </si>
  <si>
    <t>Appraisal Inputs'!R440</t>
  </si>
  <si>
    <t>Appraisal Inputs'!R441</t>
  </si>
  <si>
    <t>Appraisal Inputs'!R445</t>
  </si>
  <si>
    <t>Appraisal Inputs'!R446</t>
  </si>
  <si>
    <t>Appraisal Inputs'!S403</t>
  </si>
  <si>
    <t>Appraisal Inputs'!S404</t>
  </si>
  <si>
    <t>Appraisal Inputs'!S405</t>
  </si>
  <si>
    <t>Appraisal Inputs'!S406</t>
  </si>
  <si>
    <t>Appraisal Inputs'!S407</t>
  </si>
  <si>
    <t>Appraisal Inputs'!S408</t>
  </si>
  <si>
    <t>Appraisal Inputs'!S409</t>
  </si>
  <si>
    <t>Appraisal Inputs'!S410</t>
  </si>
  <si>
    <t>Appraisal Inputs'!S411</t>
  </si>
  <si>
    <t>Appraisal Inputs'!S412</t>
  </si>
  <si>
    <t>Appraisal Inputs'!S413</t>
  </si>
  <si>
    <t>Appraisal Inputs'!S414</t>
  </si>
  <si>
    <t>Appraisal Inputs'!S417</t>
  </si>
  <si>
    <t>Appraisal Inputs'!S418</t>
  </si>
  <si>
    <t>Appraisal Inputs'!S419</t>
  </si>
  <si>
    <t>Appraisal Inputs'!S422</t>
  </si>
  <si>
    <t>Appraisal Inputs'!S423</t>
  </si>
  <si>
    <t>Appraisal Inputs'!S424</t>
  </si>
  <si>
    <t>Appraisal Inputs'!S425</t>
  </si>
  <si>
    <t>Appraisal Inputs'!S426</t>
  </si>
  <si>
    <t>Appraisal Inputs'!S427</t>
  </si>
  <si>
    <t>Appraisal Inputs'!S428</t>
  </si>
  <si>
    <t>Appraisal Inputs'!S429</t>
  </si>
  <si>
    <t>Appraisal Inputs'!S430</t>
  </si>
  <si>
    <t>Appraisal Inputs'!S431</t>
  </si>
  <si>
    <t>Appraisal Inputs'!S432</t>
  </si>
  <si>
    <t>Appraisal Inputs'!S433</t>
  </si>
  <si>
    <t>Appraisal Inputs'!S434</t>
  </si>
  <si>
    <t>Appraisal Inputs'!S435</t>
  </si>
  <si>
    <t>Appraisal Inputs'!S436</t>
  </si>
  <si>
    <t>Appraisal Inputs'!S437</t>
  </si>
  <si>
    <t>Appraisal Inputs'!S440</t>
  </si>
  <si>
    <t>Appraisal Inputs'!S441</t>
  </si>
  <si>
    <t>Appraisal Inputs'!S445</t>
  </si>
  <si>
    <t>Appraisal Inputs'!S446</t>
  </si>
  <si>
    <t>Appraisal Inputs'!T403</t>
  </si>
  <si>
    <t>Appraisal Inputs'!T404</t>
  </si>
  <si>
    <t>Appraisal Inputs'!T405</t>
  </si>
  <si>
    <t>Appraisal Inputs'!T406</t>
  </si>
  <si>
    <t>Appraisal Inputs'!T407</t>
  </si>
  <si>
    <t>Appraisal Inputs'!T408</t>
  </si>
  <si>
    <t>Appraisal Inputs'!T409</t>
  </si>
  <si>
    <t>Appraisal Inputs'!T410</t>
  </si>
  <si>
    <t>Appraisal Inputs'!T411</t>
  </si>
  <si>
    <t>Appraisal Inputs'!T412</t>
  </si>
  <si>
    <t>Appraisal Inputs'!T413</t>
  </si>
  <si>
    <t>Appraisal Inputs'!T414</t>
  </si>
  <si>
    <t>Appraisal Inputs'!T417</t>
  </si>
  <si>
    <t>Appraisal Inputs'!T418</t>
  </si>
  <si>
    <t>Appraisal Inputs'!T419</t>
  </si>
  <si>
    <t>Appraisal Inputs'!T422</t>
  </si>
  <si>
    <t>Appraisal Inputs'!T423</t>
  </si>
  <si>
    <t>Appraisal Inputs'!T424</t>
  </si>
  <si>
    <t>Appraisal Inputs'!T425</t>
  </si>
  <si>
    <t>Appraisal Inputs'!T426</t>
  </si>
  <si>
    <t>Appraisal Inputs'!T427</t>
  </si>
  <si>
    <t>Appraisal Inputs'!T428</t>
  </si>
  <si>
    <t>Appraisal Inputs'!T429</t>
  </si>
  <si>
    <t>Appraisal Inputs'!T430</t>
  </si>
  <si>
    <t>Appraisal Inputs'!T431</t>
  </si>
  <si>
    <t>Appraisal Inputs'!T432</t>
  </si>
  <si>
    <t>Appraisal Inputs'!T433</t>
  </si>
  <si>
    <t>Appraisal Inputs'!T434</t>
  </si>
  <si>
    <t>Appraisal Inputs'!T435</t>
  </si>
  <si>
    <t>Appraisal Inputs'!T436</t>
  </si>
  <si>
    <t>Appraisal Inputs'!T437</t>
  </si>
  <si>
    <t>Appraisal Inputs'!T440</t>
  </si>
  <si>
    <t>Appraisal Inputs'!T441</t>
  </si>
  <si>
    <t>Appraisal Inputs'!T445</t>
  </si>
  <si>
    <t>Appraisal Inputs'!T446</t>
  </si>
  <si>
    <t>Appraisal Inputs'!U403</t>
  </si>
  <si>
    <t>Appraisal Inputs'!U404</t>
  </si>
  <si>
    <t>Appraisal Inputs'!U405</t>
  </si>
  <si>
    <t>Appraisal Inputs'!U406</t>
  </si>
  <si>
    <t>Appraisal Inputs'!U407</t>
  </si>
  <si>
    <t>Appraisal Inputs'!U408</t>
  </si>
  <si>
    <t>Appraisal Inputs'!U409</t>
  </si>
  <si>
    <t>Appraisal Inputs'!U410</t>
  </si>
  <si>
    <t>Appraisal Inputs'!U411</t>
  </si>
  <si>
    <t>Appraisal Inputs'!U412</t>
  </si>
  <si>
    <t>Appraisal Inputs'!U413</t>
  </si>
  <si>
    <t>Appraisal Inputs'!U414</t>
  </si>
  <si>
    <t>Appraisal Inputs'!U417</t>
  </si>
  <si>
    <t>Appraisal Inputs'!U418</t>
  </si>
  <si>
    <t>Appraisal Inputs'!U419</t>
  </si>
  <si>
    <t>Appraisal Inputs'!U422</t>
  </si>
  <si>
    <t>Appraisal Inputs'!U423</t>
  </si>
  <si>
    <t>Appraisal Inputs'!U424</t>
  </si>
  <si>
    <t>Appraisal Inputs'!U425</t>
  </si>
  <si>
    <t>Appraisal Inputs'!U426</t>
  </si>
  <si>
    <t>Appraisal Inputs'!U427</t>
  </si>
  <si>
    <t>Appraisal Inputs'!U428</t>
  </si>
  <si>
    <t>Appraisal Inputs'!U429</t>
  </si>
  <si>
    <t>Appraisal Inputs'!U430</t>
  </si>
  <si>
    <t>Appraisal Inputs'!U431</t>
  </si>
  <si>
    <t>Appraisal Inputs'!U432</t>
  </si>
  <si>
    <t>Appraisal Inputs'!U433</t>
  </si>
  <si>
    <t>Appraisal Inputs'!U434</t>
  </si>
  <si>
    <t>Appraisal Inputs'!U435</t>
  </si>
  <si>
    <t>Appraisal Inputs'!U436</t>
  </si>
  <si>
    <t>Appraisal Inputs'!U437</t>
  </si>
  <si>
    <t>Appraisal Inputs'!U440</t>
  </si>
  <si>
    <t>Appraisal Inputs'!U441</t>
  </si>
  <si>
    <t>Appraisal Inputs'!U445</t>
  </si>
  <si>
    <t>Appraisal Inputs'!U446</t>
  </si>
  <si>
    <t>Appraisal Inputs'!V403</t>
  </si>
  <si>
    <t>Appraisal Inputs'!V404</t>
  </si>
  <si>
    <t>Appraisal Inputs'!V405</t>
  </si>
  <si>
    <t>Appraisal Inputs'!V406</t>
  </si>
  <si>
    <t>Appraisal Inputs'!V407</t>
  </si>
  <si>
    <t>Appraisal Inputs'!V408</t>
  </si>
  <si>
    <t>Appraisal Inputs'!V409</t>
  </si>
  <si>
    <t>Appraisal Inputs'!V410</t>
  </si>
  <si>
    <t>Appraisal Inputs'!V411</t>
  </si>
  <si>
    <t>Appraisal Inputs'!V412</t>
  </si>
  <si>
    <t>Appraisal Inputs'!V413</t>
  </si>
  <si>
    <t>Appraisal Inputs'!V414</t>
  </si>
  <si>
    <t>Appraisal Inputs'!V417</t>
  </si>
  <si>
    <t>Appraisal Inputs'!V418</t>
  </si>
  <si>
    <t>Appraisal Inputs'!V419</t>
  </si>
  <si>
    <t>Appraisal Inputs'!V422</t>
  </si>
  <si>
    <t>Appraisal Inputs'!V423</t>
  </si>
  <si>
    <t>Appraisal Inputs'!V424</t>
  </si>
  <si>
    <t>Appraisal Inputs'!V425</t>
  </si>
  <si>
    <t>Appraisal Inputs'!V426</t>
  </si>
  <si>
    <t>Appraisal Inputs'!V427</t>
  </si>
  <si>
    <t>Appraisal Inputs'!V428</t>
  </si>
  <si>
    <t>Appraisal Inputs'!V429</t>
  </si>
  <si>
    <t>Appraisal Inputs'!V430</t>
  </si>
  <si>
    <t>Appraisal Inputs'!V431</t>
  </si>
  <si>
    <t>Appraisal Inputs'!V432</t>
  </si>
  <si>
    <t>Appraisal Inputs'!V433</t>
  </si>
  <si>
    <t>Appraisal Inputs'!V434</t>
  </si>
  <si>
    <t>Appraisal Inputs'!V435</t>
  </si>
  <si>
    <t>Appraisal Inputs'!V436</t>
  </si>
  <si>
    <t>Appraisal Inputs'!V437</t>
  </si>
  <si>
    <t>Appraisal Inputs'!V440</t>
  </si>
  <si>
    <t>Appraisal Inputs'!V441</t>
  </si>
  <si>
    <t>Appraisal Inputs'!V445</t>
  </si>
  <si>
    <t>Appraisal Inputs'!V446</t>
  </si>
  <si>
    <t>Appraisal Inputs'!W403</t>
  </si>
  <si>
    <t>Appraisal Inputs'!W404</t>
  </si>
  <si>
    <t>Appraisal Inputs'!W405</t>
  </si>
  <si>
    <t>Appraisal Inputs'!W406</t>
  </si>
  <si>
    <t>Appraisal Inputs'!W407</t>
  </si>
  <si>
    <t>Appraisal Inputs'!W408</t>
  </si>
  <si>
    <t>Appraisal Inputs'!W409</t>
  </si>
  <si>
    <t>Appraisal Inputs'!W410</t>
  </si>
  <si>
    <t>Appraisal Inputs'!W411</t>
  </si>
  <si>
    <t>Appraisal Inputs'!W412</t>
  </si>
  <si>
    <t>Appraisal Inputs'!W413</t>
  </si>
  <si>
    <t>Appraisal Inputs'!W414</t>
  </si>
  <si>
    <t>Appraisal Inputs'!W417</t>
  </si>
  <si>
    <t>Appraisal Inputs'!W418</t>
  </si>
  <si>
    <t>Appraisal Inputs'!W419</t>
  </si>
  <si>
    <t>Appraisal Inputs'!W422</t>
  </si>
  <si>
    <t>Appraisal Inputs'!W423</t>
  </si>
  <si>
    <t>Appraisal Inputs'!W424</t>
  </si>
  <si>
    <t>Appraisal Inputs'!W425</t>
  </si>
  <si>
    <t>Appraisal Inputs'!W426</t>
  </si>
  <si>
    <t>Appraisal Inputs'!W427</t>
  </si>
  <si>
    <t>Appraisal Inputs'!W428</t>
  </si>
  <si>
    <t>Appraisal Inputs'!W429</t>
  </si>
  <si>
    <t>Appraisal Inputs'!W430</t>
  </si>
  <si>
    <t>Appraisal Inputs'!W431</t>
  </si>
  <si>
    <t>Appraisal Inputs'!W432</t>
  </si>
  <si>
    <t>Appraisal Inputs'!W433</t>
  </si>
  <si>
    <t>Appraisal Inputs'!W434</t>
  </si>
  <si>
    <t>Appraisal Inputs'!W435</t>
  </si>
  <si>
    <t>Appraisal Inputs'!W436</t>
  </si>
  <si>
    <t>Appraisal Inputs'!W437</t>
  </si>
  <si>
    <t>Appraisal Inputs'!W440</t>
  </si>
  <si>
    <t>Appraisal Inputs'!W441</t>
  </si>
  <si>
    <t>Appraisal Inputs'!W445</t>
  </si>
  <si>
    <t>Appraisal Inputs'!W446</t>
  </si>
  <si>
    <t>Appraisal Inputs'!D462</t>
  </si>
  <si>
    <t>Appraisal Inputs'!D463</t>
  </si>
  <si>
    <t>Appraisal Inputs'!D464</t>
  </si>
  <si>
    <t>Appraisal Inputs'!D465</t>
  </si>
  <si>
    <t>Appraisal Inputs'!D466</t>
  </si>
  <si>
    <t>Appraisal Inputs'!D467</t>
  </si>
  <si>
    <t>Appraisal Inputs'!D468</t>
  </si>
  <si>
    <t>Appraisal Inputs'!D469</t>
  </si>
  <si>
    <t>Appraisal Inputs'!D470</t>
  </si>
  <si>
    <t>Appraisal Inputs'!D473</t>
  </si>
  <si>
    <t>Appraisal Inputs'!D474</t>
  </si>
  <si>
    <t>Appraisal Inputs'!D475</t>
  </si>
  <si>
    <t>Appraisal Inputs'!D478</t>
  </si>
  <si>
    <t>Appraisal Inputs'!D479</t>
  </si>
  <si>
    <t>Appraisal Inputs'!D480</t>
  </si>
  <si>
    <t>Appraisal Inputs'!D481</t>
  </si>
  <si>
    <t>Appraisal Inputs'!D484</t>
  </si>
  <si>
    <t>Appraisal Inputs'!D485</t>
  </si>
  <si>
    <t>Appraisal Inputs'!D486</t>
  </si>
  <si>
    <t>Appraisal Inputs'!D487</t>
  </si>
  <si>
    <t>Appraisal Inputs'!D491</t>
  </si>
  <si>
    <t>Appraisal Inputs'!D495</t>
  </si>
  <si>
    <t>Appraisal Inputs'!D498</t>
  </si>
  <si>
    <t>Appraisal Inputs'!D499</t>
  </si>
  <si>
    <t>Appraisal Inputs'!D500</t>
  </si>
  <si>
    <t>Appraisal Inputs'!E462</t>
  </si>
  <si>
    <t>Appraisal Inputs'!E463</t>
  </si>
  <si>
    <t>Appraisal Inputs'!E464</t>
  </si>
  <si>
    <t>Appraisal Inputs'!E465</t>
  </si>
  <si>
    <t>Appraisal Inputs'!E466</t>
  </si>
  <si>
    <t>Appraisal Inputs'!E467</t>
  </si>
  <si>
    <t>Appraisal Inputs'!E468</t>
  </si>
  <si>
    <t>Appraisal Inputs'!E469</t>
  </si>
  <si>
    <t>Appraisal Inputs'!E470</t>
  </si>
  <si>
    <t>Appraisal Inputs'!E473</t>
  </si>
  <si>
    <t>Appraisal Inputs'!E474</t>
  </si>
  <si>
    <t>Appraisal Inputs'!E475</t>
  </si>
  <si>
    <t>Appraisal Inputs'!E478</t>
  </si>
  <si>
    <t>Appraisal Inputs'!E479</t>
  </si>
  <si>
    <t>Appraisal Inputs'!E480</t>
  </si>
  <si>
    <t>Appraisal Inputs'!E481</t>
  </si>
  <si>
    <t>Appraisal Inputs'!E484</t>
  </si>
  <si>
    <t>Appraisal Inputs'!E485</t>
  </si>
  <si>
    <t>Appraisal Inputs'!E486</t>
  </si>
  <si>
    <t>Appraisal Inputs'!E487</t>
  </si>
  <si>
    <t>Appraisal Inputs'!E491</t>
  </si>
  <si>
    <t>Appraisal Inputs'!E495</t>
  </si>
  <si>
    <t>Appraisal Inputs'!E498</t>
  </si>
  <si>
    <t>Appraisal Inputs'!E499</t>
  </si>
  <si>
    <t>Appraisal Inputs'!E500</t>
  </si>
  <si>
    <t>Appraisal Inputs'!F462</t>
  </si>
  <si>
    <t>Appraisal Inputs'!F463</t>
  </si>
  <si>
    <t>Appraisal Inputs'!F464</t>
  </si>
  <si>
    <t>Appraisal Inputs'!F465</t>
  </si>
  <si>
    <t>Appraisal Inputs'!F466</t>
  </si>
  <si>
    <t>Appraisal Inputs'!F467</t>
  </si>
  <si>
    <t>Appraisal Inputs'!F468</t>
  </si>
  <si>
    <t>Appraisal Inputs'!F469</t>
  </si>
  <si>
    <t>Appraisal Inputs'!F470</t>
  </si>
  <si>
    <t>Appraisal Inputs'!F473</t>
  </si>
  <si>
    <t>Appraisal Inputs'!F474</t>
  </si>
  <si>
    <t>Appraisal Inputs'!F475</t>
  </si>
  <si>
    <t>Appraisal Inputs'!F478</t>
  </si>
  <si>
    <t>Appraisal Inputs'!F479</t>
  </si>
  <si>
    <t>Appraisal Inputs'!F480</t>
  </si>
  <si>
    <t>Appraisal Inputs'!F481</t>
  </si>
  <si>
    <t>Appraisal Inputs'!F484</t>
  </si>
  <si>
    <t>Appraisal Inputs'!F485</t>
  </si>
  <si>
    <t>Appraisal Inputs'!F486</t>
  </si>
  <si>
    <t>Appraisal Inputs'!F487</t>
  </si>
  <si>
    <t>Appraisal Inputs'!F491</t>
  </si>
  <si>
    <t>Appraisal Inputs'!F495</t>
  </si>
  <si>
    <t>Appraisal Inputs'!F498</t>
  </si>
  <si>
    <t>Appraisal Inputs'!F499</t>
  </si>
  <si>
    <t>Appraisal Inputs'!F500</t>
  </si>
  <si>
    <t>Appraisal Inputs'!G462</t>
  </si>
  <si>
    <t>Appraisal Inputs'!G463</t>
  </si>
  <si>
    <t>Appraisal Inputs'!G464</t>
  </si>
  <si>
    <t>Appraisal Inputs'!G465</t>
  </si>
  <si>
    <t>Appraisal Inputs'!G466</t>
  </si>
  <si>
    <t>Appraisal Inputs'!G467</t>
  </si>
  <si>
    <t>Appraisal Inputs'!G468</t>
  </si>
  <si>
    <t>Appraisal Inputs'!G469</t>
  </si>
  <si>
    <t>Appraisal Inputs'!G470</t>
  </si>
  <si>
    <t>Appraisal Inputs'!G473</t>
  </si>
  <si>
    <t>Appraisal Inputs'!G474</t>
  </si>
  <si>
    <t>Appraisal Inputs'!G475</t>
  </si>
  <si>
    <t>Appraisal Inputs'!G478</t>
  </si>
  <si>
    <t>Appraisal Inputs'!G479</t>
  </si>
  <si>
    <t>Appraisal Inputs'!G480</t>
  </si>
  <si>
    <t>Appraisal Inputs'!G481</t>
  </si>
  <si>
    <t>Appraisal Inputs'!G484</t>
  </si>
  <si>
    <t>Appraisal Inputs'!G485</t>
  </si>
  <si>
    <t>Appraisal Inputs'!G486</t>
  </si>
  <si>
    <t>Appraisal Inputs'!G487</t>
  </si>
  <si>
    <t>Appraisal Inputs'!G491</t>
  </si>
  <si>
    <t>Appraisal Inputs'!G495</t>
  </si>
  <si>
    <t>Appraisal Inputs'!G498</t>
  </si>
  <si>
    <t>Appraisal Inputs'!G499</t>
  </si>
  <si>
    <t>Appraisal Inputs'!G500</t>
  </si>
  <si>
    <t>Appraisal Inputs'!H462</t>
  </si>
  <si>
    <t>Appraisal Inputs'!H463</t>
  </si>
  <si>
    <t>Appraisal Inputs'!H464</t>
  </si>
  <si>
    <t>Appraisal Inputs'!H465</t>
  </si>
  <si>
    <t>Appraisal Inputs'!H466</t>
  </si>
  <si>
    <t>Appraisal Inputs'!H467</t>
  </si>
  <si>
    <t>Appraisal Inputs'!H468</t>
  </si>
  <si>
    <t>Appraisal Inputs'!H469</t>
  </si>
  <si>
    <t>Appraisal Inputs'!H470</t>
  </si>
  <si>
    <t>Appraisal Inputs'!H473</t>
  </si>
  <si>
    <t>Appraisal Inputs'!H474</t>
  </si>
  <si>
    <t>Appraisal Inputs'!H475</t>
  </si>
  <si>
    <t>Appraisal Inputs'!H478</t>
  </si>
  <si>
    <t>Appraisal Inputs'!H479</t>
  </si>
  <si>
    <t>Appraisal Inputs'!H480</t>
  </si>
  <si>
    <t>Appraisal Inputs'!H481</t>
  </si>
  <si>
    <t>Appraisal Inputs'!H484</t>
  </si>
  <si>
    <t>Appraisal Inputs'!H485</t>
  </si>
  <si>
    <t>Appraisal Inputs'!H486</t>
  </si>
  <si>
    <t>Appraisal Inputs'!H487</t>
  </si>
  <si>
    <t>Appraisal Inputs'!H491</t>
  </si>
  <si>
    <t>Appraisal Inputs'!H495</t>
  </si>
  <si>
    <t>Appraisal Inputs'!H498</t>
  </si>
  <si>
    <t>Appraisal Inputs'!H499</t>
  </si>
  <si>
    <t>Appraisal Inputs'!H500</t>
  </si>
  <si>
    <t>Appraisal Inputs'!I462</t>
  </si>
  <si>
    <t>Appraisal Inputs'!I463</t>
  </si>
  <si>
    <t>Appraisal Inputs'!I464</t>
  </si>
  <si>
    <t>Appraisal Inputs'!I465</t>
  </si>
  <si>
    <t>Appraisal Inputs'!I466</t>
  </si>
  <si>
    <t>Appraisal Inputs'!I467</t>
  </si>
  <si>
    <t>Appraisal Inputs'!I468</t>
  </si>
  <si>
    <t>Appraisal Inputs'!I469</t>
  </si>
  <si>
    <t>Appraisal Inputs'!I470</t>
  </si>
  <si>
    <t>Appraisal Inputs'!I473</t>
  </si>
  <si>
    <t>Appraisal Inputs'!I474</t>
  </si>
  <si>
    <t>Appraisal Inputs'!I475</t>
  </si>
  <si>
    <t>Appraisal Inputs'!I478</t>
  </si>
  <si>
    <t>Appraisal Inputs'!I479</t>
  </si>
  <si>
    <t>Appraisal Inputs'!I480</t>
  </si>
  <si>
    <t>Appraisal Inputs'!I481</t>
  </si>
  <si>
    <t>Appraisal Inputs'!I484</t>
  </si>
  <si>
    <t>Appraisal Inputs'!I485</t>
  </si>
  <si>
    <t>Appraisal Inputs'!I486</t>
  </si>
  <si>
    <t>Appraisal Inputs'!I487</t>
  </si>
  <si>
    <t>Appraisal Inputs'!I491</t>
  </si>
  <si>
    <t>Appraisal Inputs'!I495</t>
  </si>
  <si>
    <t>Appraisal Inputs'!I498</t>
  </si>
  <si>
    <t>Appraisal Inputs'!I499</t>
  </si>
  <si>
    <t>Appraisal Inputs'!I500</t>
  </si>
  <si>
    <t>Appraisal Inputs'!J462</t>
  </si>
  <si>
    <t>Appraisal Inputs'!J463</t>
  </si>
  <si>
    <t>Appraisal Inputs'!J464</t>
  </si>
  <si>
    <t>Appraisal Inputs'!J465</t>
  </si>
  <si>
    <t>Appraisal Inputs'!J466</t>
  </si>
  <si>
    <t>Appraisal Inputs'!J467</t>
  </si>
  <si>
    <t>Appraisal Inputs'!J468</t>
  </si>
  <si>
    <t>Appraisal Inputs'!J469</t>
  </si>
  <si>
    <t>Appraisal Inputs'!J470</t>
  </si>
  <si>
    <t>Appraisal Inputs'!J473</t>
  </si>
  <si>
    <t>Appraisal Inputs'!J474</t>
  </si>
  <si>
    <t>Appraisal Inputs'!J475</t>
  </si>
  <si>
    <t>Appraisal Inputs'!J478</t>
  </si>
  <si>
    <t>Appraisal Inputs'!J479</t>
  </si>
  <si>
    <t>Appraisal Inputs'!J480</t>
  </si>
  <si>
    <t>Appraisal Inputs'!J481</t>
  </si>
  <si>
    <t>Appraisal Inputs'!J484</t>
  </si>
  <si>
    <t>Appraisal Inputs'!J485</t>
  </si>
  <si>
    <t>Appraisal Inputs'!J486</t>
  </si>
  <si>
    <t>Appraisal Inputs'!J487</t>
  </si>
  <si>
    <t>Appraisal Inputs'!J491</t>
  </si>
  <si>
    <t>Appraisal Inputs'!J495</t>
  </si>
  <si>
    <t>Appraisal Inputs'!J498</t>
  </si>
  <si>
    <t>Appraisal Inputs'!J499</t>
  </si>
  <si>
    <t>Appraisal Inputs'!J500</t>
  </si>
  <si>
    <t>Appraisal Inputs'!K462</t>
  </si>
  <si>
    <t>Appraisal Inputs'!K463</t>
  </si>
  <si>
    <t>Appraisal Inputs'!K464</t>
  </si>
  <si>
    <t>Appraisal Inputs'!K465</t>
  </si>
  <si>
    <t>Appraisal Inputs'!K466</t>
  </si>
  <si>
    <t>Appraisal Inputs'!K467</t>
  </si>
  <si>
    <t>Appraisal Inputs'!K468</t>
  </si>
  <si>
    <t>Appraisal Inputs'!K469</t>
  </si>
  <si>
    <t>Appraisal Inputs'!K470</t>
  </si>
  <si>
    <t>Appraisal Inputs'!K473</t>
  </si>
  <si>
    <t>Appraisal Inputs'!K474</t>
  </si>
  <si>
    <t>Appraisal Inputs'!K475</t>
  </si>
  <si>
    <t>Appraisal Inputs'!K478</t>
  </si>
  <si>
    <t>Appraisal Inputs'!K479</t>
  </si>
  <si>
    <t>Appraisal Inputs'!K480</t>
  </si>
  <si>
    <t>Appraisal Inputs'!K481</t>
  </si>
  <si>
    <t>Appraisal Inputs'!K484</t>
  </si>
  <si>
    <t>Appraisal Inputs'!K485</t>
  </si>
  <si>
    <t>Appraisal Inputs'!K486</t>
  </si>
  <si>
    <t>Appraisal Inputs'!K487</t>
  </si>
  <si>
    <t>Appraisal Inputs'!K491</t>
  </si>
  <si>
    <t>Appraisal Inputs'!K495</t>
  </si>
  <si>
    <t>Appraisal Inputs'!K498</t>
  </si>
  <si>
    <t>Appraisal Inputs'!K499</t>
  </si>
  <si>
    <t>Appraisal Inputs'!K500</t>
  </si>
  <si>
    <t>Appraisal Inputs'!L462</t>
  </si>
  <si>
    <t>Appraisal Inputs'!L463</t>
  </si>
  <si>
    <t>Appraisal Inputs'!L464</t>
  </si>
  <si>
    <t>Appraisal Inputs'!L465</t>
  </si>
  <si>
    <t>Appraisal Inputs'!L466</t>
  </si>
  <si>
    <t>Appraisal Inputs'!L467</t>
  </si>
  <si>
    <t>Appraisal Inputs'!L468</t>
  </si>
  <si>
    <t>Appraisal Inputs'!L469</t>
  </si>
  <si>
    <t>Appraisal Inputs'!L470</t>
  </si>
  <si>
    <t>Appraisal Inputs'!L473</t>
  </si>
  <si>
    <t>Appraisal Inputs'!L474</t>
  </si>
  <si>
    <t>Appraisal Inputs'!L475</t>
  </si>
  <si>
    <t>Appraisal Inputs'!L478</t>
  </si>
  <si>
    <t>Appraisal Inputs'!L479</t>
  </si>
  <si>
    <t>Appraisal Inputs'!L480</t>
  </si>
  <si>
    <t>Appraisal Inputs'!L481</t>
  </si>
  <si>
    <t>Appraisal Inputs'!L484</t>
  </si>
  <si>
    <t>Appraisal Inputs'!L485</t>
  </si>
  <si>
    <t>Appraisal Inputs'!L486</t>
  </si>
  <si>
    <t>Appraisal Inputs'!L487</t>
  </si>
  <si>
    <t>Appraisal Inputs'!L491</t>
  </si>
  <si>
    <t>Appraisal Inputs'!L495</t>
  </si>
  <si>
    <t>Appraisal Inputs'!L498</t>
  </si>
  <si>
    <t>Appraisal Inputs'!L499</t>
  </si>
  <si>
    <t>Appraisal Inputs'!L500</t>
  </si>
  <si>
    <t>Appraisal Inputs'!M462</t>
  </si>
  <si>
    <t>Appraisal Inputs'!M463</t>
  </si>
  <si>
    <t>Appraisal Inputs'!M464</t>
  </si>
  <si>
    <t>Appraisal Inputs'!M465</t>
  </si>
  <si>
    <t>Appraisal Inputs'!M466</t>
  </si>
  <si>
    <t>Appraisal Inputs'!M467</t>
  </si>
  <si>
    <t>Appraisal Inputs'!M468</t>
  </si>
  <si>
    <t>Appraisal Inputs'!M469</t>
  </si>
  <si>
    <t>Appraisal Inputs'!M470</t>
  </si>
  <si>
    <t>Appraisal Inputs'!M473</t>
  </si>
  <si>
    <t>Appraisal Inputs'!M474</t>
  </si>
  <si>
    <t>Appraisal Inputs'!M475</t>
  </si>
  <si>
    <t>Appraisal Inputs'!M478</t>
  </si>
  <si>
    <t>Appraisal Inputs'!M479</t>
  </si>
  <si>
    <t>Appraisal Inputs'!M480</t>
  </si>
  <si>
    <t>Appraisal Inputs'!M481</t>
  </si>
  <si>
    <t>Appraisal Inputs'!M484</t>
  </si>
  <si>
    <t>Appraisal Inputs'!M485</t>
  </si>
  <si>
    <t>Appraisal Inputs'!M486</t>
  </si>
  <si>
    <t>Appraisal Inputs'!M487</t>
  </si>
  <si>
    <t>Appraisal Inputs'!M491</t>
  </si>
  <si>
    <t>Appraisal Inputs'!M495</t>
  </si>
  <si>
    <t>Appraisal Inputs'!M498</t>
  </si>
  <si>
    <t>Appraisal Inputs'!M499</t>
  </si>
  <si>
    <t>Appraisal Inputs'!M500</t>
  </si>
  <si>
    <t>Appraisal Inputs'!N462</t>
  </si>
  <si>
    <t>Appraisal Inputs'!N463</t>
  </si>
  <si>
    <t>Appraisal Inputs'!N464</t>
  </si>
  <si>
    <t>Appraisal Inputs'!N465</t>
  </si>
  <si>
    <t>Appraisal Inputs'!N466</t>
  </si>
  <si>
    <t>Appraisal Inputs'!N467</t>
  </si>
  <si>
    <t>Appraisal Inputs'!N468</t>
  </si>
  <si>
    <t>Appraisal Inputs'!N469</t>
  </si>
  <si>
    <t>Appraisal Inputs'!N470</t>
  </si>
  <si>
    <t>Appraisal Inputs'!N473</t>
  </si>
  <si>
    <t>Appraisal Inputs'!N474</t>
  </si>
  <si>
    <t>Appraisal Inputs'!N475</t>
  </si>
  <si>
    <t>Appraisal Inputs'!N478</t>
  </si>
  <si>
    <t>Appraisal Inputs'!N479</t>
  </si>
  <si>
    <t>Appraisal Inputs'!N480</t>
  </si>
  <si>
    <t>Appraisal Inputs'!N481</t>
  </si>
  <si>
    <t>Appraisal Inputs'!N484</t>
  </si>
  <si>
    <t>Appraisal Inputs'!N485</t>
  </si>
  <si>
    <t>Appraisal Inputs'!N486</t>
  </si>
  <si>
    <t>Appraisal Inputs'!N487</t>
  </si>
  <si>
    <t>Appraisal Inputs'!N491</t>
  </si>
  <si>
    <t>Appraisal Inputs'!N495</t>
  </si>
  <si>
    <t>Appraisal Inputs'!N498</t>
  </si>
  <si>
    <t>Appraisal Inputs'!N499</t>
  </si>
  <si>
    <t>Appraisal Inputs'!N500</t>
  </si>
  <si>
    <t>Appraisal Inputs'!O462</t>
  </si>
  <si>
    <t>Appraisal Inputs'!O463</t>
  </si>
  <si>
    <t>Appraisal Inputs'!O464</t>
  </si>
  <si>
    <t>Appraisal Inputs'!O465</t>
  </si>
  <si>
    <t>Appraisal Inputs'!O466</t>
  </si>
  <si>
    <t>Appraisal Inputs'!O467</t>
  </si>
  <si>
    <t>Appraisal Inputs'!O468</t>
  </si>
  <si>
    <t>Appraisal Inputs'!O469</t>
  </si>
  <si>
    <t>Appraisal Inputs'!O470</t>
  </si>
  <si>
    <t>Appraisal Inputs'!O473</t>
  </si>
  <si>
    <t>Appraisal Inputs'!O474</t>
  </si>
  <si>
    <t>Appraisal Inputs'!O475</t>
  </si>
  <si>
    <t>Appraisal Inputs'!O478</t>
  </si>
  <si>
    <t>Appraisal Inputs'!O479</t>
  </si>
  <si>
    <t>Appraisal Inputs'!O480</t>
  </si>
  <si>
    <t>Appraisal Inputs'!O481</t>
  </si>
  <si>
    <t>Appraisal Inputs'!O484</t>
  </si>
  <si>
    <t>Appraisal Inputs'!O485</t>
  </si>
  <si>
    <t>Appraisal Inputs'!O486</t>
  </si>
  <si>
    <t>Appraisal Inputs'!O487</t>
  </si>
  <si>
    <t>Appraisal Inputs'!O491</t>
  </si>
  <si>
    <t>Appraisal Inputs'!O495</t>
  </si>
  <si>
    <t>Appraisal Inputs'!O498</t>
  </si>
  <si>
    <t>Appraisal Inputs'!O499</t>
  </si>
  <si>
    <t>Appraisal Inputs'!O500</t>
  </si>
  <si>
    <t>Appraisal Inputs'!P462</t>
  </si>
  <si>
    <t>Appraisal Inputs'!P463</t>
  </si>
  <si>
    <t>Appraisal Inputs'!P464</t>
  </si>
  <si>
    <t>Appraisal Inputs'!P465</t>
  </si>
  <si>
    <t>Appraisal Inputs'!P466</t>
  </si>
  <si>
    <t>Appraisal Inputs'!P467</t>
  </si>
  <si>
    <t>Appraisal Inputs'!P468</t>
  </si>
  <si>
    <t>Appraisal Inputs'!P469</t>
  </si>
  <si>
    <t>Appraisal Inputs'!P470</t>
  </si>
  <si>
    <t>Appraisal Inputs'!P473</t>
  </si>
  <si>
    <t>Appraisal Inputs'!P474</t>
  </si>
  <si>
    <t>Appraisal Inputs'!P475</t>
  </si>
  <si>
    <t>Appraisal Inputs'!P478</t>
  </si>
  <si>
    <t>Appraisal Inputs'!P479</t>
  </si>
  <si>
    <t>Appraisal Inputs'!P480</t>
  </si>
  <si>
    <t>Appraisal Inputs'!P481</t>
  </si>
  <si>
    <t>Appraisal Inputs'!P484</t>
  </si>
  <si>
    <t>Appraisal Inputs'!P485</t>
  </si>
  <si>
    <t>Appraisal Inputs'!P486</t>
  </si>
  <si>
    <t>Appraisal Inputs'!P487</t>
  </si>
  <si>
    <t>Appraisal Inputs'!P491</t>
  </si>
  <si>
    <t>Appraisal Inputs'!P495</t>
  </si>
  <si>
    <t>Appraisal Inputs'!P498</t>
  </si>
  <si>
    <t>Appraisal Inputs'!P499</t>
  </si>
  <si>
    <t>Appraisal Inputs'!P500</t>
  </si>
  <si>
    <t>Appraisal Inputs'!Q462</t>
  </si>
  <si>
    <t>Appraisal Inputs'!Q463</t>
  </si>
  <si>
    <t>Appraisal Inputs'!Q464</t>
  </si>
  <si>
    <t>Appraisal Inputs'!Q465</t>
  </si>
  <si>
    <t>Appraisal Inputs'!Q466</t>
  </si>
  <si>
    <t>Appraisal Inputs'!Q467</t>
  </si>
  <si>
    <t>Appraisal Inputs'!Q468</t>
  </si>
  <si>
    <t>Appraisal Inputs'!Q469</t>
  </si>
  <si>
    <t>Appraisal Inputs'!Q470</t>
  </si>
  <si>
    <t>Appraisal Inputs'!Q473</t>
  </si>
  <si>
    <t>Appraisal Inputs'!Q474</t>
  </si>
  <si>
    <t>Appraisal Inputs'!Q475</t>
  </si>
  <si>
    <t>Appraisal Inputs'!Q478</t>
  </si>
  <si>
    <t>Appraisal Inputs'!Q479</t>
  </si>
  <si>
    <t>Appraisal Inputs'!Q480</t>
  </si>
  <si>
    <t>Appraisal Inputs'!Q481</t>
  </si>
  <si>
    <t>Appraisal Inputs'!Q484</t>
  </si>
  <si>
    <t>Appraisal Inputs'!Q485</t>
  </si>
  <si>
    <t>Appraisal Inputs'!Q486</t>
  </si>
  <si>
    <t>Appraisal Inputs'!Q487</t>
  </si>
  <si>
    <t>Appraisal Inputs'!Q491</t>
  </si>
  <si>
    <t>Appraisal Inputs'!Q495</t>
  </si>
  <si>
    <t>Appraisal Inputs'!Q498</t>
  </si>
  <si>
    <t>Appraisal Inputs'!Q499</t>
  </si>
  <si>
    <t>Appraisal Inputs'!Q500</t>
  </si>
  <si>
    <t>Appraisal Inputs'!R462</t>
  </si>
  <si>
    <t>Appraisal Inputs'!R463</t>
  </si>
  <si>
    <t>Appraisal Inputs'!R464</t>
  </si>
  <si>
    <t>Appraisal Inputs'!R465</t>
  </si>
  <si>
    <t>Appraisal Inputs'!R466</t>
  </si>
  <si>
    <t>Appraisal Inputs'!R467</t>
  </si>
  <si>
    <t>Appraisal Inputs'!R468</t>
  </si>
  <si>
    <t>Appraisal Inputs'!R469</t>
  </si>
  <si>
    <t>Appraisal Inputs'!R470</t>
  </si>
  <si>
    <t>Appraisal Inputs'!R473</t>
  </si>
  <si>
    <t>Appraisal Inputs'!R474</t>
  </si>
  <si>
    <t>Appraisal Inputs'!R475</t>
  </si>
  <si>
    <t>Appraisal Inputs'!R478</t>
  </si>
  <si>
    <t>Appraisal Inputs'!R479</t>
  </si>
  <si>
    <t>Appraisal Inputs'!R480</t>
  </si>
  <si>
    <t>Appraisal Inputs'!R481</t>
  </si>
  <si>
    <t>Appraisal Inputs'!R484</t>
  </si>
  <si>
    <t>Appraisal Inputs'!R485</t>
  </si>
  <si>
    <t>Appraisal Inputs'!R486</t>
  </si>
  <si>
    <t>Appraisal Inputs'!R487</t>
  </si>
  <si>
    <t>Appraisal Inputs'!R491</t>
  </si>
  <si>
    <t>Appraisal Inputs'!R495</t>
  </si>
  <si>
    <t>Appraisal Inputs'!R498</t>
  </si>
  <si>
    <t>Appraisal Inputs'!R499</t>
  </si>
  <si>
    <t>Appraisal Inputs'!R500</t>
  </si>
  <si>
    <t>Appraisal Inputs'!S462</t>
  </si>
  <si>
    <t>Appraisal Inputs'!S463</t>
  </si>
  <si>
    <t>Appraisal Inputs'!S464</t>
  </si>
  <si>
    <t>Appraisal Inputs'!S465</t>
  </si>
  <si>
    <t>Appraisal Inputs'!S466</t>
  </si>
  <si>
    <t>Appraisal Inputs'!S467</t>
  </si>
  <si>
    <t>Appraisal Inputs'!S468</t>
  </si>
  <si>
    <t>Appraisal Inputs'!S469</t>
  </si>
  <si>
    <t>Appraisal Inputs'!S470</t>
  </si>
  <si>
    <t>Appraisal Inputs'!S473</t>
  </si>
  <si>
    <t>Appraisal Inputs'!S474</t>
  </si>
  <si>
    <t>Appraisal Inputs'!S475</t>
  </si>
  <si>
    <t>Appraisal Inputs'!S478</t>
  </si>
  <si>
    <t>Appraisal Inputs'!S479</t>
  </si>
  <si>
    <t>Appraisal Inputs'!S480</t>
  </si>
  <si>
    <t>Appraisal Inputs'!S481</t>
  </si>
  <si>
    <t>Appraisal Inputs'!S484</t>
  </si>
  <si>
    <t>Appraisal Inputs'!S485</t>
  </si>
  <si>
    <t>Appraisal Inputs'!S486</t>
  </si>
  <si>
    <t>Appraisal Inputs'!S487</t>
  </si>
  <si>
    <t>Appraisal Inputs'!S491</t>
  </si>
  <si>
    <t>Appraisal Inputs'!S495</t>
  </si>
  <si>
    <t>Appraisal Inputs'!S498</t>
  </si>
  <si>
    <t>Appraisal Inputs'!S499</t>
  </si>
  <si>
    <t>Appraisal Inputs'!S500</t>
  </si>
  <si>
    <t>Appraisal Inputs'!T462</t>
  </si>
  <si>
    <t>Appraisal Inputs'!T463</t>
  </si>
  <si>
    <t>Appraisal Inputs'!T464</t>
  </si>
  <si>
    <t>Appraisal Inputs'!T465</t>
  </si>
  <si>
    <t>Appraisal Inputs'!T466</t>
  </si>
  <si>
    <t>Appraisal Inputs'!T467</t>
  </si>
  <si>
    <t>Appraisal Inputs'!T468</t>
  </si>
  <si>
    <t>Appraisal Inputs'!T469</t>
  </si>
  <si>
    <t>Appraisal Inputs'!T470</t>
  </si>
  <si>
    <t>Appraisal Inputs'!T473</t>
  </si>
  <si>
    <t>Appraisal Inputs'!T474</t>
  </si>
  <si>
    <t>Appraisal Inputs'!T475</t>
  </si>
  <si>
    <t>Appraisal Inputs'!T478</t>
  </si>
  <si>
    <t>Appraisal Inputs'!T479</t>
  </si>
  <si>
    <t>Appraisal Inputs'!T480</t>
  </si>
  <si>
    <t>Appraisal Inputs'!T481</t>
  </si>
  <si>
    <t>Appraisal Inputs'!T484</t>
  </si>
  <si>
    <t>Appraisal Inputs'!T485</t>
  </si>
  <si>
    <t>Appraisal Inputs'!T486</t>
  </si>
  <si>
    <t>Appraisal Inputs'!T487</t>
  </si>
  <si>
    <t>Appraisal Inputs'!T491</t>
  </si>
  <si>
    <t>Appraisal Inputs'!T495</t>
  </si>
  <si>
    <t>Appraisal Inputs'!T498</t>
  </si>
  <si>
    <t>Appraisal Inputs'!T499</t>
  </si>
  <si>
    <t>Appraisal Inputs'!T500</t>
  </si>
  <si>
    <t>Appraisal Inputs'!U462</t>
  </si>
  <si>
    <t>Appraisal Inputs'!U463</t>
  </si>
  <si>
    <t>Appraisal Inputs'!U464</t>
  </si>
  <si>
    <t>Appraisal Inputs'!U465</t>
  </si>
  <si>
    <t>Appraisal Inputs'!U466</t>
  </si>
  <si>
    <t>Appraisal Inputs'!U467</t>
  </si>
  <si>
    <t>Appraisal Inputs'!U468</t>
  </si>
  <si>
    <t>Appraisal Inputs'!U469</t>
  </si>
  <si>
    <t>Appraisal Inputs'!U470</t>
  </si>
  <si>
    <t>Appraisal Inputs'!U473</t>
  </si>
  <si>
    <t>Appraisal Inputs'!U474</t>
  </si>
  <si>
    <t>Appraisal Inputs'!U475</t>
  </si>
  <si>
    <t>Appraisal Inputs'!U478</t>
  </si>
  <si>
    <t>Appraisal Inputs'!U479</t>
  </si>
  <si>
    <t>Appraisal Inputs'!U480</t>
  </si>
  <si>
    <t>Appraisal Inputs'!U481</t>
  </si>
  <si>
    <t>Appraisal Inputs'!U484</t>
  </si>
  <si>
    <t>Appraisal Inputs'!U485</t>
  </si>
  <si>
    <t>Appraisal Inputs'!U486</t>
  </si>
  <si>
    <t>Appraisal Inputs'!U487</t>
  </si>
  <si>
    <t>Appraisal Inputs'!U491</t>
  </si>
  <si>
    <t>Appraisal Inputs'!U495</t>
  </si>
  <si>
    <t>Appraisal Inputs'!U498</t>
  </si>
  <si>
    <t>Appraisal Inputs'!U499</t>
  </si>
  <si>
    <t>Appraisal Inputs'!U500</t>
  </si>
  <si>
    <t>Appraisal Inputs'!V462</t>
  </si>
  <si>
    <t>Appraisal Inputs'!V463</t>
  </si>
  <si>
    <t>Appraisal Inputs'!V464</t>
  </si>
  <si>
    <t>Appraisal Inputs'!V465</t>
  </si>
  <si>
    <t>Appraisal Inputs'!V466</t>
  </si>
  <si>
    <t>Appraisal Inputs'!V467</t>
  </si>
  <si>
    <t>Appraisal Inputs'!V468</t>
  </si>
  <si>
    <t>Appraisal Inputs'!V469</t>
  </si>
  <si>
    <t>Appraisal Inputs'!V470</t>
  </si>
  <si>
    <t>Appraisal Inputs'!V473</t>
  </si>
  <si>
    <t>Appraisal Inputs'!V474</t>
  </si>
  <si>
    <t>Appraisal Inputs'!V475</t>
  </si>
  <si>
    <t>Appraisal Inputs'!V478</t>
  </si>
  <si>
    <t>Appraisal Inputs'!V479</t>
  </si>
  <si>
    <t>Appraisal Inputs'!V480</t>
  </si>
  <si>
    <t>Appraisal Inputs'!V481</t>
  </si>
  <si>
    <t>Appraisal Inputs'!V484</t>
  </si>
  <si>
    <t>Appraisal Inputs'!V485</t>
  </si>
  <si>
    <t>Appraisal Inputs'!V486</t>
  </si>
  <si>
    <t>Appraisal Inputs'!V487</t>
  </si>
  <si>
    <t>Appraisal Inputs'!V491</t>
  </si>
  <si>
    <t>Appraisal Inputs'!V495</t>
  </si>
  <si>
    <t>Appraisal Inputs'!V498</t>
  </si>
  <si>
    <t>Appraisal Inputs'!V499</t>
  </si>
  <si>
    <t>Appraisal Inputs'!V500</t>
  </si>
  <si>
    <t>Appraisal Inputs'!W462</t>
  </si>
  <si>
    <t>Appraisal Inputs'!W463</t>
  </si>
  <si>
    <t>Appraisal Inputs'!W464</t>
  </si>
  <si>
    <t>Appraisal Inputs'!W465</t>
  </si>
  <si>
    <t>Appraisal Inputs'!W466</t>
  </si>
  <si>
    <t>Appraisal Inputs'!W467</t>
  </si>
  <si>
    <t>Appraisal Inputs'!W468</t>
  </si>
  <si>
    <t>Appraisal Inputs'!W469</t>
  </si>
  <si>
    <t>Appraisal Inputs'!W470</t>
  </si>
  <si>
    <t>Appraisal Inputs'!W473</t>
  </si>
  <si>
    <t>Appraisal Inputs'!W474</t>
  </si>
  <si>
    <t>Appraisal Inputs'!W475</t>
  </si>
  <si>
    <t>Appraisal Inputs'!W478</t>
  </si>
  <si>
    <t>Appraisal Inputs'!W479</t>
  </si>
  <si>
    <t>Appraisal Inputs'!W480</t>
  </si>
  <si>
    <t>Appraisal Inputs'!W481</t>
  </si>
  <si>
    <t>Appraisal Inputs'!W484</t>
  </si>
  <si>
    <t>Appraisal Inputs'!W485</t>
  </si>
  <si>
    <t>Appraisal Inputs'!W486</t>
  </si>
  <si>
    <t>Appraisal Inputs'!W487</t>
  </si>
  <si>
    <t>Appraisal Inputs'!W491</t>
  </si>
  <si>
    <t>Appraisal Inputs'!W495</t>
  </si>
  <si>
    <t>Appraisal Inputs'!W498</t>
  </si>
  <si>
    <t>Appraisal Inputs'!W499</t>
  </si>
  <si>
    <t>Appraisal Inputs'!W500</t>
  </si>
  <si>
    <t>Appraisal Inputs'!X462</t>
  </si>
  <si>
    <t>Appraisal Inputs'!X463</t>
  </si>
  <si>
    <t>Appraisal Inputs'!X464</t>
  </si>
  <si>
    <t>Appraisal Inputs'!X465</t>
  </si>
  <si>
    <t>Appraisal Inputs'!X466</t>
  </si>
  <si>
    <t>Appraisal Inputs'!X467</t>
  </si>
  <si>
    <t>Appraisal Inputs'!X468</t>
  </si>
  <si>
    <t>Appraisal Inputs'!X469</t>
  </si>
  <si>
    <t>Appraisal Inputs'!X470</t>
  </si>
  <si>
    <t>Appraisal Inputs'!X473</t>
  </si>
  <si>
    <t>Appraisal Inputs'!X474</t>
  </si>
  <si>
    <t>Appraisal Inputs'!X475</t>
  </si>
  <si>
    <t>Appraisal Inputs'!X478</t>
  </si>
  <si>
    <t>Appraisal Inputs'!X479</t>
  </si>
  <si>
    <t>Appraisal Inputs'!X480</t>
  </si>
  <si>
    <t>Appraisal Inputs'!X481</t>
  </si>
  <si>
    <t>Appraisal Inputs'!X484</t>
  </si>
  <si>
    <t>Appraisal Inputs'!X485</t>
  </si>
  <si>
    <t>Appraisal Inputs'!X486</t>
  </si>
  <si>
    <t>Appraisal Inputs'!X487</t>
  </si>
  <si>
    <t>Appraisal Inputs'!X491</t>
  </si>
  <si>
    <t>Appraisal Inputs'!X495</t>
  </si>
  <si>
    <t>Appraisal Inputs'!X498</t>
  </si>
  <si>
    <t>Appraisal Inputs'!X499</t>
  </si>
  <si>
    <t>Appraisal Inputs'!X500</t>
  </si>
  <si>
    <t>Updated Financials 1</t>
  </si>
  <si>
    <t>Updated Financials 2</t>
  </si>
  <si>
    <t>Updated Financials 3</t>
  </si>
  <si>
    <t>Updated Financials 4</t>
  </si>
  <si>
    <t>Updated Financials 5</t>
  </si>
  <si>
    <t>Updated Financials 6</t>
  </si>
  <si>
    <t>Updated Financials 7</t>
  </si>
  <si>
    <t>Updated Financials 8</t>
  </si>
  <si>
    <t>Oldest</t>
  </si>
  <si>
    <t>Third Oldest</t>
  </si>
  <si>
    <t>Second Oldest</t>
  </si>
  <si>
    <t>Most Recent</t>
  </si>
  <si>
    <t>Lender Inputs</t>
  </si>
  <si>
    <t>Appraisal Inputs</t>
  </si>
  <si>
    <t>Did the lender reconcile the historic periods?</t>
  </si>
  <si>
    <t>Lender Inputs'!D3</t>
  </si>
  <si>
    <t>Lender Inputs'!D4</t>
  </si>
  <si>
    <t>Lender Inputs'!D5</t>
  </si>
  <si>
    <t>Lender Inputs'!D6</t>
  </si>
  <si>
    <t>Lender Inputs'!D7</t>
  </si>
  <si>
    <t>Lender Inputs'!D8</t>
  </si>
  <si>
    <t>Lender Inputs'!D9</t>
  </si>
  <si>
    <t>Lender Inputs'!D10</t>
  </si>
  <si>
    <t>Lender Inputs'!D11</t>
  </si>
  <si>
    <t>Lender Inputs'!D12</t>
  </si>
  <si>
    <t>Lender Inputs'!D13</t>
  </si>
  <si>
    <t>Lender Inputs'!E79</t>
  </si>
  <si>
    <t>Lender Inputs'!E80</t>
  </si>
  <si>
    <t>Lender Inputs'!E81</t>
  </si>
  <si>
    <t>Lender Inputs'!E82</t>
  </si>
  <si>
    <t>Lender Inputs'!F79</t>
  </si>
  <si>
    <t>Lender Inputs'!F80</t>
  </si>
  <si>
    <t>Lender Inputs'!F81</t>
  </si>
  <si>
    <t>Lender Inputs'!F82</t>
  </si>
  <si>
    <t>Lender Inputs'!G79</t>
  </si>
  <si>
    <t>Lender Inputs'!G80</t>
  </si>
  <si>
    <t>Lender Inputs'!G81</t>
  </si>
  <si>
    <t>Lender Inputs'!G82</t>
  </si>
  <si>
    <t>Lender Inputs'!H79</t>
  </si>
  <si>
    <t>Lender Inputs'!H80</t>
  </si>
  <si>
    <t>Lender Inputs'!H81</t>
  </si>
  <si>
    <t>Lender Inputs'!H82</t>
  </si>
  <si>
    <t>Lender Inputs'!I79</t>
  </si>
  <si>
    <t>Lender Inputs'!I80</t>
  </si>
  <si>
    <t>Lender Inputs'!I81</t>
  </si>
  <si>
    <t>Lender Inputs'!I82</t>
  </si>
  <si>
    <t>Lender Inputs'!J79</t>
  </si>
  <si>
    <t>Lender Inputs'!J80</t>
  </si>
  <si>
    <t>Lender Inputs'!J81</t>
  </si>
  <si>
    <t>Lender Inputs'!J82</t>
  </si>
  <si>
    <t>Lender Inputs'!K79</t>
  </si>
  <si>
    <t>Lender Inputs'!K80</t>
  </si>
  <si>
    <t>Lender Inputs'!K81</t>
  </si>
  <si>
    <t>Lender Inputs'!K82</t>
  </si>
  <si>
    <t>Lender Inputs'!L79</t>
  </si>
  <si>
    <t>Lender Inputs'!L80</t>
  </si>
  <si>
    <t>Lender Inputs'!L81</t>
  </si>
  <si>
    <t>Lender Inputs'!L82</t>
  </si>
  <si>
    <t>Lender Inputs'!D96</t>
  </si>
  <si>
    <t>Lender Inputs'!D97</t>
  </si>
  <si>
    <t>Lender Inputs'!D98</t>
  </si>
  <si>
    <t>Lender Inputs'!D99</t>
  </si>
  <si>
    <t>Lender Inputs'!D100</t>
  </si>
  <si>
    <t>Lender Inputs'!D101</t>
  </si>
  <si>
    <t>Lender Inputs'!D102</t>
  </si>
  <si>
    <t>Lender Inputs'!D103</t>
  </si>
  <si>
    <t>Lender Inputs'!D104</t>
  </si>
  <si>
    <t>Lender Inputs'!D105</t>
  </si>
  <si>
    <t>Lender Inputs'!D106</t>
  </si>
  <si>
    <t>Lender Inputs'!D107</t>
  </si>
  <si>
    <t>Lender Inputs'!D108</t>
  </si>
  <si>
    <t>Lender Inputs'!D109</t>
  </si>
  <si>
    <t>Lender Inputs'!D110</t>
  </si>
  <si>
    <t>Lender Inputs'!D111</t>
  </si>
  <si>
    <t>Lender Inputs'!D112</t>
  </si>
  <si>
    <t>Lender Inputs'!D113</t>
  </si>
  <si>
    <t>Lender Inputs'!D114</t>
  </si>
  <si>
    <t>Lender Inputs'!E96</t>
  </si>
  <si>
    <t>Lender Inputs'!E97</t>
  </si>
  <si>
    <t>Lender Inputs'!E98</t>
  </si>
  <si>
    <t>Lender Inputs'!E99</t>
  </si>
  <si>
    <t>Lender Inputs'!E100</t>
  </si>
  <si>
    <t>Lender Inputs'!E101</t>
  </si>
  <si>
    <t>Lender Inputs'!E102</t>
  </si>
  <si>
    <t>Lender Inputs'!E103</t>
  </si>
  <si>
    <t>Lender Inputs'!E104</t>
  </si>
  <si>
    <t>Lender Inputs'!E105</t>
  </si>
  <si>
    <t>Lender Inputs'!E106</t>
  </si>
  <si>
    <t>Lender Inputs'!E107</t>
  </si>
  <si>
    <t>Lender Inputs'!E108</t>
  </si>
  <si>
    <t>Lender Inputs'!E109</t>
  </si>
  <si>
    <t>Lender Inputs'!E110</t>
  </si>
  <si>
    <t>Lender Inputs'!E111</t>
  </si>
  <si>
    <t>Lender Inputs'!E112</t>
  </si>
  <si>
    <t>Lender Inputs'!E113</t>
  </si>
  <si>
    <t>Lender Inputs'!E114</t>
  </si>
  <si>
    <t>Lender Inputs'!F96</t>
  </si>
  <si>
    <t>Lender Inputs'!F97</t>
  </si>
  <si>
    <t>Lender Inputs'!F98</t>
  </si>
  <si>
    <t>Lender Inputs'!F99</t>
  </si>
  <si>
    <t>Lender Inputs'!F100</t>
  </si>
  <si>
    <t>Lender Inputs'!F101</t>
  </si>
  <si>
    <t>Lender Inputs'!F102</t>
  </si>
  <si>
    <t>Lender Inputs'!F103</t>
  </si>
  <si>
    <t>Lender Inputs'!F104</t>
  </si>
  <si>
    <t>Lender Inputs'!F105</t>
  </si>
  <si>
    <t>Lender Inputs'!F106</t>
  </si>
  <si>
    <t>Lender Inputs'!F107</t>
  </si>
  <si>
    <t>Lender Inputs'!F108</t>
  </si>
  <si>
    <t>Lender Inputs'!F109</t>
  </si>
  <si>
    <t>Lender Inputs'!F110</t>
  </si>
  <si>
    <t>Lender Inputs'!F111</t>
  </si>
  <si>
    <t>Lender Inputs'!F112</t>
  </si>
  <si>
    <t>Lender Inputs'!F113</t>
  </si>
  <si>
    <t>Lender Inputs'!F114</t>
  </si>
  <si>
    <t>Lender Inputs'!G96</t>
  </si>
  <si>
    <t>Lender Inputs'!G97</t>
  </si>
  <si>
    <t>Lender Inputs'!G98</t>
  </si>
  <si>
    <t>Lender Inputs'!G99</t>
  </si>
  <si>
    <t>Lender Inputs'!G100</t>
  </si>
  <si>
    <t>Lender Inputs'!G101</t>
  </si>
  <si>
    <t>Lender Inputs'!G102</t>
  </si>
  <si>
    <t>Lender Inputs'!G103</t>
  </si>
  <si>
    <t>Lender Inputs'!G104</t>
  </si>
  <si>
    <t>Lender Inputs'!G105</t>
  </si>
  <si>
    <t>Lender Inputs'!G106</t>
  </si>
  <si>
    <t>Lender Inputs'!G107</t>
  </si>
  <si>
    <t>Lender Inputs'!G108</t>
  </si>
  <si>
    <t>Lender Inputs'!G109</t>
  </si>
  <si>
    <t>Lender Inputs'!G110</t>
  </si>
  <si>
    <t>Lender Inputs'!G111</t>
  </si>
  <si>
    <t>Lender Inputs'!G112</t>
  </si>
  <si>
    <t>Lender Inputs'!G113</t>
  </si>
  <si>
    <t>Lender Inputs'!G114</t>
  </si>
  <si>
    <t>Lender Inputs'!H96</t>
  </si>
  <si>
    <t>Lender Inputs'!H97</t>
  </si>
  <si>
    <t>Lender Inputs'!H98</t>
  </si>
  <si>
    <t>Lender Inputs'!H99</t>
  </si>
  <si>
    <t>Lender Inputs'!H100</t>
  </si>
  <si>
    <t>Lender Inputs'!H101</t>
  </si>
  <si>
    <t>Lender Inputs'!H102</t>
  </si>
  <si>
    <t>Lender Inputs'!H103</t>
  </si>
  <si>
    <t>Lender Inputs'!H104</t>
  </si>
  <si>
    <t>Lender Inputs'!H105</t>
  </si>
  <si>
    <t>Lender Inputs'!H106</t>
  </si>
  <si>
    <t>Lender Inputs'!H107</t>
  </si>
  <si>
    <t>Lender Inputs'!H108</t>
  </si>
  <si>
    <t>Lender Inputs'!H109</t>
  </si>
  <si>
    <t>Lender Inputs'!H110</t>
  </si>
  <si>
    <t>Lender Inputs'!H111</t>
  </si>
  <si>
    <t>Lender Inputs'!H112</t>
  </si>
  <si>
    <t>Lender Inputs'!H113</t>
  </si>
  <si>
    <t>Lender Inputs'!H114</t>
  </si>
  <si>
    <t>Lender Inputs'!I96</t>
  </si>
  <si>
    <t>Lender Inputs'!I97</t>
  </si>
  <si>
    <t>Lender Inputs'!I98</t>
  </si>
  <si>
    <t>Lender Inputs'!I99</t>
  </si>
  <si>
    <t>Lender Inputs'!I100</t>
  </si>
  <si>
    <t>Lender Inputs'!I101</t>
  </si>
  <si>
    <t>Lender Inputs'!I102</t>
  </si>
  <si>
    <t>Lender Inputs'!I103</t>
  </si>
  <si>
    <t>Lender Inputs'!I104</t>
  </si>
  <si>
    <t>Lender Inputs'!I105</t>
  </si>
  <si>
    <t>Lender Inputs'!I106</t>
  </si>
  <si>
    <t>Lender Inputs'!I107</t>
  </si>
  <si>
    <t>Lender Inputs'!I108</t>
  </si>
  <si>
    <t>Lender Inputs'!I109</t>
  </si>
  <si>
    <t>Lender Inputs'!I110</t>
  </si>
  <si>
    <t>Lender Inputs'!I111</t>
  </si>
  <si>
    <t>Lender Inputs'!I112</t>
  </si>
  <si>
    <t>Lender Inputs'!I113</t>
  </si>
  <si>
    <t>Lender Inputs'!I114</t>
  </si>
  <si>
    <t>Lender Inputs'!J96</t>
  </si>
  <si>
    <t>Lender Inputs'!J97</t>
  </si>
  <si>
    <t>Lender Inputs'!J98</t>
  </si>
  <si>
    <t>Lender Inputs'!J99</t>
  </si>
  <si>
    <t>Lender Inputs'!J100</t>
  </si>
  <si>
    <t>Lender Inputs'!J101</t>
  </si>
  <si>
    <t>Lender Inputs'!J102</t>
  </si>
  <si>
    <t>Lender Inputs'!J103</t>
  </si>
  <si>
    <t>Lender Inputs'!J104</t>
  </si>
  <si>
    <t>Lender Inputs'!J105</t>
  </si>
  <si>
    <t>Lender Inputs'!J106</t>
  </si>
  <si>
    <t>Lender Inputs'!J107</t>
  </si>
  <si>
    <t>Lender Inputs'!J108</t>
  </si>
  <si>
    <t>Lender Inputs'!J109</t>
  </si>
  <si>
    <t>Lender Inputs'!J110</t>
  </si>
  <si>
    <t>Lender Inputs'!J111</t>
  </si>
  <si>
    <t>Lender Inputs'!J112</t>
  </si>
  <si>
    <t>Lender Inputs'!J113</t>
  </si>
  <si>
    <t>Lender Inputs'!J114</t>
  </si>
  <si>
    <t>Lender Inputs'!K96</t>
  </si>
  <si>
    <t>Lender Inputs'!K97</t>
  </si>
  <si>
    <t>Lender Inputs'!K98</t>
  </si>
  <si>
    <t>Lender Inputs'!K99</t>
  </si>
  <si>
    <t>Lender Inputs'!K100</t>
  </si>
  <si>
    <t>Lender Inputs'!K101</t>
  </si>
  <si>
    <t>Lender Inputs'!K102</t>
  </si>
  <si>
    <t>Lender Inputs'!K103</t>
  </si>
  <si>
    <t>Lender Inputs'!K104</t>
  </si>
  <si>
    <t>Lender Inputs'!K105</t>
  </si>
  <si>
    <t>Lender Inputs'!K106</t>
  </si>
  <si>
    <t>Lender Inputs'!K107</t>
  </si>
  <si>
    <t>Lender Inputs'!K108</t>
  </si>
  <si>
    <t>Lender Inputs'!K109</t>
  </si>
  <si>
    <t>Lender Inputs'!K110</t>
  </si>
  <si>
    <t>Lender Inputs'!K111</t>
  </si>
  <si>
    <t>Lender Inputs'!K112</t>
  </si>
  <si>
    <t>Lender Inputs'!K113</t>
  </si>
  <si>
    <t>Lender Inputs'!K114</t>
  </si>
  <si>
    <t>Lender Inputs'!L96</t>
  </si>
  <si>
    <t>Lender Inputs'!L97</t>
  </si>
  <si>
    <t>Lender Inputs'!L98</t>
  </si>
  <si>
    <t>Lender Inputs'!L99</t>
  </si>
  <si>
    <t>Lender Inputs'!L100</t>
  </si>
  <si>
    <t>Lender Inputs'!L101</t>
  </si>
  <si>
    <t>Lender Inputs'!L102</t>
  </si>
  <si>
    <t>Lender Inputs'!L103</t>
  </si>
  <si>
    <t>Lender Inputs'!L104</t>
  </si>
  <si>
    <t>Lender Inputs'!L105</t>
  </si>
  <si>
    <t>Lender Inputs'!L106</t>
  </si>
  <si>
    <t>Lender Inputs'!L107</t>
  </si>
  <si>
    <t>Lender Inputs'!L108</t>
  </si>
  <si>
    <t>Lender Inputs'!L109</t>
  </si>
  <si>
    <t>Lender Inputs'!L110</t>
  </si>
  <si>
    <t>Lender Inputs'!L111</t>
  </si>
  <si>
    <t>Lender Inputs'!L112</t>
  </si>
  <si>
    <t>Lender Inputs'!L113</t>
  </si>
  <si>
    <t>Lender Inputs'!L114</t>
  </si>
  <si>
    <t>Lender Inputs'!D128</t>
  </si>
  <si>
    <t>Lender Inputs'!D129</t>
  </si>
  <si>
    <t>Lender Inputs'!D130</t>
  </si>
  <si>
    <t>Lender Inputs'!D131</t>
  </si>
  <si>
    <t>Lender Inputs'!D132</t>
  </si>
  <si>
    <t>Lender Inputs'!D133</t>
  </si>
  <si>
    <t>Lender Inputs'!D134</t>
  </si>
  <si>
    <t>Lender Inputs'!D135</t>
  </si>
  <si>
    <t>Lender Inputs'!D136</t>
  </si>
  <si>
    <t>Lender Inputs'!D137</t>
  </si>
  <si>
    <t>Lender Inputs'!D138</t>
  </si>
  <si>
    <t>Lender Inputs'!D139</t>
  </si>
  <si>
    <t>Lender Inputs'!D140</t>
  </si>
  <si>
    <t>Lender Inputs'!D141</t>
  </si>
  <si>
    <t>Lender Inputs'!D142</t>
  </si>
  <si>
    <t>Lender Inputs'!D143</t>
  </si>
  <si>
    <t>Lender Inputs'!D144</t>
  </si>
  <si>
    <t>Lender Inputs'!D145</t>
  </si>
  <si>
    <t>Lender Inputs'!D146</t>
  </si>
  <si>
    <t>Lender Inputs'!D148</t>
  </si>
  <si>
    <t>Lender Inputs'!D149</t>
  </si>
  <si>
    <t>Lender Inputs'!D150</t>
  </si>
  <si>
    <t>Lender Inputs'!D151</t>
  </si>
  <si>
    <t>Lender Inputs'!D152</t>
  </si>
  <si>
    <t>Lender Inputs'!D153</t>
  </si>
  <si>
    <t>Lender Inputs'!D154</t>
  </si>
  <si>
    <t>Lender Inputs'!D155</t>
  </si>
  <si>
    <t>Lender Inputs'!E128</t>
  </si>
  <si>
    <t>Lender Inputs'!E129</t>
  </si>
  <si>
    <t>Lender Inputs'!E130</t>
  </si>
  <si>
    <t>Lender Inputs'!E131</t>
  </si>
  <si>
    <t>Lender Inputs'!E132</t>
  </si>
  <si>
    <t>Lender Inputs'!E133</t>
  </si>
  <si>
    <t>Lender Inputs'!E134</t>
  </si>
  <si>
    <t>Lender Inputs'!E135</t>
  </si>
  <si>
    <t>Lender Inputs'!E136</t>
  </si>
  <si>
    <t>Lender Inputs'!E137</t>
  </si>
  <si>
    <t>Lender Inputs'!E138</t>
  </si>
  <si>
    <t>Lender Inputs'!E139</t>
  </si>
  <si>
    <t>Lender Inputs'!E140</t>
  </si>
  <si>
    <t>Lender Inputs'!E141</t>
  </si>
  <si>
    <t>Lender Inputs'!E142</t>
  </si>
  <si>
    <t>Lender Inputs'!E143</t>
  </si>
  <si>
    <t>Lender Inputs'!E144</t>
  </si>
  <si>
    <t>Lender Inputs'!E145</t>
  </si>
  <si>
    <t>Lender Inputs'!E146</t>
  </si>
  <si>
    <t>Lender Inputs'!E148</t>
  </si>
  <si>
    <t>Lender Inputs'!E149</t>
  </si>
  <si>
    <t>Lender Inputs'!E150</t>
  </si>
  <si>
    <t>Lender Inputs'!E151</t>
  </si>
  <si>
    <t>Lender Inputs'!E152</t>
  </si>
  <si>
    <t>Lender Inputs'!E153</t>
  </si>
  <si>
    <t>Lender Inputs'!E154</t>
  </si>
  <si>
    <t>Lender Inputs'!E155</t>
  </si>
  <si>
    <t>Lender Inputs'!F128</t>
  </si>
  <si>
    <t>Lender Inputs'!F129</t>
  </si>
  <si>
    <t>Lender Inputs'!F130</t>
  </si>
  <si>
    <t>Lender Inputs'!F131</t>
  </si>
  <si>
    <t>Lender Inputs'!F132</t>
  </si>
  <si>
    <t>Lender Inputs'!F133</t>
  </si>
  <si>
    <t>Lender Inputs'!F134</t>
  </si>
  <si>
    <t>Lender Inputs'!F135</t>
  </si>
  <si>
    <t>Lender Inputs'!F136</t>
  </si>
  <si>
    <t>Lender Inputs'!F137</t>
  </si>
  <si>
    <t>Lender Inputs'!F138</t>
  </si>
  <si>
    <t>Lender Inputs'!F139</t>
  </si>
  <si>
    <t>Lender Inputs'!F140</t>
  </si>
  <si>
    <t>Lender Inputs'!F141</t>
  </si>
  <si>
    <t>Lender Inputs'!F142</t>
  </si>
  <si>
    <t>Lender Inputs'!F143</t>
  </si>
  <si>
    <t>Lender Inputs'!F144</t>
  </si>
  <si>
    <t>Lender Inputs'!F145</t>
  </si>
  <si>
    <t>Lender Inputs'!F146</t>
  </si>
  <si>
    <t>Lender Inputs'!F148</t>
  </si>
  <si>
    <t>Lender Inputs'!F149</t>
  </si>
  <si>
    <t>Lender Inputs'!F150</t>
  </si>
  <si>
    <t>Lender Inputs'!F151</t>
  </si>
  <si>
    <t>Lender Inputs'!F152</t>
  </si>
  <si>
    <t>Lender Inputs'!F153</t>
  </si>
  <si>
    <t>Lender Inputs'!F154</t>
  </si>
  <si>
    <t>Lender Inputs'!F155</t>
  </si>
  <si>
    <t>Lender Inputs'!G128</t>
  </si>
  <si>
    <t>Lender Inputs'!G129</t>
  </si>
  <si>
    <t>Lender Inputs'!G130</t>
  </si>
  <si>
    <t>Lender Inputs'!G131</t>
  </si>
  <si>
    <t>Lender Inputs'!G132</t>
  </si>
  <si>
    <t>Lender Inputs'!G133</t>
  </si>
  <si>
    <t>Lender Inputs'!G134</t>
  </si>
  <si>
    <t>Lender Inputs'!G135</t>
  </si>
  <si>
    <t>Lender Inputs'!G136</t>
  </si>
  <si>
    <t>Lender Inputs'!G137</t>
  </si>
  <si>
    <t>Lender Inputs'!G138</t>
  </si>
  <si>
    <t>Lender Inputs'!G139</t>
  </si>
  <si>
    <t>Lender Inputs'!G140</t>
  </si>
  <si>
    <t>Lender Inputs'!G141</t>
  </si>
  <si>
    <t>Lender Inputs'!G142</t>
  </si>
  <si>
    <t>Lender Inputs'!G143</t>
  </si>
  <si>
    <t>Lender Inputs'!G144</t>
  </si>
  <si>
    <t>Lender Inputs'!G145</t>
  </si>
  <si>
    <t>Lender Inputs'!G146</t>
  </si>
  <si>
    <t>Lender Inputs'!G148</t>
  </si>
  <si>
    <t>Lender Inputs'!G149</t>
  </si>
  <si>
    <t>Lender Inputs'!G150</t>
  </si>
  <si>
    <t>Lender Inputs'!G151</t>
  </si>
  <si>
    <t>Lender Inputs'!G152</t>
  </si>
  <si>
    <t>Lender Inputs'!G153</t>
  </si>
  <si>
    <t>Lender Inputs'!G154</t>
  </si>
  <si>
    <t>Lender Inputs'!G155</t>
  </si>
  <si>
    <t>Lender Inputs'!H128</t>
  </si>
  <si>
    <t>Lender Inputs'!H129</t>
  </si>
  <si>
    <t>Lender Inputs'!H130</t>
  </si>
  <si>
    <t>Lender Inputs'!H131</t>
  </si>
  <si>
    <t>Lender Inputs'!H132</t>
  </si>
  <si>
    <t>Lender Inputs'!H133</t>
  </si>
  <si>
    <t>Lender Inputs'!H134</t>
  </si>
  <si>
    <t>Lender Inputs'!H135</t>
  </si>
  <si>
    <t>Lender Inputs'!H136</t>
  </si>
  <si>
    <t>Lender Inputs'!H137</t>
  </si>
  <si>
    <t>Lender Inputs'!H138</t>
  </si>
  <si>
    <t>Lender Inputs'!H139</t>
  </si>
  <si>
    <t>Lender Inputs'!H140</t>
  </si>
  <si>
    <t>Lender Inputs'!H141</t>
  </si>
  <si>
    <t>Lender Inputs'!H142</t>
  </si>
  <si>
    <t>Lender Inputs'!H143</t>
  </si>
  <si>
    <t>Lender Inputs'!H144</t>
  </si>
  <si>
    <t>Lender Inputs'!H145</t>
  </si>
  <si>
    <t>Lender Inputs'!H146</t>
  </si>
  <si>
    <t>Lender Inputs'!H148</t>
  </si>
  <si>
    <t>Lender Inputs'!H149</t>
  </si>
  <si>
    <t>Lender Inputs'!H150</t>
  </si>
  <si>
    <t>Lender Inputs'!H151</t>
  </si>
  <si>
    <t>Lender Inputs'!H152</t>
  </si>
  <si>
    <t>Lender Inputs'!H153</t>
  </si>
  <si>
    <t>Lender Inputs'!H154</t>
  </si>
  <si>
    <t>Lender Inputs'!H155</t>
  </si>
  <si>
    <t>Lender Inputs'!I128</t>
  </si>
  <si>
    <t>Lender Inputs'!I129</t>
  </si>
  <si>
    <t>Lender Inputs'!I130</t>
  </si>
  <si>
    <t>Lender Inputs'!I131</t>
  </si>
  <si>
    <t>Lender Inputs'!I132</t>
  </si>
  <si>
    <t>Lender Inputs'!I133</t>
  </si>
  <si>
    <t>Lender Inputs'!I134</t>
  </si>
  <si>
    <t>Lender Inputs'!I135</t>
  </si>
  <si>
    <t>Lender Inputs'!I136</t>
  </si>
  <si>
    <t>Lender Inputs'!I137</t>
  </si>
  <si>
    <t>Lender Inputs'!I138</t>
  </si>
  <si>
    <t>Lender Inputs'!I139</t>
  </si>
  <si>
    <t>Lender Inputs'!I140</t>
  </si>
  <si>
    <t>Lender Inputs'!I141</t>
  </si>
  <si>
    <t>Lender Inputs'!I142</t>
  </si>
  <si>
    <t>Lender Inputs'!I143</t>
  </si>
  <si>
    <t>Lender Inputs'!I144</t>
  </si>
  <si>
    <t>Lender Inputs'!I145</t>
  </si>
  <si>
    <t>Lender Inputs'!I146</t>
  </si>
  <si>
    <t>Lender Inputs'!I148</t>
  </si>
  <si>
    <t>Lender Inputs'!I149</t>
  </si>
  <si>
    <t>Lender Inputs'!I150</t>
  </si>
  <si>
    <t>Lender Inputs'!I151</t>
  </si>
  <si>
    <t>Lender Inputs'!I152</t>
  </si>
  <si>
    <t>Lender Inputs'!I153</t>
  </si>
  <si>
    <t>Lender Inputs'!I154</t>
  </si>
  <si>
    <t>Lender Inputs'!I155</t>
  </si>
  <si>
    <t>Lender Inputs'!J128</t>
  </si>
  <si>
    <t>Lender Inputs'!J129</t>
  </si>
  <si>
    <t>Lender Inputs'!J130</t>
  </si>
  <si>
    <t>Lender Inputs'!J131</t>
  </si>
  <si>
    <t>Lender Inputs'!J132</t>
  </si>
  <si>
    <t>Lender Inputs'!J133</t>
  </si>
  <si>
    <t>Lender Inputs'!J134</t>
  </si>
  <si>
    <t>Lender Inputs'!J135</t>
  </si>
  <si>
    <t>Lender Inputs'!J136</t>
  </si>
  <si>
    <t>Lender Inputs'!J137</t>
  </si>
  <si>
    <t>Lender Inputs'!J138</t>
  </si>
  <si>
    <t>Lender Inputs'!J139</t>
  </si>
  <si>
    <t>Lender Inputs'!J140</t>
  </si>
  <si>
    <t>Lender Inputs'!J141</t>
  </si>
  <si>
    <t>Lender Inputs'!J142</t>
  </si>
  <si>
    <t>Lender Inputs'!J143</t>
  </si>
  <si>
    <t>Lender Inputs'!J144</t>
  </si>
  <si>
    <t>Lender Inputs'!J145</t>
  </si>
  <si>
    <t>Lender Inputs'!J146</t>
  </si>
  <si>
    <t>Lender Inputs'!J148</t>
  </si>
  <si>
    <t>Lender Inputs'!J149</t>
  </si>
  <si>
    <t>Lender Inputs'!J150</t>
  </si>
  <si>
    <t>Lender Inputs'!J151</t>
  </si>
  <si>
    <t>Lender Inputs'!J152</t>
  </si>
  <si>
    <t>Lender Inputs'!J153</t>
  </si>
  <si>
    <t>Lender Inputs'!J154</t>
  </si>
  <si>
    <t>Lender Inputs'!J155</t>
  </si>
  <si>
    <t>Lender Inputs'!K128</t>
  </si>
  <si>
    <t>Lender Inputs'!K129</t>
  </si>
  <si>
    <t>Lender Inputs'!K130</t>
  </si>
  <si>
    <t>Lender Inputs'!K131</t>
  </si>
  <si>
    <t>Lender Inputs'!K132</t>
  </si>
  <si>
    <t>Lender Inputs'!K133</t>
  </si>
  <si>
    <t>Lender Inputs'!K134</t>
  </si>
  <si>
    <t>Lender Inputs'!K135</t>
  </si>
  <si>
    <t>Lender Inputs'!K136</t>
  </si>
  <si>
    <t>Lender Inputs'!K137</t>
  </si>
  <si>
    <t>Lender Inputs'!K138</t>
  </si>
  <si>
    <t>Lender Inputs'!K139</t>
  </si>
  <si>
    <t>Lender Inputs'!K140</t>
  </si>
  <si>
    <t>Lender Inputs'!K141</t>
  </si>
  <si>
    <t>Lender Inputs'!K142</t>
  </si>
  <si>
    <t>Lender Inputs'!K143</t>
  </si>
  <si>
    <t>Lender Inputs'!K144</t>
  </si>
  <si>
    <t>Lender Inputs'!K145</t>
  </si>
  <si>
    <t>Lender Inputs'!K146</t>
  </si>
  <si>
    <t>Lender Inputs'!K148</t>
  </si>
  <si>
    <t>Lender Inputs'!K149</t>
  </si>
  <si>
    <t>Lender Inputs'!K150</t>
  </si>
  <si>
    <t>Lender Inputs'!K151</t>
  </si>
  <si>
    <t>Lender Inputs'!K152</t>
  </si>
  <si>
    <t>Lender Inputs'!K153</t>
  </si>
  <si>
    <t>Lender Inputs'!K154</t>
  </si>
  <si>
    <t>Lender Inputs'!K155</t>
  </si>
  <si>
    <t>Lender Inputs'!L128</t>
  </si>
  <si>
    <t>Lender Inputs'!L129</t>
  </si>
  <si>
    <t>Lender Inputs'!L130</t>
  </si>
  <si>
    <t>Lender Inputs'!L131</t>
  </si>
  <si>
    <t>Lender Inputs'!L132</t>
  </si>
  <si>
    <t>Lender Inputs'!L133</t>
  </si>
  <si>
    <t>Lender Inputs'!L134</t>
  </si>
  <si>
    <t>Lender Inputs'!L135</t>
  </si>
  <si>
    <t>Lender Inputs'!L136</t>
  </si>
  <si>
    <t>Lender Inputs'!L137</t>
  </si>
  <si>
    <t>Lender Inputs'!L138</t>
  </si>
  <si>
    <t>Lender Inputs'!L139</t>
  </si>
  <si>
    <t>Lender Inputs'!L140</t>
  </si>
  <si>
    <t>Lender Inputs'!L141</t>
  </si>
  <si>
    <t>Lender Inputs'!L142</t>
  </si>
  <si>
    <t>Lender Inputs'!L143</t>
  </si>
  <si>
    <t>Lender Inputs'!L144</t>
  </si>
  <si>
    <t>Lender Inputs'!L145</t>
  </si>
  <si>
    <t>Lender Inputs'!L146</t>
  </si>
  <si>
    <t>Lender Inputs'!L148</t>
  </si>
  <si>
    <t>Lender Inputs'!L149</t>
  </si>
  <si>
    <t>Lender Inputs'!L150</t>
  </si>
  <si>
    <t>Lender Inputs'!L151</t>
  </si>
  <si>
    <t>Lender Inputs'!L152</t>
  </si>
  <si>
    <t>Lender Inputs'!L153</t>
  </si>
  <si>
    <t>Lender Inputs'!L154</t>
  </si>
  <si>
    <t>Lender Inputs'!L155</t>
  </si>
  <si>
    <t>Lender Inputs'!D170</t>
  </si>
  <si>
    <t>Lender Inputs'!D171</t>
  </si>
  <si>
    <t>Lender Inputs'!D172</t>
  </si>
  <si>
    <t>Lender Inputs'!D173</t>
  </si>
  <si>
    <t>Lender Inputs'!D174</t>
  </si>
  <si>
    <t>Lender Inputs'!D175</t>
  </si>
  <si>
    <t>Lender Inputs'!D176</t>
  </si>
  <si>
    <t>Lender Inputs'!D177</t>
  </si>
  <si>
    <t>Lender Inputs'!D178</t>
  </si>
  <si>
    <t>Lender Inputs'!D179</t>
  </si>
  <si>
    <t>Lender Inputs'!D180</t>
  </si>
  <si>
    <t>Lender Inputs'!D181</t>
  </si>
  <si>
    <t>Lender Inputs'!D182</t>
  </si>
  <si>
    <t>Lender Inputs'!D183</t>
  </si>
  <si>
    <t>Lender Inputs'!D184</t>
  </si>
  <si>
    <t>Lender Inputs'!D185</t>
  </si>
  <si>
    <t>Lender Inputs'!D187</t>
  </si>
  <si>
    <t>Lender Inputs'!D188</t>
  </si>
  <si>
    <t>Lender Inputs'!D189</t>
  </si>
  <si>
    <t>Lender Inputs'!E170</t>
  </si>
  <si>
    <t>Lender Inputs'!E171</t>
  </si>
  <si>
    <t>Lender Inputs'!E172</t>
  </si>
  <si>
    <t>Lender Inputs'!E173</t>
  </si>
  <si>
    <t>Lender Inputs'!E174</t>
  </si>
  <si>
    <t>Lender Inputs'!E175</t>
  </si>
  <si>
    <t>Lender Inputs'!E176</t>
  </si>
  <si>
    <t>Lender Inputs'!E177</t>
  </si>
  <si>
    <t>Lender Inputs'!E178</t>
  </si>
  <si>
    <t>Lender Inputs'!E179</t>
  </si>
  <si>
    <t>Lender Inputs'!E180</t>
  </si>
  <si>
    <t>Lender Inputs'!E181</t>
  </si>
  <si>
    <t>Lender Inputs'!E182</t>
  </si>
  <si>
    <t>Lender Inputs'!E183</t>
  </si>
  <si>
    <t>Lender Inputs'!E184</t>
  </si>
  <si>
    <t>Lender Inputs'!E185</t>
  </si>
  <si>
    <t>Lender Inputs'!E187</t>
  </si>
  <si>
    <t>Lender Inputs'!E188</t>
  </si>
  <si>
    <t>Lender Inputs'!E189</t>
  </si>
  <si>
    <t>Lender Inputs'!F170</t>
  </si>
  <si>
    <t>Lender Inputs'!F171</t>
  </si>
  <si>
    <t>Lender Inputs'!F172</t>
  </si>
  <si>
    <t>Lender Inputs'!F173</t>
  </si>
  <si>
    <t>Lender Inputs'!F174</t>
  </si>
  <si>
    <t>Lender Inputs'!F175</t>
  </si>
  <si>
    <t>Lender Inputs'!F176</t>
  </si>
  <si>
    <t>Lender Inputs'!F177</t>
  </si>
  <si>
    <t>Lender Inputs'!F178</t>
  </si>
  <si>
    <t>Lender Inputs'!F179</t>
  </si>
  <si>
    <t>Lender Inputs'!F180</t>
  </si>
  <si>
    <t>Lender Inputs'!F181</t>
  </si>
  <si>
    <t>Lender Inputs'!F182</t>
  </si>
  <si>
    <t>Lender Inputs'!F183</t>
  </si>
  <si>
    <t>Lender Inputs'!F184</t>
  </si>
  <si>
    <t>Lender Inputs'!F185</t>
  </si>
  <si>
    <t>Lender Inputs'!F187</t>
  </si>
  <si>
    <t>Lender Inputs'!F188</t>
  </si>
  <si>
    <t>Lender Inputs'!F189</t>
  </si>
  <si>
    <t>Lender Inputs'!G170</t>
  </si>
  <si>
    <t>Lender Inputs'!G171</t>
  </si>
  <si>
    <t>Lender Inputs'!G172</t>
  </si>
  <si>
    <t>Lender Inputs'!G173</t>
  </si>
  <si>
    <t>Lender Inputs'!G174</t>
  </si>
  <si>
    <t>Lender Inputs'!G175</t>
  </si>
  <si>
    <t>Lender Inputs'!G176</t>
  </si>
  <si>
    <t>Lender Inputs'!G177</t>
  </si>
  <si>
    <t>Lender Inputs'!G178</t>
  </si>
  <si>
    <t>Lender Inputs'!G179</t>
  </si>
  <si>
    <t>Lender Inputs'!G180</t>
  </si>
  <si>
    <t>Lender Inputs'!G181</t>
  </si>
  <si>
    <t>Lender Inputs'!G182</t>
  </si>
  <si>
    <t>Lender Inputs'!G183</t>
  </si>
  <si>
    <t>Lender Inputs'!G184</t>
  </si>
  <si>
    <t>Lender Inputs'!G185</t>
  </si>
  <si>
    <t>Lender Inputs'!G187</t>
  </si>
  <si>
    <t>Lender Inputs'!G188</t>
  </si>
  <si>
    <t>Lender Inputs'!G189</t>
  </si>
  <si>
    <t>Lender Inputs'!H170</t>
  </si>
  <si>
    <t>Lender Inputs'!H171</t>
  </si>
  <si>
    <t>Lender Inputs'!H172</t>
  </si>
  <si>
    <t>Lender Inputs'!H173</t>
  </si>
  <si>
    <t>Lender Inputs'!H174</t>
  </si>
  <si>
    <t>Lender Inputs'!H175</t>
  </si>
  <si>
    <t>Lender Inputs'!H176</t>
  </si>
  <si>
    <t>Lender Inputs'!H177</t>
  </si>
  <si>
    <t>Lender Inputs'!H178</t>
  </si>
  <si>
    <t>Lender Inputs'!H179</t>
  </si>
  <si>
    <t>Lender Inputs'!H180</t>
  </si>
  <si>
    <t>Lender Inputs'!H181</t>
  </si>
  <si>
    <t>Lender Inputs'!H182</t>
  </si>
  <si>
    <t>Lender Inputs'!H183</t>
  </si>
  <si>
    <t>Lender Inputs'!H184</t>
  </si>
  <si>
    <t>Lender Inputs'!H185</t>
  </si>
  <si>
    <t>Lender Inputs'!H187</t>
  </si>
  <si>
    <t>Lender Inputs'!H188</t>
  </si>
  <si>
    <t>Lender Inputs'!H189</t>
  </si>
  <si>
    <t>Lender Inputs'!I170</t>
  </si>
  <si>
    <t>Lender Inputs'!I171</t>
  </si>
  <si>
    <t>Lender Inputs'!I172</t>
  </si>
  <si>
    <t>Lender Inputs'!I173</t>
  </si>
  <si>
    <t>Lender Inputs'!I174</t>
  </si>
  <si>
    <t>Lender Inputs'!I175</t>
  </si>
  <si>
    <t>Lender Inputs'!I176</t>
  </si>
  <si>
    <t>Lender Inputs'!I177</t>
  </si>
  <si>
    <t>Lender Inputs'!I178</t>
  </si>
  <si>
    <t>Lender Inputs'!I179</t>
  </si>
  <si>
    <t>Lender Inputs'!I180</t>
  </si>
  <si>
    <t>Lender Inputs'!I181</t>
  </si>
  <si>
    <t>Lender Inputs'!I182</t>
  </si>
  <si>
    <t>Lender Inputs'!I183</t>
  </si>
  <si>
    <t>Lender Inputs'!I184</t>
  </si>
  <si>
    <t>Lender Inputs'!I185</t>
  </si>
  <si>
    <t>Lender Inputs'!I187</t>
  </si>
  <si>
    <t>Lender Inputs'!I188</t>
  </si>
  <si>
    <t>Lender Inputs'!I189</t>
  </si>
  <si>
    <t>Lender Inputs'!J170</t>
  </si>
  <si>
    <t>Lender Inputs'!J171</t>
  </si>
  <si>
    <t>Lender Inputs'!J172</t>
  </si>
  <si>
    <t>Lender Inputs'!J173</t>
  </si>
  <si>
    <t>Lender Inputs'!J174</t>
  </si>
  <si>
    <t>Lender Inputs'!J175</t>
  </si>
  <si>
    <t>Lender Inputs'!J176</t>
  </si>
  <si>
    <t>Lender Inputs'!J177</t>
  </si>
  <si>
    <t>Lender Inputs'!J178</t>
  </si>
  <si>
    <t>Lender Inputs'!J179</t>
  </si>
  <si>
    <t>Lender Inputs'!J180</t>
  </si>
  <si>
    <t>Lender Inputs'!J181</t>
  </si>
  <si>
    <t>Lender Inputs'!J182</t>
  </si>
  <si>
    <t>Lender Inputs'!J183</t>
  </si>
  <si>
    <t>Lender Inputs'!J184</t>
  </si>
  <si>
    <t>Lender Inputs'!J185</t>
  </si>
  <si>
    <t>Lender Inputs'!J187</t>
  </si>
  <si>
    <t>Lender Inputs'!J188</t>
  </si>
  <si>
    <t>Lender Inputs'!J189</t>
  </si>
  <si>
    <t>Lender Inputs'!K170</t>
  </si>
  <si>
    <t>Lender Inputs'!K171</t>
  </si>
  <si>
    <t>Lender Inputs'!K172</t>
  </si>
  <si>
    <t>Lender Inputs'!K173</t>
  </si>
  <si>
    <t>Lender Inputs'!K174</t>
  </si>
  <si>
    <t>Lender Inputs'!K175</t>
  </si>
  <si>
    <t>Lender Inputs'!K176</t>
  </si>
  <si>
    <t>Lender Inputs'!K177</t>
  </si>
  <si>
    <t>Lender Inputs'!K178</t>
  </si>
  <si>
    <t>Lender Inputs'!K179</t>
  </si>
  <si>
    <t>Lender Inputs'!K180</t>
  </si>
  <si>
    <t>Lender Inputs'!K181</t>
  </si>
  <si>
    <t>Lender Inputs'!K182</t>
  </si>
  <si>
    <t>Lender Inputs'!K183</t>
  </si>
  <si>
    <t>Lender Inputs'!K184</t>
  </si>
  <si>
    <t>Lender Inputs'!K185</t>
  </si>
  <si>
    <t>Lender Inputs'!K187</t>
  </si>
  <si>
    <t>Lender Inputs'!K188</t>
  </si>
  <si>
    <t>Lender Inputs'!K189</t>
  </si>
  <si>
    <t>Lender Inputs'!L170</t>
  </si>
  <si>
    <t>Lender Inputs'!L171</t>
  </si>
  <si>
    <t>Lender Inputs'!L172</t>
  </si>
  <si>
    <t>Lender Inputs'!L173</t>
  </si>
  <si>
    <t>Lender Inputs'!L174</t>
  </si>
  <si>
    <t>Lender Inputs'!L175</t>
  </si>
  <si>
    <t>Lender Inputs'!L176</t>
  </si>
  <si>
    <t>Lender Inputs'!L177</t>
  </si>
  <si>
    <t>Lender Inputs'!L178</t>
  </si>
  <si>
    <t>Lender Inputs'!L179</t>
  </si>
  <si>
    <t>Lender Inputs'!L180</t>
  </si>
  <si>
    <t>Lender Inputs'!L181</t>
  </si>
  <si>
    <t>Lender Inputs'!L182</t>
  </si>
  <si>
    <t>Lender Inputs'!L183</t>
  </si>
  <si>
    <t>Lender Inputs'!L184</t>
  </si>
  <si>
    <t>Lender Inputs'!L185</t>
  </si>
  <si>
    <t>Lender Inputs'!L187</t>
  </si>
  <si>
    <t>Lender Inputs'!L188</t>
  </si>
  <si>
    <t>Lender Inputs'!L189</t>
  </si>
  <si>
    <t>Lender Inputs'!O188</t>
  </si>
  <si>
    <t>Lender Inputs'!O189</t>
  </si>
  <si>
    <t>Lender Inputs'!O190</t>
  </si>
  <si>
    <t>Lender Inputs'!E203</t>
  </si>
  <si>
    <t>Lender Inputs'!E206</t>
  </si>
  <si>
    <t>Lender Inputs'!E207</t>
  </si>
  <si>
    <t>Lender Inputs'!E208</t>
  </si>
  <si>
    <t>Lender Inputs'!E209</t>
  </si>
  <si>
    <t>Lender Inputs'!E210</t>
  </si>
  <si>
    <t>Lender Inputs'!E211</t>
  </si>
  <si>
    <t>Lender Inputs'!E212</t>
  </si>
  <si>
    <t>Lender Inputs'!E213</t>
  </si>
  <si>
    <t>Lender Inputs'!E214</t>
  </si>
  <si>
    <t>Lender Inputs'!E215</t>
  </si>
  <si>
    <t>Lender Inputs'!E216</t>
  </si>
  <si>
    <t>Lender Inputs'!E217</t>
  </si>
  <si>
    <t>Lender Inputs'!E218</t>
  </si>
  <si>
    <t>Lender Inputs'!E219</t>
  </si>
  <si>
    <t>Lender Inputs'!E220</t>
  </si>
  <si>
    <t>Lender Inputs'!E221</t>
  </si>
  <si>
    <t>Lender Inputs'!E222</t>
  </si>
  <si>
    <t>Lender Inputs'!E223</t>
  </si>
  <si>
    <t>Lender Inputs'!E224</t>
  </si>
  <si>
    <t>Lender Inputs'!E225</t>
  </si>
  <si>
    <t>Lender Inputs'!E227</t>
  </si>
  <si>
    <t>Lender Inputs'!F203</t>
  </si>
  <si>
    <t>Lender Inputs'!F206</t>
  </si>
  <si>
    <t>Lender Inputs'!F207</t>
  </si>
  <si>
    <t>Lender Inputs'!F208</t>
  </si>
  <si>
    <t>Lender Inputs'!F209</t>
  </si>
  <si>
    <t>Lender Inputs'!F210</t>
  </si>
  <si>
    <t>Lender Inputs'!F211</t>
  </si>
  <si>
    <t>Lender Inputs'!F212</t>
  </si>
  <si>
    <t>Lender Inputs'!F213</t>
  </si>
  <si>
    <t>Lender Inputs'!F214</t>
  </si>
  <si>
    <t>Lender Inputs'!F215</t>
  </si>
  <si>
    <t>Lender Inputs'!F216</t>
  </si>
  <si>
    <t>Lender Inputs'!F217</t>
  </si>
  <si>
    <t>Lender Inputs'!F218</t>
  </si>
  <si>
    <t>Lender Inputs'!F219</t>
  </si>
  <si>
    <t>Lender Inputs'!F220</t>
  </si>
  <si>
    <t>Lender Inputs'!F221</t>
  </si>
  <si>
    <t>Lender Inputs'!F222</t>
  </si>
  <si>
    <t>Lender Inputs'!F223</t>
  </si>
  <si>
    <t>Lender Inputs'!F224</t>
  </si>
  <si>
    <t>Lender Inputs'!F225</t>
  </si>
  <si>
    <t>Lender Inputs'!F227</t>
  </si>
  <si>
    <t>Lender Inputs'!G203</t>
  </si>
  <si>
    <t>Lender Inputs'!G206</t>
  </si>
  <si>
    <t>Lender Inputs'!G207</t>
  </si>
  <si>
    <t>Lender Inputs'!G208</t>
  </si>
  <si>
    <t>Lender Inputs'!G209</t>
  </si>
  <si>
    <t>Lender Inputs'!G210</t>
  </si>
  <si>
    <t>Lender Inputs'!G211</t>
  </si>
  <si>
    <t>Lender Inputs'!G212</t>
  </si>
  <si>
    <t>Lender Inputs'!G213</t>
  </si>
  <si>
    <t>Lender Inputs'!G214</t>
  </si>
  <si>
    <t>Lender Inputs'!G215</t>
  </si>
  <si>
    <t>Lender Inputs'!G216</t>
  </si>
  <si>
    <t>Lender Inputs'!G217</t>
  </si>
  <si>
    <t>Lender Inputs'!G218</t>
  </si>
  <si>
    <t>Lender Inputs'!G219</t>
  </si>
  <si>
    <t>Lender Inputs'!G220</t>
  </si>
  <si>
    <t>Lender Inputs'!G221</t>
  </si>
  <si>
    <t>Lender Inputs'!G222</t>
  </si>
  <si>
    <t>Lender Inputs'!G223</t>
  </si>
  <si>
    <t>Lender Inputs'!G224</t>
  </si>
  <si>
    <t>Lender Inputs'!G225</t>
  </si>
  <si>
    <t>Lender Inputs'!G227</t>
  </si>
  <si>
    <t>Lender Inputs'!H203</t>
  </si>
  <si>
    <t>Lender Inputs'!H206</t>
  </si>
  <si>
    <t>Lender Inputs'!H207</t>
  </si>
  <si>
    <t>Lender Inputs'!H208</t>
  </si>
  <si>
    <t>Lender Inputs'!H209</t>
  </si>
  <si>
    <t>Lender Inputs'!H210</t>
  </si>
  <si>
    <t>Lender Inputs'!H211</t>
  </si>
  <si>
    <t>Lender Inputs'!H212</t>
  </si>
  <si>
    <t>Lender Inputs'!H213</t>
  </si>
  <si>
    <t>Lender Inputs'!H214</t>
  </si>
  <si>
    <t>Lender Inputs'!H215</t>
  </si>
  <si>
    <t>Lender Inputs'!H216</t>
  </si>
  <si>
    <t>Lender Inputs'!H217</t>
  </si>
  <si>
    <t>Lender Inputs'!H218</t>
  </si>
  <si>
    <t>Lender Inputs'!H219</t>
  </si>
  <si>
    <t>Lender Inputs'!H220</t>
  </si>
  <si>
    <t>Lender Inputs'!H221</t>
  </si>
  <si>
    <t>Lender Inputs'!H222</t>
  </si>
  <si>
    <t>Lender Inputs'!H223</t>
  </si>
  <si>
    <t>Lender Inputs'!H224</t>
  </si>
  <si>
    <t>Lender Inputs'!H225</t>
  </si>
  <si>
    <t>Lender Inputs'!H227</t>
  </si>
  <si>
    <t>Lender Inputs'!I203</t>
  </si>
  <si>
    <t>Lender Inputs'!I206</t>
  </si>
  <si>
    <t>Lender Inputs'!I207</t>
  </si>
  <si>
    <t>Lender Inputs'!I208</t>
  </si>
  <si>
    <t>Lender Inputs'!I209</t>
  </si>
  <si>
    <t>Lender Inputs'!I210</t>
  </si>
  <si>
    <t>Lender Inputs'!I211</t>
  </si>
  <si>
    <t>Lender Inputs'!I212</t>
  </si>
  <si>
    <t>Lender Inputs'!I213</t>
  </si>
  <si>
    <t>Lender Inputs'!I214</t>
  </si>
  <si>
    <t>Lender Inputs'!I215</t>
  </si>
  <si>
    <t>Lender Inputs'!I216</t>
  </si>
  <si>
    <t>Lender Inputs'!I217</t>
  </si>
  <si>
    <t>Lender Inputs'!I218</t>
  </si>
  <si>
    <t>Lender Inputs'!I219</t>
  </si>
  <si>
    <t>Lender Inputs'!I220</t>
  </si>
  <si>
    <t>Lender Inputs'!I221</t>
  </si>
  <si>
    <t>Lender Inputs'!I222</t>
  </si>
  <si>
    <t>Lender Inputs'!I223</t>
  </si>
  <si>
    <t>Lender Inputs'!I224</t>
  </si>
  <si>
    <t>Lender Inputs'!I225</t>
  </si>
  <si>
    <t>Lender Inputs'!I227</t>
  </si>
  <si>
    <t>Lender Inputs'!J203</t>
  </si>
  <si>
    <t>Lender Inputs'!J206</t>
  </si>
  <si>
    <t>Lender Inputs'!J207</t>
  </si>
  <si>
    <t>Lender Inputs'!J208</t>
  </si>
  <si>
    <t>Lender Inputs'!J209</t>
  </si>
  <si>
    <t>Lender Inputs'!J210</t>
  </si>
  <si>
    <t>Lender Inputs'!J211</t>
  </si>
  <si>
    <t>Lender Inputs'!J212</t>
  </si>
  <si>
    <t>Lender Inputs'!J213</t>
  </si>
  <si>
    <t>Lender Inputs'!J214</t>
  </si>
  <si>
    <t>Lender Inputs'!J215</t>
  </si>
  <si>
    <t>Lender Inputs'!J216</t>
  </si>
  <si>
    <t>Lender Inputs'!J217</t>
  </si>
  <si>
    <t>Lender Inputs'!J218</t>
  </si>
  <si>
    <t>Lender Inputs'!J219</t>
  </si>
  <si>
    <t>Lender Inputs'!J220</t>
  </si>
  <si>
    <t>Lender Inputs'!J221</t>
  </si>
  <si>
    <t>Lender Inputs'!J222</t>
  </si>
  <si>
    <t>Lender Inputs'!J223</t>
  </si>
  <si>
    <t>Lender Inputs'!J224</t>
  </si>
  <si>
    <t>Lender Inputs'!J225</t>
  </si>
  <si>
    <t>Lender Inputs'!J227</t>
  </si>
  <si>
    <t>Lender Inputs'!K203</t>
  </si>
  <si>
    <t>Lender Inputs'!K206</t>
  </si>
  <si>
    <t>Lender Inputs'!K207</t>
  </si>
  <si>
    <t>Lender Inputs'!K208</t>
  </si>
  <si>
    <t>Lender Inputs'!K209</t>
  </si>
  <si>
    <t>Lender Inputs'!K210</t>
  </si>
  <si>
    <t>Lender Inputs'!K211</t>
  </si>
  <si>
    <t>Lender Inputs'!K212</t>
  </si>
  <si>
    <t>Lender Inputs'!K213</t>
  </si>
  <si>
    <t>Lender Inputs'!K214</t>
  </si>
  <si>
    <t>Lender Inputs'!K215</t>
  </si>
  <si>
    <t>Lender Inputs'!K216</t>
  </si>
  <si>
    <t>Lender Inputs'!K217</t>
  </si>
  <si>
    <t>Lender Inputs'!K218</t>
  </si>
  <si>
    <t>Lender Inputs'!K219</t>
  </si>
  <si>
    <t>Lender Inputs'!K220</t>
  </si>
  <si>
    <t>Lender Inputs'!K221</t>
  </si>
  <si>
    <t>Lender Inputs'!K222</t>
  </si>
  <si>
    <t>Lender Inputs'!K223</t>
  </si>
  <si>
    <t>Lender Inputs'!K224</t>
  </si>
  <si>
    <t>Lender Inputs'!K225</t>
  </si>
  <si>
    <t>Lender Inputs'!K227</t>
  </si>
  <si>
    <t>Lender Inputs'!L203</t>
  </si>
  <si>
    <t>Lender Inputs'!L206</t>
  </si>
  <si>
    <t>Lender Inputs'!L207</t>
  </si>
  <si>
    <t>Lender Inputs'!L208</t>
  </si>
  <si>
    <t>Lender Inputs'!L209</t>
  </si>
  <si>
    <t>Lender Inputs'!L210</t>
  </si>
  <si>
    <t>Lender Inputs'!L211</t>
  </si>
  <si>
    <t>Lender Inputs'!L212</t>
  </si>
  <si>
    <t>Lender Inputs'!L213</t>
  </si>
  <si>
    <t>Lender Inputs'!L214</t>
  </si>
  <si>
    <t>Lender Inputs'!L215</t>
  </si>
  <si>
    <t>Lender Inputs'!L216</t>
  </si>
  <si>
    <t>Lender Inputs'!L217</t>
  </si>
  <si>
    <t>Lender Inputs'!L218</t>
  </si>
  <si>
    <t>Lender Inputs'!L219</t>
  </si>
  <si>
    <t>Lender Inputs'!L220</t>
  </si>
  <si>
    <t>Lender Inputs'!L221</t>
  </si>
  <si>
    <t>Lender Inputs'!L222</t>
  </si>
  <si>
    <t>Lender Inputs'!L223</t>
  </si>
  <si>
    <t>Lender Inputs'!L224</t>
  </si>
  <si>
    <t>Lender Inputs'!L225</t>
  </si>
  <si>
    <t>Lender Inputs'!L227</t>
  </si>
  <si>
    <t>Lender Inputs'!N206</t>
  </si>
  <si>
    <t>Lender Inputs'!N207</t>
  </si>
  <si>
    <t>Lender Inputs'!N208</t>
  </si>
  <si>
    <t>Lender Inputs'!N209</t>
  </si>
  <si>
    <t>Lender Inputs'!N210</t>
  </si>
  <si>
    <t>Lender Inputs'!N211</t>
  </si>
  <si>
    <t>Lender Inputs'!N212</t>
  </si>
  <si>
    <t>Lender Inputs'!N213</t>
  </si>
  <si>
    <t>Lender Inputs'!N214</t>
  </si>
  <si>
    <t>Lender Inputs'!N215</t>
  </si>
  <si>
    <t>Lender Inputs'!N216</t>
  </si>
  <si>
    <t>Lender Inputs'!N217</t>
  </si>
  <si>
    <t>Lender Inputs'!N218</t>
  </si>
  <si>
    <t>Lender Inputs'!N219</t>
  </si>
  <si>
    <t>Lender Inputs'!N220</t>
  </si>
  <si>
    <t>Lender Inputs'!N221</t>
  </si>
  <si>
    <t>Lender Inputs'!N222</t>
  </si>
  <si>
    <t>Lender Inputs'!N223</t>
  </si>
  <si>
    <t>Lender Inputs'!N224</t>
  </si>
  <si>
    <t>Lender Inputs'!N225</t>
  </si>
  <si>
    <t>Input Page</t>
  </si>
  <si>
    <t>Actual Location on Input Page</t>
  </si>
  <si>
    <t>Section</t>
  </si>
  <si>
    <t>Description of Input</t>
  </si>
  <si>
    <t>Output</t>
  </si>
  <si>
    <t>Inputs</t>
  </si>
  <si>
    <t>'Appraisal Inputs'!C170</t>
  </si>
  <si>
    <t>'Appraisal Inputs'!C171</t>
  </si>
  <si>
    <t>'Appraisal Inputs'!C172</t>
  </si>
  <si>
    <t>'Appraisal Inputs'!C173</t>
  </si>
  <si>
    <t>'Appraisal Inputs'!C174</t>
  </si>
  <si>
    <t>'Appraisal Inputs'!C175</t>
  </si>
  <si>
    <t>'Appraisal Inputs'!C176</t>
  </si>
  <si>
    <t>'Appraisal Inputs'!C177</t>
  </si>
  <si>
    <t>'Appraisal Inputs'!C178</t>
  </si>
  <si>
    <t>'Appraisal Inputs'!C179</t>
  </si>
  <si>
    <t>'Appraisal Inputs'!C180</t>
  </si>
  <si>
    <t>'Appraisal Inputs'!C181</t>
  </si>
  <si>
    <t>'Appraisal Inputs'!C182</t>
  </si>
  <si>
    <t>'Appraisal Inputs'!C183</t>
  </si>
  <si>
    <t>'Appraisal Inputs'!C184</t>
  </si>
  <si>
    <t>'Appraisal Inputs'!C185</t>
  </si>
  <si>
    <t>Expense Category 1</t>
  </si>
  <si>
    <t>Expense Category 2</t>
  </si>
  <si>
    <t>Expense Category 3</t>
  </si>
  <si>
    <t>Expense Category 4</t>
  </si>
  <si>
    <t>Expense Category 5</t>
  </si>
  <si>
    <t>Expense Category 6</t>
  </si>
  <si>
    <t>Expense Category 7</t>
  </si>
  <si>
    <t>Expense Category 8</t>
  </si>
  <si>
    <t>Expense Category 9</t>
  </si>
  <si>
    <t>Expense Category 10</t>
  </si>
  <si>
    <t>Expense Category 11</t>
  </si>
  <si>
    <t>Expense Category 12</t>
  </si>
  <si>
    <t>Expense Category 13</t>
  </si>
  <si>
    <t>Expense Category 14</t>
  </si>
  <si>
    <t>Expense Category 15</t>
  </si>
  <si>
    <t>Expense Category 16</t>
  </si>
  <si>
    <t>Expense Add-Backs - Itemize add-backs 1</t>
  </si>
  <si>
    <t>Expense Add-Backs - Itemize add-backs 2</t>
  </si>
  <si>
    <t>Expense Add-Backs - Itemize add-backs 3</t>
  </si>
  <si>
    <t>Expense Add-Backs - Itemize add-backs 4</t>
  </si>
  <si>
    <t>Expense Add-Backs - Itemize add-backs 5</t>
  </si>
  <si>
    <t>Expense Add-Backs - Itemize add-backs 6</t>
  </si>
  <si>
    <t>Expense Add-Backs - Itemize add-backs 7</t>
  </si>
  <si>
    <t>Expense Add-Backs - Itemize add-backs 8</t>
  </si>
  <si>
    <t>Expense Add-Backs - Itemize add-backs 9</t>
  </si>
  <si>
    <t>Expense Add-Backs - Itemize add-backs 10</t>
  </si>
  <si>
    <t>Expense Add-Backs - Itemize add-backs 11</t>
  </si>
  <si>
    <t>Expense Add-Backs - Itemize add-backs 12</t>
  </si>
  <si>
    <t>Expense Add-Backs - Itemize add-backs 13</t>
  </si>
  <si>
    <t>Expense Add-Backs - Itemize add-backs 14</t>
  </si>
  <si>
    <t>Expense Add-Backs - Itemize add-backs 15</t>
  </si>
  <si>
    <t>Expense Add-Backs - Itemize add-backs 16</t>
  </si>
  <si>
    <t>Expense Add-Backs - Itemize add-backs 17</t>
  </si>
  <si>
    <t>Expense Add-Backs - Itemize add-backs 18</t>
  </si>
  <si>
    <t>Expense Add-Backs - Itemize add-backs 19</t>
  </si>
  <si>
    <t>Expense Add-Backs - Itemize add-backs 20</t>
  </si>
  <si>
    <t>'Appraisal Inputs'!C206</t>
  </si>
  <si>
    <t>'Appraisal Inputs'!C207</t>
  </si>
  <si>
    <t>'Appraisal Inputs'!C208</t>
  </si>
  <si>
    <t>'Appraisal Inputs'!C209</t>
  </si>
  <si>
    <t>'Appraisal Inputs'!C210</t>
  </si>
  <si>
    <t>'Appraisal Inputs'!C211</t>
  </si>
  <si>
    <t>'Appraisal Inputs'!C212</t>
  </si>
  <si>
    <t>'Appraisal Inputs'!C213</t>
  </si>
  <si>
    <t>'Appraisal Inputs'!C214</t>
  </si>
  <si>
    <t>'Appraisal Inputs'!C215</t>
  </si>
  <si>
    <t>'Appraisal Inputs'!C216</t>
  </si>
  <si>
    <t>'Appraisal Inputs'!C217</t>
  </si>
  <si>
    <t>'Appraisal Inputs'!C218</t>
  </si>
  <si>
    <t>'Appraisal Inputs'!C219</t>
  </si>
  <si>
    <t>'Appraisal Inputs'!C220</t>
  </si>
  <si>
    <t>'Appraisal Inputs'!C221</t>
  </si>
  <si>
    <t>'Appraisal Inputs'!C222</t>
  </si>
  <si>
    <t>'Appraisal Inputs'!C223</t>
  </si>
  <si>
    <t>'Appraisal Inputs'!C224</t>
  </si>
  <si>
    <t>'Appraisal Inputs'!C225</t>
  </si>
  <si>
    <t>Various</t>
  </si>
  <si>
    <t>Appraisal Inputs'!D416</t>
  </si>
  <si>
    <t>Appraisal Inputs'!D421</t>
  </si>
  <si>
    <t>Appraisal Inputs'!D439</t>
  </si>
  <si>
    <t>Appraisal Inputs'!D444</t>
  </si>
  <si>
    <t>Appraisal Inputs'!E416</t>
  </si>
  <si>
    <t>Appraisal Inputs'!E421</t>
  </si>
  <si>
    <t>Appraisal Inputs'!E439</t>
  </si>
  <si>
    <t>Appraisal Inputs'!E444</t>
  </si>
  <si>
    <t>Appraisal Inputs'!F416</t>
  </si>
  <si>
    <t>Appraisal Inputs'!F421</t>
  </si>
  <si>
    <t>Appraisal Inputs'!F439</t>
  </si>
  <si>
    <t>Appraisal Inputs'!F444</t>
  </si>
  <si>
    <t>Appraisal Inputs'!G416</t>
  </si>
  <si>
    <t>Appraisal Inputs'!G421</t>
  </si>
  <si>
    <t>Appraisal Inputs'!G439</t>
  </si>
  <si>
    <t>Appraisal Inputs'!G444</t>
  </si>
  <si>
    <t>Appraisal Inputs'!H416</t>
  </si>
  <si>
    <t>Appraisal Inputs'!H421</t>
  </si>
  <si>
    <t>Appraisal Inputs'!H439</t>
  </si>
  <si>
    <t>Appraisal Inputs'!H444</t>
  </si>
  <si>
    <t>Appraisal Inputs'!I416</t>
  </si>
  <si>
    <t>Appraisal Inputs'!I421</t>
  </si>
  <si>
    <t>Appraisal Inputs'!I439</t>
  </si>
  <si>
    <t>Appraisal Inputs'!I444</t>
  </si>
  <si>
    <t>Appraisal Inputs'!J416</t>
  </si>
  <si>
    <t>Appraisal Inputs'!J421</t>
  </si>
  <si>
    <t>Appraisal Inputs'!J439</t>
  </si>
  <si>
    <t>Appraisal Inputs'!J444</t>
  </si>
  <si>
    <t>Appraisal Inputs'!K416</t>
  </si>
  <si>
    <t>Appraisal Inputs'!K421</t>
  </si>
  <si>
    <t>Appraisal Inputs'!K439</t>
  </si>
  <si>
    <t>Appraisal Inputs'!K444</t>
  </si>
  <si>
    <t>Appraisal Inputs'!L416</t>
  </si>
  <si>
    <t>Appraisal Inputs'!L421</t>
  </si>
  <si>
    <t>Appraisal Inputs'!L439</t>
  </si>
  <si>
    <t>Appraisal Inputs'!L444</t>
  </si>
  <si>
    <t>Appraisal Inputs'!M416</t>
  </si>
  <si>
    <t>Appraisal Inputs'!M421</t>
  </si>
  <si>
    <t>Appraisal Inputs'!M439</t>
  </si>
  <si>
    <t>Appraisal Inputs'!M444</t>
  </si>
  <si>
    <t>Appraisal Inputs'!N416</t>
  </si>
  <si>
    <t>Appraisal Inputs'!N421</t>
  </si>
  <si>
    <t>Appraisal Inputs'!N439</t>
  </si>
  <si>
    <t>Appraisal Inputs'!N444</t>
  </si>
  <si>
    <t>Appraisal Inputs'!O416</t>
  </si>
  <si>
    <t>Appraisal Inputs'!O421</t>
  </si>
  <si>
    <t>Appraisal Inputs'!O439</t>
  </si>
  <si>
    <t>Appraisal Inputs'!O444</t>
  </si>
  <si>
    <t>Appraisal Inputs'!P416</t>
  </si>
  <si>
    <t>Appraisal Inputs'!P421</t>
  </si>
  <si>
    <t>Appraisal Inputs'!P439</t>
  </si>
  <si>
    <t>Appraisal Inputs'!P444</t>
  </si>
  <si>
    <t>Appraisal Inputs'!Q416</t>
  </si>
  <si>
    <t>Appraisal Inputs'!Q421</t>
  </si>
  <si>
    <t>Appraisal Inputs'!Q439</t>
  </si>
  <si>
    <t>Appraisal Inputs'!Q444</t>
  </si>
  <si>
    <t>Appraisal Inputs'!R416</t>
  </si>
  <si>
    <t>Appraisal Inputs'!R421</t>
  </si>
  <si>
    <t>Appraisal Inputs'!R439</t>
  </si>
  <si>
    <t>Appraisal Inputs'!R444</t>
  </si>
  <si>
    <t>Appraisal Inputs'!S416</t>
  </si>
  <si>
    <t>Appraisal Inputs'!S421</t>
  </si>
  <si>
    <t>Appraisal Inputs'!S439</t>
  </si>
  <si>
    <t>Appraisal Inputs'!S444</t>
  </si>
  <si>
    <t>Appraisal Inputs'!T416</t>
  </si>
  <si>
    <t>Appraisal Inputs'!T421</t>
  </si>
  <si>
    <t>Appraisal Inputs'!T439</t>
  </si>
  <si>
    <t>Appraisal Inputs'!T444</t>
  </si>
  <si>
    <t>Appraisal Inputs'!U416</t>
  </si>
  <si>
    <t>Appraisal Inputs'!U421</t>
  </si>
  <si>
    <t>Appraisal Inputs'!U439</t>
  </si>
  <si>
    <t>Appraisal Inputs'!U444</t>
  </si>
  <si>
    <t>Appraisal Inputs'!V416</t>
  </si>
  <si>
    <t>Appraisal Inputs'!V421</t>
  </si>
  <si>
    <t>Appraisal Inputs'!V439</t>
  </si>
  <si>
    <t>Appraisal Inputs'!V444</t>
  </si>
  <si>
    <t>Appraisal Inputs'!W416</t>
  </si>
  <si>
    <t>Appraisal Inputs'!W421</t>
  </si>
  <si>
    <t>Appraisal Inputs'!W439</t>
  </si>
  <si>
    <t>Appraisal Inputs'!W444</t>
  </si>
  <si>
    <t>Appraisal Inputs'!D461</t>
  </si>
  <si>
    <t>Appraisal Inputs'!D472</t>
  </si>
  <si>
    <t>Appraisal Inputs'!D477</t>
  </si>
  <si>
    <t>Appraisal Inputs'!D483</t>
  </si>
  <si>
    <t>Appraisal Inputs'!D490</t>
  </si>
  <si>
    <t>Appraisal Inputs'!D494</t>
  </si>
  <si>
    <t>Appraisal Inputs'!D497</t>
  </si>
  <si>
    <t>Appraisal Inputs'!E461</t>
  </si>
  <si>
    <t>Appraisal Inputs'!E472</t>
  </si>
  <si>
    <t>Appraisal Inputs'!E477</t>
  </si>
  <si>
    <t>Appraisal Inputs'!E483</t>
  </si>
  <si>
    <t>Appraisal Inputs'!E490</t>
  </si>
  <si>
    <t>Appraisal Inputs'!E494</t>
  </si>
  <si>
    <t>Appraisal Inputs'!E497</t>
  </si>
  <si>
    <t>Appraisal Inputs'!F461</t>
  </si>
  <si>
    <t>Appraisal Inputs'!F472</t>
  </si>
  <si>
    <t>Appraisal Inputs'!F477</t>
  </si>
  <si>
    <t>Appraisal Inputs'!F483</t>
  </si>
  <si>
    <t>Appraisal Inputs'!F490</t>
  </si>
  <si>
    <t>Appraisal Inputs'!F494</t>
  </si>
  <si>
    <t>Appraisal Inputs'!F497</t>
  </si>
  <si>
    <t>Appraisal Inputs'!G461</t>
  </si>
  <si>
    <t>Appraisal Inputs'!G472</t>
  </si>
  <si>
    <t>Appraisal Inputs'!G477</t>
  </si>
  <si>
    <t>Appraisal Inputs'!G483</t>
  </si>
  <si>
    <t>Appraisal Inputs'!G490</t>
  </si>
  <si>
    <t>Appraisal Inputs'!G494</t>
  </si>
  <si>
    <t>Appraisal Inputs'!G497</t>
  </si>
  <si>
    <t>Appraisal Inputs'!H461</t>
  </si>
  <si>
    <t>Appraisal Inputs'!H472</t>
  </si>
  <si>
    <t>Appraisal Inputs'!H477</t>
  </si>
  <si>
    <t>Appraisal Inputs'!H483</t>
  </si>
  <si>
    <t>Appraisal Inputs'!H490</t>
  </si>
  <si>
    <t>Appraisal Inputs'!H494</t>
  </si>
  <si>
    <t>Appraisal Inputs'!H497</t>
  </si>
  <si>
    <t>Appraisal Inputs'!I461</t>
  </si>
  <si>
    <t>Appraisal Inputs'!I472</t>
  </si>
  <si>
    <t>Appraisal Inputs'!I477</t>
  </si>
  <si>
    <t>Appraisal Inputs'!I483</t>
  </si>
  <si>
    <t>Appraisal Inputs'!I490</t>
  </si>
  <si>
    <t>Appraisal Inputs'!I494</t>
  </si>
  <si>
    <t>Appraisal Inputs'!I497</t>
  </si>
  <si>
    <t>Appraisal Inputs'!J461</t>
  </si>
  <si>
    <t>Appraisal Inputs'!J472</t>
  </si>
  <si>
    <t>Appraisal Inputs'!J477</t>
  </si>
  <si>
    <t>Appraisal Inputs'!J483</t>
  </si>
  <si>
    <t>Appraisal Inputs'!J490</t>
  </si>
  <si>
    <t>Appraisal Inputs'!J494</t>
  </si>
  <si>
    <t>Appraisal Inputs'!J497</t>
  </si>
  <si>
    <t>Appraisal Inputs'!K461</t>
  </si>
  <si>
    <t>Appraisal Inputs'!K472</t>
  </si>
  <si>
    <t>Appraisal Inputs'!K477</t>
  </si>
  <si>
    <t>Appraisal Inputs'!K483</t>
  </si>
  <si>
    <t>Appraisal Inputs'!K490</t>
  </si>
  <si>
    <t>Appraisal Inputs'!K494</t>
  </si>
  <si>
    <t>Appraisal Inputs'!K497</t>
  </si>
  <si>
    <t>Appraisal Inputs'!L461</t>
  </si>
  <si>
    <t>Appraisal Inputs'!L472</t>
  </si>
  <si>
    <t>Appraisal Inputs'!L477</t>
  </si>
  <si>
    <t>Appraisal Inputs'!L483</t>
  </si>
  <si>
    <t>Appraisal Inputs'!L490</t>
  </si>
  <si>
    <t>Appraisal Inputs'!L494</t>
  </si>
  <si>
    <t>Appraisal Inputs'!L497</t>
  </si>
  <si>
    <t>Appraisal Inputs'!M461</t>
  </si>
  <si>
    <t>Appraisal Inputs'!M472</t>
  </si>
  <si>
    <t>Appraisal Inputs'!M477</t>
  </si>
  <si>
    <t>Appraisal Inputs'!M483</t>
  </si>
  <si>
    <t>Appraisal Inputs'!M490</t>
  </si>
  <si>
    <t>Appraisal Inputs'!M494</t>
  </si>
  <si>
    <t>Appraisal Inputs'!M497</t>
  </si>
  <si>
    <t>Appraisal Inputs'!N461</t>
  </si>
  <si>
    <t>Appraisal Inputs'!N472</t>
  </si>
  <si>
    <t>Appraisal Inputs'!N477</t>
  </si>
  <si>
    <t>Appraisal Inputs'!N483</t>
  </si>
  <si>
    <t>Appraisal Inputs'!N490</t>
  </si>
  <si>
    <t>Appraisal Inputs'!N494</t>
  </si>
  <si>
    <t>Appraisal Inputs'!N497</t>
  </si>
  <si>
    <t>Appraisal Inputs'!O461</t>
  </si>
  <si>
    <t>Appraisal Inputs'!O472</t>
  </si>
  <si>
    <t>Appraisal Inputs'!O477</t>
  </si>
  <si>
    <t>Appraisal Inputs'!O483</t>
  </si>
  <si>
    <t>Appraisal Inputs'!O490</t>
  </si>
  <si>
    <t>Appraisal Inputs'!O494</t>
  </si>
  <si>
    <t>Appraisal Inputs'!O497</t>
  </si>
  <si>
    <t>Appraisal Inputs'!P461</t>
  </si>
  <si>
    <t>Appraisal Inputs'!P472</t>
  </si>
  <si>
    <t>Appraisal Inputs'!P477</t>
  </si>
  <si>
    <t>Appraisal Inputs'!P483</t>
  </si>
  <si>
    <t>Appraisal Inputs'!P490</t>
  </si>
  <si>
    <t>Appraisal Inputs'!P494</t>
  </si>
  <si>
    <t>Appraisal Inputs'!P497</t>
  </si>
  <si>
    <t>Appraisal Inputs'!Q461</t>
  </si>
  <si>
    <t>Appraisal Inputs'!Q472</t>
  </si>
  <si>
    <t>Appraisal Inputs'!Q477</t>
  </si>
  <si>
    <t>Appraisal Inputs'!Q483</t>
  </si>
  <si>
    <t>Appraisal Inputs'!Q490</t>
  </si>
  <si>
    <t>Appraisal Inputs'!Q494</t>
  </si>
  <si>
    <t>Appraisal Inputs'!Q497</t>
  </si>
  <si>
    <t>Appraisal Inputs'!R461</t>
  </si>
  <si>
    <t>Appraisal Inputs'!R472</t>
  </si>
  <si>
    <t>Appraisal Inputs'!R477</t>
  </si>
  <si>
    <t>Appraisal Inputs'!R483</t>
  </si>
  <si>
    <t>Appraisal Inputs'!R490</t>
  </si>
  <si>
    <t>Appraisal Inputs'!R494</t>
  </si>
  <si>
    <t>Appraisal Inputs'!R497</t>
  </si>
  <si>
    <t>Appraisal Inputs'!S461</t>
  </si>
  <si>
    <t>Appraisal Inputs'!S472</t>
  </si>
  <si>
    <t>Appraisal Inputs'!S477</t>
  </si>
  <si>
    <t>Appraisal Inputs'!S483</t>
  </si>
  <si>
    <t>Appraisal Inputs'!S490</t>
  </si>
  <si>
    <t>Appraisal Inputs'!S494</t>
  </si>
  <si>
    <t>Appraisal Inputs'!S497</t>
  </si>
  <si>
    <t>Appraisal Inputs'!T461</t>
  </si>
  <si>
    <t>Appraisal Inputs'!T472</t>
  </si>
  <si>
    <t>Appraisal Inputs'!T477</t>
  </si>
  <si>
    <t>Appraisal Inputs'!T483</t>
  </si>
  <si>
    <t>Appraisal Inputs'!T490</t>
  </si>
  <si>
    <t>Appraisal Inputs'!T494</t>
  </si>
  <si>
    <t>Appraisal Inputs'!T497</t>
  </si>
  <si>
    <t>Appraisal Inputs'!U461</t>
  </si>
  <si>
    <t>Appraisal Inputs'!U472</t>
  </si>
  <si>
    <t>Appraisal Inputs'!U477</t>
  </si>
  <si>
    <t>Appraisal Inputs'!U483</t>
  </si>
  <si>
    <t>Appraisal Inputs'!U490</t>
  </si>
  <si>
    <t>Appraisal Inputs'!U494</t>
  </si>
  <si>
    <t>Appraisal Inputs'!U497</t>
  </si>
  <si>
    <t>Appraisal Inputs'!V461</t>
  </si>
  <si>
    <t>Appraisal Inputs'!V472</t>
  </si>
  <si>
    <t>Appraisal Inputs'!V477</t>
  </si>
  <si>
    <t>Appraisal Inputs'!V483</t>
  </si>
  <si>
    <t>Appraisal Inputs'!V490</t>
  </si>
  <si>
    <t>Appraisal Inputs'!V494</t>
  </si>
  <si>
    <t>Appraisal Inputs'!V497</t>
  </si>
  <si>
    <t>Appraisal Inputs'!W461</t>
  </si>
  <si>
    <t>Appraisal Inputs'!W472</t>
  </si>
  <si>
    <t>Appraisal Inputs'!W477</t>
  </si>
  <si>
    <t>Appraisal Inputs'!W483</t>
  </si>
  <si>
    <t>Appraisal Inputs'!W490</t>
  </si>
  <si>
    <t>Appraisal Inputs'!W494</t>
  </si>
  <si>
    <t>Appraisal Inputs'!W497</t>
  </si>
  <si>
    <t>Appraisal Inputs'!X461</t>
  </si>
  <si>
    <t>Appraisal Inputs'!X472</t>
  </si>
  <si>
    <t>Appraisal Inputs'!X477</t>
  </si>
  <si>
    <t>Appraisal Inputs'!X483</t>
  </si>
  <si>
    <t>Appraisal Inputs'!X490</t>
  </si>
  <si>
    <t>Appraisal Inputs'!X494</t>
  </si>
  <si>
    <t>Appraisal Inputs'!X497</t>
  </si>
  <si>
    <t>Date of Expenses</t>
  </si>
  <si>
    <t>Months in Period when Annualized</t>
  </si>
  <si>
    <t>Actual Months in Period</t>
  </si>
  <si>
    <t>Days in Period when Annualized</t>
  </si>
  <si>
    <t>Actual Days in Period</t>
  </si>
  <si>
    <t>'Appraisal Inputs'!c150</t>
  </si>
  <si>
    <t>'Appraisal Inputs'!c151</t>
  </si>
  <si>
    <t>'Appraisal Inputs'!c152</t>
  </si>
  <si>
    <t>'Appraisal Inputs'!c153</t>
  </si>
  <si>
    <t>'Appraisal Inputs'!c154</t>
  </si>
  <si>
    <t>'Appraisal Inputs'!c155</t>
  </si>
  <si>
    <t>Appraisal Inputs'!L63</t>
  </si>
  <si>
    <t>Appraisal Inputs'!L64</t>
  </si>
  <si>
    <t>Appraisal Inputs'!L65</t>
  </si>
  <si>
    <t>Appraisal Inputs'!L66</t>
  </si>
  <si>
    <t>Appraisal Inputs'!L67</t>
  </si>
  <si>
    <t>General Information</t>
  </si>
  <si>
    <t>Historic Period - Oldest</t>
  </si>
  <si>
    <t>Historic Period - Third Oldest</t>
  </si>
  <si>
    <t>Historic Period - Second Oldest</t>
  </si>
  <si>
    <t>Historic Period - Most Recent</t>
  </si>
  <si>
    <t>Appraisal Inputs'!I9</t>
  </si>
  <si>
    <t>Name of State Program - (e.g. UPL, QIPP, IGT)?</t>
  </si>
  <si>
    <t>Appraisal Inputs'!Q5</t>
  </si>
  <si>
    <t>Appraisal Inputs'!Q6</t>
  </si>
  <si>
    <t>Appraisal Inputs'!Q7</t>
  </si>
  <si>
    <t>Appraisal Inputs'!Q8</t>
  </si>
  <si>
    <t>Appraisal Inputs'!Q9</t>
  </si>
  <si>
    <t>Appraisal Inputs'!Q10</t>
  </si>
  <si>
    <t>Program</t>
  </si>
  <si>
    <t>Optional Financials 1</t>
  </si>
  <si>
    <t>Optional Financials 2</t>
  </si>
  <si>
    <t>Optional Financials 3</t>
  </si>
  <si>
    <t>Optional Financials 4</t>
  </si>
  <si>
    <t>Optional Financials 5</t>
  </si>
  <si>
    <t>Optional Financials 6</t>
  </si>
  <si>
    <t>Optional Financials 7</t>
  </si>
  <si>
    <t>Optional Financials 8</t>
  </si>
  <si>
    <t>Lender Inputs'!Q3</t>
  </si>
  <si>
    <t>Lender Inputs'!T3</t>
  </si>
  <si>
    <t>Lender Inputs'!W3</t>
  </si>
  <si>
    <t>Lender Inputs'!Q4</t>
  </si>
  <si>
    <t>Lender Inputs'!T4</t>
  </si>
  <si>
    <t>Lender Inputs'!W4</t>
  </si>
  <si>
    <t>Lender Inputs'!Q5</t>
  </si>
  <si>
    <t>Lender Inputs'!Q6</t>
  </si>
  <si>
    <t>Not Available</t>
  </si>
  <si>
    <t>Not Provided</t>
  </si>
  <si>
    <t>Not Applicable</t>
  </si>
  <si>
    <t>Does the historic period reconcile to within $1,000?</t>
  </si>
  <si>
    <t>Instructions for Filling in the Appraisal and Lender Inputs Tabs</t>
  </si>
  <si>
    <t xml:space="preserve">•Only add a 0 (zero), if that is the actual data. Do not enter a 0 (zero), or N/A, or anything else if there is no data for the specific input cell. Leave the input cell blank, or leave the dropdown at "Select ▼" if no data exists. </t>
  </si>
  <si>
    <t xml:space="preserve">•There are Notes located throughout the Appraisal and Lender Inputs pages that contain additional instructions. </t>
  </si>
  <si>
    <t xml:space="preserve">•The Inputs can be done in the Data Transfer Inputs tab or on the Appraisal and Lender Inputs tabs. If doing the inputs in the Appraisal and Lender Inputs tabs, simply overwrite the existing formula. </t>
  </si>
  <si>
    <t xml:space="preserve">•Input cells will accept formulas. For the drop down inputs, the product of the equation must equal one of the specified options. </t>
  </si>
  <si>
    <t xml:space="preserve">•Only fill in the light gray/blue cells. These are the input cells. </t>
  </si>
  <si>
    <t>Medicaid Rate Information</t>
  </si>
  <si>
    <t>Most current Medicaid Rate (as of effective or report date of appraisal)</t>
  </si>
  <si>
    <t>Effective date of the most Current Medicaid Rate</t>
  </si>
  <si>
    <t>Appraisal Inputs'!G162</t>
  </si>
  <si>
    <t>Appraisal Inputs'!G163</t>
  </si>
  <si>
    <t>Appraisal Inputs'!H162</t>
  </si>
  <si>
    <t>Appraisal Inputs'!H163</t>
  </si>
  <si>
    <t>Appraisal Inputs'!I162</t>
  </si>
  <si>
    <t>Appraisal Inputs'!I163</t>
  </si>
  <si>
    <t>Lender Inputs'!G162</t>
  </si>
  <si>
    <t>Lender Inputs'!G163</t>
  </si>
  <si>
    <t>Lender Inputs'!H162</t>
  </si>
  <si>
    <t>Lender Inputs'!H163</t>
  </si>
  <si>
    <t>Lender Inputs'!I162</t>
  </si>
  <si>
    <t>Lender Inputs'!I163</t>
  </si>
  <si>
    <t>Appraisal Inputs'!I8</t>
  </si>
  <si>
    <t>Appraisal Inputs'!I16</t>
  </si>
  <si>
    <t>Appraisal Inputs'!I17</t>
  </si>
  <si>
    <t>Appraisal Inputs'!Q11</t>
  </si>
  <si>
    <t>Appraisal Inputs'!Q12</t>
  </si>
  <si>
    <t>Lender Inputs'!N188</t>
  </si>
  <si>
    <t>Lender Inputs'!N189</t>
  </si>
  <si>
    <t>Lender Inputs'!N190</t>
  </si>
  <si>
    <t xml:space="preserve">•Extra sheets may be added if you want to include additional information. </t>
  </si>
  <si>
    <t>Appraisal Inputs'!C102</t>
  </si>
  <si>
    <t>Appraisal Inputs'!C103</t>
  </si>
  <si>
    <t>Appraisal Inputs'!C106</t>
  </si>
  <si>
    <t>Appraisal Inputs'!C107</t>
  </si>
  <si>
    <t>Appraisal Inputs'!C110</t>
  </si>
  <si>
    <t>Appraisal Inputs'!C111</t>
  </si>
  <si>
    <t>Appraisal Inputs'!C113</t>
  </si>
  <si>
    <t>Appraisal Inputs'!C114</t>
  </si>
  <si>
    <t>SN-Private-pay</t>
  </si>
  <si>
    <t>Private-pay</t>
  </si>
  <si>
    <t>Private-pay Census%</t>
  </si>
  <si>
    <t>Private-</t>
  </si>
  <si>
    <t>pay %</t>
  </si>
  <si>
    <t>Independent Living - Private-pay</t>
  </si>
  <si>
    <t>Memory Care - Private-pay</t>
  </si>
  <si>
    <t>Assisted Living/Board &amp; Care - Private-pay</t>
  </si>
  <si>
    <t>Skilled Nursing - Private-pay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</si>
</sst>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quot;$&quot;#,##0"/>
    <numFmt numFmtId="165" formatCode="0.0%"/>
    <numFmt numFmtId="166" formatCode="_(&quot;$&quot;* #,##0_);_(&quot;$&quot;* \(#,##0\);_(&quot;$&quot;* &quot;-&quot;??_);_(@_)"/>
    <numFmt numFmtId="167" formatCode="&quot;$&quot;#,##0.00"/>
    <numFmt numFmtId="168" formatCode="[$-409]mmm\-yy;@"/>
    <numFmt numFmtId="169" formatCode="&quot;$&quot;#,##0.000"/>
  </numFmts>
  <fonts count="23" x14ac:knownFonts="1">
    <font>
      <sz val="11"/>
      <color theme="1"/>
      <name val="Calibri"/>
      <family val="2"/>
      <scheme val="minor"/>
    </font>
    <font>
      <sz val="11"/>
      <color theme="1"/>
      <name val="Calibri"/>
      <family val="2"/>
      <scheme val="minor"/>
    </font>
    <font>
      <b/>
      <sz val="9"/>
      <color indexed="81"/>
      <name val="Tahoma"/>
      <family val="2"/>
    </font>
    <font>
      <sz val="9"/>
      <color indexed="81"/>
      <name val="Tahoma"/>
      <family val="2"/>
    </font>
    <font>
      <sz val="10"/>
      <name val="Arial"/>
      <family val="2"/>
    </font>
    <font>
      <sz val="10"/>
      <color rgb="FF0000FF"/>
      <name val="Calibri"/>
      <family val="2"/>
      <scheme val="minor"/>
    </font>
    <font>
      <sz val="10"/>
      <name val="Calibri"/>
      <family val="2"/>
      <scheme val="minor"/>
    </font>
    <font>
      <sz val="10"/>
      <color theme="1"/>
      <name val="Calibri"/>
      <family val="2"/>
      <scheme val="minor"/>
    </font>
    <font>
      <sz val="11"/>
      <color indexed="8"/>
      <name val="Calibri"/>
      <family val="2"/>
    </font>
    <font>
      <u/>
      <sz val="11"/>
      <color theme="10"/>
      <name val="Calibri"/>
      <family val="2"/>
      <scheme val="minor"/>
    </font>
    <font>
      <b/>
      <sz val="10"/>
      <color theme="1"/>
      <name val="Calibri"/>
      <family val="2"/>
      <scheme val="minor"/>
    </font>
    <font>
      <b/>
      <sz val="10"/>
      <name val="Calibri"/>
      <family val="2"/>
      <scheme val="minor"/>
    </font>
    <font>
      <b/>
      <sz val="12"/>
      <name val="Calibri"/>
      <family val="2"/>
      <scheme val="minor"/>
    </font>
    <font>
      <sz val="9"/>
      <name val="Calibri"/>
      <family val="2"/>
      <scheme val="minor"/>
    </font>
    <font>
      <b/>
      <sz val="12"/>
      <color theme="1"/>
      <name val="Calibri"/>
      <family val="2"/>
      <scheme val="minor"/>
    </font>
    <font>
      <sz val="9.9"/>
      <color theme="1"/>
      <name val="Calibri"/>
      <family val="2"/>
      <scheme val="minor"/>
    </font>
    <font>
      <sz val="8"/>
      <name val="Calibri"/>
      <family val="2"/>
      <scheme val="minor"/>
    </font>
    <font>
      <b/>
      <sz val="11"/>
      <color theme="1"/>
      <name val="Calibri"/>
      <family val="2"/>
      <scheme val="minor"/>
    </font>
    <font>
      <b/>
      <sz val="10"/>
      <color rgb="FF0000FF"/>
      <name val="Calibri"/>
      <family val="2"/>
      <scheme val="minor"/>
    </font>
    <font>
      <b/>
      <sz val="20"/>
      <color theme="1"/>
      <name val="Calibri"/>
      <family val="2"/>
      <scheme val="minor"/>
    </font>
    <font>
      <sz val="9"/>
      <color indexed="81"/>
      <name val="Tahoma"/>
      <charset val="1"/>
    </font>
    <font>
      <b/>
      <sz val="9"/>
      <color indexed="81"/>
      <name val="Tahoma"/>
      <charset val="1"/>
    </font>
    <font>
      <b/>
      <u/>
      <sz val="9"/>
      <color indexed="81"/>
      <name val="Tahoma"/>
      <family val="2"/>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FFFF99"/>
        <bgColor indexed="64"/>
      </patternFill>
    </fill>
    <fill>
      <patternFill patternType="solid">
        <fgColor theme="5"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auto="1"/>
      </top>
      <bottom style="double">
        <color indexed="64"/>
      </bottom>
      <diagonal/>
    </border>
    <border>
      <left style="medium">
        <color indexed="64"/>
      </left>
      <right style="medium">
        <color indexed="64"/>
      </right>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medium">
        <color indexed="64"/>
      </left>
      <right style="medium">
        <color indexed="64"/>
      </right>
      <top style="double">
        <color indexed="64"/>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top style="hair">
        <color indexed="64"/>
      </top>
      <bottom style="double">
        <color indexed="64"/>
      </bottom>
      <diagonal/>
    </border>
    <border>
      <left/>
      <right/>
      <top/>
      <bottom style="hair">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style="hair">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medium">
        <color indexed="64"/>
      </top>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double">
        <color indexed="64"/>
      </bottom>
      <diagonal/>
    </border>
    <border>
      <left/>
      <right style="medium">
        <color indexed="64"/>
      </right>
      <top style="double">
        <color indexed="64"/>
      </top>
      <bottom style="thin">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diagonal/>
    </border>
    <border>
      <left/>
      <right style="thin">
        <color indexed="64"/>
      </right>
      <top style="double">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hair">
        <color auto="1"/>
      </top>
      <bottom/>
      <diagonal/>
    </border>
    <border>
      <left/>
      <right/>
      <top/>
      <bottom style="double">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thin">
        <color indexed="64"/>
      </left>
      <right style="thin">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hair">
        <color indexed="64"/>
      </top>
      <bottom/>
      <diagonal/>
    </border>
    <border>
      <left style="medium">
        <color indexed="64"/>
      </left>
      <right/>
      <top style="double">
        <color indexed="64"/>
      </top>
      <bottom style="medium">
        <color indexed="64"/>
      </bottom>
      <diagonal/>
    </border>
    <border>
      <left/>
      <right style="thin">
        <color indexed="64"/>
      </right>
      <top style="thin">
        <color indexed="64"/>
      </top>
      <bottom style="hair">
        <color indexed="64"/>
      </bottom>
      <diagonal/>
    </border>
    <border>
      <left style="thin">
        <color indexed="64"/>
      </left>
      <right style="medium">
        <color indexed="64"/>
      </right>
      <top style="double">
        <color indexed="64"/>
      </top>
      <bottom/>
      <diagonal/>
    </border>
    <border>
      <left style="thin">
        <color indexed="64"/>
      </left>
      <right/>
      <top style="double">
        <color indexed="64"/>
      </top>
      <bottom/>
      <diagonal/>
    </border>
    <border>
      <left style="medium">
        <color indexed="64"/>
      </left>
      <right style="medium">
        <color indexed="64"/>
      </right>
      <top style="thin">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right style="thin">
        <color indexed="64"/>
      </right>
      <top style="double">
        <color indexed="64"/>
      </top>
      <bottom/>
      <diagonal/>
    </border>
    <border>
      <left style="medium">
        <color indexed="64"/>
      </left>
      <right style="thin">
        <color indexed="64"/>
      </right>
      <top style="double">
        <color indexed="64"/>
      </top>
      <bottom/>
      <diagonal/>
    </border>
    <border>
      <left/>
      <right style="thin">
        <color indexed="64"/>
      </right>
      <top style="medium">
        <color indexed="64"/>
      </top>
      <bottom style="hair">
        <color indexed="64"/>
      </bottom>
      <diagonal/>
    </border>
  </borders>
  <cellStyleXfs count="8">
    <xf numFmtId="0" fontId="0" fillId="0" borderId="0"/>
    <xf numFmtId="0" fontId="17" fillId="0" borderId="0" applyNumberFormat="0" applyFill="0" applyBorder="0" applyAlignment="0" applyProtection="0"/>
    <xf numFmtId="9" fontId="1" fillId="0" borderId="0" applyFont="0" applyFill="0" applyBorder="0" applyAlignment="0" applyProtection="0"/>
    <xf numFmtId="0" fontId="4" fillId="0" borderId="0"/>
    <xf numFmtId="44"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cellStyleXfs>
  <cellXfs count="1199">
    <xf numFmtId="0" fontId="0" fillId="0" borderId="0" xfId="0"/>
    <xf numFmtId="0" fontId="6" fillId="0" borderId="35" xfId="0" applyFont="1" applyBorder="1" applyAlignment="1">
      <alignment horizontal="center" vertical="center" wrapText="1"/>
    </xf>
    <xf numFmtId="3" fontId="5" fillId="3" borderId="2" xfId="2" applyNumberFormat="1" applyFont="1" applyFill="1" applyBorder="1" applyAlignment="1" applyProtection="1">
      <alignment shrinkToFit="1"/>
      <protection locked="0"/>
    </xf>
    <xf numFmtId="3" fontId="5" fillId="3" borderId="3" xfId="2" applyNumberFormat="1" applyFont="1" applyFill="1" applyBorder="1" applyAlignment="1" applyProtection="1">
      <alignment shrinkToFit="1"/>
      <protection locked="0"/>
    </xf>
    <xf numFmtId="3" fontId="5" fillId="3" borderId="4" xfId="2" applyNumberFormat="1" applyFont="1" applyFill="1" applyBorder="1" applyAlignment="1" applyProtection="1">
      <alignment shrinkToFit="1"/>
      <protection locked="0"/>
    </xf>
    <xf numFmtId="164" fontId="5" fillId="3" borderId="2" xfId="2" applyNumberFormat="1" applyFont="1" applyFill="1" applyBorder="1" applyAlignment="1" applyProtection="1">
      <alignment shrinkToFit="1"/>
      <protection locked="0"/>
    </xf>
    <xf numFmtId="164" fontId="5" fillId="3" borderId="3" xfId="2" applyNumberFormat="1" applyFont="1" applyFill="1" applyBorder="1" applyAlignment="1" applyProtection="1">
      <alignment shrinkToFit="1"/>
      <protection locked="0"/>
    </xf>
    <xf numFmtId="164" fontId="5" fillId="3" borderId="4" xfId="2" applyNumberFormat="1" applyFont="1" applyFill="1" applyBorder="1" applyAlignment="1" applyProtection="1">
      <alignment shrinkToFit="1"/>
      <protection locked="0"/>
    </xf>
    <xf numFmtId="164" fontId="5" fillId="3" borderId="7" xfId="2" applyNumberFormat="1" applyFont="1" applyFill="1" applyBorder="1" applyAlignment="1" applyProtection="1">
      <alignment shrinkToFit="1"/>
      <protection locked="0"/>
    </xf>
    <xf numFmtId="3" fontId="5" fillId="3" borderId="1" xfId="2" applyNumberFormat="1" applyFont="1" applyFill="1" applyBorder="1" applyAlignment="1" applyProtection="1">
      <alignment horizontal="left"/>
      <protection locked="0"/>
    </xf>
    <xf numFmtId="14" fontId="5" fillId="3" borderId="1" xfId="2" applyNumberFormat="1" applyFont="1" applyFill="1" applyBorder="1" applyAlignment="1" applyProtection="1">
      <alignment horizontal="left"/>
      <protection locked="0"/>
    </xf>
    <xf numFmtId="10" fontId="5" fillId="3" borderId="1" xfId="2" applyNumberFormat="1" applyFont="1" applyFill="1" applyBorder="1" applyAlignment="1" applyProtection="1">
      <alignment horizontal="left"/>
      <protection locked="0"/>
    </xf>
    <xf numFmtId="164" fontId="5" fillId="3" borderId="1" xfId="2" applyNumberFormat="1" applyFont="1" applyFill="1" applyBorder="1" applyAlignment="1" applyProtection="1">
      <alignment horizontal="left" shrinkToFit="1"/>
      <protection locked="0"/>
    </xf>
    <xf numFmtId="3" fontId="5" fillId="3" borderId="7" xfId="2" applyNumberFormat="1" applyFont="1" applyFill="1" applyBorder="1" applyAlignment="1" applyProtection="1">
      <alignment shrinkToFit="1"/>
      <protection locked="0"/>
    </xf>
    <xf numFmtId="3" fontId="5" fillId="0" borderId="0" xfId="2" applyNumberFormat="1" applyFont="1" applyFill="1" applyBorder="1" applyAlignment="1" applyProtection="1">
      <alignment shrinkToFit="1"/>
      <protection locked="0"/>
    </xf>
    <xf numFmtId="3" fontId="6" fillId="0" borderId="0" xfId="2" applyNumberFormat="1" applyFont="1" applyFill="1" applyBorder="1" applyAlignment="1" applyProtection="1">
      <alignment shrinkToFit="1"/>
      <protection locked="0"/>
    </xf>
    <xf numFmtId="0" fontId="6" fillId="0" borderId="0" xfId="3" applyFont="1" applyAlignment="1" applyProtection="1">
      <alignment horizontal="center" wrapText="1"/>
      <protection locked="0"/>
    </xf>
    <xf numFmtId="164" fontId="5" fillId="0" borderId="0" xfId="2" applyNumberFormat="1" applyFont="1" applyFill="1" applyBorder="1" applyAlignment="1" applyProtection="1">
      <alignment shrinkToFit="1"/>
      <protection locked="0"/>
    </xf>
    <xf numFmtId="164" fontId="6" fillId="0" borderId="0" xfId="2" applyNumberFormat="1" applyFont="1" applyFill="1" applyBorder="1" applyAlignment="1" applyProtection="1">
      <alignment shrinkToFit="1"/>
      <protection locked="0"/>
    </xf>
    <xf numFmtId="0" fontId="7" fillId="0" borderId="0" xfId="0" applyFont="1" applyAlignment="1" applyProtection="1">
      <alignment shrinkToFit="1"/>
      <protection locked="0"/>
    </xf>
    <xf numFmtId="0" fontId="7" fillId="0" borderId="0" xfId="0" applyFont="1" applyProtection="1">
      <protection locked="0"/>
    </xf>
    <xf numFmtId="0" fontId="7" fillId="0" borderId="0" xfId="0" applyFont="1" applyAlignment="1" applyProtection="1">
      <alignment horizontal="right" shrinkToFit="1"/>
      <protection locked="0"/>
    </xf>
    <xf numFmtId="0" fontId="7" fillId="0" borderId="0" xfId="0" applyFont="1" applyAlignment="1" applyProtection="1">
      <alignment horizontal="right"/>
      <protection locked="0"/>
    </xf>
    <xf numFmtId="3" fontId="6" fillId="0" borderId="0" xfId="3" applyNumberFormat="1" applyFont="1" applyAlignment="1" applyProtection="1">
      <alignment horizontal="center" wrapText="1"/>
      <protection locked="0"/>
    </xf>
    <xf numFmtId="164" fontId="7" fillId="0" borderId="0" xfId="0" applyNumberFormat="1" applyFont="1" applyProtection="1">
      <protection locked="0"/>
    </xf>
    <xf numFmtId="0" fontId="5" fillId="3" borderId="3" xfId="0" applyFont="1" applyFill="1" applyBorder="1" applyAlignment="1" applyProtection="1">
      <alignment horizontal="right" shrinkToFit="1"/>
      <protection locked="0"/>
    </xf>
    <xf numFmtId="14" fontId="5" fillId="3" borderId="7" xfId="2" applyNumberFormat="1" applyFont="1" applyFill="1" applyBorder="1" applyAlignment="1" applyProtection="1">
      <alignment shrinkToFit="1"/>
      <protection locked="0"/>
    </xf>
    <xf numFmtId="14" fontId="5" fillId="3" borderId="3" xfId="2" applyNumberFormat="1" applyFont="1" applyFill="1" applyBorder="1" applyAlignment="1" applyProtection="1">
      <alignment shrinkToFit="1"/>
      <protection locked="0"/>
    </xf>
    <xf numFmtId="3" fontId="5" fillId="3" borderId="20" xfId="2" applyNumberFormat="1" applyFont="1" applyFill="1" applyBorder="1" applyAlignment="1" applyProtection="1">
      <alignment horizontal="right" shrinkToFit="1"/>
      <protection locked="0"/>
    </xf>
    <xf numFmtId="0" fontId="5" fillId="3" borderId="4" xfId="0" applyFont="1" applyFill="1" applyBorder="1" applyAlignment="1" applyProtection="1">
      <alignment horizontal="right" shrinkToFit="1"/>
      <protection locked="0"/>
    </xf>
    <xf numFmtId="0" fontId="5" fillId="3" borderId="2" xfId="0" applyFont="1" applyFill="1" applyBorder="1" applyAlignment="1" applyProtection="1">
      <alignment horizontal="right" shrinkToFit="1"/>
      <protection locked="0"/>
    </xf>
    <xf numFmtId="164" fontId="5" fillId="3" borderId="21" xfId="2" applyNumberFormat="1" applyFont="1" applyFill="1" applyBorder="1" applyAlignment="1" applyProtection="1">
      <alignment shrinkToFit="1"/>
      <protection locked="0"/>
    </xf>
    <xf numFmtId="0" fontId="5" fillId="3" borderId="7" xfId="0" applyFont="1" applyFill="1" applyBorder="1" applyAlignment="1" applyProtection="1">
      <alignment shrinkToFit="1"/>
      <protection locked="0"/>
    </xf>
    <xf numFmtId="0" fontId="5" fillId="3" borderId="3" xfId="0" applyFont="1" applyFill="1" applyBorder="1" applyAlignment="1" applyProtection="1">
      <alignment shrinkToFit="1"/>
      <protection locked="0"/>
    </xf>
    <xf numFmtId="3" fontId="5" fillId="3" borderId="8" xfId="2" applyNumberFormat="1" applyFont="1" applyFill="1" applyBorder="1" applyAlignment="1" applyProtection="1">
      <alignment shrinkToFit="1"/>
      <protection locked="0"/>
    </xf>
    <xf numFmtId="0" fontId="7" fillId="0" borderId="12" xfId="0" applyFont="1" applyBorder="1" applyProtection="1">
      <protection locked="0"/>
    </xf>
    <xf numFmtId="0" fontId="5" fillId="0" borderId="0" xfId="0" applyFont="1" applyAlignment="1" applyProtection="1">
      <alignment horizontal="right" shrinkToFit="1"/>
      <protection locked="0"/>
    </xf>
    <xf numFmtId="0" fontId="5" fillId="0" borderId="0" xfId="0" applyFont="1" applyAlignment="1" applyProtection="1">
      <alignment shrinkToFit="1"/>
      <protection locked="0"/>
    </xf>
    <xf numFmtId="0" fontId="7" fillId="0" borderId="1" xfId="0" applyFont="1" applyBorder="1" applyAlignment="1" applyProtection="1">
      <alignment horizontal="right"/>
      <protection locked="0"/>
    </xf>
    <xf numFmtId="164" fontId="5" fillId="3" borderId="20" xfId="2" applyNumberFormat="1" applyFont="1" applyFill="1" applyBorder="1" applyAlignment="1" applyProtection="1">
      <alignment shrinkToFit="1"/>
      <protection locked="0"/>
    </xf>
    <xf numFmtId="164" fontId="5" fillId="3" borderId="1" xfId="2" applyNumberFormat="1" applyFont="1" applyFill="1" applyBorder="1" applyAlignment="1" applyProtection="1">
      <alignment shrinkToFit="1"/>
      <protection locked="0"/>
    </xf>
    <xf numFmtId="0" fontId="5" fillId="3" borderId="3" xfId="2" applyNumberFormat="1" applyFont="1" applyFill="1" applyBorder="1" applyAlignment="1" applyProtection="1">
      <alignment horizontal="right" shrinkToFit="1"/>
      <protection locked="0"/>
    </xf>
    <xf numFmtId="3" fontId="5" fillId="3" borderId="3" xfId="2" applyNumberFormat="1" applyFont="1" applyFill="1" applyBorder="1" applyAlignment="1" applyProtection="1">
      <alignment horizontal="right" shrinkToFit="1"/>
      <protection locked="0"/>
    </xf>
    <xf numFmtId="3" fontId="5" fillId="3" borderId="7" xfId="2" applyNumberFormat="1" applyFont="1" applyFill="1" applyBorder="1" applyAlignment="1" applyProtection="1">
      <alignment horizontal="right" shrinkToFit="1"/>
      <protection locked="0"/>
    </xf>
    <xf numFmtId="0" fontId="5" fillId="3" borderId="7" xfId="2" applyNumberFormat="1" applyFont="1" applyFill="1" applyBorder="1" applyAlignment="1" applyProtection="1">
      <alignment horizontal="center" textRotation="90" wrapText="1"/>
      <protection locked="0"/>
    </xf>
    <xf numFmtId="14" fontId="5" fillId="3" borderId="3" xfId="2" applyNumberFormat="1" applyFont="1" applyFill="1" applyBorder="1" applyAlignment="1" applyProtection="1">
      <alignment horizontal="right" shrinkToFit="1"/>
      <protection locked="0"/>
    </xf>
    <xf numFmtId="165" fontId="5" fillId="3" borderId="3" xfId="2" applyNumberFormat="1" applyFont="1" applyFill="1" applyBorder="1" applyAlignment="1" applyProtection="1">
      <alignment horizontal="right" shrinkToFit="1"/>
      <protection locked="0"/>
    </xf>
    <xf numFmtId="165" fontId="5" fillId="3" borderId="8" xfId="2" applyNumberFormat="1" applyFont="1" applyFill="1" applyBorder="1" applyAlignment="1" applyProtection="1">
      <alignment horizontal="right" shrinkToFit="1"/>
      <protection locked="0"/>
    </xf>
    <xf numFmtId="4" fontId="5" fillId="3" borderId="3" xfId="2" applyNumberFormat="1" applyFont="1" applyFill="1" applyBorder="1" applyAlignment="1" applyProtection="1">
      <alignment horizontal="right" shrinkToFit="1"/>
      <protection locked="0"/>
    </xf>
    <xf numFmtId="0" fontId="5" fillId="3" borderId="2" xfId="0" applyFont="1" applyFill="1" applyBorder="1" applyAlignment="1" applyProtection="1">
      <alignment horizontal="left"/>
      <protection locked="0"/>
    </xf>
    <xf numFmtId="0" fontId="5" fillId="3" borderId="3" xfId="0" applyFont="1" applyFill="1" applyBorder="1" applyAlignment="1" applyProtection="1">
      <alignment horizontal="left"/>
      <protection locked="0"/>
    </xf>
    <xf numFmtId="0" fontId="7" fillId="0" borderId="34" xfId="0" applyFont="1" applyBorder="1" applyAlignment="1" applyProtection="1">
      <alignment horizontal="centerContinuous"/>
      <protection locked="0"/>
    </xf>
    <xf numFmtId="0" fontId="7" fillId="0" borderId="35" xfId="0" applyFont="1" applyBorder="1" applyAlignment="1" applyProtection="1">
      <alignment horizontal="centerContinuous"/>
      <protection locked="0"/>
    </xf>
    <xf numFmtId="0" fontId="7" fillId="0" borderId="37" xfId="0" applyFont="1" applyBorder="1" applyAlignment="1" applyProtection="1">
      <alignment shrinkToFit="1"/>
      <protection locked="0"/>
    </xf>
    <xf numFmtId="164" fontId="6" fillId="0" borderId="51" xfId="3" applyNumberFormat="1" applyFont="1" applyBorder="1" applyAlignment="1">
      <alignment shrinkToFit="1"/>
    </xf>
    <xf numFmtId="164" fontId="6" fillId="0" borderId="53" xfId="3" applyNumberFormat="1" applyFont="1" applyBorder="1" applyAlignment="1">
      <alignment shrinkToFit="1"/>
    </xf>
    <xf numFmtId="164" fontId="6" fillId="0" borderId="9" xfId="3" applyNumberFormat="1" applyFont="1" applyBorder="1" applyAlignment="1">
      <alignment horizontal="center" wrapText="1"/>
    </xf>
    <xf numFmtId="164" fontId="7" fillId="0" borderId="57" xfId="2" applyNumberFormat="1" applyFont="1" applyFill="1" applyBorder="1" applyAlignment="1" applyProtection="1">
      <alignment horizontal="right" shrinkToFit="1"/>
      <protection locked="0"/>
    </xf>
    <xf numFmtId="164" fontId="7" fillId="0" borderId="57" xfId="2" applyNumberFormat="1" applyFont="1" applyFill="1" applyBorder="1" applyAlignment="1" applyProtection="1">
      <alignment shrinkToFit="1"/>
      <protection locked="0"/>
    </xf>
    <xf numFmtId="3" fontId="7" fillId="0" borderId="57" xfId="2" applyNumberFormat="1" applyFont="1" applyFill="1" applyBorder="1" applyAlignment="1" applyProtection="1">
      <alignment horizontal="right" shrinkToFit="1"/>
      <protection locked="0"/>
    </xf>
    <xf numFmtId="164" fontId="7" fillId="0" borderId="58" xfId="2" applyNumberFormat="1" applyFont="1" applyFill="1" applyBorder="1" applyAlignment="1" applyProtection="1">
      <alignment horizontal="right" shrinkToFit="1"/>
      <protection locked="0"/>
    </xf>
    <xf numFmtId="3" fontId="7" fillId="0" borderId="58" xfId="2" applyNumberFormat="1" applyFont="1" applyFill="1" applyBorder="1" applyAlignment="1" applyProtection="1">
      <alignment horizontal="right" shrinkToFit="1"/>
      <protection locked="0"/>
    </xf>
    <xf numFmtId="164" fontId="7" fillId="0" borderId="62" xfId="2" applyNumberFormat="1" applyFont="1" applyFill="1" applyBorder="1" applyAlignment="1" applyProtection="1">
      <alignment horizontal="right" shrinkToFit="1"/>
      <protection locked="0"/>
    </xf>
    <xf numFmtId="3" fontId="7" fillId="0" borderId="62" xfId="2" applyNumberFormat="1" applyFont="1" applyFill="1" applyBorder="1" applyAlignment="1" applyProtection="1">
      <alignment horizontal="right" shrinkToFit="1"/>
      <protection locked="0"/>
    </xf>
    <xf numFmtId="164" fontId="7" fillId="0" borderId="58" xfId="2" applyNumberFormat="1" applyFont="1" applyFill="1" applyBorder="1" applyAlignment="1" applyProtection="1">
      <alignment shrinkToFit="1"/>
      <protection locked="0"/>
    </xf>
    <xf numFmtId="164" fontId="7" fillId="0" borderId="60" xfId="2" applyNumberFormat="1" applyFont="1" applyFill="1" applyBorder="1" applyAlignment="1" applyProtection="1">
      <alignment shrinkToFit="1"/>
      <protection locked="0"/>
    </xf>
    <xf numFmtId="164" fontId="7" fillId="0" borderId="30" xfId="2" applyNumberFormat="1" applyFont="1" applyFill="1" applyBorder="1" applyAlignment="1" applyProtection="1">
      <alignment horizontal="right" shrinkToFit="1"/>
      <protection locked="0"/>
    </xf>
    <xf numFmtId="3" fontId="7" fillId="0" borderId="30" xfId="2" applyNumberFormat="1" applyFont="1" applyFill="1" applyBorder="1" applyAlignment="1" applyProtection="1">
      <alignment horizontal="right" shrinkToFit="1"/>
      <protection locked="0"/>
    </xf>
    <xf numFmtId="3" fontId="5" fillId="13" borderId="57" xfId="2" applyNumberFormat="1" applyFont="1" applyFill="1" applyBorder="1" applyAlignment="1" applyProtection="1">
      <alignment shrinkToFit="1"/>
    </xf>
    <xf numFmtId="3" fontId="5" fillId="13" borderId="58" xfId="2" applyNumberFormat="1" applyFont="1" applyFill="1" applyBorder="1" applyAlignment="1" applyProtection="1">
      <alignment shrinkToFit="1"/>
    </xf>
    <xf numFmtId="3" fontId="5" fillId="13" borderId="59" xfId="2" applyNumberFormat="1" applyFont="1" applyFill="1" applyBorder="1" applyAlignment="1" applyProtection="1">
      <alignment shrinkToFit="1"/>
    </xf>
    <xf numFmtId="3" fontId="6" fillId="0" borderId="1" xfId="3" applyNumberFormat="1" applyFont="1" applyBorder="1" applyAlignment="1">
      <alignment horizontal="center" wrapText="1"/>
    </xf>
    <xf numFmtId="165" fontId="6" fillId="2" borderId="2" xfId="2" applyNumberFormat="1" applyFont="1" applyFill="1" applyBorder="1" applyAlignment="1" applyProtection="1">
      <alignment horizontal="right" shrinkToFit="1"/>
    </xf>
    <xf numFmtId="165" fontId="6" fillId="2" borderId="3" xfId="2" applyNumberFormat="1" applyFont="1" applyFill="1" applyBorder="1" applyAlignment="1" applyProtection="1">
      <alignment horizontal="right" shrinkToFit="1"/>
    </xf>
    <xf numFmtId="165" fontId="6" fillId="2" borderId="4" xfId="2" applyNumberFormat="1" applyFont="1" applyFill="1" applyBorder="1" applyAlignment="1" applyProtection="1">
      <alignment horizontal="right" shrinkToFit="1"/>
    </xf>
    <xf numFmtId="165" fontId="6" fillId="2" borderId="6" xfId="2" applyNumberFormat="1" applyFont="1" applyFill="1" applyBorder="1" applyAlignment="1" applyProtection="1">
      <alignment horizontal="right" shrinkToFit="1"/>
    </xf>
    <xf numFmtId="165" fontId="6" fillId="2" borderId="65" xfId="2" applyNumberFormat="1" applyFont="1" applyFill="1" applyBorder="1" applyAlignment="1" applyProtection="1">
      <alignment horizontal="right" shrinkToFit="1"/>
    </xf>
    <xf numFmtId="167" fontId="6" fillId="2" borderId="52" xfId="2" applyNumberFormat="1" applyFont="1" applyFill="1" applyBorder="1" applyAlignment="1" applyProtection="1">
      <alignment horizontal="right" shrinkToFit="1"/>
    </xf>
    <xf numFmtId="167" fontId="6" fillId="2" borderId="54" xfId="2" applyNumberFormat="1" applyFont="1" applyFill="1" applyBorder="1" applyAlignment="1" applyProtection="1">
      <alignment horizontal="right" shrinkToFit="1"/>
    </xf>
    <xf numFmtId="167" fontId="6" fillId="2" borderId="55" xfId="2" applyNumberFormat="1" applyFont="1" applyFill="1" applyBorder="1" applyAlignment="1" applyProtection="1">
      <alignment horizontal="right" shrinkToFit="1"/>
    </xf>
    <xf numFmtId="167" fontId="6" fillId="2" borderId="63" xfId="2" applyNumberFormat="1" applyFont="1" applyFill="1" applyBorder="1" applyAlignment="1" applyProtection="1">
      <alignment horizontal="right" shrinkToFit="1"/>
    </xf>
    <xf numFmtId="167" fontId="6" fillId="2" borderId="64" xfId="2" applyNumberFormat="1" applyFont="1" applyFill="1" applyBorder="1" applyAlignment="1" applyProtection="1">
      <alignment horizontal="right" shrinkToFit="1"/>
    </xf>
    <xf numFmtId="164" fontId="6" fillId="12" borderId="50" xfId="3" applyNumberFormat="1" applyFont="1" applyFill="1" applyBorder="1" applyAlignment="1">
      <alignment horizontal="centerContinuous" shrinkToFit="1"/>
    </xf>
    <xf numFmtId="164" fontId="6" fillId="12" borderId="9" xfId="3" applyNumberFormat="1" applyFont="1" applyFill="1" applyBorder="1" applyAlignment="1" applyProtection="1">
      <alignment horizontal="centerContinuous" shrinkToFit="1"/>
      <protection locked="0"/>
    </xf>
    <xf numFmtId="164" fontId="6" fillId="12" borderId="41" xfId="3" applyNumberFormat="1" applyFont="1" applyFill="1" applyBorder="1" applyAlignment="1" applyProtection="1">
      <alignment horizontal="centerContinuous" shrinkToFit="1"/>
      <protection locked="0"/>
    </xf>
    <xf numFmtId="0" fontId="10" fillId="12" borderId="46" xfId="0" applyFont="1" applyFill="1" applyBorder="1" applyAlignment="1">
      <alignment horizontal="centerContinuous"/>
    </xf>
    <xf numFmtId="0" fontId="7" fillId="0" borderId="0" xfId="0" applyFont="1"/>
    <xf numFmtId="0" fontId="7" fillId="12" borderId="47" xfId="0" applyFont="1" applyFill="1" applyBorder="1" applyAlignment="1">
      <alignment horizontal="centerContinuous"/>
    </xf>
    <xf numFmtId="0" fontId="7" fillId="12" borderId="48" xfId="0" applyFont="1" applyFill="1" applyBorder="1" applyAlignment="1">
      <alignment horizontal="centerContinuous"/>
    </xf>
    <xf numFmtId="0" fontId="10" fillId="14" borderId="46" xfId="0" applyFont="1" applyFill="1" applyBorder="1" applyAlignment="1">
      <alignment horizontal="centerContinuous"/>
    </xf>
    <xf numFmtId="0" fontId="7" fillId="14" borderId="47" xfId="0" applyFont="1" applyFill="1" applyBorder="1" applyAlignment="1">
      <alignment horizontal="centerContinuous"/>
    </xf>
    <xf numFmtId="0" fontId="7" fillId="14" borderId="48" xfId="0" applyFont="1" applyFill="1" applyBorder="1" applyAlignment="1">
      <alignment horizontal="centerContinuous"/>
    </xf>
    <xf numFmtId="164" fontId="6" fillId="14" borderId="50" xfId="3" applyNumberFormat="1" applyFont="1" applyFill="1" applyBorder="1" applyAlignment="1">
      <alignment horizontal="centerContinuous" shrinkToFit="1"/>
    </xf>
    <xf numFmtId="164" fontId="6" fillId="14" borderId="9" xfId="3" applyNumberFormat="1" applyFont="1" applyFill="1" applyBorder="1" applyAlignment="1" applyProtection="1">
      <alignment horizontal="centerContinuous" shrinkToFit="1"/>
      <protection locked="0"/>
    </xf>
    <xf numFmtId="164" fontId="6" fillId="14" borderId="41" xfId="3" applyNumberFormat="1" applyFont="1" applyFill="1" applyBorder="1" applyAlignment="1" applyProtection="1">
      <alignment horizontal="centerContinuous" shrinkToFit="1"/>
      <protection locked="0"/>
    </xf>
    <xf numFmtId="0" fontId="10" fillId="15" borderId="46" xfId="0" applyFont="1" applyFill="1" applyBorder="1" applyAlignment="1">
      <alignment horizontal="centerContinuous"/>
    </xf>
    <xf numFmtId="0" fontId="7" fillId="15" borderId="47" xfId="0" applyFont="1" applyFill="1" applyBorder="1" applyAlignment="1">
      <alignment horizontal="centerContinuous"/>
    </xf>
    <xf numFmtId="0" fontId="7" fillId="15" borderId="48" xfId="0" applyFont="1" applyFill="1" applyBorder="1" applyAlignment="1">
      <alignment horizontal="centerContinuous"/>
    </xf>
    <xf numFmtId="164" fontId="6" fillId="15" borderId="50" xfId="3" applyNumberFormat="1" applyFont="1" applyFill="1" applyBorder="1" applyAlignment="1">
      <alignment horizontal="centerContinuous" shrinkToFit="1"/>
    </xf>
    <xf numFmtId="164" fontId="6" fillId="15" borderId="9" xfId="3" applyNumberFormat="1" applyFont="1" applyFill="1" applyBorder="1" applyAlignment="1" applyProtection="1">
      <alignment horizontal="centerContinuous" shrinkToFit="1"/>
      <protection locked="0"/>
    </xf>
    <xf numFmtId="164" fontId="6" fillId="15" borderId="41" xfId="3" applyNumberFormat="1" applyFont="1" applyFill="1" applyBorder="1" applyAlignment="1" applyProtection="1">
      <alignment horizontal="centerContinuous" shrinkToFit="1"/>
      <protection locked="0"/>
    </xf>
    <xf numFmtId="0" fontId="7" fillId="0" borderId="67" xfId="0" applyFont="1" applyBorder="1"/>
    <xf numFmtId="0" fontId="7" fillId="15" borderId="68" xfId="0" applyFont="1" applyFill="1" applyBorder="1" applyAlignment="1">
      <alignment horizontal="center" wrapText="1"/>
    </xf>
    <xf numFmtId="0" fontId="7" fillId="15" borderId="64" xfId="0" applyFont="1" applyFill="1" applyBorder="1" applyAlignment="1">
      <alignment horizontal="center" wrapText="1"/>
    </xf>
    <xf numFmtId="0" fontId="7" fillId="0" borderId="56" xfId="0" applyFont="1" applyBorder="1"/>
    <xf numFmtId="0" fontId="7" fillId="0" borderId="72" xfId="0" applyFont="1" applyBorder="1"/>
    <xf numFmtId="0" fontId="10" fillId="0" borderId="72" xfId="0" applyFont="1" applyBorder="1"/>
    <xf numFmtId="0" fontId="7" fillId="12" borderId="74" xfId="0" applyFont="1" applyFill="1" applyBorder="1" applyAlignment="1">
      <alignment horizontal="center" wrapText="1"/>
    </xf>
    <xf numFmtId="0" fontId="7" fillId="12" borderId="75" xfId="0" applyFont="1" applyFill="1" applyBorder="1" applyAlignment="1">
      <alignment horizontal="center" wrapText="1"/>
    </xf>
    <xf numFmtId="0" fontId="12" fillId="2" borderId="78" xfId="3" applyFont="1" applyFill="1" applyBorder="1"/>
    <xf numFmtId="0" fontId="7" fillId="0" borderId="36" xfId="0" applyFont="1" applyBorder="1"/>
    <xf numFmtId="164" fontId="6" fillId="0" borderId="79" xfId="3" applyNumberFormat="1" applyFont="1" applyBorder="1" applyAlignment="1">
      <alignment shrinkToFit="1"/>
    </xf>
    <xf numFmtId="164" fontId="6" fillId="0" borderId="69" xfId="3" applyNumberFormat="1" applyFont="1" applyBorder="1" applyAlignment="1">
      <alignment shrinkToFit="1"/>
    </xf>
    <xf numFmtId="164" fontId="11" fillId="0" borderId="73" xfId="3" applyNumberFormat="1" applyFont="1" applyBorder="1" applyAlignment="1">
      <alignment shrinkToFit="1"/>
    </xf>
    <xf numFmtId="164" fontId="6" fillId="0" borderId="87" xfId="3" applyNumberFormat="1" applyFont="1" applyBorder="1" applyAlignment="1">
      <alignment shrinkToFit="1"/>
    </xf>
    <xf numFmtId="164" fontId="11" fillId="0" borderId="87" xfId="3" applyNumberFormat="1" applyFont="1" applyBorder="1" applyAlignment="1">
      <alignment shrinkToFit="1"/>
    </xf>
    <xf numFmtId="0" fontId="10" fillId="0" borderId="80" xfId="0" applyFont="1" applyBorder="1"/>
    <xf numFmtId="0" fontId="10" fillId="0" borderId="78" xfId="0" applyFont="1" applyBorder="1"/>
    <xf numFmtId="0" fontId="7" fillId="0" borderId="78" xfId="0" applyFont="1" applyBorder="1"/>
    <xf numFmtId="0" fontId="7" fillId="0" borderId="14" xfId="0" applyFont="1" applyBorder="1"/>
    <xf numFmtId="0" fontId="7" fillId="0" borderId="50" xfId="0" applyFont="1" applyBorder="1"/>
    <xf numFmtId="3" fontId="7" fillId="0" borderId="24" xfId="0" applyNumberFormat="1" applyFont="1" applyBorder="1"/>
    <xf numFmtId="0" fontId="7" fillId="12" borderId="65" xfId="0" applyFont="1" applyFill="1" applyBorder="1" applyAlignment="1">
      <alignment horizontal="center" wrapText="1"/>
    </xf>
    <xf numFmtId="0" fontId="7" fillId="12" borderId="91" xfId="0" applyFont="1" applyFill="1" applyBorder="1" applyAlignment="1">
      <alignment horizontal="center" wrapText="1"/>
    </xf>
    <xf numFmtId="0" fontId="7" fillId="14" borderId="71" xfId="0" applyFont="1" applyFill="1" applyBorder="1" applyAlignment="1">
      <alignment horizontal="center" wrapText="1"/>
    </xf>
    <xf numFmtId="0" fontId="7" fillId="14" borderId="32" xfId="0" applyFont="1" applyFill="1" applyBorder="1" applyAlignment="1">
      <alignment horizontal="center" wrapText="1"/>
    </xf>
    <xf numFmtId="0" fontId="7" fillId="12" borderId="68" xfId="0" applyFont="1" applyFill="1" applyBorder="1" applyAlignment="1">
      <alignment horizontal="center" wrapText="1"/>
    </xf>
    <xf numFmtId="3" fontId="7" fillId="0" borderId="37" xfId="0" applyNumberFormat="1" applyFont="1" applyBorder="1" applyAlignment="1">
      <alignment horizontal="right"/>
    </xf>
    <xf numFmtId="3" fontId="7" fillId="0" borderId="5" xfId="0" applyNumberFormat="1" applyFont="1" applyBorder="1" applyAlignment="1">
      <alignment horizontal="right"/>
    </xf>
    <xf numFmtId="3" fontId="7" fillId="0" borderId="18" xfId="0" applyNumberFormat="1" applyFont="1" applyBorder="1" applyAlignment="1">
      <alignment horizontal="right"/>
    </xf>
    <xf numFmtId="3" fontId="7" fillId="0" borderId="39" xfId="0" applyNumberFormat="1" applyFont="1" applyBorder="1" applyAlignment="1">
      <alignment horizontal="right"/>
    </xf>
    <xf numFmtId="3" fontId="7" fillId="0" borderId="41" xfId="0" applyNumberFormat="1" applyFont="1" applyBorder="1" applyAlignment="1">
      <alignment horizontal="right"/>
    </xf>
    <xf numFmtId="3" fontId="7" fillId="0" borderId="25" xfId="0" applyNumberFormat="1" applyFont="1" applyBorder="1" applyAlignment="1">
      <alignment horizontal="right"/>
    </xf>
    <xf numFmtId="165" fontId="7" fillId="0" borderId="68" xfId="2" applyNumberFormat="1" applyFont="1" applyBorder="1" applyAlignment="1">
      <alignment horizontal="right"/>
    </xf>
    <xf numFmtId="165" fontId="7" fillId="0" borderId="65" xfId="2" applyNumberFormat="1" applyFont="1" applyBorder="1" applyAlignment="1">
      <alignment horizontal="right"/>
    </xf>
    <xf numFmtId="165" fontId="7" fillId="0" borderId="91" xfId="2" applyNumberFormat="1" applyFont="1" applyBorder="1" applyAlignment="1">
      <alignment horizontal="right"/>
    </xf>
    <xf numFmtId="165" fontId="7" fillId="0" borderId="64" xfId="2" applyNumberFormat="1" applyFont="1" applyBorder="1" applyAlignment="1">
      <alignment horizontal="right"/>
    </xf>
    <xf numFmtId="165" fontId="7" fillId="0" borderId="32" xfId="2" applyNumberFormat="1" applyFont="1" applyBorder="1" applyAlignment="1">
      <alignment horizontal="right"/>
    </xf>
    <xf numFmtId="0" fontId="10" fillId="0" borderId="0" xfId="0" applyFont="1"/>
    <xf numFmtId="165" fontId="7" fillId="0" borderId="25" xfId="2" applyNumberFormat="1" applyFont="1" applyBorder="1" applyAlignment="1">
      <alignment horizontal="right"/>
    </xf>
    <xf numFmtId="0" fontId="10" fillId="0" borderId="93" xfId="0" applyFont="1" applyBorder="1" applyAlignment="1">
      <alignment horizontal="center" textRotation="90" wrapText="1"/>
    </xf>
    <xf numFmtId="0" fontId="10" fillId="0" borderId="92" xfId="0" applyFont="1" applyBorder="1" applyAlignment="1">
      <alignment horizontal="center" textRotation="90" wrapText="1"/>
    </xf>
    <xf numFmtId="0" fontId="10" fillId="0" borderId="75" xfId="0" applyFont="1" applyBorder="1" applyAlignment="1">
      <alignment horizontal="center" textRotation="90" wrapText="1"/>
    </xf>
    <xf numFmtId="0" fontId="7" fillId="0" borderId="88" xfId="0" applyFont="1" applyBorder="1"/>
    <xf numFmtId="0" fontId="10" fillId="0" borderId="35" xfId="0" applyFont="1" applyBorder="1" applyAlignment="1">
      <alignment horizontal="center" textRotation="90" wrapText="1"/>
    </xf>
    <xf numFmtId="165" fontId="7" fillId="0" borderId="10" xfId="2" applyNumberFormat="1" applyFont="1" applyBorder="1" applyAlignment="1">
      <alignment horizontal="right"/>
    </xf>
    <xf numFmtId="0" fontId="7" fillId="0" borderId="40" xfId="0" applyFont="1" applyBorder="1" applyProtection="1">
      <protection locked="0"/>
    </xf>
    <xf numFmtId="0" fontId="7" fillId="0" borderId="40" xfId="0" applyFont="1" applyBorder="1"/>
    <xf numFmtId="0" fontId="7" fillId="11" borderId="11" xfId="0" applyFont="1" applyFill="1" applyBorder="1" applyAlignment="1">
      <alignment horizontal="centerContinuous"/>
    </xf>
    <xf numFmtId="0" fontId="7" fillId="0" borderId="5" xfId="0" applyFont="1" applyBorder="1" applyAlignment="1">
      <alignment horizontal="center" wrapText="1"/>
    </xf>
    <xf numFmtId="0" fontId="7" fillId="0" borderId="41" xfId="0" applyFont="1" applyBorder="1" applyAlignment="1">
      <alignment horizontal="center" wrapText="1"/>
    </xf>
    <xf numFmtId="3" fontId="7" fillId="11" borderId="1" xfId="0" applyNumberFormat="1" applyFont="1" applyFill="1" applyBorder="1" applyAlignment="1">
      <alignment horizontal="center" wrapText="1"/>
    </xf>
    <xf numFmtId="0" fontId="7" fillId="0" borderId="24" xfId="0" applyFont="1" applyBorder="1" applyProtection="1">
      <protection locked="0"/>
    </xf>
    <xf numFmtId="0" fontId="7" fillId="0" borderId="1" xfId="0" applyFont="1" applyBorder="1" applyProtection="1">
      <protection locked="0"/>
    </xf>
    <xf numFmtId="0" fontId="7" fillId="0" borderId="25" xfId="0" applyFont="1" applyBorder="1" applyProtection="1">
      <protection locked="0"/>
    </xf>
    <xf numFmtId="3" fontId="7" fillId="11" borderId="1" xfId="5" applyNumberFormat="1" applyFont="1" applyFill="1" applyBorder="1" applyAlignment="1" applyProtection="1">
      <alignment horizontal="right"/>
    </xf>
    <xf numFmtId="0" fontId="7" fillId="0" borderId="42" xfId="0" applyFont="1" applyBorder="1" applyProtection="1">
      <protection locked="0"/>
    </xf>
    <xf numFmtId="0" fontId="7" fillId="0" borderId="21" xfId="0" applyFont="1" applyBorder="1" applyProtection="1">
      <protection locked="0"/>
    </xf>
    <xf numFmtId="0" fontId="7" fillId="0" borderId="26" xfId="0" applyFont="1" applyBorder="1" applyProtection="1">
      <protection locked="0"/>
    </xf>
    <xf numFmtId="3" fontId="7" fillId="0" borderId="5" xfId="5" applyNumberFormat="1" applyFont="1" applyFill="1" applyBorder="1" applyAlignment="1" applyProtection="1">
      <alignment horizontal="right"/>
    </xf>
    <xf numFmtId="0" fontId="7" fillId="13" borderId="13" xfId="0" applyFont="1" applyFill="1" applyBorder="1" applyProtection="1">
      <protection locked="0"/>
    </xf>
    <xf numFmtId="3" fontId="7" fillId="0" borderId="1" xfId="5" applyNumberFormat="1" applyFont="1" applyFill="1" applyBorder="1" applyAlignment="1" applyProtection="1">
      <alignment horizontal="right"/>
    </xf>
    <xf numFmtId="0" fontId="7" fillId="0" borderId="27" xfId="0" applyFont="1" applyBorder="1" applyAlignment="1">
      <alignment horizontal="center"/>
    </xf>
    <xf numFmtId="0" fontId="7" fillId="13" borderId="28" xfId="0" applyFont="1" applyFill="1" applyBorder="1" applyProtection="1">
      <protection locked="0"/>
    </xf>
    <xf numFmtId="0" fontId="7" fillId="13" borderId="29" xfId="0" applyFont="1" applyFill="1" applyBorder="1" applyProtection="1">
      <protection locked="0"/>
    </xf>
    <xf numFmtId="0" fontId="7" fillId="13" borderId="30" xfId="0" applyFont="1" applyFill="1" applyBorder="1" applyProtection="1">
      <protection locked="0"/>
    </xf>
    <xf numFmtId="3" fontId="7" fillId="0" borderId="31" xfId="5" applyNumberFormat="1" applyFont="1" applyFill="1" applyBorder="1" applyAlignment="1" applyProtection="1">
      <alignment horizontal="right"/>
    </xf>
    <xf numFmtId="3" fontId="7" fillId="11" borderId="5" xfId="0" applyNumberFormat="1" applyFont="1" applyFill="1" applyBorder="1" applyAlignment="1">
      <alignment horizontal="center" wrapText="1"/>
    </xf>
    <xf numFmtId="0" fontId="10" fillId="0" borderId="37" xfId="0" applyFont="1" applyBorder="1" applyAlignment="1">
      <alignment horizontal="center"/>
    </xf>
    <xf numFmtId="0" fontId="10" fillId="0" borderId="44" xfId="0" applyFont="1" applyBorder="1" applyAlignment="1">
      <alignment horizontal="center"/>
    </xf>
    <xf numFmtId="0" fontId="7" fillId="0" borderId="11" xfId="0" applyFont="1" applyBorder="1" applyAlignment="1" applyProtection="1">
      <alignment horizontal="center" wrapText="1"/>
      <protection locked="0"/>
    </xf>
    <xf numFmtId="0" fontId="7" fillId="0" borderId="1" xfId="0" applyFont="1" applyBorder="1" applyAlignment="1" applyProtection="1">
      <alignment horizontal="center" wrapText="1"/>
      <protection locked="0"/>
    </xf>
    <xf numFmtId="0" fontId="10" fillId="0" borderId="66" xfId="0" applyFont="1" applyBorder="1"/>
    <xf numFmtId="0" fontId="7" fillId="0" borderId="49" xfId="0" applyFont="1" applyBorder="1"/>
    <xf numFmtId="3" fontId="7" fillId="0" borderId="24" xfId="0" applyNumberFormat="1" applyFont="1" applyBorder="1" applyAlignment="1">
      <alignment horizontal="right"/>
    </xf>
    <xf numFmtId="0" fontId="7" fillId="13" borderId="30" xfId="0" applyFont="1" applyFill="1" applyBorder="1" applyAlignment="1">
      <alignment horizontal="right"/>
    </xf>
    <xf numFmtId="0" fontId="7" fillId="13" borderId="72" xfId="0" applyFont="1" applyFill="1" applyBorder="1" applyAlignment="1">
      <alignment horizontal="right"/>
    </xf>
    <xf numFmtId="0" fontId="7" fillId="13" borderId="32" xfId="0" applyFont="1" applyFill="1" applyBorder="1" applyAlignment="1">
      <alignment horizontal="right"/>
    </xf>
    <xf numFmtId="164" fontId="6" fillId="0" borderId="80" xfId="3" applyNumberFormat="1" applyFont="1" applyBorder="1" applyAlignment="1">
      <alignment shrinkToFit="1"/>
    </xf>
    <xf numFmtId="0" fontId="7" fillId="0" borderId="95" xfId="0" applyFont="1" applyBorder="1"/>
    <xf numFmtId="164" fontId="6" fillId="0" borderId="78" xfId="3" applyNumberFormat="1" applyFont="1" applyBorder="1" applyAlignment="1">
      <alignment shrinkToFit="1"/>
    </xf>
    <xf numFmtId="0" fontId="7" fillId="0" borderId="115" xfId="0" applyFont="1" applyBorder="1"/>
    <xf numFmtId="0" fontId="7" fillId="0" borderId="19" xfId="0" applyFont="1" applyBorder="1"/>
    <xf numFmtId="0" fontId="7" fillId="0" borderId="116" xfId="0" applyFont="1" applyBorder="1"/>
    <xf numFmtId="0" fontId="7" fillId="13" borderId="14" xfId="0" applyFont="1" applyFill="1" applyBorder="1" applyAlignment="1">
      <alignment horizontal="centerContinuous"/>
    </xf>
    <xf numFmtId="0" fontId="7" fillId="13" borderId="78" xfId="0" applyFont="1" applyFill="1" applyBorder="1" applyAlignment="1">
      <alignment horizontal="centerContinuous"/>
    </xf>
    <xf numFmtId="0" fontId="7" fillId="13" borderId="89" xfId="0" applyFont="1" applyFill="1" applyBorder="1" applyAlignment="1">
      <alignment horizontal="centerContinuous"/>
    </xf>
    <xf numFmtId="0" fontId="7" fillId="0" borderId="0" xfId="0" applyFont="1" applyAlignment="1">
      <alignment horizontal="center" wrapText="1"/>
    </xf>
    <xf numFmtId="164" fontId="7" fillId="13" borderId="14" xfId="0" applyNumberFormat="1" applyFont="1" applyFill="1" applyBorder="1" applyAlignment="1">
      <alignment horizontal="centerContinuous"/>
    </xf>
    <xf numFmtId="164" fontId="7" fillId="13" borderId="89" xfId="0" applyNumberFormat="1" applyFont="1" applyFill="1" applyBorder="1" applyAlignment="1">
      <alignment horizontal="centerContinuous"/>
    </xf>
    <xf numFmtId="164" fontId="7" fillId="0" borderId="21" xfId="0" applyNumberFormat="1" applyFont="1" applyBorder="1" applyAlignment="1">
      <alignment horizontal="right"/>
    </xf>
    <xf numFmtId="164" fontId="7" fillId="0" borderId="1" xfId="0" applyNumberFormat="1" applyFont="1" applyBorder="1" applyAlignment="1">
      <alignment horizontal="right"/>
    </xf>
    <xf numFmtId="164" fontId="7" fillId="0" borderId="25" xfId="0" applyNumberFormat="1" applyFont="1" applyBorder="1" applyAlignment="1">
      <alignment horizontal="right"/>
    </xf>
    <xf numFmtId="164" fontId="7" fillId="0" borderId="13" xfId="0" applyNumberFormat="1" applyFont="1" applyBorder="1" applyAlignment="1">
      <alignment horizontal="right"/>
    </xf>
    <xf numFmtId="164" fontId="7" fillId="0" borderId="5" xfId="0" applyNumberFormat="1" applyFont="1" applyBorder="1" applyAlignment="1">
      <alignment horizontal="right"/>
    </xf>
    <xf numFmtId="164" fontId="7" fillId="0" borderId="39" xfId="0" applyNumberFormat="1" applyFont="1" applyBorder="1" applyAlignment="1">
      <alignment horizontal="right"/>
    </xf>
    <xf numFmtId="164" fontId="7" fillId="0" borderId="26" xfId="0" applyNumberFormat="1" applyFont="1" applyBorder="1" applyAlignment="1">
      <alignment horizontal="right"/>
    </xf>
    <xf numFmtId="164" fontId="7" fillId="0" borderId="43" xfId="0" applyNumberFormat="1" applyFont="1" applyBorder="1" applyAlignment="1">
      <alignment horizontal="right"/>
    </xf>
    <xf numFmtId="0" fontId="7" fillId="12" borderId="34" xfId="0" applyFont="1" applyFill="1" applyBorder="1" applyAlignment="1">
      <alignment horizontal="center" wrapText="1"/>
    </xf>
    <xf numFmtId="164" fontId="7" fillId="0" borderId="24" xfId="0" applyNumberFormat="1" applyFont="1" applyBorder="1" applyAlignment="1">
      <alignment horizontal="right"/>
    </xf>
    <xf numFmtId="164" fontId="7" fillId="0" borderId="42" xfId="0" applyNumberFormat="1" applyFont="1" applyBorder="1" applyAlignment="1">
      <alignment horizontal="right"/>
    </xf>
    <xf numFmtId="164" fontId="7" fillId="0" borderId="108" xfId="0" applyNumberFormat="1" applyFont="1" applyBorder="1" applyAlignment="1">
      <alignment horizontal="right"/>
    </xf>
    <xf numFmtId="164" fontId="7" fillId="0" borderId="37" xfId="0" applyNumberFormat="1" applyFont="1" applyBorder="1" applyAlignment="1">
      <alignment horizontal="right"/>
    </xf>
    <xf numFmtId="0" fontId="10" fillId="14" borderId="47" xfId="0" applyFont="1" applyFill="1" applyBorder="1" applyAlignment="1">
      <alignment horizontal="centerContinuous" shrinkToFit="1"/>
    </xf>
    <xf numFmtId="0" fontId="10" fillId="14" borderId="48" xfId="0" applyFont="1" applyFill="1" applyBorder="1" applyAlignment="1">
      <alignment horizontal="centerContinuous" shrinkToFit="1"/>
    </xf>
    <xf numFmtId="0" fontId="10" fillId="14" borderId="46" xfId="0" applyFont="1" applyFill="1" applyBorder="1" applyAlignment="1">
      <alignment horizontal="centerContinuous" shrinkToFit="1"/>
    </xf>
    <xf numFmtId="0" fontId="10" fillId="12" borderId="46" xfId="0" applyFont="1" applyFill="1" applyBorder="1" applyAlignment="1">
      <alignment horizontal="centerContinuous" shrinkToFit="1"/>
    </xf>
    <xf numFmtId="0" fontId="10" fillId="12" borderId="47" xfId="0" applyFont="1" applyFill="1" applyBorder="1" applyAlignment="1">
      <alignment horizontal="centerContinuous" shrinkToFit="1"/>
    </xf>
    <xf numFmtId="0" fontId="10" fillId="15" borderId="46" xfId="0" applyFont="1" applyFill="1" applyBorder="1" applyAlignment="1">
      <alignment horizontal="centerContinuous" shrinkToFit="1"/>
    </xf>
    <xf numFmtId="0" fontId="10" fillId="15" borderId="48" xfId="0" applyFont="1" applyFill="1" applyBorder="1" applyAlignment="1">
      <alignment horizontal="centerContinuous" shrinkToFit="1"/>
    </xf>
    <xf numFmtId="0" fontId="10" fillId="12" borderId="48" xfId="0" applyFont="1" applyFill="1" applyBorder="1" applyAlignment="1">
      <alignment horizontal="centerContinuous" shrinkToFit="1"/>
    </xf>
    <xf numFmtId="0" fontId="7" fillId="12" borderId="64" xfId="0" applyFont="1" applyFill="1" applyBorder="1" applyAlignment="1">
      <alignment horizontal="center" wrapText="1"/>
    </xf>
    <xf numFmtId="0" fontId="7" fillId="15" borderId="101" xfId="0" applyFont="1" applyFill="1" applyBorder="1" applyAlignment="1">
      <alignment horizontal="center" wrapText="1"/>
    </xf>
    <xf numFmtId="0" fontId="7" fillId="0" borderId="49" xfId="0" applyFont="1" applyBorder="1" applyAlignment="1">
      <alignment horizontal="left"/>
    </xf>
    <xf numFmtId="164" fontId="7" fillId="2" borderId="49" xfId="0" applyNumberFormat="1" applyFont="1" applyFill="1" applyBorder="1" applyAlignment="1" applyProtection="1">
      <alignment horizontal="left"/>
      <protection locked="0"/>
    </xf>
    <xf numFmtId="0" fontId="7" fillId="0" borderId="46" xfId="0" applyFont="1" applyBorder="1"/>
    <xf numFmtId="0" fontId="7" fillId="0" borderId="48" xfId="0" applyFont="1" applyBorder="1"/>
    <xf numFmtId="165" fontId="7" fillId="0" borderId="1" xfId="2" applyNumberFormat="1" applyFont="1" applyBorder="1" applyAlignment="1">
      <alignment horizontal="right"/>
    </xf>
    <xf numFmtId="165" fontId="7" fillId="0" borderId="24" xfId="2" applyNumberFormat="1" applyFont="1" applyBorder="1" applyAlignment="1">
      <alignment horizontal="right"/>
    </xf>
    <xf numFmtId="165" fontId="7" fillId="0" borderId="0" xfId="2" applyNumberFormat="1" applyFont="1" applyBorder="1" applyAlignment="1">
      <alignment horizontal="right"/>
    </xf>
    <xf numFmtId="0" fontId="7" fillId="0" borderId="121" xfId="0" applyFont="1" applyBorder="1"/>
    <xf numFmtId="3" fontId="5" fillId="0" borderId="0" xfId="2" applyNumberFormat="1" applyFont="1" applyFill="1" applyBorder="1" applyAlignment="1" applyProtection="1">
      <alignment horizontal="right" shrinkToFit="1"/>
      <protection locked="0"/>
    </xf>
    <xf numFmtId="0" fontId="7" fillId="0" borderId="0" xfId="0" applyFont="1" applyAlignment="1">
      <alignment horizontal="left" indent="1"/>
    </xf>
    <xf numFmtId="0" fontId="7" fillId="0" borderId="70" xfId="0" applyFont="1" applyBorder="1" applyAlignment="1">
      <alignment horizontal="left" indent="1"/>
    </xf>
    <xf numFmtId="0" fontId="7" fillId="0" borderId="70" xfId="0" applyFont="1" applyBorder="1"/>
    <xf numFmtId="0" fontId="7" fillId="0" borderId="70" xfId="0" applyFont="1" applyBorder="1" applyAlignment="1">
      <alignment horizontal="centerContinuous"/>
    </xf>
    <xf numFmtId="3" fontId="7" fillId="0" borderId="70" xfId="0" applyNumberFormat="1" applyFont="1" applyBorder="1" applyAlignment="1">
      <alignment horizontal="centerContinuous"/>
    </xf>
    <xf numFmtId="0" fontId="7" fillId="0" borderId="58" xfId="0" applyFont="1" applyBorder="1"/>
    <xf numFmtId="3" fontId="7" fillId="0" borderId="58" xfId="0" applyNumberFormat="1" applyFont="1" applyBorder="1" applyAlignment="1">
      <alignment horizontal="centerContinuous"/>
    </xf>
    <xf numFmtId="49" fontId="7" fillId="0" borderId="58" xfId="0" applyNumberFormat="1" applyFont="1" applyBorder="1" applyAlignment="1">
      <alignment horizontal="centerContinuous"/>
    </xf>
    <xf numFmtId="165" fontId="7" fillId="0" borderId="58" xfId="0" applyNumberFormat="1" applyFont="1" applyBorder="1" applyAlignment="1">
      <alignment horizontal="centerContinuous" wrapText="1"/>
    </xf>
    <xf numFmtId="0" fontId="7" fillId="0" borderId="58" xfId="0" applyFont="1" applyBorder="1" applyAlignment="1">
      <alignment horizontal="left" indent="1"/>
    </xf>
    <xf numFmtId="3" fontId="7" fillId="0" borderId="58" xfId="0" applyNumberFormat="1" applyFont="1" applyBorder="1" applyAlignment="1">
      <alignment horizontal="centerContinuous" wrapText="1"/>
    </xf>
    <xf numFmtId="165" fontId="7" fillId="0" borderId="58" xfId="2" applyNumberFormat="1" applyFont="1" applyBorder="1" applyAlignment="1">
      <alignment horizontal="right"/>
    </xf>
    <xf numFmtId="3" fontId="7" fillId="0" borderId="0" xfId="0" applyNumberFormat="1" applyFont="1"/>
    <xf numFmtId="49" fontId="7" fillId="0" borderId="0" xfId="0" applyNumberFormat="1" applyFont="1"/>
    <xf numFmtId="165" fontId="7" fillId="0" borderId="0" xfId="0" applyNumberFormat="1" applyFont="1" applyAlignment="1">
      <alignment horizontal="right" wrapText="1"/>
    </xf>
    <xf numFmtId="3" fontId="7" fillId="0" borderId="0" xfId="0" applyNumberFormat="1" applyFont="1" applyAlignment="1">
      <alignment horizontal="left" indent="1"/>
    </xf>
    <xf numFmtId="165" fontId="7" fillId="0" borderId="0" xfId="0" applyNumberFormat="1" applyFont="1" applyAlignment="1">
      <alignment horizontal="center" wrapText="1"/>
    </xf>
    <xf numFmtId="165" fontId="7" fillId="0" borderId="70" xfId="2" applyNumberFormat="1" applyFont="1" applyBorder="1" applyAlignment="1">
      <alignment horizontal="right"/>
    </xf>
    <xf numFmtId="3" fontId="7" fillId="0" borderId="70" xfId="0" applyNumberFormat="1" applyFont="1" applyBorder="1" applyAlignment="1">
      <alignment horizontal="centerContinuous" wrapText="1"/>
    </xf>
    <xf numFmtId="3" fontId="7" fillId="0" borderId="60" xfId="0" applyNumberFormat="1" applyFont="1" applyBorder="1" applyAlignment="1">
      <alignment horizontal="centerContinuous" wrapText="1"/>
    </xf>
    <xf numFmtId="3" fontId="7" fillId="0" borderId="60" xfId="0" applyNumberFormat="1" applyFont="1" applyBorder="1" applyAlignment="1">
      <alignment horizontal="centerContinuous"/>
    </xf>
    <xf numFmtId="165" fontId="7" fillId="0" borderId="70" xfId="0" applyNumberFormat="1" applyFont="1" applyBorder="1" applyAlignment="1">
      <alignment horizontal="centerContinuous" wrapText="1"/>
    </xf>
    <xf numFmtId="165" fontId="7" fillId="0" borderId="60" xfId="0" applyNumberFormat="1" applyFont="1" applyBorder="1" applyAlignment="1">
      <alignment horizontal="centerContinuous" wrapText="1"/>
    </xf>
    <xf numFmtId="167" fontId="7" fillId="0" borderId="14" xfId="0" applyNumberFormat="1" applyFont="1" applyBorder="1" applyAlignment="1">
      <alignment horizontal="right"/>
    </xf>
    <xf numFmtId="165" fontId="7" fillId="0" borderId="14" xfId="2" applyNumberFormat="1" applyFont="1" applyBorder="1" applyAlignment="1">
      <alignment horizontal="right"/>
    </xf>
    <xf numFmtId="164" fontId="7" fillId="0" borderId="0" xfId="0" applyNumberFormat="1" applyFont="1" applyAlignment="1">
      <alignment horizontal="right" wrapText="1"/>
    </xf>
    <xf numFmtId="167" fontId="7" fillId="0" borderId="0" xfId="0" applyNumberFormat="1" applyFont="1" applyAlignment="1">
      <alignment horizontal="right"/>
    </xf>
    <xf numFmtId="0" fontId="7" fillId="0" borderId="60" xfId="0" applyFont="1" applyBorder="1"/>
    <xf numFmtId="165" fontId="7" fillId="0" borderId="60" xfId="2" applyNumberFormat="1" applyFont="1" applyBorder="1" applyAlignment="1">
      <alignment horizontal="right"/>
    </xf>
    <xf numFmtId="167" fontId="7" fillId="0" borderId="62" xfId="0" applyNumberFormat="1" applyFont="1" applyBorder="1" applyAlignment="1">
      <alignment horizontal="right"/>
    </xf>
    <xf numFmtId="165" fontId="7" fillId="0" borderId="62" xfId="2" applyNumberFormat="1" applyFont="1" applyBorder="1" applyAlignment="1">
      <alignment horizontal="right"/>
    </xf>
    <xf numFmtId="164" fontId="7" fillId="0" borderId="60" xfId="0" applyNumberFormat="1" applyFont="1" applyBorder="1" applyAlignment="1">
      <alignment horizontal="right"/>
    </xf>
    <xf numFmtId="0" fontId="7" fillId="0" borderId="0" xfId="0" applyFont="1" applyAlignment="1">
      <alignment horizontal="right" wrapText="1"/>
    </xf>
    <xf numFmtId="3" fontId="7" fillId="0" borderId="0" xfId="0" applyNumberFormat="1" applyFont="1" applyAlignment="1">
      <alignment horizontal="right" wrapText="1"/>
    </xf>
    <xf numFmtId="14" fontId="7" fillId="0" borderId="0" xfId="0" applyNumberFormat="1" applyFont="1" applyAlignment="1">
      <alignment horizontal="right" wrapText="1"/>
    </xf>
    <xf numFmtId="164" fontId="7" fillId="0" borderId="0" xfId="0" applyNumberFormat="1" applyFont="1"/>
    <xf numFmtId="165" fontId="7" fillId="0" borderId="128" xfId="2" applyNumberFormat="1" applyFont="1" applyBorder="1" applyAlignment="1">
      <alignment horizontal="right"/>
    </xf>
    <xf numFmtId="0" fontId="7" fillId="0" borderId="62" xfId="0" applyFont="1" applyBorder="1"/>
    <xf numFmtId="14" fontId="7" fillId="0" borderId="70" xfId="0" applyNumberFormat="1" applyFont="1" applyBorder="1" applyAlignment="1">
      <alignment horizontal="centerContinuous" wrapText="1"/>
    </xf>
    <xf numFmtId="0" fontId="10" fillId="0" borderId="127" xfId="0" applyFont="1" applyBorder="1"/>
    <xf numFmtId="165" fontId="7" fillId="0" borderId="0" xfId="0" applyNumberFormat="1" applyFont="1" applyAlignment="1">
      <alignment horizontal="centerContinuous" wrapText="1"/>
    </xf>
    <xf numFmtId="164" fontId="7" fillId="0" borderId="14" xfId="0" applyNumberFormat="1" applyFont="1" applyBorder="1" applyAlignment="1">
      <alignment horizontal="right"/>
    </xf>
    <xf numFmtId="1" fontId="7" fillId="0" borderId="58" xfId="0" applyNumberFormat="1" applyFont="1" applyBorder="1" applyAlignment="1">
      <alignment horizontal="centerContinuous"/>
    </xf>
    <xf numFmtId="14" fontId="5" fillId="3" borderId="8" xfId="2" applyNumberFormat="1" applyFont="1" applyFill="1" applyBorder="1" applyAlignment="1" applyProtection="1">
      <alignment shrinkToFit="1"/>
      <protection locked="0"/>
    </xf>
    <xf numFmtId="0" fontId="7" fillId="0" borderId="129" xfId="0" applyFont="1" applyBorder="1"/>
    <xf numFmtId="0" fontId="7" fillId="0" borderId="75" xfId="0" applyFont="1" applyBorder="1" applyAlignment="1">
      <alignment horizontal="center"/>
    </xf>
    <xf numFmtId="0" fontId="7" fillId="0" borderId="46" xfId="0" applyFont="1" applyBorder="1" applyAlignment="1">
      <alignment horizontal="centerContinuous"/>
    </xf>
    <xf numFmtId="0" fontId="7" fillId="0" borderId="47" xfId="0" applyFont="1" applyBorder="1" applyAlignment="1">
      <alignment horizontal="centerContinuous"/>
    </xf>
    <xf numFmtId="0" fontId="7" fillId="0" borderId="48" xfId="0" applyFont="1" applyBorder="1" applyAlignment="1">
      <alignment horizontal="centerContinuous"/>
    </xf>
    <xf numFmtId="0" fontId="6" fillId="0" borderId="81" xfId="0" applyFont="1" applyBorder="1" applyAlignment="1" applyProtection="1">
      <alignment shrinkToFit="1"/>
      <protection locked="0"/>
    </xf>
    <xf numFmtId="3" fontId="6" fillId="0" borderId="3" xfId="0" applyNumberFormat="1" applyFont="1" applyBorder="1" applyAlignment="1" applyProtection="1">
      <alignment horizontal="center" shrinkToFit="1"/>
      <protection locked="0"/>
    </xf>
    <xf numFmtId="3" fontId="6" fillId="0" borderId="97" xfId="4" applyNumberFormat="1" applyFont="1" applyFill="1" applyBorder="1" applyAlignment="1" applyProtection="1">
      <alignment horizontal="center" shrinkToFit="1"/>
      <protection locked="0"/>
    </xf>
    <xf numFmtId="165" fontId="6" fillId="0" borderId="3" xfId="2" applyNumberFormat="1" applyFont="1" applyFill="1" applyBorder="1" applyAlignment="1" applyProtection="1">
      <alignment horizontal="center" shrinkToFit="1"/>
      <protection locked="0"/>
    </xf>
    <xf numFmtId="166" fontId="6" fillId="0" borderId="3" xfId="6" applyNumberFormat="1" applyFont="1" applyFill="1" applyBorder="1" applyAlignment="1" applyProtection="1">
      <alignment horizontal="center" shrinkToFit="1"/>
      <protection locked="0"/>
    </xf>
    <xf numFmtId="5" fontId="6" fillId="0" borderId="3" xfId="6" applyNumberFormat="1" applyFont="1" applyFill="1" applyBorder="1" applyAlignment="1" applyProtection="1">
      <alignment horizontal="center" shrinkToFit="1"/>
    </xf>
    <xf numFmtId="2" fontId="6" fillId="0" borderId="3" xfId="0" applyNumberFormat="1" applyFont="1" applyBorder="1" applyAlignment="1" applyProtection="1">
      <alignment horizontal="center" shrinkToFit="1"/>
      <protection locked="0"/>
    </xf>
    <xf numFmtId="165" fontId="6" fillId="0" borderId="3" xfId="0" applyNumberFormat="1" applyFont="1" applyBorder="1" applyAlignment="1" applyProtection="1">
      <alignment horizontal="center" shrinkToFit="1"/>
      <protection locked="0"/>
    </xf>
    <xf numFmtId="164" fontId="6" fillId="0" borderId="3" xfId="6" applyNumberFormat="1" applyFont="1" applyFill="1" applyBorder="1" applyAlignment="1" applyProtection="1">
      <alignment horizontal="center" shrinkToFit="1"/>
      <protection locked="0"/>
    </xf>
    <xf numFmtId="0" fontId="6" fillId="0" borderId="0" xfId="0" applyFont="1"/>
    <xf numFmtId="0" fontId="7" fillId="0" borderId="118" xfId="0" applyFont="1" applyBorder="1" applyProtection="1">
      <protection locked="0"/>
    </xf>
    <xf numFmtId="0" fontId="7" fillId="0" borderId="0" xfId="0" applyFont="1" applyAlignment="1">
      <alignment horizontal="right"/>
    </xf>
    <xf numFmtId="0" fontId="7" fillId="0" borderId="92"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1" xfId="0" applyFont="1" applyBorder="1"/>
    <xf numFmtId="0" fontId="7" fillId="0" borderId="14" xfId="0" applyFont="1" applyBorder="1" applyAlignment="1">
      <alignment horizontal="centerContinuous" wrapText="1"/>
    </xf>
    <xf numFmtId="164" fontId="7" fillId="0" borderId="11" xfId="0" applyNumberFormat="1" applyFont="1" applyBorder="1"/>
    <xf numFmtId="0" fontId="7" fillId="0" borderId="130" xfId="0" applyFont="1" applyBorder="1" applyAlignment="1">
      <alignment horizontal="center" wrapText="1"/>
    </xf>
    <xf numFmtId="0" fontId="7" fillId="0" borderId="38" xfId="0" applyFont="1" applyBorder="1" applyAlignment="1">
      <alignment horizontal="center" wrapText="1"/>
    </xf>
    <xf numFmtId="0" fontId="7" fillId="0" borderId="78" xfId="0" applyFont="1" applyBorder="1" applyAlignment="1">
      <alignment horizontal="centerContinuous" wrapText="1"/>
    </xf>
    <xf numFmtId="0" fontId="7" fillId="0" borderId="89" xfId="0" applyFont="1" applyBorder="1" applyAlignment="1">
      <alignment horizontal="centerContinuous" wrapText="1"/>
    </xf>
    <xf numFmtId="164" fontId="7" fillId="0" borderId="24" xfId="0" applyNumberFormat="1" applyFont="1" applyBorder="1"/>
    <xf numFmtId="0" fontId="7" fillId="0" borderId="92" xfId="0" applyFont="1" applyBorder="1" applyAlignment="1">
      <alignment horizontal="center" wrapText="1"/>
    </xf>
    <xf numFmtId="0" fontId="7" fillId="0" borderId="75" xfId="0" applyFont="1" applyBorder="1" applyAlignment="1">
      <alignment horizontal="center" wrapText="1"/>
    </xf>
    <xf numFmtId="0" fontId="7" fillId="0" borderId="34" xfId="0" applyFont="1" applyBorder="1" applyAlignment="1">
      <alignment horizontal="center" wrapText="1"/>
    </xf>
    <xf numFmtId="0" fontId="7" fillId="0" borderId="93" xfId="0" applyFont="1" applyBorder="1" applyAlignment="1">
      <alignment horizontal="left" wrapText="1"/>
    </xf>
    <xf numFmtId="0" fontId="7" fillId="0" borderId="88" xfId="0" applyFont="1" applyBorder="1" applyAlignment="1">
      <alignment horizontal="left" wrapText="1"/>
    </xf>
    <xf numFmtId="0" fontId="7" fillId="0" borderId="136" xfId="0" applyFont="1" applyBorder="1"/>
    <xf numFmtId="164" fontId="7" fillId="0" borderId="37" xfId="0" applyNumberFormat="1" applyFont="1" applyBorder="1"/>
    <xf numFmtId="164" fontId="7" fillId="0" borderId="19" xfId="0" applyNumberFormat="1" applyFont="1" applyBorder="1"/>
    <xf numFmtId="0" fontId="7" fillId="0" borderId="27" xfId="0" applyFont="1" applyBorder="1" applyAlignment="1">
      <alignment horizontal="centerContinuous" wrapText="1"/>
    </xf>
    <xf numFmtId="0" fontId="7" fillId="0" borderId="102" xfId="0" applyFont="1" applyBorder="1" applyAlignment="1">
      <alignment horizontal="centerContinuous" wrapText="1"/>
    </xf>
    <xf numFmtId="0" fontId="7" fillId="0" borderId="29" xfId="0" applyFont="1" applyBorder="1" applyAlignment="1">
      <alignment horizontal="centerContinuous" wrapText="1"/>
    </xf>
    <xf numFmtId="0" fontId="7" fillId="0" borderId="14" xfId="0" applyFont="1" applyBorder="1" applyAlignment="1">
      <alignment horizontal="centerContinuous"/>
    </xf>
    <xf numFmtId="0" fontId="7" fillId="0" borderId="78" xfId="0" applyFont="1" applyBorder="1" applyAlignment="1">
      <alignment horizontal="centerContinuous"/>
    </xf>
    <xf numFmtId="0" fontId="7" fillId="0" borderId="89" xfId="0" applyFont="1" applyBorder="1" applyAlignment="1">
      <alignment horizontal="centerContinuous"/>
    </xf>
    <xf numFmtId="164" fontId="7" fillId="0" borderId="42" xfId="0" applyNumberFormat="1" applyFont="1" applyBorder="1"/>
    <xf numFmtId="10" fontId="5" fillId="3" borderId="2" xfId="2" applyNumberFormat="1" applyFont="1" applyFill="1" applyBorder="1" applyAlignment="1" applyProtection="1">
      <alignment shrinkToFit="1"/>
      <protection locked="0"/>
    </xf>
    <xf numFmtId="164" fontId="5" fillId="3" borderId="5" xfId="2" applyNumberFormat="1" applyFont="1" applyFill="1" applyBorder="1" applyAlignment="1" applyProtection="1">
      <alignment horizontal="right" shrinkToFit="1"/>
      <protection locked="0"/>
    </xf>
    <xf numFmtId="164" fontId="7" fillId="0" borderId="44" xfId="0" applyNumberFormat="1" applyFont="1" applyBorder="1" applyAlignment="1">
      <alignment horizontal="right"/>
    </xf>
    <xf numFmtId="164" fontId="7" fillId="0" borderId="45" xfId="0" applyNumberFormat="1" applyFont="1" applyBorder="1" applyAlignment="1">
      <alignment horizontal="right"/>
    </xf>
    <xf numFmtId="164" fontId="7" fillId="0" borderId="68" xfId="0" applyNumberFormat="1" applyFont="1" applyBorder="1"/>
    <xf numFmtId="0" fontId="7" fillId="13" borderId="102" xfId="0" applyFont="1" applyFill="1" applyBorder="1" applyProtection="1">
      <protection locked="0"/>
    </xf>
    <xf numFmtId="164" fontId="7" fillId="0" borderId="92" xfId="0" applyNumberFormat="1" applyFont="1" applyBorder="1"/>
    <xf numFmtId="164" fontId="7" fillId="0" borderId="41" xfId="0" applyNumberFormat="1" applyFont="1" applyBorder="1"/>
    <xf numFmtId="0" fontId="7" fillId="0" borderId="133" xfId="0" applyFont="1" applyBorder="1" applyAlignment="1">
      <alignment horizontal="center" wrapText="1"/>
    </xf>
    <xf numFmtId="0" fontId="7" fillId="0" borderId="134" xfId="0" applyFont="1" applyBorder="1" applyAlignment="1">
      <alignment horizontal="center" wrapText="1"/>
    </xf>
    <xf numFmtId="0" fontId="7" fillId="0" borderId="39" xfId="0" applyFont="1" applyBorder="1" applyAlignment="1">
      <alignment horizontal="center"/>
    </xf>
    <xf numFmtId="0" fontId="7" fillId="0" borderId="68" xfId="0" applyFont="1" applyBorder="1" applyAlignment="1">
      <alignment horizontal="center"/>
    </xf>
    <xf numFmtId="0" fontId="7" fillId="0" borderId="64" xfId="0" applyFont="1" applyBorder="1" applyAlignment="1">
      <alignment horizontal="center"/>
    </xf>
    <xf numFmtId="0" fontId="10" fillId="0" borderId="93" xfId="0" applyFont="1" applyBorder="1" applyAlignment="1">
      <alignment vertical="top"/>
    </xf>
    <xf numFmtId="164" fontId="5" fillId="3" borderId="1" xfId="2" applyNumberFormat="1" applyFont="1" applyFill="1" applyBorder="1" applyAlignment="1" applyProtection="1">
      <alignment horizontal="right" shrinkToFit="1"/>
      <protection locked="0"/>
    </xf>
    <xf numFmtId="10" fontId="5" fillId="3" borderId="1" xfId="2" applyNumberFormat="1" applyFont="1" applyFill="1" applyBorder="1" applyAlignment="1" applyProtection="1">
      <alignment horizontal="right" shrinkToFit="1"/>
      <protection locked="0"/>
    </xf>
    <xf numFmtId="0" fontId="5" fillId="3" borderId="5" xfId="2" applyNumberFormat="1" applyFont="1" applyFill="1" applyBorder="1" applyAlignment="1" applyProtection="1">
      <alignment horizontal="left" shrinkToFit="1"/>
      <protection locked="0"/>
    </xf>
    <xf numFmtId="0" fontId="7" fillId="7" borderId="0" xfId="0" applyFont="1" applyFill="1"/>
    <xf numFmtId="0" fontId="7" fillId="8" borderId="0" xfId="0" applyFont="1" applyFill="1"/>
    <xf numFmtId="0" fontId="7" fillId="6" borderId="0" xfId="0" applyFont="1" applyFill="1"/>
    <xf numFmtId="0" fontId="7" fillId="9" borderId="0" xfId="0" applyFont="1" applyFill="1"/>
    <xf numFmtId="0" fontId="7" fillId="10" borderId="0" xfId="0" applyFont="1" applyFill="1"/>
    <xf numFmtId="0" fontId="5" fillId="3" borderId="20" xfId="0" applyFont="1" applyFill="1" applyBorder="1" applyAlignment="1" applyProtection="1">
      <alignment shrinkToFit="1"/>
      <protection locked="0"/>
    </xf>
    <xf numFmtId="3" fontId="5" fillId="3" borderId="20" xfId="2" applyNumberFormat="1" applyFont="1" applyFill="1" applyBorder="1" applyAlignment="1" applyProtection="1">
      <alignment shrinkToFit="1"/>
      <protection locked="0"/>
    </xf>
    <xf numFmtId="164" fontId="5" fillId="0" borderId="0" xfId="2" applyNumberFormat="1" applyFont="1" applyFill="1" applyBorder="1" applyAlignment="1" applyProtection="1">
      <protection locked="0"/>
    </xf>
    <xf numFmtId="3" fontId="5" fillId="13" borderId="70" xfId="2" applyNumberFormat="1" applyFont="1" applyFill="1" applyBorder="1" applyAlignment="1" applyProtection="1">
      <alignment horizontal="right" shrinkToFit="1"/>
      <protection locked="0"/>
    </xf>
    <xf numFmtId="3" fontId="5" fillId="13" borderId="58" xfId="2" applyNumberFormat="1" applyFont="1" applyFill="1" applyBorder="1" applyAlignment="1" applyProtection="1">
      <alignment horizontal="right" shrinkToFit="1"/>
      <protection locked="0"/>
    </xf>
    <xf numFmtId="3" fontId="5" fillId="13" borderId="60" xfId="2" applyNumberFormat="1" applyFont="1" applyFill="1" applyBorder="1" applyAlignment="1" applyProtection="1">
      <alignment horizontal="right" shrinkToFit="1"/>
      <protection locked="0"/>
    </xf>
    <xf numFmtId="3" fontId="7" fillId="0" borderId="58" xfId="0" applyNumberFormat="1" applyFont="1" applyBorder="1"/>
    <xf numFmtId="3" fontId="7" fillId="0" borderId="70" xfId="0" applyNumberFormat="1" applyFont="1" applyBorder="1" applyAlignment="1">
      <alignment horizontal="left" indent="1"/>
    </xf>
    <xf numFmtId="3" fontId="7" fillId="0" borderId="58" xfId="0" applyNumberFormat="1" applyFont="1" applyBorder="1" applyAlignment="1">
      <alignment horizontal="left" indent="1"/>
    </xf>
    <xf numFmtId="3" fontId="7" fillId="0" borderId="60" xfId="0" applyNumberFormat="1" applyFont="1" applyBorder="1" applyAlignment="1">
      <alignment horizontal="left" indent="1"/>
    </xf>
    <xf numFmtId="3" fontId="7" fillId="0" borderId="60" xfId="0" applyNumberFormat="1" applyFont="1" applyBorder="1"/>
    <xf numFmtId="3" fontId="10" fillId="0" borderId="62" xfId="0" applyNumberFormat="1" applyFont="1" applyBorder="1"/>
    <xf numFmtId="3" fontId="7" fillId="0" borderId="128" xfId="0" applyNumberFormat="1" applyFont="1" applyBorder="1"/>
    <xf numFmtId="0" fontId="7" fillId="0" borderId="89" xfId="0" applyFont="1" applyBorder="1"/>
    <xf numFmtId="165" fontId="7" fillId="0" borderId="8" xfId="2" applyNumberFormat="1" applyFont="1" applyFill="1" applyBorder="1" applyAlignment="1">
      <alignment horizontal="right"/>
    </xf>
    <xf numFmtId="3" fontId="7" fillId="0" borderId="1" xfId="0" applyNumberFormat="1" applyFont="1" applyBorder="1" applyAlignment="1">
      <alignment horizontal="right"/>
    </xf>
    <xf numFmtId="3" fontId="7" fillId="0" borderId="31" xfId="0" applyNumberFormat="1" applyFont="1" applyBorder="1" applyAlignment="1">
      <alignment horizontal="right"/>
    </xf>
    <xf numFmtId="165" fontId="6" fillId="0" borderId="10" xfId="2" applyNumberFormat="1" applyFont="1" applyFill="1" applyBorder="1" applyAlignment="1">
      <alignment horizontal="right"/>
    </xf>
    <xf numFmtId="167" fontId="7" fillId="0" borderId="7" xfId="2" applyNumberFormat="1" applyFont="1" applyFill="1" applyBorder="1" applyAlignment="1" applyProtection="1">
      <alignment horizontal="right" shrinkToFit="1"/>
      <protection locked="0"/>
    </xf>
    <xf numFmtId="167" fontId="7" fillId="0" borderId="3" xfId="2" applyNumberFormat="1" applyFont="1" applyFill="1" applyBorder="1" applyAlignment="1" applyProtection="1">
      <alignment horizontal="right" shrinkToFit="1"/>
      <protection locked="0"/>
    </xf>
    <xf numFmtId="167" fontId="7" fillId="0" borderId="4" xfId="2" applyNumberFormat="1" applyFont="1" applyFill="1" applyBorder="1" applyAlignment="1" applyProtection="1">
      <alignment horizontal="right" shrinkToFit="1"/>
      <protection locked="0"/>
    </xf>
    <xf numFmtId="167" fontId="7" fillId="0" borderId="6" xfId="2" applyNumberFormat="1" applyFont="1" applyFill="1" applyBorder="1" applyAlignment="1" applyProtection="1">
      <alignment horizontal="right" shrinkToFit="1"/>
      <protection locked="0"/>
    </xf>
    <xf numFmtId="167" fontId="7" fillId="0" borderId="2" xfId="2" applyNumberFormat="1" applyFont="1" applyFill="1" applyBorder="1" applyAlignment="1" applyProtection="1">
      <alignment horizontal="right" shrinkToFit="1"/>
      <protection locked="0"/>
    </xf>
    <xf numFmtId="167" fontId="7" fillId="0" borderId="1" xfId="2" applyNumberFormat="1" applyFont="1" applyFill="1" applyBorder="1" applyAlignment="1" applyProtection="1">
      <alignment horizontal="right" shrinkToFit="1"/>
      <protection locked="0"/>
    </xf>
    <xf numFmtId="164" fontId="7" fillId="0" borderId="59" xfId="2" applyNumberFormat="1" applyFont="1" applyFill="1" applyBorder="1" applyAlignment="1" applyProtection="1">
      <alignment horizontal="right" shrinkToFit="1"/>
      <protection locked="0"/>
    </xf>
    <xf numFmtId="0" fontId="10" fillId="14" borderId="47" xfId="0" applyFont="1" applyFill="1" applyBorder="1" applyAlignment="1">
      <alignment horizontal="centerContinuous"/>
    </xf>
    <xf numFmtId="0" fontId="10" fillId="14" borderId="48" xfId="0" applyFont="1" applyFill="1" applyBorder="1" applyAlignment="1">
      <alignment horizontal="centerContinuous"/>
    </xf>
    <xf numFmtId="0" fontId="10" fillId="15" borderId="48" xfId="0" applyFont="1" applyFill="1" applyBorder="1" applyAlignment="1">
      <alignment horizontal="centerContinuous"/>
    </xf>
    <xf numFmtId="0" fontId="10" fillId="12" borderId="47" xfId="0" applyFont="1" applyFill="1" applyBorder="1" applyAlignment="1">
      <alignment horizontal="centerContinuous"/>
    </xf>
    <xf numFmtId="0" fontId="10" fillId="12" borderId="48" xfId="0" applyFont="1" applyFill="1" applyBorder="1" applyAlignment="1">
      <alignment horizontal="centerContinuous"/>
    </xf>
    <xf numFmtId="164" fontId="7" fillId="0" borderId="3" xfId="2" applyNumberFormat="1" applyFont="1" applyFill="1" applyBorder="1" applyAlignment="1" applyProtection="1">
      <alignment horizontal="right" shrinkToFit="1"/>
      <protection locked="0"/>
    </xf>
    <xf numFmtId="164" fontId="7" fillId="0" borderId="4" xfId="2" applyNumberFormat="1" applyFont="1" applyFill="1" applyBorder="1" applyAlignment="1" applyProtection="1">
      <alignment horizontal="right" shrinkToFit="1"/>
      <protection locked="0"/>
    </xf>
    <xf numFmtId="164" fontId="7" fillId="0" borderId="6" xfId="2" applyNumberFormat="1" applyFont="1" applyFill="1" applyBorder="1" applyAlignment="1" applyProtection="1">
      <alignment horizontal="right" shrinkToFit="1"/>
      <protection locked="0"/>
    </xf>
    <xf numFmtId="164" fontId="7" fillId="0" borderId="7" xfId="2" applyNumberFormat="1" applyFont="1" applyFill="1" applyBorder="1" applyAlignment="1" applyProtection="1">
      <alignment horizontal="right" shrinkToFit="1"/>
      <protection locked="0"/>
    </xf>
    <xf numFmtId="164" fontId="7" fillId="0" borderId="54" xfId="2" applyNumberFormat="1" applyFont="1" applyFill="1" applyBorder="1" applyAlignment="1" applyProtection="1">
      <alignment horizontal="right" shrinkToFit="1"/>
      <protection locked="0"/>
    </xf>
    <xf numFmtId="164" fontId="7" fillId="0" borderId="55" xfId="2" applyNumberFormat="1" applyFont="1" applyFill="1" applyBorder="1" applyAlignment="1" applyProtection="1">
      <alignment horizontal="right" shrinkToFit="1"/>
      <protection locked="0"/>
    </xf>
    <xf numFmtId="164" fontId="7" fillId="0" borderId="63" xfId="2" applyNumberFormat="1" applyFont="1" applyFill="1" applyBorder="1" applyAlignment="1" applyProtection="1">
      <alignment horizontal="right" shrinkToFit="1"/>
      <protection locked="0"/>
    </xf>
    <xf numFmtId="164" fontId="7" fillId="0" borderId="76" xfId="2" applyNumberFormat="1" applyFont="1" applyFill="1" applyBorder="1" applyAlignment="1" applyProtection="1">
      <alignment horizontal="right" shrinkToFit="1"/>
      <protection locked="0"/>
    </xf>
    <xf numFmtId="165" fontId="7" fillId="0" borderId="85" xfId="2" applyNumberFormat="1" applyFont="1" applyFill="1" applyBorder="1" applyAlignment="1">
      <alignment horizontal="right"/>
    </xf>
    <xf numFmtId="165" fontId="7" fillId="0" borderId="77" xfId="2" applyNumberFormat="1" applyFont="1" applyFill="1" applyBorder="1" applyAlignment="1">
      <alignment horizontal="right"/>
    </xf>
    <xf numFmtId="165" fontId="7" fillId="0" borderId="81" xfId="2" applyNumberFormat="1" applyFont="1" applyFill="1" applyBorder="1" applyAlignment="1">
      <alignment horizontal="right"/>
    </xf>
    <xf numFmtId="165" fontId="7" fillId="0" borderId="3" xfId="2" applyNumberFormat="1" applyFont="1" applyFill="1" applyBorder="1" applyAlignment="1">
      <alignment horizontal="right"/>
    </xf>
    <xf numFmtId="165" fontId="7" fillId="0" borderId="54" xfId="2" applyNumberFormat="1" applyFont="1" applyFill="1" applyBorder="1" applyAlignment="1">
      <alignment horizontal="right"/>
    </xf>
    <xf numFmtId="0" fontId="7" fillId="12" borderId="1" xfId="0" applyFont="1" applyFill="1" applyBorder="1" applyAlignment="1">
      <alignment horizontal="center" wrapText="1"/>
    </xf>
    <xf numFmtId="0" fontId="7" fillId="12" borderId="25" xfId="0" applyFont="1" applyFill="1" applyBorder="1" applyAlignment="1">
      <alignment horizontal="center" wrapText="1"/>
    </xf>
    <xf numFmtId="165" fontId="7" fillId="0" borderId="96" xfId="2" applyNumberFormat="1" applyFont="1" applyFill="1" applyBorder="1" applyAlignment="1">
      <alignment horizontal="right"/>
    </xf>
    <xf numFmtId="165" fontId="7" fillId="0" borderId="97" xfId="2" applyNumberFormat="1" applyFont="1" applyFill="1" applyBorder="1" applyAlignment="1">
      <alignment horizontal="right"/>
    </xf>
    <xf numFmtId="164" fontId="7" fillId="0" borderId="98" xfId="2" applyNumberFormat="1" applyFont="1" applyFill="1" applyBorder="1" applyAlignment="1" applyProtection="1">
      <alignment horizontal="right" shrinkToFit="1"/>
      <protection locked="0"/>
    </xf>
    <xf numFmtId="164" fontId="7" fillId="0" borderId="97" xfId="2" applyNumberFormat="1" applyFont="1" applyFill="1" applyBorder="1" applyAlignment="1" applyProtection="1">
      <alignment horizontal="right" shrinkToFit="1"/>
      <protection locked="0"/>
    </xf>
    <xf numFmtId="0" fontId="7" fillId="12" borderId="24" xfId="0" applyFont="1" applyFill="1" applyBorder="1" applyAlignment="1">
      <alignment horizontal="center" wrapText="1"/>
    </xf>
    <xf numFmtId="164" fontId="7" fillId="0" borderId="1" xfId="2" applyNumberFormat="1" applyFont="1" applyFill="1" applyBorder="1" applyAlignment="1" applyProtection="1">
      <alignment horizontal="right" shrinkToFit="1"/>
      <protection locked="0"/>
    </xf>
    <xf numFmtId="164" fontId="7" fillId="0" borderId="25" xfId="2" applyNumberFormat="1" applyFont="1" applyFill="1" applyBorder="1" applyAlignment="1" applyProtection="1">
      <alignment horizontal="right" shrinkToFit="1"/>
      <protection locked="0"/>
    </xf>
    <xf numFmtId="164" fontId="7" fillId="0" borderId="11" xfId="2" applyNumberFormat="1" applyFont="1" applyFill="1" applyBorder="1" applyAlignment="1" applyProtection="1">
      <alignment horizontal="right" shrinkToFit="1"/>
      <protection locked="0"/>
    </xf>
    <xf numFmtId="165" fontId="6" fillId="0" borderId="24" xfId="2" applyNumberFormat="1" applyFont="1" applyFill="1" applyBorder="1" applyAlignment="1">
      <alignment horizontal="right"/>
    </xf>
    <xf numFmtId="165" fontId="6" fillId="0" borderId="1" xfId="2" applyNumberFormat="1" applyFont="1" applyFill="1" applyBorder="1" applyAlignment="1">
      <alignment horizontal="right"/>
    </xf>
    <xf numFmtId="165" fontId="6" fillId="0" borderId="89" xfId="2" applyNumberFormat="1" applyFont="1" applyFill="1" applyBorder="1" applyAlignment="1">
      <alignment horizontal="right"/>
    </xf>
    <xf numFmtId="3" fontId="7" fillId="0" borderId="89" xfId="0" applyNumberFormat="1" applyFont="1" applyBorder="1" applyAlignment="1">
      <alignment horizontal="right"/>
    </xf>
    <xf numFmtId="165" fontId="6" fillId="0" borderId="11" xfId="2" applyNumberFormat="1" applyFont="1" applyFill="1" applyBorder="1" applyAlignment="1">
      <alignment horizontal="right"/>
    </xf>
    <xf numFmtId="0" fontId="7" fillId="12" borderId="100" xfId="0" applyFont="1" applyFill="1" applyBorder="1" applyAlignment="1">
      <alignment horizontal="center" wrapText="1"/>
    </xf>
    <xf numFmtId="0" fontId="7" fillId="12" borderId="101" xfId="0" applyFont="1" applyFill="1" applyBorder="1" applyAlignment="1">
      <alignment horizontal="center" wrapText="1"/>
    </xf>
    <xf numFmtId="3" fontId="7" fillId="0" borderId="44" xfId="0" applyNumberFormat="1" applyFont="1" applyBorder="1" applyAlignment="1">
      <alignment horizontal="right"/>
    </xf>
    <xf numFmtId="3" fontId="7" fillId="0" borderId="102" xfId="0" applyNumberFormat="1" applyFont="1" applyBorder="1" applyAlignment="1">
      <alignment horizontal="right"/>
    </xf>
    <xf numFmtId="165" fontId="7" fillId="0" borderId="99" xfId="2" applyNumberFormat="1" applyFont="1" applyFill="1" applyBorder="1" applyAlignment="1">
      <alignment horizontal="right"/>
    </xf>
    <xf numFmtId="165" fontId="7" fillId="0" borderId="103" xfId="2" applyNumberFormat="1" applyFont="1" applyFill="1" applyBorder="1" applyAlignment="1">
      <alignment horizontal="right"/>
    </xf>
    <xf numFmtId="0" fontId="7" fillId="15" borderId="24" xfId="0" applyFont="1" applyFill="1" applyBorder="1" applyAlignment="1">
      <alignment horizontal="center" wrapText="1"/>
    </xf>
    <xf numFmtId="0" fontId="7" fillId="15" borderId="89" xfId="0" applyFont="1" applyFill="1" applyBorder="1" applyAlignment="1">
      <alignment horizontal="center" wrapText="1"/>
    </xf>
    <xf numFmtId="164" fontId="7" fillId="0" borderId="109" xfId="2" applyNumberFormat="1" applyFont="1" applyFill="1" applyBorder="1" applyAlignment="1" applyProtection="1">
      <alignment horizontal="right" shrinkToFit="1"/>
      <protection locked="0"/>
    </xf>
    <xf numFmtId="164" fontId="7" fillId="0" borderId="110" xfId="2" applyNumberFormat="1" applyFont="1" applyFill="1" applyBorder="1" applyAlignment="1" applyProtection="1">
      <alignment horizontal="right" shrinkToFit="1"/>
      <protection locked="0"/>
    </xf>
    <xf numFmtId="164" fontId="7" fillId="0" borderId="111" xfId="2" applyNumberFormat="1" applyFont="1" applyFill="1" applyBorder="1" applyAlignment="1" applyProtection="1">
      <alignment horizontal="right" shrinkToFit="1"/>
      <protection locked="0"/>
    </xf>
    <xf numFmtId="164" fontId="7" fillId="0" borderId="112" xfId="2" applyNumberFormat="1" applyFont="1" applyFill="1" applyBorder="1" applyAlignment="1" applyProtection="1">
      <alignment horizontal="right" shrinkToFit="1"/>
      <protection locked="0"/>
    </xf>
    <xf numFmtId="164" fontId="7" fillId="0" borderId="22" xfId="2" applyNumberFormat="1" applyFont="1" applyFill="1" applyBorder="1" applyAlignment="1" applyProtection="1">
      <alignment horizontal="right" shrinkToFit="1"/>
      <protection locked="0"/>
    </xf>
    <xf numFmtId="165" fontId="7" fillId="0" borderId="113" xfId="2" applyNumberFormat="1" applyFont="1" applyFill="1" applyBorder="1" applyAlignment="1">
      <alignment horizontal="right"/>
    </xf>
    <xf numFmtId="164" fontId="7" fillId="0" borderId="2" xfId="2" applyNumberFormat="1" applyFont="1" applyFill="1" applyBorder="1" applyAlignment="1" applyProtection="1">
      <alignment horizontal="right" shrinkToFit="1"/>
      <protection locked="0"/>
    </xf>
    <xf numFmtId="165" fontId="7" fillId="0" borderId="111" xfId="2" applyNumberFormat="1" applyFont="1" applyFill="1" applyBorder="1" applyAlignment="1">
      <alignment horizontal="right"/>
    </xf>
    <xf numFmtId="164" fontId="7" fillId="0" borderId="10" xfId="2" applyNumberFormat="1" applyFont="1" applyFill="1" applyBorder="1" applyAlignment="1" applyProtection="1">
      <alignment horizontal="right" shrinkToFit="1"/>
      <protection locked="0"/>
    </xf>
    <xf numFmtId="3" fontId="7" fillId="0" borderId="10" xfId="0" applyNumberFormat="1" applyFont="1" applyBorder="1" applyAlignment="1">
      <alignment horizontal="right"/>
    </xf>
    <xf numFmtId="3" fontId="7" fillId="0" borderId="28" xfId="0" applyNumberFormat="1" applyFont="1" applyBorder="1" applyAlignment="1">
      <alignment horizontal="right"/>
    </xf>
    <xf numFmtId="3" fontId="7" fillId="0" borderId="11" xfId="0" applyNumberFormat="1" applyFont="1" applyBorder="1" applyAlignment="1">
      <alignment horizontal="right"/>
    </xf>
    <xf numFmtId="3" fontId="7" fillId="0" borderId="114" xfId="0" applyNumberFormat="1" applyFont="1" applyBorder="1" applyAlignment="1">
      <alignment horizontal="right"/>
    </xf>
    <xf numFmtId="165" fontId="6" fillId="0" borderId="25" xfId="2" applyNumberFormat="1" applyFont="1" applyFill="1" applyBorder="1" applyAlignment="1">
      <alignment horizontal="right"/>
    </xf>
    <xf numFmtId="3" fontId="7" fillId="0" borderId="45" xfId="0" applyNumberFormat="1" applyFont="1" applyBorder="1" applyAlignment="1">
      <alignment horizontal="right"/>
    </xf>
    <xf numFmtId="167" fontId="6" fillId="0" borderId="85" xfId="2" applyNumberFormat="1" applyFont="1" applyFill="1" applyBorder="1" applyAlignment="1">
      <alignment horizontal="right"/>
    </xf>
    <xf numFmtId="167" fontId="6" fillId="0" borderId="8" xfId="2" applyNumberFormat="1" applyFont="1" applyFill="1" applyBorder="1" applyAlignment="1">
      <alignment horizontal="right"/>
    </xf>
    <xf numFmtId="167" fontId="6" fillId="0" borderId="99" xfId="2" applyNumberFormat="1" applyFont="1" applyFill="1" applyBorder="1" applyAlignment="1">
      <alignment horizontal="right"/>
    </xf>
    <xf numFmtId="167" fontId="6" fillId="0" borderId="85" xfId="0" applyNumberFormat="1" applyFont="1" applyBorder="1" applyAlignment="1">
      <alignment horizontal="right"/>
    </xf>
    <xf numFmtId="167" fontId="6" fillId="0" borderId="99" xfId="0" applyNumberFormat="1" applyFont="1" applyBorder="1" applyAlignment="1">
      <alignment horizontal="right"/>
    </xf>
    <xf numFmtId="167" fontId="6" fillId="0" borderId="113" xfId="2" applyNumberFormat="1" applyFont="1" applyFill="1" applyBorder="1" applyAlignment="1">
      <alignment horizontal="right"/>
    </xf>
    <xf numFmtId="167" fontId="6" fillId="0" borderId="96" xfId="2" applyNumberFormat="1" applyFont="1" applyFill="1" applyBorder="1" applyAlignment="1">
      <alignment horizontal="right"/>
    </xf>
    <xf numFmtId="167" fontId="6" fillId="0" borderId="77" xfId="2" applyNumberFormat="1" applyFont="1" applyFill="1" applyBorder="1" applyAlignment="1">
      <alignment horizontal="right"/>
    </xf>
    <xf numFmtId="167" fontId="7" fillId="0" borderId="84" xfId="2" applyNumberFormat="1" applyFont="1" applyFill="1" applyBorder="1" applyAlignment="1" applyProtection="1">
      <alignment horizontal="right" shrinkToFit="1"/>
      <protection locked="0"/>
    </xf>
    <xf numFmtId="167" fontId="7" fillId="0" borderId="76" xfId="2" applyNumberFormat="1" applyFont="1" applyFill="1" applyBorder="1" applyAlignment="1" applyProtection="1">
      <alignment horizontal="right" shrinkToFit="1"/>
      <protection locked="0"/>
    </xf>
    <xf numFmtId="167" fontId="7" fillId="0" borderId="107" xfId="2" applyNumberFormat="1" applyFont="1" applyFill="1" applyBorder="1" applyAlignment="1" applyProtection="1">
      <alignment horizontal="right" shrinkToFit="1"/>
      <protection locked="0"/>
    </xf>
    <xf numFmtId="167" fontId="7" fillId="0" borderId="103" xfId="2" applyNumberFormat="1" applyFont="1" applyFill="1" applyBorder="1" applyAlignment="1" applyProtection="1">
      <alignment horizontal="right" shrinkToFit="1"/>
      <protection locked="0"/>
    </xf>
    <xf numFmtId="167" fontId="7" fillId="0" borderId="98" xfId="2" applyNumberFormat="1" applyFont="1" applyFill="1" applyBorder="1" applyAlignment="1" applyProtection="1">
      <alignment horizontal="right" shrinkToFit="1"/>
      <protection locked="0"/>
    </xf>
    <xf numFmtId="167" fontId="7" fillId="0" borderId="110" xfId="2" applyNumberFormat="1" applyFont="1" applyFill="1" applyBorder="1" applyAlignment="1" applyProtection="1">
      <alignment horizontal="right" shrinkToFit="1"/>
      <protection locked="0"/>
    </xf>
    <xf numFmtId="167" fontId="7" fillId="0" borderId="81" xfId="2" applyNumberFormat="1" applyFont="1" applyFill="1" applyBorder="1" applyAlignment="1" applyProtection="1">
      <alignment horizontal="right" shrinkToFit="1"/>
      <protection locked="0"/>
    </xf>
    <xf numFmtId="167" fontId="7" fillId="0" borderId="54" xfId="2" applyNumberFormat="1" applyFont="1" applyFill="1" applyBorder="1" applyAlignment="1" applyProtection="1">
      <alignment horizontal="right" shrinkToFit="1"/>
      <protection locked="0"/>
    </xf>
    <xf numFmtId="167" fontId="7" fillId="0" borderId="97" xfId="2" applyNumberFormat="1" applyFont="1" applyFill="1" applyBorder="1" applyAlignment="1" applyProtection="1">
      <alignment horizontal="right" shrinkToFit="1"/>
      <protection locked="0"/>
    </xf>
    <xf numFmtId="167" fontId="7" fillId="0" borderId="111" xfId="2" applyNumberFormat="1" applyFont="1" applyFill="1" applyBorder="1" applyAlignment="1" applyProtection="1">
      <alignment horizontal="right" shrinkToFit="1"/>
      <protection locked="0"/>
    </xf>
    <xf numFmtId="167" fontId="7" fillId="0" borderId="82" xfId="2" applyNumberFormat="1" applyFont="1" applyFill="1" applyBorder="1" applyAlignment="1" applyProtection="1">
      <alignment horizontal="right" shrinkToFit="1"/>
      <protection locked="0"/>
    </xf>
    <xf numFmtId="167" fontId="7" fillId="0" borderId="55" xfId="2" applyNumberFormat="1" applyFont="1" applyFill="1" applyBorder="1" applyAlignment="1" applyProtection="1">
      <alignment horizontal="right" shrinkToFit="1"/>
      <protection locked="0"/>
    </xf>
    <xf numFmtId="167" fontId="7" fillId="0" borderId="104" xfId="2" applyNumberFormat="1" applyFont="1" applyFill="1" applyBorder="1" applyAlignment="1" applyProtection="1">
      <alignment horizontal="right" shrinkToFit="1"/>
      <protection locked="0"/>
    </xf>
    <xf numFmtId="167" fontId="7" fillId="0" borderId="59" xfId="2" applyNumberFormat="1" applyFont="1" applyFill="1" applyBorder="1" applyAlignment="1" applyProtection="1">
      <alignment horizontal="right" shrinkToFit="1"/>
      <protection locked="0"/>
    </xf>
    <xf numFmtId="167" fontId="7" fillId="0" borderId="112" xfId="2" applyNumberFormat="1" applyFont="1" applyFill="1" applyBorder="1" applyAlignment="1" applyProtection="1">
      <alignment horizontal="right" shrinkToFit="1"/>
      <protection locked="0"/>
    </xf>
    <xf numFmtId="167" fontId="7" fillId="0" borderId="83" xfId="2" applyNumberFormat="1" applyFont="1" applyFill="1" applyBorder="1" applyAlignment="1" applyProtection="1">
      <alignment horizontal="right" shrinkToFit="1"/>
      <protection locked="0"/>
    </xf>
    <xf numFmtId="167" fontId="7" fillId="0" borderId="63" xfId="2" applyNumberFormat="1" applyFont="1" applyFill="1" applyBorder="1" applyAlignment="1" applyProtection="1">
      <alignment horizontal="right" shrinkToFit="1"/>
      <protection locked="0"/>
    </xf>
    <xf numFmtId="167" fontId="7" fillId="0" borderId="105" xfId="2" applyNumberFormat="1" applyFont="1" applyFill="1" applyBorder="1" applyAlignment="1" applyProtection="1">
      <alignment horizontal="right" shrinkToFit="1"/>
      <protection locked="0"/>
    </xf>
    <xf numFmtId="167" fontId="7" fillId="0" borderId="109" xfId="2" applyNumberFormat="1" applyFont="1" applyFill="1" applyBorder="1" applyAlignment="1" applyProtection="1">
      <alignment horizontal="right" shrinkToFit="1"/>
      <protection locked="0"/>
    </xf>
    <xf numFmtId="167" fontId="7" fillId="0" borderId="22" xfId="2" applyNumberFormat="1" applyFont="1" applyFill="1" applyBorder="1" applyAlignment="1" applyProtection="1">
      <alignment horizontal="right" shrinkToFit="1"/>
      <protection locked="0"/>
    </xf>
    <xf numFmtId="167" fontId="7" fillId="0" borderId="106" xfId="2" applyNumberFormat="1" applyFont="1" applyFill="1" applyBorder="1" applyAlignment="1" applyProtection="1">
      <alignment horizontal="right" shrinkToFit="1"/>
      <protection locked="0"/>
    </xf>
    <xf numFmtId="167" fontId="7" fillId="0" borderId="24" xfId="2" applyNumberFormat="1" applyFont="1" applyFill="1" applyBorder="1" applyAlignment="1" applyProtection="1">
      <alignment horizontal="right" shrinkToFit="1"/>
      <protection locked="0"/>
    </xf>
    <xf numFmtId="167" fontId="7" fillId="0" borderId="89" xfId="2" applyNumberFormat="1" applyFont="1" applyFill="1" applyBorder="1" applyAlignment="1" applyProtection="1">
      <alignment horizontal="right" shrinkToFit="1"/>
      <protection locked="0"/>
    </xf>
    <xf numFmtId="167" fontId="7" fillId="0" borderId="10" xfId="2" applyNumberFormat="1" applyFont="1" applyFill="1" applyBorder="1" applyAlignment="1" applyProtection="1">
      <alignment horizontal="right" shrinkToFit="1"/>
      <protection locked="0"/>
    </xf>
    <xf numFmtId="167" fontId="7" fillId="0" borderId="11" xfId="2" applyNumberFormat="1" applyFont="1" applyFill="1" applyBorder="1" applyAlignment="1" applyProtection="1">
      <alignment horizontal="right" shrinkToFit="1"/>
      <protection locked="0"/>
    </xf>
    <xf numFmtId="167" fontId="7" fillId="0" borderId="25" xfId="2" applyNumberFormat="1" applyFont="1" applyFill="1" applyBorder="1" applyAlignment="1" applyProtection="1">
      <alignment horizontal="right" shrinkToFit="1"/>
      <protection locked="0"/>
    </xf>
    <xf numFmtId="3" fontId="5" fillId="13" borderId="137" xfId="2" applyNumberFormat="1" applyFont="1" applyFill="1" applyBorder="1" applyAlignment="1" applyProtection="1">
      <alignment horizontal="right" shrinkToFit="1"/>
      <protection locked="0"/>
    </xf>
    <xf numFmtId="3" fontId="5" fillId="13" borderId="138" xfId="2" applyNumberFormat="1" applyFont="1" applyFill="1" applyBorder="1" applyAlignment="1" applyProtection="1">
      <alignment horizontal="right" shrinkToFit="1"/>
      <protection locked="0"/>
    </xf>
    <xf numFmtId="3" fontId="5" fillId="13" borderId="81" xfId="2" applyNumberFormat="1" applyFont="1" applyFill="1" applyBorder="1" applyAlignment="1" applyProtection="1">
      <alignment horizontal="right" shrinkToFit="1"/>
      <protection locked="0"/>
    </xf>
    <xf numFmtId="3" fontId="5" fillId="13" borderId="103" xfId="2" applyNumberFormat="1" applyFont="1" applyFill="1" applyBorder="1" applyAlignment="1" applyProtection="1">
      <alignment horizontal="right" shrinkToFit="1"/>
      <protection locked="0"/>
    </xf>
    <xf numFmtId="164" fontId="7" fillId="0" borderId="81" xfId="2" applyNumberFormat="1" applyFont="1" applyFill="1" applyBorder="1" applyAlignment="1" applyProtection="1">
      <alignment horizontal="right" shrinkToFit="1"/>
      <protection locked="0"/>
    </xf>
    <xf numFmtId="164" fontId="7" fillId="0" borderId="82" xfId="2" applyNumberFormat="1" applyFont="1" applyFill="1" applyBorder="1" applyAlignment="1" applyProtection="1">
      <alignment horizontal="right" shrinkToFit="1"/>
      <protection locked="0"/>
    </xf>
    <xf numFmtId="164" fontId="7" fillId="0" borderId="83" xfId="2" applyNumberFormat="1" applyFont="1" applyFill="1" applyBorder="1" applyAlignment="1" applyProtection="1">
      <alignment horizontal="right" shrinkToFit="1"/>
      <protection locked="0"/>
    </xf>
    <xf numFmtId="164" fontId="7" fillId="0" borderId="84" xfId="2" applyNumberFormat="1" applyFont="1" applyFill="1" applyBorder="1" applyAlignment="1" applyProtection="1">
      <alignment horizontal="right" shrinkToFit="1"/>
      <protection locked="0"/>
    </xf>
    <xf numFmtId="164" fontId="7" fillId="0" borderId="24" xfId="2" applyNumberFormat="1" applyFont="1" applyFill="1" applyBorder="1" applyAlignment="1" applyProtection="1">
      <alignment horizontal="right" shrinkToFit="1"/>
      <protection locked="0"/>
    </xf>
    <xf numFmtId="164" fontId="7" fillId="0" borderId="89" xfId="2" applyNumberFormat="1" applyFont="1" applyFill="1" applyBorder="1" applyAlignment="1" applyProtection="1">
      <alignment horizontal="right" shrinkToFit="1"/>
      <protection locked="0"/>
    </xf>
    <xf numFmtId="164" fontId="7" fillId="0" borderId="103" xfId="2" applyNumberFormat="1" applyFont="1" applyFill="1" applyBorder="1" applyAlignment="1" applyProtection="1">
      <alignment horizontal="right" shrinkToFit="1"/>
      <protection locked="0"/>
    </xf>
    <xf numFmtId="164" fontId="7" fillId="0" borderId="104" xfId="2" applyNumberFormat="1" applyFont="1" applyFill="1" applyBorder="1" applyAlignment="1" applyProtection="1">
      <alignment horizontal="right" shrinkToFit="1"/>
      <protection locked="0"/>
    </xf>
    <xf numFmtId="164" fontId="7" fillId="0" borderId="105" xfId="2" applyNumberFormat="1" applyFont="1" applyFill="1" applyBorder="1" applyAlignment="1" applyProtection="1">
      <alignment horizontal="right" shrinkToFit="1"/>
      <protection locked="0"/>
    </xf>
    <xf numFmtId="164" fontId="7" fillId="0" borderId="106" xfId="2" applyNumberFormat="1" applyFont="1" applyFill="1" applyBorder="1" applyAlignment="1" applyProtection="1">
      <alignment horizontal="right" shrinkToFit="1"/>
      <protection locked="0"/>
    </xf>
    <xf numFmtId="164" fontId="7" fillId="0" borderId="107" xfId="2" applyNumberFormat="1" applyFont="1" applyFill="1" applyBorder="1" applyAlignment="1" applyProtection="1">
      <alignment horizontal="right" shrinkToFit="1"/>
      <protection locked="0"/>
    </xf>
    <xf numFmtId="0" fontId="10" fillId="0" borderId="32" xfId="0" applyFont="1" applyBorder="1"/>
    <xf numFmtId="164" fontId="6" fillId="0" borderId="106" xfId="3" applyNumberFormat="1" applyFont="1" applyBorder="1" applyAlignment="1">
      <alignment shrinkToFit="1"/>
    </xf>
    <xf numFmtId="164" fontId="6" fillId="0" borderId="103" xfId="3" applyNumberFormat="1" applyFont="1" applyBorder="1" applyAlignment="1">
      <alignment shrinkToFit="1"/>
    </xf>
    <xf numFmtId="164" fontId="6" fillId="0" borderId="104" xfId="3" applyNumberFormat="1" applyFont="1" applyBorder="1" applyAlignment="1">
      <alignment shrinkToFit="1"/>
    </xf>
    <xf numFmtId="164" fontId="11" fillId="0" borderId="105" xfId="3" applyNumberFormat="1" applyFont="1" applyBorder="1" applyAlignment="1">
      <alignment shrinkToFit="1"/>
    </xf>
    <xf numFmtId="164" fontId="11" fillId="0" borderId="106" xfId="3" applyNumberFormat="1" applyFont="1" applyBorder="1" applyAlignment="1">
      <alignment shrinkToFit="1"/>
    </xf>
    <xf numFmtId="0" fontId="10" fillId="0" borderId="99" xfId="0" applyFont="1" applyBorder="1"/>
    <xf numFmtId="164" fontId="6" fillId="0" borderId="89" xfId="3" applyNumberFormat="1" applyFont="1" applyBorder="1" applyAlignment="1">
      <alignment shrinkToFit="1"/>
    </xf>
    <xf numFmtId="10" fontId="6" fillId="0" borderId="103" xfId="2" applyNumberFormat="1" applyFont="1" applyFill="1" applyBorder="1" applyAlignment="1">
      <alignment horizontal="right" shrinkToFit="1"/>
    </xf>
    <xf numFmtId="164" fontId="6" fillId="0" borderId="99" xfId="3" applyNumberFormat="1" applyFont="1" applyBorder="1" applyAlignment="1">
      <alignment shrinkToFit="1"/>
    </xf>
    <xf numFmtId="164" fontId="6" fillId="0" borderId="102" xfId="3" applyNumberFormat="1" applyFont="1" applyBorder="1" applyAlignment="1">
      <alignment shrinkToFit="1"/>
    </xf>
    <xf numFmtId="0" fontId="7" fillId="0" borderId="86" xfId="0" applyFont="1" applyBorder="1"/>
    <xf numFmtId="164" fontId="7" fillId="0" borderId="140" xfId="2" applyNumberFormat="1" applyFont="1" applyFill="1" applyBorder="1" applyAlignment="1" applyProtection="1">
      <alignment horizontal="right" shrinkToFit="1"/>
      <protection locked="0"/>
    </xf>
    <xf numFmtId="164" fontId="7" fillId="0" borderId="141" xfId="2" applyNumberFormat="1" applyFont="1" applyFill="1" applyBorder="1" applyAlignment="1" applyProtection="1">
      <alignment horizontal="right" shrinkToFit="1"/>
      <protection locked="0"/>
    </xf>
    <xf numFmtId="164" fontId="7" fillId="0" borderId="142" xfId="2" applyNumberFormat="1" applyFont="1" applyFill="1" applyBorder="1" applyAlignment="1" applyProtection="1">
      <alignment horizontal="right" shrinkToFit="1"/>
      <protection locked="0"/>
    </xf>
    <xf numFmtId="164" fontId="7" fillId="0" borderId="137" xfId="2" applyNumberFormat="1" applyFont="1" applyFill="1" applyBorder="1" applyAlignment="1" applyProtection="1">
      <alignment horizontal="right" shrinkToFit="1"/>
      <protection locked="0"/>
    </xf>
    <xf numFmtId="0" fontId="7" fillId="0" borderId="67" xfId="0" applyFont="1" applyBorder="1" applyAlignment="1">
      <alignment horizontal="center" wrapText="1"/>
    </xf>
    <xf numFmtId="0" fontId="7" fillId="0" borderId="86" xfId="0" applyFont="1" applyBorder="1" applyAlignment="1">
      <alignment horizontal="center" wrapText="1"/>
    </xf>
    <xf numFmtId="167" fontId="5" fillId="3" borderId="2" xfId="2" applyNumberFormat="1" applyFont="1" applyFill="1" applyBorder="1" applyAlignment="1" applyProtection="1">
      <alignment shrinkToFit="1"/>
      <protection locked="0"/>
    </xf>
    <xf numFmtId="164" fontId="10" fillId="2" borderId="144" xfId="0" applyNumberFormat="1" applyFont="1" applyFill="1" applyBorder="1" applyAlignment="1" applyProtection="1">
      <alignment horizontal="left"/>
      <protection locked="0"/>
    </xf>
    <xf numFmtId="0" fontId="10" fillId="0" borderId="46" xfId="0" applyFont="1" applyBorder="1"/>
    <xf numFmtId="0" fontId="6" fillId="0" borderId="40" xfId="0" applyFont="1" applyBorder="1" applyAlignment="1">
      <alignment horizontal="center" wrapText="1"/>
    </xf>
    <xf numFmtId="0" fontId="6" fillId="0" borderId="40" xfId="0" applyFont="1" applyBorder="1" applyAlignment="1">
      <alignment wrapText="1"/>
    </xf>
    <xf numFmtId="0" fontId="6" fillId="0" borderId="38" xfId="0" applyFont="1" applyBorder="1" applyAlignment="1">
      <alignment horizontal="center" wrapText="1"/>
    </xf>
    <xf numFmtId="0" fontId="6" fillId="0" borderId="130" xfId="0" applyFont="1" applyBorder="1" applyAlignment="1">
      <alignment vertical="top"/>
    </xf>
    <xf numFmtId="0" fontId="10" fillId="0" borderId="144" xfId="0" applyFont="1" applyBorder="1"/>
    <xf numFmtId="0" fontId="10" fillId="0" borderId="93" xfId="0" applyFont="1" applyBorder="1" applyAlignment="1">
      <alignment vertical="center" wrapText="1"/>
    </xf>
    <xf numFmtId="0" fontId="10" fillId="0" borderId="93" xfId="0" applyFont="1" applyBorder="1" applyAlignment="1">
      <alignment vertical="top" wrapText="1"/>
    </xf>
    <xf numFmtId="0" fontId="7" fillId="0" borderId="37" xfId="0" applyFont="1" applyBorder="1" applyAlignment="1" applyProtection="1">
      <alignment wrapText="1" shrinkToFit="1"/>
      <protection locked="0"/>
    </xf>
    <xf numFmtId="0" fontId="5" fillId="3" borderId="4" xfId="0" applyFont="1" applyFill="1" applyBorder="1" applyAlignment="1" applyProtection="1">
      <alignment shrinkToFit="1"/>
      <protection locked="0"/>
    </xf>
    <xf numFmtId="0" fontId="5" fillId="3" borderId="2" xfId="0" applyFont="1" applyFill="1" applyBorder="1" applyAlignment="1" applyProtection="1">
      <alignment shrinkToFit="1"/>
      <protection locked="0"/>
    </xf>
    <xf numFmtId="0" fontId="5" fillId="3" borderId="5" xfId="0" applyFont="1" applyFill="1" applyBorder="1" applyAlignment="1" applyProtection="1">
      <alignment shrinkToFit="1"/>
      <protection locked="0"/>
    </xf>
    <xf numFmtId="165" fontId="7" fillId="0" borderId="10" xfId="2" applyNumberFormat="1" applyFont="1" applyFill="1" applyBorder="1"/>
    <xf numFmtId="165" fontId="7" fillId="0" borderId="1" xfId="2" applyNumberFormat="1" applyFont="1" applyFill="1" applyBorder="1"/>
    <xf numFmtId="165" fontId="7" fillId="0" borderId="11" xfId="2" applyNumberFormat="1" applyFont="1" applyFill="1" applyBorder="1"/>
    <xf numFmtId="165" fontId="7" fillId="0" borderId="24" xfId="2" applyNumberFormat="1" applyFont="1" applyFill="1" applyBorder="1"/>
    <xf numFmtId="165" fontId="7" fillId="0" borderId="65" xfId="2" applyNumberFormat="1" applyFont="1" applyFill="1" applyBorder="1" applyAlignment="1">
      <alignment horizontal="right"/>
    </xf>
    <xf numFmtId="165" fontId="7" fillId="0" borderId="25" xfId="2" applyNumberFormat="1" applyFont="1" applyFill="1" applyBorder="1"/>
    <xf numFmtId="0" fontId="7" fillId="12" borderId="71" xfId="0" applyFont="1" applyFill="1" applyBorder="1" applyAlignment="1">
      <alignment horizontal="center" wrapText="1"/>
    </xf>
    <xf numFmtId="164" fontId="6" fillId="0" borderId="49" xfId="3" applyNumberFormat="1" applyFont="1" applyBorder="1" applyAlignment="1">
      <alignment shrinkToFit="1"/>
    </xf>
    <xf numFmtId="164" fontId="6" fillId="0" borderId="88" xfId="3" applyNumberFormat="1" applyFont="1" applyBorder="1" applyAlignment="1">
      <alignment shrinkToFit="1"/>
    </xf>
    <xf numFmtId="164" fontId="6" fillId="0" borderId="145" xfId="3" applyNumberFormat="1" applyFont="1" applyBorder="1" applyAlignment="1">
      <alignment shrinkToFit="1"/>
    </xf>
    <xf numFmtId="164" fontId="6" fillId="0" borderId="93" xfId="3" applyNumberFormat="1" applyFont="1" applyBorder="1" applyAlignment="1">
      <alignment shrinkToFit="1"/>
    </xf>
    <xf numFmtId="165" fontId="7" fillId="0" borderId="122" xfId="2" applyNumberFormat="1" applyFont="1" applyFill="1" applyBorder="1" applyAlignment="1">
      <alignment horizontal="right"/>
    </xf>
    <xf numFmtId="165" fontId="7" fillId="0" borderId="123" xfId="2" applyNumberFormat="1" applyFont="1" applyFill="1" applyBorder="1" applyAlignment="1">
      <alignment horizontal="right"/>
    </xf>
    <xf numFmtId="165" fontId="7" fillId="0" borderId="124" xfId="2" applyNumberFormat="1" applyFont="1" applyFill="1" applyBorder="1" applyAlignment="1">
      <alignment horizontal="right"/>
    </xf>
    <xf numFmtId="0" fontId="7" fillId="15" borderId="68" xfId="0" quotePrefix="1" applyFont="1" applyFill="1" applyBorder="1" applyAlignment="1">
      <alignment horizontal="center" wrapText="1"/>
    </xf>
    <xf numFmtId="165" fontId="7" fillId="0" borderId="92" xfId="2" applyNumberFormat="1" applyFont="1" applyFill="1" applyBorder="1"/>
    <xf numFmtId="165" fontId="7" fillId="0" borderId="74" xfId="2" applyNumberFormat="1" applyFont="1" applyFill="1" applyBorder="1"/>
    <xf numFmtId="165" fontId="7" fillId="0" borderId="89" xfId="2" applyNumberFormat="1" applyFont="1" applyFill="1" applyBorder="1"/>
    <xf numFmtId="165" fontId="7" fillId="0" borderId="42" xfId="2" applyNumberFormat="1" applyFont="1" applyFill="1" applyBorder="1"/>
    <xf numFmtId="165" fontId="7" fillId="0" borderId="21" xfId="2" applyNumberFormat="1" applyFont="1" applyFill="1" applyBorder="1"/>
    <xf numFmtId="165" fontId="7" fillId="0" borderId="125" xfId="2" applyNumberFormat="1" applyFont="1" applyFill="1" applyBorder="1" applyAlignment="1">
      <alignment horizontal="right"/>
    </xf>
    <xf numFmtId="0" fontId="7" fillId="13" borderId="146" xfId="0" applyFont="1" applyFill="1" applyBorder="1" applyProtection="1">
      <protection locked="0"/>
    </xf>
    <xf numFmtId="0" fontId="7" fillId="0" borderId="0" xfId="0" applyFont="1" applyAlignment="1" applyProtection="1">
      <alignment horizontal="center" wrapText="1"/>
      <protection locked="0"/>
    </xf>
    <xf numFmtId="0" fontId="7" fillId="0" borderId="0" xfId="0" quotePrefix="1" applyFont="1"/>
    <xf numFmtId="167" fontId="7" fillId="0" borderId="0" xfId="0" applyNumberFormat="1" applyFont="1" applyProtection="1">
      <protection locked="0"/>
    </xf>
    <xf numFmtId="165" fontId="5" fillId="3" borderId="3" xfId="2" applyNumberFormat="1" applyFont="1" applyFill="1" applyBorder="1" applyAlignment="1" applyProtection="1">
      <alignment shrinkToFit="1"/>
      <protection locked="0"/>
    </xf>
    <xf numFmtId="165" fontId="5" fillId="3" borderId="8" xfId="2" applyNumberFormat="1" applyFont="1" applyFill="1" applyBorder="1" applyAlignment="1" applyProtection="1">
      <alignment shrinkToFit="1"/>
      <protection locked="0"/>
    </xf>
    <xf numFmtId="165" fontId="5" fillId="3" borderId="2" xfId="2" applyNumberFormat="1" applyFont="1" applyFill="1" applyBorder="1" applyAlignment="1" applyProtection="1">
      <alignment shrinkToFit="1"/>
      <protection locked="0"/>
    </xf>
    <xf numFmtId="165" fontId="7" fillId="0" borderId="100" xfId="2" applyNumberFormat="1" applyFont="1" applyFill="1" applyBorder="1" applyAlignment="1">
      <alignment horizontal="right"/>
    </xf>
    <xf numFmtId="165" fontId="7" fillId="0" borderId="120" xfId="2" applyNumberFormat="1" applyFont="1" applyFill="1" applyBorder="1" applyAlignment="1">
      <alignment horizontal="right"/>
    </xf>
    <xf numFmtId="0" fontId="7" fillId="11" borderId="10" xfId="0" applyFont="1" applyFill="1" applyBorder="1" applyAlignment="1">
      <alignment horizontal="centerContinuous"/>
    </xf>
    <xf numFmtId="0" fontId="7" fillId="11" borderId="14" xfId="0" applyFont="1" applyFill="1" applyBorder="1" applyAlignment="1">
      <alignment horizontal="centerContinuous"/>
    </xf>
    <xf numFmtId="0" fontId="7" fillId="11" borderId="10" xfId="0" applyFont="1" applyFill="1" applyBorder="1" applyAlignment="1">
      <alignment horizontal="centerContinuous" shrinkToFit="1"/>
    </xf>
    <xf numFmtId="0" fontId="7" fillId="0" borderId="12" xfId="0" applyFont="1" applyBorder="1"/>
    <xf numFmtId="165" fontId="7" fillId="0" borderId="5" xfId="2" applyNumberFormat="1" applyFont="1" applyBorder="1" applyAlignment="1">
      <alignment horizontal="right"/>
    </xf>
    <xf numFmtId="164" fontId="7" fillId="0" borderId="118" xfId="0" applyNumberFormat="1" applyFont="1" applyBorder="1"/>
    <xf numFmtId="0" fontId="7" fillId="0" borderId="16" xfId="0" applyFont="1" applyBorder="1"/>
    <xf numFmtId="164" fontId="5" fillId="3" borderId="12" xfId="2" applyNumberFormat="1" applyFont="1" applyFill="1" applyBorder="1" applyAlignment="1" applyProtection="1">
      <alignment shrinkToFit="1"/>
      <protection locked="0"/>
    </xf>
    <xf numFmtId="3" fontId="6" fillId="0" borderId="9" xfId="3" applyNumberFormat="1" applyFont="1" applyBorder="1" applyAlignment="1">
      <alignment horizontal="center" shrinkToFit="1"/>
    </xf>
    <xf numFmtId="164" fontId="6" fillId="0" borderId="39" xfId="3" applyNumberFormat="1" applyFont="1" applyBorder="1" applyAlignment="1">
      <alignment horizontal="center" shrinkToFit="1"/>
    </xf>
    <xf numFmtId="164" fontId="5" fillId="3" borderId="12" xfId="2" applyNumberFormat="1" applyFont="1" applyFill="1" applyBorder="1" applyAlignment="1" applyProtection="1">
      <alignment horizontal="right" shrinkToFit="1"/>
      <protection locked="0"/>
    </xf>
    <xf numFmtId="0" fontId="7" fillId="0" borderId="10" xfId="0" applyFont="1" applyBorder="1"/>
    <xf numFmtId="0" fontId="7" fillId="0" borderId="0" xfId="0" applyFont="1" applyAlignment="1">
      <alignment horizontal="left"/>
    </xf>
    <xf numFmtId="3" fontId="7" fillId="0" borderId="0" xfId="0" applyNumberFormat="1" applyFont="1" applyAlignment="1">
      <alignment horizontal="right"/>
    </xf>
    <xf numFmtId="0" fontId="7" fillId="0" borderId="1" xfId="0" applyFont="1" applyBorder="1" applyAlignment="1">
      <alignment horizontal="center" wrapText="1"/>
    </xf>
    <xf numFmtId="0" fontId="7" fillId="0" borderId="1" xfId="0" applyFont="1" applyBorder="1" applyAlignment="1">
      <alignment horizontal="center"/>
    </xf>
    <xf numFmtId="0" fontId="7" fillId="0" borderId="9" xfId="0" applyFont="1" applyBorder="1" applyAlignment="1">
      <alignment horizontal="right"/>
    </xf>
    <xf numFmtId="164" fontId="7" fillId="0" borderId="37" xfId="2" applyNumberFormat="1" applyFont="1" applyFill="1" applyBorder="1" applyAlignment="1" applyProtection="1">
      <alignment horizontal="right" shrinkToFit="1"/>
      <protection locked="0"/>
    </xf>
    <xf numFmtId="164" fontId="7" fillId="0" borderId="0" xfId="2" applyNumberFormat="1" applyFont="1" applyFill="1" applyBorder="1" applyAlignment="1" applyProtection="1">
      <alignment horizontal="right" shrinkToFit="1"/>
      <protection locked="0"/>
    </xf>
    <xf numFmtId="0" fontId="7" fillId="0" borderId="15" xfId="0" applyFont="1" applyBorder="1"/>
    <xf numFmtId="0" fontId="7" fillId="0" borderId="118" xfId="0" applyFont="1" applyBorder="1" applyAlignment="1">
      <alignment horizontal="right"/>
    </xf>
    <xf numFmtId="0" fontId="7" fillId="0" borderId="18" xfId="0" applyFont="1" applyBorder="1"/>
    <xf numFmtId="164" fontId="7" fillId="0" borderId="19" xfId="2" applyNumberFormat="1" applyFont="1" applyFill="1" applyBorder="1" applyAlignment="1" applyProtection="1">
      <alignment horizontal="right" shrinkToFit="1"/>
      <protection locked="0"/>
    </xf>
    <xf numFmtId="0" fontId="7" fillId="0" borderId="14" xfId="0" applyFont="1" applyBorder="1" applyAlignment="1">
      <alignment horizontal="right"/>
    </xf>
    <xf numFmtId="0" fontId="7" fillId="0" borderId="118" xfId="0" applyFont="1" applyBorder="1"/>
    <xf numFmtId="0" fontId="7" fillId="0" borderId="9" xfId="0" applyFont="1" applyBorder="1"/>
    <xf numFmtId="164" fontId="10" fillId="0" borderId="0" xfId="0" applyNumberFormat="1" applyFont="1" applyAlignment="1" applyProtection="1">
      <alignment horizontal="left"/>
      <protection locked="0"/>
    </xf>
    <xf numFmtId="0" fontId="10" fillId="0" borderId="0" xfId="0" applyFont="1" applyAlignment="1">
      <alignment horizontal="centerContinuous"/>
    </xf>
    <xf numFmtId="0" fontId="7" fillId="0" borderId="0" xfId="0" applyFont="1" applyAlignment="1">
      <alignment horizontal="centerContinuous"/>
    </xf>
    <xf numFmtId="164" fontId="7" fillId="0" borderId="0" xfId="0" applyNumberFormat="1" applyFont="1" applyAlignment="1" applyProtection="1">
      <alignment horizontal="left"/>
      <protection locked="0"/>
    </xf>
    <xf numFmtId="164" fontId="6" fillId="0" borderId="0" xfId="3" applyNumberFormat="1" applyFont="1" applyAlignment="1">
      <alignment horizontal="centerContinuous" shrinkToFit="1"/>
    </xf>
    <xf numFmtId="164" fontId="6" fillId="0" borderId="0" xfId="3" applyNumberFormat="1" applyFont="1" applyAlignment="1" applyProtection="1">
      <alignment horizontal="centerContinuous" shrinkToFit="1"/>
      <protection locked="0"/>
    </xf>
    <xf numFmtId="164" fontId="6" fillId="0" borderId="0" xfId="3" applyNumberFormat="1" applyFont="1" applyAlignment="1">
      <alignment horizontal="center" wrapText="1"/>
    </xf>
    <xf numFmtId="3" fontId="6" fillId="0" borderId="0" xfId="3" applyNumberFormat="1" applyFont="1" applyAlignment="1">
      <alignment horizontal="center" wrapText="1"/>
    </xf>
    <xf numFmtId="3" fontId="6" fillId="0" borderId="0" xfId="3" applyNumberFormat="1" applyFont="1" applyAlignment="1">
      <alignment horizontal="center" shrinkToFit="1"/>
    </xf>
    <xf numFmtId="164" fontId="6" fillId="0" borderId="0" xfId="3" applyNumberFormat="1" applyFont="1" applyAlignment="1">
      <alignment horizontal="center" shrinkToFit="1"/>
    </xf>
    <xf numFmtId="164" fontId="6" fillId="0" borderId="0" xfId="3" applyNumberFormat="1" applyFont="1" applyAlignment="1">
      <alignment shrinkToFit="1"/>
    </xf>
    <xf numFmtId="165" fontId="6" fillId="0" borderId="0" xfId="2" applyNumberFormat="1" applyFont="1" applyFill="1" applyBorder="1" applyAlignment="1" applyProtection="1">
      <alignment horizontal="right" shrinkToFit="1"/>
    </xf>
    <xf numFmtId="3" fontId="7" fillId="0" borderId="0" xfId="2" applyNumberFormat="1" applyFont="1" applyFill="1" applyBorder="1" applyAlignment="1" applyProtection="1">
      <alignment horizontal="right" shrinkToFit="1"/>
      <protection locked="0"/>
    </xf>
    <xf numFmtId="167" fontId="6" fillId="0" borderId="0" xfId="2" applyNumberFormat="1" applyFont="1" applyFill="1" applyBorder="1" applyAlignment="1" applyProtection="1">
      <alignment horizontal="right" shrinkToFit="1"/>
    </xf>
    <xf numFmtId="164" fontId="7" fillId="0" borderId="0" xfId="2" applyNumberFormat="1" applyFont="1" applyFill="1" applyBorder="1" applyAlignment="1" applyProtection="1">
      <alignment shrinkToFit="1"/>
      <protection locked="0"/>
    </xf>
    <xf numFmtId="3" fontId="5" fillId="0" borderId="0" xfId="2" applyNumberFormat="1" applyFont="1" applyFill="1" applyBorder="1" applyAlignment="1" applyProtection="1">
      <alignment shrinkToFit="1"/>
    </xf>
    <xf numFmtId="0" fontId="7" fillId="14" borderId="119" xfId="0" applyFont="1" applyFill="1" applyBorder="1" applyAlignment="1">
      <alignment horizontal="center" wrapText="1"/>
    </xf>
    <xf numFmtId="0" fontId="7" fillId="14" borderId="100" xfId="0" applyFont="1" applyFill="1" applyBorder="1" applyAlignment="1">
      <alignment horizontal="center" wrapText="1"/>
    </xf>
    <xf numFmtId="0" fontId="7" fillId="14" borderId="132" xfId="0" applyFont="1" applyFill="1" applyBorder="1" applyAlignment="1">
      <alignment horizontal="center" wrapText="1"/>
    </xf>
    <xf numFmtId="0" fontId="7" fillId="14" borderId="48" xfId="0" applyFont="1" applyFill="1" applyBorder="1" applyAlignment="1">
      <alignment horizontal="center" wrapText="1"/>
    </xf>
    <xf numFmtId="167" fontId="7" fillId="0" borderId="37" xfId="2" applyNumberFormat="1" applyFont="1" applyFill="1" applyBorder="1" applyAlignment="1" applyProtection="1">
      <alignment horizontal="right" shrinkToFit="1"/>
      <protection locked="0"/>
    </xf>
    <xf numFmtId="167" fontId="7" fillId="0" borderId="18" xfId="2" applyNumberFormat="1" applyFont="1" applyFill="1" applyBorder="1" applyAlignment="1" applyProtection="1">
      <alignment horizontal="right" shrinkToFit="1"/>
      <protection locked="0"/>
    </xf>
    <xf numFmtId="167" fontId="7" fillId="0" borderId="5" xfId="2" applyNumberFormat="1" applyFont="1" applyFill="1" applyBorder="1" applyAlignment="1" applyProtection="1">
      <alignment horizontal="right" shrinkToFit="1"/>
      <protection locked="0"/>
    </xf>
    <xf numFmtId="167" fontId="7" fillId="0" borderId="19" xfId="2" applyNumberFormat="1" applyFont="1" applyFill="1" applyBorder="1" applyAlignment="1" applyProtection="1">
      <alignment horizontal="right" shrinkToFit="1"/>
      <protection locked="0"/>
    </xf>
    <xf numFmtId="167" fontId="7" fillId="0" borderId="39" xfId="2" applyNumberFormat="1" applyFont="1" applyFill="1" applyBorder="1" applyAlignment="1" applyProtection="1">
      <alignment horizontal="right" shrinkToFit="1"/>
      <protection locked="0"/>
    </xf>
    <xf numFmtId="0" fontId="7" fillId="14" borderId="24" xfId="0" applyFont="1" applyFill="1" applyBorder="1" applyAlignment="1">
      <alignment horizontal="center" wrapText="1"/>
    </xf>
    <xf numFmtId="0" fontId="7" fillId="14" borderId="1" xfId="0" applyFont="1" applyFill="1" applyBorder="1" applyAlignment="1">
      <alignment horizontal="center" wrapText="1"/>
    </xf>
    <xf numFmtId="0" fontId="7" fillId="14" borderId="11" xfId="0" applyFont="1" applyFill="1" applyBorder="1" applyAlignment="1">
      <alignment horizontal="center" wrapText="1"/>
    </xf>
    <xf numFmtId="0" fontId="7" fillId="14" borderId="89" xfId="0" applyFont="1" applyFill="1" applyBorder="1" applyAlignment="1">
      <alignment horizontal="center" wrapText="1"/>
    </xf>
    <xf numFmtId="164" fontId="7" fillId="0" borderId="18" xfId="2" applyNumberFormat="1" applyFont="1" applyFill="1" applyBorder="1" applyAlignment="1" applyProtection="1">
      <alignment horizontal="right" shrinkToFit="1"/>
      <protection locked="0"/>
    </xf>
    <xf numFmtId="164" fontId="7" fillId="0" borderId="5" xfId="2" applyNumberFormat="1" applyFont="1" applyFill="1" applyBorder="1" applyAlignment="1" applyProtection="1">
      <alignment horizontal="right" shrinkToFit="1"/>
      <protection locked="0"/>
    </xf>
    <xf numFmtId="164" fontId="7" fillId="0" borderId="39" xfId="2" applyNumberFormat="1" applyFont="1" applyFill="1" applyBorder="1" applyAlignment="1" applyProtection="1">
      <alignment horizontal="right" shrinkToFit="1"/>
      <protection locked="0"/>
    </xf>
    <xf numFmtId="164" fontId="7" fillId="0" borderId="11" xfId="0" applyNumberFormat="1" applyFont="1" applyBorder="1" applyAlignment="1">
      <alignment horizontal="right"/>
    </xf>
    <xf numFmtId="0" fontId="7" fillId="0" borderId="61" xfId="0" applyFont="1" applyBorder="1"/>
    <xf numFmtId="164" fontId="7" fillId="0" borderId="83" xfId="0" applyNumberFormat="1" applyFont="1" applyBorder="1"/>
    <xf numFmtId="0" fontId="7" fillId="13" borderId="63" xfId="0" applyFont="1" applyFill="1" applyBorder="1" applyProtection="1">
      <protection locked="0"/>
    </xf>
    <xf numFmtId="0" fontId="9" fillId="0" borderId="0" xfId="7" applyProtection="1">
      <protection locked="0"/>
    </xf>
    <xf numFmtId="164" fontId="5" fillId="0" borderId="17" xfId="2" applyNumberFormat="1" applyFont="1" applyFill="1" applyBorder="1" applyAlignment="1" applyProtection="1">
      <alignment horizontal="right" shrinkToFit="1"/>
      <protection locked="0"/>
    </xf>
    <xf numFmtId="164" fontId="7" fillId="0" borderId="118" xfId="0" applyNumberFormat="1" applyFont="1" applyBorder="1" applyAlignment="1">
      <alignment horizontal="right"/>
    </xf>
    <xf numFmtId="10" fontId="7" fillId="0" borderId="16" xfId="2" applyNumberFormat="1" applyFont="1" applyFill="1" applyBorder="1" applyAlignment="1">
      <alignment horizontal="right"/>
    </xf>
    <xf numFmtId="164" fontId="7" fillId="0" borderId="16" xfId="2" applyNumberFormat="1" applyFont="1" applyFill="1" applyBorder="1" applyAlignment="1">
      <alignment horizontal="right"/>
    </xf>
    <xf numFmtId="10" fontId="7" fillId="0" borderId="11" xfId="2" applyNumberFormat="1" applyFont="1" applyFill="1" applyBorder="1" applyAlignment="1" applyProtection="1">
      <alignment horizontal="right" shrinkToFit="1"/>
      <protection locked="0"/>
    </xf>
    <xf numFmtId="164" fontId="7" fillId="0" borderId="0" xfId="0" applyNumberFormat="1" applyFont="1" applyAlignment="1">
      <alignment horizontal="right"/>
    </xf>
    <xf numFmtId="0" fontId="7" fillId="0" borderId="149" xfId="0" applyFont="1" applyBorder="1"/>
    <xf numFmtId="167" fontId="6" fillId="13" borderId="85" xfId="2" applyNumberFormat="1" applyFont="1" applyFill="1" applyBorder="1" applyAlignment="1">
      <alignment horizontal="right"/>
    </xf>
    <xf numFmtId="167" fontId="6" fillId="13" borderId="8" xfId="2" applyNumberFormat="1" applyFont="1" applyFill="1" applyBorder="1" applyAlignment="1">
      <alignment horizontal="right"/>
    </xf>
    <xf numFmtId="167" fontId="6" fillId="13" borderId="99" xfId="2" applyNumberFormat="1" applyFont="1" applyFill="1" applyBorder="1" applyAlignment="1">
      <alignment horizontal="right"/>
    </xf>
    <xf numFmtId="167" fontId="6" fillId="13" borderId="85" xfId="0" applyNumberFormat="1" applyFont="1" applyFill="1" applyBorder="1" applyAlignment="1">
      <alignment horizontal="right"/>
    </xf>
    <xf numFmtId="167" fontId="6" fillId="13" borderId="99" xfId="0" applyNumberFormat="1" applyFont="1" applyFill="1" applyBorder="1" applyAlignment="1">
      <alignment horizontal="right"/>
    </xf>
    <xf numFmtId="167" fontId="6" fillId="13" borderId="113" xfId="2" applyNumberFormat="1" applyFont="1" applyFill="1" applyBorder="1" applyAlignment="1">
      <alignment horizontal="right"/>
    </xf>
    <xf numFmtId="167" fontId="6" fillId="13" borderId="96" xfId="2" applyNumberFormat="1" applyFont="1" applyFill="1" applyBorder="1" applyAlignment="1">
      <alignment horizontal="right"/>
    </xf>
    <xf numFmtId="167" fontId="6" fillId="13" borderId="77" xfId="2" applyNumberFormat="1" applyFont="1" applyFill="1" applyBorder="1" applyAlignment="1">
      <alignment horizontal="right"/>
    </xf>
    <xf numFmtId="164" fontId="7" fillId="0" borderId="123" xfId="0" applyNumberFormat="1" applyFont="1" applyBorder="1" applyAlignment="1">
      <alignment horizontal="right"/>
    </xf>
    <xf numFmtId="164" fontId="7" fillId="0" borderId="124" xfId="0" applyNumberFormat="1" applyFont="1" applyBorder="1" applyAlignment="1">
      <alignment horizontal="right"/>
    </xf>
    <xf numFmtId="164" fontId="7" fillId="0" borderId="122" xfId="0" applyNumberFormat="1" applyFont="1" applyBorder="1" applyAlignment="1">
      <alignment horizontal="right"/>
    </xf>
    <xf numFmtId="0" fontId="7" fillId="0" borderId="21" xfId="0" applyFont="1" applyBorder="1" applyAlignment="1" applyProtection="1">
      <alignment horizontal="right"/>
      <protection locked="0"/>
    </xf>
    <xf numFmtId="0" fontId="7" fillId="0" borderId="0" xfId="0" applyFont="1" applyAlignment="1" applyProtection="1">
      <alignment horizontal="left" vertical="top"/>
      <protection locked="0"/>
    </xf>
    <xf numFmtId="164" fontId="5" fillId="0" borderId="0" xfId="2" applyNumberFormat="1" applyFont="1" applyFill="1" applyBorder="1" applyAlignment="1" applyProtection="1">
      <alignment horizontal="right" shrinkToFit="1"/>
      <protection locked="0"/>
    </xf>
    <xf numFmtId="168" fontId="5" fillId="3" borderId="3" xfId="2" applyNumberFormat="1" applyFont="1" applyFill="1" applyBorder="1" applyAlignment="1" applyProtection="1">
      <alignment horizontal="right" shrinkToFit="1"/>
      <protection locked="0"/>
    </xf>
    <xf numFmtId="0" fontId="7" fillId="2" borderId="0" xfId="0" applyFont="1" applyFill="1" applyAlignment="1" applyProtection="1">
      <alignment horizontal="right" shrinkToFit="1"/>
      <protection locked="0"/>
    </xf>
    <xf numFmtId="0" fontId="6" fillId="0" borderId="0" xfId="0" applyFont="1" applyAlignment="1" applyProtection="1">
      <alignment horizontal="center" wrapText="1"/>
      <protection locked="0"/>
    </xf>
    <xf numFmtId="164" fontId="7" fillId="0" borderId="0" xfId="0" applyNumberFormat="1" applyFont="1" applyAlignment="1" applyProtection="1">
      <alignment shrinkToFit="1"/>
      <protection locked="0"/>
    </xf>
    <xf numFmtId="0" fontId="6" fillId="0" borderId="0" xfId="0" applyFont="1" applyAlignment="1" applyProtection="1">
      <alignment horizontal="right" shrinkToFit="1"/>
      <protection locked="0"/>
    </xf>
    <xf numFmtId="165" fontId="5" fillId="0" borderId="0" xfId="2" applyNumberFormat="1" applyFont="1" applyFill="1" applyBorder="1" applyAlignment="1" applyProtection="1">
      <alignment shrinkToFit="1"/>
      <protection locked="0"/>
    </xf>
    <xf numFmtId="3" fontId="6" fillId="0" borderId="0" xfId="2" applyNumberFormat="1" applyFont="1" applyFill="1" applyBorder="1" applyAlignment="1" applyProtection="1">
      <alignment horizontal="right" shrinkToFit="1"/>
      <protection locked="0"/>
    </xf>
    <xf numFmtId="165" fontId="5" fillId="3" borderId="7" xfId="2" applyNumberFormat="1" applyFont="1" applyFill="1" applyBorder="1" applyAlignment="1" applyProtection="1">
      <alignment horizontal="right" shrinkToFit="1"/>
      <protection locked="0"/>
    </xf>
    <xf numFmtId="3" fontId="5" fillId="3" borderId="10" xfId="2" applyNumberFormat="1" applyFont="1" applyFill="1" applyBorder="1" applyAlignment="1" applyProtection="1">
      <alignment horizontal="centerContinuous" shrinkToFit="1"/>
      <protection locked="0"/>
    </xf>
    <xf numFmtId="167" fontId="5" fillId="3" borderId="7" xfId="2" applyNumberFormat="1" applyFont="1" applyFill="1" applyBorder="1" applyAlignment="1" applyProtection="1">
      <alignment shrinkToFit="1"/>
      <protection locked="0"/>
    </xf>
    <xf numFmtId="165" fontId="5" fillId="3" borderId="2" xfId="2" applyNumberFormat="1" applyFont="1" applyFill="1" applyBorder="1" applyAlignment="1" applyProtection="1">
      <alignment horizontal="right" shrinkToFit="1"/>
      <protection locked="0"/>
    </xf>
    <xf numFmtId="167" fontId="5" fillId="3" borderId="5" xfId="2" applyNumberFormat="1" applyFont="1" applyFill="1" applyBorder="1" applyAlignment="1" applyProtection="1">
      <alignment shrinkToFit="1"/>
      <protection locked="0"/>
    </xf>
    <xf numFmtId="167" fontId="5" fillId="3" borderId="3" xfId="2" applyNumberFormat="1" applyFont="1" applyFill="1" applyBorder="1" applyAlignment="1" applyProtection="1">
      <alignment shrinkToFit="1"/>
      <protection locked="0"/>
    </xf>
    <xf numFmtId="167" fontId="5" fillId="3" borderId="20" xfId="2" applyNumberFormat="1" applyFont="1" applyFill="1" applyBorder="1" applyAlignment="1" applyProtection="1">
      <alignment shrinkToFit="1"/>
      <protection locked="0"/>
    </xf>
    <xf numFmtId="167" fontId="5" fillId="3" borderId="8" xfId="2" applyNumberFormat="1" applyFont="1" applyFill="1" applyBorder="1" applyAlignment="1" applyProtection="1">
      <alignment shrinkToFit="1"/>
      <protection locked="0"/>
    </xf>
    <xf numFmtId="10" fontId="5" fillId="3" borderId="7" xfId="2" applyNumberFormat="1" applyFont="1" applyFill="1" applyBorder="1" applyAlignment="1" applyProtection="1">
      <alignment horizontal="right" shrinkToFit="1"/>
      <protection locked="0"/>
    </xf>
    <xf numFmtId="3" fontId="5" fillId="3" borderId="1" xfId="2" applyNumberFormat="1" applyFont="1" applyFill="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5" fillId="3" borderId="1" xfId="2" applyNumberFormat="1" applyFont="1" applyFill="1" applyBorder="1" applyAlignment="1" applyProtection="1">
      <alignment horizontal="left"/>
      <protection locked="0"/>
    </xf>
    <xf numFmtId="3" fontId="5" fillId="3" borderId="1" xfId="2" applyNumberFormat="1" applyFont="1" applyFill="1" applyBorder="1" applyAlignment="1" applyProtection="1">
      <alignment horizontal="right"/>
      <protection locked="0"/>
    </xf>
    <xf numFmtId="0" fontId="5" fillId="3" borderId="7" xfId="0" applyFont="1" applyFill="1" applyBorder="1" applyAlignment="1" applyProtection="1">
      <alignment horizontal="right" shrinkToFit="1"/>
      <protection locked="0"/>
    </xf>
    <xf numFmtId="0" fontId="6" fillId="0" borderId="2" xfId="0" applyFont="1" applyBorder="1" applyAlignment="1" applyProtection="1">
      <alignment horizontal="right" shrinkToFit="1"/>
      <protection locked="0"/>
    </xf>
    <xf numFmtId="0" fontId="5" fillId="3" borderId="8" xfId="0" applyFont="1" applyFill="1" applyBorder="1" applyAlignment="1" applyProtection="1">
      <alignment horizontal="right" shrinkToFit="1"/>
      <protection locked="0"/>
    </xf>
    <xf numFmtId="0" fontId="17" fillId="6" borderId="0" xfId="1" applyFill="1"/>
    <xf numFmtId="0" fontId="17" fillId="0" borderId="0" xfId="1"/>
    <xf numFmtId="3" fontId="7" fillId="0" borderId="6" xfId="5" applyNumberFormat="1" applyFont="1" applyFill="1" applyBorder="1" applyAlignment="1" applyProtection="1">
      <alignment horizontal="right"/>
    </xf>
    <xf numFmtId="166" fontId="5" fillId="13" borderId="64" xfId="6" applyNumberFormat="1" applyFont="1" applyFill="1" applyBorder="1" applyProtection="1">
      <protection locked="0"/>
    </xf>
    <xf numFmtId="0" fontId="7" fillId="13" borderId="71" xfId="0" applyFont="1" applyFill="1" applyBorder="1" applyProtection="1">
      <protection locked="0"/>
    </xf>
    <xf numFmtId="0" fontId="17" fillId="0" borderId="67" xfId="1" applyBorder="1"/>
    <xf numFmtId="0" fontId="7" fillId="0" borderId="83" xfId="0" applyFont="1" applyBorder="1" applyAlignment="1">
      <alignment horizontal="center"/>
    </xf>
    <xf numFmtId="0" fontId="5" fillId="3" borderId="20" xfId="0" applyFont="1" applyFill="1" applyBorder="1" applyAlignment="1" applyProtection="1">
      <alignment horizontal="right" shrinkToFit="1"/>
      <protection locked="0"/>
    </xf>
    <xf numFmtId="164" fontId="5" fillId="3" borderId="13" xfId="2" applyNumberFormat="1" applyFont="1" applyFill="1" applyBorder="1" applyAlignment="1" applyProtection="1">
      <alignment shrinkToFit="1"/>
      <protection locked="0"/>
    </xf>
    <xf numFmtId="0" fontId="5" fillId="3" borderId="13" xfId="0" applyFont="1" applyFill="1" applyBorder="1" applyAlignment="1" applyProtection="1">
      <alignment shrinkToFit="1"/>
      <protection locked="0"/>
    </xf>
    <xf numFmtId="0" fontId="5" fillId="3" borderId="12" xfId="0" applyFont="1" applyFill="1" applyBorder="1" applyAlignment="1" applyProtection="1">
      <alignment horizontal="right" shrinkToFit="1"/>
      <protection locked="0"/>
    </xf>
    <xf numFmtId="0" fontId="5" fillId="3" borderId="13" xfId="0" applyFont="1" applyFill="1" applyBorder="1" applyAlignment="1" applyProtection="1">
      <alignment horizontal="right" shrinkToFit="1"/>
      <protection locked="0"/>
    </xf>
    <xf numFmtId="0" fontId="5" fillId="3" borderId="127" xfId="0" applyFont="1" applyFill="1" applyBorder="1" applyAlignment="1" applyProtection="1">
      <alignment horizontal="left"/>
      <protection locked="0"/>
    </xf>
    <xf numFmtId="164" fontId="6" fillId="0" borderId="153" xfId="3" applyNumberFormat="1" applyFont="1" applyBorder="1" applyAlignment="1">
      <alignment shrinkToFit="1"/>
    </xf>
    <xf numFmtId="165" fontId="7" fillId="0" borderId="12" xfId="2" applyNumberFormat="1" applyFont="1" applyFill="1" applyBorder="1"/>
    <xf numFmtId="165" fontId="7" fillId="0" borderId="134" xfId="2" applyNumberFormat="1" applyFont="1" applyFill="1" applyBorder="1"/>
    <xf numFmtId="165" fontId="7" fillId="0" borderId="133" xfId="2" applyNumberFormat="1" applyFont="1" applyFill="1" applyBorder="1"/>
    <xf numFmtId="14" fontId="5" fillId="3" borderId="98" xfId="2" applyNumberFormat="1" applyFont="1" applyFill="1" applyBorder="1" applyAlignment="1" applyProtection="1">
      <alignment shrinkToFit="1"/>
      <protection locked="0"/>
    </xf>
    <xf numFmtId="14" fontId="5" fillId="3" borderId="97" xfId="2" applyNumberFormat="1" applyFont="1" applyFill="1" applyBorder="1" applyAlignment="1" applyProtection="1">
      <alignment shrinkToFit="1"/>
      <protection locked="0"/>
    </xf>
    <xf numFmtId="3" fontId="5" fillId="3" borderId="148" xfId="2" applyNumberFormat="1" applyFont="1" applyFill="1" applyBorder="1" applyAlignment="1" applyProtection="1">
      <alignment horizontal="right" shrinkToFit="1"/>
      <protection locked="0"/>
    </xf>
    <xf numFmtId="3" fontId="7" fillId="0" borderId="83" xfId="0" applyNumberFormat="1" applyFont="1" applyBorder="1" applyAlignment="1">
      <alignment horizontal="right"/>
    </xf>
    <xf numFmtId="165" fontId="7" fillId="0" borderId="22" xfId="2" applyNumberFormat="1" applyFont="1" applyBorder="1" applyAlignment="1">
      <alignment horizontal="right"/>
    </xf>
    <xf numFmtId="165" fontId="7" fillId="0" borderId="63" xfId="2" applyNumberFormat="1" applyFont="1" applyBorder="1" applyAlignment="1">
      <alignment horizontal="right"/>
    </xf>
    <xf numFmtId="0" fontId="7" fillId="13" borderId="154" xfId="0" applyFont="1" applyFill="1" applyBorder="1" applyAlignment="1">
      <alignment horizontal="right"/>
    </xf>
    <xf numFmtId="165" fontId="7" fillId="0" borderId="78" xfId="2" applyNumberFormat="1" applyFont="1" applyFill="1" applyBorder="1"/>
    <xf numFmtId="165" fontId="7" fillId="0" borderId="46" xfId="2" applyNumberFormat="1" applyFont="1" applyFill="1" applyBorder="1" applyAlignment="1">
      <alignment horizontal="right"/>
    </xf>
    <xf numFmtId="165" fontId="7" fillId="0" borderId="72" xfId="2" applyNumberFormat="1" applyFont="1" applyFill="1" applyBorder="1" applyAlignment="1">
      <alignment horizontal="right"/>
    </xf>
    <xf numFmtId="165" fontId="7" fillId="0" borderId="149" xfId="2" applyNumberFormat="1" applyFont="1" applyFill="1" applyBorder="1" applyAlignment="1">
      <alignment horizontal="right"/>
    </xf>
    <xf numFmtId="0" fontId="7" fillId="13" borderId="46" xfId="0" applyFont="1" applyFill="1" applyBorder="1"/>
    <xf numFmtId="0" fontId="7" fillId="13" borderId="47" xfId="0" applyFont="1" applyFill="1" applyBorder="1"/>
    <xf numFmtId="0" fontId="7" fillId="13" borderId="48" xfId="0" applyFont="1" applyFill="1" applyBorder="1"/>
    <xf numFmtId="165" fontId="6" fillId="0" borderId="6" xfId="2" applyNumberFormat="1" applyFont="1" applyFill="1" applyBorder="1" applyAlignment="1" applyProtection="1">
      <alignment horizontal="right" shrinkToFit="1"/>
    </xf>
    <xf numFmtId="167" fontId="6" fillId="0" borderId="63" xfId="2" applyNumberFormat="1" applyFont="1" applyFill="1" applyBorder="1" applyAlignment="1" applyProtection="1">
      <alignment horizontal="right" shrinkToFit="1"/>
    </xf>
    <xf numFmtId="49" fontId="5" fillId="3" borderId="1" xfId="2" applyNumberFormat="1" applyFont="1" applyFill="1" applyBorder="1" applyAlignment="1" applyProtection="1">
      <alignment horizontal="left"/>
      <protection locked="0"/>
    </xf>
    <xf numFmtId="164" fontId="7" fillId="0" borderId="16" xfId="0" applyNumberFormat="1" applyFont="1" applyBorder="1" applyAlignment="1">
      <alignment horizontal="right"/>
    </xf>
    <xf numFmtId="167" fontId="7" fillId="0" borderId="14" xfId="0" applyNumberFormat="1" applyFont="1" applyBorder="1" applyAlignment="1">
      <alignment horizontal="right" wrapText="1"/>
    </xf>
    <xf numFmtId="167" fontId="7" fillId="0" borderId="0" xfId="0" applyNumberFormat="1" applyFont="1" applyAlignment="1">
      <alignment horizontal="right" wrapText="1"/>
    </xf>
    <xf numFmtId="167" fontId="7" fillId="0" borderId="70" xfId="0" applyNumberFormat="1" applyFont="1" applyBorder="1" applyAlignment="1">
      <alignment horizontal="right" wrapText="1"/>
    </xf>
    <xf numFmtId="167" fontId="7" fillId="0" borderId="58" xfId="0" applyNumberFormat="1" applyFont="1" applyBorder="1" applyAlignment="1">
      <alignment horizontal="right" wrapText="1"/>
    </xf>
    <xf numFmtId="167" fontId="7" fillId="0" borderId="60" xfId="0" applyNumberFormat="1" applyFont="1" applyBorder="1" applyAlignment="1">
      <alignment horizontal="right" wrapText="1"/>
    </xf>
    <xf numFmtId="167" fontId="7" fillId="0" borderId="62" xfId="0" applyNumberFormat="1" applyFont="1" applyBorder="1" applyAlignment="1">
      <alignment horizontal="right" wrapText="1"/>
    </xf>
    <xf numFmtId="167" fontId="7" fillId="0" borderId="128" xfId="0" applyNumberFormat="1" applyFont="1" applyBorder="1" applyAlignment="1">
      <alignment horizontal="right" wrapText="1"/>
    </xf>
    <xf numFmtId="167" fontId="7" fillId="0" borderId="70" xfId="0" applyNumberFormat="1" applyFont="1" applyBorder="1"/>
    <xf numFmtId="9" fontId="7" fillId="0" borderId="58" xfId="2" applyFont="1" applyBorder="1" applyAlignment="1">
      <alignment horizontal="centerContinuous"/>
    </xf>
    <xf numFmtId="3" fontId="10" fillId="0" borderId="14" xfId="0" applyNumberFormat="1" applyFont="1" applyBorder="1"/>
    <xf numFmtId="0" fontId="6" fillId="0" borderId="35" xfId="0" applyFont="1" applyBorder="1" applyAlignment="1">
      <alignment horizontal="centerContinuous" wrapText="1"/>
    </xf>
    <xf numFmtId="0" fontId="6" fillId="0" borderId="33" xfId="0" applyFont="1" applyBorder="1" applyAlignment="1">
      <alignment horizontal="centerContinuous" wrapText="1"/>
    </xf>
    <xf numFmtId="0" fontId="6" fillId="0" borderId="34" xfId="0" applyFont="1" applyBorder="1" applyAlignment="1">
      <alignment horizontal="centerContinuous" wrapText="1"/>
    </xf>
    <xf numFmtId="169" fontId="7" fillId="0" borderId="0" xfId="0" applyNumberFormat="1" applyFont="1"/>
    <xf numFmtId="167" fontId="7" fillId="0" borderId="0" xfId="0" applyNumberFormat="1" applyFont="1"/>
    <xf numFmtId="0" fontId="7" fillId="0" borderId="0" xfId="0" applyFont="1" applyAlignment="1" applyProtection="1">
      <alignment horizontal="left"/>
      <protection locked="0"/>
    </xf>
    <xf numFmtId="164" fontId="6" fillId="0" borderId="119" xfId="3" applyNumberFormat="1" applyFont="1" applyBorder="1"/>
    <xf numFmtId="164" fontId="6" fillId="0" borderId="101" xfId="3" applyNumberFormat="1" applyFont="1" applyBorder="1" applyAlignment="1">
      <alignment shrinkToFit="1"/>
    </xf>
    <xf numFmtId="4" fontId="7" fillId="0" borderId="132" xfId="0" applyNumberFormat="1" applyFont="1" applyBorder="1" applyAlignment="1">
      <alignment horizontal="right"/>
    </xf>
    <xf numFmtId="4" fontId="7" fillId="0" borderId="100" xfId="0" applyNumberFormat="1" applyFont="1" applyBorder="1" applyAlignment="1">
      <alignment horizontal="right"/>
    </xf>
    <xf numFmtId="4" fontId="7" fillId="0" borderId="120" xfId="0" applyNumberFormat="1" applyFont="1" applyBorder="1" applyAlignment="1">
      <alignment horizontal="right"/>
    </xf>
    <xf numFmtId="4" fontId="7" fillId="0" borderId="119" xfId="0" applyNumberFormat="1" applyFont="1" applyBorder="1" applyAlignment="1">
      <alignment horizontal="right"/>
    </xf>
    <xf numFmtId="4" fontId="7" fillId="0" borderId="101" xfId="0" applyNumberFormat="1" applyFont="1" applyBorder="1" applyAlignment="1">
      <alignment horizontal="right"/>
    </xf>
    <xf numFmtId="164" fontId="7" fillId="0" borderId="34" xfId="0" applyNumberFormat="1" applyFont="1" applyBorder="1"/>
    <xf numFmtId="164" fontId="7" fillId="0" borderId="90" xfId="0" applyNumberFormat="1" applyFont="1" applyBorder="1"/>
    <xf numFmtId="164" fontId="7" fillId="0" borderId="89" xfId="0" applyNumberFormat="1" applyFont="1" applyBorder="1"/>
    <xf numFmtId="165" fontId="7" fillId="0" borderId="50" xfId="2" applyNumberFormat="1" applyFont="1" applyFill="1" applyBorder="1"/>
    <xf numFmtId="165" fontId="7" fillId="0" borderId="5" xfId="2" applyNumberFormat="1" applyFont="1" applyFill="1" applyBorder="1"/>
    <xf numFmtId="165" fontId="7" fillId="0" borderId="37" xfId="2" applyNumberFormat="1" applyFont="1" applyBorder="1" applyAlignment="1">
      <alignment horizontal="right"/>
    </xf>
    <xf numFmtId="165" fontId="7" fillId="0" borderId="18" xfId="2" applyNumberFormat="1" applyFont="1" applyBorder="1" applyAlignment="1">
      <alignment horizontal="right"/>
    </xf>
    <xf numFmtId="0" fontId="7" fillId="0" borderId="46" xfId="0" applyFont="1" applyBorder="1" applyAlignment="1">
      <alignment horizontal="center" textRotation="90" wrapText="1"/>
    </xf>
    <xf numFmtId="0" fontId="7" fillId="0" borderId="100" xfId="0" applyFont="1" applyBorder="1" applyAlignment="1">
      <alignment horizontal="center" textRotation="90" wrapText="1"/>
    </xf>
    <xf numFmtId="0" fontId="7" fillId="0" borderId="132" xfId="0" applyFont="1" applyBorder="1" applyAlignment="1">
      <alignment horizontal="center" textRotation="90" wrapText="1"/>
    </xf>
    <xf numFmtId="0" fontId="13" fillId="0" borderId="119" xfId="0" applyFont="1" applyBorder="1" applyAlignment="1">
      <alignment horizontal="center" wrapText="1"/>
    </xf>
    <xf numFmtId="0" fontId="13" fillId="0" borderId="100" xfId="0" applyFont="1" applyBorder="1" applyAlignment="1">
      <alignment horizontal="center" wrapText="1"/>
    </xf>
    <xf numFmtId="0" fontId="13" fillId="0" borderId="101" xfId="0" applyFont="1" applyBorder="1" applyAlignment="1">
      <alignment horizontal="center" wrapText="1"/>
    </xf>
    <xf numFmtId="0" fontId="13" fillId="0" borderId="68" xfId="0" applyFont="1" applyBorder="1" applyAlignment="1">
      <alignment horizontal="center" wrapText="1"/>
    </xf>
    <xf numFmtId="0" fontId="13" fillId="0" borderId="65" xfId="0" applyFont="1" applyBorder="1" applyAlignment="1">
      <alignment horizontal="center" wrapText="1"/>
    </xf>
    <xf numFmtId="0" fontId="13" fillId="0" borderId="64" xfId="0" applyFont="1" applyBorder="1" applyAlignment="1">
      <alignment horizontal="center" wrapText="1"/>
    </xf>
    <xf numFmtId="0" fontId="7" fillId="0" borderId="153" xfId="0" applyFont="1" applyBorder="1"/>
    <xf numFmtId="164" fontId="7" fillId="0" borderId="133" xfId="0" applyNumberFormat="1" applyFont="1" applyBorder="1"/>
    <xf numFmtId="164" fontId="7" fillId="0" borderId="16" xfId="0" applyNumberFormat="1" applyFont="1" applyBorder="1"/>
    <xf numFmtId="0" fontId="7" fillId="13" borderId="105" xfId="0" applyFont="1" applyFill="1" applyBorder="1" applyProtection="1">
      <protection locked="0"/>
    </xf>
    <xf numFmtId="164" fontId="7" fillId="0" borderId="102" xfId="0" applyNumberFormat="1" applyFont="1" applyBorder="1" applyAlignment="1">
      <alignment horizontal="right"/>
    </xf>
    <xf numFmtId="0" fontId="7" fillId="0" borderId="35" xfId="0" applyFont="1" applyBorder="1" applyAlignment="1">
      <alignment horizontal="center" vertical="center" wrapText="1"/>
    </xf>
    <xf numFmtId="164" fontId="7" fillId="0" borderId="14" xfId="0" applyNumberFormat="1" applyFont="1" applyBorder="1"/>
    <xf numFmtId="0" fontId="7" fillId="13" borderId="62" xfId="0" applyFont="1" applyFill="1" applyBorder="1" applyProtection="1">
      <protection locked="0"/>
    </xf>
    <xf numFmtId="164" fontId="7" fillId="0" borderId="29" xfId="0" applyNumberFormat="1" applyFont="1" applyBorder="1" applyAlignment="1">
      <alignment horizontal="right"/>
    </xf>
    <xf numFmtId="0" fontId="7" fillId="13" borderId="22" xfId="0" applyFont="1" applyFill="1" applyBorder="1" applyProtection="1">
      <protection locked="0"/>
    </xf>
    <xf numFmtId="164" fontId="7" fillId="0" borderId="28" xfId="0" applyNumberFormat="1" applyFont="1" applyBorder="1" applyAlignment="1">
      <alignment horizontal="right"/>
    </xf>
    <xf numFmtId="164" fontId="7" fillId="0" borderId="67" xfId="0" applyNumberFormat="1" applyFont="1" applyBorder="1"/>
    <xf numFmtId="0" fontId="7" fillId="0" borderId="36" xfId="0" applyFont="1" applyBorder="1" applyAlignment="1">
      <alignment horizontal="center"/>
    </xf>
    <xf numFmtId="167" fontId="7" fillId="0" borderId="25" xfId="0" applyNumberFormat="1" applyFont="1" applyBorder="1"/>
    <xf numFmtId="14" fontId="7" fillId="0" borderId="25" xfId="0" applyNumberFormat="1" applyFont="1" applyBorder="1"/>
    <xf numFmtId="167" fontId="7" fillId="0" borderId="25" xfId="0" applyNumberFormat="1" applyFont="1" applyBorder="1" applyAlignment="1">
      <alignment horizontal="right"/>
    </xf>
    <xf numFmtId="0" fontId="7" fillId="0" borderId="86" xfId="0" applyFont="1" applyBorder="1" applyAlignment="1">
      <alignment horizontal="center"/>
    </xf>
    <xf numFmtId="0" fontId="7" fillId="0" borderId="30" xfId="0" applyFont="1" applyBorder="1"/>
    <xf numFmtId="0" fontId="7" fillId="0" borderId="30" xfId="0" applyFont="1" applyBorder="1" applyAlignment="1">
      <alignment horizontal="right"/>
    </xf>
    <xf numFmtId="167" fontId="7" fillId="0" borderId="45" xfId="0" applyNumberFormat="1" applyFont="1" applyBorder="1" applyAlignment="1">
      <alignment horizontal="right"/>
    </xf>
    <xf numFmtId="0" fontId="7" fillId="0" borderId="155" xfId="0" applyFont="1" applyBorder="1"/>
    <xf numFmtId="165" fontId="7" fillId="0" borderId="156" xfId="2" applyNumberFormat="1" applyFont="1" applyFill="1" applyBorder="1" applyAlignment="1">
      <alignment horizontal="right"/>
    </xf>
    <xf numFmtId="165" fontId="7" fillId="0" borderId="146" xfId="2" applyNumberFormat="1" applyFont="1" applyFill="1" applyBorder="1" applyAlignment="1">
      <alignment horizontal="right"/>
    </xf>
    <xf numFmtId="165" fontId="7" fillId="0" borderId="151" xfId="2" applyNumberFormat="1" applyFont="1" applyFill="1" applyBorder="1" applyAlignment="1">
      <alignment horizontal="right"/>
    </xf>
    <xf numFmtId="165" fontId="7" fillId="0" borderId="157" xfId="2" applyNumberFormat="1" applyFont="1" applyFill="1" applyBorder="1" applyAlignment="1">
      <alignment horizontal="right"/>
    </xf>
    <xf numFmtId="0" fontId="7" fillId="0" borderId="47" xfId="0" applyFont="1" applyBorder="1"/>
    <xf numFmtId="0" fontId="7" fillId="13" borderId="149" xfId="0" applyFont="1" applyFill="1" applyBorder="1" applyProtection="1">
      <protection locked="0"/>
    </xf>
    <xf numFmtId="0" fontId="7" fillId="13" borderId="143" xfId="0" applyFont="1" applyFill="1" applyBorder="1" applyProtection="1">
      <protection locked="0"/>
    </xf>
    <xf numFmtId="0" fontId="7" fillId="13" borderId="126" xfId="0" applyFont="1" applyFill="1" applyBorder="1" applyProtection="1">
      <protection locked="0"/>
    </xf>
    <xf numFmtId="165" fontId="7" fillId="0" borderId="115" xfId="2" applyNumberFormat="1" applyFont="1" applyFill="1" applyBorder="1"/>
    <xf numFmtId="165" fontId="7" fillId="0" borderId="92" xfId="2" applyNumberFormat="1" applyFont="1" applyBorder="1" applyAlignment="1">
      <alignment horizontal="right"/>
    </xf>
    <xf numFmtId="165" fontId="7" fillId="0" borderId="74" xfId="2" applyNumberFormat="1" applyFont="1" applyBorder="1" applyAlignment="1">
      <alignment horizontal="right"/>
    </xf>
    <xf numFmtId="165" fontId="7" fillId="0" borderId="75" xfId="2" applyNumberFormat="1" applyFont="1" applyBorder="1" applyAlignment="1">
      <alignment horizontal="right"/>
    </xf>
    <xf numFmtId="164" fontId="11" fillId="0" borderId="61" xfId="3" applyNumberFormat="1" applyFont="1" applyBorder="1" applyAlignment="1">
      <alignment shrinkToFit="1"/>
    </xf>
    <xf numFmtId="164" fontId="11" fillId="0" borderId="56" xfId="3" applyNumberFormat="1" applyFont="1" applyBorder="1" applyAlignment="1">
      <alignment shrinkToFit="1"/>
    </xf>
    <xf numFmtId="164" fontId="7" fillId="0" borderId="117" xfId="0" applyNumberFormat="1" applyFont="1" applyBorder="1" applyAlignment="1">
      <alignment horizontal="right"/>
    </xf>
    <xf numFmtId="164" fontId="7" fillId="0" borderId="131" xfId="0" applyNumberFormat="1" applyFont="1" applyBorder="1" applyAlignment="1">
      <alignment horizontal="right"/>
    </xf>
    <xf numFmtId="164" fontId="7" fillId="0" borderId="19" xfId="0" applyNumberFormat="1" applyFont="1" applyBorder="1" applyAlignment="1">
      <alignment horizontal="right"/>
    </xf>
    <xf numFmtId="164" fontId="7" fillId="0" borderId="125" xfId="0" applyNumberFormat="1" applyFont="1" applyBorder="1" applyAlignment="1">
      <alignment horizontal="right"/>
    </xf>
    <xf numFmtId="0" fontId="7" fillId="0" borderId="90" xfId="0" applyFont="1" applyBorder="1"/>
    <xf numFmtId="0" fontId="7" fillId="0" borderId="94" xfId="0" applyFont="1" applyBorder="1"/>
    <xf numFmtId="0" fontId="7" fillId="0" borderId="41" xfId="0" applyFont="1" applyBorder="1"/>
    <xf numFmtId="0" fontId="7" fillId="0" borderId="126" xfId="0" applyFont="1" applyBorder="1"/>
    <xf numFmtId="164" fontId="6" fillId="0" borderId="95" xfId="3" applyNumberFormat="1" applyFont="1" applyBorder="1"/>
    <xf numFmtId="164" fontId="6" fillId="0" borderId="95" xfId="3" applyNumberFormat="1" applyFont="1" applyBorder="1" applyAlignment="1">
      <alignment shrinkToFit="1"/>
    </xf>
    <xf numFmtId="4" fontId="7" fillId="0" borderId="95" xfId="0" applyNumberFormat="1" applyFont="1" applyBorder="1" applyAlignment="1">
      <alignment horizontal="right"/>
    </xf>
    <xf numFmtId="3" fontId="7" fillId="0" borderId="95" xfId="0" applyNumberFormat="1" applyFont="1" applyBorder="1" applyAlignment="1">
      <alignment horizontal="right"/>
    </xf>
    <xf numFmtId="0" fontId="7" fillId="0" borderId="133" xfId="0" applyFont="1" applyBorder="1" applyProtection="1">
      <protection locked="0"/>
    </xf>
    <xf numFmtId="0" fontId="7" fillId="0" borderId="12" xfId="0" applyFont="1" applyBorder="1" applyAlignment="1" applyProtection="1">
      <alignment horizontal="right"/>
      <protection locked="0"/>
    </xf>
    <xf numFmtId="0" fontId="7" fillId="0" borderId="134" xfId="0" applyFont="1" applyBorder="1" applyProtection="1">
      <protection locked="0"/>
    </xf>
    <xf numFmtId="0" fontId="10" fillId="0" borderId="47" xfId="0" applyFont="1" applyBorder="1"/>
    <xf numFmtId="0" fontId="7" fillId="0" borderId="47" xfId="0" applyFont="1" applyBorder="1" applyProtection="1">
      <protection locked="0"/>
    </xf>
    <xf numFmtId="0" fontId="10" fillId="0" borderId="34" xfId="0" applyFont="1" applyBorder="1" applyAlignment="1">
      <alignment horizontal="center" textRotation="90" wrapText="1"/>
    </xf>
    <xf numFmtId="3" fontId="7" fillId="0" borderId="11" xfId="0" applyNumberFormat="1" applyFont="1" applyBorder="1"/>
    <xf numFmtId="3" fontId="7" fillId="0" borderId="109" xfId="0" applyNumberFormat="1" applyFont="1" applyBorder="1" applyAlignment="1">
      <alignment horizontal="right"/>
    </xf>
    <xf numFmtId="10" fontId="7" fillId="0" borderId="0" xfId="2" applyNumberFormat="1" applyFont="1" applyProtection="1">
      <protection locked="0"/>
    </xf>
    <xf numFmtId="0" fontId="10" fillId="15" borderId="47" xfId="0" applyFont="1" applyFill="1" applyBorder="1" applyAlignment="1">
      <alignment horizontal="centerContinuous" shrinkToFit="1"/>
    </xf>
    <xf numFmtId="0" fontId="7" fillId="15" borderId="119" xfId="0" applyFont="1" applyFill="1" applyBorder="1" applyAlignment="1">
      <alignment horizontal="center" wrapText="1"/>
    </xf>
    <xf numFmtId="165" fontId="7" fillId="0" borderId="135" xfId="2" applyNumberFormat="1" applyFont="1" applyFill="1" applyBorder="1"/>
    <xf numFmtId="0" fontId="7" fillId="0" borderId="1" xfId="0" applyFont="1" applyBorder="1" applyAlignment="1">
      <alignment shrinkToFit="1"/>
    </xf>
    <xf numFmtId="0" fontId="7" fillId="0" borderId="17" xfId="0" applyFont="1" applyBorder="1"/>
    <xf numFmtId="167" fontId="6" fillId="0" borderId="0" xfId="0" applyNumberFormat="1" applyFont="1" applyAlignment="1" applyProtection="1">
      <alignment horizontal="center" wrapText="1"/>
      <protection locked="0"/>
    </xf>
    <xf numFmtId="3" fontId="5" fillId="3" borderId="1" xfId="2" applyNumberFormat="1" applyFont="1" applyFill="1" applyBorder="1" applyAlignment="1" applyProtection="1">
      <alignment horizontal="center" vertical="center" shrinkToFit="1"/>
      <protection locked="0"/>
    </xf>
    <xf numFmtId="0" fontId="7" fillId="0" borderId="10" xfId="0" applyFont="1" applyBorder="1" applyAlignment="1">
      <alignment horizontal="centerContinuous" shrinkToFit="1"/>
    </xf>
    <xf numFmtId="164" fontId="5" fillId="3" borderId="13" xfId="2" applyNumberFormat="1" applyFont="1" applyFill="1" applyBorder="1" applyAlignment="1" applyProtection="1">
      <alignment horizontal="right" shrinkToFit="1"/>
      <protection locked="0"/>
    </xf>
    <xf numFmtId="5" fontId="6" fillId="0" borderId="123" xfId="6" applyNumberFormat="1" applyFont="1" applyFill="1" applyBorder="1" applyAlignment="1" applyProtection="1">
      <alignment horizontal="center" shrinkToFit="1"/>
    </xf>
    <xf numFmtId="164" fontId="6" fillId="0" borderId="123" xfId="6" applyNumberFormat="1" applyFont="1" applyFill="1" applyBorder="1" applyAlignment="1" applyProtection="1">
      <alignment horizontal="center" shrinkToFit="1"/>
      <protection locked="0"/>
    </xf>
    <xf numFmtId="2" fontId="6" fillId="0" borderId="123" xfId="0" applyNumberFormat="1" applyFont="1" applyBorder="1" applyAlignment="1" applyProtection="1">
      <alignment horizontal="center" shrinkToFit="1"/>
      <protection locked="0"/>
    </xf>
    <xf numFmtId="165" fontId="6" fillId="0" borderId="123" xfId="0" applyNumberFormat="1" applyFont="1" applyBorder="1" applyAlignment="1" applyProtection="1">
      <alignment horizontal="center" shrinkToFit="1"/>
      <protection locked="0"/>
    </xf>
    <xf numFmtId="0" fontId="6" fillId="0" borderId="107" xfId="0" applyFont="1" applyBorder="1" applyAlignment="1" applyProtection="1">
      <alignment shrinkToFit="1"/>
      <protection locked="0"/>
    </xf>
    <xf numFmtId="3" fontId="6" fillId="0" borderId="140" xfId="0" applyNumberFormat="1" applyFont="1" applyBorder="1" applyAlignment="1" applyProtection="1">
      <alignment horizontal="center" shrinkToFit="1"/>
      <protection locked="0"/>
    </xf>
    <xf numFmtId="166" fontId="6" fillId="0" borderId="140" xfId="6" applyNumberFormat="1" applyFont="1" applyFill="1" applyBorder="1" applyAlignment="1" applyProtection="1">
      <alignment horizontal="center" shrinkToFit="1"/>
      <protection locked="0"/>
    </xf>
    <xf numFmtId="3" fontId="6" fillId="0" borderId="158" xfId="4" applyNumberFormat="1" applyFont="1" applyFill="1" applyBorder="1" applyAlignment="1" applyProtection="1">
      <alignment horizontal="center" shrinkToFit="1"/>
      <protection locked="0"/>
    </xf>
    <xf numFmtId="165" fontId="6" fillId="0" borderId="140" xfId="2" applyNumberFormat="1" applyFont="1" applyFill="1" applyBorder="1" applyAlignment="1" applyProtection="1">
      <alignment horizontal="center" shrinkToFit="1"/>
      <protection locked="0"/>
    </xf>
    <xf numFmtId="5" fontId="6" fillId="0" borderId="140" xfId="6" applyNumberFormat="1" applyFont="1" applyFill="1" applyBorder="1" applyAlignment="1" applyProtection="1">
      <alignment horizontal="center" shrinkToFit="1"/>
    </xf>
    <xf numFmtId="164" fontId="6" fillId="0" borderId="140" xfId="6" applyNumberFormat="1" applyFont="1" applyFill="1" applyBorder="1" applyAlignment="1" applyProtection="1">
      <alignment horizontal="center" shrinkToFit="1"/>
      <protection locked="0"/>
    </xf>
    <xf numFmtId="2" fontId="6" fillId="0" borderId="140" xfId="0" applyNumberFormat="1" applyFont="1" applyBorder="1" applyAlignment="1" applyProtection="1">
      <alignment horizontal="center" shrinkToFit="1"/>
      <protection locked="0"/>
    </xf>
    <xf numFmtId="165" fontId="6" fillId="0" borderId="140" xfId="0" applyNumberFormat="1" applyFont="1" applyBorder="1" applyAlignment="1" applyProtection="1">
      <alignment horizontal="center" shrinkToFit="1"/>
      <protection locked="0"/>
    </xf>
    <xf numFmtId="167" fontId="6" fillId="0" borderId="0" xfId="2" applyNumberFormat="1" applyFont="1" applyFill="1" applyBorder="1" applyAlignment="1" applyProtection="1">
      <alignment shrinkToFit="1"/>
      <protection locked="0"/>
    </xf>
    <xf numFmtId="0" fontId="6" fillId="0" borderId="65" xfId="0" applyFont="1" applyBorder="1" applyAlignment="1">
      <alignment horizontal="center" shrinkToFit="1"/>
    </xf>
    <xf numFmtId="0" fontId="6" fillId="0" borderId="71" xfId="0" applyFont="1" applyBorder="1" applyAlignment="1">
      <alignment horizontal="center" shrinkToFit="1"/>
    </xf>
    <xf numFmtId="3" fontId="6" fillId="0" borderId="158" xfId="0" applyNumberFormat="1" applyFont="1" applyBorder="1" applyAlignment="1" applyProtection="1">
      <alignment horizontal="center" shrinkToFit="1"/>
      <protection locked="0"/>
    </xf>
    <xf numFmtId="3" fontId="6" fillId="0" borderId="97" xfId="0" applyNumberFormat="1" applyFont="1" applyBorder="1" applyAlignment="1" applyProtection="1">
      <alignment horizontal="center" shrinkToFit="1"/>
      <protection locked="0"/>
    </xf>
    <xf numFmtId="0" fontId="6" fillId="0" borderId="158" xfId="0" applyFont="1" applyBorder="1" applyAlignment="1" applyProtection="1">
      <alignment horizontal="center" shrinkToFit="1"/>
      <protection locked="0"/>
    </xf>
    <xf numFmtId="0" fontId="6" fillId="0" borderId="97" xfId="0" applyFont="1" applyBorder="1" applyAlignment="1" applyProtection="1">
      <alignment horizontal="center" shrinkToFit="1"/>
      <protection locked="0"/>
    </xf>
    <xf numFmtId="3" fontId="6" fillId="0" borderId="158" xfId="4" applyNumberFormat="1" applyFont="1" applyFill="1" applyBorder="1" applyAlignment="1" applyProtection="1">
      <alignment horizontal="center" shrinkToFit="1"/>
    </xf>
    <xf numFmtId="3" fontId="6" fillId="0" borderId="97" xfId="4" applyNumberFormat="1" applyFont="1" applyFill="1" applyBorder="1" applyAlignment="1" applyProtection="1">
      <alignment horizontal="center" shrinkToFit="1"/>
    </xf>
    <xf numFmtId="165" fontId="6" fillId="0" borderId="158" xfId="2" applyNumberFormat="1" applyFont="1" applyFill="1" applyBorder="1" applyAlignment="1" applyProtection="1">
      <alignment horizontal="center" shrinkToFit="1"/>
      <protection locked="0"/>
    </xf>
    <xf numFmtId="165" fontId="6" fillId="0" borderId="97" xfId="2" applyNumberFormat="1" applyFont="1" applyFill="1" applyBorder="1" applyAlignment="1" applyProtection="1">
      <alignment horizontal="center" shrinkToFit="1"/>
      <protection locked="0"/>
    </xf>
    <xf numFmtId="5" fontId="6" fillId="0" borderId="158" xfId="6" applyNumberFormat="1" applyFont="1" applyFill="1" applyBorder="1" applyAlignment="1" applyProtection="1">
      <alignment horizontal="center" shrinkToFit="1"/>
      <protection locked="0"/>
    </xf>
    <xf numFmtId="5" fontId="6" fillId="0" borderId="97" xfId="6" applyNumberFormat="1" applyFont="1" applyFill="1" applyBorder="1" applyAlignment="1" applyProtection="1">
      <alignment horizontal="center" shrinkToFit="1"/>
      <protection locked="0"/>
    </xf>
    <xf numFmtId="0" fontId="7" fillId="0" borderId="0" xfId="0" applyFont="1" applyAlignment="1">
      <alignment shrinkToFit="1"/>
    </xf>
    <xf numFmtId="0" fontId="6" fillId="0" borderId="108" xfId="0" applyFont="1" applyBorder="1" applyAlignment="1">
      <alignment vertical="top" shrinkToFit="1"/>
    </xf>
    <xf numFmtId="0" fontId="6" fillId="0" borderId="13" xfId="0" applyFont="1" applyBorder="1" applyAlignment="1">
      <alignment horizontal="center" shrinkToFit="1"/>
    </xf>
    <xf numFmtId="0" fontId="6" fillId="0" borderId="13" xfId="0" applyFont="1" applyBorder="1" applyAlignment="1">
      <alignment shrinkToFit="1"/>
    </xf>
    <xf numFmtId="0" fontId="6" fillId="0" borderId="131" xfId="0" applyFont="1" applyBorder="1" applyAlignment="1">
      <alignment horizontal="center" vertical="center" shrinkToFit="1"/>
    </xf>
    <xf numFmtId="0" fontId="6" fillId="0" borderId="0" xfId="0" applyFont="1" applyAlignment="1">
      <alignment horizontal="center" shrinkToFit="1"/>
    </xf>
    <xf numFmtId="0" fontId="6" fillId="0" borderId="131" xfId="0" applyFont="1" applyBorder="1" applyAlignment="1">
      <alignment horizontal="center" shrinkToFit="1"/>
    </xf>
    <xf numFmtId="0" fontId="6" fillId="0" borderId="43" xfId="0" applyFont="1" applyBorder="1" applyAlignment="1">
      <alignment horizontal="center" shrinkToFit="1"/>
    </xf>
    <xf numFmtId="0" fontId="7" fillId="0" borderId="67" xfId="0" applyFont="1" applyBorder="1" applyAlignment="1">
      <alignment shrinkToFit="1"/>
    </xf>
    <xf numFmtId="0" fontId="6" fillId="0" borderId="12"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2" xfId="0" applyFont="1" applyBorder="1" applyAlignment="1">
      <alignment horizontal="center" shrinkToFit="1"/>
    </xf>
    <xf numFmtId="0" fontId="6" fillId="0" borderId="68" xfId="0" applyFont="1" applyBorder="1" applyAlignment="1">
      <alignment shrinkToFit="1"/>
    </xf>
    <xf numFmtId="3" fontId="6" fillId="0" borderId="65" xfId="0" applyNumberFormat="1" applyFont="1" applyBorder="1" applyAlignment="1">
      <alignment horizontal="center" shrinkToFit="1"/>
    </xf>
    <xf numFmtId="0" fontId="6" fillId="0" borderId="64" xfId="0" applyFont="1" applyBorder="1" applyAlignment="1">
      <alignment horizontal="center" shrinkToFit="1"/>
    </xf>
    <xf numFmtId="168" fontId="6" fillId="0" borderId="158" xfId="0" applyNumberFormat="1" applyFont="1" applyBorder="1" applyAlignment="1" applyProtection="1">
      <alignment horizontal="center" shrinkToFit="1"/>
      <protection locked="0"/>
    </xf>
    <xf numFmtId="165" fontId="6" fillId="0" borderId="140" xfId="4" applyNumberFormat="1" applyFont="1" applyFill="1" applyBorder="1" applyAlignment="1" applyProtection="1">
      <alignment horizontal="center" shrinkToFit="1"/>
      <protection locked="0"/>
    </xf>
    <xf numFmtId="10" fontId="6" fillId="0" borderId="158" xfId="2" applyNumberFormat="1" applyFont="1" applyFill="1" applyBorder="1" applyAlignment="1" applyProtection="1">
      <alignment horizontal="center" shrinkToFit="1"/>
      <protection locked="0"/>
    </xf>
    <xf numFmtId="0" fontId="6" fillId="0" borderId="142" xfId="0" applyFont="1" applyBorder="1" applyAlignment="1" applyProtection="1">
      <alignment horizontal="left" shrinkToFit="1"/>
      <protection locked="0"/>
    </xf>
    <xf numFmtId="168" fontId="6" fillId="0" borderId="97" xfId="0" applyNumberFormat="1" applyFont="1" applyBorder="1" applyAlignment="1" applyProtection="1">
      <alignment horizontal="center" shrinkToFit="1"/>
      <protection locked="0"/>
    </xf>
    <xf numFmtId="165" fontId="6" fillId="0" borderId="3" xfId="4" applyNumberFormat="1" applyFont="1" applyFill="1" applyBorder="1" applyAlignment="1" applyProtection="1">
      <alignment horizontal="center" shrinkToFit="1"/>
      <protection locked="0"/>
    </xf>
    <xf numFmtId="10" fontId="6" fillId="0" borderId="97" xfId="2" applyNumberFormat="1" applyFont="1" applyFill="1" applyBorder="1" applyAlignment="1" applyProtection="1">
      <alignment horizontal="center" shrinkToFit="1"/>
      <protection locked="0"/>
    </xf>
    <xf numFmtId="0" fontId="6" fillId="0" borderId="103" xfId="0" applyFont="1" applyBorder="1" applyAlignment="1" applyProtection="1">
      <alignment horizontal="left" shrinkToFit="1"/>
      <protection locked="0"/>
    </xf>
    <xf numFmtId="0" fontId="7" fillId="0" borderId="122" xfId="0" applyFont="1" applyBorder="1" applyAlignment="1">
      <alignment shrinkToFit="1"/>
    </xf>
    <xf numFmtId="0" fontId="7" fillId="13" borderId="125" xfId="0" applyFont="1" applyFill="1" applyBorder="1" applyAlignment="1">
      <alignment shrinkToFit="1"/>
    </xf>
    <xf numFmtId="0" fontId="7" fillId="13" borderId="125" xfId="0" applyFont="1" applyFill="1" applyBorder="1" applyAlignment="1">
      <alignment horizontal="right" shrinkToFit="1"/>
    </xf>
    <xf numFmtId="10" fontId="7" fillId="0" borderId="125" xfId="0" applyNumberFormat="1" applyFont="1" applyBorder="1" applyAlignment="1">
      <alignment horizontal="center" shrinkToFit="1"/>
    </xf>
    <xf numFmtId="0" fontId="7" fillId="13" borderId="126" xfId="0" applyFont="1" applyFill="1" applyBorder="1" applyAlignment="1">
      <alignment shrinkToFit="1"/>
    </xf>
    <xf numFmtId="0" fontId="6" fillId="0" borderId="16" xfId="0" applyFont="1" applyBorder="1" applyAlignment="1">
      <alignment horizontal="center" vertical="center" shrinkToFit="1"/>
    </xf>
    <xf numFmtId="0" fontId="7" fillId="13" borderId="123" xfId="0" applyFont="1" applyFill="1" applyBorder="1" applyAlignment="1">
      <alignment shrinkToFit="1"/>
    </xf>
    <xf numFmtId="0" fontId="7" fillId="0" borderId="12" xfId="0" applyFont="1" applyBorder="1" applyAlignment="1">
      <alignment shrinkToFit="1"/>
    </xf>
    <xf numFmtId="0" fontId="10" fillId="0" borderId="0" xfId="0" applyFont="1" applyProtection="1">
      <protection locked="0"/>
    </xf>
    <xf numFmtId="3" fontId="5" fillId="3" borderId="8" xfId="2" applyNumberFormat="1" applyFont="1" applyFill="1" applyBorder="1" applyAlignment="1" applyProtection="1">
      <alignment horizontal="right" shrinkToFit="1"/>
      <protection locked="0"/>
    </xf>
    <xf numFmtId="0" fontId="5" fillId="3" borderId="5" xfId="0" applyFont="1" applyFill="1" applyBorder="1" applyAlignment="1" applyProtection="1">
      <alignment horizontal="right" shrinkToFit="1"/>
      <protection locked="0"/>
    </xf>
    <xf numFmtId="0" fontId="5" fillId="3" borderId="8" xfId="0" applyFont="1" applyFill="1" applyBorder="1" applyAlignment="1" applyProtection="1">
      <alignment horizontal="left"/>
      <protection locked="0"/>
    </xf>
    <xf numFmtId="10" fontId="5" fillId="3" borderId="3" xfId="2" applyNumberFormat="1" applyFont="1" applyFill="1" applyBorder="1" applyAlignment="1" applyProtection="1">
      <alignment horizontal="right" shrinkToFit="1"/>
      <protection locked="0"/>
    </xf>
    <xf numFmtId="164" fontId="5" fillId="3" borderId="3" xfId="2" applyNumberFormat="1" applyFont="1" applyFill="1" applyBorder="1" applyAlignment="1" applyProtection="1">
      <alignment horizontal="right" shrinkToFit="1"/>
      <protection locked="0"/>
    </xf>
    <xf numFmtId="3" fontId="5" fillId="3" borderId="8" xfId="2" applyNumberFormat="1" applyFont="1" applyFill="1" applyBorder="1" applyAlignment="1" applyProtection="1">
      <alignment horizontal="right"/>
      <protection locked="0"/>
    </xf>
    <xf numFmtId="164" fontId="5" fillId="3" borderId="2" xfId="2" applyNumberFormat="1" applyFont="1" applyFill="1" applyBorder="1" applyAlignment="1" applyProtection="1">
      <alignment horizontal="right" shrinkToFit="1"/>
      <protection locked="0"/>
    </xf>
    <xf numFmtId="164" fontId="5" fillId="3" borderId="8" xfId="2" applyNumberFormat="1" applyFont="1" applyFill="1" applyBorder="1" applyAlignment="1" applyProtection="1">
      <alignment horizontal="right" shrinkToFit="1"/>
      <protection locked="0"/>
    </xf>
    <xf numFmtId="0" fontId="5" fillId="3" borderId="12" xfId="2" applyNumberFormat="1" applyFont="1" applyFill="1" applyBorder="1" applyAlignment="1" applyProtection="1">
      <alignment horizontal="right" shrinkToFit="1"/>
      <protection locked="0"/>
    </xf>
    <xf numFmtId="0" fontId="5" fillId="3" borderId="2" xfId="2" applyNumberFormat="1" applyFont="1" applyFill="1" applyBorder="1" applyAlignment="1" applyProtection="1">
      <alignment horizontal="right" shrinkToFit="1"/>
      <protection locked="0"/>
    </xf>
    <xf numFmtId="0" fontId="6" fillId="0" borderId="0" xfId="0" applyFont="1" applyAlignment="1" applyProtection="1">
      <alignment horizontal="left"/>
      <protection locked="0"/>
    </xf>
    <xf numFmtId="3" fontId="18" fillId="0" borderId="0" xfId="2" applyNumberFormat="1" applyFont="1" applyFill="1" applyBorder="1" applyAlignment="1" applyProtection="1">
      <alignment horizontal="left"/>
      <protection locked="0"/>
    </xf>
    <xf numFmtId="3" fontId="5" fillId="3" borderId="12" xfId="2" applyNumberFormat="1" applyFont="1" applyFill="1" applyBorder="1" applyAlignment="1" applyProtection="1">
      <alignment shrinkToFit="1"/>
      <protection locked="0"/>
    </xf>
    <xf numFmtId="0" fontId="7" fillId="0" borderId="70" xfId="0" applyFont="1" applyBorder="1" applyAlignment="1">
      <alignment horizontal="centerContinuous" shrinkToFit="1"/>
    </xf>
    <xf numFmtId="0" fontId="5" fillId="3" borderId="2" xfId="3" applyFont="1" applyFill="1" applyBorder="1" applyAlignment="1" applyProtection="1">
      <alignment horizontal="center" shrinkToFit="1"/>
      <protection locked="0"/>
    </xf>
    <xf numFmtId="3" fontId="5" fillId="0" borderId="0" xfId="2" applyNumberFormat="1" applyFont="1" applyFill="1" applyBorder="1" applyAlignment="1" applyProtection="1">
      <alignment horizontal="left"/>
      <protection locked="0"/>
    </xf>
    <xf numFmtId="164" fontId="5" fillId="0" borderId="0" xfId="2" applyNumberFormat="1" applyFont="1" applyFill="1" applyBorder="1" applyAlignment="1" applyProtection="1">
      <alignment horizontal="left" shrinkToFit="1"/>
      <protection locked="0"/>
    </xf>
    <xf numFmtId="165" fontId="5" fillId="0" borderId="0" xfId="2" applyNumberFormat="1" applyFont="1" applyFill="1" applyBorder="1" applyAlignment="1" applyProtection="1">
      <alignment horizontal="left" shrinkToFit="1"/>
      <protection locked="0"/>
    </xf>
    <xf numFmtId="0" fontId="5" fillId="0" borderId="118" xfId="0" applyFont="1" applyBorder="1" applyAlignment="1" applyProtection="1">
      <alignment horizontal="right" shrinkToFit="1"/>
      <protection locked="0"/>
    </xf>
    <xf numFmtId="0" fontId="5" fillId="0" borderId="118" xfId="0" applyFont="1" applyBorder="1" applyAlignment="1" applyProtection="1">
      <alignment shrinkToFit="1"/>
      <protection locked="0"/>
    </xf>
    <xf numFmtId="3" fontId="5" fillId="0" borderId="118" xfId="2" applyNumberFormat="1" applyFont="1" applyFill="1" applyBorder="1" applyAlignment="1" applyProtection="1">
      <alignment shrinkToFit="1"/>
      <protection locked="0"/>
    </xf>
    <xf numFmtId="0" fontId="7" fillId="0" borderId="88" xfId="0" applyFont="1" applyBorder="1" applyAlignment="1">
      <alignment shrinkToFit="1"/>
    </xf>
    <xf numFmtId="0" fontId="5" fillId="3" borderId="7" xfId="0" applyFont="1" applyFill="1" applyBorder="1" applyAlignment="1" applyProtection="1">
      <alignment horizontal="left"/>
      <protection locked="0"/>
    </xf>
    <xf numFmtId="0" fontId="7" fillId="0" borderId="118" xfId="0" applyFont="1" applyBorder="1" applyAlignment="1" applyProtection="1">
      <alignment horizontal="right" shrinkToFit="1"/>
      <protection locked="0"/>
    </xf>
    <xf numFmtId="3" fontId="6" fillId="0" borderId="118" xfId="2" applyNumberFormat="1" applyFont="1" applyFill="1" applyBorder="1" applyAlignment="1" applyProtection="1">
      <alignment horizontal="right" shrinkToFit="1"/>
      <protection locked="0"/>
    </xf>
    <xf numFmtId="3" fontId="6" fillId="0" borderId="118" xfId="2" applyNumberFormat="1" applyFont="1" applyFill="1" applyBorder="1" applyAlignment="1" applyProtection="1">
      <alignment shrinkToFit="1"/>
      <protection locked="0"/>
    </xf>
    <xf numFmtId="0" fontId="7" fillId="0" borderId="63" xfId="0" applyFont="1" applyBorder="1" applyProtection="1">
      <protection locked="0"/>
    </xf>
    <xf numFmtId="166" fontId="5" fillId="13" borderId="32" xfId="6" applyNumberFormat="1" applyFont="1" applyFill="1" applyBorder="1" applyProtection="1">
      <protection locked="0"/>
    </xf>
    <xf numFmtId="165" fontId="7" fillId="0" borderId="70" xfId="2" applyNumberFormat="1" applyFont="1" applyFill="1" applyBorder="1" applyAlignment="1">
      <alignment horizontal="right"/>
    </xf>
    <xf numFmtId="167" fontId="7" fillId="0" borderId="58" xfId="0" applyNumberFormat="1" applyFont="1" applyBorder="1"/>
    <xf numFmtId="165" fontId="7" fillId="0" borderId="60" xfId="2" applyNumberFormat="1" applyFont="1" applyFill="1" applyBorder="1" applyAlignment="1">
      <alignment horizontal="right"/>
    </xf>
    <xf numFmtId="0" fontId="19" fillId="10" borderId="0" xfId="0" applyFont="1" applyFill="1" applyAlignment="1">
      <alignment vertical="top"/>
    </xf>
    <xf numFmtId="0" fontId="19" fillId="9" borderId="0" xfId="0" applyFont="1" applyFill="1" applyAlignment="1">
      <alignment vertical="top"/>
    </xf>
    <xf numFmtId="0" fontId="19" fillId="7" borderId="0" xfId="0" applyFont="1" applyFill="1" applyAlignment="1">
      <alignment vertical="top"/>
    </xf>
    <xf numFmtId="0" fontId="19" fillId="6" borderId="0" xfId="0" applyFont="1" applyFill="1" applyAlignment="1">
      <alignment vertical="top"/>
    </xf>
    <xf numFmtId="0" fontId="19" fillId="8" borderId="0" xfId="0" applyFont="1" applyFill="1" applyAlignment="1">
      <alignment vertical="top"/>
    </xf>
    <xf numFmtId="0" fontId="7" fillId="0" borderId="0" xfId="0" applyFont="1" applyAlignment="1" applyProtection="1">
      <alignment vertical="top" wrapText="1"/>
      <protection locked="0"/>
    </xf>
    <xf numFmtId="0" fontId="7" fillId="3" borderId="15" xfId="0" applyFont="1" applyFill="1" applyBorder="1" applyProtection="1">
      <protection locked="0"/>
    </xf>
    <xf numFmtId="0" fontId="7" fillId="3" borderId="118" xfId="0" applyFont="1" applyFill="1" applyBorder="1" applyProtection="1">
      <protection locked="0"/>
    </xf>
    <xf numFmtId="0" fontId="7" fillId="3" borderId="118" xfId="0" applyFont="1" applyFill="1" applyBorder="1" applyAlignment="1" applyProtection="1">
      <alignment horizontal="right"/>
      <protection locked="0"/>
    </xf>
    <xf numFmtId="0" fontId="7" fillId="3" borderId="16" xfId="0" applyFont="1" applyFill="1" applyBorder="1" applyProtection="1">
      <protection locked="0"/>
    </xf>
    <xf numFmtId="0" fontId="7" fillId="3" borderId="17" xfId="0" applyFont="1" applyFill="1" applyBorder="1" applyProtection="1">
      <protection locked="0"/>
    </xf>
    <xf numFmtId="0" fontId="7" fillId="3" borderId="0" xfId="0" applyFont="1" applyFill="1" applyProtection="1">
      <protection locked="0"/>
    </xf>
    <xf numFmtId="0" fontId="7" fillId="3" borderId="0" xfId="0" applyFont="1" applyFill="1" applyAlignment="1" applyProtection="1">
      <alignment horizontal="right"/>
      <protection locked="0"/>
    </xf>
    <xf numFmtId="0" fontId="7" fillId="3" borderId="131" xfId="0" applyFont="1" applyFill="1" applyBorder="1" applyProtection="1">
      <protection locked="0"/>
    </xf>
    <xf numFmtId="0" fontId="7" fillId="3" borderId="18" xfId="0" applyFont="1" applyFill="1" applyBorder="1" applyProtection="1">
      <protection locked="0"/>
    </xf>
    <xf numFmtId="0" fontId="7" fillId="3" borderId="9" xfId="0" applyFont="1" applyFill="1" applyBorder="1" applyProtection="1">
      <protection locked="0"/>
    </xf>
    <xf numFmtId="0" fontId="7" fillId="3" borderId="19" xfId="0" applyFont="1" applyFill="1" applyBorder="1" applyProtection="1">
      <protection locked="0"/>
    </xf>
    <xf numFmtId="0" fontId="7" fillId="3" borderId="0" xfId="0" applyFont="1" applyFill="1" applyAlignment="1" applyProtection="1">
      <alignment horizontal="centerContinuous"/>
      <protection locked="0"/>
    </xf>
    <xf numFmtId="0" fontId="7" fillId="3" borderId="131" xfId="0" applyFont="1" applyFill="1" applyBorder="1" applyAlignment="1" applyProtection="1">
      <alignment horizontal="centerContinuous"/>
      <protection locked="0"/>
    </xf>
    <xf numFmtId="0" fontId="5" fillId="3" borderId="17" xfId="0" applyFont="1" applyFill="1" applyBorder="1" applyAlignment="1" applyProtection="1">
      <alignment horizontal="centerContinuous"/>
      <protection locked="0"/>
    </xf>
    <xf numFmtId="3" fontId="5" fillId="3" borderId="12" xfId="2" applyNumberFormat="1" applyFont="1" applyFill="1" applyBorder="1" applyAlignment="1" applyProtection="1">
      <alignment horizontal="left"/>
      <protection locked="0"/>
    </xf>
    <xf numFmtId="0" fontId="5" fillId="3" borderId="2" xfId="2" applyNumberFormat="1" applyFont="1" applyFill="1" applyBorder="1" applyAlignment="1" applyProtection="1">
      <alignment horizontal="right"/>
      <protection locked="0"/>
    </xf>
    <xf numFmtId="0" fontId="5" fillId="3" borderId="3" xfId="2" applyNumberFormat="1" applyFont="1" applyFill="1" applyBorder="1" applyAlignment="1" applyProtection="1">
      <alignment horizontal="right"/>
      <protection locked="0"/>
    </xf>
    <xf numFmtId="49" fontId="5" fillId="3" borderId="3" xfId="2" applyNumberFormat="1" applyFont="1" applyFill="1" applyBorder="1" applyAlignment="1" applyProtection="1">
      <alignment horizontal="right"/>
      <protection locked="0"/>
    </xf>
    <xf numFmtId="3" fontId="5" fillId="3" borderId="3" xfId="2" applyNumberFormat="1" applyFont="1" applyFill="1" applyBorder="1" applyAlignment="1" applyProtection="1">
      <alignment horizontal="right"/>
      <protection locked="0"/>
    </xf>
    <xf numFmtId="0" fontId="5" fillId="3" borderId="8" xfId="2" applyNumberFormat="1" applyFont="1" applyFill="1" applyBorder="1" applyAlignment="1" applyProtection="1">
      <alignment horizontal="right"/>
      <protection locked="0"/>
    </xf>
    <xf numFmtId="14" fontId="5" fillId="3" borderId="2" xfId="2" applyNumberFormat="1" applyFont="1" applyFill="1" applyBorder="1" applyAlignment="1" applyProtection="1">
      <alignment horizontal="right"/>
      <protection locked="0"/>
    </xf>
    <xf numFmtId="14" fontId="5" fillId="3" borderId="3" xfId="2" applyNumberFormat="1" applyFont="1" applyFill="1" applyBorder="1" applyAlignment="1" applyProtection="1">
      <alignment horizontal="right"/>
      <protection locked="0"/>
    </xf>
    <xf numFmtId="3" fontId="5" fillId="3" borderId="2" xfId="2" applyNumberFormat="1" applyFont="1" applyFill="1" applyBorder="1" applyAlignment="1" applyProtection="1">
      <alignment horizontal="right" shrinkToFit="1"/>
      <protection locked="0"/>
    </xf>
    <xf numFmtId="3" fontId="5" fillId="3" borderId="5" xfId="2" applyNumberFormat="1" applyFont="1" applyFill="1" applyBorder="1" applyAlignment="1" applyProtection="1">
      <alignment horizontal="right" shrinkToFit="1"/>
      <protection locked="0"/>
    </xf>
    <xf numFmtId="0" fontId="5" fillId="3" borderId="2" xfId="0" applyFont="1" applyFill="1" applyBorder="1" applyAlignment="1" applyProtection="1">
      <alignment horizontal="right"/>
      <protection locked="0"/>
    </xf>
    <xf numFmtId="0" fontId="5" fillId="3" borderId="3" xfId="0" applyFont="1" applyFill="1" applyBorder="1" applyAlignment="1" applyProtection="1">
      <alignment horizontal="right"/>
      <protection locked="0"/>
    </xf>
    <xf numFmtId="0" fontId="5" fillId="3" borderId="8" xfId="0" applyFont="1" applyFill="1" applyBorder="1" applyAlignment="1" applyProtection="1">
      <alignment horizontal="right"/>
      <protection locked="0"/>
    </xf>
    <xf numFmtId="0" fontId="5" fillId="3" borderId="13" xfId="0" applyFont="1" applyFill="1" applyBorder="1" applyAlignment="1" applyProtection="1">
      <alignment horizontal="right"/>
      <protection locked="0"/>
    </xf>
    <xf numFmtId="14" fontId="5" fillId="3" borderId="2" xfId="2" applyNumberFormat="1" applyFont="1" applyFill="1" applyBorder="1" applyAlignment="1" applyProtection="1">
      <alignment horizontal="right" shrinkToFit="1"/>
      <protection locked="0"/>
    </xf>
    <xf numFmtId="0" fontId="5" fillId="3" borderId="13" xfId="2" applyNumberFormat="1" applyFont="1" applyFill="1" applyBorder="1" applyAlignment="1" applyProtection="1">
      <alignment horizontal="right" shrinkToFit="1"/>
      <protection locked="0"/>
    </xf>
    <xf numFmtId="0" fontId="5" fillId="3" borderId="5" xfId="2" applyNumberFormat="1" applyFont="1" applyFill="1" applyBorder="1" applyAlignment="1" applyProtection="1">
      <alignment horizontal="right" shrinkToFit="1"/>
      <protection locked="0"/>
    </xf>
    <xf numFmtId="167" fontId="5" fillId="3" borderId="2" xfId="2" applyNumberFormat="1" applyFont="1" applyFill="1" applyBorder="1" applyAlignment="1" applyProtection="1">
      <alignment horizontal="right" shrinkToFit="1"/>
      <protection locked="0"/>
    </xf>
    <xf numFmtId="14" fontId="5" fillId="3" borderId="8" xfId="2" applyNumberFormat="1" applyFont="1" applyFill="1" applyBorder="1" applyAlignment="1" applyProtection="1">
      <alignment horizontal="right" shrinkToFit="1"/>
      <protection locked="0"/>
    </xf>
    <xf numFmtId="14" fontId="5" fillId="3" borderId="13" xfId="2" applyNumberFormat="1" applyFont="1" applyFill="1" applyBorder="1" applyAlignment="1" applyProtection="1">
      <alignment horizontal="right" shrinkToFit="1"/>
      <protection locked="0"/>
    </xf>
    <xf numFmtId="10" fontId="5" fillId="3" borderId="2" xfId="2" applyNumberFormat="1" applyFont="1" applyFill="1" applyBorder="1" applyAlignment="1" applyProtection="1">
      <alignment horizontal="right" shrinkToFit="1"/>
      <protection locked="0"/>
    </xf>
    <xf numFmtId="0" fontId="5" fillId="3" borderId="5" xfId="2" applyNumberFormat="1" applyFont="1" applyFill="1" applyBorder="1" applyAlignment="1" applyProtection="1">
      <alignment horizontal="right"/>
      <protection locked="0"/>
    </xf>
    <xf numFmtId="0" fontId="5" fillId="3" borderId="12" xfId="0" applyFont="1" applyFill="1" applyBorder="1" applyAlignment="1" applyProtection="1">
      <alignment horizontal="right"/>
      <protection locked="0"/>
    </xf>
    <xf numFmtId="0" fontId="5" fillId="3" borderId="20" xfId="0" applyFont="1" applyFill="1" applyBorder="1" applyAlignment="1" applyProtection="1">
      <alignment horizontal="right"/>
      <protection locked="0"/>
    </xf>
    <xf numFmtId="0" fontId="5" fillId="3" borderId="1" xfId="0" applyFont="1" applyFill="1" applyBorder="1" applyAlignment="1" applyProtection="1">
      <alignment horizontal="right" shrinkToFit="1"/>
      <protection locked="0"/>
    </xf>
    <xf numFmtId="164" fontId="5" fillId="3" borderId="7" xfId="2" applyNumberFormat="1" applyFont="1" applyFill="1" applyBorder="1" applyAlignment="1" applyProtection="1">
      <alignment horizontal="right" shrinkToFit="1"/>
      <protection locked="0"/>
    </xf>
    <xf numFmtId="167" fontId="5" fillId="3" borderId="3" xfId="2" applyNumberFormat="1" applyFont="1" applyFill="1" applyBorder="1" applyAlignment="1" applyProtection="1">
      <alignment horizontal="right" shrinkToFit="1"/>
      <protection locked="0"/>
    </xf>
    <xf numFmtId="167" fontId="5" fillId="3" borderId="5" xfId="2" applyNumberFormat="1" applyFont="1" applyFill="1" applyBorder="1" applyAlignment="1" applyProtection="1">
      <alignment horizontal="right" shrinkToFit="1"/>
      <protection locked="0"/>
    </xf>
    <xf numFmtId="49" fontId="5" fillId="3" borderId="2" xfId="2" applyNumberFormat="1" applyFont="1" applyFill="1" applyBorder="1" applyAlignment="1" applyProtection="1">
      <alignment horizontal="right"/>
      <protection locked="0"/>
    </xf>
    <xf numFmtId="10" fontId="5" fillId="3" borderId="3" xfId="2" applyNumberFormat="1" applyFont="1" applyFill="1" applyBorder="1" applyAlignment="1" applyProtection="1">
      <alignment horizontal="right"/>
      <protection locked="0"/>
    </xf>
    <xf numFmtId="3" fontId="5" fillId="3" borderId="2" xfId="2" applyNumberFormat="1" applyFont="1" applyFill="1" applyBorder="1" applyAlignment="1" applyProtection="1">
      <alignment horizontal="right"/>
      <protection locked="0"/>
    </xf>
    <xf numFmtId="9" fontId="5" fillId="3" borderId="8" xfId="2" applyFont="1" applyFill="1" applyBorder="1" applyAlignment="1" applyProtection="1">
      <alignment horizontal="right"/>
      <protection locked="0"/>
    </xf>
    <xf numFmtId="14" fontId="5" fillId="3" borderId="7" xfId="2" applyNumberFormat="1" applyFont="1" applyFill="1" applyBorder="1" applyAlignment="1" applyProtection="1">
      <alignment horizontal="right" shrinkToFit="1"/>
      <protection locked="0"/>
    </xf>
    <xf numFmtId="9" fontId="5" fillId="3" borderId="1" xfId="2" applyFont="1" applyFill="1" applyBorder="1" applyAlignment="1" applyProtection="1">
      <alignment horizontal="left"/>
      <protection locked="0"/>
    </xf>
    <xf numFmtId="0" fontId="7" fillId="0" borderId="0" xfId="0" applyFont="1" applyAlignment="1">
      <alignment horizontal="center" vertical="center"/>
    </xf>
    <xf numFmtId="3" fontId="5" fillId="5" borderId="0" xfId="2" applyNumberFormat="1" applyFont="1" applyFill="1" applyBorder="1" applyAlignment="1" applyProtection="1">
      <alignment horizontal="center" vertical="center"/>
    </xf>
    <xf numFmtId="3" fontId="5" fillId="0" borderId="0" xfId="2" applyNumberFormat="1" applyFont="1" applyFill="1" applyBorder="1" applyAlignment="1" applyProtection="1">
      <alignment horizontal="center" vertical="center"/>
    </xf>
    <xf numFmtId="3" fontId="5" fillId="6" borderId="0" xfId="2" applyNumberFormat="1" applyFont="1" applyFill="1" applyBorder="1" applyAlignment="1" applyProtection="1">
      <alignment horizontal="center" vertical="center"/>
    </xf>
    <xf numFmtId="3" fontId="5" fillId="7" borderId="0" xfId="2" applyNumberFormat="1" applyFont="1" applyFill="1" applyBorder="1" applyAlignment="1" applyProtection="1">
      <alignment horizontal="center" vertical="center"/>
    </xf>
    <xf numFmtId="3" fontId="5" fillId="8" borderId="0" xfId="2" applyNumberFormat="1" applyFont="1" applyFill="1" applyBorder="1" applyAlignment="1" applyProtection="1">
      <alignment horizontal="center" vertical="center"/>
    </xf>
    <xf numFmtId="3" fontId="5" fillId="9" borderId="0" xfId="2" applyNumberFormat="1" applyFont="1" applyFill="1" applyBorder="1" applyAlignment="1" applyProtection="1">
      <alignment horizontal="center" vertical="center"/>
    </xf>
    <xf numFmtId="3" fontId="5" fillId="10" borderId="0" xfId="2" applyNumberFormat="1" applyFont="1" applyFill="1" applyBorder="1" applyAlignment="1" applyProtection="1">
      <alignment horizontal="center" vertical="center"/>
    </xf>
    <xf numFmtId="0" fontId="7" fillId="0" borderId="0" xfId="0" applyFont="1" applyAlignment="1">
      <alignment horizontal="right" shrinkToFit="1"/>
    </xf>
    <xf numFmtId="0" fontId="7" fillId="0" borderId="118" xfId="0" applyFont="1" applyBorder="1" applyAlignment="1">
      <alignment horizontal="centerContinuous"/>
    </xf>
    <xf numFmtId="0" fontId="7" fillId="0" borderId="15" xfId="0" applyFont="1" applyBorder="1" applyAlignment="1">
      <alignment horizontal="centerContinuous" shrinkToFit="1"/>
    </xf>
    <xf numFmtId="0" fontId="7" fillId="0" borderId="16" xfId="0" applyFont="1" applyBorder="1" applyAlignment="1">
      <alignment horizontal="centerContinuous"/>
    </xf>
    <xf numFmtId="0" fontId="7" fillId="0" borderId="15" xfId="0" applyFont="1" applyBorder="1" applyAlignment="1">
      <alignment horizontal="left"/>
    </xf>
    <xf numFmtId="0" fontId="7" fillId="0" borderId="17" xfId="0" applyFont="1" applyBorder="1" applyAlignment="1">
      <alignment horizontal="left"/>
    </xf>
    <xf numFmtId="0" fontId="7" fillId="0" borderId="131" xfId="0" applyFont="1" applyBorder="1"/>
    <xf numFmtId="0" fontId="7" fillId="0" borderId="18" xfId="0" applyFont="1" applyBorder="1" applyAlignment="1">
      <alignment horizontal="left"/>
    </xf>
    <xf numFmtId="0" fontId="14" fillId="5" borderId="0" xfId="0" applyFont="1" applyFill="1" applyAlignment="1">
      <alignment shrinkToFit="1"/>
    </xf>
    <xf numFmtId="0" fontId="7" fillId="5" borderId="0" xfId="0" applyFont="1" applyFill="1"/>
    <xf numFmtId="0" fontId="14" fillId="6" borderId="0" xfId="0" applyFont="1" applyFill="1" applyAlignment="1">
      <alignment shrinkToFit="1"/>
    </xf>
    <xf numFmtId="0" fontId="7" fillId="6" borderId="0" xfId="0" applyFont="1" applyFill="1" applyAlignment="1">
      <alignment horizontal="right"/>
    </xf>
    <xf numFmtId="0" fontId="7" fillId="0" borderId="11" xfId="0" applyFont="1" applyBorder="1" applyAlignment="1">
      <alignment horizontal="centerContinuous"/>
    </xf>
    <xf numFmtId="0" fontId="7" fillId="0" borderId="10" xfId="0" applyFont="1" applyBorder="1" applyAlignment="1">
      <alignment horizontal="centerContinuous"/>
    </xf>
    <xf numFmtId="0" fontId="7" fillId="0" borderId="5" xfId="0" applyFont="1" applyBorder="1" applyAlignment="1">
      <alignment shrinkToFit="1"/>
    </xf>
    <xf numFmtId="0" fontId="7" fillId="0" borderId="19" xfId="0" applyFont="1" applyBorder="1" applyAlignment="1">
      <alignment horizontal="center"/>
    </xf>
    <xf numFmtId="0" fontId="7" fillId="0" borderId="11" xfId="0" applyFont="1" applyBorder="1" applyAlignment="1">
      <alignment horizontal="center"/>
    </xf>
    <xf numFmtId="0" fontId="7" fillId="0" borderId="10" xfId="0" applyFont="1" applyBorder="1" applyAlignment="1">
      <alignment horizontal="center"/>
    </xf>
    <xf numFmtId="0" fontId="7" fillId="0" borderId="5" xfId="0" applyFont="1" applyBorder="1" applyAlignment="1">
      <alignment horizontal="center"/>
    </xf>
    <xf numFmtId="0" fontId="6" fillId="0" borderId="2" xfId="0" applyFont="1" applyBorder="1" applyAlignment="1">
      <alignment horizontal="center" shrinkToFit="1"/>
    </xf>
    <xf numFmtId="0" fontId="6" fillId="0" borderId="3" xfId="0" applyFont="1" applyBorder="1" applyAlignment="1">
      <alignment horizontal="center" shrinkToFit="1"/>
    </xf>
    <xf numFmtId="0" fontId="7" fillId="0" borderId="10" xfId="0" applyFont="1" applyBorder="1" applyAlignment="1">
      <alignment horizontal="right" shrinkToFit="1"/>
    </xf>
    <xf numFmtId="3" fontId="6" fillId="0" borderId="11" xfId="2" applyNumberFormat="1" applyFont="1" applyFill="1" applyBorder="1" applyAlignment="1" applyProtection="1">
      <alignment horizontal="right" shrinkToFit="1"/>
    </xf>
    <xf numFmtId="3" fontId="6" fillId="0" borderId="1" xfId="2" applyNumberFormat="1" applyFont="1" applyFill="1" applyBorder="1" applyAlignment="1" applyProtection="1">
      <alignment shrinkToFit="1"/>
    </xf>
    <xf numFmtId="3" fontId="6" fillId="0" borderId="10" xfId="2" applyNumberFormat="1" applyFont="1" applyFill="1" applyBorder="1" applyAlignment="1" applyProtection="1">
      <alignment shrinkToFit="1"/>
    </xf>
    <xf numFmtId="3" fontId="5" fillId="13" borderId="15" xfId="2" applyNumberFormat="1" applyFont="1" applyFill="1" applyBorder="1" applyAlignment="1" applyProtection="1">
      <alignment horizontal="right" shrinkToFit="1"/>
    </xf>
    <xf numFmtId="3" fontId="5" fillId="13" borderId="118" xfId="2" applyNumberFormat="1" applyFont="1" applyFill="1" applyBorder="1" applyAlignment="1" applyProtection="1">
      <alignment horizontal="right" shrinkToFit="1"/>
    </xf>
    <xf numFmtId="3" fontId="6" fillId="0" borderId="96" xfId="2" applyNumberFormat="1" applyFont="1" applyFill="1" applyBorder="1" applyAlignment="1" applyProtection="1">
      <alignment horizontal="right" shrinkToFit="1"/>
    </xf>
    <xf numFmtId="3" fontId="6" fillId="0" borderId="5" xfId="2" applyNumberFormat="1" applyFont="1" applyFill="1" applyBorder="1" applyAlignment="1" applyProtection="1">
      <alignment shrinkToFit="1"/>
    </xf>
    <xf numFmtId="3" fontId="6" fillId="0" borderId="18" xfId="2" applyNumberFormat="1" applyFont="1" applyFill="1" applyBorder="1" applyAlignment="1" applyProtection="1">
      <alignment shrinkToFit="1"/>
    </xf>
    <xf numFmtId="3" fontId="5" fillId="13" borderId="17" xfId="2" applyNumberFormat="1" applyFont="1" applyFill="1" applyBorder="1" applyAlignment="1" applyProtection="1">
      <alignment horizontal="right" shrinkToFit="1"/>
    </xf>
    <xf numFmtId="3" fontId="5" fillId="13" borderId="0" xfId="2" applyNumberFormat="1" applyFont="1" applyFill="1" applyBorder="1" applyAlignment="1" applyProtection="1">
      <alignment horizontal="right" shrinkToFit="1"/>
    </xf>
    <xf numFmtId="0" fontId="7" fillId="0" borderId="15" xfId="0" applyFont="1" applyBorder="1" applyAlignment="1">
      <alignment horizontal="right" shrinkToFit="1"/>
    </xf>
    <xf numFmtId="3" fontId="6" fillId="0" borderId="148" xfId="2" applyNumberFormat="1" applyFont="1" applyFill="1" applyBorder="1" applyAlignment="1" applyProtection="1">
      <alignment horizontal="right" shrinkToFit="1"/>
    </xf>
    <xf numFmtId="3" fontId="6" fillId="0" borderId="13" xfId="2" applyNumberFormat="1" applyFont="1" applyFill="1" applyBorder="1" applyAlignment="1" applyProtection="1">
      <alignment shrinkToFit="1"/>
    </xf>
    <xf numFmtId="3" fontId="6" fillId="0" borderId="17" xfId="2" applyNumberFormat="1" applyFont="1" applyFill="1" applyBorder="1" applyAlignment="1" applyProtection="1">
      <alignment shrinkToFit="1"/>
    </xf>
    <xf numFmtId="3" fontId="7" fillId="0" borderId="0" xfId="0" applyNumberFormat="1" applyFont="1" applyAlignment="1" applyProtection="1">
      <alignment horizontal="right" wrapText="1"/>
      <protection locked="0"/>
    </xf>
    <xf numFmtId="0" fontId="14" fillId="7" borderId="0" xfId="0" applyFont="1" applyFill="1" applyAlignment="1">
      <alignment shrinkToFit="1"/>
    </xf>
    <xf numFmtId="0" fontId="7" fillId="0" borderId="1" xfId="0" applyFont="1" applyBorder="1" applyAlignment="1">
      <alignment vertical="top" shrinkToFit="1"/>
    </xf>
    <xf numFmtId="0" fontId="6" fillId="4" borderId="1" xfId="0" applyFont="1" applyFill="1" applyBorder="1" applyAlignment="1">
      <alignment horizontal="center" wrapText="1"/>
    </xf>
    <xf numFmtId="0" fontId="6" fillId="15" borderId="1" xfId="3" applyFont="1" applyFill="1" applyBorder="1" applyAlignment="1">
      <alignment horizontal="center" wrapText="1"/>
    </xf>
    <xf numFmtId="0" fontId="7" fillId="2" borderId="7" xfId="0" applyFont="1" applyFill="1" applyBorder="1" applyAlignment="1">
      <alignment horizontal="right" shrinkToFit="1"/>
    </xf>
    <xf numFmtId="0" fontId="7" fillId="2" borderId="13" xfId="0" applyFont="1" applyFill="1" applyBorder="1" applyAlignment="1">
      <alignment horizontal="right" shrinkToFit="1"/>
    </xf>
    <xf numFmtId="0" fontId="7" fillId="0" borderId="3" xfId="0" applyFont="1" applyBorder="1" applyAlignment="1">
      <alignment horizontal="right" shrinkToFit="1"/>
    </xf>
    <xf numFmtId="0" fontId="7" fillId="0" borderId="7" xfId="0" applyFont="1" applyBorder="1" applyAlignment="1">
      <alignment horizontal="right" shrinkToFit="1"/>
    </xf>
    <xf numFmtId="0" fontId="7" fillId="0" borderId="5" xfId="0" applyFont="1" applyBorder="1" applyAlignment="1">
      <alignment horizontal="right" shrinkToFit="1"/>
    </xf>
    <xf numFmtId="0" fontId="6" fillId="0" borderId="1" xfId="0" applyFont="1" applyBorder="1" applyAlignment="1">
      <alignment horizontal="center" wrapText="1"/>
    </xf>
    <xf numFmtId="0" fontId="6" fillId="15" borderId="12" xfId="0" applyFont="1" applyFill="1" applyBorder="1" applyAlignment="1">
      <alignment horizontal="center" wrapText="1"/>
    </xf>
    <xf numFmtId="0" fontId="5" fillId="13" borderId="2" xfId="0" applyFont="1" applyFill="1" applyBorder="1" applyAlignment="1">
      <alignment horizontal="center"/>
    </xf>
    <xf numFmtId="0" fontId="5" fillId="13" borderId="150" xfId="0" applyFont="1" applyFill="1" applyBorder="1" applyAlignment="1">
      <alignment horizontal="center"/>
    </xf>
    <xf numFmtId="3" fontId="5" fillId="13" borderId="12" xfId="2" applyNumberFormat="1" applyFont="1" applyFill="1" applyBorder="1" applyAlignment="1" applyProtection="1">
      <alignment horizontal="right" shrinkToFit="1"/>
    </xf>
    <xf numFmtId="0" fontId="5" fillId="13" borderId="98" xfId="0" applyFont="1" applyFill="1" applyBorder="1" applyAlignment="1">
      <alignment horizontal="center"/>
    </xf>
    <xf numFmtId="3" fontId="5" fillId="13" borderId="13" xfId="2" applyNumberFormat="1" applyFont="1" applyFill="1" applyBorder="1" applyAlignment="1" applyProtection="1">
      <alignment horizontal="right" shrinkToFit="1"/>
    </xf>
    <xf numFmtId="0" fontId="5" fillId="13" borderId="97" xfId="0" applyFont="1" applyFill="1" applyBorder="1" applyAlignment="1">
      <alignment horizontal="center"/>
    </xf>
    <xf numFmtId="0" fontId="5" fillId="13" borderId="19" xfId="0" applyFont="1" applyFill="1" applyBorder="1" applyAlignment="1">
      <alignment horizontal="center"/>
    </xf>
    <xf numFmtId="3" fontId="5" fillId="13" borderId="5" xfId="2" applyNumberFormat="1" applyFont="1" applyFill="1" applyBorder="1" applyAlignment="1" applyProtection="1">
      <alignment horizontal="right" shrinkToFit="1"/>
    </xf>
    <xf numFmtId="3" fontId="6" fillId="4" borderId="1" xfId="0" applyNumberFormat="1" applyFont="1" applyFill="1" applyBorder="1" applyAlignment="1">
      <alignment horizontal="center" wrapText="1"/>
    </xf>
    <xf numFmtId="0" fontId="7" fillId="0" borderId="1" xfId="0" applyFont="1" applyBorder="1" applyAlignment="1">
      <alignment horizontal="right" shrinkToFit="1"/>
    </xf>
    <xf numFmtId="3" fontId="6" fillId="0" borderId="1" xfId="3" applyNumberFormat="1" applyFont="1" applyBorder="1" applyAlignment="1">
      <alignment horizontal="center" shrinkToFit="1"/>
    </xf>
    <xf numFmtId="3" fontId="6" fillId="13" borderId="1" xfId="3" applyNumberFormat="1" applyFont="1" applyFill="1" applyBorder="1" applyAlignment="1">
      <alignment horizontal="center" wrapText="1"/>
    </xf>
    <xf numFmtId="0" fontId="7" fillId="0" borderId="110" xfId="0" applyFont="1" applyBorder="1"/>
    <xf numFmtId="0" fontId="7" fillId="0" borderId="98" xfId="0" applyFont="1" applyBorder="1" applyAlignment="1">
      <alignment horizontal="right"/>
    </xf>
    <xf numFmtId="165" fontId="5" fillId="13" borderId="2" xfId="2" applyNumberFormat="1" applyFont="1" applyFill="1" applyBorder="1" applyAlignment="1" applyProtection="1">
      <alignment shrinkToFit="1"/>
    </xf>
    <xf numFmtId="165" fontId="5" fillId="13" borderId="3" xfId="2" applyNumberFormat="1" applyFont="1" applyFill="1" applyBorder="1" applyAlignment="1" applyProtection="1">
      <alignment shrinkToFit="1"/>
    </xf>
    <xf numFmtId="0" fontId="15" fillId="0" borderId="110" xfId="0" applyFont="1" applyBorder="1"/>
    <xf numFmtId="0" fontId="15" fillId="0" borderId="70" xfId="0" applyFont="1" applyBorder="1"/>
    <xf numFmtId="0" fontId="7" fillId="0" borderId="19" xfId="0" applyFont="1" applyBorder="1" applyAlignment="1">
      <alignment horizontal="right"/>
    </xf>
    <xf numFmtId="165" fontId="5" fillId="13" borderId="8" xfId="2" applyNumberFormat="1" applyFont="1" applyFill="1" applyBorder="1" applyAlignment="1" applyProtection="1">
      <alignment shrinkToFit="1"/>
    </xf>
    <xf numFmtId="0" fontId="7" fillId="2" borderId="5" xfId="0" applyFont="1" applyFill="1" applyBorder="1" applyAlignment="1">
      <alignment horizontal="right" shrinkToFit="1"/>
    </xf>
    <xf numFmtId="0" fontId="5" fillId="13" borderId="7" xfId="0" applyFont="1" applyFill="1" applyBorder="1" applyAlignment="1">
      <alignment shrinkToFit="1"/>
    </xf>
    <xf numFmtId="0" fontId="5" fillId="13" borderId="4" xfId="0" applyFont="1" applyFill="1" applyBorder="1" applyAlignment="1">
      <alignment shrinkToFit="1"/>
    </xf>
    <xf numFmtId="0" fontId="7" fillId="2" borderId="3" xfId="0" applyFont="1" applyFill="1" applyBorder="1" applyAlignment="1">
      <alignment horizontal="right" shrinkToFit="1"/>
    </xf>
    <xf numFmtId="3" fontId="6" fillId="0" borderId="5" xfId="3" applyNumberFormat="1" applyFont="1" applyBorder="1" applyAlignment="1">
      <alignment horizontal="center" wrapText="1"/>
    </xf>
    <xf numFmtId="0" fontId="7" fillId="2" borderId="4" xfId="0" applyFont="1" applyFill="1" applyBorder="1" applyAlignment="1">
      <alignment horizontal="right" shrinkToFit="1"/>
    </xf>
    <xf numFmtId="0" fontId="7" fillId="2" borderId="22" xfId="0" applyFont="1" applyFill="1" applyBorder="1" applyAlignment="1">
      <alignment horizontal="right" shrinkToFit="1"/>
    </xf>
    <xf numFmtId="164" fontId="6" fillId="2" borderId="6" xfId="2" applyNumberFormat="1" applyFont="1" applyFill="1" applyBorder="1" applyAlignment="1" applyProtection="1">
      <alignment shrinkToFit="1"/>
    </xf>
    <xf numFmtId="0" fontId="7" fillId="2" borderId="6" xfId="0" applyFont="1" applyFill="1" applyBorder="1" applyAlignment="1">
      <alignment horizontal="right" shrinkToFit="1"/>
    </xf>
    <xf numFmtId="0" fontId="7" fillId="2" borderId="1" xfId="0" applyFont="1" applyFill="1" applyBorder="1" applyAlignment="1">
      <alignment horizontal="right" shrinkToFit="1"/>
    </xf>
    <xf numFmtId="164" fontId="6" fillId="0" borderId="1" xfId="2" applyNumberFormat="1" applyFont="1" applyFill="1" applyBorder="1" applyAlignment="1" applyProtection="1">
      <alignment shrinkToFit="1"/>
    </xf>
    <xf numFmtId="0" fontId="7" fillId="0" borderId="12" xfId="0" applyFont="1" applyBorder="1" applyAlignment="1">
      <alignment horizontal="center"/>
    </xf>
    <xf numFmtId="0" fontId="7" fillId="0" borderId="10" xfId="0" applyFont="1" applyBorder="1" applyAlignment="1">
      <alignment vertical="top" shrinkToFit="1"/>
    </xf>
    <xf numFmtId="0" fontId="7" fillId="0" borderId="6" xfId="0" applyFont="1" applyBorder="1" applyAlignment="1">
      <alignment horizontal="right" shrinkToFit="1"/>
    </xf>
    <xf numFmtId="164" fontId="6" fillId="0" borderId="6" xfId="2" applyNumberFormat="1" applyFont="1" applyFill="1" applyBorder="1" applyAlignment="1" applyProtection="1">
      <alignment shrinkToFit="1"/>
    </xf>
    <xf numFmtId="164" fontId="6" fillId="13" borderId="6" xfId="2" applyNumberFormat="1" applyFont="1" applyFill="1" applyBorder="1" applyAlignment="1" applyProtection="1">
      <alignment shrinkToFit="1"/>
    </xf>
    <xf numFmtId="0" fontId="7" fillId="2" borderId="2" xfId="0" applyFont="1" applyFill="1" applyBorder="1" applyAlignment="1">
      <alignment horizontal="right" shrinkToFit="1"/>
    </xf>
    <xf numFmtId="0" fontId="7" fillId="0" borderId="152" xfId="0" applyFont="1" applyBorder="1" applyAlignment="1">
      <alignment horizontal="right" shrinkToFit="1"/>
    </xf>
    <xf numFmtId="0" fontId="7" fillId="13" borderId="146" xfId="0" applyFont="1" applyFill="1" applyBorder="1"/>
    <xf numFmtId="164" fontId="7" fillId="13" borderId="5" xfId="0" applyNumberFormat="1" applyFont="1" applyFill="1" applyBorder="1"/>
    <xf numFmtId="164" fontId="7" fillId="0" borderId="0" xfId="2" applyNumberFormat="1" applyFont="1" applyFill="1" applyBorder="1" applyAlignment="1" applyProtection="1">
      <alignment horizontal="center" shrinkToFit="1"/>
    </xf>
    <xf numFmtId="0" fontId="7" fillId="0" borderId="1" xfId="0" applyFont="1" applyBorder="1" applyAlignment="1">
      <alignment vertical="top" wrapText="1" shrinkToFit="1"/>
    </xf>
    <xf numFmtId="0" fontId="7" fillId="0" borderId="23" xfId="0" applyFont="1" applyBorder="1" applyAlignment="1">
      <alignment horizontal="right" shrinkToFit="1"/>
    </xf>
    <xf numFmtId="0" fontId="7" fillId="0" borderId="18" xfId="0" applyFont="1" applyBorder="1" applyAlignment="1">
      <alignment horizontal="right" shrinkToFit="1"/>
    </xf>
    <xf numFmtId="164" fontId="6" fillId="0" borderId="5" xfId="2" applyNumberFormat="1" applyFont="1" applyFill="1" applyBorder="1" applyAlignment="1" applyProtection="1">
      <alignment shrinkToFit="1"/>
    </xf>
    <xf numFmtId="164" fontId="5" fillId="0" borderId="14" xfId="2" applyNumberFormat="1" applyFont="1" applyFill="1" applyBorder="1" applyAlignment="1" applyProtection="1">
      <alignment horizontal="centerContinuous"/>
    </xf>
    <xf numFmtId="164" fontId="5" fillId="0" borderId="11" xfId="2" applyNumberFormat="1" applyFont="1" applyFill="1" applyBorder="1" applyAlignment="1" applyProtection="1">
      <alignment horizontal="centerContinuous"/>
    </xf>
    <xf numFmtId="0" fontId="7" fillId="0" borderId="6" xfId="0" applyFont="1" applyBorder="1" applyAlignment="1">
      <alignment shrinkToFit="1"/>
    </xf>
    <xf numFmtId="164" fontId="7" fillId="0" borderId="6" xfId="0" applyNumberFormat="1" applyFont="1" applyBorder="1" applyAlignment="1">
      <alignment shrinkToFit="1"/>
    </xf>
    <xf numFmtId="0" fontId="6" fillId="0" borderId="1" xfId="0" applyFont="1" applyBorder="1" applyAlignment="1">
      <alignment horizontal="right" shrinkToFit="1"/>
    </xf>
    <xf numFmtId="0" fontId="14" fillId="8" borderId="0" xfId="0" applyFont="1" applyFill="1" applyAlignment="1">
      <alignment shrinkToFit="1"/>
    </xf>
    <xf numFmtId="0" fontId="7" fillId="0" borderId="16" xfId="0" applyFont="1" applyBorder="1" applyAlignment="1">
      <alignment shrinkToFit="1"/>
    </xf>
    <xf numFmtId="0" fontId="7" fillId="0" borderId="15" xfId="0" applyFont="1" applyBorder="1" applyAlignment="1">
      <alignment horizontal="centerContinuous"/>
    </xf>
    <xf numFmtId="0" fontId="7" fillId="0" borderId="11" xfId="0" applyFont="1" applyBorder="1" applyAlignment="1">
      <alignment shrinkToFit="1"/>
    </xf>
    <xf numFmtId="0" fontId="7" fillId="0" borderId="11" xfId="0" applyFont="1" applyBorder="1" applyAlignment="1">
      <alignment horizontal="center" shrinkToFit="1"/>
    </xf>
    <xf numFmtId="0" fontId="7" fillId="0" borderId="16" xfId="0" applyFont="1" applyBorder="1" applyAlignment="1">
      <alignment horizontal="center" shrinkToFit="1"/>
    </xf>
    <xf numFmtId="0" fontId="7" fillId="0" borderId="16" xfId="0" applyFont="1" applyBorder="1" applyAlignment="1">
      <alignment horizontal="center"/>
    </xf>
    <xf numFmtId="0" fontId="7" fillId="13" borderId="16" xfId="0" applyFont="1" applyFill="1" applyBorder="1" applyAlignment="1">
      <alignment shrinkToFit="1"/>
    </xf>
    <xf numFmtId="0" fontId="7" fillId="0" borderId="118" xfId="0" applyFont="1" applyBorder="1" applyAlignment="1">
      <alignment horizontal="center" shrinkToFit="1"/>
    </xf>
    <xf numFmtId="0" fontId="7" fillId="0" borderId="11" xfId="0" applyFont="1" applyBorder="1" applyAlignment="1">
      <alignment horizontal="center" wrapText="1" shrinkToFit="1"/>
    </xf>
    <xf numFmtId="0" fontId="7" fillId="0" borderId="18" xfId="0" applyFont="1" applyBorder="1" applyAlignment="1">
      <alignment horizontal="center" wrapText="1" shrinkToFit="1"/>
    </xf>
    <xf numFmtId="0" fontId="7" fillId="0" borderId="5" xfId="0" applyFont="1" applyBorder="1" applyAlignment="1">
      <alignment horizontal="center" wrapText="1" shrinkToFit="1"/>
    </xf>
    <xf numFmtId="0" fontId="7" fillId="0" borderId="9" xfId="0" applyFont="1" applyBorder="1" applyAlignment="1">
      <alignment horizontal="center" wrapText="1" shrinkToFit="1"/>
    </xf>
    <xf numFmtId="0" fontId="7" fillId="0" borderId="10" xfId="0" applyFont="1" applyBorder="1" applyAlignment="1">
      <alignment horizontal="center" wrapText="1" shrinkToFit="1"/>
    </xf>
    <xf numFmtId="0" fontId="7" fillId="0" borderId="1" xfId="0" applyFont="1" applyBorder="1" applyAlignment="1">
      <alignment horizontal="center" wrapText="1" shrinkToFit="1"/>
    </xf>
    <xf numFmtId="0" fontId="7" fillId="0" borderId="19" xfId="0" applyFont="1" applyBorder="1" applyAlignment="1">
      <alignment horizontal="center" wrapText="1" shrinkToFit="1"/>
    </xf>
    <xf numFmtId="0" fontId="6" fillId="0" borderId="7" xfId="0" applyFont="1" applyBorder="1" applyAlignment="1">
      <alignment horizontal="right" shrinkToFit="1"/>
    </xf>
    <xf numFmtId="0" fontId="6" fillId="0" borderId="3" xfId="0" applyFont="1" applyBorder="1" applyAlignment="1">
      <alignment horizontal="right" shrinkToFit="1"/>
    </xf>
    <xf numFmtId="0" fontId="6" fillId="0" borderId="8" xfId="0" applyFont="1" applyBorder="1" applyAlignment="1">
      <alignment horizontal="right" shrinkToFit="1"/>
    </xf>
    <xf numFmtId="165" fontId="6" fillId="0" borderId="2" xfId="2" applyNumberFormat="1" applyFont="1" applyFill="1" applyBorder="1" applyAlignment="1" applyProtection="1">
      <alignment shrinkToFit="1"/>
    </xf>
    <xf numFmtId="165" fontId="6" fillId="0" borderId="3" xfId="2" applyNumberFormat="1" applyFont="1" applyFill="1" applyBorder="1" applyAlignment="1" applyProtection="1">
      <alignment shrinkToFit="1"/>
    </xf>
    <xf numFmtId="165" fontId="6" fillId="0" borderId="8" xfId="2" applyNumberFormat="1" applyFont="1" applyFill="1" applyBorder="1" applyAlignment="1" applyProtection="1">
      <alignment shrinkToFit="1"/>
    </xf>
    <xf numFmtId="0" fontId="6" fillId="0" borderId="10" xfId="0" applyFont="1" applyBorder="1" applyAlignment="1">
      <alignment horizontal="centerContinuous"/>
    </xf>
    <xf numFmtId="0" fontId="6" fillId="0" borderId="14" xfId="0" applyFont="1" applyBorder="1" applyAlignment="1">
      <alignment horizontal="centerContinuous"/>
    </xf>
    <xf numFmtId="0" fontId="7" fillId="0" borderId="1" xfId="0" applyFont="1" applyBorder="1" applyAlignment="1">
      <alignment horizontal="right"/>
    </xf>
    <xf numFmtId="3" fontId="6" fillId="0" borderId="17" xfId="2" applyNumberFormat="1" applyFont="1" applyFill="1" applyBorder="1" applyAlignment="1" applyProtection="1">
      <alignment horizontal="center" wrapText="1" shrinkToFit="1"/>
    </xf>
    <xf numFmtId="3" fontId="6" fillId="0" borderId="13" xfId="2" applyNumberFormat="1" applyFont="1" applyFill="1" applyBorder="1" applyAlignment="1" applyProtection="1">
      <alignment horizontal="center" wrapText="1" shrinkToFit="1"/>
    </xf>
    <xf numFmtId="3" fontId="6" fillId="0" borderId="15" xfId="2" applyNumberFormat="1" applyFont="1" applyFill="1" applyBorder="1" applyAlignment="1" applyProtection="1">
      <alignment horizontal="centerContinuous" shrinkToFit="1"/>
    </xf>
    <xf numFmtId="0" fontId="6" fillId="0" borderId="16" xfId="0" applyFont="1" applyBorder="1" applyAlignment="1">
      <alignment horizontal="centerContinuous"/>
    </xf>
    <xf numFmtId="3" fontId="6" fillId="0" borderId="10" xfId="2" applyNumberFormat="1" applyFont="1" applyFill="1" applyBorder="1" applyAlignment="1" applyProtection="1">
      <alignment horizontal="centerContinuous" shrinkToFit="1"/>
    </xf>
    <xf numFmtId="0" fontId="6" fillId="0" borderId="11" xfId="0" applyFont="1" applyBorder="1" applyAlignment="1">
      <alignment horizontal="centerContinuous"/>
    </xf>
    <xf numFmtId="3" fontId="5" fillId="13" borderId="1" xfId="2" applyNumberFormat="1" applyFont="1" applyFill="1" applyBorder="1" applyAlignment="1" applyProtection="1">
      <alignment horizontal="right" shrinkToFit="1"/>
    </xf>
    <xf numFmtId="0" fontId="12" fillId="9" borderId="0" xfId="0" applyFont="1" applyFill="1" applyAlignment="1">
      <alignment horizontal="left"/>
    </xf>
    <xf numFmtId="0" fontId="5" fillId="9" borderId="0" xfId="0" applyFont="1" applyFill="1" applyAlignment="1">
      <alignment shrinkToFit="1"/>
    </xf>
    <xf numFmtId="164" fontId="5" fillId="9" borderId="0" xfId="2" applyNumberFormat="1" applyFont="1" applyFill="1" applyBorder="1" applyAlignment="1" applyProtection="1">
      <alignment shrinkToFit="1"/>
    </xf>
    <xf numFmtId="3" fontId="6" fillId="0" borderId="13" xfId="2" applyNumberFormat="1" applyFont="1" applyFill="1" applyBorder="1" applyAlignment="1" applyProtection="1">
      <alignment horizontal="right" shrinkToFit="1"/>
    </xf>
    <xf numFmtId="3" fontId="6" fillId="0" borderId="5" xfId="2" applyNumberFormat="1" applyFont="1" applyFill="1" applyBorder="1" applyAlignment="1" applyProtection="1">
      <alignment horizontal="right" shrinkToFit="1"/>
    </xf>
    <xf numFmtId="3" fontId="6" fillId="0" borderId="3" xfId="2" applyNumberFormat="1" applyFont="1" applyFill="1" applyBorder="1" applyAlignment="1" applyProtection="1">
      <alignment horizontal="right" shrinkToFit="1"/>
    </xf>
    <xf numFmtId="0" fontId="7" fillId="2" borderId="8" xfId="0" applyFont="1" applyFill="1" applyBorder="1" applyAlignment="1">
      <alignment horizontal="right" shrinkToFit="1"/>
    </xf>
    <xf numFmtId="3" fontId="6" fillId="0" borderId="1" xfId="2" applyNumberFormat="1" applyFont="1" applyFill="1" applyBorder="1" applyAlignment="1" applyProtection="1">
      <alignment horizontal="right" shrinkToFit="1"/>
    </xf>
    <xf numFmtId="0" fontId="7" fillId="0" borderId="8" xfId="0" applyFont="1" applyBorder="1" applyAlignment="1">
      <alignment horizontal="right" shrinkToFit="1"/>
    </xf>
    <xf numFmtId="1" fontId="6" fillId="0" borderId="13" xfId="2" applyNumberFormat="1" applyFont="1" applyFill="1" applyBorder="1" applyAlignment="1" applyProtection="1">
      <alignment horizontal="right" shrinkToFit="1"/>
    </xf>
    <xf numFmtId="165" fontId="6" fillId="0" borderId="8" xfId="2" applyNumberFormat="1" applyFont="1" applyFill="1" applyBorder="1" applyAlignment="1" applyProtection="1">
      <alignment horizontal="right" shrinkToFit="1"/>
    </xf>
    <xf numFmtId="167" fontId="6" fillId="0" borderId="1" xfId="2" applyNumberFormat="1" applyFont="1" applyFill="1" applyBorder="1" applyAlignment="1" applyProtection="1">
      <alignment shrinkToFit="1"/>
    </xf>
    <xf numFmtId="167" fontId="6" fillId="0" borderId="5" xfId="2" applyNumberFormat="1" applyFont="1" applyFill="1" applyBorder="1" applyAlignment="1" applyProtection="1">
      <alignment shrinkToFit="1"/>
    </xf>
    <xf numFmtId="3" fontId="12" fillId="10" borderId="0" xfId="2" applyNumberFormat="1" applyFont="1" applyFill="1" applyBorder="1" applyAlignment="1" applyProtection="1">
      <alignment shrinkToFit="1"/>
    </xf>
    <xf numFmtId="165" fontId="5" fillId="0" borderId="8" xfId="2" applyNumberFormat="1" applyFont="1" applyFill="1" applyBorder="1" applyAlignment="1" applyProtection="1">
      <alignment horizontal="right" shrinkToFit="1"/>
    </xf>
    <xf numFmtId="164" fontId="6" fillId="0" borderId="7" xfId="2" applyNumberFormat="1" applyFont="1" applyFill="1" applyBorder="1" applyAlignment="1" applyProtection="1">
      <alignment horizontal="right" shrinkToFit="1"/>
    </xf>
    <xf numFmtId="164" fontId="6" fillId="0" borderId="8" xfId="2" applyNumberFormat="1" applyFont="1" applyFill="1" applyBorder="1" applyAlignment="1" applyProtection="1">
      <alignment horizontal="right" shrinkToFit="1"/>
    </xf>
    <xf numFmtId="3" fontId="6" fillId="0" borderId="8" xfId="2" applyNumberFormat="1" applyFont="1" applyFill="1" applyBorder="1" applyAlignment="1" applyProtection="1">
      <alignment horizontal="right" shrinkToFit="1"/>
    </xf>
    <xf numFmtId="1" fontId="6" fillId="0" borderId="3" xfId="2" applyNumberFormat="1" applyFont="1" applyFill="1" applyBorder="1" applyAlignment="1" applyProtection="1">
      <alignment horizontal="right" shrinkToFit="1"/>
    </xf>
    <xf numFmtId="3" fontId="5" fillId="13" borderId="1" xfId="2" applyNumberFormat="1" applyFont="1" applyFill="1" applyBorder="1" applyAlignment="1" applyProtection="1">
      <alignment horizontal="left"/>
    </xf>
    <xf numFmtId="164" fontId="5" fillId="13" borderId="1" xfId="2" applyNumberFormat="1" applyFont="1" applyFill="1" applyBorder="1" applyAlignment="1" applyProtection="1">
      <alignment horizontal="left" shrinkToFit="1"/>
    </xf>
    <xf numFmtId="0" fontId="6" fillId="4" borderId="12" xfId="3" applyFont="1" applyFill="1" applyBorder="1" applyAlignment="1">
      <alignment horizontal="center" wrapText="1"/>
    </xf>
    <xf numFmtId="0" fontId="6" fillId="14" borderId="1" xfId="3" applyFont="1" applyFill="1" applyBorder="1" applyAlignment="1">
      <alignment horizontal="center" wrapText="1"/>
    </xf>
    <xf numFmtId="0" fontId="7" fillId="0" borderId="147" xfId="0" applyFont="1" applyBorder="1" applyAlignment="1">
      <alignment horizontal="right" shrinkToFit="1"/>
    </xf>
    <xf numFmtId="0" fontId="7" fillId="2" borderId="110" xfId="0" applyFont="1" applyFill="1" applyBorder="1" applyAlignment="1">
      <alignment horizontal="right" shrinkToFit="1"/>
    </xf>
    <xf numFmtId="0" fontId="7" fillId="2" borderId="17" xfId="0" applyFont="1" applyFill="1" applyBorder="1" applyAlignment="1">
      <alignment horizontal="right" shrinkToFit="1"/>
    </xf>
    <xf numFmtId="0" fontId="6" fillId="4" borderId="13" xfId="0" applyFont="1" applyFill="1" applyBorder="1" applyAlignment="1">
      <alignment horizontal="center" wrapText="1"/>
    </xf>
    <xf numFmtId="0" fontId="5" fillId="13" borderId="3" xfId="0" applyFont="1" applyFill="1" applyBorder="1" applyAlignment="1">
      <alignment horizontal="center"/>
    </xf>
    <xf numFmtId="3" fontId="6" fillId="0" borderId="6" xfId="2" applyNumberFormat="1" applyFont="1" applyFill="1" applyBorder="1" applyAlignment="1" applyProtection="1">
      <alignment shrinkToFit="1"/>
    </xf>
    <xf numFmtId="0" fontId="7" fillId="0" borderId="147" xfId="0" applyFont="1" applyBorder="1"/>
    <xf numFmtId="0" fontId="7" fillId="0" borderId="57" xfId="0" applyFont="1" applyBorder="1"/>
    <xf numFmtId="0" fontId="7" fillId="0" borderId="150" xfId="0" applyFont="1" applyBorder="1" applyAlignment="1">
      <alignment horizontal="right"/>
    </xf>
    <xf numFmtId="0" fontId="7" fillId="2" borderId="20" xfId="0" applyFont="1" applyFill="1" applyBorder="1" applyAlignment="1">
      <alignment horizontal="right" shrinkToFit="1"/>
    </xf>
    <xf numFmtId="0" fontId="7" fillId="0" borderId="10" xfId="0" applyFont="1" applyBorder="1" applyAlignment="1">
      <alignment shrinkToFit="1"/>
    </xf>
    <xf numFmtId="0" fontId="7" fillId="0" borderId="22" xfId="0" applyFont="1" applyBorder="1" applyAlignment="1">
      <alignment horizontal="right" shrinkToFit="1"/>
    </xf>
    <xf numFmtId="0" fontId="7" fillId="0" borderId="1" xfId="0" applyFont="1" applyBorder="1" applyAlignment="1">
      <alignment wrapText="1" shrinkToFit="1"/>
    </xf>
    <xf numFmtId="3" fontId="5" fillId="13" borderId="21" xfId="2" applyNumberFormat="1" applyFont="1" applyFill="1" applyBorder="1" applyAlignment="1" applyProtection="1">
      <alignment horizontal="right" shrinkToFit="1"/>
    </xf>
    <xf numFmtId="164" fontId="5" fillId="0" borderId="14" xfId="2" applyNumberFormat="1" applyFont="1" applyFill="1" applyBorder="1" applyAlignment="1" applyProtection="1">
      <alignment horizontal="centerContinuous" shrinkToFit="1"/>
    </xf>
    <xf numFmtId="164" fontId="5" fillId="0" borderId="11" xfId="2" applyNumberFormat="1" applyFont="1" applyFill="1" applyBorder="1" applyAlignment="1" applyProtection="1">
      <alignment horizontal="centerContinuous" shrinkToFit="1"/>
    </xf>
    <xf numFmtId="3" fontId="5" fillId="13" borderId="2" xfId="2" applyNumberFormat="1" applyFont="1" applyFill="1" applyBorder="1" applyAlignment="1" applyProtection="1">
      <alignment horizontal="right" shrinkToFit="1"/>
    </xf>
    <xf numFmtId="3" fontId="5" fillId="13" borderId="3" xfId="2" applyNumberFormat="1" applyFont="1" applyFill="1" applyBorder="1" applyAlignment="1" applyProtection="1">
      <alignment horizontal="right" shrinkToFit="1"/>
    </xf>
    <xf numFmtId="3" fontId="5" fillId="13" borderId="139" xfId="2" applyNumberFormat="1" applyFont="1" applyFill="1" applyBorder="1" applyAlignment="1" applyProtection="1">
      <alignment horizontal="right" shrinkToFit="1"/>
    </xf>
    <xf numFmtId="164" fontId="7" fillId="0" borderId="5" xfId="0" applyNumberFormat="1" applyFont="1" applyBorder="1" applyAlignment="1">
      <alignment shrinkToFit="1"/>
    </xf>
    <xf numFmtId="0" fontId="5" fillId="3" borderId="2" xfId="2" applyNumberFormat="1" applyFont="1" applyFill="1" applyBorder="1" applyAlignment="1" applyProtection="1">
      <alignment horizontal="right"/>
    </xf>
    <xf numFmtId="0" fontId="5" fillId="3" borderId="3" xfId="2" applyNumberFormat="1" applyFont="1" applyFill="1" applyBorder="1" applyAlignment="1" applyProtection="1">
      <alignment horizontal="right"/>
    </xf>
    <xf numFmtId="49" fontId="5" fillId="3" borderId="3" xfId="2" applyNumberFormat="1" applyFont="1" applyFill="1" applyBorder="1" applyAlignment="1" applyProtection="1">
      <alignment horizontal="right"/>
    </xf>
    <xf numFmtId="3" fontId="5" fillId="3" borderId="3" xfId="2" applyNumberFormat="1" applyFont="1" applyFill="1" applyBorder="1" applyAlignment="1" applyProtection="1">
      <alignment horizontal="right"/>
    </xf>
    <xf numFmtId="0" fontId="5" fillId="3" borderId="8" xfId="2" applyNumberFormat="1" applyFont="1" applyFill="1" applyBorder="1" applyAlignment="1" applyProtection="1">
      <alignment horizontal="right"/>
    </xf>
    <xf numFmtId="14" fontId="5" fillId="3" borderId="2" xfId="2" applyNumberFormat="1" applyFont="1" applyFill="1" applyBorder="1" applyAlignment="1" applyProtection="1">
      <alignment horizontal="right"/>
    </xf>
    <xf numFmtId="14" fontId="5" fillId="3" borderId="3" xfId="2" applyNumberFormat="1" applyFont="1" applyFill="1" applyBorder="1" applyAlignment="1" applyProtection="1">
      <alignment horizontal="right"/>
    </xf>
    <xf numFmtId="10" fontId="5" fillId="3" borderId="3" xfId="2" applyNumberFormat="1" applyFont="1" applyFill="1" applyBorder="1" applyAlignment="1" applyProtection="1">
      <alignment horizontal="right" shrinkToFit="1"/>
    </xf>
    <xf numFmtId="164" fontId="5" fillId="3" borderId="3" xfId="2" applyNumberFormat="1" applyFont="1" applyFill="1" applyBorder="1" applyAlignment="1" applyProtection="1">
      <alignment horizontal="right" shrinkToFit="1"/>
    </xf>
    <xf numFmtId="3" fontId="5" fillId="3" borderId="8" xfId="2" applyNumberFormat="1" applyFont="1" applyFill="1" applyBorder="1" applyAlignment="1" applyProtection="1">
      <alignment horizontal="right"/>
    </xf>
    <xf numFmtId="164" fontId="5" fillId="3" borderId="2" xfId="2" applyNumberFormat="1" applyFont="1" applyFill="1" applyBorder="1" applyAlignment="1" applyProtection="1">
      <alignment horizontal="right" shrinkToFit="1"/>
    </xf>
    <xf numFmtId="164" fontId="5" fillId="3" borderId="8" xfId="2" applyNumberFormat="1" applyFont="1" applyFill="1" applyBorder="1" applyAlignment="1" applyProtection="1">
      <alignment horizontal="right" shrinkToFit="1"/>
    </xf>
    <xf numFmtId="3" fontId="5" fillId="3" borderId="2" xfId="2" applyNumberFormat="1" applyFont="1" applyFill="1" applyBorder="1" applyAlignment="1" applyProtection="1">
      <alignment horizontal="right" shrinkToFit="1"/>
    </xf>
    <xf numFmtId="3" fontId="5" fillId="3" borderId="3" xfId="2" applyNumberFormat="1" applyFont="1" applyFill="1" applyBorder="1" applyAlignment="1" applyProtection="1">
      <alignment horizontal="right" shrinkToFit="1"/>
    </xf>
    <xf numFmtId="3" fontId="5" fillId="3" borderId="8" xfId="2" applyNumberFormat="1" applyFont="1" applyFill="1" applyBorder="1" applyAlignment="1" applyProtection="1">
      <alignment horizontal="right" shrinkToFit="1"/>
    </xf>
    <xf numFmtId="3" fontId="5" fillId="3" borderId="7" xfId="2" applyNumberFormat="1" applyFont="1" applyFill="1" applyBorder="1" applyAlignment="1" applyProtection="1">
      <alignment horizontal="right" shrinkToFit="1"/>
    </xf>
    <xf numFmtId="3" fontId="5" fillId="3" borderId="5" xfId="2" applyNumberFormat="1" applyFont="1" applyFill="1" applyBorder="1" applyAlignment="1" applyProtection="1">
      <alignment horizontal="right" shrinkToFit="1"/>
    </xf>
    <xf numFmtId="14" fontId="5" fillId="3" borderId="2" xfId="2" applyNumberFormat="1" applyFont="1" applyFill="1" applyBorder="1" applyAlignment="1" applyProtection="1">
      <alignment horizontal="right" shrinkToFit="1"/>
    </xf>
    <xf numFmtId="14" fontId="5" fillId="3" borderId="3" xfId="2" applyNumberFormat="1" applyFont="1" applyFill="1" applyBorder="1" applyAlignment="1" applyProtection="1">
      <alignment horizontal="right" shrinkToFit="1"/>
    </xf>
    <xf numFmtId="3" fontId="5" fillId="3" borderId="20" xfId="2" applyNumberFormat="1" applyFont="1" applyFill="1" applyBorder="1" applyAlignment="1" applyProtection="1">
      <alignment horizontal="right" shrinkToFit="1"/>
    </xf>
    <xf numFmtId="0" fontId="5" fillId="3" borderId="12" xfId="2" applyNumberFormat="1" applyFont="1" applyFill="1" applyBorder="1" applyAlignment="1" applyProtection="1">
      <alignment horizontal="right" shrinkToFit="1"/>
    </xf>
    <xf numFmtId="0" fontId="5" fillId="3" borderId="13" xfId="2" applyNumberFormat="1" applyFont="1" applyFill="1" applyBorder="1" applyAlignment="1" applyProtection="1">
      <alignment horizontal="right" shrinkToFit="1"/>
    </xf>
    <xf numFmtId="0" fontId="5" fillId="3" borderId="5" xfId="2" applyNumberFormat="1" applyFont="1" applyFill="1" applyBorder="1" applyAlignment="1" applyProtection="1">
      <alignment horizontal="right" shrinkToFit="1"/>
    </xf>
    <xf numFmtId="167" fontId="5" fillId="3" borderId="2" xfId="2" applyNumberFormat="1" applyFont="1" applyFill="1" applyBorder="1" applyAlignment="1" applyProtection="1">
      <alignment horizontal="right" shrinkToFit="1"/>
    </xf>
    <xf numFmtId="14" fontId="5" fillId="3" borderId="8" xfId="2" applyNumberFormat="1" applyFont="1" applyFill="1" applyBorder="1" applyAlignment="1" applyProtection="1">
      <alignment horizontal="right" shrinkToFit="1"/>
    </xf>
    <xf numFmtId="14" fontId="5" fillId="3" borderId="13" xfId="2" applyNumberFormat="1" applyFont="1" applyFill="1" applyBorder="1" applyAlignment="1" applyProtection="1">
      <alignment horizontal="right" shrinkToFit="1"/>
    </xf>
    <xf numFmtId="164" fontId="5" fillId="3" borderId="12" xfId="2" applyNumberFormat="1" applyFont="1" applyFill="1" applyBorder="1" applyAlignment="1" applyProtection="1">
      <alignment horizontal="right" shrinkToFit="1"/>
    </xf>
    <xf numFmtId="164" fontId="5" fillId="3" borderId="13" xfId="2" applyNumberFormat="1" applyFont="1" applyFill="1" applyBorder="1" applyAlignment="1" applyProtection="1">
      <alignment horizontal="right" shrinkToFit="1"/>
    </xf>
    <xf numFmtId="164" fontId="5" fillId="3" borderId="5" xfId="2" applyNumberFormat="1" applyFont="1" applyFill="1" applyBorder="1" applyAlignment="1" applyProtection="1">
      <alignment horizontal="right" shrinkToFit="1"/>
    </xf>
    <xf numFmtId="10" fontId="5" fillId="3" borderId="2" xfId="2" applyNumberFormat="1" applyFont="1" applyFill="1" applyBorder="1" applyAlignment="1" applyProtection="1">
      <alignment horizontal="right" shrinkToFit="1"/>
    </xf>
    <xf numFmtId="0" fontId="5" fillId="3" borderId="5" xfId="2" applyNumberFormat="1" applyFont="1" applyFill="1" applyBorder="1" applyAlignment="1" applyProtection="1">
      <alignment horizontal="right"/>
    </xf>
    <xf numFmtId="165" fontId="5" fillId="3" borderId="2" xfId="2" applyNumberFormat="1" applyFont="1" applyFill="1" applyBorder="1" applyAlignment="1" applyProtection="1">
      <alignment horizontal="right" shrinkToFit="1"/>
    </xf>
    <xf numFmtId="165" fontId="5" fillId="3" borderId="3" xfId="2" applyNumberFormat="1" applyFont="1" applyFill="1" applyBorder="1" applyAlignment="1" applyProtection="1">
      <alignment horizontal="right" shrinkToFit="1"/>
    </xf>
    <xf numFmtId="165" fontId="5" fillId="3" borderId="8" xfId="2" applyNumberFormat="1" applyFont="1" applyFill="1" applyBorder="1" applyAlignment="1" applyProtection="1">
      <alignment horizontal="right" shrinkToFit="1"/>
    </xf>
    <xf numFmtId="164" fontId="5" fillId="3" borderId="7" xfId="2" applyNumberFormat="1" applyFont="1" applyFill="1" applyBorder="1" applyAlignment="1" applyProtection="1">
      <alignment horizontal="right" shrinkToFit="1"/>
    </xf>
    <xf numFmtId="164" fontId="5" fillId="3" borderId="1" xfId="2" applyNumberFormat="1" applyFont="1" applyFill="1" applyBorder="1" applyAlignment="1" applyProtection="1">
      <alignment horizontal="right" shrinkToFit="1"/>
    </xf>
    <xf numFmtId="0" fontId="5" fillId="3" borderId="3" xfId="2" applyNumberFormat="1" applyFont="1" applyFill="1" applyBorder="1" applyAlignment="1" applyProtection="1">
      <alignment horizontal="right" shrinkToFit="1"/>
    </xf>
    <xf numFmtId="14" fontId="5" fillId="0" borderId="0" xfId="2" applyNumberFormat="1" applyFont="1" applyFill="1" applyBorder="1" applyAlignment="1" applyProtection="1">
      <alignment horizontal="right" shrinkToFit="1"/>
    </xf>
    <xf numFmtId="165" fontId="5" fillId="0" borderId="0" xfId="2" applyNumberFormat="1" applyFont="1" applyFill="1" applyBorder="1" applyAlignment="1" applyProtection="1">
      <alignment horizontal="right" shrinkToFit="1"/>
    </xf>
    <xf numFmtId="3" fontId="5" fillId="0" borderId="0" xfId="2" applyNumberFormat="1" applyFont="1" applyFill="1" applyBorder="1" applyAlignment="1" applyProtection="1">
      <alignment horizontal="right" shrinkToFit="1"/>
    </xf>
    <xf numFmtId="167" fontId="5" fillId="3" borderId="3" xfId="2" applyNumberFormat="1" applyFont="1" applyFill="1" applyBorder="1" applyAlignment="1" applyProtection="1">
      <alignment horizontal="right" shrinkToFit="1"/>
    </xf>
    <xf numFmtId="167" fontId="5" fillId="0" borderId="0" xfId="2" applyNumberFormat="1" applyFont="1" applyFill="1" applyBorder="1" applyAlignment="1" applyProtection="1">
      <alignment shrinkToFit="1"/>
    </xf>
    <xf numFmtId="167" fontId="5" fillId="3" borderId="5" xfId="2" applyNumberFormat="1" applyFont="1" applyFill="1" applyBorder="1" applyAlignment="1" applyProtection="1">
      <alignment horizontal="right" shrinkToFit="1"/>
    </xf>
    <xf numFmtId="0" fontId="5" fillId="0" borderId="0" xfId="2" applyNumberFormat="1" applyFont="1" applyFill="1" applyBorder="1" applyAlignment="1" applyProtection="1">
      <alignment horizontal="right" shrinkToFit="1"/>
    </xf>
    <xf numFmtId="0" fontId="5" fillId="3" borderId="2" xfId="2" applyNumberFormat="1" applyFont="1" applyFill="1" applyBorder="1" applyAlignment="1" applyProtection="1">
      <alignment horizontal="right" shrinkToFit="1"/>
    </xf>
    <xf numFmtId="168" fontId="5" fillId="3" borderId="3" xfId="2" applyNumberFormat="1" applyFont="1" applyFill="1" applyBorder="1" applyAlignment="1" applyProtection="1">
      <alignment horizontal="right" shrinkToFit="1"/>
    </xf>
    <xf numFmtId="168" fontId="5" fillId="0" borderId="0" xfId="2" applyNumberFormat="1" applyFont="1" applyFill="1" applyBorder="1" applyAlignment="1" applyProtection="1">
      <alignment horizontal="right" shrinkToFit="1"/>
    </xf>
    <xf numFmtId="165" fontId="5" fillId="3" borderId="7" xfId="2" applyNumberFormat="1" applyFont="1" applyFill="1" applyBorder="1" applyAlignment="1" applyProtection="1">
      <alignment horizontal="right" shrinkToFit="1"/>
    </xf>
    <xf numFmtId="164" fontId="5" fillId="0" borderId="0" xfId="2" applyNumberFormat="1" applyFont="1" applyFill="1" applyBorder="1" applyAlignment="1" applyProtection="1">
      <alignment shrinkToFit="1"/>
    </xf>
    <xf numFmtId="10" fontId="5" fillId="3" borderId="7" xfId="2" applyNumberFormat="1" applyFont="1" applyFill="1" applyBorder="1" applyAlignment="1" applyProtection="1">
      <alignment horizontal="right" shrinkToFit="1"/>
    </xf>
    <xf numFmtId="10" fontId="5" fillId="0" borderId="0" xfId="2" applyNumberFormat="1" applyFont="1" applyFill="1" applyBorder="1" applyAlignment="1" applyProtection="1">
      <alignment horizontal="right" shrinkToFit="1"/>
    </xf>
    <xf numFmtId="4" fontId="5" fillId="3" borderId="3" xfId="2" applyNumberFormat="1" applyFont="1" applyFill="1" applyBorder="1" applyAlignment="1" applyProtection="1">
      <alignment horizontal="right" shrinkToFit="1"/>
    </xf>
    <xf numFmtId="4" fontId="5" fillId="0" borderId="0" xfId="2" applyNumberFormat="1" applyFont="1" applyFill="1" applyBorder="1" applyAlignment="1" applyProtection="1">
      <alignment horizontal="right" shrinkToFit="1"/>
    </xf>
    <xf numFmtId="0" fontId="5" fillId="0" borderId="0" xfId="2" applyNumberFormat="1" applyFont="1" applyFill="1" applyBorder="1" applyAlignment="1" applyProtection="1">
      <alignment horizontal="left" shrinkToFit="1"/>
    </xf>
    <xf numFmtId="49" fontId="5" fillId="3" borderId="2" xfId="2" applyNumberFormat="1" applyFont="1" applyFill="1" applyBorder="1" applyAlignment="1" applyProtection="1">
      <alignment horizontal="right"/>
    </xf>
    <xf numFmtId="49" fontId="5" fillId="0" borderId="0" xfId="2" applyNumberFormat="1" applyFont="1" applyFill="1" applyBorder="1" applyAlignment="1" applyProtection="1">
      <alignment horizontal="left"/>
    </xf>
    <xf numFmtId="3" fontId="5" fillId="0" borderId="0" xfId="2" applyNumberFormat="1" applyFont="1" applyFill="1" applyBorder="1" applyAlignment="1" applyProtection="1">
      <alignment horizontal="left"/>
    </xf>
    <xf numFmtId="14" fontId="5" fillId="0" borderId="0" xfId="2" applyNumberFormat="1" applyFont="1" applyFill="1" applyBorder="1" applyAlignment="1" applyProtection="1">
      <alignment horizontal="left"/>
    </xf>
    <xf numFmtId="10" fontId="5" fillId="3" borderId="3" xfId="2" applyNumberFormat="1" applyFont="1" applyFill="1" applyBorder="1" applyAlignment="1" applyProtection="1">
      <alignment horizontal="right"/>
    </xf>
    <xf numFmtId="10" fontId="5" fillId="0" borderId="0" xfId="2" applyNumberFormat="1" applyFont="1" applyFill="1" applyBorder="1" applyAlignment="1" applyProtection="1">
      <alignment horizontal="left"/>
    </xf>
    <xf numFmtId="164" fontId="5" fillId="0" borderId="0" xfId="2" applyNumberFormat="1" applyFont="1" applyFill="1" applyBorder="1" applyAlignment="1" applyProtection="1">
      <alignment horizontal="left" shrinkToFit="1"/>
    </xf>
    <xf numFmtId="3" fontId="5" fillId="3" borderId="20" xfId="2" applyNumberFormat="1" applyFont="1" applyFill="1" applyBorder="1" applyAlignment="1" applyProtection="1">
      <alignment horizontal="right"/>
    </xf>
    <xf numFmtId="3" fontId="5" fillId="3" borderId="2" xfId="2" applyNumberFormat="1" applyFont="1" applyFill="1" applyBorder="1" applyAlignment="1" applyProtection="1">
      <alignment horizontal="right"/>
    </xf>
    <xf numFmtId="9" fontId="5" fillId="3" borderId="8" xfId="2" applyFont="1" applyFill="1" applyBorder="1" applyAlignment="1" applyProtection="1">
      <alignment horizontal="right"/>
    </xf>
    <xf numFmtId="9" fontId="5" fillId="0" borderId="0" xfId="2" applyFont="1" applyFill="1" applyBorder="1" applyAlignment="1" applyProtection="1">
      <alignment horizontal="left"/>
    </xf>
    <xf numFmtId="14" fontId="5" fillId="3" borderId="7" xfId="2" applyNumberFormat="1" applyFont="1" applyFill="1" applyBorder="1" applyAlignment="1" applyProtection="1">
      <alignment horizontal="right" shrinkToFit="1"/>
    </xf>
    <xf numFmtId="14" fontId="5" fillId="0" borderId="0" xfId="2" applyNumberFormat="1" applyFont="1" applyFill="1" applyBorder="1" applyAlignment="1" applyProtection="1">
      <alignment shrinkToFit="1"/>
    </xf>
    <xf numFmtId="10" fontId="5" fillId="0" borderId="0" xfId="2" applyNumberFormat="1" applyFont="1" applyFill="1" applyBorder="1" applyAlignment="1" applyProtection="1">
      <alignment shrinkToFit="1"/>
    </xf>
    <xf numFmtId="164" fontId="5" fillId="0" borderId="0" xfId="2" applyNumberFormat="1" applyFont="1" applyFill="1" applyBorder="1" applyAlignment="1" applyProtection="1">
      <alignment horizontal="right" shrinkToFit="1"/>
    </xf>
    <xf numFmtId="0" fontId="5" fillId="0" borderId="0" xfId="2" applyNumberFormat="1" applyFont="1" applyFill="1" applyBorder="1" applyAlignment="1" applyProtection="1">
      <alignment horizontal="left"/>
    </xf>
    <xf numFmtId="3" fontId="5" fillId="3" borderId="11" xfId="2" applyNumberFormat="1" applyFont="1" applyFill="1" applyBorder="1" applyAlignment="1" applyProtection="1">
      <alignment horizontal="centerContinuous" shrinkToFit="1"/>
    </xf>
    <xf numFmtId="3" fontId="5" fillId="3" borderId="14" xfId="2" applyNumberFormat="1" applyFont="1" applyFill="1" applyBorder="1" applyAlignment="1" applyProtection="1">
      <alignment horizontal="centerContinuous" shrinkToFit="1"/>
    </xf>
    <xf numFmtId="0" fontId="5" fillId="3" borderId="10" xfId="2" applyNumberFormat="1" applyFont="1" applyFill="1" applyBorder="1" applyAlignment="1" applyProtection="1">
      <alignment horizontal="left"/>
      <protection locked="0"/>
    </xf>
    <xf numFmtId="0" fontId="5" fillId="3" borderId="14" xfId="2" applyNumberFormat="1" applyFont="1" applyFill="1" applyBorder="1" applyAlignment="1" applyProtection="1">
      <alignment horizontal="left"/>
      <protection locked="0"/>
    </xf>
    <xf numFmtId="0" fontId="5" fillId="3" borderId="11" xfId="2" applyNumberFormat="1" applyFont="1" applyFill="1" applyBorder="1" applyAlignment="1" applyProtection="1">
      <alignment horizontal="left"/>
      <protection locked="0"/>
    </xf>
    <xf numFmtId="0" fontId="6" fillId="0" borderId="14" xfId="0" applyFont="1" applyBorder="1" applyAlignment="1">
      <alignment horizontal="center" wrapText="1"/>
    </xf>
    <xf numFmtId="164" fontId="6" fillId="0" borderId="14" xfId="2" applyNumberFormat="1" applyFont="1" applyFill="1" applyBorder="1" applyAlignment="1" applyProtection="1">
      <alignment shrinkToFit="1"/>
    </xf>
    <xf numFmtId="164" fontId="6" fillId="0" borderId="11" xfId="2" applyNumberFormat="1" applyFont="1" applyFill="1" applyBorder="1" applyAlignment="1" applyProtection="1">
      <alignment shrinkToFit="1"/>
    </xf>
    <xf numFmtId="0" fontId="7" fillId="2" borderId="2" xfId="0" applyFont="1" applyFill="1" applyBorder="1"/>
    <xf numFmtId="164" fontId="6" fillId="0" borderId="19" xfId="2" applyNumberFormat="1" applyFont="1" applyFill="1" applyBorder="1" applyAlignment="1" applyProtection="1">
      <alignment shrinkToFit="1"/>
    </xf>
    <xf numFmtId="0" fontId="7" fillId="2" borderId="18" xfId="0" applyFont="1" applyFill="1" applyBorder="1" applyAlignment="1">
      <alignment horizontal="left"/>
    </xf>
    <xf numFmtId="0" fontId="6" fillId="0" borderId="9" xfId="0" applyFont="1" applyBorder="1" applyAlignment="1">
      <alignment horizontal="center" wrapText="1"/>
    </xf>
    <xf numFmtId="164" fontId="6" fillId="0" borderId="9" xfId="2" applyNumberFormat="1" applyFont="1" applyFill="1" applyBorder="1" applyAlignment="1" applyProtection="1">
      <alignment shrinkToFit="1"/>
    </xf>
    <xf numFmtId="0" fontId="7" fillId="0" borderId="131" xfId="0" applyFont="1" applyBorder="1" applyAlignment="1">
      <alignment horizontal="right"/>
    </xf>
    <xf numFmtId="0" fontId="6" fillId="0" borderId="17" xfId="0" applyFont="1" applyBorder="1"/>
    <xf numFmtId="0" fontId="6" fillId="0" borderId="0" xfId="0" applyFont="1" applyAlignment="1">
      <alignment horizontal="right"/>
    </xf>
    <xf numFmtId="0" fontId="6" fillId="0" borderId="9" xfId="0" applyFont="1" applyBorder="1" applyAlignment="1">
      <alignment horizontal="right"/>
    </xf>
    <xf numFmtId="0" fontId="6" fillId="0" borderId="0" xfId="0" quotePrefix="1" applyFont="1"/>
    <xf numFmtId="0" fontId="5" fillId="3" borderId="3" xfId="0" applyFont="1" applyFill="1" applyBorder="1" applyAlignment="1">
      <alignment horizontal="right" shrinkToFit="1"/>
    </xf>
    <xf numFmtId="0" fontId="5" fillId="3" borderId="7" xfId="0" applyFont="1" applyFill="1" applyBorder="1" applyAlignment="1">
      <alignment horizontal="right" shrinkToFit="1"/>
    </xf>
    <xf numFmtId="0" fontId="5" fillId="3" borderId="5" xfId="0" applyFont="1" applyFill="1" applyBorder="1" applyAlignment="1">
      <alignment horizontal="right" shrinkToFit="1"/>
    </xf>
    <xf numFmtId="0" fontId="5" fillId="3" borderId="2" xfId="0" applyFont="1" applyFill="1" applyBorder="1" applyAlignment="1">
      <alignment horizontal="right" shrinkToFit="1"/>
    </xf>
    <xf numFmtId="0" fontId="5" fillId="3" borderId="2" xfId="0" applyFont="1" applyFill="1" applyBorder="1" applyAlignment="1">
      <alignment horizontal="right"/>
    </xf>
    <xf numFmtId="0" fontId="5" fillId="3" borderId="3" xfId="0" applyFont="1" applyFill="1" applyBorder="1" applyAlignment="1">
      <alignment horizontal="right"/>
    </xf>
    <xf numFmtId="0" fontId="5" fillId="3" borderId="8" xfId="0" applyFont="1" applyFill="1" applyBorder="1" applyAlignment="1">
      <alignment horizontal="right"/>
    </xf>
    <xf numFmtId="0" fontId="5" fillId="3" borderId="20" xfId="0" applyFont="1" applyFill="1" applyBorder="1" applyAlignment="1">
      <alignment horizontal="right" shrinkToFit="1"/>
    </xf>
    <xf numFmtId="0" fontId="5" fillId="3" borderId="8" xfId="0" applyFont="1" applyFill="1" applyBorder="1" applyAlignment="1">
      <alignment horizontal="right" shrinkToFit="1"/>
    </xf>
    <xf numFmtId="0" fontId="5" fillId="3" borderId="12" xfId="0" applyFont="1" applyFill="1" applyBorder="1" applyAlignment="1">
      <alignment horizontal="right"/>
    </xf>
    <xf numFmtId="0" fontId="5" fillId="3" borderId="20" xfId="0" applyFont="1" applyFill="1" applyBorder="1" applyAlignment="1">
      <alignment horizontal="right"/>
    </xf>
    <xf numFmtId="0" fontId="5" fillId="3" borderId="1" xfId="0" applyFont="1" applyFill="1" applyBorder="1" applyAlignment="1">
      <alignment horizontal="right" shrinkToFit="1"/>
    </xf>
    <xf numFmtId="14" fontId="5" fillId="3" borderId="2" xfId="3" applyNumberFormat="1" applyFont="1" applyFill="1" applyBorder="1" applyAlignment="1">
      <alignment horizontal="right" wrapText="1"/>
    </xf>
    <xf numFmtId="14" fontId="5" fillId="0" borderId="0" xfId="3" applyNumberFormat="1" applyFont="1" applyAlignment="1">
      <alignment horizontal="center" wrapText="1"/>
    </xf>
    <xf numFmtId="0" fontId="5" fillId="0" borderId="0" xfId="0" applyFont="1" applyAlignment="1">
      <alignment horizontal="left"/>
    </xf>
    <xf numFmtId="0" fontId="7" fillId="2" borderId="150" xfId="0" applyFont="1" applyFill="1" applyBorder="1" applyAlignment="1">
      <alignment horizontal="right"/>
    </xf>
    <xf numFmtId="0" fontId="7" fillId="2" borderId="9" xfId="0" applyFont="1" applyFill="1" applyBorder="1" applyAlignment="1">
      <alignment horizontal="right"/>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cellXfs>
  <cellStyles count="8">
    <cellStyle name="ColLevel_1" xfId="1" builtinId="2" iLevel="0"/>
    <cellStyle name="Comma" xfId="5" builtinId="3"/>
    <cellStyle name="Currency" xfId="6" builtinId="4"/>
    <cellStyle name="Currency 2" xfId="4" xr:uid="{27A6F8A1-0151-4CFE-9A0E-FD921A29E4E1}"/>
    <cellStyle name="Hyperlink" xfId="7" builtinId="8"/>
    <cellStyle name="Normal" xfId="0" builtinId="0"/>
    <cellStyle name="Normal 2" xfId="3" xr:uid="{FF1CD11A-BE4E-46B1-98FF-B8C7A0C34365}"/>
    <cellStyle name="Percent" xfId="2" builtinId="5"/>
  </cellStyles>
  <dxfs count="68">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ont>
        <color theme="1" tint="0.499984740745262"/>
      </font>
      <fill>
        <patternFill>
          <fgColor auto="1"/>
          <bgColor theme="1" tint="0.499984740745262"/>
        </patternFill>
      </fill>
    </dxf>
    <dxf>
      <font>
        <color theme="1" tint="0.499984740745262"/>
      </font>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ont>
        <color theme="1" tint="0.499984740745262"/>
      </font>
      <fill>
        <patternFill>
          <bgColor theme="1" tint="0.499984740745262"/>
        </patternFill>
      </fill>
    </dxf>
  </dxfs>
  <tableStyles count="0" defaultTableStyle="TableStyleMedium2" defaultPivotStyle="PivotStyleLight16"/>
  <colors>
    <mruColors>
      <color rgb="FF0000FF"/>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Appraisal Inputs'!A78:A227"/><Relationship Id="rId13" Type="http://schemas.openxmlformats.org/officeDocument/2006/relationships/hyperlink" Target="#'Appraisal Inputs'!A237:A390"/><Relationship Id="rId3" Type="http://schemas.openxmlformats.org/officeDocument/2006/relationships/hyperlink" Target="#'Appraisal Inputs'!A94:A115"/><Relationship Id="rId7" Type="http://schemas.openxmlformats.org/officeDocument/2006/relationships/hyperlink" Target="#'Appraisal Inputs'!A292:A334"/><Relationship Id="rId12" Type="http://schemas.openxmlformats.org/officeDocument/2006/relationships/hyperlink" Target="#'Appraisal Inputs'!A401:A449"/><Relationship Id="rId2" Type="http://schemas.openxmlformats.org/officeDocument/2006/relationships/hyperlink" Target="#'Appraisal Inputs'!A2:A19"/><Relationship Id="rId1" Type="http://schemas.openxmlformats.org/officeDocument/2006/relationships/hyperlink" Target="#'Appraisal Inputs'!A30:A67"/><Relationship Id="rId6" Type="http://schemas.openxmlformats.org/officeDocument/2006/relationships/hyperlink" Target="#'Appraisal Inputs'!A168:A191"/><Relationship Id="rId11" Type="http://schemas.openxmlformats.org/officeDocument/2006/relationships/hyperlink" Target="#'Appraisal Inputs'!A345:A390"/><Relationship Id="rId5" Type="http://schemas.openxmlformats.org/officeDocument/2006/relationships/hyperlink" Target="#'Appraisal Inputs'!A126:A157"/><Relationship Id="rId10" Type="http://schemas.openxmlformats.org/officeDocument/2006/relationships/hyperlink" Target="#'Appraisal Inputs'!A238:A281"/><Relationship Id="rId4" Type="http://schemas.openxmlformats.org/officeDocument/2006/relationships/hyperlink" Target="#'Appraisal Inputs'!A79:A85"/><Relationship Id="rId9" Type="http://schemas.openxmlformats.org/officeDocument/2006/relationships/hyperlink" Target="#'Appraisal Inputs'!A202:A227"/><Relationship Id="rId14" Type="http://schemas.openxmlformats.org/officeDocument/2006/relationships/hyperlink" Target="#'Appraisal Inputs'!A460:A501"/></Relationships>
</file>

<file path=xl/drawings/_rels/drawing2.xml.rels><?xml version="1.0" encoding="UTF-8" standalone="yes"?>
<Relationships xmlns="http://schemas.openxmlformats.org/package/2006/relationships"><Relationship Id="rId3" Type="http://schemas.openxmlformats.org/officeDocument/2006/relationships/hyperlink" Target="#'Lender Inputs'!A78:A85"/><Relationship Id="rId7" Type="http://schemas.openxmlformats.org/officeDocument/2006/relationships/hyperlink" Target="#'Lender Inputs'!A202:A227"/><Relationship Id="rId2" Type="http://schemas.openxmlformats.org/officeDocument/2006/relationships/hyperlink" Target="#'Lender Inputs'!A94:A115"/><Relationship Id="rId1" Type="http://schemas.openxmlformats.org/officeDocument/2006/relationships/hyperlink" Target="#'Lender Inputs'!A2:A13"/><Relationship Id="rId6" Type="http://schemas.openxmlformats.org/officeDocument/2006/relationships/hyperlink" Target="#'Lender Inputs'!A77:A227"/><Relationship Id="rId5" Type="http://schemas.openxmlformats.org/officeDocument/2006/relationships/hyperlink" Target="#'Lender Inputs'!A168:A191"/><Relationship Id="rId4" Type="http://schemas.openxmlformats.org/officeDocument/2006/relationships/hyperlink" Target="#'Lender Inputs'!A126:A157"/></Relationships>
</file>

<file path=xl/drawings/drawing1.xml><?xml version="1.0" encoding="utf-8"?>
<xdr:wsDr xmlns:xdr="http://schemas.openxmlformats.org/drawingml/2006/spreadsheetDrawing" xmlns:a="http://schemas.openxmlformats.org/drawingml/2006/main">
  <xdr:twoCellAnchor>
    <xdr:from>
      <xdr:col>2</xdr:col>
      <xdr:colOff>30686</xdr:colOff>
      <xdr:row>0</xdr:row>
      <xdr:rowOff>289984</xdr:rowOff>
    </xdr:from>
    <xdr:to>
      <xdr:col>4</xdr:col>
      <xdr:colOff>367871</xdr:colOff>
      <xdr:row>0</xdr:row>
      <xdr:rowOff>518584</xdr:rowOff>
    </xdr:to>
    <xdr:sp macro="" textlink="">
      <xdr:nvSpPr>
        <xdr:cNvPr id="16" name="Rectangle: Beveled 15">
          <a:hlinkClick xmlns:r="http://schemas.openxmlformats.org/officeDocument/2006/relationships" r:id="rId1"/>
          <a:extLst>
            <a:ext uri="{FF2B5EF4-FFF2-40B4-BE49-F238E27FC236}">
              <a16:creationId xmlns:a16="http://schemas.microsoft.com/office/drawing/2014/main" id="{3A7AF238-55CB-5EEB-82AF-1B92F90CBEFB}"/>
            </a:ext>
          </a:extLst>
        </xdr:cNvPr>
        <xdr:cNvSpPr/>
      </xdr:nvSpPr>
      <xdr:spPr>
        <a:xfrm>
          <a:off x="30686" y="289984"/>
          <a:ext cx="3108960" cy="228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a:solidFill>
                <a:schemeClr val="tx1"/>
              </a:solidFill>
              <a:latin typeface="+mn-lt"/>
            </a:rPr>
            <a:t>Unit</a:t>
          </a:r>
          <a:r>
            <a:rPr lang="en-US" sz="1000">
              <a:solidFill>
                <a:schemeClr val="tx1"/>
              </a:solidFill>
              <a:latin typeface="+mn-lt"/>
            </a:rPr>
            <a:t> </a:t>
          </a:r>
          <a:r>
            <a:rPr lang="en-US" sz="1000" b="1">
              <a:solidFill>
                <a:schemeClr val="tx1"/>
              </a:solidFill>
              <a:latin typeface="+mn-lt"/>
            </a:rPr>
            <a:t>Information</a:t>
          </a:r>
        </a:p>
      </xdr:txBody>
    </xdr:sp>
    <xdr:clientData/>
  </xdr:twoCellAnchor>
  <xdr:twoCellAnchor>
    <xdr:from>
      <xdr:col>2</xdr:col>
      <xdr:colOff>27520</xdr:colOff>
      <xdr:row>0</xdr:row>
      <xdr:rowOff>26459</xdr:rowOff>
    </xdr:from>
    <xdr:to>
      <xdr:col>4</xdr:col>
      <xdr:colOff>364705</xdr:colOff>
      <xdr:row>0</xdr:row>
      <xdr:rowOff>255059</xdr:rowOff>
    </xdr:to>
    <xdr:sp macro="" textlink="">
      <xdr:nvSpPr>
        <xdr:cNvPr id="15" name="Rectangle: Beveled 14">
          <a:hlinkClick xmlns:r="http://schemas.openxmlformats.org/officeDocument/2006/relationships" r:id="rId2"/>
          <a:extLst>
            <a:ext uri="{FF2B5EF4-FFF2-40B4-BE49-F238E27FC236}">
              <a16:creationId xmlns:a16="http://schemas.microsoft.com/office/drawing/2014/main" id="{A86D4983-9D45-4B36-8408-45D6EE66B82B}"/>
            </a:ext>
          </a:extLst>
        </xdr:cNvPr>
        <xdr:cNvSpPr/>
      </xdr:nvSpPr>
      <xdr:spPr>
        <a:xfrm>
          <a:off x="27520" y="26459"/>
          <a:ext cx="3108960" cy="228600"/>
        </a:xfrm>
        <a:prstGeom prst="beve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nchorCtr="1"/>
        <a:lstStyle/>
        <a:p>
          <a:pPr algn="ctr"/>
          <a:r>
            <a:rPr lang="en-US" sz="1000" b="1">
              <a:solidFill>
                <a:sysClr val="windowText" lastClr="000000"/>
              </a:solidFill>
              <a:latin typeface="+mn-lt"/>
            </a:rPr>
            <a:t>General</a:t>
          </a:r>
          <a:r>
            <a:rPr lang="en-US" sz="1000">
              <a:latin typeface="+mn-lt"/>
            </a:rPr>
            <a:t> </a:t>
          </a:r>
          <a:r>
            <a:rPr lang="en-US" sz="1000" b="1">
              <a:solidFill>
                <a:sysClr val="windowText" lastClr="000000"/>
              </a:solidFill>
              <a:latin typeface="+mn-lt"/>
            </a:rPr>
            <a:t>Information</a:t>
          </a:r>
        </a:p>
      </xdr:txBody>
    </xdr:sp>
    <xdr:clientData/>
  </xdr:twoCellAnchor>
  <xdr:twoCellAnchor>
    <xdr:from>
      <xdr:col>6</xdr:col>
      <xdr:colOff>8481</xdr:colOff>
      <xdr:row>0</xdr:row>
      <xdr:rowOff>287858</xdr:rowOff>
    </xdr:from>
    <xdr:to>
      <xdr:col>7</xdr:col>
      <xdr:colOff>290421</xdr:colOff>
      <xdr:row>0</xdr:row>
      <xdr:rowOff>516458</xdr:rowOff>
    </xdr:to>
    <xdr:sp macro="" textlink="">
      <xdr:nvSpPr>
        <xdr:cNvPr id="7" name="Rectangle: Beveled 6">
          <a:hlinkClick xmlns:r="http://schemas.openxmlformats.org/officeDocument/2006/relationships" r:id="rId3"/>
          <a:extLst>
            <a:ext uri="{FF2B5EF4-FFF2-40B4-BE49-F238E27FC236}">
              <a16:creationId xmlns:a16="http://schemas.microsoft.com/office/drawing/2014/main" id="{1412B67B-7361-46A7-B9D1-261F73D43F93}"/>
            </a:ext>
          </a:extLst>
        </xdr:cNvPr>
        <xdr:cNvSpPr/>
      </xdr:nvSpPr>
      <xdr:spPr>
        <a:xfrm>
          <a:off x="4228056" y="287858"/>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Census</a:t>
          </a:r>
          <a:endParaRPr lang="en-US" sz="1000" b="1">
            <a:solidFill>
              <a:schemeClr val="tx1"/>
            </a:solidFill>
            <a:latin typeface="+mn-lt"/>
          </a:endParaRPr>
        </a:p>
      </xdr:txBody>
    </xdr:sp>
    <xdr:clientData/>
  </xdr:twoCellAnchor>
  <xdr:twoCellAnchor>
    <xdr:from>
      <xdr:col>4</xdr:col>
      <xdr:colOff>402172</xdr:colOff>
      <xdr:row>0</xdr:row>
      <xdr:rowOff>288924</xdr:rowOff>
    </xdr:from>
    <xdr:to>
      <xdr:col>5</xdr:col>
      <xdr:colOff>684112</xdr:colOff>
      <xdr:row>0</xdr:row>
      <xdr:rowOff>517524</xdr:rowOff>
    </xdr:to>
    <xdr:sp macro="" textlink="">
      <xdr:nvSpPr>
        <xdr:cNvPr id="9" name="Rectangle: Beveled 8">
          <a:hlinkClick xmlns:r="http://schemas.openxmlformats.org/officeDocument/2006/relationships" r:id="rId4"/>
          <a:extLst>
            <a:ext uri="{FF2B5EF4-FFF2-40B4-BE49-F238E27FC236}">
              <a16:creationId xmlns:a16="http://schemas.microsoft.com/office/drawing/2014/main" id="{D7AC8164-0A82-494A-A17B-147ABE95AF60}"/>
            </a:ext>
          </a:extLst>
        </xdr:cNvPr>
        <xdr:cNvSpPr/>
      </xdr:nvSpPr>
      <xdr:spPr>
        <a:xfrm>
          <a:off x="3173947" y="288924"/>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Dates</a:t>
          </a:r>
          <a:endParaRPr lang="en-US" sz="1000" b="1">
            <a:solidFill>
              <a:schemeClr val="tx1"/>
            </a:solidFill>
            <a:latin typeface="+mn-lt"/>
          </a:endParaRPr>
        </a:p>
      </xdr:txBody>
    </xdr:sp>
    <xdr:clientData/>
  </xdr:twoCellAnchor>
  <xdr:twoCellAnchor>
    <xdr:from>
      <xdr:col>7</xdr:col>
      <xdr:colOff>330211</xdr:colOff>
      <xdr:row>0</xdr:row>
      <xdr:rowOff>285751</xdr:rowOff>
    </xdr:from>
    <xdr:to>
      <xdr:col>8</xdr:col>
      <xdr:colOff>612151</xdr:colOff>
      <xdr:row>0</xdr:row>
      <xdr:rowOff>514351</xdr:rowOff>
    </xdr:to>
    <xdr:sp macro="" textlink="">
      <xdr:nvSpPr>
        <xdr:cNvPr id="10" name="Rectangle: Beveled 9">
          <a:hlinkClick xmlns:r="http://schemas.openxmlformats.org/officeDocument/2006/relationships" r:id="rId5"/>
          <a:extLst>
            <a:ext uri="{FF2B5EF4-FFF2-40B4-BE49-F238E27FC236}">
              <a16:creationId xmlns:a16="http://schemas.microsoft.com/office/drawing/2014/main" id="{CBA1D8E5-1B9D-474A-A17B-05B73B623D2C}"/>
            </a:ext>
          </a:extLst>
        </xdr:cNvPr>
        <xdr:cNvSpPr/>
      </xdr:nvSpPr>
      <xdr:spPr>
        <a:xfrm>
          <a:off x="5273686" y="285751"/>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Revenue</a:t>
          </a:r>
          <a:endParaRPr lang="en-US" sz="1000" b="1">
            <a:solidFill>
              <a:schemeClr val="tx1"/>
            </a:solidFill>
            <a:latin typeface="+mn-lt"/>
          </a:endParaRPr>
        </a:p>
      </xdr:txBody>
    </xdr:sp>
    <xdr:clientData/>
  </xdr:twoCellAnchor>
  <xdr:twoCellAnchor>
    <xdr:from>
      <xdr:col>4</xdr:col>
      <xdr:colOff>397938</xdr:colOff>
      <xdr:row>0</xdr:row>
      <xdr:rowOff>546102</xdr:rowOff>
    </xdr:from>
    <xdr:to>
      <xdr:col>5</xdr:col>
      <xdr:colOff>679878</xdr:colOff>
      <xdr:row>0</xdr:row>
      <xdr:rowOff>774702</xdr:rowOff>
    </xdr:to>
    <xdr:sp macro="" textlink="">
      <xdr:nvSpPr>
        <xdr:cNvPr id="11" name="Rectangle: Beveled 10">
          <a:hlinkClick xmlns:r="http://schemas.openxmlformats.org/officeDocument/2006/relationships" r:id="rId6"/>
          <a:extLst>
            <a:ext uri="{FF2B5EF4-FFF2-40B4-BE49-F238E27FC236}">
              <a16:creationId xmlns:a16="http://schemas.microsoft.com/office/drawing/2014/main" id="{8792D065-97B5-4467-A146-C8095810C669}"/>
            </a:ext>
          </a:extLst>
        </xdr:cNvPr>
        <xdr:cNvSpPr/>
      </xdr:nvSpPr>
      <xdr:spPr>
        <a:xfrm>
          <a:off x="3169713" y="546102"/>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Expenses</a:t>
          </a:r>
          <a:endParaRPr lang="en-US" sz="1000" b="1">
            <a:solidFill>
              <a:schemeClr val="tx1"/>
            </a:solidFill>
            <a:latin typeface="+mn-lt"/>
          </a:endParaRPr>
        </a:p>
      </xdr:txBody>
    </xdr:sp>
    <xdr:clientData/>
  </xdr:twoCellAnchor>
  <xdr:twoCellAnchor>
    <xdr:from>
      <xdr:col>10</xdr:col>
      <xdr:colOff>236013</xdr:colOff>
      <xdr:row>0</xdr:row>
      <xdr:rowOff>282560</xdr:rowOff>
    </xdr:from>
    <xdr:to>
      <xdr:col>11</xdr:col>
      <xdr:colOff>517953</xdr:colOff>
      <xdr:row>0</xdr:row>
      <xdr:rowOff>511160</xdr:rowOff>
    </xdr:to>
    <xdr:sp macro="" textlink="">
      <xdr:nvSpPr>
        <xdr:cNvPr id="12" name="Rectangle: Beveled 11">
          <a:hlinkClick xmlns:r="http://schemas.openxmlformats.org/officeDocument/2006/relationships" r:id="rId7"/>
          <a:extLst>
            <a:ext uri="{FF2B5EF4-FFF2-40B4-BE49-F238E27FC236}">
              <a16:creationId xmlns:a16="http://schemas.microsoft.com/office/drawing/2014/main" id="{BD64D00A-28E6-4B50-8C6B-FC553312C966}"/>
            </a:ext>
          </a:extLst>
        </xdr:cNvPr>
        <xdr:cNvSpPr/>
      </xdr:nvSpPr>
      <xdr:spPr>
        <a:xfrm>
          <a:off x="7351188" y="282560"/>
          <a:ext cx="1005840" cy="228600"/>
        </a:xfrm>
        <a:prstGeom prst="bevel">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a:solidFill>
                <a:schemeClr val="tx1"/>
              </a:solidFill>
              <a:latin typeface="+mn-lt"/>
            </a:rPr>
            <a:t>Census</a:t>
          </a:r>
        </a:p>
      </xdr:txBody>
    </xdr:sp>
    <xdr:clientData/>
  </xdr:twoCellAnchor>
  <xdr:twoCellAnchor>
    <xdr:from>
      <xdr:col>4</xdr:col>
      <xdr:colOff>392645</xdr:colOff>
      <xdr:row>0</xdr:row>
      <xdr:rowOff>28575</xdr:rowOff>
    </xdr:from>
    <xdr:to>
      <xdr:col>8</xdr:col>
      <xdr:colOff>606005</xdr:colOff>
      <xdr:row>0</xdr:row>
      <xdr:rowOff>257175</xdr:rowOff>
    </xdr:to>
    <xdr:sp macro="" textlink="">
      <xdr:nvSpPr>
        <xdr:cNvPr id="14" name="Rectangle: Beveled 13">
          <a:hlinkClick xmlns:r="http://schemas.openxmlformats.org/officeDocument/2006/relationships" r:id="rId8"/>
          <a:extLst>
            <a:ext uri="{FF2B5EF4-FFF2-40B4-BE49-F238E27FC236}">
              <a16:creationId xmlns:a16="http://schemas.microsoft.com/office/drawing/2014/main" id="{92DD6879-611F-4B93-A1AE-CEF6AAB4B0DF}"/>
            </a:ext>
          </a:extLst>
        </xdr:cNvPr>
        <xdr:cNvSpPr/>
      </xdr:nvSpPr>
      <xdr:spPr>
        <a:xfrm>
          <a:off x="3164420" y="28575"/>
          <a:ext cx="310896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a:solidFill>
                <a:schemeClr val="tx1"/>
              </a:solidFill>
              <a:latin typeface="+mn-lt"/>
            </a:rPr>
            <a:t>Historic</a:t>
          </a:r>
          <a:r>
            <a:rPr lang="en-US" sz="1000" baseline="0">
              <a:solidFill>
                <a:schemeClr val="tx1"/>
              </a:solidFill>
              <a:latin typeface="+mn-lt"/>
            </a:rPr>
            <a:t> </a:t>
          </a:r>
          <a:r>
            <a:rPr lang="en-US" sz="1000" b="1" baseline="0">
              <a:solidFill>
                <a:schemeClr val="tx1"/>
              </a:solidFill>
              <a:latin typeface="+mn-lt"/>
            </a:rPr>
            <a:t>Financials</a:t>
          </a:r>
          <a:endParaRPr lang="en-US" sz="1000" b="1">
            <a:solidFill>
              <a:schemeClr val="tx1"/>
            </a:solidFill>
            <a:latin typeface="+mn-lt"/>
          </a:endParaRPr>
        </a:p>
      </xdr:txBody>
    </xdr:sp>
    <xdr:clientData/>
  </xdr:twoCellAnchor>
  <xdr:twoCellAnchor>
    <xdr:from>
      <xdr:col>6</xdr:col>
      <xdr:colOff>7421</xdr:colOff>
      <xdr:row>0</xdr:row>
      <xdr:rowOff>539750</xdr:rowOff>
    </xdr:from>
    <xdr:to>
      <xdr:col>7</xdr:col>
      <xdr:colOff>289361</xdr:colOff>
      <xdr:row>0</xdr:row>
      <xdr:rowOff>768350</xdr:rowOff>
    </xdr:to>
    <xdr:sp macro="" textlink="">
      <xdr:nvSpPr>
        <xdr:cNvPr id="18" name="Rectangle: Beveled 17">
          <a:hlinkClick xmlns:r="http://schemas.openxmlformats.org/officeDocument/2006/relationships" r:id="rId9"/>
          <a:extLst>
            <a:ext uri="{FF2B5EF4-FFF2-40B4-BE49-F238E27FC236}">
              <a16:creationId xmlns:a16="http://schemas.microsoft.com/office/drawing/2014/main" id="{01C0A280-A283-4296-B49D-1600C363FDBA}"/>
            </a:ext>
          </a:extLst>
        </xdr:cNvPr>
        <xdr:cNvSpPr/>
      </xdr:nvSpPr>
      <xdr:spPr>
        <a:xfrm>
          <a:off x="4226996" y="539750"/>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Reconciliation</a:t>
          </a:r>
          <a:endParaRPr lang="en-US" sz="1000" b="1">
            <a:solidFill>
              <a:schemeClr val="tx1"/>
            </a:solidFill>
            <a:latin typeface="+mn-lt"/>
          </a:endParaRPr>
        </a:p>
      </xdr:txBody>
    </xdr:sp>
    <xdr:clientData/>
  </xdr:twoCellAnchor>
  <xdr:twoCellAnchor>
    <xdr:from>
      <xdr:col>8</xdr:col>
      <xdr:colOff>636060</xdr:colOff>
      <xdr:row>0</xdr:row>
      <xdr:rowOff>288913</xdr:rowOff>
    </xdr:from>
    <xdr:to>
      <xdr:col>10</xdr:col>
      <xdr:colOff>194100</xdr:colOff>
      <xdr:row>0</xdr:row>
      <xdr:rowOff>517513</xdr:rowOff>
    </xdr:to>
    <xdr:sp macro="" textlink="">
      <xdr:nvSpPr>
        <xdr:cNvPr id="19" name="Rectangle: Beveled 18">
          <a:hlinkClick xmlns:r="http://schemas.openxmlformats.org/officeDocument/2006/relationships" r:id="rId10"/>
          <a:extLst>
            <a:ext uri="{FF2B5EF4-FFF2-40B4-BE49-F238E27FC236}">
              <a16:creationId xmlns:a16="http://schemas.microsoft.com/office/drawing/2014/main" id="{18CBD680-EC8D-4A23-9C39-B1D1A529797D}"/>
            </a:ext>
          </a:extLst>
        </xdr:cNvPr>
        <xdr:cNvSpPr/>
      </xdr:nvSpPr>
      <xdr:spPr>
        <a:xfrm>
          <a:off x="6303435" y="288913"/>
          <a:ext cx="1005840" cy="228600"/>
        </a:xfrm>
        <a:prstGeom prst="bevel">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a:solidFill>
                <a:schemeClr val="tx1"/>
              </a:solidFill>
              <a:latin typeface="+mn-lt"/>
            </a:rPr>
            <a:t>Occupancy</a:t>
          </a:r>
        </a:p>
      </xdr:txBody>
    </xdr:sp>
    <xdr:clientData/>
  </xdr:twoCellAnchor>
  <xdr:twoCellAnchor>
    <xdr:from>
      <xdr:col>11</xdr:col>
      <xdr:colOff>563043</xdr:colOff>
      <xdr:row>0</xdr:row>
      <xdr:rowOff>285752</xdr:rowOff>
    </xdr:from>
    <xdr:to>
      <xdr:col>13</xdr:col>
      <xdr:colOff>121083</xdr:colOff>
      <xdr:row>0</xdr:row>
      <xdr:rowOff>514352</xdr:rowOff>
    </xdr:to>
    <xdr:sp macro="" textlink="">
      <xdr:nvSpPr>
        <xdr:cNvPr id="20" name="Rectangle: Beveled 19">
          <a:hlinkClick xmlns:r="http://schemas.openxmlformats.org/officeDocument/2006/relationships" r:id="rId11"/>
          <a:extLst>
            <a:ext uri="{FF2B5EF4-FFF2-40B4-BE49-F238E27FC236}">
              <a16:creationId xmlns:a16="http://schemas.microsoft.com/office/drawing/2014/main" id="{DFA10213-7C5C-440C-8BAD-FD3D1FFE2800}"/>
            </a:ext>
          </a:extLst>
        </xdr:cNvPr>
        <xdr:cNvSpPr/>
      </xdr:nvSpPr>
      <xdr:spPr>
        <a:xfrm>
          <a:off x="8402118" y="285752"/>
          <a:ext cx="1005840" cy="228600"/>
        </a:xfrm>
        <a:prstGeom prst="bevel">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a:solidFill>
                <a:schemeClr val="tx1"/>
              </a:solidFill>
              <a:latin typeface="+mn-lt"/>
            </a:rPr>
            <a:t>Rates</a:t>
          </a:r>
        </a:p>
      </xdr:txBody>
    </xdr:sp>
    <xdr:clientData/>
  </xdr:twoCellAnchor>
  <xdr:twoCellAnchor>
    <xdr:from>
      <xdr:col>13</xdr:col>
      <xdr:colOff>153452</xdr:colOff>
      <xdr:row>0</xdr:row>
      <xdr:rowOff>28579</xdr:rowOff>
    </xdr:from>
    <xdr:to>
      <xdr:col>17</xdr:col>
      <xdr:colOff>366812</xdr:colOff>
      <xdr:row>0</xdr:row>
      <xdr:rowOff>257179</xdr:rowOff>
    </xdr:to>
    <xdr:sp macro="" textlink="">
      <xdr:nvSpPr>
        <xdr:cNvPr id="21" name="Rectangle: Beveled 20">
          <a:hlinkClick xmlns:r="http://schemas.openxmlformats.org/officeDocument/2006/relationships" r:id="rId12"/>
          <a:extLst>
            <a:ext uri="{FF2B5EF4-FFF2-40B4-BE49-F238E27FC236}">
              <a16:creationId xmlns:a16="http://schemas.microsoft.com/office/drawing/2014/main" id="{CA49A65E-444D-4A7C-9BA8-23970E9C8A9D}"/>
            </a:ext>
          </a:extLst>
        </xdr:cNvPr>
        <xdr:cNvSpPr/>
      </xdr:nvSpPr>
      <xdr:spPr>
        <a:xfrm>
          <a:off x="9440327" y="28579"/>
          <a:ext cx="3108960" cy="228600"/>
        </a:xfrm>
        <a:prstGeom prst="bevel">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a:solidFill>
                <a:schemeClr val="tx1"/>
              </a:solidFill>
              <a:latin typeface="+mn-lt"/>
            </a:rPr>
            <a:t>Expense</a:t>
          </a:r>
          <a:r>
            <a:rPr lang="en-US" sz="1000" b="1" baseline="0">
              <a:solidFill>
                <a:schemeClr val="tx1"/>
              </a:solidFill>
              <a:latin typeface="+mn-lt"/>
            </a:rPr>
            <a:t> </a:t>
          </a:r>
          <a:r>
            <a:rPr lang="en-US" sz="1000" b="1">
              <a:solidFill>
                <a:schemeClr val="tx1"/>
              </a:solidFill>
              <a:latin typeface="+mn-lt"/>
            </a:rPr>
            <a:t>Comparables</a:t>
          </a:r>
        </a:p>
      </xdr:txBody>
    </xdr:sp>
    <xdr:clientData/>
  </xdr:twoCellAnchor>
  <xdr:twoCellAnchor>
    <xdr:from>
      <xdr:col>8</xdr:col>
      <xdr:colOff>634997</xdr:colOff>
      <xdr:row>0</xdr:row>
      <xdr:rowOff>28575</xdr:rowOff>
    </xdr:from>
    <xdr:to>
      <xdr:col>13</xdr:col>
      <xdr:colOff>124457</xdr:colOff>
      <xdr:row>0</xdr:row>
      <xdr:rowOff>257175</xdr:rowOff>
    </xdr:to>
    <xdr:sp macro="" textlink="">
      <xdr:nvSpPr>
        <xdr:cNvPr id="22" name="Rectangle: Beveled 21">
          <a:hlinkClick xmlns:r="http://schemas.openxmlformats.org/officeDocument/2006/relationships" r:id="rId13"/>
          <a:extLst>
            <a:ext uri="{FF2B5EF4-FFF2-40B4-BE49-F238E27FC236}">
              <a16:creationId xmlns:a16="http://schemas.microsoft.com/office/drawing/2014/main" id="{65997612-FEA5-48E3-ADC9-B3DDD24281DD}"/>
            </a:ext>
          </a:extLst>
        </xdr:cNvPr>
        <xdr:cNvSpPr/>
      </xdr:nvSpPr>
      <xdr:spPr>
        <a:xfrm>
          <a:off x="6302372" y="28575"/>
          <a:ext cx="3108960" cy="228600"/>
        </a:xfrm>
        <a:prstGeom prst="bevel">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a:solidFill>
                <a:schemeClr val="tx1"/>
              </a:solidFill>
              <a:latin typeface="+mn-lt"/>
            </a:rPr>
            <a:t>Market</a:t>
          </a:r>
          <a:r>
            <a:rPr lang="en-US" sz="1000">
              <a:solidFill>
                <a:schemeClr val="tx1"/>
              </a:solidFill>
              <a:latin typeface="+mn-lt"/>
            </a:rPr>
            <a:t> </a:t>
          </a:r>
          <a:r>
            <a:rPr lang="en-US" sz="1000" b="1">
              <a:solidFill>
                <a:schemeClr val="tx1"/>
              </a:solidFill>
              <a:latin typeface="+mn-lt"/>
            </a:rPr>
            <a:t>Rent</a:t>
          </a:r>
          <a:r>
            <a:rPr lang="en-US" sz="1000">
              <a:solidFill>
                <a:schemeClr val="tx1"/>
              </a:solidFill>
              <a:latin typeface="+mn-lt"/>
            </a:rPr>
            <a:t> </a:t>
          </a:r>
          <a:r>
            <a:rPr lang="en-US" sz="1000" b="1">
              <a:solidFill>
                <a:schemeClr val="tx1"/>
              </a:solidFill>
              <a:latin typeface="+mn-lt"/>
            </a:rPr>
            <a:t>Comparable</a:t>
          </a:r>
          <a:r>
            <a:rPr lang="en-US" sz="1000">
              <a:solidFill>
                <a:schemeClr val="tx1"/>
              </a:solidFill>
              <a:latin typeface="+mn-lt"/>
            </a:rPr>
            <a:t> </a:t>
          </a:r>
          <a:r>
            <a:rPr lang="en-US" sz="1000" b="1">
              <a:solidFill>
                <a:schemeClr val="tx1"/>
              </a:solidFill>
              <a:latin typeface="+mn-lt"/>
            </a:rPr>
            <a:t>Data</a:t>
          </a:r>
        </a:p>
      </xdr:txBody>
    </xdr:sp>
    <xdr:clientData/>
  </xdr:twoCellAnchor>
  <xdr:twoCellAnchor>
    <xdr:from>
      <xdr:col>17</xdr:col>
      <xdr:colOff>396858</xdr:colOff>
      <xdr:row>0</xdr:row>
      <xdr:rowOff>29631</xdr:rowOff>
    </xdr:from>
    <xdr:to>
      <xdr:col>21</xdr:col>
      <xdr:colOff>610218</xdr:colOff>
      <xdr:row>0</xdr:row>
      <xdr:rowOff>258231</xdr:rowOff>
    </xdr:to>
    <xdr:sp macro="" textlink="">
      <xdr:nvSpPr>
        <xdr:cNvPr id="23" name="Rectangle: Beveled 22">
          <a:hlinkClick xmlns:r="http://schemas.openxmlformats.org/officeDocument/2006/relationships" r:id="rId14"/>
          <a:extLst>
            <a:ext uri="{FF2B5EF4-FFF2-40B4-BE49-F238E27FC236}">
              <a16:creationId xmlns:a16="http://schemas.microsoft.com/office/drawing/2014/main" id="{2E449B5B-EFBE-4EE0-A9A1-017291B48392}"/>
            </a:ext>
          </a:extLst>
        </xdr:cNvPr>
        <xdr:cNvSpPr/>
      </xdr:nvSpPr>
      <xdr:spPr>
        <a:xfrm>
          <a:off x="12579333" y="29631"/>
          <a:ext cx="3108960" cy="228600"/>
        </a:xfrm>
        <a:prstGeom prst="bevel">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Sales </a:t>
          </a:r>
          <a:r>
            <a:rPr lang="en-US" sz="1000" b="1">
              <a:solidFill>
                <a:schemeClr val="tx1"/>
              </a:solidFill>
              <a:latin typeface="+mn-lt"/>
            </a:rPr>
            <a:t>Comparables</a:t>
          </a:r>
        </a:p>
      </xdr:txBody>
    </xdr:sp>
    <xdr:clientData/>
  </xdr:twoCellAnchor>
  <xdr:twoCellAnchor>
    <xdr:from>
      <xdr:col>5</xdr:col>
      <xdr:colOff>57150</xdr:colOff>
      <xdr:row>239</xdr:row>
      <xdr:rowOff>85725</xdr:rowOff>
    </xdr:from>
    <xdr:to>
      <xdr:col>5</xdr:col>
      <xdr:colOff>457200</xdr:colOff>
      <xdr:row>239</xdr:row>
      <xdr:rowOff>85725</xdr:rowOff>
    </xdr:to>
    <xdr:cxnSp macro="">
      <xdr:nvCxnSpPr>
        <xdr:cNvPr id="4" name="Straight Arrow Connector 3">
          <a:extLst>
            <a:ext uri="{FF2B5EF4-FFF2-40B4-BE49-F238E27FC236}">
              <a16:creationId xmlns:a16="http://schemas.microsoft.com/office/drawing/2014/main" id="{7798CFE2-82B8-B567-52EB-185BB9368FA9}"/>
            </a:ext>
          </a:extLst>
        </xdr:cNvPr>
        <xdr:cNvCxnSpPr/>
      </xdr:nvCxnSpPr>
      <xdr:spPr>
        <a:xfrm flipH="1">
          <a:off x="3914775" y="41024175"/>
          <a:ext cx="400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57150</xdr:colOff>
      <xdr:row>239</xdr:row>
      <xdr:rowOff>85725</xdr:rowOff>
    </xdr:from>
    <xdr:to>
      <xdr:col>9</xdr:col>
      <xdr:colOff>457200</xdr:colOff>
      <xdr:row>239</xdr:row>
      <xdr:rowOff>85725</xdr:rowOff>
    </xdr:to>
    <xdr:cxnSp macro="">
      <xdr:nvCxnSpPr>
        <xdr:cNvPr id="5" name="Straight Arrow Connector 4">
          <a:extLst>
            <a:ext uri="{FF2B5EF4-FFF2-40B4-BE49-F238E27FC236}">
              <a16:creationId xmlns:a16="http://schemas.microsoft.com/office/drawing/2014/main" id="{3C9A98C0-09E6-402D-B89C-DF779A09F0FA}"/>
            </a:ext>
          </a:extLst>
        </xdr:cNvPr>
        <xdr:cNvCxnSpPr/>
      </xdr:nvCxnSpPr>
      <xdr:spPr>
        <a:xfrm flipH="1">
          <a:off x="6810375" y="41024175"/>
          <a:ext cx="400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76200</xdr:colOff>
      <xdr:row>239</xdr:row>
      <xdr:rowOff>85725</xdr:rowOff>
    </xdr:from>
    <xdr:to>
      <xdr:col>13</xdr:col>
      <xdr:colOff>476250</xdr:colOff>
      <xdr:row>239</xdr:row>
      <xdr:rowOff>85725</xdr:rowOff>
    </xdr:to>
    <xdr:cxnSp macro="">
      <xdr:nvCxnSpPr>
        <xdr:cNvPr id="6" name="Straight Arrow Connector 5">
          <a:extLst>
            <a:ext uri="{FF2B5EF4-FFF2-40B4-BE49-F238E27FC236}">
              <a16:creationId xmlns:a16="http://schemas.microsoft.com/office/drawing/2014/main" id="{1E8CE0A7-9497-4DE7-A837-F0FCFA7397C6}"/>
            </a:ext>
          </a:extLst>
        </xdr:cNvPr>
        <xdr:cNvCxnSpPr/>
      </xdr:nvCxnSpPr>
      <xdr:spPr>
        <a:xfrm flipH="1">
          <a:off x="9725025" y="41024175"/>
          <a:ext cx="400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76200</xdr:colOff>
      <xdr:row>239</xdr:row>
      <xdr:rowOff>85725</xdr:rowOff>
    </xdr:from>
    <xdr:to>
      <xdr:col>17</xdr:col>
      <xdr:colOff>476250</xdr:colOff>
      <xdr:row>239</xdr:row>
      <xdr:rowOff>85725</xdr:rowOff>
    </xdr:to>
    <xdr:cxnSp macro="">
      <xdr:nvCxnSpPr>
        <xdr:cNvPr id="8" name="Straight Arrow Connector 7">
          <a:extLst>
            <a:ext uri="{FF2B5EF4-FFF2-40B4-BE49-F238E27FC236}">
              <a16:creationId xmlns:a16="http://schemas.microsoft.com/office/drawing/2014/main" id="{93C9B100-C7E2-4CFC-ACA0-67E1E313A639}"/>
            </a:ext>
          </a:extLst>
        </xdr:cNvPr>
        <xdr:cNvCxnSpPr/>
      </xdr:nvCxnSpPr>
      <xdr:spPr>
        <a:xfrm flipH="1">
          <a:off x="12620625" y="41024175"/>
          <a:ext cx="400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0</xdr:row>
      <xdr:rowOff>0</xdr:rowOff>
    </xdr:from>
    <xdr:to>
      <xdr:col>4</xdr:col>
      <xdr:colOff>527685</xdr:colOff>
      <xdr:row>0</xdr:row>
      <xdr:rowOff>228600</xdr:rowOff>
    </xdr:to>
    <xdr:sp macro="" textlink="">
      <xdr:nvSpPr>
        <xdr:cNvPr id="2" name="Rectangle: Beveled 1">
          <a:hlinkClick xmlns:r="http://schemas.openxmlformats.org/officeDocument/2006/relationships" r:id="rId1"/>
          <a:extLst>
            <a:ext uri="{FF2B5EF4-FFF2-40B4-BE49-F238E27FC236}">
              <a16:creationId xmlns:a16="http://schemas.microsoft.com/office/drawing/2014/main" id="{79CBF3D2-1D73-4F37-948E-5CC87CEF13B5}"/>
            </a:ext>
          </a:extLst>
        </xdr:cNvPr>
        <xdr:cNvSpPr/>
      </xdr:nvSpPr>
      <xdr:spPr>
        <a:xfrm>
          <a:off x="190500" y="0"/>
          <a:ext cx="3289935" cy="228600"/>
        </a:xfrm>
        <a:prstGeom prst="beve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nchorCtr="1"/>
        <a:lstStyle/>
        <a:p>
          <a:pPr algn="ctr"/>
          <a:r>
            <a:rPr lang="en-US" sz="1000" b="1">
              <a:solidFill>
                <a:sysClr val="windowText" lastClr="000000"/>
              </a:solidFill>
              <a:latin typeface="+mn-lt"/>
            </a:rPr>
            <a:t>General Information</a:t>
          </a:r>
        </a:p>
      </xdr:txBody>
    </xdr:sp>
    <xdr:clientData/>
  </xdr:twoCellAnchor>
  <xdr:twoCellAnchor>
    <xdr:from>
      <xdr:col>6</xdr:col>
      <xdr:colOff>171461</xdr:colOff>
      <xdr:row>0</xdr:row>
      <xdr:rowOff>261399</xdr:rowOff>
    </xdr:from>
    <xdr:to>
      <xdr:col>7</xdr:col>
      <xdr:colOff>453401</xdr:colOff>
      <xdr:row>0</xdr:row>
      <xdr:rowOff>489999</xdr:rowOff>
    </xdr:to>
    <xdr:sp macro="" textlink="">
      <xdr:nvSpPr>
        <xdr:cNvPr id="5" name="Rectangle: Beveled 4">
          <a:hlinkClick xmlns:r="http://schemas.openxmlformats.org/officeDocument/2006/relationships" r:id="rId2"/>
          <a:extLst>
            <a:ext uri="{FF2B5EF4-FFF2-40B4-BE49-F238E27FC236}">
              <a16:creationId xmlns:a16="http://schemas.microsoft.com/office/drawing/2014/main" id="{8C35B5AD-AB5F-42FF-B513-CA6507F32E91}"/>
            </a:ext>
          </a:extLst>
        </xdr:cNvPr>
        <xdr:cNvSpPr/>
      </xdr:nvSpPr>
      <xdr:spPr>
        <a:xfrm>
          <a:off x="4572011" y="261399"/>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Census</a:t>
          </a:r>
          <a:endParaRPr lang="en-US" sz="1000" b="1">
            <a:solidFill>
              <a:schemeClr val="tx1"/>
            </a:solidFill>
            <a:latin typeface="+mn-lt"/>
          </a:endParaRPr>
        </a:p>
      </xdr:txBody>
    </xdr:sp>
    <xdr:clientData/>
  </xdr:twoCellAnchor>
  <xdr:twoCellAnchor>
    <xdr:from>
      <xdr:col>4</xdr:col>
      <xdr:colOff>565152</xdr:colOff>
      <xdr:row>0</xdr:row>
      <xdr:rowOff>262465</xdr:rowOff>
    </xdr:from>
    <xdr:to>
      <xdr:col>6</xdr:col>
      <xdr:colOff>123192</xdr:colOff>
      <xdr:row>0</xdr:row>
      <xdr:rowOff>491065</xdr:rowOff>
    </xdr:to>
    <xdr:sp macro="" textlink="">
      <xdr:nvSpPr>
        <xdr:cNvPr id="10" name="Rectangle: Beveled 9">
          <a:hlinkClick xmlns:r="http://schemas.openxmlformats.org/officeDocument/2006/relationships" r:id="rId3"/>
          <a:extLst>
            <a:ext uri="{FF2B5EF4-FFF2-40B4-BE49-F238E27FC236}">
              <a16:creationId xmlns:a16="http://schemas.microsoft.com/office/drawing/2014/main" id="{79221A69-C732-4B34-84F6-94E53FF9ED09}"/>
            </a:ext>
          </a:extLst>
        </xdr:cNvPr>
        <xdr:cNvSpPr/>
      </xdr:nvSpPr>
      <xdr:spPr>
        <a:xfrm>
          <a:off x="3517902" y="262465"/>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Dates</a:t>
          </a:r>
          <a:endParaRPr lang="en-US" sz="1000" b="1">
            <a:solidFill>
              <a:schemeClr val="tx1"/>
            </a:solidFill>
            <a:latin typeface="+mn-lt"/>
          </a:endParaRPr>
        </a:p>
      </xdr:txBody>
    </xdr:sp>
    <xdr:clientData/>
  </xdr:twoCellAnchor>
  <xdr:twoCellAnchor>
    <xdr:from>
      <xdr:col>7</xdr:col>
      <xdr:colOff>493191</xdr:colOff>
      <xdr:row>0</xdr:row>
      <xdr:rowOff>259292</xdr:rowOff>
    </xdr:from>
    <xdr:to>
      <xdr:col>9</xdr:col>
      <xdr:colOff>51231</xdr:colOff>
      <xdr:row>0</xdr:row>
      <xdr:rowOff>487892</xdr:rowOff>
    </xdr:to>
    <xdr:sp macro="" textlink="">
      <xdr:nvSpPr>
        <xdr:cNvPr id="13" name="Rectangle: Beveled 12">
          <a:hlinkClick xmlns:r="http://schemas.openxmlformats.org/officeDocument/2006/relationships" r:id="rId4"/>
          <a:extLst>
            <a:ext uri="{FF2B5EF4-FFF2-40B4-BE49-F238E27FC236}">
              <a16:creationId xmlns:a16="http://schemas.microsoft.com/office/drawing/2014/main" id="{2E801503-8AF5-4E84-AF7E-0E58759D2FB7}"/>
            </a:ext>
          </a:extLst>
        </xdr:cNvPr>
        <xdr:cNvSpPr/>
      </xdr:nvSpPr>
      <xdr:spPr>
        <a:xfrm>
          <a:off x="5617641" y="259292"/>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Revenue</a:t>
          </a:r>
          <a:endParaRPr lang="en-US" sz="1000" b="1">
            <a:solidFill>
              <a:schemeClr val="tx1"/>
            </a:solidFill>
            <a:latin typeface="+mn-lt"/>
          </a:endParaRPr>
        </a:p>
      </xdr:txBody>
    </xdr:sp>
    <xdr:clientData/>
  </xdr:twoCellAnchor>
  <xdr:twoCellAnchor>
    <xdr:from>
      <xdr:col>4</xdr:col>
      <xdr:colOff>560918</xdr:colOff>
      <xdr:row>0</xdr:row>
      <xdr:rowOff>519643</xdr:rowOff>
    </xdr:from>
    <xdr:to>
      <xdr:col>6</xdr:col>
      <xdr:colOff>118958</xdr:colOff>
      <xdr:row>0</xdr:row>
      <xdr:rowOff>748243</xdr:rowOff>
    </xdr:to>
    <xdr:sp macro="" textlink="">
      <xdr:nvSpPr>
        <xdr:cNvPr id="14" name="Rectangle: Beveled 13">
          <a:hlinkClick xmlns:r="http://schemas.openxmlformats.org/officeDocument/2006/relationships" r:id="rId5"/>
          <a:extLst>
            <a:ext uri="{FF2B5EF4-FFF2-40B4-BE49-F238E27FC236}">
              <a16:creationId xmlns:a16="http://schemas.microsoft.com/office/drawing/2014/main" id="{723565FA-CC37-4EAE-A76A-2D48A0B2906D}"/>
            </a:ext>
          </a:extLst>
        </xdr:cNvPr>
        <xdr:cNvSpPr/>
      </xdr:nvSpPr>
      <xdr:spPr>
        <a:xfrm>
          <a:off x="3513668" y="519643"/>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Expenses</a:t>
          </a:r>
          <a:endParaRPr lang="en-US" sz="1000" b="1">
            <a:solidFill>
              <a:schemeClr val="tx1"/>
            </a:solidFill>
            <a:latin typeface="+mn-lt"/>
          </a:endParaRPr>
        </a:p>
      </xdr:txBody>
    </xdr:sp>
    <xdr:clientData/>
  </xdr:twoCellAnchor>
  <xdr:twoCellAnchor>
    <xdr:from>
      <xdr:col>4</xdr:col>
      <xdr:colOff>555625</xdr:colOff>
      <xdr:row>0</xdr:row>
      <xdr:rowOff>2116</xdr:rowOff>
    </xdr:from>
    <xdr:to>
      <xdr:col>9</xdr:col>
      <xdr:colOff>45085</xdr:colOff>
      <xdr:row>0</xdr:row>
      <xdr:rowOff>230716</xdr:rowOff>
    </xdr:to>
    <xdr:sp macro="" textlink="">
      <xdr:nvSpPr>
        <xdr:cNvPr id="15" name="Rectangle: Beveled 14">
          <a:hlinkClick xmlns:r="http://schemas.openxmlformats.org/officeDocument/2006/relationships" r:id="rId6"/>
          <a:extLst>
            <a:ext uri="{FF2B5EF4-FFF2-40B4-BE49-F238E27FC236}">
              <a16:creationId xmlns:a16="http://schemas.microsoft.com/office/drawing/2014/main" id="{00DA894A-0897-4BB3-8FF6-2C8762A2D6D4}"/>
            </a:ext>
          </a:extLst>
        </xdr:cNvPr>
        <xdr:cNvSpPr/>
      </xdr:nvSpPr>
      <xdr:spPr>
        <a:xfrm>
          <a:off x="3508375" y="2116"/>
          <a:ext cx="310896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a:solidFill>
                <a:schemeClr val="tx1"/>
              </a:solidFill>
              <a:latin typeface="+mn-lt"/>
            </a:rPr>
            <a:t>Historic</a:t>
          </a:r>
          <a:r>
            <a:rPr lang="en-US" sz="1000" b="1" baseline="0">
              <a:solidFill>
                <a:schemeClr val="tx1"/>
              </a:solidFill>
              <a:latin typeface="+mn-lt"/>
            </a:rPr>
            <a:t> Financials</a:t>
          </a:r>
          <a:endParaRPr lang="en-US" sz="1000" b="1">
            <a:solidFill>
              <a:schemeClr val="tx1"/>
            </a:solidFill>
            <a:latin typeface="+mn-lt"/>
          </a:endParaRPr>
        </a:p>
      </xdr:txBody>
    </xdr:sp>
    <xdr:clientData/>
  </xdr:twoCellAnchor>
  <xdr:twoCellAnchor>
    <xdr:from>
      <xdr:col>6</xdr:col>
      <xdr:colOff>170401</xdr:colOff>
      <xdr:row>0</xdr:row>
      <xdr:rowOff>513291</xdr:rowOff>
    </xdr:from>
    <xdr:to>
      <xdr:col>7</xdr:col>
      <xdr:colOff>452341</xdr:colOff>
      <xdr:row>0</xdr:row>
      <xdr:rowOff>741891</xdr:rowOff>
    </xdr:to>
    <xdr:sp macro="" textlink="">
      <xdr:nvSpPr>
        <xdr:cNvPr id="16" name="Rectangle: Beveled 15">
          <a:hlinkClick xmlns:r="http://schemas.openxmlformats.org/officeDocument/2006/relationships" r:id="rId7"/>
          <a:extLst>
            <a:ext uri="{FF2B5EF4-FFF2-40B4-BE49-F238E27FC236}">
              <a16:creationId xmlns:a16="http://schemas.microsoft.com/office/drawing/2014/main" id="{588BA7A3-C543-4E2D-BC9C-8A8233EB6E69}"/>
            </a:ext>
          </a:extLst>
        </xdr:cNvPr>
        <xdr:cNvSpPr/>
      </xdr:nvSpPr>
      <xdr:spPr>
        <a:xfrm>
          <a:off x="4570951" y="513291"/>
          <a:ext cx="1005840" cy="228600"/>
        </a:xfrm>
        <a:prstGeom prst="bevel">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algn="ctr"/>
          <a:r>
            <a:rPr lang="en-US" sz="1000" b="1" baseline="0">
              <a:solidFill>
                <a:schemeClr val="tx1"/>
              </a:solidFill>
              <a:latin typeface="+mn-lt"/>
            </a:rPr>
            <a:t>Reconciliation</a:t>
          </a:r>
          <a:endParaRPr lang="en-US" sz="1000" b="1">
            <a:solidFill>
              <a:schemeClr val="tx1"/>
            </a:solidFill>
            <a:latin typeface="+mn-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57CDE-5343-45D0-9F74-E298FA8C157D}">
  <sheetPr codeName="Sheet1"/>
  <dimension ref="A1:I6919"/>
  <sheetViews>
    <sheetView zoomScaleNormal="100" workbookViewId="0">
      <selection activeCell="J27" sqref="J27"/>
    </sheetView>
  </sheetViews>
  <sheetFormatPr defaultRowHeight="12.75" x14ac:dyDescent="0.2"/>
  <cols>
    <col min="1" max="1" width="14.28515625" style="86" bestFit="1" customWidth="1"/>
    <col min="2" max="2" width="25" style="86" bestFit="1" customWidth="1"/>
    <col min="3" max="3" width="27.7109375" style="86" customWidth="1"/>
    <col min="4" max="4" width="12.140625" style="86" bestFit="1" customWidth="1"/>
    <col min="5" max="5" width="20.5703125" style="86" bestFit="1" customWidth="1"/>
    <col min="6" max="6" width="64.5703125" style="282" customWidth="1"/>
    <col min="7" max="7" width="14" style="22" customWidth="1"/>
    <col min="8" max="8" width="9.140625" style="86"/>
    <col min="9" max="9" width="24.7109375" style="86" bestFit="1" customWidth="1"/>
    <col min="10" max="16384" width="9.140625" style="20"/>
  </cols>
  <sheetData>
    <row r="1" spans="1:9" x14ac:dyDescent="0.2">
      <c r="A1" s="86" t="s">
        <v>7217</v>
      </c>
      <c r="B1" s="86" t="s">
        <v>7219</v>
      </c>
      <c r="C1" s="550" t="s">
        <v>7220</v>
      </c>
      <c r="D1" s="550"/>
      <c r="E1" s="550"/>
      <c r="F1" s="550"/>
      <c r="G1" s="22" t="s">
        <v>7222</v>
      </c>
      <c r="I1" s="86" t="s">
        <v>7218</v>
      </c>
    </row>
    <row r="2" spans="1:9" x14ac:dyDescent="0.2">
      <c r="A2" s="86" t="s">
        <v>6388</v>
      </c>
      <c r="B2" s="541" t="s">
        <v>161</v>
      </c>
      <c r="C2" s="546"/>
      <c r="D2" s="546"/>
      <c r="E2" s="546"/>
      <c r="F2" s="542" t="s">
        <v>0</v>
      </c>
      <c r="G2" s="878" t="s">
        <v>524</v>
      </c>
      <c r="I2" s="515" t="s">
        <v>598</v>
      </c>
    </row>
    <row r="3" spans="1:9" x14ac:dyDescent="0.2">
      <c r="A3" s="86" t="s">
        <v>6388</v>
      </c>
      <c r="B3" s="763" t="s">
        <v>161</v>
      </c>
      <c r="F3" s="282" t="s">
        <v>1</v>
      </c>
      <c r="G3" s="879" t="s">
        <v>524</v>
      </c>
      <c r="I3" s="515" t="s">
        <v>599</v>
      </c>
    </row>
    <row r="4" spans="1:9" x14ac:dyDescent="0.2">
      <c r="A4" s="86" t="s">
        <v>6388</v>
      </c>
      <c r="B4" s="763" t="s">
        <v>161</v>
      </c>
      <c r="F4" s="282" t="s">
        <v>2</v>
      </c>
      <c r="G4" s="879" t="s">
        <v>524</v>
      </c>
      <c r="I4" s="515" t="s">
        <v>600</v>
      </c>
    </row>
    <row r="5" spans="1:9" x14ac:dyDescent="0.2">
      <c r="A5" s="86" t="s">
        <v>6388</v>
      </c>
      <c r="B5" s="763" t="s">
        <v>161</v>
      </c>
      <c r="F5" s="282" t="s">
        <v>3</v>
      </c>
      <c r="G5" s="879" t="s">
        <v>48</v>
      </c>
      <c r="I5" s="515" t="s">
        <v>601</v>
      </c>
    </row>
    <row r="6" spans="1:9" x14ac:dyDescent="0.2">
      <c r="A6" s="86" t="s">
        <v>6388</v>
      </c>
      <c r="B6" s="763" t="s">
        <v>161</v>
      </c>
      <c r="F6" s="282" t="s">
        <v>13</v>
      </c>
      <c r="G6" s="879" t="s">
        <v>524</v>
      </c>
      <c r="I6" s="515" t="s">
        <v>602</v>
      </c>
    </row>
    <row r="7" spans="1:9" x14ac:dyDescent="0.2">
      <c r="A7" s="86" t="s">
        <v>6388</v>
      </c>
      <c r="B7" s="763" t="s">
        <v>161</v>
      </c>
      <c r="F7" s="282" t="s">
        <v>14</v>
      </c>
      <c r="G7" s="880" t="s">
        <v>524</v>
      </c>
      <c r="I7" s="515" t="s">
        <v>603</v>
      </c>
    </row>
    <row r="8" spans="1:9" x14ac:dyDescent="0.2">
      <c r="A8" s="86" t="s">
        <v>6388</v>
      </c>
      <c r="B8" s="763" t="s">
        <v>161</v>
      </c>
      <c r="F8" s="282" t="s">
        <v>10</v>
      </c>
      <c r="G8" s="879" t="s">
        <v>524</v>
      </c>
      <c r="I8" s="515" t="s">
        <v>604</v>
      </c>
    </row>
    <row r="9" spans="1:9" x14ac:dyDescent="0.2">
      <c r="A9" s="86" t="s">
        <v>6388</v>
      </c>
      <c r="B9" s="763" t="s">
        <v>161</v>
      </c>
      <c r="F9" s="282" t="s">
        <v>151</v>
      </c>
      <c r="G9" s="881" t="s">
        <v>524</v>
      </c>
      <c r="I9" s="515" t="s">
        <v>605</v>
      </c>
    </row>
    <row r="10" spans="1:9" x14ac:dyDescent="0.2">
      <c r="A10" s="86" t="s">
        <v>6388</v>
      </c>
      <c r="B10" s="763" t="s">
        <v>161</v>
      </c>
      <c r="F10" s="282" t="s">
        <v>80</v>
      </c>
      <c r="G10" s="879" t="s">
        <v>48</v>
      </c>
      <c r="I10" s="515" t="s">
        <v>606</v>
      </c>
    </row>
    <row r="11" spans="1:9" x14ac:dyDescent="0.2">
      <c r="A11" s="86" t="s">
        <v>6388</v>
      </c>
      <c r="B11" s="763" t="s">
        <v>161</v>
      </c>
      <c r="F11" s="282" t="s">
        <v>12</v>
      </c>
      <c r="G11" s="879" t="s">
        <v>48</v>
      </c>
      <c r="I11" s="515" t="s">
        <v>607</v>
      </c>
    </row>
    <row r="12" spans="1:9" x14ac:dyDescent="0.2">
      <c r="A12" s="86" t="s">
        <v>6388</v>
      </c>
      <c r="B12" s="543" t="s">
        <v>161</v>
      </c>
      <c r="C12" s="547"/>
      <c r="D12" s="547"/>
      <c r="E12" s="547"/>
      <c r="F12" s="538" t="s">
        <v>11</v>
      </c>
      <c r="G12" s="882" t="s">
        <v>524</v>
      </c>
      <c r="I12" s="515" t="s">
        <v>608</v>
      </c>
    </row>
    <row r="13" spans="1:9" x14ac:dyDescent="0.2">
      <c r="A13" s="86" t="s">
        <v>6388</v>
      </c>
      <c r="B13" s="541" t="s">
        <v>161</v>
      </c>
      <c r="C13" s="546"/>
      <c r="D13" s="546"/>
      <c r="E13" s="546"/>
      <c r="F13" s="542" t="s">
        <v>270</v>
      </c>
      <c r="G13" s="883" t="s">
        <v>524</v>
      </c>
      <c r="I13" s="515" t="s">
        <v>609</v>
      </c>
    </row>
    <row r="14" spans="1:9" x14ac:dyDescent="0.2">
      <c r="A14" s="86" t="s">
        <v>6388</v>
      </c>
      <c r="B14" s="763" t="s">
        <v>161</v>
      </c>
      <c r="F14" s="282" t="s">
        <v>8</v>
      </c>
      <c r="G14" s="884" t="s">
        <v>524</v>
      </c>
      <c r="I14" s="515" t="s">
        <v>610</v>
      </c>
    </row>
    <row r="15" spans="1:9" x14ac:dyDescent="0.2">
      <c r="A15" s="86" t="s">
        <v>6388</v>
      </c>
      <c r="B15" s="763" t="s">
        <v>161</v>
      </c>
      <c r="F15" s="282" t="s">
        <v>9</v>
      </c>
      <c r="G15" s="884" t="s">
        <v>524</v>
      </c>
      <c r="I15" s="515" t="s">
        <v>611</v>
      </c>
    </row>
    <row r="16" spans="1:9" x14ac:dyDescent="0.2">
      <c r="A16" s="86" t="s">
        <v>6388</v>
      </c>
      <c r="B16" s="763" t="s">
        <v>161</v>
      </c>
      <c r="F16" s="282" t="s">
        <v>7</v>
      </c>
      <c r="G16" s="879" t="s">
        <v>524</v>
      </c>
      <c r="I16" s="515" t="s">
        <v>612</v>
      </c>
    </row>
    <row r="17" spans="1:9" x14ac:dyDescent="0.2">
      <c r="A17" s="86" t="s">
        <v>6388</v>
      </c>
      <c r="B17" s="543" t="s">
        <v>161</v>
      </c>
      <c r="C17" s="547"/>
      <c r="D17" s="547"/>
      <c r="E17" s="547"/>
      <c r="F17" s="538" t="s">
        <v>269</v>
      </c>
      <c r="G17" s="882" t="s">
        <v>524</v>
      </c>
      <c r="I17" s="515" t="s">
        <v>613</v>
      </c>
    </row>
    <row r="18" spans="1:9" x14ac:dyDescent="0.2">
      <c r="A18" s="86" t="s">
        <v>6388</v>
      </c>
      <c r="B18" s="541" t="s">
        <v>161</v>
      </c>
      <c r="C18" s="546"/>
      <c r="D18" s="546"/>
      <c r="E18" s="546"/>
      <c r="F18" s="542" t="s">
        <v>438</v>
      </c>
      <c r="G18" s="878" t="s">
        <v>48</v>
      </c>
      <c r="I18" s="515" t="s">
        <v>614</v>
      </c>
    </row>
    <row r="19" spans="1:9" x14ac:dyDescent="0.2">
      <c r="A19" s="86" t="s">
        <v>6388</v>
      </c>
      <c r="B19" s="763" t="s">
        <v>161</v>
      </c>
      <c r="F19" s="282" t="s">
        <v>235</v>
      </c>
      <c r="G19" s="829" t="s">
        <v>524</v>
      </c>
      <c r="I19" s="515" t="s">
        <v>615</v>
      </c>
    </row>
    <row r="20" spans="1:9" x14ac:dyDescent="0.2">
      <c r="A20" s="86" t="s">
        <v>6388</v>
      </c>
      <c r="B20" s="763" t="s">
        <v>161</v>
      </c>
      <c r="F20" s="282" t="s">
        <v>455</v>
      </c>
      <c r="G20" s="830" t="s">
        <v>524</v>
      </c>
      <c r="I20" s="515" t="s">
        <v>616</v>
      </c>
    </row>
    <row r="21" spans="1:9" x14ac:dyDescent="0.2">
      <c r="A21" s="86" t="s">
        <v>6388</v>
      </c>
      <c r="B21" s="763" t="s">
        <v>161</v>
      </c>
      <c r="F21" s="282" t="s">
        <v>473</v>
      </c>
      <c r="G21" s="25" t="s">
        <v>48</v>
      </c>
      <c r="I21" s="515" t="s">
        <v>7594</v>
      </c>
    </row>
    <row r="22" spans="1:9" x14ac:dyDescent="0.2">
      <c r="A22" s="86" t="s">
        <v>6388</v>
      </c>
      <c r="B22" s="543" t="s">
        <v>161</v>
      </c>
      <c r="C22" s="547"/>
      <c r="D22" s="547"/>
      <c r="E22" s="547"/>
      <c r="F22" s="538" t="s">
        <v>152</v>
      </c>
      <c r="G22" s="831" t="s">
        <v>524</v>
      </c>
      <c r="I22" s="515" t="s">
        <v>7544</v>
      </c>
    </row>
    <row r="23" spans="1:9" x14ac:dyDescent="0.2">
      <c r="A23" s="86" t="s">
        <v>6388</v>
      </c>
      <c r="B23" s="541" t="s">
        <v>161</v>
      </c>
      <c r="C23" s="546"/>
      <c r="D23" s="546"/>
      <c r="E23" s="546"/>
      <c r="F23" s="542" t="s">
        <v>461</v>
      </c>
      <c r="G23" s="832" t="s">
        <v>524</v>
      </c>
      <c r="I23" s="515" t="s">
        <v>617</v>
      </c>
    </row>
    <row r="24" spans="1:9" x14ac:dyDescent="0.2">
      <c r="A24" s="86" t="s">
        <v>6388</v>
      </c>
      <c r="B24" s="763" t="s">
        <v>161</v>
      </c>
      <c r="F24" s="282" t="s">
        <v>462</v>
      </c>
      <c r="G24" s="830" t="s">
        <v>524</v>
      </c>
      <c r="I24" s="515" t="s">
        <v>618</v>
      </c>
    </row>
    <row r="25" spans="1:9" x14ac:dyDescent="0.2">
      <c r="A25" s="86" t="s">
        <v>6388</v>
      </c>
      <c r="B25" s="763" t="s">
        <v>161</v>
      </c>
      <c r="F25" s="282" t="s">
        <v>463</v>
      </c>
      <c r="G25" s="830" t="s">
        <v>524</v>
      </c>
      <c r="I25" s="515" t="s">
        <v>619</v>
      </c>
    </row>
    <row r="26" spans="1:9" x14ac:dyDescent="0.2">
      <c r="A26" s="86" t="s">
        <v>6388</v>
      </c>
      <c r="B26" s="763" t="s">
        <v>161</v>
      </c>
      <c r="F26" s="282" t="s">
        <v>458</v>
      </c>
      <c r="G26" s="830" t="s">
        <v>524</v>
      </c>
      <c r="I26" s="515" t="s">
        <v>620</v>
      </c>
    </row>
    <row r="27" spans="1:9" x14ac:dyDescent="0.2">
      <c r="A27" s="86" t="s">
        <v>6388</v>
      </c>
      <c r="B27" s="763" t="s">
        <v>161</v>
      </c>
      <c r="F27" s="282" t="s">
        <v>459</v>
      </c>
      <c r="G27" s="830" t="s">
        <v>524</v>
      </c>
      <c r="I27" s="515" t="s">
        <v>621</v>
      </c>
    </row>
    <row r="28" spans="1:9" x14ac:dyDescent="0.2">
      <c r="A28" s="86" t="s">
        <v>6388</v>
      </c>
      <c r="B28" s="763" t="s">
        <v>161</v>
      </c>
      <c r="F28" s="282" t="s">
        <v>464</v>
      </c>
      <c r="G28" s="830" t="s">
        <v>524</v>
      </c>
      <c r="I28" s="515" t="s">
        <v>7595</v>
      </c>
    </row>
    <row r="29" spans="1:9" x14ac:dyDescent="0.2">
      <c r="A29" s="86" t="s">
        <v>6388</v>
      </c>
      <c r="B29" s="543" t="s">
        <v>161</v>
      </c>
      <c r="C29" s="547"/>
      <c r="D29" s="547"/>
      <c r="E29" s="547"/>
      <c r="F29" s="538" t="s">
        <v>460</v>
      </c>
      <c r="G29" s="833" t="s">
        <v>524</v>
      </c>
      <c r="I29" s="515" t="s">
        <v>7596</v>
      </c>
    </row>
    <row r="30" spans="1:9" x14ac:dyDescent="0.2">
      <c r="A30" s="86" t="s">
        <v>6388</v>
      </c>
      <c r="B30" s="541" t="s">
        <v>161</v>
      </c>
      <c r="C30" s="546"/>
      <c r="D30" s="546"/>
      <c r="E30" s="546"/>
      <c r="F30" s="542" t="s">
        <v>160</v>
      </c>
      <c r="G30" s="878" t="s">
        <v>48</v>
      </c>
      <c r="I30" s="515" t="s">
        <v>7546</v>
      </c>
    </row>
    <row r="31" spans="1:9" x14ac:dyDescent="0.2">
      <c r="A31" s="86" t="s">
        <v>6388</v>
      </c>
      <c r="B31" s="763" t="s">
        <v>161</v>
      </c>
      <c r="F31" s="282" t="s">
        <v>157</v>
      </c>
      <c r="G31" s="879" t="s">
        <v>48</v>
      </c>
      <c r="I31" s="515" t="s">
        <v>7547</v>
      </c>
    </row>
    <row r="32" spans="1:9" x14ac:dyDescent="0.2">
      <c r="A32" s="86" t="s">
        <v>6388</v>
      </c>
      <c r="B32" s="763" t="s">
        <v>161</v>
      </c>
      <c r="F32" s="282" t="s">
        <v>158</v>
      </c>
      <c r="G32" s="879" t="s">
        <v>48</v>
      </c>
      <c r="I32" s="515" t="s">
        <v>7548</v>
      </c>
    </row>
    <row r="33" spans="1:9" x14ac:dyDescent="0.2">
      <c r="A33" s="86" t="s">
        <v>6388</v>
      </c>
      <c r="B33" s="763" t="s">
        <v>161</v>
      </c>
      <c r="F33" s="282" t="s">
        <v>159</v>
      </c>
      <c r="G33" s="879" t="s">
        <v>48</v>
      </c>
      <c r="I33" s="515" t="s">
        <v>7549</v>
      </c>
    </row>
    <row r="34" spans="1:9" x14ac:dyDescent="0.2">
      <c r="A34" s="86" t="s">
        <v>6388</v>
      </c>
      <c r="B34" s="763" t="s">
        <v>161</v>
      </c>
      <c r="F34" s="1175" t="s">
        <v>271</v>
      </c>
      <c r="G34" s="879" t="s">
        <v>48</v>
      </c>
      <c r="I34" s="515" t="s">
        <v>7550</v>
      </c>
    </row>
    <row r="35" spans="1:9" x14ac:dyDescent="0.2">
      <c r="A35" s="86" t="s">
        <v>6388</v>
      </c>
      <c r="B35" s="763" t="s">
        <v>161</v>
      </c>
      <c r="F35" s="1175" t="s">
        <v>7545</v>
      </c>
      <c r="G35" s="879" t="s">
        <v>524</v>
      </c>
      <c r="I35" s="515" t="s">
        <v>7551</v>
      </c>
    </row>
    <row r="36" spans="1:9" x14ac:dyDescent="0.2">
      <c r="A36" s="86" t="s">
        <v>6388</v>
      </c>
      <c r="B36" s="763" t="s">
        <v>161</v>
      </c>
      <c r="F36" s="282" t="s">
        <v>401</v>
      </c>
      <c r="G36" s="879" t="s">
        <v>48</v>
      </c>
      <c r="I36" s="515" t="s">
        <v>7597</v>
      </c>
    </row>
    <row r="37" spans="1:9" x14ac:dyDescent="0.2">
      <c r="A37" s="86" t="s">
        <v>6388</v>
      </c>
      <c r="B37" s="543" t="s">
        <v>161</v>
      </c>
      <c r="C37" s="547"/>
      <c r="D37" s="547"/>
      <c r="E37" s="547"/>
      <c r="F37" s="538" t="s">
        <v>456</v>
      </c>
      <c r="G37" s="882" t="s">
        <v>48</v>
      </c>
      <c r="I37" s="515" t="s">
        <v>7598</v>
      </c>
    </row>
    <row r="38" spans="1:9" x14ac:dyDescent="0.2">
      <c r="A38" s="86" t="s">
        <v>6388</v>
      </c>
      <c r="B38" s="763" t="s">
        <v>162</v>
      </c>
      <c r="E38" s="86" t="s">
        <v>40</v>
      </c>
      <c r="F38" s="282" t="s">
        <v>494</v>
      </c>
      <c r="G38" s="626" t="s">
        <v>48</v>
      </c>
      <c r="I38" s="515" t="s">
        <v>622</v>
      </c>
    </row>
    <row r="39" spans="1:9" x14ac:dyDescent="0.2">
      <c r="A39" s="86" t="s">
        <v>6388</v>
      </c>
      <c r="B39" s="763" t="s">
        <v>162</v>
      </c>
      <c r="E39" s="86" t="s">
        <v>40</v>
      </c>
      <c r="F39" s="282" t="s">
        <v>495</v>
      </c>
      <c r="G39" s="626" t="s">
        <v>48</v>
      </c>
      <c r="I39" s="515" t="s">
        <v>623</v>
      </c>
    </row>
    <row r="40" spans="1:9" x14ac:dyDescent="0.2">
      <c r="A40" s="86" t="s">
        <v>6388</v>
      </c>
      <c r="B40" s="763" t="s">
        <v>162</v>
      </c>
      <c r="E40" s="86" t="s">
        <v>40</v>
      </c>
      <c r="F40" s="282" t="s">
        <v>496</v>
      </c>
      <c r="G40" s="626" t="s">
        <v>48</v>
      </c>
      <c r="I40" s="515" t="s">
        <v>624</v>
      </c>
    </row>
    <row r="41" spans="1:9" x14ac:dyDescent="0.2">
      <c r="A41" s="86" t="s">
        <v>6388</v>
      </c>
      <c r="B41" s="763" t="s">
        <v>162</v>
      </c>
      <c r="E41" s="86" t="s">
        <v>40</v>
      </c>
      <c r="F41" s="282" t="s">
        <v>497</v>
      </c>
      <c r="G41" s="626" t="s">
        <v>48</v>
      </c>
      <c r="I41" s="515" t="s">
        <v>625</v>
      </c>
    </row>
    <row r="42" spans="1:9" x14ac:dyDescent="0.2">
      <c r="A42" s="86" t="s">
        <v>6388</v>
      </c>
      <c r="B42" s="763" t="s">
        <v>162</v>
      </c>
      <c r="E42" s="86" t="s">
        <v>40</v>
      </c>
      <c r="F42" s="282" t="s">
        <v>498</v>
      </c>
      <c r="G42" s="626" t="s">
        <v>48</v>
      </c>
      <c r="I42" s="515" t="s">
        <v>626</v>
      </c>
    </row>
    <row r="43" spans="1:9" x14ac:dyDescent="0.2">
      <c r="A43" s="86" t="s">
        <v>6388</v>
      </c>
      <c r="B43" s="763" t="s">
        <v>162</v>
      </c>
      <c r="E43" s="86" t="s">
        <v>40</v>
      </c>
      <c r="F43" s="282" t="s">
        <v>499</v>
      </c>
      <c r="G43" s="626" t="s">
        <v>48</v>
      </c>
      <c r="I43" s="515" t="s">
        <v>627</v>
      </c>
    </row>
    <row r="44" spans="1:9" x14ac:dyDescent="0.2">
      <c r="A44" s="86" t="s">
        <v>6388</v>
      </c>
      <c r="B44" s="763" t="s">
        <v>162</v>
      </c>
      <c r="E44" s="86" t="s">
        <v>40</v>
      </c>
      <c r="F44" s="282" t="s">
        <v>500</v>
      </c>
      <c r="G44" s="626" t="s">
        <v>48</v>
      </c>
      <c r="I44" s="515" t="s">
        <v>628</v>
      </c>
    </row>
    <row r="45" spans="1:9" x14ac:dyDescent="0.2">
      <c r="A45" s="86" t="s">
        <v>6388</v>
      </c>
      <c r="B45" s="763" t="s">
        <v>162</v>
      </c>
      <c r="E45" s="86" t="s">
        <v>40</v>
      </c>
      <c r="F45" s="282" t="s">
        <v>501</v>
      </c>
      <c r="G45" s="626" t="s">
        <v>48</v>
      </c>
      <c r="I45" s="515" t="s">
        <v>629</v>
      </c>
    </row>
    <row r="46" spans="1:9" x14ac:dyDescent="0.2">
      <c r="A46" s="86" t="s">
        <v>6388</v>
      </c>
      <c r="B46" s="763" t="s">
        <v>162</v>
      </c>
      <c r="E46" s="86" t="s">
        <v>40</v>
      </c>
      <c r="F46" s="282" t="s">
        <v>502</v>
      </c>
      <c r="G46" s="626" t="s">
        <v>48</v>
      </c>
      <c r="I46" s="515" t="s">
        <v>630</v>
      </c>
    </row>
    <row r="47" spans="1:9" x14ac:dyDescent="0.2">
      <c r="A47" s="86" t="s">
        <v>6388</v>
      </c>
      <c r="B47" s="763" t="s">
        <v>162</v>
      </c>
      <c r="E47" s="86" t="s">
        <v>40</v>
      </c>
      <c r="F47" s="282" t="s">
        <v>503</v>
      </c>
      <c r="G47" s="626" t="s">
        <v>48</v>
      </c>
      <c r="I47" s="515" t="s">
        <v>631</v>
      </c>
    </row>
    <row r="48" spans="1:9" x14ac:dyDescent="0.2">
      <c r="A48" s="86" t="s">
        <v>6388</v>
      </c>
      <c r="B48" s="763" t="s">
        <v>162</v>
      </c>
      <c r="E48" s="86" t="s">
        <v>40</v>
      </c>
      <c r="F48" s="282" t="s">
        <v>504</v>
      </c>
      <c r="G48" s="626" t="s">
        <v>48</v>
      </c>
      <c r="I48" s="515" t="s">
        <v>632</v>
      </c>
    </row>
    <row r="49" spans="1:9" x14ac:dyDescent="0.2">
      <c r="A49" s="86" t="s">
        <v>6388</v>
      </c>
      <c r="B49" s="763" t="s">
        <v>162</v>
      </c>
      <c r="E49" s="86" t="s">
        <v>40</v>
      </c>
      <c r="F49" s="282" t="s">
        <v>505</v>
      </c>
      <c r="G49" s="626" t="s">
        <v>48</v>
      </c>
      <c r="I49" s="515" t="s">
        <v>633</v>
      </c>
    </row>
    <row r="50" spans="1:9" x14ac:dyDescent="0.2">
      <c r="A50" s="86" t="s">
        <v>6388</v>
      </c>
      <c r="B50" s="763" t="s">
        <v>162</v>
      </c>
      <c r="E50" s="86" t="s">
        <v>40</v>
      </c>
      <c r="F50" s="282" t="s">
        <v>506</v>
      </c>
      <c r="G50" s="626" t="s">
        <v>48</v>
      </c>
      <c r="I50" s="515" t="s">
        <v>634</v>
      </c>
    </row>
    <row r="51" spans="1:9" x14ac:dyDescent="0.2">
      <c r="A51" s="86" t="s">
        <v>6388</v>
      </c>
      <c r="B51" s="763" t="s">
        <v>162</v>
      </c>
      <c r="E51" s="86" t="s">
        <v>40</v>
      </c>
      <c r="F51" s="282" t="s">
        <v>507</v>
      </c>
      <c r="G51" s="626" t="s">
        <v>48</v>
      </c>
      <c r="I51" s="515" t="s">
        <v>635</v>
      </c>
    </row>
    <row r="52" spans="1:9" x14ac:dyDescent="0.2">
      <c r="A52" s="86" t="s">
        <v>6388</v>
      </c>
      <c r="B52" s="763" t="s">
        <v>162</v>
      </c>
      <c r="E52" s="86" t="s">
        <v>40</v>
      </c>
      <c r="F52" s="282" t="s">
        <v>508</v>
      </c>
      <c r="G52" s="626" t="s">
        <v>48</v>
      </c>
      <c r="I52" s="515" t="s">
        <v>636</v>
      </c>
    </row>
    <row r="53" spans="1:9" x14ac:dyDescent="0.2">
      <c r="A53" s="86" t="s">
        <v>6388</v>
      </c>
      <c r="B53" s="763" t="s">
        <v>162</v>
      </c>
      <c r="E53" s="86" t="s">
        <v>40</v>
      </c>
      <c r="F53" s="282" t="s">
        <v>509</v>
      </c>
      <c r="G53" s="626" t="s">
        <v>48</v>
      </c>
      <c r="I53" s="515" t="s">
        <v>637</v>
      </c>
    </row>
    <row r="54" spans="1:9" x14ac:dyDescent="0.2">
      <c r="A54" s="86" t="s">
        <v>6388</v>
      </c>
      <c r="B54" s="763" t="s">
        <v>162</v>
      </c>
      <c r="E54" s="86" t="s">
        <v>40</v>
      </c>
      <c r="F54" s="282" t="s">
        <v>510</v>
      </c>
      <c r="G54" s="626" t="s">
        <v>48</v>
      </c>
      <c r="I54" s="515" t="s">
        <v>638</v>
      </c>
    </row>
    <row r="55" spans="1:9" x14ac:dyDescent="0.2">
      <c r="A55" s="86" t="s">
        <v>6388</v>
      </c>
      <c r="B55" s="763" t="s">
        <v>162</v>
      </c>
      <c r="E55" s="86" t="s">
        <v>40</v>
      </c>
      <c r="F55" s="282" t="s">
        <v>511</v>
      </c>
      <c r="G55" s="626" t="s">
        <v>48</v>
      </c>
      <c r="I55" s="515" t="s">
        <v>639</v>
      </c>
    </row>
    <row r="56" spans="1:9" x14ac:dyDescent="0.2">
      <c r="A56" s="86" t="s">
        <v>6388</v>
      </c>
      <c r="B56" s="763" t="s">
        <v>162</v>
      </c>
      <c r="E56" s="86" t="s">
        <v>40</v>
      </c>
      <c r="F56" s="282" t="s">
        <v>512</v>
      </c>
      <c r="G56" s="626" t="s">
        <v>48</v>
      </c>
      <c r="I56" s="515" t="s">
        <v>640</v>
      </c>
    </row>
    <row r="57" spans="1:9" x14ac:dyDescent="0.2">
      <c r="A57" s="86" t="s">
        <v>6388</v>
      </c>
      <c r="B57" s="763" t="s">
        <v>162</v>
      </c>
      <c r="E57" s="86" t="s">
        <v>40</v>
      </c>
      <c r="F57" s="282" t="s">
        <v>513</v>
      </c>
      <c r="G57" s="626" t="s">
        <v>48</v>
      </c>
      <c r="I57" s="515" t="s">
        <v>641</v>
      </c>
    </row>
    <row r="58" spans="1:9" x14ac:dyDescent="0.2">
      <c r="A58" s="86" t="s">
        <v>6388</v>
      </c>
      <c r="B58" s="763" t="s">
        <v>162</v>
      </c>
      <c r="E58" s="86" t="s">
        <v>40</v>
      </c>
      <c r="F58" s="282" t="s">
        <v>514</v>
      </c>
      <c r="G58" s="626" t="s">
        <v>48</v>
      </c>
      <c r="I58" s="515" t="s">
        <v>642</v>
      </c>
    </row>
    <row r="59" spans="1:9" x14ac:dyDescent="0.2">
      <c r="A59" s="86" t="s">
        <v>6388</v>
      </c>
      <c r="B59" s="763" t="s">
        <v>162</v>
      </c>
      <c r="E59" s="86" t="s">
        <v>40</v>
      </c>
      <c r="F59" s="282" t="s">
        <v>515</v>
      </c>
      <c r="G59" s="626" t="s">
        <v>48</v>
      </c>
      <c r="I59" s="515" t="s">
        <v>643</v>
      </c>
    </row>
    <row r="60" spans="1:9" x14ac:dyDescent="0.2">
      <c r="A60" s="86" t="s">
        <v>6388</v>
      </c>
      <c r="B60" s="763" t="s">
        <v>162</v>
      </c>
      <c r="E60" s="86" t="s">
        <v>40</v>
      </c>
      <c r="F60" s="282" t="s">
        <v>516</v>
      </c>
      <c r="G60" s="626" t="s">
        <v>48</v>
      </c>
      <c r="I60" s="515" t="s">
        <v>644</v>
      </c>
    </row>
    <row r="61" spans="1:9" x14ac:dyDescent="0.2">
      <c r="A61" s="86" t="s">
        <v>6388</v>
      </c>
      <c r="B61" s="763" t="s">
        <v>162</v>
      </c>
      <c r="E61" s="86" t="s">
        <v>40</v>
      </c>
      <c r="F61" s="282" t="s">
        <v>517</v>
      </c>
      <c r="G61" s="626" t="s">
        <v>48</v>
      </c>
      <c r="I61" s="515" t="s">
        <v>645</v>
      </c>
    </row>
    <row r="62" spans="1:9" x14ac:dyDescent="0.2">
      <c r="A62" s="86" t="s">
        <v>6388</v>
      </c>
      <c r="B62" s="763" t="s">
        <v>162</v>
      </c>
      <c r="E62" s="86" t="s">
        <v>40</v>
      </c>
      <c r="F62" s="282" t="s">
        <v>518</v>
      </c>
      <c r="G62" s="626" t="s">
        <v>48</v>
      </c>
      <c r="I62" s="515" t="s">
        <v>646</v>
      </c>
    </row>
    <row r="63" spans="1:9" x14ac:dyDescent="0.2">
      <c r="A63" s="86" t="s">
        <v>6388</v>
      </c>
      <c r="B63" s="763" t="s">
        <v>162</v>
      </c>
      <c r="E63" s="86" t="s">
        <v>40</v>
      </c>
      <c r="F63" s="282" t="s">
        <v>519</v>
      </c>
      <c r="G63" s="626" t="s">
        <v>48</v>
      </c>
      <c r="I63" s="515" t="s">
        <v>647</v>
      </c>
    </row>
    <row r="64" spans="1:9" x14ac:dyDescent="0.2">
      <c r="A64" s="86" t="s">
        <v>6388</v>
      </c>
      <c r="B64" s="763" t="s">
        <v>162</v>
      </c>
      <c r="E64" s="86" t="s">
        <v>40</v>
      </c>
      <c r="F64" s="282" t="s">
        <v>520</v>
      </c>
      <c r="G64" s="626" t="s">
        <v>48</v>
      </c>
      <c r="I64" s="515" t="s">
        <v>648</v>
      </c>
    </row>
    <row r="65" spans="1:9" x14ac:dyDescent="0.2">
      <c r="A65" s="86" t="s">
        <v>6388</v>
      </c>
      <c r="B65" s="763" t="s">
        <v>162</v>
      </c>
      <c r="E65" s="86" t="s">
        <v>40</v>
      </c>
      <c r="F65" s="282" t="s">
        <v>521</v>
      </c>
      <c r="G65" s="626" t="s">
        <v>48</v>
      </c>
      <c r="I65" s="515" t="s">
        <v>649</v>
      </c>
    </row>
    <row r="66" spans="1:9" x14ac:dyDescent="0.2">
      <c r="A66" s="86" t="s">
        <v>6388</v>
      </c>
      <c r="B66" s="763" t="s">
        <v>162</v>
      </c>
      <c r="E66" s="86" t="s">
        <v>40</v>
      </c>
      <c r="F66" s="282" t="s">
        <v>522</v>
      </c>
      <c r="G66" s="626" t="s">
        <v>48</v>
      </c>
      <c r="I66" s="515" t="s">
        <v>650</v>
      </c>
    </row>
    <row r="67" spans="1:9" x14ac:dyDescent="0.2">
      <c r="A67" s="86" t="s">
        <v>6388</v>
      </c>
      <c r="B67" s="543" t="s">
        <v>162</v>
      </c>
      <c r="C67" s="547"/>
      <c r="D67" s="547"/>
      <c r="E67" s="547" t="s">
        <v>40</v>
      </c>
      <c r="F67" s="538" t="s">
        <v>523</v>
      </c>
      <c r="G67" s="827" t="s">
        <v>48</v>
      </c>
      <c r="I67" s="515" t="s">
        <v>651</v>
      </c>
    </row>
    <row r="68" spans="1:9" x14ac:dyDescent="0.2">
      <c r="A68" s="86" t="s">
        <v>6388</v>
      </c>
      <c r="B68" s="541" t="s">
        <v>162</v>
      </c>
      <c r="C68" s="546"/>
      <c r="D68" s="546"/>
      <c r="E68" s="546" t="s">
        <v>41</v>
      </c>
      <c r="F68" s="542" t="s">
        <v>494</v>
      </c>
      <c r="G68" s="30" t="s">
        <v>48</v>
      </c>
      <c r="I68" s="515" t="s">
        <v>652</v>
      </c>
    </row>
    <row r="69" spans="1:9" x14ac:dyDescent="0.2">
      <c r="A69" s="86" t="s">
        <v>6388</v>
      </c>
      <c r="B69" s="763" t="s">
        <v>162</v>
      </c>
      <c r="E69" s="86" t="s">
        <v>41</v>
      </c>
      <c r="F69" s="282" t="s">
        <v>495</v>
      </c>
      <c r="G69" s="626" t="s">
        <v>48</v>
      </c>
      <c r="I69" s="515" t="s">
        <v>653</v>
      </c>
    </row>
    <row r="70" spans="1:9" x14ac:dyDescent="0.2">
      <c r="A70" s="86" t="s">
        <v>6388</v>
      </c>
      <c r="B70" s="763" t="s">
        <v>162</v>
      </c>
      <c r="E70" s="86" t="s">
        <v>41</v>
      </c>
      <c r="F70" s="282" t="s">
        <v>496</v>
      </c>
      <c r="G70" s="626" t="s">
        <v>48</v>
      </c>
      <c r="I70" s="515" t="s">
        <v>654</v>
      </c>
    </row>
    <row r="71" spans="1:9" x14ac:dyDescent="0.2">
      <c r="A71" s="86" t="s">
        <v>6388</v>
      </c>
      <c r="B71" s="763" t="s">
        <v>162</v>
      </c>
      <c r="E71" s="86" t="s">
        <v>41</v>
      </c>
      <c r="F71" s="282" t="s">
        <v>497</v>
      </c>
      <c r="G71" s="626" t="s">
        <v>48</v>
      </c>
      <c r="I71" s="515" t="s">
        <v>655</v>
      </c>
    </row>
    <row r="72" spans="1:9" x14ac:dyDescent="0.2">
      <c r="A72" s="86" t="s">
        <v>6388</v>
      </c>
      <c r="B72" s="763" t="s">
        <v>162</v>
      </c>
      <c r="E72" s="86" t="s">
        <v>41</v>
      </c>
      <c r="F72" s="282" t="s">
        <v>498</v>
      </c>
      <c r="G72" s="626" t="s">
        <v>48</v>
      </c>
      <c r="I72" s="515" t="s">
        <v>656</v>
      </c>
    </row>
    <row r="73" spans="1:9" x14ac:dyDescent="0.2">
      <c r="A73" s="86" t="s">
        <v>6388</v>
      </c>
      <c r="B73" s="763" t="s">
        <v>162</v>
      </c>
      <c r="E73" s="86" t="s">
        <v>41</v>
      </c>
      <c r="F73" s="282" t="s">
        <v>499</v>
      </c>
      <c r="G73" s="626" t="s">
        <v>48</v>
      </c>
      <c r="I73" s="515" t="s">
        <v>657</v>
      </c>
    </row>
    <row r="74" spans="1:9" x14ac:dyDescent="0.2">
      <c r="A74" s="86" t="s">
        <v>6388</v>
      </c>
      <c r="B74" s="763" t="s">
        <v>162</v>
      </c>
      <c r="E74" s="86" t="s">
        <v>41</v>
      </c>
      <c r="F74" s="282" t="s">
        <v>500</v>
      </c>
      <c r="G74" s="626" t="s">
        <v>48</v>
      </c>
      <c r="I74" s="515" t="s">
        <v>658</v>
      </c>
    </row>
    <row r="75" spans="1:9" x14ac:dyDescent="0.2">
      <c r="A75" s="86" t="s">
        <v>6388</v>
      </c>
      <c r="B75" s="763" t="s">
        <v>162</v>
      </c>
      <c r="E75" s="86" t="s">
        <v>41</v>
      </c>
      <c r="F75" s="282" t="s">
        <v>501</v>
      </c>
      <c r="G75" s="626" t="s">
        <v>48</v>
      </c>
      <c r="I75" s="515" t="s">
        <v>659</v>
      </c>
    </row>
    <row r="76" spans="1:9" x14ac:dyDescent="0.2">
      <c r="A76" s="86" t="s">
        <v>6388</v>
      </c>
      <c r="B76" s="763" t="s">
        <v>162</v>
      </c>
      <c r="E76" s="86" t="s">
        <v>41</v>
      </c>
      <c r="F76" s="282" t="s">
        <v>502</v>
      </c>
      <c r="G76" s="626" t="s">
        <v>48</v>
      </c>
      <c r="I76" s="515" t="s">
        <v>660</v>
      </c>
    </row>
    <row r="77" spans="1:9" x14ac:dyDescent="0.2">
      <c r="A77" s="86" t="s">
        <v>6388</v>
      </c>
      <c r="B77" s="763" t="s">
        <v>162</v>
      </c>
      <c r="E77" s="86" t="s">
        <v>41</v>
      </c>
      <c r="F77" s="282" t="s">
        <v>503</v>
      </c>
      <c r="G77" s="626" t="s">
        <v>48</v>
      </c>
      <c r="I77" s="515" t="s">
        <v>661</v>
      </c>
    </row>
    <row r="78" spans="1:9" x14ac:dyDescent="0.2">
      <c r="A78" s="86" t="s">
        <v>6388</v>
      </c>
      <c r="B78" s="763" t="s">
        <v>162</v>
      </c>
      <c r="E78" s="86" t="s">
        <v>41</v>
      </c>
      <c r="F78" s="282" t="s">
        <v>504</v>
      </c>
      <c r="G78" s="626" t="s">
        <v>48</v>
      </c>
      <c r="I78" s="515" t="s">
        <v>662</v>
      </c>
    </row>
    <row r="79" spans="1:9" x14ac:dyDescent="0.2">
      <c r="A79" s="86" t="s">
        <v>6388</v>
      </c>
      <c r="B79" s="763" t="s">
        <v>162</v>
      </c>
      <c r="E79" s="86" t="s">
        <v>41</v>
      </c>
      <c r="F79" s="282" t="s">
        <v>505</v>
      </c>
      <c r="G79" s="626" t="s">
        <v>48</v>
      </c>
      <c r="I79" s="515" t="s">
        <v>663</v>
      </c>
    </row>
    <row r="80" spans="1:9" x14ac:dyDescent="0.2">
      <c r="A80" s="86" t="s">
        <v>6388</v>
      </c>
      <c r="B80" s="763" t="s">
        <v>162</v>
      </c>
      <c r="E80" s="86" t="s">
        <v>41</v>
      </c>
      <c r="F80" s="282" t="s">
        <v>506</v>
      </c>
      <c r="G80" s="626" t="s">
        <v>48</v>
      </c>
      <c r="I80" s="515" t="s">
        <v>664</v>
      </c>
    </row>
    <row r="81" spans="1:9" x14ac:dyDescent="0.2">
      <c r="A81" s="86" t="s">
        <v>6388</v>
      </c>
      <c r="B81" s="763" t="s">
        <v>162</v>
      </c>
      <c r="E81" s="86" t="s">
        <v>41</v>
      </c>
      <c r="F81" s="282" t="s">
        <v>507</v>
      </c>
      <c r="G81" s="626" t="s">
        <v>48</v>
      </c>
      <c r="I81" s="515" t="s">
        <v>665</v>
      </c>
    </row>
    <row r="82" spans="1:9" x14ac:dyDescent="0.2">
      <c r="A82" s="86" t="s">
        <v>6388</v>
      </c>
      <c r="B82" s="763" t="s">
        <v>162</v>
      </c>
      <c r="E82" s="86" t="s">
        <v>41</v>
      </c>
      <c r="F82" s="282" t="s">
        <v>508</v>
      </c>
      <c r="G82" s="626" t="s">
        <v>48</v>
      </c>
      <c r="I82" s="515" t="s">
        <v>666</v>
      </c>
    </row>
    <row r="83" spans="1:9" x14ac:dyDescent="0.2">
      <c r="A83" s="86" t="s">
        <v>6388</v>
      </c>
      <c r="B83" s="763" t="s">
        <v>162</v>
      </c>
      <c r="E83" s="86" t="s">
        <v>41</v>
      </c>
      <c r="F83" s="282" t="s">
        <v>509</v>
      </c>
      <c r="G83" s="626" t="s">
        <v>48</v>
      </c>
      <c r="I83" s="515" t="s">
        <v>667</v>
      </c>
    </row>
    <row r="84" spans="1:9" x14ac:dyDescent="0.2">
      <c r="A84" s="86" t="s">
        <v>6388</v>
      </c>
      <c r="B84" s="763" t="s">
        <v>162</v>
      </c>
      <c r="E84" s="86" t="s">
        <v>41</v>
      </c>
      <c r="F84" s="282" t="s">
        <v>510</v>
      </c>
      <c r="G84" s="626" t="s">
        <v>48</v>
      </c>
      <c r="I84" s="515" t="s">
        <v>668</v>
      </c>
    </row>
    <row r="85" spans="1:9" x14ac:dyDescent="0.2">
      <c r="A85" s="86" t="s">
        <v>6388</v>
      </c>
      <c r="B85" s="763" t="s">
        <v>162</v>
      </c>
      <c r="E85" s="86" t="s">
        <v>41</v>
      </c>
      <c r="F85" s="282" t="s">
        <v>511</v>
      </c>
      <c r="G85" s="626" t="s">
        <v>48</v>
      </c>
      <c r="I85" s="515" t="s">
        <v>669</v>
      </c>
    </row>
    <row r="86" spans="1:9" x14ac:dyDescent="0.2">
      <c r="A86" s="86" t="s">
        <v>6388</v>
      </c>
      <c r="B86" s="763" t="s">
        <v>162</v>
      </c>
      <c r="E86" s="86" t="s">
        <v>41</v>
      </c>
      <c r="F86" s="282" t="s">
        <v>512</v>
      </c>
      <c r="G86" s="626" t="s">
        <v>48</v>
      </c>
      <c r="I86" s="515" t="s">
        <v>670</v>
      </c>
    </row>
    <row r="87" spans="1:9" x14ac:dyDescent="0.2">
      <c r="A87" s="86" t="s">
        <v>6388</v>
      </c>
      <c r="B87" s="763" t="s">
        <v>162</v>
      </c>
      <c r="E87" s="86" t="s">
        <v>41</v>
      </c>
      <c r="F87" s="282" t="s">
        <v>513</v>
      </c>
      <c r="G87" s="626" t="s">
        <v>48</v>
      </c>
      <c r="I87" s="515" t="s">
        <v>671</v>
      </c>
    </row>
    <row r="88" spans="1:9" x14ac:dyDescent="0.2">
      <c r="A88" s="86" t="s">
        <v>6388</v>
      </c>
      <c r="B88" s="763" t="s">
        <v>162</v>
      </c>
      <c r="E88" s="86" t="s">
        <v>41</v>
      </c>
      <c r="F88" s="282" t="s">
        <v>514</v>
      </c>
      <c r="G88" s="626" t="s">
        <v>48</v>
      </c>
      <c r="I88" s="515" t="s">
        <v>672</v>
      </c>
    </row>
    <row r="89" spans="1:9" x14ac:dyDescent="0.2">
      <c r="A89" s="86" t="s">
        <v>6388</v>
      </c>
      <c r="B89" s="763" t="s">
        <v>162</v>
      </c>
      <c r="E89" s="86" t="s">
        <v>41</v>
      </c>
      <c r="F89" s="282" t="s">
        <v>515</v>
      </c>
      <c r="G89" s="626" t="s">
        <v>48</v>
      </c>
      <c r="I89" s="515" t="s">
        <v>673</v>
      </c>
    </row>
    <row r="90" spans="1:9" x14ac:dyDescent="0.2">
      <c r="A90" s="86" t="s">
        <v>6388</v>
      </c>
      <c r="B90" s="763" t="s">
        <v>162</v>
      </c>
      <c r="E90" s="86" t="s">
        <v>41</v>
      </c>
      <c r="F90" s="282" t="s">
        <v>516</v>
      </c>
      <c r="G90" s="626" t="s">
        <v>48</v>
      </c>
      <c r="I90" s="515" t="s">
        <v>674</v>
      </c>
    </row>
    <row r="91" spans="1:9" x14ac:dyDescent="0.2">
      <c r="A91" s="86" t="s">
        <v>6388</v>
      </c>
      <c r="B91" s="763" t="s">
        <v>162</v>
      </c>
      <c r="E91" s="86" t="s">
        <v>41</v>
      </c>
      <c r="F91" s="282" t="s">
        <v>517</v>
      </c>
      <c r="G91" s="626" t="s">
        <v>48</v>
      </c>
      <c r="I91" s="515" t="s">
        <v>675</v>
      </c>
    </row>
    <row r="92" spans="1:9" x14ac:dyDescent="0.2">
      <c r="A92" s="86" t="s">
        <v>6388</v>
      </c>
      <c r="B92" s="763" t="s">
        <v>162</v>
      </c>
      <c r="E92" s="86" t="s">
        <v>41</v>
      </c>
      <c r="F92" s="282" t="s">
        <v>518</v>
      </c>
      <c r="G92" s="626" t="s">
        <v>48</v>
      </c>
      <c r="I92" s="515" t="s">
        <v>676</v>
      </c>
    </row>
    <row r="93" spans="1:9" x14ac:dyDescent="0.2">
      <c r="A93" s="86" t="s">
        <v>6388</v>
      </c>
      <c r="B93" s="763" t="s">
        <v>162</v>
      </c>
      <c r="E93" s="86" t="s">
        <v>41</v>
      </c>
      <c r="F93" s="282" t="s">
        <v>519</v>
      </c>
      <c r="G93" s="626" t="s">
        <v>48</v>
      </c>
      <c r="I93" s="515" t="s">
        <v>677</v>
      </c>
    </row>
    <row r="94" spans="1:9" x14ac:dyDescent="0.2">
      <c r="A94" s="86" t="s">
        <v>6388</v>
      </c>
      <c r="B94" s="763" t="s">
        <v>162</v>
      </c>
      <c r="E94" s="86" t="s">
        <v>41</v>
      </c>
      <c r="F94" s="282" t="s">
        <v>520</v>
      </c>
      <c r="G94" s="626" t="s">
        <v>48</v>
      </c>
      <c r="I94" s="515" t="s">
        <v>678</v>
      </c>
    </row>
    <row r="95" spans="1:9" x14ac:dyDescent="0.2">
      <c r="A95" s="86" t="s">
        <v>6388</v>
      </c>
      <c r="B95" s="763" t="s">
        <v>162</v>
      </c>
      <c r="E95" s="86" t="s">
        <v>41</v>
      </c>
      <c r="F95" s="282" t="s">
        <v>521</v>
      </c>
      <c r="G95" s="626" t="s">
        <v>48</v>
      </c>
      <c r="I95" s="515" t="s">
        <v>679</v>
      </c>
    </row>
    <row r="96" spans="1:9" x14ac:dyDescent="0.2">
      <c r="A96" s="86" t="s">
        <v>6388</v>
      </c>
      <c r="B96" s="763" t="s">
        <v>162</v>
      </c>
      <c r="E96" s="86" t="s">
        <v>41</v>
      </c>
      <c r="F96" s="282" t="s">
        <v>522</v>
      </c>
      <c r="G96" s="626" t="s">
        <v>48</v>
      </c>
      <c r="I96" s="515" t="s">
        <v>680</v>
      </c>
    </row>
    <row r="97" spans="1:9" x14ac:dyDescent="0.2">
      <c r="A97" s="86" t="s">
        <v>6388</v>
      </c>
      <c r="B97" s="543" t="s">
        <v>162</v>
      </c>
      <c r="C97" s="547"/>
      <c r="D97" s="547"/>
      <c r="E97" s="547" t="s">
        <v>41</v>
      </c>
      <c r="F97" s="538" t="s">
        <v>523</v>
      </c>
      <c r="G97" s="827" t="s">
        <v>48</v>
      </c>
      <c r="I97" s="515" t="s">
        <v>681</v>
      </c>
    </row>
    <row r="98" spans="1:9" x14ac:dyDescent="0.2">
      <c r="A98" s="86" t="s">
        <v>6388</v>
      </c>
      <c r="B98" s="541" t="s">
        <v>162</v>
      </c>
      <c r="C98" s="546"/>
      <c r="D98" s="546" t="s">
        <v>163</v>
      </c>
      <c r="E98" s="546" t="s">
        <v>42</v>
      </c>
      <c r="F98" s="542" t="s">
        <v>494</v>
      </c>
      <c r="G98" s="885" t="s">
        <v>524</v>
      </c>
      <c r="I98" s="515" t="s">
        <v>682</v>
      </c>
    </row>
    <row r="99" spans="1:9" x14ac:dyDescent="0.2">
      <c r="A99" s="86" t="s">
        <v>6388</v>
      </c>
      <c r="B99" s="763" t="s">
        <v>162</v>
      </c>
      <c r="D99" s="86" t="s">
        <v>163</v>
      </c>
      <c r="E99" s="86" t="s">
        <v>42</v>
      </c>
      <c r="F99" s="282" t="s">
        <v>495</v>
      </c>
      <c r="G99" s="42" t="s">
        <v>524</v>
      </c>
      <c r="I99" s="515" t="s">
        <v>683</v>
      </c>
    </row>
    <row r="100" spans="1:9" x14ac:dyDescent="0.2">
      <c r="A100" s="86" t="s">
        <v>6388</v>
      </c>
      <c r="B100" s="763" t="s">
        <v>162</v>
      </c>
      <c r="D100" s="86" t="s">
        <v>163</v>
      </c>
      <c r="E100" s="86" t="s">
        <v>42</v>
      </c>
      <c r="F100" s="282" t="s">
        <v>496</v>
      </c>
      <c r="G100" s="42" t="s">
        <v>524</v>
      </c>
      <c r="I100" s="515" t="s">
        <v>684</v>
      </c>
    </row>
    <row r="101" spans="1:9" x14ac:dyDescent="0.2">
      <c r="A101" s="86" t="s">
        <v>6388</v>
      </c>
      <c r="B101" s="763" t="s">
        <v>162</v>
      </c>
      <c r="D101" s="86" t="s">
        <v>163</v>
      </c>
      <c r="E101" s="86" t="s">
        <v>42</v>
      </c>
      <c r="F101" s="282" t="s">
        <v>497</v>
      </c>
      <c r="G101" s="42" t="s">
        <v>524</v>
      </c>
      <c r="I101" s="515" t="s">
        <v>685</v>
      </c>
    </row>
    <row r="102" spans="1:9" x14ac:dyDescent="0.2">
      <c r="A102" s="86" t="s">
        <v>6388</v>
      </c>
      <c r="B102" s="763" t="s">
        <v>162</v>
      </c>
      <c r="D102" s="86" t="s">
        <v>163</v>
      </c>
      <c r="E102" s="86" t="s">
        <v>42</v>
      </c>
      <c r="F102" s="282" t="s">
        <v>498</v>
      </c>
      <c r="G102" s="42" t="s">
        <v>524</v>
      </c>
      <c r="I102" s="515" t="s">
        <v>686</v>
      </c>
    </row>
    <row r="103" spans="1:9" x14ac:dyDescent="0.2">
      <c r="A103" s="86" t="s">
        <v>6388</v>
      </c>
      <c r="B103" s="763" t="s">
        <v>162</v>
      </c>
      <c r="D103" s="86" t="s">
        <v>163</v>
      </c>
      <c r="E103" s="86" t="s">
        <v>42</v>
      </c>
      <c r="F103" s="282" t="s">
        <v>499</v>
      </c>
      <c r="G103" s="42" t="s">
        <v>524</v>
      </c>
      <c r="I103" s="515" t="s">
        <v>687</v>
      </c>
    </row>
    <row r="104" spans="1:9" x14ac:dyDescent="0.2">
      <c r="A104" s="86" t="s">
        <v>6388</v>
      </c>
      <c r="B104" s="763" t="s">
        <v>162</v>
      </c>
      <c r="D104" s="86" t="s">
        <v>163</v>
      </c>
      <c r="E104" s="86" t="s">
        <v>42</v>
      </c>
      <c r="F104" s="282" t="s">
        <v>500</v>
      </c>
      <c r="G104" s="42" t="s">
        <v>524</v>
      </c>
      <c r="I104" s="515" t="s">
        <v>688</v>
      </c>
    </row>
    <row r="105" spans="1:9" x14ac:dyDescent="0.2">
      <c r="A105" s="86" t="s">
        <v>6388</v>
      </c>
      <c r="B105" s="763" t="s">
        <v>162</v>
      </c>
      <c r="D105" s="86" t="s">
        <v>163</v>
      </c>
      <c r="E105" s="86" t="s">
        <v>42</v>
      </c>
      <c r="F105" s="282" t="s">
        <v>501</v>
      </c>
      <c r="G105" s="42" t="s">
        <v>524</v>
      </c>
      <c r="I105" s="515" t="s">
        <v>689</v>
      </c>
    </row>
    <row r="106" spans="1:9" x14ac:dyDescent="0.2">
      <c r="A106" s="86" t="s">
        <v>6388</v>
      </c>
      <c r="B106" s="763" t="s">
        <v>162</v>
      </c>
      <c r="D106" s="86" t="s">
        <v>163</v>
      </c>
      <c r="E106" s="86" t="s">
        <v>42</v>
      </c>
      <c r="F106" s="282" t="s">
        <v>502</v>
      </c>
      <c r="G106" s="42" t="s">
        <v>524</v>
      </c>
      <c r="I106" s="515" t="s">
        <v>690</v>
      </c>
    </row>
    <row r="107" spans="1:9" x14ac:dyDescent="0.2">
      <c r="A107" s="86" t="s">
        <v>6388</v>
      </c>
      <c r="B107" s="763" t="s">
        <v>162</v>
      </c>
      <c r="D107" s="86" t="s">
        <v>163</v>
      </c>
      <c r="E107" s="86" t="s">
        <v>42</v>
      </c>
      <c r="F107" s="282" t="s">
        <v>503</v>
      </c>
      <c r="G107" s="42" t="s">
        <v>524</v>
      </c>
      <c r="I107" s="515" t="s">
        <v>691</v>
      </c>
    </row>
    <row r="108" spans="1:9" x14ac:dyDescent="0.2">
      <c r="A108" s="86" t="s">
        <v>6388</v>
      </c>
      <c r="B108" s="763" t="s">
        <v>162</v>
      </c>
      <c r="D108" s="86" t="s">
        <v>163</v>
      </c>
      <c r="E108" s="86" t="s">
        <v>42</v>
      </c>
      <c r="F108" s="282" t="s">
        <v>504</v>
      </c>
      <c r="G108" s="42" t="s">
        <v>524</v>
      </c>
      <c r="I108" s="515" t="s">
        <v>692</v>
      </c>
    </row>
    <row r="109" spans="1:9" x14ac:dyDescent="0.2">
      <c r="A109" s="86" t="s">
        <v>6388</v>
      </c>
      <c r="B109" s="763" t="s">
        <v>162</v>
      </c>
      <c r="D109" s="86" t="s">
        <v>163</v>
      </c>
      <c r="E109" s="86" t="s">
        <v>42</v>
      </c>
      <c r="F109" s="282" t="s">
        <v>505</v>
      </c>
      <c r="G109" s="42" t="s">
        <v>524</v>
      </c>
      <c r="I109" s="515" t="s">
        <v>693</v>
      </c>
    </row>
    <row r="110" spans="1:9" x14ac:dyDescent="0.2">
      <c r="A110" s="86" t="s">
        <v>6388</v>
      </c>
      <c r="B110" s="763" t="s">
        <v>162</v>
      </c>
      <c r="D110" s="86" t="s">
        <v>163</v>
      </c>
      <c r="E110" s="86" t="s">
        <v>42</v>
      </c>
      <c r="F110" s="282" t="s">
        <v>506</v>
      </c>
      <c r="G110" s="42" t="s">
        <v>524</v>
      </c>
      <c r="I110" s="515" t="s">
        <v>694</v>
      </c>
    </row>
    <row r="111" spans="1:9" x14ac:dyDescent="0.2">
      <c r="A111" s="86" t="s">
        <v>6388</v>
      </c>
      <c r="B111" s="763" t="s">
        <v>162</v>
      </c>
      <c r="D111" s="86" t="s">
        <v>163</v>
      </c>
      <c r="E111" s="86" t="s">
        <v>42</v>
      </c>
      <c r="F111" s="282" t="s">
        <v>507</v>
      </c>
      <c r="G111" s="42" t="s">
        <v>524</v>
      </c>
      <c r="I111" s="515" t="s">
        <v>695</v>
      </c>
    </row>
    <row r="112" spans="1:9" x14ac:dyDescent="0.2">
      <c r="A112" s="86" t="s">
        <v>6388</v>
      </c>
      <c r="B112" s="763" t="s">
        <v>162</v>
      </c>
      <c r="D112" s="86" t="s">
        <v>163</v>
      </c>
      <c r="E112" s="86" t="s">
        <v>42</v>
      </c>
      <c r="F112" s="282" t="s">
        <v>508</v>
      </c>
      <c r="G112" s="42" t="s">
        <v>524</v>
      </c>
      <c r="I112" s="515" t="s">
        <v>696</v>
      </c>
    </row>
    <row r="113" spans="1:9" x14ac:dyDescent="0.2">
      <c r="A113" s="86" t="s">
        <v>6388</v>
      </c>
      <c r="B113" s="763" t="s">
        <v>162</v>
      </c>
      <c r="D113" s="86" t="s">
        <v>163</v>
      </c>
      <c r="E113" s="86" t="s">
        <v>42</v>
      </c>
      <c r="F113" s="282" t="s">
        <v>509</v>
      </c>
      <c r="G113" s="42" t="s">
        <v>524</v>
      </c>
      <c r="I113" s="515" t="s">
        <v>697</v>
      </c>
    </row>
    <row r="114" spans="1:9" x14ac:dyDescent="0.2">
      <c r="A114" s="86" t="s">
        <v>6388</v>
      </c>
      <c r="B114" s="763" t="s">
        <v>162</v>
      </c>
      <c r="D114" s="86" t="s">
        <v>163</v>
      </c>
      <c r="E114" s="86" t="s">
        <v>42</v>
      </c>
      <c r="F114" s="282" t="s">
        <v>510</v>
      </c>
      <c r="G114" s="42" t="s">
        <v>524</v>
      </c>
      <c r="I114" s="515" t="s">
        <v>698</v>
      </c>
    </row>
    <row r="115" spans="1:9" x14ac:dyDescent="0.2">
      <c r="A115" s="86" t="s">
        <v>6388</v>
      </c>
      <c r="B115" s="763" t="s">
        <v>162</v>
      </c>
      <c r="D115" s="86" t="s">
        <v>163</v>
      </c>
      <c r="E115" s="86" t="s">
        <v>42</v>
      </c>
      <c r="F115" s="282" t="s">
        <v>511</v>
      </c>
      <c r="G115" s="42" t="s">
        <v>524</v>
      </c>
      <c r="I115" s="515" t="s">
        <v>699</v>
      </c>
    </row>
    <row r="116" spans="1:9" x14ac:dyDescent="0.2">
      <c r="A116" s="86" t="s">
        <v>6388</v>
      </c>
      <c r="B116" s="763" t="s">
        <v>162</v>
      </c>
      <c r="D116" s="86" t="s">
        <v>163</v>
      </c>
      <c r="E116" s="86" t="s">
        <v>42</v>
      </c>
      <c r="F116" s="282" t="s">
        <v>512</v>
      </c>
      <c r="G116" s="42" t="s">
        <v>524</v>
      </c>
      <c r="I116" s="515" t="s">
        <v>700</v>
      </c>
    </row>
    <row r="117" spans="1:9" x14ac:dyDescent="0.2">
      <c r="A117" s="86" t="s">
        <v>6388</v>
      </c>
      <c r="B117" s="763" t="s">
        <v>162</v>
      </c>
      <c r="D117" s="86" t="s">
        <v>163</v>
      </c>
      <c r="E117" s="86" t="s">
        <v>42</v>
      </c>
      <c r="F117" s="282" t="s">
        <v>513</v>
      </c>
      <c r="G117" s="42" t="s">
        <v>524</v>
      </c>
      <c r="I117" s="515" t="s">
        <v>701</v>
      </c>
    </row>
    <row r="118" spans="1:9" x14ac:dyDescent="0.2">
      <c r="A118" s="86" t="s">
        <v>6388</v>
      </c>
      <c r="B118" s="763" t="s">
        <v>162</v>
      </c>
      <c r="D118" s="86" t="s">
        <v>163</v>
      </c>
      <c r="E118" s="86" t="s">
        <v>42</v>
      </c>
      <c r="F118" s="282" t="s">
        <v>514</v>
      </c>
      <c r="G118" s="42" t="s">
        <v>524</v>
      </c>
      <c r="I118" s="515" t="s">
        <v>702</v>
      </c>
    </row>
    <row r="119" spans="1:9" x14ac:dyDescent="0.2">
      <c r="A119" s="86" t="s">
        <v>6388</v>
      </c>
      <c r="B119" s="763" t="s">
        <v>162</v>
      </c>
      <c r="D119" s="86" t="s">
        <v>163</v>
      </c>
      <c r="E119" s="86" t="s">
        <v>42</v>
      </c>
      <c r="F119" s="282" t="s">
        <v>515</v>
      </c>
      <c r="G119" s="42" t="s">
        <v>524</v>
      </c>
      <c r="I119" s="515" t="s">
        <v>703</v>
      </c>
    </row>
    <row r="120" spans="1:9" x14ac:dyDescent="0.2">
      <c r="A120" s="86" t="s">
        <v>6388</v>
      </c>
      <c r="B120" s="763" t="s">
        <v>162</v>
      </c>
      <c r="D120" s="86" t="s">
        <v>163</v>
      </c>
      <c r="E120" s="86" t="s">
        <v>42</v>
      </c>
      <c r="F120" s="282" t="s">
        <v>516</v>
      </c>
      <c r="G120" s="42" t="s">
        <v>524</v>
      </c>
      <c r="I120" s="515" t="s">
        <v>704</v>
      </c>
    </row>
    <row r="121" spans="1:9" x14ac:dyDescent="0.2">
      <c r="A121" s="86" t="s">
        <v>6388</v>
      </c>
      <c r="B121" s="763" t="s">
        <v>162</v>
      </c>
      <c r="D121" s="86" t="s">
        <v>163</v>
      </c>
      <c r="E121" s="86" t="s">
        <v>42</v>
      </c>
      <c r="F121" s="282" t="s">
        <v>517</v>
      </c>
      <c r="G121" s="42" t="s">
        <v>524</v>
      </c>
      <c r="I121" s="515" t="s">
        <v>705</v>
      </c>
    </row>
    <row r="122" spans="1:9" x14ac:dyDescent="0.2">
      <c r="A122" s="86" t="s">
        <v>6388</v>
      </c>
      <c r="B122" s="763" t="s">
        <v>162</v>
      </c>
      <c r="D122" s="86" t="s">
        <v>163</v>
      </c>
      <c r="E122" s="86" t="s">
        <v>42</v>
      </c>
      <c r="F122" s="282" t="s">
        <v>518</v>
      </c>
      <c r="G122" s="42" t="s">
        <v>524</v>
      </c>
      <c r="I122" s="515" t="s">
        <v>706</v>
      </c>
    </row>
    <row r="123" spans="1:9" x14ac:dyDescent="0.2">
      <c r="A123" s="86" t="s">
        <v>6388</v>
      </c>
      <c r="B123" s="763" t="s">
        <v>162</v>
      </c>
      <c r="D123" s="86" t="s">
        <v>163</v>
      </c>
      <c r="E123" s="86" t="s">
        <v>42</v>
      </c>
      <c r="F123" s="282" t="s">
        <v>519</v>
      </c>
      <c r="G123" s="42" t="s">
        <v>524</v>
      </c>
      <c r="I123" s="515" t="s">
        <v>707</v>
      </c>
    </row>
    <row r="124" spans="1:9" x14ac:dyDescent="0.2">
      <c r="A124" s="86" t="s">
        <v>6388</v>
      </c>
      <c r="B124" s="763" t="s">
        <v>162</v>
      </c>
      <c r="D124" s="86" t="s">
        <v>163</v>
      </c>
      <c r="E124" s="86" t="s">
        <v>42</v>
      </c>
      <c r="F124" s="282" t="s">
        <v>520</v>
      </c>
      <c r="G124" s="42" t="s">
        <v>524</v>
      </c>
      <c r="I124" s="515" t="s">
        <v>708</v>
      </c>
    </row>
    <row r="125" spans="1:9" x14ac:dyDescent="0.2">
      <c r="A125" s="86" t="s">
        <v>6388</v>
      </c>
      <c r="B125" s="763" t="s">
        <v>162</v>
      </c>
      <c r="D125" s="86" t="s">
        <v>163</v>
      </c>
      <c r="E125" s="86" t="s">
        <v>42</v>
      </c>
      <c r="F125" s="282" t="s">
        <v>521</v>
      </c>
      <c r="G125" s="42" t="s">
        <v>524</v>
      </c>
      <c r="I125" s="515" t="s">
        <v>709</v>
      </c>
    </row>
    <row r="126" spans="1:9" x14ac:dyDescent="0.2">
      <c r="A126" s="86" t="s">
        <v>6388</v>
      </c>
      <c r="B126" s="763" t="s">
        <v>162</v>
      </c>
      <c r="D126" s="86" t="s">
        <v>163</v>
      </c>
      <c r="E126" s="86" t="s">
        <v>42</v>
      </c>
      <c r="F126" s="282" t="s">
        <v>522</v>
      </c>
      <c r="G126" s="42" t="s">
        <v>524</v>
      </c>
      <c r="I126" s="515" t="s">
        <v>710</v>
      </c>
    </row>
    <row r="127" spans="1:9" x14ac:dyDescent="0.2">
      <c r="A127" s="86" t="s">
        <v>6388</v>
      </c>
      <c r="B127" s="543" t="s">
        <v>162</v>
      </c>
      <c r="C127" s="547"/>
      <c r="D127" s="547" t="s">
        <v>163</v>
      </c>
      <c r="E127" s="547" t="s">
        <v>42</v>
      </c>
      <c r="F127" s="538" t="s">
        <v>523</v>
      </c>
      <c r="G127" s="826" t="s">
        <v>524</v>
      </c>
      <c r="I127" s="515" t="s">
        <v>711</v>
      </c>
    </row>
    <row r="128" spans="1:9" x14ac:dyDescent="0.2">
      <c r="A128" s="86" t="s">
        <v>6388</v>
      </c>
      <c r="B128" s="541" t="s">
        <v>162</v>
      </c>
      <c r="C128" s="546"/>
      <c r="D128" s="546" t="s">
        <v>163</v>
      </c>
      <c r="E128" s="546" t="s">
        <v>273</v>
      </c>
      <c r="F128" s="542" t="s">
        <v>494</v>
      </c>
      <c r="G128" s="885" t="s">
        <v>524</v>
      </c>
      <c r="I128" s="515" t="s">
        <v>712</v>
      </c>
    </row>
    <row r="129" spans="1:9" x14ac:dyDescent="0.2">
      <c r="A129" s="86" t="s">
        <v>6388</v>
      </c>
      <c r="B129" s="763" t="s">
        <v>162</v>
      </c>
      <c r="D129" s="86" t="s">
        <v>163</v>
      </c>
      <c r="E129" s="86" t="s">
        <v>273</v>
      </c>
      <c r="F129" s="282" t="s">
        <v>495</v>
      </c>
      <c r="G129" s="42" t="s">
        <v>524</v>
      </c>
      <c r="I129" s="515" t="s">
        <v>713</v>
      </c>
    </row>
    <row r="130" spans="1:9" x14ac:dyDescent="0.2">
      <c r="A130" s="86" t="s">
        <v>6388</v>
      </c>
      <c r="B130" s="763" t="s">
        <v>162</v>
      </c>
      <c r="D130" s="86" t="s">
        <v>163</v>
      </c>
      <c r="E130" s="86" t="s">
        <v>273</v>
      </c>
      <c r="F130" s="282" t="s">
        <v>496</v>
      </c>
      <c r="G130" s="42" t="s">
        <v>524</v>
      </c>
      <c r="I130" s="515" t="s">
        <v>714</v>
      </c>
    </row>
    <row r="131" spans="1:9" x14ac:dyDescent="0.2">
      <c r="A131" s="86" t="s">
        <v>6388</v>
      </c>
      <c r="B131" s="763" t="s">
        <v>162</v>
      </c>
      <c r="D131" s="86" t="s">
        <v>163</v>
      </c>
      <c r="E131" s="86" t="s">
        <v>273</v>
      </c>
      <c r="F131" s="282" t="s">
        <v>497</v>
      </c>
      <c r="G131" s="42" t="s">
        <v>524</v>
      </c>
      <c r="I131" s="515" t="s">
        <v>715</v>
      </c>
    </row>
    <row r="132" spans="1:9" x14ac:dyDescent="0.2">
      <c r="A132" s="86" t="s">
        <v>6388</v>
      </c>
      <c r="B132" s="763" t="s">
        <v>162</v>
      </c>
      <c r="D132" s="86" t="s">
        <v>163</v>
      </c>
      <c r="E132" s="86" t="s">
        <v>273</v>
      </c>
      <c r="F132" s="282" t="s">
        <v>498</v>
      </c>
      <c r="G132" s="42" t="s">
        <v>524</v>
      </c>
      <c r="I132" s="515" t="s">
        <v>716</v>
      </c>
    </row>
    <row r="133" spans="1:9" x14ac:dyDescent="0.2">
      <c r="A133" s="86" t="s">
        <v>6388</v>
      </c>
      <c r="B133" s="763" t="s">
        <v>162</v>
      </c>
      <c r="D133" s="86" t="s">
        <v>163</v>
      </c>
      <c r="E133" s="86" t="s">
        <v>273</v>
      </c>
      <c r="F133" s="282" t="s">
        <v>499</v>
      </c>
      <c r="G133" s="42" t="s">
        <v>524</v>
      </c>
      <c r="I133" s="515" t="s">
        <v>717</v>
      </c>
    </row>
    <row r="134" spans="1:9" x14ac:dyDescent="0.2">
      <c r="A134" s="86" t="s">
        <v>6388</v>
      </c>
      <c r="B134" s="763" t="s">
        <v>162</v>
      </c>
      <c r="D134" s="86" t="s">
        <v>163</v>
      </c>
      <c r="E134" s="86" t="s">
        <v>273</v>
      </c>
      <c r="F134" s="282" t="s">
        <v>500</v>
      </c>
      <c r="G134" s="42" t="s">
        <v>524</v>
      </c>
      <c r="I134" s="515" t="s">
        <v>718</v>
      </c>
    </row>
    <row r="135" spans="1:9" x14ac:dyDescent="0.2">
      <c r="A135" s="86" t="s">
        <v>6388</v>
      </c>
      <c r="B135" s="763" t="s">
        <v>162</v>
      </c>
      <c r="D135" s="86" t="s">
        <v>163</v>
      </c>
      <c r="E135" s="86" t="s">
        <v>273</v>
      </c>
      <c r="F135" s="282" t="s">
        <v>501</v>
      </c>
      <c r="G135" s="42" t="s">
        <v>524</v>
      </c>
      <c r="I135" s="515" t="s">
        <v>719</v>
      </c>
    </row>
    <row r="136" spans="1:9" x14ac:dyDescent="0.2">
      <c r="A136" s="86" t="s">
        <v>6388</v>
      </c>
      <c r="B136" s="763" t="s">
        <v>162</v>
      </c>
      <c r="D136" s="86" t="s">
        <v>163</v>
      </c>
      <c r="E136" s="86" t="s">
        <v>273</v>
      </c>
      <c r="F136" s="282" t="s">
        <v>502</v>
      </c>
      <c r="G136" s="42" t="s">
        <v>524</v>
      </c>
      <c r="I136" s="515" t="s">
        <v>720</v>
      </c>
    </row>
    <row r="137" spans="1:9" x14ac:dyDescent="0.2">
      <c r="A137" s="86" t="s">
        <v>6388</v>
      </c>
      <c r="B137" s="763" t="s">
        <v>162</v>
      </c>
      <c r="D137" s="86" t="s">
        <v>163</v>
      </c>
      <c r="E137" s="86" t="s">
        <v>273</v>
      </c>
      <c r="F137" s="282" t="s">
        <v>503</v>
      </c>
      <c r="G137" s="42" t="s">
        <v>524</v>
      </c>
      <c r="I137" s="515" t="s">
        <v>721</v>
      </c>
    </row>
    <row r="138" spans="1:9" x14ac:dyDescent="0.2">
      <c r="A138" s="86" t="s">
        <v>6388</v>
      </c>
      <c r="B138" s="763" t="s">
        <v>162</v>
      </c>
      <c r="D138" s="86" t="s">
        <v>163</v>
      </c>
      <c r="E138" s="86" t="s">
        <v>273</v>
      </c>
      <c r="F138" s="282" t="s">
        <v>504</v>
      </c>
      <c r="G138" s="42" t="s">
        <v>524</v>
      </c>
      <c r="I138" s="515" t="s">
        <v>722</v>
      </c>
    </row>
    <row r="139" spans="1:9" x14ac:dyDescent="0.2">
      <c r="A139" s="86" t="s">
        <v>6388</v>
      </c>
      <c r="B139" s="763" t="s">
        <v>162</v>
      </c>
      <c r="D139" s="86" t="s">
        <v>163</v>
      </c>
      <c r="E139" s="86" t="s">
        <v>273</v>
      </c>
      <c r="F139" s="282" t="s">
        <v>505</v>
      </c>
      <c r="G139" s="42" t="s">
        <v>524</v>
      </c>
      <c r="I139" s="515" t="s">
        <v>723</v>
      </c>
    </row>
    <row r="140" spans="1:9" x14ac:dyDescent="0.2">
      <c r="A140" s="86" t="s">
        <v>6388</v>
      </c>
      <c r="B140" s="763" t="s">
        <v>162</v>
      </c>
      <c r="D140" s="86" t="s">
        <v>163</v>
      </c>
      <c r="E140" s="86" t="s">
        <v>273</v>
      </c>
      <c r="F140" s="282" t="s">
        <v>506</v>
      </c>
      <c r="G140" s="42" t="s">
        <v>524</v>
      </c>
      <c r="I140" s="515" t="s">
        <v>724</v>
      </c>
    </row>
    <row r="141" spans="1:9" x14ac:dyDescent="0.2">
      <c r="A141" s="86" t="s">
        <v>6388</v>
      </c>
      <c r="B141" s="763" t="s">
        <v>162</v>
      </c>
      <c r="D141" s="86" t="s">
        <v>163</v>
      </c>
      <c r="E141" s="86" t="s">
        <v>273</v>
      </c>
      <c r="F141" s="282" t="s">
        <v>507</v>
      </c>
      <c r="G141" s="42" t="s">
        <v>524</v>
      </c>
      <c r="I141" s="515" t="s">
        <v>725</v>
      </c>
    </row>
    <row r="142" spans="1:9" x14ac:dyDescent="0.2">
      <c r="A142" s="86" t="s">
        <v>6388</v>
      </c>
      <c r="B142" s="763" t="s">
        <v>162</v>
      </c>
      <c r="D142" s="86" t="s">
        <v>163</v>
      </c>
      <c r="E142" s="86" t="s">
        <v>273</v>
      </c>
      <c r="F142" s="282" t="s">
        <v>508</v>
      </c>
      <c r="G142" s="42" t="s">
        <v>524</v>
      </c>
      <c r="I142" s="515" t="s">
        <v>726</v>
      </c>
    </row>
    <row r="143" spans="1:9" x14ac:dyDescent="0.2">
      <c r="A143" s="86" t="s">
        <v>6388</v>
      </c>
      <c r="B143" s="763" t="s">
        <v>162</v>
      </c>
      <c r="D143" s="86" t="s">
        <v>163</v>
      </c>
      <c r="E143" s="86" t="s">
        <v>273</v>
      </c>
      <c r="F143" s="282" t="s">
        <v>509</v>
      </c>
      <c r="G143" s="42" t="s">
        <v>524</v>
      </c>
      <c r="I143" s="515" t="s">
        <v>727</v>
      </c>
    </row>
    <row r="144" spans="1:9" x14ac:dyDescent="0.2">
      <c r="A144" s="86" t="s">
        <v>6388</v>
      </c>
      <c r="B144" s="763" t="s">
        <v>162</v>
      </c>
      <c r="D144" s="86" t="s">
        <v>163</v>
      </c>
      <c r="E144" s="86" t="s">
        <v>273</v>
      </c>
      <c r="F144" s="282" t="s">
        <v>510</v>
      </c>
      <c r="G144" s="42" t="s">
        <v>524</v>
      </c>
      <c r="I144" s="515" t="s">
        <v>728</v>
      </c>
    </row>
    <row r="145" spans="1:9" x14ac:dyDescent="0.2">
      <c r="A145" s="86" t="s">
        <v>6388</v>
      </c>
      <c r="B145" s="763" t="s">
        <v>162</v>
      </c>
      <c r="D145" s="86" t="s">
        <v>163</v>
      </c>
      <c r="E145" s="86" t="s">
        <v>273</v>
      </c>
      <c r="F145" s="282" t="s">
        <v>511</v>
      </c>
      <c r="G145" s="42" t="s">
        <v>524</v>
      </c>
      <c r="I145" s="515" t="s">
        <v>729</v>
      </c>
    </row>
    <row r="146" spans="1:9" x14ac:dyDescent="0.2">
      <c r="A146" s="86" t="s">
        <v>6388</v>
      </c>
      <c r="B146" s="763" t="s">
        <v>162</v>
      </c>
      <c r="D146" s="86" t="s">
        <v>163</v>
      </c>
      <c r="E146" s="86" t="s">
        <v>273</v>
      </c>
      <c r="F146" s="282" t="s">
        <v>512</v>
      </c>
      <c r="G146" s="42" t="s">
        <v>524</v>
      </c>
      <c r="I146" s="515" t="s">
        <v>730</v>
      </c>
    </row>
    <row r="147" spans="1:9" x14ac:dyDescent="0.2">
      <c r="A147" s="86" t="s">
        <v>6388</v>
      </c>
      <c r="B147" s="763" t="s">
        <v>162</v>
      </c>
      <c r="D147" s="86" t="s">
        <v>163</v>
      </c>
      <c r="E147" s="86" t="s">
        <v>273</v>
      </c>
      <c r="F147" s="282" t="s">
        <v>513</v>
      </c>
      <c r="G147" s="42" t="s">
        <v>524</v>
      </c>
      <c r="I147" s="515" t="s">
        <v>731</v>
      </c>
    </row>
    <row r="148" spans="1:9" x14ac:dyDescent="0.2">
      <c r="A148" s="86" t="s">
        <v>6388</v>
      </c>
      <c r="B148" s="763" t="s">
        <v>162</v>
      </c>
      <c r="D148" s="86" t="s">
        <v>163</v>
      </c>
      <c r="E148" s="86" t="s">
        <v>273</v>
      </c>
      <c r="F148" s="282" t="s">
        <v>514</v>
      </c>
      <c r="G148" s="42" t="s">
        <v>524</v>
      </c>
      <c r="I148" s="515" t="s">
        <v>732</v>
      </c>
    </row>
    <row r="149" spans="1:9" x14ac:dyDescent="0.2">
      <c r="A149" s="86" t="s">
        <v>6388</v>
      </c>
      <c r="B149" s="763" t="s">
        <v>162</v>
      </c>
      <c r="D149" s="86" t="s">
        <v>163</v>
      </c>
      <c r="E149" s="86" t="s">
        <v>273</v>
      </c>
      <c r="F149" s="282" t="s">
        <v>515</v>
      </c>
      <c r="G149" s="42" t="s">
        <v>524</v>
      </c>
      <c r="I149" s="515" t="s">
        <v>733</v>
      </c>
    </row>
    <row r="150" spans="1:9" x14ac:dyDescent="0.2">
      <c r="A150" s="86" t="s">
        <v>6388</v>
      </c>
      <c r="B150" s="763" t="s">
        <v>162</v>
      </c>
      <c r="D150" s="86" t="s">
        <v>163</v>
      </c>
      <c r="E150" s="86" t="s">
        <v>273</v>
      </c>
      <c r="F150" s="282" t="s">
        <v>516</v>
      </c>
      <c r="G150" s="42" t="s">
        <v>524</v>
      </c>
      <c r="I150" s="515" t="s">
        <v>734</v>
      </c>
    </row>
    <row r="151" spans="1:9" x14ac:dyDescent="0.2">
      <c r="A151" s="86" t="s">
        <v>6388</v>
      </c>
      <c r="B151" s="763" t="s">
        <v>162</v>
      </c>
      <c r="D151" s="86" t="s">
        <v>163</v>
      </c>
      <c r="E151" s="86" t="s">
        <v>273</v>
      </c>
      <c r="F151" s="282" t="s">
        <v>517</v>
      </c>
      <c r="G151" s="42" t="s">
        <v>524</v>
      </c>
      <c r="I151" s="515" t="s">
        <v>735</v>
      </c>
    </row>
    <row r="152" spans="1:9" x14ac:dyDescent="0.2">
      <c r="A152" s="86" t="s">
        <v>6388</v>
      </c>
      <c r="B152" s="763" t="s">
        <v>162</v>
      </c>
      <c r="D152" s="86" t="s">
        <v>163</v>
      </c>
      <c r="E152" s="86" t="s">
        <v>273</v>
      </c>
      <c r="F152" s="282" t="s">
        <v>518</v>
      </c>
      <c r="G152" s="42" t="s">
        <v>524</v>
      </c>
      <c r="I152" s="515" t="s">
        <v>736</v>
      </c>
    </row>
    <row r="153" spans="1:9" x14ac:dyDescent="0.2">
      <c r="A153" s="86" t="s">
        <v>6388</v>
      </c>
      <c r="B153" s="763" t="s">
        <v>162</v>
      </c>
      <c r="D153" s="86" t="s">
        <v>163</v>
      </c>
      <c r="E153" s="86" t="s">
        <v>273</v>
      </c>
      <c r="F153" s="282" t="s">
        <v>519</v>
      </c>
      <c r="G153" s="42" t="s">
        <v>524</v>
      </c>
      <c r="I153" s="515" t="s">
        <v>737</v>
      </c>
    </row>
    <row r="154" spans="1:9" x14ac:dyDescent="0.2">
      <c r="A154" s="86" t="s">
        <v>6388</v>
      </c>
      <c r="B154" s="763" t="s">
        <v>162</v>
      </c>
      <c r="D154" s="86" t="s">
        <v>163</v>
      </c>
      <c r="E154" s="86" t="s">
        <v>273</v>
      </c>
      <c r="F154" s="282" t="s">
        <v>520</v>
      </c>
      <c r="G154" s="42" t="s">
        <v>524</v>
      </c>
      <c r="I154" s="515" t="s">
        <v>738</v>
      </c>
    </row>
    <row r="155" spans="1:9" x14ac:dyDescent="0.2">
      <c r="A155" s="86" t="s">
        <v>6388</v>
      </c>
      <c r="B155" s="763" t="s">
        <v>162</v>
      </c>
      <c r="D155" s="86" t="s">
        <v>163</v>
      </c>
      <c r="E155" s="86" t="s">
        <v>273</v>
      </c>
      <c r="F155" s="282" t="s">
        <v>521</v>
      </c>
      <c r="G155" s="42" t="s">
        <v>524</v>
      </c>
      <c r="I155" s="515" t="s">
        <v>739</v>
      </c>
    </row>
    <row r="156" spans="1:9" x14ac:dyDescent="0.2">
      <c r="A156" s="86" t="s">
        <v>6388</v>
      </c>
      <c r="B156" s="763" t="s">
        <v>162</v>
      </c>
      <c r="D156" s="86" t="s">
        <v>163</v>
      </c>
      <c r="E156" s="86" t="s">
        <v>273</v>
      </c>
      <c r="F156" s="282" t="s">
        <v>522</v>
      </c>
      <c r="G156" s="42" t="s">
        <v>524</v>
      </c>
      <c r="I156" s="515" t="s">
        <v>740</v>
      </c>
    </row>
    <row r="157" spans="1:9" x14ac:dyDescent="0.2">
      <c r="A157" s="86" t="s">
        <v>6388</v>
      </c>
      <c r="B157" s="543" t="s">
        <v>162</v>
      </c>
      <c r="C157" s="547"/>
      <c r="D157" s="547" t="s">
        <v>163</v>
      </c>
      <c r="E157" s="547" t="s">
        <v>273</v>
      </c>
      <c r="F157" s="538" t="s">
        <v>523</v>
      </c>
      <c r="G157" s="826" t="s">
        <v>524</v>
      </c>
      <c r="I157" s="515" t="s">
        <v>741</v>
      </c>
    </row>
    <row r="158" spans="1:9" x14ac:dyDescent="0.2">
      <c r="A158" s="86" t="s">
        <v>6388</v>
      </c>
      <c r="B158" s="541" t="s">
        <v>162</v>
      </c>
      <c r="C158" s="546"/>
      <c r="D158" s="546" t="s">
        <v>164</v>
      </c>
      <c r="E158" s="546" t="s">
        <v>42</v>
      </c>
      <c r="F158" s="542" t="s">
        <v>494</v>
      </c>
      <c r="G158" s="885" t="s">
        <v>524</v>
      </c>
      <c r="I158" s="515" t="s">
        <v>742</v>
      </c>
    </row>
    <row r="159" spans="1:9" x14ac:dyDescent="0.2">
      <c r="A159" s="86" t="s">
        <v>6388</v>
      </c>
      <c r="B159" s="763" t="s">
        <v>162</v>
      </c>
      <c r="D159" s="86" t="s">
        <v>164</v>
      </c>
      <c r="E159" s="86" t="s">
        <v>42</v>
      </c>
      <c r="F159" s="282" t="s">
        <v>495</v>
      </c>
      <c r="G159" s="42" t="s">
        <v>524</v>
      </c>
      <c r="I159" s="515" t="s">
        <v>743</v>
      </c>
    </row>
    <row r="160" spans="1:9" x14ac:dyDescent="0.2">
      <c r="A160" s="86" t="s">
        <v>6388</v>
      </c>
      <c r="B160" s="763" t="s">
        <v>162</v>
      </c>
      <c r="D160" s="86" t="s">
        <v>164</v>
      </c>
      <c r="E160" s="86" t="s">
        <v>42</v>
      </c>
      <c r="F160" s="282" t="s">
        <v>496</v>
      </c>
      <c r="G160" s="42" t="s">
        <v>524</v>
      </c>
      <c r="I160" s="515" t="s">
        <v>744</v>
      </c>
    </row>
    <row r="161" spans="1:9" x14ac:dyDescent="0.2">
      <c r="A161" s="86" t="s">
        <v>6388</v>
      </c>
      <c r="B161" s="763" t="s">
        <v>162</v>
      </c>
      <c r="D161" s="86" t="s">
        <v>164</v>
      </c>
      <c r="E161" s="86" t="s">
        <v>42</v>
      </c>
      <c r="F161" s="282" t="s">
        <v>497</v>
      </c>
      <c r="G161" s="42" t="s">
        <v>524</v>
      </c>
      <c r="I161" s="515" t="s">
        <v>745</v>
      </c>
    </row>
    <row r="162" spans="1:9" x14ac:dyDescent="0.2">
      <c r="A162" s="86" t="s">
        <v>6388</v>
      </c>
      <c r="B162" s="763" t="s">
        <v>162</v>
      </c>
      <c r="D162" s="86" t="s">
        <v>164</v>
      </c>
      <c r="E162" s="86" t="s">
        <v>42</v>
      </c>
      <c r="F162" s="282" t="s">
        <v>498</v>
      </c>
      <c r="G162" s="42" t="s">
        <v>524</v>
      </c>
      <c r="I162" s="515" t="s">
        <v>746</v>
      </c>
    </row>
    <row r="163" spans="1:9" x14ac:dyDescent="0.2">
      <c r="A163" s="86" t="s">
        <v>6388</v>
      </c>
      <c r="B163" s="763" t="s">
        <v>162</v>
      </c>
      <c r="D163" s="86" t="s">
        <v>164</v>
      </c>
      <c r="E163" s="86" t="s">
        <v>42</v>
      </c>
      <c r="F163" s="282" t="s">
        <v>499</v>
      </c>
      <c r="G163" s="42" t="s">
        <v>524</v>
      </c>
      <c r="I163" s="515" t="s">
        <v>747</v>
      </c>
    </row>
    <row r="164" spans="1:9" x14ac:dyDescent="0.2">
      <c r="A164" s="86" t="s">
        <v>6388</v>
      </c>
      <c r="B164" s="763" t="s">
        <v>162</v>
      </c>
      <c r="D164" s="86" t="s">
        <v>164</v>
      </c>
      <c r="E164" s="86" t="s">
        <v>42</v>
      </c>
      <c r="F164" s="282" t="s">
        <v>500</v>
      </c>
      <c r="G164" s="42" t="s">
        <v>524</v>
      </c>
      <c r="I164" s="515" t="s">
        <v>748</v>
      </c>
    </row>
    <row r="165" spans="1:9" x14ac:dyDescent="0.2">
      <c r="A165" s="86" t="s">
        <v>6388</v>
      </c>
      <c r="B165" s="763" t="s">
        <v>162</v>
      </c>
      <c r="D165" s="86" t="s">
        <v>164</v>
      </c>
      <c r="E165" s="86" t="s">
        <v>42</v>
      </c>
      <c r="F165" s="282" t="s">
        <v>501</v>
      </c>
      <c r="G165" s="42" t="s">
        <v>524</v>
      </c>
      <c r="I165" s="515" t="s">
        <v>749</v>
      </c>
    </row>
    <row r="166" spans="1:9" x14ac:dyDescent="0.2">
      <c r="A166" s="86" t="s">
        <v>6388</v>
      </c>
      <c r="B166" s="763" t="s">
        <v>162</v>
      </c>
      <c r="D166" s="86" t="s">
        <v>164</v>
      </c>
      <c r="E166" s="86" t="s">
        <v>42</v>
      </c>
      <c r="F166" s="282" t="s">
        <v>502</v>
      </c>
      <c r="G166" s="42" t="s">
        <v>524</v>
      </c>
      <c r="I166" s="515" t="s">
        <v>750</v>
      </c>
    </row>
    <row r="167" spans="1:9" x14ac:dyDescent="0.2">
      <c r="A167" s="86" t="s">
        <v>6388</v>
      </c>
      <c r="B167" s="763" t="s">
        <v>162</v>
      </c>
      <c r="D167" s="86" t="s">
        <v>164</v>
      </c>
      <c r="E167" s="86" t="s">
        <v>42</v>
      </c>
      <c r="F167" s="282" t="s">
        <v>503</v>
      </c>
      <c r="G167" s="42" t="s">
        <v>524</v>
      </c>
      <c r="I167" s="515" t="s">
        <v>751</v>
      </c>
    </row>
    <row r="168" spans="1:9" x14ac:dyDescent="0.2">
      <c r="A168" s="86" t="s">
        <v>6388</v>
      </c>
      <c r="B168" s="763" t="s">
        <v>162</v>
      </c>
      <c r="D168" s="86" t="s">
        <v>164</v>
      </c>
      <c r="E168" s="86" t="s">
        <v>42</v>
      </c>
      <c r="F168" s="282" t="s">
        <v>504</v>
      </c>
      <c r="G168" s="42" t="s">
        <v>524</v>
      </c>
      <c r="I168" s="515" t="s">
        <v>752</v>
      </c>
    </row>
    <row r="169" spans="1:9" x14ac:dyDescent="0.2">
      <c r="A169" s="86" t="s">
        <v>6388</v>
      </c>
      <c r="B169" s="763" t="s">
        <v>162</v>
      </c>
      <c r="D169" s="86" t="s">
        <v>164</v>
      </c>
      <c r="E169" s="86" t="s">
        <v>42</v>
      </c>
      <c r="F169" s="282" t="s">
        <v>505</v>
      </c>
      <c r="G169" s="42" t="s">
        <v>524</v>
      </c>
      <c r="I169" s="515" t="s">
        <v>753</v>
      </c>
    </row>
    <row r="170" spans="1:9" x14ac:dyDescent="0.2">
      <c r="A170" s="86" t="s">
        <v>6388</v>
      </c>
      <c r="B170" s="763" t="s">
        <v>162</v>
      </c>
      <c r="D170" s="86" t="s">
        <v>164</v>
      </c>
      <c r="E170" s="86" t="s">
        <v>42</v>
      </c>
      <c r="F170" s="282" t="s">
        <v>506</v>
      </c>
      <c r="G170" s="42" t="s">
        <v>524</v>
      </c>
      <c r="I170" s="515" t="s">
        <v>754</v>
      </c>
    </row>
    <row r="171" spans="1:9" x14ac:dyDescent="0.2">
      <c r="A171" s="86" t="s">
        <v>6388</v>
      </c>
      <c r="B171" s="763" t="s">
        <v>162</v>
      </c>
      <c r="D171" s="86" t="s">
        <v>164</v>
      </c>
      <c r="E171" s="86" t="s">
        <v>42</v>
      </c>
      <c r="F171" s="282" t="s">
        <v>507</v>
      </c>
      <c r="G171" s="42" t="s">
        <v>524</v>
      </c>
      <c r="I171" s="515" t="s">
        <v>755</v>
      </c>
    </row>
    <row r="172" spans="1:9" x14ac:dyDescent="0.2">
      <c r="A172" s="86" t="s">
        <v>6388</v>
      </c>
      <c r="B172" s="763" t="s">
        <v>162</v>
      </c>
      <c r="D172" s="86" t="s">
        <v>164</v>
      </c>
      <c r="E172" s="86" t="s">
        <v>42</v>
      </c>
      <c r="F172" s="282" t="s">
        <v>508</v>
      </c>
      <c r="G172" s="42" t="s">
        <v>524</v>
      </c>
      <c r="I172" s="515" t="s">
        <v>756</v>
      </c>
    </row>
    <row r="173" spans="1:9" x14ac:dyDescent="0.2">
      <c r="A173" s="86" t="s">
        <v>6388</v>
      </c>
      <c r="B173" s="763" t="s">
        <v>162</v>
      </c>
      <c r="D173" s="86" t="s">
        <v>164</v>
      </c>
      <c r="E173" s="86" t="s">
        <v>42</v>
      </c>
      <c r="F173" s="282" t="s">
        <v>509</v>
      </c>
      <c r="G173" s="42" t="s">
        <v>524</v>
      </c>
      <c r="I173" s="515" t="s">
        <v>757</v>
      </c>
    </row>
    <row r="174" spans="1:9" x14ac:dyDescent="0.2">
      <c r="A174" s="86" t="s">
        <v>6388</v>
      </c>
      <c r="B174" s="763" t="s">
        <v>162</v>
      </c>
      <c r="D174" s="86" t="s">
        <v>164</v>
      </c>
      <c r="E174" s="86" t="s">
        <v>42</v>
      </c>
      <c r="F174" s="282" t="s">
        <v>510</v>
      </c>
      <c r="G174" s="42" t="s">
        <v>524</v>
      </c>
      <c r="I174" s="515" t="s">
        <v>758</v>
      </c>
    </row>
    <row r="175" spans="1:9" x14ac:dyDescent="0.2">
      <c r="A175" s="86" t="s">
        <v>6388</v>
      </c>
      <c r="B175" s="763" t="s">
        <v>162</v>
      </c>
      <c r="D175" s="86" t="s">
        <v>164</v>
      </c>
      <c r="E175" s="86" t="s">
        <v>42</v>
      </c>
      <c r="F175" s="282" t="s">
        <v>511</v>
      </c>
      <c r="G175" s="42" t="s">
        <v>524</v>
      </c>
      <c r="I175" s="515" t="s">
        <v>759</v>
      </c>
    </row>
    <row r="176" spans="1:9" x14ac:dyDescent="0.2">
      <c r="A176" s="86" t="s">
        <v>6388</v>
      </c>
      <c r="B176" s="763" t="s">
        <v>162</v>
      </c>
      <c r="D176" s="86" t="s">
        <v>164</v>
      </c>
      <c r="E176" s="86" t="s">
        <v>42</v>
      </c>
      <c r="F176" s="282" t="s">
        <v>512</v>
      </c>
      <c r="G176" s="42" t="s">
        <v>524</v>
      </c>
      <c r="I176" s="515" t="s">
        <v>760</v>
      </c>
    </row>
    <row r="177" spans="1:9" x14ac:dyDescent="0.2">
      <c r="A177" s="86" t="s">
        <v>6388</v>
      </c>
      <c r="B177" s="763" t="s">
        <v>162</v>
      </c>
      <c r="D177" s="86" t="s">
        <v>164</v>
      </c>
      <c r="E177" s="86" t="s">
        <v>42</v>
      </c>
      <c r="F177" s="282" t="s">
        <v>513</v>
      </c>
      <c r="G177" s="42" t="s">
        <v>524</v>
      </c>
      <c r="I177" s="515" t="s">
        <v>761</v>
      </c>
    </row>
    <row r="178" spans="1:9" x14ac:dyDescent="0.2">
      <c r="A178" s="86" t="s">
        <v>6388</v>
      </c>
      <c r="B178" s="763" t="s">
        <v>162</v>
      </c>
      <c r="D178" s="86" t="s">
        <v>164</v>
      </c>
      <c r="E178" s="86" t="s">
        <v>42</v>
      </c>
      <c r="F178" s="282" t="s">
        <v>514</v>
      </c>
      <c r="G178" s="42" t="s">
        <v>524</v>
      </c>
      <c r="I178" s="515" t="s">
        <v>762</v>
      </c>
    </row>
    <row r="179" spans="1:9" x14ac:dyDescent="0.2">
      <c r="A179" s="86" t="s">
        <v>6388</v>
      </c>
      <c r="B179" s="763" t="s">
        <v>162</v>
      </c>
      <c r="D179" s="86" t="s">
        <v>164</v>
      </c>
      <c r="E179" s="86" t="s">
        <v>42</v>
      </c>
      <c r="F179" s="282" t="s">
        <v>515</v>
      </c>
      <c r="G179" s="42" t="s">
        <v>524</v>
      </c>
      <c r="I179" s="515" t="s">
        <v>763</v>
      </c>
    </row>
    <row r="180" spans="1:9" x14ac:dyDescent="0.2">
      <c r="A180" s="86" t="s">
        <v>6388</v>
      </c>
      <c r="B180" s="763" t="s">
        <v>162</v>
      </c>
      <c r="D180" s="86" t="s">
        <v>164</v>
      </c>
      <c r="E180" s="86" t="s">
        <v>42</v>
      </c>
      <c r="F180" s="282" t="s">
        <v>516</v>
      </c>
      <c r="G180" s="42" t="s">
        <v>524</v>
      </c>
      <c r="I180" s="515" t="s">
        <v>764</v>
      </c>
    </row>
    <row r="181" spans="1:9" x14ac:dyDescent="0.2">
      <c r="A181" s="86" t="s">
        <v>6388</v>
      </c>
      <c r="B181" s="763" t="s">
        <v>162</v>
      </c>
      <c r="D181" s="86" t="s">
        <v>164</v>
      </c>
      <c r="E181" s="86" t="s">
        <v>42</v>
      </c>
      <c r="F181" s="282" t="s">
        <v>517</v>
      </c>
      <c r="G181" s="42" t="s">
        <v>524</v>
      </c>
      <c r="I181" s="515" t="s">
        <v>765</v>
      </c>
    </row>
    <row r="182" spans="1:9" x14ac:dyDescent="0.2">
      <c r="A182" s="86" t="s">
        <v>6388</v>
      </c>
      <c r="B182" s="763" t="s">
        <v>162</v>
      </c>
      <c r="D182" s="86" t="s">
        <v>164</v>
      </c>
      <c r="E182" s="86" t="s">
        <v>42</v>
      </c>
      <c r="F182" s="282" t="s">
        <v>518</v>
      </c>
      <c r="G182" s="42" t="s">
        <v>524</v>
      </c>
      <c r="I182" s="515" t="s">
        <v>766</v>
      </c>
    </row>
    <row r="183" spans="1:9" x14ac:dyDescent="0.2">
      <c r="A183" s="86" t="s">
        <v>6388</v>
      </c>
      <c r="B183" s="763" t="s">
        <v>162</v>
      </c>
      <c r="D183" s="86" t="s">
        <v>164</v>
      </c>
      <c r="E183" s="86" t="s">
        <v>42</v>
      </c>
      <c r="F183" s="282" t="s">
        <v>519</v>
      </c>
      <c r="G183" s="42" t="s">
        <v>524</v>
      </c>
      <c r="I183" s="515" t="s">
        <v>767</v>
      </c>
    </row>
    <row r="184" spans="1:9" x14ac:dyDescent="0.2">
      <c r="A184" s="86" t="s">
        <v>6388</v>
      </c>
      <c r="B184" s="763" t="s">
        <v>162</v>
      </c>
      <c r="D184" s="86" t="s">
        <v>164</v>
      </c>
      <c r="E184" s="86" t="s">
        <v>42</v>
      </c>
      <c r="F184" s="282" t="s">
        <v>520</v>
      </c>
      <c r="G184" s="42" t="s">
        <v>524</v>
      </c>
      <c r="I184" s="515" t="s">
        <v>768</v>
      </c>
    </row>
    <row r="185" spans="1:9" x14ac:dyDescent="0.2">
      <c r="A185" s="86" t="s">
        <v>6388</v>
      </c>
      <c r="B185" s="763" t="s">
        <v>162</v>
      </c>
      <c r="D185" s="86" t="s">
        <v>164</v>
      </c>
      <c r="E185" s="86" t="s">
        <v>42</v>
      </c>
      <c r="F185" s="282" t="s">
        <v>521</v>
      </c>
      <c r="G185" s="42" t="s">
        <v>524</v>
      </c>
      <c r="I185" s="515" t="s">
        <v>769</v>
      </c>
    </row>
    <row r="186" spans="1:9" x14ac:dyDescent="0.2">
      <c r="A186" s="86" t="s">
        <v>6388</v>
      </c>
      <c r="B186" s="763" t="s">
        <v>162</v>
      </c>
      <c r="D186" s="86" t="s">
        <v>164</v>
      </c>
      <c r="E186" s="86" t="s">
        <v>42</v>
      </c>
      <c r="F186" s="282" t="s">
        <v>522</v>
      </c>
      <c r="G186" s="42" t="s">
        <v>524</v>
      </c>
      <c r="I186" s="515" t="s">
        <v>770</v>
      </c>
    </row>
    <row r="187" spans="1:9" x14ac:dyDescent="0.2">
      <c r="A187" s="86" t="s">
        <v>6388</v>
      </c>
      <c r="B187" s="543" t="s">
        <v>162</v>
      </c>
      <c r="C187" s="547"/>
      <c r="D187" s="547" t="s">
        <v>164</v>
      </c>
      <c r="E187" s="547" t="s">
        <v>42</v>
      </c>
      <c r="F187" s="538" t="s">
        <v>523</v>
      </c>
      <c r="G187" s="826" t="s">
        <v>524</v>
      </c>
      <c r="I187" s="515" t="s">
        <v>771</v>
      </c>
    </row>
    <row r="188" spans="1:9" x14ac:dyDescent="0.2">
      <c r="A188" s="86" t="s">
        <v>6388</v>
      </c>
      <c r="B188" s="541" t="s">
        <v>162</v>
      </c>
      <c r="C188" s="546"/>
      <c r="D188" s="546" t="s">
        <v>164</v>
      </c>
      <c r="E188" s="546" t="s">
        <v>273</v>
      </c>
      <c r="F188" s="542" t="s">
        <v>494</v>
      </c>
      <c r="G188" s="885" t="s">
        <v>524</v>
      </c>
      <c r="I188" s="515" t="s">
        <v>772</v>
      </c>
    </row>
    <row r="189" spans="1:9" x14ac:dyDescent="0.2">
      <c r="A189" s="86" t="s">
        <v>6388</v>
      </c>
      <c r="B189" s="763" t="s">
        <v>162</v>
      </c>
      <c r="D189" s="86" t="s">
        <v>164</v>
      </c>
      <c r="E189" s="86" t="s">
        <v>273</v>
      </c>
      <c r="F189" s="282" t="s">
        <v>495</v>
      </c>
      <c r="G189" s="42" t="s">
        <v>524</v>
      </c>
      <c r="I189" s="515" t="s">
        <v>773</v>
      </c>
    </row>
    <row r="190" spans="1:9" x14ac:dyDescent="0.2">
      <c r="A190" s="86" t="s">
        <v>6388</v>
      </c>
      <c r="B190" s="763" t="s">
        <v>162</v>
      </c>
      <c r="D190" s="86" t="s">
        <v>164</v>
      </c>
      <c r="E190" s="86" t="s">
        <v>273</v>
      </c>
      <c r="F190" s="282" t="s">
        <v>496</v>
      </c>
      <c r="G190" s="42" t="s">
        <v>524</v>
      </c>
      <c r="I190" s="515" t="s">
        <v>774</v>
      </c>
    </row>
    <row r="191" spans="1:9" x14ac:dyDescent="0.2">
      <c r="A191" s="86" t="s">
        <v>6388</v>
      </c>
      <c r="B191" s="763" t="s">
        <v>162</v>
      </c>
      <c r="D191" s="86" t="s">
        <v>164</v>
      </c>
      <c r="E191" s="86" t="s">
        <v>273</v>
      </c>
      <c r="F191" s="282" t="s">
        <v>497</v>
      </c>
      <c r="G191" s="42" t="s">
        <v>524</v>
      </c>
      <c r="I191" s="515" t="s">
        <v>775</v>
      </c>
    </row>
    <row r="192" spans="1:9" x14ac:dyDescent="0.2">
      <c r="A192" s="86" t="s">
        <v>6388</v>
      </c>
      <c r="B192" s="763" t="s">
        <v>162</v>
      </c>
      <c r="D192" s="86" t="s">
        <v>164</v>
      </c>
      <c r="E192" s="86" t="s">
        <v>273</v>
      </c>
      <c r="F192" s="282" t="s">
        <v>498</v>
      </c>
      <c r="G192" s="42" t="s">
        <v>524</v>
      </c>
      <c r="I192" s="515" t="s">
        <v>776</v>
      </c>
    </row>
    <row r="193" spans="1:9" x14ac:dyDescent="0.2">
      <c r="A193" s="86" t="s">
        <v>6388</v>
      </c>
      <c r="B193" s="763" t="s">
        <v>162</v>
      </c>
      <c r="D193" s="86" t="s">
        <v>164</v>
      </c>
      <c r="E193" s="86" t="s">
        <v>273</v>
      </c>
      <c r="F193" s="282" t="s">
        <v>499</v>
      </c>
      <c r="G193" s="42" t="s">
        <v>524</v>
      </c>
      <c r="I193" s="515" t="s">
        <v>777</v>
      </c>
    </row>
    <row r="194" spans="1:9" x14ac:dyDescent="0.2">
      <c r="A194" s="86" t="s">
        <v>6388</v>
      </c>
      <c r="B194" s="763" t="s">
        <v>162</v>
      </c>
      <c r="D194" s="86" t="s">
        <v>164</v>
      </c>
      <c r="E194" s="86" t="s">
        <v>273</v>
      </c>
      <c r="F194" s="282" t="s">
        <v>500</v>
      </c>
      <c r="G194" s="42" t="s">
        <v>524</v>
      </c>
      <c r="I194" s="515" t="s">
        <v>778</v>
      </c>
    </row>
    <row r="195" spans="1:9" x14ac:dyDescent="0.2">
      <c r="A195" s="86" t="s">
        <v>6388</v>
      </c>
      <c r="B195" s="763" t="s">
        <v>162</v>
      </c>
      <c r="D195" s="86" t="s">
        <v>164</v>
      </c>
      <c r="E195" s="86" t="s">
        <v>273</v>
      </c>
      <c r="F195" s="282" t="s">
        <v>501</v>
      </c>
      <c r="G195" s="42" t="s">
        <v>524</v>
      </c>
      <c r="I195" s="515" t="s">
        <v>779</v>
      </c>
    </row>
    <row r="196" spans="1:9" x14ac:dyDescent="0.2">
      <c r="A196" s="86" t="s">
        <v>6388</v>
      </c>
      <c r="B196" s="763" t="s">
        <v>162</v>
      </c>
      <c r="D196" s="86" t="s">
        <v>164</v>
      </c>
      <c r="E196" s="86" t="s">
        <v>273</v>
      </c>
      <c r="F196" s="282" t="s">
        <v>502</v>
      </c>
      <c r="G196" s="42" t="s">
        <v>524</v>
      </c>
      <c r="I196" s="515" t="s">
        <v>780</v>
      </c>
    </row>
    <row r="197" spans="1:9" x14ac:dyDescent="0.2">
      <c r="A197" s="86" t="s">
        <v>6388</v>
      </c>
      <c r="B197" s="763" t="s">
        <v>162</v>
      </c>
      <c r="D197" s="86" t="s">
        <v>164</v>
      </c>
      <c r="E197" s="86" t="s">
        <v>273</v>
      </c>
      <c r="F197" s="282" t="s">
        <v>503</v>
      </c>
      <c r="G197" s="42" t="s">
        <v>524</v>
      </c>
      <c r="I197" s="515" t="s">
        <v>781</v>
      </c>
    </row>
    <row r="198" spans="1:9" x14ac:dyDescent="0.2">
      <c r="A198" s="86" t="s">
        <v>6388</v>
      </c>
      <c r="B198" s="763" t="s">
        <v>162</v>
      </c>
      <c r="D198" s="86" t="s">
        <v>164</v>
      </c>
      <c r="E198" s="86" t="s">
        <v>273</v>
      </c>
      <c r="F198" s="282" t="s">
        <v>504</v>
      </c>
      <c r="G198" s="42" t="s">
        <v>524</v>
      </c>
      <c r="I198" s="515" t="s">
        <v>782</v>
      </c>
    </row>
    <row r="199" spans="1:9" x14ac:dyDescent="0.2">
      <c r="A199" s="86" t="s">
        <v>6388</v>
      </c>
      <c r="B199" s="763" t="s">
        <v>162</v>
      </c>
      <c r="D199" s="86" t="s">
        <v>164</v>
      </c>
      <c r="E199" s="86" t="s">
        <v>273</v>
      </c>
      <c r="F199" s="282" t="s">
        <v>505</v>
      </c>
      <c r="G199" s="42" t="s">
        <v>524</v>
      </c>
      <c r="I199" s="515" t="s">
        <v>783</v>
      </c>
    </row>
    <row r="200" spans="1:9" x14ac:dyDescent="0.2">
      <c r="A200" s="86" t="s">
        <v>6388</v>
      </c>
      <c r="B200" s="763" t="s">
        <v>162</v>
      </c>
      <c r="D200" s="86" t="s">
        <v>164</v>
      </c>
      <c r="E200" s="86" t="s">
        <v>273</v>
      </c>
      <c r="F200" s="282" t="s">
        <v>506</v>
      </c>
      <c r="G200" s="42" t="s">
        <v>524</v>
      </c>
      <c r="I200" s="515" t="s">
        <v>784</v>
      </c>
    </row>
    <row r="201" spans="1:9" x14ac:dyDescent="0.2">
      <c r="A201" s="86" t="s">
        <v>6388</v>
      </c>
      <c r="B201" s="763" t="s">
        <v>162</v>
      </c>
      <c r="D201" s="86" t="s">
        <v>164</v>
      </c>
      <c r="E201" s="86" t="s">
        <v>273</v>
      </c>
      <c r="F201" s="282" t="s">
        <v>507</v>
      </c>
      <c r="G201" s="42" t="s">
        <v>524</v>
      </c>
      <c r="I201" s="515" t="s">
        <v>785</v>
      </c>
    </row>
    <row r="202" spans="1:9" x14ac:dyDescent="0.2">
      <c r="A202" s="86" t="s">
        <v>6388</v>
      </c>
      <c r="B202" s="763" t="s">
        <v>162</v>
      </c>
      <c r="D202" s="86" t="s">
        <v>164</v>
      </c>
      <c r="E202" s="86" t="s">
        <v>273</v>
      </c>
      <c r="F202" s="282" t="s">
        <v>508</v>
      </c>
      <c r="G202" s="42" t="s">
        <v>524</v>
      </c>
      <c r="I202" s="515" t="s">
        <v>786</v>
      </c>
    </row>
    <row r="203" spans="1:9" x14ac:dyDescent="0.2">
      <c r="A203" s="86" t="s">
        <v>6388</v>
      </c>
      <c r="B203" s="763" t="s">
        <v>162</v>
      </c>
      <c r="D203" s="86" t="s">
        <v>164</v>
      </c>
      <c r="E203" s="86" t="s">
        <v>273</v>
      </c>
      <c r="F203" s="282" t="s">
        <v>509</v>
      </c>
      <c r="G203" s="42" t="s">
        <v>524</v>
      </c>
      <c r="I203" s="515" t="s">
        <v>787</v>
      </c>
    </row>
    <row r="204" spans="1:9" x14ac:dyDescent="0.2">
      <c r="A204" s="86" t="s">
        <v>6388</v>
      </c>
      <c r="B204" s="763" t="s">
        <v>162</v>
      </c>
      <c r="D204" s="86" t="s">
        <v>164</v>
      </c>
      <c r="E204" s="86" t="s">
        <v>273</v>
      </c>
      <c r="F204" s="282" t="s">
        <v>510</v>
      </c>
      <c r="G204" s="42" t="s">
        <v>524</v>
      </c>
      <c r="I204" s="515" t="s">
        <v>788</v>
      </c>
    </row>
    <row r="205" spans="1:9" x14ac:dyDescent="0.2">
      <c r="A205" s="86" t="s">
        <v>6388</v>
      </c>
      <c r="B205" s="763" t="s">
        <v>162</v>
      </c>
      <c r="D205" s="86" t="s">
        <v>164</v>
      </c>
      <c r="E205" s="86" t="s">
        <v>273</v>
      </c>
      <c r="F205" s="282" t="s">
        <v>511</v>
      </c>
      <c r="G205" s="42" t="s">
        <v>524</v>
      </c>
      <c r="I205" s="515" t="s">
        <v>789</v>
      </c>
    </row>
    <row r="206" spans="1:9" x14ac:dyDescent="0.2">
      <c r="A206" s="86" t="s">
        <v>6388</v>
      </c>
      <c r="B206" s="763" t="s">
        <v>162</v>
      </c>
      <c r="D206" s="86" t="s">
        <v>164</v>
      </c>
      <c r="E206" s="86" t="s">
        <v>273</v>
      </c>
      <c r="F206" s="282" t="s">
        <v>512</v>
      </c>
      <c r="G206" s="42" t="s">
        <v>524</v>
      </c>
      <c r="I206" s="515" t="s">
        <v>790</v>
      </c>
    </row>
    <row r="207" spans="1:9" x14ac:dyDescent="0.2">
      <c r="A207" s="86" t="s">
        <v>6388</v>
      </c>
      <c r="B207" s="763" t="s">
        <v>162</v>
      </c>
      <c r="D207" s="86" t="s">
        <v>164</v>
      </c>
      <c r="E207" s="86" t="s">
        <v>273</v>
      </c>
      <c r="F207" s="282" t="s">
        <v>513</v>
      </c>
      <c r="G207" s="42" t="s">
        <v>524</v>
      </c>
      <c r="I207" s="515" t="s">
        <v>791</v>
      </c>
    </row>
    <row r="208" spans="1:9" x14ac:dyDescent="0.2">
      <c r="A208" s="86" t="s">
        <v>6388</v>
      </c>
      <c r="B208" s="763" t="s">
        <v>162</v>
      </c>
      <c r="D208" s="86" t="s">
        <v>164</v>
      </c>
      <c r="E208" s="86" t="s">
        <v>273</v>
      </c>
      <c r="F208" s="282" t="s">
        <v>514</v>
      </c>
      <c r="G208" s="42" t="s">
        <v>524</v>
      </c>
      <c r="I208" s="515" t="s">
        <v>792</v>
      </c>
    </row>
    <row r="209" spans="1:9" x14ac:dyDescent="0.2">
      <c r="A209" s="86" t="s">
        <v>6388</v>
      </c>
      <c r="B209" s="763" t="s">
        <v>162</v>
      </c>
      <c r="D209" s="86" t="s">
        <v>164</v>
      </c>
      <c r="E209" s="86" t="s">
        <v>273</v>
      </c>
      <c r="F209" s="282" t="s">
        <v>515</v>
      </c>
      <c r="G209" s="42" t="s">
        <v>524</v>
      </c>
      <c r="I209" s="515" t="s">
        <v>793</v>
      </c>
    </row>
    <row r="210" spans="1:9" x14ac:dyDescent="0.2">
      <c r="A210" s="86" t="s">
        <v>6388</v>
      </c>
      <c r="B210" s="763" t="s">
        <v>162</v>
      </c>
      <c r="D210" s="86" t="s">
        <v>164</v>
      </c>
      <c r="E210" s="86" t="s">
        <v>273</v>
      </c>
      <c r="F210" s="282" t="s">
        <v>516</v>
      </c>
      <c r="G210" s="42" t="s">
        <v>524</v>
      </c>
      <c r="I210" s="515" t="s">
        <v>794</v>
      </c>
    </row>
    <row r="211" spans="1:9" x14ac:dyDescent="0.2">
      <c r="A211" s="86" t="s">
        <v>6388</v>
      </c>
      <c r="B211" s="763" t="s">
        <v>162</v>
      </c>
      <c r="D211" s="86" t="s">
        <v>164</v>
      </c>
      <c r="E211" s="86" t="s">
        <v>273</v>
      </c>
      <c r="F211" s="282" t="s">
        <v>517</v>
      </c>
      <c r="G211" s="42" t="s">
        <v>524</v>
      </c>
      <c r="I211" s="515" t="s">
        <v>795</v>
      </c>
    </row>
    <row r="212" spans="1:9" x14ac:dyDescent="0.2">
      <c r="A212" s="86" t="s">
        <v>6388</v>
      </c>
      <c r="B212" s="763" t="s">
        <v>162</v>
      </c>
      <c r="D212" s="86" t="s">
        <v>164</v>
      </c>
      <c r="E212" s="86" t="s">
        <v>273</v>
      </c>
      <c r="F212" s="282" t="s">
        <v>518</v>
      </c>
      <c r="G212" s="42" t="s">
        <v>524</v>
      </c>
      <c r="I212" s="515" t="s">
        <v>796</v>
      </c>
    </row>
    <row r="213" spans="1:9" x14ac:dyDescent="0.2">
      <c r="A213" s="86" t="s">
        <v>6388</v>
      </c>
      <c r="B213" s="763" t="s">
        <v>162</v>
      </c>
      <c r="D213" s="86" t="s">
        <v>164</v>
      </c>
      <c r="E213" s="86" t="s">
        <v>273</v>
      </c>
      <c r="F213" s="282" t="s">
        <v>519</v>
      </c>
      <c r="G213" s="42" t="s">
        <v>524</v>
      </c>
      <c r="I213" s="515" t="s">
        <v>797</v>
      </c>
    </row>
    <row r="214" spans="1:9" x14ac:dyDescent="0.2">
      <c r="A214" s="86" t="s">
        <v>6388</v>
      </c>
      <c r="B214" s="763" t="s">
        <v>162</v>
      </c>
      <c r="D214" s="86" t="s">
        <v>164</v>
      </c>
      <c r="E214" s="86" t="s">
        <v>273</v>
      </c>
      <c r="F214" s="282" t="s">
        <v>520</v>
      </c>
      <c r="G214" s="42" t="s">
        <v>524</v>
      </c>
      <c r="I214" s="515" t="s">
        <v>798</v>
      </c>
    </row>
    <row r="215" spans="1:9" x14ac:dyDescent="0.2">
      <c r="A215" s="86" t="s">
        <v>6388</v>
      </c>
      <c r="B215" s="763" t="s">
        <v>162</v>
      </c>
      <c r="D215" s="86" t="s">
        <v>164</v>
      </c>
      <c r="E215" s="86" t="s">
        <v>273</v>
      </c>
      <c r="F215" s="282" t="s">
        <v>521</v>
      </c>
      <c r="G215" s="42" t="s">
        <v>524</v>
      </c>
      <c r="I215" s="515" t="s">
        <v>799</v>
      </c>
    </row>
    <row r="216" spans="1:9" x14ac:dyDescent="0.2">
      <c r="A216" s="86" t="s">
        <v>6388</v>
      </c>
      <c r="B216" s="763" t="s">
        <v>162</v>
      </c>
      <c r="D216" s="86" t="s">
        <v>164</v>
      </c>
      <c r="E216" s="86" t="s">
        <v>273</v>
      </c>
      <c r="F216" s="282" t="s">
        <v>522</v>
      </c>
      <c r="G216" s="42" t="s">
        <v>524</v>
      </c>
      <c r="I216" s="515" t="s">
        <v>800</v>
      </c>
    </row>
    <row r="217" spans="1:9" x14ac:dyDescent="0.2">
      <c r="A217" s="86" t="s">
        <v>6388</v>
      </c>
      <c r="B217" s="543" t="s">
        <v>162</v>
      </c>
      <c r="C217" s="547"/>
      <c r="D217" s="547" t="s">
        <v>164</v>
      </c>
      <c r="E217" s="547" t="s">
        <v>273</v>
      </c>
      <c r="F217" s="538" t="s">
        <v>523</v>
      </c>
      <c r="G217" s="826" t="s">
        <v>524</v>
      </c>
      <c r="I217" s="515" t="s">
        <v>801</v>
      </c>
    </row>
    <row r="218" spans="1:9" x14ac:dyDescent="0.2">
      <c r="A218" s="86" t="s">
        <v>6388</v>
      </c>
      <c r="B218" s="541" t="s">
        <v>162</v>
      </c>
      <c r="C218" s="546"/>
      <c r="D218" s="546"/>
      <c r="E218" s="546" t="s">
        <v>145</v>
      </c>
      <c r="F218" s="542" t="s">
        <v>494</v>
      </c>
      <c r="G218" s="30" t="s">
        <v>48</v>
      </c>
      <c r="I218" s="515" t="s">
        <v>802</v>
      </c>
    </row>
    <row r="219" spans="1:9" x14ac:dyDescent="0.2">
      <c r="A219" s="86" t="s">
        <v>6388</v>
      </c>
      <c r="B219" s="763" t="s">
        <v>162</v>
      </c>
      <c r="E219" s="86" t="s">
        <v>145</v>
      </c>
      <c r="F219" s="282" t="s">
        <v>495</v>
      </c>
      <c r="G219" s="626" t="s">
        <v>48</v>
      </c>
      <c r="I219" s="515" t="s">
        <v>803</v>
      </c>
    </row>
    <row r="220" spans="1:9" x14ac:dyDescent="0.2">
      <c r="A220" s="86" t="s">
        <v>6388</v>
      </c>
      <c r="B220" s="763" t="s">
        <v>162</v>
      </c>
      <c r="E220" s="86" t="s">
        <v>145</v>
      </c>
      <c r="F220" s="282" t="s">
        <v>496</v>
      </c>
      <c r="G220" s="626" t="s">
        <v>48</v>
      </c>
      <c r="I220" s="515" t="s">
        <v>804</v>
      </c>
    </row>
    <row r="221" spans="1:9" x14ac:dyDescent="0.2">
      <c r="A221" s="86" t="s">
        <v>6388</v>
      </c>
      <c r="B221" s="763" t="s">
        <v>162</v>
      </c>
      <c r="E221" s="86" t="s">
        <v>145</v>
      </c>
      <c r="F221" s="282" t="s">
        <v>497</v>
      </c>
      <c r="G221" s="626" t="s">
        <v>48</v>
      </c>
      <c r="I221" s="515" t="s">
        <v>805</v>
      </c>
    </row>
    <row r="222" spans="1:9" x14ac:dyDescent="0.2">
      <c r="A222" s="86" t="s">
        <v>6388</v>
      </c>
      <c r="B222" s="763" t="s">
        <v>162</v>
      </c>
      <c r="E222" s="86" t="s">
        <v>145</v>
      </c>
      <c r="F222" s="282" t="s">
        <v>498</v>
      </c>
      <c r="G222" s="626" t="s">
        <v>48</v>
      </c>
      <c r="I222" s="515" t="s">
        <v>806</v>
      </c>
    </row>
    <row r="223" spans="1:9" x14ac:dyDescent="0.2">
      <c r="A223" s="86" t="s">
        <v>6388</v>
      </c>
      <c r="B223" s="763" t="s">
        <v>162</v>
      </c>
      <c r="E223" s="86" t="s">
        <v>145</v>
      </c>
      <c r="F223" s="282" t="s">
        <v>499</v>
      </c>
      <c r="G223" s="626" t="s">
        <v>48</v>
      </c>
      <c r="I223" s="515" t="s">
        <v>807</v>
      </c>
    </row>
    <row r="224" spans="1:9" x14ac:dyDescent="0.2">
      <c r="A224" s="86" t="s">
        <v>6388</v>
      </c>
      <c r="B224" s="763" t="s">
        <v>162</v>
      </c>
      <c r="E224" s="86" t="s">
        <v>145</v>
      </c>
      <c r="F224" s="282" t="s">
        <v>500</v>
      </c>
      <c r="G224" s="626" t="s">
        <v>48</v>
      </c>
      <c r="I224" s="515" t="s">
        <v>808</v>
      </c>
    </row>
    <row r="225" spans="1:9" x14ac:dyDescent="0.2">
      <c r="A225" s="86" t="s">
        <v>6388</v>
      </c>
      <c r="B225" s="763" t="s">
        <v>162</v>
      </c>
      <c r="E225" s="86" t="s">
        <v>145</v>
      </c>
      <c r="F225" s="282" t="s">
        <v>501</v>
      </c>
      <c r="G225" s="626" t="s">
        <v>48</v>
      </c>
      <c r="I225" s="515" t="s">
        <v>809</v>
      </c>
    </row>
    <row r="226" spans="1:9" x14ac:dyDescent="0.2">
      <c r="A226" s="86" t="s">
        <v>6388</v>
      </c>
      <c r="B226" s="763" t="s">
        <v>162</v>
      </c>
      <c r="E226" s="86" t="s">
        <v>145</v>
      </c>
      <c r="F226" s="282" t="s">
        <v>502</v>
      </c>
      <c r="G226" s="626" t="s">
        <v>48</v>
      </c>
      <c r="I226" s="515" t="s">
        <v>810</v>
      </c>
    </row>
    <row r="227" spans="1:9" x14ac:dyDescent="0.2">
      <c r="A227" s="86" t="s">
        <v>6388</v>
      </c>
      <c r="B227" s="763" t="s">
        <v>162</v>
      </c>
      <c r="E227" s="86" t="s">
        <v>145</v>
      </c>
      <c r="F227" s="282" t="s">
        <v>503</v>
      </c>
      <c r="G227" s="626" t="s">
        <v>48</v>
      </c>
      <c r="I227" s="515" t="s">
        <v>811</v>
      </c>
    </row>
    <row r="228" spans="1:9" x14ac:dyDescent="0.2">
      <c r="A228" s="86" t="s">
        <v>6388</v>
      </c>
      <c r="B228" s="763" t="s">
        <v>162</v>
      </c>
      <c r="E228" s="86" t="s">
        <v>145</v>
      </c>
      <c r="F228" s="282" t="s">
        <v>504</v>
      </c>
      <c r="G228" s="626" t="s">
        <v>48</v>
      </c>
      <c r="I228" s="515" t="s">
        <v>812</v>
      </c>
    </row>
    <row r="229" spans="1:9" x14ac:dyDescent="0.2">
      <c r="A229" s="86" t="s">
        <v>6388</v>
      </c>
      <c r="B229" s="763" t="s">
        <v>162</v>
      </c>
      <c r="E229" s="86" t="s">
        <v>145</v>
      </c>
      <c r="F229" s="282" t="s">
        <v>505</v>
      </c>
      <c r="G229" s="626" t="s">
        <v>48</v>
      </c>
      <c r="I229" s="515" t="s">
        <v>813</v>
      </c>
    </row>
    <row r="230" spans="1:9" x14ac:dyDescent="0.2">
      <c r="A230" s="86" t="s">
        <v>6388</v>
      </c>
      <c r="B230" s="763" t="s">
        <v>162</v>
      </c>
      <c r="E230" s="86" t="s">
        <v>145</v>
      </c>
      <c r="F230" s="282" t="s">
        <v>506</v>
      </c>
      <c r="G230" s="626" t="s">
        <v>48</v>
      </c>
      <c r="I230" s="515" t="s">
        <v>814</v>
      </c>
    </row>
    <row r="231" spans="1:9" x14ac:dyDescent="0.2">
      <c r="A231" s="86" t="s">
        <v>6388</v>
      </c>
      <c r="B231" s="763" t="s">
        <v>162</v>
      </c>
      <c r="E231" s="86" t="s">
        <v>145</v>
      </c>
      <c r="F231" s="282" t="s">
        <v>507</v>
      </c>
      <c r="G231" s="626" t="s">
        <v>48</v>
      </c>
      <c r="I231" s="515" t="s">
        <v>815</v>
      </c>
    </row>
    <row r="232" spans="1:9" x14ac:dyDescent="0.2">
      <c r="A232" s="86" t="s">
        <v>6388</v>
      </c>
      <c r="B232" s="763" t="s">
        <v>162</v>
      </c>
      <c r="E232" s="86" t="s">
        <v>145</v>
      </c>
      <c r="F232" s="282" t="s">
        <v>508</v>
      </c>
      <c r="G232" s="626" t="s">
        <v>48</v>
      </c>
      <c r="I232" s="515" t="s">
        <v>816</v>
      </c>
    </row>
    <row r="233" spans="1:9" x14ac:dyDescent="0.2">
      <c r="A233" s="86" t="s">
        <v>6388</v>
      </c>
      <c r="B233" s="763" t="s">
        <v>162</v>
      </c>
      <c r="E233" s="86" t="s">
        <v>145</v>
      </c>
      <c r="F233" s="282" t="s">
        <v>509</v>
      </c>
      <c r="G233" s="626" t="s">
        <v>48</v>
      </c>
      <c r="I233" s="515" t="s">
        <v>817</v>
      </c>
    </row>
    <row r="234" spans="1:9" x14ac:dyDescent="0.2">
      <c r="A234" s="86" t="s">
        <v>6388</v>
      </c>
      <c r="B234" s="763" t="s">
        <v>162</v>
      </c>
      <c r="E234" s="86" t="s">
        <v>145</v>
      </c>
      <c r="F234" s="282" t="s">
        <v>510</v>
      </c>
      <c r="G234" s="626" t="s">
        <v>48</v>
      </c>
      <c r="I234" s="515" t="s">
        <v>818</v>
      </c>
    </row>
    <row r="235" spans="1:9" x14ac:dyDescent="0.2">
      <c r="A235" s="86" t="s">
        <v>6388</v>
      </c>
      <c r="B235" s="763" t="s">
        <v>162</v>
      </c>
      <c r="E235" s="86" t="s">
        <v>145</v>
      </c>
      <c r="F235" s="282" t="s">
        <v>511</v>
      </c>
      <c r="G235" s="626" t="s">
        <v>48</v>
      </c>
      <c r="I235" s="515" t="s">
        <v>819</v>
      </c>
    </row>
    <row r="236" spans="1:9" x14ac:dyDescent="0.2">
      <c r="A236" s="86" t="s">
        <v>6388</v>
      </c>
      <c r="B236" s="763" t="s">
        <v>162</v>
      </c>
      <c r="E236" s="86" t="s">
        <v>145</v>
      </c>
      <c r="F236" s="282" t="s">
        <v>512</v>
      </c>
      <c r="G236" s="626" t="s">
        <v>48</v>
      </c>
      <c r="I236" s="515" t="s">
        <v>820</v>
      </c>
    </row>
    <row r="237" spans="1:9" x14ac:dyDescent="0.2">
      <c r="A237" s="86" t="s">
        <v>6388</v>
      </c>
      <c r="B237" s="763" t="s">
        <v>162</v>
      </c>
      <c r="E237" s="86" t="s">
        <v>145</v>
      </c>
      <c r="F237" s="282" t="s">
        <v>513</v>
      </c>
      <c r="G237" s="626" t="s">
        <v>48</v>
      </c>
      <c r="I237" s="515" t="s">
        <v>821</v>
      </c>
    </row>
    <row r="238" spans="1:9" x14ac:dyDescent="0.2">
      <c r="A238" s="86" t="s">
        <v>6388</v>
      </c>
      <c r="B238" s="763" t="s">
        <v>162</v>
      </c>
      <c r="E238" s="86" t="s">
        <v>145</v>
      </c>
      <c r="F238" s="282" t="s">
        <v>514</v>
      </c>
      <c r="G238" s="626" t="s">
        <v>48</v>
      </c>
      <c r="I238" s="515" t="s">
        <v>822</v>
      </c>
    </row>
    <row r="239" spans="1:9" x14ac:dyDescent="0.2">
      <c r="A239" s="86" t="s">
        <v>6388</v>
      </c>
      <c r="B239" s="763" t="s">
        <v>162</v>
      </c>
      <c r="E239" s="86" t="s">
        <v>145</v>
      </c>
      <c r="F239" s="282" t="s">
        <v>515</v>
      </c>
      <c r="G239" s="626" t="s">
        <v>48</v>
      </c>
      <c r="I239" s="515" t="s">
        <v>823</v>
      </c>
    </row>
    <row r="240" spans="1:9" x14ac:dyDescent="0.2">
      <c r="A240" s="86" t="s">
        <v>6388</v>
      </c>
      <c r="B240" s="763" t="s">
        <v>162</v>
      </c>
      <c r="E240" s="86" t="s">
        <v>145</v>
      </c>
      <c r="F240" s="282" t="s">
        <v>516</v>
      </c>
      <c r="G240" s="626" t="s">
        <v>48</v>
      </c>
      <c r="I240" s="515" t="s">
        <v>824</v>
      </c>
    </row>
    <row r="241" spans="1:9" x14ac:dyDescent="0.2">
      <c r="A241" s="86" t="s">
        <v>6388</v>
      </c>
      <c r="B241" s="763" t="s">
        <v>162</v>
      </c>
      <c r="E241" s="86" t="s">
        <v>145</v>
      </c>
      <c r="F241" s="282" t="s">
        <v>517</v>
      </c>
      <c r="G241" s="626" t="s">
        <v>48</v>
      </c>
      <c r="I241" s="515" t="s">
        <v>825</v>
      </c>
    </row>
    <row r="242" spans="1:9" x14ac:dyDescent="0.2">
      <c r="A242" s="86" t="s">
        <v>6388</v>
      </c>
      <c r="B242" s="763" t="s">
        <v>162</v>
      </c>
      <c r="E242" s="86" t="s">
        <v>145</v>
      </c>
      <c r="F242" s="282" t="s">
        <v>518</v>
      </c>
      <c r="G242" s="626" t="s">
        <v>48</v>
      </c>
      <c r="I242" s="515" t="s">
        <v>826</v>
      </c>
    </row>
    <row r="243" spans="1:9" x14ac:dyDescent="0.2">
      <c r="A243" s="86" t="s">
        <v>6388</v>
      </c>
      <c r="B243" s="763" t="s">
        <v>162</v>
      </c>
      <c r="E243" s="86" t="s">
        <v>145</v>
      </c>
      <c r="F243" s="282" t="s">
        <v>519</v>
      </c>
      <c r="G243" s="626" t="s">
        <v>48</v>
      </c>
      <c r="I243" s="515" t="s">
        <v>827</v>
      </c>
    </row>
    <row r="244" spans="1:9" x14ac:dyDescent="0.2">
      <c r="A244" s="86" t="s">
        <v>6388</v>
      </c>
      <c r="B244" s="763" t="s">
        <v>162</v>
      </c>
      <c r="E244" s="86" t="s">
        <v>145</v>
      </c>
      <c r="F244" s="282" t="s">
        <v>520</v>
      </c>
      <c r="G244" s="626" t="s">
        <v>48</v>
      </c>
      <c r="I244" s="515" t="s">
        <v>828</v>
      </c>
    </row>
    <row r="245" spans="1:9" x14ac:dyDescent="0.2">
      <c r="A245" s="86" t="s">
        <v>6388</v>
      </c>
      <c r="B245" s="763" t="s">
        <v>162</v>
      </c>
      <c r="E245" s="86" t="s">
        <v>145</v>
      </c>
      <c r="F245" s="282" t="s">
        <v>521</v>
      </c>
      <c r="G245" s="626" t="s">
        <v>48</v>
      </c>
      <c r="I245" s="515" t="s">
        <v>829</v>
      </c>
    </row>
    <row r="246" spans="1:9" x14ac:dyDescent="0.2">
      <c r="A246" s="86" t="s">
        <v>6388</v>
      </c>
      <c r="B246" s="763" t="s">
        <v>162</v>
      </c>
      <c r="E246" s="86" t="s">
        <v>145</v>
      </c>
      <c r="F246" s="282" t="s">
        <v>522</v>
      </c>
      <c r="G246" s="626" t="s">
        <v>48</v>
      </c>
      <c r="I246" s="515" t="s">
        <v>830</v>
      </c>
    </row>
    <row r="247" spans="1:9" x14ac:dyDescent="0.2">
      <c r="A247" s="86" t="s">
        <v>6388</v>
      </c>
      <c r="B247" s="543" t="s">
        <v>162</v>
      </c>
      <c r="C247" s="547"/>
      <c r="D247" s="547"/>
      <c r="E247" s="547" t="s">
        <v>145</v>
      </c>
      <c r="F247" s="538" t="s">
        <v>523</v>
      </c>
      <c r="G247" s="827" t="s">
        <v>48</v>
      </c>
      <c r="I247" s="515" t="s">
        <v>831</v>
      </c>
    </row>
    <row r="248" spans="1:9" x14ac:dyDescent="0.2">
      <c r="A248" s="86" t="s">
        <v>6388</v>
      </c>
      <c r="B248" s="541" t="s">
        <v>162</v>
      </c>
      <c r="C248" s="546"/>
      <c r="D248" s="546"/>
      <c r="E248" s="546" t="s">
        <v>43</v>
      </c>
      <c r="F248" s="542" t="s">
        <v>494</v>
      </c>
      <c r="G248" s="885" t="s">
        <v>524</v>
      </c>
      <c r="I248" s="515" t="s">
        <v>832</v>
      </c>
    </row>
    <row r="249" spans="1:9" x14ac:dyDescent="0.2">
      <c r="A249" s="86" t="s">
        <v>6388</v>
      </c>
      <c r="B249" s="763" t="s">
        <v>162</v>
      </c>
      <c r="E249" s="86" t="s">
        <v>43</v>
      </c>
      <c r="F249" s="282" t="s">
        <v>495</v>
      </c>
      <c r="G249" s="43" t="s">
        <v>524</v>
      </c>
      <c r="I249" s="515" t="s">
        <v>833</v>
      </c>
    </row>
    <row r="250" spans="1:9" x14ac:dyDescent="0.2">
      <c r="A250" s="86" t="s">
        <v>6388</v>
      </c>
      <c r="B250" s="763" t="s">
        <v>162</v>
      </c>
      <c r="E250" s="86" t="s">
        <v>43</v>
      </c>
      <c r="F250" s="282" t="s">
        <v>496</v>
      </c>
      <c r="G250" s="43" t="s">
        <v>524</v>
      </c>
      <c r="I250" s="515" t="s">
        <v>834</v>
      </c>
    </row>
    <row r="251" spans="1:9" x14ac:dyDescent="0.2">
      <c r="A251" s="86" t="s">
        <v>6388</v>
      </c>
      <c r="B251" s="763" t="s">
        <v>162</v>
      </c>
      <c r="E251" s="86" t="s">
        <v>43</v>
      </c>
      <c r="F251" s="282" t="s">
        <v>497</v>
      </c>
      <c r="G251" s="43" t="s">
        <v>524</v>
      </c>
      <c r="I251" s="515" t="s">
        <v>835</v>
      </c>
    </row>
    <row r="252" spans="1:9" x14ac:dyDescent="0.2">
      <c r="A252" s="86" t="s">
        <v>6388</v>
      </c>
      <c r="B252" s="763" t="s">
        <v>162</v>
      </c>
      <c r="E252" s="86" t="s">
        <v>43</v>
      </c>
      <c r="F252" s="282" t="s">
        <v>498</v>
      </c>
      <c r="G252" s="43" t="s">
        <v>524</v>
      </c>
      <c r="I252" s="515" t="s">
        <v>836</v>
      </c>
    </row>
    <row r="253" spans="1:9" x14ac:dyDescent="0.2">
      <c r="A253" s="86" t="s">
        <v>6388</v>
      </c>
      <c r="B253" s="763" t="s">
        <v>162</v>
      </c>
      <c r="E253" s="86" t="s">
        <v>43</v>
      </c>
      <c r="F253" s="282" t="s">
        <v>499</v>
      </c>
      <c r="G253" s="43" t="s">
        <v>524</v>
      </c>
      <c r="I253" s="515" t="s">
        <v>837</v>
      </c>
    </row>
    <row r="254" spans="1:9" x14ac:dyDescent="0.2">
      <c r="A254" s="86" t="s">
        <v>6388</v>
      </c>
      <c r="B254" s="763" t="s">
        <v>162</v>
      </c>
      <c r="E254" s="86" t="s">
        <v>43</v>
      </c>
      <c r="F254" s="282" t="s">
        <v>500</v>
      </c>
      <c r="G254" s="43" t="s">
        <v>524</v>
      </c>
      <c r="I254" s="515" t="s">
        <v>838</v>
      </c>
    </row>
    <row r="255" spans="1:9" x14ac:dyDescent="0.2">
      <c r="A255" s="86" t="s">
        <v>6388</v>
      </c>
      <c r="B255" s="763" t="s">
        <v>162</v>
      </c>
      <c r="E255" s="86" t="s">
        <v>43</v>
      </c>
      <c r="F255" s="282" t="s">
        <v>501</v>
      </c>
      <c r="G255" s="43" t="s">
        <v>524</v>
      </c>
      <c r="I255" s="515" t="s">
        <v>839</v>
      </c>
    </row>
    <row r="256" spans="1:9" x14ac:dyDescent="0.2">
      <c r="A256" s="86" t="s">
        <v>6388</v>
      </c>
      <c r="B256" s="763" t="s">
        <v>162</v>
      </c>
      <c r="E256" s="86" t="s">
        <v>43</v>
      </c>
      <c r="F256" s="282" t="s">
        <v>502</v>
      </c>
      <c r="G256" s="43" t="s">
        <v>524</v>
      </c>
      <c r="I256" s="515" t="s">
        <v>840</v>
      </c>
    </row>
    <row r="257" spans="1:9" x14ac:dyDescent="0.2">
      <c r="A257" s="86" t="s">
        <v>6388</v>
      </c>
      <c r="B257" s="763" t="s">
        <v>162</v>
      </c>
      <c r="E257" s="86" t="s">
        <v>43</v>
      </c>
      <c r="F257" s="282" t="s">
        <v>503</v>
      </c>
      <c r="G257" s="43" t="s">
        <v>524</v>
      </c>
      <c r="I257" s="515" t="s">
        <v>841</v>
      </c>
    </row>
    <row r="258" spans="1:9" x14ac:dyDescent="0.2">
      <c r="A258" s="86" t="s">
        <v>6388</v>
      </c>
      <c r="B258" s="763" t="s">
        <v>162</v>
      </c>
      <c r="E258" s="86" t="s">
        <v>43</v>
      </c>
      <c r="F258" s="282" t="s">
        <v>504</v>
      </c>
      <c r="G258" s="43" t="s">
        <v>524</v>
      </c>
      <c r="I258" s="515" t="s">
        <v>842</v>
      </c>
    </row>
    <row r="259" spans="1:9" x14ac:dyDescent="0.2">
      <c r="A259" s="86" t="s">
        <v>6388</v>
      </c>
      <c r="B259" s="763" t="s">
        <v>162</v>
      </c>
      <c r="E259" s="86" t="s">
        <v>43</v>
      </c>
      <c r="F259" s="282" t="s">
        <v>505</v>
      </c>
      <c r="G259" s="43" t="s">
        <v>524</v>
      </c>
      <c r="I259" s="515" t="s">
        <v>843</v>
      </c>
    </row>
    <row r="260" spans="1:9" x14ac:dyDescent="0.2">
      <c r="A260" s="86" t="s">
        <v>6388</v>
      </c>
      <c r="B260" s="763" t="s">
        <v>162</v>
      </c>
      <c r="E260" s="86" t="s">
        <v>43</v>
      </c>
      <c r="F260" s="282" t="s">
        <v>506</v>
      </c>
      <c r="G260" s="43" t="s">
        <v>524</v>
      </c>
      <c r="I260" s="515" t="s">
        <v>844</v>
      </c>
    </row>
    <row r="261" spans="1:9" x14ac:dyDescent="0.2">
      <c r="A261" s="86" t="s">
        <v>6388</v>
      </c>
      <c r="B261" s="763" t="s">
        <v>162</v>
      </c>
      <c r="E261" s="86" t="s">
        <v>43</v>
      </c>
      <c r="F261" s="282" t="s">
        <v>507</v>
      </c>
      <c r="G261" s="43" t="s">
        <v>524</v>
      </c>
      <c r="I261" s="515" t="s">
        <v>845</v>
      </c>
    </row>
    <row r="262" spans="1:9" x14ac:dyDescent="0.2">
      <c r="A262" s="86" t="s">
        <v>6388</v>
      </c>
      <c r="B262" s="763" t="s">
        <v>162</v>
      </c>
      <c r="E262" s="86" t="s">
        <v>43</v>
      </c>
      <c r="F262" s="282" t="s">
        <v>508</v>
      </c>
      <c r="G262" s="43" t="s">
        <v>524</v>
      </c>
      <c r="I262" s="515" t="s">
        <v>846</v>
      </c>
    </row>
    <row r="263" spans="1:9" x14ac:dyDescent="0.2">
      <c r="A263" s="86" t="s">
        <v>6388</v>
      </c>
      <c r="B263" s="763" t="s">
        <v>162</v>
      </c>
      <c r="E263" s="86" t="s">
        <v>43</v>
      </c>
      <c r="F263" s="282" t="s">
        <v>509</v>
      </c>
      <c r="G263" s="43" t="s">
        <v>524</v>
      </c>
      <c r="I263" s="515" t="s">
        <v>847</v>
      </c>
    </row>
    <row r="264" spans="1:9" x14ac:dyDescent="0.2">
      <c r="A264" s="86" t="s">
        <v>6388</v>
      </c>
      <c r="B264" s="763" t="s">
        <v>162</v>
      </c>
      <c r="E264" s="86" t="s">
        <v>43</v>
      </c>
      <c r="F264" s="282" t="s">
        <v>510</v>
      </c>
      <c r="G264" s="43" t="s">
        <v>524</v>
      </c>
      <c r="I264" s="515" t="s">
        <v>848</v>
      </c>
    </row>
    <row r="265" spans="1:9" x14ac:dyDescent="0.2">
      <c r="A265" s="86" t="s">
        <v>6388</v>
      </c>
      <c r="B265" s="763" t="s">
        <v>162</v>
      </c>
      <c r="E265" s="86" t="s">
        <v>43</v>
      </c>
      <c r="F265" s="282" t="s">
        <v>511</v>
      </c>
      <c r="G265" s="43" t="s">
        <v>524</v>
      </c>
      <c r="I265" s="515" t="s">
        <v>849</v>
      </c>
    </row>
    <row r="266" spans="1:9" x14ac:dyDescent="0.2">
      <c r="A266" s="86" t="s">
        <v>6388</v>
      </c>
      <c r="B266" s="763" t="s">
        <v>162</v>
      </c>
      <c r="E266" s="86" t="s">
        <v>43</v>
      </c>
      <c r="F266" s="282" t="s">
        <v>512</v>
      </c>
      <c r="G266" s="43" t="s">
        <v>524</v>
      </c>
      <c r="I266" s="515" t="s">
        <v>850</v>
      </c>
    </row>
    <row r="267" spans="1:9" x14ac:dyDescent="0.2">
      <c r="A267" s="86" t="s">
        <v>6388</v>
      </c>
      <c r="B267" s="763" t="s">
        <v>162</v>
      </c>
      <c r="E267" s="86" t="s">
        <v>43</v>
      </c>
      <c r="F267" s="282" t="s">
        <v>513</v>
      </c>
      <c r="G267" s="43" t="s">
        <v>524</v>
      </c>
      <c r="I267" s="515" t="s">
        <v>851</v>
      </c>
    </row>
    <row r="268" spans="1:9" x14ac:dyDescent="0.2">
      <c r="A268" s="86" t="s">
        <v>6388</v>
      </c>
      <c r="B268" s="763" t="s">
        <v>162</v>
      </c>
      <c r="E268" s="86" t="s">
        <v>43</v>
      </c>
      <c r="F268" s="282" t="s">
        <v>514</v>
      </c>
      <c r="G268" s="43" t="s">
        <v>524</v>
      </c>
      <c r="I268" s="515" t="s">
        <v>852</v>
      </c>
    </row>
    <row r="269" spans="1:9" x14ac:dyDescent="0.2">
      <c r="A269" s="86" t="s">
        <v>6388</v>
      </c>
      <c r="B269" s="763" t="s">
        <v>162</v>
      </c>
      <c r="E269" s="86" t="s">
        <v>43</v>
      </c>
      <c r="F269" s="282" t="s">
        <v>515</v>
      </c>
      <c r="G269" s="43" t="s">
        <v>524</v>
      </c>
      <c r="I269" s="515" t="s">
        <v>853</v>
      </c>
    </row>
    <row r="270" spans="1:9" x14ac:dyDescent="0.2">
      <c r="A270" s="86" t="s">
        <v>6388</v>
      </c>
      <c r="B270" s="763" t="s">
        <v>162</v>
      </c>
      <c r="E270" s="86" t="s">
        <v>43</v>
      </c>
      <c r="F270" s="282" t="s">
        <v>516</v>
      </c>
      <c r="G270" s="43" t="s">
        <v>524</v>
      </c>
      <c r="I270" s="515" t="s">
        <v>854</v>
      </c>
    </row>
    <row r="271" spans="1:9" x14ac:dyDescent="0.2">
      <c r="A271" s="86" t="s">
        <v>6388</v>
      </c>
      <c r="B271" s="763" t="s">
        <v>162</v>
      </c>
      <c r="E271" s="86" t="s">
        <v>43</v>
      </c>
      <c r="F271" s="282" t="s">
        <v>517</v>
      </c>
      <c r="G271" s="43" t="s">
        <v>524</v>
      </c>
      <c r="I271" s="515" t="s">
        <v>855</v>
      </c>
    </row>
    <row r="272" spans="1:9" x14ac:dyDescent="0.2">
      <c r="A272" s="86" t="s">
        <v>6388</v>
      </c>
      <c r="B272" s="763" t="s">
        <v>162</v>
      </c>
      <c r="E272" s="86" t="s">
        <v>43</v>
      </c>
      <c r="F272" s="282" t="s">
        <v>518</v>
      </c>
      <c r="G272" s="43" t="s">
        <v>524</v>
      </c>
      <c r="I272" s="515" t="s">
        <v>856</v>
      </c>
    </row>
    <row r="273" spans="1:9" x14ac:dyDescent="0.2">
      <c r="A273" s="86" t="s">
        <v>6388</v>
      </c>
      <c r="B273" s="763" t="s">
        <v>162</v>
      </c>
      <c r="E273" s="86" t="s">
        <v>43</v>
      </c>
      <c r="F273" s="282" t="s">
        <v>519</v>
      </c>
      <c r="G273" s="43" t="s">
        <v>524</v>
      </c>
      <c r="I273" s="515" t="s">
        <v>857</v>
      </c>
    </row>
    <row r="274" spans="1:9" x14ac:dyDescent="0.2">
      <c r="A274" s="86" t="s">
        <v>6388</v>
      </c>
      <c r="B274" s="763" t="s">
        <v>162</v>
      </c>
      <c r="E274" s="86" t="s">
        <v>43</v>
      </c>
      <c r="F274" s="282" t="s">
        <v>520</v>
      </c>
      <c r="G274" s="43" t="s">
        <v>524</v>
      </c>
      <c r="I274" s="515" t="s">
        <v>858</v>
      </c>
    </row>
    <row r="275" spans="1:9" x14ac:dyDescent="0.2">
      <c r="A275" s="86" t="s">
        <v>6388</v>
      </c>
      <c r="B275" s="763" t="s">
        <v>162</v>
      </c>
      <c r="E275" s="86" t="s">
        <v>43</v>
      </c>
      <c r="F275" s="282" t="s">
        <v>521</v>
      </c>
      <c r="G275" s="43" t="s">
        <v>524</v>
      </c>
      <c r="I275" s="515" t="s">
        <v>859</v>
      </c>
    </row>
    <row r="276" spans="1:9" x14ac:dyDescent="0.2">
      <c r="A276" s="86" t="s">
        <v>6388</v>
      </c>
      <c r="B276" s="763" t="s">
        <v>162</v>
      </c>
      <c r="E276" s="86" t="s">
        <v>43</v>
      </c>
      <c r="F276" s="282" t="s">
        <v>522</v>
      </c>
      <c r="G276" s="43" t="s">
        <v>524</v>
      </c>
      <c r="I276" s="515" t="s">
        <v>860</v>
      </c>
    </row>
    <row r="277" spans="1:9" x14ac:dyDescent="0.2">
      <c r="A277" s="86" t="s">
        <v>6388</v>
      </c>
      <c r="B277" s="543" t="s">
        <v>162</v>
      </c>
      <c r="C277" s="547"/>
      <c r="D277" s="547"/>
      <c r="E277" s="547" t="s">
        <v>43</v>
      </c>
      <c r="F277" s="538" t="s">
        <v>523</v>
      </c>
      <c r="G277" s="886" t="s">
        <v>524</v>
      </c>
      <c r="I277" s="515" t="s">
        <v>861</v>
      </c>
    </row>
    <row r="278" spans="1:9" x14ac:dyDescent="0.2">
      <c r="A278" s="86" t="s">
        <v>6388</v>
      </c>
      <c r="B278" s="541" t="s">
        <v>162</v>
      </c>
      <c r="C278" s="546"/>
      <c r="D278" s="546"/>
      <c r="E278" s="546" t="s">
        <v>144</v>
      </c>
      <c r="F278" s="542" t="s">
        <v>494</v>
      </c>
      <c r="G278" s="887" t="s">
        <v>524</v>
      </c>
      <c r="I278" s="515" t="s">
        <v>862</v>
      </c>
    </row>
    <row r="279" spans="1:9" x14ac:dyDescent="0.2">
      <c r="A279" s="86" t="s">
        <v>6388</v>
      </c>
      <c r="B279" s="763" t="s">
        <v>162</v>
      </c>
      <c r="E279" s="86" t="s">
        <v>144</v>
      </c>
      <c r="F279" s="282" t="s">
        <v>495</v>
      </c>
      <c r="G279" s="888" t="s">
        <v>524</v>
      </c>
      <c r="I279" s="515" t="s">
        <v>863</v>
      </c>
    </row>
    <row r="280" spans="1:9" x14ac:dyDescent="0.2">
      <c r="A280" s="86" t="s">
        <v>6388</v>
      </c>
      <c r="B280" s="763" t="s">
        <v>162</v>
      </c>
      <c r="E280" s="86" t="s">
        <v>144</v>
      </c>
      <c r="F280" s="282" t="s">
        <v>496</v>
      </c>
      <c r="G280" s="888" t="s">
        <v>524</v>
      </c>
      <c r="I280" s="515" t="s">
        <v>864</v>
      </c>
    </row>
    <row r="281" spans="1:9" x14ac:dyDescent="0.2">
      <c r="A281" s="86" t="s">
        <v>6388</v>
      </c>
      <c r="B281" s="763" t="s">
        <v>162</v>
      </c>
      <c r="E281" s="86" t="s">
        <v>144</v>
      </c>
      <c r="F281" s="282" t="s">
        <v>497</v>
      </c>
      <c r="G281" s="888" t="s">
        <v>524</v>
      </c>
      <c r="I281" s="515" t="s">
        <v>865</v>
      </c>
    </row>
    <row r="282" spans="1:9" x14ac:dyDescent="0.2">
      <c r="A282" s="86" t="s">
        <v>6388</v>
      </c>
      <c r="B282" s="763" t="s">
        <v>162</v>
      </c>
      <c r="E282" s="86" t="s">
        <v>144</v>
      </c>
      <c r="F282" s="282" t="s">
        <v>498</v>
      </c>
      <c r="G282" s="888" t="s">
        <v>524</v>
      </c>
      <c r="I282" s="515" t="s">
        <v>866</v>
      </c>
    </row>
    <row r="283" spans="1:9" x14ac:dyDescent="0.2">
      <c r="A283" s="86" t="s">
        <v>6388</v>
      </c>
      <c r="B283" s="763" t="s">
        <v>162</v>
      </c>
      <c r="E283" s="86" t="s">
        <v>144</v>
      </c>
      <c r="F283" s="282" t="s">
        <v>499</v>
      </c>
      <c r="G283" s="888" t="s">
        <v>524</v>
      </c>
      <c r="I283" s="515" t="s">
        <v>867</v>
      </c>
    </row>
    <row r="284" spans="1:9" x14ac:dyDescent="0.2">
      <c r="A284" s="86" t="s">
        <v>6388</v>
      </c>
      <c r="B284" s="763" t="s">
        <v>162</v>
      </c>
      <c r="E284" s="86" t="s">
        <v>144</v>
      </c>
      <c r="F284" s="282" t="s">
        <v>500</v>
      </c>
      <c r="G284" s="888" t="s">
        <v>524</v>
      </c>
      <c r="I284" s="515" t="s">
        <v>868</v>
      </c>
    </row>
    <row r="285" spans="1:9" x14ac:dyDescent="0.2">
      <c r="A285" s="86" t="s">
        <v>6388</v>
      </c>
      <c r="B285" s="763" t="s">
        <v>162</v>
      </c>
      <c r="E285" s="86" t="s">
        <v>144</v>
      </c>
      <c r="F285" s="282" t="s">
        <v>501</v>
      </c>
      <c r="G285" s="888" t="s">
        <v>524</v>
      </c>
      <c r="I285" s="515" t="s">
        <v>869</v>
      </c>
    </row>
    <row r="286" spans="1:9" x14ac:dyDescent="0.2">
      <c r="A286" s="86" t="s">
        <v>6388</v>
      </c>
      <c r="B286" s="763" t="s">
        <v>162</v>
      </c>
      <c r="E286" s="86" t="s">
        <v>144</v>
      </c>
      <c r="F286" s="282" t="s">
        <v>502</v>
      </c>
      <c r="G286" s="888" t="s">
        <v>524</v>
      </c>
      <c r="I286" s="515" t="s">
        <v>870</v>
      </c>
    </row>
    <row r="287" spans="1:9" x14ac:dyDescent="0.2">
      <c r="A287" s="86" t="s">
        <v>6388</v>
      </c>
      <c r="B287" s="763" t="s">
        <v>162</v>
      </c>
      <c r="E287" s="86" t="s">
        <v>144</v>
      </c>
      <c r="F287" s="282" t="s">
        <v>503</v>
      </c>
      <c r="G287" s="888" t="s">
        <v>524</v>
      </c>
      <c r="I287" s="515" t="s">
        <v>871</v>
      </c>
    </row>
    <row r="288" spans="1:9" x14ac:dyDescent="0.2">
      <c r="A288" s="86" t="s">
        <v>6388</v>
      </c>
      <c r="B288" s="763" t="s">
        <v>162</v>
      </c>
      <c r="E288" s="86" t="s">
        <v>144</v>
      </c>
      <c r="F288" s="282" t="s">
        <v>504</v>
      </c>
      <c r="G288" s="888" t="s">
        <v>524</v>
      </c>
      <c r="I288" s="515" t="s">
        <v>872</v>
      </c>
    </row>
    <row r="289" spans="1:9" x14ac:dyDescent="0.2">
      <c r="A289" s="86" t="s">
        <v>6388</v>
      </c>
      <c r="B289" s="763" t="s">
        <v>162</v>
      </c>
      <c r="E289" s="86" t="s">
        <v>144</v>
      </c>
      <c r="F289" s="282" t="s">
        <v>505</v>
      </c>
      <c r="G289" s="888" t="s">
        <v>524</v>
      </c>
      <c r="I289" s="515" t="s">
        <v>873</v>
      </c>
    </row>
    <row r="290" spans="1:9" x14ac:dyDescent="0.2">
      <c r="A290" s="86" t="s">
        <v>6388</v>
      </c>
      <c r="B290" s="763" t="s">
        <v>162</v>
      </c>
      <c r="E290" s="86" t="s">
        <v>144</v>
      </c>
      <c r="F290" s="282" t="s">
        <v>506</v>
      </c>
      <c r="G290" s="888" t="s">
        <v>524</v>
      </c>
      <c r="I290" s="515" t="s">
        <v>874</v>
      </c>
    </row>
    <row r="291" spans="1:9" x14ac:dyDescent="0.2">
      <c r="A291" s="86" t="s">
        <v>6388</v>
      </c>
      <c r="B291" s="763" t="s">
        <v>162</v>
      </c>
      <c r="E291" s="86" t="s">
        <v>144</v>
      </c>
      <c r="F291" s="282" t="s">
        <v>507</v>
      </c>
      <c r="G291" s="888" t="s">
        <v>524</v>
      </c>
      <c r="I291" s="515" t="s">
        <v>875</v>
      </c>
    </row>
    <row r="292" spans="1:9" x14ac:dyDescent="0.2">
      <c r="A292" s="86" t="s">
        <v>6388</v>
      </c>
      <c r="B292" s="763" t="s">
        <v>162</v>
      </c>
      <c r="E292" s="86" t="s">
        <v>144</v>
      </c>
      <c r="F292" s="282" t="s">
        <v>508</v>
      </c>
      <c r="G292" s="888" t="s">
        <v>524</v>
      </c>
      <c r="I292" s="515" t="s">
        <v>876</v>
      </c>
    </row>
    <row r="293" spans="1:9" x14ac:dyDescent="0.2">
      <c r="A293" s="86" t="s">
        <v>6388</v>
      </c>
      <c r="B293" s="763" t="s">
        <v>162</v>
      </c>
      <c r="E293" s="86" t="s">
        <v>144</v>
      </c>
      <c r="F293" s="282" t="s">
        <v>509</v>
      </c>
      <c r="G293" s="888" t="s">
        <v>524</v>
      </c>
      <c r="I293" s="515" t="s">
        <v>877</v>
      </c>
    </row>
    <row r="294" spans="1:9" x14ac:dyDescent="0.2">
      <c r="A294" s="86" t="s">
        <v>6388</v>
      </c>
      <c r="B294" s="763" t="s">
        <v>162</v>
      </c>
      <c r="E294" s="86" t="s">
        <v>144</v>
      </c>
      <c r="F294" s="282" t="s">
        <v>510</v>
      </c>
      <c r="G294" s="888" t="s">
        <v>524</v>
      </c>
      <c r="I294" s="515" t="s">
        <v>878</v>
      </c>
    </row>
    <row r="295" spans="1:9" x14ac:dyDescent="0.2">
      <c r="A295" s="86" t="s">
        <v>6388</v>
      </c>
      <c r="B295" s="763" t="s">
        <v>162</v>
      </c>
      <c r="E295" s="86" t="s">
        <v>144</v>
      </c>
      <c r="F295" s="282" t="s">
        <v>511</v>
      </c>
      <c r="G295" s="888" t="s">
        <v>524</v>
      </c>
      <c r="I295" s="515" t="s">
        <v>879</v>
      </c>
    </row>
    <row r="296" spans="1:9" x14ac:dyDescent="0.2">
      <c r="A296" s="86" t="s">
        <v>6388</v>
      </c>
      <c r="B296" s="763" t="s">
        <v>162</v>
      </c>
      <c r="E296" s="86" t="s">
        <v>144</v>
      </c>
      <c r="F296" s="282" t="s">
        <v>512</v>
      </c>
      <c r="G296" s="888" t="s">
        <v>524</v>
      </c>
      <c r="I296" s="515" t="s">
        <v>880</v>
      </c>
    </row>
    <row r="297" spans="1:9" x14ac:dyDescent="0.2">
      <c r="A297" s="86" t="s">
        <v>6388</v>
      </c>
      <c r="B297" s="763" t="s">
        <v>162</v>
      </c>
      <c r="E297" s="86" t="s">
        <v>144</v>
      </c>
      <c r="F297" s="282" t="s">
        <v>513</v>
      </c>
      <c r="G297" s="888" t="s">
        <v>524</v>
      </c>
      <c r="I297" s="515" t="s">
        <v>881</v>
      </c>
    </row>
    <row r="298" spans="1:9" x14ac:dyDescent="0.2">
      <c r="A298" s="86" t="s">
        <v>6388</v>
      </c>
      <c r="B298" s="763" t="s">
        <v>162</v>
      </c>
      <c r="E298" s="86" t="s">
        <v>144</v>
      </c>
      <c r="F298" s="282" t="s">
        <v>514</v>
      </c>
      <c r="G298" s="888" t="s">
        <v>524</v>
      </c>
      <c r="I298" s="515" t="s">
        <v>882</v>
      </c>
    </row>
    <row r="299" spans="1:9" x14ac:dyDescent="0.2">
      <c r="A299" s="86" t="s">
        <v>6388</v>
      </c>
      <c r="B299" s="763" t="s">
        <v>162</v>
      </c>
      <c r="E299" s="86" t="s">
        <v>144</v>
      </c>
      <c r="F299" s="282" t="s">
        <v>515</v>
      </c>
      <c r="G299" s="888" t="s">
        <v>524</v>
      </c>
      <c r="I299" s="515" t="s">
        <v>883</v>
      </c>
    </row>
    <row r="300" spans="1:9" x14ac:dyDescent="0.2">
      <c r="A300" s="86" t="s">
        <v>6388</v>
      </c>
      <c r="B300" s="763" t="s">
        <v>162</v>
      </c>
      <c r="E300" s="86" t="s">
        <v>144</v>
      </c>
      <c r="F300" s="282" t="s">
        <v>516</v>
      </c>
      <c r="G300" s="888" t="s">
        <v>524</v>
      </c>
      <c r="I300" s="515" t="s">
        <v>884</v>
      </c>
    </row>
    <row r="301" spans="1:9" x14ac:dyDescent="0.2">
      <c r="A301" s="86" t="s">
        <v>6388</v>
      </c>
      <c r="B301" s="763" t="s">
        <v>162</v>
      </c>
      <c r="E301" s="86" t="s">
        <v>144</v>
      </c>
      <c r="F301" s="282" t="s">
        <v>517</v>
      </c>
      <c r="G301" s="888" t="s">
        <v>524</v>
      </c>
      <c r="I301" s="515" t="s">
        <v>885</v>
      </c>
    </row>
    <row r="302" spans="1:9" x14ac:dyDescent="0.2">
      <c r="A302" s="86" t="s">
        <v>6388</v>
      </c>
      <c r="B302" s="763" t="s">
        <v>162</v>
      </c>
      <c r="E302" s="86" t="s">
        <v>144</v>
      </c>
      <c r="F302" s="282" t="s">
        <v>518</v>
      </c>
      <c r="G302" s="888" t="s">
        <v>524</v>
      </c>
      <c r="I302" s="515" t="s">
        <v>886</v>
      </c>
    </row>
    <row r="303" spans="1:9" x14ac:dyDescent="0.2">
      <c r="A303" s="86" t="s">
        <v>6388</v>
      </c>
      <c r="B303" s="763" t="s">
        <v>162</v>
      </c>
      <c r="E303" s="86" t="s">
        <v>144</v>
      </c>
      <c r="F303" s="282" t="s">
        <v>519</v>
      </c>
      <c r="G303" s="888" t="s">
        <v>524</v>
      </c>
      <c r="I303" s="515" t="s">
        <v>887</v>
      </c>
    </row>
    <row r="304" spans="1:9" x14ac:dyDescent="0.2">
      <c r="A304" s="86" t="s">
        <v>6388</v>
      </c>
      <c r="B304" s="763" t="s">
        <v>162</v>
      </c>
      <c r="E304" s="86" t="s">
        <v>144</v>
      </c>
      <c r="F304" s="282" t="s">
        <v>520</v>
      </c>
      <c r="G304" s="888" t="s">
        <v>524</v>
      </c>
      <c r="I304" s="515" t="s">
        <v>888</v>
      </c>
    </row>
    <row r="305" spans="1:9" x14ac:dyDescent="0.2">
      <c r="A305" s="86" t="s">
        <v>6388</v>
      </c>
      <c r="B305" s="763" t="s">
        <v>162</v>
      </c>
      <c r="E305" s="86" t="s">
        <v>144</v>
      </c>
      <c r="F305" s="282" t="s">
        <v>521</v>
      </c>
      <c r="G305" s="888" t="s">
        <v>524</v>
      </c>
      <c r="I305" s="515" t="s">
        <v>889</v>
      </c>
    </row>
    <row r="306" spans="1:9" x14ac:dyDescent="0.2">
      <c r="A306" s="86" t="s">
        <v>6388</v>
      </c>
      <c r="B306" s="763" t="s">
        <v>162</v>
      </c>
      <c r="E306" s="86" t="s">
        <v>144</v>
      </c>
      <c r="F306" s="282" t="s">
        <v>522</v>
      </c>
      <c r="G306" s="888" t="s">
        <v>524</v>
      </c>
      <c r="I306" s="515" t="s">
        <v>890</v>
      </c>
    </row>
    <row r="307" spans="1:9" x14ac:dyDescent="0.2">
      <c r="A307" s="86" t="s">
        <v>6388</v>
      </c>
      <c r="B307" s="543" t="s">
        <v>162</v>
      </c>
      <c r="C307" s="547"/>
      <c r="D307" s="547"/>
      <c r="E307" s="547" t="s">
        <v>144</v>
      </c>
      <c r="F307" s="538" t="s">
        <v>523</v>
      </c>
      <c r="G307" s="889" t="s">
        <v>524</v>
      </c>
      <c r="I307" s="515" t="s">
        <v>891</v>
      </c>
    </row>
    <row r="308" spans="1:9" x14ac:dyDescent="0.2">
      <c r="A308" s="86" t="s">
        <v>6388</v>
      </c>
      <c r="B308" s="763" t="s">
        <v>162</v>
      </c>
      <c r="E308" s="86" t="s">
        <v>144</v>
      </c>
      <c r="F308" s="282" t="s">
        <v>143</v>
      </c>
      <c r="G308" s="890" t="s">
        <v>524</v>
      </c>
      <c r="I308" s="515" t="s">
        <v>7534</v>
      </c>
    </row>
    <row r="309" spans="1:9" x14ac:dyDescent="0.2">
      <c r="A309" s="86" t="s">
        <v>6388</v>
      </c>
      <c r="B309" s="763" t="s">
        <v>162</v>
      </c>
      <c r="E309" s="86" t="s">
        <v>144</v>
      </c>
      <c r="F309" s="282" t="s">
        <v>147</v>
      </c>
      <c r="G309" s="890" t="s">
        <v>524</v>
      </c>
      <c r="I309" s="515" t="s">
        <v>7535</v>
      </c>
    </row>
    <row r="310" spans="1:9" x14ac:dyDescent="0.2">
      <c r="A310" s="86" t="s">
        <v>6388</v>
      </c>
      <c r="B310" s="763" t="s">
        <v>162</v>
      </c>
      <c r="E310" s="86" t="s">
        <v>144</v>
      </c>
      <c r="F310" s="282" t="s">
        <v>148</v>
      </c>
      <c r="G310" s="890" t="s">
        <v>524</v>
      </c>
      <c r="I310" s="515" t="s">
        <v>7536</v>
      </c>
    </row>
    <row r="311" spans="1:9" x14ac:dyDescent="0.2">
      <c r="A311" s="86" t="s">
        <v>6388</v>
      </c>
      <c r="B311" s="763" t="s">
        <v>162</v>
      </c>
      <c r="E311" s="86" t="s">
        <v>144</v>
      </c>
      <c r="F311" s="282" t="s">
        <v>149</v>
      </c>
      <c r="G311" s="890" t="s">
        <v>524</v>
      </c>
      <c r="I311" s="515" t="s">
        <v>7537</v>
      </c>
    </row>
    <row r="312" spans="1:9" x14ac:dyDescent="0.2">
      <c r="A312" s="86" t="s">
        <v>6388</v>
      </c>
      <c r="B312" s="763" t="s">
        <v>162</v>
      </c>
      <c r="E312" s="86" t="s">
        <v>144</v>
      </c>
      <c r="F312" s="282" t="s">
        <v>150</v>
      </c>
      <c r="G312" s="890" t="s">
        <v>524</v>
      </c>
      <c r="I312" s="515" t="s">
        <v>7538</v>
      </c>
    </row>
    <row r="313" spans="1:9" x14ac:dyDescent="0.2">
      <c r="A313" s="86" t="s">
        <v>6388</v>
      </c>
      <c r="B313" s="541" t="s">
        <v>165</v>
      </c>
      <c r="C313" s="546"/>
      <c r="D313" s="546" t="s">
        <v>201</v>
      </c>
      <c r="E313" s="546" t="s">
        <v>6383</v>
      </c>
      <c r="F313" s="542" t="s">
        <v>27</v>
      </c>
      <c r="G313" s="891" t="s">
        <v>524</v>
      </c>
      <c r="I313" s="515" t="s">
        <v>892</v>
      </c>
    </row>
    <row r="314" spans="1:9" x14ac:dyDescent="0.2">
      <c r="A314" s="86" t="s">
        <v>6388</v>
      </c>
      <c r="B314" s="763" t="s">
        <v>165</v>
      </c>
      <c r="D314" s="86" t="s">
        <v>201</v>
      </c>
      <c r="E314" s="86" t="s">
        <v>6383</v>
      </c>
      <c r="F314" s="282" t="s">
        <v>28</v>
      </c>
      <c r="G314" s="45" t="s">
        <v>524</v>
      </c>
      <c r="I314" s="515" t="s">
        <v>893</v>
      </c>
    </row>
    <row r="315" spans="1:9" x14ac:dyDescent="0.2">
      <c r="A315" s="86" t="s">
        <v>6388</v>
      </c>
      <c r="B315" s="543" t="s">
        <v>165</v>
      </c>
      <c r="C315" s="547"/>
      <c r="D315" s="547" t="s">
        <v>201</v>
      </c>
      <c r="E315" s="547" t="s">
        <v>6383</v>
      </c>
      <c r="F315" s="538" t="s">
        <v>31</v>
      </c>
      <c r="G315" s="826" t="s">
        <v>48</v>
      </c>
      <c r="I315" s="515" t="s">
        <v>894</v>
      </c>
    </row>
    <row r="316" spans="1:9" x14ac:dyDescent="0.2">
      <c r="A316" s="86" t="s">
        <v>6388</v>
      </c>
      <c r="B316" s="541" t="s">
        <v>165</v>
      </c>
      <c r="C316" s="546"/>
      <c r="D316" s="546" t="s">
        <v>201</v>
      </c>
      <c r="E316" s="546" t="s">
        <v>6384</v>
      </c>
      <c r="F316" s="542" t="s">
        <v>27</v>
      </c>
      <c r="G316" s="891" t="s">
        <v>524</v>
      </c>
      <c r="I316" s="515" t="s">
        <v>895</v>
      </c>
    </row>
    <row r="317" spans="1:9" x14ac:dyDescent="0.2">
      <c r="A317" s="86" t="s">
        <v>6388</v>
      </c>
      <c r="B317" s="763" t="s">
        <v>165</v>
      </c>
      <c r="D317" s="86" t="s">
        <v>201</v>
      </c>
      <c r="E317" s="86" t="s">
        <v>6384</v>
      </c>
      <c r="F317" s="282" t="s">
        <v>28</v>
      </c>
      <c r="G317" s="45" t="s">
        <v>524</v>
      </c>
      <c r="I317" s="515" t="s">
        <v>896</v>
      </c>
    </row>
    <row r="318" spans="1:9" x14ac:dyDescent="0.2">
      <c r="A318" s="86" t="s">
        <v>6388</v>
      </c>
      <c r="B318" s="543" t="s">
        <v>165</v>
      </c>
      <c r="C318" s="547"/>
      <c r="D318" s="547" t="s">
        <v>201</v>
      </c>
      <c r="E318" s="547" t="s">
        <v>6384</v>
      </c>
      <c r="F318" s="538" t="s">
        <v>31</v>
      </c>
      <c r="G318" s="826" t="s">
        <v>48</v>
      </c>
      <c r="I318" s="515" t="s">
        <v>897</v>
      </c>
    </row>
    <row r="319" spans="1:9" x14ac:dyDescent="0.2">
      <c r="A319" s="86" t="s">
        <v>6388</v>
      </c>
      <c r="B319" s="541" t="s">
        <v>165</v>
      </c>
      <c r="C319" s="546"/>
      <c r="D319" s="546" t="s">
        <v>201</v>
      </c>
      <c r="E319" s="546" t="s">
        <v>6385</v>
      </c>
      <c r="F319" s="542" t="s">
        <v>27</v>
      </c>
      <c r="G319" s="891" t="s">
        <v>524</v>
      </c>
      <c r="I319" s="515" t="s">
        <v>898</v>
      </c>
    </row>
    <row r="320" spans="1:9" x14ac:dyDescent="0.2">
      <c r="A320" s="86" t="s">
        <v>6388</v>
      </c>
      <c r="B320" s="763" t="s">
        <v>165</v>
      </c>
      <c r="D320" s="86" t="s">
        <v>201</v>
      </c>
      <c r="E320" s="86" t="s">
        <v>6385</v>
      </c>
      <c r="F320" s="282" t="s">
        <v>28</v>
      </c>
      <c r="G320" s="45" t="s">
        <v>524</v>
      </c>
      <c r="I320" s="515" t="s">
        <v>899</v>
      </c>
    </row>
    <row r="321" spans="1:9" x14ac:dyDescent="0.2">
      <c r="A321" s="86" t="s">
        <v>6388</v>
      </c>
      <c r="B321" s="543" t="s">
        <v>165</v>
      </c>
      <c r="C321" s="547"/>
      <c r="D321" s="547" t="s">
        <v>201</v>
      </c>
      <c r="E321" s="547" t="s">
        <v>6385</v>
      </c>
      <c r="F321" s="538" t="s">
        <v>31</v>
      </c>
      <c r="G321" s="826" t="s">
        <v>48</v>
      </c>
      <c r="I321" s="515" t="s">
        <v>900</v>
      </c>
    </row>
    <row r="322" spans="1:9" x14ac:dyDescent="0.2">
      <c r="A322" s="86" t="s">
        <v>6388</v>
      </c>
      <c r="B322" s="541" t="s">
        <v>165</v>
      </c>
      <c r="C322" s="546"/>
      <c r="D322" s="546" t="s">
        <v>201</v>
      </c>
      <c r="E322" s="546" t="s">
        <v>6386</v>
      </c>
      <c r="F322" s="542" t="s">
        <v>27</v>
      </c>
      <c r="G322" s="891" t="s">
        <v>524</v>
      </c>
      <c r="I322" s="515" t="s">
        <v>901</v>
      </c>
    </row>
    <row r="323" spans="1:9" x14ac:dyDescent="0.2">
      <c r="A323" s="86" t="s">
        <v>6388</v>
      </c>
      <c r="B323" s="763" t="s">
        <v>165</v>
      </c>
      <c r="D323" s="86" t="s">
        <v>201</v>
      </c>
      <c r="E323" s="86" t="s">
        <v>6386</v>
      </c>
      <c r="F323" s="282" t="s">
        <v>28</v>
      </c>
      <c r="G323" s="45" t="s">
        <v>524</v>
      </c>
      <c r="I323" s="515" t="s">
        <v>902</v>
      </c>
    </row>
    <row r="324" spans="1:9" x14ac:dyDescent="0.2">
      <c r="A324" s="86" t="s">
        <v>6388</v>
      </c>
      <c r="B324" s="543" t="s">
        <v>165</v>
      </c>
      <c r="C324" s="547"/>
      <c r="D324" s="547" t="s">
        <v>201</v>
      </c>
      <c r="E324" s="547" t="s">
        <v>6386</v>
      </c>
      <c r="F324" s="538" t="s">
        <v>31</v>
      </c>
      <c r="G324" s="826" t="s">
        <v>48</v>
      </c>
      <c r="I324" s="515" t="s">
        <v>903</v>
      </c>
    </row>
    <row r="325" spans="1:9" x14ac:dyDescent="0.2">
      <c r="A325" s="86" t="s">
        <v>6388</v>
      </c>
      <c r="B325" s="541" t="s">
        <v>165</v>
      </c>
      <c r="C325" s="546"/>
      <c r="D325" s="546" t="s">
        <v>32</v>
      </c>
      <c r="E325" s="546" t="s">
        <v>6383</v>
      </c>
      <c r="F325" s="542" t="s">
        <v>7611</v>
      </c>
      <c r="G325" s="885" t="s">
        <v>524</v>
      </c>
      <c r="I325" s="515" t="s">
        <v>904</v>
      </c>
    </row>
    <row r="326" spans="1:9" x14ac:dyDescent="0.2">
      <c r="A326" s="86" t="s">
        <v>6388</v>
      </c>
      <c r="B326" s="763" t="s">
        <v>165</v>
      </c>
      <c r="D326" s="86" t="s">
        <v>32</v>
      </c>
      <c r="E326" s="86" t="s">
        <v>6383</v>
      </c>
      <c r="F326" s="282" t="s">
        <v>15</v>
      </c>
      <c r="G326" s="42" t="s">
        <v>524</v>
      </c>
      <c r="I326" s="515" t="s">
        <v>905</v>
      </c>
    </row>
    <row r="327" spans="1:9" x14ac:dyDescent="0.2">
      <c r="A327" s="86" t="s">
        <v>6388</v>
      </c>
      <c r="B327" s="763" t="s">
        <v>165</v>
      </c>
      <c r="D327" s="86" t="s">
        <v>32</v>
      </c>
      <c r="E327" s="86" t="s">
        <v>6383</v>
      </c>
      <c r="F327" s="282" t="s">
        <v>16</v>
      </c>
      <c r="G327" s="42" t="s">
        <v>524</v>
      </c>
      <c r="I327" s="515" t="s">
        <v>906</v>
      </c>
    </row>
    <row r="328" spans="1:9" x14ac:dyDescent="0.2">
      <c r="A328" s="86" t="s">
        <v>6388</v>
      </c>
      <c r="B328" s="763" t="s">
        <v>165</v>
      </c>
      <c r="D328" s="86" t="s">
        <v>32</v>
      </c>
      <c r="E328" s="86" t="s">
        <v>6383</v>
      </c>
      <c r="F328" s="282" t="s">
        <v>17</v>
      </c>
      <c r="G328" s="42" t="s">
        <v>524</v>
      </c>
      <c r="I328" s="515" t="s">
        <v>907</v>
      </c>
    </row>
    <row r="329" spans="1:9" x14ac:dyDescent="0.2">
      <c r="A329" s="86" t="s">
        <v>6388</v>
      </c>
      <c r="B329" s="763" t="s">
        <v>165</v>
      </c>
      <c r="D329" s="86" t="s">
        <v>32</v>
      </c>
      <c r="E329" s="86" t="s">
        <v>6383</v>
      </c>
      <c r="F329" s="282" t="s">
        <v>18</v>
      </c>
      <c r="G329" s="42" t="s">
        <v>524</v>
      </c>
      <c r="I329" s="515" t="s">
        <v>908</v>
      </c>
    </row>
    <row r="330" spans="1:9" x14ac:dyDescent="0.2">
      <c r="A330" s="86" t="s">
        <v>6388</v>
      </c>
      <c r="B330" s="763" t="s">
        <v>165</v>
      </c>
      <c r="D330" s="86" t="s">
        <v>32</v>
      </c>
      <c r="E330" s="86" t="s">
        <v>6383</v>
      </c>
      <c r="F330" s="282" t="s">
        <v>19</v>
      </c>
      <c r="G330" s="42" t="s">
        <v>524</v>
      </c>
      <c r="I330" s="515" t="s">
        <v>909</v>
      </c>
    </row>
    <row r="331" spans="1:9" x14ac:dyDescent="0.2">
      <c r="A331" s="86" t="s">
        <v>6388</v>
      </c>
      <c r="B331" s="763" t="s">
        <v>165</v>
      </c>
      <c r="D331" s="86" t="s">
        <v>32</v>
      </c>
      <c r="E331" s="86" t="s">
        <v>6383</v>
      </c>
      <c r="F331" s="282" t="s">
        <v>20</v>
      </c>
      <c r="G331" s="42" t="s">
        <v>524</v>
      </c>
      <c r="I331" s="515" t="s">
        <v>910</v>
      </c>
    </row>
    <row r="332" spans="1:9" x14ac:dyDescent="0.2">
      <c r="A332" s="86" t="s">
        <v>6388</v>
      </c>
      <c r="B332" s="763" t="s">
        <v>165</v>
      </c>
      <c r="D332" s="86" t="s">
        <v>32</v>
      </c>
      <c r="E332" s="86" t="s">
        <v>6383</v>
      </c>
      <c r="F332" s="282" t="s">
        <v>21</v>
      </c>
      <c r="G332" s="42" t="s">
        <v>524</v>
      </c>
      <c r="I332" s="515" t="s">
        <v>911</v>
      </c>
    </row>
    <row r="333" spans="1:9" x14ac:dyDescent="0.2">
      <c r="A333" s="86" t="s">
        <v>6388</v>
      </c>
      <c r="B333" s="763" t="s">
        <v>165</v>
      </c>
      <c r="D333" s="86" t="s">
        <v>32</v>
      </c>
      <c r="E333" s="86" t="s">
        <v>6383</v>
      </c>
      <c r="F333" s="282" t="s">
        <v>22</v>
      </c>
      <c r="G333" s="42" t="s">
        <v>524</v>
      </c>
      <c r="I333" s="515" t="s">
        <v>912</v>
      </c>
    </row>
    <row r="334" spans="1:9" x14ac:dyDescent="0.2">
      <c r="A334" s="86" t="s">
        <v>6388</v>
      </c>
      <c r="B334" s="763" t="s">
        <v>165</v>
      </c>
      <c r="D334" s="86" t="s">
        <v>32</v>
      </c>
      <c r="E334" s="86" t="s">
        <v>6383</v>
      </c>
      <c r="F334" s="282" t="s">
        <v>23</v>
      </c>
      <c r="G334" s="42" t="s">
        <v>524</v>
      </c>
      <c r="I334" s="515" t="s">
        <v>913</v>
      </c>
    </row>
    <row r="335" spans="1:9" x14ac:dyDescent="0.2">
      <c r="A335" s="86" t="s">
        <v>6388</v>
      </c>
      <c r="B335" s="763" t="s">
        <v>165</v>
      </c>
      <c r="D335" s="86" t="s">
        <v>32</v>
      </c>
      <c r="E335" s="86" t="s">
        <v>6383</v>
      </c>
      <c r="F335" s="282" t="s">
        <v>474</v>
      </c>
      <c r="G335" s="42" t="s">
        <v>524</v>
      </c>
      <c r="I335" s="515" t="s">
        <v>914</v>
      </c>
    </row>
    <row r="336" spans="1:9" x14ac:dyDescent="0.2">
      <c r="A336" s="86" t="s">
        <v>6388</v>
      </c>
      <c r="B336" s="763" t="s">
        <v>165</v>
      </c>
      <c r="D336" s="86" t="s">
        <v>32</v>
      </c>
      <c r="E336" s="86" t="s">
        <v>6383</v>
      </c>
      <c r="F336" s="282" t="s">
        <v>475</v>
      </c>
      <c r="G336" s="42" t="s">
        <v>524</v>
      </c>
      <c r="I336" s="515" t="s">
        <v>915</v>
      </c>
    </row>
    <row r="337" spans="1:9" x14ac:dyDescent="0.2">
      <c r="A337" s="86" t="s">
        <v>6388</v>
      </c>
      <c r="B337" s="763" t="s">
        <v>165</v>
      </c>
      <c r="D337" s="86" t="s">
        <v>32</v>
      </c>
      <c r="E337" s="86" t="s">
        <v>6383</v>
      </c>
      <c r="F337" s="282" t="s">
        <v>24</v>
      </c>
      <c r="G337" s="42" t="s">
        <v>524</v>
      </c>
      <c r="I337" s="515" t="s">
        <v>916</v>
      </c>
    </row>
    <row r="338" spans="1:9" x14ac:dyDescent="0.2">
      <c r="A338" s="86" t="s">
        <v>6388</v>
      </c>
      <c r="B338" s="763" t="s">
        <v>165</v>
      </c>
      <c r="D338" s="86" t="s">
        <v>32</v>
      </c>
      <c r="E338" s="86" t="s">
        <v>6383</v>
      </c>
      <c r="F338" s="282" t="s">
        <v>25</v>
      </c>
      <c r="G338" s="42" t="s">
        <v>524</v>
      </c>
      <c r="I338" s="515" t="s">
        <v>917</v>
      </c>
    </row>
    <row r="339" spans="1:9" x14ac:dyDescent="0.2">
      <c r="A339" s="86" t="s">
        <v>6388</v>
      </c>
      <c r="B339" s="763" t="s">
        <v>165</v>
      </c>
      <c r="D339" s="86" t="s">
        <v>32</v>
      </c>
      <c r="E339" s="86" t="s">
        <v>6383</v>
      </c>
      <c r="F339" s="282" t="s">
        <v>476</v>
      </c>
      <c r="G339" s="42" t="s">
        <v>524</v>
      </c>
      <c r="I339" s="515" t="s">
        <v>918</v>
      </c>
    </row>
    <row r="340" spans="1:9" x14ac:dyDescent="0.2">
      <c r="A340" s="86" t="s">
        <v>6388</v>
      </c>
      <c r="B340" s="763" t="s">
        <v>165</v>
      </c>
      <c r="D340" s="86" t="s">
        <v>32</v>
      </c>
      <c r="E340" s="86" t="s">
        <v>6383</v>
      </c>
      <c r="F340" s="282" t="s">
        <v>477</v>
      </c>
      <c r="G340" s="42" t="s">
        <v>524</v>
      </c>
      <c r="I340" s="515" t="s">
        <v>919</v>
      </c>
    </row>
    <row r="341" spans="1:9" x14ac:dyDescent="0.2">
      <c r="A341" s="86" t="s">
        <v>6388</v>
      </c>
      <c r="B341" s="763" t="s">
        <v>165</v>
      </c>
      <c r="D341" s="86" t="s">
        <v>32</v>
      </c>
      <c r="E341" s="86" t="s">
        <v>6383</v>
      </c>
      <c r="F341" s="282" t="s">
        <v>26</v>
      </c>
      <c r="G341" s="42" t="s">
        <v>524</v>
      </c>
      <c r="I341" s="515" t="s">
        <v>920</v>
      </c>
    </row>
    <row r="342" spans="1:9" x14ac:dyDescent="0.2">
      <c r="A342" s="86" t="s">
        <v>6388</v>
      </c>
      <c r="B342" s="763" t="s">
        <v>165</v>
      </c>
      <c r="D342" s="86" t="s">
        <v>32</v>
      </c>
      <c r="E342" s="86" t="s">
        <v>6383</v>
      </c>
      <c r="F342" s="282" t="s">
        <v>478</v>
      </c>
      <c r="G342" s="28" t="s">
        <v>524</v>
      </c>
      <c r="I342" s="515" t="s">
        <v>921</v>
      </c>
    </row>
    <row r="343" spans="1:9" x14ac:dyDescent="0.2">
      <c r="A343" s="86" t="s">
        <v>6388</v>
      </c>
      <c r="B343" s="543" t="s">
        <v>165</v>
      </c>
      <c r="C343" s="547"/>
      <c r="D343" s="547" t="s">
        <v>32</v>
      </c>
      <c r="E343" s="547" t="s">
        <v>6383</v>
      </c>
      <c r="F343" s="538" t="s">
        <v>479</v>
      </c>
      <c r="G343" s="826" t="s">
        <v>524</v>
      </c>
      <c r="I343" s="515" t="s">
        <v>922</v>
      </c>
    </row>
    <row r="344" spans="1:9" x14ac:dyDescent="0.2">
      <c r="A344" s="86" t="s">
        <v>6388</v>
      </c>
      <c r="B344" s="541" t="s">
        <v>165</v>
      </c>
      <c r="C344" s="546"/>
      <c r="D344" s="546" t="s">
        <v>32</v>
      </c>
      <c r="E344" s="546" t="s">
        <v>6384</v>
      </c>
      <c r="F344" s="542" t="s">
        <v>7611</v>
      </c>
      <c r="G344" s="885" t="s">
        <v>524</v>
      </c>
      <c r="I344" s="515" t="s">
        <v>923</v>
      </c>
    </row>
    <row r="345" spans="1:9" x14ac:dyDescent="0.2">
      <c r="A345" s="86" t="s">
        <v>6388</v>
      </c>
      <c r="B345" s="763" t="s">
        <v>165</v>
      </c>
      <c r="D345" s="86" t="s">
        <v>32</v>
      </c>
      <c r="E345" s="86" t="s">
        <v>6384</v>
      </c>
      <c r="F345" s="282" t="s">
        <v>15</v>
      </c>
      <c r="G345" s="42" t="s">
        <v>524</v>
      </c>
      <c r="I345" s="515" t="s">
        <v>924</v>
      </c>
    </row>
    <row r="346" spans="1:9" x14ac:dyDescent="0.2">
      <c r="A346" s="86" t="s">
        <v>6388</v>
      </c>
      <c r="B346" s="763" t="s">
        <v>165</v>
      </c>
      <c r="D346" s="86" t="s">
        <v>32</v>
      </c>
      <c r="E346" s="86" t="s">
        <v>6384</v>
      </c>
      <c r="F346" s="282" t="s">
        <v>16</v>
      </c>
      <c r="G346" s="42" t="s">
        <v>524</v>
      </c>
      <c r="I346" s="515" t="s">
        <v>925</v>
      </c>
    </row>
    <row r="347" spans="1:9" x14ac:dyDescent="0.2">
      <c r="A347" s="86" t="s">
        <v>6388</v>
      </c>
      <c r="B347" s="763" t="s">
        <v>165</v>
      </c>
      <c r="D347" s="86" t="s">
        <v>32</v>
      </c>
      <c r="E347" s="86" t="s">
        <v>6384</v>
      </c>
      <c r="F347" s="282" t="s">
        <v>17</v>
      </c>
      <c r="G347" s="42" t="s">
        <v>524</v>
      </c>
      <c r="I347" s="515" t="s">
        <v>926</v>
      </c>
    </row>
    <row r="348" spans="1:9" x14ac:dyDescent="0.2">
      <c r="A348" s="86" t="s">
        <v>6388</v>
      </c>
      <c r="B348" s="763" t="s">
        <v>165</v>
      </c>
      <c r="D348" s="86" t="s">
        <v>32</v>
      </c>
      <c r="E348" s="86" t="s">
        <v>6384</v>
      </c>
      <c r="F348" s="282" t="s">
        <v>18</v>
      </c>
      <c r="G348" s="42" t="s">
        <v>524</v>
      </c>
      <c r="I348" s="515" t="s">
        <v>927</v>
      </c>
    </row>
    <row r="349" spans="1:9" x14ac:dyDescent="0.2">
      <c r="A349" s="86" t="s">
        <v>6388</v>
      </c>
      <c r="B349" s="763" t="s">
        <v>165</v>
      </c>
      <c r="D349" s="86" t="s">
        <v>32</v>
      </c>
      <c r="E349" s="86" t="s">
        <v>6384</v>
      </c>
      <c r="F349" s="282" t="s">
        <v>19</v>
      </c>
      <c r="G349" s="42" t="s">
        <v>524</v>
      </c>
      <c r="I349" s="515" t="s">
        <v>928</v>
      </c>
    </row>
    <row r="350" spans="1:9" x14ac:dyDescent="0.2">
      <c r="A350" s="86" t="s">
        <v>6388</v>
      </c>
      <c r="B350" s="763" t="s">
        <v>165</v>
      </c>
      <c r="D350" s="86" t="s">
        <v>32</v>
      </c>
      <c r="E350" s="86" t="s">
        <v>6384</v>
      </c>
      <c r="F350" s="282" t="s">
        <v>20</v>
      </c>
      <c r="G350" s="42" t="s">
        <v>524</v>
      </c>
      <c r="I350" s="515" t="s">
        <v>929</v>
      </c>
    </row>
    <row r="351" spans="1:9" x14ac:dyDescent="0.2">
      <c r="A351" s="86" t="s">
        <v>6388</v>
      </c>
      <c r="B351" s="763" t="s">
        <v>165</v>
      </c>
      <c r="D351" s="86" t="s">
        <v>32</v>
      </c>
      <c r="E351" s="86" t="s">
        <v>6384</v>
      </c>
      <c r="F351" s="282" t="s">
        <v>21</v>
      </c>
      <c r="G351" s="42" t="s">
        <v>524</v>
      </c>
      <c r="I351" s="515" t="s">
        <v>930</v>
      </c>
    </row>
    <row r="352" spans="1:9" x14ac:dyDescent="0.2">
      <c r="A352" s="86" t="s">
        <v>6388</v>
      </c>
      <c r="B352" s="763" t="s">
        <v>165</v>
      </c>
      <c r="D352" s="86" t="s">
        <v>32</v>
      </c>
      <c r="E352" s="86" t="s">
        <v>6384</v>
      </c>
      <c r="F352" s="282" t="s">
        <v>22</v>
      </c>
      <c r="G352" s="42" t="s">
        <v>524</v>
      </c>
      <c r="I352" s="515" t="s">
        <v>931</v>
      </c>
    </row>
    <row r="353" spans="1:9" x14ac:dyDescent="0.2">
      <c r="A353" s="86" t="s">
        <v>6388</v>
      </c>
      <c r="B353" s="763" t="s">
        <v>165</v>
      </c>
      <c r="D353" s="86" t="s">
        <v>32</v>
      </c>
      <c r="E353" s="86" t="s">
        <v>6384</v>
      </c>
      <c r="F353" s="282" t="s">
        <v>23</v>
      </c>
      <c r="G353" s="42" t="s">
        <v>524</v>
      </c>
      <c r="I353" s="515" t="s">
        <v>932</v>
      </c>
    </row>
    <row r="354" spans="1:9" x14ac:dyDescent="0.2">
      <c r="A354" s="86" t="s">
        <v>6388</v>
      </c>
      <c r="B354" s="763" t="s">
        <v>165</v>
      </c>
      <c r="D354" s="86" t="s">
        <v>32</v>
      </c>
      <c r="E354" s="86" t="s">
        <v>6384</v>
      </c>
      <c r="F354" s="282" t="s">
        <v>474</v>
      </c>
      <c r="G354" s="42" t="s">
        <v>524</v>
      </c>
      <c r="I354" s="515" t="s">
        <v>933</v>
      </c>
    </row>
    <row r="355" spans="1:9" x14ac:dyDescent="0.2">
      <c r="A355" s="86" t="s">
        <v>6388</v>
      </c>
      <c r="B355" s="763" t="s">
        <v>165</v>
      </c>
      <c r="D355" s="86" t="s">
        <v>32</v>
      </c>
      <c r="E355" s="86" t="s">
        <v>6384</v>
      </c>
      <c r="F355" s="282" t="s">
        <v>475</v>
      </c>
      <c r="G355" s="42" t="s">
        <v>524</v>
      </c>
      <c r="I355" s="515" t="s">
        <v>934</v>
      </c>
    </row>
    <row r="356" spans="1:9" x14ac:dyDescent="0.2">
      <c r="A356" s="86" t="s">
        <v>6388</v>
      </c>
      <c r="B356" s="763" t="s">
        <v>165</v>
      </c>
      <c r="D356" s="86" t="s">
        <v>32</v>
      </c>
      <c r="E356" s="86" t="s">
        <v>6384</v>
      </c>
      <c r="F356" s="282" t="s">
        <v>24</v>
      </c>
      <c r="G356" s="42" t="s">
        <v>524</v>
      </c>
      <c r="I356" s="515" t="s">
        <v>935</v>
      </c>
    </row>
    <row r="357" spans="1:9" x14ac:dyDescent="0.2">
      <c r="A357" s="86" t="s">
        <v>6388</v>
      </c>
      <c r="B357" s="763" t="s">
        <v>165</v>
      </c>
      <c r="D357" s="86" t="s">
        <v>32</v>
      </c>
      <c r="E357" s="86" t="s">
        <v>6384</v>
      </c>
      <c r="F357" s="282" t="s">
        <v>25</v>
      </c>
      <c r="G357" s="42" t="s">
        <v>524</v>
      </c>
      <c r="I357" s="515" t="s">
        <v>936</v>
      </c>
    </row>
    <row r="358" spans="1:9" x14ac:dyDescent="0.2">
      <c r="A358" s="86" t="s">
        <v>6388</v>
      </c>
      <c r="B358" s="763" t="s">
        <v>165</v>
      </c>
      <c r="D358" s="86" t="s">
        <v>32</v>
      </c>
      <c r="E358" s="86" t="s">
        <v>6384</v>
      </c>
      <c r="F358" s="282" t="s">
        <v>476</v>
      </c>
      <c r="G358" s="42" t="s">
        <v>524</v>
      </c>
      <c r="I358" s="515" t="s">
        <v>937</v>
      </c>
    </row>
    <row r="359" spans="1:9" x14ac:dyDescent="0.2">
      <c r="A359" s="86" t="s">
        <v>6388</v>
      </c>
      <c r="B359" s="763" t="s">
        <v>165</v>
      </c>
      <c r="D359" s="86" t="s">
        <v>32</v>
      </c>
      <c r="E359" s="86" t="s">
        <v>6384</v>
      </c>
      <c r="F359" s="282" t="s">
        <v>477</v>
      </c>
      <c r="G359" s="42" t="s">
        <v>524</v>
      </c>
      <c r="I359" s="515" t="s">
        <v>938</v>
      </c>
    </row>
    <row r="360" spans="1:9" x14ac:dyDescent="0.2">
      <c r="A360" s="86" t="s">
        <v>6388</v>
      </c>
      <c r="B360" s="763" t="s">
        <v>165</v>
      </c>
      <c r="D360" s="86" t="s">
        <v>32</v>
      </c>
      <c r="E360" s="86" t="s">
        <v>6384</v>
      </c>
      <c r="F360" s="282" t="s">
        <v>26</v>
      </c>
      <c r="G360" s="42" t="s">
        <v>524</v>
      </c>
      <c r="I360" s="515" t="s">
        <v>939</v>
      </c>
    </row>
    <row r="361" spans="1:9" x14ac:dyDescent="0.2">
      <c r="A361" s="86" t="s">
        <v>6388</v>
      </c>
      <c r="B361" s="763" t="s">
        <v>165</v>
      </c>
      <c r="D361" s="86" t="s">
        <v>32</v>
      </c>
      <c r="E361" s="86" t="s">
        <v>6384</v>
      </c>
      <c r="F361" s="282" t="s">
        <v>478</v>
      </c>
      <c r="G361" s="28" t="s">
        <v>524</v>
      </c>
      <c r="I361" s="515" t="s">
        <v>940</v>
      </c>
    </row>
    <row r="362" spans="1:9" x14ac:dyDescent="0.2">
      <c r="A362" s="86" t="s">
        <v>6388</v>
      </c>
      <c r="B362" s="543" t="s">
        <v>165</v>
      </c>
      <c r="C362" s="547"/>
      <c r="D362" s="547" t="s">
        <v>32</v>
      </c>
      <c r="E362" s="547" t="s">
        <v>6384</v>
      </c>
      <c r="F362" s="538" t="s">
        <v>479</v>
      </c>
      <c r="G362" s="826" t="s">
        <v>524</v>
      </c>
      <c r="I362" s="515" t="s">
        <v>941</v>
      </c>
    </row>
    <row r="363" spans="1:9" x14ac:dyDescent="0.2">
      <c r="A363" s="86" t="s">
        <v>6388</v>
      </c>
      <c r="B363" s="541" t="s">
        <v>165</v>
      </c>
      <c r="C363" s="546"/>
      <c r="D363" s="546" t="s">
        <v>32</v>
      </c>
      <c r="E363" s="546" t="s">
        <v>6385</v>
      </c>
      <c r="F363" s="542" t="s">
        <v>7611</v>
      </c>
      <c r="G363" s="885" t="s">
        <v>524</v>
      </c>
      <c r="I363" s="515" t="s">
        <v>942</v>
      </c>
    </row>
    <row r="364" spans="1:9" x14ac:dyDescent="0.2">
      <c r="A364" s="86" t="s">
        <v>6388</v>
      </c>
      <c r="B364" s="763" t="s">
        <v>165</v>
      </c>
      <c r="D364" s="86" t="s">
        <v>32</v>
      </c>
      <c r="E364" s="86" t="s">
        <v>6385</v>
      </c>
      <c r="F364" s="282" t="s">
        <v>15</v>
      </c>
      <c r="G364" s="42" t="s">
        <v>524</v>
      </c>
      <c r="I364" s="515" t="s">
        <v>943</v>
      </c>
    </row>
    <row r="365" spans="1:9" x14ac:dyDescent="0.2">
      <c r="A365" s="86" t="s">
        <v>6388</v>
      </c>
      <c r="B365" s="763" t="s">
        <v>165</v>
      </c>
      <c r="D365" s="86" t="s">
        <v>32</v>
      </c>
      <c r="E365" s="86" t="s">
        <v>6385</v>
      </c>
      <c r="F365" s="282" t="s">
        <v>16</v>
      </c>
      <c r="G365" s="42" t="s">
        <v>524</v>
      </c>
      <c r="I365" s="515" t="s">
        <v>944</v>
      </c>
    </row>
    <row r="366" spans="1:9" x14ac:dyDescent="0.2">
      <c r="A366" s="86" t="s">
        <v>6388</v>
      </c>
      <c r="B366" s="763" t="s">
        <v>165</v>
      </c>
      <c r="D366" s="86" t="s">
        <v>32</v>
      </c>
      <c r="E366" s="86" t="s">
        <v>6385</v>
      </c>
      <c r="F366" s="282" t="s">
        <v>17</v>
      </c>
      <c r="G366" s="42" t="s">
        <v>524</v>
      </c>
      <c r="I366" s="515" t="s">
        <v>945</v>
      </c>
    </row>
    <row r="367" spans="1:9" x14ac:dyDescent="0.2">
      <c r="A367" s="86" t="s">
        <v>6388</v>
      </c>
      <c r="B367" s="763" t="s">
        <v>165</v>
      </c>
      <c r="D367" s="86" t="s">
        <v>32</v>
      </c>
      <c r="E367" s="86" t="s">
        <v>6385</v>
      </c>
      <c r="F367" s="282" t="s">
        <v>18</v>
      </c>
      <c r="G367" s="42" t="s">
        <v>524</v>
      </c>
      <c r="I367" s="515" t="s">
        <v>946</v>
      </c>
    </row>
    <row r="368" spans="1:9" x14ac:dyDescent="0.2">
      <c r="A368" s="86" t="s">
        <v>6388</v>
      </c>
      <c r="B368" s="763" t="s">
        <v>165</v>
      </c>
      <c r="D368" s="86" t="s">
        <v>32</v>
      </c>
      <c r="E368" s="86" t="s">
        <v>6385</v>
      </c>
      <c r="F368" s="282" t="s">
        <v>19</v>
      </c>
      <c r="G368" s="42" t="s">
        <v>524</v>
      </c>
      <c r="I368" s="515" t="s">
        <v>947</v>
      </c>
    </row>
    <row r="369" spans="1:9" x14ac:dyDescent="0.2">
      <c r="A369" s="86" t="s">
        <v>6388</v>
      </c>
      <c r="B369" s="763" t="s">
        <v>165</v>
      </c>
      <c r="D369" s="86" t="s">
        <v>32</v>
      </c>
      <c r="E369" s="86" t="s">
        <v>6385</v>
      </c>
      <c r="F369" s="282" t="s">
        <v>20</v>
      </c>
      <c r="G369" s="42" t="s">
        <v>524</v>
      </c>
      <c r="I369" s="515" t="s">
        <v>948</v>
      </c>
    </row>
    <row r="370" spans="1:9" x14ac:dyDescent="0.2">
      <c r="A370" s="86" t="s">
        <v>6388</v>
      </c>
      <c r="B370" s="763" t="s">
        <v>165</v>
      </c>
      <c r="D370" s="86" t="s">
        <v>32</v>
      </c>
      <c r="E370" s="86" t="s">
        <v>6385</v>
      </c>
      <c r="F370" s="282" t="s">
        <v>21</v>
      </c>
      <c r="G370" s="42" t="s">
        <v>524</v>
      </c>
      <c r="I370" s="515" t="s">
        <v>949</v>
      </c>
    </row>
    <row r="371" spans="1:9" x14ac:dyDescent="0.2">
      <c r="A371" s="86" t="s">
        <v>6388</v>
      </c>
      <c r="B371" s="763" t="s">
        <v>165</v>
      </c>
      <c r="D371" s="86" t="s">
        <v>32</v>
      </c>
      <c r="E371" s="86" t="s">
        <v>6385</v>
      </c>
      <c r="F371" s="282" t="s">
        <v>22</v>
      </c>
      <c r="G371" s="42" t="s">
        <v>524</v>
      </c>
      <c r="I371" s="515" t="s">
        <v>950</v>
      </c>
    </row>
    <row r="372" spans="1:9" x14ac:dyDescent="0.2">
      <c r="A372" s="86" t="s">
        <v>6388</v>
      </c>
      <c r="B372" s="763" t="s">
        <v>165</v>
      </c>
      <c r="D372" s="86" t="s">
        <v>32</v>
      </c>
      <c r="E372" s="86" t="s">
        <v>6385</v>
      </c>
      <c r="F372" s="282" t="s">
        <v>23</v>
      </c>
      <c r="G372" s="42" t="s">
        <v>524</v>
      </c>
      <c r="I372" s="515" t="s">
        <v>951</v>
      </c>
    </row>
    <row r="373" spans="1:9" x14ac:dyDescent="0.2">
      <c r="A373" s="86" t="s">
        <v>6388</v>
      </c>
      <c r="B373" s="763" t="s">
        <v>165</v>
      </c>
      <c r="D373" s="86" t="s">
        <v>32</v>
      </c>
      <c r="E373" s="86" t="s">
        <v>6385</v>
      </c>
      <c r="F373" s="282" t="s">
        <v>474</v>
      </c>
      <c r="G373" s="42" t="s">
        <v>524</v>
      </c>
      <c r="I373" s="515" t="s">
        <v>952</v>
      </c>
    </row>
    <row r="374" spans="1:9" x14ac:dyDescent="0.2">
      <c r="A374" s="86" t="s">
        <v>6388</v>
      </c>
      <c r="B374" s="763" t="s">
        <v>165</v>
      </c>
      <c r="D374" s="86" t="s">
        <v>32</v>
      </c>
      <c r="E374" s="86" t="s">
        <v>6385</v>
      </c>
      <c r="F374" s="282" t="s">
        <v>475</v>
      </c>
      <c r="G374" s="42" t="s">
        <v>524</v>
      </c>
      <c r="I374" s="515" t="s">
        <v>953</v>
      </c>
    </row>
    <row r="375" spans="1:9" x14ac:dyDescent="0.2">
      <c r="A375" s="86" t="s">
        <v>6388</v>
      </c>
      <c r="B375" s="763" t="s">
        <v>165</v>
      </c>
      <c r="D375" s="86" t="s">
        <v>32</v>
      </c>
      <c r="E375" s="86" t="s">
        <v>6385</v>
      </c>
      <c r="F375" s="282" t="s">
        <v>24</v>
      </c>
      <c r="G375" s="42" t="s">
        <v>524</v>
      </c>
      <c r="I375" s="515" t="s">
        <v>954</v>
      </c>
    </row>
    <row r="376" spans="1:9" x14ac:dyDescent="0.2">
      <c r="A376" s="86" t="s">
        <v>6388</v>
      </c>
      <c r="B376" s="763" t="s">
        <v>165</v>
      </c>
      <c r="D376" s="86" t="s">
        <v>32</v>
      </c>
      <c r="E376" s="86" t="s">
        <v>6385</v>
      </c>
      <c r="F376" s="282" t="s">
        <v>25</v>
      </c>
      <c r="G376" s="42" t="s">
        <v>524</v>
      </c>
      <c r="I376" s="515" t="s">
        <v>955</v>
      </c>
    </row>
    <row r="377" spans="1:9" x14ac:dyDescent="0.2">
      <c r="A377" s="86" t="s">
        <v>6388</v>
      </c>
      <c r="B377" s="763" t="s">
        <v>165</v>
      </c>
      <c r="D377" s="86" t="s">
        <v>32</v>
      </c>
      <c r="E377" s="86" t="s">
        <v>6385</v>
      </c>
      <c r="F377" s="282" t="s">
        <v>476</v>
      </c>
      <c r="G377" s="42" t="s">
        <v>524</v>
      </c>
      <c r="I377" s="515" t="s">
        <v>956</v>
      </c>
    </row>
    <row r="378" spans="1:9" x14ac:dyDescent="0.2">
      <c r="A378" s="86" t="s">
        <v>6388</v>
      </c>
      <c r="B378" s="763" t="s">
        <v>165</v>
      </c>
      <c r="D378" s="86" t="s">
        <v>32</v>
      </c>
      <c r="E378" s="86" t="s">
        <v>6385</v>
      </c>
      <c r="F378" s="282" t="s">
        <v>477</v>
      </c>
      <c r="G378" s="42" t="s">
        <v>524</v>
      </c>
      <c r="I378" s="515" t="s">
        <v>957</v>
      </c>
    </row>
    <row r="379" spans="1:9" x14ac:dyDescent="0.2">
      <c r="A379" s="86" t="s">
        <v>6388</v>
      </c>
      <c r="B379" s="763" t="s">
        <v>165</v>
      </c>
      <c r="D379" s="86" t="s">
        <v>32</v>
      </c>
      <c r="E379" s="86" t="s">
        <v>6385</v>
      </c>
      <c r="F379" s="282" t="s">
        <v>26</v>
      </c>
      <c r="G379" s="42" t="s">
        <v>524</v>
      </c>
      <c r="I379" s="515" t="s">
        <v>958</v>
      </c>
    </row>
    <row r="380" spans="1:9" x14ac:dyDescent="0.2">
      <c r="A380" s="86" t="s">
        <v>6388</v>
      </c>
      <c r="B380" s="763" t="s">
        <v>165</v>
      </c>
      <c r="D380" s="86" t="s">
        <v>32</v>
      </c>
      <c r="E380" s="86" t="s">
        <v>6385</v>
      </c>
      <c r="F380" s="282" t="s">
        <v>478</v>
      </c>
      <c r="G380" s="28" t="s">
        <v>524</v>
      </c>
      <c r="I380" s="515" t="s">
        <v>959</v>
      </c>
    </row>
    <row r="381" spans="1:9" x14ac:dyDescent="0.2">
      <c r="A381" s="86" t="s">
        <v>6388</v>
      </c>
      <c r="B381" s="543" t="s">
        <v>165</v>
      </c>
      <c r="C381" s="547"/>
      <c r="D381" s="547" t="s">
        <v>32</v>
      </c>
      <c r="E381" s="547" t="s">
        <v>6385</v>
      </c>
      <c r="F381" s="538" t="s">
        <v>479</v>
      </c>
      <c r="G381" s="826" t="s">
        <v>524</v>
      </c>
      <c r="I381" s="515" t="s">
        <v>960</v>
      </c>
    </row>
    <row r="382" spans="1:9" x14ac:dyDescent="0.2">
      <c r="A382" s="86" t="s">
        <v>6388</v>
      </c>
      <c r="B382" s="541" t="s">
        <v>165</v>
      </c>
      <c r="C382" s="546"/>
      <c r="D382" s="546" t="s">
        <v>32</v>
      </c>
      <c r="E382" s="546" t="s">
        <v>6386</v>
      </c>
      <c r="F382" s="542" t="s">
        <v>7611</v>
      </c>
      <c r="G382" s="885" t="s">
        <v>524</v>
      </c>
      <c r="I382" s="515" t="s">
        <v>961</v>
      </c>
    </row>
    <row r="383" spans="1:9" x14ac:dyDescent="0.2">
      <c r="A383" s="86" t="s">
        <v>6388</v>
      </c>
      <c r="B383" s="763" t="s">
        <v>165</v>
      </c>
      <c r="D383" s="86" t="s">
        <v>32</v>
      </c>
      <c r="E383" s="86" t="s">
        <v>6386</v>
      </c>
      <c r="F383" s="282" t="s">
        <v>15</v>
      </c>
      <c r="G383" s="42" t="s">
        <v>524</v>
      </c>
      <c r="I383" s="515" t="s">
        <v>962</v>
      </c>
    </row>
    <row r="384" spans="1:9" x14ac:dyDescent="0.2">
      <c r="A384" s="86" t="s">
        <v>6388</v>
      </c>
      <c r="B384" s="763" t="s">
        <v>165</v>
      </c>
      <c r="D384" s="86" t="s">
        <v>32</v>
      </c>
      <c r="E384" s="86" t="s">
        <v>6386</v>
      </c>
      <c r="F384" s="282" t="s">
        <v>16</v>
      </c>
      <c r="G384" s="42" t="s">
        <v>524</v>
      </c>
      <c r="I384" s="515" t="s">
        <v>963</v>
      </c>
    </row>
    <row r="385" spans="1:9" x14ac:dyDescent="0.2">
      <c r="A385" s="86" t="s">
        <v>6388</v>
      </c>
      <c r="B385" s="763" t="s">
        <v>165</v>
      </c>
      <c r="D385" s="86" t="s">
        <v>32</v>
      </c>
      <c r="E385" s="86" t="s">
        <v>6386</v>
      </c>
      <c r="F385" s="282" t="s">
        <v>17</v>
      </c>
      <c r="G385" s="42" t="s">
        <v>524</v>
      </c>
      <c r="I385" s="515" t="s">
        <v>964</v>
      </c>
    </row>
    <row r="386" spans="1:9" x14ac:dyDescent="0.2">
      <c r="A386" s="86" t="s">
        <v>6388</v>
      </c>
      <c r="B386" s="763" t="s">
        <v>165</v>
      </c>
      <c r="D386" s="86" t="s">
        <v>32</v>
      </c>
      <c r="E386" s="86" t="s">
        <v>6386</v>
      </c>
      <c r="F386" s="282" t="s">
        <v>18</v>
      </c>
      <c r="G386" s="42" t="s">
        <v>524</v>
      </c>
      <c r="I386" s="515" t="s">
        <v>965</v>
      </c>
    </row>
    <row r="387" spans="1:9" x14ac:dyDescent="0.2">
      <c r="A387" s="86" t="s">
        <v>6388</v>
      </c>
      <c r="B387" s="763" t="s">
        <v>165</v>
      </c>
      <c r="D387" s="86" t="s">
        <v>32</v>
      </c>
      <c r="E387" s="86" t="s">
        <v>6386</v>
      </c>
      <c r="F387" s="282" t="s">
        <v>19</v>
      </c>
      <c r="G387" s="42" t="s">
        <v>524</v>
      </c>
      <c r="I387" s="515" t="s">
        <v>966</v>
      </c>
    </row>
    <row r="388" spans="1:9" x14ac:dyDescent="0.2">
      <c r="A388" s="86" t="s">
        <v>6388</v>
      </c>
      <c r="B388" s="763" t="s">
        <v>165</v>
      </c>
      <c r="D388" s="86" t="s">
        <v>32</v>
      </c>
      <c r="E388" s="86" t="s">
        <v>6386</v>
      </c>
      <c r="F388" s="282" t="s">
        <v>20</v>
      </c>
      <c r="G388" s="42" t="s">
        <v>524</v>
      </c>
      <c r="I388" s="515" t="s">
        <v>967</v>
      </c>
    </row>
    <row r="389" spans="1:9" x14ac:dyDescent="0.2">
      <c r="A389" s="86" t="s">
        <v>6388</v>
      </c>
      <c r="B389" s="763" t="s">
        <v>165</v>
      </c>
      <c r="D389" s="86" t="s">
        <v>32</v>
      </c>
      <c r="E389" s="86" t="s">
        <v>6386</v>
      </c>
      <c r="F389" s="282" t="s">
        <v>21</v>
      </c>
      <c r="G389" s="42" t="s">
        <v>524</v>
      </c>
      <c r="I389" s="515" t="s">
        <v>968</v>
      </c>
    </row>
    <row r="390" spans="1:9" x14ac:dyDescent="0.2">
      <c r="A390" s="86" t="s">
        <v>6388</v>
      </c>
      <c r="B390" s="763" t="s">
        <v>165</v>
      </c>
      <c r="D390" s="86" t="s">
        <v>32</v>
      </c>
      <c r="E390" s="86" t="s">
        <v>6386</v>
      </c>
      <c r="F390" s="282" t="s">
        <v>22</v>
      </c>
      <c r="G390" s="42" t="s">
        <v>524</v>
      </c>
      <c r="I390" s="515" t="s">
        <v>969</v>
      </c>
    </row>
    <row r="391" spans="1:9" x14ac:dyDescent="0.2">
      <c r="A391" s="86" t="s">
        <v>6388</v>
      </c>
      <c r="B391" s="763" t="s">
        <v>165</v>
      </c>
      <c r="D391" s="86" t="s">
        <v>32</v>
      </c>
      <c r="E391" s="86" t="s">
        <v>6386</v>
      </c>
      <c r="F391" s="282" t="s">
        <v>23</v>
      </c>
      <c r="G391" s="42" t="s">
        <v>524</v>
      </c>
      <c r="I391" s="515" t="s">
        <v>970</v>
      </c>
    </row>
    <row r="392" spans="1:9" x14ac:dyDescent="0.2">
      <c r="A392" s="86" t="s">
        <v>6388</v>
      </c>
      <c r="B392" s="763" t="s">
        <v>165</v>
      </c>
      <c r="D392" s="86" t="s">
        <v>32</v>
      </c>
      <c r="E392" s="86" t="s">
        <v>6386</v>
      </c>
      <c r="F392" s="282" t="s">
        <v>474</v>
      </c>
      <c r="G392" s="42" t="s">
        <v>524</v>
      </c>
      <c r="I392" s="515" t="s">
        <v>971</v>
      </c>
    </row>
    <row r="393" spans="1:9" x14ac:dyDescent="0.2">
      <c r="A393" s="86" t="s">
        <v>6388</v>
      </c>
      <c r="B393" s="763" t="s">
        <v>165</v>
      </c>
      <c r="D393" s="86" t="s">
        <v>32</v>
      </c>
      <c r="E393" s="86" t="s">
        <v>6386</v>
      </c>
      <c r="F393" s="282" t="s">
        <v>475</v>
      </c>
      <c r="G393" s="42" t="s">
        <v>524</v>
      </c>
      <c r="I393" s="515" t="s">
        <v>972</v>
      </c>
    </row>
    <row r="394" spans="1:9" x14ac:dyDescent="0.2">
      <c r="A394" s="86" t="s">
        <v>6388</v>
      </c>
      <c r="B394" s="763" t="s">
        <v>165</v>
      </c>
      <c r="D394" s="86" t="s">
        <v>32</v>
      </c>
      <c r="E394" s="86" t="s">
        <v>6386</v>
      </c>
      <c r="F394" s="282" t="s">
        <v>24</v>
      </c>
      <c r="G394" s="42" t="s">
        <v>524</v>
      </c>
      <c r="I394" s="515" t="s">
        <v>973</v>
      </c>
    </row>
    <row r="395" spans="1:9" x14ac:dyDescent="0.2">
      <c r="A395" s="86" t="s">
        <v>6388</v>
      </c>
      <c r="B395" s="763" t="s">
        <v>165</v>
      </c>
      <c r="D395" s="86" t="s">
        <v>32</v>
      </c>
      <c r="E395" s="86" t="s">
        <v>6386</v>
      </c>
      <c r="F395" s="282" t="s">
        <v>25</v>
      </c>
      <c r="G395" s="42" t="s">
        <v>524</v>
      </c>
      <c r="I395" s="515" t="s">
        <v>974</v>
      </c>
    </row>
    <row r="396" spans="1:9" x14ac:dyDescent="0.2">
      <c r="A396" s="86" t="s">
        <v>6388</v>
      </c>
      <c r="B396" s="763" t="s">
        <v>165</v>
      </c>
      <c r="D396" s="86" t="s">
        <v>32</v>
      </c>
      <c r="E396" s="86" t="s">
        <v>6386</v>
      </c>
      <c r="F396" s="282" t="s">
        <v>476</v>
      </c>
      <c r="G396" s="42" t="s">
        <v>524</v>
      </c>
      <c r="I396" s="515" t="s">
        <v>975</v>
      </c>
    </row>
    <row r="397" spans="1:9" x14ac:dyDescent="0.2">
      <c r="A397" s="86" t="s">
        <v>6388</v>
      </c>
      <c r="B397" s="763" t="s">
        <v>165</v>
      </c>
      <c r="D397" s="86" t="s">
        <v>32</v>
      </c>
      <c r="E397" s="86" t="s">
        <v>6386</v>
      </c>
      <c r="F397" s="282" t="s">
        <v>477</v>
      </c>
      <c r="G397" s="42" t="s">
        <v>524</v>
      </c>
      <c r="I397" s="515" t="s">
        <v>976</v>
      </c>
    </row>
    <row r="398" spans="1:9" x14ac:dyDescent="0.2">
      <c r="A398" s="86" t="s">
        <v>6388</v>
      </c>
      <c r="B398" s="763" t="s">
        <v>165</v>
      </c>
      <c r="D398" s="86" t="s">
        <v>32</v>
      </c>
      <c r="E398" s="86" t="s">
        <v>6386</v>
      </c>
      <c r="F398" s="282" t="s">
        <v>26</v>
      </c>
      <c r="G398" s="42" t="s">
        <v>524</v>
      </c>
      <c r="I398" s="515" t="s">
        <v>977</v>
      </c>
    </row>
    <row r="399" spans="1:9" x14ac:dyDescent="0.2">
      <c r="A399" s="86" t="s">
        <v>6388</v>
      </c>
      <c r="B399" s="763" t="s">
        <v>165</v>
      </c>
      <c r="D399" s="86" t="s">
        <v>32</v>
      </c>
      <c r="E399" s="86" t="s">
        <v>6386</v>
      </c>
      <c r="F399" s="282" t="s">
        <v>478</v>
      </c>
      <c r="G399" s="28" t="s">
        <v>524</v>
      </c>
      <c r="I399" s="515" t="s">
        <v>978</v>
      </c>
    </row>
    <row r="400" spans="1:9" x14ac:dyDescent="0.2">
      <c r="A400" s="86" t="s">
        <v>6388</v>
      </c>
      <c r="B400" s="543" t="s">
        <v>165</v>
      </c>
      <c r="C400" s="547"/>
      <c r="D400" s="547" t="s">
        <v>32</v>
      </c>
      <c r="E400" s="547" t="s">
        <v>6386</v>
      </c>
      <c r="F400" s="538" t="s">
        <v>479</v>
      </c>
      <c r="G400" s="826" t="s">
        <v>524</v>
      </c>
      <c r="I400" s="515" t="s">
        <v>979</v>
      </c>
    </row>
    <row r="401" spans="1:9" x14ac:dyDescent="0.2">
      <c r="A401" s="280" t="s">
        <v>6388</v>
      </c>
      <c r="B401" s="1176" t="s">
        <v>165</v>
      </c>
      <c r="C401" s="280"/>
      <c r="D401" s="280" t="s">
        <v>32</v>
      </c>
      <c r="E401" s="280"/>
      <c r="F401" s="1177" t="s">
        <v>20</v>
      </c>
      <c r="G401" s="834" t="s">
        <v>524</v>
      </c>
      <c r="H401" s="280"/>
      <c r="I401" s="1179" t="s">
        <v>7603</v>
      </c>
    </row>
    <row r="402" spans="1:9" x14ac:dyDescent="0.2">
      <c r="A402" s="280" t="s">
        <v>6388</v>
      </c>
      <c r="B402" s="1176" t="s">
        <v>165</v>
      </c>
      <c r="C402" s="280"/>
      <c r="D402" s="280" t="s">
        <v>32</v>
      </c>
      <c r="E402" s="280"/>
      <c r="F402" s="1177" t="s">
        <v>21</v>
      </c>
      <c r="G402" s="892" t="s">
        <v>524</v>
      </c>
      <c r="H402" s="280"/>
      <c r="I402" s="1179" t="s">
        <v>7604</v>
      </c>
    </row>
    <row r="403" spans="1:9" x14ac:dyDescent="0.2">
      <c r="A403" s="280" t="s">
        <v>6388</v>
      </c>
      <c r="B403" s="1176" t="s">
        <v>165</v>
      </c>
      <c r="C403" s="280"/>
      <c r="D403" s="280" t="s">
        <v>32</v>
      </c>
      <c r="E403" s="280"/>
      <c r="F403" s="1177" t="s">
        <v>474</v>
      </c>
      <c r="G403" s="892" t="s">
        <v>524</v>
      </c>
      <c r="H403" s="280"/>
      <c r="I403" s="1179" t="s">
        <v>7605</v>
      </c>
    </row>
    <row r="404" spans="1:9" x14ac:dyDescent="0.2">
      <c r="A404" s="280" t="s">
        <v>6388</v>
      </c>
      <c r="B404" s="1176" t="s">
        <v>165</v>
      </c>
      <c r="C404" s="280"/>
      <c r="D404" s="280" t="s">
        <v>32</v>
      </c>
      <c r="E404" s="280"/>
      <c r="F404" s="1177" t="s">
        <v>475</v>
      </c>
      <c r="G404" s="42" t="s">
        <v>524</v>
      </c>
      <c r="H404" s="280"/>
      <c r="I404" s="1179" t="s">
        <v>7606</v>
      </c>
    </row>
    <row r="405" spans="1:9" x14ac:dyDescent="0.2">
      <c r="A405" s="280" t="s">
        <v>6388</v>
      </c>
      <c r="B405" s="1176" t="s">
        <v>165</v>
      </c>
      <c r="C405" s="280"/>
      <c r="D405" s="280" t="s">
        <v>32</v>
      </c>
      <c r="E405" s="280"/>
      <c r="F405" s="1177" t="s">
        <v>476</v>
      </c>
      <c r="G405" s="42" t="s">
        <v>524</v>
      </c>
      <c r="H405" s="280"/>
      <c r="I405" s="1179" t="s">
        <v>7607</v>
      </c>
    </row>
    <row r="406" spans="1:9" x14ac:dyDescent="0.2">
      <c r="A406" s="280" t="s">
        <v>6388</v>
      </c>
      <c r="B406" s="1176" t="s">
        <v>165</v>
      </c>
      <c r="C406" s="280"/>
      <c r="D406" s="280" t="s">
        <v>32</v>
      </c>
      <c r="E406" s="280"/>
      <c r="F406" s="1177" t="s">
        <v>477</v>
      </c>
      <c r="G406" s="42" t="s">
        <v>524</v>
      </c>
      <c r="H406" s="280"/>
      <c r="I406" s="1179" t="s">
        <v>7608</v>
      </c>
    </row>
    <row r="407" spans="1:9" x14ac:dyDescent="0.2">
      <c r="A407" s="280" t="s">
        <v>6388</v>
      </c>
      <c r="B407" s="1176" t="s">
        <v>165</v>
      </c>
      <c r="C407" s="280"/>
      <c r="D407" s="280" t="s">
        <v>32</v>
      </c>
      <c r="E407" s="280"/>
      <c r="F407" s="1177" t="s">
        <v>478</v>
      </c>
      <c r="G407" s="42" t="s">
        <v>524</v>
      </c>
      <c r="H407" s="280"/>
      <c r="I407" s="1179" t="s">
        <v>7609</v>
      </c>
    </row>
    <row r="408" spans="1:9" x14ac:dyDescent="0.2">
      <c r="A408" s="280" t="s">
        <v>6388</v>
      </c>
      <c r="B408" s="1176" t="s">
        <v>165</v>
      </c>
      <c r="C408" s="280"/>
      <c r="D408" s="280" t="s">
        <v>32</v>
      </c>
      <c r="E408" s="280"/>
      <c r="F408" s="1178" t="s">
        <v>479</v>
      </c>
      <c r="G408" s="892" t="s">
        <v>524</v>
      </c>
      <c r="H408" s="280"/>
      <c r="I408" s="1179" t="s">
        <v>7610</v>
      </c>
    </row>
    <row r="409" spans="1:9" x14ac:dyDescent="0.2">
      <c r="A409" s="86" t="s">
        <v>6388</v>
      </c>
      <c r="B409" s="541" t="s">
        <v>165</v>
      </c>
      <c r="C409" s="546"/>
      <c r="D409" s="546" t="s">
        <v>32</v>
      </c>
      <c r="E409" s="546" t="s">
        <v>370</v>
      </c>
      <c r="F409" s="542" t="s">
        <v>7611</v>
      </c>
      <c r="G409" s="885" t="s">
        <v>524</v>
      </c>
      <c r="I409" s="515" t="s">
        <v>980</v>
      </c>
    </row>
    <row r="410" spans="1:9" x14ac:dyDescent="0.2">
      <c r="A410" s="86" t="s">
        <v>6388</v>
      </c>
      <c r="B410" s="763" t="s">
        <v>165</v>
      </c>
      <c r="D410" s="86" t="s">
        <v>32</v>
      </c>
      <c r="E410" s="86" t="s">
        <v>370</v>
      </c>
      <c r="F410" s="282" t="s">
        <v>15</v>
      </c>
      <c r="G410" s="42" t="s">
        <v>524</v>
      </c>
      <c r="I410" s="515" t="s">
        <v>981</v>
      </c>
    </row>
    <row r="411" spans="1:9" x14ac:dyDescent="0.2">
      <c r="A411" s="86" t="s">
        <v>6388</v>
      </c>
      <c r="B411" s="763" t="s">
        <v>165</v>
      </c>
      <c r="D411" s="86" t="s">
        <v>32</v>
      </c>
      <c r="E411" s="86" t="s">
        <v>370</v>
      </c>
      <c r="F411" s="282" t="s">
        <v>16</v>
      </c>
      <c r="G411" s="42" t="s">
        <v>524</v>
      </c>
      <c r="I411" s="515" t="s">
        <v>982</v>
      </c>
    </row>
    <row r="412" spans="1:9" x14ac:dyDescent="0.2">
      <c r="A412" s="86" t="s">
        <v>6388</v>
      </c>
      <c r="B412" s="763" t="s">
        <v>165</v>
      </c>
      <c r="D412" s="86" t="s">
        <v>32</v>
      </c>
      <c r="E412" s="86" t="s">
        <v>370</v>
      </c>
      <c r="F412" s="282" t="s">
        <v>17</v>
      </c>
      <c r="G412" s="42" t="s">
        <v>524</v>
      </c>
      <c r="I412" s="515" t="s">
        <v>983</v>
      </c>
    </row>
    <row r="413" spans="1:9" x14ac:dyDescent="0.2">
      <c r="A413" s="86" t="s">
        <v>6388</v>
      </c>
      <c r="B413" s="763" t="s">
        <v>165</v>
      </c>
      <c r="D413" s="86" t="s">
        <v>32</v>
      </c>
      <c r="E413" s="86" t="s">
        <v>370</v>
      </c>
      <c r="F413" s="282" t="s">
        <v>18</v>
      </c>
      <c r="G413" s="42" t="s">
        <v>524</v>
      </c>
      <c r="I413" s="515" t="s">
        <v>984</v>
      </c>
    </row>
    <row r="414" spans="1:9" x14ac:dyDescent="0.2">
      <c r="A414" s="86" t="s">
        <v>6388</v>
      </c>
      <c r="B414" s="763" t="s">
        <v>165</v>
      </c>
      <c r="D414" s="86" t="s">
        <v>32</v>
      </c>
      <c r="E414" s="86" t="s">
        <v>370</v>
      </c>
      <c r="F414" s="282" t="s">
        <v>19</v>
      </c>
      <c r="G414" s="42" t="s">
        <v>524</v>
      </c>
      <c r="I414" s="515" t="s">
        <v>985</v>
      </c>
    </row>
    <row r="415" spans="1:9" x14ac:dyDescent="0.2">
      <c r="A415" s="86" t="s">
        <v>6388</v>
      </c>
      <c r="B415" s="763" t="s">
        <v>165</v>
      </c>
      <c r="D415" s="86" t="s">
        <v>32</v>
      </c>
      <c r="E415" s="86" t="s">
        <v>370</v>
      </c>
      <c r="F415" s="282" t="s">
        <v>20</v>
      </c>
      <c r="G415" s="42" t="s">
        <v>524</v>
      </c>
      <c r="I415" s="515" t="s">
        <v>986</v>
      </c>
    </row>
    <row r="416" spans="1:9" x14ac:dyDescent="0.2">
      <c r="A416" s="86" t="s">
        <v>6388</v>
      </c>
      <c r="B416" s="763" t="s">
        <v>165</v>
      </c>
      <c r="D416" s="86" t="s">
        <v>32</v>
      </c>
      <c r="E416" s="86" t="s">
        <v>370</v>
      </c>
      <c r="F416" s="282" t="s">
        <v>21</v>
      </c>
      <c r="G416" s="42" t="s">
        <v>524</v>
      </c>
      <c r="I416" s="515" t="s">
        <v>987</v>
      </c>
    </row>
    <row r="417" spans="1:9" x14ac:dyDescent="0.2">
      <c r="A417" s="86" t="s">
        <v>6388</v>
      </c>
      <c r="B417" s="763" t="s">
        <v>165</v>
      </c>
      <c r="D417" s="86" t="s">
        <v>32</v>
      </c>
      <c r="E417" s="86" t="s">
        <v>370</v>
      </c>
      <c r="F417" s="282" t="s">
        <v>22</v>
      </c>
      <c r="G417" s="42" t="s">
        <v>524</v>
      </c>
      <c r="I417" s="515" t="s">
        <v>988</v>
      </c>
    </row>
    <row r="418" spans="1:9" x14ac:dyDescent="0.2">
      <c r="A418" s="86" t="s">
        <v>6388</v>
      </c>
      <c r="B418" s="763" t="s">
        <v>165</v>
      </c>
      <c r="D418" s="86" t="s">
        <v>32</v>
      </c>
      <c r="E418" s="86" t="s">
        <v>370</v>
      </c>
      <c r="F418" s="282" t="s">
        <v>23</v>
      </c>
      <c r="G418" s="42" t="s">
        <v>524</v>
      </c>
      <c r="I418" s="515" t="s">
        <v>989</v>
      </c>
    </row>
    <row r="419" spans="1:9" x14ac:dyDescent="0.2">
      <c r="A419" s="86" t="s">
        <v>6388</v>
      </c>
      <c r="B419" s="763" t="s">
        <v>165</v>
      </c>
      <c r="D419" s="86" t="s">
        <v>32</v>
      </c>
      <c r="E419" s="86" t="s">
        <v>370</v>
      </c>
      <c r="F419" s="282" t="s">
        <v>474</v>
      </c>
      <c r="G419" s="42" t="s">
        <v>524</v>
      </c>
      <c r="I419" s="515" t="s">
        <v>990</v>
      </c>
    </row>
    <row r="420" spans="1:9" x14ac:dyDescent="0.2">
      <c r="A420" s="86" t="s">
        <v>6388</v>
      </c>
      <c r="B420" s="763" t="s">
        <v>165</v>
      </c>
      <c r="D420" s="86" t="s">
        <v>32</v>
      </c>
      <c r="E420" s="86" t="s">
        <v>370</v>
      </c>
      <c r="F420" s="282" t="s">
        <v>475</v>
      </c>
      <c r="G420" s="42" t="s">
        <v>524</v>
      </c>
      <c r="I420" s="515" t="s">
        <v>991</v>
      </c>
    </row>
    <row r="421" spans="1:9" x14ac:dyDescent="0.2">
      <c r="A421" s="86" t="s">
        <v>6388</v>
      </c>
      <c r="B421" s="763" t="s">
        <v>165</v>
      </c>
      <c r="D421" s="86" t="s">
        <v>32</v>
      </c>
      <c r="E421" s="86" t="s">
        <v>370</v>
      </c>
      <c r="F421" s="282" t="s">
        <v>24</v>
      </c>
      <c r="G421" s="42" t="s">
        <v>524</v>
      </c>
      <c r="I421" s="515" t="s">
        <v>992</v>
      </c>
    </row>
    <row r="422" spans="1:9" x14ac:dyDescent="0.2">
      <c r="A422" s="86" t="s">
        <v>6388</v>
      </c>
      <c r="B422" s="763" t="s">
        <v>165</v>
      </c>
      <c r="D422" s="86" t="s">
        <v>32</v>
      </c>
      <c r="E422" s="86" t="s">
        <v>370</v>
      </c>
      <c r="F422" s="282" t="s">
        <v>25</v>
      </c>
      <c r="G422" s="42" t="s">
        <v>524</v>
      </c>
      <c r="I422" s="515" t="s">
        <v>993</v>
      </c>
    </row>
    <row r="423" spans="1:9" x14ac:dyDescent="0.2">
      <c r="A423" s="86" t="s">
        <v>6388</v>
      </c>
      <c r="B423" s="763" t="s">
        <v>165</v>
      </c>
      <c r="D423" s="86" t="s">
        <v>32</v>
      </c>
      <c r="E423" s="86" t="s">
        <v>370</v>
      </c>
      <c r="F423" s="282" t="s">
        <v>476</v>
      </c>
      <c r="G423" s="42" t="s">
        <v>524</v>
      </c>
      <c r="I423" s="515" t="s">
        <v>994</v>
      </c>
    </row>
    <row r="424" spans="1:9" x14ac:dyDescent="0.2">
      <c r="A424" s="86" t="s">
        <v>6388</v>
      </c>
      <c r="B424" s="763" t="s">
        <v>165</v>
      </c>
      <c r="D424" s="86" t="s">
        <v>32</v>
      </c>
      <c r="E424" s="86" t="s">
        <v>370</v>
      </c>
      <c r="F424" s="282" t="s">
        <v>477</v>
      </c>
      <c r="G424" s="42" t="s">
        <v>524</v>
      </c>
      <c r="I424" s="515" t="s">
        <v>995</v>
      </c>
    </row>
    <row r="425" spans="1:9" x14ac:dyDescent="0.2">
      <c r="A425" s="86" t="s">
        <v>6388</v>
      </c>
      <c r="B425" s="763" t="s">
        <v>165</v>
      </c>
      <c r="D425" s="86" t="s">
        <v>32</v>
      </c>
      <c r="E425" s="86" t="s">
        <v>370</v>
      </c>
      <c r="F425" s="282" t="s">
        <v>26</v>
      </c>
      <c r="G425" s="42" t="s">
        <v>524</v>
      </c>
      <c r="I425" s="515" t="s">
        <v>996</v>
      </c>
    </row>
    <row r="426" spans="1:9" x14ac:dyDescent="0.2">
      <c r="A426" s="86" t="s">
        <v>6388</v>
      </c>
      <c r="B426" s="763" t="s">
        <v>165</v>
      </c>
      <c r="D426" s="86" t="s">
        <v>32</v>
      </c>
      <c r="E426" s="86" t="s">
        <v>370</v>
      </c>
      <c r="F426" s="282" t="s">
        <v>478</v>
      </c>
      <c r="G426" s="28" t="s">
        <v>524</v>
      </c>
      <c r="I426" s="515" t="s">
        <v>997</v>
      </c>
    </row>
    <row r="427" spans="1:9" x14ac:dyDescent="0.2">
      <c r="A427" s="86" t="s">
        <v>6388</v>
      </c>
      <c r="B427" s="543" t="s">
        <v>165</v>
      </c>
      <c r="C427" s="547"/>
      <c r="D427" s="547" t="s">
        <v>32</v>
      </c>
      <c r="E427" s="547" t="s">
        <v>370</v>
      </c>
      <c r="F427" s="538" t="s">
        <v>479</v>
      </c>
      <c r="G427" s="826" t="s">
        <v>524</v>
      </c>
      <c r="I427" s="515" t="s">
        <v>998</v>
      </c>
    </row>
    <row r="428" spans="1:9" x14ac:dyDescent="0.2">
      <c r="A428" s="86" t="s">
        <v>6388</v>
      </c>
      <c r="B428" s="541" t="s">
        <v>165</v>
      </c>
      <c r="C428" s="546"/>
      <c r="D428" s="546" t="s">
        <v>33</v>
      </c>
      <c r="E428" s="546" t="s">
        <v>6383</v>
      </c>
      <c r="F428" s="542" t="s">
        <v>7611</v>
      </c>
      <c r="G428" s="832" t="s">
        <v>524</v>
      </c>
      <c r="I428" s="515" t="s">
        <v>999</v>
      </c>
    </row>
    <row r="429" spans="1:9" x14ac:dyDescent="0.2">
      <c r="A429" s="86" t="s">
        <v>6388</v>
      </c>
      <c r="B429" s="763" t="s">
        <v>165</v>
      </c>
      <c r="D429" s="86" t="s">
        <v>33</v>
      </c>
      <c r="E429" s="86" t="s">
        <v>6383</v>
      </c>
      <c r="F429" s="282" t="s">
        <v>15</v>
      </c>
      <c r="G429" s="830" t="s">
        <v>524</v>
      </c>
      <c r="I429" s="515" t="s">
        <v>1000</v>
      </c>
    </row>
    <row r="430" spans="1:9" x14ac:dyDescent="0.2">
      <c r="A430" s="86" t="s">
        <v>6388</v>
      </c>
      <c r="B430" s="763" t="s">
        <v>165</v>
      </c>
      <c r="D430" s="86" t="s">
        <v>33</v>
      </c>
      <c r="E430" s="86" t="s">
        <v>6383</v>
      </c>
      <c r="F430" s="282" t="s">
        <v>16</v>
      </c>
      <c r="G430" s="830" t="s">
        <v>524</v>
      </c>
      <c r="I430" s="515" t="s">
        <v>1001</v>
      </c>
    </row>
    <row r="431" spans="1:9" x14ac:dyDescent="0.2">
      <c r="A431" s="86" t="s">
        <v>6388</v>
      </c>
      <c r="B431" s="763" t="s">
        <v>165</v>
      </c>
      <c r="D431" s="86" t="s">
        <v>33</v>
      </c>
      <c r="E431" s="86" t="s">
        <v>6383</v>
      </c>
      <c r="F431" s="282" t="s">
        <v>17</v>
      </c>
      <c r="G431" s="830" t="s">
        <v>524</v>
      </c>
      <c r="I431" s="515" t="s">
        <v>1002</v>
      </c>
    </row>
    <row r="432" spans="1:9" x14ac:dyDescent="0.2">
      <c r="A432" s="86" t="s">
        <v>6388</v>
      </c>
      <c r="B432" s="763" t="s">
        <v>165</v>
      </c>
      <c r="D432" s="86" t="s">
        <v>33</v>
      </c>
      <c r="E432" s="86" t="s">
        <v>6383</v>
      </c>
      <c r="F432" s="282" t="s">
        <v>18</v>
      </c>
      <c r="G432" s="830" t="s">
        <v>524</v>
      </c>
      <c r="I432" s="515" t="s">
        <v>1003</v>
      </c>
    </row>
    <row r="433" spans="1:9" x14ac:dyDescent="0.2">
      <c r="A433" s="86" t="s">
        <v>6388</v>
      </c>
      <c r="B433" s="763" t="s">
        <v>165</v>
      </c>
      <c r="D433" s="86" t="s">
        <v>33</v>
      </c>
      <c r="E433" s="86" t="s">
        <v>6383</v>
      </c>
      <c r="F433" s="282" t="s">
        <v>19</v>
      </c>
      <c r="G433" s="830" t="s">
        <v>524</v>
      </c>
      <c r="I433" s="515" t="s">
        <v>1004</v>
      </c>
    </row>
    <row r="434" spans="1:9" x14ac:dyDescent="0.2">
      <c r="A434" s="86" t="s">
        <v>6388</v>
      </c>
      <c r="B434" s="763" t="s">
        <v>165</v>
      </c>
      <c r="D434" s="86" t="s">
        <v>33</v>
      </c>
      <c r="E434" s="86" t="s">
        <v>6383</v>
      </c>
      <c r="F434" s="282" t="s">
        <v>20</v>
      </c>
      <c r="G434" s="830" t="s">
        <v>524</v>
      </c>
      <c r="I434" s="515" t="s">
        <v>1005</v>
      </c>
    </row>
    <row r="435" spans="1:9" x14ac:dyDescent="0.2">
      <c r="A435" s="86" t="s">
        <v>6388</v>
      </c>
      <c r="B435" s="763" t="s">
        <v>165</v>
      </c>
      <c r="D435" s="86" t="s">
        <v>33</v>
      </c>
      <c r="E435" s="86" t="s">
        <v>6383</v>
      </c>
      <c r="F435" s="282" t="s">
        <v>21</v>
      </c>
      <c r="G435" s="830" t="s">
        <v>524</v>
      </c>
      <c r="I435" s="515" t="s">
        <v>1006</v>
      </c>
    </row>
    <row r="436" spans="1:9" x14ac:dyDescent="0.2">
      <c r="A436" s="86" t="s">
        <v>6388</v>
      </c>
      <c r="B436" s="763" t="s">
        <v>165</v>
      </c>
      <c r="D436" s="86" t="s">
        <v>33</v>
      </c>
      <c r="E436" s="86" t="s">
        <v>6383</v>
      </c>
      <c r="F436" s="282" t="s">
        <v>22</v>
      </c>
      <c r="G436" s="830" t="s">
        <v>524</v>
      </c>
      <c r="I436" s="515" t="s">
        <v>1007</v>
      </c>
    </row>
    <row r="437" spans="1:9" x14ac:dyDescent="0.2">
      <c r="A437" s="86" t="s">
        <v>6388</v>
      </c>
      <c r="B437" s="763" t="s">
        <v>165</v>
      </c>
      <c r="D437" s="86" t="s">
        <v>33</v>
      </c>
      <c r="E437" s="86" t="s">
        <v>6383</v>
      </c>
      <c r="F437" s="282" t="s">
        <v>23</v>
      </c>
      <c r="G437" s="830" t="s">
        <v>524</v>
      </c>
      <c r="I437" s="515" t="s">
        <v>1008</v>
      </c>
    </row>
    <row r="438" spans="1:9" x14ac:dyDescent="0.2">
      <c r="A438" s="86" t="s">
        <v>6388</v>
      </c>
      <c r="B438" s="763" t="s">
        <v>165</v>
      </c>
      <c r="D438" s="86" t="s">
        <v>33</v>
      </c>
      <c r="E438" s="86" t="s">
        <v>6383</v>
      </c>
      <c r="F438" s="282" t="s">
        <v>474</v>
      </c>
      <c r="G438" s="830" t="s">
        <v>524</v>
      </c>
      <c r="I438" s="515" t="s">
        <v>1009</v>
      </c>
    </row>
    <row r="439" spans="1:9" x14ac:dyDescent="0.2">
      <c r="A439" s="86" t="s">
        <v>6388</v>
      </c>
      <c r="B439" s="763" t="s">
        <v>165</v>
      </c>
      <c r="D439" s="86" t="s">
        <v>33</v>
      </c>
      <c r="E439" s="86" t="s">
        <v>6383</v>
      </c>
      <c r="F439" s="282" t="s">
        <v>475</v>
      </c>
      <c r="G439" s="830" t="s">
        <v>524</v>
      </c>
      <c r="I439" s="515" t="s">
        <v>1010</v>
      </c>
    </row>
    <row r="440" spans="1:9" x14ac:dyDescent="0.2">
      <c r="A440" s="86" t="s">
        <v>6388</v>
      </c>
      <c r="B440" s="763" t="s">
        <v>165</v>
      </c>
      <c r="D440" s="86" t="s">
        <v>33</v>
      </c>
      <c r="E440" s="86" t="s">
        <v>6383</v>
      </c>
      <c r="F440" s="282" t="s">
        <v>24</v>
      </c>
      <c r="G440" s="830" t="s">
        <v>524</v>
      </c>
      <c r="I440" s="515" t="s">
        <v>1011</v>
      </c>
    </row>
    <row r="441" spans="1:9" x14ac:dyDescent="0.2">
      <c r="A441" s="86" t="s">
        <v>6388</v>
      </c>
      <c r="B441" s="763" t="s">
        <v>165</v>
      </c>
      <c r="D441" s="86" t="s">
        <v>33</v>
      </c>
      <c r="E441" s="86" t="s">
        <v>6383</v>
      </c>
      <c r="F441" s="282" t="s">
        <v>25</v>
      </c>
      <c r="G441" s="830" t="s">
        <v>524</v>
      </c>
      <c r="I441" s="515" t="s">
        <v>1012</v>
      </c>
    </row>
    <row r="442" spans="1:9" x14ac:dyDescent="0.2">
      <c r="A442" s="86" t="s">
        <v>6388</v>
      </c>
      <c r="B442" s="763" t="s">
        <v>165</v>
      </c>
      <c r="D442" s="86" t="s">
        <v>33</v>
      </c>
      <c r="E442" s="86" t="s">
        <v>6383</v>
      </c>
      <c r="F442" s="282" t="s">
        <v>476</v>
      </c>
      <c r="G442" s="830" t="s">
        <v>524</v>
      </c>
      <c r="I442" s="515" t="s">
        <v>1013</v>
      </c>
    </row>
    <row r="443" spans="1:9" x14ac:dyDescent="0.2">
      <c r="A443" s="86" t="s">
        <v>6388</v>
      </c>
      <c r="B443" s="763" t="s">
        <v>165</v>
      </c>
      <c r="D443" s="86" t="s">
        <v>33</v>
      </c>
      <c r="E443" s="86" t="s">
        <v>6383</v>
      </c>
      <c r="F443" s="282" t="s">
        <v>477</v>
      </c>
      <c r="G443" s="830" t="s">
        <v>524</v>
      </c>
      <c r="I443" s="515" t="s">
        <v>1014</v>
      </c>
    </row>
    <row r="444" spans="1:9" x14ac:dyDescent="0.2">
      <c r="A444" s="86" t="s">
        <v>6388</v>
      </c>
      <c r="B444" s="763" t="s">
        <v>165</v>
      </c>
      <c r="D444" s="86" t="s">
        <v>33</v>
      </c>
      <c r="E444" s="86" t="s">
        <v>6383</v>
      </c>
      <c r="F444" s="282" t="s">
        <v>26</v>
      </c>
      <c r="G444" s="830" t="s">
        <v>524</v>
      </c>
      <c r="I444" s="515" t="s">
        <v>1015</v>
      </c>
    </row>
    <row r="445" spans="1:9" x14ac:dyDescent="0.2">
      <c r="A445" s="86" t="s">
        <v>6388</v>
      </c>
      <c r="B445" s="763" t="s">
        <v>165</v>
      </c>
      <c r="D445" s="86" t="s">
        <v>33</v>
      </c>
      <c r="E445" s="86" t="s">
        <v>6383</v>
      </c>
      <c r="F445" s="282" t="s">
        <v>478</v>
      </c>
      <c r="G445" s="830" t="s">
        <v>524</v>
      </c>
      <c r="I445" s="515" t="s">
        <v>1016</v>
      </c>
    </row>
    <row r="446" spans="1:9" x14ac:dyDescent="0.2">
      <c r="A446" s="86" t="s">
        <v>6388</v>
      </c>
      <c r="B446" s="763" t="s">
        <v>165</v>
      </c>
      <c r="D446" s="86" t="s">
        <v>33</v>
      </c>
      <c r="E446" s="86" t="s">
        <v>6383</v>
      </c>
      <c r="F446" s="282" t="s">
        <v>479</v>
      </c>
      <c r="G446" s="830" t="s">
        <v>524</v>
      </c>
      <c r="I446" s="515" t="s">
        <v>1017</v>
      </c>
    </row>
    <row r="447" spans="1:9" x14ac:dyDescent="0.2">
      <c r="A447" s="86" t="s">
        <v>6388</v>
      </c>
      <c r="B447" s="763" t="s">
        <v>165</v>
      </c>
      <c r="D447" s="86" t="s">
        <v>33</v>
      </c>
      <c r="E447" s="86" t="s">
        <v>6383</v>
      </c>
      <c r="F447" s="282" t="s">
        <v>434</v>
      </c>
      <c r="G447" s="830" t="s">
        <v>524</v>
      </c>
      <c r="I447" s="515" t="s">
        <v>1018</v>
      </c>
    </row>
    <row r="448" spans="1:9" x14ac:dyDescent="0.2">
      <c r="A448" s="86" t="s">
        <v>6388</v>
      </c>
      <c r="B448" s="763" t="s">
        <v>165</v>
      </c>
      <c r="D448" s="86" t="s">
        <v>33</v>
      </c>
      <c r="E448" s="86" t="s">
        <v>6383</v>
      </c>
      <c r="F448" s="282" t="s">
        <v>35</v>
      </c>
      <c r="G448" s="830" t="s">
        <v>524</v>
      </c>
      <c r="I448" s="515" t="s">
        <v>1019</v>
      </c>
    </row>
    <row r="449" spans="1:9" x14ac:dyDescent="0.2">
      <c r="A449" s="86" t="s">
        <v>6388</v>
      </c>
      <c r="B449" s="763" t="s">
        <v>165</v>
      </c>
      <c r="D449" s="86" t="s">
        <v>33</v>
      </c>
      <c r="E449" s="86" t="s">
        <v>6383</v>
      </c>
      <c r="F449" s="282" t="s">
        <v>447</v>
      </c>
      <c r="G449" s="830" t="s">
        <v>524</v>
      </c>
      <c r="I449" s="515" t="s">
        <v>1020</v>
      </c>
    </row>
    <row r="450" spans="1:9" x14ac:dyDescent="0.2">
      <c r="A450" s="86" t="s">
        <v>6388</v>
      </c>
      <c r="B450" s="763" t="s">
        <v>165</v>
      </c>
      <c r="D450" s="86" t="s">
        <v>33</v>
      </c>
      <c r="E450" s="86" t="s">
        <v>6383</v>
      </c>
      <c r="F450" s="282" t="s">
        <v>448</v>
      </c>
      <c r="G450" s="830" t="s">
        <v>524</v>
      </c>
      <c r="I450" s="515" t="s">
        <v>1021</v>
      </c>
    </row>
    <row r="451" spans="1:9" x14ac:dyDescent="0.2">
      <c r="A451" s="86" t="s">
        <v>6388</v>
      </c>
      <c r="B451" s="763" t="s">
        <v>165</v>
      </c>
      <c r="D451" s="86" t="s">
        <v>33</v>
      </c>
      <c r="E451" s="86" t="s">
        <v>6383</v>
      </c>
      <c r="F451" s="282" t="s">
        <v>449</v>
      </c>
      <c r="G451" s="830" t="s">
        <v>524</v>
      </c>
      <c r="I451" s="515" t="s">
        <v>1022</v>
      </c>
    </row>
    <row r="452" spans="1:9" x14ac:dyDescent="0.2">
      <c r="A452" s="86" t="s">
        <v>6388</v>
      </c>
      <c r="B452" s="763" t="s">
        <v>165</v>
      </c>
      <c r="D452" s="86" t="s">
        <v>33</v>
      </c>
      <c r="E452" s="86" t="s">
        <v>6383</v>
      </c>
      <c r="F452" s="282" t="s">
        <v>431</v>
      </c>
      <c r="G452" s="830" t="s">
        <v>524</v>
      </c>
      <c r="I452" s="515" t="s">
        <v>1023</v>
      </c>
    </row>
    <row r="453" spans="1:9" x14ac:dyDescent="0.2">
      <c r="A453" s="86" t="s">
        <v>6388</v>
      </c>
      <c r="B453" s="763" t="s">
        <v>165</v>
      </c>
      <c r="D453" s="86" t="s">
        <v>33</v>
      </c>
      <c r="E453" s="86" t="s">
        <v>6383</v>
      </c>
      <c r="F453" s="282" t="s">
        <v>432</v>
      </c>
      <c r="G453" s="830" t="s">
        <v>524</v>
      </c>
      <c r="I453" s="515" t="s">
        <v>1024</v>
      </c>
    </row>
    <row r="454" spans="1:9" x14ac:dyDescent="0.2">
      <c r="A454" s="86" t="s">
        <v>6388</v>
      </c>
      <c r="B454" s="543" t="s">
        <v>165</v>
      </c>
      <c r="C454" s="547"/>
      <c r="D454" s="547" t="s">
        <v>33</v>
      </c>
      <c r="E454" s="547" t="s">
        <v>6383</v>
      </c>
      <c r="F454" s="538" t="s">
        <v>433</v>
      </c>
      <c r="G454" s="833" t="s">
        <v>524</v>
      </c>
      <c r="I454" s="515" t="s">
        <v>1025</v>
      </c>
    </row>
    <row r="455" spans="1:9" x14ac:dyDescent="0.2">
      <c r="A455" s="86" t="s">
        <v>6388</v>
      </c>
      <c r="B455" s="541" t="s">
        <v>165</v>
      </c>
      <c r="C455" s="546"/>
      <c r="D455" s="546" t="s">
        <v>33</v>
      </c>
      <c r="E455" s="546" t="s">
        <v>6384</v>
      </c>
      <c r="F455" s="542" t="s">
        <v>7611</v>
      </c>
      <c r="G455" s="832" t="s">
        <v>524</v>
      </c>
      <c r="I455" s="515" t="s">
        <v>1026</v>
      </c>
    </row>
    <row r="456" spans="1:9" x14ac:dyDescent="0.2">
      <c r="A456" s="86" t="s">
        <v>6388</v>
      </c>
      <c r="B456" s="763" t="s">
        <v>165</v>
      </c>
      <c r="D456" s="86" t="s">
        <v>33</v>
      </c>
      <c r="E456" s="86" t="s">
        <v>6384</v>
      </c>
      <c r="F456" s="282" t="s">
        <v>15</v>
      </c>
      <c r="G456" s="830" t="s">
        <v>524</v>
      </c>
      <c r="I456" s="515" t="s">
        <v>1027</v>
      </c>
    </row>
    <row r="457" spans="1:9" x14ac:dyDescent="0.2">
      <c r="A457" s="86" t="s">
        <v>6388</v>
      </c>
      <c r="B457" s="763" t="s">
        <v>165</v>
      </c>
      <c r="D457" s="86" t="s">
        <v>33</v>
      </c>
      <c r="E457" s="86" t="s">
        <v>6384</v>
      </c>
      <c r="F457" s="282" t="s">
        <v>16</v>
      </c>
      <c r="G457" s="830" t="s">
        <v>524</v>
      </c>
      <c r="I457" s="515" t="s">
        <v>1028</v>
      </c>
    </row>
    <row r="458" spans="1:9" x14ac:dyDescent="0.2">
      <c r="A458" s="86" t="s">
        <v>6388</v>
      </c>
      <c r="B458" s="763" t="s">
        <v>165</v>
      </c>
      <c r="D458" s="86" t="s">
        <v>33</v>
      </c>
      <c r="E458" s="86" t="s">
        <v>6384</v>
      </c>
      <c r="F458" s="282" t="s">
        <v>17</v>
      </c>
      <c r="G458" s="830" t="s">
        <v>524</v>
      </c>
      <c r="I458" s="515" t="s">
        <v>1029</v>
      </c>
    </row>
    <row r="459" spans="1:9" x14ac:dyDescent="0.2">
      <c r="A459" s="86" t="s">
        <v>6388</v>
      </c>
      <c r="B459" s="763" t="s">
        <v>165</v>
      </c>
      <c r="D459" s="86" t="s">
        <v>33</v>
      </c>
      <c r="E459" s="86" t="s">
        <v>6384</v>
      </c>
      <c r="F459" s="282" t="s">
        <v>18</v>
      </c>
      <c r="G459" s="830" t="s">
        <v>524</v>
      </c>
      <c r="I459" s="515" t="s">
        <v>1030</v>
      </c>
    </row>
    <row r="460" spans="1:9" x14ac:dyDescent="0.2">
      <c r="A460" s="86" t="s">
        <v>6388</v>
      </c>
      <c r="B460" s="763" t="s">
        <v>165</v>
      </c>
      <c r="D460" s="86" t="s">
        <v>33</v>
      </c>
      <c r="E460" s="86" t="s">
        <v>6384</v>
      </c>
      <c r="F460" s="282" t="s">
        <v>19</v>
      </c>
      <c r="G460" s="830" t="s">
        <v>524</v>
      </c>
      <c r="I460" s="515" t="s">
        <v>1031</v>
      </c>
    </row>
    <row r="461" spans="1:9" x14ac:dyDescent="0.2">
      <c r="A461" s="86" t="s">
        <v>6388</v>
      </c>
      <c r="B461" s="763" t="s">
        <v>165</v>
      </c>
      <c r="D461" s="86" t="s">
        <v>33</v>
      </c>
      <c r="E461" s="86" t="s">
        <v>6384</v>
      </c>
      <c r="F461" s="282" t="s">
        <v>20</v>
      </c>
      <c r="G461" s="830" t="s">
        <v>524</v>
      </c>
      <c r="I461" s="515" t="s">
        <v>1032</v>
      </c>
    </row>
    <row r="462" spans="1:9" x14ac:dyDescent="0.2">
      <c r="A462" s="86" t="s">
        <v>6388</v>
      </c>
      <c r="B462" s="763" t="s">
        <v>165</v>
      </c>
      <c r="D462" s="86" t="s">
        <v>33</v>
      </c>
      <c r="E462" s="86" t="s">
        <v>6384</v>
      </c>
      <c r="F462" s="282" t="s">
        <v>21</v>
      </c>
      <c r="G462" s="830" t="s">
        <v>524</v>
      </c>
      <c r="I462" s="515" t="s">
        <v>1033</v>
      </c>
    </row>
    <row r="463" spans="1:9" x14ac:dyDescent="0.2">
      <c r="A463" s="86" t="s">
        <v>6388</v>
      </c>
      <c r="B463" s="763" t="s">
        <v>165</v>
      </c>
      <c r="D463" s="86" t="s">
        <v>33</v>
      </c>
      <c r="E463" s="86" t="s">
        <v>6384</v>
      </c>
      <c r="F463" s="282" t="s">
        <v>22</v>
      </c>
      <c r="G463" s="830" t="s">
        <v>524</v>
      </c>
      <c r="I463" s="515" t="s">
        <v>1034</v>
      </c>
    </row>
    <row r="464" spans="1:9" x14ac:dyDescent="0.2">
      <c r="A464" s="86" t="s">
        <v>6388</v>
      </c>
      <c r="B464" s="763" t="s">
        <v>165</v>
      </c>
      <c r="D464" s="86" t="s">
        <v>33</v>
      </c>
      <c r="E464" s="86" t="s">
        <v>6384</v>
      </c>
      <c r="F464" s="282" t="s">
        <v>23</v>
      </c>
      <c r="G464" s="830" t="s">
        <v>524</v>
      </c>
      <c r="I464" s="515" t="s">
        <v>1035</v>
      </c>
    </row>
    <row r="465" spans="1:9" x14ac:dyDescent="0.2">
      <c r="A465" s="86" t="s">
        <v>6388</v>
      </c>
      <c r="B465" s="763" t="s">
        <v>165</v>
      </c>
      <c r="D465" s="86" t="s">
        <v>33</v>
      </c>
      <c r="E465" s="86" t="s">
        <v>6384</v>
      </c>
      <c r="F465" s="282" t="s">
        <v>474</v>
      </c>
      <c r="G465" s="830" t="s">
        <v>524</v>
      </c>
      <c r="I465" s="515" t="s">
        <v>1036</v>
      </c>
    </row>
    <row r="466" spans="1:9" x14ac:dyDescent="0.2">
      <c r="A466" s="86" t="s">
        <v>6388</v>
      </c>
      <c r="B466" s="763" t="s">
        <v>165</v>
      </c>
      <c r="D466" s="86" t="s">
        <v>33</v>
      </c>
      <c r="E466" s="86" t="s">
        <v>6384</v>
      </c>
      <c r="F466" s="282" t="s">
        <v>475</v>
      </c>
      <c r="G466" s="830" t="s">
        <v>524</v>
      </c>
      <c r="I466" s="515" t="s">
        <v>1037</v>
      </c>
    </row>
    <row r="467" spans="1:9" x14ac:dyDescent="0.2">
      <c r="A467" s="86" t="s">
        <v>6388</v>
      </c>
      <c r="B467" s="763" t="s">
        <v>165</v>
      </c>
      <c r="D467" s="86" t="s">
        <v>33</v>
      </c>
      <c r="E467" s="86" t="s">
        <v>6384</v>
      </c>
      <c r="F467" s="282" t="s">
        <v>24</v>
      </c>
      <c r="G467" s="830" t="s">
        <v>524</v>
      </c>
      <c r="I467" s="515" t="s">
        <v>1038</v>
      </c>
    </row>
    <row r="468" spans="1:9" x14ac:dyDescent="0.2">
      <c r="A468" s="86" t="s">
        <v>6388</v>
      </c>
      <c r="B468" s="763" t="s">
        <v>165</v>
      </c>
      <c r="D468" s="86" t="s">
        <v>33</v>
      </c>
      <c r="E468" s="86" t="s">
        <v>6384</v>
      </c>
      <c r="F468" s="282" t="s">
        <v>25</v>
      </c>
      <c r="G468" s="830" t="s">
        <v>524</v>
      </c>
      <c r="I468" s="515" t="s">
        <v>1039</v>
      </c>
    </row>
    <row r="469" spans="1:9" x14ac:dyDescent="0.2">
      <c r="A469" s="86" t="s">
        <v>6388</v>
      </c>
      <c r="B469" s="763" t="s">
        <v>165</v>
      </c>
      <c r="D469" s="86" t="s">
        <v>33</v>
      </c>
      <c r="E469" s="86" t="s">
        <v>6384</v>
      </c>
      <c r="F469" s="282" t="s">
        <v>476</v>
      </c>
      <c r="G469" s="830" t="s">
        <v>524</v>
      </c>
      <c r="I469" s="515" t="s">
        <v>1040</v>
      </c>
    </row>
    <row r="470" spans="1:9" x14ac:dyDescent="0.2">
      <c r="A470" s="86" t="s">
        <v>6388</v>
      </c>
      <c r="B470" s="763" t="s">
        <v>165</v>
      </c>
      <c r="D470" s="86" t="s">
        <v>33</v>
      </c>
      <c r="E470" s="86" t="s">
        <v>6384</v>
      </c>
      <c r="F470" s="282" t="s">
        <v>477</v>
      </c>
      <c r="G470" s="830" t="s">
        <v>524</v>
      </c>
      <c r="I470" s="515" t="s">
        <v>1041</v>
      </c>
    </row>
    <row r="471" spans="1:9" x14ac:dyDescent="0.2">
      <c r="A471" s="86" t="s">
        <v>6388</v>
      </c>
      <c r="B471" s="763" t="s">
        <v>165</v>
      </c>
      <c r="D471" s="86" t="s">
        <v>33</v>
      </c>
      <c r="E471" s="86" t="s">
        <v>6384</v>
      </c>
      <c r="F471" s="282" t="s">
        <v>26</v>
      </c>
      <c r="G471" s="830" t="s">
        <v>524</v>
      </c>
      <c r="I471" s="515" t="s">
        <v>1042</v>
      </c>
    </row>
    <row r="472" spans="1:9" x14ac:dyDescent="0.2">
      <c r="A472" s="86" t="s">
        <v>6388</v>
      </c>
      <c r="B472" s="763" t="s">
        <v>165</v>
      </c>
      <c r="D472" s="86" t="s">
        <v>33</v>
      </c>
      <c r="E472" s="86" t="s">
        <v>6384</v>
      </c>
      <c r="F472" s="282" t="s">
        <v>478</v>
      </c>
      <c r="G472" s="830" t="s">
        <v>524</v>
      </c>
      <c r="I472" s="515" t="s">
        <v>1043</v>
      </c>
    </row>
    <row r="473" spans="1:9" x14ac:dyDescent="0.2">
      <c r="A473" s="86" t="s">
        <v>6388</v>
      </c>
      <c r="B473" s="763" t="s">
        <v>165</v>
      </c>
      <c r="D473" s="86" t="s">
        <v>33</v>
      </c>
      <c r="E473" s="86" t="s">
        <v>6384</v>
      </c>
      <c r="F473" s="282" t="s">
        <v>479</v>
      </c>
      <c r="G473" s="830" t="s">
        <v>524</v>
      </c>
      <c r="I473" s="515" t="s">
        <v>1044</v>
      </c>
    </row>
    <row r="474" spans="1:9" x14ac:dyDescent="0.2">
      <c r="A474" s="86" t="s">
        <v>6388</v>
      </c>
      <c r="B474" s="763" t="s">
        <v>165</v>
      </c>
      <c r="D474" s="86" t="s">
        <v>33</v>
      </c>
      <c r="E474" s="86" t="s">
        <v>6384</v>
      </c>
      <c r="F474" s="282" t="s">
        <v>434</v>
      </c>
      <c r="G474" s="830" t="s">
        <v>524</v>
      </c>
      <c r="I474" s="515" t="s">
        <v>1045</v>
      </c>
    </row>
    <row r="475" spans="1:9" x14ac:dyDescent="0.2">
      <c r="A475" s="86" t="s">
        <v>6388</v>
      </c>
      <c r="B475" s="763" t="s">
        <v>165</v>
      </c>
      <c r="D475" s="86" t="s">
        <v>33</v>
      </c>
      <c r="E475" s="86" t="s">
        <v>6384</v>
      </c>
      <c r="F475" s="282" t="s">
        <v>35</v>
      </c>
      <c r="G475" s="830" t="s">
        <v>524</v>
      </c>
      <c r="I475" s="515" t="s">
        <v>1046</v>
      </c>
    </row>
    <row r="476" spans="1:9" x14ac:dyDescent="0.2">
      <c r="A476" s="86" t="s">
        <v>6388</v>
      </c>
      <c r="B476" s="763" t="s">
        <v>165</v>
      </c>
      <c r="D476" s="86" t="s">
        <v>33</v>
      </c>
      <c r="E476" s="86" t="s">
        <v>6384</v>
      </c>
      <c r="F476" s="282" t="s">
        <v>447</v>
      </c>
      <c r="G476" s="830" t="s">
        <v>524</v>
      </c>
      <c r="I476" s="515" t="s">
        <v>1047</v>
      </c>
    </row>
    <row r="477" spans="1:9" x14ac:dyDescent="0.2">
      <c r="A477" s="86" t="s">
        <v>6388</v>
      </c>
      <c r="B477" s="763" t="s">
        <v>165</v>
      </c>
      <c r="D477" s="86" t="s">
        <v>33</v>
      </c>
      <c r="E477" s="86" t="s">
        <v>6384</v>
      </c>
      <c r="F477" s="282" t="s">
        <v>448</v>
      </c>
      <c r="G477" s="830" t="s">
        <v>524</v>
      </c>
      <c r="I477" s="515" t="s">
        <v>1048</v>
      </c>
    </row>
    <row r="478" spans="1:9" x14ac:dyDescent="0.2">
      <c r="A478" s="86" t="s">
        <v>6388</v>
      </c>
      <c r="B478" s="763" t="s">
        <v>165</v>
      </c>
      <c r="D478" s="86" t="s">
        <v>33</v>
      </c>
      <c r="E478" s="86" t="s">
        <v>6384</v>
      </c>
      <c r="F478" s="282" t="s">
        <v>449</v>
      </c>
      <c r="G478" s="830" t="s">
        <v>524</v>
      </c>
      <c r="I478" s="515" t="s">
        <v>1049</v>
      </c>
    </row>
    <row r="479" spans="1:9" x14ac:dyDescent="0.2">
      <c r="A479" s="86" t="s">
        <v>6388</v>
      </c>
      <c r="B479" s="763" t="s">
        <v>165</v>
      </c>
      <c r="D479" s="86" t="s">
        <v>33</v>
      </c>
      <c r="E479" s="86" t="s">
        <v>6384</v>
      </c>
      <c r="F479" s="282" t="s">
        <v>431</v>
      </c>
      <c r="G479" s="830" t="s">
        <v>524</v>
      </c>
      <c r="I479" s="515" t="s">
        <v>1050</v>
      </c>
    </row>
    <row r="480" spans="1:9" x14ac:dyDescent="0.2">
      <c r="A480" s="86" t="s">
        <v>6388</v>
      </c>
      <c r="B480" s="763" t="s">
        <v>165</v>
      </c>
      <c r="D480" s="86" t="s">
        <v>33</v>
      </c>
      <c r="E480" s="86" t="s">
        <v>6384</v>
      </c>
      <c r="F480" s="282" t="s">
        <v>432</v>
      </c>
      <c r="G480" s="830" t="s">
        <v>524</v>
      </c>
      <c r="I480" s="515" t="s">
        <v>1051</v>
      </c>
    </row>
    <row r="481" spans="1:9" x14ac:dyDescent="0.2">
      <c r="A481" s="86" t="s">
        <v>6388</v>
      </c>
      <c r="B481" s="543" t="s">
        <v>165</v>
      </c>
      <c r="C481" s="547"/>
      <c r="D481" s="547" t="s">
        <v>33</v>
      </c>
      <c r="E481" s="547" t="s">
        <v>6384</v>
      </c>
      <c r="F481" s="538" t="s">
        <v>433</v>
      </c>
      <c r="G481" s="833" t="s">
        <v>524</v>
      </c>
      <c r="I481" s="515" t="s">
        <v>1052</v>
      </c>
    </row>
    <row r="482" spans="1:9" x14ac:dyDescent="0.2">
      <c r="A482" s="86" t="s">
        <v>6388</v>
      </c>
      <c r="B482" s="541" t="s">
        <v>165</v>
      </c>
      <c r="C482" s="546"/>
      <c r="D482" s="546" t="s">
        <v>33</v>
      </c>
      <c r="E482" s="546" t="s">
        <v>6385</v>
      </c>
      <c r="F482" s="542" t="s">
        <v>7611</v>
      </c>
      <c r="G482" s="832" t="s">
        <v>524</v>
      </c>
      <c r="I482" s="515" t="s">
        <v>1053</v>
      </c>
    </row>
    <row r="483" spans="1:9" x14ac:dyDescent="0.2">
      <c r="A483" s="86" t="s">
        <v>6388</v>
      </c>
      <c r="B483" s="763" t="s">
        <v>165</v>
      </c>
      <c r="D483" s="86" t="s">
        <v>33</v>
      </c>
      <c r="E483" s="86" t="s">
        <v>6385</v>
      </c>
      <c r="F483" s="282" t="s">
        <v>15</v>
      </c>
      <c r="G483" s="830" t="s">
        <v>524</v>
      </c>
      <c r="I483" s="515" t="s">
        <v>1054</v>
      </c>
    </row>
    <row r="484" spans="1:9" x14ac:dyDescent="0.2">
      <c r="A484" s="86" t="s">
        <v>6388</v>
      </c>
      <c r="B484" s="763" t="s">
        <v>165</v>
      </c>
      <c r="D484" s="86" t="s">
        <v>33</v>
      </c>
      <c r="E484" s="86" t="s">
        <v>6385</v>
      </c>
      <c r="F484" s="282" t="s">
        <v>16</v>
      </c>
      <c r="G484" s="830" t="s">
        <v>524</v>
      </c>
      <c r="I484" s="515" t="s">
        <v>1055</v>
      </c>
    </row>
    <row r="485" spans="1:9" x14ac:dyDescent="0.2">
      <c r="A485" s="86" t="s">
        <v>6388</v>
      </c>
      <c r="B485" s="763" t="s">
        <v>165</v>
      </c>
      <c r="D485" s="86" t="s">
        <v>33</v>
      </c>
      <c r="E485" s="86" t="s">
        <v>6385</v>
      </c>
      <c r="F485" s="282" t="s">
        <v>17</v>
      </c>
      <c r="G485" s="830" t="s">
        <v>524</v>
      </c>
      <c r="I485" s="515" t="s">
        <v>1056</v>
      </c>
    </row>
    <row r="486" spans="1:9" x14ac:dyDescent="0.2">
      <c r="A486" s="86" t="s">
        <v>6388</v>
      </c>
      <c r="B486" s="763" t="s">
        <v>165</v>
      </c>
      <c r="D486" s="86" t="s">
        <v>33</v>
      </c>
      <c r="E486" s="86" t="s">
        <v>6385</v>
      </c>
      <c r="F486" s="282" t="s">
        <v>18</v>
      </c>
      <c r="G486" s="830" t="s">
        <v>524</v>
      </c>
      <c r="I486" s="515" t="s">
        <v>1057</v>
      </c>
    </row>
    <row r="487" spans="1:9" x14ac:dyDescent="0.2">
      <c r="A487" s="86" t="s">
        <v>6388</v>
      </c>
      <c r="B487" s="763" t="s">
        <v>165</v>
      </c>
      <c r="D487" s="86" t="s">
        <v>33</v>
      </c>
      <c r="E487" s="86" t="s">
        <v>6385</v>
      </c>
      <c r="F487" s="282" t="s">
        <v>19</v>
      </c>
      <c r="G487" s="830" t="s">
        <v>524</v>
      </c>
      <c r="I487" s="515" t="s">
        <v>1058</v>
      </c>
    </row>
    <row r="488" spans="1:9" x14ac:dyDescent="0.2">
      <c r="A488" s="86" t="s">
        <v>6388</v>
      </c>
      <c r="B488" s="763" t="s">
        <v>165</v>
      </c>
      <c r="D488" s="86" t="s">
        <v>33</v>
      </c>
      <c r="E488" s="86" t="s">
        <v>6385</v>
      </c>
      <c r="F488" s="282" t="s">
        <v>20</v>
      </c>
      <c r="G488" s="830" t="s">
        <v>524</v>
      </c>
      <c r="I488" s="515" t="s">
        <v>1059</v>
      </c>
    </row>
    <row r="489" spans="1:9" x14ac:dyDescent="0.2">
      <c r="A489" s="86" t="s">
        <v>6388</v>
      </c>
      <c r="B489" s="763" t="s">
        <v>165</v>
      </c>
      <c r="D489" s="86" t="s">
        <v>33</v>
      </c>
      <c r="E489" s="86" t="s">
        <v>6385</v>
      </c>
      <c r="F489" s="282" t="s">
        <v>21</v>
      </c>
      <c r="G489" s="830" t="s">
        <v>524</v>
      </c>
      <c r="I489" s="515" t="s">
        <v>1060</v>
      </c>
    </row>
    <row r="490" spans="1:9" x14ac:dyDescent="0.2">
      <c r="A490" s="86" t="s">
        <v>6388</v>
      </c>
      <c r="B490" s="763" t="s">
        <v>165</v>
      </c>
      <c r="D490" s="86" t="s">
        <v>33</v>
      </c>
      <c r="E490" s="86" t="s">
        <v>6385</v>
      </c>
      <c r="F490" s="282" t="s">
        <v>22</v>
      </c>
      <c r="G490" s="830" t="s">
        <v>524</v>
      </c>
      <c r="I490" s="515" t="s">
        <v>1061</v>
      </c>
    </row>
    <row r="491" spans="1:9" x14ac:dyDescent="0.2">
      <c r="A491" s="86" t="s">
        <v>6388</v>
      </c>
      <c r="B491" s="763" t="s">
        <v>165</v>
      </c>
      <c r="D491" s="86" t="s">
        <v>33</v>
      </c>
      <c r="E491" s="86" t="s">
        <v>6385</v>
      </c>
      <c r="F491" s="282" t="s">
        <v>23</v>
      </c>
      <c r="G491" s="830" t="s">
        <v>524</v>
      </c>
      <c r="I491" s="515" t="s">
        <v>1062</v>
      </c>
    </row>
    <row r="492" spans="1:9" x14ac:dyDescent="0.2">
      <c r="A492" s="86" t="s">
        <v>6388</v>
      </c>
      <c r="B492" s="763" t="s">
        <v>165</v>
      </c>
      <c r="D492" s="86" t="s">
        <v>33</v>
      </c>
      <c r="E492" s="86" t="s">
        <v>6385</v>
      </c>
      <c r="F492" s="282" t="s">
        <v>474</v>
      </c>
      <c r="G492" s="830" t="s">
        <v>524</v>
      </c>
      <c r="I492" s="515" t="s">
        <v>1063</v>
      </c>
    </row>
    <row r="493" spans="1:9" x14ac:dyDescent="0.2">
      <c r="A493" s="86" t="s">
        <v>6388</v>
      </c>
      <c r="B493" s="763" t="s">
        <v>165</v>
      </c>
      <c r="D493" s="86" t="s">
        <v>33</v>
      </c>
      <c r="E493" s="86" t="s">
        <v>6385</v>
      </c>
      <c r="F493" s="282" t="s">
        <v>475</v>
      </c>
      <c r="G493" s="830" t="s">
        <v>524</v>
      </c>
      <c r="I493" s="515" t="s">
        <v>1064</v>
      </c>
    </row>
    <row r="494" spans="1:9" x14ac:dyDescent="0.2">
      <c r="A494" s="86" t="s">
        <v>6388</v>
      </c>
      <c r="B494" s="763" t="s">
        <v>165</v>
      </c>
      <c r="D494" s="86" t="s">
        <v>33</v>
      </c>
      <c r="E494" s="86" t="s">
        <v>6385</v>
      </c>
      <c r="F494" s="282" t="s">
        <v>24</v>
      </c>
      <c r="G494" s="830" t="s">
        <v>524</v>
      </c>
      <c r="I494" s="515" t="s">
        <v>1065</v>
      </c>
    </row>
    <row r="495" spans="1:9" x14ac:dyDescent="0.2">
      <c r="A495" s="86" t="s">
        <v>6388</v>
      </c>
      <c r="B495" s="763" t="s">
        <v>165</v>
      </c>
      <c r="D495" s="86" t="s">
        <v>33</v>
      </c>
      <c r="E495" s="86" t="s">
        <v>6385</v>
      </c>
      <c r="F495" s="282" t="s">
        <v>25</v>
      </c>
      <c r="G495" s="830" t="s">
        <v>524</v>
      </c>
      <c r="I495" s="515" t="s">
        <v>1066</v>
      </c>
    </row>
    <row r="496" spans="1:9" x14ac:dyDescent="0.2">
      <c r="A496" s="86" t="s">
        <v>6388</v>
      </c>
      <c r="B496" s="763" t="s">
        <v>165</v>
      </c>
      <c r="D496" s="86" t="s">
        <v>33</v>
      </c>
      <c r="E496" s="86" t="s">
        <v>6385</v>
      </c>
      <c r="F496" s="282" t="s">
        <v>476</v>
      </c>
      <c r="G496" s="830" t="s">
        <v>524</v>
      </c>
      <c r="I496" s="515" t="s">
        <v>1067</v>
      </c>
    </row>
    <row r="497" spans="1:9" x14ac:dyDescent="0.2">
      <c r="A497" s="86" t="s">
        <v>6388</v>
      </c>
      <c r="B497" s="763" t="s">
        <v>165</v>
      </c>
      <c r="D497" s="86" t="s">
        <v>33</v>
      </c>
      <c r="E497" s="86" t="s">
        <v>6385</v>
      </c>
      <c r="F497" s="282" t="s">
        <v>477</v>
      </c>
      <c r="G497" s="830" t="s">
        <v>524</v>
      </c>
      <c r="I497" s="515" t="s">
        <v>1068</v>
      </c>
    </row>
    <row r="498" spans="1:9" x14ac:dyDescent="0.2">
      <c r="A498" s="86" t="s">
        <v>6388</v>
      </c>
      <c r="B498" s="763" t="s">
        <v>165</v>
      </c>
      <c r="D498" s="86" t="s">
        <v>33</v>
      </c>
      <c r="E498" s="86" t="s">
        <v>6385</v>
      </c>
      <c r="F498" s="282" t="s">
        <v>26</v>
      </c>
      <c r="G498" s="830" t="s">
        <v>524</v>
      </c>
      <c r="I498" s="515" t="s">
        <v>1069</v>
      </c>
    </row>
    <row r="499" spans="1:9" x14ac:dyDescent="0.2">
      <c r="A499" s="86" t="s">
        <v>6388</v>
      </c>
      <c r="B499" s="763" t="s">
        <v>165</v>
      </c>
      <c r="D499" s="86" t="s">
        <v>33</v>
      </c>
      <c r="E499" s="86" t="s">
        <v>6385</v>
      </c>
      <c r="F499" s="282" t="s">
        <v>478</v>
      </c>
      <c r="G499" s="830" t="s">
        <v>524</v>
      </c>
      <c r="I499" s="515" t="s">
        <v>1070</v>
      </c>
    </row>
    <row r="500" spans="1:9" x14ac:dyDescent="0.2">
      <c r="A500" s="86" t="s">
        <v>6388</v>
      </c>
      <c r="B500" s="763" t="s">
        <v>165</v>
      </c>
      <c r="D500" s="86" t="s">
        <v>33</v>
      </c>
      <c r="E500" s="86" t="s">
        <v>6385</v>
      </c>
      <c r="F500" s="282" t="s">
        <v>479</v>
      </c>
      <c r="G500" s="830" t="s">
        <v>524</v>
      </c>
      <c r="I500" s="515" t="s">
        <v>1071</v>
      </c>
    </row>
    <row r="501" spans="1:9" x14ac:dyDescent="0.2">
      <c r="A501" s="86" t="s">
        <v>6388</v>
      </c>
      <c r="B501" s="763" t="s">
        <v>165</v>
      </c>
      <c r="D501" s="86" t="s">
        <v>33</v>
      </c>
      <c r="E501" s="86" t="s">
        <v>6385</v>
      </c>
      <c r="F501" s="282" t="s">
        <v>434</v>
      </c>
      <c r="G501" s="830" t="s">
        <v>524</v>
      </c>
      <c r="I501" s="515" t="s">
        <v>1072</v>
      </c>
    </row>
    <row r="502" spans="1:9" x14ac:dyDescent="0.2">
      <c r="A502" s="86" t="s">
        <v>6388</v>
      </c>
      <c r="B502" s="763" t="s">
        <v>165</v>
      </c>
      <c r="D502" s="86" t="s">
        <v>33</v>
      </c>
      <c r="E502" s="86" t="s">
        <v>6385</v>
      </c>
      <c r="F502" s="282" t="s">
        <v>35</v>
      </c>
      <c r="G502" s="830" t="s">
        <v>524</v>
      </c>
      <c r="I502" s="515" t="s">
        <v>1073</v>
      </c>
    </row>
    <row r="503" spans="1:9" x14ac:dyDescent="0.2">
      <c r="A503" s="86" t="s">
        <v>6388</v>
      </c>
      <c r="B503" s="763" t="s">
        <v>165</v>
      </c>
      <c r="D503" s="86" t="s">
        <v>33</v>
      </c>
      <c r="E503" s="86" t="s">
        <v>6385</v>
      </c>
      <c r="F503" s="282" t="s">
        <v>447</v>
      </c>
      <c r="G503" s="830" t="s">
        <v>524</v>
      </c>
      <c r="I503" s="515" t="s">
        <v>1074</v>
      </c>
    </row>
    <row r="504" spans="1:9" x14ac:dyDescent="0.2">
      <c r="A504" s="86" t="s">
        <v>6388</v>
      </c>
      <c r="B504" s="763" t="s">
        <v>165</v>
      </c>
      <c r="D504" s="86" t="s">
        <v>33</v>
      </c>
      <c r="E504" s="86" t="s">
        <v>6385</v>
      </c>
      <c r="F504" s="282" t="s">
        <v>448</v>
      </c>
      <c r="G504" s="830" t="s">
        <v>524</v>
      </c>
      <c r="I504" s="515" t="s">
        <v>1075</v>
      </c>
    </row>
    <row r="505" spans="1:9" x14ac:dyDescent="0.2">
      <c r="A505" s="86" t="s">
        <v>6388</v>
      </c>
      <c r="B505" s="763" t="s">
        <v>165</v>
      </c>
      <c r="D505" s="86" t="s">
        <v>33</v>
      </c>
      <c r="E505" s="86" t="s">
        <v>6385</v>
      </c>
      <c r="F505" s="282" t="s">
        <v>449</v>
      </c>
      <c r="G505" s="830" t="s">
        <v>524</v>
      </c>
      <c r="I505" s="515" t="s">
        <v>1076</v>
      </c>
    </row>
    <row r="506" spans="1:9" x14ac:dyDescent="0.2">
      <c r="A506" s="86" t="s">
        <v>6388</v>
      </c>
      <c r="B506" s="763" t="s">
        <v>165</v>
      </c>
      <c r="D506" s="86" t="s">
        <v>33</v>
      </c>
      <c r="E506" s="86" t="s">
        <v>6385</v>
      </c>
      <c r="F506" s="282" t="s">
        <v>431</v>
      </c>
      <c r="G506" s="830" t="s">
        <v>524</v>
      </c>
      <c r="I506" s="515" t="s">
        <v>1077</v>
      </c>
    </row>
    <row r="507" spans="1:9" x14ac:dyDescent="0.2">
      <c r="A507" s="86" t="s">
        <v>6388</v>
      </c>
      <c r="B507" s="763" t="s">
        <v>165</v>
      </c>
      <c r="D507" s="86" t="s">
        <v>33</v>
      </c>
      <c r="E507" s="86" t="s">
        <v>6385</v>
      </c>
      <c r="F507" s="282" t="s">
        <v>432</v>
      </c>
      <c r="G507" s="830" t="s">
        <v>524</v>
      </c>
      <c r="I507" s="515" t="s">
        <v>1078</v>
      </c>
    </row>
    <row r="508" spans="1:9" x14ac:dyDescent="0.2">
      <c r="A508" s="86" t="s">
        <v>6388</v>
      </c>
      <c r="B508" s="543" t="s">
        <v>165</v>
      </c>
      <c r="C508" s="547"/>
      <c r="D508" s="547" t="s">
        <v>33</v>
      </c>
      <c r="E508" s="547" t="s">
        <v>6385</v>
      </c>
      <c r="F508" s="538" t="s">
        <v>433</v>
      </c>
      <c r="G508" s="833" t="s">
        <v>524</v>
      </c>
      <c r="I508" s="515" t="s">
        <v>1079</v>
      </c>
    </row>
    <row r="509" spans="1:9" x14ac:dyDescent="0.2">
      <c r="A509" s="86" t="s">
        <v>6388</v>
      </c>
      <c r="B509" s="541" t="s">
        <v>165</v>
      </c>
      <c r="C509" s="546"/>
      <c r="D509" s="546" t="s">
        <v>33</v>
      </c>
      <c r="E509" s="546" t="s">
        <v>6386</v>
      </c>
      <c r="F509" s="542" t="s">
        <v>7611</v>
      </c>
      <c r="G509" s="832" t="s">
        <v>524</v>
      </c>
      <c r="I509" s="515" t="s">
        <v>1080</v>
      </c>
    </row>
    <row r="510" spans="1:9" x14ac:dyDescent="0.2">
      <c r="A510" s="86" t="s">
        <v>6388</v>
      </c>
      <c r="B510" s="763" t="s">
        <v>165</v>
      </c>
      <c r="D510" s="86" t="s">
        <v>33</v>
      </c>
      <c r="E510" s="86" t="s">
        <v>6386</v>
      </c>
      <c r="F510" s="282" t="s">
        <v>15</v>
      </c>
      <c r="G510" s="830" t="s">
        <v>524</v>
      </c>
      <c r="I510" s="515" t="s">
        <v>1081</v>
      </c>
    </row>
    <row r="511" spans="1:9" x14ac:dyDescent="0.2">
      <c r="A511" s="86" t="s">
        <v>6388</v>
      </c>
      <c r="B511" s="763" t="s">
        <v>165</v>
      </c>
      <c r="D511" s="86" t="s">
        <v>33</v>
      </c>
      <c r="E511" s="86" t="s">
        <v>6386</v>
      </c>
      <c r="F511" s="282" t="s">
        <v>16</v>
      </c>
      <c r="G511" s="830" t="s">
        <v>524</v>
      </c>
      <c r="I511" s="515" t="s">
        <v>1082</v>
      </c>
    </row>
    <row r="512" spans="1:9" x14ac:dyDescent="0.2">
      <c r="A512" s="86" t="s">
        <v>6388</v>
      </c>
      <c r="B512" s="763" t="s">
        <v>165</v>
      </c>
      <c r="D512" s="86" t="s">
        <v>33</v>
      </c>
      <c r="E512" s="86" t="s">
        <v>6386</v>
      </c>
      <c r="F512" s="282" t="s">
        <v>17</v>
      </c>
      <c r="G512" s="830" t="s">
        <v>524</v>
      </c>
      <c r="I512" s="515" t="s">
        <v>1083</v>
      </c>
    </row>
    <row r="513" spans="1:9" x14ac:dyDescent="0.2">
      <c r="A513" s="86" t="s">
        <v>6388</v>
      </c>
      <c r="B513" s="763" t="s">
        <v>165</v>
      </c>
      <c r="D513" s="86" t="s">
        <v>33</v>
      </c>
      <c r="E513" s="86" t="s">
        <v>6386</v>
      </c>
      <c r="F513" s="282" t="s">
        <v>18</v>
      </c>
      <c r="G513" s="830" t="s">
        <v>524</v>
      </c>
      <c r="I513" s="515" t="s">
        <v>1084</v>
      </c>
    </row>
    <row r="514" spans="1:9" x14ac:dyDescent="0.2">
      <c r="A514" s="86" t="s">
        <v>6388</v>
      </c>
      <c r="B514" s="763" t="s">
        <v>165</v>
      </c>
      <c r="D514" s="86" t="s">
        <v>33</v>
      </c>
      <c r="E514" s="86" t="s">
        <v>6386</v>
      </c>
      <c r="F514" s="282" t="s">
        <v>19</v>
      </c>
      <c r="G514" s="830" t="s">
        <v>524</v>
      </c>
      <c r="I514" s="515" t="s">
        <v>1085</v>
      </c>
    </row>
    <row r="515" spans="1:9" x14ac:dyDescent="0.2">
      <c r="A515" s="86" t="s">
        <v>6388</v>
      </c>
      <c r="B515" s="763" t="s">
        <v>165</v>
      </c>
      <c r="D515" s="86" t="s">
        <v>33</v>
      </c>
      <c r="E515" s="86" t="s">
        <v>6386</v>
      </c>
      <c r="F515" s="282" t="s">
        <v>20</v>
      </c>
      <c r="G515" s="830" t="s">
        <v>524</v>
      </c>
      <c r="I515" s="515" t="s">
        <v>1086</v>
      </c>
    </row>
    <row r="516" spans="1:9" x14ac:dyDescent="0.2">
      <c r="A516" s="86" t="s">
        <v>6388</v>
      </c>
      <c r="B516" s="763" t="s">
        <v>165</v>
      </c>
      <c r="D516" s="86" t="s">
        <v>33</v>
      </c>
      <c r="E516" s="86" t="s">
        <v>6386</v>
      </c>
      <c r="F516" s="282" t="s">
        <v>21</v>
      </c>
      <c r="G516" s="830" t="s">
        <v>524</v>
      </c>
      <c r="I516" s="515" t="s">
        <v>1087</v>
      </c>
    </row>
    <row r="517" spans="1:9" x14ac:dyDescent="0.2">
      <c r="A517" s="86" t="s">
        <v>6388</v>
      </c>
      <c r="B517" s="763" t="s">
        <v>165</v>
      </c>
      <c r="D517" s="86" t="s">
        <v>33</v>
      </c>
      <c r="E517" s="86" t="s">
        <v>6386</v>
      </c>
      <c r="F517" s="282" t="s">
        <v>22</v>
      </c>
      <c r="G517" s="830" t="s">
        <v>524</v>
      </c>
      <c r="I517" s="515" t="s">
        <v>1088</v>
      </c>
    </row>
    <row r="518" spans="1:9" x14ac:dyDescent="0.2">
      <c r="A518" s="86" t="s">
        <v>6388</v>
      </c>
      <c r="B518" s="763" t="s">
        <v>165</v>
      </c>
      <c r="D518" s="86" t="s">
        <v>33</v>
      </c>
      <c r="E518" s="86" t="s">
        <v>6386</v>
      </c>
      <c r="F518" s="282" t="s">
        <v>23</v>
      </c>
      <c r="G518" s="830" t="s">
        <v>524</v>
      </c>
      <c r="I518" s="515" t="s">
        <v>1089</v>
      </c>
    </row>
    <row r="519" spans="1:9" x14ac:dyDescent="0.2">
      <c r="A519" s="86" t="s">
        <v>6388</v>
      </c>
      <c r="B519" s="763" t="s">
        <v>165</v>
      </c>
      <c r="D519" s="86" t="s">
        <v>33</v>
      </c>
      <c r="E519" s="86" t="s">
        <v>6386</v>
      </c>
      <c r="F519" s="282" t="s">
        <v>474</v>
      </c>
      <c r="G519" s="830" t="s">
        <v>524</v>
      </c>
      <c r="I519" s="515" t="s">
        <v>1090</v>
      </c>
    </row>
    <row r="520" spans="1:9" x14ac:dyDescent="0.2">
      <c r="A520" s="86" t="s">
        <v>6388</v>
      </c>
      <c r="B520" s="763" t="s">
        <v>165</v>
      </c>
      <c r="D520" s="86" t="s">
        <v>33</v>
      </c>
      <c r="E520" s="86" t="s">
        <v>6386</v>
      </c>
      <c r="F520" s="282" t="s">
        <v>475</v>
      </c>
      <c r="G520" s="830" t="s">
        <v>524</v>
      </c>
      <c r="I520" s="515" t="s">
        <v>1091</v>
      </c>
    </row>
    <row r="521" spans="1:9" x14ac:dyDescent="0.2">
      <c r="A521" s="86" t="s">
        <v>6388</v>
      </c>
      <c r="B521" s="763" t="s">
        <v>165</v>
      </c>
      <c r="D521" s="86" t="s">
        <v>33</v>
      </c>
      <c r="E521" s="86" t="s">
        <v>6386</v>
      </c>
      <c r="F521" s="282" t="s">
        <v>24</v>
      </c>
      <c r="G521" s="830" t="s">
        <v>524</v>
      </c>
      <c r="I521" s="515" t="s">
        <v>1092</v>
      </c>
    </row>
    <row r="522" spans="1:9" x14ac:dyDescent="0.2">
      <c r="A522" s="86" t="s">
        <v>6388</v>
      </c>
      <c r="B522" s="763" t="s">
        <v>165</v>
      </c>
      <c r="D522" s="86" t="s">
        <v>33</v>
      </c>
      <c r="E522" s="86" t="s">
        <v>6386</v>
      </c>
      <c r="F522" s="282" t="s">
        <v>25</v>
      </c>
      <c r="G522" s="830" t="s">
        <v>524</v>
      </c>
      <c r="I522" s="515" t="s">
        <v>1093</v>
      </c>
    </row>
    <row r="523" spans="1:9" x14ac:dyDescent="0.2">
      <c r="A523" s="86" t="s">
        <v>6388</v>
      </c>
      <c r="B523" s="763" t="s">
        <v>165</v>
      </c>
      <c r="D523" s="86" t="s">
        <v>33</v>
      </c>
      <c r="E523" s="86" t="s">
        <v>6386</v>
      </c>
      <c r="F523" s="282" t="s">
        <v>476</v>
      </c>
      <c r="G523" s="830" t="s">
        <v>524</v>
      </c>
      <c r="I523" s="515" t="s">
        <v>1094</v>
      </c>
    </row>
    <row r="524" spans="1:9" x14ac:dyDescent="0.2">
      <c r="A524" s="86" t="s">
        <v>6388</v>
      </c>
      <c r="B524" s="763" t="s">
        <v>165</v>
      </c>
      <c r="D524" s="86" t="s">
        <v>33</v>
      </c>
      <c r="E524" s="86" t="s">
        <v>6386</v>
      </c>
      <c r="F524" s="282" t="s">
        <v>477</v>
      </c>
      <c r="G524" s="830" t="s">
        <v>524</v>
      </c>
      <c r="I524" s="515" t="s">
        <v>1095</v>
      </c>
    </row>
    <row r="525" spans="1:9" x14ac:dyDescent="0.2">
      <c r="A525" s="86" t="s">
        <v>6388</v>
      </c>
      <c r="B525" s="763" t="s">
        <v>165</v>
      </c>
      <c r="D525" s="86" t="s">
        <v>33</v>
      </c>
      <c r="E525" s="86" t="s">
        <v>6386</v>
      </c>
      <c r="F525" s="282" t="s">
        <v>26</v>
      </c>
      <c r="G525" s="830" t="s">
        <v>524</v>
      </c>
      <c r="I525" s="515" t="s">
        <v>1096</v>
      </c>
    </row>
    <row r="526" spans="1:9" x14ac:dyDescent="0.2">
      <c r="A526" s="86" t="s">
        <v>6388</v>
      </c>
      <c r="B526" s="763" t="s">
        <v>165</v>
      </c>
      <c r="D526" s="86" t="s">
        <v>33</v>
      </c>
      <c r="E526" s="86" t="s">
        <v>6386</v>
      </c>
      <c r="F526" s="282" t="s">
        <v>478</v>
      </c>
      <c r="G526" s="830" t="s">
        <v>524</v>
      </c>
      <c r="I526" s="515" t="s">
        <v>1097</v>
      </c>
    </row>
    <row r="527" spans="1:9" x14ac:dyDescent="0.2">
      <c r="A527" s="86" t="s">
        <v>6388</v>
      </c>
      <c r="B527" s="763" t="s">
        <v>165</v>
      </c>
      <c r="D527" s="86" t="s">
        <v>33</v>
      </c>
      <c r="E527" s="86" t="s">
        <v>6386</v>
      </c>
      <c r="F527" s="282" t="s">
        <v>479</v>
      </c>
      <c r="G527" s="830" t="s">
        <v>524</v>
      </c>
      <c r="I527" s="515" t="s">
        <v>1098</v>
      </c>
    </row>
    <row r="528" spans="1:9" x14ac:dyDescent="0.2">
      <c r="A528" s="86" t="s">
        <v>6388</v>
      </c>
      <c r="B528" s="763" t="s">
        <v>165</v>
      </c>
      <c r="D528" s="86" t="s">
        <v>33</v>
      </c>
      <c r="E528" s="86" t="s">
        <v>6386</v>
      </c>
      <c r="F528" s="282" t="s">
        <v>434</v>
      </c>
      <c r="G528" s="830" t="s">
        <v>524</v>
      </c>
      <c r="I528" s="515" t="s">
        <v>1099</v>
      </c>
    </row>
    <row r="529" spans="1:9" x14ac:dyDescent="0.2">
      <c r="A529" s="86" t="s">
        <v>6388</v>
      </c>
      <c r="B529" s="763" t="s">
        <v>165</v>
      </c>
      <c r="D529" s="86" t="s">
        <v>33</v>
      </c>
      <c r="E529" s="86" t="s">
        <v>6386</v>
      </c>
      <c r="F529" s="282" t="s">
        <v>35</v>
      </c>
      <c r="G529" s="830" t="s">
        <v>524</v>
      </c>
      <c r="I529" s="515" t="s">
        <v>1100</v>
      </c>
    </row>
    <row r="530" spans="1:9" x14ac:dyDescent="0.2">
      <c r="A530" s="86" t="s">
        <v>6388</v>
      </c>
      <c r="B530" s="763" t="s">
        <v>165</v>
      </c>
      <c r="D530" s="86" t="s">
        <v>33</v>
      </c>
      <c r="E530" s="86" t="s">
        <v>6386</v>
      </c>
      <c r="F530" s="282" t="s">
        <v>447</v>
      </c>
      <c r="G530" s="830" t="s">
        <v>524</v>
      </c>
      <c r="I530" s="515" t="s">
        <v>1101</v>
      </c>
    </row>
    <row r="531" spans="1:9" x14ac:dyDescent="0.2">
      <c r="A531" s="86" t="s">
        <v>6388</v>
      </c>
      <c r="B531" s="763" t="s">
        <v>165</v>
      </c>
      <c r="D531" s="86" t="s">
        <v>33</v>
      </c>
      <c r="E531" s="86" t="s">
        <v>6386</v>
      </c>
      <c r="F531" s="282" t="s">
        <v>448</v>
      </c>
      <c r="G531" s="830" t="s">
        <v>524</v>
      </c>
      <c r="I531" s="515" t="s">
        <v>1102</v>
      </c>
    </row>
    <row r="532" spans="1:9" x14ac:dyDescent="0.2">
      <c r="A532" s="86" t="s">
        <v>6388</v>
      </c>
      <c r="B532" s="763" t="s">
        <v>165</v>
      </c>
      <c r="D532" s="86" t="s">
        <v>33</v>
      </c>
      <c r="E532" s="86" t="s">
        <v>6386</v>
      </c>
      <c r="F532" s="282" t="s">
        <v>449</v>
      </c>
      <c r="G532" s="830" t="s">
        <v>524</v>
      </c>
      <c r="I532" s="515" t="s">
        <v>1103</v>
      </c>
    </row>
    <row r="533" spans="1:9" x14ac:dyDescent="0.2">
      <c r="A533" s="86" t="s">
        <v>6388</v>
      </c>
      <c r="B533" s="763" t="s">
        <v>165</v>
      </c>
      <c r="D533" s="86" t="s">
        <v>33</v>
      </c>
      <c r="E533" s="86" t="s">
        <v>6386</v>
      </c>
      <c r="F533" s="282" t="s">
        <v>431</v>
      </c>
      <c r="G533" s="830" t="s">
        <v>524</v>
      </c>
      <c r="I533" s="515" t="s">
        <v>1104</v>
      </c>
    </row>
    <row r="534" spans="1:9" x14ac:dyDescent="0.2">
      <c r="A534" s="86" t="s">
        <v>6388</v>
      </c>
      <c r="B534" s="763" t="s">
        <v>165</v>
      </c>
      <c r="D534" s="86" t="s">
        <v>33</v>
      </c>
      <c r="E534" s="86" t="s">
        <v>6386</v>
      </c>
      <c r="F534" s="282" t="s">
        <v>432</v>
      </c>
      <c r="G534" s="830" t="s">
        <v>524</v>
      </c>
      <c r="I534" s="515" t="s">
        <v>1105</v>
      </c>
    </row>
    <row r="535" spans="1:9" x14ac:dyDescent="0.2">
      <c r="A535" s="86" t="s">
        <v>6388</v>
      </c>
      <c r="B535" s="543" t="s">
        <v>165</v>
      </c>
      <c r="C535" s="547"/>
      <c r="D535" s="547" t="s">
        <v>33</v>
      </c>
      <c r="E535" s="547" t="s">
        <v>6386</v>
      </c>
      <c r="F535" s="538" t="s">
        <v>433</v>
      </c>
      <c r="G535" s="833" t="s">
        <v>524</v>
      </c>
      <c r="I535" s="515" t="s">
        <v>1106</v>
      </c>
    </row>
    <row r="536" spans="1:9" x14ac:dyDescent="0.2">
      <c r="A536" s="86" t="s">
        <v>6388</v>
      </c>
      <c r="B536" s="763" t="s">
        <v>165</v>
      </c>
      <c r="D536" s="86" t="s">
        <v>33</v>
      </c>
      <c r="F536" s="282" t="s">
        <v>447</v>
      </c>
      <c r="G536" s="834" t="s">
        <v>524</v>
      </c>
      <c r="I536" s="515" t="s">
        <v>7528</v>
      </c>
    </row>
    <row r="537" spans="1:9" x14ac:dyDescent="0.2">
      <c r="A537" s="86" t="s">
        <v>6388</v>
      </c>
      <c r="B537" s="763" t="s">
        <v>165</v>
      </c>
      <c r="D537" s="86" t="s">
        <v>33</v>
      </c>
      <c r="F537" s="282" t="s">
        <v>448</v>
      </c>
      <c r="G537" s="892" t="s">
        <v>524</v>
      </c>
      <c r="I537" s="515" t="s">
        <v>7529</v>
      </c>
    </row>
    <row r="538" spans="1:9" x14ac:dyDescent="0.2">
      <c r="A538" s="86" t="s">
        <v>6388</v>
      </c>
      <c r="B538" s="763" t="s">
        <v>165</v>
      </c>
      <c r="D538" s="86" t="s">
        <v>33</v>
      </c>
      <c r="F538" s="282" t="s">
        <v>449</v>
      </c>
      <c r="G538" s="892" t="s">
        <v>524</v>
      </c>
      <c r="I538" s="515" t="s">
        <v>7530</v>
      </c>
    </row>
    <row r="539" spans="1:9" x14ac:dyDescent="0.2">
      <c r="A539" s="86" t="s">
        <v>6388</v>
      </c>
      <c r="B539" s="763" t="s">
        <v>165</v>
      </c>
      <c r="D539" s="86" t="s">
        <v>33</v>
      </c>
      <c r="F539" s="282" t="s">
        <v>431</v>
      </c>
      <c r="G539" s="892" t="s">
        <v>524</v>
      </c>
      <c r="I539" s="515" t="s">
        <v>7531</v>
      </c>
    </row>
    <row r="540" spans="1:9" x14ac:dyDescent="0.2">
      <c r="A540" s="86" t="s">
        <v>6388</v>
      </c>
      <c r="B540" s="763" t="s">
        <v>165</v>
      </c>
      <c r="D540" s="86" t="s">
        <v>33</v>
      </c>
      <c r="F540" s="282" t="s">
        <v>432</v>
      </c>
      <c r="G540" s="892" t="s">
        <v>524</v>
      </c>
      <c r="I540" s="515" t="s">
        <v>7532</v>
      </c>
    </row>
    <row r="541" spans="1:9" x14ac:dyDescent="0.2">
      <c r="A541" s="86" t="s">
        <v>6388</v>
      </c>
      <c r="B541" s="763" t="s">
        <v>165</v>
      </c>
      <c r="D541" s="86" t="s">
        <v>33</v>
      </c>
      <c r="F541" s="282" t="s">
        <v>433</v>
      </c>
      <c r="G541" s="893" t="s">
        <v>524</v>
      </c>
      <c r="I541" s="515" t="s">
        <v>7533</v>
      </c>
    </row>
    <row r="542" spans="1:9" x14ac:dyDescent="0.2">
      <c r="A542" s="86" t="s">
        <v>6388</v>
      </c>
      <c r="B542" s="541" t="s">
        <v>165</v>
      </c>
      <c r="C542" s="546"/>
      <c r="D542" s="546" t="s">
        <v>33</v>
      </c>
      <c r="E542" s="546" t="s">
        <v>370</v>
      </c>
      <c r="F542" s="542" t="s">
        <v>7611</v>
      </c>
      <c r="G542" s="832" t="s">
        <v>524</v>
      </c>
      <c r="I542" s="515" t="s">
        <v>1107</v>
      </c>
    </row>
    <row r="543" spans="1:9" x14ac:dyDescent="0.2">
      <c r="A543" s="86" t="s">
        <v>6388</v>
      </c>
      <c r="B543" s="763" t="s">
        <v>165</v>
      </c>
      <c r="D543" s="86" t="s">
        <v>33</v>
      </c>
      <c r="E543" s="86" t="s">
        <v>370</v>
      </c>
      <c r="F543" s="282" t="s">
        <v>15</v>
      </c>
      <c r="G543" s="830" t="s">
        <v>524</v>
      </c>
      <c r="I543" s="515" t="s">
        <v>1108</v>
      </c>
    </row>
    <row r="544" spans="1:9" x14ac:dyDescent="0.2">
      <c r="A544" s="86" t="s">
        <v>6388</v>
      </c>
      <c r="B544" s="763" t="s">
        <v>165</v>
      </c>
      <c r="D544" s="86" t="s">
        <v>33</v>
      </c>
      <c r="E544" s="86" t="s">
        <v>370</v>
      </c>
      <c r="F544" s="282" t="s">
        <v>16</v>
      </c>
      <c r="G544" s="830" t="s">
        <v>524</v>
      </c>
      <c r="I544" s="515" t="s">
        <v>1109</v>
      </c>
    </row>
    <row r="545" spans="1:9" x14ac:dyDescent="0.2">
      <c r="A545" s="86" t="s">
        <v>6388</v>
      </c>
      <c r="B545" s="763" t="s">
        <v>165</v>
      </c>
      <c r="D545" s="86" t="s">
        <v>33</v>
      </c>
      <c r="E545" s="86" t="s">
        <v>370</v>
      </c>
      <c r="F545" s="282" t="s">
        <v>17</v>
      </c>
      <c r="G545" s="830" t="s">
        <v>524</v>
      </c>
      <c r="I545" s="515" t="s">
        <v>1110</v>
      </c>
    </row>
    <row r="546" spans="1:9" x14ac:dyDescent="0.2">
      <c r="A546" s="86" t="s">
        <v>6388</v>
      </c>
      <c r="B546" s="763" t="s">
        <v>165</v>
      </c>
      <c r="D546" s="86" t="s">
        <v>33</v>
      </c>
      <c r="E546" s="86" t="s">
        <v>370</v>
      </c>
      <c r="F546" s="282" t="s">
        <v>18</v>
      </c>
      <c r="G546" s="830" t="s">
        <v>524</v>
      </c>
      <c r="I546" s="515" t="s">
        <v>1111</v>
      </c>
    </row>
    <row r="547" spans="1:9" x14ac:dyDescent="0.2">
      <c r="A547" s="86" t="s">
        <v>6388</v>
      </c>
      <c r="B547" s="763" t="s">
        <v>165</v>
      </c>
      <c r="D547" s="86" t="s">
        <v>33</v>
      </c>
      <c r="E547" s="86" t="s">
        <v>370</v>
      </c>
      <c r="F547" s="282" t="s">
        <v>19</v>
      </c>
      <c r="G547" s="830" t="s">
        <v>524</v>
      </c>
      <c r="I547" s="515" t="s">
        <v>1112</v>
      </c>
    </row>
    <row r="548" spans="1:9" x14ac:dyDescent="0.2">
      <c r="A548" s="86" t="s">
        <v>6388</v>
      </c>
      <c r="B548" s="763" t="s">
        <v>165</v>
      </c>
      <c r="D548" s="86" t="s">
        <v>33</v>
      </c>
      <c r="E548" s="86" t="s">
        <v>370</v>
      </c>
      <c r="F548" s="282" t="s">
        <v>20</v>
      </c>
      <c r="G548" s="830" t="s">
        <v>524</v>
      </c>
      <c r="I548" s="515" t="s">
        <v>1113</v>
      </c>
    </row>
    <row r="549" spans="1:9" x14ac:dyDescent="0.2">
      <c r="A549" s="86" t="s">
        <v>6388</v>
      </c>
      <c r="B549" s="763" t="s">
        <v>165</v>
      </c>
      <c r="D549" s="86" t="s">
        <v>33</v>
      </c>
      <c r="E549" s="86" t="s">
        <v>370</v>
      </c>
      <c r="F549" s="282" t="s">
        <v>21</v>
      </c>
      <c r="G549" s="830" t="s">
        <v>524</v>
      </c>
      <c r="I549" s="515" t="s">
        <v>1114</v>
      </c>
    </row>
    <row r="550" spans="1:9" x14ac:dyDescent="0.2">
      <c r="A550" s="86" t="s">
        <v>6388</v>
      </c>
      <c r="B550" s="763" t="s">
        <v>165</v>
      </c>
      <c r="D550" s="86" t="s">
        <v>33</v>
      </c>
      <c r="E550" s="86" t="s">
        <v>370</v>
      </c>
      <c r="F550" s="282" t="s">
        <v>22</v>
      </c>
      <c r="G550" s="830" t="s">
        <v>524</v>
      </c>
      <c r="I550" s="515" t="s">
        <v>1115</v>
      </c>
    </row>
    <row r="551" spans="1:9" x14ac:dyDescent="0.2">
      <c r="A551" s="86" t="s">
        <v>6388</v>
      </c>
      <c r="B551" s="763" t="s">
        <v>165</v>
      </c>
      <c r="D551" s="86" t="s">
        <v>33</v>
      </c>
      <c r="E551" s="86" t="s">
        <v>370</v>
      </c>
      <c r="F551" s="282" t="s">
        <v>23</v>
      </c>
      <c r="G551" s="830" t="s">
        <v>524</v>
      </c>
      <c r="I551" s="515" t="s">
        <v>1116</v>
      </c>
    </row>
    <row r="552" spans="1:9" x14ac:dyDescent="0.2">
      <c r="A552" s="86" t="s">
        <v>6388</v>
      </c>
      <c r="B552" s="763" t="s">
        <v>165</v>
      </c>
      <c r="D552" s="86" t="s">
        <v>33</v>
      </c>
      <c r="E552" s="86" t="s">
        <v>370</v>
      </c>
      <c r="F552" s="282" t="s">
        <v>474</v>
      </c>
      <c r="G552" s="830" t="s">
        <v>524</v>
      </c>
      <c r="I552" s="515" t="s">
        <v>1117</v>
      </c>
    </row>
    <row r="553" spans="1:9" x14ac:dyDescent="0.2">
      <c r="A553" s="86" t="s">
        <v>6388</v>
      </c>
      <c r="B553" s="763" t="s">
        <v>165</v>
      </c>
      <c r="D553" s="86" t="s">
        <v>33</v>
      </c>
      <c r="E553" s="86" t="s">
        <v>370</v>
      </c>
      <c r="F553" s="282" t="s">
        <v>475</v>
      </c>
      <c r="G553" s="830" t="s">
        <v>524</v>
      </c>
      <c r="I553" s="515" t="s">
        <v>1118</v>
      </c>
    </row>
    <row r="554" spans="1:9" x14ac:dyDescent="0.2">
      <c r="A554" s="86" t="s">
        <v>6388</v>
      </c>
      <c r="B554" s="763" t="s">
        <v>165</v>
      </c>
      <c r="D554" s="86" t="s">
        <v>33</v>
      </c>
      <c r="E554" s="86" t="s">
        <v>370</v>
      </c>
      <c r="F554" s="282" t="s">
        <v>24</v>
      </c>
      <c r="G554" s="830" t="s">
        <v>524</v>
      </c>
      <c r="I554" s="515" t="s">
        <v>1119</v>
      </c>
    </row>
    <row r="555" spans="1:9" x14ac:dyDescent="0.2">
      <c r="A555" s="86" t="s">
        <v>6388</v>
      </c>
      <c r="B555" s="763" t="s">
        <v>165</v>
      </c>
      <c r="D555" s="86" t="s">
        <v>33</v>
      </c>
      <c r="E555" s="86" t="s">
        <v>370</v>
      </c>
      <c r="F555" s="282" t="s">
        <v>25</v>
      </c>
      <c r="G555" s="830" t="s">
        <v>524</v>
      </c>
      <c r="I555" s="515" t="s">
        <v>1120</v>
      </c>
    </row>
    <row r="556" spans="1:9" x14ac:dyDescent="0.2">
      <c r="A556" s="86" t="s">
        <v>6388</v>
      </c>
      <c r="B556" s="763" t="s">
        <v>165</v>
      </c>
      <c r="D556" s="86" t="s">
        <v>33</v>
      </c>
      <c r="E556" s="86" t="s">
        <v>370</v>
      </c>
      <c r="F556" s="282" t="s">
        <v>476</v>
      </c>
      <c r="G556" s="830" t="s">
        <v>524</v>
      </c>
      <c r="I556" s="515" t="s">
        <v>1121</v>
      </c>
    </row>
    <row r="557" spans="1:9" x14ac:dyDescent="0.2">
      <c r="A557" s="86" t="s">
        <v>6388</v>
      </c>
      <c r="B557" s="763" t="s">
        <v>165</v>
      </c>
      <c r="D557" s="86" t="s">
        <v>33</v>
      </c>
      <c r="E557" s="86" t="s">
        <v>370</v>
      </c>
      <c r="F557" s="282" t="s">
        <v>477</v>
      </c>
      <c r="G557" s="830" t="s">
        <v>524</v>
      </c>
      <c r="I557" s="515" t="s">
        <v>1122</v>
      </c>
    </row>
    <row r="558" spans="1:9" x14ac:dyDescent="0.2">
      <c r="A558" s="86" t="s">
        <v>6388</v>
      </c>
      <c r="B558" s="763" t="s">
        <v>165</v>
      </c>
      <c r="D558" s="86" t="s">
        <v>33</v>
      </c>
      <c r="E558" s="86" t="s">
        <v>370</v>
      </c>
      <c r="F558" s="282" t="s">
        <v>26</v>
      </c>
      <c r="G558" s="830" t="s">
        <v>524</v>
      </c>
      <c r="I558" s="515" t="s">
        <v>1123</v>
      </c>
    </row>
    <row r="559" spans="1:9" x14ac:dyDescent="0.2">
      <c r="A559" s="86" t="s">
        <v>6388</v>
      </c>
      <c r="B559" s="763" t="s">
        <v>165</v>
      </c>
      <c r="D559" s="86" t="s">
        <v>33</v>
      </c>
      <c r="E559" s="86" t="s">
        <v>370</v>
      </c>
      <c r="F559" s="282" t="s">
        <v>478</v>
      </c>
      <c r="G559" s="830" t="s">
        <v>524</v>
      </c>
      <c r="I559" s="515" t="s">
        <v>1124</v>
      </c>
    </row>
    <row r="560" spans="1:9" x14ac:dyDescent="0.2">
      <c r="A560" s="86" t="s">
        <v>6388</v>
      </c>
      <c r="B560" s="763" t="s">
        <v>165</v>
      </c>
      <c r="D560" s="86" t="s">
        <v>33</v>
      </c>
      <c r="E560" s="86" t="s">
        <v>370</v>
      </c>
      <c r="F560" s="282" t="s">
        <v>479</v>
      </c>
      <c r="G560" s="830" t="s">
        <v>524</v>
      </c>
      <c r="I560" s="515" t="s">
        <v>1125</v>
      </c>
    </row>
    <row r="561" spans="1:9" x14ac:dyDescent="0.2">
      <c r="A561" s="86" t="s">
        <v>6388</v>
      </c>
      <c r="B561" s="763" t="s">
        <v>165</v>
      </c>
      <c r="D561" s="86" t="s">
        <v>33</v>
      </c>
      <c r="E561" s="86" t="s">
        <v>370</v>
      </c>
      <c r="F561" s="282" t="s">
        <v>434</v>
      </c>
      <c r="G561" s="830" t="s">
        <v>524</v>
      </c>
      <c r="I561" s="515" t="s">
        <v>1126</v>
      </c>
    </row>
    <row r="562" spans="1:9" x14ac:dyDescent="0.2">
      <c r="A562" s="86" t="s">
        <v>6388</v>
      </c>
      <c r="B562" s="763" t="s">
        <v>165</v>
      </c>
      <c r="D562" s="86" t="s">
        <v>33</v>
      </c>
      <c r="E562" s="86" t="s">
        <v>370</v>
      </c>
      <c r="F562" s="282" t="s">
        <v>35</v>
      </c>
      <c r="G562" s="830" t="s">
        <v>524</v>
      </c>
      <c r="I562" s="515" t="s">
        <v>1127</v>
      </c>
    </row>
    <row r="563" spans="1:9" x14ac:dyDescent="0.2">
      <c r="A563" s="86" t="s">
        <v>6388</v>
      </c>
      <c r="B563" s="763" t="s">
        <v>165</v>
      </c>
      <c r="D563" s="86" t="s">
        <v>33</v>
      </c>
      <c r="E563" s="86" t="s">
        <v>370</v>
      </c>
      <c r="F563" s="282" t="s">
        <v>447</v>
      </c>
      <c r="G563" s="830" t="s">
        <v>524</v>
      </c>
      <c r="I563" s="515" t="s">
        <v>1128</v>
      </c>
    </row>
    <row r="564" spans="1:9" x14ac:dyDescent="0.2">
      <c r="A564" s="86" t="s">
        <v>6388</v>
      </c>
      <c r="B564" s="763" t="s">
        <v>165</v>
      </c>
      <c r="D564" s="86" t="s">
        <v>33</v>
      </c>
      <c r="E564" s="86" t="s">
        <v>370</v>
      </c>
      <c r="F564" s="282" t="s">
        <v>448</v>
      </c>
      <c r="G564" s="830" t="s">
        <v>524</v>
      </c>
      <c r="I564" s="515" t="s">
        <v>1129</v>
      </c>
    </row>
    <row r="565" spans="1:9" x14ac:dyDescent="0.2">
      <c r="A565" s="86" t="s">
        <v>6388</v>
      </c>
      <c r="B565" s="763" t="s">
        <v>165</v>
      </c>
      <c r="D565" s="86" t="s">
        <v>33</v>
      </c>
      <c r="E565" s="86" t="s">
        <v>370</v>
      </c>
      <c r="F565" s="282" t="s">
        <v>449</v>
      </c>
      <c r="G565" s="830" t="s">
        <v>524</v>
      </c>
      <c r="I565" s="515" t="s">
        <v>1130</v>
      </c>
    </row>
    <row r="566" spans="1:9" x14ac:dyDescent="0.2">
      <c r="A566" s="86" t="s">
        <v>6388</v>
      </c>
      <c r="B566" s="763" t="s">
        <v>165</v>
      </c>
      <c r="D566" s="86" t="s">
        <v>33</v>
      </c>
      <c r="E566" s="86" t="s">
        <v>370</v>
      </c>
      <c r="F566" s="282" t="s">
        <v>431</v>
      </c>
      <c r="G566" s="830" t="s">
        <v>524</v>
      </c>
      <c r="I566" s="515" t="s">
        <v>1131</v>
      </c>
    </row>
    <row r="567" spans="1:9" x14ac:dyDescent="0.2">
      <c r="A567" s="86" t="s">
        <v>6388</v>
      </c>
      <c r="B567" s="763" t="s">
        <v>165</v>
      </c>
      <c r="D567" s="86" t="s">
        <v>33</v>
      </c>
      <c r="E567" s="86" t="s">
        <v>370</v>
      </c>
      <c r="F567" s="282" t="s">
        <v>432</v>
      </c>
      <c r="G567" s="830" t="s">
        <v>524</v>
      </c>
      <c r="I567" s="515" t="s">
        <v>1132</v>
      </c>
    </row>
    <row r="568" spans="1:9" x14ac:dyDescent="0.2">
      <c r="A568" s="86" t="s">
        <v>6388</v>
      </c>
      <c r="B568" s="543" t="s">
        <v>165</v>
      </c>
      <c r="C568" s="547"/>
      <c r="D568" s="547" t="s">
        <v>33</v>
      </c>
      <c r="E568" s="547" t="s">
        <v>370</v>
      </c>
      <c r="F568" s="538" t="s">
        <v>433</v>
      </c>
      <c r="G568" s="833" t="s">
        <v>524</v>
      </c>
      <c r="I568" s="515" t="s">
        <v>1133</v>
      </c>
    </row>
    <row r="569" spans="1:9" x14ac:dyDescent="0.2">
      <c r="A569" s="86" t="s">
        <v>6388</v>
      </c>
      <c r="B569" s="541" t="s">
        <v>165</v>
      </c>
      <c r="C569" s="546"/>
      <c r="D569" s="546" t="s">
        <v>33</v>
      </c>
      <c r="E569" s="546" t="s">
        <v>414</v>
      </c>
      <c r="F569" s="542" t="s">
        <v>7611</v>
      </c>
      <c r="G569" s="30" t="s">
        <v>48</v>
      </c>
      <c r="I569" s="515" t="s">
        <v>1134</v>
      </c>
    </row>
    <row r="570" spans="1:9" x14ac:dyDescent="0.2">
      <c r="A570" s="86" t="s">
        <v>6388</v>
      </c>
      <c r="B570" s="763" t="s">
        <v>165</v>
      </c>
      <c r="D570" s="86" t="s">
        <v>33</v>
      </c>
      <c r="E570" s="86" t="s">
        <v>414</v>
      </c>
      <c r="F570" s="282" t="s">
        <v>15</v>
      </c>
      <c r="G570" s="626" t="s">
        <v>48</v>
      </c>
      <c r="I570" s="515" t="s">
        <v>1135</v>
      </c>
    </row>
    <row r="571" spans="1:9" x14ac:dyDescent="0.2">
      <c r="A571" s="86" t="s">
        <v>6388</v>
      </c>
      <c r="B571" s="763" t="s">
        <v>165</v>
      </c>
      <c r="D571" s="86" t="s">
        <v>33</v>
      </c>
      <c r="E571" s="86" t="s">
        <v>414</v>
      </c>
      <c r="F571" s="282" t="s">
        <v>16</v>
      </c>
      <c r="G571" s="626" t="s">
        <v>48</v>
      </c>
      <c r="I571" s="515" t="s">
        <v>1136</v>
      </c>
    </row>
    <row r="572" spans="1:9" x14ac:dyDescent="0.2">
      <c r="A572" s="86" t="s">
        <v>6388</v>
      </c>
      <c r="B572" s="763" t="s">
        <v>165</v>
      </c>
      <c r="D572" s="86" t="s">
        <v>33</v>
      </c>
      <c r="E572" s="86" t="s">
        <v>414</v>
      </c>
      <c r="F572" s="282" t="s">
        <v>17</v>
      </c>
      <c r="G572" s="626" t="s">
        <v>48</v>
      </c>
      <c r="I572" s="515" t="s">
        <v>1137</v>
      </c>
    </row>
    <row r="573" spans="1:9" x14ac:dyDescent="0.2">
      <c r="A573" s="86" t="s">
        <v>6388</v>
      </c>
      <c r="B573" s="763" t="s">
        <v>165</v>
      </c>
      <c r="D573" s="86" t="s">
        <v>33</v>
      </c>
      <c r="E573" s="86" t="s">
        <v>414</v>
      </c>
      <c r="F573" s="282" t="s">
        <v>18</v>
      </c>
      <c r="G573" s="626" t="s">
        <v>48</v>
      </c>
      <c r="I573" s="515" t="s">
        <v>1138</v>
      </c>
    </row>
    <row r="574" spans="1:9" x14ac:dyDescent="0.2">
      <c r="A574" s="86" t="s">
        <v>6388</v>
      </c>
      <c r="B574" s="763" t="s">
        <v>165</v>
      </c>
      <c r="D574" s="86" t="s">
        <v>33</v>
      </c>
      <c r="E574" s="86" t="s">
        <v>414</v>
      </c>
      <c r="F574" s="282" t="s">
        <v>19</v>
      </c>
      <c r="G574" s="626" t="s">
        <v>48</v>
      </c>
      <c r="I574" s="515" t="s">
        <v>1139</v>
      </c>
    </row>
    <row r="575" spans="1:9" x14ac:dyDescent="0.2">
      <c r="A575" s="86" t="s">
        <v>6388</v>
      </c>
      <c r="B575" s="763" t="s">
        <v>165</v>
      </c>
      <c r="D575" s="86" t="s">
        <v>33</v>
      </c>
      <c r="E575" s="86" t="s">
        <v>414</v>
      </c>
      <c r="F575" s="282" t="s">
        <v>20</v>
      </c>
      <c r="G575" s="626" t="s">
        <v>48</v>
      </c>
      <c r="I575" s="515" t="s">
        <v>1140</v>
      </c>
    </row>
    <row r="576" spans="1:9" x14ac:dyDescent="0.2">
      <c r="A576" s="86" t="s">
        <v>6388</v>
      </c>
      <c r="B576" s="763" t="s">
        <v>165</v>
      </c>
      <c r="D576" s="86" t="s">
        <v>33</v>
      </c>
      <c r="E576" s="86" t="s">
        <v>414</v>
      </c>
      <c r="F576" s="282" t="s">
        <v>21</v>
      </c>
      <c r="G576" s="626" t="s">
        <v>48</v>
      </c>
      <c r="I576" s="515" t="s">
        <v>1141</v>
      </c>
    </row>
    <row r="577" spans="1:9" x14ac:dyDescent="0.2">
      <c r="A577" s="86" t="s">
        <v>6388</v>
      </c>
      <c r="B577" s="763" t="s">
        <v>165</v>
      </c>
      <c r="D577" s="86" t="s">
        <v>33</v>
      </c>
      <c r="E577" s="86" t="s">
        <v>414</v>
      </c>
      <c r="F577" s="282" t="s">
        <v>22</v>
      </c>
      <c r="G577" s="626" t="s">
        <v>48</v>
      </c>
      <c r="I577" s="515" t="s">
        <v>1142</v>
      </c>
    </row>
    <row r="578" spans="1:9" x14ac:dyDescent="0.2">
      <c r="A578" s="86" t="s">
        <v>6388</v>
      </c>
      <c r="B578" s="763" t="s">
        <v>165</v>
      </c>
      <c r="D578" s="86" t="s">
        <v>33</v>
      </c>
      <c r="E578" s="86" t="s">
        <v>414</v>
      </c>
      <c r="F578" s="282" t="s">
        <v>23</v>
      </c>
      <c r="G578" s="626" t="s">
        <v>48</v>
      </c>
      <c r="I578" s="515" t="s">
        <v>1143</v>
      </c>
    </row>
    <row r="579" spans="1:9" x14ac:dyDescent="0.2">
      <c r="A579" s="86" t="s">
        <v>6388</v>
      </c>
      <c r="B579" s="763" t="s">
        <v>165</v>
      </c>
      <c r="D579" s="86" t="s">
        <v>33</v>
      </c>
      <c r="E579" s="86" t="s">
        <v>414</v>
      </c>
      <c r="F579" s="282" t="s">
        <v>474</v>
      </c>
      <c r="G579" s="626" t="s">
        <v>48</v>
      </c>
      <c r="I579" s="515" t="s">
        <v>1144</v>
      </c>
    </row>
    <row r="580" spans="1:9" x14ac:dyDescent="0.2">
      <c r="A580" s="86" t="s">
        <v>6388</v>
      </c>
      <c r="B580" s="763" t="s">
        <v>165</v>
      </c>
      <c r="D580" s="86" t="s">
        <v>33</v>
      </c>
      <c r="E580" s="86" t="s">
        <v>414</v>
      </c>
      <c r="F580" s="282" t="s">
        <v>475</v>
      </c>
      <c r="G580" s="626" t="s">
        <v>48</v>
      </c>
      <c r="I580" s="515" t="s">
        <v>1145</v>
      </c>
    </row>
    <row r="581" spans="1:9" x14ac:dyDescent="0.2">
      <c r="A581" s="86" t="s">
        <v>6388</v>
      </c>
      <c r="B581" s="763" t="s">
        <v>165</v>
      </c>
      <c r="D581" s="86" t="s">
        <v>33</v>
      </c>
      <c r="E581" s="86" t="s">
        <v>414</v>
      </c>
      <c r="F581" s="282" t="s">
        <v>24</v>
      </c>
      <c r="G581" s="626" t="s">
        <v>48</v>
      </c>
      <c r="I581" s="515" t="s">
        <v>1146</v>
      </c>
    </row>
    <row r="582" spans="1:9" x14ac:dyDescent="0.2">
      <c r="A582" s="86" t="s">
        <v>6388</v>
      </c>
      <c r="B582" s="763" t="s">
        <v>165</v>
      </c>
      <c r="D582" s="86" t="s">
        <v>33</v>
      </c>
      <c r="E582" s="86" t="s">
        <v>414</v>
      </c>
      <c r="F582" s="282" t="s">
        <v>25</v>
      </c>
      <c r="G582" s="626" t="s">
        <v>48</v>
      </c>
      <c r="I582" s="515" t="s">
        <v>1147</v>
      </c>
    </row>
    <row r="583" spans="1:9" x14ac:dyDescent="0.2">
      <c r="A583" s="86" t="s">
        <v>6388</v>
      </c>
      <c r="B583" s="763" t="s">
        <v>165</v>
      </c>
      <c r="D583" s="86" t="s">
        <v>33</v>
      </c>
      <c r="E583" s="86" t="s">
        <v>414</v>
      </c>
      <c r="F583" s="282" t="s">
        <v>476</v>
      </c>
      <c r="G583" s="626" t="s">
        <v>48</v>
      </c>
      <c r="I583" s="515" t="s">
        <v>1148</v>
      </c>
    </row>
    <row r="584" spans="1:9" x14ac:dyDescent="0.2">
      <c r="A584" s="86" t="s">
        <v>6388</v>
      </c>
      <c r="B584" s="763" t="s">
        <v>165</v>
      </c>
      <c r="D584" s="86" t="s">
        <v>33</v>
      </c>
      <c r="E584" s="86" t="s">
        <v>414</v>
      </c>
      <c r="F584" s="282" t="s">
        <v>477</v>
      </c>
      <c r="G584" s="626" t="s">
        <v>48</v>
      </c>
      <c r="I584" s="515" t="s">
        <v>1149</v>
      </c>
    </row>
    <row r="585" spans="1:9" x14ac:dyDescent="0.2">
      <c r="A585" s="86" t="s">
        <v>6388</v>
      </c>
      <c r="B585" s="763" t="s">
        <v>165</v>
      </c>
      <c r="D585" s="86" t="s">
        <v>33</v>
      </c>
      <c r="E585" s="86" t="s">
        <v>414</v>
      </c>
      <c r="F585" s="282" t="s">
        <v>26</v>
      </c>
      <c r="G585" s="626" t="s">
        <v>48</v>
      </c>
      <c r="I585" s="515" t="s">
        <v>1150</v>
      </c>
    </row>
    <row r="586" spans="1:9" x14ac:dyDescent="0.2">
      <c r="A586" s="86" t="s">
        <v>6388</v>
      </c>
      <c r="B586" s="763" t="s">
        <v>165</v>
      </c>
      <c r="D586" s="86" t="s">
        <v>33</v>
      </c>
      <c r="E586" s="86" t="s">
        <v>414</v>
      </c>
      <c r="F586" s="282" t="s">
        <v>478</v>
      </c>
      <c r="G586" s="626" t="s">
        <v>48</v>
      </c>
      <c r="I586" s="515" t="s">
        <v>1151</v>
      </c>
    </row>
    <row r="587" spans="1:9" x14ac:dyDescent="0.2">
      <c r="A587" s="86" t="s">
        <v>6388</v>
      </c>
      <c r="B587" s="763" t="s">
        <v>165</v>
      </c>
      <c r="D587" s="86" t="s">
        <v>33</v>
      </c>
      <c r="E587" s="86" t="s">
        <v>414</v>
      </c>
      <c r="F587" s="282" t="s">
        <v>479</v>
      </c>
      <c r="G587" s="636" t="s">
        <v>48</v>
      </c>
      <c r="I587" s="515" t="s">
        <v>1152</v>
      </c>
    </row>
    <row r="588" spans="1:9" x14ac:dyDescent="0.2">
      <c r="A588" s="86" t="s">
        <v>6388</v>
      </c>
      <c r="B588" s="763" t="s">
        <v>165</v>
      </c>
      <c r="D588" s="86" t="s">
        <v>33</v>
      </c>
      <c r="E588" s="86" t="s">
        <v>414</v>
      </c>
      <c r="F588" s="282" t="s">
        <v>434</v>
      </c>
      <c r="G588" s="626" t="s">
        <v>48</v>
      </c>
      <c r="I588" s="515" t="s">
        <v>1153</v>
      </c>
    </row>
    <row r="589" spans="1:9" x14ac:dyDescent="0.2">
      <c r="A589" s="86" t="s">
        <v>6388</v>
      </c>
      <c r="B589" s="763" t="s">
        <v>165</v>
      </c>
      <c r="D589" s="86" t="s">
        <v>33</v>
      </c>
      <c r="E589" s="86" t="s">
        <v>414</v>
      </c>
      <c r="F589" s="282" t="s">
        <v>35</v>
      </c>
      <c r="G589" s="626" t="s">
        <v>48</v>
      </c>
      <c r="I589" s="515" t="s">
        <v>1154</v>
      </c>
    </row>
    <row r="590" spans="1:9" x14ac:dyDescent="0.2">
      <c r="A590" s="86" t="s">
        <v>6388</v>
      </c>
      <c r="B590" s="763" t="s">
        <v>165</v>
      </c>
      <c r="D590" s="86" t="s">
        <v>33</v>
      </c>
      <c r="E590" s="86" t="s">
        <v>414</v>
      </c>
      <c r="F590" s="282" t="s">
        <v>447</v>
      </c>
      <c r="G590" s="626" t="s">
        <v>48</v>
      </c>
      <c r="I590" s="515" t="s">
        <v>1155</v>
      </c>
    </row>
    <row r="591" spans="1:9" x14ac:dyDescent="0.2">
      <c r="A591" s="86" t="s">
        <v>6388</v>
      </c>
      <c r="B591" s="763" t="s">
        <v>165</v>
      </c>
      <c r="D591" s="86" t="s">
        <v>33</v>
      </c>
      <c r="E591" s="86" t="s">
        <v>414</v>
      </c>
      <c r="F591" s="282" t="s">
        <v>448</v>
      </c>
      <c r="G591" s="626" t="s">
        <v>48</v>
      </c>
      <c r="I591" s="515" t="s">
        <v>1156</v>
      </c>
    </row>
    <row r="592" spans="1:9" x14ac:dyDescent="0.2">
      <c r="A592" s="86" t="s">
        <v>6388</v>
      </c>
      <c r="B592" s="763" t="s">
        <v>165</v>
      </c>
      <c r="D592" s="86" t="s">
        <v>33</v>
      </c>
      <c r="E592" s="86" t="s">
        <v>414</v>
      </c>
      <c r="F592" s="282" t="s">
        <v>449</v>
      </c>
      <c r="G592" s="626" t="s">
        <v>48</v>
      </c>
      <c r="I592" s="515" t="s">
        <v>1157</v>
      </c>
    </row>
    <row r="593" spans="1:9" x14ac:dyDescent="0.2">
      <c r="A593" s="86" t="s">
        <v>6388</v>
      </c>
      <c r="B593" s="763" t="s">
        <v>165</v>
      </c>
      <c r="D593" s="86" t="s">
        <v>33</v>
      </c>
      <c r="E593" s="86" t="s">
        <v>414</v>
      </c>
      <c r="F593" s="282" t="s">
        <v>431</v>
      </c>
      <c r="G593" s="626" t="s">
        <v>48</v>
      </c>
      <c r="I593" s="515" t="s">
        <v>1158</v>
      </c>
    </row>
    <row r="594" spans="1:9" x14ac:dyDescent="0.2">
      <c r="A594" s="86" t="s">
        <v>6388</v>
      </c>
      <c r="B594" s="763" t="s">
        <v>165</v>
      </c>
      <c r="D594" s="86" t="s">
        <v>33</v>
      </c>
      <c r="E594" s="86" t="s">
        <v>414</v>
      </c>
      <c r="F594" s="282" t="s">
        <v>432</v>
      </c>
      <c r="G594" s="626" t="s">
        <v>48</v>
      </c>
      <c r="I594" s="515" t="s">
        <v>1159</v>
      </c>
    </row>
    <row r="595" spans="1:9" x14ac:dyDescent="0.2">
      <c r="A595" s="86" t="s">
        <v>6388</v>
      </c>
      <c r="B595" s="543" t="s">
        <v>165</v>
      </c>
      <c r="C595" s="547"/>
      <c r="D595" s="547" t="s">
        <v>33</v>
      </c>
      <c r="E595" s="547" t="s">
        <v>414</v>
      </c>
      <c r="F595" s="538" t="s">
        <v>433</v>
      </c>
      <c r="G595" s="628" t="s">
        <v>48</v>
      </c>
      <c r="I595" s="515" t="s">
        <v>1160</v>
      </c>
    </row>
    <row r="596" spans="1:9" x14ac:dyDescent="0.2">
      <c r="A596" s="86" t="s">
        <v>6388</v>
      </c>
      <c r="B596" s="541" t="s">
        <v>165</v>
      </c>
      <c r="C596" s="546" t="s">
        <v>140</v>
      </c>
      <c r="D596" s="546"/>
      <c r="E596" s="546"/>
      <c r="F596" s="1195" t="s">
        <v>7580</v>
      </c>
      <c r="G596" s="894" t="s">
        <v>524</v>
      </c>
      <c r="I596" s="515" t="s">
        <v>7582</v>
      </c>
    </row>
    <row r="597" spans="1:9" x14ac:dyDescent="0.2">
      <c r="A597" s="86" t="s">
        <v>6388</v>
      </c>
      <c r="B597" s="543" t="s">
        <v>165</v>
      </c>
      <c r="C597" s="547" t="s">
        <v>140</v>
      </c>
      <c r="D597" s="547"/>
      <c r="E597" s="547"/>
      <c r="F597" s="1196" t="s">
        <v>7581</v>
      </c>
      <c r="G597" s="895" t="s">
        <v>524</v>
      </c>
      <c r="I597" s="515" t="s">
        <v>7583</v>
      </c>
    </row>
    <row r="598" spans="1:9" x14ac:dyDescent="0.2">
      <c r="A598" s="86" t="s">
        <v>6388</v>
      </c>
      <c r="B598" s="541" t="s">
        <v>165</v>
      </c>
      <c r="C598" s="546" t="s">
        <v>141</v>
      </c>
      <c r="D598" s="546"/>
      <c r="E598" s="546"/>
      <c r="F598" s="1195" t="s">
        <v>7580</v>
      </c>
      <c r="G598" s="894" t="s">
        <v>524</v>
      </c>
      <c r="I598" s="515" t="s">
        <v>7584</v>
      </c>
    </row>
    <row r="599" spans="1:9" x14ac:dyDescent="0.2">
      <c r="A599" s="86" t="s">
        <v>6388</v>
      </c>
      <c r="B599" s="543" t="s">
        <v>165</v>
      </c>
      <c r="C599" s="547" t="s">
        <v>141</v>
      </c>
      <c r="D599" s="547"/>
      <c r="E599" s="547"/>
      <c r="F599" s="1196" t="s">
        <v>7581</v>
      </c>
      <c r="G599" s="895" t="s">
        <v>524</v>
      </c>
      <c r="I599" s="515" t="s">
        <v>7585</v>
      </c>
    </row>
    <row r="600" spans="1:9" x14ac:dyDescent="0.2">
      <c r="A600" s="86" t="s">
        <v>6388</v>
      </c>
      <c r="B600" s="541" t="s">
        <v>165</v>
      </c>
      <c r="C600" s="546" t="s">
        <v>139</v>
      </c>
      <c r="D600" s="546"/>
      <c r="E600" s="546"/>
      <c r="F600" s="1195" t="s">
        <v>7580</v>
      </c>
      <c r="G600" s="894" t="s">
        <v>524</v>
      </c>
      <c r="I600" s="515" t="s">
        <v>7586</v>
      </c>
    </row>
    <row r="601" spans="1:9" x14ac:dyDescent="0.2">
      <c r="A601" s="86" t="s">
        <v>6388</v>
      </c>
      <c r="B601" s="543" t="s">
        <v>165</v>
      </c>
      <c r="C601" s="547" t="s">
        <v>139</v>
      </c>
      <c r="D601" s="547"/>
      <c r="E601" s="547"/>
      <c r="F601" s="1196" t="s">
        <v>7581</v>
      </c>
      <c r="G601" s="895" t="s">
        <v>524</v>
      </c>
      <c r="I601" s="515" t="s">
        <v>7587</v>
      </c>
    </row>
    <row r="602" spans="1:9" x14ac:dyDescent="0.2">
      <c r="A602" s="86" t="s">
        <v>6388</v>
      </c>
      <c r="B602" s="763" t="s">
        <v>165</v>
      </c>
      <c r="D602" s="86" t="s">
        <v>166</v>
      </c>
      <c r="F602" s="282" t="s">
        <v>7239</v>
      </c>
      <c r="G602" s="896" t="s">
        <v>524</v>
      </c>
      <c r="I602" s="515" t="s">
        <v>7223</v>
      </c>
    </row>
    <row r="603" spans="1:9" x14ac:dyDescent="0.2">
      <c r="A603" s="86" t="s">
        <v>6388</v>
      </c>
      <c r="B603" s="763" t="s">
        <v>165</v>
      </c>
      <c r="D603" s="86" t="s">
        <v>166</v>
      </c>
      <c r="F603" s="282" t="s">
        <v>7240</v>
      </c>
      <c r="G603" s="896" t="s">
        <v>524</v>
      </c>
      <c r="I603" s="515" t="s">
        <v>7224</v>
      </c>
    </row>
    <row r="604" spans="1:9" x14ac:dyDescent="0.2">
      <c r="A604" s="86" t="s">
        <v>6388</v>
      </c>
      <c r="B604" s="763" t="s">
        <v>165</v>
      </c>
      <c r="D604" s="86" t="s">
        <v>166</v>
      </c>
      <c r="F604" s="282" t="s">
        <v>7241</v>
      </c>
      <c r="G604" s="896" t="s">
        <v>524</v>
      </c>
      <c r="I604" s="515" t="s">
        <v>7225</v>
      </c>
    </row>
    <row r="605" spans="1:9" x14ac:dyDescent="0.2">
      <c r="A605" s="86" t="s">
        <v>6388</v>
      </c>
      <c r="B605" s="763" t="s">
        <v>165</v>
      </c>
      <c r="D605" s="86" t="s">
        <v>166</v>
      </c>
      <c r="F605" s="282" t="s">
        <v>7242</v>
      </c>
      <c r="G605" s="896" t="s">
        <v>524</v>
      </c>
      <c r="I605" s="515" t="s">
        <v>7226</v>
      </c>
    </row>
    <row r="606" spans="1:9" x14ac:dyDescent="0.2">
      <c r="A606" s="86" t="s">
        <v>6388</v>
      </c>
      <c r="B606" s="763" t="s">
        <v>165</v>
      </c>
      <c r="D606" s="86" t="s">
        <v>166</v>
      </c>
      <c r="F606" s="282" t="s">
        <v>7243</v>
      </c>
      <c r="G606" s="896" t="s">
        <v>524</v>
      </c>
      <c r="I606" s="515" t="s">
        <v>7227</v>
      </c>
    </row>
    <row r="607" spans="1:9" x14ac:dyDescent="0.2">
      <c r="A607" s="86" t="s">
        <v>6388</v>
      </c>
      <c r="B607" s="763" t="s">
        <v>165</v>
      </c>
      <c r="D607" s="86" t="s">
        <v>166</v>
      </c>
      <c r="F607" s="282" t="s">
        <v>7244</v>
      </c>
      <c r="G607" s="896" t="s">
        <v>524</v>
      </c>
      <c r="I607" s="515" t="s">
        <v>7228</v>
      </c>
    </row>
    <row r="608" spans="1:9" x14ac:dyDescent="0.2">
      <c r="A608" s="86" t="s">
        <v>6388</v>
      </c>
      <c r="B608" s="763" t="s">
        <v>165</v>
      </c>
      <c r="D608" s="86" t="s">
        <v>166</v>
      </c>
      <c r="F608" s="282" t="s">
        <v>7245</v>
      </c>
      <c r="G608" s="896" t="s">
        <v>524</v>
      </c>
      <c r="I608" s="515" t="s">
        <v>7229</v>
      </c>
    </row>
    <row r="609" spans="1:9" x14ac:dyDescent="0.2">
      <c r="A609" s="86" t="s">
        <v>6388</v>
      </c>
      <c r="B609" s="763" t="s">
        <v>165</v>
      </c>
      <c r="D609" s="86" t="s">
        <v>166</v>
      </c>
      <c r="F609" s="282" t="s">
        <v>7246</v>
      </c>
      <c r="G609" s="896" t="s">
        <v>524</v>
      </c>
      <c r="I609" s="515" t="s">
        <v>7230</v>
      </c>
    </row>
    <row r="610" spans="1:9" x14ac:dyDescent="0.2">
      <c r="A610" s="86" t="s">
        <v>6388</v>
      </c>
      <c r="B610" s="763" t="s">
        <v>165</v>
      </c>
      <c r="D610" s="86" t="s">
        <v>166</v>
      </c>
      <c r="F610" s="282" t="s">
        <v>7247</v>
      </c>
      <c r="G610" s="896" t="s">
        <v>524</v>
      </c>
      <c r="I610" s="515" t="s">
        <v>7231</v>
      </c>
    </row>
    <row r="611" spans="1:9" x14ac:dyDescent="0.2">
      <c r="A611" s="86" t="s">
        <v>6388</v>
      </c>
      <c r="B611" s="763" t="s">
        <v>165</v>
      </c>
      <c r="D611" s="86" t="s">
        <v>166</v>
      </c>
      <c r="F611" s="282" t="s">
        <v>7248</v>
      </c>
      <c r="G611" s="896" t="s">
        <v>524</v>
      </c>
      <c r="I611" s="515" t="s">
        <v>7232</v>
      </c>
    </row>
    <row r="612" spans="1:9" x14ac:dyDescent="0.2">
      <c r="A612" s="86" t="s">
        <v>6388</v>
      </c>
      <c r="B612" s="763" t="s">
        <v>165</v>
      </c>
      <c r="D612" s="86" t="s">
        <v>166</v>
      </c>
      <c r="F612" s="282" t="s">
        <v>7249</v>
      </c>
      <c r="G612" s="896" t="s">
        <v>524</v>
      </c>
      <c r="I612" s="515" t="s">
        <v>7233</v>
      </c>
    </row>
    <row r="613" spans="1:9" x14ac:dyDescent="0.2">
      <c r="A613" s="86" t="s">
        <v>6388</v>
      </c>
      <c r="B613" s="763" t="s">
        <v>165</v>
      </c>
      <c r="D613" s="86" t="s">
        <v>166</v>
      </c>
      <c r="F613" s="282" t="s">
        <v>7250</v>
      </c>
      <c r="G613" s="896" t="s">
        <v>524</v>
      </c>
      <c r="I613" s="515" t="s">
        <v>7234</v>
      </c>
    </row>
    <row r="614" spans="1:9" x14ac:dyDescent="0.2">
      <c r="A614" s="86" t="s">
        <v>6388</v>
      </c>
      <c r="B614" s="763" t="s">
        <v>165</v>
      </c>
      <c r="D614" s="86" t="s">
        <v>166</v>
      </c>
      <c r="F614" s="282" t="s">
        <v>7251</v>
      </c>
      <c r="G614" s="896" t="s">
        <v>524</v>
      </c>
      <c r="I614" s="515" t="s">
        <v>7235</v>
      </c>
    </row>
    <row r="615" spans="1:9" x14ac:dyDescent="0.2">
      <c r="A615" s="86" t="s">
        <v>6388</v>
      </c>
      <c r="B615" s="763" t="s">
        <v>165</v>
      </c>
      <c r="D615" s="86" t="s">
        <v>166</v>
      </c>
      <c r="F615" s="282" t="s">
        <v>7252</v>
      </c>
      <c r="G615" s="896" t="s">
        <v>524</v>
      </c>
      <c r="I615" s="515" t="s">
        <v>7236</v>
      </c>
    </row>
    <row r="616" spans="1:9" x14ac:dyDescent="0.2">
      <c r="A616" s="86" t="s">
        <v>6388</v>
      </c>
      <c r="B616" s="763" t="s">
        <v>165</v>
      </c>
      <c r="D616" s="86" t="s">
        <v>166</v>
      </c>
      <c r="F616" s="282" t="s">
        <v>7253</v>
      </c>
      <c r="G616" s="896" t="s">
        <v>524</v>
      </c>
      <c r="I616" s="515" t="s">
        <v>7237</v>
      </c>
    </row>
    <row r="617" spans="1:9" x14ac:dyDescent="0.2">
      <c r="A617" s="86" t="s">
        <v>6388</v>
      </c>
      <c r="B617" s="763" t="s">
        <v>165</v>
      </c>
      <c r="D617" s="86" t="s">
        <v>166</v>
      </c>
      <c r="F617" s="282" t="s">
        <v>7254</v>
      </c>
      <c r="G617" s="896" t="s">
        <v>524</v>
      </c>
      <c r="I617" s="515" t="s">
        <v>7238</v>
      </c>
    </row>
    <row r="618" spans="1:9" x14ac:dyDescent="0.2">
      <c r="A618" s="86" t="s">
        <v>6388</v>
      </c>
      <c r="B618" s="541" t="s">
        <v>165</v>
      </c>
      <c r="C618" s="546"/>
      <c r="D618" s="546" t="s">
        <v>166</v>
      </c>
      <c r="E618" s="546" t="s">
        <v>6383</v>
      </c>
      <c r="F618" s="542" t="s">
        <v>168</v>
      </c>
      <c r="G618" s="532" t="s">
        <v>524</v>
      </c>
      <c r="I618" s="515" t="s">
        <v>1161</v>
      </c>
    </row>
    <row r="619" spans="1:9" x14ac:dyDescent="0.2">
      <c r="A619" s="86" t="s">
        <v>6388</v>
      </c>
      <c r="B619" s="763" t="s">
        <v>165</v>
      </c>
      <c r="D619" s="86" t="s">
        <v>166</v>
      </c>
      <c r="E619" s="86" t="s">
        <v>6383</v>
      </c>
      <c r="F619" s="282" t="s">
        <v>169</v>
      </c>
      <c r="G619" s="767" t="s">
        <v>524</v>
      </c>
      <c r="I619" s="515" t="s">
        <v>1162</v>
      </c>
    </row>
    <row r="620" spans="1:9" x14ac:dyDescent="0.2">
      <c r="A620" s="86" t="s">
        <v>6388</v>
      </c>
      <c r="B620" s="763" t="s">
        <v>165</v>
      </c>
      <c r="D620" s="86" t="s">
        <v>166</v>
      </c>
      <c r="E620" s="86" t="s">
        <v>6383</v>
      </c>
      <c r="F620" s="282" t="s">
        <v>170</v>
      </c>
      <c r="G620" s="767" t="s">
        <v>524</v>
      </c>
      <c r="I620" s="515" t="s">
        <v>1163</v>
      </c>
    </row>
    <row r="621" spans="1:9" x14ac:dyDescent="0.2">
      <c r="A621" s="86" t="s">
        <v>6388</v>
      </c>
      <c r="B621" s="763" t="s">
        <v>165</v>
      </c>
      <c r="D621" s="86" t="s">
        <v>166</v>
      </c>
      <c r="E621" s="86" t="s">
        <v>6383</v>
      </c>
      <c r="F621" s="282" t="s">
        <v>171</v>
      </c>
      <c r="G621" s="767" t="s">
        <v>524</v>
      </c>
      <c r="I621" s="515" t="s">
        <v>1164</v>
      </c>
    </row>
    <row r="622" spans="1:9" x14ac:dyDescent="0.2">
      <c r="A622" s="86" t="s">
        <v>6388</v>
      </c>
      <c r="B622" s="763" t="s">
        <v>165</v>
      </c>
      <c r="D622" s="86" t="s">
        <v>166</v>
      </c>
      <c r="E622" s="86" t="s">
        <v>6383</v>
      </c>
      <c r="F622" s="282" t="s">
        <v>172</v>
      </c>
      <c r="G622" s="767" t="s">
        <v>524</v>
      </c>
      <c r="I622" s="515" t="s">
        <v>1165</v>
      </c>
    </row>
    <row r="623" spans="1:9" x14ac:dyDescent="0.2">
      <c r="A623" s="86" t="s">
        <v>6388</v>
      </c>
      <c r="B623" s="763" t="s">
        <v>165</v>
      </c>
      <c r="D623" s="86" t="s">
        <v>166</v>
      </c>
      <c r="E623" s="86" t="s">
        <v>6383</v>
      </c>
      <c r="F623" s="282" t="s">
        <v>173</v>
      </c>
      <c r="G623" s="767" t="s">
        <v>524</v>
      </c>
      <c r="I623" s="515" t="s">
        <v>1166</v>
      </c>
    </row>
    <row r="624" spans="1:9" x14ac:dyDescent="0.2">
      <c r="A624" s="86" t="s">
        <v>6388</v>
      </c>
      <c r="B624" s="763" t="s">
        <v>165</v>
      </c>
      <c r="D624" s="86" t="s">
        <v>166</v>
      </c>
      <c r="E624" s="86" t="s">
        <v>6383</v>
      </c>
      <c r="F624" s="282" t="s">
        <v>174</v>
      </c>
      <c r="G624" s="767" t="s">
        <v>524</v>
      </c>
      <c r="I624" s="515" t="s">
        <v>1167</v>
      </c>
    </row>
    <row r="625" spans="1:9" x14ac:dyDescent="0.2">
      <c r="A625" s="86" t="s">
        <v>6388</v>
      </c>
      <c r="B625" s="763" t="s">
        <v>165</v>
      </c>
      <c r="D625" s="86" t="s">
        <v>166</v>
      </c>
      <c r="E625" s="86" t="s">
        <v>6383</v>
      </c>
      <c r="F625" s="282" t="s">
        <v>175</v>
      </c>
      <c r="G625" s="767" t="s">
        <v>524</v>
      </c>
      <c r="I625" s="515" t="s">
        <v>1168</v>
      </c>
    </row>
    <row r="626" spans="1:9" x14ac:dyDescent="0.2">
      <c r="A626" s="86" t="s">
        <v>6388</v>
      </c>
      <c r="B626" s="763" t="s">
        <v>165</v>
      </c>
      <c r="D626" s="86" t="s">
        <v>166</v>
      </c>
      <c r="E626" s="86" t="s">
        <v>6383</v>
      </c>
      <c r="F626" s="282" t="s">
        <v>176</v>
      </c>
      <c r="G626" s="767" t="s">
        <v>524</v>
      </c>
      <c r="I626" s="515" t="s">
        <v>1169</v>
      </c>
    </row>
    <row r="627" spans="1:9" x14ac:dyDescent="0.2">
      <c r="A627" s="86" t="s">
        <v>6388</v>
      </c>
      <c r="B627" s="763" t="s">
        <v>165</v>
      </c>
      <c r="D627" s="86" t="s">
        <v>166</v>
      </c>
      <c r="E627" s="86" t="s">
        <v>6383</v>
      </c>
      <c r="F627" s="282" t="s">
        <v>177</v>
      </c>
      <c r="G627" s="767" t="s">
        <v>524</v>
      </c>
      <c r="I627" s="515" t="s">
        <v>1170</v>
      </c>
    </row>
    <row r="628" spans="1:9" x14ac:dyDescent="0.2">
      <c r="A628" s="86" t="s">
        <v>6388</v>
      </c>
      <c r="B628" s="763" t="s">
        <v>165</v>
      </c>
      <c r="D628" s="86" t="s">
        <v>166</v>
      </c>
      <c r="E628" s="86" t="s">
        <v>6383</v>
      </c>
      <c r="F628" s="282" t="s">
        <v>178</v>
      </c>
      <c r="G628" s="767" t="s">
        <v>524</v>
      </c>
      <c r="I628" s="515" t="s">
        <v>1171</v>
      </c>
    </row>
    <row r="629" spans="1:9" x14ac:dyDescent="0.2">
      <c r="A629" s="86" t="s">
        <v>6388</v>
      </c>
      <c r="B629" s="763" t="s">
        <v>165</v>
      </c>
      <c r="D629" s="86" t="s">
        <v>166</v>
      </c>
      <c r="E629" s="86" t="s">
        <v>6383</v>
      </c>
      <c r="F629" s="282" t="s">
        <v>179</v>
      </c>
      <c r="G629" s="767" t="s">
        <v>524</v>
      </c>
      <c r="I629" s="515" t="s">
        <v>1172</v>
      </c>
    </row>
    <row r="630" spans="1:9" x14ac:dyDescent="0.2">
      <c r="A630" s="86" t="s">
        <v>6388</v>
      </c>
      <c r="B630" s="763" t="s">
        <v>165</v>
      </c>
      <c r="D630" s="86" t="s">
        <v>166</v>
      </c>
      <c r="E630" s="86" t="s">
        <v>6383</v>
      </c>
      <c r="F630" s="282" t="s">
        <v>450</v>
      </c>
      <c r="G630" s="767" t="s">
        <v>524</v>
      </c>
      <c r="I630" s="515" t="s">
        <v>1173</v>
      </c>
    </row>
    <row r="631" spans="1:9" x14ac:dyDescent="0.2">
      <c r="A631" s="86" t="s">
        <v>6388</v>
      </c>
      <c r="B631" s="763" t="s">
        <v>165</v>
      </c>
      <c r="D631" s="86" t="s">
        <v>166</v>
      </c>
      <c r="E631" s="86" t="s">
        <v>6383</v>
      </c>
      <c r="F631" s="282" t="s">
        <v>451</v>
      </c>
      <c r="G631" s="767" t="s">
        <v>524</v>
      </c>
      <c r="I631" s="515" t="s">
        <v>1174</v>
      </c>
    </row>
    <row r="632" spans="1:9" x14ac:dyDescent="0.2">
      <c r="A632" s="86" t="s">
        <v>6388</v>
      </c>
      <c r="B632" s="763" t="s">
        <v>165</v>
      </c>
      <c r="D632" s="86" t="s">
        <v>166</v>
      </c>
      <c r="E632" s="86" t="s">
        <v>6383</v>
      </c>
      <c r="F632" s="282" t="s">
        <v>452</v>
      </c>
      <c r="G632" s="767" t="s">
        <v>524</v>
      </c>
      <c r="I632" s="515" t="s">
        <v>1175</v>
      </c>
    </row>
    <row r="633" spans="1:9" x14ac:dyDescent="0.2">
      <c r="A633" s="86" t="s">
        <v>6388</v>
      </c>
      <c r="B633" s="763" t="s">
        <v>165</v>
      </c>
      <c r="D633" s="86" t="s">
        <v>166</v>
      </c>
      <c r="E633" s="86" t="s">
        <v>6383</v>
      </c>
      <c r="F633" s="282" t="s">
        <v>453</v>
      </c>
      <c r="G633" s="767" t="s">
        <v>524</v>
      </c>
      <c r="I633" s="515" t="s">
        <v>1176</v>
      </c>
    </row>
    <row r="634" spans="1:9" x14ac:dyDescent="0.2">
      <c r="A634" s="86" t="s">
        <v>6388</v>
      </c>
      <c r="B634" s="763" t="s">
        <v>165</v>
      </c>
      <c r="D634" s="86" t="s">
        <v>166</v>
      </c>
      <c r="E634" s="86" t="s">
        <v>6383</v>
      </c>
      <c r="F634" s="282" t="s">
        <v>181</v>
      </c>
      <c r="G634" s="767" t="s">
        <v>524</v>
      </c>
      <c r="I634" s="515" t="s">
        <v>1177</v>
      </c>
    </row>
    <row r="635" spans="1:9" x14ac:dyDescent="0.2">
      <c r="A635" s="86" t="s">
        <v>6388</v>
      </c>
      <c r="B635" s="763" t="s">
        <v>165</v>
      </c>
      <c r="D635" s="86" t="s">
        <v>166</v>
      </c>
      <c r="E635" s="86" t="s">
        <v>6383</v>
      </c>
      <c r="F635" s="282" t="s">
        <v>182</v>
      </c>
      <c r="G635" s="767" t="s">
        <v>524</v>
      </c>
      <c r="I635" s="515" t="s">
        <v>1178</v>
      </c>
    </row>
    <row r="636" spans="1:9" x14ac:dyDescent="0.2">
      <c r="A636" s="86" t="s">
        <v>6388</v>
      </c>
      <c r="B636" s="543" t="s">
        <v>165</v>
      </c>
      <c r="C636" s="547"/>
      <c r="D636" s="547" t="s">
        <v>166</v>
      </c>
      <c r="E636" s="547" t="s">
        <v>6383</v>
      </c>
      <c r="F636" s="538" t="s">
        <v>183</v>
      </c>
      <c r="G636" s="309" t="s">
        <v>524</v>
      </c>
      <c r="I636" s="515" t="s">
        <v>1179</v>
      </c>
    </row>
    <row r="637" spans="1:9" x14ac:dyDescent="0.2">
      <c r="A637" s="86" t="s">
        <v>6388</v>
      </c>
      <c r="B637" s="541" t="s">
        <v>165</v>
      </c>
      <c r="C637" s="546"/>
      <c r="D637" s="546" t="s">
        <v>166</v>
      </c>
      <c r="E637" s="546" t="s">
        <v>6384</v>
      </c>
      <c r="F637" s="542" t="s">
        <v>168</v>
      </c>
      <c r="G637" s="532" t="s">
        <v>524</v>
      </c>
      <c r="I637" s="515" t="s">
        <v>1180</v>
      </c>
    </row>
    <row r="638" spans="1:9" x14ac:dyDescent="0.2">
      <c r="A638" s="86" t="s">
        <v>6388</v>
      </c>
      <c r="B638" s="763" t="s">
        <v>165</v>
      </c>
      <c r="D638" s="86" t="s">
        <v>166</v>
      </c>
      <c r="E638" s="86" t="s">
        <v>6384</v>
      </c>
      <c r="F638" s="282" t="s">
        <v>169</v>
      </c>
      <c r="G638" s="767" t="s">
        <v>524</v>
      </c>
      <c r="I638" s="515" t="s">
        <v>1181</v>
      </c>
    </row>
    <row r="639" spans="1:9" x14ac:dyDescent="0.2">
      <c r="A639" s="86" t="s">
        <v>6388</v>
      </c>
      <c r="B639" s="763" t="s">
        <v>165</v>
      </c>
      <c r="D639" s="86" t="s">
        <v>166</v>
      </c>
      <c r="E639" s="86" t="s">
        <v>6384</v>
      </c>
      <c r="F639" s="282" t="s">
        <v>170</v>
      </c>
      <c r="G639" s="767" t="s">
        <v>524</v>
      </c>
      <c r="I639" s="515" t="s">
        <v>1182</v>
      </c>
    </row>
    <row r="640" spans="1:9" x14ac:dyDescent="0.2">
      <c r="A640" s="86" t="s">
        <v>6388</v>
      </c>
      <c r="B640" s="763" t="s">
        <v>165</v>
      </c>
      <c r="D640" s="86" t="s">
        <v>166</v>
      </c>
      <c r="E640" s="86" t="s">
        <v>6384</v>
      </c>
      <c r="F640" s="282" t="s">
        <v>171</v>
      </c>
      <c r="G640" s="767" t="s">
        <v>524</v>
      </c>
      <c r="I640" s="515" t="s">
        <v>1183</v>
      </c>
    </row>
    <row r="641" spans="1:9" x14ac:dyDescent="0.2">
      <c r="A641" s="86" t="s">
        <v>6388</v>
      </c>
      <c r="B641" s="763" t="s">
        <v>165</v>
      </c>
      <c r="D641" s="86" t="s">
        <v>166</v>
      </c>
      <c r="E641" s="86" t="s">
        <v>6384</v>
      </c>
      <c r="F641" s="282" t="s">
        <v>172</v>
      </c>
      <c r="G641" s="767" t="s">
        <v>524</v>
      </c>
      <c r="I641" s="515" t="s">
        <v>1184</v>
      </c>
    </row>
    <row r="642" spans="1:9" x14ac:dyDescent="0.2">
      <c r="A642" s="86" t="s">
        <v>6388</v>
      </c>
      <c r="B642" s="763" t="s">
        <v>165</v>
      </c>
      <c r="D642" s="86" t="s">
        <v>166</v>
      </c>
      <c r="E642" s="86" t="s">
        <v>6384</v>
      </c>
      <c r="F642" s="282" t="s">
        <v>173</v>
      </c>
      <c r="G642" s="767" t="s">
        <v>524</v>
      </c>
      <c r="I642" s="515" t="s">
        <v>1185</v>
      </c>
    </row>
    <row r="643" spans="1:9" x14ac:dyDescent="0.2">
      <c r="A643" s="86" t="s">
        <v>6388</v>
      </c>
      <c r="B643" s="763" t="s">
        <v>165</v>
      </c>
      <c r="D643" s="86" t="s">
        <v>166</v>
      </c>
      <c r="E643" s="86" t="s">
        <v>6384</v>
      </c>
      <c r="F643" s="282" t="s">
        <v>174</v>
      </c>
      <c r="G643" s="767" t="s">
        <v>524</v>
      </c>
      <c r="I643" s="515" t="s">
        <v>1186</v>
      </c>
    </row>
    <row r="644" spans="1:9" x14ac:dyDescent="0.2">
      <c r="A644" s="86" t="s">
        <v>6388</v>
      </c>
      <c r="B644" s="763" t="s">
        <v>165</v>
      </c>
      <c r="D644" s="86" t="s">
        <v>166</v>
      </c>
      <c r="E644" s="86" t="s">
        <v>6384</v>
      </c>
      <c r="F644" s="282" t="s">
        <v>175</v>
      </c>
      <c r="G644" s="767" t="s">
        <v>524</v>
      </c>
      <c r="I644" s="515" t="s">
        <v>1187</v>
      </c>
    </row>
    <row r="645" spans="1:9" x14ac:dyDescent="0.2">
      <c r="A645" s="86" t="s">
        <v>6388</v>
      </c>
      <c r="B645" s="763" t="s">
        <v>165</v>
      </c>
      <c r="D645" s="86" t="s">
        <v>166</v>
      </c>
      <c r="E645" s="86" t="s">
        <v>6384</v>
      </c>
      <c r="F645" s="282" t="s">
        <v>176</v>
      </c>
      <c r="G645" s="767" t="s">
        <v>524</v>
      </c>
      <c r="I645" s="515" t="s">
        <v>1188</v>
      </c>
    </row>
    <row r="646" spans="1:9" x14ac:dyDescent="0.2">
      <c r="A646" s="86" t="s">
        <v>6388</v>
      </c>
      <c r="B646" s="763" t="s">
        <v>165</v>
      </c>
      <c r="D646" s="86" t="s">
        <v>166</v>
      </c>
      <c r="E646" s="86" t="s">
        <v>6384</v>
      </c>
      <c r="F646" s="282" t="s">
        <v>177</v>
      </c>
      <c r="G646" s="767" t="s">
        <v>524</v>
      </c>
      <c r="I646" s="515" t="s">
        <v>1189</v>
      </c>
    </row>
    <row r="647" spans="1:9" x14ac:dyDescent="0.2">
      <c r="A647" s="86" t="s">
        <v>6388</v>
      </c>
      <c r="B647" s="763" t="s">
        <v>165</v>
      </c>
      <c r="D647" s="86" t="s">
        <v>166</v>
      </c>
      <c r="E647" s="86" t="s">
        <v>6384</v>
      </c>
      <c r="F647" s="282" t="s">
        <v>178</v>
      </c>
      <c r="G647" s="767" t="s">
        <v>524</v>
      </c>
      <c r="I647" s="515" t="s">
        <v>1190</v>
      </c>
    </row>
    <row r="648" spans="1:9" x14ac:dyDescent="0.2">
      <c r="A648" s="86" t="s">
        <v>6388</v>
      </c>
      <c r="B648" s="763" t="s">
        <v>165</v>
      </c>
      <c r="D648" s="86" t="s">
        <v>166</v>
      </c>
      <c r="E648" s="86" t="s">
        <v>6384</v>
      </c>
      <c r="F648" s="282" t="s">
        <v>179</v>
      </c>
      <c r="G648" s="767" t="s">
        <v>524</v>
      </c>
      <c r="I648" s="515" t="s">
        <v>1191</v>
      </c>
    </row>
    <row r="649" spans="1:9" x14ac:dyDescent="0.2">
      <c r="A649" s="86" t="s">
        <v>6388</v>
      </c>
      <c r="B649" s="763" t="s">
        <v>165</v>
      </c>
      <c r="D649" s="86" t="s">
        <v>166</v>
      </c>
      <c r="E649" s="86" t="s">
        <v>6384</v>
      </c>
      <c r="F649" s="282" t="s">
        <v>450</v>
      </c>
      <c r="G649" s="767" t="s">
        <v>524</v>
      </c>
      <c r="I649" s="515" t="s">
        <v>1192</v>
      </c>
    </row>
    <row r="650" spans="1:9" x14ac:dyDescent="0.2">
      <c r="A650" s="86" t="s">
        <v>6388</v>
      </c>
      <c r="B650" s="763" t="s">
        <v>165</v>
      </c>
      <c r="D650" s="86" t="s">
        <v>166</v>
      </c>
      <c r="E650" s="86" t="s">
        <v>6384</v>
      </c>
      <c r="F650" s="282" t="s">
        <v>451</v>
      </c>
      <c r="G650" s="767" t="s">
        <v>524</v>
      </c>
      <c r="I650" s="515" t="s">
        <v>1193</v>
      </c>
    </row>
    <row r="651" spans="1:9" x14ac:dyDescent="0.2">
      <c r="A651" s="86" t="s">
        <v>6388</v>
      </c>
      <c r="B651" s="763" t="s">
        <v>165</v>
      </c>
      <c r="D651" s="86" t="s">
        <v>166</v>
      </c>
      <c r="E651" s="86" t="s">
        <v>6384</v>
      </c>
      <c r="F651" s="282" t="s">
        <v>452</v>
      </c>
      <c r="G651" s="767" t="s">
        <v>524</v>
      </c>
      <c r="I651" s="515" t="s">
        <v>1194</v>
      </c>
    </row>
    <row r="652" spans="1:9" x14ac:dyDescent="0.2">
      <c r="A652" s="86" t="s">
        <v>6388</v>
      </c>
      <c r="B652" s="763" t="s">
        <v>165</v>
      </c>
      <c r="D652" s="86" t="s">
        <v>166</v>
      </c>
      <c r="E652" s="86" t="s">
        <v>6384</v>
      </c>
      <c r="F652" s="282" t="s">
        <v>453</v>
      </c>
      <c r="G652" s="767" t="s">
        <v>524</v>
      </c>
      <c r="I652" s="515" t="s">
        <v>1195</v>
      </c>
    </row>
    <row r="653" spans="1:9" x14ac:dyDescent="0.2">
      <c r="A653" s="86" t="s">
        <v>6388</v>
      </c>
      <c r="B653" s="763" t="s">
        <v>165</v>
      </c>
      <c r="D653" s="86" t="s">
        <v>166</v>
      </c>
      <c r="E653" s="86" t="s">
        <v>6384</v>
      </c>
      <c r="F653" s="282" t="s">
        <v>181</v>
      </c>
      <c r="G653" s="767" t="s">
        <v>524</v>
      </c>
      <c r="I653" s="515" t="s">
        <v>1196</v>
      </c>
    </row>
    <row r="654" spans="1:9" x14ac:dyDescent="0.2">
      <c r="A654" s="86" t="s">
        <v>6388</v>
      </c>
      <c r="B654" s="763" t="s">
        <v>165</v>
      </c>
      <c r="D654" s="86" t="s">
        <v>166</v>
      </c>
      <c r="E654" s="86" t="s">
        <v>6384</v>
      </c>
      <c r="F654" s="282" t="s">
        <v>182</v>
      </c>
      <c r="G654" s="767" t="s">
        <v>524</v>
      </c>
      <c r="I654" s="515" t="s">
        <v>1197</v>
      </c>
    </row>
    <row r="655" spans="1:9" x14ac:dyDescent="0.2">
      <c r="A655" s="86" t="s">
        <v>6388</v>
      </c>
      <c r="B655" s="543" t="s">
        <v>165</v>
      </c>
      <c r="C655" s="547"/>
      <c r="D655" s="547" t="s">
        <v>166</v>
      </c>
      <c r="E655" s="547" t="s">
        <v>6384</v>
      </c>
      <c r="F655" s="538" t="s">
        <v>183</v>
      </c>
      <c r="G655" s="309" t="s">
        <v>524</v>
      </c>
      <c r="I655" s="515" t="s">
        <v>1198</v>
      </c>
    </row>
    <row r="656" spans="1:9" x14ac:dyDescent="0.2">
      <c r="A656" s="86" t="s">
        <v>6388</v>
      </c>
      <c r="B656" s="541" t="s">
        <v>165</v>
      </c>
      <c r="C656" s="546"/>
      <c r="D656" s="546" t="s">
        <v>166</v>
      </c>
      <c r="E656" s="546" t="s">
        <v>6385</v>
      </c>
      <c r="F656" s="542" t="s">
        <v>168</v>
      </c>
      <c r="G656" s="532" t="s">
        <v>524</v>
      </c>
      <c r="I656" s="515" t="s">
        <v>1199</v>
      </c>
    </row>
    <row r="657" spans="1:9" x14ac:dyDescent="0.2">
      <c r="A657" s="86" t="s">
        <v>6388</v>
      </c>
      <c r="B657" s="763" t="s">
        <v>165</v>
      </c>
      <c r="D657" s="86" t="s">
        <v>166</v>
      </c>
      <c r="E657" s="86" t="s">
        <v>6385</v>
      </c>
      <c r="F657" s="282" t="s">
        <v>169</v>
      </c>
      <c r="G657" s="767" t="s">
        <v>524</v>
      </c>
      <c r="I657" s="515" t="s">
        <v>1200</v>
      </c>
    </row>
    <row r="658" spans="1:9" x14ac:dyDescent="0.2">
      <c r="A658" s="86" t="s">
        <v>6388</v>
      </c>
      <c r="B658" s="763" t="s">
        <v>165</v>
      </c>
      <c r="D658" s="86" t="s">
        <v>166</v>
      </c>
      <c r="E658" s="86" t="s">
        <v>6385</v>
      </c>
      <c r="F658" s="282" t="s">
        <v>170</v>
      </c>
      <c r="G658" s="767" t="s">
        <v>524</v>
      </c>
      <c r="I658" s="515" t="s">
        <v>1201</v>
      </c>
    </row>
    <row r="659" spans="1:9" x14ac:dyDescent="0.2">
      <c r="A659" s="86" t="s">
        <v>6388</v>
      </c>
      <c r="B659" s="763" t="s">
        <v>165</v>
      </c>
      <c r="D659" s="86" t="s">
        <v>166</v>
      </c>
      <c r="E659" s="86" t="s">
        <v>6385</v>
      </c>
      <c r="F659" s="282" t="s">
        <v>171</v>
      </c>
      <c r="G659" s="767" t="s">
        <v>524</v>
      </c>
      <c r="I659" s="515" t="s">
        <v>1202</v>
      </c>
    </row>
    <row r="660" spans="1:9" x14ac:dyDescent="0.2">
      <c r="A660" s="86" t="s">
        <v>6388</v>
      </c>
      <c r="B660" s="763" t="s">
        <v>165</v>
      </c>
      <c r="D660" s="86" t="s">
        <v>166</v>
      </c>
      <c r="E660" s="86" t="s">
        <v>6385</v>
      </c>
      <c r="F660" s="282" t="s">
        <v>172</v>
      </c>
      <c r="G660" s="767" t="s">
        <v>524</v>
      </c>
      <c r="I660" s="515" t="s">
        <v>1203</v>
      </c>
    </row>
    <row r="661" spans="1:9" x14ac:dyDescent="0.2">
      <c r="A661" s="86" t="s">
        <v>6388</v>
      </c>
      <c r="B661" s="763" t="s">
        <v>165</v>
      </c>
      <c r="D661" s="86" t="s">
        <v>166</v>
      </c>
      <c r="E661" s="86" t="s">
        <v>6385</v>
      </c>
      <c r="F661" s="282" t="s">
        <v>173</v>
      </c>
      <c r="G661" s="767" t="s">
        <v>524</v>
      </c>
      <c r="I661" s="515" t="s">
        <v>1204</v>
      </c>
    </row>
    <row r="662" spans="1:9" x14ac:dyDescent="0.2">
      <c r="A662" s="86" t="s">
        <v>6388</v>
      </c>
      <c r="B662" s="763" t="s">
        <v>165</v>
      </c>
      <c r="D662" s="86" t="s">
        <v>166</v>
      </c>
      <c r="E662" s="86" t="s">
        <v>6385</v>
      </c>
      <c r="F662" s="282" t="s">
        <v>174</v>
      </c>
      <c r="G662" s="767" t="s">
        <v>524</v>
      </c>
      <c r="I662" s="515" t="s">
        <v>1205</v>
      </c>
    </row>
    <row r="663" spans="1:9" x14ac:dyDescent="0.2">
      <c r="A663" s="86" t="s">
        <v>6388</v>
      </c>
      <c r="B663" s="763" t="s">
        <v>165</v>
      </c>
      <c r="D663" s="86" t="s">
        <v>166</v>
      </c>
      <c r="E663" s="86" t="s">
        <v>6385</v>
      </c>
      <c r="F663" s="282" t="s">
        <v>175</v>
      </c>
      <c r="G663" s="767" t="s">
        <v>524</v>
      </c>
      <c r="I663" s="515" t="s">
        <v>1206</v>
      </c>
    </row>
    <row r="664" spans="1:9" x14ac:dyDescent="0.2">
      <c r="A664" s="86" t="s">
        <v>6388</v>
      </c>
      <c r="B664" s="763" t="s">
        <v>165</v>
      </c>
      <c r="D664" s="86" t="s">
        <v>166</v>
      </c>
      <c r="E664" s="86" t="s">
        <v>6385</v>
      </c>
      <c r="F664" s="282" t="s">
        <v>176</v>
      </c>
      <c r="G664" s="767" t="s">
        <v>524</v>
      </c>
      <c r="I664" s="515" t="s">
        <v>1207</v>
      </c>
    </row>
    <row r="665" spans="1:9" x14ac:dyDescent="0.2">
      <c r="A665" s="86" t="s">
        <v>6388</v>
      </c>
      <c r="B665" s="763" t="s">
        <v>165</v>
      </c>
      <c r="D665" s="86" t="s">
        <v>166</v>
      </c>
      <c r="E665" s="86" t="s">
        <v>6385</v>
      </c>
      <c r="F665" s="282" t="s">
        <v>177</v>
      </c>
      <c r="G665" s="767" t="s">
        <v>524</v>
      </c>
      <c r="I665" s="515" t="s">
        <v>1208</v>
      </c>
    </row>
    <row r="666" spans="1:9" x14ac:dyDescent="0.2">
      <c r="A666" s="86" t="s">
        <v>6388</v>
      </c>
      <c r="B666" s="763" t="s">
        <v>165</v>
      </c>
      <c r="D666" s="86" t="s">
        <v>166</v>
      </c>
      <c r="E666" s="86" t="s">
        <v>6385</v>
      </c>
      <c r="F666" s="282" t="s">
        <v>178</v>
      </c>
      <c r="G666" s="767" t="s">
        <v>524</v>
      </c>
      <c r="I666" s="515" t="s">
        <v>1209</v>
      </c>
    </row>
    <row r="667" spans="1:9" x14ac:dyDescent="0.2">
      <c r="A667" s="86" t="s">
        <v>6388</v>
      </c>
      <c r="B667" s="763" t="s">
        <v>165</v>
      </c>
      <c r="D667" s="86" t="s">
        <v>166</v>
      </c>
      <c r="E667" s="86" t="s">
        <v>6385</v>
      </c>
      <c r="F667" s="282" t="s">
        <v>179</v>
      </c>
      <c r="G667" s="767" t="s">
        <v>524</v>
      </c>
      <c r="I667" s="515" t="s">
        <v>1210</v>
      </c>
    </row>
    <row r="668" spans="1:9" x14ac:dyDescent="0.2">
      <c r="A668" s="86" t="s">
        <v>6388</v>
      </c>
      <c r="B668" s="763" t="s">
        <v>165</v>
      </c>
      <c r="D668" s="86" t="s">
        <v>166</v>
      </c>
      <c r="E668" s="86" t="s">
        <v>6385</v>
      </c>
      <c r="F668" s="282" t="s">
        <v>450</v>
      </c>
      <c r="G668" s="767" t="s">
        <v>524</v>
      </c>
      <c r="I668" s="515" t="s">
        <v>1211</v>
      </c>
    </row>
    <row r="669" spans="1:9" x14ac:dyDescent="0.2">
      <c r="A669" s="86" t="s">
        <v>6388</v>
      </c>
      <c r="B669" s="763" t="s">
        <v>165</v>
      </c>
      <c r="D669" s="86" t="s">
        <v>166</v>
      </c>
      <c r="E669" s="86" t="s">
        <v>6385</v>
      </c>
      <c r="F669" s="282" t="s">
        <v>451</v>
      </c>
      <c r="G669" s="767" t="s">
        <v>524</v>
      </c>
      <c r="I669" s="515" t="s">
        <v>1212</v>
      </c>
    </row>
    <row r="670" spans="1:9" x14ac:dyDescent="0.2">
      <c r="A670" s="86" t="s">
        <v>6388</v>
      </c>
      <c r="B670" s="763" t="s">
        <v>165</v>
      </c>
      <c r="D670" s="86" t="s">
        <v>166</v>
      </c>
      <c r="E670" s="86" t="s">
        <v>6385</v>
      </c>
      <c r="F670" s="282" t="s">
        <v>452</v>
      </c>
      <c r="G670" s="767" t="s">
        <v>524</v>
      </c>
      <c r="I670" s="515" t="s">
        <v>1213</v>
      </c>
    </row>
    <row r="671" spans="1:9" x14ac:dyDescent="0.2">
      <c r="A671" s="86" t="s">
        <v>6388</v>
      </c>
      <c r="B671" s="763" t="s">
        <v>165</v>
      </c>
      <c r="D671" s="86" t="s">
        <v>166</v>
      </c>
      <c r="E671" s="86" t="s">
        <v>6385</v>
      </c>
      <c r="F671" s="282" t="s">
        <v>453</v>
      </c>
      <c r="G671" s="767" t="s">
        <v>524</v>
      </c>
      <c r="I671" s="515" t="s">
        <v>1214</v>
      </c>
    </row>
    <row r="672" spans="1:9" x14ac:dyDescent="0.2">
      <c r="A672" s="86" t="s">
        <v>6388</v>
      </c>
      <c r="B672" s="763" t="s">
        <v>165</v>
      </c>
      <c r="D672" s="86" t="s">
        <v>166</v>
      </c>
      <c r="E672" s="86" t="s">
        <v>6385</v>
      </c>
      <c r="F672" s="282" t="s">
        <v>181</v>
      </c>
      <c r="G672" s="767" t="s">
        <v>524</v>
      </c>
      <c r="I672" s="515" t="s">
        <v>1215</v>
      </c>
    </row>
    <row r="673" spans="1:9" x14ac:dyDescent="0.2">
      <c r="A673" s="86" t="s">
        <v>6388</v>
      </c>
      <c r="B673" s="763" t="s">
        <v>165</v>
      </c>
      <c r="D673" s="86" t="s">
        <v>166</v>
      </c>
      <c r="E673" s="86" t="s">
        <v>6385</v>
      </c>
      <c r="F673" s="282" t="s">
        <v>182</v>
      </c>
      <c r="G673" s="767" t="s">
        <v>524</v>
      </c>
      <c r="I673" s="515" t="s">
        <v>1216</v>
      </c>
    </row>
    <row r="674" spans="1:9" x14ac:dyDescent="0.2">
      <c r="A674" s="86" t="s">
        <v>6388</v>
      </c>
      <c r="B674" s="543" t="s">
        <v>165</v>
      </c>
      <c r="C674" s="547"/>
      <c r="D674" s="547" t="s">
        <v>166</v>
      </c>
      <c r="E674" s="547" t="s">
        <v>6385</v>
      </c>
      <c r="F674" s="538" t="s">
        <v>183</v>
      </c>
      <c r="G674" s="309" t="s">
        <v>524</v>
      </c>
      <c r="I674" s="515" t="s">
        <v>1217</v>
      </c>
    </row>
    <row r="675" spans="1:9" x14ac:dyDescent="0.2">
      <c r="A675" s="86" t="s">
        <v>6388</v>
      </c>
      <c r="B675" s="541" t="s">
        <v>165</v>
      </c>
      <c r="C675" s="546"/>
      <c r="D675" s="546" t="s">
        <v>166</v>
      </c>
      <c r="E675" s="546" t="s">
        <v>6386</v>
      </c>
      <c r="F675" s="542" t="s">
        <v>168</v>
      </c>
      <c r="G675" s="532" t="s">
        <v>524</v>
      </c>
      <c r="I675" s="515" t="s">
        <v>1218</v>
      </c>
    </row>
    <row r="676" spans="1:9" x14ac:dyDescent="0.2">
      <c r="A676" s="86" t="s">
        <v>6388</v>
      </c>
      <c r="B676" s="763" t="s">
        <v>165</v>
      </c>
      <c r="D676" s="86" t="s">
        <v>166</v>
      </c>
      <c r="E676" s="86" t="s">
        <v>6385</v>
      </c>
      <c r="F676" s="282" t="s">
        <v>169</v>
      </c>
      <c r="G676" s="767" t="s">
        <v>524</v>
      </c>
      <c r="I676" s="515" t="s">
        <v>1219</v>
      </c>
    </row>
    <row r="677" spans="1:9" x14ac:dyDescent="0.2">
      <c r="A677" s="86" t="s">
        <v>6388</v>
      </c>
      <c r="B677" s="763" t="s">
        <v>165</v>
      </c>
      <c r="D677" s="86" t="s">
        <v>166</v>
      </c>
      <c r="E677" s="86" t="s">
        <v>6386</v>
      </c>
      <c r="F677" s="282" t="s">
        <v>170</v>
      </c>
      <c r="G677" s="767" t="s">
        <v>524</v>
      </c>
      <c r="I677" s="515" t="s">
        <v>1220</v>
      </c>
    </row>
    <row r="678" spans="1:9" x14ac:dyDescent="0.2">
      <c r="A678" s="86" t="s">
        <v>6388</v>
      </c>
      <c r="B678" s="763" t="s">
        <v>165</v>
      </c>
      <c r="D678" s="86" t="s">
        <v>166</v>
      </c>
      <c r="E678" s="86" t="s">
        <v>6385</v>
      </c>
      <c r="F678" s="282" t="s">
        <v>171</v>
      </c>
      <c r="G678" s="767" t="s">
        <v>524</v>
      </c>
      <c r="I678" s="515" t="s">
        <v>1221</v>
      </c>
    </row>
    <row r="679" spans="1:9" x14ac:dyDescent="0.2">
      <c r="A679" s="86" t="s">
        <v>6388</v>
      </c>
      <c r="B679" s="763" t="s">
        <v>165</v>
      </c>
      <c r="D679" s="86" t="s">
        <v>166</v>
      </c>
      <c r="E679" s="86" t="s">
        <v>6386</v>
      </c>
      <c r="F679" s="282" t="s">
        <v>172</v>
      </c>
      <c r="G679" s="767" t="s">
        <v>524</v>
      </c>
      <c r="I679" s="515" t="s">
        <v>1222</v>
      </c>
    </row>
    <row r="680" spans="1:9" x14ac:dyDescent="0.2">
      <c r="A680" s="86" t="s">
        <v>6388</v>
      </c>
      <c r="B680" s="763" t="s">
        <v>165</v>
      </c>
      <c r="D680" s="86" t="s">
        <v>166</v>
      </c>
      <c r="E680" s="86" t="s">
        <v>6385</v>
      </c>
      <c r="F680" s="282" t="s">
        <v>173</v>
      </c>
      <c r="G680" s="767" t="s">
        <v>524</v>
      </c>
      <c r="I680" s="515" t="s">
        <v>1223</v>
      </c>
    </row>
    <row r="681" spans="1:9" x14ac:dyDescent="0.2">
      <c r="A681" s="86" t="s">
        <v>6388</v>
      </c>
      <c r="B681" s="763" t="s">
        <v>165</v>
      </c>
      <c r="D681" s="86" t="s">
        <v>166</v>
      </c>
      <c r="E681" s="86" t="s">
        <v>6386</v>
      </c>
      <c r="F681" s="282" t="s">
        <v>174</v>
      </c>
      <c r="G681" s="767" t="s">
        <v>524</v>
      </c>
      <c r="I681" s="515" t="s">
        <v>1224</v>
      </c>
    </row>
    <row r="682" spans="1:9" x14ac:dyDescent="0.2">
      <c r="A682" s="86" t="s">
        <v>6388</v>
      </c>
      <c r="B682" s="763" t="s">
        <v>165</v>
      </c>
      <c r="D682" s="86" t="s">
        <v>166</v>
      </c>
      <c r="E682" s="86" t="s">
        <v>6385</v>
      </c>
      <c r="F682" s="282" t="s">
        <v>175</v>
      </c>
      <c r="G682" s="767" t="s">
        <v>524</v>
      </c>
      <c r="I682" s="515" t="s">
        <v>1225</v>
      </c>
    </row>
    <row r="683" spans="1:9" x14ac:dyDescent="0.2">
      <c r="A683" s="86" t="s">
        <v>6388</v>
      </c>
      <c r="B683" s="763" t="s">
        <v>165</v>
      </c>
      <c r="D683" s="86" t="s">
        <v>166</v>
      </c>
      <c r="E683" s="86" t="s">
        <v>6386</v>
      </c>
      <c r="F683" s="282" t="s">
        <v>176</v>
      </c>
      <c r="G683" s="767" t="s">
        <v>524</v>
      </c>
      <c r="I683" s="515" t="s">
        <v>1226</v>
      </c>
    </row>
    <row r="684" spans="1:9" x14ac:dyDescent="0.2">
      <c r="A684" s="86" t="s">
        <v>6388</v>
      </c>
      <c r="B684" s="763" t="s">
        <v>165</v>
      </c>
      <c r="D684" s="86" t="s">
        <v>166</v>
      </c>
      <c r="E684" s="86" t="s">
        <v>6385</v>
      </c>
      <c r="F684" s="282" t="s">
        <v>177</v>
      </c>
      <c r="G684" s="767" t="s">
        <v>524</v>
      </c>
      <c r="I684" s="515" t="s">
        <v>1227</v>
      </c>
    </row>
    <row r="685" spans="1:9" x14ac:dyDescent="0.2">
      <c r="A685" s="86" t="s">
        <v>6388</v>
      </c>
      <c r="B685" s="763" t="s">
        <v>165</v>
      </c>
      <c r="D685" s="86" t="s">
        <v>166</v>
      </c>
      <c r="E685" s="86" t="s">
        <v>6386</v>
      </c>
      <c r="F685" s="282" t="s">
        <v>178</v>
      </c>
      <c r="G685" s="767" t="s">
        <v>524</v>
      </c>
      <c r="I685" s="515" t="s">
        <v>1228</v>
      </c>
    </row>
    <row r="686" spans="1:9" x14ac:dyDescent="0.2">
      <c r="A686" s="86" t="s">
        <v>6388</v>
      </c>
      <c r="B686" s="763" t="s">
        <v>165</v>
      </c>
      <c r="D686" s="86" t="s">
        <v>166</v>
      </c>
      <c r="E686" s="86" t="s">
        <v>6385</v>
      </c>
      <c r="F686" s="282" t="s">
        <v>179</v>
      </c>
      <c r="G686" s="767" t="s">
        <v>524</v>
      </c>
      <c r="I686" s="515" t="s">
        <v>1229</v>
      </c>
    </row>
    <row r="687" spans="1:9" x14ac:dyDescent="0.2">
      <c r="A687" s="86" t="s">
        <v>6388</v>
      </c>
      <c r="B687" s="763" t="s">
        <v>165</v>
      </c>
      <c r="D687" s="86" t="s">
        <v>166</v>
      </c>
      <c r="E687" s="86" t="s">
        <v>6386</v>
      </c>
      <c r="F687" s="282" t="s">
        <v>450</v>
      </c>
      <c r="G687" s="767" t="s">
        <v>524</v>
      </c>
      <c r="I687" s="515" t="s">
        <v>1230</v>
      </c>
    </row>
    <row r="688" spans="1:9" x14ac:dyDescent="0.2">
      <c r="A688" s="86" t="s">
        <v>6388</v>
      </c>
      <c r="B688" s="763" t="s">
        <v>165</v>
      </c>
      <c r="D688" s="86" t="s">
        <v>166</v>
      </c>
      <c r="E688" s="86" t="s">
        <v>6385</v>
      </c>
      <c r="F688" s="282" t="s">
        <v>451</v>
      </c>
      <c r="G688" s="767" t="s">
        <v>524</v>
      </c>
      <c r="I688" s="515" t="s">
        <v>1231</v>
      </c>
    </row>
    <row r="689" spans="1:9" x14ac:dyDescent="0.2">
      <c r="A689" s="86" t="s">
        <v>6388</v>
      </c>
      <c r="B689" s="763" t="s">
        <v>165</v>
      </c>
      <c r="D689" s="86" t="s">
        <v>166</v>
      </c>
      <c r="E689" s="86" t="s">
        <v>6386</v>
      </c>
      <c r="F689" s="282" t="s">
        <v>452</v>
      </c>
      <c r="G689" s="767" t="s">
        <v>524</v>
      </c>
      <c r="I689" s="515" t="s">
        <v>1232</v>
      </c>
    </row>
    <row r="690" spans="1:9" x14ac:dyDescent="0.2">
      <c r="A690" s="86" t="s">
        <v>6388</v>
      </c>
      <c r="B690" s="763" t="s">
        <v>165</v>
      </c>
      <c r="D690" s="86" t="s">
        <v>166</v>
      </c>
      <c r="E690" s="86" t="s">
        <v>6385</v>
      </c>
      <c r="F690" s="282" t="s">
        <v>453</v>
      </c>
      <c r="G690" s="767" t="s">
        <v>524</v>
      </c>
      <c r="I690" s="515" t="s">
        <v>1233</v>
      </c>
    </row>
    <row r="691" spans="1:9" x14ac:dyDescent="0.2">
      <c r="A691" s="86" t="s">
        <v>6388</v>
      </c>
      <c r="B691" s="763" t="s">
        <v>165</v>
      </c>
      <c r="D691" s="86" t="s">
        <v>166</v>
      </c>
      <c r="E691" s="86" t="s">
        <v>6386</v>
      </c>
      <c r="F691" s="282" t="s">
        <v>181</v>
      </c>
      <c r="G691" s="767" t="s">
        <v>524</v>
      </c>
      <c r="I691" s="515" t="s">
        <v>1234</v>
      </c>
    </row>
    <row r="692" spans="1:9" x14ac:dyDescent="0.2">
      <c r="A692" s="86" t="s">
        <v>6388</v>
      </c>
      <c r="B692" s="763" t="s">
        <v>165</v>
      </c>
      <c r="D692" s="86" t="s">
        <v>166</v>
      </c>
      <c r="E692" s="86" t="s">
        <v>6385</v>
      </c>
      <c r="F692" s="282" t="s">
        <v>182</v>
      </c>
      <c r="G692" s="767" t="s">
        <v>524</v>
      </c>
      <c r="I692" s="515" t="s">
        <v>1235</v>
      </c>
    </row>
    <row r="693" spans="1:9" x14ac:dyDescent="0.2">
      <c r="A693" s="86" t="s">
        <v>6388</v>
      </c>
      <c r="B693" s="543" t="s">
        <v>165</v>
      </c>
      <c r="C693" s="547"/>
      <c r="D693" s="547" t="s">
        <v>166</v>
      </c>
      <c r="E693" s="547" t="s">
        <v>6386</v>
      </c>
      <c r="F693" s="538" t="s">
        <v>183</v>
      </c>
      <c r="G693" s="309" t="s">
        <v>524</v>
      </c>
      <c r="I693" s="515" t="s">
        <v>1236</v>
      </c>
    </row>
    <row r="694" spans="1:9" x14ac:dyDescent="0.2">
      <c r="A694" s="86" t="s">
        <v>6388</v>
      </c>
      <c r="B694" s="541" t="s">
        <v>165</v>
      </c>
      <c r="C694" s="546"/>
      <c r="D694" s="546" t="s">
        <v>166</v>
      </c>
      <c r="E694" s="546" t="s">
        <v>370</v>
      </c>
      <c r="F694" s="542" t="s">
        <v>168</v>
      </c>
      <c r="G694" s="532" t="s">
        <v>524</v>
      </c>
      <c r="I694" s="515" t="s">
        <v>1237</v>
      </c>
    </row>
    <row r="695" spans="1:9" x14ac:dyDescent="0.2">
      <c r="A695" s="86" t="s">
        <v>6388</v>
      </c>
      <c r="B695" s="763" t="s">
        <v>165</v>
      </c>
      <c r="D695" s="86" t="s">
        <v>166</v>
      </c>
      <c r="E695" s="86" t="s">
        <v>370</v>
      </c>
      <c r="F695" s="282" t="s">
        <v>169</v>
      </c>
      <c r="G695" s="767" t="s">
        <v>524</v>
      </c>
      <c r="I695" s="515" t="s">
        <v>1238</v>
      </c>
    </row>
    <row r="696" spans="1:9" x14ac:dyDescent="0.2">
      <c r="A696" s="86" t="s">
        <v>6388</v>
      </c>
      <c r="B696" s="763" t="s">
        <v>165</v>
      </c>
      <c r="D696" s="86" t="s">
        <v>166</v>
      </c>
      <c r="E696" s="86" t="s">
        <v>370</v>
      </c>
      <c r="F696" s="282" t="s">
        <v>170</v>
      </c>
      <c r="G696" s="767" t="s">
        <v>524</v>
      </c>
      <c r="I696" s="515" t="s">
        <v>1239</v>
      </c>
    </row>
    <row r="697" spans="1:9" x14ac:dyDescent="0.2">
      <c r="A697" s="86" t="s">
        <v>6388</v>
      </c>
      <c r="B697" s="763" t="s">
        <v>165</v>
      </c>
      <c r="D697" s="86" t="s">
        <v>166</v>
      </c>
      <c r="E697" s="86" t="s">
        <v>370</v>
      </c>
      <c r="F697" s="282" t="s">
        <v>171</v>
      </c>
      <c r="G697" s="767" t="s">
        <v>524</v>
      </c>
      <c r="I697" s="515" t="s">
        <v>1240</v>
      </c>
    </row>
    <row r="698" spans="1:9" x14ac:dyDescent="0.2">
      <c r="A698" s="86" t="s">
        <v>6388</v>
      </c>
      <c r="B698" s="763" t="s">
        <v>165</v>
      </c>
      <c r="D698" s="86" t="s">
        <v>166</v>
      </c>
      <c r="E698" s="86" t="s">
        <v>370</v>
      </c>
      <c r="F698" s="282" t="s">
        <v>172</v>
      </c>
      <c r="G698" s="767" t="s">
        <v>524</v>
      </c>
      <c r="I698" s="515" t="s">
        <v>1241</v>
      </c>
    </row>
    <row r="699" spans="1:9" x14ac:dyDescent="0.2">
      <c r="A699" s="86" t="s">
        <v>6388</v>
      </c>
      <c r="B699" s="763" t="s">
        <v>165</v>
      </c>
      <c r="D699" s="86" t="s">
        <v>166</v>
      </c>
      <c r="E699" s="86" t="s">
        <v>370</v>
      </c>
      <c r="F699" s="282" t="s">
        <v>173</v>
      </c>
      <c r="G699" s="767" t="s">
        <v>524</v>
      </c>
      <c r="I699" s="515" t="s">
        <v>1242</v>
      </c>
    </row>
    <row r="700" spans="1:9" x14ac:dyDescent="0.2">
      <c r="A700" s="86" t="s">
        <v>6388</v>
      </c>
      <c r="B700" s="763" t="s">
        <v>165</v>
      </c>
      <c r="D700" s="86" t="s">
        <v>166</v>
      </c>
      <c r="E700" s="86" t="s">
        <v>370</v>
      </c>
      <c r="F700" s="282" t="s">
        <v>174</v>
      </c>
      <c r="G700" s="767" t="s">
        <v>524</v>
      </c>
      <c r="I700" s="515" t="s">
        <v>1243</v>
      </c>
    </row>
    <row r="701" spans="1:9" x14ac:dyDescent="0.2">
      <c r="A701" s="86" t="s">
        <v>6388</v>
      </c>
      <c r="B701" s="763" t="s">
        <v>165</v>
      </c>
      <c r="D701" s="86" t="s">
        <v>166</v>
      </c>
      <c r="E701" s="86" t="s">
        <v>370</v>
      </c>
      <c r="F701" s="282" t="s">
        <v>175</v>
      </c>
      <c r="G701" s="767" t="s">
        <v>524</v>
      </c>
      <c r="I701" s="515" t="s">
        <v>1244</v>
      </c>
    </row>
    <row r="702" spans="1:9" x14ac:dyDescent="0.2">
      <c r="A702" s="86" t="s">
        <v>6388</v>
      </c>
      <c r="B702" s="763" t="s">
        <v>165</v>
      </c>
      <c r="D702" s="86" t="s">
        <v>166</v>
      </c>
      <c r="E702" s="86" t="s">
        <v>370</v>
      </c>
      <c r="F702" s="282" t="s">
        <v>176</v>
      </c>
      <c r="G702" s="767" t="s">
        <v>524</v>
      </c>
      <c r="I702" s="515" t="s">
        <v>1245</v>
      </c>
    </row>
    <row r="703" spans="1:9" x14ac:dyDescent="0.2">
      <c r="A703" s="86" t="s">
        <v>6388</v>
      </c>
      <c r="B703" s="763" t="s">
        <v>165</v>
      </c>
      <c r="D703" s="86" t="s">
        <v>166</v>
      </c>
      <c r="E703" s="86" t="s">
        <v>370</v>
      </c>
      <c r="F703" s="282" t="s">
        <v>177</v>
      </c>
      <c r="G703" s="767" t="s">
        <v>524</v>
      </c>
      <c r="I703" s="515" t="s">
        <v>1246</v>
      </c>
    </row>
    <row r="704" spans="1:9" x14ac:dyDescent="0.2">
      <c r="A704" s="86" t="s">
        <v>6388</v>
      </c>
      <c r="B704" s="763" t="s">
        <v>165</v>
      </c>
      <c r="D704" s="86" t="s">
        <v>166</v>
      </c>
      <c r="E704" s="86" t="s">
        <v>370</v>
      </c>
      <c r="F704" s="282" t="s">
        <v>178</v>
      </c>
      <c r="G704" s="767" t="s">
        <v>524</v>
      </c>
      <c r="I704" s="515" t="s">
        <v>1247</v>
      </c>
    </row>
    <row r="705" spans="1:9" x14ac:dyDescent="0.2">
      <c r="A705" s="86" t="s">
        <v>6388</v>
      </c>
      <c r="B705" s="763" t="s">
        <v>165</v>
      </c>
      <c r="D705" s="86" t="s">
        <v>166</v>
      </c>
      <c r="E705" s="86" t="s">
        <v>370</v>
      </c>
      <c r="F705" s="282" t="s">
        <v>179</v>
      </c>
      <c r="G705" s="767" t="s">
        <v>524</v>
      </c>
      <c r="I705" s="515" t="s">
        <v>1248</v>
      </c>
    </row>
    <row r="706" spans="1:9" x14ac:dyDescent="0.2">
      <c r="A706" s="86" t="s">
        <v>6388</v>
      </c>
      <c r="B706" s="763" t="s">
        <v>165</v>
      </c>
      <c r="D706" s="86" t="s">
        <v>166</v>
      </c>
      <c r="E706" s="86" t="s">
        <v>370</v>
      </c>
      <c r="F706" s="282" t="s">
        <v>450</v>
      </c>
      <c r="G706" s="767" t="s">
        <v>524</v>
      </c>
      <c r="I706" s="515" t="s">
        <v>1249</v>
      </c>
    </row>
    <row r="707" spans="1:9" x14ac:dyDescent="0.2">
      <c r="A707" s="86" t="s">
        <v>6388</v>
      </c>
      <c r="B707" s="763" t="s">
        <v>165</v>
      </c>
      <c r="D707" s="86" t="s">
        <v>166</v>
      </c>
      <c r="E707" s="86" t="s">
        <v>370</v>
      </c>
      <c r="F707" s="282" t="s">
        <v>451</v>
      </c>
      <c r="G707" s="767" t="s">
        <v>524</v>
      </c>
      <c r="I707" s="515" t="s">
        <v>1250</v>
      </c>
    </row>
    <row r="708" spans="1:9" x14ac:dyDescent="0.2">
      <c r="A708" s="86" t="s">
        <v>6388</v>
      </c>
      <c r="B708" s="763" t="s">
        <v>165</v>
      </c>
      <c r="D708" s="86" t="s">
        <v>166</v>
      </c>
      <c r="E708" s="86" t="s">
        <v>370</v>
      </c>
      <c r="F708" s="282" t="s">
        <v>452</v>
      </c>
      <c r="G708" s="767" t="s">
        <v>524</v>
      </c>
      <c r="I708" s="515" t="s">
        <v>1251</v>
      </c>
    </row>
    <row r="709" spans="1:9" x14ac:dyDescent="0.2">
      <c r="A709" s="86" t="s">
        <v>6388</v>
      </c>
      <c r="B709" s="763" t="s">
        <v>165</v>
      </c>
      <c r="D709" s="86" t="s">
        <v>166</v>
      </c>
      <c r="E709" s="86" t="s">
        <v>370</v>
      </c>
      <c r="F709" s="282" t="s">
        <v>453</v>
      </c>
      <c r="G709" s="767" t="s">
        <v>524</v>
      </c>
      <c r="I709" s="515" t="s">
        <v>1252</v>
      </c>
    </row>
    <row r="710" spans="1:9" x14ac:dyDescent="0.2">
      <c r="A710" s="86" t="s">
        <v>6388</v>
      </c>
      <c r="B710" s="763" t="s">
        <v>165</v>
      </c>
      <c r="D710" s="86" t="s">
        <v>166</v>
      </c>
      <c r="E710" s="86" t="s">
        <v>370</v>
      </c>
      <c r="F710" s="282" t="s">
        <v>181</v>
      </c>
      <c r="G710" s="767" t="s">
        <v>524</v>
      </c>
      <c r="I710" s="515" t="s">
        <v>1253</v>
      </c>
    </row>
    <row r="711" spans="1:9" x14ac:dyDescent="0.2">
      <c r="A711" s="86" t="s">
        <v>6388</v>
      </c>
      <c r="B711" s="763" t="s">
        <v>165</v>
      </c>
      <c r="D711" s="86" t="s">
        <v>166</v>
      </c>
      <c r="E711" s="86" t="s">
        <v>370</v>
      </c>
      <c r="F711" s="282" t="s">
        <v>182</v>
      </c>
      <c r="G711" s="767" t="s">
        <v>524</v>
      </c>
      <c r="I711" s="515" t="s">
        <v>1254</v>
      </c>
    </row>
    <row r="712" spans="1:9" x14ac:dyDescent="0.2">
      <c r="A712" s="86" t="s">
        <v>6388</v>
      </c>
      <c r="B712" s="543" t="s">
        <v>165</v>
      </c>
      <c r="C712" s="547"/>
      <c r="D712" s="547" t="s">
        <v>166</v>
      </c>
      <c r="E712" s="547" t="s">
        <v>370</v>
      </c>
      <c r="F712" s="538" t="s">
        <v>183</v>
      </c>
      <c r="G712" s="309" t="s">
        <v>524</v>
      </c>
      <c r="I712" s="515" t="s">
        <v>1255</v>
      </c>
    </row>
    <row r="713" spans="1:9" x14ac:dyDescent="0.2">
      <c r="A713" s="86" t="s">
        <v>6388</v>
      </c>
      <c r="B713" s="541" t="s">
        <v>165</v>
      </c>
      <c r="C713" s="546"/>
      <c r="D713" s="546" t="s">
        <v>166</v>
      </c>
      <c r="E713" s="546" t="s">
        <v>414</v>
      </c>
      <c r="F713" s="542" t="s">
        <v>168</v>
      </c>
      <c r="G713" s="30" t="s">
        <v>48</v>
      </c>
      <c r="I713" s="515" t="s">
        <v>1256</v>
      </c>
    </row>
    <row r="714" spans="1:9" x14ac:dyDescent="0.2">
      <c r="A714" s="86" t="s">
        <v>6388</v>
      </c>
      <c r="B714" s="763" t="s">
        <v>165</v>
      </c>
      <c r="D714" s="86" t="s">
        <v>166</v>
      </c>
      <c r="E714" s="86" t="s">
        <v>414</v>
      </c>
      <c r="F714" s="282" t="s">
        <v>169</v>
      </c>
      <c r="G714" s="626" t="s">
        <v>48</v>
      </c>
      <c r="I714" s="515" t="s">
        <v>1257</v>
      </c>
    </row>
    <row r="715" spans="1:9" x14ac:dyDescent="0.2">
      <c r="A715" s="86" t="s">
        <v>6388</v>
      </c>
      <c r="B715" s="763" t="s">
        <v>165</v>
      </c>
      <c r="D715" s="86" t="s">
        <v>166</v>
      </c>
      <c r="E715" s="86" t="s">
        <v>414</v>
      </c>
      <c r="F715" s="282" t="s">
        <v>170</v>
      </c>
      <c r="G715" s="626" t="s">
        <v>48</v>
      </c>
      <c r="I715" s="515" t="s">
        <v>1258</v>
      </c>
    </row>
    <row r="716" spans="1:9" x14ac:dyDescent="0.2">
      <c r="A716" s="86" t="s">
        <v>6388</v>
      </c>
      <c r="B716" s="763" t="s">
        <v>165</v>
      </c>
      <c r="D716" s="86" t="s">
        <v>166</v>
      </c>
      <c r="E716" s="86" t="s">
        <v>414</v>
      </c>
      <c r="F716" s="282" t="s">
        <v>171</v>
      </c>
      <c r="G716" s="626" t="s">
        <v>48</v>
      </c>
      <c r="I716" s="515" t="s">
        <v>1259</v>
      </c>
    </row>
    <row r="717" spans="1:9" x14ac:dyDescent="0.2">
      <c r="A717" s="86" t="s">
        <v>6388</v>
      </c>
      <c r="B717" s="763" t="s">
        <v>165</v>
      </c>
      <c r="D717" s="86" t="s">
        <v>166</v>
      </c>
      <c r="E717" s="86" t="s">
        <v>414</v>
      </c>
      <c r="F717" s="282" t="s">
        <v>172</v>
      </c>
      <c r="G717" s="626" t="s">
        <v>48</v>
      </c>
      <c r="I717" s="515" t="s">
        <v>1260</v>
      </c>
    </row>
    <row r="718" spans="1:9" x14ac:dyDescent="0.2">
      <c r="A718" s="86" t="s">
        <v>6388</v>
      </c>
      <c r="B718" s="763" t="s">
        <v>165</v>
      </c>
      <c r="D718" s="86" t="s">
        <v>166</v>
      </c>
      <c r="E718" s="86" t="s">
        <v>414</v>
      </c>
      <c r="F718" s="282" t="s">
        <v>173</v>
      </c>
      <c r="G718" s="626" t="s">
        <v>48</v>
      </c>
      <c r="I718" s="515" t="s">
        <v>1261</v>
      </c>
    </row>
    <row r="719" spans="1:9" x14ac:dyDescent="0.2">
      <c r="A719" s="86" t="s">
        <v>6388</v>
      </c>
      <c r="B719" s="763" t="s">
        <v>165</v>
      </c>
      <c r="D719" s="86" t="s">
        <v>166</v>
      </c>
      <c r="E719" s="86" t="s">
        <v>414</v>
      </c>
      <c r="F719" s="282" t="s">
        <v>174</v>
      </c>
      <c r="G719" s="626" t="s">
        <v>48</v>
      </c>
      <c r="I719" s="515" t="s">
        <v>1262</v>
      </c>
    </row>
    <row r="720" spans="1:9" x14ac:dyDescent="0.2">
      <c r="A720" s="86" t="s">
        <v>6388</v>
      </c>
      <c r="B720" s="763" t="s">
        <v>165</v>
      </c>
      <c r="D720" s="86" t="s">
        <v>166</v>
      </c>
      <c r="E720" s="86" t="s">
        <v>414</v>
      </c>
      <c r="F720" s="282" t="s">
        <v>175</v>
      </c>
      <c r="G720" s="626" t="s">
        <v>48</v>
      </c>
      <c r="I720" s="515" t="s">
        <v>1263</v>
      </c>
    </row>
    <row r="721" spans="1:9" x14ac:dyDescent="0.2">
      <c r="A721" s="86" t="s">
        <v>6388</v>
      </c>
      <c r="B721" s="763" t="s">
        <v>165</v>
      </c>
      <c r="D721" s="86" t="s">
        <v>166</v>
      </c>
      <c r="E721" s="86" t="s">
        <v>414</v>
      </c>
      <c r="F721" s="282" t="s">
        <v>176</v>
      </c>
      <c r="G721" s="626" t="s">
        <v>48</v>
      </c>
      <c r="I721" s="515" t="s">
        <v>1264</v>
      </c>
    </row>
    <row r="722" spans="1:9" x14ac:dyDescent="0.2">
      <c r="A722" s="86" t="s">
        <v>6388</v>
      </c>
      <c r="B722" s="763" t="s">
        <v>165</v>
      </c>
      <c r="D722" s="86" t="s">
        <v>166</v>
      </c>
      <c r="E722" s="86" t="s">
        <v>414</v>
      </c>
      <c r="F722" s="282" t="s">
        <v>177</v>
      </c>
      <c r="G722" s="626" t="s">
        <v>48</v>
      </c>
      <c r="I722" s="515" t="s">
        <v>1265</v>
      </c>
    </row>
    <row r="723" spans="1:9" x14ac:dyDescent="0.2">
      <c r="A723" s="86" t="s">
        <v>6388</v>
      </c>
      <c r="B723" s="763" t="s">
        <v>165</v>
      </c>
      <c r="D723" s="86" t="s">
        <v>166</v>
      </c>
      <c r="E723" s="86" t="s">
        <v>414</v>
      </c>
      <c r="F723" s="282" t="s">
        <v>178</v>
      </c>
      <c r="G723" s="626" t="s">
        <v>48</v>
      </c>
      <c r="I723" s="515" t="s">
        <v>1266</v>
      </c>
    </row>
    <row r="724" spans="1:9" x14ac:dyDescent="0.2">
      <c r="A724" s="86" t="s">
        <v>6388</v>
      </c>
      <c r="B724" s="763" t="s">
        <v>165</v>
      </c>
      <c r="D724" s="86" t="s">
        <v>166</v>
      </c>
      <c r="E724" s="86" t="s">
        <v>414</v>
      </c>
      <c r="F724" s="282" t="s">
        <v>179</v>
      </c>
      <c r="G724" s="626" t="s">
        <v>48</v>
      </c>
      <c r="I724" s="515" t="s">
        <v>1267</v>
      </c>
    </row>
    <row r="725" spans="1:9" x14ac:dyDescent="0.2">
      <c r="A725" s="86" t="s">
        <v>6388</v>
      </c>
      <c r="B725" s="763" t="s">
        <v>165</v>
      </c>
      <c r="D725" s="86" t="s">
        <v>166</v>
      </c>
      <c r="E725" s="86" t="s">
        <v>414</v>
      </c>
      <c r="F725" s="282" t="s">
        <v>450</v>
      </c>
      <c r="G725" s="626" t="s">
        <v>48</v>
      </c>
      <c r="I725" s="515" t="s">
        <v>1268</v>
      </c>
    </row>
    <row r="726" spans="1:9" x14ac:dyDescent="0.2">
      <c r="A726" s="86" t="s">
        <v>6388</v>
      </c>
      <c r="B726" s="763" t="s">
        <v>165</v>
      </c>
      <c r="D726" s="86" t="s">
        <v>166</v>
      </c>
      <c r="E726" s="86" t="s">
        <v>414</v>
      </c>
      <c r="F726" s="282" t="s">
        <v>451</v>
      </c>
      <c r="G726" s="626" t="s">
        <v>48</v>
      </c>
      <c r="I726" s="515" t="s">
        <v>1269</v>
      </c>
    </row>
    <row r="727" spans="1:9" x14ac:dyDescent="0.2">
      <c r="A727" s="86" t="s">
        <v>6388</v>
      </c>
      <c r="B727" s="763" t="s">
        <v>165</v>
      </c>
      <c r="D727" s="86" t="s">
        <v>166</v>
      </c>
      <c r="E727" s="86" t="s">
        <v>414</v>
      </c>
      <c r="F727" s="282" t="s">
        <v>452</v>
      </c>
      <c r="G727" s="626" t="s">
        <v>48</v>
      </c>
      <c r="I727" s="515" t="s">
        <v>1270</v>
      </c>
    </row>
    <row r="728" spans="1:9" x14ac:dyDescent="0.2">
      <c r="A728" s="86" t="s">
        <v>6388</v>
      </c>
      <c r="B728" s="763" t="s">
        <v>165</v>
      </c>
      <c r="D728" s="86" t="s">
        <v>166</v>
      </c>
      <c r="E728" s="86" t="s">
        <v>414</v>
      </c>
      <c r="F728" s="282" t="s">
        <v>453</v>
      </c>
      <c r="G728" s="626" t="s">
        <v>48</v>
      </c>
      <c r="I728" s="515" t="s">
        <v>1271</v>
      </c>
    </row>
    <row r="729" spans="1:9" x14ac:dyDescent="0.2">
      <c r="A729" s="86" t="s">
        <v>6388</v>
      </c>
      <c r="B729" s="763" t="s">
        <v>165</v>
      </c>
      <c r="D729" s="86" t="s">
        <v>166</v>
      </c>
      <c r="E729" s="86" t="s">
        <v>414</v>
      </c>
      <c r="F729" s="282" t="s">
        <v>181</v>
      </c>
      <c r="G729" s="626" t="s">
        <v>48</v>
      </c>
      <c r="I729" s="515" t="s">
        <v>1272</v>
      </c>
    </row>
    <row r="730" spans="1:9" x14ac:dyDescent="0.2">
      <c r="A730" s="86" t="s">
        <v>6388</v>
      </c>
      <c r="B730" s="763" t="s">
        <v>165</v>
      </c>
      <c r="D730" s="86" t="s">
        <v>166</v>
      </c>
      <c r="E730" s="86" t="s">
        <v>414</v>
      </c>
      <c r="F730" s="282" t="s">
        <v>182</v>
      </c>
      <c r="G730" s="626" t="s">
        <v>48</v>
      </c>
      <c r="I730" s="515" t="s">
        <v>1273</v>
      </c>
    </row>
    <row r="731" spans="1:9" x14ac:dyDescent="0.2">
      <c r="A731" s="86" t="s">
        <v>6388</v>
      </c>
      <c r="B731" s="543" t="s">
        <v>165</v>
      </c>
      <c r="C731" s="547"/>
      <c r="D731" s="547" t="s">
        <v>166</v>
      </c>
      <c r="E731" s="547" t="s">
        <v>414</v>
      </c>
      <c r="F731" s="538" t="s">
        <v>183</v>
      </c>
      <c r="G731" s="827" t="s">
        <v>48</v>
      </c>
      <c r="I731" s="515" t="s">
        <v>1274</v>
      </c>
    </row>
    <row r="732" spans="1:9" x14ac:dyDescent="0.2">
      <c r="A732" s="86" t="s">
        <v>6388</v>
      </c>
      <c r="B732" s="541" t="s">
        <v>165</v>
      </c>
      <c r="C732" s="546"/>
      <c r="D732" s="546"/>
      <c r="E732" s="546" t="s">
        <v>574</v>
      </c>
      <c r="F732" s="542" t="s">
        <v>382</v>
      </c>
      <c r="G732" s="897" t="s">
        <v>524</v>
      </c>
      <c r="I732" s="515" t="s">
        <v>1275</v>
      </c>
    </row>
    <row r="733" spans="1:9" x14ac:dyDescent="0.2">
      <c r="A733" s="86" t="s">
        <v>6388</v>
      </c>
      <c r="B733" s="763" t="s">
        <v>165</v>
      </c>
      <c r="E733" s="86" t="s">
        <v>574</v>
      </c>
      <c r="F733" s="282" t="s">
        <v>383</v>
      </c>
      <c r="G733" s="830" t="s">
        <v>524</v>
      </c>
      <c r="I733" s="515" t="s">
        <v>1276</v>
      </c>
    </row>
    <row r="734" spans="1:9" x14ac:dyDescent="0.2">
      <c r="A734" s="86" t="s">
        <v>6388</v>
      </c>
      <c r="B734" s="543" t="s">
        <v>165</v>
      </c>
      <c r="C734" s="547"/>
      <c r="D734" s="547"/>
      <c r="E734" s="547" t="s">
        <v>574</v>
      </c>
      <c r="F734" s="538" t="s">
        <v>384</v>
      </c>
      <c r="G734" s="309" t="s">
        <v>48</v>
      </c>
      <c r="I734" s="515" t="s">
        <v>1277</v>
      </c>
    </row>
    <row r="735" spans="1:9" x14ac:dyDescent="0.2">
      <c r="A735" s="86" t="s">
        <v>6388</v>
      </c>
      <c r="B735" s="763" t="s">
        <v>165</v>
      </c>
      <c r="C735" s="86" t="s">
        <v>192</v>
      </c>
      <c r="F735" s="282" t="s">
        <v>7255</v>
      </c>
      <c r="G735" s="767" t="s">
        <v>524</v>
      </c>
      <c r="I735" s="515" t="s">
        <v>7275</v>
      </c>
    </row>
    <row r="736" spans="1:9" x14ac:dyDescent="0.2">
      <c r="A736" s="86" t="s">
        <v>6388</v>
      </c>
      <c r="B736" s="763" t="s">
        <v>165</v>
      </c>
      <c r="C736" s="86" t="s">
        <v>192</v>
      </c>
      <c r="F736" s="282" t="s">
        <v>7256</v>
      </c>
      <c r="G736" s="767" t="s">
        <v>524</v>
      </c>
      <c r="I736" s="515" t="s">
        <v>7276</v>
      </c>
    </row>
    <row r="737" spans="1:9" x14ac:dyDescent="0.2">
      <c r="A737" s="86" t="s">
        <v>6388</v>
      </c>
      <c r="B737" s="763" t="s">
        <v>165</v>
      </c>
      <c r="C737" s="86" t="s">
        <v>192</v>
      </c>
      <c r="F737" s="282" t="s">
        <v>7257</v>
      </c>
      <c r="G737" s="767" t="s">
        <v>524</v>
      </c>
      <c r="I737" s="515" t="s">
        <v>7277</v>
      </c>
    </row>
    <row r="738" spans="1:9" x14ac:dyDescent="0.2">
      <c r="A738" s="86" t="s">
        <v>6388</v>
      </c>
      <c r="B738" s="763" t="s">
        <v>165</v>
      </c>
      <c r="C738" s="86" t="s">
        <v>192</v>
      </c>
      <c r="F738" s="282" t="s">
        <v>7258</v>
      </c>
      <c r="G738" s="767" t="s">
        <v>524</v>
      </c>
      <c r="I738" s="515" t="s">
        <v>7278</v>
      </c>
    </row>
    <row r="739" spans="1:9" x14ac:dyDescent="0.2">
      <c r="A739" s="86" t="s">
        <v>6388</v>
      </c>
      <c r="B739" s="763" t="s">
        <v>165</v>
      </c>
      <c r="C739" s="86" t="s">
        <v>192</v>
      </c>
      <c r="F739" s="282" t="s">
        <v>7259</v>
      </c>
      <c r="G739" s="767" t="s">
        <v>524</v>
      </c>
      <c r="I739" s="515" t="s">
        <v>7279</v>
      </c>
    </row>
    <row r="740" spans="1:9" x14ac:dyDescent="0.2">
      <c r="A740" s="86" t="s">
        <v>6388</v>
      </c>
      <c r="B740" s="763" t="s">
        <v>165</v>
      </c>
      <c r="C740" s="86" t="s">
        <v>192</v>
      </c>
      <c r="F740" s="282" t="s">
        <v>7260</v>
      </c>
      <c r="G740" s="767" t="s">
        <v>524</v>
      </c>
      <c r="I740" s="515" t="s">
        <v>7280</v>
      </c>
    </row>
    <row r="741" spans="1:9" x14ac:dyDescent="0.2">
      <c r="A741" s="86" t="s">
        <v>6388</v>
      </c>
      <c r="B741" s="763" t="s">
        <v>165</v>
      </c>
      <c r="C741" s="86" t="s">
        <v>192</v>
      </c>
      <c r="F741" s="282" t="s">
        <v>7261</v>
      </c>
      <c r="G741" s="767" t="s">
        <v>524</v>
      </c>
      <c r="I741" s="515" t="s">
        <v>7281</v>
      </c>
    </row>
    <row r="742" spans="1:9" x14ac:dyDescent="0.2">
      <c r="A742" s="86" t="s">
        <v>6388</v>
      </c>
      <c r="B742" s="763" t="s">
        <v>165</v>
      </c>
      <c r="C742" s="86" t="s">
        <v>192</v>
      </c>
      <c r="F742" s="282" t="s">
        <v>7262</v>
      </c>
      <c r="G742" s="767" t="s">
        <v>524</v>
      </c>
      <c r="I742" s="515" t="s">
        <v>7282</v>
      </c>
    </row>
    <row r="743" spans="1:9" x14ac:dyDescent="0.2">
      <c r="A743" s="86" t="s">
        <v>6388</v>
      </c>
      <c r="B743" s="763" t="s">
        <v>165</v>
      </c>
      <c r="C743" s="86" t="s">
        <v>192</v>
      </c>
      <c r="F743" s="282" t="s">
        <v>7263</v>
      </c>
      <c r="G743" s="767" t="s">
        <v>524</v>
      </c>
      <c r="I743" s="515" t="s">
        <v>7283</v>
      </c>
    </row>
    <row r="744" spans="1:9" x14ac:dyDescent="0.2">
      <c r="A744" s="86" t="s">
        <v>6388</v>
      </c>
      <c r="B744" s="763" t="s">
        <v>165</v>
      </c>
      <c r="C744" s="86" t="s">
        <v>192</v>
      </c>
      <c r="F744" s="282" t="s">
        <v>7264</v>
      </c>
      <c r="G744" s="767" t="s">
        <v>524</v>
      </c>
      <c r="I744" s="515" t="s">
        <v>7284</v>
      </c>
    </row>
    <row r="745" spans="1:9" x14ac:dyDescent="0.2">
      <c r="A745" s="86" t="s">
        <v>6388</v>
      </c>
      <c r="B745" s="763" t="s">
        <v>165</v>
      </c>
      <c r="C745" s="86" t="s">
        <v>192</v>
      </c>
      <c r="F745" s="282" t="s">
        <v>7265</v>
      </c>
      <c r="G745" s="767" t="s">
        <v>524</v>
      </c>
      <c r="I745" s="515" t="s">
        <v>7285</v>
      </c>
    </row>
    <row r="746" spans="1:9" x14ac:dyDescent="0.2">
      <c r="A746" s="86" t="s">
        <v>6388</v>
      </c>
      <c r="B746" s="763" t="s">
        <v>165</v>
      </c>
      <c r="C746" s="86" t="s">
        <v>192</v>
      </c>
      <c r="F746" s="282" t="s">
        <v>7266</v>
      </c>
      <c r="G746" s="767" t="s">
        <v>524</v>
      </c>
      <c r="I746" s="515" t="s">
        <v>7286</v>
      </c>
    </row>
    <row r="747" spans="1:9" x14ac:dyDescent="0.2">
      <c r="A747" s="86" t="s">
        <v>6388</v>
      </c>
      <c r="B747" s="763" t="s">
        <v>165</v>
      </c>
      <c r="C747" s="86" t="s">
        <v>192</v>
      </c>
      <c r="F747" s="282" t="s">
        <v>7267</v>
      </c>
      <c r="G747" s="767" t="s">
        <v>524</v>
      </c>
      <c r="I747" s="515" t="s">
        <v>7287</v>
      </c>
    </row>
    <row r="748" spans="1:9" x14ac:dyDescent="0.2">
      <c r="A748" s="86" t="s">
        <v>6388</v>
      </c>
      <c r="B748" s="763" t="s">
        <v>165</v>
      </c>
      <c r="C748" s="86" t="s">
        <v>192</v>
      </c>
      <c r="F748" s="282" t="s">
        <v>7268</v>
      </c>
      <c r="G748" s="767" t="s">
        <v>524</v>
      </c>
      <c r="I748" s="515" t="s">
        <v>7288</v>
      </c>
    </row>
    <row r="749" spans="1:9" x14ac:dyDescent="0.2">
      <c r="A749" s="86" t="s">
        <v>6388</v>
      </c>
      <c r="B749" s="763" t="s">
        <v>165</v>
      </c>
      <c r="C749" s="86" t="s">
        <v>192</v>
      </c>
      <c r="F749" s="282" t="s">
        <v>7269</v>
      </c>
      <c r="G749" s="767" t="s">
        <v>524</v>
      </c>
      <c r="I749" s="515" t="s">
        <v>7289</v>
      </c>
    </row>
    <row r="750" spans="1:9" x14ac:dyDescent="0.2">
      <c r="A750" s="86" t="s">
        <v>6388</v>
      </c>
      <c r="B750" s="763" t="s">
        <v>165</v>
      </c>
      <c r="C750" s="86" t="s">
        <v>192</v>
      </c>
      <c r="F750" s="282" t="s">
        <v>7270</v>
      </c>
      <c r="G750" s="767" t="s">
        <v>524</v>
      </c>
      <c r="I750" s="515" t="s">
        <v>7290</v>
      </c>
    </row>
    <row r="751" spans="1:9" x14ac:dyDescent="0.2">
      <c r="A751" s="86" t="s">
        <v>6388</v>
      </c>
      <c r="B751" s="763" t="s">
        <v>165</v>
      </c>
      <c r="C751" s="86" t="s">
        <v>192</v>
      </c>
      <c r="F751" s="282" t="s">
        <v>7271</v>
      </c>
      <c r="G751" s="767" t="s">
        <v>524</v>
      </c>
      <c r="I751" s="515" t="s">
        <v>7291</v>
      </c>
    </row>
    <row r="752" spans="1:9" x14ac:dyDescent="0.2">
      <c r="A752" s="86" t="s">
        <v>6388</v>
      </c>
      <c r="B752" s="763" t="s">
        <v>165</v>
      </c>
      <c r="C752" s="86" t="s">
        <v>192</v>
      </c>
      <c r="F752" s="282" t="s">
        <v>7272</v>
      </c>
      <c r="G752" s="767" t="s">
        <v>524</v>
      </c>
      <c r="I752" s="515" t="s">
        <v>7292</v>
      </c>
    </row>
    <row r="753" spans="1:9" x14ac:dyDescent="0.2">
      <c r="A753" s="86" t="s">
        <v>6388</v>
      </c>
      <c r="B753" s="763" t="s">
        <v>165</v>
      </c>
      <c r="C753" s="86" t="s">
        <v>192</v>
      </c>
      <c r="F753" s="282" t="s">
        <v>7273</v>
      </c>
      <c r="G753" s="767" t="s">
        <v>524</v>
      </c>
      <c r="I753" s="515" t="s">
        <v>7293</v>
      </c>
    </row>
    <row r="754" spans="1:9" x14ac:dyDescent="0.2">
      <c r="A754" s="86" t="s">
        <v>6388</v>
      </c>
      <c r="B754" s="763" t="s">
        <v>165</v>
      </c>
      <c r="C754" s="86" t="s">
        <v>192</v>
      </c>
      <c r="F754" s="282" t="s">
        <v>7274</v>
      </c>
      <c r="G754" s="767" t="s">
        <v>524</v>
      </c>
      <c r="I754" s="515" t="s">
        <v>7294</v>
      </c>
    </row>
    <row r="755" spans="1:9" x14ac:dyDescent="0.2">
      <c r="A755" s="86" t="s">
        <v>6388</v>
      </c>
      <c r="B755" s="541" t="s">
        <v>165</v>
      </c>
      <c r="C755" s="546" t="s">
        <v>192</v>
      </c>
      <c r="D755" s="546"/>
      <c r="E755" s="546" t="s">
        <v>6383</v>
      </c>
      <c r="F755" s="542" t="s">
        <v>193</v>
      </c>
      <c r="G755" s="532" t="s">
        <v>524</v>
      </c>
      <c r="I755" s="515" t="s">
        <v>1278</v>
      </c>
    </row>
    <row r="756" spans="1:9" x14ac:dyDescent="0.2">
      <c r="A756" s="86" t="s">
        <v>6388</v>
      </c>
      <c r="B756" s="763" t="s">
        <v>165</v>
      </c>
      <c r="C756" s="86" t="s">
        <v>192</v>
      </c>
      <c r="E756" s="86" t="s">
        <v>6383</v>
      </c>
      <c r="F756" s="282" t="s">
        <v>205</v>
      </c>
      <c r="G756" s="767" t="s">
        <v>524</v>
      </c>
      <c r="I756" s="515" t="s">
        <v>1279</v>
      </c>
    </row>
    <row r="757" spans="1:9" x14ac:dyDescent="0.2">
      <c r="A757" s="86" t="s">
        <v>6388</v>
      </c>
      <c r="B757" s="763" t="s">
        <v>165</v>
      </c>
      <c r="C757" s="86" t="s">
        <v>192</v>
      </c>
      <c r="E757" s="86" t="s">
        <v>6383</v>
      </c>
      <c r="F757" s="282" t="s">
        <v>195</v>
      </c>
      <c r="G757" s="767" t="s">
        <v>524</v>
      </c>
      <c r="I757" s="515" t="s">
        <v>1280</v>
      </c>
    </row>
    <row r="758" spans="1:9" x14ac:dyDescent="0.2">
      <c r="A758" s="86" t="s">
        <v>6388</v>
      </c>
      <c r="B758" s="763" t="s">
        <v>165</v>
      </c>
      <c r="C758" s="86" t="s">
        <v>192</v>
      </c>
      <c r="E758" s="86" t="s">
        <v>6383</v>
      </c>
      <c r="F758" s="282" t="s">
        <v>482</v>
      </c>
      <c r="G758" s="767" t="s">
        <v>524</v>
      </c>
      <c r="I758" s="515" t="s">
        <v>1281</v>
      </c>
    </row>
    <row r="759" spans="1:9" x14ac:dyDescent="0.2">
      <c r="A759" s="86" t="s">
        <v>6388</v>
      </c>
      <c r="B759" s="763" t="s">
        <v>165</v>
      </c>
      <c r="C759" s="86" t="s">
        <v>192</v>
      </c>
      <c r="E759" s="86" t="s">
        <v>6383</v>
      </c>
      <c r="F759" s="282" t="s">
        <v>204</v>
      </c>
      <c r="G759" s="767" t="s">
        <v>524</v>
      </c>
      <c r="I759" s="515" t="s">
        <v>1282</v>
      </c>
    </row>
    <row r="760" spans="1:9" x14ac:dyDescent="0.2">
      <c r="A760" s="86" t="s">
        <v>6388</v>
      </c>
      <c r="B760" s="763" t="s">
        <v>165</v>
      </c>
      <c r="C760" s="86" t="s">
        <v>192</v>
      </c>
      <c r="E760" s="86" t="s">
        <v>6383</v>
      </c>
      <c r="F760" s="282" t="s">
        <v>481</v>
      </c>
      <c r="G760" s="767" t="s">
        <v>524</v>
      </c>
      <c r="I760" s="515" t="s">
        <v>1283</v>
      </c>
    </row>
    <row r="761" spans="1:9" x14ac:dyDescent="0.2">
      <c r="A761" s="86" t="s">
        <v>6388</v>
      </c>
      <c r="B761" s="763" t="s">
        <v>165</v>
      </c>
      <c r="C761" s="86" t="s">
        <v>192</v>
      </c>
      <c r="E761" s="86" t="s">
        <v>6383</v>
      </c>
      <c r="F761" s="282" t="s">
        <v>481</v>
      </c>
      <c r="G761" s="767" t="s">
        <v>524</v>
      </c>
      <c r="I761" s="515" t="s">
        <v>1284</v>
      </c>
    </row>
    <row r="762" spans="1:9" x14ac:dyDescent="0.2">
      <c r="A762" s="86" t="s">
        <v>6388</v>
      </c>
      <c r="B762" s="763" t="s">
        <v>165</v>
      </c>
      <c r="C762" s="86" t="s">
        <v>192</v>
      </c>
      <c r="E762" s="86" t="s">
        <v>6383</v>
      </c>
      <c r="F762" s="282" t="s">
        <v>481</v>
      </c>
      <c r="G762" s="767" t="s">
        <v>524</v>
      </c>
      <c r="I762" s="515" t="s">
        <v>1285</v>
      </c>
    </row>
    <row r="763" spans="1:9" x14ac:dyDescent="0.2">
      <c r="A763" s="86" t="s">
        <v>6388</v>
      </c>
      <c r="B763" s="763" t="s">
        <v>165</v>
      </c>
      <c r="C763" s="86" t="s">
        <v>192</v>
      </c>
      <c r="E763" s="86" t="s">
        <v>6383</v>
      </c>
      <c r="F763" s="282" t="s">
        <v>481</v>
      </c>
      <c r="G763" s="767" t="s">
        <v>524</v>
      </c>
      <c r="I763" s="515" t="s">
        <v>1286</v>
      </c>
    </row>
    <row r="764" spans="1:9" x14ac:dyDescent="0.2">
      <c r="A764" s="86" t="s">
        <v>6388</v>
      </c>
      <c r="B764" s="763" t="s">
        <v>165</v>
      </c>
      <c r="C764" s="86" t="s">
        <v>192</v>
      </c>
      <c r="E764" s="86" t="s">
        <v>6383</v>
      </c>
      <c r="F764" s="282" t="s">
        <v>481</v>
      </c>
      <c r="G764" s="767" t="s">
        <v>524</v>
      </c>
      <c r="I764" s="515" t="s">
        <v>1287</v>
      </c>
    </row>
    <row r="765" spans="1:9" x14ac:dyDescent="0.2">
      <c r="A765" s="86" t="s">
        <v>6388</v>
      </c>
      <c r="B765" s="763" t="s">
        <v>165</v>
      </c>
      <c r="C765" s="86" t="s">
        <v>192</v>
      </c>
      <c r="E765" s="86" t="s">
        <v>6383</v>
      </c>
      <c r="F765" s="282" t="s">
        <v>481</v>
      </c>
      <c r="G765" s="767" t="s">
        <v>524</v>
      </c>
      <c r="I765" s="515" t="s">
        <v>1288</v>
      </c>
    </row>
    <row r="766" spans="1:9" x14ac:dyDescent="0.2">
      <c r="A766" s="86" t="s">
        <v>6388</v>
      </c>
      <c r="B766" s="763" t="s">
        <v>165</v>
      </c>
      <c r="C766" s="86" t="s">
        <v>192</v>
      </c>
      <c r="E766" s="86" t="s">
        <v>6383</v>
      </c>
      <c r="F766" s="282" t="s">
        <v>481</v>
      </c>
      <c r="G766" s="767" t="s">
        <v>524</v>
      </c>
      <c r="I766" s="515" t="s">
        <v>1289</v>
      </c>
    </row>
    <row r="767" spans="1:9" x14ac:dyDescent="0.2">
      <c r="A767" s="86" t="s">
        <v>6388</v>
      </c>
      <c r="B767" s="763" t="s">
        <v>165</v>
      </c>
      <c r="C767" s="86" t="s">
        <v>192</v>
      </c>
      <c r="E767" s="86" t="s">
        <v>6383</v>
      </c>
      <c r="F767" s="282" t="s">
        <v>481</v>
      </c>
      <c r="G767" s="767" t="s">
        <v>524</v>
      </c>
      <c r="I767" s="515" t="s">
        <v>1290</v>
      </c>
    </row>
    <row r="768" spans="1:9" x14ac:dyDescent="0.2">
      <c r="A768" s="86" t="s">
        <v>6388</v>
      </c>
      <c r="B768" s="763" t="s">
        <v>165</v>
      </c>
      <c r="C768" s="86" t="s">
        <v>192</v>
      </c>
      <c r="E768" s="86" t="s">
        <v>6383</v>
      </c>
      <c r="F768" s="282" t="s">
        <v>481</v>
      </c>
      <c r="G768" s="767" t="s">
        <v>524</v>
      </c>
      <c r="I768" s="515" t="s">
        <v>1291</v>
      </c>
    </row>
    <row r="769" spans="1:9" x14ac:dyDescent="0.2">
      <c r="A769" s="86" t="s">
        <v>6388</v>
      </c>
      <c r="B769" s="763" t="s">
        <v>165</v>
      </c>
      <c r="C769" s="86" t="s">
        <v>192</v>
      </c>
      <c r="E769" s="86" t="s">
        <v>6383</v>
      </c>
      <c r="F769" s="282" t="s">
        <v>481</v>
      </c>
      <c r="G769" s="767" t="s">
        <v>524</v>
      </c>
      <c r="I769" s="515" t="s">
        <v>1292</v>
      </c>
    </row>
    <row r="770" spans="1:9" x14ac:dyDescent="0.2">
      <c r="A770" s="86" t="s">
        <v>6388</v>
      </c>
      <c r="B770" s="763" t="s">
        <v>165</v>
      </c>
      <c r="C770" s="86" t="s">
        <v>192</v>
      </c>
      <c r="E770" s="86" t="s">
        <v>6383</v>
      </c>
      <c r="F770" s="282" t="s">
        <v>481</v>
      </c>
      <c r="G770" s="767" t="s">
        <v>524</v>
      </c>
      <c r="I770" s="515" t="s">
        <v>1293</v>
      </c>
    </row>
    <row r="771" spans="1:9" x14ac:dyDescent="0.2">
      <c r="A771" s="86" t="s">
        <v>6388</v>
      </c>
      <c r="B771" s="763" t="s">
        <v>165</v>
      </c>
      <c r="C771" s="86" t="s">
        <v>192</v>
      </c>
      <c r="E771" s="86" t="s">
        <v>6383</v>
      </c>
      <c r="F771" s="282" t="s">
        <v>481</v>
      </c>
      <c r="G771" s="767" t="s">
        <v>524</v>
      </c>
      <c r="I771" s="515" t="s">
        <v>1294</v>
      </c>
    </row>
    <row r="772" spans="1:9" x14ac:dyDescent="0.2">
      <c r="A772" s="86" t="s">
        <v>6388</v>
      </c>
      <c r="B772" s="763" t="s">
        <v>165</v>
      </c>
      <c r="C772" s="86" t="s">
        <v>192</v>
      </c>
      <c r="E772" s="86" t="s">
        <v>6383</v>
      </c>
      <c r="F772" s="282" t="s">
        <v>481</v>
      </c>
      <c r="G772" s="767" t="s">
        <v>524</v>
      </c>
      <c r="I772" s="515" t="s">
        <v>1295</v>
      </c>
    </row>
    <row r="773" spans="1:9" x14ac:dyDescent="0.2">
      <c r="A773" s="86" t="s">
        <v>6388</v>
      </c>
      <c r="B773" s="763" t="s">
        <v>165</v>
      </c>
      <c r="C773" s="86" t="s">
        <v>192</v>
      </c>
      <c r="E773" s="86" t="s">
        <v>6383</v>
      </c>
      <c r="F773" s="282" t="s">
        <v>481</v>
      </c>
      <c r="G773" s="767" t="s">
        <v>524</v>
      </c>
      <c r="I773" s="515" t="s">
        <v>1296</v>
      </c>
    </row>
    <row r="774" spans="1:9" x14ac:dyDescent="0.2">
      <c r="A774" s="86" t="s">
        <v>6388</v>
      </c>
      <c r="B774" s="763" t="s">
        <v>165</v>
      </c>
      <c r="C774" s="86" t="s">
        <v>192</v>
      </c>
      <c r="E774" s="86" t="s">
        <v>6383</v>
      </c>
      <c r="F774" s="282" t="s">
        <v>481</v>
      </c>
      <c r="G774" s="767" t="s">
        <v>524</v>
      </c>
      <c r="I774" s="515" t="s">
        <v>1297</v>
      </c>
    </row>
    <row r="775" spans="1:9" x14ac:dyDescent="0.2">
      <c r="A775" s="86" t="s">
        <v>6388</v>
      </c>
      <c r="B775" s="763" t="s">
        <v>165</v>
      </c>
      <c r="C775" s="86" t="s">
        <v>192</v>
      </c>
      <c r="E775" s="86" t="s">
        <v>6383</v>
      </c>
      <c r="F775" s="282" t="s">
        <v>481</v>
      </c>
      <c r="G775" s="767" t="s">
        <v>524</v>
      </c>
      <c r="I775" s="515" t="s">
        <v>1298</v>
      </c>
    </row>
    <row r="776" spans="1:9" x14ac:dyDescent="0.2">
      <c r="A776" s="86" t="s">
        <v>6388</v>
      </c>
      <c r="B776" s="543" t="s">
        <v>165</v>
      </c>
      <c r="C776" s="547" t="s">
        <v>192</v>
      </c>
      <c r="D776" s="547"/>
      <c r="E776" s="547" t="s">
        <v>6383</v>
      </c>
      <c r="F776" s="538" t="s">
        <v>7572</v>
      </c>
      <c r="G776" s="898" t="s">
        <v>48</v>
      </c>
      <c r="I776" s="515" t="s">
        <v>1299</v>
      </c>
    </row>
    <row r="777" spans="1:9" x14ac:dyDescent="0.2">
      <c r="A777" s="86" t="s">
        <v>6388</v>
      </c>
      <c r="B777" s="541" t="s">
        <v>165</v>
      </c>
      <c r="C777" s="546" t="s">
        <v>192</v>
      </c>
      <c r="D777" s="546"/>
      <c r="E777" s="546" t="s">
        <v>6384</v>
      </c>
      <c r="F777" s="542" t="s">
        <v>193</v>
      </c>
      <c r="G777" s="532" t="s">
        <v>524</v>
      </c>
      <c r="I777" s="515" t="s">
        <v>1300</v>
      </c>
    </row>
    <row r="778" spans="1:9" x14ac:dyDescent="0.2">
      <c r="A778" s="86" t="s">
        <v>6388</v>
      </c>
      <c r="B778" s="763" t="s">
        <v>165</v>
      </c>
      <c r="C778" s="86" t="s">
        <v>192</v>
      </c>
      <c r="E778" s="86" t="s">
        <v>6384</v>
      </c>
      <c r="F778" s="282" t="s">
        <v>205</v>
      </c>
      <c r="G778" s="767" t="s">
        <v>524</v>
      </c>
      <c r="I778" s="515" t="s">
        <v>1301</v>
      </c>
    </row>
    <row r="779" spans="1:9" x14ac:dyDescent="0.2">
      <c r="A779" s="86" t="s">
        <v>6388</v>
      </c>
      <c r="B779" s="763" t="s">
        <v>165</v>
      </c>
      <c r="C779" s="86" t="s">
        <v>192</v>
      </c>
      <c r="E779" s="86" t="s">
        <v>6384</v>
      </c>
      <c r="F779" s="282" t="s">
        <v>195</v>
      </c>
      <c r="G779" s="767" t="s">
        <v>524</v>
      </c>
      <c r="I779" s="515" t="s">
        <v>1302</v>
      </c>
    </row>
    <row r="780" spans="1:9" x14ac:dyDescent="0.2">
      <c r="A780" s="86" t="s">
        <v>6388</v>
      </c>
      <c r="B780" s="763" t="s">
        <v>165</v>
      </c>
      <c r="C780" s="86" t="s">
        <v>192</v>
      </c>
      <c r="E780" s="86" t="s">
        <v>6384</v>
      </c>
      <c r="F780" s="282" t="s">
        <v>482</v>
      </c>
      <c r="G780" s="767" t="s">
        <v>524</v>
      </c>
      <c r="I780" s="515" t="s">
        <v>1303</v>
      </c>
    </row>
    <row r="781" spans="1:9" x14ac:dyDescent="0.2">
      <c r="A781" s="86" t="s">
        <v>6388</v>
      </c>
      <c r="B781" s="763" t="s">
        <v>165</v>
      </c>
      <c r="C781" s="86" t="s">
        <v>192</v>
      </c>
      <c r="E781" s="86" t="s">
        <v>6384</v>
      </c>
      <c r="F781" s="282" t="s">
        <v>204</v>
      </c>
      <c r="G781" s="767" t="s">
        <v>524</v>
      </c>
      <c r="I781" s="515" t="s">
        <v>1304</v>
      </c>
    </row>
    <row r="782" spans="1:9" x14ac:dyDescent="0.2">
      <c r="A782" s="86" t="s">
        <v>6388</v>
      </c>
      <c r="B782" s="763" t="s">
        <v>165</v>
      </c>
      <c r="C782" s="86" t="s">
        <v>192</v>
      </c>
      <c r="E782" s="86" t="s">
        <v>6384</v>
      </c>
      <c r="F782" s="282" t="s">
        <v>481</v>
      </c>
      <c r="G782" s="767" t="s">
        <v>524</v>
      </c>
      <c r="I782" s="515" t="s">
        <v>1305</v>
      </c>
    </row>
    <row r="783" spans="1:9" x14ac:dyDescent="0.2">
      <c r="A783" s="86" t="s">
        <v>6388</v>
      </c>
      <c r="B783" s="763" t="s">
        <v>165</v>
      </c>
      <c r="C783" s="86" t="s">
        <v>192</v>
      </c>
      <c r="E783" s="86" t="s">
        <v>6384</v>
      </c>
      <c r="F783" s="282" t="s">
        <v>481</v>
      </c>
      <c r="G783" s="767" t="s">
        <v>524</v>
      </c>
      <c r="I783" s="515" t="s">
        <v>1306</v>
      </c>
    </row>
    <row r="784" spans="1:9" x14ac:dyDescent="0.2">
      <c r="A784" s="86" t="s">
        <v>6388</v>
      </c>
      <c r="B784" s="763" t="s">
        <v>165</v>
      </c>
      <c r="C784" s="86" t="s">
        <v>192</v>
      </c>
      <c r="E784" s="86" t="s">
        <v>6384</v>
      </c>
      <c r="F784" s="282" t="s">
        <v>481</v>
      </c>
      <c r="G784" s="767" t="s">
        <v>524</v>
      </c>
      <c r="I784" s="515" t="s">
        <v>1307</v>
      </c>
    </row>
    <row r="785" spans="1:9" x14ac:dyDescent="0.2">
      <c r="A785" s="86" t="s">
        <v>6388</v>
      </c>
      <c r="B785" s="763" t="s">
        <v>165</v>
      </c>
      <c r="C785" s="86" t="s">
        <v>192</v>
      </c>
      <c r="E785" s="86" t="s">
        <v>6384</v>
      </c>
      <c r="F785" s="282" t="s">
        <v>481</v>
      </c>
      <c r="G785" s="767" t="s">
        <v>524</v>
      </c>
      <c r="I785" s="515" t="s">
        <v>1308</v>
      </c>
    </row>
    <row r="786" spans="1:9" x14ac:dyDescent="0.2">
      <c r="A786" s="86" t="s">
        <v>6388</v>
      </c>
      <c r="B786" s="763" t="s">
        <v>165</v>
      </c>
      <c r="C786" s="86" t="s">
        <v>192</v>
      </c>
      <c r="E786" s="86" t="s">
        <v>6384</v>
      </c>
      <c r="F786" s="282" t="s">
        <v>481</v>
      </c>
      <c r="G786" s="767" t="s">
        <v>524</v>
      </c>
      <c r="I786" s="515" t="s">
        <v>1309</v>
      </c>
    </row>
    <row r="787" spans="1:9" x14ac:dyDescent="0.2">
      <c r="A787" s="86" t="s">
        <v>6388</v>
      </c>
      <c r="B787" s="763" t="s">
        <v>165</v>
      </c>
      <c r="C787" s="86" t="s">
        <v>192</v>
      </c>
      <c r="E787" s="86" t="s">
        <v>6384</v>
      </c>
      <c r="F787" s="282" t="s">
        <v>481</v>
      </c>
      <c r="G787" s="767" t="s">
        <v>524</v>
      </c>
      <c r="I787" s="515" t="s">
        <v>1310</v>
      </c>
    </row>
    <row r="788" spans="1:9" x14ac:dyDescent="0.2">
      <c r="A788" s="86" t="s">
        <v>6388</v>
      </c>
      <c r="B788" s="763" t="s">
        <v>165</v>
      </c>
      <c r="C788" s="86" t="s">
        <v>192</v>
      </c>
      <c r="E788" s="86" t="s">
        <v>6384</v>
      </c>
      <c r="F788" s="282" t="s">
        <v>481</v>
      </c>
      <c r="G788" s="767" t="s">
        <v>524</v>
      </c>
      <c r="I788" s="515" t="s">
        <v>1311</v>
      </c>
    </row>
    <row r="789" spans="1:9" x14ac:dyDescent="0.2">
      <c r="A789" s="86" t="s">
        <v>6388</v>
      </c>
      <c r="B789" s="763" t="s">
        <v>165</v>
      </c>
      <c r="C789" s="86" t="s">
        <v>192</v>
      </c>
      <c r="E789" s="86" t="s">
        <v>6384</v>
      </c>
      <c r="F789" s="282" t="s">
        <v>481</v>
      </c>
      <c r="G789" s="767" t="s">
        <v>524</v>
      </c>
      <c r="I789" s="515" t="s">
        <v>1312</v>
      </c>
    </row>
    <row r="790" spans="1:9" x14ac:dyDescent="0.2">
      <c r="A790" s="86" t="s">
        <v>6388</v>
      </c>
      <c r="B790" s="763" t="s">
        <v>165</v>
      </c>
      <c r="C790" s="86" t="s">
        <v>192</v>
      </c>
      <c r="E790" s="86" t="s">
        <v>6384</v>
      </c>
      <c r="F790" s="282" t="s">
        <v>481</v>
      </c>
      <c r="G790" s="767" t="s">
        <v>524</v>
      </c>
      <c r="I790" s="515" t="s">
        <v>1313</v>
      </c>
    </row>
    <row r="791" spans="1:9" x14ac:dyDescent="0.2">
      <c r="A791" s="86" t="s">
        <v>6388</v>
      </c>
      <c r="B791" s="763" t="s">
        <v>165</v>
      </c>
      <c r="C791" s="86" t="s">
        <v>192</v>
      </c>
      <c r="E791" s="86" t="s">
        <v>6384</v>
      </c>
      <c r="F791" s="282" t="s">
        <v>481</v>
      </c>
      <c r="G791" s="767" t="s">
        <v>524</v>
      </c>
      <c r="I791" s="515" t="s">
        <v>1314</v>
      </c>
    </row>
    <row r="792" spans="1:9" x14ac:dyDescent="0.2">
      <c r="A792" s="86" t="s">
        <v>6388</v>
      </c>
      <c r="B792" s="763" t="s">
        <v>165</v>
      </c>
      <c r="C792" s="86" t="s">
        <v>192</v>
      </c>
      <c r="E792" s="86" t="s">
        <v>6384</v>
      </c>
      <c r="F792" s="282" t="s">
        <v>481</v>
      </c>
      <c r="G792" s="767" t="s">
        <v>524</v>
      </c>
      <c r="I792" s="515" t="s">
        <v>1315</v>
      </c>
    </row>
    <row r="793" spans="1:9" x14ac:dyDescent="0.2">
      <c r="A793" s="86" t="s">
        <v>6388</v>
      </c>
      <c r="B793" s="763" t="s">
        <v>165</v>
      </c>
      <c r="C793" s="86" t="s">
        <v>192</v>
      </c>
      <c r="E793" s="86" t="s">
        <v>6384</v>
      </c>
      <c r="F793" s="282" t="s">
        <v>481</v>
      </c>
      <c r="G793" s="767" t="s">
        <v>524</v>
      </c>
      <c r="I793" s="515" t="s">
        <v>1316</v>
      </c>
    </row>
    <row r="794" spans="1:9" x14ac:dyDescent="0.2">
      <c r="A794" s="86" t="s">
        <v>6388</v>
      </c>
      <c r="B794" s="763" t="s">
        <v>165</v>
      </c>
      <c r="C794" s="86" t="s">
        <v>192</v>
      </c>
      <c r="E794" s="86" t="s">
        <v>6384</v>
      </c>
      <c r="F794" s="282" t="s">
        <v>481</v>
      </c>
      <c r="G794" s="767" t="s">
        <v>524</v>
      </c>
      <c r="I794" s="515" t="s">
        <v>1317</v>
      </c>
    </row>
    <row r="795" spans="1:9" x14ac:dyDescent="0.2">
      <c r="A795" s="86" t="s">
        <v>6388</v>
      </c>
      <c r="B795" s="763" t="s">
        <v>165</v>
      </c>
      <c r="C795" s="86" t="s">
        <v>192</v>
      </c>
      <c r="E795" s="86" t="s">
        <v>6384</v>
      </c>
      <c r="F795" s="282" t="s">
        <v>481</v>
      </c>
      <c r="G795" s="767" t="s">
        <v>524</v>
      </c>
      <c r="I795" s="515" t="s">
        <v>1318</v>
      </c>
    </row>
    <row r="796" spans="1:9" x14ac:dyDescent="0.2">
      <c r="A796" s="86" t="s">
        <v>6388</v>
      </c>
      <c r="B796" s="763" t="s">
        <v>165</v>
      </c>
      <c r="C796" s="86" t="s">
        <v>192</v>
      </c>
      <c r="E796" s="86" t="s">
        <v>6384</v>
      </c>
      <c r="F796" s="282" t="s">
        <v>481</v>
      </c>
      <c r="G796" s="767" t="s">
        <v>524</v>
      </c>
      <c r="I796" s="515" t="s">
        <v>1319</v>
      </c>
    </row>
    <row r="797" spans="1:9" x14ac:dyDescent="0.2">
      <c r="A797" s="86" t="s">
        <v>6388</v>
      </c>
      <c r="B797" s="763" t="s">
        <v>165</v>
      </c>
      <c r="C797" s="86" t="s">
        <v>192</v>
      </c>
      <c r="E797" s="86" t="s">
        <v>6384</v>
      </c>
      <c r="F797" s="282" t="s">
        <v>481</v>
      </c>
      <c r="G797" s="767" t="s">
        <v>524</v>
      </c>
      <c r="I797" s="515" t="s">
        <v>1320</v>
      </c>
    </row>
    <row r="798" spans="1:9" x14ac:dyDescent="0.2">
      <c r="A798" s="86" t="s">
        <v>6388</v>
      </c>
      <c r="B798" s="543" t="s">
        <v>165</v>
      </c>
      <c r="C798" s="547" t="s">
        <v>192</v>
      </c>
      <c r="D798" s="547"/>
      <c r="E798" s="547" t="s">
        <v>6384</v>
      </c>
      <c r="F798" s="538" t="s">
        <v>7572</v>
      </c>
      <c r="G798" s="898" t="s">
        <v>48</v>
      </c>
      <c r="I798" s="515" t="s">
        <v>1321</v>
      </c>
    </row>
    <row r="799" spans="1:9" x14ac:dyDescent="0.2">
      <c r="A799" s="86" t="s">
        <v>6388</v>
      </c>
      <c r="B799" s="541" t="s">
        <v>165</v>
      </c>
      <c r="C799" s="546" t="s">
        <v>192</v>
      </c>
      <c r="D799" s="546"/>
      <c r="E799" s="546" t="s">
        <v>6385</v>
      </c>
      <c r="F799" s="542" t="s">
        <v>193</v>
      </c>
      <c r="G799" s="532" t="s">
        <v>524</v>
      </c>
      <c r="I799" s="515" t="s">
        <v>1322</v>
      </c>
    </row>
    <row r="800" spans="1:9" x14ac:dyDescent="0.2">
      <c r="A800" s="86" t="s">
        <v>6388</v>
      </c>
      <c r="B800" s="763" t="s">
        <v>165</v>
      </c>
      <c r="C800" s="86" t="s">
        <v>192</v>
      </c>
      <c r="E800" s="86" t="s">
        <v>6385</v>
      </c>
      <c r="F800" s="282" t="s">
        <v>205</v>
      </c>
      <c r="G800" s="767" t="s">
        <v>524</v>
      </c>
      <c r="I800" s="515" t="s">
        <v>1323</v>
      </c>
    </row>
    <row r="801" spans="1:9" x14ac:dyDescent="0.2">
      <c r="A801" s="86" t="s">
        <v>6388</v>
      </c>
      <c r="B801" s="763" t="s">
        <v>165</v>
      </c>
      <c r="C801" s="86" t="s">
        <v>192</v>
      </c>
      <c r="E801" s="86" t="s">
        <v>6385</v>
      </c>
      <c r="F801" s="282" t="s">
        <v>195</v>
      </c>
      <c r="G801" s="767" t="s">
        <v>524</v>
      </c>
      <c r="I801" s="515" t="s">
        <v>1324</v>
      </c>
    </row>
    <row r="802" spans="1:9" x14ac:dyDescent="0.2">
      <c r="A802" s="86" t="s">
        <v>6388</v>
      </c>
      <c r="B802" s="763" t="s">
        <v>165</v>
      </c>
      <c r="C802" s="86" t="s">
        <v>192</v>
      </c>
      <c r="E802" s="86" t="s">
        <v>6385</v>
      </c>
      <c r="F802" s="282" t="s">
        <v>482</v>
      </c>
      <c r="G802" s="767" t="s">
        <v>524</v>
      </c>
      <c r="I802" s="515" t="s">
        <v>1325</v>
      </c>
    </row>
    <row r="803" spans="1:9" x14ac:dyDescent="0.2">
      <c r="A803" s="86" t="s">
        <v>6388</v>
      </c>
      <c r="B803" s="763" t="s">
        <v>165</v>
      </c>
      <c r="C803" s="86" t="s">
        <v>192</v>
      </c>
      <c r="E803" s="86" t="s">
        <v>6385</v>
      </c>
      <c r="F803" s="282" t="s">
        <v>204</v>
      </c>
      <c r="G803" s="767" t="s">
        <v>524</v>
      </c>
      <c r="I803" s="515" t="s">
        <v>1326</v>
      </c>
    </row>
    <row r="804" spans="1:9" x14ac:dyDescent="0.2">
      <c r="A804" s="86" t="s">
        <v>6388</v>
      </c>
      <c r="B804" s="763" t="s">
        <v>165</v>
      </c>
      <c r="C804" s="86" t="s">
        <v>192</v>
      </c>
      <c r="E804" s="86" t="s">
        <v>6385</v>
      </c>
      <c r="F804" s="282" t="s">
        <v>481</v>
      </c>
      <c r="G804" s="767" t="s">
        <v>524</v>
      </c>
      <c r="I804" s="515" t="s">
        <v>1327</v>
      </c>
    </row>
    <row r="805" spans="1:9" x14ac:dyDescent="0.2">
      <c r="A805" s="86" t="s">
        <v>6388</v>
      </c>
      <c r="B805" s="763" t="s">
        <v>165</v>
      </c>
      <c r="C805" s="86" t="s">
        <v>192</v>
      </c>
      <c r="E805" s="86" t="s">
        <v>6385</v>
      </c>
      <c r="F805" s="282" t="s">
        <v>481</v>
      </c>
      <c r="G805" s="767" t="s">
        <v>524</v>
      </c>
      <c r="I805" s="515" t="s">
        <v>1328</v>
      </c>
    </row>
    <row r="806" spans="1:9" x14ac:dyDescent="0.2">
      <c r="A806" s="86" t="s">
        <v>6388</v>
      </c>
      <c r="B806" s="763" t="s">
        <v>165</v>
      </c>
      <c r="C806" s="86" t="s">
        <v>192</v>
      </c>
      <c r="E806" s="86" t="s">
        <v>6385</v>
      </c>
      <c r="F806" s="282" t="s">
        <v>481</v>
      </c>
      <c r="G806" s="767" t="s">
        <v>524</v>
      </c>
      <c r="I806" s="515" t="s">
        <v>1329</v>
      </c>
    </row>
    <row r="807" spans="1:9" x14ac:dyDescent="0.2">
      <c r="A807" s="86" t="s">
        <v>6388</v>
      </c>
      <c r="B807" s="763" t="s">
        <v>165</v>
      </c>
      <c r="C807" s="86" t="s">
        <v>192</v>
      </c>
      <c r="E807" s="86" t="s">
        <v>6385</v>
      </c>
      <c r="F807" s="282" t="s">
        <v>481</v>
      </c>
      <c r="G807" s="767" t="s">
        <v>524</v>
      </c>
      <c r="I807" s="515" t="s">
        <v>1330</v>
      </c>
    </row>
    <row r="808" spans="1:9" x14ac:dyDescent="0.2">
      <c r="A808" s="86" t="s">
        <v>6388</v>
      </c>
      <c r="B808" s="763" t="s">
        <v>165</v>
      </c>
      <c r="C808" s="86" t="s">
        <v>192</v>
      </c>
      <c r="E808" s="86" t="s">
        <v>6385</v>
      </c>
      <c r="F808" s="282" t="s">
        <v>481</v>
      </c>
      <c r="G808" s="767" t="s">
        <v>524</v>
      </c>
      <c r="I808" s="515" t="s">
        <v>1331</v>
      </c>
    </row>
    <row r="809" spans="1:9" x14ac:dyDescent="0.2">
      <c r="A809" s="86" t="s">
        <v>6388</v>
      </c>
      <c r="B809" s="763" t="s">
        <v>165</v>
      </c>
      <c r="C809" s="86" t="s">
        <v>192</v>
      </c>
      <c r="E809" s="86" t="s">
        <v>6385</v>
      </c>
      <c r="F809" s="282" t="s">
        <v>481</v>
      </c>
      <c r="G809" s="767" t="s">
        <v>524</v>
      </c>
      <c r="I809" s="515" t="s">
        <v>1332</v>
      </c>
    </row>
    <row r="810" spans="1:9" x14ac:dyDescent="0.2">
      <c r="A810" s="86" t="s">
        <v>6388</v>
      </c>
      <c r="B810" s="763" t="s">
        <v>165</v>
      </c>
      <c r="C810" s="86" t="s">
        <v>192</v>
      </c>
      <c r="E810" s="86" t="s">
        <v>6385</v>
      </c>
      <c r="F810" s="282" t="s">
        <v>481</v>
      </c>
      <c r="G810" s="767" t="s">
        <v>524</v>
      </c>
      <c r="I810" s="515" t="s">
        <v>1333</v>
      </c>
    </row>
    <row r="811" spans="1:9" x14ac:dyDescent="0.2">
      <c r="A811" s="86" t="s">
        <v>6388</v>
      </c>
      <c r="B811" s="763" t="s">
        <v>165</v>
      </c>
      <c r="C811" s="86" t="s">
        <v>192</v>
      </c>
      <c r="E811" s="86" t="s">
        <v>6385</v>
      </c>
      <c r="F811" s="282" t="s">
        <v>481</v>
      </c>
      <c r="G811" s="767" t="s">
        <v>524</v>
      </c>
      <c r="I811" s="515" t="s">
        <v>1334</v>
      </c>
    </row>
    <row r="812" spans="1:9" x14ac:dyDescent="0.2">
      <c r="A812" s="86" t="s">
        <v>6388</v>
      </c>
      <c r="B812" s="763" t="s">
        <v>165</v>
      </c>
      <c r="C812" s="86" t="s">
        <v>192</v>
      </c>
      <c r="E812" s="86" t="s">
        <v>6385</v>
      </c>
      <c r="F812" s="282" t="s">
        <v>481</v>
      </c>
      <c r="G812" s="767" t="s">
        <v>524</v>
      </c>
      <c r="I812" s="515" t="s">
        <v>1335</v>
      </c>
    </row>
    <row r="813" spans="1:9" x14ac:dyDescent="0.2">
      <c r="A813" s="86" t="s">
        <v>6388</v>
      </c>
      <c r="B813" s="763" t="s">
        <v>165</v>
      </c>
      <c r="C813" s="86" t="s">
        <v>192</v>
      </c>
      <c r="E813" s="86" t="s">
        <v>6385</v>
      </c>
      <c r="F813" s="282" t="s">
        <v>481</v>
      </c>
      <c r="G813" s="767" t="s">
        <v>524</v>
      </c>
      <c r="I813" s="515" t="s">
        <v>1336</v>
      </c>
    </row>
    <row r="814" spans="1:9" x14ac:dyDescent="0.2">
      <c r="A814" s="86" t="s">
        <v>6388</v>
      </c>
      <c r="B814" s="763" t="s">
        <v>165</v>
      </c>
      <c r="C814" s="86" t="s">
        <v>192</v>
      </c>
      <c r="E814" s="86" t="s">
        <v>6385</v>
      </c>
      <c r="F814" s="282" t="s">
        <v>481</v>
      </c>
      <c r="G814" s="767" t="s">
        <v>524</v>
      </c>
      <c r="I814" s="515" t="s">
        <v>1337</v>
      </c>
    </row>
    <row r="815" spans="1:9" x14ac:dyDescent="0.2">
      <c r="A815" s="86" t="s">
        <v>6388</v>
      </c>
      <c r="B815" s="763" t="s">
        <v>165</v>
      </c>
      <c r="C815" s="86" t="s">
        <v>192</v>
      </c>
      <c r="E815" s="86" t="s">
        <v>6385</v>
      </c>
      <c r="F815" s="282" t="s">
        <v>481</v>
      </c>
      <c r="G815" s="767" t="s">
        <v>524</v>
      </c>
      <c r="I815" s="515" t="s">
        <v>1338</v>
      </c>
    </row>
    <row r="816" spans="1:9" x14ac:dyDescent="0.2">
      <c r="A816" s="86" t="s">
        <v>6388</v>
      </c>
      <c r="B816" s="763" t="s">
        <v>165</v>
      </c>
      <c r="C816" s="86" t="s">
        <v>192</v>
      </c>
      <c r="E816" s="86" t="s">
        <v>6385</v>
      </c>
      <c r="F816" s="282" t="s">
        <v>481</v>
      </c>
      <c r="G816" s="767" t="s">
        <v>524</v>
      </c>
      <c r="I816" s="515" t="s">
        <v>1339</v>
      </c>
    </row>
    <row r="817" spans="1:9" x14ac:dyDescent="0.2">
      <c r="A817" s="86" t="s">
        <v>6388</v>
      </c>
      <c r="B817" s="763" t="s">
        <v>165</v>
      </c>
      <c r="C817" s="86" t="s">
        <v>192</v>
      </c>
      <c r="E817" s="86" t="s">
        <v>6385</v>
      </c>
      <c r="F817" s="282" t="s">
        <v>481</v>
      </c>
      <c r="G817" s="767" t="s">
        <v>524</v>
      </c>
      <c r="I817" s="515" t="s">
        <v>1340</v>
      </c>
    </row>
    <row r="818" spans="1:9" x14ac:dyDescent="0.2">
      <c r="A818" s="86" t="s">
        <v>6388</v>
      </c>
      <c r="B818" s="763" t="s">
        <v>165</v>
      </c>
      <c r="C818" s="86" t="s">
        <v>192</v>
      </c>
      <c r="E818" s="86" t="s">
        <v>6385</v>
      </c>
      <c r="F818" s="282" t="s">
        <v>481</v>
      </c>
      <c r="G818" s="767" t="s">
        <v>524</v>
      </c>
      <c r="I818" s="515" t="s">
        <v>1341</v>
      </c>
    </row>
    <row r="819" spans="1:9" x14ac:dyDescent="0.2">
      <c r="A819" s="86" t="s">
        <v>6388</v>
      </c>
      <c r="B819" s="763" t="s">
        <v>165</v>
      </c>
      <c r="C819" s="86" t="s">
        <v>192</v>
      </c>
      <c r="E819" s="86" t="s">
        <v>6385</v>
      </c>
      <c r="F819" s="282" t="s">
        <v>481</v>
      </c>
      <c r="G819" s="767" t="s">
        <v>524</v>
      </c>
      <c r="I819" s="515" t="s">
        <v>1342</v>
      </c>
    </row>
    <row r="820" spans="1:9" x14ac:dyDescent="0.2">
      <c r="A820" s="86" t="s">
        <v>6388</v>
      </c>
      <c r="B820" s="543" t="s">
        <v>165</v>
      </c>
      <c r="C820" s="547" t="s">
        <v>192</v>
      </c>
      <c r="D820" s="547"/>
      <c r="E820" s="547" t="s">
        <v>6385</v>
      </c>
      <c r="F820" s="538" t="s">
        <v>7572</v>
      </c>
      <c r="G820" s="898" t="s">
        <v>48</v>
      </c>
      <c r="I820" s="515" t="s">
        <v>1343</v>
      </c>
    </row>
    <row r="821" spans="1:9" x14ac:dyDescent="0.2">
      <c r="A821" s="86" t="s">
        <v>6388</v>
      </c>
      <c r="B821" s="541" t="s">
        <v>165</v>
      </c>
      <c r="C821" s="546" t="s">
        <v>192</v>
      </c>
      <c r="D821" s="546"/>
      <c r="E821" s="546" t="s">
        <v>6386</v>
      </c>
      <c r="F821" s="542" t="s">
        <v>193</v>
      </c>
      <c r="G821" s="532" t="s">
        <v>524</v>
      </c>
      <c r="I821" s="515" t="s">
        <v>1344</v>
      </c>
    </row>
    <row r="822" spans="1:9" x14ac:dyDescent="0.2">
      <c r="A822" s="86" t="s">
        <v>6388</v>
      </c>
      <c r="B822" s="763" t="s">
        <v>165</v>
      </c>
      <c r="C822" s="86" t="s">
        <v>192</v>
      </c>
      <c r="E822" s="86" t="s">
        <v>6386</v>
      </c>
      <c r="F822" s="282" t="s">
        <v>205</v>
      </c>
      <c r="G822" s="767" t="s">
        <v>524</v>
      </c>
      <c r="I822" s="515" t="s">
        <v>1345</v>
      </c>
    </row>
    <row r="823" spans="1:9" x14ac:dyDescent="0.2">
      <c r="A823" s="86" t="s">
        <v>6388</v>
      </c>
      <c r="B823" s="763" t="s">
        <v>165</v>
      </c>
      <c r="C823" s="86" t="s">
        <v>192</v>
      </c>
      <c r="E823" s="86" t="s">
        <v>6386</v>
      </c>
      <c r="F823" s="282" t="s">
        <v>195</v>
      </c>
      <c r="G823" s="767" t="s">
        <v>524</v>
      </c>
      <c r="I823" s="515" t="s">
        <v>1346</v>
      </c>
    </row>
    <row r="824" spans="1:9" x14ac:dyDescent="0.2">
      <c r="A824" s="86" t="s">
        <v>6388</v>
      </c>
      <c r="B824" s="763" t="s">
        <v>165</v>
      </c>
      <c r="C824" s="86" t="s">
        <v>192</v>
      </c>
      <c r="E824" s="86" t="s">
        <v>6386</v>
      </c>
      <c r="F824" s="282" t="s">
        <v>482</v>
      </c>
      <c r="G824" s="767" t="s">
        <v>524</v>
      </c>
      <c r="I824" s="515" t="s">
        <v>1347</v>
      </c>
    </row>
    <row r="825" spans="1:9" x14ac:dyDescent="0.2">
      <c r="A825" s="86" t="s">
        <v>6388</v>
      </c>
      <c r="B825" s="763" t="s">
        <v>165</v>
      </c>
      <c r="C825" s="86" t="s">
        <v>192</v>
      </c>
      <c r="E825" s="86" t="s">
        <v>6386</v>
      </c>
      <c r="F825" s="282" t="s">
        <v>204</v>
      </c>
      <c r="G825" s="767" t="s">
        <v>524</v>
      </c>
      <c r="I825" s="515" t="s">
        <v>1348</v>
      </c>
    </row>
    <row r="826" spans="1:9" x14ac:dyDescent="0.2">
      <c r="A826" s="86" t="s">
        <v>6388</v>
      </c>
      <c r="B826" s="763" t="s">
        <v>165</v>
      </c>
      <c r="C826" s="86" t="s">
        <v>192</v>
      </c>
      <c r="E826" s="86" t="s">
        <v>6386</v>
      </c>
      <c r="F826" s="282" t="s">
        <v>481</v>
      </c>
      <c r="G826" s="767" t="s">
        <v>524</v>
      </c>
      <c r="I826" s="515" t="s">
        <v>1349</v>
      </c>
    </row>
    <row r="827" spans="1:9" x14ac:dyDescent="0.2">
      <c r="A827" s="86" t="s">
        <v>6388</v>
      </c>
      <c r="B827" s="763" t="s">
        <v>165</v>
      </c>
      <c r="C827" s="86" t="s">
        <v>192</v>
      </c>
      <c r="E827" s="86" t="s">
        <v>6386</v>
      </c>
      <c r="F827" s="282" t="s">
        <v>481</v>
      </c>
      <c r="G827" s="767" t="s">
        <v>524</v>
      </c>
      <c r="I827" s="515" t="s">
        <v>1350</v>
      </c>
    </row>
    <row r="828" spans="1:9" x14ac:dyDescent="0.2">
      <c r="A828" s="86" t="s">
        <v>6388</v>
      </c>
      <c r="B828" s="763" t="s">
        <v>165</v>
      </c>
      <c r="C828" s="86" t="s">
        <v>192</v>
      </c>
      <c r="E828" s="86" t="s">
        <v>6386</v>
      </c>
      <c r="F828" s="282" t="s">
        <v>481</v>
      </c>
      <c r="G828" s="767" t="s">
        <v>524</v>
      </c>
      <c r="I828" s="515" t="s">
        <v>1351</v>
      </c>
    </row>
    <row r="829" spans="1:9" x14ac:dyDescent="0.2">
      <c r="A829" s="86" t="s">
        <v>6388</v>
      </c>
      <c r="B829" s="763" t="s">
        <v>165</v>
      </c>
      <c r="C829" s="86" t="s">
        <v>192</v>
      </c>
      <c r="E829" s="86" t="s">
        <v>6386</v>
      </c>
      <c r="F829" s="282" t="s">
        <v>481</v>
      </c>
      <c r="G829" s="767" t="s">
        <v>524</v>
      </c>
      <c r="I829" s="515" t="s">
        <v>1352</v>
      </c>
    </row>
    <row r="830" spans="1:9" x14ac:dyDescent="0.2">
      <c r="A830" s="86" t="s">
        <v>6388</v>
      </c>
      <c r="B830" s="763" t="s">
        <v>165</v>
      </c>
      <c r="C830" s="86" t="s">
        <v>192</v>
      </c>
      <c r="E830" s="86" t="s">
        <v>6386</v>
      </c>
      <c r="F830" s="282" t="s">
        <v>481</v>
      </c>
      <c r="G830" s="767" t="s">
        <v>524</v>
      </c>
      <c r="I830" s="515" t="s">
        <v>1353</v>
      </c>
    </row>
    <row r="831" spans="1:9" x14ac:dyDescent="0.2">
      <c r="A831" s="86" t="s">
        <v>6388</v>
      </c>
      <c r="B831" s="763" t="s">
        <v>165</v>
      </c>
      <c r="C831" s="86" t="s">
        <v>192</v>
      </c>
      <c r="E831" s="86" t="s">
        <v>6386</v>
      </c>
      <c r="F831" s="282" t="s">
        <v>481</v>
      </c>
      <c r="G831" s="767" t="s">
        <v>524</v>
      </c>
      <c r="I831" s="515" t="s">
        <v>1354</v>
      </c>
    </row>
    <row r="832" spans="1:9" x14ac:dyDescent="0.2">
      <c r="A832" s="86" t="s">
        <v>6388</v>
      </c>
      <c r="B832" s="763" t="s">
        <v>165</v>
      </c>
      <c r="C832" s="86" t="s">
        <v>192</v>
      </c>
      <c r="E832" s="86" t="s">
        <v>6386</v>
      </c>
      <c r="F832" s="282" t="s">
        <v>481</v>
      </c>
      <c r="G832" s="767" t="s">
        <v>524</v>
      </c>
      <c r="I832" s="515" t="s">
        <v>1355</v>
      </c>
    </row>
    <row r="833" spans="1:9" x14ac:dyDescent="0.2">
      <c r="A833" s="86" t="s">
        <v>6388</v>
      </c>
      <c r="B833" s="763" t="s">
        <v>165</v>
      </c>
      <c r="C833" s="86" t="s">
        <v>192</v>
      </c>
      <c r="E833" s="86" t="s">
        <v>6386</v>
      </c>
      <c r="F833" s="282" t="s">
        <v>481</v>
      </c>
      <c r="G833" s="767" t="s">
        <v>524</v>
      </c>
      <c r="I833" s="515" t="s">
        <v>1356</v>
      </c>
    </row>
    <row r="834" spans="1:9" x14ac:dyDescent="0.2">
      <c r="A834" s="86" t="s">
        <v>6388</v>
      </c>
      <c r="B834" s="763" t="s">
        <v>165</v>
      </c>
      <c r="C834" s="86" t="s">
        <v>192</v>
      </c>
      <c r="E834" s="86" t="s">
        <v>6386</v>
      </c>
      <c r="F834" s="282" t="s">
        <v>481</v>
      </c>
      <c r="G834" s="767" t="s">
        <v>524</v>
      </c>
      <c r="I834" s="515" t="s">
        <v>1357</v>
      </c>
    </row>
    <row r="835" spans="1:9" x14ac:dyDescent="0.2">
      <c r="A835" s="86" t="s">
        <v>6388</v>
      </c>
      <c r="B835" s="763" t="s">
        <v>165</v>
      </c>
      <c r="C835" s="86" t="s">
        <v>192</v>
      </c>
      <c r="E835" s="86" t="s">
        <v>6386</v>
      </c>
      <c r="F835" s="282" t="s">
        <v>481</v>
      </c>
      <c r="G835" s="767" t="s">
        <v>524</v>
      </c>
      <c r="I835" s="515" t="s">
        <v>1358</v>
      </c>
    </row>
    <row r="836" spans="1:9" x14ac:dyDescent="0.2">
      <c r="A836" s="86" t="s">
        <v>6388</v>
      </c>
      <c r="B836" s="763" t="s">
        <v>165</v>
      </c>
      <c r="C836" s="86" t="s">
        <v>192</v>
      </c>
      <c r="E836" s="86" t="s">
        <v>6386</v>
      </c>
      <c r="F836" s="282" t="s">
        <v>481</v>
      </c>
      <c r="G836" s="767" t="s">
        <v>524</v>
      </c>
      <c r="I836" s="515" t="s">
        <v>1359</v>
      </c>
    </row>
    <row r="837" spans="1:9" x14ac:dyDescent="0.2">
      <c r="A837" s="86" t="s">
        <v>6388</v>
      </c>
      <c r="B837" s="763" t="s">
        <v>165</v>
      </c>
      <c r="C837" s="86" t="s">
        <v>192</v>
      </c>
      <c r="E837" s="86" t="s">
        <v>6386</v>
      </c>
      <c r="F837" s="282" t="s">
        <v>481</v>
      </c>
      <c r="G837" s="767" t="s">
        <v>524</v>
      </c>
      <c r="I837" s="515" t="s">
        <v>1360</v>
      </c>
    </row>
    <row r="838" spans="1:9" x14ac:dyDescent="0.2">
      <c r="A838" s="86" t="s">
        <v>6388</v>
      </c>
      <c r="B838" s="763" t="s">
        <v>165</v>
      </c>
      <c r="C838" s="86" t="s">
        <v>192</v>
      </c>
      <c r="E838" s="86" t="s">
        <v>6386</v>
      </c>
      <c r="F838" s="282" t="s">
        <v>481</v>
      </c>
      <c r="G838" s="767" t="s">
        <v>524</v>
      </c>
      <c r="I838" s="515" t="s">
        <v>1361</v>
      </c>
    </row>
    <row r="839" spans="1:9" x14ac:dyDescent="0.2">
      <c r="A839" s="86" t="s">
        <v>6388</v>
      </c>
      <c r="B839" s="763" t="s">
        <v>165</v>
      </c>
      <c r="C839" s="86" t="s">
        <v>192</v>
      </c>
      <c r="E839" s="86" t="s">
        <v>6386</v>
      </c>
      <c r="F839" s="282" t="s">
        <v>481</v>
      </c>
      <c r="G839" s="767" t="s">
        <v>524</v>
      </c>
      <c r="I839" s="515" t="s">
        <v>1362</v>
      </c>
    </row>
    <row r="840" spans="1:9" x14ac:dyDescent="0.2">
      <c r="A840" s="86" t="s">
        <v>6388</v>
      </c>
      <c r="B840" s="763" t="s">
        <v>165</v>
      </c>
      <c r="C840" s="86" t="s">
        <v>192</v>
      </c>
      <c r="E840" s="86" t="s">
        <v>6386</v>
      </c>
      <c r="F840" s="282" t="s">
        <v>481</v>
      </c>
      <c r="G840" s="767" t="s">
        <v>524</v>
      </c>
      <c r="I840" s="515" t="s">
        <v>1363</v>
      </c>
    </row>
    <row r="841" spans="1:9" x14ac:dyDescent="0.2">
      <c r="A841" s="86" t="s">
        <v>6388</v>
      </c>
      <c r="B841" s="763" t="s">
        <v>165</v>
      </c>
      <c r="C841" s="86" t="s">
        <v>192</v>
      </c>
      <c r="E841" s="86" t="s">
        <v>6386</v>
      </c>
      <c r="F841" s="282" t="s">
        <v>481</v>
      </c>
      <c r="G841" s="767" t="s">
        <v>524</v>
      </c>
      <c r="I841" s="515" t="s">
        <v>1364</v>
      </c>
    </row>
    <row r="842" spans="1:9" x14ac:dyDescent="0.2">
      <c r="A842" s="86" t="s">
        <v>6388</v>
      </c>
      <c r="B842" s="543" t="s">
        <v>165</v>
      </c>
      <c r="C842" s="547" t="s">
        <v>192</v>
      </c>
      <c r="D842" s="547"/>
      <c r="E842" s="547" t="s">
        <v>6386</v>
      </c>
      <c r="F842" s="538" t="s">
        <v>7572</v>
      </c>
      <c r="G842" s="898" t="s">
        <v>48</v>
      </c>
      <c r="I842" s="515" t="s">
        <v>1365</v>
      </c>
    </row>
    <row r="843" spans="1:9" x14ac:dyDescent="0.2">
      <c r="A843" s="86" t="s">
        <v>6388</v>
      </c>
      <c r="B843" s="541" t="s">
        <v>165</v>
      </c>
      <c r="C843" s="546" t="s">
        <v>192</v>
      </c>
      <c r="D843" s="546"/>
      <c r="E843" s="546" t="s">
        <v>586</v>
      </c>
      <c r="F843" s="542" t="s">
        <v>205</v>
      </c>
      <c r="G843" s="899" t="s">
        <v>524</v>
      </c>
      <c r="I843" s="515" t="s">
        <v>1366</v>
      </c>
    </row>
    <row r="844" spans="1:9" x14ac:dyDescent="0.2">
      <c r="A844" s="86" t="s">
        <v>6388</v>
      </c>
      <c r="B844" s="763" t="s">
        <v>165</v>
      </c>
      <c r="C844" s="86" t="s">
        <v>192</v>
      </c>
      <c r="E844" s="86" t="s">
        <v>586</v>
      </c>
      <c r="F844" s="282" t="s">
        <v>195</v>
      </c>
      <c r="G844" s="900" t="s">
        <v>524</v>
      </c>
      <c r="I844" s="515" t="s">
        <v>1367</v>
      </c>
    </row>
    <row r="845" spans="1:9" x14ac:dyDescent="0.2">
      <c r="A845" s="86" t="s">
        <v>6388</v>
      </c>
      <c r="B845" s="763" t="s">
        <v>165</v>
      </c>
      <c r="C845" s="86" t="s">
        <v>192</v>
      </c>
      <c r="E845" s="86" t="s">
        <v>586</v>
      </c>
      <c r="F845" s="282" t="s">
        <v>482</v>
      </c>
      <c r="G845" s="900" t="s">
        <v>524</v>
      </c>
      <c r="I845" s="515" t="s">
        <v>1368</v>
      </c>
    </row>
    <row r="846" spans="1:9" x14ac:dyDescent="0.2">
      <c r="A846" s="86" t="s">
        <v>6388</v>
      </c>
      <c r="B846" s="763" t="s">
        <v>165</v>
      </c>
      <c r="C846" s="86" t="s">
        <v>192</v>
      </c>
      <c r="E846" s="86" t="s">
        <v>586</v>
      </c>
      <c r="F846" s="282" t="s">
        <v>204</v>
      </c>
      <c r="G846" s="900" t="s">
        <v>524</v>
      </c>
      <c r="I846" s="515" t="s">
        <v>1369</v>
      </c>
    </row>
    <row r="847" spans="1:9" x14ac:dyDescent="0.2">
      <c r="A847" s="86" t="s">
        <v>6388</v>
      </c>
      <c r="B847" s="763" t="s">
        <v>165</v>
      </c>
      <c r="C847" s="86" t="s">
        <v>192</v>
      </c>
      <c r="E847" s="86" t="s">
        <v>586</v>
      </c>
      <c r="F847" s="282" t="s">
        <v>481</v>
      </c>
      <c r="G847" s="900" t="s">
        <v>524</v>
      </c>
      <c r="I847" s="515" t="s">
        <v>1370</v>
      </c>
    </row>
    <row r="848" spans="1:9" x14ac:dyDescent="0.2">
      <c r="A848" s="86" t="s">
        <v>6388</v>
      </c>
      <c r="B848" s="763" t="s">
        <v>165</v>
      </c>
      <c r="C848" s="86" t="s">
        <v>192</v>
      </c>
      <c r="E848" s="86" t="s">
        <v>586</v>
      </c>
      <c r="F848" s="282" t="s">
        <v>481</v>
      </c>
      <c r="G848" s="900" t="s">
        <v>524</v>
      </c>
      <c r="I848" s="515" t="s">
        <v>1371</v>
      </c>
    </row>
    <row r="849" spans="1:9" x14ac:dyDescent="0.2">
      <c r="A849" s="86" t="s">
        <v>6388</v>
      </c>
      <c r="B849" s="763" t="s">
        <v>165</v>
      </c>
      <c r="C849" s="86" t="s">
        <v>192</v>
      </c>
      <c r="E849" s="86" t="s">
        <v>586</v>
      </c>
      <c r="F849" s="282" t="s">
        <v>481</v>
      </c>
      <c r="G849" s="900" t="s">
        <v>524</v>
      </c>
      <c r="I849" s="515" t="s">
        <v>1372</v>
      </c>
    </row>
    <row r="850" spans="1:9" x14ac:dyDescent="0.2">
      <c r="A850" s="86" t="s">
        <v>6388</v>
      </c>
      <c r="B850" s="763" t="s">
        <v>165</v>
      </c>
      <c r="C850" s="86" t="s">
        <v>192</v>
      </c>
      <c r="E850" s="86" t="s">
        <v>586</v>
      </c>
      <c r="F850" s="282" t="s">
        <v>481</v>
      </c>
      <c r="G850" s="900" t="s">
        <v>524</v>
      </c>
      <c r="I850" s="515" t="s">
        <v>1373</v>
      </c>
    </row>
    <row r="851" spans="1:9" x14ac:dyDescent="0.2">
      <c r="A851" s="86" t="s">
        <v>6388</v>
      </c>
      <c r="B851" s="763" t="s">
        <v>165</v>
      </c>
      <c r="C851" s="86" t="s">
        <v>192</v>
      </c>
      <c r="E851" s="86" t="s">
        <v>586</v>
      </c>
      <c r="F851" s="282" t="s">
        <v>481</v>
      </c>
      <c r="G851" s="900" t="s">
        <v>524</v>
      </c>
      <c r="I851" s="515" t="s">
        <v>1374</v>
      </c>
    </row>
    <row r="852" spans="1:9" x14ac:dyDescent="0.2">
      <c r="A852" s="86" t="s">
        <v>6388</v>
      </c>
      <c r="B852" s="763" t="s">
        <v>165</v>
      </c>
      <c r="C852" s="86" t="s">
        <v>192</v>
      </c>
      <c r="E852" s="86" t="s">
        <v>586</v>
      </c>
      <c r="F852" s="282" t="s">
        <v>481</v>
      </c>
      <c r="G852" s="900" t="s">
        <v>524</v>
      </c>
      <c r="I852" s="515" t="s">
        <v>1375</v>
      </c>
    </row>
    <row r="853" spans="1:9" x14ac:dyDescent="0.2">
      <c r="A853" s="86" t="s">
        <v>6388</v>
      </c>
      <c r="B853" s="763" t="s">
        <v>165</v>
      </c>
      <c r="C853" s="86" t="s">
        <v>192</v>
      </c>
      <c r="E853" s="86" t="s">
        <v>586</v>
      </c>
      <c r="F853" s="282" t="s">
        <v>481</v>
      </c>
      <c r="G853" s="900" t="s">
        <v>524</v>
      </c>
      <c r="I853" s="515" t="s">
        <v>1376</v>
      </c>
    </row>
    <row r="854" spans="1:9" x14ac:dyDescent="0.2">
      <c r="A854" s="86" t="s">
        <v>6388</v>
      </c>
      <c r="B854" s="763" t="s">
        <v>165</v>
      </c>
      <c r="C854" s="86" t="s">
        <v>192</v>
      </c>
      <c r="E854" s="86" t="s">
        <v>586</v>
      </c>
      <c r="F854" s="282" t="s">
        <v>481</v>
      </c>
      <c r="G854" s="900" t="s">
        <v>524</v>
      </c>
      <c r="I854" s="515" t="s">
        <v>1377</v>
      </c>
    </row>
    <row r="855" spans="1:9" x14ac:dyDescent="0.2">
      <c r="A855" s="86" t="s">
        <v>6388</v>
      </c>
      <c r="B855" s="763" t="s">
        <v>165</v>
      </c>
      <c r="C855" s="86" t="s">
        <v>192</v>
      </c>
      <c r="E855" s="86" t="s">
        <v>586</v>
      </c>
      <c r="F855" s="282" t="s">
        <v>481</v>
      </c>
      <c r="G855" s="900" t="s">
        <v>524</v>
      </c>
      <c r="I855" s="515" t="s">
        <v>1378</v>
      </c>
    </row>
    <row r="856" spans="1:9" x14ac:dyDescent="0.2">
      <c r="A856" s="86" t="s">
        <v>6388</v>
      </c>
      <c r="B856" s="763" t="s">
        <v>165</v>
      </c>
      <c r="C856" s="86" t="s">
        <v>192</v>
      </c>
      <c r="E856" s="86" t="s">
        <v>586</v>
      </c>
      <c r="F856" s="282" t="s">
        <v>481</v>
      </c>
      <c r="G856" s="900" t="s">
        <v>524</v>
      </c>
      <c r="I856" s="515" t="s">
        <v>1379</v>
      </c>
    </row>
    <row r="857" spans="1:9" x14ac:dyDescent="0.2">
      <c r="A857" s="86" t="s">
        <v>6388</v>
      </c>
      <c r="B857" s="763" t="s">
        <v>165</v>
      </c>
      <c r="C857" s="86" t="s">
        <v>192</v>
      </c>
      <c r="E857" s="86" t="s">
        <v>586</v>
      </c>
      <c r="F857" s="282" t="s">
        <v>481</v>
      </c>
      <c r="G857" s="900" t="s">
        <v>524</v>
      </c>
      <c r="I857" s="515" t="s">
        <v>1380</v>
      </c>
    </row>
    <row r="858" spans="1:9" x14ac:dyDescent="0.2">
      <c r="A858" s="86" t="s">
        <v>6388</v>
      </c>
      <c r="B858" s="763" t="s">
        <v>165</v>
      </c>
      <c r="C858" s="86" t="s">
        <v>192</v>
      </c>
      <c r="E858" s="86" t="s">
        <v>586</v>
      </c>
      <c r="F858" s="282" t="s">
        <v>481</v>
      </c>
      <c r="G858" s="900" t="s">
        <v>524</v>
      </c>
      <c r="I858" s="515" t="s">
        <v>1381</v>
      </c>
    </row>
    <row r="859" spans="1:9" x14ac:dyDescent="0.2">
      <c r="A859" s="86" t="s">
        <v>6388</v>
      </c>
      <c r="B859" s="763" t="s">
        <v>165</v>
      </c>
      <c r="C859" s="86" t="s">
        <v>192</v>
      </c>
      <c r="E859" s="86" t="s">
        <v>586</v>
      </c>
      <c r="F859" s="282" t="s">
        <v>481</v>
      </c>
      <c r="G859" s="900" t="s">
        <v>524</v>
      </c>
      <c r="I859" s="515" t="s">
        <v>1382</v>
      </c>
    </row>
    <row r="860" spans="1:9" x14ac:dyDescent="0.2">
      <c r="A860" s="86" t="s">
        <v>6388</v>
      </c>
      <c r="B860" s="763" t="s">
        <v>165</v>
      </c>
      <c r="C860" s="86" t="s">
        <v>192</v>
      </c>
      <c r="E860" s="86" t="s">
        <v>586</v>
      </c>
      <c r="F860" s="282" t="s">
        <v>481</v>
      </c>
      <c r="G860" s="900" t="s">
        <v>524</v>
      </c>
      <c r="I860" s="515" t="s">
        <v>1383</v>
      </c>
    </row>
    <row r="861" spans="1:9" x14ac:dyDescent="0.2">
      <c r="A861" s="86" t="s">
        <v>6388</v>
      </c>
      <c r="B861" s="763" t="s">
        <v>165</v>
      </c>
      <c r="C861" s="86" t="s">
        <v>192</v>
      </c>
      <c r="E861" s="86" t="s">
        <v>586</v>
      </c>
      <c r="F861" s="282" t="s">
        <v>481</v>
      </c>
      <c r="G861" s="900" t="s">
        <v>524</v>
      </c>
      <c r="I861" s="515" t="s">
        <v>1384</v>
      </c>
    </row>
    <row r="862" spans="1:9" x14ac:dyDescent="0.2">
      <c r="A862" s="86" t="s">
        <v>6388</v>
      </c>
      <c r="B862" s="543" t="s">
        <v>165</v>
      </c>
      <c r="C862" s="547" t="s">
        <v>192</v>
      </c>
      <c r="D862" s="547"/>
      <c r="E862" s="547" t="s">
        <v>586</v>
      </c>
      <c r="F862" s="538" t="s">
        <v>481</v>
      </c>
      <c r="G862" s="889" t="s">
        <v>524</v>
      </c>
      <c r="I862" s="515" t="s">
        <v>1385</v>
      </c>
    </row>
    <row r="863" spans="1:9" x14ac:dyDescent="0.2">
      <c r="A863" s="86" t="s">
        <v>6388</v>
      </c>
      <c r="B863" s="541" t="s">
        <v>454</v>
      </c>
      <c r="C863" s="546" t="s">
        <v>493</v>
      </c>
      <c r="D863" s="546"/>
      <c r="E863" s="546" t="s">
        <v>527</v>
      </c>
      <c r="F863" s="542" t="s">
        <v>210</v>
      </c>
      <c r="G863" s="30" t="s">
        <v>524</v>
      </c>
      <c r="I863" s="515" t="s">
        <v>1386</v>
      </c>
    </row>
    <row r="864" spans="1:9" x14ac:dyDescent="0.2">
      <c r="A864" s="86" t="s">
        <v>6388</v>
      </c>
      <c r="B864" s="763" t="s">
        <v>454</v>
      </c>
      <c r="C864" s="86" t="s">
        <v>493</v>
      </c>
      <c r="E864" s="86" t="s">
        <v>528</v>
      </c>
      <c r="F864" s="282" t="s">
        <v>210</v>
      </c>
      <c r="G864" s="25" t="s">
        <v>524</v>
      </c>
      <c r="I864" s="515" t="s">
        <v>1387</v>
      </c>
    </row>
    <row r="865" spans="1:9" x14ac:dyDescent="0.2">
      <c r="A865" s="86" t="s">
        <v>6388</v>
      </c>
      <c r="B865" s="763" t="s">
        <v>454</v>
      </c>
      <c r="C865" s="86" t="s">
        <v>493</v>
      </c>
      <c r="E865" s="86" t="s">
        <v>529</v>
      </c>
      <c r="F865" s="282" t="s">
        <v>210</v>
      </c>
      <c r="G865" s="25" t="s">
        <v>524</v>
      </c>
      <c r="I865" s="515" t="s">
        <v>1388</v>
      </c>
    </row>
    <row r="866" spans="1:9" x14ac:dyDescent="0.2">
      <c r="A866" s="86" t="s">
        <v>6388</v>
      </c>
      <c r="B866" s="763" t="s">
        <v>454</v>
      </c>
      <c r="C866" s="86" t="s">
        <v>493</v>
      </c>
      <c r="E866" s="86" t="s">
        <v>530</v>
      </c>
      <c r="F866" s="282" t="s">
        <v>210</v>
      </c>
      <c r="G866" s="25" t="s">
        <v>524</v>
      </c>
      <c r="I866" s="515" t="s">
        <v>1389</v>
      </c>
    </row>
    <row r="867" spans="1:9" x14ac:dyDescent="0.2">
      <c r="A867" s="86" t="s">
        <v>6388</v>
      </c>
      <c r="B867" s="763" t="s">
        <v>454</v>
      </c>
      <c r="C867" s="86" t="s">
        <v>493</v>
      </c>
      <c r="E867" s="86" t="s">
        <v>531</v>
      </c>
      <c r="F867" s="282" t="s">
        <v>210</v>
      </c>
      <c r="G867" s="25" t="s">
        <v>524</v>
      </c>
      <c r="I867" s="515" t="s">
        <v>1390</v>
      </c>
    </row>
    <row r="868" spans="1:9" x14ac:dyDescent="0.2">
      <c r="A868" s="86" t="s">
        <v>6388</v>
      </c>
      <c r="B868" s="763" t="s">
        <v>454</v>
      </c>
      <c r="C868" s="86" t="s">
        <v>493</v>
      </c>
      <c r="E868" s="86" t="s">
        <v>532</v>
      </c>
      <c r="F868" s="282" t="s">
        <v>210</v>
      </c>
      <c r="G868" s="25" t="s">
        <v>524</v>
      </c>
      <c r="I868" s="515" t="s">
        <v>1391</v>
      </c>
    </row>
    <row r="869" spans="1:9" x14ac:dyDescent="0.2">
      <c r="A869" s="86" t="s">
        <v>6388</v>
      </c>
      <c r="B869" s="763" t="s">
        <v>454</v>
      </c>
      <c r="C869" s="86" t="s">
        <v>493</v>
      </c>
      <c r="E869" s="86" t="s">
        <v>533</v>
      </c>
      <c r="F869" s="282" t="s">
        <v>210</v>
      </c>
      <c r="G869" s="25" t="s">
        <v>524</v>
      </c>
      <c r="I869" s="515" t="s">
        <v>1392</v>
      </c>
    </row>
    <row r="870" spans="1:9" x14ac:dyDescent="0.2">
      <c r="A870" s="86" t="s">
        <v>6388</v>
      </c>
      <c r="B870" s="763" t="s">
        <v>454</v>
      </c>
      <c r="C870" s="86" t="s">
        <v>493</v>
      </c>
      <c r="E870" s="86" t="s">
        <v>534</v>
      </c>
      <c r="F870" s="282" t="s">
        <v>210</v>
      </c>
      <c r="G870" s="25" t="s">
        <v>524</v>
      </c>
      <c r="I870" s="515" t="s">
        <v>1393</v>
      </c>
    </row>
    <row r="871" spans="1:9" x14ac:dyDescent="0.2">
      <c r="A871" s="86" t="s">
        <v>6388</v>
      </c>
      <c r="B871" s="763" t="s">
        <v>454</v>
      </c>
      <c r="C871" s="86" t="s">
        <v>493</v>
      </c>
      <c r="E871" s="86" t="s">
        <v>535</v>
      </c>
      <c r="F871" s="282" t="s">
        <v>210</v>
      </c>
      <c r="G871" s="25" t="s">
        <v>524</v>
      </c>
      <c r="I871" s="515" t="s">
        <v>1394</v>
      </c>
    </row>
    <row r="872" spans="1:9" x14ac:dyDescent="0.2">
      <c r="A872" s="86" t="s">
        <v>6388</v>
      </c>
      <c r="B872" s="763" t="s">
        <v>454</v>
      </c>
      <c r="C872" s="86" t="s">
        <v>493</v>
      </c>
      <c r="E872" s="86" t="s">
        <v>536</v>
      </c>
      <c r="F872" s="282" t="s">
        <v>210</v>
      </c>
      <c r="G872" s="25" t="s">
        <v>524</v>
      </c>
      <c r="I872" s="515" t="s">
        <v>1395</v>
      </c>
    </row>
    <row r="873" spans="1:9" x14ac:dyDescent="0.2">
      <c r="A873" s="86" t="s">
        <v>6388</v>
      </c>
      <c r="B873" s="763" t="s">
        <v>454</v>
      </c>
      <c r="C873" s="86" t="s">
        <v>493</v>
      </c>
      <c r="E873" s="86" t="s">
        <v>537</v>
      </c>
      <c r="F873" s="282" t="s">
        <v>210</v>
      </c>
      <c r="G873" s="25" t="s">
        <v>524</v>
      </c>
      <c r="I873" s="515" t="s">
        <v>1396</v>
      </c>
    </row>
    <row r="874" spans="1:9" x14ac:dyDescent="0.2">
      <c r="A874" s="86" t="s">
        <v>6388</v>
      </c>
      <c r="B874" s="763" t="s">
        <v>454</v>
      </c>
      <c r="C874" s="86" t="s">
        <v>493</v>
      </c>
      <c r="E874" s="86" t="s">
        <v>538</v>
      </c>
      <c r="F874" s="282" t="s">
        <v>210</v>
      </c>
      <c r="G874" s="25" t="s">
        <v>524</v>
      </c>
      <c r="I874" s="515" t="s">
        <v>1397</v>
      </c>
    </row>
    <row r="875" spans="1:9" x14ac:dyDescent="0.2">
      <c r="A875" s="86" t="s">
        <v>6388</v>
      </c>
      <c r="B875" s="763" t="s">
        <v>454</v>
      </c>
      <c r="C875" s="86" t="s">
        <v>493</v>
      </c>
      <c r="E875" s="86" t="s">
        <v>539</v>
      </c>
      <c r="F875" s="282" t="s">
        <v>210</v>
      </c>
      <c r="G875" s="25" t="s">
        <v>524</v>
      </c>
      <c r="I875" s="515" t="s">
        <v>1398</v>
      </c>
    </row>
    <row r="876" spans="1:9" x14ac:dyDescent="0.2">
      <c r="A876" s="86" t="s">
        <v>6388</v>
      </c>
      <c r="B876" s="763" t="s">
        <v>454</v>
      </c>
      <c r="C876" s="86" t="s">
        <v>493</v>
      </c>
      <c r="E876" s="86" t="s">
        <v>540</v>
      </c>
      <c r="F876" s="282" t="s">
        <v>210</v>
      </c>
      <c r="G876" s="25" t="s">
        <v>524</v>
      </c>
      <c r="I876" s="515" t="s">
        <v>1399</v>
      </c>
    </row>
    <row r="877" spans="1:9" x14ac:dyDescent="0.2">
      <c r="A877" s="86" t="s">
        <v>6388</v>
      </c>
      <c r="B877" s="763" t="s">
        <v>454</v>
      </c>
      <c r="C877" s="86" t="s">
        <v>493</v>
      </c>
      <c r="E877" s="86" t="s">
        <v>541</v>
      </c>
      <c r="F877" s="282" t="s">
        <v>210</v>
      </c>
      <c r="G877" s="25" t="s">
        <v>524</v>
      </c>
      <c r="I877" s="515" t="s">
        <v>1400</v>
      </c>
    </row>
    <row r="878" spans="1:9" x14ac:dyDescent="0.2">
      <c r="A878" s="86" t="s">
        <v>6388</v>
      </c>
      <c r="B878" s="763" t="s">
        <v>454</v>
      </c>
      <c r="C878" s="86" t="s">
        <v>493</v>
      </c>
      <c r="E878" s="86" t="s">
        <v>542</v>
      </c>
      <c r="F878" s="282" t="s">
        <v>210</v>
      </c>
      <c r="G878" s="25" t="s">
        <v>524</v>
      </c>
      <c r="I878" s="515" t="s">
        <v>1401</v>
      </c>
    </row>
    <row r="879" spans="1:9" x14ac:dyDescent="0.2">
      <c r="A879" s="86" t="s">
        <v>6388</v>
      </c>
      <c r="B879" s="763" t="s">
        <v>454</v>
      </c>
      <c r="C879" s="86" t="s">
        <v>493</v>
      </c>
      <c r="E879" s="86" t="s">
        <v>543</v>
      </c>
      <c r="F879" s="282" t="s">
        <v>210</v>
      </c>
      <c r="G879" s="25" t="s">
        <v>524</v>
      </c>
      <c r="I879" s="515" t="s">
        <v>1402</v>
      </c>
    </row>
    <row r="880" spans="1:9" x14ac:dyDescent="0.2">
      <c r="A880" s="86" t="s">
        <v>6388</v>
      </c>
      <c r="B880" s="763" t="s">
        <v>454</v>
      </c>
      <c r="C880" s="86" t="s">
        <v>493</v>
      </c>
      <c r="E880" s="86" t="s">
        <v>544</v>
      </c>
      <c r="F880" s="282" t="s">
        <v>210</v>
      </c>
      <c r="G880" s="25" t="s">
        <v>524</v>
      </c>
      <c r="I880" s="515" t="s">
        <v>1403</v>
      </c>
    </row>
    <row r="881" spans="1:9" x14ac:dyDescent="0.2">
      <c r="A881" s="86" t="s">
        <v>6388</v>
      </c>
      <c r="B881" s="763" t="s">
        <v>454</v>
      </c>
      <c r="C881" s="86" t="s">
        <v>493</v>
      </c>
      <c r="E881" s="86" t="s">
        <v>545</v>
      </c>
      <c r="F881" s="282" t="s">
        <v>210</v>
      </c>
      <c r="G881" s="25" t="s">
        <v>524</v>
      </c>
      <c r="I881" s="515" t="s">
        <v>1404</v>
      </c>
    </row>
    <row r="882" spans="1:9" x14ac:dyDescent="0.2">
      <c r="A882" s="86" t="s">
        <v>6388</v>
      </c>
      <c r="B882" s="763" t="s">
        <v>454</v>
      </c>
      <c r="C882" s="86" t="s">
        <v>493</v>
      </c>
      <c r="E882" s="86" t="s">
        <v>546</v>
      </c>
      <c r="F882" s="282" t="s">
        <v>210</v>
      </c>
      <c r="G882" s="25" t="s">
        <v>524</v>
      </c>
      <c r="I882" s="515" t="s">
        <v>1405</v>
      </c>
    </row>
    <row r="883" spans="1:9" x14ac:dyDescent="0.2">
      <c r="A883" s="86" t="s">
        <v>6388</v>
      </c>
      <c r="B883" s="763" t="s">
        <v>454</v>
      </c>
      <c r="C883" s="86" t="s">
        <v>493</v>
      </c>
      <c r="E883" s="86" t="s">
        <v>547</v>
      </c>
      <c r="F883" s="282" t="s">
        <v>210</v>
      </c>
      <c r="G883" s="25" t="s">
        <v>524</v>
      </c>
      <c r="I883" s="515" t="s">
        <v>1406</v>
      </c>
    </row>
    <row r="884" spans="1:9" x14ac:dyDescent="0.2">
      <c r="A884" s="86" t="s">
        <v>6388</v>
      </c>
      <c r="B884" s="763" t="s">
        <v>454</v>
      </c>
      <c r="C884" s="86" t="s">
        <v>493</v>
      </c>
      <c r="E884" s="86" t="s">
        <v>548</v>
      </c>
      <c r="F884" s="282" t="s">
        <v>210</v>
      </c>
      <c r="G884" s="25" t="s">
        <v>524</v>
      </c>
      <c r="I884" s="515" t="s">
        <v>1407</v>
      </c>
    </row>
    <row r="885" spans="1:9" x14ac:dyDescent="0.2">
      <c r="A885" s="86" t="s">
        <v>6388</v>
      </c>
      <c r="B885" s="763" t="s">
        <v>454</v>
      </c>
      <c r="C885" s="86" t="s">
        <v>493</v>
      </c>
      <c r="E885" s="86" t="s">
        <v>549</v>
      </c>
      <c r="F885" s="282" t="s">
        <v>210</v>
      </c>
      <c r="G885" s="25" t="s">
        <v>524</v>
      </c>
      <c r="I885" s="515" t="s">
        <v>1408</v>
      </c>
    </row>
    <row r="886" spans="1:9" x14ac:dyDescent="0.2">
      <c r="A886" s="86" t="s">
        <v>6388</v>
      </c>
      <c r="B886" s="763" t="s">
        <v>454</v>
      </c>
      <c r="C886" s="86" t="s">
        <v>493</v>
      </c>
      <c r="E886" s="86" t="s">
        <v>550</v>
      </c>
      <c r="F886" s="282" t="s">
        <v>210</v>
      </c>
      <c r="G886" s="25" t="s">
        <v>524</v>
      </c>
      <c r="I886" s="515" t="s">
        <v>1409</v>
      </c>
    </row>
    <row r="887" spans="1:9" x14ac:dyDescent="0.2">
      <c r="A887" s="86" t="s">
        <v>6388</v>
      </c>
      <c r="B887" s="763" t="s">
        <v>454</v>
      </c>
      <c r="C887" s="86" t="s">
        <v>493</v>
      </c>
      <c r="E887" s="86" t="s">
        <v>551</v>
      </c>
      <c r="F887" s="282" t="s">
        <v>210</v>
      </c>
      <c r="G887" s="25" t="s">
        <v>524</v>
      </c>
      <c r="I887" s="515" t="s">
        <v>1410</v>
      </c>
    </row>
    <row r="888" spans="1:9" x14ac:dyDescent="0.2">
      <c r="A888" s="86" t="s">
        <v>6388</v>
      </c>
      <c r="B888" s="763" t="s">
        <v>454</v>
      </c>
      <c r="C888" s="86" t="s">
        <v>493</v>
      </c>
      <c r="E888" s="86" t="s">
        <v>552</v>
      </c>
      <c r="F888" s="282" t="s">
        <v>210</v>
      </c>
      <c r="G888" s="25" t="s">
        <v>524</v>
      </c>
      <c r="I888" s="515" t="s">
        <v>1411</v>
      </c>
    </row>
    <row r="889" spans="1:9" x14ac:dyDescent="0.2">
      <c r="A889" s="86" t="s">
        <v>6388</v>
      </c>
      <c r="B889" s="763" t="s">
        <v>454</v>
      </c>
      <c r="C889" s="86" t="s">
        <v>493</v>
      </c>
      <c r="E889" s="86" t="s">
        <v>553</v>
      </c>
      <c r="F889" s="282" t="s">
        <v>210</v>
      </c>
      <c r="G889" s="25" t="s">
        <v>524</v>
      </c>
      <c r="I889" s="515" t="s">
        <v>1412</v>
      </c>
    </row>
    <row r="890" spans="1:9" x14ac:dyDescent="0.2">
      <c r="A890" s="86" t="s">
        <v>6388</v>
      </c>
      <c r="B890" s="763" t="s">
        <v>454</v>
      </c>
      <c r="C890" s="86" t="s">
        <v>493</v>
      </c>
      <c r="E890" s="86" t="s">
        <v>554</v>
      </c>
      <c r="F890" s="282" t="s">
        <v>210</v>
      </c>
      <c r="G890" s="25" t="s">
        <v>524</v>
      </c>
      <c r="I890" s="515" t="s">
        <v>1413</v>
      </c>
    </row>
    <row r="891" spans="1:9" x14ac:dyDescent="0.2">
      <c r="A891" s="86" t="s">
        <v>6388</v>
      </c>
      <c r="B891" s="763" t="s">
        <v>454</v>
      </c>
      <c r="C891" s="86" t="s">
        <v>493</v>
      </c>
      <c r="E891" s="86" t="s">
        <v>555</v>
      </c>
      <c r="F891" s="282" t="s">
        <v>210</v>
      </c>
      <c r="G891" s="25" t="s">
        <v>524</v>
      </c>
      <c r="I891" s="515" t="s">
        <v>1414</v>
      </c>
    </row>
    <row r="892" spans="1:9" x14ac:dyDescent="0.2">
      <c r="A892" s="86" t="s">
        <v>6388</v>
      </c>
      <c r="B892" s="763" t="s">
        <v>454</v>
      </c>
      <c r="C892" s="86" t="s">
        <v>493</v>
      </c>
      <c r="E892" s="86" t="s">
        <v>556</v>
      </c>
      <c r="F892" s="282" t="s">
        <v>210</v>
      </c>
      <c r="G892" s="25" t="s">
        <v>524</v>
      </c>
      <c r="I892" s="515" t="s">
        <v>1415</v>
      </c>
    </row>
    <row r="893" spans="1:9" x14ac:dyDescent="0.2">
      <c r="A893" s="86" t="s">
        <v>6388</v>
      </c>
      <c r="B893" s="763" t="s">
        <v>454</v>
      </c>
      <c r="C893" s="86" t="s">
        <v>493</v>
      </c>
      <c r="E893" s="86" t="s">
        <v>557</v>
      </c>
      <c r="F893" s="282" t="s">
        <v>210</v>
      </c>
      <c r="G893" s="25" t="s">
        <v>524</v>
      </c>
      <c r="I893" s="515" t="s">
        <v>1416</v>
      </c>
    </row>
    <row r="894" spans="1:9" x14ac:dyDescent="0.2">
      <c r="A894" s="86" t="s">
        <v>6388</v>
      </c>
      <c r="B894" s="763" t="s">
        <v>454</v>
      </c>
      <c r="C894" s="86" t="s">
        <v>493</v>
      </c>
      <c r="E894" s="86" t="s">
        <v>558</v>
      </c>
      <c r="F894" s="282" t="s">
        <v>210</v>
      </c>
      <c r="G894" s="25" t="s">
        <v>524</v>
      </c>
      <c r="I894" s="515" t="s">
        <v>1417</v>
      </c>
    </row>
    <row r="895" spans="1:9" x14ac:dyDescent="0.2">
      <c r="A895" s="86" t="s">
        <v>6388</v>
      </c>
      <c r="B895" s="763" t="s">
        <v>454</v>
      </c>
      <c r="C895" s="86" t="s">
        <v>493</v>
      </c>
      <c r="E895" s="86" t="s">
        <v>559</v>
      </c>
      <c r="F895" s="282" t="s">
        <v>210</v>
      </c>
      <c r="G895" s="25" t="s">
        <v>524</v>
      </c>
      <c r="I895" s="515" t="s">
        <v>1418</v>
      </c>
    </row>
    <row r="896" spans="1:9" x14ac:dyDescent="0.2">
      <c r="A896" s="86" t="s">
        <v>6388</v>
      </c>
      <c r="B896" s="763" t="s">
        <v>454</v>
      </c>
      <c r="C896" s="86" t="s">
        <v>493</v>
      </c>
      <c r="E896" s="86" t="s">
        <v>560</v>
      </c>
      <c r="F896" s="282" t="s">
        <v>210</v>
      </c>
      <c r="G896" s="25" t="s">
        <v>524</v>
      </c>
      <c r="I896" s="515" t="s">
        <v>1419</v>
      </c>
    </row>
    <row r="897" spans="1:9" x14ac:dyDescent="0.2">
      <c r="A897" s="86" t="s">
        <v>6388</v>
      </c>
      <c r="B897" s="763" t="s">
        <v>454</v>
      </c>
      <c r="C897" s="86" t="s">
        <v>493</v>
      </c>
      <c r="E897" s="86" t="s">
        <v>561</v>
      </c>
      <c r="F897" s="282" t="s">
        <v>210</v>
      </c>
      <c r="G897" s="25" t="s">
        <v>524</v>
      </c>
      <c r="I897" s="515" t="s">
        <v>1420</v>
      </c>
    </row>
    <row r="898" spans="1:9" x14ac:dyDescent="0.2">
      <c r="A898" s="86" t="s">
        <v>6388</v>
      </c>
      <c r="B898" s="763" t="s">
        <v>454</v>
      </c>
      <c r="C898" s="86" t="s">
        <v>493</v>
      </c>
      <c r="E898" s="86" t="s">
        <v>562</v>
      </c>
      <c r="F898" s="282" t="s">
        <v>210</v>
      </c>
      <c r="G898" s="25" t="s">
        <v>524</v>
      </c>
      <c r="I898" s="515" t="s">
        <v>1421</v>
      </c>
    </row>
    <row r="899" spans="1:9" x14ac:dyDescent="0.2">
      <c r="A899" s="86" t="s">
        <v>6388</v>
      </c>
      <c r="B899" s="763" t="s">
        <v>454</v>
      </c>
      <c r="C899" s="86" t="s">
        <v>493</v>
      </c>
      <c r="E899" s="86" t="s">
        <v>563</v>
      </c>
      <c r="F899" s="282" t="s">
        <v>210</v>
      </c>
      <c r="G899" s="25" t="s">
        <v>524</v>
      </c>
      <c r="I899" s="515" t="s">
        <v>1422</v>
      </c>
    </row>
    <row r="900" spans="1:9" x14ac:dyDescent="0.2">
      <c r="A900" s="86" t="s">
        <v>6388</v>
      </c>
      <c r="B900" s="763" t="s">
        <v>454</v>
      </c>
      <c r="C900" s="86" t="s">
        <v>493</v>
      </c>
      <c r="E900" s="86" t="s">
        <v>564</v>
      </c>
      <c r="F900" s="282" t="s">
        <v>210</v>
      </c>
      <c r="G900" s="25" t="s">
        <v>524</v>
      </c>
      <c r="I900" s="515" t="s">
        <v>1423</v>
      </c>
    </row>
    <row r="901" spans="1:9" x14ac:dyDescent="0.2">
      <c r="A901" s="86" t="s">
        <v>6388</v>
      </c>
      <c r="B901" s="763" t="s">
        <v>454</v>
      </c>
      <c r="C901" s="86" t="s">
        <v>493</v>
      </c>
      <c r="E901" s="86" t="s">
        <v>565</v>
      </c>
      <c r="F901" s="282" t="s">
        <v>210</v>
      </c>
      <c r="G901" s="25" t="s">
        <v>524</v>
      </c>
      <c r="I901" s="515" t="s">
        <v>1424</v>
      </c>
    </row>
    <row r="902" spans="1:9" x14ac:dyDescent="0.2">
      <c r="A902" s="86" t="s">
        <v>6388</v>
      </c>
      <c r="B902" s="543" t="s">
        <v>454</v>
      </c>
      <c r="C902" s="547" t="s">
        <v>493</v>
      </c>
      <c r="D902" s="547"/>
      <c r="E902" s="547" t="s">
        <v>566</v>
      </c>
      <c r="F902" s="538" t="s">
        <v>210</v>
      </c>
      <c r="G902" s="628" t="s">
        <v>524</v>
      </c>
      <c r="I902" s="515" t="s">
        <v>1425</v>
      </c>
    </row>
    <row r="903" spans="1:9" x14ac:dyDescent="0.2">
      <c r="A903" s="86" t="s">
        <v>6388</v>
      </c>
      <c r="B903" s="541" t="s">
        <v>454</v>
      </c>
      <c r="C903" s="546" t="s">
        <v>493</v>
      </c>
      <c r="D903" s="546"/>
      <c r="E903" s="546" t="s">
        <v>185</v>
      </c>
      <c r="F903" s="542" t="s">
        <v>321</v>
      </c>
      <c r="G903" s="30" t="s">
        <v>48</v>
      </c>
      <c r="I903" s="515" t="s">
        <v>1426</v>
      </c>
    </row>
    <row r="904" spans="1:9" x14ac:dyDescent="0.2">
      <c r="A904" s="86" t="s">
        <v>6388</v>
      </c>
      <c r="B904" s="763" t="s">
        <v>454</v>
      </c>
      <c r="C904" s="86" t="s">
        <v>493</v>
      </c>
      <c r="E904" s="86" t="s">
        <v>527</v>
      </c>
      <c r="F904" s="282" t="s">
        <v>321</v>
      </c>
      <c r="G904" s="626" t="s">
        <v>48</v>
      </c>
      <c r="I904" s="515" t="s">
        <v>1427</v>
      </c>
    </row>
    <row r="905" spans="1:9" x14ac:dyDescent="0.2">
      <c r="A905" s="86" t="s">
        <v>6388</v>
      </c>
      <c r="B905" s="763" t="s">
        <v>454</v>
      </c>
      <c r="C905" s="86" t="s">
        <v>493</v>
      </c>
      <c r="E905" s="86" t="s">
        <v>528</v>
      </c>
      <c r="F905" s="282" t="s">
        <v>321</v>
      </c>
      <c r="G905" s="626" t="s">
        <v>48</v>
      </c>
      <c r="I905" s="515" t="s">
        <v>1428</v>
      </c>
    </row>
    <row r="906" spans="1:9" x14ac:dyDescent="0.2">
      <c r="A906" s="86" t="s">
        <v>6388</v>
      </c>
      <c r="B906" s="763" t="s">
        <v>454</v>
      </c>
      <c r="C906" s="86" t="s">
        <v>493</v>
      </c>
      <c r="E906" s="86" t="s">
        <v>529</v>
      </c>
      <c r="F906" s="282" t="s">
        <v>321</v>
      </c>
      <c r="G906" s="626" t="s">
        <v>48</v>
      </c>
      <c r="I906" s="515" t="s">
        <v>1429</v>
      </c>
    </row>
    <row r="907" spans="1:9" x14ac:dyDescent="0.2">
      <c r="A907" s="86" t="s">
        <v>6388</v>
      </c>
      <c r="B907" s="763" t="s">
        <v>454</v>
      </c>
      <c r="C907" s="86" t="s">
        <v>493</v>
      </c>
      <c r="E907" s="86" t="s">
        <v>530</v>
      </c>
      <c r="F907" s="282" t="s">
        <v>321</v>
      </c>
      <c r="G907" s="626" t="s">
        <v>48</v>
      </c>
      <c r="I907" s="515" t="s">
        <v>1430</v>
      </c>
    </row>
    <row r="908" spans="1:9" x14ac:dyDescent="0.2">
      <c r="A908" s="86" t="s">
        <v>6388</v>
      </c>
      <c r="B908" s="763" t="s">
        <v>454</v>
      </c>
      <c r="C908" s="86" t="s">
        <v>493</v>
      </c>
      <c r="E908" s="86" t="s">
        <v>531</v>
      </c>
      <c r="F908" s="282" t="s">
        <v>321</v>
      </c>
      <c r="G908" s="626" t="s">
        <v>48</v>
      </c>
      <c r="I908" s="515" t="s">
        <v>1431</v>
      </c>
    </row>
    <row r="909" spans="1:9" x14ac:dyDescent="0.2">
      <c r="A909" s="86" t="s">
        <v>6388</v>
      </c>
      <c r="B909" s="763" t="s">
        <v>454</v>
      </c>
      <c r="C909" s="86" t="s">
        <v>493</v>
      </c>
      <c r="E909" s="86" t="s">
        <v>532</v>
      </c>
      <c r="F909" s="282" t="s">
        <v>321</v>
      </c>
      <c r="G909" s="626" t="s">
        <v>48</v>
      </c>
      <c r="I909" s="515" t="s">
        <v>1432</v>
      </c>
    </row>
    <row r="910" spans="1:9" x14ac:dyDescent="0.2">
      <c r="A910" s="86" t="s">
        <v>6388</v>
      </c>
      <c r="B910" s="763" t="s">
        <v>454</v>
      </c>
      <c r="C910" s="86" t="s">
        <v>493</v>
      </c>
      <c r="E910" s="86" t="s">
        <v>533</v>
      </c>
      <c r="F910" s="282" t="s">
        <v>321</v>
      </c>
      <c r="G910" s="626" t="s">
        <v>48</v>
      </c>
      <c r="I910" s="515" t="s">
        <v>1433</v>
      </c>
    </row>
    <row r="911" spans="1:9" x14ac:dyDescent="0.2">
      <c r="A911" s="86" t="s">
        <v>6388</v>
      </c>
      <c r="B911" s="763" t="s">
        <v>454</v>
      </c>
      <c r="C911" s="86" t="s">
        <v>493</v>
      </c>
      <c r="E911" s="86" t="s">
        <v>534</v>
      </c>
      <c r="F911" s="282" t="s">
        <v>321</v>
      </c>
      <c r="G911" s="626" t="s">
        <v>48</v>
      </c>
      <c r="I911" s="515" t="s">
        <v>1434</v>
      </c>
    </row>
    <row r="912" spans="1:9" x14ac:dyDescent="0.2">
      <c r="A912" s="86" t="s">
        <v>6388</v>
      </c>
      <c r="B912" s="763" t="s">
        <v>454</v>
      </c>
      <c r="C912" s="86" t="s">
        <v>493</v>
      </c>
      <c r="E912" s="86" t="s">
        <v>535</v>
      </c>
      <c r="F912" s="282" t="s">
        <v>321</v>
      </c>
      <c r="G912" s="626" t="s">
        <v>48</v>
      </c>
      <c r="I912" s="515" t="s">
        <v>1435</v>
      </c>
    </row>
    <row r="913" spans="1:9" x14ac:dyDescent="0.2">
      <c r="A913" s="86" t="s">
        <v>6388</v>
      </c>
      <c r="B913" s="763" t="s">
        <v>454</v>
      </c>
      <c r="C913" s="86" t="s">
        <v>493</v>
      </c>
      <c r="E913" s="86" t="s">
        <v>536</v>
      </c>
      <c r="F913" s="282" t="s">
        <v>321</v>
      </c>
      <c r="G913" s="626" t="s">
        <v>48</v>
      </c>
      <c r="I913" s="515" t="s">
        <v>1436</v>
      </c>
    </row>
    <row r="914" spans="1:9" x14ac:dyDescent="0.2">
      <c r="A914" s="86" t="s">
        <v>6388</v>
      </c>
      <c r="B914" s="763" t="s">
        <v>454</v>
      </c>
      <c r="C914" s="86" t="s">
        <v>493</v>
      </c>
      <c r="E914" s="86" t="s">
        <v>537</v>
      </c>
      <c r="F914" s="282" t="s">
        <v>321</v>
      </c>
      <c r="G914" s="626" t="s">
        <v>48</v>
      </c>
      <c r="I914" s="515" t="s">
        <v>1437</v>
      </c>
    </row>
    <row r="915" spans="1:9" x14ac:dyDescent="0.2">
      <c r="A915" s="86" t="s">
        <v>6388</v>
      </c>
      <c r="B915" s="763" t="s">
        <v>454</v>
      </c>
      <c r="C915" s="86" t="s">
        <v>493</v>
      </c>
      <c r="E915" s="86" t="s">
        <v>538</v>
      </c>
      <c r="F915" s="282" t="s">
        <v>321</v>
      </c>
      <c r="G915" s="626" t="s">
        <v>48</v>
      </c>
      <c r="I915" s="515" t="s">
        <v>1438</v>
      </c>
    </row>
    <row r="916" spans="1:9" x14ac:dyDescent="0.2">
      <c r="A916" s="86" t="s">
        <v>6388</v>
      </c>
      <c r="B916" s="763" t="s">
        <v>454</v>
      </c>
      <c r="C916" s="86" t="s">
        <v>493</v>
      </c>
      <c r="E916" s="86" t="s">
        <v>539</v>
      </c>
      <c r="F916" s="282" t="s">
        <v>321</v>
      </c>
      <c r="G916" s="626" t="s">
        <v>48</v>
      </c>
      <c r="I916" s="515" t="s">
        <v>1439</v>
      </c>
    </row>
    <row r="917" spans="1:9" x14ac:dyDescent="0.2">
      <c r="A917" s="86" t="s">
        <v>6388</v>
      </c>
      <c r="B917" s="763" t="s">
        <v>454</v>
      </c>
      <c r="C917" s="86" t="s">
        <v>493</v>
      </c>
      <c r="E917" s="86" t="s">
        <v>540</v>
      </c>
      <c r="F917" s="282" t="s">
        <v>321</v>
      </c>
      <c r="G917" s="626" t="s">
        <v>48</v>
      </c>
      <c r="I917" s="515" t="s">
        <v>1440</v>
      </c>
    </row>
    <row r="918" spans="1:9" x14ac:dyDescent="0.2">
      <c r="A918" s="86" t="s">
        <v>6388</v>
      </c>
      <c r="B918" s="763" t="s">
        <v>454</v>
      </c>
      <c r="C918" s="86" t="s">
        <v>493</v>
      </c>
      <c r="E918" s="86" t="s">
        <v>541</v>
      </c>
      <c r="F918" s="282" t="s">
        <v>321</v>
      </c>
      <c r="G918" s="626" t="s">
        <v>48</v>
      </c>
      <c r="I918" s="515" t="s">
        <v>1441</v>
      </c>
    </row>
    <row r="919" spans="1:9" x14ac:dyDescent="0.2">
      <c r="A919" s="86" t="s">
        <v>6388</v>
      </c>
      <c r="B919" s="763" t="s">
        <v>454</v>
      </c>
      <c r="C919" s="86" t="s">
        <v>493</v>
      </c>
      <c r="E919" s="86" t="s">
        <v>542</v>
      </c>
      <c r="F919" s="282" t="s">
        <v>321</v>
      </c>
      <c r="G919" s="626" t="s">
        <v>48</v>
      </c>
      <c r="I919" s="515" t="s">
        <v>1442</v>
      </c>
    </row>
    <row r="920" spans="1:9" x14ac:dyDescent="0.2">
      <c r="A920" s="86" t="s">
        <v>6388</v>
      </c>
      <c r="B920" s="763" t="s">
        <v>454</v>
      </c>
      <c r="C920" s="86" t="s">
        <v>493</v>
      </c>
      <c r="E920" s="86" t="s">
        <v>543</v>
      </c>
      <c r="F920" s="282" t="s">
        <v>321</v>
      </c>
      <c r="G920" s="626" t="s">
        <v>48</v>
      </c>
      <c r="I920" s="515" t="s">
        <v>1443</v>
      </c>
    </row>
    <row r="921" spans="1:9" x14ac:dyDescent="0.2">
      <c r="A921" s="86" t="s">
        <v>6388</v>
      </c>
      <c r="B921" s="763" t="s">
        <v>454</v>
      </c>
      <c r="C921" s="86" t="s">
        <v>493</v>
      </c>
      <c r="E921" s="86" t="s">
        <v>544</v>
      </c>
      <c r="F921" s="282" t="s">
        <v>321</v>
      </c>
      <c r="G921" s="626" t="s">
        <v>48</v>
      </c>
      <c r="I921" s="515" t="s">
        <v>1444</v>
      </c>
    </row>
    <row r="922" spans="1:9" x14ac:dyDescent="0.2">
      <c r="A922" s="86" t="s">
        <v>6388</v>
      </c>
      <c r="B922" s="763" t="s">
        <v>454</v>
      </c>
      <c r="C922" s="86" t="s">
        <v>493</v>
      </c>
      <c r="E922" s="86" t="s">
        <v>545</v>
      </c>
      <c r="F922" s="282" t="s">
        <v>321</v>
      </c>
      <c r="G922" s="626" t="s">
        <v>48</v>
      </c>
      <c r="I922" s="515" t="s">
        <v>1445</v>
      </c>
    </row>
    <row r="923" spans="1:9" x14ac:dyDescent="0.2">
      <c r="A923" s="86" t="s">
        <v>6388</v>
      </c>
      <c r="B923" s="763" t="s">
        <v>454</v>
      </c>
      <c r="C923" s="86" t="s">
        <v>493</v>
      </c>
      <c r="E923" s="86" t="s">
        <v>546</v>
      </c>
      <c r="F923" s="282" t="s">
        <v>321</v>
      </c>
      <c r="G923" s="626" t="s">
        <v>48</v>
      </c>
      <c r="I923" s="515" t="s">
        <v>1446</v>
      </c>
    </row>
    <row r="924" spans="1:9" x14ac:dyDescent="0.2">
      <c r="A924" s="86" t="s">
        <v>6388</v>
      </c>
      <c r="B924" s="763" t="s">
        <v>454</v>
      </c>
      <c r="C924" s="86" t="s">
        <v>493</v>
      </c>
      <c r="E924" s="86" t="s">
        <v>547</v>
      </c>
      <c r="F924" s="282" t="s">
        <v>321</v>
      </c>
      <c r="G924" s="626" t="s">
        <v>48</v>
      </c>
      <c r="I924" s="515" t="s">
        <v>1447</v>
      </c>
    </row>
    <row r="925" spans="1:9" x14ac:dyDescent="0.2">
      <c r="A925" s="86" t="s">
        <v>6388</v>
      </c>
      <c r="B925" s="763" t="s">
        <v>454</v>
      </c>
      <c r="C925" s="86" t="s">
        <v>493</v>
      </c>
      <c r="E925" s="86" t="s">
        <v>548</v>
      </c>
      <c r="F925" s="282" t="s">
        <v>321</v>
      </c>
      <c r="G925" s="626" t="s">
        <v>48</v>
      </c>
      <c r="I925" s="515" t="s">
        <v>1448</v>
      </c>
    </row>
    <row r="926" spans="1:9" x14ac:dyDescent="0.2">
      <c r="A926" s="86" t="s">
        <v>6388</v>
      </c>
      <c r="B926" s="763" t="s">
        <v>454</v>
      </c>
      <c r="C926" s="86" t="s">
        <v>493</v>
      </c>
      <c r="E926" s="86" t="s">
        <v>549</v>
      </c>
      <c r="F926" s="282" t="s">
        <v>321</v>
      </c>
      <c r="G926" s="626" t="s">
        <v>48</v>
      </c>
      <c r="I926" s="515" t="s">
        <v>1449</v>
      </c>
    </row>
    <row r="927" spans="1:9" x14ac:dyDescent="0.2">
      <c r="A927" s="86" t="s">
        <v>6388</v>
      </c>
      <c r="B927" s="763" t="s">
        <v>454</v>
      </c>
      <c r="C927" s="86" t="s">
        <v>493</v>
      </c>
      <c r="E927" s="86" t="s">
        <v>550</v>
      </c>
      <c r="F927" s="282" t="s">
        <v>321</v>
      </c>
      <c r="G927" s="626" t="s">
        <v>48</v>
      </c>
      <c r="I927" s="515" t="s">
        <v>1450</v>
      </c>
    </row>
    <row r="928" spans="1:9" x14ac:dyDescent="0.2">
      <c r="A928" s="86" t="s">
        <v>6388</v>
      </c>
      <c r="B928" s="763" t="s">
        <v>454</v>
      </c>
      <c r="C928" s="86" t="s">
        <v>493</v>
      </c>
      <c r="E928" s="86" t="s">
        <v>551</v>
      </c>
      <c r="F928" s="282" t="s">
        <v>321</v>
      </c>
      <c r="G928" s="626" t="s">
        <v>48</v>
      </c>
      <c r="I928" s="515" t="s">
        <v>1451</v>
      </c>
    </row>
    <row r="929" spans="1:9" x14ac:dyDescent="0.2">
      <c r="A929" s="86" t="s">
        <v>6388</v>
      </c>
      <c r="B929" s="763" t="s">
        <v>454</v>
      </c>
      <c r="C929" s="86" t="s">
        <v>493</v>
      </c>
      <c r="E929" s="86" t="s">
        <v>552</v>
      </c>
      <c r="F929" s="282" t="s">
        <v>321</v>
      </c>
      <c r="G929" s="626" t="s">
        <v>48</v>
      </c>
      <c r="I929" s="515" t="s">
        <v>1452</v>
      </c>
    </row>
    <row r="930" spans="1:9" x14ac:dyDescent="0.2">
      <c r="A930" s="86" t="s">
        <v>6388</v>
      </c>
      <c r="B930" s="763" t="s">
        <v>454</v>
      </c>
      <c r="C930" s="86" t="s">
        <v>493</v>
      </c>
      <c r="E930" s="86" t="s">
        <v>553</v>
      </c>
      <c r="F930" s="282" t="s">
        <v>321</v>
      </c>
      <c r="G930" s="626" t="s">
        <v>48</v>
      </c>
      <c r="I930" s="515" t="s">
        <v>1453</v>
      </c>
    </row>
    <row r="931" spans="1:9" x14ac:dyDescent="0.2">
      <c r="A931" s="86" t="s">
        <v>6388</v>
      </c>
      <c r="B931" s="763" t="s">
        <v>454</v>
      </c>
      <c r="C931" s="86" t="s">
        <v>493</v>
      </c>
      <c r="E931" s="86" t="s">
        <v>554</v>
      </c>
      <c r="F931" s="282" t="s">
        <v>321</v>
      </c>
      <c r="G931" s="626" t="s">
        <v>48</v>
      </c>
      <c r="I931" s="515" t="s">
        <v>1454</v>
      </c>
    </row>
    <row r="932" spans="1:9" x14ac:dyDescent="0.2">
      <c r="A932" s="86" t="s">
        <v>6388</v>
      </c>
      <c r="B932" s="763" t="s">
        <v>454</v>
      </c>
      <c r="C932" s="86" t="s">
        <v>493</v>
      </c>
      <c r="E932" s="86" t="s">
        <v>555</v>
      </c>
      <c r="F932" s="282" t="s">
        <v>321</v>
      </c>
      <c r="G932" s="626" t="s">
        <v>48</v>
      </c>
      <c r="I932" s="515" t="s">
        <v>1455</v>
      </c>
    </row>
    <row r="933" spans="1:9" x14ac:dyDescent="0.2">
      <c r="A933" s="86" t="s">
        <v>6388</v>
      </c>
      <c r="B933" s="763" t="s">
        <v>454</v>
      </c>
      <c r="C933" s="86" t="s">
        <v>493</v>
      </c>
      <c r="E933" s="86" t="s">
        <v>556</v>
      </c>
      <c r="F933" s="282" t="s">
        <v>321</v>
      </c>
      <c r="G933" s="626" t="s">
        <v>48</v>
      </c>
      <c r="I933" s="515" t="s">
        <v>1456</v>
      </c>
    </row>
    <row r="934" spans="1:9" x14ac:dyDescent="0.2">
      <c r="A934" s="86" t="s">
        <v>6388</v>
      </c>
      <c r="B934" s="763" t="s">
        <v>454</v>
      </c>
      <c r="C934" s="86" t="s">
        <v>493</v>
      </c>
      <c r="E934" s="86" t="s">
        <v>557</v>
      </c>
      <c r="F934" s="282" t="s">
        <v>321</v>
      </c>
      <c r="G934" s="626" t="s">
        <v>48</v>
      </c>
      <c r="I934" s="515" t="s">
        <v>1457</v>
      </c>
    </row>
    <row r="935" spans="1:9" x14ac:dyDescent="0.2">
      <c r="A935" s="86" t="s">
        <v>6388</v>
      </c>
      <c r="B935" s="763" t="s">
        <v>454</v>
      </c>
      <c r="C935" s="86" t="s">
        <v>493</v>
      </c>
      <c r="E935" s="86" t="s">
        <v>558</v>
      </c>
      <c r="F935" s="282" t="s">
        <v>321</v>
      </c>
      <c r="G935" s="626" t="s">
        <v>48</v>
      </c>
      <c r="I935" s="515" t="s">
        <v>1458</v>
      </c>
    </row>
    <row r="936" spans="1:9" x14ac:dyDescent="0.2">
      <c r="A936" s="86" t="s">
        <v>6388</v>
      </c>
      <c r="B936" s="763" t="s">
        <v>454</v>
      </c>
      <c r="C936" s="86" t="s">
        <v>493</v>
      </c>
      <c r="E936" s="86" t="s">
        <v>559</v>
      </c>
      <c r="F936" s="282" t="s">
        <v>321</v>
      </c>
      <c r="G936" s="626" t="s">
        <v>48</v>
      </c>
      <c r="I936" s="515" t="s">
        <v>1459</v>
      </c>
    </row>
    <row r="937" spans="1:9" x14ac:dyDescent="0.2">
      <c r="A937" s="86" t="s">
        <v>6388</v>
      </c>
      <c r="B937" s="763" t="s">
        <v>454</v>
      </c>
      <c r="C937" s="86" t="s">
        <v>493</v>
      </c>
      <c r="E937" s="86" t="s">
        <v>560</v>
      </c>
      <c r="F937" s="282" t="s">
        <v>321</v>
      </c>
      <c r="G937" s="626" t="s">
        <v>48</v>
      </c>
      <c r="I937" s="515" t="s">
        <v>1460</v>
      </c>
    </row>
    <row r="938" spans="1:9" x14ac:dyDescent="0.2">
      <c r="A938" s="86" t="s">
        <v>6388</v>
      </c>
      <c r="B938" s="763" t="s">
        <v>454</v>
      </c>
      <c r="C938" s="86" t="s">
        <v>493</v>
      </c>
      <c r="E938" s="86" t="s">
        <v>561</v>
      </c>
      <c r="F938" s="282" t="s">
        <v>321</v>
      </c>
      <c r="G938" s="626" t="s">
        <v>48</v>
      </c>
      <c r="I938" s="515" t="s">
        <v>1461</v>
      </c>
    </row>
    <row r="939" spans="1:9" x14ac:dyDescent="0.2">
      <c r="A939" s="86" t="s">
        <v>6388</v>
      </c>
      <c r="B939" s="763" t="s">
        <v>454</v>
      </c>
      <c r="C939" s="86" t="s">
        <v>493</v>
      </c>
      <c r="E939" s="86" t="s">
        <v>562</v>
      </c>
      <c r="F939" s="282" t="s">
        <v>321</v>
      </c>
      <c r="G939" s="626" t="s">
        <v>48</v>
      </c>
      <c r="I939" s="515" t="s">
        <v>1462</v>
      </c>
    </row>
    <row r="940" spans="1:9" x14ac:dyDescent="0.2">
      <c r="A940" s="86" t="s">
        <v>6388</v>
      </c>
      <c r="B940" s="763" t="s">
        <v>454</v>
      </c>
      <c r="C940" s="86" t="s">
        <v>493</v>
      </c>
      <c r="E940" s="86" t="s">
        <v>563</v>
      </c>
      <c r="F940" s="282" t="s">
        <v>321</v>
      </c>
      <c r="G940" s="626" t="s">
        <v>48</v>
      </c>
      <c r="I940" s="515" t="s">
        <v>1463</v>
      </c>
    </row>
    <row r="941" spans="1:9" x14ac:dyDescent="0.2">
      <c r="A941" s="86" t="s">
        <v>6388</v>
      </c>
      <c r="B941" s="763" t="s">
        <v>454</v>
      </c>
      <c r="C941" s="86" t="s">
        <v>493</v>
      </c>
      <c r="E941" s="86" t="s">
        <v>564</v>
      </c>
      <c r="F941" s="282" t="s">
        <v>321</v>
      </c>
      <c r="G941" s="626" t="s">
        <v>48</v>
      </c>
      <c r="I941" s="515" t="s">
        <v>1464</v>
      </c>
    </row>
    <row r="942" spans="1:9" x14ac:dyDescent="0.2">
      <c r="A942" s="86" t="s">
        <v>6388</v>
      </c>
      <c r="B942" s="763" t="s">
        <v>454</v>
      </c>
      <c r="C942" s="86" t="s">
        <v>493</v>
      </c>
      <c r="E942" s="86" t="s">
        <v>565</v>
      </c>
      <c r="F942" s="282" t="s">
        <v>321</v>
      </c>
      <c r="G942" s="626" t="s">
        <v>48</v>
      </c>
      <c r="I942" s="515" t="s">
        <v>1465</v>
      </c>
    </row>
    <row r="943" spans="1:9" x14ac:dyDescent="0.2">
      <c r="A943" s="86" t="s">
        <v>6388</v>
      </c>
      <c r="B943" s="543" t="s">
        <v>454</v>
      </c>
      <c r="C943" s="547" t="s">
        <v>493</v>
      </c>
      <c r="D943" s="547"/>
      <c r="E943" s="547" t="s">
        <v>566</v>
      </c>
      <c r="F943" s="538" t="s">
        <v>321</v>
      </c>
      <c r="G943" s="827" t="s">
        <v>48</v>
      </c>
      <c r="I943" s="515" t="s">
        <v>1466</v>
      </c>
    </row>
    <row r="944" spans="1:9" x14ac:dyDescent="0.2">
      <c r="A944" s="86" t="s">
        <v>6388</v>
      </c>
      <c r="B944" s="533" t="s">
        <v>454</v>
      </c>
      <c r="C944" s="119" t="s">
        <v>493</v>
      </c>
      <c r="D944" s="119" t="s">
        <v>140</v>
      </c>
      <c r="E944" s="119" t="s">
        <v>140</v>
      </c>
      <c r="F944" s="545" t="s">
        <v>487</v>
      </c>
      <c r="G944" s="901" t="s">
        <v>48</v>
      </c>
      <c r="I944" s="515" t="s">
        <v>1467</v>
      </c>
    </row>
    <row r="945" spans="1:9" x14ac:dyDescent="0.2">
      <c r="A945" s="86" t="s">
        <v>6388</v>
      </c>
      <c r="B945" s="541" t="s">
        <v>454</v>
      </c>
      <c r="C945" s="546" t="s">
        <v>493</v>
      </c>
      <c r="D945" s="546" t="s">
        <v>140</v>
      </c>
      <c r="E945" s="546" t="s">
        <v>185</v>
      </c>
      <c r="F945" s="542" t="s">
        <v>327</v>
      </c>
      <c r="G945" s="30" t="s">
        <v>48</v>
      </c>
      <c r="I945" s="515" t="s">
        <v>1468</v>
      </c>
    </row>
    <row r="946" spans="1:9" x14ac:dyDescent="0.2">
      <c r="A946" s="86" t="s">
        <v>6388</v>
      </c>
      <c r="B946" s="763" t="s">
        <v>454</v>
      </c>
      <c r="C946" s="86" t="s">
        <v>493</v>
      </c>
      <c r="D946" s="86" t="s">
        <v>140</v>
      </c>
      <c r="E946" s="86" t="s">
        <v>527</v>
      </c>
      <c r="F946" s="282" t="s">
        <v>327</v>
      </c>
      <c r="G946" s="626" t="s">
        <v>48</v>
      </c>
      <c r="I946" s="515" t="s">
        <v>1469</v>
      </c>
    </row>
    <row r="947" spans="1:9" x14ac:dyDescent="0.2">
      <c r="A947" s="86" t="s">
        <v>6388</v>
      </c>
      <c r="B947" s="763" t="s">
        <v>454</v>
      </c>
      <c r="C947" s="86" t="s">
        <v>493</v>
      </c>
      <c r="D947" s="86" t="s">
        <v>140</v>
      </c>
      <c r="E947" s="86" t="s">
        <v>528</v>
      </c>
      <c r="F947" s="282" t="s">
        <v>327</v>
      </c>
      <c r="G947" s="626" t="s">
        <v>48</v>
      </c>
      <c r="I947" s="515" t="s">
        <v>1470</v>
      </c>
    </row>
    <row r="948" spans="1:9" x14ac:dyDescent="0.2">
      <c r="A948" s="86" t="s">
        <v>6388</v>
      </c>
      <c r="B948" s="763" t="s">
        <v>454</v>
      </c>
      <c r="C948" s="86" t="s">
        <v>493</v>
      </c>
      <c r="D948" s="86" t="s">
        <v>140</v>
      </c>
      <c r="E948" s="86" t="s">
        <v>529</v>
      </c>
      <c r="F948" s="282" t="s">
        <v>327</v>
      </c>
      <c r="G948" s="626" t="s">
        <v>48</v>
      </c>
      <c r="I948" s="515" t="s">
        <v>1471</v>
      </c>
    </row>
    <row r="949" spans="1:9" x14ac:dyDescent="0.2">
      <c r="A949" s="86" t="s">
        <v>6388</v>
      </c>
      <c r="B949" s="763" t="s">
        <v>454</v>
      </c>
      <c r="C949" s="86" t="s">
        <v>493</v>
      </c>
      <c r="D949" s="86" t="s">
        <v>140</v>
      </c>
      <c r="E949" s="86" t="s">
        <v>530</v>
      </c>
      <c r="F949" s="282" t="s">
        <v>327</v>
      </c>
      <c r="G949" s="626" t="s">
        <v>48</v>
      </c>
      <c r="I949" s="515" t="s">
        <v>1472</v>
      </c>
    </row>
    <row r="950" spans="1:9" x14ac:dyDescent="0.2">
      <c r="A950" s="86" t="s">
        <v>6388</v>
      </c>
      <c r="B950" s="763" t="s">
        <v>454</v>
      </c>
      <c r="C950" s="86" t="s">
        <v>493</v>
      </c>
      <c r="D950" s="86" t="s">
        <v>140</v>
      </c>
      <c r="E950" s="86" t="s">
        <v>531</v>
      </c>
      <c r="F950" s="282" t="s">
        <v>327</v>
      </c>
      <c r="G950" s="626" t="s">
        <v>48</v>
      </c>
      <c r="I950" s="515" t="s">
        <v>1473</v>
      </c>
    </row>
    <row r="951" spans="1:9" x14ac:dyDescent="0.2">
      <c r="A951" s="86" t="s">
        <v>6388</v>
      </c>
      <c r="B951" s="763" t="s">
        <v>454</v>
      </c>
      <c r="C951" s="86" t="s">
        <v>493</v>
      </c>
      <c r="D951" s="86" t="s">
        <v>140</v>
      </c>
      <c r="E951" s="86" t="s">
        <v>532</v>
      </c>
      <c r="F951" s="282" t="s">
        <v>327</v>
      </c>
      <c r="G951" s="626" t="s">
        <v>48</v>
      </c>
      <c r="I951" s="515" t="s">
        <v>1474</v>
      </c>
    </row>
    <row r="952" spans="1:9" x14ac:dyDescent="0.2">
      <c r="A952" s="86" t="s">
        <v>6388</v>
      </c>
      <c r="B952" s="763" t="s">
        <v>454</v>
      </c>
      <c r="C952" s="86" t="s">
        <v>493</v>
      </c>
      <c r="D952" s="86" t="s">
        <v>140</v>
      </c>
      <c r="E952" s="86" t="s">
        <v>533</v>
      </c>
      <c r="F952" s="282" t="s">
        <v>327</v>
      </c>
      <c r="G952" s="626" t="s">
        <v>48</v>
      </c>
      <c r="I952" s="515" t="s">
        <v>1475</v>
      </c>
    </row>
    <row r="953" spans="1:9" x14ac:dyDescent="0.2">
      <c r="A953" s="86" t="s">
        <v>6388</v>
      </c>
      <c r="B953" s="763" t="s">
        <v>454</v>
      </c>
      <c r="C953" s="86" t="s">
        <v>493</v>
      </c>
      <c r="D953" s="86" t="s">
        <v>140</v>
      </c>
      <c r="E953" s="86" t="s">
        <v>534</v>
      </c>
      <c r="F953" s="282" t="s">
        <v>327</v>
      </c>
      <c r="G953" s="626" t="s">
        <v>48</v>
      </c>
      <c r="I953" s="515" t="s">
        <v>1476</v>
      </c>
    </row>
    <row r="954" spans="1:9" x14ac:dyDescent="0.2">
      <c r="A954" s="86" t="s">
        <v>6388</v>
      </c>
      <c r="B954" s="763" t="s">
        <v>454</v>
      </c>
      <c r="C954" s="86" t="s">
        <v>493</v>
      </c>
      <c r="D954" s="86" t="s">
        <v>140</v>
      </c>
      <c r="E954" s="86" t="s">
        <v>535</v>
      </c>
      <c r="F954" s="282" t="s">
        <v>327</v>
      </c>
      <c r="G954" s="626" t="s">
        <v>48</v>
      </c>
      <c r="I954" s="515" t="s">
        <v>1477</v>
      </c>
    </row>
    <row r="955" spans="1:9" x14ac:dyDescent="0.2">
      <c r="A955" s="86" t="s">
        <v>6388</v>
      </c>
      <c r="B955" s="763" t="s">
        <v>454</v>
      </c>
      <c r="C955" s="86" t="s">
        <v>493</v>
      </c>
      <c r="D955" s="86" t="s">
        <v>140</v>
      </c>
      <c r="E955" s="86" t="s">
        <v>536</v>
      </c>
      <c r="F955" s="282" t="s">
        <v>327</v>
      </c>
      <c r="G955" s="626" t="s">
        <v>48</v>
      </c>
      <c r="I955" s="515" t="s">
        <v>1478</v>
      </c>
    </row>
    <row r="956" spans="1:9" x14ac:dyDescent="0.2">
      <c r="A956" s="86" t="s">
        <v>6388</v>
      </c>
      <c r="B956" s="763" t="s">
        <v>454</v>
      </c>
      <c r="C956" s="86" t="s">
        <v>493</v>
      </c>
      <c r="D956" s="86" t="s">
        <v>140</v>
      </c>
      <c r="E956" s="86" t="s">
        <v>537</v>
      </c>
      <c r="F956" s="282" t="s">
        <v>327</v>
      </c>
      <c r="G956" s="626" t="s">
        <v>48</v>
      </c>
      <c r="I956" s="515" t="s">
        <v>1479</v>
      </c>
    </row>
    <row r="957" spans="1:9" x14ac:dyDescent="0.2">
      <c r="A957" s="86" t="s">
        <v>6388</v>
      </c>
      <c r="B957" s="763" t="s">
        <v>454</v>
      </c>
      <c r="C957" s="86" t="s">
        <v>493</v>
      </c>
      <c r="D957" s="86" t="s">
        <v>140</v>
      </c>
      <c r="E957" s="86" t="s">
        <v>538</v>
      </c>
      <c r="F957" s="282" t="s">
        <v>327</v>
      </c>
      <c r="G957" s="626" t="s">
        <v>48</v>
      </c>
      <c r="I957" s="515" t="s">
        <v>1480</v>
      </c>
    </row>
    <row r="958" spans="1:9" x14ac:dyDescent="0.2">
      <c r="A958" s="86" t="s">
        <v>6388</v>
      </c>
      <c r="B958" s="763" t="s">
        <v>454</v>
      </c>
      <c r="C958" s="86" t="s">
        <v>493</v>
      </c>
      <c r="D958" s="86" t="s">
        <v>140</v>
      </c>
      <c r="E958" s="86" t="s">
        <v>539</v>
      </c>
      <c r="F958" s="282" t="s">
        <v>327</v>
      </c>
      <c r="G958" s="626" t="s">
        <v>48</v>
      </c>
      <c r="I958" s="515" t="s">
        <v>1481</v>
      </c>
    </row>
    <row r="959" spans="1:9" x14ac:dyDescent="0.2">
      <c r="A959" s="86" t="s">
        <v>6388</v>
      </c>
      <c r="B959" s="763" t="s">
        <v>454</v>
      </c>
      <c r="C959" s="86" t="s">
        <v>493</v>
      </c>
      <c r="D959" s="86" t="s">
        <v>140</v>
      </c>
      <c r="E959" s="86" t="s">
        <v>540</v>
      </c>
      <c r="F959" s="282" t="s">
        <v>327</v>
      </c>
      <c r="G959" s="626" t="s">
        <v>48</v>
      </c>
      <c r="I959" s="515" t="s">
        <v>1482</v>
      </c>
    </row>
    <row r="960" spans="1:9" x14ac:dyDescent="0.2">
      <c r="A960" s="86" t="s">
        <v>6388</v>
      </c>
      <c r="B960" s="763" t="s">
        <v>454</v>
      </c>
      <c r="C960" s="86" t="s">
        <v>493</v>
      </c>
      <c r="D960" s="86" t="s">
        <v>140</v>
      </c>
      <c r="E960" s="86" t="s">
        <v>541</v>
      </c>
      <c r="F960" s="282" t="s">
        <v>327</v>
      </c>
      <c r="G960" s="626" t="s">
        <v>48</v>
      </c>
      <c r="I960" s="515" t="s">
        <v>1483</v>
      </c>
    </row>
    <row r="961" spans="1:9" x14ac:dyDescent="0.2">
      <c r="A961" s="86" t="s">
        <v>6388</v>
      </c>
      <c r="B961" s="763" t="s">
        <v>454</v>
      </c>
      <c r="C961" s="86" t="s">
        <v>493</v>
      </c>
      <c r="D961" s="86" t="s">
        <v>140</v>
      </c>
      <c r="E961" s="86" t="s">
        <v>542</v>
      </c>
      <c r="F961" s="282" t="s">
        <v>327</v>
      </c>
      <c r="G961" s="626" t="s">
        <v>48</v>
      </c>
      <c r="I961" s="515" t="s">
        <v>1484</v>
      </c>
    </row>
    <row r="962" spans="1:9" x14ac:dyDescent="0.2">
      <c r="A962" s="86" t="s">
        <v>6388</v>
      </c>
      <c r="B962" s="763" t="s">
        <v>454</v>
      </c>
      <c r="C962" s="86" t="s">
        <v>493</v>
      </c>
      <c r="D962" s="86" t="s">
        <v>140</v>
      </c>
      <c r="E962" s="86" t="s">
        <v>543</v>
      </c>
      <c r="F962" s="282" t="s">
        <v>327</v>
      </c>
      <c r="G962" s="626" t="s">
        <v>48</v>
      </c>
      <c r="I962" s="515" t="s">
        <v>1485</v>
      </c>
    </row>
    <row r="963" spans="1:9" x14ac:dyDescent="0.2">
      <c r="A963" s="86" t="s">
        <v>6388</v>
      </c>
      <c r="B963" s="763" t="s">
        <v>454</v>
      </c>
      <c r="C963" s="86" t="s">
        <v>493</v>
      </c>
      <c r="D963" s="86" t="s">
        <v>140</v>
      </c>
      <c r="E963" s="86" t="s">
        <v>544</v>
      </c>
      <c r="F963" s="282" t="s">
        <v>327</v>
      </c>
      <c r="G963" s="626" t="s">
        <v>48</v>
      </c>
      <c r="I963" s="515" t="s">
        <v>1486</v>
      </c>
    </row>
    <row r="964" spans="1:9" x14ac:dyDescent="0.2">
      <c r="A964" s="86" t="s">
        <v>6388</v>
      </c>
      <c r="B964" s="763" t="s">
        <v>454</v>
      </c>
      <c r="C964" s="86" t="s">
        <v>493</v>
      </c>
      <c r="D964" s="86" t="s">
        <v>140</v>
      </c>
      <c r="E964" s="86" t="s">
        <v>545</v>
      </c>
      <c r="F964" s="282" t="s">
        <v>327</v>
      </c>
      <c r="G964" s="626" t="s">
        <v>48</v>
      </c>
      <c r="I964" s="515" t="s">
        <v>1487</v>
      </c>
    </row>
    <row r="965" spans="1:9" x14ac:dyDescent="0.2">
      <c r="A965" s="86" t="s">
        <v>6388</v>
      </c>
      <c r="B965" s="763" t="s">
        <v>454</v>
      </c>
      <c r="C965" s="86" t="s">
        <v>493</v>
      </c>
      <c r="D965" s="86" t="s">
        <v>140</v>
      </c>
      <c r="E965" s="86" t="s">
        <v>546</v>
      </c>
      <c r="F965" s="282" t="s">
        <v>327</v>
      </c>
      <c r="G965" s="626" t="s">
        <v>48</v>
      </c>
      <c r="I965" s="515" t="s">
        <v>1488</v>
      </c>
    </row>
    <row r="966" spans="1:9" x14ac:dyDescent="0.2">
      <c r="A966" s="86" t="s">
        <v>6388</v>
      </c>
      <c r="B966" s="763" t="s">
        <v>454</v>
      </c>
      <c r="C966" s="86" t="s">
        <v>493</v>
      </c>
      <c r="D966" s="86" t="s">
        <v>140</v>
      </c>
      <c r="E966" s="86" t="s">
        <v>547</v>
      </c>
      <c r="F966" s="282" t="s">
        <v>327</v>
      </c>
      <c r="G966" s="626" t="s">
        <v>48</v>
      </c>
      <c r="I966" s="515" t="s">
        <v>1489</v>
      </c>
    </row>
    <row r="967" spans="1:9" x14ac:dyDescent="0.2">
      <c r="A967" s="86" t="s">
        <v>6388</v>
      </c>
      <c r="B967" s="763" t="s">
        <v>454</v>
      </c>
      <c r="C967" s="86" t="s">
        <v>493</v>
      </c>
      <c r="D967" s="86" t="s">
        <v>140</v>
      </c>
      <c r="E967" s="86" t="s">
        <v>548</v>
      </c>
      <c r="F967" s="282" t="s">
        <v>327</v>
      </c>
      <c r="G967" s="626" t="s">
        <v>48</v>
      </c>
      <c r="I967" s="515" t="s">
        <v>1490</v>
      </c>
    </row>
    <row r="968" spans="1:9" x14ac:dyDescent="0.2">
      <c r="A968" s="86" t="s">
        <v>6388</v>
      </c>
      <c r="B968" s="763" t="s">
        <v>454</v>
      </c>
      <c r="C968" s="86" t="s">
        <v>493</v>
      </c>
      <c r="D968" s="86" t="s">
        <v>140</v>
      </c>
      <c r="E968" s="86" t="s">
        <v>549</v>
      </c>
      <c r="F968" s="282" t="s">
        <v>327</v>
      </c>
      <c r="G968" s="626" t="s">
        <v>48</v>
      </c>
      <c r="I968" s="515" t="s">
        <v>1491</v>
      </c>
    </row>
    <row r="969" spans="1:9" x14ac:dyDescent="0.2">
      <c r="A969" s="86" t="s">
        <v>6388</v>
      </c>
      <c r="B969" s="763" t="s">
        <v>454</v>
      </c>
      <c r="C969" s="86" t="s">
        <v>493</v>
      </c>
      <c r="D969" s="86" t="s">
        <v>140</v>
      </c>
      <c r="E969" s="86" t="s">
        <v>550</v>
      </c>
      <c r="F969" s="282" t="s">
        <v>327</v>
      </c>
      <c r="G969" s="626" t="s">
        <v>48</v>
      </c>
      <c r="I969" s="515" t="s">
        <v>1492</v>
      </c>
    </row>
    <row r="970" spans="1:9" x14ac:dyDescent="0.2">
      <c r="A970" s="86" t="s">
        <v>6388</v>
      </c>
      <c r="B970" s="763" t="s">
        <v>454</v>
      </c>
      <c r="C970" s="86" t="s">
        <v>493</v>
      </c>
      <c r="D970" s="86" t="s">
        <v>140</v>
      </c>
      <c r="E970" s="86" t="s">
        <v>551</v>
      </c>
      <c r="F970" s="282" t="s">
        <v>327</v>
      </c>
      <c r="G970" s="626" t="s">
        <v>48</v>
      </c>
      <c r="I970" s="515" t="s">
        <v>1493</v>
      </c>
    </row>
    <row r="971" spans="1:9" x14ac:dyDescent="0.2">
      <c r="A971" s="86" t="s">
        <v>6388</v>
      </c>
      <c r="B971" s="763" t="s">
        <v>454</v>
      </c>
      <c r="C971" s="86" t="s">
        <v>493</v>
      </c>
      <c r="D971" s="86" t="s">
        <v>140</v>
      </c>
      <c r="E971" s="86" t="s">
        <v>552</v>
      </c>
      <c r="F971" s="282" t="s">
        <v>327</v>
      </c>
      <c r="G971" s="626" t="s">
        <v>48</v>
      </c>
      <c r="I971" s="515" t="s">
        <v>1494</v>
      </c>
    </row>
    <row r="972" spans="1:9" x14ac:dyDescent="0.2">
      <c r="A972" s="86" t="s">
        <v>6388</v>
      </c>
      <c r="B972" s="763" t="s">
        <v>454</v>
      </c>
      <c r="C972" s="86" t="s">
        <v>493</v>
      </c>
      <c r="D972" s="86" t="s">
        <v>140</v>
      </c>
      <c r="E972" s="86" t="s">
        <v>553</v>
      </c>
      <c r="F972" s="282" t="s">
        <v>327</v>
      </c>
      <c r="G972" s="626" t="s">
        <v>48</v>
      </c>
      <c r="I972" s="515" t="s">
        <v>1495</v>
      </c>
    </row>
    <row r="973" spans="1:9" x14ac:dyDescent="0.2">
      <c r="A973" s="86" t="s">
        <v>6388</v>
      </c>
      <c r="B973" s="763" t="s">
        <v>454</v>
      </c>
      <c r="C973" s="86" t="s">
        <v>493</v>
      </c>
      <c r="D973" s="86" t="s">
        <v>140</v>
      </c>
      <c r="E973" s="86" t="s">
        <v>554</v>
      </c>
      <c r="F973" s="282" t="s">
        <v>327</v>
      </c>
      <c r="G973" s="626" t="s">
        <v>48</v>
      </c>
      <c r="I973" s="515" t="s">
        <v>1496</v>
      </c>
    </row>
    <row r="974" spans="1:9" x14ac:dyDescent="0.2">
      <c r="A974" s="86" t="s">
        <v>6388</v>
      </c>
      <c r="B974" s="763" t="s">
        <v>454</v>
      </c>
      <c r="C974" s="86" t="s">
        <v>493</v>
      </c>
      <c r="D974" s="86" t="s">
        <v>140</v>
      </c>
      <c r="E974" s="86" t="s">
        <v>555</v>
      </c>
      <c r="F974" s="282" t="s">
        <v>327</v>
      </c>
      <c r="G974" s="626" t="s">
        <v>48</v>
      </c>
      <c r="I974" s="515" t="s">
        <v>1497</v>
      </c>
    </row>
    <row r="975" spans="1:9" x14ac:dyDescent="0.2">
      <c r="A975" s="86" t="s">
        <v>6388</v>
      </c>
      <c r="B975" s="763" t="s">
        <v>454</v>
      </c>
      <c r="C975" s="86" t="s">
        <v>493</v>
      </c>
      <c r="D975" s="86" t="s">
        <v>140</v>
      </c>
      <c r="E975" s="86" t="s">
        <v>556</v>
      </c>
      <c r="F975" s="282" t="s">
        <v>327</v>
      </c>
      <c r="G975" s="626" t="s">
        <v>48</v>
      </c>
      <c r="I975" s="515" t="s">
        <v>1498</v>
      </c>
    </row>
    <row r="976" spans="1:9" x14ac:dyDescent="0.2">
      <c r="A976" s="86" t="s">
        <v>6388</v>
      </c>
      <c r="B976" s="763" t="s">
        <v>454</v>
      </c>
      <c r="C976" s="86" t="s">
        <v>493</v>
      </c>
      <c r="D976" s="86" t="s">
        <v>140</v>
      </c>
      <c r="E976" s="86" t="s">
        <v>557</v>
      </c>
      <c r="F976" s="282" t="s">
        <v>327</v>
      </c>
      <c r="G976" s="626" t="s">
        <v>48</v>
      </c>
      <c r="I976" s="515" t="s">
        <v>1499</v>
      </c>
    </row>
    <row r="977" spans="1:9" x14ac:dyDescent="0.2">
      <c r="A977" s="86" t="s">
        <v>6388</v>
      </c>
      <c r="B977" s="763" t="s">
        <v>454</v>
      </c>
      <c r="C977" s="86" t="s">
        <v>493</v>
      </c>
      <c r="D977" s="86" t="s">
        <v>140</v>
      </c>
      <c r="E977" s="86" t="s">
        <v>558</v>
      </c>
      <c r="F977" s="282" t="s">
        <v>327</v>
      </c>
      <c r="G977" s="626" t="s">
        <v>48</v>
      </c>
      <c r="I977" s="515" t="s">
        <v>1500</v>
      </c>
    </row>
    <row r="978" spans="1:9" x14ac:dyDescent="0.2">
      <c r="A978" s="86" t="s">
        <v>6388</v>
      </c>
      <c r="B978" s="763" t="s">
        <v>454</v>
      </c>
      <c r="C978" s="86" t="s">
        <v>493</v>
      </c>
      <c r="D978" s="86" t="s">
        <v>140</v>
      </c>
      <c r="E978" s="86" t="s">
        <v>559</v>
      </c>
      <c r="F978" s="282" t="s">
        <v>327</v>
      </c>
      <c r="G978" s="626" t="s">
        <v>48</v>
      </c>
      <c r="I978" s="515" t="s">
        <v>1501</v>
      </c>
    </row>
    <row r="979" spans="1:9" x14ac:dyDescent="0.2">
      <c r="A979" s="86" t="s">
        <v>6388</v>
      </c>
      <c r="B979" s="763" t="s">
        <v>454</v>
      </c>
      <c r="C979" s="86" t="s">
        <v>493</v>
      </c>
      <c r="D979" s="86" t="s">
        <v>140</v>
      </c>
      <c r="E979" s="86" t="s">
        <v>560</v>
      </c>
      <c r="F979" s="282" t="s">
        <v>327</v>
      </c>
      <c r="G979" s="626" t="s">
        <v>48</v>
      </c>
      <c r="I979" s="515" t="s">
        <v>1502</v>
      </c>
    </row>
    <row r="980" spans="1:9" x14ac:dyDescent="0.2">
      <c r="A980" s="86" t="s">
        <v>6388</v>
      </c>
      <c r="B980" s="763" t="s">
        <v>454</v>
      </c>
      <c r="C980" s="86" t="s">
        <v>493</v>
      </c>
      <c r="D980" s="86" t="s">
        <v>140</v>
      </c>
      <c r="E980" s="86" t="s">
        <v>561</v>
      </c>
      <c r="F980" s="282" t="s">
        <v>327</v>
      </c>
      <c r="G980" s="626" t="s">
        <v>48</v>
      </c>
      <c r="I980" s="515" t="s">
        <v>1503</v>
      </c>
    </row>
    <row r="981" spans="1:9" x14ac:dyDescent="0.2">
      <c r="A981" s="86" t="s">
        <v>6388</v>
      </c>
      <c r="B981" s="763" t="s">
        <v>454</v>
      </c>
      <c r="C981" s="86" t="s">
        <v>493</v>
      </c>
      <c r="D981" s="86" t="s">
        <v>140</v>
      </c>
      <c r="E981" s="86" t="s">
        <v>562</v>
      </c>
      <c r="F981" s="282" t="s">
        <v>327</v>
      </c>
      <c r="G981" s="626" t="s">
        <v>48</v>
      </c>
      <c r="I981" s="515" t="s">
        <v>1504</v>
      </c>
    </row>
    <row r="982" spans="1:9" x14ac:dyDescent="0.2">
      <c r="A982" s="86" t="s">
        <v>6388</v>
      </c>
      <c r="B982" s="763" t="s">
        <v>454</v>
      </c>
      <c r="C982" s="86" t="s">
        <v>493</v>
      </c>
      <c r="D982" s="86" t="s">
        <v>140</v>
      </c>
      <c r="E982" s="86" t="s">
        <v>563</v>
      </c>
      <c r="F982" s="282" t="s">
        <v>327</v>
      </c>
      <c r="G982" s="626" t="s">
        <v>48</v>
      </c>
      <c r="I982" s="515" t="s">
        <v>1505</v>
      </c>
    </row>
    <row r="983" spans="1:9" x14ac:dyDescent="0.2">
      <c r="A983" s="86" t="s">
        <v>6388</v>
      </c>
      <c r="B983" s="763" t="s">
        <v>454</v>
      </c>
      <c r="C983" s="86" t="s">
        <v>493</v>
      </c>
      <c r="D983" s="86" t="s">
        <v>140</v>
      </c>
      <c r="E983" s="86" t="s">
        <v>564</v>
      </c>
      <c r="F983" s="282" t="s">
        <v>327</v>
      </c>
      <c r="G983" s="626" t="s">
        <v>48</v>
      </c>
      <c r="I983" s="515" t="s">
        <v>1506</v>
      </c>
    </row>
    <row r="984" spans="1:9" x14ac:dyDescent="0.2">
      <c r="A984" s="86" t="s">
        <v>6388</v>
      </c>
      <c r="B984" s="763" t="s">
        <v>454</v>
      </c>
      <c r="C984" s="86" t="s">
        <v>493</v>
      </c>
      <c r="D984" s="86" t="s">
        <v>140</v>
      </c>
      <c r="E984" s="86" t="s">
        <v>565</v>
      </c>
      <c r="F984" s="282" t="s">
        <v>327</v>
      </c>
      <c r="G984" s="626" t="s">
        <v>48</v>
      </c>
      <c r="I984" s="515" t="s">
        <v>1507</v>
      </c>
    </row>
    <row r="985" spans="1:9" x14ac:dyDescent="0.2">
      <c r="A985" s="86" t="s">
        <v>6388</v>
      </c>
      <c r="B985" s="543" t="s">
        <v>454</v>
      </c>
      <c r="C985" s="547" t="s">
        <v>493</v>
      </c>
      <c r="D985" s="547" t="s">
        <v>140</v>
      </c>
      <c r="E985" s="547" t="s">
        <v>566</v>
      </c>
      <c r="F985" s="538" t="s">
        <v>327</v>
      </c>
      <c r="G985" s="827" t="s">
        <v>48</v>
      </c>
      <c r="I985" s="515" t="s">
        <v>1508</v>
      </c>
    </row>
    <row r="986" spans="1:9" x14ac:dyDescent="0.2">
      <c r="A986" s="86" t="s">
        <v>6388</v>
      </c>
      <c r="B986" s="541" t="s">
        <v>454</v>
      </c>
      <c r="C986" s="546" t="s">
        <v>493</v>
      </c>
      <c r="D986" s="546" t="s">
        <v>140</v>
      </c>
      <c r="E986" s="546" t="s">
        <v>185</v>
      </c>
      <c r="F986" s="542" t="s">
        <v>317</v>
      </c>
      <c r="G986" s="885" t="s">
        <v>524</v>
      </c>
      <c r="I986" s="515" t="s">
        <v>1509</v>
      </c>
    </row>
    <row r="987" spans="1:9" x14ac:dyDescent="0.2">
      <c r="A987" s="86" t="s">
        <v>6388</v>
      </c>
      <c r="B987" s="763" t="s">
        <v>454</v>
      </c>
      <c r="C987" s="86" t="s">
        <v>493</v>
      </c>
      <c r="D987" s="86" t="s">
        <v>140</v>
      </c>
      <c r="E987" s="86" t="s">
        <v>527</v>
      </c>
      <c r="F987" s="282" t="s">
        <v>317</v>
      </c>
      <c r="G987" s="42" t="s">
        <v>524</v>
      </c>
      <c r="I987" s="515" t="s">
        <v>1510</v>
      </c>
    </row>
    <row r="988" spans="1:9" x14ac:dyDescent="0.2">
      <c r="A988" s="86" t="s">
        <v>6388</v>
      </c>
      <c r="B988" s="763" t="s">
        <v>454</v>
      </c>
      <c r="C988" s="86" t="s">
        <v>493</v>
      </c>
      <c r="D988" s="86" t="s">
        <v>140</v>
      </c>
      <c r="E988" s="86" t="s">
        <v>528</v>
      </c>
      <c r="F988" s="282" t="s">
        <v>317</v>
      </c>
      <c r="G988" s="42" t="s">
        <v>524</v>
      </c>
      <c r="I988" s="515" t="s">
        <v>1511</v>
      </c>
    </row>
    <row r="989" spans="1:9" x14ac:dyDescent="0.2">
      <c r="A989" s="86" t="s">
        <v>6388</v>
      </c>
      <c r="B989" s="763" t="s">
        <v>454</v>
      </c>
      <c r="C989" s="86" t="s">
        <v>493</v>
      </c>
      <c r="D989" s="86" t="s">
        <v>140</v>
      </c>
      <c r="E989" s="86" t="s">
        <v>529</v>
      </c>
      <c r="F989" s="282" t="s">
        <v>317</v>
      </c>
      <c r="G989" s="42" t="s">
        <v>524</v>
      </c>
      <c r="I989" s="515" t="s">
        <v>1512</v>
      </c>
    </row>
    <row r="990" spans="1:9" x14ac:dyDescent="0.2">
      <c r="A990" s="86" t="s">
        <v>6388</v>
      </c>
      <c r="B990" s="763" t="s">
        <v>454</v>
      </c>
      <c r="C990" s="86" t="s">
        <v>493</v>
      </c>
      <c r="D990" s="86" t="s">
        <v>140</v>
      </c>
      <c r="E990" s="86" t="s">
        <v>530</v>
      </c>
      <c r="F990" s="282" t="s">
        <v>317</v>
      </c>
      <c r="G990" s="42" t="s">
        <v>524</v>
      </c>
      <c r="I990" s="515" t="s">
        <v>1513</v>
      </c>
    </row>
    <row r="991" spans="1:9" x14ac:dyDescent="0.2">
      <c r="A991" s="86" t="s">
        <v>6388</v>
      </c>
      <c r="B991" s="763" t="s">
        <v>454</v>
      </c>
      <c r="C991" s="86" t="s">
        <v>493</v>
      </c>
      <c r="D991" s="86" t="s">
        <v>140</v>
      </c>
      <c r="E991" s="86" t="s">
        <v>531</v>
      </c>
      <c r="F991" s="282" t="s">
        <v>317</v>
      </c>
      <c r="G991" s="42" t="s">
        <v>524</v>
      </c>
      <c r="I991" s="515" t="s">
        <v>1514</v>
      </c>
    </row>
    <row r="992" spans="1:9" x14ac:dyDescent="0.2">
      <c r="A992" s="86" t="s">
        <v>6388</v>
      </c>
      <c r="B992" s="763" t="s">
        <v>454</v>
      </c>
      <c r="C992" s="86" t="s">
        <v>493</v>
      </c>
      <c r="D992" s="86" t="s">
        <v>140</v>
      </c>
      <c r="E992" s="86" t="s">
        <v>532</v>
      </c>
      <c r="F992" s="282" t="s">
        <v>317</v>
      </c>
      <c r="G992" s="42" t="s">
        <v>524</v>
      </c>
      <c r="I992" s="515" t="s">
        <v>1515</v>
      </c>
    </row>
    <row r="993" spans="1:9" x14ac:dyDescent="0.2">
      <c r="A993" s="86" t="s">
        <v>6388</v>
      </c>
      <c r="B993" s="763" t="s">
        <v>454</v>
      </c>
      <c r="C993" s="86" t="s">
        <v>493</v>
      </c>
      <c r="D993" s="86" t="s">
        <v>140</v>
      </c>
      <c r="E993" s="86" t="s">
        <v>533</v>
      </c>
      <c r="F993" s="282" t="s">
        <v>317</v>
      </c>
      <c r="G993" s="42" t="s">
        <v>524</v>
      </c>
      <c r="I993" s="515" t="s">
        <v>1516</v>
      </c>
    </row>
    <row r="994" spans="1:9" x14ac:dyDescent="0.2">
      <c r="A994" s="86" t="s">
        <v>6388</v>
      </c>
      <c r="B994" s="763" t="s">
        <v>454</v>
      </c>
      <c r="C994" s="86" t="s">
        <v>493</v>
      </c>
      <c r="D994" s="86" t="s">
        <v>140</v>
      </c>
      <c r="E994" s="86" t="s">
        <v>534</v>
      </c>
      <c r="F994" s="282" t="s">
        <v>317</v>
      </c>
      <c r="G994" s="42" t="s">
        <v>524</v>
      </c>
      <c r="I994" s="515" t="s">
        <v>1517</v>
      </c>
    </row>
    <row r="995" spans="1:9" x14ac:dyDescent="0.2">
      <c r="A995" s="86" t="s">
        <v>6388</v>
      </c>
      <c r="B995" s="763" t="s">
        <v>454</v>
      </c>
      <c r="C995" s="86" t="s">
        <v>493</v>
      </c>
      <c r="D995" s="86" t="s">
        <v>140</v>
      </c>
      <c r="E995" s="86" t="s">
        <v>535</v>
      </c>
      <c r="F995" s="282" t="s">
        <v>317</v>
      </c>
      <c r="G995" s="42" t="s">
        <v>524</v>
      </c>
      <c r="I995" s="515" t="s">
        <v>1518</v>
      </c>
    </row>
    <row r="996" spans="1:9" x14ac:dyDescent="0.2">
      <c r="A996" s="86" t="s">
        <v>6388</v>
      </c>
      <c r="B996" s="763" t="s">
        <v>454</v>
      </c>
      <c r="C996" s="86" t="s">
        <v>493</v>
      </c>
      <c r="D996" s="86" t="s">
        <v>140</v>
      </c>
      <c r="E996" s="86" t="s">
        <v>536</v>
      </c>
      <c r="F996" s="282" t="s">
        <v>317</v>
      </c>
      <c r="G996" s="42" t="s">
        <v>524</v>
      </c>
      <c r="I996" s="515" t="s">
        <v>1519</v>
      </c>
    </row>
    <row r="997" spans="1:9" x14ac:dyDescent="0.2">
      <c r="A997" s="86" t="s">
        <v>6388</v>
      </c>
      <c r="B997" s="763" t="s">
        <v>454</v>
      </c>
      <c r="C997" s="86" t="s">
        <v>493</v>
      </c>
      <c r="D997" s="86" t="s">
        <v>140</v>
      </c>
      <c r="E997" s="86" t="s">
        <v>537</v>
      </c>
      <c r="F997" s="282" t="s">
        <v>317</v>
      </c>
      <c r="G997" s="42" t="s">
        <v>524</v>
      </c>
      <c r="I997" s="515" t="s">
        <v>1520</v>
      </c>
    </row>
    <row r="998" spans="1:9" x14ac:dyDescent="0.2">
      <c r="A998" s="86" t="s">
        <v>6388</v>
      </c>
      <c r="B998" s="763" t="s">
        <v>454</v>
      </c>
      <c r="C998" s="86" t="s">
        <v>493</v>
      </c>
      <c r="D998" s="86" t="s">
        <v>140</v>
      </c>
      <c r="E998" s="86" t="s">
        <v>538</v>
      </c>
      <c r="F998" s="282" t="s">
        <v>317</v>
      </c>
      <c r="G998" s="42" t="s">
        <v>524</v>
      </c>
      <c r="I998" s="515" t="s">
        <v>1521</v>
      </c>
    </row>
    <row r="999" spans="1:9" x14ac:dyDescent="0.2">
      <c r="A999" s="86" t="s">
        <v>6388</v>
      </c>
      <c r="B999" s="763" t="s">
        <v>454</v>
      </c>
      <c r="C999" s="86" t="s">
        <v>493</v>
      </c>
      <c r="D999" s="86" t="s">
        <v>140</v>
      </c>
      <c r="E999" s="86" t="s">
        <v>539</v>
      </c>
      <c r="F999" s="282" t="s">
        <v>317</v>
      </c>
      <c r="G999" s="42" t="s">
        <v>524</v>
      </c>
      <c r="I999" s="515" t="s">
        <v>1522</v>
      </c>
    </row>
    <row r="1000" spans="1:9" x14ac:dyDescent="0.2">
      <c r="A1000" s="86" t="s">
        <v>6388</v>
      </c>
      <c r="B1000" s="763" t="s">
        <v>454</v>
      </c>
      <c r="C1000" s="86" t="s">
        <v>493</v>
      </c>
      <c r="D1000" s="86" t="s">
        <v>140</v>
      </c>
      <c r="E1000" s="86" t="s">
        <v>540</v>
      </c>
      <c r="F1000" s="282" t="s">
        <v>317</v>
      </c>
      <c r="G1000" s="42" t="s">
        <v>524</v>
      </c>
      <c r="I1000" s="515" t="s">
        <v>1523</v>
      </c>
    </row>
    <row r="1001" spans="1:9" x14ac:dyDescent="0.2">
      <c r="A1001" s="86" t="s">
        <v>6388</v>
      </c>
      <c r="B1001" s="763" t="s">
        <v>454</v>
      </c>
      <c r="C1001" s="86" t="s">
        <v>493</v>
      </c>
      <c r="D1001" s="86" t="s">
        <v>140</v>
      </c>
      <c r="E1001" s="86" t="s">
        <v>541</v>
      </c>
      <c r="F1001" s="282" t="s">
        <v>317</v>
      </c>
      <c r="G1001" s="42" t="s">
        <v>524</v>
      </c>
      <c r="I1001" s="515" t="s">
        <v>1524</v>
      </c>
    </row>
    <row r="1002" spans="1:9" x14ac:dyDescent="0.2">
      <c r="A1002" s="86" t="s">
        <v>6388</v>
      </c>
      <c r="B1002" s="763" t="s">
        <v>454</v>
      </c>
      <c r="C1002" s="86" t="s">
        <v>493</v>
      </c>
      <c r="D1002" s="86" t="s">
        <v>140</v>
      </c>
      <c r="E1002" s="86" t="s">
        <v>542</v>
      </c>
      <c r="F1002" s="282" t="s">
        <v>317</v>
      </c>
      <c r="G1002" s="42" t="s">
        <v>524</v>
      </c>
      <c r="I1002" s="515" t="s">
        <v>1525</v>
      </c>
    </row>
    <row r="1003" spans="1:9" x14ac:dyDescent="0.2">
      <c r="A1003" s="86" t="s">
        <v>6388</v>
      </c>
      <c r="B1003" s="763" t="s">
        <v>454</v>
      </c>
      <c r="C1003" s="86" t="s">
        <v>493</v>
      </c>
      <c r="D1003" s="86" t="s">
        <v>140</v>
      </c>
      <c r="E1003" s="86" t="s">
        <v>543</v>
      </c>
      <c r="F1003" s="282" t="s">
        <v>317</v>
      </c>
      <c r="G1003" s="42" t="s">
        <v>524</v>
      </c>
      <c r="I1003" s="515" t="s">
        <v>1526</v>
      </c>
    </row>
    <row r="1004" spans="1:9" x14ac:dyDescent="0.2">
      <c r="A1004" s="86" t="s">
        <v>6388</v>
      </c>
      <c r="B1004" s="763" t="s">
        <v>454</v>
      </c>
      <c r="C1004" s="86" t="s">
        <v>493</v>
      </c>
      <c r="D1004" s="86" t="s">
        <v>140</v>
      </c>
      <c r="E1004" s="86" t="s">
        <v>544</v>
      </c>
      <c r="F1004" s="282" t="s">
        <v>317</v>
      </c>
      <c r="G1004" s="42" t="s">
        <v>524</v>
      </c>
      <c r="I1004" s="515" t="s">
        <v>1527</v>
      </c>
    </row>
    <row r="1005" spans="1:9" x14ac:dyDescent="0.2">
      <c r="A1005" s="86" t="s">
        <v>6388</v>
      </c>
      <c r="B1005" s="763" t="s">
        <v>454</v>
      </c>
      <c r="C1005" s="86" t="s">
        <v>493</v>
      </c>
      <c r="D1005" s="86" t="s">
        <v>140</v>
      </c>
      <c r="E1005" s="86" t="s">
        <v>545</v>
      </c>
      <c r="F1005" s="282" t="s">
        <v>317</v>
      </c>
      <c r="G1005" s="42" t="s">
        <v>524</v>
      </c>
      <c r="I1005" s="515" t="s">
        <v>1528</v>
      </c>
    </row>
    <row r="1006" spans="1:9" x14ac:dyDescent="0.2">
      <c r="A1006" s="86" t="s">
        <v>6388</v>
      </c>
      <c r="B1006" s="763" t="s">
        <v>454</v>
      </c>
      <c r="C1006" s="86" t="s">
        <v>493</v>
      </c>
      <c r="D1006" s="86" t="s">
        <v>140</v>
      </c>
      <c r="E1006" s="86" t="s">
        <v>546</v>
      </c>
      <c r="F1006" s="282" t="s">
        <v>317</v>
      </c>
      <c r="G1006" s="42" t="s">
        <v>524</v>
      </c>
      <c r="I1006" s="515" t="s">
        <v>1529</v>
      </c>
    </row>
    <row r="1007" spans="1:9" x14ac:dyDescent="0.2">
      <c r="A1007" s="86" t="s">
        <v>6388</v>
      </c>
      <c r="B1007" s="763" t="s">
        <v>454</v>
      </c>
      <c r="C1007" s="86" t="s">
        <v>493</v>
      </c>
      <c r="D1007" s="86" t="s">
        <v>140</v>
      </c>
      <c r="E1007" s="86" t="s">
        <v>547</v>
      </c>
      <c r="F1007" s="282" t="s">
        <v>317</v>
      </c>
      <c r="G1007" s="42" t="s">
        <v>524</v>
      </c>
      <c r="I1007" s="515" t="s">
        <v>1530</v>
      </c>
    </row>
    <row r="1008" spans="1:9" x14ac:dyDescent="0.2">
      <c r="A1008" s="86" t="s">
        <v>6388</v>
      </c>
      <c r="B1008" s="763" t="s">
        <v>454</v>
      </c>
      <c r="C1008" s="86" t="s">
        <v>493</v>
      </c>
      <c r="D1008" s="86" t="s">
        <v>140</v>
      </c>
      <c r="E1008" s="86" t="s">
        <v>548</v>
      </c>
      <c r="F1008" s="282" t="s">
        <v>317</v>
      </c>
      <c r="G1008" s="42" t="s">
        <v>524</v>
      </c>
      <c r="I1008" s="515" t="s">
        <v>1531</v>
      </c>
    </row>
    <row r="1009" spans="1:9" x14ac:dyDescent="0.2">
      <c r="A1009" s="86" t="s">
        <v>6388</v>
      </c>
      <c r="B1009" s="763" t="s">
        <v>454</v>
      </c>
      <c r="C1009" s="86" t="s">
        <v>493</v>
      </c>
      <c r="D1009" s="86" t="s">
        <v>140</v>
      </c>
      <c r="E1009" s="86" t="s">
        <v>549</v>
      </c>
      <c r="F1009" s="282" t="s">
        <v>317</v>
      </c>
      <c r="G1009" s="42" t="s">
        <v>524</v>
      </c>
      <c r="I1009" s="515" t="s">
        <v>1532</v>
      </c>
    </row>
    <row r="1010" spans="1:9" x14ac:dyDescent="0.2">
      <c r="A1010" s="86" t="s">
        <v>6388</v>
      </c>
      <c r="B1010" s="763" t="s">
        <v>454</v>
      </c>
      <c r="C1010" s="86" t="s">
        <v>493</v>
      </c>
      <c r="D1010" s="86" t="s">
        <v>140</v>
      </c>
      <c r="E1010" s="86" t="s">
        <v>550</v>
      </c>
      <c r="F1010" s="282" t="s">
        <v>317</v>
      </c>
      <c r="G1010" s="42" t="s">
        <v>524</v>
      </c>
      <c r="I1010" s="515" t="s">
        <v>1533</v>
      </c>
    </row>
    <row r="1011" spans="1:9" x14ac:dyDescent="0.2">
      <c r="A1011" s="86" t="s">
        <v>6388</v>
      </c>
      <c r="B1011" s="763" t="s">
        <v>454</v>
      </c>
      <c r="C1011" s="86" t="s">
        <v>493</v>
      </c>
      <c r="D1011" s="86" t="s">
        <v>140</v>
      </c>
      <c r="E1011" s="86" t="s">
        <v>551</v>
      </c>
      <c r="F1011" s="282" t="s">
        <v>317</v>
      </c>
      <c r="G1011" s="42" t="s">
        <v>524</v>
      </c>
      <c r="I1011" s="515" t="s">
        <v>1534</v>
      </c>
    </row>
    <row r="1012" spans="1:9" x14ac:dyDescent="0.2">
      <c r="A1012" s="86" t="s">
        <v>6388</v>
      </c>
      <c r="B1012" s="763" t="s">
        <v>454</v>
      </c>
      <c r="C1012" s="86" t="s">
        <v>493</v>
      </c>
      <c r="D1012" s="86" t="s">
        <v>140</v>
      </c>
      <c r="E1012" s="86" t="s">
        <v>552</v>
      </c>
      <c r="F1012" s="282" t="s">
        <v>317</v>
      </c>
      <c r="G1012" s="42" t="s">
        <v>524</v>
      </c>
      <c r="I1012" s="515" t="s">
        <v>1535</v>
      </c>
    </row>
    <row r="1013" spans="1:9" x14ac:dyDescent="0.2">
      <c r="A1013" s="86" t="s">
        <v>6388</v>
      </c>
      <c r="B1013" s="763" t="s">
        <v>454</v>
      </c>
      <c r="C1013" s="86" t="s">
        <v>493</v>
      </c>
      <c r="D1013" s="86" t="s">
        <v>140</v>
      </c>
      <c r="E1013" s="86" t="s">
        <v>553</v>
      </c>
      <c r="F1013" s="282" t="s">
        <v>317</v>
      </c>
      <c r="G1013" s="42" t="s">
        <v>524</v>
      </c>
      <c r="I1013" s="515" t="s">
        <v>1536</v>
      </c>
    </row>
    <row r="1014" spans="1:9" x14ac:dyDescent="0.2">
      <c r="A1014" s="86" t="s">
        <v>6388</v>
      </c>
      <c r="B1014" s="763" t="s">
        <v>454</v>
      </c>
      <c r="C1014" s="86" t="s">
        <v>493</v>
      </c>
      <c r="D1014" s="86" t="s">
        <v>140</v>
      </c>
      <c r="E1014" s="86" t="s">
        <v>554</v>
      </c>
      <c r="F1014" s="282" t="s">
        <v>317</v>
      </c>
      <c r="G1014" s="42" t="s">
        <v>524</v>
      </c>
      <c r="I1014" s="515" t="s">
        <v>1537</v>
      </c>
    </row>
    <row r="1015" spans="1:9" x14ac:dyDescent="0.2">
      <c r="A1015" s="86" t="s">
        <v>6388</v>
      </c>
      <c r="B1015" s="763" t="s">
        <v>454</v>
      </c>
      <c r="C1015" s="86" t="s">
        <v>493</v>
      </c>
      <c r="D1015" s="86" t="s">
        <v>140</v>
      </c>
      <c r="E1015" s="86" t="s">
        <v>555</v>
      </c>
      <c r="F1015" s="282" t="s">
        <v>317</v>
      </c>
      <c r="G1015" s="42" t="s">
        <v>524</v>
      </c>
      <c r="I1015" s="515" t="s">
        <v>1538</v>
      </c>
    </row>
    <row r="1016" spans="1:9" x14ac:dyDescent="0.2">
      <c r="A1016" s="86" t="s">
        <v>6388</v>
      </c>
      <c r="B1016" s="763" t="s">
        <v>454</v>
      </c>
      <c r="C1016" s="86" t="s">
        <v>493</v>
      </c>
      <c r="D1016" s="86" t="s">
        <v>140</v>
      </c>
      <c r="E1016" s="86" t="s">
        <v>556</v>
      </c>
      <c r="F1016" s="282" t="s">
        <v>317</v>
      </c>
      <c r="G1016" s="42" t="s">
        <v>524</v>
      </c>
      <c r="I1016" s="515" t="s">
        <v>1539</v>
      </c>
    </row>
    <row r="1017" spans="1:9" x14ac:dyDescent="0.2">
      <c r="A1017" s="86" t="s">
        <v>6388</v>
      </c>
      <c r="B1017" s="763" t="s">
        <v>454</v>
      </c>
      <c r="C1017" s="86" t="s">
        <v>493</v>
      </c>
      <c r="D1017" s="86" t="s">
        <v>140</v>
      </c>
      <c r="E1017" s="86" t="s">
        <v>557</v>
      </c>
      <c r="F1017" s="282" t="s">
        <v>317</v>
      </c>
      <c r="G1017" s="42" t="s">
        <v>524</v>
      </c>
      <c r="I1017" s="515" t="s">
        <v>1540</v>
      </c>
    </row>
    <row r="1018" spans="1:9" x14ac:dyDescent="0.2">
      <c r="A1018" s="86" t="s">
        <v>6388</v>
      </c>
      <c r="B1018" s="763" t="s">
        <v>454</v>
      </c>
      <c r="C1018" s="86" t="s">
        <v>493</v>
      </c>
      <c r="D1018" s="86" t="s">
        <v>140</v>
      </c>
      <c r="E1018" s="86" t="s">
        <v>558</v>
      </c>
      <c r="F1018" s="282" t="s">
        <v>317</v>
      </c>
      <c r="G1018" s="42" t="s">
        <v>524</v>
      </c>
      <c r="I1018" s="515" t="s">
        <v>1541</v>
      </c>
    </row>
    <row r="1019" spans="1:9" x14ac:dyDescent="0.2">
      <c r="A1019" s="86" t="s">
        <v>6388</v>
      </c>
      <c r="B1019" s="763" t="s">
        <v>454</v>
      </c>
      <c r="C1019" s="86" t="s">
        <v>493</v>
      </c>
      <c r="D1019" s="86" t="s">
        <v>140</v>
      </c>
      <c r="E1019" s="86" t="s">
        <v>559</v>
      </c>
      <c r="F1019" s="282" t="s">
        <v>317</v>
      </c>
      <c r="G1019" s="42" t="s">
        <v>524</v>
      </c>
      <c r="I1019" s="515" t="s">
        <v>1542</v>
      </c>
    </row>
    <row r="1020" spans="1:9" x14ac:dyDescent="0.2">
      <c r="A1020" s="86" t="s">
        <v>6388</v>
      </c>
      <c r="B1020" s="763" t="s">
        <v>454</v>
      </c>
      <c r="C1020" s="86" t="s">
        <v>493</v>
      </c>
      <c r="D1020" s="86" t="s">
        <v>140</v>
      </c>
      <c r="E1020" s="86" t="s">
        <v>560</v>
      </c>
      <c r="F1020" s="282" t="s">
        <v>317</v>
      </c>
      <c r="G1020" s="42" t="s">
        <v>524</v>
      </c>
      <c r="I1020" s="515" t="s">
        <v>1543</v>
      </c>
    </row>
    <row r="1021" spans="1:9" x14ac:dyDescent="0.2">
      <c r="A1021" s="86" t="s">
        <v>6388</v>
      </c>
      <c r="B1021" s="763" t="s">
        <v>454</v>
      </c>
      <c r="C1021" s="86" t="s">
        <v>493</v>
      </c>
      <c r="D1021" s="86" t="s">
        <v>140</v>
      </c>
      <c r="E1021" s="86" t="s">
        <v>561</v>
      </c>
      <c r="F1021" s="282" t="s">
        <v>317</v>
      </c>
      <c r="G1021" s="42" t="s">
        <v>524</v>
      </c>
      <c r="I1021" s="515" t="s">
        <v>1544</v>
      </c>
    </row>
    <row r="1022" spans="1:9" x14ac:dyDescent="0.2">
      <c r="A1022" s="86" t="s">
        <v>6388</v>
      </c>
      <c r="B1022" s="763" t="s">
        <v>454</v>
      </c>
      <c r="C1022" s="86" t="s">
        <v>493</v>
      </c>
      <c r="D1022" s="86" t="s">
        <v>140</v>
      </c>
      <c r="E1022" s="86" t="s">
        <v>562</v>
      </c>
      <c r="F1022" s="282" t="s">
        <v>317</v>
      </c>
      <c r="G1022" s="42" t="s">
        <v>524</v>
      </c>
      <c r="I1022" s="515" t="s">
        <v>1545</v>
      </c>
    </row>
    <row r="1023" spans="1:9" x14ac:dyDescent="0.2">
      <c r="A1023" s="86" t="s">
        <v>6388</v>
      </c>
      <c r="B1023" s="763" t="s">
        <v>454</v>
      </c>
      <c r="C1023" s="86" t="s">
        <v>493</v>
      </c>
      <c r="D1023" s="86" t="s">
        <v>140</v>
      </c>
      <c r="E1023" s="86" t="s">
        <v>563</v>
      </c>
      <c r="F1023" s="282" t="s">
        <v>317</v>
      </c>
      <c r="G1023" s="42" t="s">
        <v>524</v>
      </c>
      <c r="I1023" s="515" t="s">
        <v>1546</v>
      </c>
    </row>
    <row r="1024" spans="1:9" x14ac:dyDescent="0.2">
      <c r="A1024" s="86" t="s">
        <v>6388</v>
      </c>
      <c r="B1024" s="763" t="s">
        <v>454</v>
      </c>
      <c r="C1024" s="86" t="s">
        <v>493</v>
      </c>
      <c r="D1024" s="86" t="s">
        <v>140</v>
      </c>
      <c r="E1024" s="86" t="s">
        <v>564</v>
      </c>
      <c r="F1024" s="282" t="s">
        <v>317</v>
      </c>
      <c r="G1024" s="42" t="s">
        <v>524</v>
      </c>
      <c r="I1024" s="515" t="s">
        <v>1547</v>
      </c>
    </row>
    <row r="1025" spans="1:9" x14ac:dyDescent="0.2">
      <c r="A1025" s="86" t="s">
        <v>6388</v>
      </c>
      <c r="B1025" s="763" t="s">
        <v>454</v>
      </c>
      <c r="C1025" s="86" t="s">
        <v>493</v>
      </c>
      <c r="D1025" s="86" t="s">
        <v>140</v>
      </c>
      <c r="E1025" s="86" t="s">
        <v>565</v>
      </c>
      <c r="F1025" s="282" t="s">
        <v>317</v>
      </c>
      <c r="G1025" s="42" t="s">
        <v>524</v>
      </c>
      <c r="I1025" s="515" t="s">
        <v>1548</v>
      </c>
    </row>
    <row r="1026" spans="1:9" x14ac:dyDescent="0.2">
      <c r="A1026" s="86" t="s">
        <v>6388</v>
      </c>
      <c r="B1026" s="543" t="s">
        <v>454</v>
      </c>
      <c r="C1026" s="547" t="s">
        <v>493</v>
      </c>
      <c r="D1026" s="547" t="s">
        <v>140</v>
      </c>
      <c r="E1026" s="547" t="s">
        <v>566</v>
      </c>
      <c r="F1026" s="538" t="s">
        <v>317</v>
      </c>
      <c r="G1026" s="826" t="s">
        <v>524</v>
      </c>
      <c r="I1026" s="515" t="s">
        <v>1549</v>
      </c>
    </row>
    <row r="1027" spans="1:9" x14ac:dyDescent="0.2">
      <c r="A1027" s="86" t="s">
        <v>6388</v>
      </c>
      <c r="B1027" s="541" t="s">
        <v>454</v>
      </c>
      <c r="C1027" s="546" t="s">
        <v>493</v>
      </c>
      <c r="D1027" s="546" t="s">
        <v>140</v>
      </c>
      <c r="E1027" s="546" t="s">
        <v>185</v>
      </c>
      <c r="F1027" s="542" t="s">
        <v>315</v>
      </c>
      <c r="G1027" s="885" t="s">
        <v>524</v>
      </c>
      <c r="I1027" s="515" t="s">
        <v>1550</v>
      </c>
    </row>
    <row r="1028" spans="1:9" x14ac:dyDescent="0.2">
      <c r="A1028" s="86" t="s">
        <v>6388</v>
      </c>
      <c r="B1028" s="763" t="s">
        <v>454</v>
      </c>
      <c r="C1028" s="86" t="s">
        <v>493</v>
      </c>
      <c r="D1028" s="86" t="s">
        <v>140</v>
      </c>
      <c r="E1028" s="86" t="s">
        <v>527</v>
      </c>
      <c r="F1028" s="282" t="s">
        <v>315</v>
      </c>
      <c r="G1028" s="42" t="s">
        <v>524</v>
      </c>
      <c r="I1028" s="515" t="s">
        <v>1551</v>
      </c>
    </row>
    <row r="1029" spans="1:9" x14ac:dyDescent="0.2">
      <c r="A1029" s="86" t="s">
        <v>6388</v>
      </c>
      <c r="B1029" s="763" t="s">
        <v>454</v>
      </c>
      <c r="C1029" s="86" t="s">
        <v>493</v>
      </c>
      <c r="D1029" s="86" t="s">
        <v>140</v>
      </c>
      <c r="E1029" s="86" t="s">
        <v>528</v>
      </c>
      <c r="F1029" s="282" t="s">
        <v>315</v>
      </c>
      <c r="G1029" s="42" t="s">
        <v>524</v>
      </c>
      <c r="I1029" s="515" t="s">
        <v>1552</v>
      </c>
    </row>
    <row r="1030" spans="1:9" x14ac:dyDescent="0.2">
      <c r="A1030" s="86" t="s">
        <v>6388</v>
      </c>
      <c r="B1030" s="763" t="s">
        <v>454</v>
      </c>
      <c r="C1030" s="86" t="s">
        <v>493</v>
      </c>
      <c r="D1030" s="86" t="s">
        <v>140</v>
      </c>
      <c r="E1030" s="86" t="s">
        <v>529</v>
      </c>
      <c r="F1030" s="282" t="s">
        <v>315</v>
      </c>
      <c r="G1030" s="42" t="s">
        <v>524</v>
      </c>
      <c r="I1030" s="515" t="s">
        <v>1553</v>
      </c>
    </row>
    <row r="1031" spans="1:9" x14ac:dyDescent="0.2">
      <c r="A1031" s="86" t="s">
        <v>6388</v>
      </c>
      <c r="B1031" s="763" t="s">
        <v>454</v>
      </c>
      <c r="C1031" s="86" t="s">
        <v>493</v>
      </c>
      <c r="D1031" s="86" t="s">
        <v>140</v>
      </c>
      <c r="E1031" s="86" t="s">
        <v>530</v>
      </c>
      <c r="F1031" s="282" t="s">
        <v>315</v>
      </c>
      <c r="G1031" s="42" t="s">
        <v>524</v>
      </c>
      <c r="I1031" s="515" t="s">
        <v>1554</v>
      </c>
    </row>
    <row r="1032" spans="1:9" x14ac:dyDescent="0.2">
      <c r="A1032" s="86" t="s">
        <v>6388</v>
      </c>
      <c r="B1032" s="763" t="s">
        <v>454</v>
      </c>
      <c r="C1032" s="86" t="s">
        <v>493</v>
      </c>
      <c r="D1032" s="86" t="s">
        <v>140</v>
      </c>
      <c r="E1032" s="86" t="s">
        <v>531</v>
      </c>
      <c r="F1032" s="282" t="s">
        <v>315</v>
      </c>
      <c r="G1032" s="626" t="s">
        <v>524</v>
      </c>
      <c r="I1032" s="515" t="s">
        <v>1555</v>
      </c>
    </row>
    <row r="1033" spans="1:9" x14ac:dyDescent="0.2">
      <c r="A1033" s="86" t="s">
        <v>6388</v>
      </c>
      <c r="B1033" s="763" t="s">
        <v>454</v>
      </c>
      <c r="C1033" s="86" t="s">
        <v>493</v>
      </c>
      <c r="D1033" s="86" t="s">
        <v>140</v>
      </c>
      <c r="E1033" s="86" t="s">
        <v>532</v>
      </c>
      <c r="F1033" s="282" t="s">
        <v>315</v>
      </c>
      <c r="G1033" s="626" t="s">
        <v>524</v>
      </c>
      <c r="I1033" s="515" t="s">
        <v>1556</v>
      </c>
    </row>
    <row r="1034" spans="1:9" x14ac:dyDescent="0.2">
      <c r="A1034" s="86" t="s">
        <v>6388</v>
      </c>
      <c r="B1034" s="763" t="s">
        <v>454</v>
      </c>
      <c r="C1034" s="86" t="s">
        <v>493</v>
      </c>
      <c r="D1034" s="86" t="s">
        <v>140</v>
      </c>
      <c r="E1034" s="86" t="s">
        <v>533</v>
      </c>
      <c r="F1034" s="282" t="s">
        <v>315</v>
      </c>
      <c r="G1034" s="626" t="s">
        <v>524</v>
      </c>
      <c r="I1034" s="515" t="s">
        <v>1557</v>
      </c>
    </row>
    <row r="1035" spans="1:9" x14ac:dyDescent="0.2">
      <c r="A1035" s="86" t="s">
        <v>6388</v>
      </c>
      <c r="B1035" s="763" t="s">
        <v>454</v>
      </c>
      <c r="C1035" s="86" t="s">
        <v>493</v>
      </c>
      <c r="D1035" s="86" t="s">
        <v>140</v>
      </c>
      <c r="E1035" s="86" t="s">
        <v>534</v>
      </c>
      <c r="F1035" s="282" t="s">
        <v>315</v>
      </c>
      <c r="G1035" s="626" t="s">
        <v>524</v>
      </c>
      <c r="I1035" s="515" t="s">
        <v>1558</v>
      </c>
    </row>
    <row r="1036" spans="1:9" x14ac:dyDescent="0.2">
      <c r="A1036" s="86" t="s">
        <v>6388</v>
      </c>
      <c r="B1036" s="763" t="s">
        <v>454</v>
      </c>
      <c r="C1036" s="86" t="s">
        <v>493</v>
      </c>
      <c r="D1036" s="86" t="s">
        <v>140</v>
      </c>
      <c r="E1036" s="86" t="s">
        <v>535</v>
      </c>
      <c r="F1036" s="282" t="s">
        <v>315</v>
      </c>
      <c r="G1036" s="626" t="s">
        <v>524</v>
      </c>
      <c r="I1036" s="515" t="s">
        <v>1559</v>
      </c>
    </row>
    <row r="1037" spans="1:9" x14ac:dyDescent="0.2">
      <c r="A1037" s="86" t="s">
        <v>6388</v>
      </c>
      <c r="B1037" s="763" t="s">
        <v>454</v>
      </c>
      <c r="C1037" s="86" t="s">
        <v>493</v>
      </c>
      <c r="D1037" s="86" t="s">
        <v>140</v>
      </c>
      <c r="E1037" s="86" t="s">
        <v>536</v>
      </c>
      <c r="F1037" s="282" t="s">
        <v>315</v>
      </c>
      <c r="G1037" s="626" t="s">
        <v>524</v>
      </c>
      <c r="I1037" s="515" t="s">
        <v>1560</v>
      </c>
    </row>
    <row r="1038" spans="1:9" x14ac:dyDescent="0.2">
      <c r="A1038" s="86" t="s">
        <v>6388</v>
      </c>
      <c r="B1038" s="763" t="s">
        <v>454</v>
      </c>
      <c r="C1038" s="86" t="s">
        <v>493</v>
      </c>
      <c r="D1038" s="86" t="s">
        <v>140</v>
      </c>
      <c r="E1038" s="86" t="s">
        <v>537</v>
      </c>
      <c r="F1038" s="282" t="s">
        <v>315</v>
      </c>
      <c r="G1038" s="626" t="s">
        <v>524</v>
      </c>
      <c r="I1038" s="515" t="s">
        <v>1561</v>
      </c>
    </row>
    <row r="1039" spans="1:9" x14ac:dyDescent="0.2">
      <c r="A1039" s="86" t="s">
        <v>6388</v>
      </c>
      <c r="B1039" s="763" t="s">
        <v>454</v>
      </c>
      <c r="C1039" s="86" t="s">
        <v>493</v>
      </c>
      <c r="D1039" s="86" t="s">
        <v>140</v>
      </c>
      <c r="E1039" s="86" t="s">
        <v>538</v>
      </c>
      <c r="F1039" s="282" t="s">
        <v>315</v>
      </c>
      <c r="G1039" s="626" t="s">
        <v>524</v>
      </c>
      <c r="I1039" s="515" t="s">
        <v>1562</v>
      </c>
    </row>
    <row r="1040" spans="1:9" x14ac:dyDescent="0.2">
      <c r="A1040" s="86" t="s">
        <v>6388</v>
      </c>
      <c r="B1040" s="763" t="s">
        <v>454</v>
      </c>
      <c r="C1040" s="86" t="s">
        <v>493</v>
      </c>
      <c r="D1040" s="86" t="s">
        <v>140</v>
      </c>
      <c r="E1040" s="86" t="s">
        <v>539</v>
      </c>
      <c r="F1040" s="282" t="s">
        <v>315</v>
      </c>
      <c r="G1040" s="626" t="s">
        <v>524</v>
      </c>
      <c r="I1040" s="515" t="s">
        <v>1563</v>
      </c>
    </row>
    <row r="1041" spans="1:9" x14ac:dyDescent="0.2">
      <c r="A1041" s="86" t="s">
        <v>6388</v>
      </c>
      <c r="B1041" s="763" t="s">
        <v>454</v>
      </c>
      <c r="C1041" s="86" t="s">
        <v>493</v>
      </c>
      <c r="D1041" s="86" t="s">
        <v>140</v>
      </c>
      <c r="E1041" s="86" t="s">
        <v>540</v>
      </c>
      <c r="F1041" s="282" t="s">
        <v>315</v>
      </c>
      <c r="G1041" s="626" t="s">
        <v>524</v>
      </c>
      <c r="I1041" s="515" t="s">
        <v>1564</v>
      </c>
    </row>
    <row r="1042" spans="1:9" x14ac:dyDescent="0.2">
      <c r="A1042" s="86" t="s">
        <v>6388</v>
      </c>
      <c r="B1042" s="763" t="s">
        <v>454</v>
      </c>
      <c r="C1042" s="86" t="s">
        <v>493</v>
      </c>
      <c r="D1042" s="86" t="s">
        <v>140</v>
      </c>
      <c r="E1042" s="86" t="s">
        <v>541</v>
      </c>
      <c r="F1042" s="282" t="s">
        <v>315</v>
      </c>
      <c r="G1042" s="626" t="s">
        <v>524</v>
      </c>
      <c r="I1042" s="515" t="s">
        <v>1565</v>
      </c>
    </row>
    <row r="1043" spans="1:9" x14ac:dyDescent="0.2">
      <c r="A1043" s="86" t="s">
        <v>6388</v>
      </c>
      <c r="B1043" s="763" t="s">
        <v>454</v>
      </c>
      <c r="C1043" s="86" t="s">
        <v>493</v>
      </c>
      <c r="D1043" s="86" t="s">
        <v>140</v>
      </c>
      <c r="E1043" s="86" t="s">
        <v>542</v>
      </c>
      <c r="F1043" s="282" t="s">
        <v>315</v>
      </c>
      <c r="G1043" s="626" t="s">
        <v>524</v>
      </c>
      <c r="I1043" s="515" t="s">
        <v>1566</v>
      </c>
    </row>
    <row r="1044" spans="1:9" x14ac:dyDescent="0.2">
      <c r="A1044" s="86" t="s">
        <v>6388</v>
      </c>
      <c r="B1044" s="763" t="s">
        <v>454</v>
      </c>
      <c r="C1044" s="86" t="s">
        <v>493</v>
      </c>
      <c r="D1044" s="86" t="s">
        <v>140</v>
      </c>
      <c r="E1044" s="86" t="s">
        <v>543</v>
      </c>
      <c r="F1044" s="282" t="s">
        <v>315</v>
      </c>
      <c r="G1044" s="626" t="s">
        <v>524</v>
      </c>
      <c r="I1044" s="515" t="s">
        <v>1567</v>
      </c>
    </row>
    <row r="1045" spans="1:9" x14ac:dyDescent="0.2">
      <c r="A1045" s="86" t="s">
        <v>6388</v>
      </c>
      <c r="B1045" s="763" t="s">
        <v>454</v>
      </c>
      <c r="C1045" s="86" t="s">
        <v>493</v>
      </c>
      <c r="D1045" s="86" t="s">
        <v>140</v>
      </c>
      <c r="E1045" s="86" t="s">
        <v>544</v>
      </c>
      <c r="F1045" s="282" t="s">
        <v>315</v>
      </c>
      <c r="G1045" s="626" t="s">
        <v>524</v>
      </c>
      <c r="I1045" s="515" t="s">
        <v>1568</v>
      </c>
    </row>
    <row r="1046" spans="1:9" x14ac:dyDescent="0.2">
      <c r="A1046" s="86" t="s">
        <v>6388</v>
      </c>
      <c r="B1046" s="763" t="s">
        <v>454</v>
      </c>
      <c r="C1046" s="86" t="s">
        <v>493</v>
      </c>
      <c r="D1046" s="86" t="s">
        <v>140</v>
      </c>
      <c r="E1046" s="86" t="s">
        <v>545</v>
      </c>
      <c r="F1046" s="282" t="s">
        <v>315</v>
      </c>
      <c r="G1046" s="626" t="s">
        <v>524</v>
      </c>
      <c r="I1046" s="515" t="s">
        <v>1569</v>
      </c>
    </row>
    <row r="1047" spans="1:9" x14ac:dyDescent="0.2">
      <c r="A1047" s="86" t="s">
        <v>6388</v>
      </c>
      <c r="B1047" s="763" t="s">
        <v>454</v>
      </c>
      <c r="C1047" s="86" t="s">
        <v>493</v>
      </c>
      <c r="D1047" s="86" t="s">
        <v>140</v>
      </c>
      <c r="E1047" s="86" t="s">
        <v>546</v>
      </c>
      <c r="F1047" s="282" t="s">
        <v>315</v>
      </c>
      <c r="G1047" s="626" t="s">
        <v>524</v>
      </c>
      <c r="I1047" s="515" t="s">
        <v>1570</v>
      </c>
    </row>
    <row r="1048" spans="1:9" x14ac:dyDescent="0.2">
      <c r="A1048" s="86" t="s">
        <v>6388</v>
      </c>
      <c r="B1048" s="763" t="s">
        <v>454</v>
      </c>
      <c r="C1048" s="86" t="s">
        <v>493</v>
      </c>
      <c r="D1048" s="86" t="s">
        <v>140</v>
      </c>
      <c r="E1048" s="86" t="s">
        <v>547</v>
      </c>
      <c r="F1048" s="282" t="s">
        <v>315</v>
      </c>
      <c r="G1048" s="626" t="s">
        <v>524</v>
      </c>
      <c r="I1048" s="515" t="s">
        <v>1571</v>
      </c>
    </row>
    <row r="1049" spans="1:9" x14ac:dyDescent="0.2">
      <c r="A1049" s="86" t="s">
        <v>6388</v>
      </c>
      <c r="B1049" s="763" t="s">
        <v>454</v>
      </c>
      <c r="C1049" s="86" t="s">
        <v>493</v>
      </c>
      <c r="D1049" s="86" t="s">
        <v>140</v>
      </c>
      <c r="E1049" s="86" t="s">
        <v>548</v>
      </c>
      <c r="F1049" s="282" t="s">
        <v>315</v>
      </c>
      <c r="G1049" s="626" t="s">
        <v>524</v>
      </c>
      <c r="I1049" s="515" t="s">
        <v>1572</v>
      </c>
    </row>
    <row r="1050" spans="1:9" x14ac:dyDescent="0.2">
      <c r="A1050" s="86" t="s">
        <v>6388</v>
      </c>
      <c r="B1050" s="763" t="s">
        <v>454</v>
      </c>
      <c r="C1050" s="86" t="s">
        <v>493</v>
      </c>
      <c r="D1050" s="86" t="s">
        <v>140</v>
      </c>
      <c r="E1050" s="86" t="s">
        <v>549</v>
      </c>
      <c r="F1050" s="282" t="s">
        <v>315</v>
      </c>
      <c r="G1050" s="626" t="s">
        <v>524</v>
      </c>
      <c r="I1050" s="515" t="s">
        <v>1573</v>
      </c>
    </row>
    <row r="1051" spans="1:9" x14ac:dyDescent="0.2">
      <c r="A1051" s="86" t="s">
        <v>6388</v>
      </c>
      <c r="B1051" s="763" t="s">
        <v>454</v>
      </c>
      <c r="C1051" s="86" t="s">
        <v>493</v>
      </c>
      <c r="D1051" s="86" t="s">
        <v>140</v>
      </c>
      <c r="E1051" s="86" t="s">
        <v>550</v>
      </c>
      <c r="F1051" s="282" t="s">
        <v>315</v>
      </c>
      <c r="G1051" s="626" t="s">
        <v>524</v>
      </c>
      <c r="I1051" s="515" t="s">
        <v>1574</v>
      </c>
    </row>
    <row r="1052" spans="1:9" x14ac:dyDescent="0.2">
      <c r="A1052" s="86" t="s">
        <v>6388</v>
      </c>
      <c r="B1052" s="763" t="s">
        <v>454</v>
      </c>
      <c r="C1052" s="86" t="s">
        <v>493</v>
      </c>
      <c r="D1052" s="86" t="s">
        <v>140</v>
      </c>
      <c r="E1052" s="86" t="s">
        <v>551</v>
      </c>
      <c r="F1052" s="282" t="s">
        <v>315</v>
      </c>
      <c r="G1052" s="626" t="s">
        <v>524</v>
      </c>
      <c r="I1052" s="515" t="s">
        <v>1575</v>
      </c>
    </row>
    <row r="1053" spans="1:9" x14ac:dyDescent="0.2">
      <c r="A1053" s="86" t="s">
        <v>6388</v>
      </c>
      <c r="B1053" s="763" t="s">
        <v>454</v>
      </c>
      <c r="C1053" s="86" t="s">
        <v>493</v>
      </c>
      <c r="D1053" s="86" t="s">
        <v>140</v>
      </c>
      <c r="E1053" s="86" t="s">
        <v>552</v>
      </c>
      <c r="F1053" s="282" t="s">
        <v>315</v>
      </c>
      <c r="G1053" s="626" t="s">
        <v>524</v>
      </c>
      <c r="I1053" s="515" t="s">
        <v>1576</v>
      </c>
    </row>
    <row r="1054" spans="1:9" x14ac:dyDescent="0.2">
      <c r="A1054" s="86" t="s">
        <v>6388</v>
      </c>
      <c r="B1054" s="763" t="s">
        <v>454</v>
      </c>
      <c r="C1054" s="86" t="s">
        <v>493</v>
      </c>
      <c r="D1054" s="86" t="s">
        <v>140</v>
      </c>
      <c r="E1054" s="86" t="s">
        <v>553</v>
      </c>
      <c r="F1054" s="282" t="s">
        <v>315</v>
      </c>
      <c r="G1054" s="626" t="s">
        <v>524</v>
      </c>
      <c r="I1054" s="515" t="s">
        <v>1577</v>
      </c>
    </row>
    <row r="1055" spans="1:9" x14ac:dyDescent="0.2">
      <c r="A1055" s="86" t="s">
        <v>6388</v>
      </c>
      <c r="B1055" s="763" t="s">
        <v>454</v>
      </c>
      <c r="C1055" s="86" t="s">
        <v>493</v>
      </c>
      <c r="D1055" s="86" t="s">
        <v>140</v>
      </c>
      <c r="E1055" s="86" t="s">
        <v>554</v>
      </c>
      <c r="F1055" s="282" t="s">
        <v>315</v>
      </c>
      <c r="G1055" s="626" t="s">
        <v>524</v>
      </c>
      <c r="I1055" s="515" t="s">
        <v>1578</v>
      </c>
    </row>
    <row r="1056" spans="1:9" x14ac:dyDescent="0.2">
      <c r="A1056" s="86" t="s">
        <v>6388</v>
      </c>
      <c r="B1056" s="763" t="s">
        <v>454</v>
      </c>
      <c r="C1056" s="86" t="s">
        <v>493</v>
      </c>
      <c r="D1056" s="86" t="s">
        <v>140</v>
      </c>
      <c r="E1056" s="86" t="s">
        <v>555</v>
      </c>
      <c r="F1056" s="282" t="s">
        <v>315</v>
      </c>
      <c r="G1056" s="626" t="s">
        <v>524</v>
      </c>
      <c r="I1056" s="515" t="s">
        <v>1579</v>
      </c>
    </row>
    <row r="1057" spans="1:9" x14ac:dyDescent="0.2">
      <c r="A1057" s="86" t="s">
        <v>6388</v>
      </c>
      <c r="B1057" s="763" t="s">
        <v>454</v>
      </c>
      <c r="C1057" s="86" t="s">
        <v>493</v>
      </c>
      <c r="D1057" s="86" t="s">
        <v>140</v>
      </c>
      <c r="E1057" s="86" t="s">
        <v>556</v>
      </c>
      <c r="F1057" s="282" t="s">
        <v>315</v>
      </c>
      <c r="G1057" s="626" t="s">
        <v>524</v>
      </c>
      <c r="I1057" s="515" t="s">
        <v>1580</v>
      </c>
    </row>
    <row r="1058" spans="1:9" x14ac:dyDescent="0.2">
      <c r="A1058" s="86" t="s">
        <v>6388</v>
      </c>
      <c r="B1058" s="763" t="s">
        <v>454</v>
      </c>
      <c r="C1058" s="86" t="s">
        <v>493</v>
      </c>
      <c r="D1058" s="86" t="s">
        <v>140</v>
      </c>
      <c r="E1058" s="86" t="s">
        <v>557</v>
      </c>
      <c r="F1058" s="282" t="s">
        <v>315</v>
      </c>
      <c r="G1058" s="626" t="s">
        <v>524</v>
      </c>
      <c r="I1058" s="515" t="s">
        <v>1581</v>
      </c>
    </row>
    <row r="1059" spans="1:9" x14ac:dyDescent="0.2">
      <c r="A1059" s="86" t="s">
        <v>6388</v>
      </c>
      <c r="B1059" s="763" t="s">
        <v>454</v>
      </c>
      <c r="C1059" s="86" t="s">
        <v>493</v>
      </c>
      <c r="D1059" s="86" t="s">
        <v>140</v>
      </c>
      <c r="E1059" s="86" t="s">
        <v>558</v>
      </c>
      <c r="F1059" s="282" t="s">
        <v>315</v>
      </c>
      <c r="G1059" s="626" t="s">
        <v>524</v>
      </c>
      <c r="I1059" s="515" t="s">
        <v>1582</v>
      </c>
    </row>
    <row r="1060" spans="1:9" x14ac:dyDescent="0.2">
      <c r="A1060" s="86" t="s">
        <v>6388</v>
      </c>
      <c r="B1060" s="763" t="s">
        <v>454</v>
      </c>
      <c r="C1060" s="86" t="s">
        <v>493</v>
      </c>
      <c r="D1060" s="86" t="s">
        <v>140</v>
      </c>
      <c r="E1060" s="86" t="s">
        <v>559</v>
      </c>
      <c r="F1060" s="282" t="s">
        <v>315</v>
      </c>
      <c r="G1060" s="626" t="s">
        <v>524</v>
      </c>
      <c r="I1060" s="515" t="s">
        <v>1583</v>
      </c>
    </row>
    <row r="1061" spans="1:9" x14ac:dyDescent="0.2">
      <c r="A1061" s="86" t="s">
        <v>6388</v>
      </c>
      <c r="B1061" s="763" t="s">
        <v>454</v>
      </c>
      <c r="C1061" s="86" t="s">
        <v>493</v>
      </c>
      <c r="D1061" s="86" t="s">
        <v>140</v>
      </c>
      <c r="E1061" s="86" t="s">
        <v>560</v>
      </c>
      <c r="F1061" s="282" t="s">
        <v>315</v>
      </c>
      <c r="G1061" s="626" t="s">
        <v>524</v>
      </c>
      <c r="I1061" s="515" t="s">
        <v>1584</v>
      </c>
    </row>
    <row r="1062" spans="1:9" x14ac:dyDescent="0.2">
      <c r="A1062" s="86" t="s">
        <v>6388</v>
      </c>
      <c r="B1062" s="763" t="s">
        <v>454</v>
      </c>
      <c r="C1062" s="86" t="s">
        <v>493</v>
      </c>
      <c r="D1062" s="86" t="s">
        <v>140</v>
      </c>
      <c r="E1062" s="86" t="s">
        <v>561</v>
      </c>
      <c r="F1062" s="282" t="s">
        <v>315</v>
      </c>
      <c r="G1062" s="626" t="s">
        <v>524</v>
      </c>
      <c r="I1062" s="515" t="s">
        <v>1585</v>
      </c>
    </row>
    <row r="1063" spans="1:9" x14ac:dyDescent="0.2">
      <c r="A1063" s="86" t="s">
        <v>6388</v>
      </c>
      <c r="B1063" s="763" t="s">
        <v>454</v>
      </c>
      <c r="C1063" s="86" t="s">
        <v>493</v>
      </c>
      <c r="D1063" s="86" t="s">
        <v>140</v>
      </c>
      <c r="E1063" s="86" t="s">
        <v>562</v>
      </c>
      <c r="F1063" s="282" t="s">
        <v>315</v>
      </c>
      <c r="G1063" s="626" t="s">
        <v>524</v>
      </c>
      <c r="I1063" s="515" t="s">
        <v>1586</v>
      </c>
    </row>
    <row r="1064" spans="1:9" x14ac:dyDescent="0.2">
      <c r="A1064" s="86" t="s">
        <v>6388</v>
      </c>
      <c r="B1064" s="763" t="s">
        <v>454</v>
      </c>
      <c r="C1064" s="86" t="s">
        <v>493</v>
      </c>
      <c r="D1064" s="86" t="s">
        <v>140</v>
      </c>
      <c r="E1064" s="86" t="s">
        <v>563</v>
      </c>
      <c r="F1064" s="282" t="s">
        <v>315</v>
      </c>
      <c r="G1064" s="626" t="s">
        <v>524</v>
      </c>
      <c r="I1064" s="515" t="s">
        <v>1587</v>
      </c>
    </row>
    <row r="1065" spans="1:9" x14ac:dyDescent="0.2">
      <c r="A1065" s="86" t="s">
        <v>6388</v>
      </c>
      <c r="B1065" s="763" t="s">
        <v>454</v>
      </c>
      <c r="C1065" s="86" t="s">
        <v>493</v>
      </c>
      <c r="D1065" s="86" t="s">
        <v>140</v>
      </c>
      <c r="E1065" s="86" t="s">
        <v>564</v>
      </c>
      <c r="F1065" s="282" t="s">
        <v>315</v>
      </c>
      <c r="G1065" s="626" t="s">
        <v>524</v>
      </c>
      <c r="I1065" s="515" t="s">
        <v>1588</v>
      </c>
    </row>
    <row r="1066" spans="1:9" x14ac:dyDescent="0.2">
      <c r="A1066" s="86" t="s">
        <v>6388</v>
      </c>
      <c r="B1066" s="763" t="s">
        <v>454</v>
      </c>
      <c r="C1066" s="86" t="s">
        <v>493</v>
      </c>
      <c r="D1066" s="86" t="s">
        <v>140</v>
      </c>
      <c r="E1066" s="86" t="s">
        <v>565</v>
      </c>
      <c r="F1066" s="282" t="s">
        <v>315</v>
      </c>
      <c r="G1066" s="626" t="s">
        <v>524</v>
      </c>
      <c r="I1066" s="515" t="s">
        <v>1589</v>
      </c>
    </row>
    <row r="1067" spans="1:9" x14ac:dyDescent="0.2">
      <c r="A1067" s="86" t="s">
        <v>6388</v>
      </c>
      <c r="B1067" s="543" t="s">
        <v>454</v>
      </c>
      <c r="C1067" s="547" t="s">
        <v>493</v>
      </c>
      <c r="D1067" s="547" t="s">
        <v>140</v>
      </c>
      <c r="E1067" s="547" t="s">
        <v>566</v>
      </c>
      <c r="F1067" s="538" t="s">
        <v>315</v>
      </c>
      <c r="G1067" s="827" t="s">
        <v>524</v>
      </c>
      <c r="I1067" s="515" t="s">
        <v>1590</v>
      </c>
    </row>
    <row r="1068" spans="1:9" x14ac:dyDescent="0.2">
      <c r="A1068" s="86" t="s">
        <v>6388</v>
      </c>
      <c r="B1068" s="541" t="s">
        <v>454</v>
      </c>
      <c r="C1068" s="546" t="s">
        <v>493</v>
      </c>
      <c r="D1068" s="546" t="s">
        <v>140</v>
      </c>
      <c r="E1068" s="546" t="s">
        <v>185</v>
      </c>
      <c r="F1068" s="542" t="s">
        <v>314</v>
      </c>
      <c r="G1068" s="626" t="s">
        <v>524</v>
      </c>
      <c r="I1068" s="515" t="s">
        <v>1591</v>
      </c>
    </row>
    <row r="1069" spans="1:9" x14ac:dyDescent="0.2">
      <c r="A1069" s="86" t="s">
        <v>6388</v>
      </c>
      <c r="B1069" s="763" t="s">
        <v>454</v>
      </c>
      <c r="C1069" s="86" t="s">
        <v>493</v>
      </c>
      <c r="D1069" s="86" t="s">
        <v>140</v>
      </c>
      <c r="E1069" s="86" t="s">
        <v>527</v>
      </c>
      <c r="F1069" s="282" t="s">
        <v>314</v>
      </c>
      <c r="G1069" s="626" t="s">
        <v>524</v>
      </c>
      <c r="I1069" s="515" t="s">
        <v>1592</v>
      </c>
    </row>
    <row r="1070" spans="1:9" x14ac:dyDescent="0.2">
      <c r="A1070" s="86" t="s">
        <v>6388</v>
      </c>
      <c r="B1070" s="763" t="s">
        <v>454</v>
      </c>
      <c r="C1070" s="86" t="s">
        <v>493</v>
      </c>
      <c r="D1070" s="86" t="s">
        <v>140</v>
      </c>
      <c r="E1070" s="86" t="s">
        <v>528</v>
      </c>
      <c r="F1070" s="282" t="s">
        <v>314</v>
      </c>
      <c r="G1070" s="626" t="s">
        <v>524</v>
      </c>
      <c r="I1070" s="515" t="s">
        <v>1593</v>
      </c>
    </row>
    <row r="1071" spans="1:9" x14ac:dyDescent="0.2">
      <c r="A1071" s="86" t="s">
        <v>6388</v>
      </c>
      <c r="B1071" s="763" t="s">
        <v>454</v>
      </c>
      <c r="C1071" s="86" t="s">
        <v>493</v>
      </c>
      <c r="D1071" s="86" t="s">
        <v>140</v>
      </c>
      <c r="E1071" s="86" t="s">
        <v>529</v>
      </c>
      <c r="F1071" s="282" t="s">
        <v>314</v>
      </c>
      <c r="G1071" s="626" t="s">
        <v>524</v>
      </c>
      <c r="I1071" s="515" t="s">
        <v>1594</v>
      </c>
    </row>
    <row r="1072" spans="1:9" x14ac:dyDescent="0.2">
      <c r="A1072" s="86" t="s">
        <v>6388</v>
      </c>
      <c r="B1072" s="763" t="s">
        <v>454</v>
      </c>
      <c r="C1072" s="86" t="s">
        <v>493</v>
      </c>
      <c r="D1072" s="86" t="s">
        <v>140</v>
      </c>
      <c r="E1072" s="86" t="s">
        <v>530</v>
      </c>
      <c r="F1072" s="282" t="s">
        <v>314</v>
      </c>
      <c r="G1072" s="626" t="s">
        <v>524</v>
      </c>
      <c r="I1072" s="515" t="s">
        <v>1595</v>
      </c>
    </row>
    <row r="1073" spans="1:9" x14ac:dyDescent="0.2">
      <c r="A1073" s="86" t="s">
        <v>6388</v>
      </c>
      <c r="B1073" s="763" t="s">
        <v>454</v>
      </c>
      <c r="C1073" s="86" t="s">
        <v>493</v>
      </c>
      <c r="D1073" s="86" t="s">
        <v>140</v>
      </c>
      <c r="E1073" s="86" t="s">
        <v>531</v>
      </c>
      <c r="F1073" s="282" t="s">
        <v>314</v>
      </c>
      <c r="G1073" s="42" t="s">
        <v>524</v>
      </c>
      <c r="I1073" s="515" t="s">
        <v>1596</v>
      </c>
    </row>
    <row r="1074" spans="1:9" x14ac:dyDescent="0.2">
      <c r="A1074" s="86" t="s">
        <v>6388</v>
      </c>
      <c r="B1074" s="763" t="s">
        <v>454</v>
      </c>
      <c r="C1074" s="86" t="s">
        <v>493</v>
      </c>
      <c r="D1074" s="86" t="s">
        <v>140</v>
      </c>
      <c r="E1074" s="86" t="s">
        <v>532</v>
      </c>
      <c r="F1074" s="282" t="s">
        <v>314</v>
      </c>
      <c r="G1074" s="42" t="s">
        <v>524</v>
      </c>
      <c r="I1074" s="515" t="s">
        <v>1597</v>
      </c>
    </row>
    <row r="1075" spans="1:9" x14ac:dyDescent="0.2">
      <c r="A1075" s="86" t="s">
        <v>6388</v>
      </c>
      <c r="B1075" s="763" t="s">
        <v>454</v>
      </c>
      <c r="C1075" s="86" t="s">
        <v>493</v>
      </c>
      <c r="D1075" s="86" t="s">
        <v>140</v>
      </c>
      <c r="E1075" s="86" t="s">
        <v>533</v>
      </c>
      <c r="F1075" s="282" t="s">
        <v>314</v>
      </c>
      <c r="G1075" s="42" t="s">
        <v>524</v>
      </c>
      <c r="I1075" s="515" t="s">
        <v>1598</v>
      </c>
    </row>
    <row r="1076" spans="1:9" x14ac:dyDescent="0.2">
      <c r="A1076" s="86" t="s">
        <v>6388</v>
      </c>
      <c r="B1076" s="763" t="s">
        <v>454</v>
      </c>
      <c r="C1076" s="86" t="s">
        <v>493</v>
      </c>
      <c r="D1076" s="86" t="s">
        <v>140</v>
      </c>
      <c r="E1076" s="86" t="s">
        <v>534</v>
      </c>
      <c r="F1076" s="282" t="s">
        <v>314</v>
      </c>
      <c r="G1076" s="42" t="s">
        <v>524</v>
      </c>
      <c r="I1076" s="515" t="s">
        <v>1599</v>
      </c>
    </row>
    <row r="1077" spans="1:9" x14ac:dyDescent="0.2">
      <c r="A1077" s="86" t="s">
        <v>6388</v>
      </c>
      <c r="B1077" s="763" t="s">
        <v>454</v>
      </c>
      <c r="C1077" s="86" t="s">
        <v>493</v>
      </c>
      <c r="D1077" s="86" t="s">
        <v>140</v>
      </c>
      <c r="E1077" s="86" t="s">
        <v>535</v>
      </c>
      <c r="F1077" s="282" t="s">
        <v>314</v>
      </c>
      <c r="G1077" s="42" t="s">
        <v>524</v>
      </c>
      <c r="I1077" s="515" t="s">
        <v>1600</v>
      </c>
    </row>
    <row r="1078" spans="1:9" x14ac:dyDescent="0.2">
      <c r="A1078" s="86" t="s">
        <v>6388</v>
      </c>
      <c r="B1078" s="763" t="s">
        <v>454</v>
      </c>
      <c r="C1078" s="86" t="s">
        <v>493</v>
      </c>
      <c r="D1078" s="86" t="s">
        <v>140</v>
      </c>
      <c r="E1078" s="86" t="s">
        <v>536</v>
      </c>
      <c r="F1078" s="282" t="s">
        <v>314</v>
      </c>
      <c r="G1078" s="42" t="s">
        <v>524</v>
      </c>
      <c r="I1078" s="515" t="s">
        <v>1601</v>
      </c>
    </row>
    <row r="1079" spans="1:9" x14ac:dyDescent="0.2">
      <c r="A1079" s="86" t="s">
        <v>6388</v>
      </c>
      <c r="B1079" s="763" t="s">
        <v>454</v>
      </c>
      <c r="C1079" s="86" t="s">
        <v>493</v>
      </c>
      <c r="D1079" s="86" t="s">
        <v>140</v>
      </c>
      <c r="E1079" s="86" t="s">
        <v>537</v>
      </c>
      <c r="F1079" s="282" t="s">
        <v>314</v>
      </c>
      <c r="G1079" s="42" t="s">
        <v>524</v>
      </c>
      <c r="I1079" s="515" t="s">
        <v>1602</v>
      </c>
    </row>
    <row r="1080" spans="1:9" x14ac:dyDescent="0.2">
      <c r="A1080" s="86" t="s">
        <v>6388</v>
      </c>
      <c r="B1080" s="763" t="s">
        <v>454</v>
      </c>
      <c r="C1080" s="86" t="s">
        <v>493</v>
      </c>
      <c r="D1080" s="86" t="s">
        <v>140</v>
      </c>
      <c r="E1080" s="86" t="s">
        <v>538</v>
      </c>
      <c r="F1080" s="282" t="s">
        <v>314</v>
      </c>
      <c r="G1080" s="42" t="s">
        <v>524</v>
      </c>
      <c r="I1080" s="515" t="s">
        <v>1603</v>
      </c>
    </row>
    <row r="1081" spans="1:9" x14ac:dyDescent="0.2">
      <c r="A1081" s="86" t="s">
        <v>6388</v>
      </c>
      <c r="B1081" s="763" t="s">
        <v>454</v>
      </c>
      <c r="C1081" s="86" t="s">
        <v>493</v>
      </c>
      <c r="D1081" s="86" t="s">
        <v>140</v>
      </c>
      <c r="E1081" s="86" t="s">
        <v>539</v>
      </c>
      <c r="F1081" s="282" t="s">
        <v>314</v>
      </c>
      <c r="G1081" s="42" t="s">
        <v>524</v>
      </c>
      <c r="I1081" s="515" t="s">
        <v>1604</v>
      </c>
    </row>
    <row r="1082" spans="1:9" x14ac:dyDescent="0.2">
      <c r="A1082" s="86" t="s">
        <v>6388</v>
      </c>
      <c r="B1082" s="763" t="s">
        <v>454</v>
      </c>
      <c r="C1082" s="86" t="s">
        <v>493</v>
      </c>
      <c r="D1082" s="86" t="s">
        <v>140</v>
      </c>
      <c r="E1082" s="86" t="s">
        <v>540</v>
      </c>
      <c r="F1082" s="282" t="s">
        <v>314</v>
      </c>
      <c r="G1082" s="42" t="s">
        <v>524</v>
      </c>
      <c r="I1082" s="515" t="s">
        <v>1605</v>
      </c>
    </row>
    <row r="1083" spans="1:9" x14ac:dyDescent="0.2">
      <c r="A1083" s="86" t="s">
        <v>6388</v>
      </c>
      <c r="B1083" s="763" t="s">
        <v>454</v>
      </c>
      <c r="C1083" s="86" t="s">
        <v>493</v>
      </c>
      <c r="D1083" s="86" t="s">
        <v>140</v>
      </c>
      <c r="E1083" s="86" t="s">
        <v>541</v>
      </c>
      <c r="F1083" s="282" t="s">
        <v>314</v>
      </c>
      <c r="G1083" s="42" t="s">
        <v>524</v>
      </c>
      <c r="I1083" s="515" t="s">
        <v>1606</v>
      </c>
    </row>
    <row r="1084" spans="1:9" x14ac:dyDescent="0.2">
      <c r="A1084" s="86" t="s">
        <v>6388</v>
      </c>
      <c r="B1084" s="763" t="s">
        <v>454</v>
      </c>
      <c r="C1084" s="86" t="s">
        <v>493</v>
      </c>
      <c r="D1084" s="86" t="s">
        <v>140</v>
      </c>
      <c r="E1084" s="86" t="s">
        <v>542</v>
      </c>
      <c r="F1084" s="282" t="s">
        <v>314</v>
      </c>
      <c r="G1084" s="42" t="s">
        <v>524</v>
      </c>
      <c r="I1084" s="515" t="s">
        <v>1607</v>
      </c>
    </row>
    <row r="1085" spans="1:9" x14ac:dyDescent="0.2">
      <c r="A1085" s="86" t="s">
        <v>6388</v>
      </c>
      <c r="B1085" s="763" t="s">
        <v>454</v>
      </c>
      <c r="C1085" s="86" t="s">
        <v>493</v>
      </c>
      <c r="D1085" s="86" t="s">
        <v>140</v>
      </c>
      <c r="E1085" s="86" t="s">
        <v>543</v>
      </c>
      <c r="F1085" s="282" t="s">
        <v>314</v>
      </c>
      <c r="G1085" s="42" t="s">
        <v>524</v>
      </c>
      <c r="I1085" s="515" t="s">
        <v>1608</v>
      </c>
    </row>
    <row r="1086" spans="1:9" x14ac:dyDescent="0.2">
      <c r="A1086" s="86" t="s">
        <v>6388</v>
      </c>
      <c r="B1086" s="763" t="s">
        <v>454</v>
      </c>
      <c r="C1086" s="86" t="s">
        <v>493</v>
      </c>
      <c r="D1086" s="86" t="s">
        <v>140</v>
      </c>
      <c r="E1086" s="86" t="s">
        <v>544</v>
      </c>
      <c r="F1086" s="282" t="s">
        <v>314</v>
      </c>
      <c r="G1086" s="42" t="s">
        <v>524</v>
      </c>
      <c r="I1086" s="515" t="s">
        <v>1609</v>
      </c>
    </row>
    <row r="1087" spans="1:9" x14ac:dyDescent="0.2">
      <c r="A1087" s="86" t="s">
        <v>6388</v>
      </c>
      <c r="B1087" s="763" t="s">
        <v>454</v>
      </c>
      <c r="C1087" s="86" t="s">
        <v>493</v>
      </c>
      <c r="D1087" s="86" t="s">
        <v>140</v>
      </c>
      <c r="E1087" s="86" t="s">
        <v>545</v>
      </c>
      <c r="F1087" s="282" t="s">
        <v>314</v>
      </c>
      <c r="G1087" s="42" t="s">
        <v>524</v>
      </c>
      <c r="I1087" s="515" t="s">
        <v>1610</v>
      </c>
    </row>
    <row r="1088" spans="1:9" x14ac:dyDescent="0.2">
      <c r="A1088" s="86" t="s">
        <v>6388</v>
      </c>
      <c r="B1088" s="763" t="s">
        <v>454</v>
      </c>
      <c r="C1088" s="86" t="s">
        <v>493</v>
      </c>
      <c r="D1088" s="86" t="s">
        <v>140</v>
      </c>
      <c r="E1088" s="86" t="s">
        <v>546</v>
      </c>
      <c r="F1088" s="282" t="s">
        <v>314</v>
      </c>
      <c r="G1088" s="42" t="s">
        <v>524</v>
      </c>
      <c r="I1088" s="515" t="s">
        <v>1611</v>
      </c>
    </row>
    <row r="1089" spans="1:9" x14ac:dyDescent="0.2">
      <c r="A1089" s="86" t="s">
        <v>6388</v>
      </c>
      <c r="B1089" s="763" t="s">
        <v>454</v>
      </c>
      <c r="C1089" s="86" t="s">
        <v>493</v>
      </c>
      <c r="D1089" s="86" t="s">
        <v>140</v>
      </c>
      <c r="E1089" s="86" t="s">
        <v>547</v>
      </c>
      <c r="F1089" s="282" t="s">
        <v>314</v>
      </c>
      <c r="G1089" s="42" t="s">
        <v>524</v>
      </c>
      <c r="I1089" s="515" t="s">
        <v>1612</v>
      </c>
    </row>
    <row r="1090" spans="1:9" x14ac:dyDescent="0.2">
      <c r="A1090" s="86" t="s">
        <v>6388</v>
      </c>
      <c r="B1090" s="763" t="s">
        <v>454</v>
      </c>
      <c r="C1090" s="86" t="s">
        <v>493</v>
      </c>
      <c r="D1090" s="86" t="s">
        <v>140</v>
      </c>
      <c r="E1090" s="86" t="s">
        <v>548</v>
      </c>
      <c r="F1090" s="282" t="s">
        <v>314</v>
      </c>
      <c r="G1090" s="42" t="s">
        <v>524</v>
      </c>
      <c r="I1090" s="515" t="s">
        <v>1613</v>
      </c>
    </row>
    <row r="1091" spans="1:9" x14ac:dyDescent="0.2">
      <c r="A1091" s="86" t="s">
        <v>6388</v>
      </c>
      <c r="B1091" s="763" t="s">
        <v>454</v>
      </c>
      <c r="C1091" s="86" t="s">
        <v>493</v>
      </c>
      <c r="D1091" s="86" t="s">
        <v>140</v>
      </c>
      <c r="E1091" s="86" t="s">
        <v>549</v>
      </c>
      <c r="F1091" s="282" t="s">
        <v>314</v>
      </c>
      <c r="G1091" s="42" t="s">
        <v>524</v>
      </c>
      <c r="I1091" s="515" t="s">
        <v>1614</v>
      </c>
    </row>
    <row r="1092" spans="1:9" x14ac:dyDescent="0.2">
      <c r="A1092" s="86" t="s">
        <v>6388</v>
      </c>
      <c r="B1092" s="763" t="s">
        <v>454</v>
      </c>
      <c r="C1092" s="86" t="s">
        <v>493</v>
      </c>
      <c r="D1092" s="86" t="s">
        <v>140</v>
      </c>
      <c r="E1092" s="86" t="s">
        <v>550</v>
      </c>
      <c r="F1092" s="282" t="s">
        <v>314</v>
      </c>
      <c r="G1092" s="42" t="s">
        <v>524</v>
      </c>
      <c r="I1092" s="515" t="s">
        <v>1615</v>
      </c>
    </row>
    <row r="1093" spans="1:9" x14ac:dyDescent="0.2">
      <c r="A1093" s="86" t="s">
        <v>6388</v>
      </c>
      <c r="B1093" s="763" t="s">
        <v>454</v>
      </c>
      <c r="C1093" s="86" t="s">
        <v>493</v>
      </c>
      <c r="D1093" s="86" t="s">
        <v>140</v>
      </c>
      <c r="E1093" s="86" t="s">
        <v>551</v>
      </c>
      <c r="F1093" s="282" t="s">
        <v>314</v>
      </c>
      <c r="G1093" s="42" t="s">
        <v>524</v>
      </c>
      <c r="I1093" s="515" t="s">
        <v>1616</v>
      </c>
    </row>
    <row r="1094" spans="1:9" x14ac:dyDescent="0.2">
      <c r="A1094" s="86" t="s">
        <v>6388</v>
      </c>
      <c r="B1094" s="763" t="s">
        <v>454</v>
      </c>
      <c r="C1094" s="86" t="s">
        <v>493</v>
      </c>
      <c r="D1094" s="86" t="s">
        <v>140</v>
      </c>
      <c r="E1094" s="86" t="s">
        <v>552</v>
      </c>
      <c r="F1094" s="282" t="s">
        <v>314</v>
      </c>
      <c r="G1094" s="42" t="s">
        <v>524</v>
      </c>
      <c r="I1094" s="515" t="s">
        <v>1617</v>
      </c>
    </row>
    <row r="1095" spans="1:9" x14ac:dyDescent="0.2">
      <c r="A1095" s="86" t="s">
        <v>6388</v>
      </c>
      <c r="B1095" s="763" t="s">
        <v>454</v>
      </c>
      <c r="C1095" s="86" t="s">
        <v>493</v>
      </c>
      <c r="D1095" s="86" t="s">
        <v>140</v>
      </c>
      <c r="E1095" s="86" t="s">
        <v>553</v>
      </c>
      <c r="F1095" s="282" t="s">
        <v>314</v>
      </c>
      <c r="G1095" s="42" t="s">
        <v>524</v>
      </c>
      <c r="I1095" s="515" t="s">
        <v>1618</v>
      </c>
    </row>
    <row r="1096" spans="1:9" x14ac:dyDescent="0.2">
      <c r="A1096" s="86" t="s">
        <v>6388</v>
      </c>
      <c r="B1096" s="763" t="s">
        <v>454</v>
      </c>
      <c r="C1096" s="86" t="s">
        <v>493</v>
      </c>
      <c r="D1096" s="86" t="s">
        <v>140</v>
      </c>
      <c r="E1096" s="86" t="s">
        <v>554</v>
      </c>
      <c r="F1096" s="282" t="s">
        <v>314</v>
      </c>
      <c r="G1096" s="42" t="s">
        <v>524</v>
      </c>
      <c r="I1096" s="515" t="s">
        <v>1619</v>
      </c>
    </row>
    <row r="1097" spans="1:9" x14ac:dyDescent="0.2">
      <c r="A1097" s="86" t="s">
        <v>6388</v>
      </c>
      <c r="B1097" s="763" t="s">
        <v>454</v>
      </c>
      <c r="C1097" s="86" t="s">
        <v>493</v>
      </c>
      <c r="D1097" s="86" t="s">
        <v>140</v>
      </c>
      <c r="E1097" s="86" t="s">
        <v>555</v>
      </c>
      <c r="F1097" s="282" t="s">
        <v>314</v>
      </c>
      <c r="G1097" s="42" t="s">
        <v>524</v>
      </c>
      <c r="I1097" s="515" t="s">
        <v>1620</v>
      </c>
    </row>
    <row r="1098" spans="1:9" x14ac:dyDescent="0.2">
      <c r="A1098" s="86" t="s">
        <v>6388</v>
      </c>
      <c r="B1098" s="763" t="s">
        <v>454</v>
      </c>
      <c r="C1098" s="86" t="s">
        <v>493</v>
      </c>
      <c r="D1098" s="86" t="s">
        <v>140</v>
      </c>
      <c r="E1098" s="86" t="s">
        <v>556</v>
      </c>
      <c r="F1098" s="282" t="s">
        <v>314</v>
      </c>
      <c r="G1098" s="42" t="s">
        <v>524</v>
      </c>
      <c r="I1098" s="515" t="s">
        <v>1621</v>
      </c>
    </row>
    <row r="1099" spans="1:9" x14ac:dyDescent="0.2">
      <c r="A1099" s="86" t="s">
        <v>6388</v>
      </c>
      <c r="B1099" s="763" t="s">
        <v>454</v>
      </c>
      <c r="C1099" s="86" t="s">
        <v>493</v>
      </c>
      <c r="D1099" s="86" t="s">
        <v>140</v>
      </c>
      <c r="E1099" s="86" t="s">
        <v>557</v>
      </c>
      <c r="F1099" s="282" t="s">
        <v>314</v>
      </c>
      <c r="G1099" s="42" t="s">
        <v>524</v>
      </c>
      <c r="I1099" s="515" t="s">
        <v>1622</v>
      </c>
    </row>
    <row r="1100" spans="1:9" x14ac:dyDescent="0.2">
      <c r="A1100" s="86" t="s">
        <v>6388</v>
      </c>
      <c r="B1100" s="763" t="s">
        <v>454</v>
      </c>
      <c r="C1100" s="86" t="s">
        <v>493</v>
      </c>
      <c r="D1100" s="86" t="s">
        <v>140</v>
      </c>
      <c r="E1100" s="86" t="s">
        <v>558</v>
      </c>
      <c r="F1100" s="282" t="s">
        <v>314</v>
      </c>
      <c r="G1100" s="42" t="s">
        <v>524</v>
      </c>
      <c r="I1100" s="515" t="s">
        <v>1623</v>
      </c>
    </row>
    <row r="1101" spans="1:9" x14ac:dyDescent="0.2">
      <c r="A1101" s="86" t="s">
        <v>6388</v>
      </c>
      <c r="B1101" s="763" t="s">
        <v>454</v>
      </c>
      <c r="C1101" s="86" t="s">
        <v>493</v>
      </c>
      <c r="D1101" s="86" t="s">
        <v>140</v>
      </c>
      <c r="E1101" s="86" t="s">
        <v>559</v>
      </c>
      <c r="F1101" s="282" t="s">
        <v>314</v>
      </c>
      <c r="G1101" s="42" t="s">
        <v>524</v>
      </c>
      <c r="I1101" s="515" t="s">
        <v>1624</v>
      </c>
    </row>
    <row r="1102" spans="1:9" x14ac:dyDescent="0.2">
      <c r="A1102" s="86" t="s">
        <v>6388</v>
      </c>
      <c r="B1102" s="763" t="s">
        <v>454</v>
      </c>
      <c r="C1102" s="86" t="s">
        <v>493</v>
      </c>
      <c r="D1102" s="86" t="s">
        <v>140</v>
      </c>
      <c r="E1102" s="86" t="s">
        <v>560</v>
      </c>
      <c r="F1102" s="282" t="s">
        <v>314</v>
      </c>
      <c r="G1102" s="42" t="s">
        <v>524</v>
      </c>
      <c r="I1102" s="515" t="s">
        <v>1625</v>
      </c>
    </row>
    <row r="1103" spans="1:9" x14ac:dyDescent="0.2">
      <c r="A1103" s="86" t="s">
        <v>6388</v>
      </c>
      <c r="B1103" s="763" t="s">
        <v>454</v>
      </c>
      <c r="C1103" s="86" t="s">
        <v>493</v>
      </c>
      <c r="D1103" s="86" t="s">
        <v>140</v>
      </c>
      <c r="E1103" s="86" t="s">
        <v>561</v>
      </c>
      <c r="F1103" s="282" t="s">
        <v>314</v>
      </c>
      <c r="G1103" s="42" t="s">
        <v>524</v>
      </c>
      <c r="I1103" s="515" t="s">
        <v>1626</v>
      </c>
    </row>
    <row r="1104" spans="1:9" x14ac:dyDescent="0.2">
      <c r="A1104" s="86" t="s">
        <v>6388</v>
      </c>
      <c r="B1104" s="763" t="s">
        <v>454</v>
      </c>
      <c r="C1104" s="86" t="s">
        <v>493</v>
      </c>
      <c r="D1104" s="86" t="s">
        <v>140</v>
      </c>
      <c r="E1104" s="86" t="s">
        <v>562</v>
      </c>
      <c r="F1104" s="282" t="s">
        <v>314</v>
      </c>
      <c r="G1104" s="42" t="s">
        <v>524</v>
      </c>
      <c r="I1104" s="515" t="s">
        <v>1627</v>
      </c>
    </row>
    <row r="1105" spans="1:9" x14ac:dyDescent="0.2">
      <c r="A1105" s="86" t="s">
        <v>6388</v>
      </c>
      <c r="B1105" s="763" t="s">
        <v>454</v>
      </c>
      <c r="C1105" s="86" t="s">
        <v>493</v>
      </c>
      <c r="D1105" s="86" t="s">
        <v>140</v>
      </c>
      <c r="E1105" s="86" t="s">
        <v>563</v>
      </c>
      <c r="F1105" s="282" t="s">
        <v>314</v>
      </c>
      <c r="G1105" s="42" t="s">
        <v>524</v>
      </c>
      <c r="I1105" s="515" t="s">
        <v>1628</v>
      </c>
    </row>
    <row r="1106" spans="1:9" x14ac:dyDescent="0.2">
      <c r="A1106" s="86" t="s">
        <v>6388</v>
      </c>
      <c r="B1106" s="763" t="s">
        <v>454</v>
      </c>
      <c r="C1106" s="86" t="s">
        <v>493</v>
      </c>
      <c r="D1106" s="86" t="s">
        <v>140</v>
      </c>
      <c r="E1106" s="86" t="s">
        <v>564</v>
      </c>
      <c r="F1106" s="282" t="s">
        <v>314</v>
      </c>
      <c r="G1106" s="42" t="s">
        <v>524</v>
      </c>
      <c r="I1106" s="515" t="s">
        <v>1629</v>
      </c>
    </row>
    <row r="1107" spans="1:9" x14ac:dyDescent="0.2">
      <c r="A1107" s="86" t="s">
        <v>6388</v>
      </c>
      <c r="B1107" s="763" t="s">
        <v>454</v>
      </c>
      <c r="C1107" s="86" t="s">
        <v>493</v>
      </c>
      <c r="D1107" s="86" t="s">
        <v>140</v>
      </c>
      <c r="E1107" s="86" t="s">
        <v>565</v>
      </c>
      <c r="F1107" s="282" t="s">
        <v>314</v>
      </c>
      <c r="G1107" s="42" t="s">
        <v>524</v>
      </c>
      <c r="I1107" s="515" t="s">
        <v>1630</v>
      </c>
    </row>
    <row r="1108" spans="1:9" x14ac:dyDescent="0.2">
      <c r="A1108" s="86" t="s">
        <v>6388</v>
      </c>
      <c r="B1108" s="543" t="s">
        <v>454</v>
      </c>
      <c r="C1108" s="547" t="s">
        <v>493</v>
      </c>
      <c r="D1108" s="547" t="s">
        <v>140</v>
      </c>
      <c r="E1108" s="547" t="s">
        <v>566</v>
      </c>
      <c r="F1108" s="538" t="s">
        <v>314</v>
      </c>
      <c r="G1108" s="826" t="s">
        <v>524</v>
      </c>
      <c r="I1108" s="515" t="s">
        <v>1631</v>
      </c>
    </row>
    <row r="1109" spans="1:9" x14ac:dyDescent="0.2">
      <c r="A1109" s="86" t="s">
        <v>6388</v>
      </c>
      <c r="B1109" s="533" t="s">
        <v>454</v>
      </c>
      <c r="C1109" s="119" t="s">
        <v>493</v>
      </c>
      <c r="D1109" s="119" t="s">
        <v>141</v>
      </c>
      <c r="E1109" s="119" t="s">
        <v>141</v>
      </c>
      <c r="F1109" s="545" t="s">
        <v>487</v>
      </c>
      <c r="G1109" s="901" t="s">
        <v>48</v>
      </c>
      <c r="I1109" s="515" t="s">
        <v>1632</v>
      </c>
    </row>
    <row r="1110" spans="1:9" x14ac:dyDescent="0.2">
      <c r="A1110" s="86" t="s">
        <v>6388</v>
      </c>
      <c r="B1110" s="541" t="s">
        <v>454</v>
      </c>
      <c r="C1110" s="546" t="s">
        <v>493</v>
      </c>
      <c r="D1110" s="546" t="s">
        <v>141</v>
      </c>
      <c r="E1110" s="546" t="s">
        <v>185</v>
      </c>
      <c r="F1110" s="542" t="s">
        <v>325</v>
      </c>
      <c r="G1110" s="30" t="s">
        <v>48</v>
      </c>
      <c r="I1110" s="515" t="s">
        <v>1633</v>
      </c>
    </row>
    <row r="1111" spans="1:9" x14ac:dyDescent="0.2">
      <c r="A1111" s="86" t="s">
        <v>6388</v>
      </c>
      <c r="B1111" s="763" t="s">
        <v>454</v>
      </c>
      <c r="C1111" s="86" t="s">
        <v>493</v>
      </c>
      <c r="D1111" s="86" t="s">
        <v>141</v>
      </c>
      <c r="E1111" s="86" t="s">
        <v>527</v>
      </c>
      <c r="F1111" s="282" t="s">
        <v>325</v>
      </c>
      <c r="G1111" s="626" t="s">
        <v>48</v>
      </c>
      <c r="I1111" s="515" t="s">
        <v>1634</v>
      </c>
    </row>
    <row r="1112" spans="1:9" x14ac:dyDescent="0.2">
      <c r="A1112" s="86" t="s">
        <v>6388</v>
      </c>
      <c r="B1112" s="763" t="s">
        <v>454</v>
      </c>
      <c r="C1112" s="86" t="s">
        <v>493</v>
      </c>
      <c r="D1112" s="86" t="s">
        <v>141</v>
      </c>
      <c r="E1112" s="86" t="s">
        <v>528</v>
      </c>
      <c r="F1112" s="282" t="s">
        <v>325</v>
      </c>
      <c r="G1112" s="626" t="s">
        <v>48</v>
      </c>
      <c r="I1112" s="515" t="s">
        <v>1635</v>
      </c>
    </row>
    <row r="1113" spans="1:9" x14ac:dyDescent="0.2">
      <c r="A1113" s="86" t="s">
        <v>6388</v>
      </c>
      <c r="B1113" s="763" t="s">
        <v>454</v>
      </c>
      <c r="C1113" s="86" t="s">
        <v>493</v>
      </c>
      <c r="D1113" s="86" t="s">
        <v>141</v>
      </c>
      <c r="E1113" s="86" t="s">
        <v>529</v>
      </c>
      <c r="F1113" s="282" t="s">
        <v>325</v>
      </c>
      <c r="G1113" s="626" t="s">
        <v>48</v>
      </c>
      <c r="I1113" s="515" t="s">
        <v>1636</v>
      </c>
    </row>
    <row r="1114" spans="1:9" x14ac:dyDescent="0.2">
      <c r="A1114" s="86" t="s">
        <v>6388</v>
      </c>
      <c r="B1114" s="763" t="s">
        <v>454</v>
      </c>
      <c r="C1114" s="86" t="s">
        <v>493</v>
      </c>
      <c r="D1114" s="86" t="s">
        <v>141</v>
      </c>
      <c r="E1114" s="86" t="s">
        <v>530</v>
      </c>
      <c r="F1114" s="282" t="s">
        <v>325</v>
      </c>
      <c r="G1114" s="626" t="s">
        <v>48</v>
      </c>
      <c r="I1114" s="515" t="s">
        <v>1637</v>
      </c>
    </row>
    <row r="1115" spans="1:9" x14ac:dyDescent="0.2">
      <c r="A1115" s="86" t="s">
        <v>6388</v>
      </c>
      <c r="B1115" s="763" t="s">
        <v>454</v>
      </c>
      <c r="C1115" s="86" t="s">
        <v>493</v>
      </c>
      <c r="D1115" s="86" t="s">
        <v>141</v>
      </c>
      <c r="E1115" s="86" t="s">
        <v>531</v>
      </c>
      <c r="F1115" s="282" t="s">
        <v>325</v>
      </c>
      <c r="G1115" s="626" t="s">
        <v>48</v>
      </c>
      <c r="I1115" s="515" t="s">
        <v>1638</v>
      </c>
    </row>
    <row r="1116" spans="1:9" x14ac:dyDescent="0.2">
      <c r="A1116" s="86" t="s">
        <v>6388</v>
      </c>
      <c r="B1116" s="763" t="s">
        <v>454</v>
      </c>
      <c r="C1116" s="86" t="s">
        <v>493</v>
      </c>
      <c r="D1116" s="86" t="s">
        <v>141</v>
      </c>
      <c r="E1116" s="86" t="s">
        <v>532</v>
      </c>
      <c r="F1116" s="282" t="s">
        <v>325</v>
      </c>
      <c r="G1116" s="626" t="s">
        <v>48</v>
      </c>
      <c r="I1116" s="515" t="s">
        <v>1639</v>
      </c>
    </row>
    <row r="1117" spans="1:9" x14ac:dyDescent="0.2">
      <c r="A1117" s="86" t="s">
        <v>6388</v>
      </c>
      <c r="B1117" s="763" t="s">
        <v>454</v>
      </c>
      <c r="C1117" s="86" t="s">
        <v>493</v>
      </c>
      <c r="D1117" s="86" t="s">
        <v>141</v>
      </c>
      <c r="E1117" s="86" t="s">
        <v>533</v>
      </c>
      <c r="F1117" s="282" t="s">
        <v>325</v>
      </c>
      <c r="G1117" s="626" t="s">
        <v>48</v>
      </c>
      <c r="I1117" s="515" t="s">
        <v>1640</v>
      </c>
    </row>
    <row r="1118" spans="1:9" x14ac:dyDescent="0.2">
      <c r="A1118" s="86" t="s">
        <v>6388</v>
      </c>
      <c r="B1118" s="763" t="s">
        <v>454</v>
      </c>
      <c r="C1118" s="86" t="s">
        <v>493</v>
      </c>
      <c r="D1118" s="86" t="s">
        <v>141</v>
      </c>
      <c r="E1118" s="86" t="s">
        <v>534</v>
      </c>
      <c r="F1118" s="282" t="s">
        <v>325</v>
      </c>
      <c r="G1118" s="626" t="s">
        <v>48</v>
      </c>
      <c r="I1118" s="515" t="s">
        <v>1641</v>
      </c>
    </row>
    <row r="1119" spans="1:9" x14ac:dyDescent="0.2">
      <c r="A1119" s="86" t="s">
        <v>6388</v>
      </c>
      <c r="B1119" s="763" t="s">
        <v>454</v>
      </c>
      <c r="C1119" s="86" t="s">
        <v>493</v>
      </c>
      <c r="D1119" s="86" t="s">
        <v>141</v>
      </c>
      <c r="E1119" s="86" t="s">
        <v>535</v>
      </c>
      <c r="F1119" s="282" t="s">
        <v>325</v>
      </c>
      <c r="G1119" s="626" t="s">
        <v>48</v>
      </c>
      <c r="I1119" s="515" t="s">
        <v>1642</v>
      </c>
    </row>
    <row r="1120" spans="1:9" x14ac:dyDescent="0.2">
      <c r="A1120" s="86" t="s">
        <v>6388</v>
      </c>
      <c r="B1120" s="763" t="s">
        <v>454</v>
      </c>
      <c r="C1120" s="86" t="s">
        <v>493</v>
      </c>
      <c r="D1120" s="86" t="s">
        <v>141</v>
      </c>
      <c r="E1120" s="86" t="s">
        <v>536</v>
      </c>
      <c r="F1120" s="282" t="s">
        <v>325</v>
      </c>
      <c r="G1120" s="626" t="s">
        <v>48</v>
      </c>
      <c r="I1120" s="515" t="s">
        <v>1643</v>
      </c>
    </row>
    <row r="1121" spans="1:9" x14ac:dyDescent="0.2">
      <c r="A1121" s="86" t="s">
        <v>6388</v>
      </c>
      <c r="B1121" s="763" t="s">
        <v>454</v>
      </c>
      <c r="C1121" s="86" t="s">
        <v>493</v>
      </c>
      <c r="D1121" s="86" t="s">
        <v>141</v>
      </c>
      <c r="E1121" s="86" t="s">
        <v>537</v>
      </c>
      <c r="F1121" s="282" t="s">
        <v>325</v>
      </c>
      <c r="G1121" s="626" t="s">
        <v>48</v>
      </c>
      <c r="I1121" s="515" t="s">
        <v>1644</v>
      </c>
    </row>
    <row r="1122" spans="1:9" x14ac:dyDescent="0.2">
      <c r="A1122" s="86" t="s">
        <v>6388</v>
      </c>
      <c r="B1122" s="763" t="s">
        <v>454</v>
      </c>
      <c r="C1122" s="86" t="s">
        <v>493</v>
      </c>
      <c r="D1122" s="86" t="s">
        <v>141</v>
      </c>
      <c r="E1122" s="86" t="s">
        <v>538</v>
      </c>
      <c r="F1122" s="282" t="s">
        <v>325</v>
      </c>
      <c r="G1122" s="626" t="s">
        <v>48</v>
      </c>
      <c r="I1122" s="515" t="s">
        <v>1645</v>
      </c>
    </row>
    <row r="1123" spans="1:9" x14ac:dyDescent="0.2">
      <c r="A1123" s="86" t="s">
        <v>6388</v>
      </c>
      <c r="B1123" s="763" t="s">
        <v>454</v>
      </c>
      <c r="C1123" s="86" t="s">
        <v>493</v>
      </c>
      <c r="D1123" s="86" t="s">
        <v>141</v>
      </c>
      <c r="E1123" s="86" t="s">
        <v>539</v>
      </c>
      <c r="F1123" s="282" t="s">
        <v>325</v>
      </c>
      <c r="G1123" s="626" t="s">
        <v>48</v>
      </c>
      <c r="I1123" s="515" t="s">
        <v>1646</v>
      </c>
    </row>
    <row r="1124" spans="1:9" x14ac:dyDescent="0.2">
      <c r="A1124" s="86" t="s">
        <v>6388</v>
      </c>
      <c r="B1124" s="763" t="s">
        <v>454</v>
      </c>
      <c r="C1124" s="86" t="s">
        <v>493</v>
      </c>
      <c r="D1124" s="86" t="s">
        <v>141</v>
      </c>
      <c r="E1124" s="86" t="s">
        <v>540</v>
      </c>
      <c r="F1124" s="282" t="s">
        <v>325</v>
      </c>
      <c r="G1124" s="626" t="s">
        <v>48</v>
      </c>
      <c r="I1124" s="515" t="s">
        <v>1647</v>
      </c>
    </row>
    <row r="1125" spans="1:9" x14ac:dyDescent="0.2">
      <c r="A1125" s="86" t="s">
        <v>6388</v>
      </c>
      <c r="B1125" s="763" t="s">
        <v>454</v>
      </c>
      <c r="C1125" s="86" t="s">
        <v>493</v>
      </c>
      <c r="D1125" s="86" t="s">
        <v>141</v>
      </c>
      <c r="E1125" s="86" t="s">
        <v>541</v>
      </c>
      <c r="F1125" s="282" t="s">
        <v>325</v>
      </c>
      <c r="G1125" s="626" t="s">
        <v>48</v>
      </c>
      <c r="I1125" s="515" t="s">
        <v>1648</v>
      </c>
    </row>
    <row r="1126" spans="1:9" x14ac:dyDescent="0.2">
      <c r="A1126" s="86" t="s">
        <v>6388</v>
      </c>
      <c r="B1126" s="763" t="s">
        <v>454</v>
      </c>
      <c r="C1126" s="86" t="s">
        <v>493</v>
      </c>
      <c r="D1126" s="86" t="s">
        <v>141</v>
      </c>
      <c r="E1126" s="86" t="s">
        <v>542</v>
      </c>
      <c r="F1126" s="282" t="s">
        <v>325</v>
      </c>
      <c r="G1126" s="626" t="s">
        <v>48</v>
      </c>
      <c r="I1126" s="515" t="s">
        <v>1649</v>
      </c>
    </row>
    <row r="1127" spans="1:9" x14ac:dyDescent="0.2">
      <c r="A1127" s="86" t="s">
        <v>6388</v>
      </c>
      <c r="B1127" s="763" t="s">
        <v>454</v>
      </c>
      <c r="C1127" s="86" t="s">
        <v>493</v>
      </c>
      <c r="D1127" s="86" t="s">
        <v>141</v>
      </c>
      <c r="E1127" s="86" t="s">
        <v>543</v>
      </c>
      <c r="F1127" s="282" t="s">
        <v>325</v>
      </c>
      <c r="G1127" s="626" t="s">
        <v>48</v>
      </c>
      <c r="I1127" s="515" t="s">
        <v>1650</v>
      </c>
    </row>
    <row r="1128" spans="1:9" x14ac:dyDescent="0.2">
      <c r="A1128" s="86" t="s">
        <v>6388</v>
      </c>
      <c r="B1128" s="763" t="s">
        <v>454</v>
      </c>
      <c r="C1128" s="86" t="s">
        <v>493</v>
      </c>
      <c r="D1128" s="86" t="s">
        <v>141</v>
      </c>
      <c r="E1128" s="86" t="s">
        <v>544</v>
      </c>
      <c r="F1128" s="282" t="s">
        <v>325</v>
      </c>
      <c r="G1128" s="626" t="s">
        <v>48</v>
      </c>
      <c r="I1128" s="515" t="s">
        <v>1651</v>
      </c>
    </row>
    <row r="1129" spans="1:9" x14ac:dyDescent="0.2">
      <c r="A1129" s="86" t="s">
        <v>6388</v>
      </c>
      <c r="B1129" s="763" t="s">
        <v>454</v>
      </c>
      <c r="C1129" s="86" t="s">
        <v>493</v>
      </c>
      <c r="D1129" s="86" t="s">
        <v>141</v>
      </c>
      <c r="E1129" s="86" t="s">
        <v>545</v>
      </c>
      <c r="F1129" s="282" t="s">
        <v>325</v>
      </c>
      <c r="G1129" s="626" t="s">
        <v>48</v>
      </c>
      <c r="I1129" s="515" t="s">
        <v>1652</v>
      </c>
    </row>
    <row r="1130" spans="1:9" x14ac:dyDescent="0.2">
      <c r="A1130" s="86" t="s">
        <v>6388</v>
      </c>
      <c r="B1130" s="763" t="s">
        <v>454</v>
      </c>
      <c r="C1130" s="86" t="s">
        <v>493</v>
      </c>
      <c r="D1130" s="86" t="s">
        <v>141</v>
      </c>
      <c r="E1130" s="86" t="s">
        <v>546</v>
      </c>
      <c r="F1130" s="282" t="s">
        <v>325</v>
      </c>
      <c r="G1130" s="626" t="s">
        <v>48</v>
      </c>
      <c r="I1130" s="515" t="s">
        <v>1653</v>
      </c>
    </row>
    <row r="1131" spans="1:9" x14ac:dyDescent="0.2">
      <c r="A1131" s="86" t="s">
        <v>6388</v>
      </c>
      <c r="B1131" s="763" t="s">
        <v>454</v>
      </c>
      <c r="C1131" s="86" t="s">
        <v>493</v>
      </c>
      <c r="D1131" s="86" t="s">
        <v>141</v>
      </c>
      <c r="E1131" s="86" t="s">
        <v>547</v>
      </c>
      <c r="F1131" s="282" t="s">
        <v>325</v>
      </c>
      <c r="G1131" s="626" t="s">
        <v>48</v>
      </c>
      <c r="I1131" s="515" t="s">
        <v>1654</v>
      </c>
    </row>
    <row r="1132" spans="1:9" x14ac:dyDescent="0.2">
      <c r="A1132" s="86" t="s">
        <v>6388</v>
      </c>
      <c r="B1132" s="763" t="s">
        <v>454</v>
      </c>
      <c r="C1132" s="86" t="s">
        <v>493</v>
      </c>
      <c r="D1132" s="86" t="s">
        <v>141</v>
      </c>
      <c r="E1132" s="86" t="s">
        <v>548</v>
      </c>
      <c r="F1132" s="282" t="s">
        <v>325</v>
      </c>
      <c r="G1132" s="626" t="s">
        <v>48</v>
      </c>
      <c r="I1132" s="515" t="s">
        <v>1655</v>
      </c>
    </row>
    <row r="1133" spans="1:9" x14ac:dyDescent="0.2">
      <c r="A1133" s="86" t="s">
        <v>6388</v>
      </c>
      <c r="B1133" s="763" t="s">
        <v>454</v>
      </c>
      <c r="C1133" s="86" t="s">
        <v>493</v>
      </c>
      <c r="D1133" s="86" t="s">
        <v>141</v>
      </c>
      <c r="E1133" s="86" t="s">
        <v>549</v>
      </c>
      <c r="F1133" s="282" t="s">
        <v>325</v>
      </c>
      <c r="G1133" s="626" t="s">
        <v>48</v>
      </c>
      <c r="I1133" s="515" t="s">
        <v>1656</v>
      </c>
    </row>
    <row r="1134" spans="1:9" x14ac:dyDescent="0.2">
      <c r="A1134" s="86" t="s">
        <v>6388</v>
      </c>
      <c r="B1134" s="763" t="s">
        <v>454</v>
      </c>
      <c r="C1134" s="86" t="s">
        <v>493</v>
      </c>
      <c r="D1134" s="86" t="s">
        <v>141</v>
      </c>
      <c r="E1134" s="86" t="s">
        <v>550</v>
      </c>
      <c r="F1134" s="282" t="s">
        <v>325</v>
      </c>
      <c r="G1134" s="626" t="s">
        <v>48</v>
      </c>
      <c r="I1134" s="515" t="s">
        <v>1657</v>
      </c>
    </row>
    <row r="1135" spans="1:9" x14ac:dyDescent="0.2">
      <c r="A1135" s="86" t="s">
        <v>6388</v>
      </c>
      <c r="B1135" s="763" t="s">
        <v>454</v>
      </c>
      <c r="C1135" s="86" t="s">
        <v>493</v>
      </c>
      <c r="D1135" s="86" t="s">
        <v>141</v>
      </c>
      <c r="E1135" s="86" t="s">
        <v>551</v>
      </c>
      <c r="F1135" s="282" t="s">
        <v>325</v>
      </c>
      <c r="G1135" s="626" t="s">
        <v>48</v>
      </c>
      <c r="I1135" s="515" t="s">
        <v>1658</v>
      </c>
    </row>
    <row r="1136" spans="1:9" x14ac:dyDescent="0.2">
      <c r="A1136" s="86" t="s">
        <v>6388</v>
      </c>
      <c r="B1136" s="763" t="s">
        <v>454</v>
      </c>
      <c r="C1136" s="86" t="s">
        <v>493</v>
      </c>
      <c r="D1136" s="86" t="s">
        <v>141</v>
      </c>
      <c r="E1136" s="86" t="s">
        <v>552</v>
      </c>
      <c r="F1136" s="282" t="s">
        <v>325</v>
      </c>
      <c r="G1136" s="626" t="s">
        <v>48</v>
      </c>
      <c r="I1136" s="515" t="s">
        <v>1659</v>
      </c>
    </row>
    <row r="1137" spans="1:9" x14ac:dyDescent="0.2">
      <c r="A1137" s="86" t="s">
        <v>6388</v>
      </c>
      <c r="B1137" s="763" t="s">
        <v>454</v>
      </c>
      <c r="C1137" s="86" t="s">
        <v>493</v>
      </c>
      <c r="D1137" s="86" t="s">
        <v>141</v>
      </c>
      <c r="E1137" s="86" t="s">
        <v>553</v>
      </c>
      <c r="F1137" s="282" t="s">
        <v>325</v>
      </c>
      <c r="G1137" s="626" t="s">
        <v>48</v>
      </c>
      <c r="I1137" s="515" t="s">
        <v>1660</v>
      </c>
    </row>
    <row r="1138" spans="1:9" x14ac:dyDescent="0.2">
      <c r="A1138" s="86" t="s">
        <v>6388</v>
      </c>
      <c r="B1138" s="763" t="s">
        <v>454</v>
      </c>
      <c r="C1138" s="86" t="s">
        <v>493</v>
      </c>
      <c r="D1138" s="86" t="s">
        <v>141</v>
      </c>
      <c r="E1138" s="86" t="s">
        <v>554</v>
      </c>
      <c r="F1138" s="282" t="s">
        <v>325</v>
      </c>
      <c r="G1138" s="626" t="s">
        <v>48</v>
      </c>
      <c r="I1138" s="515" t="s">
        <v>1661</v>
      </c>
    </row>
    <row r="1139" spans="1:9" x14ac:dyDescent="0.2">
      <c r="A1139" s="86" t="s">
        <v>6388</v>
      </c>
      <c r="B1139" s="763" t="s">
        <v>454</v>
      </c>
      <c r="C1139" s="86" t="s">
        <v>493</v>
      </c>
      <c r="D1139" s="86" t="s">
        <v>141</v>
      </c>
      <c r="E1139" s="86" t="s">
        <v>555</v>
      </c>
      <c r="F1139" s="282" t="s">
        <v>325</v>
      </c>
      <c r="G1139" s="626" t="s">
        <v>48</v>
      </c>
      <c r="I1139" s="515" t="s">
        <v>1662</v>
      </c>
    </row>
    <row r="1140" spans="1:9" x14ac:dyDescent="0.2">
      <c r="A1140" s="86" t="s">
        <v>6388</v>
      </c>
      <c r="B1140" s="763" t="s">
        <v>454</v>
      </c>
      <c r="C1140" s="86" t="s">
        <v>493</v>
      </c>
      <c r="D1140" s="86" t="s">
        <v>141</v>
      </c>
      <c r="E1140" s="86" t="s">
        <v>556</v>
      </c>
      <c r="F1140" s="282" t="s">
        <v>325</v>
      </c>
      <c r="G1140" s="626" t="s">
        <v>48</v>
      </c>
      <c r="I1140" s="515" t="s">
        <v>1663</v>
      </c>
    </row>
    <row r="1141" spans="1:9" x14ac:dyDescent="0.2">
      <c r="A1141" s="86" t="s">
        <v>6388</v>
      </c>
      <c r="B1141" s="763" t="s">
        <v>454</v>
      </c>
      <c r="C1141" s="86" t="s">
        <v>493</v>
      </c>
      <c r="D1141" s="86" t="s">
        <v>141</v>
      </c>
      <c r="E1141" s="86" t="s">
        <v>557</v>
      </c>
      <c r="F1141" s="282" t="s">
        <v>325</v>
      </c>
      <c r="G1141" s="626" t="s">
        <v>48</v>
      </c>
      <c r="I1141" s="515" t="s">
        <v>1664</v>
      </c>
    </row>
    <row r="1142" spans="1:9" x14ac:dyDescent="0.2">
      <c r="A1142" s="86" t="s">
        <v>6388</v>
      </c>
      <c r="B1142" s="763" t="s">
        <v>454</v>
      </c>
      <c r="C1142" s="86" t="s">
        <v>493</v>
      </c>
      <c r="D1142" s="86" t="s">
        <v>141</v>
      </c>
      <c r="E1142" s="86" t="s">
        <v>558</v>
      </c>
      <c r="F1142" s="282" t="s">
        <v>325</v>
      </c>
      <c r="G1142" s="626" t="s">
        <v>48</v>
      </c>
      <c r="I1142" s="515" t="s">
        <v>1665</v>
      </c>
    </row>
    <row r="1143" spans="1:9" x14ac:dyDescent="0.2">
      <c r="A1143" s="86" t="s">
        <v>6388</v>
      </c>
      <c r="B1143" s="763" t="s">
        <v>454</v>
      </c>
      <c r="C1143" s="86" t="s">
        <v>493</v>
      </c>
      <c r="D1143" s="86" t="s">
        <v>141</v>
      </c>
      <c r="E1143" s="86" t="s">
        <v>559</v>
      </c>
      <c r="F1143" s="282" t="s">
        <v>325</v>
      </c>
      <c r="G1143" s="626" t="s">
        <v>48</v>
      </c>
      <c r="I1143" s="515" t="s">
        <v>1666</v>
      </c>
    </row>
    <row r="1144" spans="1:9" x14ac:dyDescent="0.2">
      <c r="A1144" s="86" t="s">
        <v>6388</v>
      </c>
      <c r="B1144" s="763" t="s">
        <v>454</v>
      </c>
      <c r="C1144" s="86" t="s">
        <v>493</v>
      </c>
      <c r="D1144" s="86" t="s">
        <v>141</v>
      </c>
      <c r="E1144" s="86" t="s">
        <v>560</v>
      </c>
      <c r="F1144" s="282" t="s">
        <v>325</v>
      </c>
      <c r="G1144" s="626" t="s">
        <v>48</v>
      </c>
      <c r="I1144" s="515" t="s">
        <v>1667</v>
      </c>
    </row>
    <row r="1145" spans="1:9" x14ac:dyDescent="0.2">
      <c r="A1145" s="86" t="s">
        <v>6388</v>
      </c>
      <c r="B1145" s="763" t="s">
        <v>454</v>
      </c>
      <c r="C1145" s="86" t="s">
        <v>493</v>
      </c>
      <c r="D1145" s="86" t="s">
        <v>141</v>
      </c>
      <c r="E1145" s="86" t="s">
        <v>561</v>
      </c>
      <c r="F1145" s="282" t="s">
        <v>325</v>
      </c>
      <c r="G1145" s="626" t="s">
        <v>48</v>
      </c>
      <c r="I1145" s="515" t="s">
        <v>1668</v>
      </c>
    </row>
    <row r="1146" spans="1:9" x14ac:dyDescent="0.2">
      <c r="A1146" s="86" t="s">
        <v>6388</v>
      </c>
      <c r="B1146" s="763" t="s">
        <v>454</v>
      </c>
      <c r="C1146" s="86" t="s">
        <v>493</v>
      </c>
      <c r="D1146" s="86" t="s">
        <v>141</v>
      </c>
      <c r="E1146" s="86" t="s">
        <v>562</v>
      </c>
      <c r="F1146" s="282" t="s">
        <v>325</v>
      </c>
      <c r="G1146" s="626" t="s">
        <v>48</v>
      </c>
      <c r="I1146" s="515" t="s">
        <v>1669</v>
      </c>
    </row>
    <row r="1147" spans="1:9" x14ac:dyDescent="0.2">
      <c r="A1147" s="86" t="s">
        <v>6388</v>
      </c>
      <c r="B1147" s="763" t="s">
        <v>454</v>
      </c>
      <c r="C1147" s="86" t="s">
        <v>493</v>
      </c>
      <c r="D1147" s="86" t="s">
        <v>141</v>
      </c>
      <c r="E1147" s="86" t="s">
        <v>563</v>
      </c>
      <c r="F1147" s="282" t="s">
        <v>325</v>
      </c>
      <c r="G1147" s="626" t="s">
        <v>48</v>
      </c>
      <c r="I1147" s="515" t="s">
        <v>1670</v>
      </c>
    </row>
    <row r="1148" spans="1:9" x14ac:dyDescent="0.2">
      <c r="A1148" s="86" t="s">
        <v>6388</v>
      </c>
      <c r="B1148" s="763" t="s">
        <v>454</v>
      </c>
      <c r="C1148" s="86" t="s">
        <v>493</v>
      </c>
      <c r="D1148" s="86" t="s">
        <v>141</v>
      </c>
      <c r="E1148" s="86" t="s">
        <v>564</v>
      </c>
      <c r="F1148" s="282" t="s">
        <v>325</v>
      </c>
      <c r="G1148" s="626" t="s">
        <v>48</v>
      </c>
      <c r="I1148" s="515" t="s">
        <v>1671</v>
      </c>
    </row>
    <row r="1149" spans="1:9" x14ac:dyDescent="0.2">
      <c r="A1149" s="86" t="s">
        <v>6388</v>
      </c>
      <c r="B1149" s="763" t="s">
        <v>454</v>
      </c>
      <c r="C1149" s="86" t="s">
        <v>493</v>
      </c>
      <c r="D1149" s="86" t="s">
        <v>141</v>
      </c>
      <c r="E1149" s="86" t="s">
        <v>565</v>
      </c>
      <c r="F1149" s="282" t="s">
        <v>325</v>
      </c>
      <c r="G1149" s="626" t="s">
        <v>48</v>
      </c>
      <c r="I1149" s="515" t="s">
        <v>1672</v>
      </c>
    </row>
    <row r="1150" spans="1:9" x14ac:dyDescent="0.2">
      <c r="A1150" s="86" t="s">
        <v>6388</v>
      </c>
      <c r="B1150" s="543" t="s">
        <v>454</v>
      </c>
      <c r="C1150" s="547" t="s">
        <v>493</v>
      </c>
      <c r="D1150" s="547" t="s">
        <v>141</v>
      </c>
      <c r="E1150" s="547" t="s">
        <v>566</v>
      </c>
      <c r="F1150" s="538" t="s">
        <v>325</v>
      </c>
      <c r="G1150" s="827" t="s">
        <v>48</v>
      </c>
      <c r="I1150" s="515" t="s">
        <v>1673</v>
      </c>
    </row>
    <row r="1151" spans="1:9" x14ac:dyDescent="0.2">
      <c r="A1151" s="86" t="s">
        <v>6388</v>
      </c>
      <c r="B1151" s="541" t="s">
        <v>454</v>
      </c>
      <c r="C1151" s="546" t="s">
        <v>493</v>
      </c>
      <c r="D1151" s="546" t="s">
        <v>141</v>
      </c>
      <c r="E1151" s="546" t="s">
        <v>185</v>
      </c>
      <c r="F1151" s="542" t="s">
        <v>317</v>
      </c>
      <c r="G1151" s="885" t="s">
        <v>524</v>
      </c>
      <c r="I1151" s="515" t="s">
        <v>1674</v>
      </c>
    </row>
    <row r="1152" spans="1:9" x14ac:dyDescent="0.2">
      <c r="A1152" s="86" t="s">
        <v>6388</v>
      </c>
      <c r="B1152" s="763" t="s">
        <v>454</v>
      </c>
      <c r="C1152" s="86" t="s">
        <v>493</v>
      </c>
      <c r="D1152" s="86" t="s">
        <v>141</v>
      </c>
      <c r="E1152" s="86" t="s">
        <v>527</v>
      </c>
      <c r="F1152" s="282" t="s">
        <v>317</v>
      </c>
      <c r="G1152" s="42" t="s">
        <v>524</v>
      </c>
      <c r="I1152" s="515" t="s">
        <v>1675</v>
      </c>
    </row>
    <row r="1153" spans="1:9" x14ac:dyDescent="0.2">
      <c r="A1153" s="86" t="s">
        <v>6388</v>
      </c>
      <c r="B1153" s="763" t="s">
        <v>454</v>
      </c>
      <c r="C1153" s="86" t="s">
        <v>493</v>
      </c>
      <c r="D1153" s="86" t="s">
        <v>141</v>
      </c>
      <c r="E1153" s="86" t="s">
        <v>528</v>
      </c>
      <c r="F1153" s="282" t="s">
        <v>317</v>
      </c>
      <c r="G1153" s="42" t="s">
        <v>524</v>
      </c>
      <c r="I1153" s="515" t="s">
        <v>1676</v>
      </c>
    </row>
    <row r="1154" spans="1:9" x14ac:dyDescent="0.2">
      <c r="A1154" s="86" t="s">
        <v>6388</v>
      </c>
      <c r="B1154" s="763" t="s">
        <v>454</v>
      </c>
      <c r="C1154" s="86" t="s">
        <v>493</v>
      </c>
      <c r="D1154" s="86" t="s">
        <v>141</v>
      </c>
      <c r="E1154" s="86" t="s">
        <v>529</v>
      </c>
      <c r="F1154" s="282" t="s">
        <v>317</v>
      </c>
      <c r="G1154" s="42" t="s">
        <v>524</v>
      </c>
      <c r="I1154" s="515" t="s">
        <v>1677</v>
      </c>
    </row>
    <row r="1155" spans="1:9" x14ac:dyDescent="0.2">
      <c r="A1155" s="86" t="s">
        <v>6388</v>
      </c>
      <c r="B1155" s="763" t="s">
        <v>454</v>
      </c>
      <c r="C1155" s="86" t="s">
        <v>493</v>
      </c>
      <c r="D1155" s="86" t="s">
        <v>141</v>
      </c>
      <c r="E1155" s="86" t="s">
        <v>530</v>
      </c>
      <c r="F1155" s="282" t="s">
        <v>317</v>
      </c>
      <c r="G1155" s="42" t="s">
        <v>524</v>
      </c>
      <c r="I1155" s="515" t="s">
        <v>1678</v>
      </c>
    </row>
    <row r="1156" spans="1:9" x14ac:dyDescent="0.2">
      <c r="A1156" s="86" t="s">
        <v>6388</v>
      </c>
      <c r="B1156" s="763" t="s">
        <v>454</v>
      </c>
      <c r="C1156" s="86" t="s">
        <v>493</v>
      </c>
      <c r="D1156" s="86" t="s">
        <v>141</v>
      </c>
      <c r="E1156" s="86" t="s">
        <v>531</v>
      </c>
      <c r="F1156" s="282" t="s">
        <v>317</v>
      </c>
      <c r="G1156" s="42" t="s">
        <v>524</v>
      </c>
      <c r="I1156" s="515" t="s">
        <v>1679</v>
      </c>
    </row>
    <row r="1157" spans="1:9" x14ac:dyDescent="0.2">
      <c r="A1157" s="86" t="s">
        <v>6388</v>
      </c>
      <c r="B1157" s="763" t="s">
        <v>454</v>
      </c>
      <c r="C1157" s="86" t="s">
        <v>493</v>
      </c>
      <c r="D1157" s="86" t="s">
        <v>141</v>
      </c>
      <c r="E1157" s="86" t="s">
        <v>532</v>
      </c>
      <c r="F1157" s="282" t="s">
        <v>317</v>
      </c>
      <c r="G1157" s="42" t="s">
        <v>524</v>
      </c>
      <c r="I1157" s="515" t="s">
        <v>1680</v>
      </c>
    </row>
    <row r="1158" spans="1:9" x14ac:dyDescent="0.2">
      <c r="A1158" s="86" t="s">
        <v>6388</v>
      </c>
      <c r="B1158" s="763" t="s">
        <v>454</v>
      </c>
      <c r="C1158" s="86" t="s">
        <v>493</v>
      </c>
      <c r="D1158" s="86" t="s">
        <v>141</v>
      </c>
      <c r="E1158" s="86" t="s">
        <v>533</v>
      </c>
      <c r="F1158" s="282" t="s">
        <v>317</v>
      </c>
      <c r="G1158" s="42" t="s">
        <v>524</v>
      </c>
      <c r="I1158" s="515" t="s">
        <v>1681</v>
      </c>
    </row>
    <row r="1159" spans="1:9" x14ac:dyDescent="0.2">
      <c r="A1159" s="86" t="s">
        <v>6388</v>
      </c>
      <c r="B1159" s="763" t="s">
        <v>454</v>
      </c>
      <c r="C1159" s="86" t="s">
        <v>493</v>
      </c>
      <c r="D1159" s="86" t="s">
        <v>141</v>
      </c>
      <c r="E1159" s="86" t="s">
        <v>534</v>
      </c>
      <c r="F1159" s="282" t="s">
        <v>317</v>
      </c>
      <c r="G1159" s="42" t="s">
        <v>524</v>
      </c>
      <c r="I1159" s="515" t="s">
        <v>1682</v>
      </c>
    </row>
    <row r="1160" spans="1:9" x14ac:dyDescent="0.2">
      <c r="A1160" s="86" t="s">
        <v>6388</v>
      </c>
      <c r="B1160" s="763" t="s">
        <v>454</v>
      </c>
      <c r="C1160" s="86" t="s">
        <v>493</v>
      </c>
      <c r="D1160" s="86" t="s">
        <v>141</v>
      </c>
      <c r="E1160" s="86" t="s">
        <v>535</v>
      </c>
      <c r="F1160" s="282" t="s">
        <v>317</v>
      </c>
      <c r="G1160" s="42" t="s">
        <v>524</v>
      </c>
      <c r="I1160" s="515" t="s">
        <v>1683</v>
      </c>
    </row>
    <row r="1161" spans="1:9" x14ac:dyDescent="0.2">
      <c r="A1161" s="86" t="s">
        <v>6388</v>
      </c>
      <c r="B1161" s="763" t="s">
        <v>454</v>
      </c>
      <c r="C1161" s="86" t="s">
        <v>493</v>
      </c>
      <c r="D1161" s="86" t="s">
        <v>141</v>
      </c>
      <c r="E1161" s="86" t="s">
        <v>536</v>
      </c>
      <c r="F1161" s="282" t="s">
        <v>317</v>
      </c>
      <c r="G1161" s="42" t="s">
        <v>524</v>
      </c>
      <c r="I1161" s="515" t="s">
        <v>1684</v>
      </c>
    </row>
    <row r="1162" spans="1:9" x14ac:dyDescent="0.2">
      <c r="A1162" s="86" t="s">
        <v>6388</v>
      </c>
      <c r="B1162" s="763" t="s">
        <v>454</v>
      </c>
      <c r="C1162" s="86" t="s">
        <v>493</v>
      </c>
      <c r="D1162" s="86" t="s">
        <v>141</v>
      </c>
      <c r="E1162" s="86" t="s">
        <v>537</v>
      </c>
      <c r="F1162" s="282" t="s">
        <v>317</v>
      </c>
      <c r="G1162" s="42" t="s">
        <v>524</v>
      </c>
      <c r="I1162" s="515" t="s">
        <v>1685</v>
      </c>
    </row>
    <row r="1163" spans="1:9" x14ac:dyDescent="0.2">
      <c r="A1163" s="86" t="s">
        <v>6388</v>
      </c>
      <c r="B1163" s="763" t="s">
        <v>454</v>
      </c>
      <c r="C1163" s="86" t="s">
        <v>493</v>
      </c>
      <c r="D1163" s="86" t="s">
        <v>141</v>
      </c>
      <c r="E1163" s="86" t="s">
        <v>538</v>
      </c>
      <c r="F1163" s="282" t="s">
        <v>317</v>
      </c>
      <c r="G1163" s="42" t="s">
        <v>524</v>
      </c>
      <c r="I1163" s="515" t="s">
        <v>1686</v>
      </c>
    </row>
    <row r="1164" spans="1:9" x14ac:dyDescent="0.2">
      <c r="A1164" s="86" t="s">
        <v>6388</v>
      </c>
      <c r="B1164" s="763" t="s">
        <v>454</v>
      </c>
      <c r="C1164" s="86" t="s">
        <v>493</v>
      </c>
      <c r="D1164" s="86" t="s">
        <v>141</v>
      </c>
      <c r="E1164" s="86" t="s">
        <v>539</v>
      </c>
      <c r="F1164" s="282" t="s">
        <v>317</v>
      </c>
      <c r="G1164" s="42" t="s">
        <v>524</v>
      </c>
      <c r="I1164" s="515" t="s">
        <v>1687</v>
      </c>
    </row>
    <row r="1165" spans="1:9" x14ac:dyDescent="0.2">
      <c r="A1165" s="86" t="s">
        <v>6388</v>
      </c>
      <c r="B1165" s="763" t="s">
        <v>454</v>
      </c>
      <c r="C1165" s="86" t="s">
        <v>493</v>
      </c>
      <c r="D1165" s="86" t="s">
        <v>141</v>
      </c>
      <c r="E1165" s="86" t="s">
        <v>540</v>
      </c>
      <c r="F1165" s="282" t="s">
        <v>317</v>
      </c>
      <c r="G1165" s="42" t="s">
        <v>524</v>
      </c>
      <c r="I1165" s="515" t="s">
        <v>1688</v>
      </c>
    </row>
    <row r="1166" spans="1:9" x14ac:dyDescent="0.2">
      <c r="A1166" s="86" t="s">
        <v>6388</v>
      </c>
      <c r="B1166" s="763" t="s">
        <v>454</v>
      </c>
      <c r="C1166" s="86" t="s">
        <v>493</v>
      </c>
      <c r="D1166" s="86" t="s">
        <v>141</v>
      </c>
      <c r="E1166" s="86" t="s">
        <v>541</v>
      </c>
      <c r="F1166" s="282" t="s">
        <v>317</v>
      </c>
      <c r="G1166" s="42" t="s">
        <v>524</v>
      </c>
      <c r="I1166" s="515" t="s">
        <v>1689</v>
      </c>
    </row>
    <row r="1167" spans="1:9" x14ac:dyDescent="0.2">
      <c r="A1167" s="86" t="s">
        <v>6388</v>
      </c>
      <c r="B1167" s="763" t="s">
        <v>454</v>
      </c>
      <c r="C1167" s="86" t="s">
        <v>493</v>
      </c>
      <c r="D1167" s="86" t="s">
        <v>141</v>
      </c>
      <c r="E1167" s="86" t="s">
        <v>542</v>
      </c>
      <c r="F1167" s="282" t="s">
        <v>317</v>
      </c>
      <c r="G1167" s="42" t="s">
        <v>524</v>
      </c>
      <c r="I1167" s="515" t="s">
        <v>1690</v>
      </c>
    </row>
    <row r="1168" spans="1:9" x14ac:dyDescent="0.2">
      <c r="A1168" s="86" t="s">
        <v>6388</v>
      </c>
      <c r="B1168" s="763" t="s">
        <v>454</v>
      </c>
      <c r="C1168" s="86" t="s">
        <v>493</v>
      </c>
      <c r="D1168" s="86" t="s">
        <v>141</v>
      </c>
      <c r="E1168" s="86" t="s">
        <v>543</v>
      </c>
      <c r="F1168" s="282" t="s">
        <v>317</v>
      </c>
      <c r="G1168" s="42" t="s">
        <v>524</v>
      </c>
      <c r="I1168" s="515" t="s">
        <v>1691</v>
      </c>
    </row>
    <row r="1169" spans="1:9" x14ac:dyDescent="0.2">
      <c r="A1169" s="86" t="s">
        <v>6388</v>
      </c>
      <c r="B1169" s="763" t="s">
        <v>454</v>
      </c>
      <c r="C1169" s="86" t="s">
        <v>493</v>
      </c>
      <c r="D1169" s="86" t="s">
        <v>141</v>
      </c>
      <c r="E1169" s="86" t="s">
        <v>544</v>
      </c>
      <c r="F1169" s="282" t="s">
        <v>317</v>
      </c>
      <c r="G1169" s="42" t="s">
        <v>524</v>
      </c>
      <c r="I1169" s="515" t="s">
        <v>1692</v>
      </c>
    </row>
    <row r="1170" spans="1:9" x14ac:dyDescent="0.2">
      <c r="A1170" s="86" t="s">
        <v>6388</v>
      </c>
      <c r="B1170" s="763" t="s">
        <v>454</v>
      </c>
      <c r="C1170" s="86" t="s">
        <v>493</v>
      </c>
      <c r="D1170" s="86" t="s">
        <v>141</v>
      </c>
      <c r="E1170" s="86" t="s">
        <v>545</v>
      </c>
      <c r="F1170" s="282" t="s">
        <v>317</v>
      </c>
      <c r="G1170" s="42" t="s">
        <v>524</v>
      </c>
      <c r="I1170" s="515" t="s">
        <v>1693</v>
      </c>
    </row>
    <row r="1171" spans="1:9" x14ac:dyDescent="0.2">
      <c r="A1171" s="86" t="s">
        <v>6388</v>
      </c>
      <c r="B1171" s="763" t="s">
        <v>454</v>
      </c>
      <c r="C1171" s="86" t="s">
        <v>493</v>
      </c>
      <c r="D1171" s="86" t="s">
        <v>141</v>
      </c>
      <c r="E1171" s="86" t="s">
        <v>546</v>
      </c>
      <c r="F1171" s="282" t="s">
        <v>317</v>
      </c>
      <c r="G1171" s="42" t="s">
        <v>524</v>
      </c>
      <c r="I1171" s="515" t="s">
        <v>1694</v>
      </c>
    </row>
    <row r="1172" spans="1:9" x14ac:dyDescent="0.2">
      <c r="A1172" s="86" t="s">
        <v>6388</v>
      </c>
      <c r="B1172" s="763" t="s">
        <v>454</v>
      </c>
      <c r="C1172" s="86" t="s">
        <v>493</v>
      </c>
      <c r="D1172" s="86" t="s">
        <v>141</v>
      </c>
      <c r="E1172" s="86" t="s">
        <v>547</v>
      </c>
      <c r="F1172" s="282" t="s">
        <v>317</v>
      </c>
      <c r="G1172" s="42" t="s">
        <v>524</v>
      </c>
      <c r="I1172" s="515" t="s">
        <v>1695</v>
      </c>
    </row>
    <row r="1173" spans="1:9" x14ac:dyDescent="0.2">
      <c r="A1173" s="86" t="s">
        <v>6388</v>
      </c>
      <c r="B1173" s="763" t="s">
        <v>454</v>
      </c>
      <c r="C1173" s="86" t="s">
        <v>493</v>
      </c>
      <c r="D1173" s="86" t="s">
        <v>141</v>
      </c>
      <c r="E1173" s="86" t="s">
        <v>548</v>
      </c>
      <c r="F1173" s="282" t="s">
        <v>317</v>
      </c>
      <c r="G1173" s="42" t="s">
        <v>524</v>
      </c>
      <c r="I1173" s="515" t="s">
        <v>1696</v>
      </c>
    </row>
    <row r="1174" spans="1:9" x14ac:dyDescent="0.2">
      <c r="A1174" s="86" t="s">
        <v>6388</v>
      </c>
      <c r="B1174" s="763" t="s">
        <v>454</v>
      </c>
      <c r="C1174" s="86" t="s">
        <v>493</v>
      </c>
      <c r="D1174" s="86" t="s">
        <v>141</v>
      </c>
      <c r="E1174" s="86" t="s">
        <v>549</v>
      </c>
      <c r="F1174" s="282" t="s">
        <v>317</v>
      </c>
      <c r="G1174" s="42" t="s">
        <v>524</v>
      </c>
      <c r="I1174" s="515" t="s">
        <v>1697</v>
      </c>
    </row>
    <row r="1175" spans="1:9" x14ac:dyDescent="0.2">
      <c r="A1175" s="86" t="s">
        <v>6388</v>
      </c>
      <c r="B1175" s="763" t="s">
        <v>454</v>
      </c>
      <c r="C1175" s="86" t="s">
        <v>493</v>
      </c>
      <c r="D1175" s="86" t="s">
        <v>141</v>
      </c>
      <c r="E1175" s="86" t="s">
        <v>550</v>
      </c>
      <c r="F1175" s="282" t="s">
        <v>317</v>
      </c>
      <c r="G1175" s="42" t="s">
        <v>524</v>
      </c>
      <c r="I1175" s="515" t="s">
        <v>1698</v>
      </c>
    </row>
    <row r="1176" spans="1:9" x14ac:dyDescent="0.2">
      <c r="A1176" s="86" t="s">
        <v>6388</v>
      </c>
      <c r="B1176" s="763" t="s">
        <v>454</v>
      </c>
      <c r="C1176" s="86" t="s">
        <v>493</v>
      </c>
      <c r="D1176" s="86" t="s">
        <v>141</v>
      </c>
      <c r="E1176" s="86" t="s">
        <v>551</v>
      </c>
      <c r="F1176" s="282" t="s">
        <v>317</v>
      </c>
      <c r="G1176" s="42" t="s">
        <v>524</v>
      </c>
      <c r="I1176" s="515" t="s">
        <v>1699</v>
      </c>
    </row>
    <row r="1177" spans="1:9" x14ac:dyDescent="0.2">
      <c r="A1177" s="86" t="s">
        <v>6388</v>
      </c>
      <c r="B1177" s="763" t="s">
        <v>454</v>
      </c>
      <c r="C1177" s="86" t="s">
        <v>493</v>
      </c>
      <c r="D1177" s="86" t="s">
        <v>141</v>
      </c>
      <c r="E1177" s="86" t="s">
        <v>552</v>
      </c>
      <c r="F1177" s="282" t="s">
        <v>317</v>
      </c>
      <c r="G1177" s="42" t="s">
        <v>524</v>
      </c>
      <c r="I1177" s="515" t="s">
        <v>1700</v>
      </c>
    </row>
    <row r="1178" spans="1:9" x14ac:dyDescent="0.2">
      <c r="A1178" s="86" t="s">
        <v>6388</v>
      </c>
      <c r="B1178" s="763" t="s">
        <v>454</v>
      </c>
      <c r="C1178" s="86" t="s">
        <v>493</v>
      </c>
      <c r="D1178" s="86" t="s">
        <v>141</v>
      </c>
      <c r="E1178" s="86" t="s">
        <v>553</v>
      </c>
      <c r="F1178" s="282" t="s">
        <v>317</v>
      </c>
      <c r="G1178" s="42" t="s">
        <v>524</v>
      </c>
      <c r="I1178" s="515" t="s">
        <v>1701</v>
      </c>
    </row>
    <row r="1179" spans="1:9" x14ac:dyDescent="0.2">
      <c r="A1179" s="86" t="s">
        <v>6388</v>
      </c>
      <c r="B1179" s="763" t="s">
        <v>454</v>
      </c>
      <c r="C1179" s="86" t="s">
        <v>493</v>
      </c>
      <c r="D1179" s="86" t="s">
        <v>141</v>
      </c>
      <c r="E1179" s="86" t="s">
        <v>554</v>
      </c>
      <c r="F1179" s="282" t="s">
        <v>317</v>
      </c>
      <c r="G1179" s="42" t="s">
        <v>524</v>
      </c>
      <c r="I1179" s="515" t="s">
        <v>1702</v>
      </c>
    </row>
    <row r="1180" spans="1:9" x14ac:dyDescent="0.2">
      <c r="A1180" s="86" t="s">
        <v>6388</v>
      </c>
      <c r="B1180" s="763" t="s">
        <v>454</v>
      </c>
      <c r="C1180" s="86" t="s">
        <v>493</v>
      </c>
      <c r="D1180" s="86" t="s">
        <v>141</v>
      </c>
      <c r="E1180" s="86" t="s">
        <v>555</v>
      </c>
      <c r="F1180" s="282" t="s">
        <v>317</v>
      </c>
      <c r="G1180" s="42" t="s">
        <v>524</v>
      </c>
      <c r="I1180" s="515" t="s">
        <v>1703</v>
      </c>
    </row>
    <row r="1181" spans="1:9" x14ac:dyDescent="0.2">
      <c r="A1181" s="86" t="s">
        <v>6388</v>
      </c>
      <c r="B1181" s="763" t="s">
        <v>454</v>
      </c>
      <c r="C1181" s="86" t="s">
        <v>493</v>
      </c>
      <c r="D1181" s="86" t="s">
        <v>141</v>
      </c>
      <c r="E1181" s="86" t="s">
        <v>556</v>
      </c>
      <c r="F1181" s="282" t="s">
        <v>317</v>
      </c>
      <c r="G1181" s="42" t="s">
        <v>524</v>
      </c>
      <c r="I1181" s="515" t="s">
        <v>1704</v>
      </c>
    </row>
    <row r="1182" spans="1:9" x14ac:dyDescent="0.2">
      <c r="A1182" s="86" t="s">
        <v>6388</v>
      </c>
      <c r="B1182" s="763" t="s">
        <v>454</v>
      </c>
      <c r="C1182" s="86" t="s">
        <v>493</v>
      </c>
      <c r="D1182" s="86" t="s">
        <v>141</v>
      </c>
      <c r="E1182" s="86" t="s">
        <v>557</v>
      </c>
      <c r="F1182" s="282" t="s">
        <v>317</v>
      </c>
      <c r="G1182" s="42" t="s">
        <v>524</v>
      </c>
      <c r="I1182" s="515" t="s">
        <v>1705</v>
      </c>
    </row>
    <row r="1183" spans="1:9" x14ac:dyDescent="0.2">
      <c r="A1183" s="86" t="s">
        <v>6388</v>
      </c>
      <c r="B1183" s="763" t="s">
        <v>454</v>
      </c>
      <c r="C1183" s="86" t="s">
        <v>493</v>
      </c>
      <c r="D1183" s="86" t="s">
        <v>141</v>
      </c>
      <c r="E1183" s="86" t="s">
        <v>558</v>
      </c>
      <c r="F1183" s="282" t="s">
        <v>317</v>
      </c>
      <c r="G1183" s="42" t="s">
        <v>524</v>
      </c>
      <c r="I1183" s="515" t="s">
        <v>1706</v>
      </c>
    </row>
    <row r="1184" spans="1:9" x14ac:dyDescent="0.2">
      <c r="A1184" s="86" t="s">
        <v>6388</v>
      </c>
      <c r="B1184" s="763" t="s">
        <v>454</v>
      </c>
      <c r="C1184" s="86" t="s">
        <v>493</v>
      </c>
      <c r="D1184" s="86" t="s">
        <v>141</v>
      </c>
      <c r="E1184" s="86" t="s">
        <v>559</v>
      </c>
      <c r="F1184" s="282" t="s">
        <v>317</v>
      </c>
      <c r="G1184" s="42" t="s">
        <v>524</v>
      </c>
      <c r="I1184" s="515" t="s">
        <v>1707</v>
      </c>
    </row>
    <row r="1185" spans="1:9" x14ac:dyDescent="0.2">
      <c r="A1185" s="86" t="s">
        <v>6388</v>
      </c>
      <c r="B1185" s="763" t="s">
        <v>454</v>
      </c>
      <c r="C1185" s="86" t="s">
        <v>493</v>
      </c>
      <c r="D1185" s="86" t="s">
        <v>141</v>
      </c>
      <c r="E1185" s="86" t="s">
        <v>560</v>
      </c>
      <c r="F1185" s="282" t="s">
        <v>317</v>
      </c>
      <c r="G1185" s="42" t="s">
        <v>524</v>
      </c>
      <c r="I1185" s="515" t="s">
        <v>1708</v>
      </c>
    </row>
    <row r="1186" spans="1:9" x14ac:dyDescent="0.2">
      <c r="A1186" s="86" t="s">
        <v>6388</v>
      </c>
      <c r="B1186" s="763" t="s">
        <v>454</v>
      </c>
      <c r="C1186" s="86" t="s">
        <v>493</v>
      </c>
      <c r="D1186" s="86" t="s">
        <v>141</v>
      </c>
      <c r="E1186" s="86" t="s">
        <v>561</v>
      </c>
      <c r="F1186" s="282" t="s">
        <v>317</v>
      </c>
      <c r="G1186" s="42" t="s">
        <v>524</v>
      </c>
      <c r="I1186" s="515" t="s">
        <v>1709</v>
      </c>
    </row>
    <row r="1187" spans="1:9" x14ac:dyDescent="0.2">
      <c r="A1187" s="86" t="s">
        <v>6388</v>
      </c>
      <c r="B1187" s="763" t="s">
        <v>454</v>
      </c>
      <c r="C1187" s="86" t="s">
        <v>493</v>
      </c>
      <c r="D1187" s="86" t="s">
        <v>141</v>
      </c>
      <c r="E1187" s="86" t="s">
        <v>562</v>
      </c>
      <c r="F1187" s="282" t="s">
        <v>317</v>
      </c>
      <c r="G1187" s="42" t="s">
        <v>524</v>
      </c>
      <c r="I1187" s="515" t="s">
        <v>1710</v>
      </c>
    </row>
    <row r="1188" spans="1:9" x14ac:dyDescent="0.2">
      <c r="A1188" s="86" t="s">
        <v>6388</v>
      </c>
      <c r="B1188" s="763" t="s">
        <v>454</v>
      </c>
      <c r="C1188" s="86" t="s">
        <v>493</v>
      </c>
      <c r="D1188" s="86" t="s">
        <v>141</v>
      </c>
      <c r="E1188" s="86" t="s">
        <v>563</v>
      </c>
      <c r="F1188" s="282" t="s">
        <v>317</v>
      </c>
      <c r="G1188" s="42" t="s">
        <v>524</v>
      </c>
      <c r="I1188" s="515" t="s">
        <v>1711</v>
      </c>
    </row>
    <row r="1189" spans="1:9" x14ac:dyDescent="0.2">
      <c r="A1189" s="86" t="s">
        <v>6388</v>
      </c>
      <c r="B1189" s="763" t="s">
        <v>454</v>
      </c>
      <c r="C1189" s="86" t="s">
        <v>493</v>
      </c>
      <c r="D1189" s="86" t="s">
        <v>141</v>
      </c>
      <c r="E1189" s="86" t="s">
        <v>564</v>
      </c>
      <c r="F1189" s="282" t="s">
        <v>317</v>
      </c>
      <c r="G1189" s="42" t="s">
        <v>524</v>
      </c>
      <c r="I1189" s="515" t="s">
        <v>1712</v>
      </c>
    </row>
    <row r="1190" spans="1:9" x14ac:dyDescent="0.2">
      <c r="A1190" s="86" t="s">
        <v>6388</v>
      </c>
      <c r="B1190" s="763" t="s">
        <v>454</v>
      </c>
      <c r="C1190" s="86" t="s">
        <v>493</v>
      </c>
      <c r="D1190" s="86" t="s">
        <v>141</v>
      </c>
      <c r="E1190" s="86" t="s">
        <v>565</v>
      </c>
      <c r="F1190" s="282" t="s">
        <v>317</v>
      </c>
      <c r="G1190" s="42" t="s">
        <v>524</v>
      </c>
      <c r="I1190" s="515" t="s">
        <v>1713</v>
      </c>
    </row>
    <row r="1191" spans="1:9" x14ac:dyDescent="0.2">
      <c r="A1191" s="86" t="s">
        <v>6388</v>
      </c>
      <c r="B1191" s="543" t="s">
        <v>454</v>
      </c>
      <c r="C1191" s="547" t="s">
        <v>493</v>
      </c>
      <c r="D1191" s="547" t="s">
        <v>141</v>
      </c>
      <c r="E1191" s="547" t="s">
        <v>566</v>
      </c>
      <c r="F1191" s="538" t="s">
        <v>317</v>
      </c>
      <c r="G1191" s="826" t="s">
        <v>524</v>
      </c>
      <c r="I1191" s="515" t="s">
        <v>1714</v>
      </c>
    </row>
    <row r="1192" spans="1:9" x14ac:dyDescent="0.2">
      <c r="A1192" s="86" t="s">
        <v>6388</v>
      </c>
      <c r="B1192" s="541" t="s">
        <v>454</v>
      </c>
      <c r="C1192" s="546" t="s">
        <v>493</v>
      </c>
      <c r="D1192" s="546" t="s">
        <v>141</v>
      </c>
      <c r="E1192" s="546" t="s">
        <v>185</v>
      </c>
      <c r="F1192" s="542" t="s">
        <v>315</v>
      </c>
      <c r="G1192" s="885" t="s">
        <v>524</v>
      </c>
      <c r="I1192" s="515" t="s">
        <v>1715</v>
      </c>
    </row>
    <row r="1193" spans="1:9" x14ac:dyDescent="0.2">
      <c r="A1193" s="86" t="s">
        <v>6388</v>
      </c>
      <c r="B1193" s="763" t="s">
        <v>454</v>
      </c>
      <c r="C1193" s="86" t="s">
        <v>493</v>
      </c>
      <c r="D1193" s="86" t="s">
        <v>141</v>
      </c>
      <c r="E1193" s="86" t="s">
        <v>527</v>
      </c>
      <c r="F1193" s="282" t="s">
        <v>315</v>
      </c>
      <c r="G1193" s="42" t="s">
        <v>524</v>
      </c>
      <c r="I1193" s="515" t="s">
        <v>1716</v>
      </c>
    </row>
    <row r="1194" spans="1:9" x14ac:dyDescent="0.2">
      <c r="A1194" s="86" t="s">
        <v>6388</v>
      </c>
      <c r="B1194" s="763" t="s">
        <v>454</v>
      </c>
      <c r="C1194" s="86" t="s">
        <v>493</v>
      </c>
      <c r="D1194" s="86" t="s">
        <v>141</v>
      </c>
      <c r="E1194" s="86" t="s">
        <v>528</v>
      </c>
      <c r="F1194" s="282" t="s">
        <v>315</v>
      </c>
      <c r="G1194" s="42" t="s">
        <v>524</v>
      </c>
      <c r="I1194" s="515" t="s">
        <v>1717</v>
      </c>
    </row>
    <row r="1195" spans="1:9" x14ac:dyDescent="0.2">
      <c r="A1195" s="86" t="s">
        <v>6388</v>
      </c>
      <c r="B1195" s="763" t="s">
        <v>454</v>
      </c>
      <c r="C1195" s="86" t="s">
        <v>493</v>
      </c>
      <c r="D1195" s="86" t="s">
        <v>141</v>
      </c>
      <c r="E1195" s="86" t="s">
        <v>529</v>
      </c>
      <c r="F1195" s="282" t="s">
        <v>315</v>
      </c>
      <c r="G1195" s="42" t="s">
        <v>524</v>
      </c>
      <c r="I1195" s="515" t="s">
        <v>1718</v>
      </c>
    </row>
    <row r="1196" spans="1:9" x14ac:dyDescent="0.2">
      <c r="A1196" s="86" t="s">
        <v>6388</v>
      </c>
      <c r="B1196" s="763" t="s">
        <v>454</v>
      </c>
      <c r="C1196" s="86" t="s">
        <v>493</v>
      </c>
      <c r="D1196" s="86" t="s">
        <v>141</v>
      </c>
      <c r="E1196" s="86" t="s">
        <v>530</v>
      </c>
      <c r="F1196" s="282" t="s">
        <v>315</v>
      </c>
      <c r="G1196" s="42" t="s">
        <v>524</v>
      </c>
      <c r="I1196" s="515" t="s">
        <v>1719</v>
      </c>
    </row>
    <row r="1197" spans="1:9" x14ac:dyDescent="0.2">
      <c r="A1197" s="86" t="s">
        <v>6388</v>
      </c>
      <c r="B1197" s="763" t="s">
        <v>454</v>
      </c>
      <c r="C1197" s="86" t="s">
        <v>493</v>
      </c>
      <c r="D1197" s="86" t="s">
        <v>141</v>
      </c>
      <c r="E1197" s="86" t="s">
        <v>531</v>
      </c>
      <c r="F1197" s="282" t="s">
        <v>315</v>
      </c>
      <c r="G1197" s="42" t="s">
        <v>524</v>
      </c>
      <c r="I1197" s="515" t="s">
        <v>1720</v>
      </c>
    </row>
    <row r="1198" spans="1:9" x14ac:dyDescent="0.2">
      <c r="A1198" s="86" t="s">
        <v>6388</v>
      </c>
      <c r="B1198" s="763" t="s">
        <v>454</v>
      </c>
      <c r="C1198" s="86" t="s">
        <v>493</v>
      </c>
      <c r="D1198" s="86" t="s">
        <v>141</v>
      </c>
      <c r="E1198" s="86" t="s">
        <v>532</v>
      </c>
      <c r="F1198" s="282" t="s">
        <v>315</v>
      </c>
      <c r="G1198" s="42" t="s">
        <v>524</v>
      </c>
      <c r="I1198" s="515" t="s">
        <v>1721</v>
      </c>
    </row>
    <row r="1199" spans="1:9" x14ac:dyDescent="0.2">
      <c r="A1199" s="86" t="s">
        <v>6388</v>
      </c>
      <c r="B1199" s="763" t="s">
        <v>454</v>
      </c>
      <c r="C1199" s="86" t="s">
        <v>493</v>
      </c>
      <c r="D1199" s="86" t="s">
        <v>141</v>
      </c>
      <c r="E1199" s="86" t="s">
        <v>533</v>
      </c>
      <c r="F1199" s="282" t="s">
        <v>315</v>
      </c>
      <c r="G1199" s="42" t="s">
        <v>524</v>
      </c>
      <c r="I1199" s="515" t="s">
        <v>1722</v>
      </c>
    </row>
    <row r="1200" spans="1:9" x14ac:dyDescent="0.2">
      <c r="A1200" s="86" t="s">
        <v>6388</v>
      </c>
      <c r="B1200" s="763" t="s">
        <v>454</v>
      </c>
      <c r="C1200" s="86" t="s">
        <v>493</v>
      </c>
      <c r="D1200" s="86" t="s">
        <v>141</v>
      </c>
      <c r="E1200" s="86" t="s">
        <v>534</v>
      </c>
      <c r="F1200" s="282" t="s">
        <v>315</v>
      </c>
      <c r="G1200" s="42" t="s">
        <v>524</v>
      </c>
      <c r="I1200" s="515" t="s">
        <v>1723</v>
      </c>
    </row>
    <row r="1201" spans="1:9" x14ac:dyDescent="0.2">
      <c r="A1201" s="86" t="s">
        <v>6388</v>
      </c>
      <c r="B1201" s="763" t="s">
        <v>454</v>
      </c>
      <c r="C1201" s="86" t="s">
        <v>493</v>
      </c>
      <c r="D1201" s="86" t="s">
        <v>141</v>
      </c>
      <c r="E1201" s="86" t="s">
        <v>535</v>
      </c>
      <c r="F1201" s="282" t="s">
        <v>315</v>
      </c>
      <c r="G1201" s="42" t="s">
        <v>524</v>
      </c>
      <c r="I1201" s="515" t="s">
        <v>1724</v>
      </c>
    </row>
    <row r="1202" spans="1:9" x14ac:dyDescent="0.2">
      <c r="A1202" s="86" t="s">
        <v>6388</v>
      </c>
      <c r="B1202" s="763" t="s">
        <v>454</v>
      </c>
      <c r="C1202" s="86" t="s">
        <v>493</v>
      </c>
      <c r="D1202" s="86" t="s">
        <v>141</v>
      </c>
      <c r="E1202" s="86" t="s">
        <v>536</v>
      </c>
      <c r="F1202" s="282" t="s">
        <v>315</v>
      </c>
      <c r="G1202" s="42" t="s">
        <v>524</v>
      </c>
      <c r="I1202" s="515" t="s">
        <v>1725</v>
      </c>
    </row>
    <row r="1203" spans="1:9" x14ac:dyDescent="0.2">
      <c r="A1203" s="86" t="s">
        <v>6388</v>
      </c>
      <c r="B1203" s="763" t="s">
        <v>454</v>
      </c>
      <c r="C1203" s="86" t="s">
        <v>493</v>
      </c>
      <c r="D1203" s="86" t="s">
        <v>141</v>
      </c>
      <c r="E1203" s="86" t="s">
        <v>537</v>
      </c>
      <c r="F1203" s="282" t="s">
        <v>315</v>
      </c>
      <c r="G1203" s="42" t="s">
        <v>524</v>
      </c>
      <c r="I1203" s="515" t="s">
        <v>1726</v>
      </c>
    </row>
    <row r="1204" spans="1:9" x14ac:dyDescent="0.2">
      <c r="A1204" s="86" t="s">
        <v>6388</v>
      </c>
      <c r="B1204" s="763" t="s">
        <v>454</v>
      </c>
      <c r="C1204" s="86" t="s">
        <v>493</v>
      </c>
      <c r="D1204" s="86" t="s">
        <v>141</v>
      </c>
      <c r="E1204" s="86" t="s">
        <v>538</v>
      </c>
      <c r="F1204" s="282" t="s">
        <v>315</v>
      </c>
      <c r="G1204" s="42" t="s">
        <v>524</v>
      </c>
      <c r="I1204" s="515" t="s">
        <v>1727</v>
      </c>
    </row>
    <row r="1205" spans="1:9" x14ac:dyDescent="0.2">
      <c r="A1205" s="86" t="s">
        <v>6388</v>
      </c>
      <c r="B1205" s="763" t="s">
        <v>454</v>
      </c>
      <c r="C1205" s="86" t="s">
        <v>493</v>
      </c>
      <c r="D1205" s="86" t="s">
        <v>141</v>
      </c>
      <c r="E1205" s="86" t="s">
        <v>539</v>
      </c>
      <c r="F1205" s="282" t="s">
        <v>315</v>
      </c>
      <c r="G1205" s="42" t="s">
        <v>524</v>
      </c>
      <c r="I1205" s="515" t="s">
        <v>1728</v>
      </c>
    </row>
    <row r="1206" spans="1:9" x14ac:dyDescent="0.2">
      <c r="A1206" s="86" t="s">
        <v>6388</v>
      </c>
      <c r="B1206" s="763" t="s">
        <v>454</v>
      </c>
      <c r="C1206" s="86" t="s">
        <v>493</v>
      </c>
      <c r="D1206" s="86" t="s">
        <v>141</v>
      </c>
      <c r="E1206" s="86" t="s">
        <v>540</v>
      </c>
      <c r="F1206" s="282" t="s">
        <v>315</v>
      </c>
      <c r="G1206" s="42" t="s">
        <v>524</v>
      </c>
      <c r="I1206" s="515" t="s">
        <v>1729</v>
      </c>
    </row>
    <row r="1207" spans="1:9" x14ac:dyDescent="0.2">
      <c r="A1207" s="86" t="s">
        <v>6388</v>
      </c>
      <c r="B1207" s="763" t="s">
        <v>454</v>
      </c>
      <c r="C1207" s="86" t="s">
        <v>493</v>
      </c>
      <c r="D1207" s="86" t="s">
        <v>141</v>
      </c>
      <c r="E1207" s="86" t="s">
        <v>541</v>
      </c>
      <c r="F1207" s="282" t="s">
        <v>315</v>
      </c>
      <c r="G1207" s="42" t="s">
        <v>524</v>
      </c>
      <c r="I1207" s="515" t="s">
        <v>1730</v>
      </c>
    </row>
    <row r="1208" spans="1:9" x14ac:dyDescent="0.2">
      <c r="A1208" s="86" t="s">
        <v>6388</v>
      </c>
      <c r="B1208" s="763" t="s">
        <v>454</v>
      </c>
      <c r="C1208" s="86" t="s">
        <v>493</v>
      </c>
      <c r="D1208" s="86" t="s">
        <v>141</v>
      </c>
      <c r="E1208" s="86" t="s">
        <v>542</v>
      </c>
      <c r="F1208" s="282" t="s">
        <v>315</v>
      </c>
      <c r="G1208" s="42" t="s">
        <v>524</v>
      </c>
      <c r="I1208" s="515" t="s">
        <v>1731</v>
      </c>
    </row>
    <row r="1209" spans="1:9" x14ac:dyDescent="0.2">
      <c r="A1209" s="86" t="s">
        <v>6388</v>
      </c>
      <c r="B1209" s="763" t="s">
        <v>454</v>
      </c>
      <c r="C1209" s="86" t="s">
        <v>493</v>
      </c>
      <c r="D1209" s="86" t="s">
        <v>141</v>
      </c>
      <c r="E1209" s="86" t="s">
        <v>543</v>
      </c>
      <c r="F1209" s="282" t="s">
        <v>315</v>
      </c>
      <c r="G1209" s="42" t="s">
        <v>524</v>
      </c>
      <c r="I1209" s="515" t="s">
        <v>1732</v>
      </c>
    </row>
    <row r="1210" spans="1:9" x14ac:dyDescent="0.2">
      <c r="A1210" s="86" t="s">
        <v>6388</v>
      </c>
      <c r="B1210" s="763" t="s">
        <v>454</v>
      </c>
      <c r="C1210" s="86" t="s">
        <v>493</v>
      </c>
      <c r="D1210" s="86" t="s">
        <v>141</v>
      </c>
      <c r="E1210" s="86" t="s">
        <v>544</v>
      </c>
      <c r="F1210" s="282" t="s">
        <v>315</v>
      </c>
      <c r="G1210" s="42" t="s">
        <v>524</v>
      </c>
      <c r="I1210" s="515" t="s">
        <v>1733</v>
      </c>
    </row>
    <row r="1211" spans="1:9" x14ac:dyDescent="0.2">
      <c r="A1211" s="86" t="s">
        <v>6388</v>
      </c>
      <c r="B1211" s="763" t="s">
        <v>454</v>
      </c>
      <c r="C1211" s="86" t="s">
        <v>493</v>
      </c>
      <c r="D1211" s="86" t="s">
        <v>141</v>
      </c>
      <c r="E1211" s="86" t="s">
        <v>545</v>
      </c>
      <c r="F1211" s="282" t="s">
        <v>315</v>
      </c>
      <c r="G1211" s="42" t="s">
        <v>524</v>
      </c>
      <c r="I1211" s="515" t="s">
        <v>1734</v>
      </c>
    </row>
    <row r="1212" spans="1:9" x14ac:dyDescent="0.2">
      <c r="A1212" s="86" t="s">
        <v>6388</v>
      </c>
      <c r="B1212" s="763" t="s">
        <v>454</v>
      </c>
      <c r="C1212" s="86" t="s">
        <v>493</v>
      </c>
      <c r="D1212" s="86" t="s">
        <v>141</v>
      </c>
      <c r="E1212" s="86" t="s">
        <v>546</v>
      </c>
      <c r="F1212" s="282" t="s">
        <v>315</v>
      </c>
      <c r="G1212" s="42" t="s">
        <v>524</v>
      </c>
      <c r="I1212" s="515" t="s">
        <v>1735</v>
      </c>
    </row>
    <row r="1213" spans="1:9" x14ac:dyDescent="0.2">
      <c r="A1213" s="86" t="s">
        <v>6388</v>
      </c>
      <c r="B1213" s="763" t="s">
        <v>454</v>
      </c>
      <c r="C1213" s="86" t="s">
        <v>493</v>
      </c>
      <c r="D1213" s="86" t="s">
        <v>141</v>
      </c>
      <c r="E1213" s="86" t="s">
        <v>547</v>
      </c>
      <c r="F1213" s="282" t="s">
        <v>315</v>
      </c>
      <c r="G1213" s="42" t="s">
        <v>524</v>
      </c>
      <c r="I1213" s="515" t="s">
        <v>1736</v>
      </c>
    </row>
    <row r="1214" spans="1:9" x14ac:dyDescent="0.2">
      <c r="A1214" s="86" t="s">
        <v>6388</v>
      </c>
      <c r="B1214" s="763" t="s">
        <v>454</v>
      </c>
      <c r="C1214" s="86" t="s">
        <v>493</v>
      </c>
      <c r="D1214" s="86" t="s">
        <v>141</v>
      </c>
      <c r="E1214" s="86" t="s">
        <v>548</v>
      </c>
      <c r="F1214" s="282" t="s">
        <v>315</v>
      </c>
      <c r="G1214" s="42" t="s">
        <v>524</v>
      </c>
      <c r="I1214" s="515" t="s">
        <v>1737</v>
      </c>
    </row>
    <row r="1215" spans="1:9" x14ac:dyDescent="0.2">
      <c r="A1215" s="86" t="s">
        <v>6388</v>
      </c>
      <c r="B1215" s="763" t="s">
        <v>454</v>
      </c>
      <c r="C1215" s="86" t="s">
        <v>493</v>
      </c>
      <c r="D1215" s="86" t="s">
        <v>141</v>
      </c>
      <c r="E1215" s="86" t="s">
        <v>549</v>
      </c>
      <c r="F1215" s="282" t="s">
        <v>315</v>
      </c>
      <c r="G1215" s="42" t="s">
        <v>524</v>
      </c>
      <c r="I1215" s="515" t="s">
        <v>1738</v>
      </c>
    </row>
    <row r="1216" spans="1:9" x14ac:dyDescent="0.2">
      <c r="A1216" s="86" t="s">
        <v>6388</v>
      </c>
      <c r="B1216" s="763" t="s">
        <v>454</v>
      </c>
      <c r="C1216" s="86" t="s">
        <v>493</v>
      </c>
      <c r="D1216" s="86" t="s">
        <v>141</v>
      </c>
      <c r="E1216" s="86" t="s">
        <v>550</v>
      </c>
      <c r="F1216" s="282" t="s">
        <v>315</v>
      </c>
      <c r="G1216" s="42" t="s">
        <v>524</v>
      </c>
      <c r="I1216" s="515" t="s">
        <v>1739</v>
      </c>
    </row>
    <row r="1217" spans="1:9" x14ac:dyDescent="0.2">
      <c r="A1217" s="86" t="s">
        <v>6388</v>
      </c>
      <c r="B1217" s="763" t="s">
        <v>454</v>
      </c>
      <c r="C1217" s="86" t="s">
        <v>493</v>
      </c>
      <c r="D1217" s="86" t="s">
        <v>141</v>
      </c>
      <c r="E1217" s="86" t="s">
        <v>551</v>
      </c>
      <c r="F1217" s="282" t="s">
        <v>315</v>
      </c>
      <c r="G1217" s="42" t="s">
        <v>524</v>
      </c>
      <c r="I1217" s="515" t="s">
        <v>1740</v>
      </c>
    </row>
    <row r="1218" spans="1:9" x14ac:dyDescent="0.2">
      <c r="A1218" s="86" t="s">
        <v>6388</v>
      </c>
      <c r="B1218" s="763" t="s">
        <v>454</v>
      </c>
      <c r="C1218" s="86" t="s">
        <v>493</v>
      </c>
      <c r="D1218" s="86" t="s">
        <v>141</v>
      </c>
      <c r="E1218" s="86" t="s">
        <v>552</v>
      </c>
      <c r="F1218" s="282" t="s">
        <v>315</v>
      </c>
      <c r="G1218" s="42" t="s">
        <v>524</v>
      </c>
      <c r="I1218" s="515" t="s">
        <v>1741</v>
      </c>
    </row>
    <row r="1219" spans="1:9" x14ac:dyDescent="0.2">
      <c r="A1219" s="86" t="s">
        <v>6388</v>
      </c>
      <c r="B1219" s="763" t="s">
        <v>454</v>
      </c>
      <c r="C1219" s="86" t="s">
        <v>493</v>
      </c>
      <c r="D1219" s="86" t="s">
        <v>141</v>
      </c>
      <c r="E1219" s="86" t="s">
        <v>553</v>
      </c>
      <c r="F1219" s="282" t="s">
        <v>315</v>
      </c>
      <c r="G1219" s="42" t="s">
        <v>524</v>
      </c>
      <c r="I1219" s="515" t="s">
        <v>1742</v>
      </c>
    </row>
    <row r="1220" spans="1:9" x14ac:dyDescent="0.2">
      <c r="A1220" s="86" t="s">
        <v>6388</v>
      </c>
      <c r="B1220" s="763" t="s">
        <v>454</v>
      </c>
      <c r="C1220" s="86" t="s">
        <v>493</v>
      </c>
      <c r="D1220" s="86" t="s">
        <v>141</v>
      </c>
      <c r="E1220" s="86" t="s">
        <v>554</v>
      </c>
      <c r="F1220" s="282" t="s">
        <v>315</v>
      </c>
      <c r="G1220" s="42" t="s">
        <v>524</v>
      </c>
      <c r="I1220" s="515" t="s">
        <v>1743</v>
      </c>
    </row>
    <row r="1221" spans="1:9" x14ac:dyDescent="0.2">
      <c r="A1221" s="86" t="s">
        <v>6388</v>
      </c>
      <c r="B1221" s="763" t="s">
        <v>454</v>
      </c>
      <c r="C1221" s="86" t="s">
        <v>493</v>
      </c>
      <c r="D1221" s="86" t="s">
        <v>141</v>
      </c>
      <c r="E1221" s="86" t="s">
        <v>555</v>
      </c>
      <c r="F1221" s="282" t="s">
        <v>315</v>
      </c>
      <c r="G1221" s="42" t="s">
        <v>524</v>
      </c>
      <c r="I1221" s="515" t="s">
        <v>1744</v>
      </c>
    </row>
    <row r="1222" spans="1:9" x14ac:dyDescent="0.2">
      <c r="A1222" s="86" t="s">
        <v>6388</v>
      </c>
      <c r="B1222" s="763" t="s">
        <v>454</v>
      </c>
      <c r="C1222" s="86" t="s">
        <v>493</v>
      </c>
      <c r="D1222" s="86" t="s">
        <v>141</v>
      </c>
      <c r="E1222" s="86" t="s">
        <v>556</v>
      </c>
      <c r="F1222" s="282" t="s">
        <v>315</v>
      </c>
      <c r="G1222" s="42" t="s">
        <v>524</v>
      </c>
      <c r="I1222" s="515" t="s">
        <v>1745</v>
      </c>
    </row>
    <row r="1223" spans="1:9" x14ac:dyDescent="0.2">
      <c r="A1223" s="86" t="s">
        <v>6388</v>
      </c>
      <c r="B1223" s="763" t="s">
        <v>454</v>
      </c>
      <c r="C1223" s="86" t="s">
        <v>493</v>
      </c>
      <c r="D1223" s="86" t="s">
        <v>141</v>
      </c>
      <c r="E1223" s="86" t="s">
        <v>557</v>
      </c>
      <c r="F1223" s="282" t="s">
        <v>315</v>
      </c>
      <c r="G1223" s="42" t="s">
        <v>524</v>
      </c>
      <c r="I1223" s="515" t="s">
        <v>1746</v>
      </c>
    </row>
    <row r="1224" spans="1:9" x14ac:dyDescent="0.2">
      <c r="A1224" s="86" t="s">
        <v>6388</v>
      </c>
      <c r="B1224" s="763" t="s">
        <v>454</v>
      </c>
      <c r="C1224" s="86" t="s">
        <v>493</v>
      </c>
      <c r="D1224" s="86" t="s">
        <v>141</v>
      </c>
      <c r="E1224" s="86" t="s">
        <v>558</v>
      </c>
      <c r="F1224" s="282" t="s">
        <v>315</v>
      </c>
      <c r="G1224" s="42" t="s">
        <v>524</v>
      </c>
      <c r="I1224" s="515" t="s">
        <v>1747</v>
      </c>
    </row>
    <row r="1225" spans="1:9" x14ac:dyDescent="0.2">
      <c r="A1225" s="86" t="s">
        <v>6388</v>
      </c>
      <c r="B1225" s="763" t="s">
        <v>454</v>
      </c>
      <c r="C1225" s="86" t="s">
        <v>493</v>
      </c>
      <c r="D1225" s="86" t="s">
        <v>141</v>
      </c>
      <c r="E1225" s="86" t="s">
        <v>559</v>
      </c>
      <c r="F1225" s="282" t="s">
        <v>315</v>
      </c>
      <c r="G1225" s="42" t="s">
        <v>524</v>
      </c>
      <c r="I1225" s="515" t="s">
        <v>1748</v>
      </c>
    </row>
    <row r="1226" spans="1:9" x14ac:dyDescent="0.2">
      <c r="A1226" s="86" t="s">
        <v>6388</v>
      </c>
      <c r="B1226" s="763" t="s">
        <v>454</v>
      </c>
      <c r="C1226" s="86" t="s">
        <v>493</v>
      </c>
      <c r="D1226" s="86" t="s">
        <v>141</v>
      </c>
      <c r="E1226" s="86" t="s">
        <v>560</v>
      </c>
      <c r="F1226" s="282" t="s">
        <v>315</v>
      </c>
      <c r="G1226" s="42" t="s">
        <v>524</v>
      </c>
      <c r="I1226" s="515" t="s">
        <v>1749</v>
      </c>
    </row>
    <row r="1227" spans="1:9" x14ac:dyDescent="0.2">
      <c r="A1227" s="86" t="s">
        <v>6388</v>
      </c>
      <c r="B1227" s="763" t="s">
        <v>454</v>
      </c>
      <c r="C1227" s="86" t="s">
        <v>493</v>
      </c>
      <c r="D1227" s="86" t="s">
        <v>141</v>
      </c>
      <c r="E1227" s="86" t="s">
        <v>561</v>
      </c>
      <c r="F1227" s="282" t="s">
        <v>315</v>
      </c>
      <c r="G1227" s="42" t="s">
        <v>524</v>
      </c>
      <c r="I1227" s="515" t="s">
        <v>1750</v>
      </c>
    </row>
    <row r="1228" spans="1:9" x14ac:dyDescent="0.2">
      <c r="A1228" s="86" t="s">
        <v>6388</v>
      </c>
      <c r="B1228" s="763" t="s">
        <v>454</v>
      </c>
      <c r="C1228" s="86" t="s">
        <v>493</v>
      </c>
      <c r="D1228" s="86" t="s">
        <v>141</v>
      </c>
      <c r="E1228" s="86" t="s">
        <v>562</v>
      </c>
      <c r="F1228" s="282" t="s">
        <v>315</v>
      </c>
      <c r="G1228" s="42" t="s">
        <v>524</v>
      </c>
      <c r="I1228" s="515" t="s">
        <v>1751</v>
      </c>
    </row>
    <row r="1229" spans="1:9" x14ac:dyDescent="0.2">
      <c r="A1229" s="86" t="s">
        <v>6388</v>
      </c>
      <c r="B1229" s="763" t="s">
        <v>454</v>
      </c>
      <c r="C1229" s="86" t="s">
        <v>493</v>
      </c>
      <c r="D1229" s="86" t="s">
        <v>141</v>
      </c>
      <c r="E1229" s="86" t="s">
        <v>563</v>
      </c>
      <c r="F1229" s="282" t="s">
        <v>315</v>
      </c>
      <c r="G1229" s="42" t="s">
        <v>524</v>
      </c>
      <c r="I1229" s="515" t="s">
        <v>1752</v>
      </c>
    </row>
    <row r="1230" spans="1:9" x14ac:dyDescent="0.2">
      <c r="A1230" s="86" t="s">
        <v>6388</v>
      </c>
      <c r="B1230" s="763" t="s">
        <v>454</v>
      </c>
      <c r="C1230" s="86" t="s">
        <v>493</v>
      </c>
      <c r="D1230" s="86" t="s">
        <v>141</v>
      </c>
      <c r="E1230" s="86" t="s">
        <v>564</v>
      </c>
      <c r="F1230" s="282" t="s">
        <v>315</v>
      </c>
      <c r="G1230" s="42" t="s">
        <v>524</v>
      </c>
      <c r="I1230" s="515" t="s">
        <v>1753</v>
      </c>
    </row>
    <row r="1231" spans="1:9" x14ac:dyDescent="0.2">
      <c r="A1231" s="86" t="s">
        <v>6388</v>
      </c>
      <c r="B1231" s="763" t="s">
        <v>454</v>
      </c>
      <c r="C1231" s="86" t="s">
        <v>493</v>
      </c>
      <c r="D1231" s="86" t="s">
        <v>141</v>
      </c>
      <c r="E1231" s="86" t="s">
        <v>565</v>
      </c>
      <c r="F1231" s="282" t="s">
        <v>315</v>
      </c>
      <c r="G1231" s="42" t="s">
        <v>524</v>
      </c>
      <c r="I1231" s="515" t="s">
        <v>1754</v>
      </c>
    </row>
    <row r="1232" spans="1:9" x14ac:dyDescent="0.2">
      <c r="A1232" s="86" t="s">
        <v>6388</v>
      </c>
      <c r="B1232" s="543" t="s">
        <v>454</v>
      </c>
      <c r="C1232" s="547" t="s">
        <v>493</v>
      </c>
      <c r="D1232" s="547" t="s">
        <v>141</v>
      </c>
      <c r="E1232" s="547" t="s">
        <v>566</v>
      </c>
      <c r="F1232" s="538" t="s">
        <v>315</v>
      </c>
      <c r="G1232" s="826" t="s">
        <v>524</v>
      </c>
      <c r="I1232" s="515" t="s">
        <v>1755</v>
      </c>
    </row>
    <row r="1233" spans="1:9" x14ac:dyDescent="0.2">
      <c r="A1233" s="86" t="s">
        <v>6388</v>
      </c>
      <c r="B1233" s="541" t="s">
        <v>454</v>
      </c>
      <c r="C1233" s="546" t="s">
        <v>493</v>
      </c>
      <c r="D1233" s="546" t="s">
        <v>141</v>
      </c>
      <c r="E1233" s="546" t="s">
        <v>185</v>
      </c>
      <c r="F1233" s="542" t="s">
        <v>314</v>
      </c>
      <c r="G1233" s="885" t="s">
        <v>524</v>
      </c>
      <c r="I1233" s="515" t="s">
        <v>1756</v>
      </c>
    </row>
    <row r="1234" spans="1:9" x14ac:dyDescent="0.2">
      <c r="A1234" s="86" t="s">
        <v>6388</v>
      </c>
      <c r="B1234" s="763" t="s">
        <v>454</v>
      </c>
      <c r="C1234" s="86" t="s">
        <v>493</v>
      </c>
      <c r="D1234" s="86" t="s">
        <v>141</v>
      </c>
      <c r="E1234" s="86" t="s">
        <v>527</v>
      </c>
      <c r="F1234" s="282" t="s">
        <v>314</v>
      </c>
      <c r="G1234" s="42" t="s">
        <v>524</v>
      </c>
      <c r="I1234" s="515" t="s">
        <v>1757</v>
      </c>
    </row>
    <row r="1235" spans="1:9" x14ac:dyDescent="0.2">
      <c r="A1235" s="86" t="s">
        <v>6388</v>
      </c>
      <c r="B1235" s="763" t="s">
        <v>454</v>
      </c>
      <c r="C1235" s="86" t="s">
        <v>493</v>
      </c>
      <c r="D1235" s="86" t="s">
        <v>141</v>
      </c>
      <c r="E1235" s="86" t="s">
        <v>528</v>
      </c>
      <c r="F1235" s="282" t="s">
        <v>314</v>
      </c>
      <c r="G1235" s="42" t="s">
        <v>524</v>
      </c>
      <c r="I1235" s="515" t="s">
        <v>1758</v>
      </c>
    </row>
    <row r="1236" spans="1:9" x14ac:dyDescent="0.2">
      <c r="A1236" s="86" t="s">
        <v>6388</v>
      </c>
      <c r="B1236" s="763" t="s">
        <v>454</v>
      </c>
      <c r="C1236" s="86" t="s">
        <v>493</v>
      </c>
      <c r="D1236" s="86" t="s">
        <v>141</v>
      </c>
      <c r="E1236" s="86" t="s">
        <v>529</v>
      </c>
      <c r="F1236" s="282" t="s">
        <v>314</v>
      </c>
      <c r="G1236" s="42" t="s">
        <v>524</v>
      </c>
      <c r="I1236" s="515" t="s">
        <v>1759</v>
      </c>
    </row>
    <row r="1237" spans="1:9" x14ac:dyDescent="0.2">
      <c r="A1237" s="86" t="s">
        <v>6388</v>
      </c>
      <c r="B1237" s="763" t="s">
        <v>454</v>
      </c>
      <c r="C1237" s="86" t="s">
        <v>493</v>
      </c>
      <c r="D1237" s="86" t="s">
        <v>141</v>
      </c>
      <c r="E1237" s="86" t="s">
        <v>530</v>
      </c>
      <c r="F1237" s="282" t="s">
        <v>314</v>
      </c>
      <c r="G1237" s="42" t="s">
        <v>524</v>
      </c>
      <c r="I1237" s="515" t="s">
        <v>1760</v>
      </c>
    </row>
    <row r="1238" spans="1:9" x14ac:dyDescent="0.2">
      <c r="A1238" s="86" t="s">
        <v>6388</v>
      </c>
      <c r="B1238" s="763" t="s">
        <v>454</v>
      </c>
      <c r="C1238" s="86" t="s">
        <v>493</v>
      </c>
      <c r="D1238" s="86" t="s">
        <v>141</v>
      </c>
      <c r="E1238" s="86" t="s">
        <v>531</v>
      </c>
      <c r="F1238" s="282" t="s">
        <v>314</v>
      </c>
      <c r="G1238" s="42" t="s">
        <v>524</v>
      </c>
      <c r="I1238" s="515" t="s">
        <v>1761</v>
      </c>
    </row>
    <row r="1239" spans="1:9" x14ac:dyDescent="0.2">
      <c r="A1239" s="86" t="s">
        <v>6388</v>
      </c>
      <c r="B1239" s="763" t="s">
        <v>454</v>
      </c>
      <c r="C1239" s="86" t="s">
        <v>493</v>
      </c>
      <c r="D1239" s="86" t="s">
        <v>141</v>
      </c>
      <c r="E1239" s="86" t="s">
        <v>532</v>
      </c>
      <c r="F1239" s="282" t="s">
        <v>314</v>
      </c>
      <c r="G1239" s="42" t="s">
        <v>524</v>
      </c>
      <c r="I1239" s="515" t="s">
        <v>1762</v>
      </c>
    </row>
    <row r="1240" spans="1:9" x14ac:dyDescent="0.2">
      <c r="A1240" s="86" t="s">
        <v>6388</v>
      </c>
      <c r="B1240" s="763" t="s">
        <v>454</v>
      </c>
      <c r="C1240" s="86" t="s">
        <v>493</v>
      </c>
      <c r="D1240" s="86" t="s">
        <v>141</v>
      </c>
      <c r="E1240" s="86" t="s">
        <v>533</v>
      </c>
      <c r="F1240" s="282" t="s">
        <v>314</v>
      </c>
      <c r="G1240" s="42" t="s">
        <v>524</v>
      </c>
      <c r="I1240" s="515" t="s">
        <v>1763</v>
      </c>
    </row>
    <row r="1241" spans="1:9" x14ac:dyDescent="0.2">
      <c r="A1241" s="86" t="s">
        <v>6388</v>
      </c>
      <c r="B1241" s="763" t="s">
        <v>454</v>
      </c>
      <c r="C1241" s="86" t="s">
        <v>493</v>
      </c>
      <c r="D1241" s="86" t="s">
        <v>141</v>
      </c>
      <c r="E1241" s="86" t="s">
        <v>534</v>
      </c>
      <c r="F1241" s="282" t="s">
        <v>314</v>
      </c>
      <c r="G1241" s="42" t="s">
        <v>524</v>
      </c>
      <c r="I1241" s="515" t="s">
        <v>1764</v>
      </c>
    </row>
    <row r="1242" spans="1:9" x14ac:dyDescent="0.2">
      <c r="A1242" s="86" t="s">
        <v>6388</v>
      </c>
      <c r="B1242" s="763" t="s">
        <v>454</v>
      </c>
      <c r="C1242" s="86" t="s">
        <v>493</v>
      </c>
      <c r="D1242" s="86" t="s">
        <v>141</v>
      </c>
      <c r="E1242" s="86" t="s">
        <v>535</v>
      </c>
      <c r="F1242" s="282" t="s">
        <v>314</v>
      </c>
      <c r="G1242" s="42" t="s">
        <v>524</v>
      </c>
      <c r="I1242" s="515" t="s">
        <v>1765</v>
      </c>
    </row>
    <row r="1243" spans="1:9" x14ac:dyDescent="0.2">
      <c r="A1243" s="86" t="s">
        <v>6388</v>
      </c>
      <c r="B1243" s="763" t="s">
        <v>454</v>
      </c>
      <c r="C1243" s="86" t="s">
        <v>493</v>
      </c>
      <c r="D1243" s="86" t="s">
        <v>141</v>
      </c>
      <c r="E1243" s="86" t="s">
        <v>536</v>
      </c>
      <c r="F1243" s="282" t="s">
        <v>314</v>
      </c>
      <c r="G1243" s="42" t="s">
        <v>524</v>
      </c>
      <c r="I1243" s="515" t="s">
        <v>1766</v>
      </c>
    </row>
    <row r="1244" spans="1:9" x14ac:dyDescent="0.2">
      <c r="A1244" s="86" t="s">
        <v>6388</v>
      </c>
      <c r="B1244" s="763" t="s">
        <v>454</v>
      </c>
      <c r="C1244" s="86" t="s">
        <v>493</v>
      </c>
      <c r="D1244" s="86" t="s">
        <v>141</v>
      </c>
      <c r="E1244" s="86" t="s">
        <v>537</v>
      </c>
      <c r="F1244" s="282" t="s">
        <v>314</v>
      </c>
      <c r="G1244" s="42" t="s">
        <v>524</v>
      </c>
      <c r="I1244" s="515" t="s">
        <v>1767</v>
      </c>
    </row>
    <row r="1245" spans="1:9" x14ac:dyDescent="0.2">
      <c r="A1245" s="86" t="s">
        <v>6388</v>
      </c>
      <c r="B1245" s="763" t="s">
        <v>454</v>
      </c>
      <c r="C1245" s="86" t="s">
        <v>493</v>
      </c>
      <c r="D1245" s="86" t="s">
        <v>141</v>
      </c>
      <c r="E1245" s="86" t="s">
        <v>538</v>
      </c>
      <c r="F1245" s="282" t="s">
        <v>314</v>
      </c>
      <c r="G1245" s="42" t="s">
        <v>524</v>
      </c>
      <c r="I1245" s="515" t="s">
        <v>1768</v>
      </c>
    </row>
    <row r="1246" spans="1:9" x14ac:dyDescent="0.2">
      <c r="A1246" s="86" t="s">
        <v>6388</v>
      </c>
      <c r="B1246" s="763" t="s">
        <v>454</v>
      </c>
      <c r="C1246" s="86" t="s">
        <v>493</v>
      </c>
      <c r="D1246" s="86" t="s">
        <v>141</v>
      </c>
      <c r="E1246" s="86" t="s">
        <v>539</v>
      </c>
      <c r="F1246" s="282" t="s">
        <v>314</v>
      </c>
      <c r="G1246" s="42" t="s">
        <v>524</v>
      </c>
      <c r="I1246" s="515" t="s">
        <v>1769</v>
      </c>
    </row>
    <row r="1247" spans="1:9" x14ac:dyDescent="0.2">
      <c r="A1247" s="86" t="s">
        <v>6388</v>
      </c>
      <c r="B1247" s="763" t="s">
        <v>454</v>
      </c>
      <c r="C1247" s="86" t="s">
        <v>493</v>
      </c>
      <c r="D1247" s="86" t="s">
        <v>141</v>
      </c>
      <c r="E1247" s="86" t="s">
        <v>540</v>
      </c>
      <c r="F1247" s="282" t="s">
        <v>314</v>
      </c>
      <c r="G1247" s="42" t="s">
        <v>524</v>
      </c>
      <c r="I1247" s="515" t="s">
        <v>1770</v>
      </c>
    </row>
    <row r="1248" spans="1:9" x14ac:dyDescent="0.2">
      <c r="A1248" s="86" t="s">
        <v>6388</v>
      </c>
      <c r="B1248" s="763" t="s">
        <v>454</v>
      </c>
      <c r="C1248" s="86" t="s">
        <v>493</v>
      </c>
      <c r="D1248" s="86" t="s">
        <v>141</v>
      </c>
      <c r="E1248" s="86" t="s">
        <v>541</v>
      </c>
      <c r="F1248" s="282" t="s">
        <v>314</v>
      </c>
      <c r="G1248" s="42" t="s">
        <v>524</v>
      </c>
      <c r="I1248" s="515" t="s">
        <v>1771</v>
      </c>
    </row>
    <row r="1249" spans="1:9" x14ac:dyDescent="0.2">
      <c r="A1249" s="86" t="s">
        <v>6388</v>
      </c>
      <c r="B1249" s="763" t="s">
        <v>454</v>
      </c>
      <c r="C1249" s="86" t="s">
        <v>493</v>
      </c>
      <c r="D1249" s="86" t="s">
        <v>141</v>
      </c>
      <c r="E1249" s="86" t="s">
        <v>542</v>
      </c>
      <c r="F1249" s="282" t="s">
        <v>314</v>
      </c>
      <c r="G1249" s="42" t="s">
        <v>524</v>
      </c>
      <c r="I1249" s="515" t="s">
        <v>1772</v>
      </c>
    </row>
    <row r="1250" spans="1:9" x14ac:dyDescent="0.2">
      <c r="A1250" s="86" t="s">
        <v>6388</v>
      </c>
      <c r="B1250" s="763" t="s">
        <v>454</v>
      </c>
      <c r="C1250" s="86" t="s">
        <v>493</v>
      </c>
      <c r="D1250" s="86" t="s">
        <v>141</v>
      </c>
      <c r="E1250" s="86" t="s">
        <v>543</v>
      </c>
      <c r="F1250" s="282" t="s">
        <v>314</v>
      </c>
      <c r="G1250" s="42" t="s">
        <v>524</v>
      </c>
      <c r="I1250" s="515" t="s">
        <v>1773</v>
      </c>
    </row>
    <row r="1251" spans="1:9" x14ac:dyDescent="0.2">
      <c r="A1251" s="86" t="s">
        <v>6388</v>
      </c>
      <c r="B1251" s="763" t="s">
        <v>454</v>
      </c>
      <c r="C1251" s="86" t="s">
        <v>493</v>
      </c>
      <c r="D1251" s="86" t="s">
        <v>141</v>
      </c>
      <c r="E1251" s="86" t="s">
        <v>544</v>
      </c>
      <c r="F1251" s="282" t="s">
        <v>314</v>
      </c>
      <c r="G1251" s="42" t="s">
        <v>524</v>
      </c>
      <c r="I1251" s="515" t="s">
        <v>1774</v>
      </c>
    </row>
    <row r="1252" spans="1:9" x14ac:dyDescent="0.2">
      <c r="A1252" s="86" t="s">
        <v>6388</v>
      </c>
      <c r="B1252" s="763" t="s">
        <v>454</v>
      </c>
      <c r="C1252" s="86" t="s">
        <v>493</v>
      </c>
      <c r="D1252" s="86" t="s">
        <v>141</v>
      </c>
      <c r="E1252" s="86" t="s">
        <v>545</v>
      </c>
      <c r="F1252" s="282" t="s">
        <v>314</v>
      </c>
      <c r="G1252" s="42" t="s">
        <v>524</v>
      </c>
      <c r="I1252" s="515" t="s">
        <v>1775</v>
      </c>
    </row>
    <row r="1253" spans="1:9" x14ac:dyDescent="0.2">
      <c r="A1253" s="86" t="s">
        <v>6388</v>
      </c>
      <c r="B1253" s="763" t="s">
        <v>454</v>
      </c>
      <c r="C1253" s="86" t="s">
        <v>493</v>
      </c>
      <c r="D1253" s="86" t="s">
        <v>141</v>
      </c>
      <c r="E1253" s="86" t="s">
        <v>546</v>
      </c>
      <c r="F1253" s="282" t="s">
        <v>314</v>
      </c>
      <c r="G1253" s="42" t="s">
        <v>524</v>
      </c>
      <c r="I1253" s="515" t="s">
        <v>1776</v>
      </c>
    </row>
    <row r="1254" spans="1:9" x14ac:dyDescent="0.2">
      <c r="A1254" s="86" t="s">
        <v>6388</v>
      </c>
      <c r="B1254" s="763" t="s">
        <v>454</v>
      </c>
      <c r="C1254" s="86" t="s">
        <v>493</v>
      </c>
      <c r="D1254" s="86" t="s">
        <v>141</v>
      </c>
      <c r="E1254" s="86" t="s">
        <v>547</v>
      </c>
      <c r="F1254" s="282" t="s">
        <v>314</v>
      </c>
      <c r="G1254" s="42" t="s">
        <v>524</v>
      </c>
      <c r="I1254" s="515" t="s">
        <v>1777</v>
      </c>
    </row>
    <row r="1255" spans="1:9" x14ac:dyDescent="0.2">
      <c r="A1255" s="86" t="s">
        <v>6388</v>
      </c>
      <c r="B1255" s="763" t="s">
        <v>454</v>
      </c>
      <c r="C1255" s="86" t="s">
        <v>493</v>
      </c>
      <c r="D1255" s="86" t="s">
        <v>141</v>
      </c>
      <c r="E1255" s="86" t="s">
        <v>548</v>
      </c>
      <c r="F1255" s="282" t="s">
        <v>314</v>
      </c>
      <c r="G1255" s="42" t="s">
        <v>524</v>
      </c>
      <c r="I1255" s="515" t="s">
        <v>1778</v>
      </c>
    </row>
    <row r="1256" spans="1:9" x14ac:dyDescent="0.2">
      <c r="A1256" s="86" t="s">
        <v>6388</v>
      </c>
      <c r="B1256" s="763" t="s">
        <v>454</v>
      </c>
      <c r="C1256" s="86" t="s">
        <v>493</v>
      </c>
      <c r="D1256" s="86" t="s">
        <v>141</v>
      </c>
      <c r="E1256" s="86" t="s">
        <v>549</v>
      </c>
      <c r="F1256" s="282" t="s">
        <v>314</v>
      </c>
      <c r="G1256" s="42" t="s">
        <v>524</v>
      </c>
      <c r="I1256" s="515" t="s">
        <v>1779</v>
      </c>
    </row>
    <row r="1257" spans="1:9" x14ac:dyDescent="0.2">
      <c r="A1257" s="86" t="s">
        <v>6388</v>
      </c>
      <c r="B1257" s="763" t="s">
        <v>454</v>
      </c>
      <c r="C1257" s="86" t="s">
        <v>493</v>
      </c>
      <c r="D1257" s="86" t="s">
        <v>141</v>
      </c>
      <c r="E1257" s="86" t="s">
        <v>550</v>
      </c>
      <c r="F1257" s="282" t="s">
        <v>314</v>
      </c>
      <c r="G1257" s="42" t="s">
        <v>524</v>
      </c>
      <c r="I1257" s="515" t="s">
        <v>1780</v>
      </c>
    </row>
    <row r="1258" spans="1:9" x14ac:dyDescent="0.2">
      <c r="A1258" s="86" t="s">
        <v>6388</v>
      </c>
      <c r="B1258" s="763" t="s">
        <v>454</v>
      </c>
      <c r="C1258" s="86" t="s">
        <v>493</v>
      </c>
      <c r="D1258" s="86" t="s">
        <v>141</v>
      </c>
      <c r="E1258" s="86" t="s">
        <v>551</v>
      </c>
      <c r="F1258" s="282" t="s">
        <v>314</v>
      </c>
      <c r="G1258" s="42" t="s">
        <v>524</v>
      </c>
      <c r="I1258" s="515" t="s">
        <v>1781</v>
      </c>
    </row>
    <row r="1259" spans="1:9" x14ac:dyDescent="0.2">
      <c r="A1259" s="86" t="s">
        <v>6388</v>
      </c>
      <c r="B1259" s="763" t="s">
        <v>454</v>
      </c>
      <c r="C1259" s="86" t="s">
        <v>493</v>
      </c>
      <c r="D1259" s="86" t="s">
        <v>141</v>
      </c>
      <c r="E1259" s="86" t="s">
        <v>552</v>
      </c>
      <c r="F1259" s="282" t="s">
        <v>314</v>
      </c>
      <c r="G1259" s="42" t="s">
        <v>524</v>
      </c>
      <c r="I1259" s="515" t="s">
        <v>1782</v>
      </c>
    </row>
    <row r="1260" spans="1:9" x14ac:dyDescent="0.2">
      <c r="A1260" s="86" t="s">
        <v>6388</v>
      </c>
      <c r="B1260" s="763" t="s">
        <v>454</v>
      </c>
      <c r="C1260" s="86" t="s">
        <v>493</v>
      </c>
      <c r="D1260" s="86" t="s">
        <v>141</v>
      </c>
      <c r="E1260" s="86" t="s">
        <v>553</v>
      </c>
      <c r="F1260" s="282" t="s">
        <v>314</v>
      </c>
      <c r="G1260" s="42" t="s">
        <v>524</v>
      </c>
      <c r="I1260" s="515" t="s">
        <v>1783</v>
      </c>
    </row>
    <row r="1261" spans="1:9" x14ac:dyDescent="0.2">
      <c r="A1261" s="86" t="s">
        <v>6388</v>
      </c>
      <c r="B1261" s="763" t="s">
        <v>454</v>
      </c>
      <c r="C1261" s="86" t="s">
        <v>493</v>
      </c>
      <c r="D1261" s="86" t="s">
        <v>141</v>
      </c>
      <c r="E1261" s="86" t="s">
        <v>554</v>
      </c>
      <c r="F1261" s="282" t="s">
        <v>314</v>
      </c>
      <c r="G1261" s="42" t="s">
        <v>524</v>
      </c>
      <c r="I1261" s="515" t="s">
        <v>1784</v>
      </c>
    </row>
    <row r="1262" spans="1:9" x14ac:dyDescent="0.2">
      <c r="A1262" s="86" t="s">
        <v>6388</v>
      </c>
      <c r="B1262" s="763" t="s">
        <v>454</v>
      </c>
      <c r="C1262" s="86" t="s">
        <v>493</v>
      </c>
      <c r="D1262" s="86" t="s">
        <v>141</v>
      </c>
      <c r="E1262" s="86" t="s">
        <v>555</v>
      </c>
      <c r="F1262" s="282" t="s">
        <v>314</v>
      </c>
      <c r="G1262" s="42" t="s">
        <v>524</v>
      </c>
      <c r="I1262" s="515" t="s">
        <v>1785</v>
      </c>
    </row>
    <row r="1263" spans="1:9" x14ac:dyDescent="0.2">
      <c r="A1263" s="86" t="s">
        <v>6388</v>
      </c>
      <c r="B1263" s="763" t="s">
        <v>454</v>
      </c>
      <c r="C1263" s="86" t="s">
        <v>493</v>
      </c>
      <c r="D1263" s="86" t="s">
        <v>141</v>
      </c>
      <c r="E1263" s="86" t="s">
        <v>556</v>
      </c>
      <c r="F1263" s="282" t="s">
        <v>314</v>
      </c>
      <c r="G1263" s="42" t="s">
        <v>524</v>
      </c>
      <c r="I1263" s="515" t="s">
        <v>1786</v>
      </c>
    </row>
    <row r="1264" spans="1:9" x14ac:dyDescent="0.2">
      <c r="A1264" s="86" t="s">
        <v>6388</v>
      </c>
      <c r="B1264" s="763" t="s">
        <v>454</v>
      </c>
      <c r="C1264" s="86" t="s">
        <v>493</v>
      </c>
      <c r="D1264" s="86" t="s">
        <v>141</v>
      </c>
      <c r="E1264" s="86" t="s">
        <v>557</v>
      </c>
      <c r="F1264" s="282" t="s">
        <v>314</v>
      </c>
      <c r="G1264" s="42" t="s">
        <v>524</v>
      </c>
      <c r="I1264" s="515" t="s">
        <v>1787</v>
      </c>
    </row>
    <row r="1265" spans="1:9" x14ac:dyDescent="0.2">
      <c r="A1265" s="86" t="s">
        <v>6388</v>
      </c>
      <c r="B1265" s="763" t="s">
        <v>454</v>
      </c>
      <c r="C1265" s="86" t="s">
        <v>493</v>
      </c>
      <c r="D1265" s="86" t="s">
        <v>141</v>
      </c>
      <c r="E1265" s="86" t="s">
        <v>558</v>
      </c>
      <c r="F1265" s="282" t="s">
        <v>314</v>
      </c>
      <c r="G1265" s="42" t="s">
        <v>524</v>
      </c>
      <c r="I1265" s="515" t="s">
        <v>1788</v>
      </c>
    </row>
    <row r="1266" spans="1:9" x14ac:dyDescent="0.2">
      <c r="A1266" s="86" t="s">
        <v>6388</v>
      </c>
      <c r="B1266" s="763" t="s">
        <v>454</v>
      </c>
      <c r="C1266" s="86" t="s">
        <v>493</v>
      </c>
      <c r="D1266" s="86" t="s">
        <v>141</v>
      </c>
      <c r="E1266" s="86" t="s">
        <v>559</v>
      </c>
      <c r="F1266" s="282" t="s">
        <v>314</v>
      </c>
      <c r="G1266" s="42" t="s">
        <v>524</v>
      </c>
      <c r="I1266" s="515" t="s">
        <v>1789</v>
      </c>
    </row>
    <row r="1267" spans="1:9" x14ac:dyDescent="0.2">
      <c r="A1267" s="86" t="s">
        <v>6388</v>
      </c>
      <c r="B1267" s="763" t="s">
        <v>454</v>
      </c>
      <c r="C1267" s="86" t="s">
        <v>493</v>
      </c>
      <c r="D1267" s="86" t="s">
        <v>141</v>
      </c>
      <c r="E1267" s="86" t="s">
        <v>560</v>
      </c>
      <c r="F1267" s="282" t="s">
        <v>314</v>
      </c>
      <c r="G1267" s="42" t="s">
        <v>524</v>
      </c>
      <c r="I1267" s="515" t="s">
        <v>1790</v>
      </c>
    </row>
    <row r="1268" spans="1:9" x14ac:dyDescent="0.2">
      <c r="A1268" s="86" t="s">
        <v>6388</v>
      </c>
      <c r="B1268" s="763" t="s">
        <v>454</v>
      </c>
      <c r="C1268" s="86" t="s">
        <v>493</v>
      </c>
      <c r="D1268" s="86" t="s">
        <v>141</v>
      </c>
      <c r="E1268" s="86" t="s">
        <v>561</v>
      </c>
      <c r="F1268" s="282" t="s">
        <v>314</v>
      </c>
      <c r="G1268" s="42" t="s">
        <v>524</v>
      </c>
      <c r="I1268" s="515" t="s">
        <v>1791</v>
      </c>
    </row>
    <row r="1269" spans="1:9" x14ac:dyDescent="0.2">
      <c r="A1269" s="86" t="s">
        <v>6388</v>
      </c>
      <c r="B1269" s="763" t="s">
        <v>454</v>
      </c>
      <c r="C1269" s="86" t="s">
        <v>493</v>
      </c>
      <c r="D1269" s="86" t="s">
        <v>141</v>
      </c>
      <c r="E1269" s="86" t="s">
        <v>562</v>
      </c>
      <c r="F1269" s="282" t="s">
        <v>314</v>
      </c>
      <c r="G1269" s="42" t="s">
        <v>524</v>
      </c>
      <c r="I1269" s="515" t="s">
        <v>1792</v>
      </c>
    </row>
    <row r="1270" spans="1:9" x14ac:dyDescent="0.2">
      <c r="A1270" s="86" t="s">
        <v>6388</v>
      </c>
      <c r="B1270" s="763" t="s">
        <v>454</v>
      </c>
      <c r="C1270" s="86" t="s">
        <v>493</v>
      </c>
      <c r="D1270" s="86" t="s">
        <v>141</v>
      </c>
      <c r="E1270" s="86" t="s">
        <v>563</v>
      </c>
      <c r="F1270" s="282" t="s">
        <v>314</v>
      </c>
      <c r="G1270" s="42" t="s">
        <v>524</v>
      </c>
      <c r="I1270" s="515" t="s">
        <v>1793</v>
      </c>
    </row>
    <row r="1271" spans="1:9" x14ac:dyDescent="0.2">
      <c r="A1271" s="86" t="s">
        <v>6388</v>
      </c>
      <c r="B1271" s="763" t="s">
        <v>454</v>
      </c>
      <c r="C1271" s="86" t="s">
        <v>493</v>
      </c>
      <c r="D1271" s="86" t="s">
        <v>141</v>
      </c>
      <c r="E1271" s="86" t="s">
        <v>564</v>
      </c>
      <c r="F1271" s="282" t="s">
        <v>314</v>
      </c>
      <c r="G1271" s="42" t="s">
        <v>524</v>
      </c>
      <c r="I1271" s="515" t="s">
        <v>1794</v>
      </c>
    </row>
    <row r="1272" spans="1:9" x14ac:dyDescent="0.2">
      <c r="A1272" s="86" t="s">
        <v>6388</v>
      </c>
      <c r="B1272" s="763" t="s">
        <v>454</v>
      </c>
      <c r="C1272" s="86" t="s">
        <v>493</v>
      </c>
      <c r="D1272" s="86" t="s">
        <v>141</v>
      </c>
      <c r="E1272" s="86" t="s">
        <v>565</v>
      </c>
      <c r="F1272" s="282" t="s">
        <v>314</v>
      </c>
      <c r="G1272" s="42" t="s">
        <v>524</v>
      </c>
      <c r="I1272" s="515" t="s">
        <v>1795</v>
      </c>
    </row>
    <row r="1273" spans="1:9" x14ac:dyDescent="0.2">
      <c r="A1273" s="86" t="s">
        <v>6388</v>
      </c>
      <c r="B1273" s="543" t="s">
        <v>454</v>
      </c>
      <c r="C1273" s="547" t="s">
        <v>493</v>
      </c>
      <c r="D1273" s="547" t="s">
        <v>141</v>
      </c>
      <c r="E1273" s="547" t="s">
        <v>566</v>
      </c>
      <c r="F1273" s="538" t="s">
        <v>314</v>
      </c>
      <c r="G1273" s="826" t="s">
        <v>524</v>
      </c>
      <c r="I1273" s="515" t="s">
        <v>1796</v>
      </c>
    </row>
    <row r="1274" spans="1:9" x14ac:dyDescent="0.2">
      <c r="A1274" s="86" t="s">
        <v>6388</v>
      </c>
      <c r="B1274" s="533" t="s">
        <v>454</v>
      </c>
      <c r="C1274" s="119" t="s">
        <v>493</v>
      </c>
      <c r="D1274" s="119" t="s">
        <v>139</v>
      </c>
      <c r="E1274" s="119" t="s">
        <v>139</v>
      </c>
      <c r="F1274" s="545" t="s">
        <v>487</v>
      </c>
      <c r="G1274" s="901" t="s">
        <v>48</v>
      </c>
      <c r="I1274" s="515" t="s">
        <v>1797</v>
      </c>
    </row>
    <row r="1275" spans="1:9" x14ac:dyDescent="0.2">
      <c r="A1275" s="86" t="s">
        <v>6388</v>
      </c>
      <c r="B1275" s="541" t="s">
        <v>454</v>
      </c>
      <c r="C1275" s="546" t="s">
        <v>493</v>
      </c>
      <c r="D1275" s="546" t="s">
        <v>139</v>
      </c>
      <c r="E1275" s="546" t="s">
        <v>185</v>
      </c>
      <c r="F1275" s="542" t="s">
        <v>326</v>
      </c>
      <c r="G1275" s="30" t="s">
        <v>48</v>
      </c>
      <c r="I1275" s="515" t="s">
        <v>1798</v>
      </c>
    </row>
    <row r="1276" spans="1:9" x14ac:dyDescent="0.2">
      <c r="A1276" s="86" t="s">
        <v>6388</v>
      </c>
      <c r="B1276" s="763" t="s">
        <v>454</v>
      </c>
      <c r="C1276" s="86" t="s">
        <v>493</v>
      </c>
      <c r="D1276" s="86" t="s">
        <v>139</v>
      </c>
      <c r="E1276" s="86" t="s">
        <v>527</v>
      </c>
      <c r="F1276" s="282" t="s">
        <v>326</v>
      </c>
      <c r="G1276" s="626" t="s">
        <v>48</v>
      </c>
      <c r="I1276" s="515" t="s">
        <v>1799</v>
      </c>
    </row>
    <row r="1277" spans="1:9" x14ac:dyDescent="0.2">
      <c r="A1277" s="86" t="s">
        <v>6388</v>
      </c>
      <c r="B1277" s="763" t="s">
        <v>454</v>
      </c>
      <c r="C1277" s="86" t="s">
        <v>493</v>
      </c>
      <c r="D1277" s="86" t="s">
        <v>139</v>
      </c>
      <c r="E1277" s="86" t="s">
        <v>528</v>
      </c>
      <c r="F1277" s="282" t="s">
        <v>326</v>
      </c>
      <c r="G1277" s="626" t="s">
        <v>48</v>
      </c>
      <c r="I1277" s="515" t="s">
        <v>1800</v>
      </c>
    </row>
    <row r="1278" spans="1:9" x14ac:dyDescent="0.2">
      <c r="A1278" s="86" t="s">
        <v>6388</v>
      </c>
      <c r="B1278" s="763" t="s">
        <v>454</v>
      </c>
      <c r="C1278" s="86" t="s">
        <v>493</v>
      </c>
      <c r="D1278" s="86" t="s">
        <v>139</v>
      </c>
      <c r="E1278" s="86" t="s">
        <v>529</v>
      </c>
      <c r="F1278" s="282" t="s">
        <v>326</v>
      </c>
      <c r="G1278" s="626" t="s">
        <v>48</v>
      </c>
      <c r="I1278" s="515" t="s">
        <v>1801</v>
      </c>
    </row>
    <row r="1279" spans="1:9" x14ac:dyDescent="0.2">
      <c r="A1279" s="86" t="s">
        <v>6388</v>
      </c>
      <c r="B1279" s="763" t="s">
        <v>454</v>
      </c>
      <c r="C1279" s="86" t="s">
        <v>493</v>
      </c>
      <c r="D1279" s="86" t="s">
        <v>139</v>
      </c>
      <c r="E1279" s="86" t="s">
        <v>530</v>
      </c>
      <c r="F1279" s="282" t="s">
        <v>326</v>
      </c>
      <c r="G1279" s="626" t="s">
        <v>48</v>
      </c>
      <c r="I1279" s="515" t="s">
        <v>1802</v>
      </c>
    </row>
    <row r="1280" spans="1:9" x14ac:dyDescent="0.2">
      <c r="A1280" s="86" t="s">
        <v>6388</v>
      </c>
      <c r="B1280" s="763" t="s">
        <v>454</v>
      </c>
      <c r="C1280" s="86" t="s">
        <v>493</v>
      </c>
      <c r="D1280" s="86" t="s">
        <v>139</v>
      </c>
      <c r="E1280" s="86" t="s">
        <v>531</v>
      </c>
      <c r="F1280" s="282" t="s">
        <v>326</v>
      </c>
      <c r="G1280" s="626" t="s">
        <v>48</v>
      </c>
      <c r="I1280" s="515" t="s">
        <v>1803</v>
      </c>
    </row>
    <row r="1281" spans="1:9" x14ac:dyDescent="0.2">
      <c r="A1281" s="86" t="s">
        <v>6388</v>
      </c>
      <c r="B1281" s="763" t="s">
        <v>454</v>
      </c>
      <c r="C1281" s="86" t="s">
        <v>493</v>
      </c>
      <c r="D1281" s="86" t="s">
        <v>139</v>
      </c>
      <c r="E1281" s="86" t="s">
        <v>532</v>
      </c>
      <c r="F1281" s="282" t="s">
        <v>326</v>
      </c>
      <c r="G1281" s="626" t="s">
        <v>48</v>
      </c>
      <c r="I1281" s="515" t="s">
        <v>1804</v>
      </c>
    </row>
    <row r="1282" spans="1:9" x14ac:dyDescent="0.2">
      <c r="A1282" s="86" t="s">
        <v>6388</v>
      </c>
      <c r="B1282" s="763" t="s">
        <v>454</v>
      </c>
      <c r="C1282" s="86" t="s">
        <v>493</v>
      </c>
      <c r="D1282" s="86" t="s">
        <v>139</v>
      </c>
      <c r="E1282" s="86" t="s">
        <v>533</v>
      </c>
      <c r="F1282" s="282" t="s">
        <v>326</v>
      </c>
      <c r="G1282" s="626" t="s">
        <v>48</v>
      </c>
      <c r="I1282" s="515" t="s">
        <v>1805</v>
      </c>
    </row>
    <row r="1283" spans="1:9" x14ac:dyDescent="0.2">
      <c r="A1283" s="86" t="s">
        <v>6388</v>
      </c>
      <c r="B1283" s="763" t="s">
        <v>454</v>
      </c>
      <c r="C1283" s="86" t="s">
        <v>493</v>
      </c>
      <c r="D1283" s="86" t="s">
        <v>139</v>
      </c>
      <c r="E1283" s="86" t="s">
        <v>534</v>
      </c>
      <c r="F1283" s="282" t="s">
        <v>326</v>
      </c>
      <c r="G1283" s="626" t="s">
        <v>48</v>
      </c>
      <c r="I1283" s="515" t="s">
        <v>1806</v>
      </c>
    </row>
    <row r="1284" spans="1:9" x14ac:dyDescent="0.2">
      <c r="A1284" s="86" t="s">
        <v>6388</v>
      </c>
      <c r="B1284" s="763" t="s">
        <v>454</v>
      </c>
      <c r="C1284" s="86" t="s">
        <v>493</v>
      </c>
      <c r="D1284" s="86" t="s">
        <v>139</v>
      </c>
      <c r="E1284" s="86" t="s">
        <v>535</v>
      </c>
      <c r="F1284" s="282" t="s">
        <v>326</v>
      </c>
      <c r="G1284" s="626" t="s">
        <v>48</v>
      </c>
      <c r="I1284" s="515" t="s">
        <v>1807</v>
      </c>
    </row>
    <row r="1285" spans="1:9" x14ac:dyDescent="0.2">
      <c r="A1285" s="86" t="s">
        <v>6388</v>
      </c>
      <c r="B1285" s="763" t="s">
        <v>454</v>
      </c>
      <c r="C1285" s="86" t="s">
        <v>493</v>
      </c>
      <c r="D1285" s="86" t="s">
        <v>139</v>
      </c>
      <c r="E1285" s="86" t="s">
        <v>536</v>
      </c>
      <c r="F1285" s="282" t="s">
        <v>326</v>
      </c>
      <c r="G1285" s="626" t="s">
        <v>48</v>
      </c>
      <c r="I1285" s="515" t="s">
        <v>1808</v>
      </c>
    </row>
    <row r="1286" spans="1:9" x14ac:dyDescent="0.2">
      <c r="A1286" s="86" t="s">
        <v>6388</v>
      </c>
      <c r="B1286" s="763" t="s">
        <v>454</v>
      </c>
      <c r="C1286" s="86" t="s">
        <v>493</v>
      </c>
      <c r="D1286" s="86" t="s">
        <v>139</v>
      </c>
      <c r="E1286" s="86" t="s">
        <v>537</v>
      </c>
      <c r="F1286" s="282" t="s">
        <v>326</v>
      </c>
      <c r="G1286" s="626" t="s">
        <v>48</v>
      </c>
      <c r="I1286" s="515" t="s">
        <v>1809</v>
      </c>
    </row>
    <row r="1287" spans="1:9" x14ac:dyDescent="0.2">
      <c r="A1287" s="86" t="s">
        <v>6388</v>
      </c>
      <c r="B1287" s="763" t="s">
        <v>454</v>
      </c>
      <c r="C1287" s="86" t="s">
        <v>493</v>
      </c>
      <c r="D1287" s="86" t="s">
        <v>139</v>
      </c>
      <c r="E1287" s="86" t="s">
        <v>538</v>
      </c>
      <c r="F1287" s="282" t="s">
        <v>326</v>
      </c>
      <c r="G1287" s="626" t="s">
        <v>48</v>
      </c>
      <c r="I1287" s="515" t="s">
        <v>1810</v>
      </c>
    </row>
    <row r="1288" spans="1:9" x14ac:dyDescent="0.2">
      <c r="A1288" s="86" t="s">
        <v>6388</v>
      </c>
      <c r="B1288" s="763" t="s">
        <v>454</v>
      </c>
      <c r="C1288" s="86" t="s">
        <v>493</v>
      </c>
      <c r="D1288" s="86" t="s">
        <v>139</v>
      </c>
      <c r="E1288" s="86" t="s">
        <v>539</v>
      </c>
      <c r="F1288" s="282" t="s">
        <v>326</v>
      </c>
      <c r="G1288" s="626" t="s">
        <v>48</v>
      </c>
      <c r="I1288" s="515" t="s">
        <v>1811</v>
      </c>
    </row>
    <row r="1289" spans="1:9" x14ac:dyDescent="0.2">
      <c r="A1289" s="86" t="s">
        <v>6388</v>
      </c>
      <c r="B1289" s="763" t="s">
        <v>454</v>
      </c>
      <c r="C1289" s="86" t="s">
        <v>493</v>
      </c>
      <c r="D1289" s="86" t="s">
        <v>139</v>
      </c>
      <c r="E1289" s="86" t="s">
        <v>540</v>
      </c>
      <c r="F1289" s="282" t="s">
        <v>326</v>
      </c>
      <c r="G1289" s="626" t="s">
        <v>48</v>
      </c>
      <c r="I1289" s="515" t="s">
        <v>1812</v>
      </c>
    </row>
    <row r="1290" spans="1:9" x14ac:dyDescent="0.2">
      <c r="A1290" s="86" t="s">
        <v>6388</v>
      </c>
      <c r="B1290" s="763" t="s">
        <v>454</v>
      </c>
      <c r="C1290" s="86" t="s">
        <v>493</v>
      </c>
      <c r="D1290" s="86" t="s">
        <v>139</v>
      </c>
      <c r="E1290" s="86" t="s">
        <v>541</v>
      </c>
      <c r="F1290" s="282" t="s">
        <v>326</v>
      </c>
      <c r="G1290" s="626" t="s">
        <v>48</v>
      </c>
      <c r="I1290" s="515" t="s">
        <v>1813</v>
      </c>
    </row>
    <row r="1291" spans="1:9" x14ac:dyDescent="0.2">
      <c r="A1291" s="86" t="s">
        <v>6388</v>
      </c>
      <c r="B1291" s="763" t="s">
        <v>454</v>
      </c>
      <c r="C1291" s="86" t="s">
        <v>493</v>
      </c>
      <c r="D1291" s="86" t="s">
        <v>139</v>
      </c>
      <c r="E1291" s="86" t="s">
        <v>542</v>
      </c>
      <c r="F1291" s="282" t="s">
        <v>326</v>
      </c>
      <c r="G1291" s="626" t="s">
        <v>48</v>
      </c>
      <c r="I1291" s="515" t="s">
        <v>1814</v>
      </c>
    </row>
    <row r="1292" spans="1:9" x14ac:dyDescent="0.2">
      <c r="A1292" s="86" t="s">
        <v>6388</v>
      </c>
      <c r="B1292" s="763" t="s">
        <v>454</v>
      </c>
      <c r="C1292" s="86" t="s">
        <v>493</v>
      </c>
      <c r="D1292" s="86" t="s">
        <v>139</v>
      </c>
      <c r="E1292" s="86" t="s">
        <v>543</v>
      </c>
      <c r="F1292" s="282" t="s">
        <v>326</v>
      </c>
      <c r="G1292" s="626" t="s">
        <v>48</v>
      </c>
      <c r="I1292" s="515" t="s">
        <v>1815</v>
      </c>
    </row>
    <row r="1293" spans="1:9" x14ac:dyDescent="0.2">
      <c r="A1293" s="86" t="s">
        <v>6388</v>
      </c>
      <c r="B1293" s="763" t="s">
        <v>454</v>
      </c>
      <c r="C1293" s="86" t="s">
        <v>493</v>
      </c>
      <c r="D1293" s="86" t="s">
        <v>139</v>
      </c>
      <c r="E1293" s="86" t="s">
        <v>544</v>
      </c>
      <c r="F1293" s="282" t="s">
        <v>326</v>
      </c>
      <c r="G1293" s="626" t="s">
        <v>48</v>
      </c>
      <c r="I1293" s="515" t="s">
        <v>1816</v>
      </c>
    </row>
    <row r="1294" spans="1:9" x14ac:dyDescent="0.2">
      <c r="A1294" s="86" t="s">
        <v>6388</v>
      </c>
      <c r="B1294" s="763" t="s">
        <v>454</v>
      </c>
      <c r="C1294" s="86" t="s">
        <v>493</v>
      </c>
      <c r="D1294" s="86" t="s">
        <v>139</v>
      </c>
      <c r="E1294" s="86" t="s">
        <v>545</v>
      </c>
      <c r="F1294" s="282" t="s">
        <v>326</v>
      </c>
      <c r="G1294" s="626" t="s">
        <v>48</v>
      </c>
      <c r="I1294" s="515" t="s">
        <v>1817</v>
      </c>
    </row>
    <row r="1295" spans="1:9" x14ac:dyDescent="0.2">
      <c r="A1295" s="86" t="s">
        <v>6388</v>
      </c>
      <c r="B1295" s="763" t="s">
        <v>454</v>
      </c>
      <c r="C1295" s="86" t="s">
        <v>493</v>
      </c>
      <c r="D1295" s="86" t="s">
        <v>139</v>
      </c>
      <c r="E1295" s="86" t="s">
        <v>546</v>
      </c>
      <c r="F1295" s="282" t="s">
        <v>326</v>
      </c>
      <c r="G1295" s="626" t="s">
        <v>48</v>
      </c>
      <c r="I1295" s="515" t="s">
        <v>1818</v>
      </c>
    </row>
    <row r="1296" spans="1:9" x14ac:dyDescent="0.2">
      <c r="A1296" s="86" t="s">
        <v>6388</v>
      </c>
      <c r="B1296" s="763" t="s">
        <v>454</v>
      </c>
      <c r="C1296" s="86" t="s">
        <v>493</v>
      </c>
      <c r="D1296" s="86" t="s">
        <v>139</v>
      </c>
      <c r="E1296" s="86" t="s">
        <v>547</v>
      </c>
      <c r="F1296" s="282" t="s">
        <v>326</v>
      </c>
      <c r="G1296" s="626" t="s">
        <v>48</v>
      </c>
      <c r="I1296" s="515" t="s">
        <v>1819</v>
      </c>
    </row>
    <row r="1297" spans="1:9" x14ac:dyDescent="0.2">
      <c r="A1297" s="86" t="s">
        <v>6388</v>
      </c>
      <c r="B1297" s="763" t="s">
        <v>454</v>
      </c>
      <c r="C1297" s="86" t="s">
        <v>493</v>
      </c>
      <c r="D1297" s="86" t="s">
        <v>139</v>
      </c>
      <c r="E1297" s="86" t="s">
        <v>548</v>
      </c>
      <c r="F1297" s="282" t="s">
        <v>326</v>
      </c>
      <c r="G1297" s="626" t="s">
        <v>48</v>
      </c>
      <c r="I1297" s="515" t="s">
        <v>1820</v>
      </c>
    </row>
    <row r="1298" spans="1:9" x14ac:dyDescent="0.2">
      <c r="A1298" s="86" t="s">
        <v>6388</v>
      </c>
      <c r="B1298" s="763" t="s">
        <v>454</v>
      </c>
      <c r="C1298" s="86" t="s">
        <v>493</v>
      </c>
      <c r="D1298" s="86" t="s">
        <v>139</v>
      </c>
      <c r="E1298" s="86" t="s">
        <v>549</v>
      </c>
      <c r="F1298" s="282" t="s">
        <v>326</v>
      </c>
      <c r="G1298" s="626" t="s">
        <v>48</v>
      </c>
      <c r="I1298" s="515" t="s">
        <v>1821</v>
      </c>
    </row>
    <row r="1299" spans="1:9" x14ac:dyDescent="0.2">
      <c r="A1299" s="86" t="s">
        <v>6388</v>
      </c>
      <c r="B1299" s="763" t="s">
        <v>454</v>
      </c>
      <c r="C1299" s="86" t="s">
        <v>493</v>
      </c>
      <c r="D1299" s="86" t="s">
        <v>139</v>
      </c>
      <c r="E1299" s="86" t="s">
        <v>550</v>
      </c>
      <c r="F1299" s="282" t="s">
        <v>326</v>
      </c>
      <c r="G1299" s="626" t="s">
        <v>48</v>
      </c>
      <c r="I1299" s="515" t="s">
        <v>1822</v>
      </c>
    </row>
    <row r="1300" spans="1:9" x14ac:dyDescent="0.2">
      <c r="A1300" s="86" t="s">
        <v>6388</v>
      </c>
      <c r="B1300" s="763" t="s">
        <v>454</v>
      </c>
      <c r="C1300" s="86" t="s">
        <v>493</v>
      </c>
      <c r="D1300" s="86" t="s">
        <v>139</v>
      </c>
      <c r="E1300" s="86" t="s">
        <v>551</v>
      </c>
      <c r="F1300" s="282" t="s">
        <v>326</v>
      </c>
      <c r="G1300" s="626" t="s">
        <v>48</v>
      </c>
      <c r="I1300" s="515" t="s">
        <v>1823</v>
      </c>
    </row>
    <row r="1301" spans="1:9" x14ac:dyDescent="0.2">
      <c r="A1301" s="86" t="s">
        <v>6388</v>
      </c>
      <c r="B1301" s="763" t="s">
        <v>454</v>
      </c>
      <c r="C1301" s="86" t="s">
        <v>493</v>
      </c>
      <c r="D1301" s="86" t="s">
        <v>139</v>
      </c>
      <c r="E1301" s="86" t="s">
        <v>552</v>
      </c>
      <c r="F1301" s="282" t="s">
        <v>326</v>
      </c>
      <c r="G1301" s="626" t="s">
        <v>48</v>
      </c>
      <c r="I1301" s="515" t="s">
        <v>1824</v>
      </c>
    </row>
    <row r="1302" spans="1:9" x14ac:dyDescent="0.2">
      <c r="A1302" s="86" t="s">
        <v>6388</v>
      </c>
      <c r="B1302" s="763" t="s">
        <v>454</v>
      </c>
      <c r="C1302" s="86" t="s">
        <v>493</v>
      </c>
      <c r="D1302" s="86" t="s">
        <v>139</v>
      </c>
      <c r="E1302" s="86" t="s">
        <v>553</v>
      </c>
      <c r="F1302" s="282" t="s">
        <v>326</v>
      </c>
      <c r="G1302" s="626" t="s">
        <v>48</v>
      </c>
      <c r="I1302" s="515" t="s">
        <v>1825</v>
      </c>
    </row>
    <row r="1303" spans="1:9" x14ac:dyDescent="0.2">
      <c r="A1303" s="86" t="s">
        <v>6388</v>
      </c>
      <c r="B1303" s="763" t="s">
        <v>454</v>
      </c>
      <c r="C1303" s="86" t="s">
        <v>493</v>
      </c>
      <c r="D1303" s="86" t="s">
        <v>139</v>
      </c>
      <c r="E1303" s="86" t="s">
        <v>554</v>
      </c>
      <c r="F1303" s="282" t="s">
        <v>326</v>
      </c>
      <c r="G1303" s="626" t="s">
        <v>48</v>
      </c>
      <c r="I1303" s="515" t="s">
        <v>1826</v>
      </c>
    </row>
    <row r="1304" spans="1:9" x14ac:dyDescent="0.2">
      <c r="A1304" s="86" t="s">
        <v>6388</v>
      </c>
      <c r="B1304" s="763" t="s">
        <v>454</v>
      </c>
      <c r="C1304" s="86" t="s">
        <v>493</v>
      </c>
      <c r="D1304" s="86" t="s">
        <v>139</v>
      </c>
      <c r="E1304" s="86" t="s">
        <v>555</v>
      </c>
      <c r="F1304" s="282" t="s">
        <v>326</v>
      </c>
      <c r="G1304" s="626" t="s">
        <v>48</v>
      </c>
      <c r="I1304" s="515" t="s">
        <v>1827</v>
      </c>
    </row>
    <row r="1305" spans="1:9" x14ac:dyDescent="0.2">
      <c r="A1305" s="86" t="s">
        <v>6388</v>
      </c>
      <c r="B1305" s="763" t="s">
        <v>454</v>
      </c>
      <c r="C1305" s="86" t="s">
        <v>493</v>
      </c>
      <c r="D1305" s="86" t="s">
        <v>139</v>
      </c>
      <c r="E1305" s="86" t="s">
        <v>556</v>
      </c>
      <c r="F1305" s="282" t="s">
        <v>326</v>
      </c>
      <c r="G1305" s="626" t="s">
        <v>48</v>
      </c>
      <c r="I1305" s="515" t="s">
        <v>1828</v>
      </c>
    </row>
    <row r="1306" spans="1:9" x14ac:dyDescent="0.2">
      <c r="A1306" s="86" t="s">
        <v>6388</v>
      </c>
      <c r="B1306" s="763" t="s">
        <v>454</v>
      </c>
      <c r="C1306" s="86" t="s">
        <v>493</v>
      </c>
      <c r="D1306" s="86" t="s">
        <v>139</v>
      </c>
      <c r="E1306" s="86" t="s">
        <v>557</v>
      </c>
      <c r="F1306" s="282" t="s">
        <v>326</v>
      </c>
      <c r="G1306" s="626" t="s">
        <v>48</v>
      </c>
      <c r="I1306" s="515" t="s">
        <v>1829</v>
      </c>
    </row>
    <row r="1307" spans="1:9" x14ac:dyDescent="0.2">
      <c r="A1307" s="86" t="s">
        <v>6388</v>
      </c>
      <c r="B1307" s="763" t="s">
        <v>454</v>
      </c>
      <c r="C1307" s="86" t="s">
        <v>493</v>
      </c>
      <c r="D1307" s="86" t="s">
        <v>139</v>
      </c>
      <c r="E1307" s="86" t="s">
        <v>558</v>
      </c>
      <c r="F1307" s="282" t="s">
        <v>326</v>
      </c>
      <c r="G1307" s="626" t="s">
        <v>48</v>
      </c>
      <c r="I1307" s="515" t="s">
        <v>1830</v>
      </c>
    </row>
    <row r="1308" spans="1:9" x14ac:dyDescent="0.2">
      <c r="A1308" s="86" t="s">
        <v>6388</v>
      </c>
      <c r="B1308" s="763" t="s">
        <v>454</v>
      </c>
      <c r="C1308" s="86" t="s">
        <v>493</v>
      </c>
      <c r="D1308" s="86" t="s">
        <v>139</v>
      </c>
      <c r="E1308" s="86" t="s">
        <v>559</v>
      </c>
      <c r="F1308" s="282" t="s">
        <v>326</v>
      </c>
      <c r="G1308" s="626" t="s">
        <v>48</v>
      </c>
      <c r="I1308" s="515" t="s">
        <v>1831</v>
      </c>
    </row>
    <row r="1309" spans="1:9" x14ac:dyDescent="0.2">
      <c r="A1309" s="86" t="s">
        <v>6388</v>
      </c>
      <c r="B1309" s="763" t="s">
        <v>454</v>
      </c>
      <c r="C1309" s="86" t="s">
        <v>493</v>
      </c>
      <c r="D1309" s="86" t="s">
        <v>139</v>
      </c>
      <c r="E1309" s="86" t="s">
        <v>560</v>
      </c>
      <c r="F1309" s="282" t="s">
        <v>326</v>
      </c>
      <c r="G1309" s="626" t="s">
        <v>48</v>
      </c>
      <c r="I1309" s="515" t="s">
        <v>1832</v>
      </c>
    </row>
    <row r="1310" spans="1:9" x14ac:dyDescent="0.2">
      <c r="A1310" s="86" t="s">
        <v>6388</v>
      </c>
      <c r="B1310" s="763" t="s">
        <v>454</v>
      </c>
      <c r="C1310" s="86" t="s">
        <v>493</v>
      </c>
      <c r="D1310" s="86" t="s">
        <v>139</v>
      </c>
      <c r="E1310" s="86" t="s">
        <v>561</v>
      </c>
      <c r="F1310" s="282" t="s">
        <v>326</v>
      </c>
      <c r="G1310" s="626" t="s">
        <v>48</v>
      </c>
      <c r="I1310" s="515" t="s">
        <v>1833</v>
      </c>
    </row>
    <row r="1311" spans="1:9" x14ac:dyDescent="0.2">
      <c r="A1311" s="86" t="s">
        <v>6388</v>
      </c>
      <c r="B1311" s="763" t="s">
        <v>454</v>
      </c>
      <c r="C1311" s="86" t="s">
        <v>493</v>
      </c>
      <c r="D1311" s="86" t="s">
        <v>139</v>
      </c>
      <c r="E1311" s="86" t="s">
        <v>562</v>
      </c>
      <c r="F1311" s="282" t="s">
        <v>326</v>
      </c>
      <c r="G1311" s="626" t="s">
        <v>48</v>
      </c>
      <c r="I1311" s="515" t="s">
        <v>1834</v>
      </c>
    </row>
    <row r="1312" spans="1:9" x14ac:dyDescent="0.2">
      <c r="A1312" s="86" t="s">
        <v>6388</v>
      </c>
      <c r="B1312" s="763" t="s">
        <v>454</v>
      </c>
      <c r="C1312" s="86" t="s">
        <v>493</v>
      </c>
      <c r="D1312" s="86" t="s">
        <v>139</v>
      </c>
      <c r="E1312" s="86" t="s">
        <v>563</v>
      </c>
      <c r="F1312" s="282" t="s">
        <v>326</v>
      </c>
      <c r="G1312" s="626" t="s">
        <v>48</v>
      </c>
      <c r="I1312" s="515" t="s">
        <v>1835</v>
      </c>
    </row>
    <row r="1313" spans="1:9" x14ac:dyDescent="0.2">
      <c r="A1313" s="86" t="s">
        <v>6388</v>
      </c>
      <c r="B1313" s="763" t="s">
        <v>454</v>
      </c>
      <c r="C1313" s="86" t="s">
        <v>493</v>
      </c>
      <c r="D1313" s="86" t="s">
        <v>139</v>
      </c>
      <c r="E1313" s="86" t="s">
        <v>564</v>
      </c>
      <c r="F1313" s="282" t="s">
        <v>326</v>
      </c>
      <c r="G1313" s="626" t="s">
        <v>48</v>
      </c>
      <c r="I1313" s="515" t="s">
        <v>1836</v>
      </c>
    </row>
    <row r="1314" spans="1:9" x14ac:dyDescent="0.2">
      <c r="A1314" s="86" t="s">
        <v>6388</v>
      </c>
      <c r="B1314" s="763" t="s">
        <v>454</v>
      </c>
      <c r="C1314" s="86" t="s">
        <v>493</v>
      </c>
      <c r="D1314" s="86" t="s">
        <v>139</v>
      </c>
      <c r="E1314" s="86" t="s">
        <v>565</v>
      </c>
      <c r="F1314" s="282" t="s">
        <v>326</v>
      </c>
      <c r="G1314" s="626" t="s">
        <v>48</v>
      </c>
      <c r="I1314" s="515" t="s">
        <v>1837</v>
      </c>
    </row>
    <row r="1315" spans="1:9" x14ac:dyDescent="0.2">
      <c r="A1315" s="86" t="s">
        <v>6388</v>
      </c>
      <c r="B1315" s="543" t="s">
        <v>454</v>
      </c>
      <c r="C1315" s="547" t="s">
        <v>493</v>
      </c>
      <c r="D1315" s="547" t="s">
        <v>139</v>
      </c>
      <c r="E1315" s="547" t="s">
        <v>566</v>
      </c>
      <c r="F1315" s="538" t="s">
        <v>326</v>
      </c>
      <c r="G1315" s="827" t="s">
        <v>48</v>
      </c>
      <c r="I1315" s="515" t="s">
        <v>1838</v>
      </c>
    </row>
    <row r="1316" spans="1:9" x14ac:dyDescent="0.2">
      <c r="A1316" s="86" t="s">
        <v>6388</v>
      </c>
      <c r="B1316" s="541" t="s">
        <v>454</v>
      </c>
      <c r="C1316" s="546" t="s">
        <v>493</v>
      </c>
      <c r="D1316" s="546" t="s">
        <v>139</v>
      </c>
      <c r="E1316" s="546" t="s">
        <v>185</v>
      </c>
      <c r="F1316" s="542" t="s">
        <v>326</v>
      </c>
      <c r="G1316" s="885" t="s">
        <v>524</v>
      </c>
      <c r="I1316" s="515" t="s">
        <v>1839</v>
      </c>
    </row>
    <row r="1317" spans="1:9" x14ac:dyDescent="0.2">
      <c r="A1317" s="86" t="s">
        <v>6388</v>
      </c>
      <c r="B1317" s="763" t="s">
        <v>454</v>
      </c>
      <c r="C1317" s="86" t="s">
        <v>493</v>
      </c>
      <c r="D1317" s="86" t="s">
        <v>139</v>
      </c>
      <c r="E1317" s="86" t="s">
        <v>527</v>
      </c>
      <c r="F1317" s="282" t="s">
        <v>326</v>
      </c>
      <c r="G1317" s="42" t="s">
        <v>524</v>
      </c>
      <c r="I1317" s="515" t="s">
        <v>1840</v>
      </c>
    </row>
    <row r="1318" spans="1:9" x14ac:dyDescent="0.2">
      <c r="A1318" s="86" t="s">
        <v>6388</v>
      </c>
      <c r="B1318" s="763" t="s">
        <v>454</v>
      </c>
      <c r="C1318" s="86" t="s">
        <v>493</v>
      </c>
      <c r="D1318" s="86" t="s">
        <v>139</v>
      </c>
      <c r="E1318" s="86" t="s">
        <v>528</v>
      </c>
      <c r="F1318" s="282" t="s">
        <v>326</v>
      </c>
      <c r="G1318" s="42" t="s">
        <v>524</v>
      </c>
      <c r="I1318" s="515" t="s">
        <v>1841</v>
      </c>
    </row>
    <row r="1319" spans="1:9" x14ac:dyDescent="0.2">
      <c r="A1319" s="86" t="s">
        <v>6388</v>
      </c>
      <c r="B1319" s="763" t="s">
        <v>454</v>
      </c>
      <c r="C1319" s="86" t="s">
        <v>493</v>
      </c>
      <c r="D1319" s="86" t="s">
        <v>139</v>
      </c>
      <c r="E1319" s="86" t="s">
        <v>529</v>
      </c>
      <c r="F1319" s="282" t="s">
        <v>326</v>
      </c>
      <c r="G1319" s="42" t="s">
        <v>524</v>
      </c>
      <c r="I1319" s="515" t="s">
        <v>1842</v>
      </c>
    </row>
    <row r="1320" spans="1:9" x14ac:dyDescent="0.2">
      <c r="A1320" s="86" t="s">
        <v>6388</v>
      </c>
      <c r="B1320" s="763" t="s">
        <v>454</v>
      </c>
      <c r="C1320" s="86" t="s">
        <v>493</v>
      </c>
      <c r="D1320" s="86" t="s">
        <v>139</v>
      </c>
      <c r="E1320" s="86" t="s">
        <v>530</v>
      </c>
      <c r="F1320" s="282" t="s">
        <v>326</v>
      </c>
      <c r="G1320" s="42" t="s">
        <v>524</v>
      </c>
      <c r="I1320" s="515" t="s">
        <v>1843</v>
      </c>
    </row>
    <row r="1321" spans="1:9" x14ac:dyDescent="0.2">
      <c r="A1321" s="86" t="s">
        <v>6388</v>
      </c>
      <c r="B1321" s="763" t="s">
        <v>454</v>
      </c>
      <c r="C1321" s="86" t="s">
        <v>493</v>
      </c>
      <c r="D1321" s="86" t="s">
        <v>139</v>
      </c>
      <c r="E1321" s="86" t="s">
        <v>531</v>
      </c>
      <c r="F1321" s="282" t="s">
        <v>326</v>
      </c>
      <c r="G1321" s="42" t="s">
        <v>524</v>
      </c>
      <c r="I1321" s="515" t="s">
        <v>1844</v>
      </c>
    </row>
    <row r="1322" spans="1:9" x14ac:dyDescent="0.2">
      <c r="A1322" s="86" t="s">
        <v>6388</v>
      </c>
      <c r="B1322" s="763" t="s">
        <v>454</v>
      </c>
      <c r="C1322" s="86" t="s">
        <v>493</v>
      </c>
      <c r="D1322" s="86" t="s">
        <v>139</v>
      </c>
      <c r="E1322" s="86" t="s">
        <v>532</v>
      </c>
      <c r="F1322" s="282" t="s">
        <v>326</v>
      </c>
      <c r="G1322" s="42" t="s">
        <v>524</v>
      </c>
      <c r="I1322" s="515" t="s">
        <v>1845</v>
      </c>
    </row>
    <row r="1323" spans="1:9" x14ac:dyDescent="0.2">
      <c r="A1323" s="86" t="s">
        <v>6388</v>
      </c>
      <c r="B1323" s="763" t="s">
        <v>454</v>
      </c>
      <c r="C1323" s="86" t="s">
        <v>493</v>
      </c>
      <c r="D1323" s="86" t="s">
        <v>139</v>
      </c>
      <c r="E1323" s="86" t="s">
        <v>533</v>
      </c>
      <c r="F1323" s="282" t="s">
        <v>326</v>
      </c>
      <c r="G1323" s="42" t="s">
        <v>524</v>
      </c>
      <c r="I1323" s="515" t="s">
        <v>1846</v>
      </c>
    </row>
    <row r="1324" spans="1:9" x14ac:dyDescent="0.2">
      <c r="A1324" s="86" t="s">
        <v>6388</v>
      </c>
      <c r="B1324" s="763" t="s">
        <v>454</v>
      </c>
      <c r="C1324" s="86" t="s">
        <v>493</v>
      </c>
      <c r="D1324" s="86" t="s">
        <v>139</v>
      </c>
      <c r="E1324" s="86" t="s">
        <v>534</v>
      </c>
      <c r="F1324" s="282" t="s">
        <v>326</v>
      </c>
      <c r="G1324" s="42" t="s">
        <v>524</v>
      </c>
      <c r="I1324" s="515" t="s">
        <v>1847</v>
      </c>
    </row>
    <row r="1325" spans="1:9" x14ac:dyDescent="0.2">
      <c r="A1325" s="86" t="s">
        <v>6388</v>
      </c>
      <c r="B1325" s="763" t="s">
        <v>454</v>
      </c>
      <c r="C1325" s="86" t="s">
        <v>493</v>
      </c>
      <c r="D1325" s="86" t="s">
        <v>139</v>
      </c>
      <c r="E1325" s="86" t="s">
        <v>535</v>
      </c>
      <c r="F1325" s="282" t="s">
        <v>326</v>
      </c>
      <c r="G1325" s="42" t="s">
        <v>524</v>
      </c>
      <c r="I1325" s="515" t="s">
        <v>1848</v>
      </c>
    </row>
    <row r="1326" spans="1:9" x14ac:dyDescent="0.2">
      <c r="A1326" s="86" t="s">
        <v>6388</v>
      </c>
      <c r="B1326" s="763" t="s">
        <v>454</v>
      </c>
      <c r="C1326" s="86" t="s">
        <v>493</v>
      </c>
      <c r="D1326" s="86" t="s">
        <v>139</v>
      </c>
      <c r="E1326" s="86" t="s">
        <v>536</v>
      </c>
      <c r="F1326" s="282" t="s">
        <v>326</v>
      </c>
      <c r="G1326" s="42" t="s">
        <v>524</v>
      </c>
      <c r="I1326" s="515" t="s">
        <v>1849</v>
      </c>
    </row>
    <row r="1327" spans="1:9" x14ac:dyDescent="0.2">
      <c r="A1327" s="86" t="s">
        <v>6388</v>
      </c>
      <c r="B1327" s="763" t="s">
        <v>454</v>
      </c>
      <c r="C1327" s="86" t="s">
        <v>493</v>
      </c>
      <c r="D1327" s="86" t="s">
        <v>139</v>
      </c>
      <c r="E1327" s="86" t="s">
        <v>537</v>
      </c>
      <c r="F1327" s="282" t="s">
        <v>326</v>
      </c>
      <c r="G1327" s="42" t="s">
        <v>524</v>
      </c>
      <c r="I1327" s="515" t="s">
        <v>1850</v>
      </c>
    </row>
    <row r="1328" spans="1:9" x14ac:dyDescent="0.2">
      <c r="A1328" s="86" t="s">
        <v>6388</v>
      </c>
      <c r="B1328" s="763" t="s">
        <v>454</v>
      </c>
      <c r="C1328" s="86" t="s">
        <v>493</v>
      </c>
      <c r="D1328" s="86" t="s">
        <v>139</v>
      </c>
      <c r="E1328" s="86" t="s">
        <v>538</v>
      </c>
      <c r="F1328" s="282" t="s">
        <v>326</v>
      </c>
      <c r="G1328" s="42" t="s">
        <v>524</v>
      </c>
      <c r="I1328" s="515" t="s">
        <v>1851</v>
      </c>
    </row>
    <row r="1329" spans="1:9" x14ac:dyDescent="0.2">
      <c r="A1329" s="86" t="s">
        <v>6388</v>
      </c>
      <c r="B1329" s="763" t="s">
        <v>454</v>
      </c>
      <c r="C1329" s="86" t="s">
        <v>493</v>
      </c>
      <c r="D1329" s="86" t="s">
        <v>139</v>
      </c>
      <c r="E1329" s="86" t="s">
        <v>539</v>
      </c>
      <c r="F1329" s="282" t="s">
        <v>326</v>
      </c>
      <c r="G1329" s="42" t="s">
        <v>524</v>
      </c>
      <c r="I1329" s="515" t="s">
        <v>1852</v>
      </c>
    </row>
    <row r="1330" spans="1:9" x14ac:dyDescent="0.2">
      <c r="A1330" s="86" t="s">
        <v>6388</v>
      </c>
      <c r="B1330" s="763" t="s">
        <v>454</v>
      </c>
      <c r="C1330" s="86" t="s">
        <v>493</v>
      </c>
      <c r="D1330" s="86" t="s">
        <v>139</v>
      </c>
      <c r="E1330" s="86" t="s">
        <v>540</v>
      </c>
      <c r="F1330" s="282" t="s">
        <v>326</v>
      </c>
      <c r="G1330" s="42" t="s">
        <v>524</v>
      </c>
      <c r="I1330" s="515" t="s">
        <v>1853</v>
      </c>
    </row>
    <row r="1331" spans="1:9" x14ac:dyDescent="0.2">
      <c r="A1331" s="86" t="s">
        <v>6388</v>
      </c>
      <c r="B1331" s="763" t="s">
        <v>454</v>
      </c>
      <c r="C1331" s="86" t="s">
        <v>493</v>
      </c>
      <c r="D1331" s="86" t="s">
        <v>139</v>
      </c>
      <c r="E1331" s="86" t="s">
        <v>541</v>
      </c>
      <c r="F1331" s="282" t="s">
        <v>326</v>
      </c>
      <c r="G1331" s="42" t="s">
        <v>524</v>
      </c>
      <c r="I1331" s="515" t="s">
        <v>1854</v>
      </c>
    </row>
    <row r="1332" spans="1:9" x14ac:dyDescent="0.2">
      <c r="A1332" s="86" t="s">
        <v>6388</v>
      </c>
      <c r="B1332" s="763" t="s">
        <v>454</v>
      </c>
      <c r="C1332" s="86" t="s">
        <v>493</v>
      </c>
      <c r="D1332" s="86" t="s">
        <v>139</v>
      </c>
      <c r="E1332" s="86" t="s">
        <v>542</v>
      </c>
      <c r="F1332" s="282" t="s">
        <v>326</v>
      </c>
      <c r="G1332" s="42" t="s">
        <v>524</v>
      </c>
      <c r="I1332" s="515" t="s">
        <v>1855</v>
      </c>
    </row>
    <row r="1333" spans="1:9" x14ac:dyDescent="0.2">
      <c r="A1333" s="86" t="s">
        <v>6388</v>
      </c>
      <c r="B1333" s="763" t="s">
        <v>454</v>
      </c>
      <c r="C1333" s="86" t="s">
        <v>493</v>
      </c>
      <c r="D1333" s="86" t="s">
        <v>139</v>
      </c>
      <c r="E1333" s="86" t="s">
        <v>543</v>
      </c>
      <c r="F1333" s="282" t="s">
        <v>326</v>
      </c>
      <c r="G1333" s="42" t="s">
        <v>524</v>
      </c>
      <c r="I1333" s="515" t="s">
        <v>1856</v>
      </c>
    </row>
    <row r="1334" spans="1:9" x14ac:dyDescent="0.2">
      <c r="A1334" s="86" t="s">
        <v>6388</v>
      </c>
      <c r="B1334" s="763" t="s">
        <v>454</v>
      </c>
      <c r="C1334" s="86" t="s">
        <v>493</v>
      </c>
      <c r="D1334" s="86" t="s">
        <v>139</v>
      </c>
      <c r="E1334" s="86" t="s">
        <v>544</v>
      </c>
      <c r="F1334" s="282" t="s">
        <v>326</v>
      </c>
      <c r="G1334" s="42" t="s">
        <v>524</v>
      </c>
      <c r="I1334" s="515" t="s">
        <v>1857</v>
      </c>
    </row>
    <row r="1335" spans="1:9" x14ac:dyDescent="0.2">
      <c r="A1335" s="86" t="s">
        <v>6388</v>
      </c>
      <c r="B1335" s="763" t="s">
        <v>454</v>
      </c>
      <c r="C1335" s="86" t="s">
        <v>493</v>
      </c>
      <c r="D1335" s="86" t="s">
        <v>139</v>
      </c>
      <c r="E1335" s="86" t="s">
        <v>545</v>
      </c>
      <c r="F1335" s="282" t="s">
        <v>326</v>
      </c>
      <c r="G1335" s="42" t="s">
        <v>524</v>
      </c>
      <c r="I1335" s="515" t="s">
        <v>1858</v>
      </c>
    </row>
    <row r="1336" spans="1:9" x14ac:dyDescent="0.2">
      <c r="A1336" s="86" t="s">
        <v>6388</v>
      </c>
      <c r="B1336" s="763" t="s">
        <v>454</v>
      </c>
      <c r="C1336" s="86" t="s">
        <v>493</v>
      </c>
      <c r="D1336" s="86" t="s">
        <v>139</v>
      </c>
      <c r="E1336" s="86" t="s">
        <v>546</v>
      </c>
      <c r="F1336" s="282" t="s">
        <v>326</v>
      </c>
      <c r="G1336" s="42" t="s">
        <v>524</v>
      </c>
      <c r="I1336" s="515" t="s">
        <v>1859</v>
      </c>
    </row>
    <row r="1337" spans="1:9" x14ac:dyDescent="0.2">
      <c r="A1337" s="86" t="s">
        <v>6388</v>
      </c>
      <c r="B1337" s="763" t="s">
        <v>454</v>
      </c>
      <c r="C1337" s="86" t="s">
        <v>493</v>
      </c>
      <c r="D1337" s="86" t="s">
        <v>139</v>
      </c>
      <c r="E1337" s="86" t="s">
        <v>547</v>
      </c>
      <c r="F1337" s="282" t="s">
        <v>326</v>
      </c>
      <c r="G1337" s="42" t="s">
        <v>524</v>
      </c>
      <c r="I1337" s="515" t="s">
        <v>1860</v>
      </c>
    </row>
    <row r="1338" spans="1:9" x14ac:dyDescent="0.2">
      <c r="A1338" s="86" t="s">
        <v>6388</v>
      </c>
      <c r="B1338" s="763" t="s">
        <v>454</v>
      </c>
      <c r="C1338" s="86" t="s">
        <v>493</v>
      </c>
      <c r="D1338" s="86" t="s">
        <v>139</v>
      </c>
      <c r="E1338" s="86" t="s">
        <v>548</v>
      </c>
      <c r="F1338" s="282" t="s">
        <v>326</v>
      </c>
      <c r="G1338" s="42" t="s">
        <v>524</v>
      </c>
      <c r="I1338" s="515" t="s">
        <v>1861</v>
      </c>
    </row>
    <row r="1339" spans="1:9" x14ac:dyDescent="0.2">
      <c r="A1339" s="86" t="s">
        <v>6388</v>
      </c>
      <c r="B1339" s="763" t="s">
        <v>454</v>
      </c>
      <c r="C1339" s="86" t="s">
        <v>493</v>
      </c>
      <c r="D1339" s="86" t="s">
        <v>139</v>
      </c>
      <c r="E1339" s="86" t="s">
        <v>549</v>
      </c>
      <c r="F1339" s="282" t="s">
        <v>326</v>
      </c>
      <c r="G1339" s="42" t="s">
        <v>524</v>
      </c>
      <c r="I1339" s="515" t="s">
        <v>1862</v>
      </c>
    </row>
    <row r="1340" spans="1:9" x14ac:dyDescent="0.2">
      <c r="A1340" s="86" t="s">
        <v>6388</v>
      </c>
      <c r="B1340" s="763" t="s">
        <v>454</v>
      </c>
      <c r="C1340" s="86" t="s">
        <v>493</v>
      </c>
      <c r="D1340" s="86" t="s">
        <v>139</v>
      </c>
      <c r="E1340" s="86" t="s">
        <v>550</v>
      </c>
      <c r="F1340" s="282" t="s">
        <v>326</v>
      </c>
      <c r="G1340" s="42" t="s">
        <v>524</v>
      </c>
      <c r="I1340" s="515" t="s">
        <v>1863</v>
      </c>
    </row>
    <row r="1341" spans="1:9" x14ac:dyDescent="0.2">
      <c r="A1341" s="86" t="s">
        <v>6388</v>
      </c>
      <c r="B1341" s="763" t="s">
        <v>454</v>
      </c>
      <c r="C1341" s="86" t="s">
        <v>493</v>
      </c>
      <c r="D1341" s="86" t="s">
        <v>139</v>
      </c>
      <c r="E1341" s="86" t="s">
        <v>551</v>
      </c>
      <c r="F1341" s="282" t="s">
        <v>326</v>
      </c>
      <c r="G1341" s="42" t="s">
        <v>524</v>
      </c>
      <c r="I1341" s="515" t="s">
        <v>1864</v>
      </c>
    </row>
    <row r="1342" spans="1:9" x14ac:dyDescent="0.2">
      <c r="A1342" s="86" t="s">
        <v>6388</v>
      </c>
      <c r="B1342" s="763" t="s">
        <v>454</v>
      </c>
      <c r="C1342" s="86" t="s">
        <v>493</v>
      </c>
      <c r="D1342" s="86" t="s">
        <v>139</v>
      </c>
      <c r="E1342" s="86" t="s">
        <v>552</v>
      </c>
      <c r="F1342" s="282" t="s">
        <v>326</v>
      </c>
      <c r="G1342" s="42" t="s">
        <v>524</v>
      </c>
      <c r="I1342" s="515" t="s">
        <v>1865</v>
      </c>
    </row>
    <row r="1343" spans="1:9" x14ac:dyDescent="0.2">
      <c r="A1343" s="86" t="s">
        <v>6388</v>
      </c>
      <c r="B1343" s="763" t="s">
        <v>454</v>
      </c>
      <c r="C1343" s="86" t="s">
        <v>493</v>
      </c>
      <c r="D1343" s="86" t="s">
        <v>139</v>
      </c>
      <c r="E1343" s="86" t="s">
        <v>553</v>
      </c>
      <c r="F1343" s="282" t="s">
        <v>326</v>
      </c>
      <c r="G1343" s="42" t="s">
        <v>524</v>
      </c>
      <c r="I1343" s="515" t="s">
        <v>1866</v>
      </c>
    </row>
    <row r="1344" spans="1:9" x14ac:dyDescent="0.2">
      <c r="A1344" s="86" t="s">
        <v>6388</v>
      </c>
      <c r="B1344" s="763" t="s">
        <v>454</v>
      </c>
      <c r="C1344" s="86" t="s">
        <v>493</v>
      </c>
      <c r="D1344" s="86" t="s">
        <v>139</v>
      </c>
      <c r="E1344" s="86" t="s">
        <v>554</v>
      </c>
      <c r="F1344" s="282" t="s">
        <v>326</v>
      </c>
      <c r="G1344" s="42" t="s">
        <v>524</v>
      </c>
      <c r="I1344" s="515" t="s">
        <v>1867</v>
      </c>
    </row>
    <row r="1345" spans="1:9" x14ac:dyDescent="0.2">
      <c r="A1345" s="86" t="s">
        <v>6388</v>
      </c>
      <c r="B1345" s="763" t="s">
        <v>454</v>
      </c>
      <c r="C1345" s="86" t="s">
        <v>493</v>
      </c>
      <c r="D1345" s="86" t="s">
        <v>139</v>
      </c>
      <c r="E1345" s="86" t="s">
        <v>555</v>
      </c>
      <c r="F1345" s="282" t="s">
        <v>326</v>
      </c>
      <c r="G1345" s="42" t="s">
        <v>524</v>
      </c>
      <c r="I1345" s="515" t="s">
        <v>1868</v>
      </c>
    </row>
    <row r="1346" spans="1:9" x14ac:dyDescent="0.2">
      <c r="A1346" s="86" t="s">
        <v>6388</v>
      </c>
      <c r="B1346" s="763" t="s">
        <v>454</v>
      </c>
      <c r="C1346" s="86" t="s">
        <v>493</v>
      </c>
      <c r="D1346" s="86" t="s">
        <v>139</v>
      </c>
      <c r="E1346" s="86" t="s">
        <v>556</v>
      </c>
      <c r="F1346" s="282" t="s">
        <v>326</v>
      </c>
      <c r="G1346" s="42" t="s">
        <v>524</v>
      </c>
      <c r="I1346" s="515" t="s">
        <v>1869</v>
      </c>
    </row>
    <row r="1347" spans="1:9" x14ac:dyDescent="0.2">
      <c r="A1347" s="86" t="s">
        <v>6388</v>
      </c>
      <c r="B1347" s="763" t="s">
        <v>454</v>
      </c>
      <c r="C1347" s="86" t="s">
        <v>493</v>
      </c>
      <c r="D1347" s="86" t="s">
        <v>139</v>
      </c>
      <c r="E1347" s="86" t="s">
        <v>557</v>
      </c>
      <c r="F1347" s="282" t="s">
        <v>326</v>
      </c>
      <c r="G1347" s="42" t="s">
        <v>524</v>
      </c>
      <c r="I1347" s="515" t="s">
        <v>1870</v>
      </c>
    </row>
    <row r="1348" spans="1:9" x14ac:dyDescent="0.2">
      <c r="A1348" s="86" t="s">
        <v>6388</v>
      </c>
      <c r="B1348" s="763" t="s">
        <v>454</v>
      </c>
      <c r="C1348" s="86" t="s">
        <v>493</v>
      </c>
      <c r="D1348" s="86" t="s">
        <v>139</v>
      </c>
      <c r="E1348" s="86" t="s">
        <v>558</v>
      </c>
      <c r="F1348" s="282" t="s">
        <v>326</v>
      </c>
      <c r="G1348" s="42" t="s">
        <v>524</v>
      </c>
      <c r="I1348" s="515" t="s">
        <v>1871</v>
      </c>
    </row>
    <row r="1349" spans="1:9" x14ac:dyDescent="0.2">
      <c r="A1349" s="86" t="s">
        <v>6388</v>
      </c>
      <c r="B1349" s="763" t="s">
        <v>454</v>
      </c>
      <c r="C1349" s="86" t="s">
        <v>493</v>
      </c>
      <c r="D1349" s="86" t="s">
        <v>139</v>
      </c>
      <c r="E1349" s="86" t="s">
        <v>559</v>
      </c>
      <c r="F1349" s="282" t="s">
        <v>326</v>
      </c>
      <c r="G1349" s="42" t="s">
        <v>524</v>
      </c>
      <c r="I1349" s="515" t="s">
        <v>1872</v>
      </c>
    </row>
    <row r="1350" spans="1:9" x14ac:dyDescent="0.2">
      <c r="A1350" s="86" t="s">
        <v>6388</v>
      </c>
      <c r="B1350" s="763" t="s">
        <v>454</v>
      </c>
      <c r="C1350" s="86" t="s">
        <v>493</v>
      </c>
      <c r="D1350" s="86" t="s">
        <v>139</v>
      </c>
      <c r="E1350" s="86" t="s">
        <v>560</v>
      </c>
      <c r="F1350" s="282" t="s">
        <v>326</v>
      </c>
      <c r="G1350" s="42" t="s">
        <v>524</v>
      </c>
      <c r="I1350" s="515" t="s">
        <v>1873</v>
      </c>
    </row>
    <row r="1351" spans="1:9" x14ac:dyDescent="0.2">
      <c r="A1351" s="86" t="s">
        <v>6388</v>
      </c>
      <c r="B1351" s="763" t="s">
        <v>454</v>
      </c>
      <c r="C1351" s="86" t="s">
        <v>493</v>
      </c>
      <c r="D1351" s="86" t="s">
        <v>139</v>
      </c>
      <c r="E1351" s="86" t="s">
        <v>561</v>
      </c>
      <c r="F1351" s="282" t="s">
        <v>326</v>
      </c>
      <c r="G1351" s="42" t="s">
        <v>524</v>
      </c>
      <c r="I1351" s="515" t="s">
        <v>1874</v>
      </c>
    </row>
    <row r="1352" spans="1:9" x14ac:dyDescent="0.2">
      <c r="A1352" s="86" t="s">
        <v>6388</v>
      </c>
      <c r="B1352" s="763" t="s">
        <v>454</v>
      </c>
      <c r="C1352" s="86" t="s">
        <v>493</v>
      </c>
      <c r="D1352" s="86" t="s">
        <v>139</v>
      </c>
      <c r="E1352" s="86" t="s">
        <v>562</v>
      </c>
      <c r="F1352" s="282" t="s">
        <v>326</v>
      </c>
      <c r="G1352" s="42" t="s">
        <v>524</v>
      </c>
      <c r="I1352" s="515" t="s">
        <v>1875</v>
      </c>
    </row>
    <row r="1353" spans="1:9" x14ac:dyDescent="0.2">
      <c r="A1353" s="86" t="s">
        <v>6388</v>
      </c>
      <c r="B1353" s="763" t="s">
        <v>454</v>
      </c>
      <c r="C1353" s="86" t="s">
        <v>493</v>
      </c>
      <c r="D1353" s="86" t="s">
        <v>139</v>
      </c>
      <c r="E1353" s="86" t="s">
        <v>563</v>
      </c>
      <c r="F1353" s="282" t="s">
        <v>326</v>
      </c>
      <c r="G1353" s="42" t="s">
        <v>524</v>
      </c>
      <c r="I1353" s="515" t="s">
        <v>1876</v>
      </c>
    </row>
    <row r="1354" spans="1:9" x14ac:dyDescent="0.2">
      <c r="A1354" s="86" t="s">
        <v>6388</v>
      </c>
      <c r="B1354" s="763" t="s">
        <v>454</v>
      </c>
      <c r="C1354" s="86" t="s">
        <v>493</v>
      </c>
      <c r="D1354" s="86" t="s">
        <v>139</v>
      </c>
      <c r="E1354" s="86" t="s">
        <v>564</v>
      </c>
      <c r="F1354" s="282" t="s">
        <v>326</v>
      </c>
      <c r="G1354" s="42" t="s">
        <v>524</v>
      </c>
      <c r="I1354" s="515" t="s">
        <v>1877</v>
      </c>
    </row>
    <row r="1355" spans="1:9" x14ac:dyDescent="0.2">
      <c r="A1355" s="86" t="s">
        <v>6388</v>
      </c>
      <c r="B1355" s="763" t="s">
        <v>454</v>
      </c>
      <c r="C1355" s="86" t="s">
        <v>493</v>
      </c>
      <c r="D1355" s="86" t="s">
        <v>139</v>
      </c>
      <c r="E1355" s="86" t="s">
        <v>565</v>
      </c>
      <c r="F1355" s="282" t="s">
        <v>326</v>
      </c>
      <c r="G1355" s="42" t="s">
        <v>524</v>
      </c>
      <c r="I1355" s="515" t="s">
        <v>1878</v>
      </c>
    </row>
    <row r="1356" spans="1:9" x14ac:dyDescent="0.2">
      <c r="A1356" s="86" t="s">
        <v>6388</v>
      </c>
      <c r="B1356" s="543" t="s">
        <v>454</v>
      </c>
      <c r="C1356" s="547" t="s">
        <v>493</v>
      </c>
      <c r="D1356" s="547" t="s">
        <v>139</v>
      </c>
      <c r="E1356" s="547" t="s">
        <v>566</v>
      </c>
      <c r="F1356" s="538" t="s">
        <v>326</v>
      </c>
      <c r="G1356" s="826" t="s">
        <v>524</v>
      </c>
      <c r="I1356" s="515" t="s">
        <v>1879</v>
      </c>
    </row>
    <row r="1357" spans="1:9" x14ac:dyDescent="0.2">
      <c r="A1357" s="86" t="s">
        <v>6388</v>
      </c>
      <c r="B1357" s="541" t="s">
        <v>454</v>
      </c>
      <c r="C1357" s="546" t="s">
        <v>493</v>
      </c>
      <c r="D1357" s="546" t="s">
        <v>139</v>
      </c>
      <c r="E1357" s="546" t="s">
        <v>185</v>
      </c>
      <c r="F1357" s="542" t="s">
        <v>326</v>
      </c>
      <c r="G1357" s="885" t="s">
        <v>524</v>
      </c>
      <c r="I1357" s="515" t="s">
        <v>1880</v>
      </c>
    </row>
    <row r="1358" spans="1:9" x14ac:dyDescent="0.2">
      <c r="A1358" s="86" t="s">
        <v>6388</v>
      </c>
      <c r="B1358" s="763" t="s">
        <v>454</v>
      </c>
      <c r="C1358" s="86" t="s">
        <v>493</v>
      </c>
      <c r="D1358" s="86" t="s">
        <v>139</v>
      </c>
      <c r="E1358" s="86" t="s">
        <v>527</v>
      </c>
      <c r="F1358" s="282" t="s">
        <v>326</v>
      </c>
      <c r="G1358" s="42" t="s">
        <v>524</v>
      </c>
      <c r="I1358" s="515" t="s">
        <v>1881</v>
      </c>
    </row>
    <row r="1359" spans="1:9" x14ac:dyDescent="0.2">
      <c r="A1359" s="86" t="s">
        <v>6388</v>
      </c>
      <c r="B1359" s="763" t="s">
        <v>454</v>
      </c>
      <c r="C1359" s="86" t="s">
        <v>493</v>
      </c>
      <c r="D1359" s="86" t="s">
        <v>139</v>
      </c>
      <c r="E1359" s="86" t="s">
        <v>528</v>
      </c>
      <c r="F1359" s="282" t="s">
        <v>326</v>
      </c>
      <c r="G1359" s="42" t="s">
        <v>524</v>
      </c>
      <c r="I1359" s="515" t="s">
        <v>1882</v>
      </c>
    </row>
    <row r="1360" spans="1:9" x14ac:dyDescent="0.2">
      <c r="A1360" s="86" t="s">
        <v>6388</v>
      </c>
      <c r="B1360" s="763" t="s">
        <v>454</v>
      </c>
      <c r="C1360" s="86" t="s">
        <v>493</v>
      </c>
      <c r="D1360" s="86" t="s">
        <v>139</v>
      </c>
      <c r="E1360" s="86" t="s">
        <v>529</v>
      </c>
      <c r="F1360" s="282" t="s">
        <v>326</v>
      </c>
      <c r="G1360" s="42" t="s">
        <v>524</v>
      </c>
      <c r="I1360" s="515" t="s">
        <v>1883</v>
      </c>
    </row>
    <row r="1361" spans="1:9" x14ac:dyDescent="0.2">
      <c r="A1361" s="86" t="s">
        <v>6388</v>
      </c>
      <c r="B1361" s="763" t="s">
        <v>454</v>
      </c>
      <c r="C1361" s="86" t="s">
        <v>493</v>
      </c>
      <c r="D1361" s="86" t="s">
        <v>139</v>
      </c>
      <c r="E1361" s="86" t="s">
        <v>530</v>
      </c>
      <c r="F1361" s="282" t="s">
        <v>326</v>
      </c>
      <c r="G1361" s="42" t="s">
        <v>524</v>
      </c>
      <c r="I1361" s="515" t="s">
        <v>1884</v>
      </c>
    </row>
    <row r="1362" spans="1:9" x14ac:dyDescent="0.2">
      <c r="A1362" s="86" t="s">
        <v>6388</v>
      </c>
      <c r="B1362" s="763" t="s">
        <v>454</v>
      </c>
      <c r="C1362" s="86" t="s">
        <v>493</v>
      </c>
      <c r="D1362" s="86" t="s">
        <v>139</v>
      </c>
      <c r="E1362" s="86" t="s">
        <v>531</v>
      </c>
      <c r="F1362" s="282" t="s">
        <v>326</v>
      </c>
      <c r="G1362" s="42" t="s">
        <v>524</v>
      </c>
      <c r="I1362" s="515" t="s">
        <v>1885</v>
      </c>
    </row>
    <row r="1363" spans="1:9" x14ac:dyDescent="0.2">
      <c r="A1363" s="86" t="s">
        <v>6388</v>
      </c>
      <c r="B1363" s="763" t="s">
        <v>454</v>
      </c>
      <c r="C1363" s="86" t="s">
        <v>493</v>
      </c>
      <c r="D1363" s="86" t="s">
        <v>139</v>
      </c>
      <c r="E1363" s="86" t="s">
        <v>532</v>
      </c>
      <c r="F1363" s="282" t="s">
        <v>326</v>
      </c>
      <c r="G1363" s="42" t="s">
        <v>524</v>
      </c>
      <c r="I1363" s="515" t="s">
        <v>1886</v>
      </c>
    </row>
    <row r="1364" spans="1:9" x14ac:dyDescent="0.2">
      <c r="A1364" s="86" t="s">
        <v>6388</v>
      </c>
      <c r="B1364" s="763" t="s">
        <v>454</v>
      </c>
      <c r="C1364" s="86" t="s">
        <v>493</v>
      </c>
      <c r="D1364" s="86" t="s">
        <v>139</v>
      </c>
      <c r="E1364" s="86" t="s">
        <v>533</v>
      </c>
      <c r="F1364" s="282" t="s">
        <v>326</v>
      </c>
      <c r="G1364" s="42" t="s">
        <v>524</v>
      </c>
      <c r="I1364" s="515" t="s">
        <v>1887</v>
      </c>
    </row>
    <row r="1365" spans="1:9" x14ac:dyDescent="0.2">
      <c r="A1365" s="86" t="s">
        <v>6388</v>
      </c>
      <c r="B1365" s="763" t="s">
        <v>454</v>
      </c>
      <c r="C1365" s="86" t="s">
        <v>493</v>
      </c>
      <c r="D1365" s="86" t="s">
        <v>139</v>
      </c>
      <c r="E1365" s="86" t="s">
        <v>534</v>
      </c>
      <c r="F1365" s="282" t="s">
        <v>326</v>
      </c>
      <c r="G1365" s="42" t="s">
        <v>524</v>
      </c>
      <c r="I1365" s="515" t="s">
        <v>1888</v>
      </c>
    </row>
    <row r="1366" spans="1:9" x14ac:dyDescent="0.2">
      <c r="A1366" s="86" t="s">
        <v>6388</v>
      </c>
      <c r="B1366" s="763" t="s">
        <v>454</v>
      </c>
      <c r="C1366" s="86" t="s">
        <v>493</v>
      </c>
      <c r="D1366" s="86" t="s">
        <v>139</v>
      </c>
      <c r="E1366" s="86" t="s">
        <v>535</v>
      </c>
      <c r="F1366" s="282" t="s">
        <v>326</v>
      </c>
      <c r="G1366" s="42" t="s">
        <v>524</v>
      </c>
      <c r="I1366" s="515" t="s">
        <v>1889</v>
      </c>
    </row>
    <row r="1367" spans="1:9" x14ac:dyDescent="0.2">
      <c r="A1367" s="86" t="s">
        <v>6388</v>
      </c>
      <c r="B1367" s="763" t="s">
        <v>454</v>
      </c>
      <c r="C1367" s="86" t="s">
        <v>493</v>
      </c>
      <c r="D1367" s="86" t="s">
        <v>139</v>
      </c>
      <c r="E1367" s="86" t="s">
        <v>536</v>
      </c>
      <c r="F1367" s="282" t="s">
        <v>326</v>
      </c>
      <c r="G1367" s="42" t="s">
        <v>524</v>
      </c>
      <c r="I1367" s="515" t="s">
        <v>1890</v>
      </c>
    </row>
    <row r="1368" spans="1:9" x14ac:dyDescent="0.2">
      <c r="A1368" s="86" t="s">
        <v>6388</v>
      </c>
      <c r="B1368" s="763" t="s">
        <v>454</v>
      </c>
      <c r="C1368" s="86" t="s">
        <v>493</v>
      </c>
      <c r="D1368" s="86" t="s">
        <v>139</v>
      </c>
      <c r="E1368" s="86" t="s">
        <v>537</v>
      </c>
      <c r="F1368" s="282" t="s">
        <v>326</v>
      </c>
      <c r="G1368" s="42" t="s">
        <v>524</v>
      </c>
      <c r="I1368" s="515" t="s">
        <v>1891</v>
      </c>
    </row>
    <row r="1369" spans="1:9" x14ac:dyDescent="0.2">
      <c r="A1369" s="86" t="s">
        <v>6388</v>
      </c>
      <c r="B1369" s="763" t="s">
        <v>454</v>
      </c>
      <c r="C1369" s="86" t="s">
        <v>493</v>
      </c>
      <c r="D1369" s="86" t="s">
        <v>139</v>
      </c>
      <c r="E1369" s="86" t="s">
        <v>538</v>
      </c>
      <c r="F1369" s="282" t="s">
        <v>326</v>
      </c>
      <c r="G1369" s="42" t="s">
        <v>524</v>
      </c>
      <c r="I1369" s="515" t="s">
        <v>1892</v>
      </c>
    </row>
    <row r="1370" spans="1:9" x14ac:dyDescent="0.2">
      <c r="A1370" s="86" t="s">
        <v>6388</v>
      </c>
      <c r="B1370" s="763" t="s">
        <v>454</v>
      </c>
      <c r="C1370" s="86" t="s">
        <v>493</v>
      </c>
      <c r="D1370" s="86" t="s">
        <v>139</v>
      </c>
      <c r="E1370" s="86" t="s">
        <v>539</v>
      </c>
      <c r="F1370" s="282" t="s">
        <v>326</v>
      </c>
      <c r="G1370" s="42" t="s">
        <v>524</v>
      </c>
      <c r="I1370" s="515" t="s">
        <v>1893</v>
      </c>
    </row>
    <row r="1371" spans="1:9" x14ac:dyDescent="0.2">
      <c r="A1371" s="86" t="s">
        <v>6388</v>
      </c>
      <c r="B1371" s="763" t="s">
        <v>454</v>
      </c>
      <c r="C1371" s="86" t="s">
        <v>493</v>
      </c>
      <c r="D1371" s="86" t="s">
        <v>139</v>
      </c>
      <c r="E1371" s="86" t="s">
        <v>540</v>
      </c>
      <c r="F1371" s="282" t="s">
        <v>326</v>
      </c>
      <c r="G1371" s="42" t="s">
        <v>524</v>
      </c>
      <c r="I1371" s="515" t="s">
        <v>1894</v>
      </c>
    </row>
    <row r="1372" spans="1:9" x14ac:dyDescent="0.2">
      <c r="A1372" s="86" t="s">
        <v>6388</v>
      </c>
      <c r="B1372" s="763" t="s">
        <v>454</v>
      </c>
      <c r="C1372" s="86" t="s">
        <v>493</v>
      </c>
      <c r="D1372" s="86" t="s">
        <v>139</v>
      </c>
      <c r="E1372" s="86" t="s">
        <v>541</v>
      </c>
      <c r="F1372" s="282" t="s">
        <v>326</v>
      </c>
      <c r="G1372" s="42" t="s">
        <v>524</v>
      </c>
      <c r="I1372" s="515" t="s">
        <v>1895</v>
      </c>
    </row>
    <row r="1373" spans="1:9" x14ac:dyDescent="0.2">
      <c r="A1373" s="86" t="s">
        <v>6388</v>
      </c>
      <c r="B1373" s="763" t="s">
        <v>454</v>
      </c>
      <c r="C1373" s="86" t="s">
        <v>493</v>
      </c>
      <c r="D1373" s="86" t="s">
        <v>139</v>
      </c>
      <c r="E1373" s="86" t="s">
        <v>542</v>
      </c>
      <c r="F1373" s="282" t="s">
        <v>326</v>
      </c>
      <c r="G1373" s="42" t="s">
        <v>524</v>
      </c>
      <c r="I1373" s="515" t="s">
        <v>1896</v>
      </c>
    </row>
    <row r="1374" spans="1:9" x14ac:dyDescent="0.2">
      <c r="A1374" s="86" t="s">
        <v>6388</v>
      </c>
      <c r="B1374" s="763" t="s">
        <v>454</v>
      </c>
      <c r="C1374" s="86" t="s">
        <v>493</v>
      </c>
      <c r="D1374" s="86" t="s">
        <v>139</v>
      </c>
      <c r="E1374" s="86" t="s">
        <v>543</v>
      </c>
      <c r="F1374" s="282" t="s">
        <v>326</v>
      </c>
      <c r="G1374" s="42" t="s">
        <v>524</v>
      </c>
      <c r="I1374" s="515" t="s">
        <v>1897</v>
      </c>
    </row>
    <row r="1375" spans="1:9" x14ac:dyDescent="0.2">
      <c r="A1375" s="86" t="s">
        <v>6388</v>
      </c>
      <c r="B1375" s="763" t="s">
        <v>454</v>
      </c>
      <c r="C1375" s="86" t="s">
        <v>493</v>
      </c>
      <c r="D1375" s="86" t="s">
        <v>139</v>
      </c>
      <c r="E1375" s="86" t="s">
        <v>544</v>
      </c>
      <c r="F1375" s="282" t="s">
        <v>326</v>
      </c>
      <c r="G1375" s="42" t="s">
        <v>524</v>
      </c>
      <c r="I1375" s="515" t="s">
        <v>1898</v>
      </c>
    </row>
    <row r="1376" spans="1:9" x14ac:dyDescent="0.2">
      <c r="A1376" s="86" t="s">
        <v>6388</v>
      </c>
      <c r="B1376" s="763" t="s">
        <v>454</v>
      </c>
      <c r="C1376" s="86" t="s">
        <v>493</v>
      </c>
      <c r="D1376" s="86" t="s">
        <v>139</v>
      </c>
      <c r="E1376" s="86" t="s">
        <v>545</v>
      </c>
      <c r="F1376" s="282" t="s">
        <v>326</v>
      </c>
      <c r="G1376" s="42" t="s">
        <v>524</v>
      </c>
      <c r="I1376" s="515" t="s">
        <v>1899</v>
      </c>
    </row>
    <row r="1377" spans="1:9" x14ac:dyDescent="0.2">
      <c r="A1377" s="86" t="s">
        <v>6388</v>
      </c>
      <c r="B1377" s="763" t="s">
        <v>454</v>
      </c>
      <c r="C1377" s="86" t="s">
        <v>493</v>
      </c>
      <c r="D1377" s="86" t="s">
        <v>139</v>
      </c>
      <c r="E1377" s="86" t="s">
        <v>546</v>
      </c>
      <c r="F1377" s="282" t="s">
        <v>326</v>
      </c>
      <c r="G1377" s="42" t="s">
        <v>524</v>
      </c>
      <c r="I1377" s="515" t="s">
        <v>1900</v>
      </c>
    </row>
    <row r="1378" spans="1:9" x14ac:dyDescent="0.2">
      <c r="A1378" s="86" t="s">
        <v>6388</v>
      </c>
      <c r="B1378" s="763" t="s">
        <v>454</v>
      </c>
      <c r="C1378" s="86" t="s">
        <v>493</v>
      </c>
      <c r="D1378" s="86" t="s">
        <v>139</v>
      </c>
      <c r="E1378" s="86" t="s">
        <v>547</v>
      </c>
      <c r="F1378" s="282" t="s">
        <v>326</v>
      </c>
      <c r="G1378" s="42" t="s">
        <v>524</v>
      </c>
      <c r="I1378" s="515" t="s">
        <v>1901</v>
      </c>
    </row>
    <row r="1379" spans="1:9" x14ac:dyDescent="0.2">
      <c r="A1379" s="86" t="s">
        <v>6388</v>
      </c>
      <c r="B1379" s="763" t="s">
        <v>454</v>
      </c>
      <c r="C1379" s="86" t="s">
        <v>493</v>
      </c>
      <c r="D1379" s="86" t="s">
        <v>139</v>
      </c>
      <c r="E1379" s="86" t="s">
        <v>548</v>
      </c>
      <c r="F1379" s="282" t="s">
        <v>326</v>
      </c>
      <c r="G1379" s="42" t="s">
        <v>524</v>
      </c>
      <c r="I1379" s="515" t="s">
        <v>1902</v>
      </c>
    </row>
    <row r="1380" spans="1:9" x14ac:dyDescent="0.2">
      <c r="A1380" s="86" t="s">
        <v>6388</v>
      </c>
      <c r="B1380" s="763" t="s">
        <v>454</v>
      </c>
      <c r="C1380" s="86" t="s">
        <v>493</v>
      </c>
      <c r="D1380" s="86" t="s">
        <v>139</v>
      </c>
      <c r="E1380" s="86" t="s">
        <v>549</v>
      </c>
      <c r="F1380" s="282" t="s">
        <v>326</v>
      </c>
      <c r="G1380" s="42" t="s">
        <v>524</v>
      </c>
      <c r="I1380" s="515" t="s">
        <v>1903</v>
      </c>
    </row>
    <row r="1381" spans="1:9" x14ac:dyDescent="0.2">
      <c r="A1381" s="86" t="s">
        <v>6388</v>
      </c>
      <c r="B1381" s="763" t="s">
        <v>454</v>
      </c>
      <c r="C1381" s="86" t="s">
        <v>493</v>
      </c>
      <c r="D1381" s="86" t="s">
        <v>139</v>
      </c>
      <c r="E1381" s="86" t="s">
        <v>550</v>
      </c>
      <c r="F1381" s="282" t="s">
        <v>326</v>
      </c>
      <c r="G1381" s="42" t="s">
        <v>524</v>
      </c>
      <c r="I1381" s="515" t="s">
        <v>1904</v>
      </c>
    </row>
    <row r="1382" spans="1:9" x14ac:dyDescent="0.2">
      <c r="A1382" s="86" t="s">
        <v>6388</v>
      </c>
      <c r="B1382" s="763" t="s">
        <v>454</v>
      </c>
      <c r="C1382" s="86" t="s">
        <v>493</v>
      </c>
      <c r="D1382" s="86" t="s">
        <v>139</v>
      </c>
      <c r="E1382" s="86" t="s">
        <v>551</v>
      </c>
      <c r="F1382" s="282" t="s">
        <v>326</v>
      </c>
      <c r="G1382" s="42" t="s">
        <v>524</v>
      </c>
      <c r="I1382" s="515" t="s">
        <v>1905</v>
      </c>
    </row>
    <row r="1383" spans="1:9" x14ac:dyDescent="0.2">
      <c r="A1383" s="86" t="s">
        <v>6388</v>
      </c>
      <c r="B1383" s="763" t="s">
        <v>454</v>
      </c>
      <c r="C1383" s="86" t="s">
        <v>493</v>
      </c>
      <c r="D1383" s="86" t="s">
        <v>139</v>
      </c>
      <c r="E1383" s="86" t="s">
        <v>552</v>
      </c>
      <c r="F1383" s="282" t="s">
        <v>326</v>
      </c>
      <c r="G1383" s="42" t="s">
        <v>524</v>
      </c>
      <c r="I1383" s="515" t="s">
        <v>1906</v>
      </c>
    </row>
    <row r="1384" spans="1:9" x14ac:dyDescent="0.2">
      <c r="A1384" s="86" t="s">
        <v>6388</v>
      </c>
      <c r="B1384" s="763" t="s">
        <v>454</v>
      </c>
      <c r="C1384" s="86" t="s">
        <v>493</v>
      </c>
      <c r="D1384" s="86" t="s">
        <v>139</v>
      </c>
      <c r="E1384" s="86" t="s">
        <v>553</v>
      </c>
      <c r="F1384" s="282" t="s">
        <v>326</v>
      </c>
      <c r="G1384" s="42" t="s">
        <v>524</v>
      </c>
      <c r="I1384" s="515" t="s">
        <v>1907</v>
      </c>
    </row>
    <row r="1385" spans="1:9" x14ac:dyDescent="0.2">
      <c r="A1385" s="86" t="s">
        <v>6388</v>
      </c>
      <c r="B1385" s="763" t="s">
        <v>454</v>
      </c>
      <c r="C1385" s="86" t="s">
        <v>493</v>
      </c>
      <c r="D1385" s="86" t="s">
        <v>139</v>
      </c>
      <c r="E1385" s="86" t="s">
        <v>554</v>
      </c>
      <c r="F1385" s="282" t="s">
        <v>326</v>
      </c>
      <c r="G1385" s="42" t="s">
        <v>524</v>
      </c>
      <c r="I1385" s="515" t="s">
        <v>1908</v>
      </c>
    </row>
    <row r="1386" spans="1:9" x14ac:dyDescent="0.2">
      <c r="A1386" s="86" t="s">
        <v>6388</v>
      </c>
      <c r="B1386" s="763" t="s">
        <v>454</v>
      </c>
      <c r="C1386" s="86" t="s">
        <v>493</v>
      </c>
      <c r="D1386" s="86" t="s">
        <v>139</v>
      </c>
      <c r="E1386" s="86" t="s">
        <v>555</v>
      </c>
      <c r="F1386" s="282" t="s">
        <v>326</v>
      </c>
      <c r="G1386" s="42" t="s">
        <v>524</v>
      </c>
      <c r="I1386" s="515" t="s">
        <v>1909</v>
      </c>
    </row>
    <row r="1387" spans="1:9" x14ac:dyDescent="0.2">
      <c r="A1387" s="86" t="s">
        <v>6388</v>
      </c>
      <c r="B1387" s="763" t="s">
        <v>454</v>
      </c>
      <c r="C1387" s="86" t="s">
        <v>493</v>
      </c>
      <c r="D1387" s="86" t="s">
        <v>139</v>
      </c>
      <c r="E1387" s="86" t="s">
        <v>556</v>
      </c>
      <c r="F1387" s="282" t="s">
        <v>326</v>
      </c>
      <c r="G1387" s="42" t="s">
        <v>524</v>
      </c>
      <c r="I1387" s="515" t="s">
        <v>1910</v>
      </c>
    </row>
    <row r="1388" spans="1:9" x14ac:dyDescent="0.2">
      <c r="A1388" s="86" t="s">
        <v>6388</v>
      </c>
      <c r="B1388" s="763" t="s">
        <v>454</v>
      </c>
      <c r="C1388" s="86" t="s">
        <v>493</v>
      </c>
      <c r="D1388" s="86" t="s">
        <v>139</v>
      </c>
      <c r="E1388" s="86" t="s">
        <v>557</v>
      </c>
      <c r="F1388" s="282" t="s">
        <v>326</v>
      </c>
      <c r="G1388" s="42" t="s">
        <v>524</v>
      </c>
      <c r="I1388" s="515" t="s">
        <v>1911</v>
      </c>
    </row>
    <row r="1389" spans="1:9" x14ac:dyDescent="0.2">
      <c r="A1389" s="86" t="s">
        <v>6388</v>
      </c>
      <c r="B1389" s="763" t="s">
        <v>454</v>
      </c>
      <c r="C1389" s="86" t="s">
        <v>493</v>
      </c>
      <c r="D1389" s="86" t="s">
        <v>139</v>
      </c>
      <c r="E1389" s="86" t="s">
        <v>558</v>
      </c>
      <c r="F1389" s="282" t="s">
        <v>326</v>
      </c>
      <c r="G1389" s="42" t="s">
        <v>524</v>
      </c>
      <c r="I1389" s="515" t="s">
        <v>1912</v>
      </c>
    </row>
    <row r="1390" spans="1:9" x14ac:dyDescent="0.2">
      <c r="A1390" s="86" t="s">
        <v>6388</v>
      </c>
      <c r="B1390" s="763" t="s">
        <v>454</v>
      </c>
      <c r="C1390" s="86" t="s">
        <v>493</v>
      </c>
      <c r="D1390" s="86" t="s">
        <v>139</v>
      </c>
      <c r="E1390" s="86" t="s">
        <v>559</v>
      </c>
      <c r="F1390" s="282" t="s">
        <v>326</v>
      </c>
      <c r="G1390" s="42" t="s">
        <v>524</v>
      </c>
      <c r="I1390" s="515" t="s">
        <v>1913</v>
      </c>
    </row>
    <row r="1391" spans="1:9" x14ac:dyDescent="0.2">
      <c r="A1391" s="86" t="s">
        <v>6388</v>
      </c>
      <c r="B1391" s="763" t="s">
        <v>454</v>
      </c>
      <c r="C1391" s="86" t="s">
        <v>493</v>
      </c>
      <c r="D1391" s="86" t="s">
        <v>139</v>
      </c>
      <c r="E1391" s="86" t="s">
        <v>560</v>
      </c>
      <c r="F1391" s="282" t="s">
        <v>326</v>
      </c>
      <c r="G1391" s="42" t="s">
        <v>524</v>
      </c>
      <c r="I1391" s="515" t="s">
        <v>1914</v>
      </c>
    </row>
    <row r="1392" spans="1:9" x14ac:dyDescent="0.2">
      <c r="A1392" s="86" t="s">
        <v>6388</v>
      </c>
      <c r="B1392" s="763" t="s">
        <v>454</v>
      </c>
      <c r="C1392" s="86" t="s">
        <v>493</v>
      </c>
      <c r="D1392" s="86" t="s">
        <v>139</v>
      </c>
      <c r="E1392" s="86" t="s">
        <v>561</v>
      </c>
      <c r="F1392" s="282" t="s">
        <v>326</v>
      </c>
      <c r="G1392" s="42" t="s">
        <v>524</v>
      </c>
      <c r="I1392" s="515" t="s">
        <v>1915</v>
      </c>
    </row>
    <row r="1393" spans="1:9" x14ac:dyDescent="0.2">
      <c r="A1393" s="86" t="s">
        <v>6388</v>
      </c>
      <c r="B1393" s="763" t="s">
        <v>454</v>
      </c>
      <c r="C1393" s="86" t="s">
        <v>493</v>
      </c>
      <c r="D1393" s="86" t="s">
        <v>139</v>
      </c>
      <c r="E1393" s="86" t="s">
        <v>562</v>
      </c>
      <c r="F1393" s="282" t="s">
        <v>326</v>
      </c>
      <c r="G1393" s="42" t="s">
        <v>524</v>
      </c>
      <c r="I1393" s="515" t="s">
        <v>1916</v>
      </c>
    </row>
    <row r="1394" spans="1:9" x14ac:dyDescent="0.2">
      <c r="A1394" s="86" t="s">
        <v>6388</v>
      </c>
      <c r="B1394" s="763" t="s">
        <v>454</v>
      </c>
      <c r="C1394" s="86" t="s">
        <v>493</v>
      </c>
      <c r="D1394" s="86" t="s">
        <v>139</v>
      </c>
      <c r="E1394" s="86" t="s">
        <v>563</v>
      </c>
      <c r="F1394" s="282" t="s">
        <v>326</v>
      </c>
      <c r="G1394" s="42" t="s">
        <v>524</v>
      </c>
      <c r="I1394" s="515" t="s">
        <v>1917</v>
      </c>
    </row>
    <row r="1395" spans="1:9" x14ac:dyDescent="0.2">
      <c r="A1395" s="86" t="s">
        <v>6388</v>
      </c>
      <c r="B1395" s="763" t="s">
        <v>454</v>
      </c>
      <c r="C1395" s="86" t="s">
        <v>493</v>
      </c>
      <c r="D1395" s="86" t="s">
        <v>139</v>
      </c>
      <c r="E1395" s="86" t="s">
        <v>564</v>
      </c>
      <c r="F1395" s="282" t="s">
        <v>326</v>
      </c>
      <c r="G1395" s="42" t="s">
        <v>524</v>
      </c>
      <c r="I1395" s="515" t="s">
        <v>1918</v>
      </c>
    </row>
    <row r="1396" spans="1:9" x14ac:dyDescent="0.2">
      <c r="A1396" s="86" t="s">
        <v>6388</v>
      </c>
      <c r="B1396" s="763" t="s">
        <v>454</v>
      </c>
      <c r="C1396" s="86" t="s">
        <v>493</v>
      </c>
      <c r="D1396" s="86" t="s">
        <v>139</v>
      </c>
      <c r="E1396" s="86" t="s">
        <v>565</v>
      </c>
      <c r="F1396" s="282" t="s">
        <v>326</v>
      </c>
      <c r="G1396" s="42" t="s">
        <v>524</v>
      </c>
      <c r="I1396" s="515" t="s">
        <v>1919</v>
      </c>
    </row>
    <row r="1397" spans="1:9" x14ac:dyDescent="0.2">
      <c r="A1397" s="86" t="s">
        <v>6388</v>
      </c>
      <c r="B1397" s="543" t="s">
        <v>454</v>
      </c>
      <c r="C1397" s="547" t="s">
        <v>493</v>
      </c>
      <c r="D1397" s="547" t="s">
        <v>139</v>
      </c>
      <c r="E1397" s="547" t="s">
        <v>566</v>
      </c>
      <c r="F1397" s="538" t="s">
        <v>326</v>
      </c>
      <c r="G1397" s="826" t="s">
        <v>524</v>
      </c>
      <c r="I1397" s="515" t="s">
        <v>1920</v>
      </c>
    </row>
    <row r="1398" spans="1:9" x14ac:dyDescent="0.2">
      <c r="A1398" s="86" t="s">
        <v>6388</v>
      </c>
      <c r="B1398" s="541" t="s">
        <v>454</v>
      </c>
      <c r="C1398" s="546" t="s">
        <v>493</v>
      </c>
      <c r="D1398" s="546" t="s">
        <v>139</v>
      </c>
      <c r="E1398" s="546" t="s">
        <v>185</v>
      </c>
      <c r="F1398" s="542" t="s">
        <v>326</v>
      </c>
      <c r="G1398" s="885" t="s">
        <v>524</v>
      </c>
      <c r="I1398" s="515" t="s">
        <v>1921</v>
      </c>
    </row>
    <row r="1399" spans="1:9" x14ac:dyDescent="0.2">
      <c r="A1399" s="86" t="s">
        <v>6388</v>
      </c>
      <c r="B1399" s="763" t="s">
        <v>454</v>
      </c>
      <c r="C1399" s="86" t="s">
        <v>493</v>
      </c>
      <c r="D1399" s="86" t="s">
        <v>139</v>
      </c>
      <c r="E1399" s="86" t="s">
        <v>527</v>
      </c>
      <c r="F1399" s="282" t="s">
        <v>326</v>
      </c>
      <c r="G1399" s="42" t="s">
        <v>524</v>
      </c>
      <c r="I1399" s="515" t="s">
        <v>1922</v>
      </c>
    </row>
    <row r="1400" spans="1:9" x14ac:dyDescent="0.2">
      <c r="A1400" s="86" t="s">
        <v>6388</v>
      </c>
      <c r="B1400" s="763" t="s">
        <v>454</v>
      </c>
      <c r="C1400" s="86" t="s">
        <v>493</v>
      </c>
      <c r="D1400" s="86" t="s">
        <v>139</v>
      </c>
      <c r="E1400" s="86" t="s">
        <v>528</v>
      </c>
      <c r="F1400" s="282" t="s">
        <v>326</v>
      </c>
      <c r="G1400" s="42" t="s">
        <v>524</v>
      </c>
      <c r="I1400" s="515" t="s">
        <v>1923</v>
      </c>
    </row>
    <row r="1401" spans="1:9" x14ac:dyDescent="0.2">
      <c r="A1401" s="86" t="s">
        <v>6388</v>
      </c>
      <c r="B1401" s="763" t="s">
        <v>454</v>
      </c>
      <c r="C1401" s="86" t="s">
        <v>493</v>
      </c>
      <c r="D1401" s="86" t="s">
        <v>139</v>
      </c>
      <c r="E1401" s="86" t="s">
        <v>529</v>
      </c>
      <c r="F1401" s="282" t="s">
        <v>326</v>
      </c>
      <c r="G1401" s="42" t="s">
        <v>524</v>
      </c>
      <c r="I1401" s="515" t="s">
        <v>1924</v>
      </c>
    </row>
    <row r="1402" spans="1:9" x14ac:dyDescent="0.2">
      <c r="A1402" s="86" t="s">
        <v>6388</v>
      </c>
      <c r="B1402" s="763" t="s">
        <v>454</v>
      </c>
      <c r="C1402" s="86" t="s">
        <v>493</v>
      </c>
      <c r="D1402" s="86" t="s">
        <v>139</v>
      </c>
      <c r="E1402" s="86" t="s">
        <v>530</v>
      </c>
      <c r="F1402" s="282" t="s">
        <v>326</v>
      </c>
      <c r="G1402" s="42" t="s">
        <v>524</v>
      </c>
      <c r="I1402" s="515" t="s">
        <v>1925</v>
      </c>
    </row>
    <row r="1403" spans="1:9" x14ac:dyDescent="0.2">
      <c r="A1403" s="86" t="s">
        <v>6388</v>
      </c>
      <c r="B1403" s="763" t="s">
        <v>454</v>
      </c>
      <c r="C1403" s="86" t="s">
        <v>493</v>
      </c>
      <c r="D1403" s="86" t="s">
        <v>139</v>
      </c>
      <c r="E1403" s="86" t="s">
        <v>531</v>
      </c>
      <c r="F1403" s="282" t="s">
        <v>326</v>
      </c>
      <c r="G1403" s="42" t="s">
        <v>524</v>
      </c>
      <c r="I1403" s="515" t="s">
        <v>1926</v>
      </c>
    </row>
    <row r="1404" spans="1:9" x14ac:dyDescent="0.2">
      <c r="A1404" s="86" t="s">
        <v>6388</v>
      </c>
      <c r="B1404" s="763" t="s">
        <v>454</v>
      </c>
      <c r="C1404" s="86" t="s">
        <v>493</v>
      </c>
      <c r="D1404" s="86" t="s">
        <v>139</v>
      </c>
      <c r="E1404" s="86" t="s">
        <v>532</v>
      </c>
      <c r="F1404" s="282" t="s">
        <v>326</v>
      </c>
      <c r="G1404" s="42" t="s">
        <v>524</v>
      </c>
      <c r="I1404" s="515" t="s">
        <v>1927</v>
      </c>
    </row>
    <row r="1405" spans="1:9" x14ac:dyDescent="0.2">
      <c r="A1405" s="86" t="s">
        <v>6388</v>
      </c>
      <c r="B1405" s="763" t="s">
        <v>454</v>
      </c>
      <c r="C1405" s="86" t="s">
        <v>493</v>
      </c>
      <c r="D1405" s="86" t="s">
        <v>139</v>
      </c>
      <c r="E1405" s="86" t="s">
        <v>533</v>
      </c>
      <c r="F1405" s="282" t="s">
        <v>326</v>
      </c>
      <c r="G1405" s="42" t="s">
        <v>524</v>
      </c>
      <c r="I1405" s="515" t="s">
        <v>1928</v>
      </c>
    </row>
    <row r="1406" spans="1:9" x14ac:dyDescent="0.2">
      <c r="A1406" s="86" t="s">
        <v>6388</v>
      </c>
      <c r="B1406" s="763" t="s">
        <v>454</v>
      </c>
      <c r="C1406" s="86" t="s">
        <v>493</v>
      </c>
      <c r="D1406" s="86" t="s">
        <v>139</v>
      </c>
      <c r="E1406" s="86" t="s">
        <v>534</v>
      </c>
      <c r="F1406" s="282" t="s">
        <v>326</v>
      </c>
      <c r="G1406" s="42" t="s">
        <v>524</v>
      </c>
      <c r="I1406" s="515" t="s">
        <v>1929</v>
      </c>
    </row>
    <row r="1407" spans="1:9" x14ac:dyDescent="0.2">
      <c r="A1407" s="86" t="s">
        <v>6388</v>
      </c>
      <c r="B1407" s="763" t="s">
        <v>454</v>
      </c>
      <c r="C1407" s="86" t="s">
        <v>493</v>
      </c>
      <c r="D1407" s="86" t="s">
        <v>139</v>
      </c>
      <c r="E1407" s="86" t="s">
        <v>535</v>
      </c>
      <c r="F1407" s="282" t="s">
        <v>326</v>
      </c>
      <c r="G1407" s="42" t="s">
        <v>524</v>
      </c>
      <c r="I1407" s="515" t="s">
        <v>1930</v>
      </c>
    </row>
    <row r="1408" spans="1:9" x14ac:dyDescent="0.2">
      <c r="A1408" s="86" t="s">
        <v>6388</v>
      </c>
      <c r="B1408" s="763" t="s">
        <v>454</v>
      </c>
      <c r="C1408" s="86" t="s">
        <v>493</v>
      </c>
      <c r="D1408" s="86" t="s">
        <v>139</v>
      </c>
      <c r="E1408" s="86" t="s">
        <v>536</v>
      </c>
      <c r="F1408" s="282" t="s">
        <v>326</v>
      </c>
      <c r="G1408" s="42" t="s">
        <v>524</v>
      </c>
      <c r="I1408" s="515" t="s">
        <v>1931</v>
      </c>
    </row>
    <row r="1409" spans="1:9" x14ac:dyDescent="0.2">
      <c r="A1409" s="86" t="s">
        <v>6388</v>
      </c>
      <c r="B1409" s="763" t="s">
        <v>454</v>
      </c>
      <c r="C1409" s="86" t="s">
        <v>493</v>
      </c>
      <c r="D1409" s="86" t="s">
        <v>139</v>
      </c>
      <c r="E1409" s="86" t="s">
        <v>537</v>
      </c>
      <c r="F1409" s="282" t="s">
        <v>326</v>
      </c>
      <c r="G1409" s="42" t="s">
        <v>524</v>
      </c>
      <c r="I1409" s="515" t="s">
        <v>1932</v>
      </c>
    </row>
    <row r="1410" spans="1:9" x14ac:dyDescent="0.2">
      <c r="A1410" s="86" t="s">
        <v>6388</v>
      </c>
      <c r="B1410" s="763" t="s">
        <v>454</v>
      </c>
      <c r="C1410" s="86" t="s">
        <v>493</v>
      </c>
      <c r="D1410" s="86" t="s">
        <v>139</v>
      </c>
      <c r="E1410" s="86" t="s">
        <v>538</v>
      </c>
      <c r="F1410" s="282" t="s">
        <v>326</v>
      </c>
      <c r="G1410" s="42" t="s">
        <v>524</v>
      </c>
      <c r="I1410" s="515" t="s">
        <v>1933</v>
      </c>
    </row>
    <row r="1411" spans="1:9" x14ac:dyDescent="0.2">
      <c r="A1411" s="86" t="s">
        <v>6388</v>
      </c>
      <c r="B1411" s="763" t="s">
        <v>454</v>
      </c>
      <c r="C1411" s="86" t="s">
        <v>493</v>
      </c>
      <c r="D1411" s="86" t="s">
        <v>139</v>
      </c>
      <c r="E1411" s="86" t="s">
        <v>539</v>
      </c>
      <c r="F1411" s="282" t="s">
        <v>326</v>
      </c>
      <c r="G1411" s="42" t="s">
        <v>524</v>
      </c>
      <c r="I1411" s="515" t="s">
        <v>1934</v>
      </c>
    </row>
    <row r="1412" spans="1:9" x14ac:dyDescent="0.2">
      <c r="A1412" s="86" t="s">
        <v>6388</v>
      </c>
      <c r="B1412" s="763" t="s">
        <v>454</v>
      </c>
      <c r="C1412" s="86" t="s">
        <v>493</v>
      </c>
      <c r="D1412" s="86" t="s">
        <v>139</v>
      </c>
      <c r="E1412" s="86" t="s">
        <v>540</v>
      </c>
      <c r="F1412" s="282" t="s">
        <v>326</v>
      </c>
      <c r="G1412" s="42" t="s">
        <v>524</v>
      </c>
      <c r="I1412" s="515" t="s">
        <v>1935</v>
      </c>
    </row>
    <row r="1413" spans="1:9" x14ac:dyDescent="0.2">
      <c r="A1413" s="86" t="s">
        <v>6388</v>
      </c>
      <c r="B1413" s="763" t="s">
        <v>454</v>
      </c>
      <c r="C1413" s="86" t="s">
        <v>493</v>
      </c>
      <c r="D1413" s="86" t="s">
        <v>139</v>
      </c>
      <c r="E1413" s="86" t="s">
        <v>541</v>
      </c>
      <c r="F1413" s="282" t="s">
        <v>326</v>
      </c>
      <c r="G1413" s="42" t="s">
        <v>524</v>
      </c>
      <c r="I1413" s="515" t="s">
        <v>1936</v>
      </c>
    </row>
    <row r="1414" spans="1:9" x14ac:dyDescent="0.2">
      <c r="A1414" s="86" t="s">
        <v>6388</v>
      </c>
      <c r="B1414" s="763" t="s">
        <v>454</v>
      </c>
      <c r="C1414" s="86" t="s">
        <v>493</v>
      </c>
      <c r="D1414" s="86" t="s">
        <v>139</v>
      </c>
      <c r="E1414" s="86" t="s">
        <v>542</v>
      </c>
      <c r="F1414" s="282" t="s">
        <v>326</v>
      </c>
      <c r="G1414" s="42" t="s">
        <v>524</v>
      </c>
      <c r="I1414" s="515" t="s">
        <v>1937</v>
      </c>
    </row>
    <row r="1415" spans="1:9" x14ac:dyDescent="0.2">
      <c r="A1415" s="86" t="s">
        <v>6388</v>
      </c>
      <c r="B1415" s="763" t="s">
        <v>454</v>
      </c>
      <c r="C1415" s="86" t="s">
        <v>493</v>
      </c>
      <c r="D1415" s="86" t="s">
        <v>139</v>
      </c>
      <c r="E1415" s="86" t="s">
        <v>543</v>
      </c>
      <c r="F1415" s="282" t="s">
        <v>326</v>
      </c>
      <c r="G1415" s="42" t="s">
        <v>524</v>
      </c>
      <c r="I1415" s="515" t="s">
        <v>1938</v>
      </c>
    </row>
    <row r="1416" spans="1:9" x14ac:dyDescent="0.2">
      <c r="A1416" s="86" t="s">
        <v>6388</v>
      </c>
      <c r="B1416" s="763" t="s">
        <v>454</v>
      </c>
      <c r="C1416" s="86" t="s">
        <v>493</v>
      </c>
      <c r="D1416" s="86" t="s">
        <v>139</v>
      </c>
      <c r="E1416" s="86" t="s">
        <v>544</v>
      </c>
      <c r="F1416" s="282" t="s">
        <v>326</v>
      </c>
      <c r="G1416" s="42" t="s">
        <v>524</v>
      </c>
      <c r="I1416" s="515" t="s">
        <v>1939</v>
      </c>
    </row>
    <row r="1417" spans="1:9" x14ac:dyDescent="0.2">
      <c r="A1417" s="86" t="s">
        <v>6388</v>
      </c>
      <c r="B1417" s="763" t="s">
        <v>454</v>
      </c>
      <c r="C1417" s="86" t="s">
        <v>493</v>
      </c>
      <c r="D1417" s="86" t="s">
        <v>139</v>
      </c>
      <c r="E1417" s="86" t="s">
        <v>545</v>
      </c>
      <c r="F1417" s="282" t="s">
        <v>326</v>
      </c>
      <c r="G1417" s="42" t="s">
        <v>524</v>
      </c>
      <c r="I1417" s="515" t="s">
        <v>1940</v>
      </c>
    </row>
    <row r="1418" spans="1:9" x14ac:dyDescent="0.2">
      <c r="A1418" s="86" t="s">
        <v>6388</v>
      </c>
      <c r="B1418" s="763" t="s">
        <v>454</v>
      </c>
      <c r="C1418" s="86" t="s">
        <v>493</v>
      </c>
      <c r="D1418" s="86" t="s">
        <v>139</v>
      </c>
      <c r="E1418" s="86" t="s">
        <v>546</v>
      </c>
      <c r="F1418" s="282" t="s">
        <v>326</v>
      </c>
      <c r="G1418" s="42" t="s">
        <v>524</v>
      </c>
      <c r="I1418" s="515" t="s">
        <v>1941</v>
      </c>
    </row>
    <row r="1419" spans="1:9" x14ac:dyDescent="0.2">
      <c r="A1419" s="86" t="s">
        <v>6388</v>
      </c>
      <c r="B1419" s="763" t="s">
        <v>454</v>
      </c>
      <c r="C1419" s="86" t="s">
        <v>493</v>
      </c>
      <c r="D1419" s="86" t="s">
        <v>139</v>
      </c>
      <c r="E1419" s="86" t="s">
        <v>547</v>
      </c>
      <c r="F1419" s="282" t="s">
        <v>326</v>
      </c>
      <c r="G1419" s="42" t="s">
        <v>524</v>
      </c>
      <c r="I1419" s="515" t="s">
        <v>1942</v>
      </c>
    </row>
    <row r="1420" spans="1:9" x14ac:dyDescent="0.2">
      <c r="A1420" s="86" t="s">
        <v>6388</v>
      </c>
      <c r="B1420" s="763" t="s">
        <v>454</v>
      </c>
      <c r="C1420" s="86" t="s">
        <v>493</v>
      </c>
      <c r="D1420" s="86" t="s">
        <v>139</v>
      </c>
      <c r="E1420" s="86" t="s">
        <v>548</v>
      </c>
      <c r="F1420" s="282" t="s">
        <v>326</v>
      </c>
      <c r="G1420" s="42" t="s">
        <v>524</v>
      </c>
      <c r="I1420" s="515" t="s">
        <v>1943</v>
      </c>
    </row>
    <row r="1421" spans="1:9" x14ac:dyDescent="0.2">
      <c r="A1421" s="86" t="s">
        <v>6388</v>
      </c>
      <c r="B1421" s="763" t="s">
        <v>454</v>
      </c>
      <c r="C1421" s="86" t="s">
        <v>493</v>
      </c>
      <c r="D1421" s="86" t="s">
        <v>139</v>
      </c>
      <c r="E1421" s="86" t="s">
        <v>549</v>
      </c>
      <c r="F1421" s="282" t="s">
        <v>326</v>
      </c>
      <c r="G1421" s="42" t="s">
        <v>524</v>
      </c>
      <c r="I1421" s="515" t="s">
        <v>1944</v>
      </c>
    </row>
    <row r="1422" spans="1:9" x14ac:dyDescent="0.2">
      <c r="A1422" s="86" t="s">
        <v>6388</v>
      </c>
      <c r="B1422" s="763" t="s">
        <v>454</v>
      </c>
      <c r="C1422" s="86" t="s">
        <v>493</v>
      </c>
      <c r="D1422" s="86" t="s">
        <v>139</v>
      </c>
      <c r="E1422" s="86" t="s">
        <v>550</v>
      </c>
      <c r="F1422" s="282" t="s">
        <v>326</v>
      </c>
      <c r="G1422" s="42" t="s">
        <v>524</v>
      </c>
      <c r="I1422" s="515" t="s">
        <v>1945</v>
      </c>
    </row>
    <row r="1423" spans="1:9" x14ac:dyDescent="0.2">
      <c r="A1423" s="86" t="s">
        <v>6388</v>
      </c>
      <c r="B1423" s="763" t="s">
        <v>454</v>
      </c>
      <c r="C1423" s="86" t="s">
        <v>493</v>
      </c>
      <c r="D1423" s="86" t="s">
        <v>139</v>
      </c>
      <c r="E1423" s="86" t="s">
        <v>551</v>
      </c>
      <c r="F1423" s="282" t="s">
        <v>326</v>
      </c>
      <c r="G1423" s="42" t="s">
        <v>524</v>
      </c>
      <c r="I1423" s="515" t="s">
        <v>1946</v>
      </c>
    </row>
    <row r="1424" spans="1:9" x14ac:dyDescent="0.2">
      <c r="A1424" s="86" t="s">
        <v>6388</v>
      </c>
      <c r="B1424" s="763" t="s">
        <v>454</v>
      </c>
      <c r="C1424" s="86" t="s">
        <v>493</v>
      </c>
      <c r="D1424" s="86" t="s">
        <v>139</v>
      </c>
      <c r="E1424" s="86" t="s">
        <v>552</v>
      </c>
      <c r="F1424" s="282" t="s">
        <v>326</v>
      </c>
      <c r="G1424" s="42" t="s">
        <v>524</v>
      </c>
      <c r="I1424" s="515" t="s">
        <v>1947</v>
      </c>
    </row>
    <row r="1425" spans="1:9" x14ac:dyDescent="0.2">
      <c r="A1425" s="86" t="s">
        <v>6388</v>
      </c>
      <c r="B1425" s="763" t="s">
        <v>454</v>
      </c>
      <c r="C1425" s="86" t="s">
        <v>493</v>
      </c>
      <c r="D1425" s="86" t="s">
        <v>139</v>
      </c>
      <c r="E1425" s="86" t="s">
        <v>553</v>
      </c>
      <c r="F1425" s="282" t="s">
        <v>326</v>
      </c>
      <c r="G1425" s="42" t="s">
        <v>524</v>
      </c>
      <c r="I1425" s="515" t="s">
        <v>1948</v>
      </c>
    </row>
    <row r="1426" spans="1:9" x14ac:dyDescent="0.2">
      <c r="A1426" s="86" t="s">
        <v>6388</v>
      </c>
      <c r="B1426" s="763" t="s">
        <v>454</v>
      </c>
      <c r="C1426" s="86" t="s">
        <v>493</v>
      </c>
      <c r="D1426" s="86" t="s">
        <v>139</v>
      </c>
      <c r="E1426" s="86" t="s">
        <v>554</v>
      </c>
      <c r="F1426" s="282" t="s">
        <v>326</v>
      </c>
      <c r="G1426" s="42" t="s">
        <v>524</v>
      </c>
      <c r="I1426" s="515" t="s">
        <v>1949</v>
      </c>
    </row>
    <row r="1427" spans="1:9" x14ac:dyDescent="0.2">
      <c r="A1427" s="86" t="s">
        <v>6388</v>
      </c>
      <c r="B1427" s="763" t="s">
        <v>454</v>
      </c>
      <c r="C1427" s="86" t="s">
        <v>493</v>
      </c>
      <c r="D1427" s="86" t="s">
        <v>139</v>
      </c>
      <c r="E1427" s="86" t="s">
        <v>555</v>
      </c>
      <c r="F1427" s="282" t="s">
        <v>326</v>
      </c>
      <c r="G1427" s="42" t="s">
        <v>524</v>
      </c>
      <c r="I1427" s="515" t="s">
        <v>1950</v>
      </c>
    </row>
    <row r="1428" spans="1:9" x14ac:dyDescent="0.2">
      <c r="A1428" s="86" t="s">
        <v>6388</v>
      </c>
      <c r="B1428" s="763" t="s">
        <v>454</v>
      </c>
      <c r="C1428" s="86" t="s">
        <v>493</v>
      </c>
      <c r="D1428" s="86" t="s">
        <v>139</v>
      </c>
      <c r="E1428" s="86" t="s">
        <v>556</v>
      </c>
      <c r="F1428" s="282" t="s">
        <v>326</v>
      </c>
      <c r="G1428" s="42" t="s">
        <v>524</v>
      </c>
      <c r="I1428" s="515" t="s">
        <v>1951</v>
      </c>
    </row>
    <row r="1429" spans="1:9" x14ac:dyDescent="0.2">
      <c r="A1429" s="86" t="s">
        <v>6388</v>
      </c>
      <c r="B1429" s="763" t="s">
        <v>454</v>
      </c>
      <c r="C1429" s="86" t="s">
        <v>493</v>
      </c>
      <c r="D1429" s="86" t="s">
        <v>139</v>
      </c>
      <c r="E1429" s="86" t="s">
        <v>557</v>
      </c>
      <c r="F1429" s="282" t="s">
        <v>326</v>
      </c>
      <c r="G1429" s="42" t="s">
        <v>524</v>
      </c>
      <c r="I1429" s="515" t="s">
        <v>1952</v>
      </c>
    </row>
    <row r="1430" spans="1:9" x14ac:dyDescent="0.2">
      <c r="A1430" s="86" t="s">
        <v>6388</v>
      </c>
      <c r="B1430" s="763" t="s">
        <v>454</v>
      </c>
      <c r="C1430" s="86" t="s">
        <v>493</v>
      </c>
      <c r="D1430" s="86" t="s">
        <v>139</v>
      </c>
      <c r="E1430" s="86" t="s">
        <v>558</v>
      </c>
      <c r="F1430" s="282" t="s">
        <v>326</v>
      </c>
      <c r="G1430" s="42" t="s">
        <v>524</v>
      </c>
      <c r="I1430" s="515" t="s">
        <v>1953</v>
      </c>
    </row>
    <row r="1431" spans="1:9" x14ac:dyDescent="0.2">
      <c r="A1431" s="86" t="s">
        <v>6388</v>
      </c>
      <c r="B1431" s="763" t="s">
        <v>454</v>
      </c>
      <c r="C1431" s="86" t="s">
        <v>493</v>
      </c>
      <c r="D1431" s="86" t="s">
        <v>139</v>
      </c>
      <c r="E1431" s="86" t="s">
        <v>559</v>
      </c>
      <c r="F1431" s="282" t="s">
        <v>326</v>
      </c>
      <c r="G1431" s="42" t="s">
        <v>524</v>
      </c>
      <c r="I1431" s="515" t="s">
        <v>1954</v>
      </c>
    </row>
    <row r="1432" spans="1:9" x14ac:dyDescent="0.2">
      <c r="A1432" s="86" t="s">
        <v>6388</v>
      </c>
      <c r="B1432" s="763" t="s">
        <v>454</v>
      </c>
      <c r="C1432" s="86" t="s">
        <v>493</v>
      </c>
      <c r="D1432" s="86" t="s">
        <v>139</v>
      </c>
      <c r="E1432" s="86" t="s">
        <v>560</v>
      </c>
      <c r="F1432" s="282" t="s">
        <v>326</v>
      </c>
      <c r="G1432" s="42" t="s">
        <v>524</v>
      </c>
      <c r="I1432" s="515" t="s">
        <v>1955</v>
      </c>
    </row>
    <row r="1433" spans="1:9" x14ac:dyDescent="0.2">
      <c r="A1433" s="86" t="s">
        <v>6388</v>
      </c>
      <c r="B1433" s="763" t="s">
        <v>454</v>
      </c>
      <c r="C1433" s="86" t="s">
        <v>493</v>
      </c>
      <c r="D1433" s="86" t="s">
        <v>139</v>
      </c>
      <c r="E1433" s="86" t="s">
        <v>561</v>
      </c>
      <c r="F1433" s="282" t="s">
        <v>326</v>
      </c>
      <c r="G1433" s="42" t="s">
        <v>524</v>
      </c>
      <c r="I1433" s="515" t="s">
        <v>1956</v>
      </c>
    </row>
    <row r="1434" spans="1:9" x14ac:dyDescent="0.2">
      <c r="A1434" s="86" t="s">
        <v>6388</v>
      </c>
      <c r="B1434" s="763" t="s">
        <v>454</v>
      </c>
      <c r="C1434" s="86" t="s">
        <v>493</v>
      </c>
      <c r="D1434" s="86" t="s">
        <v>139</v>
      </c>
      <c r="E1434" s="86" t="s">
        <v>562</v>
      </c>
      <c r="F1434" s="282" t="s">
        <v>326</v>
      </c>
      <c r="G1434" s="42" t="s">
        <v>524</v>
      </c>
      <c r="I1434" s="515" t="s">
        <v>1957</v>
      </c>
    </row>
    <row r="1435" spans="1:9" x14ac:dyDescent="0.2">
      <c r="A1435" s="86" t="s">
        <v>6388</v>
      </c>
      <c r="B1435" s="763" t="s">
        <v>454</v>
      </c>
      <c r="C1435" s="86" t="s">
        <v>493</v>
      </c>
      <c r="D1435" s="86" t="s">
        <v>139</v>
      </c>
      <c r="E1435" s="86" t="s">
        <v>563</v>
      </c>
      <c r="F1435" s="282" t="s">
        <v>326</v>
      </c>
      <c r="G1435" s="42" t="s">
        <v>524</v>
      </c>
      <c r="I1435" s="515" t="s">
        <v>1958</v>
      </c>
    </row>
    <row r="1436" spans="1:9" x14ac:dyDescent="0.2">
      <c r="A1436" s="86" t="s">
        <v>6388</v>
      </c>
      <c r="B1436" s="763" t="s">
        <v>454</v>
      </c>
      <c r="C1436" s="86" t="s">
        <v>493</v>
      </c>
      <c r="D1436" s="86" t="s">
        <v>139</v>
      </c>
      <c r="E1436" s="86" t="s">
        <v>564</v>
      </c>
      <c r="F1436" s="282" t="s">
        <v>326</v>
      </c>
      <c r="G1436" s="42" t="s">
        <v>524</v>
      </c>
      <c r="I1436" s="515" t="s">
        <v>1959</v>
      </c>
    </row>
    <row r="1437" spans="1:9" x14ac:dyDescent="0.2">
      <c r="A1437" s="86" t="s">
        <v>6388</v>
      </c>
      <c r="B1437" s="763" t="s">
        <v>454</v>
      </c>
      <c r="C1437" s="86" t="s">
        <v>493</v>
      </c>
      <c r="D1437" s="86" t="s">
        <v>139</v>
      </c>
      <c r="E1437" s="86" t="s">
        <v>565</v>
      </c>
      <c r="F1437" s="282" t="s">
        <v>326</v>
      </c>
      <c r="G1437" s="42" t="s">
        <v>524</v>
      </c>
      <c r="I1437" s="515" t="s">
        <v>1960</v>
      </c>
    </row>
    <row r="1438" spans="1:9" x14ac:dyDescent="0.2">
      <c r="A1438" s="86" t="s">
        <v>6388</v>
      </c>
      <c r="B1438" s="543" t="s">
        <v>454</v>
      </c>
      <c r="C1438" s="547" t="s">
        <v>493</v>
      </c>
      <c r="D1438" s="547" t="s">
        <v>139</v>
      </c>
      <c r="E1438" s="547" t="s">
        <v>566</v>
      </c>
      <c r="F1438" s="538" t="s">
        <v>326</v>
      </c>
      <c r="G1438" s="826" t="s">
        <v>524</v>
      </c>
      <c r="I1438" s="515" t="s">
        <v>1961</v>
      </c>
    </row>
    <row r="1439" spans="1:9" x14ac:dyDescent="0.2">
      <c r="A1439" s="86" t="s">
        <v>6388</v>
      </c>
      <c r="B1439" s="533" t="s">
        <v>454</v>
      </c>
      <c r="C1439" s="119" t="s">
        <v>493</v>
      </c>
      <c r="D1439" s="119" t="s">
        <v>142</v>
      </c>
      <c r="E1439" s="119" t="s">
        <v>142</v>
      </c>
      <c r="F1439" s="545" t="s">
        <v>487</v>
      </c>
      <c r="G1439" s="901" t="s">
        <v>48</v>
      </c>
      <c r="I1439" s="515" t="s">
        <v>1962</v>
      </c>
    </row>
    <row r="1440" spans="1:9" x14ac:dyDescent="0.2">
      <c r="A1440" s="86" t="s">
        <v>6388</v>
      </c>
      <c r="B1440" s="541" t="s">
        <v>454</v>
      </c>
      <c r="C1440" s="546" t="s">
        <v>493</v>
      </c>
      <c r="D1440" s="546" t="s">
        <v>142</v>
      </c>
      <c r="E1440" s="546" t="s">
        <v>185</v>
      </c>
      <c r="F1440" s="542" t="s">
        <v>330</v>
      </c>
      <c r="G1440" s="30" t="s">
        <v>48</v>
      </c>
      <c r="I1440" s="515" t="s">
        <v>1963</v>
      </c>
    </row>
    <row r="1441" spans="1:9" x14ac:dyDescent="0.2">
      <c r="A1441" s="86" t="s">
        <v>6388</v>
      </c>
      <c r="B1441" s="763" t="s">
        <v>454</v>
      </c>
      <c r="C1441" s="86" t="s">
        <v>493</v>
      </c>
      <c r="D1441" s="86" t="s">
        <v>142</v>
      </c>
      <c r="E1441" s="86" t="s">
        <v>527</v>
      </c>
      <c r="F1441" s="282" t="s">
        <v>330</v>
      </c>
      <c r="G1441" s="626" t="s">
        <v>48</v>
      </c>
      <c r="I1441" s="515" t="s">
        <v>1964</v>
      </c>
    </row>
    <row r="1442" spans="1:9" x14ac:dyDescent="0.2">
      <c r="A1442" s="86" t="s">
        <v>6388</v>
      </c>
      <c r="B1442" s="763" t="s">
        <v>454</v>
      </c>
      <c r="C1442" s="86" t="s">
        <v>493</v>
      </c>
      <c r="D1442" s="86" t="s">
        <v>142</v>
      </c>
      <c r="E1442" s="86" t="s">
        <v>528</v>
      </c>
      <c r="F1442" s="282" t="s">
        <v>330</v>
      </c>
      <c r="G1442" s="626" t="s">
        <v>48</v>
      </c>
      <c r="I1442" s="515" t="s">
        <v>1965</v>
      </c>
    </row>
    <row r="1443" spans="1:9" x14ac:dyDescent="0.2">
      <c r="A1443" s="86" t="s">
        <v>6388</v>
      </c>
      <c r="B1443" s="763" t="s">
        <v>454</v>
      </c>
      <c r="C1443" s="86" t="s">
        <v>493</v>
      </c>
      <c r="D1443" s="86" t="s">
        <v>142</v>
      </c>
      <c r="E1443" s="86" t="s">
        <v>529</v>
      </c>
      <c r="F1443" s="282" t="s">
        <v>330</v>
      </c>
      <c r="G1443" s="626" t="s">
        <v>48</v>
      </c>
      <c r="I1443" s="515" t="s">
        <v>1966</v>
      </c>
    </row>
    <row r="1444" spans="1:9" x14ac:dyDescent="0.2">
      <c r="A1444" s="86" t="s">
        <v>6388</v>
      </c>
      <c r="B1444" s="763" t="s">
        <v>454</v>
      </c>
      <c r="C1444" s="86" t="s">
        <v>493</v>
      </c>
      <c r="D1444" s="86" t="s">
        <v>142</v>
      </c>
      <c r="E1444" s="86" t="s">
        <v>530</v>
      </c>
      <c r="F1444" s="282" t="s">
        <v>330</v>
      </c>
      <c r="G1444" s="626" t="s">
        <v>48</v>
      </c>
      <c r="I1444" s="515" t="s">
        <v>1967</v>
      </c>
    </row>
    <row r="1445" spans="1:9" x14ac:dyDescent="0.2">
      <c r="A1445" s="86" t="s">
        <v>6388</v>
      </c>
      <c r="B1445" s="763" t="s">
        <v>454</v>
      </c>
      <c r="C1445" s="86" t="s">
        <v>493</v>
      </c>
      <c r="D1445" s="86" t="s">
        <v>142</v>
      </c>
      <c r="E1445" s="86" t="s">
        <v>531</v>
      </c>
      <c r="F1445" s="282" t="s">
        <v>330</v>
      </c>
      <c r="G1445" s="626" t="s">
        <v>48</v>
      </c>
      <c r="I1445" s="515" t="s">
        <v>1968</v>
      </c>
    </row>
    <row r="1446" spans="1:9" x14ac:dyDescent="0.2">
      <c r="A1446" s="86" t="s">
        <v>6388</v>
      </c>
      <c r="B1446" s="763" t="s">
        <v>454</v>
      </c>
      <c r="C1446" s="86" t="s">
        <v>493</v>
      </c>
      <c r="D1446" s="86" t="s">
        <v>142</v>
      </c>
      <c r="E1446" s="86" t="s">
        <v>532</v>
      </c>
      <c r="F1446" s="282" t="s">
        <v>330</v>
      </c>
      <c r="G1446" s="626" t="s">
        <v>48</v>
      </c>
      <c r="I1446" s="515" t="s">
        <v>1969</v>
      </c>
    </row>
    <row r="1447" spans="1:9" x14ac:dyDescent="0.2">
      <c r="A1447" s="86" t="s">
        <v>6388</v>
      </c>
      <c r="B1447" s="763" t="s">
        <v>454</v>
      </c>
      <c r="C1447" s="86" t="s">
        <v>493</v>
      </c>
      <c r="D1447" s="86" t="s">
        <v>142</v>
      </c>
      <c r="E1447" s="86" t="s">
        <v>533</v>
      </c>
      <c r="F1447" s="282" t="s">
        <v>330</v>
      </c>
      <c r="G1447" s="626" t="s">
        <v>48</v>
      </c>
      <c r="I1447" s="515" t="s">
        <v>1970</v>
      </c>
    </row>
    <row r="1448" spans="1:9" x14ac:dyDescent="0.2">
      <c r="A1448" s="86" t="s">
        <v>6388</v>
      </c>
      <c r="B1448" s="763" t="s">
        <v>454</v>
      </c>
      <c r="C1448" s="86" t="s">
        <v>493</v>
      </c>
      <c r="D1448" s="86" t="s">
        <v>142</v>
      </c>
      <c r="E1448" s="86" t="s">
        <v>534</v>
      </c>
      <c r="F1448" s="282" t="s">
        <v>330</v>
      </c>
      <c r="G1448" s="626" t="s">
        <v>48</v>
      </c>
      <c r="I1448" s="515" t="s">
        <v>1971</v>
      </c>
    </row>
    <row r="1449" spans="1:9" x14ac:dyDescent="0.2">
      <c r="A1449" s="86" t="s">
        <v>6388</v>
      </c>
      <c r="B1449" s="763" t="s">
        <v>454</v>
      </c>
      <c r="C1449" s="86" t="s">
        <v>493</v>
      </c>
      <c r="D1449" s="86" t="s">
        <v>142</v>
      </c>
      <c r="E1449" s="86" t="s">
        <v>535</v>
      </c>
      <c r="F1449" s="282" t="s">
        <v>330</v>
      </c>
      <c r="G1449" s="626" t="s">
        <v>48</v>
      </c>
      <c r="I1449" s="515" t="s">
        <v>1972</v>
      </c>
    </row>
    <row r="1450" spans="1:9" x14ac:dyDescent="0.2">
      <c r="A1450" s="86" t="s">
        <v>6388</v>
      </c>
      <c r="B1450" s="763" t="s">
        <v>454</v>
      </c>
      <c r="C1450" s="86" t="s">
        <v>493</v>
      </c>
      <c r="D1450" s="86" t="s">
        <v>142</v>
      </c>
      <c r="E1450" s="86" t="s">
        <v>536</v>
      </c>
      <c r="F1450" s="282" t="s">
        <v>330</v>
      </c>
      <c r="G1450" s="626" t="s">
        <v>48</v>
      </c>
      <c r="I1450" s="515" t="s">
        <v>1973</v>
      </c>
    </row>
    <row r="1451" spans="1:9" x14ac:dyDescent="0.2">
      <c r="A1451" s="86" t="s">
        <v>6388</v>
      </c>
      <c r="B1451" s="763" t="s">
        <v>454</v>
      </c>
      <c r="C1451" s="86" t="s">
        <v>493</v>
      </c>
      <c r="D1451" s="86" t="s">
        <v>142</v>
      </c>
      <c r="E1451" s="86" t="s">
        <v>537</v>
      </c>
      <c r="F1451" s="282" t="s">
        <v>330</v>
      </c>
      <c r="G1451" s="626" t="s">
        <v>48</v>
      </c>
      <c r="I1451" s="515" t="s">
        <v>1974</v>
      </c>
    </row>
    <row r="1452" spans="1:9" x14ac:dyDescent="0.2">
      <c r="A1452" s="86" t="s">
        <v>6388</v>
      </c>
      <c r="B1452" s="763" t="s">
        <v>454</v>
      </c>
      <c r="C1452" s="86" t="s">
        <v>493</v>
      </c>
      <c r="D1452" s="86" t="s">
        <v>142</v>
      </c>
      <c r="E1452" s="86" t="s">
        <v>538</v>
      </c>
      <c r="F1452" s="282" t="s">
        <v>330</v>
      </c>
      <c r="G1452" s="626" t="s">
        <v>48</v>
      </c>
      <c r="I1452" s="515" t="s">
        <v>1975</v>
      </c>
    </row>
    <row r="1453" spans="1:9" x14ac:dyDescent="0.2">
      <c r="A1453" s="86" t="s">
        <v>6388</v>
      </c>
      <c r="B1453" s="763" t="s">
        <v>454</v>
      </c>
      <c r="C1453" s="86" t="s">
        <v>493</v>
      </c>
      <c r="D1453" s="86" t="s">
        <v>142</v>
      </c>
      <c r="E1453" s="86" t="s">
        <v>539</v>
      </c>
      <c r="F1453" s="282" t="s">
        <v>330</v>
      </c>
      <c r="G1453" s="626" t="s">
        <v>48</v>
      </c>
      <c r="I1453" s="515" t="s">
        <v>1976</v>
      </c>
    </row>
    <row r="1454" spans="1:9" x14ac:dyDescent="0.2">
      <c r="A1454" s="86" t="s">
        <v>6388</v>
      </c>
      <c r="B1454" s="763" t="s">
        <v>454</v>
      </c>
      <c r="C1454" s="86" t="s">
        <v>493</v>
      </c>
      <c r="D1454" s="86" t="s">
        <v>142</v>
      </c>
      <c r="E1454" s="86" t="s">
        <v>540</v>
      </c>
      <c r="F1454" s="282" t="s">
        <v>330</v>
      </c>
      <c r="G1454" s="626" t="s">
        <v>48</v>
      </c>
      <c r="I1454" s="515" t="s">
        <v>1977</v>
      </c>
    </row>
    <row r="1455" spans="1:9" x14ac:dyDescent="0.2">
      <c r="A1455" s="86" t="s">
        <v>6388</v>
      </c>
      <c r="B1455" s="763" t="s">
        <v>454</v>
      </c>
      <c r="C1455" s="86" t="s">
        <v>493</v>
      </c>
      <c r="D1455" s="86" t="s">
        <v>142</v>
      </c>
      <c r="E1455" s="86" t="s">
        <v>541</v>
      </c>
      <c r="F1455" s="282" t="s">
        <v>330</v>
      </c>
      <c r="G1455" s="626" t="s">
        <v>48</v>
      </c>
      <c r="I1455" s="515" t="s">
        <v>1978</v>
      </c>
    </row>
    <row r="1456" spans="1:9" x14ac:dyDescent="0.2">
      <c r="A1456" s="86" t="s">
        <v>6388</v>
      </c>
      <c r="B1456" s="763" t="s">
        <v>454</v>
      </c>
      <c r="C1456" s="86" t="s">
        <v>493</v>
      </c>
      <c r="D1456" s="86" t="s">
        <v>142</v>
      </c>
      <c r="E1456" s="86" t="s">
        <v>542</v>
      </c>
      <c r="F1456" s="282" t="s">
        <v>330</v>
      </c>
      <c r="G1456" s="626" t="s">
        <v>48</v>
      </c>
      <c r="I1456" s="515" t="s">
        <v>1979</v>
      </c>
    </row>
    <row r="1457" spans="1:9" x14ac:dyDescent="0.2">
      <c r="A1457" s="86" t="s">
        <v>6388</v>
      </c>
      <c r="B1457" s="763" t="s">
        <v>454</v>
      </c>
      <c r="C1457" s="86" t="s">
        <v>493</v>
      </c>
      <c r="D1457" s="86" t="s">
        <v>142</v>
      </c>
      <c r="E1457" s="86" t="s">
        <v>543</v>
      </c>
      <c r="F1457" s="282" t="s">
        <v>330</v>
      </c>
      <c r="G1457" s="626" t="s">
        <v>48</v>
      </c>
      <c r="I1457" s="515" t="s">
        <v>1980</v>
      </c>
    </row>
    <row r="1458" spans="1:9" x14ac:dyDescent="0.2">
      <c r="A1458" s="86" t="s">
        <v>6388</v>
      </c>
      <c r="B1458" s="763" t="s">
        <v>454</v>
      </c>
      <c r="C1458" s="86" t="s">
        <v>493</v>
      </c>
      <c r="D1458" s="86" t="s">
        <v>142</v>
      </c>
      <c r="E1458" s="86" t="s">
        <v>544</v>
      </c>
      <c r="F1458" s="282" t="s">
        <v>330</v>
      </c>
      <c r="G1458" s="626" t="s">
        <v>48</v>
      </c>
      <c r="I1458" s="515" t="s">
        <v>1981</v>
      </c>
    </row>
    <row r="1459" spans="1:9" x14ac:dyDescent="0.2">
      <c r="A1459" s="86" t="s">
        <v>6388</v>
      </c>
      <c r="B1459" s="763" t="s">
        <v>454</v>
      </c>
      <c r="C1459" s="86" t="s">
        <v>493</v>
      </c>
      <c r="D1459" s="86" t="s">
        <v>142</v>
      </c>
      <c r="E1459" s="86" t="s">
        <v>545</v>
      </c>
      <c r="F1459" s="282" t="s">
        <v>330</v>
      </c>
      <c r="G1459" s="626" t="s">
        <v>48</v>
      </c>
      <c r="I1459" s="515" t="s">
        <v>1982</v>
      </c>
    </row>
    <row r="1460" spans="1:9" x14ac:dyDescent="0.2">
      <c r="A1460" s="86" t="s">
        <v>6388</v>
      </c>
      <c r="B1460" s="763" t="s">
        <v>454</v>
      </c>
      <c r="C1460" s="86" t="s">
        <v>493</v>
      </c>
      <c r="D1460" s="86" t="s">
        <v>142</v>
      </c>
      <c r="E1460" s="86" t="s">
        <v>546</v>
      </c>
      <c r="F1460" s="282" t="s">
        <v>330</v>
      </c>
      <c r="G1460" s="626" t="s">
        <v>48</v>
      </c>
      <c r="I1460" s="515" t="s">
        <v>1983</v>
      </c>
    </row>
    <row r="1461" spans="1:9" x14ac:dyDescent="0.2">
      <c r="A1461" s="86" t="s">
        <v>6388</v>
      </c>
      <c r="B1461" s="763" t="s">
        <v>454</v>
      </c>
      <c r="C1461" s="86" t="s">
        <v>493</v>
      </c>
      <c r="D1461" s="86" t="s">
        <v>142</v>
      </c>
      <c r="E1461" s="86" t="s">
        <v>547</v>
      </c>
      <c r="F1461" s="282" t="s">
        <v>330</v>
      </c>
      <c r="G1461" s="626" t="s">
        <v>48</v>
      </c>
      <c r="I1461" s="515" t="s">
        <v>1984</v>
      </c>
    </row>
    <row r="1462" spans="1:9" x14ac:dyDescent="0.2">
      <c r="A1462" s="86" t="s">
        <v>6388</v>
      </c>
      <c r="B1462" s="763" t="s">
        <v>454</v>
      </c>
      <c r="C1462" s="86" t="s">
        <v>493</v>
      </c>
      <c r="D1462" s="86" t="s">
        <v>142</v>
      </c>
      <c r="E1462" s="86" t="s">
        <v>548</v>
      </c>
      <c r="F1462" s="282" t="s">
        <v>330</v>
      </c>
      <c r="G1462" s="626" t="s">
        <v>48</v>
      </c>
      <c r="I1462" s="515" t="s">
        <v>1985</v>
      </c>
    </row>
    <row r="1463" spans="1:9" x14ac:dyDescent="0.2">
      <c r="A1463" s="86" t="s">
        <v>6388</v>
      </c>
      <c r="B1463" s="763" t="s">
        <v>454</v>
      </c>
      <c r="C1463" s="86" t="s">
        <v>493</v>
      </c>
      <c r="D1463" s="86" t="s">
        <v>142</v>
      </c>
      <c r="E1463" s="86" t="s">
        <v>549</v>
      </c>
      <c r="F1463" s="282" t="s">
        <v>330</v>
      </c>
      <c r="G1463" s="626" t="s">
        <v>48</v>
      </c>
      <c r="I1463" s="515" t="s">
        <v>1986</v>
      </c>
    </row>
    <row r="1464" spans="1:9" x14ac:dyDescent="0.2">
      <c r="A1464" s="86" t="s">
        <v>6388</v>
      </c>
      <c r="B1464" s="763" t="s">
        <v>454</v>
      </c>
      <c r="C1464" s="86" t="s">
        <v>493</v>
      </c>
      <c r="D1464" s="86" t="s">
        <v>142</v>
      </c>
      <c r="E1464" s="86" t="s">
        <v>550</v>
      </c>
      <c r="F1464" s="282" t="s">
        <v>330</v>
      </c>
      <c r="G1464" s="626" t="s">
        <v>48</v>
      </c>
      <c r="I1464" s="515" t="s">
        <v>1987</v>
      </c>
    </row>
    <row r="1465" spans="1:9" x14ac:dyDescent="0.2">
      <c r="A1465" s="86" t="s">
        <v>6388</v>
      </c>
      <c r="B1465" s="763" t="s">
        <v>454</v>
      </c>
      <c r="C1465" s="86" t="s">
        <v>493</v>
      </c>
      <c r="D1465" s="86" t="s">
        <v>142</v>
      </c>
      <c r="E1465" s="86" t="s">
        <v>551</v>
      </c>
      <c r="F1465" s="282" t="s">
        <v>330</v>
      </c>
      <c r="G1465" s="626" t="s">
        <v>48</v>
      </c>
      <c r="I1465" s="515" t="s">
        <v>1988</v>
      </c>
    </row>
    <row r="1466" spans="1:9" x14ac:dyDescent="0.2">
      <c r="A1466" s="86" t="s">
        <v>6388</v>
      </c>
      <c r="B1466" s="763" t="s">
        <v>454</v>
      </c>
      <c r="C1466" s="86" t="s">
        <v>493</v>
      </c>
      <c r="D1466" s="86" t="s">
        <v>142</v>
      </c>
      <c r="E1466" s="86" t="s">
        <v>552</v>
      </c>
      <c r="F1466" s="282" t="s">
        <v>330</v>
      </c>
      <c r="G1466" s="626" t="s">
        <v>48</v>
      </c>
      <c r="I1466" s="515" t="s">
        <v>1989</v>
      </c>
    </row>
    <row r="1467" spans="1:9" x14ac:dyDescent="0.2">
      <c r="A1467" s="86" t="s">
        <v>6388</v>
      </c>
      <c r="B1467" s="763" t="s">
        <v>454</v>
      </c>
      <c r="C1467" s="86" t="s">
        <v>493</v>
      </c>
      <c r="D1467" s="86" t="s">
        <v>142</v>
      </c>
      <c r="E1467" s="86" t="s">
        <v>553</v>
      </c>
      <c r="F1467" s="282" t="s">
        <v>330</v>
      </c>
      <c r="G1467" s="626" t="s">
        <v>48</v>
      </c>
      <c r="I1467" s="515" t="s">
        <v>1990</v>
      </c>
    </row>
    <row r="1468" spans="1:9" x14ac:dyDescent="0.2">
      <c r="A1468" s="86" t="s">
        <v>6388</v>
      </c>
      <c r="B1468" s="763" t="s">
        <v>454</v>
      </c>
      <c r="C1468" s="86" t="s">
        <v>493</v>
      </c>
      <c r="D1468" s="86" t="s">
        <v>142</v>
      </c>
      <c r="E1468" s="86" t="s">
        <v>554</v>
      </c>
      <c r="F1468" s="282" t="s">
        <v>330</v>
      </c>
      <c r="G1468" s="626" t="s">
        <v>48</v>
      </c>
      <c r="I1468" s="515" t="s">
        <v>1991</v>
      </c>
    </row>
    <row r="1469" spans="1:9" x14ac:dyDescent="0.2">
      <c r="A1469" s="86" t="s">
        <v>6388</v>
      </c>
      <c r="B1469" s="763" t="s">
        <v>454</v>
      </c>
      <c r="C1469" s="86" t="s">
        <v>493</v>
      </c>
      <c r="D1469" s="86" t="s">
        <v>142</v>
      </c>
      <c r="E1469" s="86" t="s">
        <v>555</v>
      </c>
      <c r="F1469" s="282" t="s">
        <v>330</v>
      </c>
      <c r="G1469" s="626" t="s">
        <v>48</v>
      </c>
      <c r="I1469" s="515" t="s">
        <v>1992</v>
      </c>
    </row>
    <row r="1470" spans="1:9" x14ac:dyDescent="0.2">
      <c r="A1470" s="86" t="s">
        <v>6388</v>
      </c>
      <c r="B1470" s="763" t="s">
        <v>454</v>
      </c>
      <c r="C1470" s="86" t="s">
        <v>493</v>
      </c>
      <c r="D1470" s="86" t="s">
        <v>142</v>
      </c>
      <c r="E1470" s="86" t="s">
        <v>556</v>
      </c>
      <c r="F1470" s="282" t="s">
        <v>330</v>
      </c>
      <c r="G1470" s="626" t="s">
        <v>48</v>
      </c>
      <c r="I1470" s="515" t="s">
        <v>1993</v>
      </c>
    </row>
    <row r="1471" spans="1:9" x14ac:dyDescent="0.2">
      <c r="A1471" s="86" t="s">
        <v>6388</v>
      </c>
      <c r="B1471" s="763" t="s">
        <v>454</v>
      </c>
      <c r="C1471" s="86" t="s">
        <v>493</v>
      </c>
      <c r="D1471" s="86" t="s">
        <v>142</v>
      </c>
      <c r="E1471" s="86" t="s">
        <v>557</v>
      </c>
      <c r="F1471" s="282" t="s">
        <v>330</v>
      </c>
      <c r="G1471" s="626" t="s">
        <v>48</v>
      </c>
      <c r="I1471" s="515" t="s">
        <v>1994</v>
      </c>
    </row>
    <row r="1472" spans="1:9" x14ac:dyDescent="0.2">
      <c r="A1472" s="86" t="s">
        <v>6388</v>
      </c>
      <c r="B1472" s="763" t="s">
        <v>454</v>
      </c>
      <c r="C1472" s="86" t="s">
        <v>493</v>
      </c>
      <c r="D1472" s="86" t="s">
        <v>142</v>
      </c>
      <c r="E1472" s="86" t="s">
        <v>558</v>
      </c>
      <c r="F1472" s="282" t="s">
        <v>330</v>
      </c>
      <c r="G1472" s="626" t="s">
        <v>48</v>
      </c>
      <c r="I1472" s="515" t="s">
        <v>1995</v>
      </c>
    </row>
    <row r="1473" spans="1:9" x14ac:dyDescent="0.2">
      <c r="A1473" s="86" t="s">
        <v>6388</v>
      </c>
      <c r="B1473" s="763" t="s">
        <v>454</v>
      </c>
      <c r="C1473" s="86" t="s">
        <v>493</v>
      </c>
      <c r="D1473" s="86" t="s">
        <v>142</v>
      </c>
      <c r="E1473" s="86" t="s">
        <v>559</v>
      </c>
      <c r="F1473" s="282" t="s">
        <v>330</v>
      </c>
      <c r="G1473" s="626" t="s">
        <v>48</v>
      </c>
      <c r="I1473" s="515" t="s">
        <v>1996</v>
      </c>
    </row>
    <row r="1474" spans="1:9" x14ac:dyDescent="0.2">
      <c r="A1474" s="86" t="s">
        <v>6388</v>
      </c>
      <c r="B1474" s="763" t="s">
        <v>454</v>
      </c>
      <c r="C1474" s="86" t="s">
        <v>493</v>
      </c>
      <c r="D1474" s="86" t="s">
        <v>142</v>
      </c>
      <c r="E1474" s="86" t="s">
        <v>560</v>
      </c>
      <c r="F1474" s="282" t="s">
        <v>330</v>
      </c>
      <c r="G1474" s="626" t="s">
        <v>48</v>
      </c>
      <c r="I1474" s="515" t="s">
        <v>1997</v>
      </c>
    </row>
    <row r="1475" spans="1:9" x14ac:dyDescent="0.2">
      <c r="A1475" s="86" t="s">
        <v>6388</v>
      </c>
      <c r="B1475" s="763" t="s">
        <v>454</v>
      </c>
      <c r="C1475" s="86" t="s">
        <v>493</v>
      </c>
      <c r="D1475" s="86" t="s">
        <v>142</v>
      </c>
      <c r="E1475" s="86" t="s">
        <v>561</v>
      </c>
      <c r="F1475" s="282" t="s">
        <v>330</v>
      </c>
      <c r="G1475" s="626" t="s">
        <v>48</v>
      </c>
      <c r="I1475" s="515" t="s">
        <v>1998</v>
      </c>
    </row>
    <row r="1476" spans="1:9" x14ac:dyDescent="0.2">
      <c r="A1476" s="86" t="s">
        <v>6388</v>
      </c>
      <c r="B1476" s="763" t="s">
        <v>454</v>
      </c>
      <c r="C1476" s="86" t="s">
        <v>493</v>
      </c>
      <c r="D1476" s="86" t="s">
        <v>142</v>
      </c>
      <c r="E1476" s="86" t="s">
        <v>562</v>
      </c>
      <c r="F1476" s="282" t="s">
        <v>330</v>
      </c>
      <c r="G1476" s="626" t="s">
        <v>48</v>
      </c>
      <c r="I1476" s="515" t="s">
        <v>1999</v>
      </c>
    </row>
    <row r="1477" spans="1:9" x14ac:dyDescent="0.2">
      <c r="A1477" s="86" t="s">
        <v>6388</v>
      </c>
      <c r="B1477" s="763" t="s">
        <v>454</v>
      </c>
      <c r="C1477" s="86" t="s">
        <v>493</v>
      </c>
      <c r="D1477" s="86" t="s">
        <v>142</v>
      </c>
      <c r="E1477" s="86" t="s">
        <v>563</v>
      </c>
      <c r="F1477" s="282" t="s">
        <v>330</v>
      </c>
      <c r="G1477" s="626" t="s">
        <v>48</v>
      </c>
      <c r="I1477" s="515" t="s">
        <v>2000</v>
      </c>
    </row>
    <row r="1478" spans="1:9" x14ac:dyDescent="0.2">
      <c r="A1478" s="86" t="s">
        <v>6388</v>
      </c>
      <c r="B1478" s="763" t="s">
        <v>454</v>
      </c>
      <c r="C1478" s="86" t="s">
        <v>493</v>
      </c>
      <c r="D1478" s="86" t="s">
        <v>142</v>
      </c>
      <c r="E1478" s="86" t="s">
        <v>564</v>
      </c>
      <c r="F1478" s="282" t="s">
        <v>330</v>
      </c>
      <c r="G1478" s="626" t="s">
        <v>48</v>
      </c>
      <c r="I1478" s="515" t="s">
        <v>2001</v>
      </c>
    </row>
    <row r="1479" spans="1:9" x14ac:dyDescent="0.2">
      <c r="A1479" s="86" t="s">
        <v>6388</v>
      </c>
      <c r="B1479" s="763" t="s">
        <v>454</v>
      </c>
      <c r="C1479" s="86" t="s">
        <v>493</v>
      </c>
      <c r="D1479" s="86" t="s">
        <v>142</v>
      </c>
      <c r="E1479" s="86" t="s">
        <v>565</v>
      </c>
      <c r="F1479" s="282" t="s">
        <v>330</v>
      </c>
      <c r="G1479" s="626" t="s">
        <v>48</v>
      </c>
      <c r="I1479" s="515" t="s">
        <v>2002</v>
      </c>
    </row>
    <row r="1480" spans="1:9" x14ac:dyDescent="0.2">
      <c r="A1480" s="86" t="s">
        <v>6388</v>
      </c>
      <c r="B1480" s="543" t="s">
        <v>454</v>
      </c>
      <c r="C1480" s="547" t="s">
        <v>493</v>
      </c>
      <c r="D1480" s="547" t="s">
        <v>142</v>
      </c>
      <c r="E1480" s="547" t="s">
        <v>566</v>
      </c>
      <c r="F1480" s="538" t="s">
        <v>330</v>
      </c>
      <c r="G1480" s="827" t="s">
        <v>48</v>
      </c>
      <c r="I1480" s="515" t="s">
        <v>2003</v>
      </c>
    </row>
    <row r="1481" spans="1:9" x14ac:dyDescent="0.2">
      <c r="A1481" s="86" t="s">
        <v>6388</v>
      </c>
      <c r="B1481" s="541" t="s">
        <v>454</v>
      </c>
      <c r="C1481" s="546" t="s">
        <v>493</v>
      </c>
      <c r="D1481" s="546" t="s">
        <v>142</v>
      </c>
      <c r="E1481" s="546" t="s">
        <v>185</v>
      </c>
      <c r="F1481" s="542" t="s">
        <v>330</v>
      </c>
      <c r="G1481" s="885" t="s">
        <v>524</v>
      </c>
      <c r="I1481" s="515" t="s">
        <v>2004</v>
      </c>
    </row>
    <row r="1482" spans="1:9" x14ac:dyDescent="0.2">
      <c r="A1482" s="86" t="s">
        <v>6388</v>
      </c>
      <c r="B1482" s="763" t="s">
        <v>454</v>
      </c>
      <c r="C1482" s="86" t="s">
        <v>493</v>
      </c>
      <c r="D1482" s="86" t="s">
        <v>142</v>
      </c>
      <c r="E1482" s="86" t="s">
        <v>527</v>
      </c>
      <c r="F1482" s="282" t="s">
        <v>330</v>
      </c>
      <c r="G1482" s="42" t="s">
        <v>524</v>
      </c>
      <c r="I1482" s="515" t="s">
        <v>2005</v>
      </c>
    </row>
    <row r="1483" spans="1:9" x14ac:dyDescent="0.2">
      <c r="A1483" s="86" t="s">
        <v>6388</v>
      </c>
      <c r="B1483" s="763" t="s">
        <v>454</v>
      </c>
      <c r="C1483" s="86" t="s">
        <v>493</v>
      </c>
      <c r="D1483" s="86" t="s">
        <v>142</v>
      </c>
      <c r="E1483" s="86" t="s">
        <v>528</v>
      </c>
      <c r="F1483" s="282" t="s">
        <v>330</v>
      </c>
      <c r="G1483" s="42" t="s">
        <v>524</v>
      </c>
      <c r="I1483" s="515" t="s">
        <v>2006</v>
      </c>
    </row>
    <row r="1484" spans="1:9" x14ac:dyDescent="0.2">
      <c r="A1484" s="86" t="s">
        <v>6388</v>
      </c>
      <c r="B1484" s="763" t="s">
        <v>454</v>
      </c>
      <c r="C1484" s="86" t="s">
        <v>493</v>
      </c>
      <c r="D1484" s="86" t="s">
        <v>142</v>
      </c>
      <c r="E1484" s="86" t="s">
        <v>529</v>
      </c>
      <c r="F1484" s="282" t="s">
        <v>330</v>
      </c>
      <c r="G1484" s="42" t="s">
        <v>524</v>
      </c>
      <c r="I1484" s="515" t="s">
        <v>2007</v>
      </c>
    </row>
    <row r="1485" spans="1:9" x14ac:dyDescent="0.2">
      <c r="A1485" s="86" t="s">
        <v>6388</v>
      </c>
      <c r="B1485" s="763" t="s">
        <v>454</v>
      </c>
      <c r="C1485" s="86" t="s">
        <v>493</v>
      </c>
      <c r="D1485" s="86" t="s">
        <v>142</v>
      </c>
      <c r="E1485" s="86" t="s">
        <v>530</v>
      </c>
      <c r="F1485" s="282" t="s">
        <v>330</v>
      </c>
      <c r="G1485" s="42" t="s">
        <v>524</v>
      </c>
      <c r="I1485" s="515" t="s">
        <v>2008</v>
      </c>
    </row>
    <row r="1486" spans="1:9" x14ac:dyDescent="0.2">
      <c r="A1486" s="86" t="s">
        <v>6388</v>
      </c>
      <c r="B1486" s="763" t="s">
        <v>454</v>
      </c>
      <c r="C1486" s="86" t="s">
        <v>493</v>
      </c>
      <c r="D1486" s="86" t="s">
        <v>142</v>
      </c>
      <c r="E1486" s="86" t="s">
        <v>531</v>
      </c>
      <c r="F1486" s="282" t="s">
        <v>330</v>
      </c>
      <c r="G1486" s="42" t="s">
        <v>524</v>
      </c>
      <c r="I1486" s="515" t="s">
        <v>2009</v>
      </c>
    </row>
    <row r="1487" spans="1:9" x14ac:dyDescent="0.2">
      <c r="A1487" s="86" t="s">
        <v>6388</v>
      </c>
      <c r="B1487" s="763" t="s">
        <v>454</v>
      </c>
      <c r="C1487" s="86" t="s">
        <v>493</v>
      </c>
      <c r="D1487" s="86" t="s">
        <v>142</v>
      </c>
      <c r="E1487" s="86" t="s">
        <v>532</v>
      </c>
      <c r="F1487" s="282" t="s">
        <v>330</v>
      </c>
      <c r="G1487" s="42" t="s">
        <v>524</v>
      </c>
      <c r="I1487" s="515" t="s">
        <v>2010</v>
      </c>
    </row>
    <row r="1488" spans="1:9" x14ac:dyDescent="0.2">
      <c r="A1488" s="86" t="s">
        <v>6388</v>
      </c>
      <c r="B1488" s="763" t="s">
        <v>454</v>
      </c>
      <c r="C1488" s="86" t="s">
        <v>493</v>
      </c>
      <c r="D1488" s="86" t="s">
        <v>142</v>
      </c>
      <c r="E1488" s="86" t="s">
        <v>533</v>
      </c>
      <c r="F1488" s="282" t="s">
        <v>330</v>
      </c>
      <c r="G1488" s="42" t="s">
        <v>524</v>
      </c>
      <c r="I1488" s="515" t="s">
        <v>2011</v>
      </c>
    </row>
    <row r="1489" spans="1:9" x14ac:dyDescent="0.2">
      <c r="A1489" s="86" t="s">
        <v>6388</v>
      </c>
      <c r="B1489" s="763" t="s">
        <v>454</v>
      </c>
      <c r="C1489" s="86" t="s">
        <v>493</v>
      </c>
      <c r="D1489" s="86" t="s">
        <v>142</v>
      </c>
      <c r="E1489" s="86" t="s">
        <v>534</v>
      </c>
      <c r="F1489" s="282" t="s">
        <v>330</v>
      </c>
      <c r="G1489" s="42" t="s">
        <v>524</v>
      </c>
      <c r="I1489" s="515" t="s">
        <v>2012</v>
      </c>
    </row>
    <row r="1490" spans="1:9" x14ac:dyDescent="0.2">
      <c r="A1490" s="86" t="s">
        <v>6388</v>
      </c>
      <c r="B1490" s="763" t="s">
        <v>454</v>
      </c>
      <c r="C1490" s="86" t="s">
        <v>493</v>
      </c>
      <c r="D1490" s="86" t="s">
        <v>142</v>
      </c>
      <c r="E1490" s="86" t="s">
        <v>535</v>
      </c>
      <c r="F1490" s="282" t="s">
        <v>330</v>
      </c>
      <c r="G1490" s="42" t="s">
        <v>524</v>
      </c>
      <c r="I1490" s="515" t="s">
        <v>2013</v>
      </c>
    </row>
    <row r="1491" spans="1:9" x14ac:dyDescent="0.2">
      <c r="A1491" s="86" t="s">
        <v>6388</v>
      </c>
      <c r="B1491" s="763" t="s">
        <v>454</v>
      </c>
      <c r="C1491" s="86" t="s">
        <v>493</v>
      </c>
      <c r="D1491" s="86" t="s">
        <v>142</v>
      </c>
      <c r="E1491" s="86" t="s">
        <v>536</v>
      </c>
      <c r="F1491" s="282" t="s">
        <v>330</v>
      </c>
      <c r="G1491" s="42" t="s">
        <v>524</v>
      </c>
      <c r="I1491" s="515" t="s">
        <v>2014</v>
      </c>
    </row>
    <row r="1492" spans="1:9" x14ac:dyDescent="0.2">
      <c r="A1492" s="86" t="s">
        <v>6388</v>
      </c>
      <c r="B1492" s="763" t="s">
        <v>454</v>
      </c>
      <c r="C1492" s="86" t="s">
        <v>493</v>
      </c>
      <c r="D1492" s="86" t="s">
        <v>142</v>
      </c>
      <c r="E1492" s="86" t="s">
        <v>537</v>
      </c>
      <c r="F1492" s="282" t="s">
        <v>330</v>
      </c>
      <c r="G1492" s="42" t="s">
        <v>524</v>
      </c>
      <c r="I1492" s="515" t="s">
        <v>2015</v>
      </c>
    </row>
    <row r="1493" spans="1:9" x14ac:dyDescent="0.2">
      <c r="A1493" s="86" t="s">
        <v>6388</v>
      </c>
      <c r="B1493" s="763" t="s">
        <v>454</v>
      </c>
      <c r="C1493" s="86" t="s">
        <v>493</v>
      </c>
      <c r="D1493" s="86" t="s">
        <v>142</v>
      </c>
      <c r="E1493" s="86" t="s">
        <v>538</v>
      </c>
      <c r="F1493" s="282" t="s">
        <v>330</v>
      </c>
      <c r="G1493" s="42" t="s">
        <v>524</v>
      </c>
      <c r="I1493" s="515" t="s">
        <v>2016</v>
      </c>
    </row>
    <row r="1494" spans="1:9" x14ac:dyDescent="0.2">
      <c r="A1494" s="86" t="s">
        <v>6388</v>
      </c>
      <c r="B1494" s="763" t="s">
        <v>454</v>
      </c>
      <c r="C1494" s="86" t="s">
        <v>493</v>
      </c>
      <c r="D1494" s="86" t="s">
        <v>142</v>
      </c>
      <c r="E1494" s="86" t="s">
        <v>539</v>
      </c>
      <c r="F1494" s="282" t="s">
        <v>330</v>
      </c>
      <c r="G1494" s="42" t="s">
        <v>524</v>
      </c>
      <c r="I1494" s="515" t="s">
        <v>2017</v>
      </c>
    </row>
    <row r="1495" spans="1:9" x14ac:dyDescent="0.2">
      <c r="A1495" s="86" t="s">
        <v>6388</v>
      </c>
      <c r="B1495" s="763" t="s">
        <v>454</v>
      </c>
      <c r="C1495" s="86" t="s">
        <v>493</v>
      </c>
      <c r="D1495" s="86" t="s">
        <v>142</v>
      </c>
      <c r="E1495" s="86" t="s">
        <v>540</v>
      </c>
      <c r="F1495" s="282" t="s">
        <v>330</v>
      </c>
      <c r="G1495" s="42" t="s">
        <v>524</v>
      </c>
      <c r="I1495" s="515" t="s">
        <v>2018</v>
      </c>
    </row>
    <row r="1496" spans="1:9" x14ac:dyDescent="0.2">
      <c r="A1496" s="86" t="s">
        <v>6388</v>
      </c>
      <c r="B1496" s="763" t="s">
        <v>454</v>
      </c>
      <c r="C1496" s="86" t="s">
        <v>493</v>
      </c>
      <c r="D1496" s="86" t="s">
        <v>142</v>
      </c>
      <c r="E1496" s="86" t="s">
        <v>541</v>
      </c>
      <c r="F1496" s="282" t="s">
        <v>330</v>
      </c>
      <c r="G1496" s="42" t="s">
        <v>524</v>
      </c>
      <c r="I1496" s="515" t="s">
        <v>2019</v>
      </c>
    </row>
    <row r="1497" spans="1:9" x14ac:dyDescent="0.2">
      <c r="A1497" s="86" t="s">
        <v>6388</v>
      </c>
      <c r="B1497" s="763" t="s">
        <v>454</v>
      </c>
      <c r="C1497" s="86" t="s">
        <v>493</v>
      </c>
      <c r="D1497" s="86" t="s">
        <v>142</v>
      </c>
      <c r="E1497" s="86" t="s">
        <v>542</v>
      </c>
      <c r="F1497" s="282" t="s">
        <v>330</v>
      </c>
      <c r="G1497" s="42" t="s">
        <v>524</v>
      </c>
      <c r="I1497" s="515" t="s">
        <v>2020</v>
      </c>
    </row>
    <row r="1498" spans="1:9" x14ac:dyDescent="0.2">
      <c r="A1498" s="86" t="s">
        <v>6388</v>
      </c>
      <c r="B1498" s="763" t="s">
        <v>454</v>
      </c>
      <c r="C1498" s="86" t="s">
        <v>493</v>
      </c>
      <c r="D1498" s="86" t="s">
        <v>142</v>
      </c>
      <c r="E1498" s="86" t="s">
        <v>543</v>
      </c>
      <c r="F1498" s="282" t="s">
        <v>330</v>
      </c>
      <c r="G1498" s="42" t="s">
        <v>524</v>
      </c>
      <c r="I1498" s="515" t="s">
        <v>2021</v>
      </c>
    </row>
    <row r="1499" spans="1:9" x14ac:dyDescent="0.2">
      <c r="A1499" s="86" t="s">
        <v>6388</v>
      </c>
      <c r="B1499" s="763" t="s">
        <v>454</v>
      </c>
      <c r="C1499" s="86" t="s">
        <v>493</v>
      </c>
      <c r="D1499" s="86" t="s">
        <v>142</v>
      </c>
      <c r="E1499" s="86" t="s">
        <v>544</v>
      </c>
      <c r="F1499" s="282" t="s">
        <v>330</v>
      </c>
      <c r="G1499" s="42" t="s">
        <v>524</v>
      </c>
      <c r="I1499" s="515" t="s">
        <v>2022</v>
      </c>
    </row>
    <row r="1500" spans="1:9" x14ac:dyDescent="0.2">
      <c r="A1500" s="86" t="s">
        <v>6388</v>
      </c>
      <c r="B1500" s="763" t="s">
        <v>454</v>
      </c>
      <c r="C1500" s="86" t="s">
        <v>493</v>
      </c>
      <c r="D1500" s="86" t="s">
        <v>142</v>
      </c>
      <c r="E1500" s="86" t="s">
        <v>545</v>
      </c>
      <c r="F1500" s="282" t="s">
        <v>330</v>
      </c>
      <c r="G1500" s="42" t="s">
        <v>524</v>
      </c>
      <c r="I1500" s="515" t="s">
        <v>2023</v>
      </c>
    </row>
    <row r="1501" spans="1:9" x14ac:dyDescent="0.2">
      <c r="A1501" s="86" t="s">
        <v>6388</v>
      </c>
      <c r="B1501" s="763" t="s">
        <v>454</v>
      </c>
      <c r="C1501" s="86" t="s">
        <v>493</v>
      </c>
      <c r="D1501" s="86" t="s">
        <v>142</v>
      </c>
      <c r="E1501" s="86" t="s">
        <v>546</v>
      </c>
      <c r="F1501" s="282" t="s">
        <v>330</v>
      </c>
      <c r="G1501" s="42" t="s">
        <v>524</v>
      </c>
      <c r="I1501" s="515" t="s">
        <v>2024</v>
      </c>
    </row>
    <row r="1502" spans="1:9" x14ac:dyDescent="0.2">
      <c r="A1502" s="86" t="s">
        <v>6388</v>
      </c>
      <c r="B1502" s="763" t="s">
        <v>454</v>
      </c>
      <c r="C1502" s="86" t="s">
        <v>493</v>
      </c>
      <c r="D1502" s="86" t="s">
        <v>142</v>
      </c>
      <c r="E1502" s="86" t="s">
        <v>547</v>
      </c>
      <c r="F1502" s="282" t="s">
        <v>330</v>
      </c>
      <c r="G1502" s="42" t="s">
        <v>524</v>
      </c>
      <c r="I1502" s="515" t="s">
        <v>2025</v>
      </c>
    </row>
    <row r="1503" spans="1:9" x14ac:dyDescent="0.2">
      <c r="A1503" s="86" t="s">
        <v>6388</v>
      </c>
      <c r="B1503" s="763" t="s">
        <v>454</v>
      </c>
      <c r="C1503" s="86" t="s">
        <v>493</v>
      </c>
      <c r="D1503" s="86" t="s">
        <v>142</v>
      </c>
      <c r="E1503" s="86" t="s">
        <v>548</v>
      </c>
      <c r="F1503" s="282" t="s">
        <v>330</v>
      </c>
      <c r="G1503" s="42" t="s">
        <v>524</v>
      </c>
      <c r="I1503" s="515" t="s">
        <v>2026</v>
      </c>
    </row>
    <row r="1504" spans="1:9" x14ac:dyDescent="0.2">
      <c r="A1504" s="86" t="s">
        <v>6388</v>
      </c>
      <c r="B1504" s="763" t="s">
        <v>454</v>
      </c>
      <c r="C1504" s="86" t="s">
        <v>493</v>
      </c>
      <c r="D1504" s="86" t="s">
        <v>142</v>
      </c>
      <c r="E1504" s="86" t="s">
        <v>549</v>
      </c>
      <c r="F1504" s="282" t="s">
        <v>330</v>
      </c>
      <c r="G1504" s="42" t="s">
        <v>524</v>
      </c>
      <c r="I1504" s="515" t="s">
        <v>2027</v>
      </c>
    </row>
    <row r="1505" spans="1:9" x14ac:dyDescent="0.2">
      <c r="A1505" s="86" t="s">
        <v>6388</v>
      </c>
      <c r="B1505" s="763" t="s">
        <v>454</v>
      </c>
      <c r="C1505" s="86" t="s">
        <v>493</v>
      </c>
      <c r="D1505" s="86" t="s">
        <v>142</v>
      </c>
      <c r="E1505" s="86" t="s">
        <v>550</v>
      </c>
      <c r="F1505" s="282" t="s">
        <v>330</v>
      </c>
      <c r="G1505" s="42" t="s">
        <v>524</v>
      </c>
      <c r="I1505" s="515" t="s">
        <v>2028</v>
      </c>
    </row>
    <row r="1506" spans="1:9" x14ac:dyDescent="0.2">
      <c r="A1506" s="86" t="s">
        <v>6388</v>
      </c>
      <c r="B1506" s="763" t="s">
        <v>454</v>
      </c>
      <c r="C1506" s="86" t="s">
        <v>493</v>
      </c>
      <c r="D1506" s="86" t="s">
        <v>142</v>
      </c>
      <c r="E1506" s="86" t="s">
        <v>551</v>
      </c>
      <c r="F1506" s="282" t="s">
        <v>330</v>
      </c>
      <c r="G1506" s="42" t="s">
        <v>524</v>
      </c>
      <c r="I1506" s="515" t="s">
        <v>2029</v>
      </c>
    </row>
    <row r="1507" spans="1:9" x14ac:dyDescent="0.2">
      <c r="A1507" s="86" t="s">
        <v>6388</v>
      </c>
      <c r="B1507" s="763" t="s">
        <v>454</v>
      </c>
      <c r="C1507" s="86" t="s">
        <v>493</v>
      </c>
      <c r="D1507" s="86" t="s">
        <v>142</v>
      </c>
      <c r="E1507" s="86" t="s">
        <v>552</v>
      </c>
      <c r="F1507" s="282" t="s">
        <v>330</v>
      </c>
      <c r="G1507" s="42" t="s">
        <v>524</v>
      </c>
      <c r="I1507" s="515" t="s">
        <v>2030</v>
      </c>
    </row>
    <row r="1508" spans="1:9" x14ac:dyDescent="0.2">
      <c r="A1508" s="86" t="s">
        <v>6388</v>
      </c>
      <c r="B1508" s="763" t="s">
        <v>454</v>
      </c>
      <c r="C1508" s="86" t="s">
        <v>493</v>
      </c>
      <c r="D1508" s="86" t="s">
        <v>142</v>
      </c>
      <c r="E1508" s="86" t="s">
        <v>553</v>
      </c>
      <c r="F1508" s="282" t="s">
        <v>330</v>
      </c>
      <c r="G1508" s="42" t="s">
        <v>524</v>
      </c>
      <c r="I1508" s="515" t="s">
        <v>2031</v>
      </c>
    </row>
    <row r="1509" spans="1:9" x14ac:dyDescent="0.2">
      <c r="A1509" s="86" t="s">
        <v>6388</v>
      </c>
      <c r="B1509" s="763" t="s">
        <v>454</v>
      </c>
      <c r="C1509" s="86" t="s">
        <v>493</v>
      </c>
      <c r="D1509" s="86" t="s">
        <v>142</v>
      </c>
      <c r="E1509" s="86" t="s">
        <v>554</v>
      </c>
      <c r="F1509" s="282" t="s">
        <v>330</v>
      </c>
      <c r="G1509" s="42" t="s">
        <v>524</v>
      </c>
      <c r="I1509" s="515" t="s">
        <v>2032</v>
      </c>
    </row>
    <row r="1510" spans="1:9" x14ac:dyDescent="0.2">
      <c r="A1510" s="86" t="s">
        <v>6388</v>
      </c>
      <c r="B1510" s="763" t="s">
        <v>454</v>
      </c>
      <c r="C1510" s="86" t="s">
        <v>493</v>
      </c>
      <c r="D1510" s="86" t="s">
        <v>142</v>
      </c>
      <c r="E1510" s="86" t="s">
        <v>555</v>
      </c>
      <c r="F1510" s="282" t="s">
        <v>330</v>
      </c>
      <c r="G1510" s="42" t="s">
        <v>524</v>
      </c>
      <c r="I1510" s="515" t="s">
        <v>2033</v>
      </c>
    </row>
    <row r="1511" spans="1:9" x14ac:dyDescent="0.2">
      <c r="A1511" s="86" t="s">
        <v>6388</v>
      </c>
      <c r="B1511" s="763" t="s">
        <v>454</v>
      </c>
      <c r="C1511" s="86" t="s">
        <v>493</v>
      </c>
      <c r="D1511" s="86" t="s">
        <v>142</v>
      </c>
      <c r="E1511" s="86" t="s">
        <v>556</v>
      </c>
      <c r="F1511" s="282" t="s">
        <v>330</v>
      </c>
      <c r="G1511" s="42" t="s">
        <v>524</v>
      </c>
      <c r="I1511" s="515" t="s">
        <v>2034</v>
      </c>
    </row>
    <row r="1512" spans="1:9" x14ac:dyDescent="0.2">
      <c r="A1512" s="86" t="s">
        <v>6388</v>
      </c>
      <c r="B1512" s="763" t="s">
        <v>454</v>
      </c>
      <c r="C1512" s="86" t="s">
        <v>493</v>
      </c>
      <c r="D1512" s="86" t="s">
        <v>142</v>
      </c>
      <c r="E1512" s="86" t="s">
        <v>557</v>
      </c>
      <c r="F1512" s="282" t="s">
        <v>330</v>
      </c>
      <c r="G1512" s="42" t="s">
        <v>524</v>
      </c>
      <c r="I1512" s="515" t="s">
        <v>2035</v>
      </c>
    </row>
    <row r="1513" spans="1:9" x14ac:dyDescent="0.2">
      <c r="A1513" s="86" t="s">
        <v>6388</v>
      </c>
      <c r="B1513" s="763" t="s">
        <v>454</v>
      </c>
      <c r="C1513" s="86" t="s">
        <v>493</v>
      </c>
      <c r="D1513" s="86" t="s">
        <v>142</v>
      </c>
      <c r="E1513" s="86" t="s">
        <v>558</v>
      </c>
      <c r="F1513" s="282" t="s">
        <v>330</v>
      </c>
      <c r="G1513" s="42" t="s">
        <v>524</v>
      </c>
      <c r="I1513" s="515" t="s">
        <v>2036</v>
      </c>
    </row>
    <row r="1514" spans="1:9" x14ac:dyDescent="0.2">
      <c r="A1514" s="86" t="s">
        <v>6388</v>
      </c>
      <c r="B1514" s="763" t="s">
        <v>454</v>
      </c>
      <c r="C1514" s="86" t="s">
        <v>493</v>
      </c>
      <c r="D1514" s="86" t="s">
        <v>142</v>
      </c>
      <c r="E1514" s="86" t="s">
        <v>559</v>
      </c>
      <c r="F1514" s="282" t="s">
        <v>330</v>
      </c>
      <c r="G1514" s="42" t="s">
        <v>524</v>
      </c>
      <c r="I1514" s="515" t="s">
        <v>2037</v>
      </c>
    </row>
    <row r="1515" spans="1:9" x14ac:dyDescent="0.2">
      <c r="A1515" s="86" t="s">
        <v>6388</v>
      </c>
      <c r="B1515" s="763" t="s">
        <v>454</v>
      </c>
      <c r="C1515" s="86" t="s">
        <v>493</v>
      </c>
      <c r="D1515" s="86" t="s">
        <v>142</v>
      </c>
      <c r="E1515" s="86" t="s">
        <v>560</v>
      </c>
      <c r="F1515" s="282" t="s">
        <v>330</v>
      </c>
      <c r="G1515" s="42" t="s">
        <v>524</v>
      </c>
      <c r="I1515" s="515" t="s">
        <v>2038</v>
      </c>
    </row>
    <row r="1516" spans="1:9" x14ac:dyDescent="0.2">
      <c r="A1516" s="86" t="s">
        <v>6388</v>
      </c>
      <c r="B1516" s="763" t="s">
        <v>454</v>
      </c>
      <c r="C1516" s="86" t="s">
        <v>493</v>
      </c>
      <c r="D1516" s="86" t="s">
        <v>142</v>
      </c>
      <c r="E1516" s="86" t="s">
        <v>561</v>
      </c>
      <c r="F1516" s="282" t="s">
        <v>330</v>
      </c>
      <c r="G1516" s="42" t="s">
        <v>524</v>
      </c>
      <c r="I1516" s="515" t="s">
        <v>2039</v>
      </c>
    </row>
    <row r="1517" spans="1:9" x14ac:dyDescent="0.2">
      <c r="A1517" s="86" t="s">
        <v>6388</v>
      </c>
      <c r="B1517" s="763" t="s">
        <v>454</v>
      </c>
      <c r="C1517" s="86" t="s">
        <v>493</v>
      </c>
      <c r="D1517" s="86" t="s">
        <v>142</v>
      </c>
      <c r="E1517" s="86" t="s">
        <v>562</v>
      </c>
      <c r="F1517" s="282" t="s">
        <v>330</v>
      </c>
      <c r="G1517" s="42" t="s">
        <v>524</v>
      </c>
      <c r="I1517" s="515" t="s">
        <v>2040</v>
      </c>
    </row>
    <row r="1518" spans="1:9" x14ac:dyDescent="0.2">
      <c r="A1518" s="86" t="s">
        <v>6388</v>
      </c>
      <c r="B1518" s="763" t="s">
        <v>454</v>
      </c>
      <c r="C1518" s="86" t="s">
        <v>493</v>
      </c>
      <c r="D1518" s="86" t="s">
        <v>142</v>
      </c>
      <c r="E1518" s="86" t="s">
        <v>563</v>
      </c>
      <c r="F1518" s="282" t="s">
        <v>330</v>
      </c>
      <c r="G1518" s="42" t="s">
        <v>524</v>
      </c>
      <c r="I1518" s="515" t="s">
        <v>2041</v>
      </c>
    </row>
    <row r="1519" spans="1:9" x14ac:dyDescent="0.2">
      <c r="A1519" s="86" t="s">
        <v>6388</v>
      </c>
      <c r="B1519" s="763" t="s">
        <v>454</v>
      </c>
      <c r="C1519" s="86" t="s">
        <v>493</v>
      </c>
      <c r="D1519" s="86" t="s">
        <v>142</v>
      </c>
      <c r="E1519" s="86" t="s">
        <v>564</v>
      </c>
      <c r="F1519" s="282" t="s">
        <v>330</v>
      </c>
      <c r="G1519" s="42" t="s">
        <v>524</v>
      </c>
      <c r="I1519" s="515" t="s">
        <v>2042</v>
      </c>
    </row>
    <row r="1520" spans="1:9" x14ac:dyDescent="0.2">
      <c r="A1520" s="86" t="s">
        <v>6388</v>
      </c>
      <c r="B1520" s="763" t="s">
        <v>454</v>
      </c>
      <c r="C1520" s="86" t="s">
        <v>493</v>
      </c>
      <c r="D1520" s="86" t="s">
        <v>142</v>
      </c>
      <c r="E1520" s="86" t="s">
        <v>565</v>
      </c>
      <c r="F1520" s="282" t="s">
        <v>330</v>
      </c>
      <c r="G1520" s="42" t="s">
        <v>524</v>
      </c>
      <c r="I1520" s="515" t="s">
        <v>2043</v>
      </c>
    </row>
    <row r="1521" spans="1:9" x14ac:dyDescent="0.2">
      <c r="A1521" s="86" t="s">
        <v>6388</v>
      </c>
      <c r="B1521" s="543" t="s">
        <v>454</v>
      </c>
      <c r="C1521" s="547" t="s">
        <v>493</v>
      </c>
      <c r="D1521" s="547" t="s">
        <v>142</v>
      </c>
      <c r="E1521" s="547" t="s">
        <v>566</v>
      </c>
      <c r="F1521" s="538" t="s">
        <v>330</v>
      </c>
      <c r="G1521" s="826" t="s">
        <v>524</v>
      </c>
      <c r="I1521" s="515" t="s">
        <v>2044</v>
      </c>
    </row>
    <row r="1522" spans="1:9" x14ac:dyDescent="0.2">
      <c r="A1522" s="86" t="s">
        <v>6388</v>
      </c>
      <c r="B1522" s="541" t="s">
        <v>454</v>
      </c>
      <c r="C1522" s="546" t="s">
        <v>493</v>
      </c>
      <c r="D1522" s="546" t="s">
        <v>142</v>
      </c>
      <c r="E1522" s="546" t="s">
        <v>185</v>
      </c>
      <c r="F1522" s="542" t="s">
        <v>330</v>
      </c>
      <c r="G1522" s="885" t="s">
        <v>524</v>
      </c>
      <c r="I1522" s="515" t="s">
        <v>2045</v>
      </c>
    </row>
    <row r="1523" spans="1:9" x14ac:dyDescent="0.2">
      <c r="A1523" s="86" t="s">
        <v>6388</v>
      </c>
      <c r="B1523" s="763" t="s">
        <v>454</v>
      </c>
      <c r="C1523" s="86" t="s">
        <v>493</v>
      </c>
      <c r="D1523" s="86" t="s">
        <v>142</v>
      </c>
      <c r="E1523" s="86" t="s">
        <v>527</v>
      </c>
      <c r="F1523" s="282" t="s">
        <v>330</v>
      </c>
      <c r="G1523" s="42" t="s">
        <v>524</v>
      </c>
      <c r="I1523" s="515" t="s">
        <v>2046</v>
      </c>
    </row>
    <row r="1524" spans="1:9" x14ac:dyDescent="0.2">
      <c r="A1524" s="86" t="s">
        <v>6388</v>
      </c>
      <c r="B1524" s="763" t="s">
        <v>454</v>
      </c>
      <c r="C1524" s="86" t="s">
        <v>493</v>
      </c>
      <c r="D1524" s="86" t="s">
        <v>142</v>
      </c>
      <c r="E1524" s="86" t="s">
        <v>528</v>
      </c>
      <c r="F1524" s="282" t="s">
        <v>330</v>
      </c>
      <c r="G1524" s="42" t="s">
        <v>524</v>
      </c>
      <c r="I1524" s="515" t="s">
        <v>2047</v>
      </c>
    </row>
    <row r="1525" spans="1:9" x14ac:dyDescent="0.2">
      <c r="A1525" s="86" t="s">
        <v>6388</v>
      </c>
      <c r="B1525" s="763" t="s">
        <v>454</v>
      </c>
      <c r="C1525" s="86" t="s">
        <v>493</v>
      </c>
      <c r="D1525" s="86" t="s">
        <v>142</v>
      </c>
      <c r="E1525" s="86" t="s">
        <v>529</v>
      </c>
      <c r="F1525" s="282" t="s">
        <v>330</v>
      </c>
      <c r="G1525" s="42" t="s">
        <v>524</v>
      </c>
      <c r="I1525" s="515" t="s">
        <v>2048</v>
      </c>
    </row>
    <row r="1526" spans="1:9" x14ac:dyDescent="0.2">
      <c r="A1526" s="86" t="s">
        <v>6388</v>
      </c>
      <c r="B1526" s="763" t="s">
        <v>454</v>
      </c>
      <c r="C1526" s="86" t="s">
        <v>493</v>
      </c>
      <c r="D1526" s="86" t="s">
        <v>142</v>
      </c>
      <c r="E1526" s="86" t="s">
        <v>530</v>
      </c>
      <c r="F1526" s="282" t="s">
        <v>330</v>
      </c>
      <c r="G1526" s="42" t="s">
        <v>524</v>
      </c>
      <c r="I1526" s="515" t="s">
        <v>2049</v>
      </c>
    </row>
    <row r="1527" spans="1:9" x14ac:dyDescent="0.2">
      <c r="A1527" s="86" t="s">
        <v>6388</v>
      </c>
      <c r="B1527" s="763" t="s">
        <v>454</v>
      </c>
      <c r="C1527" s="86" t="s">
        <v>493</v>
      </c>
      <c r="D1527" s="86" t="s">
        <v>142</v>
      </c>
      <c r="E1527" s="86" t="s">
        <v>531</v>
      </c>
      <c r="F1527" s="282" t="s">
        <v>330</v>
      </c>
      <c r="G1527" s="42" t="s">
        <v>524</v>
      </c>
      <c r="I1527" s="515" t="s">
        <v>2050</v>
      </c>
    </row>
    <row r="1528" spans="1:9" x14ac:dyDescent="0.2">
      <c r="A1528" s="86" t="s">
        <v>6388</v>
      </c>
      <c r="B1528" s="763" t="s">
        <v>454</v>
      </c>
      <c r="C1528" s="86" t="s">
        <v>493</v>
      </c>
      <c r="D1528" s="86" t="s">
        <v>142</v>
      </c>
      <c r="E1528" s="86" t="s">
        <v>532</v>
      </c>
      <c r="F1528" s="282" t="s">
        <v>330</v>
      </c>
      <c r="G1528" s="42" t="s">
        <v>524</v>
      </c>
      <c r="I1528" s="515" t="s">
        <v>2051</v>
      </c>
    </row>
    <row r="1529" spans="1:9" x14ac:dyDescent="0.2">
      <c r="A1529" s="86" t="s">
        <v>6388</v>
      </c>
      <c r="B1529" s="763" t="s">
        <v>454</v>
      </c>
      <c r="C1529" s="86" t="s">
        <v>493</v>
      </c>
      <c r="D1529" s="86" t="s">
        <v>142</v>
      </c>
      <c r="E1529" s="86" t="s">
        <v>533</v>
      </c>
      <c r="F1529" s="282" t="s">
        <v>330</v>
      </c>
      <c r="G1529" s="42" t="s">
        <v>524</v>
      </c>
      <c r="I1529" s="515" t="s">
        <v>2052</v>
      </c>
    </row>
    <row r="1530" spans="1:9" x14ac:dyDescent="0.2">
      <c r="A1530" s="86" t="s">
        <v>6388</v>
      </c>
      <c r="B1530" s="763" t="s">
        <v>454</v>
      </c>
      <c r="C1530" s="86" t="s">
        <v>493</v>
      </c>
      <c r="D1530" s="86" t="s">
        <v>142</v>
      </c>
      <c r="E1530" s="86" t="s">
        <v>534</v>
      </c>
      <c r="F1530" s="282" t="s">
        <v>330</v>
      </c>
      <c r="G1530" s="42" t="s">
        <v>524</v>
      </c>
      <c r="I1530" s="515" t="s">
        <v>2053</v>
      </c>
    </row>
    <row r="1531" spans="1:9" x14ac:dyDescent="0.2">
      <c r="A1531" s="86" t="s">
        <v>6388</v>
      </c>
      <c r="B1531" s="763" t="s">
        <v>454</v>
      </c>
      <c r="C1531" s="86" t="s">
        <v>493</v>
      </c>
      <c r="D1531" s="86" t="s">
        <v>142</v>
      </c>
      <c r="E1531" s="86" t="s">
        <v>535</v>
      </c>
      <c r="F1531" s="282" t="s">
        <v>330</v>
      </c>
      <c r="G1531" s="42" t="s">
        <v>524</v>
      </c>
      <c r="I1531" s="515" t="s">
        <v>2054</v>
      </c>
    </row>
    <row r="1532" spans="1:9" x14ac:dyDescent="0.2">
      <c r="A1532" s="86" t="s">
        <v>6388</v>
      </c>
      <c r="B1532" s="763" t="s">
        <v>454</v>
      </c>
      <c r="C1532" s="86" t="s">
        <v>493</v>
      </c>
      <c r="D1532" s="86" t="s">
        <v>142</v>
      </c>
      <c r="E1532" s="86" t="s">
        <v>536</v>
      </c>
      <c r="F1532" s="282" t="s">
        <v>330</v>
      </c>
      <c r="G1532" s="42" t="s">
        <v>524</v>
      </c>
      <c r="I1532" s="515" t="s">
        <v>2055</v>
      </c>
    </row>
    <row r="1533" spans="1:9" x14ac:dyDescent="0.2">
      <c r="A1533" s="86" t="s">
        <v>6388</v>
      </c>
      <c r="B1533" s="763" t="s">
        <v>454</v>
      </c>
      <c r="C1533" s="86" t="s">
        <v>493</v>
      </c>
      <c r="D1533" s="86" t="s">
        <v>142</v>
      </c>
      <c r="E1533" s="86" t="s">
        <v>537</v>
      </c>
      <c r="F1533" s="282" t="s">
        <v>330</v>
      </c>
      <c r="G1533" s="42" t="s">
        <v>524</v>
      </c>
      <c r="I1533" s="515" t="s">
        <v>2056</v>
      </c>
    </row>
    <row r="1534" spans="1:9" x14ac:dyDescent="0.2">
      <c r="A1534" s="86" t="s">
        <v>6388</v>
      </c>
      <c r="B1534" s="763" t="s">
        <v>454</v>
      </c>
      <c r="C1534" s="86" t="s">
        <v>493</v>
      </c>
      <c r="D1534" s="86" t="s">
        <v>142</v>
      </c>
      <c r="E1534" s="86" t="s">
        <v>538</v>
      </c>
      <c r="F1534" s="282" t="s">
        <v>330</v>
      </c>
      <c r="G1534" s="42" t="s">
        <v>524</v>
      </c>
      <c r="I1534" s="515" t="s">
        <v>2057</v>
      </c>
    </row>
    <row r="1535" spans="1:9" x14ac:dyDescent="0.2">
      <c r="A1535" s="86" t="s">
        <v>6388</v>
      </c>
      <c r="B1535" s="763" t="s">
        <v>454</v>
      </c>
      <c r="C1535" s="86" t="s">
        <v>493</v>
      </c>
      <c r="D1535" s="86" t="s">
        <v>142</v>
      </c>
      <c r="E1535" s="86" t="s">
        <v>539</v>
      </c>
      <c r="F1535" s="282" t="s">
        <v>330</v>
      </c>
      <c r="G1535" s="42" t="s">
        <v>524</v>
      </c>
      <c r="I1535" s="515" t="s">
        <v>2058</v>
      </c>
    </row>
    <row r="1536" spans="1:9" x14ac:dyDescent="0.2">
      <c r="A1536" s="86" t="s">
        <v>6388</v>
      </c>
      <c r="B1536" s="763" t="s">
        <v>454</v>
      </c>
      <c r="C1536" s="86" t="s">
        <v>493</v>
      </c>
      <c r="D1536" s="86" t="s">
        <v>142</v>
      </c>
      <c r="E1536" s="86" t="s">
        <v>540</v>
      </c>
      <c r="F1536" s="282" t="s">
        <v>330</v>
      </c>
      <c r="G1536" s="42" t="s">
        <v>524</v>
      </c>
      <c r="I1536" s="515" t="s">
        <v>2059</v>
      </c>
    </row>
    <row r="1537" spans="1:9" x14ac:dyDescent="0.2">
      <c r="A1537" s="86" t="s">
        <v>6388</v>
      </c>
      <c r="B1537" s="763" t="s">
        <v>454</v>
      </c>
      <c r="C1537" s="86" t="s">
        <v>493</v>
      </c>
      <c r="D1537" s="86" t="s">
        <v>142</v>
      </c>
      <c r="E1537" s="86" t="s">
        <v>541</v>
      </c>
      <c r="F1537" s="282" t="s">
        <v>330</v>
      </c>
      <c r="G1537" s="42" t="s">
        <v>524</v>
      </c>
      <c r="I1537" s="515" t="s">
        <v>2060</v>
      </c>
    </row>
    <row r="1538" spans="1:9" x14ac:dyDescent="0.2">
      <c r="A1538" s="86" t="s">
        <v>6388</v>
      </c>
      <c r="B1538" s="763" t="s">
        <v>454</v>
      </c>
      <c r="C1538" s="86" t="s">
        <v>493</v>
      </c>
      <c r="D1538" s="86" t="s">
        <v>142</v>
      </c>
      <c r="E1538" s="86" t="s">
        <v>542</v>
      </c>
      <c r="F1538" s="282" t="s">
        <v>330</v>
      </c>
      <c r="G1538" s="42" t="s">
        <v>524</v>
      </c>
      <c r="I1538" s="515" t="s">
        <v>2061</v>
      </c>
    </row>
    <row r="1539" spans="1:9" x14ac:dyDescent="0.2">
      <c r="A1539" s="86" t="s">
        <v>6388</v>
      </c>
      <c r="B1539" s="763" t="s">
        <v>454</v>
      </c>
      <c r="C1539" s="86" t="s">
        <v>493</v>
      </c>
      <c r="D1539" s="86" t="s">
        <v>142</v>
      </c>
      <c r="E1539" s="86" t="s">
        <v>543</v>
      </c>
      <c r="F1539" s="282" t="s">
        <v>330</v>
      </c>
      <c r="G1539" s="42" t="s">
        <v>524</v>
      </c>
      <c r="I1539" s="515" t="s">
        <v>2062</v>
      </c>
    </row>
    <row r="1540" spans="1:9" x14ac:dyDescent="0.2">
      <c r="A1540" s="86" t="s">
        <v>6388</v>
      </c>
      <c r="B1540" s="763" t="s">
        <v>454</v>
      </c>
      <c r="C1540" s="86" t="s">
        <v>493</v>
      </c>
      <c r="D1540" s="86" t="s">
        <v>142</v>
      </c>
      <c r="E1540" s="86" t="s">
        <v>544</v>
      </c>
      <c r="F1540" s="282" t="s">
        <v>330</v>
      </c>
      <c r="G1540" s="42" t="s">
        <v>524</v>
      </c>
      <c r="I1540" s="515" t="s">
        <v>2063</v>
      </c>
    </row>
    <row r="1541" spans="1:9" x14ac:dyDescent="0.2">
      <c r="A1541" s="86" t="s">
        <v>6388</v>
      </c>
      <c r="B1541" s="763" t="s">
        <v>454</v>
      </c>
      <c r="C1541" s="86" t="s">
        <v>493</v>
      </c>
      <c r="D1541" s="86" t="s">
        <v>142</v>
      </c>
      <c r="E1541" s="86" t="s">
        <v>545</v>
      </c>
      <c r="F1541" s="282" t="s">
        <v>330</v>
      </c>
      <c r="G1541" s="42" t="s">
        <v>524</v>
      </c>
      <c r="I1541" s="515" t="s">
        <v>2064</v>
      </c>
    </row>
    <row r="1542" spans="1:9" x14ac:dyDescent="0.2">
      <c r="A1542" s="86" t="s">
        <v>6388</v>
      </c>
      <c r="B1542" s="763" t="s">
        <v>454</v>
      </c>
      <c r="C1542" s="86" t="s">
        <v>493</v>
      </c>
      <c r="D1542" s="86" t="s">
        <v>142</v>
      </c>
      <c r="E1542" s="86" t="s">
        <v>546</v>
      </c>
      <c r="F1542" s="282" t="s">
        <v>330</v>
      </c>
      <c r="G1542" s="42" t="s">
        <v>524</v>
      </c>
      <c r="I1542" s="515" t="s">
        <v>2065</v>
      </c>
    </row>
    <row r="1543" spans="1:9" x14ac:dyDescent="0.2">
      <c r="A1543" s="86" t="s">
        <v>6388</v>
      </c>
      <c r="B1543" s="763" t="s">
        <v>454</v>
      </c>
      <c r="C1543" s="86" t="s">
        <v>493</v>
      </c>
      <c r="D1543" s="86" t="s">
        <v>142</v>
      </c>
      <c r="E1543" s="86" t="s">
        <v>547</v>
      </c>
      <c r="F1543" s="282" t="s">
        <v>330</v>
      </c>
      <c r="G1543" s="42" t="s">
        <v>524</v>
      </c>
      <c r="I1543" s="515" t="s">
        <v>2066</v>
      </c>
    </row>
    <row r="1544" spans="1:9" x14ac:dyDescent="0.2">
      <c r="A1544" s="86" t="s">
        <v>6388</v>
      </c>
      <c r="B1544" s="763" t="s">
        <v>454</v>
      </c>
      <c r="C1544" s="86" t="s">
        <v>493</v>
      </c>
      <c r="D1544" s="86" t="s">
        <v>142</v>
      </c>
      <c r="E1544" s="86" t="s">
        <v>548</v>
      </c>
      <c r="F1544" s="282" t="s">
        <v>330</v>
      </c>
      <c r="G1544" s="42" t="s">
        <v>524</v>
      </c>
      <c r="I1544" s="515" t="s">
        <v>2067</v>
      </c>
    </row>
    <row r="1545" spans="1:9" x14ac:dyDescent="0.2">
      <c r="A1545" s="86" t="s">
        <v>6388</v>
      </c>
      <c r="B1545" s="763" t="s">
        <v>454</v>
      </c>
      <c r="C1545" s="86" t="s">
        <v>493</v>
      </c>
      <c r="D1545" s="86" t="s">
        <v>142</v>
      </c>
      <c r="E1545" s="86" t="s">
        <v>549</v>
      </c>
      <c r="F1545" s="282" t="s">
        <v>330</v>
      </c>
      <c r="G1545" s="42" t="s">
        <v>524</v>
      </c>
      <c r="I1545" s="515" t="s">
        <v>2068</v>
      </c>
    </row>
    <row r="1546" spans="1:9" x14ac:dyDescent="0.2">
      <c r="A1546" s="86" t="s">
        <v>6388</v>
      </c>
      <c r="B1546" s="763" t="s">
        <v>454</v>
      </c>
      <c r="C1546" s="86" t="s">
        <v>493</v>
      </c>
      <c r="D1546" s="86" t="s">
        <v>142</v>
      </c>
      <c r="E1546" s="86" t="s">
        <v>550</v>
      </c>
      <c r="F1546" s="282" t="s">
        <v>330</v>
      </c>
      <c r="G1546" s="42" t="s">
        <v>524</v>
      </c>
      <c r="I1546" s="515" t="s">
        <v>2069</v>
      </c>
    </row>
    <row r="1547" spans="1:9" x14ac:dyDescent="0.2">
      <c r="A1547" s="86" t="s">
        <v>6388</v>
      </c>
      <c r="B1547" s="763" t="s">
        <v>454</v>
      </c>
      <c r="C1547" s="86" t="s">
        <v>493</v>
      </c>
      <c r="D1547" s="86" t="s">
        <v>142</v>
      </c>
      <c r="E1547" s="86" t="s">
        <v>551</v>
      </c>
      <c r="F1547" s="282" t="s">
        <v>330</v>
      </c>
      <c r="G1547" s="42" t="s">
        <v>524</v>
      </c>
      <c r="I1547" s="515" t="s">
        <v>2070</v>
      </c>
    </row>
    <row r="1548" spans="1:9" x14ac:dyDescent="0.2">
      <c r="A1548" s="86" t="s">
        <v>6388</v>
      </c>
      <c r="B1548" s="763" t="s">
        <v>454</v>
      </c>
      <c r="C1548" s="86" t="s">
        <v>493</v>
      </c>
      <c r="D1548" s="86" t="s">
        <v>142</v>
      </c>
      <c r="E1548" s="86" t="s">
        <v>552</v>
      </c>
      <c r="F1548" s="282" t="s">
        <v>330</v>
      </c>
      <c r="G1548" s="42" t="s">
        <v>524</v>
      </c>
      <c r="I1548" s="515" t="s">
        <v>2071</v>
      </c>
    </row>
    <row r="1549" spans="1:9" x14ac:dyDescent="0.2">
      <c r="A1549" s="86" t="s">
        <v>6388</v>
      </c>
      <c r="B1549" s="763" t="s">
        <v>454</v>
      </c>
      <c r="C1549" s="86" t="s">
        <v>493</v>
      </c>
      <c r="D1549" s="86" t="s">
        <v>142</v>
      </c>
      <c r="E1549" s="86" t="s">
        <v>553</v>
      </c>
      <c r="F1549" s="282" t="s">
        <v>330</v>
      </c>
      <c r="G1549" s="42" t="s">
        <v>524</v>
      </c>
      <c r="I1549" s="515" t="s">
        <v>2072</v>
      </c>
    </row>
    <row r="1550" spans="1:9" x14ac:dyDescent="0.2">
      <c r="A1550" s="86" t="s">
        <v>6388</v>
      </c>
      <c r="B1550" s="763" t="s">
        <v>454</v>
      </c>
      <c r="C1550" s="86" t="s">
        <v>493</v>
      </c>
      <c r="D1550" s="86" t="s">
        <v>142</v>
      </c>
      <c r="E1550" s="86" t="s">
        <v>554</v>
      </c>
      <c r="F1550" s="282" t="s">
        <v>330</v>
      </c>
      <c r="G1550" s="42" t="s">
        <v>524</v>
      </c>
      <c r="I1550" s="515" t="s">
        <v>2073</v>
      </c>
    </row>
    <row r="1551" spans="1:9" x14ac:dyDescent="0.2">
      <c r="A1551" s="86" t="s">
        <v>6388</v>
      </c>
      <c r="B1551" s="763" t="s">
        <v>454</v>
      </c>
      <c r="C1551" s="86" t="s">
        <v>493</v>
      </c>
      <c r="D1551" s="86" t="s">
        <v>142</v>
      </c>
      <c r="E1551" s="86" t="s">
        <v>555</v>
      </c>
      <c r="F1551" s="282" t="s">
        <v>330</v>
      </c>
      <c r="G1551" s="42" t="s">
        <v>524</v>
      </c>
      <c r="I1551" s="515" t="s">
        <v>2074</v>
      </c>
    </row>
    <row r="1552" spans="1:9" x14ac:dyDescent="0.2">
      <c r="A1552" s="86" t="s">
        <v>6388</v>
      </c>
      <c r="B1552" s="763" t="s">
        <v>454</v>
      </c>
      <c r="C1552" s="86" t="s">
        <v>493</v>
      </c>
      <c r="D1552" s="86" t="s">
        <v>142</v>
      </c>
      <c r="E1552" s="86" t="s">
        <v>556</v>
      </c>
      <c r="F1552" s="282" t="s">
        <v>330</v>
      </c>
      <c r="G1552" s="42" t="s">
        <v>524</v>
      </c>
      <c r="I1552" s="515" t="s">
        <v>2075</v>
      </c>
    </row>
    <row r="1553" spans="1:9" x14ac:dyDescent="0.2">
      <c r="A1553" s="86" t="s">
        <v>6388</v>
      </c>
      <c r="B1553" s="763" t="s">
        <v>454</v>
      </c>
      <c r="C1553" s="86" t="s">
        <v>493</v>
      </c>
      <c r="D1553" s="86" t="s">
        <v>142</v>
      </c>
      <c r="E1553" s="86" t="s">
        <v>557</v>
      </c>
      <c r="F1553" s="282" t="s">
        <v>330</v>
      </c>
      <c r="G1553" s="42" t="s">
        <v>524</v>
      </c>
      <c r="I1553" s="515" t="s">
        <v>2076</v>
      </c>
    </row>
    <row r="1554" spans="1:9" x14ac:dyDescent="0.2">
      <c r="A1554" s="86" t="s">
        <v>6388</v>
      </c>
      <c r="B1554" s="763" t="s">
        <v>454</v>
      </c>
      <c r="C1554" s="86" t="s">
        <v>493</v>
      </c>
      <c r="D1554" s="86" t="s">
        <v>142</v>
      </c>
      <c r="E1554" s="86" t="s">
        <v>558</v>
      </c>
      <c r="F1554" s="282" t="s">
        <v>330</v>
      </c>
      <c r="G1554" s="42" t="s">
        <v>524</v>
      </c>
      <c r="I1554" s="515" t="s">
        <v>2077</v>
      </c>
    </row>
    <row r="1555" spans="1:9" x14ac:dyDescent="0.2">
      <c r="A1555" s="86" t="s">
        <v>6388</v>
      </c>
      <c r="B1555" s="763" t="s">
        <v>454</v>
      </c>
      <c r="C1555" s="86" t="s">
        <v>493</v>
      </c>
      <c r="D1555" s="86" t="s">
        <v>142</v>
      </c>
      <c r="E1555" s="86" t="s">
        <v>559</v>
      </c>
      <c r="F1555" s="282" t="s">
        <v>330</v>
      </c>
      <c r="G1555" s="42" t="s">
        <v>524</v>
      </c>
      <c r="I1555" s="515" t="s">
        <v>2078</v>
      </c>
    </row>
    <row r="1556" spans="1:9" x14ac:dyDescent="0.2">
      <c r="A1556" s="86" t="s">
        <v>6388</v>
      </c>
      <c r="B1556" s="763" t="s">
        <v>454</v>
      </c>
      <c r="C1556" s="86" t="s">
        <v>493</v>
      </c>
      <c r="D1556" s="86" t="s">
        <v>142</v>
      </c>
      <c r="E1556" s="86" t="s">
        <v>560</v>
      </c>
      <c r="F1556" s="282" t="s">
        <v>330</v>
      </c>
      <c r="G1556" s="42" t="s">
        <v>524</v>
      </c>
      <c r="I1556" s="515" t="s">
        <v>2079</v>
      </c>
    </row>
    <row r="1557" spans="1:9" x14ac:dyDescent="0.2">
      <c r="A1557" s="86" t="s">
        <v>6388</v>
      </c>
      <c r="B1557" s="763" t="s">
        <v>454</v>
      </c>
      <c r="C1557" s="86" t="s">
        <v>493</v>
      </c>
      <c r="D1557" s="86" t="s">
        <v>142</v>
      </c>
      <c r="E1557" s="86" t="s">
        <v>561</v>
      </c>
      <c r="F1557" s="282" t="s">
        <v>330</v>
      </c>
      <c r="G1557" s="42" t="s">
        <v>524</v>
      </c>
      <c r="I1557" s="515" t="s">
        <v>2080</v>
      </c>
    </row>
    <row r="1558" spans="1:9" x14ac:dyDescent="0.2">
      <c r="A1558" s="86" t="s">
        <v>6388</v>
      </c>
      <c r="B1558" s="763" t="s">
        <v>454</v>
      </c>
      <c r="C1558" s="86" t="s">
        <v>493</v>
      </c>
      <c r="D1558" s="86" t="s">
        <v>142</v>
      </c>
      <c r="E1558" s="86" t="s">
        <v>562</v>
      </c>
      <c r="F1558" s="282" t="s">
        <v>330</v>
      </c>
      <c r="G1558" s="42" t="s">
        <v>524</v>
      </c>
      <c r="I1558" s="515" t="s">
        <v>2081</v>
      </c>
    </row>
    <row r="1559" spans="1:9" x14ac:dyDescent="0.2">
      <c r="A1559" s="86" t="s">
        <v>6388</v>
      </c>
      <c r="B1559" s="763" t="s">
        <v>454</v>
      </c>
      <c r="C1559" s="86" t="s">
        <v>493</v>
      </c>
      <c r="D1559" s="86" t="s">
        <v>142</v>
      </c>
      <c r="E1559" s="86" t="s">
        <v>563</v>
      </c>
      <c r="F1559" s="282" t="s">
        <v>330</v>
      </c>
      <c r="G1559" s="42" t="s">
        <v>524</v>
      </c>
      <c r="I1559" s="515" t="s">
        <v>2082</v>
      </c>
    </row>
    <row r="1560" spans="1:9" x14ac:dyDescent="0.2">
      <c r="A1560" s="86" t="s">
        <v>6388</v>
      </c>
      <c r="B1560" s="763" t="s">
        <v>454</v>
      </c>
      <c r="C1560" s="86" t="s">
        <v>493</v>
      </c>
      <c r="D1560" s="86" t="s">
        <v>142</v>
      </c>
      <c r="E1560" s="86" t="s">
        <v>564</v>
      </c>
      <c r="F1560" s="282" t="s">
        <v>330</v>
      </c>
      <c r="G1560" s="42" t="s">
        <v>524</v>
      </c>
      <c r="I1560" s="515" t="s">
        <v>2083</v>
      </c>
    </row>
    <row r="1561" spans="1:9" x14ac:dyDescent="0.2">
      <c r="A1561" s="86" t="s">
        <v>6388</v>
      </c>
      <c r="B1561" s="763" t="s">
        <v>454</v>
      </c>
      <c r="C1561" s="86" t="s">
        <v>493</v>
      </c>
      <c r="D1561" s="86" t="s">
        <v>142</v>
      </c>
      <c r="E1561" s="86" t="s">
        <v>565</v>
      </c>
      <c r="F1561" s="282" t="s">
        <v>330</v>
      </c>
      <c r="G1561" s="42" t="s">
        <v>524</v>
      </c>
      <c r="I1561" s="515" t="s">
        <v>2084</v>
      </c>
    </row>
    <row r="1562" spans="1:9" x14ac:dyDescent="0.2">
      <c r="A1562" s="86" t="s">
        <v>6388</v>
      </c>
      <c r="B1562" s="543" t="s">
        <v>454</v>
      </c>
      <c r="C1562" s="547" t="s">
        <v>493</v>
      </c>
      <c r="D1562" s="547" t="s">
        <v>142</v>
      </c>
      <c r="E1562" s="547" t="s">
        <v>566</v>
      </c>
      <c r="F1562" s="538" t="s">
        <v>330</v>
      </c>
      <c r="G1562" s="826" t="s">
        <v>524</v>
      </c>
      <c r="I1562" s="515" t="s">
        <v>2085</v>
      </c>
    </row>
    <row r="1563" spans="1:9" x14ac:dyDescent="0.2">
      <c r="A1563" s="86" t="s">
        <v>6388</v>
      </c>
      <c r="B1563" s="541" t="s">
        <v>454</v>
      </c>
      <c r="C1563" s="546" t="s">
        <v>493</v>
      </c>
      <c r="D1563" s="546" t="s">
        <v>142</v>
      </c>
      <c r="E1563" s="546" t="s">
        <v>185</v>
      </c>
      <c r="F1563" s="542" t="s">
        <v>330</v>
      </c>
      <c r="G1563" s="885" t="s">
        <v>524</v>
      </c>
      <c r="I1563" s="515" t="s">
        <v>2086</v>
      </c>
    </row>
    <row r="1564" spans="1:9" x14ac:dyDescent="0.2">
      <c r="A1564" s="86" t="s">
        <v>6388</v>
      </c>
      <c r="B1564" s="763" t="s">
        <v>454</v>
      </c>
      <c r="C1564" s="86" t="s">
        <v>493</v>
      </c>
      <c r="D1564" s="86" t="s">
        <v>142</v>
      </c>
      <c r="E1564" s="86" t="s">
        <v>527</v>
      </c>
      <c r="F1564" s="282" t="s">
        <v>330</v>
      </c>
      <c r="G1564" s="42" t="s">
        <v>524</v>
      </c>
      <c r="I1564" s="515" t="s">
        <v>2087</v>
      </c>
    </row>
    <row r="1565" spans="1:9" x14ac:dyDescent="0.2">
      <c r="A1565" s="86" t="s">
        <v>6388</v>
      </c>
      <c r="B1565" s="763" t="s">
        <v>454</v>
      </c>
      <c r="C1565" s="86" t="s">
        <v>493</v>
      </c>
      <c r="D1565" s="86" t="s">
        <v>142</v>
      </c>
      <c r="E1565" s="86" t="s">
        <v>528</v>
      </c>
      <c r="F1565" s="282" t="s">
        <v>330</v>
      </c>
      <c r="G1565" s="42" t="s">
        <v>524</v>
      </c>
      <c r="I1565" s="515" t="s">
        <v>2088</v>
      </c>
    </row>
    <row r="1566" spans="1:9" x14ac:dyDescent="0.2">
      <c r="A1566" s="86" t="s">
        <v>6388</v>
      </c>
      <c r="B1566" s="763" t="s">
        <v>454</v>
      </c>
      <c r="C1566" s="86" t="s">
        <v>493</v>
      </c>
      <c r="D1566" s="86" t="s">
        <v>142</v>
      </c>
      <c r="E1566" s="86" t="s">
        <v>529</v>
      </c>
      <c r="F1566" s="282" t="s">
        <v>330</v>
      </c>
      <c r="G1566" s="42" t="s">
        <v>524</v>
      </c>
      <c r="I1566" s="515" t="s">
        <v>2089</v>
      </c>
    </row>
    <row r="1567" spans="1:9" x14ac:dyDescent="0.2">
      <c r="A1567" s="86" t="s">
        <v>6388</v>
      </c>
      <c r="B1567" s="763" t="s">
        <v>454</v>
      </c>
      <c r="C1567" s="86" t="s">
        <v>493</v>
      </c>
      <c r="D1567" s="86" t="s">
        <v>142</v>
      </c>
      <c r="E1567" s="86" t="s">
        <v>530</v>
      </c>
      <c r="F1567" s="282" t="s">
        <v>330</v>
      </c>
      <c r="G1567" s="42" t="s">
        <v>524</v>
      </c>
      <c r="I1567" s="515" t="s">
        <v>2090</v>
      </c>
    </row>
    <row r="1568" spans="1:9" x14ac:dyDescent="0.2">
      <c r="A1568" s="86" t="s">
        <v>6388</v>
      </c>
      <c r="B1568" s="763" t="s">
        <v>454</v>
      </c>
      <c r="C1568" s="86" t="s">
        <v>493</v>
      </c>
      <c r="D1568" s="86" t="s">
        <v>142</v>
      </c>
      <c r="E1568" s="86" t="s">
        <v>531</v>
      </c>
      <c r="F1568" s="282" t="s">
        <v>330</v>
      </c>
      <c r="G1568" s="42" t="s">
        <v>524</v>
      </c>
      <c r="I1568" s="515" t="s">
        <v>2091</v>
      </c>
    </row>
    <row r="1569" spans="1:9" x14ac:dyDescent="0.2">
      <c r="A1569" s="86" t="s">
        <v>6388</v>
      </c>
      <c r="B1569" s="763" t="s">
        <v>454</v>
      </c>
      <c r="C1569" s="86" t="s">
        <v>493</v>
      </c>
      <c r="D1569" s="86" t="s">
        <v>142</v>
      </c>
      <c r="E1569" s="86" t="s">
        <v>532</v>
      </c>
      <c r="F1569" s="282" t="s">
        <v>330</v>
      </c>
      <c r="G1569" s="42" t="s">
        <v>524</v>
      </c>
      <c r="I1569" s="515" t="s">
        <v>2092</v>
      </c>
    </row>
    <row r="1570" spans="1:9" x14ac:dyDescent="0.2">
      <c r="A1570" s="86" t="s">
        <v>6388</v>
      </c>
      <c r="B1570" s="763" t="s">
        <v>454</v>
      </c>
      <c r="C1570" s="86" t="s">
        <v>493</v>
      </c>
      <c r="D1570" s="86" t="s">
        <v>142</v>
      </c>
      <c r="E1570" s="86" t="s">
        <v>533</v>
      </c>
      <c r="F1570" s="282" t="s">
        <v>330</v>
      </c>
      <c r="G1570" s="42" t="s">
        <v>524</v>
      </c>
      <c r="I1570" s="515" t="s">
        <v>2093</v>
      </c>
    </row>
    <row r="1571" spans="1:9" x14ac:dyDescent="0.2">
      <c r="A1571" s="86" t="s">
        <v>6388</v>
      </c>
      <c r="B1571" s="763" t="s">
        <v>454</v>
      </c>
      <c r="C1571" s="86" t="s">
        <v>493</v>
      </c>
      <c r="D1571" s="86" t="s">
        <v>142</v>
      </c>
      <c r="E1571" s="86" t="s">
        <v>534</v>
      </c>
      <c r="F1571" s="282" t="s">
        <v>330</v>
      </c>
      <c r="G1571" s="42" t="s">
        <v>524</v>
      </c>
      <c r="I1571" s="515" t="s">
        <v>2094</v>
      </c>
    </row>
    <row r="1572" spans="1:9" x14ac:dyDescent="0.2">
      <c r="A1572" s="86" t="s">
        <v>6388</v>
      </c>
      <c r="B1572" s="763" t="s">
        <v>454</v>
      </c>
      <c r="C1572" s="86" t="s">
        <v>493</v>
      </c>
      <c r="D1572" s="86" t="s">
        <v>142</v>
      </c>
      <c r="E1572" s="86" t="s">
        <v>535</v>
      </c>
      <c r="F1572" s="282" t="s">
        <v>330</v>
      </c>
      <c r="G1572" s="42" t="s">
        <v>524</v>
      </c>
      <c r="I1572" s="515" t="s">
        <v>2095</v>
      </c>
    </row>
    <row r="1573" spans="1:9" x14ac:dyDescent="0.2">
      <c r="A1573" s="86" t="s">
        <v>6388</v>
      </c>
      <c r="B1573" s="763" t="s">
        <v>454</v>
      </c>
      <c r="C1573" s="86" t="s">
        <v>493</v>
      </c>
      <c r="D1573" s="86" t="s">
        <v>142</v>
      </c>
      <c r="E1573" s="86" t="s">
        <v>536</v>
      </c>
      <c r="F1573" s="282" t="s">
        <v>330</v>
      </c>
      <c r="G1573" s="42" t="s">
        <v>524</v>
      </c>
      <c r="I1573" s="515" t="s">
        <v>2096</v>
      </c>
    </row>
    <row r="1574" spans="1:9" x14ac:dyDescent="0.2">
      <c r="A1574" s="86" t="s">
        <v>6388</v>
      </c>
      <c r="B1574" s="763" t="s">
        <v>454</v>
      </c>
      <c r="C1574" s="86" t="s">
        <v>493</v>
      </c>
      <c r="D1574" s="86" t="s">
        <v>142</v>
      </c>
      <c r="E1574" s="86" t="s">
        <v>537</v>
      </c>
      <c r="F1574" s="282" t="s">
        <v>330</v>
      </c>
      <c r="G1574" s="42" t="s">
        <v>524</v>
      </c>
      <c r="I1574" s="515" t="s">
        <v>2097</v>
      </c>
    </row>
    <row r="1575" spans="1:9" x14ac:dyDescent="0.2">
      <c r="A1575" s="86" t="s">
        <v>6388</v>
      </c>
      <c r="B1575" s="763" t="s">
        <v>454</v>
      </c>
      <c r="C1575" s="86" t="s">
        <v>493</v>
      </c>
      <c r="D1575" s="86" t="s">
        <v>142</v>
      </c>
      <c r="E1575" s="86" t="s">
        <v>538</v>
      </c>
      <c r="F1575" s="282" t="s">
        <v>330</v>
      </c>
      <c r="G1575" s="42" t="s">
        <v>524</v>
      </c>
      <c r="I1575" s="515" t="s">
        <v>2098</v>
      </c>
    </row>
    <row r="1576" spans="1:9" x14ac:dyDescent="0.2">
      <c r="A1576" s="86" t="s">
        <v>6388</v>
      </c>
      <c r="B1576" s="763" t="s">
        <v>454</v>
      </c>
      <c r="C1576" s="86" t="s">
        <v>493</v>
      </c>
      <c r="D1576" s="86" t="s">
        <v>142</v>
      </c>
      <c r="E1576" s="86" t="s">
        <v>539</v>
      </c>
      <c r="F1576" s="282" t="s">
        <v>330</v>
      </c>
      <c r="G1576" s="42" t="s">
        <v>524</v>
      </c>
      <c r="I1576" s="515" t="s">
        <v>2099</v>
      </c>
    </row>
    <row r="1577" spans="1:9" x14ac:dyDescent="0.2">
      <c r="A1577" s="86" t="s">
        <v>6388</v>
      </c>
      <c r="B1577" s="763" t="s">
        <v>454</v>
      </c>
      <c r="C1577" s="86" t="s">
        <v>493</v>
      </c>
      <c r="D1577" s="86" t="s">
        <v>142</v>
      </c>
      <c r="E1577" s="86" t="s">
        <v>540</v>
      </c>
      <c r="F1577" s="282" t="s">
        <v>330</v>
      </c>
      <c r="G1577" s="42" t="s">
        <v>524</v>
      </c>
      <c r="I1577" s="515" t="s">
        <v>2100</v>
      </c>
    </row>
    <row r="1578" spans="1:9" x14ac:dyDescent="0.2">
      <c r="A1578" s="86" t="s">
        <v>6388</v>
      </c>
      <c r="B1578" s="763" t="s">
        <v>454</v>
      </c>
      <c r="C1578" s="86" t="s">
        <v>493</v>
      </c>
      <c r="D1578" s="86" t="s">
        <v>142</v>
      </c>
      <c r="E1578" s="86" t="s">
        <v>541</v>
      </c>
      <c r="F1578" s="282" t="s">
        <v>330</v>
      </c>
      <c r="G1578" s="42" t="s">
        <v>524</v>
      </c>
      <c r="I1578" s="515" t="s">
        <v>2101</v>
      </c>
    </row>
    <row r="1579" spans="1:9" x14ac:dyDescent="0.2">
      <c r="A1579" s="86" t="s">
        <v>6388</v>
      </c>
      <c r="B1579" s="763" t="s">
        <v>454</v>
      </c>
      <c r="C1579" s="86" t="s">
        <v>493</v>
      </c>
      <c r="D1579" s="86" t="s">
        <v>142</v>
      </c>
      <c r="E1579" s="86" t="s">
        <v>542</v>
      </c>
      <c r="F1579" s="282" t="s">
        <v>330</v>
      </c>
      <c r="G1579" s="42" t="s">
        <v>524</v>
      </c>
      <c r="I1579" s="515" t="s">
        <v>2102</v>
      </c>
    </row>
    <row r="1580" spans="1:9" x14ac:dyDescent="0.2">
      <c r="A1580" s="86" t="s">
        <v>6388</v>
      </c>
      <c r="B1580" s="763" t="s">
        <v>454</v>
      </c>
      <c r="C1580" s="86" t="s">
        <v>493</v>
      </c>
      <c r="D1580" s="86" t="s">
        <v>142</v>
      </c>
      <c r="E1580" s="86" t="s">
        <v>543</v>
      </c>
      <c r="F1580" s="282" t="s">
        <v>330</v>
      </c>
      <c r="G1580" s="42" t="s">
        <v>524</v>
      </c>
      <c r="I1580" s="515" t="s">
        <v>2103</v>
      </c>
    </row>
    <row r="1581" spans="1:9" x14ac:dyDescent="0.2">
      <c r="A1581" s="86" t="s">
        <v>6388</v>
      </c>
      <c r="B1581" s="763" t="s">
        <v>454</v>
      </c>
      <c r="C1581" s="86" t="s">
        <v>493</v>
      </c>
      <c r="D1581" s="86" t="s">
        <v>142</v>
      </c>
      <c r="E1581" s="86" t="s">
        <v>544</v>
      </c>
      <c r="F1581" s="282" t="s">
        <v>330</v>
      </c>
      <c r="G1581" s="42" t="s">
        <v>524</v>
      </c>
      <c r="I1581" s="515" t="s">
        <v>2104</v>
      </c>
    </row>
    <row r="1582" spans="1:9" x14ac:dyDescent="0.2">
      <c r="A1582" s="86" t="s">
        <v>6388</v>
      </c>
      <c r="B1582" s="763" t="s">
        <v>454</v>
      </c>
      <c r="C1582" s="86" t="s">
        <v>493</v>
      </c>
      <c r="D1582" s="86" t="s">
        <v>142</v>
      </c>
      <c r="E1582" s="86" t="s">
        <v>545</v>
      </c>
      <c r="F1582" s="282" t="s">
        <v>330</v>
      </c>
      <c r="G1582" s="42" t="s">
        <v>524</v>
      </c>
      <c r="I1582" s="515" t="s">
        <v>2105</v>
      </c>
    </row>
    <row r="1583" spans="1:9" x14ac:dyDescent="0.2">
      <c r="A1583" s="86" t="s">
        <v>6388</v>
      </c>
      <c r="B1583" s="763" t="s">
        <v>454</v>
      </c>
      <c r="C1583" s="86" t="s">
        <v>493</v>
      </c>
      <c r="D1583" s="86" t="s">
        <v>142</v>
      </c>
      <c r="E1583" s="86" t="s">
        <v>546</v>
      </c>
      <c r="F1583" s="282" t="s">
        <v>330</v>
      </c>
      <c r="G1583" s="42" t="s">
        <v>524</v>
      </c>
      <c r="I1583" s="515" t="s">
        <v>2106</v>
      </c>
    </row>
    <row r="1584" spans="1:9" x14ac:dyDescent="0.2">
      <c r="A1584" s="86" t="s">
        <v>6388</v>
      </c>
      <c r="B1584" s="763" t="s">
        <v>454</v>
      </c>
      <c r="C1584" s="86" t="s">
        <v>493</v>
      </c>
      <c r="D1584" s="86" t="s">
        <v>142</v>
      </c>
      <c r="E1584" s="86" t="s">
        <v>547</v>
      </c>
      <c r="F1584" s="282" t="s">
        <v>330</v>
      </c>
      <c r="G1584" s="42" t="s">
        <v>524</v>
      </c>
      <c r="I1584" s="515" t="s">
        <v>2107</v>
      </c>
    </row>
    <row r="1585" spans="1:9" x14ac:dyDescent="0.2">
      <c r="A1585" s="86" t="s">
        <v>6388</v>
      </c>
      <c r="B1585" s="763" t="s">
        <v>454</v>
      </c>
      <c r="C1585" s="86" t="s">
        <v>493</v>
      </c>
      <c r="D1585" s="86" t="s">
        <v>142</v>
      </c>
      <c r="E1585" s="86" t="s">
        <v>548</v>
      </c>
      <c r="F1585" s="282" t="s">
        <v>330</v>
      </c>
      <c r="G1585" s="42" t="s">
        <v>524</v>
      </c>
      <c r="I1585" s="515" t="s">
        <v>2108</v>
      </c>
    </row>
    <row r="1586" spans="1:9" x14ac:dyDescent="0.2">
      <c r="A1586" s="86" t="s">
        <v>6388</v>
      </c>
      <c r="B1586" s="763" t="s">
        <v>454</v>
      </c>
      <c r="C1586" s="86" t="s">
        <v>493</v>
      </c>
      <c r="D1586" s="86" t="s">
        <v>142</v>
      </c>
      <c r="E1586" s="86" t="s">
        <v>549</v>
      </c>
      <c r="F1586" s="282" t="s">
        <v>330</v>
      </c>
      <c r="G1586" s="42" t="s">
        <v>524</v>
      </c>
      <c r="I1586" s="515" t="s">
        <v>2109</v>
      </c>
    </row>
    <row r="1587" spans="1:9" x14ac:dyDescent="0.2">
      <c r="A1587" s="86" t="s">
        <v>6388</v>
      </c>
      <c r="B1587" s="763" t="s">
        <v>454</v>
      </c>
      <c r="C1587" s="86" t="s">
        <v>493</v>
      </c>
      <c r="D1587" s="86" t="s">
        <v>142</v>
      </c>
      <c r="E1587" s="86" t="s">
        <v>550</v>
      </c>
      <c r="F1587" s="282" t="s">
        <v>330</v>
      </c>
      <c r="G1587" s="42" t="s">
        <v>524</v>
      </c>
      <c r="I1587" s="515" t="s">
        <v>2110</v>
      </c>
    </row>
    <row r="1588" spans="1:9" x14ac:dyDescent="0.2">
      <c r="A1588" s="86" t="s">
        <v>6388</v>
      </c>
      <c r="B1588" s="763" t="s">
        <v>454</v>
      </c>
      <c r="C1588" s="86" t="s">
        <v>493</v>
      </c>
      <c r="D1588" s="86" t="s">
        <v>142</v>
      </c>
      <c r="E1588" s="86" t="s">
        <v>551</v>
      </c>
      <c r="F1588" s="282" t="s">
        <v>330</v>
      </c>
      <c r="G1588" s="42" t="s">
        <v>524</v>
      </c>
      <c r="I1588" s="515" t="s">
        <v>2111</v>
      </c>
    </row>
    <row r="1589" spans="1:9" x14ac:dyDescent="0.2">
      <c r="A1589" s="86" t="s">
        <v>6388</v>
      </c>
      <c r="B1589" s="763" t="s">
        <v>454</v>
      </c>
      <c r="C1589" s="86" t="s">
        <v>493</v>
      </c>
      <c r="D1589" s="86" t="s">
        <v>142</v>
      </c>
      <c r="E1589" s="86" t="s">
        <v>552</v>
      </c>
      <c r="F1589" s="282" t="s">
        <v>330</v>
      </c>
      <c r="G1589" s="42" t="s">
        <v>524</v>
      </c>
      <c r="I1589" s="515" t="s">
        <v>2112</v>
      </c>
    </row>
    <row r="1590" spans="1:9" x14ac:dyDescent="0.2">
      <c r="A1590" s="86" t="s">
        <v>6388</v>
      </c>
      <c r="B1590" s="763" t="s">
        <v>454</v>
      </c>
      <c r="C1590" s="86" t="s">
        <v>493</v>
      </c>
      <c r="D1590" s="86" t="s">
        <v>142</v>
      </c>
      <c r="E1590" s="86" t="s">
        <v>553</v>
      </c>
      <c r="F1590" s="282" t="s">
        <v>330</v>
      </c>
      <c r="G1590" s="42" t="s">
        <v>524</v>
      </c>
      <c r="I1590" s="515" t="s">
        <v>2113</v>
      </c>
    </row>
    <row r="1591" spans="1:9" x14ac:dyDescent="0.2">
      <c r="A1591" s="86" t="s">
        <v>6388</v>
      </c>
      <c r="B1591" s="763" t="s">
        <v>454</v>
      </c>
      <c r="C1591" s="86" t="s">
        <v>493</v>
      </c>
      <c r="D1591" s="86" t="s">
        <v>142</v>
      </c>
      <c r="E1591" s="86" t="s">
        <v>554</v>
      </c>
      <c r="F1591" s="282" t="s">
        <v>330</v>
      </c>
      <c r="G1591" s="42" t="s">
        <v>524</v>
      </c>
      <c r="I1591" s="515" t="s">
        <v>2114</v>
      </c>
    </row>
    <row r="1592" spans="1:9" x14ac:dyDescent="0.2">
      <c r="A1592" s="86" t="s">
        <v>6388</v>
      </c>
      <c r="B1592" s="763" t="s">
        <v>454</v>
      </c>
      <c r="C1592" s="86" t="s">
        <v>493</v>
      </c>
      <c r="D1592" s="86" t="s">
        <v>142</v>
      </c>
      <c r="E1592" s="86" t="s">
        <v>555</v>
      </c>
      <c r="F1592" s="282" t="s">
        <v>330</v>
      </c>
      <c r="G1592" s="42" t="s">
        <v>524</v>
      </c>
      <c r="I1592" s="515" t="s">
        <v>2115</v>
      </c>
    </row>
    <row r="1593" spans="1:9" x14ac:dyDescent="0.2">
      <c r="A1593" s="86" t="s">
        <v>6388</v>
      </c>
      <c r="B1593" s="763" t="s">
        <v>454</v>
      </c>
      <c r="C1593" s="86" t="s">
        <v>493</v>
      </c>
      <c r="D1593" s="86" t="s">
        <v>142</v>
      </c>
      <c r="E1593" s="86" t="s">
        <v>556</v>
      </c>
      <c r="F1593" s="282" t="s">
        <v>330</v>
      </c>
      <c r="G1593" s="42" t="s">
        <v>524</v>
      </c>
      <c r="I1593" s="515" t="s">
        <v>2116</v>
      </c>
    </row>
    <row r="1594" spans="1:9" x14ac:dyDescent="0.2">
      <c r="A1594" s="86" t="s">
        <v>6388</v>
      </c>
      <c r="B1594" s="763" t="s">
        <v>454</v>
      </c>
      <c r="C1594" s="86" t="s">
        <v>493</v>
      </c>
      <c r="D1594" s="86" t="s">
        <v>142</v>
      </c>
      <c r="E1594" s="86" t="s">
        <v>557</v>
      </c>
      <c r="F1594" s="282" t="s">
        <v>330</v>
      </c>
      <c r="G1594" s="42" t="s">
        <v>524</v>
      </c>
      <c r="I1594" s="515" t="s">
        <v>2117</v>
      </c>
    </row>
    <row r="1595" spans="1:9" x14ac:dyDescent="0.2">
      <c r="A1595" s="86" t="s">
        <v>6388</v>
      </c>
      <c r="B1595" s="763" t="s">
        <v>454</v>
      </c>
      <c r="C1595" s="86" t="s">
        <v>493</v>
      </c>
      <c r="D1595" s="86" t="s">
        <v>142</v>
      </c>
      <c r="E1595" s="86" t="s">
        <v>558</v>
      </c>
      <c r="F1595" s="282" t="s">
        <v>330</v>
      </c>
      <c r="G1595" s="42" t="s">
        <v>524</v>
      </c>
      <c r="I1595" s="515" t="s">
        <v>2118</v>
      </c>
    </row>
    <row r="1596" spans="1:9" x14ac:dyDescent="0.2">
      <c r="A1596" s="86" t="s">
        <v>6388</v>
      </c>
      <c r="B1596" s="763" t="s">
        <v>454</v>
      </c>
      <c r="C1596" s="86" t="s">
        <v>493</v>
      </c>
      <c r="D1596" s="86" t="s">
        <v>142</v>
      </c>
      <c r="E1596" s="86" t="s">
        <v>559</v>
      </c>
      <c r="F1596" s="282" t="s">
        <v>330</v>
      </c>
      <c r="G1596" s="42" t="s">
        <v>524</v>
      </c>
      <c r="I1596" s="515" t="s">
        <v>2119</v>
      </c>
    </row>
    <row r="1597" spans="1:9" x14ac:dyDescent="0.2">
      <c r="A1597" s="86" t="s">
        <v>6388</v>
      </c>
      <c r="B1597" s="763" t="s">
        <v>454</v>
      </c>
      <c r="C1597" s="86" t="s">
        <v>493</v>
      </c>
      <c r="D1597" s="86" t="s">
        <v>142</v>
      </c>
      <c r="E1597" s="86" t="s">
        <v>560</v>
      </c>
      <c r="F1597" s="282" t="s">
        <v>330</v>
      </c>
      <c r="G1597" s="42" t="s">
        <v>524</v>
      </c>
      <c r="I1597" s="515" t="s">
        <v>2120</v>
      </c>
    </row>
    <row r="1598" spans="1:9" x14ac:dyDescent="0.2">
      <c r="A1598" s="86" t="s">
        <v>6388</v>
      </c>
      <c r="B1598" s="763" t="s">
        <v>454</v>
      </c>
      <c r="C1598" s="86" t="s">
        <v>493</v>
      </c>
      <c r="D1598" s="86" t="s">
        <v>142</v>
      </c>
      <c r="E1598" s="86" t="s">
        <v>561</v>
      </c>
      <c r="F1598" s="282" t="s">
        <v>330</v>
      </c>
      <c r="G1598" s="42" t="s">
        <v>524</v>
      </c>
      <c r="I1598" s="515" t="s">
        <v>2121</v>
      </c>
    </row>
    <row r="1599" spans="1:9" x14ac:dyDescent="0.2">
      <c r="A1599" s="86" t="s">
        <v>6388</v>
      </c>
      <c r="B1599" s="763" t="s">
        <v>454</v>
      </c>
      <c r="C1599" s="86" t="s">
        <v>493</v>
      </c>
      <c r="D1599" s="86" t="s">
        <v>142</v>
      </c>
      <c r="E1599" s="86" t="s">
        <v>562</v>
      </c>
      <c r="F1599" s="282" t="s">
        <v>330</v>
      </c>
      <c r="G1599" s="42" t="s">
        <v>524</v>
      </c>
      <c r="I1599" s="515" t="s">
        <v>2122</v>
      </c>
    </row>
    <row r="1600" spans="1:9" x14ac:dyDescent="0.2">
      <c r="A1600" s="86" t="s">
        <v>6388</v>
      </c>
      <c r="B1600" s="763" t="s">
        <v>454</v>
      </c>
      <c r="C1600" s="86" t="s">
        <v>493</v>
      </c>
      <c r="D1600" s="86" t="s">
        <v>142</v>
      </c>
      <c r="E1600" s="86" t="s">
        <v>563</v>
      </c>
      <c r="F1600" s="282" t="s">
        <v>330</v>
      </c>
      <c r="G1600" s="42" t="s">
        <v>524</v>
      </c>
      <c r="I1600" s="515" t="s">
        <v>2123</v>
      </c>
    </row>
    <row r="1601" spans="1:9" x14ac:dyDescent="0.2">
      <c r="A1601" s="86" t="s">
        <v>6388</v>
      </c>
      <c r="B1601" s="763" t="s">
        <v>454</v>
      </c>
      <c r="C1601" s="86" t="s">
        <v>493</v>
      </c>
      <c r="D1601" s="86" t="s">
        <v>142</v>
      </c>
      <c r="E1601" s="86" t="s">
        <v>564</v>
      </c>
      <c r="F1601" s="282" t="s">
        <v>330</v>
      </c>
      <c r="G1601" s="42" t="s">
        <v>524</v>
      </c>
      <c r="I1601" s="515" t="s">
        <v>2124</v>
      </c>
    </row>
    <row r="1602" spans="1:9" x14ac:dyDescent="0.2">
      <c r="A1602" s="86" t="s">
        <v>6388</v>
      </c>
      <c r="B1602" s="763" t="s">
        <v>454</v>
      </c>
      <c r="C1602" s="86" t="s">
        <v>493</v>
      </c>
      <c r="D1602" s="86" t="s">
        <v>142</v>
      </c>
      <c r="E1602" s="86" t="s">
        <v>565</v>
      </c>
      <c r="F1602" s="282" t="s">
        <v>330</v>
      </c>
      <c r="G1602" s="42" t="s">
        <v>524</v>
      </c>
      <c r="I1602" s="515" t="s">
        <v>2125</v>
      </c>
    </row>
    <row r="1603" spans="1:9" x14ac:dyDescent="0.2">
      <c r="A1603" s="86" t="s">
        <v>6388</v>
      </c>
      <c r="B1603" s="543" t="s">
        <v>454</v>
      </c>
      <c r="C1603" s="547" t="s">
        <v>493</v>
      </c>
      <c r="D1603" s="547" t="s">
        <v>142</v>
      </c>
      <c r="E1603" s="547" t="s">
        <v>566</v>
      </c>
      <c r="F1603" s="538" t="s">
        <v>330</v>
      </c>
      <c r="G1603" s="826" t="s">
        <v>524</v>
      </c>
      <c r="I1603" s="515" t="s">
        <v>2126</v>
      </c>
    </row>
    <row r="1604" spans="1:9" x14ac:dyDescent="0.2">
      <c r="A1604" s="86" t="s">
        <v>6388</v>
      </c>
      <c r="B1604" s="541" t="s">
        <v>454</v>
      </c>
      <c r="C1604" s="546" t="s">
        <v>32</v>
      </c>
      <c r="D1604" s="546"/>
      <c r="E1604" s="546" t="s">
        <v>185</v>
      </c>
      <c r="F1604" s="542" t="s">
        <v>321</v>
      </c>
      <c r="G1604" s="30" t="s">
        <v>48</v>
      </c>
      <c r="I1604" s="515" t="s">
        <v>2127</v>
      </c>
    </row>
    <row r="1605" spans="1:9" x14ac:dyDescent="0.2">
      <c r="A1605" s="86" t="s">
        <v>6388</v>
      </c>
      <c r="B1605" s="763" t="s">
        <v>454</v>
      </c>
      <c r="C1605" s="86" t="s">
        <v>32</v>
      </c>
      <c r="E1605" s="86" t="s">
        <v>527</v>
      </c>
      <c r="F1605" s="282" t="s">
        <v>321</v>
      </c>
      <c r="G1605" s="626" t="s">
        <v>48</v>
      </c>
      <c r="I1605" s="515" t="s">
        <v>2128</v>
      </c>
    </row>
    <row r="1606" spans="1:9" x14ac:dyDescent="0.2">
      <c r="A1606" s="86" t="s">
        <v>6388</v>
      </c>
      <c r="B1606" s="763" t="s">
        <v>454</v>
      </c>
      <c r="C1606" s="86" t="s">
        <v>32</v>
      </c>
      <c r="E1606" s="86" t="s">
        <v>528</v>
      </c>
      <c r="F1606" s="282" t="s">
        <v>321</v>
      </c>
      <c r="G1606" s="626" t="s">
        <v>48</v>
      </c>
      <c r="I1606" s="515" t="s">
        <v>2129</v>
      </c>
    </row>
    <row r="1607" spans="1:9" x14ac:dyDescent="0.2">
      <c r="A1607" s="86" t="s">
        <v>6388</v>
      </c>
      <c r="B1607" s="763" t="s">
        <v>454</v>
      </c>
      <c r="C1607" s="86" t="s">
        <v>32</v>
      </c>
      <c r="E1607" s="86" t="s">
        <v>529</v>
      </c>
      <c r="F1607" s="282" t="s">
        <v>321</v>
      </c>
      <c r="G1607" s="626" t="s">
        <v>48</v>
      </c>
      <c r="I1607" s="515" t="s">
        <v>2130</v>
      </c>
    </row>
    <row r="1608" spans="1:9" x14ac:dyDescent="0.2">
      <c r="A1608" s="86" t="s">
        <v>6388</v>
      </c>
      <c r="B1608" s="763" t="s">
        <v>454</v>
      </c>
      <c r="C1608" s="86" t="s">
        <v>32</v>
      </c>
      <c r="E1608" s="86" t="s">
        <v>530</v>
      </c>
      <c r="F1608" s="282" t="s">
        <v>321</v>
      </c>
      <c r="G1608" s="626" t="s">
        <v>48</v>
      </c>
      <c r="I1608" s="515" t="s">
        <v>2131</v>
      </c>
    </row>
    <row r="1609" spans="1:9" x14ac:dyDescent="0.2">
      <c r="A1609" s="86" t="s">
        <v>6388</v>
      </c>
      <c r="B1609" s="763" t="s">
        <v>454</v>
      </c>
      <c r="C1609" s="86" t="s">
        <v>32</v>
      </c>
      <c r="E1609" s="86" t="s">
        <v>531</v>
      </c>
      <c r="F1609" s="282" t="s">
        <v>321</v>
      </c>
      <c r="G1609" s="626" t="s">
        <v>48</v>
      </c>
      <c r="I1609" s="515" t="s">
        <v>2132</v>
      </c>
    </row>
    <row r="1610" spans="1:9" x14ac:dyDescent="0.2">
      <c r="A1610" s="86" t="s">
        <v>6388</v>
      </c>
      <c r="B1610" s="763" t="s">
        <v>454</v>
      </c>
      <c r="C1610" s="86" t="s">
        <v>32</v>
      </c>
      <c r="E1610" s="86" t="s">
        <v>532</v>
      </c>
      <c r="F1610" s="282" t="s">
        <v>321</v>
      </c>
      <c r="G1610" s="626" t="s">
        <v>48</v>
      </c>
      <c r="I1610" s="515" t="s">
        <v>2133</v>
      </c>
    </row>
    <row r="1611" spans="1:9" x14ac:dyDescent="0.2">
      <c r="A1611" s="86" t="s">
        <v>6388</v>
      </c>
      <c r="B1611" s="763" t="s">
        <v>454</v>
      </c>
      <c r="C1611" s="86" t="s">
        <v>32</v>
      </c>
      <c r="E1611" s="86" t="s">
        <v>533</v>
      </c>
      <c r="F1611" s="282" t="s">
        <v>321</v>
      </c>
      <c r="G1611" s="626" t="s">
        <v>48</v>
      </c>
      <c r="I1611" s="515" t="s">
        <v>2134</v>
      </c>
    </row>
    <row r="1612" spans="1:9" x14ac:dyDescent="0.2">
      <c r="A1612" s="86" t="s">
        <v>6388</v>
      </c>
      <c r="B1612" s="763" t="s">
        <v>454</v>
      </c>
      <c r="C1612" s="86" t="s">
        <v>32</v>
      </c>
      <c r="E1612" s="86" t="s">
        <v>534</v>
      </c>
      <c r="F1612" s="282" t="s">
        <v>321</v>
      </c>
      <c r="G1612" s="626" t="s">
        <v>48</v>
      </c>
      <c r="I1612" s="515" t="s">
        <v>2135</v>
      </c>
    </row>
    <row r="1613" spans="1:9" x14ac:dyDescent="0.2">
      <c r="A1613" s="86" t="s">
        <v>6388</v>
      </c>
      <c r="B1613" s="763" t="s">
        <v>454</v>
      </c>
      <c r="C1613" s="86" t="s">
        <v>32</v>
      </c>
      <c r="E1613" s="86" t="s">
        <v>535</v>
      </c>
      <c r="F1613" s="282" t="s">
        <v>321</v>
      </c>
      <c r="G1613" s="626" t="s">
        <v>48</v>
      </c>
      <c r="I1613" s="515" t="s">
        <v>2136</v>
      </c>
    </row>
    <row r="1614" spans="1:9" x14ac:dyDescent="0.2">
      <c r="A1614" s="86" t="s">
        <v>6388</v>
      </c>
      <c r="B1614" s="763" t="s">
        <v>454</v>
      </c>
      <c r="C1614" s="86" t="s">
        <v>32</v>
      </c>
      <c r="E1614" s="86" t="s">
        <v>536</v>
      </c>
      <c r="F1614" s="282" t="s">
        <v>321</v>
      </c>
      <c r="G1614" s="626" t="s">
        <v>48</v>
      </c>
      <c r="I1614" s="515" t="s">
        <v>2137</v>
      </c>
    </row>
    <row r="1615" spans="1:9" x14ac:dyDescent="0.2">
      <c r="A1615" s="86" t="s">
        <v>6388</v>
      </c>
      <c r="B1615" s="763" t="s">
        <v>454</v>
      </c>
      <c r="C1615" s="86" t="s">
        <v>32</v>
      </c>
      <c r="E1615" s="86" t="s">
        <v>537</v>
      </c>
      <c r="F1615" s="282" t="s">
        <v>321</v>
      </c>
      <c r="G1615" s="626" t="s">
        <v>48</v>
      </c>
      <c r="I1615" s="515" t="s">
        <v>2138</v>
      </c>
    </row>
    <row r="1616" spans="1:9" x14ac:dyDescent="0.2">
      <c r="A1616" s="86" t="s">
        <v>6388</v>
      </c>
      <c r="B1616" s="763" t="s">
        <v>454</v>
      </c>
      <c r="C1616" s="86" t="s">
        <v>32</v>
      </c>
      <c r="E1616" s="86" t="s">
        <v>538</v>
      </c>
      <c r="F1616" s="282" t="s">
        <v>321</v>
      </c>
      <c r="G1616" s="626" t="s">
        <v>48</v>
      </c>
      <c r="I1616" s="515" t="s">
        <v>2139</v>
      </c>
    </row>
    <row r="1617" spans="1:9" x14ac:dyDescent="0.2">
      <c r="A1617" s="86" t="s">
        <v>6388</v>
      </c>
      <c r="B1617" s="763" t="s">
        <v>454</v>
      </c>
      <c r="C1617" s="86" t="s">
        <v>32</v>
      </c>
      <c r="E1617" s="86" t="s">
        <v>539</v>
      </c>
      <c r="F1617" s="282" t="s">
        <v>321</v>
      </c>
      <c r="G1617" s="626" t="s">
        <v>48</v>
      </c>
      <c r="I1617" s="515" t="s">
        <v>2140</v>
      </c>
    </row>
    <row r="1618" spans="1:9" x14ac:dyDescent="0.2">
      <c r="A1618" s="86" t="s">
        <v>6388</v>
      </c>
      <c r="B1618" s="763" t="s">
        <v>454</v>
      </c>
      <c r="C1618" s="86" t="s">
        <v>32</v>
      </c>
      <c r="E1618" s="86" t="s">
        <v>540</v>
      </c>
      <c r="F1618" s="282" t="s">
        <v>321</v>
      </c>
      <c r="G1618" s="626" t="s">
        <v>48</v>
      </c>
      <c r="I1618" s="515" t="s">
        <v>2141</v>
      </c>
    </row>
    <row r="1619" spans="1:9" x14ac:dyDescent="0.2">
      <c r="A1619" s="86" t="s">
        <v>6388</v>
      </c>
      <c r="B1619" s="763" t="s">
        <v>454</v>
      </c>
      <c r="C1619" s="86" t="s">
        <v>32</v>
      </c>
      <c r="E1619" s="86" t="s">
        <v>541</v>
      </c>
      <c r="F1619" s="282" t="s">
        <v>321</v>
      </c>
      <c r="G1619" s="626" t="s">
        <v>48</v>
      </c>
      <c r="I1619" s="515" t="s">
        <v>2142</v>
      </c>
    </row>
    <row r="1620" spans="1:9" x14ac:dyDescent="0.2">
      <c r="A1620" s="86" t="s">
        <v>6388</v>
      </c>
      <c r="B1620" s="763" t="s">
        <v>454</v>
      </c>
      <c r="C1620" s="86" t="s">
        <v>32</v>
      </c>
      <c r="E1620" s="86" t="s">
        <v>542</v>
      </c>
      <c r="F1620" s="282" t="s">
        <v>321</v>
      </c>
      <c r="G1620" s="626" t="s">
        <v>48</v>
      </c>
      <c r="I1620" s="515" t="s">
        <v>2143</v>
      </c>
    </row>
    <row r="1621" spans="1:9" x14ac:dyDescent="0.2">
      <c r="A1621" s="86" t="s">
        <v>6388</v>
      </c>
      <c r="B1621" s="763" t="s">
        <v>454</v>
      </c>
      <c r="C1621" s="86" t="s">
        <v>32</v>
      </c>
      <c r="E1621" s="86" t="s">
        <v>543</v>
      </c>
      <c r="F1621" s="282" t="s">
        <v>321</v>
      </c>
      <c r="G1621" s="626" t="s">
        <v>48</v>
      </c>
      <c r="I1621" s="515" t="s">
        <v>2144</v>
      </c>
    </row>
    <row r="1622" spans="1:9" x14ac:dyDescent="0.2">
      <c r="A1622" s="86" t="s">
        <v>6388</v>
      </c>
      <c r="B1622" s="763" t="s">
        <v>454</v>
      </c>
      <c r="C1622" s="86" t="s">
        <v>32</v>
      </c>
      <c r="E1622" s="86" t="s">
        <v>544</v>
      </c>
      <c r="F1622" s="282" t="s">
        <v>321</v>
      </c>
      <c r="G1622" s="626" t="s">
        <v>48</v>
      </c>
      <c r="I1622" s="515" t="s">
        <v>2145</v>
      </c>
    </row>
    <row r="1623" spans="1:9" x14ac:dyDescent="0.2">
      <c r="A1623" s="86" t="s">
        <v>6388</v>
      </c>
      <c r="B1623" s="763" t="s">
        <v>454</v>
      </c>
      <c r="C1623" s="86" t="s">
        <v>32</v>
      </c>
      <c r="E1623" s="86" t="s">
        <v>545</v>
      </c>
      <c r="F1623" s="282" t="s">
        <v>321</v>
      </c>
      <c r="G1623" s="626" t="s">
        <v>48</v>
      </c>
      <c r="I1623" s="515" t="s">
        <v>2146</v>
      </c>
    </row>
    <row r="1624" spans="1:9" x14ac:dyDescent="0.2">
      <c r="A1624" s="86" t="s">
        <v>6388</v>
      </c>
      <c r="B1624" s="763" t="s">
        <v>454</v>
      </c>
      <c r="C1624" s="86" t="s">
        <v>32</v>
      </c>
      <c r="E1624" s="86" t="s">
        <v>546</v>
      </c>
      <c r="F1624" s="282" t="s">
        <v>321</v>
      </c>
      <c r="G1624" s="626" t="s">
        <v>48</v>
      </c>
      <c r="I1624" s="515" t="s">
        <v>2147</v>
      </c>
    </row>
    <row r="1625" spans="1:9" x14ac:dyDescent="0.2">
      <c r="A1625" s="86" t="s">
        <v>6388</v>
      </c>
      <c r="B1625" s="763" t="s">
        <v>454</v>
      </c>
      <c r="C1625" s="86" t="s">
        <v>32</v>
      </c>
      <c r="E1625" s="86" t="s">
        <v>547</v>
      </c>
      <c r="F1625" s="282" t="s">
        <v>321</v>
      </c>
      <c r="G1625" s="626" t="s">
        <v>48</v>
      </c>
      <c r="I1625" s="515" t="s">
        <v>2148</v>
      </c>
    </row>
    <row r="1626" spans="1:9" x14ac:dyDescent="0.2">
      <c r="A1626" s="86" t="s">
        <v>6388</v>
      </c>
      <c r="B1626" s="763" t="s">
        <v>454</v>
      </c>
      <c r="C1626" s="86" t="s">
        <v>32</v>
      </c>
      <c r="E1626" s="86" t="s">
        <v>548</v>
      </c>
      <c r="F1626" s="282" t="s">
        <v>321</v>
      </c>
      <c r="G1626" s="626" t="s">
        <v>48</v>
      </c>
      <c r="I1626" s="515" t="s">
        <v>2149</v>
      </c>
    </row>
    <row r="1627" spans="1:9" x14ac:dyDescent="0.2">
      <c r="A1627" s="86" t="s">
        <v>6388</v>
      </c>
      <c r="B1627" s="763" t="s">
        <v>454</v>
      </c>
      <c r="C1627" s="86" t="s">
        <v>32</v>
      </c>
      <c r="E1627" s="86" t="s">
        <v>549</v>
      </c>
      <c r="F1627" s="282" t="s">
        <v>321</v>
      </c>
      <c r="G1627" s="626" t="s">
        <v>48</v>
      </c>
      <c r="I1627" s="515" t="s">
        <v>2150</v>
      </c>
    </row>
    <row r="1628" spans="1:9" x14ac:dyDescent="0.2">
      <c r="A1628" s="86" t="s">
        <v>6388</v>
      </c>
      <c r="B1628" s="763" t="s">
        <v>454</v>
      </c>
      <c r="C1628" s="86" t="s">
        <v>32</v>
      </c>
      <c r="E1628" s="86" t="s">
        <v>550</v>
      </c>
      <c r="F1628" s="282" t="s">
        <v>321</v>
      </c>
      <c r="G1628" s="626" t="s">
        <v>48</v>
      </c>
      <c r="I1628" s="515" t="s">
        <v>2151</v>
      </c>
    </row>
    <row r="1629" spans="1:9" x14ac:dyDescent="0.2">
      <c r="A1629" s="86" t="s">
        <v>6388</v>
      </c>
      <c r="B1629" s="763" t="s">
        <v>454</v>
      </c>
      <c r="C1629" s="86" t="s">
        <v>32</v>
      </c>
      <c r="E1629" s="86" t="s">
        <v>551</v>
      </c>
      <c r="F1629" s="282" t="s">
        <v>321</v>
      </c>
      <c r="G1629" s="626" t="s">
        <v>48</v>
      </c>
      <c r="I1629" s="515" t="s">
        <v>2152</v>
      </c>
    </row>
    <row r="1630" spans="1:9" x14ac:dyDescent="0.2">
      <c r="A1630" s="86" t="s">
        <v>6388</v>
      </c>
      <c r="B1630" s="763" t="s">
        <v>454</v>
      </c>
      <c r="C1630" s="86" t="s">
        <v>32</v>
      </c>
      <c r="E1630" s="86" t="s">
        <v>552</v>
      </c>
      <c r="F1630" s="282" t="s">
        <v>321</v>
      </c>
      <c r="G1630" s="626" t="s">
        <v>48</v>
      </c>
      <c r="I1630" s="515" t="s">
        <v>2153</v>
      </c>
    </row>
    <row r="1631" spans="1:9" x14ac:dyDescent="0.2">
      <c r="A1631" s="86" t="s">
        <v>6388</v>
      </c>
      <c r="B1631" s="763" t="s">
        <v>454</v>
      </c>
      <c r="C1631" s="86" t="s">
        <v>32</v>
      </c>
      <c r="E1631" s="86" t="s">
        <v>553</v>
      </c>
      <c r="F1631" s="282" t="s">
        <v>321</v>
      </c>
      <c r="G1631" s="626" t="s">
        <v>48</v>
      </c>
      <c r="I1631" s="515" t="s">
        <v>2154</v>
      </c>
    </row>
    <row r="1632" spans="1:9" x14ac:dyDescent="0.2">
      <c r="A1632" s="86" t="s">
        <v>6388</v>
      </c>
      <c r="B1632" s="763" t="s">
        <v>454</v>
      </c>
      <c r="C1632" s="86" t="s">
        <v>32</v>
      </c>
      <c r="E1632" s="86" t="s">
        <v>554</v>
      </c>
      <c r="F1632" s="282" t="s">
        <v>321</v>
      </c>
      <c r="G1632" s="626" t="s">
        <v>48</v>
      </c>
      <c r="I1632" s="515" t="s">
        <v>2155</v>
      </c>
    </row>
    <row r="1633" spans="1:9" x14ac:dyDescent="0.2">
      <c r="A1633" s="86" t="s">
        <v>6388</v>
      </c>
      <c r="B1633" s="763" t="s">
        <v>454</v>
      </c>
      <c r="C1633" s="86" t="s">
        <v>32</v>
      </c>
      <c r="E1633" s="86" t="s">
        <v>555</v>
      </c>
      <c r="F1633" s="282" t="s">
        <v>321</v>
      </c>
      <c r="G1633" s="626" t="s">
        <v>48</v>
      </c>
      <c r="I1633" s="515" t="s">
        <v>2156</v>
      </c>
    </row>
    <row r="1634" spans="1:9" x14ac:dyDescent="0.2">
      <c r="A1634" s="86" t="s">
        <v>6388</v>
      </c>
      <c r="B1634" s="763" t="s">
        <v>454</v>
      </c>
      <c r="C1634" s="86" t="s">
        <v>32</v>
      </c>
      <c r="E1634" s="86" t="s">
        <v>556</v>
      </c>
      <c r="F1634" s="282" t="s">
        <v>321</v>
      </c>
      <c r="G1634" s="626" t="s">
        <v>48</v>
      </c>
      <c r="I1634" s="515" t="s">
        <v>2157</v>
      </c>
    </row>
    <row r="1635" spans="1:9" x14ac:dyDescent="0.2">
      <c r="A1635" s="86" t="s">
        <v>6388</v>
      </c>
      <c r="B1635" s="763" t="s">
        <v>454</v>
      </c>
      <c r="C1635" s="86" t="s">
        <v>32</v>
      </c>
      <c r="E1635" s="86" t="s">
        <v>557</v>
      </c>
      <c r="F1635" s="282" t="s">
        <v>321</v>
      </c>
      <c r="G1635" s="626" t="s">
        <v>48</v>
      </c>
      <c r="I1635" s="515" t="s">
        <v>2158</v>
      </c>
    </row>
    <row r="1636" spans="1:9" x14ac:dyDescent="0.2">
      <c r="A1636" s="86" t="s">
        <v>6388</v>
      </c>
      <c r="B1636" s="763" t="s">
        <v>454</v>
      </c>
      <c r="C1636" s="86" t="s">
        <v>32</v>
      </c>
      <c r="E1636" s="86" t="s">
        <v>558</v>
      </c>
      <c r="F1636" s="282" t="s">
        <v>321</v>
      </c>
      <c r="G1636" s="626" t="s">
        <v>48</v>
      </c>
      <c r="I1636" s="515" t="s">
        <v>2159</v>
      </c>
    </row>
    <row r="1637" spans="1:9" x14ac:dyDescent="0.2">
      <c r="A1637" s="86" t="s">
        <v>6388</v>
      </c>
      <c r="B1637" s="763" t="s">
        <v>454</v>
      </c>
      <c r="C1637" s="86" t="s">
        <v>32</v>
      </c>
      <c r="E1637" s="86" t="s">
        <v>559</v>
      </c>
      <c r="F1637" s="282" t="s">
        <v>321</v>
      </c>
      <c r="G1637" s="626" t="s">
        <v>48</v>
      </c>
      <c r="I1637" s="515" t="s">
        <v>2160</v>
      </c>
    </row>
    <row r="1638" spans="1:9" x14ac:dyDescent="0.2">
      <c r="A1638" s="86" t="s">
        <v>6388</v>
      </c>
      <c r="B1638" s="763" t="s">
        <v>454</v>
      </c>
      <c r="C1638" s="86" t="s">
        <v>32</v>
      </c>
      <c r="E1638" s="86" t="s">
        <v>560</v>
      </c>
      <c r="F1638" s="282" t="s">
        <v>321</v>
      </c>
      <c r="G1638" s="626" t="s">
        <v>48</v>
      </c>
      <c r="I1638" s="515" t="s">
        <v>2161</v>
      </c>
    </row>
    <row r="1639" spans="1:9" x14ac:dyDescent="0.2">
      <c r="A1639" s="86" t="s">
        <v>6388</v>
      </c>
      <c r="B1639" s="763" t="s">
        <v>454</v>
      </c>
      <c r="C1639" s="86" t="s">
        <v>32</v>
      </c>
      <c r="E1639" s="86" t="s">
        <v>561</v>
      </c>
      <c r="F1639" s="282" t="s">
        <v>321</v>
      </c>
      <c r="G1639" s="626" t="s">
        <v>48</v>
      </c>
      <c r="I1639" s="515" t="s">
        <v>2162</v>
      </c>
    </row>
    <row r="1640" spans="1:9" x14ac:dyDescent="0.2">
      <c r="A1640" s="86" t="s">
        <v>6388</v>
      </c>
      <c r="B1640" s="763" t="s">
        <v>454</v>
      </c>
      <c r="C1640" s="86" t="s">
        <v>32</v>
      </c>
      <c r="E1640" s="86" t="s">
        <v>562</v>
      </c>
      <c r="F1640" s="282" t="s">
        <v>321</v>
      </c>
      <c r="G1640" s="626" t="s">
        <v>48</v>
      </c>
      <c r="I1640" s="515" t="s">
        <v>2163</v>
      </c>
    </row>
    <row r="1641" spans="1:9" x14ac:dyDescent="0.2">
      <c r="A1641" s="86" t="s">
        <v>6388</v>
      </c>
      <c r="B1641" s="763" t="s">
        <v>454</v>
      </c>
      <c r="C1641" s="86" t="s">
        <v>32</v>
      </c>
      <c r="E1641" s="86" t="s">
        <v>563</v>
      </c>
      <c r="F1641" s="282" t="s">
        <v>321</v>
      </c>
      <c r="G1641" s="626" t="s">
        <v>48</v>
      </c>
      <c r="I1641" s="515" t="s">
        <v>2164</v>
      </c>
    </row>
    <row r="1642" spans="1:9" x14ac:dyDescent="0.2">
      <c r="A1642" s="86" t="s">
        <v>6388</v>
      </c>
      <c r="B1642" s="763" t="s">
        <v>454</v>
      </c>
      <c r="C1642" s="86" t="s">
        <v>32</v>
      </c>
      <c r="E1642" s="86" t="s">
        <v>564</v>
      </c>
      <c r="F1642" s="282" t="s">
        <v>321</v>
      </c>
      <c r="G1642" s="626" t="s">
        <v>48</v>
      </c>
      <c r="I1642" s="515" t="s">
        <v>2165</v>
      </c>
    </row>
    <row r="1643" spans="1:9" x14ac:dyDescent="0.2">
      <c r="A1643" s="86" t="s">
        <v>6388</v>
      </c>
      <c r="B1643" s="763" t="s">
        <v>454</v>
      </c>
      <c r="C1643" s="86" t="s">
        <v>32</v>
      </c>
      <c r="E1643" s="86" t="s">
        <v>565</v>
      </c>
      <c r="F1643" s="282" t="s">
        <v>321</v>
      </c>
      <c r="G1643" s="626" t="s">
        <v>48</v>
      </c>
      <c r="I1643" s="515" t="s">
        <v>2166</v>
      </c>
    </row>
    <row r="1644" spans="1:9" x14ac:dyDescent="0.2">
      <c r="A1644" s="86" t="s">
        <v>6388</v>
      </c>
      <c r="B1644" s="543" t="s">
        <v>454</v>
      </c>
      <c r="C1644" s="547" t="s">
        <v>32</v>
      </c>
      <c r="D1644" s="547"/>
      <c r="E1644" s="547" t="s">
        <v>566</v>
      </c>
      <c r="F1644" s="538" t="s">
        <v>321</v>
      </c>
      <c r="G1644" s="827" t="s">
        <v>48</v>
      </c>
      <c r="I1644" s="515" t="s">
        <v>2167</v>
      </c>
    </row>
    <row r="1645" spans="1:9" x14ac:dyDescent="0.2">
      <c r="A1645" s="86" t="s">
        <v>6388</v>
      </c>
      <c r="B1645" s="541" t="s">
        <v>454</v>
      </c>
      <c r="C1645" s="546" t="s">
        <v>32</v>
      </c>
      <c r="D1645" s="546" t="s">
        <v>140</v>
      </c>
      <c r="E1645" s="546" t="s">
        <v>185</v>
      </c>
      <c r="F1645" s="542" t="s">
        <v>7611</v>
      </c>
      <c r="G1645" s="616" t="s">
        <v>524</v>
      </c>
      <c r="I1645" s="515" t="s">
        <v>2168</v>
      </c>
    </row>
    <row r="1646" spans="1:9" x14ac:dyDescent="0.2">
      <c r="A1646" s="86" t="s">
        <v>6388</v>
      </c>
      <c r="B1646" s="763" t="s">
        <v>454</v>
      </c>
      <c r="C1646" s="86" t="s">
        <v>32</v>
      </c>
      <c r="D1646" s="86" t="s">
        <v>140</v>
      </c>
      <c r="E1646" s="86" t="s">
        <v>527</v>
      </c>
      <c r="F1646" s="282" t="s">
        <v>7611</v>
      </c>
      <c r="G1646" s="46" t="s">
        <v>524</v>
      </c>
      <c r="I1646" s="515" t="s">
        <v>2169</v>
      </c>
    </row>
    <row r="1647" spans="1:9" x14ac:dyDescent="0.2">
      <c r="A1647" s="86" t="s">
        <v>6388</v>
      </c>
      <c r="B1647" s="763" t="s">
        <v>454</v>
      </c>
      <c r="C1647" s="86" t="s">
        <v>32</v>
      </c>
      <c r="D1647" s="86" t="s">
        <v>140</v>
      </c>
      <c r="E1647" s="86" t="s">
        <v>528</v>
      </c>
      <c r="F1647" s="282" t="s">
        <v>7611</v>
      </c>
      <c r="G1647" s="46" t="s">
        <v>524</v>
      </c>
      <c r="I1647" s="515" t="s">
        <v>2170</v>
      </c>
    </row>
    <row r="1648" spans="1:9" x14ac:dyDescent="0.2">
      <c r="A1648" s="86" t="s">
        <v>6388</v>
      </c>
      <c r="B1648" s="763" t="s">
        <v>454</v>
      </c>
      <c r="C1648" s="86" t="s">
        <v>32</v>
      </c>
      <c r="D1648" s="86" t="s">
        <v>140</v>
      </c>
      <c r="E1648" s="86" t="s">
        <v>529</v>
      </c>
      <c r="F1648" s="282" t="s">
        <v>7611</v>
      </c>
      <c r="G1648" s="46" t="s">
        <v>524</v>
      </c>
      <c r="I1648" s="515" t="s">
        <v>2171</v>
      </c>
    </row>
    <row r="1649" spans="1:9" x14ac:dyDescent="0.2">
      <c r="A1649" s="86" t="s">
        <v>6388</v>
      </c>
      <c r="B1649" s="763" t="s">
        <v>454</v>
      </c>
      <c r="C1649" s="86" t="s">
        <v>32</v>
      </c>
      <c r="D1649" s="86" t="s">
        <v>140</v>
      </c>
      <c r="E1649" s="86" t="s">
        <v>530</v>
      </c>
      <c r="F1649" s="282" t="s">
        <v>7611</v>
      </c>
      <c r="G1649" s="46" t="s">
        <v>524</v>
      </c>
      <c r="I1649" s="515" t="s">
        <v>2172</v>
      </c>
    </row>
    <row r="1650" spans="1:9" x14ac:dyDescent="0.2">
      <c r="A1650" s="86" t="s">
        <v>6388</v>
      </c>
      <c r="B1650" s="763" t="s">
        <v>454</v>
      </c>
      <c r="C1650" s="86" t="s">
        <v>32</v>
      </c>
      <c r="D1650" s="86" t="s">
        <v>140</v>
      </c>
      <c r="E1650" s="86" t="s">
        <v>531</v>
      </c>
      <c r="F1650" s="282" t="s">
        <v>7611</v>
      </c>
      <c r="G1650" s="46" t="s">
        <v>524</v>
      </c>
      <c r="I1650" s="515" t="s">
        <v>2173</v>
      </c>
    </row>
    <row r="1651" spans="1:9" x14ac:dyDescent="0.2">
      <c r="A1651" s="86" t="s">
        <v>6388</v>
      </c>
      <c r="B1651" s="763" t="s">
        <v>454</v>
      </c>
      <c r="C1651" s="86" t="s">
        <v>32</v>
      </c>
      <c r="D1651" s="86" t="s">
        <v>140</v>
      </c>
      <c r="E1651" s="86" t="s">
        <v>532</v>
      </c>
      <c r="F1651" s="282" t="s">
        <v>7611</v>
      </c>
      <c r="G1651" s="46" t="s">
        <v>524</v>
      </c>
      <c r="I1651" s="515" t="s">
        <v>2174</v>
      </c>
    </row>
    <row r="1652" spans="1:9" x14ac:dyDescent="0.2">
      <c r="A1652" s="86" t="s">
        <v>6388</v>
      </c>
      <c r="B1652" s="763" t="s">
        <v>454</v>
      </c>
      <c r="C1652" s="86" t="s">
        <v>32</v>
      </c>
      <c r="D1652" s="86" t="s">
        <v>140</v>
      </c>
      <c r="E1652" s="86" t="s">
        <v>533</v>
      </c>
      <c r="F1652" s="282" t="s">
        <v>7611</v>
      </c>
      <c r="G1652" s="46" t="s">
        <v>524</v>
      </c>
      <c r="I1652" s="515" t="s">
        <v>2175</v>
      </c>
    </row>
    <row r="1653" spans="1:9" x14ac:dyDescent="0.2">
      <c r="A1653" s="86" t="s">
        <v>6388</v>
      </c>
      <c r="B1653" s="763" t="s">
        <v>454</v>
      </c>
      <c r="C1653" s="86" t="s">
        <v>32</v>
      </c>
      <c r="D1653" s="86" t="s">
        <v>140</v>
      </c>
      <c r="E1653" s="86" t="s">
        <v>534</v>
      </c>
      <c r="F1653" s="282" t="s">
        <v>7611</v>
      </c>
      <c r="G1653" s="46" t="s">
        <v>524</v>
      </c>
      <c r="I1653" s="515" t="s">
        <v>2176</v>
      </c>
    </row>
    <row r="1654" spans="1:9" x14ac:dyDescent="0.2">
      <c r="A1654" s="86" t="s">
        <v>6388</v>
      </c>
      <c r="B1654" s="763" t="s">
        <v>454</v>
      </c>
      <c r="C1654" s="86" t="s">
        <v>32</v>
      </c>
      <c r="D1654" s="86" t="s">
        <v>140</v>
      </c>
      <c r="E1654" s="86" t="s">
        <v>535</v>
      </c>
      <c r="F1654" s="282" t="s">
        <v>7611</v>
      </c>
      <c r="G1654" s="46" t="s">
        <v>524</v>
      </c>
      <c r="I1654" s="515" t="s">
        <v>2177</v>
      </c>
    </row>
    <row r="1655" spans="1:9" x14ac:dyDescent="0.2">
      <c r="A1655" s="86" t="s">
        <v>6388</v>
      </c>
      <c r="B1655" s="763" t="s">
        <v>454</v>
      </c>
      <c r="C1655" s="86" t="s">
        <v>32</v>
      </c>
      <c r="D1655" s="86" t="s">
        <v>140</v>
      </c>
      <c r="E1655" s="86" t="s">
        <v>536</v>
      </c>
      <c r="F1655" s="282" t="s">
        <v>7611</v>
      </c>
      <c r="G1655" s="46" t="s">
        <v>524</v>
      </c>
      <c r="I1655" s="515" t="s">
        <v>2178</v>
      </c>
    </row>
    <row r="1656" spans="1:9" x14ac:dyDescent="0.2">
      <c r="A1656" s="86" t="s">
        <v>6388</v>
      </c>
      <c r="B1656" s="763" t="s">
        <v>454</v>
      </c>
      <c r="C1656" s="86" t="s">
        <v>32</v>
      </c>
      <c r="D1656" s="86" t="s">
        <v>140</v>
      </c>
      <c r="E1656" s="86" t="s">
        <v>537</v>
      </c>
      <c r="F1656" s="282" t="s">
        <v>7611</v>
      </c>
      <c r="G1656" s="46" t="s">
        <v>524</v>
      </c>
      <c r="I1656" s="515" t="s">
        <v>2179</v>
      </c>
    </row>
    <row r="1657" spans="1:9" x14ac:dyDescent="0.2">
      <c r="A1657" s="86" t="s">
        <v>6388</v>
      </c>
      <c r="B1657" s="763" t="s">
        <v>454</v>
      </c>
      <c r="C1657" s="86" t="s">
        <v>32</v>
      </c>
      <c r="D1657" s="86" t="s">
        <v>140</v>
      </c>
      <c r="E1657" s="86" t="s">
        <v>538</v>
      </c>
      <c r="F1657" s="282" t="s">
        <v>7611</v>
      </c>
      <c r="G1657" s="46" t="s">
        <v>524</v>
      </c>
      <c r="I1657" s="515" t="s">
        <v>2180</v>
      </c>
    </row>
    <row r="1658" spans="1:9" x14ac:dyDescent="0.2">
      <c r="A1658" s="86" t="s">
        <v>6388</v>
      </c>
      <c r="B1658" s="763" t="s">
        <v>454</v>
      </c>
      <c r="C1658" s="86" t="s">
        <v>32</v>
      </c>
      <c r="D1658" s="86" t="s">
        <v>140</v>
      </c>
      <c r="E1658" s="86" t="s">
        <v>539</v>
      </c>
      <c r="F1658" s="282" t="s">
        <v>7611</v>
      </c>
      <c r="G1658" s="46" t="s">
        <v>524</v>
      </c>
      <c r="I1658" s="515" t="s">
        <v>2181</v>
      </c>
    </row>
    <row r="1659" spans="1:9" x14ac:dyDescent="0.2">
      <c r="A1659" s="86" t="s">
        <v>6388</v>
      </c>
      <c r="B1659" s="763" t="s">
        <v>454</v>
      </c>
      <c r="C1659" s="86" t="s">
        <v>32</v>
      </c>
      <c r="D1659" s="86" t="s">
        <v>140</v>
      </c>
      <c r="E1659" s="86" t="s">
        <v>540</v>
      </c>
      <c r="F1659" s="282" t="s">
        <v>7611</v>
      </c>
      <c r="G1659" s="46" t="s">
        <v>524</v>
      </c>
      <c r="I1659" s="515" t="s">
        <v>2182</v>
      </c>
    </row>
    <row r="1660" spans="1:9" x14ac:dyDescent="0.2">
      <c r="A1660" s="86" t="s">
        <v>6388</v>
      </c>
      <c r="B1660" s="763" t="s">
        <v>454</v>
      </c>
      <c r="C1660" s="86" t="s">
        <v>32</v>
      </c>
      <c r="D1660" s="86" t="s">
        <v>140</v>
      </c>
      <c r="E1660" s="86" t="s">
        <v>541</v>
      </c>
      <c r="F1660" s="282" t="s">
        <v>7611</v>
      </c>
      <c r="G1660" s="46" t="s">
        <v>524</v>
      </c>
      <c r="I1660" s="515" t="s">
        <v>2183</v>
      </c>
    </row>
    <row r="1661" spans="1:9" x14ac:dyDescent="0.2">
      <c r="A1661" s="86" t="s">
        <v>6388</v>
      </c>
      <c r="B1661" s="763" t="s">
        <v>454</v>
      </c>
      <c r="C1661" s="86" t="s">
        <v>32</v>
      </c>
      <c r="D1661" s="86" t="s">
        <v>140</v>
      </c>
      <c r="E1661" s="86" t="s">
        <v>542</v>
      </c>
      <c r="F1661" s="282" t="s">
        <v>7611</v>
      </c>
      <c r="G1661" s="46" t="s">
        <v>524</v>
      </c>
      <c r="I1661" s="515" t="s">
        <v>2184</v>
      </c>
    </row>
    <row r="1662" spans="1:9" x14ac:dyDescent="0.2">
      <c r="A1662" s="86" t="s">
        <v>6388</v>
      </c>
      <c r="B1662" s="763" t="s">
        <v>454</v>
      </c>
      <c r="C1662" s="86" t="s">
        <v>32</v>
      </c>
      <c r="D1662" s="86" t="s">
        <v>140</v>
      </c>
      <c r="E1662" s="86" t="s">
        <v>543</v>
      </c>
      <c r="F1662" s="282" t="s">
        <v>7611</v>
      </c>
      <c r="G1662" s="46" t="s">
        <v>524</v>
      </c>
      <c r="I1662" s="515" t="s">
        <v>2185</v>
      </c>
    </row>
    <row r="1663" spans="1:9" x14ac:dyDescent="0.2">
      <c r="A1663" s="86" t="s">
        <v>6388</v>
      </c>
      <c r="B1663" s="763" t="s">
        <v>454</v>
      </c>
      <c r="C1663" s="86" t="s">
        <v>32</v>
      </c>
      <c r="D1663" s="86" t="s">
        <v>140</v>
      </c>
      <c r="E1663" s="86" t="s">
        <v>544</v>
      </c>
      <c r="F1663" s="282" t="s">
        <v>7611</v>
      </c>
      <c r="G1663" s="46" t="s">
        <v>524</v>
      </c>
      <c r="I1663" s="515" t="s">
        <v>2186</v>
      </c>
    </row>
    <row r="1664" spans="1:9" x14ac:dyDescent="0.2">
      <c r="A1664" s="86" t="s">
        <v>6388</v>
      </c>
      <c r="B1664" s="763" t="s">
        <v>454</v>
      </c>
      <c r="C1664" s="86" t="s">
        <v>32</v>
      </c>
      <c r="D1664" s="86" t="s">
        <v>140</v>
      </c>
      <c r="E1664" s="86" t="s">
        <v>545</v>
      </c>
      <c r="F1664" s="282" t="s">
        <v>7611</v>
      </c>
      <c r="G1664" s="46" t="s">
        <v>524</v>
      </c>
      <c r="I1664" s="515" t="s">
        <v>2187</v>
      </c>
    </row>
    <row r="1665" spans="1:9" x14ac:dyDescent="0.2">
      <c r="A1665" s="86" t="s">
        <v>6388</v>
      </c>
      <c r="B1665" s="763" t="s">
        <v>454</v>
      </c>
      <c r="C1665" s="86" t="s">
        <v>32</v>
      </c>
      <c r="D1665" s="86" t="s">
        <v>140</v>
      </c>
      <c r="E1665" s="86" t="s">
        <v>546</v>
      </c>
      <c r="F1665" s="282" t="s">
        <v>7611</v>
      </c>
      <c r="G1665" s="46" t="s">
        <v>524</v>
      </c>
      <c r="I1665" s="515" t="s">
        <v>2188</v>
      </c>
    </row>
    <row r="1666" spans="1:9" x14ac:dyDescent="0.2">
      <c r="A1666" s="86" t="s">
        <v>6388</v>
      </c>
      <c r="B1666" s="763" t="s">
        <v>454</v>
      </c>
      <c r="C1666" s="86" t="s">
        <v>32</v>
      </c>
      <c r="D1666" s="86" t="s">
        <v>140</v>
      </c>
      <c r="E1666" s="86" t="s">
        <v>547</v>
      </c>
      <c r="F1666" s="282" t="s">
        <v>7611</v>
      </c>
      <c r="G1666" s="46" t="s">
        <v>524</v>
      </c>
      <c r="I1666" s="515" t="s">
        <v>2189</v>
      </c>
    </row>
    <row r="1667" spans="1:9" x14ac:dyDescent="0.2">
      <c r="A1667" s="86" t="s">
        <v>6388</v>
      </c>
      <c r="B1667" s="763" t="s">
        <v>454</v>
      </c>
      <c r="C1667" s="86" t="s">
        <v>32</v>
      </c>
      <c r="D1667" s="86" t="s">
        <v>140</v>
      </c>
      <c r="E1667" s="86" t="s">
        <v>548</v>
      </c>
      <c r="F1667" s="282" t="s">
        <v>7611</v>
      </c>
      <c r="G1667" s="46" t="s">
        <v>524</v>
      </c>
      <c r="I1667" s="515" t="s">
        <v>2190</v>
      </c>
    </row>
    <row r="1668" spans="1:9" x14ac:dyDescent="0.2">
      <c r="A1668" s="86" t="s">
        <v>6388</v>
      </c>
      <c r="B1668" s="763" t="s">
        <v>454</v>
      </c>
      <c r="C1668" s="86" t="s">
        <v>32</v>
      </c>
      <c r="D1668" s="86" t="s">
        <v>140</v>
      </c>
      <c r="E1668" s="86" t="s">
        <v>549</v>
      </c>
      <c r="F1668" s="282" t="s">
        <v>7611</v>
      </c>
      <c r="G1668" s="46" t="s">
        <v>524</v>
      </c>
      <c r="I1668" s="515" t="s">
        <v>2191</v>
      </c>
    </row>
    <row r="1669" spans="1:9" x14ac:dyDescent="0.2">
      <c r="A1669" s="86" t="s">
        <v>6388</v>
      </c>
      <c r="B1669" s="763" t="s">
        <v>454</v>
      </c>
      <c r="C1669" s="86" t="s">
        <v>32</v>
      </c>
      <c r="D1669" s="86" t="s">
        <v>140</v>
      </c>
      <c r="E1669" s="86" t="s">
        <v>550</v>
      </c>
      <c r="F1669" s="282" t="s">
        <v>7611</v>
      </c>
      <c r="G1669" s="46" t="s">
        <v>524</v>
      </c>
      <c r="I1669" s="515" t="s">
        <v>2192</v>
      </c>
    </row>
    <row r="1670" spans="1:9" x14ac:dyDescent="0.2">
      <c r="A1670" s="86" t="s">
        <v>6388</v>
      </c>
      <c r="B1670" s="763" t="s">
        <v>454</v>
      </c>
      <c r="C1670" s="86" t="s">
        <v>32</v>
      </c>
      <c r="D1670" s="86" t="s">
        <v>140</v>
      </c>
      <c r="E1670" s="86" t="s">
        <v>551</v>
      </c>
      <c r="F1670" s="282" t="s">
        <v>7611</v>
      </c>
      <c r="G1670" s="46" t="s">
        <v>524</v>
      </c>
      <c r="I1670" s="515" t="s">
        <v>2193</v>
      </c>
    </row>
    <row r="1671" spans="1:9" x14ac:dyDescent="0.2">
      <c r="A1671" s="86" t="s">
        <v>6388</v>
      </c>
      <c r="B1671" s="763" t="s">
        <v>454</v>
      </c>
      <c r="C1671" s="86" t="s">
        <v>32</v>
      </c>
      <c r="D1671" s="86" t="s">
        <v>140</v>
      </c>
      <c r="E1671" s="86" t="s">
        <v>552</v>
      </c>
      <c r="F1671" s="282" t="s">
        <v>7611</v>
      </c>
      <c r="G1671" s="46" t="s">
        <v>524</v>
      </c>
      <c r="I1671" s="515" t="s">
        <v>2194</v>
      </c>
    </row>
    <row r="1672" spans="1:9" x14ac:dyDescent="0.2">
      <c r="A1672" s="86" t="s">
        <v>6388</v>
      </c>
      <c r="B1672" s="763" t="s">
        <v>454</v>
      </c>
      <c r="C1672" s="86" t="s">
        <v>32</v>
      </c>
      <c r="D1672" s="86" t="s">
        <v>140</v>
      </c>
      <c r="E1672" s="86" t="s">
        <v>553</v>
      </c>
      <c r="F1672" s="282" t="s">
        <v>7611</v>
      </c>
      <c r="G1672" s="46" t="s">
        <v>524</v>
      </c>
      <c r="I1672" s="515" t="s">
        <v>2195</v>
      </c>
    </row>
    <row r="1673" spans="1:9" x14ac:dyDescent="0.2">
      <c r="A1673" s="86" t="s">
        <v>6388</v>
      </c>
      <c r="B1673" s="763" t="s">
        <v>454</v>
      </c>
      <c r="C1673" s="86" t="s">
        <v>32</v>
      </c>
      <c r="D1673" s="86" t="s">
        <v>140</v>
      </c>
      <c r="E1673" s="86" t="s">
        <v>554</v>
      </c>
      <c r="F1673" s="282" t="s">
        <v>7611</v>
      </c>
      <c r="G1673" s="46" t="s">
        <v>524</v>
      </c>
      <c r="I1673" s="515" t="s">
        <v>2196</v>
      </c>
    </row>
    <row r="1674" spans="1:9" x14ac:dyDescent="0.2">
      <c r="A1674" s="86" t="s">
        <v>6388</v>
      </c>
      <c r="B1674" s="763" t="s">
        <v>454</v>
      </c>
      <c r="C1674" s="86" t="s">
        <v>32</v>
      </c>
      <c r="D1674" s="86" t="s">
        <v>140</v>
      </c>
      <c r="E1674" s="86" t="s">
        <v>555</v>
      </c>
      <c r="F1674" s="282" t="s">
        <v>7611</v>
      </c>
      <c r="G1674" s="46" t="s">
        <v>524</v>
      </c>
      <c r="I1674" s="515" t="s">
        <v>2197</v>
      </c>
    </row>
    <row r="1675" spans="1:9" x14ac:dyDescent="0.2">
      <c r="A1675" s="86" t="s">
        <v>6388</v>
      </c>
      <c r="B1675" s="763" t="s">
        <v>454</v>
      </c>
      <c r="C1675" s="86" t="s">
        <v>32</v>
      </c>
      <c r="D1675" s="86" t="s">
        <v>140</v>
      </c>
      <c r="E1675" s="86" t="s">
        <v>556</v>
      </c>
      <c r="F1675" s="282" t="s">
        <v>7611</v>
      </c>
      <c r="G1675" s="46" t="s">
        <v>524</v>
      </c>
      <c r="I1675" s="515" t="s">
        <v>2198</v>
      </c>
    </row>
    <row r="1676" spans="1:9" x14ac:dyDescent="0.2">
      <c r="A1676" s="86" t="s">
        <v>6388</v>
      </c>
      <c r="B1676" s="763" t="s">
        <v>454</v>
      </c>
      <c r="C1676" s="86" t="s">
        <v>32</v>
      </c>
      <c r="D1676" s="86" t="s">
        <v>140</v>
      </c>
      <c r="E1676" s="86" t="s">
        <v>557</v>
      </c>
      <c r="F1676" s="282" t="s">
        <v>7611</v>
      </c>
      <c r="G1676" s="46" t="s">
        <v>524</v>
      </c>
      <c r="I1676" s="515" t="s">
        <v>2199</v>
      </c>
    </row>
    <row r="1677" spans="1:9" x14ac:dyDescent="0.2">
      <c r="A1677" s="86" t="s">
        <v>6388</v>
      </c>
      <c r="B1677" s="763" t="s">
        <v>454</v>
      </c>
      <c r="C1677" s="86" t="s">
        <v>32</v>
      </c>
      <c r="D1677" s="86" t="s">
        <v>140</v>
      </c>
      <c r="E1677" s="86" t="s">
        <v>558</v>
      </c>
      <c r="F1677" s="282" t="s">
        <v>7611</v>
      </c>
      <c r="G1677" s="46" t="s">
        <v>524</v>
      </c>
      <c r="I1677" s="515" t="s">
        <v>2200</v>
      </c>
    </row>
    <row r="1678" spans="1:9" x14ac:dyDescent="0.2">
      <c r="A1678" s="86" t="s">
        <v>6388</v>
      </c>
      <c r="B1678" s="763" t="s">
        <v>454</v>
      </c>
      <c r="C1678" s="86" t="s">
        <v>32</v>
      </c>
      <c r="D1678" s="86" t="s">
        <v>140</v>
      </c>
      <c r="E1678" s="86" t="s">
        <v>559</v>
      </c>
      <c r="F1678" s="282" t="s">
        <v>7611</v>
      </c>
      <c r="G1678" s="46" t="s">
        <v>524</v>
      </c>
      <c r="I1678" s="515" t="s">
        <v>2201</v>
      </c>
    </row>
    <row r="1679" spans="1:9" x14ac:dyDescent="0.2">
      <c r="A1679" s="86" t="s">
        <v>6388</v>
      </c>
      <c r="B1679" s="763" t="s">
        <v>454</v>
      </c>
      <c r="C1679" s="86" t="s">
        <v>32</v>
      </c>
      <c r="D1679" s="86" t="s">
        <v>140</v>
      </c>
      <c r="E1679" s="86" t="s">
        <v>560</v>
      </c>
      <c r="F1679" s="282" t="s">
        <v>7611</v>
      </c>
      <c r="G1679" s="46" t="s">
        <v>524</v>
      </c>
      <c r="I1679" s="515" t="s">
        <v>2202</v>
      </c>
    </row>
    <row r="1680" spans="1:9" x14ac:dyDescent="0.2">
      <c r="A1680" s="86" t="s">
        <v>6388</v>
      </c>
      <c r="B1680" s="763" t="s">
        <v>454</v>
      </c>
      <c r="C1680" s="86" t="s">
        <v>32</v>
      </c>
      <c r="D1680" s="86" t="s">
        <v>140</v>
      </c>
      <c r="E1680" s="86" t="s">
        <v>561</v>
      </c>
      <c r="F1680" s="282" t="s">
        <v>7611</v>
      </c>
      <c r="G1680" s="46" t="s">
        <v>524</v>
      </c>
      <c r="I1680" s="515" t="s">
        <v>2203</v>
      </c>
    </row>
    <row r="1681" spans="1:9" x14ac:dyDescent="0.2">
      <c r="A1681" s="86" t="s">
        <v>6388</v>
      </c>
      <c r="B1681" s="763" t="s">
        <v>454</v>
      </c>
      <c r="C1681" s="86" t="s">
        <v>32</v>
      </c>
      <c r="D1681" s="86" t="s">
        <v>140</v>
      </c>
      <c r="E1681" s="86" t="s">
        <v>562</v>
      </c>
      <c r="F1681" s="282" t="s">
        <v>7611</v>
      </c>
      <c r="G1681" s="46" t="s">
        <v>524</v>
      </c>
      <c r="I1681" s="515" t="s">
        <v>2204</v>
      </c>
    </row>
    <row r="1682" spans="1:9" x14ac:dyDescent="0.2">
      <c r="A1682" s="86" t="s">
        <v>6388</v>
      </c>
      <c r="B1682" s="763" t="s">
        <v>454</v>
      </c>
      <c r="C1682" s="86" t="s">
        <v>32</v>
      </c>
      <c r="D1682" s="86" t="s">
        <v>140</v>
      </c>
      <c r="E1682" s="86" t="s">
        <v>563</v>
      </c>
      <c r="F1682" s="282" t="s">
        <v>7611</v>
      </c>
      <c r="G1682" s="46" t="s">
        <v>524</v>
      </c>
      <c r="I1682" s="515" t="s">
        <v>2205</v>
      </c>
    </row>
    <row r="1683" spans="1:9" x14ac:dyDescent="0.2">
      <c r="A1683" s="86" t="s">
        <v>6388</v>
      </c>
      <c r="B1683" s="763" t="s">
        <v>454</v>
      </c>
      <c r="C1683" s="86" t="s">
        <v>32</v>
      </c>
      <c r="D1683" s="86" t="s">
        <v>140</v>
      </c>
      <c r="E1683" s="86" t="s">
        <v>564</v>
      </c>
      <c r="F1683" s="282" t="s">
        <v>7611</v>
      </c>
      <c r="G1683" s="46" t="s">
        <v>524</v>
      </c>
      <c r="I1683" s="515" t="s">
        <v>2206</v>
      </c>
    </row>
    <row r="1684" spans="1:9" x14ac:dyDescent="0.2">
      <c r="A1684" s="86" t="s">
        <v>6388</v>
      </c>
      <c r="B1684" s="763" t="s">
        <v>454</v>
      </c>
      <c r="C1684" s="86" t="s">
        <v>32</v>
      </c>
      <c r="D1684" s="86" t="s">
        <v>140</v>
      </c>
      <c r="E1684" s="86" t="s">
        <v>565</v>
      </c>
      <c r="F1684" s="282" t="s">
        <v>7611</v>
      </c>
      <c r="G1684" s="46" t="s">
        <v>524</v>
      </c>
      <c r="I1684" s="515" t="s">
        <v>2207</v>
      </c>
    </row>
    <row r="1685" spans="1:9" x14ac:dyDescent="0.2">
      <c r="A1685" s="86" t="s">
        <v>6388</v>
      </c>
      <c r="B1685" s="543" t="s">
        <v>454</v>
      </c>
      <c r="C1685" s="547" t="s">
        <v>32</v>
      </c>
      <c r="D1685" s="547" t="s">
        <v>140</v>
      </c>
      <c r="E1685" s="547" t="s">
        <v>566</v>
      </c>
      <c r="F1685" s="538" t="s">
        <v>7611</v>
      </c>
      <c r="G1685" s="47" t="s">
        <v>524</v>
      </c>
      <c r="I1685" s="515" t="s">
        <v>2208</v>
      </c>
    </row>
    <row r="1686" spans="1:9" x14ac:dyDescent="0.2">
      <c r="A1686" s="86" t="s">
        <v>6388</v>
      </c>
      <c r="B1686" s="541" t="s">
        <v>454</v>
      </c>
      <c r="C1686" s="546" t="s">
        <v>32</v>
      </c>
      <c r="D1686" s="546" t="s">
        <v>140</v>
      </c>
      <c r="E1686" s="546" t="s">
        <v>185</v>
      </c>
      <c r="F1686" s="542" t="s">
        <v>15</v>
      </c>
      <c r="G1686" s="616" t="s">
        <v>524</v>
      </c>
      <c r="I1686" s="515" t="s">
        <v>2209</v>
      </c>
    </row>
    <row r="1687" spans="1:9" x14ac:dyDescent="0.2">
      <c r="A1687" s="86" t="s">
        <v>6388</v>
      </c>
      <c r="B1687" s="763" t="s">
        <v>454</v>
      </c>
      <c r="C1687" s="86" t="s">
        <v>32</v>
      </c>
      <c r="D1687" s="86" t="s">
        <v>140</v>
      </c>
      <c r="E1687" s="86" t="s">
        <v>527</v>
      </c>
      <c r="F1687" s="282" t="s">
        <v>15</v>
      </c>
      <c r="G1687" s="46" t="s">
        <v>524</v>
      </c>
      <c r="I1687" s="515" t="s">
        <v>2210</v>
      </c>
    </row>
    <row r="1688" spans="1:9" x14ac:dyDescent="0.2">
      <c r="A1688" s="86" t="s">
        <v>6388</v>
      </c>
      <c r="B1688" s="763" t="s">
        <v>454</v>
      </c>
      <c r="C1688" s="86" t="s">
        <v>32</v>
      </c>
      <c r="D1688" s="86" t="s">
        <v>140</v>
      </c>
      <c r="E1688" s="86" t="s">
        <v>528</v>
      </c>
      <c r="F1688" s="282" t="s">
        <v>15</v>
      </c>
      <c r="G1688" s="46" t="s">
        <v>524</v>
      </c>
      <c r="I1688" s="515" t="s">
        <v>2211</v>
      </c>
    </row>
    <row r="1689" spans="1:9" x14ac:dyDescent="0.2">
      <c r="A1689" s="86" t="s">
        <v>6388</v>
      </c>
      <c r="B1689" s="763" t="s">
        <v>454</v>
      </c>
      <c r="C1689" s="86" t="s">
        <v>32</v>
      </c>
      <c r="D1689" s="86" t="s">
        <v>140</v>
      </c>
      <c r="E1689" s="86" t="s">
        <v>529</v>
      </c>
      <c r="F1689" s="282" t="s">
        <v>15</v>
      </c>
      <c r="G1689" s="46" t="s">
        <v>524</v>
      </c>
      <c r="I1689" s="515" t="s">
        <v>2212</v>
      </c>
    </row>
    <row r="1690" spans="1:9" x14ac:dyDescent="0.2">
      <c r="A1690" s="86" t="s">
        <v>6388</v>
      </c>
      <c r="B1690" s="763" t="s">
        <v>454</v>
      </c>
      <c r="C1690" s="86" t="s">
        <v>32</v>
      </c>
      <c r="D1690" s="86" t="s">
        <v>140</v>
      </c>
      <c r="E1690" s="86" t="s">
        <v>530</v>
      </c>
      <c r="F1690" s="282" t="s">
        <v>15</v>
      </c>
      <c r="G1690" s="46" t="s">
        <v>524</v>
      </c>
      <c r="I1690" s="515" t="s">
        <v>2213</v>
      </c>
    </row>
    <row r="1691" spans="1:9" x14ac:dyDescent="0.2">
      <c r="A1691" s="86" t="s">
        <v>6388</v>
      </c>
      <c r="B1691" s="763" t="s">
        <v>454</v>
      </c>
      <c r="C1691" s="86" t="s">
        <v>32</v>
      </c>
      <c r="D1691" s="86" t="s">
        <v>140</v>
      </c>
      <c r="E1691" s="86" t="s">
        <v>531</v>
      </c>
      <c r="F1691" s="282" t="s">
        <v>15</v>
      </c>
      <c r="G1691" s="46" t="s">
        <v>524</v>
      </c>
      <c r="I1691" s="515" t="s">
        <v>2214</v>
      </c>
    </row>
    <row r="1692" spans="1:9" x14ac:dyDescent="0.2">
      <c r="A1692" s="86" t="s">
        <v>6388</v>
      </c>
      <c r="B1692" s="763" t="s">
        <v>454</v>
      </c>
      <c r="C1692" s="86" t="s">
        <v>32</v>
      </c>
      <c r="D1692" s="86" t="s">
        <v>140</v>
      </c>
      <c r="E1692" s="86" t="s">
        <v>532</v>
      </c>
      <c r="F1692" s="282" t="s">
        <v>15</v>
      </c>
      <c r="G1692" s="46" t="s">
        <v>524</v>
      </c>
      <c r="I1692" s="515" t="s">
        <v>2215</v>
      </c>
    </row>
    <row r="1693" spans="1:9" x14ac:dyDescent="0.2">
      <c r="A1693" s="86" t="s">
        <v>6388</v>
      </c>
      <c r="B1693" s="763" t="s">
        <v>454</v>
      </c>
      <c r="C1693" s="86" t="s">
        <v>32</v>
      </c>
      <c r="D1693" s="86" t="s">
        <v>140</v>
      </c>
      <c r="E1693" s="86" t="s">
        <v>533</v>
      </c>
      <c r="F1693" s="282" t="s">
        <v>15</v>
      </c>
      <c r="G1693" s="46" t="s">
        <v>524</v>
      </c>
      <c r="I1693" s="515" t="s">
        <v>2216</v>
      </c>
    </row>
    <row r="1694" spans="1:9" x14ac:dyDescent="0.2">
      <c r="A1694" s="86" t="s">
        <v>6388</v>
      </c>
      <c r="B1694" s="763" t="s">
        <v>454</v>
      </c>
      <c r="C1694" s="86" t="s">
        <v>32</v>
      </c>
      <c r="D1694" s="86" t="s">
        <v>140</v>
      </c>
      <c r="E1694" s="86" t="s">
        <v>534</v>
      </c>
      <c r="F1694" s="282" t="s">
        <v>15</v>
      </c>
      <c r="G1694" s="46" t="s">
        <v>524</v>
      </c>
      <c r="I1694" s="515" t="s">
        <v>2217</v>
      </c>
    </row>
    <row r="1695" spans="1:9" x14ac:dyDescent="0.2">
      <c r="A1695" s="86" t="s">
        <v>6388</v>
      </c>
      <c r="B1695" s="763" t="s">
        <v>454</v>
      </c>
      <c r="C1695" s="86" t="s">
        <v>32</v>
      </c>
      <c r="D1695" s="86" t="s">
        <v>140</v>
      </c>
      <c r="E1695" s="86" t="s">
        <v>535</v>
      </c>
      <c r="F1695" s="282" t="s">
        <v>15</v>
      </c>
      <c r="G1695" s="46" t="s">
        <v>524</v>
      </c>
      <c r="I1695" s="515" t="s">
        <v>2218</v>
      </c>
    </row>
    <row r="1696" spans="1:9" x14ac:dyDescent="0.2">
      <c r="A1696" s="86" t="s">
        <v>6388</v>
      </c>
      <c r="B1696" s="763" t="s">
        <v>454</v>
      </c>
      <c r="C1696" s="86" t="s">
        <v>32</v>
      </c>
      <c r="D1696" s="86" t="s">
        <v>140</v>
      </c>
      <c r="E1696" s="86" t="s">
        <v>536</v>
      </c>
      <c r="F1696" s="282" t="s">
        <v>15</v>
      </c>
      <c r="G1696" s="46" t="s">
        <v>524</v>
      </c>
      <c r="I1696" s="515" t="s">
        <v>2219</v>
      </c>
    </row>
    <row r="1697" spans="1:9" x14ac:dyDescent="0.2">
      <c r="A1697" s="86" t="s">
        <v>6388</v>
      </c>
      <c r="B1697" s="763" t="s">
        <v>454</v>
      </c>
      <c r="C1697" s="86" t="s">
        <v>32</v>
      </c>
      <c r="D1697" s="86" t="s">
        <v>140</v>
      </c>
      <c r="E1697" s="86" t="s">
        <v>537</v>
      </c>
      <c r="F1697" s="282" t="s">
        <v>15</v>
      </c>
      <c r="G1697" s="46" t="s">
        <v>524</v>
      </c>
      <c r="I1697" s="515" t="s">
        <v>2220</v>
      </c>
    </row>
    <row r="1698" spans="1:9" x14ac:dyDescent="0.2">
      <c r="A1698" s="86" t="s">
        <v>6388</v>
      </c>
      <c r="B1698" s="763" t="s">
        <v>454</v>
      </c>
      <c r="C1698" s="86" t="s">
        <v>32</v>
      </c>
      <c r="D1698" s="86" t="s">
        <v>140</v>
      </c>
      <c r="E1698" s="86" t="s">
        <v>538</v>
      </c>
      <c r="F1698" s="282" t="s">
        <v>15</v>
      </c>
      <c r="G1698" s="46" t="s">
        <v>524</v>
      </c>
      <c r="I1698" s="515" t="s">
        <v>2221</v>
      </c>
    </row>
    <row r="1699" spans="1:9" x14ac:dyDescent="0.2">
      <c r="A1699" s="86" t="s">
        <v>6388</v>
      </c>
      <c r="B1699" s="763" t="s">
        <v>454</v>
      </c>
      <c r="C1699" s="86" t="s">
        <v>32</v>
      </c>
      <c r="D1699" s="86" t="s">
        <v>140</v>
      </c>
      <c r="E1699" s="86" t="s">
        <v>539</v>
      </c>
      <c r="F1699" s="282" t="s">
        <v>15</v>
      </c>
      <c r="G1699" s="46" t="s">
        <v>524</v>
      </c>
      <c r="I1699" s="515" t="s">
        <v>2222</v>
      </c>
    </row>
    <row r="1700" spans="1:9" x14ac:dyDescent="0.2">
      <c r="A1700" s="86" t="s">
        <v>6388</v>
      </c>
      <c r="B1700" s="763" t="s">
        <v>454</v>
      </c>
      <c r="C1700" s="86" t="s">
        <v>32</v>
      </c>
      <c r="D1700" s="86" t="s">
        <v>140</v>
      </c>
      <c r="E1700" s="86" t="s">
        <v>540</v>
      </c>
      <c r="F1700" s="282" t="s">
        <v>15</v>
      </c>
      <c r="G1700" s="46" t="s">
        <v>524</v>
      </c>
      <c r="I1700" s="515" t="s">
        <v>2223</v>
      </c>
    </row>
    <row r="1701" spans="1:9" x14ac:dyDescent="0.2">
      <c r="A1701" s="86" t="s">
        <v>6388</v>
      </c>
      <c r="B1701" s="763" t="s">
        <v>454</v>
      </c>
      <c r="C1701" s="86" t="s">
        <v>32</v>
      </c>
      <c r="D1701" s="86" t="s">
        <v>140</v>
      </c>
      <c r="E1701" s="86" t="s">
        <v>541</v>
      </c>
      <c r="F1701" s="282" t="s">
        <v>15</v>
      </c>
      <c r="G1701" s="46" t="s">
        <v>524</v>
      </c>
      <c r="I1701" s="515" t="s">
        <v>2224</v>
      </c>
    </row>
    <row r="1702" spans="1:9" x14ac:dyDescent="0.2">
      <c r="A1702" s="86" t="s">
        <v>6388</v>
      </c>
      <c r="B1702" s="763" t="s">
        <v>454</v>
      </c>
      <c r="C1702" s="86" t="s">
        <v>32</v>
      </c>
      <c r="D1702" s="86" t="s">
        <v>140</v>
      </c>
      <c r="E1702" s="86" t="s">
        <v>542</v>
      </c>
      <c r="F1702" s="282" t="s">
        <v>15</v>
      </c>
      <c r="G1702" s="46" t="s">
        <v>524</v>
      </c>
      <c r="I1702" s="515" t="s">
        <v>2225</v>
      </c>
    </row>
    <row r="1703" spans="1:9" x14ac:dyDescent="0.2">
      <c r="A1703" s="86" t="s">
        <v>6388</v>
      </c>
      <c r="B1703" s="763" t="s">
        <v>454</v>
      </c>
      <c r="C1703" s="86" t="s">
        <v>32</v>
      </c>
      <c r="D1703" s="86" t="s">
        <v>140</v>
      </c>
      <c r="E1703" s="86" t="s">
        <v>543</v>
      </c>
      <c r="F1703" s="282" t="s">
        <v>15</v>
      </c>
      <c r="G1703" s="46" t="s">
        <v>524</v>
      </c>
      <c r="I1703" s="515" t="s">
        <v>2226</v>
      </c>
    </row>
    <row r="1704" spans="1:9" x14ac:dyDescent="0.2">
      <c r="A1704" s="86" t="s">
        <v>6388</v>
      </c>
      <c r="B1704" s="763" t="s">
        <v>454</v>
      </c>
      <c r="C1704" s="86" t="s">
        <v>32</v>
      </c>
      <c r="D1704" s="86" t="s">
        <v>140</v>
      </c>
      <c r="E1704" s="86" t="s">
        <v>544</v>
      </c>
      <c r="F1704" s="282" t="s">
        <v>15</v>
      </c>
      <c r="G1704" s="46" t="s">
        <v>524</v>
      </c>
      <c r="I1704" s="515" t="s">
        <v>2227</v>
      </c>
    </row>
    <row r="1705" spans="1:9" x14ac:dyDescent="0.2">
      <c r="A1705" s="86" t="s">
        <v>6388</v>
      </c>
      <c r="B1705" s="763" t="s">
        <v>454</v>
      </c>
      <c r="C1705" s="86" t="s">
        <v>32</v>
      </c>
      <c r="D1705" s="86" t="s">
        <v>140</v>
      </c>
      <c r="E1705" s="86" t="s">
        <v>545</v>
      </c>
      <c r="F1705" s="282" t="s">
        <v>15</v>
      </c>
      <c r="G1705" s="46" t="s">
        <v>524</v>
      </c>
      <c r="I1705" s="515" t="s">
        <v>2228</v>
      </c>
    </row>
    <row r="1706" spans="1:9" x14ac:dyDescent="0.2">
      <c r="A1706" s="86" t="s">
        <v>6388</v>
      </c>
      <c r="B1706" s="763" t="s">
        <v>454</v>
      </c>
      <c r="C1706" s="86" t="s">
        <v>32</v>
      </c>
      <c r="D1706" s="86" t="s">
        <v>140</v>
      </c>
      <c r="E1706" s="86" t="s">
        <v>546</v>
      </c>
      <c r="F1706" s="282" t="s">
        <v>15</v>
      </c>
      <c r="G1706" s="46" t="s">
        <v>524</v>
      </c>
      <c r="I1706" s="515" t="s">
        <v>2229</v>
      </c>
    </row>
    <row r="1707" spans="1:9" x14ac:dyDescent="0.2">
      <c r="A1707" s="86" t="s">
        <v>6388</v>
      </c>
      <c r="B1707" s="763" t="s">
        <v>454</v>
      </c>
      <c r="C1707" s="86" t="s">
        <v>32</v>
      </c>
      <c r="D1707" s="86" t="s">
        <v>140</v>
      </c>
      <c r="E1707" s="86" t="s">
        <v>547</v>
      </c>
      <c r="F1707" s="282" t="s">
        <v>15</v>
      </c>
      <c r="G1707" s="46" t="s">
        <v>524</v>
      </c>
      <c r="I1707" s="515" t="s">
        <v>2230</v>
      </c>
    </row>
    <row r="1708" spans="1:9" x14ac:dyDescent="0.2">
      <c r="A1708" s="86" t="s">
        <v>6388</v>
      </c>
      <c r="B1708" s="763" t="s">
        <v>454</v>
      </c>
      <c r="C1708" s="86" t="s">
        <v>32</v>
      </c>
      <c r="D1708" s="86" t="s">
        <v>140</v>
      </c>
      <c r="E1708" s="86" t="s">
        <v>548</v>
      </c>
      <c r="F1708" s="282" t="s">
        <v>15</v>
      </c>
      <c r="G1708" s="46" t="s">
        <v>524</v>
      </c>
      <c r="I1708" s="515" t="s">
        <v>2231</v>
      </c>
    </row>
    <row r="1709" spans="1:9" x14ac:dyDescent="0.2">
      <c r="A1709" s="86" t="s">
        <v>6388</v>
      </c>
      <c r="B1709" s="763" t="s">
        <v>454</v>
      </c>
      <c r="C1709" s="86" t="s">
        <v>32</v>
      </c>
      <c r="D1709" s="86" t="s">
        <v>140</v>
      </c>
      <c r="E1709" s="86" t="s">
        <v>549</v>
      </c>
      <c r="F1709" s="282" t="s">
        <v>15</v>
      </c>
      <c r="G1709" s="46" t="s">
        <v>524</v>
      </c>
      <c r="I1709" s="515" t="s">
        <v>2232</v>
      </c>
    </row>
    <row r="1710" spans="1:9" x14ac:dyDescent="0.2">
      <c r="A1710" s="86" t="s">
        <v>6388</v>
      </c>
      <c r="B1710" s="763" t="s">
        <v>454</v>
      </c>
      <c r="C1710" s="86" t="s">
        <v>32</v>
      </c>
      <c r="D1710" s="86" t="s">
        <v>140</v>
      </c>
      <c r="E1710" s="86" t="s">
        <v>550</v>
      </c>
      <c r="F1710" s="282" t="s">
        <v>15</v>
      </c>
      <c r="G1710" s="46" t="s">
        <v>524</v>
      </c>
      <c r="I1710" s="515" t="s">
        <v>2233</v>
      </c>
    </row>
    <row r="1711" spans="1:9" x14ac:dyDescent="0.2">
      <c r="A1711" s="86" t="s">
        <v>6388</v>
      </c>
      <c r="B1711" s="763" t="s">
        <v>454</v>
      </c>
      <c r="C1711" s="86" t="s">
        <v>32</v>
      </c>
      <c r="D1711" s="86" t="s">
        <v>140</v>
      </c>
      <c r="E1711" s="86" t="s">
        <v>551</v>
      </c>
      <c r="F1711" s="282" t="s">
        <v>15</v>
      </c>
      <c r="G1711" s="46" t="s">
        <v>524</v>
      </c>
      <c r="I1711" s="515" t="s">
        <v>2234</v>
      </c>
    </row>
    <row r="1712" spans="1:9" x14ac:dyDescent="0.2">
      <c r="A1712" s="86" t="s">
        <v>6388</v>
      </c>
      <c r="B1712" s="763" t="s">
        <v>454</v>
      </c>
      <c r="C1712" s="86" t="s">
        <v>32</v>
      </c>
      <c r="D1712" s="86" t="s">
        <v>140</v>
      </c>
      <c r="E1712" s="86" t="s">
        <v>552</v>
      </c>
      <c r="F1712" s="282" t="s">
        <v>15</v>
      </c>
      <c r="G1712" s="46" t="s">
        <v>524</v>
      </c>
      <c r="I1712" s="515" t="s">
        <v>2235</v>
      </c>
    </row>
    <row r="1713" spans="1:9" x14ac:dyDescent="0.2">
      <c r="A1713" s="86" t="s">
        <v>6388</v>
      </c>
      <c r="B1713" s="763" t="s">
        <v>454</v>
      </c>
      <c r="C1713" s="86" t="s">
        <v>32</v>
      </c>
      <c r="D1713" s="86" t="s">
        <v>140</v>
      </c>
      <c r="E1713" s="86" t="s">
        <v>553</v>
      </c>
      <c r="F1713" s="282" t="s">
        <v>15</v>
      </c>
      <c r="G1713" s="46" t="s">
        <v>524</v>
      </c>
      <c r="I1713" s="515" t="s">
        <v>2236</v>
      </c>
    </row>
    <row r="1714" spans="1:9" x14ac:dyDescent="0.2">
      <c r="A1714" s="86" t="s">
        <v>6388</v>
      </c>
      <c r="B1714" s="763" t="s">
        <v>454</v>
      </c>
      <c r="C1714" s="86" t="s">
        <v>32</v>
      </c>
      <c r="D1714" s="86" t="s">
        <v>140</v>
      </c>
      <c r="E1714" s="86" t="s">
        <v>554</v>
      </c>
      <c r="F1714" s="282" t="s">
        <v>15</v>
      </c>
      <c r="G1714" s="46" t="s">
        <v>524</v>
      </c>
      <c r="I1714" s="515" t="s">
        <v>2237</v>
      </c>
    </row>
    <row r="1715" spans="1:9" x14ac:dyDescent="0.2">
      <c r="A1715" s="86" t="s">
        <v>6388</v>
      </c>
      <c r="B1715" s="763" t="s">
        <v>454</v>
      </c>
      <c r="C1715" s="86" t="s">
        <v>32</v>
      </c>
      <c r="D1715" s="86" t="s">
        <v>140</v>
      </c>
      <c r="E1715" s="86" t="s">
        <v>555</v>
      </c>
      <c r="F1715" s="282" t="s">
        <v>15</v>
      </c>
      <c r="G1715" s="46" t="s">
        <v>524</v>
      </c>
      <c r="I1715" s="515" t="s">
        <v>2238</v>
      </c>
    </row>
    <row r="1716" spans="1:9" x14ac:dyDescent="0.2">
      <c r="A1716" s="86" t="s">
        <v>6388</v>
      </c>
      <c r="B1716" s="763" t="s">
        <v>454</v>
      </c>
      <c r="C1716" s="86" t="s">
        <v>32</v>
      </c>
      <c r="D1716" s="86" t="s">
        <v>140</v>
      </c>
      <c r="E1716" s="86" t="s">
        <v>556</v>
      </c>
      <c r="F1716" s="282" t="s">
        <v>15</v>
      </c>
      <c r="G1716" s="46" t="s">
        <v>524</v>
      </c>
      <c r="I1716" s="515" t="s">
        <v>2239</v>
      </c>
    </row>
    <row r="1717" spans="1:9" x14ac:dyDescent="0.2">
      <c r="A1717" s="86" t="s">
        <v>6388</v>
      </c>
      <c r="B1717" s="763" t="s">
        <v>454</v>
      </c>
      <c r="C1717" s="86" t="s">
        <v>32</v>
      </c>
      <c r="D1717" s="86" t="s">
        <v>140</v>
      </c>
      <c r="E1717" s="86" t="s">
        <v>557</v>
      </c>
      <c r="F1717" s="282" t="s">
        <v>15</v>
      </c>
      <c r="G1717" s="46" t="s">
        <v>524</v>
      </c>
      <c r="I1717" s="515" t="s">
        <v>2240</v>
      </c>
    </row>
    <row r="1718" spans="1:9" x14ac:dyDescent="0.2">
      <c r="A1718" s="86" t="s">
        <v>6388</v>
      </c>
      <c r="B1718" s="763" t="s">
        <v>454</v>
      </c>
      <c r="C1718" s="86" t="s">
        <v>32</v>
      </c>
      <c r="D1718" s="86" t="s">
        <v>140</v>
      </c>
      <c r="E1718" s="86" t="s">
        <v>558</v>
      </c>
      <c r="F1718" s="282" t="s">
        <v>15</v>
      </c>
      <c r="G1718" s="46" t="s">
        <v>524</v>
      </c>
      <c r="I1718" s="515" t="s">
        <v>2241</v>
      </c>
    </row>
    <row r="1719" spans="1:9" x14ac:dyDescent="0.2">
      <c r="A1719" s="86" t="s">
        <v>6388</v>
      </c>
      <c r="B1719" s="763" t="s">
        <v>454</v>
      </c>
      <c r="C1719" s="86" t="s">
        <v>32</v>
      </c>
      <c r="D1719" s="86" t="s">
        <v>140</v>
      </c>
      <c r="E1719" s="86" t="s">
        <v>559</v>
      </c>
      <c r="F1719" s="282" t="s">
        <v>15</v>
      </c>
      <c r="G1719" s="46" t="s">
        <v>524</v>
      </c>
      <c r="I1719" s="515" t="s">
        <v>2242</v>
      </c>
    </row>
    <row r="1720" spans="1:9" x14ac:dyDescent="0.2">
      <c r="A1720" s="86" t="s">
        <v>6388</v>
      </c>
      <c r="B1720" s="763" t="s">
        <v>454</v>
      </c>
      <c r="C1720" s="86" t="s">
        <v>32</v>
      </c>
      <c r="D1720" s="86" t="s">
        <v>140</v>
      </c>
      <c r="E1720" s="86" t="s">
        <v>560</v>
      </c>
      <c r="F1720" s="282" t="s">
        <v>15</v>
      </c>
      <c r="G1720" s="46" t="s">
        <v>524</v>
      </c>
      <c r="I1720" s="515" t="s">
        <v>2243</v>
      </c>
    </row>
    <row r="1721" spans="1:9" x14ac:dyDescent="0.2">
      <c r="A1721" s="86" t="s">
        <v>6388</v>
      </c>
      <c r="B1721" s="763" t="s">
        <v>454</v>
      </c>
      <c r="C1721" s="86" t="s">
        <v>32</v>
      </c>
      <c r="D1721" s="86" t="s">
        <v>140</v>
      </c>
      <c r="E1721" s="86" t="s">
        <v>561</v>
      </c>
      <c r="F1721" s="282" t="s">
        <v>15</v>
      </c>
      <c r="G1721" s="46" t="s">
        <v>524</v>
      </c>
      <c r="I1721" s="515" t="s">
        <v>2244</v>
      </c>
    </row>
    <row r="1722" spans="1:9" x14ac:dyDescent="0.2">
      <c r="A1722" s="86" t="s">
        <v>6388</v>
      </c>
      <c r="B1722" s="763" t="s">
        <v>454</v>
      </c>
      <c r="C1722" s="86" t="s">
        <v>32</v>
      </c>
      <c r="D1722" s="86" t="s">
        <v>140</v>
      </c>
      <c r="E1722" s="86" t="s">
        <v>562</v>
      </c>
      <c r="F1722" s="282" t="s">
        <v>15</v>
      </c>
      <c r="G1722" s="46" t="s">
        <v>524</v>
      </c>
      <c r="I1722" s="515" t="s">
        <v>2245</v>
      </c>
    </row>
    <row r="1723" spans="1:9" x14ac:dyDescent="0.2">
      <c r="A1723" s="86" t="s">
        <v>6388</v>
      </c>
      <c r="B1723" s="763" t="s">
        <v>454</v>
      </c>
      <c r="C1723" s="86" t="s">
        <v>32</v>
      </c>
      <c r="D1723" s="86" t="s">
        <v>140</v>
      </c>
      <c r="E1723" s="86" t="s">
        <v>563</v>
      </c>
      <c r="F1723" s="282" t="s">
        <v>15</v>
      </c>
      <c r="G1723" s="46" t="s">
        <v>524</v>
      </c>
      <c r="I1723" s="515" t="s">
        <v>2246</v>
      </c>
    </row>
    <row r="1724" spans="1:9" x14ac:dyDescent="0.2">
      <c r="A1724" s="86" t="s">
        <v>6388</v>
      </c>
      <c r="B1724" s="763" t="s">
        <v>454</v>
      </c>
      <c r="C1724" s="86" t="s">
        <v>32</v>
      </c>
      <c r="D1724" s="86" t="s">
        <v>140</v>
      </c>
      <c r="E1724" s="86" t="s">
        <v>564</v>
      </c>
      <c r="F1724" s="282" t="s">
        <v>15</v>
      </c>
      <c r="G1724" s="46" t="s">
        <v>524</v>
      </c>
      <c r="I1724" s="515" t="s">
        <v>2247</v>
      </c>
    </row>
    <row r="1725" spans="1:9" x14ac:dyDescent="0.2">
      <c r="A1725" s="86" t="s">
        <v>6388</v>
      </c>
      <c r="B1725" s="763" t="s">
        <v>454</v>
      </c>
      <c r="C1725" s="86" t="s">
        <v>32</v>
      </c>
      <c r="D1725" s="86" t="s">
        <v>140</v>
      </c>
      <c r="E1725" s="86" t="s">
        <v>565</v>
      </c>
      <c r="F1725" s="282" t="s">
        <v>15</v>
      </c>
      <c r="G1725" s="46" t="s">
        <v>524</v>
      </c>
      <c r="I1725" s="515" t="s">
        <v>2248</v>
      </c>
    </row>
    <row r="1726" spans="1:9" x14ac:dyDescent="0.2">
      <c r="A1726" s="86" t="s">
        <v>6388</v>
      </c>
      <c r="B1726" s="543" t="s">
        <v>454</v>
      </c>
      <c r="C1726" s="547" t="s">
        <v>32</v>
      </c>
      <c r="D1726" s="547" t="s">
        <v>140</v>
      </c>
      <c r="E1726" s="547" t="s">
        <v>566</v>
      </c>
      <c r="F1726" s="538" t="s">
        <v>15</v>
      </c>
      <c r="G1726" s="47" t="s">
        <v>524</v>
      </c>
      <c r="I1726" s="515" t="s">
        <v>2249</v>
      </c>
    </row>
    <row r="1727" spans="1:9" x14ac:dyDescent="0.2">
      <c r="A1727" s="86" t="s">
        <v>6388</v>
      </c>
      <c r="B1727" s="541" t="s">
        <v>454</v>
      </c>
      <c r="C1727" s="546" t="s">
        <v>32</v>
      </c>
      <c r="D1727" s="546" t="s">
        <v>140</v>
      </c>
      <c r="E1727" s="546" t="s">
        <v>185</v>
      </c>
      <c r="F1727" s="542" t="s">
        <v>16</v>
      </c>
      <c r="G1727" s="616" t="s">
        <v>524</v>
      </c>
      <c r="I1727" s="515" t="s">
        <v>2250</v>
      </c>
    </row>
    <row r="1728" spans="1:9" x14ac:dyDescent="0.2">
      <c r="A1728" s="86" t="s">
        <v>6388</v>
      </c>
      <c r="B1728" s="763" t="s">
        <v>454</v>
      </c>
      <c r="C1728" s="86" t="s">
        <v>32</v>
      </c>
      <c r="D1728" s="86" t="s">
        <v>140</v>
      </c>
      <c r="E1728" s="86" t="s">
        <v>527</v>
      </c>
      <c r="F1728" s="282" t="s">
        <v>16</v>
      </c>
      <c r="G1728" s="46" t="s">
        <v>524</v>
      </c>
      <c r="I1728" s="515" t="s">
        <v>2251</v>
      </c>
    </row>
    <row r="1729" spans="1:9" x14ac:dyDescent="0.2">
      <c r="A1729" s="86" t="s">
        <v>6388</v>
      </c>
      <c r="B1729" s="763" t="s">
        <v>454</v>
      </c>
      <c r="C1729" s="86" t="s">
        <v>32</v>
      </c>
      <c r="D1729" s="86" t="s">
        <v>140</v>
      </c>
      <c r="E1729" s="86" t="s">
        <v>528</v>
      </c>
      <c r="F1729" s="282" t="s">
        <v>16</v>
      </c>
      <c r="G1729" s="46" t="s">
        <v>524</v>
      </c>
      <c r="I1729" s="515" t="s">
        <v>2252</v>
      </c>
    </row>
    <row r="1730" spans="1:9" x14ac:dyDescent="0.2">
      <c r="A1730" s="86" t="s">
        <v>6388</v>
      </c>
      <c r="B1730" s="763" t="s">
        <v>454</v>
      </c>
      <c r="C1730" s="86" t="s">
        <v>32</v>
      </c>
      <c r="D1730" s="86" t="s">
        <v>140</v>
      </c>
      <c r="E1730" s="86" t="s">
        <v>529</v>
      </c>
      <c r="F1730" s="282" t="s">
        <v>16</v>
      </c>
      <c r="G1730" s="46" t="s">
        <v>524</v>
      </c>
      <c r="I1730" s="515" t="s">
        <v>2253</v>
      </c>
    </row>
    <row r="1731" spans="1:9" x14ac:dyDescent="0.2">
      <c r="A1731" s="86" t="s">
        <v>6388</v>
      </c>
      <c r="B1731" s="763" t="s">
        <v>454</v>
      </c>
      <c r="C1731" s="86" t="s">
        <v>32</v>
      </c>
      <c r="D1731" s="86" t="s">
        <v>140</v>
      </c>
      <c r="E1731" s="86" t="s">
        <v>530</v>
      </c>
      <c r="F1731" s="282" t="s">
        <v>16</v>
      </c>
      <c r="G1731" s="46" t="s">
        <v>524</v>
      </c>
      <c r="I1731" s="515" t="s">
        <v>2254</v>
      </c>
    </row>
    <row r="1732" spans="1:9" x14ac:dyDescent="0.2">
      <c r="A1732" s="86" t="s">
        <v>6388</v>
      </c>
      <c r="B1732" s="763" t="s">
        <v>454</v>
      </c>
      <c r="C1732" s="86" t="s">
        <v>32</v>
      </c>
      <c r="D1732" s="86" t="s">
        <v>140</v>
      </c>
      <c r="E1732" s="86" t="s">
        <v>531</v>
      </c>
      <c r="F1732" s="282" t="s">
        <v>16</v>
      </c>
      <c r="G1732" s="46" t="s">
        <v>524</v>
      </c>
      <c r="I1732" s="515" t="s">
        <v>2255</v>
      </c>
    </row>
    <row r="1733" spans="1:9" x14ac:dyDescent="0.2">
      <c r="A1733" s="86" t="s">
        <v>6388</v>
      </c>
      <c r="B1733" s="763" t="s">
        <v>454</v>
      </c>
      <c r="C1733" s="86" t="s">
        <v>32</v>
      </c>
      <c r="D1733" s="86" t="s">
        <v>140</v>
      </c>
      <c r="E1733" s="86" t="s">
        <v>532</v>
      </c>
      <c r="F1733" s="282" t="s">
        <v>16</v>
      </c>
      <c r="G1733" s="46" t="s">
        <v>524</v>
      </c>
      <c r="I1733" s="515" t="s">
        <v>2256</v>
      </c>
    </row>
    <row r="1734" spans="1:9" x14ac:dyDescent="0.2">
      <c r="A1734" s="86" t="s">
        <v>6388</v>
      </c>
      <c r="B1734" s="763" t="s">
        <v>454</v>
      </c>
      <c r="C1734" s="86" t="s">
        <v>32</v>
      </c>
      <c r="D1734" s="86" t="s">
        <v>140</v>
      </c>
      <c r="E1734" s="86" t="s">
        <v>533</v>
      </c>
      <c r="F1734" s="282" t="s">
        <v>16</v>
      </c>
      <c r="G1734" s="46" t="s">
        <v>524</v>
      </c>
      <c r="I1734" s="515" t="s">
        <v>2257</v>
      </c>
    </row>
    <row r="1735" spans="1:9" x14ac:dyDescent="0.2">
      <c r="A1735" s="86" t="s">
        <v>6388</v>
      </c>
      <c r="B1735" s="763" t="s">
        <v>454</v>
      </c>
      <c r="C1735" s="86" t="s">
        <v>32</v>
      </c>
      <c r="D1735" s="86" t="s">
        <v>140</v>
      </c>
      <c r="E1735" s="86" t="s">
        <v>534</v>
      </c>
      <c r="F1735" s="282" t="s">
        <v>16</v>
      </c>
      <c r="G1735" s="46" t="s">
        <v>524</v>
      </c>
      <c r="I1735" s="515" t="s">
        <v>2258</v>
      </c>
    </row>
    <row r="1736" spans="1:9" x14ac:dyDescent="0.2">
      <c r="A1736" s="86" t="s">
        <v>6388</v>
      </c>
      <c r="B1736" s="763" t="s">
        <v>454</v>
      </c>
      <c r="C1736" s="86" t="s">
        <v>32</v>
      </c>
      <c r="D1736" s="86" t="s">
        <v>140</v>
      </c>
      <c r="E1736" s="86" t="s">
        <v>535</v>
      </c>
      <c r="F1736" s="282" t="s">
        <v>16</v>
      </c>
      <c r="G1736" s="46" t="s">
        <v>524</v>
      </c>
      <c r="I1736" s="515" t="s">
        <v>2259</v>
      </c>
    </row>
    <row r="1737" spans="1:9" x14ac:dyDescent="0.2">
      <c r="A1737" s="86" t="s">
        <v>6388</v>
      </c>
      <c r="B1737" s="763" t="s">
        <v>454</v>
      </c>
      <c r="C1737" s="86" t="s">
        <v>32</v>
      </c>
      <c r="D1737" s="86" t="s">
        <v>140</v>
      </c>
      <c r="E1737" s="86" t="s">
        <v>536</v>
      </c>
      <c r="F1737" s="282" t="s">
        <v>16</v>
      </c>
      <c r="G1737" s="46" t="s">
        <v>524</v>
      </c>
      <c r="I1737" s="515" t="s">
        <v>2260</v>
      </c>
    </row>
    <row r="1738" spans="1:9" x14ac:dyDescent="0.2">
      <c r="A1738" s="86" t="s">
        <v>6388</v>
      </c>
      <c r="B1738" s="763" t="s">
        <v>454</v>
      </c>
      <c r="C1738" s="86" t="s">
        <v>32</v>
      </c>
      <c r="D1738" s="86" t="s">
        <v>140</v>
      </c>
      <c r="E1738" s="86" t="s">
        <v>537</v>
      </c>
      <c r="F1738" s="282" t="s">
        <v>16</v>
      </c>
      <c r="G1738" s="46" t="s">
        <v>524</v>
      </c>
      <c r="I1738" s="515" t="s">
        <v>2261</v>
      </c>
    </row>
    <row r="1739" spans="1:9" x14ac:dyDescent="0.2">
      <c r="A1739" s="86" t="s">
        <v>6388</v>
      </c>
      <c r="B1739" s="763" t="s">
        <v>454</v>
      </c>
      <c r="C1739" s="86" t="s">
        <v>32</v>
      </c>
      <c r="D1739" s="86" t="s">
        <v>140</v>
      </c>
      <c r="E1739" s="86" t="s">
        <v>538</v>
      </c>
      <c r="F1739" s="282" t="s">
        <v>16</v>
      </c>
      <c r="G1739" s="46" t="s">
        <v>524</v>
      </c>
      <c r="I1739" s="515" t="s">
        <v>2262</v>
      </c>
    </row>
    <row r="1740" spans="1:9" x14ac:dyDescent="0.2">
      <c r="A1740" s="86" t="s">
        <v>6388</v>
      </c>
      <c r="B1740" s="763" t="s">
        <v>454</v>
      </c>
      <c r="C1740" s="86" t="s">
        <v>32</v>
      </c>
      <c r="D1740" s="86" t="s">
        <v>140</v>
      </c>
      <c r="E1740" s="86" t="s">
        <v>539</v>
      </c>
      <c r="F1740" s="282" t="s">
        <v>16</v>
      </c>
      <c r="G1740" s="46" t="s">
        <v>524</v>
      </c>
      <c r="I1740" s="515" t="s">
        <v>2263</v>
      </c>
    </row>
    <row r="1741" spans="1:9" x14ac:dyDescent="0.2">
      <c r="A1741" s="86" t="s">
        <v>6388</v>
      </c>
      <c r="B1741" s="763" t="s">
        <v>454</v>
      </c>
      <c r="C1741" s="86" t="s">
        <v>32</v>
      </c>
      <c r="D1741" s="86" t="s">
        <v>140</v>
      </c>
      <c r="E1741" s="86" t="s">
        <v>540</v>
      </c>
      <c r="F1741" s="282" t="s">
        <v>16</v>
      </c>
      <c r="G1741" s="46" t="s">
        <v>524</v>
      </c>
      <c r="I1741" s="515" t="s">
        <v>2264</v>
      </c>
    </row>
    <row r="1742" spans="1:9" x14ac:dyDescent="0.2">
      <c r="A1742" s="86" t="s">
        <v>6388</v>
      </c>
      <c r="B1742" s="763" t="s">
        <v>454</v>
      </c>
      <c r="C1742" s="86" t="s">
        <v>32</v>
      </c>
      <c r="D1742" s="86" t="s">
        <v>140</v>
      </c>
      <c r="E1742" s="86" t="s">
        <v>541</v>
      </c>
      <c r="F1742" s="282" t="s">
        <v>16</v>
      </c>
      <c r="G1742" s="46" t="s">
        <v>524</v>
      </c>
      <c r="I1742" s="515" t="s">
        <v>2265</v>
      </c>
    </row>
    <row r="1743" spans="1:9" x14ac:dyDescent="0.2">
      <c r="A1743" s="86" t="s">
        <v>6388</v>
      </c>
      <c r="B1743" s="763" t="s">
        <v>454</v>
      </c>
      <c r="C1743" s="86" t="s">
        <v>32</v>
      </c>
      <c r="D1743" s="86" t="s">
        <v>140</v>
      </c>
      <c r="E1743" s="86" t="s">
        <v>542</v>
      </c>
      <c r="F1743" s="282" t="s">
        <v>16</v>
      </c>
      <c r="G1743" s="46" t="s">
        <v>524</v>
      </c>
      <c r="I1743" s="515" t="s">
        <v>2266</v>
      </c>
    </row>
    <row r="1744" spans="1:9" x14ac:dyDescent="0.2">
      <c r="A1744" s="86" t="s">
        <v>6388</v>
      </c>
      <c r="B1744" s="763" t="s">
        <v>454</v>
      </c>
      <c r="C1744" s="86" t="s">
        <v>32</v>
      </c>
      <c r="D1744" s="86" t="s">
        <v>140</v>
      </c>
      <c r="E1744" s="86" t="s">
        <v>543</v>
      </c>
      <c r="F1744" s="282" t="s">
        <v>16</v>
      </c>
      <c r="G1744" s="46" t="s">
        <v>524</v>
      </c>
      <c r="I1744" s="515" t="s">
        <v>2267</v>
      </c>
    </row>
    <row r="1745" spans="1:9" x14ac:dyDescent="0.2">
      <c r="A1745" s="86" t="s">
        <v>6388</v>
      </c>
      <c r="B1745" s="763" t="s">
        <v>454</v>
      </c>
      <c r="C1745" s="86" t="s">
        <v>32</v>
      </c>
      <c r="D1745" s="86" t="s">
        <v>140</v>
      </c>
      <c r="E1745" s="86" t="s">
        <v>544</v>
      </c>
      <c r="F1745" s="282" t="s">
        <v>16</v>
      </c>
      <c r="G1745" s="46" t="s">
        <v>524</v>
      </c>
      <c r="I1745" s="515" t="s">
        <v>2268</v>
      </c>
    </row>
    <row r="1746" spans="1:9" x14ac:dyDescent="0.2">
      <c r="A1746" s="86" t="s">
        <v>6388</v>
      </c>
      <c r="B1746" s="763" t="s">
        <v>454</v>
      </c>
      <c r="C1746" s="86" t="s">
        <v>32</v>
      </c>
      <c r="D1746" s="86" t="s">
        <v>140</v>
      </c>
      <c r="E1746" s="86" t="s">
        <v>545</v>
      </c>
      <c r="F1746" s="282" t="s">
        <v>16</v>
      </c>
      <c r="G1746" s="46" t="s">
        <v>524</v>
      </c>
      <c r="I1746" s="515" t="s">
        <v>2269</v>
      </c>
    </row>
    <row r="1747" spans="1:9" x14ac:dyDescent="0.2">
      <c r="A1747" s="86" t="s">
        <v>6388</v>
      </c>
      <c r="B1747" s="763" t="s">
        <v>454</v>
      </c>
      <c r="C1747" s="86" t="s">
        <v>32</v>
      </c>
      <c r="D1747" s="86" t="s">
        <v>140</v>
      </c>
      <c r="E1747" s="86" t="s">
        <v>546</v>
      </c>
      <c r="F1747" s="282" t="s">
        <v>16</v>
      </c>
      <c r="G1747" s="46" t="s">
        <v>524</v>
      </c>
      <c r="I1747" s="515" t="s">
        <v>2270</v>
      </c>
    </row>
    <row r="1748" spans="1:9" x14ac:dyDescent="0.2">
      <c r="A1748" s="86" t="s">
        <v>6388</v>
      </c>
      <c r="B1748" s="763" t="s">
        <v>454</v>
      </c>
      <c r="C1748" s="86" t="s">
        <v>32</v>
      </c>
      <c r="D1748" s="86" t="s">
        <v>140</v>
      </c>
      <c r="E1748" s="86" t="s">
        <v>547</v>
      </c>
      <c r="F1748" s="282" t="s">
        <v>16</v>
      </c>
      <c r="G1748" s="46" t="s">
        <v>524</v>
      </c>
      <c r="I1748" s="515" t="s">
        <v>2271</v>
      </c>
    </row>
    <row r="1749" spans="1:9" x14ac:dyDescent="0.2">
      <c r="A1749" s="86" t="s">
        <v>6388</v>
      </c>
      <c r="B1749" s="763" t="s">
        <v>454</v>
      </c>
      <c r="C1749" s="86" t="s">
        <v>32</v>
      </c>
      <c r="D1749" s="86" t="s">
        <v>140</v>
      </c>
      <c r="E1749" s="86" t="s">
        <v>548</v>
      </c>
      <c r="F1749" s="282" t="s">
        <v>16</v>
      </c>
      <c r="G1749" s="46" t="s">
        <v>524</v>
      </c>
      <c r="I1749" s="515" t="s">
        <v>2272</v>
      </c>
    </row>
    <row r="1750" spans="1:9" x14ac:dyDescent="0.2">
      <c r="A1750" s="86" t="s">
        <v>6388</v>
      </c>
      <c r="B1750" s="763" t="s">
        <v>454</v>
      </c>
      <c r="C1750" s="86" t="s">
        <v>32</v>
      </c>
      <c r="D1750" s="86" t="s">
        <v>140</v>
      </c>
      <c r="E1750" s="86" t="s">
        <v>549</v>
      </c>
      <c r="F1750" s="282" t="s">
        <v>16</v>
      </c>
      <c r="G1750" s="46" t="s">
        <v>524</v>
      </c>
      <c r="I1750" s="515" t="s">
        <v>2273</v>
      </c>
    </row>
    <row r="1751" spans="1:9" x14ac:dyDescent="0.2">
      <c r="A1751" s="86" t="s">
        <v>6388</v>
      </c>
      <c r="B1751" s="763" t="s">
        <v>454</v>
      </c>
      <c r="C1751" s="86" t="s">
        <v>32</v>
      </c>
      <c r="D1751" s="86" t="s">
        <v>140</v>
      </c>
      <c r="E1751" s="86" t="s">
        <v>550</v>
      </c>
      <c r="F1751" s="282" t="s">
        <v>16</v>
      </c>
      <c r="G1751" s="46" t="s">
        <v>524</v>
      </c>
      <c r="I1751" s="515" t="s">
        <v>2274</v>
      </c>
    </row>
    <row r="1752" spans="1:9" x14ac:dyDescent="0.2">
      <c r="A1752" s="86" t="s">
        <v>6388</v>
      </c>
      <c r="B1752" s="763" t="s">
        <v>454</v>
      </c>
      <c r="C1752" s="86" t="s">
        <v>32</v>
      </c>
      <c r="D1752" s="86" t="s">
        <v>140</v>
      </c>
      <c r="E1752" s="86" t="s">
        <v>551</v>
      </c>
      <c r="F1752" s="282" t="s">
        <v>16</v>
      </c>
      <c r="G1752" s="46" t="s">
        <v>524</v>
      </c>
      <c r="I1752" s="515" t="s">
        <v>2275</v>
      </c>
    </row>
    <row r="1753" spans="1:9" x14ac:dyDescent="0.2">
      <c r="A1753" s="86" t="s">
        <v>6388</v>
      </c>
      <c r="B1753" s="763" t="s">
        <v>454</v>
      </c>
      <c r="C1753" s="86" t="s">
        <v>32</v>
      </c>
      <c r="D1753" s="86" t="s">
        <v>140</v>
      </c>
      <c r="E1753" s="86" t="s">
        <v>552</v>
      </c>
      <c r="F1753" s="282" t="s">
        <v>16</v>
      </c>
      <c r="G1753" s="46" t="s">
        <v>524</v>
      </c>
      <c r="I1753" s="515" t="s">
        <v>2276</v>
      </c>
    </row>
    <row r="1754" spans="1:9" x14ac:dyDescent="0.2">
      <c r="A1754" s="86" t="s">
        <v>6388</v>
      </c>
      <c r="B1754" s="763" t="s">
        <v>454</v>
      </c>
      <c r="C1754" s="86" t="s">
        <v>32</v>
      </c>
      <c r="D1754" s="86" t="s">
        <v>140</v>
      </c>
      <c r="E1754" s="86" t="s">
        <v>553</v>
      </c>
      <c r="F1754" s="282" t="s">
        <v>16</v>
      </c>
      <c r="G1754" s="46" t="s">
        <v>524</v>
      </c>
      <c r="I1754" s="515" t="s">
        <v>2277</v>
      </c>
    </row>
    <row r="1755" spans="1:9" x14ac:dyDescent="0.2">
      <c r="A1755" s="86" t="s">
        <v>6388</v>
      </c>
      <c r="B1755" s="763" t="s">
        <v>454</v>
      </c>
      <c r="C1755" s="86" t="s">
        <v>32</v>
      </c>
      <c r="D1755" s="86" t="s">
        <v>140</v>
      </c>
      <c r="E1755" s="86" t="s">
        <v>554</v>
      </c>
      <c r="F1755" s="282" t="s">
        <v>16</v>
      </c>
      <c r="G1755" s="46" t="s">
        <v>524</v>
      </c>
      <c r="I1755" s="515" t="s">
        <v>2278</v>
      </c>
    </row>
    <row r="1756" spans="1:9" x14ac:dyDescent="0.2">
      <c r="A1756" s="86" t="s">
        <v>6388</v>
      </c>
      <c r="B1756" s="763" t="s">
        <v>454</v>
      </c>
      <c r="C1756" s="86" t="s">
        <v>32</v>
      </c>
      <c r="D1756" s="86" t="s">
        <v>140</v>
      </c>
      <c r="E1756" s="86" t="s">
        <v>555</v>
      </c>
      <c r="F1756" s="282" t="s">
        <v>16</v>
      </c>
      <c r="G1756" s="46" t="s">
        <v>524</v>
      </c>
      <c r="I1756" s="515" t="s">
        <v>2279</v>
      </c>
    </row>
    <row r="1757" spans="1:9" x14ac:dyDescent="0.2">
      <c r="A1757" s="86" t="s">
        <v>6388</v>
      </c>
      <c r="B1757" s="763" t="s">
        <v>454</v>
      </c>
      <c r="C1757" s="86" t="s">
        <v>32</v>
      </c>
      <c r="D1757" s="86" t="s">
        <v>140</v>
      </c>
      <c r="E1757" s="86" t="s">
        <v>556</v>
      </c>
      <c r="F1757" s="282" t="s">
        <v>16</v>
      </c>
      <c r="G1757" s="46" t="s">
        <v>524</v>
      </c>
      <c r="I1757" s="515" t="s">
        <v>2280</v>
      </c>
    </row>
    <row r="1758" spans="1:9" x14ac:dyDescent="0.2">
      <c r="A1758" s="86" t="s">
        <v>6388</v>
      </c>
      <c r="B1758" s="763" t="s">
        <v>454</v>
      </c>
      <c r="C1758" s="86" t="s">
        <v>32</v>
      </c>
      <c r="D1758" s="86" t="s">
        <v>140</v>
      </c>
      <c r="E1758" s="86" t="s">
        <v>557</v>
      </c>
      <c r="F1758" s="282" t="s">
        <v>16</v>
      </c>
      <c r="G1758" s="46" t="s">
        <v>524</v>
      </c>
      <c r="I1758" s="515" t="s">
        <v>2281</v>
      </c>
    </row>
    <row r="1759" spans="1:9" x14ac:dyDescent="0.2">
      <c r="A1759" s="86" t="s">
        <v>6388</v>
      </c>
      <c r="B1759" s="763" t="s">
        <v>454</v>
      </c>
      <c r="C1759" s="86" t="s">
        <v>32</v>
      </c>
      <c r="D1759" s="86" t="s">
        <v>140</v>
      </c>
      <c r="E1759" s="86" t="s">
        <v>558</v>
      </c>
      <c r="F1759" s="282" t="s">
        <v>16</v>
      </c>
      <c r="G1759" s="46" t="s">
        <v>524</v>
      </c>
      <c r="I1759" s="515" t="s">
        <v>2282</v>
      </c>
    </row>
    <row r="1760" spans="1:9" x14ac:dyDescent="0.2">
      <c r="A1760" s="86" t="s">
        <v>6388</v>
      </c>
      <c r="B1760" s="763" t="s">
        <v>454</v>
      </c>
      <c r="C1760" s="86" t="s">
        <v>32</v>
      </c>
      <c r="D1760" s="86" t="s">
        <v>140</v>
      </c>
      <c r="E1760" s="86" t="s">
        <v>559</v>
      </c>
      <c r="F1760" s="282" t="s">
        <v>16</v>
      </c>
      <c r="G1760" s="46" t="s">
        <v>524</v>
      </c>
      <c r="I1760" s="515" t="s">
        <v>2283</v>
      </c>
    </row>
    <row r="1761" spans="1:9" x14ac:dyDescent="0.2">
      <c r="A1761" s="86" t="s">
        <v>6388</v>
      </c>
      <c r="B1761" s="763" t="s">
        <v>454</v>
      </c>
      <c r="C1761" s="86" t="s">
        <v>32</v>
      </c>
      <c r="D1761" s="86" t="s">
        <v>140</v>
      </c>
      <c r="E1761" s="86" t="s">
        <v>560</v>
      </c>
      <c r="F1761" s="282" t="s">
        <v>16</v>
      </c>
      <c r="G1761" s="46" t="s">
        <v>524</v>
      </c>
      <c r="I1761" s="515" t="s">
        <v>2284</v>
      </c>
    </row>
    <row r="1762" spans="1:9" x14ac:dyDescent="0.2">
      <c r="A1762" s="86" t="s">
        <v>6388</v>
      </c>
      <c r="B1762" s="763" t="s">
        <v>454</v>
      </c>
      <c r="C1762" s="86" t="s">
        <v>32</v>
      </c>
      <c r="D1762" s="86" t="s">
        <v>140</v>
      </c>
      <c r="E1762" s="86" t="s">
        <v>561</v>
      </c>
      <c r="F1762" s="282" t="s">
        <v>16</v>
      </c>
      <c r="G1762" s="46" t="s">
        <v>524</v>
      </c>
      <c r="I1762" s="515" t="s">
        <v>2285</v>
      </c>
    </row>
    <row r="1763" spans="1:9" x14ac:dyDescent="0.2">
      <c r="A1763" s="86" t="s">
        <v>6388</v>
      </c>
      <c r="B1763" s="763" t="s">
        <v>454</v>
      </c>
      <c r="C1763" s="86" t="s">
        <v>32</v>
      </c>
      <c r="D1763" s="86" t="s">
        <v>140</v>
      </c>
      <c r="E1763" s="86" t="s">
        <v>562</v>
      </c>
      <c r="F1763" s="282" t="s">
        <v>16</v>
      </c>
      <c r="G1763" s="46" t="s">
        <v>524</v>
      </c>
      <c r="I1763" s="515" t="s">
        <v>2286</v>
      </c>
    </row>
    <row r="1764" spans="1:9" x14ac:dyDescent="0.2">
      <c r="A1764" s="86" t="s">
        <v>6388</v>
      </c>
      <c r="B1764" s="763" t="s">
        <v>454</v>
      </c>
      <c r="C1764" s="86" t="s">
        <v>32</v>
      </c>
      <c r="D1764" s="86" t="s">
        <v>140</v>
      </c>
      <c r="E1764" s="86" t="s">
        <v>563</v>
      </c>
      <c r="F1764" s="282" t="s">
        <v>16</v>
      </c>
      <c r="G1764" s="46" t="s">
        <v>524</v>
      </c>
      <c r="I1764" s="515" t="s">
        <v>2287</v>
      </c>
    </row>
    <row r="1765" spans="1:9" x14ac:dyDescent="0.2">
      <c r="A1765" s="86" t="s">
        <v>6388</v>
      </c>
      <c r="B1765" s="763" t="s">
        <v>454</v>
      </c>
      <c r="C1765" s="86" t="s">
        <v>32</v>
      </c>
      <c r="D1765" s="86" t="s">
        <v>140</v>
      </c>
      <c r="E1765" s="86" t="s">
        <v>564</v>
      </c>
      <c r="F1765" s="282" t="s">
        <v>16</v>
      </c>
      <c r="G1765" s="46" t="s">
        <v>524</v>
      </c>
      <c r="I1765" s="515" t="s">
        <v>2288</v>
      </c>
    </row>
    <row r="1766" spans="1:9" x14ac:dyDescent="0.2">
      <c r="A1766" s="86" t="s">
        <v>6388</v>
      </c>
      <c r="B1766" s="763" t="s">
        <v>454</v>
      </c>
      <c r="C1766" s="86" t="s">
        <v>32</v>
      </c>
      <c r="D1766" s="86" t="s">
        <v>140</v>
      </c>
      <c r="E1766" s="86" t="s">
        <v>565</v>
      </c>
      <c r="F1766" s="282" t="s">
        <v>16</v>
      </c>
      <c r="G1766" s="46" t="s">
        <v>524</v>
      </c>
      <c r="I1766" s="515" t="s">
        <v>2289</v>
      </c>
    </row>
    <row r="1767" spans="1:9" x14ac:dyDescent="0.2">
      <c r="A1767" s="86" t="s">
        <v>6388</v>
      </c>
      <c r="B1767" s="543" t="s">
        <v>454</v>
      </c>
      <c r="C1767" s="547" t="s">
        <v>32</v>
      </c>
      <c r="D1767" s="547" t="s">
        <v>140</v>
      </c>
      <c r="E1767" s="547" t="s">
        <v>566</v>
      </c>
      <c r="F1767" s="538" t="s">
        <v>16</v>
      </c>
      <c r="G1767" s="47" t="s">
        <v>524</v>
      </c>
      <c r="I1767" s="515" t="s">
        <v>2290</v>
      </c>
    </row>
    <row r="1768" spans="1:9" x14ac:dyDescent="0.2">
      <c r="A1768" s="86" t="s">
        <v>6388</v>
      </c>
      <c r="B1768" s="541" t="s">
        <v>454</v>
      </c>
      <c r="C1768" s="546" t="s">
        <v>32</v>
      </c>
      <c r="D1768" s="546" t="s">
        <v>140</v>
      </c>
      <c r="E1768" s="546" t="s">
        <v>185</v>
      </c>
      <c r="F1768" s="542" t="s">
        <v>483</v>
      </c>
      <c r="G1768" s="616" t="s">
        <v>524</v>
      </c>
      <c r="I1768" s="515" t="s">
        <v>2291</v>
      </c>
    </row>
    <row r="1769" spans="1:9" x14ac:dyDescent="0.2">
      <c r="A1769" s="86" t="s">
        <v>6388</v>
      </c>
      <c r="B1769" s="763" t="s">
        <v>454</v>
      </c>
      <c r="C1769" s="86" t="s">
        <v>32</v>
      </c>
      <c r="D1769" s="86" t="s">
        <v>140</v>
      </c>
      <c r="E1769" s="86" t="s">
        <v>527</v>
      </c>
      <c r="F1769" s="282" t="s">
        <v>483</v>
      </c>
      <c r="G1769" s="46" t="s">
        <v>524</v>
      </c>
      <c r="I1769" s="515" t="s">
        <v>2292</v>
      </c>
    </row>
    <row r="1770" spans="1:9" x14ac:dyDescent="0.2">
      <c r="A1770" s="86" t="s">
        <v>6388</v>
      </c>
      <c r="B1770" s="763" t="s">
        <v>454</v>
      </c>
      <c r="C1770" s="86" t="s">
        <v>32</v>
      </c>
      <c r="D1770" s="86" t="s">
        <v>140</v>
      </c>
      <c r="E1770" s="86" t="s">
        <v>528</v>
      </c>
      <c r="F1770" s="282" t="s">
        <v>483</v>
      </c>
      <c r="G1770" s="46" t="s">
        <v>524</v>
      </c>
      <c r="I1770" s="515" t="s">
        <v>2293</v>
      </c>
    </row>
    <row r="1771" spans="1:9" x14ac:dyDescent="0.2">
      <c r="A1771" s="86" t="s">
        <v>6388</v>
      </c>
      <c r="B1771" s="763" t="s">
        <v>454</v>
      </c>
      <c r="C1771" s="86" t="s">
        <v>32</v>
      </c>
      <c r="D1771" s="86" t="s">
        <v>140</v>
      </c>
      <c r="E1771" s="86" t="s">
        <v>529</v>
      </c>
      <c r="F1771" s="282" t="s">
        <v>483</v>
      </c>
      <c r="G1771" s="46" t="s">
        <v>524</v>
      </c>
      <c r="I1771" s="515" t="s">
        <v>2294</v>
      </c>
    </row>
    <row r="1772" spans="1:9" x14ac:dyDescent="0.2">
      <c r="A1772" s="86" t="s">
        <v>6388</v>
      </c>
      <c r="B1772" s="763" t="s">
        <v>454</v>
      </c>
      <c r="C1772" s="86" t="s">
        <v>32</v>
      </c>
      <c r="D1772" s="86" t="s">
        <v>140</v>
      </c>
      <c r="E1772" s="86" t="s">
        <v>530</v>
      </c>
      <c r="F1772" s="282" t="s">
        <v>483</v>
      </c>
      <c r="G1772" s="46" t="s">
        <v>524</v>
      </c>
      <c r="I1772" s="515" t="s">
        <v>2295</v>
      </c>
    </row>
    <row r="1773" spans="1:9" x14ac:dyDescent="0.2">
      <c r="A1773" s="86" t="s">
        <v>6388</v>
      </c>
      <c r="B1773" s="763" t="s">
        <v>454</v>
      </c>
      <c r="C1773" s="86" t="s">
        <v>32</v>
      </c>
      <c r="D1773" s="86" t="s">
        <v>140</v>
      </c>
      <c r="E1773" s="86" t="s">
        <v>531</v>
      </c>
      <c r="F1773" s="282" t="s">
        <v>483</v>
      </c>
      <c r="G1773" s="46" t="s">
        <v>524</v>
      </c>
      <c r="I1773" s="515" t="s">
        <v>2296</v>
      </c>
    </row>
    <row r="1774" spans="1:9" x14ac:dyDescent="0.2">
      <c r="A1774" s="86" t="s">
        <v>6388</v>
      </c>
      <c r="B1774" s="763" t="s">
        <v>454</v>
      </c>
      <c r="C1774" s="86" t="s">
        <v>32</v>
      </c>
      <c r="D1774" s="86" t="s">
        <v>140</v>
      </c>
      <c r="E1774" s="86" t="s">
        <v>532</v>
      </c>
      <c r="F1774" s="282" t="s">
        <v>483</v>
      </c>
      <c r="G1774" s="46" t="s">
        <v>524</v>
      </c>
      <c r="I1774" s="515" t="s">
        <v>2297</v>
      </c>
    </row>
    <row r="1775" spans="1:9" x14ac:dyDescent="0.2">
      <c r="A1775" s="86" t="s">
        <v>6388</v>
      </c>
      <c r="B1775" s="763" t="s">
        <v>454</v>
      </c>
      <c r="C1775" s="86" t="s">
        <v>32</v>
      </c>
      <c r="D1775" s="86" t="s">
        <v>140</v>
      </c>
      <c r="E1775" s="86" t="s">
        <v>533</v>
      </c>
      <c r="F1775" s="282" t="s">
        <v>483</v>
      </c>
      <c r="G1775" s="46" t="s">
        <v>524</v>
      </c>
      <c r="I1775" s="515" t="s">
        <v>2298</v>
      </c>
    </row>
    <row r="1776" spans="1:9" x14ac:dyDescent="0.2">
      <c r="A1776" s="86" t="s">
        <v>6388</v>
      </c>
      <c r="B1776" s="763" t="s">
        <v>454</v>
      </c>
      <c r="C1776" s="86" t="s">
        <v>32</v>
      </c>
      <c r="D1776" s="86" t="s">
        <v>140</v>
      </c>
      <c r="E1776" s="86" t="s">
        <v>534</v>
      </c>
      <c r="F1776" s="282" t="s">
        <v>483</v>
      </c>
      <c r="G1776" s="46" t="s">
        <v>524</v>
      </c>
      <c r="I1776" s="515" t="s">
        <v>2299</v>
      </c>
    </row>
    <row r="1777" spans="1:9" x14ac:dyDescent="0.2">
      <c r="A1777" s="86" t="s">
        <v>6388</v>
      </c>
      <c r="B1777" s="763" t="s">
        <v>454</v>
      </c>
      <c r="C1777" s="86" t="s">
        <v>32</v>
      </c>
      <c r="D1777" s="86" t="s">
        <v>140</v>
      </c>
      <c r="E1777" s="86" t="s">
        <v>535</v>
      </c>
      <c r="F1777" s="282" t="s">
        <v>483</v>
      </c>
      <c r="G1777" s="46" t="s">
        <v>524</v>
      </c>
      <c r="I1777" s="515" t="s">
        <v>2300</v>
      </c>
    </row>
    <row r="1778" spans="1:9" x14ac:dyDescent="0.2">
      <c r="A1778" s="86" t="s">
        <v>6388</v>
      </c>
      <c r="B1778" s="763" t="s">
        <v>454</v>
      </c>
      <c r="C1778" s="86" t="s">
        <v>32</v>
      </c>
      <c r="D1778" s="86" t="s">
        <v>140</v>
      </c>
      <c r="E1778" s="86" t="s">
        <v>536</v>
      </c>
      <c r="F1778" s="282" t="s">
        <v>483</v>
      </c>
      <c r="G1778" s="46" t="s">
        <v>524</v>
      </c>
      <c r="I1778" s="515" t="s">
        <v>2301</v>
      </c>
    </row>
    <row r="1779" spans="1:9" x14ac:dyDescent="0.2">
      <c r="A1779" s="86" t="s">
        <v>6388</v>
      </c>
      <c r="B1779" s="763" t="s">
        <v>454</v>
      </c>
      <c r="C1779" s="86" t="s">
        <v>32</v>
      </c>
      <c r="D1779" s="86" t="s">
        <v>140</v>
      </c>
      <c r="E1779" s="86" t="s">
        <v>537</v>
      </c>
      <c r="F1779" s="282" t="s">
        <v>483</v>
      </c>
      <c r="G1779" s="46" t="s">
        <v>524</v>
      </c>
      <c r="I1779" s="515" t="s">
        <v>2302</v>
      </c>
    </row>
    <row r="1780" spans="1:9" x14ac:dyDescent="0.2">
      <c r="A1780" s="86" t="s">
        <v>6388</v>
      </c>
      <c r="B1780" s="763" t="s">
        <v>454</v>
      </c>
      <c r="C1780" s="86" t="s">
        <v>32</v>
      </c>
      <c r="D1780" s="86" t="s">
        <v>140</v>
      </c>
      <c r="E1780" s="86" t="s">
        <v>538</v>
      </c>
      <c r="F1780" s="282" t="s">
        <v>483</v>
      </c>
      <c r="G1780" s="46" t="s">
        <v>524</v>
      </c>
      <c r="I1780" s="515" t="s">
        <v>2303</v>
      </c>
    </row>
    <row r="1781" spans="1:9" x14ac:dyDescent="0.2">
      <c r="A1781" s="86" t="s">
        <v>6388</v>
      </c>
      <c r="B1781" s="763" t="s">
        <v>454</v>
      </c>
      <c r="C1781" s="86" t="s">
        <v>32</v>
      </c>
      <c r="D1781" s="86" t="s">
        <v>140</v>
      </c>
      <c r="E1781" s="86" t="s">
        <v>539</v>
      </c>
      <c r="F1781" s="282" t="s">
        <v>483</v>
      </c>
      <c r="G1781" s="46" t="s">
        <v>524</v>
      </c>
      <c r="I1781" s="515" t="s">
        <v>2304</v>
      </c>
    </row>
    <row r="1782" spans="1:9" x14ac:dyDescent="0.2">
      <c r="A1782" s="86" t="s">
        <v>6388</v>
      </c>
      <c r="B1782" s="763" t="s">
        <v>454</v>
      </c>
      <c r="C1782" s="86" t="s">
        <v>32</v>
      </c>
      <c r="D1782" s="86" t="s">
        <v>140</v>
      </c>
      <c r="E1782" s="86" t="s">
        <v>540</v>
      </c>
      <c r="F1782" s="282" t="s">
        <v>483</v>
      </c>
      <c r="G1782" s="46" t="s">
        <v>524</v>
      </c>
      <c r="I1782" s="515" t="s">
        <v>2305</v>
      </c>
    </row>
    <row r="1783" spans="1:9" x14ac:dyDescent="0.2">
      <c r="A1783" s="86" t="s">
        <v>6388</v>
      </c>
      <c r="B1783" s="763" t="s">
        <v>454</v>
      </c>
      <c r="C1783" s="86" t="s">
        <v>32</v>
      </c>
      <c r="D1783" s="86" t="s">
        <v>140</v>
      </c>
      <c r="E1783" s="86" t="s">
        <v>541</v>
      </c>
      <c r="F1783" s="282" t="s">
        <v>483</v>
      </c>
      <c r="G1783" s="46" t="s">
        <v>524</v>
      </c>
      <c r="I1783" s="515" t="s">
        <v>2306</v>
      </c>
    </row>
    <row r="1784" spans="1:9" x14ac:dyDescent="0.2">
      <c r="A1784" s="86" t="s">
        <v>6388</v>
      </c>
      <c r="B1784" s="763" t="s">
        <v>454</v>
      </c>
      <c r="C1784" s="86" t="s">
        <v>32</v>
      </c>
      <c r="D1784" s="86" t="s">
        <v>140</v>
      </c>
      <c r="E1784" s="86" t="s">
        <v>542</v>
      </c>
      <c r="F1784" s="282" t="s">
        <v>483</v>
      </c>
      <c r="G1784" s="46" t="s">
        <v>524</v>
      </c>
      <c r="I1784" s="515" t="s">
        <v>2307</v>
      </c>
    </row>
    <row r="1785" spans="1:9" x14ac:dyDescent="0.2">
      <c r="A1785" s="86" t="s">
        <v>6388</v>
      </c>
      <c r="B1785" s="763" t="s">
        <v>454</v>
      </c>
      <c r="C1785" s="86" t="s">
        <v>32</v>
      </c>
      <c r="D1785" s="86" t="s">
        <v>140</v>
      </c>
      <c r="E1785" s="86" t="s">
        <v>543</v>
      </c>
      <c r="F1785" s="282" t="s">
        <v>483</v>
      </c>
      <c r="G1785" s="46" t="s">
        <v>524</v>
      </c>
      <c r="I1785" s="515" t="s">
        <v>2308</v>
      </c>
    </row>
    <row r="1786" spans="1:9" x14ac:dyDescent="0.2">
      <c r="A1786" s="86" t="s">
        <v>6388</v>
      </c>
      <c r="B1786" s="763" t="s">
        <v>454</v>
      </c>
      <c r="C1786" s="86" t="s">
        <v>32</v>
      </c>
      <c r="D1786" s="86" t="s">
        <v>140</v>
      </c>
      <c r="E1786" s="86" t="s">
        <v>544</v>
      </c>
      <c r="F1786" s="282" t="s">
        <v>483</v>
      </c>
      <c r="G1786" s="46" t="s">
        <v>524</v>
      </c>
      <c r="I1786" s="515" t="s">
        <v>2309</v>
      </c>
    </row>
    <row r="1787" spans="1:9" x14ac:dyDescent="0.2">
      <c r="A1787" s="86" t="s">
        <v>6388</v>
      </c>
      <c r="B1787" s="763" t="s">
        <v>454</v>
      </c>
      <c r="C1787" s="86" t="s">
        <v>32</v>
      </c>
      <c r="D1787" s="86" t="s">
        <v>140</v>
      </c>
      <c r="E1787" s="86" t="s">
        <v>545</v>
      </c>
      <c r="F1787" s="282" t="s">
        <v>483</v>
      </c>
      <c r="G1787" s="46" t="s">
        <v>524</v>
      </c>
      <c r="I1787" s="515" t="s">
        <v>2310</v>
      </c>
    </row>
    <row r="1788" spans="1:9" x14ac:dyDescent="0.2">
      <c r="A1788" s="86" t="s">
        <v>6388</v>
      </c>
      <c r="B1788" s="763" t="s">
        <v>454</v>
      </c>
      <c r="C1788" s="86" t="s">
        <v>32</v>
      </c>
      <c r="D1788" s="86" t="s">
        <v>140</v>
      </c>
      <c r="E1788" s="86" t="s">
        <v>546</v>
      </c>
      <c r="F1788" s="282" t="s">
        <v>483</v>
      </c>
      <c r="G1788" s="46" t="s">
        <v>524</v>
      </c>
      <c r="I1788" s="515" t="s">
        <v>2311</v>
      </c>
    </row>
    <row r="1789" spans="1:9" x14ac:dyDescent="0.2">
      <c r="A1789" s="86" t="s">
        <v>6388</v>
      </c>
      <c r="B1789" s="763" t="s">
        <v>454</v>
      </c>
      <c r="C1789" s="86" t="s">
        <v>32</v>
      </c>
      <c r="D1789" s="86" t="s">
        <v>140</v>
      </c>
      <c r="E1789" s="86" t="s">
        <v>547</v>
      </c>
      <c r="F1789" s="282" t="s">
        <v>483</v>
      </c>
      <c r="G1789" s="46" t="s">
        <v>524</v>
      </c>
      <c r="I1789" s="515" t="s">
        <v>2312</v>
      </c>
    </row>
    <row r="1790" spans="1:9" x14ac:dyDescent="0.2">
      <c r="A1790" s="86" t="s">
        <v>6388</v>
      </c>
      <c r="B1790" s="763" t="s">
        <v>454</v>
      </c>
      <c r="C1790" s="86" t="s">
        <v>32</v>
      </c>
      <c r="D1790" s="86" t="s">
        <v>140</v>
      </c>
      <c r="E1790" s="86" t="s">
        <v>548</v>
      </c>
      <c r="F1790" s="282" t="s">
        <v>483</v>
      </c>
      <c r="G1790" s="46" t="s">
        <v>524</v>
      </c>
      <c r="I1790" s="515" t="s">
        <v>2313</v>
      </c>
    </row>
    <row r="1791" spans="1:9" x14ac:dyDescent="0.2">
      <c r="A1791" s="86" t="s">
        <v>6388</v>
      </c>
      <c r="B1791" s="763" t="s">
        <v>454</v>
      </c>
      <c r="C1791" s="86" t="s">
        <v>32</v>
      </c>
      <c r="D1791" s="86" t="s">
        <v>140</v>
      </c>
      <c r="E1791" s="86" t="s">
        <v>549</v>
      </c>
      <c r="F1791" s="282" t="s">
        <v>483</v>
      </c>
      <c r="G1791" s="46" t="s">
        <v>524</v>
      </c>
      <c r="I1791" s="515" t="s">
        <v>2314</v>
      </c>
    </row>
    <row r="1792" spans="1:9" x14ac:dyDescent="0.2">
      <c r="A1792" s="86" t="s">
        <v>6388</v>
      </c>
      <c r="B1792" s="763" t="s">
        <v>454</v>
      </c>
      <c r="C1792" s="86" t="s">
        <v>32</v>
      </c>
      <c r="D1792" s="86" t="s">
        <v>140</v>
      </c>
      <c r="E1792" s="86" t="s">
        <v>550</v>
      </c>
      <c r="F1792" s="282" t="s">
        <v>483</v>
      </c>
      <c r="G1792" s="46" t="s">
        <v>524</v>
      </c>
      <c r="I1792" s="515" t="s">
        <v>2315</v>
      </c>
    </row>
    <row r="1793" spans="1:9" x14ac:dyDescent="0.2">
      <c r="A1793" s="86" t="s">
        <v>6388</v>
      </c>
      <c r="B1793" s="763" t="s">
        <v>454</v>
      </c>
      <c r="C1793" s="86" t="s">
        <v>32</v>
      </c>
      <c r="D1793" s="86" t="s">
        <v>140</v>
      </c>
      <c r="E1793" s="86" t="s">
        <v>551</v>
      </c>
      <c r="F1793" s="282" t="s">
        <v>483</v>
      </c>
      <c r="G1793" s="46" t="s">
        <v>524</v>
      </c>
      <c r="I1793" s="515" t="s">
        <v>2316</v>
      </c>
    </row>
    <row r="1794" spans="1:9" x14ac:dyDescent="0.2">
      <c r="A1794" s="86" t="s">
        <v>6388</v>
      </c>
      <c r="B1794" s="763" t="s">
        <v>454</v>
      </c>
      <c r="C1794" s="86" t="s">
        <v>32</v>
      </c>
      <c r="D1794" s="86" t="s">
        <v>140</v>
      </c>
      <c r="E1794" s="86" t="s">
        <v>552</v>
      </c>
      <c r="F1794" s="282" t="s">
        <v>483</v>
      </c>
      <c r="G1794" s="46" t="s">
        <v>524</v>
      </c>
      <c r="I1794" s="515" t="s">
        <v>2317</v>
      </c>
    </row>
    <row r="1795" spans="1:9" x14ac:dyDescent="0.2">
      <c r="A1795" s="86" t="s">
        <v>6388</v>
      </c>
      <c r="B1795" s="763" t="s">
        <v>454</v>
      </c>
      <c r="C1795" s="86" t="s">
        <v>32</v>
      </c>
      <c r="D1795" s="86" t="s">
        <v>140</v>
      </c>
      <c r="E1795" s="86" t="s">
        <v>553</v>
      </c>
      <c r="F1795" s="282" t="s">
        <v>483</v>
      </c>
      <c r="G1795" s="46" t="s">
        <v>524</v>
      </c>
      <c r="I1795" s="515" t="s">
        <v>2318</v>
      </c>
    </row>
    <row r="1796" spans="1:9" x14ac:dyDescent="0.2">
      <c r="A1796" s="86" t="s">
        <v>6388</v>
      </c>
      <c r="B1796" s="763" t="s">
        <v>454</v>
      </c>
      <c r="C1796" s="86" t="s">
        <v>32</v>
      </c>
      <c r="D1796" s="86" t="s">
        <v>140</v>
      </c>
      <c r="E1796" s="86" t="s">
        <v>554</v>
      </c>
      <c r="F1796" s="282" t="s">
        <v>483</v>
      </c>
      <c r="G1796" s="46" t="s">
        <v>524</v>
      </c>
      <c r="I1796" s="515" t="s">
        <v>2319</v>
      </c>
    </row>
    <row r="1797" spans="1:9" x14ac:dyDescent="0.2">
      <c r="A1797" s="86" t="s">
        <v>6388</v>
      </c>
      <c r="B1797" s="763" t="s">
        <v>454</v>
      </c>
      <c r="C1797" s="86" t="s">
        <v>32</v>
      </c>
      <c r="D1797" s="86" t="s">
        <v>140</v>
      </c>
      <c r="E1797" s="86" t="s">
        <v>555</v>
      </c>
      <c r="F1797" s="282" t="s">
        <v>483</v>
      </c>
      <c r="G1797" s="46" t="s">
        <v>524</v>
      </c>
      <c r="I1797" s="515" t="s">
        <v>2320</v>
      </c>
    </row>
    <row r="1798" spans="1:9" x14ac:dyDescent="0.2">
      <c r="A1798" s="86" t="s">
        <v>6388</v>
      </c>
      <c r="B1798" s="763" t="s">
        <v>454</v>
      </c>
      <c r="C1798" s="86" t="s">
        <v>32</v>
      </c>
      <c r="D1798" s="86" t="s">
        <v>140</v>
      </c>
      <c r="E1798" s="86" t="s">
        <v>556</v>
      </c>
      <c r="F1798" s="282" t="s">
        <v>483</v>
      </c>
      <c r="G1798" s="46" t="s">
        <v>524</v>
      </c>
      <c r="I1798" s="515" t="s">
        <v>2321</v>
      </c>
    </row>
    <row r="1799" spans="1:9" x14ac:dyDescent="0.2">
      <c r="A1799" s="86" t="s">
        <v>6388</v>
      </c>
      <c r="B1799" s="763" t="s">
        <v>454</v>
      </c>
      <c r="C1799" s="86" t="s">
        <v>32</v>
      </c>
      <c r="D1799" s="86" t="s">
        <v>140</v>
      </c>
      <c r="E1799" s="86" t="s">
        <v>557</v>
      </c>
      <c r="F1799" s="282" t="s">
        <v>483</v>
      </c>
      <c r="G1799" s="46" t="s">
        <v>524</v>
      </c>
      <c r="I1799" s="515" t="s">
        <v>2322</v>
      </c>
    </row>
    <row r="1800" spans="1:9" x14ac:dyDescent="0.2">
      <c r="A1800" s="86" t="s">
        <v>6388</v>
      </c>
      <c r="B1800" s="763" t="s">
        <v>454</v>
      </c>
      <c r="C1800" s="86" t="s">
        <v>32</v>
      </c>
      <c r="D1800" s="86" t="s">
        <v>140</v>
      </c>
      <c r="E1800" s="86" t="s">
        <v>558</v>
      </c>
      <c r="F1800" s="282" t="s">
        <v>483</v>
      </c>
      <c r="G1800" s="46" t="s">
        <v>524</v>
      </c>
      <c r="I1800" s="515" t="s">
        <v>2323</v>
      </c>
    </row>
    <row r="1801" spans="1:9" x14ac:dyDescent="0.2">
      <c r="A1801" s="86" t="s">
        <v>6388</v>
      </c>
      <c r="B1801" s="763" t="s">
        <v>454</v>
      </c>
      <c r="C1801" s="86" t="s">
        <v>32</v>
      </c>
      <c r="D1801" s="86" t="s">
        <v>140</v>
      </c>
      <c r="E1801" s="86" t="s">
        <v>559</v>
      </c>
      <c r="F1801" s="282" t="s">
        <v>483</v>
      </c>
      <c r="G1801" s="46" t="s">
        <v>524</v>
      </c>
      <c r="I1801" s="515" t="s">
        <v>2324</v>
      </c>
    </row>
    <row r="1802" spans="1:9" x14ac:dyDescent="0.2">
      <c r="A1802" s="86" t="s">
        <v>6388</v>
      </c>
      <c r="B1802" s="763" t="s">
        <v>454</v>
      </c>
      <c r="C1802" s="86" t="s">
        <v>32</v>
      </c>
      <c r="D1802" s="86" t="s">
        <v>140</v>
      </c>
      <c r="E1802" s="86" t="s">
        <v>560</v>
      </c>
      <c r="F1802" s="282" t="s">
        <v>483</v>
      </c>
      <c r="G1802" s="46" t="s">
        <v>524</v>
      </c>
      <c r="I1802" s="515" t="s">
        <v>2325</v>
      </c>
    </row>
    <row r="1803" spans="1:9" x14ac:dyDescent="0.2">
      <c r="A1803" s="86" t="s">
        <v>6388</v>
      </c>
      <c r="B1803" s="763" t="s">
        <v>454</v>
      </c>
      <c r="C1803" s="86" t="s">
        <v>32</v>
      </c>
      <c r="D1803" s="86" t="s">
        <v>140</v>
      </c>
      <c r="E1803" s="86" t="s">
        <v>561</v>
      </c>
      <c r="F1803" s="282" t="s">
        <v>483</v>
      </c>
      <c r="G1803" s="46" t="s">
        <v>524</v>
      </c>
      <c r="I1803" s="515" t="s">
        <v>2326</v>
      </c>
    </row>
    <row r="1804" spans="1:9" x14ac:dyDescent="0.2">
      <c r="A1804" s="86" t="s">
        <v>6388</v>
      </c>
      <c r="B1804" s="763" t="s">
        <v>454</v>
      </c>
      <c r="C1804" s="86" t="s">
        <v>32</v>
      </c>
      <c r="D1804" s="86" t="s">
        <v>140</v>
      </c>
      <c r="E1804" s="86" t="s">
        <v>562</v>
      </c>
      <c r="F1804" s="282" t="s">
        <v>483</v>
      </c>
      <c r="G1804" s="46" t="s">
        <v>524</v>
      </c>
      <c r="I1804" s="515" t="s">
        <v>2327</v>
      </c>
    </row>
    <row r="1805" spans="1:9" x14ac:dyDescent="0.2">
      <c r="A1805" s="86" t="s">
        <v>6388</v>
      </c>
      <c r="B1805" s="763" t="s">
        <v>454</v>
      </c>
      <c r="C1805" s="86" t="s">
        <v>32</v>
      </c>
      <c r="D1805" s="86" t="s">
        <v>140</v>
      </c>
      <c r="E1805" s="86" t="s">
        <v>563</v>
      </c>
      <c r="F1805" s="282" t="s">
        <v>483</v>
      </c>
      <c r="G1805" s="46" t="s">
        <v>524</v>
      </c>
      <c r="I1805" s="515" t="s">
        <v>2328</v>
      </c>
    </row>
    <row r="1806" spans="1:9" x14ac:dyDescent="0.2">
      <c r="A1806" s="86" t="s">
        <v>6388</v>
      </c>
      <c r="B1806" s="763" t="s">
        <v>454</v>
      </c>
      <c r="C1806" s="86" t="s">
        <v>32</v>
      </c>
      <c r="D1806" s="86" t="s">
        <v>140</v>
      </c>
      <c r="E1806" s="86" t="s">
        <v>564</v>
      </c>
      <c r="F1806" s="282" t="s">
        <v>483</v>
      </c>
      <c r="G1806" s="46" t="s">
        <v>524</v>
      </c>
      <c r="I1806" s="515" t="s">
        <v>2329</v>
      </c>
    </row>
    <row r="1807" spans="1:9" x14ac:dyDescent="0.2">
      <c r="A1807" s="86" t="s">
        <v>6388</v>
      </c>
      <c r="B1807" s="763" t="s">
        <v>454</v>
      </c>
      <c r="C1807" s="86" t="s">
        <v>32</v>
      </c>
      <c r="D1807" s="86" t="s">
        <v>140</v>
      </c>
      <c r="E1807" s="86" t="s">
        <v>565</v>
      </c>
      <c r="F1807" s="282" t="s">
        <v>483</v>
      </c>
      <c r="G1807" s="46" t="s">
        <v>524</v>
      </c>
      <c r="I1807" s="515" t="s">
        <v>2330</v>
      </c>
    </row>
    <row r="1808" spans="1:9" x14ac:dyDescent="0.2">
      <c r="A1808" s="86" t="s">
        <v>6388</v>
      </c>
      <c r="B1808" s="543" t="s">
        <v>454</v>
      </c>
      <c r="C1808" s="547" t="s">
        <v>32</v>
      </c>
      <c r="D1808" s="547" t="s">
        <v>140</v>
      </c>
      <c r="E1808" s="547" t="s">
        <v>566</v>
      </c>
      <c r="F1808" s="538" t="s">
        <v>483</v>
      </c>
      <c r="G1808" s="47" t="s">
        <v>524</v>
      </c>
      <c r="I1808" s="515" t="s">
        <v>2331</v>
      </c>
    </row>
    <row r="1809" spans="1:9" x14ac:dyDescent="0.2">
      <c r="A1809" s="86" t="s">
        <v>6388</v>
      </c>
      <c r="B1809" s="541" t="s">
        <v>454</v>
      </c>
      <c r="C1809" s="546" t="s">
        <v>32</v>
      </c>
      <c r="D1809" s="546" t="s">
        <v>141</v>
      </c>
      <c r="E1809" s="546" t="s">
        <v>185</v>
      </c>
      <c r="F1809" s="542" t="s">
        <v>22</v>
      </c>
      <c r="G1809" s="616" t="s">
        <v>524</v>
      </c>
      <c r="I1809" s="515" t="s">
        <v>2332</v>
      </c>
    </row>
    <row r="1810" spans="1:9" x14ac:dyDescent="0.2">
      <c r="A1810" s="86" t="s">
        <v>6388</v>
      </c>
      <c r="B1810" s="763" t="s">
        <v>454</v>
      </c>
      <c r="C1810" s="86" t="s">
        <v>32</v>
      </c>
      <c r="D1810" s="86" t="s">
        <v>141</v>
      </c>
      <c r="E1810" s="86" t="s">
        <v>527</v>
      </c>
      <c r="F1810" s="282" t="s">
        <v>22</v>
      </c>
      <c r="G1810" s="46" t="s">
        <v>524</v>
      </c>
      <c r="I1810" s="515" t="s">
        <v>2333</v>
      </c>
    </row>
    <row r="1811" spans="1:9" x14ac:dyDescent="0.2">
      <c r="A1811" s="86" t="s">
        <v>6388</v>
      </c>
      <c r="B1811" s="763" t="s">
        <v>454</v>
      </c>
      <c r="C1811" s="86" t="s">
        <v>32</v>
      </c>
      <c r="D1811" s="86" t="s">
        <v>141</v>
      </c>
      <c r="E1811" s="86" t="s">
        <v>528</v>
      </c>
      <c r="F1811" s="282" t="s">
        <v>22</v>
      </c>
      <c r="G1811" s="46" t="s">
        <v>524</v>
      </c>
      <c r="I1811" s="515" t="s">
        <v>2334</v>
      </c>
    </row>
    <row r="1812" spans="1:9" x14ac:dyDescent="0.2">
      <c r="A1812" s="86" t="s">
        <v>6388</v>
      </c>
      <c r="B1812" s="763" t="s">
        <v>454</v>
      </c>
      <c r="C1812" s="86" t="s">
        <v>32</v>
      </c>
      <c r="D1812" s="86" t="s">
        <v>141</v>
      </c>
      <c r="E1812" s="86" t="s">
        <v>529</v>
      </c>
      <c r="F1812" s="282" t="s">
        <v>22</v>
      </c>
      <c r="G1812" s="46" t="s">
        <v>524</v>
      </c>
      <c r="I1812" s="515" t="s">
        <v>2335</v>
      </c>
    </row>
    <row r="1813" spans="1:9" x14ac:dyDescent="0.2">
      <c r="A1813" s="86" t="s">
        <v>6388</v>
      </c>
      <c r="B1813" s="763" t="s">
        <v>454</v>
      </c>
      <c r="C1813" s="86" t="s">
        <v>32</v>
      </c>
      <c r="D1813" s="86" t="s">
        <v>141</v>
      </c>
      <c r="E1813" s="86" t="s">
        <v>530</v>
      </c>
      <c r="F1813" s="282" t="s">
        <v>22</v>
      </c>
      <c r="G1813" s="46" t="s">
        <v>524</v>
      </c>
      <c r="I1813" s="515" t="s">
        <v>2336</v>
      </c>
    </row>
    <row r="1814" spans="1:9" x14ac:dyDescent="0.2">
      <c r="A1814" s="86" t="s">
        <v>6388</v>
      </c>
      <c r="B1814" s="763" t="s">
        <v>454</v>
      </c>
      <c r="C1814" s="86" t="s">
        <v>32</v>
      </c>
      <c r="D1814" s="86" t="s">
        <v>141</v>
      </c>
      <c r="E1814" s="86" t="s">
        <v>531</v>
      </c>
      <c r="F1814" s="282" t="s">
        <v>22</v>
      </c>
      <c r="G1814" s="46" t="s">
        <v>524</v>
      </c>
      <c r="I1814" s="515" t="s">
        <v>2337</v>
      </c>
    </row>
    <row r="1815" spans="1:9" x14ac:dyDescent="0.2">
      <c r="A1815" s="86" t="s">
        <v>6388</v>
      </c>
      <c r="B1815" s="763" t="s">
        <v>454</v>
      </c>
      <c r="C1815" s="86" t="s">
        <v>32</v>
      </c>
      <c r="D1815" s="86" t="s">
        <v>141</v>
      </c>
      <c r="E1815" s="86" t="s">
        <v>532</v>
      </c>
      <c r="F1815" s="282" t="s">
        <v>22</v>
      </c>
      <c r="G1815" s="46" t="s">
        <v>524</v>
      </c>
      <c r="I1815" s="515" t="s">
        <v>2338</v>
      </c>
    </row>
    <row r="1816" spans="1:9" x14ac:dyDescent="0.2">
      <c r="A1816" s="86" t="s">
        <v>6388</v>
      </c>
      <c r="B1816" s="763" t="s">
        <v>454</v>
      </c>
      <c r="C1816" s="86" t="s">
        <v>32</v>
      </c>
      <c r="D1816" s="86" t="s">
        <v>141</v>
      </c>
      <c r="E1816" s="86" t="s">
        <v>533</v>
      </c>
      <c r="F1816" s="282" t="s">
        <v>22</v>
      </c>
      <c r="G1816" s="46" t="s">
        <v>524</v>
      </c>
      <c r="I1816" s="515" t="s">
        <v>2339</v>
      </c>
    </row>
    <row r="1817" spans="1:9" x14ac:dyDescent="0.2">
      <c r="A1817" s="86" t="s">
        <v>6388</v>
      </c>
      <c r="B1817" s="763" t="s">
        <v>454</v>
      </c>
      <c r="C1817" s="86" t="s">
        <v>32</v>
      </c>
      <c r="D1817" s="86" t="s">
        <v>141</v>
      </c>
      <c r="E1817" s="86" t="s">
        <v>534</v>
      </c>
      <c r="F1817" s="282" t="s">
        <v>22</v>
      </c>
      <c r="G1817" s="46" t="s">
        <v>524</v>
      </c>
      <c r="I1817" s="515" t="s">
        <v>2340</v>
      </c>
    </row>
    <row r="1818" spans="1:9" x14ac:dyDescent="0.2">
      <c r="A1818" s="86" t="s">
        <v>6388</v>
      </c>
      <c r="B1818" s="763" t="s">
        <v>454</v>
      </c>
      <c r="C1818" s="86" t="s">
        <v>32</v>
      </c>
      <c r="D1818" s="86" t="s">
        <v>141</v>
      </c>
      <c r="E1818" s="86" t="s">
        <v>535</v>
      </c>
      <c r="F1818" s="282" t="s">
        <v>22</v>
      </c>
      <c r="G1818" s="46" t="s">
        <v>524</v>
      </c>
      <c r="I1818" s="515" t="s">
        <v>2341</v>
      </c>
    </row>
    <row r="1819" spans="1:9" x14ac:dyDescent="0.2">
      <c r="A1819" s="86" t="s">
        <v>6388</v>
      </c>
      <c r="B1819" s="763" t="s">
        <v>454</v>
      </c>
      <c r="C1819" s="86" t="s">
        <v>32</v>
      </c>
      <c r="D1819" s="86" t="s">
        <v>141</v>
      </c>
      <c r="E1819" s="86" t="s">
        <v>536</v>
      </c>
      <c r="F1819" s="282" t="s">
        <v>22</v>
      </c>
      <c r="G1819" s="46" t="s">
        <v>524</v>
      </c>
      <c r="I1819" s="515" t="s">
        <v>2342</v>
      </c>
    </row>
    <row r="1820" spans="1:9" x14ac:dyDescent="0.2">
      <c r="A1820" s="86" t="s">
        <v>6388</v>
      </c>
      <c r="B1820" s="763" t="s">
        <v>454</v>
      </c>
      <c r="C1820" s="86" t="s">
        <v>32</v>
      </c>
      <c r="D1820" s="86" t="s">
        <v>141</v>
      </c>
      <c r="E1820" s="86" t="s">
        <v>537</v>
      </c>
      <c r="F1820" s="282" t="s">
        <v>22</v>
      </c>
      <c r="G1820" s="46" t="s">
        <v>524</v>
      </c>
      <c r="I1820" s="515" t="s">
        <v>2343</v>
      </c>
    </row>
    <row r="1821" spans="1:9" x14ac:dyDescent="0.2">
      <c r="A1821" s="86" t="s">
        <v>6388</v>
      </c>
      <c r="B1821" s="763" t="s">
        <v>454</v>
      </c>
      <c r="C1821" s="86" t="s">
        <v>32</v>
      </c>
      <c r="D1821" s="86" t="s">
        <v>141</v>
      </c>
      <c r="E1821" s="86" t="s">
        <v>538</v>
      </c>
      <c r="F1821" s="282" t="s">
        <v>22</v>
      </c>
      <c r="G1821" s="46" t="s">
        <v>524</v>
      </c>
      <c r="I1821" s="515" t="s">
        <v>2344</v>
      </c>
    </row>
    <row r="1822" spans="1:9" x14ac:dyDescent="0.2">
      <c r="A1822" s="86" t="s">
        <v>6388</v>
      </c>
      <c r="B1822" s="763" t="s">
        <v>454</v>
      </c>
      <c r="C1822" s="86" t="s">
        <v>32</v>
      </c>
      <c r="D1822" s="86" t="s">
        <v>141</v>
      </c>
      <c r="E1822" s="86" t="s">
        <v>539</v>
      </c>
      <c r="F1822" s="282" t="s">
        <v>22</v>
      </c>
      <c r="G1822" s="46" t="s">
        <v>524</v>
      </c>
      <c r="I1822" s="515" t="s">
        <v>2345</v>
      </c>
    </row>
    <row r="1823" spans="1:9" x14ac:dyDescent="0.2">
      <c r="A1823" s="86" t="s">
        <v>6388</v>
      </c>
      <c r="B1823" s="763" t="s">
        <v>454</v>
      </c>
      <c r="C1823" s="86" t="s">
        <v>32</v>
      </c>
      <c r="D1823" s="86" t="s">
        <v>141</v>
      </c>
      <c r="E1823" s="86" t="s">
        <v>540</v>
      </c>
      <c r="F1823" s="282" t="s">
        <v>22</v>
      </c>
      <c r="G1823" s="46" t="s">
        <v>524</v>
      </c>
      <c r="I1823" s="515" t="s">
        <v>2346</v>
      </c>
    </row>
    <row r="1824" spans="1:9" x14ac:dyDescent="0.2">
      <c r="A1824" s="86" t="s">
        <v>6388</v>
      </c>
      <c r="B1824" s="763" t="s">
        <v>454</v>
      </c>
      <c r="C1824" s="86" t="s">
        <v>32</v>
      </c>
      <c r="D1824" s="86" t="s">
        <v>141</v>
      </c>
      <c r="E1824" s="86" t="s">
        <v>541</v>
      </c>
      <c r="F1824" s="282" t="s">
        <v>22</v>
      </c>
      <c r="G1824" s="46" t="s">
        <v>524</v>
      </c>
      <c r="I1824" s="515" t="s">
        <v>2347</v>
      </c>
    </row>
    <row r="1825" spans="1:9" x14ac:dyDescent="0.2">
      <c r="A1825" s="86" t="s">
        <v>6388</v>
      </c>
      <c r="B1825" s="763" t="s">
        <v>454</v>
      </c>
      <c r="C1825" s="86" t="s">
        <v>32</v>
      </c>
      <c r="D1825" s="86" t="s">
        <v>141</v>
      </c>
      <c r="E1825" s="86" t="s">
        <v>542</v>
      </c>
      <c r="F1825" s="282" t="s">
        <v>22</v>
      </c>
      <c r="G1825" s="46" t="s">
        <v>524</v>
      </c>
      <c r="I1825" s="515" t="s">
        <v>2348</v>
      </c>
    </row>
    <row r="1826" spans="1:9" x14ac:dyDescent="0.2">
      <c r="A1826" s="86" t="s">
        <v>6388</v>
      </c>
      <c r="B1826" s="763" t="s">
        <v>454</v>
      </c>
      <c r="C1826" s="86" t="s">
        <v>32</v>
      </c>
      <c r="D1826" s="86" t="s">
        <v>141</v>
      </c>
      <c r="E1826" s="86" t="s">
        <v>543</v>
      </c>
      <c r="F1826" s="282" t="s">
        <v>22</v>
      </c>
      <c r="G1826" s="46" t="s">
        <v>524</v>
      </c>
      <c r="I1826" s="515" t="s">
        <v>2349</v>
      </c>
    </row>
    <row r="1827" spans="1:9" x14ac:dyDescent="0.2">
      <c r="A1827" s="86" t="s">
        <v>6388</v>
      </c>
      <c r="B1827" s="763" t="s">
        <v>454</v>
      </c>
      <c r="C1827" s="86" t="s">
        <v>32</v>
      </c>
      <c r="D1827" s="86" t="s">
        <v>141</v>
      </c>
      <c r="E1827" s="86" t="s">
        <v>544</v>
      </c>
      <c r="F1827" s="282" t="s">
        <v>22</v>
      </c>
      <c r="G1827" s="46" t="s">
        <v>524</v>
      </c>
      <c r="I1827" s="515" t="s">
        <v>2350</v>
      </c>
    </row>
    <row r="1828" spans="1:9" x14ac:dyDescent="0.2">
      <c r="A1828" s="86" t="s">
        <v>6388</v>
      </c>
      <c r="B1828" s="763" t="s">
        <v>454</v>
      </c>
      <c r="C1828" s="86" t="s">
        <v>32</v>
      </c>
      <c r="D1828" s="86" t="s">
        <v>141</v>
      </c>
      <c r="E1828" s="86" t="s">
        <v>545</v>
      </c>
      <c r="F1828" s="282" t="s">
        <v>22</v>
      </c>
      <c r="G1828" s="46" t="s">
        <v>524</v>
      </c>
      <c r="I1828" s="515" t="s">
        <v>2351</v>
      </c>
    </row>
    <row r="1829" spans="1:9" x14ac:dyDescent="0.2">
      <c r="A1829" s="86" t="s">
        <v>6388</v>
      </c>
      <c r="B1829" s="763" t="s">
        <v>454</v>
      </c>
      <c r="C1829" s="86" t="s">
        <v>32</v>
      </c>
      <c r="D1829" s="86" t="s">
        <v>141</v>
      </c>
      <c r="E1829" s="86" t="s">
        <v>546</v>
      </c>
      <c r="F1829" s="282" t="s">
        <v>22</v>
      </c>
      <c r="G1829" s="46" t="s">
        <v>524</v>
      </c>
      <c r="I1829" s="515" t="s">
        <v>2352</v>
      </c>
    </row>
    <row r="1830" spans="1:9" x14ac:dyDescent="0.2">
      <c r="A1830" s="86" t="s">
        <v>6388</v>
      </c>
      <c r="B1830" s="763" t="s">
        <v>454</v>
      </c>
      <c r="C1830" s="86" t="s">
        <v>32</v>
      </c>
      <c r="D1830" s="86" t="s">
        <v>141</v>
      </c>
      <c r="E1830" s="86" t="s">
        <v>547</v>
      </c>
      <c r="F1830" s="282" t="s">
        <v>22</v>
      </c>
      <c r="G1830" s="46" t="s">
        <v>524</v>
      </c>
      <c r="I1830" s="515" t="s">
        <v>2353</v>
      </c>
    </row>
    <row r="1831" spans="1:9" x14ac:dyDescent="0.2">
      <c r="A1831" s="86" t="s">
        <v>6388</v>
      </c>
      <c r="B1831" s="763" t="s">
        <v>454</v>
      </c>
      <c r="C1831" s="86" t="s">
        <v>32</v>
      </c>
      <c r="D1831" s="86" t="s">
        <v>141</v>
      </c>
      <c r="E1831" s="86" t="s">
        <v>548</v>
      </c>
      <c r="F1831" s="282" t="s">
        <v>22</v>
      </c>
      <c r="G1831" s="46" t="s">
        <v>524</v>
      </c>
      <c r="I1831" s="515" t="s">
        <v>2354</v>
      </c>
    </row>
    <row r="1832" spans="1:9" x14ac:dyDescent="0.2">
      <c r="A1832" s="86" t="s">
        <v>6388</v>
      </c>
      <c r="B1832" s="763" t="s">
        <v>454</v>
      </c>
      <c r="C1832" s="86" t="s">
        <v>32</v>
      </c>
      <c r="D1832" s="86" t="s">
        <v>141</v>
      </c>
      <c r="E1832" s="86" t="s">
        <v>549</v>
      </c>
      <c r="F1832" s="282" t="s">
        <v>22</v>
      </c>
      <c r="G1832" s="46" t="s">
        <v>524</v>
      </c>
      <c r="I1832" s="515" t="s">
        <v>2355</v>
      </c>
    </row>
    <row r="1833" spans="1:9" x14ac:dyDescent="0.2">
      <c r="A1833" s="86" t="s">
        <v>6388</v>
      </c>
      <c r="B1833" s="763" t="s">
        <v>454</v>
      </c>
      <c r="C1833" s="86" t="s">
        <v>32</v>
      </c>
      <c r="D1833" s="86" t="s">
        <v>141</v>
      </c>
      <c r="E1833" s="86" t="s">
        <v>550</v>
      </c>
      <c r="F1833" s="282" t="s">
        <v>22</v>
      </c>
      <c r="G1833" s="46" t="s">
        <v>524</v>
      </c>
      <c r="I1833" s="515" t="s">
        <v>2356</v>
      </c>
    </row>
    <row r="1834" spans="1:9" x14ac:dyDescent="0.2">
      <c r="A1834" s="86" t="s">
        <v>6388</v>
      </c>
      <c r="B1834" s="763" t="s">
        <v>454</v>
      </c>
      <c r="C1834" s="86" t="s">
        <v>32</v>
      </c>
      <c r="D1834" s="86" t="s">
        <v>141</v>
      </c>
      <c r="E1834" s="86" t="s">
        <v>551</v>
      </c>
      <c r="F1834" s="282" t="s">
        <v>22</v>
      </c>
      <c r="G1834" s="46" t="s">
        <v>524</v>
      </c>
      <c r="I1834" s="515" t="s">
        <v>2357</v>
      </c>
    </row>
    <row r="1835" spans="1:9" x14ac:dyDescent="0.2">
      <c r="A1835" s="86" t="s">
        <v>6388</v>
      </c>
      <c r="B1835" s="763" t="s">
        <v>454</v>
      </c>
      <c r="C1835" s="86" t="s">
        <v>32</v>
      </c>
      <c r="D1835" s="86" t="s">
        <v>141</v>
      </c>
      <c r="E1835" s="86" t="s">
        <v>552</v>
      </c>
      <c r="F1835" s="282" t="s">
        <v>22</v>
      </c>
      <c r="G1835" s="46" t="s">
        <v>524</v>
      </c>
      <c r="I1835" s="515" t="s">
        <v>2358</v>
      </c>
    </row>
    <row r="1836" spans="1:9" x14ac:dyDescent="0.2">
      <c r="A1836" s="86" t="s">
        <v>6388</v>
      </c>
      <c r="B1836" s="763" t="s">
        <v>454</v>
      </c>
      <c r="C1836" s="86" t="s">
        <v>32</v>
      </c>
      <c r="D1836" s="86" t="s">
        <v>141</v>
      </c>
      <c r="E1836" s="86" t="s">
        <v>553</v>
      </c>
      <c r="F1836" s="282" t="s">
        <v>22</v>
      </c>
      <c r="G1836" s="46" t="s">
        <v>524</v>
      </c>
      <c r="I1836" s="515" t="s">
        <v>2359</v>
      </c>
    </row>
    <row r="1837" spans="1:9" x14ac:dyDescent="0.2">
      <c r="A1837" s="86" t="s">
        <v>6388</v>
      </c>
      <c r="B1837" s="763" t="s">
        <v>454</v>
      </c>
      <c r="C1837" s="86" t="s">
        <v>32</v>
      </c>
      <c r="D1837" s="86" t="s">
        <v>141</v>
      </c>
      <c r="E1837" s="86" t="s">
        <v>554</v>
      </c>
      <c r="F1837" s="282" t="s">
        <v>22</v>
      </c>
      <c r="G1837" s="46" t="s">
        <v>524</v>
      </c>
      <c r="I1837" s="515" t="s">
        <v>2360</v>
      </c>
    </row>
    <row r="1838" spans="1:9" x14ac:dyDescent="0.2">
      <c r="A1838" s="86" t="s">
        <v>6388</v>
      </c>
      <c r="B1838" s="763" t="s">
        <v>454</v>
      </c>
      <c r="C1838" s="86" t="s">
        <v>32</v>
      </c>
      <c r="D1838" s="86" t="s">
        <v>141</v>
      </c>
      <c r="E1838" s="86" t="s">
        <v>555</v>
      </c>
      <c r="F1838" s="282" t="s">
        <v>22</v>
      </c>
      <c r="G1838" s="46" t="s">
        <v>524</v>
      </c>
      <c r="I1838" s="515" t="s">
        <v>2361</v>
      </c>
    </row>
    <row r="1839" spans="1:9" x14ac:dyDescent="0.2">
      <c r="A1839" s="86" t="s">
        <v>6388</v>
      </c>
      <c r="B1839" s="763" t="s">
        <v>454</v>
      </c>
      <c r="C1839" s="86" t="s">
        <v>32</v>
      </c>
      <c r="D1839" s="86" t="s">
        <v>141</v>
      </c>
      <c r="E1839" s="86" t="s">
        <v>556</v>
      </c>
      <c r="F1839" s="282" t="s">
        <v>22</v>
      </c>
      <c r="G1839" s="46" t="s">
        <v>524</v>
      </c>
      <c r="I1839" s="515" t="s">
        <v>2362</v>
      </c>
    </row>
    <row r="1840" spans="1:9" x14ac:dyDescent="0.2">
      <c r="A1840" s="86" t="s">
        <v>6388</v>
      </c>
      <c r="B1840" s="763" t="s">
        <v>454</v>
      </c>
      <c r="C1840" s="86" t="s">
        <v>32</v>
      </c>
      <c r="D1840" s="86" t="s">
        <v>141</v>
      </c>
      <c r="E1840" s="86" t="s">
        <v>557</v>
      </c>
      <c r="F1840" s="282" t="s">
        <v>22</v>
      </c>
      <c r="G1840" s="46" t="s">
        <v>524</v>
      </c>
      <c r="I1840" s="515" t="s">
        <v>2363</v>
      </c>
    </row>
    <row r="1841" spans="1:9" x14ac:dyDescent="0.2">
      <c r="A1841" s="86" t="s">
        <v>6388</v>
      </c>
      <c r="B1841" s="763" t="s">
        <v>454</v>
      </c>
      <c r="C1841" s="86" t="s">
        <v>32</v>
      </c>
      <c r="D1841" s="86" t="s">
        <v>141</v>
      </c>
      <c r="E1841" s="86" t="s">
        <v>558</v>
      </c>
      <c r="F1841" s="282" t="s">
        <v>22</v>
      </c>
      <c r="G1841" s="46" t="s">
        <v>524</v>
      </c>
      <c r="I1841" s="515" t="s">
        <v>2364</v>
      </c>
    </row>
    <row r="1842" spans="1:9" x14ac:dyDescent="0.2">
      <c r="A1842" s="86" t="s">
        <v>6388</v>
      </c>
      <c r="B1842" s="763" t="s">
        <v>454</v>
      </c>
      <c r="C1842" s="86" t="s">
        <v>32</v>
      </c>
      <c r="D1842" s="86" t="s">
        <v>141</v>
      </c>
      <c r="E1842" s="86" t="s">
        <v>559</v>
      </c>
      <c r="F1842" s="282" t="s">
        <v>22</v>
      </c>
      <c r="G1842" s="46" t="s">
        <v>524</v>
      </c>
      <c r="I1842" s="515" t="s">
        <v>2365</v>
      </c>
    </row>
    <row r="1843" spans="1:9" x14ac:dyDescent="0.2">
      <c r="A1843" s="86" t="s">
        <v>6388</v>
      </c>
      <c r="B1843" s="763" t="s">
        <v>454</v>
      </c>
      <c r="C1843" s="86" t="s">
        <v>32</v>
      </c>
      <c r="D1843" s="86" t="s">
        <v>141</v>
      </c>
      <c r="E1843" s="86" t="s">
        <v>560</v>
      </c>
      <c r="F1843" s="282" t="s">
        <v>22</v>
      </c>
      <c r="G1843" s="46" t="s">
        <v>524</v>
      </c>
      <c r="I1843" s="515" t="s">
        <v>2366</v>
      </c>
    </row>
    <row r="1844" spans="1:9" x14ac:dyDescent="0.2">
      <c r="A1844" s="86" t="s">
        <v>6388</v>
      </c>
      <c r="B1844" s="763" t="s">
        <v>454</v>
      </c>
      <c r="C1844" s="86" t="s">
        <v>32</v>
      </c>
      <c r="D1844" s="86" t="s">
        <v>141</v>
      </c>
      <c r="E1844" s="86" t="s">
        <v>561</v>
      </c>
      <c r="F1844" s="282" t="s">
        <v>22</v>
      </c>
      <c r="G1844" s="46" t="s">
        <v>524</v>
      </c>
      <c r="I1844" s="515" t="s">
        <v>2367</v>
      </c>
    </row>
    <row r="1845" spans="1:9" x14ac:dyDescent="0.2">
      <c r="A1845" s="86" t="s">
        <v>6388</v>
      </c>
      <c r="B1845" s="763" t="s">
        <v>454</v>
      </c>
      <c r="C1845" s="86" t="s">
        <v>32</v>
      </c>
      <c r="D1845" s="86" t="s">
        <v>141</v>
      </c>
      <c r="E1845" s="86" t="s">
        <v>562</v>
      </c>
      <c r="F1845" s="282" t="s">
        <v>22</v>
      </c>
      <c r="G1845" s="46" t="s">
        <v>524</v>
      </c>
      <c r="I1845" s="515" t="s">
        <v>2368</v>
      </c>
    </row>
    <row r="1846" spans="1:9" x14ac:dyDescent="0.2">
      <c r="A1846" s="86" t="s">
        <v>6388</v>
      </c>
      <c r="B1846" s="763" t="s">
        <v>454</v>
      </c>
      <c r="C1846" s="86" t="s">
        <v>32</v>
      </c>
      <c r="D1846" s="86" t="s">
        <v>141</v>
      </c>
      <c r="E1846" s="86" t="s">
        <v>563</v>
      </c>
      <c r="F1846" s="282" t="s">
        <v>22</v>
      </c>
      <c r="G1846" s="46" t="s">
        <v>524</v>
      </c>
      <c r="I1846" s="515" t="s">
        <v>2369</v>
      </c>
    </row>
    <row r="1847" spans="1:9" x14ac:dyDescent="0.2">
      <c r="A1847" s="86" t="s">
        <v>6388</v>
      </c>
      <c r="B1847" s="763" t="s">
        <v>454</v>
      </c>
      <c r="C1847" s="86" t="s">
        <v>32</v>
      </c>
      <c r="D1847" s="86" t="s">
        <v>141</v>
      </c>
      <c r="E1847" s="86" t="s">
        <v>564</v>
      </c>
      <c r="F1847" s="282" t="s">
        <v>22</v>
      </c>
      <c r="G1847" s="46" t="s">
        <v>524</v>
      </c>
      <c r="I1847" s="515" t="s">
        <v>2370</v>
      </c>
    </row>
    <row r="1848" spans="1:9" x14ac:dyDescent="0.2">
      <c r="A1848" s="86" t="s">
        <v>6388</v>
      </c>
      <c r="B1848" s="763" t="s">
        <v>454</v>
      </c>
      <c r="C1848" s="86" t="s">
        <v>32</v>
      </c>
      <c r="D1848" s="86" t="s">
        <v>141</v>
      </c>
      <c r="E1848" s="86" t="s">
        <v>565</v>
      </c>
      <c r="F1848" s="282" t="s">
        <v>22</v>
      </c>
      <c r="G1848" s="46" t="s">
        <v>524</v>
      </c>
      <c r="I1848" s="515" t="s">
        <v>2371</v>
      </c>
    </row>
    <row r="1849" spans="1:9" x14ac:dyDescent="0.2">
      <c r="A1849" s="86" t="s">
        <v>6388</v>
      </c>
      <c r="B1849" s="543" t="s">
        <v>454</v>
      </c>
      <c r="C1849" s="547" t="s">
        <v>32</v>
      </c>
      <c r="D1849" s="547" t="s">
        <v>141</v>
      </c>
      <c r="E1849" s="547" t="s">
        <v>566</v>
      </c>
      <c r="F1849" s="538" t="s">
        <v>22</v>
      </c>
      <c r="G1849" s="47" t="s">
        <v>524</v>
      </c>
      <c r="I1849" s="515" t="s">
        <v>2372</v>
      </c>
    </row>
    <row r="1850" spans="1:9" x14ac:dyDescent="0.2">
      <c r="A1850" s="86" t="s">
        <v>6388</v>
      </c>
      <c r="B1850" s="541" t="s">
        <v>454</v>
      </c>
      <c r="C1850" s="546" t="s">
        <v>32</v>
      </c>
      <c r="D1850" s="546" t="s">
        <v>141</v>
      </c>
      <c r="E1850" s="546" t="s">
        <v>185</v>
      </c>
      <c r="F1850" s="542" t="s">
        <v>23</v>
      </c>
      <c r="G1850" s="616" t="s">
        <v>524</v>
      </c>
      <c r="I1850" s="515" t="s">
        <v>2373</v>
      </c>
    </row>
    <row r="1851" spans="1:9" x14ac:dyDescent="0.2">
      <c r="A1851" s="86" t="s">
        <v>6388</v>
      </c>
      <c r="B1851" s="763" t="s">
        <v>454</v>
      </c>
      <c r="C1851" s="86" t="s">
        <v>32</v>
      </c>
      <c r="D1851" s="86" t="s">
        <v>141</v>
      </c>
      <c r="E1851" s="86" t="s">
        <v>527</v>
      </c>
      <c r="F1851" s="282" t="s">
        <v>23</v>
      </c>
      <c r="G1851" s="46" t="s">
        <v>524</v>
      </c>
      <c r="I1851" s="515" t="s">
        <v>2374</v>
      </c>
    </row>
    <row r="1852" spans="1:9" x14ac:dyDescent="0.2">
      <c r="A1852" s="86" t="s">
        <v>6388</v>
      </c>
      <c r="B1852" s="763" t="s">
        <v>454</v>
      </c>
      <c r="C1852" s="86" t="s">
        <v>32</v>
      </c>
      <c r="D1852" s="86" t="s">
        <v>141</v>
      </c>
      <c r="E1852" s="86" t="s">
        <v>528</v>
      </c>
      <c r="F1852" s="282" t="s">
        <v>23</v>
      </c>
      <c r="G1852" s="46" t="s">
        <v>524</v>
      </c>
      <c r="I1852" s="515" t="s">
        <v>2375</v>
      </c>
    </row>
    <row r="1853" spans="1:9" x14ac:dyDescent="0.2">
      <c r="A1853" s="86" t="s">
        <v>6388</v>
      </c>
      <c r="B1853" s="763" t="s">
        <v>454</v>
      </c>
      <c r="C1853" s="86" t="s">
        <v>32</v>
      </c>
      <c r="D1853" s="86" t="s">
        <v>141</v>
      </c>
      <c r="E1853" s="86" t="s">
        <v>529</v>
      </c>
      <c r="F1853" s="282" t="s">
        <v>23</v>
      </c>
      <c r="G1853" s="46" t="s">
        <v>524</v>
      </c>
      <c r="I1853" s="515" t="s">
        <v>2376</v>
      </c>
    </row>
    <row r="1854" spans="1:9" x14ac:dyDescent="0.2">
      <c r="A1854" s="86" t="s">
        <v>6388</v>
      </c>
      <c r="B1854" s="763" t="s">
        <v>454</v>
      </c>
      <c r="C1854" s="86" t="s">
        <v>32</v>
      </c>
      <c r="D1854" s="86" t="s">
        <v>141</v>
      </c>
      <c r="E1854" s="86" t="s">
        <v>530</v>
      </c>
      <c r="F1854" s="282" t="s">
        <v>23</v>
      </c>
      <c r="G1854" s="46" t="s">
        <v>524</v>
      </c>
      <c r="I1854" s="515" t="s">
        <v>2377</v>
      </c>
    </row>
    <row r="1855" spans="1:9" x14ac:dyDescent="0.2">
      <c r="A1855" s="86" t="s">
        <v>6388</v>
      </c>
      <c r="B1855" s="763" t="s">
        <v>454</v>
      </c>
      <c r="C1855" s="86" t="s">
        <v>32</v>
      </c>
      <c r="D1855" s="86" t="s">
        <v>141</v>
      </c>
      <c r="E1855" s="86" t="s">
        <v>531</v>
      </c>
      <c r="F1855" s="282" t="s">
        <v>23</v>
      </c>
      <c r="G1855" s="46" t="s">
        <v>524</v>
      </c>
      <c r="I1855" s="515" t="s">
        <v>2378</v>
      </c>
    </row>
    <row r="1856" spans="1:9" x14ac:dyDescent="0.2">
      <c r="A1856" s="86" t="s">
        <v>6388</v>
      </c>
      <c r="B1856" s="763" t="s">
        <v>454</v>
      </c>
      <c r="C1856" s="86" t="s">
        <v>32</v>
      </c>
      <c r="D1856" s="86" t="s">
        <v>141</v>
      </c>
      <c r="E1856" s="86" t="s">
        <v>532</v>
      </c>
      <c r="F1856" s="282" t="s">
        <v>23</v>
      </c>
      <c r="G1856" s="46" t="s">
        <v>524</v>
      </c>
      <c r="I1856" s="515" t="s">
        <v>2379</v>
      </c>
    </row>
    <row r="1857" spans="1:9" x14ac:dyDescent="0.2">
      <c r="A1857" s="86" t="s">
        <v>6388</v>
      </c>
      <c r="B1857" s="763" t="s">
        <v>454</v>
      </c>
      <c r="C1857" s="86" t="s">
        <v>32</v>
      </c>
      <c r="D1857" s="86" t="s">
        <v>141</v>
      </c>
      <c r="E1857" s="86" t="s">
        <v>533</v>
      </c>
      <c r="F1857" s="282" t="s">
        <v>23</v>
      </c>
      <c r="G1857" s="46" t="s">
        <v>524</v>
      </c>
      <c r="I1857" s="515" t="s">
        <v>2380</v>
      </c>
    </row>
    <row r="1858" spans="1:9" x14ac:dyDescent="0.2">
      <c r="A1858" s="86" t="s">
        <v>6388</v>
      </c>
      <c r="B1858" s="763" t="s">
        <v>454</v>
      </c>
      <c r="C1858" s="86" t="s">
        <v>32</v>
      </c>
      <c r="D1858" s="86" t="s">
        <v>141</v>
      </c>
      <c r="E1858" s="86" t="s">
        <v>534</v>
      </c>
      <c r="F1858" s="282" t="s">
        <v>23</v>
      </c>
      <c r="G1858" s="46" t="s">
        <v>524</v>
      </c>
      <c r="I1858" s="515" t="s">
        <v>2381</v>
      </c>
    </row>
    <row r="1859" spans="1:9" x14ac:dyDescent="0.2">
      <c r="A1859" s="86" t="s">
        <v>6388</v>
      </c>
      <c r="B1859" s="763" t="s">
        <v>454</v>
      </c>
      <c r="C1859" s="86" t="s">
        <v>32</v>
      </c>
      <c r="D1859" s="86" t="s">
        <v>141</v>
      </c>
      <c r="E1859" s="86" t="s">
        <v>535</v>
      </c>
      <c r="F1859" s="282" t="s">
        <v>23</v>
      </c>
      <c r="G1859" s="46" t="s">
        <v>524</v>
      </c>
      <c r="I1859" s="515" t="s">
        <v>2382</v>
      </c>
    </row>
    <row r="1860" spans="1:9" x14ac:dyDescent="0.2">
      <c r="A1860" s="86" t="s">
        <v>6388</v>
      </c>
      <c r="B1860" s="763" t="s">
        <v>454</v>
      </c>
      <c r="C1860" s="86" t="s">
        <v>32</v>
      </c>
      <c r="D1860" s="86" t="s">
        <v>141</v>
      </c>
      <c r="E1860" s="86" t="s">
        <v>536</v>
      </c>
      <c r="F1860" s="282" t="s">
        <v>23</v>
      </c>
      <c r="G1860" s="46" t="s">
        <v>524</v>
      </c>
      <c r="I1860" s="515" t="s">
        <v>2383</v>
      </c>
    </row>
    <row r="1861" spans="1:9" x14ac:dyDescent="0.2">
      <c r="A1861" s="86" t="s">
        <v>6388</v>
      </c>
      <c r="B1861" s="763" t="s">
        <v>454</v>
      </c>
      <c r="C1861" s="86" t="s">
        <v>32</v>
      </c>
      <c r="D1861" s="86" t="s">
        <v>141</v>
      </c>
      <c r="E1861" s="86" t="s">
        <v>537</v>
      </c>
      <c r="F1861" s="282" t="s">
        <v>23</v>
      </c>
      <c r="G1861" s="46" t="s">
        <v>524</v>
      </c>
      <c r="I1861" s="515" t="s">
        <v>2384</v>
      </c>
    </row>
    <row r="1862" spans="1:9" x14ac:dyDescent="0.2">
      <c r="A1862" s="86" t="s">
        <v>6388</v>
      </c>
      <c r="B1862" s="763" t="s">
        <v>454</v>
      </c>
      <c r="C1862" s="86" t="s">
        <v>32</v>
      </c>
      <c r="D1862" s="86" t="s">
        <v>141</v>
      </c>
      <c r="E1862" s="86" t="s">
        <v>538</v>
      </c>
      <c r="F1862" s="282" t="s">
        <v>23</v>
      </c>
      <c r="G1862" s="46" t="s">
        <v>524</v>
      </c>
      <c r="I1862" s="515" t="s">
        <v>2385</v>
      </c>
    </row>
    <row r="1863" spans="1:9" x14ac:dyDescent="0.2">
      <c r="A1863" s="86" t="s">
        <v>6388</v>
      </c>
      <c r="B1863" s="763" t="s">
        <v>454</v>
      </c>
      <c r="C1863" s="86" t="s">
        <v>32</v>
      </c>
      <c r="D1863" s="86" t="s">
        <v>141</v>
      </c>
      <c r="E1863" s="86" t="s">
        <v>539</v>
      </c>
      <c r="F1863" s="282" t="s">
        <v>23</v>
      </c>
      <c r="G1863" s="46" t="s">
        <v>524</v>
      </c>
      <c r="I1863" s="515" t="s">
        <v>2386</v>
      </c>
    </row>
    <row r="1864" spans="1:9" x14ac:dyDescent="0.2">
      <c r="A1864" s="86" t="s">
        <v>6388</v>
      </c>
      <c r="B1864" s="763" t="s">
        <v>454</v>
      </c>
      <c r="C1864" s="86" t="s">
        <v>32</v>
      </c>
      <c r="D1864" s="86" t="s">
        <v>141</v>
      </c>
      <c r="E1864" s="86" t="s">
        <v>540</v>
      </c>
      <c r="F1864" s="282" t="s">
        <v>23</v>
      </c>
      <c r="G1864" s="46" t="s">
        <v>524</v>
      </c>
      <c r="I1864" s="515" t="s">
        <v>2387</v>
      </c>
    </row>
    <row r="1865" spans="1:9" x14ac:dyDescent="0.2">
      <c r="A1865" s="86" t="s">
        <v>6388</v>
      </c>
      <c r="B1865" s="763" t="s">
        <v>454</v>
      </c>
      <c r="C1865" s="86" t="s">
        <v>32</v>
      </c>
      <c r="D1865" s="86" t="s">
        <v>141</v>
      </c>
      <c r="E1865" s="86" t="s">
        <v>541</v>
      </c>
      <c r="F1865" s="282" t="s">
        <v>23</v>
      </c>
      <c r="G1865" s="46" t="s">
        <v>524</v>
      </c>
      <c r="I1865" s="515" t="s">
        <v>2388</v>
      </c>
    </row>
    <row r="1866" spans="1:9" x14ac:dyDescent="0.2">
      <c r="A1866" s="86" t="s">
        <v>6388</v>
      </c>
      <c r="B1866" s="763" t="s">
        <v>454</v>
      </c>
      <c r="C1866" s="86" t="s">
        <v>32</v>
      </c>
      <c r="D1866" s="86" t="s">
        <v>141</v>
      </c>
      <c r="E1866" s="86" t="s">
        <v>542</v>
      </c>
      <c r="F1866" s="282" t="s">
        <v>23</v>
      </c>
      <c r="G1866" s="46" t="s">
        <v>524</v>
      </c>
      <c r="I1866" s="515" t="s">
        <v>2389</v>
      </c>
    </row>
    <row r="1867" spans="1:9" x14ac:dyDescent="0.2">
      <c r="A1867" s="86" t="s">
        <v>6388</v>
      </c>
      <c r="B1867" s="763" t="s">
        <v>454</v>
      </c>
      <c r="C1867" s="86" t="s">
        <v>32</v>
      </c>
      <c r="D1867" s="86" t="s">
        <v>141</v>
      </c>
      <c r="E1867" s="86" t="s">
        <v>543</v>
      </c>
      <c r="F1867" s="282" t="s">
        <v>23</v>
      </c>
      <c r="G1867" s="46" t="s">
        <v>524</v>
      </c>
      <c r="I1867" s="515" t="s">
        <v>2390</v>
      </c>
    </row>
    <row r="1868" spans="1:9" x14ac:dyDescent="0.2">
      <c r="A1868" s="86" t="s">
        <v>6388</v>
      </c>
      <c r="B1868" s="763" t="s">
        <v>454</v>
      </c>
      <c r="C1868" s="86" t="s">
        <v>32</v>
      </c>
      <c r="D1868" s="86" t="s">
        <v>141</v>
      </c>
      <c r="E1868" s="86" t="s">
        <v>544</v>
      </c>
      <c r="F1868" s="282" t="s">
        <v>23</v>
      </c>
      <c r="G1868" s="46" t="s">
        <v>524</v>
      </c>
      <c r="I1868" s="515" t="s">
        <v>2391</v>
      </c>
    </row>
    <row r="1869" spans="1:9" x14ac:dyDescent="0.2">
      <c r="A1869" s="86" t="s">
        <v>6388</v>
      </c>
      <c r="B1869" s="763" t="s">
        <v>454</v>
      </c>
      <c r="C1869" s="86" t="s">
        <v>32</v>
      </c>
      <c r="D1869" s="86" t="s">
        <v>141</v>
      </c>
      <c r="E1869" s="86" t="s">
        <v>545</v>
      </c>
      <c r="F1869" s="282" t="s">
        <v>23</v>
      </c>
      <c r="G1869" s="46" t="s">
        <v>524</v>
      </c>
      <c r="I1869" s="515" t="s">
        <v>2392</v>
      </c>
    </row>
    <row r="1870" spans="1:9" x14ac:dyDescent="0.2">
      <c r="A1870" s="86" t="s">
        <v>6388</v>
      </c>
      <c r="B1870" s="763" t="s">
        <v>454</v>
      </c>
      <c r="C1870" s="86" t="s">
        <v>32</v>
      </c>
      <c r="D1870" s="86" t="s">
        <v>141</v>
      </c>
      <c r="E1870" s="86" t="s">
        <v>546</v>
      </c>
      <c r="F1870" s="282" t="s">
        <v>23</v>
      </c>
      <c r="G1870" s="46" t="s">
        <v>524</v>
      </c>
      <c r="I1870" s="515" t="s">
        <v>2393</v>
      </c>
    </row>
    <row r="1871" spans="1:9" x14ac:dyDescent="0.2">
      <c r="A1871" s="86" t="s">
        <v>6388</v>
      </c>
      <c r="B1871" s="763" t="s">
        <v>454</v>
      </c>
      <c r="C1871" s="86" t="s">
        <v>32</v>
      </c>
      <c r="D1871" s="86" t="s">
        <v>141</v>
      </c>
      <c r="E1871" s="86" t="s">
        <v>547</v>
      </c>
      <c r="F1871" s="282" t="s">
        <v>23</v>
      </c>
      <c r="G1871" s="46" t="s">
        <v>524</v>
      </c>
      <c r="I1871" s="515" t="s">
        <v>2394</v>
      </c>
    </row>
    <row r="1872" spans="1:9" x14ac:dyDescent="0.2">
      <c r="A1872" s="86" t="s">
        <v>6388</v>
      </c>
      <c r="B1872" s="763" t="s">
        <v>454</v>
      </c>
      <c r="C1872" s="86" t="s">
        <v>32</v>
      </c>
      <c r="D1872" s="86" t="s">
        <v>141</v>
      </c>
      <c r="E1872" s="86" t="s">
        <v>548</v>
      </c>
      <c r="F1872" s="282" t="s">
        <v>23</v>
      </c>
      <c r="G1872" s="46" t="s">
        <v>524</v>
      </c>
      <c r="I1872" s="515" t="s">
        <v>2395</v>
      </c>
    </row>
    <row r="1873" spans="1:9" x14ac:dyDescent="0.2">
      <c r="A1873" s="86" t="s">
        <v>6388</v>
      </c>
      <c r="B1873" s="763" t="s">
        <v>454</v>
      </c>
      <c r="C1873" s="86" t="s">
        <v>32</v>
      </c>
      <c r="D1873" s="86" t="s">
        <v>141</v>
      </c>
      <c r="E1873" s="86" t="s">
        <v>549</v>
      </c>
      <c r="F1873" s="282" t="s">
        <v>23</v>
      </c>
      <c r="G1873" s="46" t="s">
        <v>524</v>
      </c>
      <c r="I1873" s="515" t="s">
        <v>2396</v>
      </c>
    </row>
    <row r="1874" spans="1:9" x14ac:dyDescent="0.2">
      <c r="A1874" s="86" t="s">
        <v>6388</v>
      </c>
      <c r="B1874" s="763" t="s">
        <v>454</v>
      </c>
      <c r="C1874" s="86" t="s">
        <v>32</v>
      </c>
      <c r="D1874" s="86" t="s">
        <v>141</v>
      </c>
      <c r="E1874" s="86" t="s">
        <v>550</v>
      </c>
      <c r="F1874" s="282" t="s">
        <v>23</v>
      </c>
      <c r="G1874" s="46" t="s">
        <v>524</v>
      </c>
      <c r="I1874" s="515" t="s">
        <v>2397</v>
      </c>
    </row>
    <row r="1875" spans="1:9" x14ac:dyDescent="0.2">
      <c r="A1875" s="86" t="s">
        <v>6388</v>
      </c>
      <c r="B1875" s="763" t="s">
        <v>454</v>
      </c>
      <c r="C1875" s="86" t="s">
        <v>32</v>
      </c>
      <c r="D1875" s="86" t="s">
        <v>141</v>
      </c>
      <c r="E1875" s="86" t="s">
        <v>551</v>
      </c>
      <c r="F1875" s="282" t="s">
        <v>23</v>
      </c>
      <c r="G1875" s="46" t="s">
        <v>524</v>
      </c>
      <c r="I1875" s="515" t="s">
        <v>2398</v>
      </c>
    </row>
    <row r="1876" spans="1:9" x14ac:dyDescent="0.2">
      <c r="A1876" s="86" t="s">
        <v>6388</v>
      </c>
      <c r="B1876" s="763" t="s">
        <v>454</v>
      </c>
      <c r="C1876" s="86" t="s">
        <v>32</v>
      </c>
      <c r="D1876" s="86" t="s">
        <v>141</v>
      </c>
      <c r="E1876" s="86" t="s">
        <v>552</v>
      </c>
      <c r="F1876" s="282" t="s">
        <v>23</v>
      </c>
      <c r="G1876" s="46" t="s">
        <v>524</v>
      </c>
      <c r="I1876" s="515" t="s">
        <v>2399</v>
      </c>
    </row>
    <row r="1877" spans="1:9" x14ac:dyDescent="0.2">
      <c r="A1877" s="86" t="s">
        <v>6388</v>
      </c>
      <c r="B1877" s="763" t="s">
        <v>454</v>
      </c>
      <c r="C1877" s="86" t="s">
        <v>32</v>
      </c>
      <c r="D1877" s="86" t="s">
        <v>141</v>
      </c>
      <c r="E1877" s="86" t="s">
        <v>553</v>
      </c>
      <c r="F1877" s="282" t="s">
        <v>23</v>
      </c>
      <c r="G1877" s="46" t="s">
        <v>524</v>
      </c>
      <c r="I1877" s="515" t="s">
        <v>2400</v>
      </c>
    </row>
    <row r="1878" spans="1:9" x14ac:dyDescent="0.2">
      <c r="A1878" s="86" t="s">
        <v>6388</v>
      </c>
      <c r="B1878" s="763" t="s">
        <v>454</v>
      </c>
      <c r="C1878" s="86" t="s">
        <v>32</v>
      </c>
      <c r="D1878" s="86" t="s">
        <v>141</v>
      </c>
      <c r="E1878" s="86" t="s">
        <v>554</v>
      </c>
      <c r="F1878" s="282" t="s">
        <v>23</v>
      </c>
      <c r="G1878" s="46" t="s">
        <v>524</v>
      </c>
      <c r="I1878" s="515" t="s">
        <v>2401</v>
      </c>
    </row>
    <row r="1879" spans="1:9" x14ac:dyDescent="0.2">
      <c r="A1879" s="86" t="s">
        <v>6388</v>
      </c>
      <c r="B1879" s="763" t="s">
        <v>454</v>
      </c>
      <c r="C1879" s="86" t="s">
        <v>32</v>
      </c>
      <c r="D1879" s="86" t="s">
        <v>141</v>
      </c>
      <c r="E1879" s="86" t="s">
        <v>555</v>
      </c>
      <c r="F1879" s="282" t="s">
        <v>23</v>
      </c>
      <c r="G1879" s="46" t="s">
        <v>524</v>
      </c>
      <c r="I1879" s="515" t="s">
        <v>2402</v>
      </c>
    </row>
    <row r="1880" spans="1:9" x14ac:dyDescent="0.2">
      <c r="A1880" s="86" t="s">
        <v>6388</v>
      </c>
      <c r="B1880" s="763" t="s">
        <v>454</v>
      </c>
      <c r="C1880" s="86" t="s">
        <v>32</v>
      </c>
      <c r="D1880" s="86" t="s">
        <v>141</v>
      </c>
      <c r="E1880" s="86" t="s">
        <v>556</v>
      </c>
      <c r="F1880" s="282" t="s">
        <v>23</v>
      </c>
      <c r="G1880" s="46" t="s">
        <v>524</v>
      </c>
      <c r="I1880" s="515" t="s">
        <v>2403</v>
      </c>
    </row>
    <row r="1881" spans="1:9" x14ac:dyDescent="0.2">
      <c r="A1881" s="86" t="s">
        <v>6388</v>
      </c>
      <c r="B1881" s="763" t="s">
        <v>454</v>
      </c>
      <c r="C1881" s="86" t="s">
        <v>32</v>
      </c>
      <c r="D1881" s="86" t="s">
        <v>141</v>
      </c>
      <c r="E1881" s="86" t="s">
        <v>557</v>
      </c>
      <c r="F1881" s="282" t="s">
        <v>23</v>
      </c>
      <c r="G1881" s="46" t="s">
        <v>524</v>
      </c>
      <c r="I1881" s="515" t="s">
        <v>2404</v>
      </c>
    </row>
    <row r="1882" spans="1:9" x14ac:dyDescent="0.2">
      <c r="A1882" s="86" t="s">
        <v>6388</v>
      </c>
      <c r="B1882" s="763" t="s">
        <v>454</v>
      </c>
      <c r="C1882" s="86" t="s">
        <v>32</v>
      </c>
      <c r="D1882" s="86" t="s">
        <v>141</v>
      </c>
      <c r="E1882" s="86" t="s">
        <v>558</v>
      </c>
      <c r="F1882" s="282" t="s">
        <v>23</v>
      </c>
      <c r="G1882" s="46" t="s">
        <v>524</v>
      </c>
      <c r="I1882" s="515" t="s">
        <v>2405</v>
      </c>
    </row>
    <row r="1883" spans="1:9" x14ac:dyDescent="0.2">
      <c r="A1883" s="86" t="s">
        <v>6388</v>
      </c>
      <c r="B1883" s="763" t="s">
        <v>454</v>
      </c>
      <c r="C1883" s="86" t="s">
        <v>32</v>
      </c>
      <c r="D1883" s="86" t="s">
        <v>141</v>
      </c>
      <c r="E1883" s="86" t="s">
        <v>559</v>
      </c>
      <c r="F1883" s="282" t="s">
        <v>23</v>
      </c>
      <c r="G1883" s="46" t="s">
        <v>524</v>
      </c>
      <c r="I1883" s="515" t="s">
        <v>2406</v>
      </c>
    </row>
    <row r="1884" spans="1:9" x14ac:dyDescent="0.2">
      <c r="A1884" s="86" t="s">
        <v>6388</v>
      </c>
      <c r="B1884" s="763" t="s">
        <v>454</v>
      </c>
      <c r="C1884" s="86" t="s">
        <v>32</v>
      </c>
      <c r="D1884" s="86" t="s">
        <v>141</v>
      </c>
      <c r="E1884" s="86" t="s">
        <v>560</v>
      </c>
      <c r="F1884" s="282" t="s">
        <v>23</v>
      </c>
      <c r="G1884" s="46" t="s">
        <v>524</v>
      </c>
      <c r="I1884" s="515" t="s">
        <v>2407</v>
      </c>
    </row>
    <row r="1885" spans="1:9" x14ac:dyDescent="0.2">
      <c r="A1885" s="86" t="s">
        <v>6388</v>
      </c>
      <c r="B1885" s="763" t="s">
        <v>454</v>
      </c>
      <c r="C1885" s="86" t="s">
        <v>32</v>
      </c>
      <c r="D1885" s="86" t="s">
        <v>141</v>
      </c>
      <c r="E1885" s="86" t="s">
        <v>561</v>
      </c>
      <c r="F1885" s="282" t="s">
        <v>23</v>
      </c>
      <c r="G1885" s="46" t="s">
        <v>524</v>
      </c>
      <c r="I1885" s="515" t="s">
        <v>2408</v>
      </c>
    </row>
    <row r="1886" spans="1:9" x14ac:dyDescent="0.2">
      <c r="A1886" s="86" t="s">
        <v>6388</v>
      </c>
      <c r="B1886" s="763" t="s">
        <v>454</v>
      </c>
      <c r="C1886" s="86" t="s">
        <v>32</v>
      </c>
      <c r="D1886" s="86" t="s">
        <v>141</v>
      </c>
      <c r="E1886" s="86" t="s">
        <v>562</v>
      </c>
      <c r="F1886" s="282" t="s">
        <v>23</v>
      </c>
      <c r="G1886" s="46" t="s">
        <v>524</v>
      </c>
      <c r="I1886" s="515" t="s">
        <v>2409</v>
      </c>
    </row>
    <row r="1887" spans="1:9" x14ac:dyDescent="0.2">
      <c r="A1887" s="86" t="s">
        <v>6388</v>
      </c>
      <c r="B1887" s="763" t="s">
        <v>454</v>
      </c>
      <c r="C1887" s="86" t="s">
        <v>32</v>
      </c>
      <c r="D1887" s="86" t="s">
        <v>141</v>
      </c>
      <c r="E1887" s="86" t="s">
        <v>563</v>
      </c>
      <c r="F1887" s="282" t="s">
        <v>23</v>
      </c>
      <c r="G1887" s="46" t="s">
        <v>524</v>
      </c>
      <c r="I1887" s="515" t="s">
        <v>2410</v>
      </c>
    </row>
    <row r="1888" spans="1:9" x14ac:dyDescent="0.2">
      <c r="A1888" s="86" t="s">
        <v>6388</v>
      </c>
      <c r="B1888" s="763" t="s">
        <v>454</v>
      </c>
      <c r="C1888" s="86" t="s">
        <v>32</v>
      </c>
      <c r="D1888" s="86" t="s">
        <v>141</v>
      </c>
      <c r="E1888" s="86" t="s">
        <v>564</v>
      </c>
      <c r="F1888" s="282" t="s">
        <v>23</v>
      </c>
      <c r="G1888" s="46" t="s">
        <v>524</v>
      </c>
      <c r="I1888" s="515" t="s">
        <v>2411</v>
      </c>
    </row>
    <row r="1889" spans="1:9" x14ac:dyDescent="0.2">
      <c r="A1889" s="86" t="s">
        <v>6388</v>
      </c>
      <c r="B1889" s="763" t="s">
        <v>454</v>
      </c>
      <c r="C1889" s="86" t="s">
        <v>32</v>
      </c>
      <c r="D1889" s="86" t="s">
        <v>141</v>
      </c>
      <c r="E1889" s="86" t="s">
        <v>565</v>
      </c>
      <c r="F1889" s="282" t="s">
        <v>23</v>
      </c>
      <c r="G1889" s="46" t="s">
        <v>524</v>
      </c>
      <c r="I1889" s="515" t="s">
        <v>2412</v>
      </c>
    </row>
    <row r="1890" spans="1:9" x14ac:dyDescent="0.2">
      <c r="A1890" s="86" t="s">
        <v>6388</v>
      </c>
      <c r="B1890" s="543" t="s">
        <v>454</v>
      </c>
      <c r="C1890" s="547" t="s">
        <v>32</v>
      </c>
      <c r="D1890" s="547" t="s">
        <v>141</v>
      </c>
      <c r="E1890" s="547" t="s">
        <v>566</v>
      </c>
      <c r="F1890" s="538" t="s">
        <v>23</v>
      </c>
      <c r="G1890" s="47" t="s">
        <v>524</v>
      </c>
      <c r="I1890" s="515" t="s">
        <v>2413</v>
      </c>
    </row>
    <row r="1891" spans="1:9" x14ac:dyDescent="0.2">
      <c r="A1891" s="86" t="s">
        <v>6388</v>
      </c>
      <c r="B1891" s="541" t="s">
        <v>454</v>
      </c>
      <c r="C1891" s="546" t="s">
        <v>32</v>
      </c>
      <c r="D1891" s="546" t="s">
        <v>141</v>
      </c>
      <c r="E1891" s="546" t="s">
        <v>185</v>
      </c>
      <c r="F1891" s="542" t="s">
        <v>484</v>
      </c>
      <c r="G1891" s="616" t="s">
        <v>524</v>
      </c>
      <c r="I1891" s="515" t="s">
        <v>2414</v>
      </c>
    </row>
    <row r="1892" spans="1:9" x14ac:dyDescent="0.2">
      <c r="A1892" s="86" t="s">
        <v>6388</v>
      </c>
      <c r="B1892" s="763" t="s">
        <v>454</v>
      </c>
      <c r="C1892" s="86" t="s">
        <v>32</v>
      </c>
      <c r="D1892" s="86" t="s">
        <v>141</v>
      </c>
      <c r="E1892" s="86" t="s">
        <v>527</v>
      </c>
      <c r="F1892" s="282" t="s">
        <v>484</v>
      </c>
      <c r="G1892" s="46" t="s">
        <v>524</v>
      </c>
      <c r="I1892" s="515" t="s">
        <v>2415</v>
      </c>
    </row>
    <row r="1893" spans="1:9" x14ac:dyDescent="0.2">
      <c r="A1893" s="86" t="s">
        <v>6388</v>
      </c>
      <c r="B1893" s="763" t="s">
        <v>454</v>
      </c>
      <c r="C1893" s="86" t="s">
        <v>32</v>
      </c>
      <c r="D1893" s="86" t="s">
        <v>141</v>
      </c>
      <c r="E1893" s="86" t="s">
        <v>528</v>
      </c>
      <c r="F1893" s="282" t="s">
        <v>484</v>
      </c>
      <c r="G1893" s="46" t="s">
        <v>524</v>
      </c>
      <c r="I1893" s="515" t="s">
        <v>2416</v>
      </c>
    </row>
    <row r="1894" spans="1:9" x14ac:dyDescent="0.2">
      <c r="A1894" s="86" t="s">
        <v>6388</v>
      </c>
      <c r="B1894" s="763" t="s">
        <v>454</v>
      </c>
      <c r="C1894" s="86" t="s">
        <v>32</v>
      </c>
      <c r="D1894" s="86" t="s">
        <v>141</v>
      </c>
      <c r="E1894" s="86" t="s">
        <v>529</v>
      </c>
      <c r="F1894" s="282" t="s">
        <v>484</v>
      </c>
      <c r="G1894" s="46" t="s">
        <v>524</v>
      </c>
      <c r="I1894" s="515" t="s">
        <v>2417</v>
      </c>
    </row>
    <row r="1895" spans="1:9" x14ac:dyDescent="0.2">
      <c r="A1895" s="86" t="s">
        <v>6388</v>
      </c>
      <c r="B1895" s="763" t="s">
        <v>454</v>
      </c>
      <c r="C1895" s="86" t="s">
        <v>32</v>
      </c>
      <c r="D1895" s="86" t="s">
        <v>141</v>
      </c>
      <c r="E1895" s="86" t="s">
        <v>530</v>
      </c>
      <c r="F1895" s="282" t="s">
        <v>484</v>
      </c>
      <c r="G1895" s="46" t="s">
        <v>524</v>
      </c>
      <c r="I1895" s="515" t="s">
        <v>2418</v>
      </c>
    </row>
    <row r="1896" spans="1:9" x14ac:dyDescent="0.2">
      <c r="A1896" s="86" t="s">
        <v>6388</v>
      </c>
      <c r="B1896" s="763" t="s">
        <v>454</v>
      </c>
      <c r="C1896" s="86" t="s">
        <v>32</v>
      </c>
      <c r="D1896" s="86" t="s">
        <v>141</v>
      </c>
      <c r="E1896" s="86" t="s">
        <v>531</v>
      </c>
      <c r="F1896" s="282" t="s">
        <v>484</v>
      </c>
      <c r="G1896" s="46" t="s">
        <v>524</v>
      </c>
      <c r="I1896" s="515" t="s">
        <v>2419</v>
      </c>
    </row>
    <row r="1897" spans="1:9" x14ac:dyDescent="0.2">
      <c r="A1897" s="86" t="s">
        <v>6388</v>
      </c>
      <c r="B1897" s="763" t="s">
        <v>454</v>
      </c>
      <c r="C1897" s="86" t="s">
        <v>32</v>
      </c>
      <c r="D1897" s="86" t="s">
        <v>141</v>
      </c>
      <c r="E1897" s="86" t="s">
        <v>532</v>
      </c>
      <c r="F1897" s="282" t="s">
        <v>484</v>
      </c>
      <c r="G1897" s="46" t="s">
        <v>524</v>
      </c>
      <c r="I1897" s="515" t="s">
        <v>2420</v>
      </c>
    </row>
    <row r="1898" spans="1:9" x14ac:dyDescent="0.2">
      <c r="A1898" s="86" t="s">
        <v>6388</v>
      </c>
      <c r="B1898" s="763" t="s">
        <v>454</v>
      </c>
      <c r="C1898" s="86" t="s">
        <v>32</v>
      </c>
      <c r="D1898" s="86" t="s">
        <v>141</v>
      </c>
      <c r="E1898" s="86" t="s">
        <v>533</v>
      </c>
      <c r="F1898" s="282" t="s">
        <v>484</v>
      </c>
      <c r="G1898" s="46" t="s">
        <v>524</v>
      </c>
      <c r="I1898" s="515" t="s">
        <v>2421</v>
      </c>
    </row>
    <row r="1899" spans="1:9" x14ac:dyDescent="0.2">
      <c r="A1899" s="86" t="s">
        <v>6388</v>
      </c>
      <c r="B1899" s="763" t="s">
        <v>454</v>
      </c>
      <c r="C1899" s="86" t="s">
        <v>32</v>
      </c>
      <c r="D1899" s="86" t="s">
        <v>141</v>
      </c>
      <c r="E1899" s="86" t="s">
        <v>534</v>
      </c>
      <c r="F1899" s="282" t="s">
        <v>484</v>
      </c>
      <c r="G1899" s="46" t="s">
        <v>524</v>
      </c>
      <c r="I1899" s="515" t="s">
        <v>2422</v>
      </c>
    </row>
    <row r="1900" spans="1:9" x14ac:dyDescent="0.2">
      <c r="A1900" s="86" t="s">
        <v>6388</v>
      </c>
      <c r="B1900" s="763" t="s">
        <v>454</v>
      </c>
      <c r="C1900" s="86" t="s">
        <v>32</v>
      </c>
      <c r="D1900" s="86" t="s">
        <v>141</v>
      </c>
      <c r="E1900" s="86" t="s">
        <v>535</v>
      </c>
      <c r="F1900" s="282" t="s">
        <v>484</v>
      </c>
      <c r="G1900" s="46" t="s">
        <v>524</v>
      </c>
      <c r="I1900" s="515" t="s">
        <v>2423</v>
      </c>
    </row>
    <row r="1901" spans="1:9" x14ac:dyDescent="0.2">
      <c r="A1901" s="86" t="s">
        <v>6388</v>
      </c>
      <c r="B1901" s="763" t="s">
        <v>454</v>
      </c>
      <c r="C1901" s="86" t="s">
        <v>32</v>
      </c>
      <c r="D1901" s="86" t="s">
        <v>141</v>
      </c>
      <c r="E1901" s="86" t="s">
        <v>536</v>
      </c>
      <c r="F1901" s="282" t="s">
        <v>484</v>
      </c>
      <c r="G1901" s="46" t="s">
        <v>524</v>
      </c>
      <c r="I1901" s="515" t="s">
        <v>2424</v>
      </c>
    </row>
    <row r="1902" spans="1:9" x14ac:dyDescent="0.2">
      <c r="A1902" s="86" t="s">
        <v>6388</v>
      </c>
      <c r="B1902" s="763" t="s">
        <v>454</v>
      </c>
      <c r="C1902" s="86" t="s">
        <v>32</v>
      </c>
      <c r="D1902" s="86" t="s">
        <v>141</v>
      </c>
      <c r="E1902" s="86" t="s">
        <v>537</v>
      </c>
      <c r="F1902" s="282" t="s">
        <v>484</v>
      </c>
      <c r="G1902" s="46" t="s">
        <v>524</v>
      </c>
      <c r="I1902" s="515" t="s">
        <v>2425</v>
      </c>
    </row>
    <row r="1903" spans="1:9" x14ac:dyDescent="0.2">
      <c r="A1903" s="86" t="s">
        <v>6388</v>
      </c>
      <c r="B1903" s="763" t="s">
        <v>454</v>
      </c>
      <c r="C1903" s="86" t="s">
        <v>32</v>
      </c>
      <c r="D1903" s="86" t="s">
        <v>141</v>
      </c>
      <c r="E1903" s="86" t="s">
        <v>538</v>
      </c>
      <c r="F1903" s="282" t="s">
        <v>484</v>
      </c>
      <c r="G1903" s="46" t="s">
        <v>524</v>
      </c>
      <c r="I1903" s="515" t="s">
        <v>2426</v>
      </c>
    </row>
    <row r="1904" spans="1:9" x14ac:dyDescent="0.2">
      <c r="A1904" s="86" t="s">
        <v>6388</v>
      </c>
      <c r="B1904" s="763" t="s">
        <v>454</v>
      </c>
      <c r="C1904" s="86" t="s">
        <v>32</v>
      </c>
      <c r="D1904" s="86" t="s">
        <v>141</v>
      </c>
      <c r="E1904" s="86" t="s">
        <v>539</v>
      </c>
      <c r="F1904" s="282" t="s">
        <v>484</v>
      </c>
      <c r="G1904" s="46" t="s">
        <v>524</v>
      </c>
      <c r="I1904" s="515" t="s">
        <v>2427</v>
      </c>
    </row>
    <row r="1905" spans="1:9" x14ac:dyDescent="0.2">
      <c r="A1905" s="86" t="s">
        <v>6388</v>
      </c>
      <c r="B1905" s="763" t="s">
        <v>454</v>
      </c>
      <c r="C1905" s="86" t="s">
        <v>32</v>
      </c>
      <c r="D1905" s="86" t="s">
        <v>141</v>
      </c>
      <c r="E1905" s="86" t="s">
        <v>540</v>
      </c>
      <c r="F1905" s="282" t="s">
        <v>484</v>
      </c>
      <c r="G1905" s="46" t="s">
        <v>524</v>
      </c>
      <c r="I1905" s="515" t="s">
        <v>2428</v>
      </c>
    </row>
    <row r="1906" spans="1:9" x14ac:dyDescent="0.2">
      <c r="A1906" s="86" t="s">
        <v>6388</v>
      </c>
      <c r="B1906" s="763" t="s">
        <v>454</v>
      </c>
      <c r="C1906" s="86" t="s">
        <v>32</v>
      </c>
      <c r="D1906" s="86" t="s">
        <v>141</v>
      </c>
      <c r="E1906" s="86" t="s">
        <v>541</v>
      </c>
      <c r="F1906" s="282" t="s">
        <v>484</v>
      </c>
      <c r="G1906" s="46" t="s">
        <v>524</v>
      </c>
      <c r="I1906" s="515" t="s">
        <v>2429</v>
      </c>
    </row>
    <row r="1907" spans="1:9" x14ac:dyDescent="0.2">
      <c r="A1907" s="86" t="s">
        <v>6388</v>
      </c>
      <c r="B1907" s="763" t="s">
        <v>454</v>
      </c>
      <c r="C1907" s="86" t="s">
        <v>32</v>
      </c>
      <c r="D1907" s="86" t="s">
        <v>141</v>
      </c>
      <c r="E1907" s="86" t="s">
        <v>542</v>
      </c>
      <c r="F1907" s="282" t="s">
        <v>484</v>
      </c>
      <c r="G1907" s="46" t="s">
        <v>524</v>
      </c>
      <c r="I1907" s="515" t="s">
        <v>2430</v>
      </c>
    </row>
    <row r="1908" spans="1:9" x14ac:dyDescent="0.2">
      <c r="A1908" s="86" t="s">
        <v>6388</v>
      </c>
      <c r="B1908" s="763" t="s">
        <v>454</v>
      </c>
      <c r="C1908" s="86" t="s">
        <v>32</v>
      </c>
      <c r="D1908" s="86" t="s">
        <v>141</v>
      </c>
      <c r="E1908" s="86" t="s">
        <v>543</v>
      </c>
      <c r="F1908" s="282" t="s">
        <v>484</v>
      </c>
      <c r="G1908" s="46" t="s">
        <v>524</v>
      </c>
      <c r="I1908" s="515" t="s">
        <v>2431</v>
      </c>
    </row>
    <row r="1909" spans="1:9" x14ac:dyDescent="0.2">
      <c r="A1909" s="86" t="s">
        <v>6388</v>
      </c>
      <c r="B1909" s="763" t="s">
        <v>454</v>
      </c>
      <c r="C1909" s="86" t="s">
        <v>32</v>
      </c>
      <c r="D1909" s="86" t="s">
        <v>141</v>
      </c>
      <c r="E1909" s="86" t="s">
        <v>544</v>
      </c>
      <c r="F1909" s="282" t="s">
        <v>484</v>
      </c>
      <c r="G1909" s="46" t="s">
        <v>524</v>
      </c>
      <c r="I1909" s="515" t="s">
        <v>2432</v>
      </c>
    </row>
    <row r="1910" spans="1:9" x14ac:dyDescent="0.2">
      <c r="A1910" s="86" t="s">
        <v>6388</v>
      </c>
      <c r="B1910" s="763" t="s">
        <v>454</v>
      </c>
      <c r="C1910" s="86" t="s">
        <v>32</v>
      </c>
      <c r="D1910" s="86" t="s">
        <v>141</v>
      </c>
      <c r="E1910" s="86" t="s">
        <v>545</v>
      </c>
      <c r="F1910" s="282" t="s">
        <v>484</v>
      </c>
      <c r="G1910" s="46" t="s">
        <v>524</v>
      </c>
      <c r="I1910" s="515" t="s">
        <v>2433</v>
      </c>
    </row>
    <row r="1911" spans="1:9" x14ac:dyDescent="0.2">
      <c r="A1911" s="86" t="s">
        <v>6388</v>
      </c>
      <c r="B1911" s="763" t="s">
        <v>454</v>
      </c>
      <c r="C1911" s="86" t="s">
        <v>32</v>
      </c>
      <c r="D1911" s="86" t="s">
        <v>141</v>
      </c>
      <c r="E1911" s="86" t="s">
        <v>546</v>
      </c>
      <c r="F1911" s="282" t="s">
        <v>484</v>
      </c>
      <c r="G1911" s="46" t="s">
        <v>524</v>
      </c>
      <c r="I1911" s="515" t="s">
        <v>2434</v>
      </c>
    </row>
    <row r="1912" spans="1:9" x14ac:dyDescent="0.2">
      <c r="A1912" s="86" t="s">
        <v>6388</v>
      </c>
      <c r="B1912" s="763" t="s">
        <v>454</v>
      </c>
      <c r="C1912" s="86" t="s">
        <v>32</v>
      </c>
      <c r="D1912" s="86" t="s">
        <v>141</v>
      </c>
      <c r="E1912" s="86" t="s">
        <v>547</v>
      </c>
      <c r="F1912" s="282" t="s">
        <v>484</v>
      </c>
      <c r="G1912" s="46" t="s">
        <v>524</v>
      </c>
      <c r="I1912" s="515" t="s">
        <v>2435</v>
      </c>
    </row>
    <row r="1913" spans="1:9" x14ac:dyDescent="0.2">
      <c r="A1913" s="86" t="s">
        <v>6388</v>
      </c>
      <c r="B1913" s="763" t="s">
        <v>454</v>
      </c>
      <c r="C1913" s="86" t="s">
        <v>32</v>
      </c>
      <c r="D1913" s="86" t="s">
        <v>141</v>
      </c>
      <c r="E1913" s="86" t="s">
        <v>548</v>
      </c>
      <c r="F1913" s="282" t="s">
        <v>484</v>
      </c>
      <c r="G1913" s="46" t="s">
        <v>524</v>
      </c>
      <c r="I1913" s="515" t="s">
        <v>2436</v>
      </c>
    </row>
    <row r="1914" spans="1:9" x14ac:dyDescent="0.2">
      <c r="A1914" s="86" t="s">
        <v>6388</v>
      </c>
      <c r="B1914" s="763" t="s">
        <v>454</v>
      </c>
      <c r="C1914" s="86" t="s">
        <v>32</v>
      </c>
      <c r="D1914" s="86" t="s">
        <v>141</v>
      </c>
      <c r="E1914" s="86" t="s">
        <v>549</v>
      </c>
      <c r="F1914" s="282" t="s">
        <v>484</v>
      </c>
      <c r="G1914" s="46" t="s">
        <v>524</v>
      </c>
      <c r="I1914" s="515" t="s">
        <v>2437</v>
      </c>
    </row>
    <row r="1915" spans="1:9" x14ac:dyDescent="0.2">
      <c r="A1915" s="86" t="s">
        <v>6388</v>
      </c>
      <c r="B1915" s="763" t="s">
        <v>454</v>
      </c>
      <c r="C1915" s="86" t="s">
        <v>32</v>
      </c>
      <c r="D1915" s="86" t="s">
        <v>141</v>
      </c>
      <c r="E1915" s="86" t="s">
        <v>550</v>
      </c>
      <c r="F1915" s="282" t="s">
        <v>484</v>
      </c>
      <c r="G1915" s="46" t="s">
        <v>524</v>
      </c>
      <c r="I1915" s="515" t="s">
        <v>2438</v>
      </c>
    </row>
    <row r="1916" spans="1:9" x14ac:dyDescent="0.2">
      <c r="A1916" s="86" t="s">
        <v>6388</v>
      </c>
      <c r="B1916" s="763" t="s">
        <v>454</v>
      </c>
      <c r="C1916" s="86" t="s">
        <v>32</v>
      </c>
      <c r="D1916" s="86" t="s">
        <v>141</v>
      </c>
      <c r="E1916" s="86" t="s">
        <v>551</v>
      </c>
      <c r="F1916" s="282" t="s">
        <v>484</v>
      </c>
      <c r="G1916" s="46" t="s">
        <v>524</v>
      </c>
      <c r="I1916" s="515" t="s">
        <v>2439</v>
      </c>
    </row>
    <row r="1917" spans="1:9" x14ac:dyDescent="0.2">
      <c r="A1917" s="86" t="s">
        <v>6388</v>
      </c>
      <c r="B1917" s="763" t="s">
        <v>454</v>
      </c>
      <c r="C1917" s="86" t="s">
        <v>32</v>
      </c>
      <c r="D1917" s="86" t="s">
        <v>141</v>
      </c>
      <c r="E1917" s="86" t="s">
        <v>552</v>
      </c>
      <c r="F1917" s="282" t="s">
        <v>484</v>
      </c>
      <c r="G1917" s="46" t="s">
        <v>524</v>
      </c>
      <c r="I1917" s="515" t="s">
        <v>2440</v>
      </c>
    </row>
    <row r="1918" spans="1:9" x14ac:dyDescent="0.2">
      <c r="A1918" s="86" t="s">
        <v>6388</v>
      </c>
      <c r="B1918" s="763" t="s">
        <v>454</v>
      </c>
      <c r="C1918" s="86" t="s">
        <v>32</v>
      </c>
      <c r="D1918" s="86" t="s">
        <v>141</v>
      </c>
      <c r="E1918" s="86" t="s">
        <v>553</v>
      </c>
      <c r="F1918" s="282" t="s">
        <v>484</v>
      </c>
      <c r="G1918" s="46" t="s">
        <v>524</v>
      </c>
      <c r="I1918" s="515" t="s">
        <v>2441</v>
      </c>
    </row>
    <row r="1919" spans="1:9" x14ac:dyDescent="0.2">
      <c r="A1919" s="86" t="s">
        <v>6388</v>
      </c>
      <c r="B1919" s="763" t="s">
        <v>454</v>
      </c>
      <c r="C1919" s="86" t="s">
        <v>32</v>
      </c>
      <c r="D1919" s="86" t="s">
        <v>141</v>
      </c>
      <c r="E1919" s="86" t="s">
        <v>554</v>
      </c>
      <c r="F1919" s="282" t="s">
        <v>484</v>
      </c>
      <c r="G1919" s="46" t="s">
        <v>524</v>
      </c>
      <c r="I1919" s="515" t="s">
        <v>2442</v>
      </c>
    </row>
    <row r="1920" spans="1:9" x14ac:dyDescent="0.2">
      <c r="A1920" s="86" t="s">
        <v>6388</v>
      </c>
      <c r="B1920" s="763" t="s">
        <v>454</v>
      </c>
      <c r="C1920" s="86" t="s">
        <v>32</v>
      </c>
      <c r="D1920" s="86" t="s">
        <v>141</v>
      </c>
      <c r="E1920" s="86" t="s">
        <v>555</v>
      </c>
      <c r="F1920" s="282" t="s">
        <v>484</v>
      </c>
      <c r="G1920" s="46" t="s">
        <v>524</v>
      </c>
      <c r="I1920" s="515" t="s">
        <v>2443</v>
      </c>
    </row>
    <row r="1921" spans="1:9" x14ac:dyDescent="0.2">
      <c r="A1921" s="86" t="s">
        <v>6388</v>
      </c>
      <c r="B1921" s="763" t="s">
        <v>454</v>
      </c>
      <c r="C1921" s="86" t="s">
        <v>32</v>
      </c>
      <c r="D1921" s="86" t="s">
        <v>141</v>
      </c>
      <c r="E1921" s="86" t="s">
        <v>556</v>
      </c>
      <c r="F1921" s="282" t="s">
        <v>484</v>
      </c>
      <c r="G1921" s="46" t="s">
        <v>524</v>
      </c>
      <c r="I1921" s="515" t="s">
        <v>2444</v>
      </c>
    </row>
    <row r="1922" spans="1:9" x14ac:dyDescent="0.2">
      <c r="A1922" s="86" t="s">
        <v>6388</v>
      </c>
      <c r="B1922" s="763" t="s">
        <v>454</v>
      </c>
      <c r="C1922" s="86" t="s">
        <v>32</v>
      </c>
      <c r="D1922" s="86" t="s">
        <v>141</v>
      </c>
      <c r="E1922" s="86" t="s">
        <v>557</v>
      </c>
      <c r="F1922" s="282" t="s">
        <v>484</v>
      </c>
      <c r="G1922" s="46" t="s">
        <v>524</v>
      </c>
      <c r="I1922" s="515" t="s">
        <v>2445</v>
      </c>
    </row>
    <row r="1923" spans="1:9" x14ac:dyDescent="0.2">
      <c r="A1923" s="86" t="s">
        <v>6388</v>
      </c>
      <c r="B1923" s="763" t="s">
        <v>454</v>
      </c>
      <c r="C1923" s="86" t="s">
        <v>32</v>
      </c>
      <c r="D1923" s="86" t="s">
        <v>141</v>
      </c>
      <c r="E1923" s="86" t="s">
        <v>558</v>
      </c>
      <c r="F1923" s="282" t="s">
        <v>484</v>
      </c>
      <c r="G1923" s="46" t="s">
        <v>524</v>
      </c>
      <c r="I1923" s="515" t="s">
        <v>2446</v>
      </c>
    </row>
    <row r="1924" spans="1:9" x14ac:dyDescent="0.2">
      <c r="A1924" s="86" t="s">
        <v>6388</v>
      </c>
      <c r="B1924" s="763" t="s">
        <v>454</v>
      </c>
      <c r="C1924" s="86" t="s">
        <v>32</v>
      </c>
      <c r="D1924" s="86" t="s">
        <v>141</v>
      </c>
      <c r="E1924" s="86" t="s">
        <v>559</v>
      </c>
      <c r="F1924" s="282" t="s">
        <v>484</v>
      </c>
      <c r="G1924" s="46" t="s">
        <v>524</v>
      </c>
      <c r="I1924" s="515" t="s">
        <v>2447</v>
      </c>
    </row>
    <row r="1925" spans="1:9" x14ac:dyDescent="0.2">
      <c r="A1925" s="86" t="s">
        <v>6388</v>
      </c>
      <c r="B1925" s="763" t="s">
        <v>454</v>
      </c>
      <c r="C1925" s="86" t="s">
        <v>32</v>
      </c>
      <c r="D1925" s="86" t="s">
        <v>141</v>
      </c>
      <c r="E1925" s="86" t="s">
        <v>560</v>
      </c>
      <c r="F1925" s="282" t="s">
        <v>484</v>
      </c>
      <c r="G1925" s="46" t="s">
        <v>524</v>
      </c>
      <c r="I1925" s="515" t="s">
        <v>2448</v>
      </c>
    </row>
    <row r="1926" spans="1:9" x14ac:dyDescent="0.2">
      <c r="A1926" s="86" t="s">
        <v>6388</v>
      </c>
      <c r="B1926" s="763" t="s">
        <v>454</v>
      </c>
      <c r="C1926" s="86" t="s">
        <v>32</v>
      </c>
      <c r="D1926" s="86" t="s">
        <v>141</v>
      </c>
      <c r="E1926" s="86" t="s">
        <v>561</v>
      </c>
      <c r="F1926" s="282" t="s">
        <v>484</v>
      </c>
      <c r="G1926" s="46" t="s">
        <v>524</v>
      </c>
      <c r="I1926" s="515" t="s">
        <v>2449</v>
      </c>
    </row>
    <row r="1927" spans="1:9" x14ac:dyDescent="0.2">
      <c r="A1927" s="86" t="s">
        <v>6388</v>
      </c>
      <c r="B1927" s="763" t="s">
        <v>454</v>
      </c>
      <c r="C1927" s="86" t="s">
        <v>32</v>
      </c>
      <c r="D1927" s="86" t="s">
        <v>141</v>
      </c>
      <c r="E1927" s="86" t="s">
        <v>562</v>
      </c>
      <c r="F1927" s="282" t="s">
        <v>484</v>
      </c>
      <c r="G1927" s="46" t="s">
        <v>524</v>
      </c>
      <c r="I1927" s="515" t="s">
        <v>2450</v>
      </c>
    </row>
    <row r="1928" spans="1:9" x14ac:dyDescent="0.2">
      <c r="A1928" s="86" t="s">
        <v>6388</v>
      </c>
      <c r="B1928" s="763" t="s">
        <v>454</v>
      </c>
      <c r="C1928" s="86" t="s">
        <v>32</v>
      </c>
      <c r="D1928" s="86" t="s">
        <v>141</v>
      </c>
      <c r="E1928" s="86" t="s">
        <v>563</v>
      </c>
      <c r="F1928" s="282" t="s">
        <v>484</v>
      </c>
      <c r="G1928" s="46" t="s">
        <v>524</v>
      </c>
      <c r="I1928" s="515" t="s">
        <v>2451</v>
      </c>
    </row>
    <row r="1929" spans="1:9" x14ac:dyDescent="0.2">
      <c r="A1929" s="86" t="s">
        <v>6388</v>
      </c>
      <c r="B1929" s="763" t="s">
        <v>454</v>
      </c>
      <c r="C1929" s="86" t="s">
        <v>32</v>
      </c>
      <c r="D1929" s="86" t="s">
        <v>141</v>
      </c>
      <c r="E1929" s="86" t="s">
        <v>564</v>
      </c>
      <c r="F1929" s="282" t="s">
        <v>484</v>
      </c>
      <c r="G1929" s="46" t="s">
        <v>524</v>
      </c>
      <c r="I1929" s="515" t="s">
        <v>2452</v>
      </c>
    </row>
    <row r="1930" spans="1:9" x14ac:dyDescent="0.2">
      <c r="A1930" s="86" t="s">
        <v>6388</v>
      </c>
      <c r="B1930" s="763" t="s">
        <v>454</v>
      </c>
      <c r="C1930" s="86" t="s">
        <v>32</v>
      </c>
      <c r="D1930" s="86" t="s">
        <v>141</v>
      </c>
      <c r="E1930" s="86" t="s">
        <v>565</v>
      </c>
      <c r="F1930" s="282" t="s">
        <v>484</v>
      </c>
      <c r="G1930" s="46" t="s">
        <v>524</v>
      </c>
      <c r="I1930" s="515" t="s">
        <v>2453</v>
      </c>
    </row>
    <row r="1931" spans="1:9" x14ac:dyDescent="0.2">
      <c r="A1931" s="86" t="s">
        <v>6388</v>
      </c>
      <c r="B1931" s="543" t="s">
        <v>454</v>
      </c>
      <c r="C1931" s="547" t="s">
        <v>32</v>
      </c>
      <c r="D1931" s="547" t="s">
        <v>141</v>
      </c>
      <c r="E1931" s="547" t="s">
        <v>566</v>
      </c>
      <c r="F1931" s="538" t="s">
        <v>484</v>
      </c>
      <c r="G1931" s="47" t="s">
        <v>524</v>
      </c>
      <c r="I1931" s="515" t="s">
        <v>2454</v>
      </c>
    </row>
    <row r="1932" spans="1:9" x14ac:dyDescent="0.2">
      <c r="A1932" s="86" t="s">
        <v>6388</v>
      </c>
      <c r="B1932" s="541" t="s">
        <v>454</v>
      </c>
      <c r="C1932" s="546" t="s">
        <v>32</v>
      </c>
      <c r="D1932" s="546" t="s">
        <v>139</v>
      </c>
      <c r="E1932" s="546" t="s">
        <v>185</v>
      </c>
      <c r="F1932" s="542" t="s">
        <v>24</v>
      </c>
      <c r="G1932" s="616" t="s">
        <v>524</v>
      </c>
      <c r="I1932" s="515" t="s">
        <v>2455</v>
      </c>
    </row>
    <row r="1933" spans="1:9" x14ac:dyDescent="0.2">
      <c r="A1933" s="86" t="s">
        <v>6388</v>
      </c>
      <c r="B1933" s="763" t="s">
        <v>454</v>
      </c>
      <c r="C1933" s="86" t="s">
        <v>32</v>
      </c>
      <c r="D1933" s="86" t="s">
        <v>139</v>
      </c>
      <c r="E1933" s="86" t="s">
        <v>527</v>
      </c>
      <c r="F1933" s="282" t="s">
        <v>24</v>
      </c>
      <c r="G1933" s="46" t="s">
        <v>524</v>
      </c>
      <c r="I1933" s="515" t="s">
        <v>2456</v>
      </c>
    </row>
    <row r="1934" spans="1:9" x14ac:dyDescent="0.2">
      <c r="A1934" s="86" t="s">
        <v>6388</v>
      </c>
      <c r="B1934" s="763" t="s">
        <v>454</v>
      </c>
      <c r="C1934" s="86" t="s">
        <v>32</v>
      </c>
      <c r="D1934" s="86" t="s">
        <v>139</v>
      </c>
      <c r="E1934" s="86" t="s">
        <v>528</v>
      </c>
      <c r="F1934" s="282" t="s">
        <v>24</v>
      </c>
      <c r="G1934" s="46" t="s">
        <v>524</v>
      </c>
      <c r="I1934" s="515" t="s">
        <v>2457</v>
      </c>
    </row>
    <row r="1935" spans="1:9" x14ac:dyDescent="0.2">
      <c r="A1935" s="86" t="s">
        <v>6388</v>
      </c>
      <c r="B1935" s="763" t="s">
        <v>454</v>
      </c>
      <c r="C1935" s="86" t="s">
        <v>32</v>
      </c>
      <c r="D1935" s="86" t="s">
        <v>139</v>
      </c>
      <c r="E1935" s="86" t="s">
        <v>529</v>
      </c>
      <c r="F1935" s="282" t="s">
        <v>24</v>
      </c>
      <c r="G1935" s="46" t="s">
        <v>524</v>
      </c>
      <c r="I1935" s="515" t="s">
        <v>2458</v>
      </c>
    </row>
    <row r="1936" spans="1:9" x14ac:dyDescent="0.2">
      <c r="A1936" s="86" t="s">
        <v>6388</v>
      </c>
      <c r="B1936" s="763" t="s">
        <v>454</v>
      </c>
      <c r="C1936" s="86" t="s">
        <v>32</v>
      </c>
      <c r="D1936" s="86" t="s">
        <v>139</v>
      </c>
      <c r="E1936" s="86" t="s">
        <v>530</v>
      </c>
      <c r="F1936" s="282" t="s">
        <v>24</v>
      </c>
      <c r="G1936" s="46" t="s">
        <v>524</v>
      </c>
      <c r="I1936" s="515" t="s">
        <v>2459</v>
      </c>
    </row>
    <row r="1937" spans="1:9" x14ac:dyDescent="0.2">
      <c r="A1937" s="86" t="s">
        <v>6388</v>
      </c>
      <c r="B1937" s="763" t="s">
        <v>454</v>
      </c>
      <c r="C1937" s="86" t="s">
        <v>32</v>
      </c>
      <c r="D1937" s="86" t="s">
        <v>139</v>
      </c>
      <c r="E1937" s="86" t="s">
        <v>531</v>
      </c>
      <c r="F1937" s="282" t="s">
        <v>24</v>
      </c>
      <c r="G1937" s="46" t="s">
        <v>524</v>
      </c>
      <c r="I1937" s="515" t="s">
        <v>2460</v>
      </c>
    </row>
    <row r="1938" spans="1:9" x14ac:dyDescent="0.2">
      <c r="A1938" s="86" t="s">
        <v>6388</v>
      </c>
      <c r="B1938" s="763" t="s">
        <v>454</v>
      </c>
      <c r="C1938" s="86" t="s">
        <v>32</v>
      </c>
      <c r="D1938" s="86" t="s">
        <v>139</v>
      </c>
      <c r="E1938" s="86" t="s">
        <v>532</v>
      </c>
      <c r="F1938" s="282" t="s">
        <v>24</v>
      </c>
      <c r="G1938" s="46" t="s">
        <v>524</v>
      </c>
      <c r="I1938" s="515" t="s">
        <v>2461</v>
      </c>
    </row>
    <row r="1939" spans="1:9" x14ac:dyDescent="0.2">
      <c r="A1939" s="86" t="s">
        <v>6388</v>
      </c>
      <c r="B1939" s="763" t="s">
        <v>454</v>
      </c>
      <c r="C1939" s="86" t="s">
        <v>32</v>
      </c>
      <c r="D1939" s="86" t="s">
        <v>139</v>
      </c>
      <c r="E1939" s="86" t="s">
        <v>533</v>
      </c>
      <c r="F1939" s="282" t="s">
        <v>24</v>
      </c>
      <c r="G1939" s="46" t="s">
        <v>524</v>
      </c>
      <c r="I1939" s="515" t="s">
        <v>2462</v>
      </c>
    </row>
    <row r="1940" spans="1:9" x14ac:dyDescent="0.2">
      <c r="A1940" s="86" t="s">
        <v>6388</v>
      </c>
      <c r="B1940" s="763" t="s">
        <v>454</v>
      </c>
      <c r="C1940" s="86" t="s">
        <v>32</v>
      </c>
      <c r="D1940" s="86" t="s">
        <v>139</v>
      </c>
      <c r="E1940" s="86" t="s">
        <v>534</v>
      </c>
      <c r="F1940" s="282" t="s">
        <v>24</v>
      </c>
      <c r="G1940" s="46" t="s">
        <v>524</v>
      </c>
      <c r="I1940" s="515" t="s">
        <v>2463</v>
      </c>
    </row>
    <row r="1941" spans="1:9" x14ac:dyDescent="0.2">
      <c r="A1941" s="86" t="s">
        <v>6388</v>
      </c>
      <c r="B1941" s="763" t="s">
        <v>454</v>
      </c>
      <c r="C1941" s="86" t="s">
        <v>32</v>
      </c>
      <c r="D1941" s="86" t="s">
        <v>139</v>
      </c>
      <c r="E1941" s="86" t="s">
        <v>535</v>
      </c>
      <c r="F1941" s="282" t="s">
        <v>24</v>
      </c>
      <c r="G1941" s="46" t="s">
        <v>524</v>
      </c>
      <c r="I1941" s="515" t="s">
        <v>2464</v>
      </c>
    </row>
    <row r="1942" spans="1:9" x14ac:dyDescent="0.2">
      <c r="A1942" s="86" t="s">
        <v>6388</v>
      </c>
      <c r="B1942" s="763" t="s">
        <v>454</v>
      </c>
      <c r="C1942" s="86" t="s">
        <v>32</v>
      </c>
      <c r="D1942" s="86" t="s">
        <v>139</v>
      </c>
      <c r="E1942" s="86" t="s">
        <v>536</v>
      </c>
      <c r="F1942" s="282" t="s">
        <v>24</v>
      </c>
      <c r="G1942" s="46" t="s">
        <v>524</v>
      </c>
      <c r="I1942" s="515" t="s">
        <v>2465</v>
      </c>
    </row>
    <row r="1943" spans="1:9" x14ac:dyDescent="0.2">
      <c r="A1943" s="86" t="s">
        <v>6388</v>
      </c>
      <c r="B1943" s="763" t="s">
        <v>454</v>
      </c>
      <c r="C1943" s="86" t="s">
        <v>32</v>
      </c>
      <c r="D1943" s="86" t="s">
        <v>139</v>
      </c>
      <c r="E1943" s="86" t="s">
        <v>537</v>
      </c>
      <c r="F1943" s="282" t="s">
        <v>24</v>
      </c>
      <c r="G1943" s="46" t="s">
        <v>524</v>
      </c>
      <c r="I1943" s="515" t="s">
        <v>2466</v>
      </c>
    </row>
    <row r="1944" spans="1:9" x14ac:dyDescent="0.2">
      <c r="A1944" s="86" t="s">
        <v>6388</v>
      </c>
      <c r="B1944" s="763" t="s">
        <v>454</v>
      </c>
      <c r="C1944" s="86" t="s">
        <v>32</v>
      </c>
      <c r="D1944" s="86" t="s">
        <v>139</v>
      </c>
      <c r="E1944" s="86" t="s">
        <v>538</v>
      </c>
      <c r="F1944" s="282" t="s">
        <v>24</v>
      </c>
      <c r="G1944" s="46" t="s">
        <v>524</v>
      </c>
      <c r="I1944" s="515" t="s">
        <v>2467</v>
      </c>
    </row>
    <row r="1945" spans="1:9" x14ac:dyDescent="0.2">
      <c r="A1945" s="86" t="s">
        <v>6388</v>
      </c>
      <c r="B1945" s="763" t="s">
        <v>454</v>
      </c>
      <c r="C1945" s="86" t="s">
        <v>32</v>
      </c>
      <c r="D1945" s="86" t="s">
        <v>139</v>
      </c>
      <c r="E1945" s="86" t="s">
        <v>539</v>
      </c>
      <c r="F1945" s="282" t="s">
        <v>24</v>
      </c>
      <c r="G1945" s="46" t="s">
        <v>524</v>
      </c>
      <c r="I1945" s="515" t="s">
        <v>2468</v>
      </c>
    </row>
    <row r="1946" spans="1:9" x14ac:dyDescent="0.2">
      <c r="A1946" s="86" t="s">
        <v>6388</v>
      </c>
      <c r="B1946" s="763" t="s">
        <v>454</v>
      </c>
      <c r="C1946" s="86" t="s">
        <v>32</v>
      </c>
      <c r="D1946" s="86" t="s">
        <v>139</v>
      </c>
      <c r="E1946" s="86" t="s">
        <v>540</v>
      </c>
      <c r="F1946" s="282" t="s">
        <v>24</v>
      </c>
      <c r="G1946" s="46" t="s">
        <v>524</v>
      </c>
      <c r="I1946" s="515" t="s">
        <v>2469</v>
      </c>
    </row>
    <row r="1947" spans="1:9" x14ac:dyDescent="0.2">
      <c r="A1947" s="86" t="s">
        <v>6388</v>
      </c>
      <c r="B1947" s="763" t="s">
        <v>454</v>
      </c>
      <c r="C1947" s="86" t="s">
        <v>32</v>
      </c>
      <c r="D1947" s="86" t="s">
        <v>139</v>
      </c>
      <c r="E1947" s="86" t="s">
        <v>541</v>
      </c>
      <c r="F1947" s="282" t="s">
        <v>24</v>
      </c>
      <c r="G1947" s="46" t="s">
        <v>524</v>
      </c>
      <c r="I1947" s="515" t="s">
        <v>2470</v>
      </c>
    </row>
    <row r="1948" spans="1:9" x14ac:dyDescent="0.2">
      <c r="A1948" s="86" t="s">
        <v>6388</v>
      </c>
      <c r="B1948" s="763" t="s">
        <v>454</v>
      </c>
      <c r="C1948" s="86" t="s">
        <v>32</v>
      </c>
      <c r="D1948" s="86" t="s">
        <v>139</v>
      </c>
      <c r="E1948" s="86" t="s">
        <v>542</v>
      </c>
      <c r="F1948" s="282" t="s">
        <v>24</v>
      </c>
      <c r="G1948" s="46" t="s">
        <v>524</v>
      </c>
      <c r="I1948" s="515" t="s">
        <v>2471</v>
      </c>
    </row>
    <row r="1949" spans="1:9" x14ac:dyDescent="0.2">
      <c r="A1949" s="86" t="s">
        <v>6388</v>
      </c>
      <c r="B1949" s="763" t="s">
        <v>454</v>
      </c>
      <c r="C1949" s="86" t="s">
        <v>32</v>
      </c>
      <c r="D1949" s="86" t="s">
        <v>139</v>
      </c>
      <c r="E1949" s="86" t="s">
        <v>543</v>
      </c>
      <c r="F1949" s="282" t="s">
        <v>24</v>
      </c>
      <c r="G1949" s="46" t="s">
        <v>524</v>
      </c>
      <c r="I1949" s="515" t="s">
        <v>2472</v>
      </c>
    </row>
    <row r="1950" spans="1:9" x14ac:dyDescent="0.2">
      <c r="A1950" s="86" t="s">
        <v>6388</v>
      </c>
      <c r="B1950" s="763" t="s">
        <v>454</v>
      </c>
      <c r="C1950" s="86" t="s">
        <v>32</v>
      </c>
      <c r="D1950" s="86" t="s">
        <v>139</v>
      </c>
      <c r="E1950" s="86" t="s">
        <v>544</v>
      </c>
      <c r="F1950" s="282" t="s">
        <v>24</v>
      </c>
      <c r="G1950" s="46" t="s">
        <v>524</v>
      </c>
      <c r="I1950" s="515" t="s">
        <v>2473</v>
      </c>
    </row>
    <row r="1951" spans="1:9" x14ac:dyDescent="0.2">
      <c r="A1951" s="86" t="s">
        <v>6388</v>
      </c>
      <c r="B1951" s="763" t="s">
        <v>454</v>
      </c>
      <c r="C1951" s="86" t="s">
        <v>32</v>
      </c>
      <c r="D1951" s="86" t="s">
        <v>139</v>
      </c>
      <c r="E1951" s="86" t="s">
        <v>545</v>
      </c>
      <c r="F1951" s="282" t="s">
        <v>24</v>
      </c>
      <c r="G1951" s="46" t="s">
        <v>524</v>
      </c>
      <c r="I1951" s="515" t="s">
        <v>2474</v>
      </c>
    </row>
    <row r="1952" spans="1:9" x14ac:dyDescent="0.2">
      <c r="A1952" s="86" t="s">
        <v>6388</v>
      </c>
      <c r="B1952" s="763" t="s">
        <v>454</v>
      </c>
      <c r="C1952" s="86" t="s">
        <v>32</v>
      </c>
      <c r="D1952" s="86" t="s">
        <v>139</v>
      </c>
      <c r="E1952" s="86" t="s">
        <v>546</v>
      </c>
      <c r="F1952" s="282" t="s">
        <v>24</v>
      </c>
      <c r="G1952" s="46" t="s">
        <v>524</v>
      </c>
      <c r="I1952" s="515" t="s">
        <v>2475</v>
      </c>
    </row>
    <row r="1953" spans="1:9" x14ac:dyDescent="0.2">
      <c r="A1953" s="86" t="s">
        <v>6388</v>
      </c>
      <c r="B1953" s="763" t="s">
        <v>454</v>
      </c>
      <c r="C1953" s="86" t="s">
        <v>32</v>
      </c>
      <c r="D1953" s="86" t="s">
        <v>139</v>
      </c>
      <c r="E1953" s="86" t="s">
        <v>547</v>
      </c>
      <c r="F1953" s="282" t="s">
        <v>24</v>
      </c>
      <c r="G1953" s="46" t="s">
        <v>524</v>
      </c>
      <c r="I1953" s="515" t="s">
        <v>2476</v>
      </c>
    </row>
    <row r="1954" spans="1:9" x14ac:dyDescent="0.2">
      <c r="A1954" s="86" t="s">
        <v>6388</v>
      </c>
      <c r="B1954" s="763" t="s">
        <v>454</v>
      </c>
      <c r="C1954" s="86" t="s">
        <v>32</v>
      </c>
      <c r="D1954" s="86" t="s">
        <v>139</v>
      </c>
      <c r="E1954" s="86" t="s">
        <v>548</v>
      </c>
      <c r="F1954" s="282" t="s">
        <v>24</v>
      </c>
      <c r="G1954" s="46" t="s">
        <v>524</v>
      </c>
      <c r="I1954" s="515" t="s">
        <v>2477</v>
      </c>
    </row>
    <row r="1955" spans="1:9" x14ac:dyDescent="0.2">
      <c r="A1955" s="86" t="s">
        <v>6388</v>
      </c>
      <c r="B1955" s="763" t="s">
        <v>454</v>
      </c>
      <c r="C1955" s="86" t="s">
        <v>32</v>
      </c>
      <c r="D1955" s="86" t="s">
        <v>139</v>
      </c>
      <c r="E1955" s="86" t="s">
        <v>549</v>
      </c>
      <c r="F1955" s="282" t="s">
        <v>24</v>
      </c>
      <c r="G1955" s="46" t="s">
        <v>524</v>
      </c>
      <c r="I1955" s="515" t="s">
        <v>2478</v>
      </c>
    </row>
    <row r="1956" spans="1:9" x14ac:dyDescent="0.2">
      <c r="A1956" s="86" t="s">
        <v>6388</v>
      </c>
      <c r="B1956" s="763" t="s">
        <v>454</v>
      </c>
      <c r="C1956" s="86" t="s">
        <v>32</v>
      </c>
      <c r="D1956" s="86" t="s">
        <v>139</v>
      </c>
      <c r="E1956" s="86" t="s">
        <v>550</v>
      </c>
      <c r="F1956" s="282" t="s">
        <v>24</v>
      </c>
      <c r="G1956" s="46" t="s">
        <v>524</v>
      </c>
      <c r="I1956" s="515" t="s">
        <v>2479</v>
      </c>
    </row>
    <row r="1957" spans="1:9" x14ac:dyDescent="0.2">
      <c r="A1957" s="86" t="s">
        <v>6388</v>
      </c>
      <c r="B1957" s="763" t="s">
        <v>454</v>
      </c>
      <c r="C1957" s="86" t="s">
        <v>32</v>
      </c>
      <c r="D1957" s="86" t="s">
        <v>139</v>
      </c>
      <c r="E1957" s="86" t="s">
        <v>551</v>
      </c>
      <c r="F1957" s="282" t="s">
        <v>24</v>
      </c>
      <c r="G1957" s="46" t="s">
        <v>524</v>
      </c>
      <c r="I1957" s="515" t="s">
        <v>2480</v>
      </c>
    </row>
    <row r="1958" spans="1:9" x14ac:dyDescent="0.2">
      <c r="A1958" s="86" t="s">
        <v>6388</v>
      </c>
      <c r="B1958" s="763" t="s">
        <v>454</v>
      </c>
      <c r="C1958" s="86" t="s">
        <v>32</v>
      </c>
      <c r="D1958" s="86" t="s">
        <v>139</v>
      </c>
      <c r="E1958" s="86" t="s">
        <v>552</v>
      </c>
      <c r="F1958" s="282" t="s">
        <v>24</v>
      </c>
      <c r="G1958" s="46" t="s">
        <v>524</v>
      </c>
      <c r="I1958" s="515" t="s">
        <v>2481</v>
      </c>
    </row>
    <row r="1959" spans="1:9" x14ac:dyDescent="0.2">
      <c r="A1959" s="86" t="s">
        <v>6388</v>
      </c>
      <c r="B1959" s="763" t="s">
        <v>454</v>
      </c>
      <c r="C1959" s="86" t="s">
        <v>32</v>
      </c>
      <c r="D1959" s="86" t="s">
        <v>139</v>
      </c>
      <c r="E1959" s="86" t="s">
        <v>553</v>
      </c>
      <c r="F1959" s="282" t="s">
        <v>24</v>
      </c>
      <c r="G1959" s="46" t="s">
        <v>524</v>
      </c>
      <c r="I1959" s="515" t="s">
        <v>2482</v>
      </c>
    </row>
    <row r="1960" spans="1:9" x14ac:dyDescent="0.2">
      <c r="A1960" s="86" t="s">
        <v>6388</v>
      </c>
      <c r="B1960" s="763" t="s">
        <v>454</v>
      </c>
      <c r="C1960" s="86" t="s">
        <v>32</v>
      </c>
      <c r="D1960" s="86" t="s">
        <v>139</v>
      </c>
      <c r="E1960" s="86" t="s">
        <v>554</v>
      </c>
      <c r="F1960" s="282" t="s">
        <v>24</v>
      </c>
      <c r="G1960" s="46" t="s">
        <v>524</v>
      </c>
      <c r="I1960" s="515" t="s">
        <v>2483</v>
      </c>
    </row>
    <row r="1961" spans="1:9" x14ac:dyDescent="0.2">
      <c r="A1961" s="86" t="s">
        <v>6388</v>
      </c>
      <c r="B1961" s="763" t="s">
        <v>454</v>
      </c>
      <c r="C1961" s="86" t="s">
        <v>32</v>
      </c>
      <c r="D1961" s="86" t="s">
        <v>139</v>
      </c>
      <c r="E1961" s="86" t="s">
        <v>555</v>
      </c>
      <c r="F1961" s="282" t="s">
        <v>24</v>
      </c>
      <c r="G1961" s="46" t="s">
        <v>524</v>
      </c>
      <c r="I1961" s="515" t="s">
        <v>2484</v>
      </c>
    </row>
    <row r="1962" spans="1:9" x14ac:dyDescent="0.2">
      <c r="A1962" s="86" t="s">
        <v>6388</v>
      </c>
      <c r="B1962" s="763" t="s">
        <v>454</v>
      </c>
      <c r="C1962" s="86" t="s">
        <v>32</v>
      </c>
      <c r="D1962" s="86" t="s">
        <v>139</v>
      </c>
      <c r="E1962" s="86" t="s">
        <v>556</v>
      </c>
      <c r="F1962" s="282" t="s">
        <v>24</v>
      </c>
      <c r="G1962" s="46" t="s">
        <v>524</v>
      </c>
      <c r="I1962" s="515" t="s">
        <v>2485</v>
      </c>
    </row>
    <row r="1963" spans="1:9" x14ac:dyDescent="0.2">
      <c r="A1963" s="86" t="s">
        <v>6388</v>
      </c>
      <c r="B1963" s="763" t="s">
        <v>454</v>
      </c>
      <c r="C1963" s="86" t="s">
        <v>32</v>
      </c>
      <c r="D1963" s="86" t="s">
        <v>139</v>
      </c>
      <c r="E1963" s="86" t="s">
        <v>557</v>
      </c>
      <c r="F1963" s="282" t="s">
        <v>24</v>
      </c>
      <c r="G1963" s="46" t="s">
        <v>524</v>
      </c>
      <c r="I1963" s="515" t="s">
        <v>2486</v>
      </c>
    </row>
    <row r="1964" spans="1:9" x14ac:dyDescent="0.2">
      <c r="A1964" s="86" t="s">
        <v>6388</v>
      </c>
      <c r="B1964" s="763" t="s">
        <v>454</v>
      </c>
      <c r="C1964" s="86" t="s">
        <v>32</v>
      </c>
      <c r="D1964" s="86" t="s">
        <v>139</v>
      </c>
      <c r="E1964" s="86" t="s">
        <v>558</v>
      </c>
      <c r="F1964" s="282" t="s">
        <v>24</v>
      </c>
      <c r="G1964" s="46" t="s">
        <v>524</v>
      </c>
      <c r="I1964" s="515" t="s">
        <v>2487</v>
      </c>
    </row>
    <row r="1965" spans="1:9" x14ac:dyDescent="0.2">
      <c r="A1965" s="86" t="s">
        <v>6388</v>
      </c>
      <c r="B1965" s="763" t="s">
        <v>454</v>
      </c>
      <c r="C1965" s="86" t="s">
        <v>32</v>
      </c>
      <c r="D1965" s="86" t="s">
        <v>139</v>
      </c>
      <c r="E1965" s="86" t="s">
        <v>559</v>
      </c>
      <c r="F1965" s="282" t="s">
        <v>24</v>
      </c>
      <c r="G1965" s="46" t="s">
        <v>524</v>
      </c>
      <c r="I1965" s="515" t="s">
        <v>2488</v>
      </c>
    </row>
    <row r="1966" spans="1:9" x14ac:dyDescent="0.2">
      <c r="A1966" s="86" t="s">
        <v>6388</v>
      </c>
      <c r="B1966" s="763" t="s">
        <v>454</v>
      </c>
      <c r="C1966" s="86" t="s">
        <v>32</v>
      </c>
      <c r="D1966" s="86" t="s">
        <v>139</v>
      </c>
      <c r="E1966" s="86" t="s">
        <v>560</v>
      </c>
      <c r="F1966" s="282" t="s">
        <v>24</v>
      </c>
      <c r="G1966" s="46" t="s">
        <v>524</v>
      </c>
      <c r="I1966" s="515" t="s">
        <v>2489</v>
      </c>
    </row>
    <row r="1967" spans="1:9" x14ac:dyDescent="0.2">
      <c r="A1967" s="86" t="s">
        <v>6388</v>
      </c>
      <c r="B1967" s="763" t="s">
        <v>454</v>
      </c>
      <c r="C1967" s="86" t="s">
        <v>32</v>
      </c>
      <c r="D1967" s="86" t="s">
        <v>139</v>
      </c>
      <c r="E1967" s="86" t="s">
        <v>561</v>
      </c>
      <c r="F1967" s="282" t="s">
        <v>24</v>
      </c>
      <c r="G1967" s="46" t="s">
        <v>524</v>
      </c>
      <c r="I1967" s="515" t="s">
        <v>2490</v>
      </c>
    </row>
    <row r="1968" spans="1:9" x14ac:dyDescent="0.2">
      <c r="A1968" s="86" t="s">
        <v>6388</v>
      </c>
      <c r="B1968" s="763" t="s">
        <v>454</v>
      </c>
      <c r="C1968" s="86" t="s">
        <v>32</v>
      </c>
      <c r="D1968" s="86" t="s">
        <v>139</v>
      </c>
      <c r="E1968" s="86" t="s">
        <v>562</v>
      </c>
      <c r="F1968" s="282" t="s">
        <v>24</v>
      </c>
      <c r="G1968" s="46" t="s">
        <v>524</v>
      </c>
      <c r="I1968" s="515" t="s">
        <v>2491</v>
      </c>
    </row>
    <row r="1969" spans="1:9" x14ac:dyDescent="0.2">
      <c r="A1969" s="86" t="s">
        <v>6388</v>
      </c>
      <c r="B1969" s="763" t="s">
        <v>454</v>
      </c>
      <c r="C1969" s="86" t="s">
        <v>32</v>
      </c>
      <c r="D1969" s="86" t="s">
        <v>139</v>
      </c>
      <c r="E1969" s="86" t="s">
        <v>563</v>
      </c>
      <c r="F1969" s="282" t="s">
        <v>24</v>
      </c>
      <c r="G1969" s="46" t="s">
        <v>524</v>
      </c>
      <c r="I1969" s="515" t="s">
        <v>2492</v>
      </c>
    </row>
    <row r="1970" spans="1:9" x14ac:dyDescent="0.2">
      <c r="A1970" s="86" t="s">
        <v>6388</v>
      </c>
      <c r="B1970" s="763" t="s">
        <v>454</v>
      </c>
      <c r="C1970" s="86" t="s">
        <v>32</v>
      </c>
      <c r="D1970" s="86" t="s">
        <v>139</v>
      </c>
      <c r="E1970" s="86" t="s">
        <v>564</v>
      </c>
      <c r="F1970" s="282" t="s">
        <v>24</v>
      </c>
      <c r="G1970" s="46" t="s">
        <v>524</v>
      </c>
      <c r="I1970" s="515" t="s">
        <v>2493</v>
      </c>
    </row>
    <row r="1971" spans="1:9" x14ac:dyDescent="0.2">
      <c r="A1971" s="86" t="s">
        <v>6388</v>
      </c>
      <c r="B1971" s="763" t="s">
        <v>454</v>
      </c>
      <c r="C1971" s="86" t="s">
        <v>32</v>
      </c>
      <c r="D1971" s="86" t="s">
        <v>139</v>
      </c>
      <c r="E1971" s="86" t="s">
        <v>565</v>
      </c>
      <c r="F1971" s="282" t="s">
        <v>24</v>
      </c>
      <c r="G1971" s="46" t="s">
        <v>524</v>
      </c>
      <c r="I1971" s="515" t="s">
        <v>2494</v>
      </c>
    </row>
    <row r="1972" spans="1:9" x14ac:dyDescent="0.2">
      <c r="A1972" s="86" t="s">
        <v>6388</v>
      </c>
      <c r="B1972" s="543" t="s">
        <v>454</v>
      </c>
      <c r="C1972" s="547" t="s">
        <v>32</v>
      </c>
      <c r="D1972" s="547" t="s">
        <v>139</v>
      </c>
      <c r="E1972" s="547" t="s">
        <v>566</v>
      </c>
      <c r="F1972" s="538" t="s">
        <v>24</v>
      </c>
      <c r="G1972" s="47" t="s">
        <v>524</v>
      </c>
      <c r="I1972" s="515" t="s">
        <v>2495</v>
      </c>
    </row>
    <row r="1973" spans="1:9" x14ac:dyDescent="0.2">
      <c r="A1973" s="86" t="s">
        <v>6388</v>
      </c>
      <c r="B1973" s="541" t="s">
        <v>454</v>
      </c>
      <c r="C1973" s="546" t="s">
        <v>32</v>
      </c>
      <c r="D1973" s="546" t="s">
        <v>139</v>
      </c>
      <c r="E1973" s="546" t="s">
        <v>185</v>
      </c>
      <c r="F1973" s="542" t="s">
        <v>25</v>
      </c>
      <c r="G1973" s="616" t="s">
        <v>524</v>
      </c>
      <c r="I1973" s="515" t="s">
        <v>2496</v>
      </c>
    </row>
    <row r="1974" spans="1:9" x14ac:dyDescent="0.2">
      <c r="A1974" s="86" t="s">
        <v>6388</v>
      </c>
      <c r="B1974" s="763" t="s">
        <v>454</v>
      </c>
      <c r="C1974" s="86" t="s">
        <v>32</v>
      </c>
      <c r="D1974" s="86" t="s">
        <v>139</v>
      </c>
      <c r="E1974" s="86" t="s">
        <v>527</v>
      </c>
      <c r="F1974" s="282" t="s">
        <v>25</v>
      </c>
      <c r="G1974" s="46" t="s">
        <v>524</v>
      </c>
      <c r="I1974" s="515" t="s">
        <v>2497</v>
      </c>
    </row>
    <row r="1975" spans="1:9" x14ac:dyDescent="0.2">
      <c r="A1975" s="86" t="s">
        <v>6388</v>
      </c>
      <c r="B1975" s="763" t="s">
        <v>454</v>
      </c>
      <c r="C1975" s="86" t="s">
        <v>32</v>
      </c>
      <c r="D1975" s="86" t="s">
        <v>139</v>
      </c>
      <c r="E1975" s="86" t="s">
        <v>528</v>
      </c>
      <c r="F1975" s="282" t="s">
        <v>25</v>
      </c>
      <c r="G1975" s="46" t="s">
        <v>524</v>
      </c>
      <c r="I1975" s="515" t="s">
        <v>2498</v>
      </c>
    </row>
    <row r="1976" spans="1:9" x14ac:dyDescent="0.2">
      <c r="A1976" s="86" t="s">
        <v>6388</v>
      </c>
      <c r="B1976" s="763" t="s">
        <v>454</v>
      </c>
      <c r="C1976" s="86" t="s">
        <v>32</v>
      </c>
      <c r="D1976" s="86" t="s">
        <v>139</v>
      </c>
      <c r="E1976" s="86" t="s">
        <v>529</v>
      </c>
      <c r="F1976" s="282" t="s">
        <v>25</v>
      </c>
      <c r="G1976" s="46" t="s">
        <v>524</v>
      </c>
      <c r="I1976" s="515" t="s">
        <v>2499</v>
      </c>
    </row>
    <row r="1977" spans="1:9" x14ac:dyDescent="0.2">
      <c r="A1977" s="86" t="s">
        <v>6388</v>
      </c>
      <c r="B1977" s="763" t="s">
        <v>454</v>
      </c>
      <c r="C1977" s="86" t="s">
        <v>32</v>
      </c>
      <c r="D1977" s="86" t="s">
        <v>139</v>
      </c>
      <c r="E1977" s="86" t="s">
        <v>530</v>
      </c>
      <c r="F1977" s="282" t="s">
        <v>25</v>
      </c>
      <c r="G1977" s="46" t="s">
        <v>524</v>
      </c>
      <c r="I1977" s="515" t="s">
        <v>2500</v>
      </c>
    </row>
    <row r="1978" spans="1:9" x14ac:dyDescent="0.2">
      <c r="A1978" s="86" t="s">
        <v>6388</v>
      </c>
      <c r="B1978" s="763" t="s">
        <v>454</v>
      </c>
      <c r="C1978" s="86" t="s">
        <v>32</v>
      </c>
      <c r="D1978" s="86" t="s">
        <v>139</v>
      </c>
      <c r="E1978" s="86" t="s">
        <v>531</v>
      </c>
      <c r="F1978" s="282" t="s">
        <v>25</v>
      </c>
      <c r="G1978" s="46" t="s">
        <v>524</v>
      </c>
      <c r="I1978" s="515" t="s">
        <v>2501</v>
      </c>
    </row>
    <row r="1979" spans="1:9" x14ac:dyDescent="0.2">
      <c r="A1979" s="86" t="s">
        <v>6388</v>
      </c>
      <c r="B1979" s="763" t="s">
        <v>454</v>
      </c>
      <c r="C1979" s="86" t="s">
        <v>32</v>
      </c>
      <c r="D1979" s="86" t="s">
        <v>139</v>
      </c>
      <c r="E1979" s="86" t="s">
        <v>532</v>
      </c>
      <c r="F1979" s="282" t="s">
        <v>25</v>
      </c>
      <c r="G1979" s="46" t="s">
        <v>524</v>
      </c>
      <c r="I1979" s="515" t="s">
        <v>2502</v>
      </c>
    </row>
    <row r="1980" spans="1:9" x14ac:dyDescent="0.2">
      <c r="A1980" s="86" t="s">
        <v>6388</v>
      </c>
      <c r="B1980" s="763" t="s">
        <v>454</v>
      </c>
      <c r="C1980" s="86" t="s">
        <v>32</v>
      </c>
      <c r="D1980" s="86" t="s">
        <v>139</v>
      </c>
      <c r="E1980" s="86" t="s">
        <v>533</v>
      </c>
      <c r="F1980" s="282" t="s">
        <v>25</v>
      </c>
      <c r="G1980" s="46" t="s">
        <v>524</v>
      </c>
      <c r="I1980" s="515" t="s">
        <v>2503</v>
      </c>
    </row>
    <row r="1981" spans="1:9" x14ac:dyDescent="0.2">
      <c r="A1981" s="86" t="s">
        <v>6388</v>
      </c>
      <c r="B1981" s="763" t="s">
        <v>454</v>
      </c>
      <c r="C1981" s="86" t="s">
        <v>32</v>
      </c>
      <c r="D1981" s="86" t="s">
        <v>139</v>
      </c>
      <c r="E1981" s="86" t="s">
        <v>534</v>
      </c>
      <c r="F1981" s="282" t="s">
        <v>25</v>
      </c>
      <c r="G1981" s="46" t="s">
        <v>524</v>
      </c>
      <c r="I1981" s="515" t="s">
        <v>2504</v>
      </c>
    </row>
    <row r="1982" spans="1:9" x14ac:dyDescent="0.2">
      <c r="A1982" s="86" t="s">
        <v>6388</v>
      </c>
      <c r="B1982" s="763" t="s">
        <v>454</v>
      </c>
      <c r="C1982" s="86" t="s">
        <v>32</v>
      </c>
      <c r="D1982" s="86" t="s">
        <v>139</v>
      </c>
      <c r="E1982" s="86" t="s">
        <v>535</v>
      </c>
      <c r="F1982" s="282" t="s">
        <v>25</v>
      </c>
      <c r="G1982" s="46" t="s">
        <v>524</v>
      </c>
      <c r="I1982" s="515" t="s">
        <v>2505</v>
      </c>
    </row>
    <row r="1983" spans="1:9" x14ac:dyDescent="0.2">
      <c r="A1983" s="86" t="s">
        <v>6388</v>
      </c>
      <c r="B1983" s="763" t="s">
        <v>454</v>
      </c>
      <c r="C1983" s="86" t="s">
        <v>32</v>
      </c>
      <c r="D1983" s="86" t="s">
        <v>139</v>
      </c>
      <c r="E1983" s="86" t="s">
        <v>536</v>
      </c>
      <c r="F1983" s="282" t="s">
        <v>25</v>
      </c>
      <c r="G1983" s="46" t="s">
        <v>524</v>
      </c>
      <c r="I1983" s="515" t="s">
        <v>2506</v>
      </c>
    </row>
    <row r="1984" spans="1:9" x14ac:dyDescent="0.2">
      <c r="A1984" s="86" t="s">
        <v>6388</v>
      </c>
      <c r="B1984" s="763" t="s">
        <v>454</v>
      </c>
      <c r="C1984" s="86" t="s">
        <v>32</v>
      </c>
      <c r="D1984" s="86" t="s">
        <v>139</v>
      </c>
      <c r="E1984" s="86" t="s">
        <v>537</v>
      </c>
      <c r="F1984" s="282" t="s">
        <v>25</v>
      </c>
      <c r="G1984" s="46" t="s">
        <v>524</v>
      </c>
      <c r="I1984" s="515" t="s">
        <v>2507</v>
      </c>
    </row>
    <row r="1985" spans="1:9" x14ac:dyDescent="0.2">
      <c r="A1985" s="86" t="s">
        <v>6388</v>
      </c>
      <c r="B1985" s="763" t="s">
        <v>454</v>
      </c>
      <c r="C1985" s="86" t="s">
        <v>32</v>
      </c>
      <c r="D1985" s="86" t="s">
        <v>139</v>
      </c>
      <c r="E1985" s="86" t="s">
        <v>538</v>
      </c>
      <c r="F1985" s="282" t="s">
        <v>25</v>
      </c>
      <c r="G1985" s="46" t="s">
        <v>524</v>
      </c>
      <c r="I1985" s="515" t="s">
        <v>2508</v>
      </c>
    </row>
    <row r="1986" spans="1:9" x14ac:dyDescent="0.2">
      <c r="A1986" s="86" t="s">
        <v>6388</v>
      </c>
      <c r="B1986" s="763" t="s">
        <v>454</v>
      </c>
      <c r="C1986" s="86" t="s">
        <v>32</v>
      </c>
      <c r="D1986" s="86" t="s">
        <v>139</v>
      </c>
      <c r="E1986" s="86" t="s">
        <v>539</v>
      </c>
      <c r="F1986" s="282" t="s">
        <v>25</v>
      </c>
      <c r="G1986" s="46" t="s">
        <v>524</v>
      </c>
      <c r="I1986" s="515" t="s">
        <v>2509</v>
      </c>
    </row>
    <row r="1987" spans="1:9" x14ac:dyDescent="0.2">
      <c r="A1987" s="86" t="s">
        <v>6388</v>
      </c>
      <c r="B1987" s="763" t="s">
        <v>454</v>
      </c>
      <c r="C1987" s="86" t="s">
        <v>32</v>
      </c>
      <c r="D1987" s="86" t="s">
        <v>139</v>
      </c>
      <c r="E1987" s="86" t="s">
        <v>540</v>
      </c>
      <c r="F1987" s="282" t="s">
        <v>25</v>
      </c>
      <c r="G1987" s="46" t="s">
        <v>524</v>
      </c>
      <c r="I1987" s="515" t="s">
        <v>2510</v>
      </c>
    </row>
    <row r="1988" spans="1:9" x14ac:dyDescent="0.2">
      <c r="A1988" s="86" t="s">
        <v>6388</v>
      </c>
      <c r="B1988" s="763" t="s">
        <v>454</v>
      </c>
      <c r="C1988" s="86" t="s">
        <v>32</v>
      </c>
      <c r="D1988" s="86" t="s">
        <v>139</v>
      </c>
      <c r="E1988" s="86" t="s">
        <v>541</v>
      </c>
      <c r="F1988" s="282" t="s">
        <v>25</v>
      </c>
      <c r="G1988" s="46" t="s">
        <v>524</v>
      </c>
      <c r="I1988" s="515" t="s">
        <v>2511</v>
      </c>
    </row>
    <row r="1989" spans="1:9" x14ac:dyDescent="0.2">
      <c r="A1989" s="86" t="s">
        <v>6388</v>
      </c>
      <c r="B1989" s="763" t="s">
        <v>454</v>
      </c>
      <c r="C1989" s="86" t="s">
        <v>32</v>
      </c>
      <c r="D1989" s="86" t="s">
        <v>139</v>
      </c>
      <c r="E1989" s="86" t="s">
        <v>542</v>
      </c>
      <c r="F1989" s="282" t="s">
        <v>25</v>
      </c>
      <c r="G1989" s="46" t="s">
        <v>524</v>
      </c>
      <c r="I1989" s="515" t="s">
        <v>2512</v>
      </c>
    </row>
    <row r="1990" spans="1:9" x14ac:dyDescent="0.2">
      <c r="A1990" s="86" t="s">
        <v>6388</v>
      </c>
      <c r="B1990" s="763" t="s">
        <v>454</v>
      </c>
      <c r="C1990" s="86" t="s">
        <v>32</v>
      </c>
      <c r="D1990" s="86" t="s">
        <v>139</v>
      </c>
      <c r="E1990" s="86" t="s">
        <v>543</v>
      </c>
      <c r="F1990" s="282" t="s">
        <v>25</v>
      </c>
      <c r="G1990" s="46" t="s">
        <v>524</v>
      </c>
      <c r="I1990" s="515" t="s">
        <v>2513</v>
      </c>
    </row>
    <row r="1991" spans="1:9" x14ac:dyDescent="0.2">
      <c r="A1991" s="86" t="s">
        <v>6388</v>
      </c>
      <c r="B1991" s="763" t="s">
        <v>454</v>
      </c>
      <c r="C1991" s="86" t="s">
        <v>32</v>
      </c>
      <c r="D1991" s="86" t="s">
        <v>139</v>
      </c>
      <c r="E1991" s="86" t="s">
        <v>544</v>
      </c>
      <c r="F1991" s="282" t="s">
        <v>25</v>
      </c>
      <c r="G1991" s="46" t="s">
        <v>524</v>
      </c>
      <c r="I1991" s="515" t="s">
        <v>2514</v>
      </c>
    </row>
    <row r="1992" spans="1:9" x14ac:dyDescent="0.2">
      <c r="A1992" s="86" t="s">
        <v>6388</v>
      </c>
      <c r="B1992" s="763" t="s">
        <v>454</v>
      </c>
      <c r="C1992" s="86" t="s">
        <v>32</v>
      </c>
      <c r="D1992" s="86" t="s">
        <v>139</v>
      </c>
      <c r="E1992" s="86" t="s">
        <v>545</v>
      </c>
      <c r="F1992" s="282" t="s">
        <v>25</v>
      </c>
      <c r="G1992" s="46" t="s">
        <v>524</v>
      </c>
      <c r="I1992" s="515" t="s">
        <v>2515</v>
      </c>
    </row>
    <row r="1993" spans="1:9" x14ac:dyDescent="0.2">
      <c r="A1993" s="86" t="s">
        <v>6388</v>
      </c>
      <c r="B1993" s="763" t="s">
        <v>454</v>
      </c>
      <c r="C1993" s="86" t="s">
        <v>32</v>
      </c>
      <c r="D1993" s="86" t="s">
        <v>139</v>
      </c>
      <c r="E1993" s="86" t="s">
        <v>546</v>
      </c>
      <c r="F1993" s="282" t="s">
        <v>25</v>
      </c>
      <c r="G1993" s="46" t="s">
        <v>524</v>
      </c>
      <c r="I1993" s="515" t="s">
        <v>2516</v>
      </c>
    </row>
    <row r="1994" spans="1:9" x14ac:dyDescent="0.2">
      <c r="A1994" s="86" t="s">
        <v>6388</v>
      </c>
      <c r="B1994" s="763" t="s">
        <v>454</v>
      </c>
      <c r="C1994" s="86" t="s">
        <v>32</v>
      </c>
      <c r="D1994" s="86" t="s">
        <v>139</v>
      </c>
      <c r="E1994" s="86" t="s">
        <v>547</v>
      </c>
      <c r="F1994" s="282" t="s">
        <v>25</v>
      </c>
      <c r="G1994" s="46" t="s">
        <v>524</v>
      </c>
      <c r="I1994" s="515" t="s">
        <v>2517</v>
      </c>
    </row>
    <row r="1995" spans="1:9" x14ac:dyDescent="0.2">
      <c r="A1995" s="86" t="s">
        <v>6388</v>
      </c>
      <c r="B1995" s="763" t="s">
        <v>454</v>
      </c>
      <c r="C1995" s="86" t="s">
        <v>32</v>
      </c>
      <c r="D1995" s="86" t="s">
        <v>139</v>
      </c>
      <c r="E1995" s="86" t="s">
        <v>548</v>
      </c>
      <c r="F1995" s="282" t="s">
        <v>25</v>
      </c>
      <c r="G1995" s="46" t="s">
        <v>524</v>
      </c>
      <c r="I1995" s="515" t="s">
        <v>2518</v>
      </c>
    </row>
    <row r="1996" spans="1:9" x14ac:dyDescent="0.2">
      <c r="A1996" s="86" t="s">
        <v>6388</v>
      </c>
      <c r="B1996" s="763" t="s">
        <v>454</v>
      </c>
      <c r="C1996" s="86" t="s">
        <v>32</v>
      </c>
      <c r="D1996" s="86" t="s">
        <v>139</v>
      </c>
      <c r="E1996" s="86" t="s">
        <v>549</v>
      </c>
      <c r="F1996" s="282" t="s">
        <v>25</v>
      </c>
      <c r="G1996" s="46" t="s">
        <v>524</v>
      </c>
      <c r="I1996" s="515" t="s">
        <v>2519</v>
      </c>
    </row>
    <row r="1997" spans="1:9" x14ac:dyDescent="0.2">
      <c r="A1997" s="86" t="s">
        <v>6388</v>
      </c>
      <c r="B1997" s="763" t="s">
        <v>454</v>
      </c>
      <c r="C1997" s="86" t="s">
        <v>32</v>
      </c>
      <c r="D1997" s="86" t="s">
        <v>139</v>
      </c>
      <c r="E1997" s="86" t="s">
        <v>550</v>
      </c>
      <c r="F1997" s="282" t="s">
        <v>25</v>
      </c>
      <c r="G1997" s="46" t="s">
        <v>524</v>
      </c>
      <c r="I1997" s="515" t="s">
        <v>2520</v>
      </c>
    </row>
    <row r="1998" spans="1:9" x14ac:dyDescent="0.2">
      <c r="A1998" s="86" t="s">
        <v>6388</v>
      </c>
      <c r="B1998" s="763" t="s">
        <v>454</v>
      </c>
      <c r="C1998" s="86" t="s">
        <v>32</v>
      </c>
      <c r="D1998" s="86" t="s">
        <v>139</v>
      </c>
      <c r="E1998" s="86" t="s">
        <v>551</v>
      </c>
      <c r="F1998" s="282" t="s">
        <v>25</v>
      </c>
      <c r="G1998" s="46" t="s">
        <v>524</v>
      </c>
      <c r="I1998" s="515" t="s">
        <v>2521</v>
      </c>
    </row>
    <row r="1999" spans="1:9" x14ac:dyDescent="0.2">
      <c r="A1999" s="86" t="s">
        <v>6388</v>
      </c>
      <c r="B1999" s="763" t="s">
        <v>454</v>
      </c>
      <c r="C1999" s="86" t="s">
        <v>32</v>
      </c>
      <c r="D1999" s="86" t="s">
        <v>139</v>
      </c>
      <c r="E1999" s="86" t="s">
        <v>552</v>
      </c>
      <c r="F1999" s="282" t="s">
        <v>25</v>
      </c>
      <c r="G1999" s="46" t="s">
        <v>524</v>
      </c>
      <c r="I1999" s="515" t="s">
        <v>2522</v>
      </c>
    </row>
    <row r="2000" spans="1:9" x14ac:dyDescent="0.2">
      <c r="A2000" s="86" t="s">
        <v>6388</v>
      </c>
      <c r="B2000" s="763" t="s">
        <v>454</v>
      </c>
      <c r="C2000" s="86" t="s">
        <v>32</v>
      </c>
      <c r="D2000" s="86" t="s">
        <v>139</v>
      </c>
      <c r="E2000" s="86" t="s">
        <v>553</v>
      </c>
      <c r="F2000" s="282" t="s">
        <v>25</v>
      </c>
      <c r="G2000" s="46" t="s">
        <v>524</v>
      </c>
      <c r="I2000" s="515" t="s">
        <v>2523</v>
      </c>
    </row>
    <row r="2001" spans="1:9" x14ac:dyDescent="0.2">
      <c r="A2001" s="86" t="s">
        <v>6388</v>
      </c>
      <c r="B2001" s="763" t="s">
        <v>454</v>
      </c>
      <c r="C2001" s="86" t="s">
        <v>32</v>
      </c>
      <c r="D2001" s="86" t="s">
        <v>139</v>
      </c>
      <c r="E2001" s="86" t="s">
        <v>554</v>
      </c>
      <c r="F2001" s="282" t="s">
        <v>25</v>
      </c>
      <c r="G2001" s="46" t="s">
        <v>524</v>
      </c>
      <c r="I2001" s="515" t="s">
        <v>2524</v>
      </c>
    </row>
    <row r="2002" spans="1:9" x14ac:dyDescent="0.2">
      <c r="A2002" s="86" t="s">
        <v>6388</v>
      </c>
      <c r="B2002" s="763" t="s">
        <v>454</v>
      </c>
      <c r="C2002" s="86" t="s">
        <v>32</v>
      </c>
      <c r="D2002" s="86" t="s">
        <v>139</v>
      </c>
      <c r="E2002" s="86" t="s">
        <v>555</v>
      </c>
      <c r="F2002" s="282" t="s">
        <v>25</v>
      </c>
      <c r="G2002" s="46" t="s">
        <v>524</v>
      </c>
      <c r="I2002" s="515" t="s">
        <v>2525</v>
      </c>
    </row>
    <row r="2003" spans="1:9" x14ac:dyDescent="0.2">
      <c r="A2003" s="86" t="s">
        <v>6388</v>
      </c>
      <c r="B2003" s="763" t="s">
        <v>454</v>
      </c>
      <c r="C2003" s="86" t="s">
        <v>32</v>
      </c>
      <c r="D2003" s="86" t="s">
        <v>139</v>
      </c>
      <c r="E2003" s="86" t="s">
        <v>556</v>
      </c>
      <c r="F2003" s="282" t="s">
        <v>25</v>
      </c>
      <c r="G2003" s="46" t="s">
        <v>524</v>
      </c>
      <c r="I2003" s="515" t="s">
        <v>2526</v>
      </c>
    </row>
    <row r="2004" spans="1:9" x14ac:dyDescent="0.2">
      <c r="A2004" s="86" t="s">
        <v>6388</v>
      </c>
      <c r="B2004" s="763" t="s">
        <v>454</v>
      </c>
      <c r="C2004" s="86" t="s">
        <v>32</v>
      </c>
      <c r="D2004" s="86" t="s">
        <v>139</v>
      </c>
      <c r="E2004" s="86" t="s">
        <v>557</v>
      </c>
      <c r="F2004" s="282" t="s">
        <v>25</v>
      </c>
      <c r="G2004" s="46" t="s">
        <v>524</v>
      </c>
      <c r="I2004" s="515" t="s">
        <v>2527</v>
      </c>
    </row>
    <row r="2005" spans="1:9" x14ac:dyDescent="0.2">
      <c r="A2005" s="86" t="s">
        <v>6388</v>
      </c>
      <c r="B2005" s="763" t="s">
        <v>454</v>
      </c>
      <c r="C2005" s="86" t="s">
        <v>32</v>
      </c>
      <c r="D2005" s="86" t="s">
        <v>139</v>
      </c>
      <c r="E2005" s="86" t="s">
        <v>558</v>
      </c>
      <c r="F2005" s="282" t="s">
        <v>25</v>
      </c>
      <c r="G2005" s="46" t="s">
        <v>524</v>
      </c>
      <c r="I2005" s="515" t="s">
        <v>2528</v>
      </c>
    </row>
    <row r="2006" spans="1:9" x14ac:dyDescent="0.2">
      <c r="A2006" s="86" t="s">
        <v>6388</v>
      </c>
      <c r="B2006" s="763" t="s">
        <v>454</v>
      </c>
      <c r="C2006" s="86" t="s">
        <v>32</v>
      </c>
      <c r="D2006" s="86" t="s">
        <v>139</v>
      </c>
      <c r="E2006" s="86" t="s">
        <v>559</v>
      </c>
      <c r="F2006" s="282" t="s">
        <v>25</v>
      </c>
      <c r="G2006" s="46" t="s">
        <v>524</v>
      </c>
      <c r="I2006" s="515" t="s">
        <v>2529</v>
      </c>
    </row>
    <row r="2007" spans="1:9" x14ac:dyDescent="0.2">
      <c r="A2007" s="86" t="s">
        <v>6388</v>
      </c>
      <c r="B2007" s="763" t="s">
        <v>454</v>
      </c>
      <c r="C2007" s="86" t="s">
        <v>32</v>
      </c>
      <c r="D2007" s="86" t="s">
        <v>139</v>
      </c>
      <c r="E2007" s="86" t="s">
        <v>560</v>
      </c>
      <c r="F2007" s="282" t="s">
        <v>25</v>
      </c>
      <c r="G2007" s="46" t="s">
        <v>524</v>
      </c>
      <c r="I2007" s="515" t="s">
        <v>2530</v>
      </c>
    </row>
    <row r="2008" spans="1:9" x14ac:dyDescent="0.2">
      <c r="A2008" s="86" t="s">
        <v>6388</v>
      </c>
      <c r="B2008" s="763" t="s">
        <v>454</v>
      </c>
      <c r="C2008" s="86" t="s">
        <v>32</v>
      </c>
      <c r="D2008" s="86" t="s">
        <v>139</v>
      </c>
      <c r="E2008" s="86" t="s">
        <v>561</v>
      </c>
      <c r="F2008" s="282" t="s">
        <v>25</v>
      </c>
      <c r="G2008" s="46" t="s">
        <v>524</v>
      </c>
      <c r="I2008" s="515" t="s">
        <v>2531</v>
      </c>
    </row>
    <row r="2009" spans="1:9" x14ac:dyDescent="0.2">
      <c r="A2009" s="86" t="s">
        <v>6388</v>
      </c>
      <c r="B2009" s="763" t="s">
        <v>454</v>
      </c>
      <c r="C2009" s="86" t="s">
        <v>32</v>
      </c>
      <c r="D2009" s="86" t="s">
        <v>139</v>
      </c>
      <c r="E2009" s="86" t="s">
        <v>562</v>
      </c>
      <c r="F2009" s="282" t="s">
        <v>25</v>
      </c>
      <c r="G2009" s="46" t="s">
        <v>524</v>
      </c>
      <c r="I2009" s="515" t="s">
        <v>2532</v>
      </c>
    </row>
    <row r="2010" spans="1:9" x14ac:dyDescent="0.2">
      <c r="A2010" s="86" t="s">
        <v>6388</v>
      </c>
      <c r="B2010" s="763" t="s">
        <v>454</v>
      </c>
      <c r="C2010" s="86" t="s">
        <v>32</v>
      </c>
      <c r="D2010" s="86" t="s">
        <v>139</v>
      </c>
      <c r="E2010" s="86" t="s">
        <v>563</v>
      </c>
      <c r="F2010" s="282" t="s">
        <v>25</v>
      </c>
      <c r="G2010" s="46" t="s">
        <v>524</v>
      </c>
      <c r="I2010" s="515" t="s">
        <v>2533</v>
      </c>
    </row>
    <row r="2011" spans="1:9" x14ac:dyDescent="0.2">
      <c r="A2011" s="86" t="s">
        <v>6388</v>
      </c>
      <c r="B2011" s="763" t="s">
        <v>454</v>
      </c>
      <c r="C2011" s="86" t="s">
        <v>32</v>
      </c>
      <c r="D2011" s="86" t="s">
        <v>139</v>
      </c>
      <c r="E2011" s="86" t="s">
        <v>564</v>
      </c>
      <c r="F2011" s="282" t="s">
        <v>25</v>
      </c>
      <c r="G2011" s="46" t="s">
        <v>524</v>
      </c>
      <c r="I2011" s="515" t="s">
        <v>2534</v>
      </c>
    </row>
    <row r="2012" spans="1:9" x14ac:dyDescent="0.2">
      <c r="A2012" s="86" t="s">
        <v>6388</v>
      </c>
      <c r="B2012" s="763" t="s">
        <v>454</v>
      </c>
      <c r="C2012" s="86" t="s">
        <v>32</v>
      </c>
      <c r="D2012" s="86" t="s">
        <v>139</v>
      </c>
      <c r="E2012" s="86" t="s">
        <v>565</v>
      </c>
      <c r="F2012" s="282" t="s">
        <v>25</v>
      </c>
      <c r="G2012" s="46" t="s">
        <v>524</v>
      </c>
      <c r="I2012" s="515" t="s">
        <v>2535</v>
      </c>
    </row>
    <row r="2013" spans="1:9" x14ac:dyDescent="0.2">
      <c r="A2013" s="86" t="s">
        <v>6388</v>
      </c>
      <c r="B2013" s="543" t="s">
        <v>454</v>
      </c>
      <c r="C2013" s="547" t="s">
        <v>32</v>
      </c>
      <c r="D2013" s="547" t="s">
        <v>139</v>
      </c>
      <c r="E2013" s="547" t="s">
        <v>566</v>
      </c>
      <c r="F2013" s="538" t="s">
        <v>25</v>
      </c>
      <c r="G2013" s="47" t="s">
        <v>524</v>
      </c>
      <c r="I2013" s="515" t="s">
        <v>2536</v>
      </c>
    </row>
    <row r="2014" spans="1:9" x14ac:dyDescent="0.2">
      <c r="A2014" s="86" t="s">
        <v>6388</v>
      </c>
      <c r="B2014" s="541" t="s">
        <v>454</v>
      </c>
      <c r="C2014" s="546" t="s">
        <v>32</v>
      </c>
      <c r="D2014" s="546" t="s">
        <v>139</v>
      </c>
      <c r="E2014" s="546" t="s">
        <v>185</v>
      </c>
      <c r="F2014" s="542" t="s">
        <v>485</v>
      </c>
      <c r="G2014" s="616" t="s">
        <v>524</v>
      </c>
      <c r="I2014" s="515" t="s">
        <v>2537</v>
      </c>
    </row>
    <row r="2015" spans="1:9" x14ac:dyDescent="0.2">
      <c r="A2015" s="86" t="s">
        <v>6388</v>
      </c>
      <c r="B2015" s="763" t="s">
        <v>454</v>
      </c>
      <c r="C2015" s="86" t="s">
        <v>32</v>
      </c>
      <c r="D2015" s="86" t="s">
        <v>139</v>
      </c>
      <c r="E2015" s="86" t="s">
        <v>527</v>
      </c>
      <c r="F2015" s="282" t="s">
        <v>485</v>
      </c>
      <c r="G2015" s="46" t="s">
        <v>524</v>
      </c>
      <c r="I2015" s="515" t="s">
        <v>2538</v>
      </c>
    </row>
    <row r="2016" spans="1:9" x14ac:dyDescent="0.2">
      <c r="A2016" s="86" t="s">
        <v>6388</v>
      </c>
      <c r="B2016" s="763" t="s">
        <v>454</v>
      </c>
      <c r="C2016" s="86" t="s">
        <v>32</v>
      </c>
      <c r="D2016" s="86" t="s">
        <v>139</v>
      </c>
      <c r="E2016" s="86" t="s">
        <v>528</v>
      </c>
      <c r="F2016" s="282" t="s">
        <v>485</v>
      </c>
      <c r="G2016" s="46" t="s">
        <v>524</v>
      </c>
      <c r="I2016" s="515" t="s">
        <v>2539</v>
      </c>
    </row>
    <row r="2017" spans="1:9" x14ac:dyDescent="0.2">
      <c r="A2017" s="86" t="s">
        <v>6388</v>
      </c>
      <c r="B2017" s="763" t="s">
        <v>454</v>
      </c>
      <c r="C2017" s="86" t="s">
        <v>32</v>
      </c>
      <c r="D2017" s="86" t="s">
        <v>139</v>
      </c>
      <c r="E2017" s="86" t="s">
        <v>529</v>
      </c>
      <c r="F2017" s="282" t="s">
        <v>485</v>
      </c>
      <c r="G2017" s="46" t="s">
        <v>524</v>
      </c>
      <c r="I2017" s="515" t="s">
        <v>2540</v>
      </c>
    </row>
    <row r="2018" spans="1:9" x14ac:dyDescent="0.2">
      <c r="A2018" s="86" t="s">
        <v>6388</v>
      </c>
      <c r="B2018" s="763" t="s">
        <v>454</v>
      </c>
      <c r="C2018" s="86" t="s">
        <v>32</v>
      </c>
      <c r="D2018" s="86" t="s">
        <v>139</v>
      </c>
      <c r="E2018" s="86" t="s">
        <v>530</v>
      </c>
      <c r="F2018" s="282" t="s">
        <v>485</v>
      </c>
      <c r="G2018" s="46" t="s">
        <v>524</v>
      </c>
      <c r="I2018" s="515" t="s">
        <v>2541</v>
      </c>
    </row>
    <row r="2019" spans="1:9" x14ac:dyDescent="0.2">
      <c r="A2019" s="86" t="s">
        <v>6388</v>
      </c>
      <c r="B2019" s="763" t="s">
        <v>454</v>
      </c>
      <c r="C2019" s="86" t="s">
        <v>32</v>
      </c>
      <c r="D2019" s="86" t="s">
        <v>139</v>
      </c>
      <c r="E2019" s="86" t="s">
        <v>531</v>
      </c>
      <c r="F2019" s="282" t="s">
        <v>485</v>
      </c>
      <c r="G2019" s="46" t="s">
        <v>524</v>
      </c>
      <c r="I2019" s="515" t="s">
        <v>2542</v>
      </c>
    </row>
    <row r="2020" spans="1:9" x14ac:dyDescent="0.2">
      <c r="A2020" s="86" t="s">
        <v>6388</v>
      </c>
      <c r="B2020" s="763" t="s">
        <v>454</v>
      </c>
      <c r="C2020" s="86" t="s">
        <v>32</v>
      </c>
      <c r="D2020" s="86" t="s">
        <v>139</v>
      </c>
      <c r="E2020" s="86" t="s">
        <v>532</v>
      </c>
      <c r="F2020" s="282" t="s">
        <v>485</v>
      </c>
      <c r="G2020" s="46" t="s">
        <v>524</v>
      </c>
      <c r="I2020" s="515" t="s">
        <v>2543</v>
      </c>
    </row>
    <row r="2021" spans="1:9" x14ac:dyDescent="0.2">
      <c r="A2021" s="86" t="s">
        <v>6388</v>
      </c>
      <c r="B2021" s="763" t="s">
        <v>454</v>
      </c>
      <c r="C2021" s="86" t="s">
        <v>32</v>
      </c>
      <c r="D2021" s="86" t="s">
        <v>139</v>
      </c>
      <c r="E2021" s="86" t="s">
        <v>533</v>
      </c>
      <c r="F2021" s="282" t="s">
        <v>485</v>
      </c>
      <c r="G2021" s="46" t="s">
        <v>524</v>
      </c>
      <c r="I2021" s="515" t="s">
        <v>2544</v>
      </c>
    </row>
    <row r="2022" spans="1:9" x14ac:dyDescent="0.2">
      <c r="A2022" s="86" t="s">
        <v>6388</v>
      </c>
      <c r="B2022" s="763" t="s">
        <v>454</v>
      </c>
      <c r="C2022" s="86" t="s">
        <v>32</v>
      </c>
      <c r="D2022" s="86" t="s">
        <v>139</v>
      </c>
      <c r="E2022" s="86" t="s">
        <v>534</v>
      </c>
      <c r="F2022" s="282" t="s">
        <v>485</v>
      </c>
      <c r="G2022" s="46" t="s">
        <v>524</v>
      </c>
      <c r="I2022" s="515" t="s">
        <v>2545</v>
      </c>
    </row>
    <row r="2023" spans="1:9" x14ac:dyDescent="0.2">
      <c r="A2023" s="86" t="s">
        <v>6388</v>
      </c>
      <c r="B2023" s="763" t="s">
        <v>454</v>
      </c>
      <c r="C2023" s="86" t="s">
        <v>32</v>
      </c>
      <c r="D2023" s="86" t="s">
        <v>139</v>
      </c>
      <c r="E2023" s="86" t="s">
        <v>535</v>
      </c>
      <c r="F2023" s="282" t="s">
        <v>485</v>
      </c>
      <c r="G2023" s="46" t="s">
        <v>524</v>
      </c>
      <c r="I2023" s="515" t="s">
        <v>2546</v>
      </c>
    </row>
    <row r="2024" spans="1:9" x14ac:dyDescent="0.2">
      <c r="A2024" s="86" t="s">
        <v>6388</v>
      </c>
      <c r="B2024" s="763" t="s">
        <v>454</v>
      </c>
      <c r="C2024" s="86" t="s">
        <v>32</v>
      </c>
      <c r="D2024" s="86" t="s">
        <v>139</v>
      </c>
      <c r="E2024" s="86" t="s">
        <v>536</v>
      </c>
      <c r="F2024" s="282" t="s">
        <v>485</v>
      </c>
      <c r="G2024" s="46" t="s">
        <v>524</v>
      </c>
      <c r="I2024" s="515" t="s">
        <v>2547</v>
      </c>
    </row>
    <row r="2025" spans="1:9" x14ac:dyDescent="0.2">
      <c r="A2025" s="86" t="s">
        <v>6388</v>
      </c>
      <c r="B2025" s="763" t="s">
        <v>454</v>
      </c>
      <c r="C2025" s="86" t="s">
        <v>32</v>
      </c>
      <c r="D2025" s="86" t="s">
        <v>139</v>
      </c>
      <c r="E2025" s="86" t="s">
        <v>537</v>
      </c>
      <c r="F2025" s="282" t="s">
        <v>485</v>
      </c>
      <c r="G2025" s="46" t="s">
        <v>524</v>
      </c>
      <c r="I2025" s="515" t="s">
        <v>2548</v>
      </c>
    </row>
    <row r="2026" spans="1:9" x14ac:dyDescent="0.2">
      <c r="A2026" s="86" t="s">
        <v>6388</v>
      </c>
      <c r="B2026" s="763" t="s">
        <v>454</v>
      </c>
      <c r="C2026" s="86" t="s">
        <v>32</v>
      </c>
      <c r="D2026" s="86" t="s">
        <v>139</v>
      </c>
      <c r="E2026" s="86" t="s">
        <v>538</v>
      </c>
      <c r="F2026" s="282" t="s">
        <v>485</v>
      </c>
      <c r="G2026" s="46" t="s">
        <v>524</v>
      </c>
      <c r="I2026" s="515" t="s">
        <v>2549</v>
      </c>
    </row>
    <row r="2027" spans="1:9" x14ac:dyDescent="0.2">
      <c r="A2027" s="86" t="s">
        <v>6388</v>
      </c>
      <c r="B2027" s="763" t="s">
        <v>454</v>
      </c>
      <c r="C2027" s="86" t="s">
        <v>32</v>
      </c>
      <c r="D2027" s="86" t="s">
        <v>139</v>
      </c>
      <c r="E2027" s="86" t="s">
        <v>539</v>
      </c>
      <c r="F2027" s="282" t="s">
        <v>485</v>
      </c>
      <c r="G2027" s="46" t="s">
        <v>524</v>
      </c>
      <c r="I2027" s="515" t="s">
        <v>2550</v>
      </c>
    </row>
    <row r="2028" spans="1:9" x14ac:dyDescent="0.2">
      <c r="A2028" s="86" t="s">
        <v>6388</v>
      </c>
      <c r="B2028" s="763" t="s">
        <v>454</v>
      </c>
      <c r="C2028" s="86" t="s">
        <v>32</v>
      </c>
      <c r="D2028" s="86" t="s">
        <v>139</v>
      </c>
      <c r="E2028" s="86" t="s">
        <v>540</v>
      </c>
      <c r="F2028" s="282" t="s">
        <v>485</v>
      </c>
      <c r="G2028" s="46" t="s">
        <v>524</v>
      </c>
      <c r="I2028" s="515" t="s">
        <v>2551</v>
      </c>
    </row>
    <row r="2029" spans="1:9" x14ac:dyDescent="0.2">
      <c r="A2029" s="86" t="s">
        <v>6388</v>
      </c>
      <c r="B2029" s="763" t="s">
        <v>454</v>
      </c>
      <c r="C2029" s="86" t="s">
        <v>32</v>
      </c>
      <c r="D2029" s="86" t="s">
        <v>139</v>
      </c>
      <c r="E2029" s="86" t="s">
        <v>541</v>
      </c>
      <c r="F2029" s="282" t="s">
        <v>485</v>
      </c>
      <c r="G2029" s="46" t="s">
        <v>524</v>
      </c>
      <c r="I2029" s="515" t="s">
        <v>2552</v>
      </c>
    </row>
    <row r="2030" spans="1:9" x14ac:dyDescent="0.2">
      <c r="A2030" s="86" t="s">
        <v>6388</v>
      </c>
      <c r="B2030" s="763" t="s">
        <v>454</v>
      </c>
      <c r="C2030" s="86" t="s">
        <v>32</v>
      </c>
      <c r="D2030" s="86" t="s">
        <v>139</v>
      </c>
      <c r="E2030" s="86" t="s">
        <v>542</v>
      </c>
      <c r="F2030" s="282" t="s">
        <v>485</v>
      </c>
      <c r="G2030" s="46" t="s">
        <v>524</v>
      </c>
      <c r="I2030" s="515" t="s">
        <v>2553</v>
      </c>
    </row>
    <row r="2031" spans="1:9" x14ac:dyDescent="0.2">
      <c r="A2031" s="86" t="s">
        <v>6388</v>
      </c>
      <c r="B2031" s="763" t="s">
        <v>454</v>
      </c>
      <c r="C2031" s="86" t="s">
        <v>32</v>
      </c>
      <c r="D2031" s="86" t="s">
        <v>139</v>
      </c>
      <c r="E2031" s="86" t="s">
        <v>543</v>
      </c>
      <c r="F2031" s="282" t="s">
        <v>485</v>
      </c>
      <c r="G2031" s="46" t="s">
        <v>524</v>
      </c>
      <c r="I2031" s="515" t="s">
        <v>2554</v>
      </c>
    </row>
    <row r="2032" spans="1:9" x14ac:dyDescent="0.2">
      <c r="A2032" s="86" t="s">
        <v>6388</v>
      </c>
      <c r="B2032" s="763" t="s">
        <v>454</v>
      </c>
      <c r="C2032" s="86" t="s">
        <v>32</v>
      </c>
      <c r="D2032" s="86" t="s">
        <v>139</v>
      </c>
      <c r="E2032" s="86" t="s">
        <v>544</v>
      </c>
      <c r="F2032" s="282" t="s">
        <v>485</v>
      </c>
      <c r="G2032" s="46" t="s">
        <v>524</v>
      </c>
      <c r="I2032" s="515" t="s">
        <v>2555</v>
      </c>
    </row>
    <row r="2033" spans="1:9" x14ac:dyDescent="0.2">
      <c r="A2033" s="86" t="s">
        <v>6388</v>
      </c>
      <c r="B2033" s="763" t="s">
        <v>454</v>
      </c>
      <c r="C2033" s="86" t="s">
        <v>32</v>
      </c>
      <c r="D2033" s="86" t="s">
        <v>139</v>
      </c>
      <c r="E2033" s="86" t="s">
        <v>545</v>
      </c>
      <c r="F2033" s="282" t="s">
        <v>485</v>
      </c>
      <c r="G2033" s="46" t="s">
        <v>524</v>
      </c>
      <c r="I2033" s="515" t="s">
        <v>2556</v>
      </c>
    </row>
    <row r="2034" spans="1:9" x14ac:dyDescent="0.2">
      <c r="A2034" s="86" t="s">
        <v>6388</v>
      </c>
      <c r="B2034" s="763" t="s">
        <v>454</v>
      </c>
      <c r="C2034" s="86" t="s">
        <v>32</v>
      </c>
      <c r="D2034" s="86" t="s">
        <v>139</v>
      </c>
      <c r="E2034" s="86" t="s">
        <v>546</v>
      </c>
      <c r="F2034" s="282" t="s">
        <v>485</v>
      </c>
      <c r="G2034" s="46" t="s">
        <v>524</v>
      </c>
      <c r="I2034" s="515" t="s">
        <v>2557</v>
      </c>
    </row>
    <row r="2035" spans="1:9" x14ac:dyDescent="0.2">
      <c r="A2035" s="86" t="s">
        <v>6388</v>
      </c>
      <c r="B2035" s="763" t="s">
        <v>454</v>
      </c>
      <c r="C2035" s="86" t="s">
        <v>32</v>
      </c>
      <c r="D2035" s="86" t="s">
        <v>139</v>
      </c>
      <c r="E2035" s="86" t="s">
        <v>547</v>
      </c>
      <c r="F2035" s="282" t="s">
        <v>485</v>
      </c>
      <c r="G2035" s="46" t="s">
        <v>524</v>
      </c>
      <c r="I2035" s="515" t="s">
        <v>2558</v>
      </c>
    </row>
    <row r="2036" spans="1:9" x14ac:dyDescent="0.2">
      <c r="A2036" s="86" t="s">
        <v>6388</v>
      </c>
      <c r="B2036" s="763" t="s">
        <v>454</v>
      </c>
      <c r="C2036" s="86" t="s">
        <v>32</v>
      </c>
      <c r="D2036" s="86" t="s">
        <v>139</v>
      </c>
      <c r="E2036" s="86" t="s">
        <v>548</v>
      </c>
      <c r="F2036" s="282" t="s">
        <v>485</v>
      </c>
      <c r="G2036" s="46" t="s">
        <v>524</v>
      </c>
      <c r="I2036" s="515" t="s">
        <v>2559</v>
      </c>
    </row>
    <row r="2037" spans="1:9" x14ac:dyDescent="0.2">
      <c r="A2037" s="86" t="s">
        <v>6388</v>
      </c>
      <c r="B2037" s="763" t="s">
        <v>454</v>
      </c>
      <c r="C2037" s="86" t="s">
        <v>32</v>
      </c>
      <c r="D2037" s="86" t="s">
        <v>139</v>
      </c>
      <c r="E2037" s="86" t="s">
        <v>549</v>
      </c>
      <c r="F2037" s="282" t="s">
        <v>485</v>
      </c>
      <c r="G2037" s="46" t="s">
        <v>524</v>
      </c>
      <c r="I2037" s="515" t="s">
        <v>2560</v>
      </c>
    </row>
    <row r="2038" spans="1:9" x14ac:dyDescent="0.2">
      <c r="A2038" s="86" t="s">
        <v>6388</v>
      </c>
      <c r="B2038" s="763" t="s">
        <v>454</v>
      </c>
      <c r="C2038" s="86" t="s">
        <v>32</v>
      </c>
      <c r="D2038" s="86" t="s">
        <v>139</v>
      </c>
      <c r="E2038" s="86" t="s">
        <v>550</v>
      </c>
      <c r="F2038" s="282" t="s">
        <v>485</v>
      </c>
      <c r="G2038" s="46" t="s">
        <v>524</v>
      </c>
      <c r="I2038" s="515" t="s">
        <v>2561</v>
      </c>
    </row>
    <row r="2039" spans="1:9" x14ac:dyDescent="0.2">
      <c r="A2039" s="86" t="s">
        <v>6388</v>
      </c>
      <c r="B2039" s="763" t="s">
        <v>454</v>
      </c>
      <c r="C2039" s="86" t="s">
        <v>32</v>
      </c>
      <c r="D2039" s="86" t="s">
        <v>139</v>
      </c>
      <c r="E2039" s="86" t="s">
        <v>551</v>
      </c>
      <c r="F2039" s="282" t="s">
        <v>485</v>
      </c>
      <c r="G2039" s="46" t="s">
        <v>524</v>
      </c>
      <c r="I2039" s="515" t="s">
        <v>2562</v>
      </c>
    </row>
    <row r="2040" spans="1:9" x14ac:dyDescent="0.2">
      <c r="A2040" s="86" t="s">
        <v>6388</v>
      </c>
      <c r="B2040" s="763" t="s">
        <v>454</v>
      </c>
      <c r="C2040" s="86" t="s">
        <v>32</v>
      </c>
      <c r="D2040" s="86" t="s">
        <v>139</v>
      </c>
      <c r="E2040" s="86" t="s">
        <v>552</v>
      </c>
      <c r="F2040" s="282" t="s">
        <v>485</v>
      </c>
      <c r="G2040" s="46" t="s">
        <v>524</v>
      </c>
      <c r="I2040" s="515" t="s">
        <v>2563</v>
      </c>
    </row>
    <row r="2041" spans="1:9" x14ac:dyDescent="0.2">
      <c r="A2041" s="86" t="s">
        <v>6388</v>
      </c>
      <c r="B2041" s="763" t="s">
        <v>454</v>
      </c>
      <c r="C2041" s="86" t="s">
        <v>32</v>
      </c>
      <c r="D2041" s="86" t="s">
        <v>139</v>
      </c>
      <c r="E2041" s="86" t="s">
        <v>553</v>
      </c>
      <c r="F2041" s="282" t="s">
        <v>485</v>
      </c>
      <c r="G2041" s="46" t="s">
        <v>524</v>
      </c>
      <c r="I2041" s="515" t="s">
        <v>2564</v>
      </c>
    </row>
    <row r="2042" spans="1:9" x14ac:dyDescent="0.2">
      <c r="A2042" s="86" t="s">
        <v>6388</v>
      </c>
      <c r="B2042" s="763" t="s">
        <v>454</v>
      </c>
      <c r="C2042" s="86" t="s">
        <v>32</v>
      </c>
      <c r="D2042" s="86" t="s">
        <v>139</v>
      </c>
      <c r="E2042" s="86" t="s">
        <v>554</v>
      </c>
      <c r="F2042" s="282" t="s">
        <v>485</v>
      </c>
      <c r="G2042" s="46" t="s">
        <v>524</v>
      </c>
      <c r="I2042" s="515" t="s">
        <v>2565</v>
      </c>
    </row>
    <row r="2043" spans="1:9" x14ac:dyDescent="0.2">
      <c r="A2043" s="86" t="s">
        <v>6388</v>
      </c>
      <c r="B2043" s="763" t="s">
        <v>454</v>
      </c>
      <c r="C2043" s="86" t="s">
        <v>32</v>
      </c>
      <c r="D2043" s="86" t="s">
        <v>139</v>
      </c>
      <c r="E2043" s="86" t="s">
        <v>555</v>
      </c>
      <c r="F2043" s="282" t="s">
        <v>485</v>
      </c>
      <c r="G2043" s="46" t="s">
        <v>524</v>
      </c>
      <c r="I2043" s="515" t="s">
        <v>2566</v>
      </c>
    </row>
    <row r="2044" spans="1:9" x14ac:dyDescent="0.2">
      <c r="A2044" s="86" t="s">
        <v>6388</v>
      </c>
      <c r="B2044" s="763" t="s">
        <v>454</v>
      </c>
      <c r="C2044" s="86" t="s">
        <v>32</v>
      </c>
      <c r="D2044" s="86" t="s">
        <v>139</v>
      </c>
      <c r="E2044" s="86" t="s">
        <v>556</v>
      </c>
      <c r="F2044" s="282" t="s">
        <v>485</v>
      </c>
      <c r="G2044" s="46" t="s">
        <v>524</v>
      </c>
      <c r="I2044" s="515" t="s">
        <v>2567</v>
      </c>
    </row>
    <row r="2045" spans="1:9" x14ac:dyDescent="0.2">
      <c r="A2045" s="86" t="s">
        <v>6388</v>
      </c>
      <c r="B2045" s="763" t="s">
        <v>454</v>
      </c>
      <c r="C2045" s="86" t="s">
        <v>32</v>
      </c>
      <c r="D2045" s="86" t="s">
        <v>139</v>
      </c>
      <c r="E2045" s="86" t="s">
        <v>557</v>
      </c>
      <c r="F2045" s="282" t="s">
        <v>485</v>
      </c>
      <c r="G2045" s="46" t="s">
        <v>524</v>
      </c>
      <c r="I2045" s="515" t="s">
        <v>2568</v>
      </c>
    </row>
    <row r="2046" spans="1:9" x14ac:dyDescent="0.2">
      <c r="A2046" s="86" t="s">
        <v>6388</v>
      </c>
      <c r="B2046" s="763" t="s">
        <v>454</v>
      </c>
      <c r="C2046" s="86" t="s">
        <v>32</v>
      </c>
      <c r="D2046" s="86" t="s">
        <v>139</v>
      </c>
      <c r="E2046" s="86" t="s">
        <v>558</v>
      </c>
      <c r="F2046" s="282" t="s">
        <v>485</v>
      </c>
      <c r="G2046" s="46" t="s">
        <v>524</v>
      </c>
      <c r="I2046" s="515" t="s">
        <v>2569</v>
      </c>
    </row>
    <row r="2047" spans="1:9" x14ac:dyDescent="0.2">
      <c r="A2047" s="86" t="s">
        <v>6388</v>
      </c>
      <c r="B2047" s="763" t="s">
        <v>454</v>
      </c>
      <c r="C2047" s="86" t="s">
        <v>32</v>
      </c>
      <c r="D2047" s="86" t="s">
        <v>139</v>
      </c>
      <c r="E2047" s="86" t="s">
        <v>559</v>
      </c>
      <c r="F2047" s="282" t="s">
        <v>485</v>
      </c>
      <c r="G2047" s="46" t="s">
        <v>524</v>
      </c>
      <c r="I2047" s="515" t="s">
        <v>2570</v>
      </c>
    </row>
    <row r="2048" spans="1:9" x14ac:dyDescent="0.2">
      <c r="A2048" s="86" t="s">
        <v>6388</v>
      </c>
      <c r="B2048" s="763" t="s">
        <v>454</v>
      </c>
      <c r="C2048" s="86" t="s">
        <v>32</v>
      </c>
      <c r="D2048" s="86" t="s">
        <v>139</v>
      </c>
      <c r="E2048" s="86" t="s">
        <v>560</v>
      </c>
      <c r="F2048" s="282" t="s">
        <v>485</v>
      </c>
      <c r="G2048" s="46" t="s">
        <v>524</v>
      </c>
      <c r="I2048" s="515" t="s">
        <v>2571</v>
      </c>
    </row>
    <row r="2049" spans="1:9" x14ac:dyDescent="0.2">
      <c r="A2049" s="86" t="s">
        <v>6388</v>
      </c>
      <c r="B2049" s="763" t="s">
        <v>454</v>
      </c>
      <c r="C2049" s="86" t="s">
        <v>32</v>
      </c>
      <c r="D2049" s="86" t="s">
        <v>139</v>
      </c>
      <c r="E2049" s="86" t="s">
        <v>561</v>
      </c>
      <c r="F2049" s="282" t="s">
        <v>485</v>
      </c>
      <c r="G2049" s="46" t="s">
        <v>524</v>
      </c>
      <c r="I2049" s="515" t="s">
        <v>2572</v>
      </c>
    </row>
    <row r="2050" spans="1:9" x14ac:dyDescent="0.2">
      <c r="A2050" s="86" t="s">
        <v>6388</v>
      </c>
      <c r="B2050" s="763" t="s">
        <v>454</v>
      </c>
      <c r="C2050" s="86" t="s">
        <v>32</v>
      </c>
      <c r="D2050" s="86" t="s">
        <v>139</v>
      </c>
      <c r="E2050" s="86" t="s">
        <v>562</v>
      </c>
      <c r="F2050" s="282" t="s">
        <v>485</v>
      </c>
      <c r="G2050" s="46" t="s">
        <v>524</v>
      </c>
      <c r="I2050" s="515" t="s">
        <v>2573</v>
      </c>
    </row>
    <row r="2051" spans="1:9" x14ac:dyDescent="0.2">
      <c r="A2051" s="86" t="s">
        <v>6388</v>
      </c>
      <c r="B2051" s="763" t="s">
        <v>454</v>
      </c>
      <c r="C2051" s="86" t="s">
        <v>32</v>
      </c>
      <c r="D2051" s="86" t="s">
        <v>139</v>
      </c>
      <c r="E2051" s="86" t="s">
        <v>563</v>
      </c>
      <c r="F2051" s="282" t="s">
        <v>485</v>
      </c>
      <c r="G2051" s="46" t="s">
        <v>524</v>
      </c>
      <c r="I2051" s="515" t="s">
        <v>2574</v>
      </c>
    </row>
    <row r="2052" spans="1:9" x14ac:dyDescent="0.2">
      <c r="A2052" s="86" t="s">
        <v>6388</v>
      </c>
      <c r="B2052" s="763" t="s">
        <v>454</v>
      </c>
      <c r="C2052" s="86" t="s">
        <v>32</v>
      </c>
      <c r="D2052" s="86" t="s">
        <v>139</v>
      </c>
      <c r="E2052" s="86" t="s">
        <v>564</v>
      </c>
      <c r="F2052" s="282" t="s">
        <v>485</v>
      </c>
      <c r="G2052" s="46" t="s">
        <v>524</v>
      </c>
      <c r="I2052" s="515" t="s">
        <v>2575</v>
      </c>
    </row>
    <row r="2053" spans="1:9" x14ac:dyDescent="0.2">
      <c r="A2053" s="86" t="s">
        <v>6388</v>
      </c>
      <c r="B2053" s="763" t="s">
        <v>454</v>
      </c>
      <c r="C2053" s="86" t="s">
        <v>32</v>
      </c>
      <c r="D2053" s="86" t="s">
        <v>139</v>
      </c>
      <c r="E2053" s="86" t="s">
        <v>565</v>
      </c>
      <c r="F2053" s="282" t="s">
        <v>485</v>
      </c>
      <c r="G2053" s="46" t="s">
        <v>524</v>
      </c>
      <c r="I2053" s="515" t="s">
        <v>2576</v>
      </c>
    </row>
    <row r="2054" spans="1:9" x14ac:dyDescent="0.2">
      <c r="A2054" s="86" t="s">
        <v>6388</v>
      </c>
      <c r="B2054" s="543" t="s">
        <v>454</v>
      </c>
      <c r="C2054" s="547" t="s">
        <v>32</v>
      </c>
      <c r="D2054" s="547" t="s">
        <v>139</v>
      </c>
      <c r="E2054" s="547" t="s">
        <v>566</v>
      </c>
      <c r="F2054" s="538" t="s">
        <v>485</v>
      </c>
      <c r="G2054" s="47" t="s">
        <v>524</v>
      </c>
      <c r="I2054" s="515" t="s">
        <v>2577</v>
      </c>
    </row>
    <row r="2055" spans="1:9" x14ac:dyDescent="0.2">
      <c r="A2055" s="86" t="s">
        <v>6388</v>
      </c>
      <c r="B2055" s="541" t="s">
        <v>454</v>
      </c>
      <c r="C2055" s="546" t="s">
        <v>32</v>
      </c>
      <c r="D2055" s="546" t="s">
        <v>142</v>
      </c>
      <c r="E2055" s="546" t="s">
        <v>185</v>
      </c>
      <c r="F2055" s="542" t="s">
        <v>26</v>
      </c>
      <c r="G2055" s="616" t="s">
        <v>524</v>
      </c>
      <c r="I2055" s="515" t="s">
        <v>2578</v>
      </c>
    </row>
    <row r="2056" spans="1:9" x14ac:dyDescent="0.2">
      <c r="A2056" s="86" t="s">
        <v>6388</v>
      </c>
      <c r="B2056" s="763" t="s">
        <v>454</v>
      </c>
      <c r="C2056" s="86" t="s">
        <v>32</v>
      </c>
      <c r="D2056" s="86" t="s">
        <v>142</v>
      </c>
      <c r="E2056" s="86" t="s">
        <v>527</v>
      </c>
      <c r="F2056" s="282" t="s">
        <v>26</v>
      </c>
      <c r="G2056" s="46" t="s">
        <v>524</v>
      </c>
      <c r="I2056" s="515" t="s">
        <v>2579</v>
      </c>
    </row>
    <row r="2057" spans="1:9" x14ac:dyDescent="0.2">
      <c r="A2057" s="86" t="s">
        <v>6388</v>
      </c>
      <c r="B2057" s="763" t="s">
        <v>454</v>
      </c>
      <c r="C2057" s="86" t="s">
        <v>32</v>
      </c>
      <c r="D2057" s="86" t="s">
        <v>142</v>
      </c>
      <c r="E2057" s="86" t="s">
        <v>528</v>
      </c>
      <c r="F2057" s="282" t="s">
        <v>26</v>
      </c>
      <c r="G2057" s="46" t="s">
        <v>524</v>
      </c>
      <c r="I2057" s="515" t="s">
        <v>2580</v>
      </c>
    </row>
    <row r="2058" spans="1:9" x14ac:dyDescent="0.2">
      <c r="A2058" s="86" t="s">
        <v>6388</v>
      </c>
      <c r="B2058" s="763" t="s">
        <v>454</v>
      </c>
      <c r="C2058" s="86" t="s">
        <v>32</v>
      </c>
      <c r="D2058" s="86" t="s">
        <v>142</v>
      </c>
      <c r="E2058" s="86" t="s">
        <v>529</v>
      </c>
      <c r="F2058" s="282" t="s">
        <v>26</v>
      </c>
      <c r="G2058" s="46" t="s">
        <v>524</v>
      </c>
      <c r="I2058" s="515" t="s">
        <v>2581</v>
      </c>
    </row>
    <row r="2059" spans="1:9" x14ac:dyDescent="0.2">
      <c r="A2059" s="86" t="s">
        <v>6388</v>
      </c>
      <c r="B2059" s="763" t="s">
        <v>454</v>
      </c>
      <c r="C2059" s="86" t="s">
        <v>32</v>
      </c>
      <c r="D2059" s="86" t="s">
        <v>142</v>
      </c>
      <c r="E2059" s="86" t="s">
        <v>530</v>
      </c>
      <c r="F2059" s="282" t="s">
        <v>26</v>
      </c>
      <c r="G2059" s="46" t="s">
        <v>524</v>
      </c>
      <c r="I2059" s="515" t="s">
        <v>2582</v>
      </c>
    </row>
    <row r="2060" spans="1:9" x14ac:dyDescent="0.2">
      <c r="A2060" s="86" t="s">
        <v>6388</v>
      </c>
      <c r="B2060" s="763" t="s">
        <v>454</v>
      </c>
      <c r="C2060" s="86" t="s">
        <v>32</v>
      </c>
      <c r="D2060" s="86" t="s">
        <v>142</v>
      </c>
      <c r="E2060" s="86" t="s">
        <v>531</v>
      </c>
      <c r="F2060" s="282" t="s">
        <v>26</v>
      </c>
      <c r="G2060" s="46" t="s">
        <v>524</v>
      </c>
      <c r="I2060" s="515" t="s">
        <v>2583</v>
      </c>
    </row>
    <row r="2061" spans="1:9" x14ac:dyDescent="0.2">
      <c r="A2061" s="86" t="s">
        <v>6388</v>
      </c>
      <c r="B2061" s="763" t="s">
        <v>454</v>
      </c>
      <c r="C2061" s="86" t="s">
        <v>32</v>
      </c>
      <c r="D2061" s="86" t="s">
        <v>142</v>
      </c>
      <c r="E2061" s="86" t="s">
        <v>532</v>
      </c>
      <c r="F2061" s="282" t="s">
        <v>26</v>
      </c>
      <c r="G2061" s="46" t="s">
        <v>524</v>
      </c>
      <c r="I2061" s="515" t="s">
        <v>2584</v>
      </c>
    </row>
    <row r="2062" spans="1:9" x14ac:dyDescent="0.2">
      <c r="A2062" s="86" t="s">
        <v>6388</v>
      </c>
      <c r="B2062" s="763" t="s">
        <v>454</v>
      </c>
      <c r="C2062" s="86" t="s">
        <v>32</v>
      </c>
      <c r="D2062" s="86" t="s">
        <v>142</v>
      </c>
      <c r="E2062" s="86" t="s">
        <v>533</v>
      </c>
      <c r="F2062" s="282" t="s">
        <v>26</v>
      </c>
      <c r="G2062" s="46" t="s">
        <v>524</v>
      </c>
      <c r="I2062" s="515" t="s">
        <v>2585</v>
      </c>
    </row>
    <row r="2063" spans="1:9" x14ac:dyDescent="0.2">
      <c r="A2063" s="86" t="s">
        <v>6388</v>
      </c>
      <c r="B2063" s="763" t="s">
        <v>454</v>
      </c>
      <c r="C2063" s="86" t="s">
        <v>32</v>
      </c>
      <c r="D2063" s="86" t="s">
        <v>142</v>
      </c>
      <c r="E2063" s="86" t="s">
        <v>534</v>
      </c>
      <c r="F2063" s="282" t="s">
        <v>26</v>
      </c>
      <c r="G2063" s="46" t="s">
        <v>524</v>
      </c>
      <c r="I2063" s="515" t="s">
        <v>2586</v>
      </c>
    </row>
    <row r="2064" spans="1:9" x14ac:dyDescent="0.2">
      <c r="A2064" s="86" t="s">
        <v>6388</v>
      </c>
      <c r="B2064" s="763" t="s">
        <v>454</v>
      </c>
      <c r="C2064" s="86" t="s">
        <v>32</v>
      </c>
      <c r="D2064" s="86" t="s">
        <v>142</v>
      </c>
      <c r="E2064" s="86" t="s">
        <v>535</v>
      </c>
      <c r="F2064" s="282" t="s">
        <v>26</v>
      </c>
      <c r="G2064" s="46" t="s">
        <v>524</v>
      </c>
      <c r="I2064" s="515" t="s">
        <v>2587</v>
      </c>
    </row>
    <row r="2065" spans="1:9" x14ac:dyDescent="0.2">
      <c r="A2065" s="86" t="s">
        <v>6388</v>
      </c>
      <c r="B2065" s="763" t="s">
        <v>454</v>
      </c>
      <c r="C2065" s="86" t="s">
        <v>32</v>
      </c>
      <c r="D2065" s="86" t="s">
        <v>142</v>
      </c>
      <c r="E2065" s="86" t="s">
        <v>536</v>
      </c>
      <c r="F2065" s="282" t="s">
        <v>26</v>
      </c>
      <c r="G2065" s="46" t="s">
        <v>524</v>
      </c>
      <c r="I2065" s="515" t="s">
        <v>2588</v>
      </c>
    </row>
    <row r="2066" spans="1:9" x14ac:dyDescent="0.2">
      <c r="A2066" s="86" t="s">
        <v>6388</v>
      </c>
      <c r="B2066" s="763" t="s">
        <v>454</v>
      </c>
      <c r="C2066" s="86" t="s">
        <v>32</v>
      </c>
      <c r="D2066" s="86" t="s">
        <v>142</v>
      </c>
      <c r="E2066" s="86" t="s">
        <v>537</v>
      </c>
      <c r="F2066" s="282" t="s">
        <v>26</v>
      </c>
      <c r="G2066" s="46" t="s">
        <v>524</v>
      </c>
      <c r="I2066" s="515" t="s">
        <v>2589</v>
      </c>
    </row>
    <row r="2067" spans="1:9" x14ac:dyDescent="0.2">
      <c r="A2067" s="86" t="s">
        <v>6388</v>
      </c>
      <c r="B2067" s="763" t="s">
        <v>454</v>
      </c>
      <c r="C2067" s="86" t="s">
        <v>32</v>
      </c>
      <c r="D2067" s="86" t="s">
        <v>142</v>
      </c>
      <c r="E2067" s="86" t="s">
        <v>538</v>
      </c>
      <c r="F2067" s="282" t="s">
        <v>26</v>
      </c>
      <c r="G2067" s="46" t="s">
        <v>524</v>
      </c>
      <c r="I2067" s="515" t="s">
        <v>2590</v>
      </c>
    </row>
    <row r="2068" spans="1:9" x14ac:dyDescent="0.2">
      <c r="A2068" s="86" t="s">
        <v>6388</v>
      </c>
      <c r="B2068" s="763" t="s">
        <v>454</v>
      </c>
      <c r="C2068" s="86" t="s">
        <v>32</v>
      </c>
      <c r="D2068" s="86" t="s">
        <v>142</v>
      </c>
      <c r="E2068" s="86" t="s">
        <v>539</v>
      </c>
      <c r="F2068" s="282" t="s">
        <v>26</v>
      </c>
      <c r="G2068" s="46" t="s">
        <v>524</v>
      </c>
      <c r="I2068" s="515" t="s">
        <v>2591</v>
      </c>
    </row>
    <row r="2069" spans="1:9" x14ac:dyDescent="0.2">
      <c r="A2069" s="86" t="s">
        <v>6388</v>
      </c>
      <c r="B2069" s="763" t="s">
        <v>454</v>
      </c>
      <c r="C2069" s="86" t="s">
        <v>32</v>
      </c>
      <c r="D2069" s="86" t="s">
        <v>142</v>
      </c>
      <c r="E2069" s="86" t="s">
        <v>540</v>
      </c>
      <c r="F2069" s="282" t="s">
        <v>26</v>
      </c>
      <c r="G2069" s="46" t="s">
        <v>524</v>
      </c>
      <c r="I2069" s="515" t="s">
        <v>2592</v>
      </c>
    </row>
    <row r="2070" spans="1:9" x14ac:dyDescent="0.2">
      <c r="A2070" s="86" t="s">
        <v>6388</v>
      </c>
      <c r="B2070" s="763" t="s">
        <v>454</v>
      </c>
      <c r="C2070" s="86" t="s">
        <v>32</v>
      </c>
      <c r="D2070" s="86" t="s">
        <v>142</v>
      </c>
      <c r="E2070" s="86" t="s">
        <v>541</v>
      </c>
      <c r="F2070" s="282" t="s">
        <v>26</v>
      </c>
      <c r="G2070" s="46" t="s">
        <v>524</v>
      </c>
      <c r="I2070" s="515" t="s">
        <v>2593</v>
      </c>
    </row>
    <row r="2071" spans="1:9" x14ac:dyDescent="0.2">
      <c r="A2071" s="86" t="s">
        <v>6388</v>
      </c>
      <c r="B2071" s="763" t="s">
        <v>454</v>
      </c>
      <c r="C2071" s="86" t="s">
        <v>32</v>
      </c>
      <c r="D2071" s="86" t="s">
        <v>142</v>
      </c>
      <c r="E2071" s="86" t="s">
        <v>542</v>
      </c>
      <c r="F2071" s="282" t="s">
        <v>26</v>
      </c>
      <c r="G2071" s="46" t="s">
        <v>524</v>
      </c>
      <c r="I2071" s="515" t="s">
        <v>2594</v>
      </c>
    </row>
    <row r="2072" spans="1:9" x14ac:dyDescent="0.2">
      <c r="A2072" s="86" t="s">
        <v>6388</v>
      </c>
      <c r="B2072" s="763" t="s">
        <v>454</v>
      </c>
      <c r="C2072" s="86" t="s">
        <v>32</v>
      </c>
      <c r="D2072" s="86" t="s">
        <v>142</v>
      </c>
      <c r="E2072" s="86" t="s">
        <v>543</v>
      </c>
      <c r="F2072" s="282" t="s">
        <v>26</v>
      </c>
      <c r="G2072" s="46" t="s">
        <v>524</v>
      </c>
      <c r="I2072" s="515" t="s">
        <v>2595</v>
      </c>
    </row>
    <row r="2073" spans="1:9" x14ac:dyDescent="0.2">
      <c r="A2073" s="86" t="s">
        <v>6388</v>
      </c>
      <c r="B2073" s="763" t="s">
        <v>454</v>
      </c>
      <c r="C2073" s="86" t="s">
        <v>32</v>
      </c>
      <c r="D2073" s="86" t="s">
        <v>142</v>
      </c>
      <c r="E2073" s="86" t="s">
        <v>544</v>
      </c>
      <c r="F2073" s="282" t="s">
        <v>26</v>
      </c>
      <c r="G2073" s="46" t="s">
        <v>524</v>
      </c>
      <c r="I2073" s="515" t="s">
        <v>2596</v>
      </c>
    </row>
    <row r="2074" spans="1:9" x14ac:dyDescent="0.2">
      <c r="A2074" s="86" t="s">
        <v>6388</v>
      </c>
      <c r="B2074" s="763" t="s">
        <v>454</v>
      </c>
      <c r="C2074" s="86" t="s">
        <v>32</v>
      </c>
      <c r="D2074" s="86" t="s">
        <v>142</v>
      </c>
      <c r="E2074" s="86" t="s">
        <v>545</v>
      </c>
      <c r="F2074" s="282" t="s">
        <v>26</v>
      </c>
      <c r="G2074" s="46" t="s">
        <v>524</v>
      </c>
      <c r="I2074" s="515" t="s">
        <v>2597</v>
      </c>
    </row>
    <row r="2075" spans="1:9" x14ac:dyDescent="0.2">
      <c r="A2075" s="86" t="s">
        <v>6388</v>
      </c>
      <c r="B2075" s="763" t="s">
        <v>454</v>
      </c>
      <c r="C2075" s="86" t="s">
        <v>32</v>
      </c>
      <c r="D2075" s="86" t="s">
        <v>142</v>
      </c>
      <c r="E2075" s="86" t="s">
        <v>546</v>
      </c>
      <c r="F2075" s="282" t="s">
        <v>26</v>
      </c>
      <c r="G2075" s="46" t="s">
        <v>524</v>
      </c>
      <c r="I2075" s="515" t="s">
        <v>2598</v>
      </c>
    </row>
    <row r="2076" spans="1:9" x14ac:dyDescent="0.2">
      <c r="A2076" s="86" t="s">
        <v>6388</v>
      </c>
      <c r="B2076" s="763" t="s">
        <v>454</v>
      </c>
      <c r="C2076" s="86" t="s">
        <v>32</v>
      </c>
      <c r="D2076" s="86" t="s">
        <v>142</v>
      </c>
      <c r="E2076" s="86" t="s">
        <v>547</v>
      </c>
      <c r="F2076" s="282" t="s">
        <v>26</v>
      </c>
      <c r="G2076" s="46" t="s">
        <v>524</v>
      </c>
      <c r="I2076" s="515" t="s">
        <v>2599</v>
      </c>
    </row>
    <row r="2077" spans="1:9" x14ac:dyDescent="0.2">
      <c r="A2077" s="86" t="s">
        <v>6388</v>
      </c>
      <c r="B2077" s="763" t="s">
        <v>454</v>
      </c>
      <c r="C2077" s="86" t="s">
        <v>32</v>
      </c>
      <c r="D2077" s="86" t="s">
        <v>142</v>
      </c>
      <c r="E2077" s="86" t="s">
        <v>548</v>
      </c>
      <c r="F2077" s="282" t="s">
        <v>26</v>
      </c>
      <c r="G2077" s="46" t="s">
        <v>524</v>
      </c>
      <c r="I2077" s="515" t="s">
        <v>2600</v>
      </c>
    </row>
    <row r="2078" spans="1:9" x14ac:dyDescent="0.2">
      <c r="A2078" s="86" t="s">
        <v>6388</v>
      </c>
      <c r="B2078" s="763" t="s">
        <v>454</v>
      </c>
      <c r="C2078" s="86" t="s">
        <v>32</v>
      </c>
      <c r="D2078" s="86" t="s">
        <v>142</v>
      </c>
      <c r="E2078" s="86" t="s">
        <v>549</v>
      </c>
      <c r="F2078" s="282" t="s">
        <v>26</v>
      </c>
      <c r="G2078" s="46" t="s">
        <v>524</v>
      </c>
      <c r="I2078" s="515" t="s">
        <v>2601</v>
      </c>
    </row>
    <row r="2079" spans="1:9" x14ac:dyDescent="0.2">
      <c r="A2079" s="86" t="s">
        <v>6388</v>
      </c>
      <c r="B2079" s="763" t="s">
        <v>454</v>
      </c>
      <c r="C2079" s="86" t="s">
        <v>32</v>
      </c>
      <c r="D2079" s="86" t="s">
        <v>142</v>
      </c>
      <c r="E2079" s="86" t="s">
        <v>550</v>
      </c>
      <c r="F2079" s="282" t="s">
        <v>26</v>
      </c>
      <c r="G2079" s="46" t="s">
        <v>524</v>
      </c>
      <c r="I2079" s="515" t="s">
        <v>2602</v>
      </c>
    </row>
    <row r="2080" spans="1:9" x14ac:dyDescent="0.2">
      <c r="A2080" s="86" t="s">
        <v>6388</v>
      </c>
      <c r="B2080" s="763" t="s">
        <v>454</v>
      </c>
      <c r="C2080" s="86" t="s">
        <v>32</v>
      </c>
      <c r="D2080" s="86" t="s">
        <v>142</v>
      </c>
      <c r="E2080" s="86" t="s">
        <v>551</v>
      </c>
      <c r="F2080" s="282" t="s">
        <v>26</v>
      </c>
      <c r="G2080" s="46" t="s">
        <v>524</v>
      </c>
      <c r="I2080" s="515" t="s">
        <v>2603</v>
      </c>
    </row>
    <row r="2081" spans="1:9" x14ac:dyDescent="0.2">
      <c r="A2081" s="86" t="s">
        <v>6388</v>
      </c>
      <c r="B2081" s="763" t="s">
        <v>454</v>
      </c>
      <c r="C2081" s="86" t="s">
        <v>32</v>
      </c>
      <c r="D2081" s="86" t="s">
        <v>142</v>
      </c>
      <c r="E2081" s="86" t="s">
        <v>552</v>
      </c>
      <c r="F2081" s="282" t="s">
        <v>26</v>
      </c>
      <c r="G2081" s="46" t="s">
        <v>524</v>
      </c>
      <c r="I2081" s="515" t="s">
        <v>2604</v>
      </c>
    </row>
    <row r="2082" spans="1:9" x14ac:dyDescent="0.2">
      <c r="A2082" s="86" t="s">
        <v>6388</v>
      </c>
      <c r="B2082" s="763" t="s">
        <v>454</v>
      </c>
      <c r="C2082" s="86" t="s">
        <v>32</v>
      </c>
      <c r="D2082" s="86" t="s">
        <v>142</v>
      </c>
      <c r="E2082" s="86" t="s">
        <v>553</v>
      </c>
      <c r="F2082" s="282" t="s">
        <v>26</v>
      </c>
      <c r="G2082" s="46" t="s">
        <v>524</v>
      </c>
      <c r="I2082" s="515" t="s">
        <v>2605</v>
      </c>
    </row>
    <row r="2083" spans="1:9" x14ac:dyDescent="0.2">
      <c r="A2083" s="86" t="s">
        <v>6388</v>
      </c>
      <c r="B2083" s="763" t="s">
        <v>454</v>
      </c>
      <c r="C2083" s="86" t="s">
        <v>32</v>
      </c>
      <c r="D2083" s="86" t="s">
        <v>142</v>
      </c>
      <c r="E2083" s="86" t="s">
        <v>554</v>
      </c>
      <c r="F2083" s="282" t="s">
        <v>26</v>
      </c>
      <c r="G2083" s="46" t="s">
        <v>524</v>
      </c>
      <c r="I2083" s="515" t="s">
        <v>2606</v>
      </c>
    </row>
    <row r="2084" spans="1:9" x14ac:dyDescent="0.2">
      <c r="A2084" s="86" t="s">
        <v>6388</v>
      </c>
      <c r="B2084" s="763" t="s">
        <v>454</v>
      </c>
      <c r="C2084" s="86" t="s">
        <v>32</v>
      </c>
      <c r="D2084" s="86" t="s">
        <v>142</v>
      </c>
      <c r="E2084" s="86" t="s">
        <v>555</v>
      </c>
      <c r="F2084" s="282" t="s">
        <v>26</v>
      </c>
      <c r="G2084" s="46" t="s">
        <v>524</v>
      </c>
      <c r="I2084" s="515" t="s">
        <v>2607</v>
      </c>
    </row>
    <row r="2085" spans="1:9" x14ac:dyDescent="0.2">
      <c r="A2085" s="86" t="s">
        <v>6388</v>
      </c>
      <c r="B2085" s="763" t="s">
        <v>454</v>
      </c>
      <c r="C2085" s="86" t="s">
        <v>32</v>
      </c>
      <c r="D2085" s="86" t="s">
        <v>142</v>
      </c>
      <c r="E2085" s="86" t="s">
        <v>556</v>
      </c>
      <c r="F2085" s="282" t="s">
        <v>26</v>
      </c>
      <c r="G2085" s="46" t="s">
        <v>524</v>
      </c>
      <c r="I2085" s="515" t="s">
        <v>2608</v>
      </c>
    </row>
    <row r="2086" spans="1:9" x14ac:dyDescent="0.2">
      <c r="A2086" s="86" t="s">
        <v>6388</v>
      </c>
      <c r="B2086" s="763" t="s">
        <v>454</v>
      </c>
      <c r="C2086" s="86" t="s">
        <v>32</v>
      </c>
      <c r="D2086" s="86" t="s">
        <v>142</v>
      </c>
      <c r="E2086" s="86" t="s">
        <v>557</v>
      </c>
      <c r="F2086" s="282" t="s">
        <v>26</v>
      </c>
      <c r="G2086" s="46" t="s">
        <v>524</v>
      </c>
      <c r="I2086" s="515" t="s">
        <v>2609</v>
      </c>
    </row>
    <row r="2087" spans="1:9" x14ac:dyDescent="0.2">
      <c r="A2087" s="86" t="s">
        <v>6388</v>
      </c>
      <c r="B2087" s="763" t="s">
        <v>454</v>
      </c>
      <c r="C2087" s="86" t="s">
        <v>32</v>
      </c>
      <c r="D2087" s="86" t="s">
        <v>142</v>
      </c>
      <c r="E2087" s="86" t="s">
        <v>558</v>
      </c>
      <c r="F2087" s="282" t="s">
        <v>26</v>
      </c>
      <c r="G2087" s="46" t="s">
        <v>524</v>
      </c>
      <c r="I2087" s="515" t="s">
        <v>2610</v>
      </c>
    </row>
    <row r="2088" spans="1:9" x14ac:dyDescent="0.2">
      <c r="A2088" s="86" t="s">
        <v>6388</v>
      </c>
      <c r="B2088" s="763" t="s">
        <v>454</v>
      </c>
      <c r="C2088" s="86" t="s">
        <v>32</v>
      </c>
      <c r="D2088" s="86" t="s">
        <v>142</v>
      </c>
      <c r="E2088" s="86" t="s">
        <v>559</v>
      </c>
      <c r="F2088" s="282" t="s">
        <v>26</v>
      </c>
      <c r="G2088" s="46" t="s">
        <v>524</v>
      </c>
      <c r="I2088" s="515" t="s">
        <v>2611</v>
      </c>
    </row>
    <row r="2089" spans="1:9" x14ac:dyDescent="0.2">
      <c r="A2089" s="86" t="s">
        <v>6388</v>
      </c>
      <c r="B2089" s="763" t="s">
        <v>454</v>
      </c>
      <c r="C2089" s="86" t="s">
        <v>32</v>
      </c>
      <c r="D2089" s="86" t="s">
        <v>142</v>
      </c>
      <c r="E2089" s="86" t="s">
        <v>560</v>
      </c>
      <c r="F2089" s="282" t="s">
        <v>26</v>
      </c>
      <c r="G2089" s="46" t="s">
        <v>524</v>
      </c>
      <c r="I2089" s="515" t="s">
        <v>2612</v>
      </c>
    </row>
    <row r="2090" spans="1:9" x14ac:dyDescent="0.2">
      <c r="A2090" s="86" t="s">
        <v>6388</v>
      </c>
      <c r="B2090" s="763" t="s">
        <v>454</v>
      </c>
      <c r="C2090" s="86" t="s">
        <v>32</v>
      </c>
      <c r="D2090" s="86" t="s">
        <v>142</v>
      </c>
      <c r="E2090" s="86" t="s">
        <v>561</v>
      </c>
      <c r="F2090" s="282" t="s">
        <v>26</v>
      </c>
      <c r="G2090" s="46" t="s">
        <v>524</v>
      </c>
      <c r="I2090" s="515" t="s">
        <v>2613</v>
      </c>
    </row>
    <row r="2091" spans="1:9" x14ac:dyDescent="0.2">
      <c r="A2091" s="86" t="s">
        <v>6388</v>
      </c>
      <c r="B2091" s="763" t="s">
        <v>454</v>
      </c>
      <c r="C2091" s="86" t="s">
        <v>32</v>
      </c>
      <c r="D2091" s="86" t="s">
        <v>142</v>
      </c>
      <c r="E2091" s="86" t="s">
        <v>562</v>
      </c>
      <c r="F2091" s="282" t="s">
        <v>26</v>
      </c>
      <c r="G2091" s="46" t="s">
        <v>524</v>
      </c>
      <c r="I2091" s="515" t="s">
        <v>2614</v>
      </c>
    </row>
    <row r="2092" spans="1:9" x14ac:dyDescent="0.2">
      <c r="A2092" s="86" t="s">
        <v>6388</v>
      </c>
      <c r="B2092" s="763" t="s">
        <v>454</v>
      </c>
      <c r="C2092" s="86" t="s">
        <v>32</v>
      </c>
      <c r="D2092" s="86" t="s">
        <v>142</v>
      </c>
      <c r="E2092" s="86" t="s">
        <v>563</v>
      </c>
      <c r="F2092" s="282" t="s">
        <v>26</v>
      </c>
      <c r="G2092" s="46" t="s">
        <v>524</v>
      </c>
      <c r="I2092" s="515" t="s">
        <v>2615</v>
      </c>
    </row>
    <row r="2093" spans="1:9" x14ac:dyDescent="0.2">
      <c r="A2093" s="86" t="s">
        <v>6388</v>
      </c>
      <c r="B2093" s="763" t="s">
        <v>454</v>
      </c>
      <c r="C2093" s="86" t="s">
        <v>32</v>
      </c>
      <c r="D2093" s="86" t="s">
        <v>142</v>
      </c>
      <c r="E2093" s="86" t="s">
        <v>564</v>
      </c>
      <c r="F2093" s="282" t="s">
        <v>26</v>
      </c>
      <c r="G2093" s="46" t="s">
        <v>524</v>
      </c>
      <c r="I2093" s="515" t="s">
        <v>2616</v>
      </c>
    </row>
    <row r="2094" spans="1:9" x14ac:dyDescent="0.2">
      <c r="A2094" s="86" t="s">
        <v>6388</v>
      </c>
      <c r="B2094" s="763" t="s">
        <v>454</v>
      </c>
      <c r="C2094" s="86" t="s">
        <v>32</v>
      </c>
      <c r="D2094" s="86" t="s">
        <v>142</v>
      </c>
      <c r="E2094" s="86" t="s">
        <v>565</v>
      </c>
      <c r="F2094" s="282" t="s">
        <v>26</v>
      </c>
      <c r="G2094" s="46" t="s">
        <v>524</v>
      </c>
      <c r="I2094" s="515" t="s">
        <v>2617</v>
      </c>
    </row>
    <row r="2095" spans="1:9" x14ac:dyDescent="0.2">
      <c r="A2095" s="86" t="s">
        <v>6388</v>
      </c>
      <c r="B2095" s="543" t="s">
        <v>454</v>
      </c>
      <c r="C2095" s="547" t="s">
        <v>32</v>
      </c>
      <c r="D2095" s="547" t="s">
        <v>142</v>
      </c>
      <c r="E2095" s="547" t="s">
        <v>566</v>
      </c>
      <c r="F2095" s="538" t="s">
        <v>26</v>
      </c>
      <c r="G2095" s="47" t="s">
        <v>524</v>
      </c>
      <c r="I2095" s="515" t="s">
        <v>2618</v>
      </c>
    </row>
    <row r="2096" spans="1:9" x14ac:dyDescent="0.2">
      <c r="A2096" s="86" t="s">
        <v>6388</v>
      </c>
      <c r="B2096" s="541" t="s">
        <v>454</v>
      </c>
      <c r="C2096" s="546" t="s">
        <v>32</v>
      </c>
      <c r="D2096" s="546" t="s">
        <v>142</v>
      </c>
      <c r="E2096" s="546" t="s">
        <v>185</v>
      </c>
      <c r="F2096" s="542" t="s">
        <v>486</v>
      </c>
      <c r="G2096" s="616" t="s">
        <v>524</v>
      </c>
      <c r="I2096" s="515" t="s">
        <v>2619</v>
      </c>
    </row>
    <row r="2097" spans="1:9" x14ac:dyDescent="0.2">
      <c r="A2097" s="86" t="s">
        <v>6388</v>
      </c>
      <c r="B2097" s="763" t="s">
        <v>454</v>
      </c>
      <c r="C2097" s="86" t="s">
        <v>32</v>
      </c>
      <c r="D2097" s="86" t="s">
        <v>142</v>
      </c>
      <c r="E2097" s="86" t="s">
        <v>527</v>
      </c>
      <c r="F2097" s="282" t="s">
        <v>486</v>
      </c>
      <c r="G2097" s="46" t="s">
        <v>524</v>
      </c>
      <c r="I2097" s="515" t="s">
        <v>2620</v>
      </c>
    </row>
    <row r="2098" spans="1:9" x14ac:dyDescent="0.2">
      <c r="A2098" s="86" t="s">
        <v>6388</v>
      </c>
      <c r="B2098" s="763" t="s">
        <v>454</v>
      </c>
      <c r="C2098" s="86" t="s">
        <v>32</v>
      </c>
      <c r="D2098" s="86" t="s">
        <v>142</v>
      </c>
      <c r="E2098" s="86" t="s">
        <v>528</v>
      </c>
      <c r="F2098" s="282" t="s">
        <v>486</v>
      </c>
      <c r="G2098" s="46" t="s">
        <v>524</v>
      </c>
      <c r="I2098" s="515" t="s">
        <v>2621</v>
      </c>
    </row>
    <row r="2099" spans="1:9" x14ac:dyDescent="0.2">
      <c r="A2099" s="86" t="s">
        <v>6388</v>
      </c>
      <c r="B2099" s="763" t="s">
        <v>454</v>
      </c>
      <c r="C2099" s="86" t="s">
        <v>32</v>
      </c>
      <c r="D2099" s="86" t="s">
        <v>142</v>
      </c>
      <c r="E2099" s="86" t="s">
        <v>529</v>
      </c>
      <c r="F2099" s="282" t="s">
        <v>486</v>
      </c>
      <c r="G2099" s="46" t="s">
        <v>524</v>
      </c>
      <c r="I2099" s="515" t="s">
        <v>2622</v>
      </c>
    </row>
    <row r="2100" spans="1:9" x14ac:dyDescent="0.2">
      <c r="A2100" s="86" t="s">
        <v>6388</v>
      </c>
      <c r="B2100" s="763" t="s">
        <v>454</v>
      </c>
      <c r="C2100" s="86" t="s">
        <v>32</v>
      </c>
      <c r="D2100" s="86" t="s">
        <v>142</v>
      </c>
      <c r="E2100" s="86" t="s">
        <v>530</v>
      </c>
      <c r="F2100" s="282" t="s">
        <v>486</v>
      </c>
      <c r="G2100" s="46" t="s">
        <v>524</v>
      </c>
      <c r="I2100" s="515" t="s">
        <v>2623</v>
      </c>
    </row>
    <row r="2101" spans="1:9" x14ac:dyDescent="0.2">
      <c r="A2101" s="86" t="s">
        <v>6388</v>
      </c>
      <c r="B2101" s="763" t="s">
        <v>454</v>
      </c>
      <c r="C2101" s="86" t="s">
        <v>32</v>
      </c>
      <c r="D2101" s="86" t="s">
        <v>142</v>
      </c>
      <c r="E2101" s="86" t="s">
        <v>531</v>
      </c>
      <c r="F2101" s="282" t="s">
        <v>486</v>
      </c>
      <c r="G2101" s="46" t="s">
        <v>524</v>
      </c>
      <c r="I2101" s="515" t="s">
        <v>2624</v>
      </c>
    </row>
    <row r="2102" spans="1:9" x14ac:dyDescent="0.2">
      <c r="A2102" s="86" t="s">
        <v>6388</v>
      </c>
      <c r="B2102" s="763" t="s">
        <v>454</v>
      </c>
      <c r="C2102" s="86" t="s">
        <v>32</v>
      </c>
      <c r="D2102" s="86" t="s">
        <v>142</v>
      </c>
      <c r="E2102" s="86" t="s">
        <v>532</v>
      </c>
      <c r="F2102" s="282" t="s">
        <v>486</v>
      </c>
      <c r="G2102" s="46" t="s">
        <v>524</v>
      </c>
      <c r="I2102" s="515" t="s">
        <v>2625</v>
      </c>
    </row>
    <row r="2103" spans="1:9" x14ac:dyDescent="0.2">
      <c r="A2103" s="86" t="s">
        <v>6388</v>
      </c>
      <c r="B2103" s="763" t="s">
        <v>454</v>
      </c>
      <c r="C2103" s="86" t="s">
        <v>32</v>
      </c>
      <c r="D2103" s="86" t="s">
        <v>142</v>
      </c>
      <c r="E2103" s="86" t="s">
        <v>533</v>
      </c>
      <c r="F2103" s="282" t="s">
        <v>486</v>
      </c>
      <c r="G2103" s="46" t="s">
        <v>524</v>
      </c>
      <c r="I2103" s="515" t="s">
        <v>2626</v>
      </c>
    </row>
    <row r="2104" spans="1:9" x14ac:dyDescent="0.2">
      <c r="A2104" s="86" t="s">
        <v>6388</v>
      </c>
      <c r="B2104" s="763" t="s">
        <v>454</v>
      </c>
      <c r="C2104" s="86" t="s">
        <v>32</v>
      </c>
      <c r="D2104" s="86" t="s">
        <v>142</v>
      </c>
      <c r="E2104" s="86" t="s">
        <v>534</v>
      </c>
      <c r="F2104" s="282" t="s">
        <v>486</v>
      </c>
      <c r="G2104" s="46" t="s">
        <v>524</v>
      </c>
      <c r="I2104" s="515" t="s">
        <v>2627</v>
      </c>
    </row>
    <row r="2105" spans="1:9" x14ac:dyDescent="0.2">
      <c r="A2105" s="86" t="s">
        <v>6388</v>
      </c>
      <c r="B2105" s="763" t="s">
        <v>454</v>
      </c>
      <c r="C2105" s="86" t="s">
        <v>32</v>
      </c>
      <c r="D2105" s="86" t="s">
        <v>142</v>
      </c>
      <c r="E2105" s="86" t="s">
        <v>535</v>
      </c>
      <c r="F2105" s="282" t="s">
        <v>486</v>
      </c>
      <c r="G2105" s="46" t="s">
        <v>524</v>
      </c>
      <c r="I2105" s="515" t="s">
        <v>2628</v>
      </c>
    </row>
    <row r="2106" spans="1:9" x14ac:dyDescent="0.2">
      <c r="A2106" s="86" t="s">
        <v>6388</v>
      </c>
      <c r="B2106" s="763" t="s">
        <v>454</v>
      </c>
      <c r="C2106" s="86" t="s">
        <v>32</v>
      </c>
      <c r="D2106" s="86" t="s">
        <v>142</v>
      </c>
      <c r="E2106" s="86" t="s">
        <v>536</v>
      </c>
      <c r="F2106" s="282" t="s">
        <v>486</v>
      </c>
      <c r="G2106" s="46" t="s">
        <v>524</v>
      </c>
      <c r="I2106" s="515" t="s">
        <v>2629</v>
      </c>
    </row>
    <row r="2107" spans="1:9" x14ac:dyDescent="0.2">
      <c r="A2107" s="86" t="s">
        <v>6388</v>
      </c>
      <c r="B2107" s="763" t="s">
        <v>454</v>
      </c>
      <c r="C2107" s="86" t="s">
        <v>32</v>
      </c>
      <c r="D2107" s="86" t="s">
        <v>142</v>
      </c>
      <c r="E2107" s="86" t="s">
        <v>537</v>
      </c>
      <c r="F2107" s="282" t="s">
        <v>486</v>
      </c>
      <c r="G2107" s="46" t="s">
        <v>524</v>
      </c>
      <c r="I2107" s="515" t="s">
        <v>2630</v>
      </c>
    </row>
    <row r="2108" spans="1:9" x14ac:dyDescent="0.2">
      <c r="A2108" s="86" t="s">
        <v>6388</v>
      </c>
      <c r="B2108" s="763" t="s">
        <v>454</v>
      </c>
      <c r="C2108" s="86" t="s">
        <v>32</v>
      </c>
      <c r="D2108" s="86" t="s">
        <v>142</v>
      </c>
      <c r="E2108" s="86" t="s">
        <v>538</v>
      </c>
      <c r="F2108" s="282" t="s">
        <v>486</v>
      </c>
      <c r="G2108" s="46" t="s">
        <v>524</v>
      </c>
      <c r="I2108" s="515" t="s">
        <v>2631</v>
      </c>
    </row>
    <row r="2109" spans="1:9" x14ac:dyDescent="0.2">
      <c r="A2109" s="86" t="s">
        <v>6388</v>
      </c>
      <c r="B2109" s="763" t="s">
        <v>454</v>
      </c>
      <c r="C2109" s="86" t="s">
        <v>32</v>
      </c>
      <c r="D2109" s="86" t="s">
        <v>142</v>
      </c>
      <c r="E2109" s="86" t="s">
        <v>539</v>
      </c>
      <c r="F2109" s="282" t="s">
        <v>486</v>
      </c>
      <c r="G2109" s="46" t="s">
        <v>524</v>
      </c>
      <c r="I2109" s="515" t="s">
        <v>2632</v>
      </c>
    </row>
    <row r="2110" spans="1:9" x14ac:dyDescent="0.2">
      <c r="A2110" s="86" t="s">
        <v>6388</v>
      </c>
      <c r="B2110" s="763" t="s">
        <v>454</v>
      </c>
      <c r="C2110" s="86" t="s">
        <v>32</v>
      </c>
      <c r="D2110" s="86" t="s">
        <v>142</v>
      </c>
      <c r="E2110" s="86" t="s">
        <v>540</v>
      </c>
      <c r="F2110" s="282" t="s">
        <v>486</v>
      </c>
      <c r="G2110" s="46" t="s">
        <v>524</v>
      </c>
      <c r="I2110" s="515" t="s">
        <v>2633</v>
      </c>
    </row>
    <row r="2111" spans="1:9" x14ac:dyDescent="0.2">
      <c r="A2111" s="86" t="s">
        <v>6388</v>
      </c>
      <c r="B2111" s="763" t="s">
        <v>454</v>
      </c>
      <c r="C2111" s="86" t="s">
        <v>32</v>
      </c>
      <c r="D2111" s="86" t="s">
        <v>142</v>
      </c>
      <c r="E2111" s="86" t="s">
        <v>541</v>
      </c>
      <c r="F2111" s="282" t="s">
        <v>486</v>
      </c>
      <c r="G2111" s="46" t="s">
        <v>524</v>
      </c>
      <c r="I2111" s="515" t="s">
        <v>2634</v>
      </c>
    </row>
    <row r="2112" spans="1:9" x14ac:dyDescent="0.2">
      <c r="A2112" s="86" t="s">
        <v>6388</v>
      </c>
      <c r="B2112" s="763" t="s">
        <v>454</v>
      </c>
      <c r="C2112" s="86" t="s">
        <v>32</v>
      </c>
      <c r="D2112" s="86" t="s">
        <v>142</v>
      </c>
      <c r="E2112" s="86" t="s">
        <v>542</v>
      </c>
      <c r="F2112" s="282" t="s">
        <v>486</v>
      </c>
      <c r="G2112" s="46" t="s">
        <v>524</v>
      </c>
      <c r="I2112" s="515" t="s">
        <v>2635</v>
      </c>
    </row>
    <row r="2113" spans="1:9" x14ac:dyDescent="0.2">
      <c r="A2113" s="86" t="s">
        <v>6388</v>
      </c>
      <c r="B2113" s="763" t="s">
        <v>454</v>
      </c>
      <c r="C2113" s="86" t="s">
        <v>32</v>
      </c>
      <c r="D2113" s="86" t="s">
        <v>142</v>
      </c>
      <c r="E2113" s="86" t="s">
        <v>543</v>
      </c>
      <c r="F2113" s="282" t="s">
        <v>486</v>
      </c>
      <c r="G2113" s="46" t="s">
        <v>524</v>
      </c>
      <c r="I2113" s="515" t="s">
        <v>2636</v>
      </c>
    </row>
    <row r="2114" spans="1:9" x14ac:dyDescent="0.2">
      <c r="A2114" s="86" t="s">
        <v>6388</v>
      </c>
      <c r="B2114" s="763" t="s">
        <v>454</v>
      </c>
      <c r="C2114" s="86" t="s">
        <v>32</v>
      </c>
      <c r="D2114" s="86" t="s">
        <v>142</v>
      </c>
      <c r="E2114" s="86" t="s">
        <v>544</v>
      </c>
      <c r="F2114" s="282" t="s">
        <v>486</v>
      </c>
      <c r="G2114" s="46" t="s">
        <v>524</v>
      </c>
      <c r="I2114" s="515" t="s">
        <v>2637</v>
      </c>
    </row>
    <row r="2115" spans="1:9" x14ac:dyDescent="0.2">
      <c r="A2115" s="86" t="s">
        <v>6388</v>
      </c>
      <c r="B2115" s="763" t="s">
        <v>454</v>
      </c>
      <c r="C2115" s="86" t="s">
        <v>32</v>
      </c>
      <c r="D2115" s="86" t="s">
        <v>142</v>
      </c>
      <c r="E2115" s="86" t="s">
        <v>545</v>
      </c>
      <c r="F2115" s="282" t="s">
        <v>486</v>
      </c>
      <c r="G2115" s="46" t="s">
        <v>524</v>
      </c>
      <c r="I2115" s="515" t="s">
        <v>2638</v>
      </c>
    </row>
    <row r="2116" spans="1:9" x14ac:dyDescent="0.2">
      <c r="A2116" s="86" t="s">
        <v>6388</v>
      </c>
      <c r="B2116" s="763" t="s">
        <v>454</v>
      </c>
      <c r="C2116" s="86" t="s">
        <v>32</v>
      </c>
      <c r="D2116" s="86" t="s">
        <v>142</v>
      </c>
      <c r="E2116" s="86" t="s">
        <v>546</v>
      </c>
      <c r="F2116" s="282" t="s">
        <v>486</v>
      </c>
      <c r="G2116" s="46" t="s">
        <v>524</v>
      </c>
      <c r="I2116" s="515" t="s">
        <v>2639</v>
      </c>
    </row>
    <row r="2117" spans="1:9" x14ac:dyDescent="0.2">
      <c r="A2117" s="86" t="s">
        <v>6388</v>
      </c>
      <c r="B2117" s="763" t="s">
        <v>454</v>
      </c>
      <c r="C2117" s="86" t="s">
        <v>32</v>
      </c>
      <c r="D2117" s="86" t="s">
        <v>142</v>
      </c>
      <c r="E2117" s="86" t="s">
        <v>547</v>
      </c>
      <c r="F2117" s="282" t="s">
        <v>486</v>
      </c>
      <c r="G2117" s="46" t="s">
        <v>524</v>
      </c>
      <c r="I2117" s="515" t="s">
        <v>2640</v>
      </c>
    </row>
    <row r="2118" spans="1:9" x14ac:dyDescent="0.2">
      <c r="A2118" s="86" t="s">
        <v>6388</v>
      </c>
      <c r="B2118" s="763" t="s">
        <v>454</v>
      </c>
      <c r="C2118" s="86" t="s">
        <v>32</v>
      </c>
      <c r="D2118" s="86" t="s">
        <v>142</v>
      </c>
      <c r="E2118" s="86" t="s">
        <v>548</v>
      </c>
      <c r="F2118" s="282" t="s">
        <v>486</v>
      </c>
      <c r="G2118" s="46" t="s">
        <v>524</v>
      </c>
      <c r="I2118" s="515" t="s">
        <v>2641</v>
      </c>
    </row>
    <row r="2119" spans="1:9" x14ac:dyDescent="0.2">
      <c r="A2119" s="86" t="s">
        <v>6388</v>
      </c>
      <c r="B2119" s="763" t="s">
        <v>454</v>
      </c>
      <c r="C2119" s="86" t="s">
        <v>32</v>
      </c>
      <c r="D2119" s="86" t="s">
        <v>142</v>
      </c>
      <c r="E2119" s="86" t="s">
        <v>549</v>
      </c>
      <c r="F2119" s="282" t="s">
        <v>486</v>
      </c>
      <c r="G2119" s="46" t="s">
        <v>524</v>
      </c>
      <c r="I2119" s="515" t="s">
        <v>2642</v>
      </c>
    </row>
    <row r="2120" spans="1:9" x14ac:dyDescent="0.2">
      <c r="A2120" s="86" t="s">
        <v>6388</v>
      </c>
      <c r="B2120" s="763" t="s">
        <v>454</v>
      </c>
      <c r="C2120" s="86" t="s">
        <v>32</v>
      </c>
      <c r="D2120" s="86" t="s">
        <v>142</v>
      </c>
      <c r="E2120" s="86" t="s">
        <v>550</v>
      </c>
      <c r="F2120" s="282" t="s">
        <v>486</v>
      </c>
      <c r="G2120" s="46" t="s">
        <v>524</v>
      </c>
      <c r="I2120" s="515" t="s">
        <v>2643</v>
      </c>
    </row>
    <row r="2121" spans="1:9" x14ac:dyDescent="0.2">
      <c r="A2121" s="86" t="s">
        <v>6388</v>
      </c>
      <c r="B2121" s="763" t="s">
        <v>454</v>
      </c>
      <c r="C2121" s="86" t="s">
        <v>32</v>
      </c>
      <c r="D2121" s="86" t="s">
        <v>142</v>
      </c>
      <c r="E2121" s="86" t="s">
        <v>551</v>
      </c>
      <c r="F2121" s="282" t="s">
        <v>486</v>
      </c>
      <c r="G2121" s="46" t="s">
        <v>524</v>
      </c>
      <c r="I2121" s="515" t="s">
        <v>2644</v>
      </c>
    </row>
    <row r="2122" spans="1:9" x14ac:dyDescent="0.2">
      <c r="A2122" s="86" t="s">
        <v>6388</v>
      </c>
      <c r="B2122" s="763" t="s">
        <v>454</v>
      </c>
      <c r="C2122" s="86" t="s">
        <v>32</v>
      </c>
      <c r="D2122" s="86" t="s">
        <v>142</v>
      </c>
      <c r="E2122" s="86" t="s">
        <v>552</v>
      </c>
      <c r="F2122" s="282" t="s">
        <v>486</v>
      </c>
      <c r="G2122" s="46" t="s">
        <v>524</v>
      </c>
      <c r="I2122" s="515" t="s">
        <v>2645</v>
      </c>
    </row>
    <row r="2123" spans="1:9" x14ac:dyDescent="0.2">
      <c r="A2123" s="86" t="s">
        <v>6388</v>
      </c>
      <c r="B2123" s="763" t="s">
        <v>454</v>
      </c>
      <c r="C2123" s="86" t="s">
        <v>32</v>
      </c>
      <c r="D2123" s="86" t="s">
        <v>142</v>
      </c>
      <c r="E2123" s="86" t="s">
        <v>553</v>
      </c>
      <c r="F2123" s="282" t="s">
        <v>486</v>
      </c>
      <c r="G2123" s="46" t="s">
        <v>524</v>
      </c>
      <c r="I2123" s="515" t="s">
        <v>2646</v>
      </c>
    </row>
    <row r="2124" spans="1:9" x14ac:dyDescent="0.2">
      <c r="A2124" s="86" t="s">
        <v>6388</v>
      </c>
      <c r="B2124" s="763" t="s">
        <v>454</v>
      </c>
      <c r="C2124" s="86" t="s">
        <v>32</v>
      </c>
      <c r="D2124" s="86" t="s">
        <v>142</v>
      </c>
      <c r="E2124" s="86" t="s">
        <v>554</v>
      </c>
      <c r="F2124" s="282" t="s">
        <v>486</v>
      </c>
      <c r="G2124" s="46" t="s">
        <v>524</v>
      </c>
      <c r="I2124" s="515" t="s">
        <v>2647</v>
      </c>
    </row>
    <row r="2125" spans="1:9" x14ac:dyDescent="0.2">
      <c r="A2125" s="86" t="s">
        <v>6388</v>
      </c>
      <c r="B2125" s="763" t="s">
        <v>454</v>
      </c>
      <c r="C2125" s="86" t="s">
        <v>32</v>
      </c>
      <c r="D2125" s="86" t="s">
        <v>142</v>
      </c>
      <c r="E2125" s="86" t="s">
        <v>555</v>
      </c>
      <c r="F2125" s="282" t="s">
        <v>486</v>
      </c>
      <c r="G2125" s="46" t="s">
        <v>524</v>
      </c>
      <c r="I2125" s="515" t="s">
        <v>2648</v>
      </c>
    </row>
    <row r="2126" spans="1:9" x14ac:dyDescent="0.2">
      <c r="A2126" s="86" t="s">
        <v>6388</v>
      </c>
      <c r="B2126" s="763" t="s">
        <v>454</v>
      </c>
      <c r="C2126" s="86" t="s">
        <v>32</v>
      </c>
      <c r="D2126" s="86" t="s">
        <v>142</v>
      </c>
      <c r="E2126" s="86" t="s">
        <v>556</v>
      </c>
      <c r="F2126" s="282" t="s">
        <v>486</v>
      </c>
      <c r="G2126" s="46" t="s">
        <v>524</v>
      </c>
      <c r="I2126" s="515" t="s">
        <v>2649</v>
      </c>
    </row>
    <row r="2127" spans="1:9" x14ac:dyDescent="0.2">
      <c r="A2127" s="86" t="s">
        <v>6388</v>
      </c>
      <c r="B2127" s="763" t="s">
        <v>454</v>
      </c>
      <c r="C2127" s="86" t="s">
        <v>32</v>
      </c>
      <c r="D2127" s="86" t="s">
        <v>142</v>
      </c>
      <c r="E2127" s="86" t="s">
        <v>557</v>
      </c>
      <c r="F2127" s="282" t="s">
        <v>486</v>
      </c>
      <c r="G2127" s="46" t="s">
        <v>524</v>
      </c>
      <c r="I2127" s="515" t="s">
        <v>2650</v>
      </c>
    </row>
    <row r="2128" spans="1:9" x14ac:dyDescent="0.2">
      <c r="A2128" s="86" t="s">
        <v>6388</v>
      </c>
      <c r="B2128" s="763" t="s">
        <v>454</v>
      </c>
      <c r="C2128" s="86" t="s">
        <v>32</v>
      </c>
      <c r="D2128" s="86" t="s">
        <v>142</v>
      </c>
      <c r="E2128" s="86" t="s">
        <v>558</v>
      </c>
      <c r="F2128" s="282" t="s">
        <v>486</v>
      </c>
      <c r="G2128" s="46" t="s">
        <v>524</v>
      </c>
      <c r="I2128" s="515" t="s">
        <v>2651</v>
      </c>
    </row>
    <row r="2129" spans="1:9" x14ac:dyDescent="0.2">
      <c r="A2129" s="86" t="s">
        <v>6388</v>
      </c>
      <c r="B2129" s="763" t="s">
        <v>454</v>
      </c>
      <c r="C2129" s="86" t="s">
        <v>32</v>
      </c>
      <c r="D2129" s="86" t="s">
        <v>142</v>
      </c>
      <c r="E2129" s="86" t="s">
        <v>559</v>
      </c>
      <c r="F2129" s="282" t="s">
        <v>486</v>
      </c>
      <c r="G2129" s="46" t="s">
        <v>524</v>
      </c>
      <c r="I2129" s="515" t="s">
        <v>2652</v>
      </c>
    </row>
    <row r="2130" spans="1:9" x14ac:dyDescent="0.2">
      <c r="A2130" s="86" t="s">
        <v>6388</v>
      </c>
      <c r="B2130" s="763" t="s">
        <v>454</v>
      </c>
      <c r="C2130" s="86" t="s">
        <v>32</v>
      </c>
      <c r="D2130" s="86" t="s">
        <v>142</v>
      </c>
      <c r="E2130" s="86" t="s">
        <v>560</v>
      </c>
      <c r="F2130" s="282" t="s">
        <v>486</v>
      </c>
      <c r="G2130" s="46" t="s">
        <v>524</v>
      </c>
      <c r="I2130" s="515" t="s">
        <v>2653</v>
      </c>
    </row>
    <row r="2131" spans="1:9" x14ac:dyDescent="0.2">
      <c r="A2131" s="86" t="s">
        <v>6388</v>
      </c>
      <c r="B2131" s="763" t="s">
        <v>454</v>
      </c>
      <c r="C2131" s="86" t="s">
        <v>32</v>
      </c>
      <c r="D2131" s="86" t="s">
        <v>142</v>
      </c>
      <c r="E2131" s="86" t="s">
        <v>561</v>
      </c>
      <c r="F2131" s="282" t="s">
        <v>486</v>
      </c>
      <c r="G2131" s="46" t="s">
        <v>524</v>
      </c>
      <c r="I2131" s="515" t="s">
        <v>2654</v>
      </c>
    </row>
    <row r="2132" spans="1:9" x14ac:dyDescent="0.2">
      <c r="A2132" s="86" t="s">
        <v>6388</v>
      </c>
      <c r="B2132" s="763" t="s">
        <v>454</v>
      </c>
      <c r="C2132" s="86" t="s">
        <v>32</v>
      </c>
      <c r="D2132" s="86" t="s">
        <v>142</v>
      </c>
      <c r="E2132" s="86" t="s">
        <v>562</v>
      </c>
      <c r="F2132" s="282" t="s">
        <v>486</v>
      </c>
      <c r="G2132" s="46" t="s">
        <v>524</v>
      </c>
      <c r="I2132" s="515" t="s">
        <v>2655</v>
      </c>
    </row>
    <row r="2133" spans="1:9" x14ac:dyDescent="0.2">
      <c r="A2133" s="86" t="s">
        <v>6388</v>
      </c>
      <c r="B2133" s="763" t="s">
        <v>454</v>
      </c>
      <c r="C2133" s="86" t="s">
        <v>32</v>
      </c>
      <c r="D2133" s="86" t="s">
        <v>142</v>
      </c>
      <c r="E2133" s="86" t="s">
        <v>563</v>
      </c>
      <c r="F2133" s="282" t="s">
        <v>486</v>
      </c>
      <c r="G2133" s="46" t="s">
        <v>524</v>
      </c>
      <c r="I2133" s="515" t="s">
        <v>2656</v>
      </c>
    </row>
    <row r="2134" spans="1:9" x14ac:dyDescent="0.2">
      <c r="A2134" s="86" t="s">
        <v>6388</v>
      </c>
      <c r="B2134" s="763" t="s">
        <v>454</v>
      </c>
      <c r="C2134" s="86" t="s">
        <v>32</v>
      </c>
      <c r="D2134" s="86" t="s">
        <v>142</v>
      </c>
      <c r="E2134" s="86" t="s">
        <v>564</v>
      </c>
      <c r="F2134" s="282" t="s">
        <v>486</v>
      </c>
      <c r="G2134" s="46" t="s">
        <v>524</v>
      </c>
      <c r="I2134" s="515" t="s">
        <v>2657</v>
      </c>
    </row>
    <row r="2135" spans="1:9" x14ac:dyDescent="0.2">
      <c r="A2135" s="86" t="s">
        <v>6388</v>
      </c>
      <c r="B2135" s="763" t="s">
        <v>454</v>
      </c>
      <c r="C2135" s="86" t="s">
        <v>32</v>
      </c>
      <c r="D2135" s="86" t="s">
        <v>142</v>
      </c>
      <c r="E2135" s="86" t="s">
        <v>565</v>
      </c>
      <c r="F2135" s="282" t="s">
        <v>486</v>
      </c>
      <c r="G2135" s="46" t="s">
        <v>524</v>
      </c>
      <c r="I2135" s="515" t="s">
        <v>2658</v>
      </c>
    </row>
    <row r="2136" spans="1:9" x14ac:dyDescent="0.2">
      <c r="A2136" s="86" t="s">
        <v>6388</v>
      </c>
      <c r="B2136" s="543" t="s">
        <v>454</v>
      </c>
      <c r="C2136" s="547" t="s">
        <v>32</v>
      </c>
      <c r="D2136" s="547" t="s">
        <v>142</v>
      </c>
      <c r="E2136" s="547" t="s">
        <v>566</v>
      </c>
      <c r="F2136" s="538" t="s">
        <v>486</v>
      </c>
      <c r="G2136" s="47" t="s">
        <v>524</v>
      </c>
      <c r="I2136" s="515" t="s">
        <v>2659</v>
      </c>
    </row>
    <row r="2137" spans="1:9" x14ac:dyDescent="0.2">
      <c r="A2137" s="86" t="s">
        <v>6388</v>
      </c>
      <c r="B2137" s="763" t="s">
        <v>454</v>
      </c>
      <c r="C2137" s="86" t="s">
        <v>186</v>
      </c>
      <c r="D2137" s="86" t="s">
        <v>185</v>
      </c>
      <c r="E2137" s="86" t="s">
        <v>494</v>
      </c>
      <c r="F2137" s="282" t="s">
        <v>189</v>
      </c>
      <c r="G2137" s="902" t="s">
        <v>524</v>
      </c>
      <c r="I2137" s="515" t="s">
        <v>2660</v>
      </c>
    </row>
    <row r="2138" spans="1:9" x14ac:dyDescent="0.2">
      <c r="A2138" s="86" t="s">
        <v>6388</v>
      </c>
      <c r="B2138" s="763" t="s">
        <v>454</v>
      </c>
      <c r="C2138" s="86" t="s">
        <v>186</v>
      </c>
      <c r="D2138" s="86" t="s">
        <v>527</v>
      </c>
      <c r="E2138" s="86" t="s">
        <v>494</v>
      </c>
      <c r="F2138" s="282" t="s">
        <v>189</v>
      </c>
      <c r="G2138" s="902" t="s">
        <v>524</v>
      </c>
      <c r="I2138" s="515" t="s">
        <v>2661</v>
      </c>
    </row>
    <row r="2139" spans="1:9" x14ac:dyDescent="0.2">
      <c r="A2139" s="86" t="s">
        <v>6388</v>
      </c>
      <c r="B2139" s="763" t="s">
        <v>454</v>
      </c>
      <c r="C2139" s="86" t="s">
        <v>186</v>
      </c>
      <c r="D2139" s="86" t="s">
        <v>528</v>
      </c>
      <c r="E2139" s="86" t="s">
        <v>494</v>
      </c>
      <c r="F2139" s="282" t="s">
        <v>189</v>
      </c>
      <c r="G2139" s="902" t="s">
        <v>524</v>
      </c>
      <c r="I2139" s="515" t="s">
        <v>2662</v>
      </c>
    </row>
    <row r="2140" spans="1:9" x14ac:dyDescent="0.2">
      <c r="A2140" s="86" t="s">
        <v>6388</v>
      </c>
      <c r="B2140" s="763" t="s">
        <v>454</v>
      </c>
      <c r="C2140" s="86" t="s">
        <v>186</v>
      </c>
      <c r="D2140" s="86" t="s">
        <v>529</v>
      </c>
      <c r="E2140" s="86" t="s">
        <v>494</v>
      </c>
      <c r="F2140" s="282" t="s">
        <v>189</v>
      </c>
      <c r="G2140" s="902" t="s">
        <v>524</v>
      </c>
      <c r="I2140" s="515" t="s">
        <v>2663</v>
      </c>
    </row>
    <row r="2141" spans="1:9" x14ac:dyDescent="0.2">
      <c r="A2141" s="86" t="s">
        <v>6388</v>
      </c>
      <c r="B2141" s="763" t="s">
        <v>454</v>
      </c>
      <c r="C2141" s="86" t="s">
        <v>186</v>
      </c>
      <c r="D2141" s="86" t="s">
        <v>530</v>
      </c>
      <c r="E2141" s="86" t="s">
        <v>494</v>
      </c>
      <c r="F2141" s="282" t="s">
        <v>189</v>
      </c>
      <c r="G2141" s="902" t="s">
        <v>524</v>
      </c>
      <c r="I2141" s="515" t="s">
        <v>2664</v>
      </c>
    </row>
    <row r="2142" spans="1:9" x14ac:dyDescent="0.2">
      <c r="A2142" s="86" t="s">
        <v>6388</v>
      </c>
      <c r="B2142" s="763" t="s">
        <v>454</v>
      </c>
      <c r="C2142" s="86" t="s">
        <v>186</v>
      </c>
      <c r="D2142" s="86" t="s">
        <v>531</v>
      </c>
      <c r="E2142" s="86" t="s">
        <v>494</v>
      </c>
      <c r="F2142" s="282" t="s">
        <v>189</v>
      </c>
      <c r="G2142" s="902" t="s">
        <v>524</v>
      </c>
      <c r="I2142" s="515" t="s">
        <v>2665</v>
      </c>
    </row>
    <row r="2143" spans="1:9" x14ac:dyDescent="0.2">
      <c r="A2143" s="86" t="s">
        <v>6388</v>
      </c>
      <c r="B2143" s="763" t="s">
        <v>454</v>
      </c>
      <c r="C2143" s="86" t="s">
        <v>186</v>
      </c>
      <c r="D2143" s="86" t="s">
        <v>532</v>
      </c>
      <c r="E2143" s="86" t="s">
        <v>494</v>
      </c>
      <c r="F2143" s="282" t="s">
        <v>189</v>
      </c>
      <c r="G2143" s="902" t="s">
        <v>524</v>
      </c>
      <c r="I2143" s="515" t="s">
        <v>2666</v>
      </c>
    </row>
    <row r="2144" spans="1:9" x14ac:dyDescent="0.2">
      <c r="A2144" s="86" t="s">
        <v>6388</v>
      </c>
      <c r="B2144" s="763" t="s">
        <v>454</v>
      </c>
      <c r="C2144" s="86" t="s">
        <v>186</v>
      </c>
      <c r="D2144" s="86" t="s">
        <v>533</v>
      </c>
      <c r="E2144" s="86" t="s">
        <v>494</v>
      </c>
      <c r="F2144" s="282" t="s">
        <v>189</v>
      </c>
      <c r="G2144" s="902" t="s">
        <v>524</v>
      </c>
      <c r="I2144" s="515" t="s">
        <v>2667</v>
      </c>
    </row>
    <row r="2145" spans="1:9" x14ac:dyDescent="0.2">
      <c r="A2145" s="86" t="s">
        <v>6388</v>
      </c>
      <c r="B2145" s="763" t="s">
        <v>454</v>
      </c>
      <c r="C2145" s="86" t="s">
        <v>186</v>
      </c>
      <c r="D2145" s="86" t="s">
        <v>534</v>
      </c>
      <c r="E2145" s="86" t="s">
        <v>494</v>
      </c>
      <c r="F2145" s="282" t="s">
        <v>189</v>
      </c>
      <c r="G2145" s="902" t="s">
        <v>524</v>
      </c>
      <c r="I2145" s="515" t="s">
        <v>2668</v>
      </c>
    </row>
    <row r="2146" spans="1:9" x14ac:dyDescent="0.2">
      <c r="A2146" s="86" t="s">
        <v>6388</v>
      </c>
      <c r="B2146" s="763" t="s">
        <v>454</v>
      </c>
      <c r="C2146" s="86" t="s">
        <v>186</v>
      </c>
      <c r="D2146" s="86" t="s">
        <v>535</v>
      </c>
      <c r="E2146" s="86" t="s">
        <v>494</v>
      </c>
      <c r="F2146" s="282" t="s">
        <v>189</v>
      </c>
      <c r="G2146" s="902" t="s">
        <v>524</v>
      </c>
      <c r="I2146" s="515" t="s">
        <v>2669</v>
      </c>
    </row>
    <row r="2147" spans="1:9" x14ac:dyDescent="0.2">
      <c r="A2147" s="86" t="s">
        <v>6388</v>
      </c>
      <c r="B2147" s="763" t="s">
        <v>454</v>
      </c>
      <c r="C2147" s="86" t="s">
        <v>186</v>
      </c>
      <c r="D2147" s="86" t="s">
        <v>536</v>
      </c>
      <c r="E2147" s="86" t="s">
        <v>494</v>
      </c>
      <c r="F2147" s="282" t="s">
        <v>189</v>
      </c>
      <c r="G2147" s="902" t="s">
        <v>524</v>
      </c>
      <c r="I2147" s="515" t="s">
        <v>2670</v>
      </c>
    </row>
    <row r="2148" spans="1:9" x14ac:dyDescent="0.2">
      <c r="A2148" s="86" t="s">
        <v>6388</v>
      </c>
      <c r="B2148" s="763" t="s">
        <v>454</v>
      </c>
      <c r="C2148" s="86" t="s">
        <v>186</v>
      </c>
      <c r="D2148" s="86" t="s">
        <v>537</v>
      </c>
      <c r="E2148" s="86" t="s">
        <v>494</v>
      </c>
      <c r="F2148" s="282" t="s">
        <v>189</v>
      </c>
      <c r="G2148" s="902" t="s">
        <v>524</v>
      </c>
      <c r="I2148" s="515" t="s">
        <v>2671</v>
      </c>
    </row>
    <row r="2149" spans="1:9" x14ac:dyDescent="0.2">
      <c r="A2149" s="86" t="s">
        <v>6388</v>
      </c>
      <c r="B2149" s="763" t="s">
        <v>454</v>
      </c>
      <c r="C2149" s="86" t="s">
        <v>186</v>
      </c>
      <c r="D2149" s="86" t="s">
        <v>538</v>
      </c>
      <c r="E2149" s="86" t="s">
        <v>494</v>
      </c>
      <c r="F2149" s="282" t="s">
        <v>189</v>
      </c>
      <c r="G2149" s="902" t="s">
        <v>524</v>
      </c>
      <c r="I2149" s="515" t="s">
        <v>2672</v>
      </c>
    </row>
    <row r="2150" spans="1:9" x14ac:dyDescent="0.2">
      <c r="A2150" s="86" t="s">
        <v>6388</v>
      </c>
      <c r="B2150" s="763" t="s">
        <v>454</v>
      </c>
      <c r="C2150" s="86" t="s">
        <v>186</v>
      </c>
      <c r="D2150" s="86" t="s">
        <v>539</v>
      </c>
      <c r="E2150" s="86" t="s">
        <v>494</v>
      </c>
      <c r="F2150" s="282" t="s">
        <v>189</v>
      </c>
      <c r="G2150" s="902" t="s">
        <v>524</v>
      </c>
      <c r="I2150" s="515" t="s">
        <v>2673</v>
      </c>
    </row>
    <row r="2151" spans="1:9" x14ac:dyDescent="0.2">
      <c r="A2151" s="86" t="s">
        <v>6388</v>
      </c>
      <c r="B2151" s="763" t="s">
        <v>454</v>
      </c>
      <c r="C2151" s="86" t="s">
        <v>186</v>
      </c>
      <c r="D2151" s="86" t="s">
        <v>540</v>
      </c>
      <c r="E2151" s="86" t="s">
        <v>494</v>
      </c>
      <c r="F2151" s="282" t="s">
        <v>189</v>
      </c>
      <c r="G2151" s="902" t="s">
        <v>524</v>
      </c>
      <c r="I2151" s="515" t="s">
        <v>2674</v>
      </c>
    </row>
    <row r="2152" spans="1:9" x14ac:dyDescent="0.2">
      <c r="A2152" s="86" t="s">
        <v>6388</v>
      </c>
      <c r="B2152" s="763" t="s">
        <v>454</v>
      </c>
      <c r="C2152" s="86" t="s">
        <v>186</v>
      </c>
      <c r="D2152" s="86" t="s">
        <v>541</v>
      </c>
      <c r="E2152" s="86" t="s">
        <v>494</v>
      </c>
      <c r="F2152" s="282" t="s">
        <v>189</v>
      </c>
      <c r="G2152" s="902" t="s">
        <v>524</v>
      </c>
      <c r="I2152" s="515" t="s">
        <v>2675</v>
      </c>
    </row>
    <row r="2153" spans="1:9" x14ac:dyDescent="0.2">
      <c r="A2153" s="86" t="s">
        <v>6388</v>
      </c>
      <c r="B2153" s="763" t="s">
        <v>454</v>
      </c>
      <c r="C2153" s="86" t="s">
        <v>186</v>
      </c>
      <c r="D2153" s="86" t="s">
        <v>542</v>
      </c>
      <c r="E2153" s="86" t="s">
        <v>494</v>
      </c>
      <c r="F2153" s="282" t="s">
        <v>189</v>
      </c>
      <c r="G2153" s="902" t="s">
        <v>524</v>
      </c>
      <c r="I2153" s="515" t="s">
        <v>2676</v>
      </c>
    </row>
    <row r="2154" spans="1:9" x14ac:dyDescent="0.2">
      <c r="A2154" s="86" t="s">
        <v>6388</v>
      </c>
      <c r="B2154" s="763" t="s">
        <v>454</v>
      </c>
      <c r="C2154" s="86" t="s">
        <v>186</v>
      </c>
      <c r="D2154" s="86" t="s">
        <v>543</v>
      </c>
      <c r="E2154" s="86" t="s">
        <v>494</v>
      </c>
      <c r="F2154" s="282" t="s">
        <v>189</v>
      </c>
      <c r="G2154" s="902" t="s">
        <v>524</v>
      </c>
      <c r="I2154" s="515" t="s">
        <v>2677</v>
      </c>
    </row>
    <row r="2155" spans="1:9" x14ac:dyDescent="0.2">
      <c r="A2155" s="86" t="s">
        <v>6388</v>
      </c>
      <c r="B2155" s="763" t="s">
        <v>454</v>
      </c>
      <c r="C2155" s="86" t="s">
        <v>186</v>
      </c>
      <c r="D2155" s="86" t="s">
        <v>544</v>
      </c>
      <c r="E2155" s="86" t="s">
        <v>494</v>
      </c>
      <c r="F2155" s="282" t="s">
        <v>189</v>
      </c>
      <c r="G2155" s="902" t="s">
        <v>524</v>
      </c>
      <c r="I2155" s="515" t="s">
        <v>2678</v>
      </c>
    </row>
    <row r="2156" spans="1:9" x14ac:dyDescent="0.2">
      <c r="A2156" s="86" t="s">
        <v>6388</v>
      </c>
      <c r="B2156" s="763" t="s">
        <v>454</v>
      </c>
      <c r="C2156" s="86" t="s">
        <v>186</v>
      </c>
      <c r="D2156" s="86" t="s">
        <v>545</v>
      </c>
      <c r="E2156" s="86" t="s">
        <v>494</v>
      </c>
      <c r="F2156" s="282" t="s">
        <v>189</v>
      </c>
      <c r="G2156" s="902" t="s">
        <v>524</v>
      </c>
      <c r="I2156" s="515" t="s">
        <v>2679</v>
      </c>
    </row>
    <row r="2157" spans="1:9" x14ac:dyDescent="0.2">
      <c r="A2157" s="86" t="s">
        <v>6388</v>
      </c>
      <c r="B2157" s="763" t="s">
        <v>454</v>
      </c>
      <c r="C2157" s="86" t="s">
        <v>186</v>
      </c>
      <c r="D2157" s="86" t="s">
        <v>546</v>
      </c>
      <c r="E2157" s="86" t="s">
        <v>494</v>
      </c>
      <c r="F2157" s="282" t="s">
        <v>189</v>
      </c>
      <c r="G2157" s="902" t="s">
        <v>524</v>
      </c>
      <c r="I2157" s="515" t="s">
        <v>2680</v>
      </c>
    </row>
    <row r="2158" spans="1:9" x14ac:dyDescent="0.2">
      <c r="A2158" s="86" t="s">
        <v>6388</v>
      </c>
      <c r="B2158" s="763" t="s">
        <v>454</v>
      </c>
      <c r="C2158" s="86" t="s">
        <v>186</v>
      </c>
      <c r="D2158" s="86" t="s">
        <v>547</v>
      </c>
      <c r="E2158" s="86" t="s">
        <v>494</v>
      </c>
      <c r="F2158" s="282" t="s">
        <v>189</v>
      </c>
      <c r="G2158" s="902" t="s">
        <v>524</v>
      </c>
      <c r="I2158" s="515" t="s">
        <v>2681</v>
      </c>
    </row>
    <row r="2159" spans="1:9" x14ac:dyDescent="0.2">
      <c r="A2159" s="86" t="s">
        <v>6388</v>
      </c>
      <c r="B2159" s="763" t="s">
        <v>454</v>
      </c>
      <c r="C2159" s="86" t="s">
        <v>186</v>
      </c>
      <c r="D2159" s="86" t="s">
        <v>548</v>
      </c>
      <c r="E2159" s="86" t="s">
        <v>494</v>
      </c>
      <c r="F2159" s="282" t="s">
        <v>189</v>
      </c>
      <c r="G2159" s="902" t="s">
        <v>524</v>
      </c>
      <c r="I2159" s="515" t="s">
        <v>2682</v>
      </c>
    </row>
    <row r="2160" spans="1:9" x14ac:dyDescent="0.2">
      <c r="A2160" s="86" t="s">
        <v>6388</v>
      </c>
      <c r="B2160" s="763" t="s">
        <v>454</v>
      </c>
      <c r="C2160" s="86" t="s">
        <v>186</v>
      </c>
      <c r="D2160" s="86" t="s">
        <v>549</v>
      </c>
      <c r="E2160" s="86" t="s">
        <v>494</v>
      </c>
      <c r="F2160" s="282" t="s">
        <v>189</v>
      </c>
      <c r="G2160" s="902" t="s">
        <v>524</v>
      </c>
      <c r="I2160" s="515" t="s">
        <v>2683</v>
      </c>
    </row>
    <row r="2161" spans="1:9" x14ac:dyDescent="0.2">
      <c r="A2161" s="86" t="s">
        <v>6388</v>
      </c>
      <c r="B2161" s="763" t="s">
        <v>454</v>
      </c>
      <c r="C2161" s="86" t="s">
        <v>186</v>
      </c>
      <c r="D2161" s="86" t="s">
        <v>550</v>
      </c>
      <c r="E2161" s="86" t="s">
        <v>494</v>
      </c>
      <c r="F2161" s="282" t="s">
        <v>189</v>
      </c>
      <c r="G2161" s="902" t="s">
        <v>524</v>
      </c>
      <c r="I2161" s="515" t="s">
        <v>2684</v>
      </c>
    </row>
    <row r="2162" spans="1:9" x14ac:dyDescent="0.2">
      <c r="A2162" s="86" t="s">
        <v>6388</v>
      </c>
      <c r="B2162" s="763" t="s">
        <v>454</v>
      </c>
      <c r="C2162" s="86" t="s">
        <v>186</v>
      </c>
      <c r="D2162" s="86" t="s">
        <v>551</v>
      </c>
      <c r="E2162" s="86" t="s">
        <v>494</v>
      </c>
      <c r="F2162" s="282" t="s">
        <v>189</v>
      </c>
      <c r="G2162" s="902" t="s">
        <v>524</v>
      </c>
      <c r="I2162" s="515" t="s">
        <v>2685</v>
      </c>
    </row>
    <row r="2163" spans="1:9" x14ac:dyDescent="0.2">
      <c r="A2163" s="86" t="s">
        <v>6388</v>
      </c>
      <c r="B2163" s="763" t="s">
        <v>454</v>
      </c>
      <c r="C2163" s="86" t="s">
        <v>186</v>
      </c>
      <c r="D2163" s="86" t="s">
        <v>552</v>
      </c>
      <c r="E2163" s="86" t="s">
        <v>494</v>
      </c>
      <c r="F2163" s="282" t="s">
        <v>189</v>
      </c>
      <c r="G2163" s="902" t="s">
        <v>524</v>
      </c>
      <c r="I2163" s="515" t="s">
        <v>2686</v>
      </c>
    </row>
    <row r="2164" spans="1:9" x14ac:dyDescent="0.2">
      <c r="A2164" s="86" t="s">
        <v>6388</v>
      </c>
      <c r="B2164" s="763" t="s">
        <v>454</v>
      </c>
      <c r="C2164" s="86" t="s">
        <v>186</v>
      </c>
      <c r="D2164" s="86" t="s">
        <v>553</v>
      </c>
      <c r="E2164" s="86" t="s">
        <v>494</v>
      </c>
      <c r="F2164" s="282" t="s">
        <v>189</v>
      </c>
      <c r="G2164" s="902" t="s">
        <v>524</v>
      </c>
      <c r="I2164" s="515" t="s">
        <v>2687</v>
      </c>
    </row>
    <row r="2165" spans="1:9" x14ac:dyDescent="0.2">
      <c r="A2165" s="86" t="s">
        <v>6388</v>
      </c>
      <c r="B2165" s="763" t="s">
        <v>454</v>
      </c>
      <c r="C2165" s="86" t="s">
        <v>186</v>
      </c>
      <c r="D2165" s="86" t="s">
        <v>554</v>
      </c>
      <c r="E2165" s="86" t="s">
        <v>494</v>
      </c>
      <c r="F2165" s="282" t="s">
        <v>189</v>
      </c>
      <c r="G2165" s="902" t="s">
        <v>524</v>
      </c>
      <c r="I2165" s="515" t="s">
        <v>2688</v>
      </c>
    </row>
    <row r="2166" spans="1:9" x14ac:dyDescent="0.2">
      <c r="A2166" s="86" t="s">
        <v>6388</v>
      </c>
      <c r="B2166" s="763" t="s">
        <v>454</v>
      </c>
      <c r="C2166" s="86" t="s">
        <v>186</v>
      </c>
      <c r="D2166" s="86" t="s">
        <v>555</v>
      </c>
      <c r="E2166" s="86" t="s">
        <v>494</v>
      </c>
      <c r="F2166" s="282" t="s">
        <v>189</v>
      </c>
      <c r="G2166" s="902" t="s">
        <v>524</v>
      </c>
      <c r="I2166" s="515" t="s">
        <v>2689</v>
      </c>
    </row>
    <row r="2167" spans="1:9" x14ac:dyDescent="0.2">
      <c r="A2167" s="86" t="s">
        <v>6388</v>
      </c>
      <c r="B2167" s="763" t="s">
        <v>454</v>
      </c>
      <c r="C2167" s="86" t="s">
        <v>186</v>
      </c>
      <c r="D2167" s="86" t="s">
        <v>556</v>
      </c>
      <c r="E2167" s="86" t="s">
        <v>494</v>
      </c>
      <c r="F2167" s="282" t="s">
        <v>189</v>
      </c>
      <c r="G2167" s="902" t="s">
        <v>524</v>
      </c>
      <c r="I2167" s="515" t="s">
        <v>2690</v>
      </c>
    </row>
    <row r="2168" spans="1:9" x14ac:dyDescent="0.2">
      <c r="A2168" s="86" t="s">
        <v>6388</v>
      </c>
      <c r="B2168" s="763" t="s">
        <v>454</v>
      </c>
      <c r="C2168" s="86" t="s">
        <v>186</v>
      </c>
      <c r="D2168" s="86" t="s">
        <v>557</v>
      </c>
      <c r="E2168" s="86" t="s">
        <v>494</v>
      </c>
      <c r="F2168" s="282" t="s">
        <v>189</v>
      </c>
      <c r="G2168" s="902" t="s">
        <v>524</v>
      </c>
      <c r="I2168" s="515" t="s">
        <v>2691</v>
      </c>
    </row>
    <row r="2169" spans="1:9" x14ac:dyDescent="0.2">
      <c r="A2169" s="86" t="s">
        <v>6388</v>
      </c>
      <c r="B2169" s="763" t="s">
        <v>454</v>
      </c>
      <c r="C2169" s="86" t="s">
        <v>186</v>
      </c>
      <c r="D2169" s="86" t="s">
        <v>558</v>
      </c>
      <c r="E2169" s="86" t="s">
        <v>494</v>
      </c>
      <c r="F2169" s="282" t="s">
        <v>189</v>
      </c>
      <c r="G2169" s="902" t="s">
        <v>524</v>
      </c>
      <c r="I2169" s="515" t="s">
        <v>2692</v>
      </c>
    </row>
    <row r="2170" spans="1:9" x14ac:dyDescent="0.2">
      <c r="A2170" s="86" t="s">
        <v>6388</v>
      </c>
      <c r="B2170" s="763" t="s">
        <v>454</v>
      </c>
      <c r="C2170" s="86" t="s">
        <v>186</v>
      </c>
      <c r="D2170" s="86" t="s">
        <v>559</v>
      </c>
      <c r="E2170" s="86" t="s">
        <v>494</v>
      </c>
      <c r="F2170" s="282" t="s">
        <v>189</v>
      </c>
      <c r="G2170" s="902" t="s">
        <v>524</v>
      </c>
      <c r="I2170" s="515" t="s">
        <v>2693</v>
      </c>
    </row>
    <row r="2171" spans="1:9" x14ac:dyDescent="0.2">
      <c r="A2171" s="86" t="s">
        <v>6388</v>
      </c>
      <c r="B2171" s="763" t="s">
        <v>454</v>
      </c>
      <c r="C2171" s="86" t="s">
        <v>186</v>
      </c>
      <c r="D2171" s="86" t="s">
        <v>560</v>
      </c>
      <c r="E2171" s="86" t="s">
        <v>494</v>
      </c>
      <c r="F2171" s="282" t="s">
        <v>189</v>
      </c>
      <c r="G2171" s="902" t="s">
        <v>524</v>
      </c>
      <c r="I2171" s="515" t="s">
        <v>2694</v>
      </c>
    </row>
    <row r="2172" spans="1:9" x14ac:dyDescent="0.2">
      <c r="A2172" s="86" t="s">
        <v>6388</v>
      </c>
      <c r="B2172" s="763" t="s">
        <v>454</v>
      </c>
      <c r="C2172" s="86" t="s">
        <v>186</v>
      </c>
      <c r="D2172" s="86" t="s">
        <v>561</v>
      </c>
      <c r="E2172" s="86" t="s">
        <v>494</v>
      </c>
      <c r="F2172" s="282" t="s">
        <v>189</v>
      </c>
      <c r="G2172" s="902" t="s">
        <v>524</v>
      </c>
      <c r="I2172" s="515" t="s">
        <v>2695</v>
      </c>
    </row>
    <row r="2173" spans="1:9" x14ac:dyDescent="0.2">
      <c r="A2173" s="86" t="s">
        <v>6388</v>
      </c>
      <c r="B2173" s="763" t="s">
        <v>454</v>
      </c>
      <c r="C2173" s="86" t="s">
        <v>186</v>
      </c>
      <c r="D2173" s="86" t="s">
        <v>562</v>
      </c>
      <c r="E2173" s="86" t="s">
        <v>494</v>
      </c>
      <c r="F2173" s="282" t="s">
        <v>189</v>
      </c>
      <c r="G2173" s="902" t="s">
        <v>524</v>
      </c>
      <c r="I2173" s="515" t="s">
        <v>2696</v>
      </c>
    </row>
    <row r="2174" spans="1:9" x14ac:dyDescent="0.2">
      <c r="A2174" s="86" t="s">
        <v>6388</v>
      </c>
      <c r="B2174" s="763" t="s">
        <v>454</v>
      </c>
      <c r="C2174" s="86" t="s">
        <v>186</v>
      </c>
      <c r="D2174" s="86" t="s">
        <v>563</v>
      </c>
      <c r="E2174" s="86" t="s">
        <v>494</v>
      </c>
      <c r="F2174" s="282" t="s">
        <v>189</v>
      </c>
      <c r="G2174" s="902" t="s">
        <v>524</v>
      </c>
      <c r="I2174" s="515" t="s">
        <v>2697</v>
      </c>
    </row>
    <row r="2175" spans="1:9" x14ac:dyDescent="0.2">
      <c r="A2175" s="86" t="s">
        <v>6388</v>
      </c>
      <c r="B2175" s="763" t="s">
        <v>454</v>
      </c>
      <c r="C2175" s="86" t="s">
        <v>186</v>
      </c>
      <c r="D2175" s="86" t="s">
        <v>564</v>
      </c>
      <c r="E2175" s="86" t="s">
        <v>494</v>
      </c>
      <c r="F2175" s="282" t="s">
        <v>189</v>
      </c>
      <c r="G2175" s="902" t="s">
        <v>524</v>
      </c>
      <c r="I2175" s="515" t="s">
        <v>2698</v>
      </c>
    </row>
    <row r="2176" spans="1:9" x14ac:dyDescent="0.2">
      <c r="A2176" s="86" t="s">
        <v>6388</v>
      </c>
      <c r="B2176" s="763" t="s">
        <v>454</v>
      </c>
      <c r="C2176" s="86" t="s">
        <v>186</v>
      </c>
      <c r="D2176" s="86" t="s">
        <v>565</v>
      </c>
      <c r="E2176" s="86" t="s">
        <v>494</v>
      </c>
      <c r="F2176" s="282" t="s">
        <v>189</v>
      </c>
      <c r="G2176" s="902" t="s">
        <v>524</v>
      </c>
      <c r="I2176" s="515" t="s">
        <v>2699</v>
      </c>
    </row>
    <row r="2177" spans="1:9" x14ac:dyDescent="0.2">
      <c r="A2177" s="86" t="s">
        <v>6388</v>
      </c>
      <c r="B2177" s="763" t="s">
        <v>454</v>
      </c>
      <c r="C2177" s="86" t="s">
        <v>186</v>
      </c>
      <c r="D2177" s="86" t="s">
        <v>566</v>
      </c>
      <c r="E2177" s="86" t="s">
        <v>494</v>
      </c>
      <c r="F2177" s="282" t="s">
        <v>189</v>
      </c>
      <c r="G2177" s="767" t="s">
        <v>524</v>
      </c>
      <c r="I2177" s="515" t="s">
        <v>2700</v>
      </c>
    </row>
    <row r="2178" spans="1:9" x14ac:dyDescent="0.2">
      <c r="A2178" s="86" t="s">
        <v>6388</v>
      </c>
      <c r="B2178" s="533" t="s">
        <v>454</v>
      </c>
      <c r="C2178" s="119" t="s">
        <v>186</v>
      </c>
      <c r="D2178" s="119" t="s">
        <v>185</v>
      </c>
      <c r="E2178" s="119" t="s">
        <v>494</v>
      </c>
      <c r="F2178" s="545" t="s">
        <v>197</v>
      </c>
      <c r="G2178" s="322" t="s">
        <v>524</v>
      </c>
      <c r="I2178" s="515" t="s">
        <v>2701</v>
      </c>
    </row>
    <row r="2179" spans="1:9" x14ac:dyDescent="0.2">
      <c r="A2179" s="86" t="s">
        <v>6388</v>
      </c>
      <c r="B2179" s="541" t="s">
        <v>454</v>
      </c>
      <c r="C2179" s="546" t="s">
        <v>186</v>
      </c>
      <c r="D2179" s="546" t="s">
        <v>185</v>
      </c>
      <c r="E2179" s="546" t="s">
        <v>494</v>
      </c>
      <c r="F2179" s="542" t="s">
        <v>188</v>
      </c>
      <c r="G2179" s="832" t="s">
        <v>524</v>
      </c>
      <c r="I2179" s="515" t="s">
        <v>2702</v>
      </c>
    </row>
    <row r="2180" spans="1:9" x14ac:dyDescent="0.2">
      <c r="A2180" s="86" t="s">
        <v>6388</v>
      </c>
      <c r="B2180" s="763" t="s">
        <v>454</v>
      </c>
      <c r="C2180" s="86" t="s">
        <v>186</v>
      </c>
      <c r="D2180" s="86" t="s">
        <v>527</v>
      </c>
      <c r="E2180" s="86" t="s">
        <v>494</v>
      </c>
      <c r="F2180" s="282" t="s">
        <v>188</v>
      </c>
      <c r="G2180" s="902" t="s">
        <v>524</v>
      </c>
      <c r="I2180" s="515" t="s">
        <v>2703</v>
      </c>
    </row>
    <row r="2181" spans="1:9" x14ac:dyDescent="0.2">
      <c r="A2181" s="86" t="s">
        <v>6388</v>
      </c>
      <c r="B2181" s="763" t="s">
        <v>454</v>
      </c>
      <c r="C2181" s="86" t="s">
        <v>186</v>
      </c>
      <c r="D2181" s="86" t="s">
        <v>528</v>
      </c>
      <c r="E2181" s="86" t="s">
        <v>494</v>
      </c>
      <c r="F2181" s="282" t="s">
        <v>188</v>
      </c>
      <c r="G2181" s="902" t="s">
        <v>524</v>
      </c>
      <c r="I2181" s="515" t="s">
        <v>2704</v>
      </c>
    </row>
    <row r="2182" spans="1:9" x14ac:dyDescent="0.2">
      <c r="A2182" s="86" t="s">
        <v>6388</v>
      </c>
      <c r="B2182" s="763" t="s">
        <v>454</v>
      </c>
      <c r="C2182" s="86" t="s">
        <v>186</v>
      </c>
      <c r="D2182" s="86" t="s">
        <v>529</v>
      </c>
      <c r="E2182" s="86" t="s">
        <v>494</v>
      </c>
      <c r="F2182" s="282" t="s">
        <v>188</v>
      </c>
      <c r="G2182" s="902" t="s">
        <v>524</v>
      </c>
      <c r="I2182" s="515" t="s">
        <v>2705</v>
      </c>
    </row>
    <row r="2183" spans="1:9" x14ac:dyDescent="0.2">
      <c r="A2183" s="86" t="s">
        <v>6388</v>
      </c>
      <c r="B2183" s="763" t="s">
        <v>454</v>
      </c>
      <c r="C2183" s="86" t="s">
        <v>186</v>
      </c>
      <c r="D2183" s="86" t="s">
        <v>530</v>
      </c>
      <c r="E2183" s="86" t="s">
        <v>494</v>
      </c>
      <c r="F2183" s="282" t="s">
        <v>188</v>
      </c>
      <c r="G2183" s="902" t="s">
        <v>524</v>
      </c>
      <c r="I2183" s="515" t="s">
        <v>2706</v>
      </c>
    </row>
    <row r="2184" spans="1:9" x14ac:dyDescent="0.2">
      <c r="A2184" s="86" t="s">
        <v>6388</v>
      </c>
      <c r="B2184" s="763" t="s">
        <v>454</v>
      </c>
      <c r="C2184" s="86" t="s">
        <v>186</v>
      </c>
      <c r="D2184" s="86" t="s">
        <v>531</v>
      </c>
      <c r="E2184" s="86" t="s">
        <v>494</v>
      </c>
      <c r="F2184" s="282" t="s">
        <v>188</v>
      </c>
      <c r="G2184" s="902" t="s">
        <v>524</v>
      </c>
      <c r="I2184" s="515" t="s">
        <v>2707</v>
      </c>
    </row>
    <row r="2185" spans="1:9" x14ac:dyDescent="0.2">
      <c r="A2185" s="86" t="s">
        <v>6388</v>
      </c>
      <c r="B2185" s="763" t="s">
        <v>454</v>
      </c>
      <c r="C2185" s="86" t="s">
        <v>186</v>
      </c>
      <c r="D2185" s="86" t="s">
        <v>532</v>
      </c>
      <c r="E2185" s="86" t="s">
        <v>494</v>
      </c>
      <c r="F2185" s="282" t="s">
        <v>188</v>
      </c>
      <c r="G2185" s="902" t="s">
        <v>524</v>
      </c>
      <c r="I2185" s="515" t="s">
        <v>2708</v>
      </c>
    </row>
    <row r="2186" spans="1:9" x14ac:dyDescent="0.2">
      <c r="A2186" s="86" t="s">
        <v>6388</v>
      </c>
      <c r="B2186" s="763" t="s">
        <v>454</v>
      </c>
      <c r="C2186" s="86" t="s">
        <v>186</v>
      </c>
      <c r="D2186" s="86" t="s">
        <v>533</v>
      </c>
      <c r="E2186" s="86" t="s">
        <v>494</v>
      </c>
      <c r="F2186" s="282" t="s">
        <v>188</v>
      </c>
      <c r="G2186" s="902" t="s">
        <v>524</v>
      </c>
      <c r="I2186" s="515" t="s">
        <v>2709</v>
      </c>
    </row>
    <row r="2187" spans="1:9" x14ac:dyDescent="0.2">
      <c r="A2187" s="86" t="s">
        <v>6388</v>
      </c>
      <c r="B2187" s="763" t="s">
        <v>454</v>
      </c>
      <c r="C2187" s="86" t="s">
        <v>186</v>
      </c>
      <c r="D2187" s="86" t="s">
        <v>534</v>
      </c>
      <c r="E2187" s="86" t="s">
        <v>494</v>
      </c>
      <c r="F2187" s="282" t="s">
        <v>188</v>
      </c>
      <c r="G2187" s="902" t="s">
        <v>524</v>
      </c>
      <c r="I2187" s="515" t="s">
        <v>2710</v>
      </c>
    </row>
    <row r="2188" spans="1:9" x14ac:dyDescent="0.2">
      <c r="A2188" s="86" t="s">
        <v>6388</v>
      </c>
      <c r="B2188" s="763" t="s">
        <v>454</v>
      </c>
      <c r="C2188" s="86" t="s">
        <v>186</v>
      </c>
      <c r="D2188" s="86" t="s">
        <v>535</v>
      </c>
      <c r="E2188" s="86" t="s">
        <v>494</v>
      </c>
      <c r="F2188" s="282" t="s">
        <v>188</v>
      </c>
      <c r="G2188" s="902" t="s">
        <v>524</v>
      </c>
      <c r="I2188" s="515" t="s">
        <v>2711</v>
      </c>
    </row>
    <row r="2189" spans="1:9" x14ac:dyDescent="0.2">
      <c r="A2189" s="86" t="s">
        <v>6388</v>
      </c>
      <c r="B2189" s="763" t="s">
        <v>454</v>
      </c>
      <c r="C2189" s="86" t="s">
        <v>186</v>
      </c>
      <c r="D2189" s="86" t="s">
        <v>536</v>
      </c>
      <c r="E2189" s="86" t="s">
        <v>494</v>
      </c>
      <c r="F2189" s="282" t="s">
        <v>188</v>
      </c>
      <c r="G2189" s="902" t="s">
        <v>524</v>
      </c>
      <c r="I2189" s="515" t="s">
        <v>2712</v>
      </c>
    </row>
    <row r="2190" spans="1:9" x14ac:dyDescent="0.2">
      <c r="A2190" s="86" t="s">
        <v>6388</v>
      </c>
      <c r="B2190" s="763" t="s">
        <v>454</v>
      </c>
      <c r="C2190" s="86" t="s">
        <v>186</v>
      </c>
      <c r="D2190" s="86" t="s">
        <v>537</v>
      </c>
      <c r="E2190" s="86" t="s">
        <v>494</v>
      </c>
      <c r="F2190" s="282" t="s">
        <v>188</v>
      </c>
      <c r="G2190" s="902" t="s">
        <v>524</v>
      </c>
      <c r="I2190" s="515" t="s">
        <v>2713</v>
      </c>
    </row>
    <row r="2191" spans="1:9" x14ac:dyDescent="0.2">
      <c r="A2191" s="86" t="s">
        <v>6388</v>
      </c>
      <c r="B2191" s="763" t="s">
        <v>454</v>
      </c>
      <c r="C2191" s="86" t="s">
        <v>186</v>
      </c>
      <c r="D2191" s="86" t="s">
        <v>538</v>
      </c>
      <c r="E2191" s="86" t="s">
        <v>494</v>
      </c>
      <c r="F2191" s="282" t="s">
        <v>188</v>
      </c>
      <c r="G2191" s="902" t="s">
        <v>524</v>
      </c>
      <c r="I2191" s="515" t="s">
        <v>2714</v>
      </c>
    </row>
    <row r="2192" spans="1:9" x14ac:dyDescent="0.2">
      <c r="A2192" s="86" t="s">
        <v>6388</v>
      </c>
      <c r="B2192" s="763" t="s">
        <v>454</v>
      </c>
      <c r="C2192" s="86" t="s">
        <v>186</v>
      </c>
      <c r="D2192" s="86" t="s">
        <v>539</v>
      </c>
      <c r="E2192" s="86" t="s">
        <v>494</v>
      </c>
      <c r="F2192" s="282" t="s">
        <v>188</v>
      </c>
      <c r="G2192" s="902" t="s">
        <v>524</v>
      </c>
      <c r="I2192" s="515" t="s">
        <v>2715</v>
      </c>
    </row>
    <row r="2193" spans="1:9" x14ac:dyDescent="0.2">
      <c r="A2193" s="86" t="s">
        <v>6388</v>
      </c>
      <c r="B2193" s="763" t="s">
        <v>454</v>
      </c>
      <c r="C2193" s="86" t="s">
        <v>186</v>
      </c>
      <c r="D2193" s="86" t="s">
        <v>540</v>
      </c>
      <c r="E2193" s="86" t="s">
        <v>494</v>
      </c>
      <c r="F2193" s="282" t="s">
        <v>188</v>
      </c>
      <c r="G2193" s="902" t="s">
        <v>524</v>
      </c>
      <c r="I2193" s="515" t="s">
        <v>2716</v>
      </c>
    </row>
    <row r="2194" spans="1:9" x14ac:dyDescent="0.2">
      <c r="A2194" s="86" t="s">
        <v>6388</v>
      </c>
      <c r="B2194" s="763" t="s">
        <v>454</v>
      </c>
      <c r="C2194" s="86" t="s">
        <v>186</v>
      </c>
      <c r="D2194" s="86" t="s">
        <v>541</v>
      </c>
      <c r="E2194" s="86" t="s">
        <v>494</v>
      </c>
      <c r="F2194" s="282" t="s">
        <v>188</v>
      </c>
      <c r="G2194" s="902" t="s">
        <v>524</v>
      </c>
      <c r="I2194" s="515" t="s">
        <v>2717</v>
      </c>
    </row>
    <row r="2195" spans="1:9" x14ac:dyDescent="0.2">
      <c r="A2195" s="86" t="s">
        <v>6388</v>
      </c>
      <c r="B2195" s="763" t="s">
        <v>454</v>
      </c>
      <c r="C2195" s="86" t="s">
        <v>186</v>
      </c>
      <c r="D2195" s="86" t="s">
        <v>542</v>
      </c>
      <c r="E2195" s="86" t="s">
        <v>494</v>
      </c>
      <c r="F2195" s="282" t="s">
        <v>188</v>
      </c>
      <c r="G2195" s="902" t="s">
        <v>524</v>
      </c>
      <c r="I2195" s="515" t="s">
        <v>2718</v>
      </c>
    </row>
    <row r="2196" spans="1:9" x14ac:dyDescent="0.2">
      <c r="A2196" s="86" t="s">
        <v>6388</v>
      </c>
      <c r="B2196" s="763" t="s">
        <v>454</v>
      </c>
      <c r="C2196" s="86" t="s">
        <v>186</v>
      </c>
      <c r="D2196" s="86" t="s">
        <v>543</v>
      </c>
      <c r="E2196" s="86" t="s">
        <v>494</v>
      </c>
      <c r="F2196" s="282" t="s">
        <v>188</v>
      </c>
      <c r="G2196" s="902" t="s">
        <v>524</v>
      </c>
      <c r="I2196" s="515" t="s">
        <v>2719</v>
      </c>
    </row>
    <row r="2197" spans="1:9" x14ac:dyDescent="0.2">
      <c r="A2197" s="86" t="s">
        <v>6388</v>
      </c>
      <c r="B2197" s="763" t="s">
        <v>454</v>
      </c>
      <c r="C2197" s="86" t="s">
        <v>186</v>
      </c>
      <c r="D2197" s="86" t="s">
        <v>544</v>
      </c>
      <c r="E2197" s="86" t="s">
        <v>494</v>
      </c>
      <c r="F2197" s="282" t="s">
        <v>188</v>
      </c>
      <c r="G2197" s="902" t="s">
        <v>524</v>
      </c>
      <c r="I2197" s="515" t="s">
        <v>2720</v>
      </c>
    </row>
    <row r="2198" spans="1:9" x14ac:dyDescent="0.2">
      <c r="A2198" s="86" t="s">
        <v>6388</v>
      </c>
      <c r="B2198" s="763" t="s">
        <v>454</v>
      </c>
      <c r="C2198" s="86" t="s">
        <v>186</v>
      </c>
      <c r="D2198" s="86" t="s">
        <v>545</v>
      </c>
      <c r="E2198" s="86" t="s">
        <v>494</v>
      </c>
      <c r="F2198" s="282" t="s">
        <v>188</v>
      </c>
      <c r="G2198" s="902" t="s">
        <v>524</v>
      </c>
      <c r="I2198" s="515" t="s">
        <v>2721</v>
      </c>
    </row>
    <row r="2199" spans="1:9" x14ac:dyDescent="0.2">
      <c r="A2199" s="86" t="s">
        <v>6388</v>
      </c>
      <c r="B2199" s="763" t="s">
        <v>454</v>
      </c>
      <c r="C2199" s="86" t="s">
        <v>186</v>
      </c>
      <c r="D2199" s="86" t="s">
        <v>546</v>
      </c>
      <c r="E2199" s="86" t="s">
        <v>494</v>
      </c>
      <c r="F2199" s="282" t="s">
        <v>188</v>
      </c>
      <c r="G2199" s="902" t="s">
        <v>524</v>
      </c>
      <c r="I2199" s="515" t="s">
        <v>2722</v>
      </c>
    </row>
    <row r="2200" spans="1:9" x14ac:dyDescent="0.2">
      <c r="A2200" s="86" t="s">
        <v>6388</v>
      </c>
      <c r="B2200" s="763" t="s">
        <v>454</v>
      </c>
      <c r="C2200" s="86" t="s">
        <v>186</v>
      </c>
      <c r="D2200" s="86" t="s">
        <v>547</v>
      </c>
      <c r="E2200" s="86" t="s">
        <v>494</v>
      </c>
      <c r="F2200" s="282" t="s">
        <v>188</v>
      </c>
      <c r="G2200" s="902" t="s">
        <v>524</v>
      </c>
      <c r="I2200" s="515" t="s">
        <v>2723</v>
      </c>
    </row>
    <row r="2201" spans="1:9" x14ac:dyDescent="0.2">
      <c r="A2201" s="86" t="s">
        <v>6388</v>
      </c>
      <c r="B2201" s="763" t="s">
        <v>454</v>
      </c>
      <c r="C2201" s="86" t="s">
        <v>186</v>
      </c>
      <c r="D2201" s="86" t="s">
        <v>548</v>
      </c>
      <c r="E2201" s="86" t="s">
        <v>494</v>
      </c>
      <c r="F2201" s="282" t="s">
        <v>188</v>
      </c>
      <c r="G2201" s="902" t="s">
        <v>524</v>
      </c>
      <c r="I2201" s="515" t="s">
        <v>2724</v>
      </c>
    </row>
    <row r="2202" spans="1:9" x14ac:dyDescent="0.2">
      <c r="A2202" s="86" t="s">
        <v>6388</v>
      </c>
      <c r="B2202" s="763" t="s">
        <v>454</v>
      </c>
      <c r="C2202" s="86" t="s">
        <v>186</v>
      </c>
      <c r="D2202" s="86" t="s">
        <v>549</v>
      </c>
      <c r="E2202" s="86" t="s">
        <v>494</v>
      </c>
      <c r="F2202" s="282" t="s">
        <v>188</v>
      </c>
      <c r="G2202" s="902" t="s">
        <v>524</v>
      </c>
      <c r="I2202" s="515" t="s">
        <v>2725</v>
      </c>
    </row>
    <row r="2203" spans="1:9" x14ac:dyDescent="0.2">
      <c r="A2203" s="86" t="s">
        <v>6388</v>
      </c>
      <c r="B2203" s="763" t="s">
        <v>454</v>
      </c>
      <c r="C2203" s="86" t="s">
        <v>186</v>
      </c>
      <c r="D2203" s="86" t="s">
        <v>550</v>
      </c>
      <c r="E2203" s="86" t="s">
        <v>494</v>
      </c>
      <c r="F2203" s="282" t="s">
        <v>188</v>
      </c>
      <c r="G2203" s="902" t="s">
        <v>524</v>
      </c>
      <c r="I2203" s="515" t="s">
        <v>2726</v>
      </c>
    </row>
    <row r="2204" spans="1:9" x14ac:dyDescent="0.2">
      <c r="A2204" s="86" t="s">
        <v>6388</v>
      </c>
      <c r="B2204" s="763" t="s">
        <v>454</v>
      </c>
      <c r="C2204" s="86" t="s">
        <v>186</v>
      </c>
      <c r="D2204" s="86" t="s">
        <v>551</v>
      </c>
      <c r="E2204" s="86" t="s">
        <v>494</v>
      </c>
      <c r="F2204" s="282" t="s">
        <v>188</v>
      </c>
      <c r="G2204" s="902" t="s">
        <v>524</v>
      </c>
      <c r="I2204" s="515" t="s">
        <v>2727</v>
      </c>
    </row>
    <row r="2205" spans="1:9" x14ac:dyDescent="0.2">
      <c r="A2205" s="86" t="s">
        <v>6388</v>
      </c>
      <c r="B2205" s="763" t="s">
        <v>454</v>
      </c>
      <c r="C2205" s="86" t="s">
        <v>186</v>
      </c>
      <c r="D2205" s="86" t="s">
        <v>552</v>
      </c>
      <c r="E2205" s="86" t="s">
        <v>494</v>
      </c>
      <c r="F2205" s="282" t="s">
        <v>188</v>
      </c>
      <c r="G2205" s="902" t="s">
        <v>524</v>
      </c>
      <c r="I2205" s="515" t="s">
        <v>2728</v>
      </c>
    </row>
    <row r="2206" spans="1:9" x14ac:dyDescent="0.2">
      <c r="A2206" s="86" t="s">
        <v>6388</v>
      </c>
      <c r="B2206" s="763" t="s">
        <v>454</v>
      </c>
      <c r="C2206" s="86" t="s">
        <v>186</v>
      </c>
      <c r="D2206" s="86" t="s">
        <v>553</v>
      </c>
      <c r="E2206" s="86" t="s">
        <v>494</v>
      </c>
      <c r="F2206" s="282" t="s">
        <v>188</v>
      </c>
      <c r="G2206" s="902" t="s">
        <v>524</v>
      </c>
      <c r="I2206" s="515" t="s">
        <v>2729</v>
      </c>
    </row>
    <row r="2207" spans="1:9" x14ac:dyDescent="0.2">
      <c r="A2207" s="86" t="s">
        <v>6388</v>
      </c>
      <c r="B2207" s="763" t="s">
        <v>454</v>
      </c>
      <c r="C2207" s="86" t="s">
        <v>186</v>
      </c>
      <c r="D2207" s="86" t="s">
        <v>554</v>
      </c>
      <c r="E2207" s="86" t="s">
        <v>494</v>
      </c>
      <c r="F2207" s="282" t="s">
        <v>188</v>
      </c>
      <c r="G2207" s="902" t="s">
        <v>524</v>
      </c>
      <c r="I2207" s="515" t="s">
        <v>2730</v>
      </c>
    </row>
    <row r="2208" spans="1:9" x14ac:dyDescent="0.2">
      <c r="A2208" s="86" t="s">
        <v>6388</v>
      </c>
      <c r="B2208" s="763" t="s">
        <v>454</v>
      </c>
      <c r="C2208" s="86" t="s">
        <v>186</v>
      </c>
      <c r="D2208" s="86" t="s">
        <v>555</v>
      </c>
      <c r="E2208" s="86" t="s">
        <v>494</v>
      </c>
      <c r="F2208" s="282" t="s">
        <v>188</v>
      </c>
      <c r="G2208" s="902" t="s">
        <v>524</v>
      </c>
      <c r="I2208" s="515" t="s">
        <v>2731</v>
      </c>
    </row>
    <row r="2209" spans="1:9" x14ac:dyDescent="0.2">
      <c r="A2209" s="86" t="s">
        <v>6388</v>
      </c>
      <c r="B2209" s="763" t="s">
        <v>454</v>
      </c>
      <c r="C2209" s="86" t="s">
        <v>186</v>
      </c>
      <c r="D2209" s="86" t="s">
        <v>556</v>
      </c>
      <c r="E2209" s="86" t="s">
        <v>494</v>
      </c>
      <c r="F2209" s="282" t="s">
        <v>188</v>
      </c>
      <c r="G2209" s="902" t="s">
        <v>524</v>
      </c>
      <c r="I2209" s="515" t="s">
        <v>2732</v>
      </c>
    </row>
    <row r="2210" spans="1:9" x14ac:dyDescent="0.2">
      <c r="A2210" s="86" t="s">
        <v>6388</v>
      </c>
      <c r="B2210" s="763" t="s">
        <v>454</v>
      </c>
      <c r="C2210" s="86" t="s">
        <v>186</v>
      </c>
      <c r="D2210" s="86" t="s">
        <v>557</v>
      </c>
      <c r="E2210" s="86" t="s">
        <v>494</v>
      </c>
      <c r="F2210" s="282" t="s">
        <v>188</v>
      </c>
      <c r="G2210" s="902" t="s">
        <v>524</v>
      </c>
      <c r="I2210" s="515" t="s">
        <v>2733</v>
      </c>
    </row>
    <row r="2211" spans="1:9" x14ac:dyDescent="0.2">
      <c r="A2211" s="86" t="s">
        <v>6388</v>
      </c>
      <c r="B2211" s="763" t="s">
        <v>454</v>
      </c>
      <c r="C2211" s="86" t="s">
        <v>186</v>
      </c>
      <c r="D2211" s="86" t="s">
        <v>558</v>
      </c>
      <c r="E2211" s="86" t="s">
        <v>494</v>
      </c>
      <c r="F2211" s="282" t="s">
        <v>188</v>
      </c>
      <c r="G2211" s="902" t="s">
        <v>524</v>
      </c>
      <c r="I2211" s="515" t="s">
        <v>2734</v>
      </c>
    </row>
    <row r="2212" spans="1:9" x14ac:dyDescent="0.2">
      <c r="A2212" s="86" t="s">
        <v>6388</v>
      </c>
      <c r="B2212" s="763" t="s">
        <v>454</v>
      </c>
      <c r="C2212" s="86" t="s">
        <v>186</v>
      </c>
      <c r="D2212" s="86" t="s">
        <v>559</v>
      </c>
      <c r="E2212" s="86" t="s">
        <v>494</v>
      </c>
      <c r="F2212" s="282" t="s">
        <v>188</v>
      </c>
      <c r="G2212" s="902" t="s">
        <v>524</v>
      </c>
      <c r="I2212" s="515" t="s">
        <v>2735</v>
      </c>
    </row>
    <row r="2213" spans="1:9" x14ac:dyDescent="0.2">
      <c r="A2213" s="86" t="s">
        <v>6388</v>
      </c>
      <c r="B2213" s="763" t="s">
        <v>454</v>
      </c>
      <c r="C2213" s="86" t="s">
        <v>186</v>
      </c>
      <c r="D2213" s="86" t="s">
        <v>560</v>
      </c>
      <c r="E2213" s="86" t="s">
        <v>494</v>
      </c>
      <c r="F2213" s="282" t="s">
        <v>188</v>
      </c>
      <c r="G2213" s="902" t="s">
        <v>524</v>
      </c>
      <c r="I2213" s="515" t="s">
        <v>2736</v>
      </c>
    </row>
    <row r="2214" spans="1:9" x14ac:dyDescent="0.2">
      <c r="A2214" s="86" t="s">
        <v>6388</v>
      </c>
      <c r="B2214" s="763" t="s">
        <v>454</v>
      </c>
      <c r="C2214" s="86" t="s">
        <v>186</v>
      </c>
      <c r="D2214" s="86" t="s">
        <v>561</v>
      </c>
      <c r="E2214" s="86" t="s">
        <v>494</v>
      </c>
      <c r="F2214" s="282" t="s">
        <v>188</v>
      </c>
      <c r="G2214" s="902" t="s">
        <v>524</v>
      </c>
      <c r="I2214" s="515" t="s">
        <v>2737</v>
      </c>
    </row>
    <row r="2215" spans="1:9" x14ac:dyDescent="0.2">
      <c r="A2215" s="86" t="s">
        <v>6388</v>
      </c>
      <c r="B2215" s="763" t="s">
        <v>454</v>
      </c>
      <c r="C2215" s="86" t="s">
        <v>186</v>
      </c>
      <c r="D2215" s="86" t="s">
        <v>562</v>
      </c>
      <c r="E2215" s="86" t="s">
        <v>494</v>
      </c>
      <c r="F2215" s="282" t="s">
        <v>188</v>
      </c>
      <c r="G2215" s="902" t="s">
        <v>524</v>
      </c>
      <c r="I2215" s="515" t="s">
        <v>2738</v>
      </c>
    </row>
    <row r="2216" spans="1:9" x14ac:dyDescent="0.2">
      <c r="A2216" s="86" t="s">
        <v>6388</v>
      </c>
      <c r="B2216" s="763" t="s">
        <v>454</v>
      </c>
      <c r="C2216" s="86" t="s">
        <v>186</v>
      </c>
      <c r="D2216" s="86" t="s">
        <v>563</v>
      </c>
      <c r="E2216" s="86" t="s">
        <v>494</v>
      </c>
      <c r="F2216" s="282" t="s">
        <v>188</v>
      </c>
      <c r="G2216" s="902" t="s">
        <v>524</v>
      </c>
      <c r="I2216" s="515" t="s">
        <v>2739</v>
      </c>
    </row>
    <row r="2217" spans="1:9" x14ac:dyDescent="0.2">
      <c r="A2217" s="86" t="s">
        <v>6388</v>
      </c>
      <c r="B2217" s="763" t="s">
        <v>454</v>
      </c>
      <c r="C2217" s="86" t="s">
        <v>186</v>
      </c>
      <c r="D2217" s="86" t="s">
        <v>564</v>
      </c>
      <c r="E2217" s="86" t="s">
        <v>494</v>
      </c>
      <c r="F2217" s="282" t="s">
        <v>188</v>
      </c>
      <c r="G2217" s="902" t="s">
        <v>524</v>
      </c>
      <c r="I2217" s="515" t="s">
        <v>2740</v>
      </c>
    </row>
    <row r="2218" spans="1:9" x14ac:dyDescent="0.2">
      <c r="A2218" s="86" t="s">
        <v>6388</v>
      </c>
      <c r="B2218" s="763" t="s">
        <v>454</v>
      </c>
      <c r="C2218" s="86" t="s">
        <v>186</v>
      </c>
      <c r="D2218" s="86" t="s">
        <v>565</v>
      </c>
      <c r="E2218" s="86" t="s">
        <v>494</v>
      </c>
      <c r="F2218" s="282" t="s">
        <v>188</v>
      </c>
      <c r="G2218" s="902" t="s">
        <v>524</v>
      </c>
      <c r="I2218" s="515" t="s">
        <v>2741</v>
      </c>
    </row>
    <row r="2219" spans="1:9" x14ac:dyDescent="0.2">
      <c r="A2219" s="86" t="s">
        <v>6388</v>
      </c>
      <c r="B2219" s="543" t="s">
        <v>454</v>
      </c>
      <c r="C2219" s="547" t="s">
        <v>186</v>
      </c>
      <c r="D2219" s="547" t="s">
        <v>566</v>
      </c>
      <c r="E2219" s="547" t="s">
        <v>494</v>
      </c>
      <c r="F2219" s="538" t="s">
        <v>188</v>
      </c>
      <c r="G2219" s="309" t="s">
        <v>524</v>
      </c>
      <c r="I2219" s="515" t="s">
        <v>2742</v>
      </c>
    </row>
    <row r="2220" spans="1:9" x14ac:dyDescent="0.2">
      <c r="A2220" s="86" t="s">
        <v>6388</v>
      </c>
      <c r="B2220" s="763" t="s">
        <v>454</v>
      </c>
      <c r="C2220" s="86" t="s">
        <v>186</v>
      </c>
      <c r="D2220" s="86" t="s">
        <v>185</v>
      </c>
      <c r="E2220" s="86" t="s">
        <v>495</v>
      </c>
      <c r="F2220" s="282" t="s">
        <v>189</v>
      </c>
      <c r="G2220" s="902" t="s">
        <v>524</v>
      </c>
      <c r="I2220" s="515" t="s">
        <v>2743</v>
      </c>
    </row>
    <row r="2221" spans="1:9" x14ac:dyDescent="0.2">
      <c r="A2221" s="86" t="s">
        <v>6388</v>
      </c>
      <c r="B2221" s="763" t="s">
        <v>454</v>
      </c>
      <c r="C2221" s="86" t="s">
        <v>186</v>
      </c>
      <c r="D2221" s="86" t="s">
        <v>527</v>
      </c>
      <c r="E2221" s="86" t="s">
        <v>495</v>
      </c>
      <c r="F2221" s="282" t="s">
        <v>189</v>
      </c>
      <c r="G2221" s="902" t="s">
        <v>524</v>
      </c>
      <c r="I2221" s="515" t="s">
        <v>2744</v>
      </c>
    </row>
    <row r="2222" spans="1:9" x14ac:dyDescent="0.2">
      <c r="A2222" s="86" t="s">
        <v>6388</v>
      </c>
      <c r="B2222" s="763" t="s">
        <v>454</v>
      </c>
      <c r="C2222" s="86" t="s">
        <v>186</v>
      </c>
      <c r="D2222" s="86" t="s">
        <v>528</v>
      </c>
      <c r="E2222" s="86" t="s">
        <v>495</v>
      </c>
      <c r="F2222" s="282" t="s">
        <v>189</v>
      </c>
      <c r="G2222" s="902" t="s">
        <v>524</v>
      </c>
      <c r="I2222" s="515" t="s">
        <v>2745</v>
      </c>
    </row>
    <row r="2223" spans="1:9" x14ac:dyDescent="0.2">
      <c r="A2223" s="86" t="s">
        <v>6388</v>
      </c>
      <c r="B2223" s="763" t="s">
        <v>454</v>
      </c>
      <c r="C2223" s="86" t="s">
        <v>186</v>
      </c>
      <c r="D2223" s="86" t="s">
        <v>529</v>
      </c>
      <c r="E2223" s="86" t="s">
        <v>495</v>
      </c>
      <c r="F2223" s="282" t="s">
        <v>189</v>
      </c>
      <c r="G2223" s="902" t="s">
        <v>524</v>
      </c>
      <c r="I2223" s="515" t="s">
        <v>2746</v>
      </c>
    </row>
    <row r="2224" spans="1:9" x14ac:dyDescent="0.2">
      <c r="A2224" s="86" t="s">
        <v>6388</v>
      </c>
      <c r="B2224" s="763" t="s">
        <v>454</v>
      </c>
      <c r="C2224" s="86" t="s">
        <v>186</v>
      </c>
      <c r="D2224" s="86" t="s">
        <v>530</v>
      </c>
      <c r="E2224" s="86" t="s">
        <v>495</v>
      </c>
      <c r="F2224" s="282" t="s">
        <v>189</v>
      </c>
      <c r="G2224" s="902" t="s">
        <v>524</v>
      </c>
      <c r="I2224" s="515" t="s">
        <v>2747</v>
      </c>
    </row>
    <row r="2225" spans="1:9" x14ac:dyDescent="0.2">
      <c r="A2225" s="86" t="s">
        <v>6388</v>
      </c>
      <c r="B2225" s="763" t="s">
        <v>454</v>
      </c>
      <c r="C2225" s="86" t="s">
        <v>186</v>
      </c>
      <c r="D2225" s="86" t="s">
        <v>531</v>
      </c>
      <c r="E2225" s="86" t="s">
        <v>495</v>
      </c>
      <c r="F2225" s="282" t="s">
        <v>189</v>
      </c>
      <c r="G2225" s="902" t="s">
        <v>524</v>
      </c>
      <c r="I2225" s="515" t="s">
        <v>2748</v>
      </c>
    </row>
    <row r="2226" spans="1:9" x14ac:dyDescent="0.2">
      <c r="A2226" s="86" t="s">
        <v>6388</v>
      </c>
      <c r="B2226" s="763" t="s">
        <v>454</v>
      </c>
      <c r="C2226" s="86" t="s">
        <v>186</v>
      </c>
      <c r="D2226" s="86" t="s">
        <v>532</v>
      </c>
      <c r="E2226" s="86" t="s">
        <v>495</v>
      </c>
      <c r="F2226" s="282" t="s">
        <v>189</v>
      </c>
      <c r="G2226" s="902" t="s">
        <v>524</v>
      </c>
      <c r="I2226" s="515" t="s">
        <v>2749</v>
      </c>
    </row>
    <row r="2227" spans="1:9" x14ac:dyDescent="0.2">
      <c r="A2227" s="86" t="s">
        <v>6388</v>
      </c>
      <c r="B2227" s="763" t="s">
        <v>454</v>
      </c>
      <c r="C2227" s="86" t="s">
        <v>186</v>
      </c>
      <c r="D2227" s="86" t="s">
        <v>533</v>
      </c>
      <c r="E2227" s="86" t="s">
        <v>495</v>
      </c>
      <c r="F2227" s="282" t="s">
        <v>189</v>
      </c>
      <c r="G2227" s="902" t="s">
        <v>524</v>
      </c>
      <c r="I2227" s="515" t="s">
        <v>2750</v>
      </c>
    </row>
    <row r="2228" spans="1:9" x14ac:dyDescent="0.2">
      <c r="A2228" s="86" t="s">
        <v>6388</v>
      </c>
      <c r="B2228" s="763" t="s">
        <v>454</v>
      </c>
      <c r="C2228" s="86" t="s">
        <v>186</v>
      </c>
      <c r="D2228" s="86" t="s">
        <v>534</v>
      </c>
      <c r="E2228" s="86" t="s">
        <v>495</v>
      </c>
      <c r="F2228" s="282" t="s">
        <v>189</v>
      </c>
      <c r="G2228" s="902" t="s">
        <v>524</v>
      </c>
      <c r="I2228" s="515" t="s">
        <v>2751</v>
      </c>
    </row>
    <row r="2229" spans="1:9" x14ac:dyDescent="0.2">
      <c r="A2229" s="86" t="s">
        <v>6388</v>
      </c>
      <c r="B2229" s="763" t="s">
        <v>454</v>
      </c>
      <c r="C2229" s="86" t="s">
        <v>186</v>
      </c>
      <c r="D2229" s="86" t="s">
        <v>535</v>
      </c>
      <c r="E2229" s="86" t="s">
        <v>495</v>
      </c>
      <c r="F2229" s="282" t="s">
        <v>189</v>
      </c>
      <c r="G2229" s="902" t="s">
        <v>524</v>
      </c>
      <c r="I2229" s="515" t="s">
        <v>2752</v>
      </c>
    </row>
    <row r="2230" spans="1:9" x14ac:dyDescent="0.2">
      <c r="A2230" s="86" t="s">
        <v>6388</v>
      </c>
      <c r="B2230" s="763" t="s">
        <v>454</v>
      </c>
      <c r="C2230" s="86" t="s">
        <v>186</v>
      </c>
      <c r="D2230" s="86" t="s">
        <v>536</v>
      </c>
      <c r="E2230" s="86" t="s">
        <v>495</v>
      </c>
      <c r="F2230" s="282" t="s">
        <v>189</v>
      </c>
      <c r="G2230" s="902" t="s">
        <v>524</v>
      </c>
      <c r="I2230" s="515" t="s">
        <v>2753</v>
      </c>
    </row>
    <row r="2231" spans="1:9" x14ac:dyDescent="0.2">
      <c r="A2231" s="86" t="s">
        <v>6388</v>
      </c>
      <c r="B2231" s="763" t="s">
        <v>454</v>
      </c>
      <c r="C2231" s="86" t="s">
        <v>186</v>
      </c>
      <c r="D2231" s="86" t="s">
        <v>537</v>
      </c>
      <c r="E2231" s="86" t="s">
        <v>495</v>
      </c>
      <c r="F2231" s="282" t="s">
        <v>189</v>
      </c>
      <c r="G2231" s="902" t="s">
        <v>524</v>
      </c>
      <c r="I2231" s="515" t="s">
        <v>2754</v>
      </c>
    </row>
    <row r="2232" spans="1:9" x14ac:dyDescent="0.2">
      <c r="A2232" s="86" t="s">
        <v>6388</v>
      </c>
      <c r="B2232" s="763" t="s">
        <v>454</v>
      </c>
      <c r="C2232" s="86" t="s">
        <v>186</v>
      </c>
      <c r="D2232" s="86" t="s">
        <v>538</v>
      </c>
      <c r="E2232" s="86" t="s">
        <v>495</v>
      </c>
      <c r="F2232" s="282" t="s">
        <v>189</v>
      </c>
      <c r="G2232" s="902" t="s">
        <v>524</v>
      </c>
      <c r="I2232" s="515" t="s">
        <v>2755</v>
      </c>
    </row>
    <row r="2233" spans="1:9" x14ac:dyDescent="0.2">
      <c r="A2233" s="86" t="s">
        <v>6388</v>
      </c>
      <c r="B2233" s="763" t="s">
        <v>454</v>
      </c>
      <c r="C2233" s="86" t="s">
        <v>186</v>
      </c>
      <c r="D2233" s="86" t="s">
        <v>539</v>
      </c>
      <c r="E2233" s="86" t="s">
        <v>495</v>
      </c>
      <c r="F2233" s="282" t="s">
        <v>189</v>
      </c>
      <c r="G2233" s="902" t="s">
        <v>524</v>
      </c>
      <c r="I2233" s="515" t="s">
        <v>2756</v>
      </c>
    </row>
    <row r="2234" spans="1:9" x14ac:dyDescent="0.2">
      <c r="A2234" s="86" t="s">
        <v>6388</v>
      </c>
      <c r="B2234" s="763" t="s">
        <v>454</v>
      </c>
      <c r="C2234" s="86" t="s">
        <v>186</v>
      </c>
      <c r="D2234" s="86" t="s">
        <v>540</v>
      </c>
      <c r="E2234" s="86" t="s">
        <v>495</v>
      </c>
      <c r="F2234" s="282" t="s">
        <v>189</v>
      </c>
      <c r="G2234" s="902" t="s">
        <v>524</v>
      </c>
      <c r="I2234" s="515" t="s">
        <v>2757</v>
      </c>
    </row>
    <row r="2235" spans="1:9" x14ac:dyDescent="0.2">
      <c r="A2235" s="86" t="s">
        <v>6388</v>
      </c>
      <c r="B2235" s="763" t="s">
        <v>454</v>
      </c>
      <c r="C2235" s="86" t="s">
        <v>186</v>
      </c>
      <c r="D2235" s="86" t="s">
        <v>541</v>
      </c>
      <c r="E2235" s="86" t="s">
        <v>495</v>
      </c>
      <c r="F2235" s="282" t="s">
        <v>189</v>
      </c>
      <c r="G2235" s="902" t="s">
        <v>524</v>
      </c>
      <c r="I2235" s="515" t="s">
        <v>2758</v>
      </c>
    </row>
    <row r="2236" spans="1:9" x14ac:dyDescent="0.2">
      <c r="A2236" s="86" t="s">
        <v>6388</v>
      </c>
      <c r="B2236" s="763" t="s">
        <v>454</v>
      </c>
      <c r="C2236" s="86" t="s">
        <v>186</v>
      </c>
      <c r="D2236" s="86" t="s">
        <v>542</v>
      </c>
      <c r="E2236" s="86" t="s">
        <v>495</v>
      </c>
      <c r="F2236" s="282" t="s">
        <v>189</v>
      </c>
      <c r="G2236" s="902" t="s">
        <v>524</v>
      </c>
      <c r="I2236" s="515" t="s">
        <v>2759</v>
      </c>
    </row>
    <row r="2237" spans="1:9" x14ac:dyDescent="0.2">
      <c r="A2237" s="86" t="s">
        <v>6388</v>
      </c>
      <c r="B2237" s="763" t="s">
        <v>454</v>
      </c>
      <c r="C2237" s="86" t="s">
        <v>186</v>
      </c>
      <c r="D2237" s="86" t="s">
        <v>543</v>
      </c>
      <c r="E2237" s="86" t="s">
        <v>495</v>
      </c>
      <c r="F2237" s="282" t="s">
        <v>189</v>
      </c>
      <c r="G2237" s="902" t="s">
        <v>524</v>
      </c>
      <c r="I2237" s="515" t="s">
        <v>2760</v>
      </c>
    </row>
    <row r="2238" spans="1:9" x14ac:dyDescent="0.2">
      <c r="A2238" s="86" t="s">
        <v>6388</v>
      </c>
      <c r="B2238" s="763" t="s">
        <v>454</v>
      </c>
      <c r="C2238" s="86" t="s">
        <v>186</v>
      </c>
      <c r="D2238" s="86" t="s">
        <v>544</v>
      </c>
      <c r="E2238" s="86" t="s">
        <v>495</v>
      </c>
      <c r="F2238" s="282" t="s">
        <v>189</v>
      </c>
      <c r="G2238" s="902" t="s">
        <v>524</v>
      </c>
      <c r="I2238" s="515" t="s">
        <v>2761</v>
      </c>
    </row>
    <row r="2239" spans="1:9" x14ac:dyDescent="0.2">
      <c r="A2239" s="86" t="s">
        <v>6388</v>
      </c>
      <c r="B2239" s="763" t="s">
        <v>454</v>
      </c>
      <c r="C2239" s="86" t="s">
        <v>186</v>
      </c>
      <c r="D2239" s="86" t="s">
        <v>545</v>
      </c>
      <c r="E2239" s="86" t="s">
        <v>495</v>
      </c>
      <c r="F2239" s="282" t="s">
        <v>189</v>
      </c>
      <c r="G2239" s="902" t="s">
        <v>524</v>
      </c>
      <c r="I2239" s="515" t="s">
        <v>2762</v>
      </c>
    </row>
    <row r="2240" spans="1:9" x14ac:dyDescent="0.2">
      <c r="A2240" s="86" t="s">
        <v>6388</v>
      </c>
      <c r="B2240" s="763" t="s">
        <v>454</v>
      </c>
      <c r="C2240" s="86" t="s">
        <v>186</v>
      </c>
      <c r="D2240" s="86" t="s">
        <v>546</v>
      </c>
      <c r="E2240" s="86" t="s">
        <v>495</v>
      </c>
      <c r="F2240" s="282" t="s">
        <v>189</v>
      </c>
      <c r="G2240" s="902" t="s">
        <v>524</v>
      </c>
      <c r="I2240" s="515" t="s">
        <v>2763</v>
      </c>
    </row>
    <row r="2241" spans="1:9" x14ac:dyDescent="0.2">
      <c r="A2241" s="86" t="s">
        <v>6388</v>
      </c>
      <c r="B2241" s="763" t="s">
        <v>454</v>
      </c>
      <c r="C2241" s="86" t="s">
        <v>186</v>
      </c>
      <c r="D2241" s="86" t="s">
        <v>547</v>
      </c>
      <c r="E2241" s="86" t="s">
        <v>495</v>
      </c>
      <c r="F2241" s="282" t="s">
        <v>189</v>
      </c>
      <c r="G2241" s="902" t="s">
        <v>524</v>
      </c>
      <c r="I2241" s="515" t="s">
        <v>2764</v>
      </c>
    </row>
    <row r="2242" spans="1:9" x14ac:dyDescent="0.2">
      <c r="A2242" s="86" t="s">
        <v>6388</v>
      </c>
      <c r="B2242" s="763" t="s">
        <v>454</v>
      </c>
      <c r="C2242" s="86" t="s">
        <v>186</v>
      </c>
      <c r="D2242" s="86" t="s">
        <v>548</v>
      </c>
      <c r="E2242" s="86" t="s">
        <v>495</v>
      </c>
      <c r="F2242" s="282" t="s">
        <v>189</v>
      </c>
      <c r="G2242" s="902" t="s">
        <v>524</v>
      </c>
      <c r="I2242" s="515" t="s">
        <v>2765</v>
      </c>
    </row>
    <row r="2243" spans="1:9" x14ac:dyDescent="0.2">
      <c r="A2243" s="86" t="s">
        <v>6388</v>
      </c>
      <c r="B2243" s="763" t="s">
        <v>454</v>
      </c>
      <c r="C2243" s="86" t="s">
        <v>186</v>
      </c>
      <c r="D2243" s="86" t="s">
        <v>549</v>
      </c>
      <c r="E2243" s="86" t="s">
        <v>495</v>
      </c>
      <c r="F2243" s="282" t="s">
        <v>189</v>
      </c>
      <c r="G2243" s="902" t="s">
        <v>524</v>
      </c>
      <c r="I2243" s="515" t="s">
        <v>2766</v>
      </c>
    </row>
    <row r="2244" spans="1:9" x14ac:dyDescent="0.2">
      <c r="A2244" s="86" t="s">
        <v>6388</v>
      </c>
      <c r="B2244" s="763" t="s">
        <v>454</v>
      </c>
      <c r="C2244" s="86" t="s">
        <v>186</v>
      </c>
      <c r="D2244" s="86" t="s">
        <v>550</v>
      </c>
      <c r="E2244" s="86" t="s">
        <v>495</v>
      </c>
      <c r="F2244" s="282" t="s">
        <v>189</v>
      </c>
      <c r="G2244" s="902" t="s">
        <v>524</v>
      </c>
      <c r="I2244" s="515" t="s">
        <v>2767</v>
      </c>
    </row>
    <row r="2245" spans="1:9" x14ac:dyDescent="0.2">
      <c r="A2245" s="86" t="s">
        <v>6388</v>
      </c>
      <c r="B2245" s="763" t="s">
        <v>454</v>
      </c>
      <c r="C2245" s="86" t="s">
        <v>186</v>
      </c>
      <c r="D2245" s="86" t="s">
        <v>551</v>
      </c>
      <c r="E2245" s="86" t="s">
        <v>495</v>
      </c>
      <c r="F2245" s="282" t="s">
        <v>189</v>
      </c>
      <c r="G2245" s="902" t="s">
        <v>524</v>
      </c>
      <c r="I2245" s="515" t="s">
        <v>2768</v>
      </c>
    </row>
    <row r="2246" spans="1:9" x14ac:dyDescent="0.2">
      <c r="A2246" s="86" t="s">
        <v>6388</v>
      </c>
      <c r="B2246" s="763" t="s">
        <v>454</v>
      </c>
      <c r="C2246" s="86" t="s">
        <v>186</v>
      </c>
      <c r="D2246" s="86" t="s">
        <v>552</v>
      </c>
      <c r="E2246" s="86" t="s">
        <v>495</v>
      </c>
      <c r="F2246" s="282" t="s">
        <v>189</v>
      </c>
      <c r="G2246" s="902" t="s">
        <v>524</v>
      </c>
      <c r="I2246" s="515" t="s">
        <v>2769</v>
      </c>
    </row>
    <row r="2247" spans="1:9" x14ac:dyDescent="0.2">
      <c r="A2247" s="86" t="s">
        <v>6388</v>
      </c>
      <c r="B2247" s="763" t="s">
        <v>454</v>
      </c>
      <c r="C2247" s="86" t="s">
        <v>186</v>
      </c>
      <c r="D2247" s="86" t="s">
        <v>553</v>
      </c>
      <c r="E2247" s="86" t="s">
        <v>495</v>
      </c>
      <c r="F2247" s="282" t="s">
        <v>189</v>
      </c>
      <c r="G2247" s="902" t="s">
        <v>524</v>
      </c>
      <c r="I2247" s="515" t="s">
        <v>2770</v>
      </c>
    </row>
    <row r="2248" spans="1:9" x14ac:dyDescent="0.2">
      <c r="A2248" s="86" t="s">
        <v>6388</v>
      </c>
      <c r="B2248" s="763" t="s">
        <v>454</v>
      </c>
      <c r="C2248" s="86" t="s">
        <v>186</v>
      </c>
      <c r="D2248" s="86" t="s">
        <v>554</v>
      </c>
      <c r="E2248" s="86" t="s">
        <v>495</v>
      </c>
      <c r="F2248" s="282" t="s">
        <v>189</v>
      </c>
      <c r="G2248" s="902" t="s">
        <v>524</v>
      </c>
      <c r="I2248" s="515" t="s">
        <v>2771</v>
      </c>
    </row>
    <row r="2249" spans="1:9" x14ac:dyDescent="0.2">
      <c r="A2249" s="86" t="s">
        <v>6388</v>
      </c>
      <c r="B2249" s="763" t="s">
        <v>454</v>
      </c>
      <c r="C2249" s="86" t="s">
        <v>186</v>
      </c>
      <c r="D2249" s="86" t="s">
        <v>555</v>
      </c>
      <c r="E2249" s="86" t="s">
        <v>495</v>
      </c>
      <c r="F2249" s="282" t="s">
        <v>189</v>
      </c>
      <c r="G2249" s="902" t="s">
        <v>524</v>
      </c>
      <c r="I2249" s="515" t="s">
        <v>2772</v>
      </c>
    </row>
    <row r="2250" spans="1:9" x14ac:dyDescent="0.2">
      <c r="A2250" s="86" t="s">
        <v>6388</v>
      </c>
      <c r="B2250" s="763" t="s">
        <v>454</v>
      </c>
      <c r="C2250" s="86" t="s">
        <v>186</v>
      </c>
      <c r="D2250" s="86" t="s">
        <v>556</v>
      </c>
      <c r="E2250" s="86" t="s">
        <v>495</v>
      </c>
      <c r="F2250" s="282" t="s">
        <v>189</v>
      </c>
      <c r="G2250" s="902" t="s">
        <v>524</v>
      </c>
      <c r="I2250" s="515" t="s">
        <v>2773</v>
      </c>
    </row>
    <row r="2251" spans="1:9" x14ac:dyDescent="0.2">
      <c r="A2251" s="86" t="s">
        <v>6388</v>
      </c>
      <c r="B2251" s="763" t="s">
        <v>454</v>
      </c>
      <c r="C2251" s="86" t="s">
        <v>186</v>
      </c>
      <c r="D2251" s="86" t="s">
        <v>557</v>
      </c>
      <c r="E2251" s="86" t="s">
        <v>495</v>
      </c>
      <c r="F2251" s="282" t="s">
        <v>189</v>
      </c>
      <c r="G2251" s="902" t="s">
        <v>524</v>
      </c>
      <c r="I2251" s="515" t="s">
        <v>2774</v>
      </c>
    </row>
    <row r="2252" spans="1:9" x14ac:dyDescent="0.2">
      <c r="A2252" s="86" t="s">
        <v>6388</v>
      </c>
      <c r="B2252" s="763" t="s">
        <v>454</v>
      </c>
      <c r="C2252" s="86" t="s">
        <v>186</v>
      </c>
      <c r="D2252" s="86" t="s">
        <v>558</v>
      </c>
      <c r="E2252" s="86" t="s">
        <v>495</v>
      </c>
      <c r="F2252" s="282" t="s">
        <v>189</v>
      </c>
      <c r="G2252" s="902" t="s">
        <v>524</v>
      </c>
      <c r="I2252" s="515" t="s">
        <v>2775</v>
      </c>
    </row>
    <row r="2253" spans="1:9" x14ac:dyDescent="0.2">
      <c r="A2253" s="86" t="s">
        <v>6388</v>
      </c>
      <c r="B2253" s="763" t="s">
        <v>454</v>
      </c>
      <c r="C2253" s="86" t="s">
        <v>186</v>
      </c>
      <c r="D2253" s="86" t="s">
        <v>559</v>
      </c>
      <c r="E2253" s="86" t="s">
        <v>495</v>
      </c>
      <c r="F2253" s="282" t="s">
        <v>189</v>
      </c>
      <c r="G2253" s="902" t="s">
        <v>524</v>
      </c>
      <c r="I2253" s="515" t="s">
        <v>2776</v>
      </c>
    </row>
    <row r="2254" spans="1:9" x14ac:dyDescent="0.2">
      <c r="A2254" s="86" t="s">
        <v>6388</v>
      </c>
      <c r="B2254" s="763" t="s">
        <v>454</v>
      </c>
      <c r="C2254" s="86" t="s">
        <v>186</v>
      </c>
      <c r="D2254" s="86" t="s">
        <v>560</v>
      </c>
      <c r="E2254" s="86" t="s">
        <v>495</v>
      </c>
      <c r="F2254" s="282" t="s">
        <v>189</v>
      </c>
      <c r="G2254" s="902" t="s">
        <v>524</v>
      </c>
      <c r="I2254" s="515" t="s">
        <v>2777</v>
      </c>
    </row>
    <row r="2255" spans="1:9" x14ac:dyDescent="0.2">
      <c r="A2255" s="86" t="s">
        <v>6388</v>
      </c>
      <c r="B2255" s="763" t="s">
        <v>454</v>
      </c>
      <c r="C2255" s="86" t="s">
        <v>186</v>
      </c>
      <c r="D2255" s="86" t="s">
        <v>561</v>
      </c>
      <c r="E2255" s="86" t="s">
        <v>495</v>
      </c>
      <c r="F2255" s="282" t="s">
        <v>189</v>
      </c>
      <c r="G2255" s="902" t="s">
        <v>524</v>
      </c>
      <c r="I2255" s="515" t="s">
        <v>2778</v>
      </c>
    </row>
    <row r="2256" spans="1:9" x14ac:dyDescent="0.2">
      <c r="A2256" s="86" t="s">
        <v>6388</v>
      </c>
      <c r="B2256" s="763" t="s">
        <v>454</v>
      </c>
      <c r="C2256" s="86" t="s">
        <v>186</v>
      </c>
      <c r="D2256" s="86" t="s">
        <v>562</v>
      </c>
      <c r="E2256" s="86" t="s">
        <v>495</v>
      </c>
      <c r="F2256" s="282" t="s">
        <v>189</v>
      </c>
      <c r="G2256" s="902" t="s">
        <v>524</v>
      </c>
      <c r="I2256" s="515" t="s">
        <v>2779</v>
      </c>
    </row>
    <row r="2257" spans="1:9" x14ac:dyDescent="0.2">
      <c r="A2257" s="86" t="s">
        <v>6388</v>
      </c>
      <c r="B2257" s="763" t="s">
        <v>454</v>
      </c>
      <c r="C2257" s="86" t="s">
        <v>186</v>
      </c>
      <c r="D2257" s="86" t="s">
        <v>563</v>
      </c>
      <c r="E2257" s="86" t="s">
        <v>495</v>
      </c>
      <c r="F2257" s="282" t="s">
        <v>189</v>
      </c>
      <c r="G2257" s="902" t="s">
        <v>524</v>
      </c>
      <c r="I2257" s="515" t="s">
        <v>2780</v>
      </c>
    </row>
    <row r="2258" spans="1:9" x14ac:dyDescent="0.2">
      <c r="A2258" s="86" t="s">
        <v>6388</v>
      </c>
      <c r="B2258" s="763" t="s">
        <v>454</v>
      </c>
      <c r="C2258" s="86" t="s">
        <v>186</v>
      </c>
      <c r="D2258" s="86" t="s">
        <v>564</v>
      </c>
      <c r="E2258" s="86" t="s">
        <v>495</v>
      </c>
      <c r="F2258" s="282" t="s">
        <v>189</v>
      </c>
      <c r="G2258" s="902" t="s">
        <v>524</v>
      </c>
      <c r="I2258" s="515" t="s">
        <v>2781</v>
      </c>
    </row>
    <row r="2259" spans="1:9" x14ac:dyDescent="0.2">
      <c r="A2259" s="86" t="s">
        <v>6388</v>
      </c>
      <c r="B2259" s="763" t="s">
        <v>454</v>
      </c>
      <c r="C2259" s="86" t="s">
        <v>186</v>
      </c>
      <c r="D2259" s="86" t="s">
        <v>565</v>
      </c>
      <c r="E2259" s="86" t="s">
        <v>495</v>
      </c>
      <c r="F2259" s="282" t="s">
        <v>189</v>
      </c>
      <c r="G2259" s="902" t="s">
        <v>524</v>
      </c>
      <c r="I2259" s="515" t="s">
        <v>2782</v>
      </c>
    </row>
    <row r="2260" spans="1:9" x14ac:dyDescent="0.2">
      <c r="A2260" s="86" t="s">
        <v>6388</v>
      </c>
      <c r="B2260" s="763" t="s">
        <v>454</v>
      </c>
      <c r="C2260" s="86" t="s">
        <v>186</v>
      </c>
      <c r="D2260" s="86" t="s">
        <v>566</v>
      </c>
      <c r="E2260" s="86" t="s">
        <v>495</v>
      </c>
      <c r="F2260" s="282" t="s">
        <v>189</v>
      </c>
      <c r="G2260" s="767" t="s">
        <v>524</v>
      </c>
      <c r="I2260" s="515" t="s">
        <v>2783</v>
      </c>
    </row>
    <row r="2261" spans="1:9" x14ac:dyDescent="0.2">
      <c r="A2261" s="86" t="s">
        <v>6388</v>
      </c>
      <c r="B2261" s="533" t="s">
        <v>454</v>
      </c>
      <c r="C2261" s="119" t="s">
        <v>186</v>
      </c>
      <c r="D2261" s="119" t="s">
        <v>185</v>
      </c>
      <c r="E2261" s="119" t="s">
        <v>495</v>
      </c>
      <c r="F2261" s="545" t="s">
        <v>197</v>
      </c>
      <c r="G2261" s="322" t="s">
        <v>524</v>
      </c>
      <c r="I2261" s="515" t="s">
        <v>2784</v>
      </c>
    </row>
    <row r="2262" spans="1:9" x14ac:dyDescent="0.2">
      <c r="A2262" s="86" t="s">
        <v>6388</v>
      </c>
      <c r="B2262" s="541" t="s">
        <v>454</v>
      </c>
      <c r="C2262" s="546" t="s">
        <v>186</v>
      </c>
      <c r="D2262" s="546" t="s">
        <v>185</v>
      </c>
      <c r="E2262" s="546" t="s">
        <v>495</v>
      </c>
      <c r="F2262" s="542" t="s">
        <v>188</v>
      </c>
      <c r="G2262" s="832" t="s">
        <v>524</v>
      </c>
      <c r="I2262" s="515" t="s">
        <v>2785</v>
      </c>
    </row>
    <row r="2263" spans="1:9" x14ac:dyDescent="0.2">
      <c r="A2263" s="86" t="s">
        <v>6388</v>
      </c>
      <c r="B2263" s="763" t="s">
        <v>454</v>
      </c>
      <c r="C2263" s="86" t="s">
        <v>186</v>
      </c>
      <c r="D2263" s="86" t="s">
        <v>527</v>
      </c>
      <c r="E2263" s="86" t="s">
        <v>495</v>
      </c>
      <c r="F2263" s="282" t="s">
        <v>188</v>
      </c>
      <c r="G2263" s="902" t="s">
        <v>524</v>
      </c>
      <c r="I2263" s="515" t="s">
        <v>2786</v>
      </c>
    </row>
    <row r="2264" spans="1:9" x14ac:dyDescent="0.2">
      <c r="A2264" s="86" t="s">
        <v>6388</v>
      </c>
      <c r="B2264" s="763" t="s">
        <v>454</v>
      </c>
      <c r="C2264" s="86" t="s">
        <v>186</v>
      </c>
      <c r="D2264" s="86" t="s">
        <v>528</v>
      </c>
      <c r="E2264" s="86" t="s">
        <v>495</v>
      </c>
      <c r="F2264" s="282" t="s">
        <v>188</v>
      </c>
      <c r="G2264" s="902" t="s">
        <v>524</v>
      </c>
      <c r="I2264" s="515" t="s">
        <v>2787</v>
      </c>
    </row>
    <row r="2265" spans="1:9" x14ac:dyDescent="0.2">
      <c r="A2265" s="86" t="s">
        <v>6388</v>
      </c>
      <c r="B2265" s="763" t="s">
        <v>454</v>
      </c>
      <c r="C2265" s="86" t="s">
        <v>186</v>
      </c>
      <c r="D2265" s="86" t="s">
        <v>529</v>
      </c>
      <c r="E2265" s="86" t="s">
        <v>495</v>
      </c>
      <c r="F2265" s="282" t="s">
        <v>188</v>
      </c>
      <c r="G2265" s="902" t="s">
        <v>524</v>
      </c>
      <c r="I2265" s="515" t="s">
        <v>2788</v>
      </c>
    </row>
    <row r="2266" spans="1:9" x14ac:dyDescent="0.2">
      <c r="A2266" s="86" t="s">
        <v>6388</v>
      </c>
      <c r="B2266" s="763" t="s">
        <v>454</v>
      </c>
      <c r="C2266" s="86" t="s">
        <v>186</v>
      </c>
      <c r="D2266" s="86" t="s">
        <v>530</v>
      </c>
      <c r="E2266" s="86" t="s">
        <v>495</v>
      </c>
      <c r="F2266" s="282" t="s">
        <v>188</v>
      </c>
      <c r="G2266" s="902" t="s">
        <v>524</v>
      </c>
      <c r="I2266" s="515" t="s">
        <v>2789</v>
      </c>
    </row>
    <row r="2267" spans="1:9" x14ac:dyDescent="0.2">
      <c r="A2267" s="86" t="s">
        <v>6388</v>
      </c>
      <c r="B2267" s="763" t="s">
        <v>454</v>
      </c>
      <c r="C2267" s="86" t="s">
        <v>186</v>
      </c>
      <c r="D2267" s="86" t="s">
        <v>531</v>
      </c>
      <c r="E2267" s="86" t="s">
        <v>495</v>
      </c>
      <c r="F2267" s="282" t="s">
        <v>188</v>
      </c>
      <c r="G2267" s="902" t="s">
        <v>524</v>
      </c>
      <c r="I2267" s="515" t="s">
        <v>2790</v>
      </c>
    </row>
    <row r="2268" spans="1:9" x14ac:dyDescent="0.2">
      <c r="A2268" s="86" t="s">
        <v>6388</v>
      </c>
      <c r="B2268" s="763" t="s">
        <v>454</v>
      </c>
      <c r="C2268" s="86" t="s">
        <v>186</v>
      </c>
      <c r="D2268" s="86" t="s">
        <v>532</v>
      </c>
      <c r="E2268" s="86" t="s">
        <v>495</v>
      </c>
      <c r="F2268" s="282" t="s">
        <v>188</v>
      </c>
      <c r="G2268" s="902" t="s">
        <v>524</v>
      </c>
      <c r="I2268" s="515" t="s">
        <v>2791</v>
      </c>
    </row>
    <row r="2269" spans="1:9" x14ac:dyDescent="0.2">
      <c r="A2269" s="86" t="s">
        <v>6388</v>
      </c>
      <c r="B2269" s="763" t="s">
        <v>454</v>
      </c>
      <c r="C2269" s="86" t="s">
        <v>186</v>
      </c>
      <c r="D2269" s="86" t="s">
        <v>533</v>
      </c>
      <c r="E2269" s="86" t="s">
        <v>495</v>
      </c>
      <c r="F2269" s="282" t="s">
        <v>188</v>
      </c>
      <c r="G2269" s="902" t="s">
        <v>524</v>
      </c>
      <c r="I2269" s="515" t="s">
        <v>2792</v>
      </c>
    </row>
    <row r="2270" spans="1:9" x14ac:dyDescent="0.2">
      <c r="A2270" s="86" t="s">
        <v>6388</v>
      </c>
      <c r="B2270" s="763" t="s">
        <v>454</v>
      </c>
      <c r="C2270" s="86" t="s">
        <v>186</v>
      </c>
      <c r="D2270" s="86" t="s">
        <v>534</v>
      </c>
      <c r="E2270" s="86" t="s">
        <v>495</v>
      </c>
      <c r="F2270" s="282" t="s">
        <v>188</v>
      </c>
      <c r="G2270" s="902" t="s">
        <v>524</v>
      </c>
      <c r="I2270" s="515" t="s">
        <v>2793</v>
      </c>
    </row>
    <row r="2271" spans="1:9" x14ac:dyDescent="0.2">
      <c r="A2271" s="86" t="s">
        <v>6388</v>
      </c>
      <c r="B2271" s="763" t="s">
        <v>454</v>
      </c>
      <c r="C2271" s="86" t="s">
        <v>186</v>
      </c>
      <c r="D2271" s="86" t="s">
        <v>535</v>
      </c>
      <c r="E2271" s="86" t="s">
        <v>495</v>
      </c>
      <c r="F2271" s="282" t="s">
        <v>188</v>
      </c>
      <c r="G2271" s="902" t="s">
        <v>524</v>
      </c>
      <c r="I2271" s="515" t="s">
        <v>2794</v>
      </c>
    </row>
    <row r="2272" spans="1:9" x14ac:dyDescent="0.2">
      <c r="A2272" s="86" t="s">
        <v>6388</v>
      </c>
      <c r="B2272" s="763" t="s">
        <v>454</v>
      </c>
      <c r="C2272" s="86" t="s">
        <v>186</v>
      </c>
      <c r="D2272" s="86" t="s">
        <v>536</v>
      </c>
      <c r="E2272" s="86" t="s">
        <v>495</v>
      </c>
      <c r="F2272" s="282" t="s">
        <v>188</v>
      </c>
      <c r="G2272" s="902" t="s">
        <v>524</v>
      </c>
      <c r="I2272" s="515" t="s">
        <v>2795</v>
      </c>
    </row>
    <row r="2273" spans="1:9" x14ac:dyDescent="0.2">
      <c r="A2273" s="86" t="s">
        <v>6388</v>
      </c>
      <c r="B2273" s="763" t="s">
        <v>454</v>
      </c>
      <c r="C2273" s="86" t="s">
        <v>186</v>
      </c>
      <c r="D2273" s="86" t="s">
        <v>537</v>
      </c>
      <c r="E2273" s="86" t="s">
        <v>495</v>
      </c>
      <c r="F2273" s="282" t="s">
        <v>188</v>
      </c>
      <c r="G2273" s="902" t="s">
        <v>524</v>
      </c>
      <c r="I2273" s="515" t="s">
        <v>2796</v>
      </c>
    </row>
    <row r="2274" spans="1:9" x14ac:dyDescent="0.2">
      <c r="A2274" s="86" t="s">
        <v>6388</v>
      </c>
      <c r="B2274" s="763" t="s">
        <v>454</v>
      </c>
      <c r="C2274" s="86" t="s">
        <v>186</v>
      </c>
      <c r="D2274" s="86" t="s">
        <v>538</v>
      </c>
      <c r="E2274" s="86" t="s">
        <v>495</v>
      </c>
      <c r="F2274" s="282" t="s">
        <v>188</v>
      </c>
      <c r="G2274" s="902" t="s">
        <v>524</v>
      </c>
      <c r="I2274" s="515" t="s">
        <v>2797</v>
      </c>
    </row>
    <row r="2275" spans="1:9" x14ac:dyDescent="0.2">
      <c r="A2275" s="86" t="s">
        <v>6388</v>
      </c>
      <c r="B2275" s="763" t="s">
        <v>454</v>
      </c>
      <c r="C2275" s="86" t="s">
        <v>186</v>
      </c>
      <c r="D2275" s="86" t="s">
        <v>539</v>
      </c>
      <c r="E2275" s="86" t="s">
        <v>495</v>
      </c>
      <c r="F2275" s="282" t="s">
        <v>188</v>
      </c>
      <c r="G2275" s="902" t="s">
        <v>524</v>
      </c>
      <c r="I2275" s="515" t="s">
        <v>2798</v>
      </c>
    </row>
    <row r="2276" spans="1:9" x14ac:dyDescent="0.2">
      <c r="A2276" s="86" t="s">
        <v>6388</v>
      </c>
      <c r="B2276" s="763" t="s">
        <v>454</v>
      </c>
      <c r="C2276" s="86" t="s">
        <v>186</v>
      </c>
      <c r="D2276" s="86" t="s">
        <v>540</v>
      </c>
      <c r="E2276" s="86" t="s">
        <v>495</v>
      </c>
      <c r="F2276" s="282" t="s">
        <v>188</v>
      </c>
      <c r="G2276" s="902" t="s">
        <v>524</v>
      </c>
      <c r="I2276" s="515" t="s">
        <v>2799</v>
      </c>
    </row>
    <row r="2277" spans="1:9" x14ac:dyDescent="0.2">
      <c r="A2277" s="86" t="s">
        <v>6388</v>
      </c>
      <c r="B2277" s="763" t="s">
        <v>454</v>
      </c>
      <c r="C2277" s="86" t="s">
        <v>186</v>
      </c>
      <c r="D2277" s="86" t="s">
        <v>541</v>
      </c>
      <c r="E2277" s="86" t="s">
        <v>495</v>
      </c>
      <c r="F2277" s="282" t="s">
        <v>188</v>
      </c>
      <c r="G2277" s="902" t="s">
        <v>524</v>
      </c>
      <c r="I2277" s="515" t="s">
        <v>2800</v>
      </c>
    </row>
    <row r="2278" spans="1:9" x14ac:dyDescent="0.2">
      <c r="A2278" s="86" t="s">
        <v>6388</v>
      </c>
      <c r="B2278" s="763" t="s">
        <v>454</v>
      </c>
      <c r="C2278" s="86" t="s">
        <v>186</v>
      </c>
      <c r="D2278" s="86" t="s">
        <v>542</v>
      </c>
      <c r="E2278" s="86" t="s">
        <v>495</v>
      </c>
      <c r="F2278" s="282" t="s">
        <v>188</v>
      </c>
      <c r="G2278" s="902" t="s">
        <v>524</v>
      </c>
      <c r="I2278" s="515" t="s">
        <v>2801</v>
      </c>
    </row>
    <row r="2279" spans="1:9" x14ac:dyDescent="0.2">
      <c r="A2279" s="86" t="s">
        <v>6388</v>
      </c>
      <c r="B2279" s="763" t="s">
        <v>454</v>
      </c>
      <c r="C2279" s="86" t="s">
        <v>186</v>
      </c>
      <c r="D2279" s="86" t="s">
        <v>543</v>
      </c>
      <c r="E2279" s="86" t="s">
        <v>495</v>
      </c>
      <c r="F2279" s="282" t="s">
        <v>188</v>
      </c>
      <c r="G2279" s="902" t="s">
        <v>524</v>
      </c>
      <c r="I2279" s="515" t="s">
        <v>2802</v>
      </c>
    </row>
    <row r="2280" spans="1:9" x14ac:dyDescent="0.2">
      <c r="A2280" s="86" t="s">
        <v>6388</v>
      </c>
      <c r="B2280" s="763" t="s">
        <v>454</v>
      </c>
      <c r="C2280" s="86" t="s">
        <v>186</v>
      </c>
      <c r="D2280" s="86" t="s">
        <v>544</v>
      </c>
      <c r="E2280" s="86" t="s">
        <v>495</v>
      </c>
      <c r="F2280" s="282" t="s">
        <v>188</v>
      </c>
      <c r="G2280" s="902" t="s">
        <v>524</v>
      </c>
      <c r="I2280" s="515" t="s">
        <v>2803</v>
      </c>
    </row>
    <row r="2281" spans="1:9" x14ac:dyDescent="0.2">
      <c r="A2281" s="86" t="s">
        <v>6388</v>
      </c>
      <c r="B2281" s="763" t="s">
        <v>454</v>
      </c>
      <c r="C2281" s="86" t="s">
        <v>186</v>
      </c>
      <c r="D2281" s="86" t="s">
        <v>545</v>
      </c>
      <c r="E2281" s="86" t="s">
        <v>495</v>
      </c>
      <c r="F2281" s="282" t="s">
        <v>188</v>
      </c>
      <c r="G2281" s="902" t="s">
        <v>524</v>
      </c>
      <c r="I2281" s="515" t="s">
        <v>2804</v>
      </c>
    </row>
    <row r="2282" spans="1:9" x14ac:dyDescent="0.2">
      <c r="A2282" s="86" t="s">
        <v>6388</v>
      </c>
      <c r="B2282" s="763" t="s">
        <v>454</v>
      </c>
      <c r="C2282" s="86" t="s">
        <v>186</v>
      </c>
      <c r="D2282" s="86" t="s">
        <v>546</v>
      </c>
      <c r="E2282" s="86" t="s">
        <v>495</v>
      </c>
      <c r="F2282" s="282" t="s">
        <v>188</v>
      </c>
      <c r="G2282" s="902" t="s">
        <v>524</v>
      </c>
      <c r="I2282" s="515" t="s">
        <v>2805</v>
      </c>
    </row>
    <row r="2283" spans="1:9" x14ac:dyDescent="0.2">
      <c r="A2283" s="86" t="s">
        <v>6388</v>
      </c>
      <c r="B2283" s="763" t="s">
        <v>454</v>
      </c>
      <c r="C2283" s="86" t="s">
        <v>186</v>
      </c>
      <c r="D2283" s="86" t="s">
        <v>547</v>
      </c>
      <c r="E2283" s="86" t="s">
        <v>495</v>
      </c>
      <c r="F2283" s="282" t="s">
        <v>188</v>
      </c>
      <c r="G2283" s="902" t="s">
        <v>524</v>
      </c>
      <c r="I2283" s="515" t="s">
        <v>2806</v>
      </c>
    </row>
    <row r="2284" spans="1:9" x14ac:dyDescent="0.2">
      <c r="A2284" s="86" t="s">
        <v>6388</v>
      </c>
      <c r="B2284" s="763" t="s">
        <v>454</v>
      </c>
      <c r="C2284" s="86" t="s">
        <v>186</v>
      </c>
      <c r="D2284" s="86" t="s">
        <v>548</v>
      </c>
      <c r="E2284" s="86" t="s">
        <v>495</v>
      </c>
      <c r="F2284" s="282" t="s">
        <v>188</v>
      </c>
      <c r="G2284" s="902" t="s">
        <v>524</v>
      </c>
      <c r="I2284" s="515" t="s">
        <v>2807</v>
      </c>
    </row>
    <row r="2285" spans="1:9" x14ac:dyDescent="0.2">
      <c r="A2285" s="86" t="s">
        <v>6388</v>
      </c>
      <c r="B2285" s="763" t="s">
        <v>454</v>
      </c>
      <c r="C2285" s="86" t="s">
        <v>186</v>
      </c>
      <c r="D2285" s="86" t="s">
        <v>549</v>
      </c>
      <c r="E2285" s="86" t="s">
        <v>495</v>
      </c>
      <c r="F2285" s="282" t="s">
        <v>188</v>
      </c>
      <c r="G2285" s="902" t="s">
        <v>524</v>
      </c>
      <c r="I2285" s="515" t="s">
        <v>2808</v>
      </c>
    </row>
    <row r="2286" spans="1:9" x14ac:dyDescent="0.2">
      <c r="A2286" s="86" t="s">
        <v>6388</v>
      </c>
      <c r="B2286" s="763" t="s">
        <v>454</v>
      </c>
      <c r="C2286" s="86" t="s">
        <v>186</v>
      </c>
      <c r="D2286" s="86" t="s">
        <v>550</v>
      </c>
      <c r="E2286" s="86" t="s">
        <v>495</v>
      </c>
      <c r="F2286" s="282" t="s">
        <v>188</v>
      </c>
      <c r="G2286" s="902" t="s">
        <v>524</v>
      </c>
      <c r="I2286" s="515" t="s">
        <v>2809</v>
      </c>
    </row>
    <row r="2287" spans="1:9" x14ac:dyDescent="0.2">
      <c r="A2287" s="86" t="s">
        <v>6388</v>
      </c>
      <c r="B2287" s="763" t="s">
        <v>454</v>
      </c>
      <c r="C2287" s="86" t="s">
        <v>186</v>
      </c>
      <c r="D2287" s="86" t="s">
        <v>551</v>
      </c>
      <c r="E2287" s="86" t="s">
        <v>495</v>
      </c>
      <c r="F2287" s="282" t="s">
        <v>188</v>
      </c>
      <c r="G2287" s="902" t="s">
        <v>524</v>
      </c>
      <c r="I2287" s="515" t="s">
        <v>2810</v>
      </c>
    </row>
    <row r="2288" spans="1:9" x14ac:dyDescent="0.2">
      <c r="A2288" s="86" t="s">
        <v>6388</v>
      </c>
      <c r="B2288" s="763" t="s">
        <v>454</v>
      </c>
      <c r="C2288" s="86" t="s">
        <v>186</v>
      </c>
      <c r="D2288" s="86" t="s">
        <v>552</v>
      </c>
      <c r="E2288" s="86" t="s">
        <v>495</v>
      </c>
      <c r="F2288" s="282" t="s">
        <v>188</v>
      </c>
      <c r="G2288" s="902" t="s">
        <v>524</v>
      </c>
      <c r="I2288" s="515" t="s">
        <v>2811</v>
      </c>
    </row>
    <row r="2289" spans="1:9" x14ac:dyDescent="0.2">
      <c r="A2289" s="86" t="s">
        <v>6388</v>
      </c>
      <c r="B2289" s="763" t="s">
        <v>454</v>
      </c>
      <c r="C2289" s="86" t="s">
        <v>186</v>
      </c>
      <c r="D2289" s="86" t="s">
        <v>553</v>
      </c>
      <c r="E2289" s="86" t="s">
        <v>495</v>
      </c>
      <c r="F2289" s="282" t="s">
        <v>188</v>
      </c>
      <c r="G2289" s="902" t="s">
        <v>524</v>
      </c>
      <c r="I2289" s="515" t="s">
        <v>2812</v>
      </c>
    </row>
    <row r="2290" spans="1:9" x14ac:dyDescent="0.2">
      <c r="A2290" s="86" t="s">
        <v>6388</v>
      </c>
      <c r="B2290" s="763" t="s">
        <v>454</v>
      </c>
      <c r="C2290" s="86" t="s">
        <v>186</v>
      </c>
      <c r="D2290" s="86" t="s">
        <v>554</v>
      </c>
      <c r="E2290" s="86" t="s">
        <v>495</v>
      </c>
      <c r="F2290" s="282" t="s">
        <v>188</v>
      </c>
      <c r="G2290" s="902" t="s">
        <v>524</v>
      </c>
      <c r="I2290" s="515" t="s">
        <v>2813</v>
      </c>
    </row>
    <row r="2291" spans="1:9" x14ac:dyDescent="0.2">
      <c r="A2291" s="86" t="s">
        <v>6388</v>
      </c>
      <c r="B2291" s="763" t="s">
        <v>454</v>
      </c>
      <c r="C2291" s="86" t="s">
        <v>186</v>
      </c>
      <c r="D2291" s="86" t="s">
        <v>555</v>
      </c>
      <c r="E2291" s="86" t="s">
        <v>495</v>
      </c>
      <c r="F2291" s="282" t="s">
        <v>188</v>
      </c>
      <c r="G2291" s="902" t="s">
        <v>524</v>
      </c>
      <c r="I2291" s="515" t="s">
        <v>2814</v>
      </c>
    </row>
    <row r="2292" spans="1:9" x14ac:dyDescent="0.2">
      <c r="A2292" s="86" t="s">
        <v>6388</v>
      </c>
      <c r="B2292" s="763" t="s">
        <v>454</v>
      </c>
      <c r="C2292" s="86" t="s">
        <v>186</v>
      </c>
      <c r="D2292" s="86" t="s">
        <v>556</v>
      </c>
      <c r="E2292" s="86" t="s">
        <v>495</v>
      </c>
      <c r="F2292" s="282" t="s">
        <v>188</v>
      </c>
      <c r="G2292" s="902" t="s">
        <v>524</v>
      </c>
      <c r="I2292" s="515" t="s">
        <v>2815</v>
      </c>
    </row>
    <row r="2293" spans="1:9" x14ac:dyDescent="0.2">
      <c r="A2293" s="86" t="s">
        <v>6388</v>
      </c>
      <c r="B2293" s="763" t="s">
        <v>454</v>
      </c>
      <c r="C2293" s="86" t="s">
        <v>186</v>
      </c>
      <c r="D2293" s="86" t="s">
        <v>557</v>
      </c>
      <c r="E2293" s="86" t="s">
        <v>495</v>
      </c>
      <c r="F2293" s="282" t="s">
        <v>188</v>
      </c>
      <c r="G2293" s="902" t="s">
        <v>524</v>
      </c>
      <c r="I2293" s="515" t="s">
        <v>2816</v>
      </c>
    </row>
    <row r="2294" spans="1:9" x14ac:dyDescent="0.2">
      <c r="A2294" s="86" t="s">
        <v>6388</v>
      </c>
      <c r="B2294" s="763" t="s">
        <v>454</v>
      </c>
      <c r="C2294" s="86" t="s">
        <v>186</v>
      </c>
      <c r="D2294" s="86" t="s">
        <v>558</v>
      </c>
      <c r="E2294" s="86" t="s">
        <v>495</v>
      </c>
      <c r="F2294" s="282" t="s">
        <v>188</v>
      </c>
      <c r="G2294" s="902" t="s">
        <v>524</v>
      </c>
      <c r="I2294" s="515" t="s">
        <v>2817</v>
      </c>
    </row>
    <row r="2295" spans="1:9" x14ac:dyDescent="0.2">
      <c r="A2295" s="86" t="s">
        <v>6388</v>
      </c>
      <c r="B2295" s="763" t="s">
        <v>454</v>
      </c>
      <c r="C2295" s="86" t="s">
        <v>186</v>
      </c>
      <c r="D2295" s="86" t="s">
        <v>559</v>
      </c>
      <c r="E2295" s="86" t="s">
        <v>495</v>
      </c>
      <c r="F2295" s="282" t="s">
        <v>188</v>
      </c>
      <c r="G2295" s="902" t="s">
        <v>524</v>
      </c>
      <c r="I2295" s="515" t="s">
        <v>2818</v>
      </c>
    </row>
    <row r="2296" spans="1:9" x14ac:dyDescent="0.2">
      <c r="A2296" s="86" t="s">
        <v>6388</v>
      </c>
      <c r="B2296" s="763" t="s">
        <v>454</v>
      </c>
      <c r="C2296" s="86" t="s">
        <v>186</v>
      </c>
      <c r="D2296" s="86" t="s">
        <v>560</v>
      </c>
      <c r="E2296" s="86" t="s">
        <v>495</v>
      </c>
      <c r="F2296" s="282" t="s">
        <v>188</v>
      </c>
      <c r="G2296" s="902" t="s">
        <v>524</v>
      </c>
      <c r="I2296" s="515" t="s">
        <v>2819</v>
      </c>
    </row>
    <row r="2297" spans="1:9" x14ac:dyDescent="0.2">
      <c r="A2297" s="86" t="s">
        <v>6388</v>
      </c>
      <c r="B2297" s="763" t="s">
        <v>454</v>
      </c>
      <c r="C2297" s="86" t="s">
        <v>186</v>
      </c>
      <c r="D2297" s="86" t="s">
        <v>561</v>
      </c>
      <c r="E2297" s="86" t="s">
        <v>495</v>
      </c>
      <c r="F2297" s="282" t="s">
        <v>188</v>
      </c>
      <c r="G2297" s="902" t="s">
        <v>524</v>
      </c>
      <c r="I2297" s="515" t="s">
        <v>2820</v>
      </c>
    </row>
    <row r="2298" spans="1:9" x14ac:dyDescent="0.2">
      <c r="A2298" s="86" t="s">
        <v>6388</v>
      </c>
      <c r="B2298" s="763" t="s">
        <v>454</v>
      </c>
      <c r="C2298" s="86" t="s">
        <v>186</v>
      </c>
      <c r="D2298" s="86" t="s">
        <v>562</v>
      </c>
      <c r="E2298" s="86" t="s">
        <v>495</v>
      </c>
      <c r="F2298" s="282" t="s">
        <v>188</v>
      </c>
      <c r="G2298" s="902" t="s">
        <v>524</v>
      </c>
      <c r="I2298" s="515" t="s">
        <v>2821</v>
      </c>
    </row>
    <row r="2299" spans="1:9" x14ac:dyDescent="0.2">
      <c r="A2299" s="86" t="s">
        <v>6388</v>
      </c>
      <c r="B2299" s="763" t="s">
        <v>454</v>
      </c>
      <c r="C2299" s="86" t="s">
        <v>186</v>
      </c>
      <c r="D2299" s="86" t="s">
        <v>563</v>
      </c>
      <c r="E2299" s="86" t="s">
        <v>495</v>
      </c>
      <c r="F2299" s="282" t="s">
        <v>188</v>
      </c>
      <c r="G2299" s="902" t="s">
        <v>524</v>
      </c>
      <c r="I2299" s="515" t="s">
        <v>2822</v>
      </c>
    </row>
    <row r="2300" spans="1:9" x14ac:dyDescent="0.2">
      <c r="A2300" s="86" t="s">
        <v>6388</v>
      </c>
      <c r="B2300" s="763" t="s">
        <v>454</v>
      </c>
      <c r="C2300" s="86" t="s">
        <v>186</v>
      </c>
      <c r="D2300" s="86" t="s">
        <v>564</v>
      </c>
      <c r="E2300" s="86" t="s">
        <v>495</v>
      </c>
      <c r="F2300" s="282" t="s">
        <v>188</v>
      </c>
      <c r="G2300" s="902" t="s">
        <v>524</v>
      </c>
      <c r="I2300" s="515" t="s">
        <v>2823</v>
      </c>
    </row>
    <row r="2301" spans="1:9" x14ac:dyDescent="0.2">
      <c r="A2301" s="86" t="s">
        <v>6388</v>
      </c>
      <c r="B2301" s="763" t="s">
        <v>454</v>
      </c>
      <c r="C2301" s="86" t="s">
        <v>186</v>
      </c>
      <c r="D2301" s="86" t="s">
        <v>565</v>
      </c>
      <c r="E2301" s="86" t="s">
        <v>495</v>
      </c>
      <c r="F2301" s="282" t="s">
        <v>188</v>
      </c>
      <c r="G2301" s="902" t="s">
        <v>524</v>
      </c>
      <c r="I2301" s="515" t="s">
        <v>2824</v>
      </c>
    </row>
    <row r="2302" spans="1:9" x14ac:dyDescent="0.2">
      <c r="A2302" s="86" t="s">
        <v>6388</v>
      </c>
      <c r="B2302" s="543" t="s">
        <v>454</v>
      </c>
      <c r="C2302" s="547" t="s">
        <v>186</v>
      </c>
      <c r="D2302" s="547" t="s">
        <v>566</v>
      </c>
      <c r="E2302" s="547" t="s">
        <v>495</v>
      </c>
      <c r="F2302" s="538" t="s">
        <v>188</v>
      </c>
      <c r="G2302" s="309" t="s">
        <v>524</v>
      </c>
      <c r="I2302" s="515" t="s">
        <v>2825</v>
      </c>
    </row>
    <row r="2303" spans="1:9" x14ac:dyDescent="0.2">
      <c r="A2303" s="86" t="s">
        <v>6388</v>
      </c>
      <c r="B2303" s="763" t="s">
        <v>454</v>
      </c>
      <c r="C2303" s="86" t="s">
        <v>186</v>
      </c>
      <c r="D2303" s="86" t="s">
        <v>185</v>
      </c>
      <c r="E2303" s="86" t="s">
        <v>496</v>
      </c>
      <c r="F2303" s="282" t="s">
        <v>189</v>
      </c>
      <c r="G2303" s="902" t="s">
        <v>524</v>
      </c>
      <c r="I2303" s="515" t="s">
        <v>2826</v>
      </c>
    </row>
    <row r="2304" spans="1:9" x14ac:dyDescent="0.2">
      <c r="A2304" s="86" t="s">
        <v>6388</v>
      </c>
      <c r="B2304" s="763" t="s">
        <v>454</v>
      </c>
      <c r="C2304" s="86" t="s">
        <v>186</v>
      </c>
      <c r="D2304" s="86" t="s">
        <v>527</v>
      </c>
      <c r="E2304" s="86" t="s">
        <v>496</v>
      </c>
      <c r="F2304" s="282" t="s">
        <v>189</v>
      </c>
      <c r="G2304" s="902" t="s">
        <v>524</v>
      </c>
      <c r="I2304" s="515" t="s">
        <v>2827</v>
      </c>
    </row>
    <row r="2305" spans="1:9" x14ac:dyDescent="0.2">
      <c r="A2305" s="86" t="s">
        <v>6388</v>
      </c>
      <c r="B2305" s="763" t="s">
        <v>454</v>
      </c>
      <c r="C2305" s="86" t="s">
        <v>186</v>
      </c>
      <c r="D2305" s="86" t="s">
        <v>528</v>
      </c>
      <c r="E2305" s="86" t="s">
        <v>496</v>
      </c>
      <c r="F2305" s="282" t="s">
        <v>189</v>
      </c>
      <c r="G2305" s="902" t="s">
        <v>524</v>
      </c>
      <c r="I2305" s="515" t="s">
        <v>2828</v>
      </c>
    </row>
    <row r="2306" spans="1:9" x14ac:dyDescent="0.2">
      <c r="A2306" s="86" t="s">
        <v>6388</v>
      </c>
      <c r="B2306" s="763" t="s">
        <v>454</v>
      </c>
      <c r="C2306" s="86" t="s">
        <v>186</v>
      </c>
      <c r="D2306" s="86" t="s">
        <v>529</v>
      </c>
      <c r="E2306" s="86" t="s">
        <v>496</v>
      </c>
      <c r="F2306" s="282" t="s">
        <v>189</v>
      </c>
      <c r="G2306" s="902" t="s">
        <v>524</v>
      </c>
      <c r="I2306" s="515" t="s">
        <v>2829</v>
      </c>
    </row>
    <row r="2307" spans="1:9" x14ac:dyDescent="0.2">
      <c r="A2307" s="86" t="s">
        <v>6388</v>
      </c>
      <c r="B2307" s="763" t="s">
        <v>454</v>
      </c>
      <c r="C2307" s="86" t="s">
        <v>186</v>
      </c>
      <c r="D2307" s="86" t="s">
        <v>530</v>
      </c>
      <c r="E2307" s="86" t="s">
        <v>496</v>
      </c>
      <c r="F2307" s="282" t="s">
        <v>189</v>
      </c>
      <c r="G2307" s="902" t="s">
        <v>524</v>
      </c>
      <c r="I2307" s="515" t="s">
        <v>2830</v>
      </c>
    </row>
    <row r="2308" spans="1:9" x14ac:dyDescent="0.2">
      <c r="A2308" s="86" t="s">
        <v>6388</v>
      </c>
      <c r="B2308" s="763" t="s">
        <v>454</v>
      </c>
      <c r="C2308" s="86" t="s">
        <v>186</v>
      </c>
      <c r="D2308" s="86" t="s">
        <v>531</v>
      </c>
      <c r="E2308" s="86" t="s">
        <v>496</v>
      </c>
      <c r="F2308" s="282" t="s">
        <v>189</v>
      </c>
      <c r="G2308" s="902" t="s">
        <v>524</v>
      </c>
      <c r="I2308" s="515" t="s">
        <v>2831</v>
      </c>
    </row>
    <row r="2309" spans="1:9" x14ac:dyDescent="0.2">
      <c r="A2309" s="86" t="s">
        <v>6388</v>
      </c>
      <c r="B2309" s="763" t="s">
        <v>454</v>
      </c>
      <c r="C2309" s="86" t="s">
        <v>186</v>
      </c>
      <c r="D2309" s="86" t="s">
        <v>532</v>
      </c>
      <c r="E2309" s="86" t="s">
        <v>496</v>
      </c>
      <c r="F2309" s="282" t="s">
        <v>189</v>
      </c>
      <c r="G2309" s="902" t="s">
        <v>524</v>
      </c>
      <c r="I2309" s="515" t="s">
        <v>2832</v>
      </c>
    </row>
    <row r="2310" spans="1:9" x14ac:dyDescent="0.2">
      <c r="A2310" s="86" t="s">
        <v>6388</v>
      </c>
      <c r="B2310" s="763" t="s">
        <v>454</v>
      </c>
      <c r="C2310" s="86" t="s">
        <v>186</v>
      </c>
      <c r="D2310" s="86" t="s">
        <v>533</v>
      </c>
      <c r="E2310" s="86" t="s">
        <v>496</v>
      </c>
      <c r="F2310" s="282" t="s">
        <v>189</v>
      </c>
      <c r="G2310" s="902" t="s">
        <v>524</v>
      </c>
      <c r="I2310" s="515" t="s">
        <v>2833</v>
      </c>
    </row>
    <row r="2311" spans="1:9" x14ac:dyDescent="0.2">
      <c r="A2311" s="86" t="s">
        <v>6388</v>
      </c>
      <c r="B2311" s="763" t="s">
        <v>454</v>
      </c>
      <c r="C2311" s="86" t="s">
        <v>186</v>
      </c>
      <c r="D2311" s="86" t="s">
        <v>534</v>
      </c>
      <c r="E2311" s="86" t="s">
        <v>496</v>
      </c>
      <c r="F2311" s="282" t="s">
        <v>189</v>
      </c>
      <c r="G2311" s="902" t="s">
        <v>524</v>
      </c>
      <c r="I2311" s="515" t="s">
        <v>2834</v>
      </c>
    </row>
    <row r="2312" spans="1:9" x14ac:dyDescent="0.2">
      <c r="A2312" s="86" t="s">
        <v>6388</v>
      </c>
      <c r="B2312" s="763" t="s">
        <v>454</v>
      </c>
      <c r="C2312" s="86" t="s">
        <v>186</v>
      </c>
      <c r="D2312" s="86" t="s">
        <v>535</v>
      </c>
      <c r="E2312" s="86" t="s">
        <v>496</v>
      </c>
      <c r="F2312" s="282" t="s">
        <v>189</v>
      </c>
      <c r="G2312" s="902" t="s">
        <v>524</v>
      </c>
      <c r="I2312" s="515" t="s">
        <v>2835</v>
      </c>
    </row>
    <row r="2313" spans="1:9" x14ac:dyDescent="0.2">
      <c r="A2313" s="86" t="s">
        <v>6388</v>
      </c>
      <c r="B2313" s="763" t="s">
        <v>454</v>
      </c>
      <c r="C2313" s="86" t="s">
        <v>186</v>
      </c>
      <c r="D2313" s="86" t="s">
        <v>536</v>
      </c>
      <c r="E2313" s="86" t="s">
        <v>496</v>
      </c>
      <c r="F2313" s="282" t="s">
        <v>189</v>
      </c>
      <c r="G2313" s="902" t="s">
        <v>524</v>
      </c>
      <c r="I2313" s="515" t="s">
        <v>2836</v>
      </c>
    </row>
    <row r="2314" spans="1:9" x14ac:dyDescent="0.2">
      <c r="A2314" s="86" t="s">
        <v>6388</v>
      </c>
      <c r="B2314" s="763" t="s">
        <v>454</v>
      </c>
      <c r="C2314" s="86" t="s">
        <v>186</v>
      </c>
      <c r="D2314" s="86" t="s">
        <v>537</v>
      </c>
      <c r="E2314" s="86" t="s">
        <v>496</v>
      </c>
      <c r="F2314" s="282" t="s">
        <v>189</v>
      </c>
      <c r="G2314" s="902" t="s">
        <v>524</v>
      </c>
      <c r="I2314" s="515" t="s">
        <v>2837</v>
      </c>
    </row>
    <row r="2315" spans="1:9" x14ac:dyDescent="0.2">
      <c r="A2315" s="86" t="s">
        <v>6388</v>
      </c>
      <c r="B2315" s="763" t="s">
        <v>454</v>
      </c>
      <c r="C2315" s="86" t="s">
        <v>186</v>
      </c>
      <c r="D2315" s="86" t="s">
        <v>538</v>
      </c>
      <c r="E2315" s="86" t="s">
        <v>496</v>
      </c>
      <c r="F2315" s="282" t="s">
        <v>189</v>
      </c>
      <c r="G2315" s="902" t="s">
        <v>524</v>
      </c>
      <c r="I2315" s="515" t="s">
        <v>2838</v>
      </c>
    </row>
    <row r="2316" spans="1:9" x14ac:dyDescent="0.2">
      <c r="A2316" s="86" t="s">
        <v>6388</v>
      </c>
      <c r="B2316" s="763" t="s">
        <v>454</v>
      </c>
      <c r="C2316" s="86" t="s">
        <v>186</v>
      </c>
      <c r="D2316" s="86" t="s">
        <v>539</v>
      </c>
      <c r="E2316" s="86" t="s">
        <v>496</v>
      </c>
      <c r="F2316" s="282" t="s">
        <v>189</v>
      </c>
      <c r="G2316" s="902" t="s">
        <v>524</v>
      </c>
      <c r="I2316" s="515" t="s">
        <v>2839</v>
      </c>
    </row>
    <row r="2317" spans="1:9" x14ac:dyDescent="0.2">
      <c r="A2317" s="86" t="s">
        <v>6388</v>
      </c>
      <c r="B2317" s="763" t="s">
        <v>454</v>
      </c>
      <c r="C2317" s="86" t="s">
        <v>186</v>
      </c>
      <c r="D2317" s="86" t="s">
        <v>540</v>
      </c>
      <c r="E2317" s="86" t="s">
        <v>496</v>
      </c>
      <c r="F2317" s="282" t="s">
        <v>189</v>
      </c>
      <c r="G2317" s="902" t="s">
        <v>524</v>
      </c>
      <c r="I2317" s="515" t="s">
        <v>2840</v>
      </c>
    </row>
    <row r="2318" spans="1:9" x14ac:dyDescent="0.2">
      <c r="A2318" s="86" t="s">
        <v>6388</v>
      </c>
      <c r="B2318" s="763" t="s">
        <v>454</v>
      </c>
      <c r="C2318" s="86" t="s">
        <v>186</v>
      </c>
      <c r="D2318" s="86" t="s">
        <v>541</v>
      </c>
      <c r="E2318" s="86" t="s">
        <v>496</v>
      </c>
      <c r="F2318" s="282" t="s">
        <v>189</v>
      </c>
      <c r="G2318" s="902" t="s">
        <v>524</v>
      </c>
      <c r="I2318" s="515" t="s">
        <v>2841</v>
      </c>
    </row>
    <row r="2319" spans="1:9" x14ac:dyDescent="0.2">
      <c r="A2319" s="86" t="s">
        <v>6388</v>
      </c>
      <c r="B2319" s="763" t="s">
        <v>454</v>
      </c>
      <c r="C2319" s="86" t="s">
        <v>186</v>
      </c>
      <c r="D2319" s="86" t="s">
        <v>542</v>
      </c>
      <c r="E2319" s="86" t="s">
        <v>496</v>
      </c>
      <c r="F2319" s="282" t="s">
        <v>189</v>
      </c>
      <c r="G2319" s="902" t="s">
        <v>524</v>
      </c>
      <c r="I2319" s="515" t="s">
        <v>2842</v>
      </c>
    </row>
    <row r="2320" spans="1:9" x14ac:dyDescent="0.2">
      <c r="A2320" s="86" t="s">
        <v>6388</v>
      </c>
      <c r="B2320" s="763" t="s">
        <v>454</v>
      </c>
      <c r="C2320" s="86" t="s">
        <v>186</v>
      </c>
      <c r="D2320" s="86" t="s">
        <v>543</v>
      </c>
      <c r="E2320" s="86" t="s">
        <v>496</v>
      </c>
      <c r="F2320" s="282" t="s">
        <v>189</v>
      </c>
      <c r="G2320" s="902" t="s">
        <v>524</v>
      </c>
      <c r="I2320" s="515" t="s">
        <v>2843</v>
      </c>
    </row>
    <row r="2321" spans="1:9" x14ac:dyDescent="0.2">
      <c r="A2321" s="86" t="s">
        <v>6388</v>
      </c>
      <c r="B2321" s="763" t="s">
        <v>454</v>
      </c>
      <c r="C2321" s="86" t="s">
        <v>186</v>
      </c>
      <c r="D2321" s="86" t="s">
        <v>544</v>
      </c>
      <c r="E2321" s="86" t="s">
        <v>496</v>
      </c>
      <c r="F2321" s="282" t="s">
        <v>189</v>
      </c>
      <c r="G2321" s="902" t="s">
        <v>524</v>
      </c>
      <c r="I2321" s="515" t="s">
        <v>2844</v>
      </c>
    </row>
    <row r="2322" spans="1:9" x14ac:dyDescent="0.2">
      <c r="A2322" s="86" t="s">
        <v>6388</v>
      </c>
      <c r="B2322" s="763" t="s">
        <v>454</v>
      </c>
      <c r="C2322" s="86" t="s">
        <v>186</v>
      </c>
      <c r="D2322" s="86" t="s">
        <v>545</v>
      </c>
      <c r="E2322" s="86" t="s">
        <v>496</v>
      </c>
      <c r="F2322" s="282" t="s">
        <v>189</v>
      </c>
      <c r="G2322" s="902" t="s">
        <v>524</v>
      </c>
      <c r="I2322" s="515" t="s">
        <v>2845</v>
      </c>
    </row>
    <row r="2323" spans="1:9" x14ac:dyDescent="0.2">
      <c r="A2323" s="86" t="s">
        <v>6388</v>
      </c>
      <c r="B2323" s="763" t="s">
        <v>454</v>
      </c>
      <c r="C2323" s="86" t="s">
        <v>186</v>
      </c>
      <c r="D2323" s="86" t="s">
        <v>546</v>
      </c>
      <c r="E2323" s="86" t="s">
        <v>496</v>
      </c>
      <c r="F2323" s="282" t="s">
        <v>189</v>
      </c>
      <c r="G2323" s="902" t="s">
        <v>524</v>
      </c>
      <c r="I2323" s="515" t="s">
        <v>2846</v>
      </c>
    </row>
    <row r="2324" spans="1:9" x14ac:dyDescent="0.2">
      <c r="A2324" s="86" t="s">
        <v>6388</v>
      </c>
      <c r="B2324" s="763" t="s">
        <v>454</v>
      </c>
      <c r="C2324" s="86" t="s">
        <v>186</v>
      </c>
      <c r="D2324" s="86" t="s">
        <v>547</v>
      </c>
      <c r="E2324" s="86" t="s">
        <v>496</v>
      </c>
      <c r="F2324" s="282" t="s">
        <v>189</v>
      </c>
      <c r="G2324" s="902" t="s">
        <v>524</v>
      </c>
      <c r="I2324" s="515" t="s">
        <v>2847</v>
      </c>
    </row>
    <row r="2325" spans="1:9" x14ac:dyDescent="0.2">
      <c r="A2325" s="86" t="s">
        <v>6388</v>
      </c>
      <c r="B2325" s="763" t="s">
        <v>454</v>
      </c>
      <c r="C2325" s="86" t="s">
        <v>186</v>
      </c>
      <c r="D2325" s="86" t="s">
        <v>548</v>
      </c>
      <c r="E2325" s="86" t="s">
        <v>496</v>
      </c>
      <c r="F2325" s="282" t="s">
        <v>189</v>
      </c>
      <c r="G2325" s="902" t="s">
        <v>524</v>
      </c>
      <c r="I2325" s="515" t="s">
        <v>2848</v>
      </c>
    </row>
    <row r="2326" spans="1:9" x14ac:dyDescent="0.2">
      <c r="A2326" s="86" t="s">
        <v>6388</v>
      </c>
      <c r="B2326" s="763" t="s">
        <v>454</v>
      </c>
      <c r="C2326" s="86" t="s">
        <v>186</v>
      </c>
      <c r="D2326" s="86" t="s">
        <v>549</v>
      </c>
      <c r="E2326" s="86" t="s">
        <v>496</v>
      </c>
      <c r="F2326" s="282" t="s">
        <v>189</v>
      </c>
      <c r="G2326" s="902" t="s">
        <v>524</v>
      </c>
      <c r="I2326" s="515" t="s">
        <v>2849</v>
      </c>
    </row>
    <row r="2327" spans="1:9" x14ac:dyDescent="0.2">
      <c r="A2327" s="86" t="s">
        <v>6388</v>
      </c>
      <c r="B2327" s="763" t="s">
        <v>454</v>
      </c>
      <c r="C2327" s="86" t="s">
        <v>186</v>
      </c>
      <c r="D2327" s="86" t="s">
        <v>550</v>
      </c>
      <c r="E2327" s="86" t="s">
        <v>496</v>
      </c>
      <c r="F2327" s="282" t="s">
        <v>189</v>
      </c>
      <c r="G2327" s="902" t="s">
        <v>524</v>
      </c>
      <c r="I2327" s="515" t="s">
        <v>2850</v>
      </c>
    </row>
    <row r="2328" spans="1:9" x14ac:dyDescent="0.2">
      <c r="A2328" s="86" t="s">
        <v>6388</v>
      </c>
      <c r="B2328" s="763" t="s">
        <v>454</v>
      </c>
      <c r="C2328" s="86" t="s">
        <v>186</v>
      </c>
      <c r="D2328" s="86" t="s">
        <v>551</v>
      </c>
      <c r="E2328" s="86" t="s">
        <v>496</v>
      </c>
      <c r="F2328" s="282" t="s">
        <v>189</v>
      </c>
      <c r="G2328" s="902" t="s">
        <v>524</v>
      </c>
      <c r="I2328" s="515" t="s">
        <v>2851</v>
      </c>
    </row>
    <row r="2329" spans="1:9" x14ac:dyDescent="0.2">
      <c r="A2329" s="86" t="s">
        <v>6388</v>
      </c>
      <c r="B2329" s="763" t="s">
        <v>454</v>
      </c>
      <c r="C2329" s="86" t="s">
        <v>186</v>
      </c>
      <c r="D2329" s="86" t="s">
        <v>552</v>
      </c>
      <c r="E2329" s="86" t="s">
        <v>496</v>
      </c>
      <c r="F2329" s="282" t="s">
        <v>189</v>
      </c>
      <c r="G2329" s="902" t="s">
        <v>524</v>
      </c>
      <c r="I2329" s="515" t="s">
        <v>2852</v>
      </c>
    </row>
    <row r="2330" spans="1:9" x14ac:dyDescent="0.2">
      <c r="A2330" s="86" t="s">
        <v>6388</v>
      </c>
      <c r="B2330" s="763" t="s">
        <v>454</v>
      </c>
      <c r="C2330" s="86" t="s">
        <v>186</v>
      </c>
      <c r="D2330" s="86" t="s">
        <v>553</v>
      </c>
      <c r="E2330" s="86" t="s">
        <v>496</v>
      </c>
      <c r="F2330" s="282" t="s">
        <v>189</v>
      </c>
      <c r="G2330" s="902" t="s">
        <v>524</v>
      </c>
      <c r="I2330" s="515" t="s">
        <v>2853</v>
      </c>
    </row>
    <row r="2331" spans="1:9" x14ac:dyDescent="0.2">
      <c r="A2331" s="86" t="s">
        <v>6388</v>
      </c>
      <c r="B2331" s="763" t="s">
        <v>454</v>
      </c>
      <c r="C2331" s="86" t="s">
        <v>186</v>
      </c>
      <c r="D2331" s="86" t="s">
        <v>554</v>
      </c>
      <c r="E2331" s="86" t="s">
        <v>496</v>
      </c>
      <c r="F2331" s="282" t="s">
        <v>189</v>
      </c>
      <c r="G2331" s="902" t="s">
        <v>524</v>
      </c>
      <c r="I2331" s="515" t="s">
        <v>2854</v>
      </c>
    </row>
    <row r="2332" spans="1:9" x14ac:dyDescent="0.2">
      <c r="A2332" s="86" t="s">
        <v>6388</v>
      </c>
      <c r="B2332" s="763" t="s">
        <v>454</v>
      </c>
      <c r="C2332" s="86" t="s">
        <v>186</v>
      </c>
      <c r="D2332" s="86" t="s">
        <v>555</v>
      </c>
      <c r="E2332" s="86" t="s">
        <v>496</v>
      </c>
      <c r="F2332" s="282" t="s">
        <v>189</v>
      </c>
      <c r="G2332" s="902" t="s">
        <v>524</v>
      </c>
      <c r="I2332" s="515" t="s">
        <v>2855</v>
      </c>
    </row>
    <row r="2333" spans="1:9" x14ac:dyDescent="0.2">
      <c r="A2333" s="86" t="s">
        <v>6388</v>
      </c>
      <c r="B2333" s="763" t="s">
        <v>454</v>
      </c>
      <c r="C2333" s="86" t="s">
        <v>186</v>
      </c>
      <c r="D2333" s="86" t="s">
        <v>556</v>
      </c>
      <c r="E2333" s="86" t="s">
        <v>496</v>
      </c>
      <c r="F2333" s="282" t="s">
        <v>189</v>
      </c>
      <c r="G2333" s="902" t="s">
        <v>524</v>
      </c>
      <c r="I2333" s="515" t="s">
        <v>2856</v>
      </c>
    </row>
    <row r="2334" spans="1:9" x14ac:dyDescent="0.2">
      <c r="A2334" s="86" t="s">
        <v>6388</v>
      </c>
      <c r="B2334" s="763" t="s">
        <v>454</v>
      </c>
      <c r="C2334" s="86" t="s">
        <v>186</v>
      </c>
      <c r="D2334" s="86" t="s">
        <v>557</v>
      </c>
      <c r="E2334" s="86" t="s">
        <v>496</v>
      </c>
      <c r="F2334" s="282" t="s">
        <v>189</v>
      </c>
      <c r="G2334" s="902" t="s">
        <v>524</v>
      </c>
      <c r="I2334" s="515" t="s">
        <v>2857</v>
      </c>
    </row>
    <row r="2335" spans="1:9" x14ac:dyDescent="0.2">
      <c r="A2335" s="86" t="s">
        <v>6388</v>
      </c>
      <c r="B2335" s="763" t="s">
        <v>454</v>
      </c>
      <c r="C2335" s="86" t="s">
        <v>186</v>
      </c>
      <c r="D2335" s="86" t="s">
        <v>558</v>
      </c>
      <c r="E2335" s="86" t="s">
        <v>496</v>
      </c>
      <c r="F2335" s="282" t="s">
        <v>189</v>
      </c>
      <c r="G2335" s="902" t="s">
        <v>524</v>
      </c>
      <c r="I2335" s="515" t="s">
        <v>2858</v>
      </c>
    </row>
    <row r="2336" spans="1:9" x14ac:dyDescent="0.2">
      <c r="A2336" s="86" t="s">
        <v>6388</v>
      </c>
      <c r="B2336" s="763" t="s">
        <v>454</v>
      </c>
      <c r="C2336" s="86" t="s">
        <v>186</v>
      </c>
      <c r="D2336" s="86" t="s">
        <v>559</v>
      </c>
      <c r="E2336" s="86" t="s">
        <v>496</v>
      </c>
      <c r="F2336" s="282" t="s">
        <v>189</v>
      </c>
      <c r="G2336" s="902" t="s">
        <v>524</v>
      </c>
      <c r="I2336" s="515" t="s">
        <v>2859</v>
      </c>
    </row>
    <row r="2337" spans="1:9" x14ac:dyDescent="0.2">
      <c r="A2337" s="86" t="s">
        <v>6388</v>
      </c>
      <c r="B2337" s="763" t="s">
        <v>454</v>
      </c>
      <c r="C2337" s="86" t="s">
        <v>186</v>
      </c>
      <c r="D2337" s="86" t="s">
        <v>560</v>
      </c>
      <c r="E2337" s="86" t="s">
        <v>496</v>
      </c>
      <c r="F2337" s="282" t="s">
        <v>189</v>
      </c>
      <c r="G2337" s="902" t="s">
        <v>524</v>
      </c>
      <c r="I2337" s="515" t="s">
        <v>2860</v>
      </c>
    </row>
    <row r="2338" spans="1:9" x14ac:dyDescent="0.2">
      <c r="A2338" s="86" t="s">
        <v>6388</v>
      </c>
      <c r="B2338" s="763" t="s">
        <v>454</v>
      </c>
      <c r="C2338" s="86" t="s">
        <v>186</v>
      </c>
      <c r="D2338" s="86" t="s">
        <v>561</v>
      </c>
      <c r="E2338" s="86" t="s">
        <v>496</v>
      </c>
      <c r="F2338" s="282" t="s">
        <v>189</v>
      </c>
      <c r="G2338" s="902" t="s">
        <v>524</v>
      </c>
      <c r="I2338" s="515" t="s">
        <v>2861</v>
      </c>
    </row>
    <row r="2339" spans="1:9" x14ac:dyDescent="0.2">
      <c r="A2339" s="86" t="s">
        <v>6388</v>
      </c>
      <c r="B2339" s="763" t="s">
        <v>454</v>
      </c>
      <c r="C2339" s="86" t="s">
        <v>186</v>
      </c>
      <c r="D2339" s="86" t="s">
        <v>562</v>
      </c>
      <c r="E2339" s="86" t="s">
        <v>496</v>
      </c>
      <c r="F2339" s="282" t="s">
        <v>189</v>
      </c>
      <c r="G2339" s="902" t="s">
        <v>524</v>
      </c>
      <c r="I2339" s="515" t="s">
        <v>2862</v>
      </c>
    </row>
    <row r="2340" spans="1:9" x14ac:dyDescent="0.2">
      <c r="A2340" s="86" t="s">
        <v>6388</v>
      </c>
      <c r="B2340" s="763" t="s">
        <v>454</v>
      </c>
      <c r="C2340" s="86" t="s">
        <v>186</v>
      </c>
      <c r="D2340" s="86" t="s">
        <v>563</v>
      </c>
      <c r="E2340" s="86" t="s">
        <v>496</v>
      </c>
      <c r="F2340" s="282" t="s">
        <v>189</v>
      </c>
      <c r="G2340" s="902" t="s">
        <v>524</v>
      </c>
      <c r="I2340" s="515" t="s">
        <v>2863</v>
      </c>
    </row>
    <row r="2341" spans="1:9" x14ac:dyDescent="0.2">
      <c r="A2341" s="86" t="s">
        <v>6388</v>
      </c>
      <c r="B2341" s="763" t="s">
        <v>454</v>
      </c>
      <c r="C2341" s="86" t="s">
        <v>186</v>
      </c>
      <c r="D2341" s="86" t="s">
        <v>564</v>
      </c>
      <c r="E2341" s="86" t="s">
        <v>496</v>
      </c>
      <c r="F2341" s="282" t="s">
        <v>189</v>
      </c>
      <c r="G2341" s="902" t="s">
        <v>524</v>
      </c>
      <c r="I2341" s="515" t="s">
        <v>2864</v>
      </c>
    </row>
    <row r="2342" spans="1:9" x14ac:dyDescent="0.2">
      <c r="A2342" s="86" t="s">
        <v>6388</v>
      </c>
      <c r="B2342" s="763" t="s">
        <v>454</v>
      </c>
      <c r="C2342" s="86" t="s">
        <v>186</v>
      </c>
      <c r="D2342" s="86" t="s">
        <v>565</v>
      </c>
      <c r="E2342" s="86" t="s">
        <v>496</v>
      </c>
      <c r="F2342" s="282" t="s">
        <v>189</v>
      </c>
      <c r="G2342" s="902" t="s">
        <v>524</v>
      </c>
      <c r="I2342" s="515" t="s">
        <v>2865</v>
      </c>
    </row>
    <row r="2343" spans="1:9" x14ac:dyDescent="0.2">
      <c r="A2343" s="86" t="s">
        <v>6388</v>
      </c>
      <c r="B2343" s="763" t="s">
        <v>454</v>
      </c>
      <c r="C2343" s="86" t="s">
        <v>186</v>
      </c>
      <c r="D2343" s="86" t="s">
        <v>566</v>
      </c>
      <c r="E2343" s="86" t="s">
        <v>496</v>
      </c>
      <c r="F2343" s="282" t="s">
        <v>189</v>
      </c>
      <c r="G2343" s="767" t="s">
        <v>524</v>
      </c>
      <c r="I2343" s="515" t="s">
        <v>2866</v>
      </c>
    </row>
    <row r="2344" spans="1:9" x14ac:dyDescent="0.2">
      <c r="A2344" s="86" t="s">
        <v>6388</v>
      </c>
      <c r="B2344" s="533" t="s">
        <v>454</v>
      </c>
      <c r="C2344" s="119" t="s">
        <v>186</v>
      </c>
      <c r="D2344" s="119" t="s">
        <v>185</v>
      </c>
      <c r="E2344" s="119" t="s">
        <v>496</v>
      </c>
      <c r="F2344" s="545" t="s">
        <v>197</v>
      </c>
      <c r="G2344" s="322" t="s">
        <v>524</v>
      </c>
      <c r="I2344" s="515" t="s">
        <v>2867</v>
      </c>
    </row>
    <row r="2345" spans="1:9" x14ac:dyDescent="0.2">
      <c r="A2345" s="86" t="s">
        <v>6388</v>
      </c>
      <c r="B2345" s="541" t="s">
        <v>454</v>
      </c>
      <c r="C2345" s="546" t="s">
        <v>186</v>
      </c>
      <c r="D2345" s="546" t="s">
        <v>185</v>
      </c>
      <c r="E2345" s="546" t="s">
        <v>496</v>
      </c>
      <c r="F2345" s="542" t="s">
        <v>188</v>
      </c>
      <c r="G2345" s="832" t="s">
        <v>524</v>
      </c>
      <c r="I2345" s="515" t="s">
        <v>2868</v>
      </c>
    </row>
    <row r="2346" spans="1:9" x14ac:dyDescent="0.2">
      <c r="A2346" s="86" t="s">
        <v>6388</v>
      </c>
      <c r="B2346" s="763" t="s">
        <v>454</v>
      </c>
      <c r="C2346" s="86" t="s">
        <v>186</v>
      </c>
      <c r="D2346" s="86" t="s">
        <v>527</v>
      </c>
      <c r="E2346" s="86" t="s">
        <v>496</v>
      </c>
      <c r="F2346" s="282" t="s">
        <v>188</v>
      </c>
      <c r="G2346" s="902" t="s">
        <v>524</v>
      </c>
      <c r="I2346" s="515" t="s">
        <v>2869</v>
      </c>
    </row>
    <row r="2347" spans="1:9" x14ac:dyDescent="0.2">
      <c r="A2347" s="86" t="s">
        <v>6388</v>
      </c>
      <c r="B2347" s="763" t="s">
        <v>454</v>
      </c>
      <c r="C2347" s="86" t="s">
        <v>186</v>
      </c>
      <c r="D2347" s="86" t="s">
        <v>528</v>
      </c>
      <c r="E2347" s="86" t="s">
        <v>496</v>
      </c>
      <c r="F2347" s="282" t="s">
        <v>188</v>
      </c>
      <c r="G2347" s="902" t="s">
        <v>524</v>
      </c>
      <c r="I2347" s="515" t="s">
        <v>2870</v>
      </c>
    </row>
    <row r="2348" spans="1:9" x14ac:dyDescent="0.2">
      <c r="A2348" s="86" t="s">
        <v>6388</v>
      </c>
      <c r="B2348" s="763" t="s">
        <v>454</v>
      </c>
      <c r="C2348" s="86" t="s">
        <v>186</v>
      </c>
      <c r="D2348" s="86" t="s">
        <v>529</v>
      </c>
      <c r="E2348" s="86" t="s">
        <v>496</v>
      </c>
      <c r="F2348" s="282" t="s">
        <v>188</v>
      </c>
      <c r="G2348" s="902" t="s">
        <v>524</v>
      </c>
      <c r="I2348" s="515" t="s">
        <v>2871</v>
      </c>
    </row>
    <row r="2349" spans="1:9" x14ac:dyDescent="0.2">
      <c r="A2349" s="86" t="s">
        <v>6388</v>
      </c>
      <c r="B2349" s="763" t="s">
        <v>454</v>
      </c>
      <c r="C2349" s="86" t="s">
        <v>186</v>
      </c>
      <c r="D2349" s="86" t="s">
        <v>530</v>
      </c>
      <c r="E2349" s="86" t="s">
        <v>496</v>
      </c>
      <c r="F2349" s="282" t="s">
        <v>188</v>
      </c>
      <c r="G2349" s="902" t="s">
        <v>524</v>
      </c>
      <c r="I2349" s="515" t="s">
        <v>2872</v>
      </c>
    </row>
    <row r="2350" spans="1:9" x14ac:dyDescent="0.2">
      <c r="A2350" s="86" t="s">
        <v>6388</v>
      </c>
      <c r="B2350" s="763" t="s">
        <v>454</v>
      </c>
      <c r="C2350" s="86" t="s">
        <v>186</v>
      </c>
      <c r="D2350" s="86" t="s">
        <v>531</v>
      </c>
      <c r="E2350" s="86" t="s">
        <v>496</v>
      </c>
      <c r="F2350" s="282" t="s">
        <v>188</v>
      </c>
      <c r="G2350" s="902" t="s">
        <v>524</v>
      </c>
      <c r="I2350" s="515" t="s">
        <v>2873</v>
      </c>
    </row>
    <row r="2351" spans="1:9" x14ac:dyDescent="0.2">
      <c r="A2351" s="86" t="s">
        <v>6388</v>
      </c>
      <c r="B2351" s="763" t="s">
        <v>454</v>
      </c>
      <c r="C2351" s="86" t="s">
        <v>186</v>
      </c>
      <c r="D2351" s="86" t="s">
        <v>532</v>
      </c>
      <c r="E2351" s="86" t="s">
        <v>496</v>
      </c>
      <c r="F2351" s="282" t="s">
        <v>188</v>
      </c>
      <c r="G2351" s="902" t="s">
        <v>524</v>
      </c>
      <c r="I2351" s="515" t="s">
        <v>2874</v>
      </c>
    </row>
    <row r="2352" spans="1:9" x14ac:dyDescent="0.2">
      <c r="A2352" s="86" t="s">
        <v>6388</v>
      </c>
      <c r="B2352" s="763" t="s">
        <v>454</v>
      </c>
      <c r="C2352" s="86" t="s">
        <v>186</v>
      </c>
      <c r="D2352" s="86" t="s">
        <v>533</v>
      </c>
      <c r="E2352" s="86" t="s">
        <v>496</v>
      </c>
      <c r="F2352" s="282" t="s">
        <v>188</v>
      </c>
      <c r="G2352" s="902" t="s">
        <v>524</v>
      </c>
      <c r="I2352" s="515" t="s">
        <v>2875</v>
      </c>
    </row>
    <row r="2353" spans="1:9" x14ac:dyDescent="0.2">
      <c r="A2353" s="86" t="s">
        <v>6388</v>
      </c>
      <c r="B2353" s="763" t="s">
        <v>454</v>
      </c>
      <c r="C2353" s="86" t="s">
        <v>186</v>
      </c>
      <c r="D2353" s="86" t="s">
        <v>534</v>
      </c>
      <c r="E2353" s="86" t="s">
        <v>496</v>
      </c>
      <c r="F2353" s="282" t="s">
        <v>188</v>
      </c>
      <c r="G2353" s="902" t="s">
        <v>524</v>
      </c>
      <c r="I2353" s="515" t="s">
        <v>2876</v>
      </c>
    </row>
    <row r="2354" spans="1:9" x14ac:dyDescent="0.2">
      <c r="A2354" s="86" t="s">
        <v>6388</v>
      </c>
      <c r="B2354" s="763" t="s">
        <v>454</v>
      </c>
      <c r="C2354" s="86" t="s">
        <v>186</v>
      </c>
      <c r="D2354" s="86" t="s">
        <v>535</v>
      </c>
      <c r="E2354" s="86" t="s">
        <v>496</v>
      </c>
      <c r="F2354" s="282" t="s">
        <v>188</v>
      </c>
      <c r="G2354" s="902" t="s">
        <v>524</v>
      </c>
      <c r="I2354" s="515" t="s">
        <v>2877</v>
      </c>
    </row>
    <row r="2355" spans="1:9" x14ac:dyDescent="0.2">
      <c r="A2355" s="86" t="s">
        <v>6388</v>
      </c>
      <c r="B2355" s="763" t="s">
        <v>454</v>
      </c>
      <c r="C2355" s="86" t="s">
        <v>186</v>
      </c>
      <c r="D2355" s="86" t="s">
        <v>536</v>
      </c>
      <c r="E2355" s="86" t="s">
        <v>496</v>
      </c>
      <c r="F2355" s="282" t="s">
        <v>188</v>
      </c>
      <c r="G2355" s="902" t="s">
        <v>524</v>
      </c>
      <c r="I2355" s="515" t="s">
        <v>2878</v>
      </c>
    </row>
    <row r="2356" spans="1:9" x14ac:dyDescent="0.2">
      <c r="A2356" s="86" t="s">
        <v>6388</v>
      </c>
      <c r="B2356" s="763" t="s">
        <v>454</v>
      </c>
      <c r="C2356" s="86" t="s">
        <v>186</v>
      </c>
      <c r="D2356" s="86" t="s">
        <v>537</v>
      </c>
      <c r="E2356" s="86" t="s">
        <v>496</v>
      </c>
      <c r="F2356" s="282" t="s">
        <v>188</v>
      </c>
      <c r="G2356" s="902" t="s">
        <v>524</v>
      </c>
      <c r="I2356" s="515" t="s">
        <v>2879</v>
      </c>
    </row>
    <row r="2357" spans="1:9" x14ac:dyDescent="0.2">
      <c r="A2357" s="86" t="s">
        <v>6388</v>
      </c>
      <c r="B2357" s="763" t="s">
        <v>454</v>
      </c>
      <c r="C2357" s="86" t="s">
        <v>186</v>
      </c>
      <c r="D2357" s="86" t="s">
        <v>538</v>
      </c>
      <c r="E2357" s="86" t="s">
        <v>496</v>
      </c>
      <c r="F2357" s="282" t="s">
        <v>188</v>
      </c>
      <c r="G2357" s="902" t="s">
        <v>524</v>
      </c>
      <c r="I2357" s="515" t="s">
        <v>2880</v>
      </c>
    </row>
    <row r="2358" spans="1:9" x14ac:dyDescent="0.2">
      <c r="A2358" s="86" t="s">
        <v>6388</v>
      </c>
      <c r="B2358" s="763" t="s">
        <v>454</v>
      </c>
      <c r="C2358" s="86" t="s">
        <v>186</v>
      </c>
      <c r="D2358" s="86" t="s">
        <v>539</v>
      </c>
      <c r="E2358" s="86" t="s">
        <v>496</v>
      </c>
      <c r="F2358" s="282" t="s">
        <v>188</v>
      </c>
      <c r="G2358" s="902" t="s">
        <v>524</v>
      </c>
      <c r="I2358" s="515" t="s">
        <v>2881</v>
      </c>
    </row>
    <row r="2359" spans="1:9" x14ac:dyDescent="0.2">
      <c r="A2359" s="86" t="s">
        <v>6388</v>
      </c>
      <c r="B2359" s="763" t="s">
        <v>454</v>
      </c>
      <c r="C2359" s="86" t="s">
        <v>186</v>
      </c>
      <c r="D2359" s="86" t="s">
        <v>540</v>
      </c>
      <c r="E2359" s="86" t="s">
        <v>496</v>
      </c>
      <c r="F2359" s="282" t="s">
        <v>188</v>
      </c>
      <c r="G2359" s="902" t="s">
        <v>524</v>
      </c>
      <c r="I2359" s="515" t="s">
        <v>2882</v>
      </c>
    </row>
    <row r="2360" spans="1:9" x14ac:dyDescent="0.2">
      <c r="A2360" s="86" t="s">
        <v>6388</v>
      </c>
      <c r="B2360" s="763" t="s">
        <v>454</v>
      </c>
      <c r="C2360" s="86" t="s">
        <v>186</v>
      </c>
      <c r="D2360" s="86" t="s">
        <v>541</v>
      </c>
      <c r="E2360" s="86" t="s">
        <v>496</v>
      </c>
      <c r="F2360" s="282" t="s">
        <v>188</v>
      </c>
      <c r="G2360" s="902" t="s">
        <v>524</v>
      </c>
      <c r="I2360" s="515" t="s">
        <v>2883</v>
      </c>
    </row>
    <row r="2361" spans="1:9" x14ac:dyDescent="0.2">
      <c r="A2361" s="86" t="s">
        <v>6388</v>
      </c>
      <c r="B2361" s="763" t="s">
        <v>454</v>
      </c>
      <c r="C2361" s="86" t="s">
        <v>186</v>
      </c>
      <c r="D2361" s="86" t="s">
        <v>542</v>
      </c>
      <c r="E2361" s="86" t="s">
        <v>496</v>
      </c>
      <c r="F2361" s="282" t="s">
        <v>188</v>
      </c>
      <c r="G2361" s="902" t="s">
        <v>524</v>
      </c>
      <c r="I2361" s="515" t="s">
        <v>2884</v>
      </c>
    </row>
    <row r="2362" spans="1:9" x14ac:dyDescent="0.2">
      <c r="A2362" s="86" t="s">
        <v>6388</v>
      </c>
      <c r="B2362" s="763" t="s">
        <v>454</v>
      </c>
      <c r="C2362" s="86" t="s">
        <v>186</v>
      </c>
      <c r="D2362" s="86" t="s">
        <v>543</v>
      </c>
      <c r="E2362" s="86" t="s">
        <v>496</v>
      </c>
      <c r="F2362" s="282" t="s">
        <v>188</v>
      </c>
      <c r="G2362" s="902" t="s">
        <v>524</v>
      </c>
      <c r="I2362" s="515" t="s">
        <v>2885</v>
      </c>
    </row>
    <row r="2363" spans="1:9" x14ac:dyDescent="0.2">
      <c r="A2363" s="86" t="s">
        <v>6388</v>
      </c>
      <c r="B2363" s="763" t="s">
        <v>454</v>
      </c>
      <c r="C2363" s="86" t="s">
        <v>186</v>
      </c>
      <c r="D2363" s="86" t="s">
        <v>544</v>
      </c>
      <c r="E2363" s="86" t="s">
        <v>496</v>
      </c>
      <c r="F2363" s="282" t="s">
        <v>188</v>
      </c>
      <c r="G2363" s="902" t="s">
        <v>524</v>
      </c>
      <c r="I2363" s="515" t="s">
        <v>2886</v>
      </c>
    </row>
    <row r="2364" spans="1:9" x14ac:dyDescent="0.2">
      <c r="A2364" s="86" t="s">
        <v>6388</v>
      </c>
      <c r="B2364" s="763" t="s">
        <v>454</v>
      </c>
      <c r="C2364" s="86" t="s">
        <v>186</v>
      </c>
      <c r="D2364" s="86" t="s">
        <v>545</v>
      </c>
      <c r="E2364" s="86" t="s">
        <v>496</v>
      </c>
      <c r="F2364" s="282" t="s">
        <v>188</v>
      </c>
      <c r="G2364" s="902" t="s">
        <v>524</v>
      </c>
      <c r="I2364" s="515" t="s">
        <v>2887</v>
      </c>
    </row>
    <row r="2365" spans="1:9" x14ac:dyDescent="0.2">
      <c r="A2365" s="86" t="s">
        <v>6388</v>
      </c>
      <c r="B2365" s="763" t="s">
        <v>454</v>
      </c>
      <c r="C2365" s="86" t="s">
        <v>186</v>
      </c>
      <c r="D2365" s="86" t="s">
        <v>546</v>
      </c>
      <c r="E2365" s="86" t="s">
        <v>496</v>
      </c>
      <c r="F2365" s="282" t="s">
        <v>188</v>
      </c>
      <c r="G2365" s="902" t="s">
        <v>524</v>
      </c>
      <c r="I2365" s="515" t="s">
        <v>2888</v>
      </c>
    </row>
    <row r="2366" spans="1:9" x14ac:dyDescent="0.2">
      <c r="A2366" s="86" t="s">
        <v>6388</v>
      </c>
      <c r="B2366" s="763" t="s">
        <v>454</v>
      </c>
      <c r="C2366" s="86" t="s">
        <v>186</v>
      </c>
      <c r="D2366" s="86" t="s">
        <v>547</v>
      </c>
      <c r="E2366" s="86" t="s">
        <v>496</v>
      </c>
      <c r="F2366" s="282" t="s">
        <v>188</v>
      </c>
      <c r="G2366" s="902" t="s">
        <v>524</v>
      </c>
      <c r="I2366" s="515" t="s">
        <v>2889</v>
      </c>
    </row>
    <row r="2367" spans="1:9" x14ac:dyDescent="0.2">
      <c r="A2367" s="86" t="s">
        <v>6388</v>
      </c>
      <c r="B2367" s="763" t="s">
        <v>454</v>
      </c>
      <c r="C2367" s="86" t="s">
        <v>186</v>
      </c>
      <c r="D2367" s="86" t="s">
        <v>548</v>
      </c>
      <c r="E2367" s="86" t="s">
        <v>496</v>
      </c>
      <c r="F2367" s="282" t="s">
        <v>188</v>
      </c>
      <c r="G2367" s="902" t="s">
        <v>524</v>
      </c>
      <c r="I2367" s="515" t="s">
        <v>2890</v>
      </c>
    </row>
    <row r="2368" spans="1:9" x14ac:dyDescent="0.2">
      <c r="A2368" s="86" t="s">
        <v>6388</v>
      </c>
      <c r="B2368" s="763" t="s">
        <v>454</v>
      </c>
      <c r="C2368" s="86" t="s">
        <v>186</v>
      </c>
      <c r="D2368" s="86" t="s">
        <v>549</v>
      </c>
      <c r="E2368" s="86" t="s">
        <v>496</v>
      </c>
      <c r="F2368" s="282" t="s">
        <v>188</v>
      </c>
      <c r="G2368" s="902" t="s">
        <v>524</v>
      </c>
      <c r="I2368" s="515" t="s">
        <v>2891</v>
      </c>
    </row>
    <row r="2369" spans="1:9" x14ac:dyDescent="0.2">
      <c r="A2369" s="86" t="s">
        <v>6388</v>
      </c>
      <c r="B2369" s="763" t="s">
        <v>454</v>
      </c>
      <c r="C2369" s="86" t="s">
        <v>186</v>
      </c>
      <c r="D2369" s="86" t="s">
        <v>550</v>
      </c>
      <c r="E2369" s="86" t="s">
        <v>496</v>
      </c>
      <c r="F2369" s="282" t="s">
        <v>188</v>
      </c>
      <c r="G2369" s="902" t="s">
        <v>524</v>
      </c>
      <c r="I2369" s="515" t="s">
        <v>2892</v>
      </c>
    </row>
    <row r="2370" spans="1:9" x14ac:dyDescent="0.2">
      <c r="A2370" s="86" t="s">
        <v>6388</v>
      </c>
      <c r="B2370" s="763" t="s">
        <v>454</v>
      </c>
      <c r="C2370" s="86" t="s">
        <v>186</v>
      </c>
      <c r="D2370" s="86" t="s">
        <v>551</v>
      </c>
      <c r="E2370" s="86" t="s">
        <v>496</v>
      </c>
      <c r="F2370" s="282" t="s">
        <v>188</v>
      </c>
      <c r="G2370" s="902" t="s">
        <v>524</v>
      </c>
      <c r="I2370" s="515" t="s">
        <v>2893</v>
      </c>
    </row>
    <row r="2371" spans="1:9" x14ac:dyDescent="0.2">
      <c r="A2371" s="86" t="s">
        <v>6388</v>
      </c>
      <c r="B2371" s="763" t="s">
        <v>454</v>
      </c>
      <c r="C2371" s="86" t="s">
        <v>186</v>
      </c>
      <c r="D2371" s="86" t="s">
        <v>552</v>
      </c>
      <c r="E2371" s="86" t="s">
        <v>496</v>
      </c>
      <c r="F2371" s="282" t="s">
        <v>188</v>
      </c>
      <c r="G2371" s="902" t="s">
        <v>524</v>
      </c>
      <c r="I2371" s="515" t="s">
        <v>2894</v>
      </c>
    </row>
    <row r="2372" spans="1:9" x14ac:dyDescent="0.2">
      <c r="A2372" s="86" t="s">
        <v>6388</v>
      </c>
      <c r="B2372" s="763" t="s">
        <v>454</v>
      </c>
      <c r="C2372" s="86" t="s">
        <v>186</v>
      </c>
      <c r="D2372" s="86" t="s">
        <v>553</v>
      </c>
      <c r="E2372" s="86" t="s">
        <v>496</v>
      </c>
      <c r="F2372" s="282" t="s">
        <v>188</v>
      </c>
      <c r="G2372" s="902" t="s">
        <v>524</v>
      </c>
      <c r="I2372" s="515" t="s">
        <v>2895</v>
      </c>
    </row>
    <row r="2373" spans="1:9" x14ac:dyDescent="0.2">
      <c r="A2373" s="86" t="s">
        <v>6388</v>
      </c>
      <c r="B2373" s="763" t="s">
        <v>454</v>
      </c>
      <c r="C2373" s="86" t="s">
        <v>186</v>
      </c>
      <c r="D2373" s="86" t="s">
        <v>554</v>
      </c>
      <c r="E2373" s="86" t="s">
        <v>496</v>
      </c>
      <c r="F2373" s="282" t="s">
        <v>188</v>
      </c>
      <c r="G2373" s="902" t="s">
        <v>524</v>
      </c>
      <c r="I2373" s="515" t="s">
        <v>2896</v>
      </c>
    </row>
    <row r="2374" spans="1:9" x14ac:dyDescent="0.2">
      <c r="A2374" s="86" t="s">
        <v>6388</v>
      </c>
      <c r="B2374" s="763" t="s">
        <v>454</v>
      </c>
      <c r="C2374" s="86" t="s">
        <v>186</v>
      </c>
      <c r="D2374" s="86" t="s">
        <v>555</v>
      </c>
      <c r="E2374" s="86" t="s">
        <v>496</v>
      </c>
      <c r="F2374" s="282" t="s">
        <v>188</v>
      </c>
      <c r="G2374" s="902" t="s">
        <v>524</v>
      </c>
      <c r="I2374" s="515" t="s">
        <v>2897</v>
      </c>
    </row>
    <row r="2375" spans="1:9" x14ac:dyDescent="0.2">
      <c r="A2375" s="86" t="s">
        <v>6388</v>
      </c>
      <c r="B2375" s="763" t="s">
        <v>454</v>
      </c>
      <c r="C2375" s="86" t="s">
        <v>186</v>
      </c>
      <c r="D2375" s="86" t="s">
        <v>556</v>
      </c>
      <c r="E2375" s="86" t="s">
        <v>496</v>
      </c>
      <c r="F2375" s="282" t="s">
        <v>188</v>
      </c>
      <c r="G2375" s="902" t="s">
        <v>524</v>
      </c>
      <c r="I2375" s="515" t="s">
        <v>2898</v>
      </c>
    </row>
    <row r="2376" spans="1:9" x14ac:dyDescent="0.2">
      <c r="A2376" s="86" t="s">
        <v>6388</v>
      </c>
      <c r="B2376" s="763" t="s">
        <v>454</v>
      </c>
      <c r="C2376" s="86" t="s">
        <v>186</v>
      </c>
      <c r="D2376" s="86" t="s">
        <v>557</v>
      </c>
      <c r="E2376" s="86" t="s">
        <v>496</v>
      </c>
      <c r="F2376" s="282" t="s">
        <v>188</v>
      </c>
      <c r="G2376" s="902" t="s">
        <v>524</v>
      </c>
      <c r="I2376" s="515" t="s">
        <v>2899</v>
      </c>
    </row>
    <row r="2377" spans="1:9" x14ac:dyDescent="0.2">
      <c r="A2377" s="86" t="s">
        <v>6388</v>
      </c>
      <c r="B2377" s="763" t="s">
        <v>454</v>
      </c>
      <c r="C2377" s="86" t="s">
        <v>186</v>
      </c>
      <c r="D2377" s="86" t="s">
        <v>558</v>
      </c>
      <c r="E2377" s="86" t="s">
        <v>496</v>
      </c>
      <c r="F2377" s="282" t="s">
        <v>188</v>
      </c>
      <c r="G2377" s="902" t="s">
        <v>524</v>
      </c>
      <c r="I2377" s="515" t="s">
        <v>2900</v>
      </c>
    </row>
    <row r="2378" spans="1:9" x14ac:dyDescent="0.2">
      <c r="A2378" s="86" t="s">
        <v>6388</v>
      </c>
      <c r="B2378" s="763" t="s">
        <v>454</v>
      </c>
      <c r="C2378" s="86" t="s">
        <v>186</v>
      </c>
      <c r="D2378" s="86" t="s">
        <v>559</v>
      </c>
      <c r="E2378" s="86" t="s">
        <v>496</v>
      </c>
      <c r="F2378" s="282" t="s">
        <v>188</v>
      </c>
      <c r="G2378" s="902" t="s">
        <v>524</v>
      </c>
      <c r="I2378" s="515" t="s">
        <v>2901</v>
      </c>
    </row>
    <row r="2379" spans="1:9" x14ac:dyDescent="0.2">
      <c r="A2379" s="86" t="s">
        <v>6388</v>
      </c>
      <c r="B2379" s="763" t="s">
        <v>454</v>
      </c>
      <c r="C2379" s="86" t="s">
        <v>186</v>
      </c>
      <c r="D2379" s="86" t="s">
        <v>560</v>
      </c>
      <c r="E2379" s="86" t="s">
        <v>496</v>
      </c>
      <c r="F2379" s="282" t="s">
        <v>188</v>
      </c>
      <c r="G2379" s="902" t="s">
        <v>524</v>
      </c>
      <c r="I2379" s="515" t="s">
        <v>2902</v>
      </c>
    </row>
    <row r="2380" spans="1:9" x14ac:dyDescent="0.2">
      <c r="A2380" s="86" t="s">
        <v>6388</v>
      </c>
      <c r="B2380" s="763" t="s">
        <v>454</v>
      </c>
      <c r="C2380" s="86" t="s">
        <v>186</v>
      </c>
      <c r="D2380" s="86" t="s">
        <v>561</v>
      </c>
      <c r="E2380" s="86" t="s">
        <v>496</v>
      </c>
      <c r="F2380" s="282" t="s">
        <v>188</v>
      </c>
      <c r="G2380" s="902" t="s">
        <v>524</v>
      </c>
      <c r="I2380" s="515" t="s">
        <v>2903</v>
      </c>
    </row>
    <row r="2381" spans="1:9" x14ac:dyDescent="0.2">
      <c r="A2381" s="86" t="s">
        <v>6388</v>
      </c>
      <c r="B2381" s="763" t="s">
        <v>454</v>
      </c>
      <c r="C2381" s="86" t="s">
        <v>186</v>
      </c>
      <c r="D2381" s="86" t="s">
        <v>562</v>
      </c>
      <c r="E2381" s="86" t="s">
        <v>496</v>
      </c>
      <c r="F2381" s="282" t="s">
        <v>188</v>
      </c>
      <c r="G2381" s="902" t="s">
        <v>524</v>
      </c>
      <c r="I2381" s="515" t="s">
        <v>2904</v>
      </c>
    </row>
    <row r="2382" spans="1:9" x14ac:dyDescent="0.2">
      <c r="A2382" s="86" t="s">
        <v>6388</v>
      </c>
      <c r="B2382" s="763" t="s">
        <v>454</v>
      </c>
      <c r="C2382" s="86" t="s">
        <v>186</v>
      </c>
      <c r="D2382" s="86" t="s">
        <v>563</v>
      </c>
      <c r="E2382" s="86" t="s">
        <v>496</v>
      </c>
      <c r="F2382" s="282" t="s">
        <v>188</v>
      </c>
      <c r="G2382" s="902" t="s">
        <v>524</v>
      </c>
      <c r="I2382" s="515" t="s">
        <v>2905</v>
      </c>
    </row>
    <row r="2383" spans="1:9" x14ac:dyDescent="0.2">
      <c r="A2383" s="86" t="s">
        <v>6388</v>
      </c>
      <c r="B2383" s="763" t="s">
        <v>454</v>
      </c>
      <c r="C2383" s="86" t="s">
        <v>186</v>
      </c>
      <c r="D2383" s="86" t="s">
        <v>564</v>
      </c>
      <c r="E2383" s="86" t="s">
        <v>496</v>
      </c>
      <c r="F2383" s="282" t="s">
        <v>188</v>
      </c>
      <c r="G2383" s="902" t="s">
        <v>524</v>
      </c>
      <c r="I2383" s="515" t="s">
        <v>2906</v>
      </c>
    </row>
    <row r="2384" spans="1:9" x14ac:dyDescent="0.2">
      <c r="A2384" s="86" t="s">
        <v>6388</v>
      </c>
      <c r="B2384" s="763" t="s">
        <v>454</v>
      </c>
      <c r="C2384" s="86" t="s">
        <v>186</v>
      </c>
      <c r="D2384" s="86" t="s">
        <v>565</v>
      </c>
      <c r="E2384" s="86" t="s">
        <v>496</v>
      </c>
      <c r="F2384" s="282" t="s">
        <v>188</v>
      </c>
      <c r="G2384" s="902" t="s">
        <v>524</v>
      </c>
      <c r="I2384" s="515" t="s">
        <v>2907</v>
      </c>
    </row>
    <row r="2385" spans="1:9" x14ac:dyDescent="0.2">
      <c r="A2385" s="86" t="s">
        <v>6388</v>
      </c>
      <c r="B2385" s="543" t="s">
        <v>454</v>
      </c>
      <c r="C2385" s="547" t="s">
        <v>186</v>
      </c>
      <c r="D2385" s="547" t="s">
        <v>566</v>
      </c>
      <c r="E2385" s="547" t="s">
        <v>496</v>
      </c>
      <c r="F2385" s="538" t="s">
        <v>188</v>
      </c>
      <c r="G2385" s="309" t="s">
        <v>524</v>
      </c>
      <c r="I2385" s="515" t="s">
        <v>2908</v>
      </c>
    </row>
    <row r="2386" spans="1:9" x14ac:dyDescent="0.2">
      <c r="A2386" s="86" t="s">
        <v>6388</v>
      </c>
      <c r="B2386" s="763" t="s">
        <v>454</v>
      </c>
      <c r="C2386" s="86" t="s">
        <v>186</v>
      </c>
      <c r="D2386" s="86" t="s">
        <v>185</v>
      </c>
      <c r="E2386" s="86" t="s">
        <v>497</v>
      </c>
      <c r="F2386" s="282" t="s">
        <v>189</v>
      </c>
      <c r="G2386" s="902" t="s">
        <v>524</v>
      </c>
      <c r="I2386" s="515" t="s">
        <v>2909</v>
      </c>
    </row>
    <row r="2387" spans="1:9" x14ac:dyDescent="0.2">
      <c r="A2387" s="86" t="s">
        <v>6388</v>
      </c>
      <c r="B2387" s="763" t="s">
        <v>454</v>
      </c>
      <c r="C2387" s="86" t="s">
        <v>186</v>
      </c>
      <c r="D2387" s="86" t="s">
        <v>527</v>
      </c>
      <c r="E2387" s="86" t="s">
        <v>497</v>
      </c>
      <c r="F2387" s="282" t="s">
        <v>189</v>
      </c>
      <c r="G2387" s="902" t="s">
        <v>524</v>
      </c>
      <c r="I2387" s="515" t="s">
        <v>2910</v>
      </c>
    </row>
    <row r="2388" spans="1:9" x14ac:dyDescent="0.2">
      <c r="A2388" s="86" t="s">
        <v>6388</v>
      </c>
      <c r="B2388" s="763" t="s">
        <v>454</v>
      </c>
      <c r="C2388" s="86" t="s">
        <v>186</v>
      </c>
      <c r="D2388" s="86" t="s">
        <v>528</v>
      </c>
      <c r="E2388" s="86" t="s">
        <v>497</v>
      </c>
      <c r="F2388" s="282" t="s">
        <v>189</v>
      </c>
      <c r="G2388" s="902" t="s">
        <v>524</v>
      </c>
      <c r="I2388" s="515" t="s">
        <v>2911</v>
      </c>
    </row>
    <row r="2389" spans="1:9" x14ac:dyDescent="0.2">
      <c r="A2389" s="86" t="s">
        <v>6388</v>
      </c>
      <c r="B2389" s="763" t="s">
        <v>454</v>
      </c>
      <c r="C2389" s="86" t="s">
        <v>186</v>
      </c>
      <c r="D2389" s="86" t="s">
        <v>529</v>
      </c>
      <c r="E2389" s="86" t="s">
        <v>497</v>
      </c>
      <c r="F2389" s="282" t="s">
        <v>189</v>
      </c>
      <c r="G2389" s="902" t="s">
        <v>524</v>
      </c>
      <c r="I2389" s="515" t="s">
        <v>2912</v>
      </c>
    </row>
    <row r="2390" spans="1:9" x14ac:dyDescent="0.2">
      <c r="A2390" s="86" t="s">
        <v>6388</v>
      </c>
      <c r="B2390" s="763" t="s">
        <v>454</v>
      </c>
      <c r="C2390" s="86" t="s">
        <v>186</v>
      </c>
      <c r="D2390" s="86" t="s">
        <v>530</v>
      </c>
      <c r="E2390" s="86" t="s">
        <v>497</v>
      </c>
      <c r="F2390" s="282" t="s">
        <v>189</v>
      </c>
      <c r="G2390" s="902" t="s">
        <v>524</v>
      </c>
      <c r="I2390" s="515" t="s">
        <v>2913</v>
      </c>
    </row>
    <row r="2391" spans="1:9" x14ac:dyDescent="0.2">
      <c r="A2391" s="86" t="s">
        <v>6388</v>
      </c>
      <c r="B2391" s="763" t="s">
        <v>454</v>
      </c>
      <c r="C2391" s="86" t="s">
        <v>186</v>
      </c>
      <c r="D2391" s="86" t="s">
        <v>531</v>
      </c>
      <c r="E2391" s="86" t="s">
        <v>497</v>
      </c>
      <c r="F2391" s="282" t="s">
        <v>189</v>
      </c>
      <c r="G2391" s="902" t="s">
        <v>524</v>
      </c>
      <c r="I2391" s="515" t="s">
        <v>2914</v>
      </c>
    </row>
    <row r="2392" spans="1:9" x14ac:dyDescent="0.2">
      <c r="A2392" s="86" t="s">
        <v>6388</v>
      </c>
      <c r="B2392" s="763" t="s">
        <v>454</v>
      </c>
      <c r="C2392" s="86" t="s">
        <v>186</v>
      </c>
      <c r="D2392" s="86" t="s">
        <v>532</v>
      </c>
      <c r="E2392" s="86" t="s">
        <v>497</v>
      </c>
      <c r="F2392" s="282" t="s">
        <v>189</v>
      </c>
      <c r="G2392" s="902" t="s">
        <v>524</v>
      </c>
      <c r="I2392" s="515" t="s">
        <v>2915</v>
      </c>
    </row>
    <row r="2393" spans="1:9" x14ac:dyDescent="0.2">
      <c r="A2393" s="86" t="s">
        <v>6388</v>
      </c>
      <c r="B2393" s="763" t="s">
        <v>454</v>
      </c>
      <c r="C2393" s="86" t="s">
        <v>186</v>
      </c>
      <c r="D2393" s="86" t="s">
        <v>533</v>
      </c>
      <c r="E2393" s="86" t="s">
        <v>497</v>
      </c>
      <c r="F2393" s="282" t="s">
        <v>189</v>
      </c>
      <c r="G2393" s="902" t="s">
        <v>524</v>
      </c>
      <c r="I2393" s="515" t="s">
        <v>2916</v>
      </c>
    </row>
    <row r="2394" spans="1:9" x14ac:dyDescent="0.2">
      <c r="A2394" s="86" t="s">
        <v>6388</v>
      </c>
      <c r="B2394" s="763" t="s">
        <v>454</v>
      </c>
      <c r="C2394" s="86" t="s">
        <v>186</v>
      </c>
      <c r="D2394" s="86" t="s">
        <v>534</v>
      </c>
      <c r="E2394" s="86" t="s">
        <v>497</v>
      </c>
      <c r="F2394" s="282" t="s">
        <v>189</v>
      </c>
      <c r="G2394" s="902" t="s">
        <v>524</v>
      </c>
      <c r="I2394" s="515" t="s">
        <v>2917</v>
      </c>
    </row>
    <row r="2395" spans="1:9" x14ac:dyDescent="0.2">
      <c r="A2395" s="86" t="s">
        <v>6388</v>
      </c>
      <c r="B2395" s="763" t="s">
        <v>454</v>
      </c>
      <c r="C2395" s="86" t="s">
        <v>186</v>
      </c>
      <c r="D2395" s="86" t="s">
        <v>535</v>
      </c>
      <c r="E2395" s="86" t="s">
        <v>497</v>
      </c>
      <c r="F2395" s="282" t="s">
        <v>189</v>
      </c>
      <c r="G2395" s="902" t="s">
        <v>524</v>
      </c>
      <c r="I2395" s="515" t="s">
        <v>2918</v>
      </c>
    </row>
    <row r="2396" spans="1:9" x14ac:dyDescent="0.2">
      <c r="A2396" s="86" t="s">
        <v>6388</v>
      </c>
      <c r="B2396" s="763" t="s">
        <v>454</v>
      </c>
      <c r="C2396" s="86" t="s">
        <v>186</v>
      </c>
      <c r="D2396" s="86" t="s">
        <v>536</v>
      </c>
      <c r="E2396" s="86" t="s">
        <v>497</v>
      </c>
      <c r="F2396" s="282" t="s">
        <v>189</v>
      </c>
      <c r="G2396" s="902" t="s">
        <v>524</v>
      </c>
      <c r="I2396" s="515" t="s">
        <v>2919</v>
      </c>
    </row>
    <row r="2397" spans="1:9" x14ac:dyDescent="0.2">
      <c r="A2397" s="86" t="s">
        <v>6388</v>
      </c>
      <c r="B2397" s="763" t="s">
        <v>454</v>
      </c>
      <c r="C2397" s="86" t="s">
        <v>186</v>
      </c>
      <c r="D2397" s="86" t="s">
        <v>537</v>
      </c>
      <c r="E2397" s="86" t="s">
        <v>497</v>
      </c>
      <c r="F2397" s="282" t="s">
        <v>189</v>
      </c>
      <c r="G2397" s="902" t="s">
        <v>524</v>
      </c>
      <c r="I2397" s="515" t="s">
        <v>2920</v>
      </c>
    </row>
    <row r="2398" spans="1:9" x14ac:dyDescent="0.2">
      <c r="A2398" s="86" t="s">
        <v>6388</v>
      </c>
      <c r="B2398" s="763" t="s">
        <v>454</v>
      </c>
      <c r="C2398" s="86" t="s">
        <v>186</v>
      </c>
      <c r="D2398" s="86" t="s">
        <v>538</v>
      </c>
      <c r="E2398" s="86" t="s">
        <v>497</v>
      </c>
      <c r="F2398" s="282" t="s">
        <v>189</v>
      </c>
      <c r="G2398" s="902" t="s">
        <v>524</v>
      </c>
      <c r="I2398" s="515" t="s">
        <v>2921</v>
      </c>
    </row>
    <row r="2399" spans="1:9" x14ac:dyDescent="0.2">
      <c r="A2399" s="86" t="s">
        <v>6388</v>
      </c>
      <c r="B2399" s="763" t="s">
        <v>454</v>
      </c>
      <c r="C2399" s="86" t="s">
        <v>186</v>
      </c>
      <c r="D2399" s="86" t="s">
        <v>539</v>
      </c>
      <c r="E2399" s="86" t="s">
        <v>497</v>
      </c>
      <c r="F2399" s="282" t="s">
        <v>189</v>
      </c>
      <c r="G2399" s="902" t="s">
        <v>524</v>
      </c>
      <c r="I2399" s="515" t="s">
        <v>2922</v>
      </c>
    </row>
    <row r="2400" spans="1:9" x14ac:dyDescent="0.2">
      <c r="A2400" s="86" t="s">
        <v>6388</v>
      </c>
      <c r="B2400" s="763" t="s">
        <v>454</v>
      </c>
      <c r="C2400" s="86" t="s">
        <v>186</v>
      </c>
      <c r="D2400" s="86" t="s">
        <v>540</v>
      </c>
      <c r="E2400" s="86" t="s">
        <v>497</v>
      </c>
      <c r="F2400" s="282" t="s">
        <v>189</v>
      </c>
      <c r="G2400" s="902" t="s">
        <v>524</v>
      </c>
      <c r="I2400" s="515" t="s">
        <v>2923</v>
      </c>
    </row>
    <row r="2401" spans="1:9" x14ac:dyDescent="0.2">
      <c r="A2401" s="86" t="s">
        <v>6388</v>
      </c>
      <c r="B2401" s="763" t="s">
        <v>454</v>
      </c>
      <c r="C2401" s="86" t="s">
        <v>186</v>
      </c>
      <c r="D2401" s="86" t="s">
        <v>541</v>
      </c>
      <c r="E2401" s="86" t="s">
        <v>497</v>
      </c>
      <c r="F2401" s="282" t="s">
        <v>189</v>
      </c>
      <c r="G2401" s="902" t="s">
        <v>524</v>
      </c>
      <c r="I2401" s="515" t="s">
        <v>2924</v>
      </c>
    </row>
    <row r="2402" spans="1:9" x14ac:dyDescent="0.2">
      <c r="A2402" s="86" t="s">
        <v>6388</v>
      </c>
      <c r="B2402" s="763" t="s">
        <v>454</v>
      </c>
      <c r="C2402" s="86" t="s">
        <v>186</v>
      </c>
      <c r="D2402" s="86" t="s">
        <v>542</v>
      </c>
      <c r="E2402" s="86" t="s">
        <v>497</v>
      </c>
      <c r="F2402" s="282" t="s">
        <v>189</v>
      </c>
      <c r="G2402" s="902" t="s">
        <v>524</v>
      </c>
      <c r="I2402" s="515" t="s">
        <v>2925</v>
      </c>
    </row>
    <row r="2403" spans="1:9" x14ac:dyDescent="0.2">
      <c r="A2403" s="86" t="s">
        <v>6388</v>
      </c>
      <c r="B2403" s="763" t="s">
        <v>454</v>
      </c>
      <c r="C2403" s="86" t="s">
        <v>186</v>
      </c>
      <c r="D2403" s="86" t="s">
        <v>543</v>
      </c>
      <c r="E2403" s="86" t="s">
        <v>497</v>
      </c>
      <c r="F2403" s="282" t="s">
        <v>189</v>
      </c>
      <c r="G2403" s="902" t="s">
        <v>524</v>
      </c>
      <c r="I2403" s="515" t="s">
        <v>2926</v>
      </c>
    </row>
    <row r="2404" spans="1:9" x14ac:dyDescent="0.2">
      <c r="A2404" s="86" t="s">
        <v>6388</v>
      </c>
      <c r="B2404" s="763" t="s">
        <v>454</v>
      </c>
      <c r="C2404" s="86" t="s">
        <v>186</v>
      </c>
      <c r="D2404" s="86" t="s">
        <v>544</v>
      </c>
      <c r="E2404" s="86" t="s">
        <v>497</v>
      </c>
      <c r="F2404" s="282" t="s">
        <v>189</v>
      </c>
      <c r="G2404" s="902" t="s">
        <v>524</v>
      </c>
      <c r="I2404" s="515" t="s">
        <v>2927</v>
      </c>
    </row>
    <row r="2405" spans="1:9" x14ac:dyDescent="0.2">
      <c r="A2405" s="86" t="s">
        <v>6388</v>
      </c>
      <c r="B2405" s="763" t="s">
        <v>454</v>
      </c>
      <c r="C2405" s="86" t="s">
        <v>186</v>
      </c>
      <c r="D2405" s="86" t="s">
        <v>545</v>
      </c>
      <c r="E2405" s="86" t="s">
        <v>497</v>
      </c>
      <c r="F2405" s="282" t="s">
        <v>189</v>
      </c>
      <c r="G2405" s="902" t="s">
        <v>524</v>
      </c>
      <c r="I2405" s="515" t="s">
        <v>2928</v>
      </c>
    </row>
    <row r="2406" spans="1:9" x14ac:dyDescent="0.2">
      <c r="A2406" s="86" t="s">
        <v>6388</v>
      </c>
      <c r="B2406" s="763" t="s">
        <v>454</v>
      </c>
      <c r="C2406" s="86" t="s">
        <v>186</v>
      </c>
      <c r="D2406" s="86" t="s">
        <v>546</v>
      </c>
      <c r="E2406" s="86" t="s">
        <v>497</v>
      </c>
      <c r="F2406" s="282" t="s">
        <v>189</v>
      </c>
      <c r="G2406" s="902" t="s">
        <v>524</v>
      </c>
      <c r="I2406" s="515" t="s">
        <v>2929</v>
      </c>
    </row>
    <row r="2407" spans="1:9" x14ac:dyDescent="0.2">
      <c r="A2407" s="86" t="s">
        <v>6388</v>
      </c>
      <c r="B2407" s="763" t="s">
        <v>454</v>
      </c>
      <c r="C2407" s="86" t="s">
        <v>186</v>
      </c>
      <c r="D2407" s="86" t="s">
        <v>547</v>
      </c>
      <c r="E2407" s="86" t="s">
        <v>497</v>
      </c>
      <c r="F2407" s="282" t="s">
        <v>189</v>
      </c>
      <c r="G2407" s="902" t="s">
        <v>524</v>
      </c>
      <c r="I2407" s="515" t="s">
        <v>2930</v>
      </c>
    </row>
    <row r="2408" spans="1:9" x14ac:dyDescent="0.2">
      <c r="A2408" s="86" t="s">
        <v>6388</v>
      </c>
      <c r="B2408" s="763" t="s">
        <v>454</v>
      </c>
      <c r="C2408" s="86" t="s">
        <v>186</v>
      </c>
      <c r="D2408" s="86" t="s">
        <v>548</v>
      </c>
      <c r="E2408" s="86" t="s">
        <v>497</v>
      </c>
      <c r="F2408" s="282" t="s">
        <v>189</v>
      </c>
      <c r="G2408" s="902" t="s">
        <v>524</v>
      </c>
      <c r="I2408" s="515" t="s">
        <v>2931</v>
      </c>
    </row>
    <row r="2409" spans="1:9" x14ac:dyDescent="0.2">
      <c r="A2409" s="86" t="s">
        <v>6388</v>
      </c>
      <c r="B2409" s="763" t="s">
        <v>454</v>
      </c>
      <c r="C2409" s="86" t="s">
        <v>186</v>
      </c>
      <c r="D2409" s="86" t="s">
        <v>549</v>
      </c>
      <c r="E2409" s="86" t="s">
        <v>497</v>
      </c>
      <c r="F2409" s="282" t="s">
        <v>189</v>
      </c>
      <c r="G2409" s="902" t="s">
        <v>524</v>
      </c>
      <c r="I2409" s="515" t="s">
        <v>2932</v>
      </c>
    </row>
    <row r="2410" spans="1:9" x14ac:dyDescent="0.2">
      <c r="A2410" s="86" t="s">
        <v>6388</v>
      </c>
      <c r="B2410" s="763" t="s">
        <v>454</v>
      </c>
      <c r="C2410" s="86" t="s">
        <v>186</v>
      </c>
      <c r="D2410" s="86" t="s">
        <v>550</v>
      </c>
      <c r="E2410" s="86" t="s">
        <v>497</v>
      </c>
      <c r="F2410" s="282" t="s">
        <v>189</v>
      </c>
      <c r="G2410" s="902" t="s">
        <v>524</v>
      </c>
      <c r="I2410" s="515" t="s">
        <v>2933</v>
      </c>
    </row>
    <row r="2411" spans="1:9" x14ac:dyDescent="0.2">
      <c r="A2411" s="86" t="s">
        <v>6388</v>
      </c>
      <c r="B2411" s="763" t="s">
        <v>454</v>
      </c>
      <c r="C2411" s="86" t="s">
        <v>186</v>
      </c>
      <c r="D2411" s="86" t="s">
        <v>551</v>
      </c>
      <c r="E2411" s="86" t="s">
        <v>497</v>
      </c>
      <c r="F2411" s="282" t="s">
        <v>189</v>
      </c>
      <c r="G2411" s="902" t="s">
        <v>524</v>
      </c>
      <c r="I2411" s="515" t="s">
        <v>2934</v>
      </c>
    </row>
    <row r="2412" spans="1:9" x14ac:dyDescent="0.2">
      <c r="A2412" s="86" t="s">
        <v>6388</v>
      </c>
      <c r="B2412" s="763" t="s">
        <v>454</v>
      </c>
      <c r="C2412" s="86" t="s">
        <v>186</v>
      </c>
      <c r="D2412" s="86" t="s">
        <v>552</v>
      </c>
      <c r="E2412" s="86" t="s">
        <v>497</v>
      </c>
      <c r="F2412" s="282" t="s">
        <v>189</v>
      </c>
      <c r="G2412" s="902" t="s">
        <v>524</v>
      </c>
      <c r="I2412" s="515" t="s">
        <v>2935</v>
      </c>
    </row>
    <row r="2413" spans="1:9" x14ac:dyDescent="0.2">
      <c r="A2413" s="86" t="s">
        <v>6388</v>
      </c>
      <c r="B2413" s="763" t="s">
        <v>454</v>
      </c>
      <c r="C2413" s="86" t="s">
        <v>186</v>
      </c>
      <c r="D2413" s="86" t="s">
        <v>553</v>
      </c>
      <c r="E2413" s="86" t="s">
        <v>497</v>
      </c>
      <c r="F2413" s="282" t="s">
        <v>189</v>
      </c>
      <c r="G2413" s="902" t="s">
        <v>524</v>
      </c>
      <c r="I2413" s="515" t="s">
        <v>2936</v>
      </c>
    </row>
    <row r="2414" spans="1:9" x14ac:dyDescent="0.2">
      <c r="A2414" s="86" t="s">
        <v>6388</v>
      </c>
      <c r="B2414" s="763" t="s">
        <v>454</v>
      </c>
      <c r="C2414" s="86" t="s">
        <v>186</v>
      </c>
      <c r="D2414" s="86" t="s">
        <v>554</v>
      </c>
      <c r="E2414" s="86" t="s">
        <v>497</v>
      </c>
      <c r="F2414" s="282" t="s">
        <v>189</v>
      </c>
      <c r="G2414" s="902" t="s">
        <v>524</v>
      </c>
      <c r="I2414" s="515" t="s">
        <v>2937</v>
      </c>
    </row>
    <row r="2415" spans="1:9" x14ac:dyDescent="0.2">
      <c r="A2415" s="86" t="s">
        <v>6388</v>
      </c>
      <c r="B2415" s="763" t="s">
        <v>454</v>
      </c>
      <c r="C2415" s="86" t="s">
        <v>186</v>
      </c>
      <c r="D2415" s="86" t="s">
        <v>555</v>
      </c>
      <c r="E2415" s="86" t="s">
        <v>497</v>
      </c>
      <c r="F2415" s="282" t="s">
        <v>189</v>
      </c>
      <c r="G2415" s="902" t="s">
        <v>524</v>
      </c>
      <c r="I2415" s="515" t="s">
        <v>2938</v>
      </c>
    </row>
    <row r="2416" spans="1:9" x14ac:dyDescent="0.2">
      <c r="A2416" s="86" t="s">
        <v>6388</v>
      </c>
      <c r="B2416" s="763" t="s">
        <v>454</v>
      </c>
      <c r="C2416" s="86" t="s">
        <v>186</v>
      </c>
      <c r="D2416" s="86" t="s">
        <v>556</v>
      </c>
      <c r="E2416" s="86" t="s">
        <v>497</v>
      </c>
      <c r="F2416" s="282" t="s">
        <v>189</v>
      </c>
      <c r="G2416" s="902" t="s">
        <v>524</v>
      </c>
      <c r="I2416" s="515" t="s">
        <v>2939</v>
      </c>
    </row>
    <row r="2417" spans="1:9" x14ac:dyDescent="0.2">
      <c r="A2417" s="86" t="s">
        <v>6388</v>
      </c>
      <c r="B2417" s="763" t="s">
        <v>454</v>
      </c>
      <c r="C2417" s="86" t="s">
        <v>186</v>
      </c>
      <c r="D2417" s="86" t="s">
        <v>557</v>
      </c>
      <c r="E2417" s="86" t="s">
        <v>497</v>
      </c>
      <c r="F2417" s="282" t="s">
        <v>189</v>
      </c>
      <c r="G2417" s="902" t="s">
        <v>524</v>
      </c>
      <c r="I2417" s="515" t="s">
        <v>2940</v>
      </c>
    </row>
    <row r="2418" spans="1:9" x14ac:dyDescent="0.2">
      <c r="A2418" s="86" t="s">
        <v>6388</v>
      </c>
      <c r="B2418" s="763" t="s">
        <v>454</v>
      </c>
      <c r="C2418" s="86" t="s">
        <v>186</v>
      </c>
      <c r="D2418" s="86" t="s">
        <v>558</v>
      </c>
      <c r="E2418" s="86" t="s">
        <v>497</v>
      </c>
      <c r="F2418" s="282" t="s">
        <v>189</v>
      </c>
      <c r="G2418" s="902" t="s">
        <v>524</v>
      </c>
      <c r="I2418" s="515" t="s">
        <v>2941</v>
      </c>
    </row>
    <row r="2419" spans="1:9" x14ac:dyDescent="0.2">
      <c r="A2419" s="86" t="s">
        <v>6388</v>
      </c>
      <c r="B2419" s="763" t="s">
        <v>454</v>
      </c>
      <c r="C2419" s="86" t="s">
        <v>186</v>
      </c>
      <c r="D2419" s="86" t="s">
        <v>559</v>
      </c>
      <c r="E2419" s="86" t="s">
        <v>497</v>
      </c>
      <c r="F2419" s="282" t="s">
        <v>189</v>
      </c>
      <c r="G2419" s="902" t="s">
        <v>524</v>
      </c>
      <c r="I2419" s="515" t="s">
        <v>2942</v>
      </c>
    </row>
    <row r="2420" spans="1:9" x14ac:dyDescent="0.2">
      <c r="A2420" s="86" t="s">
        <v>6388</v>
      </c>
      <c r="B2420" s="763" t="s">
        <v>454</v>
      </c>
      <c r="C2420" s="86" t="s">
        <v>186</v>
      </c>
      <c r="D2420" s="86" t="s">
        <v>560</v>
      </c>
      <c r="E2420" s="86" t="s">
        <v>497</v>
      </c>
      <c r="F2420" s="282" t="s">
        <v>189</v>
      </c>
      <c r="G2420" s="902" t="s">
        <v>524</v>
      </c>
      <c r="I2420" s="515" t="s">
        <v>2943</v>
      </c>
    </row>
    <row r="2421" spans="1:9" x14ac:dyDescent="0.2">
      <c r="A2421" s="86" t="s">
        <v>6388</v>
      </c>
      <c r="B2421" s="763" t="s">
        <v>454</v>
      </c>
      <c r="C2421" s="86" t="s">
        <v>186</v>
      </c>
      <c r="D2421" s="86" t="s">
        <v>561</v>
      </c>
      <c r="E2421" s="86" t="s">
        <v>497</v>
      </c>
      <c r="F2421" s="282" t="s">
        <v>189</v>
      </c>
      <c r="G2421" s="902" t="s">
        <v>524</v>
      </c>
      <c r="I2421" s="515" t="s">
        <v>2944</v>
      </c>
    </row>
    <row r="2422" spans="1:9" x14ac:dyDescent="0.2">
      <c r="A2422" s="86" t="s">
        <v>6388</v>
      </c>
      <c r="B2422" s="763" t="s">
        <v>454</v>
      </c>
      <c r="C2422" s="86" t="s">
        <v>186</v>
      </c>
      <c r="D2422" s="86" t="s">
        <v>562</v>
      </c>
      <c r="E2422" s="86" t="s">
        <v>497</v>
      </c>
      <c r="F2422" s="282" t="s">
        <v>189</v>
      </c>
      <c r="G2422" s="902" t="s">
        <v>524</v>
      </c>
      <c r="I2422" s="515" t="s">
        <v>2945</v>
      </c>
    </row>
    <row r="2423" spans="1:9" x14ac:dyDescent="0.2">
      <c r="A2423" s="86" t="s">
        <v>6388</v>
      </c>
      <c r="B2423" s="763" t="s">
        <v>454</v>
      </c>
      <c r="C2423" s="86" t="s">
        <v>186</v>
      </c>
      <c r="D2423" s="86" t="s">
        <v>563</v>
      </c>
      <c r="E2423" s="86" t="s">
        <v>497</v>
      </c>
      <c r="F2423" s="282" t="s">
        <v>189</v>
      </c>
      <c r="G2423" s="902" t="s">
        <v>524</v>
      </c>
      <c r="I2423" s="515" t="s">
        <v>2946</v>
      </c>
    </row>
    <row r="2424" spans="1:9" x14ac:dyDescent="0.2">
      <c r="A2424" s="86" t="s">
        <v>6388</v>
      </c>
      <c r="B2424" s="763" t="s">
        <v>454</v>
      </c>
      <c r="C2424" s="86" t="s">
        <v>186</v>
      </c>
      <c r="D2424" s="86" t="s">
        <v>564</v>
      </c>
      <c r="E2424" s="86" t="s">
        <v>497</v>
      </c>
      <c r="F2424" s="282" t="s">
        <v>189</v>
      </c>
      <c r="G2424" s="902" t="s">
        <v>524</v>
      </c>
      <c r="I2424" s="515" t="s">
        <v>2947</v>
      </c>
    </row>
    <row r="2425" spans="1:9" x14ac:dyDescent="0.2">
      <c r="A2425" s="86" t="s">
        <v>6388</v>
      </c>
      <c r="B2425" s="763" t="s">
        <v>454</v>
      </c>
      <c r="C2425" s="86" t="s">
        <v>186</v>
      </c>
      <c r="D2425" s="86" t="s">
        <v>565</v>
      </c>
      <c r="E2425" s="86" t="s">
        <v>497</v>
      </c>
      <c r="F2425" s="282" t="s">
        <v>189</v>
      </c>
      <c r="G2425" s="902" t="s">
        <v>524</v>
      </c>
      <c r="I2425" s="515" t="s">
        <v>2948</v>
      </c>
    </row>
    <row r="2426" spans="1:9" x14ac:dyDescent="0.2">
      <c r="A2426" s="86" t="s">
        <v>6388</v>
      </c>
      <c r="B2426" s="763" t="s">
        <v>454</v>
      </c>
      <c r="C2426" s="86" t="s">
        <v>186</v>
      </c>
      <c r="D2426" s="86" t="s">
        <v>566</v>
      </c>
      <c r="E2426" s="86" t="s">
        <v>497</v>
      </c>
      <c r="F2426" s="282" t="s">
        <v>189</v>
      </c>
      <c r="G2426" s="767" t="s">
        <v>524</v>
      </c>
      <c r="I2426" s="515" t="s">
        <v>2949</v>
      </c>
    </row>
    <row r="2427" spans="1:9" x14ac:dyDescent="0.2">
      <c r="A2427" s="86" t="s">
        <v>6388</v>
      </c>
      <c r="B2427" s="533" t="s">
        <v>454</v>
      </c>
      <c r="C2427" s="119" t="s">
        <v>186</v>
      </c>
      <c r="D2427" s="119" t="s">
        <v>185</v>
      </c>
      <c r="E2427" s="119" t="s">
        <v>497</v>
      </c>
      <c r="F2427" s="545" t="s">
        <v>197</v>
      </c>
      <c r="G2427" s="322" t="s">
        <v>524</v>
      </c>
      <c r="I2427" s="515" t="s">
        <v>2950</v>
      </c>
    </row>
    <row r="2428" spans="1:9" x14ac:dyDescent="0.2">
      <c r="A2428" s="86" t="s">
        <v>6388</v>
      </c>
      <c r="B2428" s="541" t="s">
        <v>454</v>
      </c>
      <c r="C2428" s="546" t="s">
        <v>186</v>
      </c>
      <c r="D2428" s="546" t="s">
        <v>185</v>
      </c>
      <c r="E2428" s="546" t="s">
        <v>497</v>
      </c>
      <c r="F2428" s="542" t="s">
        <v>188</v>
      </c>
      <c r="G2428" s="832" t="s">
        <v>524</v>
      </c>
      <c r="I2428" s="515" t="s">
        <v>2951</v>
      </c>
    </row>
    <row r="2429" spans="1:9" x14ac:dyDescent="0.2">
      <c r="A2429" s="86" t="s">
        <v>6388</v>
      </c>
      <c r="B2429" s="763" t="s">
        <v>454</v>
      </c>
      <c r="C2429" s="86" t="s">
        <v>186</v>
      </c>
      <c r="D2429" s="86" t="s">
        <v>527</v>
      </c>
      <c r="E2429" s="86" t="s">
        <v>497</v>
      </c>
      <c r="F2429" s="282" t="s">
        <v>188</v>
      </c>
      <c r="G2429" s="902" t="s">
        <v>524</v>
      </c>
      <c r="I2429" s="515" t="s">
        <v>2952</v>
      </c>
    </row>
    <row r="2430" spans="1:9" x14ac:dyDescent="0.2">
      <c r="A2430" s="86" t="s">
        <v>6388</v>
      </c>
      <c r="B2430" s="763" t="s">
        <v>454</v>
      </c>
      <c r="C2430" s="86" t="s">
        <v>186</v>
      </c>
      <c r="D2430" s="86" t="s">
        <v>528</v>
      </c>
      <c r="E2430" s="86" t="s">
        <v>497</v>
      </c>
      <c r="F2430" s="282" t="s">
        <v>188</v>
      </c>
      <c r="G2430" s="902" t="s">
        <v>524</v>
      </c>
      <c r="I2430" s="515" t="s">
        <v>2953</v>
      </c>
    </row>
    <row r="2431" spans="1:9" x14ac:dyDescent="0.2">
      <c r="A2431" s="86" t="s">
        <v>6388</v>
      </c>
      <c r="B2431" s="763" t="s">
        <v>454</v>
      </c>
      <c r="C2431" s="86" t="s">
        <v>186</v>
      </c>
      <c r="D2431" s="86" t="s">
        <v>529</v>
      </c>
      <c r="E2431" s="86" t="s">
        <v>497</v>
      </c>
      <c r="F2431" s="282" t="s">
        <v>188</v>
      </c>
      <c r="G2431" s="902" t="s">
        <v>524</v>
      </c>
      <c r="I2431" s="515" t="s">
        <v>2954</v>
      </c>
    </row>
    <row r="2432" spans="1:9" x14ac:dyDescent="0.2">
      <c r="A2432" s="86" t="s">
        <v>6388</v>
      </c>
      <c r="B2432" s="763" t="s">
        <v>454</v>
      </c>
      <c r="C2432" s="86" t="s">
        <v>186</v>
      </c>
      <c r="D2432" s="86" t="s">
        <v>530</v>
      </c>
      <c r="E2432" s="86" t="s">
        <v>497</v>
      </c>
      <c r="F2432" s="282" t="s">
        <v>188</v>
      </c>
      <c r="G2432" s="902" t="s">
        <v>524</v>
      </c>
      <c r="I2432" s="515" t="s">
        <v>2955</v>
      </c>
    </row>
    <row r="2433" spans="1:9" x14ac:dyDescent="0.2">
      <c r="A2433" s="86" t="s">
        <v>6388</v>
      </c>
      <c r="B2433" s="763" t="s">
        <v>454</v>
      </c>
      <c r="C2433" s="86" t="s">
        <v>186</v>
      </c>
      <c r="D2433" s="86" t="s">
        <v>531</v>
      </c>
      <c r="E2433" s="86" t="s">
        <v>497</v>
      </c>
      <c r="F2433" s="282" t="s">
        <v>188</v>
      </c>
      <c r="G2433" s="902" t="s">
        <v>524</v>
      </c>
      <c r="I2433" s="515" t="s">
        <v>2956</v>
      </c>
    </row>
    <row r="2434" spans="1:9" x14ac:dyDescent="0.2">
      <c r="A2434" s="86" t="s">
        <v>6388</v>
      </c>
      <c r="B2434" s="763" t="s">
        <v>454</v>
      </c>
      <c r="C2434" s="86" t="s">
        <v>186</v>
      </c>
      <c r="D2434" s="86" t="s">
        <v>532</v>
      </c>
      <c r="E2434" s="86" t="s">
        <v>497</v>
      </c>
      <c r="F2434" s="282" t="s">
        <v>188</v>
      </c>
      <c r="G2434" s="902" t="s">
        <v>524</v>
      </c>
      <c r="I2434" s="515" t="s">
        <v>2957</v>
      </c>
    </row>
    <row r="2435" spans="1:9" x14ac:dyDescent="0.2">
      <c r="A2435" s="86" t="s">
        <v>6388</v>
      </c>
      <c r="B2435" s="763" t="s">
        <v>454</v>
      </c>
      <c r="C2435" s="86" t="s">
        <v>186</v>
      </c>
      <c r="D2435" s="86" t="s">
        <v>533</v>
      </c>
      <c r="E2435" s="86" t="s">
        <v>497</v>
      </c>
      <c r="F2435" s="282" t="s">
        <v>188</v>
      </c>
      <c r="G2435" s="902" t="s">
        <v>524</v>
      </c>
      <c r="I2435" s="515" t="s">
        <v>2958</v>
      </c>
    </row>
    <row r="2436" spans="1:9" x14ac:dyDescent="0.2">
      <c r="A2436" s="86" t="s">
        <v>6388</v>
      </c>
      <c r="B2436" s="763" t="s">
        <v>454</v>
      </c>
      <c r="C2436" s="86" t="s">
        <v>186</v>
      </c>
      <c r="D2436" s="86" t="s">
        <v>534</v>
      </c>
      <c r="E2436" s="86" t="s">
        <v>497</v>
      </c>
      <c r="F2436" s="282" t="s">
        <v>188</v>
      </c>
      <c r="G2436" s="902" t="s">
        <v>524</v>
      </c>
      <c r="I2436" s="515" t="s">
        <v>2959</v>
      </c>
    </row>
    <row r="2437" spans="1:9" x14ac:dyDescent="0.2">
      <c r="A2437" s="86" t="s">
        <v>6388</v>
      </c>
      <c r="B2437" s="763" t="s">
        <v>454</v>
      </c>
      <c r="C2437" s="86" t="s">
        <v>186</v>
      </c>
      <c r="D2437" s="86" t="s">
        <v>535</v>
      </c>
      <c r="E2437" s="86" t="s">
        <v>497</v>
      </c>
      <c r="F2437" s="282" t="s">
        <v>188</v>
      </c>
      <c r="G2437" s="902" t="s">
        <v>524</v>
      </c>
      <c r="I2437" s="515" t="s">
        <v>2960</v>
      </c>
    </row>
    <row r="2438" spans="1:9" x14ac:dyDescent="0.2">
      <c r="A2438" s="86" t="s">
        <v>6388</v>
      </c>
      <c r="B2438" s="763" t="s">
        <v>454</v>
      </c>
      <c r="C2438" s="86" t="s">
        <v>186</v>
      </c>
      <c r="D2438" s="86" t="s">
        <v>536</v>
      </c>
      <c r="E2438" s="86" t="s">
        <v>497</v>
      </c>
      <c r="F2438" s="282" t="s">
        <v>188</v>
      </c>
      <c r="G2438" s="902" t="s">
        <v>524</v>
      </c>
      <c r="I2438" s="515" t="s">
        <v>2961</v>
      </c>
    </row>
    <row r="2439" spans="1:9" x14ac:dyDescent="0.2">
      <c r="A2439" s="86" t="s">
        <v>6388</v>
      </c>
      <c r="B2439" s="763" t="s">
        <v>454</v>
      </c>
      <c r="C2439" s="86" t="s">
        <v>186</v>
      </c>
      <c r="D2439" s="86" t="s">
        <v>537</v>
      </c>
      <c r="E2439" s="86" t="s">
        <v>497</v>
      </c>
      <c r="F2439" s="282" t="s">
        <v>188</v>
      </c>
      <c r="G2439" s="902" t="s">
        <v>524</v>
      </c>
      <c r="I2439" s="515" t="s">
        <v>2962</v>
      </c>
    </row>
    <row r="2440" spans="1:9" x14ac:dyDescent="0.2">
      <c r="A2440" s="86" t="s">
        <v>6388</v>
      </c>
      <c r="B2440" s="763" t="s">
        <v>454</v>
      </c>
      <c r="C2440" s="86" t="s">
        <v>186</v>
      </c>
      <c r="D2440" s="86" t="s">
        <v>538</v>
      </c>
      <c r="E2440" s="86" t="s">
        <v>497</v>
      </c>
      <c r="F2440" s="282" t="s">
        <v>188</v>
      </c>
      <c r="G2440" s="902" t="s">
        <v>524</v>
      </c>
      <c r="I2440" s="515" t="s">
        <v>2963</v>
      </c>
    </row>
    <row r="2441" spans="1:9" x14ac:dyDescent="0.2">
      <c r="A2441" s="86" t="s">
        <v>6388</v>
      </c>
      <c r="B2441" s="763" t="s">
        <v>454</v>
      </c>
      <c r="C2441" s="86" t="s">
        <v>186</v>
      </c>
      <c r="D2441" s="86" t="s">
        <v>539</v>
      </c>
      <c r="E2441" s="86" t="s">
        <v>497</v>
      </c>
      <c r="F2441" s="282" t="s">
        <v>188</v>
      </c>
      <c r="G2441" s="902" t="s">
        <v>524</v>
      </c>
      <c r="I2441" s="515" t="s">
        <v>2964</v>
      </c>
    </row>
    <row r="2442" spans="1:9" x14ac:dyDescent="0.2">
      <c r="A2442" s="86" t="s">
        <v>6388</v>
      </c>
      <c r="B2442" s="763" t="s">
        <v>454</v>
      </c>
      <c r="C2442" s="86" t="s">
        <v>186</v>
      </c>
      <c r="D2442" s="86" t="s">
        <v>540</v>
      </c>
      <c r="E2442" s="86" t="s">
        <v>497</v>
      </c>
      <c r="F2442" s="282" t="s">
        <v>188</v>
      </c>
      <c r="G2442" s="902" t="s">
        <v>524</v>
      </c>
      <c r="I2442" s="515" t="s">
        <v>2965</v>
      </c>
    </row>
    <row r="2443" spans="1:9" x14ac:dyDescent="0.2">
      <c r="A2443" s="86" t="s">
        <v>6388</v>
      </c>
      <c r="B2443" s="763" t="s">
        <v>454</v>
      </c>
      <c r="C2443" s="86" t="s">
        <v>186</v>
      </c>
      <c r="D2443" s="86" t="s">
        <v>541</v>
      </c>
      <c r="E2443" s="86" t="s">
        <v>497</v>
      </c>
      <c r="F2443" s="282" t="s">
        <v>188</v>
      </c>
      <c r="G2443" s="902" t="s">
        <v>524</v>
      </c>
      <c r="I2443" s="515" t="s">
        <v>2966</v>
      </c>
    </row>
    <row r="2444" spans="1:9" x14ac:dyDescent="0.2">
      <c r="A2444" s="86" t="s">
        <v>6388</v>
      </c>
      <c r="B2444" s="763" t="s">
        <v>454</v>
      </c>
      <c r="C2444" s="86" t="s">
        <v>186</v>
      </c>
      <c r="D2444" s="86" t="s">
        <v>542</v>
      </c>
      <c r="E2444" s="86" t="s">
        <v>497</v>
      </c>
      <c r="F2444" s="282" t="s">
        <v>188</v>
      </c>
      <c r="G2444" s="902" t="s">
        <v>524</v>
      </c>
      <c r="I2444" s="515" t="s">
        <v>2967</v>
      </c>
    </row>
    <row r="2445" spans="1:9" x14ac:dyDescent="0.2">
      <c r="A2445" s="86" t="s">
        <v>6388</v>
      </c>
      <c r="B2445" s="763" t="s">
        <v>454</v>
      </c>
      <c r="C2445" s="86" t="s">
        <v>186</v>
      </c>
      <c r="D2445" s="86" t="s">
        <v>543</v>
      </c>
      <c r="E2445" s="86" t="s">
        <v>497</v>
      </c>
      <c r="F2445" s="282" t="s">
        <v>188</v>
      </c>
      <c r="G2445" s="902" t="s">
        <v>524</v>
      </c>
      <c r="I2445" s="515" t="s">
        <v>2968</v>
      </c>
    </row>
    <row r="2446" spans="1:9" x14ac:dyDescent="0.2">
      <c r="A2446" s="86" t="s">
        <v>6388</v>
      </c>
      <c r="B2446" s="763" t="s">
        <v>454</v>
      </c>
      <c r="C2446" s="86" t="s">
        <v>186</v>
      </c>
      <c r="D2446" s="86" t="s">
        <v>544</v>
      </c>
      <c r="E2446" s="86" t="s">
        <v>497</v>
      </c>
      <c r="F2446" s="282" t="s">
        <v>188</v>
      </c>
      <c r="G2446" s="902" t="s">
        <v>524</v>
      </c>
      <c r="I2446" s="515" t="s">
        <v>2969</v>
      </c>
    </row>
    <row r="2447" spans="1:9" x14ac:dyDescent="0.2">
      <c r="A2447" s="86" t="s">
        <v>6388</v>
      </c>
      <c r="B2447" s="763" t="s">
        <v>454</v>
      </c>
      <c r="C2447" s="86" t="s">
        <v>186</v>
      </c>
      <c r="D2447" s="86" t="s">
        <v>545</v>
      </c>
      <c r="E2447" s="86" t="s">
        <v>497</v>
      </c>
      <c r="F2447" s="282" t="s">
        <v>188</v>
      </c>
      <c r="G2447" s="902" t="s">
        <v>524</v>
      </c>
      <c r="I2447" s="515" t="s">
        <v>2970</v>
      </c>
    </row>
    <row r="2448" spans="1:9" x14ac:dyDescent="0.2">
      <c r="A2448" s="86" t="s">
        <v>6388</v>
      </c>
      <c r="B2448" s="763" t="s">
        <v>454</v>
      </c>
      <c r="C2448" s="86" t="s">
        <v>186</v>
      </c>
      <c r="D2448" s="86" t="s">
        <v>546</v>
      </c>
      <c r="E2448" s="86" t="s">
        <v>497</v>
      </c>
      <c r="F2448" s="282" t="s">
        <v>188</v>
      </c>
      <c r="G2448" s="902" t="s">
        <v>524</v>
      </c>
      <c r="I2448" s="515" t="s">
        <v>2971</v>
      </c>
    </row>
    <row r="2449" spans="1:9" x14ac:dyDescent="0.2">
      <c r="A2449" s="86" t="s">
        <v>6388</v>
      </c>
      <c r="B2449" s="763" t="s">
        <v>454</v>
      </c>
      <c r="C2449" s="86" t="s">
        <v>186</v>
      </c>
      <c r="D2449" s="86" t="s">
        <v>547</v>
      </c>
      <c r="E2449" s="86" t="s">
        <v>497</v>
      </c>
      <c r="F2449" s="282" t="s">
        <v>188</v>
      </c>
      <c r="G2449" s="902" t="s">
        <v>524</v>
      </c>
      <c r="I2449" s="515" t="s">
        <v>2972</v>
      </c>
    </row>
    <row r="2450" spans="1:9" x14ac:dyDescent="0.2">
      <c r="A2450" s="86" t="s">
        <v>6388</v>
      </c>
      <c r="B2450" s="763" t="s">
        <v>454</v>
      </c>
      <c r="C2450" s="86" t="s">
        <v>186</v>
      </c>
      <c r="D2450" s="86" t="s">
        <v>548</v>
      </c>
      <c r="E2450" s="86" t="s">
        <v>497</v>
      </c>
      <c r="F2450" s="282" t="s">
        <v>188</v>
      </c>
      <c r="G2450" s="902" t="s">
        <v>524</v>
      </c>
      <c r="I2450" s="515" t="s">
        <v>2973</v>
      </c>
    </row>
    <row r="2451" spans="1:9" x14ac:dyDescent="0.2">
      <c r="A2451" s="86" t="s">
        <v>6388</v>
      </c>
      <c r="B2451" s="763" t="s">
        <v>454</v>
      </c>
      <c r="C2451" s="86" t="s">
        <v>186</v>
      </c>
      <c r="D2451" s="86" t="s">
        <v>549</v>
      </c>
      <c r="E2451" s="86" t="s">
        <v>497</v>
      </c>
      <c r="F2451" s="282" t="s">
        <v>188</v>
      </c>
      <c r="G2451" s="902" t="s">
        <v>524</v>
      </c>
      <c r="I2451" s="515" t="s">
        <v>2974</v>
      </c>
    </row>
    <row r="2452" spans="1:9" x14ac:dyDescent="0.2">
      <c r="A2452" s="86" t="s">
        <v>6388</v>
      </c>
      <c r="B2452" s="763" t="s">
        <v>454</v>
      </c>
      <c r="C2452" s="86" t="s">
        <v>186</v>
      </c>
      <c r="D2452" s="86" t="s">
        <v>550</v>
      </c>
      <c r="E2452" s="86" t="s">
        <v>497</v>
      </c>
      <c r="F2452" s="282" t="s">
        <v>188</v>
      </c>
      <c r="G2452" s="902" t="s">
        <v>524</v>
      </c>
      <c r="I2452" s="515" t="s">
        <v>2975</v>
      </c>
    </row>
    <row r="2453" spans="1:9" x14ac:dyDescent="0.2">
      <c r="A2453" s="86" t="s">
        <v>6388</v>
      </c>
      <c r="B2453" s="763" t="s">
        <v>454</v>
      </c>
      <c r="C2453" s="86" t="s">
        <v>186</v>
      </c>
      <c r="D2453" s="86" t="s">
        <v>551</v>
      </c>
      <c r="E2453" s="86" t="s">
        <v>497</v>
      </c>
      <c r="F2453" s="282" t="s">
        <v>188</v>
      </c>
      <c r="G2453" s="902" t="s">
        <v>524</v>
      </c>
      <c r="I2453" s="515" t="s">
        <v>2976</v>
      </c>
    </row>
    <row r="2454" spans="1:9" x14ac:dyDescent="0.2">
      <c r="A2454" s="86" t="s">
        <v>6388</v>
      </c>
      <c r="B2454" s="763" t="s">
        <v>454</v>
      </c>
      <c r="C2454" s="86" t="s">
        <v>186</v>
      </c>
      <c r="D2454" s="86" t="s">
        <v>552</v>
      </c>
      <c r="E2454" s="86" t="s">
        <v>497</v>
      </c>
      <c r="F2454" s="282" t="s">
        <v>188</v>
      </c>
      <c r="G2454" s="902" t="s">
        <v>524</v>
      </c>
      <c r="I2454" s="515" t="s">
        <v>2977</v>
      </c>
    </row>
    <row r="2455" spans="1:9" x14ac:dyDescent="0.2">
      <c r="A2455" s="86" t="s">
        <v>6388</v>
      </c>
      <c r="B2455" s="763" t="s">
        <v>454</v>
      </c>
      <c r="C2455" s="86" t="s">
        <v>186</v>
      </c>
      <c r="D2455" s="86" t="s">
        <v>553</v>
      </c>
      <c r="E2455" s="86" t="s">
        <v>497</v>
      </c>
      <c r="F2455" s="282" t="s">
        <v>188</v>
      </c>
      <c r="G2455" s="902" t="s">
        <v>524</v>
      </c>
      <c r="I2455" s="515" t="s">
        <v>2978</v>
      </c>
    </row>
    <row r="2456" spans="1:9" x14ac:dyDescent="0.2">
      <c r="A2456" s="86" t="s">
        <v>6388</v>
      </c>
      <c r="B2456" s="763" t="s">
        <v>454</v>
      </c>
      <c r="C2456" s="86" t="s">
        <v>186</v>
      </c>
      <c r="D2456" s="86" t="s">
        <v>554</v>
      </c>
      <c r="E2456" s="86" t="s">
        <v>497</v>
      </c>
      <c r="F2456" s="282" t="s">
        <v>188</v>
      </c>
      <c r="G2456" s="902" t="s">
        <v>524</v>
      </c>
      <c r="I2456" s="515" t="s">
        <v>2979</v>
      </c>
    </row>
    <row r="2457" spans="1:9" x14ac:dyDescent="0.2">
      <c r="A2457" s="86" t="s">
        <v>6388</v>
      </c>
      <c r="B2457" s="763" t="s">
        <v>454</v>
      </c>
      <c r="C2457" s="86" t="s">
        <v>186</v>
      </c>
      <c r="D2457" s="86" t="s">
        <v>555</v>
      </c>
      <c r="E2457" s="86" t="s">
        <v>497</v>
      </c>
      <c r="F2457" s="282" t="s">
        <v>188</v>
      </c>
      <c r="G2457" s="902" t="s">
        <v>524</v>
      </c>
      <c r="I2457" s="515" t="s">
        <v>2980</v>
      </c>
    </row>
    <row r="2458" spans="1:9" x14ac:dyDescent="0.2">
      <c r="A2458" s="86" t="s">
        <v>6388</v>
      </c>
      <c r="B2458" s="763" t="s">
        <v>454</v>
      </c>
      <c r="C2458" s="86" t="s">
        <v>186</v>
      </c>
      <c r="D2458" s="86" t="s">
        <v>556</v>
      </c>
      <c r="E2458" s="86" t="s">
        <v>497</v>
      </c>
      <c r="F2458" s="282" t="s">
        <v>188</v>
      </c>
      <c r="G2458" s="902" t="s">
        <v>524</v>
      </c>
      <c r="I2458" s="515" t="s">
        <v>2981</v>
      </c>
    </row>
    <row r="2459" spans="1:9" x14ac:dyDescent="0.2">
      <c r="A2459" s="86" t="s">
        <v>6388</v>
      </c>
      <c r="B2459" s="763" t="s">
        <v>454</v>
      </c>
      <c r="C2459" s="86" t="s">
        <v>186</v>
      </c>
      <c r="D2459" s="86" t="s">
        <v>557</v>
      </c>
      <c r="E2459" s="86" t="s">
        <v>497</v>
      </c>
      <c r="F2459" s="282" t="s">
        <v>188</v>
      </c>
      <c r="G2459" s="902" t="s">
        <v>524</v>
      </c>
      <c r="I2459" s="515" t="s">
        <v>2982</v>
      </c>
    </row>
    <row r="2460" spans="1:9" x14ac:dyDescent="0.2">
      <c r="A2460" s="86" t="s">
        <v>6388</v>
      </c>
      <c r="B2460" s="763" t="s">
        <v>454</v>
      </c>
      <c r="C2460" s="86" t="s">
        <v>186</v>
      </c>
      <c r="D2460" s="86" t="s">
        <v>558</v>
      </c>
      <c r="E2460" s="86" t="s">
        <v>497</v>
      </c>
      <c r="F2460" s="282" t="s">
        <v>188</v>
      </c>
      <c r="G2460" s="902" t="s">
        <v>524</v>
      </c>
      <c r="I2460" s="515" t="s">
        <v>2983</v>
      </c>
    </row>
    <row r="2461" spans="1:9" x14ac:dyDescent="0.2">
      <c r="A2461" s="86" t="s">
        <v>6388</v>
      </c>
      <c r="B2461" s="763" t="s">
        <v>454</v>
      </c>
      <c r="C2461" s="86" t="s">
        <v>186</v>
      </c>
      <c r="D2461" s="86" t="s">
        <v>559</v>
      </c>
      <c r="E2461" s="86" t="s">
        <v>497</v>
      </c>
      <c r="F2461" s="282" t="s">
        <v>188</v>
      </c>
      <c r="G2461" s="902" t="s">
        <v>524</v>
      </c>
      <c r="I2461" s="515" t="s">
        <v>2984</v>
      </c>
    </row>
    <row r="2462" spans="1:9" x14ac:dyDescent="0.2">
      <c r="A2462" s="86" t="s">
        <v>6388</v>
      </c>
      <c r="B2462" s="763" t="s">
        <v>454</v>
      </c>
      <c r="C2462" s="86" t="s">
        <v>186</v>
      </c>
      <c r="D2462" s="86" t="s">
        <v>560</v>
      </c>
      <c r="E2462" s="86" t="s">
        <v>497</v>
      </c>
      <c r="F2462" s="282" t="s">
        <v>188</v>
      </c>
      <c r="G2462" s="902" t="s">
        <v>524</v>
      </c>
      <c r="I2462" s="515" t="s">
        <v>2985</v>
      </c>
    </row>
    <row r="2463" spans="1:9" x14ac:dyDescent="0.2">
      <c r="A2463" s="86" t="s">
        <v>6388</v>
      </c>
      <c r="B2463" s="763" t="s">
        <v>454</v>
      </c>
      <c r="C2463" s="86" t="s">
        <v>186</v>
      </c>
      <c r="D2463" s="86" t="s">
        <v>561</v>
      </c>
      <c r="E2463" s="86" t="s">
        <v>497</v>
      </c>
      <c r="F2463" s="282" t="s">
        <v>188</v>
      </c>
      <c r="G2463" s="902" t="s">
        <v>524</v>
      </c>
      <c r="I2463" s="515" t="s">
        <v>2986</v>
      </c>
    </row>
    <row r="2464" spans="1:9" x14ac:dyDescent="0.2">
      <c r="A2464" s="86" t="s">
        <v>6388</v>
      </c>
      <c r="B2464" s="763" t="s">
        <v>454</v>
      </c>
      <c r="C2464" s="86" t="s">
        <v>186</v>
      </c>
      <c r="D2464" s="86" t="s">
        <v>562</v>
      </c>
      <c r="E2464" s="86" t="s">
        <v>497</v>
      </c>
      <c r="F2464" s="282" t="s">
        <v>188</v>
      </c>
      <c r="G2464" s="902" t="s">
        <v>524</v>
      </c>
      <c r="I2464" s="515" t="s">
        <v>2987</v>
      </c>
    </row>
    <row r="2465" spans="1:9" x14ac:dyDescent="0.2">
      <c r="A2465" s="86" t="s">
        <v>6388</v>
      </c>
      <c r="B2465" s="763" t="s">
        <v>454</v>
      </c>
      <c r="C2465" s="86" t="s">
        <v>186</v>
      </c>
      <c r="D2465" s="86" t="s">
        <v>563</v>
      </c>
      <c r="E2465" s="86" t="s">
        <v>497</v>
      </c>
      <c r="F2465" s="282" t="s">
        <v>188</v>
      </c>
      <c r="G2465" s="902" t="s">
        <v>524</v>
      </c>
      <c r="I2465" s="515" t="s">
        <v>2988</v>
      </c>
    </row>
    <row r="2466" spans="1:9" x14ac:dyDescent="0.2">
      <c r="A2466" s="86" t="s">
        <v>6388</v>
      </c>
      <c r="B2466" s="763" t="s">
        <v>454</v>
      </c>
      <c r="C2466" s="86" t="s">
        <v>186</v>
      </c>
      <c r="D2466" s="86" t="s">
        <v>564</v>
      </c>
      <c r="E2466" s="86" t="s">
        <v>497</v>
      </c>
      <c r="F2466" s="282" t="s">
        <v>188</v>
      </c>
      <c r="G2466" s="902" t="s">
        <v>524</v>
      </c>
      <c r="I2466" s="515" t="s">
        <v>2989</v>
      </c>
    </row>
    <row r="2467" spans="1:9" x14ac:dyDescent="0.2">
      <c r="A2467" s="86" t="s">
        <v>6388</v>
      </c>
      <c r="B2467" s="763" t="s">
        <v>454</v>
      </c>
      <c r="C2467" s="86" t="s">
        <v>186</v>
      </c>
      <c r="D2467" s="86" t="s">
        <v>565</v>
      </c>
      <c r="E2467" s="86" t="s">
        <v>497</v>
      </c>
      <c r="F2467" s="282" t="s">
        <v>188</v>
      </c>
      <c r="G2467" s="902" t="s">
        <v>524</v>
      </c>
      <c r="I2467" s="515" t="s">
        <v>2990</v>
      </c>
    </row>
    <row r="2468" spans="1:9" x14ac:dyDescent="0.2">
      <c r="A2468" s="86" t="s">
        <v>6388</v>
      </c>
      <c r="B2468" s="543" t="s">
        <v>454</v>
      </c>
      <c r="C2468" s="547" t="s">
        <v>186</v>
      </c>
      <c r="D2468" s="547" t="s">
        <v>566</v>
      </c>
      <c r="E2468" s="547" t="s">
        <v>497</v>
      </c>
      <c r="F2468" s="538" t="s">
        <v>188</v>
      </c>
      <c r="G2468" s="309" t="s">
        <v>524</v>
      </c>
      <c r="I2468" s="515" t="s">
        <v>2991</v>
      </c>
    </row>
    <row r="2469" spans="1:9" x14ac:dyDescent="0.2">
      <c r="A2469" s="86" t="s">
        <v>6388</v>
      </c>
      <c r="B2469" s="763" t="s">
        <v>454</v>
      </c>
      <c r="C2469" s="86" t="s">
        <v>186</v>
      </c>
      <c r="D2469" s="86" t="s">
        <v>185</v>
      </c>
      <c r="E2469" s="86" t="s">
        <v>498</v>
      </c>
      <c r="F2469" s="282" t="s">
        <v>189</v>
      </c>
      <c r="G2469" s="902" t="s">
        <v>524</v>
      </c>
      <c r="I2469" s="515" t="s">
        <v>2992</v>
      </c>
    </row>
    <row r="2470" spans="1:9" x14ac:dyDescent="0.2">
      <c r="A2470" s="86" t="s">
        <v>6388</v>
      </c>
      <c r="B2470" s="763" t="s">
        <v>454</v>
      </c>
      <c r="C2470" s="86" t="s">
        <v>186</v>
      </c>
      <c r="D2470" s="86" t="s">
        <v>527</v>
      </c>
      <c r="E2470" s="86" t="s">
        <v>498</v>
      </c>
      <c r="F2470" s="282" t="s">
        <v>189</v>
      </c>
      <c r="G2470" s="902" t="s">
        <v>524</v>
      </c>
      <c r="I2470" s="515" t="s">
        <v>2993</v>
      </c>
    </row>
    <row r="2471" spans="1:9" x14ac:dyDescent="0.2">
      <c r="A2471" s="86" t="s">
        <v>6388</v>
      </c>
      <c r="B2471" s="763" t="s">
        <v>454</v>
      </c>
      <c r="C2471" s="86" t="s">
        <v>186</v>
      </c>
      <c r="D2471" s="86" t="s">
        <v>528</v>
      </c>
      <c r="E2471" s="86" t="s">
        <v>498</v>
      </c>
      <c r="F2471" s="282" t="s">
        <v>189</v>
      </c>
      <c r="G2471" s="902" t="s">
        <v>524</v>
      </c>
      <c r="I2471" s="515" t="s">
        <v>2994</v>
      </c>
    </row>
    <row r="2472" spans="1:9" x14ac:dyDescent="0.2">
      <c r="A2472" s="86" t="s">
        <v>6388</v>
      </c>
      <c r="B2472" s="763" t="s">
        <v>454</v>
      </c>
      <c r="C2472" s="86" t="s">
        <v>186</v>
      </c>
      <c r="D2472" s="86" t="s">
        <v>529</v>
      </c>
      <c r="E2472" s="86" t="s">
        <v>498</v>
      </c>
      <c r="F2472" s="282" t="s">
        <v>189</v>
      </c>
      <c r="G2472" s="902" t="s">
        <v>524</v>
      </c>
      <c r="I2472" s="515" t="s">
        <v>2995</v>
      </c>
    </row>
    <row r="2473" spans="1:9" x14ac:dyDescent="0.2">
      <c r="A2473" s="86" t="s">
        <v>6388</v>
      </c>
      <c r="B2473" s="763" t="s">
        <v>454</v>
      </c>
      <c r="C2473" s="86" t="s">
        <v>186</v>
      </c>
      <c r="D2473" s="86" t="s">
        <v>530</v>
      </c>
      <c r="E2473" s="86" t="s">
        <v>498</v>
      </c>
      <c r="F2473" s="282" t="s">
        <v>189</v>
      </c>
      <c r="G2473" s="902" t="s">
        <v>524</v>
      </c>
      <c r="I2473" s="515" t="s">
        <v>2996</v>
      </c>
    </row>
    <row r="2474" spans="1:9" x14ac:dyDescent="0.2">
      <c r="A2474" s="86" t="s">
        <v>6388</v>
      </c>
      <c r="B2474" s="763" t="s">
        <v>454</v>
      </c>
      <c r="C2474" s="86" t="s">
        <v>186</v>
      </c>
      <c r="D2474" s="86" t="s">
        <v>531</v>
      </c>
      <c r="E2474" s="86" t="s">
        <v>498</v>
      </c>
      <c r="F2474" s="282" t="s">
        <v>189</v>
      </c>
      <c r="G2474" s="902" t="s">
        <v>524</v>
      </c>
      <c r="I2474" s="515" t="s">
        <v>2997</v>
      </c>
    </row>
    <row r="2475" spans="1:9" x14ac:dyDescent="0.2">
      <c r="A2475" s="86" t="s">
        <v>6388</v>
      </c>
      <c r="B2475" s="763" t="s">
        <v>454</v>
      </c>
      <c r="C2475" s="86" t="s">
        <v>186</v>
      </c>
      <c r="D2475" s="86" t="s">
        <v>532</v>
      </c>
      <c r="E2475" s="86" t="s">
        <v>498</v>
      </c>
      <c r="F2475" s="282" t="s">
        <v>189</v>
      </c>
      <c r="G2475" s="902" t="s">
        <v>524</v>
      </c>
      <c r="I2475" s="515" t="s">
        <v>2998</v>
      </c>
    </row>
    <row r="2476" spans="1:9" x14ac:dyDescent="0.2">
      <c r="A2476" s="86" t="s">
        <v>6388</v>
      </c>
      <c r="B2476" s="763" t="s">
        <v>454</v>
      </c>
      <c r="C2476" s="86" t="s">
        <v>186</v>
      </c>
      <c r="D2476" s="86" t="s">
        <v>533</v>
      </c>
      <c r="E2476" s="86" t="s">
        <v>498</v>
      </c>
      <c r="F2476" s="282" t="s">
        <v>189</v>
      </c>
      <c r="G2476" s="902" t="s">
        <v>524</v>
      </c>
      <c r="I2476" s="515" t="s">
        <v>2999</v>
      </c>
    </row>
    <row r="2477" spans="1:9" x14ac:dyDescent="0.2">
      <c r="A2477" s="86" t="s">
        <v>6388</v>
      </c>
      <c r="B2477" s="763" t="s">
        <v>454</v>
      </c>
      <c r="C2477" s="86" t="s">
        <v>186</v>
      </c>
      <c r="D2477" s="86" t="s">
        <v>534</v>
      </c>
      <c r="E2477" s="86" t="s">
        <v>498</v>
      </c>
      <c r="F2477" s="282" t="s">
        <v>189</v>
      </c>
      <c r="G2477" s="902" t="s">
        <v>524</v>
      </c>
      <c r="I2477" s="515" t="s">
        <v>3000</v>
      </c>
    </row>
    <row r="2478" spans="1:9" x14ac:dyDescent="0.2">
      <c r="A2478" s="86" t="s">
        <v>6388</v>
      </c>
      <c r="B2478" s="763" t="s">
        <v>454</v>
      </c>
      <c r="C2478" s="86" t="s">
        <v>186</v>
      </c>
      <c r="D2478" s="86" t="s">
        <v>535</v>
      </c>
      <c r="E2478" s="86" t="s">
        <v>498</v>
      </c>
      <c r="F2478" s="282" t="s">
        <v>189</v>
      </c>
      <c r="G2478" s="902" t="s">
        <v>524</v>
      </c>
      <c r="I2478" s="515" t="s">
        <v>3001</v>
      </c>
    </row>
    <row r="2479" spans="1:9" x14ac:dyDescent="0.2">
      <c r="A2479" s="86" t="s">
        <v>6388</v>
      </c>
      <c r="B2479" s="763" t="s">
        <v>454</v>
      </c>
      <c r="C2479" s="86" t="s">
        <v>186</v>
      </c>
      <c r="D2479" s="86" t="s">
        <v>536</v>
      </c>
      <c r="E2479" s="86" t="s">
        <v>498</v>
      </c>
      <c r="F2479" s="282" t="s">
        <v>189</v>
      </c>
      <c r="G2479" s="902" t="s">
        <v>524</v>
      </c>
      <c r="I2479" s="515" t="s">
        <v>3002</v>
      </c>
    </row>
    <row r="2480" spans="1:9" x14ac:dyDescent="0.2">
      <c r="A2480" s="86" t="s">
        <v>6388</v>
      </c>
      <c r="B2480" s="763" t="s">
        <v>454</v>
      </c>
      <c r="C2480" s="86" t="s">
        <v>186</v>
      </c>
      <c r="D2480" s="86" t="s">
        <v>537</v>
      </c>
      <c r="E2480" s="86" t="s">
        <v>498</v>
      </c>
      <c r="F2480" s="282" t="s">
        <v>189</v>
      </c>
      <c r="G2480" s="902" t="s">
        <v>524</v>
      </c>
      <c r="I2480" s="515" t="s">
        <v>3003</v>
      </c>
    </row>
    <row r="2481" spans="1:9" x14ac:dyDescent="0.2">
      <c r="A2481" s="86" t="s">
        <v>6388</v>
      </c>
      <c r="B2481" s="763" t="s">
        <v>454</v>
      </c>
      <c r="C2481" s="86" t="s">
        <v>186</v>
      </c>
      <c r="D2481" s="86" t="s">
        <v>538</v>
      </c>
      <c r="E2481" s="86" t="s">
        <v>498</v>
      </c>
      <c r="F2481" s="282" t="s">
        <v>189</v>
      </c>
      <c r="G2481" s="902" t="s">
        <v>524</v>
      </c>
      <c r="I2481" s="515" t="s">
        <v>3004</v>
      </c>
    </row>
    <row r="2482" spans="1:9" x14ac:dyDescent="0.2">
      <c r="A2482" s="86" t="s">
        <v>6388</v>
      </c>
      <c r="B2482" s="763" t="s">
        <v>454</v>
      </c>
      <c r="C2482" s="86" t="s">
        <v>186</v>
      </c>
      <c r="D2482" s="86" t="s">
        <v>539</v>
      </c>
      <c r="E2482" s="86" t="s">
        <v>498</v>
      </c>
      <c r="F2482" s="282" t="s">
        <v>189</v>
      </c>
      <c r="G2482" s="902" t="s">
        <v>524</v>
      </c>
      <c r="I2482" s="515" t="s">
        <v>3005</v>
      </c>
    </row>
    <row r="2483" spans="1:9" x14ac:dyDescent="0.2">
      <c r="A2483" s="86" t="s">
        <v>6388</v>
      </c>
      <c r="B2483" s="763" t="s">
        <v>454</v>
      </c>
      <c r="C2483" s="86" t="s">
        <v>186</v>
      </c>
      <c r="D2483" s="86" t="s">
        <v>540</v>
      </c>
      <c r="E2483" s="86" t="s">
        <v>498</v>
      </c>
      <c r="F2483" s="282" t="s">
        <v>189</v>
      </c>
      <c r="G2483" s="902" t="s">
        <v>524</v>
      </c>
      <c r="I2483" s="515" t="s">
        <v>3006</v>
      </c>
    </row>
    <row r="2484" spans="1:9" x14ac:dyDescent="0.2">
      <c r="A2484" s="86" t="s">
        <v>6388</v>
      </c>
      <c r="B2484" s="763" t="s">
        <v>454</v>
      </c>
      <c r="C2484" s="86" t="s">
        <v>186</v>
      </c>
      <c r="D2484" s="86" t="s">
        <v>541</v>
      </c>
      <c r="E2484" s="86" t="s">
        <v>498</v>
      </c>
      <c r="F2484" s="282" t="s">
        <v>189</v>
      </c>
      <c r="G2484" s="902" t="s">
        <v>524</v>
      </c>
      <c r="I2484" s="515" t="s">
        <v>3007</v>
      </c>
    </row>
    <row r="2485" spans="1:9" x14ac:dyDescent="0.2">
      <c r="A2485" s="86" t="s">
        <v>6388</v>
      </c>
      <c r="B2485" s="763" t="s">
        <v>454</v>
      </c>
      <c r="C2485" s="86" t="s">
        <v>186</v>
      </c>
      <c r="D2485" s="86" t="s">
        <v>542</v>
      </c>
      <c r="E2485" s="86" t="s">
        <v>498</v>
      </c>
      <c r="F2485" s="282" t="s">
        <v>189</v>
      </c>
      <c r="G2485" s="902" t="s">
        <v>524</v>
      </c>
      <c r="I2485" s="515" t="s">
        <v>3008</v>
      </c>
    </row>
    <row r="2486" spans="1:9" x14ac:dyDescent="0.2">
      <c r="A2486" s="86" t="s">
        <v>6388</v>
      </c>
      <c r="B2486" s="763" t="s">
        <v>454</v>
      </c>
      <c r="C2486" s="86" t="s">
        <v>186</v>
      </c>
      <c r="D2486" s="86" t="s">
        <v>543</v>
      </c>
      <c r="E2486" s="86" t="s">
        <v>498</v>
      </c>
      <c r="F2486" s="282" t="s">
        <v>189</v>
      </c>
      <c r="G2486" s="902" t="s">
        <v>524</v>
      </c>
      <c r="I2486" s="515" t="s">
        <v>3009</v>
      </c>
    </row>
    <row r="2487" spans="1:9" x14ac:dyDescent="0.2">
      <c r="A2487" s="86" t="s">
        <v>6388</v>
      </c>
      <c r="B2487" s="763" t="s">
        <v>454</v>
      </c>
      <c r="C2487" s="86" t="s">
        <v>186</v>
      </c>
      <c r="D2487" s="86" t="s">
        <v>544</v>
      </c>
      <c r="E2487" s="86" t="s">
        <v>498</v>
      </c>
      <c r="F2487" s="282" t="s">
        <v>189</v>
      </c>
      <c r="G2487" s="902" t="s">
        <v>524</v>
      </c>
      <c r="I2487" s="515" t="s">
        <v>3010</v>
      </c>
    </row>
    <row r="2488" spans="1:9" x14ac:dyDescent="0.2">
      <c r="A2488" s="86" t="s">
        <v>6388</v>
      </c>
      <c r="B2488" s="763" t="s">
        <v>454</v>
      </c>
      <c r="C2488" s="86" t="s">
        <v>186</v>
      </c>
      <c r="D2488" s="86" t="s">
        <v>545</v>
      </c>
      <c r="E2488" s="86" t="s">
        <v>498</v>
      </c>
      <c r="F2488" s="282" t="s">
        <v>189</v>
      </c>
      <c r="G2488" s="902" t="s">
        <v>524</v>
      </c>
      <c r="I2488" s="515" t="s">
        <v>3011</v>
      </c>
    </row>
    <row r="2489" spans="1:9" x14ac:dyDescent="0.2">
      <c r="A2489" s="86" t="s">
        <v>6388</v>
      </c>
      <c r="B2489" s="763" t="s">
        <v>454</v>
      </c>
      <c r="C2489" s="86" t="s">
        <v>186</v>
      </c>
      <c r="D2489" s="86" t="s">
        <v>546</v>
      </c>
      <c r="E2489" s="86" t="s">
        <v>498</v>
      </c>
      <c r="F2489" s="282" t="s">
        <v>189</v>
      </c>
      <c r="G2489" s="902" t="s">
        <v>524</v>
      </c>
      <c r="I2489" s="515" t="s">
        <v>3012</v>
      </c>
    </row>
    <row r="2490" spans="1:9" x14ac:dyDescent="0.2">
      <c r="A2490" s="86" t="s">
        <v>6388</v>
      </c>
      <c r="B2490" s="763" t="s">
        <v>454</v>
      </c>
      <c r="C2490" s="86" t="s">
        <v>186</v>
      </c>
      <c r="D2490" s="86" t="s">
        <v>547</v>
      </c>
      <c r="E2490" s="86" t="s">
        <v>498</v>
      </c>
      <c r="F2490" s="282" t="s">
        <v>189</v>
      </c>
      <c r="G2490" s="902" t="s">
        <v>524</v>
      </c>
      <c r="I2490" s="515" t="s">
        <v>3013</v>
      </c>
    </row>
    <row r="2491" spans="1:9" x14ac:dyDescent="0.2">
      <c r="A2491" s="86" t="s">
        <v>6388</v>
      </c>
      <c r="B2491" s="763" t="s">
        <v>454</v>
      </c>
      <c r="C2491" s="86" t="s">
        <v>186</v>
      </c>
      <c r="D2491" s="86" t="s">
        <v>548</v>
      </c>
      <c r="E2491" s="86" t="s">
        <v>498</v>
      </c>
      <c r="F2491" s="282" t="s">
        <v>189</v>
      </c>
      <c r="G2491" s="902" t="s">
        <v>524</v>
      </c>
      <c r="I2491" s="515" t="s">
        <v>3014</v>
      </c>
    </row>
    <row r="2492" spans="1:9" x14ac:dyDescent="0.2">
      <c r="A2492" s="86" t="s">
        <v>6388</v>
      </c>
      <c r="B2492" s="763" t="s">
        <v>454</v>
      </c>
      <c r="C2492" s="86" t="s">
        <v>186</v>
      </c>
      <c r="D2492" s="86" t="s">
        <v>549</v>
      </c>
      <c r="E2492" s="86" t="s">
        <v>498</v>
      </c>
      <c r="F2492" s="282" t="s">
        <v>189</v>
      </c>
      <c r="G2492" s="902" t="s">
        <v>524</v>
      </c>
      <c r="I2492" s="515" t="s">
        <v>3015</v>
      </c>
    </row>
    <row r="2493" spans="1:9" x14ac:dyDescent="0.2">
      <c r="A2493" s="86" t="s">
        <v>6388</v>
      </c>
      <c r="B2493" s="763" t="s">
        <v>454</v>
      </c>
      <c r="C2493" s="86" t="s">
        <v>186</v>
      </c>
      <c r="D2493" s="86" t="s">
        <v>550</v>
      </c>
      <c r="E2493" s="86" t="s">
        <v>498</v>
      </c>
      <c r="F2493" s="282" t="s">
        <v>189</v>
      </c>
      <c r="G2493" s="902" t="s">
        <v>524</v>
      </c>
      <c r="I2493" s="515" t="s">
        <v>3016</v>
      </c>
    </row>
    <row r="2494" spans="1:9" x14ac:dyDescent="0.2">
      <c r="A2494" s="86" t="s">
        <v>6388</v>
      </c>
      <c r="B2494" s="763" t="s">
        <v>454</v>
      </c>
      <c r="C2494" s="86" t="s">
        <v>186</v>
      </c>
      <c r="D2494" s="86" t="s">
        <v>551</v>
      </c>
      <c r="E2494" s="86" t="s">
        <v>498</v>
      </c>
      <c r="F2494" s="282" t="s">
        <v>189</v>
      </c>
      <c r="G2494" s="902" t="s">
        <v>524</v>
      </c>
      <c r="I2494" s="515" t="s">
        <v>3017</v>
      </c>
    </row>
    <row r="2495" spans="1:9" x14ac:dyDescent="0.2">
      <c r="A2495" s="86" t="s">
        <v>6388</v>
      </c>
      <c r="B2495" s="763" t="s">
        <v>454</v>
      </c>
      <c r="C2495" s="86" t="s">
        <v>186</v>
      </c>
      <c r="D2495" s="86" t="s">
        <v>552</v>
      </c>
      <c r="E2495" s="86" t="s">
        <v>498</v>
      </c>
      <c r="F2495" s="282" t="s">
        <v>189</v>
      </c>
      <c r="G2495" s="902" t="s">
        <v>524</v>
      </c>
      <c r="I2495" s="515" t="s">
        <v>3018</v>
      </c>
    </row>
    <row r="2496" spans="1:9" x14ac:dyDescent="0.2">
      <c r="A2496" s="86" t="s">
        <v>6388</v>
      </c>
      <c r="B2496" s="763" t="s">
        <v>454</v>
      </c>
      <c r="C2496" s="86" t="s">
        <v>186</v>
      </c>
      <c r="D2496" s="86" t="s">
        <v>553</v>
      </c>
      <c r="E2496" s="86" t="s">
        <v>498</v>
      </c>
      <c r="F2496" s="282" t="s">
        <v>189</v>
      </c>
      <c r="G2496" s="902" t="s">
        <v>524</v>
      </c>
      <c r="I2496" s="515" t="s">
        <v>3019</v>
      </c>
    </row>
    <row r="2497" spans="1:9" x14ac:dyDescent="0.2">
      <c r="A2497" s="86" t="s">
        <v>6388</v>
      </c>
      <c r="B2497" s="763" t="s">
        <v>454</v>
      </c>
      <c r="C2497" s="86" t="s">
        <v>186</v>
      </c>
      <c r="D2497" s="86" t="s">
        <v>554</v>
      </c>
      <c r="E2497" s="86" t="s">
        <v>498</v>
      </c>
      <c r="F2497" s="282" t="s">
        <v>189</v>
      </c>
      <c r="G2497" s="902" t="s">
        <v>524</v>
      </c>
      <c r="I2497" s="515" t="s">
        <v>3020</v>
      </c>
    </row>
    <row r="2498" spans="1:9" x14ac:dyDescent="0.2">
      <c r="A2498" s="86" t="s">
        <v>6388</v>
      </c>
      <c r="B2498" s="763" t="s">
        <v>454</v>
      </c>
      <c r="C2498" s="86" t="s">
        <v>186</v>
      </c>
      <c r="D2498" s="86" t="s">
        <v>555</v>
      </c>
      <c r="E2498" s="86" t="s">
        <v>498</v>
      </c>
      <c r="F2498" s="282" t="s">
        <v>189</v>
      </c>
      <c r="G2498" s="902" t="s">
        <v>524</v>
      </c>
      <c r="I2498" s="515" t="s">
        <v>3021</v>
      </c>
    </row>
    <row r="2499" spans="1:9" x14ac:dyDescent="0.2">
      <c r="A2499" s="86" t="s">
        <v>6388</v>
      </c>
      <c r="B2499" s="763" t="s">
        <v>454</v>
      </c>
      <c r="C2499" s="86" t="s">
        <v>186</v>
      </c>
      <c r="D2499" s="86" t="s">
        <v>556</v>
      </c>
      <c r="E2499" s="86" t="s">
        <v>498</v>
      </c>
      <c r="F2499" s="282" t="s">
        <v>189</v>
      </c>
      <c r="G2499" s="902" t="s">
        <v>524</v>
      </c>
      <c r="I2499" s="515" t="s">
        <v>3022</v>
      </c>
    </row>
    <row r="2500" spans="1:9" x14ac:dyDescent="0.2">
      <c r="A2500" s="86" t="s">
        <v>6388</v>
      </c>
      <c r="B2500" s="763" t="s">
        <v>454</v>
      </c>
      <c r="C2500" s="86" t="s">
        <v>186</v>
      </c>
      <c r="D2500" s="86" t="s">
        <v>557</v>
      </c>
      <c r="E2500" s="86" t="s">
        <v>498</v>
      </c>
      <c r="F2500" s="282" t="s">
        <v>189</v>
      </c>
      <c r="G2500" s="902" t="s">
        <v>524</v>
      </c>
      <c r="I2500" s="515" t="s">
        <v>3023</v>
      </c>
    </row>
    <row r="2501" spans="1:9" x14ac:dyDescent="0.2">
      <c r="A2501" s="86" t="s">
        <v>6388</v>
      </c>
      <c r="B2501" s="763" t="s">
        <v>454</v>
      </c>
      <c r="C2501" s="86" t="s">
        <v>186</v>
      </c>
      <c r="D2501" s="86" t="s">
        <v>558</v>
      </c>
      <c r="E2501" s="86" t="s">
        <v>498</v>
      </c>
      <c r="F2501" s="282" t="s">
        <v>189</v>
      </c>
      <c r="G2501" s="902" t="s">
        <v>524</v>
      </c>
      <c r="I2501" s="515" t="s">
        <v>3024</v>
      </c>
    </row>
    <row r="2502" spans="1:9" x14ac:dyDescent="0.2">
      <c r="A2502" s="86" t="s">
        <v>6388</v>
      </c>
      <c r="B2502" s="763" t="s">
        <v>454</v>
      </c>
      <c r="C2502" s="86" t="s">
        <v>186</v>
      </c>
      <c r="D2502" s="86" t="s">
        <v>559</v>
      </c>
      <c r="E2502" s="86" t="s">
        <v>498</v>
      </c>
      <c r="F2502" s="282" t="s">
        <v>189</v>
      </c>
      <c r="G2502" s="902" t="s">
        <v>524</v>
      </c>
      <c r="I2502" s="515" t="s">
        <v>3025</v>
      </c>
    </row>
    <row r="2503" spans="1:9" x14ac:dyDescent="0.2">
      <c r="A2503" s="86" t="s">
        <v>6388</v>
      </c>
      <c r="B2503" s="763" t="s">
        <v>454</v>
      </c>
      <c r="C2503" s="86" t="s">
        <v>186</v>
      </c>
      <c r="D2503" s="86" t="s">
        <v>560</v>
      </c>
      <c r="E2503" s="86" t="s">
        <v>498</v>
      </c>
      <c r="F2503" s="282" t="s">
        <v>189</v>
      </c>
      <c r="G2503" s="902" t="s">
        <v>524</v>
      </c>
      <c r="I2503" s="515" t="s">
        <v>3026</v>
      </c>
    </row>
    <row r="2504" spans="1:9" x14ac:dyDescent="0.2">
      <c r="A2504" s="86" t="s">
        <v>6388</v>
      </c>
      <c r="B2504" s="763" t="s">
        <v>454</v>
      </c>
      <c r="C2504" s="86" t="s">
        <v>186</v>
      </c>
      <c r="D2504" s="86" t="s">
        <v>561</v>
      </c>
      <c r="E2504" s="86" t="s">
        <v>498</v>
      </c>
      <c r="F2504" s="282" t="s">
        <v>189</v>
      </c>
      <c r="G2504" s="902" t="s">
        <v>524</v>
      </c>
      <c r="I2504" s="515" t="s">
        <v>3027</v>
      </c>
    </row>
    <row r="2505" spans="1:9" x14ac:dyDescent="0.2">
      <c r="A2505" s="86" t="s">
        <v>6388</v>
      </c>
      <c r="B2505" s="763" t="s">
        <v>454</v>
      </c>
      <c r="C2505" s="86" t="s">
        <v>186</v>
      </c>
      <c r="D2505" s="86" t="s">
        <v>562</v>
      </c>
      <c r="E2505" s="86" t="s">
        <v>498</v>
      </c>
      <c r="F2505" s="282" t="s">
        <v>189</v>
      </c>
      <c r="G2505" s="902" t="s">
        <v>524</v>
      </c>
      <c r="I2505" s="515" t="s">
        <v>3028</v>
      </c>
    </row>
    <row r="2506" spans="1:9" x14ac:dyDescent="0.2">
      <c r="A2506" s="86" t="s">
        <v>6388</v>
      </c>
      <c r="B2506" s="763" t="s">
        <v>454</v>
      </c>
      <c r="C2506" s="86" t="s">
        <v>186</v>
      </c>
      <c r="D2506" s="86" t="s">
        <v>563</v>
      </c>
      <c r="E2506" s="86" t="s">
        <v>498</v>
      </c>
      <c r="F2506" s="282" t="s">
        <v>189</v>
      </c>
      <c r="G2506" s="902" t="s">
        <v>524</v>
      </c>
      <c r="I2506" s="515" t="s">
        <v>3029</v>
      </c>
    </row>
    <row r="2507" spans="1:9" x14ac:dyDescent="0.2">
      <c r="A2507" s="86" t="s">
        <v>6388</v>
      </c>
      <c r="B2507" s="763" t="s">
        <v>454</v>
      </c>
      <c r="C2507" s="86" t="s">
        <v>186</v>
      </c>
      <c r="D2507" s="86" t="s">
        <v>564</v>
      </c>
      <c r="E2507" s="86" t="s">
        <v>498</v>
      </c>
      <c r="F2507" s="282" t="s">
        <v>189</v>
      </c>
      <c r="G2507" s="902" t="s">
        <v>524</v>
      </c>
      <c r="I2507" s="515" t="s">
        <v>3030</v>
      </c>
    </row>
    <row r="2508" spans="1:9" x14ac:dyDescent="0.2">
      <c r="A2508" s="86" t="s">
        <v>6388</v>
      </c>
      <c r="B2508" s="763" t="s">
        <v>454</v>
      </c>
      <c r="C2508" s="86" t="s">
        <v>186</v>
      </c>
      <c r="D2508" s="86" t="s">
        <v>565</v>
      </c>
      <c r="E2508" s="86" t="s">
        <v>498</v>
      </c>
      <c r="F2508" s="282" t="s">
        <v>189</v>
      </c>
      <c r="G2508" s="902" t="s">
        <v>524</v>
      </c>
      <c r="I2508" s="515" t="s">
        <v>3031</v>
      </c>
    </row>
    <row r="2509" spans="1:9" x14ac:dyDescent="0.2">
      <c r="A2509" s="86" t="s">
        <v>6388</v>
      </c>
      <c r="B2509" s="763" t="s">
        <v>454</v>
      </c>
      <c r="C2509" s="86" t="s">
        <v>186</v>
      </c>
      <c r="D2509" s="86" t="s">
        <v>566</v>
      </c>
      <c r="E2509" s="86" t="s">
        <v>498</v>
      </c>
      <c r="F2509" s="282" t="s">
        <v>189</v>
      </c>
      <c r="G2509" s="767" t="s">
        <v>524</v>
      </c>
      <c r="I2509" s="515" t="s">
        <v>3032</v>
      </c>
    </row>
    <row r="2510" spans="1:9" x14ac:dyDescent="0.2">
      <c r="A2510" s="86" t="s">
        <v>6388</v>
      </c>
      <c r="B2510" s="533" t="s">
        <v>454</v>
      </c>
      <c r="C2510" s="119" t="s">
        <v>186</v>
      </c>
      <c r="D2510" s="119" t="s">
        <v>185</v>
      </c>
      <c r="E2510" s="119" t="s">
        <v>498</v>
      </c>
      <c r="F2510" s="545" t="s">
        <v>197</v>
      </c>
      <c r="G2510" s="322" t="s">
        <v>524</v>
      </c>
      <c r="I2510" s="515" t="s">
        <v>3033</v>
      </c>
    </row>
    <row r="2511" spans="1:9" x14ac:dyDescent="0.2">
      <c r="A2511" s="86" t="s">
        <v>6388</v>
      </c>
      <c r="B2511" s="541" t="s">
        <v>454</v>
      </c>
      <c r="C2511" s="546" t="s">
        <v>186</v>
      </c>
      <c r="D2511" s="546" t="s">
        <v>185</v>
      </c>
      <c r="E2511" s="546" t="s">
        <v>498</v>
      </c>
      <c r="F2511" s="542" t="s">
        <v>188</v>
      </c>
      <c r="G2511" s="832" t="s">
        <v>524</v>
      </c>
      <c r="I2511" s="515" t="s">
        <v>3034</v>
      </c>
    </row>
    <row r="2512" spans="1:9" x14ac:dyDescent="0.2">
      <c r="A2512" s="86" t="s">
        <v>6388</v>
      </c>
      <c r="B2512" s="763" t="s">
        <v>454</v>
      </c>
      <c r="C2512" s="86" t="s">
        <v>186</v>
      </c>
      <c r="D2512" s="86" t="s">
        <v>527</v>
      </c>
      <c r="E2512" s="86" t="s">
        <v>498</v>
      </c>
      <c r="F2512" s="282" t="s">
        <v>188</v>
      </c>
      <c r="G2512" s="902" t="s">
        <v>524</v>
      </c>
      <c r="I2512" s="515" t="s">
        <v>3035</v>
      </c>
    </row>
    <row r="2513" spans="1:9" x14ac:dyDescent="0.2">
      <c r="A2513" s="86" t="s">
        <v>6388</v>
      </c>
      <c r="B2513" s="763" t="s">
        <v>454</v>
      </c>
      <c r="C2513" s="86" t="s">
        <v>186</v>
      </c>
      <c r="D2513" s="86" t="s">
        <v>528</v>
      </c>
      <c r="E2513" s="86" t="s">
        <v>498</v>
      </c>
      <c r="F2513" s="282" t="s">
        <v>188</v>
      </c>
      <c r="G2513" s="902" t="s">
        <v>524</v>
      </c>
      <c r="I2513" s="515" t="s">
        <v>3036</v>
      </c>
    </row>
    <row r="2514" spans="1:9" x14ac:dyDescent="0.2">
      <c r="A2514" s="86" t="s">
        <v>6388</v>
      </c>
      <c r="B2514" s="763" t="s">
        <v>454</v>
      </c>
      <c r="C2514" s="86" t="s">
        <v>186</v>
      </c>
      <c r="D2514" s="86" t="s">
        <v>529</v>
      </c>
      <c r="E2514" s="86" t="s">
        <v>498</v>
      </c>
      <c r="F2514" s="282" t="s">
        <v>188</v>
      </c>
      <c r="G2514" s="902" t="s">
        <v>524</v>
      </c>
      <c r="I2514" s="515" t="s">
        <v>3037</v>
      </c>
    </row>
    <row r="2515" spans="1:9" x14ac:dyDescent="0.2">
      <c r="A2515" s="86" t="s">
        <v>6388</v>
      </c>
      <c r="B2515" s="763" t="s">
        <v>454</v>
      </c>
      <c r="C2515" s="86" t="s">
        <v>186</v>
      </c>
      <c r="D2515" s="86" t="s">
        <v>530</v>
      </c>
      <c r="E2515" s="86" t="s">
        <v>498</v>
      </c>
      <c r="F2515" s="282" t="s">
        <v>188</v>
      </c>
      <c r="G2515" s="902" t="s">
        <v>524</v>
      </c>
      <c r="I2515" s="515" t="s">
        <v>3038</v>
      </c>
    </row>
    <row r="2516" spans="1:9" x14ac:dyDescent="0.2">
      <c r="A2516" s="86" t="s">
        <v>6388</v>
      </c>
      <c r="B2516" s="763" t="s">
        <v>454</v>
      </c>
      <c r="C2516" s="86" t="s">
        <v>186</v>
      </c>
      <c r="D2516" s="86" t="s">
        <v>531</v>
      </c>
      <c r="E2516" s="86" t="s">
        <v>498</v>
      </c>
      <c r="F2516" s="282" t="s">
        <v>188</v>
      </c>
      <c r="G2516" s="902" t="s">
        <v>524</v>
      </c>
      <c r="I2516" s="515" t="s">
        <v>3039</v>
      </c>
    </row>
    <row r="2517" spans="1:9" x14ac:dyDescent="0.2">
      <c r="A2517" s="86" t="s">
        <v>6388</v>
      </c>
      <c r="B2517" s="763" t="s">
        <v>454</v>
      </c>
      <c r="C2517" s="86" t="s">
        <v>186</v>
      </c>
      <c r="D2517" s="86" t="s">
        <v>532</v>
      </c>
      <c r="E2517" s="86" t="s">
        <v>498</v>
      </c>
      <c r="F2517" s="282" t="s">
        <v>188</v>
      </c>
      <c r="G2517" s="902" t="s">
        <v>524</v>
      </c>
      <c r="I2517" s="515" t="s">
        <v>3040</v>
      </c>
    </row>
    <row r="2518" spans="1:9" x14ac:dyDescent="0.2">
      <c r="A2518" s="86" t="s">
        <v>6388</v>
      </c>
      <c r="B2518" s="763" t="s">
        <v>454</v>
      </c>
      <c r="C2518" s="86" t="s">
        <v>186</v>
      </c>
      <c r="D2518" s="86" t="s">
        <v>533</v>
      </c>
      <c r="E2518" s="86" t="s">
        <v>498</v>
      </c>
      <c r="F2518" s="282" t="s">
        <v>188</v>
      </c>
      <c r="G2518" s="902" t="s">
        <v>524</v>
      </c>
      <c r="I2518" s="515" t="s">
        <v>3041</v>
      </c>
    </row>
    <row r="2519" spans="1:9" x14ac:dyDescent="0.2">
      <c r="A2519" s="86" t="s">
        <v>6388</v>
      </c>
      <c r="B2519" s="763" t="s">
        <v>454</v>
      </c>
      <c r="C2519" s="86" t="s">
        <v>186</v>
      </c>
      <c r="D2519" s="86" t="s">
        <v>534</v>
      </c>
      <c r="E2519" s="86" t="s">
        <v>498</v>
      </c>
      <c r="F2519" s="282" t="s">
        <v>188</v>
      </c>
      <c r="G2519" s="902" t="s">
        <v>524</v>
      </c>
      <c r="I2519" s="515" t="s">
        <v>3042</v>
      </c>
    </row>
    <row r="2520" spans="1:9" x14ac:dyDescent="0.2">
      <c r="A2520" s="86" t="s">
        <v>6388</v>
      </c>
      <c r="B2520" s="763" t="s">
        <v>454</v>
      </c>
      <c r="C2520" s="86" t="s">
        <v>186</v>
      </c>
      <c r="D2520" s="86" t="s">
        <v>535</v>
      </c>
      <c r="E2520" s="86" t="s">
        <v>498</v>
      </c>
      <c r="F2520" s="282" t="s">
        <v>188</v>
      </c>
      <c r="G2520" s="902" t="s">
        <v>524</v>
      </c>
      <c r="I2520" s="515" t="s">
        <v>3043</v>
      </c>
    </row>
    <row r="2521" spans="1:9" x14ac:dyDescent="0.2">
      <c r="A2521" s="86" t="s">
        <v>6388</v>
      </c>
      <c r="B2521" s="763" t="s">
        <v>454</v>
      </c>
      <c r="C2521" s="86" t="s">
        <v>186</v>
      </c>
      <c r="D2521" s="86" t="s">
        <v>536</v>
      </c>
      <c r="E2521" s="86" t="s">
        <v>498</v>
      </c>
      <c r="F2521" s="282" t="s">
        <v>188</v>
      </c>
      <c r="G2521" s="902" t="s">
        <v>524</v>
      </c>
      <c r="I2521" s="515" t="s">
        <v>3044</v>
      </c>
    </row>
    <row r="2522" spans="1:9" x14ac:dyDescent="0.2">
      <c r="A2522" s="86" t="s">
        <v>6388</v>
      </c>
      <c r="B2522" s="763" t="s">
        <v>454</v>
      </c>
      <c r="C2522" s="86" t="s">
        <v>186</v>
      </c>
      <c r="D2522" s="86" t="s">
        <v>537</v>
      </c>
      <c r="E2522" s="86" t="s">
        <v>498</v>
      </c>
      <c r="F2522" s="282" t="s">
        <v>188</v>
      </c>
      <c r="G2522" s="902" t="s">
        <v>524</v>
      </c>
      <c r="I2522" s="515" t="s">
        <v>3045</v>
      </c>
    </row>
    <row r="2523" spans="1:9" x14ac:dyDescent="0.2">
      <c r="A2523" s="86" t="s">
        <v>6388</v>
      </c>
      <c r="B2523" s="763" t="s">
        <v>454</v>
      </c>
      <c r="C2523" s="86" t="s">
        <v>186</v>
      </c>
      <c r="D2523" s="86" t="s">
        <v>538</v>
      </c>
      <c r="E2523" s="86" t="s">
        <v>498</v>
      </c>
      <c r="F2523" s="282" t="s">
        <v>188</v>
      </c>
      <c r="G2523" s="902" t="s">
        <v>524</v>
      </c>
      <c r="I2523" s="515" t="s">
        <v>3046</v>
      </c>
    </row>
    <row r="2524" spans="1:9" x14ac:dyDescent="0.2">
      <c r="A2524" s="86" t="s">
        <v>6388</v>
      </c>
      <c r="B2524" s="763" t="s">
        <v>454</v>
      </c>
      <c r="C2524" s="86" t="s">
        <v>186</v>
      </c>
      <c r="D2524" s="86" t="s">
        <v>539</v>
      </c>
      <c r="E2524" s="86" t="s">
        <v>498</v>
      </c>
      <c r="F2524" s="282" t="s">
        <v>188</v>
      </c>
      <c r="G2524" s="902" t="s">
        <v>524</v>
      </c>
      <c r="I2524" s="515" t="s">
        <v>3047</v>
      </c>
    </row>
    <row r="2525" spans="1:9" x14ac:dyDescent="0.2">
      <c r="A2525" s="86" t="s">
        <v>6388</v>
      </c>
      <c r="B2525" s="763" t="s">
        <v>454</v>
      </c>
      <c r="C2525" s="86" t="s">
        <v>186</v>
      </c>
      <c r="D2525" s="86" t="s">
        <v>540</v>
      </c>
      <c r="E2525" s="86" t="s">
        <v>498</v>
      </c>
      <c r="F2525" s="282" t="s">
        <v>188</v>
      </c>
      <c r="G2525" s="902" t="s">
        <v>524</v>
      </c>
      <c r="I2525" s="515" t="s">
        <v>3048</v>
      </c>
    </row>
    <row r="2526" spans="1:9" x14ac:dyDescent="0.2">
      <c r="A2526" s="86" t="s">
        <v>6388</v>
      </c>
      <c r="B2526" s="763" t="s">
        <v>454</v>
      </c>
      <c r="C2526" s="86" t="s">
        <v>186</v>
      </c>
      <c r="D2526" s="86" t="s">
        <v>541</v>
      </c>
      <c r="E2526" s="86" t="s">
        <v>498</v>
      </c>
      <c r="F2526" s="282" t="s">
        <v>188</v>
      </c>
      <c r="G2526" s="902" t="s">
        <v>524</v>
      </c>
      <c r="I2526" s="515" t="s">
        <v>3049</v>
      </c>
    </row>
    <row r="2527" spans="1:9" x14ac:dyDescent="0.2">
      <c r="A2527" s="86" t="s">
        <v>6388</v>
      </c>
      <c r="B2527" s="763" t="s">
        <v>454</v>
      </c>
      <c r="C2527" s="86" t="s">
        <v>186</v>
      </c>
      <c r="D2527" s="86" t="s">
        <v>542</v>
      </c>
      <c r="E2527" s="86" t="s">
        <v>498</v>
      </c>
      <c r="F2527" s="282" t="s">
        <v>188</v>
      </c>
      <c r="G2527" s="902" t="s">
        <v>524</v>
      </c>
      <c r="I2527" s="515" t="s">
        <v>3050</v>
      </c>
    </row>
    <row r="2528" spans="1:9" x14ac:dyDescent="0.2">
      <c r="A2528" s="86" t="s">
        <v>6388</v>
      </c>
      <c r="B2528" s="763" t="s">
        <v>454</v>
      </c>
      <c r="C2528" s="86" t="s">
        <v>186</v>
      </c>
      <c r="D2528" s="86" t="s">
        <v>543</v>
      </c>
      <c r="E2528" s="86" t="s">
        <v>498</v>
      </c>
      <c r="F2528" s="282" t="s">
        <v>188</v>
      </c>
      <c r="G2528" s="902" t="s">
        <v>524</v>
      </c>
      <c r="I2528" s="515" t="s">
        <v>3051</v>
      </c>
    </row>
    <row r="2529" spans="1:9" x14ac:dyDescent="0.2">
      <c r="A2529" s="86" t="s">
        <v>6388</v>
      </c>
      <c r="B2529" s="763" t="s">
        <v>454</v>
      </c>
      <c r="C2529" s="86" t="s">
        <v>186</v>
      </c>
      <c r="D2529" s="86" t="s">
        <v>544</v>
      </c>
      <c r="E2529" s="86" t="s">
        <v>498</v>
      </c>
      <c r="F2529" s="282" t="s">
        <v>188</v>
      </c>
      <c r="G2529" s="902" t="s">
        <v>524</v>
      </c>
      <c r="I2529" s="515" t="s">
        <v>3052</v>
      </c>
    </row>
    <row r="2530" spans="1:9" x14ac:dyDescent="0.2">
      <c r="A2530" s="86" t="s">
        <v>6388</v>
      </c>
      <c r="B2530" s="763" t="s">
        <v>454</v>
      </c>
      <c r="C2530" s="86" t="s">
        <v>186</v>
      </c>
      <c r="D2530" s="86" t="s">
        <v>545</v>
      </c>
      <c r="E2530" s="86" t="s">
        <v>498</v>
      </c>
      <c r="F2530" s="282" t="s">
        <v>188</v>
      </c>
      <c r="G2530" s="902" t="s">
        <v>524</v>
      </c>
      <c r="I2530" s="515" t="s">
        <v>3053</v>
      </c>
    </row>
    <row r="2531" spans="1:9" x14ac:dyDescent="0.2">
      <c r="A2531" s="86" t="s">
        <v>6388</v>
      </c>
      <c r="B2531" s="763" t="s">
        <v>454</v>
      </c>
      <c r="C2531" s="86" t="s">
        <v>186</v>
      </c>
      <c r="D2531" s="86" t="s">
        <v>546</v>
      </c>
      <c r="E2531" s="86" t="s">
        <v>498</v>
      </c>
      <c r="F2531" s="282" t="s">
        <v>188</v>
      </c>
      <c r="G2531" s="902" t="s">
        <v>524</v>
      </c>
      <c r="I2531" s="515" t="s">
        <v>3054</v>
      </c>
    </row>
    <row r="2532" spans="1:9" x14ac:dyDescent="0.2">
      <c r="A2532" s="86" t="s">
        <v>6388</v>
      </c>
      <c r="B2532" s="763" t="s">
        <v>454</v>
      </c>
      <c r="C2532" s="86" t="s">
        <v>186</v>
      </c>
      <c r="D2532" s="86" t="s">
        <v>547</v>
      </c>
      <c r="E2532" s="86" t="s">
        <v>498</v>
      </c>
      <c r="F2532" s="282" t="s">
        <v>188</v>
      </c>
      <c r="G2532" s="902" t="s">
        <v>524</v>
      </c>
      <c r="I2532" s="515" t="s">
        <v>3055</v>
      </c>
    </row>
    <row r="2533" spans="1:9" x14ac:dyDescent="0.2">
      <c r="A2533" s="86" t="s">
        <v>6388</v>
      </c>
      <c r="B2533" s="763" t="s">
        <v>454</v>
      </c>
      <c r="C2533" s="86" t="s">
        <v>186</v>
      </c>
      <c r="D2533" s="86" t="s">
        <v>548</v>
      </c>
      <c r="E2533" s="86" t="s">
        <v>498</v>
      </c>
      <c r="F2533" s="282" t="s">
        <v>188</v>
      </c>
      <c r="G2533" s="902" t="s">
        <v>524</v>
      </c>
      <c r="I2533" s="515" t="s">
        <v>3056</v>
      </c>
    </row>
    <row r="2534" spans="1:9" x14ac:dyDescent="0.2">
      <c r="A2534" s="86" t="s">
        <v>6388</v>
      </c>
      <c r="B2534" s="763" t="s">
        <v>454</v>
      </c>
      <c r="C2534" s="86" t="s">
        <v>186</v>
      </c>
      <c r="D2534" s="86" t="s">
        <v>549</v>
      </c>
      <c r="E2534" s="86" t="s">
        <v>498</v>
      </c>
      <c r="F2534" s="282" t="s">
        <v>188</v>
      </c>
      <c r="G2534" s="902" t="s">
        <v>524</v>
      </c>
      <c r="I2534" s="515" t="s">
        <v>3057</v>
      </c>
    </row>
    <row r="2535" spans="1:9" x14ac:dyDescent="0.2">
      <c r="A2535" s="86" t="s">
        <v>6388</v>
      </c>
      <c r="B2535" s="763" t="s">
        <v>454</v>
      </c>
      <c r="C2535" s="86" t="s">
        <v>186</v>
      </c>
      <c r="D2535" s="86" t="s">
        <v>550</v>
      </c>
      <c r="E2535" s="86" t="s">
        <v>498</v>
      </c>
      <c r="F2535" s="282" t="s">
        <v>188</v>
      </c>
      <c r="G2535" s="902" t="s">
        <v>524</v>
      </c>
      <c r="I2535" s="515" t="s">
        <v>3058</v>
      </c>
    </row>
    <row r="2536" spans="1:9" x14ac:dyDescent="0.2">
      <c r="A2536" s="86" t="s">
        <v>6388</v>
      </c>
      <c r="B2536" s="763" t="s">
        <v>454</v>
      </c>
      <c r="C2536" s="86" t="s">
        <v>186</v>
      </c>
      <c r="D2536" s="86" t="s">
        <v>551</v>
      </c>
      <c r="E2536" s="86" t="s">
        <v>498</v>
      </c>
      <c r="F2536" s="282" t="s">
        <v>188</v>
      </c>
      <c r="G2536" s="902" t="s">
        <v>524</v>
      </c>
      <c r="I2536" s="515" t="s">
        <v>3059</v>
      </c>
    </row>
    <row r="2537" spans="1:9" x14ac:dyDescent="0.2">
      <c r="A2537" s="86" t="s">
        <v>6388</v>
      </c>
      <c r="B2537" s="763" t="s">
        <v>454</v>
      </c>
      <c r="C2537" s="86" t="s">
        <v>186</v>
      </c>
      <c r="D2537" s="86" t="s">
        <v>552</v>
      </c>
      <c r="E2537" s="86" t="s">
        <v>498</v>
      </c>
      <c r="F2537" s="282" t="s">
        <v>188</v>
      </c>
      <c r="G2537" s="902" t="s">
        <v>524</v>
      </c>
      <c r="I2537" s="515" t="s">
        <v>3060</v>
      </c>
    </row>
    <row r="2538" spans="1:9" x14ac:dyDescent="0.2">
      <c r="A2538" s="86" t="s">
        <v>6388</v>
      </c>
      <c r="B2538" s="763" t="s">
        <v>454</v>
      </c>
      <c r="C2538" s="86" t="s">
        <v>186</v>
      </c>
      <c r="D2538" s="86" t="s">
        <v>553</v>
      </c>
      <c r="E2538" s="86" t="s">
        <v>498</v>
      </c>
      <c r="F2538" s="282" t="s">
        <v>188</v>
      </c>
      <c r="G2538" s="902" t="s">
        <v>524</v>
      </c>
      <c r="I2538" s="515" t="s">
        <v>3061</v>
      </c>
    </row>
    <row r="2539" spans="1:9" x14ac:dyDescent="0.2">
      <c r="A2539" s="86" t="s">
        <v>6388</v>
      </c>
      <c r="B2539" s="763" t="s">
        <v>454</v>
      </c>
      <c r="C2539" s="86" t="s">
        <v>186</v>
      </c>
      <c r="D2539" s="86" t="s">
        <v>554</v>
      </c>
      <c r="E2539" s="86" t="s">
        <v>498</v>
      </c>
      <c r="F2539" s="282" t="s">
        <v>188</v>
      </c>
      <c r="G2539" s="902" t="s">
        <v>524</v>
      </c>
      <c r="I2539" s="515" t="s">
        <v>3062</v>
      </c>
    </row>
    <row r="2540" spans="1:9" x14ac:dyDescent="0.2">
      <c r="A2540" s="86" t="s">
        <v>6388</v>
      </c>
      <c r="B2540" s="763" t="s">
        <v>454</v>
      </c>
      <c r="C2540" s="86" t="s">
        <v>186</v>
      </c>
      <c r="D2540" s="86" t="s">
        <v>555</v>
      </c>
      <c r="E2540" s="86" t="s">
        <v>498</v>
      </c>
      <c r="F2540" s="282" t="s">
        <v>188</v>
      </c>
      <c r="G2540" s="902" t="s">
        <v>524</v>
      </c>
      <c r="I2540" s="515" t="s">
        <v>3063</v>
      </c>
    </row>
    <row r="2541" spans="1:9" x14ac:dyDescent="0.2">
      <c r="A2541" s="86" t="s">
        <v>6388</v>
      </c>
      <c r="B2541" s="763" t="s">
        <v>454</v>
      </c>
      <c r="C2541" s="86" t="s">
        <v>186</v>
      </c>
      <c r="D2541" s="86" t="s">
        <v>556</v>
      </c>
      <c r="E2541" s="86" t="s">
        <v>498</v>
      </c>
      <c r="F2541" s="282" t="s">
        <v>188</v>
      </c>
      <c r="G2541" s="902" t="s">
        <v>524</v>
      </c>
      <c r="I2541" s="515" t="s">
        <v>3064</v>
      </c>
    </row>
    <row r="2542" spans="1:9" x14ac:dyDescent="0.2">
      <c r="A2542" s="86" t="s">
        <v>6388</v>
      </c>
      <c r="B2542" s="763" t="s">
        <v>454</v>
      </c>
      <c r="C2542" s="86" t="s">
        <v>186</v>
      </c>
      <c r="D2542" s="86" t="s">
        <v>557</v>
      </c>
      <c r="E2542" s="86" t="s">
        <v>498</v>
      </c>
      <c r="F2542" s="282" t="s">
        <v>188</v>
      </c>
      <c r="G2542" s="902" t="s">
        <v>524</v>
      </c>
      <c r="I2542" s="515" t="s">
        <v>3065</v>
      </c>
    </row>
    <row r="2543" spans="1:9" x14ac:dyDescent="0.2">
      <c r="A2543" s="86" t="s">
        <v>6388</v>
      </c>
      <c r="B2543" s="763" t="s">
        <v>454</v>
      </c>
      <c r="C2543" s="86" t="s">
        <v>186</v>
      </c>
      <c r="D2543" s="86" t="s">
        <v>558</v>
      </c>
      <c r="E2543" s="86" t="s">
        <v>498</v>
      </c>
      <c r="F2543" s="282" t="s">
        <v>188</v>
      </c>
      <c r="G2543" s="902" t="s">
        <v>524</v>
      </c>
      <c r="I2543" s="515" t="s">
        <v>3066</v>
      </c>
    </row>
    <row r="2544" spans="1:9" x14ac:dyDescent="0.2">
      <c r="A2544" s="86" t="s">
        <v>6388</v>
      </c>
      <c r="B2544" s="763" t="s">
        <v>454</v>
      </c>
      <c r="C2544" s="86" t="s">
        <v>186</v>
      </c>
      <c r="D2544" s="86" t="s">
        <v>559</v>
      </c>
      <c r="E2544" s="86" t="s">
        <v>498</v>
      </c>
      <c r="F2544" s="282" t="s">
        <v>188</v>
      </c>
      <c r="G2544" s="902" t="s">
        <v>524</v>
      </c>
      <c r="I2544" s="515" t="s">
        <v>3067</v>
      </c>
    </row>
    <row r="2545" spans="1:9" x14ac:dyDescent="0.2">
      <c r="A2545" s="86" t="s">
        <v>6388</v>
      </c>
      <c r="B2545" s="763" t="s">
        <v>454</v>
      </c>
      <c r="C2545" s="86" t="s">
        <v>186</v>
      </c>
      <c r="D2545" s="86" t="s">
        <v>560</v>
      </c>
      <c r="E2545" s="86" t="s">
        <v>498</v>
      </c>
      <c r="F2545" s="282" t="s">
        <v>188</v>
      </c>
      <c r="G2545" s="902" t="s">
        <v>524</v>
      </c>
      <c r="I2545" s="515" t="s">
        <v>3068</v>
      </c>
    </row>
    <row r="2546" spans="1:9" x14ac:dyDescent="0.2">
      <c r="A2546" s="86" t="s">
        <v>6388</v>
      </c>
      <c r="B2546" s="763" t="s">
        <v>454</v>
      </c>
      <c r="C2546" s="86" t="s">
        <v>186</v>
      </c>
      <c r="D2546" s="86" t="s">
        <v>561</v>
      </c>
      <c r="E2546" s="86" t="s">
        <v>498</v>
      </c>
      <c r="F2546" s="282" t="s">
        <v>188</v>
      </c>
      <c r="G2546" s="902" t="s">
        <v>524</v>
      </c>
      <c r="I2546" s="515" t="s">
        <v>3069</v>
      </c>
    </row>
    <row r="2547" spans="1:9" x14ac:dyDescent="0.2">
      <c r="A2547" s="86" t="s">
        <v>6388</v>
      </c>
      <c r="B2547" s="763" t="s">
        <v>454</v>
      </c>
      <c r="C2547" s="86" t="s">
        <v>186</v>
      </c>
      <c r="D2547" s="86" t="s">
        <v>562</v>
      </c>
      <c r="E2547" s="86" t="s">
        <v>498</v>
      </c>
      <c r="F2547" s="282" t="s">
        <v>188</v>
      </c>
      <c r="G2547" s="902" t="s">
        <v>524</v>
      </c>
      <c r="I2547" s="515" t="s">
        <v>3070</v>
      </c>
    </row>
    <row r="2548" spans="1:9" x14ac:dyDescent="0.2">
      <c r="A2548" s="86" t="s">
        <v>6388</v>
      </c>
      <c r="B2548" s="763" t="s">
        <v>454</v>
      </c>
      <c r="C2548" s="86" t="s">
        <v>186</v>
      </c>
      <c r="D2548" s="86" t="s">
        <v>563</v>
      </c>
      <c r="E2548" s="86" t="s">
        <v>498</v>
      </c>
      <c r="F2548" s="282" t="s">
        <v>188</v>
      </c>
      <c r="G2548" s="902" t="s">
        <v>524</v>
      </c>
      <c r="I2548" s="515" t="s">
        <v>3071</v>
      </c>
    </row>
    <row r="2549" spans="1:9" x14ac:dyDescent="0.2">
      <c r="A2549" s="86" t="s">
        <v>6388</v>
      </c>
      <c r="B2549" s="763" t="s">
        <v>454</v>
      </c>
      <c r="C2549" s="86" t="s">
        <v>186</v>
      </c>
      <c r="D2549" s="86" t="s">
        <v>564</v>
      </c>
      <c r="E2549" s="86" t="s">
        <v>498</v>
      </c>
      <c r="F2549" s="282" t="s">
        <v>188</v>
      </c>
      <c r="G2549" s="902" t="s">
        <v>524</v>
      </c>
      <c r="I2549" s="515" t="s">
        <v>3072</v>
      </c>
    </row>
    <row r="2550" spans="1:9" x14ac:dyDescent="0.2">
      <c r="A2550" s="86" t="s">
        <v>6388</v>
      </c>
      <c r="B2550" s="763" t="s">
        <v>454</v>
      </c>
      <c r="C2550" s="86" t="s">
        <v>186</v>
      </c>
      <c r="D2550" s="86" t="s">
        <v>565</v>
      </c>
      <c r="E2550" s="86" t="s">
        <v>498</v>
      </c>
      <c r="F2550" s="282" t="s">
        <v>188</v>
      </c>
      <c r="G2550" s="902" t="s">
        <v>524</v>
      </c>
      <c r="I2550" s="515" t="s">
        <v>3073</v>
      </c>
    </row>
    <row r="2551" spans="1:9" x14ac:dyDescent="0.2">
      <c r="A2551" s="86" t="s">
        <v>6388</v>
      </c>
      <c r="B2551" s="543" t="s">
        <v>454</v>
      </c>
      <c r="C2551" s="547" t="s">
        <v>186</v>
      </c>
      <c r="D2551" s="547" t="s">
        <v>566</v>
      </c>
      <c r="E2551" s="547" t="s">
        <v>498</v>
      </c>
      <c r="F2551" s="538" t="s">
        <v>188</v>
      </c>
      <c r="G2551" s="309" t="s">
        <v>524</v>
      </c>
      <c r="I2551" s="515" t="s">
        <v>3074</v>
      </c>
    </row>
    <row r="2552" spans="1:9" x14ac:dyDescent="0.2">
      <c r="A2552" s="86" t="s">
        <v>6388</v>
      </c>
      <c r="B2552" s="763" t="s">
        <v>454</v>
      </c>
      <c r="C2552" s="86" t="s">
        <v>186</v>
      </c>
      <c r="D2552" s="86" t="s">
        <v>185</v>
      </c>
      <c r="E2552" s="86" t="s">
        <v>499</v>
      </c>
      <c r="F2552" s="282" t="s">
        <v>189</v>
      </c>
      <c r="G2552" s="902" t="s">
        <v>524</v>
      </c>
      <c r="I2552" s="515" t="s">
        <v>3075</v>
      </c>
    </row>
    <row r="2553" spans="1:9" x14ac:dyDescent="0.2">
      <c r="A2553" s="86" t="s">
        <v>6388</v>
      </c>
      <c r="B2553" s="763" t="s">
        <v>454</v>
      </c>
      <c r="C2553" s="86" t="s">
        <v>186</v>
      </c>
      <c r="D2553" s="86" t="s">
        <v>527</v>
      </c>
      <c r="E2553" s="86" t="s">
        <v>499</v>
      </c>
      <c r="F2553" s="282" t="s">
        <v>189</v>
      </c>
      <c r="G2553" s="902" t="s">
        <v>524</v>
      </c>
      <c r="I2553" s="515" t="s">
        <v>3076</v>
      </c>
    </row>
    <row r="2554" spans="1:9" x14ac:dyDescent="0.2">
      <c r="A2554" s="86" t="s">
        <v>6388</v>
      </c>
      <c r="B2554" s="763" t="s">
        <v>454</v>
      </c>
      <c r="C2554" s="86" t="s">
        <v>186</v>
      </c>
      <c r="D2554" s="86" t="s">
        <v>528</v>
      </c>
      <c r="E2554" s="86" t="s">
        <v>499</v>
      </c>
      <c r="F2554" s="282" t="s">
        <v>189</v>
      </c>
      <c r="G2554" s="902" t="s">
        <v>524</v>
      </c>
      <c r="I2554" s="515" t="s">
        <v>3077</v>
      </c>
    </row>
    <row r="2555" spans="1:9" x14ac:dyDescent="0.2">
      <c r="A2555" s="86" t="s">
        <v>6388</v>
      </c>
      <c r="B2555" s="763" t="s">
        <v>454</v>
      </c>
      <c r="C2555" s="86" t="s">
        <v>186</v>
      </c>
      <c r="D2555" s="86" t="s">
        <v>529</v>
      </c>
      <c r="E2555" s="86" t="s">
        <v>499</v>
      </c>
      <c r="F2555" s="282" t="s">
        <v>189</v>
      </c>
      <c r="G2555" s="902" t="s">
        <v>524</v>
      </c>
      <c r="I2555" s="515" t="s">
        <v>3078</v>
      </c>
    </row>
    <row r="2556" spans="1:9" x14ac:dyDescent="0.2">
      <c r="A2556" s="86" t="s">
        <v>6388</v>
      </c>
      <c r="B2556" s="763" t="s">
        <v>454</v>
      </c>
      <c r="C2556" s="86" t="s">
        <v>186</v>
      </c>
      <c r="D2556" s="86" t="s">
        <v>530</v>
      </c>
      <c r="E2556" s="86" t="s">
        <v>499</v>
      </c>
      <c r="F2556" s="282" t="s">
        <v>189</v>
      </c>
      <c r="G2556" s="902" t="s">
        <v>524</v>
      </c>
      <c r="I2556" s="515" t="s">
        <v>3079</v>
      </c>
    </row>
    <row r="2557" spans="1:9" x14ac:dyDescent="0.2">
      <c r="A2557" s="86" t="s">
        <v>6388</v>
      </c>
      <c r="B2557" s="763" t="s">
        <v>454</v>
      </c>
      <c r="C2557" s="86" t="s">
        <v>186</v>
      </c>
      <c r="D2557" s="86" t="s">
        <v>531</v>
      </c>
      <c r="E2557" s="86" t="s">
        <v>499</v>
      </c>
      <c r="F2557" s="282" t="s">
        <v>189</v>
      </c>
      <c r="G2557" s="902" t="s">
        <v>524</v>
      </c>
      <c r="I2557" s="515" t="s">
        <v>3080</v>
      </c>
    </row>
    <row r="2558" spans="1:9" x14ac:dyDescent="0.2">
      <c r="A2558" s="86" t="s">
        <v>6388</v>
      </c>
      <c r="B2558" s="763" t="s">
        <v>454</v>
      </c>
      <c r="C2558" s="86" t="s">
        <v>186</v>
      </c>
      <c r="D2558" s="86" t="s">
        <v>532</v>
      </c>
      <c r="E2558" s="86" t="s">
        <v>499</v>
      </c>
      <c r="F2558" s="282" t="s">
        <v>189</v>
      </c>
      <c r="G2558" s="902" t="s">
        <v>524</v>
      </c>
      <c r="I2558" s="515" t="s">
        <v>3081</v>
      </c>
    </row>
    <row r="2559" spans="1:9" x14ac:dyDescent="0.2">
      <c r="A2559" s="86" t="s">
        <v>6388</v>
      </c>
      <c r="B2559" s="763" t="s">
        <v>454</v>
      </c>
      <c r="C2559" s="86" t="s">
        <v>186</v>
      </c>
      <c r="D2559" s="86" t="s">
        <v>533</v>
      </c>
      <c r="E2559" s="86" t="s">
        <v>499</v>
      </c>
      <c r="F2559" s="282" t="s">
        <v>189</v>
      </c>
      <c r="G2559" s="902" t="s">
        <v>524</v>
      </c>
      <c r="I2559" s="515" t="s">
        <v>3082</v>
      </c>
    </row>
    <row r="2560" spans="1:9" x14ac:dyDescent="0.2">
      <c r="A2560" s="86" t="s">
        <v>6388</v>
      </c>
      <c r="B2560" s="763" t="s">
        <v>454</v>
      </c>
      <c r="C2560" s="86" t="s">
        <v>186</v>
      </c>
      <c r="D2560" s="86" t="s">
        <v>534</v>
      </c>
      <c r="E2560" s="86" t="s">
        <v>499</v>
      </c>
      <c r="F2560" s="282" t="s">
        <v>189</v>
      </c>
      <c r="G2560" s="902" t="s">
        <v>524</v>
      </c>
      <c r="I2560" s="515" t="s">
        <v>3083</v>
      </c>
    </row>
    <row r="2561" spans="1:9" x14ac:dyDescent="0.2">
      <c r="A2561" s="86" t="s">
        <v>6388</v>
      </c>
      <c r="B2561" s="763" t="s">
        <v>454</v>
      </c>
      <c r="C2561" s="86" t="s">
        <v>186</v>
      </c>
      <c r="D2561" s="86" t="s">
        <v>535</v>
      </c>
      <c r="E2561" s="86" t="s">
        <v>499</v>
      </c>
      <c r="F2561" s="282" t="s">
        <v>189</v>
      </c>
      <c r="G2561" s="902" t="s">
        <v>524</v>
      </c>
      <c r="I2561" s="515" t="s">
        <v>3084</v>
      </c>
    </row>
    <row r="2562" spans="1:9" x14ac:dyDescent="0.2">
      <c r="A2562" s="86" t="s">
        <v>6388</v>
      </c>
      <c r="B2562" s="763" t="s">
        <v>454</v>
      </c>
      <c r="C2562" s="86" t="s">
        <v>186</v>
      </c>
      <c r="D2562" s="86" t="s">
        <v>536</v>
      </c>
      <c r="E2562" s="86" t="s">
        <v>499</v>
      </c>
      <c r="F2562" s="282" t="s">
        <v>189</v>
      </c>
      <c r="G2562" s="902" t="s">
        <v>524</v>
      </c>
      <c r="I2562" s="515" t="s">
        <v>3085</v>
      </c>
    </row>
    <row r="2563" spans="1:9" x14ac:dyDescent="0.2">
      <c r="A2563" s="86" t="s">
        <v>6388</v>
      </c>
      <c r="B2563" s="763" t="s">
        <v>454</v>
      </c>
      <c r="C2563" s="86" t="s">
        <v>186</v>
      </c>
      <c r="D2563" s="86" t="s">
        <v>537</v>
      </c>
      <c r="E2563" s="86" t="s">
        <v>499</v>
      </c>
      <c r="F2563" s="282" t="s">
        <v>189</v>
      </c>
      <c r="G2563" s="902" t="s">
        <v>524</v>
      </c>
      <c r="I2563" s="515" t="s">
        <v>3086</v>
      </c>
    </row>
    <row r="2564" spans="1:9" x14ac:dyDescent="0.2">
      <c r="A2564" s="86" t="s">
        <v>6388</v>
      </c>
      <c r="B2564" s="763" t="s">
        <v>454</v>
      </c>
      <c r="C2564" s="86" t="s">
        <v>186</v>
      </c>
      <c r="D2564" s="86" t="s">
        <v>538</v>
      </c>
      <c r="E2564" s="86" t="s">
        <v>499</v>
      </c>
      <c r="F2564" s="282" t="s">
        <v>189</v>
      </c>
      <c r="G2564" s="902" t="s">
        <v>524</v>
      </c>
      <c r="I2564" s="515" t="s">
        <v>3087</v>
      </c>
    </row>
    <row r="2565" spans="1:9" x14ac:dyDescent="0.2">
      <c r="A2565" s="86" t="s">
        <v>6388</v>
      </c>
      <c r="B2565" s="763" t="s">
        <v>454</v>
      </c>
      <c r="C2565" s="86" t="s">
        <v>186</v>
      </c>
      <c r="D2565" s="86" t="s">
        <v>539</v>
      </c>
      <c r="E2565" s="86" t="s">
        <v>499</v>
      </c>
      <c r="F2565" s="282" t="s">
        <v>189</v>
      </c>
      <c r="G2565" s="902" t="s">
        <v>524</v>
      </c>
      <c r="I2565" s="515" t="s">
        <v>3088</v>
      </c>
    </row>
    <row r="2566" spans="1:9" x14ac:dyDescent="0.2">
      <c r="A2566" s="86" t="s">
        <v>6388</v>
      </c>
      <c r="B2566" s="763" t="s">
        <v>454</v>
      </c>
      <c r="C2566" s="86" t="s">
        <v>186</v>
      </c>
      <c r="D2566" s="86" t="s">
        <v>540</v>
      </c>
      <c r="E2566" s="86" t="s">
        <v>499</v>
      </c>
      <c r="F2566" s="282" t="s">
        <v>189</v>
      </c>
      <c r="G2566" s="902" t="s">
        <v>524</v>
      </c>
      <c r="I2566" s="515" t="s">
        <v>3089</v>
      </c>
    </row>
    <row r="2567" spans="1:9" x14ac:dyDescent="0.2">
      <c r="A2567" s="86" t="s">
        <v>6388</v>
      </c>
      <c r="B2567" s="763" t="s">
        <v>454</v>
      </c>
      <c r="C2567" s="86" t="s">
        <v>186</v>
      </c>
      <c r="D2567" s="86" t="s">
        <v>541</v>
      </c>
      <c r="E2567" s="86" t="s">
        <v>499</v>
      </c>
      <c r="F2567" s="282" t="s">
        <v>189</v>
      </c>
      <c r="G2567" s="902" t="s">
        <v>524</v>
      </c>
      <c r="I2567" s="515" t="s">
        <v>3090</v>
      </c>
    </row>
    <row r="2568" spans="1:9" x14ac:dyDescent="0.2">
      <c r="A2568" s="86" t="s">
        <v>6388</v>
      </c>
      <c r="B2568" s="763" t="s">
        <v>454</v>
      </c>
      <c r="C2568" s="86" t="s">
        <v>186</v>
      </c>
      <c r="D2568" s="86" t="s">
        <v>542</v>
      </c>
      <c r="E2568" s="86" t="s">
        <v>499</v>
      </c>
      <c r="F2568" s="282" t="s">
        <v>189</v>
      </c>
      <c r="G2568" s="902" t="s">
        <v>524</v>
      </c>
      <c r="I2568" s="515" t="s">
        <v>3091</v>
      </c>
    </row>
    <row r="2569" spans="1:9" x14ac:dyDescent="0.2">
      <c r="A2569" s="86" t="s">
        <v>6388</v>
      </c>
      <c r="B2569" s="763" t="s">
        <v>454</v>
      </c>
      <c r="C2569" s="86" t="s">
        <v>186</v>
      </c>
      <c r="D2569" s="86" t="s">
        <v>543</v>
      </c>
      <c r="E2569" s="86" t="s">
        <v>499</v>
      </c>
      <c r="F2569" s="282" t="s">
        <v>189</v>
      </c>
      <c r="G2569" s="902" t="s">
        <v>524</v>
      </c>
      <c r="I2569" s="515" t="s">
        <v>3092</v>
      </c>
    </row>
    <row r="2570" spans="1:9" x14ac:dyDescent="0.2">
      <c r="A2570" s="86" t="s">
        <v>6388</v>
      </c>
      <c r="B2570" s="763" t="s">
        <v>454</v>
      </c>
      <c r="C2570" s="86" t="s">
        <v>186</v>
      </c>
      <c r="D2570" s="86" t="s">
        <v>544</v>
      </c>
      <c r="E2570" s="86" t="s">
        <v>499</v>
      </c>
      <c r="F2570" s="282" t="s">
        <v>189</v>
      </c>
      <c r="G2570" s="902" t="s">
        <v>524</v>
      </c>
      <c r="I2570" s="515" t="s">
        <v>3093</v>
      </c>
    </row>
    <row r="2571" spans="1:9" x14ac:dyDescent="0.2">
      <c r="A2571" s="86" t="s">
        <v>6388</v>
      </c>
      <c r="B2571" s="763" t="s">
        <v>454</v>
      </c>
      <c r="C2571" s="86" t="s">
        <v>186</v>
      </c>
      <c r="D2571" s="86" t="s">
        <v>545</v>
      </c>
      <c r="E2571" s="86" t="s">
        <v>499</v>
      </c>
      <c r="F2571" s="282" t="s">
        <v>189</v>
      </c>
      <c r="G2571" s="902" t="s">
        <v>524</v>
      </c>
      <c r="I2571" s="515" t="s">
        <v>3094</v>
      </c>
    </row>
    <row r="2572" spans="1:9" x14ac:dyDescent="0.2">
      <c r="A2572" s="86" t="s">
        <v>6388</v>
      </c>
      <c r="B2572" s="763" t="s">
        <v>454</v>
      </c>
      <c r="C2572" s="86" t="s">
        <v>186</v>
      </c>
      <c r="D2572" s="86" t="s">
        <v>546</v>
      </c>
      <c r="E2572" s="86" t="s">
        <v>499</v>
      </c>
      <c r="F2572" s="282" t="s">
        <v>189</v>
      </c>
      <c r="G2572" s="902" t="s">
        <v>524</v>
      </c>
      <c r="I2572" s="515" t="s">
        <v>3095</v>
      </c>
    </row>
    <row r="2573" spans="1:9" x14ac:dyDescent="0.2">
      <c r="A2573" s="86" t="s">
        <v>6388</v>
      </c>
      <c r="B2573" s="763" t="s">
        <v>454</v>
      </c>
      <c r="C2573" s="86" t="s">
        <v>186</v>
      </c>
      <c r="D2573" s="86" t="s">
        <v>547</v>
      </c>
      <c r="E2573" s="86" t="s">
        <v>499</v>
      </c>
      <c r="F2573" s="282" t="s">
        <v>189</v>
      </c>
      <c r="G2573" s="902" t="s">
        <v>524</v>
      </c>
      <c r="I2573" s="515" t="s">
        <v>3096</v>
      </c>
    </row>
    <row r="2574" spans="1:9" x14ac:dyDescent="0.2">
      <c r="A2574" s="86" t="s">
        <v>6388</v>
      </c>
      <c r="B2574" s="763" t="s">
        <v>454</v>
      </c>
      <c r="C2574" s="86" t="s">
        <v>186</v>
      </c>
      <c r="D2574" s="86" t="s">
        <v>548</v>
      </c>
      <c r="E2574" s="86" t="s">
        <v>499</v>
      </c>
      <c r="F2574" s="282" t="s">
        <v>189</v>
      </c>
      <c r="G2574" s="902" t="s">
        <v>524</v>
      </c>
      <c r="I2574" s="515" t="s">
        <v>3097</v>
      </c>
    </row>
    <row r="2575" spans="1:9" x14ac:dyDescent="0.2">
      <c r="A2575" s="86" t="s">
        <v>6388</v>
      </c>
      <c r="B2575" s="763" t="s">
        <v>454</v>
      </c>
      <c r="C2575" s="86" t="s">
        <v>186</v>
      </c>
      <c r="D2575" s="86" t="s">
        <v>549</v>
      </c>
      <c r="E2575" s="86" t="s">
        <v>499</v>
      </c>
      <c r="F2575" s="282" t="s">
        <v>189</v>
      </c>
      <c r="G2575" s="902" t="s">
        <v>524</v>
      </c>
      <c r="I2575" s="515" t="s">
        <v>3098</v>
      </c>
    </row>
    <row r="2576" spans="1:9" x14ac:dyDescent="0.2">
      <c r="A2576" s="86" t="s">
        <v>6388</v>
      </c>
      <c r="B2576" s="763" t="s">
        <v>454</v>
      </c>
      <c r="C2576" s="86" t="s">
        <v>186</v>
      </c>
      <c r="D2576" s="86" t="s">
        <v>550</v>
      </c>
      <c r="E2576" s="86" t="s">
        <v>499</v>
      </c>
      <c r="F2576" s="282" t="s">
        <v>189</v>
      </c>
      <c r="G2576" s="902" t="s">
        <v>524</v>
      </c>
      <c r="I2576" s="515" t="s">
        <v>3099</v>
      </c>
    </row>
    <row r="2577" spans="1:9" x14ac:dyDescent="0.2">
      <c r="A2577" s="86" t="s">
        <v>6388</v>
      </c>
      <c r="B2577" s="763" t="s">
        <v>454</v>
      </c>
      <c r="C2577" s="86" t="s">
        <v>186</v>
      </c>
      <c r="D2577" s="86" t="s">
        <v>551</v>
      </c>
      <c r="E2577" s="86" t="s">
        <v>499</v>
      </c>
      <c r="F2577" s="282" t="s">
        <v>189</v>
      </c>
      <c r="G2577" s="902" t="s">
        <v>524</v>
      </c>
      <c r="I2577" s="515" t="s">
        <v>3100</v>
      </c>
    </row>
    <row r="2578" spans="1:9" x14ac:dyDescent="0.2">
      <c r="A2578" s="86" t="s">
        <v>6388</v>
      </c>
      <c r="B2578" s="763" t="s">
        <v>454</v>
      </c>
      <c r="C2578" s="86" t="s">
        <v>186</v>
      </c>
      <c r="D2578" s="86" t="s">
        <v>552</v>
      </c>
      <c r="E2578" s="86" t="s">
        <v>499</v>
      </c>
      <c r="F2578" s="282" t="s">
        <v>189</v>
      </c>
      <c r="G2578" s="902" t="s">
        <v>524</v>
      </c>
      <c r="I2578" s="515" t="s">
        <v>3101</v>
      </c>
    </row>
    <row r="2579" spans="1:9" x14ac:dyDescent="0.2">
      <c r="A2579" s="86" t="s">
        <v>6388</v>
      </c>
      <c r="B2579" s="763" t="s">
        <v>454</v>
      </c>
      <c r="C2579" s="86" t="s">
        <v>186</v>
      </c>
      <c r="D2579" s="86" t="s">
        <v>553</v>
      </c>
      <c r="E2579" s="86" t="s">
        <v>499</v>
      </c>
      <c r="F2579" s="282" t="s">
        <v>189</v>
      </c>
      <c r="G2579" s="902" t="s">
        <v>524</v>
      </c>
      <c r="I2579" s="515" t="s">
        <v>3102</v>
      </c>
    </row>
    <row r="2580" spans="1:9" x14ac:dyDescent="0.2">
      <c r="A2580" s="86" t="s">
        <v>6388</v>
      </c>
      <c r="B2580" s="763" t="s">
        <v>454</v>
      </c>
      <c r="C2580" s="86" t="s">
        <v>186</v>
      </c>
      <c r="D2580" s="86" t="s">
        <v>554</v>
      </c>
      <c r="E2580" s="86" t="s">
        <v>499</v>
      </c>
      <c r="F2580" s="282" t="s">
        <v>189</v>
      </c>
      <c r="G2580" s="902" t="s">
        <v>524</v>
      </c>
      <c r="I2580" s="515" t="s">
        <v>3103</v>
      </c>
    </row>
    <row r="2581" spans="1:9" x14ac:dyDescent="0.2">
      <c r="A2581" s="86" t="s">
        <v>6388</v>
      </c>
      <c r="B2581" s="763" t="s">
        <v>454</v>
      </c>
      <c r="C2581" s="86" t="s">
        <v>186</v>
      </c>
      <c r="D2581" s="86" t="s">
        <v>555</v>
      </c>
      <c r="E2581" s="86" t="s">
        <v>499</v>
      </c>
      <c r="F2581" s="282" t="s">
        <v>189</v>
      </c>
      <c r="G2581" s="902" t="s">
        <v>524</v>
      </c>
      <c r="I2581" s="515" t="s">
        <v>3104</v>
      </c>
    </row>
    <row r="2582" spans="1:9" x14ac:dyDescent="0.2">
      <c r="A2582" s="86" t="s">
        <v>6388</v>
      </c>
      <c r="B2582" s="763" t="s">
        <v>454</v>
      </c>
      <c r="C2582" s="86" t="s">
        <v>186</v>
      </c>
      <c r="D2582" s="86" t="s">
        <v>556</v>
      </c>
      <c r="E2582" s="86" t="s">
        <v>499</v>
      </c>
      <c r="F2582" s="282" t="s">
        <v>189</v>
      </c>
      <c r="G2582" s="902" t="s">
        <v>524</v>
      </c>
      <c r="I2582" s="515" t="s">
        <v>3105</v>
      </c>
    </row>
    <row r="2583" spans="1:9" x14ac:dyDescent="0.2">
      <c r="A2583" s="86" t="s">
        <v>6388</v>
      </c>
      <c r="B2583" s="763" t="s">
        <v>454</v>
      </c>
      <c r="C2583" s="86" t="s">
        <v>186</v>
      </c>
      <c r="D2583" s="86" t="s">
        <v>557</v>
      </c>
      <c r="E2583" s="86" t="s">
        <v>499</v>
      </c>
      <c r="F2583" s="282" t="s">
        <v>189</v>
      </c>
      <c r="G2583" s="902" t="s">
        <v>524</v>
      </c>
      <c r="I2583" s="515" t="s">
        <v>3106</v>
      </c>
    </row>
    <row r="2584" spans="1:9" x14ac:dyDescent="0.2">
      <c r="A2584" s="86" t="s">
        <v>6388</v>
      </c>
      <c r="B2584" s="763" t="s">
        <v>454</v>
      </c>
      <c r="C2584" s="86" t="s">
        <v>186</v>
      </c>
      <c r="D2584" s="86" t="s">
        <v>558</v>
      </c>
      <c r="E2584" s="86" t="s">
        <v>499</v>
      </c>
      <c r="F2584" s="282" t="s">
        <v>189</v>
      </c>
      <c r="G2584" s="902" t="s">
        <v>524</v>
      </c>
      <c r="I2584" s="515" t="s">
        <v>3107</v>
      </c>
    </row>
    <row r="2585" spans="1:9" x14ac:dyDescent="0.2">
      <c r="A2585" s="86" t="s">
        <v>6388</v>
      </c>
      <c r="B2585" s="763" t="s">
        <v>454</v>
      </c>
      <c r="C2585" s="86" t="s">
        <v>186</v>
      </c>
      <c r="D2585" s="86" t="s">
        <v>559</v>
      </c>
      <c r="E2585" s="86" t="s">
        <v>499</v>
      </c>
      <c r="F2585" s="282" t="s">
        <v>189</v>
      </c>
      <c r="G2585" s="902" t="s">
        <v>524</v>
      </c>
      <c r="I2585" s="515" t="s">
        <v>3108</v>
      </c>
    </row>
    <row r="2586" spans="1:9" x14ac:dyDescent="0.2">
      <c r="A2586" s="86" t="s">
        <v>6388</v>
      </c>
      <c r="B2586" s="763" t="s">
        <v>454</v>
      </c>
      <c r="C2586" s="86" t="s">
        <v>186</v>
      </c>
      <c r="D2586" s="86" t="s">
        <v>560</v>
      </c>
      <c r="E2586" s="86" t="s">
        <v>499</v>
      </c>
      <c r="F2586" s="282" t="s">
        <v>189</v>
      </c>
      <c r="G2586" s="902" t="s">
        <v>524</v>
      </c>
      <c r="I2586" s="515" t="s">
        <v>3109</v>
      </c>
    </row>
    <row r="2587" spans="1:9" x14ac:dyDescent="0.2">
      <c r="A2587" s="86" t="s">
        <v>6388</v>
      </c>
      <c r="B2587" s="763" t="s">
        <v>454</v>
      </c>
      <c r="C2587" s="86" t="s">
        <v>186</v>
      </c>
      <c r="D2587" s="86" t="s">
        <v>561</v>
      </c>
      <c r="E2587" s="86" t="s">
        <v>499</v>
      </c>
      <c r="F2587" s="282" t="s">
        <v>189</v>
      </c>
      <c r="G2587" s="902" t="s">
        <v>524</v>
      </c>
      <c r="I2587" s="515" t="s">
        <v>3110</v>
      </c>
    </row>
    <row r="2588" spans="1:9" x14ac:dyDescent="0.2">
      <c r="A2588" s="86" t="s">
        <v>6388</v>
      </c>
      <c r="B2588" s="763" t="s">
        <v>454</v>
      </c>
      <c r="C2588" s="86" t="s">
        <v>186</v>
      </c>
      <c r="D2588" s="86" t="s">
        <v>562</v>
      </c>
      <c r="E2588" s="86" t="s">
        <v>499</v>
      </c>
      <c r="F2588" s="282" t="s">
        <v>189</v>
      </c>
      <c r="G2588" s="902" t="s">
        <v>524</v>
      </c>
      <c r="I2588" s="515" t="s">
        <v>3111</v>
      </c>
    </row>
    <row r="2589" spans="1:9" x14ac:dyDescent="0.2">
      <c r="A2589" s="86" t="s">
        <v>6388</v>
      </c>
      <c r="B2589" s="763" t="s">
        <v>454</v>
      </c>
      <c r="C2589" s="86" t="s">
        <v>186</v>
      </c>
      <c r="D2589" s="86" t="s">
        <v>563</v>
      </c>
      <c r="E2589" s="86" t="s">
        <v>499</v>
      </c>
      <c r="F2589" s="282" t="s">
        <v>189</v>
      </c>
      <c r="G2589" s="902" t="s">
        <v>524</v>
      </c>
      <c r="I2589" s="515" t="s">
        <v>3112</v>
      </c>
    </row>
    <row r="2590" spans="1:9" x14ac:dyDescent="0.2">
      <c r="A2590" s="86" t="s">
        <v>6388</v>
      </c>
      <c r="B2590" s="763" t="s">
        <v>454</v>
      </c>
      <c r="C2590" s="86" t="s">
        <v>186</v>
      </c>
      <c r="D2590" s="86" t="s">
        <v>564</v>
      </c>
      <c r="E2590" s="86" t="s">
        <v>499</v>
      </c>
      <c r="F2590" s="282" t="s">
        <v>189</v>
      </c>
      <c r="G2590" s="902" t="s">
        <v>524</v>
      </c>
      <c r="I2590" s="515" t="s">
        <v>3113</v>
      </c>
    </row>
    <row r="2591" spans="1:9" x14ac:dyDescent="0.2">
      <c r="A2591" s="86" t="s">
        <v>6388</v>
      </c>
      <c r="B2591" s="763" t="s">
        <v>454</v>
      </c>
      <c r="C2591" s="86" t="s">
        <v>186</v>
      </c>
      <c r="D2591" s="86" t="s">
        <v>565</v>
      </c>
      <c r="E2591" s="86" t="s">
        <v>499</v>
      </c>
      <c r="F2591" s="282" t="s">
        <v>189</v>
      </c>
      <c r="G2591" s="902" t="s">
        <v>524</v>
      </c>
      <c r="I2591" s="515" t="s">
        <v>3114</v>
      </c>
    </row>
    <row r="2592" spans="1:9" x14ac:dyDescent="0.2">
      <c r="A2592" s="86" t="s">
        <v>6388</v>
      </c>
      <c r="B2592" s="763" t="s">
        <v>454</v>
      </c>
      <c r="C2592" s="86" t="s">
        <v>186</v>
      </c>
      <c r="D2592" s="86" t="s">
        <v>566</v>
      </c>
      <c r="E2592" s="86" t="s">
        <v>499</v>
      </c>
      <c r="F2592" s="282" t="s">
        <v>189</v>
      </c>
      <c r="G2592" s="767" t="s">
        <v>524</v>
      </c>
      <c r="I2592" s="515" t="s">
        <v>3115</v>
      </c>
    </row>
    <row r="2593" spans="1:9" x14ac:dyDescent="0.2">
      <c r="A2593" s="86" t="s">
        <v>6388</v>
      </c>
      <c r="B2593" s="533" t="s">
        <v>454</v>
      </c>
      <c r="C2593" s="119" t="s">
        <v>186</v>
      </c>
      <c r="D2593" s="119" t="s">
        <v>185</v>
      </c>
      <c r="E2593" s="119" t="s">
        <v>499</v>
      </c>
      <c r="F2593" s="545" t="s">
        <v>197</v>
      </c>
      <c r="G2593" s="322" t="s">
        <v>524</v>
      </c>
      <c r="I2593" s="515" t="s">
        <v>3116</v>
      </c>
    </row>
    <row r="2594" spans="1:9" x14ac:dyDescent="0.2">
      <c r="A2594" s="86" t="s">
        <v>6388</v>
      </c>
      <c r="B2594" s="541" t="s">
        <v>454</v>
      </c>
      <c r="C2594" s="546" t="s">
        <v>186</v>
      </c>
      <c r="D2594" s="546" t="s">
        <v>185</v>
      </c>
      <c r="E2594" s="546" t="s">
        <v>499</v>
      </c>
      <c r="F2594" s="542" t="s">
        <v>188</v>
      </c>
      <c r="G2594" s="832" t="s">
        <v>524</v>
      </c>
      <c r="I2594" s="515" t="s">
        <v>3117</v>
      </c>
    </row>
    <row r="2595" spans="1:9" x14ac:dyDescent="0.2">
      <c r="A2595" s="86" t="s">
        <v>6388</v>
      </c>
      <c r="B2595" s="763" t="s">
        <v>454</v>
      </c>
      <c r="C2595" s="86" t="s">
        <v>186</v>
      </c>
      <c r="D2595" s="86" t="s">
        <v>527</v>
      </c>
      <c r="E2595" s="86" t="s">
        <v>499</v>
      </c>
      <c r="F2595" s="282" t="s">
        <v>188</v>
      </c>
      <c r="G2595" s="902" t="s">
        <v>524</v>
      </c>
      <c r="I2595" s="515" t="s">
        <v>3118</v>
      </c>
    </row>
    <row r="2596" spans="1:9" x14ac:dyDescent="0.2">
      <c r="A2596" s="86" t="s">
        <v>6388</v>
      </c>
      <c r="B2596" s="763" t="s">
        <v>454</v>
      </c>
      <c r="C2596" s="86" t="s">
        <v>186</v>
      </c>
      <c r="D2596" s="86" t="s">
        <v>528</v>
      </c>
      <c r="E2596" s="86" t="s">
        <v>499</v>
      </c>
      <c r="F2596" s="282" t="s">
        <v>188</v>
      </c>
      <c r="G2596" s="902" t="s">
        <v>524</v>
      </c>
      <c r="I2596" s="515" t="s">
        <v>3119</v>
      </c>
    </row>
    <row r="2597" spans="1:9" x14ac:dyDescent="0.2">
      <c r="A2597" s="86" t="s">
        <v>6388</v>
      </c>
      <c r="B2597" s="763" t="s">
        <v>454</v>
      </c>
      <c r="C2597" s="86" t="s">
        <v>186</v>
      </c>
      <c r="D2597" s="86" t="s">
        <v>529</v>
      </c>
      <c r="E2597" s="86" t="s">
        <v>499</v>
      </c>
      <c r="F2597" s="282" t="s">
        <v>188</v>
      </c>
      <c r="G2597" s="902" t="s">
        <v>524</v>
      </c>
      <c r="I2597" s="515" t="s">
        <v>3120</v>
      </c>
    </row>
    <row r="2598" spans="1:9" x14ac:dyDescent="0.2">
      <c r="A2598" s="86" t="s">
        <v>6388</v>
      </c>
      <c r="B2598" s="763" t="s">
        <v>454</v>
      </c>
      <c r="C2598" s="86" t="s">
        <v>186</v>
      </c>
      <c r="D2598" s="86" t="s">
        <v>530</v>
      </c>
      <c r="E2598" s="86" t="s">
        <v>499</v>
      </c>
      <c r="F2598" s="282" t="s">
        <v>188</v>
      </c>
      <c r="G2598" s="902" t="s">
        <v>524</v>
      </c>
      <c r="I2598" s="515" t="s">
        <v>3121</v>
      </c>
    </row>
    <row r="2599" spans="1:9" x14ac:dyDescent="0.2">
      <c r="A2599" s="86" t="s">
        <v>6388</v>
      </c>
      <c r="B2599" s="763" t="s">
        <v>454</v>
      </c>
      <c r="C2599" s="86" t="s">
        <v>186</v>
      </c>
      <c r="D2599" s="86" t="s">
        <v>531</v>
      </c>
      <c r="E2599" s="86" t="s">
        <v>499</v>
      </c>
      <c r="F2599" s="282" t="s">
        <v>188</v>
      </c>
      <c r="G2599" s="902" t="s">
        <v>524</v>
      </c>
      <c r="I2599" s="515" t="s">
        <v>3122</v>
      </c>
    </row>
    <row r="2600" spans="1:9" x14ac:dyDescent="0.2">
      <c r="A2600" s="86" t="s">
        <v>6388</v>
      </c>
      <c r="B2600" s="763" t="s">
        <v>454</v>
      </c>
      <c r="C2600" s="86" t="s">
        <v>186</v>
      </c>
      <c r="D2600" s="86" t="s">
        <v>532</v>
      </c>
      <c r="E2600" s="86" t="s">
        <v>499</v>
      </c>
      <c r="F2600" s="282" t="s">
        <v>188</v>
      </c>
      <c r="G2600" s="902" t="s">
        <v>524</v>
      </c>
      <c r="I2600" s="515" t="s">
        <v>3123</v>
      </c>
    </row>
    <row r="2601" spans="1:9" x14ac:dyDescent="0.2">
      <c r="A2601" s="86" t="s">
        <v>6388</v>
      </c>
      <c r="B2601" s="763" t="s">
        <v>454</v>
      </c>
      <c r="C2601" s="86" t="s">
        <v>186</v>
      </c>
      <c r="D2601" s="86" t="s">
        <v>533</v>
      </c>
      <c r="E2601" s="86" t="s">
        <v>499</v>
      </c>
      <c r="F2601" s="282" t="s">
        <v>188</v>
      </c>
      <c r="G2601" s="902" t="s">
        <v>524</v>
      </c>
      <c r="I2601" s="515" t="s">
        <v>3124</v>
      </c>
    </row>
    <row r="2602" spans="1:9" x14ac:dyDescent="0.2">
      <c r="A2602" s="86" t="s">
        <v>6388</v>
      </c>
      <c r="B2602" s="763" t="s">
        <v>454</v>
      </c>
      <c r="C2602" s="86" t="s">
        <v>186</v>
      </c>
      <c r="D2602" s="86" t="s">
        <v>534</v>
      </c>
      <c r="E2602" s="86" t="s">
        <v>499</v>
      </c>
      <c r="F2602" s="282" t="s">
        <v>188</v>
      </c>
      <c r="G2602" s="902" t="s">
        <v>524</v>
      </c>
      <c r="I2602" s="515" t="s">
        <v>3125</v>
      </c>
    </row>
    <row r="2603" spans="1:9" x14ac:dyDescent="0.2">
      <c r="A2603" s="86" t="s">
        <v>6388</v>
      </c>
      <c r="B2603" s="763" t="s">
        <v>454</v>
      </c>
      <c r="C2603" s="86" t="s">
        <v>186</v>
      </c>
      <c r="D2603" s="86" t="s">
        <v>535</v>
      </c>
      <c r="E2603" s="86" t="s">
        <v>499</v>
      </c>
      <c r="F2603" s="282" t="s">
        <v>188</v>
      </c>
      <c r="G2603" s="902" t="s">
        <v>524</v>
      </c>
      <c r="I2603" s="515" t="s">
        <v>3126</v>
      </c>
    </row>
    <row r="2604" spans="1:9" x14ac:dyDescent="0.2">
      <c r="A2604" s="86" t="s">
        <v>6388</v>
      </c>
      <c r="B2604" s="763" t="s">
        <v>454</v>
      </c>
      <c r="C2604" s="86" t="s">
        <v>186</v>
      </c>
      <c r="D2604" s="86" t="s">
        <v>536</v>
      </c>
      <c r="E2604" s="86" t="s">
        <v>499</v>
      </c>
      <c r="F2604" s="282" t="s">
        <v>188</v>
      </c>
      <c r="G2604" s="902" t="s">
        <v>524</v>
      </c>
      <c r="I2604" s="515" t="s">
        <v>3127</v>
      </c>
    </row>
    <row r="2605" spans="1:9" x14ac:dyDescent="0.2">
      <c r="A2605" s="86" t="s">
        <v>6388</v>
      </c>
      <c r="B2605" s="763" t="s">
        <v>454</v>
      </c>
      <c r="C2605" s="86" t="s">
        <v>186</v>
      </c>
      <c r="D2605" s="86" t="s">
        <v>537</v>
      </c>
      <c r="E2605" s="86" t="s">
        <v>499</v>
      </c>
      <c r="F2605" s="282" t="s">
        <v>188</v>
      </c>
      <c r="G2605" s="902" t="s">
        <v>524</v>
      </c>
      <c r="I2605" s="515" t="s">
        <v>3128</v>
      </c>
    </row>
    <row r="2606" spans="1:9" x14ac:dyDescent="0.2">
      <c r="A2606" s="86" t="s">
        <v>6388</v>
      </c>
      <c r="B2606" s="763" t="s">
        <v>454</v>
      </c>
      <c r="C2606" s="86" t="s">
        <v>186</v>
      </c>
      <c r="D2606" s="86" t="s">
        <v>538</v>
      </c>
      <c r="E2606" s="86" t="s">
        <v>499</v>
      </c>
      <c r="F2606" s="282" t="s">
        <v>188</v>
      </c>
      <c r="G2606" s="902" t="s">
        <v>524</v>
      </c>
      <c r="I2606" s="515" t="s">
        <v>3129</v>
      </c>
    </row>
    <row r="2607" spans="1:9" x14ac:dyDescent="0.2">
      <c r="A2607" s="86" t="s">
        <v>6388</v>
      </c>
      <c r="B2607" s="763" t="s">
        <v>454</v>
      </c>
      <c r="C2607" s="86" t="s">
        <v>186</v>
      </c>
      <c r="D2607" s="86" t="s">
        <v>539</v>
      </c>
      <c r="E2607" s="86" t="s">
        <v>499</v>
      </c>
      <c r="F2607" s="282" t="s">
        <v>188</v>
      </c>
      <c r="G2607" s="902" t="s">
        <v>524</v>
      </c>
      <c r="I2607" s="515" t="s">
        <v>3130</v>
      </c>
    </row>
    <row r="2608" spans="1:9" x14ac:dyDescent="0.2">
      <c r="A2608" s="86" t="s">
        <v>6388</v>
      </c>
      <c r="B2608" s="763" t="s">
        <v>454</v>
      </c>
      <c r="C2608" s="86" t="s">
        <v>186</v>
      </c>
      <c r="D2608" s="86" t="s">
        <v>540</v>
      </c>
      <c r="E2608" s="86" t="s">
        <v>499</v>
      </c>
      <c r="F2608" s="282" t="s">
        <v>188</v>
      </c>
      <c r="G2608" s="902" t="s">
        <v>524</v>
      </c>
      <c r="I2608" s="515" t="s">
        <v>3131</v>
      </c>
    </row>
    <row r="2609" spans="1:9" x14ac:dyDescent="0.2">
      <c r="A2609" s="86" t="s">
        <v>6388</v>
      </c>
      <c r="B2609" s="763" t="s">
        <v>454</v>
      </c>
      <c r="C2609" s="86" t="s">
        <v>186</v>
      </c>
      <c r="D2609" s="86" t="s">
        <v>541</v>
      </c>
      <c r="E2609" s="86" t="s">
        <v>499</v>
      </c>
      <c r="F2609" s="282" t="s">
        <v>188</v>
      </c>
      <c r="G2609" s="902" t="s">
        <v>524</v>
      </c>
      <c r="I2609" s="515" t="s">
        <v>3132</v>
      </c>
    </row>
    <row r="2610" spans="1:9" x14ac:dyDescent="0.2">
      <c r="A2610" s="86" t="s">
        <v>6388</v>
      </c>
      <c r="B2610" s="763" t="s">
        <v>454</v>
      </c>
      <c r="C2610" s="86" t="s">
        <v>186</v>
      </c>
      <c r="D2610" s="86" t="s">
        <v>542</v>
      </c>
      <c r="E2610" s="86" t="s">
        <v>499</v>
      </c>
      <c r="F2610" s="282" t="s">
        <v>188</v>
      </c>
      <c r="G2610" s="902" t="s">
        <v>524</v>
      </c>
      <c r="I2610" s="515" t="s">
        <v>3133</v>
      </c>
    </row>
    <row r="2611" spans="1:9" x14ac:dyDescent="0.2">
      <c r="A2611" s="86" t="s">
        <v>6388</v>
      </c>
      <c r="B2611" s="763" t="s">
        <v>454</v>
      </c>
      <c r="C2611" s="86" t="s">
        <v>186</v>
      </c>
      <c r="D2611" s="86" t="s">
        <v>543</v>
      </c>
      <c r="E2611" s="86" t="s">
        <v>499</v>
      </c>
      <c r="F2611" s="282" t="s">
        <v>188</v>
      </c>
      <c r="G2611" s="902" t="s">
        <v>524</v>
      </c>
      <c r="I2611" s="515" t="s">
        <v>3134</v>
      </c>
    </row>
    <row r="2612" spans="1:9" x14ac:dyDescent="0.2">
      <c r="A2612" s="86" t="s">
        <v>6388</v>
      </c>
      <c r="B2612" s="763" t="s">
        <v>454</v>
      </c>
      <c r="C2612" s="86" t="s">
        <v>186</v>
      </c>
      <c r="D2612" s="86" t="s">
        <v>544</v>
      </c>
      <c r="E2612" s="86" t="s">
        <v>499</v>
      </c>
      <c r="F2612" s="282" t="s">
        <v>188</v>
      </c>
      <c r="G2612" s="902" t="s">
        <v>524</v>
      </c>
      <c r="I2612" s="515" t="s">
        <v>3135</v>
      </c>
    </row>
    <row r="2613" spans="1:9" x14ac:dyDescent="0.2">
      <c r="A2613" s="86" t="s">
        <v>6388</v>
      </c>
      <c r="B2613" s="763" t="s">
        <v>454</v>
      </c>
      <c r="C2613" s="86" t="s">
        <v>186</v>
      </c>
      <c r="D2613" s="86" t="s">
        <v>545</v>
      </c>
      <c r="E2613" s="86" t="s">
        <v>499</v>
      </c>
      <c r="F2613" s="282" t="s">
        <v>188</v>
      </c>
      <c r="G2613" s="902" t="s">
        <v>524</v>
      </c>
      <c r="I2613" s="515" t="s">
        <v>3136</v>
      </c>
    </row>
    <row r="2614" spans="1:9" x14ac:dyDescent="0.2">
      <c r="A2614" s="86" t="s">
        <v>6388</v>
      </c>
      <c r="B2614" s="763" t="s">
        <v>454</v>
      </c>
      <c r="C2614" s="86" t="s">
        <v>186</v>
      </c>
      <c r="D2614" s="86" t="s">
        <v>546</v>
      </c>
      <c r="E2614" s="86" t="s">
        <v>499</v>
      </c>
      <c r="F2614" s="282" t="s">
        <v>188</v>
      </c>
      <c r="G2614" s="902" t="s">
        <v>524</v>
      </c>
      <c r="I2614" s="515" t="s">
        <v>3137</v>
      </c>
    </row>
    <row r="2615" spans="1:9" x14ac:dyDescent="0.2">
      <c r="A2615" s="86" t="s">
        <v>6388</v>
      </c>
      <c r="B2615" s="763" t="s">
        <v>454</v>
      </c>
      <c r="C2615" s="86" t="s">
        <v>186</v>
      </c>
      <c r="D2615" s="86" t="s">
        <v>547</v>
      </c>
      <c r="E2615" s="86" t="s">
        <v>499</v>
      </c>
      <c r="F2615" s="282" t="s">
        <v>188</v>
      </c>
      <c r="G2615" s="902" t="s">
        <v>524</v>
      </c>
      <c r="I2615" s="515" t="s">
        <v>3138</v>
      </c>
    </row>
    <row r="2616" spans="1:9" x14ac:dyDescent="0.2">
      <c r="A2616" s="86" t="s">
        <v>6388</v>
      </c>
      <c r="B2616" s="763" t="s">
        <v>454</v>
      </c>
      <c r="C2616" s="86" t="s">
        <v>186</v>
      </c>
      <c r="D2616" s="86" t="s">
        <v>548</v>
      </c>
      <c r="E2616" s="86" t="s">
        <v>499</v>
      </c>
      <c r="F2616" s="282" t="s">
        <v>188</v>
      </c>
      <c r="G2616" s="902" t="s">
        <v>524</v>
      </c>
      <c r="I2616" s="515" t="s">
        <v>3139</v>
      </c>
    </row>
    <row r="2617" spans="1:9" x14ac:dyDescent="0.2">
      <c r="A2617" s="86" t="s">
        <v>6388</v>
      </c>
      <c r="B2617" s="763" t="s">
        <v>454</v>
      </c>
      <c r="C2617" s="86" t="s">
        <v>186</v>
      </c>
      <c r="D2617" s="86" t="s">
        <v>549</v>
      </c>
      <c r="E2617" s="86" t="s">
        <v>499</v>
      </c>
      <c r="F2617" s="282" t="s">
        <v>188</v>
      </c>
      <c r="G2617" s="902" t="s">
        <v>524</v>
      </c>
      <c r="I2617" s="515" t="s">
        <v>3140</v>
      </c>
    </row>
    <row r="2618" spans="1:9" x14ac:dyDescent="0.2">
      <c r="A2618" s="86" t="s">
        <v>6388</v>
      </c>
      <c r="B2618" s="763" t="s">
        <v>454</v>
      </c>
      <c r="C2618" s="86" t="s">
        <v>186</v>
      </c>
      <c r="D2618" s="86" t="s">
        <v>550</v>
      </c>
      <c r="E2618" s="86" t="s">
        <v>499</v>
      </c>
      <c r="F2618" s="282" t="s">
        <v>188</v>
      </c>
      <c r="G2618" s="902" t="s">
        <v>524</v>
      </c>
      <c r="I2618" s="515" t="s">
        <v>3141</v>
      </c>
    </row>
    <row r="2619" spans="1:9" x14ac:dyDescent="0.2">
      <c r="A2619" s="86" t="s">
        <v>6388</v>
      </c>
      <c r="B2619" s="763" t="s">
        <v>454</v>
      </c>
      <c r="C2619" s="86" t="s">
        <v>186</v>
      </c>
      <c r="D2619" s="86" t="s">
        <v>551</v>
      </c>
      <c r="E2619" s="86" t="s">
        <v>499</v>
      </c>
      <c r="F2619" s="282" t="s">
        <v>188</v>
      </c>
      <c r="G2619" s="902" t="s">
        <v>524</v>
      </c>
      <c r="I2619" s="515" t="s">
        <v>3142</v>
      </c>
    </row>
    <row r="2620" spans="1:9" x14ac:dyDescent="0.2">
      <c r="A2620" s="86" t="s">
        <v>6388</v>
      </c>
      <c r="B2620" s="763" t="s">
        <v>454</v>
      </c>
      <c r="C2620" s="86" t="s">
        <v>186</v>
      </c>
      <c r="D2620" s="86" t="s">
        <v>552</v>
      </c>
      <c r="E2620" s="86" t="s">
        <v>499</v>
      </c>
      <c r="F2620" s="282" t="s">
        <v>188</v>
      </c>
      <c r="G2620" s="902" t="s">
        <v>524</v>
      </c>
      <c r="I2620" s="515" t="s">
        <v>3143</v>
      </c>
    </row>
    <row r="2621" spans="1:9" x14ac:dyDescent="0.2">
      <c r="A2621" s="86" t="s">
        <v>6388</v>
      </c>
      <c r="B2621" s="763" t="s">
        <v>454</v>
      </c>
      <c r="C2621" s="86" t="s">
        <v>186</v>
      </c>
      <c r="D2621" s="86" t="s">
        <v>553</v>
      </c>
      <c r="E2621" s="86" t="s">
        <v>499</v>
      </c>
      <c r="F2621" s="282" t="s">
        <v>188</v>
      </c>
      <c r="G2621" s="902" t="s">
        <v>524</v>
      </c>
      <c r="I2621" s="515" t="s">
        <v>3144</v>
      </c>
    </row>
    <row r="2622" spans="1:9" x14ac:dyDescent="0.2">
      <c r="A2622" s="86" t="s">
        <v>6388</v>
      </c>
      <c r="B2622" s="763" t="s">
        <v>454</v>
      </c>
      <c r="C2622" s="86" t="s">
        <v>186</v>
      </c>
      <c r="D2622" s="86" t="s">
        <v>554</v>
      </c>
      <c r="E2622" s="86" t="s">
        <v>499</v>
      </c>
      <c r="F2622" s="282" t="s">
        <v>188</v>
      </c>
      <c r="G2622" s="902" t="s">
        <v>524</v>
      </c>
      <c r="I2622" s="515" t="s">
        <v>3145</v>
      </c>
    </row>
    <row r="2623" spans="1:9" x14ac:dyDescent="0.2">
      <c r="A2623" s="86" t="s">
        <v>6388</v>
      </c>
      <c r="B2623" s="763" t="s">
        <v>454</v>
      </c>
      <c r="C2623" s="86" t="s">
        <v>186</v>
      </c>
      <c r="D2623" s="86" t="s">
        <v>555</v>
      </c>
      <c r="E2623" s="86" t="s">
        <v>499</v>
      </c>
      <c r="F2623" s="282" t="s">
        <v>188</v>
      </c>
      <c r="G2623" s="902" t="s">
        <v>524</v>
      </c>
      <c r="I2623" s="515" t="s">
        <v>3146</v>
      </c>
    </row>
    <row r="2624" spans="1:9" x14ac:dyDescent="0.2">
      <c r="A2624" s="86" t="s">
        <v>6388</v>
      </c>
      <c r="B2624" s="763" t="s">
        <v>454</v>
      </c>
      <c r="C2624" s="86" t="s">
        <v>186</v>
      </c>
      <c r="D2624" s="86" t="s">
        <v>556</v>
      </c>
      <c r="E2624" s="86" t="s">
        <v>499</v>
      </c>
      <c r="F2624" s="282" t="s">
        <v>188</v>
      </c>
      <c r="G2624" s="902" t="s">
        <v>524</v>
      </c>
      <c r="I2624" s="515" t="s">
        <v>3147</v>
      </c>
    </row>
    <row r="2625" spans="1:9" x14ac:dyDescent="0.2">
      <c r="A2625" s="86" t="s">
        <v>6388</v>
      </c>
      <c r="B2625" s="763" t="s">
        <v>454</v>
      </c>
      <c r="C2625" s="86" t="s">
        <v>186</v>
      </c>
      <c r="D2625" s="86" t="s">
        <v>557</v>
      </c>
      <c r="E2625" s="86" t="s">
        <v>499</v>
      </c>
      <c r="F2625" s="282" t="s">
        <v>188</v>
      </c>
      <c r="G2625" s="902" t="s">
        <v>524</v>
      </c>
      <c r="I2625" s="515" t="s">
        <v>3148</v>
      </c>
    </row>
    <row r="2626" spans="1:9" x14ac:dyDescent="0.2">
      <c r="A2626" s="86" t="s">
        <v>6388</v>
      </c>
      <c r="B2626" s="763" t="s">
        <v>454</v>
      </c>
      <c r="C2626" s="86" t="s">
        <v>186</v>
      </c>
      <c r="D2626" s="86" t="s">
        <v>558</v>
      </c>
      <c r="E2626" s="86" t="s">
        <v>499</v>
      </c>
      <c r="F2626" s="282" t="s">
        <v>188</v>
      </c>
      <c r="G2626" s="902" t="s">
        <v>524</v>
      </c>
      <c r="I2626" s="515" t="s">
        <v>3149</v>
      </c>
    </row>
    <row r="2627" spans="1:9" x14ac:dyDescent="0.2">
      <c r="A2627" s="86" t="s">
        <v>6388</v>
      </c>
      <c r="B2627" s="763" t="s">
        <v>454</v>
      </c>
      <c r="C2627" s="86" t="s">
        <v>186</v>
      </c>
      <c r="D2627" s="86" t="s">
        <v>559</v>
      </c>
      <c r="E2627" s="86" t="s">
        <v>499</v>
      </c>
      <c r="F2627" s="282" t="s">
        <v>188</v>
      </c>
      <c r="G2627" s="902" t="s">
        <v>524</v>
      </c>
      <c r="I2627" s="515" t="s">
        <v>3150</v>
      </c>
    </row>
    <row r="2628" spans="1:9" x14ac:dyDescent="0.2">
      <c r="A2628" s="86" t="s">
        <v>6388</v>
      </c>
      <c r="B2628" s="763" t="s">
        <v>454</v>
      </c>
      <c r="C2628" s="86" t="s">
        <v>186</v>
      </c>
      <c r="D2628" s="86" t="s">
        <v>560</v>
      </c>
      <c r="E2628" s="86" t="s">
        <v>499</v>
      </c>
      <c r="F2628" s="282" t="s">
        <v>188</v>
      </c>
      <c r="G2628" s="902" t="s">
        <v>524</v>
      </c>
      <c r="I2628" s="515" t="s">
        <v>3151</v>
      </c>
    </row>
    <row r="2629" spans="1:9" x14ac:dyDescent="0.2">
      <c r="A2629" s="86" t="s">
        <v>6388</v>
      </c>
      <c r="B2629" s="763" t="s">
        <v>454</v>
      </c>
      <c r="C2629" s="86" t="s">
        <v>186</v>
      </c>
      <c r="D2629" s="86" t="s">
        <v>561</v>
      </c>
      <c r="E2629" s="86" t="s">
        <v>499</v>
      </c>
      <c r="F2629" s="282" t="s">
        <v>188</v>
      </c>
      <c r="G2629" s="902" t="s">
        <v>524</v>
      </c>
      <c r="I2629" s="515" t="s">
        <v>3152</v>
      </c>
    </row>
    <row r="2630" spans="1:9" x14ac:dyDescent="0.2">
      <c r="A2630" s="86" t="s">
        <v>6388</v>
      </c>
      <c r="B2630" s="763" t="s">
        <v>454</v>
      </c>
      <c r="C2630" s="86" t="s">
        <v>186</v>
      </c>
      <c r="D2630" s="86" t="s">
        <v>562</v>
      </c>
      <c r="E2630" s="86" t="s">
        <v>499</v>
      </c>
      <c r="F2630" s="282" t="s">
        <v>188</v>
      </c>
      <c r="G2630" s="902" t="s">
        <v>524</v>
      </c>
      <c r="I2630" s="515" t="s">
        <v>3153</v>
      </c>
    </row>
    <row r="2631" spans="1:9" x14ac:dyDescent="0.2">
      <c r="A2631" s="86" t="s">
        <v>6388</v>
      </c>
      <c r="B2631" s="763" t="s">
        <v>454</v>
      </c>
      <c r="C2631" s="86" t="s">
        <v>186</v>
      </c>
      <c r="D2631" s="86" t="s">
        <v>563</v>
      </c>
      <c r="E2631" s="86" t="s">
        <v>499</v>
      </c>
      <c r="F2631" s="282" t="s">
        <v>188</v>
      </c>
      <c r="G2631" s="902" t="s">
        <v>524</v>
      </c>
      <c r="I2631" s="515" t="s">
        <v>3154</v>
      </c>
    </row>
    <row r="2632" spans="1:9" x14ac:dyDescent="0.2">
      <c r="A2632" s="86" t="s">
        <v>6388</v>
      </c>
      <c r="B2632" s="763" t="s">
        <v>454</v>
      </c>
      <c r="C2632" s="86" t="s">
        <v>186</v>
      </c>
      <c r="D2632" s="86" t="s">
        <v>564</v>
      </c>
      <c r="E2632" s="86" t="s">
        <v>499</v>
      </c>
      <c r="F2632" s="282" t="s">
        <v>188</v>
      </c>
      <c r="G2632" s="902" t="s">
        <v>524</v>
      </c>
      <c r="I2632" s="515" t="s">
        <v>3155</v>
      </c>
    </row>
    <row r="2633" spans="1:9" x14ac:dyDescent="0.2">
      <c r="A2633" s="86" t="s">
        <v>6388</v>
      </c>
      <c r="B2633" s="763" t="s">
        <v>454</v>
      </c>
      <c r="C2633" s="86" t="s">
        <v>186</v>
      </c>
      <c r="D2633" s="86" t="s">
        <v>565</v>
      </c>
      <c r="E2633" s="86" t="s">
        <v>499</v>
      </c>
      <c r="F2633" s="282" t="s">
        <v>188</v>
      </c>
      <c r="G2633" s="902" t="s">
        <v>524</v>
      </c>
      <c r="I2633" s="515" t="s">
        <v>3156</v>
      </c>
    </row>
    <row r="2634" spans="1:9" x14ac:dyDescent="0.2">
      <c r="A2634" s="86" t="s">
        <v>6388</v>
      </c>
      <c r="B2634" s="543" t="s">
        <v>454</v>
      </c>
      <c r="C2634" s="547" t="s">
        <v>186</v>
      </c>
      <c r="D2634" s="547" t="s">
        <v>566</v>
      </c>
      <c r="E2634" s="547" t="s">
        <v>499</v>
      </c>
      <c r="F2634" s="538" t="s">
        <v>188</v>
      </c>
      <c r="G2634" s="309" t="s">
        <v>524</v>
      </c>
      <c r="I2634" s="515" t="s">
        <v>3157</v>
      </c>
    </row>
    <row r="2635" spans="1:9" x14ac:dyDescent="0.2">
      <c r="A2635" s="86" t="s">
        <v>6388</v>
      </c>
      <c r="B2635" s="763" t="s">
        <v>454</v>
      </c>
      <c r="C2635" s="86" t="s">
        <v>186</v>
      </c>
      <c r="D2635" s="86" t="s">
        <v>185</v>
      </c>
      <c r="E2635" s="86" t="s">
        <v>500</v>
      </c>
      <c r="F2635" s="282" t="s">
        <v>189</v>
      </c>
      <c r="G2635" s="902" t="s">
        <v>524</v>
      </c>
      <c r="I2635" s="515" t="s">
        <v>3158</v>
      </c>
    </row>
    <row r="2636" spans="1:9" x14ac:dyDescent="0.2">
      <c r="A2636" s="86" t="s">
        <v>6388</v>
      </c>
      <c r="B2636" s="763" t="s">
        <v>454</v>
      </c>
      <c r="C2636" s="86" t="s">
        <v>186</v>
      </c>
      <c r="D2636" s="86" t="s">
        <v>527</v>
      </c>
      <c r="E2636" s="86" t="s">
        <v>500</v>
      </c>
      <c r="F2636" s="282" t="s">
        <v>189</v>
      </c>
      <c r="G2636" s="902" t="s">
        <v>524</v>
      </c>
      <c r="I2636" s="515" t="s">
        <v>3159</v>
      </c>
    </row>
    <row r="2637" spans="1:9" x14ac:dyDescent="0.2">
      <c r="A2637" s="86" t="s">
        <v>6388</v>
      </c>
      <c r="B2637" s="763" t="s">
        <v>454</v>
      </c>
      <c r="C2637" s="86" t="s">
        <v>186</v>
      </c>
      <c r="D2637" s="86" t="s">
        <v>528</v>
      </c>
      <c r="E2637" s="86" t="s">
        <v>500</v>
      </c>
      <c r="F2637" s="282" t="s">
        <v>189</v>
      </c>
      <c r="G2637" s="902" t="s">
        <v>524</v>
      </c>
      <c r="I2637" s="515" t="s">
        <v>3160</v>
      </c>
    </row>
    <row r="2638" spans="1:9" x14ac:dyDescent="0.2">
      <c r="A2638" s="86" t="s">
        <v>6388</v>
      </c>
      <c r="B2638" s="763" t="s">
        <v>454</v>
      </c>
      <c r="C2638" s="86" t="s">
        <v>186</v>
      </c>
      <c r="D2638" s="86" t="s">
        <v>529</v>
      </c>
      <c r="E2638" s="86" t="s">
        <v>500</v>
      </c>
      <c r="F2638" s="282" t="s">
        <v>189</v>
      </c>
      <c r="G2638" s="902" t="s">
        <v>524</v>
      </c>
      <c r="I2638" s="515" t="s">
        <v>3161</v>
      </c>
    </row>
    <row r="2639" spans="1:9" x14ac:dyDescent="0.2">
      <c r="A2639" s="86" t="s">
        <v>6388</v>
      </c>
      <c r="B2639" s="763" t="s">
        <v>454</v>
      </c>
      <c r="C2639" s="86" t="s">
        <v>186</v>
      </c>
      <c r="D2639" s="86" t="s">
        <v>530</v>
      </c>
      <c r="E2639" s="86" t="s">
        <v>500</v>
      </c>
      <c r="F2639" s="282" t="s">
        <v>189</v>
      </c>
      <c r="G2639" s="902" t="s">
        <v>524</v>
      </c>
      <c r="I2639" s="515" t="s">
        <v>3162</v>
      </c>
    </row>
    <row r="2640" spans="1:9" x14ac:dyDescent="0.2">
      <c r="A2640" s="86" t="s">
        <v>6388</v>
      </c>
      <c r="B2640" s="763" t="s">
        <v>454</v>
      </c>
      <c r="C2640" s="86" t="s">
        <v>186</v>
      </c>
      <c r="D2640" s="86" t="s">
        <v>531</v>
      </c>
      <c r="E2640" s="86" t="s">
        <v>500</v>
      </c>
      <c r="F2640" s="282" t="s">
        <v>189</v>
      </c>
      <c r="G2640" s="902" t="s">
        <v>524</v>
      </c>
      <c r="I2640" s="515" t="s">
        <v>3163</v>
      </c>
    </row>
    <row r="2641" spans="1:9" x14ac:dyDescent="0.2">
      <c r="A2641" s="86" t="s">
        <v>6388</v>
      </c>
      <c r="B2641" s="763" t="s">
        <v>454</v>
      </c>
      <c r="C2641" s="86" t="s">
        <v>186</v>
      </c>
      <c r="D2641" s="86" t="s">
        <v>532</v>
      </c>
      <c r="E2641" s="86" t="s">
        <v>500</v>
      </c>
      <c r="F2641" s="282" t="s">
        <v>189</v>
      </c>
      <c r="G2641" s="902" t="s">
        <v>524</v>
      </c>
      <c r="I2641" s="515" t="s">
        <v>3164</v>
      </c>
    </row>
    <row r="2642" spans="1:9" x14ac:dyDescent="0.2">
      <c r="A2642" s="86" t="s">
        <v>6388</v>
      </c>
      <c r="B2642" s="763" t="s">
        <v>454</v>
      </c>
      <c r="C2642" s="86" t="s">
        <v>186</v>
      </c>
      <c r="D2642" s="86" t="s">
        <v>533</v>
      </c>
      <c r="E2642" s="86" t="s">
        <v>500</v>
      </c>
      <c r="F2642" s="282" t="s">
        <v>189</v>
      </c>
      <c r="G2642" s="902" t="s">
        <v>524</v>
      </c>
      <c r="I2642" s="515" t="s">
        <v>3165</v>
      </c>
    </row>
    <row r="2643" spans="1:9" x14ac:dyDescent="0.2">
      <c r="A2643" s="86" t="s">
        <v>6388</v>
      </c>
      <c r="B2643" s="763" t="s">
        <v>454</v>
      </c>
      <c r="C2643" s="86" t="s">
        <v>186</v>
      </c>
      <c r="D2643" s="86" t="s">
        <v>534</v>
      </c>
      <c r="E2643" s="86" t="s">
        <v>500</v>
      </c>
      <c r="F2643" s="282" t="s">
        <v>189</v>
      </c>
      <c r="G2643" s="902" t="s">
        <v>524</v>
      </c>
      <c r="I2643" s="515" t="s">
        <v>3166</v>
      </c>
    </row>
    <row r="2644" spans="1:9" x14ac:dyDescent="0.2">
      <c r="A2644" s="86" t="s">
        <v>6388</v>
      </c>
      <c r="B2644" s="763" t="s">
        <v>454</v>
      </c>
      <c r="C2644" s="86" t="s">
        <v>186</v>
      </c>
      <c r="D2644" s="86" t="s">
        <v>535</v>
      </c>
      <c r="E2644" s="86" t="s">
        <v>500</v>
      </c>
      <c r="F2644" s="282" t="s">
        <v>189</v>
      </c>
      <c r="G2644" s="902" t="s">
        <v>524</v>
      </c>
      <c r="I2644" s="515" t="s">
        <v>3167</v>
      </c>
    </row>
    <row r="2645" spans="1:9" x14ac:dyDescent="0.2">
      <c r="A2645" s="86" t="s">
        <v>6388</v>
      </c>
      <c r="B2645" s="763" t="s">
        <v>454</v>
      </c>
      <c r="C2645" s="86" t="s">
        <v>186</v>
      </c>
      <c r="D2645" s="86" t="s">
        <v>536</v>
      </c>
      <c r="E2645" s="86" t="s">
        <v>500</v>
      </c>
      <c r="F2645" s="282" t="s">
        <v>189</v>
      </c>
      <c r="G2645" s="902" t="s">
        <v>524</v>
      </c>
      <c r="I2645" s="515" t="s">
        <v>3168</v>
      </c>
    </row>
    <row r="2646" spans="1:9" x14ac:dyDescent="0.2">
      <c r="A2646" s="86" t="s">
        <v>6388</v>
      </c>
      <c r="B2646" s="763" t="s">
        <v>454</v>
      </c>
      <c r="C2646" s="86" t="s">
        <v>186</v>
      </c>
      <c r="D2646" s="86" t="s">
        <v>537</v>
      </c>
      <c r="E2646" s="86" t="s">
        <v>500</v>
      </c>
      <c r="F2646" s="282" t="s">
        <v>189</v>
      </c>
      <c r="G2646" s="902" t="s">
        <v>524</v>
      </c>
      <c r="I2646" s="515" t="s">
        <v>3169</v>
      </c>
    </row>
    <row r="2647" spans="1:9" x14ac:dyDescent="0.2">
      <c r="A2647" s="86" t="s">
        <v>6388</v>
      </c>
      <c r="B2647" s="763" t="s">
        <v>454</v>
      </c>
      <c r="C2647" s="86" t="s">
        <v>186</v>
      </c>
      <c r="D2647" s="86" t="s">
        <v>538</v>
      </c>
      <c r="E2647" s="86" t="s">
        <v>500</v>
      </c>
      <c r="F2647" s="282" t="s">
        <v>189</v>
      </c>
      <c r="G2647" s="902" t="s">
        <v>524</v>
      </c>
      <c r="I2647" s="515" t="s">
        <v>3170</v>
      </c>
    </row>
    <row r="2648" spans="1:9" x14ac:dyDescent="0.2">
      <c r="A2648" s="86" t="s">
        <v>6388</v>
      </c>
      <c r="B2648" s="763" t="s">
        <v>454</v>
      </c>
      <c r="C2648" s="86" t="s">
        <v>186</v>
      </c>
      <c r="D2648" s="86" t="s">
        <v>539</v>
      </c>
      <c r="E2648" s="86" t="s">
        <v>500</v>
      </c>
      <c r="F2648" s="282" t="s">
        <v>189</v>
      </c>
      <c r="G2648" s="902" t="s">
        <v>524</v>
      </c>
      <c r="I2648" s="515" t="s">
        <v>3171</v>
      </c>
    </row>
    <row r="2649" spans="1:9" x14ac:dyDescent="0.2">
      <c r="A2649" s="86" t="s">
        <v>6388</v>
      </c>
      <c r="B2649" s="763" t="s">
        <v>454</v>
      </c>
      <c r="C2649" s="86" t="s">
        <v>186</v>
      </c>
      <c r="D2649" s="86" t="s">
        <v>540</v>
      </c>
      <c r="E2649" s="86" t="s">
        <v>500</v>
      </c>
      <c r="F2649" s="282" t="s">
        <v>189</v>
      </c>
      <c r="G2649" s="902" t="s">
        <v>524</v>
      </c>
      <c r="I2649" s="515" t="s">
        <v>3172</v>
      </c>
    </row>
    <row r="2650" spans="1:9" x14ac:dyDescent="0.2">
      <c r="A2650" s="86" t="s">
        <v>6388</v>
      </c>
      <c r="B2650" s="763" t="s">
        <v>454</v>
      </c>
      <c r="C2650" s="86" t="s">
        <v>186</v>
      </c>
      <c r="D2650" s="86" t="s">
        <v>541</v>
      </c>
      <c r="E2650" s="86" t="s">
        <v>500</v>
      </c>
      <c r="F2650" s="282" t="s">
        <v>189</v>
      </c>
      <c r="G2650" s="902" t="s">
        <v>524</v>
      </c>
      <c r="I2650" s="515" t="s">
        <v>3173</v>
      </c>
    </row>
    <row r="2651" spans="1:9" x14ac:dyDescent="0.2">
      <c r="A2651" s="86" t="s">
        <v>6388</v>
      </c>
      <c r="B2651" s="763" t="s">
        <v>454</v>
      </c>
      <c r="C2651" s="86" t="s">
        <v>186</v>
      </c>
      <c r="D2651" s="86" t="s">
        <v>542</v>
      </c>
      <c r="E2651" s="86" t="s">
        <v>500</v>
      </c>
      <c r="F2651" s="282" t="s">
        <v>189</v>
      </c>
      <c r="G2651" s="902" t="s">
        <v>524</v>
      </c>
      <c r="I2651" s="515" t="s">
        <v>3174</v>
      </c>
    </row>
    <row r="2652" spans="1:9" x14ac:dyDescent="0.2">
      <c r="A2652" s="86" t="s">
        <v>6388</v>
      </c>
      <c r="B2652" s="763" t="s">
        <v>454</v>
      </c>
      <c r="C2652" s="86" t="s">
        <v>186</v>
      </c>
      <c r="D2652" s="86" t="s">
        <v>543</v>
      </c>
      <c r="E2652" s="86" t="s">
        <v>500</v>
      </c>
      <c r="F2652" s="282" t="s">
        <v>189</v>
      </c>
      <c r="G2652" s="902" t="s">
        <v>524</v>
      </c>
      <c r="I2652" s="515" t="s">
        <v>3175</v>
      </c>
    </row>
    <row r="2653" spans="1:9" x14ac:dyDescent="0.2">
      <c r="A2653" s="86" t="s">
        <v>6388</v>
      </c>
      <c r="B2653" s="763" t="s">
        <v>454</v>
      </c>
      <c r="C2653" s="86" t="s">
        <v>186</v>
      </c>
      <c r="D2653" s="86" t="s">
        <v>544</v>
      </c>
      <c r="E2653" s="86" t="s">
        <v>500</v>
      </c>
      <c r="F2653" s="282" t="s">
        <v>189</v>
      </c>
      <c r="G2653" s="902" t="s">
        <v>524</v>
      </c>
      <c r="I2653" s="515" t="s">
        <v>3176</v>
      </c>
    </row>
    <row r="2654" spans="1:9" x14ac:dyDescent="0.2">
      <c r="A2654" s="86" t="s">
        <v>6388</v>
      </c>
      <c r="B2654" s="763" t="s">
        <v>454</v>
      </c>
      <c r="C2654" s="86" t="s">
        <v>186</v>
      </c>
      <c r="D2654" s="86" t="s">
        <v>545</v>
      </c>
      <c r="E2654" s="86" t="s">
        <v>500</v>
      </c>
      <c r="F2654" s="282" t="s">
        <v>189</v>
      </c>
      <c r="G2654" s="902" t="s">
        <v>524</v>
      </c>
      <c r="I2654" s="515" t="s">
        <v>3177</v>
      </c>
    </row>
    <row r="2655" spans="1:9" x14ac:dyDescent="0.2">
      <c r="A2655" s="86" t="s">
        <v>6388</v>
      </c>
      <c r="B2655" s="763" t="s">
        <v>454</v>
      </c>
      <c r="C2655" s="86" t="s">
        <v>186</v>
      </c>
      <c r="D2655" s="86" t="s">
        <v>546</v>
      </c>
      <c r="E2655" s="86" t="s">
        <v>500</v>
      </c>
      <c r="F2655" s="282" t="s">
        <v>189</v>
      </c>
      <c r="G2655" s="902" t="s">
        <v>524</v>
      </c>
      <c r="I2655" s="515" t="s">
        <v>3178</v>
      </c>
    </row>
    <row r="2656" spans="1:9" x14ac:dyDescent="0.2">
      <c r="A2656" s="86" t="s">
        <v>6388</v>
      </c>
      <c r="B2656" s="763" t="s">
        <v>454</v>
      </c>
      <c r="C2656" s="86" t="s">
        <v>186</v>
      </c>
      <c r="D2656" s="86" t="s">
        <v>547</v>
      </c>
      <c r="E2656" s="86" t="s">
        <v>500</v>
      </c>
      <c r="F2656" s="282" t="s">
        <v>189</v>
      </c>
      <c r="G2656" s="902" t="s">
        <v>524</v>
      </c>
      <c r="I2656" s="515" t="s">
        <v>3179</v>
      </c>
    </row>
    <row r="2657" spans="1:9" x14ac:dyDescent="0.2">
      <c r="A2657" s="86" t="s">
        <v>6388</v>
      </c>
      <c r="B2657" s="763" t="s">
        <v>454</v>
      </c>
      <c r="C2657" s="86" t="s">
        <v>186</v>
      </c>
      <c r="D2657" s="86" t="s">
        <v>548</v>
      </c>
      <c r="E2657" s="86" t="s">
        <v>500</v>
      </c>
      <c r="F2657" s="282" t="s">
        <v>189</v>
      </c>
      <c r="G2657" s="902" t="s">
        <v>524</v>
      </c>
      <c r="I2657" s="515" t="s">
        <v>3180</v>
      </c>
    </row>
    <row r="2658" spans="1:9" x14ac:dyDescent="0.2">
      <c r="A2658" s="86" t="s">
        <v>6388</v>
      </c>
      <c r="B2658" s="763" t="s">
        <v>454</v>
      </c>
      <c r="C2658" s="86" t="s">
        <v>186</v>
      </c>
      <c r="D2658" s="86" t="s">
        <v>549</v>
      </c>
      <c r="E2658" s="86" t="s">
        <v>500</v>
      </c>
      <c r="F2658" s="282" t="s">
        <v>189</v>
      </c>
      <c r="G2658" s="902" t="s">
        <v>524</v>
      </c>
      <c r="I2658" s="515" t="s">
        <v>3181</v>
      </c>
    </row>
    <row r="2659" spans="1:9" x14ac:dyDescent="0.2">
      <c r="A2659" s="86" t="s">
        <v>6388</v>
      </c>
      <c r="B2659" s="763" t="s">
        <v>454</v>
      </c>
      <c r="C2659" s="86" t="s">
        <v>186</v>
      </c>
      <c r="D2659" s="86" t="s">
        <v>550</v>
      </c>
      <c r="E2659" s="86" t="s">
        <v>500</v>
      </c>
      <c r="F2659" s="282" t="s">
        <v>189</v>
      </c>
      <c r="G2659" s="902" t="s">
        <v>524</v>
      </c>
      <c r="I2659" s="515" t="s">
        <v>3182</v>
      </c>
    </row>
    <row r="2660" spans="1:9" x14ac:dyDescent="0.2">
      <c r="A2660" s="86" t="s">
        <v>6388</v>
      </c>
      <c r="B2660" s="763" t="s">
        <v>454</v>
      </c>
      <c r="C2660" s="86" t="s">
        <v>186</v>
      </c>
      <c r="D2660" s="86" t="s">
        <v>551</v>
      </c>
      <c r="E2660" s="86" t="s">
        <v>500</v>
      </c>
      <c r="F2660" s="282" t="s">
        <v>189</v>
      </c>
      <c r="G2660" s="902" t="s">
        <v>524</v>
      </c>
      <c r="I2660" s="515" t="s">
        <v>3183</v>
      </c>
    </row>
    <row r="2661" spans="1:9" x14ac:dyDescent="0.2">
      <c r="A2661" s="86" t="s">
        <v>6388</v>
      </c>
      <c r="B2661" s="763" t="s">
        <v>454</v>
      </c>
      <c r="C2661" s="86" t="s">
        <v>186</v>
      </c>
      <c r="D2661" s="86" t="s">
        <v>552</v>
      </c>
      <c r="E2661" s="86" t="s">
        <v>500</v>
      </c>
      <c r="F2661" s="282" t="s">
        <v>189</v>
      </c>
      <c r="G2661" s="902" t="s">
        <v>524</v>
      </c>
      <c r="I2661" s="515" t="s">
        <v>3184</v>
      </c>
    </row>
    <row r="2662" spans="1:9" x14ac:dyDescent="0.2">
      <c r="A2662" s="86" t="s">
        <v>6388</v>
      </c>
      <c r="B2662" s="763" t="s">
        <v>454</v>
      </c>
      <c r="C2662" s="86" t="s">
        <v>186</v>
      </c>
      <c r="D2662" s="86" t="s">
        <v>553</v>
      </c>
      <c r="E2662" s="86" t="s">
        <v>500</v>
      </c>
      <c r="F2662" s="282" t="s">
        <v>189</v>
      </c>
      <c r="G2662" s="902" t="s">
        <v>524</v>
      </c>
      <c r="I2662" s="515" t="s">
        <v>3185</v>
      </c>
    </row>
    <row r="2663" spans="1:9" x14ac:dyDescent="0.2">
      <c r="A2663" s="86" t="s">
        <v>6388</v>
      </c>
      <c r="B2663" s="763" t="s">
        <v>454</v>
      </c>
      <c r="C2663" s="86" t="s">
        <v>186</v>
      </c>
      <c r="D2663" s="86" t="s">
        <v>554</v>
      </c>
      <c r="E2663" s="86" t="s">
        <v>500</v>
      </c>
      <c r="F2663" s="282" t="s">
        <v>189</v>
      </c>
      <c r="G2663" s="902" t="s">
        <v>524</v>
      </c>
      <c r="I2663" s="515" t="s">
        <v>3186</v>
      </c>
    </row>
    <row r="2664" spans="1:9" x14ac:dyDescent="0.2">
      <c r="A2664" s="86" t="s">
        <v>6388</v>
      </c>
      <c r="B2664" s="763" t="s">
        <v>454</v>
      </c>
      <c r="C2664" s="86" t="s">
        <v>186</v>
      </c>
      <c r="D2664" s="86" t="s">
        <v>555</v>
      </c>
      <c r="E2664" s="86" t="s">
        <v>500</v>
      </c>
      <c r="F2664" s="282" t="s">
        <v>189</v>
      </c>
      <c r="G2664" s="902" t="s">
        <v>524</v>
      </c>
      <c r="I2664" s="515" t="s">
        <v>3187</v>
      </c>
    </row>
    <row r="2665" spans="1:9" x14ac:dyDescent="0.2">
      <c r="A2665" s="86" t="s">
        <v>6388</v>
      </c>
      <c r="B2665" s="763" t="s">
        <v>454</v>
      </c>
      <c r="C2665" s="86" t="s">
        <v>186</v>
      </c>
      <c r="D2665" s="86" t="s">
        <v>556</v>
      </c>
      <c r="E2665" s="86" t="s">
        <v>500</v>
      </c>
      <c r="F2665" s="282" t="s">
        <v>189</v>
      </c>
      <c r="G2665" s="902" t="s">
        <v>524</v>
      </c>
      <c r="I2665" s="515" t="s">
        <v>3188</v>
      </c>
    </row>
    <row r="2666" spans="1:9" x14ac:dyDescent="0.2">
      <c r="A2666" s="86" t="s">
        <v>6388</v>
      </c>
      <c r="B2666" s="763" t="s">
        <v>454</v>
      </c>
      <c r="C2666" s="86" t="s">
        <v>186</v>
      </c>
      <c r="D2666" s="86" t="s">
        <v>557</v>
      </c>
      <c r="E2666" s="86" t="s">
        <v>500</v>
      </c>
      <c r="F2666" s="282" t="s">
        <v>189</v>
      </c>
      <c r="G2666" s="902" t="s">
        <v>524</v>
      </c>
      <c r="I2666" s="515" t="s">
        <v>3189</v>
      </c>
    </row>
    <row r="2667" spans="1:9" x14ac:dyDescent="0.2">
      <c r="A2667" s="86" t="s">
        <v>6388</v>
      </c>
      <c r="B2667" s="763" t="s">
        <v>454</v>
      </c>
      <c r="C2667" s="86" t="s">
        <v>186</v>
      </c>
      <c r="D2667" s="86" t="s">
        <v>558</v>
      </c>
      <c r="E2667" s="86" t="s">
        <v>500</v>
      </c>
      <c r="F2667" s="282" t="s">
        <v>189</v>
      </c>
      <c r="G2667" s="902" t="s">
        <v>524</v>
      </c>
      <c r="I2667" s="515" t="s">
        <v>3190</v>
      </c>
    </row>
    <row r="2668" spans="1:9" x14ac:dyDescent="0.2">
      <c r="A2668" s="86" t="s">
        <v>6388</v>
      </c>
      <c r="B2668" s="763" t="s">
        <v>454</v>
      </c>
      <c r="C2668" s="86" t="s">
        <v>186</v>
      </c>
      <c r="D2668" s="86" t="s">
        <v>559</v>
      </c>
      <c r="E2668" s="86" t="s">
        <v>500</v>
      </c>
      <c r="F2668" s="282" t="s">
        <v>189</v>
      </c>
      <c r="G2668" s="902" t="s">
        <v>524</v>
      </c>
      <c r="I2668" s="515" t="s">
        <v>3191</v>
      </c>
    </row>
    <row r="2669" spans="1:9" x14ac:dyDescent="0.2">
      <c r="A2669" s="86" t="s">
        <v>6388</v>
      </c>
      <c r="B2669" s="763" t="s">
        <v>454</v>
      </c>
      <c r="C2669" s="86" t="s">
        <v>186</v>
      </c>
      <c r="D2669" s="86" t="s">
        <v>560</v>
      </c>
      <c r="E2669" s="86" t="s">
        <v>500</v>
      </c>
      <c r="F2669" s="282" t="s">
        <v>189</v>
      </c>
      <c r="G2669" s="902" t="s">
        <v>524</v>
      </c>
      <c r="I2669" s="515" t="s">
        <v>3192</v>
      </c>
    </row>
    <row r="2670" spans="1:9" x14ac:dyDescent="0.2">
      <c r="A2670" s="86" t="s">
        <v>6388</v>
      </c>
      <c r="B2670" s="763" t="s">
        <v>454</v>
      </c>
      <c r="C2670" s="86" t="s">
        <v>186</v>
      </c>
      <c r="D2670" s="86" t="s">
        <v>561</v>
      </c>
      <c r="E2670" s="86" t="s">
        <v>500</v>
      </c>
      <c r="F2670" s="282" t="s">
        <v>189</v>
      </c>
      <c r="G2670" s="902" t="s">
        <v>524</v>
      </c>
      <c r="I2670" s="515" t="s">
        <v>3193</v>
      </c>
    </row>
    <row r="2671" spans="1:9" x14ac:dyDescent="0.2">
      <c r="A2671" s="86" t="s">
        <v>6388</v>
      </c>
      <c r="B2671" s="763" t="s">
        <v>454</v>
      </c>
      <c r="C2671" s="86" t="s">
        <v>186</v>
      </c>
      <c r="D2671" s="86" t="s">
        <v>562</v>
      </c>
      <c r="E2671" s="86" t="s">
        <v>500</v>
      </c>
      <c r="F2671" s="282" t="s">
        <v>189</v>
      </c>
      <c r="G2671" s="902" t="s">
        <v>524</v>
      </c>
      <c r="I2671" s="515" t="s">
        <v>3194</v>
      </c>
    </row>
    <row r="2672" spans="1:9" x14ac:dyDescent="0.2">
      <c r="A2672" s="86" t="s">
        <v>6388</v>
      </c>
      <c r="B2672" s="763" t="s">
        <v>454</v>
      </c>
      <c r="C2672" s="86" t="s">
        <v>186</v>
      </c>
      <c r="D2672" s="86" t="s">
        <v>563</v>
      </c>
      <c r="E2672" s="86" t="s">
        <v>500</v>
      </c>
      <c r="F2672" s="282" t="s">
        <v>189</v>
      </c>
      <c r="G2672" s="902" t="s">
        <v>524</v>
      </c>
      <c r="I2672" s="515" t="s">
        <v>3195</v>
      </c>
    </row>
    <row r="2673" spans="1:9" x14ac:dyDescent="0.2">
      <c r="A2673" s="86" t="s">
        <v>6388</v>
      </c>
      <c r="B2673" s="763" t="s">
        <v>454</v>
      </c>
      <c r="C2673" s="86" t="s">
        <v>186</v>
      </c>
      <c r="D2673" s="86" t="s">
        <v>564</v>
      </c>
      <c r="E2673" s="86" t="s">
        <v>500</v>
      </c>
      <c r="F2673" s="282" t="s">
        <v>189</v>
      </c>
      <c r="G2673" s="902" t="s">
        <v>524</v>
      </c>
      <c r="I2673" s="515" t="s">
        <v>3196</v>
      </c>
    </row>
    <row r="2674" spans="1:9" x14ac:dyDescent="0.2">
      <c r="A2674" s="86" t="s">
        <v>6388</v>
      </c>
      <c r="B2674" s="763" t="s">
        <v>454</v>
      </c>
      <c r="C2674" s="86" t="s">
        <v>186</v>
      </c>
      <c r="D2674" s="86" t="s">
        <v>565</v>
      </c>
      <c r="E2674" s="86" t="s">
        <v>500</v>
      </c>
      <c r="F2674" s="282" t="s">
        <v>189</v>
      </c>
      <c r="G2674" s="902" t="s">
        <v>524</v>
      </c>
      <c r="I2674" s="515" t="s">
        <v>3197</v>
      </c>
    </row>
    <row r="2675" spans="1:9" x14ac:dyDescent="0.2">
      <c r="A2675" s="86" t="s">
        <v>6388</v>
      </c>
      <c r="B2675" s="763" t="s">
        <v>454</v>
      </c>
      <c r="C2675" s="86" t="s">
        <v>186</v>
      </c>
      <c r="D2675" s="86" t="s">
        <v>566</v>
      </c>
      <c r="E2675" s="86" t="s">
        <v>500</v>
      </c>
      <c r="F2675" s="282" t="s">
        <v>189</v>
      </c>
      <c r="G2675" s="767" t="s">
        <v>524</v>
      </c>
      <c r="I2675" s="515" t="s">
        <v>3198</v>
      </c>
    </row>
    <row r="2676" spans="1:9" x14ac:dyDescent="0.2">
      <c r="A2676" s="86" t="s">
        <v>6388</v>
      </c>
      <c r="B2676" s="533" t="s">
        <v>454</v>
      </c>
      <c r="C2676" s="119" t="s">
        <v>186</v>
      </c>
      <c r="D2676" s="119" t="s">
        <v>185</v>
      </c>
      <c r="E2676" s="119" t="s">
        <v>500</v>
      </c>
      <c r="F2676" s="545" t="s">
        <v>197</v>
      </c>
      <c r="G2676" s="322" t="s">
        <v>524</v>
      </c>
      <c r="I2676" s="515" t="s">
        <v>3199</v>
      </c>
    </row>
    <row r="2677" spans="1:9" x14ac:dyDescent="0.2">
      <c r="A2677" s="86" t="s">
        <v>6388</v>
      </c>
      <c r="B2677" s="541" t="s">
        <v>454</v>
      </c>
      <c r="C2677" s="546" t="s">
        <v>186</v>
      </c>
      <c r="D2677" s="546" t="s">
        <v>185</v>
      </c>
      <c r="E2677" s="546" t="s">
        <v>500</v>
      </c>
      <c r="F2677" s="542" t="s">
        <v>188</v>
      </c>
      <c r="G2677" s="832" t="s">
        <v>524</v>
      </c>
      <c r="I2677" s="515" t="s">
        <v>3200</v>
      </c>
    </row>
    <row r="2678" spans="1:9" x14ac:dyDescent="0.2">
      <c r="A2678" s="86" t="s">
        <v>6388</v>
      </c>
      <c r="B2678" s="763" t="s">
        <v>454</v>
      </c>
      <c r="C2678" s="86" t="s">
        <v>186</v>
      </c>
      <c r="D2678" s="86" t="s">
        <v>527</v>
      </c>
      <c r="E2678" s="86" t="s">
        <v>500</v>
      </c>
      <c r="F2678" s="282" t="s">
        <v>188</v>
      </c>
      <c r="G2678" s="902" t="s">
        <v>524</v>
      </c>
      <c r="I2678" s="515" t="s">
        <v>3201</v>
      </c>
    </row>
    <row r="2679" spans="1:9" x14ac:dyDescent="0.2">
      <c r="A2679" s="86" t="s">
        <v>6388</v>
      </c>
      <c r="B2679" s="763" t="s">
        <v>454</v>
      </c>
      <c r="C2679" s="86" t="s">
        <v>186</v>
      </c>
      <c r="D2679" s="86" t="s">
        <v>528</v>
      </c>
      <c r="E2679" s="86" t="s">
        <v>500</v>
      </c>
      <c r="F2679" s="282" t="s">
        <v>188</v>
      </c>
      <c r="G2679" s="902" t="s">
        <v>524</v>
      </c>
      <c r="I2679" s="515" t="s">
        <v>3202</v>
      </c>
    </row>
    <row r="2680" spans="1:9" x14ac:dyDescent="0.2">
      <c r="A2680" s="86" t="s">
        <v>6388</v>
      </c>
      <c r="B2680" s="763" t="s">
        <v>454</v>
      </c>
      <c r="C2680" s="86" t="s">
        <v>186</v>
      </c>
      <c r="D2680" s="86" t="s">
        <v>529</v>
      </c>
      <c r="E2680" s="86" t="s">
        <v>500</v>
      </c>
      <c r="F2680" s="282" t="s">
        <v>188</v>
      </c>
      <c r="G2680" s="902" t="s">
        <v>524</v>
      </c>
      <c r="I2680" s="515" t="s">
        <v>3203</v>
      </c>
    </row>
    <row r="2681" spans="1:9" x14ac:dyDescent="0.2">
      <c r="A2681" s="86" t="s">
        <v>6388</v>
      </c>
      <c r="B2681" s="763" t="s">
        <v>454</v>
      </c>
      <c r="C2681" s="86" t="s">
        <v>186</v>
      </c>
      <c r="D2681" s="86" t="s">
        <v>530</v>
      </c>
      <c r="E2681" s="86" t="s">
        <v>500</v>
      </c>
      <c r="F2681" s="282" t="s">
        <v>188</v>
      </c>
      <c r="G2681" s="902" t="s">
        <v>524</v>
      </c>
      <c r="I2681" s="515" t="s">
        <v>3204</v>
      </c>
    </row>
    <row r="2682" spans="1:9" x14ac:dyDescent="0.2">
      <c r="A2682" s="86" t="s">
        <v>6388</v>
      </c>
      <c r="B2682" s="763" t="s">
        <v>454</v>
      </c>
      <c r="C2682" s="86" t="s">
        <v>186</v>
      </c>
      <c r="D2682" s="86" t="s">
        <v>531</v>
      </c>
      <c r="E2682" s="86" t="s">
        <v>500</v>
      </c>
      <c r="F2682" s="282" t="s">
        <v>188</v>
      </c>
      <c r="G2682" s="902" t="s">
        <v>524</v>
      </c>
      <c r="I2682" s="515" t="s">
        <v>3205</v>
      </c>
    </row>
    <row r="2683" spans="1:9" x14ac:dyDescent="0.2">
      <c r="A2683" s="86" t="s">
        <v>6388</v>
      </c>
      <c r="B2683" s="763" t="s">
        <v>454</v>
      </c>
      <c r="C2683" s="86" t="s">
        <v>186</v>
      </c>
      <c r="D2683" s="86" t="s">
        <v>532</v>
      </c>
      <c r="E2683" s="86" t="s">
        <v>500</v>
      </c>
      <c r="F2683" s="282" t="s">
        <v>188</v>
      </c>
      <c r="G2683" s="902" t="s">
        <v>524</v>
      </c>
      <c r="I2683" s="515" t="s">
        <v>3206</v>
      </c>
    </row>
    <row r="2684" spans="1:9" x14ac:dyDescent="0.2">
      <c r="A2684" s="86" t="s">
        <v>6388</v>
      </c>
      <c r="B2684" s="763" t="s">
        <v>454</v>
      </c>
      <c r="C2684" s="86" t="s">
        <v>186</v>
      </c>
      <c r="D2684" s="86" t="s">
        <v>533</v>
      </c>
      <c r="E2684" s="86" t="s">
        <v>500</v>
      </c>
      <c r="F2684" s="282" t="s">
        <v>188</v>
      </c>
      <c r="G2684" s="902" t="s">
        <v>524</v>
      </c>
      <c r="I2684" s="515" t="s">
        <v>3207</v>
      </c>
    </row>
    <row r="2685" spans="1:9" x14ac:dyDescent="0.2">
      <c r="A2685" s="86" t="s">
        <v>6388</v>
      </c>
      <c r="B2685" s="763" t="s">
        <v>454</v>
      </c>
      <c r="C2685" s="86" t="s">
        <v>186</v>
      </c>
      <c r="D2685" s="86" t="s">
        <v>534</v>
      </c>
      <c r="E2685" s="86" t="s">
        <v>500</v>
      </c>
      <c r="F2685" s="282" t="s">
        <v>188</v>
      </c>
      <c r="G2685" s="902" t="s">
        <v>524</v>
      </c>
      <c r="I2685" s="515" t="s">
        <v>3208</v>
      </c>
    </row>
    <row r="2686" spans="1:9" x14ac:dyDescent="0.2">
      <c r="A2686" s="86" t="s">
        <v>6388</v>
      </c>
      <c r="B2686" s="763" t="s">
        <v>454</v>
      </c>
      <c r="C2686" s="86" t="s">
        <v>186</v>
      </c>
      <c r="D2686" s="86" t="s">
        <v>535</v>
      </c>
      <c r="E2686" s="86" t="s">
        <v>500</v>
      </c>
      <c r="F2686" s="282" t="s">
        <v>188</v>
      </c>
      <c r="G2686" s="902" t="s">
        <v>524</v>
      </c>
      <c r="I2686" s="515" t="s">
        <v>3209</v>
      </c>
    </row>
    <row r="2687" spans="1:9" x14ac:dyDescent="0.2">
      <c r="A2687" s="86" t="s">
        <v>6388</v>
      </c>
      <c r="B2687" s="763" t="s">
        <v>454</v>
      </c>
      <c r="C2687" s="86" t="s">
        <v>186</v>
      </c>
      <c r="D2687" s="86" t="s">
        <v>536</v>
      </c>
      <c r="E2687" s="86" t="s">
        <v>500</v>
      </c>
      <c r="F2687" s="282" t="s">
        <v>188</v>
      </c>
      <c r="G2687" s="902" t="s">
        <v>524</v>
      </c>
      <c r="I2687" s="515" t="s">
        <v>3210</v>
      </c>
    </row>
    <row r="2688" spans="1:9" x14ac:dyDescent="0.2">
      <c r="A2688" s="86" t="s">
        <v>6388</v>
      </c>
      <c r="B2688" s="763" t="s">
        <v>454</v>
      </c>
      <c r="C2688" s="86" t="s">
        <v>186</v>
      </c>
      <c r="D2688" s="86" t="s">
        <v>537</v>
      </c>
      <c r="E2688" s="86" t="s">
        <v>500</v>
      </c>
      <c r="F2688" s="282" t="s">
        <v>188</v>
      </c>
      <c r="G2688" s="902" t="s">
        <v>524</v>
      </c>
      <c r="I2688" s="515" t="s">
        <v>3211</v>
      </c>
    </row>
    <row r="2689" spans="1:9" x14ac:dyDescent="0.2">
      <c r="A2689" s="86" t="s">
        <v>6388</v>
      </c>
      <c r="B2689" s="763" t="s">
        <v>454</v>
      </c>
      <c r="C2689" s="86" t="s">
        <v>186</v>
      </c>
      <c r="D2689" s="86" t="s">
        <v>538</v>
      </c>
      <c r="E2689" s="86" t="s">
        <v>500</v>
      </c>
      <c r="F2689" s="282" t="s">
        <v>188</v>
      </c>
      <c r="G2689" s="902" t="s">
        <v>524</v>
      </c>
      <c r="I2689" s="515" t="s">
        <v>3212</v>
      </c>
    </row>
    <row r="2690" spans="1:9" x14ac:dyDescent="0.2">
      <c r="A2690" s="86" t="s">
        <v>6388</v>
      </c>
      <c r="B2690" s="763" t="s">
        <v>454</v>
      </c>
      <c r="C2690" s="86" t="s">
        <v>186</v>
      </c>
      <c r="D2690" s="86" t="s">
        <v>539</v>
      </c>
      <c r="E2690" s="86" t="s">
        <v>500</v>
      </c>
      <c r="F2690" s="282" t="s">
        <v>188</v>
      </c>
      <c r="G2690" s="902" t="s">
        <v>524</v>
      </c>
      <c r="I2690" s="515" t="s">
        <v>3213</v>
      </c>
    </row>
    <row r="2691" spans="1:9" x14ac:dyDescent="0.2">
      <c r="A2691" s="86" t="s">
        <v>6388</v>
      </c>
      <c r="B2691" s="763" t="s">
        <v>454</v>
      </c>
      <c r="C2691" s="86" t="s">
        <v>186</v>
      </c>
      <c r="D2691" s="86" t="s">
        <v>540</v>
      </c>
      <c r="E2691" s="86" t="s">
        <v>500</v>
      </c>
      <c r="F2691" s="282" t="s">
        <v>188</v>
      </c>
      <c r="G2691" s="902" t="s">
        <v>524</v>
      </c>
      <c r="I2691" s="515" t="s">
        <v>3214</v>
      </c>
    </row>
    <row r="2692" spans="1:9" x14ac:dyDescent="0.2">
      <c r="A2692" s="86" t="s">
        <v>6388</v>
      </c>
      <c r="B2692" s="763" t="s">
        <v>454</v>
      </c>
      <c r="C2692" s="86" t="s">
        <v>186</v>
      </c>
      <c r="D2692" s="86" t="s">
        <v>541</v>
      </c>
      <c r="E2692" s="86" t="s">
        <v>500</v>
      </c>
      <c r="F2692" s="282" t="s">
        <v>188</v>
      </c>
      <c r="G2692" s="902" t="s">
        <v>524</v>
      </c>
      <c r="I2692" s="515" t="s">
        <v>3215</v>
      </c>
    </row>
    <row r="2693" spans="1:9" x14ac:dyDescent="0.2">
      <c r="A2693" s="86" t="s">
        <v>6388</v>
      </c>
      <c r="B2693" s="763" t="s">
        <v>454</v>
      </c>
      <c r="C2693" s="86" t="s">
        <v>186</v>
      </c>
      <c r="D2693" s="86" t="s">
        <v>542</v>
      </c>
      <c r="E2693" s="86" t="s">
        <v>500</v>
      </c>
      <c r="F2693" s="282" t="s">
        <v>188</v>
      </c>
      <c r="G2693" s="902" t="s">
        <v>524</v>
      </c>
      <c r="I2693" s="515" t="s">
        <v>3216</v>
      </c>
    </row>
    <row r="2694" spans="1:9" x14ac:dyDescent="0.2">
      <c r="A2694" s="86" t="s">
        <v>6388</v>
      </c>
      <c r="B2694" s="763" t="s">
        <v>454</v>
      </c>
      <c r="C2694" s="86" t="s">
        <v>186</v>
      </c>
      <c r="D2694" s="86" t="s">
        <v>543</v>
      </c>
      <c r="E2694" s="86" t="s">
        <v>500</v>
      </c>
      <c r="F2694" s="282" t="s">
        <v>188</v>
      </c>
      <c r="G2694" s="902" t="s">
        <v>524</v>
      </c>
      <c r="I2694" s="515" t="s">
        <v>3217</v>
      </c>
    </row>
    <row r="2695" spans="1:9" x14ac:dyDescent="0.2">
      <c r="A2695" s="86" t="s">
        <v>6388</v>
      </c>
      <c r="B2695" s="763" t="s">
        <v>454</v>
      </c>
      <c r="C2695" s="86" t="s">
        <v>186</v>
      </c>
      <c r="D2695" s="86" t="s">
        <v>544</v>
      </c>
      <c r="E2695" s="86" t="s">
        <v>500</v>
      </c>
      <c r="F2695" s="282" t="s">
        <v>188</v>
      </c>
      <c r="G2695" s="902" t="s">
        <v>524</v>
      </c>
      <c r="I2695" s="515" t="s">
        <v>3218</v>
      </c>
    </row>
    <row r="2696" spans="1:9" x14ac:dyDescent="0.2">
      <c r="A2696" s="86" t="s">
        <v>6388</v>
      </c>
      <c r="B2696" s="763" t="s">
        <v>454</v>
      </c>
      <c r="C2696" s="86" t="s">
        <v>186</v>
      </c>
      <c r="D2696" s="86" t="s">
        <v>545</v>
      </c>
      <c r="E2696" s="86" t="s">
        <v>500</v>
      </c>
      <c r="F2696" s="282" t="s">
        <v>188</v>
      </c>
      <c r="G2696" s="902" t="s">
        <v>524</v>
      </c>
      <c r="I2696" s="515" t="s">
        <v>3219</v>
      </c>
    </row>
    <row r="2697" spans="1:9" x14ac:dyDescent="0.2">
      <c r="A2697" s="86" t="s">
        <v>6388</v>
      </c>
      <c r="B2697" s="763" t="s">
        <v>454</v>
      </c>
      <c r="C2697" s="86" t="s">
        <v>186</v>
      </c>
      <c r="D2697" s="86" t="s">
        <v>546</v>
      </c>
      <c r="E2697" s="86" t="s">
        <v>500</v>
      </c>
      <c r="F2697" s="282" t="s">
        <v>188</v>
      </c>
      <c r="G2697" s="902" t="s">
        <v>524</v>
      </c>
      <c r="I2697" s="515" t="s">
        <v>3220</v>
      </c>
    </row>
    <row r="2698" spans="1:9" x14ac:dyDescent="0.2">
      <c r="A2698" s="86" t="s">
        <v>6388</v>
      </c>
      <c r="B2698" s="763" t="s">
        <v>454</v>
      </c>
      <c r="C2698" s="86" t="s">
        <v>186</v>
      </c>
      <c r="D2698" s="86" t="s">
        <v>547</v>
      </c>
      <c r="E2698" s="86" t="s">
        <v>500</v>
      </c>
      <c r="F2698" s="282" t="s">
        <v>188</v>
      </c>
      <c r="G2698" s="902" t="s">
        <v>524</v>
      </c>
      <c r="I2698" s="515" t="s">
        <v>3221</v>
      </c>
    </row>
    <row r="2699" spans="1:9" x14ac:dyDescent="0.2">
      <c r="A2699" s="86" t="s">
        <v>6388</v>
      </c>
      <c r="B2699" s="763" t="s">
        <v>454</v>
      </c>
      <c r="C2699" s="86" t="s">
        <v>186</v>
      </c>
      <c r="D2699" s="86" t="s">
        <v>548</v>
      </c>
      <c r="E2699" s="86" t="s">
        <v>500</v>
      </c>
      <c r="F2699" s="282" t="s">
        <v>188</v>
      </c>
      <c r="G2699" s="902" t="s">
        <v>524</v>
      </c>
      <c r="I2699" s="515" t="s">
        <v>3222</v>
      </c>
    </row>
    <row r="2700" spans="1:9" x14ac:dyDescent="0.2">
      <c r="A2700" s="86" t="s">
        <v>6388</v>
      </c>
      <c r="B2700" s="763" t="s">
        <v>454</v>
      </c>
      <c r="C2700" s="86" t="s">
        <v>186</v>
      </c>
      <c r="D2700" s="86" t="s">
        <v>549</v>
      </c>
      <c r="E2700" s="86" t="s">
        <v>500</v>
      </c>
      <c r="F2700" s="282" t="s">
        <v>188</v>
      </c>
      <c r="G2700" s="902" t="s">
        <v>524</v>
      </c>
      <c r="I2700" s="515" t="s">
        <v>3223</v>
      </c>
    </row>
    <row r="2701" spans="1:9" x14ac:dyDescent="0.2">
      <c r="A2701" s="86" t="s">
        <v>6388</v>
      </c>
      <c r="B2701" s="763" t="s">
        <v>454</v>
      </c>
      <c r="C2701" s="86" t="s">
        <v>186</v>
      </c>
      <c r="D2701" s="86" t="s">
        <v>550</v>
      </c>
      <c r="E2701" s="86" t="s">
        <v>500</v>
      </c>
      <c r="F2701" s="282" t="s">
        <v>188</v>
      </c>
      <c r="G2701" s="902" t="s">
        <v>524</v>
      </c>
      <c r="I2701" s="515" t="s">
        <v>3224</v>
      </c>
    </row>
    <row r="2702" spans="1:9" x14ac:dyDescent="0.2">
      <c r="A2702" s="86" t="s">
        <v>6388</v>
      </c>
      <c r="B2702" s="763" t="s">
        <v>454</v>
      </c>
      <c r="C2702" s="86" t="s">
        <v>186</v>
      </c>
      <c r="D2702" s="86" t="s">
        <v>551</v>
      </c>
      <c r="E2702" s="86" t="s">
        <v>500</v>
      </c>
      <c r="F2702" s="282" t="s">
        <v>188</v>
      </c>
      <c r="G2702" s="902" t="s">
        <v>524</v>
      </c>
      <c r="I2702" s="515" t="s">
        <v>3225</v>
      </c>
    </row>
    <row r="2703" spans="1:9" x14ac:dyDescent="0.2">
      <c r="A2703" s="86" t="s">
        <v>6388</v>
      </c>
      <c r="B2703" s="763" t="s">
        <v>454</v>
      </c>
      <c r="C2703" s="86" t="s">
        <v>186</v>
      </c>
      <c r="D2703" s="86" t="s">
        <v>552</v>
      </c>
      <c r="E2703" s="86" t="s">
        <v>500</v>
      </c>
      <c r="F2703" s="282" t="s">
        <v>188</v>
      </c>
      <c r="G2703" s="902" t="s">
        <v>524</v>
      </c>
      <c r="I2703" s="515" t="s">
        <v>3226</v>
      </c>
    </row>
    <row r="2704" spans="1:9" x14ac:dyDescent="0.2">
      <c r="A2704" s="86" t="s">
        <v>6388</v>
      </c>
      <c r="B2704" s="763" t="s">
        <v>454</v>
      </c>
      <c r="C2704" s="86" t="s">
        <v>186</v>
      </c>
      <c r="D2704" s="86" t="s">
        <v>553</v>
      </c>
      <c r="E2704" s="86" t="s">
        <v>500</v>
      </c>
      <c r="F2704" s="282" t="s">
        <v>188</v>
      </c>
      <c r="G2704" s="902" t="s">
        <v>524</v>
      </c>
      <c r="I2704" s="515" t="s">
        <v>3227</v>
      </c>
    </row>
    <row r="2705" spans="1:9" x14ac:dyDescent="0.2">
      <c r="A2705" s="86" t="s">
        <v>6388</v>
      </c>
      <c r="B2705" s="763" t="s">
        <v>454</v>
      </c>
      <c r="C2705" s="86" t="s">
        <v>186</v>
      </c>
      <c r="D2705" s="86" t="s">
        <v>554</v>
      </c>
      <c r="E2705" s="86" t="s">
        <v>500</v>
      </c>
      <c r="F2705" s="282" t="s">
        <v>188</v>
      </c>
      <c r="G2705" s="902" t="s">
        <v>524</v>
      </c>
      <c r="I2705" s="515" t="s">
        <v>3228</v>
      </c>
    </row>
    <row r="2706" spans="1:9" x14ac:dyDescent="0.2">
      <c r="A2706" s="86" t="s">
        <v>6388</v>
      </c>
      <c r="B2706" s="763" t="s">
        <v>454</v>
      </c>
      <c r="C2706" s="86" t="s">
        <v>186</v>
      </c>
      <c r="D2706" s="86" t="s">
        <v>555</v>
      </c>
      <c r="E2706" s="86" t="s">
        <v>500</v>
      </c>
      <c r="F2706" s="282" t="s">
        <v>188</v>
      </c>
      <c r="G2706" s="902" t="s">
        <v>524</v>
      </c>
      <c r="I2706" s="515" t="s">
        <v>3229</v>
      </c>
    </row>
    <row r="2707" spans="1:9" x14ac:dyDescent="0.2">
      <c r="A2707" s="86" t="s">
        <v>6388</v>
      </c>
      <c r="B2707" s="763" t="s">
        <v>454</v>
      </c>
      <c r="C2707" s="86" t="s">
        <v>186</v>
      </c>
      <c r="D2707" s="86" t="s">
        <v>556</v>
      </c>
      <c r="E2707" s="86" t="s">
        <v>500</v>
      </c>
      <c r="F2707" s="282" t="s">
        <v>188</v>
      </c>
      <c r="G2707" s="902" t="s">
        <v>524</v>
      </c>
      <c r="I2707" s="515" t="s">
        <v>3230</v>
      </c>
    </row>
    <row r="2708" spans="1:9" x14ac:dyDescent="0.2">
      <c r="A2708" s="86" t="s">
        <v>6388</v>
      </c>
      <c r="B2708" s="763" t="s">
        <v>454</v>
      </c>
      <c r="C2708" s="86" t="s">
        <v>186</v>
      </c>
      <c r="D2708" s="86" t="s">
        <v>557</v>
      </c>
      <c r="E2708" s="86" t="s">
        <v>500</v>
      </c>
      <c r="F2708" s="282" t="s">
        <v>188</v>
      </c>
      <c r="G2708" s="902" t="s">
        <v>524</v>
      </c>
      <c r="I2708" s="515" t="s">
        <v>3231</v>
      </c>
    </row>
    <row r="2709" spans="1:9" x14ac:dyDescent="0.2">
      <c r="A2709" s="86" t="s">
        <v>6388</v>
      </c>
      <c r="B2709" s="763" t="s">
        <v>454</v>
      </c>
      <c r="C2709" s="86" t="s">
        <v>186</v>
      </c>
      <c r="D2709" s="86" t="s">
        <v>558</v>
      </c>
      <c r="E2709" s="86" t="s">
        <v>500</v>
      </c>
      <c r="F2709" s="282" t="s">
        <v>188</v>
      </c>
      <c r="G2709" s="902" t="s">
        <v>524</v>
      </c>
      <c r="I2709" s="515" t="s">
        <v>3232</v>
      </c>
    </row>
    <row r="2710" spans="1:9" x14ac:dyDescent="0.2">
      <c r="A2710" s="86" t="s">
        <v>6388</v>
      </c>
      <c r="B2710" s="763" t="s">
        <v>454</v>
      </c>
      <c r="C2710" s="86" t="s">
        <v>186</v>
      </c>
      <c r="D2710" s="86" t="s">
        <v>559</v>
      </c>
      <c r="E2710" s="86" t="s">
        <v>500</v>
      </c>
      <c r="F2710" s="282" t="s">
        <v>188</v>
      </c>
      <c r="G2710" s="902" t="s">
        <v>524</v>
      </c>
      <c r="I2710" s="515" t="s">
        <v>3233</v>
      </c>
    </row>
    <row r="2711" spans="1:9" x14ac:dyDescent="0.2">
      <c r="A2711" s="86" t="s">
        <v>6388</v>
      </c>
      <c r="B2711" s="763" t="s">
        <v>454</v>
      </c>
      <c r="C2711" s="86" t="s">
        <v>186</v>
      </c>
      <c r="D2711" s="86" t="s">
        <v>560</v>
      </c>
      <c r="E2711" s="86" t="s">
        <v>500</v>
      </c>
      <c r="F2711" s="282" t="s">
        <v>188</v>
      </c>
      <c r="G2711" s="902" t="s">
        <v>524</v>
      </c>
      <c r="I2711" s="515" t="s">
        <v>3234</v>
      </c>
    </row>
    <row r="2712" spans="1:9" x14ac:dyDescent="0.2">
      <c r="A2712" s="86" t="s">
        <v>6388</v>
      </c>
      <c r="B2712" s="763" t="s">
        <v>454</v>
      </c>
      <c r="C2712" s="86" t="s">
        <v>186</v>
      </c>
      <c r="D2712" s="86" t="s">
        <v>561</v>
      </c>
      <c r="E2712" s="86" t="s">
        <v>500</v>
      </c>
      <c r="F2712" s="282" t="s">
        <v>188</v>
      </c>
      <c r="G2712" s="902" t="s">
        <v>524</v>
      </c>
      <c r="I2712" s="515" t="s">
        <v>3235</v>
      </c>
    </row>
    <row r="2713" spans="1:9" x14ac:dyDescent="0.2">
      <c r="A2713" s="86" t="s">
        <v>6388</v>
      </c>
      <c r="B2713" s="763" t="s">
        <v>454</v>
      </c>
      <c r="C2713" s="86" t="s">
        <v>186</v>
      </c>
      <c r="D2713" s="86" t="s">
        <v>562</v>
      </c>
      <c r="E2713" s="86" t="s">
        <v>500</v>
      </c>
      <c r="F2713" s="282" t="s">
        <v>188</v>
      </c>
      <c r="G2713" s="902" t="s">
        <v>524</v>
      </c>
      <c r="I2713" s="515" t="s">
        <v>3236</v>
      </c>
    </row>
    <row r="2714" spans="1:9" x14ac:dyDescent="0.2">
      <c r="A2714" s="86" t="s">
        <v>6388</v>
      </c>
      <c r="B2714" s="763" t="s">
        <v>454</v>
      </c>
      <c r="C2714" s="86" t="s">
        <v>186</v>
      </c>
      <c r="D2714" s="86" t="s">
        <v>563</v>
      </c>
      <c r="E2714" s="86" t="s">
        <v>500</v>
      </c>
      <c r="F2714" s="282" t="s">
        <v>188</v>
      </c>
      <c r="G2714" s="902" t="s">
        <v>524</v>
      </c>
      <c r="I2714" s="515" t="s">
        <v>3237</v>
      </c>
    </row>
    <row r="2715" spans="1:9" x14ac:dyDescent="0.2">
      <c r="A2715" s="86" t="s">
        <v>6388</v>
      </c>
      <c r="B2715" s="763" t="s">
        <v>454</v>
      </c>
      <c r="C2715" s="86" t="s">
        <v>186</v>
      </c>
      <c r="D2715" s="86" t="s">
        <v>564</v>
      </c>
      <c r="E2715" s="86" t="s">
        <v>500</v>
      </c>
      <c r="F2715" s="282" t="s">
        <v>188</v>
      </c>
      <c r="G2715" s="902" t="s">
        <v>524</v>
      </c>
      <c r="I2715" s="515" t="s">
        <v>3238</v>
      </c>
    </row>
    <row r="2716" spans="1:9" x14ac:dyDescent="0.2">
      <c r="A2716" s="86" t="s">
        <v>6388</v>
      </c>
      <c r="B2716" s="763" t="s">
        <v>454</v>
      </c>
      <c r="C2716" s="86" t="s">
        <v>186</v>
      </c>
      <c r="D2716" s="86" t="s">
        <v>565</v>
      </c>
      <c r="E2716" s="86" t="s">
        <v>500</v>
      </c>
      <c r="F2716" s="282" t="s">
        <v>188</v>
      </c>
      <c r="G2716" s="902" t="s">
        <v>524</v>
      </c>
      <c r="I2716" s="515" t="s">
        <v>3239</v>
      </c>
    </row>
    <row r="2717" spans="1:9" x14ac:dyDescent="0.2">
      <c r="A2717" s="86" t="s">
        <v>6388</v>
      </c>
      <c r="B2717" s="543" t="s">
        <v>454</v>
      </c>
      <c r="C2717" s="547" t="s">
        <v>186</v>
      </c>
      <c r="D2717" s="547" t="s">
        <v>566</v>
      </c>
      <c r="E2717" s="547" t="s">
        <v>500</v>
      </c>
      <c r="F2717" s="538" t="s">
        <v>188</v>
      </c>
      <c r="G2717" s="309" t="s">
        <v>524</v>
      </c>
      <c r="I2717" s="515" t="s">
        <v>3240</v>
      </c>
    </row>
    <row r="2718" spans="1:9" x14ac:dyDescent="0.2">
      <c r="A2718" s="86" t="s">
        <v>6388</v>
      </c>
      <c r="B2718" s="763" t="s">
        <v>454</v>
      </c>
      <c r="C2718" s="86" t="s">
        <v>186</v>
      </c>
      <c r="D2718" s="86" t="s">
        <v>185</v>
      </c>
      <c r="E2718" s="86" t="s">
        <v>501</v>
      </c>
      <c r="F2718" s="282" t="s">
        <v>189</v>
      </c>
      <c r="G2718" s="902" t="s">
        <v>524</v>
      </c>
      <c r="I2718" s="515" t="s">
        <v>3241</v>
      </c>
    </row>
    <row r="2719" spans="1:9" x14ac:dyDescent="0.2">
      <c r="A2719" s="86" t="s">
        <v>6388</v>
      </c>
      <c r="B2719" s="763" t="s">
        <v>454</v>
      </c>
      <c r="C2719" s="86" t="s">
        <v>186</v>
      </c>
      <c r="D2719" s="86" t="s">
        <v>527</v>
      </c>
      <c r="E2719" s="86" t="s">
        <v>501</v>
      </c>
      <c r="F2719" s="282" t="s">
        <v>189</v>
      </c>
      <c r="G2719" s="902" t="s">
        <v>524</v>
      </c>
      <c r="I2719" s="515" t="s">
        <v>3242</v>
      </c>
    </row>
    <row r="2720" spans="1:9" x14ac:dyDescent="0.2">
      <c r="A2720" s="86" t="s">
        <v>6388</v>
      </c>
      <c r="B2720" s="763" t="s">
        <v>454</v>
      </c>
      <c r="C2720" s="86" t="s">
        <v>186</v>
      </c>
      <c r="D2720" s="86" t="s">
        <v>528</v>
      </c>
      <c r="E2720" s="86" t="s">
        <v>501</v>
      </c>
      <c r="F2720" s="282" t="s">
        <v>189</v>
      </c>
      <c r="G2720" s="902" t="s">
        <v>524</v>
      </c>
      <c r="I2720" s="515" t="s">
        <v>3243</v>
      </c>
    </row>
    <row r="2721" spans="1:9" x14ac:dyDescent="0.2">
      <c r="A2721" s="86" t="s">
        <v>6388</v>
      </c>
      <c r="B2721" s="763" t="s">
        <v>454</v>
      </c>
      <c r="C2721" s="86" t="s">
        <v>186</v>
      </c>
      <c r="D2721" s="86" t="s">
        <v>529</v>
      </c>
      <c r="E2721" s="86" t="s">
        <v>501</v>
      </c>
      <c r="F2721" s="282" t="s">
        <v>189</v>
      </c>
      <c r="G2721" s="902" t="s">
        <v>524</v>
      </c>
      <c r="I2721" s="515" t="s">
        <v>3244</v>
      </c>
    </row>
    <row r="2722" spans="1:9" x14ac:dyDescent="0.2">
      <c r="A2722" s="86" t="s">
        <v>6388</v>
      </c>
      <c r="B2722" s="763" t="s">
        <v>454</v>
      </c>
      <c r="C2722" s="86" t="s">
        <v>186</v>
      </c>
      <c r="D2722" s="86" t="s">
        <v>530</v>
      </c>
      <c r="E2722" s="86" t="s">
        <v>501</v>
      </c>
      <c r="F2722" s="282" t="s">
        <v>189</v>
      </c>
      <c r="G2722" s="902" t="s">
        <v>524</v>
      </c>
      <c r="I2722" s="515" t="s">
        <v>3245</v>
      </c>
    </row>
    <row r="2723" spans="1:9" x14ac:dyDescent="0.2">
      <c r="A2723" s="86" t="s">
        <v>6388</v>
      </c>
      <c r="B2723" s="763" t="s">
        <v>454</v>
      </c>
      <c r="C2723" s="86" t="s">
        <v>186</v>
      </c>
      <c r="D2723" s="86" t="s">
        <v>531</v>
      </c>
      <c r="E2723" s="86" t="s">
        <v>501</v>
      </c>
      <c r="F2723" s="282" t="s">
        <v>189</v>
      </c>
      <c r="G2723" s="902" t="s">
        <v>524</v>
      </c>
      <c r="I2723" s="515" t="s">
        <v>3246</v>
      </c>
    </row>
    <row r="2724" spans="1:9" x14ac:dyDescent="0.2">
      <c r="A2724" s="86" t="s">
        <v>6388</v>
      </c>
      <c r="B2724" s="763" t="s">
        <v>454</v>
      </c>
      <c r="C2724" s="86" t="s">
        <v>186</v>
      </c>
      <c r="D2724" s="86" t="s">
        <v>532</v>
      </c>
      <c r="E2724" s="86" t="s">
        <v>501</v>
      </c>
      <c r="F2724" s="282" t="s">
        <v>189</v>
      </c>
      <c r="G2724" s="902" t="s">
        <v>524</v>
      </c>
      <c r="I2724" s="515" t="s">
        <v>3247</v>
      </c>
    </row>
    <row r="2725" spans="1:9" x14ac:dyDescent="0.2">
      <c r="A2725" s="86" t="s">
        <v>6388</v>
      </c>
      <c r="B2725" s="763" t="s">
        <v>454</v>
      </c>
      <c r="C2725" s="86" t="s">
        <v>186</v>
      </c>
      <c r="D2725" s="86" t="s">
        <v>533</v>
      </c>
      <c r="E2725" s="86" t="s">
        <v>501</v>
      </c>
      <c r="F2725" s="282" t="s">
        <v>189</v>
      </c>
      <c r="G2725" s="902" t="s">
        <v>524</v>
      </c>
      <c r="I2725" s="515" t="s">
        <v>3248</v>
      </c>
    </row>
    <row r="2726" spans="1:9" x14ac:dyDescent="0.2">
      <c r="A2726" s="86" t="s">
        <v>6388</v>
      </c>
      <c r="B2726" s="763" t="s">
        <v>454</v>
      </c>
      <c r="C2726" s="86" t="s">
        <v>186</v>
      </c>
      <c r="D2726" s="86" t="s">
        <v>534</v>
      </c>
      <c r="E2726" s="86" t="s">
        <v>501</v>
      </c>
      <c r="F2726" s="282" t="s">
        <v>189</v>
      </c>
      <c r="G2726" s="902" t="s">
        <v>524</v>
      </c>
      <c r="I2726" s="515" t="s">
        <v>3249</v>
      </c>
    </row>
    <row r="2727" spans="1:9" x14ac:dyDescent="0.2">
      <c r="A2727" s="86" t="s">
        <v>6388</v>
      </c>
      <c r="B2727" s="763" t="s">
        <v>454</v>
      </c>
      <c r="C2727" s="86" t="s">
        <v>186</v>
      </c>
      <c r="D2727" s="86" t="s">
        <v>535</v>
      </c>
      <c r="E2727" s="86" t="s">
        <v>501</v>
      </c>
      <c r="F2727" s="282" t="s">
        <v>189</v>
      </c>
      <c r="G2727" s="902" t="s">
        <v>524</v>
      </c>
      <c r="I2727" s="515" t="s">
        <v>3250</v>
      </c>
    </row>
    <row r="2728" spans="1:9" x14ac:dyDescent="0.2">
      <c r="A2728" s="86" t="s">
        <v>6388</v>
      </c>
      <c r="B2728" s="763" t="s">
        <v>454</v>
      </c>
      <c r="C2728" s="86" t="s">
        <v>186</v>
      </c>
      <c r="D2728" s="86" t="s">
        <v>536</v>
      </c>
      <c r="E2728" s="86" t="s">
        <v>501</v>
      </c>
      <c r="F2728" s="282" t="s">
        <v>189</v>
      </c>
      <c r="G2728" s="902" t="s">
        <v>524</v>
      </c>
      <c r="I2728" s="515" t="s">
        <v>3251</v>
      </c>
    </row>
    <row r="2729" spans="1:9" x14ac:dyDescent="0.2">
      <c r="A2729" s="86" t="s">
        <v>6388</v>
      </c>
      <c r="B2729" s="763" t="s">
        <v>454</v>
      </c>
      <c r="C2729" s="86" t="s">
        <v>186</v>
      </c>
      <c r="D2729" s="86" t="s">
        <v>537</v>
      </c>
      <c r="E2729" s="86" t="s">
        <v>501</v>
      </c>
      <c r="F2729" s="282" t="s">
        <v>189</v>
      </c>
      <c r="G2729" s="902" t="s">
        <v>524</v>
      </c>
      <c r="I2729" s="515" t="s">
        <v>3252</v>
      </c>
    </row>
    <row r="2730" spans="1:9" x14ac:dyDescent="0.2">
      <c r="A2730" s="86" t="s">
        <v>6388</v>
      </c>
      <c r="B2730" s="763" t="s">
        <v>454</v>
      </c>
      <c r="C2730" s="86" t="s">
        <v>186</v>
      </c>
      <c r="D2730" s="86" t="s">
        <v>538</v>
      </c>
      <c r="E2730" s="86" t="s">
        <v>501</v>
      </c>
      <c r="F2730" s="282" t="s">
        <v>189</v>
      </c>
      <c r="G2730" s="902" t="s">
        <v>524</v>
      </c>
      <c r="I2730" s="515" t="s">
        <v>3253</v>
      </c>
    </row>
    <row r="2731" spans="1:9" x14ac:dyDescent="0.2">
      <c r="A2731" s="86" t="s">
        <v>6388</v>
      </c>
      <c r="B2731" s="763" t="s">
        <v>454</v>
      </c>
      <c r="C2731" s="86" t="s">
        <v>186</v>
      </c>
      <c r="D2731" s="86" t="s">
        <v>539</v>
      </c>
      <c r="E2731" s="86" t="s">
        <v>501</v>
      </c>
      <c r="F2731" s="282" t="s">
        <v>189</v>
      </c>
      <c r="G2731" s="902" t="s">
        <v>524</v>
      </c>
      <c r="I2731" s="515" t="s">
        <v>3254</v>
      </c>
    </row>
    <row r="2732" spans="1:9" x14ac:dyDescent="0.2">
      <c r="A2732" s="86" t="s">
        <v>6388</v>
      </c>
      <c r="B2732" s="763" t="s">
        <v>454</v>
      </c>
      <c r="C2732" s="86" t="s">
        <v>186</v>
      </c>
      <c r="D2732" s="86" t="s">
        <v>540</v>
      </c>
      <c r="E2732" s="86" t="s">
        <v>501</v>
      </c>
      <c r="F2732" s="282" t="s">
        <v>189</v>
      </c>
      <c r="G2732" s="902" t="s">
        <v>524</v>
      </c>
      <c r="I2732" s="515" t="s">
        <v>3255</v>
      </c>
    </row>
    <row r="2733" spans="1:9" x14ac:dyDescent="0.2">
      <c r="A2733" s="86" t="s">
        <v>6388</v>
      </c>
      <c r="B2733" s="763" t="s">
        <v>454</v>
      </c>
      <c r="C2733" s="86" t="s">
        <v>186</v>
      </c>
      <c r="D2733" s="86" t="s">
        <v>541</v>
      </c>
      <c r="E2733" s="86" t="s">
        <v>501</v>
      </c>
      <c r="F2733" s="282" t="s">
        <v>189</v>
      </c>
      <c r="G2733" s="902" t="s">
        <v>524</v>
      </c>
      <c r="I2733" s="515" t="s">
        <v>3256</v>
      </c>
    </row>
    <row r="2734" spans="1:9" x14ac:dyDescent="0.2">
      <c r="A2734" s="86" t="s">
        <v>6388</v>
      </c>
      <c r="B2734" s="763" t="s">
        <v>454</v>
      </c>
      <c r="C2734" s="86" t="s">
        <v>186</v>
      </c>
      <c r="D2734" s="86" t="s">
        <v>542</v>
      </c>
      <c r="E2734" s="86" t="s">
        <v>501</v>
      </c>
      <c r="F2734" s="282" t="s">
        <v>189</v>
      </c>
      <c r="G2734" s="902" t="s">
        <v>524</v>
      </c>
      <c r="I2734" s="515" t="s">
        <v>3257</v>
      </c>
    </row>
    <row r="2735" spans="1:9" x14ac:dyDescent="0.2">
      <c r="A2735" s="86" t="s">
        <v>6388</v>
      </c>
      <c r="B2735" s="763" t="s">
        <v>454</v>
      </c>
      <c r="C2735" s="86" t="s">
        <v>186</v>
      </c>
      <c r="D2735" s="86" t="s">
        <v>543</v>
      </c>
      <c r="E2735" s="86" t="s">
        <v>501</v>
      </c>
      <c r="F2735" s="282" t="s">
        <v>189</v>
      </c>
      <c r="G2735" s="902" t="s">
        <v>524</v>
      </c>
      <c r="I2735" s="515" t="s">
        <v>3258</v>
      </c>
    </row>
    <row r="2736" spans="1:9" x14ac:dyDescent="0.2">
      <c r="A2736" s="86" t="s">
        <v>6388</v>
      </c>
      <c r="B2736" s="763" t="s">
        <v>454</v>
      </c>
      <c r="C2736" s="86" t="s">
        <v>186</v>
      </c>
      <c r="D2736" s="86" t="s">
        <v>544</v>
      </c>
      <c r="E2736" s="86" t="s">
        <v>501</v>
      </c>
      <c r="F2736" s="282" t="s">
        <v>189</v>
      </c>
      <c r="G2736" s="902" t="s">
        <v>524</v>
      </c>
      <c r="I2736" s="515" t="s">
        <v>3259</v>
      </c>
    </row>
    <row r="2737" spans="1:9" x14ac:dyDescent="0.2">
      <c r="A2737" s="86" t="s">
        <v>6388</v>
      </c>
      <c r="B2737" s="763" t="s">
        <v>454</v>
      </c>
      <c r="C2737" s="86" t="s">
        <v>186</v>
      </c>
      <c r="D2737" s="86" t="s">
        <v>545</v>
      </c>
      <c r="E2737" s="86" t="s">
        <v>501</v>
      </c>
      <c r="F2737" s="282" t="s">
        <v>189</v>
      </c>
      <c r="G2737" s="902" t="s">
        <v>524</v>
      </c>
      <c r="I2737" s="515" t="s">
        <v>3260</v>
      </c>
    </row>
    <row r="2738" spans="1:9" x14ac:dyDescent="0.2">
      <c r="A2738" s="86" t="s">
        <v>6388</v>
      </c>
      <c r="B2738" s="763" t="s">
        <v>454</v>
      </c>
      <c r="C2738" s="86" t="s">
        <v>186</v>
      </c>
      <c r="D2738" s="86" t="s">
        <v>546</v>
      </c>
      <c r="E2738" s="86" t="s">
        <v>501</v>
      </c>
      <c r="F2738" s="282" t="s">
        <v>189</v>
      </c>
      <c r="G2738" s="902" t="s">
        <v>524</v>
      </c>
      <c r="I2738" s="515" t="s">
        <v>3261</v>
      </c>
    </row>
    <row r="2739" spans="1:9" x14ac:dyDescent="0.2">
      <c r="A2739" s="86" t="s">
        <v>6388</v>
      </c>
      <c r="B2739" s="763" t="s">
        <v>454</v>
      </c>
      <c r="C2739" s="86" t="s">
        <v>186</v>
      </c>
      <c r="D2739" s="86" t="s">
        <v>547</v>
      </c>
      <c r="E2739" s="86" t="s">
        <v>501</v>
      </c>
      <c r="F2739" s="282" t="s">
        <v>189</v>
      </c>
      <c r="G2739" s="902" t="s">
        <v>524</v>
      </c>
      <c r="I2739" s="515" t="s">
        <v>3262</v>
      </c>
    </row>
    <row r="2740" spans="1:9" x14ac:dyDescent="0.2">
      <c r="A2740" s="86" t="s">
        <v>6388</v>
      </c>
      <c r="B2740" s="763" t="s">
        <v>454</v>
      </c>
      <c r="C2740" s="86" t="s">
        <v>186</v>
      </c>
      <c r="D2740" s="86" t="s">
        <v>548</v>
      </c>
      <c r="E2740" s="86" t="s">
        <v>501</v>
      </c>
      <c r="F2740" s="282" t="s">
        <v>189</v>
      </c>
      <c r="G2740" s="902" t="s">
        <v>524</v>
      </c>
      <c r="I2740" s="515" t="s">
        <v>3263</v>
      </c>
    </row>
    <row r="2741" spans="1:9" x14ac:dyDescent="0.2">
      <c r="A2741" s="86" t="s">
        <v>6388</v>
      </c>
      <c r="B2741" s="763" t="s">
        <v>454</v>
      </c>
      <c r="C2741" s="86" t="s">
        <v>186</v>
      </c>
      <c r="D2741" s="86" t="s">
        <v>549</v>
      </c>
      <c r="E2741" s="86" t="s">
        <v>501</v>
      </c>
      <c r="F2741" s="282" t="s">
        <v>189</v>
      </c>
      <c r="G2741" s="902" t="s">
        <v>524</v>
      </c>
      <c r="I2741" s="515" t="s">
        <v>3264</v>
      </c>
    </row>
    <row r="2742" spans="1:9" x14ac:dyDescent="0.2">
      <c r="A2742" s="86" t="s">
        <v>6388</v>
      </c>
      <c r="B2742" s="763" t="s">
        <v>454</v>
      </c>
      <c r="C2742" s="86" t="s">
        <v>186</v>
      </c>
      <c r="D2742" s="86" t="s">
        <v>550</v>
      </c>
      <c r="E2742" s="86" t="s">
        <v>501</v>
      </c>
      <c r="F2742" s="282" t="s">
        <v>189</v>
      </c>
      <c r="G2742" s="902" t="s">
        <v>524</v>
      </c>
      <c r="I2742" s="515" t="s">
        <v>3265</v>
      </c>
    </row>
    <row r="2743" spans="1:9" x14ac:dyDescent="0.2">
      <c r="A2743" s="86" t="s">
        <v>6388</v>
      </c>
      <c r="B2743" s="763" t="s">
        <v>454</v>
      </c>
      <c r="C2743" s="86" t="s">
        <v>186</v>
      </c>
      <c r="D2743" s="86" t="s">
        <v>551</v>
      </c>
      <c r="E2743" s="86" t="s">
        <v>501</v>
      </c>
      <c r="F2743" s="282" t="s">
        <v>189</v>
      </c>
      <c r="G2743" s="902" t="s">
        <v>524</v>
      </c>
      <c r="I2743" s="515" t="s">
        <v>3266</v>
      </c>
    </row>
    <row r="2744" spans="1:9" x14ac:dyDescent="0.2">
      <c r="A2744" s="86" t="s">
        <v>6388</v>
      </c>
      <c r="B2744" s="763" t="s">
        <v>454</v>
      </c>
      <c r="C2744" s="86" t="s">
        <v>186</v>
      </c>
      <c r="D2744" s="86" t="s">
        <v>552</v>
      </c>
      <c r="E2744" s="86" t="s">
        <v>501</v>
      </c>
      <c r="F2744" s="282" t="s">
        <v>189</v>
      </c>
      <c r="G2744" s="902" t="s">
        <v>524</v>
      </c>
      <c r="I2744" s="515" t="s">
        <v>3267</v>
      </c>
    </row>
    <row r="2745" spans="1:9" x14ac:dyDescent="0.2">
      <c r="A2745" s="86" t="s">
        <v>6388</v>
      </c>
      <c r="B2745" s="763" t="s">
        <v>454</v>
      </c>
      <c r="C2745" s="86" t="s">
        <v>186</v>
      </c>
      <c r="D2745" s="86" t="s">
        <v>553</v>
      </c>
      <c r="E2745" s="86" t="s">
        <v>501</v>
      </c>
      <c r="F2745" s="282" t="s">
        <v>189</v>
      </c>
      <c r="G2745" s="902" t="s">
        <v>524</v>
      </c>
      <c r="I2745" s="515" t="s">
        <v>3268</v>
      </c>
    </row>
    <row r="2746" spans="1:9" x14ac:dyDescent="0.2">
      <c r="A2746" s="86" t="s">
        <v>6388</v>
      </c>
      <c r="B2746" s="763" t="s">
        <v>454</v>
      </c>
      <c r="C2746" s="86" t="s">
        <v>186</v>
      </c>
      <c r="D2746" s="86" t="s">
        <v>554</v>
      </c>
      <c r="E2746" s="86" t="s">
        <v>501</v>
      </c>
      <c r="F2746" s="282" t="s">
        <v>189</v>
      </c>
      <c r="G2746" s="902" t="s">
        <v>524</v>
      </c>
      <c r="I2746" s="515" t="s">
        <v>3269</v>
      </c>
    </row>
    <row r="2747" spans="1:9" x14ac:dyDescent="0.2">
      <c r="A2747" s="86" t="s">
        <v>6388</v>
      </c>
      <c r="B2747" s="763" t="s">
        <v>454</v>
      </c>
      <c r="C2747" s="86" t="s">
        <v>186</v>
      </c>
      <c r="D2747" s="86" t="s">
        <v>555</v>
      </c>
      <c r="E2747" s="86" t="s">
        <v>501</v>
      </c>
      <c r="F2747" s="282" t="s">
        <v>189</v>
      </c>
      <c r="G2747" s="902" t="s">
        <v>524</v>
      </c>
      <c r="I2747" s="515" t="s">
        <v>3270</v>
      </c>
    </row>
    <row r="2748" spans="1:9" x14ac:dyDescent="0.2">
      <c r="A2748" s="86" t="s">
        <v>6388</v>
      </c>
      <c r="B2748" s="763" t="s">
        <v>454</v>
      </c>
      <c r="C2748" s="86" t="s">
        <v>186</v>
      </c>
      <c r="D2748" s="86" t="s">
        <v>556</v>
      </c>
      <c r="E2748" s="86" t="s">
        <v>501</v>
      </c>
      <c r="F2748" s="282" t="s">
        <v>189</v>
      </c>
      <c r="G2748" s="902" t="s">
        <v>524</v>
      </c>
      <c r="I2748" s="515" t="s">
        <v>3271</v>
      </c>
    </row>
    <row r="2749" spans="1:9" x14ac:dyDescent="0.2">
      <c r="A2749" s="86" t="s">
        <v>6388</v>
      </c>
      <c r="B2749" s="763" t="s">
        <v>454</v>
      </c>
      <c r="C2749" s="86" t="s">
        <v>186</v>
      </c>
      <c r="D2749" s="86" t="s">
        <v>557</v>
      </c>
      <c r="E2749" s="86" t="s">
        <v>501</v>
      </c>
      <c r="F2749" s="282" t="s">
        <v>189</v>
      </c>
      <c r="G2749" s="902" t="s">
        <v>524</v>
      </c>
      <c r="I2749" s="515" t="s">
        <v>3272</v>
      </c>
    </row>
    <row r="2750" spans="1:9" x14ac:dyDescent="0.2">
      <c r="A2750" s="86" t="s">
        <v>6388</v>
      </c>
      <c r="B2750" s="763" t="s">
        <v>454</v>
      </c>
      <c r="C2750" s="86" t="s">
        <v>186</v>
      </c>
      <c r="D2750" s="86" t="s">
        <v>558</v>
      </c>
      <c r="E2750" s="86" t="s">
        <v>501</v>
      </c>
      <c r="F2750" s="282" t="s">
        <v>189</v>
      </c>
      <c r="G2750" s="902" t="s">
        <v>524</v>
      </c>
      <c r="I2750" s="515" t="s">
        <v>3273</v>
      </c>
    </row>
    <row r="2751" spans="1:9" x14ac:dyDescent="0.2">
      <c r="A2751" s="86" t="s">
        <v>6388</v>
      </c>
      <c r="B2751" s="763" t="s">
        <v>454</v>
      </c>
      <c r="C2751" s="86" t="s">
        <v>186</v>
      </c>
      <c r="D2751" s="86" t="s">
        <v>559</v>
      </c>
      <c r="E2751" s="86" t="s">
        <v>501</v>
      </c>
      <c r="F2751" s="282" t="s">
        <v>189</v>
      </c>
      <c r="G2751" s="902" t="s">
        <v>524</v>
      </c>
      <c r="I2751" s="515" t="s">
        <v>3274</v>
      </c>
    </row>
    <row r="2752" spans="1:9" x14ac:dyDescent="0.2">
      <c r="A2752" s="86" t="s">
        <v>6388</v>
      </c>
      <c r="B2752" s="763" t="s">
        <v>454</v>
      </c>
      <c r="C2752" s="86" t="s">
        <v>186</v>
      </c>
      <c r="D2752" s="86" t="s">
        <v>560</v>
      </c>
      <c r="E2752" s="86" t="s">
        <v>501</v>
      </c>
      <c r="F2752" s="282" t="s">
        <v>189</v>
      </c>
      <c r="G2752" s="902" t="s">
        <v>524</v>
      </c>
      <c r="I2752" s="515" t="s">
        <v>3275</v>
      </c>
    </row>
    <row r="2753" spans="1:9" x14ac:dyDescent="0.2">
      <c r="A2753" s="86" t="s">
        <v>6388</v>
      </c>
      <c r="B2753" s="763" t="s">
        <v>454</v>
      </c>
      <c r="C2753" s="86" t="s">
        <v>186</v>
      </c>
      <c r="D2753" s="86" t="s">
        <v>561</v>
      </c>
      <c r="E2753" s="86" t="s">
        <v>501</v>
      </c>
      <c r="F2753" s="282" t="s">
        <v>189</v>
      </c>
      <c r="G2753" s="902" t="s">
        <v>524</v>
      </c>
      <c r="I2753" s="515" t="s">
        <v>3276</v>
      </c>
    </row>
    <row r="2754" spans="1:9" x14ac:dyDescent="0.2">
      <c r="A2754" s="86" t="s">
        <v>6388</v>
      </c>
      <c r="B2754" s="763" t="s">
        <v>454</v>
      </c>
      <c r="C2754" s="86" t="s">
        <v>186</v>
      </c>
      <c r="D2754" s="86" t="s">
        <v>562</v>
      </c>
      <c r="E2754" s="86" t="s">
        <v>501</v>
      </c>
      <c r="F2754" s="282" t="s">
        <v>189</v>
      </c>
      <c r="G2754" s="902" t="s">
        <v>524</v>
      </c>
      <c r="I2754" s="515" t="s">
        <v>3277</v>
      </c>
    </row>
    <row r="2755" spans="1:9" x14ac:dyDescent="0.2">
      <c r="A2755" s="86" t="s">
        <v>6388</v>
      </c>
      <c r="B2755" s="763" t="s">
        <v>454</v>
      </c>
      <c r="C2755" s="86" t="s">
        <v>186</v>
      </c>
      <c r="D2755" s="86" t="s">
        <v>563</v>
      </c>
      <c r="E2755" s="86" t="s">
        <v>501</v>
      </c>
      <c r="F2755" s="282" t="s">
        <v>189</v>
      </c>
      <c r="G2755" s="902" t="s">
        <v>524</v>
      </c>
      <c r="I2755" s="515" t="s">
        <v>3278</v>
      </c>
    </row>
    <row r="2756" spans="1:9" x14ac:dyDescent="0.2">
      <c r="A2756" s="86" t="s">
        <v>6388</v>
      </c>
      <c r="B2756" s="763" t="s">
        <v>454</v>
      </c>
      <c r="C2756" s="86" t="s">
        <v>186</v>
      </c>
      <c r="D2756" s="86" t="s">
        <v>564</v>
      </c>
      <c r="E2756" s="86" t="s">
        <v>501</v>
      </c>
      <c r="F2756" s="282" t="s">
        <v>189</v>
      </c>
      <c r="G2756" s="902" t="s">
        <v>524</v>
      </c>
      <c r="I2756" s="515" t="s">
        <v>3279</v>
      </c>
    </row>
    <row r="2757" spans="1:9" x14ac:dyDescent="0.2">
      <c r="A2757" s="86" t="s">
        <v>6388</v>
      </c>
      <c r="B2757" s="763" t="s">
        <v>454</v>
      </c>
      <c r="C2757" s="86" t="s">
        <v>186</v>
      </c>
      <c r="D2757" s="86" t="s">
        <v>565</v>
      </c>
      <c r="E2757" s="86" t="s">
        <v>501</v>
      </c>
      <c r="F2757" s="282" t="s">
        <v>189</v>
      </c>
      <c r="G2757" s="902" t="s">
        <v>524</v>
      </c>
      <c r="I2757" s="515" t="s">
        <v>3280</v>
      </c>
    </row>
    <row r="2758" spans="1:9" x14ac:dyDescent="0.2">
      <c r="A2758" s="86" t="s">
        <v>6388</v>
      </c>
      <c r="B2758" s="763" t="s">
        <v>454</v>
      </c>
      <c r="C2758" s="86" t="s">
        <v>186</v>
      </c>
      <c r="D2758" s="86" t="s">
        <v>566</v>
      </c>
      <c r="E2758" s="86" t="s">
        <v>501</v>
      </c>
      <c r="F2758" s="282" t="s">
        <v>189</v>
      </c>
      <c r="G2758" s="767" t="s">
        <v>524</v>
      </c>
      <c r="I2758" s="515" t="s">
        <v>3281</v>
      </c>
    </row>
    <row r="2759" spans="1:9" x14ac:dyDescent="0.2">
      <c r="A2759" s="86" t="s">
        <v>6388</v>
      </c>
      <c r="B2759" s="533" t="s">
        <v>454</v>
      </c>
      <c r="C2759" s="119" t="s">
        <v>186</v>
      </c>
      <c r="D2759" s="119" t="s">
        <v>185</v>
      </c>
      <c r="E2759" s="119" t="s">
        <v>501</v>
      </c>
      <c r="F2759" s="545" t="s">
        <v>197</v>
      </c>
      <c r="G2759" s="322" t="s">
        <v>524</v>
      </c>
      <c r="I2759" s="515" t="s">
        <v>3282</v>
      </c>
    </row>
    <row r="2760" spans="1:9" x14ac:dyDescent="0.2">
      <c r="A2760" s="86" t="s">
        <v>6388</v>
      </c>
      <c r="B2760" s="541" t="s">
        <v>454</v>
      </c>
      <c r="C2760" s="546" t="s">
        <v>186</v>
      </c>
      <c r="D2760" s="546" t="s">
        <v>185</v>
      </c>
      <c r="E2760" s="546" t="s">
        <v>501</v>
      </c>
      <c r="F2760" s="542" t="s">
        <v>188</v>
      </c>
      <c r="G2760" s="832" t="s">
        <v>524</v>
      </c>
      <c r="I2760" s="515" t="s">
        <v>3283</v>
      </c>
    </row>
    <row r="2761" spans="1:9" x14ac:dyDescent="0.2">
      <c r="A2761" s="86" t="s">
        <v>6388</v>
      </c>
      <c r="B2761" s="763" t="s">
        <v>454</v>
      </c>
      <c r="C2761" s="86" t="s">
        <v>186</v>
      </c>
      <c r="D2761" s="86" t="s">
        <v>527</v>
      </c>
      <c r="E2761" s="86" t="s">
        <v>501</v>
      </c>
      <c r="F2761" s="282" t="s">
        <v>188</v>
      </c>
      <c r="G2761" s="902" t="s">
        <v>524</v>
      </c>
      <c r="I2761" s="515" t="s">
        <v>3284</v>
      </c>
    </row>
    <row r="2762" spans="1:9" x14ac:dyDescent="0.2">
      <c r="A2762" s="86" t="s">
        <v>6388</v>
      </c>
      <c r="B2762" s="763" t="s">
        <v>454</v>
      </c>
      <c r="C2762" s="86" t="s">
        <v>186</v>
      </c>
      <c r="D2762" s="86" t="s">
        <v>528</v>
      </c>
      <c r="E2762" s="86" t="s">
        <v>501</v>
      </c>
      <c r="F2762" s="282" t="s">
        <v>188</v>
      </c>
      <c r="G2762" s="902" t="s">
        <v>524</v>
      </c>
      <c r="I2762" s="515" t="s">
        <v>3285</v>
      </c>
    </row>
    <row r="2763" spans="1:9" x14ac:dyDescent="0.2">
      <c r="A2763" s="86" t="s">
        <v>6388</v>
      </c>
      <c r="B2763" s="763" t="s">
        <v>454</v>
      </c>
      <c r="C2763" s="86" t="s">
        <v>186</v>
      </c>
      <c r="D2763" s="86" t="s">
        <v>529</v>
      </c>
      <c r="E2763" s="86" t="s">
        <v>501</v>
      </c>
      <c r="F2763" s="282" t="s">
        <v>188</v>
      </c>
      <c r="G2763" s="902" t="s">
        <v>524</v>
      </c>
      <c r="I2763" s="515" t="s">
        <v>3286</v>
      </c>
    </row>
    <row r="2764" spans="1:9" x14ac:dyDescent="0.2">
      <c r="A2764" s="86" t="s">
        <v>6388</v>
      </c>
      <c r="B2764" s="763" t="s">
        <v>454</v>
      </c>
      <c r="C2764" s="86" t="s">
        <v>186</v>
      </c>
      <c r="D2764" s="86" t="s">
        <v>530</v>
      </c>
      <c r="E2764" s="86" t="s">
        <v>501</v>
      </c>
      <c r="F2764" s="282" t="s">
        <v>188</v>
      </c>
      <c r="G2764" s="902" t="s">
        <v>524</v>
      </c>
      <c r="I2764" s="515" t="s">
        <v>3287</v>
      </c>
    </row>
    <row r="2765" spans="1:9" x14ac:dyDescent="0.2">
      <c r="A2765" s="86" t="s">
        <v>6388</v>
      </c>
      <c r="B2765" s="763" t="s">
        <v>454</v>
      </c>
      <c r="C2765" s="86" t="s">
        <v>186</v>
      </c>
      <c r="D2765" s="86" t="s">
        <v>531</v>
      </c>
      <c r="E2765" s="86" t="s">
        <v>501</v>
      </c>
      <c r="F2765" s="282" t="s">
        <v>188</v>
      </c>
      <c r="G2765" s="902" t="s">
        <v>524</v>
      </c>
      <c r="I2765" s="515" t="s">
        <v>3288</v>
      </c>
    </row>
    <row r="2766" spans="1:9" x14ac:dyDescent="0.2">
      <c r="A2766" s="86" t="s">
        <v>6388</v>
      </c>
      <c r="B2766" s="763" t="s">
        <v>454</v>
      </c>
      <c r="C2766" s="86" t="s">
        <v>186</v>
      </c>
      <c r="D2766" s="86" t="s">
        <v>532</v>
      </c>
      <c r="E2766" s="86" t="s">
        <v>501</v>
      </c>
      <c r="F2766" s="282" t="s">
        <v>188</v>
      </c>
      <c r="G2766" s="902" t="s">
        <v>524</v>
      </c>
      <c r="I2766" s="515" t="s">
        <v>3289</v>
      </c>
    </row>
    <row r="2767" spans="1:9" x14ac:dyDescent="0.2">
      <c r="A2767" s="86" t="s">
        <v>6388</v>
      </c>
      <c r="B2767" s="763" t="s">
        <v>454</v>
      </c>
      <c r="C2767" s="86" t="s">
        <v>186</v>
      </c>
      <c r="D2767" s="86" t="s">
        <v>533</v>
      </c>
      <c r="E2767" s="86" t="s">
        <v>501</v>
      </c>
      <c r="F2767" s="282" t="s">
        <v>188</v>
      </c>
      <c r="G2767" s="902" t="s">
        <v>524</v>
      </c>
      <c r="I2767" s="515" t="s">
        <v>3290</v>
      </c>
    </row>
    <row r="2768" spans="1:9" x14ac:dyDescent="0.2">
      <c r="A2768" s="86" t="s">
        <v>6388</v>
      </c>
      <c r="B2768" s="763" t="s">
        <v>454</v>
      </c>
      <c r="C2768" s="86" t="s">
        <v>186</v>
      </c>
      <c r="D2768" s="86" t="s">
        <v>534</v>
      </c>
      <c r="E2768" s="86" t="s">
        <v>501</v>
      </c>
      <c r="F2768" s="282" t="s">
        <v>188</v>
      </c>
      <c r="G2768" s="902" t="s">
        <v>524</v>
      </c>
      <c r="I2768" s="515" t="s">
        <v>3291</v>
      </c>
    </row>
    <row r="2769" spans="1:9" x14ac:dyDescent="0.2">
      <c r="A2769" s="86" t="s">
        <v>6388</v>
      </c>
      <c r="B2769" s="763" t="s">
        <v>454</v>
      </c>
      <c r="C2769" s="86" t="s">
        <v>186</v>
      </c>
      <c r="D2769" s="86" t="s">
        <v>535</v>
      </c>
      <c r="E2769" s="86" t="s">
        <v>501</v>
      </c>
      <c r="F2769" s="282" t="s">
        <v>188</v>
      </c>
      <c r="G2769" s="902" t="s">
        <v>524</v>
      </c>
      <c r="I2769" s="515" t="s">
        <v>3292</v>
      </c>
    </row>
    <row r="2770" spans="1:9" x14ac:dyDescent="0.2">
      <c r="A2770" s="86" t="s">
        <v>6388</v>
      </c>
      <c r="B2770" s="763" t="s">
        <v>454</v>
      </c>
      <c r="C2770" s="86" t="s">
        <v>186</v>
      </c>
      <c r="D2770" s="86" t="s">
        <v>536</v>
      </c>
      <c r="E2770" s="86" t="s">
        <v>501</v>
      </c>
      <c r="F2770" s="282" t="s">
        <v>188</v>
      </c>
      <c r="G2770" s="902" t="s">
        <v>524</v>
      </c>
      <c r="I2770" s="515" t="s">
        <v>3293</v>
      </c>
    </row>
    <row r="2771" spans="1:9" x14ac:dyDescent="0.2">
      <c r="A2771" s="86" t="s">
        <v>6388</v>
      </c>
      <c r="B2771" s="763" t="s">
        <v>454</v>
      </c>
      <c r="C2771" s="86" t="s">
        <v>186</v>
      </c>
      <c r="D2771" s="86" t="s">
        <v>537</v>
      </c>
      <c r="E2771" s="86" t="s">
        <v>501</v>
      </c>
      <c r="F2771" s="282" t="s">
        <v>188</v>
      </c>
      <c r="G2771" s="902" t="s">
        <v>524</v>
      </c>
      <c r="I2771" s="515" t="s">
        <v>3294</v>
      </c>
    </row>
    <row r="2772" spans="1:9" x14ac:dyDescent="0.2">
      <c r="A2772" s="86" t="s">
        <v>6388</v>
      </c>
      <c r="B2772" s="763" t="s">
        <v>454</v>
      </c>
      <c r="C2772" s="86" t="s">
        <v>186</v>
      </c>
      <c r="D2772" s="86" t="s">
        <v>538</v>
      </c>
      <c r="E2772" s="86" t="s">
        <v>501</v>
      </c>
      <c r="F2772" s="282" t="s">
        <v>188</v>
      </c>
      <c r="G2772" s="902" t="s">
        <v>524</v>
      </c>
      <c r="I2772" s="515" t="s">
        <v>3295</v>
      </c>
    </row>
    <row r="2773" spans="1:9" x14ac:dyDescent="0.2">
      <c r="A2773" s="86" t="s">
        <v>6388</v>
      </c>
      <c r="B2773" s="763" t="s">
        <v>454</v>
      </c>
      <c r="C2773" s="86" t="s">
        <v>186</v>
      </c>
      <c r="D2773" s="86" t="s">
        <v>539</v>
      </c>
      <c r="E2773" s="86" t="s">
        <v>501</v>
      </c>
      <c r="F2773" s="282" t="s">
        <v>188</v>
      </c>
      <c r="G2773" s="902" t="s">
        <v>524</v>
      </c>
      <c r="I2773" s="515" t="s">
        <v>3296</v>
      </c>
    </row>
    <row r="2774" spans="1:9" x14ac:dyDescent="0.2">
      <c r="A2774" s="86" t="s">
        <v>6388</v>
      </c>
      <c r="B2774" s="763" t="s">
        <v>454</v>
      </c>
      <c r="C2774" s="86" t="s">
        <v>186</v>
      </c>
      <c r="D2774" s="86" t="s">
        <v>540</v>
      </c>
      <c r="E2774" s="86" t="s">
        <v>501</v>
      </c>
      <c r="F2774" s="282" t="s">
        <v>188</v>
      </c>
      <c r="G2774" s="902" t="s">
        <v>524</v>
      </c>
      <c r="I2774" s="515" t="s">
        <v>3297</v>
      </c>
    </row>
    <row r="2775" spans="1:9" x14ac:dyDescent="0.2">
      <c r="A2775" s="86" t="s">
        <v>6388</v>
      </c>
      <c r="B2775" s="763" t="s">
        <v>454</v>
      </c>
      <c r="C2775" s="86" t="s">
        <v>186</v>
      </c>
      <c r="D2775" s="86" t="s">
        <v>541</v>
      </c>
      <c r="E2775" s="86" t="s">
        <v>501</v>
      </c>
      <c r="F2775" s="282" t="s">
        <v>188</v>
      </c>
      <c r="G2775" s="902" t="s">
        <v>524</v>
      </c>
      <c r="I2775" s="515" t="s">
        <v>3298</v>
      </c>
    </row>
    <row r="2776" spans="1:9" x14ac:dyDescent="0.2">
      <c r="A2776" s="86" t="s">
        <v>6388</v>
      </c>
      <c r="B2776" s="763" t="s">
        <v>454</v>
      </c>
      <c r="C2776" s="86" t="s">
        <v>186</v>
      </c>
      <c r="D2776" s="86" t="s">
        <v>542</v>
      </c>
      <c r="E2776" s="86" t="s">
        <v>501</v>
      </c>
      <c r="F2776" s="282" t="s">
        <v>188</v>
      </c>
      <c r="G2776" s="902" t="s">
        <v>524</v>
      </c>
      <c r="I2776" s="515" t="s">
        <v>3299</v>
      </c>
    </row>
    <row r="2777" spans="1:9" x14ac:dyDescent="0.2">
      <c r="A2777" s="86" t="s">
        <v>6388</v>
      </c>
      <c r="B2777" s="763" t="s">
        <v>454</v>
      </c>
      <c r="C2777" s="86" t="s">
        <v>186</v>
      </c>
      <c r="D2777" s="86" t="s">
        <v>543</v>
      </c>
      <c r="E2777" s="86" t="s">
        <v>501</v>
      </c>
      <c r="F2777" s="282" t="s">
        <v>188</v>
      </c>
      <c r="G2777" s="902" t="s">
        <v>524</v>
      </c>
      <c r="I2777" s="515" t="s">
        <v>3300</v>
      </c>
    </row>
    <row r="2778" spans="1:9" x14ac:dyDescent="0.2">
      <c r="A2778" s="86" t="s">
        <v>6388</v>
      </c>
      <c r="B2778" s="763" t="s">
        <v>454</v>
      </c>
      <c r="C2778" s="86" t="s">
        <v>186</v>
      </c>
      <c r="D2778" s="86" t="s">
        <v>544</v>
      </c>
      <c r="E2778" s="86" t="s">
        <v>501</v>
      </c>
      <c r="F2778" s="282" t="s">
        <v>188</v>
      </c>
      <c r="G2778" s="902" t="s">
        <v>524</v>
      </c>
      <c r="I2778" s="515" t="s">
        <v>3301</v>
      </c>
    </row>
    <row r="2779" spans="1:9" x14ac:dyDescent="0.2">
      <c r="A2779" s="86" t="s">
        <v>6388</v>
      </c>
      <c r="B2779" s="763" t="s">
        <v>454</v>
      </c>
      <c r="C2779" s="86" t="s">
        <v>186</v>
      </c>
      <c r="D2779" s="86" t="s">
        <v>545</v>
      </c>
      <c r="E2779" s="86" t="s">
        <v>501</v>
      </c>
      <c r="F2779" s="282" t="s">
        <v>188</v>
      </c>
      <c r="G2779" s="902" t="s">
        <v>524</v>
      </c>
      <c r="I2779" s="515" t="s">
        <v>3302</v>
      </c>
    </row>
    <row r="2780" spans="1:9" x14ac:dyDescent="0.2">
      <c r="A2780" s="86" t="s">
        <v>6388</v>
      </c>
      <c r="B2780" s="763" t="s">
        <v>454</v>
      </c>
      <c r="C2780" s="86" t="s">
        <v>186</v>
      </c>
      <c r="D2780" s="86" t="s">
        <v>546</v>
      </c>
      <c r="E2780" s="86" t="s">
        <v>501</v>
      </c>
      <c r="F2780" s="282" t="s">
        <v>188</v>
      </c>
      <c r="G2780" s="902" t="s">
        <v>524</v>
      </c>
      <c r="I2780" s="515" t="s">
        <v>3303</v>
      </c>
    </row>
    <row r="2781" spans="1:9" x14ac:dyDescent="0.2">
      <c r="A2781" s="86" t="s">
        <v>6388</v>
      </c>
      <c r="B2781" s="763" t="s">
        <v>454</v>
      </c>
      <c r="C2781" s="86" t="s">
        <v>186</v>
      </c>
      <c r="D2781" s="86" t="s">
        <v>547</v>
      </c>
      <c r="E2781" s="86" t="s">
        <v>501</v>
      </c>
      <c r="F2781" s="282" t="s">
        <v>188</v>
      </c>
      <c r="G2781" s="902" t="s">
        <v>524</v>
      </c>
      <c r="I2781" s="515" t="s">
        <v>3304</v>
      </c>
    </row>
    <row r="2782" spans="1:9" x14ac:dyDescent="0.2">
      <c r="A2782" s="86" t="s">
        <v>6388</v>
      </c>
      <c r="B2782" s="763" t="s">
        <v>454</v>
      </c>
      <c r="C2782" s="86" t="s">
        <v>186</v>
      </c>
      <c r="D2782" s="86" t="s">
        <v>548</v>
      </c>
      <c r="E2782" s="86" t="s">
        <v>501</v>
      </c>
      <c r="F2782" s="282" t="s">
        <v>188</v>
      </c>
      <c r="G2782" s="902" t="s">
        <v>524</v>
      </c>
      <c r="I2782" s="515" t="s">
        <v>3305</v>
      </c>
    </row>
    <row r="2783" spans="1:9" x14ac:dyDescent="0.2">
      <c r="A2783" s="86" t="s">
        <v>6388</v>
      </c>
      <c r="B2783" s="763" t="s">
        <v>454</v>
      </c>
      <c r="C2783" s="86" t="s">
        <v>186</v>
      </c>
      <c r="D2783" s="86" t="s">
        <v>549</v>
      </c>
      <c r="E2783" s="86" t="s">
        <v>501</v>
      </c>
      <c r="F2783" s="282" t="s">
        <v>188</v>
      </c>
      <c r="G2783" s="902" t="s">
        <v>524</v>
      </c>
      <c r="I2783" s="515" t="s">
        <v>3306</v>
      </c>
    </row>
    <row r="2784" spans="1:9" x14ac:dyDescent="0.2">
      <c r="A2784" s="86" t="s">
        <v>6388</v>
      </c>
      <c r="B2784" s="763" t="s">
        <v>454</v>
      </c>
      <c r="C2784" s="86" t="s">
        <v>186</v>
      </c>
      <c r="D2784" s="86" t="s">
        <v>550</v>
      </c>
      <c r="E2784" s="86" t="s">
        <v>501</v>
      </c>
      <c r="F2784" s="282" t="s">
        <v>188</v>
      </c>
      <c r="G2784" s="902" t="s">
        <v>524</v>
      </c>
      <c r="I2784" s="515" t="s">
        <v>3307</v>
      </c>
    </row>
    <row r="2785" spans="1:9" x14ac:dyDescent="0.2">
      <c r="A2785" s="86" t="s">
        <v>6388</v>
      </c>
      <c r="B2785" s="763" t="s">
        <v>454</v>
      </c>
      <c r="C2785" s="86" t="s">
        <v>186</v>
      </c>
      <c r="D2785" s="86" t="s">
        <v>551</v>
      </c>
      <c r="E2785" s="86" t="s">
        <v>501</v>
      </c>
      <c r="F2785" s="282" t="s">
        <v>188</v>
      </c>
      <c r="G2785" s="902" t="s">
        <v>524</v>
      </c>
      <c r="I2785" s="515" t="s">
        <v>3308</v>
      </c>
    </row>
    <row r="2786" spans="1:9" x14ac:dyDescent="0.2">
      <c r="A2786" s="86" t="s">
        <v>6388</v>
      </c>
      <c r="B2786" s="763" t="s">
        <v>454</v>
      </c>
      <c r="C2786" s="86" t="s">
        <v>186</v>
      </c>
      <c r="D2786" s="86" t="s">
        <v>552</v>
      </c>
      <c r="E2786" s="86" t="s">
        <v>501</v>
      </c>
      <c r="F2786" s="282" t="s">
        <v>188</v>
      </c>
      <c r="G2786" s="902" t="s">
        <v>524</v>
      </c>
      <c r="I2786" s="515" t="s">
        <v>3309</v>
      </c>
    </row>
    <row r="2787" spans="1:9" x14ac:dyDescent="0.2">
      <c r="A2787" s="86" t="s">
        <v>6388</v>
      </c>
      <c r="B2787" s="763" t="s">
        <v>454</v>
      </c>
      <c r="C2787" s="86" t="s">
        <v>186</v>
      </c>
      <c r="D2787" s="86" t="s">
        <v>553</v>
      </c>
      <c r="E2787" s="86" t="s">
        <v>501</v>
      </c>
      <c r="F2787" s="282" t="s">
        <v>188</v>
      </c>
      <c r="G2787" s="902" t="s">
        <v>524</v>
      </c>
      <c r="I2787" s="515" t="s">
        <v>3310</v>
      </c>
    </row>
    <row r="2788" spans="1:9" x14ac:dyDescent="0.2">
      <c r="A2788" s="86" t="s">
        <v>6388</v>
      </c>
      <c r="B2788" s="763" t="s">
        <v>454</v>
      </c>
      <c r="C2788" s="86" t="s">
        <v>186</v>
      </c>
      <c r="D2788" s="86" t="s">
        <v>554</v>
      </c>
      <c r="E2788" s="86" t="s">
        <v>501</v>
      </c>
      <c r="F2788" s="282" t="s">
        <v>188</v>
      </c>
      <c r="G2788" s="902" t="s">
        <v>524</v>
      </c>
      <c r="I2788" s="515" t="s">
        <v>3311</v>
      </c>
    </row>
    <row r="2789" spans="1:9" x14ac:dyDescent="0.2">
      <c r="A2789" s="86" t="s">
        <v>6388</v>
      </c>
      <c r="B2789" s="763" t="s">
        <v>454</v>
      </c>
      <c r="C2789" s="86" t="s">
        <v>186</v>
      </c>
      <c r="D2789" s="86" t="s">
        <v>555</v>
      </c>
      <c r="E2789" s="86" t="s">
        <v>501</v>
      </c>
      <c r="F2789" s="282" t="s">
        <v>188</v>
      </c>
      <c r="G2789" s="902" t="s">
        <v>524</v>
      </c>
      <c r="I2789" s="515" t="s">
        <v>3312</v>
      </c>
    </row>
    <row r="2790" spans="1:9" x14ac:dyDescent="0.2">
      <c r="A2790" s="86" t="s">
        <v>6388</v>
      </c>
      <c r="B2790" s="763" t="s">
        <v>454</v>
      </c>
      <c r="C2790" s="86" t="s">
        <v>186</v>
      </c>
      <c r="D2790" s="86" t="s">
        <v>556</v>
      </c>
      <c r="E2790" s="86" t="s">
        <v>501</v>
      </c>
      <c r="F2790" s="282" t="s">
        <v>188</v>
      </c>
      <c r="G2790" s="902" t="s">
        <v>524</v>
      </c>
      <c r="I2790" s="515" t="s">
        <v>3313</v>
      </c>
    </row>
    <row r="2791" spans="1:9" x14ac:dyDescent="0.2">
      <c r="A2791" s="86" t="s">
        <v>6388</v>
      </c>
      <c r="B2791" s="763" t="s">
        <v>454</v>
      </c>
      <c r="C2791" s="86" t="s">
        <v>186</v>
      </c>
      <c r="D2791" s="86" t="s">
        <v>557</v>
      </c>
      <c r="E2791" s="86" t="s">
        <v>501</v>
      </c>
      <c r="F2791" s="282" t="s">
        <v>188</v>
      </c>
      <c r="G2791" s="902" t="s">
        <v>524</v>
      </c>
      <c r="I2791" s="515" t="s">
        <v>3314</v>
      </c>
    </row>
    <row r="2792" spans="1:9" x14ac:dyDescent="0.2">
      <c r="A2792" s="86" t="s">
        <v>6388</v>
      </c>
      <c r="B2792" s="763" t="s">
        <v>454</v>
      </c>
      <c r="C2792" s="86" t="s">
        <v>186</v>
      </c>
      <c r="D2792" s="86" t="s">
        <v>558</v>
      </c>
      <c r="E2792" s="86" t="s">
        <v>501</v>
      </c>
      <c r="F2792" s="282" t="s">
        <v>188</v>
      </c>
      <c r="G2792" s="902" t="s">
        <v>524</v>
      </c>
      <c r="I2792" s="515" t="s">
        <v>3315</v>
      </c>
    </row>
    <row r="2793" spans="1:9" x14ac:dyDescent="0.2">
      <c r="A2793" s="86" t="s">
        <v>6388</v>
      </c>
      <c r="B2793" s="763" t="s">
        <v>454</v>
      </c>
      <c r="C2793" s="86" t="s">
        <v>186</v>
      </c>
      <c r="D2793" s="86" t="s">
        <v>559</v>
      </c>
      <c r="E2793" s="86" t="s">
        <v>501</v>
      </c>
      <c r="F2793" s="282" t="s">
        <v>188</v>
      </c>
      <c r="G2793" s="902" t="s">
        <v>524</v>
      </c>
      <c r="I2793" s="515" t="s">
        <v>3316</v>
      </c>
    </row>
    <row r="2794" spans="1:9" x14ac:dyDescent="0.2">
      <c r="A2794" s="86" t="s">
        <v>6388</v>
      </c>
      <c r="B2794" s="763" t="s">
        <v>454</v>
      </c>
      <c r="C2794" s="86" t="s">
        <v>186</v>
      </c>
      <c r="D2794" s="86" t="s">
        <v>560</v>
      </c>
      <c r="E2794" s="86" t="s">
        <v>501</v>
      </c>
      <c r="F2794" s="282" t="s">
        <v>188</v>
      </c>
      <c r="G2794" s="902" t="s">
        <v>524</v>
      </c>
      <c r="I2794" s="515" t="s">
        <v>3317</v>
      </c>
    </row>
    <row r="2795" spans="1:9" x14ac:dyDescent="0.2">
      <c r="A2795" s="86" t="s">
        <v>6388</v>
      </c>
      <c r="B2795" s="763" t="s">
        <v>454</v>
      </c>
      <c r="C2795" s="86" t="s">
        <v>186</v>
      </c>
      <c r="D2795" s="86" t="s">
        <v>561</v>
      </c>
      <c r="E2795" s="86" t="s">
        <v>501</v>
      </c>
      <c r="F2795" s="282" t="s">
        <v>188</v>
      </c>
      <c r="G2795" s="902" t="s">
        <v>524</v>
      </c>
      <c r="I2795" s="515" t="s">
        <v>3318</v>
      </c>
    </row>
    <row r="2796" spans="1:9" x14ac:dyDescent="0.2">
      <c r="A2796" s="86" t="s">
        <v>6388</v>
      </c>
      <c r="B2796" s="763" t="s">
        <v>454</v>
      </c>
      <c r="C2796" s="86" t="s">
        <v>186</v>
      </c>
      <c r="D2796" s="86" t="s">
        <v>562</v>
      </c>
      <c r="E2796" s="86" t="s">
        <v>501</v>
      </c>
      <c r="F2796" s="282" t="s">
        <v>188</v>
      </c>
      <c r="G2796" s="902" t="s">
        <v>524</v>
      </c>
      <c r="I2796" s="515" t="s">
        <v>3319</v>
      </c>
    </row>
    <row r="2797" spans="1:9" x14ac:dyDescent="0.2">
      <c r="A2797" s="86" t="s">
        <v>6388</v>
      </c>
      <c r="B2797" s="763" t="s">
        <v>454</v>
      </c>
      <c r="C2797" s="86" t="s">
        <v>186</v>
      </c>
      <c r="D2797" s="86" t="s">
        <v>563</v>
      </c>
      <c r="E2797" s="86" t="s">
        <v>501</v>
      </c>
      <c r="F2797" s="282" t="s">
        <v>188</v>
      </c>
      <c r="G2797" s="902" t="s">
        <v>524</v>
      </c>
      <c r="I2797" s="515" t="s">
        <v>3320</v>
      </c>
    </row>
    <row r="2798" spans="1:9" x14ac:dyDescent="0.2">
      <c r="A2798" s="86" t="s">
        <v>6388</v>
      </c>
      <c r="B2798" s="763" t="s">
        <v>454</v>
      </c>
      <c r="C2798" s="86" t="s">
        <v>186</v>
      </c>
      <c r="D2798" s="86" t="s">
        <v>564</v>
      </c>
      <c r="E2798" s="86" t="s">
        <v>501</v>
      </c>
      <c r="F2798" s="282" t="s">
        <v>188</v>
      </c>
      <c r="G2798" s="902" t="s">
        <v>524</v>
      </c>
      <c r="I2798" s="515" t="s">
        <v>3321</v>
      </c>
    </row>
    <row r="2799" spans="1:9" x14ac:dyDescent="0.2">
      <c r="A2799" s="86" t="s">
        <v>6388</v>
      </c>
      <c r="B2799" s="763" t="s">
        <v>454</v>
      </c>
      <c r="C2799" s="86" t="s">
        <v>186</v>
      </c>
      <c r="D2799" s="86" t="s">
        <v>565</v>
      </c>
      <c r="E2799" s="86" t="s">
        <v>501</v>
      </c>
      <c r="F2799" s="282" t="s">
        <v>188</v>
      </c>
      <c r="G2799" s="902" t="s">
        <v>524</v>
      </c>
      <c r="I2799" s="515" t="s">
        <v>3322</v>
      </c>
    </row>
    <row r="2800" spans="1:9" x14ac:dyDescent="0.2">
      <c r="A2800" s="86" t="s">
        <v>6388</v>
      </c>
      <c r="B2800" s="543" t="s">
        <v>454</v>
      </c>
      <c r="C2800" s="547" t="s">
        <v>186</v>
      </c>
      <c r="D2800" s="547" t="s">
        <v>566</v>
      </c>
      <c r="E2800" s="547" t="s">
        <v>501</v>
      </c>
      <c r="F2800" s="538" t="s">
        <v>188</v>
      </c>
      <c r="G2800" s="309" t="s">
        <v>524</v>
      </c>
      <c r="I2800" s="515" t="s">
        <v>3323</v>
      </c>
    </row>
    <row r="2801" spans="1:9" x14ac:dyDescent="0.2">
      <c r="A2801" s="86" t="s">
        <v>6388</v>
      </c>
      <c r="B2801" s="763" t="s">
        <v>454</v>
      </c>
      <c r="C2801" s="86" t="s">
        <v>186</v>
      </c>
      <c r="D2801" s="86" t="s">
        <v>185</v>
      </c>
      <c r="E2801" s="86" t="s">
        <v>502</v>
      </c>
      <c r="F2801" s="282" t="s">
        <v>189</v>
      </c>
      <c r="G2801" s="902" t="s">
        <v>524</v>
      </c>
      <c r="I2801" s="515" t="s">
        <v>3324</v>
      </c>
    </row>
    <row r="2802" spans="1:9" x14ac:dyDescent="0.2">
      <c r="A2802" s="86" t="s">
        <v>6388</v>
      </c>
      <c r="B2802" s="763" t="s">
        <v>454</v>
      </c>
      <c r="C2802" s="86" t="s">
        <v>186</v>
      </c>
      <c r="D2802" s="86" t="s">
        <v>527</v>
      </c>
      <c r="E2802" s="86" t="s">
        <v>502</v>
      </c>
      <c r="F2802" s="282" t="s">
        <v>189</v>
      </c>
      <c r="G2802" s="902" t="s">
        <v>524</v>
      </c>
      <c r="I2802" s="515" t="s">
        <v>3325</v>
      </c>
    </row>
    <row r="2803" spans="1:9" x14ac:dyDescent="0.2">
      <c r="A2803" s="86" t="s">
        <v>6388</v>
      </c>
      <c r="B2803" s="763" t="s">
        <v>454</v>
      </c>
      <c r="C2803" s="86" t="s">
        <v>186</v>
      </c>
      <c r="D2803" s="86" t="s">
        <v>528</v>
      </c>
      <c r="E2803" s="86" t="s">
        <v>502</v>
      </c>
      <c r="F2803" s="282" t="s">
        <v>189</v>
      </c>
      <c r="G2803" s="902" t="s">
        <v>524</v>
      </c>
      <c r="I2803" s="515" t="s">
        <v>3326</v>
      </c>
    </row>
    <row r="2804" spans="1:9" x14ac:dyDescent="0.2">
      <c r="A2804" s="86" t="s">
        <v>6388</v>
      </c>
      <c r="B2804" s="763" t="s">
        <v>454</v>
      </c>
      <c r="C2804" s="86" t="s">
        <v>186</v>
      </c>
      <c r="D2804" s="86" t="s">
        <v>529</v>
      </c>
      <c r="E2804" s="86" t="s">
        <v>502</v>
      </c>
      <c r="F2804" s="282" t="s">
        <v>189</v>
      </c>
      <c r="G2804" s="902" t="s">
        <v>524</v>
      </c>
      <c r="I2804" s="515" t="s">
        <v>3327</v>
      </c>
    </row>
    <row r="2805" spans="1:9" x14ac:dyDescent="0.2">
      <c r="A2805" s="86" t="s">
        <v>6388</v>
      </c>
      <c r="B2805" s="763" t="s">
        <v>454</v>
      </c>
      <c r="C2805" s="86" t="s">
        <v>186</v>
      </c>
      <c r="D2805" s="86" t="s">
        <v>530</v>
      </c>
      <c r="E2805" s="86" t="s">
        <v>502</v>
      </c>
      <c r="F2805" s="282" t="s">
        <v>189</v>
      </c>
      <c r="G2805" s="902" t="s">
        <v>524</v>
      </c>
      <c r="I2805" s="515" t="s">
        <v>3328</v>
      </c>
    </row>
    <row r="2806" spans="1:9" x14ac:dyDescent="0.2">
      <c r="A2806" s="86" t="s">
        <v>6388</v>
      </c>
      <c r="B2806" s="763" t="s">
        <v>454</v>
      </c>
      <c r="C2806" s="86" t="s">
        <v>186</v>
      </c>
      <c r="D2806" s="86" t="s">
        <v>531</v>
      </c>
      <c r="E2806" s="86" t="s">
        <v>502</v>
      </c>
      <c r="F2806" s="282" t="s">
        <v>189</v>
      </c>
      <c r="G2806" s="902" t="s">
        <v>524</v>
      </c>
      <c r="I2806" s="515" t="s">
        <v>3329</v>
      </c>
    </row>
    <row r="2807" spans="1:9" x14ac:dyDescent="0.2">
      <c r="A2807" s="86" t="s">
        <v>6388</v>
      </c>
      <c r="B2807" s="763" t="s">
        <v>454</v>
      </c>
      <c r="C2807" s="86" t="s">
        <v>186</v>
      </c>
      <c r="D2807" s="86" t="s">
        <v>532</v>
      </c>
      <c r="E2807" s="86" t="s">
        <v>502</v>
      </c>
      <c r="F2807" s="282" t="s">
        <v>189</v>
      </c>
      <c r="G2807" s="902" t="s">
        <v>524</v>
      </c>
      <c r="I2807" s="515" t="s">
        <v>3330</v>
      </c>
    </row>
    <row r="2808" spans="1:9" x14ac:dyDescent="0.2">
      <c r="A2808" s="86" t="s">
        <v>6388</v>
      </c>
      <c r="B2808" s="763" t="s">
        <v>454</v>
      </c>
      <c r="C2808" s="86" t="s">
        <v>186</v>
      </c>
      <c r="D2808" s="86" t="s">
        <v>533</v>
      </c>
      <c r="E2808" s="86" t="s">
        <v>502</v>
      </c>
      <c r="F2808" s="282" t="s">
        <v>189</v>
      </c>
      <c r="G2808" s="902" t="s">
        <v>524</v>
      </c>
      <c r="I2808" s="515" t="s">
        <v>3331</v>
      </c>
    </row>
    <row r="2809" spans="1:9" x14ac:dyDescent="0.2">
      <c r="A2809" s="86" t="s">
        <v>6388</v>
      </c>
      <c r="B2809" s="763" t="s">
        <v>454</v>
      </c>
      <c r="C2809" s="86" t="s">
        <v>186</v>
      </c>
      <c r="D2809" s="86" t="s">
        <v>534</v>
      </c>
      <c r="E2809" s="86" t="s">
        <v>502</v>
      </c>
      <c r="F2809" s="282" t="s">
        <v>189</v>
      </c>
      <c r="G2809" s="902" t="s">
        <v>524</v>
      </c>
      <c r="I2809" s="515" t="s">
        <v>3332</v>
      </c>
    </row>
    <row r="2810" spans="1:9" x14ac:dyDescent="0.2">
      <c r="A2810" s="86" t="s">
        <v>6388</v>
      </c>
      <c r="B2810" s="763" t="s">
        <v>454</v>
      </c>
      <c r="C2810" s="86" t="s">
        <v>186</v>
      </c>
      <c r="D2810" s="86" t="s">
        <v>535</v>
      </c>
      <c r="E2810" s="86" t="s">
        <v>502</v>
      </c>
      <c r="F2810" s="282" t="s">
        <v>189</v>
      </c>
      <c r="G2810" s="902" t="s">
        <v>524</v>
      </c>
      <c r="I2810" s="515" t="s">
        <v>3333</v>
      </c>
    </row>
    <row r="2811" spans="1:9" x14ac:dyDescent="0.2">
      <c r="A2811" s="86" t="s">
        <v>6388</v>
      </c>
      <c r="B2811" s="763" t="s">
        <v>454</v>
      </c>
      <c r="C2811" s="86" t="s">
        <v>186</v>
      </c>
      <c r="D2811" s="86" t="s">
        <v>536</v>
      </c>
      <c r="E2811" s="86" t="s">
        <v>502</v>
      </c>
      <c r="F2811" s="282" t="s">
        <v>189</v>
      </c>
      <c r="G2811" s="902" t="s">
        <v>524</v>
      </c>
      <c r="I2811" s="515" t="s">
        <v>3334</v>
      </c>
    </row>
    <row r="2812" spans="1:9" x14ac:dyDescent="0.2">
      <c r="A2812" s="86" t="s">
        <v>6388</v>
      </c>
      <c r="B2812" s="763" t="s">
        <v>454</v>
      </c>
      <c r="C2812" s="86" t="s">
        <v>186</v>
      </c>
      <c r="D2812" s="86" t="s">
        <v>537</v>
      </c>
      <c r="E2812" s="86" t="s">
        <v>502</v>
      </c>
      <c r="F2812" s="282" t="s">
        <v>189</v>
      </c>
      <c r="G2812" s="902" t="s">
        <v>524</v>
      </c>
      <c r="I2812" s="515" t="s">
        <v>3335</v>
      </c>
    </row>
    <row r="2813" spans="1:9" x14ac:dyDescent="0.2">
      <c r="A2813" s="86" t="s">
        <v>6388</v>
      </c>
      <c r="B2813" s="763" t="s">
        <v>454</v>
      </c>
      <c r="C2813" s="86" t="s">
        <v>186</v>
      </c>
      <c r="D2813" s="86" t="s">
        <v>538</v>
      </c>
      <c r="E2813" s="86" t="s">
        <v>502</v>
      </c>
      <c r="F2813" s="282" t="s">
        <v>189</v>
      </c>
      <c r="G2813" s="902" t="s">
        <v>524</v>
      </c>
      <c r="I2813" s="515" t="s">
        <v>3336</v>
      </c>
    </row>
    <row r="2814" spans="1:9" x14ac:dyDescent="0.2">
      <c r="A2814" s="86" t="s">
        <v>6388</v>
      </c>
      <c r="B2814" s="763" t="s">
        <v>454</v>
      </c>
      <c r="C2814" s="86" t="s">
        <v>186</v>
      </c>
      <c r="D2814" s="86" t="s">
        <v>539</v>
      </c>
      <c r="E2814" s="86" t="s">
        <v>502</v>
      </c>
      <c r="F2814" s="282" t="s">
        <v>189</v>
      </c>
      <c r="G2814" s="902" t="s">
        <v>524</v>
      </c>
      <c r="I2814" s="515" t="s">
        <v>3337</v>
      </c>
    </row>
    <row r="2815" spans="1:9" x14ac:dyDescent="0.2">
      <c r="A2815" s="86" t="s">
        <v>6388</v>
      </c>
      <c r="B2815" s="763" t="s">
        <v>454</v>
      </c>
      <c r="C2815" s="86" t="s">
        <v>186</v>
      </c>
      <c r="D2815" s="86" t="s">
        <v>540</v>
      </c>
      <c r="E2815" s="86" t="s">
        <v>502</v>
      </c>
      <c r="F2815" s="282" t="s">
        <v>189</v>
      </c>
      <c r="G2815" s="902" t="s">
        <v>524</v>
      </c>
      <c r="I2815" s="515" t="s">
        <v>3338</v>
      </c>
    </row>
    <row r="2816" spans="1:9" x14ac:dyDescent="0.2">
      <c r="A2816" s="86" t="s">
        <v>6388</v>
      </c>
      <c r="B2816" s="763" t="s">
        <v>454</v>
      </c>
      <c r="C2816" s="86" t="s">
        <v>186</v>
      </c>
      <c r="D2816" s="86" t="s">
        <v>541</v>
      </c>
      <c r="E2816" s="86" t="s">
        <v>502</v>
      </c>
      <c r="F2816" s="282" t="s">
        <v>189</v>
      </c>
      <c r="G2816" s="902" t="s">
        <v>524</v>
      </c>
      <c r="I2816" s="515" t="s">
        <v>3339</v>
      </c>
    </row>
    <row r="2817" spans="1:9" x14ac:dyDescent="0.2">
      <c r="A2817" s="86" t="s">
        <v>6388</v>
      </c>
      <c r="B2817" s="763" t="s">
        <v>454</v>
      </c>
      <c r="C2817" s="86" t="s">
        <v>186</v>
      </c>
      <c r="D2817" s="86" t="s">
        <v>542</v>
      </c>
      <c r="E2817" s="86" t="s">
        <v>502</v>
      </c>
      <c r="F2817" s="282" t="s">
        <v>189</v>
      </c>
      <c r="G2817" s="902" t="s">
        <v>524</v>
      </c>
      <c r="I2817" s="515" t="s">
        <v>3340</v>
      </c>
    </row>
    <row r="2818" spans="1:9" x14ac:dyDescent="0.2">
      <c r="A2818" s="86" t="s">
        <v>6388</v>
      </c>
      <c r="B2818" s="763" t="s">
        <v>454</v>
      </c>
      <c r="C2818" s="86" t="s">
        <v>186</v>
      </c>
      <c r="D2818" s="86" t="s">
        <v>543</v>
      </c>
      <c r="E2818" s="86" t="s">
        <v>502</v>
      </c>
      <c r="F2818" s="282" t="s">
        <v>189</v>
      </c>
      <c r="G2818" s="902" t="s">
        <v>524</v>
      </c>
      <c r="I2818" s="515" t="s">
        <v>3341</v>
      </c>
    </row>
    <row r="2819" spans="1:9" x14ac:dyDescent="0.2">
      <c r="A2819" s="86" t="s">
        <v>6388</v>
      </c>
      <c r="B2819" s="763" t="s">
        <v>454</v>
      </c>
      <c r="C2819" s="86" t="s">
        <v>186</v>
      </c>
      <c r="D2819" s="86" t="s">
        <v>544</v>
      </c>
      <c r="E2819" s="86" t="s">
        <v>502</v>
      </c>
      <c r="F2819" s="282" t="s">
        <v>189</v>
      </c>
      <c r="G2819" s="902" t="s">
        <v>524</v>
      </c>
      <c r="I2819" s="515" t="s">
        <v>3342</v>
      </c>
    </row>
    <row r="2820" spans="1:9" x14ac:dyDescent="0.2">
      <c r="A2820" s="86" t="s">
        <v>6388</v>
      </c>
      <c r="B2820" s="763" t="s">
        <v>454</v>
      </c>
      <c r="C2820" s="86" t="s">
        <v>186</v>
      </c>
      <c r="D2820" s="86" t="s">
        <v>545</v>
      </c>
      <c r="E2820" s="86" t="s">
        <v>502</v>
      </c>
      <c r="F2820" s="282" t="s">
        <v>189</v>
      </c>
      <c r="G2820" s="902" t="s">
        <v>524</v>
      </c>
      <c r="I2820" s="515" t="s">
        <v>3343</v>
      </c>
    </row>
    <row r="2821" spans="1:9" x14ac:dyDescent="0.2">
      <c r="A2821" s="86" t="s">
        <v>6388</v>
      </c>
      <c r="B2821" s="763" t="s">
        <v>454</v>
      </c>
      <c r="C2821" s="86" t="s">
        <v>186</v>
      </c>
      <c r="D2821" s="86" t="s">
        <v>546</v>
      </c>
      <c r="E2821" s="86" t="s">
        <v>502</v>
      </c>
      <c r="F2821" s="282" t="s">
        <v>189</v>
      </c>
      <c r="G2821" s="902" t="s">
        <v>524</v>
      </c>
      <c r="I2821" s="515" t="s">
        <v>3344</v>
      </c>
    </row>
    <row r="2822" spans="1:9" x14ac:dyDescent="0.2">
      <c r="A2822" s="86" t="s">
        <v>6388</v>
      </c>
      <c r="B2822" s="763" t="s">
        <v>454</v>
      </c>
      <c r="C2822" s="86" t="s">
        <v>186</v>
      </c>
      <c r="D2822" s="86" t="s">
        <v>547</v>
      </c>
      <c r="E2822" s="86" t="s">
        <v>502</v>
      </c>
      <c r="F2822" s="282" t="s">
        <v>189</v>
      </c>
      <c r="G2822" s="902" t="s">
        <v>524</v>
      </c>
      <c r="I2822" s="515" t="s">
        <v>3345</v>
      </c>
    </row>
    <row r="2823" spans="1:9" x14ac:dyDescent="0.2">
      <c r="A2823" s="86" t="s">
        <v>6388</v>
      </c>
      <c r="B2823" s="763" t="s">
        <v>454</v>
      </c>
      <c r="C2823" s="86" t="s">
        <v>186</v>
      </c>
      <c r="D2823" s="86" t="s">
        <v>548</v>
      </c>
      <c r="E2823" s="86" t="s">
        <v>502</v>
      </c>
      <c r="F2823" s="282" t="s">
        <v>189</v>
      </c>
      <c r="G2823" s="902" t="s">
        <v>524</v>
      </c>
      <c r="I2823" s="515" t="s">
        <v>3346</v>
      </c>
    </row>
    <row r="2824" spans="1:9" x14ac:dyDescent="0.2">
      <c r="A2824" s="86" t="s">
        <v>6388</v>
      </c>
      <c r="B2824" s="763" t="s">
        <v>454</v>
      </c>
      <c r="C2824" s="86" t="s">
        <v>186</v>
      </c>
      <c r="D2824" s="86" t="s">
        <v>549</v>
      </c>
      <c r="E2824" s="86" t="s">
        <v>502</v>
      </c>
      <c r="F2824" s="282" t="s">
        <v>189</v>
      </c>
      <c r="G2824" s="902" t="s">
        <v>524</v>
      </c>
      <c r="I2824" s="515" t="s">
        <v>3347</v>
      </c>
    </row>
    <row r="2825" spans="1:9" x14ac:dyDescent="0.2">
      <c r="A2825" s="86" t="s">
        <v>6388</v>
      </c>
      <c r="B2825" s="763" t="s">
        <v>454</v>
      </c>
      <c r="C2825" s="86" t="s">
        <v>186</v>
      </c>
      <c r="D2825" s="86" t="s">
        <v>550</v>
      </c>
      <c r="E2825" s="86" t="s">
        <v>502</v>
      </c>
      <c r="F2825" s="282" t="s">
        <v>189</v>
      </c>
      <c r="G2825" s="902" t="s">
        <v>524</v>
      </c>
      <c r="I2825" s="515" t="s">
        <v>3348</v>
      </c>
    </row>
    <row r="2826" spans="1:9" x14ac:dyDescent="0.2">
      <c r="A2826" s="86" t="s">
        <v>6388</v>
      </c>
      <c r="B2826" s="763" t="s">
        <v>454</v>
      </c>
      <c r="C2826" s="86" t="s">
        <v>186</v>
      </c>
      <c r="D2826" s="86" t="s">
        <v>551</v>
      </c>
      <c r="E2826" s="86" t="s">
        <v>502</v>
      </c>
      <c r="F2826" s="282" t="s">
        <v>189</v>
      </c>
      <c r="G2826" s="902" t="s">
        <v>524</v>
      </c>
      <c r="I2826" s="515" t="s">
        <v>3349</v>
      </c>
    </row>
    <row r="2827" spans="1:9" x14ac:dyDescent="0.2">
      <c r="A2827" s="86" t="s">
        <v>6388</v>
      </c>
      <c r="B2827" s="763" t="s">
        <v>454</v>
      </c>
      <c r="C2827" s="86" t="s">
        <v>186</v>
      </c>
      <c r="D2827" s="86" t="s">
        <v>552</v>
      </c>
      <c r="E2827" s="86" t="s">
        <v>502</v>
      </c>
      <c r="F2827" s="282" t="s">
        <v>189</v>
      </c>
      <c r="G2827" s="902" t="s">
        <v>524</v>
      </c>
      <c r="I2827" s="515" t="s">
        <v>3350</v>
      </c>
    </row>
    <row r="2828" spans="1:9" x14ac:dyDescent="0.2">
      <c r="A2828" s="86" t="s">
        <v>6388</v>
      </c>
      <c r="B2828" s="763" t="s">
        <v>454</v>
      </c>
      <c r="C2828" s="86" t="s">
        <v>186</v>
      </c>
      <c r="D2828" s="86" t="s">
        <v>553</v>
      </c>
      <c r="E2828" s="86" t="s">
        <v>502</v>
      </c>
      <c r="F2828" s="282" t="s">
        <v>189</v>
      </c>
      <c r="G2828" s="902" t="s">
        <v>524</v>
      </c>
      <c r="I2828" s="515" t="s">
        <v>3351</v>
      </c>
    </row>
    <row r="2829" spans="1:9" x14ac:dyDescent="0.2">
      <c r="A2829" s="86" t="s">
        <v>6388</v>
      </c>
      <c r="B2829" s="763" t="s">
        <v>454</v>
      </c>
      <c r="C2829" s="86" t="s">
        <v>186</v>
      </c>
      <c r="D2829" s="86" t="s">
        <v>554</v>
      </c>
      <c r="E2829" s="86" t="s">
        <v>502</v>
      </c>
      <c r="F2829" s="282" t="s">
        <v>189</v>
      </c>
      <c r="G2829" s="902" t="s">
        <v>524</v>
      </c>
      <c r="I2829" s="515" t="s">
        <v>3352</v>
      </c>
    </row>
    <row r="2830" spans="1:9" x14ac:dyDescent="0.2">
      <c r="A2830" s="86" t="s">
        <v>6388</v>
      </c>
      <c r="B2830" s="763" t="s">
        <v>454</v>
      </c>
      <c r="C2830" s="86" t="s">
        <v>186</v>
      </c>
      <c r="D2830" s="86" t="s">
        <v>555</v>
      </c>
      <c r="E2830" s="86" t="s">
        <v>502</v>
      </c>
      <c r="F2830" s="282" t="s">
        <v>189</v>
      </c>
      <c r="G2830" s="902" t="s">
        <v>524</v>
      </c>
      <c r="I2830" s="515" t="s">
        <v>3353</v>
      </c>
    </row>
    <row r="2831" spans="1:9" x14ac:dyDescent="0.2">
      <c r="A2831" s="86" t="s">
        <v>6388</v>
      </c>
      <c r="B2831" s="763" t="s">
        <v>454</v>
      </c>
      <c r="C2831" s="86" t="s">
        <v>186</v>
      </c>
      <c r="D2831" s="86" t="s">
        <v>556</v>
      </c>
      <c r="E2831" s="86" t="s">
        <v>502</v>
      </c>
      <c r="F2831" s="282" t="s">
        <v>189</v>
      </c>
      <c r="G2831" s="902" t="s">
        <v>524</v>
      </c>
      <c r="I2831" s="515" t="s">
        <v>3354</v>
      </c>
    </row>
    <row r="2832" spans="1:9" x14ac:dyDescent="0.2">
      <c r="A2832" s="86" t="s">
        <v>6388</v>
      </c>
      <c r="B2832" s="763" t="s">
        <v>454</v>
      </c>
      <c r="C2832" s="86" t="s">
        <v>186</v>
      </c>
      <c r="D2832" s="86" t="s">
        <v>557</v>
      </c>
      <c r="E2832" s="86" t="s">
        <v>502</v>
      </c>
      <c r="F2832" s="282" t="s">
        <v>189</v>
      </c>
      <c r="G2832" s="902" t="s">
        <v>524</v>
      </c>
      <c r="I2832" s="515" t="s">
        <v>3355</v>
      </c>
    </row>
    <row r="2833" spans="1:9" x14ac:dyDescent="0.2">
      <c r="A2833" s="86" t="s">
        <v>6388</v>
      </c>
      <c r="B2833" s="763" t="s">
        <v>454</v>
      </c>
      <c r="C2833" s="86" t="s">
        <v>186</v>
      </c>
      <c r="D2833" s="86" t="s">
        <v>558</v>
      </c>
      <c r="E2833" s="86" t="s">
        <v>502</v>
      </c>
      <c r="F2833" s="282" t="s">
        <v>189</v>
      </c>
      <c r="G2833" s="902" t="s">
        <v>524</v>
      </c>
      <c r="I2833" s="515" t="s">
        <v>3356</v>
      </c>
    </row>
    <row r="2834" spans="1:9" x14ac:dyDescent="0.2">
      <c r="A2834" s="86" t="s">
        <v>6388</v>
      </c>
      <c r="B2834" s="763" t="s">
        <v>454</v>
      </c>
      <c r="C2834" s="86" t="s">
        <v>186</v>
      </c>
      <c r="D2834" s="86" t="s">
        <v>559</v>
      </c>
      <c r="E2834" s="86" t="s">
        <v>502</v>
      </c>
      <c r="F2834" s="282" t="s">
        <v>189</v>
      </c>
      <c r="G2834" s="902" t="s">
        <v>524</v>
      </c>
      <c r="I2834" s="515" t="s">
        <v>3357</v>
      </c>
    </row>
    <row r="2835" spans="1:9" x14ac:dyDescent="0.2">
      <c r="A2835" s="86" t="s">
        <v>6388</v>
      </c>
      <c r="B2835" s="763" t="s">
        <v>454</v>
      </c>
      <c r="C2835" s="86" t="s">
        <v>186</v>
      </c>
      <c r="D2835" s="86" t="s">
        <v>560</v>
      </c>
      <c r="E2835" s="86" t="s">
        <v>502</v>
      </c>
      <c r="F2835" s="282" t="s">
        <v>189</v>
      </c>
      <c r="G2835" s="902" t="s">
        <v>524</v>
      </c>
      <c r="I2835" s="515" t="s">
        <v>3358</v>
      </c>
    </row>
    <row r="2836" spans="1:9" x14ac:dyDescent="0.2">
      <c r="A2836" s="86" t="s">
        <v>6388</v>
      </c>
      <c r="B2836" s="763" t="s">
        <v>454</v>
      </c>
      <c r="C2836" s="86" t="s">
        <v>186</v>
      </c>
      <c r="D2836" s="86" t="s">
        <v>561</v>
      </c>
      <c r="E2836" s="86" t="s">
        <v>502</v>
      </c>
      <c r="F2836" s="282" t="s">
        <v>189</v>
      </c>
      <c r="G2836" s="902" t="s">
        <v>524</v>
      </c>
      <c r="I2836" s="515" t="s">
        <v>3359</v>
      </c>
    </row>
    <row r="2837" spans="1:9" x14ac:dyDescent="0.2">
      <c r="A2837" s="86" t="s">
        <v>6388</v>
      </c>
      <c r="B2837" s="763" t="s">
        <v>454</v>
      </c>
      <c r="C2837" s="86" t="s">
        <v>186</v>
      </c>
      <c r="D2837" s="86" t="s">
        <v>562</v>
      </c>
      <c r="E2837" s="86" t="s">
        <v>502</v>
      </c>
      <c r="F2837" s="282" t="s">
        <v>189</v>
      </c>
      <c r="G2837" s="902" t="s">
        <v>524</v>
      </c>
      <c r="I2837" s="515" t="s">
        <v>3360</v>
      </c>
    </row>
    <row r="2838" spans="1:9" x14ac:dyDescent="0.2">
      <c r="A2838" s="86" t="s">
        <v>6388</v>
      </c>
      <c r="B2838" s="763" t="s">
        <v>454</v>
      </c>
      <c r="C2838" s="86" t="s">
        <v>186</v>
      </c>
      <c r="D2838" s="86" t="s">
        <v>563</v>
      </c>
      <c r="E2838" s="86" t="s">
        <v>502</v>
      </c>
      <c r="F2838" s="282" t="s">
        <v>189</v>
      </c>
      <c r="G2838" s="902" t="s">
        <v>524</v>
      </c>
      <c r="I2838" s="515" t="s">
        <v>3361</v>
      </c>
    </row>
    <row r="2839" spans="1:9" x14ac:dyDescent="0.2">
      <c r="A2839" s="86" t="s">
        <v>6388</v>
      </c>
      <c r="B2839" s="763" t="s">
        <v>454</v>
      </c>
      <c r="C2839" s="86" t="s">
        <v>186</v>
      </c>
      <c r="D2839" s="86" t="s">
        <v>564</v>
      </c>
      <c r="E2839" s="86" t="s">
        <v>502</v>
      </c>
      <c r="F2839" s="282" t="s">
        <v>189</v>
      </c>
      <c r="G2839" s="902" t="s">
        <v>524</v>
      </c>
      <c r="I2839" s="515" t="s">
        <v>3362</v>
      </c>
    </row>
    <row r="2840" spans="1:9" x14ac:dyDescent="0.2">
      <c r="A2840" s="86" t="s">
        <v>6388</v>
      </c>
      <c r="B2840" s="763" t="s">
        <v>454</v>
      </c>
      <c r="C2840" s="86" t="s">
        <v>186</v>
      </c>
      <c r="D2840" s="86" t="s">
        <v>565</v>
      </c>
      <c r="E2840" s="86" t="s">
        <v>502</v>
      </c>
      <c r="F2840" s="282" t="s">
        <v>189</v>
      </c>
      <c r="G2840" s="902" t="s">
        <v>524</v>
      </c>
      <c r="I2840" s="515" t="s">
        <v>3363</v>
      </c>
    </row>
    <row r="2841" spans="1:9" x14ac:dyDescent="0.2">
      <c r="A2841" s="86" t="s">
        <v>6388</v>
      </c>
      <c r="B2841" s="763" t="s">
        <v>454</v>
      </c>
      <c r="C2841" s="86" t="s">
        <v>186</v>
      </c>
      <c r="D2841" s="86" t="s">
        <v>566</v>
      </c>
      <c r="E2841" s="86" t="s">
        <v>502</v>
      </c>
      <c r="F2841" s="282" t="s">
        <v>189</v>
      </c>
      <c r="G2841" s="767" t="s">
        <v>524</v>
      </c>
      <c r="I2841" s="515" t="s">
        <v>3364</v>
      </c>
    </row>
    <row r="2842" spans="1:9" x14ac:dyDescent="0.2">
      <c r="A2842" s="86" t="s">
        <v>6388</v>
      </c>
      <c r="B2842" s="533" t="s">
        <v>454</v>
      </c>
      <c r="C2842" s="119" t="s">
        <v>186</v>
      </c>
      <c r="D2842" s="119" t="s">
        <v>185</v>
      </c>
      <c r="E2842" s="119" t="s">
        <v>502</v>
      </c>
      <c r="F2842" s="545" t="s">
        <v>197</v>
      </c>
      <c r="G2842" s="322" t="s">
        <v>524</v>
      </c>
      <c r="I2842" s="515" t="s">
        <v>3365</v>
      </c>
    </row>
    <row r="2843" spans="1:9" x14ac:dyDescent="0.2">
      <c r="A2843" s="86" t="s">
        <v>6388</v>
      </c>
      <c r="B2843" s="541" t="s">
        <v>454</v>
      </c>
      <c r="C2843" s="546" t="s">
        <v>186</v>
      </c>
      <c r="D2843" s="546" t="s">
        <v>185</v>
      </c>
      <c r="E2843" s="546" t="s">
        <v>502</v>
      </c>
      <c r="F2843" s="542" t="s">
        <v>188</v>
      </c>
      <c r="G2843" s="832" t="s">
        <v>524</v>
      </c>
      <c r="I2843" s="515" t="s">
        <v>3366</v>
      </c>
    </row>
    <row r="2844" spans="1:9" x14ac:dyDescent="0.2">
      <c r="A2844" s="86" t="s">
        <v>6388</v>
      </c>
      <c r="B2844" s="763" t="s">
        <v>454</v>
      </c>
      <c r="C2844" s="86" t="s">
        <v>186</v>
      </c>
      <c r="D2844" s="86" t="s">
        <v>527</v>
      </c>
      <c r="E2844" s="86" t="s">
        <v>502</v>
      </c>
      <c r="F2844" s="282" t="s">
        <v>188</v>
      </c>
      <c r="G2844" s="902" t="s">
        <v>524</v>
      </c>
      <c r="I2844" s="515" t="s">
        <v>3367</v>
      </c>
    </row>
    <row r="2845" spans="1:9" x14ac:dyDescent="0.2">
      <c r="A2845" s="86" t="s">
        <v>6388</v>
      </c>
      <c r="B2845" s="763" t="s">
        <v>454</v>
      </c>
      <c r="C2845" s="86" t="s">
        <v>186</v>
      </c>
      <c r="D2845" s="86" t="s">
        <v>528</v>
      </c>
      <c r="E2845" s="86" t="s">
        <v>502</v>
      </c>
      <c r="F2845" s="282" t="s">
        <v>188</v>
      </c>
      <c r="G2845" s="902" t="s">
        <v>524</v>
      </c>
      <c r="I2845" s="515" t="s">
        <v>3368</v>
      </c>
    </row>
    <row r="2846" spans="1:9" x14ac:dyDescent="0.2">
      <c r="A2846" s="86" t="s">
        <v>6388</v>
      </c>
      <c r="B2846" s="763" t="s">
        <v>454</v>
      </c>
      <c r="C2846" s="86" t="s">
        <v>186</v>
      </c>
      <c r="D2846" s="86" t="s">
        <v>529</v>
      </c>
      <c r="E2846" s="86" t="s">
        <v>502</v>
      </c>
      <c r="F2846" s="282" t="s">
        <v>188</v>
      </c>
      <c r="G2846" s="902" t="s">
        <v>524</v>
      </c>
      <c r="I2846" s="515" t="s">
        <v>3369</v>
      </c>
    </row>
    <row r="2847" spans="1:9" x14ac:dyDescent="0.2">
      <c r="A2847" s="86" t="s">
        <v>6388</v>
      </c>
      <c r="B2847" s="763" t="s">
        <v>454</v>
      </c>
      <c r="C2847" s="86" t="s">
        <v>186</v>
      </c>
      <c r="D2847" s="86" t="s">
        <v>530</v>
      </c>
      <c r="E2847" s="86" t="s">
        <v>502</v>
      </c>
      <c r="F2847" s="282" t="s">
        <v>188</v>
      </c>
      <c r="G2847" s="902" t="s">
        <v>524</v>
      </c>
      <c r="I2847" s="515" t="s">
        <v>3370</v>
      </c>
    </row>
    <row r="2848" spans="1:9" x14ac:dyDescent="0.2">
      <c r="A2848" s="86" t="s">
        <v>6388</v>
      </c>
      <c r="B2848" s="763" t="s">
        <v>454</v>
      </c>
      <c r="C2848" s="86" t="s">
        <v>186</v>
      </c>
      <c r="D2848" s="86" t="s">
        <v>531</v>
      </c>
      <c r="E2848" s="86" t="s">
        <v>502</v>
      </c>
      <c r="F2848" s="282" t="s">
        <v>188</v>
      </c>
      <c r="G2848" s="902" t="s">
        <v>524</v>
      </c>
      <c r="I2848" s="515" t="s">
        <v>3371</v>
      </c>
    </row>
    <row r="2849" spans="1:9" x14ac:dyDescent="0.2">
      <c r="A2849" s="86" t="s">
        <v>6388</v>
      </c>
      <c r="B2849" s="763" t="s">
        <v>454</v>
      </c>
      <c r="C2849" s="86" t="s">
        <v>186</v>
      </c>
      <c r="D2849" s="86" t="s">
        <v>532</v>
      </c>
      <c r="E2849" s="86" t="s">
        <v>502</v>
      </c>
      <c r="F2849" s="282" t="s">
        <v>188</v>
      </c>
      <c r="G2849" s="902" t="s">
        <v>524</v>
      </c>
      <c r="I2849" s="515" t="s">
        <v>3372</v>
      </c>
    </row>
    <row r="2850" spans="1:9" x14ac:dyDescent="0.2">
      <c r="A2850" s="86" t="s">
        <v>6388</v>
      </c>
      <c r="B2850" s="763" t="s">
        <v>454</v>
      </c>
      <c r="C2850" s="86" t="s">
        <v>186</v>
      </c>
      <c r="D2850" s="86" t="s">
        <v>533</v>
      </c>
      <c r="E2850" s="86" t="s">
        <v>502</v>
      </c>
      <c r="F2850" s="282" t="s">
        <v>188</v>
      </c>
      <c r="G2850" s="902" t="s">
        <v>524</v>
      </c>
      <c r="I2850" s="515" t="s">
        <v>3373</v>
      </c>
    </row>
    <row r="2851" spans="1:9" x14ac:dyDescent="0.2">
      <c r="A2851" s="86" t="s">
        <v>6388</v>
      </c>
      <c r="B2851" s="763" t="s">
        <v>454</v>
      </c>
      <c r="C2851" s="86" t="s">
        <v>186</v>
      </c>
      <c r="D2851" s="86" t="s">
        <v>534</v>
      </c>
      <c r="E2851" s="86" t="s">
        <v>502</v>
      </c>
      <c r="F2851" s="282" t="s">
        <v>188</v>
      </c>
      <c r="G2851" s="902" t="s">
        <v>524</v>
      </c>
      <c r="I2851" s="515" t="s">
        <v>3374</v>
      </c>
    </row>
    <row r="2852" spans="1:9" x14ac:dyDescent="0.2">
      <c r="A2852" s="86" t="s">
        <v>6388</v>
      </c>
      <c r="B2852" s="763" t="s">
        <v>454</v>
      </c>
      <c r="C2852" s="86" t="s">
        <v>186</v>
      </c>
      <c r="D2852" s="86" t="s">
        <v>535</v>
      </c>
      <c r="E2852" s="86" t="s">
        <v>502</v>
      </c>
      <c r="F2852" s="282" t="s">
        <v>188</v>
      </c>
      <c r="G2852" s="902" t="s">
        <v>524</v>
      </c>
      <c r="I2852" s="515" t="s">
        <v>3375</v>
      </c>
    </row>
    <row r="2853" spans="1:9" x14ac:dyDescent="0.2">
      <c r="A2853" s="86" t="s">
        <v>6388</v>
      </c>
      <c r="B2853" s="763" t="s">
        <v>454</v>
      </c>
      <c r="C2853" s="86" t="s">
        <v>186</v>
      </c>
      <c r="D2853" s="86" t="s">
        <v>536</v>
      </c>
      <c r="E2853" s="86" t="s">
        <v>502</v>
      </c>
      <c r="F2853" s="282" t="s">
        <v>188</v>
      </c>
      <c r="G2853" s="902" t="s">
        <v>524</v>
      </c>
      <c r="I2853" s="515" t="s">
        <v>3376</v>
      </c>
    </row>
    <row r="2854" spans="1:9" x14ac:dyDescent="0.2">
      <c r="A2854" s="86" t="s">
        <v>6388</v>
      </c>
      <c r="B2854" s="763" t="s">
        <v>454</v>
      </c>
      <c r="C2854" s="86" t="s">
        <v>186</v>
      </c>
      <c r="D2854" s="86" t="s">
        <v>537</v>
      </c>
      <c r="E2854" s="86" t="s">
        <v>502</v>
      </c>
      <c r="F2854" s="282" t="s">
        <v>188</v>
      </c>
      <c r="G2854" s="902" t="s">
        <v>524</v>
      </c>
      <c r="I2854" s="515" t="s">
        <v>3377</v>
      </c>
    </row>
    <row r="2855" spans="1:9" x14ac:dyDescent="0.2">
      <c r="A2855" s="86" t="s">
        <v>6388</v>
      </c>
      <c r="B2855" s="763" t="s">
        <v>454</v>
      </c>
      <c r="C2855" s="86" t="s">
        <v>186</v>
      </c>
      <c r="D2855" s="86" t="s">
        <v>538</v>
      </c>
      <c r="E2855" s="86" t="s">
        <v>502</v>
      </c>
      <c r="F2855" s="282" t="s">
        <v>188</v>
      </c>
      <c r="G2855" s="902" t="s">
        <v>524</v>
      </c>
      <c r="I2855" s="515" t="s">
        <v>3378</v>
      </c>
    </row>
    <row r="2856" spans="1:9" x14ac:dyDescent="0.2">
      <c r="A2856" s="86" t="s">
        <v>6388</v>
      </c>
      <c r="B2856" s="763" t="s">
        <v>454</v>
      </c>
      <c r="C2856" s="86" t="s">
        <v>186</v>
      </c>
      <c r="D2856" s="86" t="s">
        <v>539</v>
      </c>
      <c r="E2856" s="86" t="s">
        <v>502</v>
      </c>
      <c r="F2856" s="282" t="s">
        <v>188</v>
      </c>
      <c r="G2856" s="902" t="s">
        <v>524</v>
      </c>
      <c r="I2856" s="515" t="s">
        <v>3379</v>
      </c>
    </row>
    <row r="2857" spans="1:9" x14ac:dyDescent="0.2">
      <c r="A2857" s="86" t="s">
        <v>6388</v>
      </c>
      <c r="B2857" s="763" t="s">
        <v>454</v>
      </c>
      <c r="C2857" s="86" t="s">
        <v>186</v>
      </c>
      <c r="D2857" s="86" t="s">
        <v>540</v>
      </c>
      <c r="E2857" s="86" t="s">
        <v>502</v>
      </c>
      <c r="F2857" s="282" t="s">
        <v>188</v>
      </c>
      <c r="G2857" s="902" t="s">
        <v>524</v>
      </c>
      <c r="I2857" s="515" t="s">
        <v>3380</v>
      </c>
    </row>
    <row r="2858" spans="1:9" x14ac:dyDescent="0.2">
      <c r="A2858" s="86" t="s">
        <v>6388</v>
      </c>
      <c r="B2858" s="763" t="s">
        <v>454</v>
      </c>
      <c r="C2858" s="86" t="s">
        <v>186</v>
      </c>
      <c r="D2858" s="86" t="s">
        <v>541</v>
      </c>
      <c r="E2858" s="86" t="s">
        <v>502</v>
      </c>
      <c r="F2858" s="282" t="s">
        <v>188</v>
      </c>
      <c r="G2858" s="902" t="s">
        <v>524</v>
      </c>
      <c r="I2858" s="515" t="s">
        <v>3381</v>
      </c>
    </row>
    <row r="2859" spans="1:9" x14ac:dyDescent="0.2">
      <c r="A2859" s="86" t="s">
        <v>6388</v>
      </c>
      <c r="B2859" s="763" t="s">
        <v>454</v>
      </c>
      <c r="C2859" s="86" t="s">
        <v>186</v>
      </c>
      <c r="D2859" s="86" t="s">
        <v>542</v>
      </c>
      <c r="E2859" s="86" t="s">
        <v>502</v>
      </c>
      <c r="F2859" s="282" t="s">
        <v>188</v>
      </c>
      <c r="G2859" s="902" t="s">
        <v>524</v>
      </c>
      <c r="I2859" s="515" t="s">
        <v>3382</v>
      </c>
    </row>
    <row r="2860" spans="1:9" x14ac:dyDescent="0.2">
      <c r="A2860" s="86" t="s">
        <v>6388</v>
      </c>
      <c r="B2860" s="763" t="s">
        <v>454</v>
      </c>
      <c r="C2860" s="86" t="s">
        <v>186</v>
      </c>
      <c r="D2860" s="86" t="s">
        <v>543</v>
      </c>
      <c r="E2860" s="86" t="s">
        <v>502</v>
      </c>
      <c r="F2860" s="282" t="s">
        <v>188</v>
      </c>
      <c r="G2860" s="902" t="s">
        <v>524</v>
      </c>
      <c r="I2860" s="515" t="s">
        <v>3383</v>
      </c>
    </row>
    <row r="2861" spans="1:9" x14ac:dyDescent="0.2">
      <c r="A2861" s="86" t="s">
        <v>6388</v>
      </c>
      <c r="B2861" s="763" t="s">
        <v>454</v>
      </c>
      <c r="C2861" s="86" t="s">
        <v>186</v>
      </c>
      <c r="D2861" s="86" t="s">
        <v>544</v>
      </c>
      <c r="E2861" s="86" t="s">
        <v>502</v>
      </c>
      <c r="F2861" s="282" t="s">
        <v>188</v>
      </c>
      <c r="G2861" s="902" t="s">
        <v>524</v>
      </c>
      <c r="I2861" s="515" t="s">
        <v>3384</v>
      </c>
    </row>
    <row r="2862" spans="1:9" x14ac:dyDescent="0.2">
      <c r="A2862" s="86" t="s">
        <v>6388</v>
      </c>
      <c r="B2862" s="763" t="s">
        <v>454</v>
      </c>
      <c r="C2862" s="86" t="s">
        <v>186</v>
      </c>
      <c r="D2862" s="86" t="s">
        <v>545</v>
      </c>
      <c r="E2862" s="86" t="s">
        <v>502</v>
      </c>
      <c r="F2862" s="282" t="s">
        <v>188</v>
      </c>
      <c r="G2862" s="902" t="s">
        <v>524</v>
      </c>
      <c r="I2862" s="515" t="s">
        <v>3385</v>
      </c>
    </row>
    <row r="2863" spans="1:9" x14ac:dyDescent="0.2">
      <c r="A2863" s="86" t="s">
        <v>6388</v>
      </c>
      <c r="B2863" s="763" t="s">
        <v>454</v>
      </c>
      <c r="C2863" s="86" t="s">
        <v>186</v>
      </c>
      <c r="D2863" s="86" t="s">
        <v>546</v>
      </c>
      <c r="E2863" s="86" t="s">
        <v>502</v>
      </c>
      <c r="F2863" s="282" t="s">
        <v>188</v>
      </c>
      <c r="G2863" s="902" t="s">
        <v>524</v>
      </c>
      <c r="I2863" s="515" t="s">
        <v>3386</v>
      </c>
    </row>
    <row r="2864" spans="1:9" x14ac:dyDescent="0.2">
      <c r="A2864" s="86" t="s">
        <v>6388</v>
      </c>
      <c r="B2864" s="763" t="s">
        <v>454</v>
      </c>
      <c r="C2864" s="86" t="s">
        <v>186</v>
      </c>
      <c r="D2864" s="86" t="s">
        <v>547</v>
      </c>
      <c r="E2864" s="86" t="s">
        <v>502</v>
      </c>
      <c r="F2864" s="282" t="s">
        <v>188</v>
      </c>
      <c r="G2864" s="902" t="s">
        <v>524</v>
      </c>
      <c r="I2864" s="515" t="s">
        <v>3387</v>
      </c>
    </row>
    <row r="2865" spans="1:9" x14ac:dyDescent="0.2">
      <c r="A2865" s="86" t="s">
        <v>6388</v>
      </c>
      <c r="B2865" s="763" t="s">
        <v>454</v>
      </c>
      <c r="C2865" s="86" t="s">
        <v>186</v>
      </c>
      <c r="D2865" s="86" t="s">
        <v>548</v>
      </c>
      <c r="E2865" s="86" t="s">
        <v>502</v>
      </c>
      <c r="F2865" s="282" t="s">
        <v>188</v>
      </c>
      <c r="G2865" s="902" t="s">
        <v>524</v>
      </c>
      <c r="I2865" s="515" t="s">
        <v>3388</v>
      </c>
    </row>
    <row r="2866" spans="1:9" x14ac:dyDescent="0.2">
      <c r="A2866" s="86" t="s">
        <v>6388</v>
      </c>
      <c r="B2866" s="763" t="s">
        <v>454</v>
      </c>
      <c r="C2866" s="86" t="s">
        <v>186</v>
      </c>
      <c r="D2866" s="86" t="s">
        <v>549</v>
      </c>
      <c r="E2866" s="86" t="s">
        <v>502</v>
      </c>
      <c r="F2866" s="282" t="s">
        <v>188</v>
      </c>
      <c r="G2866" s="902" t="s">
        <v>524</v>
      </c>
      <c r="I2866" s="515" t="s">
        <v>3389</v>
      </c>
    </row>
    <row r="2867" spans="1:9" x14ac:dyDescent="0.2">
      <c r="A2867" s="86" t="s">
        <v>6388</v>
      </c>
      <c r="B2867" s="763" t="s">
        <v>454</v>
      </c>
      <c r="C2867" s="86" t="s">
        <v>186</v>
      </c>
      <c r="D2867" s="86" t="s">
        <v>550</v>
      </c>
      <c r="E2867" s="86" t="s">
        <v>502</v>
      </c>
      <c r="F2867" s="282" t="s">
        <v>188</v>
      </c>
      <c r="G2867" s="902" t="s">
        <v>524</v>
      </c>
      <c r="I2867" s="515" t="s">
        <v>3390</v>
      </c>
    </row>
    <row r="2868" spans="1:9" x14ac:dyDescent="0.2">
      <c r="A2868" s="86" t="s">
        <v>6388</v>
      </c>
      <c r="B2868" s="763" t="s">
        <v>454</v>
      </c>
      <c r="C2868" s="86" t="s">
        <v>186</v>
      </c>
      <c r="D2868" s="86" t="s">
        <v>551</v>
      </c>
      <c r="E2868" s="86" t="s">
        <v>502</v>
      </c>
      <c r="F2868" s="282" t="s">
        <v>188</v>
      </c>
      <c r="G2868" s="902" t="s">
        <v>524</v>
      </c>
      <c r="I2868" s="515" t="s">
        <v>3391</v>
      </c>
    </row>
    <row r="2869" spans="1:9" x14ac:dyDescent="0.2">
      <c r="A2869" s="86" t="s">
        <v>6388</v>
      </c>
      <c r="B2869" s="763" t="s">
        <v>454</v>
      </c>
      <c r="C2869" s="86" t="s">
        <v>186</v>
      </c>
      <c r="D2869" s="86" t="s">
        <v>552</v>
      </c>
      <c r="E2869" s="86" t="s">
        <v>502</v>
      </c>
      <c r="F2869" s="282" t="s">
        <v>188</v>
      </c>
      <c r="G2869" s="902" t="s">
        <v>524</v>
      </c>
      <c r="I2869" s="515" t="s">
        <v>3392</v>
      </c>
    </row>
    <row r="2870" spans="1:9" x14ac:dyDescent="0.2">
      <c r="A2870" s="86" t="s">
        <v>6388</v>
      </c>
      <c r="B2870" s="763" t="s">
        <v>454</v>
      </c>
      <c r="C2870" s="86" t="s">
        <v>186</v>
      </c>
      <c r="D2870" s="86" t="s">
        <v>553</v>
      </c>
      <c r="E2870" s="86" t="s">
        <v>502</v>
      </c>
      <c r="F2870" s="282" t="s">
        <v>188</v>
      </c>
      <c r="G2870" s="902" t="s">
        <v>524</v>
      </c>
      <c r="I2870" s="515" t="s">
        <v>3393</v>
      </c>
    </row>
    <row r="2871" spans="1:9" x14ac:dyDescent="0.2">
      <c r="A2871" s="86" t="s">
        <v>6388</v>
      </c>
      <c r="B2871" s="763" t="s">
        <v>454</v>
      </c>
      <c r="C2871" s="86" t="s">
        <v>186</v>
      </c>
      <c r="D2871" s="86" t="s">
        <v>554</v>
      </c>
      <c r="E2871" s="86" t="s">
        <v>502</v>
      </c>
      <c r="F2871" s="282" t="s">
        <v>188</v>
      </c>
      <c r="G2871" s="902" t="s">
        <v>524</v>
      </c>
      <c r="I2871" s="515" t="s">
        <v>3394</v>
      </c>
    </row>
    <row r="2872" spans="1:9" x14ac:dyDescent="0.2">
      <c r="A2872" s="86" t="s">
        <v>6388</v>
      </c>
      <c r="B2872" s="763" t="s">
        <v>454</v>
      </c>
      <c r="C2872" s="86" t="s">
        <v>186</v>
      </c>
      <c r="D2872" s="86" t="s">
        <v>555</v>
      </c>
      <c r="E2872" s="86" t="s">
        <v>502</v>
      </c>
      <c r="F2872" s="282" t="s">
        <v>188</v>
      </c>
      <c r="G2872" s="902" t="s">
        <v>524</v>
      </c>
      <c r="I2872" s="515" t="s">
        <v>3395</v>
      </c>
    </row>
    <row r="2873" spans="1:9" x14ac:dyDescent="0.2">
      <c r="A2873" s="86" t="s">
        <v>6388</v>
      </c>
      <c r="B2873" s="763" t="s">
        <v>454</v>
      </c>
      <c r="C2873" s="86" t="s">
        <v>186</v>
      </c>
      <c r="D2873" s="86" t="s">
        <v>556</v>
      </c>
      <c r="E2873" s="86" t="s">
        <v>502</v>
      </c>
      <c r="F2873" s="282" t="s">
        <v>188</v>
      </c>
      <c r="G2873" s="902" t="s">
        <v>524</v>
      </c>
      <c r="I2873" s="515" t="s">
        <v>3396</v>
      </c>
    </row>
    <row r="2874" spans="1:9" x14ac:dyDescent="0.2">
      <c r="A2874" s="86" t="s">
        <v>6388</v>
      </c>
      <c r="B2874" s="763" t="s">
        <v>454</v>
      </c>
      <c r="C2874" s="86" t="s">
        <v>186</v>
      </c>
      <c r="D2874" s="86" t="s">
        <v>557</v>
      </c>
      <c r="E2874" s="86" t="s">
        <v>502</v>
      </c>
      <c r="F2874" s="282" t="s">
        <v>188</v>
      </c>
      <c r="G2874" s="902" t="s">
        <v>524</v>
      </c>
      <c r="I2874" s="515" t="s">
        <v>3397</v>
      </c>
    </row>
    <row r="2875" spans="1:9" x14ac:dyDescent="0.2">
      <c r="A2875" s="86" t="s">
        <v>6388</v>
      </c>
      <c r="B2875" s="763" t="s">
        <v>454</v>
      </c>
      <c r="C2875" s="86" t="s">
        <v>186</v>
      </c>
      <c r="D2875" s="86" t="s">
        <v>558</v>
      </c>
      <c r="E2875" s="86" t="s">
        <v>502</v>
      </c>
      <c r="F2875" s="282" t="s">
        <v>188</v>
      </c>
      <c r="G2875" s="902" t="s">
        <v>524</v>
      </c>
      <c r="I2875" s="515" t="s">
        <v>3398</v>
      </c>
    </row>
    <row r="2876" spans="1:9" x14ac:dyDescent="0.2">
      <c r="A2876" s="86" t="s">
        <v>6388</v>
      </c>
      <c r="B2876" s="763" t="s">
        <v>454</v>
      </c>
      <c r="C2876" s="86" t="s">
        <v>186</v>
      </c>
      <c r="D2876" s="86" t="s">
        <v>559</v>
      </c>
      <c r="E2876" s="86" t="s">
        <v>502</v>
      </c>
      <c r="F2876" s="282" t="s">
        <v>188</v>
      </c>
      <c r="G2876" s="902" t="s">
        <v>524</v>
      </c>
      <c r="I2876" s="515" t="s">
        <v>3399</v>
      </c>
    </row>
    <row r="2877" spans="1:9" x14ac:dyDescent="0.2">
      <c r="A2877" s="86" t="s">
        <v>6388</v>
      </c>
      <c r="B2877" s="763" t="s">
        <v>454</v>
      </c>
      <c r="C2877" s="86" t="s">
        <v>186</v>
      </c>
      <c r="D2877" s="86" t="s">
        <v>560</v>
      </c>
      <c r="E2877" s="86" t="s">
        <v>502</v>
      </c>
      <c r="F2877" s="282" t="s">
        <v>188</v>
      </c>
      <c r="G2877" s="902" t="s">
        <v>524</v>
      </c>
      <c r="I2877" s="515" t="s">
        <v>3400</v>
      </c>
    </row>
    <row r="2878" spans="1:9" x14ac:dyDescent="0.2">
      <c r="A2878" s="86" t="s">
        <v>6388</v>
      </c>
      <c r="B2878" s="763" t="s">
        <v>454</v>
      </c>
      <c r="C2878" s="86" t="s">
        <v>186</v>
      </c>
      <c r="D2878" s="86" t="s">
        <v>561</v>
      </c>
      <c r="E2878" s="86" t="s">
        <v>502</v>
      </c>
      <c r="F2878" s="282" t="s">
        <v>188</v>
      </c>
      <c r="G2878" s="902" t="s">
        <v>524</v>
      </c>
      <c r="I2878" s="515" t="s">
        <v>3401</v>
      </c>
    </row>
    <row r="2879" spans="1:9" x14ac:dyDescent="0.2">
      <c r="A2879" s="86" t="s">
        <v>6388</v>
      </c>
      <c r="B2879" s="763" t="s">
        <v>454</v>
      </c>
      <c r="C2879" s="86" t="s">
        <v>186</v>
      </c>
      <c r="D2879" s="86" t="s">
        <v>562</v>
      </c>
      <c r="E2879" s="86" t="s">
        <v>502</v>
      </c>
      <c r="F2879" s="282" t="s">
        <v>188</v>
      </c>
      <c r="G2879" s="902" t="s">
        <v>524</v>
      </c>
      <c r="I2879" s="515" t="s">
        <v>3402</v>
      </c>
    </row>
    <row r="2880" spans="1:9" x14ac:dyDescent="0.2">
      <c r="A2880" s="86" t="s">
        <v>6388</v>
      </c>
      <c r="B2880" s="763" t="s">
        <v>454</v>
      </c>
      <c r="C2880" s="86" t="s">
        <v>186</v>
      </c>
      <c r="D2880" s="86" t="s">
        <v>563</v>
      </c>
      <c r="E2880" s="86" t="s">
        <v>502</v>
      </c>
      <c r="F2880" s="282" t="s">
        <v>188</v>
      </c>
      <c r="G2880" s="902" t="s">
        <v>524</v>
      </c>
      <c r="I2880" s="515" t="s">
        <v>3403</v>
      </c>
    </row>
    <row r="2881" spans="1:9" x14ac:dyDescent="0.2">
      <c r="A2881" s="86" t="s">
        <v>6388</v>
      </c>
      <c r="B2881" s="763" t="s">
        <v>454</v>
      </c>
      <c r="C2881" s="86" t="s">
        <v>186</v>
      </c>
      <c r="D2881" s="86" t="s">
        <v>564</v>
      </c>
      <c r="E2881" s="86" t="s">
        <v>502</v>
      </c>
      <c r="F2881" s="282" t="s">
        <v>188</v>
      </c>
      <c r="G2881" s="902" t="s">
        <v>524</v>
      </c>
      <c r="I2881" s="515" t="s">
        <v>3404</v>
      </c>
    </row>
    <row r="2882" spans="1:9" x14ac:dyDescent="0.2">
      <c r="A2882" s="86" t="s">
        <v>6388</v>
      </c>
      <c r="B2882" s="763" t="s">
        <v>454</v>
      </c>
      <c r="C2882" s="86" t="s">
        <v>186</v>
      </c>
      <c r="D2882" s="86" t="s">
        <v>565</v>
      </c>
      <c r="E2882" s="86" t="s">
        <v>502</v>
      </c>
      <c r="F2882" s="282" t="s">
        <v>188</v>
      </c>
      <c r="G2882" s="902" t="s">
        <v>524</v>
      </c>
      <c r="I2882" s="515" t="s">
        <v>3405</v>
      </c>
    </row>
    <row r="2883" spans="1:9" x14ac:dyDescent="0.2">
      <c r="A2883" s="86" t="s">
        <v>6388</v>
      </c>
      <c r="B2883" s="543" t="s">
        <v>454</v>
      </c>
      <c r="C2883" s="547" t="s">
        <v>186</v>
      </c>
      <c r="D2883" s="547" t="s">
        <v>566</v>
      </c>
      <c r="E2883" s="547" t="s">
        <v>502</v>
      </c>
      <c r="F2883" s="538" t="s">
        <v>188</v>
      </c>
      <c r="G2883" s="309" t="s">
        <v>524</v>
      </c>
      <c r="I2883" s="515" t="s">
        <v>3406</v>
      </c>
    </row>
    <row r="2884" spans="1:9" x14ac:dyDescent="0.2">
      <c r="A2884" s="86" t="s">
        <v>6388</v>
      </c>
      <c r="B2884" s="763" t="s">
        <v>454</v>
      </c>
      <c r="C2884" s="86" t="s">
        <v>186</v>
      </c>
      <c r="D2884" s="86" t="s">
        <v>185</v>
      </c>
      <c r="E2884" s="86" t="s">
        <v>503</v>
      </c>
      <c r="F2884" s="282" t="s">
        <v>189</v>
      </c>
      <c r="G2884" s="902" t="s">
        <v>524</v>
      </c>
      <c r="I2884" s="515" t="s">
        <v>3407</v>
      </c>
    </row>
    <row r="2885" spans="1:9" x14ac:dyDescent="0.2">
      <c r="A2885" s="86" t="s">
        <v>6388</v>
      </c>
      <c r="B2885" s="763" t="s">
        <v>454</v>
      </c>
      <c r="C2885" s="86" t="s">
        <v>186</v>
      </c>
      <c r="D2885" s="86" t="s">
        <v>527</v>
      </c>
      <c r="E2885" s="86" t="s">
        <v>503</v>
      </c>
      <c r="F2885" s="282" t="s">
        <v>189</v>
      </c>
      <c r="G2885" s="902" t="s">
        <v>524</v>
      </c>
      <c r="I2885" s="515" t="s">
        <v>3408</v>
      </c>
    </row>
    <row r="2886" spans="1:9" x14ac:dyDescent="0.2">
      <c r="A2886" s="86" t="s">
        <v>6388</v>
      </c>
      <c r="B2886" s="763" t="s">
        <v>454</v>
      </c>
      <c r="C2886" s="86" t="s">
        <v>186</v>
      </c>
      <c r="D2886" s="86" t="s">
        <v>528</v>
      </c>
      <c r="E2886" s="86" t="s">
        <v>503</v>
      </c>
      <c r="F2886" s="282" t="s">
        <v>189</v>
      </c>
      <c r="G2886" s="902" t="s">
        <v>524</v>
      </c>
      <c r="I2886" s="515" t="s">
        <v>3409</v>
      </c>
    </row>
    <row r="2887" spans="1:9" x14ac:dyDescent="0.2">
      <c r="A2887" s="86" t="s">
        <v>6388</v>
      </c>
      <c r="B2887" s="763" t="s">
        <v>454</v>
      </c>
      <c r="C2887" s="86" t="s">
        <v>186</v>
      </c>
      <c r="D2887" s="86" t="s">
        <v>529</v>
      </c>
      <c r="E2887" s="86" t="s">
        <v>503</v>
      </c>
      <c r="F2887" s="282" t="s">
        <v>189</v>
      </c>
      <c r="G2887" s="902" t="s">
        <v>524</v>
      </c>
      <c r="I2887" s="515" t="s">
        <v>3410</v>
      </c>
    </row>
    <row r="2888" spans="1:9" x14ac:dyDescent="0.2">
      <c r="A2888" s="86" t="s">
        <v>6388</v>
      </c>
      <c r="B2888" s="763" t="s">
        <v>454</v>
      </c>
      <c r="C2888" s="86" t="s">
        <v>186</v>
      </c>
      <c r="D2888" s="86" t="s">
        <v>530</v>
      </c>
      <c r="E2888" s="86" t="s">
        <v>503</v>
      </c>
      <c r="F2888" s="282" t="s">
        <v>189</v>
      </c>
      <c r="G2888" s="902" t="s">
        <v>524</v>
      </c>
      <c r="I2888" s="515" t="s">
        <v>3411</v>
      </c>
    </row>
    <row r="2889" spans="1:9" x14ac:dyDescent="0.2">
      <c r="A2889" s="86" t="s">
        <v>6388</v>
      </c>
      <c r="B2889" s="763" t="s">
        <v>454</v>
      </c>
      <c r="C2889" s="86" t="s">
        <v>186</v>
      </c>
      <c r="D2889" s="86" t="s">
        <v>531</v>
      </c>
      <c r="E2889" s="86" t="s">
        <v>503</v>
      </c>
      <c r="F2889" s="282" t="s">
        <v>189</v>
      </c>
      <c r="G2889" s="902" t="s">
        <v>524</v>
      </c>
      <c r="I2889" s="515" t="s">
        <v>3412</v>
      </c>
    </row>
    <row r="2890" spans="1:9" x14ac:dyDescent="0.2">
      <c r="A2890" s="86" t="s">
        <v>6388</v>
      </c>
      <c r="B2890" s="763" t="s">
        <v>454</v>
      </c>
      <c r="C2890" s="86" t="s">
        <v>186</v>
      </c>
      <c r="D2890" s="86" t="s">
        <v>532</v>
      </c>
      <c r="E2890" s="86" t="s">
        <v>503</v>
      </c>
      <c r="F2890" s="282" t="s">
        <v>189</v>
      </c>
      <c r="G2890" s="902" t="s">
        <v>524</v>
      </c>
      <c r="I2890" s="515" t="s">
        <v>3413</v>
      </c>
    </row>
    <row r="2891" spans="1:9" x14ac:dyDescent="0.2">
      <c r="A2891" s="86" t="s">
        <v>6388</v>
      </c>
      <c r="B2891" s="763" t="s">
        <v>454</v>
      </c>
      <c r="C2891" s="86" t="s">
        <v>186</v>
      </c>
      <c r="D2891" s="86" t="s">
        <v>533</v>
      </c>
      <c r="E2891" s="86" t="s">
        <v>503</v>
      </c>
      <c r="F2891" s="282" t="s">
        <v>189</v>
      </c>
      <c r="G2891" s="902" t="s">
        <v>524</v>
      </c>
      <c r="I2891" s="515" t="s">
        <v>3414</v>
      </c>
    </row>
    <row r="2892" spans="1:9" x14ac:dyDescent="0.2">
      <c r="A2892" s="86" t="s">
        <v>6388</v>
      </c>
      <c r="B2892" s="763" t="s">
        <v>454</v>
      </c>
      <c r="C2892" s="86" t="s">
        <v>186</v>
      </c>
      <c r="D2892" s="86" t="s">
        <v>534</v>
      </c>
      <c r="E2892" s="86" t="s">
        <v>503</v>
      </c>
      <c r="F2892" s="282" t="s">
        <v>189</v>
      </c>
      <c r="G2892" s="902" t="s">
        <v>524</v>
      </c>
      <c r="I2892" s="515" t="s">
        <v>3415</v>
      </c>
    </row>
    <row r="2893" spans="1:9" x14ac:dyDescent="0.2">
      <c r="A2893" s="86" t="s">
        <v>6388</v>
      </c>
      <c r="B2893" s="763" t="s">
        <v>454</v>
      </c>
      <c r="C2893" s="86" t="s">
        <v>186</v>
      </c>
      <c r="D2893" s="86" t="s">
        <v>535</v>
      </c>
      <c r="E2893" s="86" t="s">
        <v>503</v>
      </c>
      <c r="F2893" s="282" t="s">
        <v>189</v>
      </c>
      <c r="G2893" s="902" t="s">
        <v>524</v>
      </c>
      <c r="I2893" s="515" t="s">
        <v>3416</v>
      </c>
    </row>
    <row r="2894" spans="1:9" x14ac:dyDescent="0.2">
      <c r="A2894" s="86" t="s">
        <v>6388</v>
      </c>
      <c r="B2894" s="763" t="s">
        <v>454</v>
      </c>
      <c r="C2894" s="86" t="s">
        <v>186</v>
      </c>
      <c r="D2894" s="86" t="s">
        <v>536</v>
      </c>
      <c r="E2894" s="86" t="s">
        <v>503</v>
      </c>
      <c r="F2894" s="282" t="s">
        <v>189</v>
      </c>
      <c r="G2894" s="902" t="s">
        <v>524</v>
      </c>
      <c r="I2894" s="515" t="s">
        <v>3417</v>
      </c>
    </row>
    <row r="2895" spans="1:9" x14ac:dyDescent="0.2">
      <c r="A2895" s="86" t="s">
        <v>6388</v>
      </c>
      <c r="B2895" s="763" t="s">
        <v>454</v>
      </c>
      <c r="C2895" s="86" t="s">
        <v>186</v>
      </c>
      <c r="D2895" s="86" t="s">
        <v>537</v>
      </c>
      <c r="E2895" s="86" t="s">
        <v>503</v>
      </c>
      <c r="F2895" s="282" t="s">
        <v>189</v>
      </c>
      <c r="G2895" s="902" t="s">
        <v>524</v>
      </c>
      <c r="I2895" s="515" t="s">
        <v>3418</v>
      </c>
    </row>
    <row r="2896" spans="1:9" x14ac:dyDescent="0.2">
      <c r="A2896" s="86" t="s">
        <v>6388</v>
      </c>
      <c r="B2896" s="763" t="s">
        <v>454</v>
      </c>
      <c r="C2896" s="86" t="s">
        <v>186</v>
      </c>
      <c r="D2896" s="86" t="s">
        <v>538</v>
      </c>
      <c r="E2896" s="86" t="s">
        <v>503</v>
      </c>
      <c r="F2896" s="282" t="s">
        <v>189</v>
      </c>
      <c r="G2896" s="902" t="s">
        <v>524</v>
      </c>
      <c r="I2896" s="515" t="s">
        <v>3419</v>
      </c>
    </row>
    <row r="2897" spans="1:9" x14ac:dyDescent="0.2">
      <c r="A2897" s="86" t="s">
        <v>6388</v>
      </c>
      <c r="B2897" s="763" t="s">
        <v>454</v>
      </c>
      <c r="C2897" s="86" t="s">
        <v>186</v>
      </c>
      <c r="D2897" s="86" t="s">
        <v>539</v>
      </c>
      <c r="E2897" s="86" t="s">
        <v>503</v>
      </c>
      <c r="F2897" s="282" t="s">
        <v>189</v>
      </c>
      <c r="G2897" s="902" t="s">
        <v>524</v>
      </c>
      <c r="I2897" s="515" t="s">
        <v>3420</v>
      </c>
    </row>
    <row r="2898" spans="1:9" x14ac:dyDescent="0.2">
      <c r="A2898" s="86" t="s">
        <v>6388</v>
      </c>
      <c r="B2898" s="763" t="s">
        <v>454</v>
      </c>
      <c r="C2898" s="86" t="s">
        <v>186</v>
      </c>
      <c r="D2898" s="86" t="s">
        <v>540</v>
      </c>
      <c r="E2898" s="86" t="s">
        <v>503</v>
      </c>
      <c r="F2898" s="282" t="s">
        <v>189</v>
      </c>
      <c r="G2898" s="902" t="s">
        <v>524</v>
      </c>
      <c r="I2898" s="515" t="s">
        <v>3421</v>
      </c>
    </row>
    <row r="2899" spans="1:9" x14ac:dyDescent="0.2">
      <c r="A2899" s="86" t="s">
        <v>6388</v>
      </c>
      <c r="B2899" s="763" t="s">
        <v>454</v>
      </c>
      <c r="C2899" s="86" t="s">
        <v>186</v>
      </c>
      <c r="D2899" s="86" t="s">
        <v>541</v>
      </c>
      <c r="E2899" s="86" t="s">
        <v>503</v>
      </c>
      <c r="F2899" s="282" t="s">
        <v>189</v>
      </c>
      <c r="G2899" s="902" t="s">
        <v>524</v>
      </c>
      <c r="I2899" s="515" t="s">
        <v>3422</v>
      </c>
    </row>
    <row r="2900" spans="1:9" x14ac:dyDescent="0.2">
      <c r="A2900" s="86" t="s">
        <v>6388</v>
      </c>
      <c r="B2900" s="763" t="s">
        <v>454</v>
      </c>
      <c r="C2900" s="86" t="s">
        <v>186</v>
      </c>
      <c r="D2900" s="86" t="s">
        <v>542</v>
      </c>
      <c r="E2900" s="86" t="s">
        <v>503</v>
      </c>
      <c r="F2900" s="282" t="s">
        <v>189</v>
      </c>
      <c r="G2900" s="902" t="s">
        <v>524</v>
      </c>
      <c r="I2900" s="515" t="s">
        <v>3423</v>
      </c>
    </row>
    <row r="2901" spans="1:9" x14ac:dyDescent="0.2">
      <c r="A2901" s="86" t="s">
        <v>6388</v>
      </c>
      <c r="B2901" s="763" t="s">
        <v>454</v>
      </c>
      <c r="C2901" s="86" t="s">
        <v>186</v>
      </c>
      <c r="D2901" s="86" t="s">
        <v>543</v>
      </c>
      <c r="E2901" s="86" t="s">
        <v>503</v>
      </c>
      <c r="F2901" s="282" t="s">
        <v>189</v>
      </c>
      <c r="G2901" s="902" t="s">
        <v>524</v>
      </c>
      <c r="I2901" s="515" t="s">
        <v>3424</v>
      </c>
    </row>
    <row r="2902" spans="1:9" x14ac:dyDescent="0.2">
      <c r="A2902" s="86" t="s">
        <v>6388</v>
      </c>
      <c r="B2902" s="763" t="s">
        <v>454</v>
      </c>
      <c r="C2902" s="86" t="s">
        <v>186</v>
      </c>
      <c r="D2902" s="86" t="s">
        <v>544</v>
      </c>
      <c r="E2902" s="86" t="s">
        <v>503</v>
      </c>
      <c r="F2902" s="282" t="s">
        <v>189</v>
      </c>
      <c r="G2902" s="902" t="s">
        <v>524</v>
      </c>
      <c r="I2902" s="515" t="s">
        <v>3425</v>
      </c>
    </row>
    <row r="2903" spans="1:9" x14ac:dyDescent="0.2">
      <c r="A2903" s="86" t="s">
        <v>6388</v>
      </c>
      <c r="B2903" s="763" t="s">
        <v>454</v>
      </c>
      <c r="C2903" s="86" t="s">
        <v>186</v>
      </c>
      <c r="D2903" s="86" t="s">
        <v>545</v>
      </c>
      <c r="E2903" s="86" t="s">
        <v>503</v>
      </c>
      <c r="F2903" s="282" t="s">
        <v>189</v>
      </c>
      <c r="G2903" s="902" t="s">
        <v>524</v>
      </c>
      <c r="I2903" s="515" t="s">
        <v>3426</v>
      </c>
    </row>
    <row r="2904" spans="1:9" x14ac:dyDescent="0.2">
      <c r="A2904" s="86" t="s">
        <v>6388</v>
      </c>
      <c r="B2904" s="763" t="s">
        <v>454</v>
      </c>
      <c r="C2904" s="86" t="s">
        <v>186</v>
      </c>
      <c r="D2904" s="86" t="s">
        <v>546</v>
      </c>
      <c r="E2904" s="86" t="s">
        <v>503</v>
      </c>
      <c r="F2904" s="282" t="s">
        <v>189</v>
      </c>
      <c r="G2904" s="902" t="s">
        <v>524</v>
      </c>
      <c r="I2904" s="515" t="s">
        <v>3427</v>
      </c>
    </row>
    <row r="2905" spans="1:9" x14ac:dyDescent="0.2">
      <c r="A2905" s="86" t="s">
        <v>6388</v>
      </c>
      <c r="B2905" s="763" t="s">
        <v>454</v>
      </c>
      <c r="C2905" s="86" t="s">
        <v>186</v>
      </c>
      <c r="D2905" s="86" t="s">
        <v>547</v>
      </c>
      <c r="E2905" s="86" t="s">
        <v>503</v>
      </c>
      <c r="F2905" s="282" t="s">
        <v>189</v>
      </c>
      <c r="G2905" s="902" t="s">
        <v>524</v>
      </c>
      <c r="I2905" s="515" t="s">
        <v>3428</v>
      </c>
    </row>
    <row r="2906" spans="1:9" x14ac:dyDescent="0.2">
      <c r="A2906" s="86" t="s">
        <v>6388</v>
      </c>
      <c r="B2906" s="763" t="s">
        <v>454</v>
      </c>
      <c r="C2906" s="86" t="s">
        <v>186</v>
      </c>
      <c r="D2906" s="86" t="s">
        <v>548</v>
      </c>
      <c r="E2906" s="86" t="s">
        <v>503</v>
      </c>
      <c r="F2906" s="282" t="s">
        <v>189</v>
      </c>
      <c r="G2906" s="902" t="s">
        <v>524</v>
      </c>
      <c r="I2906" s="515" t="s">
        <v>3429</v>
      </c>
    </row>
    <row r="2907" spans="1:9" x14ac:dyDescent="0.2">
      <c r="A2907" s="86" t="s">
        <v>6388</v>
      </c>
      <c r="B2907" s="763" t="s">
        <v>454</v>
      </c>
      <c r="C2907" s="86" t="s">
        <v>186</v>
      </c>
      <c r="D2907" s="86" t="s">
        <v>549</v>
      </c>
      <c r="E2907" s="86" t="s">
        <v>503</v>
      </c>
      <c r="F2907" s="282" t="s">
        <v>189</v>
      </c>
      <c r="G2907" s="902" t="s">
        <v>524</v>
      </c>
      <c r="I2907" s="515" t="s">
        <v>3430</v>
      </c>
    </row>
    <row r="2908" spans="1:9" x14ac:dyDescent="0.2">
      <c r="A2908" s="86" t="s">
        <v>6388</v>
      </c>
      <c r="B2908" s="763" t="s">
        <v>454</v>
      </c>
      <c r="C2908" s="86" t="s">
        <v>186</v>
      </c>
      <c r="D2908" s="86" t="s">
        <v>550</v>
      </c>
      <c r="E2908" s="86" t="s">
        <v>503</v>
      </c>
      <c r="F2908" s="282" t="s">
        <v>189</v>
      </c>
      <c r="G2908" s="902" t="s">
        <v>524</v>
      </c>
      <c r="I2908" s="515" t="s">
        <v>3431</v>
      </c>
    </row>
    <row r="2909" spans="1:9" x14ac:dyDescent="0.2">
      <c r="A2909" s="86" t="s">
        <v>6388</v>
      </c>
      <c r="B2909" s="763" t="s">
        <v>454</v>
      </c>
      <c r="C2909" s="86" t="s">
        <v>186</v>
      </c>
      <c r="D2909" s="86" t="s">
        <v>551</v>
      </c>
      <c r="E2909" s="86" t="s">
        <v>503</v>
      </c>
      <c r="F2909" s="282" t="s">
        <v>189</v>
      </c>
      <c r="G2909" s="902" t="s">
        <v>524</v>
      </c>
      <c r="I2909" s="515" t="s">
        <v>3432</v>
      </c>
    </row>
    <row r="2910" spans="1:9" x14ac:dyDescent="0.2">
      <c r="A2910" s="86" t="s">
        <v>6388</v>
      </c>
      <c r="B2910" s="763" t="s">
        <v>454</v>
      </c>
      <c r="C2910" s="86" t="s">
        <v>186</v>
      </c>
      <c r="D2910" s="86" t="s">
        <v>552</v>
      </c>
      <c r="E2910" s="86" t="s">
        <v>503</v>
      </c>
      <c r="F2910" s="282" t="s">
        <v>189</v>
      </c>
      <c r="G2910" s="902" t="s">
        <v>524</v>
      </c>
      <c r="I2910" s="515" t="s">
        <v>3433</v>
      </c>
    </row>
    <row r="2911" spans="1:9" x14ac:dyDescent="0.2">
      <c r="A2911" s="86" t="s">
        <v>6388</v>
      </c>
      <c r="B2911" s="763" t="s">
        <v>454</v>
      </c>
      <c r="C2911" s="86" t="s">
        <v>186</v>
      </c>
      <c r="D2911" s="86" t="s">
        <v>553</v>
      </c>
      <c r="E2911" s="86" t="s">
        <v>503</v>
      </c>
      <c r="F2911" s="282" t="s">
        <v>189</v>
      </c>
      <c r="G2911" s="902" t="s">
        <v>524</v>
      </c>
      <c r="I2911" s="515" t="s">
        <v>3434</v>
      </c>
    </row>
    <row r="2912" spans="1:9" x14ac:dyDescent="0.2">
      <c r="A2912" s="86" t="s">
        <v>6388</v>
      </c>
      <c r="B2912" s="763" t="s">
        <v>454</v>
      </c>
      <c r="C2912" s="86" t="s">
        <v>186</v>
      </c>
      <c r="D2912" s="86" t="s">
        <v>554</v>
      </c>
      <c r="E2912" s="86" t="s">
        <v>503</v>
      </c>
      <c r="F2912" s="282" t="s">
        <v>189</v>
      </c>
      <c r="G2912" s="902" t="s">
        <v>524</v>
      </c>
      <c r="I2912" s="515" t="s">
        <v>3435</v>
      </c>
    </row>
    <row r="2913" spans="1:9" x14ac:dyDescent="0.2">
      <c r="A2913" s="86" t="s">
        <v>6388</v>
      </c>
      <c r="B2913" s="763" t="s">
        <v>454</v>
      </c>
      <c r="C2913" s="86" t="s">
        <v>186</v>
      </c>
      <c r="D2913" s="86" t="s">
        <v>555</v>
      </c>
      <c r="E2913" s="86" t="s">
        <v>503</v>
      </c>
      <c r="F2913" s="282" t="s">
        <v>189</v>
      </c>
      <c r="G2913" s="902" t="s">
        <v>524</v>
      </c>
      <c r="I2913" s="515" t="s">
        <v>3436</v>
      </c>
    </row>
    <row r="2914" spans="1:9" x14ac:dyDescent="0.2">
      <c r="A2914" s="86" t="s">
        <v>6388</v>
      </c>
      <c r="B2914" s="763" t="s">
        <v>454</v>
      </c>
      <c r="C2914" s="86" t="s">
        <v>186</v>
      </c>
      <c r="D2914" s="86" t="s">
        <v>556</v>
      </c>
      <c r="E2914" s="86" t="s">
        <v>503</v>
      </c>
      <c r="F2914" s="282" t="s">
        <v>189</v>
      </c>
      <c r="G2914" s="902" t="s">
        <v>524</v>
      </c>
      <c r="I2914" s="515" t="s">
        <v>3437</v>
      </c>
    </row>
    <row r="2915" spans="1:9" x14ac:dyDescent="0.2">
      <c r="A2915" s="86" t="s">
        <v>6388</v>
      </c>
      <c r="B2915" s="763" t="s">
        <v>454</v>
      </c>
      <c r="C2915" s="86" t="s">
        <v>186</v>
      </c>
      <c r="D2915" s="86" t="s">
        <v>557</v>
      </c>
      <c r="E2915" s="86" t="s">
        <v>503</v>
      </c>
      <c r="F2915" s="282" t="s">
        <v>189</v>
      </c>
      <c r="G2915" s="902" t="s">
        <v>524</v>
      </c>
      <c r="I2915" s="515" t="s">
        <v>3438</v>
      </c>
    </row>
    <row r="2916" spans="1:9" x14ac:dyDescent="0.2">
      <c r="A2916" s="86" t="s">
        <v>6388</v>
      </c>
      <c r="B2916" s="763" t="s">
        <v>454</v>
      </c>
      <c r="C2916" s="86" t="s">
        <v>186</v>
      </c>
      <c r="D2916" s="86" t="s">
        <v>558</v>
      </c>
      <c r="E2916" s="86" t="s">
        <v>503</v>
      </c>
      <c r="F2916" s="282" t="s">
        <v>189</v>
      </c>
      <c r="G2916" s="902" t="s">
        <v>524</v>
      </c>
      <c r="I2916" s="515" t="s">
        <v>3439</v>
      </c>
    </row>
    <row r="2917" spans="1:9" x14ac:dyDescent="0.2">
      <c r="A2917" s="86" t="s">
        <v>6388</v>
      </c>
      <c r="B2917" s="763" t="s">
        <v>454</v>
      </c>
      <c r="C2917" s="86" t="s">
        <v>186</v>
      </c>
      <c r="D2917" s="86" t="s">
        <v>559</v>
      </c>
      <c r="E2917" s="86" t="s">
        <v>503</v>
      </c>
      <c r="F2917" s="282" t="s">
        <v>189</v>
      </c>
      <c r="G2917" s="902" t="s">
        <v>524</v>
      </c>
      <c r="I2917" s="515" t="s">
        <v>3440</v>
      </c>
    </row>
    <row r="2918" spans="1:9" x14ac:dyDescent="0.2">
      <c r="A2918" s="86" t="s">
        <v>6388</v>
      </c>
      <c r="B2918" s="763" t="s">
        <v>454</v>
      </c>
      <c r="C2918" s="86" t="s">
        <v>186</v>
      </c>
      <c r="D2918" s="86" t="s">
        <v>560</v>
      </c>
      <c r="E2918" s="86" t="s">
        <v>503</v>
      </c>
      <c r="F2918" s="282" t="s">
        <v>189</v>
      </c>
      <c r="G2918" s="902" t="s">
        <v>524</v>
      </c>
      <c r="I2918" s="515" t="s">
        <v>3441</v>
      </c>
    </row>
    <row r="2919" spans="1:9" x14ac:dyDescent="0.2">
      <c r="A2919" s="86" t="s">
        <v>6388</v>
      </c>
      <c r="B2919" s="763" t="s">
        <v>454</v>
      </c>
      <c r="C2919" s="86" t="s">
        <v>186</v>
      </c>
      <c r="D2919" s="86" t="s">
        <v>561</v>
      </c>
      <c r="E2919" s="86" t="s">
        <v>503</v>
      </c>
      <c r="F2919" s="282" t="s">
        <v>189</v>
      </c>
      <c r="G2919" s="902" t="s">
        <v>524</v>
      </c>
      <c r="I2919" s="515" t="s">
        <v>3442</v>
      </c>
    </row>
    <row r="2920" spans="1:9" x14ac:dyDescent="0.2">
      <c r="A2920" s="86" t="s">
        <v>6388</v>
      </c>
      <c r="B2920" s="763" t="s">
        <v>454</v>
      </c>
      <c r="C2920" s="86" t="s">
        <v>186</v>
      </c>
      <c r="D2920" s="86" t="s">
        <v>562</v>
      </c>
      <c r="E2920" s="86" t="s">
        <v>503</v>
      </c>
      <c r="F2920" s="282" t="s">
        <v>189</v>
      </c>
      <c r="G2920" s="902" t="s">
        <v>524</v>
      </c>
      <c r="I2920" s="515" t="s">
        <v>3443</v>
      </c>
    </row>
    <row r="2921" spans="1:9" x14ac:dyDescent="0.2">
      <c r="A2921" s="86" t="s">
        <v>6388</v>
      </c>
      <c r="B2921" s="763" t="s">
        <v>454</v>
      </c>
      <c r="C2921" s="86" t="s">
        <v>186</v>
      </c>
      <c r="D2921" s="86" t="s">
        <v>563</v>
      </c>
      <c r="E2921" s="86" t="s">
        <v>503</v>
      </c>
      <c r="F2921" s="282" t="s">
        <v>189</v>
      </c>
      <c r="G2921" s="902" t="s">
        <v>524</v>
      </c>
      <c r="I2921" s="515" t="s">
        <v>3444</v>
      </c>
    </row>
    <row r="2922" spans="1:9" x14ac:dyDescent="0.2">
      <c r="A2922" s="86" t="s">
        <v>6388</v>
      </c>
      <c r="B2922" s="763" t="s">
        <v>454</v>
      </c>
      <c r="C2922" s="86" t="s">
        <v>186</v>
      </c>
      <c r="D2922" s="86" t="s">
        <v>564</v>
      </c>
      <c r="E2922" s="86" t="s">
        <v>503</v>
      </c>
      <c r="F2922" s="282" t="s">
        <v>189</v>
      </c>
      <c r="G2922" s="902" t="s">
        <v>524</v>
      </c>
      <c r="I2922" s="515" t="s">
        <v>3445</v>
      </c>
    </row>
    <row r="2923" spans="1:9" x14ac:dyDescent="0.2">
      <c r="A2923" s="86" t="s">
        <v>6388</v>
      </c>
      <c r="B2923" s="763" t="s">
        <v>454</v>
      </c>
      <c r="C2923" s="86" t="s">
        <v>186</v>
      </c>
      <c r="D2923" s="86" t="s">
        <v>565</v>
      </c>
      <c r="E2923" s="86" t="s">
        <v>503</v>
      </c>
      <c r="F2923" s="282" t="s">
        <v>189</v>
      </c>
      <c r="G2923" s="902" t="s">
        <v>524</v>
      </c>
      <c r="I2923" s="515" t="s">
        <v>3446</v>
      </c>
    </row>
    <row r="2924" spans="1:9" x14ac:dyDescent="0.2">
      <c r="A2924" s="86" t="s">
        <v>6388</v>
      </c>
      <c r="B2924" s="763" t="s">
        <v>454</v>
      </c>
      <c r="C2924" s="86" t="s">
        <v>186</v>
      </c>
      <c r="D2924" s="86" t="s">
        <v>566</v>
      </c>
      <c r="E2924" s="86" t="s">
        <v>503</v>
      </c>
      <c r="F2924" s="282" t="s">
        <v>189</v>
      </c>
      <c r="G2924" s="767" t="s">
        <v>524</v>
      </c>
      <c r="I2924" s="515" t="s">
        <v>3447</v>
      </c>
    </row>
    <row r="2925" spans="1:9" x14ac:dyDescent="0.2">
      <c r="A2925" s="86" t="s">
        <v>6388</v>
      </c>
      <c r="B2925" s="533" t="s">
        <v>454</v>
      </c>
      <c r="C2925" s="119" t="s">
        <v>186</v>
      </c>
      <c r="D2925" s="119" t="s">
        <v>185</v>
      </c>
      <c r="E2925" s="119" t="s">
        <v>503</v>
      </c>
      <c r="F2925" s="545" t="s">
        <v>197</v>
      </c>
      <c r="G2925" s="322" t="s">
        <v>524</v>
      </c>
      <c r="I2925" s="515" t="s">
        <v>3448</v>
      </c>
    </row>
    <row r="2926" spans="1:9" x14ac:dyDescent="0.2">
      <c r="A2926" s="86" t="s">
        <v>6388</v>
      </c>
      <c r="B2926" s="541" t="s">
        <v>454</v>
      </c>
      <c r="C2926" s="546" t="s">
        <v>186</v>
      </c>
      <c r="D2926" s="546" t="s">
        <v>185</v>
      </c>
      <c r="E2926" s="546" t="s">
        <v>503</v>
      </c>
      <c r="F2926" s="542" t="s">
        <v>188</v>
      </c>
      <c r="G2926" s="832" t="s">
        <v>524</v>
      </c>
      <c r="I2926" s="515" t="s">
        <v>3449</v>
      </c>
    </row>
    <row r="2927" spans="1:9" x14ac:dyDescent="0.2">
      <c r="A2927" s="86" t="s">
        <v>6388</v>
      </c>
      <c r="B2927" s="763" t="s">
        <v>454</v>
      </c>
      <c r="C2927" s="86" t="s">
        <v>186</v>
      </c>
      <c r="D2927" s="86" t="s">
        <v>527</v>
      </c>
      <c r="E2927" s="86" t="s">
        <v>503</v>
      </c>
      <c r="F2927" s="282" t="s">
        <v>188</v>
      </c>
      <c r="G2927" s="902" t="s">
        <v>524</v>
      </c>
      <c r="I2927" s="515" t="s">
        <v>3450</v>
      </c>
    </row>
    <row r="2928" spans="1:9" x14ac:dyDescent="0.2">
      <c r="A2928" s="86" t="s">
        <v>6388</v>
      </c>
      <c r="B2928" s="763" t="s">
        <v>454</v>
      </c>
      <c r="C2928" s="86" t="s">
        <v>186</v>
      </c>
      <c r="D2928" s="86" t="s">
        <v>528</v>
      </c>
      <c r="E2928" s="86" t="s">
        <v>503</v>
      </c>
      <c r="F2928" s="282" t="s">
        <v>188</v>
      </c>
      <c r="G2928" s="902" t="s">
        <v>524</v>
      </c>
      <c r="I2928" s="515" t="s">
        <v>3451</v>
      </c>
    </row>
    <row r="2929" spans="1:9" x14ac:dyDescent="0.2">
      <c r="A2929" s="86" t="s">
        <v>6388</v>
      </c>
      <c r="B2929" s="763" t="s">
        <v>454</v>
      </c>
      <c r="C2929" s="86" t="s">
        <v>186</v>
      </c>
      <c r="D2929" s="86" t="s">
        <v>529</v>
      </c>
      <c r="E2929" s="86" t="s">
        <v>503</v>
      </c>
      <c r="F2929" s="282" t="s">
        <v>188</v>
      </c>
      <c r="G2929" s="902" t="s">
        <v>524</v>
      </c>
      <c r="I2929" s="515" t="s">
        <v>3452</v>
      </c>
    </row>
    <row r="2930" spans="1:9" x14ac:dyDescent="0.2">
      <c r="A2930" s="86" t="s">
        <v>6388</v>
      </c>
      <c r="B2930" s="763" t="s">
        <v>454</v>
      </c>
      <c r="C2930" s="86" t="s">
        <v>186</v>
      </c>
      <c r="D2930" s="86" t="s">
        <v>530</v>
      </c>
      <c r="E2930" s="86" t="s">
        <v>503</v>
      </c>
      <c r="F2930" s="282" t="s">
        <v>188</v>
      </c>
      <c r="G2930" s="902" t="s">
        <v>524</v>
      </c>
      <c r="I2930" s="515" t="s">
        <v>3453</v>
      </c>
    </row>
    <row r="2931" spans="1:9" x14ac:dyDescent="0.2">
      <c r="A2931" s="86" t="s">
        <v>6388</v>
      </c>
      <c r="B2931" s="763" t="s">
        <v>454</v>
      </c>
      <c r="C2931" s="86" t="s">
        <v>186</v>
      </c>
      <c r="D2931" s="86" t="s">
        <v>531</v>
      </c>
      <c r="E2931" s="86" t="s">
        <v>503</v>
      </c>
      <c r="F2931" s="282" t="s">
        <v>188</v>
      </c>
      <c r="G2931" s="902" t="s">
        <v>524</v>
      </c>
      <c r="I2931" s="515" t="s">
        <v>3454</v>
      </c>
    </row>
    <row r="2932" spans="1:9" x14ac:dyDescent="0.2">
      <c r="A2932" s="86" t="s">
        <v>6388</v>
      </c>
      <c r="B2932" s="763" t="s">
        <v>454</v>
      </c>
      <c r="C2932" s="86" t="s">
        <v>186</v>
      </c>
      <c r="D2932" s="86" t="s">
        <v>532</v>
      </c>
      <c r="E2932" s="86" t="s">
        <v>503</v>
      </c>
      <c r="F2932" s="282" t="s">
        <v>188</v>
      </c>
      <c r="G2932" s="902" t="s">
        <v>524</v>
      </c>
      <c r="I2932" s="515" t="s">
        <v>3455</v>
      </c>
    </row>
    <row r="2933" spans="1:9" x14ac:dyDescent="0.2">
      <c r="A2933" s="86" t="s">
        <v>6388</v>
      </c>
      <c r="B2933" s="763" t="s">
        <v>454</v>
      </c>
      <c r="C2933" s="86" t="s">
        <v>186</v>
      </c>
      <c r="D2933" s="86" t="s">
        <v>533</v>
      </c>
      <c r="E2933" s="86" t="s">
        <v>503</v>
      </c>
      <c r="F2933" s="282" t="s">
        <v>188</v>
      </c>
      <c r="G2933" s="902" t="s">
        <v>524</v>
      </c>
      <c r="I2933" s="515" t="s">
        <v>3456</v>
      </c>
    </row>
    <row r="2934" spans="1:9" x14ac:dyDescent="0.2">
      <c r="A2934" s="86" t="s">
        <v>6388</v>
      </c>
      <c r="B2934" s="763" t="s">
        <v>454</v>
      </c>
      <c r="C2934" s="86" t="s">
        <v>186</v>
      </c>
      <c r="D2934" s="86" t="s">
        <v>534</v>
      </c>
      <c r="E2934" s="86" t="s">
        <v>503</v>
      </c>
      <c r="F2934" s="282" t="s">
        <v>188</v>
      </c>
      <c r="G2934" s="902" t="s">
        <v>524</v>
      </c>
      <c r="I2934" s="515" t="s">
        <v>3457</v>
      </c>
    </row>
    <row r="2935" spans="1:9" x14ac:dyDescent="0.2">
      <c r="A2935" s="86" t="s">
        <v>6388</v>
      </c>
      <c r="B2935" s="763" t="s">
        <v>454</v>
      </c>
      <c r="C2935" s="86" t="s">
        <v>186</v>
      </c>
      <c r="D2935" s="86" t="s">
        <v>535</v>
      </c>
      <c r="E2935" s="86" t="s">
        <v>503</v>
      </c>
      <c r="F2935" s="282" t="s">
        <v>188</v>
      </c>
      <c r="G2935" s="902" t="s">
        <v>524</v>
      </c>
      <c r="I2935" s="515" t="s">
        <v>3458</v>
      </c>
    </row>
    <row r="2936" spans="1:9" x14ac:dyDescent="0.2">
      <c r="A2936" s="86" t="s">
        <v>6388</v>
      </c>
      <c r="B2936" s="763" t="s">
        <v>454</v>
      </c>
      <c r="C2936" s="86" t="s">
        <v>186</v>
      </c>
      <c r="D2936" s="86" t="s">
        <v>536</v>
      </c>
      <c r="E2936" s="86" t="s">
        <v>503</v>
      </c>
      <c r="F2936" s="282" t="s">
        <v>188</v>
      </c>
      <c r="G2936" s="902" t="s">
        <v>524</v>
      </c>
      <c r="I2936" s="515" t="s">
        <v>3459</v>
      </c>
    </row>
    <row r="2937" spans="1:9" x14ac:dyDescent="0.2">
      <c r="A2937" s="86" t="s">
        <v>6388</v>
      </c>
      <c r="B2937" s="763" t="s">
        <v>454</v>
      </c>
      <c r="C2937" s="86" t="s">
        <v>186</v>
      </c>
      <c r="D2937" s="86" t="s">
        <v>537</v>
      </c>
      <c r="E2937" s="86" t="s">
        <v>503</v>
      </c>
      <c r="F2937" s="282" t="s">
        <v>188</v>
      </c>
      <c r="G2937" s="902" t="s">
        <v>524</v>
      </c>
      <c r="I2937" s="515" t="s">
        <v>3460</v>
      </c>
    </row>
    <row r="2938" spans="1:9" x14ac:dyDescent="0.2">
      <c r="A2938" s="86" t="s">
        <v>6388</v>
      </c>
      <c r="B2938" s="763" t="s">
        <v>454</v>
      </c>
      <c r="C2938" s="86" t="s">
        <v>186</v>
      </c>
      <c r="D2938" s="86" t="s">
        <v>538</v>
      </c>
      <c r="E2938" s="86" t="s">
        <v>503</v>
      </c>
      <c r="F2938" s="282" t="s">
        <v>188</v>
      </c>
      <c r="G2938" s="902" t="s">
        <v>524</v>
      </c>
      <c r="I2938" s="515" t="s">
        <v>3461</v>
      </c>
    </row>
    <row r="2939" spans="1:9" x14ac:dyDescent="0.2">
      <c r="A2939" s="86" t="s">
        <v>6388</v>
      </c>
      <c r="B2939" s="763" t="s">
        <v>454</v>
      </c>
      <c r="C2939" s="86" t="s">
        <v>186</v>
      </c>
      <c r="D2939" s="86" t="s">
        <v>539</v>
      </c>
      <c r="E2939" s="86" t="s">
        <v>503</v>
      </c>
      <c r="F2939" s="282" t="s">
        <v>188</v>
      </c>
      <c r="G2939" s="902" t="s">
        <v>524</v>
      </c>
      <c r="I2939" s="515" t="s">
        <v>3462</v>
      </c>
    </row>
    <row r="2940" spans="1:9" x14ac:dyDescent="0.2">
      <c r="A2940" s="86" t="s">
        <v>6388</v>
      </c>
      <c r="B2940" s="763" t="s">
        <v>454</v>
      </c>
      <c r="C2940" s="86" t="s">
        <v>186</v>
      </c>
      <c r="D2940" s="86" t="s">
        <v>540</v>
      </c>
      <c r="E2940" s="86" t="s">
        <v>503</v>
      </c>
      <c r="F2940" s="282" t="s">
        <v>188</v>
      </c>
      <c r="G2940" s="902" t="s">
        <v>524</v>
      </c>
      <c r="I2940" s="515" t="s">
        <v>3463</v>
      </c>
    </row>
    <row r="2941" spans="1:9" x14ac:dyDescent="0.2">
      <c r="A2941" s="86" t="s">
        <v>6388</v>
      </c>
      <c r="B2941" s="763" t="s">
        <v>454</v>
      </c>
      <c r="C2941" s="86" t="s">
        <v>186</v>
      </c>
      <c r="D2941" s="86" t="s">
        <v>541</v>
      </c>
      <c r="E2941" s="86" t="s">
        <v>503</v>
      </c>
      <c r="F2941" s="282" t="s">
        <v>188</v>
      </c>
      <c r="G2941" s="902" t="s">
        <v>524</v>
      </c>
      <c r="I2941" s="515" t="s">
        <v>3464</v>
      </c>
    </row>
    <row r="2942" spans="1:9" x14ac:dyDescent="0.2">
      <c r="A2942" s="86" t="s">
        <v>6388</v>
      </c>
      <c r="B2942" s="763" t="s">
        <v>454</v>
      </c>
      <c r="C2942" s="86" t="s">
        <v>186</v>
      </c>
      <c r="D2942" s="86" t="s">
        <v>542</v>
      </c>
      <c r="E2942" s="86" t="s">
        <v>503</v>
      </c>
      <c r="F2942" s="282" t="s">
        <v>188</v>
      </c>
      <c r="G2942" s="902" t="s">
        <v>524</v>
      </c>
      <c r="I2942" s="515" t="s">
        <v>3465</v>
      </c>
    </row>
    <row r="2943" spans="1:9" x14ac:dyDescent="0.2">
      <c r="A2943" s="86" t="s">
        <v>6388</v>
      </c>
      <c r="B2943" s="763" t="s">
        <v>454</v>
      </c>
      <c r="C2943" s="86" t="s">
        <v>186</v>
      </c>
      <c r="D2943" s="86" t="s">
        <v>543</v>
      </c>
      <c r="E2943" s="86" t="s">
        <v>503</v>
      </c>
      <c r="F2943" s="282" t="s">
        <v>188</v>
      </c>
      <c r="G2943" s="902" t="s">
        <v>524</v>
      </c>
      <c r="I2943" s="515" t="s">
        <v>3466</v>
      </c>
    </row>
    <row r="2944" spans="1:9" x14ac:dyDescent="0.2">
      <c r="A2944" s="86" t="s">
        <v>6388</v>
      </c>
      <c r="B2944" s="763" t="s">
        <v>454</v>
      </c>
      <c r="C2944" s="86" t="s">
        <v>186</v>
      </c>
      <c r="D2944" s="86" t="s">
        <v>544</v>
      </c>
      <c r="E2944" s="86" t="s">
        <v>503</v>
      </c>
      <c r="F2944" s="282" t="s">
        <v>188</v>
      </c>
      <c r="G2944" s="902" t="s">
        <v>524</v>
      </c>
      <c r="I2944" s="515" t="s">
        <v>3467</v>
      </c>
    </row>
    <row r="2945" spans="1:9" x14ac:dyDescent="0.2">
      <c r="A2945" s="86" t="s">
        <v>6388</v>
      </c>
      <c r="B2945" s="763" t="s">
        <v>454</v>
      </c>
      <c r="C2945" s="86" t="s">
        <v>186</v>
      </c>
      <c r="D2945" s="86" t="s">
        <v>545</v>
      </c>
      <c r="E2945" s="86" t="s">
        <v>503</v>
      </c>
      <c r="F2945" s="282" t="s">
        <v>188</v>
      </c>
      <c r="G2945" s="902" t="s">
        <v>524</v>
      </c>
      <c r="I2945" s="515" t="s">
        <v>3468</v>
      </c>
    </row>
    <row r="2946" spans="1:9" x14ac:dyDescent="0.2">
      <c r="A2946" s="86" t="s">
        <v>6388</v>
      </c>
      <c r="B2946" s="763" t="s">
        <v>454</v>
      </c>
      <c r="C2946" s="86" t="s">
        <v>186</v>
      </c>
      <c r="D2946" s="86" t="s">
        <v>546</v>
      </c>
      <c r="E2946" s="86" t="s">
        <v>503</v>
      </c>
      <c r="F2946" s="282" t="s">
        <v>188</v>
      </c>
      <c r="G2946" s="902" t="s">
        <v>524</v>
      </c>
      <c r="I2946" s="515" t="s">
        <v>3469</v>
      </c>
    </row>
    <row r="2947" spans="1:9" x14ac:dyDescent="0.2">
      <c r="A2947" s="86" t="s">
        <v>6388</v>
      </c>
      <c r="B2947" s="763" t="s">
        <v>454</v>
      </c>
      <c r="C2947" s="86" t="s">
        <v>186</v>
      </c>
      <c r="D2947" s="86" t="s">
        <v>547</v>
      </c>
      <c r="E2947" s="86" t="s">
        <v>503</v>
      </c>
      <c r="F2947" s="282" t="s">
        <v>188</v>
      </c>
      <c r="G2947" s="902" t="s">
        <v>524</v>
      </c>
      <c r="I2947" s="515" t="s">
        <v>3470</v>
      </c>
    </row>
    <row r="2948" spans="1:9" x14ac:dyDescent="0.2">
      <c r="A2948" s="86" t="s">
        <v>6388</v>
      </c>
      <c r="B2948" s="763" t="s">
        <v>454</v>
      </c>
      <c r="C2948" s="86" t="s">
        <v>186</v>
      </c>
      <c r="D2948" s="86" t="s">
        <v>548</v>
      </c>
      <c r="E2948" s="86" t="s">
        <v>503</v>
      </c>
      <c r="F2948" s="282" t="s">
        <v>188</v>
      </c>
      <c r="G2948" s="902" t="s">
        <v>524</v>
      </c>
      <c r="I2948" s="515" t="s">
        <v>3471</v>
      </c>
    </row>
    <row r="2949" spans="1:9" x14ac:dyDescent="0.2">
      <c r="A2949" s="86" t="s">
        <v>6388</v>
      </c>
      <c r="B2949" s="763" t="s">
        <v>454</v>
      </c>
      <c r="C2949" s="86" t="s">
        <v>186</v>
      </c>
      <c r="D2949" s="86" t="s">
        <v>549</v>
      </c>
      <c r="E2949" s="86" t="s">
        <v>503</v>
      </c>
      <c r="F2949" s="282" t="s">
        <v>188</v>
      </c>
      <c r="G2949" s="902" t="s">
        <v>524</v>
      </c>
      <c r="I2949" s="515" t="s">
        <v>3472</v>
      </c>
    </row>
    <row r="2950" spans="1:9" x14ac:dyDescent="0.2">
      <c r="A2950" s="86" t="s">
        <v>6388</v>
      </c>
      <c r="B2950" s="763" t="s">
        <v>454</v>
      </c>
      <c r="C2950" s="86" t="s">
        <v>186</v>
      </c>
      <c r="D2950" s="86" t="s">
        <v>550</v>
      </c>
      <c r="E2950" s="86" t="s">
        <v>503</v>
      </c>
      <c r="F2950" s="282" t="s">
        <v>188</v>
      </c>
      <c r="G2950" s="902" t="s">
        <v>524</v>
      </c>
      <c r="I2950" s="515" t="s">
        <v>3473</v>
      </c>
    </row>
    <row r="2951" spans="1:9" x14ac:dyDescent="0.2">
      <c r="A2951" s="86" t="s">
        <v>6388</v>
      </c>
      <c r="B2951" s="763" t="s">
        <v>454</v>
      </c>
      <c r="C2951" s="86" t="s">
        <v>186</v>
      </c>
      <c r="D2951" s="86" t="s">
        <v>551</v>
      </c>
      <c r="E2951" s="86" t="s">
        <v>503</v>
      </c>
      <c r="F2951" s="282" t="s">
        <v>188</v>
      </c>
      <c r="G2951" s="902" t="s">
        <v>524</v>
      </c>
      <c r="I2951" s="515" t="s">
        <v>3474</v>
      </c>
    </row>
    <row r="2952" spans="1:9" x14ac:dyDescent="0.2">
      <c r="A2952" s="86" t="s">
        <v>6388</v>
      </c>
      <c r="B2952" s="763" t="s">
        <v>454</v>
      </c>
      <c r="C2952" s="86" t="s">
        <v>186</v>
      </c>
      <c r="D2952" s="86" t="s">
        <v>552</v>
      </c>
      <c r="E2952" s="86" t="s">
        <v>503</v>
      </c>
      <c r="F2952" s="282" t="s">
        <v>188</v>
      </c>
      <c r="G2952" s="902" t="s">
        <v>524</v>
      </c>
      <c r="I2952" s="515" t="s">
        <v>3475</v>
      </c>
    </row>
    <row r="2953" spans="1:9" x14ac:dyDescent="0.2">
      <c r="A2953" s="86" t="s">
        <v>6388</v>
      </c>
      <c r="B2953" s="763" t="s">
        <v>454</v>
      </c>
      <c r="C2953" s="86" t="s">
        <v>186</v>
      </c>
      <c r="D2953" s="86" t="s">
        <v>553</v>
      </c>
      <c r="E2953" s="86" t="s">
        <v>503</v>
      </c>
      <c r="F2953" s="282" t="s">
        <v>188</v>
      </c>
      <c r="G2953" s="902" t="s">
        <v>524</v>
      </c>
      <c r="I2953" s="515" t="s">
        <v>3476</v>
      </c>
    </row>
    <row r="2954" spans="1:9" x14ac:dyDescent="0.2">
      <c r="A2954" s="86" t="s">
        <v>6388</v>
      </c>
      <c r="B2954" s="763" t="s">
        <v>454</v>
      </c>
      <c r="C2954" s="86" t="s">
        <v>186</v>
      </c>
      <c r="D2954" s="86" t="s">
        <v>554</v>
      </c>
      <c r="E2954" s="86" t="s">
        <v>503</v>
      </c>
      <c r="F2954" s="282" t="s">
        <v>188</v>
      </c>
      <c r="G2954" s="902" t="s">
        <v>524</v>
      </c>
      <c r="I2954" s="515" t="s">
        <v>3477</v>
      </c>
    </row>
    <row r="2955" spans="1:9" x14ac:dyDescent="0.2">
      <c r="A2955" s="86" t="s">
        <v>6388</v>
      </c>
      <c r="B2955" s="763" t="s">
        <v>454</v>
      </c>
      <c r="C2955" s="86" t="s">
        <v>186</v>
      </c>
      <c r="D2955" s="86" t="s">
        <v>555</v>
      </c>
      <c r="E2955" s="86" t="s">
        <v>503</v>
      </c>
      <c r="F2955" s="282" t="s">
        <v>188</v>
      </c>
      <c r="G2955" s="902" t="s">
        <v>524</v>
      </c>
      <c r="I2955" s="515" t="s">
        <v>3478</v>
      </c>
    </row>
    <row r="2956" spans="1:9" x14ac:dyDescent="0.2">
      <c r="A2956" s="86" t="s">
        <v>6388</v>
      </c>
      <c r="B2956" s="763" t="s">
        <v>454</v>
      </c>
      <c r="C2956" s="86" t="s">
        <v>186</v>
      </c>
      <c r="D2956" s="86" t="s">
        <v>556</v>
      </c>
      <c r="E2956" s="86" t="s">
        <v>503</v>
      </c>
      <c r="F2956" s="282" t="s">
        <v>188</v>
      </c>
      <c r="G2956" s="902" t="s">
        <v>524</v>
      </c>
      <c r="I2956" s="515" t="s">
        <v>3479</v>
      </c>
    </row>
    <row r="2957" spans="1:9" x14ac:dyDescent="0.2">
      <c r="A2957" s="86" t="s">
        <v>6388</v>
      </c>
      <c r="B2957" s="763" t="s">
        <v>454</v>
      </c>
      <c r="C2957" s="86" t="s">
        <v>186</v>
      </c>
      <c r="D2957" s="86" t="s">
        <v>557</v>
      </c>
      <c r="E2957" s="86" t="s">
        <v>503</v>
      </c>
      <c r="F2957" s="282" t="s">
        <v>188</v>
      </c>
      <c r="G2957" s="902" t="s">
        <v>524</v>
      </c>
      <c r="I2957" s="515" t="s">
        <v>3480</v>
      </c>
    </row>
    <row r="2958" spans="1:9" x14ac:dyDescent="0.2">
      <c r="A2958" s="86" t="s">
        <v>6388</v>
      </c>
      <c r="B2958" s="763" t="s">
        <v>454</v>
      </c>
      <c r="C2958" s="86" t="s">
        <v>186</v>
      </c>
      <c r="D2958" s="86" t="s">
        <v>558</v>
      </c>
      <c r="E2958" s="86" t="s">
        <v>503</v>
      </c>
      <c r="F2958" s="282" t="s">
        <v>188</v>
      </c>
      <c r="G2958" s="902" t="s">
        <v>524</v>
      </c>
      <c r="I2958" s="515" t="s">
        <v>3481</v>
      </c>
    </row>
    <row r="2959" spans="1:9" x14ac:dyDescent="0.2">
      <c r="A2959" s="86" t="s">
        <v>6388</v>
      </c>
      <c r="B2959" s="763" t="s">
        <v>454</v>
      </c>
      <c r="C2959" s="86" t="s">
        <v>186</v>
      </c>
      <c r="D2959" s="86" t="s">
        <v>559</v>
      </c>
      <c r="E2959" s="86" t="s">
        <v>503</v>
      </c>
      <c r="F2959" s="282" t="s">
        <v>188</v>
      </c>
      <c r="G2959" s="902" t="s">
        <v>524</v>
      </c>
      <c r="I2959" s="515" t="s">
        <v>3482</v>
      </c>
    </row>
    <row r="2960" spans="1:9" x14ac:dyDescent="0.2">
      <c r="A2960" s="86" t="s">
        <v>6388</v>
      </c>
      <c r="B2960" s="763" t="s">
        <v>454</v>
      </c>
      <c r="C2960" s="86" t="s">
        <v>186</v>
      </c>
      <c r="D2960" s="86" t="s">
        <v>560</v>
      </c>
      <c r="E2960" s="86" t="s">
        <v>503</v>
      </c>
      <c r="F2960" s="282" t="s">
        <v>188</v>
      </c>
      <c r="G2960" s="902" t="s">
        <v>524</v>
      </c>
      <c r="I2960" s="515" t="s">
        <v>3483</v>
      </c>
    </row>
    <row r="2961" spans="1:9" x14ac:dyDescent="0.2">
      <c r="A2961" s="86" t="s">
        <v>6388</v>
      </c>
      <c r="B2961" s="763" t="s">
        <v>454</v>
      </c>
      <c r="C2961" s="86" t="s">
        <v>186</v>
      </c>
      <c r="D2961" s="86" t="s">
        <v>561</v>
      </c>
      <c r="E2961" s="86" t="s">
        <v>503</v>
      </c>
      <c r="F2961" s="282" t="s">
        <v>188</v>
      </c>
      <c r="G2961" s="902" t="s">
        <v>524</v>
      </c>
      <c r="I2961" s="515" t="s">
        <v>3484</v>
      </c>
    </row>
    <row r="2962" spans="1:9" x14ac:dyDescent="0.2">
      <c r="A2962" s="86" t="s">
        <v>6388</v>
      </c>
      <c r="B2962" s="763" t="s">
        <v>454</v>
      </c>
      <c r="C2962" s="86" t="s">
        <v>186</v>
      </c>
      <c r="D2962" s="86" t="s">
        <v>562</v>
      </c>
      <c r="E2962" s="86" t="s">
        <v>503</v>
      </c>
      <c r="F2962" s="282" t="s">
        <v>188</v>
      </c>
      <c r="G2962" s="902" t="s">
        <v>524</v>
      </c>
      <c r="I2962" s="515" t="s">
        <v>3485</v>
      </c>
    </row>
    <row r="2963" spans="1:9" x14ac:dyDescent="0.2">
      <c r="A2963" s="86" t="s">
        <v>6388</v>
      </c>
      <c r="B2963" s="763" t="s">
        <v>454</v>
      </c>
      <c r="C2963" s="86" t="s">
        <v>186</v>
      </c>
      <c r="D2963" s="86" t="s">
        <v>563</v>
      </c>
      <c r="E2963" s="86" t="s">
        <v>503</v>
      </c>
      <c r="F2963" s="282" t="s">
        <v>188</v>
      </c>
      <c r="G2963" s="902" t="s">
        <v>524</v>
      </c>
      <c r="I2963" s="515" t="s">
        <v>3486</v>
      </c>
    </row>
    <row r="2964" spans="1:9" x14ac:dyDescent="0.2">
      <c r="A2964" s="86" t="s">
        <v>6388</v>
      </c>
      <c r="B2964" s="763" t="s">
        <v>454</v>
      </c>
      <c r="C2964" s="86" t="s">
        <v>186</v>
      </c>
      <c r="D2964" s="86" t="s">
        <v>564</v>
      </c>
      <c r="E2964" s="86" t="s">
        <v>503</v>
      </c>
      <c r="F2964" s="282" t="s">
        <v>188</v>
      </c>
      <c r="G2964" s="902" t="s">
        <v>524</v>
      </c>
      <c r="I2964" s="515" t="s">
        <v>3487</v>
      </c>
    </row>
    <row r="2965" spans="1:9" x14ac:dyDescent="0.2">
      <c r="A2965" s="86" t="s">
        <v>6388</v>
      </c>
      <c r="B2965" s="763" t="s">
        <v>454</v>
      </c>
      <c r="C2965" s="86" t="s">
        <v>186</v>
      </c>
      <c r="D2965" s="86" t="s">
        <v>565</v>
      </c>
      <c r="E2965" s="86" t="s">
        <v>503</v>
      </c>
      <c r="F2965" s="282" t="s">
        <v>188</v>
      </c>
      <c r="G2965" s="902" t="s">
        <v>524</v>
      </c>
      <c r="I2965" s="515" t="s">
        <v>3488</v>
      </c>
    </row>
    <row r="2966" spans="1:9" x14ac:dyDescent="0.2">
      <c r="A2966" s="86" t="s">
        <v>6388</v>
      </c>
      <c r="B2966" s="543" t="s">
        <v>454</v>
      </c>
      <c r="C2966" s="547" t="s">
        <v>186</v>
      </c>
      <c r="D2966" s="547" t="s">
        <v>566</v>
      </c>
      <c r="E2966" s="547" t="s">
        <v>503</v>
      </c>
      <c r="F2966" s="538" t="s">
        <v>188</v>
      </c>
      <c r="G2966" s="309" t="s">
        <v>524</v>
      </c>
      <c r="I2966" s="515" t="s">
        <v>3489</v>
      </c>
    </row>
    <row r="2967" spans="1:9" x14ac:dyDescent="0.2">
      <c r="A2967" s="86" t="s">
        <v>6388</v>
      </c>
      <c r="B2967" s="763" t="s">
        <v>454</v>
      </c>
      <c r="C2967" s="86" t="s">
        <v>186</v>
      </c>
      <c r="D2967" s="86" t="s">
        <v>185</v>
      </c>
      <c r="E2967" s="86" t="s">
        <v>504</v>
      </c>
      <c r="F2967" s="282" t="s">
        <v>189</v>
      </c>
      <c r="G2967" s="902" t="s">
        <v>524</v>
      </c>
      <c r="I2967" s="515" t="s">
        <v>3490</v>
      </c>
    </row>
    <row r="2968" spans="1:9" x14ac:dyDescent="0.2">
      <c r="A2968" s="86" t="s">
        <v>6388</v>
      </c>
      <c r="B2968" s="763" t="s">
        <v>454</v>
      </c>
      <c r="C2968" s="86" t="s">
        <v>186</v>
      </c>
      <c r="D2968" s="86" t="s">
        <v>527</v>
      </c>
      <c r="E2968" s="86" t="s">
        <v>504</v>
      </c>
      <c r="F2968" s="282" t="s">
        <v>189</v>
      </c>
      <c r="G2968" s="902" t="s">
        <v>524</v>
      </c>
      <c r="I2968" s="515" t="s">
        <v>3491</v>
      </c>
    </row>
    <row r="2969" spans="1:9" x14ac:dyDescent="0.2">
      <c r="A2969" s="86" t="s">
        <v>6388</v>
      </c>
      <c r="B2969" s="763" t="s">
        <v>454</v>
      </c>
      <c r="C2969" s="86" t="s">
        <v>186</v>
      </c>
      <c r="D2969" s="86" t="s">
        <v>528</v>
      </c>
      <c r="E2969" s="86" t="s">
        <v>504</v>
      </c>
      <c r="F2969" s="282" t="s">
        <v>189</v>
      </c>
      <c r="G2969" s="902" t="s">
        <v>524</v>
      </c>
      <c r="I2969" s="515" t="s">
        <v>3492</v>
      </c>
    </row>
    <row r="2970" spans="1:9" x14ac:dyDescent="0.2">
      <c r="A2970" s="86" t="s">
        <v>6388</v>
      </c>
      <c r="B2970" s="763" t="s">
        <v>454</v>
      </c>
      <c r="C2970" s="86" t="s">
        <v>186</v>
      </c>
      <c r="D2970" s="86" t="s">
        <v>529</v>
      </c>
      <c r="E2970" s="86" t="s">
        <v>504</v>
      </c>
      <c r="F2970" s="282" t="s">
        <v>189</v>
      </c>
      <c r="G2970" s="902" t="s">
        <v>524</v>
      </c>
      <c r="I2970" s="515" t="s">
        <v>3493</v>
      </c>
    </row>
    <row r="2971" spans="1:9" x14ac:dyDescent="0.2">
      <c r="A2971" s="86" t="s">
        <v>6388</v>
      </c>
      <c r="B2971" s="763" t="s">
        <v>454</v>
      </c>
      <c r="C2971" s="86" t="s">
        <v>186</v>
      </c>
      <c r="D2971" s="86" t="s">
        <v>530</v>
      </c>
      <c r="E2971" s="86" t="s">
        <v>504</v>
      </c>
      <c r="F2971" s="282" t="s">
        <v>189</v>
      </c>
      <c r="G2971" s="902" t="s">
        <v>524</v>
      </c>
      <c r="I2971" s="515" t="s">
        <v>3494</v>
      </c>
    </row>
    <row r="2972" spans="1:9" x14ac:dyDescent="0.2">
      <c r="A2972" s="86" t="s">
        <v>6388</v>
      </c>
      <c r="B2972" s="763" t="s">
        <v>454</v>
      </c>
      <c r="C2972" s="86" t="s">
        <v>186</v>
      </c>
      <c r="D2972" s="86" t="s">
        <v>531</v>
      </c>
      <c r="E2972" s="86" t="s">
        <v>504</v>
      </c>
      <c r="F2972" s="282" t="s">
        <v>189</v>
      </c>
      <c r="G2972" s="902" t="s">
        <v>524</v>
      </c>
      <c r="I2972" s="515" t="s">
        <v>3495</v>
      </c>
    </row>
    <row r="2973" spans="1:9" x14ac:dyDescent="0.2">
      <c r="A2973" s="86" t="s">
        <v>6388</v>
      </c>
      <c r="B2973" s="763" t="s">
        <v>454</v>
      </c>
      <c r="C2973" s="86" t="s">
        <v>186</v>
      </c>
      <c r="D2973" s="86" t="s">
        <v>532</v>
      </c>
      <c r="E2973" s="86" t="s">
        <v>504</v>
      </c>
      <c r="F2973" s="282" t="s">
        <v>189</v>
      </c>
      <c r="G2973" s="902" t="s">
        <v>524</v>
      </c>
      <c r="I2973" s="515" t="s">
        <v>3496</v>
      </c>
    </row>
    <row r="2974" spans="1:9" x14ac:dyDescent="0.2">
      <c r="A2974" s="86" t="s">
        <v>6388</v>
      </c>
      <c r="B2974" s="763" t="s">
        <v>454</v>
      </c>
      <c r="C2974" s="86" t="s">
        <v>186</v>
      </c>
      <c r="D2974" s="86" t="s">
        <v>533</v>
      </c>
      <c r="E2974" s="86" t="s">
        <v>504</v>
      </c>
      <c r="F2974" s="282" t="s">
        <v>189</v>
      </c>
      <c r="G2974" s="902" t="s">
        <v>524</v>
      </c>
      <c r="I2974" s="515" t="s">
        <v>3497</v>
      </c>
    </row>
    <row r="2975" spans="1:9" x14ac:dyDescent="0.2">
      <c r="A2975" s="86" t="s">
        <v>6388</v>
      </c>
      <c r="B2975" s="763" t="s">
        <v>454</v>
      </c>
      <c r="C2975" s="86" t="s">
        <v>186</v>
      </c>
      <c r="D2975" s="86" t="s">
        <v>534</v>
      </c>
      <c r="E2975" s="86" t="s">
        <v>504</v>
      </c>
      <c r="F2975" s="282" t="s">
        <v>189</v>
      </c>
      <c r="G2975" s="902" t="s">
        <v>524</v>
      </c>
      <c r="I2975" s="515" t="s">
        <v>3498</v>
      </c>
    </row>
    <row r="2976" spans="1:9" x14ac:dyDescent="0.2">
      <c r="A2976" s="86" t="s">
        <v>6388</v>
      </c>
      <c r="B2976" s="763" t="s">
        <v>454</v>
      </c>
      <c r="C2976" s="86" t="s">
        <v>186</v>
      </c>
      <c r="D2976" s="86" t="s">
        <v>535</v>
      </c>
      <c r="E2976" s="86" t="s">
        <v>504</v>
      </c>
      <c r="F2976" s="282" t="s">
        <v>189</v>
      </c>
      <c r="G2976" s="902" t="s">
        <v>524</v>
      </c>
      <c r="I2976" s="515" t="s">
        <v>3499</v>
      </c>
    </row>
    <row r="2977" spans="1:9" x14ac:dyDescent="0.2">
      <c r="A2977" s="86" t="s">
        <v>6388</v>
      </c>
      <c r="B2977" s="763" t="s">
        <v>454</v>
      </c>
      <c r="C2977" s="86" t="s">
        <v>186</v>
      </c>
      <c r="D2977" s="86" t="s">
        <v>536</v>
      </c>
      <c r="E2977" s="86" t="s">
        <v>504</v>
      </c>
      <c r="F2977" s="282" t="s">
        <v>189</v>
      </c>
      <c r="G2977" s="902" t="s">
        <v>524</v>
      </c>
      <c r="I2977" s="515" t="s">
        <v>3500</v>
      </c>
    </row>
    <row r="2978" spans="1:9" x14ac:dyDescent="0.2">
      <c r="A2978" s="86" t="s">
        <v>6388</v>
      </c>
      <c r="B2978" s="763" t="s">
        <v>454</v>
      </c>
      <c r="C2978" s="86" t="s">
        <v>186</v>
      </c>
      <c r="D2978" s="86" t="s">
        <v>537</v>
      </c>
      <c r="E2978" s="86" t="s">
        <v>504</v>
      </c>
      <c r="F2978" s="282" t="s">
        <v>189</v>
      </c>
      <c r="G2978" s="902" t="s">
        <v>524</v>
      </c>
      <c r="I2978" s="515" t="s">
        <v>3501</v>
      </c>
    </row>
    <row r="2979" spans="1:9" x14ac:dyDescent="0.2">
      <c r="A2979" s="86" t="s">
        <v>6388</v>
      </c>
      <c r="B2979" s="763" t="s">
        <v>454</v>
      </c>
      <c r="C2979" s="86" t="s">
        <v>186</v>
      </c>
      <c r="D2979" s="86" t="s">
        <v>538</v>
      </c>
      <c r="E2979" s="86" t="s">
        <v>504</v>
      </c>
      <c r="F2979" s="282" t="s">
        <v>189</v>
      </c>
      <c r="G2979" s="902" t="s">
        <v>524</v>
      </c>
      <c r="I2979" s="515" t="s">
        <v>3502</v>
      </c>
    </row>
    <row r="2980" spans="1:9" x14ac:dyDescent="0.2">
      <c r="A2980" s="86" t="s">
        <v>6388</v>
      </c>
      <c r="B2980" s="763" t="s">
        <v>454</v>
      </c>
      <c r="C2980" s="86" t="s">
        <v>186</v>
      </c>
      <c r="D2980" s="86" t="s">
        <v>539</v>
      </c>
      <c r="E2980" s="86" t="s">
        <v>504</v>
      </c>
      <c r="F2980" s="282" t="s">
        <v>189</v>
      </c>
      <c r="G2980" s="902" t="s">
        <v>524</v>
      </c>
      <c r="I2980" s="515" t="s">
        <v>3503</v>
      </c>
    </row>
    <row r="2981" spans="1:9" x14ac:dyDescent="0.2">
      <c r="A2981" s="86" t="s">
        <v>6388</v>
      </c>
      <c r="B2981" s="763" t="s">
        <v>454</v>
      </c>
      <c r="C2981" s="86" t="s">
        <v>186</v>
      </c>
      <c r="D2981" s="86" t="s">
        <v>540</v>
      </c>
      <c r="E2981" s="86" t="s">
        <v>504</v>
      </c>
      <c r="F2981" s="282" t="s">
        <v>189</v>
      </c>
      <c r="G2981" s="902" t="s">
        <v>524</v>
      </c>
      <c r="I2981" s="515" t="s">
        <v>3504</v>
      </c>
    </row>
    <row r="2982" spans="1:9" x14ac:dyDescent="0.2">
      <c r="A2982" s="86" t="s">
        <v>6388</v>
      </c>
      <c r="B2982" s="763" t="s">
        <v>454</v>
      </c>
      <c r="C2982" s="86" t="s">
        <v>186</v>
      </c>
      <c r="D2982" s="86" t="s">
        <v>541</v>
      </c>
      <c r="E2982" s="86" t="s">
        <v>504</v>
      </c>
      <c r="F2982" s="282" t="s">
        <v>189</v>
      </c>
      <c r="G2982" s="902" t="s">
        <v>524</v>
      </c>
      <c r="I2982" s="515" t="s">
        <v>3505</v>
      </c>
    </row>
    <row r="2983" spans="1:9" x14ac:dyDescent="0.2">
      <c r="A2983" s="86" t="s">
        <v>6388</v>
      </c>
      <c r="B2983" s="763" t="s">
        <v>454</v>
      </c>
      <c r="C2983" s="86" t="s">
        <v>186</v>
      </c>
      <c r="D2983" s="86" t="s">
        <v>542</v>
      </c>
      <c r="E2983" s="86" t="s">
        <v>504</v>
      </c>
      <c r="F2983" s="282" t="s">
        <v>189</v>
      </c>
      <c r="G2983" s="902" t="s">
        <v>524</v>
      </c>
      <c r="I2983" s="515" t="s">
        <v>3506</v>
      </c>
    </row>
    <row r="2984" spans="1:9" x14ac:dyDescent="0.2">
      <c r="A2984" s="86" t="s">
        <v>6388</v>
      </c>
      <c r="B2984" s="763" t="s">
        <v>454</v>
      </c>
      <c r="C2984" s="86" t="s">
        <v>186</v>
      </c>
      <c r="D2984" s="86" t="s">
        <v>543</v>
      </c>
      <c r="E2984" s="86" t="s">
        <v>504</v>
      </c>
      <c r="F2984" s="282" t="s">
        <v>189</v>
      </c>
      <c r="G2984" s="902" t="s">
        <v>524</v>
      </c>
      <c r="I2984" s="515" t="s">
        <v>3507</v>
      </c>
    </row>
    <row r="2985" spans="1:9" x14ac:dyDescent="0.2">
      <c r="A2985" s="86" t="s">
        <v>6388</v>
      </c>
      <c r="B2985" s="763" t="s">
        <v>454</v>
      </c>
      <c r="C2985" s="86" t="s">
        <v>186</v>
      </c>
      <c r="D2985" s="86" t="s">
        <v>544</v>
      </c>
      <c r="E2985" s="86" t="s">
        <v>504</v>
      </c>
      <c r="F2985" s="282" t="s">
        <v>189</v>
      </c>
      <c r="G2985" s="902" t="s">
        <v>524</v>
      </c>
      <c r="I2985" s="515" t="s">
        <v>3508</v>
      </c>
    </row>
    <row r="2986" spans="1:9" x14ac:dyDescent="0.2">
      <c r="A2986" s="86" t="s">
        <v>6388</v>
      </c>
      <c r="B2986" s="763" t="s">
        <v>454</v>
      </c>
      <c r="C2986" s="86" t="s">
        <v>186</v>
      </c>
      <c r="D2986" s="86" t="s">
        <v>545</v>
      </c>
      <c r="E2986" s="86" t="s">
        <v>504</v>
      </c>
      <c r="F2986" s="282" t="s">
        <v>189</v>
      </c>
      <c r="G2986" s="902" t="s">
        <v>524</v>
      </c>
      <c r="I2986" s="515" t="s">
        <v>3509</v>
      </c>
    </row>
    <row r="2987" spans="1:9" x14ac:dyDescent="0.2">
      <c r="A2987" s="86" t="s">
        <v>6388</v>
      </c>
      <c r="B2987" s="763" t="s">
        <v>454</v>
      </c>
      <c r="C2987" s="86" t="s">
        <v>186</v>
      </c>
      <c r="D2987" s="86" t="s">
        <v>546</v>
      </c>
      <c r="E2987" s="86" t="s">
        <v>504</v>
      </c>
      <c r="F2987" s="282" t="s">
        <v>189</v>
      </c>
      <c r="G2987" s="902" t="s">
        <v>524</v>
      </c>
      <c r="I2987" s="515" t="s">
        <v>3510</v>
      </c>
    </row>
    <row r="2988" spans="1:9" x14ac:dyDescent="0.2">
      <c r="A2988" s="86" t="s">
        <v>6388</v>
      </c>
      <c r="B2988" s="763" t="s">
        <v>454</v>
      </c>
      <c r="C2988" s="86" t="s">
        <v>186</v>
      </c>
      <c r="D2988" s="86" t="s">
        <v>547</v>
      </c>
      <c r="E2988" s="86" t="s">
        <v>504</v>
      </c>
      <c r="F2988" s="282" t="s">
        <v>189</v>
      </c>
      <c r="G2988" s="902" t="s">
        <v>524</v>
      </c>
      <c r="I2988" s="515" t="s">
        <v>3511</v>
      </c>
    </row>
    <row r="2989" spans="1:9" x14ac:dyDescent="0.2">
      <c r="A2989" s="86" t="s">
        <v>6388</v>
      </c>
      <c r="B2989" s="763" t="s">
        <v>454</v>
      </c>
      <c r="C2989" s="86" t="s">
        <v>186</v>
      </c>
      <c r="D2989" s="86" t="s">
        <v>548</v>
      </c>
      <c r="E2989" s="86" t="s">
        <v>504</v>
      </c>
      <c r="F2989" s="282" t="s">
        <v>189</v>
      </c>
      <c r="G2989" s="902" t="s">
        <v>524</v>
      </c>
      <c r="I2989" s="515" t="s">
        <v>3512</v>
      </c>
    </row>
    <row r="2990" spans="1:9" x14ac:dyDescent="0.2">
      <c r="A2990" s="86" t="s">
        <v>6388</v>
      </c>
      <c r="B2990" s="763" t="s">
        <v>454</v>
      </c>
      <c r="C2990" s="86" t="s">
        <v>186</v>
      </c>
      <c r="D2990" s="86" t="s">
        <v>549</v>
      </c>
      <c r="E2990" s="86" t="s">
        <v>504</v>
      </c>
      <c r="F2990" s="282" t="s">
        <v>189</v>
      </c>
      <c r="G2990" s="902" t="s">
        <v>524</v>
      </c>
      <c r="I2990" s="515" t="s">
        <v>3513</v>
      </c>
    </row>
    <row r="2991" spans="1:9" x14ac:dyDescent="0.2">
      <c r="A2991" s="86" t="s">
        <v>6388</v>
      </c>
      <c r="B2991" s="763" t="s">
        <v>454</v>
      </c>
      <c r="C2991" s="86" t="s">
        <v>186</v>
      </c>
      <c r="D2991" s="86" t="s">
        <v>550</v>
      </c>
      <c r="E2991" s="86" t="s">
        <v>504</v>
      </c>
      <c r="F2991" s="282" t="s">
        <v>189</v>
      </c>
      <c r="G2991" s="902" t="s">
        <v>524</v>
      </c>
      <c r="I2991" s="515" t="s">
        <v>3514</v>
      </c>
    </row>
    <row r="2992" spans="1:9" x14ac:dyDescent="0.2">
      <c r="A2992" s="86" t="s">
        <v>6388</v>
      </c>
      <c r="B2992" s="763" t="s">
        <v>454</v>
      </c>
      <c r="C2992" s="86" t="s">
        <v>186</v>
      </c>
      <c r="D2992" s="86" t="s">
        <v>551</v>
      </c>
      <c r="E2992" s="86" t="s">
        <v>504</v>
      </c>
      <c r="F2992" s="282" t="s">
        <v>189</v>
      </c>
      <c r="G2992" s="902" t="s">
        <v>524</v>
      </c>
      <c r="I2992" s="515" t="s">
        <v>3515</v>
      </c>
    </row>
    <row r="2993" spans="1:9" x14ac:dyDescent="0.2">
      <c r="A2993" s="86" t="s">
        <v>6388</v>
      </c>
      <c r="B2993" s="763" t="s">
        <v>454</v>
      </c>
      <c r="C2993" s="86" t="s">
        <v>186</v>
      </c>
      <c r="D2993" s="86" t="s">
        <v>552</v>
      </c>
      <c r="E2993" s="86" t="s">
        <v>504</v>
      </c>
      <c r="F2993" s="282" t="s">
        <v>189</v>
      </c>
      <c r="G2993" s="902" t="s">
        <v>524</v>
      </c>
      <c r="I2993" s="515" t="s">
        <v>3516</v>
      </c>
    </row>
    <row r="2994" spans="1:9" x14ac:dyDescent="0.2">
      <c r="A2994" s="86" t="s">
        <v>6388</v>
      </c>
      <c r="B2994" s="763" t="s">
        <v>454</v>
      </c>
      <c r="C2994" s="86" t="s">
        <v>186</v>
      </c>
      <c r="D2994" s="86" t="s">
        <v>553</v>
      </c>
      <c r="E2994" s="86" t="s">
        <v>504</v>
      </c>
      <c r="F2994" s="282" t="s">
        <v>189</v>
      </c>
      <c r="G2994" s="902" t="s">
        <v>524</v>
      </c>
      <c r="I2994" s="515" t="s">
        <v>3517</v>
      </c>
    </row>
    <row r="2995" spans="1:9" x14ac:dyDescent="0.2">
      <c r="A2995" s="86" t="s">
        <v>6388</v>
      </c>
      <c r="B2995" s="763" t="s">
        <v>454</v>
      </c>
      <c r="C2995" s="86" t="s">
        <v>186</v>
      </c>
      <c r="D2995" s="86" t="s">
        <v>554</v>
      </c>
      <c r="E2995" s="86" t="s">
        <v>504</v>
      </c>
      <c r="F2995" s="282" t="s">
        <v>189</v>
      </c>
      <c r="G2995" s="902" t="s">
        <v>524</v>
      </c>
      <c r="I2995" s="515" t="s">
        <v>3518</v>
      </c>
    </row>
    <row r="2996" spans="1:9" x14ac:dyDescent="0.2">
      <c r="A2996" s="86" t="s">
        <v>6388</v>
      </c>
      <c r="B2996" s="763" t="s">
        <v>454</v>
      </c>
      <c r="C2996" s="86" t="s">
        <v>186</v>
      </c>
      <c r="D2996" s="86" t="s">
        <v>555</v>
      </c>
      <c r="E2996" s="86" t="s">
        <v>504</v>
      </c>
      <c r="F2996" s="282" t="s">
        <v>189</v>
      </c>
      <c r="G2996" s="902" t="s">
        <v>524</v>
      </c>
      <c r="I2996" s="515" t="s">
        <v>3519</v>
      </c>
    </row>
    <row r="2997" spans="1:9" x14ac:dyDescent="0.2">
      <c r="A2997" s="86" t="s">
        <v>6388</v>
      </c>
      <c r="B2997" s="763" t="s">
        <v>454</v>
      </c>
      <c r="C2997" s="86" t="s">
        <v>186</v>
      </c>
      <c r="D2997" s="86" t="s">
        <v>556</v>
      </c>
      <c r="E2997" s="86" t="s">
        <v>504</v>
      </c>
      <c r="F2997" s="282" t="s">
        <v>189</v>
      </c>
      <c r="G2997" s="902" t="s">
        <v>524</v>
      </c>
      <c r="I2997" s="515" t="s">
        <v>3520</v>
      </c>
    </row>
    <row r="2998" spans="1:9" x14ac:dyDescent="0.2">
      <c r="A2998" s="86" t="s">
        <v>6388</v>
      </c>
      <c r="B2998" s="763" t="s">
        <v>454</v>
      </c>
      <c r="C2998" s="86" t="s">
        <v>186</v>
      </c>
      <c r="D2998" s="86" t="s">
        <v>557</v>
      </c>
      <c r="E2998" s="86" t="s">
        <v>504</v>
      </c>
      <c r="F2998" s="282" t="s">
        <v>189</v>
      </c>
      <c r="G2998" s="902" t="s">
        <v>524</v>
      </c>
      <c r="I2998" s="515" t="s">
        <v>3521</v>
      </c>
    </row>
    <row r="2999" spans="1:9" x14ac:dyDescent="0.2">
      <c r="A2999" s="86" t="s">
        <v>6388</v>
      </c>
      <c r="B2999" s="763" t="s">
        <v>454</v>
      </c>
      <c r="C2999" s="86" t="s">
        <v>186</v>
      </c>
      <c r="D2999" s="86" t="s">
        <v>558</v>
      </c>
      <c r="E2999" s="86" t="s">
        <v>504</v>
      </c>
      <c r="F2999" s="282" t="s">
        <v>189</v>
      </c>
      <c r="G2999" s="902" t="s">
        <v>524</v>
      </c>
      <c r="I2999" s="515" t="s">
        <v>3522</v>
      </c>
    </row>
    <row r="3000" spans="1:9" x14ac:dyDescent="0.2">
      <c r="A3000" s="86" t="s">
        <v>6388</v>
      </c>
      <c r="B3000" s="763" t="s">
        <v>454</v>
      </c>
      <c r="C3000" s="86" t="s">
        <v>186</v>
      </c>
      <c r="D3000" s="86" t="s">
        <v>559</v>
      </c>
      <c r="E3000" s="86" t="s">
        <v>504</v>
      </c>
      <c r="F3000" s="282" t="s">
        <v>189</v>
      </c>
      <c r="G3000" s="902" t="s">
        <v>524</v>
      </c>
      <c r="I3000" s="515" t="s">
        <v>3523</v>
      </c>
    </row>
    <row r="3001" spans="1:9" x14ac:dyDescent="0.2">
      <c r="A3001" s="86" t="s">
        <v>6388</v>
      </c>
      <c r="B3001" s="763" t="s">
        <v>454</v>
      </c>
      <c r="C3001" s="86" t="s">
        <v>186</v>
      </c>
      <c r="D3001" s="86" t="s">
        <v>560</v>
      </c>
      <c r="E3001" s="86" t="s">
        <v>504</v>
      </c>
      <c r="F3001" s="282" t="s">
        <v>189</v>
      </c>
      <c r="G3001" s="902" t="s">
        <v>524</v>
      </c>
      <c r="I3001" s="515" t="s">
        <v>3524</v>
      </c>
    </row>
    <row r="3002" spans="1:9" x14ac:dyDescent="0.2">
      <c r="A3002" s="86" t="s">
        <v>6388</v>
      </c>
      <c r="B3002" s="763" t="s">
        <v>454</v>
      </c>
      <c r="C3002" s="86" t="s">
        <v>186</v>
      </c>
      <c r="D3002" s="86" t="s">
        <v>561</v>
      </c>
      <c r="E3002" s="86" t="s">
        <v>504</v>
      </c>
      <c r="F3002" s="282" t="s">
        <v>189</v>
      </c>
      <c r="G3002" s="902" t="s">
        <v>524</v>
      </c>
      <c r="I3002" s="515" t="s">
        <v>3525</v>
      </c>
    </row>
    <row r="3003" spans="1:9" x14ac:dyDescent="0.2">
      <c r="A3003" s="86" t="s">
        <v>6388</v>
      </c>
      <c r="B3003" s="763" t="s">
        <v>454</v>
      </c>
      <c r="C3003" s="86" t="s">
        <v>186</v>
      </c>
      <c r="D3003" s="86" t="s">
        <v>562</v>
      </c>
      <c r="E3003" s="86" t="s">
        <v>504</v>
      </c>
      <c r="F3003" s="282" t="s">
        <v>189</v>
      </c>
      <c r="G3003" s="902" t="s">
        <v>524</v>
      </c>
      <c r="I3003" s="515" t="s">
        <v>3526</v>
      </c>
    </row>
    <row r="3004" spans="1:9" x14ac:dyDescent="0.2">
      <c r="A3004" s="86" t="s">
        <v>6388</v>
      </c>
      <c r="B3004" s="763" t="s">
        <v>454</v>
      </c>
      <c r="C3004" s="86" t="s">
        <v>186</v>
      </c>
      <c r="D3004" s="86" t="s">
        <v>563</v>
      </c>
      <c r="E3004" s="86" t="s">
        <v>504</v>
      </c>
      <c r="F3004" s="282" t="s">
        <v>189</v>
      </c>
      <c r="G3004" s="902" t="s">
        <v>524</v>
      </c>
      <c r="I3004" s="515" t="s">
        <v>3527</v>
      </c>
    </row>
    <row r="3005" spans="1:9" x14ac:dyDescent="0.2">
      <c r="A3005" s="86" t="s">
        <v>6388</v>
      </c>
      <c r="B3005" s="763" t="s">
        <v>454</v>
      </c>
      <c r="C3005" s="86" t="s">
        <v>186</v>
      </c>
      <c r="D3005" s="86" t="s">
        <v>564</v>
      </c>
      <c r="E3005" s="86" t="s">
        <v>504</v>
      </c>
      <c r="F3005" s="282" t="s">
        <v>189</v>
      </c>
      <c r="G3005" s="902" t="s">
        <v>524</v>
      </c>
      <c r="I3005" s="515" t="s">
        <v>3528</v>
      </c>
    </row>
    <row r="3006" spans="1:9" x14ac:dyDescent="0.2">
      <c r="A3006" s="86" t="s">
        <v>6388</v>
      </c>
      <c r="B3006" s="763" t="s">
        <v>454</v>
      </c>
      <c r="C3006" s="86" t="s">
        <v>186</v>
      </c>
      <c r="D3006" s="86" t="s">
        <v>565</v>
      </c>
      <c r="E3006" s="86" t="s">
        <v>504</v>
      </c>
      <c r="F3006" s="282" t="s">
        <v>189</v>
      </c>
      <c r="G3006" s="902" t="s">
        <v>524</v>
      </c>
      <c r="I3006" s="515" t="s">
        <v>3529</v>
      </c>
    </row>
    <row r="3007" spans="1:9" x14ac:dyDescent="0.2">
      <c r="A3007" s="86" t="s">
        <v>6388</v>
      </c>
      <c r="B3007" s="763" t="s">
        <v>454</v>
      </c>
      <c r="C3007" s="86" t="s">
        <v>186</v>
      </c>
      <c r="D3007" s="86" t="s">
        <v>566</v>
      </c>
      <c r="E3007" s="86" t="s">
        <v>504</v>
      </c>
      <c r="F3007" s="282" t="s">
        <v>189</v>
      </c>
      <c r="G3007" s="767" t="s">
        <v>524</v>
      </c>
      <c r="I3007" s="515" t="s">
        <v>3530</v>
      </c>
    </row>
    <row r="3008" spans="1:9" x14ac:dyDescent="0.2">
      <c r="A3008" s="86" t="s">
        <v>6388</v>
      </c>
      <c r="B3008" s="533" t="s">
        <v>454</v>
      </c>
      <c r="C3008" s="119" t="s">
        <v>186</v>
      </c>
      <c r="D3008" s="119" t="s">
        <v>185</v>
      </c>
      <c r="E3008" s="119" t="s">
        <v>504</v>
      </c>
      <c r="F3008" s="545" t="s">
        <v>197</v>
      </c>
      <c r="G3008" s="322" t="s">
        <v>524</v>
      </c>
      <c r="I3008" s="515" t="s">
        <v>3531</v>
      </c>
    </row>
    <row r="3009" spans="1:9" x14ac:dyDescent="0.2">
      <c r="A3009" s="86" t="s">
        <v>6388</v>
      </c>
      <c r="B3009" s="541" t="s">
        <v>454</v>
      </c>
      <c r="C3009" s="546" t="s">
        <v>186</v>
      </c>
      <c r="D3009" s="546" t="s">
        <v>185</v>
      </c>
      <c r="E3009" s="546" t="s">
        <v>504</v>
      </c>
      <c r="F3009" s="542" t="s">
        <v>188</v>
      </c>
      <c r="G3009" s="832" t="s">
        <v>524</v>
      </c>
      <c r="I3009" s="515" t="s">
        <v>3532</v>
      </c>
    </row>
    <row r="3010" spans="1:9" x14ac:dyDescent="0.2">
      <c r="A3010" s="86" t="s">
        <v>6388</v>
      </c>
      <c r="B3010" s="763" t="s">
        <v>454</v>
      </c>
      <c r="C3010" s="86" t="s">
        <v>186</v>
      </c>
      <c r="D3010" s="86" t="s">
        <v>527</v>
      </c>
      <c r="E3010" s="86" t="s">
        <v>504</v>
      </c>
      <c r="F3010" s="282" t="s">
        <v>188</v>
      </c>
      <c r="G3010" s="902" t="s">
        <v>524</v>
      </c>
      <c r="I3010" s="515" t="s">
        <v>3533</v>
      </c>
    </row>
    <row r="3011" spans="1:9" x14ac:dyDescent="0.2">
      <c r="A3011" s="86" t="s">
        <v>6388</v>
      </c>
      <c r="B3011" s="763" t="s">
        <v>454</v>
      </c>
      <c r="C3011" s="86" t="s">
        <v>186</v>
      </c>
      <c r="D3011" s="86" t="s">
        <v>528</v>
      </c>
      <c r="E3011" s="86" t="s">
        <v>504</v>
      </c>
      <c r="F3011" s="282" t="s">
        <v>188</v>
      </c>
      <c r="G3011" s="902" t="s">
        <v>524</v>
      </c>
      <c r="I3011" s="515" t="s">
        <v>3534</v>
      </c>
    </row>
    <row r="3012" spans="1:9" x14ac:dyDescent="0.2">
      <c r="A3012" s="86" t="s">
        <v>6388</v>
      </c>
      <c r="B3012" s="763" t="s">
        <v>454</v>
      </c>
      <c r="C3012" s="86" t="s">
        <v>186</v>
      </c>
      <c r="D3012" s="86" t="s">
        <v>529</v>
      </c>
      <c r="E3012" s="86" t="s">
        <v>504</v>
      </c>
      <c r="F3012" s="282" t="s">
        <v>188</v>
      </c>
      <c r="G3012" s="902" t="s">
        <v>524</v>
      </c>
      <c r="I3012" s="515" t="s">
        <v>3535</v>
      </c>
    </row>
    <row r="3013" spans="1:9" x14ac:dyDescent="0.2">
      <c r="A3013" s="86" t="s">
        <v>6388</v>
      </c>
      <c r="B3013" s="763" t="s">
        <v>454</v>
      </c>
      <c r="C3013" s="86" t="s">
        <v>186</v>
      </c>
      <c r="D3013" s="86" t="s">
        <v>530</v>
      </c>
      <c r="E3013" s="86" t="s">
        <v>504</v>
      </c>
      <c r="F3013" s="282" t="s">
        <v>188</v>
      </c>
      <c r="G3013" s="902" t="s">
        <v>524</v>
      </c>
      <c r="I3013" s="515" t="s">
        <v>3536</v>
      </c>
    </row>
    <row r="3014" spans="1:9" x14ac:dyDescent="0.2">
      <c r="A3014" s="86" t="s">
        <v>6388</v>
      </c>
      <c r="B3014" s="763" t="s">
        <v>454</v>
      </c>
      <c r="C3014" s="86" t="s">
        <v>186</v>
      </c>
      <c r="D3014" s="86" t="s">
        <v>531</v>
      </c>
      <c r="E3014" s="86" t="s">
        <v>504</v>
      </c>
      <c r="F3014" s="282" t="s">
        <v>188</v>
      </c>
      <c r="G3014" s="902" t="s">
        <v>524</v>
      </c>
      <c r="I3014" s="515" t="s">
        <v>3537</v>
      </c>
    </row>
    <row r="3015" spans="1:9" x14ac:dyDescent="0.2">
      <c r="A3015" s="86" t="s">
        <v>6388</v>
      </c>
      <c r="B3015" s="763" t="s">
        <v>454</v>
      </c>
      <c r="C3015" s="86" t="s">
        <v>186</v>
      </c>
      <c r="D3015" s="86" t="s">
        <v>532</v>
      </c>
      <c r="E3015" s="86" t="s">
        <v>504</v>
      </c>
      <c r="F3015" s="282" t="s">
        <v>188</v>
      </c>
      <c r="G3015" s="902" t="s">
        <v>524</v>
      </c>
      <c r="I3015" s="515" t="s">
        <v>3538</v>
      </c>
    </row>
    <row r="3016" spans="1:9" x14ac:dyDescent="0.2">
      <c r="A3016" s="86" t="s">
        <v>6388</v>
      </c>
      <c r="B3016" s="763" t="s">
        <v>454</v>
      </c>
      <c r="C3016" s="86" t="s">
        <v>186</v>
      </c>
      <c r="D3016" s="86" t="s">
        <v>533</v>
      </c>
      <c r="E3016" s="86" t="s">
        <v>504</v>
      </c>
      <c r="F3016" s="282" t="s">
        <v>188</v>
      </c>
      <c r="G3016" s="902" t="s">
        <v>524</v>
      </c>
      <c r="I3016" s="515" t="s">
        <v>3539</v>
      </c>
    </row>
    <row r="3017" spans="1:9" x14ac:dyDescent="0.2">
      <c r="A3017" s="86" t="s">
        <v>6388</v>
      </c>
      <c r="B3017" s="763" t="s">
        <v>454</v>
      </c>
      <c r="C3017" s="86" t="s">
        <v>186</v>
      </c>
      <c r="D3017" s="86" t="s">
        <v>534</v>
      </c>
      <c r="E3017" s="86" t="s">
        <v>504</v>
      </c>
      <c r="F3017" s="282" t="s">
        <v>188</v>
      </c>
      <c r="G3017" s="902" t="s">
        <v>524</v>
      </c>
      <c r="I3017" s="515" t="s">
        <v>3540</v>
      </c>
    </row>
    <row r="3018" spans="1:9" x14ac:dyDescent="0.2">
      <c r="A3018" s="86" t="s">
        <v>6388</v>
      </c>
      <c r="B3018" s="763" t="s">
        <v>454</v>
      </c>
      <c r="C3018" s="86" t="s">
        <v>186</v>
      </c>
      <c r="D3018" s="86" t="s">
        <v>535</v>
      </c>
      <c r="E3018" s="86" t="s">
        <v>504</v>
      </c>
      <c r="F3018" s="282" t="s">
        <v>188</v>
      </c>
      <c r="G3018" s="902" t="s">
        <v>524</v>
      </c>
      <c r="I3018" s="515" t="s">
        <v>3541</v>
      </c>
    </row>
    <row r="3019" spans="1:9" x14ac:dyDescent="0.2">
      <c r="A3019" s="86" t="s">
        <v>6388</v>
      </c>
      <c r="B3019" s="763" t="s">
        <v>454</v>
      </c>
      <c r="C3019" s="86" t="s">
        <v>186</v>
      </c>
      <c r="D3019" s="86" t="s">
        <v>536</v>
      </c>
      <c r="E3019" s="86" t="s">
        <v>504</v>
      </c>
      <c r="F3019" s="282" t="s">
        <v>188</v>
      </c>
      <c r="G3019" s="902" t="s">
        <v>524</v>
      </c>
      <c r="I3019" s="515" t="s">
        <v>3542</v>
      </c>
    </row>
    <row r="3020" spans="1:9" x14ac:dyDescent="0.2">
      <c r="A3020" s="86" t="s">
        <v>6388</v>
      </c>
      <c r="B3020" s="763" t="s">
        <v>454</v>
      </c>
      <c r="C3020" s="86" t="s">
        <v>186</v>
      </c>
      <c r="D3020" s="86" t="s">
        <v>537</v>
      </c>
      <c r="E3020" s="86" t="s">
        <v>504</v>
      </c>
      <c r="F3020" s="282" t="s">
        <v>188</v>
      </c>
      <c r="G3020" s="902" t="s">
        <v>524</v>
      </c>
      <c r="I3020" s="515" t="s">
        <v>3543</v>
      </c>
    </row>
    <row r="3021" spans="1:9" x14ac:dyDescent="0.2">
      <c r="A3021" s="86" t="s">
        <v>6388</v>
      </c>
      <c r="B3021" s="763" t="s">
        <v>454</v>
      </c>
      <c r="C3021" s="86" t="s">
        <v>186</v>
      </c>
      <c r="D3021" s="86" t="s">
        <v>538</v>
      </c>
      <c r="E3021" s="86" t="s">
        <v>504</v>
      </c>
      <c r="F3021" s="282" t="s">
        <v>188</v>
      </c>
      <c r="G3021" s="902" t="s">
        <v>524</v>
      </c>
      <c r="I3021" s="515" t="s">
        <v>3544</v>
      </c>
    </row>
    <row r="3022" spans="1:9" x14ac:dyDescent="0.2">
      <c r="A3022" s="86" t="s">
        <v>6388</v>
      </c>
      <c r="B3022" s="763" t="s">
        <v>454</v>
      </c>
      <c r="C3022" s="86" t="s">
        <v>186</v>
      </c>
      <c r="D3022" s="86" t="s">
        <v>539</v>
      </c>
      <c r="E3022" s="86" t="s">
        <v>504</v>
      </c>
      <c r="F3022" s="282" t="s">
        <v>188</v>
      </c>
      <c r="G3022" s="902" t="s">
        <v>524</v>
      </c>
      <c r="I3022" s="515" t="s">
        <v>3545</v>
      </c>
    </row>
    <row r="3023" spans="1:9" x14ac:dyDescent="0.2">
      <c r="A3023" s="86" t="s">
        <v>6388</v>
      </c>
      <c r="B3023" s="763" t="s">
        <v>454</v>
      </c>
      <c r="C3023" s="86" t="s">
        <v>186</v>
      </c>
      <c r="D3023" s="86" t="s">
        <v>540</v>
      </c>
      <c r="E3023" s="86" t="s">
        <v>504</v>
      </c>
      <c r="F3023" s="282" t="s">
        <v>188</v>
      </c>
      <c r="G3023" s="902" t="s">
        <v>524</v>
      </c>
      <c r="I3023" s="515" t="s">
        <v>3546</v>
      </c>
    </row>
    <row r="3024" spans="1:9" x14ac:dyDescent="0.2">
      <c r="A3024" s="86" t="s">
        <v>6388</v>
      </c>
      <c r="B3024" s="763" t="s">
        <v>454</v>
      </c>
      <c r="C3024" s="86" t="s">
        <v>186</v>
      </c>
      <c r="D3024" s="86" t="s">
        <v>541</v>
      </c>
      <c r="E3024" s="86" t="s">
        <v>504</v>
      </c>
      <c r="F3024" s="282" t="s">
        <v>188</v>
      </c>
      <c r="G3024" s="902" t="s">
        <v>524</v>
      </c>
      <c r="I3024" s="515" t="s">
        <v>3547</v>
      </c>
    </row>
    <row r="3025" spans="1:9" x14ac:dyDescent="0.2">
      <c r="A3025" s="86" t="s">
        <v>6388</v>
      </c>
      <c r="B3025" s="763" t="s">
        <v>454</v>
      </c>
      <c r="C3025" s="86" t="s">
        <v>186</v>
      </c>
      <c r="D3025" s="86" t="s">
        <v>542</v>
      </c>
      <c r="E3025" s="86" t="s">
        <v>504</v>
      </c>
      <c r="F3025" s="282" t="s">
        <v>188</v>
      </c>
      <c r="G3025" s="902" t="s">
        <v>524</v>
      </c>
      <c r="I3025" s="515" t="s">
        <v>3548</v>
      </c>
    </row>
    <row r="3026" spans="1:9" x14ac:dyDescent="0.2">
      <c r="A3026" s="86" t="s">
        <v>6388</v>
      </c>
      <c r="B3026" s="763" t="s">
        <v>454</v>
      </c>
      <c r="C3026" s="86" t="s">
        <v>186</v>
      </c>
      <c r="D3026" s="86" t="s">
        <v>543</v>
      </c>
      <c r="E3026" s="86" t="s">
        <v>504</v>
      </c>
      <c r="F3026" s="282" t="s">
        <v>188</v>
      </c>
      <c r="G3026" s="902" t="s">
        <v>524</v>
      </c>
      <c r="I3026" s="515" t="s">
        <v>3549</v>
      </c>
    </row>
    <row r="3027" spans="1:9" x14ac:dyDescent="0.2">
      <c r="A3027" s="86" t="s">
        <v>6388</v>
      </c>
      <c r="B3027" s="763" t="s">
        <v>454</v>
      </c>
      <c r="C3027" s="86" t="s">
        <v>186</v>
      </c>
      <c r="D3027" s="86" t="s">
        <v>544</v>
      </c>
      <c r="E3027" s="86" t="s">
        <v>504</v>
      </c>
      <c r="F3027" s="282" t="s">
        <v>188</v>
      </c>
      <c r="G3027" s="902" t="s">
        <v>524</v>
      </c>
      <c r="I3027" s="515" t="s">
        <v>3550</v>
      </c>
    </row>
    <row r="3028" spans="1:9" x14ac:dyDescent="0.2">
      <c r="A3028" s="86" t="s">
        <v>6388</v>
      </c>
      <c r="B3028" s="763" t="s">
        <v>454</v>
      </c>
      <c r="C3028" s="86" t="s">
        <v>186</v>
      </c>
      <c r="D3028" s="86" t="s">
        <v>545</v>
      </c>
      <c r="E3028" s="86" t="s">
        <v>504</v>
      </c>
      <c r="F3028" s="282" t="s">
        <v>188</v>
      </c>
      <c r="G3028" s="902" t="s">
        <v>524</v>
      </c>
      <c r="I3028" s="515" t="s">
        <v>3551</v>
      </c>
    </row>
    <row r="3029" spans="1:9" x14ac:dyDescent="0.2">
      <c r="A3029" s="86" t="s">
        <v>6388</v>
      </c>
      <c r="B3029" s="763" t="s">
        <v>454</v>
      </c>
      <c r="C3029" s="86" t="s">
        <v>186</v>
      </c>
      <c r="D3029" s="86" t="s">
        <v>546</v>
      </c>
      <c r="E3029" s="86" t="s">
        <v>504</v>
      </c>
      <c r="F3029" s="282" t="s">
        <v>188</v>
      </c>
      <c r="G3029" s="902" t="s">
        <v>524</v>
      </c>
      <c r="I3029" s="515" t="s">
        <v>3552</v>
      </c>
    </row>
    <row r="3030" spans="1:9" x14ac:dyDescent="0.2">
      <c r="A3030" s="86" t="s">
        <v>6388</v>
      </c>
      <c r="B3030" s="763" t="s">
        <v>454</v>
      </c>
      <c r="C3030" s="86" t="s">
        <v>186</v>
      </c>
      <c r="D3030" s="86" t="s">
        <v>547</v>
      </c>
      <c r="E3030" s="86" t="s">
        <v>504</v>
      </c>
      <c r="F3030" s="282" t="s">
        <v>188</v>
      </c>
      <c r="G3030" s="902" t="s">
        <v>524</v>
      </c>
      <c r="I3030" s="515" t="s">
        <v>3553</v>
      </c>
    </row>
    <row r="3031" spans="1:9" x14ac:dyDescent="0.2">
      <c r="A3031" s="86" t="s">
        <v>6388</v>
      </c>
      <c r="B3031" s="763" t="s">
        <v>454</v>
      </c>
      <c r="C3031" s="86" t="s">
        <v>186</v>
      </c>
      <c r="D3031" s="86" t="s">
        <v>548</v>
      </c>
      <c r="E3031" s="86" t="s">
        <v>504</v>
      </c>
      <c r="F3031" s="282" t="s">
        <v>188</v>
      </c>
      <c r="G3031" s="902" t="s">
        <v>524</v>
      </c>
      <c r="I3031" s="515" t="s">
        <v>3554</v>
      </c>
    </row>
    <row r="3032" spans="1:9" x14ac:dyDescent="0.2">
      <c r="A3032" s="86" t="s">
        <v>6388</v>
      </c>
      <c r="B3032" s="763" t="s">
        <v>454</v>
      </c>
      <c r="C3032" s="86" t="s">
        <v>186</v>
      </c>
      <c r="D3032" s="86" t="s">
        <v>549</v>
      </c>
      <c r="E3032" s="86" t="s">
        <v>504</v>
      </c>
      <c r="F3032" s="282" t="s">
        <v>188</v>
      </c>
      <c r="G3032" s="902" t="s">
        <v>524</v>
      </c>
      <c r="I3032" s="515" t="s">
        <v>3555</v>
      </c>
    </row>
    <row r="3033" spans="1:9" x14ac:dyDescent="0.2">
      <c r="A3033" s="86" t="s">
        <v>6388</v>
      </c>
      <c r="B3033" s="763" t="s">
        <v>454</v>
      </c>
      <c r="C3033" s="86" t="s">
        <v>186</v>
      </c>
      <c r="D3033" s="86" t="s">
        <v>550</v>
      </c>
      <c r="E3033" s="86" t="s">
        <v>504</v>
      </c>
      <c r="F3033" s="282" t="s">
        <v>188</v>
      </c>
      <c r="G3033" s="902" t="s">
        <v>524</v>
      </c>
      <c r="I3033" s="515" t="s">
        <v>3556</v>
      </c>
    </row>
    <row r="3034" spans="1:9" x14ac:dyDescent="0.2">
      <c r="A3034" s="86" t="s">
        <v>6388</v>
      </c>
      <c r="B3034" s="763" t="s">
        <v>454</v>
      </c>
      <c r="C3034" s="86" t="s">
        <v>186</v>
      </c>
      <c r="D3034" s="86" t="s">
        <v>551</v>
      </c>
      <c r="E3034" s="86" t="s">
        <v>504</v>
      </c>
      <c r="F3034" s="282" t="s">
        <v>188</v>
      </c>
      <c r="G3034" s="902" t="s">
        <v>524</v>
      </c>
      <c r="I3034" s="515" t="s">
        <v>3557</v>
      </c>
    </row>
    <row r="3035" spans="1:9" x14ac:dyDescent="0.2">
      <c r="A3035" s="86" t="s">
        <v>6388</v>
      </c>
      <c r="B3035" s="763" t="s">
        <v>454</v>
      </c>
      <c r="C3035" s="86" t="s">
        <v>186</v>
      </c>
      <c r="D3035" s="86" t="s">
        <v>552</v>
      </c>
      <c r="E3035" s="86" t="s">
        <v>504</v>
      </c>
      <c r="F3035" s="282" t="s">
        <v>188</v>
      </c>
      <c r="G3035" s="902" t="s">
        <v>524</v>
      </c>
      <c r="I3035" s="515" t="s">
        <v>3558</v>
      </c>
    </row>
    <row r="3036" spans="1:9" x14ac:dyDescent="0.2">
      <c r="A3036" s="86" t="s">
        <v>6388</v>
      </c>
      <c r="B3036" s="763" t="s">
        <v>454</v>
      </c>
      <c r="C3036" s="86" t="s">
        <v>186</v>
      </c>
      <c r="D3036" s="86" t="s">
        <v>553</v>
      </c>
      <c r="E3036" s="86" t="s">
        <v>504</v>
      </c>
      <c r="F3036" s="282" t="s">
        <v>188</v>
      </c>
      <c r="G3036" s="902" t="s">
        <v>524</v>
      </c>
      <c r="I3036" s="515" t="s">
        <v>3559</v>
      </c>
    </row>
    <row r="3037" spans="1:9" x14ac:dyDescent="0.2">
      <c r="A3037" s="86" t="s">
        <v>6388</v>
      </c>
      <c r="B3037" s="763" t="s">
        <v>454</v>
      </c>
      <c r="C3037" s="86" t="s">
        <v>186</v>
      </c>
      <c r="D3037" s="86" t="s">
        <v>554</v>
      </c>
      <c r="E3037" s="86" t="s">
        <v>504</v>
      </c>
      <c r="F3037" s="282" t="s">
        <v>188</v>
      </c>
      <c r="G3037" s="902" t="s">
        <v>524</v>
      </c>
      <c r="I3037" s="515" t="s">
        <v>3560</v>
      </c>
    </row>
    <row r="3038" spans="1:9" x14ac:dyDescent="0.2">
      <c r="A3038" s="86" t="s">
        <v>6388</v>
      </c>
      <c r="B3038" s="763" t="s">
        <v>454</v>
      </c>
      <c r="C3038" s="86" t="s">
        <v>186</v>
      </c>
      <c r="D3038" s="86" t="s">
        <v>555</v>
      </c>
      <c r="E3038" s="86" t="s">
        <v>504</v>
      </c>
      <c r="F3038" s="282" t="s">
        <v>188</v>
      </c>
      <c r="G3038" s="902" t="s">
        <v>524</v>
      </c>
      <c r="I3038" s="515" t="s">
        <v>3561</v>
      </c>
    </row>
    <row r="3039" spans="1:9" x14ac:dyDescent="0.2">
      <c r="A3039" s="86" t="s">
        <v>6388</v>
      </c>
      <c r="B3039" s="763" t="s">
        <v>454</v>
      </c>
      <c r="C3039" s="86" t="s">
        <v>186</v>
      </c>
      <c r="D3039" s="86" t="s">
        <v>556</v>
      </c>
      <c r="E3039" s="86" t="s">
        <v>504</v>
      </c>
      <c r="F3039" s="282" t="s">
        <v>188</v>
      </c>
      <c r="G3039" s="902" t="s">
        <v>524</v>
      </c>
      <c r="I3039" s="515" t="s">
        <v>3562</v>
      </c>
    </row>
    <row r="3040" spans="1:9" x14ac:dyDescent="0.2">
      <c r="A3040" s="86" t="s">
        <v>6388</v>
      </c>
      <c r="B3040" s="763" t="s">
        <v>454</v>
      </c>
      <c r="C3040" s="86" t="s">
        <v>186</v>
      </c>
      <c r="D3040" s="86" t="s">
        <v>557</v>
      </c>
      <c r="E3040" s="86" t="s">
        <v>504</v>
      </c>
      <c r="F3040" s="282" t="s">
        <v>188</v>
      </c>
      <c r="G3040" s="902" t="s">
        <v>524</v>
      </c>
      <c r="I3040" s="515" t="s">
        <v>3563</v>
      </c>
    </row>
    <row r="3041" spans="1:9" x14ac:dyDescent="0.2">
      <c r="A3041" s="86" t="s">
        <v>6388</v>
      </c>
      <c r="B3041" s="763" t="s">
        <v>454</v>
      </c>
      <c r="C3041" s="86" t="s">
        <v>186</v>
      </c>
      <c r="D3041" s="86" t="s">
        <v>558</v>
      </c>
      <c r="E3041" s="86" t="s">
        <v>504</v>
      </c>
      <c r="F3041" s="282" t="s">
        <v>188</v>
      </c>
      <c r="G3041" s="902" t="s">
        <v>524</v>
      </c>
      <c r="I3041" s="515" t="s">
        <v>3564</v>
      </c>
    </row>
    <row r="3042" spans="1:9" x14ac:dyDescent="0.2">
      <c r="A3042" s="86" t="s">
        <v>6388</v>
      </c>
      <c r="B3042" s="763" t="s">
        <v>454</v>
      </c>
      <c r="C3042" s="86" t="s">
        <v>186</v>
      </c>
      <c r="D3042" s="86" t="s">
        <v>559</v>
      </c>
      <c r="E3042" s="86" t="s">
        <v>504</v>
      </c>
      <c r="F3042" s="282" t="s">
        <v>188</v>
      </c>
      <c r="G3042" s="902" t="s">
        <v>524</v>
      </c>
      <c r="I3042" s="515" t="s">
        <v>3565</v>
      </c>
    </row>
    <row r="3043" spans="1:9" x14ac:dyDescent="0.2">
      <c r="A3043" s="86" t="s">
        <v>6388</v>
      </c>
      <c r="B3043" s="763" t="s">
        <v>454</v>
      </c>
      <c r="C3043" s="86" t="s">
        <v>186</v>
      </c>
      <c r="D3043" s="86" t="s">
        <v>560</v>
      </c>
      <c r="E3043" s="86" t="s">
        <v>504</v>
      </c>
      <c r="F3043" s="282" t="s">
        <v>188</v>
      </c>
      <c r="G3043" s="902" t="s">
        <v>524</v>
      </c>
      <c r="I3043" s="515" t="s">
        <v>3566</v>
      </c>
    </row>
    <row r="3044" spans="1:9" x14ac:dyDescent="0.2">
      <c r="A3044" s="86" t="s">
        <v>6388</v>
      </c>
      <c r="B3044" s="763" t="s">
        <v>454</v>
      </c>
      <c r="C3044" s="86" t="s">
        <v>186</v>
      </c>
      <c r="D3044" s="86" t="s">
        <v>561</v>
      </c>
      <c r="E3044" s="86" t="s">
        <v>504</v>
      </c>
      <c r="F3044" s="282" t="s">
        <v>188</v>
      </c>
      <c r="G3044" s="902" t="s">
        <v>524</v>
      </c>
      <c r="I3044" s="515" t="s">
        <v>3567</v>
      </c>
    </row>
    <row r="3045" spans="1:9" x14ac:dyDescent="0.2">
      <c r="A3045" s="86" t="s">
        <v>6388</v>
      </c>
      <c r="B3045" s="763" t="s">
        <v>454</v>
      </c>
      <c r="C3045" s="86" t="s">
        <v>186</v>
      </c>
      <c r="D3045" s="86" t="s">
        <v>562</v>
      </c>
      <c r="E3045" s="86" t="s">
        <v>504</v>
      </c>
      <c r="F3045" s="282" t="s">
        <v>188</v>
      </c>
      <c r="G3045" s="902" t="s">
        <v>524</v>
      </c>
      <c r="I3045" s="515" t="s">
        <v>3568</v>
      </c>
    </row>
    <row r="3046" spans="1:9" x14ac:dyDescent="0.2">
      <c r="A3046" s="86" t="s">
        <v>6388</v>
      </c>
      <c r="B3046" s="763" t="s">
        <v>454</v>
      </c>
      <c r="C3046" s="86" t="s">
        <v>186</v>
      </c>
      <c r="D3046" s="86" t="s">
        <v>563</v>
      </c>
      <c r="E3046" s="86" t="s">
        <v>504</v>
      </c>
      <c r="F3046" s="282" t="s">
        <v>188</v>
      </c>
      <c r="G3046" s="902" t="s">
        <v>524</v>
      </c>
      <c r="I3046" s="515" t="s">
        <v>3569</v>
      </c>
    </row>
    <row r="3047" spans="1:9" x14ac:dyDescent="0.2">
      <c r="A3047" s="86" t="s">
        <v>6388</v>
      </c>
      <c r="B3047" s="763" t="s">
        <v>454</v>
      </c>
      <c r="C3047" s="86" t="s">
        <v>186</v>
      </c>
      <c r="D3047" s="86" t="s">
        <v>564</v>
      </c>
      <c r="E3047" s="86" t="s">
        <v>504</v>
      </c>
      <c r="F3047" s="282" t="s">
        <v>188</v>
      </c>
      <c r="G3047" s="902" t="s">
        <v>524</v>
      </c>
      <c r="I3047" s="515" t="s">
        <v>3570</v>
      </c>
    </row>
    <row r="3048" spans="1:9" x14ac:dyDescent="0.2">
      <c r="A3048" s="86" t="s">
        <v>6388</v>
      </c>
      <c r="B3048" s="763" t="s">
        <v>454</v>
      </c>
      <c r="C3048" s="86" t="s">
        <v>186</v>
      </c>
      <c r="D3048" s="86" t="s">
        <v>565</v>
      </c>
      <c r="E3048" s="86" t="s">
        <v>504</v>
      </c>
      <c r="F3048" s="282" t="s">
        <v>188</v>
      </c>
      <c r="G3048" s="902" t="s">
        <v>524</v>
      </c>
      <c r="I3048" s="515" t="s">
        <v>3571</v>
      </c>
    </row>
    <row r="3049" spans="1:9" x14ac:dyDescent="0.2">
      <c r="A3049" s="86" t="s">
        <v>6388</v>
      </c>
      <c r="B3049" s="543" t="s">
        <v>454</v>
      </c>
      <c r="C3049" s="547" t="s">
        <v>186</v>
      </c>
      <c r="D3049" s="547" t="s">
        <v>566</v>
      </c>
      <c r="E3049" s="547" t="s">
        <v>504</v>
      </c>
      <c r="F3049" s="538" t="s">
        <v>188</v>
      </c>
      <c r="G3049" s="309" t="s">
        <v>524</v>
      </c>
      <c r="I3049" s="515" t="s">
        <v>3572</v>
      </c>
    </row>
    <row r="3050" spans="1:9" x14ac:dyDescent="0.2">
      <c r="A3050" s="86" t="s">
        <v>6388</v>
      </c>
      <c r="B3050" s="763" t="s">
        <v>454</v>
      </c>
      <c r="C3050" s="86" t="s">
        <v>186</v>
      </c>
      <c r="D3050" s="86" t="s">
        <v>185</v>
      </c>
      <c r="E3050" s="86" t="s">
        <v>505</v>
      </c>
      <c r="F3050" s="282" t="s">
        <v>189</v>
      </c>
      <c r="G3050" s="902" t="s">
        <v>524</v>
      </c>
      <c r="I3050" s="515" t="s">
        <v>3573</v>
      </c>
    </row>
    <row r="3051" spans="1:9" x14ac:dyDescent="0.2">
      <c r="A3051" s="86" t="s">
        <v>6388</v>
      </c>
      <c r="B3051" s="763" t="s">
        <v>454</v>
      </c>
      <c r="C3051" s="86" t="s">
        <v>186</v>
      </c>
      <c r="D3051" s="86" t="s">
        <v>527</v>
      </c>
      <c r="E3051" s="86" t="s">
        <v>505</v>
      </c>
      <c r="F3051" s="282" t="s">
        <v>189</v>
      </c>
      <c r="G3051" s="902" t="s">
        <v>524</v>
      </c>
      <c r="I3051" s="515" t="s">
        <v>3574</v>
      </c>
    </row>
    <row r="3052" spans="1:9" x14ac:dyDescent="0.2">
      <c r="A3052" s="86" t="s">
        <v>6388</v>
      </c>
      <c r="B3052" s="763" t="s">
        <v>454</v>
      </c>
      <c r="C3052" s="86" t="s">
        <v>186</v>
      </c>
      <c r="D3052" s="86" t="s">
        <v>528</v>
      </c>
      <c r="E3052" s="86" t="s">
        <v>505</v>
      </c>
      <c r="F3052" s="282" t="s">
        <v>189</v>
      </c>
      <c r="G3052" s="902" t="s">
        <v>524</v>
      </c>
      <c r="I3052" s="515" t="s">
        <v>3575</v>
      </c>
    </row>
    <row r="3053" spans="1:9" x14ac:dyDescent="0.2">
      <c r="A3053" s="86" t="s">
        <v>6388</v>
      </c>
      <c r="B3053" s="763" t="s">
        <v>454</v>
      </c>
      <c r="C3053" s="86" t="s">
        <v>186</v>
      </c>
      <c r="D3053" s="86" t="s">
        <v>529</v>
      </c>
      <c r="E3053" s="86" t="s">
        <v>505</v>
      </c>
      <c r="F3053" s="282" t="s">
        <v>189</v>
      </c>
      <c r="G3053" s="902" t="s">
        <v>524</v>
      </c>
      <c r="I3053" s="515" t="s">
        <v>3576</v>
      </c>
    </row>
    <row r="3054" spans="1:9" x14ac:dyDescent="0.2">
      <c r="A3054" s="86" t="s">
        <v>6388</v>
      </c>
      <c r="B3054" s="763" t="s">
        <v>454</v>
      </c>
      <c r="C3054" s="86" t="s">
        <v>186</v>
      </c>
      <c r="D3054" s="86" t="s">
        <v>530</v>
      </c>
      <c r="E3054" s="86" t="s">
        <v>505</v>
      </c>
      <c r="F3054" s="282" t="s">
        <v>189</v>
      </c>
      <c r="G3054" s="902" t="s">
        <v>524</v>
      </c>
      <c r="I3054" s="515" t="s">
        <v>3577</v>
      </c>
    </row>
    <row r="3055" spans="1:9" x14ac:dyDescent="0.2">
      <c r="A3055" s="86" t="s">
        <v>6388</v>
      </c>
      <c r="B3055" s="763" t="s">
        <v>454</v>
      </c>
      <c r="C3055" s="86" t="s">
        <v>186</v>
      </c>
      <c r="D3055" s="86" t="s">
        <v>531</v>
      </c>
      <c r="E3055" s="86" t="s">
        <v>505</v>
      </c>
      <c r="F3055" s="282" t="s">
        <v>189</v>
      </c>
      <c r="G3055" s="902" t="s">
        <v>524</v>
      </c>
      <c r="I3055" s="515" t="s">
        <v>3578</v>
      </c>
    </row>
    <row r="3056" spans="1:9" x14ac:dyDescent="0.2">
      <c r="A3056" s="86" t="s">
        <v>6388</v>
      </c>
      <c r="B3056" s="763" t="s">
        <v>454</v>
      </c>
      <c r="C3056" s="86" t="s">
        <v>186</v>
      </c>
      <c r="D3056" s="86" t="s">
        <v>532</v>
      </c>
      <c r="E3056" s="86" t="s">
        <v>505</v>
      </c>
      <c r="F3056" s="282" t="s">
        <v>189</v>
      </c>
      <c r="G3056" s="902" t="s">
        <v>524</v>
      </c>
      <c r="I3056" s="515" t="s">
        <v>3579</v>
      </c>
    </row>
    <row r="3057" spans="1:9" x14ac:dyDescent="0.2">
      <c r="A3057" s="86" t="s">
        <v>6388</v>
      </c>
      <c r="B3057" s="763" t="s">
        <v>454</v>
      </c>
      <c r="C3057" s="86" t="s">
        <v>186</v>
      </c>
      <c r="D3057" s="86" t="s">
        <v>533</v>
      </c>
      <c r="E3057" s="86" t="s">
        <v>505</v>
      </c>
      <c r="F3057" s="282" t="s">
        <v>189</v>
      </c>
      <c r="G3057" s="902" t="s">
        <v>524</v>
      </c>
      <c r="I3057" s="515" t="s">
        <v>3580</v>
      </c>
    </row>
    <row r="3058" spans="1:9" x14ac:dyDescent="0.2">
      <c r="A3058" s="86" t="s">
        <v>6388</v>
      </c>
      <c r="B3058" s="763" t="s">
        <v>454</v>
      </c>
      <c r="C3058" s="86" t="s">
        <v>186</v>
      </c>
      <c r="D3058" s="86" t="s">
        <v>534</v>
      </c>
      <c r="E3058" s="86" t="s">
        <v>505</v>
      </c>
      <c r="F3058" s="282" t="s">
        <v>189</v>
      </c>
      <c r="G3058" s="902" t="s">
        <v>524</v>
      </c>
      <c r="I3058" s="515" t="s">
        <v>3581</v>
      </c>
    </row>
    <row r="3059" spans="1:9" x14ac:dyDescent="0.2">
      <c r="A3059" s="86" t="s">
        <v>6388</v>
      </c>
      <c r="B3059" s="763" t="s">
        <v>454</v>
      </c>
      <c r="C3059" s="86" t="s">
        <v>186</v>
      </c>
      <c r="D3059" s="86" t="s">
        <v>535</v>
      </c>
      <c r="E3059" s="86" t="s">
        <v>505</v>
      </c>
      <c r="F3059" s="282" t="s">
        <v>189</v>
      </c>
      <c r="G3059" s="902" t="s">
        <v>524</v>
      </c>
      <c r="I3059" s="515" t="s">
        <v>3582</v>
      </c>
    </row>
    <row r="3060" spans="1:9" x14ac:dyDescent="0.2">
      <c r="A3060" s="86" t="s">
        <v>6388</v>
      </c>
      <c r="B3060" s="763" t="s">
        <v>454</v>
      </c>
      <c r="C3060" s="86" t="s">
        <v>186</v>
      </c>
      <c r="D3060" s="86" t="s">
        <v>536</v>
      </c>
      <c r="E3060" s="86" t="s">
        <v>505</v>
      </c>
      <c r="F3060" s="282" t="s">
        <v>189</v>
      </c>
      <c r="G3060" s="902" t="s">
        <v>524</v>
      </c>
      <c r="I3060" s="515" t="s">
        <v>3583</v>
      </c>
    </row>
    <row r="3061" spans="1:9" x14ac:dyDescent="0.2">
      <c r="A3061" s="86" t="s">
        <v>6388</v>
      </c>
      <c r="B3061" s="763" t="s">
        <v>454</v>
      </c>
      <c r="C3061" s="86" t="s">
        <v>186</v>
      </c>
      <c r="D3061" s="86" t="s">
        <v>537</v>
      </c>
      <c r="E3061" s="86" t="s">
        <v>505</v>
      </c>
      <c r="F3061" s="282" t="s">
        <v>189</v>
      </c>
      <c r="G3061" s="902" t="s">
        <v>524</v>
      </c>
      <c r="I3061" s="515" t="s">
        <v>3584</v>
      </c>
    </row>
    <row r="3062" spans="1:9" x14ac:dyDescent="0.2">
      <c r="A3062" s="86" t="s">
        <v>6388</v>
      </c>
      <c r="B3062" s="763" t="s">
        <v>454</v>
      </c>
      <c r="C3062" s="86" t="s">
        <v>186</v>
      </c>
      <c r="D3062" s="86" t="s">
        <v>538</v>
      </c>
      <c r="E3062" s="86" t="s">
        <v>505</v>
      </c>
      <c r="F3062" s="282" t="s">
        <v>189</v>
      </c>
      <c r="G3062" s="902" t="s">
        <v>524</v>
      </c>
      <c r="I3062" s="515" t="s">
        <v>3585</v>
      </c>
    </row>
    <row r="3063" spans="1:9" x14ac:dyDescent="0.2">
      <c r="A3063" s="86" t="s">
        <v>6388</v>
      </c>
      <c r="B3063" s="763" t="s">
        <v>454</v>
      </c>
      <c r="C3063" s="86" t="s">
        <v>186</v>
      </c>
      <c r="D3063" s="86" t="s">
        <v>539</v>
      </c>
      <c r="E3063" s="86" t="s">
        <v>505</v>
      </c>
      <c r="F3063" s="282" t="s">
        <v>189</v>
      </c>
      <c r="G3063" s="902" t="s">
        <v>524</v>
      </c>
      <c r="I3063" s="515" t="s">
        <v>3586</v>
      </c>
    </row>
    <row r="3064" spans="1:9" x14ac:dyDescent="0.2">
      <c r="A3064" s="86" t="s">
        <v>6388</v>
      </c>
      <c r="B3064" s="763" t="s">
        <v>454</v>
      </c>
      <c r="C3064" s="86" t="s">
        <v>186</v>
      </c>
      <c r="D3064" s="86" t="s">
        <v>540</v>
      </c>
      <c r="E3064" s="86" t="s">
        <v>505</v>
      </c>
      <c r="F3064" s="282" t="s">
        <v>189</v>
      </c>
      <c r="G3064" s="902" t="s">
        <v>524</v>
      </c>
      <c r="I3064" s="515" t="s">
        <v>3587</v>
      </c>
    </row>
    <row r="3065" spans="1:9" x14ac:dyDescent="0.2">
      <c r="A3065" s="86" t="s">
        <v>6388</v>
      </c>
      <c r="B3065" s="763" t="s">
        <v>454</v>
      </c>
      <c r="C3065" s="86" t="s">
        <v>186</v>
      </c>
      <c r="D3065" s="86" t="s">
        <v>541</v>
      </c>
      <c r="E3065" s="86" t="s">
        <v>505</v>
      </c>
      <c r="F3065" s="282" t="s">
        <v>189</v>
      </c>
      <c r="G3065" s="902" t="s">
        <v>524</v>
      </c>
      <c r="I3065" s="515" t="s">
        <v>3588</v>
      </c>
    </row>
    <row r="3066" spans="1:9" x14ac:dyDescent="0.2">
      <c r="A3066" s="86" t="s">
        <v>6388</v>
      </c>
      <c r="B3066" s="763" t="s">
        <v>454</v>
      </c>
      <c r="C3066" s="86" t="s">
        <v>186</v>
      </c>
      <c r="D3066" s="86" t="s">
        <v>542</v>
      </c>
      <c r="E3066" s="86" t="s">
        <v>505</v>
      </c>
      <c r="F3066" s="282" t="s">
        <v>189</v>
      </c>
      <c r="G3066" s="902" t="s">
        <v>524</v>
      </c>
      <c r="I3066" s="515" t="s">
        <v>3589</v>
      </c>
    </row>
    <row r="3067" spans="1:9" x14ac:dyDescent="0.2">
      <c r="A3067" s="86" t="s">
        <v>6388</v>
      </c>
      <c r="B3067" s="763" t="s">
        <v>454</v>
      </c>
      <c r="C3067" s="86" t="s">
        <v>186</v>
      </c>
      <c r="D3067" s="86" t="s">
        <v>543</v>
      </c>
      <c r="E3067" s="86" t="s">
        <v>505</v>
      </c>
      <c r="F3067" s="282" t="s">
        <v>189</v>
      </c>
      <c r="G3067" s="902" t="s">
        <v>524</v>
      </c>
      <c r="I3067" s="515" t="s">
        <v>3590</v>
      </c>
    </row>
    <row r="3068" spans="1:9" x14ac:dyDescent="0.2">
      <c r="A3068" s="86" t="s">
        <v>6388</v>
      </c>
      <c r="B3068" s="763" t="s">
        <v>454</v>
      </c>
      <c r="C3068" s="86" t="s">
        <v>186</v>
      </c>
      <c r="D3068" s="86" t="s">
        <v>544</v>
      </c>
      <c r="E3068" s="86" t="s">
        <v>505</v>
      </c>
      <c r="F3068" s="282" t="s">
        <v>189</v>
      </c>
      <c r="G3068" s="902" t="s">
        <v>524</v>
      </c>
      <c r="I3068" s="515" t="s">
        <v>3591</v>
      </c>
    </row>
    <row r="3069" spans="1:9" x14ac:dyDescent="0.2">
      <c r="A3069" s="86" t="s">
        <v>6388</v>
      </c>
      <c r="B3069" s="763" t="s">
        <v>454</v>
      </c>
      <c r="C3069" s="86" t="s">
        <v>186</v>
      </c>
      <c r="D3069" s="86" t="s">
        <v>545</v>
      </c>
      <c r="E3069" s="86" t="s">
        <v>505</v>
      </c>
      <c r="F3069" s="282" t="s">
        <v>189</v>
      </c>
      <c r="G3069" s="902" t="s">
        <v>524</v>
      </c>
      <c r="I3069" s="515" t="s">
        <v>3592</v>
      </c>
    </row>
    <row r="3070" spans="1:9" x14ac:dyDescent="0.2">
      <c r="A3070" s="86" t="s">
        <v>6388</v>
      </c>
      <c r="B3070" s="763" t="s">
        <v>454</v>
      </c>
      <c r="C3070" s="86" t="s">
        <v>186</v>
      </c>
      <c r="D3070" s="86" t="s">
        <v>546</v>
      </c>
      <c r="E3070" s="86" t="s">
        <v>505</v>
      </c>
      <c r="F3070" s="282" t="s">
        <v>189</v>
      </c>
      <c r="G3070" s="902" t="s">
        <v>524</v>
      </c>
      <c r="I3070" s="515" t="s">
        <v>3593</v>
      </c>
    </row>
    <row r="3071" spans="1:9" x14ac:dyDescent="0.2">
      <c r="A3071" s="86" t="s">
        <v>6388</v>
      </c>
      <c r="B3071" s="763" t="s">
        <v>454</v>
      </c>
      <c r="C3071" s="86" t="s">
        <v>186</v>
      </c>
      <c r="D3071" s="86" t="s">
        <v>547</v>
      </c>
      <c r="E3071" s="86" t="s">
        <v>505</v>
      </c>
      <c r="F3071" s="282" t="s">
        <v>189</v>
      </c>
      <c r="G3071" s="902" t="s">
        <v>524</v>
      </c>
      <c r="I3071" s="515" t="s">
        <v>3594</v>
      </c>
    </row>
    <row r="3072" spans="1:9" x14ac:dyDescent="0.2">
      <c r="A3072" s="86" t="s">
        <v>6388</v>
      </c>
      <c r="B3072" s="763" t="s">
        <v>454</v>
      </c>
      <c r="C3072" s="86" t="s">
        <v>186</v>
      </c>
      <c r="D3072" s="86" t="s">
        <v>548</v>
      </c>
      <c r="E3072" s="86" t="s">
        <v>505</v>
      </c>
      <c r="F3072" s="282" t="s">
        <v>189</v>
      </c>
      <c r="G3072" s="902" t="s">
        <v>524</v>
      </c>
      <c r="I3072" s="515" t="s">
        <v>3595</v>
      </c>
    </row>
    <row r="3073" spans="1:9" x14ac:dyDescent="0.2">
      <c r="A3073" s="86" t="s">
        <v>6388</v>
      </c>
      <c r="B3073" s="763" t="s">
        <v>454</v>
      </c>
      <c r="C3073" s="86" t="s">
        <v>186</v>
      </c>
      <c r="D3073" s="86" t="s">
        <v>549</v>
      </c>
      <c r="E3073" s="86" t="s">
        <v>505</v>
      </c>
      <c r="F3073" s="282" t="s">
        <v>189</v>
      </c>
      <c r="G3073" s="902" t="s">
        <v>524</v>
      </c>
      <c r="I3073" s="515" t="s">
        <v>3596</v>
      </c>
    </row>
    <row r="3074" spans="1:9" x14ac:dyDescent="0.2">
      <c r="A3074" s="86" t="s">
        <v>6388</v>
      </c>
      <c r="B3074" s="763" t="s">
        <v>454</v>
      </c>
      <c r="C3074" s="86" t="s">
        <v>186</v>
      </c>
      <c r="D3074" s="86" t="s">
        <v>550</v>
      </c>
      <c r="E3074" s="86" t="s">
        <v>505</v>
      </c>
      <c r="F3074" s="282" t="s">
        <v>189</v>
      </c>
      <c r="G3074" s="902" t="s">
        <v>524</v>
      </c>
      <c r="I3074" s="515" t="s">
        <v>3597</v>
      </c>
    </row>
    <row r="3075" spans="1:9" x14ac:dyDescent="0.2">
      <c r="A3075" s="86" t="s">
        <v>6388</v>
      </c>
      <c r="B3075" s="763" t="s">
        <v>454</v>
      </c>
      <c r="C3075" s="86" t="s">
        <v>186</v>
      </c>
      <c r="D3075" s="86" t="s">
        <v>551</v>
      </c>
      <c r="E3075" s="86" t="s">
        <v>505</v>
      </c>
      <c r="F3075" s="282" t="s">
        <v>189</v>
      </c>
      <c r="G3075" s="902" t="s">
        <v>524</v>
      </c>
      <c r="I3075" s="515" t="s">
        <v>3598</v>
      </c>
    </row>
    <row r="3076" spans="1:9" x14ac:dyDescent="0.2">
      <c r="A3076" s="86" t="s">
        <v>6388</v>
      </c>
      <c r="B3076" s="763" t="s">
        <v>454</v>
      </c>
      <c r="C3076" s="86" t="s">
        <v>186</v>
      </c>
      <c r="D3076" s="86" t="s">
        <v>552</v>
      </c>
      <c r="E3076" s="86" t="s">
        <v>505</v>
      </c>
      <c r="F3076" s="282" t="s">
        <v>189</v>
      </c>
      <c r="G3076" s="902" t="s">
        <v>524</v>
      </c>
      <c r="I3076" s="515" t="s">
        <v>3599</v>
      </c>
    </row>
    <row r="3077" spans="1:9" x14ac:dyDescent="0.2">
      <c r="A3077" s="86" t="s">
        <v>6388</v>
      </c>
      <c r="B3077" s="763" t="s">
        <v>454</v>
      </c>
      <c r="C3077" s="86" t="s">
        <v>186</v>
      </c>
      <c r="D3077" s="86" t="s">
        <v>553</v>
      </c>
      <c r="E3077" s="86" t="s">
        <v>505</v>
      </c>
      <c r="F3077" s="282" t="s">
        <v>189</v>
      </c>
      <c r="G3077" s="902" t="s">
        <v>524</v>
      </c>
      <c r="I3077" s="515" t="s">
        <v>3600</v>
      </c>
    </row>
    <row r="3078" spans="1:9" x14ac:dyDescent="0.2">
      <c r="A3078" s="86" t="s">
        <v>6388</v>
      </c>
      <c r="B3078" s="763" t="s">
        <v>454</v>
      </c>
      <c r="C3078" s="86" t="s">
        <v>186</v>
      </c>
      <c r="D3078" s="86" t="s">
        <v>554</v>
      </c>
      <c r="E3078" s="86" t="s">
        <v>505</v>
      </c>
      <c r="F3078" s="282" t="s">
        <v>189</v>
      </c>
      <c r="G3078" s="902" t="s">
        <v>524</v>
      </c>
      <c r="I3078" s="515" t="s">
        <v>3601</v>
      </c>
    </row>
    <row r="3079" spans="1:9" x14ac:dyDescent="0.2">
      <c r="A3079" s="86" t="s">
        <v>6388</v>
      </c>
      <c r="B3079" s="763" t="s">
        <v>454</v>
      </c>
      <c r="C3079" s="86" t="s">
        <v>186</v>
      </c>
      <c r="D3079" s="86" t="s">
        <v>555</v>
      </c>
      <c r="E3079" s="86" t="s">
        <v>505</v>
      </c>
      <c r="F3079" s="282" t="s">
        <v>189</v>
      </c>
      <c r="G3079" s="902" t="s">
        <v>524</v>
      </c>
      <c r="I3079" s="515" t="s">
        <v>3602</v>
      </c>
    </row>
    <row r="3080" spans="1:9" x14ac:dyDescent="0.2">
      <c r="A3080" s="86" t="s">
        <v>6388</v>
      </c>
      <c r="B3080" s="763" t="s">
        <v>454</v>
      </c>
      <c r="C3080" s="86" t="s">
        <v>186</v>
      </c>
      <c r="D3080" s="86" t="s">
        <v>556</v>
      </c>
      <c r="E3080" s="86" t="s">
        <v>505</v>
      </c>
      <c r="F3080" s="282" t="s">
        <v>189</v>
      </c>
      <c r="G3080" s="902" t="s">
        <v>524</v>
      </c>
      <c r="I3080" s="515" t="s">
        <v>3603</v>
      </c>
    </row>
    <row r="3081" spans="1:9" x14ac:dyDescent="0.2">
      <c r="A3081" s="86" t="s">
        <v>6388</v>
      </c>
      <c r="B3081" s="763" t="s">
        <v>454</v>
      </c>
      <c r="C3081" s="86" t="s">
        <v>186</v>
      </c>
      <c r="D3081" s="86" t="s">
        <v>557</v>
      </c>
      <c r="E3081" s="86" t="s">
        <v>505</v>
      </c>
      <c r="F3081" s="282" t="s">
        <v>189</v>
      </c>
      <c r="G3081" s="902" t="s">
        <v>524</v>
      </c>
      <c r="I3081" s="515" t="s">
        <v>3604</v>
      </c>
    </row>
    <row r="3082" spans="1:9" x14ac:dyDescent="0.2">
      <c r="A3082" s="86" t="s">
        <v>6388</v>
      </c>
      <c r="B3082" s="763" t="s">
        <v>454</v>
      </c>
      <c r="C3082" s="86" t="s">
        <v>186</v>
      </c>
      <c r="D3082" s="86" t="s">
        <v>558</v>
      </c>
      <c r="E3082" s="86" t="s">
        <v>505</v>
      </c>
      <c r="F3082" s="282" t="s">
        <v>189</v>
      </c>
      <c r="G3082" s="902" t="s">
        <v>524</v>
      </c>
      <c r="I3082" s="515" t="s">
        <v>3605</v>
      </c>
    </row>
    <row r="3083" spans="1:9" x14ac:dyDescent="0.2">
      <c r="A3083" s="86" t="s">
        <v>6388</v>
      </c>
      <c r="B3083" s="763" t="s">
        <v>454</v>
      </c>
      <c r="C3083" s="86" t="s">
        <v>186</v>
      </c>
      <c r="D3083" s="86" t="s">
        <v>559</v>
      </c>
      <c r="E3083" s="86" t="s">
        <v>505</v>
      </c>
      <c r="F3083" s="282" t="s">
        <v>189</v>
      </c>
      <c r="G3083" s="902" t="s">
        <v>524</v>
      </c>
      <c r="I3083" s="515" t="s">
        <v>3606</v>
      </c>
    </row>
    <row r="3084" spans="1:9" x14ac:dyDescent="0.2">
      <c r="A3084" s="86" t="s">
        <v>6388</v>
      </c>
      <c r="B3084" s="763" t="s">
        <v>454</v>
      </c>
      <c r="C3084" s="86" t="s">
        <v>186</v>
      </c>
      <c r="D3084" s="86" t="s">
        <v>560</v>
      </c>
      <c r="E3084" s="86" t="s">
        <v>505</v>
      </c>
      <c r="F3084" s="282" t="s">
        <v>189</v>
      </c>
      <c r="G3084" s="902" t="s">
        <v>524</v>
      </c>
      <c r="I3084" s="515" t="s">
        <v>3607</v>
      </c>
    </row>
    <row r="3085" spans="1:9" x14ac:dyDescent="0.2">
      <c r="A3085" s="86" t="s">
        <v>6388</v>
      </c>
      <c r="B3085" s="763" t="s">
        <v>454</v>
      </c>
      <c r="C3085" s="86" t="s">
        <v>186</v>
      </c>
      <c r="D3085" s="86" t="s">
        <v>561</v>
      </c>
      <c r="E3085" s="86" t="s">
        <v>505</v>
      </c>
      <c r="F3085" s="282" t="s">
        <v>189</v>
      </c>
      <c r="G3085" s="902" t="s">
        <v>524</v>
      </c>
      <c r="I3085" s="515" t="s">
        <v>3608</v>
      </c>
    </row>
    <row r="3086" spans="1:9" x14ac:dyDescent="0.2">
      <c r="A3086" s="86" t="s">
        <v>6388</v>
      </c>
      <c r="B3086" s="763" t="s">
        <v>454</v>
      </c>
      <c r="C3086" s="86" t="s">
        <v>186</v>
      </c>
      <c r="D3086" s="86" t="s">
        <v>562</v>
      </c>
      <c r="E3086" s="86" t="s">
        <v>505</v>
      </c>
      <c r="F3086" s="282" t="s">
        <v>189</v>
      </c>
      <c r="G3086" s="902" t="s">
        <v>524</v>
      </c>
      <c r="I3086" s="515" t="s">
        <v>3609</v>
      </c>
    </row>
    <row r="3087" spans="1:9" x14ac:dyDescent="0.2">
      <c r="A3087" s="86" t="s">
        <v>6388</v>
      </c>
      <c r="B3087" s="763" t="s">
        <v>454</v>
      </c>
      <c r="C3087" s="86" t="s">
        <v>186</v>
      </c>
      <c r="D3087" s="86" t="s">
        <v>563</v>
      </c>
      <c r="E3087" s="86" t="s">
        <v>505</v>
      </c>
      <c r="F3087" s="282" t="s">
        <v>189</v>
      </c>
      <c r="G3087" s="902" t="s">
        <v>524</v>
      </c>
      <c r="I3087" s="515" t="s">
        <v>3610</v>
      </c>
    </row>
    <row r="3088" spans="1:9" x14ac:dyDescent="0.2">
      <c r="A3088" s="86" t="s">
        <v>6388</v>
      </c>
      <c r="B3088" s="763" t="s">
        <v>454</v>
      </c>
      <c r="C3088" s="86" t="s">
        <v>186</v>
      </c>
      <c r="D3088" s="86" t="s">
        <v>564</v>
      </c>
      <c r="E3088" s="86" t="s">
        <v>505</v>
      </c>
      <c r="F3088" s="282" t="s">
        <v>189</v>
      </c>
      <c r="G3088" s="902" t="s">
        <v>524</v>
      </c>
      <c r="I3088" s="515" t="s">
        <v>3611</v>
      </c>
    </row>
    <row r="3089" spans="1:9" x14ac:dyDescent="0.2">
      <c r="A3089" s="86" t="s">
        <v>6388</v>
      </c>
      <c r="B3089" s="763" t="s">
        <v>454</v>
      </c>
      <c r="C3089" s="86" t="s">
        <v>186</v>
      </c>
      <c r="D3089" s="86" t="s">
        <v>565</v>
      </c>
      <c r="E3089" s="86" t="s">
        <v>505</v>
      </c>
      <c r="F3089" s="282" t="s">
        <v>189</v>
      </c>
      <c r="G3089" s="902" t="s">
        <v>524</v>
      </c>
      <c r="I3089" s="515" t="s">
        <v>3612</v>
      </c>
    </row>
    <row r="3090" spans="1:9" x14ac:dyDescent="0.2">
      <c r="A3090" s="86" t="s">
        <v>6388</v>
      </c>
      <c r="B3090" s="763" t="s">
        <v>454</v>
      </c>
      <c r="C3090" s="86" t="s">
        <v>186</v>
      </c>
      <c r="D3090" s="86" t="s">
        <v>566</v>
      </c>
      <c r="E3090" s="86" t="s">
        <v>505</v>
      </c>
      <c r="F3090" s="282" t="s">
        <v>189</v>
      </c>
      <c r="G3090" s="767" t="s">
        <v>524</v>
      </c>
      <c r="I3090" s="515" t="s">
        <v>3613</v>
      </c>
    </row>
    <row r="3091" spans="1:9" x14ac:dyDescent="0.2">
      <c r="A3091" s="86" t="s">
        <v>6388</v>
      </c>
      <c r="B3091" s="533" t="s">
        <v>454</v>
      </c>
      <c r="C3091" s="119" t="s">
        <v>186</v>
      </c>
      <c r="D3091" s="119" t="s">
        <v>185</v>
      </c>
      <c r="E3091" s="119" t="s">
        <v>505</v>
      </c>
      <c r="F3091" s="545" t="s">
        <v>197</v>
      </c>
      <c r="G3091" s="322" t="s">
        <v>524</v>
      </c>
      <c r="I3091" s="515" t="s">
        <v>3614</v>
      </c>
    </row>
    <row r="3092" spans="1:9" x14ac:dyDescent="0.2">
      <c r="A3092" s="86" t="s">
        <v>6388</v>
      </c>
      <c r="B3092" s="541" t="s">
        <v>454</v>
      </c>
      <c r="C3092" s="546" t="s">
        <v>186</v>
      </c>
      <c r="D3092" s="546" t="s">
        <v>185</v>
      </c>
      <c r="E3092" s="546" t="s">
        <v>505</v>
      </c>
      <c r="F3092" s="542" t="s">
        <v>188</v>
      </c>
      <c r="G3092" s="832" t="s">
        <v>524</v>
      </c>
      <c r="I3092" s="515" t="s">
        <v>3615</v>
      </c>
    </row>
    <row r="3093" spans="1:9" x14ac:dyDescent="0.2">
      <c r="A3093" s="86" t="s">
        <v>6388</v>
      </c>
      <c r="B3093" s="763" t="s">
        <v>454</v>
      </c>
      <c r="C3093" s="86" t="s">
        <v>186</v>
      </c>
      <c r="D3093" s="86" t="s">
        <v>527</v>
      </c>
      <c r="E3093" s="86" t="s">
        <v>505</v>
      </c>
      <c r="F3093" s="282" t="s">
        <v>188</v>
      </c>
      <c r="G3093" s="902" t="s">
        <v>524</v>
      </c>
      <c r="I3093" s="515" t="s">
        <v>3616</v>
      </c>
    </row>
    <row r="3094" spans="1:9" x14ac:dyDescent="0.2">
      <c r="A3094" s="86" t="s">
        <v>6388</v>
      </c>
      <c r="B3094" s="763" t="s">
        <v>454</v>
      </c>
      <c r="C3094" s="86" t="s">
        <v>186</v>
      </c>
      <c r="D3094" s="86" t="s">
        <v>528</v>
      </c>
      <c r="E3094" s="86" t="s">
        <v>505</v>
      </c>
      <c r="F3094" s="282" t="s">
        <v>188</v>
      </c>
      <c r="G3094" s="902" t="s">
        <v>524</v>
      </c>
      <c r="I3094" s="515" t="s">
        <v>3617</v>
      </c>
    </row>
    <row r="3095" spans="1:9" x14ac:dyDescent="0.2">
      <c r="A3095" s="86" t="s">
        <v>6388</v>
      </c>
      <c r="B3095" s="763" t="s">
        <v>454</v>
      </c>
      <c r="C3095" s="86" t="s">
        <v>186</v>
      </c>
      <c r="D3095" s="86" t="s">
        <v>529</v>
      </c>
      <c r="E3095" s="86" t="s">
        <v>505</v>
      </c>
      <c r="F3095" s="282" t="s">
        <v>188</v>
      </c>
      <c r="G3095" s="902" t="s">
        <v>524</v>
      </c>
      <c r="I3095" s="515" t="s">
        <v>3618</v>
      </c>
    </row>
    <row r="3096" spans="1:9" x14ac:dyDescent="0.2">
      <c r="A3096" s="86" t="s">
        <v>6388</v>
      </c>
      <c r="B3096" s="763" t="s">
        <v>454</v>
      </c>
      <c r="C3096" s="86" t="s">
        <v>186</v>
      </c>
      <c r="D3096" s="86" t="s">
        <v>530</v>
      </c>
      <c r="E3096" s="86" t="s">
        <v>505</v>
      </c>
      <c r="F3096" s="282" t="s">
        <v>188</v>
      </c>
      <c r="G3096" s="902" t="s">
        <v>524</v>
      </c>
      <c r="I3096" s="515" t="s">
        <v>3619</v>
      </c>
    </row>
    <row r="3097" spans="1:9" x14ac:dyDescent="0.2">
      <c r="A3097" s="86" t="s">
        <v>6388</v>
      </c>
      <c r="B3097" s="763" t="s">
        <v>454</v>
      </c>
      <c r="C3097" s="86" t="s">
        <v>186</v>
      </c>
      <c r="D3097" s="86" t="s">
        <v>531</v>
      </c>
      <c r="E3097" s="86" t="s">
        <v>505</v>
      </c>
      <c r="F3097" s="282" t="s">
        <v>188</v>
      </c>
      <c r="G3097" s="902" t="s">
        <v>524</v>
      </c>
      <c r="I3097" s="515" t="s">
        <v>3620</v>
      </c>
    </row>
    <row r="3098" spans="1:9" x14ac:dyDescent="0.2">
      <c r="A3098" s="86" t="s">
        <v>6388</v>
      </c>
      <c r="B3098" s="763" t="s">
        <v>454</v>
      </c>
      <c r="C3098" s="86" t="s">
        <v>186</v>
      </c>
      <c r="D3098" s="86" t="s">
        <v>532</v>
      </c>
      <c r="E3098" s="86" t="s">
        <v>505</v>
      </c>
      <c r="F3098" s="282" t="s">
        <v>188</v>
      </c>
      <c r="G3098" s="902" t="s">
        <v>524</v>
      </c>
      <c r="I3098" s="515" t="s">
        <v>3621</v>
      </c>
    </row>
    <row r="3099" spans="1:9" x14ac:dyDescent="0.2">
      <c r="A3099" s="86" t="s">
        <v>6388</v>
      </c>
      <c r="B3099" s="763" t="s">
        <v>454</v>
      </c>
      <c r="C3099" s="86" t="s">
        <v>186</v>
      </c>
      <c r="D3099" s="86" t="s">
        <v>533</v>
      </c>
      <c r="E3099" s="86" t="s">
        <v>505</v>
      </c>
      <c r="F3099" s="282" t="s">
        <v>188</v>
      </c>
      <c r="G3099" s="902" t="s">
        <v>524</v>
      </c>
      <c r="I3099" s="515" t="s">
        <v>3622</v>
      </c>
    </row>
    <row r="3100" spans="1:9" x14ac:dyDescent="0.2">
      <c r="A3100" s="86" t="s">
        <v>6388</v>
      </c>
      <c r="B3100" s="763" t="s">
        <v>454</v>
      </c>
      <c r="C3100" s="86" t="s">
        <v>186</v>
      </c>
      <c r="D3100" s="86" t="s">
        <v>534</v>
      </c>
      <c r="E3100" s="86" t="s">
        <v>505</v>
      </c>
      <c r="F3100" s="282" t="s">
        <v>188</v>
      </c>
      <c r="G3100" s="902" t="s">
        <v>524</v>
      </c>
      <c r="I3100" s="515" t="s">
        <v>3623</v>
      </c>
    </row>
    <row r="3101" spans="1:9" x14ac:dyDescent="0.2">
      <c r="A3101" s="86" t="s">
        <v>6388</v>
      </c>
      <c r="B3101" s="763" t="s">
        <v>454</v>
      </c>
      <c r="C3101" s="86" t="s">
        <v>186</v>
      </c>
      <c r="D3101" s="86" t="s">
        <v>535</v>
      </c>
      <c r="E3101" s="86" t="s">
        <v>505</v>
      </c>
      <c r="F3101" s="282" t="s">
        <v>188</v>
      </c>
      <c r="G3101" s="902" t="s">
        <v>524</v>
      </c>
      <c r="I3101" s="515" t="s">
        <v>3624</v>
      </c>
    </row>
    <row r="3102" spans="1:9" x14ac:dyDescent="0.2">
      <c r="A3102" s="86" t="s">
        <v>6388</v>
      </c>
      <c r="B3102" s="763" t="s">
        <v>454</v>
      </c>
      <c r="C3102" s="86" t="s">
        <v>186</v>
      </c>
      <c r="D3102" s="86" t="s">
        <v>536</v>
      </c>
      <c r="E3102" s="86" t="s">
        <v>505</v>
      </c>
      <c r="F3102" s="282" t="s">
        <v>188</v>
      </c>
      <c r="G3102" s="902" t="s">
        <v>524</v>
      </c>
      <c r="I3102" s="515" t="s">
        <v>3625</v>
      </c>
    </row>
    <row r="3103" spans="1:9" x14ac:dyDescent="0.2">
      <c r="A3103" s="86" t="s">
        <v>6388</v>
      </c>
      <c r="B3103" s="763" t="s">
        <v>454</v>
      </c>
      <c r="C3103" s="86" t="s">
        <v>186</v>
      </c>
      <c r="D3103" s="86" t="s">
        <v>537</v>
      </c>
      <c r="E3103" s="86" t="s">
        <v>505</v>
      </c>
      <c r="F3103" s="282" t="s">
        <v>188</v>
      </c>
      <c r="G3103" s="902" t="s">
        <v>524</v>
      </c>
      <c r="I3103" s="515" t="s">
        <v>3626</v>
      </c>
    </row>
    <row r="3104" spans="1:9" x14ac:dyDescent="0.2">
      <c r="A3104" s="86" t="s">
        <v>6388</v>
      </c>
      <c r="B3104" s="763" t="s">
        <v>454</v>
      </c>
      <c r="C3104" s="86" t="s">
        <v>186</v>
      </c>
      <c r="D3104" s="86" t="s">
        <v>538</v>
      </c>
      <c r="E3104" s="86" t="s">
        <v>505</v>
      </c>
      <c r="F3104" s="282" t="s">
        <v>188</v>
      </c>
      <c r="G3104" s="902" t="s">
        <v>524</v>
      </c>
      <c r="I3104" s="515" t="s">
        <v>3627</v>
      </c>
    </row>
    <row r="3105" spans="1:9" x14ac:dyDescent="0.2">
      <c r="A3105" s="86" t="s">
        <v>6388</v>
      </c>
      <c r="B3105" s="763" t="s">
        <v>454</v>
      </c>
      <c r="C3105" s="86" t="s">
        <v>186</v>
      </c>
      <c r="D3105" s="86" t="s">
        <v>539</v>
      </c>
      <c r="E3105" s="86" t="s">
        <v>505</v>
      </c>
      <c r="F3105" s="282" t="s">
        <v>188</v>
      </c>
      <c r="G3105" s="902" t="s">
        <v>524</v>
      </c>
      <c r="I3105" s="515" t="s">
        <v>3628</v>
      </c>
    </row>
    <row r="3106" spans="1:9" x14ac:dyDescent="0.2">
      <c r="A3106" s="86" t="s">
        <v>6388</v>
      </c>
      <c r="B3106" s="763" t="s">
        <v>454</v>
      </c>
      <c r="C3106" s="86" t="s">
        <v>186</v>
      </c>
      <c r="D3106" s="86" t="s">
        <v>540</v>
      </c>
      <c r="E3106" s="86" t="s">
        <v>505</v>
      </c>
      <c r="F3106" s="282" t="s">
        <v>188</v>
      </c>
      <c r="G3106" s="902" t="s">
        <v>524</v>
      </c>
      <c r="I3106" s="515" t="s">
        <v>3629</v>
      </c>
    </row>
    <row r="3107" spans="1:9" x14ac:dyDescent="0.2">
      <c r="A3107" s="86" t="s">
        <v>6388</v>
      </c>
      <c r="B3107" s="763" t="s">
        <v>454</v>
      </c>
      <c r="C3107" s="86" t="s">
        <v>186</v>
      </c>
      <c r="D3107" s="86" t="s">
        <v>541</v>
      </c>
      <c r="E3107" s="86" t="s">
        <v>505</v>
      </c>
      <c r="F3107" s="282" t="s">
        <v>188</v>
      </c>
      <c r="G3107" s="902" t="s">
        <v>524</v>
      </c>
      <c r="I3107" s="515" t="s">
        <v>3630</v>
      </c>
    </row>
    <row r="3108" spans="1:9" x14ac:dyDescent="0.2">
      <c r="A3108" s="86" t="s">
        <v>6388</v>
      </c>
      <c r="B3108" s="763" t="s">
        <v>454</v>
      </c>
      <c r="C3108" s="86" t="s">
        <v>186</v>
      </c>
      <c r="D3108" s="86" t="s">
        <v>542</v>
      </c>
      <c r="E3108" s="86" t="s">
        <v>505</v>
      </c>
      <c r="F3108" s="282" t="s">
        <v>188</v>
      </c>
      <c r="G3108" s="902" t="s">
        <v>524</v>
      </c>
      <c r="I3108" s="515" t="s">
        <v>3631</v>
      </c>
    </row>
    <row r="3109" spans="1:9" x14ac:dyDescent="0.2">
      <c r="A3109" s="86" t="s">
        <v>6388</v>
      </c>
      <c r="B3109" s="763" t="s">
        <v>454</v>
      </c>
      <c r="C3109" s="86" t="s">
        <v>186</v>
      </c>
      <c r="D3109" s="86" t="s">
        <v>543</v>
      </c>
      <c r="E3109" s="86" t="s">
        <v>505</v>
      </c>
      <c r="F3109" s="282" t="s">
        <v>188</v>
      </c>
      <c r="G3109" s="902" t="s">
        <v>524</v>
      </c>
      <c r="I3109" s="515" t="s">
        <v>3632</v>
      </c>
    </row>
    <row r="3110" spans="1:9" x14ac:dyDescent="0.2">
      <c r="A3110" s="86" t="s">
        <v>6388</v>
      </c>
      <c r="B3110" s="763" t="s">
        <v>454</v>
      </c>
      <c r="C3110" s="86" t="s">
        <v>186</v>
      </c>
      <c r="D3110" s="86" t="s">
        <v>544</v>
      </c>
      <c r="E3110" s="86" t="s">
        <v>505</v>
      </c>
      <c r="F3110" s="282" t="s">
        <v>188</v>
      </c>
      <c r="G3110" s="902" t="s">
        <v>524</v>
      </c>
      <c r="I3110" s="515" t="s">
        <v>3633</v>
      </c>
    </row>
    <row r="3111" spans="1:9" x14ac:dyDescent="0.2">
      <c r="A3111" s="86" t="s">
        <v>6388</v>
      </c>
      <c r="B3111" s="763" t="s">
        <v>454</v>
      </c>
      <c r="C3111" s="86" t="s">
        <v>186</v>
      </c>
      <c r="D3111" s="86" t="s">
        <v>545</v>
      </c>
      <c r="E3111" s="86" t="s">
        <v>505</v>
      </c>
      <c r="F3111" s="282" t="s">
        <v>188</v>
      </c>
      <c r="G3111" s="902" t="s">
        <v>524</v>
      </c>
      <c r="I3111" s="515" t="s">
        <v>3634</v>
      </c>
    </row>
    <row r="3112" spans="1:9" x14ac:dyDescent="0.2">
      <c r="A3112" s="86" t="s">
        <v>6388</v>
      </c>
      <c r="B3112" s="763" t="s">
        <v>454</v>
      </c>
      <c r="C3112" s="86" t="s">
        <v>186</v>
      </c>
      <c r="D3112" s="86" t="s">
        <v>546</v>
      </c>
      <c r="E3112" s="86" t="s">
        <v>505</v>
      </c>
      <c r="F3112" s="282" t="s">
        <v>188</v>
      </c>
      <c r="G3112" s="902" t="s">
        <v>524</v>
      </c>
      <c r="I3112" s="515" t="s">
        <v>3635</v>
      </c>
    </row>
    <row r="3113" spans="1:9" x14ac:dyDescent="0.2">
      <c r="A3113" s="86" t="s">
        <v>6388</v>
      </c>
      <c r="B3113" s="763" t="s">
        <v>454</v>
      </c>
      <c r="C3113" s="86" t="s">
        <v>186</v>
      </c>
      <c r="D3113" s="86" t="s">
        <v>547</v>
      </c>
      <c r="E3113" s="86" t="s">
        <v>505</v>
      </c>
      <c r="F3113" s="282" t="s">
        <v>188</v>
      </c>
      <c r="G3113" s="902" t="s">
        <v>524</v>
      </c>
      <c r="I3113" s="515" t="s">
        <v>3636</v>
      </c>
    </row>
    <row r="3114" spans="1:9" x14ac:dyDescent="0.2">
      <c r="A3114" s="86" t="s">
        <v>6388</v>
      </c>
      <c r="B3114" s="763" t="s">
        <v>454</v>
      </c>
      <c r="C3114" s="86" t="s">
        <v>186</v>
      </c>
      <c r="D3114" s="86" t="s">
        <v>548</v>
      </c>
      <c r="E3114" s="86" t="s">
        <v>505</v>
      </c>
      <c r="F3114" s="282" t="s">
        <v>188</v>
      </c>
      <c r="G3114" s="902" t="s">
        <v>524</v>
      </c>
      <c r="I3114" s="515" t="s">
        <v>3637</v>
      </c>
    </row>
    <row r="3115" spans="1:9" x14ac:dyDescent="0.2">
      <c r="A3115" s="86" t="s">
        <v>6388</v>
      </c>
      <c r="B3115" s="763" t="s">
        <v>454</v>
      </c>
      <c r="C3115" s="86" t="s">
        <v>186</v>
      </c>
      <c r="D3115" s="86" t="s">
        <v>549</v>
      </c>
      <c r="E3115" s="86" t="s">
        <v>505</v>
      </c>
      <c r="F3115" s="282" t="s">
        <v>188</v>
      </c>
      <c r="G3115" s="902" t="s">
        <v>524</v>
      </c>
      <c r="I3115" s="515" t="s">
        <v>3638</v>
      </c>
    </row>
    <row r="3116" spans="1:9" x14ac:dyDescent="0.2">
      <c r="A3116" s="86" t="s">
        <v>6388</v>
      </c>
      <c r="B3116" s="763" t="s">
        <v>454</v>
      </c>
      <c r="C3116" s="86" t="s">
        <v>186</v>
      </c>
      <c r="D3116" s="86" t="s">
        <v>550</v>
      </c>
      <c r="E3116" s="86" t="s">
        <v>505</v>
      </c>
      <c r="F3116" s="282" t="s">
        <v>188</v>
      </c>
      <c r="G3116" s="902" t="s">
        <v>524</v>
      </c>
      <c r="I3116" s="515" t="s">
        <v>3639</v>
      </c>
    </row>
    <row r="3117" spans="1:9" x14ac:dyDescent="0.2">
      <c r="A3117" s="86" t="s">
        <v>6388</v>
      </c>
      <c r="B3117" s="763" t="s">
        <v>454</v>
      </c>
      <c r="C3117" s="86" t="s">
        <v>186</v>
      </c>
      <c r="D3117" s="86" t="s">
        <v>551</v>
      </c>
      <c r="E3117" s="86" t="s">
        <v>505</v>
      </c>
      <c r="F3117" s="282" t="s">
        <v>188</v>
      </c>
      <c r="G3117" s="902" t="s">
        <v>524</v>
      </c>
      <c r="I3117" s="515" t="s">
        <v>3640</v>
      </c>
    </row>
    <row r="3118" spans="1:9" x14ac:dyDescent="0.2">
      <c r="A3118" s="86" t="s">
        <v>6388</v>
      </c>
      <c r="B3118" s="763" t="s">
        <v>454</v>
      </c>
      <c r="C3118" s="86" t="s">
        <v>186</v>
      </c>
      <c r="D3118" s="86" t="s">
        <v>552</v>
      </c>
      <c r="E3118" s="86" t="s">
        <v>505</v>
      </c>
      <c r="F3118" s="282" t="s">
        <v>188</v>
      </c>
      <c r="G3118" s="902" t="s">
        <v>524</v>
      </c>
      <c r="I3118" s="515" t="s">
        <v>3641</v>
      </c>
    </row>
    <row r="3119" spans="1:9" x14ac:dyDescent="0.2">
      <c r="A3119" s="86" t="s">
        <v>6388</v>
      </c>
      <c r="B3119" s="763" t="s">
        <v>454</v>
      </c>
      <c r="C3119" s="86" t="s">
        <v>186</v>
      </c>
      <c r="D3119" s="86" t="s">
        <v>553</v>
      </c>
      <c r="E3119" s="86" t="s">
        <v>505</v>
      </c>
      <c r="F3119" s="282" t="s">
        <v>188</v>
      </c>
      <c r="G3119" s="902" t="s">
        <v>524</v>
      </c>
      <c r="I3119" s="515" t="s">
        <v>3642</v>
      </c>
    </row>
    <row r="3120" spans="1:9" x14ac:dyDescent="0.2">
      <c r="A3120" s="86" t="s">
        <v>6388</v>
      </c>
      <c r="B3120" s="763" t="s">
        <v>454</v>
      </c>
      <c r="C3120" s="86" t="s">
        <v>186</v>
      </c>
      <c r="D3120" s="86" t="s">
        <v>554</v>
      </c>
      <c r="E3120" s="86" t="s">
        <v>505</v>
      </c>
      <c r="F3120" s="282" t="s">
        <v>188</v>
      </c>
      <c r="G3120" s="902" t="s">
        <v>524</v>
      </c>
      <c r="I3120" s="515" t="s">
        <v>3643</v>
      </c>
    </row>
    <row r="3121" spans="1:9" x14ac:dyDescent="0.2">
      <c r="A3121" s="86" t="s">
        <v>6388</v>
      </c>
      <c r="B3121" s="763" t="s">
        <v>454</v>
      </c>
      <c r="C3121" s="86" t="s">
        <v>186</v>
      </c>
      <c r="D3121" s="86" t="s">
        <v>555</v>
      </c>
      <c r="E3121" s="86" t="s">
        <v>505</v>
      </c>
      <c r="F3121" s="282" t="s">
        <v>188</v>
      </c>
      <c r="G3121" s="902" t="s">
        <v>524</v>
      </c>
      <c r="I3121" s="515" t="s">
        <v>3644</v>
      </c>
    </row>
    <row r="3122" spans="1:9" x14ac:dyDescent="0.2">
      <c r="A3122" s="86" t="s">
        <v>6388</v>
      </c>
      <c r="B3122" s="763" t="s">
        <v>454</v>
      </c>
      <c r="C3122" s="86" t="s">
        <v>186</v>
      </c>
      <c r="D3122" s="86" t="s">
        <v>556</v>
      </c>
      <c r="E3122" s="86" t="s">
        <v>505</v>
      </c>
      <c r="F3122" s="282" t="s">
        <v>188</v>
      </c>
      <c r="G3122" s="902" t="s">
        <v>524</v>
      </c>
      <c r="I3122" s="515" t="s">
        <v>3645</v>
      </c>
    </row>
    <row r="3123" spans="1:9" x14ac:dyDescent="0.2">
      <c r="A3123" s="86" t="s">
        <v>6388</v>
      </c>
      <c r="B3123" s="763" t="s">
        <v>454</v>
      </c>
      <c r="C3123" s="86" t="s">
        <v>186</v>
      </c>
      <c r="D3123" s="86" t="s">
        <v>557</v>
      </c>
      <c r="E3123" s="86" t="s">
        <v>505</v>
      </c>
      <c r="F3123" s="282" t="s">
        <v>188</v>
      </c>
      <c r="G3123" s="902" t="s">
        <v>524</v>
      </c>
      <c r="I3123" s="515" t="s">
        <v>3646</v>
      </c>
    </row>
    <row r="3124" spans="1:9" x14ac:dyDescent="0.2">
      <c r="A3124" s="86" t="s">
        <v>6388</v>
      </c>
      <c r="B3124" s="763" t="s">
        <v>454</v>
      </c>
      <c r="C3124" s="86" t="s">
        <v>186</v>
      </c>
      <c r="D3124" s="86" t="s">
        <v>558</v>
      </c>
      <c r="E3124" s="86" t="s">
        <v>505</v>
      </c>
      <c r="F3124" s="282" t="s">
        <v>188</v>
      </c>
      <c r="G3124" s="902" t="s">
        <v>524</v>
      </c>
      <c r="I3124" s="515" t="s">
        <v>3647</v>
      </c>
    </row>
    <row r="3125" spans="1:9" x14ac:dyDescent="0.2">
      <c r="A3125" s="86" t="s">
        <v>6388</v>
      </c>
      <c r="B3125" s="763" t="s">
        <v>454</v>
      </c>
      <c r="C3125" s="86" t="s">
        <v>186</v>
      </c>
      <c r="D3125" s="86" t="s">
        <v>559</v>
      </c>
      <c r="E3125" s="86" t="s">
        <v>505</v>
      </c>
      <c r="F3125" s="282" t="s">
        <v>188</v>
      </c>
      <c r="G3125" s="902" t="s">
        <v>524</v>
      </c>
      <c r="I3125" s="515" t="s">
        <v>3648</v>
      </c>
    </row>
    <row r="3126" spans="1:9" x14ac:dyDescent="0.2">
      <c r="A3126" s="86" t="s">
        <v>6388</v>
      </c>
      <c r="B3126" s="763" t="s">
        <v>454</v>
      </c>
      <c r="C3126" s="86" t="s">
        <v>186</v>
      </c>
      <c r="D3126" s="86" t="s">
        <v>560</v>
      </c>
      <c r="E3126" s="86" t="s">
        <v>505</v>
      </c>
      <c r="F3126" s="282" t="s">
        <v>188</v>
      </c>
      <c r="G3126" s="902" t="s">
        <v>524</v>
      </c>
      <c r="I3126" s="515" t="s">
        <v>3649</v>
      </c>
    </row>
    <row r="3127" spans="1:9" x14ac:dyDescent="0.2">
      <c r="A3127" s="86" t="s">
        <v>6388</v>
      </c>
      <c r="B3127" s="763" t="s">
        <v>454</v>
      </c>
      <c r="C3127" s="86" t="s">
        <v>186</v>
      </c>
      <c r="D3127" s="86" t="s">
        <v>561</v>
      </c>
      <c r="E3127" s="86" t="s">
        <v>505</v>
      </c>
      <c r="F3127" s="282" t="s">
        <v>188</v>
      </c>
      <c r="G3127" s="902" t="s">
        <v>524</v>
      </c>
      <c r="I3127" s="515" t="s">
        <v>3650</v>
      </c>
    </row>
    <row r="3128" spans="1:9" x14ac:dyDescent="0.2">
      <c r="A3128" s="86" t="s">
        <v>6388</v>
      </c>
      <c r="B3128" s="763" t="s">
        <v>454</v>
      </c>
      <c r="C3128" s="86" t="s">
        <v>186</v>
      </c>
      <c r="D3128" s="86" t="s">
        <v>562</v>
      </c>
      <c r="E3128" s="86" t="s">
        <v>505</v>
      </c>
      <c r="F3128" s="282" t="s">
        <v>188</v>
      </c>
      <c r="G3128" s="902" t="s">
        <v>524</v>
      </c>
      <c r="I3128" s="515" t="s">
        <v>3651</v>
      </c>
    </row>
    <row r="3129" spans="1:9" x14ac:dyDescent="0.2">
      <c r="A3129" s="86" t="s">
        <v>6388</v>
      </c>
      <c r="B3129" s="763" t="s">
        <v>454</v>
      </c>
      <c r="C3129" s="86" t="s">
        <v>186</v>
      </c>
      <c r="D3129" s="86" t="s">
        <v>563</v>
      </c>
      <c r="E3129" s="86" t="s">
        <v>505</v>
      </c>
      <c r="F3129" s="282" t="s">
        <v>188</v>
      </c>
      <c r="G3129" s="902" t="s">
        <v>524</v>
      </c>
      <c r="I3129" s="515" t="s">
        <v>3652</v>
      </c>
    </row>
    <row r="3130" spans="1:9" x14ac:dyDescent="0.2">
      <c r="A3130" s="86" t="s">
        <v>6388</v>
      </c>
      <c r="B3130" s="763" t="s">
        <v>454</v>
      </c>
      <c r="C3130" s="86" t="s">
        <v>186</v>
      </c>
      <c r="D3130" s="86" t="s">
        <v>564</v>
      </c>
      <c r="E3130" s="86" t="s">
        <v>505</v>
      </c>
      <c r="F3130" s="282" t="s">
        <v>188</v>
      </c>
      <c r="G3130" s="902" t="s">
        <v>524</v>
      </c>
      <c r="I3130" s="515" t="s">
        <v>3653</v>
      </c>
    </row>
    <row r="3131" spans="1:9" x14ac:dyDescent="0.2">
      <c r="A3131" s="86" t="s">
        <v>6388</v>
      </c>
      <c r="B3131" s="763" t="s">
        <v>454</v>
      </c>
      <c r="C3131" s="86" t="s">
        <v>186</v>
      </c>
      <c r="D3131" s="86" t="s">
        <v>565</v>
      </c>
      <c r="E3131" s="86" t="s">
        <v>505</v>
      </c>
      <c r="F3131" s="282" t="s">
        <v>188</v>
      </c>
      <c r="G3131" s="902" t="s">
        <v>524</v>
      </c>
      <c r="I3131" s="515" t="s">
        <v>3654</v>
      </c>
    </row>
    <row r="3132" spans="1:9" x14ac:dyDescent="0.2">
      <c r="A3132" s="86" t="s">
        <v>6388</v>
      </c>
      <c r="B3132" s="543" t="s">
        <v>454</v>
      </c>
      <c r="C3132" s="547" t="s">
        <v>186</v>
      </c>
      <c r="D3132" s="547" t="s">
        <v>566</v>
      </c>
      <c r="E3132" s="547" t="s">
        <v>505</v>
      </c>
      <c r="F3132" s="538" t="s">
        <v>188</v>
      </c>
      <c r="G3132" s="309" t="s">
        <v>524</v>
      </c>
      <c r="I3132" s="515" t="s">
        <v>3655</v>
      </c>
    </row>
    <row r="3133" spans="1:9" x14ac:dyDescent="0.2">
      <c r="A3133" s="86" t="s">
        <v>6388</v>
      </c>
      <c r="B3133" s="763" t="s">
        <v>454</v>
      </c>
      <c r="C3133" s="86" t="s">
        <v>186</v>
      </c>
      <c r="D3133" s="86" t="s">
        <v>185</v>
      </c>
      <c r="E3133" s="86" t="s">
        <v>506</v>
      </c>
      <c r="F3133" s="282" t="s">
        <v>189</v>
      </c>
      <c r="G3133" s="902" t="s">
        <v>524</v>
      </c>
      <c r="I3133" s="515" t="s">
        <v>3656</v>
      </c>
    </row>
    <row r="3134" spans="1:9" x14ac:dyDescent="0.2">
      <c r="A3134" s="86" t="s">
        <v>6388</v>
      </c>
      <c r="B3134" s="763" t="s">
        <v>454</v>
      </c>
      <c r="C3134" s="86" t="s">
        <v>186</v>
      </c>
      <c r="D3134" s="86" t="s">
        <v>527</v>
      </c>
      <c r="E3134" s="86" t="s">
        <v>506</v>
      </c>
      <c r="F3134" s="282" t="s">
        <v>189</v>
      </c>
      <c r="G3134" s="902" t="s">
        <v>524</v>
      </c>
      <c r="I3134" s="515" t="s">
        <v>3657</v>
      </c>
    </row>
    <row r="3135" spans="1:9" x14ac:dyDescent="0.2">
      <c r="A3135" s="86" t="s">
        <v>6388</v>
      </c>
      <c r="B3135" s="763" t="s">
        <v>454</v>
      </c>
      <c r="C3135" s="86" t="s">
        <v>186</v>
      </c>
      <c r="D3135" s="86" t="s">
        <v>528</v>
      </c>
      <c r="E3135" s="86" t="s">
        <v>506</v>
      </c>
      <c r="F3135" s="282" t="s">
        <v>189</v>
      </c>
      <c r="G3135" s="902" t="s">
        <v>524</v>
      </c>
      <c r="I3135" s="515" t="s">
        <v>3658</v>
      </c>
    </row>
    <row r="3136" spans="1:9" x14ac:dyDescent="0.2">
      <c r="A3136" s="86" t="s">
        <v>6388</v>
      </c>
      <c r="B3136" s="763" t="s">
        <v>454</v>
      </c>
      <c r="C3136" s="86" t="s">
        <v>186</v>
      </c>
      <c r="D3136" s="86" t="s">
        <v>529</v>
      </c>
      <c r="E3136" s="86" t="s">
        <v>506</v>
      </c>
      <c r="F3136" s="282" t="s">
        <v>189</v>
      </c>
      <c r="G3136" s="902" t="s">
        <v>524</v>
      </c>
      <c r="I3136" s="515" t="s">
        <v>3659</v>
      </c>
    </row>
    <row r="3137" spans="1:9" x14ac:dyDescent="0.2">
      <c r="A3137" s="86" t="s">
        <v>6388</v>
      </c>
      <c r="B3137" s="763" t="s">
        <v>454</v>
      </c>
      <c r="C3137" s="86" t="s">
        <v>186</v>
      </c>
      <c r="D3137" s="86" t="s">
        <v>530</v>
      </c>
      <c r="E3137" s="86" t="s">
        <v>506</v>
      </c>
      <c r="F3137" s="282" t="s">
        <v>189</v>
      </c>
      <c r="G3137" s="902" t="s">
        <v>524</v>
      </c>
      <c r="I3137" s="515" t="s">
        <v>3660</v>
      </c>
    </row>
    <row r="3138" spans="1:9" x14ac:dyDescent="0.2">
      <c r="A3138" s="86" t="s">
        <v>6388</v>
      </c>
      <c r="B3138" s="763" t="s">
        <v>454</v>
      </c>
      <c r="C3138" s="86" t="s">
        <v>186</v>
      </c>
      <c r="D3138" s="86" t="s">
        <v>531</v>
      </c>
      <c r="E3138" s="86" t="s">
        <v>506</v>
      </c>
      <c r="F3138" s="282" t="s">
        <v>189</v>
      </c>
      <c r="G3138" s="902" t="s">
        <v>524</v>
      </c>
      <c r="I3138" s="515" t="s">
        <v>3661</v>
      </c>
    </row>
    <row r="3139" spans="1:9" x14ac:dyDescent="0.2">
      <c r="A3139" s="86" t="s">
        <v>6388</v>
      </c>
      <c r="B3139" s="763" t="s">
        <v>454</v>
      </c>
      <c r="C3139" s="86" t="s">
        <v>186</v>
      </c>
      <c r="D3139" s="86" t="s">
        <v>532</v>
      </c>
      <c r="E3139" s="86" t="s">
        <v>506</v>
      </c>
      <c r="F3139" s="282" t="s">
        <v>189</v>
      </c>
      <c r="G3139" s="902" t="s">
        <v>524</v>
      </c>
      <c r="I3139" s="515" t="s">
        <v>3662</v>
      </c>
    </row>
    <row r="3140" spans="1:9" x14ac:dyDescent="0.2">
      <c r="A3140" s="86" t="s">
        <v>6388</v>
      </c>
      <c r="B3140" s="763" t="s">
        <v>454</v>
      </c>
      <c r="C3140" s="86" t="s">
        <v>186</v>
      </c>
      <c r="D3140" s="86" t="s">
        <v>533</v>
      </c>
      <c r="E3140" s="86" t="s">
        <v>506</v>
      </c>
      <c r="F3140" s="282" t="s">
        <v>189</v>
      </c>
      <c r="G3140" s="902" t="s">
        <v>524</v>
      </c>
      <c r="I3140" s="515" t="s">
        <v>3663</v>
      </c>
    </row>
    <row r="3141" spans="1:9" x14ac:dyDescent="0.2">
      <c r="A3141" s="86" t="s">
        <v>6388</v>
      </c>
      <c r="B3141" s="763" t="s">
        <v>454</v>
      </c>
      <c r="C3141" s="86" t="s">
        <v>186</v>
      </c>
      <c r="D3141" s="86" t="s">
        <v>534</v>
      </c>
      <c r="E3141" s="86" t="s">
        <v>506</v>
      </c>
      <c r="F3141" s="282" t="s">
        <v>189</v>
      </c>
      <c r="G3141" s="902" t="s">
        <v>524</v>
      </c>
      <c r="I3141" s="515" t="s">
        <v>3664</v>
      </c>
    </row>
    <row r="3142" spans="1:9" x14ac:dyDescent="0.2">
      <c r="A3142" s="86" t="s">
        <v>6388</v>
      </c>
      <c r="B3142" s="763" t="s">
        <v>454</v>
      </c>
      <c r="C3142" s="86" t="s">
        <v>186</v>
      </c>
      <c r="D3142" s="86" t="s">
        <v>535</v>
      </c>
      <c r="E3142" s="86" t="s">
        <v>506</v>
      </c>
      <c r="F3142" s="282" t="s">
        <v>189</v>
      </c>
      <c r="G3142" s="902" t="s">
        <v>524</v>
      </c>
      <c r="I3142" s="515" t="s">
        <v>3665</v>
      </c>
    </row>
    <row r="3143" spans="1:9" x14ac:dyDescent="0.2">
      <c r="A3143" s="86" t="s">
        <v>6388</v>
      </c>
      <c r="B3143" s="763" t="s">
        <v>454</v>
      </c>
      <c r="C3143" s="86" t="s">
        <v>186</v>
      </c>
      <c r="D3143" s="86" t="s">
        <v>536</v>
      </c>
      <c r="E3143" s="86" t="s">
        <v>506</v>
      </c>
      <c r="F3143" s="282" t="s">
        <v>189</v>
      </c>
      <c r="G3143" s="902" t="s">
        <v>524</v>
      </c>
      <c r="I3143" s="515" t="s">
        <v>3666</v>
      </c>
    </row>
    <row r="3144" spans="1:9" x14ac:dyDescent="0.2">
      <c r="A3144" s="86" t="s">
        <v>6388</v>
      </c>
      <c r="B3144" s="763" t="s">
        <v>454</v>
      </c>
      <c r="C3144" s="86" t="s">
        <v>186</v>
      </c>
      <c r="D3144" s="86" t="s">
        <v>537</v>
      </c>
      <c r="E3144" s="86" t="s">
        <v>506</v>
      </c>
      <c r="F3144" s="282" t="s">
        <v>189</v>
      </c>
      <c r="G3144" s="902" t="s">
        <v>524</v>
      </c>
      <c r="I3144" s="515" t="s">
        <v>3667</v>
      </c>
    </row>
    <row r="3145" spans="1:9" x14ac:dyDescent="0.2">
      <c r="A3145" s="86" t="s">
        <v>6388</v>
      </c>
      <c r="B3145" s="763" t="s">
        <v>454</v>
      </c>
      <c r="C3145" s="86" t="s">
        <v>186</v>
      </c>
      <c r="D3145" s="86" t="s">
        <v>538</v>
      </c>
      <c r="E3145" s="86" t="s">
        <v>506</v>
      </c>
      <c r="F3145" s="282" t="s">
        <v>189</v>
      </c>
      <c r="G3145" s="902" t="s">
        <v>524</v>
      </c>
      <c r="I3145" s="515" t="s">
        <v>3668</v>
      </c>
    </row>
    <row r="3146" spans="1:9" x14ac:dyDescent="0.2">
      <c r="A3146" s="86" t="s">
        <v>6388</v>
      </c>
      <c r="B3146" s="763" t="s">
        <v>454</v>
      </c>
      <c r="C3146" s="86" t="s">
        <v>186</v>
      </c>
      <c r="D3146" s="86" t="s">
        <v>539</v>
      </c>
      <c r="E3146" s="86" t="s">
        <v>506</v>
      </c>
      <c r="F3146" s="282" t="s">
        <v>189</v>
      </c>
      <c r="G3146" s="902" t="s">
        <v>524</v>
      </c>
      <c r="I3146" s="515" t="s">
        <v>3669</v>
      </c>
    </row>
    <row r="3147" spans="1:9" x14ac:dyDescent="0.2">
      <c r="A3147" s="86" t="s">
        <v>6388</v>
      </c>
      <c r="B3147" s="763" t="s">
        <v>454</v>
      </c>
      <c r="C3147" s="86" t="s">
        <v>186</v>
      </c>
      <c r="D3147" s="86" t="s">
        <v>540</v>
      </c>
      <c r="E3147" s="86" t="s">
        <v>506</v>
      </c>
      <c r="F3147" s="282" t="s">
        <v>189</v>
      </c>
      <c r="G3147" s="902" t="s">
        <v>524</v>
      </c>
      <c r="I3147" s="515" t="s">
        <v>3670</v>
      </c>
    </row>
    <row r="3148" spans="1:9" x14ac:dyDescent="0.2">
      <c r="A3148" s="86" t="s">
        <v>6388</v>
      </c>
      <c r="B3148" s="763" t="s">
        <v>454</v>
      </c>
      <c r="C3148" s="86" t="s">
        <v>186</v>
      </c>
      <c r="D3148" s="86" t="s">
        <v>541</v>
      </c>
      <c r="E3148" s="86" t="s">
        <v>506</v>
      </c>
      <c r="F3148" s="282" t="s">
        <v>189</v>
      </c>
      <c r="G3148" s="902" t="s">
        <v>524</v>
      </c>
      <c r="I3148" s="515" t="s">
        <v>3671</v>
      </c>
    </row>
    <row r="3149" spans="1:9" x14ac:dyDescent="0.2">
      <c r="A3149" s="86" t="s">
        <v>6388</v>
      </c>
      <c r="B3149" s="763" t="s">
        <v>454</v>
      </c>
      <c r="C3149" s="86" t="s">
        <v>186</v>
      </c>
      <c r="D3149" s="86" t="s">
        <v>542</v>
      </c>
      <c r="E3149" s="86" t="s">
        <v>506</v>
      </c>
      <c r="F3149" s="282" t="s">
        <v>189</v>
      </c>
      <c r="G3149" s="902" t="s">
        <v>524</v>
      </c>
      <c r="I3149" s="515" t="s">
        <v>3672</v>
      </c>
    </row>
    <row r="3150" spans="1:9" x14ac:dyDescent="0.2">
      <c r="A3150" s="86" t="s">
        <v>6388</v>
      </c>
      <c r="B3150" s="763" t="s">
        <v>454</v>
      </c>
      <c r="C3150" s="86" t="s">
        <v>186</v>
      </c>
      <c r="D3150" s="86" t="s">
        <v>543</v>
      </c>
      <c r="E3150" s="86" t="s">
        <v>506</v>
      </c>
      <c r="F3150" s="282" t="s">
        <v>189</v>
      </c>
      <c r="G3150" s="902" t="s">
        <v>524</v>
      </c>
      <c r="I3150" s="515" t="s">
        <v>3673</v>
      </c>
    </row>
    <row r="3151" spans="1:9" x14ac:dyDescent="0.2">
      <c r="A3151" s="86" t="s">
        <v>6388</v>
      </c>
      <c r="B3151" s="763" t="s">
        <v>454</v>
      </c>
      <c r="C3151" s="86" t="s">
        <v>186</v>
      </c>
      <c r="D3151" s="86" t="s">
        <v>544</v>
      </c>
      <c r="E3151" s="86" t="s">
        <v>506</v>
      </c>
      <c r="F3151" s="282" t="s">
        <v>189</v>
      </c>
      <c r="G3151" s="902" t="s">
        <v>524</v>
      </c>
      <c r="I3151" s="515" t="s">
        <v>3674</v>
      </c>
    </row>
    <row r="3152" spans="1:9" x14ac:dyDescent="0.2">
      <c r="A3152" s="86" t="s">
        <v>6388</v>
      </c>
      <c r="B3152" s="763" t="s">
        <v>454</v>
      </c>
      <c r="C3152" s="86" t="s">
        <v>186</v>
      </c>
      <c r="D3152" s="86" t="s">
        <v>545</v>
      </c>
      <c r="E3152" s="86" t="s">
        <v>506</v>
      </c>
      <c r="F3152" s="282" t="s">
        <v>189</v>
      </c>
      <c r="G3152" s="902" t="s">
        <v>524</v>
      </c>
      <c r="I3152" s="515" t="s">
        <v>3675</v>
      </c>
    </row>
    <row r="3153" spans="1:9" x14ac:dyDescent="0.2">
      <c r="A3153" s="86" t="s">
        <v>6388</v>
      </c>
      <c r="B3153" s="763" t="s">
        <v>454</v>
      </c>
      <c r="C3153" s="86" t="s">
        <v>186</v>
      </c>
      <c r="D3153" s="86" t="s">
        <v>546</v>
      </c>
      <c r="E3153" s="86" t="s">
        <v>506</v>
      </c>
      <c r="F3153" s="282" t="s">
        <v>189</v>
      </c>
      <c r="G3153" s="902" t="s">
        <v>524</v>
      </c>
      <c r="I3153" s="515" t="s">
        <v>3676</v>
      </c>
    </row>
    <row r="3154" spans="1:9" x14ac:dyDescent="0.2">
      <c r="A3154" s="86" t="s">
        <v>6388</v>
      </c>
      <c r="B3154" s="763" t="s">
        <v>454</v>
      </c>
      <c r="C3154" s="86" t="s">
        <v>186</v>
      </c>
      <c r="D3154" s="86" t="s">
        <v>547</v>
      </c>
      <c r="E3154" s="86" t="s">
        <v>506</v>
      </c>
      <c r="F3154" s="282" t="s">
        <v>189</v>
      </c>
      <c r="G3154" s="902" t="s">
        <v>524</v>
      </c>
      <c r="I3154" s="515" t="s">
        <v>3677</v>
      </c>
    </row>
    <row r="3155" spans="1:9" x14ac:dyDescent="0.2">
      <c r="A3155" s="86" t="s">
        <v>6388</v>
      </c>
      <c r="B3155" s="763" t="s">
        <v>454</v>
      </c>
      <c r="C3155" s="86" t="s">
        <v>186</v>
      </c>
      <c r="D3155" s="86" t="s">
        <v>548</v>
      </c>
      <c r="E3155" s="86" t="s">
        <v>506</v>
      </c>
      <c r="F3155" s="282" t="s">
        <v>189</v>
      </c>
      <c r="G3155" s="902" t="s">
        <v>524</v>
      </c>
      <c r="I3155" s="515" t="s">
        <v>3678</v>
      </c>
    </row>
    <row r="3156" spans="1:9" x14ac:dyDescent="0.2">
      <c r="A3156" s="86" t="s">
        <v>6388</v>
      </c>
      <c r="B3156" s="763" t="s">
        <v>454</v>
      </c>
      <c r="C3156" s="86" t="s">
        <v>186</v>
      </c>
      <c r="D3156" s="86" t="s">
        <v>549</v>
      </c>
      <c r="E3156" s="86" t="s">
        <v>506</v>
      </c>
      <c r="F3156" s="282" t="s">
        <v>189</v>
      </c>
      <c r="G3156" s="902" t="s">
        <v>524</v>
      </c>
      <c r="I3156" s="515" t="s">
        <v>3679</v>
      </c>
    </row>
    <row r="3157" spans="1:9" x14ac:dyDescent="0.2">
      <c r="A3157" s="86" t="s">
        <v>6388</v>
      </c>
      <c r="B3157" s="763" t="s">
        <v>454</v>
      </c>
      <c r="C3157" s="86" t="s">
        <v>186</v>
      </c>
      <c r="D3157" s="86" t="s">
        <v>550</v>
      </c>
      <c r="E3157" s="86" t="s">
        <v>506</v>
      </c>
      <c r="F3157" s="282" t="s">
        <v>189</v>
      </c>
      <c r="G3157" s="902" t="s">
        <v>524</v>
      </c>
      <c r="I3157" s="515" t="s">
        <v>3680</v>
      </c>
    </row>
    <row r="3158" spans="1:9" x14ac:dyDescent="0.2">
      <c r="A3158" s="86" t="s">
        <v>6388</v>
      </c>
      <c r="B3158" s="763" t="s">
        <v>454</v>
      </c>
      <c r="C3158" s="86" t="s">
        <v>186</v>
      </c>
      <c r="D3158" s="86" t="s">
        <v>551</v>
      </c>
      <c r="E3158" s="86" t="s">
        <v>506</v>
      </c>
      <c r="F3158" s="282" t="s">
        <v>189</v>
      </c>
      <c r="G3158" s="902" t="s">
        <v>524</v>
      </c>
      <c r="I3158" s="515" t="s">
        <v>3681</v>
      </c>
    </row>
    <row r="3159" spans="1:9" x14ac:dyDescent="0.2">
      <c r="A3159" s="86" t="s">
        <v>6388</v>
      </c>
      <c r="B3159" s="763" t="s">
        <v>454</v>
      </c>
      <c r="C3159" s="86" t="s">
        <v>186</v>
      </c>
      <c r="D3159" s="86" t="s">
        <v>552</v>
      </c>
      <c r="E3159" s="86" t="s">
        <v>506</v>
      </c>
      <c r="F3159" s="282" t="s">
        <v>189</v>
      </c>
      <c r="G3159" s="902" t="s">
        <v>524</v>
      </c>
      <c r="I3159" s="515" t="s">
        <v>3682</v>
      </c>
    </row>
    <row r="3160" spans="1:9" x14ac:dyDescent="0.2">
      <c r="A3160" s="86" t="s">
        <v>6388</v>
      </c>
      <c r="B3160" s="763" t="s">
        <v>454</v>
      </c>
      <c r="C3160" s="86" t="s">
        <v>186</v>
      </c>
      <c r="D3160" s="86" t="s">
        <v>553</v>
      </c>
      <c r="E3160" s="86" t="s">
        <v>506</v>
      </c>
      <c r="F3160" s="282" t="s">
        <v>189</v>
      </c>
      <c r="G3160" s="902" t="s">
        <v>524</v>
      </c>
      <c r="I3160" s="515" t="s">
        <v>3683</v>
      </c>
    </row>
    <row r="3161" spans="1:9" x14ac:dyDescent="0.2">
      <c r="A3161" s="86" t="s">
        <v>6388</v>
      </c>
      <c r="B3161" s="763" t="s">
        <v>454</v>
      </c>
      <c r="C3161" s="86" t="s">
        <v>186</v>
      </c>
      <c r="D3161" s="86" t="s">
        <v>554</v>
      </c>
      <c r="E3161" s="86" t="s">
        <v>506</v>
      </c>
      <c r="F3161" s="282" t="s">
        <v>189</v>
      </c>
      <c r="G3161" s="902" t="s">
        <v>524</v>
      </c>
      <c r="I3161" s="515" t="s">
        <v>3684</v>
      </c>
    </row>
    <row r="3162" spans="1:9" x14ac:dyDescent="0.2">
      <c r="A3162" s="86" t="s">
        <v>6388</v>
      </c>
      <c r="B3162" s="763" t="s">
        <v>454</v>
      </c>
      <c r="C3162" s="86" t="s">
        <v>186</v>
      </c>
      <c r="D3162" s="86" t="s">
        <v>555</v>
      </c>
      <c r="E3162" s="86" t="s">
        <v>506</v>
      </c>
      <c r="F3162" s="282" t="s">
        <v>189</v>
      </c>
      <c r="G3162" s="902" t="s">
        <v>524</v>
      </c>
      <c r="I3162" s="515" t="s">
        <v>3685</v>
      </c>
    </row>
    <row r="3163" spans="1:9" x14ac:dyDescent="0.2">
      <c r="A3163" s="86" t="s">
        <v>6388</v>
      </c>
      <c r="B3163" s="763" t="s">
        <v>454</v>
      </c>
      <c r="C3163" s="86" t="s">
        <v>186</v>
      </c>
      <c r="D3163" s="86" t="s">
        <v>556</v>
      </c>
      <c r="E3163" s="86" t="s">
        <v>506</v>
      </c>
      <c r="F3163" s="282" t="s">
        <v>189</v>
      </c>
      <c r="G3163" s="902" t="s">
        <v>524</v>
      </c>
      <c r="I3163" s="515" t="s">
        <v>3686</v>
      </c>
    </row>
    <row r="3164" spans="1:9" x14ac:dyDescent="0.2">
      <c r="A3164" s="86" t="s">
        <v>6388</v>
      </c>
      <c r="B3164" s="763" t="s">
        <v>454</v>
      </c>
      <c r="C3164" s="86" t="s">
        <v>186</v>
      </c>
      <c r="D3164" s="86" t="s">
        <v>557</v>
      </c>
      <c r="E3164" s="86" t="s">
        <v>506</v>
      </c>
      <c r="F3164" s="282" t="s">
        <v>189</v>
      </c>
      <c r="G3164" s="902" t="s">
        <v>524</v>
      </c>
      <c r="I3164" s="515" t="s">
        <v>3687</v>
      </c>
    </row>
    <row r="3165" spans="1:9" x14ac:dyDescent="0.2">
      <c r="A3165" s="86" t="s">
        <v>6388</v>
      </c>
      <c r="B3165" s="763" t="s">
        <v>454</v>
      </c>
      <c r="C3165" s="86" t="s">
        <v>186</v>
      </c>
      <c r="D3165" s="86" t="s">
        <v>558</v>
      </c>
      <c r="E3165" s="86" t="s">
        <v>506</v>
      </c>
      <c r="F3165" s="282" t="s">
        <v>189</v>
      </c>
      <c r="G3165" s="902" t="s">
        <v>524</v>
      </c>
      <c r="I3165" s="515" t="s">
        <v>3688</v>
      </c>
    </row>
    <row r="3166" spans="1:9" x14ac:dyDescent="0.2">
      <c r="A3166" s="86" t="s">
        <v>6388</v>
      </c>
      <c r="B3166" s="763" t="s">
        <v>454</v>
      </c>
      <c r="C3166" s="86" t="s">
        <v>186</v>
      </c>
      <c r="D3166" s="86" t="s">
        <v>559</v>
      </c>
      <c r="E3166" s="86" t="s">
        <v>506</v>
      </c>
      <c r="F3166" s="282" t="s">
        <v>189</v>
      </c>
      <c r="G3166" s="902" t="s">
        <v>524</v>
      </c>
      <c r="I3166" s="515" t="s">
        <v>3689</v>
      </c>
    </row>
    <row r="3167" spans="1:9" x14ac:dyDescent="0.2">
      <c r="A3167" s="86" t="s">
        <v>6388</v>
      </c>
      <c r="B3167" s="763" t="s">
        <v>454</v>
      </c>
      <c r="C3167" s="86" t="s">
        <v>186</v>
      </c>
      <c r="D3167" s="86" t="s">
        <v>560</v>
      </c>
      <c r="E3167" s="86" t="s">
        <v>506</v>
      </c>
      <c r="F3167" s="282" t="s">
        <v>189</v>
      </c>
      <c r="G3167" s="902" t="s">
        <v>524</v>
      </c>
      <c r="I3167" s="515" t="s">
        <v>3690</v>
      </c>
    </row>
    <row r="3168" spans="1:9" x14ac:dyDescent="0.2">
      <c r="A3168" s="86" t="s">
        <v>6388</v>
      </c>
      <c r="B3168" s="763" t="s">
        <v>454</v>
      </c>
      <c r="C3168" s="86" t="s">
        <v>186</v>
      </c>
      <c r="D3168" s="86" t="s">
        <v>561</v>
      </c>
      <c r="E3168" s="86" t="s">
        <v>506</v>
      </c>
      <c r="F3168" s="282" t="s">
        <v>189</v>
      </c>
      <c r="G3168" s="902" t="s">
        <v>524</v>
      </c>
      <c r="I3168" s="515" t="s">
        <v>3691</v>
      </c>
    </row>
    <row r="3169" spans="1:9" x14ac:dyDescent="0.2">
      <c r="A3169" s="86" t="s">
        <v>6388</v>
      </c>
      <c r="B3169" s="763" t="s">
        <v>454</v>
      </c>
      <c r="C3169" s="86" t="s">
        <v>186</v>
      </c>
      <c r="D3169" s="86" t="s">
        <v>562</v>
      </c>
      <c r="E3169" s="86" t="s">
        <v>506</v>
      </c>
      <c r="F3169" s="282" t="s">
        <v>189</v>
      </c>
      <c r="G3169" s="902" t="s">
        <v>524</v>
      </c>
      <c r="I3169" s="515" t="s">
        <v>3692</v>
      </c>
    </row>
    <row r="3170" spans="1:9" x14ac:dyDescent="0.2">
      <c r="A3170" s="86" t="s">
        <v>6388</v>
      </c>
      <c r="B3170" s="763" t="s">
        <v>454</v>
      </c>
      <c r="C3170" s="86" t="s">
        <v>186</v>
      </c>
      <c r="D3170" s="86" t="s">
        <v>563</v>
      </c>
      <c r="E3170" s="86" t="s">
        <v>506</v>
      </c>
      <c r="F3170" s="282" t="s">
        <v>189</v>
      </c>
      <c r="G3170" s="902" t="s">
        <v>524</v>
      </c>
      <c r="I3170" s="515" t="s">
        <v>3693</v>
      </c>
    </row>
    <row r="3171" spans="1:9" x14ac:dyDescent="0.2">
      <c r="A3171" s="86" t="s">
        <v>6388</v>
      </c>
      <c r="B3171" s="763" t="s">
        <v>454</v>
      </c>
      <c r="C3171" s="86" t="s">
        <v>186</v>
      </c>
      <c r="D3171" s="86" t="s">
        <v>564</v>
      </c>
      <c r="E3171" s="86" t="s">
        <v>506</v>
      </c>
      <c r="F3171" s="282" t="s">
        <v>189</v>
      </c>
      <c r="G3171" s="902" t="s">
        <v>524</v>
      </c>
      <c r="I3171" s="515" t="s">
        <v>3694</v>
      </c>
    </row>
    <row r="3172" spans="1:9" x14ac:dyDescent="0.2">
      <c r="A3172" s="86" t="s">
        <v>6388</v>
      </c>
      <c r="B3172" s="763" t="s">
        <v>454</v>
      </c>
      <c r="C3172" s="86" t="s">
        <v>186</v>
      </c>
      <c r="D3172" s="86" t="s">
        <v>565</v>
      </c>
      <c r="E3172" s="86" t="s">
        <v>506</v>
      </c>
      <c r="F3172" s="282" t="s">
        <v>189</v>
      </c>
      <c r="G3172" s="902" t="s">
        <v>524</v>
      </c>
      <c r="I3172" s="515" t="s">
        <v>3695</v>
      </c>
    </row>
    <row r="3173" spans="1:9" x14ac:dyDescent="0.2">
      <c r="A3173" s="86" t="s">
        <v>6388</v>
      </c>
      <c r="B3173" s="763" t="s">
        <v>454</v>
      </c>
      <c r="C3173" s="86" t="s">
        <v>186</v>
      </c>
      <c r="D3173" s="86" t="s">
        <v>566</v>
      </c>
      <c r="E3173" s="86" t="s">
        <v>506</v>
      </c>
      <c r="F3173" s="282" t="s">
        <v>189</v>
      </c>
      <c r="G3173" s="767" t="s">
        <v>524</v>
      </c>
      <c r="I3173" s="515" t="s">
        <v>3696</v>
      </c>
    </row>
    <row r="3174" spans="1:9" x14ac:dyDescent="0.2">
      <c r="A3174" s="86" t="s">
        <v>6388</v>
      </c>
      <c r="B3174" s="533" t="s">
        <v>454</v>
      </c>
      <c r="C3174" s="119" t="s">
        <v>186</v>
      </c>
      <c r="D3174" s="119" t="s">
        <v>185</v>
      </c>
      <c r="E3174" s="119" t="s">
        <v>506</v>
      </c>
      <c r="F3174" s="545" t="s">
        <v>197</v>
      </c>
      <c r="G3174" s="322" t="s">
        <v>524</v>
      </c>
      <c r="I3174" s="515" t="s">
        <v>3697</v>
      </c>
    </row>
    <row r="3175" spans="1:9" x14ac:dyDescent="0.2">
      <c r="A3175" s="86" t="s">
        <v>6388</v>
      </c>
      <c r="B3175" s="541" t="s">
        <v>454</v>
      </c>
      <c r="C3175" s="546" t="s">
        <v>186</v>
      </c>
      <c r="D3175" s="546" t="s">
        <v>185</v>
      </c>
      <c r="E3175" s="546" t="s">
        <v>506</v>
      </c>
      <c r="F3175" s="542" t="s">
        <v>188</v>
      </c>
      <c r="G3175" s="832" t="s">
        <v>524</v>
      </c>
      <c r="I3175" s="515" t="s">
        <v>3698</v>
      </c>
    </row>
    <row r="3176" spans="1:9" x14ac:dyDescent="0.2">
      <c r="A3176" s="86" t="s">
        <v>6388</v>
      </c>
      <c r="B3176" s="763" t="s">
        <v>454</v>
      </c>
      <c r="C3176" s="86" t="s">
        <v>186</v>
      </c>
      <c r="D3176" s="86" t="s">
        <v>527</v>
      </c>
      <c r="E3176" s="86" t="s">
        <v>506</v>
      </c>
      <c r="F3176" s="282" t="s">
        <v>188</v>
      </c>
      <c r="G3176" s="902" t="s">
        <v>524</v>
      </c>
      <c r="I3176" s="515" t="s">
        <v>3699</v>
      </c>
    </row>
    <row r="3177" spans="1:9" x14ac:dyDescent="0.2">
      <c r="A3177" s="86" t="s">
        <v>6388</v>
      </c>
      <c r="B3177" s="763" t="s">
        <v>454</v>
      </c>
      <c r="C3177" s="86" t="s">
        <v>186</v>
      </c>
      <c r="D3177" s="86" t="s">
        <v>528</v>
      </c>
      <c r="E3177" s="86" t="s">
        <v>506</v>
      </c>
      <c r="F3177" s="282" t="s">
        <v>188</v>
      </c>
      <c r="G3177" s="902" t="s">
        <v>524</v>
      </c>
      <c r="I3177" s="515" t="s">
        <v>3700</v>
      </c>
    </row>
    <row r="3178" spans="1:9" x14ac:dyDescent="0.2">
      <c r="A3178" s="86" t="s">
        <v>6388</v>
      </c>
      <c r="B3178" s="763" t="s">
        <v>454</v>
      </c>
      <c r="C3178" s="86" t="s">
        <v>186</v>
      </c>
      <c r="D3178" s="86" t="s">
        <v>529</v>
      </c>
      <c r="E3178" s="86" t="s">
        <v>506</v>
      </c>
      <c r="F3178" s="282" t="s">
        <v>188</v>
      </c>
      <c r="G3178" s="902" t="s">
        <v>524</v>
      </c>
      <c r="I3178" s="515" t="s">
        <v>3701</v>
      </c>
    </row>
    <row r="3179" spans="1:9" x14ac:dyDescent="0.2">
      <c r="A3179" s="86" t="s">
        <v>6388</v>
      </c>
      <c r="B3179" s="763" t="s">
        <v>454</v>
      </c>
      <c r="C3179" s="86" t="s">
        <v>186</v>
      </c>
      <c r="D3179" s="86" t="s">
        <v>530</v>
      </c>
      <c r="E3179" s="86" t="s">
        <v>506</v>
      </c>
      <c r="F3179" s="282" t="s">
        <v>188</v>
      </c>
      <c r="G3179" s="902" t="s">
        <v>524</v>
      </c>
      <c r="I3179" s="515" t="s">
        <v>3702</v>
      </c>
    </row>
    <row r="3180" spans="1:9" x14ac:dyDescent="0.2">
      <c r="A3180" s="86" t="s">
        <v>6388</v>
      </c>
      <c r="B3180" s="763" t="s">
        <v>454</v>
      </c>
      <c r="C3180" s="86" t="s">
        <v>186</v>
      </c>
      <c r="D3180" s="86" t="s">
        <v>531</v>
      </c>
      <c r="E3180" s="86" t="s">
        <v>506</v>
      </c>
      <c r="F3180" s="282" t="s">
        <v>188</v>
      </c>
      <c r="G3180" s="902" t="s">
        <v>524</v>
      </c>
      <c r="I3180" s="515" t="s">
        <v>3703</v>
      </c>
    </row>
    <row r="3181" spans="1:9" x14ac:dyDescent="0.2">
      <c r="A3181" s="86" t="s">
        <v>6388</v>
      </c>
      <c r="B3181" s="763" t="s">
        <v>454</v>
      </c>
      <c r="C3181" s="86" t="s">
        <v>186</v>
      </c>
      <c r="D3181" s="86" t="s">
        <v>532</v>
      </c>
      <c r="E3181" s="86" t="s">
        <v>506</v>
      </c>
      <c r="F3181" s="282" t="s">
        <v>188</v>
      </c>
      <c r="G3181" s="902" t="s">
        <v>524</v>
      </c>
      <c r="I3181" s="515" t="s">
        <v>3704</v>
      </c>
    </row>
    <row r="3182" spans="1:9" x14ac:dyDescent="0.2">
      <c r="A3182" s="86" t="s">
        <v>6388</v>
      </c>
      <c r="B3182" s="763" t="s">
        <v>454</v>
      </c>
      <c r="C3182" s="86" t="s">
        <v>186</v>
      </c>
      <c r="D3182" s="86" t="s">
        <v>533</v>
      </c>
      <c r="E3182" s="86" t="s">
        <v>506</v>
      </c>
      <c r="F3182" s="282" t="s">
        <v>188</v>
      </c>
      <c r="G3182" s="902" t="s">
        <v>524</v>
      </c>
      <c r="I3182" s="515" t="s">
        <v>3705</v>
      </c>
    </row>
    <row r="3183" spans="1:9" x14ac:dyDescent="0.2">
      <c r="A3183" s="86" t="s">
        <v>6388</v>
      </c>
      <c r="B3183" s="763" t="s">
        <v>454</v>
      </c>
      <c r="C3183" s="86" t="s">
        <v>186</v>
      </c>
      <c r="D3183" s="86" t="s">
        <v>534</v>
      </c>
      <c r="E3183" s="86" t="s">
        <v>506</v>
      </c>
      <c r="F3183" s="282" t="s">
        <v>188</v>
      </c>
      <c r="G3183" s="902" t="s">
        <v>524</v>
      </c>
      <c r="I3183" s="515" t="s">
        <v>3706</v>
      </c>
    </row>
    <row r="3184" spans="1:9" x14ac:dyDescent="0.2">
      <c r="A3184" s="86" t="s">
        <v>6388</v>
      </c>
      <c r="B3184" s="763" t="s">
        <v>454</v>
      </c>
      <c r="C3184" s="86" t="s">
        <v>186</v>
      </c>
      <c r="D3184" s="86" t="s">
        <v>535</v>
      </c>
      <c r="E3184" s="86" t="s">
        <v>506</v>
      </c>
      <c r="F3184" s="282" t="s">
        <v>188</v>
      </c>
      <c r="G3184" s="902" t="s">
        <v>524</v>
      </c>
      <c r="I3184" s="515" t="s">
        <v>3707</v>
      </c>
    </row>
    <row r="3185" spans="1:9" x14ac:dyDescent="0.2">
      <c r="A3185" s="86" t="s">
        <v>6388</v>
      </c>
      <c r="B3185" s="763" t="s">
        <v>454</v>
      </c>
      <c r="C3185" s="86" t="s">
        <v>186</v>
      </c>
      <c r="D3185" s="86" t="s">
        <v>536</v>
      </c>
      <c r="E3185" s="86" t="s">
        <v>506</v>
      </c>
      <c r="F3185" s="282" t="s">
        <v>188</v>
      </c>
      <c r="G3185" s="902" t="s">
        <v>524</v>
      </c>
      <c r="I3185" s="515" t="s">
        <v>3708</v>
      </c>
    </row>
    <row r="3186" spans="1:9" x14ac:dyDescent="0.2">
      <c r="A3186" s="86" t="s">
        <v>6388</v>
      </c>
      <c r="B3186" s="763" t="s">
        <v>454</v>
      </c>
      <c r="C3186" s="86" t="s">
        <v>186</v>
      </c>
      <c r="D3186" s="86" t="s">
        <v>537</v>
      </c>
      <c r="E3186" s="86" t="s">
        <v>506</v>
      </c>
      <c r="F3186" s="282" t="s">
        <v>188</v>
      </c>
      <c r="G3186" s="902" t="s">
        <v>524</v>
      </c>
      <c r="I3186" s="515" t="s">
        <v>3709</v>
      </c>
    </row>
    <row r="3187" spans="1:9" x14ac:dyDescent="0.2">
      <c r="A3187" s="86" t="s">
        <v>6388</v>
      </c>
      <c r="B3187" s="763" t="s">
        <v>454</v>
      </c>
      <c r="C3187" s="86" t="s">
        <v>186</v>
      </c>
      <c r="D3187" s="86" t="s">
        <v>538</v>
      </c>
      <c r="E3187" s="86" t="s">
        <v>506</v>
      </c>
      <c r="F3187" s="282" t="s">
        <v>188</v>
      </c>
      <c r="G3187" s="902" t="s">
        <v>524</v>
      </c>
      <c r="I3187" s="515" t="s">
        <v>3710</v>
      </c>
    </row>
    <row r="3188" spans="1:9" x14ac:dyDescent="0.2">
      <c r="A3188" s="86" t="s">
        <v>6388</v>
      </c>
      <c r="B3188" s="763" t="s">
        <v>454</v>
      </c>
      <c r="C3188" s="86" t="s">
        <v>186</v>
      </c>
      <c r="D3188" s="86" t="s">
        <v>539</v>
      </c>
      <c r="E3188" s="86" t="s">
        <v>506</v>
      </c>
      <c r="F3188" s="282" t="s">
        <v>188</v>
      </c>
      <c r="G3188" s="902" t="s">
        <v>524</v>
      </c>
      <c r="I3188" s="515" t="s">
        <v>3711</v>
      </c>
    </row>
    <row r="3189" spans="1:9" x14ac:dyDescent="0.2">
      <c r="A3189" s="86" t="s">
        <v>6388</v>
      </c>
      <c r="B3189" s="763" t="s">
        <v>454</v>
      </c>
      <c r="C3189" s="86" t="s">
        <v>186</v>
      </c>
      <c r="D3189" s="86" t="s">
        <v>540</v>
      </c>
      <c r="E3189" s="86" t="s">
        <v>506</v>
      </c>
      <c r="F3189" s="282" t="s">
        <v>188</v>
      </c>
      <c r="G3189" s="902" t="s">
        <v>524</v>
      </c>
      <c r="I3189" s="515" t="s">
        <v>3712</v>
      </c>
    </row>
    <row r="3190" spans="1:9" x14ac:dyDescent="0.2">
      <c r="A3190" s="86" t="s">
        <v>6388</v>
      </c>
      <c r="B3190" s="763" t="s">
        <v>454</v>
      </c>
      <c r="C3190" s="86" t="s">
        <v>186</v>
      </c>
      <c r="D3190" s="86" t="s">
        <v>541</v>
      </c>
      <c r="E3190" s="86" t="s">
        <v>506</v>
      </c>
      <c r="F3190" s="282" t="s">
        <v>188</v>
      </c>
      <c r="G3190" s="902" t="s">
        <v>524</v>
      </c>
      <c r="I3190" s="515" t="s">
        <v>3713</v>
      </c>
    </row>
    <row r="3191" spans="1:9" x14ac:dyDescent="0.2">
      <c r="A3191" s="86" t="s">
        <v>6388</v>
      </c>
      <c r="B3191" s="763" t="s">
        <v>454</v>
      </c>
      <c r="C3191" s="86" t="s">
        <v>186</v>
      </c>
      <c r="D3191" s="86" t="s">
        <v>542</v>
      </c>
      <c r="E3191" s="86" t="s">
        <v>506</v>
      </c>
      <c r="F3191" s="282" t="s">
        <v>188</v>
      </c>
      <c r="G3191" s="902" t="s">
        <v>524</v>
      </c>
      <c r="I3191" s="515" t="s">
        <v>3714</v>
      </c>
    </row>
    <row r="3192" spans="1:9" x14ac:dyDescent="0.2">
      <c r="A3192" s="86" t="s">
        <v>6388</v>
      </c>
      <c r="B3192" s="763" t="s">
        <v>454</v>
      </c>
      <c r="C3192" s="86" t="s">
        <v>186</v>
      </c>
      <c r="D3192" s="86" t="s">
        <v>543</v>
      </c>
      <c r="E3192" s="86" t="s">
        <v>506</v>
      </c>
      <c r="F3192" s="282" t="s">
        <v>188</v>
      </c>
      <c r="G3192" s="902" t="s">
        <v>524</v>
      </c>
      <c r="I3192" s="515" t="s">
        <v>3715</v>
      </c>
    </row>
    <row r="3193" spans="1:9" x14ac:dyDescent="0.2">
      <c r="A3193" s="86" t="s">
        <v>6388</v>
      </c>
      <c r="B3193" s="763" t="s">
        <v>454</v>
      </c>
      <c r="C3193" s="86" t="s">
        <v>186</v>
      </c>
      <c r="D3193" s="86" t="s">
        <v>544</v>
      </c>
      <c r="E3193" s="86" t="s">
        <v>506</v>
      </c>
      <c r="F3193" s="282" t="s">
        <v>188</v>
      </c>
      <c r="G3193" s="902" t="s">
        <v>524</v>
      </c>
      <c r="I3193" s="515" t="s">
        <v>3716</v>
      </c>
    </row>
    <row r="3194" spans="1:9" x14ac:dyDescent="0.2">
      <c r="A3194" s="86" t="s">
        <v>6388</v>
      </c>
      <c r="B3194" s="763" t="s">
        <v>454</v>
      </c>
      <c r="C3194" s="86" t="s">
        <v>186</v>
      </c>
      <c r="D3194" s="86" t="s">
        <v>545</v>
      </c>
      <c r="E3194" s="86" t="s">
        <v>506</v>
      </c>
      <c r="F3194" s="282" t="s">
        <v>188</v>
      </c>
      <c r="G3194" s="902" t="s">
        <v>524</v>
      </c>
      <c r="I3194" s="515" t="s">
        <v>3717</v>
      </c>
    </row>
    <row r="3195" spans="1:9" x14ac:dyDescent="0.2">
      <c r="A3195" s="86" t="s">
        <v>6388</v>
      </c>
      <c r="B3195" s="763" t="s">
        <v>454</v>
      </c>
      <c r="C3195" s="86" t="s">
        <v>186</v>
      </c>
      <c r="D3195" s="86" t="s">
        <v>546</v>
      </c>
      <c r="E3195" s="86" t="s">
        <v>506</v>
      </c>
      <c r="F3195" s="282" t="s">
        <v>188</v>
      </c>
      <c r="G3195" s="902" t="s">
        <v>524</v>
      </c>
      <c r="I3195" s="515" t="s">
        <v>3718</v>
      </c>
    </row>
    <row r="3196" spans="1:9" x14ac:dyDescent="0.2">
      <c r="A3196" s="86" t="s">
        <v>6388</v>
      </c>
      <c r="B3196" s="763" t="s">
        <v>454</v>
      </c>
      <c r="C3196" s="86" t="s">
        <v>186</v>
      </c>
      <c r="D3196" s="86" t="s">
        <v>547</v>
      </c>
      <c r="E3196" s="86" t="s">
        <v>506</v>
      </c>
      <c r="F3196" s="282" t="s">
        <v>188</v>
      </c>
      <c r="G3196" s="902" t="s">
        <v>524</v>
      </c>
      <c r="I3196" s="515" t="s">
        <v>3719</v>
      </c>
    </row>
    <row r="3197" spans="1:9" x14ac:dyDescent="0.2">
      <c r="A3197" s="86" t="s">
        <v>6388</v>
      </c>
      <c r="B3197" s="763" t="s">
        <v>454</v>
      </c>
      <c r="C3197" s="86" t="s">
        <v>186</v>
      </c>
      <c r="D3197" s="86" t="s">
        <v>548</v>
      </c>
      <c r="E3197" s="86" t="s">
        <v>506</v>
      </c>
      <c r="F3197" s="282" t="s">
        <v>188</v>
      </c>
      <c r="G3197" s="902" t="s">
        <v>524</v>
      </c>
      <c r="I3197" s="515" t="s">
        <v>3720</v>
      </c>
    </row>
    <row r="3198" spans="1:9" x14ac:dyDescent="0.2">
      <c r="A3198" s="86" t="s">
        <v>6388</v>
      </c>
      <c r="B3198" s="763" t="s">
        <v>454</v>
      </c>
      <c r="C3198" s="86" t="s">
        <v>186</v>
      </c>
      <c r="D3198" s="86" t="s">
        <v>549</v>
      </c>
      <c r="E3198" s="86" t="s">
        <v>506</v>
      </c>
      <c r="F3198" s="282" t="s">
        <v>188</v>
      </c>
      <c r="G3198" s="902" t="s">
        <v>524</v>
      </c>
      <c r="I3198" s="515" t="s">
        <v>3721</v>
      </c>
    </row>
    <row r="3199" spans="1:9" x14ac:dyDescent="0.2">
      <c r="A3199" s="86" t="s">
        <v>6388</v>
      </c>
      <c r="B3199" s="763" t="s">
        <v>454</v>
      </c>
      <c r="C3199" s="86" t="s">
        <v>186</v>
      </c>
      <c r="D3199" s="86" t="s">
        <v>550</v>
      </c>
      <c r="E3199" s="86" t="s">
        <v>506</v>
      </c>
      <c r="F3199" s="282" t="s">
        <v>188</v>
      </c>
      <c r="G3199" s="902" t="s">
        <v>524</v>
      </c>
      <c r="I3199" s="515" t="s">
        <v>3722</v>
      </c>
    </row>
    <row r="3200" spans="1:9" x14ac:dyDescent="0.2">
      <c r="A3200" s="86" t="s">
        <v>6388</v>
      </c>
      <c r="B3200" s="763" t="s">
        <v>454</v>
      </c>
      <c r="C3200" s="86" t="s">
        <v>186</v>
      </c>
      <c r="D3200" s="86" t="s">
        <v>551</v>
      </c>
      <c r="E3200" s="86" t="s">
        <v>506</v>
      </c>
      <c r="F3200" s="282" t="s">
        <v>188</v>
      </c>
      <c r="G3200" s="902" t="s">
        <v>524</v>
      </c>
      <c r="I3200" s="515" t="s">
        <v>3723</v>
      </c>
    </row>
    <row r="3201" spans="1:9" x14ac:dyDescent="0.2">
      <c r="A3201" s="86" t="s">
        <v>6388</v>
      </c>
      <c r="B3201" s="763" t="s">
        <v>454</v>
      </c>
      <c r="C3201" s="86" t="s">
        <v>186</v>
      </c>
      <c r="D3201" s="86" t="s">
        <v>552</v>
      </c>
      <c r="E3201" s="86" t="s">
        <v>506</v>
      </c>
      <c r="F3201" s="282" t="s">
        <v>188</v>
      </c>
      <c r="G3201" s="902" t="s">
        <v>524</v>
      </c>
      <c r="I3201" s="515" t="s">
        <v>3724</v>
      </c>
    </row>
    <row r="3202" spans="1:9" x14ac:dyDescent="0.2">
      <c r="A3202" s="86" t="s">
        <v>6388</v>
      </c>
      <c r="B3202" s="763" t="s">
        <v>454</v>
      </c>
      <c r="C3202" s="86" t="s">
        <v>186</v>
      </c>
      <c r="D3202" s="86" t="s">
        <v>553</v>
      </c>
      <c r="E3202" s="86" t="s">
        <v>506</v>
      </c>
      <c r="F3202" s="282" t="s">
        <v>188</v>
      </c>
      <c r="G3202" s="902" t="s">
        <v>524</v>
      </c>
      <c r="I3202" s="515" t="s">
        <v>3725</v>
      </c>
    </row>
    <row r="3203" spans="1:9" x14ac:dyDescent="0.2">
      <c r="A3203" s="86" t="s">
        <v>6388</v>
      </c>
      <c r="B3203" s="763" t="s">
        <v>454</v>
      </c>
      <c r="C3203" s="86" t="s">
        <v>186</v>
      </c>
      <c r="D3203" s="86" t="s">
        <v>554</v>
      </c>
      <c r="E3203" s="86" t="s">
        <v>506</v>
      </c>
      <c r="F3203" s="282" t="s">
        <v>188</v>
      </c>
      <c r="G3203" s="902" t="s">
        <v>524</v>
      </c>
      <c r="I3203" s="515" t="s">
        <v>3726</v>
      </c>
    </row>
    <row r="3204" spans="1:9" x14ac:dyDescent="0.2">
      <c r="A3204" s="86" t="s">
        <v>6388</v>
      </c>
      <c r="B3204" s="763" t="s">
        <v>454</v>
      </c>
      <c r="C3204" s="86" t="s">
        <v>186</v>
      </c>
      <c r="D3204" s="86" t="s">
        <v>555</v>
      </c>
      <c r="E3204" s="86" t="s">
        <v>506</v>
      </c>
      <c r="F3204" s="282" t="s">
        <v>188</v>
      </c>
      <c r="G3204" s="902" t="s">
        <v>524</v>
      </c>
      <c r="I3204" s="515" t="s">
        <v>3727</v>
      </c>
    </row>
    <row r="3205" spans="1:9" x14ac:dyDescent="0.2">
      <c r="A3205" s="86" t="s">
        <v>6388</v>
      </c>
      <c r="B3205" s="763" t="s">
        <v>454</v>
      </c>
      <c r="C3205" s="86" t="s">
        <v>186</v>
      </c>
      <c r="D3205" s="86" t="s">
        <v>556</v>
      </c>
      <c r="E3205" s="86" t="s">
        <v>506</v>
      </c>
      <c r="F3205" s="282" t="s">
        <v>188</v>
      </c>
      <c r="G3205" s="902" t="s">
        <v>524</v>
      </c>
      <c r="I3205" s="515" t="s">
        <v>3728</v>
      </c>
    </row>
    <row r="3206" spans="1:9" x14ac:dyDescent="0.2">
      <c r="A3206" s="86" t="s">
        <v>6388</v>
      </c>
      <c r="B3206" s="763" t="s">
        <v>454</v>
      </c>
      <c r="C3206" s="86" t="s">
        <v>186</v>
      </c>
      <c r="D3206" s="86" t="s">
        <v>557</v>
      </c>
      <c r="E3206" s="86" t="s">
        <v>506</v>
      </c>
      <c r="F3206" s="282" t="s">
        <v>188</v>
      </c>
      <c r="G3206" s="902" t="s">
        <v>524</v>
      </c>
      <c r="I3206" s="515" t="s">
        <v>3729</v>
      </c>
    </row>
    <row r="3207" spans="1:9" x14ac:dyDescent="0.2">
      <c r="A3207" s="86" t="s">
        <v>6388</v>
      </c>
      <c r="B3207" s="763" t="s">
        <v>454</v>
      </c>
      <c r="C3207" s="86" t="s">
        <v>186</v>
      </c>
      <c r="D3207" s="86" t="s">
        <v>558</v>
      </c>
      <c r="E3207" s="86" t="s">
        <v>506</v>
      </c>
      <c r="F3207" s="282" t="s">
        <v>188</v>
      </c>
      <c r="G3207" s="902" t="s">
        <v>524</v>
      </c>
      <c r="I3207" s="515" t="s">
        <v>3730</v>
      </c>
    </row>
    <row r="3208" spans="1:9" x14ac:dyDescent="0.2">
      <c r="A3208" s="86" t="s">
        <v>6388</v>
      </c>
      <c r="B3208" s="763" t="s">
        <v>454</v>
      </c>
      <c r="C3208" s="86" t="s">
        <v>186</v>
      </c>
      <c r="D3208" s="86" t="s">
        <v>559</v>
      </c>
      <c r="E3208" s="86" t="s">
        <v>506</v>
      </c>
      <c r="F3208" s="282" t="s">
        <v>188</v>
      </c>
      <c r="G3208" s="902" t="s">
        <v>524</v>
      </c>
      <c r="I3208" s="515" t="s">
        <v>3731</v>
      </c>
    </row>
    <row r="3209" spans="1:9" x14ac:dyDescent="0.2">
      <c r="A3209" s="86" t="s">
        <v>6388</v>
      </c>
      <c r="B3209" s="763" t="s">
        <v>454</v>
      </c>
      <c r="C3209" s="86" t="s">
        <v>186</v>
      </c>
      <c r="D3209" s="86" t="s">
        <v>560</v>
      </c>
      <c r="E3209" s="86" t="s">
        <v>506</v>
      </c>
      <c r="F3209" s="282" t="s">
        <v>188</v>
      </c>
      <c r="G3209" s="902" t="s">
        <v>524</v>
      </c>
      <c r="I3209" s="515" t="s">
        <v>3732</v>
      </c>
    </row>
    <row r="3210" spans="1:9" x14ac:dyDescent="0.2">
      <c r="A3210" s="86" t="s">
        <v>6388</v>
      </c>
      <c r="B3210" s="763" t="s">
        <v>454</v>
      </c>
      <c r="C3210" s="86" t="s">
        <v>186</v>
      </c>
      <c r="D3210" s="86" t="s">
        <v>561</v>
      </c>
      <c r="E3210" s="86" t="s">
        <v>506</v>
      </c>
      <c r="F3210" s="282" t="s">
        <v>188</v>
      </c>
      <c r="G3210" s="902" t="s">
        <v>524</v>
      </c>
      <c r="I3210" s="515" t="s">
        <v>3733</v>
      </c>
    </row>
    <row r="3211" spans="1:9" x14ac:dyDescent="0.2">
      <c r="A3211" s="86" t="s">
        <v>6388</v>
      </c>
      <c r="B3211" s="763" t="s">
        <v>454</v>
      </c>
      <c r="C3211" s="86" t="s">
        <v>186</v>
      </c>
      <c r="D3211" s="86" t="s">
        <v>562</v>
      </c>
      <c r="E3211" s="86" t="s">
        <v>506</v>
      </c>
      <c r="F3211" s="282" t="s">
        <v>188</v>
      </c>
      <c r="G3211" s="902" t="s">
        <v>524</v>
      </c>
      <c r="I3211" s="515" t="s">
        <v>3734</v>
      </c>
    </row>
    <row r="3212" spans="1:9" x14ac:dyDescent="0.2">
      <c r="A3212" s="86" t="s">
        <v>6388</v>
      </c>
      <c r="B3212" s="763" t="s">
        <v>454</v>
      </c>
      <c r="C3212" s="86" t="s">
        <v>186</v>
      </c>
      <c r="D3212" s="86" t="s">
        <v>563</v>
      </c>
      <c r="E3212" s="86" t="s">
        <v>506</v>
      </c>
      <c r="F3212" s="282" t="s">
        <v>188</v>
      </c>
      <c r="G3212" s="902" t="s">
        <v>524</v>
      </c>
      <c r="I3212" s="515" t="s">
        <v>3735</v>
      </c>
    </row>
    <row r="3213" spans="1:9" x14ac:dyDescent="0.2">
      <c r="A3213" s="86" t="s">
        <v>6388</v>
      </c>
      <c r="B3213" s="763" t="s">
        <v>454</v>
      </c>
      <c r="C3213" s="86" t="s">
        <v>186</v>
      </c>
      <c r="D3213" s="86" t="s">
        <v>564</v>
      </c>
      <c r="E3213" s="86" t="s">
        <v>506</v>
      </c>
      <c r="F3213" s="282" t="s">
        <v>188</v>
      </c>
      <c r="G3213" s="902" t="s">
        <v>524</v>
      </c>
      <c r="I3213" s="515" t="s">
        <v>3736</v>
      </c>
    </row>
    <row r="3214" spans="1:9" x14ac:dyDescent="0.2">
      <c r="A3214" s="86" t="s">
        <v>6388</v>
      </c>
      <c r="B3214" s="763" t="s">
        <v>454</v>
      </c>
      <c r="C3214" s="86" t="s">
        <v>186</v>
      </c>
      <c r="D3214" s="86" t="s">
        <v>565</v>
      </c>
      <c r="E3214" s="86" t="s">
        <v>506</v>
      </c>
      <c r="F3214" s="282" t="s">
        <v>188</v>
      </c>
      <c r="G3214" s="902" t="s">
        <v>524</v>
      </c>
      <c r="I3214" s="515" t="s">
        <v>3737</v>
      </c>
    </row>
    <row r="3215" spans="1:9" x14ac:dyDescent="0.2">
      <c r="A3215" s="86" t="s">
        <v>6388</v>
      </c>
      <c r="B3215" s="543" t="s">
        <v>454</v>
      </c>
      <c r="C3215" s="547" t="s">
        <v>186</v>
      </c>
      <c r="D3215" s="547" t="s">
        <v>566</v>
      </c>
      <c r="E3215" s="547" t="s">
        <v>506</v>
      </c>
      <c r="F3215" s="538" t="s">
        <v>188</v>
      </c>
      <c r="G3215" s="309" t="s">
        <v>524</v>
      </c>
      <c r="I3215" s="515" t="s">
        <v>3738</v>
      </c>
    </row>
    <row r="3216" spans="1:9" x14ac:dyDescent="0.2">
      <c r="A3216" s="86" t="s">
        <v>6388</v>
      </c>
      <c r="B3216" s="763" t="s">
        <v>454</v>
      </c>
      <c r="C3216" s="86" t="s">
        <v>186</v>
      </c>
      <c r="D3216" s="86" t="s">
        <v>185</v>
      </c>
      <c r="E3216" s="86" t="s">
        <v>507</v>
      </c>
      <c r="F3216" s="282" t="s">
        <v>189</v>
      </c>
      <c r="G3216" s="902" t="s">
        <v>524</v>
      </c>
      <c r="I3216" s="515" t="s">
        <v>3739</v>
      </c>
    </row>
    <row r="3217" spans="1:9" x14ac:dyDescent="0.2">
      <c r="A3217" s="86" t="s">
        <v>6388</v>
      </c>
      <c r="B3217" s="763" t="s">
        <v>454</v>
      </c>
      <c r="C3217" s="86" t="s">
        <v>186</v>
      </c>
      <c r="D3217" s="86" t="s">
        <v>527</v>
      </c>
      <c r="E3217" s="86" t="s">
        <v>507</v>
      </c>
      <c r="F3217" s="282" t="s">
        <v>189</v>
      </c>
      <c r="G3217" s="902" t="s">
        <v>524</v>
      </c>
      <c r="I3217" s="515" t="s">
        <v>3740</v>
      </c>
    </row>
    <row r="3218" spans="1:9" x14ac:dyDescent="0.2">
      <c r="A3218" s="86" t="s">
        <v>6388</v>
      </c>
      <c r="B3218" s="763" t="s">
        <v>454</v>
      </c>
      <c r="C3218" s="86" t="s">
        <v>186</v>
      </c>
      <c r="D3218" s="86" t="s">
        <v>528</v>
      </c>
      <c r="E3218" s="86" t="s">
        <v>507</v>
      </c>
      <c r="F3218" s="282" t="s">
        <v>189</v>
      </c>
      <c r="G3218" s="902" t="s">
        <v>524</v>
      </c>
      <c r="I3218" s="515" t="s">
        <v>3741</v>
      </c>
    </row>
    <row r="3219" spans="1:9" x14ac:dyDescent="0.2">
      <c r="A3219" s="86" t="s">
        <v>6388</v>
      </c>
      <c r="B3219" s="763" t="s">
        <v>454</v>
      </c>
      <c r="C3219" s="86" t="s">
        <v>186</v>
      </c>
      <c r="D3219" s="86" t="s">
        <v>529</v>
      </c>
      <c r="E3219" s="86" t="s">
        <v>507</v>
      </c>
      <c r="F3219" s="282" t="s">
        <v>189</v>
      </c>
      <c r="G3219" s="902" t="s">
        <v>524</v>
      </c>
      <c r="I3219" s="515" t="s">
        <v>3742</v>
      </c>
    </row>
    <row r="3220" spans="1:9" x14ac:dyDescent="0.2">
      <c r="A3220" s="86" t="s">
        <v>6388</v>
      </c>
      <c r="B3220" s="763" t="s">
        <v>454</v>
      </c>
      <c r="C3220" s="86" t="s">
        <v>186</v>
      </c>
      <c r="D3220" s="86" t="s">
        <v>530</v>
      </c>
      <c r="E3220" s="86" t="s">
        <v>507</v>
      </c>
      <c r="F3220" s="282" t="s">
        <v>189</v>
      </c>
      <c r="G3220" s="902" t="s">
        <v>524</v>
      </c>
      <c r="I3220" s="515" t="s">
        <v>3743</v>
      </c>
    </row>
    <row r="3221" spans="1:9" x14ac:dyDescent="0.2">
      <c r="A3221" s="86" t="s">
        <v>6388</v>
      </c>
      <c r="B3221" s="763" t="s">
        <v>454</v>
      </c>
      <c r="C3221" s="86" t="s">
        <v>186</v>
      </c>
      <c r="D3221" s="86" t="s">
        <v>531</v>
      </c>
      <c r="E3221" s="86" t="s">
        <v>507</v>
      </c>
      <c r="F3221" s="282" t="s">
        <v>189</v>
      </c>
      <c r="G3221" s="902" t="s">
        <v>524</v>
      </c>
      <c r="I3221" s="515" t="s">
        <v>3744</v>
      </c>
    </row>
    <row r="3222" spans="1:9" x14ac:dyDescent="0.2">
      <c r="A3222" s="86" t="s">
        <v>6388</v>
      </c>
      <c r="B3222" s="763" t="s">
        <v>454</v>
      </c>
      <c r="C3222" s="86" t="s">
        <v>186</v>
      </c>
      <c r="D3222" s="86" t="s">
        <v>532</v>
      </c>
      <c r="E3222" s="86" t="s">
        <v>507</v>
      </c>
      <c r="F3222" s="282" t="s">
        <v>189</v>
      </c>
      <c r="G3222" s="902" t="s">
        <v>524</v>
      </c>
      <c r="I3222" s="515" t="s">
        <v>3745</v>
      </c>
    </row>
    <row r="3223" spans="1:9" x14ac:dyDescent="0.2">
      <c r="A3223" s="86" t="s">
        <v>6388</v>
      </c>
      <c r="B3223" s="763" t="s">
        <v>454</v>
      </c>
      <c r="C3223" s="86" t="s">
        <v>186</v>
      </c>
      <c r="D3223" s="86" t="s">
        <v>533</v>
      </c>
      <c r="E3223" s="86" t="s">
        <v>507</v>
      </c>
      <c r="F3223" s="282" t="s">
        <v>189</v>
      </c>
      <c r="G3223" s="902" t="s">
        <v>524</v>
      </c>
      <c r="I3223" s="515" t="s">
        <v>3746</v>
      </c>
    </row>
    <row r="3224" spans="1:9" x14ac:dyDescent="0.2">
      <c r="A3224" s="86" t="s">
        <v>6388</v>
      </c>
      <c r="B3224" s="763" t="s">
        <v>454</v>
      </c>
      <c r="C3224" s="86" t="s">
        <v>186</v>
      </c>
      <c r="D3224" s="86" t="s">
        <v>534</v>
      </c>
      <c r="E3224" s="86" t="s">
        <v>507</v>
      </c>
      <c r="F3224" s="282" t="s">
        <v>189</v>
      </c>
      <c r="G3224" s="902" t="s">
        <v>524</v>
      </c>
      <c r="I3224" s="515" t="s">
        <v>3747</v>
      </c>
    </row>
    <row r="3225" spans="1:9" x14ac:dyDescent="0.2">
      <c r="A3225" s="86" t="s">
        <v>6388</v>
      </c>
      <c r="B3225" s="763" t="s">
        <v>454</v>
      </c>
      <c r="C3225" s="86" t="s">
        <v>186</v>
      </c>
      <c r="D3225" s="86" t="s">
        <v>535</v>
      </c>
      <c r="E3225" s="86" t="s">
        <v>507</v>
      </c>
      <c r="F3225" s="282" t="s">
        <v>189</v>
      </c>
      <c r="G3225" s="902" t="s">
        <v>524</v>
      </c>
      <c r="I3225" s="515" t="s">
        <v>3748</v>
      </c>
    </row>
    <row r="3226" spans="1:9" x14ac:dyDescent="0.2">
      <c r="A3226" s="86" t="s">
        <v>6388</v>
      </c>
      <c r="B3226" s="763" t="s">
        <v>454</v>
      </c>
      <c r="C3226" s="86" t="s">
        <v>186</v>
      </c>
      <c r="D3226" s="86" t="s">
        <v>536</v>
      </c>
      <c r="E3226" s="86" t="s">
        <v>507</v>
      </c>
      <c r="F3226" s="282" t="s">
        <v>189</v>
      </c>
      <c r="G3226" s="902" t="s">
        <v>524</v>
      </c>
      <c r="I3226" s="515" t="s">
        <v>3749</v>
      </c>
    </row>
    <row r="3227" spans="1:9" x14ac:dyDescent="0.2">
      <c r="A3227" s="86" t="s">
        <v>6388</v>
      </c>
      <c r="B3227" s="763" t="s">
        <v>454</v>
      </c>
      <c r="C3227" s="86" t="s">
        <v>186</v>
      </c>
      <c r="D3227" s="86" t="s">
        <v>537</v>
      </c>
      <c r="E3227" s="86" t="s">
        <v>507</v>
      </c>
      <c r="F3227" s="282" t="s">
        <v>189</v>
      </c>
      <c r="G3227" s="902" t="s">
        <v>524</v>
      </c>
      <c r="I3227" s="515" t="s">
        <v>3750</v>
      </c>
    </row>
    <row r="3228" spans="1:9" x14ac:dyDescent="0.2">
      <c r="A3228" s="86" t="s">
        <v>6388</v>
      </c>
      <c r="B3228" s="763" t="s">
        <v>454</v>
      </c>
      <c r="C3228" s="86" t="s">
        <v>186</v>
      </c>
      <c r="D3228" s="86" t="s">
        <v>538</v>
      </c>
      <c r="E3228" s="86" t="s">
        <v>507</v>
      </c>
      <c r="F3228" s="282" t="s">
        <v>189</v>
      </c>
      <c r="G3228" s="902" t="s">
        <v>524</v>
      </c>
      <c r="I3228" s="515" t="s">
        <v>3751</v>
      </c>
    </row>
    <row r="3229" spans="1:9" x14ac:dyDescent="0.2">
      <c r="A3229" s="86" t="s">
        <v>6388</v>
      </c>
      <c r="B3229" s="763" t="s">
        <v>454</v>
      </c>
      <c r="C3229" s="86" t="s">
        <v>186</v>
      </c>
      <c r="D3229" s="86" t="s">
        <v>539</v>
      </c>
      <c r="E3229" s="86" t="s">
        <v>507</v>
      </c>
      <c r="F3229" s="282" t="s">
        <v>189</v>
      </c>
      <c r="G3229" s="902" t="s">
        <v>524</v>
      </c>
      <c r="I3229" s="515" t="s">
        <v>3752</v>
      </c>
    </row>
    <row r="3230" spans="1:9" x14ac:dyDescent="0.2">
      <c r="A3230" s="86" t="s">
        <v>6388</v>
      </c>
      <c r="B3230" s="763" t="s">
        <v>454</v>
      </c>
      <c r="C3230" s="86" t="s">
        <v>186</v>
      </c>
      <c r="D3230" s="86" t="s">
        <v>540</v>
      </c>
      <c r="E3230" s="86" t="s">
        <v>507</v>
      </c>
      <c r="F3230" s="282" t="s">
        <v>189</v>
      </c>
      <c r="G3230" s="902" t="s">
        <v>524</v>
      </c>
      <c r="I3230" s="515" t="s">
        <v>3753</v>
      </c>
    </row>
    <row r="3231" spans="1:9" x14ac:dyDescent="0.2">
      <c r="A3231" s="86" t="s">
        <v>6388</v>
      </c>
      <c r="B3231" s="763" t="s">
        <v>454</v>
      </c>
      <c r="C3231" s="86" t="s">
        <v>186</v>
      </c>
      <c r="D3231" s="86" t="s">
        <v>541</v>
      </c>
      <c r="E3231" s="86" t="s">
        <v>507</v>
      </c>
      <c r="F3231" s="282" t="s">
        <v>189</v>
      </c>
      <c r="G3231" s="902" t="s">
        <v>524</v>
      </c>
      <c r="I3231" s="515" t="s">
        <v>3754</v>
      </c>
    </row>
    <row r="3232" spans="1:9" x14ac:dyDescent="0.2">
      <c r="A3232" s="86" t="s">
        <v>6388</v>
      </c>
      <c r="B3232" s="763" t="s">
        <v>454</v>
      </c>
      <c r="C3232" s="86" t="s">
        <v>186</v>
      </c>
      <c r="D3232" s="86" t="s">
        <v>542</v>
      </c>
      <c r="E3232" s="86" t="s">
        <v>507</v>
      </c>
      <c r="F3232" s="282" t="s">
        <v>189</v>
      </c>
      <c r="G3232" s="902" t="s">
        <v>524</v>
      </c>
      <c r="I3232" s="515" t="s">
        <v>3755</v>
      </c>
    </row>
    <row r="3233" spans="1:9" x14ac:dyDescent="0.2">
      <c r="A3233" s="86" t="s">
        <v>6388</v>
      </c>
      <c r="B3233" s="763" t="s">
        <v>454</v>
      </c>
      <c r="C3233" s="86" t="s">
        <v>186</v>
      </c>
      <c r="D3233" s="86" t="s">
        <v>543</v>
      </c>
      <c r="E3233" s="86" t="s">
        <v>507</v>
      </c>
      <c r="F3233" s="282" t="s">
        <v>189</v>
      </c>
      <c r="G3233" s="902" t="s">
        <v>524</v>
      </c>
      <c r="I3233" s="515" t="s">
        <v>3756</v>
      </c>
    </row>
    <row r="3234" spans="1:9" x14ac:dyDescent="0.2">
      <c r="A3234" s="86" t="s">
        <v>6388</v>
      </c>
      <c r="B3234" s="763" t="s">
        <v>454</v>
      </c>
      <c r="C3234" s="86" t="s">
        <v>186</v>
      </c>
      <c r="D3234" s="86" t="s">
        <v>544</v>
      </c>
      <c r="E3234" s="86" t="s">
        <v>507</v>
      </c>
      <c r="F3234" s="282" t="s">
        <v>189</v>
      </c>
      <c r="G3234" s="902" t="s">
        <v>524</v>
      </c>
      <c r="I3234" s="515" t="s">
        <v>3757</v>
      </c>
    </row>
    <row r="3235" spans="1:9" x14ac:dyDescent="0.2">
      <c r="A3235" s="86" t="s">
        <v>6388</v>
      </c>
      <c r="B3235" s="763" t="s">
        <v>454</v>
      </c>
      <c r="C3235" s="86" t="s">
        <v>186</v>
      </c>
      <c r="D3235" s="86" t="s">
        <v>545</v>
      </c>
      <c r="E3235" s="86" t="s">
        <v>507</v>
      </c>
      <c r="F3235" s="282" t="s">
        <v>189</v>
      </c>
      <c r="G3235" s="902" t="s">
        <v>524</v>
      </c>
      <c r="I3235" s="515" t="s">
        <v>3758</v>
      </c>
    </row>
    <row r="3236" spans="1:9" x14ac:dyDescent="0.2">
      <c r="A3236" s="86" t="s">
        <v>6388</v>
      </c>
      <c r="B3236" s="763" t="s">
        <v>454</v>
      </c>
      <c r="C3236" s="86" t="s">
        <v>186</v>
      </c>
      <c r="D3236" s="86" t="s">
        <v>546</v>
      </c>
      <c r="E3236" s="86" t="s">
        <v>507</v>
      </c>
      <c r="F3236" s="282" t="s">
        <v>189</v>
      </c>
      <c r="G3236" s="902" t="s">
        <v>524</v>
      </c>
      <c r="I3236" s="515" t="s">
        <v>3759</v>
      </c>
    </row>
    <row r="3237" spans="1:9" x14ac:dyDescent="0.2">
      <c r="A3237" s="86" t="s">
        <v>6388</v>
      </c>
      <c r="B3237" s="763" t="s">
        <v>454</v>
      </c>
      <c r="C3237" s="86" t="s">
        <v>186</v>
      </c>
      <c r="D3237" s="86" t="s">
        <v>547</v>
      </c>
      <c r="E3237" s="86" t="s">
        <v>507</v>
      </c>
      <c r="F3237" s="282" t="s">
        <v>189</v>
      </c>
      <c r="G3237" s="902" t="s">
        <v>524</v>
      </c>
      <c r="I3237" s="515" t="s">
        <v>3760</v>
      </c>
    </row>
    <row r="3238" spans="1:9" x14ac:dyDescent="0.2">
      <c r="A3238" s="86" t="s">
        <v>6388</v>
      </c>
      <c r="B3238" s="763" t="s">
        <v>454</v>
      </c>
      <c r="C3238" s="86" t="s">
        <v>186</v>
      </c>
      <c r="D3238" s="86" t="s">
        <v>548</v>
      </c>
      <c r="E3238" s="86" t="s">
        <v>507</v>
      </c>
      <c r="F3238" s="282" t="s">
        <v>189</v>
      </c>
      <c r="G3238" s="902" t="s">
        <v>524</v>
      </c>
      <c r="I3238" s="515" t="s">
        <v>3761</v>
      </c>
    </row>
    <row r="3239" spans="1:9" x14ac:dyDescent="0.2">
      <c r="A3239" s="86" t="s">
        <v>6388</v>
      </c>
      <c r="B3239" s="763" t="s">
        <v>454</v>
      </c>
      <c r="C3239" s="86" t="s">
        <v>186</v>
      </c>
      <c r="D3239" s="86" t="s">
        <v>549</v>
      </c>
      <c r="E3239" s="86" t="s">
        <v>507</v>
      </c>
      <c r="F3239" s="282" t="s">
        <v>189</v>
      </c>
      <c r="G3239" s="902" t="s">
        <v>524</v>
      </c>
      <c r="I3239" s="515" t="s">
        <v>3762</v>
      </c>
    </row>
    <row r="3240" spans="1:9" x14ac:dyDescent="0.2">
      <c r="A3240" s="86" t="s">
        <v>6388</v>
      </c>
      <c r="B3240" s="763" t="s">
        <v>454</v>
      </c>
      <c r="C3240" s="86" t="s">
        <v>186</v>
      </c>
      <c r="D3240" s="86" t="s">
        <v>550</v>
      </c>
      <c r="E3240" s="86" t="s">
        <v>507</v>
      </c>
      <c r="F3240" s="282" t="s">
        <v>189</v>
      </c>
      <c r="G3240" s="902" t="s">
        <v>524</v>
      </c>
      <c r="I3240" s="515" t="s">
        <v>3763</v>
      </c>
    </row>
    <row r="3241" spans="1:9" x14ac:dyDescent="0.2">
      <c r="A3241" s="86" t="s">
        <v>6388</v>
      </c>
      <c r="B3241" s="763" t="s">
        <v>454</v>
      </c>
      <c r="C3241" s="86" t="s">
        <v>186</v>
      </c>
      <c r="D3241" s="86" t="s">
        <v>551</v>
      </c>
      <c r="E3241" s="86" t="s">
        <v>507</v>
      </c>
      <c r="F3241" s="282" t="s">
        <v>189</v>
      </c>
      <c r="G3241" s="902" t="s">
        <v>524</v>
      </c>
      <c r="I3241" s="515" t="s">
        <v>3764</v>
      </c>
    </row>
    <row r="3242" spans="1:9" x14ac:dyDescent="0.2">
      <c r="A3242" s="86" t="s">
        <v>6388</v>
      </c>
      <c r="B3242" s="763" t="s">
        <v>454</v>
      </c>
      <c r="C3242" s="86" t="s">
        <v>186</v>
      </c>
      <c r="D3242" s="86" t="s">
        <v>552</v>
      </c>
      <c r="E3242" s="86" t="s">
        <v>507</v>
      </c>
      <c r="F3242" s="282" t="s">
        <v>189</v>
      </c>
      <c r="G3242" s="902" t="s">
        <v>524</v>
      </c>
      <c r="I3242" s="515" t="s">
        <v>3765</v>
      </c>
    </row>
    <row r="3243" spans="1:9" x14ac:dyDescent="0.2">
      <c r="A3243" s="86" t="s">
        <v>6388</v>
      </c>
      <c r="B3243" s="763" t="s">
        <v>454</v>
      </c>
      <c r="C3243" s="86" t="s">
        <v>186</v>
      </c>
      <c r="D3243" s="86" t="s">
        <v>553</v>
      </c>
      <c r="E3243" s="86" t="s">
        <v>507</v>
      </c>
      <c r="F3243" s="282" t="s">
        <v>189</v>
      </c>
      <c r="G3243" s="902" t="s">
        <v>524</v>
      </c>
      <c r="I3243" s="515" t="s">
        <v>3766</v>
      </c>
    </row>
    <row r="3244" spans="1:9" x14ac:dyDescent="0.2">
      <c r="A3244" s="86" t="s">
        <v>6388</v>
      </c>
      <c r="B3244" s="763" t="s">
        <v>454</v>
      </c>
      <c r="C3244" s="86" t="s">
        <v>186</v>
      </c>
      <c r="D3244" s="86" t="s">
        <v>554</v>
      </c>
      <c r="E3244" s="86" t="s">
        <v>507</v>
      </c>
      <c r="F3244" s="282" t="s">
        <v>189</v>
      </c>
      <c r="G3244" s="902" t="s">
        <v>524</v>
      </c>
      <c r="I3244" s="515" t="s">
        <v>3767</v>
      </c>
    </row>
    <row r="3245" spans="1:9" x14ac:dyDescent="0.2">
      <c r="A3245" s="86" t="s">
        <v>6388</v>
      </c>
      <c r="B3245" s="763" t="s">
        <v>454</v>
      </c>
      <c r="C3245" s="86" t="s">
        <v>186</v>
      </c>
      <c r="D3245" s="86" t="s">
        <v>555</v>
      </c>
      <c r="E3245" s="86" t="s">
        <v>507</v>
      </c>
      <c r="F3245" s="282" t="s">
        <v>189</v>
      </c>
      <c r="G3245" s="902" t="s">
        <v>524</v>
      </c>
      <c r="I3245" s="515" t="s">
        <v>3768</v>
      </c>
    </row>
    <row r="3246" spans="1:9" x14ac:dyDescent="0.2">
      <c r="A3246" s="86" t="s">
        <v>6388</v>
      </c>
      <c r="B3246" s="763" t="s">
        <v>454</v>
      </c>
      <c r="C3246" s="86" t="s">
        <v>186</v>
      </c>
      <c r="D3246" s="86" t="s">
        <v>556</v>
      </c>
      <c r="E3246" s="86" t="s">
        <v>507</v>
      </c>
      <c r="F3246" s="282" t="s">
        <v>189</v>
      </c>
      <c r="G3246" s="902" t="s">
        <v>524</v>
      </c>
      <c r="I3246" s="515" t="s">
        <v>3769</v>
      </c>
    </row>
    <row r="3247" spans="1:9" x14ac:dyDescent="0.2">
      <c r="A3247" s="86" t="s">
        <v>6388</v>
      </c>
      <c r="B3247" s="763" t="s">
        <v>454</v>
      </c>
      <c r="C3247" s="86" t="s">
        <v>186</v>
      </c>
      <c r="D3247" s="86" t="s">
        <v>557</v>
      </c>
      <c r="E3247" s="86" t="s">
        <v>507</v>
      </c>
      <c r="F3247" s="282" t="s">
        <v>189</v>
      </c>
      <c r="G3247" s="902" t="s">
        <v>524</v>
      </c>
      <c r="I3247" s="515" t="s">
        <v>3770</v>
      </c>
    </row>
    <row r="3248" spans="1:9" x14ac:dyDescent="0.2">
      <c r="A3248" s="86" t="s">
        <v>6388</v>
      </c>
      <c r="B3248" s="763" t="s">
        <v>454</v>
      </c>
      <c r="C3248" s="86" t="s">
        <v>186</v>
      </c>
      <c r="D3248" s="86" t="s">
        <v>558</v>
      </c>
      <c r="E3248" s="86" t="s">
        <v>507</v>
      </c>
      <c r="F3248" s="282" t="s">
        <v>189</v>
      </c>
      <c r="G3248" s="902" t="s">
        <v>524</v>
      </c>
      <c r="I3248" s="515" t="s">
        <v>3771</v>
      </c>
    </row>
    <row r="3249" spans="1:9" x14ac:dyDescent="0.2">
      <c r="A3249" s="86" t="s">
        <v>6388</v>
      </c>
      <c r="B3249" s="763" t="s">
        <v>454</v>
      </c>
      <c r="C3249" s="86" t="s">
        <v>186</v>
      </c>
      <c r="D3249" s="86" t="s">
        <v>559</v>
      </c>
      <c r="E3249" s="86" t="s">
        <v>507</v>
      </c>
      <c r="F3249" s="282" t="s">
        <v>189</v>
      </c>
      <c r="G3249" s="902" t="s">
        <v>524</v>
      </c>
      <c r="I3249" s="515" t="s">
        <v>3772</v>
      </c>
    </row>
    <row r="3250" spans="1:9" x14ac:dyDescent="0.2">
      <c r="A3250" s="86" t="s">
        <v>6388</v>
      </c>
      <c r="B3250" s="763" t="s">
        <v>454</v>
      </c>
      <c r="C3250" s="86" t="s">
        <v>186</v>
      </c>
      <c r="D3250" s="86" t="s">
        <v>560</v>
      </c>
      <c r="E3250" s="86" t="s">
        <v>507</v>
      </c>
      <c r="F3250" s="282" t="s">
        <v>189</v>
      </c>
      <c r="G3250" s="902" t="s">
        <v>524</v>
      </c>
      <c r="I3250" s="515" t="s">
        <v>3773</v>
      </c>
    </row>
    <row r="3251" spans="1:9" x14ac:dyDescent="0.2">
      <c r="A3251" s="86" t="s">
        <v>6388</v>
      </c>
      <c r="B3251" s="763" t="s">
        <v>454</v>
      </c>
      <c r="C3251" s="86" t="s">
        <v>186</v>
      </c>
      <c r="D3251" s="86" t="s">
        <v>561</v>
      </c>
      <c r="E3251" s="86" t="s">
        <v>507</v>
      </c>
      <c r="F3251" s="282" t="s">
        <v>189</v>
      </c>
      <c r="G3251" s="902" t="s">
        <v>524</v>
      </c>
      <c r="I3251" s="515" t="s">
        <v>3774</v>
      </c>
    </row>
    <row r="3252" spans="1:9" x14ac:dyDescent="0.2">
      <c r="A3252" s="86" t="s">
        <v>6388</v>
      </c>
      <c r="B3252" s="763" t="s">
        <v>454</v>
      </c>
      <c r="C3252" s="86" t="s">
        <v>186</v>
      </c>
      <c r="D3252" s="86" t="s">
        <v>562</v>
      </c>
      <c r="E3252" s="86" t="s">
        <v>507</v>
      </c>
      <c r="F3252" s="282" t="s">
        <v>189</v>
      </c>
      <c r="G3252" s="902" t="s">
        <v>524</v>
      </c>
      <c r="I3252" s="515" t="s">
        <v>3775</v>
      </c>
    </row>
    <row r="3253" spans="1:9" x14ac:dyDescent="0.2">
      <c r="A3253" s="86" t="s">
        <v>6388</v>
      </c>
      <c r="B3253" s="763" t="s">
        <v>454</v>
      </c>
      <c r="C3253" s="86" t="s">
        <v>186</v>
      </c>
      <c r="D3253" s="86" t="s">
        <v>563</v>
      </c>
      <c r="E3253" s="86" t="s">
        <v>507</v>
      </c>
      <c r="F3253" s="282" t="s">
        <v>189</v>
      </c>
      <c r="G3253" s="902" t="s">
        <v>524</v>
      </c>
      <c r="I3253" s="515" t="s">
        <v>3776</v>
      </c>
    </row>
    <row r="3254" spans="1:9" x14ac:dyDescent="0.2">
      <c r="A3254" s="86" t="s">
        <v>6388</v>
      </c>
      <c r="B3254" s="763" t="s">
        <v>454</v>
      </c>
      <c r="C3254" s="86" t="s">
        <v>186</v>
      </c>
      <c r="D3254" s="86" t="s">
        <v>564</v>
      </c>
      <c r="E3254" s="86" t="s">
        <v>507</v>
      </c>
      <c r="F3254" s="282" t="s">
        <v>189</v>
      </c>
      <c r="G3254" s="902" t="s">
        <v>524</v>
      </c>
      <c r="I3254" s="515" t="s">
        <v>3777</v>
      </c>
    </row>
    <row r="3255" spans="1:9" x14ac:dyDescent="0.2">
      <c r="A3255" s="86" t="s">
        <v>6388</v>
      </c>
      <c r="B3255" s="763" t="s">
        <v>454</v>
      </c>
      <c r="C3255" s="86" t="s">
        <v>186</v>
      </c>
      <c r="D3255" s="86" t="s">
        <v>565</v>
      </c>
      <c r="E3255" s="86" t="s">
        <v>507</v>
      </c>
      <c r="F3255" s="282" t="s">
        <v>189</v>
      </c>
      <c r="G3255" s="902" t="s">
        <v>524</v>
      </c>
      <c r="I3255" s="515" t="s">
        <v>3778</v>
      </c>
    </row>
    <row r="3256" spans="1:9" x14ac:dyDescent="0.2">
      <c r="A3256" s="86" t="s">
        <v>6388</v>
      </c>
      <c r="B3256" s="763" t="s">
        <v>454</v>
      </c>
      <c r="C3256" s="86" t="s">
        <v>186</v>
      </c>
      <c r="D3256" s="86" t="s">
        <v>566</v>
      </c>
      <c r="E3256" s="86" t="s">
        <v>507</v>
      </c>
      <c r="F3256" s="282" t="s">
        <v>189</v>
      </c>
      <c r="G3256" s="767" t="s">
        <v>524</v>
      </c>
      <c r="I3256" s="515" t="s">
        <v>3779</v>
      </c>
    </row>
    <row r="3257" spans="1:9" x14ac:dyDescent="0.2">
      <c r="A3257" s="86" t="s">
        <v>6388</v>
      </c>
      <c r="B3257" s="533" t="s">
        <v>454</v>
      </c>
      <c r="C3257" s="119" t="s">
        <v>186</v>
      </c>
      <c r="D3257" s="119" t="s">
        <v>185</v>
      </c>
      <c r="E3257" s="119" t="s">
        <v>507</v>
      </c>
      <c r="F3257" s="545" t="s">
        <v>197</v>
      </c>
      <c r="G3257" s="322" t="s">
        <v>524</v>
      </c>
      <c r="I3257" s="515" t="s">
        <v>3780</v>
      </c>
    </row>
    <row r="3258" spans="1:9" x14ac:dyDescent="0.2">
      <c r="A3258" s="86" t="s">
        <v>6388</v>
      </c>
      <c r="B3258" s="541" t="s">
        <v>454</v>
      </c>
      <c r="C3258" s="546" t="s">
        <v>186</v>
      </c>
      <c r="D3258" s="546" t="s">
        <v>185</v>
      </c>
      <c r="E3258" s="546" t="s">
        <v>507</v>
      </c>
      <c r="F3258" s="542" t="s">
        <v>188</v>
      </c>
      <c r="G3258" s="832" t="s">
        <v>524</v>
      </c>
      <c r="I3258" s="515" t="s">
        <v>3781</v>
      </c>
    </row>
    <row r="3259" spans="1:9" x14ac:dyDescent="0.2">
      <c r="A3259" s="86" t="s">
        <v>6388</v>
      </c>
      <c r="B3259" s="763" t="s">
        <v>454</v>
      </c>
      <c r="C3259" s="86" t="s">
        <v>186</v>
      </c>
      <c r="D3259" s="86" t="s">
        <v>527</v>
      </c>
      <c r="E3259" s="86" t="s">
        <v>507</v>
      </c>
      <c r="F3259" s="282" t="s">
        <v>188</v>
      </c>
      <c r="G3259" s="902" t="s">
        <v>524</v>
      </c>
      <c r="I3259" s="515" t="s">
        <v>3782</v>
      </c>
    </row>
    <row r="3260" spans="1:9" x14ac:dyDescent="0.2">
      <c r="A3260" s="86" t="s">
        <v>6388</v>
      </c>
      <c r="B3260" s="763" t="s">
        <v>454</v>
      </c>
      <c r="C3260" s="86" t="s">
        <v>186</v>
      </c>
      <c r="D3260" s="86" t="s">
        <v>528</v>
      </c>
      <c r="E3260" s="86" t="s">
        <v>507</v>
      </c>
      <c r="F3260" s="282" t="s">
        <v>188</v>
      </c>
      <c r="G3260" s="902" t="s">
        <v>524</v>
      </c>
      <c r="I3260" s="515" t="s">
        <v>3783</v>
      </c>
    </row>
    <row r="3261" spans="1:9" x14ac:dyDescent="0.2">
      <c r="A3261" s="86" t="s">
        <v>6388</v>
      </c>
      <c r="B3261" s="763" t="s">
        <v>454</v>
      </c>
      <c r="C3261" s="86" t="s">
        <v>186</v>
      </c>
      <c r="D3261" s="86" t="s">
        <v>529</v>
      </c>
      <c r="E3261" s="86" t="s">
        <v>507</v>
      </c>
      <c r="F3261" s="282" t="s">
        <v>188</v>
      </c>
      <c r="G3261" s="902" t="s">
        <v>524</v>
      </c>
      <c r="I3261" s="515" t="s">
        <v>3784</v>
      </c>
    </row>
    <row r="3262" spans="1:9" x14ac:dyDescent="0.2">
      <c r="A3262" s="86" t="s">
        <v>6388</v>
      </c>
      <c r="B3262" s="763" t="s">
        <v>454</v>
      </c>
      <c r="C3262" s="86" t="s">
        <v>186</v>
      </c>
      <c r="D3262" s="86" t="s">
        <v>530</v>
      </c>
      <c r="E3262" s="86" t="s">
        <v>507</v>
      </c>
      <c r="F3262" s="282" t="s">
        <v>188</v>
      </c>
      <c r="G3262" s="902" t="s">
        <v>524</v>
      </c>
      <c r="I3262" s="515" t="s">
        <v>3785</v>
      </c>
    </row>
    <row r="3263" spans="1:9" x14ac:dyDescent="0.2">
      <c r="A3263" s="86" t="s">
        <v>6388</v>
      </c>
      <c r="B3263" s="763" t="s">
        <v>454</v>
      </c>
      <c r="C3263" s="86" t="s">
        <v>186</v>
      </c>
      <c r="D3263" s="86" t="s">
        <v>531</v>
      </c>
      <c r="E3263" s="86" t="s">
        <v>507</v>
      </c>
      <c r="F3263" s="282" t="s">
        <v>188</v>
      </c>
      <c r="G3263" s="902" t="s">
        <v>524</v>
      </c>
      <c r="I3263" s="515" t="s">
        <v>3786</v>
      </c>
    </row>
    <row r="3264" spans="1:9" x14ac:dyDescent="0.2">
      <c r="A3264" s="86" t="s">
        <v>6388</v>
      </c>
      <c r="B3264" s="763" t="s">
        <v>454</v>
      </c>
      <c r="C3264" s="86" t="s">
        <v>186</v>
      </c>
      <c r="D3264" s="86" t="s">
        <v>532</v>
      </c>
      <c r="E3264" s="86" t="s">
        <v>507</v>
      </c>
      <c r="F3264" s="282" t="s">
        <v>188</v>
      </c>
      <c r="G3264" s="902" t="s">
        <v>524</v>
      </c>
      <c r="I3264" s="515" t="s">
        <v>3787</v>
      </c>
    </row>
    <row r="3265" spans="1:9" x14ac:dyDescent="0.2">
      <c r="A3265" s="86" t="s">
        <v>6388</v>
      </c>
      <c r="B3265" s="763" t="s">
        <v>454</v>
      </c>
      <c r="C3265" s="86" t="s">
        <v>186</v>
      </c>
      <c r="D3265" s="86" t="s">
        <v>533</v>
      </c>
      <c r="E3265" s="86" t="s">
        <v>507</v>
      </c>
      <c r="F3265" s="282" t="s">
        <v>188</v>
      </c>
      <c r="G3265" s="902" t="s">
        <v>524</v>
      </c>
      <c r="I3265" s="515" t="s">
        <v>3788</v>
      </c>
    </row>
    <row r="3266" spans="1:9" x14ac:dyDescent="0.2">
      <c r="A3266" s="86" t="s">
        <v>6388</v>
      </c>
      <c r="B3266" s="763" t="s">
        <v>454</v>
      </c>
      <c r="C3266" s="86" t="s">
        <v>186</v>
      </c>
      <c r="D3266" s="86" t="s">
        <v>534</v>
      </c>
      <c r="E3266" s="86" t="s">
        <v>507</v>
      </c>
      <c r="F3266" s="282" t="s">
        <v>188</v>
      </c>
      <c r="G3266" s="902" t="s">
        <v>524</v>
      </c>
      <c r="I3266" s="515" t="s">
        <v>3789</v>
      </c>
    </row>
    <row r="3267" spans="1:9" x14ac:dyDescent="0.2">
      <c r="A3267" s="86" t="s">
        <v>6388</v>
      </c>
      <c r="B3267" s="763" t="s">
        <v>454</v>
      </c>
      <c r="C3267" s="86" t="s">
        <v>186</v>
      </c>
      <c r="D3267" s="86" t="s">
        <v>535</v>
      </c>
      <c r="E3267" s="86" t="s">
        <v>507</v>
      </c>
      <c r="F3267" s="282" t="s">
        <v>188</v>
      </c>
      <c r="G3267" s="902" t="s">
        <v>524</v>
      </c>
      <c r="I3267" s="515" t="s">
        <v>3790</v>
      </c>
    </row>
    <row r="3268" spans="1:9" x14ac:dyDescent="0.2">
      <c r="A3268" s="86" t="s">
        <v>6388</v>
      </c>
      <c r="B3268" s="763" t="s">
        <v>454</v>
      </c>
      <c r="C3268" s="86" t="s">
        <v>186</v>
      </c>
      <c r="D3268" s="86" t="s">
        <v>536</v>
      </c>
      <c r="E3268" s="86" t="s">
        <v>507</v>
      </c>
      <c r="F3268" s="282" t="s">
        <v>188</v>
      </c>
      <c r="G3268" s="902" t="s">
        <v>524</v>
      </c>
      <c r="I3268" s="515" t="s">
        <v>3791</v>
      </c>
    </row>
    <row r="3269" spans="1:9" x14ac:dyDescent="0.2">
      <c r="A3269" s="86" t="s">
        <v>6388</v>
      </c>
      <c r="B3269" s="763" t="s">
        <v>454</v>
      </c>
      <c r="C3269" s="86" t="s">
        <v>186</v>
      </c>
      <c r="D3269" s="86" t="s">
        <v>537</v>
      </c>
      <c r="E3269" s="86" t="s">
        <v>507</v>
      </c>
      <c r="F3269" s="282" t="s">
        <v>188</v>
      </c>
      <c r="G3269" s="902" t="s">
        <v>524</v>
      </c>
      <c r="I3269" s="515" t="s">
        <v>3792</v>
      </c>
    </row>
    <row r="3270" spans="1:9" x14ac:dyDescent="0.2">
      <c r="A3270" s="86" t="s">
        <v>6388</v>
      </c>
      <c r="B3270" s="763" t="s">
        <v>454</v>
      </c>
      <c r="C3270" s="86" t="s">
        <v>186</v>
      </c>
      <c r="D3270" s="86" t="s">
        <v>538</v>
      </c>
      <c r="E3270" s="86" t="s">
        <v>507</v>
      </c>
      <c r="F3270" s="282" t="s">
        <v>188</v>
      </c>
      <c r="G3270" s="902" t="s">
        <v>524</v>
      </c>
      <c r="I3270" s="515" t="s">
        <v>3793</v>
      </c>
    </row>
    <row r="3271" spans="1:9" x14ac:dyDescent="0.2">
      <c r="A3271" s="86" t="s">
        <v>6388</v>
      </c>
      <c r="B3271" s="763" t="s">
        <v>454</v>
      </c>
      <c r="C3271" s="86" t="s">
        <v>186</v>
      </c>
      <c r="D3271" s="86" t="s">
        <v>539</v>
      </c>
      <c r="E3271" s="86" t="s">
        <v>507</v>
      </c>
      <c r="F3271" s="282" t="s">
        <v>188</v>
      </c>
      <c r="G3271" s="902" t="s">
        <v>524</v>
      </c>
      <c r="I3271" s="515" t="s">
        <v>3794</v>
      </c>
    </row>
    <row r="3272" spans="1:9" x14ac:dyDescent="0.2">
      <c r="A3272" s="86" t="s">
        <v>6388</v>
      </c>
      <c r="B3272" s="763" t="s">
        <v>454</v>
      </c>
      <c r="C3272" s="86" t="s">
        <v>186</v>
      </c>
      <c r="D3272" s="86" t="s">
        <v>540</v>
      </c>
      <c r="E3272" s="86" t="s">
        <v>507</v>
      </c>
      <c r="F3272" s="282" t="s">
        <v>188</v>
      </c>
      <c r="G3272" s="902" t="s">
        <v>524</v>
      </c>
      <c r="I3272" s="515" t="s">
        <v>3795</v>
      </c>
    </row>
    <row r="3273" spans="1:9" x14ac:dyDescent="0.2">
      <c r="A3273" s="86" t="s">
        <v>6388</v>
      </c>
      <c r="B3273" s="763" t="s">
        <v>454</v>
      </c>
      <c r="C3273" s="86" t="s">
        <v>186</v>
      </c>
      <c r="D3273" s="86" t="s">
        <v>541</v>
      </c>
      <c r="E3273" s="86" t="s">
        <v>507</v>
      </c>
      <c r="F3273" s="282" t="s">
        <v>188</v>
      </c>
      <c r="G3273" s="902" t="s">
        <v>524</v>
      </c>
      <c r="I3273" s="515" t="s">
        <v>3796</v>
      </c>
    </row>
    <row r="3274" spans="1:9" x14ac:dyDescent="0.2">
      <c r="A3274" s="86" t="s">
        <v>6388</v>
      </c>
      <c r="B3274" s="763" t="s">
        <v>454</v>
      </c>
      <c r="C3274" s="86" t="s">
        <v>186</v>
      </c>
      <c r="D3274" s="86" t="s">
        <v>542</v>
      </c>
      <c r="E3274" s="86" t="s">
        <v>507</v>
      </c>
      <c r="F3274" s="282" t="s">
        <v>188</v>
      </c>
      <c r="G3274" s="902" t="s">
        <v>524</v>
      </c>
      <c r="I3274" s="515" t="s">
        <v>3797</v>
      </c>
    </row>
    <row r="3275" spans="1:9" x14ac:dyDescent="0.2">
      <c r="A3275" s="86" t="s">
        <v>6388</v>
      </c>
      <c r="B3275" s="763" t="s">
        <v>454</v>
      </c>
      <c r="C3275" s="86" t="s">
        <v>186</v>
      </c>
      <c r="D3275" s="86" t="s">
        <v>543</v>
      </c>
      <c r="E3275" s="86" t="s">
        <v>507</v>
      </c>
      <c r="F3275" s="282" t="s">
        <v>188</v>
      </c>
      <c r="G3275" s="902" t="s">
        <v>524</v>
      </c>
      <c r="I3275" s="515" t="s">
        <v>3798</v>
      </c>
    </row>
    <row r="3276" spans="1:9" x14ac:dyDescent="0.2">
      <c r="A3276" s="86" t="s">
        <v>6388</v>
      </c>
      <c r="B3276" s="763" t="s">
        <v>454</v>
      </c>
      <c r="C3276" s="86" t="s">
        <v>186</v>
      </c>
      <c r="D3276" s="86" t="s">
        <v>544</v>
      </c>
      <c r="E3276" s="86" t="s">
        <v>507</v>
      </c>
      <c r="F3276" s="282" t="s">
        <v>188</v>
      </c>
      <c r="G3276" s="902" t="s">
        <v>524</v>
      </c>
      <c r="I3276" s="515" t="s">
        <v>3799</v>
      </c>
    </row>
    <row r="3277" spans="1:9" x14ac:dyDescent="0.2">
      <c r="A3277" s="86" t="s">
        <v>6388</v>
      </c>
      <c r="B3277" s="763" t="s">
        <v>454</v>
      </c>
      <c r="C3277" s="86" t="s">
        <v>186</v>
      </c>
      <c r="D3277" s="86" t="s">
        <v>545</v>
      </c>
      <c r="E3277" s="86" t="s">
        <v>507</v>
      </c>
      <c r="F3277" s="282" t="s">
        <v>188</v>
      </c>
      <c r="G3277" s="902" t="s">
        <v>524</v>
      </c>
      <c r="I3277" s="515" t="s">
        <v>3800</v>
      </c>
    </row>
    <row r="3278" spans="1:9" x14ac:dyDescent="0.2">
      <c r="A3278" s="86" t="s">
        <v>6388</v>
      </c>
      <c r="B3278" s="763" t="s">
        <v>454</v>
      </c>
      <c r="C3278" s="86" t="s">
        <v>186</v>
      </c>
      <c r="D3278" s="86" t="s">
        <v>546</v>
      </c>
      <c r="E3278" s="86" t="s">
        <v>507</v>
      </c>
      <c r="F3278" s="282" t="s">
        <v>188</v>
      </c>
      <c r="G3278" s="902" t="s">
        <v>524</v>
      </c>
      <c r="I3278" s="515" t="s">
        <v>3801</v>
      </c>
    </row>
    <row r="3279" spans="1:9" x14ac:dyDescent="0.2">
      <c r="A3279" s="86" t="s">
        <v>6388</v>
      </c>
      <c r="B3279" s="763" t="s">
        <v>454</v>
      </c>
      <c r="C3279" s="86" t="s">
        <v>186</v>
      </c>
      <c r="D3279" s="86" t="s">
        <v>547</v>
      </c>
      <c r="E3279" s="86" t="s">
        <v>507</v>
      </c>
      <c r="F3279" s="282" t="s">
        <v>188</v>
      </c>
      <c r="G3279" s="902" t="s">
        <v>524</v>
      </c>
      <c r="I3279" s="515" t="s">
        <v>3802</v>
      </c>
    </row>
    <row r="3280" spans="1:9" x14ac:dyDescent="0.2">
      <c r="A3280" s="86" t="s">
        <v>6388</v>
      </c>
      <c r="B3280" s="763" t="s">
        <v>454</v>
      </c>
      <c r="C3280" s="86" t="s">
        <v>186</v>
      </c>
      <c r="D3280" s="86" t="s">
        <v>548</v>
      </c>
      <c r="E3280" s="86" t="s">
        <v>507</v>
      </c>
      <c r="F3280" s="282" t="s">
        <v>188</v>
      </c>
      <c r="G3280" s="902" t="s">
        <v>524</v>
      </c>
      <c r="I3280" s="515" t="s">
        <v>3803</v>
      </c>
    </row>
    <row r="3281" spans="1:9" x14ac:dyDescent="0.2">
      <c r="A3281" s="86" t="s">
        <v>6388</v>
      </c>
      <c r="B3281" s="763" t="s">
        <v>454</v>
      </c>
      <c r="C3281" s="86" t="s">
        <v>186</v>
      </c>
      <c r="D3281" s="86" t="s">
        <v>549</v>
      </c>
      <c r="E3281" s="86" t="s">
        <v>507</v>
      </c>
      <c r="F3281" s="282" t="s">
        <v>188</v>
      </c>
      <c r="G3281" s="902" t="s">
        <v>524</v>
      </c>
      <c r="I3281" s="515" t="s">
        <v>3804</v>
      </c>
    </row>
    <row r="3282" spans="1:9" x14ac:dyDescent="0.2">
      <c r="A3282" s="86" t="s">
        <v>6388</v>
      </c>
      <c r="B3282" s="763" t="s">
        <v>454</v>
      </c>
      <c r="C3282" s="86" t="s">
        <v>186</v>
      </c>
      <c r="D3282" s="86" t="s">
        <v>550</v>
      </c>
      <c r="E3282" s="86" t="s">
        <v>507</v>
      </c>
      <c r="F3282" s="282" t="s">
        <v>188</v>
      </c>
      <c r="G3282" s="902" t="s">
        <v>524</v>
      </c>
      <c r="I3282" s="515" t="s">
        <v>3805</v>
      </c>
    </row>
    <row r="3283" spans="1:9" x14ac:dyDescent="0.2">
      <c r="A3283" s="86" t="s">
        <v>6388</v>
      </c>
      <c r="B3283" s="763" t="s">
        <v>454</v>
      </c>
      <c r="C3283" s="86" t="s">
        <v>186</v>
      </c>
      <c r="D3283" s="86" t="s">
        <v>551</v>
      </c>
      <c r="E3283" s="86" t="s">
        <v>507</v>
      </c>
      <c r="F3283" s="282" t="s">
        <v>188</v>
      </c>
      <c r="G3283" s="902" t="s">
        <v>524</v>
      </c>
      <c r="I3283" s="515" t="s">
        <v>3806</v>
      </c>
    </row>
    <row r="3284" spans="1:9" x14ac:dyDescent="0.2">
      <c r="A3284" s="86" t="s">
        <v>6388</v>
      </c>
      <c r="B3284" s="763" t="s">
        <v>454</v>
      </c>
      <c r="C3284" s="86" t="s">
        <v>186</v>
      </c>
      <c r="D3284" s="86" t="s">
        <v>552</v>
      </c>
      <c r="E3284" s="86" t="s">
        <v>507</v>
      </c>
      <c r="F3284" s="282" t="s">
        <v>188</v>
      </c>
      <c r="G3284" s="902" t="s">
        <v>524</v>
      </c>
      <c r="I3284" s="515" t="s">
        <v>3807</v>
      </c>
    </row>
    <row r="3285" spans="1:9" x14ac:dyDescent="0.2">
      <c r="A3285" s="86" t="s">
        <v>6388</v>
      </c>
      <c r="B3285" s="763" t="s">
        <v>454</v>
      </c>
      <c r="C3285" s="86" t="s">
        <v>186</v>
      </c>
      <c r="D3285" s="86" t="s">
        <v>553</v>
      </c>
      <c r="E3285" s="86" t="s">
        <v>507</v>
      </c>
      <c r="F3285" s="282" t="s">
        <v>188</v>
      </c>
      <c r="G3285" s="902" t="s">
        <v>524</v>
      </c>
      <c r="I3285" s="515" t="s">
        <v>3808</v>
      </c>
    </row>
    <row r="3286" spans="1:9" x14ac:dyDescent="0.2">
      <c r="A3286" s="86" t="s">
        <v>6388</v>
      </c>
      <c r="B3286" s="763" t="s">
        <v>454</v>
      </c>
      <c r="C3286" s="86" t="s">
        <v>186</v>
      </c>
      <c r="D3286" s="86" t="s">
        <v>554</v>
      </c>
      <c r="E3286" s="86" t="s">
        <v>507</v>
      </c>
      <c r="F3286" s="282" t="s">
        <v>188</v>
      </c>
      <c r="G3286" s="902" t="s">
        <v>524</v>
      </c>
      <c r="I3286" s="515" t="s">
        <v>3809</v>
      </c>
    </row>
    <row r="3287" spans="1:9" x14ac:dyDescent="0.2">
      <c r="A3287" s="86" t="s">
        <v>6388</v>
      </c>
      <c r="B3287" s="763" t="s">
        <v>454</v>
      </c>
      <c r="C3287" s="86" t="s">
        <v>186</v>
      </c>
      <c r="D3287" s="86" t="s">
        <v>555</v>
      </c>
      <c r="E3287" s="86" t="s">
        <v>507</v>
      </c>
      <c r="F3287" s="282" t="s">
        <v>188</v>
      </c>
      <c r="G3287" s="902" t="s">
        <v>524</v>
      </c>
      <c r="I3287" s="515" t="s">
        <v>3810</v>
      </c>
    </row>
    <row r="3288" spans="1:9" x14ac:dyDescent="0.2">
      <c r="A3288" s="86" t="s">
        <v>6388</v>
      </c>
      <c r="B3288" s="763" t="s">
        <v>454</v>
      </c>
      <c r="C3288" s="86" t="s">
        <v>186</v>
      </c>
      <c r="D3288" s="86" t="s">
        <v>556</v>
      </c>
      <c r="E3288" s="86" t="s">
        <v>507</v>
      </c>
      <c r="F3288" s="282" t="s">
        <v>188</v>
      </c>
      <c r="G3288" s="902" t="s">
        <v>524</v>
      </c>
      <c r="I3288" s="515" t="s">
        <v>3811</v>
      </c>
    </row>
    <row r="3289" spans="1:9" x14ac:dyDescent="0.2">
      <c r="A3289" s="86" t="s">
        <v>6388</v>
      </c>
      <c r="B3289" s="763" t="s">
        <v>454</v>
      </c>
      <c r="C3289" s="86" t="s">
        <v>186</v>
      </c>
      <c r="D3289" s="86" t="s">
        <v>557</v>
      </c>
      <c r="E3289" s="86" t="s">
        <v>507</v>
      </c>
      <c r="F3289" s="282" t="s">
        <v>188</v>
      </c>
      <c r="G3289" s="902" t="s">
        <v>524</v>
      </c>
      <c r="I3289" s="515" t="s">
        <v>3812</v>
      </c>
    </row>
    <row r="3290" spans="1:9" x14ac:dyDescent="0.2">
      <c r="A3290" s="86" t="s">
        <v>6388</v>
      </c>
      <c r="B3290" s="763" t="s">
        <v>454</v>
      </c>
      <c r="C3290" s="86" t="s">
        <v>186</v>
      </c>
      <c r="D3290" s="86" t="s">
        <v>558</v>
      </c>
      <c r="E3290" s="86" t="s">
        <v>507</v>
      </c>
      <c r="F3290" s="282" t="s">
        <v>188</v>
      </c>
      <c r="G3290" s="902" t="s">
        <v>524</v>
      </c>
      <c r="I3290" s="515" t="s">
        <v>3813</v>
      </c>
    </row>
    <row r="3291" spans="1:9" x14ac:dyDescent="0.2">
      <c r="A3291" s="86" t="s">
        <v>6388</v>
      </c>
      <c r="B3291" s="763" t="s">
        <v>454</v>
      </c>
      <c r="C3291" s="86" t="s">
        <v>186</v>
      </c>
      <c r="D3291" s="86" t="s">
        <v>559</v>
      </c>
      <c r="E3291" s="86" t="s">
        <v>507</v>
      </c>
      <c r="F3291" s="282" t="s">
        <v>188</v>
      </c>
      <c r="G3291" s="902" t="s">
        <v>524</v>
      </c>
      <c r="I3291" s="515" t="s">
        <v>3814</v>
      </c>
    </row>
    <row r="3292" spans="1:9" x14ac:dyDescent="0.2">
      <c r="A3292" s="86" t="s">
        <v>6388</v>
      </c>
      <c r="B3292" s="763" t="s">
        <v>454</v>
      </c>
      <c r="C3292" s="86" t="s">
        <v>186</v>
      </c>
      <c r="D3292" s="86" t="s">
        <v>560</v>
      </c>
      <c r="E3292" s="86" t="s">
        <v>507</v>
      </c>
      <c r="F3292" s="282" t="s">
        <v>188</v>
      </c>
      <c r="G3292" s="902" t="s">
        <v>524</v>
      </c>
      <c r="I3292" s="515" t="s">
        <v>3815</v>
      </c>
    </row>
    <row r="3293" spans="1:9" x14ac:dyDescent="0.2">
      <c r="A3293" s="86" t="s">
        <v>6388</v>
      </c>
      <c r="B3293" s="763" t="s">
        <v>454</v>
      </c>
      <c r="C3293" s="86" t="s">
        <v>186</v>
      </c>
      <c r="D3293" s="86" t="s">
        <v>561</v>
      </c>
      <c r="E3293" s="86" t="s">
        <v>507</v>
      </c>
      <c r="F3293" s="282" t="s">
        <v>188</v>
      </c>
      <c r="G3293" s="902" t="s">
        <v>524</v>
      </c>
      <c r="I3293" s="515" t="s">
        <v>3816</v>
      </c>
    </row>
    <row r="3294" spans="1:9" x14ac:dyDescent="0.2">
      <c r="A3294" s="86" t="s">
        <v>6388</v>
      </c>
      <c r="B3294" s="763" t="s">
        <v>454</v>
      </c>
      <c r="C3294" s="86" t="s">
        <v>186</v>
      </c>
      <c r="D3294" s="86" t="s">
        <v>562</v>
      </c>
      <c r="E3294" s="86" t="s">
        <v>507</v>
      </c>
      <c r="F3294" s="282" t="s">
        <v>188</v>
      </c>
      <c r="G3294" s="902" t="s">
        <v>524</v>
      </c>
      <c r="I3294" s="515" t="s">
        <v>3817</v>
      </c>
    </row>
    <row r="3295" spans="1:9" x14ac:dyDescent="0.2">
      <c r="A3295" s="86" t="s">
        <v>6388</v>
      </c>
      <c r="B3295" s="763" t="s">
        <v>454</v>
      </c>
      <c r="C3295" s="86" t="s">
        <v>186</v>
      </c>
      <c r="D3295" s="86" t="s">
        <v>563</v>
      </c>
      <c r="E3295" s="86" t="s">
        <v>507</v>
      </c>
      <c r="F3295" s="282" t="s">
        <v>188</v>
      </c>
      <c r="G3295" s="902" t="s">
        <v>524</v>
      </c>
      <c r="I3295" s="515" t="s">
        <v>3818</v>
      </c>
    </row>
    <row r="3296" spans="1:9" x14ac:dyDescent="0.2">
      <c r="A3296" s="86" t="s">
        <v>6388</v>
      </c>
      <c r="B3296" s="763" t="s">
        <v>454</v>
      </c>
      <c r="C3296" s="86" t="s">
        <v>186</v>
      </c>
      <c r="D3296" s="86" t="s">
        <v>564</v>
      </c>
      <c r="E3296" s="86" t="s">
        <v>507</v>
      </c>
      <c r="F3296" s="282" t="s">
        <v>188</v>
      </c>
      <c r="G3296" s="902" t="s">
        <v>524</v>
      </c>
      <c r="I3296" s="515" t="s">
        <v>3819</v>
      </c>
    </row>
    <row r="3297" spans="1:9" x14ac:dyDescent="0.2">
      <c r="A3297" s="86" t="s">
        <v>6388</v>
      </c>
      <c r="B3297" s="763" t="s">
        <v>454</v>
      </c>
      <c r="C3297" s="86" t="s">
        <v>186</v>
      </c>
      <c r="D3297" s="86" t="s">
        <v>565</v>
      </c>
      <c r="E3297" s="86" t="s">
        <v>507</v>
      </c>
      <c r="F3297" s="282" t="s">
        <v>188</v>
      </c>
      <c r="G3297" s="902" t="s">
        <v>524</v>
      </c>
      <c r="I3297" s="515" t="s">
        <v>3820</v>
      </c>
    </row>
    <row r="3298" spans="1:9" x14ac:dyDescent="0.2">
      <c r="A3298" s="86" t="s">
        <v>6388</v>
      </c>
      <c r="B3298" s="543" t="s">
        <v>454</v>
      </c>
      <c r="C3298" s="547" t="s">
        <v>186</v>
      </c>
      <c r="D3298" s="547" t="s">
        <v>566</v>
      </c>
      <c r="E3298" s="547" t="s">
        <v>507</v>
      </c>
      <c r="F3298" s="538" t="s">
        <v>188</v>
      </c>
      <c r="G3298" s="309" t="s">
        <v>524</v>
      </c>
      <c r="I3298" s="515" t="s">
        <v>3821</v>
      </c>
    </row>
    <row r="3299" spans="1:9" x14ac:dyDescent="0.2">
      <c r="A3299" s="86" t="s">
        <v>6388</v>
      </c>
      <c r="B3299" s="763" t="s">
        <v>454</v>
      </c>
      <c r="C3299" s="86" t="s">
        <v>186</v>
      </c>
      <c r="D3299" s="86" t="s">
        <v>185</v>
      </c>
      <c r="E3299" s="86" t="s">
        <v>508</v>
      </c>
      <c r="F3299" s="282" t="s">
        <v>189</v>
      </c>
      <c r="G3299" s="902" t="s">
        <v>524</v>
      </c>
      <c r="I3299" s="515" t="s">
        <v>3822</v>
      </c>
    </row>
    <row r="3300" spans="1:9" x14ac:dyDescent="0.2">
      <c r="A3300" s="86" t="s">
        <v>6388</v>
      </c>
      <c r="B3300" s="763" t="s">
        <v>454</v>
      </c>
      <c r="C3300" s="86" t="s">
        <v>186</v>
      </c>
      <c r="D3300" s="86" t="s">
        <v>527</v>
      </c>
      <c r="E3300" s="86" t="s">
        <v>508</v>
      </c>
      <c r="F3300" s="282" t="s">
        <v>189</v>
      </c>
      <c r="G3300" s="902" t="s">
        <v>524</v>
      </c>
      <c r="I3300" s="515" t="s">
        <v>3823</v>
      </c>
    </row>
    <row r="3301" spans="1:9" x14ac:dyDescent="0.2">
      <c r="A3301" s="86" t="s">
        <v>6388</v>
      </c>
      <c r="B3301" s="763" t="s">
        <v>454</v>
      </c>
      <c r="C3301" s="86" t="s">
        <v>186</v>
      </c>
      <c r="D3301" s="86" t="s">
        <v>528</v>
      </c>
      <c r="E3301" s="86" t="s">
        <v>508</v>
      </c>
      <c r="F3301" s="282" t="s">
        <v>189</v>
      </c>
      <c r="G3301" s="902" t="s">
        <v>524</v>
      </c>
      <c r="I3301" s="515" t="s">
        <v>3824</v>
      </c>
    </row>
    <row r="3302" spans="1:9" x14ac:dyDescent="0.2">
      <c r="A3302" s="86" t="s">
        <v>6388</v>
      </c>
      <c r="B3302" s="763" t="s">
        <v>454</v>
      </c>
      <c r="C3302" s="86" t="s">
        <v>186</v>
      </c>
      <c r="D3302" s="86" t="s">
        <v>529</v>
      </c>
      <c r="E3302" s="86" t="s">
        <v>508</v>
      </c>
      <c r="F3302" s="282" t="s">
        <v>189</v>
      </c>
      <c r="G3302" s="902" t="s">
        <v>524</v>
      </c>
      <c r="I3302" s="515" t="s">
        <v>3825</v>
      </c>
    </row>
    <row r="3303" spans="1:9" x14ac:dyDescent="0.2">
      <c r="A3303" s="86" t="s">
        <v>6388</v>
      </c>
      <c r="B3303" s="763" t="s">
        <v>454</v>
      </c>
      <c r="C3303" s="86" t="s">
        <v>186</v>
      </c>
      <c r="D3303" s="86" t="s">
        <v>530</v>
      </c>
      <c r="E3303" s="86" t="s">
        <v>508</v>
      </c>
      <c r="F3303" s="282" t="s">
        <v>189</v>
      </c>
      <c r="G3303" s="902" t="s">
        <v>524</v>
      </c>
      <c r="I3303" s="515" t="s">
        <v>3826</v>
      </c>
    </row>
    <row r="3304" spans="1:9" x14ac:dyDescent="0.2">
      <c r="A3304" s="86" t="s">
        <v>6388</v>
      </c>
      <c r="B3304" s="763" t="s">
        <v>454</v>
      </c>
      <c r="C3304" s="86" t="s">
        <v>186</v>
      </c>
      <c r="D3304" s="86" t="s">
        <v>531</v>
      </c>
      <c r="E3304" s="86" t="s">
        <v>508</v>
      </c>
      <c r="F3304" s="282" t="s">
        <v>189</v>
      </c>
      <c r="G3304" s="902" t="s">
        <v>524</v>
      </c>
      <c r="I3304" s="515" t="s">
        <v>3827</v>
      </c>
    </row>
    <row r="3305" spans="1:9" x14ac:dyDescent="0.2">
      <c r="A3305" s="86" t="s">
        <v>6388</v>
      </c>
      <c r="B3305" s="763" t="s">
        <v>454</v>
      </c>
      <c r="C3305" s="86" t="s">
        <v>186</v>
      </c>
      <c r="D3305" s="86" t="s">
        <v>532</v>
      </c>
      <c r="E3305" s="86" t="s">
        <v>508</v>
      </c>
      <c r="F3305" s="282" t="s">
        <v>189</v>
      </c>
      <c r="G3305" s="902" t="s">
        <v>524</v>
      </c>
      <c r="I3305" s="515" t="s">
        <v>3828</v>
      </c>
    </row>
    <row r="3306" spans="1:9" x14ac:dyDescent="0.2">
      <c r="A3306" s="86" t="s">
        <v>6388</v>
      </c>
      <c r="B3306" s="763" t="s">
        <v>454</v>
      </c>
      <c r="C3306" s="86" t="s">
        <v>186</v>
      </c>
      <c r="D3306" s="86" t="s">
        <v>533</v>
      </c>
      <c r="E3306" s="86" t="s">
        <v>508</v>
      </c>
      <c r="F3306" s="282" t="s">
        <v>189</v>
      </c>
      <c r="G3306" s="902" t="s">
        <v>524</v>
      </c>
      <c r="I3306" s="515" t="s">
        <v>3829</v>
      </c>
    </row>
    <row r="3307" spans="1:9" x14ac:dyDescent="0.2">
      <c r="A3307" s="86" t="s">
        <v>6388</v>
      </c>
      <c r="B3307" s="763" t="s">
        <v>454</v>
      </c>
      <c r="C3307" s="86" t="s">
        <v>186</v>
      </c>
      <c r="D3307" s="86" t="s">
        <v>534</v>
      </c>
      <c r="E3307" s="86" t="s">
        <v>508</v>
      </c>
      <c r="F3307" s="282" t="s">
        <v>189</v>
      </c>
      <c r="G3307" s="902" t="s">
        <v>524</v>
      </c>
      <c r="I3307" s="515" t="s">
        <v>3830</v>
      </c>
    </row>
    <row r="3308" spans="1:9" x14ac:dyDescent="0.2">
      <c r="A3308" s="86" t="s">
        <v>6388</v>
      </c>
      <c r="B3308" s="763" t="s">
        <v>454</v>
      </c>
      <c r="C3308" s="86" t="s">
        <v>186</v>
      </c>
      <c r="D3308" s="86" t="s">
        <v>535</v>
      </c>
      <c r="E3308" s="86" t="s">
        <v>508</v>
      </c>
      <c r="F3308" s="282" t="s">
        <v>189</v>
      </c>
      <c r="G3308" s="902" t="s">
        <v>524</v>
      </c>
      <c r="I3308" s="515" t="s">
        <v>3831</v>
      </c>
    </row>
    <row r="3309" spans="1:9" x14ac:dyDescent="0.2">
      <c r="A3309" s="86" t="s">
        <v>6388</v>
      </c>
      <c r="B3309" s="763" t="s">
        <v>454</v>
      </c>
      <c r="C3309" s="86" t="s">
        <v>186</v>
      </c>
      <c r="D3309" s="86" t="s">
        <v>536</v>
      </c>
      <c r="E3309" s="86" t="s">
        <v>508</v>
      </c>
      <c r="F3309" s="282" t="s">
        <v>189</v>
      </c>
      <c r="G3309" s="902" t="s">
        <v>524</v>
      </c>
      <c r="I3309" s="515" t="s">
        <v>3832</v>
      </c>
    </row>
    <row r="3310" spans="1:9" x14ac:dyDescent="0.2">
      <c r="A3310" s="86" t="s">
        <v>6388</v>
      </c>
      <c r="B3310" s="763" t="s">
        <v>454</v>
      </c>
      <c r="C3310" s="86" t="s">
        <v>186</v>
      </c>
      <c r="D3310" s="86" t="s">
        <v>537</v>
      </c>
      <c r="E3310" s="86" t="s">
        <v>508</v>
      </c>
      <c r="F3310" s="282" t="s">
        <v>189</v>
      </c>
      <c r="G3310" s="902" t="s">
        <v>524</v>
      </c>
      <c r="I3310" s="515" t="s">
        <v>3833</v>
      </c>
    </row>
    <row r="3311" spans="1:9" x14ac:dyDescent="0.2">
      <c r="A3311" s="86" t="s">
        <v>6388</v>
      </c>
      <c r="B3311" s="763" t="s">
        <v>454</v>
      </c>
      <c r="C3311" s="86" t="s">
        <v>186</v>
      </c>
      <c r="D3311" s="86" t="s">
        <v>538</v>
      </c>
      <c r="E3311" s="86" t="s">
        <v>508</v>
      </c>
      <c r="F3311" s="282" t="s">
        <v>189</v>
      </c>
      <c r="G3311" s="902" t="s">
        <v>524</v>
      </c>
      <c r="I3311" s="515" t="s">
        <v>3834</v>
      </c>
    </row>
    <row r="3312" spans="1:9" x14ac:dyDescent="0.2">
      <c r="A3312" s="86" t="s">
        <v>6388</v>
      </c>
      <c r="B3312" s="763" t="s">
        <v>454</v>
      </c>
      <c r="C3312" s="86" t="s">
        <v>186</v>
      </c>
      <c r="D3312" s="86" t="s">
        <v>539</v>
      </c>
      <c r="E3312" s="86" t="s">
        <v>508</v>
      </c>
      <c r="F3312" s="282" t="s">
        <v>189</v>
      </c>
      <c r="G3312" s="902" t="s">
        <v>524</v>
      </c>
      <c r="I3312" s="515" t="s">
        <v>3835</v>
      </c>
    </row>
    <row r="3313" spans="1:9" x14ac:dyDescent="0.2">
      <c r="A3313" s="86" t="s">
        <v>6388</v>
      </c>
      <c r="B3313" s="763" t="s">
        <v>454</v>
      </c>
      <c r="C3313" s="86" t="s">
        <v>186</v>
      </c>
      <c r="D3313" s="86" t="s">
        <v>540</v>
      </c>
      <c r="E3313" s="86" t="s">
        <v>508</v>
      </c>
      <c r="F3313" s="282" t="s">
        <v>189</v>
      </c>
      <c r="G3313" s="902" t="s">
        <v>524</v>
      </c>
      <c r="I3313" s="515" t="s">
        <v>3836</v>
      </c>
    </row>
    <row r="3314" spans="1:9" x14ac:dyDescent="0.2">
      <c r="A3314" s="86" t="s">
        <v>6388</v>
      </c>
      <c r="B3314" s="763" t="s">
        <v>454</v>
      </c>
      <c r="C3314" s="86" t="s">
        <v>186</v>
      </c>
      <c r="D3314" s="86" t="s">
        <v>541</v>
      </c>
      <c r="E3314" s="86" t="s">
        <v>508</v>
      </c>
      <c r="F3314" s="282" t="s">
        <v>189</v>
      </c>
      <c r="G3314" s="902" t="s">
        <v>524</v>
      </c>
      <c r="I3314" s="515" t="s">
        <v>3837</v>
      </c>
    </row>
    <row r="3315" spans="1:9" x14ac:dyDescent="0.2">
      <c r="A3315" s="86" t="s">
        <v>6388</v>
      </c>
      <c r="B3315" s="763" t="s">
        <v>454</v>
      </c>
      <c r="C3315" s="86" t="s">
        <v>186</v>
      </c>
      <c r="D3315" s="86" t="s">
        <v>542</v>
      </c>
      <c r="E3315" s="86" t="s">
        <v>508</v>
      </c>
      <c r="F3315" s="282" t="s">
        <v>189</v>
      </c>
      <c r="G3315" s="902" t="s">
        <v>524</v>
      </c>
      <c r="I3315" s="515" t="s">
        <v>3838</v>
      </c>
    </row>
    <row r="3316" spans="1:9" x14ac:dyDescent="0.2">
      <c r="A3316" s="86" t="s">
        <v>6388</v>
      </c>
      <c r="B3316" s="763" t="s">
        <v>454</v>
      </c>
      <c r="C3316" s="86" t="s">
        <v>186</v>
      </c>
      <c r="D3316" s="86" t="s">
        <v>543</v>
      </c>
      <c r="E3316" s="86" t="s">
        <v>508</v>
      </c>
      <c r="F3316" s="282" t="s">
        <v>189</v>
      </c>
      <c r="G3316" s="902" t="s">
        <v>524</v>
      </c>
      <c r="I3316" s="515" t="s">
        <v>3839</v>
      </c>
    </row>
    <row r="3317" spans="1:9" x14ac:dyDescent="0.2">
      <c r="A3317" s="86" t="s">
        <v>6388</v>
      </c>
      <c r="B3317" s="763" t="s">
        <v>454</v>
      </c>
      <c r="C3317" s="86" t="s">
        <v>186</v>
      </c>
      <c r="D3317" s="86" t="s">
        <v>544</v>
      </c>
      <c r="E3317" s="86" t="s">
        <v>508</v>
      </c>
      <c r="F3317" s="282" t="s">
        <v>189</v>
      </c>
      <c r="G3317" s="902" t="s">
        <v>524</v>
      </c>
      <c r="I3317" s="515" t="s">
        <v>3840</v>
      </c>
    </row>
    <row r="3318" spans="1:9" x14ac:dyDescent="0.2">
      <c r="A3318" s="86" t="s">
        <v>6388</v>
      </c>
      <c r="B3318" s="763" t="s">
        <v>454</v>
      </c>
      <c r="C3318" s="86" t="s">
        <v>186</v>
      </c>
      <c r="D3318" s="86" t="s">
        <v>545</v>
      </c>
      <c r="E3318" s="86" t="s">
        <v>508</v>
      </c>
      <c r="F3318" s="282" t="s">
        <v>189</v>
      </c>
      <c r="G3318" s="902" t="s">
        <v>524</v>
      </c>
      <c r="I3318" s="515" t="s">
        <v>3841</v>
      </c>
    </row>
    <row r="3319" spans="1:9" x14ac:dyDescent="0.2">
      <c r="A3319" s="86" t="s">
        <v>6388</v>
      </c>
      <c r="B3319" s="763" t="s">
        <v>454</v>
      </c>
      <c r="C3319" s="86" t="s">
        <v>186</v>
      </c>
      <c r="D3319" s="86" t="s">
        <v>546</v>
      </c>
      <c r="E3319" s="86" t="s">
        <v>508</v>
      </c>
      <c r="F3319" s="282" t="s">
        <v>189</v>
      </c>
      <c r="G3319" s="902" t="s">
        <v>524</v>
      </c>
      <c r="I3319" s="515" t="s">
        <v>3842</v>
      </c>
    </row>
    <row r="3320" spans="1:9" x14ac:dyDescent="0.2">
      <c r="A3320" s="86" t="s">
        <v>6388</v>
      </c>
      <c r="B3320" s="763" t="s">
        <v>454</v>
      </c>
      <c r="C3320" s="86" t="s">
        <v>186</v>
      </c>
      <c r="D3320" s="86" t="s">
        <v>547</v>
      </c>
      <c r="E3320" s="86" t="s">
        <v>508</v>
      </c>
      <c r="F3320" s="282" t="s">
        <v>189</v>
      </c>
      <c r="G3320" s="902" t="s">
        <v>524</v>
      </c>
      <c r="I3320" s="515" t="s">
        <v>3843</v>
      </c>
    </row>
    <row r="3321" spans="1:9" x14ac:dyDescent="0.2">
      <c r="A3321" s="86" t="s">
        <v>6388</v>
      </c>
      <c r="B3321" s="763" t="s">
        <v>454</v>
      </c>
      <c r="C3321" s="86" t="s">
        <v>186</v>
      </c>
      <c r="D3321" s="86" t="s">
        <v>548</v>
      </c>
      <c r="E3321" s="86" t="s">
        <v>508</v>
      </c>
      <c r="F3321" s="282" t="s">
        <v>189</v>
      </c>
      <c r="G3321" s="902" t="s">
        <v>524</v>
      </c>
      <c r="I3321" s="515" t="s">
        <v>3844</v>
      </c>
    </row>
    <row r="3322" spans="1:9" x14ac:dyDescent="0.2">
      <c r="A3322" s="86" t="s">
        <v>6388</v>
      </c>
      <c r="B3322" s="763" t="s">
        <v>454</v>
      </c>
      <c r="C3322" s="86" t="s">
        <v>186</v>
      </c>
      <c r="D3322" s="86" t="s">
        <v>549</v>
      </c>
      <c r="E3322" s="86" t="s">
        <v>508</v>
      </c>
      <c r="F3322" s="282" t="s">
        <v>189</v>
      </c>
      <c r="G3322" s="902" t="s">
        <v>524</v>
      </c>
      <c r="I3322" s="515" t="s">
        <v>3845</v>
      </c>
    </row>
    <row r="3323" spans="1:9" x14ac:dyDescent="0.2">
      <c r="A3323" s="86" t="s">
        <v>6388</v>
      </c>
      <c r="B3323" s="763" t="s">
        <v>454</v>
      </c>
      <c r="C3323" s="86" t="s">
        <v>186</v>
      </c>
      <c r="D3323" s="86" t="s">
        <v>550</v>
      </c>
      <c r="E3323" s="86" t="s">
        <v>508</v>
      </c>
      <c r="F3323" s="282" t="s">
        <v>189</v>
      </c>
      <c r="G3323" s="902" t="s">
        <v>524</v>
      </c>
      <c r="I3323" s="515" t="s">
        <v>3846</v>
      </c>
    </row>
    <row r="3324" spans="1:9" x14ac:dyDescent="0.2">
      <c r="A3324" s="86" t="s">
        <v>6388</v>
      </c>
      <c r="B3324" s="763" t="s">
        <v>454</v>
      </c>
      <c r="C3324" s="86" t="s">
        <v>186</v>
      </c>
      <c r="D3324" s="86" t="s">
        <v>551</v>
      </c>
      <c r="E3324" s="86" t="s">
        <v>508</v>
      </c>
      <c r="F3324" s="282" t="s">
        <v>189</v>
      </c>
      <c r="G3324" s="902" t="s">
        <v>524</v>
      </c>
      <c r="I3324" s="515" t="s">
        <v>3847</v>
      </c>
    </row>
    <row r="3325" spans="1:9" x14ac:dyDescent="0.2">
      <c r="A3325" s="86" t="s">
        <v>6388</v>
      </c>
      <c r="B3325" s="763" t="s">
        <v>454</v>
      </c>
      <c r="C3325" s="86" t="s">
        <v>186</v>
      </c>
      <c r="D3325" s="86" t="s">
        <v>552</v>
      </c>
      <c r="E3325" s="86" t="s">
        <v>508</v>
      </c>
      <c r="F3325" s="282" t="s">
        <v>189</v>
      </c>
      <c r="G3325" s="902" t="s">
        <v>524</v>
      </c>
      <c r="I3325" s="515" t="s">
        <v>3848</v>
      </c>
    </row>
    <row r="3326" spans="1:9" x14ac:dyDescent="0.2">
      <c r="A3326" s="86" t="s">
        <v>6388</v>
      </c>
      <c r="B3326" s="763" t="s">
        <v>454</v>
      </c>
      <c r="C3326" s="86" t="s">
        <v>186</v>
      </c>
      <c r="D3326" s="86" t="s">
        <v>553</v>
      </c>
      <c r="E3326" s="86" t="s">
        <v>508</v>
      </c>
      <c r="F3326" s="282" t="s">
        <v>189</v>
      </c>
      <c r="G3326" s="902" t="s">
        <v>524</v>
      </c>
      <c r="I3326" s="515" t="s">
        <v>3849</v>
      </c>
    </row>
    <row r="3327" spans="1:9" x14ac:dyDescent="0.2">
      <c r="A3327" s="86" t="s">
        <v>6388</v>
      </c>
      <c r="B3327" s="763" t="s">
        <v>454</v>
      </c>
      <c r="C3327" s="86" t="s">
        <v>186</v>
      </c>
      <c r="D3327" s="86" t="s">
        <v>554</v>
      </c>
      <c r="E3327" s="86" t="s">
        <v>508</v>
      </c>
      <c r="F3327" s="282" t="s">
        <v>189</v>
      </c>
      <c r="G3327" s="902" t="s">
        <v>524</v>
      </c>
      <c r="I3327" s="515" t="s">
        <v>3850</v>
      </c>
    </row>
    <row r="3328" spans="1:9" x14ac:dyDescent="0.2">
      <c r="A3328" s="86" t="s">
        <v>6388</v>
      </c>
      <c r="B3328" s="763" t="s">
        <v>454</v>
      </c>
      <c r="C3328" s="86" t="s">
        <v>186</v>
      </c>
      <c r="D3328" s="86" t="s">
        <v>555</v>
      </c>
      <c r="E3328" s="86" t="s">
        <v>508</v>
      </c>
      <c r="F3328" s="282" t="s">
        <v>189</v>
      </c>
      <c r="G3328" s="902" t="s">
        <v>524</v>
      </c>
      <c r="I3328" s="515" t="s">
        <v>3851</v>
      </c>
    </row>
    <row r="3329" spans="1:9" x14ac:dyDescent="0.2">
      <c r="A3329" s="86" t="s">
        <v>6388</v>
      </c>
      <c r="B3329" s="763" t="s">
        <v>454</v>
      </c>
      <c r="C3329" s="86" t="s">
        <v>186</v>
      </c>
      <c r="D3329" s="86" t="s">
        <v>556</v>
      </c>
      <c r="E3329" s="86" t="s">
        <v>508</v>
      </c>
      <c r="F3329" s="282" t="s">
        <v>189</v>
      </c>
      <c r="G3329" s="902" t="s">
        <v>524</v>
      </c>
      <c r="I3329" s="515" t="s">
        <v>3852</v>
      </c>
    </row>
    <row r="3330" spans="1:9" x14ac:dyDescent="0.2">
      <c r="A3330" s="86" t="s">
        <v>6388</v>
      </c>
      <c r="B3330" s="763" t="s">
        <v>454</v>
      </c>
      <c r="C3330" s="86" t="s">
        <v>186</v>
      </c>
      <c r="D3330" s="86" t="s">
        <v>557</v>
      </c>
      <c r="E3330" s="86" t="s">
        <v>508</v>
      </c>
      <c r="F3330" s="282" t="s">
        <v>189</v>
      </c>
      <c r="G3330" s="902" t="s">
        <v>524</v>
      </c>
      <c r="I3330" s="515" t="s">
        <v>3853</v>
      </c>
    </row>
    <row r="3331" spans="1:9" x14ac:dyDescent="0.2">
      <c r="A3331" s="86" t="s">
        <v>6388</v>
      </c>
      <c r="B3331" s="763" t="s">
        <v>454</v>
      </c>
      <c r="C3331" s="86" t="s">
        <v>186</v>
      </c>
      <c r="D3331" s="86" t="s">
        <v>558</v>
      </c>
      <c r="E3331" s="86" t="s">
        <v>508</v>
      </c>
      <c r="F3331" s="282" t="s">
        <v>189</v>
      </c>
      <c r="G3331" s="902" t="s">
        <v>524</v>
      </c>
      <c r="I3331" s="515" t="s">
        <v>3854</v>
      </c>
    </row>
    <row r="3332" spans="1:9" x14ac:dyDescent="0.2">
      <c r="A3332" s="86" t="s">
        <v>6388</v>
      </c>
      <c r="B3332" s="763" t="s">
        <v>454</v>
      </c>
      <c r="C3332" s="86" t="s">
        <v>186</v>
      </c>
      <c r="D3332" s="86" t="s">
        <v>559</v>
      </c>
      <c r="E3332" s="86" t="s">
        <v>508</v>
      </c>
      <c r="F3332" s="282" t="s">
        <v>189</v>
      </c>
      <c r="G3332" s="902" t="s">
        <v>524</v>
      </c>
      <c r="I3332" s="515" t="s">
        <v>3855</v>
      </c>
    </row>
    <row r="3333" spans="1:9" x14ac:dyDescent="0.2">
      <c r="A3333" s="86" t="s">
        <v>6388</v>
      </c>
      <c r="B3333" s="763" t="s">
        <v>454</v>
      </c>
      <c r="C3333" s="86" t="s">
        <v>186</v>
      </c>
      <c r="D3333" s="86" t="s">
        <v>560</v>
      </c>
      <c r="E3333" s="86" t="s">
        <v>508</v>
      </c>
      <c r="F3333" s="282" t="s">
        <v>189</v>
      </c>
      <c r="G3333" s="902" t="s">
        <v>524</v>
      </c>
      <c r="I3333" s="515" t="s">
        <v>3856</v>
      </c>
    </row>
    <row r="3334" spans="1:9" x14ac:dyDescent="0.2">
      <c r="A3334" s="86" t="s">
        <v>6388</v>
      </c>
      <c r="B3334" s="763" t="s">
        <v>454</v>
      </c>
      <c r="C3334" s="86" t="s">
        <v>186</v>
      </c>
      <c r="D3334" s="86" t="s">
        <v>561</v>
      </c>
      <c r="E3334" s="86" t="s">
        <v>508</v>
      </c>
      <c r="F3334" s="282" t="s">
        <v>189</v>
      </c>
      <c r="G3334" s="902" t="s">
        <v>524</v>
      </c>
      <c r="I3334" s="515" t="s">
        <v>3857</v>
      </c>
    </row>
    <row r="3335" spans="1:9" x14ac:dyDescent="0.2">
      <c r="A3335" s="86" t="s">
        <v>6388</v>
      </c>
      <c r="B3335" s="763" t="s">
        <v>454</v>
      </c>
      <c r="C3335" s="86" t="s">
        <v>186</v>
      </c>
      <c r="D3335" s="86" t="s">
        <v>562</v>
      </c>
      <c r="E3335" s="86" t="s">
        <v>508</v>
      </c>
      <c r="F3335" s="282" t="s">
        <v>189</v>
      </c>
      <c r="G3335" s="902" t="s">
        <v>524</v>
      </c>
      <c r="I3335" s="515" t="s">
        <v>3858</v>
      </c>
    </row>
    <row r="3336" spans="1:9" x14ac:dyDescent="0.2">
      <c r="A3336" s="86" t="s">
        <v>6388</v>
      </c>
      <c r="B3336" s="763" t="s">
        <v>454</v>
      </c>
      <c r="C3336" s="86" t="s">
        <v>186</v>
      </c>
      <c r="D3336" s="86" t="s">
        <v>563</v>
      </c>
      <c r="E3336" s="86" t="s">
        <v>508</v>
      </c>
      <c r="F3336" s="282" t="s">
        <v>189</v>
      </c>
      <c r="G3336" s="902" t="s">
        <v>524</v>
      </c>
      <c r="I3336" s="515" t="s">
        <v>3859</v>
      </c>
    </row>
    <row r="3337" spans="1:9" x14ac:dyDescent="0.2">
      <c r="A3337" s="86" t="s">
        <v>6388</v>
      </c>
      <c r="B3337" s="763" t="s">
        <v>454</v>
      </c>
      <c r="C3337" s="86" t="s">
        <v>186</v>
      </c>
      <c r="D3337" s="86" t="s">
        <v>564</v>
      </c>
      <c r="E3337" s="86" t="s">
        <v>508</v>
      </c>
      <c r="F3337" s="282" t="s">
        <v>189</v>
      </c>
      <c r="G3337" s="902" t="s">
        <v>524</v>
      </c>
      <c r="I3337" s="515" t="s">
        <v>3860</v>
      </c>
    </row>
    <row r="3338" spans="1:9" x14ac:dyDescent="0.2">
      <c r="A3338" s="86" t="s">
        <v>6388</v>
      </c>
      <c r="B3338" s="763" t="s">
        <v>454</v>
      </c>
      <c r="C3338" s="86" t="s">
        <v>186</v>
      </c>
      <c r="D3338" s="86" t="s">
        <v>565</v>
      </c>
      <c r="E3338" s="86" t="s">
        <v>508</v>
      </c>
      <c r="F3338" s="282" t="s">
        <v>189</v>
      </c>
      <c r="G3338" s="902" t="s">
        <v>524</v>
      </c>
      <c r="I3338" s="515" t="s">
        <v>3861</v>
      </c>
    </row>
    <row r="3339" spans="1:9" x14ac:dyDescent="0.2">
      <c r="A3339" s="86" t="s">
        <v>6388</v>
      </c>
      <c r="B3339" s="763" t="s">
        <v>454</v>
      </c>
      <c r="C3339" s="86" t="s">
        <v>186</v>
      </c>
      <c r="D3339" s="86" t="s">
        <v>566</v>
      </c>
      <c r="E3339" s="86" t="s">
        <v>508</v>
      </c>
      <c r="F3339" s="282" t="s">
        <v>189</v>
      </c>
      <c r="G3339" s="767" t="s">
        <v>524</v>
      </c>
      <c r="I3339" s="515" t="s">
        <v>3862</v>
      </c>
    </row>
    <row r="3340" spans="1:9" x14ac:dyDescent="0.2">
      <c r="A3340" s="86" t="s">
        <v>6388</v>
      </c>
      <c r="B3340" s="533" t="s">
        <v>454</v>
      </c>
      <c r="C3340" s="119" t="s">
        <v>186</v>
      </c>
      <c r="D3340" s="119" t="s">
        <v>185</v>
      </c>
      <c r="E3340" s="119" t="s">
        <v>508</v>
      </c>
      <c r="F3340" s="545" t="s">
        <v>197</v>
      </c>
      <c r="G3340" s="322" t="s">
        <v>524</v>
      </c>
      <c r="I3340" s="515" t="s">
        <v>3863</v>
      </c>
    </row>
    <row r="3341" spans="1:9" x14ac:dyDescent="0.2">
      <c r="A3341" s="86" t="s">
        <v>6388</v>
      </c>
      <c r="B3341" s="541" t="s">
        <v>454</v>
      </c>
      <c r="C3341" s="546" t="s">
        <v>186</v>
      </c>
      <c r="D3341" s="546" t="s">
        <v>185</v>
      </c>
      <c r="E3341" s="546" t="s">
        <v>508</v>
      </c>
      <c r="F3341" s="542" t="s">
        <v>188</v>
      </c>
      <c r="G3341" s="832" t="s">
        <v>524</v>
      </c>
      <c r="I3341" s="515" t="s">
        <v>3864</v>
      </c>
    </row>
    <row r="3342" spans="1:9" x14ac:dyDescent="0.2">
      <c r="A3342" s="86" t="s">
        <v>6388</v>
      </c>
      <c r="B3342" s="763" t="s">
        <v>454</v>
      </c>
      <c r="C3342" s="86" t="s">
        <v>186</v>
      </c>
      <c r="D3342" s="86" t="s">
        <v>527</v>
      </c>
      <c r="E3342" s="86" t="s">
        <v>508</v>
      </c>
      <c r="F3342" s="282" t="s">
        <v>188</v>
      </c>
      <c r="G3342" s="902" t="s">
        <v>524</v>
      </c>
      <c r="I3342" s="515" t="s">
        <v>3865</v>
      </c>
    </row>
    <row r="3343" spans="1:9" x14ac:dyDescent="0.2">
      <c r="A3343" s="86" t="s">
        <v>6388</v>
      </c>
      <c r="B3343" s="763" t="s">
        <v>454</v>
      </c>
      <c r="C3343" s="86" t="s">
        <v>186</v>
      </c>
      <c r="D3343" s="86" t="s">
        <v>528</v>
      </c>
      <c r="E3343" s="86" t="s">
        <v>508</v>
      </c>
      <c r="F3343" s="282" t="s">
        <v>188</v>
      </c>
      <c r="G3343" s="902" t="s">
        <v>524</v>
      </c>
      <c r="I3343" s="515" t="s">
        <v>3866</v>
      </c>
    </row>
    <row r="3344" spans="1:9" x14ac:dyDescent="0.2">
      <c r="A3344" s="86" t="s">
        <v>6388</v>
      </c>
      <c r="B3344" s="763" t="s">
        <v>454</v>
      </c>
      <c r="C3344" s="86" t="s">
        <v>186</v>
      </c>
      <c r="D3344" s="86" t="s">
        <v>529</v>
      </c>
      <c r="E3344" s="86" t="s">
        <v>508</v>
      </c>
      <c r="F3344" s="282" t="s">
        <v>188</v>
      </c>
      <c r="G3344" s="902" t="s">
        <v>524</v>
      </c>
      <c r="I3344" s="515" t="s">
        <v>3867</v>
      </c>
    </row>
    <row r="3345" spans="1:9" x14ac:dyDescent="0.2">
      <c r="A3345" s="86" t="s">
        <v>6388</v>
      </c>
      <c r="B3345" s="763" t="s">
        <v>454</v>
      </c>
      <c r="C3345" s="86" t="s">
        <v>186</v>
      </c>
      <c r="D3345" s="86" t="s">
        <v>530</v>
      </c>
      <c r="E3345" s="86" t="s">
        <v>508</v>
      </c>
      <c r="F3345" s="282" t="s">
        <v>188</v>
      </c>
      <c r="G3345" s="902" t="s">
        <v>524</v>
      </c>
      <c r="I3345" s="515" t="s">
        <v>3868</v>
      </c>
    </row>
    <row r="3346" spans="1:9" x14ac:dyDescent="0.2">
      <c r="A3346" s="86" t="s">
        <v>6388</v>
      </c>
      <c r="B3346" s="763" t="s">
        <v>454</v>
      </c>
      <c r="C3346" s="86" t="s">
        <v>186</v>
      </c>
      <c r="D3346" s="86" t="s">
        <v>531</v>
      </c>
      <c r="E3346" s="86" t="s">
        <v>508</v>
      </c>
      <c r="F3346" s="282" t="s">
        <v>188</v>
      </c>
      <c r="G3346" s="902" t="s">
        <v>524</v>
      </c>
      <c r="I3346" s="515" t="s">
        <v>3869</v>
      </c>
    </row>
    <row r="3347" spans="1:9" x14ac:dyDescent="0.2">
      <c r="A3347" s="86" t="s">
        <v>6388</v>
      </c>
      <c r="B3347" s="763" t="s">
        <v>454</v>
      </c>
      <c r="C3347" s="86" t="s">
        <v>186</v>
      </c>
      <c r="D3347" s="86" t="s">
        <v>532</v>
      </c>
      <c r="E3347" s="86" t="s">
        <v>508</v>
      </c>
      <c r="F3347" s="282" t="s">
        <v>188</v>
      </c>
      <c r="G3347" s="902" t="s">
        <v>524</v>
      </c>
      <c r="I3347" s="515" t="s">
        <v>3870</v>
      </c>
    </row>
    <row r="3348" spans="1:9" x14ac:dyDescent="0.2">
      <c r="A3348" s="86" t="s">
        <v>6388</v>
      </c>
      <c r="B3348" s="763" t="s">
        <v>454</v>
      </c>
      <c r="C3348" s="86" t="s">
        <v>186</v>
      </c>
      <c r="D3348" s="86" t="s">
        <v>533</v>
      </c>
      <c r="E3348" s="86" t="s">
        <v>508</v>
      </c>
      <c r="F3348" s="282" t="s">
        <v>188</v>
      </c>
      <c r="G3348" s="902" t="s">
        <v>524</v>
      </c>
      <c r="I3348" s="515" t="s">
        <v>3871</v>
      </c>
    </row>
    <row r="3349" spans="1:9" x14ac:dyDescent="0.2">
      <c r="A3349" s="86" t="s">
        <v>6388</v>
      </c>
      <c r="B3349" s="763" t="s">
        <v>454</v>
      </c>
      <c r="C3349" s="86" t="s">
        <v>186</v>
      </c>
      <c r="D3349" s="86" t="s">
        <v>534</v>
      </c>
      <c r="E3349" s="86" t="s">
        <v>508</v>
      </c>
      <c r="F3349" s="282" t="s">
        <v>188</v>
      </c>
      <c r="G3349" s="902" t="s">
        <v>524</v>
      </c>
      <c r="I3349" s="515" t="s">
        <v>3872</v>
      </c>
    </row>
    <row r="3350" spans="1:9" x14ac:dyDescent="0.2">
      <c r="A3350" s="86" t="s">
        <v>6388</v>
      </c>
      <c r="B3350" s="763" t="s">
        <v>454</v>
      </c>
      <c r="C3350" s="86" t="s">
        <v>186</v>
      </c>
      <c r="D3350" s="86" t="s">
        <v>535</v>
      </c>
      <c r="E3350" s="86" t="s">
        <v>508</v>
      </c>
      <c r="F3350" s="282" t="s">
        <v>188</v>
      </c>
      <c r="G3350" s="902" t="s">
        <v>524</v>
      </c>
      <c r="I3350" s="515" t="s">
        <v>3873</v>
      </c>
    </row>
    <row r="3351" spans="1:9" x14ac:dyDescent="0.2">
      <c r="A3351" s="86" t="s">
        <v>6388</v>
      </c>
      <c r="B3351" s="763" t="s">
        <v>454</v>
      </c>
      <c r="C3351" s="86" t="s">
        <v>186</v>
      </c>
      <c r="D3351" s="86" t="s">
        <v>536</v>
      </c>
      <c r="E3351" s="86" t="s">
        <v>508</v>
      </c>
      <c r="F3351" s="282" t="s">
        <v>188</v>
      </c>
      <c r="G3351" s="902" t="s">
        <v>524</v>
      </c>
      <c r="I3351" s="515" t="s">
        <v>3874</v>
      </c>
    </row>
    <row r="3352" spans="1:9" x14ac:dyDescent="0.2">
      <c r="A3352" s="86" t="s">
        <v>6388</v>
      </c>
      <c r="B3352" s="763" t="s">
        <v>454</v>
      </c>
      <c r="C3352" s="86" t="s">
        <v>186</v>
      </c>
      <c r="D3352" s="86" t="s">
        <v>537</v>
      </c>
      <c r="E3352" s="86" t="s">
        <v>508</v>
      </c>
      <c r="F3352" s="282" t="s">
        <v>188</v>
      </c>
      <c r="G3352" s="902" t="s">
        <v>524</v>
      </c>
      <c r="I3352" s="515" t="s">
        <v>3875</v>
      </c>
    </row>
    <row r="3353" spans="1:9" x14ac:dyDescent="0.2">
      <c r="A3353" s="86" t="s">
        <v>6388</v>
      </c>
      <c r="B3353" s="763" t="s">
        <v>454</v>
      </c>
      <c r="C3353" s="86" t="s">
        <v>186</v>
      </c>
      <c r="D3353" s="86" t="s">
        <v>538</v>
      </c>
      <c r="E3353" s="86" t="s">
        <v>508</v>
      </c>
      <c r="F3353" s="282" t="s">
        <v>188</v>
      </c>
      <c r="G3353" s="902" t="s">
        <v>524</v>
      </c>
      <c r="I3353" s="515" t="s">
        <v>3876</v>
      </c>
    </row>
    <row r="3354" spans="1:9" x14ac:dyDescent="0.2">
      <c r="A3354" s="86" t="s">
        <v>6388</v>
      </c>
      <c r="B3354" s="763" t="s">
        <v>454</v>
      </c>
      <c r="C3354" s="86" t="s">
        <v>186</v>
      </c>
      <c r="D3354" s="86" t="s">
        <v>539</v>
      </c>
      <c r="E3354" s="86" t="s">
        <v>508</v>
      </c>
      <c r="F3354" s="282" t="s">
        <v>188</v>
      </c>
      <c r="G3354" s="902" t="s">
        <v>524</v>
      </c>
      <c r="I3354" s="515" t="s">
        <v>3877</v>
      </c>
    </row>
    <row r="3355" spans="1:9" x14ac:dyDescent="0.2">
      <c r="A3355" s="86" t="s">
        <v>6388</v>
      </c>
      <c r="B3355" s="763" t="s">
        <v>454</v>
      </c>
      <c r="C3355" s="86" t="s">
        <v>186</v>
      </c>
      <c r="D3355" s="86" t="s">
        <v>540</v>
      </c>
      <c r="E3355" s="86" t="s">
        <v>508</v>
      </c>
      <c r="F3355" s="282" t="s">
        <v>188</v>
      </c>
      <c r="G3355" s="902" t="s">
        <v>524</v>
      </c>
      <c r="I3355" s="515" t="s">
        <v>3878</v>
      </c>
    </row>
    <row r="3356" spans="1:9" x14ac:dyDescent="0.2">
      <c r="A3356" s="86" t="s">
        <v>6388</v>
      </c>
      <c r="B3356" s="763" t="s">
        <v>454</v>
      </c>
      <c r="C3356" s="86" t="s">
        <v>186</v>
      </c>
      <c r="D3356" s="86" t="s">
        <v>541</v>
      </c>
      <c r="E3356" s="86" t="s">
        <v>508</v>
      </c>
      <c r="F3356" s="282" t="s">
        <v>188</v>
      </c>
      <c r="G3356" s="902" t="s">
        <v>524</v>
      </c>
      <c r="I3356" s="515" t="s">
        <v>3879</v>
      </c>
    </row>
    <row r="3357" spans="1:9" x14ac:dyDescent="0.2">
      <c r="A3357" s="86" t="s">
        <v>6388</v>
      </c>
      <c r="B3357" s="763" t="s">
        <v>454</v>
      </c>
      <c r="C3357" s="86" t="s">
        <v>186</v>
      </c>
      <c r="D3357" s="86" t="s">
        <v>542</v>
      </c>
      <c r="E3357" s="86" t="s">
        <v>508</v>
      </c>
      <c r="F3357" s="282" t="s">
        <v>188</v>
      </c>
      <c r="G3357" s="902" t="s">
        <v>524</v>
      </c>
      <c r="I3357" s="515" t="s">
        <v>3880</v>
      </c>
    </row>
    <row r="3358" spans="1:9" x14ac:dyDescent="0.2">
      <c r="A3358" s="86" t="s">
        <v>6388</v>
      </c>
      <c r="B3358" s="763" t="s">
        <v>454</v>
      </c>
      <c r="C3358" s="86" t="s">
        <v>186</v>
      </c>
      <c r="D3358" s="86" t="s">
        <v>543</v>
      </c>
      <c r="E3358" s="86" t="s">
        <v>508</v>
      </c>
      <c r="F3358" s="282" t="s">
        <v>188</v>
      </c>
      <c r="G3358" s="902" t="s">
        <v>524</v>
      </c>
      <c r="I3358" s="515" t="s">
        <v>3881</v>
      </c>
    </row>
    <row r="3359" spans="1:9" x14ac:dyDescent="0.2">
      <c r="A3359" s="86" t="s">
        <v>6388</v>
      </c>
      <c r="B3359" s="763" t="s">
        <v>454</v>
      </c>
      <c r="C3359" s="86" t="s">
        <v>186</v>
      </c>
      <c r="D3359" s="86" t="s">
        <v>544</v>
      </c>
      <c r="E3359" s="86" t="s">
        <v>508</v>
      </c>
      <c r="F3359" s="282" t="s">
        <v>188</v>
      </c>
      <c r="G3359" s="902" t="s">
        <v>524</v>
      </c>
      <c r="I3359" s="515" t="s">
        <v>3882</v>
      </c>
    </row>
    <row r="3360" spans="1:9" x14ac:dyDescent="0.2">
      <c r="A3360" s="86" t="s">
        <v>6388</v>
      </c>
      <c r="B3360" s="763" t="s">
        <v>454</v>
      </c>
      <c r="C3360" s="86" t="s">
        <v>186</v>
      </c>
      <c r="D3360" s="86" t="s">
        <v>545</v>
      </c>
      <c r="E3360" s="86" t="s">
        <v>508</v>
      </c>
      <c r="F3360" s="282" t="s">
        <v>188</v>
      </c>
      <c r="G3360" s="902" t="s">
        <v>524</v>
      </c>
      <c r="I3360" s="515" t="s">
        <v>3883</v>
      </c>
    </row>
    <row r="3361" spans="1:9" x14ac:dyDescent="0.2">
      <c r="A3361" s="86" t="s">
        <v>6388</v>
      </c>
      <c r="B3361" s="763" t="s">
        <v>454</v>
      </c>
      <c r="C3361" s="86" t="s">
        <v>186</v>
      </c>
      <c r="D3361" s="86" t="s">
        <v>546</v>
      </c>
      <c r="E3361" s="86" t="s">
        <v>508</v>
      </c>
      <c r="F3361" s="282" t="s">
        <v>188</v>
      </c>
      <c r="G3361" s="902" t="s">
        <v>524</v>
      </c>
      <c r="I3361" s="515" t="s">
        <v>3884</v>
      </c>
    </row>
    <row r="3362" spans="1:9" x14ac:dyDescent="0.2">
      <c r="A3362" s="86" t="s">
        <v>6388</v>
      </c>
      <c r="B3362" s="763" t="s">
        <v>454</v>
      </c>
      <c r="C3362" s="86" t="s">
        <v>186</v>
      </c>
      <c r="D3362" s="86" t="s">
        <v>547</v>
      </c>
      <c r="E3362" s="86" t="s">
        <v>508</v>
      </c>
      <c r="F3362" s="282" t="s">
        <v>188</v>
      </c>
      <c r="G3362" s="902" t="s">
        <v>524</v>
      </c>
      <c r="I3362" s="515" t="s">
        <v>3885</v>
      </c>
    </row>
    <row r="3363" spans="1:9" x14ac:dyDescent="0.2">
      <c r="A3363" s="86" t="s">
        <v>6388</v>
      </c>
      <c r="B3363" s="763" t="s">
        <v>454</v>
      </c>
      <c r="C3363" s="86" t="s">
        <v>186</v>
      </c>
      <c r="D3363" s="86" t="s">
        <v>548</v>
      </c>
      <c r="E3363" s="86" t="s">
        <v>508</v>
      </c>
      <c r="F3363" s="282" t="s">
        <v>188</v>
      </c>
      <c r="G3363" s="902" t="s">
        <v>524</v>
      </c>
      <c r="I3363" s="515" t="s">
        <v>3886</v>
      </c>
    </row>
    <row r="3364" spans="1:9" x14ac:dyDescent="0.2">
      <c r="A3364" s="86" t="s">
        <v>6388</v>
      </c>
      <c r="B3364" s="763" t="s">
        <v>454</v>
      </c>
      <c r="C3364" s="86" t="s">
        <v>186</v>
      </c>
      <c r="D3364" s="86" t="s">
        <v>549</v>
      </c>
      <c r="E3364" s="86" t="s">
        <v>508</v>
      </c>
      <c r="F3364" s="282" t="s">
        <v>188</v>
      </c>
      <c r="G3364" s="902" t="s">
        <v>524</v>
      </c>
      <c r="I3364" s="515" t="s">
        <v>3887</v>
      </c>
    </row>
    <row r="3365" spans="1:9" x14ac:dyDescent="0.2">
      <c r="A3365" s="86" t="s">
        <v>6388</v>
      </c>
      <c r="B3365" s="763" t="s">
        <v>454</v>
      </c>
      <c r="C3365" s="86" t="s">
        <v>186</v>
      </c>
      <c r="D3365" s="86" t="s">
        <v>550</v>
      </c>
      <c r="E3365" s="86" t="s">
        <v>508</v>
      </c>
      <c r="F3365" s="282" t="s">
        <v>188</v>
      </c>
      <c r="G3365" s="902" t="s">
        <v>524</v>
      </c>
      <c r="I3365" s="515" t="s">
        <v>3888</v>
      </c>
    </row>
    <row r="3366" spans="1:9" x14ac:dyDescent="0.2">
      <c r="A3366" s="86" t="s">
        <v>6388</v>
      </c>
      <c r="B3366" s="763" t="s">
        <v>454</v>
      </c>
      <c r="C3366" s="86" t="s">
        <v>186</v>
      </c>
      <c r="D3366" s="86" t="s">
        <v>551</v>
      </c>
      <c r="E3366" s="86" t="s">
        <v>508</v>
      </c>
      <c r="F3366" s="282" t="s">
        <v>188</v>
      </c>
      <c r="G3366" s="902" t="s">
        <v>524</v>
      </c>
      <c r="I3366" s="515" t="s">
        <v>3889</v>
      </c>
    </row>
    <row r="3367" spans="1:9" x14ac:dyDescent="0.2">
      <c r="A3367" s="86" t="s">
        <v>6388</v>
      </c>
      <c r="B3367" s="763" t="s">
        <v>454</v>
      </c>
      <c r="C3367" s="86" t="s">
        <v>186</v>
      </c>
      <c r="D3367" s="86" t="s">
        <v>552</v>
      </c>
      <c r="E3367" s="86" t="s">
        <v>508</v>
      </c>
      <c r="F3367" s="282" t="s">
        <v>188</v>
      </c>
      <c r="G3367" s="902" t="s">
        <v>524</v>
      </c>
      <c r="I3367" s="515" t="s">
        <v>3890</v>
      </c>
    </row>
    <row r="3368" spans="1:9" x14ac:dyDescent="0.2">
      <c r="A3368" s="86" t="s">
        <v>6388</v>
      </c>
      <c r="B3368" s="763" t="s">
        <v>454</v>
      </c>
      <c r="C3368" s="86" t="s">
        <v>186</v>
      </c>
      <c r="D3368" s="86" t="s">
        <v>553</v>
      </c>
      <c r="E3368" s="86" t="s">
        <v>508</v>
      </c>
      <c r="F3368" s="282" t="s">
        <v>188</v>
      </c>
      <c r="G3368" s="902" t="s">
        <v>524</v>
      </c>
      <c r="I3368" s="515" t="s">
        <v>3891</v>
      </c>
    </row>
    <row r="3369" spans="1:9" x14ac:dyDescent="0.2">
      <c r="A3369" s="86" t="s">
        <v>6388</v>
      </c>
      <c r="B3369" s="763" t="s">
        <v>454</v>
      </c>
      <c r="C3369" s="86" t="s">
        <v>186</v>
      </c>
      <c r="D3369" s="86" t="s">
        <v>554</v>
      </c>
      <c r="E3369" s="86" t="s">
        <v>508</v>
      </c>
      <c r="F3369" s="282" t="s">
        <v>188</v>
      </c>
      <c r="G3369" s="902" t="s">
        <v>524</v>
      </c>
      <c r="I3369" s="515" t="s">
        <v>3892</v>
      </c>
    </row>
    <row r="3370" spans="1:9" x14ac:dyDescent="0.2">
      <c r="A3370" s="86" t="s">
        <v>6388</v>
      </c>
      <c r="B3370" s="763" t="s">
        <v>454</v>
      </c>
      <c r="C3370" s="86" t="s">
        <v>186</v>
      </c>
      <c r="D3370" s="86" t="s">
        <v>555</v>
      </c>
      <c r="E3370" s="86" t="s">
        <v>508</v>
      </c>
      <c r="F3370" s="282" t="s">
        <v>188</v>
      </c>
      <c r="G3370" s="902" t="s">
        <v>524</v>
      </c>
      <c r="I3370" s="515" t="s">
        <v>3893</v>
      </c>
    </row>
    <row r="3371" spans="1:9" x14ac:dyDescent="0.2">
      <c r="A3371" s="86" t="s">
        <v>6388</v>
      </c>
      <c r="B3371" s="763" t="s">
        <v>454</v>
      </c>
      <c r="C3371" s="86" t="s">
        <v>186</v>
      </c>
      <c r="D3371" s="86" t="s">
        <v>556</v>
      </c>
      <c r="E3371" s="86" t="s">
        <v>508</v>
      </c>
      <c r="F3371" s="282" t="s">
        <v>188</v>
      </c>
      <c r="G3371" s="902" t="s">
        <v>524</v>
      </c>
      <c r="I3371" s="515" t="s">
        <v>3894</v>
      </c>
    </row>
    <row r="3372" spans="1:9" x14ac:dyDescent="0.2">
      <c r="A3372" s="86" t="s">
        <v>6388</v>
      </c>
      <c r="B3372" s="763" t="s">
        <v>454</v>
      </c>
      <c r="C3372" s="86" t="s">
        <v>186</v>
      </c>
      <c r="D3372" s="86" t="s">
        <v>557</v>
      </c>
      <c r="E3372" s="86" t="s">
        <v>508</v>
      </c>
      <c r="F3372" s="282" t="s">
        <v>188</v>
      </c>
      <c r="G3372" s="902" t="s">
        <v>524</v>
      </c>
      <c r="I3372" s="515" t="s">
        <v>3895</v>
      </c>
    </row>
    <row r="3373" spans="1:9" x14ac:dyDescent="0.2">
      <c r="A3373" s="86" t="s">
        <v>6388</v>
      </c>
      <c r="B3373" s="763" t="s">
        <v>454</v>
      </c>
      <c r="C3373" s="86" t="s">
        <v>186</v>
      </c>
      <c r="D3373" s="86" t="s">
        <v>558</v>
      </c>
      <c r="E3373" s="86" t="s">
        <v>508</v>
      </c>
      <c r="F3373" s="282" t="s">
        <v>188</v>
      </c>
      <c r="G3373" s="902" t="s">
        <v>524</v>
      </c>
      <c r="I3373" s="515" t="s">
        <v>3896</v>
      </c>
    </row>
    <row r="3374" spans="1:9" x14ac:dyDescent="0.2">
      <c r="A3374" s="86" t="s">
        <v>6388</v>
      </c>
      <c r="B3374" s="763" t="s">
        <v>454</v>
      </c>
      <c r="C3374" s="86" t="s">
        <v>186</v>
      </c>
      <c r="D3374" s="86" t="s">
        <v>559</v>
      </c>
      <c r="E3374" s="86" t="s">
        <v>508</v>
      </c>
      <c r="F3374" s="282" t="s">
        <v>188</v>
      </c>
      <c r="G3374" s="902" t="s">
        <v>524</v>
      </c>
      <c r="I3374" s="515" t="s">
        <v>3897</v>
      </c>
    </row>
    <row r="3375" spans="1:9" x14ac:dyDescent="0.2">
      <c r="A3375" s="86" t="s">
        <v>6388</v>
      </c>
      <c r="B3375" s="763" t="s">
        <v>454</v>
      </c>
      <c r="C3375" s="86" t="s">
        <v>186</v>
      </c>
      <c r="D3375" s="86" t="s">
        <v>560</v>
      </c>
      <c r="E3375" s="86" t="s">
        <v>508</v>
      </c>
      <c r="F3375" s="282" t="s">
        <v>188</v>
      </c>
      <c r="G3375" s="902" t="s">
        <v>524</v>
      </c>
      <c r="I3375" s="515" t="s">
        <v>3898</v>
      </c>
    </row>
    <row r="3376" spans="1:9" x14ac:dyDescent="0.2">
      <c r="A3376" s="86" t="s">
        <v>6388</v>
      </c>
      <c r="B3376" s="763" t="s">
        <v>454</v>
      </c>
      <c r="C3376" s="86" t="s">
        <v>186</v>
      </c>
      <c r="D3376" s="86" t="s">
        <v>561</v>
      </c>
      <c r="E3376" s="86" t="s">
        <v>508</v>
      </c>
      <c r="F3376" s="282" t="s">
        <v>188</v>
      </c>
      <c r="G3376" s="902" t="s">
        <v>524</v>
      </c>
      <c r="I3376" s="515" t="s">
        <v>3899</v>
      </c>
    </row>
    <row r="3377" spans="1:9" x14ac:dyDescent="0.2">
      <c r="A3377" s="86" t="s">
        <v>6388</v>
      </c>
      <c r="B3377" s="763" t="s">
        <v>454</v>
      </c>
      <c r="C3377" s="86" t="s">
        <v>186</v>
      </c>
      <c r="D3377" s="86" t="s">
        <v>562</v>
      </c>
      <c r="E3377" s="86" t="s">
        <v>508</v>
      </c>
      <c r="F3377" s="282" t="s">
        <v>188</v>
      </c>
      <c r="G3377" s="902" t="s">
        <v>524</v>
      </c>
      <c r="I3377" s="515" t="s">
        <v>3900</v>
      </c>
    </row>
    <row r="3378" spans="1:9" x14ac:dyDescent="0.2">
      <c r="A3378" s="86" t="s">
        <v>6388</v>
      </c>
      <c r="B3378" s="763" t="s">
        <v>454</v>
      </c>
      <c r="C3378" s="86" t="s">
        <v>186</v>
      </c>
      <c r="D3378" s="86" t="s">
        <v>563</v>
      </c>
      <c r="E3378" s="86" t="s">
        <v>508</v>
      </c>
      <c r="F3378" s="282" t="s">
        <v>188</v>
      </c>
      <c r="G3378" s="902" t="s">
        <v>524</v>
      </c>
      <c r="I3378" s="515" t="s">
        <v>3901</v>
      </c>
    </row>
    <row r="3379" spans="1:9" x14ac:dyDescent="0.2">
      <c r="A3379" s="86" t="s">
        <v>6388</v>
      </c>
      <c r="B3379" s="763" t="s">
        <v>454</v>
      </c>
      <c r="C3379" s="86" t="s">
        <v>186</v>
      </c>
      <c r="D3379" s="86" t="s">
        <v>564</v>
      </c>
      <c r="E3379" s="86" t="s">
        <v>508</v>
      </c>
      <c r="F3379" s="282" t="s">
        <v>188</v>
      </c>
      <c r="G3379" s="902" t="s">
        <v>524</v>
      </c>
      <c r="I3379" s="515" t="s">
        <v>3902</v>
      </c>
    </row>
    <row r="3380" spans="1:9" x14ac:dyDescent="0.2">
      <c r="A3380" s="86" t="s">
        <v>6388</v>
      </c>
      <c r="B3380" s="763" t="s">
        <v>454</v>
      </c>
      <c r="C3380" s="86" t="s">
        <v>186</v>
      </c>
      <c r="D3380" s="86" t="s">
        <v>565</v>
      </c>
      <c r="E3380" s="86" t="s">
        <v>508</v>
      </c>
      <c r="F3380" s="282" t="s">
        <v>188</v>
      </c>
      <c r="G3380" s="902" t="s">
        <v>524</v>
      </c>
      <c r="I3380" s="515" t="s">
        <v>3903</v>
      </c>
    </row>
    <row r="3381" spans="1:9" x14ac:dyDescent="0.2">
      <c r="A3381" s="86" t="s">
        <v>6388</v>
      </c>
      <c r="B3381" s="543" t="s">
        <v>454</v>
      </c>
      <c r="C3381" s="547" t="s">
        <v>186</v>
      </c>
      <c r="D3381" s="547" t="s">
        <v>566</v>
      </c>
      <c r="E3381" s="547" t="s">
        <v>508</v>
      </c>
      <c r="F3381" s="538" t="s">
        <v>188</v>
      </c>
      <c r="G3381" s="309" t="s">
        <v>524</v>
      </c>
      <c r="I3381" s="515" t="s">
        <v>3904</v>
      </c>
    </row>
    <row r="3382" spans="1:9" x14ac:dyDescent="0.2">
      <c r="A3382" s="86" t="s">
        <v>6388</v>
      </c>
      <c r="B3382" s="763" t="s">
        <v>454</v>
      </c>
      <c r="C3382" s="86" t="s">
        <v>186</v>
      </c>
      <c r="D3382" s="86" t="s">
        <v>185</v>
      </c>
      <c r="E3382" s="86" t="s">
        <v>509</v>
      </c>
      <c r="F3382" s="282" t="s">
        <v>189</v>
      </c>
      <c r="G3382" s="902" t="s">
        <v>524</v>
      </c>
      <c r="I3382" s="515" t="s">
        <v>3905</v>
      </c>
    </row>
    <row r="3383" spans="1:9" x14ac:dyDescent="0.2">
      <c r="A3383" s="86" t="s">
        <v>6388</v>
      </c>
      <c r="B3383" s="763" t="s">
        <v>454</v>
      </c>
      <c r="C3383" s="86" t="s">
        <v>186</v>
      </c>
      <c r="D3383" s="86" t="s">
        <v>527</v>
      </c>
      <c r="E3383" s="86" t="s">
        <v>509</v>
      </c>
      <c r="F3383" s="282" t="s">
        <v>189</v>
      </c>
      <c r="G3383" s="902" t="s">
        <v>524</v>
      </c>
      <c r="I3383" s="515" t="s">
        <v>3906</v>
      </c>
    </row>
    <row r="3384" spans="1:9" x14ac:dyDescent="0.2">
      <c r="A3384" s="86" t="s">
        <v>6388</v>
      </c>
      <c r="B3384" s="763" t="s">
        <v>454</v>
      </c>
      <c r="C3384" s="86" t="s">
        <v>186</v>
      </c>
      <c r="D3384" s="86" t="s">
        <v>528</v>
      </c>
      <c r="E3384" s="86" t="s">
        <v>509</v>
      </c>
      <c r="F3384" s="282" t="s">
        <v>189</v>
      </c>
      <c r="G3384" s="902" t="s">
        <v>524</v>
      </c>
      <c r="I3384" s="515" t="s">
        <v>3907</v>
      </c>
    </row>
    <row r="3385" spans="1:9" x14ac:dyDescent="0.2">
      <c r="A3385" s="86" t="s">
        <v>6388</v>
      </c>
      <c r="B3385" s="763" t="s">
        <v>454</v>
      </c>
      <c r="C3385" s="86" t="s">
        <v>186</v>
      </c>
      <c r="D3385" s="86" t="s">
        <v>529</v>
      </c>
      <c r="E3385" s="86" t="s">
        <v>509</v>
      </c>
      <c r="F3385" s="282" t="s">
        <v>189</v>
      </c>
      <c r="G3385" s="902" t="s">
        <v>524</v>
      </c>
      <c r="I3385" s="515" t="s">
        <v>3908</v>
      </c>
    </row>
    <row r="3386" spans="1:9" x14ac:dyDescent="0.2">
      <c r="A3386" s="86" t="s">
        <v>6388</v>
      </c>
      <c r="B3386" s="763" t="s">
        <v>454</v>
      </c>
      <c r="C3386" s="86" t="s">
        <v>186</v>
      </c>
      <c r="D3386" s="86" t="s">
        <v>530</v>
      </c>
      <c r="E3386" s="86" t="s">
        <v>509</v>
      </c>
      <c r="F3386" s="282" t="s">
        <v>189</v>
      </c>
      <c r="G3386" s="902" t="s">
        <v>524</v>
      </c>
      <c r="I3386" s="515" t="s">
        <v>3909</v>
      </c>
    </row>
    <row r="3387" spans="1:9" x14ac:dyDescent="0.2">
      <c r="A3387" s="86" t="s">
        <v>6388</v>
      </c>
      <c r="B3387" s="763" t="s">
        <v>454</v>
      </c>
      <c r="C3387" s="86" t="s">
        <v>186</v>
      </c>
      <c r="D3387" s="86" t="s">
        <v>531</v>
      </c>
      <c r="E3387" s="86" t="s">
        <v>509</v>
      </c>
      <c r="F3387" s="282" t="s">
        <v>189</v>
      </c>
      <c r="G3387" s="902" t="s">
        <v>524</v>
      </c>
      <c r="I3387" s="515" t="s">
        <v>3910</v>
      </c>
    </row>
    <row r="3388" spans="1:9" x14ac:dyDescent="0.2">
      <c r="A3388" s="86" t="s">
        <v>6388</v>
      </c>
      <c r="B3388" s="763" t="s">
        <v>454</v>
      </c>
      <c r="C3388" s="86" t="s">
        <v>186</v>
      </c>
      <c r="D3388" s="86" t="s">
        <v>532</v>
      </c>
      <c r="E3388" s="86" t="s">
        <v>509</v>
      </c>
      <c r="F3388" s="282" t="s">
        <v>189</v>
      </c>
      <c r="G3388" s="902" t="s">
        <v>524</v>
      </c>
      <c r="I3388" s="515" t="s">
        <v>3911</v>
      </c>
    </row>
    <row r="3389" spans="1:9" x14ac:dyDescent="0.2">
      <c r="A3389" s="86" t="s">
        <v>6388</v>
      </c>
      <c r="B3389" s="763" t="s">
        <v>454</v>
      </c>
      <c r="C3389" s="86" t="s">
        <v>186</v>
      </c>
      <c r="D3389" s="86" t="s">
        <v>533</v>
      </c>
      <c r="E3389" s="86" t="s">
        <v>509</v>
      </c>
      <c r="F3389" s="282" t="s">
        <v>189</v>
      </c>
      <c r="G3389" s="902" t="s">
        <v>524</v>
      </c>
      <c r="I3389" s="515" t="s">
        <v>3912</v>
      </c>
    </row>
    <row r="3390" spans="1:9" x14ac:dyDescent="0.2">
      <c r="A3390" s="86" t="s">
        <v>6388</v>
      </c>
      <c r="B3390" s="763" t="s">
        <v>454</v>
      </c>
      <c r="C3390" s="86" t="s">
        <v>186</v>
      </c>
      <c r="D3390" s="86" t="s">
        <v>534</v>
      </c>
      <c r="E3390" s="86" t="s">
        <v>509</v>
      </c>
      <c r="F3390" s="282" t="s">
        <v>189</v>
      </c>
      <c r="G3390" s="902" t="s">
        <v>524</v>
      </c>
      <c r="I3390" s="515" t="s">
        <v>3913</v>
      </c>
    </row>
    <row r="3391" spans="1:9" x14ac:dyDescent="0.2">
      <c r="A3391" s="86" t="s">
        <v>6388</v>
      </c>
      <c r="B3391" s="763" t="s">
        <v>454</v>
      </c>
      <c r="C3391" s="86" t="s">
        <v>186</v>
      </c>
      <c r="D3391" s="86" t="s">
        <v>535</v>
      </c>
      <c r="E3391" s="86" t="s">
        <v>509</v>
      </c>
      <c r="F3391" s="282" t="s">
        <v>189</v>
      </c>
      <c r="G3391" s="902" t="s">
        <v>524</v>
      </c>
      <c r="I3391" s="515" t="s">
        <v>3914</v>
      </c>
    </row>
    <row r="3392" spans="1:9" x14ac:dyDescent="0.2">
      <c r="A3392" s="86" t="s">
        <v>6388</v>
      </c>
      <c r="B3392" s="763" t="s">
        <v>454</v>
      </c>
      <c r="C3392" s="86" t="s">
        <v>186</v>
      </c>
      <c r="D3392" s="86" t="s">
        <v>536</v>
      </c>
      <c r="E3392" s="86" t="s">
        <v>509</v>
      </c>
      <c r="F3392" s="282" t="s">
        <v>189</v>
      </c>
      <c r="G3392" s="902" t="s">
        <v>524</v>
      </c>
      <c r="I3392" s="515" t="s">
        <v>3915</v>
      </c>
    </row>
    <row r="3393" spans="1:9" x14ac:dyDescent="0.2">
      <c r="A3393" s="86" t="s">
        <v>6388</v>
      </c>
      <c r="B3393" s="763" t="s">
        <v>454</v>
      </c>
      <c r="C3393" s="86" t="s">
        <v>186</v>
      </c>
      <c r="D3393" s="86" t="s">
        <v>537</v>
      </c>
      <c r="E3393" s="86" t="s">
        <v>509</v>
      </c>
      <c r="F3393" s="282" t="s">
        <v>189</v>
      </c>
      <c r="G3393" s="902" t="s">
        <v>524</v>
      </c>
      <c r="I3393" s="515" t="s">
        <v>3916</v>
      </c>
    </row>
    <row r="3394" spans="1:9" x14ac:dyDescent="0.2">
      <c r="A3394" s="86" t="s">
        <v>6388</v>
      </c>
      <c r="B3394" s="763" t="s">
        <v>454</v>
      </c>
      <c r="C3394" s="86" t="s">
        <v>186</v>
      </c>
      <c r="D3394" s="86" t="s">
        <v>538</v>
      </c>
      <c r="E3394" s="86" t="s">
        <v>509</v>
      </c>
      <c r="F3394" s="282" t="s">
        <v>189</v>
      </c>
      <c r="G3394" s="902" t="s">
        <v>524</v>
      </c>
      <c r="I3394" s="515" t="s">
        <v>3917</v>
      </c>
    </row>
    <row r="3395" spans="1:9" x14ac:dyDescent="0.2">
      <c r="A3395" s="86" t="s">
        <v>6388</v>
      </c>
      <c r="B3395" s="763" t="s">
        <v>454</v>
      </c>
      <c r="C3395" s="86" t="s">
        <v>186</v>
      </c>
      <c r="D3395" s="86" t="s">
        <v>539</v>
      </c>
      <c r="E3395" s="86" t="s">
        <v>509</v>
      </c>
      <c r="F3395" s="282" t="s">
        <v>189</v>
      </c>
      <c r="G3395" s="902" t="s">
        <v>524</v>
      </c>
      <c r="I3395" s="515" t="s">
        <v>3918</v>
      </c>
    </row>
    <row r="3396" spans="1:9" x14ac:dyDescent="0.2">
      <c r="A3396" s="86" t="s">
        <v>6388</v>
      </c>
      <c r="B3396" s="763" t="s">
        <v>454</v>
      </c>
      <c r="C3396" s="86" t="s">
        <v>186</v>
      </c>
      <c r="D3396" s="86" t="s">
        <v>540</v>
      </c>
      <c r="E3396" s="86" t="s">
        <v>509</v>
      </c>
      <c r="F3396" s="282" t="s">
        <v>189</v>
      </c>
      <c r="G3396" s="902" t="s">
        <v>524</v>
      </c>
      <c r="I3396" s="515" t="s">
        <v>3919</v>
      </c>
    </row>
    <row r="3397" spans="1:9" x14ac:dyDescent="0.2">
      <c r="A3397" s="86" t="s">
        <v>6388</v>
      </c>
      <c r="B3397" s="763" t="s">
        <v>454</v>
      </c>
      <c r="C3397" s="86" t="s">
        <v>186</v>
      </c>
      <c r="D3397" s="86" t="s">
        <v>541</v>
      </c>
      <c r="E3397" s="86" t="s">
        <v>509</v>
      </c>
      <c r="F3397" s="282" t="s">
        <v>189</v>
      </c>
      <c r="G3397" s="902" t="s">
        <v>524</v>
      </c>
      <c r="I3397" s="515" t="s">
        <v>3920</v>
      </c>
    </row>
    <row r="3398" spans="1:9" x14ac:dyDescent="0.2">
      <c r="A3398" s="86" t="s">
        <v>6388</v>
      </c>
      <c r="B3398" s="763" t="s">
        <v>454</v>
      </c>
      <c r="C3398" s="86" t="s">
        <v>186</v>
      </c>
      <c r="D3398" s="86" t="s">
        <v>542</v>
      </c>
      <c r="E3398" s="86" t="s">
        <v>509</v>
      </c>
      <c r="F3398" s="282" t="s">
        <v>189</v>
      </c>
      <c r="G3398" s="902" t="s">
        <v>524</v>
      </c>
      <c r="I3398" s="515" t="s">
        <v>3921</v>
      </c>
    </row>
    <row r="3399" spans="1:9" x14ac:dyDescent="0.2">
      <c r="A3399" s="86" t="s">
        <v>6388</v>
      </c>
      <c r="B3399" s="763" t="s">
        <v>454</v>
      </c>
      <c r="C3399" s="86" t="s">
        <v>186</v>
      </c>
      <c r="D3399" s="86" t="s">
        <v>543</v>
      </c>
      <c r="E3399" s="86" t="s">
        <v>509</v>
      </c>
      <c r="F3399" s="282" t="s">
        <v>189</v>
      </c>
      <c r="G3399" s="902" t="s">
        <v>524</v>
      </c>
      <c r="I3399" s="515" t="s">
        <v>3922</v>
      </c>
    </row>
    <row r="3400" spans="1:9" x14ac:dyDescent="0.2">
      <c r="A3400" s="86" t="s">
        <v>6388</v>
      </c>
      <c r="B3400" s="763" t="s">
        <v>454</v>
      </c>
      <c r="C3400" s="86" t="s">
        <v>186</v>
      </c>
      <c r="D3400" s="86" t="s">
        <v>544</v>
      </c>
      <c r="E3400" s="86" t="s">
        <v>509</v>
      </c>
      <c r="F3400" s="282" t="s">
        <v>189</v>
      </c>
      <c r="G3400" s="902" t="s">
        <v>524</v>
      </c>
      <c r="I3400" s="515" t="s">
        <v>3923</v>
      </c>
    </row>
    <row r="3401" spans="1:9" x14ac:dyDescent="0.2">
      <c r="A3401" s="86" t="s">
        <v>6388</v>
      </c>
      <c r="B3401" s="763" t="s">
        <v>454</v>
      </c>
      <c r="C3401" s="86" t="s">
        <v>186</v>
      </c>
      <c r="D3401" s="86" t="s">
        <v>545</v>
      </c>
      <c r="E3401" s="86" t="s">
        <v>509</v>
      </c>
      <c r="F3401" s="282" t="s">
        <v>189</v>
      </c>
      <c r="G3401" s="902" t="s">
        <v>524</v>
      </c>
      <c r="I3401" s="515" t="s">
        <v>3924</v>
      </c>
    </row>
    <row r="3402" spans="1:9" x14ac:dyDescent="0.2">
      <c r="A3402" s="86" t="s">
        <v>6388</v>
      </c>
      <c r="B3402" s="763" t="s">
        <v>454</v>
      </c>
      <c r="C3402" s="86" t="s">
        <v>186</v>
      </c>
      <c r="D3402" s="86" t="s">
        <v>546</v>
      </c>
      <c r="E3402" s="86" t="s">
        <v>509</v>
      </c>
      <c r="F3402" s="282" t="s">
        <v>189</v>
      </c>
      <c r="G3402" s="902" t="s">
        <v>524</v>
      </c>
      <c r="I3402" s="515" t="s">
        <v>3925</v>
      </c>
    </row>
    <row r="3403" spans="1:9" x14ac:dyDescent="0.2">
      <c r="A3403" s="86" t="s">
        <v>6388</v>
      </c>
      <c r="B3403" s="763" t="s">
        <v>454</v>
      </c>
      <c r="C3403" s="86" t="s">
        <v>186</v>
      </c>
      <c r="D3403" s="86" t="s">
        <v>547</v>
      </c>
      <c r="E3403" s="86" t="s">
        <v>509</v>
      </c>
      <c r="F3403" s="282" t="s">
        <v>189</v>
      </c>
      <c r="G3403" s="902" t="s">
        <v>524</v>
      </c>
      <c r="I3403" s="515" t="s">
        <v>3926</v>
      </c>
    </row>
    <row r="3404" spans="1:9" x14ac:dyDescent="0.2">
      <c r="A3404" s="86" t="s">
        <v>6388</v>
      </c>
      <c r="B3404" s="763" t="s">
        <v>454</v>
      </c>
      <c r="C3404" s="86" t="s">
        <v>186</v>
      </c>
      <c r="D3404" s="86" t="s">
        <v>548</v>
      </c>
      <c r="E3404" s="86" t="s">
        <v>509</v>
      </c>
      <c r="F3404" s="282" t="s">
        <v>189</v>
      </c>
      <c r="G3404" s="902" t="s">
        <v>524</v>
      </c>
      <c r="I3404" s="515" t="s">
        <v>3927</v>
      </c>
    </row>
    <row r="3405" spans="1:9" x14ac:dyDescent="0.2">
      <c r="A3405" s="86" t="s">
        <v>6388</v>
      </c>
      <c r="B3405" s="763" t="s">
        <v>454</v>
      </c>
      <c r="C3405" s="86" t="s">
        <v>186</v>
      </c>
      <c r="D3405" s="86" t="s">
        <v>549</v>
      </c>
      <c r="E3405" s="86" t="s">
        <v>509</v>
      </c>
      <c r="F3405" s="282" t="s">
        <v>189</v>
      </c>
      <c r="G3405" s="902" t="s">
        <v>524</v>
      </c>
      <c r="I3405" s="515" t="s">
        <v>3928</v>
      </c>
    </row>
    <row r="3406" spans="1:9" x14ac:dyDescent="0.2">
      <c r="A3406" s="86" t="s">
        <v>6388</v>
      </c>
      <c r="B3406" s="763" t="s">
        <v>454</v>
      </c>
      <c r="C3406" s="86" t="s">
        <v>186</v>
      </c>
      <c r="D3406" s="86" t="s">
        <v>550</v>
      </c>
      <c r="E3406" s="86" t="s">
        <v>509</v>
      </c>
      <c r="F3406" s="282" t="s">
        <v>189</v>
      </c>
      <c r="G3406" s="902" t="s">
        <v>524</v>
      </c>
      <c r="I3406" s="515" t="s">
        <v>3929</v>
      </c>
    </row>
    <row r="3407" spans="1:9" x14ac:dyDescent="0.2">
      <c r="A3407" s="86" t="s">
        <v>6388</v>
      </c>
      <c r="B3407" s="763" t="s">
        <v>454</v>
      </c>
      <c r="C3407" s="86" t="s">
        <v>186</v>
      </c>
      <c r="D3407" s="86" t="s">
        <v>551</v>
      </c>
      <c r="E3407" s="86" t="s">
        <v>509</v>
      </c>
      <c r="F3407" s="282" t="s">
        <v>189</v>
      </c>
      <c r="G3407" s="902" t="s">
        <v>524</v>
      </c>
      <c r="I3407" s="515" t="s">
        <v>3930</v>
      </c>
    </row>
    <row r="3408" spans="1:9" x14ac:dyDescent="0.2">
      <c r="A3408" s="86" t="s">
        <v>6388</v>
      </c>
      <c r="B3408" s="763" t="s">
        <v>454</v>
      </c>
      <c r="C3408" s="86" t="s">
        <v>186</v>
      </c>
      <c r="D3408" s="86" t="s">
        <v>552</v>
      </c>
      <c r="E3408" s="86" t="s">
        <v>509</v>
      </c>
      <c r="F3408" s="282" t="s">
        <v>189</v>
      </c>
      <c r="G3408" s="902" t="s">
        <v>524</v>
      </c>
      <c r="I3408" s="515" t="s">
        <v>3931</v>
      </c>
    </row>
    <row r="3409" spans="1:9" x14ac:dyDescent="0.2">
      <c r="A3409" s="86" t="s">
        <v>6388</v>
      </c>
      <c r="B3409" s="763" t="s">
        <v>454</v>
      </c>
      <c r="C3409" s="86" t="s">
        <v>186</v>
      </c>
      <c r="D3409" s="86" t="s">
        <v>553</v>
      </c>
      <c r="E3409" s="86" t="s">
        <v>509</v>
      </c>
      <c r="F3409" s="282" t="s">
        <v>189</v>
      </c>
      <c r="G3409" s="902" t="s">
        <v>524</v>
      </c>
      <c r="I3409" s="515" t="s">
        <v>3932</v>
      </c>
    </row>
    <row r="3410" spans="1:9" x14ac:dyDescent="0.2">
      <c r="A3410" s="86" t="s">
        <v>6388</v>
      </c>
      <c r="B3410" s="763" t="s">
        <v>454</v>
      </c>
      <c r="C3410" s="86" t="s">
        <v>186</v>
      </c>
      <c r="D3410" s="86" t="s">
        <v>554</v>
      </c>
      <c r="E3410" s="86" t="s">
        <v>509</v>
      </c>
      <c r="F3410" s="282" t="s">
        <v>189</v>
      </c>
      <c r="G3410" s="902" t="s">
        <v>524</v>
      </c>
      <c r="I3410" s="515" t="s">
        <v>3933</v>
      </c>
    </row>
    <row r="3411" spans="1:9" x14ac:dyDescent="0.2">
      <c r="A3411" s="86" t="s">
        <v>6388</v>
      </c>
      <c r="B3411" s="763" t="s">
        <v>454</v>
      </c>
      <c r="C3411" s="86" t="s">
        <v>186</v>
      </c>
      <c r="D3411" s="86" t="s">
        <v>555</v>
      </c>
      <c r="E3411" s="86" t="s">
        <v>509</v>
      </c>
      <c r="F3411" s="282" t="s">
        <v>189</v>
      </c>
      <c r="G3411" s="902" t="s">
        <v>524</v>
      </c>
      <c r="I3411" s="515" t="s">
        <v>3934</v>
      </c>
    </row>
    <row r="3412" spans="1:9" x14ac:dyDescent="0.2">
      <c r="A3412" s="86" t="s">
        <v>6388</v>
      </c>
      <c r="B3412" s="763" t="s">
        <v>454</v>
      </c>
      <c r="C3412" s="86" t="s">
        <v>186</v>
      </c>
      <c r="D3412" s="86" t="s">
        <v>556</v>
      </c>
      <c r="E3412" s="86" t="s">
        <v>509</v>
      </c>
      <c r="F3412" s="282" t="s">
        <v>189</v>
      </c>
      <c r="G3412" s="902" t="s">
        <v>524</v>
      </c>
      <c r="I3412" s="515" t="s">
        <v>3935</v>
      </c>
    </row>
    <row r="3413" spans="1:9" x14ac:dyDescent="0.2">
      <c r="A3413" s="86" t="s">
        <v>6388</v>
      </c>
      <c r="B3413" s="763" t="s">
        <v>454</v>
      </c>
      <c r="C3413" s="86" t="s">
        <v>186</v>
      </c>
      <c r="D3413" s="86" t="s">
        <v>557</v>
      </c>
      <c r="E3413" s="86" t="s">
        <v>509</v>
      </c>
      <c r="F3413" s="282" t="s">
        <v>189</v>
      </c>
      <c r="G3413" s="902" t="s">
        <v>524</v>
      </c>
      <c r="I3413" s="515" t="s">
        <v>3936</v>
      </c>
    </row>
    <row r="3414" spans="1:9" x14ac:dyDescent="0.2">
      <c r="A3414" s="86" t="s">
        <v>6388</v>
      </c>
      <c r="B3414" s="763" t="s">
        <v>454</v>
      </c>
      <c r="C3414" s="86" t="s">
        <v>186</v>
      </c>
      <c r="D3414" s="86" t="s">
        <v>558</v>
      </c>
      <c r="E3414" s="86" t="s">
        <v>509</v>
      </c>
      <c r="F3414" s="282" t="s">
        <v>189</v>
      </c>
      <c r="G3414" s="902" t="s">
        <v>524</v>
      </c>
      <c r="I3414" s="515" t="s">
        <v>3937</v>
      </c>
    </row>
    <row r="3415" spans="1:9" x14ac:dyDescent="0.2">
      <c r="A3415" s="86" t="s">
        <v>6388</v>
      </c>
      <c r="B3415" s="763" t="s">
        <v>454</v>
      </c>
      <c r="C3415" s="86" t="s">
        <v>186</v>
      </c>
      <c r="D3415" s="86" t="s">
        <v>559</v>
      </c>
      <c r="E3415" s="86" t="s">
        <v>509</v>
      </c>
      <c r="F3415" s="282" t="s">
        <v>189</v>
      </c>
      <c r="G3415" s="902" t="s">
        <v>524</v>
      </c>
      <c r="I3415" s="515" t="s">
        <v>3938</v>
      </c>
    </row>
    <row r="3416" spans="1:9" x14ac:dyDescent="0.2">
      <c r="A3416" s="86" t="s">
        <v>6388</v>
      </c>
      <c r="B3416" s="763" t="s">
        <v>454</v>
      </c>
      <c r="C3416" s="86" t="s">
        <v>186</v>
      </c>
      <c r="D3416" s="86" t="s">
        <v>560</v>
      </c>
      <c r="E3416" s="86" t="s">
        <v>509</v>
      </c>
      <c r="F3416" s="282" t="s">
        <v>189</v>
      </c>
      <c r="G3416" s="902" t="s">
        <v>524</v>
      </c>
      <c r="I3416" s="515" t="s">
        <v>3939</v>
      </c>
    </row>
    <row r="3417" spans="1:9" x14ac:dyDescent="0.2">
      <c r="A3417" s="86" t="s">
        <v>6388</v>
      </c>
      <c r="B3417" s="763" t="s">
        <v>454</v>
      </c>
      <c r="C3417" s="86" t="s">
        <v>186</v>
      </c>
      <c r="D3417" s="86" t="s">
        <v>561</v>
      </c>
      <c r="E3417" s="86" t="s">
        <v>509</v>
      </c>
      <c r="F3417" s="282" t="s">
        <v>189</v>
      </c>
      <c r="G3417" s="902" t="s">
        <v>524</v>
      </c>
      <c r="I3417" s="515" t="s">
        <v>3940</v>
      </c>
    </row>
    <row r="3418" spans="1:9" x14ac:dyDescent="0.2">
      <c r="A3418" s="86" t="s">
        <v>6388</v>
      </c>
      <c r="B3418" s="763" t="s">
        <v>454</v>
      </c>
      <c r="C3418" s="86" t="s">
        <v>186</v>
      </c>
      <c r="D3418" s="86" t="s">
        <v>562</v>
      </c>
      <c r="E3418" s="86" t="s">
        <v>509</v>
      </c>
      <c r="F3418" s="282" t="s">
        <v>189</v>
      </c>
      <c r="G3418" s="902" t="s">
        <v>524</v>
      </c>
      <c r="I3418" s="515" t="s">
        <v>3941</v>
      </c>
    </row>
    <row r="3419" spans="1:9" x14ac:dyDescent="0.2">
      <c r="A3419" s="86" t="s">
        <v>6388</v>
      </c>
      <c r="B3419" s="763" t="s">
        <v>454</v>
      </c>
      <c r="C3419" s="86" t="s">
        <v>186</v>
      </c>
      <c r="D3419" s="86" t="s">
        <v>563</v>
      </c>
      <c r="E3419" s="86" t="s">
        <v>509</v>
      </c>
      <c r="F3419" s="282" t="s">
        <v>189</v>
      </c>
      <c r="G3419" s="902" t="s">
        <v>524</v>
      </c>
      <c r="I3419" s="515" t="s">
        <v>3942</v>
      </c>
    </row>
    <row r="3420" spans="1:9" x14ac:dyDescent="0.2">
      <c r="A3420" s="86" t="s">
        <v>6388</v>
      </c>
      <c r="B3420" s="763" t="s">
        <v>454</v>
      </c>
      <c r="C3420" s="86" t="s">
        <v>186</v>
      </c>
      <c r="D3420" s="86" t="s">
        <v>564</v>
      </c>
      <c r="E3420" s="86" t="s">
        <v>509</v>
      </c>
      <c r="F3420" s="282" t="s">
        <v>189</v>
      </c>
      <c r="G3420" s="902" t="s">
        <v>524</v>
      </c>
      <c r="I3420" s="515" t="s">
        <v>3943</v>
      </c>
    </row>
    <row r="3421" spans="1:9" x14ac:dyDescent="0.2">
      <c r="A3421" s="86" t="s">
        <v>6388</v>
      </c>
      <c r="B3421" s="763" t="s">
        <v>454</v>
      </c>
      <c r="C3421" s="86" t="s">
        <v>186</v>
      </c>
      <c r="D3421" s="86" t="s">
        <v>565</v>
      </c>
      <c r="E3421" s="86" t="s">
        <v>509</v>
      </c>
      <c r="F3421" s="282" t="s">
        <v>189</v>
      </c>
      <c r="G3421" s="902" t="s">
        <v>524</v>
      </c>
      <c r="I3421" s="515" t="s">
        <v>3944</v>
      </c>
    </row>
    <row r="3422" spans="1:9" x14ac:dyDescent="0.2">
      <c r="A3422" s="86" t="s">
        <v>6388</v>
      </c>
      <c r="B3422" s="763" t="s">
        <v>454</v>
      </c>
      <c r="C3422" s="86" t="s">
        <v>186</v>
      </c>
      <c r="D3422" s="86" t="s">
        <v>566</v>
      </c>
      <c r="E3422" s="86" t="s">
        <v>509</v>
      </c>
      <c r="F3422" s="282" t="s">
        <v>189</v>
      </c>
      <c r="G3422" s="767" t="s">
        <v>524</v>
      </c>
      <c r="I3422" s="515" t="s">
        <v>3945</v>
      </c>
    </row>
    <row r="3423" spans="1:9" x14ac:dyDescent="0.2">
      <c r="A3423" s="86" t="s">
        <v>6388</v>
      </c>
      <c r="B3423" s="533" t="s">
        <v>454</v>
      </c>
      <c r="C3423" s="119" t="s">
        <v>186</v>
      </c>
      <c r="D3423" s="119" t="s">
        <v>185</v>
      </c>
      <c r="E3423" s="119" t="s">
        <v>509</v>
      </c>
      <c r="F3423" s="545" t="s">
        <v>197</v>
      </c>
      <c r="G3423" s="322" t="s">
        <v>524</v>
      </c>
      <c r="I3423" s="515" t="s">
        <v>3946</v>
      </c>
    </row>
    <row r="3424" spans="1:9" x14ac:dyDescent="0.2">
      <c r="A3424" s="86" t="s">
        <v>6388</v>
      </c>
      <c r="B3424" s="541" t="s">
        <v>454</v>
      </c>
      <c r="C3424" s="546" t="s">
        <v>186</v>
      </c>
      <c r="D3424" s="546" t="s">
        <v>185</v>
      </c>
      <c r="E3424" s="546" t="s">
        <v>509</v>
      </c>
      <c r="F3424" s="542" t="s">
        <v>188</v>
      </c>
      <c r="G3424" s="832" t="s">
        <v>524</v>
      </c>
      <c r="I3424" s="515" t="s">
        <v>3947</v>
      </c>
    </row>
    <row r="3425" spans="1:9" x14ac:dyDescent="0.2">
      <c r="A3425" s="86" t="s">
        <v>6388</v>
      </c>
      <c r="B3425" s="763" t="s">
        <v>454</v>
      </c>
      <c r="C3425" s="86" t="s">
        <v>186</v>
      </c>
      <c r="D3425" s="86" t="s">
        <v>527</v>
      </c>
      <c r="E3425" s="86" t="s">
        <v>509</v>
      </c>
      <c r="F3425" s="282" t="s">
        <v>188</v>
      </c>
      <c r="G3425" s="902" t="s">
        <v>524</v>
      </c>
      <c r="I3425" s="515" t="s">
        <v>3948</v>
      </c>
    </row>
    <row r="3426" spans="1:9" x14ac:dyDescent="0.2">
      <c r="A3426" s="86" t="s">
        <v>6388</v>
      </c>
      <c r="B3426" s="763" t="s">
        <v>454</v>
      </c>
      <c r="C3426" s="86" t="s">
        <v>186</v>
      </c>
      <c r="D3426" s="86" t="s">
        <v>528</v>
      </c>
      <c r="E3426" s="86" t="s">
        <v>509</v>
      </c>
      <c r="F3426" s="282" t="s">
        <v>188</v>
      </c>
      <c r="G3426" s="902" t="s">
        <v>524</v>
      </c>
      <c r="I3426" s="515" t="s">
        <v>3949</v>
      </c>
    </row>
    <row r="3427" spans="1:9" x14ac:dyDescent="0.2">
      <c r="A3427" s="86" t="s">
        <v>6388</v>
      </c>
      <c r="B3427" s="763" t="s">
        <v>454</v>
      </c>
      <c r="C3427" s="86" t="s">
        <v>186</v>
      </c>
      <c r="D3427" s="86" t="s">
        <v>529</v>
      </c>
      <c r="E3427" s="86" t="s">
        <v>509</v>
      </c>
      <c r="F3427" s="282" t="s">
        <v>188</v>
      </c>
      <c r="G3427" s="902" t="s">
        <v>524</v>
      </c>
      <c r="I3427" s="515" t="s">
        <v>3950</v>
      </c>
    </row>
    <row r="3428" spans="1:9" x14ac:dyDescent="0.2">
      <c r="A3428" s="86" t="s">
        <v>6388</v>
      </c>
      <c r="B3428" s="763" t="s">
        <v>454</v>
      </c>
      <c r="C3428" s="86" t="s">
        <v>186</v>
      </c>
      <c r="D3428" s="86" t="s">
        <v>530</v>
      </c>
      <c r="E3428" s="86" t="s">
        <v>509</v>
      </c>
      <c r="F3428" s="282" t="s">
        <v>188</v>
      </c>
      <c r="G3428" s="902" t="s">
        <v>524</v>
      </c>
      <c r="I3428" s="515" t="s">
        <v>3951</v>
      </c>
    </row>
    <row r="3429" spans="1:9" x14ac:dyDescent="0.2">
      <c r="A3429" s="86" t="s">
        <v>6388</v>
      </c>
      <c r="B3429" s="763" t="s">
        <v>454</v>
      </c>
      <c r="C3429" s="86" t="s">
        <v>186</v>
      </c>
      <c r="D3429" s="86" t="s">
        <v>531</v>
      </c>
      <c r="E3429" s="86" t="s">
        <v>509</v>
      </c>
      <c r="F3429" s="282" t="s">
        <v>188</v>
      </c>
      <c r="G3429" s="902" t="s">
        <v>524</v>
      </c>
      <c r="I3429" s="515" t="s">
        <v>3952</v>
      </c>
    </row>
    <row r="3430" spans="1:9" x14ac:dyDescent="0.2">
      <c r="A3430" s="86" t="s">
        <v>6388</v>
      </c>
      <c r="B3430" s="763" t="s">
        <v>454</v>
      </c>
      <c r="C3430" s="86" t="s">
        <v>186</v>
      </c>
      <c r="D3430" s="86" t="s">
        <v>532</v>
      </c>
      <c r="E3430" s="86" t="s">
        <v>509</v>
      </c>
      <c r="F3430" s="282" t="s">
        <v>188</v>
      </c>
      <c r="G3430" s="902" t="s">
        <v>524</v>
      </c>
      <c r="I3430" s="515" t="s">
        <v>3953</v>
      </c>
    </row>
    <row r="3431" spans="1:9" x14ac:dyDescent="0.2">
      <c r="A3431" s="86" t="s">
        <v>6388</v>
      </c>
      <c r="B3431" s="763" t="s">
        <v>454</v>
      </c>
      <c r="C3431" s="86" t="s">
        <v>186</v>
      </c>
      <c r="D3431" s="86" t="s">
        <v>533</v>
      </c>
      <c r="E3431" s="86" t="s">
        <v>509</v>
      </c>
      <c r="F3431" s="282" t="s">
        <v>188</v>
      </c>
      <c r="G3431" s="902" t="s">
        <v>524</v>
      </c>
      <c r="I3431" s="515" t="s">
        <v>3954</v>
      </c>
    </row>
    <row r="3432" spans="1:9" x14ac:dyDescent="0.2">
      <c r="A3432" s="86" t="s">
        <v>6388</v>
      </c>
      <c r="B3432" s="763" t="s">
        <v>454</v>
      </c>
      <c r="C3432" s="86" t="s">
        <v>186</v>
      </c>
      <c r="D3432" s="86" t="s">
        <v>534</v>
      </c>
      <c r="E3432" s="86" t="s">
        <v>509</v>
      </c>
      <c r="F3432" s="282" t="s">
        <v>188</v>
      </c>
      <c r="G3432" s="902" t="s">
        <v>524</v>
      </c>
      <c r="I3432" s="515" t="s">
        <v>3955</v>
      </c>
    </row>
    <row r="3433" spans="1:9" x14ac:dyDescent="0.2">
      <c r="A3433" s="86" t="s">
        <v>6388</v>
      </c>
      <c r="B3433" s="763" t="s">
        <v>454</v>
      </c>
      <c r="C3433" s="86" t="s">
        <v>186</v>
      </c>
      <c r="D3433" s="86" t="s">
        <v>535</v>
      </c>
      <c r="E3433" s="86" t="s">
        <v>509</v>
      </c>
      <c r="F3433" s="282" t="s">
        <v>188</v>
      </c>
      <c r="G3433" s="902" t="s">
        <v>524</v>
      </c>
      <c r="I3433" s="515" t="s">
        <v>3956</v>
      </c>
    </row>
    <row r="3434" spans="1:9" x14ac:dyDescent="0.2">
      <c r="A3434" s="86" t="s">
        <v>6388</v>
      </c>
      <c r="B3434" s="763" t="s">
        <v>454</v>
      </c>
      <c r="C3434" s="86" t="s">
        <v>186</v>
      </c>
      <c r="D3434" s="86" t="s">
        <v>536</v>
      </c>
      <c r="E3434" s="86" t="s">
        <v>509</v>
      </c>
      <c r="F3434" s="282" t="s">
        <v>188</v>
      </c>
      <c r="G3434" s="902" t="s">
        <v>524</v>
      </c>
      <c r="I3434" s="515" t="s">
        <v>3957</v>
      </c>
    </row>
    <row r="3435" spans="1:9" x14ac:dyDescent="0.2">
      <c r="A3435" s="86" t="s">
        <v>6388</v>
      </c>
      <c r="B3435" s="763" t="s">
        <v>454</v>
      </c>
      <c r="C3435" s="86" t="s">
        <v>186</v>
      </c>
      <c r="D3435" s="86" t="s">
        <v>537</v>
      </c>
      <c r="E3435" s="86" t="s">
        <v>509</v>
      </c>
      <c r="F3435" s="282" t="s">
        <v>188</v>
      </c>
      <c r="G3435" s="902" t="s">
        <v>524</v>
      </c>
      <c r="I3435" s="515" t="s">
        <v>3958</v>
      </c>
    </row>
    <row r="3436" spans="1:9" x14ac:dyDescent="0.2">
      <c r="A3436" s="86" t="s">
        <v>6388</v>
      </c>
      <c r="B3436" s="763" t="s">
        <v>454</v>
      </c>
      <c r="C3436" s="86" t="s">
        <v>186</v>
      </c>
      <c r="D3436" s="86" t="s">
        <v>538</v>
      </c>
      <c r="E3436" s="86" t="s">
        <v>509</v>
      </c>
      <c r="F3436" s="282" t="s">
        <v>188</v>
      </c>
      <c r="G3436" s="902" t="s">
        <v>524</v>
      </c>
      <c r="I3436" s="515" t="s">
        <v>3959</v>
      </c>
    </row>
    <row r="3437" spans="1:9" x14ac:dyDescent="0.2">
      <c r="A3437" s="86" t="s">
        <v>6388</v>
      </c>
      <c r="B3437" s="763" t="s">
        <v>454</v>
      </c>
      <c r="C3437" s="86" t="s">
        <v>186</v>
      </c>
      <c r="D3437" s="86" t="s">
        <v>539</v>
      </c>
      <c r="E3437" s="86" t="s">
        <v>509</v>
      </c>
      <c r="F3437" s="282" t="s">
        <v>188</v>
      </c>
      <c r="G3437" s="902" t="s">
        <v>524</v>
      </c>
      <c r="I3437" s="515" t="s">
        <v>3960</v>
      </c>
    </row>
    <row r="3438" spans="1:9" x14ac:dyDescent="0.2">
      <c r="A3438" s="86" t="s">
        <v>6388</v>
      </c>
      <c r="B3438" s="763" t="s">
        <v>454</v>
      </c>
      <c r="C3438" s="86" t="s">
        <v>186</v>
      </c>
      <c r="D3438" s="86" t="s">
        <v>540</v>
      </c>
      <c r="E3438" s="86" t="s">
        <v>509</v>
      </c>
      <c r="F3438" s="282" t="s">
        <v>188</v>
      </c>
      <c r="G3438" s="902" t="s">
        <v>524</v>
      </c>
      <c r="I3438" s="515" t="s">
        <v>3961</v>
      </c>
    </row>
    <row r="3439" spans="1:9" x14ac:dyDescent="0.2">
      <c r="A3439" s="86" t="s">
        <v>6388</v>
      </c>
      <c r="B3439" s="763" t="s">
        <v>454</v>
      </c>
      <c r="C3439" s="86" t="s">
        <v>186</v>
      </c>
      <c r="D3439" s="86" t="s">
        <v>541</v>
      </c>
      <c r="E3439" s="86" t="s">
        <v>509</v>
      </c>
      <c r="F3439" s="282" t="s">
        <v>188</v>
      </c>
      <c r="G3439" s="902" t="s">
        <v>524</v>
      </c>
      <c r="I3439" s="515" t="s">
        <v>3962</v>
      </c>
    </row>
    <row r="3440" spans="1:9" x14ac:dyDescent="0.2">
      <c r="A3440" s="86" t="s">
        <v>6388</v>
      </c>
      <c r="B3440" s="763" t="s">
        <v>454</v>
      </c>
      <c r="C3440" s="86" t="s">
        <v>186</v>
      </c>
      <c r="D3440" s="86" t="s">
        <v>542</v>
      </c>
      <c r="E3440" s="86" t="s">
        <v>509</v>
      </c>
      <c r="F3440" s="282" t="s">
        <v>188</v>
      </c>
      <c r="G3440" s="902" t="s">
        <v>524</v>
      </c>
      <c r="I3440" s="515" t="s">
        <v>3963</v>
      </c>
    </row>
    <row r="3441" spans="1:9" x14ac:dyDescent="0.2">
      <c r="A3441" s="86" t="s">
        <v>6388</v>
      </c>
      <c r="B3441" s="763" t="s">
        <v>454</v>
      </c>
      <c r="C3441" s="86" t="s">
        <v>186</v>
      </c>
      <c r="D3441" s="86" t="s">
        <v>543</v>
      </c>
      <c r="E3441" s="86" t="s">
        <v>509</v>
      </c>
      <c r="F3441" s="282" t="s">
        <v>188</v>
      </c>
      <c r="G3441" s="902" t="s">
        <v>524</v>
      </c>
      <c r="I3441" s="515" t="s">
        <v>3964</v>
      </c>
    </row>
    <row r="3442" spans="1:9" x14ac:dyDescent="0.2">
      <c r="A3442" s="86" t="s">
        <v>6388</v>
      </c>
      <c r="B3442" s="763" t="s">
        <v>454</v>
      </c>
      <c r="C3442" s="86" t="s">
        <v>186</v>
      </c>
      <c r="D3442" s="86" t="s">
        <v>544</v>
      </c>
      <c r="E3442" s="86" t="s">
        <v>509</v>
      </c>
      <c r="F3442" s="282" t="s">
        <v>188</v>
      </c>
      <c r="G3442" s="902" t="s">
        <v>524</v>
      </c>
      <c r="I3442" s="515" t="s">
        <v>3965</v>
      </c>
    </row>
    <row r="3443" spans="1:9" x14ac:dyDescent="0.2">
      <c r="A3443" s="86" t="s">
        <v>6388</v>
      </c>
      <c r="B3443" s="763" t="s">
        <v>454</v>
      </c>
      <c r="C3443" s="86" t="s">
        <v>186</v>
      </c>
      <c r="D3443" s="86" t="s">
        <v>545</v>
      </c>
      <c r="E3443" s="86" t="s">
        <v>509</v>
      </c>
      <c r="F3443" s="282" t="s">
        <v>188</v>
      </c>
      <c r="G3443" s="902" t="s">
        <v>524</v>
      </c>
      <c r="I3443" s="515" t="s">
        <v>3966</v>
      </c>
    </row>
    <row r="3444" spans="1:9" x14ac:dyDescent="0.2">
      <c r="A3444" s="86" t="s">
        <v>6388</v>
      </c>
      <c r="B3444" s="763" t="s">
        <v>454</v>
      </c>
      <c r="C3444" s="86" t="s">
        <v>186</v>
      </c>
      <c r="D3444" s="86" t="s">
        <v>546</v>
      </c>
      <c r="E3444" s="86" t="s">
        <v>509</v>
      </c>
      <c r="F3444" s="282" t="s">
        <v>188</v>
      </c>
      <c r="G3444" s="902" t="s">
        <v>524</v>
      </c>
      <c r="I3444" s="515" t="s">
        <v>3967</v>
      </c>
    </row>
    <row r="3445" spans="1:9" x14ac:dyDescent="0.2">
      <c r="A3445" s="86" t="s">
        <v>6388</v>
      </c>
      <c r="B3445" s="763" t="s">
        <v>454</v>
      </c>
      <c r="C3445" s="86" t="s">
        <v>186</v>
      </c>
      <c r="D3445" s="86" t="s">
        <v>547</v>
      </c>
      <c r="E3445" s="86" t="s">
        <v>509</v>
      </c>
      <c r="F3445" s="282" t="s">
        <v>188</v>
      </c>
      <c r="G3445" s="902" t="s">
        <v>524</v>
      </c>
      <c r="I3445" s="515" t="s">
        <v>3968</v>
      </c>
    </row>
    <row r="3446" spans="1:9" x14ac:dyDescent="0.2">
      <c r="A3446" s="86" t="s">
        <v>6388</v>
      </c>
      <c r="B3446" s="763" t="s">
        <v>454</v>
      </c>
      <c r="C3446" s="86" t="s">
        <v>186</v>
      </c>
      <c r="D3446" s="86" t="s">
        <v>548</v>
      </c>
      <c r="E3446" s="86" t="s">
        <v>509</v>
      </c>
      <c r="F3446" s="282" t="s">
        <v>188</v>
      </c>
      <c r="G3446" s="902" t="s">
        <v>524</v>
      </c>
      <c r="I3446" s="515" t="s">
        <v>3969</v>
      </c>
    </row>
    <row r="3447" spans="1:9" x14ac:dyDescent="0.2">
      <c r="A3447" s="86" t="s">
        <v>6388</v>
      </c>
      <c r="B3447" s="763" t="s">
        <v>454</v>
      </c>
      <c r="C3447" s="86" t="s">
        <v>186</v>
      </c>
      <c r="D3447" s="86" t="s">
        <v>549</v>
      </c>
      <c r="E3447" s="86" t="s">
        <v>509</v>
      </c>
      <c r="F3447" s="282" t="s">
        <v>188</v>
      </c>
      <c r="G3447" s="902" t="s">
        <v>524</v>
      </c>
      <c r="I3447" s="515" t="s">
        <v>3970</v>
      </c>
    </row>
    <row r="3448" spans="1:9" x14ac:dyDescent="0.2">
      <c r="A3448" s="86" t="s">
        <v>6388</v>
      </c>
      <c r="B3448" s="763" t="s">
        <v>454</v>
      </c>
      <c r="C3448" s="86" t="s">
        <v>186</v>
      </c>
      <c r="D3448" s="86" t="s">
        <v>550</v>
      </c>
      <c r="E3448" s="86" t="s">
        <v>509</v>
      </c>
      <c r="F3448" s="282" t="s">
        <v>188</v>
      </c>
      <c r="G3448" s="902" t="s">
        <v>524</v>
      </c>
      <c r="I3448" s="515" t="s">
        <v>3971</v>
      </c>
    </row>
    <row r="3449" spans="1:9" x14ac:dyDescent="0.2">
      <c r="A3449" s="86" t="s">
        <v>6388</v>
      </c>
      <c r="B3449" s="763" t="s">
        <v>454</v>
      </c>
      <c r="C3449" s="86" t="s">
        <v>186</v>
      </c>
      <c r="D3449" s="86" t="s">
        <v>551</v>
      </c>
      <c r="E3449" s="86" t="s">
        <v>509</v>
      </c>
      <c r="F3449" s="282" t="s">
        <v>188</v>
      </c>
      <c r="G3449" s="902" t="s">
        <v>524</v>
      </c>
      <c r="I3449" s="515" t="s">
        <v>3972</v>
      </c>
    </row>
    <row r="3450" spans="1:9" x14ac:dyDescent="0.2">
      <c r="A3450" s="86" t="s">
        <v>6388</v>
      </c>
      <c r="B3450" s="763" t="s">
        <v>454</v>
      </c>
      <c r="C3450" s="86" t="s">
        <v>186</v>
      </c>
      <c r="D3450" s="86" t="s">
        <v>552</v>
      </c>
      <c r="E3450" s="86" t="s">
        <v>509</v>
      </c>
      <c r="F3450" s="282" t="s">
        <v>188</v>
      </c>
      <c r="G3450" s="902" t="s">
        <v>524</v>
      </c>
      <c r="I3450" s="515" t="s">
        <v>3973</v>
      </c>
    </row>
    <row r="3451" spans="1:9" x14ac:dyDescent="0.2">
      <c r="A3451" s="86" t="s">
        <v>6388</v>
      </c>
      <c r="B3451" s="763" t="s">
        <v>454</v>
      </c>
      <c r="C3451" s="86" t="s">
        <v>186</v>
      </c>
      <c r="D3451" s="86" t="s">
        <v>553</v>
      </c>
      <c r="E3451" s="86" t="s">
        <v>509</v>
      </c>
      <c r="F3451" s="282" t="s">
        <v>188</v>
      </c>
      <c r="G3451" s="902" t="s">
        <v>524</v>
      </c>
      <c r="I3451" s="515" t="s">
        <v>3974</v>
      </c>
    </row>
    <row r="3452" spans="1:9" x14ac:dyDescent="0.2">
      <c r="A3452" s="86" t="s">
        <v>6388</v>
      </c>
      <c r="B3452" s="763" t="s">
        <v>454</v>
      </c>
      <c r="C3452" s="86" t="s">
        <v>186</v>
      </c>
      <c r="D3452" s="86" t="s">
        <v>554</v>
      </c>
      <c r="E3452" s="86" t="s">
        <v>509</v>
      </c>
      <c r="F3452" s="282" t="s">
        <v>188</v>
      </c>
      <c r="G3452" s="902" t="s">
        <v>524</v>
      </c>
      <c r="I3452" s="515" t="s">
        <v>3975</v>
      </c>
    </row>
    <row r="3453" spans="1:9" x14ac:dyDescent="0.2">
      <c r="A3453" s="86" t="s">
        <v>6388</v>
      </c>
      <c r="B3453" s="763" t="s">
        <v>454</v>
      </c>
      <c r="C3453" s="86" t="s">
        <v>186</v>
      </c>
      <c r="D3453" s="86" t="s">
        <v>555</v>
      </c>
      <c r="E3453" s="86" t="s">
        <v>509</v>
      </c>
      <c r="F3453" s="282" t="s">
        <v>188</v>
      </c>
      <c r="G3453" s="902" t="s">
        <v>524</v>
      </c>
      <c r="I3453" s="515" t="s">
        <v>3976</v>
      </c>
    </row>
    <row r="3454" spans="1:9" x14ac:dyDescent="0.2">
      <c r="A3454" s="86" t="s">
        <v>6388</v>
      </c>
      <c r="B3454" s="763" t="s">
        <v>454</v>
      </c>
      <c r="C3454" s="86" t="s">
        <v>186</v>
      </c>
      <c r="D3454" s="86" t="s">
        <v>556</v>
      </c>
      <c r="E3454" s="86" t="s">
        <v>509</v>
      </c>
      <c r="F3454" s="282" t="s">
        <v>188</v>
      </c>
      <c r="G3454" s="902" t="s">
        <v>524</v>
      </c>
      <c r="I3454" s="515" t="s">
        <v>3977</v>
      </c>
    </row>
    <row r="3455" spans="1:9" x14ac:dyDescent="0.2">
      <c r="A3455" s="86" t="s">
        <v>6388</v>
      </c>
      <c r="B3455" s="763" t="s">
        <v>454</v>
      </c>
      <c r="C3455" s="86" t="s">
        <v>186</v>
      </c>
      <c r="D3455" s="86" t="s">
        <v>557</v>
      </c>
      <c r="E3455" s="86" t="s">
        <v>509</v>
      </c>
      <c r="F3455" s="282" t="s">
        <v>188</v>
      </c>
      <c r="G3455" s="902" t="s">
        <v>524</v>
      </c>
      <c r="I3455" s="515" t="s">
        <v>3978</v>
      </c>
    </row>
    <row r="3456" spans="1:9" x14ac:dyDescent="0.2">
      <c r="A3456" s="86" t="s">
        <v>6388</v>
      </c>
      <c r="B3456" s="763" t="s">
        <v>454</v>
      </c>
      <c r="C3456" s="86" t="s">
        <v>186</v>
      </c>
      <c r="D3456" s="86" t="s">
        <v>558</v>
      </c>
      <c r="E3456" s="86" t="s">
        <v>509</v>
      </c>
      <c r="F3456" s="282" t="s">
        <v>188</v>
      </c>
      <c r="G3456" s="902" t="s">
        <v>524</v>
      </c>
      <c r="I3456" s="515" t="s">
        <v>3979</v>
      </c>
    </row>
    <row r="3457" spans="1:9" x14ac:dyDescent="0.2">
      <c r="A3457" s="86" t="s">
        <v>6388</v>
      </c>
      <c r="B3457" s="763" t="s">
        <v>454</v>
      </c>
      <c r="C3457" s="86" t="s">
        <v>186</v>
      </c>
      <c r="D3457" s="86" t="s">
        <v>559</v>
      </c>
      <c r="E3457" s="86" t="s">
        <v>509</v>
      </c>
      <c r="F3457" s="282" t="s">
        <v>188</v>
      </c>
      <c r="G3457" s="902" t="s">
        <v>524</v>
      </c>
      <c r="I3457" s="515" t="s">
        <v>3980</v>
      </c>
    </row>
    <row r="3458" spans="1:9" x14ac:dyDescent="0.2">
      <c r="A3458" s="86" t="s">
        <v>6388</v>
      </c>
      <c r="B3458" s="763" t="s">
        <v>454</v>
      </c>
      <c r="C3458" s="86" t="s">
        <v>186</v>
      </c>
      <c r="D3458" s="86" t="s">
        <v>560</v>
      </c>
      <c r="E3458" s="86" t="s">
        <v>509</v>
      </c>
      <c r="F3458" s="282" t="s">
        <v>188</v>
      </c>
      <c r="G3458" s="902" t="s">
        <v>524</v>
      </c>
      <c r="I3458" s="515" t="s">
        <v>3981</v>
      </c>
    </row>
    <row r="3459" spans="1:9" x14ac:dyDescent="0.2">
      <c r="A3459" s="86" t="s">
        <v>6388</v>
      </c>
      <c r="B3459" s="763" t="s">
        <v>454</v>
      </c>
      <c r="C3459" s="86" t="s">
        <v>186</v>
      </c>
      <c r="D3459" s="86" t="s">
        <v>561</v>
      </c>
      <c r="E3459" s="86" t="s">
        <v>509</v>
      </c>
      <c r="F3459" s="282" t="s">
        <v>188</v>
      </c>
      <c r="G3459" s="902" t="s">
        <v>524</v>
      </c>
      <c r="I3459" s="515" t="s">
        <v>3982</v>
      </c>
    </row>
    <row r="3460" spans="1:9" x14ac:dyDescent="0.2">
      <c r="A3460" s="86" t="s">
        <v>6388</v>
      </c>
      <c r="B3460" s="763" t="s">
        <v>454</v>
      </c>
      <c r="C3460" s="86" t="s">
        <v>186</v>
      </c>
      <c r="D3460" s="86" t="s">
        <v>562</v>
      </c>
      <c r="E3460" s="86" t="s">
        <v>509</v>
      </c>
      <c r="F3460" s="282" t="s">
        <v>188</v>
      </c>
      <c r="G3460" s="902" t="s">
        <v>524</v>
      </c>
      <c r="I3460" s="515" t="s">
        <v>3983</v>
      </c>
    </row>
    <row r="3461" spans="1:9" x14ac:dyDescent="0.2">
      <c r="A3461" s="86" t="s">
        <v>6388</v>
      </c>
      <c r="B3461" s="763" t="s">
        <v>454</v>
      </c>
      <c r="C3461" s="86" t="s">
        <v>186</v>
      </c>
      <c r="D3461" s="86" t="s">
        <v>563</v>
      </c>
      <c r="E3461" s="86" t="s">
        <v>509</v>
      </c>
      <c r="F3461" s="282" t="s">
        <v>188</v>
      </c>
      <c r="G3461" s="902" t="s">
        <v>524</v>
      </c>
      <c r="I3461" s="515" t="s">
        <v>3984</v>
      </c>
    </row>
    <row r="3462" spans="1:9" x14ac:dyDescent="0.2">
      <c r="A3462" s="86" t="s">
        <v>6388</v>
      </c>
      <c r="B3462" s="763" t="s">
        <v>454</v>
      </c>
      <c r="C3462" s="86" t="s">
        <v>186</v>
      </c>
      <c r="D3462" s="86" t="s">
        <v>564</v>
      </c>
      <c r="E3462" s="86" t="s">
        <v>509</v>
      </c>
      <c r="F3462" s="282" t="s">
        <v>188</v>
      </c>
      <c r="G3462" s="902" t="s">
        <v>524</v>
      </c>
      <c r="I3462" s="515" t="s">
        <v>3985</v>
      </c>
    </row>
    <row r="3463" spans="1:9" x14ac:dyDescent="0.2">
      <c r="A3463" s="86" t="s">
        <v>6388</v>
      </c>
      <c r="B3463" s="763" t="s">
        <v>454</v>
      </c>
      <c r="C3463" s="86" t="s">
        <v>186</v>
      </c>
      <c r="D3463" s="86" t="s">
        <v>565</v>
      </c>
      <c r="E3463" s="86" t="s">
        <v>509</v>
      </c>
      <c r="F3463" s="282" t="s">
        <v>188</v>
      </c>
      <c r="G3463" s="902" t="s">
        <v>524</v>
      </c>
      <c r="I3463" s="515" t="s">
        <v>3986</v>
      </c>
    </row>
    <row r="3464" spans="1:9" x14ac:dyDescent="0.2">
      <c r="A3464" s="86" t="s">
        <v>6388</v>
      </c>
      <c r="B3464" s="543" t="s">
        <v>454</v>
      </c>
      <c r="C3464" s="547" t="s">
        <v>186</v>
      </c>
      <c r="D3464" s="547" t="s">
        <v>566</v>
      </c>
      <c r="E3464" s="547" t="s">
        <v>509</v>
      </c>
      <c r="F3464" s="538" t="s">
        <v>188</v>
      </c>
      <c r="G3464" s="309" t="s">
        <v>524</v>
      </c>
      <c r="I3464" s="515" t="s">
        <v>3987</v>
      </c>
    </row>
    <row r="3465" spans="1:9" x14ac:dyDescent="0.2">
      <c r="A3465" s="86" t="s">
        <v>6388</v>
      </c>
      <c r="B3465" s="763" t="s">
        <v>454</v>
      </c>
      <c r="C3465" s="86" t="s">
        <v>186</v>
      </c>
      <c r="D3465" s="86" t="s">
        <v>185</v>
      </c>
      <c r="E3465" s="86" t="s">
        <v>510</v>
      </c>
      <c r="F3465" s="282" t="s">
        <v>189</v>
      </c>
      <c r="G3465" s="902" t="s">
        <v>524</v>
      </c>
      <c r="I3465" s="515" t="s">
        <v>3988</v>
      </c>
    </row>
    <row r="3466" spans="1:9" x14ac:dyDescent="0.2">
      <c r="A3466" s="86" t="s">
        <v>6388</v>
      </c>
      <c r="B3466" s="763" t="s">
        <v>454</v>
      </c>
      <c r="C3466" s="86" t="s">
        <v>186</v>
      </c>
      <c r="D3466" s="86" t="s">
        <v>527</v>
      </c>
      <c r="E3466" s="86" t="s">
        <v>510</v>
      </c>
      <c r="F3466" s="282" t="s">
        <v>189</v>
      </c>
      <c r="G3466" s="902" t="s">
        <v>524</v>
      </c>
      <c r="I3466" s="515" t="s">
        <v>3989</v>
      </c>
    </row>
    <row r="3467" spans="1:9" x14ac:dyDescent="0.2">
      <c r="A3467" s="86" t="s">
        <v>6388</v>
      </c>
      <c r="B3467" s="763" t="s">
        <v>454</v>
      </c>
      <c r="C3467" s="86" t="s">
        <v>186</v>
      </c>
      <c r="D3467" s="86" t="s">
        <v>528</v>
      </c>
      <c r="E3467" s="86" t="s">
        <v>510</v>
      </c>
      <c r="F3467" s="282" t="s">
        <v>189</v>
      </c>
      <c r="G3467" s="902" t="s">
        <v>524</v>
      </c>
      <c r="I3467" s="515" t="s">
        <v>3990</v>
      </c>
    </row>
    <row r="3468" spans="1:9" x14ac:dyDescent="0.2">
      <c r="A3468" s="86" t="s">
        <v>6388</v>
      </c>
      <c r="B3468" s="763" t="s">
        <v>454</v>
      </c>
      <c r="C3468" s="86" t="s">
        <v>186</v>
      </c>
      <c r="D3468" s="86" t="s">
        <v>529</v>
      </c>
      <c r="E3468" s="86" t="s">
        <v>510</v>
      </c>
      <c r="F3468" s="282" t="s">
        <v>189</v>
      </c>
      <c r="G3468" s="902" t="s">
        <v>524</v>
      </c>
      <c r="I3468" s="515" t="s">
        <v>3991</v>
      </c>
    </row>
    <row r="3469" spans="1:9" x14ac:dyDescent="0.2">
      <c r="A3469" s="86" t="s">
        <v>6388</v>
      </c>
      <c r="B3469" s="763" t="s">
        <v>454</v>
      </c>
      <c r="C3469" s="86" t="s">
        <v>186</v>
      </c>
      <c r="D3469" s="86" t="s">
        <v>530</v>
      </c>
      <c r="E3469" s="86" t="s">
        <v>510</v>
      </c>
      <c r="F3469" s="282" t="s">
        <v>189</v>
      </c>
      <c r="G3469" s="902" t="s">
        <v>524</v>
      </c>
      <c r="I3469" s="515" t="s">
        <v>3992</v>
      </c>
    </row>
    <row r="3470" spans="1:9" x14ac:dyDescent="0.2">
      <c r="A3470" s="86" t="s">
        <v>6388</v>
      </c>
      <c r="B3470" s="763" t="s">
        <v>454</v>
      </c>
      <c r="C3470" s="86" t="s">
        <v>186</v>
      </c>
      <c r="D3470" s="86" t="s">
        <v>531</v>
      </c>
      <c r="E3470" s="86" t="s">
        <v>510</v>
      </c>
      <c r="F3470" s="282" t="s">
        <v>189</v>
      </c>
      <c r="G3470" s="902" t="s">
        <v>524</v>
      </c>
      <c r="I3470" s="515" t="s">
        <v>3993</v>
      </c>
    </row>
    <row r="3471" spans="1:9" x14ac:dyDescent="0.2">
      <c r="A3471" s="86" t="s">
        <v>6388</v>
      </c>
      <c r="B3471" s="763" t="s">
        <v>454</v>
      </c>
      <c r="C3471" s="86" t="s">
        <v>186</v>
      </c>
      <c r="D3471" s="86" t="s">
        <v>532</v>
      </c>
      <c r="E3471" s="86" t="s">
        <v>510</v>
      </c>
      <c r="F3471" s="282" t="s">
        <v>189</v>
      </c>
      <c r="G3471" s="902" t="s">
        <v>524</v>
      </c>
      <c r="I3471" s="515" t="s">
        <v>3994</v>
      </c>
    </row>
    <row r="3472" spans="1:9" x14ac:dyDescent="0.2">
      <c r="A3472" s="86" t="s">
        <v>6388</v>
      </c>
      <c r="B3472" s="763" t="s">
        <v>454</v>
      </c>
      <c r="C3472" s="86" t="s">
        <v>186</v>
      </c>
      <c r="D3472" s="86" t="s">
        <v>533</v>
      </c>
      <c r="E3472" s="86" t="s">
        <v>510</v>
      </c>
      <c r="F3472" s="282" t="s">
        <v>189</v>
      </c>
      <c r="G3472" s="902" t="s">
        <v>524</v>
      </c>
      <c r="I3472" s="515" t="s">
        <v>3995</v>
      </c>
    </row>
    <row r="3473" spans="1:9" x14ac:dyDescent="0.2">
      <c r="A3473" s="86" t="s">
        <v>6388</v>
      </c>
      <c r="B3473" s="763" t="s">
        <v>454</v>
      </c>
      <c r="C3473" s="86" t="s">
        <v>186</v>
      </c>
      <c r="D3473" s="86" t="s">
        <v>534</v>
      </c>
      <c r="E3473" s="86" t="s">
        <v>510</v>
      </c>
      <c r="F3473" s="282" t="s">
        <v>189</v>
      </c>
      <c r="G3473" s="902" t="s">
        <v>524</v>
      </c>
      <c r="I3473" s="515" t="s">
        <v>3996</v>
      </c>
    </row>
    <row r="3474" spans="1:9" x14ac:dyDescent="0.2">
      <c r="A3474" s="86" t="s">
        <v>6388</v>
      </c>
      <c r="B3474" s="763" t="s">
        <v>454</v>
      </c>
      <c r="C3474" s="86" t="s">
        <v>186</v>
      </c>
      <c r="D3474" s="86" t="s">
        <v>535</v>
      </c>
      <c r="E3474" s="86" t="s">
        <v>510</v>
      </c>
      <c r="F3474" s="282" t="s">
        <v>189</v>
      </c>
      <c r="G3474" s="902" t="s">
        <v>524</v>
      </c>
      <c r="I3474" s="515" t="s">
        <v>3997</v>
      </c>
    </row>
    <row r="3475" spans="1:9" x14ac:dyDescent="0.2">
      <c r="A3475" s="86" t="s">
        <v>6388</v>
      </c>
      <c r="B3475" s="763" t="s">
        <v>454</v>
      </c>
      <c r="C3475" s="86" t="s">
        <v>186</v>
      </c>
      <c r="D3475" s="86" t="s">
        <v>536</v>
      </c>
      <c r="E3475" s="86" t="s">
        <v>510</v>
      </c>
      <c r="F3475" s="282" t="s">
        <v>189</v>
      </c>
      <c r="G3475" s="902" t="s">
        <v>524</v>
      </c>
      <c r="I3475" s="515" t="s">
        <v>3998</v>
      </c>
    </row>
    <row r="3476" spans="1:9" x14ac:dyDescent="0.2">
      <c r="A3476" s="86" t="s">
        <v>6388</v>
      </c>
      <c r="B3476" s="763" t="s">
        <v>454</v>
      </c>
      <c r="C3476" s="86" t="s">
        <v>186</v>
      </c>
      <c r="D3476" s="86" t="s">
        <v>537</v>
      </c>
      <c r="E3476" s="86" t="s">
        <v>510</v>
      </c>
      <c r="F3476" s="282" t="s">
        <v>189</v>
      </c>
      <c r="G3476" s="902" t="s">
        <v>524</v>
      </c>
      <c r="I3476" s="515" t="s">
        <v>3999</v>
      </c>
    </row>
    <row r="3477" spans="1:9" x14ac:dyDescent="0.2">
      <c r="A3477" s="86" t="s">
        <v>6388</v>
      </c>
      <c r="B3477" s="763" t="s">
        <v>454</v>
      </c>
      <c r="C3477" s="86" t="s">
        <v>186</v>
      </c>
      <c r="D3477" s="86" t="s">
        <v>538</v>
      </c>
      <c r="E3477" s="86" t="s">
        <v>510</v>
      </c>
      <c r="F3477" s="282" t="s">
        <v>189</v>
      </c>
      <c r="G3477" s="902" t="s">
        <v>524</v>
      </c>
      <c r="I3477" s="515" t="s">
        <v>4000</v>
      </c>
    </row>
    <row r="3478" spans="1:9" x14ac:dyDescent="0.2">
      <c r="A3478" s="86" t="s">
        <v>6388</v>
      </c>
      <c r="B3478" s="763" t="s">
        <v>454</v>
      </c>
      <c r="C3478" s="86" t="s">
        <v>186</v>
      </c>
      <c r="D3478" s="86" t="s">
        <v>539</v>
      </c>
      <c r="E3478" s="86" t="s">
        <v>510</v>
      </c>
      <c r="F3478" s="282" t="s">
        <v>189</v>
      </c>
      <c r="G3478" s="902" t="s">
        <v>524</v>
      </c>
      <c r="I3478" s="515" t="s">
        <v>4001</v>
      </c>
    </row>
    <row r="3479" spans="1:9" x14ac:dyDescent="0.2">
      <c r="A3479" s="86" t="s">
        <v>6388</v>
      </c>
      <c r="B3479" s="763" t="s">
        <v>454</v>
      </c>
      <c r="C3479" s="86" t="s">
        <v>186</v>
      </c>
      <c r="D3479" s="86" t="s">
        <v>540</v>
      </c>
      <c r="E3479" s="86" t="s">
        <v>510</v>
      </c>
      <c r="F3479" s="282" t="s">
        <v>189</v>
      </c>
      <c r="G3479" s="902" t="s">
        <v>524</v>
      </c>
      <c r="I3479" s="515" t="s">
        <v>4002</v>
      </c>
    </row>
    <row r="3480" spans="1:9" x14ac:dyDescent="0.2">
      <c r="A3480" s="86" t="s">
        <v>6388</v>
      </c>
      <c r="B3480" s="763" t="s">
        <v>454</v>
      </c>
      <c r="C3480" s="86" t="s">
        <v>186</v>
      </c>
      <c r="D3480" s="86" t="s">
        <v>541</v>
      </c>
      <c r="E3480" s="86" t="s">
        <v>510</v>
      </c>
      <c r="F3480" s="282" t="s">
        <v>189</v>
      </c>
      <c r="G3480" s="902" t="s">
        <v>524</v>
      </c>
      <c r="I3480" s="515" t="s">
        <v>4003</v>
      </c>
    </row>
    <row r="3481" spans="1:9" x14ac:dyDescent="0.2">
      <c r="A3481" s="86" t="s">
        <v>6388</v>
      </c>
      <c r="B3481" s="763" t="s">
        <v>454</v>
      </c>
      <c r="C3481" s="86" t="s">
        <v>186</v>
      </c>
      <c r="D3481" s="86" t="s">
        <v>542</v>
      </c>
      <c r="E3481" s="86" t="s">
        <v>510</v>
      </c>
      <c r="F3481" s="282" t="s">
        <v>189</v>
      </c>
      <c r="G3481" s="902" t="s">
        <v>524</v>
      </c>
      <c r="I3481" s="515" t="s">
        <v>4004</v>
      </c>
    </row>
    <row r="3482" spans="1:9" x14ac:dyDescent="0.2">
      <c r="A3482" s="86" t="s">
        <v>6388</v>
      </c>
      <c r="B3482" s="763" t="s">
        <v>454</v>
      </c>
      <c r="C3482" s="86" t="s">
        <v>186</v>
      </c>
      <c r="D3482" s="86" t="s">
        <v>543</v>
      </c>
      <c r="E3482" s="86" t="s">
        <v>510</v>
      </c>
      <c r="F3482" s="282" t="s">
        <v>189</v>
      </c>
      <c r="G3482" s="902" t="s">
        <v>524</v>
      </c>
      <c r="I3482" s="515" t="s">
        <v>4005</v>
      </c>
    </row>
    <row r="3483" spans="1:9" x14ac:dyDescent="0.2">
      <c r="A3483" s="86" t="s">
        <v>6388</v>
      </c>
      <c r="B3483" s="763" t="s">
        <v>454</v>
      </c>
      <c r="C3483" s="86" t="s">
        <v>186</v>
      </c>
      <c r="D3483" s="86" t="s">
        <v>544</v>
      </c>
      <c r="E3483" s="86" t="s">
        <v>510</v>
      </c>
      <c r="F3483" s="282" t="s">
        <v>189</v>
      </c>
      <c r="G3483" s="902" t="s">
        <v>524</v>
      </c>
      <c r="I3483" s="515" t="s">
        <v>4006</v>
      </c>
    </row>
    <row r="3484" spans="1:9" x14ac:dyDescent="0.2">
      <c r="A3484" s="86" t="s">
        <v>6388</v>
      </c>
      <c r="B3484" s="763" t="s">
        <v>454</v>
      </c>
      <c r="C3484" s="86" t="s">
        <v>186</v>
      </c>
      <c r="D3484" s="86" t="s">
        <v>545</v>
      </c>
      <c r="E3484" s="86" t="s">
        <v>510</v>
      </c>
      <c r="F3484" s="282" t="s">
        <v>189</v>
      </c>
      <c r="G3484" s="902" t="s">
        <v>524</v>
      </c>
      <c r="I3484" s="515" t="s">
        <v>4007</v>
      </c>
    </row>
    <row r="3485" spans="1:9" x14ac:dyDescent="0.2">
      <c r="A3485" s="86" t="s">
        <v>6388</v>
      </c>
      <c r="B3485" s="763" t="s">
        <v>454</v>
      </c>
      <c r="C3485" s="86" t="s">
        <v>186</v>
      </c>
      <c r="D3485" s="86" t="s">
        <v>546</v>
      </c>
      <c r="E3485" s="86" t="s">
        <v>510</v>
      </c>
      <c r="F3485" s="282" t="s">
        <v>189</v>
      </c>
      <c r="G3485" s="902" t="s">
        <v>524</v>
      </c>
      <c r="I3485" s="515" t="s">
        <v>4008</v>
      </c>
    </row>
    <row r="3486" spans="1:9" x14ac:dyDescent="0.2">
      <c r="A3486" s="86" t="s">
        <v>6388</v>
      </c>
      <c r="B3486" s="763" t="s">
        <v>454</v>
      </c>
      <c r="C3486" s="86" t="s">
        <v>186</v>
      </c>
      <c r="D3486" s="86" t="s">
        <v>547</v>
      </c>
      <c r="E3486" s="86" t="s">
        <v>510</v>
      </c>
      <c r="F3486" s="282" t="s">
        <v>189</v>
      </c>
      <c r="G3486" s="902" t="s">
        <v>524</v>
      </c>
      <c r="I3486" s="515" t="s">
        <v>4009</v>
      </c>
    </row>
    <row r="3487" spans="1:9" x14ac:dyDescent="0.2">
      <c r="A3487" s="86" t="s">
        <v>6388</v>
      </c>
      <c r="B3487" s="763" t="s">
        <v>454</v>
      </c>
      <c r="C3487" s="86" t="s">
        <v>186</v>
      </c>
      <c r="D3487" s="86" t="s">
        <v>548</v>
      </c>
      <c r="E3487" s="86" t="s">
        <v>510</v>
      </c>
      <c r="F3487" s="282" t="s">
        <v>189</v>
      </c>
      <c r="G3487" s="902" t="s">
        <v>524</v>
      </c>
      <c r="I3487" s="515" t="s">
        <v>4010</v>
      </c>
    </row>
    <row r="3488" spans="1:9" x14ac:dyDescent="0.2">
      <c r="A3488" s="86" t="s">
        <v>6388</v>
      </c>
      <c r="B3488" s="763" t="s">
        <v>454</v>
      </c>
      <c r="C3488" s="86" t="s">
        <v>186</v>
      </c>
      <c r="D3488" s="86" t="s">
        <v>549</v>
      </c>
      <c r="E3488" s="86" t="s">
        <v>510</v>
      </c>
      <c r="F3488" s="282" t="s">
        <v>189</v>
      </c>
      <c r="G3488" s="902" t="s">
        <v>524</v>
      </c>
      <c r="I3488" s="515" t="s">
        <v>4011</v>
      </c>
    </row>
    <row r="3489" spans="1:9" x14ac:dyDescent="0.2">
      <c r="A3489" s="86" t="s">
        <v>6388</v>
      </c>
      <c r="B3489" s="763" t="s">
        <v>454</v>
      </c>
      <c r="C3489" s="86" t="s">
        <v>186</v>
      </c>
      <c r="D3489" s="86" t="s">
        <v>550</v>
      </c>
      <c r="E3489" s="86" t="s">
        <v>510</v>
      </c>
      <c r="F3489" s="282" t="s">
        <v>189</v>
      </c>
      <c r="G3489" s="902" t="s">
        <v>524</v>
      </c>
      <c r="I3489" s="515" t="s">
        <v>4012</v>
      </c>
    </row>
    <row r="3490" spans="1:9" x14ac:dyDescent="0.2">
      <c r="A3490" s="86" t="s">
        <v>6388</v>
      </c>
      <c r="B3490" s="763" t="s">
        <v>454</v>
      </c>
      <c r="C3490" s="86" t="s">
        <v>186</v>
      </c>
      <c r="D3490" s="86" t="s">
        <v>551</v>
      </c>
      <c r="E3490" s="86" t="s">
        <v>510</v>
      </c>
      <c r="F3490" s="282" t="s">
        <v>189</v>
      </c>
      <c r="G3490" s="902" t="s">
        <v>524</v>
      </c>
      <c r="I3490" s="515" t="s">
        <v>4013</v>
      </c>
    </row>
    <row r="3491" spans="1:9" x14ac:dyDescent="0.2">
      <c r="A3491" s="86" t="s">
        <v>6388</v>
      </c>
      <c r="B3491" s="763" t="s">
        <v>454</v>
      </c>
      <c r="C3491" s="86" t="s">
        <v>186</v>
      </c>
      <c r="D3491" s="86" t="s">
        <v>552</v>
      </c>
      <c r="E3491" s="86" t="s">
        <v>510</v>
      </c>
      <c r="F3491" s="282" t="s">
        <v>189</v>
      </c>
      <c r="G3491" s="902" t="s">
        <v>524</v>
      </c>
      <c r="I3491" s="515" t="s">
        <v>4014</v>
      </c>
    </row>
    <row r="3492" spans="1:9" x14ac:dyDescent="0.2">
      <c r="A3492" s="86" t="s">
        <v>6388</v>
      </c>
      <c r="B3492" s="763" t="s">
        <v>454</v>
      </c>
      <c r="C3492" s="86" t="s">
        <v>186</v>
      </c>
      <c r="D3492" s="86" t="s">
        <v>553</v>
      </c>
      <c r="E3492" s="86" t="s">
        <v>510</v>
      </c>
      <c r="F3492" s="282" t="s">
        <v>189</v>
      </c>
      <c r="G3492" s="902" t="s">
        <v>524</v>
      </c>
      <c r="I3492" s="515" t="s">
        <v>4015</v>
      </c>
    </row>
    <row r="3493" spans="1:9" x14ac:dyDescent="0.2">
      <c r="A3493" s="86" t="s">
        <v>6388</v>
      </c>
      <c r="B3493" s="763" t="s">
        <v>454</v>
      </c>
      <c r="C3493" s="86" t="s">
        <v>186</v>
      </c>
      <c r="D3493" s="86" t="s">
        <v>554</v>
      </c>
      <c r="E3493" s="86" t="s">
        <v>510</v>
      </c>
      <c r="F3493" s="282" t="s">
        <v>189</v>
      </c>
      <c r="G3493" s="902" t="s">
        <v>524</v>
      </c>
      <c r="I3493" s="515" t="s">
        <v>4016</v>
      </c>
    </row>
    <row r="3494" spans="1:9" x14ac:dyDescent="0.2">
      <c r="A3494" s="86" t="s">
        <v>6388</v>
      </c>
      <c r="B3494" s="763" t="s">
        <v>454</v>
      </c>
      <c r="C3494" s="86" t="s">
        <v>186</v>
      </c>
      <c r="D3494" s="86" t="s">
        <v>555</v>
      </c>
      <c r="E3494" s="86" t="s">
        <v>510</v>
      </c>
      <c r="F3494" s="282" t="s">
        <v>189</v>
      </c>
      <c r="G3494" s="902" t="s">
        <v>524</v>
      </c>
      <c r="I3494" s="515" t="s">
        <v>4017</v>
      </c>
    </row>
    <row r="3495" spans="1:9" x14ac:dyDescent="0.2">
      <c r="A3495" s="86" t="s">
        <v>6388</v>
      </c>
      <c r="B3495" s="763" t="s">
        <v>454</v>
      </c>
      <c r="C3495" s="86" t="s">
        <v>186</v>
      </c>
      <c r="D3495" s="86" t="s">
        <v>556</v>
      </c>
      <c r="E3495" s="86" t="s">
        <v>510</v>
      </c>
      <c r="F3495" s="282" t="s">
        <v>189</v>
      </c>
      <c r="G3495" s="902" t="s">
        <v>524</v>
      </c>
      <c r="I3495" s="515" t="s">
        <v>4018</v>
      </c>
    </row>
    <row r="3496" spans="1:9" x14ac:dyDescent="0.2">
      <c r="A3496" s="86" t="s">
        <v>6388</v>
      </c>
      <c r="B3496" s="763" t="s">
        <v>454</v>
      </c>
      <c r="C3496" s="86" t="s">
        <v>186</v>
      </c>
      <c r="D3496" s="86" t="s">
        <v>557</v>
      </c>
      <c r="E3496" s="86" t="s">
        <v>510</v>
      </c>
      <c r="F3496" s="282" t="s">
        <v>189</v>
      </c>
      <c r="G3496" s="902" t="s">
        <v>524</v>
      </c>
      <c r="I3496" s="515" t="s">
        <v>4019</v>
      </c>
    </row>
    <row r="3497" spans="1:9" x14ac:dyDescent="0.2">
      <c r="A3497" s="86" t="s">
        <v>6388</v>
      </c>
      <c r="B3497" s="763" t="s">
        <v>454</v>
      </c>
      <c r="C3497" s="86" t="s">
        <v>186</v>
      </c>
      <c r="D3497" s="86" t="s">
        <v>558</v>
      </c>
      <c r="E3497" s="86" t="s">
        <v>510</v>
      </c>
      <c r="F3497" s="282" t="s">
        <v>189</v>
      </c>
      <c r="G3497" s="902" t="s">
        <v>524</v>
      </c>
      <c r="I3497" s="515" t="s">
        <v>4020</v>
      </c>
    </row>
    <row r="3498" spans="1:9" x14ac:dyDescent="0.2">
      <c r="A3498" s="86" t="s">
        <v>6388</v>
      </c>
      <c r="B3498" s="763" t="s">
        <v>454</v>
      </c>
      <c r="C3498" s="86" t="s">
        <v>186</v>
      </c>
      <c r="D3498" s="86" t="s">
        <v>559</v>
      </c>
      <c r="E3498" s="86" t="s">
        <v>510</v>
      </c>
      <c r="F3498" s="282" t="s">
        <v>189</v>
      </c>
      <c r="G3498" s="902" t="s">
        <v>524</v>
      </c>
      <c r="I3498" s="515" t="s">
        <v>4021</v>
      </c>
    </row>
    <row r="3499" spans="1:9" x14ac:dyDescent="0.2">
      <c r="A3499" s="86" t="s">
        <v>6388</v>
      </c>
      <c r="B3499" s="763" t="s">
        <v>454</v>
      </c>
      <c r="C3499" s="86" t="s">
        <v>186</v>
      </c>
      <c r="D3499" s="86" t="s">
        <v>560</v>
      </c>
      <c r="E3499" s="86" t="s">
        <v>510</v>
      </c>
      <c r="F3499" s="282" t="s">
        <v>189</v>
      </c>
      <c r="G3499" s="902" t="s">
        <v>524</v>
      </c>
      <c r="I3499" s="515" t="s">
        <v>4022</v>
      </c>
    </row>
    <row r="3500" spans="1:9" x14ac:dyDescent="0.2">
      <c r="A3500" s="86" t="s">
        <v>6388</v>
      </c>
      <c r="B3500" s="763" t="s">
        <v>454</v>
      </c>
      <c r="C3500" s="86" t="s">
        <v>186</v>
      </c>
      <c r="D3500" s="86" t="s">
        <v>561</v>
      </c>
      <c r="E3500" s="86" t="s">
        <v>510</v>
      </c>
      <c r="F3500" s="282" t="s">
        <v>189</v>
      </c>
      <c r="G3500" s="902" t="s">
        <v>524</v>
      </c>
      <c r="I3500" s="515" t="s">
        <v>4023</v>
      </c>
    </row>
    <row r="3501" spans="1:9" x14ac:dyDescent="0.2">
      <c r="A3501" s="86" t="s">
        <v>6388</v>
      </c>
      <c r="B3501" s="763" t="s">
        <v>454</v>
      </c>
      <c r="C3501" s="86" t="s">
        <v>186</v>
      </c>
      <c r="D3501" s="86" t="s">
        <v>562</v>
      </c>
      <c r="E3501" s="86" t="s">
        <v>510</v>
      </c>
      <c r="F3501" s="282" t="s">
        <v>189</v>
      </c>
      <c r="G3501" s="902" t="s">
        <v>524</v>
      </c>
      <c r="I3501" s="515" t="s">
        <v>4024</v>
      </c>
    </row>
    <row r="3502" spans="1:9" x14ac:dyDescent="0.2">
      <c r="A3502" s="86" t="s">
        <v>6388</v>
      </c>
      <c r="B3502" s="763" t="s">
        <v>454</v>
      </c>
      <c r="C3502" s="86" t="s">
        <v>186</v>
      </c>
      <c r="D3502" s="86" t="s">
        <v>563</v>
      </c>
      <c r="E3502" s="86" t="s">
        <v>510</v>
      </c>
      <c r="F3502" s="282" t="s">
        <v>189</v>
      </c>
      <c r="G3502" s="902" t="s">
        <v>524</v>
      </c>
      <c r="I3502" s="515" t="s">
        <v>4025</v>
      </c>
    </row>
    <row r="3503" spans="1:9" x14ac:dyDescent="0.2">
      <c r="A3503" s="86" t="s">
        <v>6388</v>
      </c>
      <c r="B3503" s="763" t="s">
        <v>454</v>
      </c>
      <c r="C3503" s="86" t="s">
        <v>186</v>
      </c>
      <c r="D3503" s="86" t="s">
        <v>564</v>
      </c>
      <c r="E3503" s="86" t="s">
        <v>510</v>
      </c>
      <c r="F3503" s="282" t="s">
        <v>189</v>
      </c>
      <c r="G3503" s="902" t="s">
        <v>524</v>
      </c>
      <c r="I3503" s="515" t="s">
        <v>4026</v>
      </c>
    </row>
    <row r="3504" spans="1:9" x14ac:dyDescent="0.2">
      <c r="A3504" s="86" t="s">
        <v>6388</v>
      </c>
      <c r="B3504" s="763" t="s">
        <v>454</v>
      </c>
      <c r="C3504" s="86" t="s">
        <v>186</v>
      </c>
      <c r="D3504" s="86" t="s">
        <v>565</v>
      </c>
      <c r="E3504" s="86" t="s">
        <v>510</v>
      </c>
      <c r="F3504" s="282" t="s">
        <v>189</v>
      </c>
      <c r="G3504" s="902" t="s">
        <v>524</v>
      </c>
      <c r="I3504" s="515" t="s">
        <v>4027</v>
      </c>
    </row>
    <row r="3505" spans="1:9" x14ac:dyDescent="0.2">
      <c r="A3505" s="86" t="s">
        <v>6388</v>
      </c>
      <c r="B3505" s="763" t="s">
        <v>454</v>
      </c>
      <c r="C3505" s="86" t="s">
        <v>186</v>
      </c>
      <c r="D3505" s="86" t="s">
        <v>566</v>
      </c>
      <c r="E3505" s="86" t="s">
        <v>510</v>
      </c>
      <c r="F3505" s="282" t="s">
        <v>189</v>
      </c>
      <c r="G3505" s="767" t="s">
        <v>524</v>
      </c>
      <c r="I3505" s="515" t="s">
        <v>4028</v>
      </c>
    </row>
    <row r="3506" spans="1:9" x14ac:dyDescent="0.2">
      <c r="A3506" s="86" t="s">
        <v>6388</v>
      </c>
      <c r="B3506" s="533" t="s">
        <v>454</v>
      </c>
      <c r="C3506" s="119" t="s">
        <v>186</v>
      </c>
      <c r="D3506" s="119" t="s">
        <v>185</v>
      </c>
      <c r="E3506" s="119" t="s">
        <v>510</v>
      </c>
      <c r="F3506" s="545" t="s">
        <v>197</v>
      </c>
      <c r="G3506" s="322" t="s">
        <v>524</v>
      </c>
      <c r="I3506" s="515" t="s">
        <v>4029</v>
      </c>
    </row>
    <row r="3507" spans="1:9" x14ac:dyDescent="0.2">
      <c r="A3507" s="86" t="s">
        <v>6388</v>
      </c>
      <c r="B3507" s="541" t="s">
        <v>454</v>
      </c>
      <c r="C3507" s="546" t="s">
        <v>186</v>
      </c>
      <c r="D3507" s="546" t="s">
        <v>185</v>
      </c>
      <c r="E3507" s="546" t="s">
        <v>510</v>
      </c>
      <c r="F3507" s="542" t="s">
        <v>188</v>
      </c>
      <c r="G3507" s="832" t="s">
        <v>524</v>
      </c>
      <c r="I3507" s="515" t="s">
        <v>4030</v>
      </c>
    </row>
    <row r="3508" spans="1:9" x14ac:dyDescent="0.2">
      <c r="A3508" s="86" t="s">
        <v>6388</v>
      </c>
      <c r="B3508" s="763" t="s">
        <v>454</v>
      </c>
      <c r="C3508" s="86" t="s">
        <v>186</v>
      </c>
      <c r="D3508" s="86" t="s">
        <v>527</v>
      </c>
      <c r="E3508" s="86" t="s">
        <v>510</v>
      </c>
      <c r="F3508" s="282" t="s">
        <v>188</v>
      </c>
      <c r="G3508" s="902" t="s">
        <v>524</v>
      </c>
      <c r="I3508" s="515" t="s">
        <v>4031</v>
      </c>
    </row>
    <row r="3509" spans="1:9" x14ac:dyDescent="0.2">
      <c r="A3509" s="86" t="s">
        <v>6388</v>
      </c>
      <c r="B3509" s="763" t="s">
        <v>454</v>
      </c>
      <c r="C3509" s="86" t="s">
        <v>186</v>
      </c>
      <c r="D3509" s="86" t="s">
        <v>528</v>
      </c>
      <c r="E3509" s="86" t="s">
        <v>510</v>
      </c>
      <c r="F3509" s="282" t="s">
        <v>188</v>
      </c>
      <c r="G3509" s="902" t="s">
        <v>524</v>
      </c>
      <c r="I3509" s="515" t="s">
        <v>4032</v>
      </c>
    </row>
    <row r="3510" spans="1:9" x14ac:dyDescent="0.2">
      <c r="A3510" s="86" t="s">
        <v>6388</v>
      </c>
      <c r="B3510" s="763" t="s">
        <v>454</v>
      </c>
      <c r="C3510" s="86" t="s">
        <v>186</v>
      </c>
      <c r="D3510" s="86" t="s">
        <v>529</v>
      </c>
      <c r="E3510" s="86" t="s">
        <v>510</v>
      </c>
      <c r="F3510" s="282" t="s">
        <v>188</v>
      </c>
      <c r="G3510" s="902" t="s">
        <v>524</v>
      </c>
      <c r="I3510" s="515" t="s">
        <v>4033</v>
      </c>
    </row>
    <row r="3511" spans="1:9" x14ac:dyDescent="0.2">
      <c r="A3511" s="86" t="s">
        <v>6388</v>
      </c>
      <c r="B3511" s="763" t="s">
        <v>454</v>
      </c>
      <c r="C3511" s="86" t="s">
        <v>186</v>
      </c>
      <c r="D3511" s="86" t="s">
        <v>530</v>
      </c>
      <c r="E3511" s="86" t="s">
        <v>510</v>
      </c>
      <c r="F3511" s="282" t="s">
        <v>188</v>
      </c>
      <c r="G3511" s="902" t="s">
        <v>524</v>
      </c>
      <c r="I3511" s="515" t="s">
        <v>4034</v>
      </c>
    </row>
    <row r="3512" spans="1:9" x14ac:dyDescent="0.2">
      <c r="A3512" s="86" t="s">
        <v>6388</v>
      </c>
      <c r="B3512" s="763" t="s">
        <v>454</v>
      </c>
      <c r="C3512" s="86" t="s">
        <v>186</v>
      </c>
      <c r="D3512" s="86" t="s">
        <v>531</v>
      </c>
      <c r="E3512" s="86" t="s">
        <v>510</v>
      </c>
      <c r="F3512" s="282" t="s">
        <v>188</v>
      </c>
      <c r="G3512" s="902" t="s">
        <v>524</v>
      </c>
      <c r="I3512" s="515" t="s">
        <v>4035</v>
      </c>
    </row>
    <row r="3513" spans="1:9" x14ac:dyDescent="0.2">
      <c r="A3513" s="86" t="s">
        <v>6388</v>
      </c>
      <c r="B3513" s="763" t="s">
        <v>454</v>
      </c>
      <c r="C3513" s="86" t="s">
        <v>186</v>
      </c>
      <c r="D3513" s="86" t="s">
        <v>532</v>
      </c>
      <c r="E3513" s="86" t="s">
        <v>510</v>
      </c>
      <c r="F3513" s="282" t="s">
        <v>188</v>
      </c>
      <c r="G3513" s="902" t="s">
        <v>524</v>
      </c>
      <c r="I3513" s="515" t="s">
        <v>4036</v>
      </c>
    </row>
    <row r="3514" spans="1:9" x14ac:dyDescent="0.2">
      <c r="A3514" s="86" t="s">
        <v>6388</v>
      </c>
      <c r="B3514" s="763" t="s">
        <v>454</v>
      </c>
      <c r="C3514" s="86" t="s">
        <v>186</v>
      </c>
      <c r="D3514" s="86" t="s">
        <v>533</v>
      </c>
      <c r="E3514" s="86" t="s">
        <v>510</v>
      </c>
      <c r="F3514" s="282" t="s">
        <v>188</v>
      </c>
      <c r="G3514" s="902" t="s">
        <v>524</v>
      </c>
      <c r="I3514" s="515" t="s">
        <v>4037</v>
      </c>
    </row>
    <row r="3515" spans="1:9" x14ac:dyDescent="0.2">
      <c r="A3515" s="86" t="s">
        <v>6388</v>
      </c>
      <c r="B3515" s="763" t="s">
        <v>454</v>
      </c>
      <c r="C3515" s="86" t="s">
        <v>186</v>
      </c>
      <c r="D3515" s="86" t="s">
        <v>534</v>
      </c>
      <c r="E3515" s="86" t="s">
        <v>510</v>
      </c>
      <c r="F3515" s="282" t="s">
        <v>188</v>
      </c>
      <c r="G3515" s="902" t="s">
        <v>524</v>
      </c>
      <c r="I3515" s="515" t="s">
        <v>4038</v>
      </c>
    </row>
    <row r="3516" spans="1:9" x14ac:dyDescent="0.2">
      <c r="A3516" s="86" t="s">
        <v>6388</v>
      </c>
      <c r="B3516" s="763" t="s">
        <v>454</v>
      </c>
      <c r="C3516" s="86" t="s">
        <v>186</v>
      </c>
      <c r="D3516" s="86" t="s">
        <v>535</v>
      </c>
      <c r="E3516" s="86" t="s">
        <v>510</v>
      </c>
      <c r="F3516" s="282" t="s">
        <v>188</v>
      </c>
      <c r="G3516" s="902" t="s">
        <v>524</v>
      </c>
      <c r="I3516" s="515" t="s">
        <v>4039</v>
      </c>
    </row>
    <row r="3517" spans="1:9" x14ac:dyDescent="0.2">
      <c r="A3517" s="86" t="s">
        <v>6388</v>
      </c>
      <c r="B3517" s="763" t="s">
        <v>454</v>
      </c>
      <c r="C3517" s="86" t="s">
        <v>186</v>
      </c>
      <c r="D3517" s="86" t="s">
        <v>536</v>
      </c>
      <c r="E3517" s="86" t="s">
        <v>510</v>
      </c>
      <c r="F3517" s="282" t="s">
        <v>188</v>
      </c>
      <c r="G3517" s="902" t="s">
        <v>524</v>
      </c>
      <c r="I3517" s="515" t="s">
        <v>4040</v>
      </c>
    </row>
    <row r="3518" spans="1:9" x14ac:dyDescent="0.2">
      <c r="A3518" s="86" t="s">
        <v>6388</v>
      </c>
      <c r="B3518" s="763" t="s">
        <v>454</v>
      </c>
      <c r="C3518" s="86" t="s">
        <v>186</v>
      </c>
      <c r="D3518" s="86" t="s">
        <v>537</v>
      </c>
      <c r="E3518" s="86" t="s">
        <v>510</v>
      </c>
      <c r="F3518" s="282" t="s">
        <v>188</v>
      </c>
      <c r="G3518" s="902" t="s">
        <v>524</v>
      </c>
      <c r="I3518" s="515" t="s">
        <v>4041</v>
      </c>
    </row>
    <row r="3519" spans="1:9" x14ac:dyDescent="0.2">
      <c r="A3519" s="86" t="s">
        <v>6388</v>
      </c>
      <c r="B3519" s="763" t="s">
        <v>454</v>
      </c>
      <c r="C3519" s="86" t="s">
        <v>186</v>
      </c>
      <c r="D3519" s="86" t="s">
        <v>538</v>
      </c>
      <c r="E3519" s="86" t="s">
        <v>510</v>
      </c>
      <c r="F3519" s="282" t="s">
        <v>188</v>
      </c>
      <c r="G3519" s="902" t="s">
        <v>524</v>
      </c>
      <c r="I3519" s="515" t="s">
        <v>4042</v>
      </c>
    </row>
    <row r="3520" spans="1:9" x14ac:dyDescent="0.2">
      <c r="A3520" s="86" t="s">
        <v>6388</v>
      </c>
      <c r="B3520" s="763" t="s">
        <v>454</v>
      </c>
      <c r="C3520" s="86" t="s">
        <v>186</v>
      </c>
      <c r="D3520" s="86" t="s">
        <v>539</v>
      </c>
      <c r="E3520" s="86" t="s">
        <v>510</v>
      </c>
      <c r="F3520" s="282" t="s">
        <v>188</v>
      </c>
      <c r="G3520" s="902" t="s">
        <v>524</v>
      </c>
      <c r="I3520" s="515" t="s">
        <v>4043</v>
      </c>
    </row>
    <row r="3521" spans="1:9" x14ac:dyDescent="0.2">
      <c r="A3521" s="86" t="s">
        <v>6388</v>
      </c>
      <c r="B3521" s="763" t="s">
        <v>454</v>
      </c>
      <c r="C3521" s="86" t="s">
        <v>186</v>
      </c>
      <c r="D3521" s="86" t="s">
        <v>540</v>
      </c>
      <c r="E3521" s="86" t="s">
        <v>510</v>
      </c>
      <c r="F3521" s="282" t="s">
        <v>188</v>
      </c>
      <c r="G3521" s="902" t="s">
        <v>524</v>
      </c>
      <c r="I3521" s="515" t="s">
        <v>4044</v>
      </c>
    </row>
    <row r="3522" spans="1:9" x14ac:dyDescent="0.2">
      <c r="A3522" s="86" t="s">
        <v>6388</v>
      </c>
      <c r="B3522" s="763" t="s">
        <v>454</v>
      </c>
      <c r="C3522" s="86" t="s">
        <v>186</v>
      </c>
      <c r="D3522" s="86" t="s">
        <v>541</v>
      </c>
      <c r="E3522" s="86" t="s">
        <v>510</v>
      </c>
      <c r="F3522" s="282" t="s">
        <v>188</v>
      </c>
      <c r="G3522" s="902" t="s">
        <v>524</v>
      </c>
      <c r="I3522" s="515" t="s">
        <v>4045</v>
      </c>
    </row>
    <row r="3523" spans="1:9" x14ac:dyDescent="0.2">
      <c r="A3523" s="86" t="s">
        <v>6388</v>
      </c>
      <c r="B3523" s="763" t="s">
        <v>454</v>
      </c>
      <c r="C3523" s="86" t="s">
        <v>186</v>
      </c>
      <c r="D3523" s="86" t="s">
        <v>542</v>
      </c>
      <c r="E3523" s="86" t="s">
        <v>510</v>
      </c>
      <c r="F3523" s="282" t="s">
        <v>188</v>
      </c>
      <c r="G3523" s="902" t="s">
        <v>524</v>
      </c>
      <c r="I3523" s="515" t="s">
        <v>4046</v>
      </c>
    </row>
    <row r="3524" spans="1:9" x14ac:dyDescent="0.2">
      <c r="A3524" s="86" t="s">
        <v>6388</v>
      </c>
      <c r="B3524" s="763" t="s">
        <v>454</v>
      </c>
      <c r="C3524" s="86" t="s">
        <v>186</v>
      </c>
      <c r="D3524" s="86" t="s">
        <v>543</v>
      </c>
      <c r="E3524" s="86" t="s">
        <v>510</v>
      </c>
      <c r="F3524" s="282" t="s">
        <v>188</v>
      </c>
      <c r="G3524" s="902" t="s">
        <v>524</v>
      </c>
      <c r="I3524" s="515" t="s">
        <v>4047</v>
      </c>
    </row>
    <row r="3525" spans="1:9" x14ac:dyDescent="0.2">
      <c r="A3525" s="86" t="s">
        <v>6388</v>
      </c>
      <c r="B3525" s="763" t="s">
        <v>454</v>
      </c>
      <c r="C3525" s="86" t="s">
        <v>186</v>
      </c>
      <c r="D3525" s="86" t="s">
        <v>544</v>
      </c>
      <c r="E3525" s="86" t="s">
        <v>510</v>
      </c>
      <c r="F3525" s="282" t="s">
        <v>188</v>
      </c>
      <c r="G3525" s="902" t="s">
        <v>524</v>
      </c>
      <c r="I3525" s="515" t="s">
        <v>4048</v>
      </c>
    </row>
    <row r="3526" spans="1:9" x14ac:dyDescent="0.2">
      <c r="A3526" s="86" t="s">
        <v>6388</v>
      </c>
      <c r="B3526" s="763" t="s">
        <v>454</v>
      </c>
      <c r="C3526" s="86" t="s">
        <v>186</v>
      </c>
      <c r="D3526" s="86" t="s">
        <v>545</v>
      </c>
      <c r="E3526" s="86" t="s">
        <v>510</v>
      </c>
      <c r="F3526" s="282" t="s">
        <v>188</v>
      </c>
      <c r="G3526" s="902" t="s">
        <v>524</v>
      </c>
      <c r="I3526" s="515" t="s">
        <v>4049</v>
      </c>
    </row>
    <row r="3527" spans="1:9" x14ac:dyDescent="0.2">
      <c r="A3527" s="86" t="s">
        <v>6388</v>
      </c>
      <c r="B3527" s="763" t="s">
        <v>454</v>
      </c>
      <c r="C3527" s="86" t="s">
        <v>186</v>
      </c>
      <c r="D3527" s="86" t="s">
        <v>546</v>
      </c>
      <c r="E3527" s="86" t="s">
        <v>510</v>
      </c>
      <c r="F3527" s="282" t="s">
        <v>188</v>
      </c>
      <c r="G3527" s="902" t="s">
        <v>524</v>
      </c>
      <c r="I3527" s="515" t="s">
        <v>4050</v>
      </c>
    </row>
    <row r="3528" spans="1:9" x14ac:dyDescent="0.2">
      <c r="A3528" s="86" t="s">
        <v>6388</v>
      </c>
      <c r="B3528" s="763" t="s">
        <v>454</v>
      </c>
      <c r="C3528" s="86" t="s">
        <v>186</v>
      </c>
      <c r="D3528" s="86" t="s">
        <v>547</v>
      </c>
      <c r="E3528" s="86" t="s">
        <v>510</v>
      </c>
      <c r="F3528" s="282" t="s">
        <v>188</v>
      </c>
      <c r="G3528" s="902" t="s">
        <v>524</v>
      </c>
      <c r="I3528" s="515" t="s">
        <v>4051</v>
      </c>
    </row>
    <row r="3529" spans="1:9" x14ac:dyDescent="0.2">
      <c r="A3529" s="86" t="s">
        <v>6388</v>
      </c>
      <c r="B3529" s="763" t="s">
        <v>454</v>
      </c>
      <c r="C3529" s="86" t="s">
        <v>186</v>
      </c>
      <c r="D3529" s="86" t="s">
        <v>548</v>
      </c>
      <c r="E3529" s="86" t="s">
        <v>510</v>
      </c>
      <c r="F3529" s="282" t="s">
        <v>188</v>
      </c>
      <c r="G3529" s="902" t="s">
        <v>524</v>
      </c>
      <c r="I3529" s="515" t="s">
        <v>4052</v>
      </c>
    </row>
    <row r="3530" spans="1:9" x14ac:dyDescent="0.2">
      <c r="A3530" s="86" t="s">
        <v>6388</v>
      </c>
      <c r="B3530" s="763" t="s">
        <v>454</v>
      </c>
      <c r="C3530" s="86" t="s">
        <v>186</v>
      </c>
      <c r="D3530" s="86" t="s">
        <v>549</v>
      </c>
      <c r="E3530" s="86" t="s">
        <v>510</v>
      </c>
      <c r="F3530" s="282" t="s">
        <v>188</v>
      </c>
      <c r="G3530" s="902" t="s">
        <v>524</v>
      </c>
      <c r="I3530" s="515" t="s">
        <v>4053</v>
      </c>
    </row>
    <row r="3531" spans="1:9" x14ac:dyDescent="0.2">
      <c r="A3531" s="86" t="s">
        <v>6388</v>
      </c>
      <c r="B3531" s="763" t="s">
        <v>454</v>
      </c>
      <c r="C3531" s="86" t="s">
        <v>186</v>
      </c>
      <c r="D3531" s="86" t="s">
        <v>550</v>
      </c>
      <c r="E3531" s="86" t="s">
        <v>510</v>
      </c>
      <c r="F3531" s="282" t="s">
        <v>188</v>
      </c>
      <c r="G3531" s="902" t="s">
        <v>524</v>
      </c>
      <c r="I3531" s="515" t="s">
        <v>4054</v>
      </c>
    </row>
    <row r="3532" spans="1:9" x14ac:dyDescent="0.2">
      <c r="A3532" s="86" t="s">
        <v>6388</v>
      </c>
      <c r="B3532" s="763" t="s">
        <v>454</v>
      </c>
      <c r="C3532" s="86" t="s">
        <v>186</v>
      </c>
      <c r="D3532" s="86" t="s">
        <v>551</v>
      </c>
      <c r="E3532" s="86" t="s">
        <v>510</v>
      </c>
      <c r="F3532" s="282" t="s">
        <v>188</v>
      </c>
      <c r="G3532" s="902" t="s">
        <v>524</v>
      </c>
      <c r="I3532" s="515" t="s">
        <v>4055</v>
      </c>
    </row>
    <row r="3533" spans="1:9" x14ac:dyDescent="0.2">
      <c r="A3533" s="86" t="s">
        <v>6388</v>
      </c>
      <c r="B3533" s="763" t="s">
        <v>454</v>
      </c>
      <c r="C3533" s="86" t="s">
        <v>186</v>
      </c>
      <c r="D3533" s="86" t="s">
        <v>552</v>
      </c>
      <c r="E3533" s="86" t="s">
        <v>510</v>
      </c>
      <c r="F3533" s="282" t="s">
        <v>188</v>
      </c>
      <c r="G3533" s="902" t="s">
        <v>524</v>
      </c>
      <c r="I3533" s="515" t="s">
        <v>4056</v>
      </c>
    </row>
    <row r="3534" spans="1:9" x14ac:dyDescent="0.2">
      <c r="A3534" s="86" t="s">
        <v>6388</v>
      </c>
      <c r="B3534" s="763" t="s">
        <v>454</v>
      </c>
      <c r="C3534" s="86" t="s">
        <v>186</v>
      </c>
      <c r="D3534" s="86" t="s">
        <v>553</v>
      </c>
      <c r="E3534" s="86" t="s">
        <v>510</v>
      </c>
      <c r="F3534" s="282" t="s">
        <v>188</v>
      </c>
      <c r="G3534" s="902" t="s">
        <v>524</v>
      </c>
      <c r="I3534" s="515" t="s">
        <v>4057</v>
      </c>
    </row>
    <row r="3535" spans="1:9" x14ac:dyDescent="0.2">
      <c r="A3535" s="86" t="s">
        <v>6388</v>
      </c>
      <c r="B3535" s="763" t="s">
        <v>454</v>
      </c>
      <c r="C3535" s="86" t="s">
        <v>186</v>
      </c>
      <c r="D3535" s="86" t="s">
        <v>554</v>
      </c>
      <c r="E3535" s="86" t="s">
        <v>510</v>
      </c>
      <c r="F3535" s="282" t="s">
        <v>188</v>
      </c>
      <c r="G3535" s="902" t="s">
        <v>524</v>
      </c>
      <c r="I3535" s="515" t="s">
        <v>4058</v>
      </c>
    </row>
    <row r="3536" spans="1:9" x14ac:dyDescent="0.2">
      <c r="A3536" s="86" t="s">
        <v>6388</v>
      </c>
      <c r="B3536" s="763" t="s">
        <v>454</v>
      </c>
      <c r="C3536" s="86" t="s">
        <v>186</v>
      </c>
      <c r="D3536" s="86" t="s">
        <v>555</v>
      </c>
      <c r="E3536" s="86" t="s">
        <v>510</v>
      </c>
      <c r="F3536" s="282" t="s">
        <v>188</v>
      </c>
      <c r="G3536" s="902" t="s">
        <v>524</v>
      </c>
      <c r="I3536" s="515" t="s">
        <v>4059</v>
      </c>
    </row>
    <row r="3537" spans="1:9" x14ac:dyDescent="0.2">
      <c r="A3537" s="86" t="s">
        <v>6388</v>
      </c>
      <c r="B3537" s="763" t="s">
        <v>454</v>
      </c>
      <c r="C3537" s="86" t="s">
        <v>186</v>
      </c>
      <c r="D3537" s="86" t="s">
        <v>556</v>
      </c>
      <c r="E3537" s="86" t="s">
        <v>510</v>
      </c>
      <c r="F3537" s="282" t="s">
        <v>188</v>
      </c>
      <c r="G3537" s="902" t="s">
        <v>524</v>
      </c>
      <c r="I3537" s="515" t="s">
        <v>4060</v>
      </c>
    </row>
    <row r="3538" spans="1:9" x14ac:dyDescent="0.2">
      <c r="A3538" s="86" t="s">
        <v>6388</v>
      </c>
      <c r="B3538" s="763" t="s">
        <v>454</v>
      </c>
      <c r="C3538" s="86" t="s">
        <v>186</v>
      </c>
      <c r="D3538" s="86" t="s">
        <v>557</v>
      </c>
      <c r="E3538" s="86" t="s">
        <v>510</v>
      </c>
      <c r="F3538" s="282" t="s">
        <v>188</v>
      </c>
      <c r="G3538" s="902" t="s">
        <v>524</v>
      </c>
      <c r="I3538" s="515" t="s">
        <v>4061</v>
      </c>
    </row>
    <row r="3539" spans="1:9" x14ac:dyDescent="0.2">
      <c r="A3539" s="86" t="s">
        <v>6388</v>
      </c>
      <c r="B3539" s="763" t="s">
        <v>454</v>
      </c>
      <c r="C3539" s="86" t="s">
        <v>186</v>
      </c>
      <c r="D3539" s="86" t="s">
        <v>558</v>
      </c>
      <c r="E3539" s="86" t="s">
        <v>510</v>
      </c>
      <c r="F3539" s="282" t="s">
        <v>188</v>
      </c>
      <c r="G3539" s="902" t="s">
        <v>524</v>
      </c>
      <c r="I3539" s="515" t="s">
        <v>4062</v>
      </c>
    </row>
    <row r="3540" spans="1:9" x14ac:dyDescent="0.2">
      <c r="A3540" s="86" t="s">
        <v>6388</v>
      </c>
      <c r="B3540" s="763" t="s">
        <v>454</v>
      </c>
      <c r="C3540" s="86" t="s">
        <v>186</v>
      </c>
      <c r="D3540" s="86" t="s">
        <v>559</v>
      </c>
      <c r="E3540" s="86" t="s">
        <v>510</v>
      </c>
      <c r="F3540" s="282" t="s">
        <v>188</v>
      </c>
      <c r="G3540" s="902" t="s">
        <v>524</v>
      </c>
      <c r="I3540" s="515" t="s">
        <v>4063</v>
      </c>
    </row>
    <row r="3541" spans="1:9" x14ac:dyDescent="0.2">
      <c r="A3541" s="86" t="s">
        <v>6388</v>
      </c>
      <c r="B3541" s="763" t="s">
        <v>454</v>
      </c>
      <c r="C3541" s="86" t="s">
        <v>186</v>
      </c>
      <c r="D3541" s="86" t="s">
        <v>560</v>
      </c>
      <c r="E3541" s="86" t="s">
        <v>510</v>
      </c>
      <c r="F3541" s="282" t="s">
        <v>188</v>
      </c>
      <c r="G3541" s="902" t="s">
        <v>524</v>
      </c>
      <c r="I3541" s="515" t="s">
        <v>4064</v>
      </c>
    </row>
    <row r="3542" spans="1:9" x14ac:dyDescent="0.2">
      <c r="A3542" s="86" t="s">
        <v>6388</v>
      </c>
      <c r="B3542" s="763" t="s">
        <v>454</v>
      </c>
      <c r="C3542" s="86" t="s">
        <v>186</v>
      </c>
      <c r="D3542" s="86" t="s">
        <v>561</v>
      </c>
      <c r="E3542" s="86" t="s">
        <v>510</v>
      </c>
      <c r="F3542" s="282" t="s">
        <v>188</v>
      </c>
      <c r="G3542" s="902" t="s">
        <v>524</v>
      </c>
      <c r="I3542" s="515" t="s">
        <v>4065</v>
      </c>
    </row>
    <row r="3543" spans="1:9" x14ac:dyDescent="0.2">
      <c r="A3543" s="86" t="s">
        <v>6388</v>
      </c>
      <c r="B3543" s="763" t="s">
        <v>454</v>
      </c>
      <c r="C3543" s="86" t="s">
        <v>186</v>
      </c>
      <c r="D3543" s="86" t="s">
        <v>562</v>
      </c>
      <c r="E3543" s="86" t="s">
        <v>510</v>
      </c>
      <c r="F3543" s="282" t="s">
        <v>188</v>
      </c>
      <c r="G3543" s="902" t="s">
        <v>524</v>
      </c>
      <c r="I3543" s="515" t="s">
        <v>4066</v>
      </c>
    </row>
    <row r="3544" spans="1:9" x14ac:dyDescent="0.2">
      <c r="A3544" s="86" t="s">
        <v>6388</v>
      </c>
      <c r="B3544" s="763" t="s">
        <v>454</v>
      </c>
      <c r="C3544" s="86" t="s">
        <v>186</v>
      </c>
      <c r="D3544" s="86" t="s">
        <v>563</v>
      </c>
      <c r="E3544" s="86" t="s">
        <v>510</v>
      </c>
      <c r="F3544" s="282" t="s">
        <v>188</v>
      </c>
      <c r="G3544" s="902" t="s">
        <v>524</v>
      </c>
      <c r="I3544" s="515" t="s">
        <v>4067</v>
      </c>
    </row>
    <row r="3545" spans="1:9" x14ac:dyDescent="0.2">
      <c r="A3545" s="86" t="s">
        <v>6388</v>
      </c>
      <c r="B3545" s="763" t="s">
        <v>454</v>
      </c>
      <c r="C3545" s="86" t="s">
        <v>186</v>
      </c>
      <c r="D3545" s="86" t="s">
        <v>564</v>
      </c>
      <c r="E3545" s="86" t="s">
        <v>510</v>
      </c>
      <c r="F3545" s="282" t="s">
        <v>188</v>
      </c>
      <c r="G3545" s="902" t="s">
        <v>524</v>
      </c>
      <c r="I3545" s="515" t="s">
        <v>4068</v>
      </c>
    </row>
    <row r="3546" spans="1:9" x14ac:dyDescent="0.2">
      <c r="A3546" s="86" t="s">
        <v>6388</v>
      </c>
      <c r="B3546" s="763" t="s">
        <v>454</v>
      </c>
      <c r="C3546" s="86" t="s">
        <v>186</v>
      </c>
      <c r="D3546" s="86" t="s">
        <v>565</v>
      </c>
      <c r="E3546" s="86" t="s">
        <v>510</v>
      </c>
      <c r="F3546" s="282" t="s">
        <v>188</v>
      </c>
      <c r="G3546" s="902" t="s">
        <v>524</v>
      </c>
      <c r="I3546" s="515" t="s">
        <v>4069</v>
      </c>
    </row>
    <row r="3547" spans="1:9" x14ac:dyDescent="0.2">
      <c r="A3547" s="86" t="s">
        <v>6388</v>
      </c>
      <c r="B3547" s="543" t="s">
        <v>454</v>
      </c>
      <c r="C3547" s="547" t="s">
        <v>186</v>
      </c>
      <c r="D3547" s="547" t="s">
        <v>566</v>
      </c>
      <c r="E3547" s="547" t="s">
        <v>510</v>
      </c>
      <c r="F3547" s="538" t="s">
        <v>188</v>
      </c>
      <c r="G3547" s="309" t="s">
        <v>524</v>
      </c>
      <c r="I3547" s="515" t="s">
        <v>4070</v>
      </c>
    </row>
    <row r="3548" spans="1:9" x14ac:dyDescent="0.2">
      <c r="A3548" s="86" t="s">
        <v>6388</v>
      </c>
      <c r="B3548" s="763" t="s">
        <v>454</v>
      </c>
      <c r="C3548" s="86" t="s">
        <v>186</v>
      </c>
      <c r="D3548" s="86" t="s">
        <v>185</v>
      </c>
      <c r="E3548" s="86" t="s">
        <v>511</v>
      </c>
      <c r="F3548" s="282" t="s">
        <v>189</v>
      </c>
      <c r="G3548" s="902" t="s">
        <v>524</v>
      </c>
      <c r="I3548" s="515" t="s">
        <v>4071</v>
      </c>
    </row>
    <row r="3549" spans="1:9" x14ac:dyDescent="0.2">
      <c r="A3549" s="86" t="s">
        <v>6388</v>
      </c>
      <c r="B3549" s="763" t="s">
        <v>454</v>
      </c>
      <c r="C3549" s="86" t="s">
        <v>186</v>
      </c>
      <c r="D3549" s="86" t="s">
        <v>527</v>
      </c>
      <c r="E3549" s="86" t="s">
        <v>511</v>
      </c>
      <c r="F3549" s="282" t="s">
        <v>189</v>
      </c>
      <c r="G3549" s="902" t="s">
        <v>524</v>
      </c>
      <c r="I3549" s="515" t="s">
        <v>4072</v>
      </c>
    </row>
    <row r="3550" spans="1:9" x14ac:dyDescent="0.2">
      <c r="A3550" s="86" t="s">
        <v>6388</v>
      </c>
      <c r="B3550" s="763" t="s">
        <v>454</v>
      </c>
      <c r="C3550" s="86" t="s">
        <v>186</v>
      </c>
      <c r="D3550" s="86" t="s">
        <v>528</v>
      </c>
      <c r="E3550" s="86" t="s">
        <v>511</v>
      </c>
      <c r="F3550" s="282" t="s">
        <v>189</v>
      </c>
      <c r="G3550" s="902" t="s">
        <v>524</v>
      </c>
      <c r="I3550" s="515" t="s">
        <v>4073</v>
      </c>
    </row>
    <row r="3551" spans="1:9" x14ac:dyDescent="0.2">
      <c r="A3551" s="86" t="s">
        <v>6388</v>
      </c>
      <c r="B3551" s="763" t="s">
        <v>454</v>
      </c>
      <c r="C3551" s="86" t="s">
        <v>186</v>
      </c>
      <c r="D3551" s="86" t="s">
        <v>529</v>
      </c>
      <c r="E3551" s="86" t="s">
        <v>511</v>
      </c>
      <c r="F3551" s="282" t="s">
        <v>189</v>
      </c>
      <c r="G3551" s="902" t="s">
        <v>524</v>
      </c>
      <c r="I3551" s="515" t="s">
        <v>4074</v>
      </c>
    </row>
    <row r="3552" spans="1:9" x14ac:dyDescent="0.2">
      <c r="A3552" s="86" t="s">
        <v>6388</v>
      </c>
      <c r="B3552" s="763" t="s">
        <v>454</v>
      </c>
      <c r="C3552" s="86" t="s">
        <v>186</v>
      </c>
      <c r="D3552" s="86" t="s">
        <v>530</v>
      </c>
      <c r="E3552" s="86" t="s">
        <v>511</v>
      </c>
      <c r="F3552" s="282" t="s">
        <v>189</v>
      </c>
      <c r="G3552" s="902" t="s">
        <v>524</v>
      </c>
      <c r="I3552" s="515" t="s">
        <v>4075</v>
      </c>
    </row>
    <row r="3553" spans="1:9" x14ac:dyDescent="0.2">
      <c r="A3553" s="86" t="s">
        <v>6388</v>
      </c>
      <c r="B3553" s="763" t="s">
        <v>454</v>
      </c>
      <c r="C3553" s="86" t="s">
        <v>186</v>
      </c>
      <c r="D3553" s="86" t="s">
        <v>531</v>
      </c>
      <c r="E3553" s="86" t="s">
        <v>511</v>
      </c>
      <c r="F3553" s="282" t="s">
        <v>189</v>
      </c>
      <c r="G3553" s="902" t="s">
        <v>524</v>
      </c>
      <c r="I3553" s="515" t="s">
        <v>4076</v>
      </c>
    </row>
    <row r="3554" spans="1:9" x14ac:dyDescent="0.2">
      <c r="A3554" s="86" t="s">
        <v>6388</v>
      </c>
      <c r="B3554" s="763" t="s">
        <v>454</v>
      </c>
      <c r="C3554" s="86" t="s">
        <v>186</v>
      </c>
      <c r="D3554" s="86" t="s">
        <v>532</v>
      </c>
      <c r="E3554" s="86" t="s">
        <v>511</v>
      </c>
      <c r="F3554" s="282" t="s">
        <v>189</v>
      </c>
      <c r="G3554" s="902" t="s">
        <v>524</v>
      </c>
      <c r="I3554" s="515" t="s">
        <v>4077</v>
      </c>
    </row>
    <row r="3555" spans="1:9" x14ac:dyDescent="0.2">
      <c r="A3555" s="86" t="s">
        <v>6388</v>
      </c>
      <c r="B3555" s="763" t="s">
        <v>454</v>
      </c>
      <c r="C3555" s="86" t="s">
        <v>186</v>
      </c>
      <c r="D3555" s="86" t="s">
        <v>533</v>
      </c>
      <c r="E3555" s="86" t="s">
        <v>511</v>
      </c>
      <c r="F3555" s="282" t="s">
        <v>189</v>
      </c>
      <c r="G3555" s="902" t="s">
        <v>524</v>
      </c>
      <c r="I3555" s="515" t="s">
        <v>4078</v>
      </c>
    </row>
    <row r="3556" spans="1:9" x14ac:dyDescent="0.2">
      <c r="A3556" s="86" t="s">
        <v>6388</v>
      </c>
      <c r="B3556" s="763" t="s">
        <v>454</v>
      </c>
      <c r="C3556" s="86" t="s">
        <v>186</v>
      </c>
      <c r="D3556" s="86" t="s">
        <v>534</v>
      </c>
      <c r="E3556" s="86" t="s">
        <v>511</v>
      </c>
      <c r="F3556" s="282" t="s">
        <v>189</v>
      </c>
      <c r="G3556" s="902" t="s">
        <v>524</v>
      </c>
      <c r="I3556" s="515" t="s">
        <v>4079</v>
      </c>
    </row>
    <row r="3557" spans="1:9" x14ac:dyDescent="0.2">
      <c r="A3557" s="86" t="s">
        <v>6388</v>
      </c>
      <c r="B3557" s="763" t="s">
        <v>454</v>
      </c>
      <c r="C3557" s="86" t="s">
        <v>186</v>
      </c>
      <c r="D3557" s="86" t="s">
        <v>535</v>
      </c>
      <c r="E3557" s="86" t="s">
        <v>511</v>
      </c>
      <c r="F3557" s="282" t="s">
        <v>189</v>
      </c>
      <c r="G3557" s="902" t="s">
        <v>524</v>
      </c>
      <c r="I3557" s="515" t="s">
        <v>4080</v>
      </c>
    </row>
    <row r="3558" spans="1:9" x14ac:dyDescent="0.2">
      <c r="A3558" s="86" t="s">
        <v>6388</v>
      </c>
      <c r="B3558" s="763" t="s">
        <v>454</v>
      </c>
      <c r="C3558" s="86" t="s">
        <v>186</v>
      </c>
      <c r="D3558" s="86" t="s">
        <v>536</v>
      </c>
      <c r="E3558" s="86" t="s">
        <v>511</v>
      </c>
      <c r="F3558" s="282" t="s">
        <v>189</v>
      </c>
      <c r="G3558" s="902" t="s">
        <v>524</v>
      </c>
      <c r="I3558" s="515" t="s">
        <v>4081</v>
      </c>
    </row>
    <row r="3559" spans="1:9" x14ac:dyDescent="0.2">
      <c r="A3559" s="86" t="s">
        <v>6388</v>
      </c>
      <c r="B3559" s="763" t="s">
        <v>454</v>
      </c>
      <c r="C3559" s="86" t="s">
        <v>186</v>
      </c>
      <c r="D3559" s="86" t="s">
        <v>537</v>
      </c>
      <c r="E3559" s="86" t="s">
        <v>511</v>
      </c>
      <c r="F3559" s="282" t="s">
        <v>189</v>
      </c>
      <c r="G3559" s="902" t="s">
        <v>524</v>
      </c>
      <c r="I3559" s="515" t="s">
        <v>4082</v>
      </c>
    </row>
    <row r="3560" spans="1:9" x14ac:dyDescent="0.2">
      <c r="A3560" s="86" t="s">
        <v>6388</v>
      </c>
      <c r="B3560" s="763" t="s">
        <v>454</v>
      </c>
      <c r="C3560" s="86" t="s">
        <v>186</v>
      </c>
      <c r="D3560" s="86" t="s">
        <v>538</v>
      </c>
      <c r="E3560" s="86" t="s">
        <v>511</v>
      </c>
      <c r="F3560" s="282" t="s">
        <v>189</v>
      </c>
      <c r="G3560" s="902" t="s">
        <v>524</v>
      </c>
      <c r="I3560" s="515" t="s">
        <v>4083</v>
      </c>
    </row>
    <row r="3561" spans="1:9" x14ac:dyDescent="0.2">
      <c r="A3561" s="86" t="s">
        <v>6388</v>
      </c>
      <c r="B3561" s="763" t="s">
        <v>454</v>
      </c>
      <c r="C3561" s="86" t="s">
        <v>186</v>
      </c>
      <c r="D3561" s="86" t="s">
        <v>539</v>
      </c>
      <c r="E3561" s="86" t="s">
        <v>511</v>
      </c>
      <c r="F3561" s="282" t="s">
        <v>189</v>
      </c>
      <c r="G3561" s="902" t="s">
        <v>524</v>
      </c>
      <c r="I3561" s="515" t="s">
        <v>4084</v>
      </c>
    </row>
    <row r="3562" spans="1:9" x14ac:dyDescent="0.2">
      <c r="A3562" s="86" t="s">
        <v>6388</v>
      </c>
      <c r="B3562" s="763" t="s">
        <v>454</v>
      </c>
      <c r="C3562" s="86" t="s">
        <v>186</v>
      </c>
      <c r="D3562" s="86" t="s">
        <v>540</v>
      </c>
      <c r="E3562" s="86" t="s">
        <v>511</v>
      </c>
      <c r="F3562" s="282" t="s">
        <v>189</v>
      </c>
      <c r="G3562" s="902" t="s">
        <v>524</v>
      </c>
      <c r="I3562" s="515" t="s">
        <v>4085</v>
      </c>
    </row>
    <row r="3563" spans="1:9" x14ac:dyDescent="0.2">
      <c r="A3563" s="86" t="s">
        <v>6388</v>
      </c>
      <c r="B3563" s="763" t="s">
        <v>454</v>
      </c>
      <c r="C3563" s="86" t="s">
        <v>186</v>
      </c>
      <c r="D3563" s="86" t="s">
        <v>541</v>
      </c>
      <c r="E3563" s="86" t="s">
        <v>511</v>
      </c>
      <c r="F3563" s="282" t="s">
        <v>189</v>
      </c>
      <c r="G3563" s="902" t="s">
        <v>524</v>
      </c>
      <c r="I3563" s="515" t="s">
        <v>4086</v>
      </c>
    </row>
    <row r="3564" spans="1:9" x14ac:dyDescent="0.2">
      <c r="A3564" s="86" t="s">
        <v>6388</v>
      </c>
      <c r="B3564" s="763" t="s">
        <v>454</v>
      </c>
      <c r="C3564" s="86" t="s">
        <v>186</v>
      </c>
      <c r="D3564" s="86" t="s">
        <v>542</v>
      </c>
      <c r="E3564" s="86" t="s">
        <v>511</v>
      </c>
      <c r="F3564" s="282" t="s">
        <v>189</v>
      </c>
      <c r="G3564" s="902" t="s">
        <v>524</v>
      </c>
      <c r="I3564" s="515" t="s">
        <v>4087</v>
      </c>
    </row>
    <row r="3565" spans="1:9" x14ac:dyDescent="0.2">
      <c r="A3565" s="86" t="s">
        <v>6388</v>
      </c>
      <c r="B3565" s="763" t="s">
        <v>454</v>
      </c>
      <c r="C3565" s="86" t="s">
        <v>186</v>
      </c>
      <c r="D3565" s="86" t="s">
        <v>543</v>
      </c>
      <c r="E3565" s="86" t="s">
        <v>511</v>
      </c>
      <c r="F3565" s="282" t="s">
        <v>189</v>
      </c>
      <c r="G3565" s="902" t="s">
        <v>524</v>
      </c>
      <c r="I3565" s="515" t="s">
        <v>4088</v>
      </c>
    </row>
    <row r="3566" spans="1:9" x14ac:dyDescent="0.2">
      <c r="A3566" s="86" t="s">
        <v>6388</v>
      </c>
      <c r="B3566" s="763" t="s">
        <v>454</v>
      </c>
      <c r="C3566" s="86" t="s">
        <v>186</v>
      </c>
      <c r="D3566" s="86" t="s">
        <v>544</v>
      </c>
      <c r="E3566" s="86" t="s">
        <v>511</v>
      </c>
      <c r="F3566" s="282" t="s">
        <v>189</v>
      </c>
      <c r="G3566" s="902" t="s">
        <v>524</v>
      </c>
      <c r="I3566" s="515" t="s">
        <v>4089</v>
      </c>
    </row>
    <row r="3567" spans="1:9" x14ac:dyDescent="0.2">
      <c r="A3567" s="86" t="s">
        <v>6388</v>
      </c>
      <c r="B3567" s="763" t="s">
        <v>454</v>
      </c>
      <c r="C3567" s="86" t="s">
        <v>186</v>
      </c>
      <c r="D3567" s="86" t="s">
        <v>545</v>
      </c>
      <c r="E3567" s="86" t="s">
        <v>511</v>
      </c>
      <c r="F3567" s="282" t="s">
        <v>189</v>
      </c>
      <c r="G3567" s="902" t="s">
        <v>524</v>
      </c>
      <c r="I3567" s="515" t="s">
        <v>4090</v>
      </c>
    </row>
    <row r="3568" spans="1:9" x14ac:dyDescent="0.2">
      <c r="A3568" s="86" t="s">
        <v>6388</v>
      </c>
      <c r="B3568" s="763" t="s">
        <v>454</v>
      </c>
      <c r="C3568" s="86" t="s">
        <v>186</v>
      </c>
      <c r="D3568" s="86" t="s">
        <v>546</v>
      </c>
      <c r="E3568" s="86" t="s">
        <v>511</v>
      </c>
      <c r="F3568" s="282" t="s">
        <v>189</v>
      </c>
      <c r="G3568" s="902" t="s">
        <v>524</v>
      </c>
      <c r="I3568" s="515" t="s">
        <v>4091</v>
      </c>
    </row>
    <row r="3569" spans="1:9" x14ac:dyDescent="0.2">
      <c r="A3569" s="86" t="s">
        <v>6388</v>
      </c>
      <c r="B3569" s="763" t="s">
        <v>454</v>
      </c>
      <c r="C3569" s="86" t="s">
        <v>186</v>
      </c>
      <c r="D3569" s="86" t="s">
        <v>547</v>
      </c>
      <c r="E3569" s="86" t="s">
        <v>511</v>
      </c>
      <c r="F3569" s="282" t="s">
        <v>189</v>
      </c>
      <c r="G3569" s="902" t="s">
        <v>524</v>
      </c>
      <c r="I3569" s="515" t="s">
        <v>4092</v>
      </c>
    </row>
    <row r="3570" spans="1:9" x14ac:dyDescent="0.2">
      <c r="A3570" s="86" t="s">
        <v>6388</v>
      </c>
      <c r="B3570" s="763" t="s">
        <v>454</v>
      </c>
      <c r="C3570" s="86" t="s">
        <v>186</v>
      </c>
      <c r="D3570" s="86" t="s">
        <v>548</v>
      </c>
      <c r="E3570" s="86" t="s">
        <v>511</v>
      </c>
      <c r="F3570" s="282" t="s">
        <v>189</v>
      </c>
      <c r="G3570" s="902" t="s">
        <v>524</v>
      </c>
      <c r="I3570" s="515" t="s">
        <v>4093</v>
      </c>
    </row>
    <row r="3571" spans="1:9" x14ac:dyDescent="0.2">
      <c r="A3571" s="86" t="s">
        <v>6388</v>
      </c>
      <c r="B3571" s="763" t="s">
        <v>454</v>
      </c>
      <c r="C3571" s="86" t="s">
        <v>186</v>
      </c>
      <c r="D3571" s="86" t="s">
        <v>549</v>
      </c>
      <c r="E3571" s="86" t="s">
        <v>511</v>
      </c>
      <c r="F3571" s="282" t="s">
        <v>189</v>
      </c>
      <c r="G3571" s="902" t="s">
        <v>524</v>
      </c>
      <c r="I3571" s="515" t="s">
        <v>4094</v>
      </c>
    </row>
    <row r="3572" spans="1:9" x14ac:dyDescent="0.2">
      <c r="A3572" s="86" t="s">
        <v>6388</v>
      </c>
      <c r="B3572" s="763" t="s">
        <v>454</v>
      </c>
      <c r="C3572" s="86" t="s">
        <v>186</v>
      </c>
      <c r="D3572" s="86" t="s">
        <v>550</v>
      </c>
      <c r="E3572" s="86" t="s">
        <v>511</v>
      </c>
      <c r="F3572" s="282" t="s">
        <v>189</v>
      </c>
      <c r="G3572" s="902" t="s">
        <v>524</v>
      </c>
      <c r="I3572" s="515" t="s">
        <v>4095</v>
      </c>
    </row>
    <row r="3573" spans="1:9" x14ac:dyDescent="0.2">
      <c r="A3573" s="86" t="s">
        <v>6388</v>
      </c>
      <c r="B3573" s="763" t="s">
        <v>454</v>
      </c>
      <c r="C3573" s="86" t="s">
        <v>186</v>
      </c>
      <c r="D3573" s="86" t="s">
        <v>551</v>
      </c>
      <c r="E3573" s="86" t="s">
        <v>511</v>
      </c>
      <c r="F3573" s="282" t="s">
        <v>189</v>
      </c>
      <c r="G3573" s="902" t="s">
        <v>524</v>
      </c>
      <c r="I3573" s="515" t="s">
        <v>4096</v>
      </c>
    </row>
    <row r="3574" spans="1:9" x14ac:dyDescent="0.2">
      <c r="A3574" s="86" t="s">
        <v>6388</v>
      </c>
      <c r="B3574" s="763" t="s">
        <v>454</v>
      </c>
      <c r="C3574" s="86" t="s">
        <v>186</v>
      </c>
      <c r="D3574" s="86" t="s">
        <v>552</v>
      </c>
      <c r="E3574" s="86" t="s">
        <v>511</v>
      </c>
      <c r="F3574" s="282" t="s">
        <v>189</v>
      </c>
      <c r="G3574" s="902" t="s">
        <v>524</v>
      </c>
      <c r="I3574" s="515" t="s">
        <v>4097</v>
      </c>
    </row>
    <row r="3575" spans="1:9" x14ac:dyDescent="0.2">
      <c r="A3575" s="86" t="s">
        <v>6388</v>
      </c>
      <c r="B3575" s="763" t="s">
        <v>454</v>
      </c>
      <c r="C3575" s="86" t="s">
        <v>186</v>
      </c>
      <c r="D3575" s="86" t="s">
        <v>553</v>
      </c>
      <c r="E3575" s="86" t="s">
        <v>511</v>
      </c>
      <c r="F3575" s="282" t="s">
        <v>189</v>
      </c>
      <c r="G3575" s="902" t="s">
        <v>524</v>
      </c>
      <c r="I3575" s="515" t="s">
        <v>4098</v>
      </c>
    </row>
    <row r="3576" spans="1:9" x14ac:dyDescent="0.2">
      <c r="A3576" s="86" t="s">
        <v>6388</v>
      </c>
      <c r="B3576" s="763" t="s">
        <v>454</v>
      </c>
      <c r="C3576" s="86" t="s">
        <v>186</v>
      </c>
      <c r="D3576" s="86" t="s">
        <v>554</v>
      </c>
      <c r="E3576" s="86" t="s">
        <v>511</v>
      </c>
      <c r="F3576" s="282" t="s">
        <v>189</v>
      </c>
      <c r="G3576" s="902" t="s">
        <v>524</v>
      </c>
      <c r="I3576" s="515" t="s">
        <v>4099</v>
      </c>
    </row>
    <row r="3577" spans="1:9" x14ac:dyDescent="0.2">
      <c r="A3577" s="86" t="s">
        <v>6388</v>
      </c>
      <c r="B3577" s="763" t="s">
        <v>454</v>
      </c>
      <c r="C3577" s="86" t="s">
        <v>186</v>
      </c>
      <c r="D3577" s="86" t="s">
        <v>555</v>
      </c>
      <c r="E3577" s="86" t="s">
        <v>511</v>
      </c>
      <c r="F3577" s="282" t="s">
        <v>189</v>
      </c>
      <c r="G3577" s="902" t="s">
        <v>524</v>
      </c>
      <c r="I3577" s="515" t="s">
        <v>4100</v>
      </c>
    </row>
    <row r="3578" spans="1:9" x14ac:dyDescent="0.2">
      <c r="A3578" s="86" t="s">
        <v>6388</v>
      </c>
      <c r="B3578" s="763" t="s">
        <v>454</v>
      </c>
      <c r="C3578" s="86" t="s">
        <v>186</v>
      </c>
      <c r="D3578" s="86" t="s">
        <v>556</v>
      </c>
      <c r="E3578" s="86" t="s">
        <v>511</v>
      </c>
      <c r="F3578" s="282" t="s">
        <v>189</v>
      </c>
      <c r="G3578" s="902" t="s">
        <v>524</v>
      </c>
      <c r="I3578" s="515" t="s">
        <v>4101</v>
      </c>
    </row>
    <row r="3579" spans="1:9" x14ac:dyDescent="0.2">
      <c r="A3579" s="86" t="s">
        <v>6388</v>
      </c>
      <c r="B3579" s="763" t="s">
        <v>454</v>
      </c>
      <c r="C3579" s="86" t="s">
        <v>186</v>
      </c>
      <c r="D3579" s="86" t="s">
        <v>557</v>
      </c>
      <c r="E3579" s="86" t="s">
        <v>511</v>
      </c>
      <c r="F3579" s="282" t="s">
        <v>189</v>
      </c>
      <c r="G3579" s="902" t="s">
        <v>524</v>
      </c>
      <c r="I3579" s="515" t="s">
        <v>4102</v>
      </c>
    </row>
    <row r="3580" spans="1:9" x14ac:dyDescent="0.2">
      <c r="A3580" s="86" t="s">
        <v>6388</v>
      </c>
      <c r="B3580" s="763" t="s">
        <v>454</v>
      </c>
      <c r="C3580" s="86" t="s">
        <v>186</v>
      </c>
      <c r="D3580" s="86" t="s">
        <v>558</v>
      </c>
      <c r="E3580" s="86" t="s">
        <v>511</v>
      </c>
      <c r="F3580" s="282" t="s">
        <v>189</v>
      </c>
      <c r="G3580" s="902" t="s">
        <v>524</v>
      </c>
      <c r="I3580" s="515" t="s">
        <v>4103</v>
      </c>
    </row>
    <row r="3581" spans="1:9" x14ac:dyDescent="0.2">
      <c r="A3581" s="86" t="s">
        <v>6388</v>
      </c>
      <c r="B3581" s="763" t="s">
        <v>454</v>
      </c>
      <c r="C3581" s="86" t="s">
        <v>186</v>
      </c>
      <c r="D3581" s="86" t="s">
        <v>559</v>
      </c>
      <c r="E3581" s="86" t="s">
        <v>511</v>
      </c>
      <c r="F3581" s="282" t="s">
        <v>189</v>
      </c>
      <c r="G3581" s="902" t="s">
        <v>524</v>
      </c>
      <c r="I3581" s="515" t="s">
        <v>4104</v>
      </c>
    </row>
    <row r="3582" spans="1:9" x14ac:dyDescent="0.2">
      <c r="A3582" s="86" t="s">
        <v>6388</v>
      </c>
      <c r="B3582" s="763" t="s">
        <v>454</v>
      </c>
      <c r="C3582" s="86" t="s">
        <v>186</v>
      </c>
      <c r="D3582" s="86" t="s">
        <v>560</v>
      </c>
      <c r="E3582" s="86" t="s">
        <v>511</v>
      </c>
      <c r="F3582" s="282" t="s">
        <v>189</v>
      </c>
      <c r="G3582" s="902" t="s">
        <v>524</v>
      </c>
      <c r="I3582" s="515" t="s">
        <v>4105</v>
      </c>
    </row>
    <row r="3583" spans="1:9" x14ac:dyDescent="0.2">
      <c r="A3583" s="86" t="s">
        <v>6388</v>
      </c>
      <c r="B3583" s="763" t="s">
        <v>454</v>
      </c>
      <c r="C3583" s="86" t="s">
        <v>186</v>
      </c>
      <c r="D3583" s="86" t="s">
        <v>561</v>
      </c>
      <c r="E3583" s="86" t="s">
        <v>511</v>
      </c>
      <c r="F3583" s="282" t="s">
        <v>189</v>
      </c>
      <c r="G3583" s="902" t="s">
        <v>524</v>
      </c>
      <c r="I3583" s="515" t="s">
        <v>4106</v>
      </c>
    </row>
    <row r="3584" spans="1:9" x14ac:dyDescent="0.2">
      <c r="A3584" s="86" t="s">
        <v>6388</v>
      </c>
      <c r="B3584" s="763" t="s">
        <v>454</v>
      </c>
      <c r="C3584" s="86" t="s">
        <v>186</v>
      </c>
      <c r="D3584" s="86" t="s">
        <v>562</v>
      </c>
      <c r="E3584" s="86" t="s">
        <v>511</v>
      </c>
      <c r="F3584" s="282" t="s">
        <v>189</v>
      </c>
      <c r="G3584" s="902" t="s">
        <v>524</v>
      </c>
      <c r="I3584" s="515" t="s">
        <v>4107</v>
      </c>
    </row>
    <row r="3585" spans="1:9" x14ac:dyDescent="0.2">
      <c r="A3585" s="86" t="s">
        <v>6388</v>
      </c>
      <c r="B3585" s="763" t="s">
        <v>454</v>
      </c>
      <c r="C3585" s="86" t="s">
        <v>186</v>
      </c>
      <c r="D3585" s="86" t="s">
        <v>563</v>
      </c>
      <c r="E3585" s="86" t="s">
        <v>511</v>
      </c>
      <c r="F3585" s="282" t="s">
        <v>189</v>
      </c>
      <c r="G3585" s="902" t="s">
        <v>524</v>
      </c>
      <c r="I3585" s="515" t="s">
        <v>4108</v>
      </c>
    </row>
    <row r="3586" spans="1:9" x14ac:dyDescent="0.2">
      <c r="A3586" s="86" t="s">
        <v>6388</v>
      </c>
      <c r="B3586" s="763" t="s">
        <v>454</v>
      </c>
      <c r="C3586" s="86" t="s">
        <v>186</v>
      </c>
      <c r="D3586" s="86" t="s">
        <v>564</v>
      </c>
      <c r="E3586" s="86" t="s">
        <v>511</v>
      </c>
      <c r="F3586" s="282" t="s">
        <v>189</v>
      </c>
      <c r="G3586" s="902" t="s">
        <v>524</v>
      </c>
      <c r="I3586" s="515" t="s">
        <v>4109</v>
      </c>
    </row>
    <row r="3587" spans="1:9" x14ac:dyDescent="0.2">
      <c r="A3587" s="86" t="s">
        <v>6388</v>
      </c>
      <c r="B3587" s="763" t="s">
        <v>454</v>
      </c>
      <c r="C3587" s="86" t="s">
        <v>186</v>
      </c>
      <c r="D3587" s="86" t="s">
        <v>565</v>
      </c>
      <c r="E3587" s="86" t="s">
        <v>511</v>
      </c>
      <c r="F3587" s="282" t="s">
        <v>189</v>
      </c>
      <c r="G3587" s="902" t="s">
        <v>524</v>
      </c>
      <c r="I3587" s="515" t="s">
        <v>4110</v>
      </c>
    </row>
    <row r="3588" spans="1:9" x14ac:dyDescent="0.2">
      <c r="A3588" s="86" t="s">
        <v>6388</v>
      </c>
      <c r="B3588" s="763" t="s">
        <v>454</v>
      </c>
      <c r="C3588" s="86" t="s">
        <v>186</v>
      </c>
      <c r="D3588" s="86" t="s">
        <v>566</v>
      </c>
      <c r="E3588" s="86" t="s">
        <v>511</v>
      </c>
      <c r="F3588" s="282" t="s">
        <v>189</v>
      </c>
      <c r="G3588" s="767" t="s">
        <v>524</v>
      </c>
      <c r="I3588" s="515" t="s">
        <v>4111</v>
      </c>
    </row>
    <row r="3589" spans="1:9" x14ac:dyDescent="0.2">
      <c r="A3589" s="86" t="s">
        <v>6388</v>
      </c>
      <c r="B3589" s="533" t="s">
        <v>454</v>
      </c>
      <c r="C3589" s="119" t="s">
        <v>186</v>
      </c>
      <c r="D3589" s="119" t="s">
        <v>185</v>
      </c>
      <c r="E3589" s="119" t="s">
        <v>511</v>
      </c>
      <c r="F3589" s="545" t="s">
        <v>197</v>
      </c>
      <c r="G3589" s="322" t="s">
        <v>524</v>
      </c>
      <c r="I3589" s="515" t="s">
        <v>4112</v>
      </c>
    </row>
    <row r="3590" spans="1:9" x14ac:dyDescent="0.2">
      <c r="A3590" s="86" t="s">
        <v>6388</v>
      </c>
      <c r="B3590" s="541" t="s">
        <v>454</v>
      </c>
      <c r="C3590" s="546" t="s">
        <v>186</v>
      </c>
      <c r="D3590" s="546" t="s">
        <v>185</v>
      </c>
      <c r="E3590" s="546" t="s">
        <v>511</v>
      </c>
      <c r="F3590" s="542" t="s">
        <v>188</v>
      </c>
      <c r="G3590" s="832" t="s">
        <v>524</v>
      </c>
      <c r="I3590" s="515" t="s">
        <v>4113</v>
      </c>
    </row>
    <row r="3591" spans="1:9" x14ac:dyDescent="0.2">
      <c r="A3591" s="86" t="s">
        <v>6388</v>
      </c>
      <c r="B3591" s="763" t="s">
        <v>454</v>
      </c>
      <c r="C3591" s="86" t="s">
        <v>186</v>
      </c>
      <c r="D3591" s="86" t="s">
        <v>527</v>
      </c>
      <c r="E3591" s="86" t="s">
        <v>511</v>
      </c>
      <c r="F3591" s="282" t="s">
        <v>188</v>
      </c>
      <c r="G3591" s="902" t="s">
        <v>524</v>
      </c>
      <c r="I3591" s="515" t="s">
        <v>4114</v>
      </c>
    </row>
    <row r="3592" spans="1:9" x14ac:dyDescent="0.2">
      <c r="A3592" s="86" t="s">
        <v>6388</v>
      </c>
      <c r="B3592" s="763" t="s">
        <v>454</v>
      </c>
      <c r="C3592" s="86" t="s">
        <v>186</v>
      </c>
      <c r="D3592" s="86" t="s">
        <v>528</v>
      </c>
      <c r="E3592" s="86" t="s">
        <v>511</v>
      </c>
      <c r="F3592" s="282" t="s">
        <v>188</v>
      </c>
      <c r="G3592" s="902" t="s">
        <v>524</v>
      </c>
      <c r="I3592" s="515" t="s">
        <v>4115</v>
      </c>
    </row>
    <row r="3593" spans="1:9" x14ac:dyDescent="0.2">
      <c r="A3593" s="86" t="s">
        <v>6388</v>
      </c>
      <c r="B3593" s="763" t="s">
        <v>454</v>
      </c>
      <c r="C3593" s="86" t="s">
        <v>186</v>
      </c>
      <c r="D3593" s="86" t="s">
        <v>529</v>
      </c>
      <c r="E3593" s="86" t="s">
        <v>511</v>
      </c>
      <c r="F3593" s="282" t="s">
        <v>188</v>
      </c>
      <c r="G3593" s="902" t="s">
        <v>524</v>
      </c>
      <c r="I3593" s="515" t="s">
        <v>4116</v>
      </c>
    </row>
    <row r="3594" spans="1:9" x14ac:dyDescent="0.2">
      <c r="A3594" s="86" t="s">
        <v>6388</v>
      </c>
      <c r="B3594" s="763" t="s">
        <v>454</v>
      </c>
      <c r="C3594" s="86" t="s">
        <v>186</v>
      </c>
      <c r="D3594" s="86" t="s">
        <v>530</v>
      </c>
      <c r="E3594" s="86" t="s">
        <v>511</v>
      </c>
      <c r="F3594" s="282" t="s">
        <v>188</v>
      </c>
      <c r="G3594" s="902" t="s">
        <v>524</v>
      </c>
      <c r="I3594" s="515" t="s">
        <v>4117</v>
      </c>
    </row>
    <row r="3595" spans="1:9" x14ac:dyDescent="0.2">
      <c r="A3595" s="86" t="s">
        <v>6388</v>
      </c>
      <c r="B3595" s="763" t="s">
        <v>454</v>
      </c>
      <c r="C3595" s="86" t="s">
        <v>186</v>
      </c>
      <c r="D3595" s="86" t="s">
        <v>531</v>
      </c>
      <c r="E3595" s="86" t="s">
        <v>511</v>
      </c>
      <c r="F3595" s="282" t="s">
        <v>188</v>
      </c>
      <c r="G3595" s="902" t="s">
        <v>524</v>
      </c>
      <c r="I3595" s="515" t="s">
        <v>4118</v>
      </c>
    </row>
    <row r="3596" spans="1:9" x14ac:dyDescent="0.2">
      <c r="A3596" s="86" t="s">
        <v>6388</v>
      </c>
      <c r="B3596" s="763" t="s">
        <v>454</v>
      </c>
      <c r="C3596" s="86" t="s">
        <v>186</v>
      </c>
      <c r="D3596" s="86" t="s">
        <v>532</v>
      </c>
      <c r="E3596" s="86" t="s">
        <v>511</v>
      </c>
      <c r="F3596" s="282" t="s">
        <v>188</v>
      </c>
      <c r="G3596" s="902" t="s">
        <v>524</v>
      </c>
      <c r="I3596" s="515" t="s">
        <v>4119</v>
      </c>
    </row>
    <row r="3597" spans="1:9" x14ac:dyDescent="0.2">
      <c r="A3597" s="86" t="s">
        <v>6388</v>
      </c>
      <c r="B3597" s="763" t="s">
        <v>454</v>
      </c>
      <c r="C3597" s="86" t="s">
        <v>186</v>
      </c>
      <c r="D3597" s="86" t="s">
        <v>533</v>
      </c>
      <c r="E3597" s="86" t="s">
        <v>511</v>
      </c>
      <c r="F3597" s="282" t="s">
        <v>188</v>
      </c>
      <c r="G3597" s="902" t="s">
        <v>524</v>
      </c>
      <c r="I3597" s="515" t="s">
        <v>4120</v>
      </c>
    </row>
    <row r="3598" spans="1:9" x14ac:dyDescent="0.2">
      <c r="A3598" s="86" t="s">
        <v>6388</v>
      </c>
      <c r="B3598" s="763" t="s">
        <v>454</v>
      </c>
      <c r="C3598" s="86" t="s">
        <v>186</v>
      </c>
      <c r="D3598" s="86" t="s">
        <v>534</v>
      </c>
      <c r="E3598" s="86" t="s">
        <v>511</v>
      </c>
      <c r="F3598" s="282" t="s">
        <v>188</v>
      </c>
      <c r="G3598" s="902" t="s">
        <v>524</v>
      </c>
      <c r="I3598" s="515" t="s">
        <v>4121</v>
      </c>
    </row>
    <row r="3599" spans="1:9" x14ac:dyDescent="0.2">
      <c r="A3599" s="86" t="s">
        <v>6388</v>
      </c>
      <c r="B3599" s="763" t="s">
        <v>454</v>
      </c>
      <c r="C3599" s="86" t="s">
        <v>186</v>
      </c>
      <c r="D3599" s="86" t="s">
        <v>535</v>
      </c>
      <c r="E3599" s="86" t="s">
        <v>511</v>
      </c>
      <c r="F3599" s="282" t="s">
        <v>188</v>
      </c>
      <c r="G3599" s="902" t="s">
        <v>524</v>
      </c>
      <c r="I3599" s="515" t="s">
        <v>4122</v>
      </c>
    </row>
    <row r="3600" spans="1:9" x14ac:dyDescent="0.2">
      <c r="A3600" s="86" t="s">
        <v>6388</v>
      </c>
      <c r="B3600" s="763" t="s">
        <v>454</v>
      </c>
      <c r="C3600" s="86" t="s">
        <v>186</v>
      </c>
      <c r="D3600" s="86" t="s">
        <v>536</v>
      </c>
      <c r="E3600" s="86" t="s">
        <v>511</v>
      </c>
      <c r="F3600" s="282" t="s">
        <v>188</v>
      </c>
      <c r="G3600" s="902" t="s">
        <v>524</v>
      </c>
      <c r="I3600" s="515" t="s">
        <v>4123</v>
      </c>
    </row>
    <row r="3601" spans="1:9" x14ac:dyDescent="0.2">
      <c r="A3601" s="86" t="s">
        <v>6388</v>
      </c>
      <c r="B3601" s="763" t="s">
        <v>454</v>
      </c>
      <c r="C3601" s="86" t="s">
        <v>186</v>
      </c>
      <c r="D3601" s="86" t="s">
        <v>537</v>
      </c>
      <c r="E3601" s="86" t="s">
        <v>511</v>
      </c>
      <c r="F3601" s="282" t="s">
        <v>188</v>
      </c>
      <c r="G3601" s="902" t="s">
        <v>524</v>
      </c>
      <c r="I3601" s="515" t="s">
        <v>4124</v>
      </c>
    </row>
    <row r="3602" spans="1:9" x14ac:dyDescent="0.2">
      <c r="A3602" s="86" t="s">
        <v>6388</v>
      </c>
      <c r="B3602" s="763" t="s">
        <v>454</v>
      </c>
      <c r="C3602" s="86" t="s">
        <v>186</v>
      </c>
      <c r="D3602" s="86" t="s">
        <v>538</v>
      </c>
      <c r="E3602" s="86" t="s">
        <v>511</v>
      </c>
      <c r="F3602" s="282" t="s">
        <v>188</v>
      </c>
      <c r="G3602" s="902" t="s">
        <v>524</v>
      </c>
      <c r="I3602" s="515" t="s">
        <v>4125</v>
      </c>
    </row>
    <row r="3603" spans="1:9" x14ac:dyDescent="0.2">
      <c r="A3603" s="86" t="s">
        <v>6388</v>
      </c>
      <c r="B3603" s="763" t="s">
        <v>454</v>
      </c>
      <c r="C3603" s="86" t="s">
        <v>186</v>
      </c>
      <c r="D3603" s="86" t="s">
        <v>539</v>
      </c>
      <c r="E3603" s="86" t="s">
        <v>511</v>
      </c>
      <c r="F3603" s="282" t="s">
        <v>188</v>
      </c>
      <c r="G3603" s="902" t="s">
        <v>524</v>
      </c>
      <c r="I3603" s="515" t="s">
        <v>4126</v>
      </c>
    </row>
    <row r="3604" spans="1:9" x14ac:dyDescent="0.2">
      <c r="A3604" s="86" t="s">
        <v>6388</v>
      </c>
      <c r="B3604" s="763" t="s">
        <v>454</v>
      </c>
      <c r="C3604" s="86" t="s">
        <v>186</v>
      </c>
      <c r="D3604" s="86" t="s">
        <v>540</v>
      </c>
      <c r="E3604" s="86" t="s">
        <v>511</v>
      </c>
      <c r="F3604" s="282" t="s">
        <v>188</v>
      </c>
      <c r="G3604" s="902" t="s">
        <v>524</v>
      </c>
      <c r="I3604" s="515" t="s">
        <v>4127</v>
      </c>
    </row>
    <row r="3605" spans="1:9" x14ac:dyDescent="0.2">
      <c r="A3605" s="86" t="s">
        <v>6388</v>
      </c>
      <c r="B3605" s="763" t="s">
        <v>454</v>
      </c>
      <c r="C3605" s="86" t="s">
        <v>186</v>
      </c>
      <c r="D3605" s="86" t="s">
        <v>541</v>
      </c>
      <c r="E3605" s="86" t="s">
        <v>511</v>
      </c>
      <c r="F3605" s="282" t="s">
        <v>188</v>
      </c>
      <c r="G3605" s="902" t="s">
        <v>524</v>
      </c>
      <c r="I3605" s="515" t="s">
        <v>4128</v>
      </c>
    </row>
    <row r="3606" spans="1:9" x14ac:dyDescent="0.2">
      <c r="A3606" s="86" t="s">
        <v>6388</v>
      </c>
      <c r="B3606" s="763" t="s">
        <v>454</v>
      </c>
      <c r="C3606" s="86" t="s">
        <v>186</v>
      </c>
      <c r="D3606" s="86" t="s">
        <v>542</v>
      </c>
      <c r="E3606" s="86" t="s">
        <v>511</v>
      </c>
      <c r="F3606" s="282" t="s">
        <v>188</v>
      </c>
      <c r="G3606" s="902" t="s">
        <v>524</v>
      </c>
      <c r="I3606" s="515" t="s">
        <v>4129</v>
      </c>
    </row>
    <row r="3607" spans="1:9" x14ac:dyDescent="0.2">
      <c r="A3607" s="86" t="s">
        <v>6388</v>
      </c>
      <c r="B3607" s="763" t="s">
        <v>454</v>
      </c>
      <c r="C3607" s="86" t="s">
        <v>186</v>
      </c>
      <c r="D3607" s="86" t="s">
        <v>543</v>
      </c>
      <c r="E3607" s="86" t="s">
        <v>511</v>
      </c>
      <c r="F3607" s="282" t="s">
        <v>188</v>
      </c>
      <c r="G3607" s="902" t="s">
        <v>524</v>
      </c>
      <c r="I3607" s="515" t="s">
        <v>4130</v>
      </c>
    </row>
    <row r="3608" spans="1:9" x14ac:dyDescent="0.2">
      <c r="A3608" s="86" t="s">
        <v>6388</v>
      </c>
      <c r="B3608" s="763" t="s">
        <v>454</v>
      </c>
      <c r="C3608" s="86" t="s">
        <v>186</v>
      </c>
      <c r="D3608" s="86" t="s">
        <v>544</v>
      </c>
      <c r="E3608" s="86" t="s">
        <v>511</v>
      </c>
      <c r="F3608" s="282" t="s">
        <v>188</v>
      </c>
      <c r="G3608" s="902" t="s">
        <v>524</v>
      </c>
      <c r="I3608" s="515" t="s">
        <v>4131</v>
      </c>
    </row>
    <row r="3609" spans="1:9" x14ac:dyDescent="0.2">
      <c r="A3609" s="86" t="s">
        <v>6388</v>
      </c>
      <c r="B3609" s="763" t="s">
        <v>454</v>
      </c>
      <c r="C3609" s="86" t="s">
        <v>186</v>
      </c>
      <c r="D3609" s="86" t="s">
        <v>545</v>
      </c>
      <c r="E3609" s="86" t="s">
        <v>511</v>
      </c>
      <c r="F3609" s="282" t="s">
        <v>188</v>
      </c>
      <c r="G3609" s="902" t="s">
        <v>524</v>
      </c>
      <c r="I3609" s="515" t="s">
        <v>4132</v>
      </c>
    </row>
    <row r="3610" spans="1:9" x14ac:dyDescent="0.2">
      <c r="A3610" s="86" t="s">
        <v>6388</v>
      </c>
      <c r="B3610" s="763" t="s">
        <v>454</v>
      </c>
      <c r="C3610" s="86" t="s">
        <v>186</v>
      </c>
      <c r="D3610" s="86" t="s">
        <v>546</v>
      </c>
      <c r="E3610" s="86" t="s">
        <v>511</v>
      </c>
      <c r="F3610" s="282" t="s">
        <v>188</v>
      </c>
      <c r="G3610" s="902" t="s">
        <v>524</v>
      </c>
      <c r="I3610" s="515" t="s">
        <v>4133</v>
      </c>
    </row>
    <row r="3611" spans="1:9" x14ac:dyDescent="0.2">
      <c r="A3611" s="86" t="s">
        <v>6388</v>
      </c>
      <c r="B3611" s="763" t="s">
        <v>454</v>
      </c>
      <c r="C3611" s="86" t="s">
        <v>186</v>
      </c>
      <c r="D3611" s="86" t="s">
        <v>547</v>
      </c>
      <c r="E3611" s="86" t="s">
        <v>511</v>
      </c>
      <c r="F3611" s="282" t="s">
        <v>188</v>
      </c>
      <c r="G3611" s="902" t="s">
        <v>524</v>
      </c>
      <c r="I3611" s="515" t="s">
        <v>4134</v>
      </c>
    </row>
    <row r="3612" spans="1:9" x14ac:dyDescent="0.2">
      <c r="A3612" s="86" t="s">
        <v>6388</v>
      </c>
      <c r="B3612" s="763" t="s">
        <v>454</v>
      </c>
      <c r="C3612" s="86" t="s">
        <v>186</v>
      </c>
      <c r="D3612" s="86" t="s">
        <v>548</v>
      </c>
      <c r="E3612" s="86" t="s">
        <v>511</v>
      </c>
      <c r="F3612" s="282" t="s">
        <v>188</v>
      </c>
      <c r="G3612" s="902" t="s">
        <v>524</v>
      </c>
      <c r="I3612" s="515" t="s">
        <v>4135</v>
      </c>
    </row>
    <row r="3613" spans="1:9" x14ac:dyDescent="0.2">
      <c r="A3613" s="86" t="s">
        <v>6388</v>
      </c>
      <c r="B3613" s="763" t="s">
        <v>454</v>
      </c>
      <c r="C3613" s="86" t="s">
        <v>186</v>
      </c>
      <c r="D3613" s="86" t="s">
        <v>549</v>
      </c>
      <c r="E3613" s="86" t="s">
        <v>511</v>
      </c>
      <c r="F3613" s="282" t="s">
        <v>188</v>
      </c>
      <c r="G3613" s="902" t="s">
        <v>524</v>
      </c>
      <c r="I3613" s="515" t="s">
        <v>4136</v>
      </c>
    </row>
    <row r="3614" spans="1:9" x14ac:dyDescent="0.2">
      <c r="A3614" s="86" t="s">
        <v>6388</v>
      </c>
      <c r="B3614" s="763" t="s">
        <v>454</v>
      </c>
      <c r="C3614" s="86" t="s">
        <v>186</v>
      </c>
      <c r="D3614" s="86" t="s">
        <v>550</v>
      </c>
      <c r="E3614" s="86" t="s">
        <v>511</v>
      </c>
      <c r="F3614" s="282" t="s">
        <v>188</v>
      </c>
      <c r="G3614" s="902" t="s">
        <v>524</v>
      </c>
      <c r="I3614" s="515" t="s">
        <v>4137</v>
      </c>
    </row>
    <row r="3615" spans="1:9" x14ac:dyDescent="0.2">
      <c r="A3615" s="86" t="s">
        <v>6388</v>
      </c>
      <c r="B3615" s="763" t="s">
        <v>454</v>
      </c>
      <c r="C3615" s="86" t="s">
        <v>186</v>
      </c>
      <c r="D3615" s="86" t="s">
        <v>551</v>
      </c>
      <c r="E3615" s="86" t="s">
        <v>511</v>
      </c>
      <c r="F3615" s="282" t="s">
        <v>188</v>
      </c>
      <c r="G3615" s="902" t="s">
        <v>524</v>
      </c>
      <c r="I3615" s="515" t="s">
        <v>4138</v>
      </c>
    </row>
    <row r="3616" spans="1:9" x14ac:dyDescent="0.2">
      <c r="A3616" s="86" t="s">
        <v>6388</v>
      </c>
      <c r="B3616" s="763" t="s">
        <v>454</v>
      </c>
      <c r="C3616" s="86" t="s">
        <v>186</v>
      </c>
      <c r="D3616" s="86" t="s">
        <v>552</v>
      </c>
      <c r="E3616" s="86" t="s">
        <v>511</v>
      </c>
      <c r="F3616" s="282" t="s">
        <v>188</v>
      </c>
      <c r="G3616" s="902" t="s">
        <v>524</v>
      </c>
      <c r="I3616" s="515" t="s">
        <v>4139</v>
      </c>
    </row>
    <row r="3617" spans="1:9" x14ac:dyDescent="0.2">
      <c r="A3617" s="86" t="s">
        <v>6388</v>
      </c>
      <c r="B3617" s="763" t="s">
        <v>454</v>
      </c>
      <c r="C3617" s="86" t="s">
        <v>186</v>
      </c>
      <c r="D3617" s="86" t="s">
        <v>553</v>
      </c>
      <c r="E3617" s="86" t="s">
        <v>511</v>
      </c>
      <c r="F3617" s="282" t="s">
        <v>188</v>
      </c>
      <c r="G3617" s="902" t="s">
        <v>524</v>
      </c>
      <c r="I3617" s="515" t="s">
        <v>4140</v>
      </c>
    </row>
    <row r="3618" spans="1:9" x14ac:dyDescent="0.2">
      <c r="A3618" s="86" t="s">
        <v>6388</v>
      </c>
      <c r="B3618" s="763" t="s">
        <v>454</v>
      </c>
      <c r="C3618" s="86" t="s">
        <v>186</v>
      </c>
      <c r="D3618" s="86" t="s">
        <v>554</v>
      </c>
      <c r="E3618" s="86" t="s">
        <v>511</v>
      </c>
      <c r="F3618" s="282" t="s">
        <v>188</v>
      </c>
      <c r="G3618" s="902" t="s">
        <v>524</v>
      </c>
      <c r="I3618" s="515" t="s">
        <v>4141</v>
      </c>
    </row>
    <row r="3619" spans="1:9" x14ac:dyDescent="0.2">
      <c r="A3619" s="86" t="s">
        <v>6388</v>
      </c>
      <c r="B3619" s="763" t="s">
        <v>454</v>
      </c>
      <c r="C3619" s="86" t="s">
        <v>186</v>
      </c>
      <c r="D3619" s="86" t="s">
        <v>555</v>
      </c>
      <c r="E3619" s="86" t="s">
        <v>511</v>
      </c>
      <c r="F3619" s="282" t="s">
        <v>188</v>
      </c>
      <c r="G3619" s="902" t="s">
        <v>524</v>
      </c>
      <c r="I3619" s="515" t="s">
        <v>4142</v>
      </c>
    </row>
    <row r="3620" spans="1:9" x14ac:dyDescent="0.2">
      <c r="A3620" s="86" t="s">
        <v>6388</v>
      </c>
      <c r="B3620" s="763" t="s">
        <v>454</v>
      </c>
      <c r="C3620" s="86" t="s">
        <v>186</v>
      </c>
      <c r="D3620" s="86" t="s">
        <v>556</v>
      </c>
      <c r="E3620" s="86" t="s">
        <v>511</v>
      </c>
      <c r="F3620" s="282" t="s">
        <v>188</v>
      </c>
      <c r="G3620" s="902" t="s">
        <v>524</v>
      </c>
      <c r="I3620" s="515" t="s">
        <v>4143</v>
      </c>
    </row>
    <row r="3621" spans="1:9" x14ac:dyDescent="0.2">
      <c r="A3621" s="86" t="s">
        <v>6388</v>
      </c>
      <c r="B3621" s="763" t="s">
        <v>454</v>
      </c>
      <c r="C3621" s="86" t="s">
        <v>186</v>
      </c>
      <c r="D3621" s="86" t="s">
        <v>557</v>
      </c>
      <c r="E3621" s="86" t="s">
        <v>511</v>
      </c>
      <c r="F3621" s="282" t="s">
        <v>188</v>
      </c>
      <c r="G3621" s="902" t="s">
        <v>524</v>
      </c>
      <c r="I3621" s="515" t="s">
        <v>4144</v>
      </c>
    </row>
    <row r="3622" spans="1:9" x14ac:dyDescent="0.2">
      <c r="A3622" s="86" t="s">
        <v>6388</v>
      </c>
      <c r="B3622" s="763" t="s">
        <v>454</v>
      </c>
      <c r="C3622" s="86" t="s">
        <v>186</v>
      </c>
      <c r="D3622" s="86" t="s">
        <v>558</v>
      </c>
      <c r="E3622" s="86" t="s">
        <v>511</v>
      </c>
      <c r="F3622" s="282" t="s">
        <v>188</v>
      </c>
      <c r="G3622" s="902" t="s">
        <v>524</v>
      </c>
      <c r="I3622" s="515" t="s">
        <v>4145</v>
      </c>
    </row>
    <row r="3623" spans="1:9" x14ac:dyDescent="0.2">
      <c r="A3623" s="86" t="s">
        <v>6388</v>
      </c>
      <c r="B3623" s="763" t="s">
        <v>454</v>
      </c>
      <c r="C3623" s="86" t="s">
        <v>186</v>
      </c>
      <c r="D3623" s="86" t="s">
        <v>559</v>
      </c>
      <c r="E3623" s="86" t="s">
        <v>511</v>
      </c>
      <c r="F3623" s="282" t="s">
        <v>188</v>
      </c>
      <c r="G3623" s="902" t="s">
        <v>524</v>
      </c>
      <c r="I3623" s="515" t="s">
        <v>4146</v>
      </c>
    </row>
    <row r="3624" spans="1:9" x14ac:dyDescent="0.2">
      <c r="A3624" s="86" t="s">
        <v>6388</v>
      </c>
      <c r="B3624" s="763" t="s">
        <v>454</v>
      </c>
      <c r="C3624" s="86" t="s">
        <v>186</v>
      </c>
      <c r="D3624" s="86" t="s">
        <v>560</v>
      </c>
      <c r="E3624" s="86" t="s">
        <v>511</v>
      </c>
      <c r="F3624" s="282" t="s">
        <v>188</v>
      </c>
      <c r="G3624" s="902" t="s">
        <v>524</v>
      </c>
      <c r="I3624" s="515" t="s">
        <v>4147</v>
      </c>
    </row>
    <row r="3625" spans="1:9" x14ac:dyDescent="0.2">
      <c r="A3625" s="86" t="s">
        <v>6388</v>
      </c>
      <c r="B3625" s="763" t="s">
        <v>454</v>
      </c>
      <c r="C3625" s="86" t="s">
        <v>186</v>
      </c>
      <c r="D3625" s="86" t="s">
        <v>561</v>
      </c>
      <c r="E3625" s="86" t="s">
        <v>511</v>
      </c>
      <c r="F3625" s="282" t="s">
        <v>188</v>
      </c>
      <c r="G3625" s="902" t="s">
        <v>524</v>
      </c>
      <c r="I3625" s="515" t="s">
        <v>4148</v>
      </c>
    </row>
    <row r="3626" spans="1:9" x14ac:dyDescent="0.2">
      <c r="A3626" s="86" t="s">
        <v>6388</v>
      </c>
      <c r="B3626" s="763" t="s">
        <v>454</v>
      </c>
      <c r="C3626" s="86" t="s">
        <v>186</v>
      </c>
      <c r="D3626" s="86" t="s">
        <v>562</v>
      </c>
      <c r="E3626" s="86" t="s">
        <v>511</v>
      </c>
      <c r="F3626" s="282" t="s">
        <v>188</v>
      </c>
      <c r="G3626" s="902" t="s">
        <v>524</v>
      </c>
      <c r="I3626" s="515" t="s">
        <v>4149</v>
      </c>
    </row>
    <row r="3627" spans="1:9" x14ac:dyDescent="0.2">
      <c r="A3627" s="86" t="s">
        <v>6388</v>
      </c>
      <c r="B3627" s="763" t="s">
        <v>454</v>
      </c>
      <c r="C3627" s="86" t="s">
        <v>186</v>
      </c>
      <c r="D3627" s="86" t="s">
        <v>563</v>
      </c>
      <c r="E3627" s="86" t="s">
        <v>511</v>
      </c>
      <c r="F3627" s="282" t="s">
        <v>188</v>
      </c>
      <c r="G3627" s="902" t="s">
        <v>524</v>
      </c>
      <c r="I3627" s="515" t="s">
        <v>4150</v>
      </c>
    </row>
    <row r="3628" spans="1:9" x14ac:dyDescent="0.2">
      <c r="A3628" s="86" t="s">
        <v>6388</v>
      </c>
      <c r="B3628" s="763" t="s">
        <v>454</v>
      </c>
      <c r="C3628" s="86" t="s">
        <v>186</v>
      </c>
      <c r="D3628" s="86" t="s">
        <v>564</v>
      </c>
      <c r="E3628" s="86" t="s">
        <v>511</v>
      </c>
      <c r="F3628" s="282" t="s">
        <v>188</v>
      </c>
      <c r="G3628" s="902" t="s">
        <v>524</v>
      </c>
      <c r="I3628" s="515" t="s">
        <v>4151</v>
      </c>
    </row>
    <row r="3629" spans="1:9" x14ac:dyDescent="0.2">
      <c r="A3629" s="86" t="s">
        <v>6388</v>
      </c>
      <c r="B3629" s="763" t="s">
        <v>454</v>
      </c>
      <c r="C3629" s="86" t="s">
        <v>186</v>
      </c>
      <c r="D3629" s="86" t="s">
        <v>565</v>
      </c>
      <c r="E3629" s="86" t="s">
        <v>511</v>
      </c>
      <c r="F3629" s="282" t="s">
        <v>188</v>
      </c>
      <c r="G3629" s="902" t="s">
        <v>524</v>
      </c>
      <c r="I3629" s="515" t="s">
        <v>4152</v>
      </c>
    </row>
    <row r="3630" spans="1:9" x14ac:dyDescent="0.2">
      <c r="A3630" s="86" t="s">
        <v>6388</v>
      </c>
      <c r="B3630" s="543" t="s">
        <v>454</v>
      </c>
      <c r="C3630" s="547" t="s">
        <v>186</v>
      </c>
      <c r="D3630" s="547" t="s">
        <v>566</v>
      </c>
      <c r="E3630" s="547" t="s">
        <v>511</v>
      </c>
      <c r="F3630" s="538" t="s">
        <v>188</v>
      </c>
      <c r="G3630" s="309" t="s">
        <v>524</v>
      </c>
      <c r="I3630" s="515" t="s">
        <v>4153</v>
      </c>
    </row>
    <row r="3631" spans="1:9" x14ac:dyDescent="0.2">
      <c r="A3631" s="86" t="s">
        <v>6388</v>
      </c>
      <c r="B3631" s="763" t="s">
        <v>454</v>
      </c>
      <c r="C3631" s="86" t="s">
        <v>186</v>
      </c>
      <c r="D3631" s="86" t="s">
        <v>185</v>
      </c>
      <c r="E3631" s="86" t="s">
        <v>512</v>
      </c>
      <c r="F3631" s="282" t="s">
        <v>189</v>
      </c>
      <c r="G3631" s="902" t="s">
        <v>524</v>
      </c>
      <c r="I3631" s="515" t="s">
        <v>4154</v>
      </c>
    </row>
    <row r="3632" spans="1:9" x14ac:dyDescent="0.2">
      <c r="A3632" s="86" t="s">
        <v>6388</v>
      </c>
      <c r="B3632" s="763" t="s">
        <v>454</v>
      </c>
      <c r="C3632" s="86" t="s">
        <v>186</v>
      </c>
      <c r="D3632" s="86" t="s">
        <v>527</v>
      </c>
      <c r="E3632" s="86" t="s">
        <v>512</v>
      </c>
      <c r="F3632" s="282" t="s">
        <v>189</v>
      </c>
      <c r="G3632" s="902" t="s">
        <v>524</v>
      </c>
      <c r="I3632" s="515" t="s">
        <v>4155</v>
      </c>
    </row>
    <row r="3633" spans="1:9" x14ac:dyDescent="0.2">
      <c r="A3633" s="86" t="s">
        <v>6388</v>
      </c>
      <c r="B3633" s="763" t="s">
        <v>454</v>
      </c>
      <c r="C3633" s="86" t="s">
        <v>186</v>
      </c>
      <c r="D3633" s="86" t="s">
        <v>528</v>
      </c>
      <c r="E3633" s="86" t="s">
        <v>512</v>
      </c>
      <c r="F3633" s="282" t="s">
        <v>189</v>
      </c>
      <c r="G3633" s="902" t="s">
        <v>524</v>
      </c>
      <c r="I3633" s="515" t="s">
        <v>4156</v>
      </c>
    </row>
    <row r="3634" spans="1:9" x14ac:dyDescent="0.2">
      <c r="A3634" s="86" t="s">
        <v>6388</v>
      </c>
      <c r="B3634" s="763" t="s">
        <v>454</v>
      </c>
      <c r="C3634" s="86" t="s">
        <v>186</v>
      </c>
      <c r="D3634" s="86" t="s">
        <v>529</v>
      </c>
      <c r="E3634" s="86" t="s">
        <v>512</v>
      </c>
      <c r="F3634" s="282" t="s">
        <v>189</v>
      </c>
      <c r="G3634" s="902" t="s">
        <v>524</v>
      </c>
      <c r="I3634" s="515" t="s">
        <v>4157</v>
      </c>
    </row>
    <row r="3635" spans="1:9" x14ac:dyDescent="0.2">
      <c r="A3635" s="86" t="s">
        <v>6388</v>
      </c>
      <c r="B3635" s="763" t="s">
        <v>454</v>
      </c>
      <c r="C3635" s="86" t="s">
        <v>186</v>
      </c>
      <c r="D3635" s="86" t="s">
        <v>530</v>
      </c>
      <c r="E3635" s="86" t="s">
        <v>512</v>
      </c>
      <c r="F3635" s="282" t="s">
        <v>189</v>
      </c>
      <c r="G3635" s="902" t="s">
        <v>524</v>
      </c>
      <c r="I3635" s="515" t="s">
        <v>4158</v>
      </c>
    </row>
    <row r="3636" spans="1:9" x14ac:dyDescent="0.2">
      <c r="A3636" s="86" t="s">
        <v>6388</v>
      </c>
      <c r="B3636" s="763" t="s">
        <v>454</v>
      </c>
      <c r="C3636" s="86" t="s">
        <v>186</v>
      </c>
      <c r="D3636" s="86" t="s">
        <v>531</v>
      </c>
      <c r="E3636" s="86" t="s">
        <v>512</v>
      </c>
      <c r="F3636" s="282" t="s">
        <v>189</v>
      </c>
      <c r="G3636" s="902" t="s">
        <v>524</v>
      </c>
      <c r="I3636" s="515" t="s">
        <v>4159</v>
      </c>
    </row>
    <row r="3637" spans="1:9" x14ac:dyDescent="0.2">
      <c r="A3637" s="86" t="s">
        <v>6388</v>
      </c>
      <c r="B3637" s="763" t="s">
        <v>454</v>
      </c>
      <c r="C3637" s="86" t="s">
        <v>186</v>
      </c>
      <c r="D3637" s="86" t="s">
        <v>532</v>
      </c>
      <c r="E3637" s="86" t="s">
        <v>512</v>
      </c>
      <c r="F3637" s="282" t="s">
        <v>189</v>
      </c>
      <c r="G3637" s="902" t="s">
        <v>524</v>
      </c>
      <c r="I3637" s="515" t="s">
        <v>4160</v>
      </c>
    </row>
    <row r="3638" spans="1:9" x14ac:dyDescent="0.2">
      <c r="A3638" s="86" t="s">
        <v>6388</v>
      </c>
      <c r="B3638" s="763" t="s">
        <v>454</v>
      </c>
      <c r="C3638" s="86" t="s">
        <v>186</v>
      </c>
      <c r="D3638" s="86" t="s">
        <v>533</v>
      </c>
      <c r="E3638" s="86" t="s">
        <v>512</v>
      </c>
      <c r="F3638" s="282" t="s">
        <v>189</v>
      </c>
      <c r="G3638" s="902" t="s">
        <v>524</v>
      </c>
      <c r="I3638" s="515" t="s">
        <v>4161</v>
      </c>
    </row>
    <row r="3639" spans="1:9" x14ac:dyDescent="0.2">
      <c r="A3639" s="86" t="s">
        <v>6388</v>
      </c>
      <c r="B3639" s="763" t="s">
        <v>454</v>
      </c>
      <c r="C3639" s="86" t="s">
        <v>186</v>
      </c>
      <c r="D3639" s="86" t="s">
        <v>534</v>
      </c>
      <c r="E3639" s="86" t="s">
        <v>512</v>
      </c>
      <c r="F3639" s="282" t="s">
        <v>189</v>
      </c>
      <c r="G3639" s="902" t="s">
        <v>524</v>
      </c>
      <c r="I3639" s="515" t="s">
        <v>4162</v>
      </c>
    </row>
    <row r="3640" spans="1:9" x14ac:dyDescent="0.2">
      <c r="A3640" s="86" t="s">
        <v>6388</v>
      </c>
      <c r="B3640" s="763" t="s">
        <v>454</v>
      </c>
      <c r="C3640" s="86" t="s">
        <v>186</v>
      </c>
      <c r="D3640" s="86" t="s">
        <v>535</v>
      </c>
      <c r="E3640" s="86" t="s">
        <v>512</v>
      </c>
      <c r="F3640" s="282" t="s">
        <v>189</v>
      </c>
      <c r="G3640" s="902" t="s">
        <v>524</v>
      </c>
      <c r="I3640" s="515" t="s">
        <v>4163</v>
      </c>
    </row>
    <row r="3641" spans="1:9" x14ac:dyDescent="0.2">
      <c r="A3641" s="86" t="s">
        <v>6388</v>
      </c>
      <c r="B3641" s="763" t="s">
        <v>454</v>
      </c>
      <c r="C3641" s="86" t="s">
        <v>186</v>
      </c>
      <c r="D3641" s="86" t="s">
        <v>536</v>
      </c>
      <c r="E3641" s="86" t="s">
        <v>512</v>
      </c>
      <c r="F3641" s="282" t="s">
        <v>189</v>
      </c>
      <c r="G3641" s="902" t="s">
        <v>524</v>
      </c>
      <c r="I3641" s="515" t="s">
        <v>4164</v>
      </c>
    </row>
    <row r="3642" spans="1:9" x14ac:dyDescent="0.2">
      <c r="A3642" s="86" t="s">
        <v>6388</v>
      </c>
      <c r="B3642" s="763" t="s">
        <v>454</v>
      </c>
      <c r="C3642" s="86" t="s">
        <v>186</v>
      </c>
      <c r="D3642" s="86" t="s">
        <v>537</v>
      </c>
      <c r="E3642" s="86" t="s">
        <v>512</v>
      </c>
      <c r="F3642" s="282" t="s">
        <v>189</v>
      </c>
      <c r="G3642" s="902" t="s">
        <v>524</v>
      </c>
      <c r="I3642" s="515" t="s">
        <v>4165</v>
      </c>
    </row>
    <row r="3643" spans="1:9" x14ac:dyDescent="0.2">
      <c r="A3643" s="86" t="s">
        <v>6388</v>
      </c>
      <c r="B3643" s="763" t="s">
        <v>454</v>
      </c>
      <c r="C3643" s="86" t="s">
        <v>186</v>
      </c>
      <c r="D3643" s="86" t="s">
        <v>538</v>
      </c>
      <c r="E3643" s="86" t="s">
        <v>512</v>
      </c>
      <c r="F3643" s="282" t="s">
        <v>189</v>
      </c>
      <c r="G3643" s="902" t="s">
        <v>524</v>
      </c>
      <c r="I3643" s="515" t="s">
        <v>4166</v>
      </c>
    </row>
    <row r="3644" spans="1:9" x14ac:dyDescent="0.2">
      <c r="A3644" s="86" t="s">
        <v>6388</v>
      </c>
      <c r="B3644" s="763" t="s">
        <v>454</v>
      </c>
      <c r="C3644" s="86" t="s">
        <v>186</v>
      </c>
      <c r="D3644" s="86" t="s">
        <v>539</v>
      </c>
      <c r="E3644" s="86" t="s">
        <v>512</v>
      </c>
      <c r="F3644" s="282" t="s">
        <v>189</v>
      </c>
      <c r="G3644" s="902" t="s">
        <v>524</v>
      </c>
      <c r="I3644" s="515" t="s">
        <v>4167</v>
      </c>
    </row>
    <row r="3645" spans="1:9" x14ac:dyDescent="0.2">
      <c r="A3645" s="86" t="s">
        <v>6388</v>
      </c>
      <c r="B3645" s="763" t="s">
        <v>454</v>
      </c>
      <c r="C3645" s="86" t="s">
        <v>186</v>
      </c>
      <c r="D3645" s="86" t="s">
        <v>540</v>
      </c>
      <c r="E3645" s="86" t="s">
        <v>512</v>
      </c>
      <c r="F3645" s="282" t="s">
        <v>189</v>
      </c>
      <c r="G3645" s="902" t="s">
        <v>524</v>
      </c>
      <c r="I3645" s="515" t="s">
        <v>4168</v>
      </c>
    </row>
    <row r="3646" spans="1:9" x14ac:dyDescent="0.2">
      <c r="A3646" s="86" t="s">
        <v>6388</v>
      </c>
      <c r="B3646" s="763" t="s">
        <v>454</v>
      </c>
      <c r="C3646" s="86" t="s">
        <v>186</v>
      </c>
      <c r="D3646" s="86" t="s">
        <v>541</v>
      </c>
      <c r="E3646" s="86" t="s">
        <v>512</v>
      </c>
      <c r="F3646" s="282" t="s">
        <v>189</v>
      </c>
      <c r="G3646" s="902" t="s">
        <v>524</v>
      </c>
      <c r="I3646" s="515" t="s">
        <v>4169</v>
      </c>
    </row>
    <row r="3647" spans="1:9" x14ac:dyDescent="0.2">
      <c r="A3647" s="86" t="s">
        <v>6388</v>
      </c>
      <c r="B3647" s="763" t="s">
        <v>454</v>
      </c>
      <c r="C3647" s="86" t="s">
        <v>186</v>
      </c>
      <c r="D3647" s="86" t="s">
        <v>542</v>
      </c>
      <c r="E3647" s="86" t="s">
        <v>512</v>
      </c>
      <c r="F3647" s="282" t="s">
        <v>189</v>
      </c>
      <c r="G3647" s="902" t="s">
        <v>524</v>
      </c>
      <c r="I3647" s="515" t="s">
        <v>4170</v>
      </c>
    </row>
    <row r="3648" spans="1:9" x14ac:dyDescent="0.2">
      <c r="A3648" s="86" t="s">
        <v>6388</v>
      </c>
      <c r="B3648" s="763" t="s">
        <v>454</v>
      </c>
      <c r="C3648" s="86" t="s">
        <v>186</v>
      </c>
      <c r="D3648" s="86" t="s">
        <v>543</v>
      </c>
      <c r="E3648" s="86" t="s">
        <v>512</v>
      </c>
      <c r="F3648" s="282" t="s">
        <v>189</v>
      </c>
      <c r="G3648" s="902" t="s">
        <v>524</v>
      </c>
      <c r="I3648" s="515" t="s">
        <v>4171</v>
      </c>
    </row>
    <row r="3649" spans="1:9" x14ac:dyDescent="0.2">
      <c r="A3649" s="86" t="s">
        <v>6388</v>
      </c>
      <c r="B3649" s="763" t="s">
        <v>454</v>
      </c>
      <c r="C3649" s="86" t="s">
        <v>186</v>
      </c>
      <c r="D3649" s="86" t="s">
        <v>544</v>
      </c>
      <c r="E3649" s="86" t="s">
        <v>512</v>
      </c>
      <c r="F3649" s="282" t="s">
        <v>189</v>
      </c>
      <c r="G3649" s="902" t="s">
        <v>524</v>
      </c>
      <c r="I3649" s="515" t="s">
        <v>4172</v>
      </c>
    </row>
    <row r="3650" spans="1:9" x14ac:dyDescent="0.2">
      <c r="A3650" s="86" t="s">
        <v>6388</v>
      </c>
      <c r="B3650" s="763" t="s">
        <v>454</v>
      </c>
      <c r="C3650" s="86" t="s">
        <v>186</v>
      </c>
      <c r="D3650" s="86" t="s">
        <v>545</v>
      </c>
      <c r="E3650" s="86" t="s">
        <v>512</v>
      </c>
      <c r="F3650" s="282" t="s">
        <v>189</v>
      </c>
      <c r="G3650" s="902" t="s">
        <v>524</v>
      </c>
      <c r="I3650" s="515" t="s">
        <v>4173</v>
      </c>
    </row>
    <row r="3651" spans="1:9" x14ac:dyDescent="0.2">
      <c r="A3651" s="86" t="s">
        <v>6388</v>
      </c>
      <c r="B3651" s="763" t="s">
        <v>454</v>
      </c>
      <c r="C3651" s="86" t="s">
        <v>186</v>
      </c>
      <c r="D3651" s="86" t="s">
        <v>546</v>
      </c>
      <c r="E3651" s="86" t="s">
        <v>512</v>
      </c>
      <c r="F3651" s="282" t="s">
        <v>189</v>
      </c>
      <c r="G3651" s="902" t="s">
        <v>524</v>
      </c>
      <c r="I3651" s="515" t="s">
        <v>4174</v>
      </c>
    </row>
    <row r="3652" spans="1:9" x14ac:dyDescent="0.2">
      <c r="A3652" s="86" t="s">
        <v>6388</v>
      </c>
      <c r="B3652" s="763" t="s">
        <v>454</v>
      </c>
      <c r="C3652" s="86" t="s">
        <v>186</v>
      </c>
      <c r="D3652" s="86" t="s">
        <v>547</v>
      </c>
      <c r="E3652" s="86" t="s">
        <v>512</v>
      </c>
      <c r="F3652" s="282" t="s">
        <v>189</v>
      </c>
      <c r="G3652" s="902" t="s">
        <v>524</v>
      </c>
      <c r="I3652" s="515" t="s">
        <v>4175</v>
      </c>
    </row>
    <row r="3653" spans="1:9" x14ac:dyDescent="0.2">
      <c r="A3653" s="86" t="s">
        <v>6388</v>
      </c>
      <c r="B3653" s="763" t="s">
        <v>454</v>
      </c>
      <c r="C3653" s="86" t="s">
        <v>186</v>
      </c>
      <c r="D3653" s="86" t="s">
        <v>548</v>
      </c>
      <c r="E3653" s="86" t="s">
        <v>512</v>
      </c>
      <c r="F3653" s="282" t="s">
        <v>189</v>
      </c>
      <c r="G3653" s="902" t="s">
        <v>524</v>
      </c>
      <c r="I3653" s="515" t="s">
        <v>4176</v>
      </c>
    </row>
    <row r="3654" spans="1:9" x14ac:dyDescent="0.2">
      <c r="A3654" s="86" t="s">
        <v>6388</v>
      </c>
      <c r="B3654" s="763" t="s">
        <v>454</v>
      </c>
      <c r="C3654" s="86" t="s">
        <v>186</v>
      </c>
      <c r="D3654" s="86" t="s">
        <v>549</v>
      </c>
      <c r="E3654" s="86" t="s">
        <v>512</v>
      </c>
      <c r="F3654" s="282" t="s">
        <v>189</v>
      </c>
      <c r="G3654" s="902" t="s">
        <v>524</v>
      </c>
      <c r="I3654" s="515" t="s">
        <v>4177</v>
      </c>
    </row>
    <row r="3655" spans="1:9" x14ac:dyDescent="0.2">
      <c r="A3655" s="86" t="s">
        <v>6388</v>
      </c>
      <c r="B3655" s="763" t="s">
        <v>454</v>
      </c>
      <c r="C3655" s="86" t="s">
        <v>186</v>
      </c>
      <c r="D3655" s="86" t="s">
        <v>550</v>
      </c>
      <c r="E3655" s="86" t="s">
        <v>512</v>
      </c>
      <c r="F3655" s="282" t="s">
        <v>189</v>
      </c>
      <c r="G3655" s="902" t="s">
        <v>524</v>
      </c>
      <c r="I3655" s="515" t="s">
        <v>4178</v>
      </c>
    </row>
    <row r="3656" spans="1:9" x14ac:dyDescent="0.2">
      <c r="A3656" s="86" t="s">
        <v>6388</v>
      </c>
      <c r="B3656" s="763" t="s">
        <v>454</v>
      </c>
      <c r="C3656" s="86" t="s">
        <v>186</v>
      </c>
      <c r="D3656" s="86" t="s">
        <v>551</v>
      </c>
      <c r="E3656" s="86" t="s">
        <v>512</v>
      </c>
      <c r="F3656" s="282" t="s">
        <v>189</v>
      </c>
      <c r="G3656" s="902" t="s">
        <v>524</v>
      </c>
      <c r="I3656" s="515" t="s">
        <v>4179</v>
      </c>
    </row>
    <row r="3657" spans="1:9" x14ac:dyDescent="0.2">
      <c r="A3657" s="86" t="s">
        <v>6388</v>
      </c>
      <c r="B3657" s="763" t="s">
        <v>454</v>
      </c>
      <c r="C3657" s="86" t="s">
        <v>186</v>
      </c>
      <c r="D3657" s="86" t="s">
        <v>552</v>
      </c>
      <c r="E3657" s="86" t="s">
        <v>512</v>
      </c>
      <c r="F3657" s="282" t="s">
        <v>189</v>
      </c>
      <c r="G3657" s="902" t="s">
        <v>524</v>
      </c>
      <c r="I3657" s="515" t="s">
        <v>4180</v>
      </c>
    </row>
    <row r="3658" spans="1:9" x14ac:dyDescent="0.2">
      <c r="A3658" s="86" t="s">
        <v>6388</v>
      </c>
      <c r="B3658" s="763" t="s">
        <v>454</v>
      </c>
      <c r="C3658" s="86" t="s">
        <v>186</v>
      </c>
      <c r="D3658" s="86" t="s">
        <v>553</v>
      </c>
      <c r="E3658" s="86" t="s">
        <v>512</v>
      </c>
      <c r="F3658" s="282" t="s">
        <v>189</v>
      </c>
      <c r="G3658" s="902" t="s">
        <v>524</v>
      </c>
      <c r="I3658" s="515" t="s">
        <v>4181</v>
      </c>
    </row>
    <row r="3659" spans="1:9" x14ac:dyDescent="0.2">
      <c r="A3659" s="86" t="s">
        <v>6388</v>
      </c>
      <c r="B3659" s="763" t="s">
        <v>454</v>
      </c>
      <c r="C3659" s="86" t="s">
        <v>186</v>
      </c>
      <c r="D3659" s="86" t="s">
        <v>554</v>
      </c>
      <c r="E3659" s="86" t="s">
        <v>512</v>
      </c>
      <c r="F3659" s="282" t="s">
        <v>189</v>
      </c>
      <c r="G3659" s="902" t="s">
        <v>524</v>
      </c>
      <c r="I3659" s="515" t="s">
        <v>4182</v>
      </c>
    </row>
    <row r="3660" spans="1:9" x14ac:dyDescent="0.2">
      <c r="A3660" s="86" t="s">
        <v>6388</v>
      </c>
      <c r="B3660" s="763" t="s">
        <v>454</v>
      </c>
      <c r="C3660" s="86" t="s">
        <v>186</v>
      </c>
      <c r="D3660" s="86" t="s">
        <v>555</v>
      </c>
      <c r="E3660" s="86" t="s">
        <v>512</v>
      </c>
      <c r="F3660" s="282" t="s">
        <v>189</v>
      </c>
      <c r="G3660" s="902" t="s">
        <v>524</v>
      </c>
      <c r="I3660" s="515" t="s">
        <v>4183</v>
      </c>
    </row>
    <row r="3661" spans="1:9" x14ac:dyDescent="0.2">
      <c r="A3661" s="86" t="s">
        <v>6388</v>
      </c>
      <c r="B3661" s="763" t="s">
        <v>454</v>
      </c>
      <c r="C3661" s="86" t="s">
        <v>186</v>
      </c>
      <c r="D3661" s="86" t="s">
        <v>556</v>
      </c>
      <c r="E3661" s="86" t="s">
        <v>512</v>
      </c>
      <c r="F3661" s="282" t="s">
        <v>189</v>
      </c>
      <c r="G3661" s="902" t="s">
        <v>524</v>
      </c>
      <c r="I3661" s="515" t="s">
        <v>4184</v>
      </c>
    </row>
    <row r="3662" spans="1:9" x14ac:dyDescent="0.2">
      <c r="A3662" s="86" t="s">
        <v>6388</v>
      </c>
      <c r="B3662" s="763" t="s">
        <v>454</v>
      </c>
      <c r="C3662" s="86" t="s">
        <v>186</v>
      </c>
      <c r="D3662" s="86" t="s">
        <v>557</v>
      </c>
      <c r="E3662" s="86" t="s">
        <v>512</v>
      </c>
      <c r="F3662" s="282" t="s">
        <v>189</v>
      </c>
      <c r="G3662" s="902" t="s">
        <v>524</v>
      </c>
      <c r="I3662" s="515" t="s">
        <v>4185</v>
      </c>
    </row>
    <row r="3663" spans="1:9" x14ac:dyDescent="0.2">
      <c r="A3663" s="86" t="s">
        <v>6388</v>
      </c>
      <c r="B3663" s="763" t="s">
        <v>454</v>
      </c>
      <c r="C3663" s="86" t="s">
        <v>186</v>
      </c>
      <c r="D3663" s="86" t="s">
        <v>558</v>
      </c>
      <c r="E3663" s="86" t="s">
        <v>512</v>
      </c>
      <c r="F3663" s="282" t="s">
        <v>189</v>
      </c>
      <c r="G3663" s="902" t="s">
        <v>524</v>
      </c>
      <c r="I3663" s="515" t="s">
        <v>4186</v>
      </c>
    </row>
    <row r="3664" spans="1:9" x14ac:dyDescent="0.2">
      <c r="A3664" s="86" t="s">
        <v>6388</v>
      </c>
      <c r="B3664" s="763" t="s">
        <v>454</v>
      </c>
      <c r="C3664" s="86" t="s">
        <v>186</v>
      </c>
      <c r="D3664" s="86" t="s">
        <v>559</v>
      </c>
      <c r="E3664" s="86" t="s">
        <v>512</v>
      </c>
      <c r="F3664" s="282" t="s">
        <v>189</v>
      </c>
      <c r="G3664" s="902" t="s">
        <v>524</v>
      </c>
      <c r="I3664" s="515" t="s">
        <v>4187</v>
      </c>
    </row>
    <row r="3665" spans="1:9" x14ac:dyDescent="0.2">
      <c r="A3665" s="86" t="s">
        <v>6388</v>
      </c>
      <c r="B3665" s="763" t="s">
        <v>454</v>
      </c>
      <c r="C3665" s="86" t="s">
        <v>186</v>
      </c>
      <c r="D3665" s="86" t="s">
        <v>560</v>
      </c>
      <c r="E3665" s="86" t="s">
        <v>512</v>
      </c>
      <c r="F3665" s="282" t="s">
        <v>189</v>
      </c>
      <c r="G3665" s="902" t="s">
        <v>524</v>
      </c>
      <c r="I3665" s="515" t="s">
        <v>4188</v>
      </c>
    </row>
    <row r="3666" spans="1:9" x14ac:dyDescent="0.2">
      <c r="A3666" s="86" t="s">
        <v>6388</v>
      </c>
      <c r="B3666" s="763" t="s">
        <v>454</v>
      </c>
      <c r="C3666" s="86" t="s">
        <v>186</v>
      </c>
      <c r="D3666" s="86" t="s">
        <v>561</v>
      </c>
      <c r="E3666" s="86" t="s">
        <v>512</v>
      </c>
      <c r="F3666" s="282" t="s">
        <v>189</v>
      </c>
      <c r="G3666" s="902" t="s">
        <v>524</v>
      </c>
      <c r="I3666" s="515" t="s">
        <v>4189</v>
      </c>
    </row>
    <row r="3667" spans="1:9" x14ac:dyDescent="0.2">
      <c r="A3667" s="86" t="s">
        <v>6388</v>
      </c>
      <c r="B3667" s="763" t="s">
        <v>454</v>
      </c>
      <c r="C3667" s="86" t="s">
        <v>186</v>
      </c>
      <c r="D3667" s="86" t="s">
        <v>562</v>
      </c>
      <c r="E3667" s="86" t="s">
        <v>512</v>
      </c>
      <c r="F3667" s="282" t="s">
        <v>189</v>
      </c>
      <c r="G3667" s="902" t="s">
        <v>524</v>
      </c>
      <c r="I3667" s="515" t="s">
        <v>4190</v>
      </c>
    </row>
    <row r="3668" spans="1:9" x14ac:dyDescent="0.2">
      <c r="A3668" s="86" t="s">
        <v>6388</v>
      </c>
      <c r="B3668" s="763" t="s">
        <v>454</v>
      </c>
      <c r="C3668" s="86" t="s">
        <v>186</v>
      </c>
      <c r="D3668" s="86" t="s">
        <v>563</v>
      </c>
      <c r="E3668" s="86" t="s">
        <v>512</v>
      </c>
      <c r="F3668" s="282" t="s">
        <v>189</v>
      </c>
      <c r="G3668" s="902" t="s">
        <v>524</v>
      </c>
      <c r="I3668" s="515" t="s">
        <v>4191</v>
      </c>
    </row>
    <row r="3669" spans="1:9" x14ac:dyDescent="0.2">
      <c r="A3669" s="86" t="s">
        <v>6388</v>
      </c>
      <c r="B3669" s="763" t="s">
        <v>454</v>
      </c>
      <c r="C3669" s="86" t="s">
        <v>186</v>
      </c>
      <c r="D3669" s="86" t="s">
        <v>564</v>
      </c>
      <c r="E3669" s="86" t="s">
        <v>512</v>
      </c>
      <c r="F3669" s="282" t="s">
        <v>189</v>
      </c>
      <c r="G3669" s="902" t="s">
        <v>524</v>
      </c>
      <c r="I3669" s="515" t="s">
        <v>4192</v>
      </c>
    </row>
    <row r="3670" spans="1:9" x14ac:dyDescent="0.2">
      <c r="A3670" s="86" t="s">
        <v>6388</v>
      </c>
      <c r="B3670" s="763" t="s">
        <v>454</v>
      </c>
      <c r="C3670" s="86" t="s">
        <v>186</v>
      </c>
      <c r="D3670" s="86" t="s">
        <v>565</v>
      </c>
      <c r="E3670" s="86" t="s">
        <v>512</v>
      </c>
      <c r="F3670" s="282" t="s">
        <v>189</v>
      </c>
      <c r="G3670" s="902" t="s">
        <v>524</v>
      </c>
      <c r="I3670" s="515" t="s">
        <v>4193</v>
      </c>
    </row>
    <row r="3671" spans="1:9" x14ac:dyDescent="0.2">
      <c r="A3671" s="86" t="s">
        <v>6388</v>
      </c>
      <c r="B3671" s="763" t="s">
        <v>454</v>
      </c>
      <c r="C3671" s="86" t="s">
        <v>186</v>
      </c>
      <c r="D3671" s="86" t="s">
        <v>566</v>
      </c>
      <c r="E3671" s="86" t="s">
        <v>512</v>
      </c>
      <c r="F3671" s="282" t="s">
        <v>189</v>
      </c>
      <c r="G3671" s="767" t="s">
        <v>524</v>
      </c>
      <c r="I3671" s="515" t="s">
        <v>4194</v>
      </c>
    </row>
    <row r="3672" spans="1:9" x14ac:dyDescent="0.2">
      <c r="A3672" s="86" t="s">
        <v>6388</v>
      </c>
      <c r="B3672" s="533" t="s">
        <v>454</v>
      </c>
      <c r="C3672" s="119" t="s">
        <v>186</v>
      </c>
      <c r="D3672" s="119" t="s">
        <v>185</v>
      </c>
      <c r="E3672" s="119" t="s">
        <v>512</v>
      </c>
      <c r="F3672" s="545" t="s">
        <v>197</v>
      </c>
      <c r="G3672" s="322" t="s">
        <v>524</v>
      </c>
      <c r="I3672" s="515" t="s">
        <v>4195</v>
      </c>
    </row>
    <row r="3673" spans="1:9" x14ac:dyDescent="0.2">
      <c r="A3673" s="86" t="s">
        <v>6388</v>
      </c>
      <c r="B3673" s="541" t="s">
        <v>454</v>
      </c>
      <c r="C3673" s="546" t="s">
        <v>186</v>
      </c>
      <c r="D3673" s="546" t="s">
        <v>185</v>
      </c>
      <c r="E3673" s="546" t="s">
        <v>512</v>
      </c>
      <c r="F3673" s="542" t="s">
        <v>188</v>
      </c>
      <c r="G3673" s="832" t="s">
        <v>524</v>
      </c>
      <c r="I3673" s="515" t="s">
        <v>4196</v>
      </c>
    </row>
    <row r="3674" spans="1:9" x14ac:dyDescent="0.2">
      <c r="A3674" s="86" t="s">
        <v>6388</v>
      </c>
      <c r="B3674" s="763" t="s">
        <v>454</v>
      </c>
      <c r="C3674" s="86" t="s">
        <v>186</v>
      </c>
      <c r="D3674" s="86" t="s">
        <v>527</v>
      </c>
      <c r="E3674" s="86" t="s">
        <v>512</v>
      </c>
      <c r="F3674" s="282" t="s">
        <v>188</v>
      </c>
      <c r="G3674" s="902" t="s">
        <v>524</v>
      </c>
      <c r="I3674" s="515" t="s">
        <v>4197</v>
      </c>
    </row>
    <row r="3675" spans="1:9" x14ac:dyDescent="0.2">
      <c r="A3675" s="86" t="s">
        <v>6388</v>
      </c>
      <c r="B3675" s="763" t="s">
        <v>454</v>
      </c>
      <c r="C3675" s="86" t="s">
        <v>186</v>
      </c>
      <c r="D3675" s="86" t="s">
        <v>528</v>
      </c>
      <c r="E3675" s="86" t="s">
        <v>512</v>
      </c>
      <c r="F3675" s="282" t="s">
        <v>188</v>
      </c>
      <c r="G3675" s="902" t="s">
        <v>524</v>
      </c>
      <c r="I3675" s="515" t="s">
        <v>4198</v>
      </c>
    </row>
    <row r="3676" spans="1:9" x14ac:dyDescent="0.2">
      <c r="A3676" s="86" t="s">
        <v>6388</v>
      </c>
      <c r="B3676" s="763" t="s">
        <v>454</v>
      </c>
      <c r="C3676" s="86" t="s">
        <v>186</v>
      </c>
      <c r="D3676" s="86" t="s">
        <v>529</v>
      </c>
      <c r="E3676" s="86" t="s">
        <v>512</v>
      </c>
      <c r="F3676" s="282" t="s">
        <v>188</v>
      </c>
      <c r="G3676" s="902" t="s">
        <v>524</v>
      </c>
      <c r="I3676" s="515" t="s">
        <v>4199</v>
      </c>
    </row>
    <row r="3677" spans="1:9" x14ac:dyDescent="0.2">
      <c r="A3677" s="86" t="s">
        <v>6388</v>
      </c>
      <c r="B3677" s="763" t="s">
        <v>454</v>
      </c>
      <c r="C3677" s="86" t="s">
        <v>186</v>
      </c>
      <c r="D3677" s="86" t="s">
        <v>530</v>
      </c>
      <c r="E3677" s="86" t="s">
        <v>512</v>
      </c>
      <c r="F3677" s="282" t="s">
        <v>188</v>
      </c>
      <c r="G3677" s="902" t="s">
        <v>524</v>
      </c>
      <c r="I3677" s="515" t="s">
        <v>4200</v>
      </c>
    </row>
    <row r="3678" spans="1:9" x14ac:dyDescent="0.2">
      <c r="A3678" s="86" t="s">
        <v>6388</v>
      </c>
      <c r="B3678" s="763" t="s">
        <v>454</v>
      </c>
      <c r="C3678" s="86" t="s">
        <v>186</v>
      </c>
      <c r="D3678" s="86" t="s">
        <v>531</v>
      </c>
      <c r="E3678" s="86" t="s">
        <v>512</v>
      </c>
      <c r="F3678" s="282" t="s">
        <v>188</v>
      </c>
      <c r="G3678" s="902" t="s">
        <v>524</v>
      </c>
      <c r="I3678" s="515" t="s">
        <v>4201</v>
      </c>
    </row>
    <row r="3679" spans="1:9" x14ac:dyDescent="0.2">
      <c r="A3679" s="86" t="s">
        <v>6388</v>
      </c>
      <c r="B3679" s="763" t="s">
        <v>454</v>
      </c>
      <c r="C3679" s="86" t="s">
        <v>186</v>
      </c>
      <c r="D3679" s="86" t="s">
        <v>532</v>
      </c>
      <c r="E3679" s="86" t="s">
        <v>512</v>
      </c>
      <c r="F3679" s="282" t="s">
        <v>188</v>
      </c>
      <c r="G3679" s="902" t="s">
        <v>524</v>
      </c>
      <c r="I3679" s="515" t="s">
        <v>4202</v>
      </c>
    </row>
    <row r="3680" spans="1:9" x14ac:dyDescent="0.2">
      <c r="A3680" s="86" t="s">
        <v>6388</v>
      </c>
      <c r="B3680" s="763" t="s">
        <v>454</v>
      </c>
      <c r="C3680" s="86" t="s">
        <v>186</v>
      </c>
      <c r="D3680" s="86" t="s">
        <v>533</v>
      </c>
      <c r="E3680" s="86" t="s">
        <v>512</v>
      </c>
      <c r="F3680" s="282" t="s">
        <v>188</v>
      </c>
      <c r="G3680" s="902" t="s">
        <v>524</v>
      </c>
      <c r="I3680" s="515" t="s">
        <v>4203</v>
      </c>
    </row>
    <row r="3681" spans="1:9" x14ac:dyDescent="0.2">
      <c r="A3681" s="86" t="s">
        <v>6388</v>
      </c>
      <c r="B3681" s="763" t="s">
        <v>454</v>
      </c>
      <c r="C3681" s="86" t="s">
        <v>186</v>
      </c>
      <c r="D3681" s="86" t="s">
        <v>534</v>
      </c>
      <c r="E3681" s="86" t="s">
        <v>512</v>
      </c>
      <c r="F3681" s="282" t="s">
        <v>188</v>
      </c>
      <c r="G3681" s="902" t="s">
        <v>524</v>
      </c>
      <c r="I3681" s="515" t="s">
        <v>4204</v>
      </c>
    </row>
    <row r="3682" spans="1:9" x14ac:dyDescent="0.2">
      <c r="A3682" s="86" t="s">
        <v>6388</v>
      </c>
      <c r="B3682" s="763" t="s">
        <v>454</v>
      </c>
      <c r="C3682" s="86" t="s">
        <v>186</v>
      </c>
      <c r="D3682" s="86" t="s">
        <v>535</v>
      </c>
      <c r="E3682" s="86" t="s">
        <v>512</v>
      </c>
      <c r="F3682" s="282" t="s">
        <v>188</v>
      </c>
      <c r="G3682" s="902" t="s">
        <v>524</v>
      </c>
      <c r="I3682" s="515" t="s">
        <v>4205</v>
      </c>
    </row>
    <row r="3683" spans="1:9" x14ac:dyDescent="0.2">
      <c r="A3683" s="86" t="s">
        <v>6388</v>
      </c>
      <c r="B3683" s="763" t="s">
        <v>454</v>
      </c>
      <c r="C3683" s="86" t="s">
        <v>186</v>
      </c>
      <c r="D3683" s="86" t="s">
        <v>536</v>
      </c>
      <c r="E3683" s="86" t="s">
        <v>512</v>
      </c>
      <c r="F3683" s="282" t="s">
        <v>188</v>
      </c>
      <c r="G3683" s="902" t="s">
        <v>524</v>
      </c>
      <c r="I3683" s="515" t="s">
        <v>4206</v>
      </c>
    </row>
    <row r="3684" spans="1:9" x14ac:dyDescent="0.2">
      <c r="A3684" s="86" t="s">
        <v>6388</v>
      </c>
      <c r="B3684" s="763" t="s">
        <v>454</v>
      </c>
      <c r="C3684" s="86" t="s">
        <v>186</v>
      </c>
      <c r="D3684" s="86" t="s">
        <v>537</v>
      </c>
      <c r="E3684" s="86" t="s">
        <v>512</v>
      </c>
      <c r="F3684" s="282" t="s">
        <v>188</v>
      </c>
      <c r="G3684" s="902" t="s">
        <v>524</v>
      </c>
      <c r="I3684" s="515" t="s">
        <v>4207</v>
      </c>
    </row>
    <row r="3685" spans="1:9" x14ac:dyDescent="0.2">
      <c r="A3685" s="86" t="s">
        <v>6388</v>
      </c>
      <c r="B3685" s="763" t="s">
        <v>454</v>
      </c>
      <c r="C3685" s="86" t="s">
        <v>186</v>
      </c>
      <c r="D3685" s="86" t="s">
        <v>538</v>
      </c>
      <c r="E3685" s="86" t="s">
        <v>512</v>
      </c>
      <c r="F3685" s="282" t="s">
        <v>188</v>
      </c>
      <c r="G3685" s="902" t="s">
        <v>524</v>
      </c>
      <c r="I3685" s="515" t="s">
        <v>4208</v>
      </c>
    </row>
    <row r="3686" spans="1:9" x14ac:dyDescent="0.2">
      <c r="A3686" s="86" t="s">
        <v>6388</v>
      </c>
      <c r="B3686" s="763" t="s">
        <v>454</v>
      </c>
      <c r="C3686" s="86" t="s">
        <v>186</v>
      </c>
      <c r="D3686" s="86" t="s">
        <v>539</v>
      </c>
      <c r="E3686" s="86" t="s">
        <v>512</v>
      </c>
      <c r="F3686" s="282" t="s">
        <v>188</v>
      </c>
      <c r="G3686" s="902" t="s">
        <v>524</v>
      </c>
      <c r="I3686" s="515" t="s">
        <v>4209</v>
      </c>
    </row>
    <row r="3687" spans="1:9" x14ac:dyDescent="0.2">
      <c r="A3687" s="86" t="s">
        <v>6388</v>
      </c>
      <c r="B3687" s="763" t="s">
        <v>454</v>
      </c>
      <c r="C3687" s="86" t="s">
        <v>186</v>
      </c>
      <c r="D3687" s="86" t="s">
        <v>540</v>
      </c>
      <c r="E3687" s="86" t="s">
        <v>512</v>
      </c>
      <c r="F3687" s="282" t="s">
        <v>188</v>
      </c>
      <c r="G3687" s="902" t="s">
        <v>524</v>
      </c>
      <c r="I3687" s="515" t="s">
        <v>4210</v>
      </c>
    </row>
    <row r="3688" spans="1:9" x14ac:dyDescent="0.2">
      <c r="A3688" s="86" t="s">
        <v>6388</v>
      </c>
      <c r="B3688" s="763" t="s">
        <v>454</v>
      </c>
      <c r="C3688" s="86" t="s">
        <v>186</v>
      </c>
      <c r="D3688" s="86" t="s">
        <v>541</v>
      </c>
      <c r="E3688" s="86" t="s">
        <v>512</v>
      </c>
      <c r="F3688" s="282" t="s">
        <v>188</v>
      </c>
      <c r="G3688" s="902" t="s">
        <v>524</v>
      </c>
      <c r="I3688" s="515" t="s">
        <v>4211</v>
      </c>
    </row>
    <row r="3689" spans="1:9" x14ac:dyDescent="0.2">
      <c r="A3689" s="86" t="s">
        <v>6388</v>
      </c>
      <c r="B3689" s="763" t="s">
        <v>454</v>
      </c>
      <c r="C3689" s="86" t="s">
        <v>186</v>
      </c>
      <c r="D3689" s="86" t="s">
        <v>542</v>
      </c>
      <c r="E3689" s="86" t="s">
        <v>512</v>
      </c>
      <c r="F3689" s="282" t="s">
        <v>188</v>
      </c>
      <c r="G3689" s="902" t="s">
        <v>524</v>
      </c>
      <c r="I3689" s="515" t="s">
        <v>4212</v>
      </c>
    </row>
    <row r="3690" spans="1:9" x14ac:dyDescent="0.2">
      <c r="A3690" s="86" t="s">
        <v>6388</v>
      </c>
      <c r="B3690" s="763" t="s">
        <v>454</v>
      </c>
      <c r="C3690" s="86" t="s">
        <v>186</v>
      </c>
      <c r="D3690" s="86" t="s">
        <v>543</v>
      </c>
      <c r="E3690" s="86" t="s">
        <v>512</v>
      </c>
      <c r="F3690" s="282" t="s">
        <v>188</v>
      </c>
      <c r="G3690" s="902" t="s">
        <v>524</v>
      </c>
      <c r="I3690" s="515" t="s">
        <v>4213</v>
      </c>
    </row>
    <row r="3691" spans="1:9" x14ac:dyDescent="0.2">
      <c r="A3691" s="86" t="s">
        <v>6388</v>
      </c>
      <c r="B3691" s="763" t="s">
        <v>454</v>
      </c>
      <c r="C3691" s="86" t="s">
        <v>186</v>
      </c>
      <c r="D3691" s="86" t="s">
        <v>544</v>
      </c>
      <c r="E3691" s="86" t="s">
        <v>512</v>
      </c>
      <c r="F3691" s="282" t="s">
        <v>188</v>
      </c>
      <c r="G3691" s="902" t="s">
        <v>524</v>
      </c>
      <c r="I3691" s="515" t="s">
        <v>4214</v>
      </c>
    </row>
    <row r="3692" spans="1:9" x14ac:dyDescent="0.2">
      <c r="A3692" s="86" t="s">
        <v>6388</v>
      </c>
      <c r="B3692" s="763" t="s">
        <v>454</v>
      </c>
      <c r="C3692" s="86" t="s">
        <v>186</v>
      </c>
      <c r="D3692" s="86" t="s">
        <v>545</v>
      </c>
      <c r="E3692" s="86" t="s">
        <v>512</v>
      </c>
      <c r="F3692" s="282" t="s">
        <v>188</v>
      </c>
      <c r="G3692" s="902" t="s">
        <v>524</v>
      </c>
      <c r="I3692" s="515" t="s">
        <v>4215</v>
      </c>
    </row>
    <row r="3693" spans="1:9" x14ac:dyDescent="0.2">
      <c r="A3693" s="86" t="s">
        <v>6388</v>
      </c>
      <c r="B3693" s="763" t="s">
        <v>454</v>
      </c>
      <c r="C3693" s="86" t="s">
        <v>186</v>
      </c>
      <c r="D3693" s="86" t="s">
        <v>546</v>
      </c>
      <c r="E3693" s="86" t="s">
        <v>512</v>
      </c>
      <c r="F3693" s="282" t="s">
        <v>188</v>
      </c>
      <c r="G3693" s="902" t="s">
        <v>524</v>
      </c>
      <c r="I3693" s="515" t="s">
        <v>4216</v>
      </c>
    </row>
    <row r="3694" spans="1:9" x14ac:dyDescent="0.2">
      <c r="A3694" s="86" t="s">
        <v>6388</v>
      </c>
      <c r="B3694" s="763" t="s">
        <v>454</v>
      </c>
      <c r="C3694" s="86" t="s">
        <v>186</v>
      </c>
      <c r="D3694" s="86" t="s">
        <v>547</v>
      </c>
      <c r="E3694" s="86" t="s">
        <v>512</v>
      </c>
      <c r="F3694" s="282" t="s">
        <v>188</v>
      </c>
      <c r="G3694" s="902" t="s">
        <v>524</v>
      </c>
      <c r="I3694" s="515" t="s">
        <v>4217</v>
      </c>
    </row>
    <row r="3695" spans="1:9" x14ac:dyDescent="0.2">
      <c r="A3695" s="86" t="s">
        <v>6388</v>
      </c>
      <c r="B3695" s="763" t="s">
        <v>454</v>
      </c>
      <c r="C3695" s="86" t="s">
        <v>186</v>
      </c>
      <c r="D3695" s="86" t="s">
        <v>548</v>
      </c>
      <c r="E3695" s="86" t="s">
        <v>512</v>
      </c>
      <c r="F3695" s="282" t="s">
        <v>188</v>
      </c>
      <c r="G3695" s="902" t="s">
        <v>524</v>
      </c>
      <c r="I3695" s="515" t="s">
        <v>4218</v>
      </c>
    </row>
    <row r="3696" spans="1:9" x14ac:dyDescent="0.2">
      <c r="A3696" s="86" t="s">
        <v>6388</v>
      </c>
      <c r="B3696" s="763" t="s">
        <v>454</v>
      </c>
      <c r="C3696" s="86" t="s">
        <v>186</v>
      </c>
      <c r="D3696" s="86" t="s">
        <v>549</v>
      </c>
      <c r="E3696" s="86" t="s">
        <v>512</v>
      </c>
      <c r="F3696" s="282" t="s">
        <v>188</v>
      </c>
      <c r="G3696" s="902" t="s">
        <v>524</v>
      </c>
      <c r="I3696" s="515" t="s">
        <v>4219</v>
      </c>
    </row>
    <row r="3697" spans="1:9" x14ac:dyDescent="0.2">
      <c r="A3697" s="86" t="s">
        <v>6388</v>
      </c>
      <c r="B3697" s="763" t="s">
        <v>454</v>
      </c>
      <c r="C3697" s="86" t="s">
        <v>186</v>
      </c>
      <c r="D3697" s="86" t="s">
        <v>550</v>
      </c>
      <c r="E3697" s="86" t="s">
        <v>512</v>
      </c>
      <c r="F3697" s="282" t="s">
        <v>188</v>
      </c>
      <c r="G3697" s="902" t="s">
        <v>524</v>
      </c>
      <c r="I3697" s="515" t="s">
        <v>4220</v>
      </c>
    </row>
    <row r="3698" spans="1:9" x14ac:dyDescent="0.2">
      <c r="A3698" s="86" t="s">
        <v>6388</v>
      </c>
      <c r="B3698" s="763" t="s">
        <v>454</v>
      </c>
      <c r="C3698" s="86" t="s">
        <v>186</v>
      </c>
      <c r="D3698" s="86" t="s">
        <v>551</v>
      </c>
      <c r="E3698" s="86" t="s">
        <v>512</v>
      </c>
      <c r="F3698" s="282" t="s">
        <v>188</v>
      </c>
      <c r="G3698" s="902" t="s">
        <v>524</v>
      </c>
      <c r="I3698" s="515" t="s">
        <v>4221</v>
      </c>
    </row>
    <row r="3699" spans="1:9" x14ac:dyDescent="0.2">
      <c r="A3699" s="86" t="s">
        <v>6388</v>
      </c>
      <c r="B3699" s="763" t="s">
        <v>454</v>
      </c>
      <c r="C3699" s="86" t="s">
        <v>186</v>
      </c>
      <c r="D3699" s="86" t="s">
        <v>552</v>
      </c>
      <c r="E3699" s="86" t="s">
        <v>512</v>
      </c>
      <c r="F3699" s="282" t="s">
        <v>188</v>
      </c>
      <c r="G3699" s="902" t="s">
        <v>524</v>
      </c>
      <c r="I3699" s="515" t="s">
        <v>4222</v>
      </c>
    </row>
    <row r="3700" spans="1:9" x14ac:dyDescent="0.2">
      <c r="A3700" s="86" t="s">
        <v>6388</v>
      </c>
      <c r="B3700" s="763" t="s">
        <v>454</v>
      </c>
      <c r="C3700" s="86" t="s">
        <v>186</v>
      </c>
      <c r="D3700" s="86" t="s">
        <v>553</v>
      </c>
      <c r="E3700" s="86" t="s">
        <v>512</v>
      </c>
      <c r="F3700" s="282" t="s">
        <v>188</v>
      </c>
      <c r="G3700" s="902" t="s">
        <v>524</v>
      </c>
      <c r="I3700" s="515" t="s">
        <v>4223</v>
      </c>
    </row>
    <row r="3701" spans="1:9" x14ac:dyDescent="0.2">
      <c r="A3701" s="86" t="s">
        <v>6388</v>
      </c>
      <c r="B3701" s="763" t="s">
        <v>454</v>
      </c>
      <c r="C3701" s="86" t="s">
        <v>186</v>
      </c>
      <c r="D3701" s="86" t="s">
        <v>554</v>
      </c>
      <c r="E3701" s="86" t="s">
        <v>512</v>
      </c>
      <c r="F3701" s="282" t="s">
        <v>188</v>
      </c>
      <c r="G3701" s="902" t="s">
        <v>524</v>
      </c>
      <c r="I3701" s="515" t="s">
        <v>4224</v>
      </c>
    </row>
    <row r="3702" spans="1:9" x14ac:dyDescent="0.2">
      <c r="A3702" s="86" t="s">
        <v>6388</v>
      </c>
      <c r="B3702" s="763" t="s">
        <v>454</v>
      </c>
      <c r="C3702" s="86" t="s">
        <v>186</v>
      </c>
      <c r="D3702" s="86" t="s">
        <v>555</v>
      </c>
      <c r="E3702" s="86" t="s">
        <v>512</v>
      </c>
      <c r="F3702" s="282" t="s">
        <v>188</v>
      </c>
      <c r="G3702" s="902" t="s">
        <v>524</v>
      </c>
      <c r="I3702" s="515" t="s">
        <v>4225</v>
      </c>
    </row>
    <row r="3703" spans="1:9" x14ac:dyDescent="0.2">
      <c r="A3703" s="86" t="s">
        <v>6388</v>
      </c>
      <c r="B3703" s="763" t="s">
        <v>454</v>
      </c>
      <c r="C3703" s="86" t="s">
        <v>186</v>
      </c>
      <c r="D3703" s="86" t="s">
        <v>556</v>
      </c>
      <c r="E3703" s="86" t="s">
        <v>512</v>
      </c>
      <c r="F3703" s="282" t="s">
        <v>188</v>
      </c>
      <c r="G3703" s="902" t="s">
        <v>524</v>
      </c>
      <c r="I3703" s="515" t="s">
        <v>4226</v>
      </c>
    </row>
    <row r="3704" spans="1:9" x14ac:dyDescent="0.2">
      <c r="A3704" s="86" t="s">
        <v>6388</v>
      </c>
      <c r="B3704" s="763" t="s">
        <v>454</v>
      </c>
      <c r="C3704" s="86" t="s">
        <v>186</v>
      </c>
      <c r="D3704" s="86" t="s">
        <v>557</v>
      </c>
      <c r="E3704" s="86" t="s">
        <v>512</v>
      </c>
      <c r="F3704" s="282" t="s">
        <v>188</v>
      </c>
      <c r="G3704" s="902" t="s">
        <v>524</v>
      </c>
      <c r="I3704" s="515" t="s">
        <v>4227</v>
      </c>
    </row>
    <row r="3705" spans="1:9" x14ac:dyDescent="0.2">
      <c r="A3705" s="86" t="s">
        <v>6388</v>
      </c>
      <c r="B3705" s="763" t="s">
        <v>454</v>
      </c>
      <c r="C3705" s="86" t="s">
        <v>186</v>
      </c>
      <c r="D3705" s="86" t="s">
        <v>558</v>
      </c>
      <c r="E3705" s="86" t="s">
        <v>512</v>
      </c>
      <c r="F3705" s="282" t="s">
        <v>188</v>
      </c>
      <c r="G3705" s="902" t="s">
        <v>524</v>
      </c>
      <c r="I3705" s="515" t="s">
        <v>4228</v>
      </c>
    </row>
    <row r="3706" spans="1:9" x14ac:dyDescent="0.2">
      <c r="A3706" s="86" t="s">
        <v>6388</v>
      </c>
      <c r="B3706" s="763" t="s">
        <v>454</v>
      </c>
      <c r="C3706" s="86" t="s">
        <v>186</v>
      </c>
      <c r="D3706" s="86" t="s">
        <v>559</v>
      </c>
      <c r="E3706" s="86" t="s">
        <v>512</v>
      </c>
      <c r="F3706" s="282" t="s">
        <v>188</v>
      </c>
      <c r="G3706" s="902" t="s">
        <v>524</v>
      </c>
      <c r="I3706" s="515" t="s">
        <v>4229</v>
      </c>
    </row>
    <row r="3707" spans="1:9" x14ac:dyDescent="0.2">
      <c r="A3707" s="86" t="s">
        <v>6388</v>
      </c>
      <c r="B3707" s="763" t="s">
        <v>454</v>
      </c>
      <c r="C3707" s="86" t="s">
        <v>186</v>
      </c>
      <c r="D3707" s="86" t="s">
        <v>560</v>
      </c>
      <c r="E3707" s="86" t="s">
        <v>512</v>
      </c>
      <c r="F3707" s="282" t="s">
        <v>188</v>
      </c>
      <c r="G3707" s="902" t="s">
        <v>524</v>
      </c>
      <c r="I3707" s="515" t="s">
        <v>4230</v>
      </c>
    </row>
    <row r="3708" spans="1:9" x14ac:dyDescent="0.2">
      <c r="A3708" s="86" t="s">
        <v>6388</v>
      </c>
      <c r="B3708" s="763" t="s">
        <v>454</v>
      </c>
      <c r="C3708" s="86" t="s">
        <v>186</v>
      </c>
      <c r="D3708" s="86" t="s">
        <v>561</v>
      </c>
      <c r="E3708" s="86" t="s">
        <v>512</v>
      </c>
      <c r="F3708" s="282" t="s">
        <v>188</v>
      </c>
      <c r="G3708" s="902" t="s">
        <v>524</v>
      </c>
      <c r="I3708" s="515" t="s">
        <v>4231</v>
      </c>
    </row>
    <row r="3709" spans="1:9" x14ac:dyDescent="0.2">
      <c r="A3709" s="86" t="s">
        <v>6388</v>
      </c>
      <c r="B3709" s="763" t="s">
        <v>454</v>
      </c>
      <c r="C3709" s="86" t="s">
        <v>186</v>
      </c>
      <c r="D3709" s="86" t="s">
        <v>562</v>
      </c>
      <c r="E3709" s="86" t="s">
        <v>512</v>
      </c>
      <c r="F3709" s="282" t="s">
        <v>188</v>
      </c>
      <c r="G3709" s="902" t="s">
        <v>524</v>
      </c>
      <c r="I3709" s="515" t="s">
        <v>4232</v>
      </c>
    </row>
    <row r="3710" spans="1:9" x14ac:dyDescent="0.2">
      <c r="A3710" s="86" t="s">
        <v>6388</v>
      </c>
      <c r="B3710" s="763" t="s">
        <v>454</v>
      </c>
      <c r="C3710" s="86" t="s">
        <v>186</v>
      </c>
      <c r="D3710" s="86" t="s">
        <v>563</v>
      </c>
      <c r="E3710" s="86" t="s">
        <v>512</v>
      </c>
      <c r="F3710" s="282" t="s">
        <v>188</v>
      </c>
      <c r="G3710" s="902" t="s">
        <v>524</v>
      </c>
      <c r="I3710" s="515" t="s">
        <v>4233</v>
      </c>
    </row>
    <row r="3711" spans="1:9" x14ac:dyDescent="0.2">
      <c r="A3711" s="86" t="s">
        <v>6388</v>
      </c>
      <c r="B3711" s="763" t="s">
        <v>454</v>
      </c>
      <c r="C3711" s="86" t="s">
        <v>186</v>
      </c>
      <c r="D3711" s="86" t="s">
        <v>564</v>
      </c>
      <c r="E3711" s="86" t="s">
        <v>512</v>
      </c>
      <c r="F3711" s="282" t="s">
        <v>188</v>
      </c>
      <c r="G3711" s="902" t="s">
        <v>524</v>
      </c>
      <c r="I3711" s="515" t="s">
        <v>4234</v>
      </c>
    </row>
    <row r="3712" spans="1:9" x14ac:dyDescent="0.2">
      <c r="A3712" s="86" t="s">
        <v>6388</v>
      </c>
      <c r="B3712" s="763" t="s">
        <v>454</v>
      </c>
      <c r="C3712" s="86" t="s">
        <v>186</v>
      </c>
      <c r="D3712" s="86" t="s">
        <v>565</v>
      </c>
      <c r="E3712" s="86" t="s">
        <v>512</v>
      </c>
      <c r="F3712" s="282" t="s">
        <v>188</v>
      </c>
      <c r="G3712" s="902" t="s">
        <v>524</v>
      </c>
      <c r="I3712" s="515" t="s">
        <v>4235</v>
      </c>
    </row>
    <row r="3713" spans="1:9" x14ac:dyDescent="0.2">
      <c r="A3713" s="86" t="s">
        <v>6388</v>
      </c>
      <c r="B3713" s="543" t="s">
        <v>454</v>
      </c>
      <c r="C3713" s="547" t="s">
        <v>186</v>
      </c>
      <c r="D3713" s="547" t="s">
        <v>566</v>
      </c>
      <c r="E3713" s="547" t="s">
        <v>512</v>
      </c>
      <c r="F3713" s="538" t="s">
        <v>188</v>
      </c>
      <c r="G3713" s="309" t="s">
        <v>524</v>
      </c>
      <c r="I3713" s="515" t="s">
        <v>4236</v>
      </c>
    </row>
    <row r="3714" spans="1:9" x14ac:dyDescent="0.2">
      <c r="A3714" s="86" t="s">
        <v>6388</v>
      </c>
      <c r="B3714" s="763" t="s">
        <v>454</v>
      </c>
      <c r="C3714" s="86" t="s">
        <v>186</v>
      </c>
      <c r="D3714" s="86" t="s">
        <v>185</v>
      </c>
      <c r="E3714" s="86" t="s">
        <v>513</v>
      </c>
      <c r="F3714" s="282" t="s">
        <v>189</v>
      </c>
      <c r="G3714" s="902" t="s">
        <v>524</v>
      </c>
      <c r="I3714" s="515" t="s">
        <v>4237</v>
      </c>
    </row>
    <row r="3715" spans="1:9" x14ac:dyDescent="0.2">
      <c r="A3715" s="86" t="s">
        <v>6388</v>
      </c>
      <c r="B3715" s="763" t="s">
        <v>454</v>
      </c>
      <c r="C3715" s="86" t="s">
        <v>186</v>
      </c>
      <c r="D3715" s="86" t="s">
        <v>527</v>
      </c>
      <c r="E3715" s="86" t="s">
        <v>513</v>
      </c>
      <c r="F3715" s="282" t="s">
        <v>189</v>
      </c>
      <c r="G3715" s="902" t="s">
        <v>524</v>
      </c>
      <c r="I3715" s="515" t="s">
        <v>4238</v>
      </c>
    </row>
    <row r="3716" spans="1:9" x14ac:dyDescent="0.2">
      <c r="A3716" s="86" t="s">
        <v>6388</v>
      </c>
      <c r="B3716" s="763" t="s">
        <v>454</v>
      </c>
      <c r="C3716" s="86" t="s">
        <v>186</v>
      </c>
      <c r="D3716" s="86" t="s">
        <v>528</v>
      </c>
      <c r="E3716" s="86" t="s">
        <v>513</v>
      </c>
      <c r="F3716" s="282" t="s">
        <v>189</v>
      </c>
      <c r="G3716" s="902" t="s">
        <v>524</v>
      </c>
      <c r="I3716" s="515" t="s">
        <v>4239</v>
      </c>
    </row>
    <row r="3717" spans="1:9" x14ac:dyDescent="0.2">
      <c r="A3717" s="86" t="s">
        <v>6388</v>
      </c>
      <c r="B3717" s="763" t="s">
        <v>454</v>
      </c>
      <c r="C3717" s="86" t="s">
        <v>186</v>
      </c>
      <c r="D3717" s="86" t="s">
        <v>529</v>
      </c>
      <c r="E3717" s="86" t="s">
        <v>513</v>
      </c>
      <c r="F3717" s="282" t="s">
        <v>189</v>
      </c>
      <c r="G3717" s="902" t="s">
        <v>524</v>
      </c>
      <c r="I3717" s="515" t="s">
        <v>4240</v>
      </c>
    </row>
    <row r="3718" spans="1:9" x14ac:dyDescent="0.2">
      <c r="A3718" s="86" t="s">
        <v>6388</v>
      </c>
      <c r="B3718" s="763" t="s">
        <v>454</v>
      </c>
      <c r="C3718" s="86" t="s">
        <v>186</v>
      </c>
      <c r="D3718" s="86" t="s">
        <v>530</v>
      </c>
      <c r="E3718" s="86" t="s">
        <v>513</v>
      </c>
      <c r="F3718" s="282" t="s">
        <v>189</v>
      </c>
      <c r="G3718" s="902" t="s">
        <v>524</v>
      </c>
      <c r="I3718" s="515" t="s">
        <v>4241</v>
      </c>
    </row>
    <row r="3719" spans="1:9" x14ac:dyDescent="0.2">
      <c r="A3719" s="86" t="s">
        <v>6388</v>
      </c>
      <c r="B3719" s="763" t="s">
        <v>454</v>
      </c>
      <c r="C3719" s="86" t="s">
        <v>186</v>
      </c>
      <c r="D3719" s="86" t="s">
        <v>531</v>
      </c>
      <c r="E3719" s="86" t="s">
        <v>513</v>
      </c>
      <c r="F3719" s="282" t="s">
        <v>189</v>
      </c>
      <c r="G3719" s="902" t="s">
        <v>524</v>
      </c>
      <c r="I3719" s="515" t="s">
        <v>4242</v>
      </c>
    </row>
    <row r="3720" spans="1:9" x14ac:dyDescent="0.2">
      <c r="A3720" s="86" t="s">
        <v>6388</v>
      </c>
      <c r="B3720" s="763" t="s">
        <v>454</v>
      </c>
      <c r="C3720" s="86" t="s">
        <v>186</v>
      </c>
      <c r="D3720" s="86" t="s">
        <v>532</v>
      </c>
      <c r="E3720" s="86" t="s">
        <v>513</v>
      </c>
      <c r="F3720" s="282" t="s">
        <v>189</v>
      </c>
      <c r="G3720" s="902" t="s">
        <v>524</v>
      </c>
      <c r="I3720" s="515" t="s">
        <v>4243</v>
      </c>
    </row>
    <row r="3721" spans="1:9" x14ac:dyDescent="0.2">
      <c r="A3721" s="86" t="s">
        <v>6388</v>
      </c>
      <c r="B3721" s="763" t="s">
        <v>454</v>
      </c>
      <c r="C3721" s="86" t="s">
        <v>186</v>
      </c>
      <c r="D3721" s="86" t="s">
        <v>533</v>
      </c>
      <c r="E3721" s="86" t="s">
        <v>513</v>
      </c>
      <c r="F3721" s="282" t="s">
        <v>189</v>
      </c>
      <c r="G3721" s="902" t="s">
        <v>524</v>
      </c>
      <c r="I3721" s="515" t="s">
        <v>4244</v>
      </c>
    </row>
    <row r="3722" spans="1:9" x14ac:dyDescent="0.2">
      <c r="A3722" s="86" t="s">
        <v>6388</v>
      </c>
      <c r="B3722" s="763" t="s">
        <v>454</v>
      </c>
      <c r="C3722" s="86" t="s">
        <v>186</v>
      </c>
      <c r="D3722" s="86" t="s">
        <v>534</v>
      </c>
      <c r="E3722" s="86" t="s">
        <v>513</v>
      </c>
      <c r="F3722" s="282" t="s">
        <v>189</v>
      </c>
      <c r="G3722" s="902" t="s">
        <v>524</v>
      </c>
      <c r="I3722" s="515" t="s">
        <v>4245</v>
      </c>
    </row>
    <row r="3723" spans="1:9" x14ac:dyDescent="0.2">
      <c r="A3723" s="86" t="s">
        <v>6388</v>
      </c>
      <c r="B3723" s="763" t="s">
        <v>454</v>
      </c>
      <c r="C3723" s="86" t="s">
        <v>186</v>
      </c>
      <c r="D3723" s="86" t="s">
        <v>535</v>
      </c>
      <c r="E3723" s="86" t="s">
        <v>513</v>
      </c>
      <c r="F3723" s="282" t="s">
        <v>189</v>
      </c>
      <c r="G3723" s="902" t="s">
        <v>524</v>
      </c>
      <c r="I3723" s="515" t="s">
        <v>4246</v>
      </c>
    </row>
    <row r="3724" spans="1:9" x14ac:dyDescent="0.2">
      <c r="A3724" s="86" t="s">
        <v>6388</v>
      </c>
      <c r="B3724" s="763" t="s">
        <v>454</v>
      </c>
      <c r="C3724" s="86" t="s">
        <v>186</v>
      </c>
      <c r="D3724" s="86" t="s">
        <v>536</v>
      </c>
      <c r="E3724" s="86" t="s">
        <v>513</v>
      </c>
      <c r="F3724" s="282" t="s">
        <v>189</v>
      </c>
      <c r="G3724" s="902" t="s">
        <v>524</v>
      </c>
      <c r="I3724" s="515" t="s">
        <v>4247</v>
      </c>
    </row>
    <row r="3725" spans="1:9" x14ac:dyDescent="0.2">
      <c r="A3725" s="86" t="s">
        <v>6388</v>
      </c>
      <c r="B3725" s="763" t="s">
        <v>454</v>
      </c>
      <c r="C3725" s="86" t="s">
        <v>186</v>
      </c>
      <c r="D3725" s="86" t="s">
        <v>537</v>
      </c>
      <c r="E3725" s="86" t="s">
        <v>513</v>
      </c>
      <c r="F3725" s="282" t="s">
        <v>189</v>
      </c>
      <c r="G3725" s="902" t="s">
        <v>524</v>
      </c>
      <c r="I3725" s="515" t="s">
        <v>4248</v>
      </c>
    </row>
    <row r="3726" spans="1:9" x14ac:dyDescent="0.2">
      <c r="A3726" s="86" t="s">
        <v>6388</v>
      </c>
      <c r="B3726" s="763" t="s">
        <v>454</v>
      </c>
      <c r="C3726" s="86" t="s">
        <v>186</v>
      </c>
      <c r="D3726" s="86" t="s">
        <v>538</v>
      </c>
      <c r="E3726" s="86" t="s">
        <v>513</v>
      </c>
      <c r="F3726" s="282" t="s">
        <v>189</v>
      </c>
      <c r="G3726" s="902" t="s">
        <v>524</v>
      </c>
      <c r="I3726" s="515" t="s">
        <v>4249</v>
      </c>
    </row>
    <row r="3727" spans="1:9" x14ac:dyDescent="0.2">
      <c r="A3727" s="86" t="s">
        <v>6388</v>
      </c>
      <c r="B3727" s="763" t="s">
        <v>454</v>
      </c>
      <c r="C3727" s="86" t="s">
        <v>186</v>
      </c>
      <c r="D3727" s="86" t="s">
        <v>539</v>
      </c>
      <c r="E3727" s="86" t="s">
        <v>513</v>
      </c>
      <c r="F3727" s="282" t="s">
        <v>189</v>
      </c>
      <c r="G3727" s="902" t="s">
        <v>524</v>
      </c>
      <c r="I3727" s="515" t="s">
        <v>4250</v>
      </c>
    </row>
    <row r="3728" spans="1:9" x14ac:dyDescent="0.2">
      <c r="A3728" s="86" t="s">
        <v>6388</v>
      </c>
      <c r="B3728" s="763" t="s">
        <v>454</v>
      </c>
      <c r="C3728" s="86" t="s">
        <v>186</v>
      </c>
      <c r="D3728" s="86" t="s">
        <v>540</v>
      </c>
      <c r="E3728" s="86" t="s">
        <v>513</v>
      </c>
      <c r="F3728" s="282" t="s">
        <v>189</v>
      </c>
      <c r="G3728" s="902" t="s">
        <v>524</v>
      </c>
      <c r="I3728" s="515" t="s">
        <v>4251</v>
      </c>
    </row>
    <row r="3729" spans="1:9" x14ac:dyDescent="0.2">
      <c r="A3729" s="86" t="s">
        <v>6388</v>
      </c>
      <c r="B3729" s="763" t="s">
        <v>454</v>
      </c>
      <c r="C3729" s="86" t="s">
        <v>186</v>
      </c>
      <c r="D3729" s="86" t="s">
        <v>541</v>
      </c>
      <c r="E3729" s="86" t="s">
        <v>513</v>
      </c>
      <c r="F3729" s="282" t="s">
        <v>189</v>
      </c>
      <c r="G3729" s="902" t="s">
        <v>524</v>
      </c>
      <c r="I3729" s="515" t="s">
        <v>4252</v>
      </c>
    </row>
    <row r="3730" spans="1:9" x14ac:dyDescent="0.2">
      <c r="A3730" s="86" t="s">
        <v>6388</v>
      </c>
      <c r="B3730" s="763" t="s">
        <v>454</v>
      </c>
      <c r="C3730" s="86" t="s">
        <v>186</v>
      </c>
      <c r="D3730" s="86" t="s">
        <v>542</v>
      </c>
      <c r="E3730" s="86" t="s">
        <v>513</v>
      </c>
      <c r="F3730" s="282" t="s">
        <v>189</v>
      </c>
      <c r="G3730" s="902" t="s">
        <v>524</v>
      </c>
      <c r="I3730" s="515" t="s">
        <v>4253</v>
      </c>
    </row>
    <row r="3731" spans="1:9" x14ac:dyDescent="0.2">
      <c r="A3731" s="86" t="s">
        <v>6388</v>
      </c>
      <c r="B3731" s="763" t="s">
        <v>454</v>
      </c>
      <c r="C3731" s="86" t="s">
        <v>186</v>
      </c>
      <c r="D3731" s="86" t="s">
        <v>543</v>
      </c>
      <c r="E3731" s="86" t="s">
        <v>513</v>
      </c>
      <c r="F3731" s="282" t="s">
        <v>189</v>
      </c>
      <c r="G3731" s="902" t="s">
        <v>524</v>
      </c>
      <c r="I3731" s="515" t="s">
        <v>4254</v>
      </c>
    </row>
    <row r="3732" spans="1:9" x14ac:dyDescent="0.2">
      <c r="A3732" s="86" t="s">
        <v>6388</v>
      </c>
      <c r="B3732" s="763" t="s">
        <v>454</v>
      </c>
      <c r="C3732" s="86" t="s">
        <v>186</v>
      </c>
      <c r="D3732" s="86" t="s">
        <v>544</v>
      </c>
      <c r="E3732" s="86" t="s">
        <v>513</v>
      </c>
      <c r="F3732" s="282" t="s">
        <v>189</v>
      </c>
      <c r="G3732" s="902" t="s">
        <v>524</v>
      </c>
      <c r="I3732" s="515" t="s">
        <v>4255</v>
      </c>
    </row>
    <row r="3733" spans="1:9" x14ac:dyDescent="0.2">
      <c r="A3733" s="86" t="s">
        <v>6388</v>
      </c>
      <c r="B3733" s="763" t="s">
        <v>454</v>
      </c>
      <c r="C3733" s="86" t="s">
        <v>186</v>
      </c>
      <c r="D3733" s="86" t="s">
        <v>545</v>
      </c>
      <c r="E3733" s="86" t="s">
        <v>513</v>
      </c>
      <c r="F3733" s="282" t="s">
        <v>189</v>
      </c>
      <c r="G3733" s="902" t="s">
        <v>524</v>
      </c>
      <c r="I3733" s="515" t="s">
        <v>4256</v>
      </c>
    </row>
    <row r="3734" spans="1:9" x14ac:dyDescent="0.2">
      <c r="A3734" s="86" t="s">
        <v>6388</v>
      </c>
      <c r="B3734" s="763" t="s">
        <v>454</v>
      </c>
      <c r="C3734" s="86" t="s">
        <v>186</v>
      </c>
      <c r="D3734" s="86" t="s">
        <v>546</v>
      </c>
      <c r="E3734" s="86" t="s">
        <v>513</v>
      </c>
      <c r="F3734" s="282" t="s">
        <v>189</v>
      </c>
      <c r="G3734" s="902" t="s">
        <v>524</v>
      </c>
      <c r="I3734" s="515" t="s">
        <v>4257</v>
      </c>
    </row>
    <row r="3735" spans="1:9" x14ac:dyDescent="0.2">
      <c r="A3735" s="86" t="s">
        <v>6388</v>
      </c>
      <c r="B3735" s="763" t="s">
        <v>454</v>
      </c>
      <c r="C3735" s="86" t="s">
        <v>186</v>
      </c>
      <c r="D3735" s="86" t="s">
        <v>547</v>
      </c>
      <c r="E3735" s="86" t="s">
        <v>513</v>
      </c>
      <c r="F3735" s="282" t="s">
        <v>189</v>
      </c>
      <c r="G3735" s="902" t="s">
        <v>524</v>
      </c>
      <c r="I3735" s="515" t="s">
        <v>4258</v>
      </c>
    </row>
    <row r="3736" spans="1:9" x14ac:dyDescent="0.2">
      <c r="A3736" s="86" t="s">
        <v>6388</v>
      </c>
      <c r="B3736" s="763" t="s">
        <v>454</v>
      </c>
      <c r="C3736" s="86" t="s">
        <v>186</v>
      </c>
      <c r="D3736" s="86" t="s">
        <v>548</v>
      </c>
      <c r="E3736" s="86" t="s">
        <v>513</v>
      </c>
      <c r="F3736" s="282" t="s">
        <v>189</v>
      </c>
      <c r="G3736" s="902" t="s">
        <v>524</v>
      </c>
      <c r="I3736" s="515" t="s">
        <v>4259</v>
      </c>
    </row>
    <row r="3737" spans="1:9" x14ac:dyDescent="0.2">
      <c r="A3737" s="86" t="s">
        <v>6388</v>
      </c>
      <c r="B3737" s="763" t="s">
        <v>454</v>
      </c>
      <c r="C3737" s="86" t="s">
        <v>186</v>
      </c>
      <c r="D3737" s="86" t="s">
        <v>549</v>
      </c>
      <c r="E3737" s="86" t="s">
        <v>513</v>
      </c>
      <c r="F3737" s="282" t="s">
        <v>189</v>
      </c>
      <c r="G3737" s="902" t="s">
        <v>524</v>
      </c>
      <c r="I3737" s="515" t="s">
        <v>4260</v>
      </c>
    </row>
    <row r="3738" spans="1:9" x14ac:dyDescent="0.2">
      <c r="A3738" s="86" t="s">
        <v>6388</v>
      </c>
      <c r="B3738" s="763" t="s">
        <v>454</v>
      </c>
      <c r="C3738" s="86" t="s">
        <v>186</v>
      </c>
      <c r="D3738" s="86" t="s">
        <v>550</v>
      </c>
      <c r="E3738" s="86" t="s">
        <v>513</v>
      </c>
      <c r="F3738" s="282" t="s">
        <v>189</v>
      </c>
      <c r="G3738" s="902" t="s">
        <v>524</v>
      </c>
      <c r="I3738" s="515" t="s">
        <v>4261</v>
      </c>
    </row>
    <row r="3739" spans="1:9" x14ac:dyDescent="0.2">
      <c r="A3739" s="86" t="s">
        <v>6388</v>
      </c>
      <c r="B3739" s="763" t="s">
        <v>454</v>
      </c>
      <c r="C3739" s="86" t="s">
        <v>186</v>
      </c>
      <c r="D3739" s="86" t="s">
        <v>551</v>
      </c>
      <c r="E3739" s="86" t="s">
        <v>513</v>
      </c>
      <c r="F3739" s="282" t="s">
        <v>189</v>
      </c>
      <c r="G3739" s="902" t="s">
        <v>524</v>
      </c>
      <c r="I3739" s="515" t="s">
        <v>4262</v>
      </c>
    </row>
    <row r="3740" spans="1:9" x14ac:dyDescent="0.2">
      <c r="A3740" s="86" t="s">
        <v>6388</v>
      </c>
      <c r="B3740" s="763" t="s">
        <v>454</v>
      </c>
      <c r="C3740" s="86" t="s">
        <v>186</v>
      </c>
      <c r="D3740" s="86" t="s">
        <v>552</v>
      </c>
      <c r="E3740" s="86" t="s">
        <v>513</v>
      </c>
      <c r="F3740" s="282" t="s">
        <v>189</v>
      </c>
      <c r="G3740" s="902" t="s">
        <v>524</v>
      </c>
      <c r="I3740" s="515" t="s">
        <v>4263</v>
      </c>
    </row>
    <row r="3741" spans="1:9" x14ac:dyDescent="0.2">
      <c r="A3741" s="86" t="s">
        <v>6388</v>
      </c>
      <c r="B3741" s="763" t="s">
        <v>454</v>
      </c>
      <c r="C3741" s="86" t="s">
        <v>186</v>
      </c>
      <c r="D3741" s="86" t="s">
        <v>553</v>
      </c>
      <c r="E3741" s="86" t="s">
        <v>513</v>
      </c>
      <c r="F3741" s="282" t="s">
        <v>189</v>
      </c>
      <c r="G3741" s="902" t="s">
        <v>524</v>
      </c>
      <c r="I3741" s="515" t="s">
        <v>4264</v>
      </c>
    </row>
    <row r="3742" spans="1:9" x14ac:dyDescent="0.2">
      <c r="A3742" s="86" t="s">
        <v>6388</v>
      </c>
      <c r="B3742" s="763" t="s">
        <v>454</v>
      </c>
      <c r="C3742" s="86" t="s">
        <v>186</v>
      </c>
      <c r="D3742" s="86" t="s">
        <v>554</v>
      </c>
      <c r="E3742" s="86" t="s">
        <v>513</v>
      </c>
      <c r="F3742" s="282" t="s">
        <v>189</v>
      </c>
      <c r="G3742" s="902" t="s">
        <v>524</v>
      </c>
      <c r="I3742" s="515" t="s">
        <v>4265</v>
      </c>
    </row>
    <row r="3743" spans="1:9" x14ac:dyDescent="0.2">
      <c r="A3743" s="86" t="s">
        <v>6388</v>
      </c>
      <c r="B3743" s="763" t="s">
        <v>454</v>
      </c>
      <c r="C3743" s="86" t="s">
        <v>186</v>
      </c>
      <c r="D3743" s="86" t="s">
        <v>555</v>
      </c>
      <c r="E3743" s="86" t="s">
        <v>513</v>
      </c>
      <c r="F3743" s="282" t="s">
        <v>189</v>
      </c>
      <c r="G3743" s="902" t="s">
        <v>524</v>
      </c>
      <c r="I3743" s="515" t="s">
        <v>4266</v>
      </c>
    </row>
    <row r="3744" spans="1:9" x14ac:dyDescent="0.2">
      <c r="A3744" s="86" t="s">
        <v>6388</v>
      </c>
      <c r="B3744" s="763" t="s">
        <v>454</v>
      </c>
      <c r="C3744" s="86" t="s">
        <v>186</v>
      </c>
      <c r="D3744" s="86" t="s">
        <v>556</v>
      </c>
      <c r="E3744" s="86" t="s">
        <v>513</v>
      </c>
      <c r="F3744" s="282" t="s">
        <v>189</v>
      </c>
      <c r="G3744" s="902" t="s">
        <v>524</v>
      </c>
      <c r="I3744" s="515" t="s">
        <v>4267</v>
      </c>
    </row>
    <row r="3745" spans="1:9" x14ac:dyDescent="0.2">
      <c r="A3745" s="86" t="s">
        <v>6388</v>
      </c>
      <c r="B3745" s="763" t="s">
        <v>454</v>
      </c>
      <c r="C3745" s="86" t="s">
        <v>186</v>
      </c>
      <c r="D3745" s="86" t="s">
        <v>557</v>
      </c>
      <c r="E3745" s="86" t="s">
        <v>513</v>
      </c>
      <c r="F3745" s="282" t="s">
        <v>189</v>
      </c>
      <c r="G3745" s="902" t="s">
        <v>524</v>
      </c>
      <c r="I3745" s="515" t="s">
        <v>4268</v>
      </c>
    </row>
    <row r="3746" spans="1:9" x14ac:dyDescent="0.2">
      <c r="A3746" s="86" t="s">
        <v>6388</v>
      </c>
      <c r="B3746" s="763" t="s">
        <v>454</v>
      </c>
      <c r="C3746" s="86" t="s">
        <v>186</v>
      </c>
      <c r="D3746" s="86" t="s">
        <v>558</v>
      </c>
      <c r="E3746" s="86" t="s">
        <v>513</v>
      </c>
      <c r="F3746" s="282" t="s">
        <v>189</v>
      </c>
      <c r="G3746" s="902" t="s">
        <v>524</v>
      </c>
      <c r="I3746" s="515" t="s">
        <v>4269</v>
      </c>
    </row>
    <row r="3747" spans="1:9" x14ac:dyDescent="0.2">
      <c r="A3747" s="86" t="s">
        <v>6388</v>
      </c>
      <c r="B3747" s="763" t="s">
        <v>454</v>
      </c>
      <c r="C3747" s="86" t="s">
        <v>186</v>
      </c>
      <c r="D3747" s="86" t="s">
        <v>559</v>
      </c>
      <c r="E3747" s="86" t="s">
        <v>513</v>
      </c>
      <c r="F3747" s="282" t="s">
        <v>189</v>
      </c>
      <c r="G3747" s="902" t="s">
        <v>524</v>
      </c>
      <c r="I3747" s="515" t="s">
        <v>4270</v>
      </c>
    </row>
    <row r="3748" spans="1:9" x14ac:dyDescent="0.2">
      <c r="A3748" s="86" t="s">
        <v>6388</v>
      </c>
      <c r="B3748" s="763" t="s">
        <v>454</v>
      </c>
      <c r="C3748" s="86" t="s">
        <v>186</v>
      </c>
      <c r="D3748" s="86" t="s">
        <v>560</v>
      </c>
      <c r="E3748" s="86" t="s">
        <v>513</v>
      </c>
      <c r="F3748" s="282" t="s">
        <v>189</v>
      </c>
      <c r="G3748" s="902" t="s">
        <v>524</v>
      </c>
      <c r="I3748" s="515" t="s">
        <v>4271</v>
      </c>
    </row>
    <row r="3749" spans="1:9" x14ac:dyDescent="0.2">
      <c r="A3749" s="86" t="s">
        <v>6388</v>
      </c>
      <c r="B3749" s="763" t="s">
        <v>454</v>
      </c>
      <c r="C3749" s="86" t="s">
        <v>186</v>
      </c>
      <c r="D3749" s="86" t="s">
        <v>561</v>
      </c>
      <c r="E3749" s="86" t="s">
        <v>513</v>
      </c>
      <c r="F3749" s="282" t="s">
        <v>189</v>
      </c>
      <c r="G3749" s="902" t="s">
        <v>524</v>
      </c>
      <c r="I3749" s="515" t="s">
        <v>4272</v>
      </c>
    </row>
    <row r="3750" spans="1:9" x14ac:dyDescent="0.2">
      <c r="A3750" s="86" t="s">
        <v>6388</v>
      </c>
      <c r="B3750" s="763" t="s">
        <v>454</v>
      </c>
      <c r="C3750" s="86" t="s">
        <v>186</v>
      </c>
      <c r="D3750" s="86" t="s">
        <v>562</v>
      </c>
      <c r="E3750" s="86" t="s">
        <v>513</v>
      </c>
      <c r="F3750" s="282" t="s">
        <v>189</v>
      </c>
      <c r="G3750" s="902" t="s">
        <v>524</v>
      </c>
      <c r="I3750" s="515" t="s">
        <v>4273</v>
      </c>
    </row>
    <row r="3751" spans="1:9" x14ac:dyDescent="0.2">
      <c r="A3751" s="86" t="s">
        <v>6388</v>
      </c>
      <c r="B3751" s="763" t="s">
        <v>454</v>
      </c>
      <c r="C3751" s="86" t="s">
        <v>186</v>
      </c>
      <c r="D3751" s="86" t="s">
        <v>563</v>
      </c>
      <c r="E3751" s="86" t="s">
        <v>513</v>
      </c>
      <c r="F3751" s="282" t="s">
        <v>189</v>
      </c>
      <c r="G3751" s="902" t="s">
        <v>524</v>
      </c>
      <c r="I3751" s="515" t="s">
        <v>4274</v>
      </c>
    </row>
    <row r="3752" spans="1:9" x14ac:dyDescent="0.2">
      <c r="A3752" s="86" t="s">
        <v>6388</v>
      </c>
      <c r="B3752" s="763" t="s">
        <v>454</v>
      </c>
      <c r="C3752" s="86" t="s">
        <v>186</v>
      </c>
      <c r="D3752" s="86" t="s">
        <v>564</v>
      </c>
      <c r="E3752" s="86" t="s">
        <v>513</v>
      </c>
      <c r="F3752" s="282" t="s">
        <v>189</v>
      </c>
      <c r="G3752" s="902" t="s">
        <v>524</v>
      </c>
      <c r="I3752" s="515" t="s">
        <v>4275</v>
      </c>
    </row>
    <row r="3753" spans="1:9" x14ac:dyDescent="0.2">
      <c r="A3753" s="86" t="s">
        <v>6388</v>
      </c>
      <c r="B3753" s="763" t="s">
        <v>454</v>
      </c>
      <c r="C3753" s="86" t="s">
        <v>186</v>
      </c>
      <c r="D3753" s="86" t="s">
        <v>565</v>
      </c>
      <c r="E3753" s="86" t="s">
        <v>513</v>
      </c>
      <c r="F3753" s="282" t="s">
        <v>189</v>
      </c>
      <c r="G3753" s="902" t="s">
        <v>524</v>
      </c>
      <c r="I3753" s="515" t="s">
        <v>4276</v>
      </c>
    </row>
    <row r="3754" spans="1:9" x14ac:dyDescent="0.2">
      <c r="A3754" s="86" t="s">
        <v>6388</v>
      </c>
      <c r="B3754" s="763" t="s">
        <v>454</v>
      </c>
      <c r="C3754" s="86" t="s">
        <v>186</v>
      </c>
      <c r="D3754" s="86" t="s">
        <v>566</v>
      </c>
      <c r="E3754" s="86" t="s">
        <v>513</v>
      </c>
      <c r="F3754" s="282" t="s">
        <v>189</v>
      </c>
      <c r="G3754" s="767" t="s">
        <v>524</v>
      </c>
      <c r="I3754" s="515" t="s">
        <v>4277</v>
      </c>
    </row>
    <row r="3755" spans="1:9" x14ac:dyDescent="0.2">
      <c r="A3755" s="86" t="s">
        <v>6388</v>
      </c>
      <c r="B3755" s="533" t="s">
        <v>454</v>
      </c>
      <c r="C3755" s="119" t="s">
        <v>186</v>
      </c>
      <c r="D3755" s="119" t="s">
        <v>185</v>
      </c>
      <c r="E3755" s="119" t="s">
        <v>513</v>
      </c>
      <c r="F3755" s="545" t="s">
        <v>197</v>
      </c>
      <c r="G3755" s="322" t="s">
        <v>524</v>
      </c>
      <c r="I3755" s="515" t="s">
        <v>4278</v>
      </c>
    </row>
    <row r="3756" spans="1:9" x14ac:dyDescent="0.2">
      <c r="A3756" s="86" t="s">
        <v>6388</v>
      </c>
      <c r="B3756" s="541" t="s">
        <v>454</v>
      </c>
      <c r="C3756" s="546" t="s">
        <v>186</v>
      </c>
      <c r="D3756" s="546" t="s">
        <v>185</v>
      </c>
      <c r="E3756" s="546" t="s">
        <v>513</v>
      </c>
      <c r="F3756" s="542" t="s">
        <v>188</v>
      </c>
      <c r="G3756" s="832" t="s">
        <v>524</v>
      </c>
      <c r="I3756" s="515" t="s">
        <v>4279</v>
      </c>
    </row>
    <row r="3757" spans="1:9" x14ac:dyDescent="0.2">
      <c r="A3757" s="86" t="s">
        <v>6388</v>
      </c>
      <c r="B3757" s="763" t="s">
        <v>454</v>
      </c>
      <c r="C3757" s="86" t="s">
        <v>186</v>
      </c>
      <c r="D3757" s="86" t="s">
        <v>527</v>
      </c>
      <c r="E3757" s="86" t="s">
        <v>513</v>
      </c>
      <c r="F3757" s="282" t="s">
        <v>188</v>
      </c>
      <c r="G3757" s="902" t="s">
        <v>524</v>
      </c>
      <c r="I3757" s="515" t="s">
        <v>4280</v>
      </c>
    </row>
    <row r="3758" spans="1:9" x14ac:dyDescent="0.2">
      <c r="A3758" s="86" t="s">
        <v>6388</v>
      </c>
      <c r="B3758" s="763" t="s">
        <v>454</v>
      </c>
      <c r="C3758" s="86" t="s">
        <v>186</v>
      </c>
      <c r="D3758" s="86" t="s">
        <v>528</v>
      </c>
      <c r="E3758" s="86" t="s">
        <v>513</v>
      </c>
      <c r="F3758" s="282" t="s">
        <v>188</v>
      </c>
      <c r="G3758" s="902" t="s">
        <v>524</v>
      </c>
      <c r="I3758" s="515" t="s">
        <v>4281</v>
      </c>
    </row>
    <row r="3759" spans="1:9" x14ac:dyDescent="0.2">
      <c r="A3759" s="86" t="s">
        <v>6388</v>
      </c>
      <c r="B3759" s="763" t="s">
        <v>454</v>
      </c>
      <c r="C3759" s="86" t="s">
        <v>186</v>
      </c>
      <c r="D3759" s="86" t="s">
        <v>529</v>
      </c>
      <c r="E3759" s="86" t="s">
        <v>513</v>
      </c>
      <c r="F3759" s="282" t="s">
        <v>188</v>
      </c>
      <c r="G3759" s="902" t="s">
        <v>524</v>
      </c>
      <c r="I3759" s="515" t="s">
        <v>4282</v>
      </c>
    </row>
    <row r="3760" spans="1:9" x14ac:dyDescent="0.2">
      <c r="A3760" s="86" t="s">
        <v>6388</v>
      </c>
      <c r="B3760" s="763" t="s">
        <v>454</v>
      </c>
      <c r="C3760" s="86" t="s">
        <v>186</v>
      </c>
      <c r="D3760" s="86" t="s">
        <v>530</v>
      </c>
      <c r="E3760" s="86" t="s">
        <v>513</v>
      </c>
      <c r="F3760" s="282" t="s">
        <v>188</v>
      </c>
      <c r="G3760" s="902" t="s">
        <v>524</v>
      </c>
      <c r="I3760" s="515" t="s">
        <v>4283</v>
      </c>
    </row>
    <row r="3761" spans="1:9" x14ac:dyDescent="0.2">
      <c r="A3761" s="86" t="s">
        <v>6388</v>
      </c>
      <c r="B3761" s="763" t="s">
        <v>454</v>
      </c>
      <c r="C3761" s="86" t="s">
        <v>186</v>
      </c>
      <c r="D3761" s="86" t="s">
        <v>531</v>
      </c>
      <c r="E3761" s="86" t="s">
        <v>513</v>
      </c>
      <c r="F3761" s="282" t="s">
        <v>188</v>
      </c>
      <c r="G3761" s="902" t="s">
        <v>524</v>
      </c>
      <c r="I3761" s="515" t="s">
        <v>4284</v>
      </c>
    </row>
    <row r="3762" spans="1:9" x14ac:dyDescent="0.2">
      <c r="A3762" s="86" t="s">
        <v>6388</v>
      </c>
      <c r="B3762" s="763" t="s">
        <v>454</v>
      </c>
      <c r="C3762" s="86" t="s">
        <v>186</v>
      </c>
      <c r="D3762" s="86" t="s">
        <v>532</v>
      </c>
      <c r="E3762" s="86" t="s">
        <v>513</v>
      </c>
      <c r="F3762" s="282" t="s">
        <v>188</v>
      </c>
      <c r="G3762" s="902" t="s">
        <v>524</v>
      </c>
      <c r="I3762" s="515" t="s">
        <v>4285</v>
      </c>
    </row>
    <row r="3763" spans="1:9" x14ac:dyDescent="0.2">
      <c r="A3763" s="86" t="s">
        <v>6388</v>
      </c>
      <c r="B3763" s="763" t="s">
        <v>454</v>
      </c>
      <c r="C3763" s="86" t="s">
        <v>186</v>
      </c>
      <c r="D3763" s="86" t="s">
        <v>533</v>
      </c>
      <c r="E3763" s="86" t="s">
        <v>513</v>
      </c>
      <c r="F3763" s="282" t="s">
        <v>188</v>
      </c>
      <c r="G3763" s="902" t="s">
        <v>524</v>
      </c>
      <c r="I3763" s="515" t="s">
        <v>4286</v>
      </c>
    </row>
    <row r="3764" spans="1:9" x14ac:dyDescent="0.2">
      <c r="A3764" s="86" t="s">
        <v>6388</v>
      </c>
      <c r="B3764" s="763" t="s">
        <v>454</v>
      </c>
      <c r="C3764" s="86" t="s">
        <v>186</v>
      </c>
      <c r="D3764" s="86" t="s">
        <v>534</v>
      </c>
      <c r="E3764" s="86" t="s">
        <v>513</v>
      </c>
      <c r="F3764" s="282" t="s">
        <v>188</v>
      </c>
      <c r="G3764" s="902" t="s">
        <v>524</v>
      </c>
      <c r="I3764" s="515" t="s">
        <v>4287</v>
      </c>
    </row>
    <row r="3765" spans="1:9" x14ac:dyDescent="0.2">
      <c r="A3765" s="86" t="s">
        <v>6388</v>
      </c>
      <c r="B3765" s="763" t="s">
        <v>454</v>
      </c>
      <c r="C3765" s="86" t="s">
        <v>186</v>
      </c>
      <c r="D3765" s="86" t="s">
        <v>535</v>
      </c>
      <c r="E3765" s="86" t="s">
        <v>513</v>
      </c>
      <c r="F3765" s="282" t="s">
        <v>188</v>
      </c>
      <c r="G3765" s="902" t="s">
        <v>524</v>
      </c>
      <c r="I3765" s="515" t="s">
        <v>4288</v>
      </c>
    </row>
    <row r="3766" spans="1:9" x14ac:dyDescent="0.2">
      <c r="A3766" s="86" t="s">
        <v>6388</v>
      </c>
      <c r="B3766" s="763" t="s">
        <v>454</v>
      </c>
      <c r="C3766" s="86" t="s">
        <v>186</v>
      </c>
      <c r="D3766" s="86" t="s">
        <v>536</v>
      </c>
      <c r="E3766" s="86" t="s">
        <v>513</v>
      </c>
      <c r="F3766" s="282" t="s">
        <v>188</v>
      </c>
      <c r="G3766" s="902" t="s">
        <v>524</v>
      </c>
      <c r="I3766" s="515" t="s">
        <v>4289</v>
      </c>
    </row>
    <row r="3767" spans="1:9" x14ac:dyDescent="0.2">
      <c r="A3767" s="86" t="s">
        <v>6388</v>
      </c>
      <c r="B3767" s="763" t="s">
        <v>454</v>
      </c>
      <c r="C3767" s="86" t="s">
        <v>186</v>
      </c>
      <c r="D3767" s="86" t="s">
        <v>537</v>
      </c>
      <c r="E3767" s="86" t="s">
        <v>513</v>
      </c>
      <c r="F3767" s="282" t="s">
        <v>188</v>
      </c>
      <c r="G3767" s="902" t="s">
        <v>524</v>
      </c>
      <c r="I3767" s="515" t="s">
        <v>4290</v>
      </c>
    </row>
    <row r="3768" spans="1:9" x14ac:dyDescent="0.2">
      <c r="A3768" s="86" t="s">
        <v>6388</v>
      </c>
      <c r="B3768" s="763" t="s">
        <v>454</v>
      </c>
      <c r="C3768" s="86" t="s">
        <v>186</v>
      </c>
      <c r="D3768" s="86" t="s">
        <v>538</v>
      </c>
      <c r="E3768" s="86" t="s">
        <v>513</v>
      </c>
      <c r="F3768" s="282" t="s">
        <v>188</v>
      </c>
      <c r="G3768" s="902" t="s">
        <v>524</v>
      </c>
      <c r="I3768" s="515" t="s">
        <v>4291</v>
      </c>
    </row>
    <row r="3769" spans="1:9" x14ac:dyDescent="0.2">
      <c r="A3769" s="86" t="s">
        <v>6388</v>
      </c>
      <c r="B3769" s="763" t="s">
        <v>454</v>
      </c>
      <c r="C3769" s="86" t="s">
        <v>186</v>
      </c>
      <c r="D3769" s="86" t="s">
        <v>539</v>
      </c>
      <c r="E3769" s="86" t="s">
        <v>513</v>
      </c>
      <c r="F3769" s="282" t="s">
        <v>188</v>
      </c>
      <c r="G3769" s="902" t="s">
        <v>524</v>
      </c>
      <c r="I3769" s="515" t="s">
        <v>4292</v>
      </c>
    </row>
    <row r="3770" spans="1:9" x14ac:dyDescent="0.2">
      <c r="A3770" s="86" t="s">
        <v>6388</v>
      </c>
      <c r="B3770" s="763" t="s">
        <v>454</v>
      </c>
      <c r="C3770" s="86" t="s">
        <v>186</v>
      </c>
      <c r="D3770" s="86" t="s">
        <v>540</v>
      </c>
      <c r="E3770" s="86" t="s">
        <v>513</v>
      </c>
      <c r="F3770" s="282" t="s">
        <v>188</v>
      </c>
      <c r="G3770" s="902" t="s">
        <v>524</v>
      </c>
      <c r="I3770" s="515" t="s">
        <v>4293</v>
      </c>
    </row>
    <row r="3771" spans="1:9" x14ac:dyDescent="0.2">
      <c r="A3771" s="86" t="s">
        <v>6388</v>
      </c>
      <c r="B3771" s="763" t="s">
        <v>454</v>
      </c>
      <c r="C3771" s="86" t="s">
        <v>186</v>
      </c>
      <c r="D3771" s="86" t="s">
        <v>541</v>
      </c>
      <c r="E3771" s="86" t="s">
        <v>513</v>
      </c>
      <c r="F3771" s="282" t="s">
        <v>188</v>
      </c>
      <c r="G3771" s="902" t="s">
        <v>524</v>
      </c>
      <c r="I3771" s="515" t="s">
        <v>4294</v>
      </c>
    </row>
    <row r="3772" spans="1:9" x14ac:dyDescent="0.2">
      <c r="A3772" s="86" t="s">
        <v>6388</v>
      </c>
      <c r="B3772" s="763" t="s">
        <v>454</v>
      </c>
      <c r="C3772" s="86" t="s">
        <v>186</v>
      </c>
      <c r="D3772" s="86" t="s">
        <v>542</v>
      </c>
      <c r="E3772" s="86" t="s">
        <v>513</v>
      </c>
      <c r="F3772" s="282" t="s">
        <v>188</v>
      </c>
      <c r="G3772" s="902" t="s">
        <v>524</v>
      </c>
      <c r="I3772" s="515" t="s">
        <v>4295</v>
      </c>
    </row>
    <row r="3773" spans="1:9" x14ac:dyDescent="0.2">
      <c r="A3773" s="86" t="s">
        <v>6388</v>
      </c>
      <c r="B3773" s="763" t="s">
        <v>454</v>
      </c>
      <c r="C3773" s="86" t="s">
        <v>186</v>
      </c>
      <c r="D3773" s="86" t="s">
        <v>543</v>
      </c>
      <c r="E3773" s="86" t="s">
        <v>513</v>
      </c>
      <c r="F3773" s="282" t="s">
        <v>188</v>
      </c>
      <c r="G3773" s="902" t="s">
        <v>524</v>
      </c>
      <c r="I3773" s="515" t="s">
        <v>4296</v>
      </c>
    </row>
    <row r="3774" spans="1:9" x14ac:dyDescent="0.2">
      <c r="A3774" s="86" t="s">
        <v>6388</v>
      </c>
      <c r="B3774" s="763" t="s">
        <v>454</v>
      </c>
      <c r="C3774" s="86" t="s">
        <v>186</v>
      </c>
      <c r="D3774" s="86" t="s">
        <v>544</v>
      </c>
      <c r="E3774" s="86" t="s">
        <v>513</v>
      </c>
      <c r="F3774" s="282" t="s">
        <v>188</v>
      </c>
      <c r="G3774" s="902" t="s">
        <v>524</v>
      </c>
      <c r="I3774" s="515" t="s">
        <v>4297</v>
      </c>
    </row>
    <row r="3775" spans="1:9" x14ac:dyDescent="0.2">
      <c r="A3775" s="86" t="s">
        <v>6388</v>
      </c>
      <c r="B3775" s="763" t="s">
        <v>454</v>
      </c>
      <c r="C3775" s="86" t="s">
        <v>186</v>
      </c>
      <c r="D3775" s="86" t="s">
        <v>545</v>
      </c>
      <c r="E3775" s="86" t="s">
        <v>513</v>
      </c>
      <c r="F3775" s="282" t="s">
        <v>188</v>
      </c>
      <c r="G3775" s="902" t="s">
        <v>524</v>
      </c>
      <c r="I3775" s="515" t="s">
        <v>4298</v>
      </c>
    </row>
    <row r="3776" spans="1:9" x14ac:dyDescent="0.2">
      <c r="A3776" s="86" t="s">
        <v>6388</v>
      </c>
      <c r="B3776" s="763" t="s">
        <v>454</v>
      </c>
      <c r="C3776" s="86" t="s">
        <v>186</v>
      </c>
      <c r="D3776" s="86" t="s">
        <v>546</v>
      </c>
      <c r="E3776" s="86" t="s">
        <v>513</v>
      </c>
      <c r="F3776" s="282" t="s">
        <v>188</v>
      </c>
      <c r="G3776" s="902" t="s">
        <v>524</v>
      </c>
      <c r="I3776" s="515" t="s">
        <v>4299</v>
      </c>
    </row>
    <row r="3777" spans="1:9" x14ac:dyDescent="0.2">
      <c r="A3777" s="86" t="s">
        <v>6388</v>
      </c>
      <c r="B3777" s="763" t="s">
        <v>454</v>
      </c>
      <c r="C3777" s="86" t="s">
        <v>186</v>
      </c>
      <c r="D3777" s="86" t="s">
        <v>547</v>
      </c>
      <c r="E3777" s="86" t="s">
        <v>513</v>
      </c>
      <c r="F3777" s="282" t="s">
        <v>188</v>
      </c>
      <c r="G3777" s="902" t="s">
        <v>524</v>
      </c>
      <c r="I3777" s="515" t="s">
        <v>4300</v>
      </c>
    </row>
    <row r="3778" spans="1:9" x14ac:dyDescent="0.2">
      <c r="A3778" s="86" t="s">
        <v>6388</v>
      </c>
      <c r="B3778" s="763" t="s">
        <v>454</v>
      </c>
      <c r="C3778" s="86" t="s">
        <v>186</v>
      </c>
      <c r="D3778" s="86" t="s">
        <v>548</v>
      </c>
      <c r="E3778" s="86" t="s">
        <v>513</v>
      </c>
      <c r="F3778" s="282" t="s">
        <v>188</v>
      </c>
      <c r="G3778" s="902" t="s">
        <v>524</v>
      </c>
      <c r="I3778" s="515" t="s">
        <v>4301</v>
      </c>
    </row>
    <row r="3779" spans="1:9" x14ac:dyDescent="0.2">
      <c r="A3779" s="86" t="s">
        <v>6388</v>
      </c>
      <c r="B3779" s="763" t="s">
        <v>454</v>
      </c>
      <c r="C3779" s="86" t="s">
        <v>186</v>
      </c>
      <c r="D3779" s="86" t="s">
        <v>549</v>
      </c>
      <c r="E3779" s="86" t="s">
        <v>513</v>
      </c>
      <c r="F3779" s="282" t="s">
        <v>188</v>
      </c>
      <c r="G3779" s="902" t="s">
        <v>524</v>
      </c>
      <c r="I3779" s="515" t="s">
        <v>4302</v>
      </c>
    </row>
    <row r="3780" spans="1:9" x14ac:dyDescent="0.2">
      <c r="A3780" s="86" t="s">
        <v>6388</v>
      </c>
      <c r="B3780" s="763" t="s">
        <v>454</v>
      </c>
      <c r="C3780" s="86" t="s">
        <v>186</v>
      </c>
      <c r="D3780" s="86" t="s">
        <v>550</v>
      </c>
      <c r="E3780" s="86" t="s">
        <v>513</v>
      </c>
      <c r="F3780" s="282" t="s">
        <v>188</v>
      </c>
      <c r="G3780" s="902" t="s">
        <v>524</v>
      </c>
      <c r="I3780" s="515" t="s">
        <v>4303</v>
      </c>
    </row>
    <row r="3781" spans="1:9" x14ac:dyDescent="0.2">
      <c r="A3781" s="86" t="s">
        <v>6388</v>
      </c>
      <c r="B3781" s="763" t="s">
        <v>454</v>
      </c>
      <c r="C3781" s="86" t="s">
        <v>186</v>
      </c>
      <c r="D3781" s="86" t="s">
        <v>551</v>
      </c>
      <c r="E3781" s="86" t="s">
        <v>513</v>
      </c>
      <c r="F3781" s="282" t="s">
        <v>188</v>
      </c>
      <c r="G3781" s="902" t="s">
        <v>524</v>
      </c>
      <c r="I3781" s="515" t="s">
        <v>4304</v>
      </c>
    </row>
    <row r="3782" spans="1:9" x14ac:dyDescent="0.2">
      <c r="A3782" s="86" t="s">
        <v>6388</v>
      </c>
      <c r="B3782" s="763" t="s">
        <v>454</v>
      </c>
      <c r="C3782" s="86" t="s">
        <v>186</v>
      </c>
      <c r="D3782" s="86" t="s">
        <v>552</v>
      </c>
      <c r="E3782" s="86" t="s">
        <v>513</v>
      </c>
      <c r="F3782" s="282" t="s">
        <v>188</v>
      </c>
      <c r="G3782" s="902" t="s">
        <v>524</v>
      </c>
      <c r="I3782" s="515" t="s">
        <v>4305</v>
      </c>
    </row>
    <row r="3783" spans="1:9" x14ac:dyDescent="0.2">
      <c r="A3783" s="86" t="s">
        <v>6388</v>
      </c>
      <c r="B3783" s="763" t="s">
        <v>454</v>
      </c>
      <c r="C3783" s="86" t="s">
        <v>186</v>
      </c>
      <c r="D3783" s="86" t="s">
        <v>553</v>
      </c>
      <c r="E3783" s="86" t="s">
        <v>513</v>
      </c>
      <c r="F3783" s="282" t="s">
        <v>188</v>
      </c>
      <c r="G3783" s="902" t="s">
        <v>524</v>
      </c>
      <c r="I3783" s="515" t="s">
        <v>4306</v>
      </c>
    </row>
    <row r="3784" spans="1:9" x14ac:dyDescent="0.2">
      <c r="A3784" s="86" t="s">
        <v>6388</v>
      </c>
      <c r="B3784" s="763" t="s">
        <v>454</v>
      </c>
      <c r="C3784" s="86" t="s">
        <v>186</v>
      </c>
      <c r="D3784" s="86" t="s">
        <v>554</v>
      </c>
      <c r="E3784" s="86" t="s">
        <v>513</v>
      </c>
      <c r="F3784" s="282" t="s">
        <v>188</v>
      </c>
      <c r="G3784" s="902" t="s">
        <v>524</v>
      </c>
      <c r="I3784" s="515" t="s">
        <v>4307</v>
      </c>
    </row>
    <row r="3785" spans="1:9" x14ac:dyDescent="0.2">
      <c r="A3785" s="86" t="s">
        <v>6388</v>
      </c>
      <c r="B3785" s="763" t="s">
        <v>454</v>
      </c>
      <c r="C3785" s="86" t="s">
        <v>186</v>
      </c>
      <c r="D3785" s="86" t="s">
        <v>555</v>
      </c>
      <c r="E3785" s="86" t="s">
        <v>513</v>
      </c>
      <c r="F3785" s="282" t="s">
        <v>188</v>
      </c>
      <c r="G3785" s="902" t="s">
        <v>524</v>
      </c>
      <c r="I3785" s="515" t="s">
        <v>4308</v>
      </c>
    </row>
    <row r="3786" spans="1:9" x14ac:dyDescent="0.2">
      <c r="A3786" s="86" t="s">
        <v>6388</v>
      </c>
      <c r="B3786" s="763" t="s">
        <v>454</v>
      </c>
      <c r="C3786" s="86" t="s">
        <v>186</v>
      </c>
      <c r="D3786" s="86" t="s">
        <v>556</v>
      </c>
      <c r="E3786" s="86" t="s">
        <v>513</v>
      </c>
      <c r="F3786" s="282" t="s">
        <v>188</v>
      </c>
      <c r="G3786" s="902" t="s">
        <v>524</v>
      </c>
      <c r="I3786" s="515" t="s">
        <v>4309</v>
      </c>
    </row>
    <row r="3787" spans="1:9" x14ac:dyDescent="0.2">
      <c r="A3787" s="86" t="s">
        <v>6388</v>
      </c>
      <c r="B3787" s="763" t="s">
        <v>454</v>
      </c>
      <c r="C3787" s="86" t="s">
        <v>186</v>
      </c>
      <c r="D3787" s="86" t="s">
        <v>557</v>
      </c>
      <c r="E3787" s="86" t="s">
        <v>513</v>
      </c>
      <c r="F3787" s="282" t="s">
        <v>188</v>
      </c>
      <c r="G3787" s="902" t="s">
        <v>524</v>
      </c>
      <c r="I3787" s="515" t="s">
        <v>4310</v>
      </c>
    </row>
    <row r="3788" spans="1:9" x14ac:dyDescent="0.2">
      <c r="A3788" s="86" t="s">
        <v>6388</v>
      </c>
      <c r="B3788" s="763" t="s">
        <v>454</v>
      </c>
      <c r="C3788" s="86" t="s">
        <v>186</v>
      </c>
      <c r="D3788" s="86" t="s">
        <v>558</v>
      </c>
      <c r="E3788" s="86" t="s">
        <v>513</v>
      </c>
      <c r="F3788" s="282" t="s">
        <v>188</v>
      </c>
      <c r="G3788" s="902" t="s">
        <v>524</v>
      </c>
      <c r="I3788" s="515" t="s">
        <v>4311</v>
      </c>
    </row>
    <row r="3789" spans="1:9" x14ac:dyDescent="0.2">
      <c r="A3789" s="86" t="s">
        <v>6388</v>
      </c>
      <c r="B3789" s="763" t="s">
        <v>454</v>
      </c>
      <c r="C3789" s="86" t="s">
        <v>186</v>
      </c>
      <c r="D3789" s="86" t="s">
        <v>559</v>
      </c>
      <c r="E3789" s="86" t="s">
        <v>513</v>
      </c>
      <c r="F3789" s="282" t="s">
        <v>188</v>
      </c>
      <c r="G3789" s="902" t="s">
        <v>524</v>
      </c>
      <c r="I3789" s="515" t="s">
        <v>4312</v>
      </c>
    </row>
    <row r="3790" spans="1:9" x14ac:dyDescent="0.2">
      <c r="A3790" s="86" t="s">
        <v>6388</v>
      </c>
      <c r="B3790" s="763" t="s">
        <v>454</v>
      </c>
      <c r="C3790" s="86" t="s">
        <v>186</v>
      </c>
      <c r="D3790" s="86" t="s">
        <v>560</v>
      </c>
      <c r="E3790" s="86" t="s">
        <v>513</v>
      </c>
      <c r="F3790" s="282" t="s">
        <v>188</v>
      </c>
      <c r="G3790" s="902" t="s">
        <v>524</v>
      </c>
      <c r="I3790" s="515" t="s">
        <v>4313</v>
      </c>
    </row>
    <row r="3791" spans="1:9" x14ac:dyDescent="0.2">
      <c r="A3791" s="86" t="s">
        <v>6388</v>
      </c>
      <c r="B3791" s="763" t="s">
        <v>454</v>
      </c>
      <c r="C3791" s="86" t="s">
        <v>186</v>
      </c>
      <c r="D3791" s="86" t="s">
        <v>561</v>
      </c>
      <c r="E3791" s="86" t="s">
        <v>513</v>
      </c>
      <c r="F3791" s="282" t="s">
        <v>188</v>
      </c>
      <c r="G3791" s="902" t="s">
        <v>524</v>
      </c>
      <c r="I3791" s="515" t="s">
        <v>4314</v>
      </c>
    </row>
    <row r="3792" spans="1:9" x14ac:dyDescent="0.2">
      <c r="A3792" s="86" t="s">
        <v>6388</v>
      </c>
      <c r="B3792" s="763" t="s">
        <v>454</v>
      </c>
      <c r="C3792" s="86" t="s">
        <v>186</v>
      </c>
      <c r="D3792" s="86" t="s">
        <v>562</v>
      </c>
      <c r="E3792" s="86" t="s">
        <v>513</v>
      </c>
      <c r="F3792" s="282" t="s">
        <v>188</v>
      </c>
      <c r="G3792" s="902" t="s">
        <v>524</v>
      </c>
      <c r="I3792" s="515" t="s">
        <v>4315</v>
      </c>
    </row>
    <row r="3793" spans="1:9" x14ac:dyDescent="0.2">
      <c r="A3793" s="86" t="s">
        <v>6388</v>
      </c>
      <c r="B3793" s="763" t="s">
        <v>454</v>
      </c>
      <c r="C3793" s="86" t="s">
        <v>186</v>
      </c>
      <c r="D3793" s="86" t="s">
        <v>563</v>
      </c>
      <c r="E3793" s="86" t="s">
        <v>513</v>
      </c>
      <c r="F3793" s="282" t="s">
        <v>188</v>
      </c>
      <c r="G3793" s="902" t="s">
        <v>524</v>
      </c>
      <c r="I3793" s="515" t="s">
        <v>4316</v>
      </c>
    </row>
    <row r="3794" spans="1:9" x14ac:dyDescent="0.2">
      <c r="A3794" s="86" t="s">
        <v>6388</v>
      </c>
      <c r="B3794" s="763" t="s">
        <v>454</v>
      </c>
      <c r="C3794" s="86" t="s">
        <v>186</v>
      </c>
      <c r="D3794" s="86" t="s">
        <v>564</v>
      </c>
      <c r="E3794" s="86" t="s">
        <v>513</v>
      </c>
      <c r="F3794" s="282" t="s">
        <v>188</v>
      </c>
      <c r="G3794" s="902" t="s">
        <v>524</v>
      </c>
      <c r="I3794" s="515" t="s">
        <v>4317</v>
      </c>
    </row>
    <row r="3795" spans="1:9" x14ac:dyDescent="0.2">
      <c r="A3795" s="86" t="s">
        <v>6388</v>
      </c>
      <c r="B3795" s="763" t="s">
        <v>454</v>
      </c>
      <c r="C3795" s="86" t="s">
        <v>186</v>
      </c>
      <c r="D3795" s="86" t="s">
        <v>565</v>
      </c>
      <c r="E3795" s="86" t="s">
        <v>513</v>
      </c>
      <c r="F3795" s="282" t="s">
        <v>188</v>
      </c>
      <c r="G3795" s="902" t="s">
        <v>524</v>
      </c>
      <c r="I3795" s="515" t="s">
        <v>4318</v>
      </c>
    </row>
    <row r="3796" spans="1:9" x14ac:dyDescent="0.2">
      <c r="A3796" s="86" t="s">
        <v>6388</v>
      </c>
      <c r="B3796" s="543" t="s">
        <v>454</v>
      </c>
      <c r="C3796" s="547" t="s">
        <v>186</v>
      </c>
      <c r="D3796" s="547" t="s">
        <v>566</v>
      </c>
      <c r="E3796" s="547" t="s">
        <v>513</v>
      </c>
      <c r="F3796" s="538" t="s">
        <v>188</v>
      </c>
      <c r="G3796" s="309" t="s">
        <v>524</v>
      </c>
      <c r="I3796" s="515" t="s">
        <v>4319</v>
      </c>
    </row>
    <row r="3797" spans="1:9" x14ac:dyDescent="0.2">
      <c r="A3797" s="86" t="s">
        <v>6388</v>
      </c>
      <c r="B3797" s="763" t="s">
        <v>454</v>
      </c>
      <c r="C3797" s="86" t="s">
        <v>186</v>
      </c>
      <c r="D3797" s="86" t="s">
        <v>185</v>
      </c>
      <c r="E3797" s="86" t="s">
        <v>514</v>
      </c>
      <c r="F3797" s="282" t="s">
        <v>189</v>
      </c>
      <c r="G3797" s="902" t="s">
        <v>524</v>
      </c>
      <c r="I3797" s="515" t="s">
        <v>4320</v>
      </c>
    </row>
    <row r="3798" spans="1:9" x14ac:dyDescent="0.2">
      <c r="A3798" s="86" t="s">
        <v>6388</v>
      </c>
      <c r="B3798" s="763" t="s">
        <v>454</v>
      </c>
      <c r="C3798" s="86" t="s">
        <v>186</v>
      </c>
      <c r="D3798" s="86" t="s">
        <v>527</v>
      </c>
      <c r="E3798" s="86" t="s">
        <v>514</v>
      </c>
      <c r="F3798" s="282" t="s">
        <v>189</v>
      </c>
      <c r="G3798" s="902" t="s">
        <v>524</v>
      </c>
      <c r="I3798" s="515" t="s">
        <v>4321</v>
      </c>
    </row>
    <row r="3799" spans="1:9" x14ac:dyDescent="0.2">
      <c r="A3799" s="86" t="s">
        <v>6388</v>
      </c>
      <c r="B3799" s="763" t="s">
        <v>454</v>
      </c>
      <c r="C3799" s="86" t="s">
        <v>186</v>
      </c>
      <c r="D3799" s="86" t="s">
        <v>528</v>
      </c>
      <c r="E3799" s="86" t="s">
        <v>514</v>
      </c>
      <c r="F3799" s="282" t="s">
        <v>189</v>
      </c>
      <c r="G3799" s="902" t="s">
        <v>524</v>
      </c>
      <c r="I3799" s="515" t="s">
        <v>4322</v>
      </c>
    </row>
    <row r="3800" spans="1:9" x14ac:dyDescent="0.2">
      <c r="A3800" s="86" t="s">
        <v>6388</v>
      </c>
      <c r="B3800" s="763" t="s">
        <v>454</v>
      </c>
      <c r="C3800" s="86" t="s">
        <v>186</v>
      </c>
      <c r="D3800" s="86" t="s">
        <v>529</v>
      </c>
      <c r="E3800" s="86" t="s">
        <v>514</v>
      </c>
      <c r="F3800" s="282" t="s">
        <v>189</v>
      </c>
      <c r="G3800" s="902" t="s">
        <v>524</v>
      </c>
      <c r="I3800" s="515" t="s">
        <v>4323</v>
      </c>
    </row>
    <row r="3801" spans="1:9" x14ac:dyDescent="0.2">
      <c r="A3801" s="86" t="s">
        <v>6388</v>
      </c>
      <c r="B3801" s="763" t="s">
        <v>454</v>
      </c>
      <c r="C3801" s="86" t="s">
        <v>186</v>
      </c>
      <c r="D3801" s="86" t="s">
        <v>530</v>
      </c>
      <c r="E3801" s="86" t="s">
        <v>514</v>
      </c>
      <c r="F3801" s="282" t="s">
        <v>189</v>
      </c>
      <c r="G3801" s="902" t="s">
        <v>524</v>
      </c>
      <c r="I3801" s="515" t="s">
        <v>4324</v>
      </c>
    </row>
    <row r="3802" spans="1:9" x14ac:dyDescent="0.2">
      <c r="A3802" s="86" t="s">
        <v>6388</v>
      </c>
      <c r="B3802" s="763" t="s">
        <v>454</v>
      </c>
      <c r="C3802" s="86" t="s">
        <v>186</v>
      </c>
      <c r="D3802" s="86" t="s">
        <v>531</v>
      </c>
      <c r="E3802" s="86" t="s">
        <v>514</v>
      </c>
      <c r="F3802" s="282" t="s">
        <v>189</v>
      </c>
      <c r="G3802" s="902" t="s">
        <v>524</v>
      </c>
      <c r="I3802" s="515" t="s">
        <v>4325</v>
      </c>
    </row>
    <row r="3803" spans="1:9" x14ac:dyDescent="0.2">
      <c r="A3803" s="86" t="s">
        <v>6388</v>
      </c>
      <c r="B3803" s="763" t="s">
        <v>454</v>
      </c>
      <c r="C3803" s="86" t="s">
        <v>186</v>
      </c>
      <c r="D3803" s="86" t="s">
        <v>532</v>
      </c>
      <c r="E3803" s="86" t="s">
        <v>514</v>
      </c>
      <c r="F3803" s="282" t="s">
        <v>189</v>
      </c>
      <c r="G3803" s="902" t="s">
        <v>524</v>
      </c>
      <c r="I3803" s="515" t="s">
        <v>4326</v>
      </c>
    </row>
    <row r="3804" spans="1:9" x14ac:dyDescent="0.2">
      <c r="A3804" s="86" t="s">
        <v>6388</v>
      </c>
      <c r="B3804" s="763" t="s">
        <v>454</v>
      </c>
      <c r="C3804" s="86" t="s">
        <v>186</v>
      </c>
      <c r="D3804" s="86" t="s">
        <v>533</v>
      </c>
      <c r="E3804" s="86" t="s">
        <v>514</v>
      </c>
      <c r="F3804" s="282" t="s">
        <v>189</v>
      </c>
      <c r="G3804" s="902" t="s">
        <v>524</v>
      </c>
      <c r="I3804" s="515" t="s">
        <v>4327</v>
      </c>
    </row>
    <row r="3805" spans="1:9" x14ac:dyDescent="0.2">
      <c r="A3805" s="86" t="s">
        <v>6388</v>
      </c>
      <c r="B3805" s="763" t="s">
        <v>454</v>
      </c>
      <c r="C3805" s="86" t="s">
        <v>186</v>
      </c>
      <c r="D3805" s="86" t="s">
        <v>534</v>
      </c>
      <c r="E3805" s="86" t="s">
        <v>514</v>
      </c>
      <c r="F3805" s="282" t="s">
        <v>189</v>
      </c>
      <c r="G3805" s="902" t="s">
        <v>524</v>
      </c>
      <c r="I3805" s="515" t="s">
        <v>4328</v>
      </c>
    </row>
    <row r="3806" spans="1:9" x14ac:dyDescent="0.2">
      <c r="A3806" s="86" t="s">
        <v>6388</v>
      </c>
      <c r="B3806" s="763" t="s">
        <v>454</v>
      </c>
      <c r="C3806" s="86" t="s">
        <v>186</v>
      </c>
      <c r="D3806" s="86" t="s">
        <v>535</v>
      </c>
      <c r="E3806" s="86" t="s">
        <v>514</v>
      </c>
      <c r="F3806" s="282" t="s">
        <v>189</v>
      </c>
      <c r="G3806" s="902" t="s">
        <v>524</v>
      </c>
      <c r="I3806" s="515" t="s">
        <v>4329</v>
      </c>
    </row>
    <row r="3807" spans="1:9" x14ac:dyDescent="0.2">
      <c r="A3807" s="86" t="s">
        <v>6388</v>
      </c>
      <c r="B3807" s="763" t="s">
        <v>454</v>
      </c>
      <c r="C3807" s="86" t="s">
        <v>186</v>
      </c>
      <c r="D3807" s="86" t="s">
        <v>536</v>
      </c>
      <c r="E3807" s="86" t="s">
        <v>514</v>
      </c>
      <c r="F3807" s="282" t="s">
        <v>189</v>
      </c>
      <c r="G3807" s="902" t="s">
        <v>524</v>
      </c>
      <c r="I3807" s="515" t="s">
        <v>4330</v>
      </c>
    </row>
    <row r="3808" spans="1:9" x14ac:dyDescent="0.2">
      <c r="A3808" s="86" t="s">
        <v>6388</v>
      </c>
      <c r="B3808" s="763" t="s">
        <v>454</v>
      </c>
      <c r="C3808" s="86" t="s">
        <v>186</v>
      </c>
      <c r="D3808" s="86" t="s">
        <v>537</v>
      </c>
      <c r="E3808" s="86" t="s">
        <v>514</v>
      </c>
      <c r="F3808" s="282" t="s">
        <v>189</v>
      </c>
      <c r="G3808" s="902" t="s">
        <v>524</v>
      </c>
      <c r="I3808" s="515" t="s">
        <v>4331</v>
      </c>
    </row>
    <row r="3809" spans="1:9" x14ac:dyDescent="0.2">
      <c r="A3809" s="86" t="s">
        <v>6388</v>
      </c>
      <c r="B3809" s="763" t="s">
        <v>454</v>
      </c>
      <c r="C3809" s="86" t="s">
        <v>186</v>
      </c>
      <c r="D3809" s="86" t="s">
        <v>538</v>
      </c>
      <c r="E3809" s="86" t="s">
        <v>514</v>
      </c>
      <c r="F3809" s="282" t="s">
        <v>189</v>
      </c>
      <c r="G3809" s="902" t="s">
        <v>524</v>
      </c>
      <c r="I3809" s="515" t="s">
        <v>4332</v>
      </c>
    </row>
    <row r="3810" spans="1:9" x14ac:dyDescent="0.2">
      <c r="A3810" s="86" t="s">
        <v>6388</v>
      </c>
      <c r="B3810" s="763" t="s">
        <v>454</v>
      </c>
      <c r="C3810" s="86" t="s">
        <v>186</v>
      </c>
      <c r="D3810" s="86" t="s">
        <v>539</v>
      </c>
      <c r="E3810" s="86" t="s">
        <v>514</v>
      </c>
      <c r="F3810" s="282" t="s">
        <v>189</v>
      </c>
      <c r="G3810" s="902" t="s">
        <v>524</v>
      </c>
      <c r="I3810" s="515" t="s">
        <v>4333</v>
      </c>
    </row>
    <row r="3811" spans="1:9" x14ac:dyDescent="0.2">
      <c r="A3811" s="86" t="s">
        <v>6388</v>
      </c>
      <c r="B3811" s="763" t="s">
        <v>454</v>
      </c>
      <c r="C3811" s="86" t="s">
        <v>186</v>
      </c>
      <c r="D3811" s="86" t="s">
        <v>540</v>
      </c>
      <c r="E3811" s="86" t="s">
        <v>514</v>
      </c>
      <c r="F3811" s="282" t="s">
        <v>189</v>
      </c>
      <c r="G3811" s="902" t="s">
        <v>524</v>
      </c>
      <c r="I3811" s="515" t="s">
        <v>4334</v>
      </c>
    </row>
    <row r="3812" spans="1:9" x14ac:dyDescent="0.2">
      <c r="A3812" s="86" t="s">
        <v>6388</v>
      </c>
      <c r="B3812" s="763" t="s">
        <v>454</v>
      </c>
      <c r="C3812" s="86" t="s">
        <v>186</v>
      </c>
      <c r="D3812" s="86" t="s">
        <v>541</v>
      </c>
      <c r="E3812" s="86" t="s">
        <v>514</v>
      </c>
      <c r="F3812" s="282" t="s">
        <v>189</v>
      </c>
      <c r="G3812" s="902" t="s">
        <v>524</v>
      </c>
      <c r="I3812" s="515" t="s">
        <v>4335</v>
      </c>
    </row>
    <row r="3813" spans="1:9" x14ac:dyDescent="0.2">
      <c r="A3813" s="86" t="s">
        <v>6388</v>
      </c>
      <c r="B3813" s="763" t="s">
        <v>454</v>
      </c>
      <c r="C3813" s="86" t="s">
        <v>186</v>
      </c>
      <c r="D3813" s="86" t="s">
        <v>542</v>
      </c>
      <c r="E3813" s="86" t="s">
        <v>514</v>
      </c>
      <c r="F3813" s="282" t="s">
        <v>189</v>
      </c>
      <c r="G3813" s="902" t="s">
        <v>524</v>
      </c>
      <c r="I3813" s="515" t="s">
        <v>4336</v>
      </c>
    </row>
    <row r="3814" spans="1:9" x14ac:dyDescent="0.2">
      <c r="A3814" s="86" t="s">
        <v>6388</v>
      </c>
      <c r="B3814" s="763" t="s">
        <v>454</v>
      </c>
      <c r="C3814" s="86" t="s">
        <v>186</v>
      </c>
      <c r="D3814" s="86" t="s">
        <v>543</v>
      </c>
      <c r="E3814" s="86" t="s">
        <v>514</v>
      </c>
      <c r="F3814" s="282" t="s">
        <v>189</v>
      </c>
      <c r="G3814" s="902" t="s">
        <v>524</v>
      </c>
      <c r="I3814" s="515" t="s">
        <v>4337</v>
      </c>
    </row>
    <row r="3815" spans="1:9" x14ac:dyDescent="0.2">
      <c r="A3815" s="86" t="s">
        <v>6388</v>
      </c>
      <c r="B3815" s="763" t="s">
        <v>454</v>
      </c>
      <c r="C3815" s="86" t="s">
        <v>186</v>
      </c>
      <c r="D3815" s="86" t="s">
        <v>544</v>
      </c>
      <c r="E3815" s="86" t="s">
        <v>514</v>
      </c>
      <c r="F3815" s="282" t="s">
        <v>189</v>
      </c>
      <c r="G3815" s="902" t="s">
        <v>524</v>
      </c>
      <c r="I3815" s="515" t="s">
        <v>4338</v>
      </c>
    </row>
    <row r="3816" spans="1:9" x14ac:dyDescent="0.2">
      <c r="A3816" s="86" t="s">
        <v>6388</v>
      </c>
      <c r="B3816" s="763" t="s">
        <v>454</v>
      </c>
      <c r="C3816" s="86" t="s">
        <v>186</v>
      </c>
      <c r="D3816" s="86" t="s">
        <v>545</v>
      </c>
      <c r="E3816" s="86" t="s">
        <v>514</v>
      </c>
      <c r="F3816" s="282" t="s">
        <v>189</v>
      </c>
      <c r="G3816" s="902" t="s">
        <v>524</v>
      </c>
      <c r="I3816" s="515" t="s">
        <v>4339</v>
      </c>
    </row>
    <row r="3817" spans="1:9" x14ac:dyDescent="0.2">
      <c r="A3817" s="86" t="s">
        <v>6388</v>
      </c>
      <c r="B3817" s="763" t="s">
        <v>454</v>
      </c>
      <c r="C3817" s="86" t="s">
        <v>186</v>
      </c>
      <c r="D3817" s="86" t="s">
        <v>546</v>
      </c>
      <c r="E3817" s="86" t="s">
        <v>514</v>
      </c>
      <c r="F3817" s="282" t="s">
        <v>189</v>
      </c>
      <c r="G3817" s="902" t="s">
        <v>524</v>
      </c>
      <c r="I3817" s="515" t="s">
        <v>4340</v>
      </c>
    </row>
    <row r="3818" spans="1:9" x14ac:dyDescent="0.2">
      <c r="A3818" s="86" t="s">
        <v>6388</v>
      </c>
      <c r="B3818" s="763" t="s">
        <v>454</v>
      </c>
      <c r="C3818" s="86" t="s">
        <v>186</v>
      </c>
      <c r="D3818" s="86" t="s">
        <v>547</v>
      </c>
      <c r="E3818" s="86" t="s">
        <v>514</v>
      </c>
      <c r="F3818" s="282" t="s">
        <v>189</v>
      </c>
      <c r="G3818" s="902" t="s">
        <v>524</v>
      </c>
      <c r="I3818" s="515" t="s">
        <v>4341</v>
      </c>
    </row>
    <row r="3819" spans="1:9" x14ac:dyDescent="0.2">
      <c r="A3819" s="86" t="s">
        <v>6388</v>
      </c>
      <c r="B3819" s="763" t="s">
        <v>454</v>
      </c>
      <c r="C3819" s="86" t="s">
        <v>186</v>
      </c>
      <c r="D3819" s="86" t="s">
        <v>548</v>
      </c>
      <c r="E3819" s="86" t="s">
        <v>514</v>
      </c>
      <c r="F3819" s="282" t="s">
        <v>189</v>
      </c>
      <c r="G3819" s="902" t="s">
        <v>524</v>
      </c>
      <c r="I3819" s="515" t="s">
        <v>4342</v>
      </c>
    </row>
    <row r="3820" spans="1:9" x14ac:dyDescent="0.2">
      <c r="A3820" s="86" t="s">
        <v>6388</v>
      </c>
      <c r="B3820" s="763" t="s">
        <v>454</v>
      </c>
      <c r="C3820" s="86" t="s">
        <v>186</v>
      </c>
      <c r="D3820" s="86" t="s">
        <v>549</v>
      </c>
      <c r="E3820" s="86" t="s">
        <v>514</v>
      </c>
      <c r="F3820" s="282" t="s">
        <v>189</v>
      </c>
      <c r="G3820" s="902" t="s">
        <v>524</v>
      </c>
      <c r="I3820" s="515" t="s">
        <v>4343</v>
      </c>
    </row>
    <row r="3821" spans="1:9" x14ac:dyDescent="0.2">
      <c r="A3821" s="86" t="s">
        <v>6388</v>
      </c>
      <c r="B3821" s="763" t="s">
        <v>454</v>
      </c>
      <c r="C3821" s="86" t="s">
        <v>186</v>
      </c>
      <c r="D3821" s="86" t="s">
        <v>550</v>
      </c>
      <c r="E3821" s="86" t="s">
        <v>514</v>
      </c>
      <c r="F3821" s="282" t="s">
        <v>189</v>
      </c>
      <c r="G3821" s="902" t="s">
        <v>524</v>
      </c>
      <c r="I3821" s="515" t="s">
        <v>4344</v>
      </c>
    </row>
    <row r="3822" spans="1:9" x14ac:dyDescent="0.2">
      <c r="A3822" s="86" t="s">
        <v>6388</v>
      </c>
      <c r="B3822" s="763" t="s">
        <v>454</v>
      </c>
      <c r="C3822" s="86" t="s">
        <v>186</v>
      </c>
      <c r="D3822" s="86" t="s">
        <v>551</v>
      </c>
      <c r="E3822" s="86" t="s">
        <v>514</v>
      </c>
      <c r="F3822" s="282" t="s">
        <v>189</v>
      </c>
      <c r="G3822" s="902" t="s">
        <v>524</v>
      </c>
      <c r="I3822" s="515" t="s">
        <v>4345</v>
      </c>
    </row>
    <row r="3823" spans="1:9" x14ac:dyDescent="0.2">
      <c r="A3823" s="86" t="s">
        <v>6388</v>
      </c>
      <c r="B3823" s="763" t="s">
        <v>454</v>
      </c>
      <c r="C3823" s="86" t="s">
        <v>186</v>
      </c>
      <c r="D3823" s="86" t="s">
        <v>552</v>
      </c>
      <c r="E3823" s="86" t="s">
        <v>514</v>
      </c>
      <c r="F3823" s="282" t="s">
        <v>189</v>
      </c>
      <c r="G3823" s="902" t="s">
        <v>524</v>
      </c>
      <c r="I3823" s="515" t="s">
        <v>4346</v>
      </c>
    </row>
    <row r="3824" spans="1:9" x14ac:dyDescent="0.2">
      <c r="A3824" s="86" t="s">
        <v>6388</v>
      </c>
      <c r="B3824" s="763" t="s">
        <v>454</v>
      </c>
      <c r="C3824" s="86" t="s">
        <v>186</v>
      </c>
      <c r="D3824" s="86" t="s">
        <v>553</v>
      </c>
      <c r="E3824" s="86" t="s">
        <v>514</v>
      </c>
      <c r="F3824" s="282" t="s">
        <v>189</v>
      </c>
      <c r="G3824" s="902" t="s">
        <v>524</v>
      </c>
      <c r="I3824" s="515" t="s">
        <v>4347</v>
      </c>
    </row>
    <row r="3825" spans="1:9" x14ac:dyDescent="0.2">
      <c r="A3825" s="86" t="s">
        <v>6388</v>
      </c>
      <c r="B3825" s="763" t="s">
        <v>454</v>
      </c>
      <c r="C3825" s="86" t="s">
        <v>186</v>
      </c>
      <c r="D3825" s="86" t="s">
        <v>554</v>
      </c>
      <c r="E3825" s="86" t="s">
        <v>514</v>
      </c>
      <c r="F3825" s="282" t="s">
        <v>189</v>
      </c>
      <c r="G3825" s="902" t="s">
        <v>524</v>
      </c>
      <c r="I3825" s="515" t="s">
        <v>4348</v>
      </c>
    </row>
    <row r="3826" spans="1:9" x14ac:dyDescent="0.2">
      <c r="A3826" s="86" t="s">
        <v>6388</v>
      </c>
      <c r="B3826" s="763" t="s">
        <v>454</v>
      </c>
      <c r="C3826" s="86" t="s">
        <v>186</v>
      </c>
      <c r="D3826" s="86" t="s">
        <v>555</v>
      </c>
      <c r="E3826" s="86" t="s">
        <v>514</v>
      </c>
      <c r="F3826" s="282" t="s">
        <v>189</v>
      </c>
      <c r="G3826" s="902" t="s">
        <v>524</v>
      </c>
      <c r="I3826" s="515" t="s">
        <v>4349</v>
      </c>
    </row>
    <row r="3827" spans="1:9" x14ac:dyDescent="0.2">
      <c r="A3827" s="86" t="s">
        <v>6388</v>
      </c>
      <c r="B3827" s="763" t="s">
        <v>454</v>
      </c>
      <c r="C3827" s="86" t="s">
        <v>186</v>
      </c>
      <c r="D3827" s="86" t="s">
        <v>556</v>
      </c>
      <c r="E3827" s="86" t="s">
        <v>514</v>
      </c>
      <c r="F3827" s="282" t="s">
        <v>189</v>
      </c>
      <c r="G3827" s="902" t="s">
        <v>524</v>
      </c>
      <c r="I3827" s="515" t="s">
        <v>4350</v>
      </c>
    </row>
    <row r="3828" spans="1:9" x14ac:dyDescent="0.2">
      <c r="A3828" s="86" t="s">
        <v>6388</v>
      </c>
      <c r="B3828" s="763" t="s">
        <v>454</v>
      </c>
      <c r="C3828" s="86" t="s">
        <v>186</v>
      </c>
      <c r="D3828" s="86" t="s">
        <v>557</v>
      </c>
      <c r="E3828" s="86" t="s">
        <v>514</v>
      </c>
      <c r="F3828" s="282" t="s">
        <v>189</v>
      </c>
      <c r="G3828" s="902" t="s">
        <v>524</v>
      </c>
      <c r="I3828" s="515" t="s">
        <v>4351</v>
      </c>
    </row>
    <row r="3829" spans="1:9" x14ac:dyDescent="0.2">
      <c r="A3829" s="86" t="s">
        <v>6388</v>
      </c>
      <c r="B3829" s="763" t="s">
        <v>454</v>
      </c>
      <c r="C3829" s="86" t="s">
        <v>186</v>
      </c>
      <c r="D3829" s="86" t="s">
        <v>558</v>
      </c>
      <c r="E3829" s="86" t="s">
        <v>514</v>
      </c>
      <c r="F3829" s="282" t="s">
        <v>189</v>
      </c>
      <c r="G3829" s="902" t="s">
        <v>524</v>
      </c>
      <c r="I3829" s="515" t="s">
        <v>4352</v>
      </c>
    </row>
    <row r="3830" spans="1:9" x14ac:dyDescent="0.2">
      <c r="A3830" s="86" t="s">
        <v>6388</v>
      </c>
      <c r="B3830" s="763" t="s">
        <v>454</v>
      </c>
      <c r="C3830" s="86" t="s">
        <v>186</v>
      </c>
      <c r="D3830" s="86" t="s">
        <v>559</v>
      </c>
      <c r="E3830" s="86" t="s">
        <v>514</v>
      </c>
      <c r="F3830" s="282" t="s">
        <v>189</v>
      </c>
      <c r="G3830" s="902" t="s">
        <v>524</v>
      </c>
      <c r="I3830" s="515" t="s">
        <v>4353</v>
      </c>
    </row>
    <row r="3831" spans="1:9" x14ac:dyDescent="0.2">
      <c r="A3831" s="86" t="s">
        <v>6388</v>
      </c>
      <c r="B3831" s="763" t="s">
        <v>454</v>
      </c>
      <c r="C3831" s="86" t="s">
        <v>186</v>
      </c>
      <c r="D3831" s="86" t="s">
        <v>560</v>
      </c>
      <c r="E3831" s="86" t="s">
        <v>514</v>
      </c>
      <c r="F3831" s="282" t="s">
        <v>189</v>
      </c>
      <c r="G3831" s="902" t="s">
        <v>524</v>
      </c>
      <c r="I3831" s="515" t="s">
        <v>4354</v>
      </c>
    </row>
    <row r="3832" spans="1:9" x14ac:dyDescent="0.2">
      <c r="A3832" s="86" t="s">
        <v>6388</v>
      </c>
      <c r="B3832" s="763" t="s">
        <v>454</v>
      </c>
      <c r="C3832" s="86" t="s">
        <v>186</v>
      </c>
      <c r="D3832" s="86" t="s">
        <v>561</v>
      </c>
      <c r="E3832" s="86" t="s">
        <v>514</v>
      </c>
      <c r="F3832" s="282" t="s">
        <v>189</v>
      </c>
      <c r="G3832" s="902" t="s">
        <v>524</v>
      </c>
      <c r="I3832" s="515" t="s">
        <v>4355</v>
      </c>
    </row>
    <row r="3833" spans="1:9" x14ac:dyDescent="0.2">
      <c r="A3833" s="86" t="s">
        <v>6388</v>
      </c>
      <c r="B3833" s="763" t="s">
        <v>454</v>
      </c>
      <c r="C3833" s="86" t="s">
        <v>186</v>
      </c>
      <c r="D3833" s="86" t="s">
        <v>562</v>
      </c>
      <c r="E3833" s="86" t="s">
        <v>514</v>
      </c>
      <c r="F3833" s="282" t="s">
        <v>189</v>
      </c>
      <c r="G3833" s="902" t="s">
        <v>524</v>
      </c>
      <c r="I3833" s="515" t="s">
        <v>4356</v>
      </c>
    </row>
    <row r="3834" spans="1:9" x14ac:dyDescent="0.2">
      <c r="A3834" s="86" t="s">
        <v>6388</v>
      </c>
      <c r="B3834" s="763" t="s">
        <v>454</v>
      </c>
      <c r="C3834" s="86" t="s">
        <v>186</v>
      </c>
      <c r="D3834" s="86" t="s">
        <v>563</v>
      </c>
      <c r="E3834" s="86" t="s">
        <v>514</v>
      </c>
      <c r="F3834" s="282" t="s">
        <v>189</v>
      </c>
      <c r="G3834" s="902" t="s">
        <v>524</v>
      </c>
      <c r="I3834" s="515" t="s">
        <v>4357</v>
      </c>
    </row>
    <row r="3835" spans="1:9" x14ac:dyDescent="0.2">
      <c r="A3835" s="86" t="s">
        <v>6388</v>
      </c>
      <c r="B3835" s="763" t="s">
        <v>454</v>
      </c>
      <c r="C3835" s="86" t="s">
        <v>186</v>
      </c>
      <c r="D3835" s="86" t="s">
        <v>564</v>
      </c>
      <c r="E3835" s="86" t="s">
        <v>514</v>
      </c>
      <c r="F3835" s="282" t="s">
        <v>189</v>
      </c>
      <c r="G3835" s="902" t="s">
        <v>524</v>
      </c>
      <c r="I3835" s="515" t="s">
        <v>4358</v>
      </c>
    </row>
    <row r="3836" spans="1:9" x14ac:dyDescent="0.2">
      <c r="A3836" s="86" t="s">
        <v>6388</v>
      </c>
      <c r="B3836" s="763" t="s">
        <v>454</v>
      </c>
      <c r="C3836" s="86" t="s">
        <v>186</v>
      </c>
      <c r="D3836" s="86" t="s">
        <v>565</v>
      </c>
      <c r="E3836" s="86" t="s">
        <v>514</v>
      </c>
      <c r="F3836" s="282" t="s">
        <v>189</v>
      </c>
      <c r="G3836" s="902" t="s">
        <v>524</v>
      </c>
      <c r="I3836" s="515" t="s">
        <v>4359</v>
      </c>
    </row>
    <row r="3837" spans="1:9" x14ac:dyDescent="0.2">
      <c r="A3837" s="86" t="s">
        <v>6388</v>
      </c>
      <c r="B3837" s="763" t="s">
        <v>454</v>
      </c>
      <c r="C3837" s="86" t="s">
        <v>186</v>
      </c>
      <c r="D3837" s="86" t="s">
        <v>566</v>
      </c>
      <c r="E3837" s="86" t="s">
        <v>514</v>
      </c>
      <c r="F3837" s="282" t="s">
        <v>189</v>
      </c>
      <c r="G3837" s="767" t="s">
        <v>524</v>
      </c>
      <c r="I3837" s="515" t="s">
        <v>4360</v>
      </c>
    </row>
    <row r="3838" spans="1:9" x14ac:dyDescent="0.2">
      <c r="A3838" s="86" t="s">
        <v>6388</v>
      </c>
      <c r="B3838" s="533" t="s">
        <v>454</v>
      </c>
      <c r="C3838" s="119" t="s">
        <v>186</v>
      </c>
      <c r="D3838" s="119" t="s">
        <v>185</v>
      </c>
      <c r="E3838" s="119" t="s">
        <v>514</v>
      </c>
      <c r="F3838" s="545" t="s">
        <v>197</v>
      </c>
      <c r="G3838" s="322" t="s">
        <v>524</v>
      </c>
      <c r="I3838" s="515" t="s">
        <v>4361</v>
      </c>
    </row>
    <row r="3839" spans="1:9" x14ac:dyDescent="0.2">
      <c r="A3839" s="86" t="s">
        <v>6388</v>
      </c>
      <c r="B3839" s="541" t="s">
        <v>454</v>
      </c>
      <c r="C3839" s="546" t="s">
        <v>186</v>
      </c>
      <c r="D3839" s="546" t="s">
        <v>185</v>
      </c>
      <c r="E3839" s="546" t="s">
        <v>514</v>
      </c>
      <c r="F3839" s="542" t="s">
        <v>188</v>
      </c>
      <c r="G3839" s="832" t="s">
        <v>524</v>
      </c>
      <c r="I3839" s="515" t="s">
        <v>4362</v>
      </c>
    </row>
    <row r="3840" spans="1:9" x14ac:dyDescent="0.2">
      <c r="A3840" s="86" t="s">
        <v>6388</v>
      </c>
      <c r="B3840" s="763" t="s">
        <v>454</v>
      </c>
      <c r="C3840" s="86" t="s">
        <v>186</v>
      </c>
      <c r="D3840" s="86" t="s">
        <v>527</v>
      </c>
      <c r="E3840" s="86" t="s">
        <v>514</v>
      </c>
      <c r="F3840" s="282" t="s">
        <v>188</v>
      </c>
      <c r="G3840" s="902" t="s">
        <v>524</v>
      </c>
      <c r="I3840" s="515" t="s">
        <v>4363</v>
      </c>
    </row>
    <row r="3841" spans="1:9" x14ac:dyDescent="0.2">
      <c r="A3841" s="86" t="s">
        <v>6388</v>
      </c>
      <c r="B3841" s="763" t="s">
        <v>454</v>
      </c>
      <c r="C3841" s="86" t="s">
        <v>186</v>
      </c>
      <c r="D3841" s="86" t="s">
        <v>528</v>
      </c>
      <c r="E3841" s="86" t="s">
        <v>514</v>
      </c>
      <c r="F3841" s="282" t="s">
        <v>188</v>
      </c>
      <c r="G3841" s="902" t="s">
        <v>524</v>
      </c>
      <c r="I3841" s="515" t="s">
        <v>4364</v>
      </c>
    </row>
    <row r="3842" spans="1:9" x14ac:dyDescent="0.2">
      <c r="A3842" s="86" t="s">
        <v>6388</v>
      </c>
      <c r="B3842" s="763" t="s">
        <v>454</v>
      </c>
      <c r="C3842" s="86" t="s">
        <v>186</v>
      </c>
      <c r="D3842" s="86" t="s">
        <v>529</v>
      </c>
      <c r="E3842" s="86" t="s">
        <v>514</v>
      </c>
      <c r="F3842" s="282" t="s">
        <v>188</v>
      </c>
      <c r="G3842" s="902" t="s">
        <v>524</v>
      </c>
      <c r="I3842" s="515" t="s">
        <v>4365</v>
      </c>
    </row>
    <row r="3843" spans="1:9" x14ac:dyDescent="0.2">
      <c r="A3843" s="86" t="s">
        <v>6388</v>
      </c>
      <c r="B3843" s="763" t="s">
        <v>454</v>
      </c>
      <c r="C3843" s="86" t="s">
        <v>186</v>
      </c>
      <c r="D3843" s="86" t="s">
        <v>530</v>
      </c>
      <c r="E3843" s="86" t="s">
        <v>514</v>
      </c>
      <c r="F3843" s="282" t="s">
        <v>188</v>
      </c>
      <c r="G3843" s="902" t="s">
        <v>524</v>
      </c>
      <c r="I3843" s="515" t="s">
        <v>4366</v>
      </c>
    </row>
    <row r="3844" spans="1:9" x14ac:dyDescent="0.2">
      <c r="A3844" s="86" t="s">
        <v>6388</v>
      </c>
      <c r="B3844" s="763" t="s">
        <v>454</v>
      </c>
      <c r="C3844" s="86" t="s">
        <v>186</v>
      </c>
      <c r="D3844" s="86" t="s">
        <v>531</v>
      </c>
      <c r="E3844" s="86" t="s">
        <v>514</v>
      </c>
      <c r="F3844" s="282" t="s">
        <v>188</v>
      </c>
      <c r="G3844" s="902" t="s">
        <v>524</v>
      </c>
      <c r="I3844" s="515" t="s">
        <v>4367</v>
      </c>
    </row>
    <row r="3845" spans="1:9" x14ac:dyDescent="0.2">
      <c r="A3845" s="86" t="s">
        <v>6388</v>
      </c>
      <c r="B3845" s="763" t="s">
        <v>454</v>
      </c>
      <c r="C3845" s="86" t="s">
        <v>186</v>
      </c>
      <c r="D3845" s="86" t="s">
        <v>532</v>
      </c>
      <c r="E3845" s="86" t="s">
        <v>514</v>
      </c>
      <c r="F3845" s="282" t="s">
        <v>188</v>
      </c>
      <c r="G3845" s="902" t="s">
        <v>524</v>
      </c>
      <c r="I3845" s="515" t="s">
        <v>4368</v>
      </c>
    </row>
    <row r="3846" spans="1:9" x14ac:dyDescent="0.2">
      <c r="A3846" s="86" t="s">
        <v>6388</v>
      </c>
      <c r="B3846" s="763" t="s">
        <v>454</v>
      </c>
      <c r="C3846" s="86" t="s">
        <v>186</v>
      </c>
      <c r="D3846" s="86" t="s">
        <v>533</v>
      </c>
      <c r="E3846" s="86" t="s">
        <v>514</v>
      </c>
      <c r="F3846" s="282" t="s">
        <v>188</v>
      </c>
      <c r="G3846" s="902" t="s">
        <v>524</v>
      </c>
      <c r="I3846" s="515" t="s">
        <v>4369</v>
      </c>
    </row>
    <row r="3847" spans="1:9" x14ac:dyDescent="0.2">
      <c r="A3847" s="86" t="s">
        <v>6388</v>
      </c>
      <c r="B3847" s="763" t="s">
        <v>454</v>
      </c>
      <c r="C3847" s="86" t="s">
        <v>186</v>
      </c>
      <c r="D3847" s="86" t="s">
        <v>534</v>
      </c>
      <c r="E3847" s="86" t="s">
        <v>514</v>
      </c>
      <c r="F3847" s="282" t="s">
        <v>188</v>
      </c>
      <c r="G3847" s="902" t="s">
        <v>524</v>
      </c>
      <c r="I3847" s="515" t="s">
        <v>4370</v>
      </c>
    </row>
    <row r="3848" spans="1:9" x14ac:dyDescent="0.2">
      <c r="A3848" s="86" t="s">
        <v>6388</v>
      </c>
      <c r="B3848" s="763" t="s">
        <v>454</v>
      </c>
      <c r="C3848" s="86" t="s">
        <v>186</v>
      </c>
      <c r="D3848" s="86" t="s">
        <v>535</v>
      </c>
      <c r="E3848" s="86" t="s">
        <v>514</v>
      </c>
      <c r="F3848" s="282" t="s">
        <v>188</v>
      </c>
      <c r="G3848" s="902" t="s">
        <v>524</v>
      </c>
      <c r="I3848" s="515" t="s">
        <v>4371</v>
      </c>
    </row>
    <row r="3849" spans="1:9" x14ac:dyDescent="0.2">
      <c r="A3849" s="86" t="s">
        <v>6388</v>
      </c>
      <c r="B3849" s="763" t="s">
        <v>454</v>
      </c>
      <c r="C3849" s="86" t="s">
        <v>186</v>
      </c>
      <c r="D3849" s="86" t="s">
        <v>536</v>
      </c>
      <c r="E3849" s="86" t="s">
        <v>514</v>
      </c>
      <c r="F3849" s="282" t="s">
        <v>188</v>
      </c>
      <c r="G3849" s="902" t="s">
        <v>524</v>
      </c>
      <c r="I3849" s="515" t="s">
        <v>4372</v>
      </c>
    </row>
    <row r="3850" spans="1:9" x14ac:dyDescent="0.2">
      <c r="A3850" s="86" t="s">
        <v>6388</v>
      </c>
      <c r="B3850" s="763" t="s">
        <v>454</v>
      </c>
      <c r="C3850" s="86" t="s">
        <v>186</v>
      </c>
      <c r="D3850" s="86" t="s">
        <v>537</v>
      </c>
      <c r="E3850" s="86" t="s">
        <v>514</v>
      </c>
      <c r="F3850" s="282" t="s">
        <v>188</v>
      </c>
      <c r="G3850" s="902" t="s">
        <v>524</v>
      </c>
      <c r="I3850" s="515" t="s">
        <v>4373</v>
      </c>
    </row>
    <row r="3851" spans="1:9" x14ac:dyDescent="0.2">
      <c r="A3851" s="86" t="s">
        <v>6388</v>
      </c>
      <c r="B3851" s="763" t="s">
        <v>454</v>
      </c>
      <c r="C3851" s="86" t="s">
        <v>186</v>
      </c>
      <c r="D3851" s="86" t="s">
        <v>538</v>
      </c>
      <c r="E3851" s="86" t="s">
        <v>514</v>
      </c>
      <c r="F3851" s="282" t="s">
        <v>188</v>
      </c>
      <c r="G3851" s="902" t="s">
        <v>524</v>
      </c>
      <c r="I3851" s="515" t="s">
        <v>4374</v>
      </c>
    </row>
    <row r="3852" spans="1:9" x14ac:dyDescent="0.2">
      <c r="A3852" s="86" t="s">
        <v>6388</v>
      </c>
      <c r="B3852" s="763" t="s">
        <v>454</v>
      </c>
      <c r="C3852" s="86" t="s">
        <v>186</v>
      </c>
      <c r="D3852" s="86" t="s">
        <v>539</v>
      </c>
      <c r="E3852" s="86" t="s">
        <v>514</v>
      </c>
      <c r="F3852" s="282" t="s">
        <v>188</v>
      </c>
      <c r="G3852" s="902" t="s">
        <v>524</v>
      </c>
      <c r="I3852" s="515" t="s">
        <v>4375</v>
      </c>
    </row>
    <row r="3853" spans="1:9" x14ac:dyDescent="0.2">
      <c r="A3853" s="86" t="s">
        <v>6388</v>
      </c>
      <c r="B3853" s="763" t="s">
        <v>454</v>
      </c>
      <c r="C3853" s="86" t="s">
        <v>186</v>
      </c>
      <c r="D3853" s="86" t="s">
        <v>540</v>
      </c>
      <c r="E3853" s="86" t="s">
        <v>514</v>
      </c>
      <c r="F3853" s="282" t="s">
        <v>188</v>
      </c>
      <c r="G3853" s="902" t="s">
        <v>524</v>
      </c>
      <c r="I3853" s="515" t="s">
        <v>4376</v>
      </c>
    </row>
    <row r="3854" spans="1:9" x14ac:dyDescent="0.2">
      <c r="A3854" s="86" t="s">
        <v>6388</v>
      </c>
      <c r="B3854" s="763" t="s">
        <v>454</v>
      </c>
      <c r="C3854" s="86" t="s">
        <v>186</v>
      </c>
      <c r="D3854" s="86" t="s">
        <v>541</v>
      </c>
      <c r="E3854" s="86" t="s">
        <v>514</v>
      </c>
      <c r="F3854" s="282" t="s">
        <v>188</v>
      </c>
      <c r="G3854" s="902" t="s">
        <v>524</v>
      </c>
      <c r="I3854" s="515" t="s">
        <v>4377</v>
      </c>
    </row>
    <row r="3855" spans="1:9" x14ac:dyDescent="0.2">
      <c r="A3855" s="86" t="s">
        <v>6388</v>
      </c>
      <c r="B3855" s="763" t="s">
        <v>454</v>
      </c>
      <c r="C3855" s="86" t="s">
        <v>186</v>
      </c>
      <c r="D3855" s="86" t="s">
        <v>542</v>
      </c>
      <c r="E3855" s="86" t="s">
        <v>514</v>
      </c>
      <c r="F3855" s="282" t="s">
        <v>188</v>
      </c>
      <c r="G3855" s="902" t="s">
        <v>524</v>
      </c>
      <c r="I3855" s="515" t="s">
        <v>4378</v>
      </c>
    </row>
    <row r="3856" spans="1:9" x14ac:dyDescent="0.2">
      <c r="A3856" s="86" t="s">
        <v>6388</v>
      </c>
      <c r="B3856" s="763" t="s">
        <v>454</v>
      </c>
      <c r="C3856" s="86" t="s">
        <v>186</v>
      </c>
      <c r="D3856" s="86" t="s">
        <v>543</v>
      </c>
      <c r="E3856" s="86" t="s">
        <v>514</v>
      </c>
      <c r="F3856" s="282" t="s">
        <v>188</v>
      </c>
      <c r="G3856" s="902" t="s">
        <v>524</v>
      </c>
      <c r="I3856" s="515" t="s">
        <v>4379</v>
      </c>
    </row>
    <row r="3857" spans="1:9" x14ac:dyDescent="0.2">
      <c r="A3857" s="86" t="s">
        <v>6388</v>
      </c>
      <c r="B3857" s="763" t="s">
        <v>454</v>
      </c>
      <c r="C3857" s="86" t="s">
        <v>186</v>
      </c>
      <c r="D3857" s="86" t="s">
        <v>544</v>
      </c>
      <c r="E3857" s="86" t="s">
        <v>514</v>
      </c>
      <c r="F3857" s="282" t="s">
        <v>188</v>
      </c>
      <c r="G3857" s="902" t="s">
        <v>524</v>
      </c>
      <c r="I3857" s="515" t="s">
        <v>4380</v>
      </c>
    </row>
    <row r="3858" spans="1:9" x14ac:dyDescent="0.2">
      <c r="A3858" s="86" t="s">
        <v>6388</v>
      </c>
      <c r="B3858" s="763" t="s">
        <v>454</v>
      </c>
      <c r="C3858" s="86" t="s">
        <v>186</v>
      </c>
      <c r="D3858" s="86" t="s">
        <v>545</v>
      </c>
      <c r="E3858" s="86" t="s">
        <v>514</v>
      </c>
      <c r="F3858" s="282" t="s">
        <v>188</v>
      </c>
      <c r="G3858" s="902" t="s">
        <v>524</v>
      </c>
      <c r="I3858" s="515" t="s">
        <v>4381</v>
      </c>
    </row>
    <row r="3859" spans="1:9" x14ac:dyDescent="0.2">
      <c r="A3859" s="86" t="s">
        <v>6388</v>
      </c>
      <c r="B3859" s="763" t="s">
        <v>454</v>
      </c>
      <c r="C3859" s="86" t="s">
        <v>186</v>
      </c>
      <c r="D3859" s="86" t="s">
        <v>546</v>
      </c>
      <c r="E3859" s="86" t="s">
        <v>514</v>
      </c>
      <c r="F3859" s="282" t="s">
        <v>188</v>
      </c>
      <c r="G3859" s="902" t="s">
        <v>524</v>
      </c>
      <c r="I3859" s="515" t="s">
        <v>4382</v>
      </c>
    </row>
    <row r="3860" spans="1:9" x14ac:dyDescent="0.2">
      <c r="A3860" s="86" t="s">
        <v>6388</v>
      </c>
      <c r="B3860" s="763" t="s">
        <v>454</v>
      </c>
      <c r="C3860" s="86" t="s">
        <v>186</v>
      </c>
      <c r="D3860" s="86" t="s">
        <v>547</v>
      </c>
      <c r="E3860" s="86" t="s">
        <v>514</v>
      </c>
      <c r="F3860" s="282" t="s">
        <v>188</v>
      </c>
      <c r="G3860" s="902" t="s">
        <v>524</v>
      </c>
      <c r="I3860" s="515" t="s">
        <v>4383</v>
      </c>
    </row>
    <row r="3861" spans="1:9" x14ac:dyDescent="0.2">
      <c r="A3861" s="86" t="s">
        <v>6388</v>
      </c>
      <c r="B3861" s="763" t="s">
        <v>454</v>
      </c>
      <c r="C3861" s="86" t="s">
        <v>186</v>
      </c>
      <c r="D3861" s="86" t="s">
        <v>548</v>
      </c>
      <c r="E3861" s="86" t="s">
        <v>514</v>
      </c>
      <c r="F3861" s="282" t="s">
        <v>188</v>
      </c>
      <c r="G3861" s="902" t="s">
        <v>524</v>
      </c>
      <c r="I3861" s="515" t="s">
        <v>4384</v>
      </c>
    </row>
    <row r="3862" spans="1:9" x14ac:dyDescent="0.2">
      <c r="A3862" s="86" t="s">
        <v>6388</v>
      </c>
      <c r="B3862" s="763" t="s">
        <v>454</v>
      </c>
      <c r="C3862" s="86" t="s">
        <v>186</v>
      </c>
      <c r="D3862" s="86" t="s">
        <v>549</v>
      </c>
      <c r="E3862" s="86" t="s">
        <v>514</v>
      </c>
      <c r="F3862" s="282" t="s">
        <v>188</v>
      </c>
      <c r="G3862" s="902" t="s">
        <v>524</v>
      </c>
      <c r="I3862" s="515" t="s">
        <v>4385</v>
      </c>
    </row>
    <row r="3863" spans="1:9" x14ac:dyDescent="0.2">
      <c r="A3863" s="86" t="s">
        <v>6388</v>
      </c>
      <c r="B3863" s="763" t="s">
        <v>454</v>
      </c>
      <c r="C3863" s="86" t="s">
        <v>186</v>
      </c>
      <c r="D3863" s="86" t="s">
        <v>550</v>
      </c>
      <c r="E3863" s="86" t="s">
        <v>514</v>
      </c>
      <c r="F3863" s="282" t="s">
        <v>188</v>
      </c>
      <c r="G3863" s="902" t="s">
        <v>524</v>
      </c>
      <c r="I3863" s="515" t="s">
        <v>4386</v>
      </c>
    </row>
    <row r="3864" spans="1:9" x14ac:dyDescent="0.2">
      <c r="A3864" s="86" t="s">
        <v>6388</v>
      </c>
      <c r="B3864" s="763" t="s">
        <v>454</v>
      </c>
      <c r="C3864" s="86" t="s">
        <v>186</v>
      </c>
      <c r="D3864" s="86" t="s">
        <v>551</v>
      </c>
      <c r="E3864" s="86" t="s">
        <v>514</v>
      </c>
      <c r="F3864" s="282" t="s">
        <v>188</v>
      </c>
      <c r="G3864" s="902" t="s">
        <v>524</v>
      </c>
      <c r="I3864" s="515" t="s">
        <v>4387</v>
      </c>
    </row>
    <row r="3865" spans="1:9" x14ac:dyDescent="0.2">
      <c r="A3865" s="86" t="s">
        <v>6388</v>
      </c>
      <c r="B3865" s="763" t="s">
        <v>454</v>
      </c>
      <c r="C3865" s="86" t="s">
        <v>186</v>
      </c>
      <c r="D3865" s="86" t="s">
        <v>552</v>
      </c>
      <c r="E3865" s="86" t="s">
        <v>514</v>
      </c>
      <c r="F3865" s="282" t="s">
        <v>188</v>
      </c>
      <c r="G3865" s="902" t="s">
        <v>524</v>
      </c>
      <c r="I3865" s="515" t="s">
        <v>4388</v>
      </c>
    </row>
    <row r="3866" spans="1:9" x14ac:dyDescent="0.2">
      <c r="A3866" s="86" t="s">
        <v>6388</v>
      </c>
      <c r="B3866" s="763" t="s">
        <v>454</v>
      </c>
      <c r="C3866" s="86" t="s">
        <v>186</v>
      </c>
      <c r="D3866" s="86" t="s">
        <v>553</v>
      </c>
      <c r="E3866" s="86" t="s">
        <v>514</v>
      </c>
      <c r="F3866" s="282" t="s">
        <v>188</v>
      </c>
      <c r="G3866" s="902" t="s">
        <v>524</v>
      </c>
      <c r="I3866" s="515" t="s">
        <v>4389</v>
      </c>
    </row>
    <row r="3867" spans="1:9" x14ac:dyDescent="0.2">
      <c r="A3867" s="86" t="s">
        <v>6388</v>
      </c>
      <c r="B3867" s="763" t="s">
        <v>454</v>
      </c>
      <c r="C3867" s="86" t="s">
        <v>186</v>
      </c>
      <c r="D3867" s="86" t="s">
        <v>554</v>
      </c>
      <c r="E3867" s="86" t="s">
        <v>514</v>
      </c>
      <c r="F3867" s="282" t="s">
        <v>188</v>
      </c>
      <c r="G3867" s="902" t="s">
        <v>524</v>
      </c>
      <c r="I3867" s="515" t="s">
        <v>4390</v>
      </c>
    </row>
    <row r="3868" spans="1:9" x14ac:dyDescent="0.2">
      <c r="A3868" s="86" t="s">
        <v>6388</v>
      </c>
      <c r="B3868" s="763" t="s">
        <v>454</v>
      </c>
      <c r="C3868" s="86" t="s">
        <v>186</v>
      </c>
      <c r="D3868" s="86" t="s">
        <v>555</v>
      </c>
      <c r="E3868" s="86" t="s">
        <v>514</v>
      </c>
      <c r="F3868" s="282" t="s">
        <v>188</v>
      </c>
      <c r="G3868" s="902" t="s">
        <v>524</v>
      </c>
      <c r="I3868" s="515" t="s">
        <v>4391</v>
      </c>
    </row>
    <row r="3869" spans="1:9" x14ac:dyDescent="0.2">
      <c r="A3869" s="86" t="s">
        <v>6388</v>
      </c>
      <c r="B3869" s="763" t="s">
        <v>454</v>
      </c>
      <c r="C3869" s="86" t="s">
        <v>186</v>
      </c>
      <c r="D3869" s="86" t="s">
        <v>556</v>
      </c>
      <c r="E3869" s="86" t="s">
        <v>514</v>
      </c>
      <c r="F3869" s="282" t="s">
        <v>188</v>
      </c>
      <c r="G3869" s="902" t="s">
        <v>524</v>
      </c>
      <c r="I3869" s="515" t="s">
        <v>4392</v>
      </c>
    </row>
    <row r="3870" spans="1:9" x14ac:dyDescent="0.2">
      <c r="A3870" s="86" t="s">
        <v>6388</v>
      </c>
      <c r="B3870" s="763" t="s">
        <v>454</v>
      </c>
      <c r="C3870" s="86" t="s">
        <v>186</v>
      </c>
      <c r="D3870" s="86" t="s">
        <v>557</v>
      </c>
      <c r="E3870" s="86" t="s">
        <v>514</v>
      </c>
      <c r="F3870" s="282" t="s">
        <v>188</v>
      </c>
      <c r="G3870" s="902" t="s">
        <v>524</v>
      </c>
      <c r="I3870" s="515" t="s">
        <v>4393</v>
      </c>
    </row>
    <row r="3871" spans="1:9" x14ac:dyDescent="0.2">
      <c r="A3871" s="86" t="s">
        <v>6388</v>
      </c>
      <c r="B3871" s="763" t="s">
        <v>454</v>
      </c>
      <c r="C3871" s="86" t="s">
        <v>186</v>
      </c>
      <c r="D3871" s="86" t="s">
        <v>558</v>
      </c>
      <c r="E3871" s="86" t="s">
        <v>514</v>
      </c>
      <c r="F3871" s="282" t="s">
        <v>188</v>
      </c>
      <c r="G3871" s="902" t="s">
        <v>524</v>
      </c>
      <c r="I3871" s="515" t="s">
        <v>4394</v>
      </c>
    </row>
    <row r="3872" spans="1:9" x14ac:dyDescent="0.2">
      <c r="A3872" s="86" t="s">
        <v>6388</v>
      </c>
      <c r="B3872" s="763" t="s">
        <v>454</v>
      </c>
      <c r="C3872" s="86" t="s">
        <v>186</v>
      </c>
      <c r="D3872" s="86" t="s">
        <v>559</v>
      </c>
      <c r="E3872" s="86" t="s">
        <v>514</v>
      </c>
      <c r="F3872" s="282" t="s">
        <v>188</v>
      </c>
      <c r="G3872" s="902" t="s">
        <v>524</v>
      </c>
      <c r="I3872" s="515" t="s">
        <v>4395</v>
      </c>
    </row>
    <row r="3873" spans="1:9" x14ac:dyDescent="0.2">
      <c r="A3873" s="86" t="s">
        <v>6388</v>
      </c>
      <c r="B3873" s="763" t="s">
        <v>454</v>
      </c>
      <c r="C3873" s="86" t="s">
        <v>186</v>
      </c>
      <c r="D3873" s="86" t="s">
        <v>560</v>
      </c>
      <c r="E3873" s="86" t="s">
        <v>514</v>
      </c>
      <c r="F3873" s="282" t="s">
        <v>188</v>
      </c>
      <c r="G3873" s="902" t="s">
        <v>524</v>
      </c>
      <c r="I3873" s="515" t="s">
        <v>4396</v>
      </c>
    </row>
    <row r="3874" spans="1:9" x14ac:dyDescent="0.2">
      <c r="A3874" s="86" t="s">
        <v>6388</v>
      </c>
      <c r="B3874" s="763" t="s">
        <v>454</v>
      </c>
      <c r="C3874" s="86" t="s">
        <v>186</v>
      </c>
      <c r="D3874" s="86" t="s">
        <v>561</v>
      </c>
      <c r="E3874" s="86" t="s">
        <v>514</v>
      </c>
      <c r="F3874" s="282" t="s">
        <v>188</v>
      </c>
      <c r="G3874" s="902" t="s">
        <v>524</v>
      </c>
      <c r="I3874" s="515" t="s">
        <v>4397</v>
      </c>
    </row>
    <row r="3875" spans="1:9" x14ac:dyDescent="0.2">
      <c r="A3875" s="86" t="s">
        <v>6388</v>
      </c>
      <c r="B3875" s="763" t="s">
        <v>454</v>
      </c>
      <c r="C3875" s="86" t="s">
        <v>186</v>
      </c>
      <c r="D3875" s="86" t="s">
        <v>562</v>
      </c>
      <c r="E3875" s="86" t="s">
        <v>514</v>
      </c>
      <c r="F3875" s="282" t="s">
        <v>188</v>
      </c>
      <c r="G3875" s="902" t="s">
        <v>524</v>
      </c>
      <c r="I3875" s="515" t="s">
        <v>4398</v>
      </c>
    </row>
    <row r="3876" spans="1:9" x14ac:dyDescent="0.2">
      <c r="A3876" s="86" t="s">
        <v>6388</v>
      </c>
      <c r="B3876" s="763" t="s">
        <v>454</v>
      </c>
      <c r="C3876" s="86" t="s">
        <v>186</v>
      </c>
      <c r="D3876" s="86" t="s">
        <v>563</v>
      </c>
      <c r="E3876" s="86" t="s">
        <v>514</v>
      </c>
      <c r="F3876" s="282" t="s">
        <v>188</v>
      </c>
      <c r="G3876" s="902" t="s">
        <v>524</v>
      </c>
      <c r="I3876" s="515" t="s">
        <v>4399</v>
      </c>
    </row>
    <row r="3877" spans="1:9" x14ac:dyDescent="0.2">
      <c r="A3877" s="86" t="s">
        <v>6388</v>
      </c>
      <c r="B3877" s="763" t="s">
        <v>454</v>
      </c>
      <c r="C3877" s="86" t="s">
        <v>186</v>
      </c>
      <c r="D3877" s="86" t="s">
        <v>564</v>
      </c>
      <c r="E3877" s="86" t="s">
        <v>514</v>
      </c>
      <c r="F3877" s="282" t="s">
        <v>188</v>
      </c>
      <c r="G3877" s="902" t="s">
        <v>524</v>
      </c>
      <c r="I3877" s="515" t="s">
        <v>4400</v>
      </c>
    </row>
    <row r="3878" spans="1:9" x14ac:dyDescent="0.2">
      <c r="A3878" s="86" t="s">
        <v>6388</v>
      </c>
      <c r="B3878" s="763" t="s">
        <v>454</v>
      </c>
      <c r="C3878" s="86" t="s">
        <v>186</v>
      </c>
      <c r="D3878" s="86" t="s">
        <v>565</v>
      </c>
      <c r="E3878" s="86" t="s">
        <v>514</v>
      </c>
      <c r="F3878" s="282" t="s">
        <v>188</v>
      </c>
      <c r="G3878" s="902" t="s">
        <v>524</v>
      </c>
      <c r="I3878" s="515" t="s">
        <v>4401</v>
      </c>
    </row>
    <row r="3879" spans="1:9" x14ac:dyDescent="0.2">
      <c r="A3879" s="86" t="s">
        <v>6388</v>
      </c>
      <c r="B3879" s="543" t="s">
        <v>454</v>
      </c>
      <c r="C3879" s="547" t="s">
        <v>186</v>
      </c>
      <c r="D3879" s="547" t="s">
        <v>566</v>
      </c>
      <c r="E3879" s="547" t="s">
        <v>514</v>
      </c>
      <c r="F3879" s="538" t="s">
        <v>188</v>
      </c>
      <c r="G3879" s="309" t="s">
        <v>524</v>
      </c>
      <c r="I3879" s="515" t="s">
        <v>4402</v>
      </c>
    </row>
    <row r="3880" spans="1:9" x14ac:dyDescent="0.2">
      <c r="A3880" s="86" t="s">
        <v>6388</v>
      </c>
      <c r="B3880" s="763" t="s">
        <v>454</v>
      </c>
      <c r="C3880" s="86" t="s">
        <v>186</v>
      </c>
      <c r="D3880" s="86" t="s">
        <v>185</v>
      </c>
      <c r="E3880" s="86" t="s">
        <v>515</v>
      </c>
      <c r="F3880" s="282" t="s">
        <v>189</v>
      </c>
      <c r="G3880" s="902" t="s">
        <v>524</v>
      </c>
      <c r="I3880" s="515" t="s">
        <v>4403</v>
      </c>
    </row>
    <row r="3881" spans="1:9" x14ac:dyDescent="0.2">
      <c r="A3881" s="86" t="s">
        <v>6388</v>
      </c>
      <c r="B3881" s="763" t="s">
        <v>454</v>
      </c>
      <c r="C3881" s="86" t="s">
        <v>186</v>
      </c>
      <c r="D3881" s="86" t="s">
        <v>527</v>
      </c>
      <c r="E3881" s="86" t="s">
        <v>515</v>
      </c>
      <c r="F3881" s="282" t="s">
        <v>189</v>
      </c>
      <c r="G3881" s="902" t="s">
        <v>524</v>
      </c>
      <c r="I3881" s="515" t="s">
        <v>4404</v>
      </c>
    </row>
    <row r="3882" spans="1:9" x14ac:dyDescent="0.2">
      <c r="A3882" s="86" t="s">
        <v>6388</v>
      </c>
      <c r="B3882" s="763" t="s">
        <v>454</v>
      </c>
      <c r="C3882" s="86" t="s">
        <v>186</v>
      </c>
      <c r="D3882" s="86" t="s">
        <v>528</v>
      </c>
      <c r="E3882" s="86" t="s">
        <v>515</v>
      </c>
      <c r="F3882" s="282" t="s">
        <v>189</v>
      </c>
      <c r="G3882" s="902" t="s">
        <v>524</v>
      </c>
      <c r="I3882" s="515" t="s">
        <v>4405</v>
      </c>
    </row>
    <row r="3883" spans="1:9" x14ac:dyDescent="0.2">
      <c r="A3883" s="86" t="s">
        <v>6388</v>
      </c>
      <c r="B3883" s="763" t="s">
        <v>454</v>
      </c>
      <c r="C3883" s="86" t="s">
        <v>186</v>
      </c>
      <c r="D3883" s="86" t="s">
        <v>529</v>
      </c>
      <c r="E3883" s="86" t="s">
        <v>515</v>
      </c>
      <c r="F3883" s="282" t="s">
        <v>189</v>
      </c>
      <c r="G3883" s="902" t="s">
        <v>524</v>
      </c>
      <c r="I3883" s="515" t="s">
        <v>4406</v>
      </c>
    </row>
    <row r="3884" spans="1:9" x14ac:dyDescent="0.2">
      <c r="A3884" s="86" t="s">
        <v>6388</v>
      </c>
      <c r="B3884" s="763" t="s">
        <v>454</v>
      </c>
      <c r="C3884" s="86" t="s">
        <v>186</v>
      </c>
      <c r="D3884" s="86" t="s">
        <v>530</v>
      </c>
      <c r="E3884" s="86" t="s">
        <v>515</v>
      </c>
      <c r="F3884" s="282" t="s">
        <v>189</v>
      </c>
      <c r="G3884" s="902" t="s">
        <v>524</v>
      </c>
      <c r="I3884" s="515" t="s">
        <v>4407</v>
      </c>
    </row>
    <row r="3885" spans="1:9" x14ac:dyDescent="0.2">
      <c r="A3885" s="86" t="s">
        <v>6388</v>
      </c>
      <c r="B3885" s="763" t="s">
        <v>454</v>
      </c>
      <c r="C3885" s="86" t="s">
        <v>186</v>
      </c>
      <c r="D3885" s="86" t="s">
        <v>531</v>
      </c>
      <c r="E3885" s="86" t="s">
        <v>515</v>
      </c>
      <c r="F3885" s="282" t="s">
        <v>189</v>
      </c>
      <c r="G3885" s="902" t="s">
        <v>524</v>
      </c>
      <c r="I3885" s="515" t="s">
        <v>4408</v>
      </c>
    </row>
    <row r="3886" spans="1:9" x14ac:dyDescent="0.2">
      <c r="A3886" s="86" t="s">
        <v>6388</v>
      </c>
      <c r="B3886" s="763" t="s">
        <v>454</v>
      </c>
      <c r="C3886" s="86" t="s">
        <v>186</v>
      </c>
      <c r="D3886" s="86" t="s">
        <v>532</v>
      </c>
      <c r="E3886" s="86" t="s">
        <v>515</v>
      </c>
      <c r="F3886" s="282" t="s">
        <v>189</v>
      </c>
      <c r="G3886" s="902" t="s">
        <v>524</v>
      </c>
      <c r="I3886" s="515" t="s">
        <v>4409</v>
      </c>
    </row>
    <row r="3887" spans="1:9" x14ac:dyDescent="0.2">
      <c r="A3887" s="86" t="s">
        <v>6388</v>
      </c>
      <c r="B3887" s="763" t="s">
        <v>454</v>
      </c>
      <c r="C3887" s="86" t="s">
        <v>186</v>
      </c>
      <c r="D3887" s="86" t="s">
        <v>533</v>
      </c>
      <c r="E3887" s="86" t="s">
        <v>515</v>
      </c>
      <c r="F3887" s="282" t="s">
        <v>189</v>
      </c>
      <c r="G3887" s="902" t="s">
        <v>524</v>
      </c>
      <c r="I3887" s="515" t="s">
        <v>4410</v>
      </c>
    </row>
    <row r="3888" spans="1:9" x14ac:dyDescent="0.2">
      <c r="A3888" s="86" t="s">
        <v>6388</v>
      </c>
      <c r="B3888" s="763" t="s">
        <v>454</v>
      </c>
      <c r="C3888" s="86" t="s">
        <v>186</v>
      </c>
      <c r="D3888" s="86" t="s">
        <v>534</v>
      </c>
      <c r="E3888" s="86" t="s">
        <v>515</v>
      </c>
      <c r="F3888" s="282" t="s">
        <v>189</v>
      </c>
      <c r="G3888" s="902" t="s">
        <v>524</v>
      </c>
      <c r="I3888" s="515" t="s">
        <v>4411</v>
      </c>
    </row>
    <row r="3889" spans="1:9" x14ac:dyDescent="0.2">
      <c r="A3889" s="86" t="s">
        <v>6388</v>
      </c>
      <c r="B3889" s="763" t="s">
        <v>454</v>
      </c>
      <c r="C3889" s="86" t="s">
        <v>186</v>
      </c>
      <c r="D3889" s="86" t="s">
        <v>535</v>
      </c>
      <c r="E3889" s="86" t="s">
        <v>515</v>
      </c>
      <c r="F3889" s="282" t="s">
        <v>189</v>
      </c>
      <c r="G3889" s="902" t="s">
        <v>524</v>
      </c>
      <c r="I3889" s="515" t="s">
        <v>4412</v>
      </c>
    </row>
    <row r="3890" spans="1:9" x14ac:dyDescent="0.2">
      <c r="A3890" s="86" t="s">
        <v>6388</v>
      </c>
      <c r="B3890" s="763" t="s">
        <v>454</v>
      </c>
      <c r="C3890" s="86" t="s">
        <v>186</v>
      </c>
      <c r="D3890" s="86" t="s">
        <v>536</v>
      </c>
      <c r="E3890" s="86" t="s">
        <v>515</v>
      </c>
      <c r="F3890" s="282" t="s">
        <v>189</v>
      </c>
      <c r="G3890" s="902" t="s">
        <v>524</v>
      </c>
      <c r="I3890" s="515" t="s">
        <v>4413</v>
      </c>
    </row>
    <row r="3891" spans="1:9" x14ac:dyDescent="0.2">
      <c r="A3891" s="86" t="s">
        <v>6388</v>
      </c>
      <c r="B3891" s="763" t="s">
        <v>454</v>
      </c>
      <c r="C3891" s="86" t="s">
        <v>186</v>
      </c>
      <c r="D3891" s="86" t="s">
        <v>537</v>
      </c>
      <c r="E3891" s="86" t="s">
        <v>515</v>
      </c>
      <c r="F3891" s="282" t="s">
        <v>189</v>
      </c>
      <c r="G3891" s="902" t="s">
        <v>524</v>
      </c>
      <c r="I3891" s="515" t="s">
        <v>4414</v>
      </c>
    </row>
    <row r="3892" spans="1:9" x14ac:dyDescent="0.2">
      <c r="A3892" s="86" t="s">
        <v>6388</v>
      </c>
      <c r="B3892" s="763" t="s">
        <v>454</v>
      </c>
      <c r="C3892" s="86" t="s">
        <v>186</v>
      </c>
      <c r="D3892" s="86" t="s">
        <v>538</v>
      </c>
      <c r="E3892" s="86" t="s">
        <v>515</v>
      </c>
      <c r="F3892" s="282" t="s">
        <v>189</v>
      </c>
      <c r="G3892" s="902" t="s">
        <v>524</v>
      </c>
      <c r="I3892" s="515" t="s">
        <v>4415</v>
      </c>
    </row>
    <row r="3893" spans="1:9" x14ac:dyDescent="0.2">
      <c r="A3893" s="86" t="s">
        <v>6388</v>
      </c>
      <c r="B3893" s="763" t="s">
        <v>454</v>
      </c>
      <c r="C3893" s="86" t="s">
        <v>186</v>
      </c>
      <c r="D3893" s="86" t="s">
        <v>539</v>
      </c>
      <c r="E3893" s="86" t="s">
        <v>515</v>
      </c>
      <c r="F3893" s="282" t="s">
        <v>189</v>
      </c>
      <c r="G3893" s="902" t="s">
        <v>524</v>
      </c>
      <c r="I3893" s="515" t="s">
        <v>4416</v>
      </c>
    </row>
    <row r="3894" spans="1:9" x14ac:dyDescent="0.2">
      <c r="A3894" s="86" t="s">
        <v>6388</v>
      </c>
      <c r="B3894" s="763" t="s">
        <v>454</v>
      </c>
      <c r="C3894" s="86" t="s">
        <v>186</v>
      </c>
      <c r="D3894" s="86" t="s">
        <v>540</v>
      </c>
      <c r="E3894" s="86" t="s">
        <v>515</v>
      </c>
      <c r="F3894" s="282" t="s">
        <v>189</v>
      </c>
      <c r="G3894" s="902" t="s">
        <v>524</v>
      </c>
      <c r="I3894" s="515" t="s">
        <v>4417</v>
      </c>
    </row>
    <row r="3895" spans="1:9" x14ac:dyDescent="0.2">
      <c r="A3895" s="86" t="s">
        <v>6388</v>
      </c>
      <c r="B3895" s="763" t="s">
        <v>454</v>
      </c>
      <c r="C3895" s="86" t="s">
        <v>186</v>
      </c>
      <c r="D3895" s="86" t="s">
        <v>541</v>
      </c>
      <c r="E3895" s="86" t="s">
        <v>515</v>
      </c>
      <c r="F3895" s="282" t="s">
        <v>189</v>
      </c>
      <c r="G3895" s="902" t="s">
        <v>524</v>
      </c>
      <c r="I3895" s="515" t="s">
        <v>4418</v>
      </c>
    </row>
    <row r="3896" spans="1:9" x14ac:dyDescent="0.2">
      <c r="A3896" s="86" t="s">
        <v>6388</v>
      </c>
      <c r="B3896" s="763" t="s">
        <v>454</v>
      </c>
      <c r="C3896" s="86" t="s">
        <v>186</v>
      </c>
      <c r="D3896" s="86" t="s">
        <v>542</v>
      </c>
      <c r="E3896" s="86" t="s">
        <v>515</v>
      </c>
      <c r="F3896" s="282" t="s">
        <v>189</v>
      </c>
      <c r="G3896" s="902" t="s">
        <v>524</v>
      </c>
      <c r="I3896" s="515" t="s">
        <v>4419</v>
      </c>
    </row>
    <row r="3897" spans="1:9" x14ac:dyDescent="0.2">
      <c r="A3897" s="86" t="s">
        <v>6388</v>
      </c>
      <c r="B3897" s="763" t="s">
        <v>454</v>
      </c>
      <c r="C3897" s="86" t="s">
        <v>186</v>
      </c>
      <c r="D3897" s="86" t="s">
        <v>543</v>
      </c>
      <c r="E3897" s="86" t="s">
        <v>515</v>
      </c>
      <c r="F3897" s="282" t="s">
        <v>189</v>
      </c>
      <c r="G3897" s="902" t="s">
        <v>524</v>
      </c>
      <c r="I3897" s="515" t="s">
        <v>4420</v>
      </c>
    </row>
    <row r="3898" spans="1:9" x14ac:dyDescent="0.2">
      <c r="A3898" s="86" t="s">
        <v>6388</v>
      </c>
      <c r="B3898" s="763" t="s">
        <v>454</v>
      </c>
      <c r="C3898" s="86" t="s">
        <v>186</v>
      </c>
      <c r="D3898" s="86" t="s">
        <v>544</v>
      </c>
      <c r="E3898" s="86" t="s">
        <v>515</v>
      </c>
      <c r="F3898" s="282" t="s">
        <v>189</v>
      </c>
      <c r="G3898" s="902" t="s">
        <v>524</v>
      </c>
      <c r="I3898" s="515" t="s">
        <v>4421</v>
      </c>
    </row>
    <row r="3899" spans="1:9" x14ac:dyDescent="0.2">
      <c r="A3899" s="86" t="s">
        <v>6388</v>
      </c>
      <c r="B3899" s="763" t="s">
        <v>454</v>
      </c>
      <c r="C3899" s="86" t="s">
        <v>186</v>
      </c>
      <c r="D3899" s="86" t="s">
        <v>545</v>
      </c>
      <c r="E3899" s="86" t="s">
        <v>515</v>
      </c>
      <c r="F3899" s="282" t="s">
        <v>189</v>
      </c>
      <c r="G3899" s="902" t="s">
        <v>524</v>
      </c>
      <c r="I3899" s="515" t="s">
        <v>4422</v>
      </c>
    </row>
    <row r="3900" spans="1:9" x14ac:dyDescent="0.2">
      <c r="A3900" s="86" t="s">
        <v>6388</v>
      </c>
      <c r="B3900" s="763" t="s">
        <v>454</v>
      </c>
      <c r="C3900" s="86" t="s">
        <v>186</v>
      </c>
      <c r="D3900" s="86" t="s">
        <v>546</v>
      </c>
      <c r="E3900" s="86" t="s">
        <v>515</v>
      </c>
      <c r="F3900" s="282" t="s">
        <v>189</v>
      </c>
      <c r="G3900" s="902" t="s">
        <v>524</v>
      </c>
      <c r="I3900" s="515" t="s">
        <v>4423</v>
      </c>
    </row>
    <row r="3901" spans="1:9" x14ac:dyDescent="0.2">
      <c r="A3901" s="86" t="s">
        <v>6388</v>
      </c>
      <c r="B3901" s="763" t="s">
        <v>454</v>
      </c>
      <c r="C3901" s="86" t="s">
        <v>186</v>
      </c>
      <c r="D3901" s="86" t="s">
        <v>547</v>
      </c>
      <c r="E3901" s="86" t="s">
        <v>515</v>
      </c>
      <c r="F3901" s="282" t="s">
        <v>189</v>
      </c>
      <c r="G3901" s="902" t="s">
        <v>524</v>
      </c>
      <c r="I3901" s="515" t="s">
        <v>4424</v>
      </c>
    </row>
    <row r="3902" spans="1:9" x14ac:dyDescent="0.2">
      <c r="A3902" s="86" t="s">
        <v>6388</v>
      </c>
      <c r="B3902" s="763" t="s">
        <v>454</v>
      </c>
      <c r="C3902" s="86" t="s">
        <v>186</v>
      </c>
      <c r="D3902" s="86" t="s">
        <v>548</v>
      </c>
      <c r="E3902" s="86" t="s">
        <v>515</v>
      </c>
      <c r="F3902" s="282" t="s">
        <v>189</v>
      </c>
      <c r="G3902" s="902" t="s">
        <v>524</v>
      </c>
      <c r="I3902" s="515" t="s">
        <v>4425</v>
      </c>
    </row>
    <row r="3903" spans="1:9" x14ac:dyDescent="0.2">
      <c r="A3903" s="86" t="s">
        <v>6388</v>
      </c>
      <c r="B3903" s="763" t="s">
        <v>454</v>
      </c>
      <c r="C3903" s="86" t="s">
        <v>186</v>
      </c>
      <c r="D3903" s="86" t="s">
        <v>549</v>
      </c>
      <c r="E3903" s="86" t="s">
        <v>515</v>
      </c>
      <c r="F3903" s="282" t="s">
        <v>189</v>
      </c>
      <c r="G3903" s="902" t="s">
        <v>524</v>
      </c>
      <c r="I3903" s="515" t="s">
        <v>4426</v>
      </c>
    </row>
    <row r="3904" spans="1:9" x14ac:dyDescent="0.2">
      <c r="A3904" s="86" t="s">
        <v>6388</v>
      </c>
      <c r="B3904" s="763" t="s">
        <v>454</v>
      </c>
      <c r="C3904" s="86" t="s">
        <v>186</v>
      </c>
      <c r="D3904" s="86" t="s">
        <v>550</v>
      </c>
      <c r="E3904" s="86" t="s">
        <v>515</v>
      </c>
      <c r="F3904" s="282" t="s">
        <v>189</v>
      </c>
      <c r="G3904" s="902" t="s">
        <v>524</v>
      </c>
      <c r="I3904" s="515" t="s">
        <v>4427</v>
      </c>
    </row>
    <row r="3905" spans="1:9" x14ac:dyDescent="0.2">
      <c r="A3905" s="86" t="s">
        <v>6388</v>
      </c>
      <c r="B3905" s="763" t="s">
        <v>454</v>
      </c>
      <c r="C3905" s="86" t="s">
        <v>186</v>
      </c>
      <c r="D3905" s="86" t="s">
        <v>551</v>
      </c>
      <c r="E3905" s="86" t="s">
        <v>515</v>
      </c>
      <c r="F3905" s="282" t="s">
        <v>189</v>
      </c>
      <c r="G3905" s="902" t="s">
        <v>524</v>
      </c>
      <c r="I3905" s="515" t="s">
        <v>4428</v>
      </c>
    </row>
    <row r="3906" spans="1:9" x14ac:dyDescent="0.2">
      <c r="A3906" s="86" t="s">
        <v>6388</v>
      </c>
      <c r="B3906" s="763" t="s">
        <v>454</v>
      </c>
      <c r="C3906" s="86" t="s">
        <v>186</v>
      </c>
      <c r="D3906" s="86" t="s">
        <v>552</v>
      </c>
      <c r="E3906" s="86" t="s">
        <v>515</v>
      </c>
      <c r="F3906" s="282" t="s">
        <v>189</v>
      </c>
      <c r="G3906" s="902" t="s">
        <v>524</v>
      </c>
      <c r="I3906" s="515" t="s">
        <v>4429</v>
      </c>
    </row>
    <row r="3907" spans="1:9" x14ac:dyDescent="0.2">
      <c r="A3907" s="86" t="s">
        <v>6388</v>
      </c>
      <c r="B3907" s="763" t="s">
        <v>454</v>
      </c>
      <c r="C3907" s="86" t="s">
        <v>186</v>
      </c>
      <c r="D3907" s="86" t="s">
        <v>553</v>
      </c>
      <c r="E3907" s="86" t="s">
        <v>515</v>
      </c>
      <c r="F3907" s="282" t="s">
        <v>189</v>
      </c>
      <c r="G3907" s="902" t="s">
        <v>524</v>
      </c>
      <c r="I3907" s="515" t="s">
        <v>4430</v>
      </c>
    </row>
    <row r="3908" spans="1:9" x14ac:dyDescent="0.2">
      <c r="A3908" s="86" t="s">
        <v>6388</v>
      </c>
      <c r="B3908" s="763" t="s">
        <v>454</v>
      </c>
      <c r="C3908" s="86" t="s">
        <v>186</v>
      </c>
      <c r="D3908" s="86" t="s">
        <v>554</v>
      </c>
      <c r="E3908" s="86" t="s">
        <v>515</v>
      </c>
      <c r="F3908" s="282" t="s">
        <v>189</v>
      </c>
      <c r="G3908" s="902" t="s">
        <v>524</v>
      </c>
      <c r="I3908" s="515" t="s">
        <v>4431</v>
      </c>
    </row>
    <row r="3909" spans="1:9" x14ac:dyDescent="0.2">
      <c r="A3909" s="86" t="s">
        <v>6388</v>
      </c>
      <c r="B3909" s="763" t="s">
        <v>454</v>
      </c>
      <c r="C3909" s="86" t="s">
        <v>186</v>
      </c>
      <c r="D3909" s="86" t="s">
        <v>555</v>
      </c>
      <c r="E3909" s="86" t="s">
        <v>515</v>
      </c>
      <c r="F3909" s="282" t="s">
        <v>189</v>
      </c>
      <c r="G3909" s="902" t="s">
        <v>524</v>
      </c>
      <c r="I3909" s="515" t="s">
        <v>4432</v>
      </c>
    </row>
    <row r="3910" spans="1:9" x14ac:dyDescent="0.2">
      <c r="A3910" s="86" t="s">
        <v>6388</v>
      </c>
      <c r="B3910" s="763" t="s">
        <v>454</v>
      </c>
      <c r="C3910" s="86" t="s">
        <v>186</v>
      </c>
      <c r="D3910" s="86" t="s">
        <v>556</v>
      </c>
      <c r="E3910" s="86" t="s">
        <v>515</v>
      </c>
      <c r="F3910" s="282" t="s">
        <v>189</v>
      </c>
      <c r="G3910" s="902" t="s">
        <v>524</v>
      </c>
      <c r="I3910" s="515" t="s">
        <v>4433</v>
      </c>
    </row>
    <row r="3911" spans="1:9" x14ac:dyDescent="0.2">
      <c r="A3911" s="86" t="s">
        <v>6388</v>
      </c>
      <c r="B3911" s="763" t="s">
        <v>454</v>
      </c>
      <c r="C3911" s="86" t="s">
        <v>186</v>
      </c>
      <c r="D3911" s="86" t="s">
        <v>557</v>
      </c>
      <c r="E3911" s="86" t="s">
        <v>515</v>
      </c>
      <c r="F3911" s="282" t="s">
        <v>189</v>
      </c>
      <c r="G3911" s="902" t="s">
        <v>524</v>
      </c>
      <c r="I3911" s="515" t="s">
        <v>4434</v>
      </c>
    </row>
    <row r="3912" spans="1:9" x14ac:dyDescent="0.2">
      <c r="A3912" s="86" t="s">
        <v>6388</v>
      </c>
      <c r="B3912" s="763" t="s">
        <v>454</v>
      </c>
      <c r="C3912" s="86" t="s">
        <v>186</v>
      </c>
      <c r="D3912" s="86" t="s">
        <v>558</v>
      </c>
      <c r="E3912" s="86" t="s">
        <v>515</v>
      </c>
      <c r="F3912" s="282" t="s">
        <v>189</v>
      </c>
      <c r="G3912" s="902" t="s">
        <v>524</v>
      </c>
      <c r="I3912" s="515" t="s">
        <v>4435</v>
      </c>
    </row>
    <row r="3913" spans="1:9" x14ac:dyDescent="0.2">
      <c r="A3913" s="86" t="s">
        <v>6388</v>
      </c>
      <c r="B3913" s="763" t="s">
        <v>454</v>
      </c>
      <c r="C3913" s="86" t="s">
        <v>186</v>
      </c>
      <c r="D3913" s="86" t="s">
        <v>559</v>
      </c>
      <c r="E3913" s="86" t="s">
        <v>515</v>
      </c>
      <c r="F3913" s="282" t="s">
        <v>189</v>
      </c>
      <c r="G3913" s="902" t="s">
        <v>524</v>
      </c>
      <c r="I3913" s="515" t="s">
        <v>4436</v>
      </c>
    </row>
    <row r="3914" spans="1:9" x14ac:dyDescent="0.2">
      <c r="A3914" s="86" t="s">
        <v>6388</v>
      </c>
      <c r="B3914" s="763" t="s">
        <v>454</v>
      </c>
      <c r="C3914" s="86" t="s">
        <v>186</v>
      </c>
      <c r="D3914" s="86" t="s">
        <v>560</v>
      </c>
      <c r="E3914" s="86" t="s">
        <v>515</v>
      </c>
      <c r="F3914" s="282" t="s">
        <v>189</v>
      </c>
      <c r="G3914" s="902" t="s">
        <v>524</v>
      </c>
      <c r="I3914" s="515" t="s">
        <v>4437</v>
      </c>
    </row>
    <row r="3915" spans="1:9" x14ac:dyDescent="0.2">
      <c r="A3915" s="86" t="s">
        <v>6388</v>
      </c>
      <c r="B3915" s="763" t="s">
        <v>454</v>
      </c>
      <c r="C3915" s="86" t="s">
        <v>186</v>
      </c>
      <c r="D3915" s="86" t="s">
        <v>561</v>
      </c>
      <c r="E3915" s="86" t="s">
        <v>515</v>
      </c>
      <c r="F3915" s="282" t="s">
        <v>189</v>
      </c>
      <c r="G3915" s="902" t="s">
        <v>524</v>
      </c>
      <c r="I3915" s="515" t="s">
        <v>4438</v>
      </c>
    </row>
    <row r="3916" spans="1:9" x14ac:dyDescent="0.2">
      <c r="A3916" s="86" t="s">
        <v>6388</v>
      </c>
      <c r="B3916" s="763" t="s">
        <v>454</v>
      </c>
      <c r="C3916" s="86" t="s">
        <v>186</v>
      </c>
      <c r="D3916" s="86" t="s">
        <v>562</v>
      </c>
      <c r="E3916" s="86" t="s">
        <v>515</v>
      </c>
      <c r="F3916" s="282" t="s">
        <v>189</v>
      </c>
      <c r="G3916" s="902" t="s">
        <v>524</v>
      </c>
      <c r="I3916" s="515" t="s">
        <v>4439</v>
      </c>
    </row>
    <row r="3917" spans="1:9" x14ac:dyDescent="0.2">
      <c r="A3917" s="86" t="s">
        <v>6388</v>
      </c>
      <c r="B3917" s="763" t="s">
        <v>454</v>
      </c>
      <c r="C3917" s="86" t="s">
        <v>186</v>
      </c>
      <c r="D3917" s="86" t="s">
        <v>563</v>
      </c>
      <c r="E3917" s="86" t="s">
        <v>515</v>
      </c>
      <c r="F3917" s="282" t="s">
        <v>189</v>
      </c>
      <c r="G3917" s="902" t="s">
        <v>524</v>
      </c>
      <c r="I3917" s="515" t="s">
        <v>4440</v>
      </c>
    </row>
    <row r="3918" spans="1:9" x14ac:dyDescent="0.2">
      <c r="A3918" s="86" t="s">
        <v>6388</v>
      </c>
      <c r="B3918" s="763" t="s">
        <v>454</v>
      </c>
      <c r="C3918" s="86" t="s">
        <v>186</v>
      </c>
      <c r="D3918" s="86" t="s">
        <v>564</v>
      </c>
      <c r="E3918" s="86" t="s">
        <v>515</v>
      </c>
      <c r="F3918" s="282" t="s">
        <v>189</v>
      </c>
      <c r="G3918" s="902" t="s">
        <v>524</v>
      </c>
      <c r="I3918" s="515" t="s">
        <v>4441</v>
      </c>
    </row>
    <row r="3919" spans="1:9" x14ac:dyDescent="0.2">
      <c r="A3919" s="86" t="s">
        <v>6388</v>
      </c>
      <c r="B3919" s="763" t="s">
        <v>454</v>
      </c>
      <c r="C3919" s="86" t="s">
        <v>186</v>
      </c>
      <c r="D3919" s="86" t="s">
        <v>565</v>
      </c>
      <c r="E3919" s="86" t="s">
        <v>515</v>
      </c>
      <c r="F3919" s="282" t="s">
        <v>189</v>
      </c>
      <c r="G3919" s="902" t="s">
        <v>524</v>
      </c>
      <c r="I3919" s="515" t="s">
        <v>4442</v>
      </c>
    </row>
    <row r="3920" spans="1:9" x14ac:dyDescent="0.2">
      <c r="A3920" s="86" t="s">
        <v>6388</v>
      </c>
      <c r="B3920" s="763" t="s">
        <v>454</v>
      </c>
      <c r="C3920" s="86" t="s">
        <v>186</v>
      </c>
      <c r="D3920" s="86" t="s">
        <v>566</v>
      </c>
      <c r="E3920" s="86" t="s">
        <v>515</v>
      </c>
      <c r="F3920" s="282" t="s">
        <v>189</v>
      </c>
      <c r="G3920" s="767" t="s">
        <v>524</v>
      </c>
      <c r="I3920" s="515" t="s">
        <v>4443</v>
      </c>
    </row>
    <row r="3921" spans="1:9" x14ac:dyDescent="0.2">
      <c r="A3921" s="86" t="s">
        <v>6388</v>
      </c>
      <c r="B3921" s="533" t="s">
        <v>454</v>
      </c>
      <c r="C3921" s="119" t="s">
        <v>186</v>
      </c>
      <c r="D3921" s="119" t="s">
        <v>185</v>
      </c>
      <c r="E3921" s="119" t="s">
        <v>515</v>
      </c>
      <c r="F3921" s="545" t="s">
        <v>197</v>
      </c>
      <c r="G3921" s="322" t="s">
        <v>524</v>
      </c>
      <c r="I3921" s="515" t="s">
        <v>4444</v>
      </c>
    </row>
    <row r="3922" spans="1:9" x14ac:dyDescent="0.2">
      <c r="A3922" s="86" t="s">
        <v>6388</v>
      </c>
      <c r="B3922" s="541" t="s">
        <v>454</v>
      </c>
      <c r="C3922" s="546" t="s">
        <v>186</v>
      </c>
      <c r="D3922" s="546" t="s">
        <v>185</v>
      </c>
      <c r="E3922" s="546" t="s">
        <v>515</v>
      </c>
      <c r="F3922" s="542" t="s">
        <v>188</v>
      </c>
      <c r="G3922" s="832" t="s">
        <v>524</v>
      </c>
      <c r="I3922" s="515" t="s">
        <v>4445</v>
      </c>
    </row>
    <row r="3923" spans="1:9" x14ac:dyDescent="0.2">
      <c r="A3923" s="86" t="s">
        <v>6388</v>
      </c>
      <c r="B3923" s="763" t="s">
        <v>454</v>
      </c>
      <c r="C3923" s="86" t="s">
        <v>186</v>
      </c>
      <c r="D3923" s="86" t="s">
        <v>527</v>
      </c>
      <c r="E3923" s="86" t="s">
        <v>515</v>
      </c>
      <c r="F3923" s="282" t="s">
        <v>188</v>
      </c>
      <c r="G3923" s="902" t="s">
        <v>524</v>
      </c>
      <c r="I3923" s="515" t="s">
        <v>4446</v>
      </c>
    </row>
    <row r="3924" spans="1:9" x14ac:dyDescent="0.2">
      <c r="A3924" s="86" t="s">
        <v>6388</v>
      </c>
      <c r="B3924" s="763" t="s">
        <v>454</v>
      </c>
      <c r="C3924" s="86" t="s">
        <v>186</v>
      </c>
      <c r="D3924" s="86" t="s">
        <v>528</v>
      </c>
      <c r="E3924" s="86" t="s">
        <v>515</v>
      </c>
      <c r="F3924" s="282" t="s">
        <v>188</v>
      </c>
      <c r="G3924" s="902" t="s">
        <v>524</v>
      </c>
      <c r="I3924" s="515" t="s">
        <v>4447</v>
      </c>
    </row>
    <row r="3925" spans="1:9" x14ac:dyDescent="0.2">
      <c r="A3925" s="86" t="s">
        <v>6388</v>
      </c>
      <c r="B3925" s="763" t="s">
        <v>454</v>
      </c>
      <c r="C3925" s="86" t="s">
        <v>186</v>
      </c>
      <c r="D3925" s="86" t="s">
        <v>529</v>
      </c>
      <c r="E3925" s="86" t="s">
        <v>515</v>
      </c>
      <c r="F3925" s="282" t="s">
        <v>188</v>
      </c>
      <c r="G3925" s="902" t="s">
        <v>524</v>
      </c>
      <c r="I3925" s="515" t="s">
        <v>4448</v>
      </c>
    </row>
    <row r="3926" spans="1:9" x14ac:dyDescent="0.2">
      <c r="A3926" s="86" t="s">
        <v>6388</v>
      </c>
      <c r="B3926" s="763" t="s">
        <v>454</v>
      </c>
      <c r="C3926" s="86" t="s">
        <v>186</v>
      </c>
      <c r="D3926" s="86" t="s">
        <v>530</v>
      </c>
      <c r="E3926" s="86" t="s">
        <v>515</v>
      </c>
      <c r="F3926" s="282" t="s">
        <v>188</v>
      </c>
      <c r="G3926" s="902" t="s">
        <v>524</v>
      </c>
      <c r="I3926" s="515" t="s">
        <v>4449</v>
      </c>
    </row>
    <row r="3927" spans="1:9" x14ac:dyDescent="0.2">
      <c r="A3927" s="86" t="s">
        <v>6388</v>
      </c>
      <c r="B3927" s="763" t="s">
        <v>454</v>
      </c>
      <c r="C3927" s="86" t="s">
        <v>186</v>
      </c>
      <c r="D3927" s="86" t="s">
        <v>531</v>
      </c>
      <c r="E3927" s="86" t="s">
        <v>515</v>
      </c>
      <c r="F3927" s="282" t="s">
        <v>188</v>
      </c>
      <c r="G3927" s="902" t="s">
        <v>524</v>
      </c>
      <c r="I3927" s="515" t="s">
        <v>4450</v>
      </c>
    </row>
    <row r="3928" spans="1:9" x14ac:dyDescent="0.2">
      <c r="A3928" s="86" t="s">
        <v>6388</v>
      </c>
      <c r="B3928" s="763" t="s">
        <v>454</v>
      </c>
      <c r="C3928" s="86" t="s">
        <v>186</v>
      </c>
      <c r="D3928" s="86" t="s">
        <v>532</v>
      </c>
      <c r="E3928" s="86" t="s">
        <v>515</v>
      </c>
      <c r="F3928" s="282" t="s">
        <v>188</v>
      </c>
      <c r="G3928" s="902" t="s">
        <v>524</v>
      </c>
      <c r="I3928" s="515" t="s">
        <v>4451</v>
      </c>
    </row>
    <row r="3929" spans="1:9" x14ac:dyDescent="0.2">
      <c r="A3929" s="86" t="s">
        <v>6388</v>
      </c>
      <c r="B3929" s="763" t="s">
        <v>454</v>
      </c>
      <c r="C3929" s="86" t="s">
        <v>186</v>
      </c>
      <c r="D3929" s="86" t="s">
        <v>533</v>
      </c>
      <c r="E3929" s="86" t="s">
        <v>515</v>
      </c>
      <c r="F3929" s="282" t="s">
        <v>188</v>
      </c>
      <c r="G3929" s="902" t="s">
        <v>524</v>
      </c>
      <c r="I3929" s="515" t="s">
        <v>4452</v>
      </c>
    </row>
    <row r="3930" spans="1:9" x14ac:dyDescent="0.2">
      <c r="A3930" s="86" t="s">
        <v>6388</v>
      </c>
      <c r="B3930" s="763" t="s">
        <v>454</v>
      </c>
      <c r="C3930" s="86" t="s">
        <v>186</v>
      </c>
      <c r="D3930" s="86" t="s">
        <v>534</v>
      </c>
      <c r="E3930" s="86" t="s">
        <v>515</v>
      </c>
      <c r="F3930" s="282" t="s">
        <v>188</v>
      </c>
      <c r="G3930" s="902" t="s">
        <v>524</v>
      </c>
      <c r="I3930" s="515" t="s">
        <v>4453</v>
      </c>
    </row>
    <row r="3931" spans="1:9" x14ac:dyDescent="0.2">
      <c r="A3931" s="86" t="s">
        <v>6388</v>
      </c>
      <c r="B3931" s="763" t="s">
        <v>454</v>
      </c>
      <c r="C3931" s="86" t="s">
        <v>186</v>
      </c>
      <c r="D3931" s="86" t="s">
        <v>535</v>
      </c>
      <c r="E3931" s="86" t="s">
        <v>515</v>
      </c>
      <c r="F3931" s="282" t="s">
        <v>188</v>
      </c>
      <c r="G3931" s="902" t="s">
        <v>524</v>
      </c>
      <c r="I3931" s="515" t="s">
        <v>4454</v>
      </c>
    </row>
    <row r="3932" spans="1:9" x14ac:dyDescent="0.2">
      <c r="A3932" s="86" t="s">
        <v>6388</v>
      </c>
      <c r="B3932" s="763" t="s">
        <v>454</v>
      </c>
      <c r="C3932" s="86" t="s">
        <v>186</v>
      </c>
      <c r="D3932" s="86" t="s">
        <v>536</v>
      </c>
      <c r="E3932" s="86" t="s">
        <v>515</v>
      </c>
      <c r="F3932" s="282" t="s">
        <v>188</v>
      </c>
      <c r="G3932" s="902" t="s">
        <v>524</v>
      </c>
      <c r="I3932" s="515" t="s">
        <v>4455</v>
      </c>
    </row>
    <row r="3933" spans="1:9" x14ac:dyDescent="0.2">
      <c r="A3933" s="86" t="s">
        <v>6388</v>
      </c>
      <c r="B3933" s="763" t="s">
        <v>454</v>
      </c>
      <c r="C3933" s="86" t="s">
        <v>186</v>
      </c>
      <c r="D3933" s="86" t="s">
        <v>537</v>
      </c>
      <c r="E3933" s="86" t="s">
        <v>515</v>
      </c>
      <c r="F3933" s="282" t="s">
        <v>188</v>
      </c>
      <c r="G3933" s="902" t="s">
        <v>524</v>
      </c>
      <c r="I3933" s="515" t="s">
        <v>4456</v>
      </c>
    </row>
    <row r="3934" spans="1:9" x14ac:dyDescent="0.2">
      <c r="A3934" s="86" t="s">
        <v>6388</v>
      </c>
      <c r="B3934" s="763" t="s">
        <v>454</v>
      </c>
      <c r="C3934" s="86" t="s">
        <v>186</v>
      </c>
      <c r="D3934" s="86" t="s">
        <v>538</v>
      </c>
      <c r="E3934" s="86" t="s">
        <v>515</v>
      </c>
      <c r="F3934" s="282" t="s">
        <v>188</v>
      </c>
      <c r="G3934" s="902" t="s">
        <v>524</v>
      </c>
      <c r="I3934" s="515" t="s">
        <v>4457</v>
      </c>
    </row>
    <row r="3935" spans="1:9" x14ac:dyDescent="0.2">
      <c r="A3935" s="86" t="s">
        <v>6388</v>
      </c>
      <c r="B3935" s="763" t="s">
        <v>454</v>
      </c>
      <c r="C3935" s="86" t="s">
        <v>186</v>
      </c>
      <c r="D3935" s="86" t="s">
        <v>539</v>
      </c>
      <c r="E3935" s="86" t="s">
        <v>515</v>
      </c>
      <c r="F3935" s="282" t="s">
        <v>188</v>
      </c>
      <c r="G3935" s="902" t="s">
        <v>524</v>
      </c>
      <c r="I3935" s="515" t="s">
        <v>4458</v>
      </c>
    </row>
    <row r="3936" spans="1:9" x14ac:dyDescent="0.2">
      <c r="A3936" s="86" t="s">
        <v>6388</v>
      </c>
      <c r="B3936" s="763" t="s">
        <v>454</v>
      </c>
      <c r="C3936" s="86" t="s">
        <v>186</v>
      </c>
      <c r="D3936" s="86" t="s">
        <v>540</v>
      </c>
      <c r="E3936" s="86" t="s">
        <v>515</v>
      </c>
      <c r="F3936" s="282" t="s">
        <v>188</v>
      </c>
      <c r="G3936" s="902" t="s">
        <v>524</v>
      </c>
      <c r="I3936" s="515" t="s">
        <v>4459</v>
      </c>
    </row>
    <row r="3937" spans="1:9" x14ac:dyDescent="0.2">
      <c r="A3937" s="86" t="s">
        <v>6388</v>
      </c>
      <c r="B3937" s="763" t="s">
        <v>454</v>
      </c>
      <c r="C3937" s="86" t="s">
        <v>186</v>
      </c>
      <c r="D3937" s="86" t="s">
        <v>541</v>
      </c>
      <c r="E3937" s="86" t="s">
        <v>515</v>
      </c>
      <c r="F3937" s="282" t="s">
        <v>188</v>
      </c>
      <c r="G3937" s="902" t="s">
        <v>524</v>
      </c>
      <c r="I3937" s="515" t="s">
        <v>4460</v>
      </c>
    </row>
    <row r="3938" spans="1:9" x14ac:dyDescent="0.2">
      <c r="A3938" s="86" t="s">
        <v>6388</v>
      </c>
      <c r="B3938" s="763" t="s">
        <v>454</v>
      </c>
      <c r="C3938" s="86" t="s">
        <v>186</v>
      </c>
      <c r="D3938" s="86" t="s">
        <v>542</v>
      </c>
      <c r="E3938" s="86" t="s">
        <v>515</v>
      </c>
      <c r="F3938" s="282" t="s">
        <v>188</v>
      </c>
      <c r="G3938" s="902" t="s">
        <v>524</v>
      </c>
      <c r="I3938" s="515" t="s">
        <v>4461</v>
      </c>
    </row>
    <row r="3939" spans="1:9" x14ac:dyDescent="0.2">
      <c r="A3939" s="86" t="s">
        <v>6388</v>
      </c>
      <c r="B3939" s="763" t="s">
        <v>454</v>
      </c>
      <c r="C3939" s="86" t="s">
        <v>186</v>
      </c>
      <c r="D3939" s="86" t="s">
        <v>543</v>
      </c>
      <c r="E3939" s="86" t="s">
        <v>515</v>
      </c>
      <c r="F3939" s="282" t="s">
        <v>188</v>
      </c>
      <c r="G3939" s="902" t="s">
        <v>524</v>
      </c>
      <c r="I3939" s="515" t="s">
        <v>4462</v>
      </c>
    </row>
    <row r="3940" spans="1:9" x14ac:dyDescent="0.2">
      <c r="A3940" s="86" t="s">
        <v>6388</v>
      </c>
      <c r="B3940" s="763" t="s">
        <v>454</v>
      </c>
      <c r="C3940" s="86" t="s">
        <v>186</v>
      </c>
      <c r="D3940" s="86" t="s">
        <v>544</v>
      </c>
      <c r="E3940" s="86" t="s">
        <v>515</v>
      </c>
      <c r="F3940" s="282" t="s">
        <v>188</v>
      </c>
      <c r="G3940" s="902" t="s">
        <v>524</v>
      </c>
      <c r="I3940" s="515" t="s">
        <v>4463</v>
      </c>
    </row>
    <row r="3941" spans="1:9" x14ac:dyDescent="0.2">
      <c r="A3941" s="86" t="s">
        <v>6388</v>
      </c>
      <c r="B3941" s="763" t="s">
        <v>454</v>
      </c>
      <c r="C3941" s="86" t="s">
        <v>186</v>
      </c>
      <c r="D3941" s="86" t="s">
        <v>545</v>
      </c>
      <c r="E3941" s="86" t="s">
        <v>515</v>
      </c>
      <c r="F3941" s="282" t="s">
        <v>188</v>
      </c>
      <c r="G3941" s="902" t="s">
        <v>524</v>
      </c>
      <c r="I3941" s="515" t="s">
        <v>4464</v>
      </c>
    </row>
    <row r="3942" spans="1:9" x14ac:dyDescent="0.2">
      <c r="A3942" s="86" t="s">
        <v>6388</v>
      </c>
      <c r="B3942" s="763" t="s">
        <v>454</v>
      </c>
      <c r="C3942" s="86" t="s">
        <v>186</v>
      </c>
      <c r="D3942" s="86" t="s">
        <v>546</v>
      </c>
      <c r="E3942" s="86" t="s">
        <v>515</v>
      </c>
      <c r="F3942" s="282" t="s">
        <v>188</v>
      </c>
      <c r="G3942" s="902" t="s">
        <v>524</v>
      </c>
      <c r="I3942" s="515" t="s">
        <v>4465</v>
      </c>
    </row>
    <row r="3943" spans="1:9" x14ac:dyDescent="0.2">
      <c r="A3943" s="86" t="s">
        <v>6388</v>
      </c>
      <c r="B3943" s="763" t="s">
        <v>454</v>
      </c>
      <c r="C3943" s="86" t="s">
        <v>186</v>
      </c>
      <c r="D3943" s="86" t="s">
        <v>547</v>
      </c>
      <c r="E3943" s="86" t="s">
        <v>515</v>
      </c>
      <c r="F3943" s="282" t="s">
        <v>188</v>
      </c>
      <c r="G3943" s="902" t="s">
        <v>524</v>
      </c>
      <c r="I3943" s="515" t="s">
        <v>4466</v>
      </c>
    </row>
    <row r="3944" spans="1:9" x14ac:dyDescent="0.2">
      <c r="A3944" s="86" t="s">
        <v>6388</v>
      </c>
      <c r="B3944" s="763" t="s">
        <v>454</v>
      </c>
      <c r="C3944" s="86" t="s">
        <v>186</v>
      </c>
      <c r="D3944" s="86" t="s">
        <v>548</v>
      </c>
      <c r="E3944" s="86" t="s">
        <v>515</v>
      </c>
      <c r="F3944" s="282" t="s">
        <v>188</v>
      </c>
      <c r="G3944" s="902" t="s">
        <v>524</v>
      </c>
      <c r="I3944" s="515" t="s">
        <v>4467</v>
      </c>
    </row>
    <row r="3945" spans="1:9" x14ac:dyDescent="0.2">
      <c r="A3945" s="86" t="s">
        <v>6388</v>
      </c>
      <c r="B3945" s="763" t="s">
        <v>454</v>
      </c>
      <c r="C3945" s="86" t="s">
        <v>186</v>
      </c>
      <c r="D3945" s="86" t="s">
        <v>549</v>
      </c>
      <c r="E3945" s="86" t="s">
        <v>515</v>
      </c>
      <c r="F3945" s="282" t="s">
        <v>188</v>
      </c>
      <c r="G3945" s="902" t="s">
        <v>524</v>
      </c>
      <c r="I3945" s="515" t="s">
        <v>4468</v>
      </c>
    </row>
    <row r="3946" spans="1:9" x14ac:dyDescent="0.2">
      <c r="A3946" s="86" t="s">
        <v>6388</v>
      </c>
      <c r="B3946" s="763" t="s">
        <v>454</v>
      </c>
      <c r="C3946" s="86" t="s">
        <v>186</v>
      </c>
      <c r="D3946" s="86" t="s">
        <v>550</v>
      </c>
      <c r="E3946" s="86" t="s">
        <v>515</v>
      </c>
      <c r="F3946" s="282" t="s">
        <v>188</v>
      </c>
      <c r="G3946" s="902" t="s">
        <v>524</v>
      </c>
      <c r="I3946" s="515" t="s">
        <v>4469</v>
      </c>
    </row>
    <row r="3947" spans="1:9" x14ac:dyDescent="0.2">
      <c r="A3947" s="86" t="s">
        <v>6388</v>
      </c>
      <c r="B3947" s="763" t="s">
        <v>454</v>
      </c>
      <c r="C3947" s="86" t="s">
        <v>186</v>
      </c>
      <c r="D3947" s="86" t="s">
        <v>551</v>
      </c>
      <c r="E3947" s="86" t="s">
        <v>515</v>
      </c>
      <c r="F3947" s="282" t="s">
        <v>188</v>
      </c>
      <c r="G3947" s="902" t="s">
        <v>524</v>
      </c>
      <c r="I3947" s="515" t="s">
        <v>4470</v>
      </c>
    </row>
    <row r="3948" spans="1:9" x14ac:dyDescent="0.2">
      <c r="A3948" s="86" t="s">
        <v>6388</v>
      </c>
      <c r="B3948" s="763" t="s">
        <v>454</v>
      </c>
      <c r="C3948" s="86" t="s">
        <v>186</v>
      </c>
      <c r="D3948" s="86" t="s">
        <v>552</v>
      </c>
      <c r="E3948" s="86" t="s">
        <v>515</v>
      </c>
      <c r="F3948" s="282" t="s">
        <v>188</v>
      </c>
      <c r="G3948" s="902" t="s">
        <v>524</v>
      </c>
      <c r="I3948" s="515" t="s">
        <v>4471</v>
      </c>
    </row>
    <row r="3949" spans="1:9" x14ac:dyDescent="0.2">
      <c r="A3949" s="86" t="s">
        <v>6388</v>
      </c>
      <c r="B3949" s="763" t="s">
        <v>454</v>
      </c>
      <c r="C3949" s="86" t="s">
        <v>186</v>
      </c>
      <c r="D3949" s="86" t="s">
        <v>553</v>
      </c>
      <c r="E3949" s="86" t="s">
        <v>515</v>
      </c>
      <c r="F3949" s="282" t="s">
        <v>188</v>
      </c>
      <c r="G3949" s="902" t="s">
        <v>524</v>
      </c>
      <c r="I3949" s="515" t="s">
        <v>4472</v>
      </c>
    </row>
    <row r="3950" spans="1:9" x14ac:dyDescent="0.2">
      <c r="A3950" s="86" t="s">
        <v>6388</v>
      </c>
      <c r="B3950" s="763" t="s">
        <v>454</v>
      </c>
      <c r="C3950" s="86" t="s">
        <v>186</v>
      </c>
      <c r="D3950" s="86" t="s">
        <v>554</v>
      </c>
      <c r="E3950" s="86" t="s">
        <v>515</v>
      </c>
      <c r="F3950" s="282" t="s">
        <v>188</v>
      </c>
      <c r="G3950" s="902" t="s">
        <v>524</v>
      </c>
      <c r="I3950" s="515" t="s">
        <v>4473</v>
      </c>
    </row>
    <row r="3951" spans="1:9" x14ac:dyDescent="0.2">
      <c r="A3951" s="86" t="s">
        <v>6388</v>
      </c>
      <c r="B3951" s="763" t="s">
        <v>454</v>
      </c>
      <c r="C3951" s="86" t="s">
        <v>186</v>
      </c>
      <c r="D3951" s="86" t="s">
        <v>555</v>
      </c>
      <c r="E3951" s="86" t="s">
        <v>515</v>
      </c>
      <c r="F3951" s="282" t="s">
        <v>188</v>
      </c>
      <c r="G3951" s="902" t="s">
        <v>524</v>
      </c>
      <c r="I3951" s="515" t="s">
        <v>4474</v>
      </c>
    </row>
    <row r="3952" spans="1:9" x14ac:dyDescent="0.2">
      <c r="A3952" s="86" t="s">
        <v>6388</v>
      </c>
      <c r="B3952" s="763" t="s">
        <v>454</v>
      </c>
      <c r="C3952" s="86" t="s">
        <v>186</v>
      </c>
      <c r="D3952" s="86" t="s">
        <v>556</v>
      </c>
      <c r="E3952" s="86" t="s">
        <v>515</v>
      </c>
      <c r="F3952" s="282" t="s">
        <v>188</v>
      </c>
      <c r="G3952" s="902" t="s">
        <v>524</v>
      </c>
      <c r="I3952" s="515" t="s">
        <v>4475</v>
      </c>
    </row>
    <row r="3953" spans="1:9" x14ac:dyDescent="0.2">
      <c r="A3953" s="86" t="s">
        <v>6388</v>
      </c>
      <c r="B3953" s="763" t="s">
        <v>454</v>
      </c>
      <c r="C3953" s="86" t="s">
        <v>186</v>
      </c>
      <c r="D3953" s="86" t="s">
        <v>557</v>
      </c>
      <c r="E3953" s="86" t="s">
        <v>515</v>
      </c>
      <c r="F3953" s="282" t="s">
        <v>188</v>
      </c>
      <c r="G3953" s="902" t="s">
        <v>524</v>
      </c>
      <c r="I3953" s="515" t="s">
        <v>4476</v>
      </c>
    </row>
    <row r="3954" spans="1:9" x14ac:dyDescent="0.2">
      <c r="A3954" s="86" t="s">
        <v>6388</v>
      </c>
      <c r="B3954" s="763" t="s">
        <v>454</v>
      </c>
      <c r="C3954" s="86" t="s">
        <v>186</v>
      </c>
      <c r="D3954" s="86" t="s">
        <v>558</v>
      </c>
      <c r="E3954" s="86" t="s">
        <v>515</v>
      </c>
      <c r="F3954" s="282" t="s">
        <v>188</v>
      </c>
      <c r="G3954" s="902" t="s">
        <v>524</v>
      </c>
      <c r="I3954" s="515" t="s">
        <v>4477</v>
      </c>
    </row>
    <row r="3955" spans="1:9" x14ac:dyDescent="0.2">
      <c r="A3955" s="86" t="s">
        <v>6388</v>
      </c>
      <c r="B3955" s="763" t="s">
        <v>454</v>
      </c>
      <c r="C3955" s="86" t="s">
        <v>186</v>
      </c>
      <c r="D3955" s="86" t="s">
        <v>559</v>
      </c>
      <c r="E3955" s="86" t="s">
        <v>515</v>
      </c>
      <c r="F3955" s="282" t="s">
        <v>188</v>
      </c>
      <c r="G3955" s="902" t="s">
        <v>524</v>
      </c>
      <c r="I3955" s="515" t="s">
        <v>4478</v>
      </c>
    </row>
    <row r="3956" spans="1:9" x14ac:dyDescent="0.2">
      <c r="A3956" s="86" t="s">
        <v>6388</v>
      </c>
      <c r="B3956" s="763" t="s">
        <v>454</v>
      </c>
      <c r="C3956" s="86" t="s">
        <v>186</v>
      </c>
      <c r="D3956" s="86" t="s">
        <v>560</v>
      </c>
      <c r="E3956" s="86" t="s">
        <v>515</v>
      </c>
      <c r="F3956" s="282" t="s">
        <v>188</v>
      </c>
      <c r="G3956" s="902" t="s">
        <v>524</v>
      </c>
      <c r="I3956" s="515" t="s">
        <v>4479</v>
      </c>
    </row>
    <row r="3957" spans="1:9" x14ac:dyDescent="0.2">
      <c r="A3957" s="86" t="s">
        <v>6388</v>
      </c>
      <c r="B3957" s="763" t="s">
        <v>454</v>
      </c>
      <c r="C3957" s="86" t="s">
        <v>186</v>
      </c>
      <c r="D3957" s="86" t="s">
        <v>561</v>
      </c>
      <c r="E3957" s="86" t="s">
        <v>515</v>
      </c>
      <c r="F3957" s="282" t="s">
        <v>188</v>
      </c>
      <c r="G3957" s="902" t="s">
        <v>524</v>
      </c>
      <c r="I3957" s="515" t="s">
        <v>4480</v>
      </c>
    </row>
    <row r="3958" spans="1:9" x14ac:dyDescent="0.2">
      <c r="A3958" s="86" t="s">
        <v>6388</v>
      </c>
      <c r="B3958" s="763" t="s">
        <v>454</v>
      </c>
      <c r="C3958" s="86" t="s">
        <v>186</v>
      </c>
      <c r="D3958" s="86" t="s">
        <v>562</v>
      </c>
      <c r="E3958" s="86" t="s">
        <v>515</v>
      </c>
      <c r="F3958" s="282" t="s">
        <v>188</v>
      </c>
      <c r="G3958" s="902" t="s">
        <v>524</v>
      </c>
      <c r="I3958" s="515" t="s">
        <v>4481</v>
      </c>
    </row>
    <row r="3959" spans="1:9" x14ac:dyDescent="0.2">
      <c r="A3959" s="86" t="s">
        <v>6388</v>
      </c>
      <c r="B3959" s="763" t="s">
        <v>454</v>
      </c>
      <c r="C3959" s="86" t="s">
        <v>186</v>
      </c>
      <c r="D3959" s="86" t="s">
        <v>563</v>
      </c>
      <c r="E3959" s="86" t="s">
        <v>515</v>
      </c>
      <c r="F3959" s="282" t="s">
        <v>188</v>
      </c>
      <c r="G3959" s="902" t="s">
        <v>524</v>
      </c>
      <c r="I3959" s="515" t="s">
        <v>4482</v>
      </c>
    </row>
    <row r="3960" spans="1:9" x14ac:dyDescent="0.2">
      <c r="A3960" s="86" t="s">
        <v>6388</v>
      </c>
      <c r="B3960" s="763" t="s">
        <v>454</v>
      </c>
      <c r="C3960" s="86" t="s">
        <v>186</v>
      </c>
      <c r="D3960" s="86" t="s">
        <v>564</v>
      </c>
      <c r="E3960" s="86" t="s">
        <v>515</v>
      </c>
      <c r="F3960" s="282" t="s">
        <v>188</v>
      </c>
      <c r="G3960" s="902" t="s">
        <v>524</v>
      </c>
      <c r="I3960" s="515" t="s">
        <v>4483</v>
      </c>
    </row>
    <row r="3961" spans="1:9" x14ac:dyDescent="0.2">
      <c r="A3961" s="86" t="s">
        <v>6388</v>
      </c>
      <c r="B3961" s="763" t="s">
        <v>454</v>
      </c>
      <c r="C3961" s="86" t="s">
        <v>186</v>
      </c>
      <c r="D3961" s="86" t="s">
        <v>565</v>
      </c>
      <c r="E3961" s="86" t="s">
        <v>515</v>
      </c>
      <c r="F3961" s="282" t="s">
        <v>188</v>
      </c>
      <c r="G3961" s="902" t="s">
        <v>524</v>
      </c>
      <c r="I3961" s="515" t="s">
        <v>4484</v>
      </c>
    </row>
    <row r="3962" spans="1:9" x14ac:dyDescent="0.2">
      <c r="A3962" s="86" t="s">
        <v>6388</v>
      </c>
      <c r="B3962" s="543" t="s">
        <v>454</v>
      </c>
      <c r="C3962" s="547" t="s">
        <v>186</v>
      </c>
      <c r="D3962" s="547" t="s">
        <v>566</v>
      </c>
      <c r="E3962" s="547" t="s">
        <v>515</v>
      </c>
      <c r="F3962" s="538" t="s">
        <v>188</v>
      </c>
      <c r="G3962" s="309" t="s">
        <v>524</v>
      </c>
      <c r="I3962" s="515" t="s">
        <v>4485</v>
      </c>
    </row>
    <row r="3963" spans="1:9" x14ac:dyDescent="0.2">
      <c r="A3963" s="86" t="s">
        <v>6388</v>
      </c>
      <c r="B3963" s="763" t="s">
        <v>454</v>
      </c>
      <c r="C3963" s="86" t="s">
        <v>186</v>
      </c>
      <c r="D3963" s="86" t="s">
        <v>185</v>
      </c>
      <c r="E3963" s="86" t="s">
        <v>516</v>
      </c>
      <c r="F3963" s="282" t="s">
        <v>189</v>
      </c>
      <c r="G3963" s="902" t="s">
        <v>524</v>
      </c>
      <c r="I3963" s="515" t="s">
        <v>4486</v>
      </c>
    </row>
    <row r="3964" spans="1:9" x14ac:dyDescent="0.2">
      <c r="A3964" s="86" t="s">
        <v>6388</v>
      </c>
      <c r="B3964" s="763" t="s">
        <v>454</v>
      </c>
      <c r="C3964" s="86" t="s">
        <v>186</v>
      </c>
      <c r="D3964" s="86" t="s">
        <v>527</v>
      </c>
      <c r="E3964" s="86" t="s">
        <v>516</v>
      </c>
      <c r="F3964" s="282" t="s">
        <v>189</v>
      </c>
      <c r="G3964" s="902" t="s">
        <v>524</v>
      </c>
      <c r="I3964" s="515" t="s">
        <v>4487</v>
      </c>
    </row>
    <row r="3965" spans="1:9" x14ac:dyDescent="0.2">
      <c r="A3965" s="86" t="s">
        <v>6388</v>
      </c>
      <c r="B3965" s="763" t="s">
        <v>454</v>
      </c>
      <c r="C3965" s="86" t="s">
        <v>186</v>
      </c>
      <c r="D3965" s="86" t="s">
        <v>528</v>
      </c>
      <c r="E3965" s="86" t="s">
        <v>516</v>
      </c>
      <c r="F3965" s="282" t="s">
        <v>189</v>
      </c>
      <c r="G3965" s="902" t="s">
        <v>524</v>
      </c>
      <c r="I3965" s="515" t="s">
        <v>4488</v>
      </c>
    </row>
    <row r="3966" spans="1:9" x14ac:dyDescent="0.2">
      <c r="A3966" s="86" t="s">
        <v>6388</v>
      </c>
      <c r="B3966" s="763" t="s">
        <v>454</v>
      </c>
      <c r="C3966" s="86" t="s">
        <v>186</v>
      </c>
      <c r="D3966" s="86" t="s">
        <v>529</v>
      </c>
      <c r="E3966" s="86" t="s">
        <v>516</v>
      </c>
      <c r="F3966" s="282" t="s">
        <v>189</v>
      </c>
      <c r="G3966" s="902" t="s">
        <v>524</v>
      </c>
      <c r="I3966" s="515" t="s">
        <v>4489</v>
      </c>
    </row>
    <row r="3967" spans="1:9" x14ac:dyDescent="0.2">
      <c r="A3967" s="86" t="s">
        <v>6388</v>
      </c>
      <c r="B3967" s="763" t="s">
        <v>454</v>
      </c>
      <c r="C3967" s="86" t="s">
        <v>186</v>
      </c>
      <c r="D3967" s="86" t="s">
        <v>530</v>
      </c>
      <c r="E3967" s="86" t="s">
        <v>516</v>
      </c>
      <c r="F3967" s="282" t="s">
        <v>189</v>
      </c>
      <c r="G3967" s="902" t="s">
        <v>524</v>
      </c>
      <c r="I3967" s="515" t="s">
        <v>4490</v>
      </c>
    </row>
    <row r="3968" spans="1:9" x14ac:dyDescent="0.2">
      <c r="A3968" s="86" t="s">
        <v>6388</v>
      </c>
      <c r="B3968" s="763" t="s">
        <v>454</v>
      </c>
      <c r="C3968" s="86" t="s">
        <v>186</v>
      </c>
      <c r="D3968" s="86" t="s">
        <v>531</v>
      </c>
      <c r="E3968" s="86" t="s">
        <v>516</v>
      </c>
      <c r="F3968" s="282" t="s">
        <v>189</v>
      </c>
      <c r="G3968" s="902" t="s">
        <v>524</v>
      </c>
      <c r="I3968" s="515" t="s">
        <v>4491</v>
      </c>
    </row>
    <row r="3969" spans="1:9" x14ac:dyDescent="0.2">
      <c r="A3969" s="86" t="s">
        <v>6388</v>
      </c>
      <c r="B3969" s="763" t="s">
        <v>454</v>
      </c>
      <c r="C3969" s="86" t="s">
        <v>186</v>
      </c>
      <c r="D3969" s="86" t="s">
        <v>532</v>
      </c>
      <c r="E3969" s="86" t="s">
        <v>516</v>
      </c>
      <c r="F3969" s="282" t="s">
        <v>189</v>
      </c>
      <c r="G3969" s="902" t="s">
        <v>524</v>
      </c>
      <c r="I3969" s="515" t="s">
        <v>4492</v>
      </c>
    </row>
    <row r="3970" spans="1:9" x14ac:dyDescent="0.2">
      <c r="A3970" s="86" t="s">
        <v>6388</v>
      </c>
      <c r="B3970" s="763" t="s">
        <v>454</v>
      </c>
      <c r="C3970" s="86" t="s">
        <v>186</v>
      </c>
      <c r="D3970" s="86" t="s">
        <v>533</v>
      </c>
      <c r="E3970" s="86" t="s">
        <v>516</v>
      </c>
      <c r="F3970" s="282" t="s">
        <v>189</v>
      </c>
      <c r="G3970" s="902" t="s">
        <v>524</v>
      </c>
      <c r="I3970" s="515" t="s">
        <v>4493</v>
      </c>
    </row>
    <row r="3971" spans="1:9" x14ac:dyDescent="0.2">
      <c r="A3971" s="86" t="s">
        <v>6388</v>
      </c>
      <c r="B3971" s="763" t="s">
        <v>454</v>
      </c>
      <c r="C3971" s="86" t="s">
        <v>186</v>
      </c>
      <c r="D3971" s="86" t="s">
        <v>534</v>
      </c>
      <c r="E3971" s="86" t="s">
        <v>516</v>
      </c>
      <c r="F3971" s="282" t="s">
        <v>189</v>
      </c>
      <c r="G3971" s="902" t="s">
        <v>524</v>
      </c>
      <c r="I3971" s="515" t="s">
        <v>4494</v>
      </c>
    </row>
    <row r="3972" spans="1:9" x14ac:dyDescent="0.2">
      <c r="A3972" s="86" t="s">
        <v>6388</v>
      </c>
      <c r="B3972" s="763" t="s">
        <v>454</v>
      </c>
      <c r="C3972" s="86" t="s">
        <v>186</v>
      </c>
      <c r="D3972" s="86" t="s">
        <v>535</v>
      </c>
      <c r="E3972" s="86" t="s">
        <v>516</v>
      </c>
      <c r="F3972" s="282" t="s">
        <v>189</v>
      </c>
      <c r="G3972" s="902" t="s">
        <v>524</v>
      </c>
      <c r="I3972" s="515" t="s">
        <v>4495</v>
      </c>
    </row>
    <row r="3973" spans="1:9" x14ac:dyDescent="0.2">
      <c r="A3973" s="86" t="s">
        <v>6388</v>
      </c>
      <c r="B3973" s="763" t="s">
        <v>454</v>
      </c>
      <c r="C3973" s="86" t="s">
        <v>186</v>
      </c>
      <c r="D3973" s="86" t="s">
        <v>536</v>
      </c>
      <c r="E3973" s="86" t="s">
        <v>516</v>
      </c>
      <c r="F3973" s="282" t="s">
        <v>189</v>
      </c>
      <c r="G3973" s="902" t="s">
        <v>524</v>
      </c>
      <c r="I3973" s="515" t="s">
        <v>4496</v>
      </c>
    </row>
    <row r="3974" spans="1:9" x14ac:dyDescent="0.2">
      <c r="A3974" s="86" t="s">
        <v>6388</v>
      </c>
      <c r="B3974" s="763" t="s">
        <v>454</v>
      </c>
      <c r="C3974" s="86" t="s">
        <v>186</v>
      </c>
      <c r="D3974" s="86" t="s">
        <v>537</v>
      </c>
      <c r="E3974" s="86" t="s">
        <v>516</v>
      </c>
      <c r="F3974" s="282" t="s">
        <v>189</v>
      </c>
      <c r="G3974" s="902" t="s">
        <v>524</v>
      </c>
      <c r="I3974" s="515" t="s">
        <v>4497</v>
      </c>
    </row>
    <row r="3975" spans="1:9" x14ac:dyDescent="0.2">
      <c r="A3975" s="86" t="s">
        <v>6388</v>
      </c>
      <c r="B3975" s="763" t="s">
        <v>454</v>
      </c>
      <c r="C3975" s="86" t="s">
        <v>186</v>
      </c>
      <c r="D3975" s="86" t="s">
        <v>538</v>
      </c>
      <c r="E3975" s="86" t="s">
        <v>516</v>
      </c>
      <c r="F3975" s="282" t="s">
        <v>189</v>
      </c>
      <c r="G3975" s="902" t="s">
        <v>524</v>
      </c>
      <c r="I3975" s="515" t="s">
        <v>4498</v>
      </c>
    </row>
    <row r="3976" spans="1:9" x14ac:dyDescent="0.2">
      <c r="A3976" s="86" t="s">
        <v>6388</v>
      </c>
      <c r="B3976" s="763" t="s">
        <v>454</v>
      </c>
      <c r="C3976" s="86" t="s">
        <v>186</v>
      </c>
      <c r="D3976" s="86" t="s">
        <v>539</v>
      </c>
      <c r="E3976" s="86" t="s">
        <v>516</v>
      </c>
      <c r="F3976" s="282" t="s">
        <v>189</v>
      </c>
      <c r="G3976" s="902" t="s">
        <v>524</v>
      </c>
      <c r="I3976" s="515" t="s">
        <v>4499</v>
      </c>
    </row>
    <row r="3977" spans="1:9" x14ac:dyDescent="0.2">
      <c r="A3977" s="86" t="s">
        <v>6388</v>
      </c>
      <c r="B3977" s="763" t="s">
        <v>454</v>
      </c>
      <c r="C3977" s="86" t="s">
        <v>186</v>
      </c>
      <c r="D3977" s="86" t="s">
        <v>540</v>
      </c>
      <c r="E3977" s="86" t="s">
        <v>516</v>
      </c>
      <c r="F3977" s="282" t="s">
        <v>189</v>
      </c>
      <c r="G3977" s="902" t="s">
        <v>524</v>
      </c>
      <c r="I3977" s="515" t="s">
        <v>4500</v>
      </c>
    </row>
    <row r="3978" spans="1:9" x14ac:dyDescent="0.2">
      <c r="A3978" s="86" t="s">
        <v>6388</v>
      </c>
      <c r="B3978" s="763" t="s">
        <v>454</v>
      </c>
      <c r="C3978" s="86" t="s">
        <v>186</v>
      </c>
      <c r="D3978" s="86" t="s">
        <v>541</v>
      </c>
      <c r="E3978" s="86" t="s">
        <v>516</v>
      </c>
      <c r="F3978" s="282" t="s">
        <v>189</v>
      </c>
      <c r="G3978" s="902" t="s">
        <v>524</v>
      </c>
      <c r="I3978" s="515" t="s">
        <v>4501</v>
      </c>
    </row>
    <row r="3979" spans="1:9" x14ac:dyDescent="0.2">
      <c r="A3979" s="86" t="s">
        <v>6388</v>
      </c>
      <c r="B3979" s="763" t="s">
        <v>454</v>
      </c>
      <c r="C3979" s="86" t="s">
        <v>186</v>
      </c>
      <c r="D3979" s="86" t="s">
        <v>542</v>
      </c>
      <c r="E3979" s="86" t="s">
        <v>516</v>
      </c>
      <c r="F3979" s="282" t="s">
        <v>189</v>
      </c>
      <c r="G3979" s="902" t="s">
        <v>524</v>
      </c>
      <c r="I3979" s="515" t="s">
        <v>4502</v>
      </c>
    </row>
    <row r="3980" spans="1:9" x14ac:dyDescent="0.2">
      <c r="A3980" s="86" t="s">
        <v>6388</v>
      </c>
      <c r="B3980" s="763" t="s">
        <v>454</v>
      </c>
      <c r="C3980" s="86" t="s">
        <v>186</v>
      </c>
      <c r="D3980" s="86" t="s">
        <v>543</v>
      </c>
      <c r="E3980" s="86" t="s">
        <v>516</v>
      </c>
      <c r="F3980" s="282" t="s">
        <v>189</v>
      </c>
      <c r="G3980" s="902" t="s">
        <v>524</v>
      </c>
      <c r="I3980" s="515" t="s">
        <v>4503</v>
      </c>
    </row>
    <row r="3981" spans="1:9" x14ac:dyDescent="0.2">
      <c r="A3981" s="86" t="s">
        <v>6388</v>
      </c>
      <c r="B3981" s="763" t="s">
        <v>454</v>
      </c>
      <c r="C3981" s="86" t="s">
        <v>186</v>
      </c>
      <c r="D3981" s="86" t="s">
        <v>544</v>
      </c>
      <c r="E3981" s="86" t="s">
        <v>516</v>
      </c>
      <c r="F3981" s="282" t="s">
        <v>189</v>
      </c>
      <c r="G3981" s="902" t="s">
        <v>524</v>
      </c>
      <c r="I3981" s="515" t="s">
        <v>4504</v>
      </c>
    </row>
    <row r="3982" spans="1:9" x14ac:dyDescent="0.2">
      <c r="A3982" s="86" t="s">
        <v>6388</v>
      </c>
      <c r="B3982" s="763" t="s">
        <v>454</v>
      </c>
      <c r="C3982" s="86" t="s">
        <v>186</v>
      </c>
      <c r="D3982" s="86" t="s">
        <v>545</v>
      </c>
      <c r="E3982" s="86" t="s">
        <v>516</v>
      </c>
      <c r="F3982" s="282" t="s">
        <v>189</v>
      </c>
      <c r="G3982" s="902" t="s">
        <v>524</v>
      </c>
      <c r="I3982" s="515" t="s">
        <v>4505</v>
      </c>
    </row>
    <row r="3983" spans="1:9" x14ac:dyDescent="0.2">
      <c r="A3983" s="86" t="s">
        <v>6388</v>
      </c>
      <c r="B3983" s="763" t="s">
        <v>454</v>
      </c>
      <c r="C3983" s="86" t="s">
        <v>186</v>
      </c>
      <c r="D3983" s="86" t="s">
        <v>546</v>
      </c>
      <c r="E3983" s="86" t="s">
        <v>516</v>
      </c>
      <c r="F3983" s="282" t="s">
        <v>189</v>
      </c>
      <c r="G3983" s="902" t="s">
        <v>524</v>
      </c>
      <c r="I3983" s="515" t="s">
        <v>4506</v>
      </c>
    </row>
    <row r="3984" spans="1:9" x14ac:dyDescent="0.2">
      <c r="A3984" s="86" t="s">
        <v>6388</v>
      </c>
      <c r="B3984" s="763" t="s">
        <v>454</v>
      </c>
      <c r="C3984" s="86" t="s">
        <v>186</v>
      </c>
      <c r="D3984" s="86" t="s">
        <v>547</v>
      </c>
      <c r="E3984" s="86" t="s">
        <v>516</v>
      </c>
      <c r="F3984" s="282" t="s">
        <v>189</v>
      </c>
      <c r="G3984" s="902" t="s">
        <v>524</v>
      </c>
      <c r="I3984" s="515" t="s">
        <v>4507</v>
      </c>
    </row>
    <row r="3985" spans="1:9" x14ac:dyDescent="0.2">
      <c r="A3985" s="86" t="s">
        <v>6388</v>
      </c>
      <c r="B3985" s="763" t="s">
        <v>454</v>
      </c>
      <c r="C3985" s="86" t="s">
        <v>186</v>
      </c>
      <c r="D3985" s="86" t="s">
        <v>548</v>
      </c>
      <c r="E3985" s="86" t="s">
        <v>516</v>
      </c>
      <c r="F3985" s="282" t="s">
        <v>189</v>
      </c>
      <c r="G3985" s="902" t="s">
        <v>524</v>
      </c>
      <c r="I3985" s="515" t="s">
        <v>4508</v>
      </c>
    </row>
    <row r="3986" spans="1:9" x14ac:dyDescent="0.2">
      <c r="A3986" s="86" t="s">
        <v>6388</v>
      </c>
      <c r="B3986" s="763" t="s">
        <v>454</v>
      </c>
      <c r="C3986" s="86" t="s">
        <v>186</v>
      </c>
      <c r="D3986" s="86" t="s">
        <v>549</v>
      </c>
      <c r="E3986" s="86" t="s">
        <v>516</v>
      </c>
      <c r="F3986" s="282" t="s">
        <v>189</v>
      </c>
      <c r="G3986" s="902" t="s">
        <v>524</v>
      </c>
      <c r="I3986" s="515" t="s">
        <v>4509</v>
      </c>
    </row>
    <row r="3987" spans="1:9" x14ac:dyDescent="0.2">
      <c r="A3987" s="86" t="s">
        <v>6388</v>
      </c>
      <c r="B3987" s="763" t="s">
        <v>454</v>
      </c>
      <c r="C3987" s="86" t="s">
        <v>186</v>
      </c>
      <c r="D3987" s="86" t="s">
        <v>550</v>
      </c>
      <c r="E3987" s="86" t="s">
        <v>516</v>
      </c>
      <c r="F3987" s="282" t="s">
        <v>189</v>
      </c>
      <c r="G3987" s="902" t="s">
        <v>524</v>
      </c>
      <c r="I3987" s="515" t="s">
        <v>4510</v>
      </c>
    </row>
    <row r="3988" spans="1:9" x14ac:dyDescent="0.2">
      <c r="A3988" s="86" t="s">
        <v>6388</v>
      </c>
      <c r="B3988" s="763" t="s">
        <v>454</v>
      </c>
      <c r="C3988" s="86" t="s">
        <v>186</v>
      </c>
      <c r="D3988" s="86" t="s">
        <v>551</v>
      </c>
      <c r="E3988" s="86" t="s">
        <v>516</v>
      </c>
      <c r="F3988" s="282" t="s">
        <v>189</v>
      </c>
      <c r="G3988" s="902" t="s">
        <v>524</v>
      </c>
      <c r="I3988" s="515" t="s">
        <v>4511</v>
      </c>
    </row>
    <row r="3989" spans="1:9" x14ac:dyDescent="0.2">
      <c r="A3989" s="86" t="s">
        <v>6388</v>
      </c>
      <c r="B3989" s="763" t="s">
        <v>454</v>
      </c>
      <c r="C3989" s="86" t="s">
        <v>186</v>
      </c>
      <c r="D3989" s="86" t="s">
        <v>552</v>
      </c>
      <c r="E3989" s="86" t="s">
        <v>516</v>
      </c>
      <c r="F3989" s="282" t="s">
        <v>189</v>
      </c>
      <c r="G3989" s="902" t="s">
        <v>524</v>
      </c>
      <c r="I3989" s="515" t="s">
        <v>4512</v>
      </c>
    </row>
    <row r="3990" spans="1:9" x14ac:dyDescent="0.2">
      <c r="A3990" s="86" t="s">
        <v>6388</v>
      </c>
      <c r="B3990" s="763" t="s">
        <v>454</v>
      </c>
      <c r="C3990" s="86" t="s">
        <v>186</v>
      </c>
      <c r="D3990" s="86" t="s">
        <v>553</v>
      </c>
      <c r="E3990" s="86" t="s">
        <v>516</v>
      </c>
      <c r="F3990" s="282" t="s">
        <v>189</v>
      </c>
      <c r="G3990" s="902" t="s">
        <v>524</v>
      </c>
      <c r="I3990" s="515" t="s">
        <v>4513</v>
      </c>
    </row>
    <row r="3991" spans="1:9" x14ac:dyDescent="0.2">
      <c r="A3991" s="86" t="s">
        <v>6388</v>
      </c>
      <c r="B3991" s="763" t="s">
        <v>454</v>
      </c>
      <c r="C3991" s="86" t="s">
        <v>186</v>
      </c>
      <c r="D3991" s="86" t="s">
        <v>554</v>
      </c>
      <c r="E3991" s="86" t="s">
        <v>516</v>
      </c>
      <c r="F3991" s="282" t="s">
        <v>189</v>
      </c>
      <c r="G3991" s="902" t="s">
        <v>524</v>
      </c>
      <c r="I3991" s="515" t="s">
        <v>4514</v>
      </c>
    </row>
    <row r="3992" spans="1:9" x14ac:dyDescent="0.2">
      <c r="A3992" s="86" t="s">
        <v>6388</v>
      </c>
      <c r="B3992" s="763" t="s">
        <v>454</v>
      </c>
      <c r="C3992" s="86" t="s">
        <v>186</v>
      </c>
      <c r="D3992" s="86" t="s">
        <v>555</v>
      </c>
      <c r="E3992" s="86" t="s">
        <v>516</v>
      </c>
      <c r="F3992" s="282" t="s">
        <v>189</v>
      </c>
      <c r="G3992" s="902" t="s">
        <v>524</v>
      </c>
      <c r="I3992" s="515" t="s">
        <v>4515</v>
      </c>
    </row>
    <row r="3993" spans="1:9" x14ac:dyDescent="0.2">
      <c r="A3993" s="86" t="s">
        <v>6388</v>
      </c>
      <c r="B3993" s="763" t="s">
        <v>454</v>
      </c>
      <c r="C3993" s="86" t="s">
        <v>186</v>
      </c>
      <c r="D3993" s="86" t="s">
        <v>556</v>
      </c>
      <c r="E3993" s="86" t="s">
        <v>516</v>
      </c>
      <c r="F3993" s="282" t="s">
        <v>189</v>
      </c>
      <c r="G3993" s="902" t="s">
        <v>524</v>
      </c>
      <c r="I3993" s="515" t="s">
        <v>4516</v>
      </c>
    </row>
    <row r="3994" spans="1:9" x14ac:dyDescent="0.2">
      <c r="A3994" s="86" t="s">
        <v>6388</v>
      </c>
      <c r="B3994" s="763" t="s">
        <v>454</v>
      </c>
      <c r="C3994" s="86" t="s">
        <v>186</v>
      </c>
      <c r="D3994" s="86" t="s">
        <v>557</v>
      </c>
      <c r="E3994" s="86" t="s">
        <v>516</v>
      </c>
      <c r="F3994" s="282" t="s">
        <v>189</v>
      </c>
      <c r="G3994" s="902" t="s">
        <v>524</v>
      </c>
      <c r="I3994" s="515" t="s">
        <v>4517</v>
      </c>
    </row>
    <row r="3995" spans="1:9" x14ac:dyDescent="0.2">
      <c r="A3995" s="86" t="s">
        <v>6388</v>
      </c>
      <c r="B3995" s="763" t="s">
        <v>454</v>
      </c>
      <c r="C3995" s="86" t="s">
        <v>186</v>
      </c>
      <c r="D3995" s="86" t="s">
        <v>558</v>
      </c>
      <c r="E3995" s="86" t="s">
        <v>516</v>
      </c>
      <c r="F3995" s="282" t="s">
        <v>189</v>
      </c>
      <c r="G3995" s="902" t="s">
        <v>524</v>
      </c>
      <c r="I3995" s="515" t="s">
        <v>4518</v>
      </c>
    </row>
    <row r="3996" spans="1:9" x14ac:dyDescent="0.2">
      <c r="A3996" s="86" t="s">
        <v>6388</v>
      </c>
      <c r="B3996" s="763" t="s">
        <v>454</v>
      </c>
      <c r="C3996" s="86" t="s">
        <v>186</v>
      </c>
      <c r="D3996" s="86" t="s">
        <v>559</v>
      </c>
      <c r="E3996" s="86" t="s">
        <v>516</v>
      </c>
      <c r="F3996" s="282" t="s">
        <v>189</v>
      </c>
      <c r="G3996" s="902" t="s">
        <v>524</v>
      </c>
      <c r="I3996" s="515" t="s">
        <v>4519</v>
      </c>
    </row>
    <row r="3997" spans="1:9" x14ac:dyDescent="0.2">
      <c r="A3997" s="86" t="s">
        <v>6388</v>
      </c>
      <c r="B3997" s="763" t="s">
        <v>454</v>
      </c>
      <c r="C3997" s="86" t="s">
        <v>186</v>
      </c>
      <c r="D3997" s="86" t="s">
        <v>560</v>
      </c>
      <c r="E3997" s="86" t="s">
        <v>516</v>
      </c>
      <c r="F3997" s="282" t="s">
        <v>189</v>
      </c>
      <c r="G3997" s="902" t="s">
        <v>524</v>
      </c>
      <c r="I3997" s="515" t="s">
        <v>4520</v>
      </c>
    </row>
    <row r="3998" spans="1:9" x14ac:dyDescent="0.2">
      <c r="A3998" s="86" t="s">
        <v>6388</v>
      </c>
      <c r="B3998" s="763" t="s">
        <v>454</v>
      </c>
      <c r="C3998" s="86" t="s">
        <v>186</v>
      </c>
      <c r="D3998" s="86" t="s">
        <v>561</v>
      </c>
      <c r="E3998" s="86" t="s">
        <v>516</v>
      </c>
      <c r="F3998" s="282" t="s">
        <v>189</v>
      </c>
      <c r="G3998" s="902" t="s">
        <v>524</v>
      </c>
      <c r="I3998" s="515" t="s">
        <v>4521</v>
      </c>
    </row>
    <row r="3999" spans="1:9" x14ac:dyDescent="0.2">
      <c r="A3999" s="86" t="s">
        <v>6388</v>
      </c>
      <c r="B3999" s="763" t="s">
        <v>454</v>
      </c>
      <c r="C3999" s="86" t="s">
        <v>186</v>
      </c>
      <c r="D3999" s="86" t="s">
        <v>562</v>
      </c>
      <c r="E3999" s="86" t="s">
        <v>516</v>
      </c>
      <c r="F3999" s="282" t="s">
        <v>189</v>
      </c>
      <c r="G3999" s="902" t="s">
        <v>524</v>
      </c>
      <c r="I3999" s="515" t="s">
        <v>4522</v>
      </c>
    </row>
    <row r="4000" spans="1:9" x14ac:dyDescent="0.2">
      <c r="A4000" s="86" t="s">
        <v>6388</v>
      </c>
      <c r="B4000" s="763" t="s">
        <v>454</v>
      </c>
      <c r="C4000" s="86" t="s">
        <v>186</v>
      </c>
      <c r="D4000" s="86" t="s">
        <v>563</v>
      </c>
      <c r="E4000" s="86" t="s">
        <v>516</v>
      </c>
      <c r="F4000" s="282" t="s">
        <v>189</v>
      </c>
      <c r="G4000" s="902" t="s">
        <v>524</v>
      </c>
      <c r="I4000" s="515" t="s">
        <v>4523</v>
      </c>
    </row>
    <row r="4001" spans="1:9" x14ac:dyDescent="0.2">
      <c r="A4001" s="86" t="s">
        <v>6388</v>
      </c>
      <c r="B4001" s="763" t="s">
        <v>454</v>
      </c>
      <c r="C4001" s="86" t="s">
        <v>186</v>
      </c>
      <c r="D4001" s="86" t="s">
        <v>564</v>
      </c>
      <c r="E4001" s="86" t="s">
        <v>516</v>
      </c>
      <c r="F4001" s="282" t="s">
        <v>189</v>
      </c>
      <c r="G4001" s="902" t="s">
        <v>524</v>
      </c>
      <c r="I4001" s="515" t="s">
        <v>4524</v>
      </c>
    </row>
    <row r="4002" spans="1:9" x14ac:dyDescent="0.2">
      <c r="A4002" s="86" t="s">
        <v>6388</v>
      </c>
      <c r="B4002" s="763" t="s">
        <v>454</v>
      </c>
      <c r="C4002" s="86" t="s">
        <v>186</v>
      </c>
      <c r="D4002" s="86" t="s">
        <v>565</v>
      </c>
      <c r="E4002" s="86" t="s">
        <v>516</v>
      </c>
      <c r="F4002" s="282" t="s">
        <v>189</v>
      </c>
      <c r="G4002" s="902" t="s">
        <v>524</v>
      </c>
      <c r="I4002" s="515" t="s">
        <v>4525</v>
      </c>
    </row>
    <row r="4003" spans="1:9" x14ac:dyDescent="0.2">
      <c r="A4003" s="86" t="s">
        <v>6388</v>
      </c>
      <c r="B4003" s="763" t="s">
        <v>454</v>
      </c>
      <c r="C4003" s="86" t="s">
        <v>186</v>
      </c>
      <c r="D4003" s="86" t="s">
        <v>566</v>
      </c>
      <c r="E4003" s="86" t="s">
        <v>516</v>
      </c>
      <c r="F4003" s="282" t="s">
        <v>189</v>
      </c>
      <c r="G4003" s="767" t="s">
        <v>524</v>
      </c>
      <c r="I4003" s="515" t="s">
        <v>4526</v>
      </c>
    </row>
    <row r="4004" spans="1:9" x14ac:dyDescent="0.2">
      <c r="A4004" s="86" t="s">
        <v>6388</v>
      </c>
      <c r="B4004" s="533" t="s">
        <v>454</v>
      </c>
      <c r="C4004" s="119" t="s">
        <v>186</v>
      </c>
      <c r="D4004" s="119" t="s">
        <v>185</v>
      </c>
      <c r="E4004" s="119" t="s">
        <v>516</v>
      </c>
      <c r="F4004" s="545" t="s">
        <v>197</v>
      </c>
      <c r="G4004" s="322" t="s">
        <v>524</v>
      </c>
      <c r="I4004" s="515" t="s">
        <v>4527</v>
      </c>
    </row>
    <row r="4005" spans="1:9" x14ac:dyDescent="0.2">
      <c r="A4005" s="86" t="s">
        <v>6388</v>
      </c>
      <c r="B4005" s="541" t="s">
        <v>454</v>
      </c>
      <c r="C4005" s="546" t="s">
        <v>186</v>
      </c>
      <c r="D4005" s="546" t="s">
        <v>185</v>
      </c>
      <c r="E4005" s="546" t="s">
        <v>516</v>
      </c>
      <c r="F4005" s="542" t="s">
        <v>188</v>
      </c>
      <c r="G4005" s="832" t="s">
        <v>524</v>
      </c>
      <c r="I4005" s="515" t="s">
        <v>4528</v>
      </c>
    </row>
    <row r="4006" spans="1:9" x14ac:dyDescent="0.2">
      <c r="A4006" s="86" t="s">
        <v>6388</v>
      </c>
      <c r="B4006" s="763" t="s">
        <v>454</v>
      </c>
      <c r="C4006" s="86" t="s">
        <v>186</v>
      </c>
      <c r="D4006" s="86" t="s">
        <v>527</v>
      </c>
      <c r="E4006" s="86" t="s">
        <v>516</v>
      </c>
      <c r="F4006" s="282" t="s">
        <v>188</v>
      </c>
      <c r="G4006" s="902" t="s">
        <v>524</v>
      </c>
      <c r="I4006" s="515" t="s">
        <v>4529</v>
      </c>
    </row>
    <row r="4007" spans="1:9" x14ac:dyDescent="0.2">
      <c r="A4007" s="86" t="s">
        <v>6388</v>
      </c>
      <c r="B4007" s="763" t="s">
        <v>454</v>
      </c>
      <c r="C4007" s="86" t="s">
        <v>186</v>
      </c>
      <c r="D4007" s="86" t="s">
        <v>528</v>
      </c>
      <c r="E4007" s="86" t="s">
        <v>516</v>
      </c>
      <c r="F4007" s="282" t="s">
        <v>188</v>
      </c>
      <c r="G4007" s="902" t="s">
        <v>524</v>
      </c>
      <c r="I4007" s="515" t="s">
        <v>4530</v>
      </c>
    </row>
    <row r="4008" spans="1:9" x14ac:dyDescent="0.2">
      <c r="A4008" s="86" t="s">
        <v>6388</v>
      </c>
      <c r="B4008" s="763" t="s">
        <v>454</v>
      </c>
      <c r="C4008" s="86" t="s">
        <v>186</v>
      </c>
      <c r="D4008" s="86" t="s">
        <v>529</v>
      </c>
      <c r="E4008" s="86" t="s">
        <v>516</v>
      </c>
      <c r="F4008" s="282" t="s">
        <v>188</v>
      </c>
      <c r="G4008" s="902" t="s">
        <v>524</v>
      </c>
      <c r="I4008" s="515" t="s">
        <v>4531</v>
      </c>
    </row>
    <row r="4009" spans="1:9" x14ac:dyDescent="0.2">
      <c r="A4009" s="86" t="s">
        <v>6388</v>
      </c>
      <c r="B4009" s="763" t="s">
        <v>454</v>
      </c>
      <c r="C4009" s="86" t="s">
        <v>186</v>
      </c>
      <c r="D4009" s="86" t="s">
        <v>530</v>
      </c>
      <c r="E4009" s="86" t="s">
        <v>516</v>
      </c>
      <c r="F4009" s="282" t="s">
        <v>188</v>
      </c>
      <c r="G4009" s="902" t="s">
        <v>524</v>
      </c>
      <c r="I4009" s="515" t="s">
        <v>4532</v>
      </c>
    </row>
    <row r="4010" spans="1:9" x14ac:dyDescent="0.2">
      <c r="A4010" s="86" t="s">
        <v>6388</v>
      </c>
      <c r="B4010" s="763" t="s">
        <v>454</v>
      </c>
      <c r="C4010" s="86" t="s">
        <v>186</v>
      </c>
      <c r="D4010" s="86" t="s">
        <v>531</v>
      </c>
      <c r="E4010" s="86" t="s">
        <v>516</v>
      </c>
      <c r="F4010" s="282" t="s">
        <v>188</v>
      </c>
      <c r="G4010" s="902" t="s">
        <v>524</v>
      </c>
      <c r="I4010" s="515" t="s">
        <v>4533</v>
      </c>
    </row>
    <row r="4011" spans="1:9" x14ac:dyDescent="0.2">
      <c r="A4011" s="86" t="s">
        <v>6388</v>
      </c>
      <c r="B4011" s="763" t="s">
        <v>454</v>
      </c>
      <c r="C4011" s="86" t="s">
        <v>186</v>
      </c>
      <c r="D4011" s="86" t="s">
        <v>532</v>
      </c>
      <c r="E4011" s="86" t="s">
        <v>516</v>
      </c>
      <c r="F4011" s="282" t="s">
        <v>188</v>
      </c>
      <c r="G4011" s="902" t="s">
        <v>524</v>
      </c>
      <c r="I4011" s="515" t="s">
        <v>4534</v>
      </c>
    </row>
    <row r="4012" spans="1:9" x14ac:dyDescent="0.2">
      <c r="A4012" s="86" t="s">
        <v>6388</v>
      </c>
      <c r="B4012" s="763" t="s">
        <v>454</v>
      </c>
      <c r="C4012" s="86" t="s">
        <v>186</v>
      </c>
      <c r="D4012" s="86" t="s">
        <v>533</v>
      </c>
      <c r="E4012" s="86" t="s">
        <v>516</v>
      </c>
      <c r="F4012" s="282" t="s">
        <v>188</v>
      </c>
      <c r="G4012" s="902" t="s">
        <v>524</v>
      </c>
      <c r="I4012" s="515" t="s">
        <v>4535</v>
      </c>
    </row>
    <row r="4013" spans="1:9" x14ac:dyDescent="0.2">
      <c r="A4013" s="86" t="s">
        <v>6388</v>
      </c>
      <c r="B4013" s="763" t="s">
        <v>454</v>
      </c>
      <c r="C4013" s="86" t="s">
        <v>186</v>
      </c>
      <c r="D4013" s="86" t="s">
        <v>534</v>
      </c>
      <c r="E4013" s="86" t="s">
        <v>516</v>
      </c>
      <c r="F4013" s="282" t="s">
        <v>188</v>
      </c>
      <c r="G4013" s="902" t="s">
        <v>524</v>
      </c>
      <c r="I4013" s="515" t="s">
        <v>4536</v>
      </c>
    </row>
    <row r="4014" spans="1:9" x14ac:dyDescent="0.2">
      <c r="A4014" s="86" t="s">
        <v>6388</v>
      </c>
      <c r="B4014" s="763" t="s">
        <v>454</v>
      </c>
      <c r="C4014" s="86" t="s">
        <v>186</v>
      </c>
      <c r="D4014" s="86" t="s">
        <v>535</v>
      </c>
      <c r="E4014" s="86" t="s">
        <v>516</v>
      </c>
      <c r="F4014" s="282" t="s">
        <v>188</v>
      </c>
      <c r="G4014" s="902" t="s">
        <v>524</v>
      </c>
      <c r="I4014" s="515" t="s">
        <v>4537</v>
      </c>
    </row>
    <row r="4015" spans="1:9" x14ac:dyDescent="0.2">
      <c r="A4015" s="86" t="s">
        <v>6388</v>
      </c>
      <c r="B4015" s="763" t="s">
        <v>454</v>
      </c>
      <c r="C4015" s="86" t="s">
        <v>186</v>
      </c>
      <c r="D4015" s="86" t="s">
        <v>536</v>
      </c>
      <c r="E4015" s="86" t="s">
        <v>516</v>
      </c>
      <c r="F4015" s="282" t="s">
        <v>188</v>
      </c>
      <c r="G4015" s="902" t="s">
        <v>524</v>
      </c>
      <c r="I4015" s="515" t="s">
        <v>4538</v>
      </c>
    </row>
    <row r="4016" spans="1:9" x14ac:dyDescent="0.2">
      <c r="A4016" s="86" t="s">
        <v>6388</v>
      </c>
      <c r="B4016" s="763" t="s">
        <v>454</v>
      </c>
      <c r="C4016" s="86" t="s">
        <v>186</v>
      </c>
      <c r="D4016" s="86" t="s">
        <v>537</v>
      </c>
      <c r="E4016" s="86" t="s">
        <v>516</v>
      </c>
      <c r="F4016" s="282" t="s">
        <v>188</v>
      </c>
      <c r="G4016" s="902" t="s">
        <v>524</v>
      </c>
      <c r="I4016" s="515" t="s">
        <v>4539</v>
      </c>
    </row>
    <row r="4017" spans="1:9" x14ac:dyDescent="0.2">
      <c r="A4017" s="86" t="s">
        <v>6388</v>
      </c>
      <c r="B4017" s="763" t="s">
        <v>454</v>
      </c>
      <c r="C4017" s="86" t="s">
        <v>186</v>
      </c>
      <c r="D4017" s="86" t="s">
        <v>538</v>
      </c>
      <c r="E4017" s="86" t="s">
        <v>516</v>
      </c>
      <c r="F4017" s="282" t="s">
        <v>188</v>
      </c>
      <c r="G4017" s="902" t="s">
        <v>524</v>
      </c>
      <c r="I4017" s="515" t="s">
        <v>4540</v>
      </c>
    </row>
    <row r="4018" spans="1:9" x14ac:dyDescent="0.2">
      <c r="A4018" s="86" t="s">
        <v>6388</v>
      </c>
      <c r="B4018" s="763" t="s">
        <v>454</v>
      </c>
      <c r="C4018" s="86" t="s">
        <v>186</v>
      </c>
      <c r="D4018" s="86" t="s">
        <v>539</v>
      </c>
      <c r="E4018" s="86" t="s">
        <v>516</v>
      </c>
      <c r="F4018" s="282" t="s">
        <v>188</v>
      </c>
      <c r="G4018" s="902" t="s">
        <v>524</v>
      </c>
      <c r="I4018" s="515" t="s">
        <v>4541</v>
      </c>
    </row>
    <row r="4019" spans="1:9" x14ac:dyDescent="0.2">
      <c r="A4019" s="86" t="s">
        <v>6388</v>
      </c>
      <c r="B4019" s="763" t="s">
        <v>454</v>
      </c>
      <c r="C4019" s="86" t="s">
        <v>186</v>
      </c>
      <c r="D4019" s="86" t="s">
        <v>540</v>
      </c>
      <c r="E4019" s="86" t="s">
        <v>516</v>
      </c>
      <c r="F4019" s="282" t="s">
        <v>188</v>
      </c>
      <c r="G4019" s="902" t="s">
        <v>524</v>
      </c>
      <c r="I4019" s="515" t="s">
        <v>4542</v>
      </c>
    </row>
    <row r="4020" spans="1:9" x14ac:dyDescent="0.2">
      <c r="A4020" s="86" t="s">
        <v>6388</v>
      </c>
      <c r="B4020" s="763" t="s">
        <v>454</v>
      </c>
      <c r="C4020" s="86" t="s">
        <v>186</v>
      </c>
      <c r="D4020" s="86" t="s">
        <v>541</v>
      </c>
      <c r="E4020" s="86" t="s">
        <v>516</v>
      </c>
      <c r="F4020" s="282" t="s">
        <v>188</v>
      </c>
      <c r="G4020" s="902" t="s">
        <v>524</v>
      </c>
      <c r="I4020" s="515" t="s">
        <v>4543</v>
      </c>
    </row>
    <row r="4021" spans="1:9" x14ac:dyDescent="0.2">
      <c r="A4021" s="86" t="s">
        <v>6388</v>
      </c>
      <c r="B4021" s="763" t="s">
        <v>454</v>
      </c>
      <c r="C4021" s="86" t="s">
        <v>186</v>
      </c>
      <c r="D4021" s="86" t="s">
        <v>542</v>
      </c>
      <c r="E4021" s="86" t="s">
        <v>516</v>
      </c>
      <c r="F4021" s="282" t="s">
        <v>188</v>
      </c>
      <c r="G4021" s="902" t="s">
        <v>524</v>
      </c>
      <c r="I4021" s="515" t="s">
        <v>4544</v>
      </c>
    </row>
    <row r="4022" spans="1:9" x14ac:dyDescent="0.2">
      <c r="A4022" s="86" t="s">
        <v>6388</v>
      </c>
      <c r="B4022" s="763" t="s">
        <v>454</v>
      </c>
      <c r="C4022" s="86" t="s">
        <v>186</v>
      </c>
      <c r="D4022" s="86" t="s">
        <v>543</v>
      </c>
      <c r="E4022" s="86" t="s">
        <v>516</v>
      </c>
      <c r="F4022" s="282" t="s">
        <v>188</v>
      </c>
      <c r="G4022" s="902" t="s">
        <v>524</v>
      </c>
      <c r="I4022" s="515" t="s">
        <v>4545</v>
      </c>
    </row>
    <row r="4023" spans="1:9" x14ac:dyDescent="0.2">
      <c r="A4023" s="86" t="s">
        <v>6388</v>
      </c>
      <c r="B4023" s="763" t="s">
        <v>454</v>
      </c>
      <c r="C4023" s="86" t="s">
        <v>186</v>
      </c>
      <c r="D4023" s="86" t="s">
        <v>544</v>
      </c>
      <c r="E4023" s="86" t="s">
        <v>516</v>
      </c>
      <c r="F4023" s="282" t="s">
        <v>188</v>
      </c>
      <c r="G4023" s="902" t="s">
        <v>524</v>
      </c>
      <c r="I4023" s="515" t="s">
        <v>4546</v>
      </c>
    </row>
    <row r="4024" spans="1:9" x14ac:dyDescent="0.2">
      <c r="A4024" s="86" t="s">
        <v>6388</v>
      </c>
      <c r="B4024" s="763" t="s">
        <v>454</v>
      </c>
      <c r="C4024" s="86" t="s">
        <v>186</v>
      </c>
      <c r="D4024" s="86" t="s">
        <v>545</v>
      </c>
      <c r="E4024" s="86" t="s">
        <v>516</v>
      </c>
      <c r="F4024" s="282" t="s">
        <v>188</v>
      </c>
      <c r="G4024" s="902" t="s">
        <v>524</v>
      </c>
      <c r="I4024" s="515" t="s">
        <v>4547</v>
      </c>
    </row>
    <row r="4025" spans="1:9" x14ac:dyDescent="0.2">
      <c r="A4025" s="86" t="s">
        <v>6388</v>
      </c>
      <c r="B4025" s="763" t="s">
        <v>454</v>
      </c>
      <c r="C4025" s="86" t="s">
        <v>186</v>
      </c>
      <c r="D4025" s="86" t="s">
        <v>546</v>
      </c>
      <c r="E4025" s="86" t="s">
        <v>516</v>
      </c>
      <c r="F4025" s="282" t="s">
        <v>188</v>
      </c>
      <c r="G4025" s="902" t="s">
        <v>524</v>
      </c>
      <c r="I4025" s="515" t="s">
        <v>4548</v>
      </c>
    </row>
    <row r="4026" spans="1:9" x14ac:dyDescent="0.2">
      <c r="A4026" s="86" t="s">
        <v>6388</v>
      </c>
      <c r="B4026" s="763" t="s">
        <v>454</v>
      </c>
      <c r="C4026" s="86" t="s">
        <v>186</v>
      </c>
      <c r="D4026" s="86" t="s">
        <v>547</v>
      </c>
      <c r="E4026" s="86" t="s">
        <v>516</v>
      </c>
      <c r="F4026" s="282" t="s">
        <v>188</v>
      </c>
      <c r="G4026" s="902" t="s">
        <v>524</v>
      </c>
      <c r="I4026" s="515" t="s">
        <v>4549</v>
      </c>
    </row>
    <row r="4027" spans="1:9" x14ac:dyDescent="0.2">
      <c r="A4027" s="86" t="s">
        <v>6388</v>
      </c>
      <c r="B4027" s="763" t="s">
        <v>454</v>
      </c>
      <c r="C4027" s="86" t="s">
        <v>186</v>
      </c>
      <c r="D4027" s="86" t="s">
        <v>548</v>
      </c>
      <c r="E4027" s="86" t="s">
        <v>516</v>
      </c>
      <c r="F4027" s="282" t="s">
        <v>188</v>
      </c>
      <c r="G4027" s="902" t="s">
        <v>524</v>
      </c>
      <c r="I4027" s="515" t="s">
        <v>4550</v>
      </c>
    </row>
    <row r="4028" spans="1:9" x14ac:dyDescent="0.2">
      <c r="A4028" s="86" t="s">
        <v>6388</v>
      </c>
      <c r="B4028" s="763" t="s">
        <v>454</v>
      </c>
      <c r="C4028" s="86" t="s">
        <v>186</v>
      </c>
      <c r="D4028" s="86" t="s">
        <v>549</v>
      </c>
      <c r="E4028" s="86" t="s">
        <v>516</v>
      </c>
      <c r="F4028" s="282" t="s">
        <v>188</v>
      </c>
      <c r="G4028" s="902" t="s">
        <v>524</v>
      </c>
      <c r="I4028" s="515" t="s">
        <v>4551</v>
      </c>
    </row>
    <row r="4029" spans="1:9" x14ac:dyDescent="0.2">
      <c r="A4029" s="86" t="s">
        <v>6388</v>
      </c>
      <c r="B4029" s="763" t="s">
        <v>454</v>
      </c>
      <c r="C4029" s="86" t="s">
        <v>186</v>
      </c>
      <c r="D4029" s="86" t="s">
        <v>550</v>
      </c>
      <c r="E4029" s="86" t="s">
        <v>516</v>
      </c>
      <c r="F4029" s="282" t="s">
        <v>188</v>
      </c>
      <c r="G4029" s="902" t="s">
        <v>524</v>
      </c>
      <c r="I4029" s="515" t="s">
        <v>4552</v>
      </c>
    </row>
    <row r="4030" spans="1:9" x14ac:dyDescent="0.2">
      <c r="A4030" s="86" t="s">
        <v>6388</v>
      </c>
      <c r="B4030" s="763" t="s">
        <v>454</v>
      </c>
      <c r="C4030" s="86" t="s">
        <v>186</v>
      </c>
      <c r="D4030" s="86" t="s">
        <v>551</v>
      </c>
      <c r="E4030" s="86" t="s">
        <v>516</v>
      </c>
      <c r="F4030" s="282" t="s">
        <v>188</v>
      </c>
      <c r="G4030" s="902" t="s">
        <v>524</v>
      </c>
      <c r="I4030" s="515" t="s">
        <v>4553</v>
      </c>
    </row>
    <row r="4031" spans="1:9" x14ac:dyDescent="0.2">
      <c r="A4031" s="86" t="s">
        <v>6388</v>
      </c>
      <c r="B4031" s="763" t="s">
        <v>454</v>
      </c>
      <c r="C4031" s="86" t="s">
        <v>186</v>
      </c>
      <c r="D4031" s="86" t="s">
        <v>552</v>
      </c>
      <c r="E4031" s="86" t="s">
        <v>516</v>
      </c>
      <c r="F4031" s="282" t="s">
        <v>188</v>
      </c>
      <c r="G4031" s="902" t="s">
        <v>524</v>
      </c>
      <c r="I4031" s="515" t="s">
        <v>4554</v>
      </c>
    </row>
    <row r="4032" spans="1:9" x14ac:dyDescent="0.2">
      <c r="A4032" s="86" t="s">
        <v>6388</v>
      </c>
      <c r="B4032" s="763" t="s">
        <v>454</v>
      </c>
      <c r="C4032" s="86" t="s">
        <v>186</v>
      </c>
      <c r="D4032" s="86" t="s">
        <v>553</v>
      </c>
      <c r="E4032" s="86" t="s">
        <v>516</v>
      </c>
      <c r="F4032" s="282" t="s">
        <v>188</v>
      </c>
      <c r="G4032" s="902" t="s">
        <v>524</v>
      </c>
      <c r="I4032" s="515" t="s">
        <v>4555</v>
      </c>
    </row>
    <row r="4033" spans="1:9" x14ac:dyDescent="0.2">
      <c r="A4033" s="86" t="s">
        <v>6388</v>
      </c>
      <c r="B4033" s="763" t="s">
        <v>454</v>
      </c>
      <c r="C4033" s="86" t="s">
        <v>186</v>
      </c>
      <c r="D4033" s="86" t="s">
        <v>554</v>
      </c>
      <c r="E4033" s="86" t="s">
        <v>516</v>
      </c>
      <c r="F4033" s="282" t="s">
        <v>188</v>
      </c>
      <c r="G4033" s="902" t="s">
        <v>524</v>
      </c>
      <c r="I4033" s="515" t="s">
        <v>4556</v>
      </c>
    </row>
    <row r="4034" spans="1:9" x14ac:dyDescent="0.2">
      <c r="A4034" s="86" t="s">
        <v>6388</v>
      </c>
      <c r="B4034" s="763" t="s">
        <v>454</v>
      </c>
      <c r="C4034" s="86" t="s">
        <v>186</v>
      </c>
      <c r="D4034" s="86" t="s">
        <v>555</v>
      </c>
      <c r="E4034" s="86" t="s">
        <v>516</v>
      </c>
      <c r="F4034" s="282" t="s">
        <v>188</v>
      </c>
      <c r="G4034" s="902" t="s">
        <v>524</v>
      </c>
      <c r="I4034" s="515" t="s">
        <v>4557</v>
      </c>
    </row>
    <row r="4035" spans="1:9" x14ac:dyDescent="0.2">
      <c r="A4035" s="86" t="s">
        <v>6388</v>
      </c>
      <c r="B4035" s="763" t="s">
        <v>454</v>
      </c>
      <c r="C4035" s="86" t="s">
        <v>186</v>
      </c>
      <c r="D4035" s="86" t="s">
        <v>556</v>
      </c>
      <c r="E4035" s="86" t="s">
        <v>516</v>
      </c>
      <c r="F4035" s="282" t="s">
        <v>188</v>
      </c>
      <c r="G4035" s="902" t="s">
        <v>524</v>
      </c>
      <c r="I4035" s="515" t="s">
        <v>4558</v>
      </c>
    </row>
    <row r="4036" spans="1:9" x14ac:dyDescent="0.2">
      <c r="A4036" s="86" t="s">
        <v>6388</v>
      </c>
      <c r="B4036" s="763" t="s">
        <v>454</v>
      </c>
      <c r="C4036" s="86" t="s">
        <v>186</v>
      </c>
      <c r="D4036" s="86" t="s">
        <v>557</v>
      </c>
      <c r="E4036" s="86" t="s">
        <v>516</v>
      </c>
      <c r="F4036" s="282" t="s">
        <v>188</v>
      </c>
      <c r="G4036" s="902" t="s">
        <v>524</v>
      </c>
      <c r="I4036" s="515" t="s">
        <v>4559</v>
      </c>
    </row>
    <row r="4037" spans="1:9" x14ac:dyDescent="0.2">
      <c r="A4037" s="86" t="s">
        <v>6388</v>
      </c>
      <c r="B4037" s="763" t="s">
        <v>454</v>
      </c>
      <c r="C4037" s="86" t="s">
        <v>186</v>
      </c>
      <c r="D4037" s="86" t="s">
        <v>558</v>
      </c>
      <c r="E4037" s="86" t="s">
        <v>516</v>
      </c>
      <c r="F4037" s="282" t="s">
        <v>188</v>
      </c>
      <c r="G4037" s="902" t="s">
        <v>524</v>
      </c>
      <c r="I4037" s="515" t="s">
        <v>4560</v>
      </c>
    </row>
    <row r="4038" spans="1:9" x14ac:dyDescent="0.2">
      <c r="A4038" s="86" t="s">
        <v>6388</v>
      </c>
      <c r="B4038" s="763" t="s">
        <v>454</v>
      </c>
      <c r="C4038" s="86" t="s">
        <v>186</v>
      </c>
      <c r="D4038" s="86" t="s">
        <v>559</v>
      </c>
      <c r="E4038" s="86" t="s">
        <v>516</v>
      </c>
      <c r="F4038" s="282" t="s">
        <v>188</v>
      </c>
      <c r="G4038" s="902" t="s">
        <v>524</v>
      </c>
      <c r="I4038" s="515" t="s">
        <v>4561</v>
      </c>
    </row>
    <row r="4039" spans="1:9" x14ac:dyDescent="0.2">
      <c r="A4039" s="86" t="s">
        <v>6388</v>
      </c>
      <c r="B4039" s="763" t="s">
        <v>454</v>
      </c>
      <c r="C4039" s="86" t="s">
        <v>186</v>
      </c>
      <c r="D4039" s="86" t="s">
        <v>560</v>
      </c>
      <c r="E4039" s="86" t="s">
        <v>516</v>
      </c>
      <c r="F4039" s="282" t="s">
        <v>188</v>
      </c>
      <c r="G4039" s="902" t="s">
        <v>524</v>
      </c>
      <c r="I4039" s="515" t="s">
        <v>4562</v>
      </c>
    </row>
    <row r="4040" spans="1:9" x14ac:dyDescent="0.2">
      <c r="A4040" s="86" t="s">
        <v>6388</v>
      </c>
      <c r="B4040" s="763" t="s">
        <v>454</v>
      </c>
      <c r="C4040" s="86" t="s">
        <v>186</v>
      </c>
      <c r="D4040" s="86" t="s">
        <v>561</v>
      </c>
      <c r="E4040" s="86" t="s">
        <v>516</v>
      </c>
      <c r="F4040" s="282" t="s">
        <v>188</v>
      </c>
      <c r="G4040" s="902" t="s">
        <v>524</v>
      </c>
      <c r="I4040" s="515" t="s">
        <v>4563</v>
      </c>
    </row>
    <row r="4041" spans="1:9" x14ac:dyDescent="0.2">
      <c r="A4041" s="86" t="s">
        <v>6388</v>
      </c>
      <c r="B4041" s="763" t="s">
        <v>454</v>
      </c>
      <c r="C4041" s="86" t="s">
        <v>186</v>
      </c>
      <c r="D4041" s="86" t="s">
        <v>562</v>
      </c>
      <c r="E4041" s="86" t="s">
        <v>516</v>
      </c>
      <c r="F4041" s="282" t="s">
        <v>188</v>
      </c>
      <c r="G4041" s="902" t="s">
        <v>524</v>
      </c>
      <c r="I4041" s="515" t="s">
        <v>4564</v>
      </c>
    </row>
    <row r="4042" spans="1:9" x14ac:dyDescent="0.2">
      <c r="A4042" s="86" t="s">
        <v>6388</v>
      </c>
      <c r="B4042" s="763" t="s">
        <v>454</v>
      </c>
      <c r="C4042" s="86" t="s">
        <v>186</v>
      </c>
      <c r="D4042" s="86" t="s">
        <v>563</v>
      </c>
      <c r="E4042" s="86" t="s">
        <v>516</v>
      </c>
      <c r="F4042" s="282" t="s">
        <v>188</v>
      </c>
      <c r="G4042" s="902" t="s">
        <v>524</v>
      </c>
      <c r="I4042" s="515" t="s">
        <v>4565</v>
      </c>
    </row>
    <row r="4043" spans="1:9" x14ac:dyDescent="0.2">
      <c r="A4043" s="86" t="s">
        <v>6388</v>
      </c>
      <c r="B4043" s="763" t="s">
        <v>454</v>
      </c>
      <c r="C4043" s="86" t="s">
        <v>186</v>
      </c>
      <c r="D4043" s="86" t="s">
        <v>564</v>
      </c>
      <c r="E4043" s="86" t="s">
        <v>516</v>
      </c>
      <c r="F4043" s="282" t="s">
        <v>188</v>
      </c>
      <c r="G4043" s="902" t="s">
        <v>524</v>
      </c>
      <c r="I4043" s="515" t="s">
        <v>4566</v>
      </c>
    </row>
    <row r="4044" spans="1:9" x14ac:dyDescent="0.2">
      <c r="A4044" s="86" t="s">
        <v>6388</v>
      </c>
      <c r="B4044" s="763" t="s">
        <v>454</v>
      </c>
      <c r="C4044" s="86" t="s">
        <v>186</v>
      </c>
      <c r="D4044" s="86" t="s">
        <v>565</v>
      </c>
      <c r="E4044" s="86" t="s">
        <v>516</v>
      </c>
      <c r="F4044" s="282" t="s">
        <v>188</v>
      </c>
      <c r="G4044" s="902" t="s">
        <v>524</v>
      </c>
      <c r="I4044" s="515" t="s">
        <v>4567</v>
      </c>
    </row>
    <row r="4045" spans="1:9" x14ac:dyDescent="0.2">
      <c r="A4045" s="86" t="s">
        <v>6388</v>
      </c>
      <c r="B4045" s="543" t="s">
        <v>454</v>
      </c>
      <c r="C4045" s="547" t="s">
        <v>186</v>
      </c>
      <c r="D4045" s="547" t="s">
        <v>566</v>
      </c>
      <c r="E4045" s="547" t="s">
        <v>516</v>
      </c>
      <c r="F4045" s="538" t="s">
        <v>188</v>
      </c>
      <c r="G4045" s="309" t="s">
        <v>524</v>
      </c>
      <c r="I4045" s="515" t="s">
        <v>4568</v>
      </c>
    </row>
    <row r="4046" spans="1:9" x14ac:dyDescent="0.2">
      <c r="A4046" s="86" t="s">
        <v>6388</v>
      </c>
      <c r="B4046" s="763" t="s">
        <v>454</v>
      </c>
      <c r="C4046" s="86" t="s">
        <v>186</v>
      </c>
      <c r="D4046" s="86" t="s">
        <v>185</v>
      </c>
      <c r="E4046" s="86" t="s">
        <v>517</v>
      </c>
      <c r="F4046" s="282" t="s">
        <v>189</v>
      </c>
      <c r="G4046" s="902" t="s">
        <v>524</v>
      </c>
      <c r="I4046" s="515" t="s">
        <v>4569</v>
      </c>
    </row>
    <row r="4047" spans="1:9" x14ac:dyDescent="0.2">
      <c r="A4047" s="86" t="s">
        <v>6388</v>
      </c>
      <c r="B4047" s="763" t="s">
        <v>454</v>
      </c>
      <c r="C4047" s="86" t="s">
        <v>186</v>
      </c>
      <c r="D4047" s="86" t="s">
        <v>527</v>
      </c>
      <c r="E4047" s="86" t="s">
        <v>517</v>
      </c>
      <c r="F4047" s="282" t="s">
        <v>189</v>
      </c>
      <c r="G4047" s="902" t="s">
        <v>524</v>
      </c>
      <c r="I4047" s="515" t="s">
        <v>4570</v>
      </c>
    </row>
    <row r="4048" spans="1:9" x14ac:dyDescent="0.2">
      <c r="A4048" s="86" t="s">
        <v>6388</v>
      </c>
      <c r="B4048" s="763" t="s">
        <v>454</v>
      </c>
      <c r="C4048" s="86" t="s">
        <v>186</v>
      </c>
      <c r="D4048" s="86" t="s">
        <v>528</v>
      </c>
      <c r="E4048" s="86" t="s">
        <v>517</v>
      </c>
      <c r="F4048" s="282" t="s">
        <v>189</v>
      </c>
      <c r="G4048" s="902" t="s">
        <v>524</v>
      </c>
      <c r="I4048" s="515" t="s">
        <v>4571</v>
      </c>
    </row>
    <row r="4049" spans="1:9" x14ac:dyDescent="0.2">
      <c r="A4049" s="86" t="s">
        <v>6388</v>
      </c>
      <c r="B4049" s="763" t="s">
        <v>454</v>
      </c>
      <c r="C4049" s="86" t="s">
        <v>186</v>
      </c>
      <c r="D4049" s="86" t="s">
        <v>529</v>
      </c>
      <c r="E4049" s="86" t="s">
        <v>517</v>
      </c>
      <c r="F4049" s="282" t="s">
        <v>189</v>
      </c>
      <c r="G4049" s="902" t="s">
        <v>524</v>
      </c>
      <c r="I4049" s="515" t="s">
        <v>4572</v>
      </c>
    </row>
    <row r="4050" spans="1:9" x14ac:dyDescent="0.2">
      <c r="A4050" s="86" t="s">
        <v>6388</v>
      </c>
      <c r="B4050" s="763" t="s">
        <v>454</v>
      </c>
      <c r="C4050" s="86" t="s">
        <v>186</v>
      </c>
      <c r="D4050" s="86" t="s">
        <v>530</v>
      </c>
      <c r="E4050" s="86" t="s">
        <v>517</v>
      </c>
      <c r="F4050" s="282" t="s">
        <v>189</v>
      </c>
      <c r="G4050" s="902" t="s">
        <v>524</v>
      </c>
      <c r="I4050" s="515" t="s">
        <v>4573</v>
      </c>
    </row>
    <row r="4051" spans="1:9" x14ac:dyDescent="0.2">
      <c r="A4051" s="86" t="s">
        <v>6388</v>
      </c>
      <c r="B4051" s="763" t="s">
        <v>454</v>
      </c>
      <c r="C4051" s="86" t="s">
        <v>186</v>
      </c>
      <c r="D4051" s="86" t="s">
        <v>531</v>
      </c>
      <c r="E4051" s="86" t="s">
        <v>517</v>
      </c>
      <c r="F4051" s="282" t="s">
        <v>189</v>
      </c>
      <c r="G4051" s="902" t="s">
        <v>524</v>
      </c>
      <c r="I4051" s="515" t="s">
        <v>4574</v>
      </c>
    </row>
    <row r="4052" spans="1:9" x14ac:dyDescent="0.2">
      <c r="A4052" s="86" t="s">
        <v>6388</v>
      </c>
      <c r="B4052" s="763" t="s">
        <v>454</v>
      </c>
      <c r="C4052" s="86" t="s">
        <v>186</v>
      </c>
      <c r="D4052" s="86" t="s">
        <v>532</v>
      </c>
      <c r="E4052" s="86" t="s">
        <v>517</v>
      </c>
      <c r="F4052" s="282" t="s">
        <v>189</v>
      </c>
      <c r="G4052" s="902" t="s">
        <v>524</v>
      </c>
      <c r="I4052" s="515" t="s">
        <v>4575</v>
      </c>
    </row>
    <row r="4053" spans="1:9" x14ac:dyDescent="0.2">
      <c r="A4053" s="86" t="s">
        <v>6388</v>
      </c>
      <c r="B4053" s="763" t="s">
        <v>454</v>
      </c>
      <c r="C4053" s="86" t="s">
        <v>186</v>
      </c>
      <c r="D4053" s="86" t="s">
        <v>533</v>
      </c>
      <c r="E4053" s="86" t="s">
        <v>517</v>
      </c>
      <c r="F4053" s="282" t="s">
        <v>189</v>
      </c>
      <c r="G4053" s="902" t="s">
        <v>524</v>
      </c>
      <c r="I4053" s="515" t="s">
        <v>4576</v>
      </c>
    </row>
    <row r="4054" spans="1:9" x14ac:dyDescent="0.2">
      <c r="A4054" s="86" t="s">
        <v>6388</v>
      </c>
      <c r="B4054" s="763" t="s">
        <v>454</v>
      </c>
      <c r="C4054" s="86" t="s">
        <v>186</v>
      </c>
      <c r="D4054" s="86" t="s">
        <v>534</v>
      </c>
      <c r="E4054" s="86" t="s">
        <v>517</v>
      </c>
      <c r="F4054" s="282" t="s">
        <v>189</v>
      </c>
      <c r="G4054" s="902" t="s">
        <v>524</v>
      </c>
      <c r="I4054" s="515" t="s">
        <v>4577</v>
      </c>
    </row>
    <row r="4055" spans="1:9" x14ac:dyDescent="0.2">
      <c r="A4055" s="86" t="s">
        <v>6388</v>
      </c>
      <c r="B4055" s="763" t="s">
        <v>454</v>
      </c>
      <c r="C4055" s="86" t="s">
        <v>186</v>
      </c>
      <c r="D4055" s="86" t="s">
        <v>535</v>
      </c>
      <c r="E4055" s="86" t="s">
        <v>517</v>
      </c>
      <c r="F4055" s="282" t="s">
        <v>189</v>
      </c>
      <c r="G4055" s="902" t="s">
        <v>524</v>
      </c>
      <c r="I4055" s="515" t="s">
        <v>4578</v>
      </c>
    </row>
    <row r="4056" spans="1:9" x14ac:dyDescent="0.2">
      <c r="A4056" s="86" t="s">
        <v>6388</v>
      </c>
      <c r="B4056" s="763" t="s">
        <v>454</v>
      </c>
      <c r="C4056" s="86" t="s">
        <v>186</v>
      </c>
      <c r="D4056" s="86" t="s">
        <v>536</v>
      </c>
      <c r="E4056" s="86" t="s">
        <v>517</v>
      </c>
      <c r="F4056" s="282" t="s">
        <v>189</v>
      </c>
      <c r="G4056" s="902" t="s">
        <v>524</v>
      </c>
      <c r="I4056" s="515" t="s">
        <v>4579</v>
      </c>
    </row>
    <row r="4057" spans="1:9" x14ac:dyDescent="0.2">
      <c r="A4057" s="86" t="s">
        <v>6388</v>
      </c>
      <c r="B4057" s="763" t="s">
        <v>454</v>
      </c>
      <c r="C4057" s="86" t="s">
        <v>186</v>
      </c>
      <c r="D4057" s="86" t="s">
        <v>537</v>
      </c>
      <c r="E4057" s="86" t="s">
        <v>517</v>
      </c>
      <c r="F4057" s="282" t="s">
        <v>189</v>
      </c>
      <c r="G4057" s="902" t="s">
        <v>524</v>
      </c>
      <c r="I4057" s="515" t="s">
        <v>4580</v>
      </c>
    </row>
    <row r="4058" spans="1:9" x14ac:dyDescent="0.2">
      <c r="A4058" s="86" t="s">
        <v>6388</v>
      </c>
      <c r="B4058" s="763" t="s">
        <v>454</v>
      </c>
      <c r="C4058" s="86" t="s">
        <v>186</v>
      </c>
      <c r="D4058" s="86" t="s">
        <v>538</v>
      </c>
      <c r="E4058" s="86" t="s">
        <v>517</v>
      </c>
      <c r="F4058" s="282" t="s">
        <v>189</v>
      </c>
      <c r="G4058" s="902" t="s">
        <v>524</v>
      </c>
      <c r="I4058" s="515" t="s">
        <v>4581</v>
      </c>
    </row>
    <row r="4059" spans="1:9" x14ac:dyDescent="0.2">
      <c r="A4059" s="86" t="s">
        <v>6388</v>
      </c>
      <c r="B4059" s="763" t="s">
        <v>454</v>
      </c>
      <c r="C4059" s="86" t="s">
        <v>186</v>
      </c>
      <c r="D4059" s="86" t="s">
        <v>539</v>
      </c>
      <c r="E4059" s="86" t="s">
        <v>517</v>
      </c>
      <c r="F4059" s="282" t="s">
        <v>189</v>
      </c>
      <c r="G4059" s="902" t="s">
        <v>524</v>
      </c>
      <c r="I4059" s="515" t="s">
        <v>4582</v>
      </c>
    </row>
    <row r="4060" spans="1:9" x14ac:dyDescent="0.2">
      <c r="A4060" s="86" t="s">
        <v>6388</v>
      </c>
      <c r="B4060" s="763" t="s">
        <v>454</v>
      </c>
      <c r="C4060" s="86" t="s">
        <v>186</v>
      </c>
      <c r="D4060" s="86" t="s">
        <v>540</v>
      </c>
      <c r="E4060" s="86" t="s">
        <v>517</v>
      </c>
      <c r="F4060" s="282" t="s">
        <v>189</v>
      </c>
      <c r="G4060" s="902" t="s">
        <v>524</v>
      </c>
      <c r="I4060" s="515" t="s">
        <v>4583</v>
      </c>
    </row>
    <row r="4061" spans="1:9" x14ac:dyDescent="0.2">
      <c r="A4061" s="86" t="s">
        <v>6388</v>
      </c>
      <c r="B4061" s="763" t="s">
        <v>454</v>
      </c>
      <c r="C4061" s="86" t="s">
        <v>186</v>
      </c>
      <c r="D4061" s="86" t="s">
        <v>541</v>
      </c>
      <c r="E4061" s="86" t="s">
        <v>517</v>
      </c>
      <c r="F4061" s="282" t="s">
        <v>189</v>
      </c>
      <c r="G4061" s="902" t="s">
        <v>524</v>
      </c>
      <c r="I4061" s="515" t="s">
        <v>4584</v>
      </c>
    </row>
    <row r="4062" spans="1:9" x14ac:dyDescent="0.2">
      <c r="A4062" s="86" t="s">
        <v>6388</v>
      </c>
      <c r="B4062" s="763" t="s">
        <v>454</v>
      </c>
      <c r="C4062" s="86" t="s">
        <v>186</v>
      </c>
      <c r="D4062" s="86" t="s">
        <v>542</v>
      </c>
      <c r="E4062" s="86" t="s">
        <v>517</v>
      </c>
      <c r="F4062" s="282" t="s">
        <v>189</v>
      </c>
      <c r="G4062" s="902" t="s">
        <v>524</v>
      </c>
      <c r="I4062" s="515" t="s">
        <v>4585</v>
      </c>
    </row>
    <row r="4063" spans="1:9" x14ac:dyDescent="0.2">
      <c r="A4063" s="86" t="s">
        <v>6388</v>
      </c>
      <c r="B4063" s="763" t="s">
        <v>454</v>
      </c>
      <c r="C4063" s="86" t="s">
        <v>186</v>
      </c>
      <c r="D4063" s="86" t="s">
        <v>543</v>
      </c>
      <c r="E4063" s="86" t="s">
        <v>517</v>
      </c>
      <c r="F4063" s="282" t="s">
        <v>189</v>
      </c>
      <c r="G4063" s="902" t="s">
        <v>524</v>
      </c>
      <c r="I4063" s="515" t="s">
        <v>4586</v>
      </c>
    </row>
    <row r="4064" spans="1:9" x14ac:dyDescent="0.2">
      <c r="A4064" s="86" t="s">
        <v>6388</v>
      </c>
      <c r="B4064" s="763" t="s">
        <v>454</v>
      </c>
      <c r="C4064" s="86" t="s">
        <v>186</v>
      </c>
      <c r="D4064" s="86" t="s">
        <v>544</v>
      </c>
      <c r="E4064" s="86" t="s">
        <v>517</v>
      </c>
      <c r="F4064" s="282" t="s">
        <v>189</v>
      </c>
      <c r="G4064" s="902" t="s">
        <v>524</v>
      </c>
      <c r="I4064" s="515" t="s">
        <v>4587</v>
      </c>
    </row>
    <row r="4065" spans="1:9" x14ac:dyDescent="0.2">
      <c r="A4065" s="86" t="s">
        <v>6388</v>
      </c>
      <c r="B4065" s="763" t="s">
        <v>454</v>
      </c>
      <c r="C4065" s="86" t="s">
        <v>186</v>
      </c>
      <c r="D4065" s="86" t="s">
        <v>545</v>
      </c>
      <c r="E4065" s="86" t="s">
        <v>517</v>
      </c>
      <c r="F4065" s="282" t="s">
        <v>189</v>
      </c>
      <c r="G4065" s="902" t="s">
        <v>524</v>
      </c>
      <c r="I4065" s="515" t="s">
        <v>4588</v>
      </c>
    </row>
    <row r="4066" spans="1:9" x14ac:dyDescent="0.2">
      <c r="A4066" s="86" t="s">
        <v>6388</v>
      </c>
      <c r="B4066" s="763" t="s">
        <v>454</v>
      </c>
      <c r="C4066" s="86" t="s">
        <v>186</v>
      </c>
      <c r="D4066" s="86" t="s">
        <v>546</v>
      </c>
      <c r="E4066" s="86" t="s">
        <v>517</v>
      </c>
      <c r="F4066" s="282" t="s">
        <v>189</v>
      </c>
      <c r="G4066" s="902" t="s">
        <v>524</v>
      </c>
      <c r="I4066" s="515" t="s">
        <v>4589</v>
      </c>
    </row>
    <row r="4067" spans="1:9" x14ac:dyDescent="0.2">
      <c r="A4067" s="86" t="s">
        <v>6388</v>
      </c>
      <c r="B4067" s="763" t="s">
        <v>454</v>
      </c>
      <c r="C4067" s="86" t="s">
        <v>186</v>
      </c>
      <c r="D4067" s="86" t="s">
        <v>547</v>
      </c>
      <c r="E4067" s="86" t="s">
        <v>517</v>
      </c>
      <c r="F4067" s="282" t="s">
        <v>189</v>
      </c>
      <c r="G4067" s="902" t="s">
        <v>524</v>
      </c>
      <c r="I4067" s="515" t="s">
        <v>4590</v>
      </c>
    </row>
    <row r="4068" spans="1:9" x14ac:dyDescent="0.2">
      <c r="A4068" s="86" t="s">
        <v>6388</v>
      </c>
      <c r="B4068" s="763" t="s">
        <v>454</v>
      </c>
      <c r="C4068" s="86" t="s">
        <v>186</v>
      </c>
      <c r="D4068" s="86" t="s">
        <v>548</v>
      </c>
      <c r="E4068" s="86" t="s">
        <v>517</v>
      </c>
      <c r="F4068" s="282" t="s">
        <v>189</v>
      </c>
      <c r="G4068" s="902" t="s">
        <v>524</v>
      </c>
      <c r="I4068" s="515" t="s">
        <v>4591</v>
      </c>
    </row>
    <row r="4069" spans="1:9" x14ac:dyDescent="0.2">
      <c r="A4069" s="86" t="s">
        <v>6388</v>
      </c>
      <c r="B4069" s="763" t="s">
        <v>454</v>
      </c>
      <c r="C4069" s="86" t="s">
        <v>186</v>
      </c>
      <c r="D4069" s="86" t="s">
        <v>549</v>
      </c>
      <c r="E4069" s="86" t="s">
        <v>517</v>
      </c>
      <c r="F4069" s="282" t="s">
        <v>189</v>
      </c>
      <c r="G4069" s="902" t="s">
        <v>524</v>
      </c>
      <c r="I4069" s="515" t="s">
        <v>4592</v>
      </c>
    </row>
    <row r="4070" spans="1:9" x14ac:dyDescent="0.2">
      <c r="A4070" s="86" t="s">
        <v>6388</v>
      </c>
      <c r="B4070" s="763" t="s">
        <v>454</v>
      </c>
      <c r="C4070" s="86" t="s">
        <v>186</v>
      </c>
      <c r="D4070" s="86" t="s">
        <v>550</v>
      </c>
      <c r="E4070" s="86" t="s">
        <v>517</v>
      </c>
      <c r="F4070" s="282" t="s">
        <v>189</v>
      </c>
      <c r="G4070" s="902" t="s">
        <v>524</v>
      </c>
      <c r="I4070" s="515" t="s">
        <v>4593</v>
      </c>
    </row>
    <row r="4071" spans="1:9" x14ac:dyDescent="0.2">
      <c r="A4071" s="86" t="s">
        <v>6388</v>
      </c>
      <c r="B4071" s="763" t="s">
        <v>454</v>
      </c>
      <c r="C4071" s="86" t="s">
        <v>186</v>
      </c>
      <c r="D4071" s="86" t="s">
        <v>551</v>
      </c>
      <c r="E4071" s="86" t="s">
        <v>517</v>
      </c>
      <c r="F4071" s="282" t="s">
        <v>189</v>
      </c>
      <c r="G4071" s="902" t="s">
        <v>524</v>
      </c>
      <c r="I4071" s="515" t="s">
        <v>4594</v>
      </c>
    </row>
    <row r="4072" spans="1:9" x14ac:dyDescent="0.2">
      <c r="A4072" s="86" t="s">
        <v>6388</v>
      </c>
      <c r="B4072" s="763" t="s">
        <v>454</v>
      </c>
      <c r="C4072" s="86" t="s">
        <v>186</v>
      </c>
      <c r="D4072" s="86" t="s">
        <v>552</v>
      </c>
      <c r="E4072" s="86" t="s">
        <v>517</v>
      </c>
      <c r="F4072" s="282" t="s">
        <v>189</v>
      </c>
      <c r="G4072" s="902" t="s">
        <v>524</v>
      </c>
      <c r="I4072" s="515" t="s">
        <v>4595</v>
      </c>
    </row>
    <row r="4073" spans="1:9" x14ac:dyDescent="0.2">
      <c r="A4073" s="86" t="s">
        <v>6388</v>
      </c>
      <c r="B4073" s="763" t="s">
        <v>454</v>
      </c>
      <c r="C4073" s="86" t="s">
        <v>186</v>
      </c>
      <c r="D4073" s="86" t="s">
        <v>553</v>
      </c>
      <c r="E4073" s="86" t="s">
        <v>517</v>
      </c>
      <c r="F4073" s="282" t="s">
        <v>189</v>
      </c>
      <c r="G4073" s="902" t="s">
        <v>524</v>
      </c>
      <c r="I4073" s="515" t="s">
        <v>4596</v>
      </c>
    </row>
    <row r="4074" spans="1:9" x14ac:dyDescent="0.2">
      <c r="A4074" s="86" t="s">
        <v>6388</v>
      </c>
      <c r="B4074" s="763" t="s">
        <v>454</v>
      </c>
      <c r="C4074" s="86" t="s">
        <v>186</v>
      </c>
      <c r="D4074" s="86" t="s">
        <v>554</v>
      </c>
      <c r="E4074" s="86" t="s">
        <v>517</v>
      </c>
      <c r="F4074" s="282" t="s">
        <v>189</v>
      </c>
      <c r="G4074" s="902" t="s">
        <v>524</v>
      </c>
      <c r="I4074" s="515" t="s">
        <v>4597</v>
      </c>
    </row>
    <row r="4075" spans="1:9" x14ac:dyDescent="0.2">
      <c r="A4075" s="86" t="s">
        <v>6388</v>
      </c>
      <c r="B4075" s="763" t="s">
        <v>454</v>
      </c>
      <c r="C4075" s="86" t="s">
        <v>186</v>
      </c>
      <c r="D4075" s="86" t="s">
        <v>555</v>
      </c>
      <c r="E4075" s="86" t="s">
        <v>517</v>
      </c>
      <c r="F4075" s="282" t="s">
        <v>189</v>
      </c>
      <c r="G4075" s="902" t="s">
        <v>524</v>
      </c>
      <c r="I4075" s="515" t="s">
        <v>4598</v>
      </c>
    </row>
    <row r="4076" spans="1:9" x14ac:dyDescent="0.2">
      <c r="A4076" s="86" t="s">
        <v>6388</v>
      </c>
      <c r="B4076" s="763" t="s">
        <v>454</v>
      </c>
      <c r="C4076" s="86" t="s">
        <v>186</v>
      </c>
      <c r="D4076" s="86" t="s">
        <v>556</v>
      </c>
      <c r="E4076" s="86" t="s">
        <v>517</v>
      </c>
      <c r="F4076" s="282" t="s">
        <v>189</v>
      </c>
      <c r="G4076" s="902" t="s">
        <v>524</v>
      </c>
      <c r="I4076" s="515" t="s">
        <v>4599</v>
      </c>
    </row>
    <row r="4077" spans="1:9" x14ac:dyDescent="0.2">
      <c r="A4077" s="86" t="s">
        <v>6388</v>
      </c>
      <c r="B4077" s="763" t="s">
        <v>454</v>
      </c>
      <c r="C4077" s="86" t="s">
        <v>186</v>
      </c>
      <c r="D4077" s="86" t="s">
        <v>557</v>
      </c>
      <c r="E4077" s="86" t="s">
        <v>517</v>
      </c>
      <c r="F4077" s="282" t="s">
        <v>189</v>
      </c>
      <c r="G4077" s="902" t="s">
        <v>524</v>
      </c>
      <c r="I4077" s="515" t="s">
        <v>4600</v>
      </c>
    </row>
    <row r="4078" spans="1:9" x14ac:dyDescent="0.2">
      <c r="A4078" s="86" t="s">
        <v>6388</v>
      </c>
      <c r="B4078" s="763" t="s">
        <v>454</v>
      </c>
      <c r="C4078" s="86" t="s">
        <v>186</v>
      </c>
      <c r="D4078" s="86" t="s">
        <v>558</v>
      </c>
      <c r="E4078" s="86" t="s">
        <v>517</v>
      </c>
      <c r="F4078" s="282" t="s">
        <v>189</v>
      </c>
      <c r="G4078" s="902" t="s">
        <v>524</v>
      </c>
      <c r="I4078" s="515" t="s">
        <v>4601</v>
      </c>
    </row>
    <row r="4079" spans="1:9" x14ac:dyDescent="0.2">
      <c r="A4079" s="86" t="s">
        <v>6388</v>
      </c>
      <c r="B4079" s="763" t="s">
        <v>454</v>
      </c>
      <c r="C4079" s="86" t="s">
        <v>186</v>
      </c>
      <c r="D4079" s="86" t="s">
        <v>559</v>
      </c>
      <c r="E4079" s="86" t="s">
        <v>517</v>
      </c>
      <c r="F4079" s="282" t="s">
        <v>189</v>
      </c>
      <c r="G4079" s="902" t="s">
        <v>524</v>
      </c>
      <c r="I4079" s="515" t="s">
        <v>4602</v>
      </c>
    </row>
    <row r="4080" spans="1:9" x14ac:dyDescent="0.2">
      <c r="A4080" s="86" t="s">
        <v>6388</v>
      </c>
      <c r="B4080" s="763" t="s">
        <v>454</v>
      </c>
      <c r="C4080" s="86" t="s">
        <v>186</v>
      </c>
      <c r="D4080" s="86" t="s">
        <v>560</v>
      </c>
      <c r="E4080" s="86" t="s">
        <v>517</v>
      </c>
      <c r="F4080" s="282" t="s">
        <v>189</v>
      </c>
      <c r="G4080" s="902" t="s">
        <v>524</v>
      </c>
      <c r="I4080" s="515" t="s">
        <v>4603</v>
      </c>
    </row>
    <row r="4081" spans="1:9" x14ac:dyDescent="0.2">
      <c r="A4081" s="86" t="s">
        <v>6388</v>
      </c>
      <c r="B4081" s="763" t="s">
        <v>454</v>
      </c>
      <c r="C4081" s="86" t="s">
        <v>186</v>
      </c>
      <c r="D4081" s="86" t="s">
        <v>561</v>
      </c>
      <c r="E4081" s="86" t="s">
        <v>517</v>
      </c>
      <c r="F4081" s="282" t="s">
        <v>189</v>
      </c>
      <c r="G4081" s="902" t="s">
        <v>524</v>
      </c>
      <c r="I4081" s="515" t="s">
        <v>4604</v>
      </c>
    </row>
    <row r="4082" spans="1:9" x14ac:dyDescent="0.2">
      <c r="A4082" s="86" t="s">
        <v>6388</v>
      </c>
      <c r="B4082" s="763" t="s">
        <v>454</v>
      </c>
      <c r="C4082" s="86" t="s">
        <v>186</v>
      </c>
      <c r="D4082" s="86" t="s">
        <v>562</v>
      </c>
      <c r="E4082" s="86" t="s">
        <v>517</v>
      </c>
      <c r="F4082" s="282" t="s">
        <v>189</v>
      </c>
      <c r="G4082" s="902" t="s">
        <v>524</v>
      </c>
      <c r="I4082" s="515" t="s">
        <v>4605</v>
      </c>
    </row>
    <row r="4083" spans="1:9" x14ac:dyDescent="0.2">
      <c r="A4083" s="86" t="s">
        <v>6388</v>
      </c>
      <c r="B4083" s="763" t="s">
        <v>454</v>
      </c>
      <c r="C4083" s="86" t="s">
        <v>186</v>
      </c>
      <c r="D4083" s="86" t="s">
        <v>563</v>
      </c>
      <c r="E4083" s="86" t="s">
        <v>517</v>
      </c>
      <c r="F4083" s="282" t="s">
        <v>189</v>
      </c>
      <c r="G4083" s="902" t="s">
        <v>524</v>
      </c>
      <c r="I4083" s="515" t="s">
        <v>4606</v>
      </c>
    </row>
    <row r="4084" spans="1:9" x14ac:dyDescent="0.2">
      <c r="A4084" s="86" t="s">
        <v>6388</v>
      </c>
      <c r="B4084" s="763" t="s">
        <v>454</v>
      </c>
      <c r="C4084" s="86" t="s">
        <v>186</v>
      </c>
      <c r="D4084" s="86" t="s">
        <v>564</v>
      </c>
      <c r="E4084" s="86" t="s">
        <v>517</v>
      </c>
      <c r="F4084" s="282" t="s">
        <v>189</v>
      </c>
      <c r="G4084" s="902" t="s">
        <v>524</v>
      </c>
      <c r="I4084" s="515" t="s">
        <v>4607</v>
      </c>
    </row>
    <row r="4085" spans="1:9" x14ac:dyDescent="0.2">
      <c r="A4085" s="86" t="s">
        <v>6388</v>
      </c>
      <c r="B4085" s="763" t="s">
        <v>454</v>
      </c>
      <c r="C4085" s="86" t="s">
        <v>186</v>
      </c>
      <c r="D4085" s="86" t="s">
        <v>565</v>
      </c>
      <c r="E4085" s="86" t="s">
        <v>517</v>
      </c>
      <c r="F4085" s="282" t="s">
        <v>189</v>
      </c>
      <c r="G4085" s="902" t="s">
        <v>524</v>
      </c>
      <c r="I4085" s="515" t="s">
        <v>4608</v>
      </c>
    </row>
    <row r="4086" spans="1:9" x14ac:dyDescent="0.2">
      <c r="A4086" s="86" t="s">
        <v>6388</v>
      </c>
      <c r="B4086" s="763" t="s">
        <v>454</v>
      </c>
      <c r="C4086" s="86" t="s">
        <v>186</v>
      </c>
      <c r="D4086" s="86" t="s">
        <v>566</v>
      </c>
      <c r="E4086" s="86" t="s">
        <v>517</v>
      </c>
      <c r="F4086" s="282" t="s">
        <v>189</v>
      </c>
      <c r="G4086" s="767" t="s">
        <v>524</v>
      </c>
      <c r="I4086" s="515" t="s">
        <v>4609</v>
      </c>
    </row>
    <row r="4087" spans="1:9" x14ac:dyDescent="0.2">
      <c r="A4087" s="86" t="s">
        <v>6388</v>
      </c>
      <c r="B4087" s="533" t="s">
        <v>454</v>
      </c>
      <c r="C4087" s="119" t="s">
        <v>186</v>
      </c>
      <c r="D4087" s="119" t="s">
        <v>185</v>
      </c>
      <c r="E4087" s="119" t="s">
        <v>517</v>
      </c>
      <c r="F4087" s="545" t="s">
        <v>197</v>
      </c>
      <c r="G4087" s="322" t="s">
        <v>524</v>
      </c>
      <c r="I4087" s="515" t="s">
        <v>4610</v>
      </c>
    </row>
    <row r="4088" spans="1:9" x14ac:dyDescent="0.2">
      <c r="A4088" s="86" t="s">
        <v>6388</v>
      </c>
      <c r="B4088" s="541" t="s">
        <v>454</v>
      </c>
      <c r="C4088" s="546" t="s">
        <v>186</v>
      </c>
      <c r="D4088" s="546" t="s">
        <v>185</v>
      </c>
      <c r="E4088" s="546" t="s">
        <v>517</v>
      </c>
      <c r="F4088" s="542" t="s">
        <v>188</v>
      </c>
      <c r="G4088" s="832" t="s">
        <v>524</v>
      </c>
      <c r="I4088" s="515" t="s">
        <v>4611</v>
      </c>
    </row>
    <row r="4089" spans="1:9" x14ac:dyDescent="0.2">
      <c r="A4089" s="86" t="s">
        <v>6388</v>
      </c>
      <c r="B4089" s="763" t="s">
        <v>454</v>
      </c>
      <c r="C4089" s="86" t="s">
        <v>186</v>
      </c>
      <c r="D4089" s="86" t="s">
        <v>527</v>
      </c>
      <c r="E4089" s="86" t="s">
        <v>517</v>
      </c>
      <c r="F4089" s="282" t="s">
        <v>188</v>
      </c>
      <c r="G4089" s="902" t="s">
        <v>524</v>
      </c>
      <c r="I4089" s="515" t="s">
        <v>4612</v>
      </c>
    </row>
    <row r="4090" spans="1:9" x14ac:dyDescent="0.2">
      <c r="A4090" s="86" t="s">
        <v>6388</v>
      </c>
      <c r="B4090" s="763" t="s">
        <v>454</v>
      </c>
      <c r="C4090" s="86" t="s">
        <v>186</v>
      </c>
      <c r="D4090" s="86" t="s">
        <v>528</v>
      </c>
      <c r="E4090" s="86" t="s">
        <v>517</v>
      </c>
      <c r="F4090" s="282" t="s">
        <v>188</v>
      </c>
      <c r="G4090" s="902" t="s">
        <v>524</v>
      </c>
      <c r="I4090" s="515" t="s">
        <v>4613</v>
      </c>
    </row>
    <row r="4091" spans="1:9" x14ac:dyDescent="0.2">
      <c r="A4091" s="86" t="s">
        <v>6388</v>
      </c>
      <c r="B4091" s="763" t="s">
        <v>454</v>
      </c>
      <c r="C4091" s="86" t="s">
        <v>186</v>
      </c>
      <c r="D4091" s="86" t="s">
        <v>529</v>
      </c>
      <c r="E4091" s="86" t="s">
        <v>517</v>
      </c>
      <c r="F4091" s="282" t="s">
        <v>188</v>
      </c>
      <c r="G4091" s="902" t="s">
        <v>524</v>
      </c>
      <c r="I4091" s="515" t="s">
        <v>4614</v>
      </c>
    </row>
    <row r="4092" spans="1:9" x14ac:dyDescent="0.2">
      <c r="A4092" s="86" t="s">
        <v>6388</v>
      </c>
      <c r="B4092" s="763" t="s">
        <v>454</v>
      </c>
      <c r="C4092" s="86" t="s">
        <v>186</v>
      </c>
      <c r="D4092" s="86" t="s">
        <v>530</v>
      </c>
      <c r="E4092" s="86" t="s">
        <v>517</v>
      </c>
      <c r="F4092" s="282" t="s">
        <v>188</v>
      </c>
      <c r="G4092" s="902" t="s">
        <v>524</v>
      </c>
      <c r="I4092" s="515" t="s">
        <v>4615</v>
      </c>
    </row>
    <row r="4093" spans="1:9" x14ac:dyDescent="0.2">
      <c r="A4093" s="86" t="s">
        <v>6388</v>
      </c>
      <c r="B4093" s="763" t="s">
        <v>454</v>
      </c>
      <c r="C4093" s="86" t="s">
        <v>186</v>
      </c>
      <c r="D4093" s="86" t="s">
        <v>531</v>
      </c>
      <c r="E4093" s="86" t="s">
        <v>517</v>
      </c>
      <c r="F4093" s="282" t="s">
        <v>188</v>
      </c>
      <c r="G4093" s="902" t="s">
        <v>524</v>
      </c>
      <c r="I4093" s="515" t="s">
        <v>4616</v>
      </c>
    </row>
    <row r="4094" spans="1:9" x14ac:dyDescent="0.2">
      <c r="A4094" s="86" t="s">
        <v>6388</v>
      </c>
      <c r="B4094" s="763" t="s">
        <v>454</v>
      </c>
      <c r="C4094" s="86" t="s">
        <v>186</v>
      </c>
      <c r="D4094" s="86" t="s">
        <v>532</v>
      </c>
      <c r="E4094" s="86" t="s">
        <v>517</v>
      </c>
      <c r="F4094" s="282" t="s">
        <v>188</v>
      </c>
      <c r="G4094" s="902" t="s">
        <v>524</v>
      </c>
      <c r="I4094" s="515" t="s">
        <v>4617</v>
      </c>
    </row>
    <row r="4095" spans="1:9" x14ac:dyDescent="0.2">
      <c r="A4095" s="86" t="s">
        <v>6388</v>
      </c>
      <c r="B4095" s="763" t="s">
        <v>454</v>
      </c>
      <c r="C4095" s="86" t="s">
        <v>186</v>
      </c>
      <c r="D4095" s="86" t="s">
        <v>533</v>
      </c>
      <c r="E4095" s="86" t="s">
        <v>517</v>
      </c>
      <c r="F4095" s="282" t="s">
        <v>188</v>
      </c>
      <c r="G4095" s="902" t="s">
        <v>524</v>
      </c>
      <c r="I4095" s="515" t="s">
        <v>4618</v>
      </c>
    </row>
    <row r="4096" spans="1:9" x14ac:dyDescent="0.2">
      <c r="A4096" s="86" t="s">
        <v>6388</v>
      </c>
      <c r="B4096" s="763" t="s">
        <v>454</v>
      </c>
      <c r="C4096" s="86" t="s">
        <v>186</v>
      </c>
      <c r="D4096" s="86" t="s">
        <v>534</v>
      </c>
      <c r="E4096" s="86" t="s">
        <v>517</v>
      </c>
      <c r="F4096" s="282" t="s">
        <v>188</v>
      </c>
      <c r="G4096" s="902" t="s">
        <v>524</v>
      </c>
      <c r="I4096" s="515" t="s">
        <v>4619</v>
      </c>
    </row>
    <row r="4097" spans="1:9" x14ac:dyDescent="0.2">
      <c r="A4097" s="86" t="s">
        <v>6388</v>
      </c>
      <c r="B4097" s="763" t="s">
        <v>454</v>
      </c>
      <c r="C4097" s="86" t="s">
        <v>186</v>
      </c>
      <c r="D4097" s="86" t="s">
        <v>535</v>
      </c>
      <c r="E4097" s="86" t="s">
        <v>517</v>
      </c>
      <c r="F4097" s="282" t="s">
        <v>188</v>
      </c>
      <c r="G4097" s="902" t="s">
        <v>524</v>
      </c>
      <c r="I4097" s="515" t="s">
        <v>4620</v>
      </c>
    </row>
    <row r="4098" spans="1:9" x14ac:dyDescent="0.2">
      <c r="A4098" s="86" t="s">
        <v>6388</v>
      </c>
      <c r="B4098" s="763" t="s">
        <v>454</v>
      </c>
      <c r="C4098" s="86" t="s">
        <v>186</v>
      </c>
      <c r="D4098" s="86" t="s">
        <v>536</v>
      </c>
      <c r="E4098" s="86" t="s">
        <v>517</v>
      </c>
      <c r="F4098" s="282" t="s">
        <v>188</v>
      </c>
      <c r="G4098" s="902" t="s">
        <v>524</v>
      </c>
      <c r="I4098" s="515" t="s">
        <v>4621</v>
      </c>
    </row>
    <row r="4099" spans="1:9" x14ac:dyDescent="0.2">
      <c r="A4099" s="86" t="s">
        <v>6388</v>
      </c>
      <c r="B4099" s="763" t="s">
        <v>454</v>
      </c>
      <c r="C4099" s="86" t="s">
        <v>186</v>
      </c>
      <c r="D4099" s="86" t="s">
        <v>537</v>
      </c>
      <c r="E4099" s="86" t="s">
        <v>517</v>
      </c>
      <c r="F4099" s="282" t="s">
        <v>188</v>
      </c>
      <c r="G4099" s="902" t="s">
        <v>524</v>
      </c>
      <c r="I4099" s="515" t="s">
        <v>4622</v>
      </c>
    </row>
    <row r="4100" spans="1:9" x14ac:dyDescent="0.2">
      <c r="A4100" s="86" t="s">
        <v>6388</v>
      </c>
      <c r="B4100" s="763" t="s">
        <v>454</v>
      </c>
      <c r="C4100" s="86" t="s">
        <v>186</v>
      </c>
      <c r="D4100" s="86" t="s">
        <v>538</v>
      </c>
      <c r="E4100" s="86" t="s">
        <v>517</v>
      </c>
      <c r="F4100" s="282" t="s">
        <v>188</v>
      </c>
      <c r="G4100" s="902" t="s">
        <v>524</v>
      </c>
      <c r="I4100" s="515" t="s">
        <v>4623</v>
      </c>
    </row>
    <row r="4101" spans="1:9" x14ac:dyDescent="0.2">
      <c r="A4101" s="86" t="s">
        <v>6388</v>
      </c>
      <c r="B4101" s="763" t="s">
        <v>454</v>
      </c>
      <c r="C4101" s="86" t="s">
        <v>186</v>
      </c>
      <c r="D4101" s="86" t="s">
        <v>539</v>
      </c>
      <c r="E4101" s="86" t="s">
        <v>517</v>
      </c>
      <c r="F4101" s="282" t="s">
        <v>188</v>
      </c>
      <c r="G4101" s="902" t="s">
        <v>524</v>
      </c>
      <c r="I4101" s="515" t="s">
        <v>4624</v>
      </c>
    </row>
    <row r="4102" spans="1:9" x14ac:dyDescent="0.2">
      <c r="A4102" s="86" t="s">
        <v>6388</v>
      </c>
      <c r="B4102" s="763" t="s">
        <v>454</v>
      </c>
      <c r="C4102" s="86" t="s">
        <v>186</v>
      </c>
      <c r="D4102" s="86" t="s">
        <v>540</v>
      </c>
      <c r="E4102" s="86" t="s">
        <v>517</v>
      </c>
      <c r="F4102" s="282" t="s">
        <v>188</v>
      </c>
      <c r="G4102" s="902" t="s">
        <v>524</v>
      </c>
      <c r="I4102" s="515" t="s">
        <v>4625</v>
      </c>
    </row>
    <row r="4103" spans="1:9" x14ac:dyDescent="0.2">
      <c r="A4103" s="86" t="s">
        <v>6388</v>
      </c>
      <c r="B4103" s="763" t="s">
        <v>454</v>
      </c>
      <c r="C4103" s="86" t="s">
        <v>186</v>
      </c>
      <c r="D4103" s="86" t="s">
        <v>541</v>
      </c>
      <c r="E4103" s="86" t="s">
        <v>517</v>
      </c>
      <c r="F4103" s="282" t="s">
        <v>188</v>
      </c>
      <c r="G4103" s="902" t="s">
        <v>524</v>
      </c>
      <c r="I4103" s="515" t="s">
        <v>4626</v>
      </c>
    </row>
    <row r="4104" spans="1:9" x14ac:dyDescent="0.2">
      <c r="A4104" s="86" t="s">
        <v>6388</v>
      </c>
      <c r="B4104" s="763" t="s">
        <v>454</v>
      </c>
      <c r="C4104" s="86" t="s">
        <v>186</v>
      </c>
      <c r="D4104" s="86" t="s">
        <v>542</v>
      </c>
      <c r="E4104" s="86" t="s">
        <v>517</v>
      </c>
      <c r="F4104" s="282" t="s">
        <v>188</v>
      </c>
      <c r="G4104" s="902" t="s">
        <v>524</v>
      </c>
      <c r="I4104" s="515" t="s">
        <v>4627</v>
      </c>
    </row>
    <row r="4105" spans="1:9" x14ac:dyDescent="0.2">
      <c r="A4105" s="86" t="s">
        <v>6388</v>
      </c>
      <c r="B4105" s="763" t="s">
        <v>454</v>
      </c>
      <c r="C4105" s="86" t="s">
        <v>186</v>
      </c>
      <c r="D4105" s="86" t="s">
        <v>543</v>
      </c>
      <c r="E4105" s="86" t="s">
        <v>517</v>
      </c>
      <c r="F4105" s="282" t="s">
        <v>188</v>
      </c>
      <c r="G4105" s="902" t="s">
        <v>524</v>
      </c>
      <c r="I4105" s="515" t="s">
        <v>4628</v>
      </c>
    </row>
    <row r="4106" spans="1:9" x14ac:dyDescent="0.2">
      <c r="A4106" s="86" t="s">
        <v>6388</v>
      </c>
      <c r="B4106" s="763" t="s">
        <v>454</v>
      </c>
      <c r="C4106" s="86" t="s">
        <v>186</v>
      </c>
      <c r="D4106" s="86" t="s">
        <v>544</v>
      </c>
      <c r="E4106" s="86" t="s">
        <v>517</v>
      </c>
      <c r="F4106" s="282" t="s">
        <v>188</v>
      </c>
      <c r="G4106" s="902" t="s">
        <v>524</v>
      </c>
      <c r="I4106" s="515" t="s">
        <v>4629</v>
      </c>
    </row>
    <row r="4107" spans="1:9" x14ac:dyDescent="0.2">
      <c r="A4107" s="86" t="s">
        <v>6388</v>
      </c>
      <c r="B4107" s="763" t="s">
        <v>454</v>
      </c>
      <c r="C4107" s="86" t="s">
        <v>186</v>
      </c>
      <c r="D4107" s="86" t="s">
        <v>545</v>
      </c>
      <c r="E4107" s="86" t="s">
        <v>517</v>
      </c>
      <c r="F4107" s="282" t="s">
        <v>188</v>
      </c>
      <c r="G4107" s="902" t="s">
        <v>524</v>
      </c>
      <c r="I4107" s="515" t="s">
        <v>4630</v>
      </c>
    </row>
    <row r="4108" spans="1:9" x14ac:dyDescent="0.2">
      <c r="A4108" s="86" t="s">
        <v>6388</v>
      </c>
      <c r="B4108" s="763" t="s">
        <v>454</v>
      </c>
      <c r="C4108" s="86" t="s">
        <v>186</v>
      </c>
      <c r="D4108" s="86" t="s">
        <v>546</v>
      </c>
      <c r="E4108" s="86" t="s">
        <v>517</v>
      </c>
      <c r="F4108" s="282" t="s">
        <v>188</v>
      </c>
      <c r="G4108" s="902" t="s">
        <v>524</v>
      </c>
      <c r="I4108" s="515" t="s">
        <v>4631</v>
      </c>
    </row>
    <row r="4109" spans="1:9" x14ac:dyDescent="0.2">
      <c r="A4109" s="86" t="s">
        <v>6388</v>
      </c>
      <c r="B4109" s="763" t="s">
        <v>454</v>
      </c>
      <c r="C4109" s="86" t="s">
        <v>186</v>
      </c>
      <c r="D4109" s="86" t="s">
        <v>547</v>
      </c>
      <c r="E4109" s="86" t="s">
        <v>517</v>
      </c>
      <c r="F4109" s="282" t="s">
        <v>188</v>
      </c>
      <c r="G4109" s="902" t="s">
        <v>524</v>
      </c>
      <c r="I4109" s="515" t="s">
        <v>4632</v>
      </c>
    </row>
    <row r="4110" spans="1:9" x14ac:dyDescent="0.2">
      <c r="A4110" s="86" t="s">
        <v>6388</v>
      </c>
      <c r="B4110" s="763" t="s">
        <v>454</v>
      </c>
      <c r="C4110" s="86" t="s">
        <v>186</v>
      </c>
      <c r="D4110" s="86" t="s">
        <v>548</v>
      </c>
      <c r="E4110" s="86" t="s">
        <v>517</v>
      </c>
      <c r="F4110" s="282" t="s">
        <v>188</v>
      </c>
      <c r="G4110" s="902" t="s">
        <v>524</v>
      </c>
      <c r="I4110" s="515" t="s">
        <v>4633</v>
      </c>
    </row>
    <row r="4111" spans="1:9" x14ac:dyDescent="0.2">
      <c r="A4111" s="86" t="s">
        <v>6388</v>
      </c>
      <c r="B4111" s="763" t="s">
        <v>454</v>
      </c>
      <c r="C4111" s="86" t="s">
        <v>186</v>
      </c>
      <c r="D4111" s="86" t="s">
        <v>549</v>
      </c>
      <c r="E4111" s="86" t="s">
        <v>517</v>
      </c>
      <c r="F4111" s="282" t="s">
        <v>188</v>
      </c>
      <c r="G4111" s="902" t="s">
        <v>524</v>
      </c>
      <c r="I4111" s="515" t="s">
        <v>4634</v>
      </c>
    </row>
    <row r="4112" spans="1:9" x14ac:dyDescent="0.2">
      <c r="A4112" s="86" t="s">
        <v>6388</v>
      </c>
      <c r="B4112" s="763" t="s">
        <v>454</v>
      </c>
      <c r="C4112" s="86" t="s">
        <v>186</v>
      </c>
      <c r="D4112" s="86" t="s">
        <v>550</v>
      </c>
      <c r="E4112" s="86" t="s">
        <v>517</v>
      </c>
      <c r="F4112" s="282" t="s">
        <v>188</v>
      </c>
      <c r="G4112" s="902" t="s">
        <v>524</v>
      </c>
      <c r="I4112" s="515" t="s">
        <v>4635</v>
      </c>
    </row>
    <row r="4113" spans="1:9" x14ac:dyDescent="0.2">
      <c r="A4113" s="86" t="s">
        <v>6388</v>
      </c>
      <c r="B4113" s="763" t="s">
        <v>454</v>
      </c>
      <c r="C4113" s="86" t="s">
        <v>186</v>
      </c>
      <c r="D4113" s="86" t="s">
        <v>551</v>
      </c>
      <c r="E4113" s="86" t="s">
        <v>517</v>
      </c>
      <c r="F4113" s="282" t="s">
        <v>188</v>
      </c>
      <c r="G4113" s="902" t="s">
        <v>524</v>
      </c>
      <c r="I4113" s="515" t="s">
        <v>4636</v>
      </c>
    </row>
    <row r="4114" spans="1:9" x14ac:dyDescent="0.2">
      <c r="A4114" s="86" t="s">
        <v>6388</v>
      </c>
      <c r="B4114" s="763" t="s">
        <v>454</v>
      </c>
      <c r="C4114" s="86" t="s">
        <v>186</v>
      </c>
      <c r="D4114" s="86" t="s">
        <v>552</v>
      </c>
      <c r="E4114" s="86" t="s">
        <v>517</v>
      </c>
      <c r="F4114" s="282" t="s">
        <v>188</v>
      </c>
      <c r="G4114" s="902" t="s">
        <v>524</v>
      </c>
      <c r="I4114" s="515" t="s">
        <v>4637</v>
      </c>
    </row>
    <row r="4115" spans="1:9" x14ac:dyDescent="0.2">
      <c r="A4115" s="86" t="s">
        <v>6388</v>
      </c>
      <c r="B4115" s="763" t="s">
        <v>454</v>
      </c>
      <c r="C4115" s="86" t="s">
        <v>186</v>
      </c>
      <c r="D4115" s="86" t="s">
        <v>553</v>
      </c>
      <c r="E4115" s="86" t="s">
        <v>517</v>
      </c>
      <c r="F4115" s="282" t="s">
        <v>188</v>
      </c>
      <c r="G4115" s="902" t="s">
        <v>524</v>
      </c>
      <c r="I4115" s="515" t="s">
        <v>4638</v>
      </c>
    </row>
    <row r="4116" spans="1:9" x14ac:dyDescent="0.2">
      <c r="A4116" s="86" t="s">
        <v>6388</v>
      </c>
      <c r="B4116" s="763" t="s">
        <v>454</v>
      </c>
      <c r="C4116" s="86" t="s">
        <v>186</v>
      </c>
      <c r="D4116" s="86" t="s">
        <v>554</v>
      </c>
      <c r="E4116" s="86" t="s">
        <v>517</v>
      </c>
      <c r="F4116" s="282" t="s">
        <v>188</v>
      </c>
      <c r="G4116" s="902" t="s">
        <v>524</v>
      </c>
      <c r="I4116" s="515" t="s">
        <v>4639</v>
      </c>
    </row>
    <row r="4117" spans="1:9" x14ac:dyDescent="0.2">
      <c r="A4117" s="86" t="s">
        <v>6388</v>
      </c>
      <c r="B4117" s="763" t="s">
        <v>454</v>
      </c>
      <c r="C4117" s="86" t="s">
        <v>186</v>
      </c>
      <c r="D4117" s="86" t="s">
        <v>555</v>
      </c>
      <c r="E4117" s="86" t="s">
        <v>517</v>
      </c>
      <c r="F4117" s="282" t="s">
        <v>188</v>
      </c>
      <c r="G4117" s="902" t="s">
        <v>524</v>
      </c>
      <c r="I4117" s="515" t="s">
        <v>4640</v>
      </c>
    </row>
    <row r="4118" spans="1:9" x14ac:dyDescent="0.2">
      <c r="A4118" s="86" t="s">
        <v>6388</v>
      </c>
      <c r="B4118" s="763" t="s">
        <v>454</v>
      </c>
      <c r="C4118" s="86" t="s">
        <v>186</v>
      </c>
      <c r="D4118" s="86" t="s">
        <v>556</v>
      </c>
      <c r="E4118" s="86" t="s">
        <v>517</v>
      </c>
      <c r="F4118" s="282" t="s">
        <v>188</v>
      </c>
      <c r="G4118" s="902" t="s">
        <v>524</v>
      </c>
      <c r="I4118" s="515" t="s">
        <v>4641</v>
      </c>
    </row>
    <row r="4119" spans="1:9" x14ac:dyDescent="0.2">
      <c r="A4119" s="86" t="s">
        <v>6388</v>
      </c>
      <c r="B4119" s="763" t="s">
        <v>454</v>
      </c>
      <c r="C4119" s="86" t="s">
        <v>186</v>
      </c>
      <c r="D4119" s="86" t="s">
        <v>557</v>
      </c>
      <c r="E4119" s="86" t="s">
        <v>517</v>
      </c>
      <c r="F4119" s="282" t="s">
        <v>188</v>
      </c>
      <c r="G4119" s="902" t="s">
        <v>524</v>
      </c>
      <c r="I4119" s="515" t="s">
        <v>4642</v>
      </c>
    </row>
    <row r="4120" spans="1:9" x14ac:dyDescent="0.2">
      <c r="A4120" s="86" t="s">
        <v>6388</v>
      </c>
      <c r="B4120" s="763" t="s">
        <v>454</v>
      </c>
      <c r="C4120" s="86" t="s">
        <v>186</v>
      </c>
      <c r="D4120" s="86" t="s">
        <v>558</v>
      </c>
      <c r="E4120" s="86" t="s">
        <v>517</v>
      </c>
      <c r="F4120" s="282" t="s">
        <v>188</v>
      </c>
      <c r="G4120" s="902" t="s">
        <v>524</v>
      </c>
      <c r="I4120" s="515" t="s">
        <v>4643</v>
      </c>
    </row>
    <row r="4121" spans="1:9" x14ac:dyDescent="0.2">
      <c r="A4121" s="86" t="s">
        <v>6388</v>
      </c>
      <c r="B4121" s="763" t="s">
        <v>454</v>
      </c>
      <c r="C4121" s="86" t="s">
        <v>186</v>
      </c>
      <c r="D4121" s="86" t="s">
        <v>559</v>
      </c>
      <c r="E4121" s="86" t="s">
        <v>517</v>
      </c>
      <c r="F4121" s="282" t="s">
        <v>188</v>
      </c>
      <c r="G4121" s="902" t="s">
        <v>524</v>
      </c>
      <c r="I4121" s="515" t="s">
        <v>4644</v>
      </c>
    </row>
    <row r="4122" spans="1:9" x14ac:dyDescent="0.2">
      <c r="A4122" s="86" t="s">
        <v>6388</v>
      </c>
      <c r="B4122" s="763" t="s">
        <v>454</v>
      </c>
      <c r="C4122" s="86" t="s">
        <v>186</v>
      </c>
      <c r="D4122" s="86" t="s">
        <v>560</v>
      </c>
      <c r="E4122" s="86" t="s">
        <v>517</v>
      </c>
      <c r="F4122" s="282" t="s">
        <v>188</v>
      </c>
      <c r="G4122" s="902" t="s">
        <v>524</v>
      </c>
      <c r="I4122" s="515" t="s">
        <v>4645</v>
      </c>
    </row>
    <row r="4123" spans="1:9" x14ac:dyDescent="0.2">
      <c r="A4123" s="86" t="s">
        <v>6388</v>
      </c>
      <c r="B4123" s="763" t="s">
        <v>454</v>
      </c>
      <c r="C4123" s="86" t="s">
        <v>186</v>
      </c>
      <c r="D4123" s="86" t="s">
        <v>561</v>
      </c>
      <c r="E4123" s="86" t="s">
        <v>517</v>
      </c>
      <c r="F4123" s="282" t="s">
        <v>188</v>
      </c>
      <c r="G4123" s="902" t="s">
        <v>524</v>
      </c>
      <c r="I4123" s="515" t="s">
        <v>4646</v>
      </c>
    </row>
    <row r="4124" spans="1:9" x14ac:dyDescent="0.2">
      <c r="A4124" s="86" t="s">
        <v>6388</v>
      </c>
      <c r="B4124" s="763" t="s">
        <v>454</v>
      </c>
      <c r="C4124" s="86" t="s">
        <v>186</v>
      </c>
      <c r="D4124" s="86" t="s">
        <v>562</v>
      </c>
      <c r="E4124" s="86" t="s">
        <v>517</v>
      </c>
      <c r="F4124" s="282" t="s">
        <v>188</v>
      </c>
      <c r="G4124" s="902" t="s">
        <v>524</v>
      </c>
      <c r="I4124" s="515" t="s">
        <v>4647</v>
      </c>
    </row>
    <row r="4125" spans="1:9" x14ac:dyDescent="0.2">
      <c r="A4125" s="86" t="s">
        <v>6388</v>
      </c>
      <c r="B4125" s="763" t="s">
        <v>454</v>
      </c>
      <c r="C4125" s="86" t="s">
        <v>186</v>
      </c>
      <c r="D4125" s="86" t="s">
        <v>563</v>
      </c>
      <c r="E4125" s="86" t="s">
        <v>517</v>
      </c>
      <c r="F4125" s="282" t="s">
        <v>188</v>
      </c>
      <c r="G4125" s="902" t="s">
        <v>524</v>
      </c>
      <c r="I4125" s="515" t="s">
        <v>4648</v>
      </c>
    </row>
    <row r="4126" spans="1:9" x14ac:dyDescent="0.2">
      <c r="A4126" s="86" t="s">
        <v>6388</v>
      </c>
      <c r="B4126" s="763" t="s">
        <v>454</v>
      </c>
      <c r="C4126" s="86" t="s">
        <v>186</v>
      </c>
      <c r="D4126" s="86" t="s">
        <v>564</v>
      </c>
      <c r="E4126" s="86" t="s">
        <v>517</v>
      </c>
      <c r="F4126" s="282" t="s">
        <v>188</v>
      </c>
      <c r="G4126" s="902" t="s">
        <v>524</v>
      </c>
      <c r="I4126" s="515" t="s">
        <v>4649</v>
      </c>
    </row>
    <row r="4127" spans="1:9" x14ac:dyDescent="0.2">
      <c r="A4127" s="86" t="s">
        <v>6388</v>
      </c>
      <c r="B4127" s="763" t="s">
        <v>454</v>
      </c>
      <c r="C4127" s="86" t="s">
        <v>186</v>
      </c>
      <c r="D4127" s="86" t="s">
        <v>565</v>
      </c>
      <c r="E4127" s="86" t="s">
        <v>517</v>
      </c>
      <c r="F4127" s="282" t="s">
        <v>188</v>
      </c>
      <c r="G4127" s="902" t="s">
        <v>524</v>
      </c>
      <c r="I4127" s="515" t="s">
        <v>4650</v>
      </c>
    </row>
    <row r="4128" spans="1:9" x14ac:dyDescent="0.2">
      <c r="A4128" s="86" t="s">
        <v>6388</v>
      </c>
      <c r="B4128" s="543" t="s">
        <v>454</v>
      </c>
      <c r="C4128" s="547" t="s">
        <v>186</v>
      </c>
      <c r="D4128" s="547" t="s">
        <v>566</v>
      </c>
      <c r="E4128" s="547" t="s">
        <v>517</v>
      </c>
      <c r="F4128" s="538" t="s">
        <v>188</v>
      </c>
      <c r="G4128" s="309" t="s">
        <v>524</v>
      </c>
      <c r="I4128" s="515" t="s">
        <v>4651</v>
      </c>
    </row>
    <row r="4129" spans="1:9" x14ac:dyDescent="0.2">
      <c r="A4129" s="86" t="s">
        <v>6388</v>
      </c>
      <c r="B4129" s="763" t="s">
        <v>454</v>
      </c>
      <c r="C4129" s="86" t="s">
        <v>186</v>
      </c>
      <c r="D4129" s="86" t="s">
        <v>185</v>
      </c>
      <c r="E4129" s="86" t="s">
        <v>518</v>
      </c>
      <c r="F4129" s="282" t="s">
        <v>189</v>
      </c>
      <c r="G4129" s="902" t="s">
        <v>524</v>
      </c>
      <c r="I4129" s="515" t="s">
        <v>4652</v>
      </c>
    </row>
    <row r="4130" spans="1:9" x14ac:dyDescent="0.2">
      <c r="A4130" s="86" t="s">
        <v>6388</v>
      </c>
      <c r="B4130" s="763" t="s">
        <v>454</v>
      </c>
      <c r="C4130" s="86" t="s">
        <v>186</v>
      </c>
      <c r="D4130" s="86" t="s">
        <v>527</v>
      </c>
      <c r="E4130" s="86" t="s">
        <v>518</v>
      </c>
      <c r="F4130" s="282" t="s">
        <v>189</v>
      </c>
      <c r="G4130" s="902" t="s">
        <v>524</v>
      </c>
      <c r="I4130" s="515" t="s">
        <v>4653</v>
      </c>
    </row>
    <row r="4131" spans="1:9" x14ac:dyDescent="0.2">
      <c r="A4131" s="86" t="s">
        <v>6388</v>
      </c>
      <c r="B4131" s="763" t="s">
        <v>454</v>
      </c>
      <c r="C4131" s="86" t="s">
        <v>186</v>
      </c>
      <c r="D4131" s="86" t="s">
        <v>528</v>
      </c>
      <c r="E4131" s="86" t="s">
        <v>518</v>
      </c>
      <c r="F4131" s="282" t="s">
        <v>189</v>
      </c>
      <c r="G4131" s="902" t="s">
        <v>524</v>
      </c>
      <c r="I4131" s="515" t="s">
        <v>4654</v>
      </c>
    </row>
    <row r="4132" spans="1:9" x14ac:dyDescent="0.2">
      <c r="A4132" s="86" t="s">
        <v>6388</v>
      </c>
      <c r="B4132" s="763" t="s">
        <v>454</v>
      </c>
      <c r="C4132" s="86" t="s">
        <v>186</v>
      </c>
      <c r="D4132" s="86" t="s">
        <v>529</v>
      </c>
      <c r="E4132" s="86" t="s">
        <v>518</v>
      </c>
      <c r="F4132" s="282" t="s">
        <v>189</v>
      </c>
      <c r="G4132" s="902" t="s">
        <v>524</v>
      </c>
      <c r="I4132" s="515" t="s">
        <v>4655</v>
      </c>
    </row>
    <row r="4133" spans="1:9" x14ac:dyDescent="0.2">
      <c r="A4133" s="86" t="s">
        <v>6388</v>
      </c>
      <c r="B4133" s="763" t="s">
        <v>454</v>
      </c>
      <c r="C4133" s="86" t="s">
        <v>186</v>
      </c>
      <c r="D4133" s="86" t="s">
        <v>530</v>
      </c>
      <c r="E4133" s="86" t="s">
        <v>518</v>
      </c>
      <c r="F4133" s="282" t="s">
        <v>189</v>
      </c>
      <c r="G4133" s="902" t="s">
        <v>524</v>
      </c>
      <c r="I4133" s="515" t="s">
        <v>4656</v>
      </c>
    </row>
    <row r="4134" spans="1:9" x14ac:dyDescent="0.2">
      <c r="A4134" s="86" t="s">
        <v>6388</v>
      </c>
      <c r="B4134" s="763" t="s">
        <v>454</v>
      </c>
      <c r="C4134" s="86" t="s">
        <v>186</v>
      </c>
      <c r="D4134" s="86" t="s">
        <v>531</v>
      </c>
      <c r="E4134" s="86" t="s">
        <v>518</v>
      </c>
      <c r="F4134" s="282" t="s">
        <v>189</v>
      </c>
      <c r="G4134" s="902" t="s">
        <v>524</v>
      </c>
      <c r="I4134" s="515" t="s">
        <v>4657</v>
      </c>
    </row>
    <row r="4135" spans="1:9" x14ac:dyDescent="0.2">
      <c r="A4135" s="86" t="s">
        <v>6388</v>
      </c>
      <c r="B4135" s="763" t="s">
        <v>454</v>
      </c>
      <c r="C4135" s="86" t="s">
        <v>186</v>
      </c>
      <c r="D4135" s="86" t="s">
        <v>532</v>
      </c>
      <c r="E4135" s="86" t="s">
        <v>518</v>
      </c>
      <c r="F4135" s="282" t="s">
        <v>189</v>
      </c>
      <c r="G4135" s="902" t="s">
        <v>524</v>
      </c>
      <c r="I4135" s="515" t="s">
        <v>4658</v>
      </c>
    </row>
    <row r="4136" spans="1:9" x14ac:dyDescent="0.2">
      <c r="A4136" s="86" t="s">
        <v>6388</v>
      </c>
      <c r="B4136" s="763" t="s">
        <v>454</v>
      </c>
      <c r="C4136" s="86" t="s">
        <v>186</v>
      </c>
      <c r="D4136" s="86" t="s">
        <v>533</v>
      </c>
      <c r="E4136" s="86" t="s">
        <v>518</v>
      </c>
      <c r="F4136" s="282" t="s">
        <v>189</v>
      </c>
      <c r="G4136" s="902" t="s">
        <v>524</v>
      </c>
      <c r="I4136" s="515" t="s">
        <v>4659</v>
      </c>
    </row>
    <row r="4137" spans="1:9" x14ac:dyDescent="0.2">
      <c r="A4137" s="86" t="s">
        <v>6388</v>
      </c>
      <c r="B4137" s="763" t="s">
        <v>454</v>
      </c>
      <c r="C4137" s="86" t="s">
        <v>186</v>
      </c>
      <c r="D4137" s="86" t="s">
        <v>534</v>
      </c>
      <c r="E4137" s="86" t="s">
        <v>518</v>
      </c>
      <c r="F4137" s="282" t="s">
        <v>189</v>
      </c>
      <c r="G4137" s="902" t="s">
        <v>524</v>
      </c>
      <c r="I4137" s="515" t="s">
        <v>4660</v>
      </c>
    </row>
    <row r="4138" spans="1:9" x14ac:dyDescent="0.2">
      <c r="A4138" s="86" t="s">
        <v>6388</v>
      </c>
      <c r="B4138" s="763" t="s">
        <v>454</v>
      </c>
      <c r="C4138" s="86" t="s">
        <v>186</v>
      </c>
      <c r="D4138" s="86" t="s">
        <v>535</v>
      </c>
      <c r="E4138" s="86" t="s">
        <v>518</v>
      </c>
      <c r="F4138" s="282" t="s">
        <v>189</v>
      </c>
      <c r="G4138" s="902" t="s">
        <v>524</v>
      </c>
      <c r="I4138" s="515" t="s">
        <v>4661</v>
      </c>
    </row>
    <row r="4139" spans="1:9" x14ac:dyDescent="0.2">
      <c r="A4139" s="86" t="s">
        <v>6388</v>
      </c>
      <c r="B4139" s="763" t="s">
        <v>454</v>
      </c>
      <c r="C4139" s="86" t="s">
        <v>186</v>
      </c>
      <c r="D4139" s="86" t="s">
        <v>536</v>
      </c>
      <c r="E4139" s="86" t="s">
        <v>518</v>
      </c>
      <c r="F4139" s="282" t="s">
        <v>189</v>
      </c>
      <c r="G4139" s="902" t="s">
        <v>524</v>
      </c>
      <c r="I4139" s="515" t="s">
        <v>4662</v>
      </c>
    </row>
    <row r="4140" spans="1:9" x14ac:dyDescent="0.2">
      <c r="A4140" s="86" t="s">
        <v>6388</v>
      </c>
      <c r="B4140" s="763" t="s">
        <v>454</v>
      </c>
      <c r="C4140" s="86" t="s">
        <v>186</v>
      </c>
      <c r="D4140" s="86" t="s">
        <v>537</v>
      </c>
      <c r="E4140" s="86" t="s">
        <v>518</v>
      </c>
      <c r="F4140" s="282" t="s">
        <v>189</v>
      </c>
      <c r="G4140" s="902" t="s">
        <v>524</v>
      </c>
      <c r="I4140" s="515" t="s">
        <v>4663</v>
      </c>
    </row>
    <row r="4141" spans="1:9" x14ac:dyDescent="0.2">
      <c r="A4141" s="86" t="s">
        <v>6388</v>
      </c>
      <c r="B4141" s="763" t="s">
        <v>454</v>
      </c>
      <c r="C4141" s="86" t="s">
        <v>186</v>
      </c>
      <c r="D4141" s="86" t="s">
        <v>538</v>
      </c>
      <c r="E4141" s="86" t="s">
        <v>518</v>
      </c>
      <c r="F4141" s="282" t="s">
        <v>189</v>
      </c>
      <c r="G4141" s="902" t="s">
        <v>524</v>
      </c>
      <c r="I4141" s="515" t="s">
        <v>4664</v>
      </c>
    </row>
    <row r="4142" spans="1:9" x14ac:dyDescent="0.2">
      <c r="A4142" s="86" t="s">
        <v>6388</v>
      </c>
      <c r="B4142" s="763" t="s">
        <v>454</v>
      </c>
      <c r="C4142" s="86" t="s">
        <v>186</v>
      </c>
      <c r="D4142" s="86" t="s">
        <v>539</v>
      </c>
      <c r="E4142" s="86" t="s">
        <v>518</v>
      </c>
      <c r="F4142" s="282" t="s">
        <v>189</v>
      </c>
      <c r="G4142" s="902" t="s">
        <v>524</v>
      </c>
      <c r="I4142" s="515" t="s">
        <v>4665</v>
      </c>
    </row>
    <row r="4143" spans="1:9" x14ac:dyDescent="0.2">
      <c r="A4143" s="86" t="s">
        <v>6388</v>
      </c>
      <c r="B4143" s="763" t="s">
        <v>454</v>
      </c>
      <c r="C4143" s="86" t="s">
        <v>186</v>
      </c>
      <c r="D4143" s="86" t="s">
        <v>540</v>
      </c>
      <c r="E4143" s="86" t="s">
        <v>518</v>
      </c>
      <c r="F4143" s="282" t="s">
        <v>189</v>
      </c>
      <c r="G4143" s="902" t="s">
        <v>524</v>
      </c>
      <c r="I4143" s="515" t="s">
        <v>4666</v>
      </c>
    </row>
    <row r="4144" spans="1:9" x14ac:dyDescent="0.2">
      <c r="A4144" s="86" t="s">
        <v>6388</v>
      </c>
      <c r="B4144" s="763" t="s">
        <v>454</v>
      </c>
      <c r="C4144" s="86" t="s">
        <v>186</v>
      </c>
      <c r="D4144" s="86" t="s">
        <v>541</v>
      </c>
      <c r="E4144" s="86" t="s">
        <v>518</v>
      </c>
      <c r="F4144" s="282" t="s">
        <v>189</v>
      </c>
      <c r="G4144" s="902" t="s">
        <v>524</v>
      </c>
      <c r="I4144" s="515" t="s">
        <v>4667</v>
      </c>
    </row>
    <row r="4145" spans="1:9" x14ac:dyDescent="0.2">
      <c r="A4145" s="86" t="s">
        <v>6388</v>
      </c>
      <c r="B4145" s="763" t="s">
        <v>454</v>
      </c>
      <c r="C4145" s="86" t="s">
        <v>186</v>
      </c>
      <c r="D4145" s="86" t="s">
        <v>542</v>
      </c>
      <c r="E4145" s="86" t="s">
        <v>518</v>
      </c>
      <c r="F4145" s="282" t="s">
        <v>189</v>
      </c>
      <c r="G4145" s="902" t="s">
        <v>524</v>
      </c>
      <c r="I4145" s="515" t="s">
        <v>4668</v>
      </c>
    </row>
    <row r="4146" spans="1:9" x14ac:dyDescent="0.2">
      <c r="A4146" s="86" t="s">
        <v>6388</v>
      </c>
      <c r="B4146" s="763" t="s">
        <v>454</v>
      </c>
      <c r="C4146" s="86" t="s">
        <v>186</v>
      </c>
      <c r="D4146" s="86" t="s">
        <v>543</v>
      </c>
      <c r="E4146" s="86" t="s">
        <v>518</v>
      </c>
      <c r="F4146" s="282" t="s">
        <v>189</v>
      </c>
      <c r="G4146" s="902" t="s">
        <v>524</v>
      </c>
      <c r="I4146" s="515" t="s">
        <v>4669</v>
      </c>
    </row>
    <row r="4147" spans="1:9" x14ac:dyDescent="0.2">
      <c r="A4147" s="86" t="s">
        <v>6388</v>
      </c>
      <c r="B4147" s="763" t="s">
        <v>454</v>
      </c>
      <c r="C4147" s="86" t="s">
        <v>186</v>
      </c>
      <c r="D4147" s="86" t="s">
        <v>544</v>
      </c>
      <c r="E4147" s="86" t="s">
        <v>518</v>
      </c>
      <c r="F4147" s="282" t="s">
        <v>189</v>
      </c>
      <c r="G4147" s="902" t="s">
        <v>524</v>
      </c>
      <c r="I4147" s="515" t="s">
        <v>4670</v>
      </c>
    </row>
    <row r="4148" spans="1:9" x14ac:dyDescent="0.2">
      <c r="A4148" s="86" t="s">
        <v>6388</v>
      </c>
      <c r="B4148" s="763" t="s">
        <v>454</v>
      </c>
      <c r="C4148" s="86" t="s">
        <v>186</v>
      </c>
      <c r="D4148" s="86" t="s">
        <v>545</v>
      </c>
      <c r="E4148" s="86" t="s">
        <v>518</v>
      </c>
      <c r="F4148" s="282" t="s">
        <v>189</v>
      </c>
      <c r="G4148" s="902" t="s">
        <v>524</v>
      </c>
      <c r="I4148" s="515" t="s">
        <v>4671</v>
      </c>
    </row>
    <row r="4149" spans="1:9" x14ac:dyDescent="0.2">
      <c r="A4149" s="86" t="s">
        <v>6388</v>
      </c>
      <c r="B4149" s="763" t="s">
        <v>454</v>
      </c>
      <c r="C4149" s="86" t="s">
        <v>186</v>
      </c>
      <c r="D4149" s="86" t="s">
        <v>546</v>
      </c>
      <c r="E4149" s="86" t="s">
        <v>518</v>
      </c>
      <c r="F4149" s="282" t="s">
        <v>189</v>
      </c>
      <c r="G4149" s="902" t="s">
        <v>524</v>
      </c>
      <c r="I4149" s="515" t="s">
        <v>4672</v>
      </c>
    </row>
    <row r="4150" spans="1:9" x14ac:dyDescent="0.2">
      <c r="A4150" s="86" t="s">
        <v>6388</v>
      </c>
      <c r="B4150" s="763" t="s">
        <v>454</v>
      </c>
      <c r="C4150" s="86" t="s">
        <v>186</v>
      </c>
      <c r="D4150" s="86" t="s">
        <v>547</v>
      </c>
      <c r="E4150" s="86" t="s">
        <v>518</v>
      </c>
      <c r="F4150" s="282" t="s">
        <v>189</v>
      </c>
      <c r="G4150" s="902" t="s">
        <v>524</v>
      </c>
      <c r="I4150" s="515" t="s">
        <v>4673</v>
      </c>
    </row>
    <row r="4151" spans="1:9" x14ac:dyDescent="0.2">
      <c r="A4151" s="86" t="s">
        <v>6388</v>
      </c>
      <c r="B4151" s="763" t="s">
        <v>454</v>
      </c>
      <c r="C4151" s="86" t="s">
        <v>186</v>
      </c>
      <c r="D4151" s="86" t="s">
        <v>548</v>
      </c>
      <c r="E4151" s="86" t="s">
        <v>518</v>
      </c>
      <c r="F4151" s="282" t="s">
        <v>189</v>
      </c>
      <c r="G4151" s="902" t="s">
        <v>524</v>
      </c>
      <c r="I4151" s="515" t="s">
        <v>4674</v>
      </c>
    </row>
    <row r="4152" spans="1:9" x14ac:dyDescent="0.2">
      <c r="A4152" s="86" t="s">
        <v>6388</v>
      </c>
      <c r="B4152" s="763" t="s">
        <v>454</v>
      </c>
      <c r="C4152" s="86" t="s">
        <v>186</v>
      </c>
      <c r="D4152" s="86" t="s">
        <v>549</v>
      </c>
      <c r="E4152" s="86" t="s">
        <v>518</v>
      </c>
      <c r="F4152" s="282" t="s">
        <v>189</v>
      </c>
      <c r="G4152" s="902" t="s">
        <v>524</v>
      </c>
      <c r="I4152" s="515" t="s">
        <v>4675</v>
      </c>
    </row>
    <row r="4153" spans="1:9" x14ac:dyDescent="0.2">
      <c r="A4153" s="86" t="s">
        <v>6388</v>
      </c>
      <c r="B4153" s="763" t="s">
        <v>454</v>
      </c>
      <c r="C4153" s="86" t="s">
        <v>186</v>
      </c>
      <c r="D4153" s="86" t="s">
        <v>550</v>
      </c>
      <c r="E4153" s="86" t="s">
        <v>518</v>
      </c>
      <c r="F4153" s="282" t="s">
        <v>189</v>
      </c>
      <c r="G4153" s="902" t="s">
        <v>524</v>
      </c>
      <c r="I4153" s="515" t="s">
        <v>4676</v>
      </c>
    </row>
    <row r="4154" spans="1:9" x14ac:dyDescent="0.2">
      <c r="A4154" s="86" t="s">
        <v>6388</v>
      </c>
      <c r="B4154" s="763" t="s">
        <v>454</v>
      </c>
      <c r="C4154" s="86" t="s">
        <v>186</v>
      </c>
      <c r="D4154" s="86" t="s">
        <v>551</v>
      </c>
      <c r="E4154" s="86" t="s">
        <v>518</v>
      </c>
      <c r="F4154" s="282" t="s">
        <v>189</v>
      </c>
      <c r="G4154" s="902" t="s">
        <v>524</v>
      </c>
      <c r="I4154" s="515" t="s">
        <v>4677</v>
      </c>
    </row>
    <row r="4155" spans="1:9" x14ac:dyDescent="0.2">
      <c r="A4155" s="86" t="s">
        <v>6388</v>
      </c>
      <c r="B4155" s="763" t="s">
        <v>454</v>
      </c>
      <c r="C4155" s="86" t="s">
        <v>186</v>
      </c>
      <c r="D4155" s="86" t="s">
        <v>552</v>
      </c>
      <c r="E4155" s="86" t="s">
        <v>518</v>
      </c>
      <c r="F4155" s="282" t="s">
        <v>189</v>
      </c>
      <c r="G4155" s="902" t="s">
        <v>524</v>
      </c>
      <c r="I4155" s="515" t="s">
        <v>4678</v>
      </c>
    </row>
    <row r="4156" spans="1:9" x14ac:dyDescent="0.2">
      <c r="A4156" s="86" t="s">
        <v>6388</v>
      </c>
      <c r="B4156" s="763" t="s">
        <v>454</v>
      </c>
      <c r="C4156" s="86" t="s">
        <v>186</v>
      </c>
      <c r="D4156" s="86" t="s">
        <v>553</v>
      </c>
      <c r="E4156" s="86" t="s">
        <v>518</v>
      </c>
      <c r="F4156" s="282" t="s">
        <v>189</v>
      </c>
      <c r="G4156" s="902" t="s">
        <v>524</v>
      </c>
      <c r="I4156" s="515" t="s">
        <v>4679</v>
      </c>
    </row>
    <row r="4157" spans="1:9" x14ac:dyDescent="0.2">
      <c r="A4157" s="86" t="s">
        <v>6388</v>
      </c>
      <c r="B4157" s="763" t="s">
        <v>454</v>
      </c>
      <c r="C4157" s="86" t="s">
        <v>186</v>
      </c>
      <c r="D4157" s="86" t="s">
        <v>554</v>
      </c>
      <c r="E4157" s="86" t="s">
        <v>518</v>
      </c>
      <c r="F4157" s="282" t="s">
        <v>189</v>
      </c>
      <c r="G4157" s="902" t="s">
        <v>524</v>
      </c>
      <c r="I4157" s="515" t="s">
        <v>4680</v>
      </c>
    </row>
    <row r="4158" spans="1:9" x14ac:dyDescent="0.2">
      <c r="A4158" s="86" t="s">
        <v>6388</v>
      </c>
      <c r="B4158" s="763" t="s">
        <v>454</v>
      </c>
      <c r="C4158" s="86" t="s">
        <v>186</v>
      </c>
      <c r="D4158" s="86" t="s">
        <v>555</v>
      </c>
      <c r="E4158" s="86" t="s">
        <v>518</v>
      </c>
      <c r="F4158" s="282" t="s">
        <v>189</v>
      </c>
      <c r="G4158" s="902" t="s">
        <v>524</v>
      </c>
      <c r="I4158" s="515" t="s">
        <v>4681</v>
      </c>
    </row>
    <row r="4159" spans="1:9" x14ac:dyDescent="0.2">
      <c r="A4159" s="86" t="s">
        <v>6388</v>
      </c>
      <c r="B4159" s="763" t="s">
        <v>454</v>
      </c>
      <c r="C4159" s="86" t="s">
        <v>186</v>
      </c>
      <c r="D4159" s="86" t="s">
        <v>556</v>
      </c>
      <c r="E4159" s="86" t="s">
        <v>518</v>
      </c>
      <c r="F4159" s="282" t="s">
        <v>189</v>
      </c>
      <c r="G4159" s="902" t="s">
        <v>524</v>
      </c>
      <c r="I4159" s="515" t="s">
        <v>4682</v>
      </c>
    </row>
    <row r="4160" spans="1:9" x14ac:dyDescent="0.2">
      <c r="A4160" s="86" t="s">
        <v>6388</v>
      </c>
      <c r="B4160" s="763" t="s">
        <v>454</v>
      </c>
      <c r="C4160" s="86" t="s">
        <v>186</v>
      </c>
      <c r="D4160" s="86" t="s">
        <v>557</v>
      </c>
      <c r="E4160" s="86" t="s">
        <v>518</v>
      </c>
      <c r="F4160" s="282" t="s">
        <v>189</v>
      </c>
      <c r="G4160" s="902" t="s">
        <v>524</v>
      </c>
      <c r="I4160" s="515" t="s">
        <v>4683</v>
      </c>
    </row>
    <row r="4161" spans="1:9" x14ac:dyDescent="0.2">
      <c r="A4161" s="86" t="s">
        <v>6388</v>
      </c>
      <c r="B4161" s="763" t="s">
        <v>454</v>
      </c>
      <c r="C4161" s="86" t="s">
        <v>186</v>
      </c>
      <c r="D4161" s="86" t="s">
        <v>558</v>
      </c>
      <c r="E4161" s="86" t="s">
        <v>518</v>
      </c>
      <c r="F4161" s="282" t="s">
        <v>189</v>
      </c>
      <c r="G4161" s="902" t="s">
        <v>524</v>
      </c>
      <c r="I4161" s="515" t="s">
        <v>4684</v>
      </c>
    </row>
    <row r="4162" spans="1:9" x14ac:dyDescent="0.2">
      <c r="A4162" s="86" t="s">
        <v>6388</v>
      </c>
      <c r="B4162" s="763" t="s">
        <v>454</v>
      </c>
      <c r="C4162" s="86" t="s">
        <v>186</v>
      </c>
      <c r="D4162" s="86" t="s">
        <v>559</v>
      </c>
      <c r="E4162" s="86" t="s">
        <v>518</v>
      </c>
      <c r="F4162" s="282" t="s">
        <v>189</v>
      </c>
      <c r="G4162" s="902" t="s">
        <v>524</v>
      </c>
      <c r="I4162" s="515" t="s">
        <v>4685</v>
      </c>
    </row>
    <row r="4163" spans="1:9" x14ac:dyDescent="0.2">
      <c r="A4163" s="86" t="s">
        <v>6388</v>
      </c>
      <c r="B4163" s="763" t="s">
        <v>454</v>
      </c>
      <c r="C4163" s="86" t="s">
        <v>186</v>
      </c>
      <c r="D4163" s="86" t="s">
        <v>560</v>
      </c>
      <c r="E4163" s="86" t="s">
        <v>518</v>
      </c>
      <c r="F4163" s="282" t="s">
        <v>189</v>
      </c>
      <c r="G4163" s="902" t="s">
        <v>524</v>
      </c>
      <c r="I4163" s="515" t="s">
        <v>4686</v>
      </c>
    </row>
    <row r="4164" spans="1:9" x14ac:dyDescent="0.2">
      <c r="A4164" s="86" t="s">
        <v>6388</v>
      </c>
      <c r="B4164" s="763" t="s">
        <v>454</v>
      </c>
      <c r="C4164" s="86" t="s">
        <v>186</v>
      </c>
      <c r="D4164" s="86" t="s">
        <v>561</v>
      </c>
      <c r="E4164" s="86" t="s">
        <v>518</v>
      </c>
      <c r="F4164" s="282" t="s">
        <v>189</v>
      </c>
      <c r="G4164" s="902" t="s">
        <v>524</v>
      </c>
      <c r="I4164" s="515" t="s">
        <v>4687</v>
      </c>
    </row>
    <row r="4165" spans="1:9" x14ac:dyDescent="0.2">
      <c r="A4165" s="86" t="s">
        <v>6388</v>
      </c>
      <c r="B4165" s="763" t="s">
        <v>454</v>
      </c>
      <c r="C4165" s="86" t="s">
        <v>186</v>
      </c>
      <c r="D4165" s="86" t="s">
        <v>562</v>
      </c>
      <c r="E4165" s="86" t="s">
        <v>518</v>
      </c>
      <c r="F4165" s="282" t="s">
        <v>189</v>
      </c>
      <c r="G4165" s="902" t="s">
        <v>524</v>
      </c>
      <c r="I4165" s="515" t="s">
        <v>4688</v>
      </c>
    </row>
    <row r="4166" spans="1:9" x14ac:dyDescent="0.2">
      <c r="A4166" s="86" t="s">
        <v>6388</v>
      </c>
      <c r="B4166" s="763" t="s">
        <v>454</v>
      </c>
      <c r="C4166" s="86" t="s">
        <v>186</v>
      </c>
      <c r="D4166" s="86" t="s">
        <v>563</v>
      </c>
      <c r="E4166" s="86" t="s">
        <v>518</v>
      </c>
      <c r="F4166" s="282" t="s">
        <v>189</v>
      </c>
      <c r="G4166" s="902" t="s">
        <v>524</v>
      </c>
      <c r="I4166" s="515" t="s">
        <v>4689</v>
      </c>
    </row>
    <row r="4167" spans="1:9" x14ac:dyDescent="0.2">
      <c r="A4167" s="86" t="s">
        <v>6388</v>
      </c>
      <c r="B4167" s="763" t="s">
        <v>454</v>
      </c>
      <c r="C4167" s="86" t="s">
        <v>186</v>
      </c>
      <c r="D4167" s="86" t="s">
        <v>564</v>
      </c>
      <c r="E4167" s="86" t="s">
        <v>518</v>
      </c>
      <c r="F4167" s="282" t="s">
        <v>189</v>
      </c>
      <c r="G4167" s="902" t="s">
        <v>524</v>
      </c>
      <c r="I4167" s="515" t="s">
        <v>4690</v>
      </c>
    </row>
    <row r="4168" spans="1:9" x14ac:dyDescent="0.2">
      <c r="A4168" s="86" t="s">
        <v>6388</v>
      </c>
      <c r="B4168" s="763" t="s">
        <v>454</v>
      </c>
      <c r="C4168" s="86" t="s">
        <v>186</v>
      </c>
      <c r="D4168" s="86" t="s">
        <v>565</v>
      </c>
      <c r="E4168" s="86" t="s">
        <v>518</v>
      </c>
      <c r="F4168" s="282" t="s">
        <v>189</v>
      </c>
      <c r="G4168" s="902" t="s">
        <v>524</v>
      </c>
      <c r="I4168" s="515" t="s">
        <v>4691</v>
      </c>
    </row>
    <row r="4169" spans="1:9" x14ac:dyDescent="0.2">
      <c r="A4169" s="86" t="s">
        <v>6388</v>
      </c>
      <c r="B4169" s="763" t="s">
        <v>454</v>
      </c>
      <c r="C4169" s="86" t="s">
        <v>186</v>
      </c>
      <c r="D4169" s="86" t="s">
        <v>566</v>
      </c>
      <c r="E4169" s="86" t="s">
        <v>518</v>
      </c>
      <c r="F4169" s="282" t="s">
        <v>189</v>
      </c>
      <c r="G4169" s="767" t="s">
        <v>524</v>
      </c>
      <c r="I4169" s="515" t="s">
        <v>4692</v>
      </c>
    </row>
    <row r="4170" spans="1:9" x14ac:dyDescent="0.2">
      <c r="A4170" s="86" t="s">
        <v>6388</v>
      </c>
      <c r="B4170" s="533" t="s">
        <v>454</v>
      </c>
      <c r="C4170" s="119" t="s">
        <v>186</v>
      </c>
      <c r="D4170" s="119" t="s">
        <v>185</v>
      </c>
      <c r="E4170" s="119" t="s">
        <v>518</v>
      </c>
      <c r="F4170" s="545" t="s">
        <v>197</v>
      </c>
      <c r="G4170" s="322" t="s">
        <v>524</v>
      </c>
      <c r="I4170" s="515" t="s">
        <v>4693</v>
      </c>
    </row>
    <row r="4171" spans="1:9" x14ac:dyDescent="0.2">
      <c r="A4171" s="86" t="s">
        <v>6388</v>
      </c>
      <c r="B4171" s="541" t="s">
        <v>454</v>
      </c>
      <c r="C4171" s="546" t="s">
        <v>186</v>
      </c>
      <c r="D4171" s="546" t="s">
        <v>185</v>
      </c>
      <c r="E4171" s="546" t="s">
        <v>518</v>
      </c>
      <c r="F4171" s="542" t="s">
        <v>188</v>
      </c>
      <c r="G4171" s="832" t="s">
        <v>524</v>
      </c>
      <c r="I4171" s="515" t="s">
        <v>4694</v>
      </c>
    </row>
    <row r="4172" spans="1:9" x14ac:dyDescent="0.2">
      <c r="A4172" s="86" t="s">
        <v>6388</v>
      </c>
      <c r="B4172" s="763" t="s">
        <v>454</v>
      </c>
      <c r="C4172" s="86" t="s">
        <v>186</v>
      </c>
      <c r="D4172" s="86" t="s">
        <v>527</v>
      </c>
      <c r="E4172" s="86" t="s">
        <v>518</v>
      </c>
      <c r="F4172" s="282" t="s">
        <v>188</v>
      </c>
      <c r="G4172" s="902" t="s">
        <v>524</v>
      </c>
      <c r="I4172" s="515" t="s">
        <v>4695</v>
      </c>
    </row>
    <row r="4173" spans="1:9" x14ac:dyDescent="0.2">
      <c r="A4173" s="86" t="s">
        <v>6388</v>
      </c>
      <c r="B4173" s="763" t="s">
        <v>454</v>
      </c>
      <c r="C4173" s="86" t="s">
        <v>186</v>
      </c>
      <c r="D4173" s="86" t="s">
        <v>528</v>
      </c>
      <c r="E4173" s="86" t="s">
        <v>518</v>
      </c>
      <c r="F4173" s="282" t="s">
        <v>188</v>
      </c>
      <c r="G4173" s="902" t="s">
        <v>524</v>
      </c>
      <c r="I4173" s="515" t="s">
        <v>4696</v>
      </c>
    </row>
    <row r="4174" spans="1:9" x14ac:dyDescent="0.2">
      <c r="A4174" s="86" t="s">
        <v>6388</v>
      </c>
      <c r="B4174" s="763" t="s">
        <v>454</v>
      </c>
      <c r="C4174" s="86" t="s">
        <v>186</v>
      </c>
      <c r="D4174" s="86" t="s">
        <v>529</v>
      </c>
      <c r="E4174" s="86" t="s">
        <v>518</v>
      </c>
      <c r="F4174" s="282" t="s">
        <v>188</v>
      </c>
      <c r="G4174" s="902" t="s">
        <v>524</v>
      </c>
      <c r="I4174" s="515" t="s">
        <v>4697</v>
      </c>
    </row>
    <row r="4175" spans="1:9" x14ac:dyDescent="0.2">
      <c r="A4175" s="86" t="s">
        <v>6388</v>
      </c>
      <c r="B4175" s="763" t="s">
        <v>454</v>
      </c>
      <c r="C4175" s="86" t="s">
        <v>186</v>
      </c>
      <c r="D4175" s="86" t="s">
        <v>530</v>
      </c>
      <c r="E4175" s="86" t="s">
        <v>518</v>
      </c>
      <c r="F4175" s="282" t="s">
        <v>188</v>
      </c>
      <c r="G4175" s="902" t="s">
        <v>524</v>
      </c>
      <c r="I4175" s="515" t="s">
        <v>4698</v>
      </c>
    </row>
    <row r="4176" spans="1:9" x14ac:dyDescent="0.2">
      <c r="A4176" s="86" t="s">
        <v>6388</v>
      </c>
      <c r="B4176" s="763" t="s">
        <v>454</v>
      </c>
      <c r="C4176" s="86" t="s">
        <v>186</v>
      </c>
      <c r="D4176" s="86" t="s">
        <v>531</v>
      </c>
      <c r="E4176" s="86" t="s">
        <v>518</v>
      </c>
      <c r="F4176" s="282" t="s">
        <v>188</v>
      </c>
      <c r="G4176" s="902" t="s">
        <v>524</v>
      </c>
      <c r="I4176" s="515" t="s">
        <v>4699</v>
      </c>
    </row>
    <row r="4177" spans="1:9" x14ac:dyDescent="0.2">
      <c r="A4177" s="86" t="s">
        <v>6388</v>
      </c>
      <c r="B4177" s="763" t="s">
        <v>454</v>
      </c>
      <c r="C4177" s="86" t="s">
        <v>186</v>
      </c>
      <c r="D4177" s="86" t="s">
        <v>532</v>
      </c>
      <c r="E4177" s="86" t="s">
        <v>518</v>
      </c>
      <c r="F4177" s="282" t="s">
        <v>188</v>
      </c>
      <c r="G4177" s="902" t="s">
        <v>524</v>
      </c>
      <c r="I4177" s="515" t="s">
        <v>4700</v>
      </c>
    </row>
    <row r="4178" spans="1:9" x14ac:dyDescent="0.2">
      <c r="A4178" s="86" t="s">
        <v>6388</v>
      </c>
      <c r="B4178" s="763" t="s">
        <v>454</v>
      </c>
      <c r="C4178" s="86" t="s">
        <v>186</v>
      </c>
      <c r="D4178" s="86" t="s">
        <v>533</v>
      </c>
      <c r="E4178" s="86" t="s">
        <v>518</v>
      </c>
      <c r="F4178" s="282" t="s">
        <v>188</v>
      </c>
      <c r="G4178" s="902" t="s">
        <v>524</v>
      </c>
      <c r="I4178" s="515" t="s">
        <v>4701</v>
      </c>
    </row>
    <row r="4179" spans="1:9" x14ac:dyDescent="0.2">
      <c r="A4179" s="86" t="s">
        <v>6388</v>
      </c>
      <c r="B4179" s="763" t="s">
        <v>454</v>
      </c>
      <c r="C4179" s="86" t="s">
        <v>186</v>
      </c>
      <c r="D4179" s="86" t="s">
        <v>534</v>
      </c>
      <c r="E4179" s="86" t="s">
        <v>518</v>
      </c>
      <c r="F4179" s="282" t="s">
        <v>188</v>
      </c>
      <c r="G4179" s="902" t="s">
        <v>524</v>
      </c>
      <c r="I4179" s="515" t="s">
        <v>4702</v>
      </c>
    </row>
    <row r="4180" spans="1:9" x14ac:dyDescent="0.2">
      <c r="A4180" s="86" t="s">
        <v>6388</v>
      </c>
      <c r="B4180" s="763" t="s">
        <v>454</v>
      </c>
      <c r="C4180" s="86" t="s">
        <v>186</v>
      </c>
      <c r="D4180" s="86" t="s">
        <v>535</v>
      </c>
      <c r="E4180" s="86" t="s">
        <v>518</v>
      </c>
      <c r="F4180" s="282" t="s">
        <v>188</v>
      </c>
      <c r="G4180" s="902" t="s">
        <v>524</v>
      </c>
      <c r="I4180" s="515" t="s">
        <v>4703</v>
      </c>
    </row>
    <row r="4181" spans="1:9" x14ac:dyDescent="0.2">
      <c r="A4181" s="86" t="s">
        <v>6388</v>
      </c>
      <c r="B4181" s="763" t="s">
        <v>454</v>
      </c>
      <c r="C4181" s="86" t="s">
        <v>186</v>
      </c>
      <c r="D4181" s="86" t="s">
        <v>536</v>
      </c>
      <c r="E4181" s="86" t="s">
        <v>518</v>
      </c>
      <c r="F4181" s="282" t="s">
        <v>188</v>
      </c>
      <c r="G4181" s="902" t="s">
        <v>524</v>
      </c>
      <c r="I4181" s="515" t="s">
        <v>4704</v>
      </c>
    </row>
    <row r="4182" spans="1:9" x14ac:dyDescent="0.2">
      <c r="A4182" s="86" t="s">
        <v>6388</v>
      </c>
      <c r="B4182" s="763" t="s">
        <v>454</v>
      </c>
      <c r="C4182" s="86" t="s">
        <v>186</v>
      </c>
      <c r="D4182" s="86" t="s">
        <v>537</v>
      </c>
      <c r="E4182" s="86" t="s">
        <v>518</v>
      </c>
      <c r="F4182" s="282" t="s">
        <v>188</v>
      </c>
      <c r="G4182" s="902" t="s">
        <v>524</v>
      </c>
      <c r="I4182" s="515" t="s">
        <v>4705</v>
      </c>
    </row>
    <row r="4183" spans="1:9" x14ac:dyDescent="0.2">
      <c r="A4183" s="86" t="s">
        <v>6388</v>
      </c>
      <c r="B4183" s="763" t="s">
        <v>454</v>
      </c>
      <c r="C4183" s="86" t="s">
        <v>186</v>
      </c>
      <c r="D4183" s="86" t="s">
        <v>538</v>
      </c>
      <c r="E4183" s="86" t="s">
        <v>518</v>
      </c>
      <c r="F4183" s="282" t="s">
        <v>188</v>
      </c>
      <c r="G4183" s="902" t="s">
        <v>524</v>
      </c>
      <c r="I4183" s="515" t="s">
        <v>4706</v>
      </c>
    </row>
    <row r="4184" spans="1:9" x14ac:dyDescent="0.2">
      <c r="A4184" s="86" t="s">
        <v>6388</v>
      </c>
      <c r="B4184" s="763" t="s">
        <v>454</v>
      </c>
      <c r="C4184" s="86" t="s">
        <v>186</v>
      </c>
      <c r="D4184" s="86" t="s">
        <v>539</v>
      </c>
      <c r="E4184" s="86" t="s">
        <v>518</v>
      </c>
      <c r="F4184" s="282" t="s">
        <v>188</v>
      </c>
      <c r="G4184" s="902" t="s">
        <v>524</v>
      </c>
      <c r="I4184" s="515" t="s">
        <v>4707</v>
      </c>
    </row>
    <row r="4185" spans="1:9" x14ac:dyDescent="0.2">
      <c r="A4185" s="86" t="s">
        <v>6388</v>
      </c>
      <c r="B4185" s="763" t="s">
        <v>454</v>
      </c>
      <c r="C4185" s="86" t="s">
        <v>186</v>
      </c>
      <c r="D4185" s="86" t="s">
        <v>540</v>
      </c>
      <c r="E4185" s="86" t="s">
        <v>518</v>
      </c>
      <c r="F4185" s="282" t="s">
        <v>188</v>
      </c>
      <c r="G4185" s="902" t="s">
        <v>524</v>
      </c>
      <c r="I4185" s="515" t="s">
        <v>4708</v>
      </c>
    </row>
    <row r="4186" spans="1:9" x14ac:dyDescent="0.2">
      <c r="A4186" s="86" t="s">
        <v>6388</v>
      </c>
      <c r="B4186" s="763" t="s">
        <v>454</v>
      </c>
      <c r="C4186" s="86" t="s">
        <v>186</v>
      </c>
      <c r="D4186" s="86" t="s">
        <v>541</v>
      </c>
      <c r="E4186" s="86" t="s">
        <v>518</v>
      </c>
      <c r="F4186" s="282" t="s">
        <v>188</v>
      </c>
      <c r="G4186" s="902" t="s">
        <v>524</v>
      </c>
      <c r="I4186" s="515" t="s">
        <v>4709</v>
      </c>
    </row>
    <row r="4187" spans="1:9" x14ac:dyDescent="0.2">
      <c r="A4187" s="86" t="s">
        <v>6388</v>
      </c>
      <c r="B4187" s="763" t="s">
        <v>454</v>
      </c>
      <c r="C4187" s="86" t="s">
        <v>186</v>
      </c>
      <c r="D4187" s="86" t="s">
        <v>542</v>
      </c>
      <c r="E4187" s="86" t="s">
        <v>518</v>
      </c>
      <c r="F4187" s="282" t="s">
        <v>188</v>
      </c>
      <c r="G4187" s="902" t="s">
        <v>524</v>
      </c>
      <c r="I4187" s="515" t="s">
        <v>4710</v>
      </c>
    </row>
    <row r="4188" spans="1:9" x14ac:dyDescent="0.2">
      <c r="A4188" s="86" t="s">
        <v>6388</v>
      </c>
      <c r="B4188" s="763" t="s">
        <v>454</v>
      </c>
      <c r="C4188" s="86" t="s">
        <v>186</v>
      </c>
      <c r="D4188" s="86" t="s">
        <v>543</v>
      </c>
      <c r="E4188" s="86" t="s">
        <v>518</v>
      </c>
      <c r="F4188" s="282" t="s">
        <v>188</v>
      </c>
      <c r="G4188" s="902" t="s">
        <v>524</v>
      </c>
      <c r="I4188" s="515" t="s">
        <v>4711</v>
      </c>
    </row>
    <row r="4189" spans="1:9" x14ac:dyDescent="0.2">
      <c r="A4189" s="86" t="s">
        <v>6388</v>
      </c>
      <c r="B4189" s="763" t="s">
        <v>454</v>
      </c>
      <c r="C4189" s="86" t="s">
        <v>186</v>
      </c>
      <c r="D4189" s="86" t="s">
        <v>544</v>
      </c>
      <c r="E4189" s="86" t="s">
        <v>518</v>
      </c>
      <c r="F4189" s="282" t="s">
        <v>188</v>
      </c>
      <c r="G4189" s="902" t="s">
        <v>524</v>
      </c>
      <c r="I4189" s="515" t="s">
        <v>4712</v>
      </c>
    </row>
    <row r="4190" spans="1:9" x14ac:dyDescent="0.2">
      <c r="A4190" s="86" t="s">
        <v>6388</v>
      </c>
      <c r="B4190" s="763" t="s">
        <v>454</v>
      </c>
      <c r="C4190" s="86" t="s">
        <v>186</v>
      </c>
      <c r="D4190" s="86" t="s">
        <v>545</v>
      </c>
      <c r="E4190" s="86" t="s">
        <v>518</v>
      </c>
      <c r="F4190" s="282" t="s">
        <v>188</v>
      </c>
      <c r="G4190" s="902" t="s">
        <v>524</v>
      </c>
      <c r="I4190" s="515" t="s">
        <v>4713</v>
      </c>
    </row>
    <row r="4191" spans="1:9" x14ac:dyDescent="0.2">
      <c r="A4191" s="86" t="s">
        <v>6388</v>
      </c>
      <c r="B4191" s="763" t="s">
        <v>454</v>
      </c>
      <c r="C4191" s="86" t="s">
        <v>186</v>
      </c>
      <c r="D4191" s="86" t="s">
        <v>546</v>
      </c>
      <c r="E4191" s="86" t="s">
        <v>518</v>
      </c>
      <c r="F4191" s="282" t="s">
        <v>188</v>
      </c>
      <c r="G4191" s="902" t="s">
        <v>524</v>
      </c>
      <c r="I4191" s="515" t="s">
        <v>4714</v>
      </c>
    </row>
    <row r="4192" spans="1:9" x14ac:dyDescent="0.2">
      <c r="A4192" s="86" t="s">
        <v>6388</v>
      </c>
      <c r="B4192" s="763" t="s">
        <v>454</v>
      </c>
      <c r="C4192" s="86" t="s">
        <v>186</v>
      </c>
      <c r="D4192" s="86" t="s">
        <v>547</v>
      </c>
      <c r="E4192" s="86" t="s">
        <v>518</v>
      </c>
      <c r="F4192" s="282" t="s">
        <v>188</v>
      </c>
      <c r="G4192" s="902" t="s">
        <v>524</v>
      </c>
      <c r="I4192" s="515" t="s">
        <v>4715</v>
      </c>
    </row>
    <row r="4193" spans="1:9" x14ac:dyDescent="0.2">
      <c r="A4193" s="86" t="s">
        <v>6388</v>
      </c>
      <c r="B4193" s="763" t="s">
        <v>454</v>
      </c>
      <c r="C4193" s="86" t="s">
        <v>186</v>
      </c>
      <c r="D4193" s="86" t="s">
        <v>548</v>
      </c>
      <c r="E4193" s="86" t="s">
        <v>518</v>
      </c>
      <c r="F4193" s="282" t="s">
        <v>188</v>
      </c>
      <c r="G4193" s="902" t="s">
        <v>524</v>
      </c>
      <c r="I4193" s="515" t="s">
        <v>4716</v>
      </c>
    </row>
    <row r="4194" spans="1:9" x14ac:dyDescent="0.2">
      <c r="A4194" s="86" t="s">
        <v>6388</v>
      </c>
      <c r="B4194" s="763" t="s">
        <v>454</v>
      </c>
      <c r="C4194" s="86" t="s">
        <v>186</v>
      </c>
      <c r="D4194" s="86" t="s">
        <v>549</v>
      </c>
      <c r="E4194" s="86" t="s">
        <v>518</v>
      </c>
      <c r="F4194" s="282" t="s">
        <v>188</v>
      </c>
      <c r="G4194" s="902" t="s">
        <v>524</v>
      </c>
      <c r="I4194" s="515" t="s">
        <v>4717</v>
      </c>
    </row>
    <row r="4195" spans="1:9" x14ac:dyDescent="0.2">
      <c r="A4195" s="86" t="s">
        <v>6388</v>
      </c>
      <c r="B4195" s="763" t="s">
        <v>454</v>
      </c>
      <c r="C4195" s="86" t="s">
        <v>186</v>
      </c>
      <c r="D4195" s="86" t="s">
        <v>550</v>
      </c>
      <c r="E4195" s="86" t="s">
        <v>518</v>
      </c>
      <c r="F4195" s="282" t="s">
        <v>188</v>
      </c>
      <c r="G4195" s="902" t="s">
        <v>524</v>
      </c>
      <c r="I4195" s="515" t="s">
        <v>4718</v>
      </c>
    </row>
    <row r="4196" spans="1:9" x14ac:dyDescent="0.2">
      <c r="A4196" s="86" t="s">
        <v>6388</v>
      </c>
      <c r="B4196" s="763" t="s">
        <v>454</v>
      </c>
      <c r="C4196" s="86" t="s">
        <v>186</v>
      </c>
      <c r="D4196" s="86" t="s">
        <v>551</v>
      </c>
      <c r="E4196" s="86" t="s">
        <v>518</v>
      </c>
      <c r="F4196" s="282" t="s">
        <v>188</v>
      </c>
      <c r="G4196" s="902" t="s">
        <v>524</v>
      </c>
      <c r="I4196" s="515" t="s">
        <v>4719</v>
      </c>
    </row>
    <row r="4197" spans="1:9" x14ac:dyDescent="0.2">
      <c r="A4197" s="86" t="s">
        <v>6388</v>
      </c>
      <c r="B4197" s="763" t="s">
        <v>454</v>
      </c>
      <c r="C4197" s="86" t="s">
        <v>186</v>
      </c>
      <c r="D4197" s="86" t="s">
        <v>552</v>
      </c>
      <c r="E4197" s="86" t="s">
        <v>518</v>
      </c>
      <c r="F4197" s="282" t="s">
        <v>188</v>
      </c>
      <c r="G4197" s="902" t="s">
        <v>524</v>
      </c>
      <c r="I4197" s="515" t="s">
        <v>4720</v>
      </c>
    </row>
    <row r="4198" spans="1:9" x14ac:dyDescent="0.2">
      <c r="A4198" s="86" t="s">
        <v>6388</v>
      </c>
      <c r="B4198" s="763" t="s">
        <v>454</v>
      </c>
      <c r="C4198" s="86" t="s">
        <v>186</v>
      </c>
      <c r="D4198" s="86" t="s">
        <v>553</v>
      </c>
      <c r="E4198" s="86" t="s">
        <v>518</v>
      </c>
      <c r="F4198" s="282" t="s">
        <v>188</v>
      </c>
      <c r="G4198" s="902" t="s">
        <v>524</v>
      </c>
      <c r="I4198" s="515" t="s">
        <v>4721</v>
      </c>
    </row>
    <row r="4199" spans="1:9" x14ac:dyDescent="0.2">
      <c r="A4199" s="86" t="s">
        <v>6388</v>
      </c>
      <c r="B4199" s="763" t="s">
        <v>454</v>
      </c>
      <c r="C4199" s="86" t="s">
        <v>186</v>
      </c>
      <c r="D4199" s="86" t="s">
        <v>554</v>
      </c>
      <c r="E4199" s="86" t="s">
        <v>518</v>
      </c>
      <c r="F4199" s="282" t="s">
        <v>188</v>
      </c>
      <c r="G4199" s="902" t="s">
        <v>524</v>
      </c>
      <c r="I4199" s="515" t="s">
        <v>4722</v>
      </c>
    </row>
    <row r="4200" spans="1:9" x14ac:dyDescent="0.2">
      <c r="A4200" s="86" t="s">
        <v>6388</v>
      </c>
      <c r="B4200" s="763" t="s">
        <v>454</v>
      </c>
      <c r="C4200" s="86" t="s">
        <v>186</v>
      </c>
      <c r="D4200" s="86" t="s">
        <v>555</v>
      </c>
      <c r="E4200" s="86" t="s">
        <v>518</v>
      </c>
      <c r="F4200" s="282" t="s">
        <v>188</v>
      </c>
      <c r="G4200" s="902" t="s">
        <v>524</v>
      </c>
      <c r="I4200" s="515" t="s">
        <v>4723</v>
      </c>
    </row>
    <row r="4201" spans="1:9" x14ac:dyDescent="0.2">
      <c r="A4201" s="86" t="s">
        <v>6388</v>
      </c>
      <c r="B4201" s="763" t="s">
        <v>454</v>
      </c>
      <c r="C4201" s="86" t="s">
        <v>186</v>
      </c>
      <c r="D4201" s="86" t="s">
        <v>556</v>
      </c>
      <c r="E4201" s="86" t="s">
        <v>518</v>
      </c>
      <c r="F4201" s="282" t="s">
        <v>188</v>
      </c>
      <c r="G4201" s="902" t="s">
        <v>524</v>
      </c>
      <c r="I4201" s="515" t="s">
        <v>4724</v>
      </c>
    </row>
    <row r="4202" spans="1:9" x14ac:dyDescent="0.2">
      <c r="A4202" s="86" t="s">
        <v>6388</v>
      </c>
      <c r="B4202" s="763" t="s">
        <v>454</v>
      </c>
      <c r="C4202" s="86" t="s">
        <v>186</v>
      </c>
      <c r="D4202" s="86" t="s">
        <v>557</v>
      </c>
      <c r="E4202" s="86" t="s">
        <v>518</v>
      </c>
      <c r="F4202" s="282" t="s">
        <v>188</v>
      </c>
      <c r="G4202" s="902" t="s">
        <v>524</v>
      </c>
      <c r="I4202" s="515" t="s">
        <v>4725</v>
      </c>
    </row>
    <row r="4203" spans="1:9" x14ac:dyDescent="0.2">
      <c r="A4203" s="86" t="s">
        <v>6388</v>
      </c>
      <c r="B4203" s="763" t="s">
        <v>454</v>
      </c>
      <c r="C4203" s="86" t="s">
        <v>186</v>
      </c>
      <c r="D4203" s="86" t="s">
        <v>558</v>
      </c>
      <c r="E4203" s="86" t="s">
        <v>518</v>
      </c>
      <c r="F4203" s="282" t="s">
        <v>188</v>
      </c>
      <c r="G4203" s="902" t="s">
        <v>524</v>
      </c>
      <c r="I4203" s="515" t="s">
        <v>4726</v>
      </c>
    </row>
    <row r="4204" spans="1:9" x14ac:dyDescent="0.2">
      <c r="A4204" s="86" t="s">
        <v>6388</v>
      </c>
      <c r="B4204" s="763" t="s">
        <v>454</v>
      </c>
      <c r="C4204" s="86" t="s">
        <v>186</v>
      </c>
      <c r="D4204" s="86" t="s">
        <v>559</v>
      </c>
      <c r="E4204" s="86" t="s">
        <v>518</v>
      </c>
      <c r="F4204" s="282" t="s">
        <v>188</v>
      </c>
      <c r="G4204" s="902" t="s">
        <v>524</v>
      </c>
      <c r="I4204" s="515" t="s">
        <v>4727</v>
      </c>
    </row>
    <row r="4205" spans="1:9" x14ac:dyDescent="0.2">
      <c r="A4205" s="86" t="s">
        <v>6388</v>
      </c>
      <c r="B4205" s="763" t="s">
        <v>454</v>
      </c>
      <c r="C4205" s="86" t="s">
        <v>186</v>
      </c>
      <c r="D4205" s="86" t="s">
        <v>560</v>
      </c>
      <c r="E4205" s="86" t="s">
        <v>518</v>
      </c>
      <c r="F4205" s="282" t="s">
        <v>188</v>
      </c>
      <c r="G4205" s="902" t="s">
        <v>524</v>
      </c>
      <c r="I4205" s="515" t="s">
        <v>4728</v>
      </c>
    </row>
    <row r="4206" spans="1:9" x14ac:dyDescent="0.2">
      <c r="A4206" s="86" t="s">
        <v>6388</v>
      </c>
      <c r="B4206" s="763" t="s">
        <v>454</v>
      </c>
      <c r="C4206" s="86" t="s">
        <v>186</v>
      </c>
      <c r="D4206" s="86" t="s">
        <v>561</v>
      </c>
      <c r="E4206" s="86" t="s">
        <v>518</v>
      </c>
      <c r="F4206" s="282" t="s">
        <v>188</v>
      </c>
      <c r="G4206" s="902" t="s">
        <v>524</v>
      </c>
      <c r="I4206" s="515" t="s">
        <v>4729</v>
      </c>
    </row>
    <row r="4207" spans="1:9" x14ac:dyDescent="0.2">
      <c r="A4207" s="86" t="s">
        <v>6388</v>
      </c>
      <c r="B4207" s="763" t="s">
        <v>454</v>
      </c>
      <c r="C4207" s="86" t="s">
        <v>186</v>
      </c>
      <c r="D4207" s="86" t="s">
        <v>562</v>
      </c>
      <c r="E4207" s="86" t="s">
        <v>518</v>
      </c>
      <c r="F4207" s="282" t="s">
        <v>188</v>
      </c>
      <c r="G4207" s="902" t="s">
        <v>524</v>
      </c>
      <c r="I4207" s="515" t="s">
        <v>4730</v>
      </c>
    </row>
    <row r="4208" spans="1:9" x14ac:dyDescent="0.2">
      <c r="A4208" s="86" t="s">
        <v>6388</v>
      </c>
      <c r="B4208" s="763" t="s">
        <v>454</v>
      </c>
      <c r="C4208" s="86" t="s">
        <v>186</v>
      </c>
      <c r="D4208" s="86" t="s">
        <v>563</v>
      </c>
      <c r="E4208" s="86" t="s">
        <v>518</v>
      </c>
      <c r="F4208" s="282" t="s">
        <v>188</v>
      </c>
      <c r="G4208" s="902" t="s">
        <v>524</v>
      </c>
      <c r="I4208" s="515" t="s">
        <v>4731</v>
      </c>
    </row>
    <row r="4209" spans="1:9" x14ac:dyDescent="0.2">
      <c r="A4209" s="86" t="s">
        <v>6388</v>
      </c>
      <c r="B4209" s="763" t="s">
        <v>454</v>
      </c>
      <c r="C4209" s="86" t="s">
        <v>186</v>
      </c>
      <c r="D4209" s="86" t="s">
        <v>564</v>
      </c>
      <c r="E4209" s="86" t="s">
        <v>518</v>
      </c>
      <c r="F4209" s="282" t="s">
        <v>188</v>
      </c>
      <c r="G4209" s="902" t="s">
        <v>524</v>
      </c>
      <c r="I4209" s="515" t="s">
        <v>4732</v>
      </c>
    </row>
    <row r="4210" spans="1:9" x14ac:dyDescent="0.2">
      <c r="A4210" s="86" t="s">
        <v>6388</v>
      </c>
      <c r="B4210" s="763" t="s">
        <v>454</v>
      </c>
      <c r="C4210" s="86" t="s">
        <v>186</v>
      </c>
      <c r="D4210" s="86" t="s">
        <v>565</v>
      </c>
      <c r="E4210" s="86" t="s">
        <v>518</v>
      </c>
      <c r="F4210" s="282" t="s">
        <v>188</v>
      </c>
      <c r="G4210" s="902" t="s">
        <v>524</v>
      </c>
      <c r="I4210" s="515" t="s">
        <v>4733</v>
      </c>
    </row>
    <row r="4211" spans="1:9" x14ac:dyDescent="0.2">
      <c r="A4211" s="86" t="s">
        <v>6388</v>
      </c>
      <c r="B4211" s="543" t="s">
        <v>454</v>
      </c>
      <c r="C4211" s="547" t="s">
        <v>186</v>
      </c>
      <c r="D4211" s="547" t="s">
        <v>566</v>
      </c>
      <c r="E4211" s="547" t="s">
        <v>518</v>
      </c>
      <c r="F4211" s="538" t="s">
        <v>188</v>
      </c>
      <c r="G4211" s="309" t="s">
        <v>524</v>
      </c>
      <c r="I4211" s="515" t="s">
        <v>4734</v>
      </c>
    </row>
    <row r="4212" spans="1:9" x14ac:dyDescent="0.2">
      <c r="A4212" s="86" t="s">
        <v>6388</v>
      </c>
      <c r="B4212" s="763" t="s">
        <v>454</v>
      </c>
      <c r="C4212" s="86" t="s">
        <v>186</v>
      </c>
      <c r="D4212" s="86" t="s">
        <v>185</v>
      </c>
      <c r="E4212" s="86" t="s">
        <v>519</v>
      </c>
      <c r="F4212" s="282" t="s">
        <v>189</v>
      </c>
      <c r="G4212" s="902" t="s">
        <v>524</v>
      </c>
      <c r="I4212" s="515" t="s">
        <v>4735</v>
      </c>
    </row>
    <row r="4213" spans="1:9" x14ac:dyDescent="0.2">
      <c r="A4213" s="86" t="s">
        <v>6388</v>
      </c>
      <c r="B4213" s="763" t="s">
        <v>454</v>
      </c>
      <c r="C4213" s="86" t="s">
        <v>186</v>
      </c>
      <c r="D4213" s="86" t="s">
        <v>527</v>
      </c>
      <c r="E4213" s="86" t="s">
        <v>519</v>
      </c>
      <c r="F4213" s="282" t="s">
        <v>189</v>
      </c>
      <c r="G4213" s="902" t="s">
        <v>524</v>
      </c>
      <c r="I4213" s="515" t="s">
        <v>4736</v>
      </c>
    </row>
    <row r="4214" spans="1:9" x14ac:dyDescent="0.2">
      <c r="A4214" s="86" t="s">
        <v>6388</v>
      </c>
      <c r="B4214" s="763" t="s">
        <v>454</v>
      </c>
      <c r="C4214" s="86" t="s">
        <v>186</v>
      </c>
      <c r="D4214" s="86" t="s">
        <v>528</v>
      </c>
      <c r="E4214" s="86" t="s">
        <v>519</v>
      </c>
      <c r="F4214" s="282" t="s">
        <v>189</v>
      </c>
      <c r="G4214" s="902" t="s">
        <v>524</v>
      </c>
      <c r="I4214" s="515" t="s">
        <v>4737</v>
      </c>
    </row>
    <row r="4215" spans="1:9" x14ac:dyDescent="0.2">
      <c r="A4215" s="86" t="s">
        <v>6388</v>
      </c>
      <c r="B4215" s="763" t="s">
        <v>454</v>
      </c>
      <c r="C4215" s="86" t="s">
        <v>186</v>
      </c>
      <c r="D4215" s="86" t="s">
        <v>529</v>
      </c>
      <c r="E4215" s="86" t="s">
        <v>519</v>
      </c>
      <c r="F4215" s="282" t="s">
        <v>189</v>
      </c>
      <c r="G4215" s="902" t="s">
        <v>524</v>
      </c>
      <c r="I4215" s="515" t="s">
        <v>4738</v>
      </c>
    </row>
    <row r="4216" spans="1:9" x14ac:dyDescent="0.2">
      <c r="A4216" s="86" t="s">
        <v>6388</v>
      </c>
      <c r="B4216" s="763" t="s">
        <v>454</v>
      </c>
      <c r="C4216" s="86" t="s">
        <v>186</v>
      </c>
      <c r="D4216" s="86" t="s">
        <v>530</v>
      </c>
      <c r="E4216" s="86" t="s">
        <v>519</v>
      </c>
      <c r="F4216" s="282" t="s">
        <v>189</v>
      </c>
      <c r="G4216" s="902" t="s">
        <v>524</v>
      </c>
      <c r="I4216" s="515" t="s">
        <v>4739</v>
      </c>
    </row>
    <row r="4217" spans="1:9" x14ac:dyDescent="0.2">
      <c r="A4217" s="86" t="s">
        <v>6388</v>
      </c>
      <c r="B4217" s="763" t="s">
        <v>454</v>
      </c>
      <c r="C4217" s="86" t="s">
        <v>186</v>
      </c>
      <c r="D4217" s="86" t="s">
        <v>531</v>
      </c>
      <c r="E4217" s="86" t="s">
        <v>519</v>
      </c>
      <c r="F4217" s="282" t="s">
        <v>189</v>
      </c>
      <c r="G4217" s="902" t="s">
        <v>524</v>
      </c>
      <c r="I4217" s="515" t="s">
        <v>4740</v>
      </c>
    </row>
    <row r="4218" spans="1:9" x14ac:dyDescent="0.2">
      <c r="A4218" s="86" t="s">
        <v>6388</v>
      </c>
      <c r="B4218" s="763" t="s">
        <v>454</v>
      </c>
      <c r="C4218" s="86" t="s">
        <v>186</v>
      </c>
      <c r="D4218" s="86" t="s">
        <v>532</v>
      </c>
      <c r="E4218" s="86" t="s">
        <v>519</v>
      </c>
      <c r="F4218" s="282" t="s">
        <v>189</v>
      </c>
      <c r="G4218" s="902" t="s">
        <v>524</v>
      </c>
      <c r="I4218" s="515" t="s">
        <v>4741</v>
      </c>
    </row>
    <row r="4219" spans="1:9" x14ac:dyDescent="0.2">
      <c r="A4219" s="86" t="s">
        <v>6388</v>
      </c>
      <c r="B4219" s="763" t="s">
        <v>454</v>
      </c>
      <c r="C4219" s="86" t="s">
        <v>186</v>
      </c>
      <c r="D4219" s="86" t="s">
        <v>533</v>
      </c>
      <c r="E4219" s="86" t="s">
        <v>519</v>
      </c>
      <c r="F4219" s="282" t="s">
        <v>189</v>
      </c>
      <c r="G4219" s="902" t="s">
        <v>524</v>
      </c>
      <c r="I4219" s="515" t="s">
        <v>4742</v>
      </c>
    </row>
    <row r="4220" spans="1:9" x14ac:dyDescent="0.2">
      <c r="A4220" s="86" t="s">
        <v>6388</v>
      </c>
      <c r="B4220" s="763" t="s">
        <v>454</v>
      </c>
      <c r="C4220" s="86" t="s">
        <v>186</v>
      </c>
      <c r="D4220" s="86" t="s">
        <v>534</v>
      </c>
      <c r="E4220" s="86" t="s">
        <v>519</v>
      </c>
      <c r="F4220" s="282" t="s">
        <v>189</v>
      </c>
      <c r="G4220" s="902" t="s">
        <v>524</v>
      </c>
      <c r="I4220" s="515" t="s">
        <v>4743</v>
      </c>
    </row>
    <row r="4221" spans="1:9" x14ac:dyDescent="0.2">
      <c r="A4221" s="86" t="s">
        <v>6388</v>
      </c>
      <c r="B4221" s="763" t="s">
        <v>454</v>
      </c>
      <c r="C4221" s="86" t="s">
        <v>186</v>
      </c>
      <c r="D4221" s="86" t="s">
        <v>535</v>
      </c>
      <c r="E4221" s="86" t="s">
        <v>519</v>
      </c>
      <c r="F4221" s="282" t="s">
        <v>189</v>
      </c>
      <c r="G4221" s="902" t="s">
        <v>524</v>
      </c>
      <c r="I4221" s="515" t="s">
        <v>4744</v>
      </c>
    </row>
    <row r="4222" spans="1:9" x14ac:dyDescent="0.2">
      <c r="A4222" s="86" t="s">
        <v>6388</v>
      </c>
      <c r="B4222" s="763" t="s">
        <v>454</v>
      </c>
      <c r="C4222" s="86" t="s">
        <v>186</v>
      </c>
      <c r="D4222" s="86" t="s">
        <v>536</v>
      </c>
      <c r="E4222" s="86" t="s">
        <v>519</v>
      </c>
      <c r="F4222" s="282" t="s">
        <v>189</v>
      </c>
      <c r="G4222" s="902" t="s">
        <v>524</v>
      </c>
      <c r="I4222" s="515" t="s">
        <v>4745</v>
      </c>
    </row>
    <row r="4223" spans="1:9" x14ac:dyDescent="0.2">
      <c r="A4223" s="86" t="s">
        <v>6388</v>
      </c>
      <c r="B4223" s="763" t="s">
        <v>454</v>
      </c>
      <c r="C4223" s="86" t="s">
        <v>186</v>
      </c>
      <c r="D4223" s="86" t="s">
        <v>537</v>
      </c>
      <c r="E4223" s="86" t="s">
        <v>519</v>
      </c>
      <c r="F4223" s="282" t="s">
        <v>189</v>
      </c>
      <c r="G4223" s="902" t="s">
        <v>524</v>
      </c>
      <c r="I4223" s="515" t="s">
        <v>4746</v>
      </c>
    </row>
    <row r="4224" spans="1:9" x14ac:dyDescent="0.2">
      <c r="A4224" s="86" t="s">
        <v>6388</v>
      </c>
      <c r="B4224" s="763" t="s">
        <v>454</v>
      </c>
      <c r="C4224" s="86" t="s">
        <v>186</v>
      </c>
      <c r="D4224" s="86" t="s">
        <v>538</v>
      </c>
      <c r="E4224" s="86" t="s">
        <v>519</v>
      </c>
      <c r="F4224" s="282" t="s">
        <v>189</v>
      </c>
      <c r="G4224" s="902" t="s">
        <v>524</v>
      </c>
      <c r="I4224" s="515" t="s">
        <v>4747</v>
      </c>
    </row>
    <row r="4225" spans="1:9" x14ac:dyDescent="0.2">
      <c r="A4225" s="86" t="s">
        <v>6388</v>
      </c>
      <c r="B4225" s="763" t="s">
        <v>454</v>
      </c>
      <c r="C4225" s="86" t="s">
        <v>186</v>
      </c>
      <c r="D4225" s="86" t="s">
        <v>539</v>
      </c>
      <c r="E4225" s="86" t="s">
        <v>519</v>
      </c>
      <c r="F4225" s="282" t="s">
        <v>189</v>
      </c>
      <c r="G4225" s="902" t="s">
        <v>524</v>
      </c>
      <c r="I4225" s="515" t="s">
        <v>4748</v>
      </c>
    </row>
    <row r="4226" spans="1:9" x14ac:dyDescent="0.2">
      <c r="A4226" s="86" t="s">
        <v>6388</v>
      </c>
      <c r="B4226" s="763" t="s">
        <v>454</v>
      </c>
      <c r="C4226" s="86" t="s">
        <v>186</v>
      </c>
      <c r="D4226" s="86" t="s">
        <v>540</v>
      </c>
      <c r="E4226" s="86" t="s">
        <v>519</v>
      </c>
      <c r="F4226" s="282" t="s">
        <v>189</v>
      </c>
      <c r="G4226" s="902" t="s">
        <v>524</v>
      </c>
      <c r="I4226" s="515" t="s">
        <v>4749</v>
      </c>
    </row>
    <row r="4227" spans="1:9" x14ac:dyDescent="0.2">
      <c r="A4227" s="86" t="s">
        <v>6388</v>
      </c>
      <c r="B4227" s="763" t="s">
        <v>454</v>
      </c>
      <c r="C4227" s="86" t="s">
        <v>186</v>
      </c>
      <c r="D4227" s="86" t="s">
        <v>541</v>
      </c>
      <c r="E4227" s="86" t="s">
        <v>519</v>
      </c>
      <c r="F4227" s="282" t="s">
        <v>189</v>
      </c>
      <c r="G4227" s="902" t="s">
        <v>524</v>
      </c>
      <c r="I4227" s="515" t="s">
        <v>4750</v>
      </c>
    </row>
    <row r="4228" spans="1:9" x14ac:dyDescent="0.2">
      <c r="A4228" s="86" t="s">
        <v>6388</v>
      </c>
      <c r="B4228" s="763" t="s">
        <v>454</v>
      </c>
      <c r="C4228" s="86" t="s">
        <v>186</v>
      </c>
      <c r="D4228" s="86" t="s">
        <v>542</v>
      </c>
      <c r="E4228" s="86" t="s">
        <v>519</v>
      </c>
      <c r="F4228" s="282" t="s">
        <v>189</v>
      </c>
      <c r="G4228" s="902" t="s">
        <v>524</v>
      </c>
      <c r="I4228" s="515" t="s">
        <v>4751</v>
      </c>
    </row>
    <row r="4229" spans="1:9" x14ac:dyDescent="0.2">
      <c r="A4229" s="86" t="s">
        <v>6388</v>
      </c>
      <c r="B4229" s="763" t="s">
        <v>454</v>
      </c>
      <c r="C4229" s="86" t="s">
        <v>186</v>
      </c>
      <c r="D4229" s="86" t="s">
        <v>543</v>
      </c>
      <c r="E4229" s="86" t="s">
        <v>519</v>
      </c>
      <c r="F4229" s="282" t="s">
        <v>189</v>
      </c>
      <c r="G4229" s="902" t="s">
        <v>524</v>
      </c>
      <c r="I4229" s="515" t="s">
        <v>4752</v>
      </c>
    </row>
    <row r="4230" spans="1:9" x14ac:dyDescent="0.2">
      <c r="A4230" s="86" t="s">
        <v>6388</v>
      </c>
      <c r="B4230" s="763" t="s">
        <v>454</v>
      </c>
      <c r="C4230" s="86" t="s">
        <v>186</v>
      </c>
      <c r="D4230" s="86" t="s">
        <v>544</v>
      </c>
      <c r="E4230" s="86" t="s">
        <v>519</v>
      </c>
      <c r="F4230" s="282" t="s">
        <v>189</v>
      </c>
      <c r="G4230" s="902" t="s">
        <v>524</v>
      </c>
      <c r="I4230" s="515" t="s">
        <v>4753</v>
      </c>
    </row>
    <row r="4231" spans="1:9" x14ac:dyDescent="0.2">
      <c r="A4231" s="86" t="s">
        <v>6388</v>
      </c>
      <c r="B4231" s="763" t="s">
        <v>454</v>
      </c>
      <c r="C4231" s="86" t="s">
        <v>186</v>
      </c>
      <c r="D4231" s="86" t="s">
        <v>545</v>
      </c>
      <c r="E4231" s="86" t="s">
        <v>519</v>
      </c>
      <c r="F4231" s="282" t="s">
        <v>189</v>
      </c>
      <c r="G4231" s="902" t="s">
        <v>524</v>
      </c>
      <c r="I4231" s="515" t="s">
        <v>4754</v>
      </c>
    </row>
    <row r="4232" spans="1:9" x14ac:dyDescent="0.2">
      <c r="A4232" s="86" t="s">
        <v>6388</v>
      </c>
      <c r="B4232" s="763" t="s">
        <v>454</v>
      </c>
      <c r="C4232" s="86" t="s">
        <v>186</v>
      </c>
      <c r="D4232" s="86" t="s">
        <v>546</v>
      </c>
      <c r="E4232" s="86" t="s">
        <v>519</v>
      </c>
      <c r="F4232" s="282" t="s">
        <v>189</v>
      </c>
      <c r="G4232" s="902" t="s">
        <v>524</v>
      </c>
      <c r="I4232" s="515" t="s">
        <v>4755</v>
      </c>
    </row>
    <row r="4233" spans="1:9" x14ac:dyDescent="0.2">
      <c r="A4233" s="86" t="s">
        <v>6388</v>
      </c>
      <c r="B4233" s="763" t="s">
        <v>454</v>
      </c>
      <c r="C4233" s="86" t="s">
        <v>186</v>
      </c>
      <c r="D4233" s="86" t="s">
        <v>547</v>
      </c>
      <c r="E4233" s="86" t="s">
        <v>519</v>
      </c>
      <c r="F4233" s="282" t="s">
        <v>189</v>
      </c>
      <c r="G4233" s="902" t="s">
        <v>524</v>
      </c>
      <c r="I4233" s="515" t="s">
        <v>4756</v>
      </c>
    </row>
    <row r="4234" spans="1:9" x14ac:dyDescent="0.2">
      <c r="A4234" s="86" t="s">
        <v>6388</v>
      </c>
      <c r="B4234" s="763" t="s">
        <v>454</v>
      </c>
      <c r="C4234" s="86" t="s">
        <v>186</v>
      </c>
      <c r="D4234" s="86" t="s">
        <v>548</v>
      </c>
      <c r="E4234" s="86" t="s">
        <v>519</v>
      </c>
      <c r="F4234" s="282" t="s">
        <v>189</v>
      </c>
      <c r="G4234" s="902" t="s">
        <v>524</v>
      </c>
      <c r="I4234" s="515" t="s">
        <v>4757</v>
      </c>
    </row>
    <row r="4235" spans="1:9" x14ac:dyDescent="0.2">
      <c r="A4235" s="86" t="s">
        <v>6388</v>
      </c>
      <c r="B4235" s="763" t="s">
        <v>454</v>
      </c>
      <c r="C4235" s="86" t="s">
        <v>186</v>
      </c>
      <c r="D4235" s="86" t="s">
        <v>549</v>
      </c>
      <c r="E4235" s="86" t="s">
        <v>519</v>
      </c>
      <c r="F4235" s="282" t="s">
        <v>189</v>
      </c>
      <c r="G4235" s="902" t="s">
        <v>524</v>
      </c>
      <c r="I4235" s="515" t="s">
        <v>4758</v>
      </c>
    </row>
    <row r="4236" spans="1:9" x14ac:dyDescent="0.2">
      <c r="A4236" s="86" t="s">
        <v>6388</v>
      </c>
      <c r="B4236" s="763" t="s">
        <v>454</v>
      </c>
      <c r="C4236" s="86" t="s">
        <v>186</v>
      </c>
      <c r="D4236" s="86" t="s">
        <v>550</v>
      </c>
      <c r="E4236" s="86" t="s">
        <v>519</v>
      </c>
      <c r="F4236" s="282" t="s">
        <v>189</v>
      </c>
      <c r="G4236" s="902" t="s">
        <v>524</v>
      </c>
      <c r="I4236" s="515" t="s">
        <v>4759</v>
      </c>
    </row>
    <row r="4237" spans="1:9" x14ac:dyDescent="0.2">
      <c r="A4237" s="86" t="s">
        <v>6388</v>
      </c>
      <c r="B4237" s="763" t="s">
        <v>454</v>
      </c>
      <c r="C4237" s="86" t="s">
        <v>186</v>
      </c>
      <c r="D4237" s="86" t="s">
        <v>551</v>
      </c>
      <c r="E4237" s="86" t="s">
        <v>519</v>
      </c>
      <c r="F4237" s="282" t="s">
        <v>189</v>
      </c>
      <c r="G4237" s="902" t="s">
        <v>524</v>
      </c>
      <c r="I4237" s="515" t="s">
        <v>4760</v>
      </c>
    </row>
    <row r="4238" spans="1:9" x14ac:dyDescent="0.2">
      <c r="A4238" s="86" t="s">
        <v>6388</v>
      </c>
      <c r="B4238" s="763" t="s">
        <v>454</v>
      </c>
      <c r="C4238" s="86" t="s">
        <v>186</v>
      </c>
      <c r="D4238" s="86" t="s">
        <v>552</v>
      </c>
      <c r="E4238" s="86" t="s">
        <v>519</v>
      </c>
      <c r="F4238" s="282" t="s">
        <v>189</v>
      </c>
      <c r="G4238" s="902" t="s">
        <v>524</v>
      </c>
      <c r="I4238" s="515" t="s">
        <v>4761</v>
      </c>
    </row>
    <row r="4239" spans="1:9" x14ac:dyDescent="0.2">
      <c r="A4239" s="86" t="s">
        <v>6388</v>
      </c>
      <c r="B4239" s="763" t="s">
        <v>454</v>
      </c>
      <c r="C4239" s="86" t="s">
        <v>186</v>
      </c>
      <c r="D4239" s="86" t="s">
        <v>553</v>
      </c>
      <c r="E4239" s="86" t="s">
        <v>519</v>
      </c>
      <c r="F4239" s="282" t="s">
        <v>189</v>
      </c>
      <c r="G4239" s="902" t="s">
        <v>524</v>
      </c>
      <c r="I4239" s="515" t="s">
        <v>4762</v>
      </c>
    </row>
    <row r="4240" spans="1:9" x14ac:dyDescent="0.2">
      <c r="A4240" s="86" t="s">
        <v>6388</v>
      </c>
      <c r="B4240" s="763" t="s">
        <v>454</v>
      </c>
      <c r="C4240" s="86" t="s">
        <v>186</v>
      </c>
      <c r="D4240" s="86" t="s">
        <v>554</v>
      </c>
      <c r="E4240" s="86" t="s">
        <v>519</v>
      </c>
      <c r="F4240" s="282" t="s">
        <v>189</v>
      </c>
      <c r="G4240" s="902" t="s">
        <v>524</v>
      </c>
      <c r="I4240" s="515" t="s">
        <v>4763</v>
      </c>
    </row>
    <row r="4241" spans="1:9" x14ac:dyDescent="0.2">
      <c r="A4241" s="86" t="s">
        <v>6388</v>
      </c>
      <c r="B4241" s="763" t="s">
        <v>454</v>
      </c>
      <c r="C4241" s="86" t="s">
        <v>186</v>
      </c>
      <c r="D4241" s="86" t="s">
        <v>555</v>
      </c>
      <c r="E4241" s="86" t="s">
        <v>519</v>
      </c>
      <c r="F4241" s="282" t="s">
        <v>189</v>
      </c>
      <c r="G4241" s="902" t="s">
        <v>524</v>
      </c>
      <c r="I4241" s="515" t="s">
        <v>4764</v>
      </c>
    </row>
    <row r="4242" spans="1:9" x14ac:dyDescent="0.2">
      <c r="A4242" s="86" t="s">
        <v>6388</v>
      </c>
      <c r="B4242" s="763" t="s">
        <v>454</v>
      </c>
      <c r="C4242" s="86" t="s">
        <v>186</v>
      </c>
      <c r="D4242" s="86" t="s">
        <v>556</v>
      </c>
      <c r="E4242" s="86" t="s">
        <v>519</v>
      </c>
      <c r="F4242" s="282" t="s">
        <v>189</v>
      </c>
      <c r="G4242" s="902" t="s">
        <v>524</v>
      </c>
      <c r="I4242" s="515" t="s">
        <v>4765</v>
      </c>
    </row>
    <row r="4243" spans="1:9" x14ac:dyDescent="0.2">
      <c r="A4243" s="86" t="s">
        <v>6388</v>
      </c>
      <c r="B4243" s="763" t="s">
        <v>454</v>
      </c>
      <c r="C4243" s="86" t="s">
        <v>186</v>
      </c>
      <c r="D4243" s="86" t="s">
        <v>557</v>
      </c>
      <c r="E4243" s="86" t="s">
        <v>519</v>
      </c>
      <c r="F4243" s="282" t="s">
        <v>189</v>
      </c>
      <c r="G4243" s="902" t="s">
        <v>524</v>
      </c>
      <c r="I4243" s="515" t="s">
        <v>4766</v>
      </c>
    </row>
    <row r="4244" spans="1:9" x14ac:dyDescent="0.2">
      <c r="A4244" s="86" t="s">
        <v>6388</v>
      </c>
      <c r="B4244" s="763" t="s">
        <v>454</v>
      </c>
      <c r="C4244" s="86" t="s">
        <v>186</v>
      </c>
      <c r="D4244" s="86" t="s">
        <v>558</v>
      </c>
      <c r="E4244" s="86" t="s">
        <v>519</v>
      </c>
      <c r="F4244" s="282" t="s">
        <v>189</v>
      </c>
      <c r="G4244" s="902" t="s">
        <v>524</v>
      </c>
      <c r="I4244" s="515" t="s">
        <v>4767</v>
      </c>
    </row>
    <row r="4245" spans="1:9" x14ac:dyDescent="0.2">
      <c r="A4245" s="86" t="s">
        <v>6388</v>
      </c>
      <c r="B4245" s="763" t="s">
        <v>454</v>
      </c>
      <c r="C4245" s="86" t="s">
        <v>186</v>
      </c>
      <c r="D4245" s="86" t="s">
        <v>559</v>
      </c>
      <c r="E4245" s="86" t="s">
        <v>519</v>
      </c>
      <c r="F4245" s="282" t="s">
        <v>189</v>
      </c>
      <c r="G4245" s="902" t="s">
        <v>524</v>
      </c>
      <c r="I4245" s="515" t="s">
        <v>4768</v>
      </c>
    </row>
    <row r="4246" spans="1:9" x14ac:dyDescent="0.2">
      <c r="A4246" s="86" t="s">
        <v>6388</v>
      </c>
      <c r="B4246" s="763" t="s">
        <v>454</v>
      </c>
      <c r="C4246" s="86" t="s">
        <v>186</v>
      </c>
      <c r="D4246" s="86" t="s">
        <v>560</v>
      </c>
      <c r="E4246" s="86" t="s">
        <v>519</v>
      </c>
      <c r="F4246" s="282" t="s">
        <v>189</v>
      </c>
      <c r="G4246" s="902" t="s">
        <v>524</v>
      </c>
      <c r="I4246" s="515" t="s">
        <v>4769</v>
      </c>
    </row>
    <row r="4247" spans="1:9" x14ac:dyDescent="0.2">
      <c r="A4247" s="86" t="s">
        <v>6388</v>
      </c>
      <c r="B4247" s="763" t="s">
        <v>454</v>
      </c>
      <c r="C4247" s="86" t="s">
        <v>186</v>
      </c>
      <c r="D4247" s="86" t="s">
        <v>561</v>
      </c>
      <c r="E4247" s="86" t="s">
        <v>519</v>
      </c>
      <c r="F4247" s="282" t="s">
        <v>189</v>
      </c>
      <c r="G4247" s="902" t="s">
        <v>524</v>
      </c>
      <c r="I4247" s="515" t="s">
        <v>4770</v>
      </c>
    </row>
    <row r="4248" spans="1:9" x14ac:dyDescent="0.2">
      <c r="A4248" s="86" t="s">
        <v>6388</v>
      </c>
      <c r="B4248" s="763" t="s">
        <v>454</v>
      </c>
      <c r="C4248" s="86" t="s">
        <v>186</v>
      </c>
      <c r="D4248" s="86" t="s">
        <v>562</v>
      </c>
      <c r="E4248" s="86" t="s">
        <v>519</v>
      </c>
      <c r="F4248" s="282" t="s">
        <v>189</v>
      </c>
      <c r="G4248" s="902" t="s">
        <v>524</v>
      </c>
      <c r="I4248" s="515" t="s">
        <v>4771</v>
      </c>
    </row>
    <row r="4249" spans="1:9" x14ac:dyDescent="0.2">
      <c r="A4249" s="86" t="s">
        <v>6388</v>
      </c>
      <c r="B4249" s="763" t="s">
        <v>454</v>
      </c>
      <c r="C4249" s="86" t="s">
        <v>186</v>
      </c>
      <c r="D4249" s="86" t="s">
        <v>563</v>
      </c>
      <c r="E4249" s="86" t="s">
        <v>519</v>
      </c>
      <c r="F4249" s="282" t="s">
        <v>189</v>
      </c>
      <c r="G4249" s="902" t="s">
        <v>524</v>
      </c>
      <c r="I4249" s="515" t="s">
        <v>4772</v>
      </c>
    </row>
    <row r="4250" spans="1:9" x14ac:dyDescent="0.2">
      <c r="A4250" s="86" t="s">
        <v>6388</v>
      </c>
      <c r="B4250" s="763" t="s">
        <v>454</v>
      </c>
      <c r="C4250" s="86" t="s">
        <v>186</v>
      </c>
      <c r="D4250" s="86" t="s">
        <v>564</v>
      </c>
      <c r="E4250" s="86" t="s">
        <v>519</v>
      </c>
      <c r="F4250" s="282" t="s">
        <v>189</v>
      </c>
      <c r="G4250" s="902" t="s">
        <v>524</v>
      </c>
      <c r="I4250" s="515" t="s">
        <v>4773</v>
      </c>
    </row>
    <row r="4251" spans="1:9" x14ac:dyDescent="0.2">
      <c r="A4251" s="86" t="s">
        <v>6388</v>
      </c>
      <c r="B4251" s="763" t="s">
        <v>454</v>
      </c>
      <c r="C4251" s="86" t="s">
        <v>186</v>
      </c>
      <c r="D4251" s="86" t="s">
        <v>565</v>
      </c>
      <c r="E4251" s="86" t="s">
        <v>519</v>
      </c>
      <c r="F4251" s="282" t="s">
        <v>189</v>
      </c>
      <c r="G4251" s="902" t="s">
        <v>524</v>
      </c>
      <c r="I4251" s="515" t="s">
        <v>4774</v>
      </c>
    </row>
    <row r="4252" spans="1:9" x14ac:dyDescent="0.2">
      <c r="A4252" s="86" t="s">
        <v>6388</v>
      </c>
      <c r="B4252" s="763" t="s">
        <v>454</v>
      </c>
      <c r="C4252" s="86" t="s">
        <v>186</v>
      </c>
      <c r="D4252" s="86" t="s">
        <v>566</v>
      </c>
      <c r="E4252" s="86" t="s">
        <v>519</v>
      </c>
      <c r="F4252" s="282" t="s">
        <v>189</v>
      </c>
      <c r="G4252" s="767" t="s">
        <v>524</v>
      </c>
      <c r="I4252" s="515" t="s">
        <v>4775</v>
      </c>
    </row>
    <row r="4253" spans="1:9" x14ac:dyDescent="0.2">
      <c r="A4253" s="86" t="s">
        <v>6388</v>
      </c>
      <c r="B4253" s="533" t="s">
        <v>454</v>
      </c>
      <c r="C4253" s="119" t="s">
        <v>186</v>
      </c>
      <c r="D4253" s="119" t="s">
        <v>185</v>
      </c>
      <c r="E4253" s="119" t="s">
        <v>519</v>
      </c>
      <c r="F4253" s="545" t="s">
        <v>197</v>
      </c>
      <c r="G4253" s="322" t="s">
        <v>524</v>
      </c>
      <c r="I4253" s="515" t="s">
        <v>4776</v>
      </c>
    </row>
    <row r="4254" spans="1:9" x14ac:dyDescent="0.2">
      <c r="A4254" s="86" t="s">
        <v>6388</v>
      </c>
      <c r="B4254" s="541" t="s">
        <v>454</v>
      </c>
      <c r="C4254" s="546" t="s">
        <v>186</v>
      </c>
      <c r="D4254" s="546" t="s">
        <v>185</v>
      </c>
      <c r="E4254" s="546" t="s">
        <v>519</v>
      </c>
      <c r="F4254" s="542" t="s">
        <v>188</v>
      </c>
      <c r="G4254" s="832" t="s">
        <v>524</v>
      </c>
      <c r="I4254" s="515" t="s">
        <v>4777</v>
      </c>
    </row>
    <row r="4255" spans="1:9" x14ac:dyDescent="0.2">
      <c r="A4255" s="86" t="s">
        <v>6388</v>
      </c>
      <c r="B4255" s="763" t="s">
        <v>454</v>
      </c>
      <c r="C4255" s="86" t="s">
        <v>186</v>
      </c>
      <c r="D4255" s="86" t="s">
        <v>527</v>
      </c>
      <c r="E4255" s="86" t="s">
        <v>519</v>
      </c>
      <c r="F4255" s="282" t="s">
        <v>188</v>
      </c>
      <c r="G4255" s="902" t="s">
        <v>524</v>
      </c>
      <c r="I4255" s="515" t="s">
        <v>4778</v>
      </c>
    </row>
    <row r="4256" spans="1:9" x14ac:dyDescent="0.2">
      <c r="A4256" s="86" t="s">
        <v>6388</v>
      </c>
      <c r="B4256" s="763" t="s">
        <v>454</v>
      </c>
      <c r="C4256" s="86" t="s">
        <v>186</v>
      </c>
      <c r="D4256" s="86" t="s">
        <v>528</v>
      </c>
      <c r="E4256" s="86" t="s">
        <v>519</v>
      </c>
      <c r="F4256" s="282" t="s">
        <v>188</v>
      </c>
      <c r="G4256" s="902" t="s">
        <v>524</v>
      </c>
      <c r="I4256" s="515" t="s">
        <v>4779</v>
      </c>
    </row>
    <row r="4257" spans="1:9" x14ac:dyDescent="0.2">
      <c r="A4257" s="86" t="s">
        <v>6388</v>
      </c>
      <c r="B4257" s="763" t="s">
        <v>454</v>
      </c>
      <c r="C4257" s="86" t="s">
        <v>186</v>
      </c>
      <c r="D4257" s="86" t="s">
        <v>529</v>
      </c>
      <c r="E4257" s="86" t="s">
        <v>519</v>
      </c>
      <c r="F4257" s="282" t="s">
        <v>188</v>
      </c>
      <c r="G4257" s="902" t="s">
        <v>524</v>
      </c>
      <c r="I4257" s="515" t="s">
        <v>4780</v>
      </c>
    </row>
    <row r="4258" spans="1:9" x14ac:dyDescent="0.2">
      <c r="A4258" s="86" t="s">
        <v>6388</v>
      </c>
      <c r="B4258" s="763" t="s">
        <v>454</v>
      </c>
      <c r="C4258" s="86" t="s">
        <v>186</v>
      </c>
      <c r="D4258" s="86" t="s">
        <v>530</v>
      </c>
      <c r="E4258" s="86" t="s">
        <v>519</v>
      </c>
      <c r="F4258" s="282" t="s">
        <v>188</v>
      </c>
      <c r="G4258" s="902" t="s">
        <v>524</v>
      </c>
      <c r="I4258" s="515" t="s">
        <v>4781</v>
      </c>
    </row>
    <row r="4259" spans="1:9" x14ac:dyDescent="0.2">
      <c r="A4259" s="86" t="s">
        <v>6388</v>
      </c>
      <c r="B4259" s="763" t="s">
        <v>454</v>
      </c>
      <c r="C4259" s="86" t="s">
        <v>186</v>
      </c>
      <c r="D4259" s="86" t="s">
        <v>531</v>
      </c>
      <c r="E4259" s="86" t="s">
        <v>519</v>
      </c>
      <c r="F4259" s="282" t="s">
        <v>188</v>
      </c>
      <c r="G4259" s="902" t="s">
        <v>524</v>
      </c>
      <c r="I4259" s="515" t="s">
        <v>4782</v>
      </c>
    </row>
    <row r="4260" spans="1:9" x14ac:dyDescent="0.2">
      <c r="A4260" s="86" t="s">
        <v>6388</v>
      </c>
      <c r="B4260" s="763" t="s">
        <v>454</v>
      </c>
      <c r="C4260" s="86" t="s">
        <v>186</v>
      </c>
      <c r="D4260" s="86" t="s">
        <v>532</v>
      </c>
      <c r="E4260" s="86" t="s">
        <v>519</v>
      </c>
      <c r="F4260" s="282" t="s">
        <v>188</v>
      </c>
      <c r="G4260" s="902" t="s">
        <v>524</v>
      </c>
      <c r="I4260" s="515" t="s">
        <v>4783</v>
      </c>
    </row>
    <row r="4261" spans="1:9" x14ac:dyDescent="0.2">
      <c r="A4261" s="86" t="s">
        <v>6388</v>
      </c>
      <c r="B4261" s="763" t="s">
        <v>454</v>
      </c>
      <c r="C4261" s="86" t="s">
        <v>186</v>
      </c>
      <c r="D4261" s="86" t="s">
        <v>533</v>
      </c>
      <c r="E4261" s="86" t="s">
        <v>519</v>
      </c>
      <c r="F4261" s="282" t="s">
        <v>188</v>
      </c>
      <c r="G4261" s="902" t="s">
        <v>524</v>
      </c>
      <c r="I4261" s="515" t="s">
        <v>4784</v>
      </c>
    </row>
    <row r="4262" spans="1:9" x14ac:dyDescent="0.2">
      <c r="A4262" s="86" t="s">
        <v>6388</v>
      </c>
      <c r="B4262" s="763" t="s">
        <v>454</v>
      </c>
      <c r="C4262" s="86" t="s">
        <v>186</v>
      </c>
      <c r="D4262" s="86" t="s">
        <v>534</v>
      </c>
      <c r="E4262" s="86" t="s">
        <v>519</v>
      </c>
      <c r="F4262" s="282" t="s">
        <v>188</v>
      </c>
      <c r="G4262" s="902" t="s">
        <v>524</v>
      </c>
      <c r="I4262" s="515" t="s">
        <v>4785</v>
      </c>
    </row>
    <row r="4263" spans="1:9" x14ac:dyDescent="0.2">
      <c r="A4263" s="86" t="s">
        <v>6388</v>
      </c>
      <c r="B4263" s="763" t="s">
        <v>454</v>
      </c>
      <c r="C4263" s="86" t="s">
        <v>186</v>
      </c>
      <c r="D4263" s="86" t="s">
        <v>535</v>
      </c>
      <c r="E4263" s="86" t="s">
        <v>519</v>
      </c>
      <c r="F4263" s="282" t="s">
        <v>188</v>
      </c>
      <c r="G4263" s="902" t="s">
        <v>524</v>
      </c>
      <c r="I4263" s="515" t="s">
        <v>4786</v>
      </c>
    </row>
    <row r="4264" spans="1:9" x14ac:dyDescent="0.2">
      <c r="A4264" s="86" t="s">
        <v>6388</v>
      </c>
      <c r="B4264" s="763" t="s">
        <v>454</v>
      </c>
      <c r="C4264" s="86" t="s">
        <v>186</v>
      </c>
      <c r="D4264" s="86" t="s">
        <v>536</v>
      </c>
      <c r="E4264" s="86" t="s">
        <v>519</v>
      </c>
      <c r="F4264" s="282" t="s">
        <v>188</v>
      </c>
      <c r="G4264" s="902" t="s">
        <v>524</v>
      </c>
      <c r="I4264" s="515" t="s">
        <v>4787</v>
      </c>
    </row>
    <row r="4265" spans="1:9" x14ac:dyDescent="0.2">
      <c r="A4265" s="86" t="s">
        <v>6388</v>
      </c>
      <c r="B4265" s="763" t="s">
        <v>454</v>
      </c>
      <c r="C4265" s="86" t="s">
        <v>186</v>
      </c>
      <c r="D4265" s="86" t="s">
        <v>537</v>
      </c>
      <c r="E4265" s="86" t="s">
        <v>519</v>
      </c>
      <c r="F4265" s="282" t="s">
        <v>188</v>
      </c>
      <c r="G4265" s="902" t="s">
        <v>524</v>
      </c>
      <c r="I4265" s="515" t="s">
        <v>4788</v>
      </c>
    </row>
    <row r="4266" spans="1:9" x14ac:dyDescent="0.2">
      <c r="A4266" s="86" t="s">
        <v>6388</v>
      </c>
      <c r="B4266" s="763" t="s">
        <v>454</v>
      </c>
      <c r="C4266" s="86" t="s">
        <v>186</v>
      </c>
      <c r="D4266" s="86" t="s">
        <v>538</v>
      </c>
      <c r="E4266" s="86" t="s">
        <v>519</v>
      </c>
      <c r="F4266" s="282" t="s">
        <v>188</v>
      </c>
      <c r="G4266" s="902" t="s">
        <v>524</v>
      </c>
      <c r="I4266" s="515" t="s">
        <v>4789</v>
      </c>
    </row>
    <row r="4267" spans="1:9" x14ac:dyDescent="0.2">
      <c r="A4267" s="86" t="s">
        <v>6388</v>
      </c>
      <c r="B4267" s="763" t="s">
        <v>454</v>
      </c>
      <c r="C4267" s="86" t="s">
        <v>186</v>
      </c>
      <c r="D4267" s="86" t="s">
        <v>539</v>
      </c>
      <c r="E4267" s="86" t="s">
        <v>519</v>
      </c>
      <c r="F4267" s="282" t="s">
        <v>188</v>
      </c>
      <c r="G4267" s="902" t="s">
        <v>524</v>
      </c>
      <c r="I4267" s="515" t="s">
        <v>4790</v>
      </c>
    </row>
    <row r="4268" spans="1:9" x14ac:dyDescent="0.2">
      <c r="A4268" s="86" t="s">
        <v>6388</v>
      </c>
      <c r="B4268" s="763" t="s">
        <v>454</v>
      </c>
      <c r="C4268" s="86" t="s">
        <v>186</v>
      </c>
      <c r="D4268" s="86" t="s">
        <v>540</v>
      </c>
      <c r="E4268" s="86" t="s">
        <v>519</v>
      </c>
      <c r="F4268" s="282" t="s">
        <v>188</v>
      </c>
      <c r="G4268" s="902" t="s">
        <v>524</v>
      </c>
      <c r="I4268" s="515" t="s">
        <v>4791</v>
      </c>
    </row>
    <row r="4269" spans="1:9" x14ac:dyDescent="0.2">
      <c r="A4269" s="86" t="s">
        <v>6388</v>
      </c>
      <c r="B4269" s="763" t="s">
        <v>454</v>
      </c>
      <c r="C4269" s="86" t="s">
        <v>186</v>
      </c>
      <c r="D4269" s="86" t="s">
        <v>541</v>
      </c>
      <c r="E4269" s="86" t="s">
        <v>519</v>
      </c>
      <c r="F4269" s="282" t="s">
        <v>188</v>
      </c>
      <c r="G4269" s="902" t="s">
        <v>524</v>
      </c>
      <c r="I4269" s="515" t="s">
        <v>4792</v>
      </c>
    </row>
    <row r="4270" spans="1:9" x14ac:dyDescent="0.2">
      <c r="A4270" s="86" t="s">
        <v>6388</v>
      </c>
      <c r="B4270" s="763" t="s">
        <v>454</v>
      </c>
      <c r="C4270" s="86" t="s">
        <v>186</v>
      </c>
      <c r="D4270" s="86" t="s">
        <v>542</v>
      </c>
      <c r="E4270" s="86" t="s">
        <v>519</v>
      </c>
      <c r="F4270" s="282" t="s">
        <v>188</v>
      </c>
      <c r="G4270" s="902" t="s">
        <v>524</v>
      </c>
      <c r="I4270" s="515" t="s">
        <v>4793</v>
      </c>
    </row>
    <row r="4271" spans="1:9" x14ac:dyDescent="0.2">
      <c r="A4271" s="86" t="s">
        <v>6388</v>
      </c>
      <c r="B4271" s="763" t="s">
        <v>454</v>
      </c>
      <c r="C4271" s="86" t="s">
        <v>186</v>
      </c>
      <c r="D4271" s="86" t="s">
        <v>543</v>
      </c>
      <c r="E4271" s="86" t="s">
        <v>519</v>
      </c>
      <c r="F4271" s="282" t="s">
        <v>188</v>
      </c>
      <c r="G4271" s="902" t="s">
        <v>524</v>
      </c>
      <c r="I4271" s="515" t="s">
        <v>4794</v>
      </c>
    </row>
    <row r="4272" spans="1:9" x14ac:dyDescent="0.2">
      <c r="A4272" s="86" t="s">
        <v>6388</v>
      </c>
      <c r="B4272" s="763" t="s">
        <v>454</v>
      </c>
      <c r="C4272" s="86" t="s">
        <v>186</v>
      </c>
      <c r="D4272" s="86" t="s">
        <v>544</v>
      </c>
      <c r="E4272" s="86" t="s">
        <v>519</v>
      </c>
      <c r="F4272" s="282" t="s">
        <v>188</v>
      </c>
      <c r="G4272" s="902" t="s">
        <v>524</v>
      </c>
      <c r="I4272" s="515" t="s">
        <v>4795</v>
      </c>
    </row>
    <row r="4273" spans="1:9" x14ac:dyDescent="0.2">
      <c r="A4273" s="86" t="s">
        <v>6388</v>
      </c>
      <c r="B4273" s="763" t="s">
        <v>454</v>
      </c>
      <c r="C4273" s="86" t="s">
        <v>186</v>
      </c>
      <c r="D4273" s="86" t="s">
        <v>545</v>
      </c>
      <c r="E4273" s="86" t="s">
        <v>519</v>
      </c>
      <c r="F4273" s="282" t="s">
        <v>188</v>
      </c>
      <c r="G4273" s="902" t="s">
        <v>524</v>
      </c>
      <c r="I4273" s="515" t="s">
        <v>4796</v>
      </c>
    </row>
    <row r="4274" spans="1:9" x14ac:dyDescent="0.2">
      <c r="A4274" s="86" t="s">
        <v>6388</v>
      </c>
      <c r="B4274" s="763" t="s">
        <v>454</v>
      </c>
      <c r="C4274" s="86" t="s">
        <v>186</v>
      </c>
      <c r="D4274" s="86" t="s">
        <v>546</v>
      </c>
      <c r="E4274" s="86" t="s">
        <v>519</v>
      </c>
      <c r="F4274" s="282" t="s">
        <v>188</v>
      </c>
      <c r="G4274" s="902" t="s">
        <v>524</v>
      </c>
      <c r="I4274" s="515" t="s">
        <v>4797</v>
      </c>
    </row>
    <row r="4275" spans="1:9" x14ac:dyDescent="0.2">
      <c r="A4275" s="86" t="s">
        <v>6388</v>
      </c>
      <c r="B4275" s="763" t="s">
        <v>454</v>
      </c>
      <c r="C4275" s="86" t="s">
        <v>186</v>
      </c>
      <c r="D4275" s="86" t="s">
        <v>547</v>
      </c>
      <c r="E4275" s="86" t="s">
        <v>519</v>
      </c>
      <c r="F4275" s="282" t="s">
        <v>188</v>
      </c>
      <c r="G4275" s="902" t="s">
        <v>524</v>
      </c>
      <c r="I4275" s="515" t="s">
        <v>4798</v>
      </c>
    </row>
    <row r="4276" spans="1:9" x14ac:dyDescent="0.2">
      <c r="A4276" s="86" t="s">
        <v>6388</v>
      </c>
      <c r="B4276" s="763" t="s">
        <v>454</v>
      </c>
      <c r="C4276" s="86" t="s">
        <v>186</v>
      </c>
      <c r="D4276" s="86" t="s">
        <v>548</v>
      </c>
      <c r="E4276" s="86" t="s">
        <v>519</v>
      </c>
      <c r="F4276" s="282" t="s">
        <v>188</v>
      </c>
      <c r="G4276" s="902" t="s">
        <v>524</v>
      </c>
      <c r="I4276" s="515" t="s">
        <v>4799</v>
      </c>
    </row>
    <row r="4277" spans="1:9" x14ac:dyDescent="0.2">
      <c r="A4277" s="86" t="s">
        <v>6388</v>
      </c>
      <c r="B4277" s="763" t="s">
        <v>454</v>
      </c>
      <c r="C4277" s="86" t="s">
        <v>186</v>
      </c>
      <c r="D4277" s="86" t="s">
        <v>549</v>
      </c>
      <c r="E4277" s="86" t="s">
        <v>519</v>
      </c>
      <c r="F4277" s="282" t="s">
        <v>188</v>
      </c>
      <c r="G4277" s="902" t="s">
        <v>524</v>
      </c>
      <c r="I4277" s="515" t="s">
        <v>4800</v>
      </c>
    </row>
    <row r="4278" spans="1:9" x14ac:dyDescent="0.2">
      <c r="A4278" s="86" t="s">
        <v>6388</v>
      </c>
      <c r="B4278" s="763" t="s">
        <v>454</v>
      </c>
      <c r="C4278" s="86" t="s">
        <v>186</v>
      </c>
      <c r="D4278" s="86" t="s">
        <v>550</v>
      </c>
      <c r="E4278" s="86" t="s">
        <v>519</v>
      </c>
      <c r="F4278" s="282" t="s">
        <v>188</v>
      </c>
      <c r="G4278" s="902" t="s">
        <v>524</v>
      </c>
      <c r="I4278" s="515" t="s">
        <v>4801</v>
      </c>
    </row>
    <row r="4279" spans="1:9" x14ac:dyDescent="0.2">
      <c r="A4279" s="86" t="s">
        <v>6388</v>
      </c>
      <c r="B4279" s="763" t="s">
        <v>454</v>
      </c>
      <c r="C4279" s="86" t="s">
        <v>186</v>
      </c>
      <c r="D4279" s="86" t="s">
        <v>551</v>
      </c>
      <c r="E4279" s="86" t="s">
        <v>519</v>
      </c>
      <c r="F4279" s="282" t="s">
        <v>188</v>
      </c>
      <c r="G4279" s="902" t="s">
        <v>524</v>
      </c>
      <c r="I4279" s="515" t="s">
        <v>4802</v>
      </c>
    </row>
    <row r="4280" spans="1:9" x14ac:dyDescent="0.2">
      <c r="A4280" s="86" t="s">
        <v>6388</v>
      </c>
      <c r="B4280" s="763" t="s">
        <v>454</v>
      </c>
      <c r="C4280" s="86" t="s">
        <v>186</v>
      </c>
      <c r="D4280" s="86" t="s">
        <v>552</v>
      </c>
      <c r="E4280" s="86" t="s">
        <v>519</v>
      </c>
      <c r="F4280" s="282" t="s">
        <v>188</v>
      </c>
      <c r="G4280" s="902" t="s">
        <v>524</v>
      </c>
      <c r="I4280" s="515" t="s">
        <v>4803</v>
      </c>
    </row>
    <row r="4281" spans="1:9" x14ac:dyDescent="0.2">
      <c r="A4281" s="86" t="s">
        <v>6388</v>
      </c>
      <c r="B4281" s="763" t="s">
        <v>454</v>
      </c>
      <c r="C4281" s="86" t="s">
        <v>186</v>
      </c>
      <c r="D4281" s="86" t="s">
        <v>553</v>
      </c>
      <c r="E4281" s="86" t="s">
        <v>519</v>
      </c>
      <c r="F4281" s="282" t="s">
        <v>188</v>
      </c>
      <c r="G4281" s="902" t="s">
        <v>524</v>
      </c>
      <c r="I4281" s="515" t="s">
        <v>4804</v>
      </c>
    </row>
    <row r="4282" spans="1:9" x14ac:dyDescent="0.2">
      <c r="A4282" s="86" t="s">
        <v>6388</v>
      </c>
      <c r="B4282" s="763" t="s">
        <v>454</v>
      </c>
      <c r="C4282" s="86" t="s">
        <v>186</v>
      </c>
      <c r="D4282" s="86" t="s">
        <v>554</v>
      </c>
      <c r="E4282" s="86" t="s">
        <v>519</v>
      </c>
      <c r="F4282" s="282" t="s">
        <v>188</v>
      </c>
      <c r="G4282" s="902" t="s">
        <v>524</v>
      </c>
      <c r="I4282" s="515" t="s">
        <v>4805</v>
      </c>
    </row>
    <row r="4283" spans="1:9" x14ac:dyDescent="0.2">
      <c r="A4283" s="86" t="s">
        <v>6388</v>
      </c>
      <c r="B4283" s="763" t="s">
        <v>454</v>
      </c>
      <c r="C4283" s="86" t="s">
        <v>186</v>
      </c>
      <c r="D4283" s="86" t="s">
        <v>555</v>
      </c>
      <c r="E4283" s="86" t="s">
        <v>519</v>
      </c>
      <c r="F4283" s="282" t="s">
        <v>188</v>
      </c>
      <c r="G4283" s="902" t="s">
        <v>524</v>
      </c>
      <c r="I4283" s="515" t="s">
        <v>4806</v>
      </c>
    </row>
    <row r="4284" spans="1:9" x14ac:dyDescent="0.2">
      <c r="A4284" s="86" t="s">
        <v>6388</v>
      </c>
      <c r="B4284" s="763" t="s">
        <v>454</v>
      </c>
      <c r="C4284" s="86" t="s">
        <v>186</v>
      </c>
      <c r="D4284" s="86" t="s">
        <v>556</v>
      </c>
      <c r="E4284" s="86" t="s">
        <v>519</v>
      </c>
      <c r="F4284" s="282" t="s">
        <v>188</v>
      </c>
      <c r="G4284" s="902" t="s">
        <v>524</v>
      </c>
      <c r="I4284" s="515" t="s">
        <v>4807</v>
      </c>
    </row>
    <row r="4285" spans="1:9" x14ac:dyDescent="0.2">
      <c r="A4285" s="86" t="s">
        <v>6388</v>
      </c>
      <c r="B4285" s="763" t="s">
        <v>454</v>
      </c>
      <c r="C4285" s="86" t="s">
        <v>186</v>
      </c>
      <c r="D4285" s="86" t="s">
        <v>557</v>
      </c>
      <c r="E4285" s="86" t="s">
        <v>519</v>
      </c>
      <c r="F4285" s="282" t="s">
        <v>188</v>
      </c>
      <c r="G4285" s="902" t="s">
        <v>524</v>
      </c>
      <c r="I4285" s="515" t="s">
        <v>4808</v>
      </c>
    </row>
    <row r="4286" spans="1:9" x14ac:dyDescent="0.2">
      <c r="A4286" s="86" t="s">
        <v>6388</v>
      </c>
      <c r="B4286" s="763" t="s">
        <v>454</v>
      </c>
      <c r="C4286" s="86" t="s">
        <v>186</v>
      </c>
      <c r="D4286" s="86" t="s">
        <v>558</v>
      </c>
      <c r="E4286" s="86" t="s">
        <v>519</v>
      </c>
      <c r="F4286" s="282" t="s">
        <v>188</v>
      </c>
      <c r="G4286" s="902" t="s">
        <v>524</v>
      </c>
      <c r="I4286" s="515" t="s">
        <v>4809</v>
      </c>
    </row>
    <row r="4287" spans="1:9" x14ac:dyDescent="0.2">
      <c r="A4287" s="86" t="s">
        <v>6388</v>
      </c>
      <c r="B4287" s="763" t="s">
        <v>454</v>
      </c>
      <c r="C4287" s="86" t="s">
        <v>186</v>
      </c>
      <c r="D4287" s="86" t="s">
        <v>559</v>
      </c>
      <c r="E4287" s="86" t="s">
        <v>519</v>
      </c>
      <c r="F4287" s="282" t="s">
        <v>188</v>
      </c>
      <c r="G4287" s="902" t="s">
        <v>524</v>
      </c>
      <c r="I4287" s="515" t="s">
        <v>4810</v>
      </c>
    </row>
    <row r="4288" spans="1:9" x14ac:dyDescent="0.2">
      <c r="A4288" s="86" t="s">
        <v>6388</v>
      </c>
      <c r="B4288" s="763" t="s">
        <v>454</v>
      </c>
      <c r="C4288" s="86" t="s">
        <v>186</v>
      </c>
      <c r="D4288" s="86" t="s">
        <v>560</v>
      </c>
      <c r="E4288" s="86" t="s">
        <v>519</v>
      </c>
      <c r="F4288" s="282" t="s">
        <v>188</v>
      </c>
      <c r="G4288" s="902" t="s">
        <v>524</v>
      </c>
      <c r="I4288" s="515" t="s">
        <v>4811</v>
      </c>
    </row>
    <row r="4289" spans="1:9" x14ac:dyDescent="0.2">
      <c r="A4289" s="86" t="s">
        <v>6388</v>
      </c>
      <c r="B4289" s="763" t="s">
        <v>454</v>
      </c>
      <c r="C4289" s="86" t="s">
        <v>186</v>
      </c>
      <c r="D4289" s="86" t="s">
        <v>561</v>
      </c>
      <c r="E4289" s="86" t="s">
        <v>519</v>
      </c>
      <c r="F4289" s="282" t="s">
        <v>188</v>
      </c>
      <c r="G4289" s="902" t="s">
        <v>524</v>
      </c>
      <c r="I4289" s="515" t="s">
        <v>4812</v>
      </c>
    </row>
    <row r="4290" spans="1:9" x14ac:dyDescent="0.2">
      <c r="A4290" s="86" t="s">
        <v>6388</v>
      </c>
      <c r="B4290" s="763" t="s">
        <v>454</v>
      </c>
      <c r="C4290" s="86" t="s">
        <v>186</v>
      </c>
      <c r="D4290" s="86" t="s">
        <v>562</v>
      </c>
      <c r="E4290" s="86" t="s">
        <v>519</v>
      </c>
      <c r="F4290" s="282" t="s">
        <v>188</v>
      </c>
      <c r="G4290" s="902" t="s">
        <v>524</v>
      </c>
      <c r="I4290" s="515" t="s">
        <v>4813</v>
      </c>
    </row>
    <row r="4291" spans="1:9" x14ac:dyDescent="0.2">
      <c r="A4291" s="86" t="s">
        <v>6388</v>
      </c>
      <c r="B4291" s="763" t="s">
        <v>454</v>
      </c>
      <c r="C4291" s="86" t="s">
        <v>186</v>
      </c>
      <c r="D4291" s="86" t="s">
        <v>563</v>
      </c>
      <c r="E4291" s="86" t="s">
        <v>519</v>
      </c>
      <c r="F4291" s="282" t="s">
        <v>188</v>
      </c>
      <c r="G4291" s="902" t="s">
        <v>524</v>
      </c>
      <c r="I4291" s="515" t="s">
        <v>4814</v>
      </c>
    </row>
    <row r="4292" spans="1:9" x14ac:dyDescent="0.2">
      <c r="A4292" s="86" t="s">
        <v>6388</v>
      </c>
      <c r="B4292" s="763" t="s">
        <v>454</v>
      </c>
      <c r="C4292" s="86" t="s">
        <v>186</v>
      </c>
      <c r="D4292" s="86" t="s">
        <v>564</v>
      </c>
      <c r="E4292" s="86" t="s">
        <v>519</v>
      </c>
      <c r="F4292" s="282" t="s">
        <v>188</v>
      </c>
      <c r="G4292" s="902" t="s">
        <v>524</v>
      </c>
      <c r="I4292" s="515" t="s">
        <v>4815</v>
      </c>
    </row>
    <row r="4293" spans="1:9" x14ac:dyDescent="0.2">
      <c r="A4293" s="86" t="s">
        <v>6388</v>
      </c>
      <c r="B4293" s="763" t="s">
        <v>454</v>
      </c>
      <c r="C4293" s="86" t="s">
        <v>186</v>
      </c>
      <c r="D4293" s="86" t="s">
        <v>565</v>
      </c>
      <c r="E4293" s="86" t="s">
        <v>519</v>
      </c>
      <c r="F4293" s="282" t="s">
        <v>188</v>
      </c>
      <c r="G4293" s="902" t="s">
        <v>524</v>
      </c>
      <c r="I4293" s="515" t="s">
        <v>4816</v>
      </c>
    </row>
    <row r="4294" spans="1:9" x14ac:dyDescent="0.2">
      <c r="A4294" s="86" t="s">
        <v>6388</v>
      </c>
      <c r="B4294" s="543" t="s">
        <v>454</v>
      </c>
      <c r="C4294" s="547" t="s">
        <v>186</v>
      </c>
      <c r="D4294" s="547" t="s">
        <v>566</v>
      </c>
      <c r="E4294" s="547" t="s">
        <v>519</v>
      </c>
      <c r="F4294" s="538" t="s">
        <v>188</v>
      </c>
      <c r="G4294" s="309" t="s">
        <v>524</v>
      </c>
      <c r="I4294" s="515" t="s">
        <v>4817</v>
      </c>
    </row>
    <row r="4295" spans="1:9" x14ac:dyDescent="0.2">
      <c r="A4295" s="86" t="s">
        <v>6388</v>
      </c>
      <c r="B4295" s="763" t="s">
        <v>454</v>
      </c>
      <c r="C4295" s="86" t="s">
        <v>186</v>
      </c>
      <c r="D4295" s="86" t="s">
        <v>185</v>
      </c>
      <c r="E4295" s="86" t="s">
        <v>520</v>
      </c>
      <c r="F4295" s="282" t="s">
        <v>189</v>
      </c>
      <c r="G4295" s="902" t="s">
        <v>524</v>
      </c>
      <c r="I4295" s="515" t="s">
        <v>4818</v>
      </c>
    </row>
    <row r="4296" spans="1:9" x14ac:dyDescent="0.2">
      <c r="A4296" s="86" t="s">
        <v>6388</v>
      </c>
      <c r="B4296" s="763" t="s">
        <v>454</v>
      </c>
      <c r="C4296" s="86" t="s">
        <v>186</v>
      </c>
      <c r="D4296" s="86" t="s">
        <v>527</v>
      </c>
      <c r="E4296" s="86" t="s">
        <v>520</v>
      </c>
      <c r="F4296" s="282" t="s">
        <v>189</v>
      </c>
      <c r="G4296" s="902" t="s">
        <v>524</v>
      </c>
      <c r="I4296" s="515" t="s">
        <v>4819</v>
      </c>
    </row>
    <row r="4297" spans="1:9" x14ac:dyDescent="0.2">
      <c r="A4297" s="86" t="s">
        <v>6388</v>
      </c>
      <c r="B4297" s="763" t="s">
        <v>454</v>
      </c>
      <c r="C4297" s="86" t="s">
        <v>186</v>
      </c>
      <c r="D4297" s="86" t="s">
        <v>528</v>
      </c>
      <c r="E4297" s="86" t="s">
        <v>520</v>
      </c>
      <c r="F4297" s="282" t="s">
        <v>189</v>
      </c>
      <c r="G4297" s="902" t="s">
        <v>524</v>
      </c>
      <c r="I4297" s="515" t="s">
        <v>4820</v>
      </c>
    </row>
    <row r="4298" spans="1:9" x14ac:dyDescent="0.2">
      <c r="A4298" s="86" t="s">
        <v>6388</v>
      </c>
      <c r="B4298" s="763" t="s">
        <v>454</v>
      </c>
      <c r="C4298" s="86" t="s">
        <v>186</v>
      </c>
      <c r="D4298" s="86" t="s">
        <v>529</v>
      </c>
      <c r="E4298" s="86" t="s">
        <v>520</v>
      </c>
      <c r="F4298" s="282" t="s">
        <v>189</v>
      </c>
      <c r="G4298" s="902" t="s">
        <v>524</v>
      </c>
      <c r="I4298" s="515" t="s">
        <v>4821</v>
      </c>
    </row>
    <row r="4299" spans="1:9" x14ac:dyDescent="0.2">
      <c r="A4299" s="86" t="s">
        <v>6388</v>
      </c>
      <c r="B4299" s="763" t="s">
        <v>454</v>
      </c>
      <c r="C4299" s="86" t="s">
        <v>186</v>
      </c>
      <c r="D4299" s="86" t="s">
        <v>530</v>
      </c>
      <c r="E4299" s="86" t="s">
        <v>520</v>
      </c>
      <c r="F4299" s="282" t="s">
        <v>189</v>
      </c>
      <c r="G4299" s="902" t="s">
        <v>524</v>
      </c>
      <c r="I4299" s="515" t="s">
        <v>4822</v>
      </c>
    </row>
    <row r="4300" spans="1:9" x14ac:dyDescent="0.2">
      <c r="A4300" s="86" t="s">
        <v>6388</v>
      </c>
      <c r="B4300" s="763" t="s">
        <v>454</v>
      </c>
      <c r="C4300" s="86" t="s">
        <v>186</v>
      </c>
      <c r="D4300" s="86" t="s">
        <v>531</v>
      </c>
      <c r="E4300" s="86" t="s">
        <v>520</v>
      </c>
      <c r="F4300" s="282" t="s">
        <v>189</v>
      </c>
      <c r="G4300" s="902" t="s">
        <v>524</v>
      </c>
      <c r="I4300" s="515" t="s">
        <v>4823</v>
      </c>
    </row>
    <row r="4301" spans="1:9" x14ac:dyDescent="0.2">
      <c r="A4301" s="86" t="s">
        <v>6388</v>
      </c>
      <c r="B4301" s="763" t="s">
        <v>454</v>
      </c>
      <c r="C4301" s="86" t="s">
        <v>186</v>
      </c>
      <c r="D4301" s="86" t="s">
        <v>532</v>
      </c>
      <c r="E4301" s="86" t="s">
        <v>520</v>
      </c>
      <c r="F4301" s="282" t="s">
        <v>189</v>
      </c>
      <c r="G4301" s="902" t="s">
        <v>524</v>
      </c>
      <c r="I4301" s="515" t="s">
        <v>4824</v>
      </c>
    </row>
    <row r="4302" spans="1:9" x14ac:dyDescent="0.2">
      <c r="A4302" s="86" t="s">
        <v>6388</v>
      </c>
      <c r="B4302" s="763" t="s">
        <v>454</v>
      </c>
      <c r="C4302" s="86" t="s">
        <v>186</v>
      </c>
      <c r="D4302" s="86" t="s">
        <v>533</v>
      </c>
      <c r="E4302" s="86" t="s">
        <v>520</v>
      </c>
      <c r="F4302" s="282" t="s">
        <v>189</v>
      </c>
      <c r="G4302" s="902" t="s">
        <v>524</v>
      </c>
      <c r="I4302" s="515" t="s">
        <v>4825</v>
      </c>
    </row>
    <row r="4303" spans="1:9" x14ac:dyDescent="0.2">
      <c r="A4303" s="86" t="s">
        <v>6388</v>
      </c>
      <c r="B4303" s="763" t="s">
        <v>454</v>
      </c>
      <c r="C4303" s="86" t="s">
        <v>186</v>
      </c>
      <c r="D4303" s="86" t="s">
        <v>534</v>
      </c>
      <c r="E4303" s="86" t="s">
        <v>520</v>
      </c>
      <c r="F4303" s="282" t="s">
        <v>189</v>
      </c>
      <c r="G4303" s="902" t="s">
        <v>524</v>
      </c>
      <c r="I4303" s="515" t="s">
        <v>4826</v>
      </c>
    </row>
    <row r="4304" spans="1:9" x14ac:dyDescent="0.2">
      <c r="A4304" s="86" t="s">
        <v>6388</v>
      </c>
      <c r="B4304" s="763" t="s">
        <v>454</v>
      </c>
      <c r="C4304" s="86" t="s">
        <v>186</v>
      </c>
      <c r="D4304" s="86" t="s">
        <v>535</v>
      </c>
      <c r="E4304" s="86" t="s">
        <v>520</v>
      </c>
      <c r="F4304" s="282" t="s">
        <v>189</v>
      </c>
      <c r="G4304" s="902" t="s">
        <v>524</v>
      </c>
      <c r="I4304" s="515" t="s">
        <v>4827</v>
      </c>
    </row>
    <row r="4305" spans="1:9" x14ac:dyDescent="0.2">
      <c r="A4305" s="86" t="s">
        <v>6388</v>
      </c>
      <c r="B4305" s="763" t="s">
        <v>454</v>
      </c>
      <c r="C4305" s="86" t="s">
        <v>186</v>
      </c>
      <c r="D4305" s="86" t="s">
        <v>536</v>
      </c>
      <c r="E4305" s="86" t="s">
        <v>520</v>
      </c>
      <c r="F4305" s="282" t="s">
        <v>189</v>
      </c>
      <c r="G4305" s="902" t="s">
        <v>524</v>
      </c>
      <c r="I4305" s="515" t="s">
        <v>4828</v>
      </c>
    </row>
    <row r="4306" spans="1:9" x14ac:dyDescent="0.2">
      <c r="A4306" s="86" t="s">
        <v>6388</v>
      </c>
      <c r="B4306" s="763" t="s">
        <v>454</v>
      </c>
      <c r="C4306" s="86" t="s">
        <v>186</v>
      </c>
      <c r="D4306" s="86" t="s">
        <v>537</v>
      </c>
      <c r="E4306" s="86" t="s">
        <v>520</v>
      </c>
      <c r="F4306" s="282" t="s">
        <v>189</v>
      </c>
      <c r="G4306" s="902" t="s">
        <v>524</v>
      </c>
      <c r="I4306" s="515" t="s">
        <v>4829</v>
      </c>
    </row>
    <row r="4307" spans="1:9" x14ac:dyDescent="0.2">
      <c r="A4307" s="86" t="s">
        <v>6388</v>
      </c>
      <c r="B4307" s="763" t="s">
        <v>454</v>
      </c>
      <c r="C4307" s="86" t="s">
        <v>186</v>
      </c>
      <c r="D4307" s="86" t="s">
        <v>538</v>
      </c>
      <c r="E4307" s="86" t="s">
        <v>520</v>
      </c>
      <c r="F4307" s="282" t="s">
        <v>189</v>
      </c>
      <c r="G4307" s="902" t="s">
        <v>524</v>
      </c>
      <c r="I4307" s="515" t="s">
        <v>4830</v>
      </c>
    </row>
    <row r="4308" spans="1:9" x14ac:dyDescent="0.2">
      <c r="A4308" s="86" t="s">
        <v>6388</v>
      </c>
      <c r="B4308" s="763" t="s">
        <v>454</v>
      </c>
      <c r="C4308" s="86" t="s">
        <v>186</v>
      </c>
      <c r="D4308" s="86" t="s">
        <v>539</v>
      </c>
      <c r="E4308" s="86" t="s">
        <v>520</v>
      </c>
      <c r="F4308" s="282" t="s">
        <v>189</v>
      </c>
      <c r="G4308" s="902" t="s">
        <v>524</v>
      </c>
      <c r="I4308" s="515" t="s">
        <v>4831</v>
      </c>
    </row>
    <row r="4309" spans="1:9" x14ac:dyDescent="0.2">
      <c r="A4309" s="86" t="s">
        <v>6388</v>
      </c>
      <c r="B4309" s="763" t="s">
        <v>454</v>
      </c>
      <c r="C4309" s="86" t="s">
        <v>186</v>
      </c>
      <c r="D4309" s="86" t="s">
        <v>540</v>
      </c>
      <c r="E4309" s="86" t="s">
        <v>520</v>
      </c>
      <c r="F4309" s="282" t="s">
        <v>189</v>
      </c>
      <c r="G4309" s="902" t="s">
        <v>524</v>
      </c>
      <c r="I4309" s="515" t="s">
        <v>4832</v>
      </c>
    </row>
    <row r="4310" spans="1:9" x14ac:dyDescent="0.2">
      <c r="A4310" s="86" t="s">
        <v>6388</v>
      </c>
      <c r="B4310" s="763" t="s">
        <v>454</v>
      </c>
      <c r="C4310" s="86" t="s">
        <v>186</v>
      </c>
      <c r="D4310" s="86" t="s">
        <v>541</v>
      </c>
      <c r="E4310" s="86" t="s">
        <v>520</v>
      </c>
      <c r="F4310" s="282" t="s">
        <v>189</v>
      </c>
      <c r="G4310" s="902" t="s">
        <v>524</v>
      </c>
      <c r="I4310" s="515" t="s">
        <v>4833</v>
      </c>
    </row>
    <row r="4311" spans="1:9" x14ac:dyDescent="0.2">
      <c r="A4311" s="86" t="s">
        <v>6388</v>
      </c>
      <c r="B4311" s="763" t="s">
        <v>454</v>
      </c>
      <c r="C4311" s="86" t="s">
        <v>186</v>
      </c>
      <c r="D4311" s="86" t="s">
        <v>542</v>
      </c>
      <c r="E4311" s="86" t="s">
        <v>520</v>
      </c>
      <c r="F4311" s="282" t="s">
        <v>189</v>
      </c>
      <c r="G4311" s="902" t="s">
        <v>524</v>
      </c>
      <c r="I4311" s="515" t="s">
        <v>4834</v>
      </c>
    </row>
    <row r="4312" spans="1:9" x14ac:dyDescent="0.2">
      <c r="A4312" s="86" t="s">
        <v>6388</v>
      </c>
      <c r="B4312" s="763" t="s">
        <v>454</v>
      </c>
      <c r="C4312" s="86" t="s">
        <v>186</v>
      </c>
      <c r="D4312" s="86" t="s">
        <v>543</v>
      </c>
      <c r="E4312" s="86" t="s">
        <v>520</v>
      </c>
      <c r="F4312" s="282" t="s">
        <v>189</v>
      </c>
      <c r="G4312" s="902" t="s">
        <v>524</v>
      </c>
      <c r="I4312" s="515" t="s">
        <v>4835</v>
      </c>
    </row>
    <row r="4313" spans="1:9" x14ac:dyDescent="0.2">
      <c r="A4313" s="86" t="s">
        <v>6388</v>
      </c>
      <c r="B4313" s="763" t="s">
        <v>454</v>
      </c>
      <c r="C4313" s="86" t="s">
        <v>186</v>
      </c>
      <c r="D4313" s="86" t="s">
        <v>544</v>
      </c>
      <c r="E4313" s="86" t="s">
        <v>520</v>
      </c>
      <c r="F4313" s="282" t="s">
        <v>189</v>
      </c>
      <c r="G4313" s="902" t="s">
        <v>524</v>
      </c>
      <c r="I4313" s="515" t="s">
        <v>4836</v>
      </c>
    </row>
    <row r="4314" spans="1:9" x14ac:dyDescent="0.2">
      <c r="A4314" s="86" t="s">
        <v>6388</v>
      </c>
      <c r="B4314" s="763" t="s">
        <v>454</v>
      </c>
      <c r="C4314" s="86" t="s">
        <v>186</v>
      </c>
      <c r="D4314" s="86" t="s">
        <v>545</v>
      </c>
      <c r="E4314" s="86" t="s">
        <v>520</v>
      </c>
      <c r="F4314" s="282" t="s">
        <v>189</v>
      </c>
      <c r="G4314" s="902" t="s">
        <v>524</v>
      </c>
      <c r="I4314" s="515" t="s">
        <v>4837</v>
      </c>
    </row>
    <row r="4315" spans="1:9" x14ac:dyDescent="0.2">
      <c r="A4315" s="86" t="s">
        <v>6388</v>
      </c>
      <c r="B4315" s="763" t="s">
        <v>454</v>
      </c>
      <c r="C4315" s="86" t="s">
        <v>186</v>
      </c>
      <c r="D4315" s="86" t="s">
        <v>546</v>
      </c>
      <c r="E4315" s="86" t="s">
        <v>520</v>
      </c>
      <c r="F4315" s="282" t="s">
        <v>189</v>
      </c>
      <c r="G4315" s="902" t="s">
        <v>524</v>
      </c>
      <c r="I4315" s="515" t="s">
        <v>4838</v>
      </c>
    </row>
    <row r="4316" spans="1:9" x14ac:dyDescent="0.2">
      <c r="A4316" s="86" t="s">
        <v>6388</v>
      </c>
      <c r="B4316" s="763" t="s">
        <v>454</v>
      </c>
      <c r="C4316" s="86" t="s">
        <v>186</v>
      </c>
      <c r="D4316" s="86" t="s">
        <v>547</v>
      </c>
      <c r="E4316" s="86" t="s">
        <v>520</v>
      </c>
      <c r="F4316" s="282" t="s">
        <v>189</v>
      </c>
      <c r="G4316" s="902" t="s">
        <v>524</v>
      </c>
      <c r="I4316" s="515" t="s">
        <v>4839</v>
      </c>
    </row>
    <row r="4317" spans="1:9" x14ac:dyDescent="0.2">
      <c r="A4317" s="86" t="s">
        <v>6388</v>
      </c>
      <c r="B4317" s="763" t="s">
        <v>454</v>
      </c>
      <c r="C4317" s="86" t="s">
        <v>186</v>
      </c>
      <c r="D4317" s="86" t="s">
        <v>548</v>
      </c>
      <c r="E4317" s="86" t="s">
        <v>520</v>
      </c>
      <c r="F4317" s="282" t="s">
        <v>189</v>
      </c>
      <c r="G4317" s="902" t="s">
        <v>524</v>
      </c>
      <c r="I4317" s="515" t="s">
        <v>4840</v>
      </c>
    </row>
    <row r="4318" spans="1:9" x14ac:dyDescent="0.2">
      <c r="A4318" s="86" t="s">
        <v>6388</v>
      </c>
      <c r="B4318" s="763" t="s">
        <v>454</v>
      </c>
      <c r="C4318" s="86" t="s">
        <v>186</v>
      </c>
      <c r="D4318" s="86" t="s">
        <v>549</v>
      </c>
      <c r="E4318" s="86" t="s">
        <v>520</v>
      </c>
      <c r="F4318" s="282" t="s">
        <v>189</v>
      </c>
      <c r="G4318" s="902" t="s">
        <v>524</v>
      </c>
      <c r="I4318" s="515" t="s">
        <v>4841</v>
      </c>
    </row>
    <row r="4319" spans="1:9" x14ac:dyDescent="0.2">
      <c r="A4319" s="86" t="s">
        <v>6388</v>
      </c>
      <c r="B4319" s="763" t="s">
        <v>454</v>
      </c>
      <c r="C4319" s="86" t="s">
        <v>186</v>
      </c>
      <c r="D4319" s="86" t="s">
        <v>550</v>
      </c>
      <c r="E4319" s="86" t="s">
        <v>520</v>
      </c>
      <c r="F4319" s="282" t="s">
        <v>189</v>
      </c>
      <c r="G4319" s="902" t="s">
        <v>524</v>
      </c>
      <c r="I4319" s="515" t="s">
        <v>4842</v>
      </c>
    </row>
    <row r="4320" spans="1:9" x14ac:dyDescent="0.2">
      <c r="A4320" s="86" t="s">
        <v>6388</v>
      </c>
      <c r="B4320" s="763" t="s">
        <v>454</v>
      </c>
      <c r="C4320" s="86" t="s">
        <v>186</v>
      </c>
      <c r="D4320" s="86" t="s">
        <v>551</v>
      </c>
      <c r="E4320" s="86" t="s">
        <v>520</v>
      </c>
      <c r="F4320" s="282" t="s">
        <v>189</v>
      </c>
      <c r="G4320" s="902" t="s">
        <v>524</v>
      </c>
      <c r="I4320" s="515" t="s">
        <v>4843</v>
      </c>
    </row>
    <row r="4321" spans="1:9" x14ac:dyDescent="0.2">
      <c r="A4321" s="86" t="s">
        <v>6388</v>
      </c>
      <c r="B4321" s="763" t="s">
        <v>454</v>
      </c>
      <c r="C4321" s="86" t="s">
        <v>186</v>
      </c>
      <c r="D4321" s="86" t="s">
        <v>552</v>
      </c>
      <c r="E4321" s="86" t="s">
        <v>520</v>
      </c>
      <c r="F4321" s="282" t="s">
        <v>189</v>
      </c>
      <c r="G4321" s="902" t="s">
        <v>524</v>
      </c>
      <c r="I4321" s="515" t="s">
        <v>4844</v>
      </c>
    </row>
    <row r="4322" spans="1:9" x14ac:dyDescent="0.2">
      <c r="A4322" s="86" t="s">
        <v>6388</v>
      </c>
      <c r="B4322" s="763" t="s">
        <v>454</v>
      </c>
      <c r="C4322" s="86" t="s">
        <v>186</v>
      </c>
      <c r="D4322" s="86" t="s">
        <v>553</v>
      </c>
      <c r="E4322" s="86" t="s">
        <v>520</v>
      </c>
      <c r="F4322" s="282" t="s">
        <v>189</v>
      </c>
      <c r="G4322" s="902" t="s">
        <v>524</v>
      </c>
      <c r="I4322" s="515" t="s">
        <v>4845</v>
      </c>
    </row>
    <row r="4323" spans="1:9" x14ac:dyDescent="0.2">
      <c r="A4323" s="86" t="s">
        <v>6388</v>
      </c>
      <c r="B4323" s="763" t="s">
        <v>454</v>
      </c>
      <c r="C4323" s="86" t="s">
        <v>186</v>
      </c>
      <c r="D4323" s="86" t="s">
        <v>554</v>
      </c>
      <c r="E4323" s="86" t="s">
        <v>520</v>
      </c>
      <c r="F4323" s="282" t="s">
        <v>189</v>
      </c>
      <c r="G4323" s="902" t="s">
        <v>524</v>
      </c>
      <c r="I4323" s="515" t="s">
        <v>4846</v>
      </c>
    </row>
    <row r="4324" spans="1:9" x14ac:dyDescent="0.2">
      <c r="A4324" s="86" t="s">
        <v>6388</v>
      </c>
      <c r="B4324" s="763" t="s">
        <v>454</v>
      </c>
      <c r="C4324" s="86" t="s">
        <v>186</v>
      </c>
      <c r="D4324" s="86" t="s">
        <v>555</v>
      </c>
      <c r="E4324" s="86" t="s">
        <v>520</v>
      </c>
      <c r="F4324" s="282" t="s">
        <v>189</v>
      </c>
      <c r="G4324" s="902" t="s">
        <v>524</v>
      </c>
      <c r="I4324" s="515" t="s">
        <v>4847</v>
      </c>
    </row>
    <row r="4325" spans="1:9" x14ac:dyDescent="0.2">
      <c r="A4325" s="86" t="s">
        <v>6388</v>
      </c>
      <c r="B4325" s="763" t="s">
        <v>454</v>
      </c>
      <c r="C4325" s="86" t="s">
        <v>186</v>
      </c>
      <c r="D4325" s="86" t="s">
        <v>556</v>
      </c>
      <c r="E4325" s="86" t="s">
        <v>520</v>
      </c>
      <c r="F4325" s="282" t="s">
        <v>189</v>
      </c>
      <c r="G4325" s="902" t="s">
        <v>524</v>
      </c>
      <c r="I4325" s="515" t="s">
        <v>4848</v>
      </c>
    </row>
    <row r="4326" spans="1:9" x14ac:dyDescent="0.2">
      <c r="A4326" s="86" t="s">
        <v>6388</v>
      </c>
      <c r="B4326" s="763" t="s">
        <v>454</v>
      </c>
      <c r="C4326" s="86" t="s">
        <v>186</v>
      </c>
      <c r="D4326" s="86" t="s">
        <v>557</v>
      </c>
      <c r="E4326" s="86" t="s">
        <v>520</v>
      </c>
      <c r="F4326" s="282" t="s">
        <v>189</v>
      </c>
      <c r="G4326" s="902" t="s">
        <v>524</v>
      </c>
      <c r="I4326" s="515" t="s">
        <v>4849</v>
      </c>
    </row>
    <row r="4327" spans="1:9" x14ac:dyDescent="0.2">
      <c r="A4327" s="86" t="s">
        <v>6388</v>
      </c>
      <c r="B4327" s="763" t="s">
        <v>454</v>
      </c>
      <c r="C4327" s="86" t="s">
        <v>186</v>
      </c>
      <c r="D4327" s="86" t="s">
        <v>558</v>
      </c>
      <c r="E4327" s="86" t="s">
        <v>520</v>
      </c>
      <c r="F4327" s="282" t="s">
        <v>189</v>
      </c>
      <c r="G4327" s="902" t="s">
        <v>524</v>
      </c>
      <c r="I4327" s="515" t="s">
        <v>4850</v>
      </c>
    </row>
    <row r="4328" spans="1:9" x14ac:dyDescent="0.2">
      <c r="A4328" s="86" t="s">
        <v>6388</v>
      </c>
      <c r="B4328" s="763" t="s">
        <v>454</v>
      </c>
      <c r="C4328" s="86" t="s">
        <v>186</v>
      </c>
      <c r="D4328" s="86" t="s">
        <v>559</v>
      </c>
      <c r="E4328" s="86" t="s">
        <v>520</v>
      </c>
      <c r="F4328" s="282" t="s">
        <v>189</v>
      </c>
      <c r="G4328" s="902" t="s">
        <v>524</v>
      </c>
      <c r="I4328" s="515" t="s">
        <v>4851</v>
      </c>
    </row>
    <row r="4329" spans="1:9" x14ac:dyDescent="0.2">
      <c r="A4329" s="86" t="s">
        <v>6388</v>
      </c>
      <c r="B4329" s="763" t="s">
        <v>454</v>
      </c>
      <c r="C4329" s="86" t="s">
        <v>186</v>
      </c>
      <c r="D4329" s="86" t="s">
        <v>560</v>
      </c>
      <c r="E4329" s="86" t="s">
        <v>520</v>
      </c>
      <c r="F4329" s="282" t="s">
        <v>189</v>
      </c>
      <c r="G4329" s="902" t="s">
        <v>524</v>
      </c>
      <c r="I4329" s="515" t="s">
        <v>4852</v>
      </c>
    </row>
    <row r="4330" spans="1:9" x14ac:dyDescent="0.2">
      <c r="A4330" s="86" t="s">
        <v>6388</v>
      </c>
      <c r="B4330" s="763" t="s">
        <v>454</v>
      </c>
      <c r="C4330" s="86" t="s">
        <v>186</v>
      </c>
      <c r="D4330" s="86" t="s">
        <v>561</v>
      </c>
      <c r="E4330" s="86" t="s">
        <v>520</v>
      </c>
      <c r="F4330" s="282" t="s">
        <v>189</v>
      </c>
      <c r="G4330" s="902" t="s">
        <v>524</v>
      </c>
      <c r="I4330" s="515" t="s">
        <v>4853</v>
      </c>
    </row>
    <row r="4331" spans="1:9" x14ac:dyDescent="0.2">
      <c r="A4331" s="86" t="s">
        <v>6388</v>
      </c>
      <c r="B4331" s="763" t="s">
        <v>454</v>
      </c>
      <c r="C4331" s="86" t="s">
        <v>186</v>
      </c>
      <c r="D4331" s="86" t="s">
        <v>562</v>
      </c>
      <c r="E4331" s="86" t="s">
        <v>520</v>
      </c>
      <c r="F4331" s="282" t="s">
        <v>189</v>
      </c>
      <c r="G4331" s="902" t="s">
        <v>524</v>
      </c>
      <c r="I4331" s="515" t="s">
        <v>4854</v>
      </c>
    </row>
    <row r="4332" spans="1:9" x14ac:dyDescent="0.2">
      <c r="A4332" s="86" t="s">
        <v>6388</v>
      </c>
      <c r="B4332" s="763" t="s">
        <v>454</v>
      </c>
      <c r="C4332" s="86" t="s">
        <v>186</v>
      </c>
      <c r="D4332" s="86" t="s">
        <v>563</v>
      </c>
      <c r="E4332" s="86" t="s">
        <v>520</v>
      </c>
      <c r="F4332" s="282" t="s">
        <v>189</v>
      </c>
      <c r="G4332" s="902" t="s">
        <v>524</v>
      </c>
      <c r="I4332" s="515" t="s">
        <v>4855</v>
      </c>
    </row>
    <row r="4333" spans="1:9" x14ac:dyDescent="0.2">
      <c r="A4333" s="86" t="s">
        <v>6388</v>
      </c>
      <c r="B4333" s="763" t="s">
        <v>454</v>
      </c>
      <c r="C4333" s="86" t="s">
        <v>186</v>
      </c>
      <c r="D4333" s="86" t="s">
        <v>564</v>
      </c>
      <c r="E4333" s="86" t="s">
        <v>520</v>
      </c>
      <c r="F4333" s="282" t="s">
        <v>189</v>
      </c>
      <c r="G4333" s="902" t="s">
        <v>524</v>
      </c>
      <c r="I4333" s="515" t="s">
        <v>4856</v>
      </c>
    </row>
    <row r="4334" spans="1:9" x14ac:dyDescent="0.2">
      <c r="A4334" s="86" t="s">
        <v>6388</v>
      </c>
      <c r="B4334" s="763" t="s">
        <v>454</v>
      </c>
      <c r="C4334" s="86" t="s">
        <v>186</v>
      </c>
      <c r="D4334" s="86" t="s">
        <v>565</v>
      </c>
      <c r="E4334" s="86" t="s">
        <v>520</v>
      </c>
      <c r="F4334" s="282" t="s">
        <v>189</v>
      </c>
      <c r="G4334" s="902" t="s">
        <v>524</v>
      </c>
      <c r="I4334" s="515" t="s">
        <v>4857</v>
      </c>
    </row>
    <row r="4335" spans="1:9" x14ac:dyDescent="0.2">
      <c r="A4335" s="86" t="s">
        <v>6388</v>
      </c>
      <c r="B4335" s="763" t="s">
        <v>454</v>
      </c>
      <c r="C4335" s="86" t="s">
        <v>186</v>
      </c>
      <c r="D4335" s="86" t="s">
        <v>566</v>
      </c>
      <c r="E4335" s="86" t="s">
        <v>520</v>
      </c>
      <c r="F4335" s="282" t="s">
        <v>189</v>
      </c>
      <c r="G4335" s="767" t="s">
        <v>524</v>
      </c>
      <c r="I4335" s="515" t="s">
        <v>4858</v>
      </c>
    </row>
    <row r="4336" spans="1:9" x14ac:dyDescent="0.2">
      <c r="A4336" s="86" t="s">
        <v>6388</v>
      </c>
      <c r="B4336" s="533" t="s">
        <v>454</v>
      </c>
      <c r="C4336" s="119" t="s">
        <v>186</v>
      </c>
      <c r="D4336" s="119" t="s">
        <v>185</v>
      </c>
      <c r="E4336" s="119" t="s">
        <v>520</v>
      </c>
      <c r="F4336" s="545" t="s">
        <v>197</v>
      </c>
      <c r="G4336" s="322" t="s">
        <v>524</v>
      </c>
      <c r="I4336" s="515" t="s">
        <v>4859</v>
      </c>
    </row>
    <row r="4337" spans="1:9" x14ac:dyDescent="0.2">
      <c r="A4337" s="86" t="s">
        <v>6388</v>
      </c>
      <c r="B4337" s="541" t="s">
        <v>454</v>
      </c>
      <c r="C4337" s="546" t="s">
        <v>186</v>
      </c>
      <c r="D4337" s="546" t="s">
        <v>185</v>
      </c>
      <c r="E4337" s="546" t="s">
        <v>520</v>
      </c>
      <c r="F4337" s="542" t="s">
        <v>188</v>
      </c>
      <c r="G4337" s="832" t="s">
        <v>524</v>
      </c>
      <c r="I4337" s="515" t="s">
        <v>4860</v>
      </c>
    </row>
    <row r="4338" spans="1:9" x14ac:dyDescent="0.2">
      <c r="A4338" s="86" t="s">
        <v>6388</v>
      </c>
      <c r="B4338" s="763" t="s">
        <v>454</v>
      </c>
      <c r="C4338" s="86" t="s">
        <v>186</v>
      </c>
      <c r="D4338" s="86" t="s">
        <v>527</v>
      </c>
      <c r="E4338" s="86" t="s">
        <v>520</v>
      </c>
      <c r="F4338" s="282" t="s">
        <v>188</v>
      </c>
      <c r="G4338" s="902" t="s">
        <v>524</v>
      </c>
      <c r="I4338" s="515" t="s">
        <v>4861</v>
      </c>
    </row>
    <row r="4339" spans="1:9" x14ac:dyDescent="0.2">
      <c r="A4339" s="86" t="s">
        <v>6388</v>
      </c>
      <c r="B4339" s="763" t="s">
        <v>454</v>
      </c>
      <c r="C4339" s="86" t="s">
        <v>186</v>
      </c>
      <c r="D4339" s="86" t="s">
        <v>528</v>
      </c>
      <c r="E4339" s="86" t="s">
        <v>520</v>
      </c>
      <c r="F4339" s="282" t="s">
        <v>188</v>
      </c>
      <c r="G4339" s="902" t="s">
        <v>524</v>
      </c>
      <c r="I4339" s="515" t="s">
        <v>4862</v>
      </c>
    </row>
    <row r="4340" spans="1:9" x14ac:dyDescent="0.2">
      <c r="A4340" s="86" t="s">
        <v>6388</v>
      </c>
      <c r="B4340" s="763" t="s">
        <v>454</v>
      </c>
      <c r="C4340" s="86" t="s">
        <v>186</v>
      </c>
      <c r="D4340" s="86" t="s">
        <v>529</v>
      </c>
      <c r="E4340" s="86" t="s">
        <v>520</v>
      </c>
      <c r="F4340" s="282" t="s">
        <v>188</v>
      </c>
      <c r="G4340" s="902" t="s">
        <v>524</v>
      </c>
      <c r="I4340" s="515" t="s">
        <v>4863</v>
      </c>
    </row>
    <row r="4341" spans="1:9" x14ac:dyDescent="0.2">
      <c r="A4341" s="86" t="s">
        <v>6388</v>
      </c>
      <c r="B4341" s="763" t="s">
        <v>454</v>
      </c>
      <c r="C4341" s="86" t="s">
        <v>186</v>
      </c>
      <c r="D4341" s="86" t="s">
        <v>530</v>
      </c>
      <c r="E4341" s="86" t="s">
        <v>520</v>
      </c>
      <c r="F4341" s="282" t="s">
        <v>188</v>
      </c>
      <c r="G4341" s="902" t="s">
        <v>524</v>
      </c>
      <c r="I4341" s="515" t="s">
        <v>4864</v>
      </c>
    </row>
    <row r="4342" spans="1:9" x14ac:dyDescent="0.2">
      <c r="A4342" s="86" t="s">
        <v>6388</v>
      </c>
      <c r="B4342" s="763" t="s">
        <v>454</v>
      </c>
      <c r="C4342" s="86" t="s">
        <v>186</v>
      </c>
      <c r="D4342" s="86" t="s">
        <v>531</v>
      </c>
      <c r="E4342" s="86" t="s">
        <v>520</v>
      </c>
      <c r="F4342" s="282" t="s">
        <v>188</v>
      </c>
      <c r="G4342" s="902" t="s">
        <v>524</v>
      </c>
      <c r="I4342" s="515" t="s">
        <v>4865</v>
      </c>
    </row>
    <row r="4343" spans="1:9" x14ac:dyDescent="0.2">
      <c r="A4343" s="86" t="s">
        <v>6388</v>
      </c>
      <c r="B4343" s="763" t="s">
        <v>454</v>
      </c>
      <c r="C4343" s="86" t="s">
        <v>186</v>
      </c>
      <c r="D4343" s="86" t="s">
        <v>532</v>
      </c>
      <c r="E4343" s="86" t="s">
        <v>520</v>
      </c>
      <c r="F4343" s="282" t="s">
        <v>188</v>
      </c>
      <c r="G4343" s="902" t="s">
        <v>524</v>
      </c>
      <c r="I4343" s="515" t="s">
        <v>4866</v>
      </c>
    </row>
    <row r="4344" spans="1:9" x14ac:dyDescent="0.2">
      <c r="A4344" s="86" t="s">
        <v>6388</v>
      </c>
      <c r="B4344" s="763" t="s">
        <v>454</v>
      </c>
      <c r="C4344" s="86" t="s">
        <v>186</v>
      </c>
      <c r="D4344" s="86" t="s">
        <v>533</v>
      </c>
      <c r="E4344" s="86" t="s">
        <v>520</v>
      </c>
      <c r="F4344" s="282" t="s">
        <v>188</v>
      </c>
      <c r="G4344" s="902" t="s">
        <v>524</v>
      </c>
      <c r="I4344" s="515" t="s">
        <v>4867</v>
      </c>
    </row>
    <row r="4345" spans="1:9" x14ac:dyDescent="0.2">
      <c r="A4345" s="86" t="s">
        <v>6388</v>
      </c>
      <c r="B4345" s="763" t="s">
        <v>454</v>
      </c>
      <c r="C4345" s="86" t="s">
        <v>186</v>
      </c>
      <c r="D4345" s="86" t="s">
        <v>534</v>
      </c>
      <c r="E4345" s="86" t="s">
        <v>520</v>
      </c>
      <c r="F4345" s="282" t="s">
        <v>188</v>
      </c>
      <c r="G4345" s="902" t="s">
        <v>524</v>
      </c>
      <c r="I4345" s="515" t="s">
        <v>4868</v>
      </c>
    </row>
    <row r="4346" spans="1:9" x14ac:dyDescent="0.2">
      <c r="A4346" s="86" t="s">
        <v>6388</v>
      </c>
      <c r="B4346" s="763" t="s">
        <v>454</v>
      </c>
      <c r="C4346" s="86" t="s">
        <v>186</v>
      </c>
      <c r="D4346" s="86" t="s">
        <v>535</v>
      </c>
      <c r="E4346" s="86" t="s">
        <v>520</v>
      </c>
      <c r="F4346" s="282" t="s">
        <v>188</v>
      </c>
      <c r="G4346" s="902" t="s">
        <v>524</v>
      </c>
      <c r="I4346" s="515" t="s">
        <v>4869</v>
      </c>
    </row>
    <row r="4347" spans="1:9" x14ac:dyDescent="0.2">
      <c r="A4347" s="86" t="s">
        <v>6388</v>
      </c>
      <c r="B4347" s="763" t="s">
        <v>454</v>
      </c>
      <c r="C4347" s="86" t="s">
        <v>186</v>
      </c>
      <c r="D4347" s="86" t="s">
        <v>536</v>
      </c>
      <c r="E4347" s="86" t="s">
        <v>520</v>
      </c>
      <c r="F4347" s="282" t="s">
        <v>188</v>
      </c>
      <c r="G4347" s="902" t="s">
        <v>524</v>
      </c>
      <c r="I4347" s="515" t="s">
        <v>4870</v>
      </c>
    </row>
    <row r="4348" spans="1:9" x14ac:dyDescent="0.2">
      <c r="A4348" s="86" t="s">
        <v>6388</v>
      </c>
      <c r="B4348" s="763" t="s">
        <v>454</v>
      </c>
      <c r="C4348" s="86" t="s">
        <v>186</v>
      </c>
      <c r="D4348" s="86" t="s">
        <v>537</v>
      </c>
      <c r="E4348" s="86" t="s">
        <v>520</v>
      </c>
      <c r="F4348" s="282" t="s">
        <v>188</v>
      </c>
      <c r="G4348" s="902" t="s">
        <v>524</v>
      </c>
      <c r="I4348" s="515" t="s">
        <v>4871</v>
      </c>
    </row>
    <row r="4349" spans="1:9" x14ac:dyDescent="0.2">
      <c r="A4349" s="86" t="s">
        <v>6388</v>
      </c>
      <c r="B4349" s="763" t="s">
        <v>454</v>
      </c>
      <c r="C4349" s="86" t="s">
        <v>186</v>
      </c>
      <c r="D4349" s="86" t="s">
        <v>538</v>
      </c>
      <c r="E4349" s="86" t="s">
        <v>520</v>
      </c>
      <c r="F4349" s="282" t="s">
        <v>188</v>
      </c>
      <c r="G4349" s="902" t="s">
        <v>524</v>
      </c>
      <c r="I4349" s="515" t="s">
        <v>4872</v>
      </c>
    </row>
    <row r="4350" spans="1:9" x14ac:dyDescent="0.2">
      <c r="A4350" s="86" t="s">
        <v>6388</v>
      </c>
      <c r="B4350" s="763" t="s">
        <v>454</v>
      </c>
      <c r="C4350" s="86" t="s">
        <v>186</v>
      </c>
      <c r="D4350" s="86" t="s">
        <v>539</v>
      </c>
      <c r="E4350" s="86" t="s">
        <v>520</v>
      </c>
      <c r="F4350" s="282" t="s">
        <v>188</v>
      </c>
      <c r="G4350" s="902" t="s">
        <v>524</v>
      </c>
      <c r="I4350" s="515" t="s">
        <v>4873</v>
      </c>
    </row>
    <row r="4351" spans="1:9" x14ac:dyDescent="0.2">
      <c r="A4351" s="86" t="s">
        <v>6388</v>
      </c>
      <c r="B4351" s="763" t="s">
        <v>454</v>
      </c>
      <c r="C4351" s="86" t="s">
        <v>186</v>
      </c>
      <c r="D4351" s="86" t="s">
        <v>540</v>
      </c>
      <c r="E4351" s="86" t="s">
        <v>520</v>
      </c>
      <c r="F4351" s="282" t="s">
        <v>188</v>
      </c>
      <c r="G4351" s="902" t="s">
        <v>524</v>
      </c>
      <c r="I4351" s="515" t="s">
        <v>4874</v>
      </c>
    </row>
    <row r="4352" spans="1:9" x14ac:dyDescent="0.2">
      <c r="A4352" s="86" t="s">
        <v>6388</v>
      </c>
      <c r="B4352" s="763" t="s">
        <v>454</v>
      </c>
      <c r="C4352" s="86" t="s">
        <v>186</v>
      </c>
      <c r="D4352" s="86" t="s">
        <v>541</v>
      </c>
      <c r="E4352" s="86" t="s">
        <v>520</v>
      </c>
      <c r="F4352" s="282" t="s">
        <v>188</v>
      </c>
      <c r="G4352" s="902" t="s">
        <v>524</v>
      </c>
      <c r="I4352" s="515" t="s">
        <v>4875</v>
      </c>
    </row>
    <row r="4353" spans="1:9" x14ac:dyDescent="0.2">
      <c r="A4353" s="86" t="s">
        <v>6388</v>
      </c>
      <c r="B4353" s="763" t="s">
        <v>454</v>
      </c>
      <c r="C4353" s="86" t="s">
        <v>186</v>
      </c>
      <c r="D4353" s="86" t="s">
        <v>542</v>
      </c>
      <c r="E4353" s="86" t="s">
        <v>520</v>
      </c>
      <c r="F4353" s="282" t="s">
        <v>188</v>
      </c>
      <c r="G4353" s="902" t="s">
        <v>524</v>
      </c>
      <c r="I4353" s="515" t="s">
        <v>4876</v>
      </c>
    </row>
    <row r="4354" spans="1:9" x14ac:dyDescent="0.2">
      <c r="A4354" s="86" t="s">
        <v>6388</v>
      </c>
      <c r="B4354" s="763" t="s">
        <v>454</v>
      </c>
      <c r="C4354" s="86" t="s">
        <v>186</v>
      </c>
      <c r="D4354" s="86" t="s">
        <v>543</v>
      </c>
      <c r="E4354" s="86" t="s">
        <v>520</v>
      </c>
      <c r="F4354" s="282" t="s">
        <v>188</v>
      </c>
      <c r="G4354" s="902" t="s">
        <v>524</v>
      </c>
      <c r="I4354" s="515" t="s">
        <v>4877</v>
      </c>
    </row>
    <row r="4355" spans="1:9" x14ac:dyDescent="0.2">
      <c r="A4355" s="86" t="s">
        <v>6388</v>
      </c>
      <c r="B4355" s="763" t="s">
        <v>454</v>
      </c>
      <c r="C4355" s="86" t="s">
        <v>186</v>
      </c>
      <c r="D4355" s="86" t="s">
        <v>544</v>
      </c>
      <c r="E4355" s="86" t="s">
        <v>520</v>
      </c>
      <c r="F4355" s="282" t="s">
        <v>188</v>
      </c>
      <c r="G4355" s="902" t="s">
        <v>524</v>
      </c>
      <c r="I4355" s="515" t="s">
        <v>4878</v>
      </c>
    </row>
    <row r="4356" spans="1:9" x14ac:dyDescent="0.2">
      <c r="A4356" s="86" t="s">
        <v>6388</v>
      </c>
      <c r="B4356" s="763" t="s">
        <v>454</v>
      </c>
      <c r="C4356" s="86" t="s">
        <v>186</v>
      </c>
      <c r="D4356" s="86" t="s">
        <v>545</v>
      </c>
      <c r="E4356" s="86" t="s">
        <v>520</v>
      </c>
      <c r="F4356" s="282" t="s">
        <v>188</v>
      </c>
      <c r="G4356" s="902" t="s">
        <v>524</v>
      </c>
      <c r="I4356" s="515" t="s">
        <v>4879</v>
      </c>
    </row>
    <row r="4357" spans="1:9" x14ac:dyDescent="0.2">
      <c r="A4357" s="86" t="s">
        <v>6388</v>
      </c>
      <c r="B4357" s="763" t="s">
        <v>454</v>
      </c>
      <c r="C4357" s="86" t="s">
        <v>186</v>
      </c>
      <c r="D4357" s="86" t="s">
        <v>546</v>
      </c>
      <c r="E4357" s="86" t="s">
        <v>520</v>
      </c>
      <c r="F4357" s="282" t="s">
        <v>188</v>
      </c>
      <c r="G4357" s="902" t="s">
        <v>524</v>
      </c>
      <c r="I4357" s="515" t="s">
        <v>4880</v>
      </c>
    </row>
    <row r="4358" spans="1:9" x14ac:dyDescent="0.2">
      <c r="A4358" s="86" t="s">
        <v>6388</v>
      </c>
      <c r="B4358" s="763" t="s">
        <v>454</v>
      </c>
      <c r="C4358" s="86" t="s">
        <v>186</v>
      </c>
      <c r="D4358" s="86" t="s">
        <v>547</v>
      </c>
      <c r="E4358" s="86" t="s">
        <v>520</v>
      </c>
      <c r="F4358" s="282" t="s">
        <v>188</v>
      </c>
      <c r="G4358" s="902" t="s">
        <v>524</v>
      </c>
      <c r="I4358" s="515" t="s">
        <v>4881</v>
      </c>
    </row>
    <row r="4359" spans="1:9" x14ac:dyDescent="0.2">
      <c r="A4359" s="86" t="s">
        <v>6388</v>
      </c>
      <c r="B4359" s="763" t="s">
        <v>454</v>
      </c>
      <c r="C4359" s="86" t="s">
        <v>186</v>
      </c>
      <c r="D4359" s="86" t="s">
        <v>548</v>
      </c>
      <c r="E4359" s="86" t="s">
        <v>520</v>
      </c>
      <c r="F4359" s="282" t="s">
        <v>188</v>
      </c>
      <c r="G4359" s="902" t="s">
        <v>524</v>
      </c>
      <c r="I4359" s="515" t="s">
        <v>4882</v>
      </c>
    </row>
    <row r="4360" spans="1:9" x14ac:dyDescent="0.2">
      <c r="A4360" s="86" t="s">
        <v>6388</v>
      </c>
      <c r="B4360" s="763" t="s">
        <v>454</v>
      </c>
      <c r="C4360" s="86" t="s">
        <v>186</v>
      </c>
      <c r="D4360" s="86" t="s">
        <v>549</v>
      </c>
      <c r="E4360" s="86" t="s">
        <v>520</v>
      </c>
      <c r="F4360" s="282" t="s">
        <v>188</v>
      </c>
      <c r="G4360" s="902" t="s">
        <v>524</v>
      </c>
      <c r="I4360" s="515" t="s">
        <v>4883</v>
      </c>
    </row>
    <row r="4361" spans="1:9" x14ac:dyDescent="0.2">
      <c r="A4361" s="86" t="s">
        <v>6388</v>
      </c>
      <c r="B4361" s="763" t="s">
        <v>454</v>
      </c>
      <c r="C4361" s="86" t="s">
        <v>186</v>
      </c>
      <c r="D4361" s="86" t="s">
        <v>550</v>
      </c>
      <c r="E4361" s="86" t="s">
        <v>520</v>
      </c>
      <c r="F4361" s="282" t="s">
        <v>188</v>
      </c>
      <c r="G4361" s="902" t="s">
        <v>524</v>
      </c>
      <c r="I4361" s="515" t="s">
        <v>4884</v>
      </c>
    </row>
    <row r="4362" spans="1:9" x14ac:dyDescent="0.2">
      <c r="A4362" s="86" t="s">
        <v>6388</v>
      </c>
      <c r="B4362" s="763" t="s">
        <v>454</v>
      </c>
      <c r="C4362" s="86" t="s">
        <v>186</v>
      </c>
      <c r="D4362" s="86" t="s">
        <v>551</v>
      </c>
      <c r="E4362" s="86" t="s">
        <v>520</v>
      </c>
      <c r="F4362" s="282" t="s">
        <v>188</v>
      </c>
      <c r="G4362" s="902" t="s">
        <v>524</v>
      </c>
      <c r="I4362" s="515" t="s">
        <v>4885</v>
      </c>
    </row>
    <row r="4363" spans="1:9" x14ac:dyDescent="0.2">
      <c r="A4363" s="86" t="s">
        <v>6388</v>
      </c>
      <c r="B4363" s="763" t="s">
        <v>454</v>
      </c>
      <c r="C4363" s="86" t="s">
        <v>186</v>
      </c>
      <c r="D4363" s="86" t="s">
        <v>552</v>
      </c>
      <c r="E4363" s="86" t="s">
        <v>520</v>
      </c>
      <c r="F4363" s="282" t="s">
        <v>188</v>
      </c>
      <c r="G4363" s="902" t="s">
        <v>524</v>
      </c>
      <c r="I4363" s="515" t="s">
        <v>4886</v>
      </c>
    </row>
    <row r="4364" spans="1:9" x14ac:dyDescent="0.2">
      <c r="A4364" s="86" t="s">
        <v>6388</v>
      </c>
      <c r="B4364" s="763" t="s">
        <v>454</v>
      </c>
      <c r="C4364" s="86" t="s">
        <v>186</v>
      </c>
      <c r="D4364" s="86" t="s">
        <v>553</v>
      </c>
      <c r="E4364" s="86" t="s">
        <v>520</v>
      </c>
      <c r="F4364" s="282" t="s">
        <v>188</v>
      </c>
      <c r="G4364" s="902" t="s">
        <v>524</v>
      </c>
      <c r="I4364" s="515" t="s">
        <v>4887</v>
      </c>
    </row>
    <row r="4365" spans="1:9" x14ac:dyDescent="0.2">
      <c r="A4365" s="86" t="s">
        <v>6388</v>
      </c>
      <c r="B4365" s="763" t="s">
        <v>454</v>
      </c>
      <c r="C4365" s="86" t="s">
        <v>186</v>
      </c>
      <c r="D4365" s="86" t="s">
        <v>554</v>
      </c>
      <c r="E4365" s="86" t="s">
        <v>520</v>
      </c>
      <c r="F4365" s="282" t="s">
        <v>188</v>
      </c>
      <c r="G4365" s="902" t="s">
        <v>524</v>
      </c>
      <c r="I4365" s="515" t="s">
        <v>4888</v>
      </c>
    </row>
    <row r="4366" spans="1:9" x14ac:dyDescent="0.2">
      <c r="A4366" s="86" t="s">
        <v>6388</v>
      </c>
      <c r="B4366" s="763" t="s">
        <v>454</v>
      </c>
      <c r="C4366" s="86" t="s">
        <v>186</v>
      </c>
      <c r="D4366" s="86" t="s">
        <v>555</v>
      </c>
      <c r="E4366" s="86" t="s">
        <v>520</v>
      </c>
      <c r="F4366" s="282" t="s">
        <v>188</v>
      </c>
      <c r="G4366" s="902" t="s">
        <v>524</v>
      </c>
      <c r="I4366" s="515" t="s">
        <v>4889</v>
      </c>
    </row>
    <row r="4367" spans="1:9" x14ac:dyDescent="0.2">
      <c r="A4367" s="86" t="s">
        <v>6388</v>
      </c>
      <c r="B4367" s="763" t="s">
        <v>454</v>
      </c>
      <c r="C4367" s="86" t="s">
        <v>186</v>
      </c>
      <c r="D4367" s="86" t="s">
        <v>556</v>
      </c>
      <c r="E4367" s="86" t="s">
        <v>520</v>
      </c>
      <c r="F4367" s="282" t="s">
        <v>188</v>
      </c>
      <c r="G4367" s="902" t="s">
        <v>524</v>
      </c>
      <c r="I4367" s="515" t="s">
        <v>4890</v>
      </c>
    </row>
    <row r="4368" spans="1:9" x14ac:dyDescent="0.2">
      <c r="A4368" s="86" t="s">
        <v>6388</v>
      </c>
      <c r="B4368" s="763" t="s">
        <v>454</v>
      </c>
      <c r="C4368" s="86" t="s">
        <v>186</v>
      </c>
      <c r="D4368" s="86" t="s">
        <v>557</v>
      </c>
      <c r="E4368" s="86" t="s">
        <v>520</v>
      </c>
      <c r="F4368" s="282" t="s">
        <v>188</v>
      </c>
      <c r="G4368" s="902" t="s">
        <v>524</v>
      </c>
      <c r="I4368" s="515" t="s">
        <v>4891</v>
      </c>
    </row>
    <row r="4369" spans="1:9" x14ac:dyDescent="0.2">
      <c r="A4369" s="86" t="s">
        <v>6388</v>
      </c>
      <c r="B4369" s="763" t="s">
        <v>454</v>
      </c>
      <c r="C4369" s="86" t="s">
        <v>186</v>
      </c>
      <c r="D4369" s="86" t="s">
        <v>558</v>
      </c>
      <c r="E4369" s="86" t="s">
        <v>520</v>
      </c>
      <c r="F4369" s="282" t="s">
        <v>188</v>
      </c>
      <c r="G4369" s="902" t="s">
        <v>524</v>
      </c>
      <c r="I4369" s="515" t="s">
        <v>4892</v>
      </c>
    </row>
    <row r="4370" spans="1:9" x14ac:dyDescent="0.2">
      <c r="A4370" s="86" t="s">
        <v>6388</v>
      </c>
      <c r="B4370" s="763" t="s">
        <v>454</v>
      </c>
      <c r="C4370" s="86" t="s">
        <v>186</v>
      </c>
      <c r="D4370" s="86" t="s">
        <v>559</v>
      </c>
      <c r="E4370" s="86" t="s">
        <v>520</v>
      </c>
      <c r="F4370" s="282" t="s">
        <v>188</v>
      </c>
      <c r="G4370" s="902" t="s">
        <v>524</v>
      </c>
      <c r="I4370" s="515" t="s">
        <v>4893</v>
      </c>
    </row>
    <row r="4371" spans="1:9" x14ac:dyDescent="0.2">
      <c r="A4371" s="86" t="s">
        <v>6388</v>
      </c>
      <c r="B4371" s="763" t="s">
        <v>454</v>
      </c>
      <c r="C4371" s="86" t="s">
        <v>186</v>
      </c>
      <c r="D4371" s="86" t="s">
        <v>560</v>
      </c>
      <c r="E4371" s="86" t="s">
        <v>520</v>
      </c>
      <c r="F4371" s="282" t="s">
        <v>188</v>
      </c>
      <c r="G4371" s="902" t="s">
        <v>524</v>
      </c>
      <c r="I4371" s="515" t="s">
        <v>4894</v>
      </c>
    </row>
    <row r="4372" spans="1:9" x14ac:dyDescent="0.2">
      <c r="A4372" s="86" t="s">
        <v>6388</v>
      </c>
      <c r="B4372" s="763" t="s">
        <v>454</v>
      </c>
      <c r="C4372" s="86" t="s">
        <v>186</v>
      </c>
      <c r="D4372" s="86" t="s">
        <v>561</v>
      </c>
      <c r="E4372" s="86" t="s">
        <v>520</v>
      </c>
      <c r="F4372" s="282" t="s">
        <v>188</v>
      </c>
      <c r="G4372" s="902" t="s">
        <v>524</v>
      </c>
      <c r="I4372" s="515" t="s">
        <v>4895</v>
      </c>
    </row>
    <row r="4373" spans="1:9" x14ac:dyDescent="0.2">
      <c r="A4373" s="86" t="s">
        <v>6388</v>
      </c>
      <c r="B4373" s="763" t="s">
        <v>454</v>
      </c>
      <c r="C4373" s="86" t="s">
        <v>186</v>
      </c>
      <c r="D4373" s="86" t="s">
        <v>562</v>
      </c>
      <c r="E4373" s="86" t="s">
        <v>520</v>
      </c>
      <c r="F4373" s="282" t="s">
        <v>188</v>
      </c>
      <c r="G4373" s="902" t="s">
        <v>524</v>
      </c>
      <c r="I4373" s="515" t="s">
        <v>4896</v>
      </c>
    </row>
    <row r="4374" spans="1:9" x14ac:dyDescent="0.2">
      <c r="A4374" s="86" t="s">
        <v>6388</v>
      </c>
      <c r="B4374" s="763" t="s">
        <v>454</v>
      </c>
      <c r="C4374" s="86" t="s">
        <v>186</v>
      </c>
      <c r="D4374" s="86" t="s">
        <v>563</v>
      </c>
      <c r="E4374" s="86" t="s">
        <v>520</v>
      </c>
      <c r="F4374" s="282" t="s">
        <v>188</v>
      </c>
      <c r="G4374" s="902" t="s">
        <v>524</v>
      </c>
      <c r="I4374" s="515" t="s">
        <v>4897</v>
      </c>
    </row>
    <row r="4375" spans="1:9" x14ac:dyDescent="0.2">
      <c r="A4375" s="86" t="s">
        <v>6388</v>
      </c>
      <c r="B4375" s="763" t="s">
        <v>454</v>
      </c>
      <c r="C4375" s="86" t="s">
        <v>186</v>
      </c>
      <c r="D4375" s="86" t="s">
        <v>564</v>
      </c>
      <c r="E4375" s="86" t="s">
        <v>520</v>
      </c>
      <c r="F4375" s="282" t="s">
        <v>188</v>
      </c>
      <c r="G4375" s="902" t="s">
        <v>524</v>
      </c>
      <c r="I4375" s="515" t="s">
        <v>4898</v>
      </c>
    </row>
    <row r="4376" spans="1:9" x14ac:dyDescent="0.2">
      <c r="A4376" s="86" t="s">
        <v>6388</v>
      </c>
      <c r="B4376" s="763" t="s">
        <v>454</v>
      </c>
      <c r="C4376" s="86" t="s">
        <v>186</v>
      </c>
      <c r="D4376" s="86" t="s">
        <v>565</v>
      </c>
      <c r="E4376" s="86" t="s">
        <v>520</v>
      </c>
      <c r="F4376" s="282" t="s">
        <v>188</v>
      </c>
      <c r="G4376" s="902" t="s">
        <v>524</v>
      </c>
      <c r="I4376" s="515" t="s">
        <v>4899</v>
      </c>
    </row>
    <row r="4377" spans="1:9" x14ac:dyDescent="0.2">
      <c r="A4377" s="86" t="s">
        <v>6388</v>
      </c>
      <c r="B4377" s="543" t="s">
        <v>454</v>
      </c>
      <c r="C4377" s="547" t="s">
        <v>186</v>
      </c>
      <c r="D4377" s="547" t="s">
        <v>566</v>
      </c>
      <c r="E4377" s="547" t="s">
        <v>520</v>
      </c>
      <c r="F4377" s="538" t="s">
        <v>188</v>
      </c>
      <c r="G4377" s="309" t="s">
        <v>524</v>
      </c>
      <c r="I4377" s="515" t="s">
        <v>4900</v>
      </c>
    </row>
    <row r="4378" spans="1:9" x14ac:dyDescent="0.2">
      <c r="A4378" s="86" t="s">
        <v>6388</v>
      </c>
      <c r="B4378" s="763" t="s">
        <v>454</v>
      </c>
      <c r="C4378" s="86" t="s">
        <v>186</v>
      </c>
      <c r="D4378" s="86" t="s">
        <v>185</v>
      </c>
      <c r="E4378" s="86" t="s">
        <v>521</v>
      </c>
      <c r="F4378" s="282" t="s">
        <v>189</v>
      </c>
      <c r="G4378" s="902" t="s">
        <v>524</v>
      </c>
      <c r="I4378" s="515" t="s">
        <v>4901</v>
      </c>
    </row>
    <row r="4379" spans="1:9" x14ac:dyDescent="0.2">
      <c r="A4379" s="86" t="s">
        <v>6388</v>
      </c>
      <c r="B4379" s="763" t="s">
        <v>454</v>
      </c>
      <c r="C4379" s="86" t="s">
        <v>186</v>
      </c>
      <c r="D4379" s="86" t="s">
        <v>527</v>
      </c>
      <c r="E4379" s="86" t="s">
        <v>521</v>
      </c>
      <c r="F4379" s="282" t="s">
        <v>189</v>
      </c>
      <c r="G4379" s="902" t="s">
        <v>524</v>
      </c>
      <c r="I4379" s="515" t="s">
        <v>4902</v>
      </c>
    </row>
    <row r="4380" spans="1:9" x14ac:dyDescent="0.2">
      <c r="A4380" s="86" t="s">
        <v>6388</v>
      </c>
      <c r="B4380" s="763" t="s">
        <v>454</v>
      </c>
      <c r="C4380" s="86" t="s">
        <v>186</v>
      </c>
      <c r="D4380" s="86" t="s">
        <v>528</v>
      </c>
      <c r="E4380" s="86" t="s">
        <v>521</v>
      </c>
      <c r="F4380" s="282" t="s">
        <v>189</v>
      </c>
      <c r="G4380" s="902" t="s">
        <v>524</v>
      </c>
      <c r="I4380" s="515" t="s">
        <v>4903</v>
      </c>
    </row>
    <row r="4381" spans="1:9" x14ac:dyDescent="0.2">
      <c r="A4381" s="86" t="s">
        <v>6388</v>
      </c>
      <c r="B4381" s="763" t="s">
        <v>454</v>
      </c>
      <c r="C4381" s="86" t="s">
        <v>186</v>
      </c>
      <c r="D4381" s="86" t="s">
        <v>529</v>
      </c>
      <c r="E4381" s="86" t="s">
        <v>521</v>
      </c>
      <c r="F4381" s="282" t="s">
        <v>189</v>
      </c>
      <c r="G4381" s="902" t="s">
        <v>524</v>
      </c>
      <c r="I4381" s="515" t="s">
        <v>4904</v>
      </c>
    </row>
    <row r="4382" spans="1:9" x14ac:dyDescent="0.2">
      <c r="A4382" s="86" t="s">
        <v>6388</v>
      </c>
      <c r="B4382" s="763" t="s">
        <v>454</v>
      </c>
      <c r="C4382" s="86" t="s">
        <v>186</v>
      </c>
      <c r="D4382" s="86" t="s">
        <v>530</v>
      </c>
      <c r="E4382" s="86" t="s">
        <v>521</v>
      </c>
      <c r="F4382" s="282" t="s">
        <v>189</v>
      </c>
      <c r="G4382" s="902" t="s">
        <v>524</v>
      </c>
      <c r="I4382" s="515" t="s">
        <v>4905</v>
      </c>
    </row>
    <row r="4383" spans="1:9" x14ac:dyDescent="0.2">
      <c r="A4383" s="86" t="s">
        <v>6388</v>
      </c>
      <c r="B4383" s="763" t="s">
        <v>454</v>
      </c>
      <c r="C4383" s="86" t="s">
        <v>186</v>
      </c>
      <c r="D4383" s="86" t="s">
        <v>531</v>
      </c>
      <c r="E4383" s="86" t="s">
        <v>521</v>
      </c>
      <c r="F4383" s="282" t="s">
        <v>189</v>
      </c>
      <c r="G4383" s="902" t="s">
        <v>524</v>
      </c>
      <c r="I4383" s="515" t="s">
        <v>4906</v>
      </c>
    </row>
    <row r="4384" spans="1:9" x14ac:dyDescent="0.2">
      <c r="A4384" s="86" t="s">
        <v>6388</v>
      </c>
      <c r="B4384" s="763" t="s">
        <v>454</v>
      </c>
      <c r="C4384" s="86" t="s">
        <v>186</v>
      </c>
      <c r="D4384" s="86" t="s">
        <v>532</v>
      </c>
      <c r="E4384" s="86" t="s">
        <v>521</v>
      </c>
      <c r="F4384" s="282" t="s">
        <v>189</v>
      </c>
      <c r="G4384" s="902" t="s">
        <v>524</v>
      </c>
      <c r="I4384" s="515" t="s">
        <v>4907</v>
      </c>
    </row>
    <row r="4385" spans="1:9" x14ac:dyDescent="0.2">
      <c r="A4385" s="86" t="s">
        <v>6388</v>
      </c>
      <c r="B4385" s="763" t="s">
        <v>454</v>
      </c>
      <c r="C4385" s="86" t="s">
        <v>186</v>
      </c>
      <c r="D4385" s="86" t="s">
        <v>533</v>
      </c>
      <c r="E4385" s="86" t="s">
        <v>521</v>
      </c>
      <c r="F4385" s="282" t="s">
        <v>189</v>
      </c>
      <c r="G4385" s="902" t="s">
        <v>524</v>
      </c>
      <c r="I4385" s="515" t="s">
        <v>4908</v>
      </c>
    </row>
    <row r="4386" spans="1:9" x14ac:dyDescent="0.2">
      <c r="A4386" s="86" t="s">
        <v>6388</v>
      </c>
      <c r="B4386" s="763" t="s">
        <v>454</v>
      </c>
      <c r="C4386" s="86" t="s">
        <v>186</v>
      </c>
      <c r="D4386" s="86" t="s">
        <v>534</v>
      </c>
      <c r="E4386" s="86" t="s">
        <v>521</v>
      </c>
      <c r="F4386" s="282" t="s">
        <v>189</v>
      </c>
      <c r="G4386" s="902" t="s">
        <v>524</v>
      </c>
      <c r="I4386" s="515" t="s">
        <v>4909</v>
      </c>
    </row>
    <row r="4387" spans="1:9" x14ac:dyDescent="0.2">
      <c r="A4387" s="86" t="s">
        <v>6388</v>
      </c>
      <c r="B4387" s="763" t="s">
        <v>454</v>
      </c>
      <c r="C4387" s="86" t="s">
        <v>186</v>
      </c>
      <c r="D4387" s="86" t="s">
        <v>535</v>
      </c>
      <c r="E4387" s="86" t="s">
        <v>521</v>
      </c>
      <c r="F4387" s="282" t="s">
        <v>189</v>
      </c>
      <c r="G4387" s="902" t="s">
        <v>524</v>
      </c>
      <c r="I4387" s="515" t="s">
        <v>4910</v>
      </c>
    </row>
    <row r="4388" spans="1:9" x14ac:dyDescent="0.2">
      <c r="A4388" s="86" t="s">
        <v>6388</v>
      </c>
      <c r="B4388" s="763" t="s">
        <v>454</v>
      </c>
      <c r="C4388" s="86" t="s">
        <v>186</v>
      </c>
      <c r="D4388" s="86" t="s">
        <v>536</v>
      </c>
      <c r="E4388" s="86" t="s">
        <v>521</v>
      </c>
      <c r="F4388" s="282" t="s">
        <v>189</v>
      </c>
      <c r="G4388" s="902" t="s">
        <v>524</v>
      </c>
      <c r="I4388" s="515" t="s">
        <v>4911</v>
      </c>
    </row>
    <row r="4389" spans="1:9" x14ac:dyDescent="0.2">
      <c r="A4389" s="86" t="s">
        <v>6388</v>
      </c>
      <c r="B4389" s="763" t="s">
        <v>454</v>
      </c>
      <c r="C4389" s="86" t="s">
        <v>186</v>
      </c>
      <c r="D4389" s="86" t="s">
        <v>537</v>
      </c>
      <c r="E4389" s="86" t="s">
        <v>521</v>
      </c>
      <c r="F4389" s="282" t="s">
        <v>189</v>
      </c>
      <c r="G4389" s="902" t="s">
        <v>524</v>
      </c>
      <c r="I4389" s="515" t="s">
        <v>4912</v>
      </c>
    </row>
    <row r="4390" spans="1:9" x14ac:dyDescent="0.2">
      <c r="A4390" s="86" t="s">
        <v>6388</v>
      </c>
      <c r="B4390" s="763" t="s">
        <v>454</v>
      </c>
      <c r="C4390" s="86" t="s">
        <v>186</v>
      </c>
      <c r="D4390" s="86" t="s">
        <v>538</v>
      </c>
      <c r="E4390" s="86" t="s">
        <v>521</v>
      </c>
      <c r="F4390" s="282" t="s">
        <v>189</v>
      </c>
      <c r="G4390" s="902" t="s">
        <v>524</v>
      </c>
      <c r="I4390" s="515" t="s">
        <v>4913</v>
      </c>
    </row>
    <row r="4391" spans="1:9" x14ac:dyDescent="0.2">
      <c r="A4391" s="86" t="s">
        <v>6388</v>
      </c>
      <c r="B4391" s="763" t="s">
        <v>454</v>
      </c>
      <c r="C4391" s="86" t="s">
        <v>186</v>
      </c>
      <c r="D4391" s="86" t="s">
        <v>539</v>
      </c>
      <c r="E4391" s="86" t="s">
        <v>521</v>
      </c>
      <c r="F4391" s="282" t="s">
        <v>189</v>
      </c>
      <c r="G4391" s="902" t="s">
        <v>524</v>
      </c>
      <c r="I4391" s="515" t="s">
        <v>4914</v>
      </c>
    </row>
    <row r="4392" spans="1:9" x14ac:dyDescent="0.2">
      <c r="A4392" s="86" t="s">
        <v>6388</v>
      </c>
      <c r="B4392" s="763" t="s">
        <v>454</v>
      </c>
      <c r="C4392" s="86" t="s">
        <v>186</v>
      </c>
      <c r="D4392" s="86" t="s">
        <v>540</v>
      </c>
      <c r="E4392" s="86" t="s">
        <v>521</v>
      </c>
      <c r="F4392" s="282" t="s">
        <v>189</v>
      </c>
      <c r="G4392" s="902" t="s">
        <v>524</v>
      </c>
      <c r="I4392" s="515" t="s">
        <v>4915</v>
      </c>
    </row>
    <row r="4393" spans="1:9" x14ac:dyDescent="0.2">
      <c r="A4393" s="86" t="s">
        <v>6388</v>
      </c>
      <c r="B4393" s="763" t="s">
        <v>454</v>
      </c>
      <c r="C4393" s="86" t="s">
        <v>186</v>
      </c>
      <c r="D4393" s="86" t="s">
        <v>541</v>
      </c>
      <c r="E4393" s="86" t="s">
        <v>521</v>
      </c>
      <c r="F4393" s="282" t="s">
        <v>189</v>
      </c>
      <c r="G4393" s="902" t="s">
        <v>524</v>
      </c>
      <c r="I4393" s="515" t="s">
        <v>4916</v>
      </c>
    </row>
    <row r="4394" spans="1:9" x14ac:dyDescent="0.2">
      <c r="A4394" s="86" t="s">
        <v>6388</v>
      </c>
      <c r="B4394" s="763" t="s">
        <v>454</v>
      </c>
      <c r="C4394" s="86" t="s">
        <v>186</v>
      </c>
      <c r="D4394" s="86" t="s">
        <v>542</v>
      </c>
      <c r="E4394" s="86" t="s">
        <v>521</v>
      </c>
      <c r="F4394" s="282" t="s">
        <v>189</v>
      </c>
      <c r="G4394" s="902" t="s">
        <v>524</v>
      </c>
      <c r="I4394" s="515" t="s">
        <v>4917</v>
      </c>
    </row>
    <row r="4395" spans="1:9" x14ac:dyDescent="0.2">
      <c r="A4395" s="86" t="s">
        <v>6388</v>
      </c>
      <c r="B4395" s="763" t="s">
        <v>454</v>
      </c>
      <c r="C4395" s="86" t="s">
        <v>186</v>
      </c>
      <c r="D4395" s="86" t="s">
        <v>543</v>
      </c>
      <c r="E4395" s="86" t="s">
        <v>521</v>
      </c>
      <c r="F4395" s="282" t="s">
        <v>189</v>
      </c>
      <c r="G4395" s="902" t="s">
        <v>524</v>
      </c>
      <c r="I4395" s="515" t="s">
        <v>4918</v>
      </c>
    </row>
    <row r="4396" spans="1:9" x14ac:dyDescent="0.2">
      <c r="A4396" s="86" t="s">
        <v>6388</v>
      </c>
      <c r="B4396" s="763" t="s">
        <v>454</v>
      </c>
      <c r="C4396" s="86" t="s">
        <v>186</v>
      </c>
      <c r="D4396" s="86" t="s">
        <v>544</v>
      </c>
      <c r="E4396" s="86" t="s">
        <v>521</v>
      </c>
      <c r="F4396" s="282" t="s">
        <v>189</v>
      </c>
      <c r="G4396" s="902" t="s">
        <v>524</v>
      </c>
      <c r="I4396" s="515" t="s">
        <v>4919</v>
      </c>
    </row>
    <row r="4397" spans="1:9" x14ac:dyDescent="0.2">
      <c r="A4397" s="86" t="s">
        <v>6388</v>
      </c>
      <c r="B4397" s="763" t="s">
        <v>454</v>
      </c>
      <c r="C4397" s="86" t="s">
        <v>186</v>
      </c>
      <c r="D4397" s="86" t="s">
        <v>545</v>
      </c>
      <c r="E4397" s="86" t="s">
        <v>521</v>
      </c>
      <c r="F4397" s="282" t="s">
        <v>189</v>
      </c>
      <c r="G4397" s="902" t="s">
        <v>524</v>
      </c>
      <c r="I4397" s="515" t="s">
        <v>4920</v>
      </c>
    </row>
    <row r="4398" spans="1:9" x14ac:dyDescent="0.2">
      <c r="A4398" s="86" t="s">
        <v>6388</v>
      </c>
      <c r="B4398" s="763" t="s">
        <v>454</v>
      </c>
      <c r="C4398" s="86" t="s">
        <v>186</v>
      </c>
      <c r="D4398" s="86" t="s">
        <v>546</v>
      </c>
      <c r="E4398" s="86" t="s">
        <v>521</v>
      </c>
      <c r="F4398" s="282" t="s">
        <v>189</v>
      </c>
      <c r="G4398" s="902" t="s">
        <v>524</v>
      </c>
      <c r="I4398" s="515" t="s">
        <v>4921</v>
      </c>
    </row>
    <row r="4399" spans="1:9" x14ac:dyDescent="0.2">
      <c r="A4399" s="86" t="s">
        <v>6388</v>
      </c>
      <c r="B4399" s="763" t="s">
        <v>454</v>
      </c>
      <c r="C4399" s="86" t="s">
        <v>186</v>
      </c>
      <c r="D4399" s="86" t="s">
        <v>547</v>
      </c>
      <c r="E4399" s="86" t="s">
        <v>521</v>
      </c>
      <c r="F4399" s="282" t="s">
        <v>189</v>
      </c>
      <c r="G4399" s="902" t="s">
        <v>524</v>
      </c>
      <c r="I4399" s="515" t="s">
        <v>4922</v>
      </c>
    </row>
    <row r="4400" spans="1:9" x14ac:dyDescent="0.2">
      <c r="A4400" s="86" t="s">
        <v>6388</v>
      </c>
      <c r="B4400" s="763" t="s">
        <v>454</v>
      </c>
      <c r="C4400" s="86" t="s">
        <v>186</v>
      </c>
      <c r="D4400" s="86" t="s">
        <v>548</v>
      </c>
      <c r="E4400" s="86" t="s">
        <v>521</v>
      </c>
      <c r="F4400" s="282" t="s">
        <v>189</v>
      </c>
      <c r="G4400" s="902" t="s">
        <v>524</v>
      </c>
      <c r="I4400" s="515" t="s">
        <v>4923</v>
      </c>
    </row>
    <row r="4401" spans="1:9" x14ac:dyDescent="0.2">
      <c r="A4401" s="86" t="s">
        <v>6388</v>
      </c>
      <c r="B4401" s="763" t="s">
        <v>454</v>
      </c>
      <c r="C4401" s="86" t="s">
        <v>186</v>
      </c>
      <c r="D4401" s="86" t="s">
        <v>549</v>
      </c>
      <c r="E4401" s="86" t="s">
        <v>521</v>
      </c>
      <c r="F4401" s="282" t="s">
        <v>189</v>
      </c>
      <c r="G4401" s="902" t="s">
        <v>524</v>
      </c>
      <c r="I4401" s="515" t="s">
        <v>4924</v>
      </c>
    </row>
    <row r="4402" spans="1:9" x14ac:dyDescent="0.2">
      <c r="A4402" s="86" t="s">
        <v>6388</v>
      </c>
      <c r="B4402" s="763" t="s">
        <v>454</v>
      </c>
      <c r="C4402" s="86" t="s">
        <v>186</v>
      </c>
      <c r="D4402" s="86" t="s">
        <v>550</v>
      </c>
      <c r="E4402" s="86" t="s">
        <v>521</v>
      </c>
      <c r="F4402" s="282" t="s">
        <v>189</v>
      </c>
      <c r="G4402" s="902" t="s">
        <v>524</v>
      </c>
      <c r="I4402" s="515" t="s">
        <v>4925</v>
      </c>
    </row>
    <row r="4403" spans="1:9" x14ac:dyDescent="0.2">
      <c r="A4403" s="86" t="s">
        <v>6388</v>
      </c>
      <c r="B4403" s="763" t="s">
        <v>454</v>
      </c>
      <c r="C4403" s="86" t="s">
        <v>186</v>
      </c>
      <c r="D4403" s="86" t="s">
        <v>551</v>
      </c>
      <c r="E4403" s="86" t="s">
        <v>521</v>
      </c>
      <c r="F4403" s="282" t="s">
        <v>189</v>
      </c>
      <c r="G4403" s="902" t="s">
        <v>524</v>
      </c>
      <c r="I4403" s="515" t="s">
        <v>4926</v>
      </c>
    </row>
    <row r="4404" spans="1:9" x14ac:dyDescent="0.2">
      <c r="A4404" s="86" t="s">
        <v>6388</v>
      </c>
      <c r="B4404" s="763" t="s">
        <v>454</v>
      </c>
      <c r="C4404" s="86" t="s">
        <v>186</v>
      </c>
      <c r="D4404" s="86" t="s">
        <v>552</v>
      </c>
      <c r="E4404" s="86" t="s">
        <v>521</v>
      </c>
      <c r="F4404" s="282" t="s">
        <v>189</v>
      </c>
      <c r="G4404" s="902" t="s">
        <v>524</v>
      </c>
      <c r="I4404" s="515" t="s">
        <v>4927</v>
      </c>
    </row>
    <row r="4405" spans="1:9" x14ac:dyDescent="0.2">
      <c r="A4405" s="86" t="s">
        <v>6388</v>
      </c>
      <c r="B4405" s="763" t="s">
        <v>454</v>
      </c>
      <c r="C4405" s="86" t="s">
        <v>186</v>
      </c>
      <c r="D4405" s="86" t="s">
        <v>553</v>
      </c>
      <c r="E4405" s="86" t="s">
        <v>521</v>
      </c>
      <c r="F4405" s="282" t="s">
        <v>189</v>
      </c>
      <c r="G4405" s="902" t="s">
        <v>524</v>
      </c>
      <c r="I4405" s="515" t="s">
        <v>4928</v>
      </c>
    </row>
    <row r="4406" spans="1:9" x14ac:dyDescent="0.2">
      <c r="A4406" s="86" t="s">
        <v>6388</v>
      </c>
      <c r="B4406" s="763" t="s">
        <v>454</v>
      </c>
      <c r="C4406" s="86" t="s">
        <v>186</v>
      </c>
      <c r="D4406" s="86" t="s">
        <v>554</v>
      </c>
      <c r="E4406" s="86" t="s">
        <v>521</v>
      </c>
      <c r="F4406" s="282" t="s">
        <v>189</v>
      </c>
      <c r="G4406" s="902" t="s">
        <v>524</v>
      </c>
      <c r="I4406" s="515" t="s">
        <v>4929</v>
      </c>
    </row>
    <row r="4407" spans="1:9" x14ac:dyDescent="0.2">
      <c r="A4407" s="86" t="s">
        <v>6388</v>
      </c>
      <c r="B4407" s="763" t="s">
        <v>454</v>
      </c>
      <c r="C4407" s="86" t="s">
        <v>186</v>
      </c>
      <c r="D4407" s="86" t="s">
        <v>555</v>
      </c>
      <c r="E4407" s="86" t="s">
        <v>521</v>
      </c>
      <c r="F4407" s="282" t="s">
        <v>189</v>
      </c>
      <c r="G4407" s="902" t="s">
        <v>524</v>
      </c>
      <c r="I4407" s="515" t="s">
        <v>4930</v>
      </c>
    </row>
    <row r="4408" spans="1:9" x14ac:dyDescent="0.2">
      <c r="A4408" s="86" t="s">
        <v>6388</v>
      </c>
      <c r="B4408" s="763" t="s">
        <v>454</v>
      </c>
      <c r="C4408" s="86" t="s">
        <v>186</v>
      </c>
      <c r="D4408" s="86" t="s">
        <v>556</v>
      </c>
      <c r="E4408" s="86" t="s">
        <v>521</v>
      </c>
      <c r="F4408" s="282" t="s">
        <v>189</v>
      </c>
      <c r="G4408" s="902" t="s">
        <v>524</v>
      </c>
      <c r="I4408" s="515" t="s">
        <v>4931</v>
      </c>
    </row>
    <row r="4409" spans="1:9" x14ac:dyDescent="0.2">
      <c r="A4409" s="86" t="s">
        <v>6388</v>
      </c>
      <c r="B4409" s="763" t="s">
        <v>454</v>
      </c>
      <c r="C4409" s="86" t="s">
        <v>186</v>
      </c>
      <c r="D4409" s="86" t="s">
        <v>557</v>
      </c>
      <c r="E4409" s="86" t="s">
        <v>521</v>
      </c>
      <c r="F4409" s="282" t="s">
        <v>189</v>
      </c>
      <c r="G4409" s="902" t="s">
        <v>524</v>
      </c>
      <c r="I4409" s="515" t="s">
        <v>4932</v>
      </c>
    </row>
    <row r="4410" spans="1:9" x14ac:dyDescent="0.2">
      <c r="A4410" s="86" t="s">
        <v>6388</v>
      </c>
      <c r="B4410" s="763" t="s">
        <v>454</v>
      </c>
      <c r="C4410" s="86" t="s">
        <v>186</v>
      </c>
      <c r="D4410" s="86" t="s">
        <v>558</v>
      </c>
      <c r="E4410" s="86" t="s">
        <v>521</v>
      </c>
      <c r="F4410" s="282" t="s">
        <v>189</v>
      </c>
      <c r="G4410" s="902" t="s">
        <v>524</v>
      </c>
      <c r="I4410" s="515" t="s">
        <v>4933</v>
      </c>
    </row>
    <row r="4411" spans="1:9" x14ac:dyDescent="0.2">
      <c r="A4411" s="86" t="s">
        <v>6388</v>
      </c>
      <c r="B4411" s="763" t="s">
        <v>454</v>
      </c>
      <c r="C4411" s="86" t="s">
        <v>186</v>
      </c>
      <c r="D4411" s="86" t="s">
        <v>559</v>
      </c>
      <c r="E4411" s="86" t="s">
        <v>521</v>
      </c>
      <c r="F4411" s="282" t="s">
        <v>189</v>
      </c>
      <c r="G4411" s="902" t="s">
        <v>524</v>
      </c>
      <c r="I4411" s="515" t="s">
        <v>4934</v>
      </c>
    </row>
    <row r="4412" spans="1:9" x14ac:dyDescent="0.2">
      <c r="A4412" s="86" t="s">
        <v>6388</v>
      </c>
      <c r="B4412" s="763" t="s">
        <v>454</v>
      </c>
      <c r="C4412" s="86" t="s">
        <v>186</v>
      </c>
      <c r="D4412" s="86" t="s">
        <v>560</v>
      </c>
      <c r="E4412" s="86" t="s">
        <v>521</v>
      </c>
      <c r="F4412" s="282" t="s">
        <v>189</v>
      </c>
      <c r="G4412" s="902" t="s">
        <v>524</v>
      </c>
      <c r="I4412" s="515" t="s">
        <v>4935</v>
      </c>
    </row>
    <row r="4413" spans="1:9" x14ac:dyDescent="0.2">
      <c r="A4413" s="86" t="s">
        <v>6388</v>
      </c>
      <c r="B4413" s="763" t="s">
        <v>454</v>
      </c>
      <c r="C4413" s="86" t="s">
        <v>186</v>
      </c>
      <c r="D4413" s="86" t="s">
        <v>561</v>
      </c>
      <c r="E4413" s="86" t="s">
        <v>521</v>
      </c>
      <c r="F4413" s="282" t="s">
        <v>189</v>
      </c>
      <c r="G4413" s="902" t="s">
        <v>524</v>
      </c>
      <c r="I4413" s="515" t="s">
        <v>4936</v>
      </c>
    </row>
    <row r="4414" spans="1:9" x14ac:dyDescent="0.2">
      <c r="A4414" s="86" t="s">
        <v>6388</v>
      </c>
      <c r="B4414" s="763" t="s">
        <v>454</v>
      </c>
      <c r="C4414" s="86" t="s">
        <v>186</v>
      </c>
      <c r="D4414" s="86" t="s">
        <v>562</v>
      </c>
      <c r="E4414" s="86" t="s">
        <v>521</v>
      </c>
      <c r="F4414" s="282" t="s">
        <v>189</v>
      </c>
      <c r="G4414" s="902" t="s">
        <v>524</v>
      </c>
      <c r="I4414" s="515" t="s">
        <v>4937</v>
      </c>
    </row>
    <row r="4415" spans="1:9" x14ac:dyDescent="0.2">
      <c r="A4415" s="86" t="s">
        <v>6388</v>
      </c>
      <c r="B4415" s="763" t="s">
        <v>454</v>
      </c>
      <c r="C4415" s="86" t="s">
        <v>186</v>
      </c>
      <c r="D4415" s="86" t="s">
        <v>563</v>
      </c>
      <c r="E4415" s="86" t="s">
        <v>521</v>
      </c>
      <c r="F4415" s="282" t="s">
        <v>189</v>
      </c>
      <c r="G4415" s="902" t="s">
        <v>524</v>
      </c>
      <c r="I4415" s="515" t="s">
        <v>4938</v>
      </c>
    </row>
    <row r="4416" spans="1:9" x14ac:dyDescent="0.2">
      <c r="A4416" s="86" t="s">
        <v>6388</v>
      </c>
      <c r="B4416" s="763" t="s">
        <v>454</v>
      </c>
      <c r="C4416" s="86" t="s">
        <v>186</v>
      </c>
      <c r="D4416" s="86" t="s">
        <v>564</v>
      </c>
      <c r="E4416" s="86" t="s">
        <v>521</v>
      </c>
      <c r="F4416" s="282" t="s">
        <v>189</v>
      </c>
      <c r="G4416" s="902" t="s">
        <v>524</v>
      </c>
      <c r="I4416" s="515" t="s">
        <v>4939</v>
      </c>
    </row>
    <row r="4417" spans="1:9" x14ac:dyDescent="0.2">
      <c r="A4417" s="86" t="s">
        <v>6388</v>
      </c>
      <c r="B4417" s="763" t="s">
        <v>454</v>
      </c>
      <c r="C4417" s="86" t="s">
        <v>186</v>
      </c>
      <c r="D4417" s="86" t="s">
        <v>565</v>
      </c>
      <c r="E4417" s="86" t="s">
        <v>521</v>
      </c>
      <c r="F4417" s="282" t="s">
        <v>189</v>
      </c>
      <c r="G4417" s="902" t="s">
        <v>524</v>
      </c>
      <c r="I4417" s="515" t="s">
        <v>4940</v>
      </c>
    </row>
    <row r="4418" spans="1:9" x14ac:dyDescent="0.2">
      <c r="A4418" s="86" t="s">
        <v>6388</v>
      </c>
      <c r="B4418" s="763" t="s">
        <v>454</v>
      </c>
      <c r="C4418" s="86" t="s">
        <v>186</v>
      </c>
      <c r="D4418" s="86" t="s">
        <v>566</v>
      </c>
      <c r="E4418" s="86" t="s">
        <v>521</v>
      </c>
      <c r="F4418" s="282" t="s">
        <v>189</v>
      </c>
      <c r="G4418" s="767" t="s">
        <v>524</v>
      </c>
      <c r="I4418" s="515" t="s">
        <v>4941</v>
      </c>
    </row>
    <row r="4419" spans="1:9" x14ac:dyDescent="0.2">
      <c r="A4419" s="86" t="s">
        <v>6388</v>
      </c>
      <c r="B4419" s="533" t="s">
        <v>454</v>
      </c>
      <c r="C4419" s="119" t="s">
        <v>186</v>
      </c>
      <c r="D4419" s="119" t="s">
        <v>185</v>
      </c>
      <c r="E4419" s="119" t="s">
        <v>521</v>
      </c>
      <c r="F4419" s="545" t="s">
        <v>197</v>
      </c>
      <c r="G4419" s="322" t="s">
        <v>524</v>
      </c>
      <c r="I4419" s="515" t="s">
        <v>4942</v>
      </c>
    </row>
    <row r="4420" spans="1:9" x14ac:dyDescent="0.2">
      <c r="A4420" s="86" t="s">
        <v>6388</v>
      </c>
      <c r="B4420" s="541" t="s">
        <v>454</v>
      </c>
      <c r="C4420" s="546" t="s">
        <v>186</v>
      </c>
      <c r="D4420" s="546" t="s">
        <v>185</v>
      </c>
      <c r="E4420" s="546" t="s">
        <v>521</v>
      </c>
      <c r="F4420" s="542" t="s">
        <v>188</v>
      </c>
      <c r="G4420" s="832" t="s">
        <v>524</v>
      </c>
      <c r="I4420" s="515" t="s">
        <v>4943</v>
      </c>
    </row>
    <row r="4421" spans="1:9" x14ac:dyDescent="0.2">
      <c r="A4421" s="86" t="s">
        <v>6388</v>
      </c>
      <c r="B4421" s="763" t="s">
        <v>454</v>
      </c>
      <c r="C4421" s="86" t="s">
        <v>186</v>
      </c>
      <c r="D4421" s="86" t="s">
        <v>527</v>
      </c>
      <c r="E4421" s="86" t="s">
        <v>521</v>
      </c>
      <c r="F4421" s="282" t="s">
        <v>188</v>
      </c>
      <c r="G4421" s="902" t="s">
        <v>524</v>
      </c>
      <c r="I4421" s="515" t="s">
        <v>4944</v>
      </c>
    </row>
    <row r="4422" spans="1:9" x14ac:dyDescent="0.2">
      <c r="A4422" s="86" t="s">
        <v>6388</v>
      </c>
      <c r="B4422" s="763" t="s">
        <v>454</v>
      </c>
      <c r="C4422" s="86" t="s">
        <v>186</v>
      </c>
      <c r="D4422" s="86" t="s">
        <v>528</v>
      </c>
      <c r="E4422" s="86" t="s">
        <v>521</v>
      </c>
      <c r="F4422" s="282" t="s">
        <v>188</v>
      </c>
      <c r="G4422" s="902" t="s">
        <v>524</v>
      </c>
      <c r="I4422" s="515" t="s">
        <v>4945</v>
      </c>
    </row>
    <row r="4423" spans="1:9" x14ac:dyDescent="0.2">
      <c r="A4423" s="86" t="s">
        <v>6388</v>
      </c>
      <c r="B4423" s="763" t="s">
        <v>454</v>
      </c>
      <c r="C4423" s="86" t="s">
        <v>186</v>
      </c>
      <c r="D4423" s="86" t="s">
        <v>529</v>
      </c>
      <c r="E4423" s="86" t="s">
        <v>521</v>
      </c>
      <c r="F4423" s="282" t="s">
        <v>188</v>
      </c>
      <c r="G4423" s="902" t="s">
        <v>524</v>
      </c>
      <c r="I4423" s="515" t="s">
        <v>4946</v>
      </c>
    </row>
    <row r="4424" spans="1:9" x14ac:dyDescent="0.2">
      <c r="A4424" s="86" t="s">
        <v>6388</v>
      </c>
      <c r="B4424" s="763" t="s">
        <v>454</v>
      </c>
      <c r="C4424" s="86" t="s">
        <v>186</v>
      </c>
      <c r="D4424" s="86" t="s">
        <v>530</v>
      </c>
      <c r="E4424" s="86" t="s">
        <v>521</v>
      </c>
      <c r="F4424" s="282" t="s">
        <v>188</v>
      </c>
      <c r="G4424" s="902" t="s">
        <v>524</v>
      </c>
      <c r="I4424" s="515" t="s">
        <v>4947</v>
      </c>
    </row>
    <row r="4425" spans="1:9" x14ac:dyDescent="0.2">
      <c r="A4425" s="86" t="s">
        <v>6388</v>
      </c>
      <c r="B4425" s="763" t="s">
        <v>454</v>
      </c>
      <c r="C4425" s="86" t="s">
        <v>186</v>
      </c>
      <c r="D4425" s="86" t="s">
        <v>531</v>
      </c>
      <c r="E4425" s="86" t="s">
        <v>521</v>
      </c>
      <c r="F4425" s="282" t="s">
        <v>188</v>
      </c>
      <c r="G4425" s="902" t="s">
        <v>524</v>
      </c>
      <c r="I4425" s="515" t="s">
        <v>4948</v>
      </c>
    </row>
    <row r="4426" spans="1:9" x14ac:dyDescent="0.2">
      <c r="A4426" s="86" t="s">
        <v>6388</v>
      </c>
      <c r="B4426" s="763" t="s">
        <v>454</v>
      </c>
      <c r="C4426" s="86" t="s">
        <v>186</v>
      </c>
      <c r="D4426" s="86" t="s">
        <v>532</v>
      </c>
      <c r="E4426" s="86" t="s">
        <v>521</v>
      </c>
      <c r="F4426" s="282" t="s">
        <v>188</v>
      </c>
      <c r="G4426" s="902" t="s">
        <v>524</v>
      </c>
      <c r="I4426" s="515" t="s">
        <v>4949</v>
      </c>
    </row>
    <row r="4427" spans="1:9" x14ac:dyDescent="0.2">
      <c r="A4427" s="86" t="s">
        <v>6388</v>
      </c>
      <c r="B4427" s="763" t="s">
        <v>454</v>
      </c>
      <c r="C4427" s="86" t="s">
        <v>186</v>
      </c>
      <c r="D4427" s="86" t="s">
        <v>533</v>
      </c>
      <c r="E4427" s="86" t="s">
        <v>521</v>
      </c>
      <c r="F4427" s="282" t="s">
        <v>188</v>
      </c>
      <c r="G4427" s="902" t="s">
        <v>524</v>
      </c>
      <c r="I4427" s="515" t="s">
        <v>4950</v>
      </c>
    </row>
    <row r="4428" spans="1:9" x14ac:dyDescent="0.2">
      <c r="A4428" s="86" t="s">
        <v>6388</v>
      </c>
      <c r="B4428" s="763" t="s">
        <v>454</v>
      </c>
      <c r="C4428" s="86" t="s">
        <v>186</v>
      </c>
      <c r="D4428" s="86" t="s">
        <v>534</v>
      </c>
      <c r="E4428" s="86" t="s">
        <v>521</v>
      </c>
      <c r="F4428" s="282" t="s">
        <v>188</v>
      </c>
      <c r="G4428" s="902" t="s">
        <v>524</v>
      </c>
      <c r="I4428" s="515" t="s">
        <v>4951</v>
      </c>
    </row>
    <row r="4429" spans="1:9" x14ac:dyDescent="0.2">
      <c r="A4429" s="86" t="s">
        <v>6388</v>
      </c>
      <c r="B4429" s="763" t="s">
        <v>454</v>
      </c>
      <c r="C4429" s="86" t="s">
        <v>186</v>
      </c>
      <c r="D4429" s="86" t="s">
        <v>535</v>
      </c>
      <c r="E4429" s="86" t="s">
        <v>521</v>
      </c>
      <c r="F4429" s="282" t="s">
        <v>188</v>
      </c>
      <c r="G4429" s="902" t="s">
        <v>524</v>
      </c>
      <c r="I4429" s="515" t="s">
        <v>4952</v>
      </c>
    </row>
    <row r="4430" spans="1:9" x14ac:dyDescent="0.2">
      <c r="A4430" s="86" t="s">
        <v>6388</v>
      </c>
      <c r="B4430" s="763" t="s">
        <v>454</v>
      </c>
      <c r="C4430" s="86" t="s">
        <v>186</v>
      </c>
      <c r="D4430" s="86" t="s">
        <v>536</v>
      </c>
      <c r="E4430" s="86" t="s">
        <v>521</v>
      </c>
      <c r="F4430" s="282" t="s">
        <v>188</v>
      </c>
      <c r="G4430" s="902" t="s">
        <v>524</v>
      </c>
      <c r="I4430" s="515" t="s">
        <v>4953</v>
      </c>
    </row>
    <row r="4431" spans="1:9" x14ac:dyDescent="0.2">
      <c r="A4431" s="86" t="s">
        <v>6388</v>
      </c>
      <c r="B4431" s="763" t="s">
        <v>454</v>
      </c>
      <c r="C4431" s="86" t="s">
        <v>186</v>
      </c>
      <c r="D4431" s="86" t="s">
        <v>537</v>
      </c>
      <c r="E4431" s="86" t="s">
        <v>521</v>
      </c>
      <c r="F4431" s="282" t="s">
        <v>188</v>
      </c>
      <c r="G4431" s="902" t="s">
        <v>524</v>
      </c>
      <c r="I4431" s="515" t="s">
        <v>4954</v>
      </c>
    </row>
    <row r="4432" spans="1:9" x14ac:dyDescent="0.2">
      <c r="A4432" s="86" t="s">
        <v>6388</v>
      </c>
      <c r="B4432" s="763" t="s">
        <v>454</v>
      </c>
      <c r="C4432" s="86" t="s">
        <v>186</v>
      </c>
      <c r="D4432" s="86" t="s">
        <v>538</v>
      </c>
      <c r="E4432" s="86" t="s">
        <v>521</v>
      </c>
      <c r="F4432" s="282" t="s">
        <v>188</v>
      </c>
      <c r="G4432" s="902" t="s">
        <v>524</v>
      </c>
      <c r="I4432" s="515" t="s">
        <v>4955</v>
      </c>
    </row>
    <row r="4433" spans="1:9" x14ac:dyDescent="0.2">
      <c r="A4433" s="86" t="s">
        <v>6388</v>
      </c>
      <c r="B4433" s="763" t="s">
        <v>454</v>
      </c>
      <c r="C4433" s="86" t="s">
        <v>186</v>
      </c>
      <c r="D4433" s="86" t="s">
        <v>539</v>
      </c>
      <c r="E4433" s="86" t="s">
        <v>521</v>
      </c>
      <c r="F4433" s="282" t="s">
        <v>188</v>
      </c>
      <c r="G4433" s="902" t="s">
        <v>524</v>
      </c>
      <c r="I4433" s="515" t="s">
        <v>4956</v>
      </c>
    </row>
    <row r="4434" spans="1:9" x14ac:dyDescent="0.2">
      <c r="A4434" s="86" t="s">
        <v>6388</v>
      </c>
      <c r="B4434" s="763" t="s">
        <v>454</v>
      </c>
      <c r="C4434" s="86" t="s">
        <v>186</v>
      </c>
      <c r="D4434" s="86" t="s">
        <v>540</v>
      </c>
      <c r="E4434" s="86" t="s">
        <v>521</v>
      </c>
      <c r="F4434" s="282" t="s">
        <v>188</v>
      </c>
      <c r="G4434" s="902" t="s">
        <v>524</v>
      </c>
      <c r="I4434" s="515" t="s">
        <v>4957</v>
      </c>
    </row>
    <row r="4435" spans="1:9" x14ac:dyDescent="0.2">
      <c r="A4435" s="86" t="s">
        <v>6388</v>
      </c>
      <c r="B4435" s="763" t="s">
        <v>454</v>
      </c>
      <c r="C4435" s="86" t="s">
        <v>186</v>
      </c>
      <c r="D4435" s="86" t="s">
        <v>541</v>
      </c>
      <c r="E4435" s="86" t="s">
        <v>521</v>
      </c>
      <c r="F4435" s="282" t="s">
        <v>188</v>
      </c>
      <c r="G4435" s="902" t="s">
        <v>524</v>
      </c>
      <c r="I4435" s="515" t="s">
        <v>4958</v>
      </c>
    </row>
    <row r="4436" spans="1:9" x14ac:dyDescent="0.2">
      <c r="A4436" s="86" t="s">
        <v>6388</v>
      </c>
      <c r="B4436" s="763" t="s">
        <v>454</v>
      </c>
      <c r="C4436" s="86" t="s">
        <v>186</v>
      </c>
      <c r="D4436" s="86" t="s">
        <v>542</v>
      </c>
      <c r="E4436" s="86" t="s">
        <v>521</v>
      </c>
      <c r="F4436" s="282" t="s">
        <v>188</v>
      </c>
      <c r="G4436" s="902" t="s">
        <v>524</v>
      </c>
      <c r="I4436" s="515" t="s">
        <v>4959</v>
      </c>
    </row>
    <row r="4437" spans="1:9" x14ac:dyDescent="0.2">
      <c r="A4437" s="86" t="s">
        <v>6388</v>
      </c>
      <c r="B4437" s="763" t="s">
        <v>454</v>
      </c>
      <c r="C4437" s="86" t="s">
        <v>186</v>
      </c>
      <c r="D4437" s="86" t="s">
        <v>543</v>
      </c>
      <c r="E4437" s="86" t="s">
        <v>521</v>
      </c>
      <c r="F4437" s="282" t="s">
        <v>188</v>
      </c>
      <c r="G4437" s="902" t="s">
        <v>524</v>
      </c>
      <c r="I4437" s="515" t="s">
        <v>4960</v>
      </c>
    </row>
    <row r="4438" spans="1:9" x14ac:dyDescent="0.2">
      <c r="A4438" s="86" t="s">
        <v>6388</v>
      </c>
      <c r="B4438" s="763" t="s">
        <v>454</v>
      </c>
      <c r="C4438" s="86" t="s">
        <v>186</v>
      </c>
      <c r="D4438" s="86" t="s">
        <v>544</v>
      </c>
      <c r="E4438" s="86" t="s">
        <v>521</v>
      </c>
      <c r="F4438" s="282" t="s">
        <v>188</v>
      </c>
      <c r="G4438" s="902" t="s">
        <v>524</v>
      </c>
      <c r="I4438" s="515" t="s">
        <v>4961</v>
      </c>
    </row>
    <row r="4439" spans="1:9" x14ac:dyDescent="0.2">
      <c r="A4439" s="86" t="s">
        <v>6388</v>
      </c>
      <c r="B4439" s="763" t="s">
        <v>454</v>
      </c>
      <c r="C4439" s="86" t="s">
        <v>186</v>
      </c>
      <c r="D4439" s="86" t="s">
        <v>545</v>
      </c>
      <c r="E4439" s="86" t="s">
        <v>521</v>
      </c>
      <c r="F4439" s="282" t="s">
        <v>188</v>
      </c>
      <c r="G4439" s="902" t="s">
        <v>524</v>
      </c>
      <c r="I4439" s="515" t="s">
        <v>4962</v>
      </c>
    </row>
    <row r="4440" spans="1:9" x14ac:dyDescent="0.2">
      <c r="A4440" s="86" t="s">
        <v>6388</v>
      </c>
      <c r="B4440" s="763" t="s">
        <v>454</v>
      </c>
      <c r="C4440" s="86" t="s">
        <v>186</v>
      </c>
      <c r="D4440" s="86" t="s">
        <v>546</v>
      </c>
      <c r="E4440" s="86" t="s">
        <v>521</v>
      </c>
      <c r="F4440" s="282" t="s">
        <v>188</v>
      </c>
      <c r="G4440" s="902" t="s">
        <v>524</v>
      </c>
      <c r="I4440" s="515" t="s">
        <v>4963</v>
      </c>
    </row>
    <row r="4441" spans="1:9" x14ac:dyDescent="0.2">
      <c r="A4441" s="86" t="s">
        <v>6388</v>
      </c>
      <c r="B4441" s="763" t="s">
        <v>454</v>
      </c>
      <c r="C4441" s="86" t="s">
        <v>186</v>
      </c>
      <c r="D4441" s="86" t="s">
        <v>547</v>
      </c>
      <c r="E4441" s="86" t="s">
        <v>521</v>
      </c>
      <c r="F4441" s="282" t="s">
        <v>188</v>
      </c>
      <c r="G4441" s="902" t="s">
        <v>524</v>
      </c>
      <c r="I4441" s="515" t="s">
        <v>4964</v>
      </c>
    </row>
    <row r="4442" spans="1:9" x14ac:dyDescent="0.2">
      <c r="A4442" s="86" t="s">
        <v>6388</v>
      </c>
      <c r="B4442" s="763" t="s">
        <v>454</v>
      </c>
      <c r="C4442" s="86" t="s">
        <v>186</v>
      </c>
      <c r="D4442" s="86" t="s">
        <v>548</v>
      </c>
      <c r="E4442" s="86" t="s">
        <v>521</v>
      </c>
      <c r="F4442" s="282" t="s">
        <v>188</v>
      </c>
      <c r="G4442" s="902" t="s">
        <v>524</v>
      </c>
      <c r="I4442" s="515" t="s">
        <v>4965</v>
      </c>
    </row>
    <row r="4443" spans="1:9" x14ac:dyDescent="0.2">
      <c r="A4443" s="86" t="s">
        <v>6388</v>
      </c>
      <c r="B4443" s="763" t="s">
        <v>454</v>
      </c>
      <c r="C4443" s="86" t="s">
        <v>186</v>
      </c>
      <c r="D4443" s="86" t="s">
        <v>549</v>
      </c>
      <c r="E4443" s="86" t="s">
        <v>521</v>
      </c>
      <c r="F4443" s="282" t="s">
        <v>188</v>
      </c>
      <c r="G4443" s="902" t="s">
        <v>524</v>
      </c>
      <c r="I4443" s="515" t="s">
        <v>4966</v>
      </c>
    </row>
    <row r="4444" spans="1:9" x14ac:dyDescent="0.2">
      <c r="A4444" s="86" t="s">
        <v>6388</v>
      </c>
      <c r="B4444" s="763" t="s">
        <v>454</v>
      </c>
      <c r="C4444" s="86" t="s">
        <v>186</v>
      </c>
      <c r="D4444" s="86" t="s">
        <v>550</v>
      </c>
      <c r="E4444" s="86" t="s">
        <v>521</v>
      </c>
      <c r="F4444" s="282" t="s">
        <v>188</v>
      </c>
      <c r="G4444" s="902" t="s">
        <v>524</v>
      </c>
      <c r="I4444" s="515" t="s">
        <v>4967</v>
      </c>
    </row>
    <row r="4445" spans="1:9" x14ac:dyDescent="0.2">
      <c r="A4445" s="86" t="s">
        <v>6388</v>
      </c>
      <c r="B4445" s="763" t="s">
        <v>454</v>
      </c>
      <c r="C4445" s="86" t="s">
        <v>186</v>
      </c>
      <c r="D4445" s="86" t="s">
        <v>551</v>
      </c>
      <c r="E4445" s="86" t="s">
        <v>521</v>
      </c>
      <c r="F4445" s="282" t="s">
        <v>188</v>
      </c>
      <c r="G4445" s="902" t="s">
        <v>524</v>
      </c>
      <c r="I4445" s="515" t="s">
        <v>4968</v>
      </c>
    </row>
    <row r="4446" spans="1:9" x14ac:dyDescent="0.2">
      <c r="A4446" s="86" t="s">
        <v>6388</v>
      </c>
      <c r="B4446" s="763" t="s">
        <v>454</v>
      </c>
      <c r="C4446" s="86" t="s">
        <v>186</v>
      </c>
      <c r="D4446" s="86" t="s">
        <v>552</v>
      </c>
      <c r="E4446" s="86" t="s">
        <v>521</v>
      </c>
      <c r="F4446" s="282" t="s">
        <v>188</v>
      </c>
      <c r="G4446" s="902" t="s">
        <v>524</v>
      </c>
      <c r="I4446" s="515" t="s">
        <v>4969</v>
      </c>
    </row>
    <row r="4447" spans="1:9" x14ac:dyDescent="0.2">
      <c r="A4447" s="86" t="s">
        <v>6388</v>
      </c>
      <c r="B4447" s="763" t="s">
        <v>454</v>
      </c>
      <c r="C4447" s="86" t="s">
        <v>186</v>
      </c>
      <c r="D4447" s="86" t="s">
        <v>553</v>
      </c>
      <c r="E4447" s="86" t="s">
        <v>521</v>
      </c>
      <c r="F4447" s="282" t="s">
        <v>188</v>
      </c>
      <c r="G4447" s="902" t="s">
        <v>524</v>
      </c>
      <c r="I4447" s="515" t="s">
        <v>4970</v>
      </c>
    </row>
    <row r="4448" spans="1:9" x14ac:dyDescent="0.2">
      <c r="A4448" s="86" t="s">
        <v>6388</v>
      </c>
      <c r="B4448" s="763" t="s">
        <v>454</v>
      </c>
      <c r="C4448" s="86" t="s">
        <v>186</v>
      </c>
      <c r="D4448" s="86" t="s">
        <v>554</v>
      </c>
      <c r="E4448" s="86" t="s">
        <v>521</v>
      </c>
      <c r="F4448" s="282" t="s">
        <v>188</v>
      </c>
      <c r="G4448" s="902" t="s">
        <v>524</v>
      </c>
      <c r="I4448" s="515" t="s">
        <v>4971</v>
      </c>
    </row>
    <row r="4449" spans="1:9" x14ac:dyDescent="0.2">
      <c r="A4449" s="86" t="s">
        <v>6388</v>
      </c>
      <c r="B4449" s="763" t="s">
        <v>454</v>
      </c>
      <c r="C4449" s="86" t="s">
        <v>186</v>
      </c>
      <c r="D4449" s="86" t="s">
        <v>555</v>
      </c>
      <c r="E4449" s="86" t="s">
        <v>521</v>
      </c>
      <c r="F4449" s="282" t="s">
        <v>188</v>
      </c>
      <c r="G4449" s="902" t="s">
        <v>524</v>
      </c>
      <c r="I4449" s="515" t="s">
        <v>4972</v>
      </c>
    </row>
    <row r="4450" spans="1:9" x14ac:dyDescent="0.2">
      <c r="A4450" s="86" t="s">
        <v>6388</v>
      </c>
      <c r="B4450" s="763" t="s">
        <v>454</v>
      </c>
      <c r="C4450" s="86" t="s">
        <v>186</v>
      </c>
      <c r="D4450" s="86" t="s">
        <v>556</v>
      </c>
      <c r="E4450" s="86" t="s">
        <v>521</v>
      </c>
      <c r="F4450" s="282" t="s">
        <v>188</v>
      </c>
      <c r="G4450" s="902" t="s">
        <v>524</v>
      </c>
      <c r="I4450" s="515" t="s">
        <v>4973</v>
      </c>
    </row>
    <row r="4451" spans="1:9" x14ac:dyDescent="0.2">
      <c r="A4451" s="86" t="s">
        <v>6388</v>
      </c>
      <c r="B4451" s="763" t="s">
        <v>454</v>
      </c>
      <c r="C4451" s="86" t="s">
        <v>186</v>
      </c>
      <c r="D4451" s="86" t="s">
        <v>557</v>
      </c>
      <c r="E4451" s="86" t="s">
        <v>521</v>
      </c>
      <c r="F4451" s="282" t="s">
        <v>188</v>
      </c>
      <c r="G4451" s="902" t="s">
        <v>524</v>
      </c>
      <c r="I4451" s="515" t="s">
        <v>4974</v>
      </c>
    </row>
    <row r="4452" spans="1:9" x14ac:dyDescent="0.2">
      <c r="A4452" s="86" t="s">
        <v>6388</v>
      </c>
      <c r="B4452" s="763" t="s">
        <v>454</v>
      </c>
      <c r="C4452" s="86" t="s">
        <v>186</v>
      </c>
      <c r="D4452" s="86" t="s">
        <v>558</v>
      </c>
      <c r="E4452" s="86" t="s">
        <v>521</v>
      </c>
      <c r="F4452" s="282" t="s">
        <v>188</v>
      </c>
      <c r="G4452" s="902" t="s">
        <v>524</v>
      </c>
      <c r="I4452" s="515" t="s">
        <v>4975</v>
      </c>
    </row>
    <row r="4453" spans="1:9" x14ac:dyDescent="0.2">
      <c r="A4453" s="86" t="s">
        <v>6388</v>
      </c>
      <c r="B4453" s="763" t="s">
        <v>454</v>
      </c>
      <c r="C4453" s="86" t="s">
        <v>186</v>
      </c>
      <c r="D4453" s="86" t="s">
        <v>559</v>
      </c>
      <c r="E4453" s="86" t="s">
        <v>521</v>
      </c>
      <c r="F4453" s="282" t="s">
        <v>188</v>
      </c>
      <c r="G4453" s="902" t="s">
        <v>524</v>
      </c>
      <c r="I4453" s="515" t="s">
        <v>4976</v>
      </c>
    </row>
    <row r="4454" spans="1:9" x14ac:dyDescent="0.2">
      <c r="A4454" s="86" t="s">
        <v>6388</v>
      </c>
      <c r="B4454" s="763" t="s">
        <v>454</v>
      </c>
      <c r="C4454" s="86" t="s">
        <v>186</v>
      </c>
      <c r="D4454" s="86" t="s">
        <v>560</v>
      </c>
      <c r="E4454" s="86" t="s">
        <v>521</v>
      </c>
      <c r="F4454" s="282" t="s">
        <v>188</v>
      </c>
      <c r="G4454" s="902" t="s">
        <v>524</v>
      </c>
      <c r="I4454" s="515" t="s">
        <v>4977</v>
      </c>
    </row>
    <row r="4455" spans="1:9" x14ac:dyDescent="0.2">
      <c r="A4455" s="86" t="s">
        <v>6388</v>
      </c>
      <c r="B4455" s="763" t="s">
        <v>454</v>
      </c>
      <c r="C4455" s="86" t="s">
        <v>186</v>
      </c>
      <c r="D4455" s="86" t="s">
        <v>561</v>
      </c>
      <c r="E4455" s="86" t="s">
        <v>521</v>
      </c>
      <c r="F4455" s="282" t="s">
        <v>188</v>
      </c>
      <c r="G4455" s="902" t="s">
        <v>524</v>
      </c>
      <c r="I4455" s="515" t="s">
        <v>4978</v>
      </c>
    </row>
    <row r="4456" spans="1:9" x14ac:dyDescent="0.2">
      <c r="A4456" s="86" t="s">
        <v>6388</v>
      </c>
      <c r="B4456" s="763" t="s">
        <v>454</v>
      </c>
      <c r="C4456" s="86" t="s">
        <v>186</v>
      </c>
      <c r="D4456" s="86" t="s">
        <v>562</v>
      </c>
      <c r="E4456" s="86" t="s">
        <v>521</v>
      </c>
      <c r="F4456" s="282" t="s">
        <v>188</v>
      </c>
      <c r="G4456" s="902" t="s">
        <v>524</v>
      </c>
      <c r="I4456" s="515" t="s">
        <v>4979</v>
      </c>
    </row>
    <row r="4457" spans="1:9" x14ac:dyDescent="0.2">
      <c r="A4457" s="86" t="s">
        <v>6388</v>
      </c>
      <c r="B4457" s="763" t="s">
        <v>454</v>
      </c>
      <c r="C4457" s="86" t="s">
        <v>186</v>
      </c>
      <c r="D4457" s="86" t="s">
        <v>563</v>
      </c>
      <c r="E4457" s="86" t="s">
        <v>521</v>
      </c>
      <c r="F4457" s="282" t="s">
        <v>188</v>
      </c>
      <c r="G4457" s="902" t="s">
        <v>524</v>
      </c>
      <c r="I4457" s="515" t="s">
        <v>4980</v>
      </c>
    </row>
    <row r="4458" spans="1:9" x14ac:dyDescent="0.2">
      <c r="A4458" s="86" t="s">
        <v>6388</v>
      </c>
      <c r="B4458" s="763" t="s">
        <v>454</v>
      </c>
      <c r="C4458" s="86" t="s">
        <v>186</v>
      </c>
      <c r="D4458" s="86" t="s">
        <v>564</v>
      </c>
      <c r="E4458" s="86" t="s">
        <v>521</v>
      </c>
      <c r="F4458" s="282" t="s">
        <v>188</v>
      </c>
      <c r="G4458" s="902" t="s">
        <v>524</v>
      </c>
      <c r="I4458" s="515" t="s">
        <v>4981</v>
      </c>
    </row>
    <row r="4459" spans="1:9" x14ac:dyDescent="0.2">
      <c r="A4459" s="86" t="s">
        <v>6388</v>
      </c>
      <c r="B4459" s="763" t="s">
        <v>454</v>
      </c>
      <c r="C4459" s="86" t="s">
        <v>186</v>
      </c>
      <c r="D4459" s="86" t="s">
        <v>565</v>
      </c>
      <c r="E4459" s="86" t="s">
        <v>521</v>
      </c>
      <c r="F4459" s="282" t="s">
        <v>188</v>
      </c>
      <c r="G4459" s="902" t="s">
        <v>524</v>
      </c>
      <c r="I4459" s="515" t="s">
        <v>4982</v>
      </c>
    </row>
    <row r="4460" spans="1:9" x14ac:dyDescent="0.2">
      <c r="A4460" s="86" t="s">
        <v>6388</v>
      </c>
      <c r="B4460" s="543" t="s">
        <v>454</v>
      </c>
      <c r="C4460" s="547" t="s">
        <v>186</v>
      </c>
      <c r="D4460" s="547" t="s">
        <v>566</v>
      </c>
      <c r="E4460" s="547" t="s">
        <v>521</v>
      </c>
      <c r="F4460" s="538" t="s">
        <v>188</v>
      </c>
      <c r="G4460" s="309" t="s">
        <v>524</v>
      </c>
      <c r="I4460" s="515" t="s">
        <v>4983</v>
      </c>
    </row>
    <row r="4461" spans="1:9" x14ac:dyDescent="0.2">
      <c r="A4461" s="86" t="s">
        <v>6388</v>
      </c>
      <c r="B4461" s="763" t="s">
        <v>454</v>
      </c>
      <c r="C4461" s="86" t="s">
        <v>186</v>
      </c>
      <c r="D4461" s="86" t="s">
        <v>185</v>
      </c>
      <c r="E4461" s="86" t="s">
        <v>522</v>
      </c>
      <c r="F4461" s="282" t="s">
        <v>189</v>
      </c>
      <c r="G4461" s="902" t="s">
        <v>524</v>
      </c>
      <c r="I4461" s="515" t="s">
        <v>4984</v>
      </c>
    </row>
    <row r="4462" spans="1:9" x14ac:dyDescent="0.2">
      <c r="A4462" s="86" t="s">
        <v>6388</v>
      </c>
      <c r="B4462" s="763" t="s">
        <v>454</v>
      </c>
      <c r="C4462" s="86" t="s">
        <v>186</v>
      </c>
      <c r="D4462" s="86" t="s">
        <v>527</v>
      </c>
      <c r="E4462" s="86" t="s">
        <v>522</v>
      </c>
      <c r="F4462" s="282" t="s">
        <v>189</v>
      </c>
      <c r="G4462" s="902" t="s">
        <v>524</v>
      </c>
      <c r="I4462" s="515" t="s">
        <v>4985</v>
      </c>
    </row>
    <row r="4463" spans="1:9" x14ac:dyDescent="0.2">
      <c r="A4463" s="86" t="s">
        <v>6388</v>
      </c>
      <c r="B4463" s="763" t="s">
        <v>454</v>
      </c>
      <c r="C4463" s="86" t="s">
        <v>186</v>
      </c>
      <c r="D4463" s="86" t="s">
        <v>528</v>
      </c>
      <c r="E4463" s="86" t="s">
        <v>522</v>
      </c>
      <c r="F4463" s="282" t="s">
        <v>189</v>
      </c>
      <c r="G4463" s="902" t="s">
        <v>524</v>
      </c>
      <c r="I4463" s="515" t="s">
        <v>4986</v>
      </c>
    </row>
    <row r="4464" spans="1:9" x14ac:dyDescent="0.2">
      <c r="A4464" s="86" t="s">
        <v>6388</v>
      </c>
      <c r="B4464" s="763" t="s">
        <v>454</v>
      </c>
      <c r="C4464" s="86" t="s">
        <v>186</v>
      </c>
      <c r="D4464" s="86" t="s">
        <v>529</v>
      </c>
      <c r="E4464" s="86" t="s">
        <v>522</v>
      </c>
      <c r="F4464" s="282" t="s">
        <v>189</v>
      </c>
      <c r="G4464" s="902" t="s">
        <v>524</v>
      </c>
      <c r="I4464" s="515" t="s">
        <v>4987</v>
      </c>
    </row>
    <row r="4465" spans="1:9" x14ac:dyDescent="0.2">
      <c r="A4465" s="86" t="s">
        <v>6388</v>
      </c>
      <c r="B4465" s="763" t="s">
        <v>454</v>
      </c>
      <c r="C4465" s="86" t="s">
        <v>186</v>
      </c>
      <c r="D4465" s="86" t="s">
        <v>530</v>
      </c>
      <c r="E4465" s="86" t="s">
        <v>522</v>
      </c>
      <c r="F4465" s="282" t="s">
        <v>189</v>
      </c>
      <c r="G4465" s="902" t="s">
        <v>524</v>
      </c>
      <c r="I4465" s="515" t="s">
        <v>4988</v>
      </c>
    </row>
    <row r="4466" spans="1:9" x14ac:dyDescent="0.2">
      <c r="A4466" s="86" t="s">
        <v>6388</v>
      </c>
      <c r="B4466" s="763" t="s">
        <v>454</v>
      </c>
      <c r="C4466" s="86" t="s">
        <v>186</v>
      </c>
      <c r="D4466" s="86" t="s">
        <v>531</v>
      </c>
      <c r="E4466" s="86" t="s">
        <v>522</v>
      </c>
      <c r="F4466" s="282" t="s">
        <v>189</v>
      </c>
      <c r="G4466" s="902" t="s">
        <v>524</v>
      </c>
      <c r="I4466" s="515" t="s">
        <v>4989</v>
      </c>
    </row>
    <row r="4467" spans="1:9" x14ac:dyDescent="0.2">
      <c r="A4467" s="86" t="s">
        <v>6388</v>
      </c>
      <c r="B4467" s="763" t="s">
        <v>454</v>
      </c>
      <c r="C4467" s="86" t="s">
        <v>186</v>
      </c>
      <c r="D4467" s="86" t="s">
        <v>532</v>
      </c>
      <c r="E4467" s="86" t="s">
        <v>522</v>
      </c>
      <c r="F4467" s="282" t="s">
        <v>189</v>
      </c>
      <c r="G4467" s="902" t="s">
        <v>524</v>
      </c>
      <c r="I4467" s="515" t="s">
        <v>4990</v>
      </c>
    </row>
    <row r="4468" spans="1:9" x14ac:dyDescent="0.2">
      <c r="A4468" s="86" t="s">
        <v>6388</v>
      </c>
      <c r="B4468" s="763" t="s">
        <v>454</v>
      </c>
      <c r="C4468" s="86" t="s">
        <v>186</v>
      </c>
      <c r="D4468" s="86" t="s">
        <v>533</v>
      </c>
      <c r="E4468" s="86" t="s">
        <v>522</v>
      </c>
      <c r="F4468" s="282" t="s">
        <v>189</v>
      </c>
      <c r="G4468" s="902" t="s">
        <v>524</v>
      </c>
      <c r="I4468" s="515" t="s">
        <v>4991</v>
      </c>
    </row>
    <row r="4469" spans="1:9" x14ac:dyDescent="0.2">
      <c r="A4469" s="86" t="s">
        <v>6388</v>
      </c>
      <c r="B4469" s="763" t="s">
        <v>454</v>
      </c>
      <c r="C4469" s="86" t="s">
        <v>186</v>
      </c>
      <c r="D4469" s="86" t="s">
        <v>534</v>
      </c>
      <c r="E4469" s="86" t="s">
        <v>522</v>
      </c>
      <c r="F4469" s="282" t="s">
        <v>189</v>
      </c>
      <c r="G4469" s="902" t="s">
        <v>524</v>
      </c>
      <c r="I4469" s="515" t="s">
        <v>4992</v>
      </c>
    </row>
    <row r="4470" spans="1:9" x14ac:dyDescent="0.2">
      <c r="A4470" s="86" t="s">
        <v>6388</v>
      </c>
      <c r="B4470" s="763" t="s">
        <v>454</v>
      </c>
      <c r="C4470" s="86" t="s">
        <v>186</v>
      </c>
      <c r="D4470" s="86" t="s">
        <v>535</v>
      </c>
      <c r="E4470" s="86" t="s">
        <v>522</v>
      </c>
      <c r="F4470" s="282" t="s">
        <v>189</v>
      </c>
      <c r="G4470" s="902" t="s">
        <v>524</v>
      </c>
      <c r="I4470" s="515" t="s">
        <v>4993</v>
      </c>
    </row>
    <row r="4471" spans="1:9" x14ac:dyDescent="0.2">
      <c r="A4471" s="86" t="s">
        <v>6388</v>
      </c>
      <c r="B4471" s="763" t="s">
        <v>454</v>
      </c>
      <c r="C4471" s="86" t="s">
        <v>186</v>
      </c>
      <c r="D4471" s="86" t="s">
        <v>536</v>
      </c>
      <c r="E4471" s="86" t="s">
        <v>522</v>
      </c>
      <c r="F4471" s="282" t="s">
        <v>189</v>
      </c>
      <c r="G4471" s="902" t="s">
        <v>524</v>
      </c>
      <c r="I4471" s="515" t="s">
        <v>4994</v>
      </c>
    </row>
    <row r="4472" spans="1:9" x14ac:dyDescent="0.2">
      <c r="A4472" s="86" t="s">
        <v>6388</v>
      </c>
      <c r="B4472" s="763" t="s">
        <v>454</v>
      </c>
      <c r="C4472" s="86" t="s">
        <v>186</v>
      </c>
      <c r="D4472" s="86" t="s">
        <v>537</v>
      </c>
      <c r="E4472" s="86" t="s">
        <v>522</v>
      </c>
      <c r="F4472" s="282" t="s">
        <v>189</v>
      </c>
      <c r="G4472" s="902" t="s">
        <v>524</v>
      </c>
      <c r="I4472" s="515" t="s">
        <v>4995</v>
      </c>
    </row>
    <row r="4473" spans="1:9" x14ac:dyDescent="0.2">
      <c r="A4473" s="86" t="s">
        <v>6388</v>
      </c>
      <c r="B4473" s="763" t="s">
        <v>454</v>
      </c>
      <c r="C4473" s="86" t="s">
        <v>186</v>
      </c>
      <c r="D4473" s="86" t="s">
        <v>538</v>
      </c>
      <c r="E4473" s="86" t="s">
        <v>522</v>
      </c>
      <c r="F4473" s="282" t="s">
        <v>189</v>
      </c>
      <c r="G4473" s="902" t="s">
        <v>524</v>
      </c>
      <c r="I4473" s="515" t="s">
        <v>4996</v>
      </c>
    </row>
    <row r="4474" spans="1:9" x14ac:dyDescent="0.2">
      <c r="A4474" s="86" t="s">
        <v>6388</v>
      </c>
      <c r="B4474" s="763" t="s">
        <v>454</v>
      </c>
      <c r="C4474" s="86" t="s">
        <v>186</v>
      </c>
      <c r="D4474" s="86" t="s">
        <v>539</v>
      </c>
      <c r="E4474" s="86" t="s">
        <v>522</v>
      </c>
      <c r="F4474" s="282" t="s">
        <v>189</v>
      </c>
      <c r="G4474" s="902" t="s">
        <v>524</v>
      </c>
      <c r="I4474" s="515" t="s">
        <v>4997</v>
      </c>
    </row>
    <row r="4475" spans="1:9" x14ac:dyDescent="0.2">
      <c r="A4475" s="86" t="s">
        <v>6388</v>
      </c>
      <c r="B4475" s="763" t="s">
        <v>454</v>
      </c>
      <c r="C4475" s="86" t="s">
        <v>186</v>
      </c>
      <c r="D4475" s="86" t="s">
        <v>540</v>
      </c>
      <c r="E4475" s="86" t="s">
        <v>522</v>
      </c>
      <c r="F4475" s="282" t="s">
        <v>189</v>
      </c>
      <c r="G4475" s="902" t="s">
        <v>524</v>
      </c>
      <c r="I4475" s="515" t="s">
        <v>4998</v>
      </c>
    </row>
    <row r="4476" spans="1:9" x14ac:dyDescent="0.2">
      <c r="A4476" s="86" t="s">
        <v>6388</v>
      </c>
      <c r="B4476" s="763" t="s">
        <v>454</v>
      </c>
      <c r="C4476" s="86" t="s">
        <v>186</v>
      </c>
      <c r="D4476" s="86" t="s">
        <v>541</v>
      </c>
      <c r="E4476" s="86" t="s">
        <v>522</v>
      </c>
      <c r="F4476" s="282" t="s">
        <v>189</v>
      </c>
      <c r="G4476" s="902" t="s">
        <v>524</v>
      </c>
      <c r="I4476" s="515" t="s">
        <v>4999</v>
      </c>
    </row>
    <row r="4477" spans="1:9" x14ac:dyDescent="0.2">
      <c r="A4477" s="86" t="s">
        <v>6388</v>
      </c>
      <c r="B4477" s="763" t="s">
        <v>454</v>
      </c>
      <c r="C4477" s="86" t="s">
        <v>186</v>
      </c>
      <c r="D4477" s="86" t="s">
        <v>542</v>
      </c>
      <c r="E4477" s="86" t="s">
        <v>522</v>
      </c>
      <c r="F4477" s="282" t="s">
        <v>189</v>
      </c>
      <c r="G4477" s="902" t="s">
        <v>524</v>
      </c>
      <c r="I4477" s="515" t="s">
        <v>5000</v>
      </c>
    </row>
    <row r="4478" spans="1:9" x14ac:dyDescent="0.2">
      <c r="A4478" s="86" t="s">
        <v>6388</v>
      </c>
      <c r="B4478" s="763" t="s">
        <v>454</v>
      </c>
      <c r="C4478" s="86" t="s">
        <v>186</v>
      </c>
      <c r="D4478" s="86" t="s">
        <v>543</v>
      </c>
      <c r="E4478" s="86" t="s">
        <v>522</v>
      </c>
      <c r="F4478" s="282" t="s">
        <v>189</v>
      </c>
      <c r="G4478" s="902" t="s">
        <v>524</v>
      </c>
      <c r="I4478" s="515" t="s">
        <v>5001</v>
      </c>
    </row>
    <row r="4479" spans="1:9" x14ac:dyDescent="0.2">
      <c r="A4479" s="86" t="s">
        <v>6388</v>
      </c>
      <c r="B4479" s="763" t="s">
        <v>454</v>
      </c>
      <c r="C4479" s="86" t="s">
        <v>186</v>
      </c>
      <c r="D4479" s="86" t="s">
        <v>544</v>
      </c>
      <c r="E4479" s="86" t="s">
        <v>522</v>
      </c>
      <c r="F4479" s="282" t="s">
        <v>189</v>
      </c>
      <c r="G4479" s="902" t="s">
        <v>524</v>
      </c>
      <c r="I4479" s="515" t="s">
        <v>5002</v>
      </c>
    </row>
    <row r="4480" spans="1:9" x14ac:dyDescent="0.2">
      <c r="A4480" s="86" t="s">
        <v>6388</v>
      </c>
      <c r="B4480" s="763" t="s">
        <v>454</v>
      </c>
      <c r="C4480" s="86" t="s">
        <v>186</v>
      </c>
      <c r="D4480" s="86" t="s">
        <v>545</v>
      </c>
      <c r="E4480" s="86" t="s">
        <v>522</v>
      </c>
      <c r="F4480" s="282" t="s">
        <v>189</v>
      </c>
      <c r="G4480" s="902" t="s">
        <v>524</v>
      </c>
      <c r="I4480" s="515" t="s">
        <v>5003</v>
      </c>
    </row>
    <row r="4481" spans="1:9" x14ac:dyDescent="0.2">
      <c r="A4481" s="86" t="s">
        <v>6388</v>
      </c>
      <c r="B4481" s="763" t="s">
        <v>454</v>
      </c>
      <c r="C4481" s="86" t="s">
        <v>186</v>
      </c>
      <c r="D4481" s="86" t="s">
        <v>546</v>
      </c>
      <c r="E4481" s="86" t="s">
        <v>522</v>
      </c>
      <c r="F4481" s="282" t="s">
        <v>189</v>
      </c>
      <c r="G4481" s="902" t="s">
        <v>524</v>
      </c>
      <c r="I4481" s="515" t="s">
        <v>5004</v>
      </c>
    </row>
    <row r="4482" spans="1:9" x14ac:dyDescent="0.2">
      <c r="A4482" s="86" t="s">
        <v>6388</v>
      </c>
      <c r="B4482" s="763" t="s">
        <v>454</v>
      </c>
      <c r="C4482" s="86" t="s">
        <v>186</v>
      </c>
      <c r="D4482" s="86" t="s">
        <v>547</v>
      </c>
      <c r="E4482" s="86" t="s">
        <v>522</v>
      </c>
      <c r="F4482" s="282" t="s">
        <v>189</v>
      </c>
      <c r="G4482" s="902" t="s">
        <v>524</v>
      </c>
      <c r="I4482" s="515" t="s">
        <v>5005</v>
      </c>
    </row>
    <row r="4483" spans="1:9" x14ac:dyDescent="0.2">
      <c r="A4483" s="86" t="s">
        <v>6388</v>
      </c>
      <c r="B4483" s="763" t="s">
        <v>454</v>
      </c>
      <c r="C4483" s="86" t="s">
        <v>186</v>
      </c>
      <c r="D4483" s="86" t="s">
        <v>548</v>
      </c>
      <c r="E4483" s="86" t="s">
        <v>522</v>
      </c>
      <c r="F4483" s="282" t="s">
        <v>189</v>
      </c>
      <c r="G4483" s="902" t="s">
        <v>524</v>
      </c>
      <c r="I4483" s="515" t="s">
        <v>5006</v>
      </c>
    </row>
    <row r="4484" spans="1:9" x14ac:dyDescent="0.2">
      <c r="A4484" s="86" t="s">
        <v>6388</v>
      </c>
      <c r="B4484" s="763" t="s">
        <v>454</v>
      </c>
      <c r="C4484" s="86" t="s">
        <v>186</v>
      </c>
      <c r="D4484" s="86" t="s">
        <v>549</v>
      </c>
      <c r="E4484" s="86" t="s">
        <v>522</v>
      </c>
      <c r="F4484" s="282" t="s">
        <v>189</v>
      </c>
      <c r="G4484" s="902" t="s">
        <v>524</v>
      </c>
      <c r="I4484" s="515" t="s">
        <v>5007</v>
      </c>
    </row>
    <row r="4485" spans="1:9" x14ac:dyDescent="0.2">
      <c r="A4485" s="86" t="s">
        <v>6388</v>
      </c>
      <c r="B4485" s="763" t="s">
        <v>454</v>
      </c>
      <c r="C4485" s="86" t="s">
        <v>186</v>
      </c>
      <c r="D4485" s="86" t="s">
        <v>550</v>
      </c>
      <c r="E4485" s="86" t="s">
        <v>522</v>
      </c>
      <c r="F4485" s="282" t="s">
        <v>189</v>
      </c>
      <c r="G4485" s="902" t="s">
        <v>524</v>
      </c>
      <c r="I4485" s="515" t="s">
        <v>5008</v>
      </c>
    </row>
    <row r="4486" spans="1:9" x14ac:dyDescent="0.2">
      <c r="A4486" s="86" t="s">
        <v>6388</v>
      </c>
      <c r="B4486" s="763" t="s">
        <v>454</v>
      </c>
      <c r="C4486" s="86" t="s">
        <v>186</v>
      </c>
      <c r="D4486" s="86" t="s">
        <v>551</v>
      </c>
      <c r="E4486" s="86" t="s">
        <v>522</v>
      </c>
      <c r="F4486" s="282" t="s">
        <v>189</v>
      </c>
      <c r="G4486" s="902" t="s">
        <v>524</v>
      </c>
      <c r="I4486" s="515" t="s">
        <v>5009</v>
      </c>
    </row>
    <row r="4487" spans="1:9" x14ac:dyDescent="0.2">
      <c r="A4487" s="86" t="s">
        <v>6388</v>
      </c>
      <c r="B4487" s="763" t="s">
        <v>454</v>
      </c>
      <c r="C4487" s="86" t="s">
        <v>186</v>
      </c>
      <c r="D4487" s="86" t="s">
        <v>552</v>
      </c>
      <c r="E4487" s="86" t="s">
        <v>522</v>
      </c>
      <c r="F4487" s="282" t="s">
        <v>189</v>
      </c>
      <c r="G4487" s="902" t="s">
        <v>524</v>
      </c>
      <c r="I4487" s="515" t="s">
        <v>5010</v>
      </c>
    </row>
    <row r="4488" spans="1:9" x14ac:dyDescent="0.2">
      <c r="A4488" s="86" t="s">
        <v>6388</v>
      </c>
      <c r="B4488" s="763" t="s">
        <v>454</v>
      </c>
      <c r="C4488" s="86" t="s">
        <v>186</v>
      </c>
      <c r="D4488" s="86" t="s">
        <v>553</v>
      </c>
      <c r="E4488" s="86" t="s">
        <v>522</v>
      </c>
      <c r="F4488" s="282" t="s">
        <v>189</v>
      </c>
      <c r="G4488" s="902" t="s">
        <v>524</v>
      </c>
      <c r="I4488" s="515" t="s">
        <v>5011</v>
      </c>
    </row>
    <row r="4489" spans="1:9" x14ac:dyDescent="0.2">
      <c r="A4489" s="86" t="s">
        <v>6388</v>
      </c>
      <c r="B4489" s="763" t="s">
        <v>454</v>
      </c>
      <c r="C4489" s="86" t="s">
        <v>186</v>
      </c>
      <c r="D4489" s="86" t="s">
        <v>554</v>
      </c>
      <c r="E4489" s="86" t="s">
        <v>522</v>
      </c>
      <c r="F4489" s="282" t="s">
        <v>189</v>
      </c>
      <c r="G4489" s="902" t="s">
        <v>524</v>
      </c>
      <c r="I4489" s="515" t="s">
        <v>5012</v>
      </c>
    </row>
    <row r="4490" spans="1:9" x14ac:dyDescent="0.2">
      <c r="A4490" s="86" t="s">
        <v>6388</v>
      </c>
      <c r="B4490" s="763" t="s">
        <v>454</v>
      </c>
      <c r="C4490" s="86" t="s">
        <v>186</v>
      </c>
      <c r="D4490" s="86" t="s">
        <v>555</v>
      </c>
      <c r="E4490" s="86" t="s">
        <v>522</v>
      </c>
      <c r="F4490" s="282" t="s">
        <v>189</v>
      </c>
      <c r="G4490" s="902" t="s">
        <v>524</v>
      </c>
      <c r="I4490" s="515" t="s">
        <v>5013</v>
      </c>
    </row>
    <row r="4491" spans="1:9" x14ac:dyDescent="0.2">
      <c r="A4491" s="86" t="s">
        <v>6388</v>
      </c>
      <c r="B4491" s="763" t="s">
        <v>454</v>
      </c>
      <c r="C4491" s="86" t="s">
        <v>186</v>
      </c>
      <c r="D4491" s="86" t="s">
        <v>556</v>
      </c>
      <c r="E4491" s="86" t="s">
        <v>522</v>
      </c>
      <c r="F4491" s="282" t="s">
        <v>189</v>
      </c>
      <c r="G4491" s="902" t="s">
        <v>524</v>
      </c>
      <c r="I4491" s="515" t="s">
        <v>5014</v>
      </c>
    </row>
    <row r="4492" spans="1:9" x14ac:dyDescent="0.2">
      <c r="A4492" s="86" t="s">
        <v>6388</v>
      </c>
      <c r="B4492" s="763" t="s">
        <v>454</v>
      </c>
      <c r="C4492" s="86" t="s">
        <v>186</v>
      </c>
      <c r="D4492" s="86" t="s">
        <v>557</v>
      </c>
      <c r="E4492" s="86" t="s">
        <v>522</v>
      </c>
      <c r="F4492" s="282" t="s">
        <v>189</v>
      </c>
      <c r="G4492" s="902" t="s">
        <v>524</v>
      </c>
      <c r="I4492" s="515" t="s">
        <v>5015</v>
      </c>
    </row>
    <row r="4493" spans="1:9" x14ac:dyDescent="0.2">
      <c r="A4493" s="86" t="s">
        <v>6388</v>
      </c>
      <c r="B4493" s="763" t="s">
        <v>454</v>
      </c>
      <c r="C4493" s="86" t="s">
        <v>186</v>
      </c>
      <c r="D4493" s="86" t="s">
        <v>558</v>
      </c>
      <c r="E4493" s="86" t="s">
        <v>522</v>
      </c>
      <c r="F4493" s="282" t="s">
        <v>189</v>
      </c>
      <c r="G4493" s="902" t="s">
        <v>524</v>
      </c>
      <c r="I4493" s="515" t="s">
        <v>5016</v>
      </c>
    </row>
    <row r="4494" spans="1:9" x14ac:dyDescent="0.2">
      <c r="A4494" s="86" t="s">
        <v>6388</v>
      </c>
      <c r="B4494" s="763" t="s">
        <v>454</v>
      </c>
      <c r="C4494" s="86" t="s">
        <v>186</v>
      </c>
      <c r="D4494" s="86" t="s">
        <v>559</v>
      </c>
      <c r="E4494" s="86" t="s">
        <v>522</v>
      </c>
      <c r="F4494" s="282" t="s">
        <v>189</v>
      </c>
      <c r="G4494" s="902" t="s">
        <v>524</v>
      </c>
      <c r="I4494" s="515" t="s">
        <v>5017</v>
      </c>
    </row>
    <row r="4495" spans="1:9" x14ac:dyDescent="0.2">
      <c r="A4495" s="86" t="s">
        <v>6388</v>
      </c>
      <c r="B4495" s="763" t="s">
        <v>454</v>
      </c>
      <c r="C4495" s="86" t="s">
        <v>186</v>
      </c>
      <c r="D4495" s="86" t="s">
        <v>560</v>
      </c>
      <c r="E4495" s="86" t="s">
        <v>522</v>
      </c>
      <c r="F4495" s="282" t="s">
        <v>189</v>
      </c>
      <c r="G4495" s="902" t="s">
        <v>524</v>
      </c>
      <c r="I4495" s="515" t="s">
        <v>5018</v>
      </c>
    </row>
    <row r="4496" spans="1:9" x14ac:dyDescent="0.2">
      <c r="A4496" s="86" t="s">
        <v>6388</v>
      </c>
      <c r="B4496" s="763" t="s">
        <v>454</v>
      </c>
      <c r="C4496" s="86" t="s">
        <v>186</v>
      </c>
      <c r="D4496" s="86" t="s">
        <v>561</v>
      </c>
      <c r="E4496" s="86" t="s">
        <v>522</v>
      </c>
      <c r="F4496" s="282" t="s">
        <v>189</v>
      </c>
      <c r="G4496" s="902" t="s">
        <v>524</v>
      </c>
      <c r="I4496" s="515" t="s">
        <v>5019</v>
      </c>
    </row>
    <row r="4497" spans="1:9" x14ac:dyDescent="0.2">
      <c r="A4497" s="86" t="s">
        <v>6388</v>
      </c>
      <c r="B4497" s="763" t="s">
        <v>454</v>
      </c>
      <c r="C4497" s="86" t="s">
        <v>186</v>
      </c>
      <c r="D4497" s="86" t="s">
        <v>562</v>
      </c>
      <c r="E4497" s="86" t="s">
        <v>522</v>
      </c>
      <c r="F4497" s="282" t="s">
        <v>189</v>
      </c>
      <c r="G4497" s="902" t="s">
        <v>524</v>
      </c>
      <c r="I4497" s="515" t="s">
        <v>5020</v>
      </c>
    </row>
    <row r="4498" spans="1:9" x14ac:dyDescent="0.2">
      <c r="A4498" s="86" t="s">
        <v>6388</v>
      </c>
      <c r="B4498" s="763" t="s">
        <v>454</v>
      </c>
      <c r="C4498" s="86" t="s">
        <v>186</v>
      </c>
      <c r="D4498" s="86" t="s">
        <v>563</v>
      </c>
      <c r="E4498" s="86" t="s">
        <v>522</v>
      </c>
      <c r="F4498" s="282" t="s">
        <v>189</v>
      </c>
      <c r="G4498" s="902" t="s">
        <v>524</v>
      </c>
      <c r="I4498" s="515" t="s">
        <v>5021</v>
      </c>
    </row>
    <row r="4499" spans="1:9" x14ac:dyDescent="0.2">
      <c r="A4499" s="86" t="s">
        <v>6388</v>
      </c>
      <c r="B4499" s="763" t="s">
        <v>454</v>
      </c>
      <c r="C4499" s="86" t="s">
        <v>186</v>
      </c>
      <c r="D4499" s="86" t="s">
        <v>564</v>
      </c>
      <c r="E4499" s="86" t="s">
        <v>522</v>
      </c>
      <c r="F4499" s="282" t="s">
        <v>189</v>
      </c>
      <c r="G4499" s="902" t="s">
        <v>524</v>
      </c>
      <c r="I4499" s="515" t="s">
        <v>5022</v>
      </c>
    </row>
    <row r="4500" spans="1:9" x14ac:dyDescent="0.2">
      <c r="A4500" s="86" t="s">
        <v>6388</v>
      </c>
      <c r="B4500" s="763" t="s">
        <v>454</v>
      </c>
      <c r="C4500" s="86" t="s">
        <v>186</v>
      </c>
      <c r="D4500" s="86" t="s">
        <v>565</v>
      </c>
      <c r="E4500" s="86" t="s">
        <v>522</v>
      </c>
      <c r="F4500" s="282" t="s">
        <v>189</v>
      </c>
      <c r="G4500" s="902" t="s">
        <v>524</v>
      </c>
      <c r="I4500" s="515" t="s">
        <v>5023</v>
      </c>
    </row>
    <row r="4501" spans="1:9" x14ac:dyDescent="0.2">
      <c r="A4501" s="86" t="s">
        <v>6388</v>
      </c>
      <c r="B4501" s="763" t="s">
        <v>454</v>
      </c>
      <c r="C4501" s="86" t="s">
        <v>186</v>
      </c>
      <c r="D4501" s="86" t="s">
        <v>566</v>
      </c>
      <c r="E4501" s="86" t="s">
        <v>522</v>
      </c>
      <c r="F4501" s="282" t="s">
        <v>189</v>
      </c>
      <c r="G4501" s="767" t="s">
        <v>524</v>
      </c>
      <c r="I4501" s="515" t="s">
        <v>5024</v>
      </c>
    </row>
    <row r="4502" spans="1:9" x14ac:dyDescent="0.2">
      <c r="A4502" s="86" t="s">
        <v>6388</v>
      </c>
      <c r="B4502" s="533" t="s">
        <v>454</v>
      </c>
      <c r="C4502" s="119" t="s">
        <v>186</v>
      </c>
      <c r="D4502" s="119" t="s">
        <v>185</v>
      </c>
      <c r="E4502" s="119" t="s">
        <v>522</v>
      </c>
      <c r="F4502" s="545" t="s">
        <v>197</v>
      </c>
      <c r="G4502" s="322" t="s">
        <v>524</v>
      </c>
      <c r="I4502" s="515" t="s">
        <v>5025</v>
      </c>
    </row>
    <row r="4503" spans="1:9" x14ac:dyDescent="0.2">
      <c r="A4503" s="86" t="s">
        <v>6388</v>
      </c>
      <c r="B4503" s="541" t="s">
        <v>454</v>
      </c>
      <c r="C4503" s="546" t="s">
        <v>186</v>
      </c>
      <c r="D4503" s="546" t="s">
        <v>185</v>
      </c>
      <c r="E4503" s="546" t="s">
        <v>522</v>
      </c>
      <c r="F4503" s="542" t="s">
        <v>188</v>
      </c>
      <c r="G4503" s="832" t="s">
        <v>524</v>
      </c>
      <c r="I4503" s="515" t="s">
        <v>5026</v>
      </c>
    </row>
    <row r="4504" spans="1:9" x14ac:dyDescent="0.2">
      <c r="A4504" s="86" t="s">
        <v>6388</v>
      </c>
      <c r="B4504" s="763" t="s">
        <v>454</v>
      </c>
      <c r="C4504" s="86" t="s">
        <v>186</v>
      </c>
      <c r="D4504" s="86" t="s">
        <v>527</v>
      </c>
      <c r="E4504" s="86" t="s">
        <v>522</v>
      </c>
      <c r="F4504" s="282" t="s">
        <v>188</v>
      </c>
      <c r="G4504" s="902" t="s">
        <v>524</v>
      </c>
      <c r="I4504" s="515" t="s">
        <v>5027</v>
      </c>
    </row>
    <row r="4505" spans="1:9" x14ac:dyDescent="0.2">
      <c r="A4505" s="86" t="s">
        <v>6388</v>
      </c>
      <c r="B4505" s="763" t="s">
        <v>454</v>
      </c>
      <c r="C4505" s="86" t="s">
        <v>186</v>
      </c>
      <c r="D4505" s="86" t="s">
        <v>528</v>
      </c>
      <c r="E4505" s="86" t="s">
        <v>522</v>
      </c>
      <c r="F4505" s="282" t="s">
        <v>188</v>
      </c>
      <c r="G4505" s="902" t="s">
        <v>524</v>
      </c>
      <c r="I4505" s="515" t="s">
        <v>5028</v>
      </c>
    </row>
    <row r="4506" spans="1:9" x14ac:dyDescent="0.2">
      <c r="A4506" s="86" t="s">
        <v>6388</v>
      </c>
      <c r="B4506" s="763" t="s">
        <v>454</v>
      </c>
      <c r="C4506" s="86" t="s">
        <v>186</v>
      </c>
      <c r="D4506" s="86" t="s">
        <v>529</v>
      </c>
      <c r="E4506" s="86" t="s">
        <v>522</v>
      </c>
      <c r="F4506" s="282" t="s">
        <v>188</v>
      </c>
      <c r="G4506" s="902" t="s">
        <v>524</v>
      </c>
      <c r="I4506" s="515" t="s">
        <v>5029</v>
      </c>
    </row>
    <row r="4507" spans="1:9" x14ac:dyDescent="0.2">
      <c r="A4507" s="86" t="s">
        <v>6388</v>
      </c>
      <c r="B4507" s="763" t="s">
        <v>454</v>
      </c>
      <c r="C4507" s="86" t="s">
        <v>186</v>
      </c>
      <c r="D4507" s="86" t="s">
        <v>530</v>
      </c>
      <c r="E4507" s="86" t="s">
        <v>522</v>
      </c>
      <c r="F4507" s="282" t="s">
        <v>188</v>
      </c>
      <c r="G4507" s="902" t="s">
        <v>524</v>
      </c>
      <c r="I4507" s="515" t="s">
        <v>5030</v>
      </c>
    </row>
    <row r="4508" spans="1:9" x14ac:dyDescent="0.2">
      <c r="A4508" s="86" t="s">
        <v>6388</v>
      </c>
      <c r="B4508" s="763" t="s">
        <v>454</v>
      </c>
      <c r="C4508" s="86" t="s">
        <v>186</v>
      </c>
      <c r="D4508" s="86" t="s">
        <v>531</v>
      </c>
      <c r="E4508" s="86" t="s">
        <v>522</v>
      </c>
      <c r="F4508" s="282" t="s">
        <v>188</v>
      </c>
      <c r="G4508" s="902" t="s">
        <v>524</v>
      </c>
      <c r="I4508" s="515" t="s">
        <v>5031</v>
      </c>
    </row>
    <row r="4509" spans="1:9" x14ac:dyDescent="0.2">
      <c r="A4509" s="86" t="s">
        <v>6388</v>
      </c>
      <c r="B4509" s="763" t="s">
        <v>454</v>
      </c>
      <c r="C4509" s="86" t="s">
        <v>186</v>
      </c>
      <c r="D4509" s="86" t="s">
        <v>532</v>
      </c>
      <c r="E4509" s="86" t="s">
        <v>522</v>
      </c>
      <c r="F4509" s="282" t="s">
        <v>188</v>
      </c>
      <c r="G4509" s="902" t="s">
        <v>524</v>
      </c>
      <c r="I4509" s="515" t="s">
        <v>5032</v>
      </c>
    </row>
    <row r="4510" spans="1:9" x14ac:dyDescent="0.2">
      <c r="A4510" s="86" t="s">
        <v>6388</v>
      </c>
      <c r="B4510" s="763" t="s">
        <v>454</v>
      </c>
      <c r="C4510" s="86" t="s">
        <v>186</v>
      </c>
      <c r="D4510" s="86" t="s">
        <v>533</v>
      </c>
      <c r="E4510" s="86" t="s">
        <v>522</v>
      </c>
      <c r="F4510" s="282" t="s">
        <v>188</v>
      </c>
      <c r="G4510" s="902" t="s">
        <v>524</v>
      </c>
      <c r="I4510" s="515" t="s">
        <v>5033</v>
      </c>
    </row>
    <row r="4511" spans="1:9" x14ac:dyDescent="0.2">
      <c r="A4511" s="86" t="s">
        <v>6388</v>
      </c>
      <c r="B4511" s="763" t="s">
        <v>454</v>
      </c>
      <c r="C4511" s="86" t="s">
        <v>186</v>
      </c>
      <c r="D4511" s="86" t="s">
        <v>534</v>
      </c>
      <c r="E4511" s="86" t="s">
        <v>522</v>
      </c>
      <c r="F4511" s="282" t="s">
        <v>188</v>
      </c>
      <c r="G4511" s="902" t="s">
        <v>524</v>
      </c>
      <c r="I4511" s="515" t="s">
        <v>5034</v>
      </c>
    </row>
    <row r="4512" spans="1:9" x14ac:dyDescent="0.2">
      <c r="A4512" s="86" t="s">
        <v>6388</v>
      </c>
      <c r="B4512" s="763" t="s">
        <v>454</v>
      </c>
      <c r="C4512" s="86" t="s">
        <v>186</v>
      </c>
      <c r="D4512" s="86" t="s">
        <v>535</v>
      </c>
      <c r="E4512" s="86" t="s">
        <v>522</v>
      </c>
      <c r="F4512" s="282" t="s">
        <v>188</v>
      </c>
      <c r="G4512" s="902" t="s">
        <v>524</v>
      </c>
      <c r="I4512" s="515" t="s">
        <v>5035</v>
      </c>
    </row>
    <row r="4513" spans="1:9" x14ac:dyDescent="0.2">
      <c r="A4513" s="86" t="s">
        <v>6388</v>
      </c>
      <c r="B4513" s="763" t="s">
        <v>454</v>
      </c>
      <c r="C4513" s="86" t="s">
        <v>186</v>
      </c>
      <c r="D4513" s="86" t="s">
        <v>536</v>
      </c>
      <c r="E4513" s="86" t="s">
        <v>522</v>
      </c>
      <c r="F4513" s="282" t="s">
        <v>188</v>
      </c>
      <c r="G4513" s="902" t="s">
        <v>524</v>
      </c>
      <c r="I4513" s="515" t="s">
        <v>5036</v>
      </c>
    </row>
    <row r="4514" spans="1:9" x14ac:dyDescent="0.2">
      <c r="A4514" s="86" t="s">
        <v>6388</v>
      </c>
      <c r="B4514" s="763" t="s">
        <v>454</v>
      </c>
      <c r="C4514" s="86" t="s">
        <v>186</v>
      </c>
      <c r="D4514" s="86" t="s">
        <v>537</v>
      </c>
      <c r="E4514" s="86" t="s">
        <v>522</v>
      </c>
      <c r="F4514" s="282" t="s">
        <v>188</v>
      </c>
      <c r="G4514" s="902" t="s">
        <v>524</v>
      </c>
      <c r="I4514" s="515" t="s">
        <v>5037</v>
      </c>
    </row>
    <row r="4515" spans="1:9" x14ac:dyDescent="0.2">
      <c r="A4515" s="86" t="s">
        <v>6388</v>
      </c>
      <c r="B4515" s="763" t="s">
        <v>454</v>
      </c>
      <c r="C4515" s="86" t="s">
        <v>186</v>
      </c>
      <c r="D4515" s="86" t="s">
        <v>538</v>
      </c>
      <c r="E4515" s="86" t="s">
        <v>522</v>
      </c>
      <c r="F4515" s="282" t="s">
        <v>188</v>
      </c>
      <c r="G4515" s="902" t="s">
        <v>524</v>
      </c>
      <c r="I4515" s="515" t="s">
        <v>5038</v>
      </c>
    </row>
    <row r="4516" spans="1:9" x14ac:dyDescent="0.2">
      <c r="A4516" s="86" t="s">
        <v>6388</v>
      </c>
      <c r="B4516" s="763" t="s">
        <v>454</v>
      </c>
      <c r="C4516" s="86" t="s">
        <v>186</v>
      </c>
      <c r="D4516" s="86" t="s">
        <v>539</v>
      </c>
      <c r="E4516" s="86" t="s">
        <v>522</v>
      </c>
      <c r="F4516" s="282" t="s">
        <v>188</v>
      </c>
      <c r="G4516" s="902" t="s">
        <v>524</v>
      </c>
      <c r="I4516" s="515" t="s">
        <v>5039</v>
      </c>
    </row>
    <row r="4517" spans="1:9" x14ac:dyDescent="0.2">
      <c r="A4517" s="86" t="s">
        <v>6388</v>
      </c>
      <c r="B4517" s="763" t="s">
        <v>454</v>
      </c>
      <c r="C4517" s="86" t="s">
        <v>186</v>
      </c>
      <c r="D4517" s="86" t="s">
        <v>540</v>
      </c>
      <c r="E4517" s="86" t="s">
        <v>522</v>
      </c>
      <c r="F4517" s="282" t="s">
        <v>188</v>
      </c>
      <c r="G4517" s="902" t="s">
        <v>524</v>
      </c>
      <c r="I4517" s="515" t="s">
        <v>5040</v>
      </c>
    </row>
    <row r="4518" spans="1:9" x14ac:dyDescent="0.2">
      <c r="A4518" s="86" t="s">
        <v>6388</v>
      </c>
      <c r="B4518" s="763" t="s">
        <v>454</v>
      </c>
      <c r="C4518" s="86" t="s">
        <v>186</v>
      </c>
      <c r="D4518" s="86" t="s">
        <v>541</v>
      </c>
      <c r="E4518" s="86" t="s">
        <v>522</v>
      </c>
      <c r="F4518" s="282" t="s">
        <v>188</v>
      </c>
      <c r="G4518" s="902" t="s">
        <v>524</v>
      </c>
      <c r="I4518" s="515" t="s">
        <v>5041</v>
      </c>
    </row>
    <row r="4519" spans="1:9" x14ac:dyDescent="0.2">
      <c r="A4519" s="86" t="s">
        <v>6388</v>
      </c>
      <c r="B4519" s="763" t="s">
        <v>454</v>
      </c>
      <c r="C4519" s="86" t="s">
        <v>186</v>
      </c>
      <c r="D4519" s="86" t="s">
        <v>542</v>
      </c>
      <c r="E4519" s="86" t="s">
        <v>522</v>
      </c>
      <c r="F4519" s="282" t="s">
        <v>188</v>
      </c>
      <c r="G4519" s="902" t="s">
        <v>524</v>
      </c>
      <c r="I4519" s="515" t="s">
        <v>5042</v>
      </c>
    </row>
    <row r="4520" spans="1:9" x14ac:dyDescent="0.2">
      <c r="A4520" s="86" t="s">
        <v>6388</v>
      </c>
      <c r="B4520" s="763" t="s">
        <v>454</v>
      </c>
      <c r="C4520" s="86" t="s">
        <v>186</v>
      </c>
      <c r="D4520" s="86" t="s">
        <v>543</v>
      </c>
      <c r="E4520" s="86" t="s">
        <v>522</v>
      </c>
      <c r="F4520" s="282" t="s">
        <v>188</v>
      </c>
      <c r="G4520" s="902" t="s">
        <v>524</v>
      </c>
      <c r="I4520" s="515" t="s">
        <v>5043</v>
      </c>
    </row>
    <row r="4521" spans="1:9" x14ac:dyDescent="0.2">
      <c r="A4521" s="86" t="s">
        <v>6388</v>
      </c>
      <c r="B4521" s="763" t="s">
        <v>454</v>
      </c>
      <c r="C4521" s="86" t="s">
        <v>186</v>
      </c>
      <c r="D4521" s="86" t="s">
        <v>544</v>
      </c>
      <c r="E4521" s="86" t="s">
        <v>522</v>
      </c>
      <c r="F4521" s="282" t="s">
        <v>188</v>
      </c>
      <c r="G4521" s="902" t="s">
        <v>524</v>
      </c>
      <c r="I4521" s="515" t="s">
        <v>5044</v>
      </c>
    </row>
    <row r="4522" spans="1:9" x14ac:dyDescent="0.2">
      <c r="A4522" s="86" t="s">
        <v>6388</v>
      </c>
      <c r="B4522" s="763" t="s">
        <v>454</v>
      </c>
      <c r="C4522" s="86" t="s">
        <v>186</v>
      </c>
      <c r="D4522" s="86" t="s">
        <v>545</v>
      </c>
      <c r="E4522" s="86" t="s">
        <v>522</v>
      </c>
      <c r="F4522" s="282" t="s">
        <v>188</v>
      </c>
      <c r="G4522" s="902" t="s">
        <v>524</v>
      </c>
      <c r="I4522" s="515" t="s">
        <v>5045</v>
      </c>
    </row>
    <row r="4523" spans="1:9" x14ac:dyDescent="0.2">
      <c r="A4523" s="86" t="s">
        <v>6388</v>
      </c>
      <c r="B4523" s="763" t="s">
        <v>454</v>
      </c>
      <c r="C4523" s="86" t="s">
        <v>186</v>
      </c>
      <c r="D4523" s="86" t="s">
        <v>546</v>
      </c>
      <c r="E4523" s="86" t="s">
        <v>522</v>
      </c>
      <c r="F4523" s="282" t="s">
        <v>188</v>
      </c>
      <c r="G4523" s="902" t="s">
        <v>524</v>
      </c>
      <c r="I4523" s="515" t="s">
        <v>5046</v>
      </c>
    </row>
    <row r="4524" spans="1:9" x14ac:dyDescent="0.2">
      <c r="A4524" s="86" t="s">
        <v>6388</v>
      </c>
      <c r="B4524" s="763" t="s">
        <v>454</v>
      </c>
      <c r="C4524" s="86" t="s">
        <v>186</v>
      </c>
      <c r="D4524" s="86" t="s">
        <v>547</v>
      </c>
      <c r="E4524" s="86" t="s">
        <v>522</v>
      </c>
      <c r="F4524" s="282" t="s">
        <v>188</v>
      </c>
      <c r="G4524" s="902" t="s">
        <v>524</v>
      </c>
      <c r="I4524" s="515" t="s">
        <v>5047</v>
      </c>
    </row>
    <row r="4525" spans="1:9" x14ac:dyDescent="0.2">
      <c r="A4525" s="86" t="s">
        <v>6388</v>
      </c>
      <c r="B4525" s="763" t="s">
        <v>454</v>
      </c>
      <c r="C4525" s="86" t="s">
        <v>186</v>
      </c>
      <c r="D4525" s="86" t="s">
        <v>548</v>
      </c>
      <c r="E4525" s="86" t="s">
        <v>522</v>
      </c>
      <c r="F4525" s="282" t="s">
        <v>188</v>
      </c>
      <c r="G4525" s="902" t="s">
        <v>524</v>
      </c>
      <c r="I4525" s="515" t="s">
        <v>5048</v>
      </c>
    </row>
    <row r="4526" spans="1:9" x14ac:dyDescent="0.2">
      <c r="A4526" s="86" t="s">
        <v>6388</v>
      </c>
      <c r="B4526" s="763" t="s">
        <v>454</v>
      </c>
      <c r="C4526" s="86" t="s">
        <v>186</v>
      </c>
      <c r="D4526" s="86" t="s">
        <v>549</v>
      </c>
      <c r="E4526" s="86" t="s">
        <v>522</v>
      </c>
      <c r="F4526" s="282" t="s">
        <v>188</v>
      </c>
      <c r="G4526" s="902" t="s">
        <v>524</v>
      </c>
      <c r="I4526" s="515" t="s">
        <v>5049</v>
      </c>
    </row>
    <row r="4527" spans="1:9" x14ac:dyDescent="0.2">
      <c r="A4527" s="86" t="s">
        <v>6388</v>
      </c>
      <c r="B4527" s="763" t="s">
        <v>454</v>
      </c>
      <c r="C4527" s="86" t="s">
        <v>186</v>
      </c>
      <c r="D4527" s="86" t="s">
        <v>550</v>
      </c>
      <c r="E4527" s="86" t="s">
        <v>522</v>
      </c>
      <c r="F4527" s="282" t="s">
        <v>188</v>
      </c>
      <c r="G4527" s="902" t="s">
        <v>524</v>
      </c>
      <c r="I4527" s="515" t="s">
        <v>5050</v>
      </c>
    </row>
    <row r="4528" spans="1:9" x14ac:dyDescent="0.2">
      <c r="A4528" s="86" t="s">
        <v>6388</v>
      </c>
      <c r="B4528" s="763" t="s">
        <v>454</v>
      </c>
      <c r="C4528" s="86" t="s">
        <v>186</v>
      </c>
      <c r="D4528" s="86" t="s">
        <v>551</v>
      </c>
      <c r="E4528" s="86" t="s">
        <v>522</v>
      </c>
      <c r="F4528" s="282" t="s">
        <v>188</v>
      </c>
      <c r="G4528" s="902" t="s">
        <v>524</v>
      </c>
      <c r="I4528" s="515" t="s">
        <v>5051</v>
      </c>
    </row>
    <row r="4529" spans="1:9" x14ac:dyDescent="0.2">
      <c r="A4529" s="86" t="s">
        <v>6388</v>
      </c>
      <c r="B4529" s="763" t="s">
        <v>454</v>
      </c>
      <c r="C4529" s="86" t="s">
        <v>186</v>
      </c>
      <c r="D4529" s="86" t="s">
        <v>552</v>
      </c>
      <c r="E4529" s="86" t="s">
        <v>522</v>
      </c>
      <c r="F4529" s="282" t="s">
        <v>188</v>
      </c>
      <c r="G4529" s="902" t="s">
        <v>524</v>
      </c>
      <c r="I4529" s="515" t="s">
        <v>5052</v>
      </c>
    </row>
    <row r="4530" spans="1:9" x14ac:dyDescent="0.2">
      <c r="A4530" s="86" t="s">
        <v>6388</v>
      </c>
      <c r="B4530" s="763" t="s">
        <v>454</v>
      </c>
      <c r="C4530" s="86" t="s">
        <v>186</v>
      </c>
      <c r="D4530" s="86" t="s">
        <v>553</v>
      </c>
      <c r="E4530" s="86" t="s">
        <v>522</v>
      </c>
      <c r="F4530" s="282" t="s">
        <v>188</v>
      </c>
      <c r="G4530" s="902" t="s">
        <v>524</v>
      </c>
      <c r="I4530" s="515" t="s">
        <v>5053</v>
      </c>
    </row>
    <row r="4531" spans="1:9" x14ac:dyDescent="0.2">
      <c r="A4531" s="86" t="s">
        <v>6388</v>
      </c>
      <c r="B4531" s="763" t="s">
        <v>454</v>
      </c>
      <c r="C4531" s="86" t="s">
        <v>186</v>
      </c>
      <c r="D4531" s="86" t="s">
        <v>554</v>
      </c>
      <c r="E4531" s="86" t="s">
        <v>522</v>
      </c>
      <c r="F4531" s="282" t="s">
        <v>188</v>
      </c>
      <c r="G4531" s="902" t="s">
        <v>524</v>
      </c>
      <c r="I4531" s="515" t="s">
        <v>5054</v>
      </c>
    </row>
    <row r="4532" spans="1:9" x14ac:dyDescent="0.2">
      <c r="A4532" s="86" t="s">
        <v>6388</v>
      </c>
      <c r="B4532" s="763" t="s">
        <v>454</v>
      </c>
      <c r="C4532" s="86" t="s">
        <v>186</v>
      </c>
      <c r="D4532" s="86" t="s">
        <v>555</v>
      </c>
      <c r="E4532" s="86" t="s">
        <v>522</v>
      </c>
      <c r="F4532" s="282" t="s">
        <v>188</v>
      </c>
      <c r="G4532" s="902" t="s">
        <v>524</v>
      </c>
      <c r="I4532" s="515" t="s">
        <v>5055</v>
      </c>
    </row>
    <row r="4533" spans="1:9" x14ac:dyDescent="0.2">
      <c r="A4533" s="86" t="s">
        <v>6388</v>
      </c>
      <c r="B4533" s="763" t="s">
        <v>454</v>
      </c>
      <c r="C4533" s="86" t="s">
        <v>186</v>
      </c>
      <c r="D4533" s="86" t="s">
        <v>556</v>
      </c>
      <c r="E4533" s="86" t="s">
        <v>522</v>
      </c>
      <c r="F4533" s="282" t="s">
        <v>188</v>
      </c>
      <c r="G4533" s="902" t="s">
        <v>524</v>
      </c>
      <c r="I4533" s="515" t="s">
        <v>5056</v>
      </c>
    </row>
    <row r="4534" spans="1:9" x14ac:dyDescent="0.2">
      <c r="A4534" s="86" t="s">
        <v>6388</v>
      </c>
      <c r="B4534" s="763" t="s">
        <v>454</v>
      </c>
      <c r="C4534" s="86" t="s">
        <v>186</v>
      </c>
      <c r="D4534" s="86" t="s">
        <v>557</v>
      </c>
      <c r="E4534" s="86" t="s">
        <v>522</v>
      </c>
      <c r="F4534" s="282" t="s">
        <v>188</v>
      </c>
      <c r="G4534" s="902" t="s">
        <v>524</v>
      </c>
      <c r="I4534" s="515" t="s">
        <v>5057</v>
      </c>
    </row>
    <row r="4535" spans="1:9" x14ac:dyDescent="0.2">
      <c r="A4535" s="86" t="s">
        <v>6388</v>
      </c>
      <c r="B4535" s="763" t="s">
        <v>454</v>
      </c>
      <c r="C4535" s="86" t="s">
        <v>186</v>
      </c>
      <c r="D4535" s="86" t="s">
        <v>558</v>
      </c>
      <c r="E4535" s="86" t="s">
        <v>522</v>
      </c>
      <c r="F4535" s="282" t="s">
        <v>188</v>
      </c>
      <c r="G4535" s="902" t="s">
        <v>524</v>
      </c>
      <c r="I4535" s="515" t="s">
        <v>5058</v>
      </c>
    </row>
    <row r="4536" spans="1:9" x14ac:dyDescent="0.2">
      <c r="A4536" s="86" t="s">
        <v>6388</v>
      </c>
      <c r="B4536" s="763" t="s">
        <v>454</v>
      </c>
      <c r="C4536" s="86" t="s">
        <v>186</v>
      </c>
      <c r="D4536" s="86" t="s">
        <v>559</v>
      </c>
      <c r="E4536" s="86" t="s">
        <v>522</v>
      </c>
      <c r="F4536" s="282" t="s">
        <v>188</v>
      </c>
      <c r="G4536" s="902" t="s">
        <v>524</v>
      </c>
      <c r="I4536" s="515" t="s">
        <v>5059</v>
      </c>
    </row>
    <row r="4537" spans="1:9" x14ac:dyDescent="0.2">
      <c r="A4537" s="86" t="s">
        <v>6388</v>
      </c>
      <c r="B4537" s="763" t="s">
        <v>454</v>
      </c>
      <c r="C4537" s="86" t="s">
        <v>186</v>
      </c>
      <c r="D4537" s="86" t="s">
        <v>560</v>
      </c>
      <c r="E4537" s="86" t="s">
        <v>522</v>
      </c>
      <c r="F4537" s="282" t="s">
        <v>188</v>
      </c>
      <c r="G4537" s="902" t="s">
        <v>524</v>
      </c>
      <c r="I4537" s="515" t="s">
        <v>5060</v>
      </c>
    </row>
    <row r="4538" spans="1:9" x14ac:dyDescent="0.2">
      <c r="A4538" s="86" t="s">
        <v>6388</v>
      </c>
      <c r="B4538" s="763" t="s">
        <v>454</v>
      </c>
      <c r="C4538" s="86" t="s">
        <v>186</v>
      </c>
      <c r="D4538" s="86" t="s">
        <v>561</v>
      </c>
      <c r="E4538" s="86" t="s">
        <v>522</v>
      </c>
      <c r="F4538" s="282" t="s">
        <v>188</v>
      </c>
      <c r="G4538" s="902" t="s">
        <v>524</v>
      </c>
      <c r="I4538" s="515" t="s">
        <v>5061</v>
      </c>
    </row>
    <row r="4539" spans="1:9" x14ac:dyDescent="0.2">
      <c r="A4539" s="86" t="s">
        <v>6388</v>
      </c>
      <c r="B4539" s="763" t="s">
        <v>454</v>
      </c>
      <c r="C4539" s="86" t="s">
        <v>186</v>
      </c>
      <c r="D4539" s="86" t="s">
        <v>562</v>
      </c>
      <c r="E4539" s="86" t="s">
        <v>522</v>
      </c>
      <c r="F4539" s="282" t="s">
        <v>188</v>
      </c>
      <c r="G4539" s="902" t="s">
        <v>524</v>
      </c>
      <c r="I4539" s="515" t="s">
        <v>5062</v>
      </c>
    </row>
    <row r="4540" spans="1:9" x14ac:dyDescent="0.2">
      <c r="A4540" s="86" t="s">
        <v>6388</v>
      </c>
      <c r="B4540" s="763" t="s">
        <v>454</v>
      </c>
      <c r="C4540" s="86" t="s">
        <v>186</v>
      </c>
      <c r="D4540" s="86" t="s">
        <v>563</v>
      </c>
      <c r="E4540" s="86" t="s">
        <v>522</v>
      </c>
      <c r="F4540" s="282" t="s">
        <v>188</v>
      </c>
      <c r="G4540" s="902" t="s">
        <v>524</v>
      </c>
      <c r="I4540" s="515" t="s">
        <v>5063</v>
      </c>
    </row>
    <row r="4541" spans="1:9" x14ac:dyDescent="0.2">
      <c r="A4541" s="86" t="s">
        <v>6388</v>
      </c>
      <c r="B4541" s="763" t="s">
        <v>454</v>
      </c>
      <c r="C4541" s="86" t="s">
        <v>186</v>
      </c>
      <c r="D4541" s="86" t="s">
        <v>564</v>
      </c>
      <c r="E4541" s="86" t="s">
        <v>522</v>
      </c>
      <c r="F4541" s="282" t="s">
        <v>188</v>
      </c>
      <c r="G4541" s="902" t="s">
        <v>524</v>
      </c>
      <c r="I4541" s="515" t="s">
        <v>5064</v>
      </c>
    </row>
    <row r="4542" spans="1:9" x14ac:dyDescent="0.2">
      <c r="A4542" s="86" t="s">
        <v>6388</v>
      </c>
      <c r="B4542" s="763" t="s">
        <v>454</v>
      </c>
      <c r="C4542" s="86" t="s">
        <v>186</v>
      </c>
      <c r="D4542" s="86" t="s">
        <v>565</v>
      </c>
      <c r="E4542" s="86" t="s">
        <v>522</v>
      </c>
      <c r="F4542" s="282" t="s">
        <v>188</v>
      </c>
      <c r="G4542" s="902" t="s">
        <v>524</v>
      </c>
      <c r="I4542" s="515" t="s">
        <v>5065</v>
      </c>
    </row>
    <row r="4543" spans="1:9" x14ac:dyDescent="0.2">
      <c r="A4543" s="86" t="s">
        <v>6388</v>
      </c>
      <c r="B4543" s="543" t="s">
        <v>454</v>
      </c>
      <c r="C4543" s="547" t="s">
        <v>186</v>
      </c>
      <c r="D4543" s="547" t="s">
        <v>566</v>
      </c>
      <c r="E4543" s="547" t="s">
        <v>522</v>
      </c>
      <c r="F4543" s="538" t="s">
        <v>188</v>
      </c>
      <c r="G4543" s="309" t="s">
        <v>524</v>
      </c>
      <c r="I4543" s="515" t="s">
        <v>5066</v>
      </c>
    </row>
    <row r="4544" spans="1:9" x14ac:dyDescent="0.2">
      <c r="A4544" s="86" t="s">
        <v>6388</v>
      </c>
      <c r="B4544" s="763" t="s">
        <v>454</v>
      </c>
      <c r="C4544" s="86" t="s">
        <v>186</v>
      </c>
      <c r="D4544" s="86" t="s">
        <v>185</v>
      </c>
      <c r="E4544" s="86" t="s">
        <v>523</v>
      </c>
      <c r="F4544" s="282" t="s">
        <v>189</v>
      </c>
      <c r="G4544" s="902" t="s">
        <v>524</v>
      </c>
      <c r="I4544" s="515" t="s">
        <v>5067</v>
      </c>
    </row>
    <row r="4545" spans="1:9" x14ac:dyDescent="0.2">
      <c r="A4545" s="86" t="s">
        <v>6388</v>
      </c>
      <c r="B4545" s="763" t="s">
        <v>454</v>
      </c>
      <c r="C4545" s="86" t="s">
        <v>186</v>
      </c>
      <c r="D4545" s="86" t="s">
        <v>527</v>
      </c>
      <c r="E4545" s="86" t="s">
        <v>523</v>
      </c>
      <c r="F4545" s="282" t="s">
        <v>189</v>
      </c>
      <c r="G4545" s="902" t="s">
        <v>524</v>
      </c>
      <c r="I4545" s="515" t="s">
        <v>5068</v>
      </c>
    </row>
    <row r="4546" spans="1:9" x14ac:dyDescent="0.2">
      <c r="A4546" s="86" t="s">
        <v>6388</v>
      </c>
      <c r="B4546" s="763" t="s">
        <v>454</v>
      </c>
      <c r="C4546" s="86" t="s">
        <v>186</v>
      </c>
      <c r="D4546" s="86" t="s">
        <v>528</v>
      </c>
      <c r="E4546" s="86" t="s">
        <v>523</v>
      </c>
      <c r="F4546" s="282" t="s">
        <v>189</v>
      </c>
      <c r="G4546" s="902" t="s">
        <v>524</v>
      </c>
      <c r="I4546" s="515" t="s">
        <v>5069</v>
      </c>
    </row>
    <row r="4547" spans="1:9" x14ac:dyDescent="0.2">
      <c r="A4547" s="86" t="s">
        <v>6388</v>
      </c>
      <c r="B4547" s="763" t="s">
        <v>454</v>
      </c>
      <c r="C4547" s="86" t="s">
        <v>186</v>
      </c>
      <c r="D4547" s="86" t="s">
        <v>529</v>
      </c>
      <c r="E4547" s="86" t="s">
        <v>523</v>
      </c>
      <c r="F4547" s="282" t="s">
        <v>189</v>
      </c>
      <c r="G4547" s="902" t="s">
        <v>524</v>
      </c>
      <c r="I4547" s="515" t="s">
        <v>5070</v>
      </c>
    </row>
    <row r="4548" spans="1:9" x14ac:dyDescent="0.2">
      <c r="A4548" s="86" t="s">
        <v>6388</v>
      </c>
      <c r="B4548" s="763" t="s">
        <v>454</v>
      </c>
      <c r="C4548" s="86" t="s">
        <v>186</v>
      </c>
      <c r="D4548" s="86" t="s">
        <v>530</v>
      </c>
      <c r="E4548" s="86" t="s">
        <v>523</v>
      </c>
      <c r="F4548" s="282" t="s">
        <v>189</v>
      </c>
      <c r="G4548" s="902" t="s">
        <v>524</v>
      </c>
      <c r="I4548" s="515" t="s">
        <v>5071</v>
      </c>
    </row>
    <row r="4549" spans="1:9" x14ac:dyDescent="0.2">
      <c r="A4549" s="86" t="s">
        <v>6388</v>
      </c>
      <c r="B4549" s="763" t="s">
        <v>454</v>
      </c>
      <c r="C4549" s="86" t="s">
        <v>186</v>
      </c>
      <c r="D4549" s="86" t="s">
        <v>531</v>
      </c>
      <c r="E4549" s="86" t="s">
        <v>523</v>
      </c>
      <c r="F4549" s="282" t="s">
        <v>189</v>
      </c>
      <c r="G4549" s="902" t="s">
        <v>524</v>
      </c>
      <c r="I4549" s="515" t="s">
        <v>5072</v>
      </c>
    </row>
    <row r="4550" spans="1:9" x14ac:dyDescent="0.2">
      <c r="A4550" s="86" t="s">
        <v>6388</v>
      </c>
      <c r="B4550" s="763" t="s">
        <v>454</v>
      </c>
      <c r="C4550" s="86" t="s">
        <v>186</v>
      </c>
      <c r="D4550" s="86" t="s">
        <v>532</v>
      </c>
      <c r="E4550" s="86" t="s">
        <v>523</v>
      </c>
      <c r="F4550" s="282" t="s">
        <v>189</v>
      </c>
      <c r="G4550" s="902" t="s">
        <v>524</v>
      </c>
      <c r="I4550" s="515" t="s">
        <v>5073</v>
      </c>
    </row>
    <row r="4551" spans="1:9" x14ac:dyDescent="0.2">
      <c r="A4551" s="86" t="s">
        <v>6388</v>
      </c>
      <c r="B4551" s="763" t="s">
        <v>454</v>
      </c>
      <c r="C4551" s="86" t="s">
        <v>186</v>
      </c>
      <c r="D4551" s="86" t="s">
        <v>533</v>
      </c>
      <c r="E4551" s="86" t="s">
        <v>523</v>
      </c>
      <c r="F4551" s="282" t="s">
        <v>189</v>
      </c>
      <c r="G4551" s="902" t="s">
        <v>524</v>
      </c>
      <c r="I4551" s="515" t="s">
        <v>5074</v>
      </c>
    </row>
    <row r="4552" spans="1:9" x14ac:dyDescent="0.2">
      <c r="A4552" s="86" t="s">
        <v>6388</v>
      </c>
      <c r="B4552" s="763" t="s">
        <v>454</v>
      </c>
      <c r="C4552" s="86" t="s">
        <v>186</v>
      </c>
      <c r="D4552" s="86" t="s">
        <v>534</v>
      </c>
      <c r="E4552" s="86" t="s">
        <v>523</v>
      </c>
      <c r="F4552" s="282" t="s">
        <v>189</v>
      </c>
      <c r="G4552" s="902" t="s">
        <v>524</v>
      </c>
      <c r="I4552" s="515" t="s">
        <v>5075</v>
      </c>
    </row>
    <row r="4553" spans="1:9" x14ac:dyDescent="0.2">
      <c r="A4553" s="86" t="s">
        <v>6388</v>
      </c>
      <c r="B4553" s="763" t="s">
        <v>454</v>
      </c>
      <c r="C4553" s="86" t="s">
        <v>186</v>
      </c>
      <c r="D4553" s="86" t="s">
        <v>535</v>
      </c>
      <c r="E4553" s="86" t="s">
        <v>523</v>
      </c>
      <c r="F4553" s="282" t="s">
        <v>189</v>
      </c>
      <c r="G4553" s="902" t="s">
        <v>524</v>
      </c>
      <c r="I4553" s="515" t="s">
        <v>5076</v>
      </c>
    </row>
    <row r="4554" spans="1:9" x14ac:dyDescent="0.2">
      <c r="A4554" s="86" t="s">
        <v>6388</v>
      </c>
      <c r="B4554" s="763" t="s">
        <v>454</v>
      </c>
      <c r="C4554" s="86" t="s">
        <v>186</v>
      </c>
      <c r="D4554" s="86" t="s">
        <v>536</v>
      </c>
      <c r="E4554" s="86" t="s">
        <v>523</v>
      </c>
      <c r="F4554" s="282" t="s">
        <v>189</v>
      </c>
      <c r="G4554" s="902" t="s">
        <v>524</v>
      </c>
      <c r="I4554" s="515" t="s">
        <v>5077</v>
      </c>
    </row>
    <row r="4555" spans="1:9" x14ac:dyDescent="0.2">
      <c r="A4555" s="86" t="s">
        <v>6388</v>
      </c>
      <c r="B4555" s="763" t="s">
        <v>454</v>
      </c>
      <c r="C4555" s="86" t="s">
        <v>186</v>
      </c>
      <c r="D4555" s="86" t="s">
        <v>537</v>
      </c>
      <c r="E4555" s="86" t="s">
        <v>523</v>
      </c>
      <c r="F4555" s="282" t="s">
        <v>189</v>
      </c>
      <c r="G4555" s="902" t="s">
        <v>524</v>
      </c>
      <c r="I4555" s="515" t="s">
        <v>5078</v>
      </c>
    </row>
    <row r="4556" spans="1:9" x14ac:dyDescent="0.2">
      <c r="A4556" s="86" t="s">
        <v>6388</v>
      </c>
      <c r="B4556" s="763" t="s">
        <v>454</v>
      </c>
      <c r="C4556" s="86" t="s">
        <v>186</v>
      </c>
      <c r="D4556" s="86" t="s">
        <v>538</v>
      </c>
      <c r="E4556" s="86" t="s">
        <v>523</v>
      </c>
      <c r="F4556" s="282" t="s">
        <v>189</v>
      </c>
      <c r="G4556" s="902" t="s">
        <v>524</v>
      </c>
      <c r="I4556" s="515" t="s">
        <v>5079</v>
      </c>
    </row>
    <row r="4557" spans="1:9" x14ac:dyDescent="0.2">
      <c r="A4557" s="86" t="s">
        <v>6388</v>
      </c>
      <c r="B4557" s="763" t="s">
        <v>454</v>
      </c>
      <c r="C4557" s="86" t="s">
        <v>186</v>
      </c>
      <c r="D4557" s="86" t="s">
        <v>539</v>
      </c>
      <c r="E4557" s="86" t="s">
        <v>523</v>
      </c>
      <c r="F4557" s="282" t="s">
        <v>189</v>
      </c>
      <c r="G4557" s="902" t="s">
        <v>524</v>
      </c>
      <c r="I4557" s="515" t="s">
        <v>5080</v>
      </c>
    </row>
    <row r="4558" spans="1:9" x14ac:dyDescent="0.2">
      <c r="A4558" s="86" t="s">
        <v>6388</v>
      </c>
      <c r="B4558" s="763" t="s">
        <v>454</v>
      </c>
      <c r="C4558" s="86" t="s">
        <v>186</v>
      </c>
      <c r="D4558" s="86" t="s">
        <v>540</v>
      </c>
      <c r="E4558" s="86" t="s">
        <v>523</v>
      </c>
      <c r="F4558" s="282" t="s">
        <v>189</v>
      </c>
      <c r="G4558" s="902" t="s">
        <v>524</v>
      </c>
      <c r="I4558" s="515" t="s">
        <v>5081</v>
      </c>
    </row>
    <row r="4559" spans="1:9" x14ac:dyDescent="0.2">
      <c r="A4559" s="86" t="s">
        <v>6388</v>
      </c>
      <c r="B4559" s="763" t="s">
        <v>454</v>
      </c>
      <c r="C4559" s="86" t="s">
        <v>186</v>
      </c>
      <c r="D4559" s="86" t="s">
        <v>541</v>
      </c>
      <c r="E4559" s="86" t="s">
        <v>523</v>
      </c>
      <c r="F4559" s="282" t="s">
        <v>189</v>
      </c>
      <c r="G4559" s="902" t="s">
        <v>524</v>
      </c>
      <c r="I4559" s="515" t="s">
        <v>5082</v>
      </c>
    </row>
    <row r="4560" spans="1:9" x14ac:dyDescent="0.2">
      <c r="A4560" s="86" t="s">
        <v>6388</v>
      </c>
      <c r="B4560" s="763" t="s">
        <v>454</v>
      </c>
      <c r="C4560" s="86" t="s">
        <v>186</v>
      </c>
      <c r="D4560" s="86" t="s">
        <v>542</v>
      </c>
      <c r="E4560" s="86" t="s">
        <v>523</v>
      </c>
      <c r="F4560" s="282" t="s">
        <v>189</v>
      </c>
      <c r="G4560" s="902" t="s">
        <v>524</v>
      </c>
      <c r="I4560" s="515" t="s">
        <v>5083</v>
      </c>
    </row>
    <row r="4561" spans="1:9" x14ac:dyDescent="0.2">
      <c r="A4561" s="86" t="s">
        <v>6388</v>
      </c>
      <c r="B4561" s="763" t="s">
        <v>454</v>
      </c>
      <c r="C4561" s="86" t="s">
        <v>186</v>
      </c>
      <c r="D4561" s="86" t="s">
        <v>543</v>
      </c>
      <c r="E4561" s="86" t="s">
        <v>523</v>
      </c>
      <c r="F4561" s="282" t="s">
        <v>189</v>
      </c>
      <c r="G4561" s="902" t="s">
        <v>524</v>
      </c>
      <c r="I4561" s="515" t="s">
        <v>5084</v>
      </c>
    </row>
    <row r="4562" spans="1:9" x14ac:dyDescent="0.2">
      <c r="A4562" s="86" t="s">
        <v>6388</v>
      </c>
      <c r="B4562" s="763" t="s">
        <v>454</v>
      </c>
      <c r="C4562" s="86" t="s">
        <v>186</v>
      </c>
      <c r="D4562" s="86" t="s">
        <v>544</v>
      </c>
      <c r="E4562" s="86" t="s">
        <v>523</v>
      </c>
      <c r="F4562" s="282" t="s">
        <v>189</v>
      </c>
      <c r="G4562" s="902" t="s">
        <v>524</v>
      </c>
      <c r="I4562" s="515" t="s">
        <v>5085</v>
      </c>
    </row>
    <row r="4563" spans="1:9" x14ac:dyDescent="0.2">
      <c r="A4563" s="86" t="s">
        <v>6388</v>
      </c>
      <c r="B4563" s="763" t="s">
        <v>454</v>
      </c>
      <c r="C4563" s="86" t="s">
        <v>186</v>
      </c>
      <c r="D4563" s="86" t="s">
        <v>545</v>
      </c>
      <c r="E4563" s="86" t="s">
        <v>523</v>
      </c>
      <c r="F4563" s="282" t="s">
        <v>189</v>
      </c>
      <c r="G4563" s="902" t="s">
        <v>524</v>
      </c>
      <c r="I4563" s="515" t="s">
        <v>5086</v>
      </c>
    </row>
    <row r="4564" spans="1:9" x14ac:dyDescent="0.2">
      <c r="A4564" s="86" t="s">
        <v>6388</v>
      </c>
      <c r="B4564" s="763" t="s">
        <v>454</v>
      </c>
      <c r="C4564" s="86" t="s">
        <v>186</v>
      </c>
      <c r="D4564" s="86" t="s">
        <v>546</v>
      </c>
      <c r="E4564" s="86" t="s">
        <v>523</v>
      </c>
      <c r="F4564" s="282" t="s">
        <v>189</v>
      </c>
      <c r="G4564" s="902" t="s">
        <v>524</v>
      </c>
      <c r="I4564" s="515" t="s">
        <v>5087</v>
      </c>
    </row>
    <row r="4565" spans="1:9" x14ac:dyDescent="0.2">
      <c r="A4565" s="86" t="s">
        <v>6388</v>
      </c>
      <c r="B4565" s="763" t="s">
        <v>454</v>
      </c>
      <c r="C4565" s="86" t="s">
        <v>186</v>
      </c>
      <c r="D4565" s="86" t="s">
        <v>547</v>
      </c>
      <c r="E4565" s="86" t="s">
        <v>523</v>
      </c>
      <c r="F4565" s="282" t="s">
        <v>189</v>
      </c>
      <c r="G4565" s="902" t="s">
        <v>524</v>
      </c>
      <c r="I4565" s="515" t="s">
        <v>5088</v>
      </c>
    </row>
    <row r="4566" spans="1:9" x14ac:dyDescent="0.2">
      <c r="A4566" s="86" t="s">
        <v>6388</v>
      </c>
      <c r="B4566" s="763" t="s">
        <v>454</v>
      </c>
      <c r="C4566" s="86" t="s">
        <v>186</v>
      </c>
      <c r="D4566" s="86" t="s">
        <v>548</v>
      </c>
      <c r="E4566" s="86" t="s">
        <v>523</v>
      </c>
      <c r="F4566" s="282" t="s">
        <v>189</v>
      </c>
      <c r="G4566" s="902" t="s">
        <v>524</v>
      </c>
      <c r="I4566" s="515" t="s">
        <v>5089</v>
      </c>
    </row>
    <row r="4567" spans="1:9" x14ac:dyDescent="0.2">
      <c r="A4567" s="86" t="s">
        <v>6388</v>
      </c>
      <c r="B4567" s="763" t="s">
        <v>454</v>
      </c>
      <c r="C4567" s="86" t="s">
        <v>186</v>
      </c>
      <c r="D4567" s="86" t="s">
        <v>549</v>
      </c>
      <c r="E4567" s="86" t="s">
        <v>523</v>
      </c>
      <c r="F4567" s="282" t="s">
        <v>189</v>
      </c>
      <c r="G4567" s="902" t="s">
        <v>524</v>
      </c>
      <c r="I4567" s="515" t="s">
        <v>5090</v>
      </c>
    </row>
    <row r="4568" spans="1:9" x14ac:dyDescent="0.2">
      <c r="A4568" s="86" t="s">
        <v>6388</v>
      </c>
      <c r="B4568" s="763" t="s">
        <v>454</v>
      </c>
      <c r="C4568" s="86" t="s">
        <v>186</v>
      </c>
      <c r="D4568" s="86" t="s">
        <v>550</v>
      </c>
      <c r="E4568" s="86" t="s">
        <v>523</v>
      </c>
      <c r="F4568" s="282" t="s">
        <v>189</v>
      </c>
      <c r="G4568" s="902" t="s">
        <v>524</v>
      </c>
      <c r="I4568" s="515" t="s">
        <v>5091</v>
      </c>
    </row>
    <row r="4569" spans="1:9" x14ac:dyDescent="0.2">
      <c r="A4569" s="86" t="s">
        <v>6388</v>
      </c>
      <c r="B4569" s="763" t="s">
        <v>454</v>
      </c>
      <c r="C4569" s="86" t="s">
        <v>186</v>
      </c>
      <c r="D4569" s="86" t="s">
        <v>551</v>
      </c>
      <c r="E4569" s="86" t="s">
        <v>523</v>
      </c>
      <c r="F4569" s="282" t="s">
        <v>189</v>
      </c>
      <c r="G4569" s="902" t="s">
        <v>524</v>
      </c>
      <c r="I4569" s="515" t="s">
        <v>5092</v>
      </c>
    </row>
    <row r="4570" spans="1:9" x14ac:dyDescent="0.2">
      <c r="A4570" s="86" t="s">
        <v>6388</v>
      </c>
      <c r="B4570" s="763" t="s">
        <v>454</v>
      </c>
      <c r="C4570" s="86" t="s">
        <v>186</v>
      </c>
      <c r="D4570" s="86" t="s">
        <v>552</v>
      </c>
      <c r="E4570" s="86" t="s">
        <v>523</v>
      </c>
      <c r="F4570" s="282" t="s">
        <v>189</v>
      </c>
      <c r="G4570" s="902" t="s">
        <v>524</v>
      </c>
      <c r="I4570" s="515" t="s">
        <v>5093</v>
      </c>
    </row>
    <row r="4571" spans="1:9" x14ac:dyDescent="0.2">
      <c r="A4571" s="86" t="s">
        <v>6388</v>
      </c>
      <c r="B4571" s="763" t="s">
        <v>454</v>
      </c>
      <c r="C4571" s="86" t="s">
        <v>186</v>
      </c>
      <c r="D4571" s="86" t="s">
        <v>553</v>
      </c>
      <c r="E4571" s="86" t="s">
        <v>523</v>
      </c>
      <c r="F4571" s="282" t="s">
        <v>189</v>
      </c>
      <c r="G4571" s="902" t="s">
        <v>524</v>
      </c>
      <c r="I4571" s="515" t="s">
        <v>5094</v>
      </c>
    </row>
    <row r="4572" spans="1:9" x14ac:dyDescent="0.2">
      <c r="A4572" s="86" t="s">
        <v>6388</v>
      </c>
      <c r="B4572" s="763" t="s">
        <v>454</v>
      </c>
      <c r="C4572" s="86" t="s">
        <v>186</v>
      </c>
      <c r="D4572" s="86" t="s">
        <v>554</v>
      </c>
      <c r="E4572" s="86" t="s">
        <v>523</v>
      </c>
      <c r="F4572" s="282" t="s">
        <v>189</v>
      </c>
      <c r="G4572" s="902" t="s">
        <v>524</v>
      </c>
      <c r="I4572" s="515" t="s">
        <v>5095</v>
      </c>
    </row>
    <row r="4573" spans="1:9" x14ac:dyDescent="0.2">
      <c r="A4573" s="86" t="s">
        <v>6388</v>
      </c>
      <c r="B4573" s="763" t="s">
        <v>454</v>
      </c>
      <c r="C4573" s="86" t="s">
        <v>186</v>
      </c>
      <c r="D4573" s="86" t="s">
        <v>555</v>
      </c>
      <c r="E4573" s="86" t="s">
        <v>523</v>
      </c>
      <c r="F4573" s="282" t="s">
        <v>189</v>
      </c>
      <c r="G4573" s="902" t="s">
        <v>524</v>
      </c>
      <c r="I4573" s="515" t="s">
        <v>5096</v>
      </c>
    </row>
    <row r="4574" spans="1:9" x14ac:dyDescent="0.2">
      <c r="A4574" s="86" t="s">
        <v>6388</v>
      </c>
      <c r="B4574" s="763" t="s">
        <v>454</v>
      </c>
      <c r="C4574" s="86" t="s">
        <v>186</v>
      </c>
      <c r="D4574" s="86" t="s">
        <v>556</v>
      </c>
      <c r="E4574" s="86" t="s">
        <v>523</v>
      </c>
      <c r="F4574" s="282" t="s">
        <v>189</v>
      </c>
      <c r="G4574" s="902" t="s">
        <v>524</v>
      </c>
      <c r="I4574" s="515" t="s">
        <v>5097</v>
      </c>
    </row>
    <row r="4575" spans="1:9" x14ac:dyDescent="0.2">
      <c r="A4575" s="86" t="s">
        <v>6388</v>
      </c>
      <c r="B4575" s="763" t="s">
        <v>454</v>
      </c>
      <c r="C4575" s="86" t="s">
        <v>186</v>
      </c>
      <c r="D4575" s="86" t="s">
        <v>557</v>
      </c>
      <c r="E4575" s="86" t="s">
        <v>523</v>
      </c>
      <c r="F4575" s="282" t="s">
        <v>189</v>
      </c>
      <c r="G4575" s="902" t="s">
        <v>524</v>
      </c>
      <c r="I4575" s="515" t="s">
        <v>5098</v>
      </c>
    </row>
    <row r="4576" spans="1:9" x14ac:dyDescent="0.2">
      <c r="A4576" s="86" t="s">
        <v>6388</v>
      </c>
      <c r="B4576" s="763" t="s">
        <v>454</v>
      </c>
      <c r="C4576" s="86" t="s">
        <v>186</v>
      </c>
      <c r="D4576" s="86" t="s">
        <v>558</v>
      </c>
      <c r="E4576" s="86" t="s">
        <v>523</v>
      </c>
      <c r="F4576" s="282" t="s">
        <v>189</v>
      </c>
      <c r="G4576" s="902" t="s">
        <v>524</v>
      </c>
      <c r="I4576" s="515" t="s">
        <v>5099</v>
      </c>
    </row>
    <row r="4577" spans="1:9" x14ac:dyDescent="0.2">
      <c r="A4577" s="86" t="s">
        <v>6388</v>
      </c>
      <c r="B4577" s="763" t="s">
        <v>454</v>
      </c>
      <c r="C4577" s="86" t="s">
        <v>186</v>
      </c>
      <c r="D4577" s="86" t="s">
        <v>559</v>
      </c>
      <c r="E4577" s="86" t="s">
        <v>523</v>
      </c>
      <c r="F4577" s="282" t="s">
        <v>189</v>
      </c>
      <c r="G4577" s="902" t="s">
        <v>524</v>
      </c>
      <c r="I4577" s="515" t="s">
        <v>5100</v>
      </c>
    </row>
    <row r="4578" spans="1:9" x14ac:dyDescent="0.2">
      <c r="A4578" s="86" t="s">
        <v>6388</v>
      </c>
      <c r="B4578" s="763" t="s">
        <v>454</v>
      </c>
      <c r="C4578" s="86" t="s">
        <v>186</v>
      </c>
      <c r="D4578" s="86" t="s">
        <v>560</v>
      </c>
      <c r="E4578" s="86" t="s">
        <v>523</v>
      </c>
      <c r="F4578" s="282" t="s">
        <v>189</v>
      </c>
      <c r="G4578" s="902" t="s">
        <v>524</v>
      </c>
      <c r="I4578" s="515" t="s">
        <v>5101</v>
      </c>
    </row>
    <row r="4579" spans="1:9" x14ac:dyDescent="0.2">
      <c r="A4579" s="86" t="s">
        <v>6388</v>
      </c>
      <c r="B4579" s="763" t="s">
        <v>454</v>
      </c>
      <c r="C4579" s="86" t="s">
        <v>186</v>
      </c>
      <c r="D4579" s="86" t="s">
        <v>561</v>
      </c>
      <c r="E4579" s="86" t="s">
        <v>523</v>
      </c>
      <c r="F4579" s="282" t="s">
        <v>189</v>
      </c>
      <c r="G4579" s="902" t="s">
        <v>524</v>
      </c>
      <c r="I4579" s="515" t="s">
        <v>5102</v>
      </c>
    </row>
    <row r="4580" spans="1:9" x14ac:dyDescent="0.2">
      <c r="A4580" s="86" t="s">
        <v>6388</v>
      </c>
      <c r="B4580" s="763" t="s">
        <v>454</v>
      </c>
      <c r="C4580" s="86" t="s">
        <v>186</v>
      </c>
      <c r="D4580" s="86" t="s">
        <v>562</v>
      </c>
      <c r="E4580" s="86" t="s">
        <v>523</v>
      </c>
      <c r="F4580" s="282" t="s">
        <v>189</v>
      </c>
      <c r="G4580" s="902" t="s">
        <v>524</v>
      </c>
      <c r="I4580" s="515" t="s">
        <v>5103</v>
      </c>
    </row>
    <row r="4581" spans="1:9" x14ac:dyDescent="0.2">
      <c r="A4581" s="86" t="s">
        <v>6388</v>
      </c>
      <c r="B4581" s="763" t="s">
        <v>454</v>
      </c>
      <c r="C4581" s="86" t="s">
        <v>186</v>
      </c>
      <c r="D4581" s="86" t="s">
        <v>563</v>
      </c>
      <c r="E4581" s="86" t="s">
        <v>523</v>
      </c>
      <c r="F4581" s="282" t="s">
        <v>189</v>
      </c>
      <c r="G4581" s="902" t="s">
        <v>524</v>
      </c>
      <c r="I4581" s="515" t="s">
        <v>5104</v>
      </c>
    </row>
    <row r="4582" spans="1:9" x14ac:dyDescent="0.2">
      <c r="A4582" s="86" t="s">
        <v>6388</v>
      </c>
      <c r="B4582" s="763" t="s">
        <v>454</v>
      </c>
      <c r="C4582" s="86" t="s">
        <v>186</v>
      </c>
      <c r="D4582" s="86" t="s">
        <v>564</v>
      </c>
      <c r="E4582" s="86" t="s">
        <v>523</v>
      </c>
      <c r="F4582" s="282" t="s">
        <v>189</v>
      </c>
      <c r="G4582" s="902" t="s">
        <v>524</v>
      </c>
      <c r="I4582" s="515" t="s">
        <v>5105</v>
      </c>
    </row>
    <row r="4583" spans="1:9" x14ac:dyDescent="0.2">
      <c r="A4583" s="86" t="s">
        <v>6388</v>
      </c>
      <c r="B4583" s="763" t="s">
        <v>454</v>
      </c>
      <c r="C4583" s="86" t="s">
        <v>186</v>
      </c>
      <c r="D4583" s="86" t="s">
        <v>565</v>
      </c>
      <c r="E4583" s="86" t="s">
        <v>523</v>
      </c>
      <c r="F4583" s="282" t="s">
        <v>189</v>
      </c>
      <c r="G4583" s="902" t="s">
        <v>524</v>
      </c>
      <c r="I4583" s="515" t="s">
        <v>5106</v>
      </c>
    </row>
    <row r="4584" spans="1:9" x14ac:dyDescent="0.2">
      <c r="A4584" s="86" t="s">
        <v>6388</v>
      </c>
      <c r="B4584" s="763" t="s">
        <v>454</v>
      </c>
      <c r="C4584" s="86" t="s">
        <v>186</v>
      </c>
      <c r="D4584" s="86" t="s">
        <v>566</v>
      </c>
      <c r="E4584" s="86" t="s">
        <v>523</v>
      </c>
      <c r="F4584" s="282" t="s">
        <v>189</v>
      </c>
      <c r="G4584" s="767" t="s">
        <v>524</v>
      </c>
      <c r="I4584" s="515" t="s">
        <v>5107</v>
      </c>
    </row>
    <row r="4585" spans="1:9" x14ac:dyDescent="0.2">
      <c r="A4585" s="86" t="s">
        <v>6388</v>
      </c>
      <c r="B4585" s="533" t="s">
        <v>454</v>
      </c>
      <c r="C4585" s="119" t="s">
        <v>186</v>
      </c>
      <c r="D4585" s="119" t="s">
        <v>185</v>
      </c>
      <c r="E4585" s="119" t="s">
        <v>523</v>
      </c>
      <c r="F4585" s="545" t="s">
        <v>197</v>
      </c>
      <c r="G4585" s="322" t="s">
        <v>524</v>
      </c>
      <c r="I4585" s="515" t="s">
        <v>5108</v>
      </c>
    </row>
    <row r="4586" spans="1:9" x14ac:dyDescent="0.2">
      <c r="A4586" s="86" t="s">
        <v>6388</v>
      </c>
      <c r="B4586" s="541" t="s">
        <v>454</v>
      </c>
      <c r="C4586" s="546" t="s">
        <v>186</v>
      </c>
      <c r="D4586" s="546" t="s">
        <v>185</v>
      </c>
      <c r="E4586" s="546" t="s">
        <v>523</v>
      </c>
      <c r="F4586" s="542" t="s">
        <v>188</v>
      </c>
      <c r="G4586" s="832" t="s">
        <v>524</v>
      </c>
      <c r="I4586" s="515" t="s">
        <v>5109</v>
      </c>
    </row>
    <row r="4587" spans="1:9" x14ac:dyDescent="0.2">
      <c r="A4587" s="86" t="s">
        <v>6388</v>
      </c>
      <c r="B4587" s="763" t="s">
        <v>454</v>
      </c>
      <c r="C4587" s="86" t="s">
        <v>186</v>
      </c>
      <c r="D4587" s="86" t="s">
        <v>527</v>
      </c>
      <c r="E4587" s="86" t="s">
        <v>523</v>
      </c>
      <c r="F4587" s="282" t="s">
        <v>188</v>
      </c>
      <c r="G4587" s="902" t="s">
        <v>524</v>
      </c>
      <c r="I4587" s="515" t="s">
        <v>5110</v>
      </c>
    </row>
    <row r="4588" spans="1:9" x14ac:dyDescent="0.2">
      <c r="A4588" s="86" t="s">
        <v>6388</v>
      </c>
      <c r="B4588" s="763" t="s">
        <v>454</v>
      </c>
      <c r="C4588" s="86" t="s">
        <v>186</v>
      </c>
      <c r="D4588" s="86" t="s">
        <v>528</v>
      </c>
      <c r="E4588" s="86" t="s">
        <v>523</v>
      </c>
      <c r="F4588" s="282" t="s">
        <v>188</v>
      </c>
      <c r="G4588" s="902" t="s">
        <v>524</v>
      </c>
      <c r="I4588" s="515" t="s">
        <v>5111</v>
      </c>
    </row>
    <row r="4589" spans="1:9" x14ac:dyDescent="0.2">
      <c r="A4589" s="86" t="s">
        <v>6388</v>
      </c>
      <c r="B4589" s="763" t="s">
        <v>454</v>
      </c>
      <c r="C4589" s="86" t="s">
        <v>186</v>
      </c>
      <c r="D4589" s="86" t="s">
        <v>529</v>
      </c>
      <c r="E4589" s="86" t="s">
        <v>523</v>
      </c>
      <c r="F4589" s="282" t="s">
        <v>188</v>
      </c>
      <c r="G4589" s="902" t="s">
        <v>524</v>
      </c>
      <c r="I4589" s="515" t="s">
        <v>5112</v>
      </c>
    </row>
    <row r="4590" spans="1:9" x14ac:dyDescent="0.2">
      <c r="A4590" s="86" t="s">
        <v>6388</v>
      </c>
      <c r="B4590" s="763" t="s">
        <v>454</v>
      </c>
      <c r="C4590" s="86" t="s">
        <v>186</v>
      </c>
      <c r="D4590" s="86" t="s">
        <v>530</v>
      </c>
      <c r="E4590" s="86" t="s">
        <v>523</v>
      </c>
      <c r="F4590" s="282" t="s">
        <v>188</v>
      </c>
      <c r="G4590" s="902" t="s">
        <v>524</v>
      </c>
      <c r="I4590" s="515" t="s">
        <v>5113</v>
      </c>
    </row>
    <row r="4591" spans="1:9" x14ac:dyDescent="0.2">
      <c r="A4591" s="86" t="s">
        <v>6388</v>
      </c>
      <c r="B4591" s="763" t="s">
        <v>454</v>
      </c>
      <c r="C4591" s="86" t="s">
        <v>186</v>
      </c>
      <c r="D4591" s="86" t="s">
        <v>531</v>
      </c>
      <c r="E4591" s="86" t="s">
        <v>523</v>
      </c>
      <c r="F4591" s="282" t="s">
        <v>188</v>
      </c>
      <c r="G4591" s="902" t="s">
        <v>524</v>
      </c>
      <c r="I4591" s="515" t="s">
        <v>5114</v>
      </c>
    </row>
    <row r="4592" spans="1:9" x14ac:dyDescent="0.2">
      <c r="A4592" s="86" t="s">
        <v>6388</v>
      </c>
      <c r="B4592" s="763" t="s">
        <v>454</v>
      </c>
      <c r="C4592" s="86" t="s">
        <v>186</v>
      </c>
      <c r="D4592" s="86" t="s">
        <v>532</v>
      </c>
      <c r="E4592" s="86" t="s">
        <v>523</v>
      </c>
      <c r="F4592" s="282" t="s">
        <v>188</v>
      </c>
      <c r="G4592" s="902" t="s">
        <v>524</v>
      </c>
      <c r="I4592" s="515" t="s">
        <v>5115</v>
      </c>
    </row>
    <row r="4593" spans="1:9" x14ac:dyDescent="0.2">
      <c r="A4593" s="86" t="s">
        <v>6388</v>
      </c>
      <c r="B4593" s="763" t="s">
        <v>454</v>
      </c>
      <c r="C4593" s="86" t="s">
        <v>186</v>
      </c>
      <c r="D4593" s="86" t="s">
        <v>533</v>
      </c>
      <c r="E4593" s="86" t="s">
        <v>523</v>
      </c>
      <c r="F4593" s="282" t="s">
        <v>188</v>
      </c>
      <c r="G4593" s="902" t="s">
        <v>524</v>
      </c>
      <c r="I4593" s="515" t="s">
        <v>5116</v>
      </c>
    </row>
    <row r="4594" spans="1:9" x14ac:dyDescent="0.2">
      <c r="A4594" s="86" t="s">
        <v>6388</v>
      </c>
      <c r="B4594" s="763" t="s">
        <v>454</v>
      </c>
      <c r="C4594" s="86" t="s">
        <v>186</v>
      </c>
      <c r="D4594" s="86" t="s">
        <v>534</v>
      </c>
      <c r="E4594" s="86" t="s">
        <v>523</v>
      </c>
      <c r="F4594" s="282" t="s">
        <v>188</v>
      </c>
      <c r="G4594" s="902" t="s">
        <v>524</v>
      </c>
      <c r="I4594" s="515" t="s">
        <v>5117</v>
      </c>
    </row>
    <row r="4595" spans="1:9" x14ac:dyDescent="0.2">
      <c r="A4595" s="86" t="s">
        <v>6388</v>
      </c>
      <c r="B4595" s="763" t="s">
        <v>454</v>
      </c>
      <c r="C4595" s="86" t="s">
        <v>186</v>
      </c>
      <c r="D4595" s="86" t="s">
        <v>535</v>
      </c>
      <c r="E4595" s="86" t="s">
        <v>523</v>
      </c>
      <c r="F4595" s="282" t="s">
        <v>188</v>
      </c>
      <c r="G4595" s="902" t="s">
        <v>524</v>
      </c>
      <c r="I4595" s="515" t="s">
        <v>5118</v>
      </c>
    </row>
    <row r="4596" spans="1:9" x14ac:dyDescent="0.2">
      <c r="A4596" s="86" t="s">
        <v>6388</v>
      </c>
      <c r="B4596" s="763" t="s">
        <v>454</v>
      </c>
      <c r="C4596" s="86" t="s">
        <v>186</v>
      </c>
      <c r="D4596" s="86" t="s">
        <v>536</v>
      </c>
      <c r="E4596" s="86" t="s">
        <v>523</v>
      </c>
      <c r="F4596" s="282" t="s">
        <v>188</v>
      </c>
      <c r="G4596" s="902" t="s">
        <v>524</v>
      </c>
      <c r="I4596" s="515" t="s">
        <v>5119</v>
      </c>
    </row>
    <row r="4597" spans="1:9" x14ac:dyDescent="0.2">
      <c r="A4597" s="86" t="s">
        <v>6388</v>
      </c>
      <c r="B4597" s="763" t="s">
        <v>454</v>
      </c>
      <c r="C4597" s="86" t="s">
        <v>186</v>
      </c>
      <c r="D4597" s="86" t="s">
        <v>537</v>
      </c>
      <c r="E4597" s="86" t="s">
        <v>523</v>
      </c>
      <c r="F4597" s="282" t="s">
        <v>188</v>
      </c>
      <c r="G4597" s="902" t="s">
        <v>524</v>
      </c>
      <c r="I4597" s="515" t="s">
        <v>5120</v>
      </c>
    </row>
    <row r="4598" spans="1:9" x14ac:dyDescent="0.2">
      <c r="A4598" s="86" t="s">
        <v>6388</v>
      </c>
      <c r="B4598" s="763" t="s">
        <v>454</v>
      </c>
      <c r="C4598" s="86" t="s">
        <v>186</v>
      </c>
      <c r="D4598" s="86" t="s">
        <v>538</v>
      </c>
      <c r="E4598" s="86" t="s">
        <v>523</v>
      </c>
      <c r="F4598" s="282" t="s">
        <v>188</v>
      </c>
      <c r="G4598" s="902" t="s">
        <v>524</v>
      </c>
      <c r="I4598" s="515" t="s">
        <v>5121</v>
      </c>
    </row>
    <row r="4599" spans="1:9" x14ac:dyDescent="0.2">
      <c r="A4599" s="86" t="s">
        <v>6388</v>
      </c>
      <c r="B4599" s="763" t="s">
        <v>454</v>
      </c>
      <c r="C4599" s="86" t="s">
        <v>186</v>
      </c>
      <c r="D4599" s="86" t="s">
        <v>539</v>
      </c>
      <c r="E4599" s="86" t="s">
        <v>523</v>
      </c>
      <c r="F4599" s="282" t="s">
        <v>188</v>
      </c>
      <c r="G4599" s="902" t="s">
        <v>524</v>
      </c>
      <c r="I4599" s="515" t="s">
        <v>5122</v>
      </c>
    </row>
    <row r="4600" spans="1:9" x14ac:dyDescent="0.2">
      <c r="A4600" s="86" t="s">
        <v>6388</v>
      </c>
      <c r="B4600" s="763" t="s">
        <v>454</v>
      </c>
      <c r="C4600" s="86" t="s">
        <v>186</v>
      </c>
      <c r="D4600" s="86" t="s">
        <v>540</v>
      </c>
      <c r="E4600" s="86" t="s">
        <v>523</v>
      </c>
      <c r="F4600" s="282" t="s">
        <v>188</v>
      </c>
      <c r="G4600" s="902" t="s">
        <v>524</v>
      </c>
      <c r="I4600" s="515" t="s">
        <v>5123</v>
      </c>
    </row>
    <row r="4601" spans="1:9" x14ac:dyDescent="0.2">
      <c r="A4601" s="86" t="s">
        <v>6388</v>
      </c>
      <c r="B4601" s="763" t="s">
        <v>454</v>
      </c>
      <c r="C4601" s="86" t="s">
        <v>186</v>
      </c>
      <c r="D4601" s="86" t="s">
        <v>541</v>
      </c>
      <c r="E4601" s="86" t="s">
        <v>523</v>
      </c>
      <c r="F4601" s="282" t="s">
        <v>188</v>
      </c>
      <c r="G4601" s="902" t="s">
        <v>524</v>
      </c>
      <c r="I4601" s="515" t="s">
        <v>5124</v>
      </c>
    </row>
    <row r="4602" spans="1:9" x14ac:dyDescent="0.2">
      <c r="A4602" s="86" t="s">
        <v>6388</v>
      </c>
      <c r="B4602" s="763" t="s">
        <v>454</v>
      </c>
      <c r="C4602" s="86" t="s">
        <v>186</v>
      </c>
      <c r="D4602" s="86" t="s">
        <v>542</v>
      </c>
      <c r="E4602" s="86" t="s">
        <v>523</v>
      </c>
      <c r="F4602" s="282" t="s">
        <v>188</v>
      </c>
      <c r="G4602" s="902" t="s">
        <v>524</v>
      </c>
      <c r="I4602" s="515" t="s">
        <v>5125</v>
      </c>
    </row>
    <row r="4603" spans="1:9" x14ac:dyDescent="0.2">
      <c r="A4603" s="86" t="s">
        <v>6388</v>
      </c>
      <c r="B4603" s="763" t="s">
        <v>454</v>
      </c>
      <c r="C4603" s="86" t="s">
        <v>186</v>
      </c>
      <c r="D4603" s="86" t="s">
        <v>543</v>
      </c>
      <c r="E4603" s="86" t="s">
        <v>523</v>
      </c>
      <c r="F4603" s="282" t="s">
        <v>188</v>
      </c>
      <c r="G4603" s="902" t="s">
        <v>524</v>
      </c>
      <c r="I4603" s="515" t="s">
        <v>5126</v>
      </c>
    </row>
    <row r="4604" spans="1:9" x14ac:dyDescent="0.2">
      <c r="A4604" s="86" t="s">
        <v>6388</v>
      </c>
      <c r="B4604" s="763" t="s">
        <v>454</v>
      </c>
      <c r="C4604" s="86" t="s">
        <v>186</v>
      </c>
      <c r="D4604" s="86" t="s">
        <v>544</v>
      </c>
      <c r="E4604" s="86" t="s">
        <v>523</v>
      </c>
      <c r="F4604" s="282" t="s">
        <v>188</v>
      </c>
      <c r="G4604" s="902" t="s">
        <v>524</v>
      </c>
      <c r="I4604" s="515" t="s">
        <v>5127</v>
      </c>
    </row>
    <row r="4605" spans="1:9" x14ac:dyDescent="0.2">
      <c r="A4605" s="86" t="s">
        <v>6388</v>
      </c>
      <c r="B4605" s="763" t="s">
        <v>454</v>
      </c>
      <c r="C4605" s="86" t="s">
        <v>186</v>
      </c>
      <c r="D4605" s="86" t="s">
        <v>545</v>
      </c>
      <c r="E4605" s="86" t="s">
        <v>523</v>
      </c>
      <c r="F4605" s="282" t="s">
        <v>188</v>
      </c>
      <c r="G4605" s="902" t="s">
        <v>524</v>
      </c>
      <c r="I4605" s="515" t="s">
        <v>5128</v>
      </c>
    </row>
    <row r="4606" spans="1:9" x14ac:dyDescent="0.2">
      <c r="A4606" s="86" t="s">
        <v>6388</v>
      </c>
      <c r="B4606" s="763" t="s">
        <v>454</v>
      </c>
      <c r="C4606" s="86" t="s">
        <v>186</v>
      </c>
      <c r="D4606" s="86" t="s">
        <v>546</v>
      </c>
      <c r="E4606" s="86" t="s">
        <v>523</v>
      </c>
      <c r="F4606" s="282" t="s">
        <v>188</v>
      </c>
      <c r="G4606" s="902" t="s">
        <v>524</v>
      </c>
      <c r="I4606" s="515" t="s">
        <v>5129</v>
      </c>
    </row>
    <row r="4607" spans="1:9" x14ac:dyDescent="0.2">
      <c r="A4607" s="86" t="s">
        <v>6388</v>
      </c>
      <c r="B4607" s="763" t="s">
        <v>454</v>
      </c>
      <c r="C4607" s="86" t="s">
        <v>186</v>
      </c>
      <c r="D4607" s="86" t="s">
        <v>547</v>
      </c>
      <c r="E4607" s="86" t="s">
        <v>523</v>
      </c>
      <c r="F4607" s="282" t="s">
        <v>188</v>
      </c>
      <c r="G4607" s="902" t="s">
        <v>524</v>
      </c>
      <c r="I4607" s="515" t="s">
        <v>5130</v>
      </c>
    </row>
    <row r="4608" spans="1:9" x14ac:dyDescent="0.2">
      <c r="A4608" s="86" t="s">
        <v>6388</v>
      </c>
      <c r="B4608" s="763" t="s">
        <v>454</v>
      </c>
      <c r="C4608" s="86" t="s">
        <v>186</v>
      </c>
      <c r="D4608" s="86" t="s">
        <v>548</v>
      </c>
      <c r="E4608" s="86" t="s">
        <v>523</v>
      </c>
      <c r="F4608" s="282" t="s">
        <v>188</v>
      </c>
      <c r="G4608" s="902" t="s">
        <v>524</v>
      </c>
      <c r="I4608" s="515" t="s">
        <v>5131</v>
      </c>
    </row>
    <row r="4609" spans="1:9" x14ac:dyDescent="0.2">
      <c r="A4609" s="86" t="s">
        <v>6388</v>
      </c>
      <c r="B4609" s="763" t="s">
        <v>454</v>
      </c>
      <c r="C4609" s="86" t="s">
        <v>186</v>
      </c>
      <c r="D4609" s="86" t="s">
        <v>549</v>
      </c>
      <c r="E4609" s="86" t="s">
        <v>523</v>
      </c>
      <c r="F4609" s="282" t="s">
        <v>188</v>
      </c>
      <c r="G4609" s="902" t="s">
        <v>524</v>
      </c>
      <c r="I4609" s="515" t="s">
        <v>5132</v>
      </c>
    </row>
    <row r="4610" spans="1:9" x14ac:dyDescent="0.2">
      <c r="A4610" s="86" t="s">
        <v>6388</v>
      </c>
      <c r="B4610" s="763" t="s">
        <v>454</v>
      </c>
      <c r="C4610" s="86" t="s">
        <v>186</v>
      </c>
      <c r="D4610" s="86" t="s">
        <v>550</v>
      </c>
      <c r="E4610" s="86" t="s">
        <v>523</v>
      </c>
      <c r="F4610" s="282" t="s">
        <v>188</v>
      </c>
      <c r="G4610" s="902" t="s">
        <v>524</v>
      </c>
      <c r="I4610" s="515" t="s">
        <v>5133</v>
      </c>
    </row>
    <row r="4611" spans="1:9" x14ac:dyDescent="0.2">
      <c r="A4611" s="86" t="s">
        <v>6388</v>
      </c>
      <c r="B4611" s="763" t="s">
        <v>454</v>
      </c>
      <c r="C4611" s="86" t="s">
        <v>186</v>
      </c>
      <c r="D4611" s="86" t="s">
        <v>551</v>
      </c>
      <c r="E4611" s="86" t="s">
        <v>523</v>
      </c>
      <c r="F4611" s="282" t="s">
        <v>188</v>
      </c>
      <c r="G4611" s="902" t="s">
        <v>524</v>
      </c>
      <c r="I4611" s="515" t="s">
        <v>5134</v>
      </c>
    </row>
    <row r="4612" spans="1:9" x14ac:dyDescent="0.2">
      <c r="A4612" s="86" t="s">
        <v>6388</v>
      </c>
      <c r="B4612" s="763" t="s">
        <v>454</v>
      </c>
      <c r="C4612" s="86" t="s">
        <v>186</v>
      </c>
      <c r="D4612" s="86" t="s">
        <v>552</v>
      </c>
      <c r="E4612" s="86" t="s">
        <v>523</v>
      </c>
      <c r="F4612" s="282" t="s">
        <v>188</v>
      </c>
      <c r="G4612" s="902" t="s">
        <v>524</v>
      </c>
      <c r="I4612" s="515" t="s">
        <v>5135</v>
      </c>
    </row>
    <row r="4613" spans="1:9" x14ac:dyDescent="0.2">
      <c r="A4613" s="86" t="s">
        <v>6388</v>
      </c>
      <c r="B4613" s="763" t="s">
        <v>454</v>
      </c>
      <c r="C4613" s="86" t="s">
        <v>186</v>
      </c>
      <c r="D4613" s="86" t="s">
        <v>553</v>
      </c>
      <c r="E4613" s="86" t="s">
        <v>523</v>
      </c>
      <c r="F4613" s="282" t="s">
        <v>188</v>
      </c>
      <c r="G4613" s="902" t="s">
        <v>524</v>
      </c>
      <c r="I4613" s="515" t="s">
        <v>5136</v>
      </c>
    </row>
    <row r="4614" spans="1:9" x14ac:dyDescent="0.2">
      <c r="A4614" s="86" t="s">
        <v>6388</v>
      </c>
      <c r="B4614" s="763" t="s">
        <v>454</v>
      </c>
      <c r="C4614" s="86" t="s">
        <v>186</v>
      </c>
      <c r="D4614" s="86" t="s">
        <v>554</v>
      </c>
      <c r="E4614" s="86" t="s">
        <v>523</v>
      </c>
      <c r="F4614" s="282" t="s">
        <v>188</v>
      </c>
      <c r="G4614" s="902" t="s">
        <v>524</v>
      </c>
      <c r="I4614" s="515" t="s">
        <v>5137</v>
      </c>
    </row>
    <row r="4615" spans="1:9" x14ac:dyDescent="0.2">
      <c r="A4615" s="86" t="s">
        <v>6388</v>
      </c>
      <c r="B4615" s="763" t="s">
        <v>454</v>
      </c>
      <c r="C4615" s="86" t="s">
        <v>186</v>
      </c>
      <c r="D4615" s="86" t="s">
        <v>555</v>
      </c>
      <c r="E4615" s="86" t="s">
        <v>523</v>
      </c>
      <c r="F4615" s="282" t="s">
        <v>188</v>
      </c>
      <c r="G4615" s="902" t="s">
        <v>524</v>
      </c>
      <c r="I4615" s="515" t="s">
        <v>5138</v>
      </c>
    </row>
    <row r="4616" spans="1:9" x14ac:dyDescent="0.2">
      <c r="A4616" s="86" t="s">
        <v>6388</v>
      </c>
      <c r="B4616" s="763" t="s">
        <v>454</v>
      </c>
      <c r="C4616" s="86" t="s">
        <v>186</v>
      </c>
      <c r="D4616" s="86" t="s">
        <v>556</v>
      </c>
      <c r="E4616" s="86" t="s">
        <v>523</v>
      </c>
      <c r="F4616" s="282" t="s">
        <v>188</v>
      </c>
      <c r="G4616" s="902" t="s">
        <v>524</v>
      </c>
      <c r="I4616" s="515" t="s">
        <v>5139</v>
      </c>
    </row>
    <row r="4617" spans="1:9" x14ac:dyDescent="0.2">
      <c r="A4617" s="86" t="s">
        <v>6388</v>
      </c>
      <c r="B4617" s="763" t="s">
        <v>454</v>
      </c>
      <c r="C4617" s="86" t="s">
        <v>186</v>
      </c>
      <c r="D4617" s="86" t="s">
        <v>557</v>
      </c>
      <c r="E4617" s="86" t="s">
        <v>523</v>
      </c>
      <c r="F4617" s="282" t="s">
        <v>188</v>
      </c>
      <c r="G4617" s="902" t="s">
        <v>524</v>
      </c>
      <c r="I4617" s="515" t="s">
        <v>5140</v>
      </c>
    </row>
    <row r="4618" spans="1:9" x14ac:dyDescent="0.2">
      <c r="A4618" s="86" t="s">
        <v>6388</v>
      </c>
      <c r="B4618" s="763" t="s">
        <v>454</v>
      </c>
      <c r="C4618" s="86" t="s">
        <v>186</v>
      </c>
      <c r="D4618" s="86" t="s">
        <v>558</v>
      </c>
      <c r="E4618" s="86" t="s">
        <v>523</v>
      </c>
      <c r="F4618" s="282" t="s">
        <v>188</v>
      </c>
      <c r="G4618" s="902" t="s">
        <v>524</v>
      </c>
      <c r="I4618" s="515" t="s">
        <v>5141</v>
      </c>
    </row>
    <row r="4619" spans="1:9" x14ac:dyDescent="0.2">
      <c r="A4619" s="86" t="s">
        <v>6388</v>
      </c>
      <c r="B4619" s="763" t="s">
        <v>454</v>
      </c>
      <c r="C4619" s="86" t="s">
        <v>186</v>
      </c>
      <c r="D4619" s="86" t="s">
        <v>559</v>
      </c>
      <c r="E4619" s="86" t="s">
        <v>523</v>
      </c>
      <c r="F4619" s="282" t="s">
        <v>188</v>
      </c>
      <c r="G4619" s="902" t="s">
        <v>524</v>
      </c>
      <c r="I4619" s="515" t="s">
        <v>5142</v>
      </c>
    </row>
    <row r="4620" spans="1:9" x14ac:dyDescent="0.2">
      <c r="A4620" s="86" t="s">
        <v>6388</v>
      </c>
      <c r="B4620" s="763" t="s">
        <v>454</v>
      </c>
      <c r="C4620" s="86" t="s">
        <v>186</v>
      </c>
      <c r="D4620" s="86" t="s">
        <v>560</v>
      </c>
      <c r="E4620" s="86" t="s">
        <v>523</v>
      </c>
      <c r="F4620" s="282" t="s">
        <v>188</v>
      </c>
      <c r="G4620" s="902" t="s">
        <v>524</v>
      </c>
      <c r="I4620" s="515" t="s">
        <v>5143</v>
      </c>
    </row>
    <row r="4621" spans="1:9" x14ac:dyDescent="0.2">
      <c r="A4621" s="86" t="s">
        <v>6388</v>
      </c>
      <c r="B4621" s="763" t="s">
        <v>454</v>
      </c>
      <c r="C4621" s="86" t="s">
        <v>186</v>
      </c>
      <c r="D4621" s="86" t="s">
        <v>561</v>
      </c>
      <c r="E4621" s="86" t="s">
        <v>523</v>
      </c>
      <c r="F4621" s="282" t="s">
        <v>188</v>
      </c>
      <c r="G4621" s="902" t="s">
        <v>524</v>
      </c>
      <c r="I4621" s="515" t="s">
        <v>5144</v>
      </c>
    </row>
    <row r="4622" spans="1:9" x14ac:dyDescent="0.2">
      <c r="A4622" s="86" t="s">
        <v>6388</v>
      </c>
      <c r="B4622" s="763" t="s">
        <v>454</v>
      </c>
      <c r="C4622" s="86" t="s">
        <v>186</v>
      </c>
      <c r="D4622" s="86" t="s">
        <v>562</v>
      </c>
      <c r="E4622" s="86" t="s">
        <v>523</v>
      </c>
      <c r="F4622" s="282" t="s">
        <v>188</v>
      </c>
      <c r="G4622" s="902" t="s">
        <v>524</v>
      </c>
      <c r="I4622" s="515" t="s">
        <v>5145</v>
      </c>
    </row>
    <row r="4623" spans="1:9" x14ac:dyDescent="0.2">
      <c r="A4623" s="86" t="s">
        <v>6388</v>
      </c>
      <c r="B4623" s="763" t="s">
        <v>454</v>
      </c>
      <c r="C4623" s="86" t="s">
        <v>186</v>
      </c>
      <c r="D4623" s="86" t="s">
        <v>563</v>
      </c>
      <c r="E4623" s="86" t="s">
        <v>523</v>
      </c>
      <c r="F4623" s="282" t="s">
        <v>188</v>
      </c>
      <c r="G4623" s="902" t="s">
        <v>524</v>
      </c>
      <c r="I4623" s="515" t="s">
        <v>5146</v>
      </c>
    </row>
    <row r="4624" spans="1:9" x14ac:dyDescent="0.2">
      <c r="A4624" s="86" t="s">
        <v>6388</v>
      </c>
      <c r="B4624" s="763" t="s">
        <v>454</v>
      </c>
      <c r="C4624" s="86" t="s">
        <v>186</v>
      </c>
      <c r="D4624" s="86" t="s">
        <v>564</v>
      </c>
      <c r="E4624" s="86" t="s">
        <v>523</v>
      </c>
      <c r="F4624" s="282" t="s">
        <v>188</v>
      </c>
      <c r="G4624" s="902" t="s">
        <v>524</v>
      </c>
      <c r="I4624" s="515" t="s">
        <v>5147</v>
      </c>
    </row>
    <row r="4625" spans="1:9" x14ac:dyDescent="0.2">
      <c r="A4625" s="86" t="s">
        <v>6388</v>
      </c>
      <c r="B4625" s="763" t="s">
        <v>454</v>
      </c>
      <c r="C4625" s="86" t="s">
        <v>186</v>
      </c>
      <c r="D4625" s="86" t="s">
        <v>565</v>
      </c>
      <c r="E4625" s="86" t="s">
        <v>523</v>
      </c>
      <c r="F4625" s="282" t="s">
        <v>188</v>
      </c>
      <c r="G4625" s="902" t="s">
        <v>524</v>
      </c>
      <c r="I4625" s="515" t="s">
        <v>5148</v>
      </c>
    </row>
    <row r="4626" spans="1:9" x14ac:dyDescent="0.2">
      <c r="A4626" s="86" t="s">
        <v>6388</v>
      </c>
      <c r="B4626" s="543" t="s">
        <v>454</v>
      </c>
      <c r="C4626" s="547" t="s">
        <v>186</v>
      </c>
      <c r="D4626" s="547" t="s">
        <v>566</v>
      </c>
      <c r="E4626" s="547" t="s">
        <v>523</v>
      </c>
      <c r="F4626" s="538" t="s">
        <v>188</v>
      </c>
      <c r="G4626" s="767" t="s">
        <v>524</v>
      </c>
      <c r="I4626" s="515" t="s">
        <v>5149</v>
      </c>
    </row>
    <row r="4627" spans="1:9" x14ac:dyDescent="0.2">
      <c r="A4627" s="86" t="s">
        <v>6388</v>
      </c>
      <c r="B4627" s="541" t="s">
        <v>214</v>
      </c>
      <c r="C4627" s="546"/>
      <c r="D4627" s="546"/>
      <c r="E4627" s="546" t="s">
        <v>187</v>
      </c>
      <c r="F4627" s="542" t="s">
        <v>210</v>
      </c>
      <c r="G4627" s="834" t="s">
        <v>524</v>
      </c>
      <c r="I4627" s="515" t="s">
        <v>5150</v>
      </c>
    </row>
    <row r="4628" spans="1:9" x14ac:dyDescent="0.2">
      <c r="A4628" s="86" t="s">
        <v>6388</v>
      </c>
      <c r="B4628" s="763" t="s">
        <v>214</v>
      </c>
      <c r="E4628" s="86" t="s">
        <v>187</v>
      </c>
      <c r="F4628" s="282" t="s">
        <v>2</v>
      </c>
      <c r="G4628" s="41" t="s">
        <v>524</v>
      </c>
      <c r="I4628" s="515" t="s">
        <v>5151</v>
      </c>
    </row>
    <row r="4629" spans="1:9" x14ac:dyDescent="0.2">
      <c r="A4629" s="86" t="s">
        <v>6388</v>
      </c>
      <c r="B4629" s="763" t="s">
        <v>214</v>
      </c>
      <c r="E4629" s="86" t="s">
        <v>187</v>
      </c>
      <c r="F4629" s="282" t="s">
        <v>3</v>
      </c>
      <c r="G4629" s="41" t="s">
        <v>48</v>
      </c>
      <c r="I4629" s="515" t="s">
        <v>5152</v>
      </c>
    </row>
    <row r="4630" spans="1:9" x14ac:dyDescent="0.2">
      <c r="A4630" s="86" t="s">
        <v>6388</v>
      </c>
      <c r="B4630" s="763" t="s">
        <v>214</v>
      </c>
      <c r="E4630" s="86" t="s">
        <v>187</v>
      </c>
      <c r="F4630" s="282" t="s">
        <v>10</v>
      </c>
      <c r="G4630" s="41" t="s">
        <v>524</v>
      </c>
      <c r="I4630" s="515" t="s">
        <v>5153</v>
      </c>
    </row>
    <row r="4631" spans="1:9" x14ac:dyDescent="0.2">
      <c r="A4631" s="86" t="s">
        <v>6388</v>
      </c>
      <c r="B4631" s="763" t="s">
        <v>214</v>
      </c>
      <c r="E4631" s="86" t="s">
        <v>187</v>
      </c>
      <c r="F4631" s="282" t="s">
        <v>313</v>
      </c>
      <c r="G4631" s="46" t="s">
        <v>524</v>
      </c>
      <c r="I4631" s="515" t="s">
        <v>5154</v>
      </c>
    </row>
    <row r="4632" spans="1:9" x14ac:dyDescent="0.2">
      <c r="A4632" s="86" t="s">
        <v>6388</v>
      </c>
      <c r="B4632" s="763" t="s">
        <v>214</v>
      </c>
      <c r="E4632" s="86" t="s">
        <v>187</v>
      </c>
      <c r="F4632" s="282" t="s">
        <v>7523</v>
      </c>
      <c r="G4632" s="45" t="s">
        <v>524</v>
      </c>
      <c r="I4632" s="515" t="s">
        <v>5155</v>
      </c>
    </row>
    <row r="4633" spans="1:9" x14ac:dyDescent="0.2">
      <c r="A4633" s="86" t="s">
        <v>6388</v>
      </c>
      <c r="B4633" s="763" t="s">
        <v>214</v>
      </c>
      <c r="E4633" s="86" t="s">
        <v>187</v>
      </c>
      <c r="F4633" s="282" t="s">
        <v>251</v>
      </c>
      <c r="G4633" s="46" t="s">
        <v>524</v>
      </c>
      <c r="I4633" s="515" t="s">
        <v>5156</v>
      </c>
    </row>
    <row r="4634" spans="1:9" x14ac:dyDescent="0.2">
      <c r="A4634" s="86" t="s">
        <v>6388</v>
      </c>
      <c r="B4634" s="763" t="s">
        <v>214</v>
      </c>
      <c r="E4634" s="86" t="s">
        <v>187</v>
      </c>
      <c r="F4634" s="282" t="s">
        <v>252</v>
      </c>
      <c r="G4634" s="46" t="s">
        <v>524</v>
      </c>
      <c r="I4634" s="515" t="s">
        <v>5157</v>
      </c>
    </row>
    <row r="4635" spans="1:9" x14ac:dyDescent="0.2">
      <c r="A4635" s="86" t="s">
        <v>6388</v>
      </c>
      <c r="B4635" s="763" t="s">
        <v>214</v>
      </c>
      <c r="E4635" s="86" t="s">
        <v>187</v>
      </c>
      <c r="F4635" s="282" t="s">
        <v>594</v>
      </c>
      <c r="G4635" s="42" t="s">
        <v>524</v>
      </c>
      <c r="I4635" s="515" t="s">
        <v>5158</v>
      </c>
    </row>
    <row r="4636" spans="1:9" x14ac:dyDescent="0.2">
      <c r="A4636" s="86" t="s">
        <v>6388</v>
      </c>
      <c r="B4636" s="763" t="s">
        <v>214</v>
      </c>
      <c r="E4636" s="86" t="s">
        <v>187</v>
      </c>
      <c r="F4636" s="282" t="s">
        <v>595</v>
      </c>
      <c r="G4636" s="42" t="s">
        <v>524</v>
      </c>
      <c r="I4636" s="515" t="s">
        <v>5159</v>
      </c>
    </row>
    <row r="4637" spans="1:9" x14ac:dyDescent="0.2">
      <c r="A4637" s="86" t="s">
        <v>6388</v>
      </c>
      <c r="B4637" s="763" t="s">
        <v>214</v>
      </c>
      <c r="E4637" s="86" t="s">
        <v>187</v>
      </c>
      <c r="F4637" s="282" t="s">
        <v>596</v>
      </c>
      <c r="G4637" s="42" t="s">
        <v>524</v>
      </c>
      <c r="I4637" s="515" t="s">
        <v>5160</v>
      </c>
    </row>
    <row r="4638" spans="1:9" x14ac:dyDescent="0.2">
      <c r="A4638" s="86" t="s">
        <v>6388</v>
      </c>
      <c r="B4638" s="763" t="s">
        <v>214</v>
      </c>
      <c r="E4638" s="86" t="s">
        <v>187</v>
      </c>
      <c r="F4638" s="282" t="s">
        <v>597</v>
      </c>
      <c r="G4638" s="42" t="s">
        <v>524</v>
      </c>
      <c r="I4638" s="515" t="s">
        <v>5161</v>
      </c>
    </row>
    <row r="4639" spans="1:9" x14ac:dyDescent="0.2">
      <c r="A4639" s="86" t="s">
        <v>6388</v>
      </c>
      <c r="B4639" s="763" t="s">
        <v>214</v>
      </c>
      <c r="E4639" s="86" t="s">
        <v>187</v>
      </c>
      <c r="F4639" s="282" t="s">
        <v>7613</v>
      </c>
      <c r="G4639" s="46" t="s">
        <v>524</v>
      </c>
      <c r="I4639" s="515" t="s">
        <v>7296</v>
      </c>
    </row>
    <row r="4640" spans="1:9" x14ac:dyDescent="0.2">
      <c r="A4640" s="86" t="s">
        <v>6388</v>
      </c>
      <c r="B4640" s="763" t="s">
        <v>214</v>
      </c>
      <c r="E4640" s="86" t="s">
        <v>187</v>
      </c>
      <c r="F4640" s="282" t="s">
        <v>211</v>
      </c>
      <c r="G4640" s="46" t="s">
        <v>524</v>
      </c>
      <c r="I4640" s="515" t="s">
        <v>5162</v>
      </c>
    </row>
    <row r="4641" spans="1:9" x14ac:dyDescent="0.2">
      <c r="A4641" s="86" t="s">
        <v>6388</v>
      </c>
      <c r="B4641" s="763" t="s">
        <v>214</v>
      </c>
      <c r="E4641" s="86" t="s">
        <v>187</v>
      </c>
      <c r="F4641" s="282" t="s">
        <v>212</v>
      </c>
      <c r="G4641" s="46" t="s">
        <v>524</v>
      </c>
      <c r="I4641" s="515" t="s">
        <v>5163</v>
      </c>
    </row>
    <row r="4642" spans="1:9" x14ac:dyDescent="0.2">
      <c r="A4642" s="86" t="s">
        <v>6388</v>
      </c>
      <c r="B4642" s="763" t="s">
        <v>214</v>
      </c>
      <c r="E4642" s="86" t="s">
        <v>187</v>
      </c>
      <c r="F4642" s="282" t="s">
        <v>488</v>
      </c>
      <c r="G4642" s="46" t="s">
        <v>524</v>
      </c>
      <c r="I4642" s="515" t="s">
        <v>5164</v>
      </c>
    </row>
    <row r="4643" spans="1:9" x14ac:dyDescent="0.2">
      <c r="A4643" s="86" t="s">
        <v>6388</v>
      </c>
      <c r="B4643" s="763" t="s">
        <v>214</v>
      </c>
      <c r="E4643" s="86" t="s">
        <v>187</v>
      </c>
      <c r="F4643" s="282" t="s">
        <v>37</v>
      </c>
      <c r="G4643" s="903" t="s">
        <v>524</v>
      </c>
      <c r="I4643" s="515" t="s">
        <v>7297</v>
      </c>
    </row>
    <row r="4644" spans="1:9" x14ac:dyDescent="0.2">
      <c r="A4644" s="86" t="s">
        <v>6388</v>
      </c>
      <c r="B4644" s="763" t="s">
        <v>214</v>
      </c>
      <c r="E4644" s="86" t="s">
        <v>187</v>
      </c>
      <c r="F4644" s="282" t="s">
        <v>168</v>
      </c>
      <c r="G4644" s="903" t="s">
        <v>524</v>
      </c>
      <c r="I4644" s="515" t="s">
        <v>5165</v>
      </c>
    </row>
    <row r="4645" spans="1:9" x14ac:dyDescent="0.2">
      <c r="A4645" s="86" t="s">
        <v>6388</v>
      </c>
      <c r="B4645" s="763" t="s">
        <v>214</v>
      </c>
      <c r="E4645" s="86" t="s">
        <v>187</v>
      </c>
      <c r="F4645" s="282" t="s">
        <v>169</v>
      </c>
      <c r="G4645" s="903" t="s">
        <v>524</v>
      </c>
      <c r="I4645" s="515" t="s">
        <v>5166</v>
      </c>
    </row>
    <row r="4646" spans="1:9" x14ac:dyDescent="0.2">
      <c r="A4646" s="86" t="s">
        <v>6388</v>
      </c>
      <c r="B4646" s="763" t="s">
        <v>214</v>
      </c>
      <c r="E4646" s="86" t="s">
        <v>187</v>
      </c>
      <c r="F4646" s="282" t="s">
        <v>170</v>
      </c>
      <c r="G4646" s="903" t="s">
        <v>524</v>
      </c>
      <c r="I4646" s="515" t="s">
        <v>5167</v>
      </c>
    </row>
    <row r="4647" spans="1:9" x14ac:dyDescent="0.2">
      <c r="A4647" s="86" t="s">
        <v>6388</v>
      </c>
      <c r="B4647" s="763" t="s">
        <v>214</v>
      </c>
      <c r="E4647" s="86" t="s">
        <v>187</v>
      </c>
      <c r="F4647" s="282" t="s">
        <v>171</v>
      </c>
      <c r="G4647" s="903" t="s">
        <v>524</v>
      </c>
      <c r="I4647" s="515" t="s">
        <v>5168</v>
      </c>
    </row>
    <row r="4648" spans="1:9" x14ac:dyDescent="0.2">
      <c r="A4648" s="86" t="s">
        <v>6388</v>
      </c>
      <c r="B4648" s="763" t="s">
        <v>214</v>
      </c>
      <c r="E4648" s="86" t="s">
        <v>187</v>
      </c>
      <c r="F4648" s="282" t="s">
        <v>172</v>
      </c>
      <c r="G4648" s="903" t="s">
        <v>524</v>
      </c>
      <c r="I4648" s="515" t="s">
        <v>5169</v>
      </c>
    </row>
    <row r="4649" spans="1:9" x14ac:dyDescent="0.2">
      <c r="A4649" s="86" t="s">
        <v>6388</v>
      </c>
      <c r="B4649" s="763" t="s">
        <v>214</v>
      </c>
      <c r="E4649" s="86" t="s">
        <v>187</v>
      </c>
      <c r="F4649" s="282" t="s">
        <v>173</v>
      </c>
      <c r="G4649" s="903" t="s">
        <v>524</v>
      </c>
      <c r="I4649" s="515" t="s">
        <v>5170</v>
      </c>
    </row>
    <row r="4650" spans="1:9" x14ac:dyDescent="0.2">
      <c r="A4650" s="86" t="s">
        <v>6388</v>
      </c>
      <c r="B4650" s="763" t="s">
        <v>214</v>
      </c>
      <c r="E4650" s="86" t="s">
        <v>187</v>
      </c>
      <c r="F4650" s="282" t="s">
        <v>174</v>
      </c>
      <c r="G4650" s="903" t="s">
        <v>524</v>
      </c>
      <c r="I4650" s="515" t="s">
        <v>5171</v>
      </c>
    </row>
    <row r="4651" spans="1:9" x14ac:dyDescent="0.2">
      <c r="A4651" s="86" t="s">
        <v>6388</v>
      </c>
      <c r="B4651" s="763" t="s">
        <v>214</v>
      </c>
      <c r="E4651" s="86" t="s">
        <v>187</v>
      </c>
      <c r="F4651" s="282" t="s">
        <v>175</v>
      </c>
      <c r="G4651" s="903" t="s">
        <v>524</v>
      </c>
      <c r="I4651" s="515" t="s">
        <v>5172</v>
      </c>
    </row>
    <row r="4652" spans="1:9" x14ac:dyDescent="0.2">
      <c r="A4652" s="86" t="s">
        <v>6388</v>
      </c>
      <c r="B4652" s="763" t="s">
        <v>214</v>
      </c>
      <c r="E4652" s="86" t="s">
        <v>187</v>
      </c>
      <c r="F4652" s="282" t="s">
        <v>176</v>
      </c>
      <c r="G4652" s="903" t="s">
        <v>524</v>
      </c>
      <c r="I4652" s="515" t="s">
        <v>5173</v>
      </c>
    </row>
    <row r="4653" spans="1:9" x14ac:dyDescent="0.2">
      <c r="A4653" s="86" t="s">
        <v>6388</v>
      </c>
      <c r="B4653" s="763" t="s">
        <v>214</v>
      </c>
      <c r="E4653" s="86" t="s">
        <v>187</v>
      </c>
      <c r="F4653" s="282" t="s">
        <v>177</v>
      </c>
      <c r="G4653" s="903" t="s">
        <v>524</v>
      </c>
      <c r="I4653" s="515" t="s">
        <v>5174</v>
      </c>
    </row>
    <row r="4654" spans="1:9" x14ac:dyDescent="0.2">
      <c r="A4654" s="86" t="s">
        <v>6388</v>
      </c>
      <c r="B4654" s="763" t="s">
        <v>214</v>
      </c>
      <c r="E4654" s="86" t="s">
        <v>187</v>
      </c>
      <c r="F4654" s="282" t="s">
        <v>178</v>
      </c>
      <c r="G4654" s="903" t="s">
        <v>524</v>
      </c>
      <c r="I4654" s="515" t="s">
        <v>5175</v>
      </c>
    </row>
    <row r="4655" spans="1:9" x14ac:dyDescent="0.2">
      <c r="A4655" s="86" t="s">
        <v>6388</v>
      </c>
      <c r="B4655" s="763" t="s">
        <v>214</v>
      </c>
      <c r="E4655" s="86" t="s">
        <v>187</v>
      </c>
      <c r="F4655" s="282" t="s">
        <v>179</v>
      </c>
      <c r="G4655" s="903" t="s">
        <v>524</v>
      </c>
      <c r="I4655" s="515" t="s">
        <v>5176</v>
      </c>
    </row>
    <row r="4656" spans="1:9" x14ac:dyDescent="0.2">
      <c r="A4656" s="86" t="s">
        <v>6388</v>
      </c>
      <c r="B4656" s="763" t="s">
        <v>214</v>
      </c>
      <c r="E4656" s="86" t="s">
        <v>187</v>
      </c>
      <c r="F4656" s="282" t="s">
        <v>450</v>
      </c>
      <c r="G4656" s="903" t="s">
        <v>524</v>
      </c>
      <c r="I4656" s="515" t="s">
        <v>5177</v>
      </c>
    </row>
    <row r="4657" spans="1:9" x14ac:dyDescent="0.2">
      <c r="A4657" s="86" t="s">
        <v>6388</v>
      </c>
      <c r="B4657" s="763" t="s">
        <v>214</v>
      </c>
      <c r="E4657" s="86" t="s">
        <v>187</v>
      </c>
      <c r="F4657" s="282" t="s">
        <v>451</v>
      </c>
      <c r="G4657" s="903" t="s">
        <v>524</v>
      </c>
      <c r="I4657" s="515" t="s">
        <v>5178</v>
      </c>
    </row>
    <row r="4658" spans="1:9" x14ac:dyDescent="0.2">
      <c r="A4658" s="86" t="s">
        <v>6388</v>
      </c>
      <c r="B4658" s="763" t="s">
        <v>214</v>
      </c>
      <c r="E4658" s="86" t="s">
        <v>187</v>
      </c>
      <c r="F4658" s="282" t="s">
        <v>452</v>
      </c>
      <c r="G4658" s="903" t="s">
        <v>524</v>
      </c>
      <c r="I4658" s="515" t="s">
        <v>5179</v>
      </c>
    </row>
    <row r="4659" spans="1:9" x14ac:dyDescent="0.2">
      <c r="A4659" s="86" t="s">
        <v>6388</v>
      </c>
      <c r="B4659" s="763" t="s">
        <v>214</v>
      </c>
      <c r="E4659" s="86" t="s">
        <v>187</v>
      </c>
      <c r="F4659" s="282" t="s">
        <v>453</v>
      </c>
      <c r="G4659" s="903" t="s">
        <v>524</v>
      </c>
      <c r="I4659" s="515" t="s">
        <v>5180</v>
      </c>
    </row>
    <row r="4660" spans="1:9" x14ac:dyDescent="0.2">
      <c r="A4660" s="86" t="s">
        <v>6388</v>
      </c>
      <c r="B4660" s="763" t="s">
        <v>214</v>
      </c>
      <c r="E4660" s="86" t="s">
        <v>187</v>
      </c>
      <c r="F4660" s="282" t="s">
        <v>181</v>
      </c>
      <c r="G4660" s="903" t="s">
        <v>524</v>
      </c>
      <c r="I4660" s="515" t="s">
        <v>7298</v>
      </c>
    </row>
    <row r="4661" spans="1:9" x14ac:dyDescent="0.2">
      <c r="A4661" s="86" t="s">
        <v>6388</v>
      </c>
      <c r="B4661" s="763" t="s">
        <v>214</v>
      </c>
      <c r="E4661" s="86" t="s">
        <v>187</v>
      </c>
      <c r="F4661" s="282" t="s">
        <v>182</v>
      </c>
      <c r="G4661" s="903" t="s">
        <v>524</v>
      </c>
      <c r="I4661" s="515" t="s">
        <v>5181</v>
      </c>
    </row>
    <row r="4662" spans="1:9" x14ac:dyDescent="0.2">
      <c r="A4662" s="86" t="s">
        <v>6388</v>
      </c>
      <c r="B4662" s="763" t="s">
        <v>214</v>
      </c>
      <c r="E4662" s="86" t="s">
        <v>187</v>
      </c>
      <c r="F4662" s="282" t="s">
        <v>183</v>
      </c>
      <c r="G4662" s="903" t="s">
        <v>524</v>
      </c>
      <c r="I4662" s="515" t="s">
        <v>5182</v>
      </c>
    </row>
    <row r="4663" spans="1:9" x14ac:dyDescent="0.2">
      <c r="A4663" s="86" t="s">
        <v>6388</v>
      </c>
      <c r="B4663" s="763" t="s">
        <v>214</v>
      </c>
      <c r="E4663" s="86" t="s">
        <v>187</v>
      </c>
      <c r="F4663" s="282" t="s">
        <v>587</v>
      </c>
      <c r="G4663" s="903" t="s">
        <v>524</v>
      </c>
      <c r="I4663" s="515" t="s">
        <v>7299</v>
      </c>
    </row>
    <row r="4664" spans="1:9" x14ac:dyDescent="0.2">
      <c r="A4664" s="86" t="s">
        <v>6388</v>
      </c>
      <c r="B4664" s="763" t="s">
        <v>214</v>
      </c>
      <c r="E4664" s="86" t="s">
        <v>187</v>
      </c>
      <c r="F4664" s="282" t="s">
        <v>588</v>
      </c>
      <c r="G4664" s="903" t="s">
        <v>524</v>
      </c>
      <c r="I4664" s="515" t="s">
        <v>5183</v>
      </c>
    </row>
    <row r="4665" spans="1:9" x14ac:dyDescent="0.2">
      <c r="A4665" s="86" t="s">
        <v>6388</v>
      </c>
      <c r="B4665" s="543" t="s">
        <v>214</v>
      </c>
      <c r="C4665" s="547"/>
      <c r="D4665" s="547"/>
      <c r="E4665" s="547" t="s">
        <v>187</v>
      </c>
      <c r="F4665" s="538" t="s">
        <v>589</v>
      </c>
      <c r="G4665" s="904" t="s">
        <v>524</v>
      </c>
      <c r="I4665" s="515" t="s">
        <v>5184</v>
      </c>
    </row>
    <row r="4666" spans="1:9" x14ac:dyDescent="0.2">
      <c r="A4666" s="86" t="s">
        <v>6388</v>
      </c>
      <c r="B4666" s="541" t="s">
        <v>214</v>
      </c>
      <c r="C4666" s="546"/>
      <c r="D4666" s="546"/>
      <c r="E4666" s="546" t="s">
        <v>215</v>
      </c>
      <c r="F4666" s="542" t="s">
        <v>210</v>
      </c>
      <c r="G4666" s="834" t="s">
        <v>524</v>
      </c>
      <c r="I4666" s="515" t="s">
        <v>5185</v>
      </c>
    </row>
    <row r="4667" spans="1:9" x14ac:dyDescent="0.2">
      <c r="A4667" s="86" t="s">
        <v>6388</v>
      </c>
      <c r="B4667" s="763" t="s">
        <v>214</v>
      </c>
      <c r="E4667" s="86" t="s">
        <v>215</v>
      </c>
      <c r="F4667" s="282" t="s">
        <v>2</v>
      </c>
      <c r="G4667" s="41" t="s">
        <v>524</v>
      </c>
      <c r="I4667" s="515" t="s">
        <v>5186</v>
      </c>
    </row>
    <row r="4668" spans="1:9" x14ac:dyDescent="0.2">
      <c r="A4668" s="86" t="s">
        <v>6388</v>
      </c>
      <c r="B4668" s="763" t="s">
        <v>214</v>
      </c>
      <c r="E4668" s="86" t="s">
        <v>215</v>
      </c>
      <c r="F4668" s="282" t="s">
        <v>3</v>
      </c>
      <c r="G4668" s="41" t="s">
        <v>48</v>
      </c>
      <c r="I4668" s="515" t="s">
        <v>5187</v>
      </c>
    </row>
    <row r="4669" spans="1:9" x14ac:dyDescent="0.2">
      <c r="A4669" s="86" t="s">
        <v>6388</v>
      </c>
      <c r="B4669" s="763" t="s">
        <v>214</v>
      </c>
      <c r="E4669" s="86" t="s">
        <v>215</v>
      </c>
      <c r="F4669" s="282" t="s">
        <v>10</v>
      </c>
      <c r="G4669" s="41" t="s">
        <v>524</v>
      </c>
      <c r="I4669" s="515" t="s">
        <v>5188</v>
      </c>
    </row>
    <row r="4670" spans="1:9" x14ac:dyDescent="0.2">
      <c r="A4670" s="86" t="s">
        <v>6388</v>
      </c>
      <c r="B4670" s="763" t="s">
        <v>214</v>
      </c>
      <c r="E4670" s="86" t="s">
        <v>215</v>
      </c>
      <c r="F4670" s="282" t="s">
        <v>313</v>
      </c>
      <c r="G4670" s="46" t="s">
        <v>524</v>
      </c>
      <c r="I4670" s="515" t="s">
        <v>5189</v>
      </c>
    </row>
    <row r="4671" spans="1:9" x14ac:dyDescent="0.2">
      <c r="A4671" s="86" t="s">
        <v>6388</v>
      </c>
      <c r="B4671" s="763" t="s">
        <v>214</v>
      </c>
      <c r="E4671" s="86" t="s">
        <v>215</v>
      </c>
      <c r="F4671" s="282" t="s">
        <v>7523</v>
      </c>
      <c r="G4671" s="45" t="s">
        <v>524</v>
      </c>
      <c r="I4671" s="515" t="s">
        <v>5190</v>
      </c>
    </row>
    <row r="4672" spans="1:9" x14ac:dyDescent="0.2">
      <c r="A4672" s="86" t="s">
        <v>6388</v>
      </c>
      <c r="B4672" s="763" t="s">
        <v>214</v>
      </c>
      <c r="E4672" s="86" t="s">
        <v>215</v>
      </c>
      <c r="F4672" s="282" t="s">
        <v>251</v>
      </c>
      <c r="G4672" s="46" t="s">
        <v>524</v>
      </c>
      <c r="I4672" s="515" t="s">
        <v>5191</v>
      </c>
    </row>
    <row r="4673" spans="1:9" x14ac:dyDescent="0.2">
      <c r="A4673" s="86" t="s">
        <v>6388</v>
      </c>
      <c r="B4673" s="763" t="s">
        <v>214</v>
      </c>
      <c r="E4673" s="86" t="s">
        <v>215</v>
      </c>
      <c r="F4673" s="282" t="s">
        <v>252</v>
      </c>
      <c r="G4673" s="46" t="s">
        <v>524</v>
      </c>
      <c r="I4673" s="515" t="s">
        <v>5192</v>
      </c>
    </row>
    <row r="4674" spans="1:9" x14ac:dyDescent="0.2">
      <c r="A4674" s="86" t="s">
        <v>6388</v>
      </c>
      <c r="B4674" s="763" t="s">
        <v>214</v>
      </c>
      <c r="E4674" s="86" t="s">
        <v>215</v>
      </c>
      <c r="F4674" s="282" t="s">
        <v>594</v>
      </c>
      <c r="G4674" s="42" t="s">
        <v>524</v>
      </c>
      <c r="I4674" s="515" t="s">
        <v>5193</v>
      </c>
    </row>
    <row r="4675" spans="1:9" x14ac:dyDescent="0.2">
      <c r="A4675" s="86" t="s">
        <v>6388</v>
      </c>
      <c r="B4675" s="763" t="s">
        <v>214</v>
      </c>
      <c r="E4675" s="86" t="s">
        <v>215</v>
      </c>
      <c r="F4675" s="282" t="s">
        <v>595</v>
      </c>
      <c r="G4675" s="42" t="s">
        <v>524</v>
      </c>
      <c r="I4675" s="515" t="s">
        <v>5194</v>
      </c>
    </row>
    <row r="4676" spans="1:9" x14ac:dyDescent="0.2">
      <c r="A4676" s="86" t="s">
        <v>6388</v>
      </c>
      <c r="B4676" s="763" t="s">
        <v>214</v>
      </c>
      <c r="E4676" s="86" t="s">
        <v>215</v>
      </c>
      <c r="F4676" s="282" t="s">
        <v>596</v>
      </c>
      <c r="G4676" s="42" t="s">
        <v>524</v>
      </c>
      <c r="I4676" s="515" t="s">
        <v>5195</v>
      </c>
    </row>
    <row r="4677" spans="1:9" x14ac:dyDescent="0.2">
      <c r="A4677" s="86" t="s">
        <v>6388</v>
      </c>
      <c r="B4677" s="763" t="s">
        <v>214</v>
      </c>
      <c r="E4677" s="86" t="s">
        <v>215</v>
      </c>
      <c r="F4677" s="282" t="s">
        <v>597</v>
      </c>
      <c r="G4677" s="42" t="s">
        <v>524</v>
      </c>
      <c r="I4677" s="515" t="s">
        <v>5196</v>
      </c>
    </row>
    <row r="4678" spans="1:9" x14ac:dyDescent="0.2">
      <c r="A4678" s="86" t="s">
        <v>6388</v>
      </c>
      <c r="B4678" s="763" t="s">
        <v>214</v>
      </c>
      <c r="E4678" s="86" t="s">
        <v>215</v>
      </c>
      <c r="F4678" s="282" t="s">
        <v>7613</v>
      </c>
      <c r="G4678" s="46" t="s">
        <v>524</v>
      </c>
      <c r="I4678" s="515" t="s">
        <v>7300</v>
      </c>
    </row>
    <row r="4679" spans="1:9" x14ac:dyDescent="0.2">
      <c r="A4679" s="86" t="s">
        <v>6388</v>
      </c>
      <c r="B4679" s="763" t="s">
        <v>214</v>
      </c>
      <c r="E4679" s="86" t="s">
        <v>215</v>
      </c>
      <c r="F4679" s="282" t="s">
        <v>211</v>
      </c>
      <c r="G4679" s="46" t="s">
        <v>524</v>
      </c>
      <c r="I4679" s="515" t="s">
        <v>5197</v>
      </c>
    </row>
    <row r="4680" spans="1:9" x14ac:dyDescent="0.2">
      <c r="A4680" s="86" t="s">
        <v>6388</v>
      </c>
      <c r="B4680" s="763" t="s">
        <v>214</v>
      </c>
      <c r="E4680" s="86" t="s">
        <v>215</v>
      </c>
      <c r="F4680" s="282" t="s">
        <v>212</v>
      </c>
      <c r="G4680" s="46" t="s">
        <v>524</v>
      </c>
      <c r="I4680" s="515" t="s">
        <v>5198</v>
      </c>
    </row>
    <row r="4681" spans="1:9" x14ac:dyDescent="0.2">
      <c r="A4681" s="86" t="s">
        <v>6388</v>
      </c>
      <c r="B4681" s="763" t="s">
        <v>214</v>
      </c>
      <c r="E4681" s="86" t="s">
        <v>215</v>
      </c>
      <c r="F4681" s="282" t="s">
        <v>488</v>
      </c>
      <c r="G4681" s="46" t="s">
        <v>524</v>
      </c>
      <c r="I4681" s="515" t="s">
        <v>5199</v>
      </c>
    </row>
    <row r="4682" spans="1:9" x14ac:dyDescent="0.2">
      <c r="A4682" s="86" t="s">
        <v>6388</v>
      </c>
      <c r="B4682" s="763" t="s">
        <v>214</v>
      </c>
      <c r="E4682" s="86" t="s">
        <v>215</v>
      </c>
      <c r="F4682" s="282" t="s">
        <v>37</v>
      </c>
      <c r="G4682" s="903" t="s">
        <v>524</v>
      </c>
      <c r="I4682" s="515" t="s">
        <v>7301</v>
      </c>
    </row>
    <row r="4683" spans="1:9" x14ac:dyDescent="0.2">
      <c r="A4683" s="86" t="s">
        <v>6388</v>
      </c>
      <c r="B4683" s="763" t="s">
        <v>214</v>
      </c>
      <c r="E4683" s="86" t="s">
        <v>215</v>
      </c>
      <c r="F4683" s="282" t="s">
        <v>168</v>
      </c>
      <c r="G4683" s="903" t="s">
        <v>524</v>
      </c>
      <c r="I4683" s="515" t="s">
        <v>5200</v>
      </c>
    </row>
    <row r="4684" spans="1:9" x14ac:dyDescent="0.2">
      <c r="A4684" s="86" t="s">
        <v>6388</v>
      </c>
      <c r="B4684" s="763" t="s">
        <v>214</v>
      </c>
      <c r="E4684" s="86" t="s">
        <v>215</v>
      </c>
      <c r="F4684" s="282" t="s">
        <v>169</v>
      </c>
      <c r="G4684" s="903" t="s">
        <v>524</v>
      </c>
      <c r="I4684" s="515" t="s">
        <v>5201</v>
      </c>
    </row>
    <row r="4685" spans="1:9" x14ac:dyDescent="0.2">
      <c r="A4685" s="86" t="s">
        <v>6388</v>
      </c>
      <c r="B4685" s="763" t="s">
        <v>214</v>
      </c>
      <c r="E4685" s="86" t="s">
        <v>215</v>
      </c>
      <c r="F4685" s="282" t="s">
        <v>170</v>
      </c>
      <c r="G4685" s="903" t="s">
        <v>524</v>
      </c>
      <c r="I4685" s="515" t="s">
        <v>5202</v>
      </c>
    </row>
    <row r="4686" spans="1:9" x14ac:dyDescent="0.2">
      <c r="A4686" s="86" t="s">
        <v>6388</v>
      </c>
      <c r="B4686" s="763" t="s">
        <v>214</v>
      </c>
      <c r="E4686" s="86" t="s">
        <v>215</v>
      </c>
      <c r="F4686" s="282" t="s">
        <v>171</v>
      </c>
      <c r="G4686" s="903" t="s">
        <v>524</v>
      </c>
      <c r="I4686" s="515" t="s">
        <v>5203</v>
      </c>
    </row>
    <row r="4687" spans="1:9" x14ac:dyDescent="0.2">
      <c r="A4687" s="86" t="s">
        <v>6388</v>
      </c>
      <c r="B4687" s="763" t="s">
        <v>214</v>
      </c>
      <c r="E4687" s="86" t="s">
        <v>215</v>
      </c>
      <c r="F4687" s="282" t="s">
        <v>172</v>
      </c>
      <c r="G4687" s="903" t="s">
        <v>524</v>
      </c>
      <c r="I4687" s="515" t="s">
        <v>5204</v>
      </c>
    </row>
    <row r="4688" spans="1:9" x14ac:dyDescent="0.2">
      <c r="A4688" s="86" t="s">
        <v>6388</v>
      </c>
      <c r="B4688" s="763" t="s">
        <v>214</v>
      </c>
      <c r="E4688" s="86" t="s">
        <v>215</v>
      </c>
      <c r="F4688" s="282" t="s">
        <v>173</v>
      </c>
      <c r="G4688" s="903" t="s">
        <v>524</v>
      </c>
      <c r="I4688" s="515" t="s">
        <v>5205</v>
      </c>
    </row>
    <row r="4689" spans="1:9" x14ac:dyDescent="0.2">
      <c r="A4689" s="86" t="s">
        <v>6388</v>
      </c>
      <c r="B4689" s="763" t="s">
        <v>214</v>
      </c>
      <c r="E4689" s="86" t="s">
        <v>215</v>
      </c>
      <c r="F4689" s="282" t="s">
        <v>174</v>
      </c>
      <c r="G4689" s="903" t="s">
        <v>524</v>
      </c>
      <c r="I4689" s="515" t="s">
        <v>5206</v>
      </c>
    </row>
    <row r="4690" spans="1:9" x14ac:dyDescent="0.2">
      <c r="A4690" s="86" t="s">
        <v>6388</v>
      </c>
      <c r="B4690" s="763" t="s">
        <v>214</v>
      </c>
      <c r="E4690" s="86" t="s">
        <v>215</v>
      </c>
      <c r="F4690" s="282" t="s">
        <v>175</v>
      </c>
      <c r="G4690" s="903" t="s">
        <v>524</v>
      </c>
      <c r="I4690" s="515" t="s">
        <v>5207</v>
      </c>
    </row>
    <row r="4691" spans="1:9" x14ac:dyDescent="0.2">
      <c r="A4691" s="86" t="s">
        <v>6388</v>
      </c>
      <c r="B4691" s="763" t="s">
        <v>214</v>
      </c>
      <c r="E4691" s="86" t="s">
        <v>215</v>
      </c>
      <c r="F4691" s="282" t="s">
        <v>176</v>
      </c>
      <c r="G4691" s="903" t="s">
        <v>524</v>
      </c>
      <c r="I4691" s="515" t="s">
        <v>5208</v>
      </c>
    </row>
    <row r="4692" spans="1:9" x14ac:dyDescent="0.2">
      <c r="A4692" s="86" t="s">
        <v>6388</v>
      </c>
      <c r="B4692" s="763" t="s">
        <v>214</v>
      </c>
      <c r="E4692" s="86" t="s">
        <v>215</v>
      </c>
      <c r="F4692" s="282" t="s">
        <v>177</v>
      </c>
      <c r="G4692" s="903" t="s">
        <v>524</v>
      </c>
      <c r="I4692" s="515" t="s">
        <v>5209</v>
      </c>
    </row>
    <row r="4693" spans="1:9" x14ac:dyDescent="0.2">
      <c r="A4693" s="86" t="s">
        <v>6388</v>
      </c>
      <c r="B4693" s="763" t="s">
        <v>214</v>
      </c>
      <c r="E4693" s="86" t="s">
        <v>215</v>
      </c>
      <c r="F4693" s="282" t="s">
        <v>178</v>
      </c>
      <c r="G4693" s="903" t="s">
        <v>524</v>
      </c>
      <c r="I4693" s="515" t="s">
        <v>5210</v>
      </c>
    </row>
    <row r="4694" spans="1:9" x14ac:dyDescent="0.2">
      <c r="A4694" s="86" t="s">
        <v>6388</v>
      </c>
      <c r="B4694" s="763" t="s">
        <v>214</v>
      </c>
      <c r="E4694" s="86" t="s">
        <v>215</v>
      </c>
      <c r="F4694" s="282" t="s">
        <v>179</v>
      </c>
      <c r="G4694" s="903" t="s">
        <v>524</v>
      </c>
      <c r="I4694" s="515" t="s">
        <v>5211</v>
      </c>
    </row>
    <row r="4695" spans="1:9" x14ac:dyDescent="0.2">
      <c r="A4695" s="86" t="s">
        <v>6388</v>
      </c>
      <c r="B4695" s="763" t="s">
        <v>214</v>
      </c>
      <c r="E4695" s="86" t="s">
        <v>215</v>
      </c>
      <c r="F4695" s="282" t="s">
        <v>450</v>
      </c>
      <c r="G4695" s="903" t="s">
        <v>524</v>
      </c>
      <c r="I4695" s="515" t="s">
        <v>5212</v>
      </c>
    </row>
    <row r="4696" spans="1:9" x14ac:dyDescent="0.2">
      <c r="A4696" s="86" t="s">
        <v>6388</v>
      </c>
      <c r="B4696" s="763" t="s">
        <v>214</v>
      </c>
      <c r="E4696" s="86" t="s">
        <v>215</v>
      </c>
      <c r="F4696" s="282" t="s">
        <v>451</v>
      </c>
      <c r="G4696" s="903" t="s">
        <v>524</v>
      </c>
      <c r="I4696" s="515" t="s">
        <v>5213</v>
      </c>
    </row>
    <row r="4697" spans="1:9" x14ac:dyDescent="0.2">
      <c r="A4697" s="86" t="s">
        <v>6388</v>
      </c>
      <c r="B4697" s="763" t="s">
        <v>214</v>
      </c>
      <c r="E4697" s="86" t="s">
        <v>215</v>
      </c>
      <c r="F4697" s="282" t="s">
        <v>452</v>
      </c>
      <c r="G4697" s="903" t="s">
        <v>524</v>
      </c>
      <c r="I4697" s="515" t="s">
        <v>5214</v>
      </c>
    </row>
    <row r="4698" spans="1:9" x14ac:dyDescent="0.2">
      <c r="A4698" s="86" t="s">
        <v>6388</v>
      </c>
      <c r="B4698" s="763" t="s">
        <v>214</v>
      </c>
      <c r="E4698" s="86" t="s">
        <v>215</v>
      </c>
      <c r="F4698" s="282" t="s">
        <v>453</v>
      </c>
      <c r="G4698" s="903" t="s">
        <v>524</v>
      </c>
      <c r="I4698" s="515" t="s">
        <v>5215</v>
      </c>
    </row>
    <row r="4699" spans="1:9" x14ac:dyDescent="0.2">
      <c r="A4699" s="86" t="s">
        <v>6388</v>
      </c>
      <c r="B4699" s="763" t="s">
        <v>214</v>
      </c>
      <c r="E4699" s="86" t="s">
        <v>215</v>
      </c>
      <c r="F4699" s="282" t="s">
        <v>181</v>
      </c>
      <c r="G4699" s="903" t="s">
        <v>524</v>
      </c>
      <c r="I4699" s="515" t="s">
        <v>7302</v>
      </c>
    </row>
    <row r="4700" spans="1:9" x14ac:dyDescent="0.2">
      <c r="A4700" s="86" t="s">
        <v>6388</v>
      </c>
      <c r="B4700" s="763" t="s">
        <v>214</v>
      </c>
      <c r="E4700" s="86" t="s">
        <v>215</v>
      </c>
      <c r="F4700" s="282" t="s">
        <v>182</v>
      </c>
      <c r="G4700" s="903" t="s">
        <v>524</v>
      </c>
      <c r="I4700" s="515" t="s">
        <v>5216</v>
      </c>
    </row>
    <row r="4701" spans="1:9" x14ac:dyDescent="0.2">
      <c r="A4701" s="86" t="s">
        <v>6388</v>
      </c>
      <c r="B4701" s="763" t="s">
        <v>214</v>
      </c>
      <c r="E4701" s="86" t="s">
        <v>215</v>
      </c>
      <c r="F4701" s="282" t="s">
        <v>183</v>
      </c>
      <c r="G4701" s="903" t="s">
        <v>524</v>
      </c>
      <c r="I4701" s="515" t="s">
        <v>5217</v>
      </c>
    </row>
    <row r="4702" spans="1:9" x14ac:dyDescent="0.2">
      <c r="A4702" s="86" t="s">
        <v>6388</v>
      </c>
      <c r="B4702" s="763" t="s">
        <v>214</v>
      </c>
      <c r="E4702" s="86" t="s">
        <v>215</v>
      </c>
      <c r="F4702" s="282" t="s">
        <v>587</v>
      </c>
      <c r="G4702" s="903" t="s">
        <v>524</v>
      </c>
      <c r="I4702" s="515" t="s">
        <v>7303</v>
      </c>
    </row>
    <row r="4703" spans="1:9" x14ac:dyDescent="0.2">
      <c r="A4703" s="86" t="s">
        <v>6388</v>
      </c>
      <c r="B4703" s="763" t="s">
        <v>214</v>
      </c>
      <c r="E4703" s="86" t="s">
        <v>215</v>
      </c>
      <c r="F4703" s="282" t="s">
        <v>588</v>
      </c>
      <c r="G4703" s="903" t="s">
        <v>524</v>
      </c>
      <c r="I4703" s="515" t="s">
        <v>5218</v>
      </c>
    </row>
    <row r="4704" spans="1:9" x14ac:dyDescent="0.2">
      <c r="A4704" s="86" t="s">
        <v>6388</v>
      </c>
      <c r="B4704" s="543" t="s">
        <v>214</v>
      </c>
      <c r="C4704" s="547"/>
      <c r="D4704" s="547"/>
      <c r="E4704" s="547" t="s">
        <v>215</v>
      </c>
      <c r="F4704" s="538" t="s">
        <v>589</v>
      </c>
      <c r="G4704" s="904" t="s">
        <v>524</v>
      </c>
      <c r="I4704" s="515" t="s">
        <v>5219</v>
      </c>
    </row>
    <row r="4705" spans="1:9" x14ac:dyDescent="0.2">
      <c r="A4705" s="86" t="s">
        <v>6388</v>
      </c>
      <c r="B4705" s="541" t="s">
        <v>214</v>
      </c>
      <c r="C4705" s="546"/>
      <c r="D4705" s="546"/>
      <c r="E4705" s="546" t="s">
        <v>216</v>
      </c>
      <c r="F4705" s="542" t="s">
        <v>210</v>
      </c>
      <c r="G4705" s="834" t="s">
        <v>524</v>
      </c>
      <c r="I4705" s="515" t="s">
        <v>5220</v>
      </c>
    </row>
    <row r="4706" spans="1:9" x14ac:dyDescent="0.2">
      <c r="A4706" s="86" t="s">
        <v>6388</v>
      </c>
      <c r="B4706" s="763" t="s">
        <v>214</v>
      </c>
      <c r="E4706" s="86" t="s">
        <v>216</v>
      </c>
      <c r="F4706" s="282" t="s">
        <v>2</v>
      </c>
      <c r="G4706" s="41" t="s">
        <v>524</v>
      </c>
      <c r="I4706" s="515" t="s">
        <v>5221</v>
      </c>
    </row>
    <row r="4707" spans="1:9" x14ac:dyDescent="0.2">
      <c r="A4707" s="86" t="s">
        <v>6388</v>
      </c>
      <c r="B4707" s="763" t="s">
        <v>214</v>
      </c>
      <c r="E4707" s="86" t="s">
        <v>216</v>
      </c>
      <c r="F4707" s="282" t="s">
        <v>3</v>
      </c>
      <c r="G4707" s="41" t="s">
        <v>48</v>
      </c>
      <c r="I4707" s="515" t="s">
        <v>5222</v>
      </c>
    </row>
    <row r="4708" spans="1:9" x14ac:dyDescent="0.2">
      <c r="A4708" s="86" t="s">
        <v>6388</v>
      </c>
      <c r="B4708" s="763" t="s">
        <v>214</v>
      </c>
      <c r="E4708" s="86" t="s">
        <v>216</v>
      </c>
      <c r="F4708" s="282" t="s">
        <v>10</v>
      </c>
      <c r="G4708" s="41" t="s">
        <v>524</v>
      </c>
      <c r="I4708" s="515" t="s">
        <v>5223</v>
      </c>
    </row>
    <row r="4709" spans="1:9" x14ac:dyDescent="0.2">
      <c r="A4709" s="86" t="s">
        <v>6388</v>
      </c>
      <c r="B4709" s="763" t="s">
        <v>214</v>
      </c>
      <c r="E4709" s="86" t="s">
        <v>216</v>
      </c>
      <c r="F4709" s="282" t="s">
        <v>313</v>
      </c>
      <c r="G4709" s="46" t="s">
        <v>524</v>
      </c>
      <c r="I4709" s="515" t="s">
        <v>5224</v>
      </c>
    </row>
    <row r="4710" spans="1:9" x14ac:dyDescent="0.2">
      <c r="A4710" s="86" t="s">
        <v>6388</v>
      </c>
      <c r="B4710" s="763" t="s">
        <v>214</v>
      </c>
      <c r="E4710" s="86" t="s">
        <v>216</v>
      </c>
      <c r="F4710" s="282" t="s">
        <v>7523</v>
      </c>
      <c r="G4710" s="45" t="s">
        <v>524</v>
      </c>
      <c r="I4710" s="515" t="s">
        <v>5225</v>
      </c>
    </row>
    <row r="4711" spans="1:9" x14ac:dyDescent="0.2">
      <c r="A4711" s="86" t="s">
        <v>6388</v>
      </c>
      <c r="B4711" s="763" t="s">
        <v>214</v>
      </c>
      <c r="E4711" s="86" t="s">
        <v>216</v>
      </c>
      <c r="F4711" s="282" t="s">
        <v>251</v>
      </c>
      <c r="G4711" s="46" t="s">
        <v>524</v>
      </c>
      <c r="I4711" s="515" t="s">
        <v>5226</v>
      </c>
    </row>
    <row r="4712" spans="1:9" x14ac:dyDescent="0.2">
      <c r="A4712" s="86" t="s">
        <v>6388</v>
      </c>
      <c r="B4712" s="763" t="s">
        <v>214</v>
      </c>
      <c r="E4712" s="86" t="s">
        <v>216</v>
      </c>
      <c r="F4712" s="282" t="s">
        <v>252</v>
      </c>
      <c r="G4712" s="46" t="s">
        <v>524</v>
      </c>
      <c r="I4712" s="515" t="s">
        <v>5227</v>
      </c>
    </row>
    <row r="4713" spans="1:9" x14ac:dyDescent="0.2">
      <c r="A4713" s="86" t="s">
        <v>6388</v>
      </c>
      <c r="B4713" s="763" t="s">
        <v>214</v>
      </c>
      <c r="E4713" s="86" t="s">
        <v>216</v>
      </c>
      <c r="F4713" s="282" t="s">
        <v>594</v>
      </c>
      <c r="G4713" s="42" t="s">
        <v>524</v>
      </c>
      <c r="I4713" s="515" t="s">
        <v>5228</v>
      </c>
    </row>
    <row r="4714" spans="1:9" x14ac:dyDescent="0.2">
      <c r="A4714" s="86" t="s">
        <v>6388</v>
      </c>
      <c r="B4714" s="763" t="s">
        <v>214</v>
      </c>
      <c r="E4714" s="86" t="s">
        <v>216</v>
      </c>
      <c r="F4714" s="282" t="s">
        <v>595</v>
      </c>
      <c r="G4714" s="42" t="s">
        <v>524</v>
      </c>
      <c r="I4714" s="515" t="s">
        <v>5229</v>
      </c>
    </row>
    <row r="4715" spans="1:9" x14ac:dyDescent="0.2">
      <c r="A4715" s="86" t="s">
        <v>6388</v>
      </c>
      <c r="B4715" s="763" t="s">
        <v>214</v>
      </c>
      <c r="E4715" s="86" t="s">
        <v>216</v>
      </c>
      <c r="F4715" s="282" t="s">
        <v>596</v>
      </c>
      <c r="G4715" s="42" t="s">
        <v>524</v>
      </c>
      <c r="I4715" s="515" t="s">
        <v>5230</v>
      </c>
    </row>
    <row r="4716" spans="1:9" x14ac:dyDescent="0.2">
      <c r="A4716" s="86" t="s">
        <v>6388</v>
      </c>
      <c r="B4716" s="763" t="s">
        <v>214</v>
      </c>
      <c r="E4716" s="86" t="s">
        <v>216</v>
      </c>
      <c r="F4716" s="282" t="s">
        <v>597</v>
      </c>
      <c r="G4716" s="42" t="s">
        <v>524</v>
      </c>
      <c r="I4716" s="515" t="s">
        <v>5231</v>
      </c>
    </row>
    <row r="4717" spans="1:9" x14ac:dyDescent="0.2">
      <c r="A4717" s="86" t="s">
        <v>6388</v>
      </c>
      <c r="B4717" s="763" t="s">
        <v>214</v>
      </c>
      <c r="E4717" s="86" t="s">
        <v>216</v>
      </c>
      <c r="F4717" s="282" t="s">
        <v>7613</v>
      </c>
      <c r="G4717" s="46" t="s">
        <v>524</v>
      </c>
      <c r="I4717" s="515" t="s">
        <v>7304</v>
      </c>
    </row>
    <row r="4718" spans="1:9" x14ac:dyDescent="0.2">
      <c r="A4718" s="86" t="s">
        <v>6388</v>
      </c>
      <c r="B4718" s="763" t="s">
        <v>214</v>
      </c>
      <c r="E4718" s="86" t="s">
        <v>216</v>
      </c>
      <c r="F4718" s="282" t="s">
        <v>211</v>
      </c>
      <c r="G4718" s="46" t="s">
        <v>524</v>
      </c>
      <c r="I4718" s="515" t="s">
        <v>5232</v>
      </c>
    </row>
    <row r="4719" spans="1:9" x14ac:dyDescent="0.2">
      <c r="A4719" s="86" t="s">
        <v>6388</v>
      </c>
      <c r="B4719" s="763" t="s">
        <v>214</v>
      </c>
      <c r="E4719" s="86" t="s">
        <v>216</v>
      </c>
      <c r="F4719" s="282" t="s">
        <v>212</v>
      </c>
      <c r="G4719" s="46" t="s">
        <v>524</v>
      </c>
      <c r="I4719" s="515" t="s">
        <v>5233</v>
      </c>
    </row>
    <row r="4720" spans="1:9" x14ac:dyDescent="0.2">
      <c r="A4720" s="86" t="s">
        <v>6388</v>
      </c>
      <c r="B4720" s="763" t="s">
        <v>214</v>
      </c>
      <c r="E4720" s="86" t="s">
        <v>216</v>
      </c>
      <c r="F4720" s="282" t="s">
        <v>488</v>
      </c>
      <c r="G4720" s="46" t="s">
        <v>524</v>
      </c>
      <c r="I4720" s="515" t="s">
        <v>5234</v>
      </c>
    </row>
    <row r="4721" spans="1:9" x14ac:dyDescent="0.2">
      <c r="A4721" s="86" t="s">
        <v>6388</v>
      </c>
      <c r="B4721" s="763" t="s">
        <v>214</v>
      </c>
      <c r="E4721" s="86" t="s">
        <v>216</v>
      </c>
      <c r="F4721" s="282" t="s">
        <v>37</v>
      </c>
      <c r="G4721" s="903" t="s">
        <v>524</v>
      </c>
      <c r="I4721" s="515" t="s">
        <v>7305</v>
      </c>
    </row>
    <row r="4722" spans="1:9" x14ac:dyDescent="0.2">
      <c r="A4722" s="86" t="s">
        <v>6388</v>
      </c>
      <c r="B4722" s="763" t="s">
        <v>214</v>
      </c>
      <c r="E4722" s="86" t="s">
        <v>216</v>
      </c>
      <c r="F4722" s="282" t="s">
        <v>168</v>
      </c>
      <c r="G4722" s="903" t="s">
        <v>524</v>
      </c>
      <c r="I4722" s="515" t="s">
        <v>5235</v>
      </c>
    </row>
    <row r="4723" spans="1:9" x14ac:dyDescent="0.2">
      <c r="A4723" s="86" t="s">
        <v>6388</v>
      </c>
      <c r="B4723" s="763" t="s">
        <v>214</v>
      </c>
      <c r="E4723" s="86" t="s">
        <v>216</v>
      </c>
      <c r="F4723" s="282" t="s">
        <v>169</v>
      </c>
      <c r="G4723" s="903" t="s">
        <v>524</v>
      </c>
      <c r="I4723" s="515" t="s">
        <v>5236</v>
      </c>
    </row>
    <row r="4724" spans="1:9" x14ac:dyDescent="0.2">
      <c r="A4724" s="86" t="s">
        <v>6388</v>
      </c>
      <c r="B4724" s="763" t="s">
        <v>214</v>
      </c>
      <c r="E4724" s="86" t="s">
        <v>216</v>
      </c>
      <c r="F4724" s="282" t="s">
        <v>170</v>
      </c>
      <c r="G4724" s="903" t="s">
        <v>524</v>
      </c>
      <c r="I4724" s="515" t="s">
        <v>5237</v>
      </c>
    </row>
    <row r="4725" spans="1:9" x14ac:dyDescent="0.2">
      <c r="A4725" s="86" t="s">
        <v>6388</v>
      </c>
      <c r="B4725" s="763" t="s">
        <v>214</v>
      </c>
      <c r="E4725" s="86" t="s">
        <v>216</v>
      </c>
      <c r="F4725" s="282" t="s">
        <v>171</v>
      </c>
      <c r="G4725" s="903" t="s">
        <v>524</v>
      </c>
      <c r="I4725" s="515" t="s">
        <v>5238</v>
      </c>
    </row>
    <row r="4726" spans="1:9" x14ac:dyDescent="0.2">
      <c r="A4726" s="86" t="s">
        <v>6388</v>
      </c>
      <c r="B4726" s="763" t="s">
        <v>214</v>
      </c>
      <c r="E4726" s="86" t="s">
        <v>216</v>
      </c>
      <c r="F4726" s="282" t="s">
        <v>172</v>
      </c>
      <c r="G4726" s="903" t="s">
        <v>524</v>
      </c>
      <c r="I4726" s="515" t="s">
        <v>5239</v>
      </c>
    </row>
    <row r="4727" spans="1:9" x14ac:dyDescent="0.2">
      <c r="A4727" s="86" t="s">
        <v>6388</v>
      </c>
      <c r="B4727" s="763" t="s">
        <v>214</v>
      </c>
      <c r="E4727" s="86" t="s">
        <v>216</v>
      </c>
      <c r="F4727" s="282" t="s">
        <v>173</v>
      </c>
      <c r="G4727" s="903" t="s">
        <v>524</v>
      </c>
      <c r="I4727" s="515" t="s">
        <v>5240</v>
      </c>
    </row>
    <row r="4728" spans="1:9" x14ac:dyDescent="0.2">
      <c r="A4728" s="86" t="s">
        <v>6388</v>
      </c>
      <c r="B4728" s="763" t="s">
        <v>214</v>
      </c>
      <c r="E4728" s="86" t="s">
        <v>216</v>
      </c>
      <c r="F4728" s="282" t="s">
        <v>174</v>
      </c>
      <c r="G4728" s="903" t="s">
        <v>524</v>
      </c>
      <c r="I4728" s="515" t="s">
        <v>5241</v>
      </c>
    </row>
    <row r="4729" spans="1:9" x14ac:dyDescent="0.2">
      <c r="A4729" s="86" t="s">
        <v>6388</v>
      </c>
      <c r="B4729" s="763" t="s">
        <v>214</v>
      </c>
      <c r="E4729" s="86" t="s">
        <v>216</v>
      </c>
      <c r="F4729" s="282" t="s">
        <v>175</v>
      </c>
      <c r="G4729" s="903" t="s">
        <v>524</v>
      </c>
      <c r="I4729" s="515" t="s">
        <v>5242</v>
      </c>
    </row>
    <row r="4730" spans="1:9" x14ac:dyDescent="0.2">
      <c r="A4730" s="86" t="s">
        <v>6388</v>
      </c>
      <c r="B4730" s="763" t="s">
        <v>214</v>
      </c>
      <c r="E4730" s="86" t="s">
        <v>216</v>
      </c>
      <c r="F4730" s="282" t="s">
        <v>176</v>
      </c>
      <c r="G4730" s="903" t="s">
        <v>524</v>
      </c>
      <c r="I4730" s="515" t="s">
        <v>5243</v>
      </c>
    </row>
    <row r="4731" spans="1:9" x14ac:dyDescent="0.2">
      <c r="A4731" s="86" t="s">
        <v>6388</v>
      </c>
      <c r="B4731" s="763" t="s">
        <v>214</v>
      </c>
      <c r="E4731" s="86" t="s">
        <v>216</v>
      </c>
      <c r="F4731" s="282" t="s">
        <v>177</v>
      </c>
      <c r="G4731" s="903" t="s">
        <v>524</v>
      </c>
      <c r="I4731" s="515" t="s">
        <v>5244</v>
      </c>
    </row>
    <row r="4732" spans="1:9" x14ac:dyDescent="0.2">
      <c r="A4732" s="86" t="s">
        <v>6388</v>
      </c>
      <c r="B4732" s="763" t="s">
        <v>214</v>
      </c>
      <c r="E4732" s="86" t="s">
        <v>216</v>
      </c>
      <c r="F4732" s="282" t="s">
        <v>178</v>
      </c>
      <c r="G4732" s="903" t="s">
        <v>524</v>
      </c>
      <c r="I4732" s="515" t="s">
        <v>5245</v>
      </c>
    </row>
    <row r="4733" spans="1:9" x14ac:dyDescent="0.2">
      <c r="A4733" s="86" t="s">
        <v>6388</v>
      </c>
      <c r="B4733" s="763" t="s">
        <v>214</v>
      </c>
      <c r="E4733" s="86" t="s">
        <v>216</v>
      </c>
      <c r="F4733" s="282" t="s">
        <v>179</v>
      </c>
      <c r="G4733" s="903" t="s">
        <v>524</v>
      </c>
      <c r="I4733" s="515" t="s">
        <v>5246</v>
      </c>
    </row>
    <row r="4734" spans="1:9" x14ac:dyDescent="0.2">
      <c r="A4734" s="86" t="s">
        <v>6388</v>
      </c>
      <c r="B4734" s="763" t="s">
        <v>214</v>
      </c>
      <c r="E4734" s="86" t="s">
        <v>216</v>
      </c>
      <c r="F4734" s="282" t="s">
        <v>450</v>
      </c>
      <c r="G4734" s="903" t="s">
        <v>524</v>
      </c>
      <c r="I4734" s="515" t="s">
        <v>5247</v>
      </c>
    </row>
    <row r="4735" spans="1:9" x14ac:dyDescent="0.2">
      <c r="A4735" s="86" t="s">
        <v>6388</v>
      </c>
      <c r="B4735" s="763" t="s">
        <v>214</v>
      </c>
      <c r="E4735" s="86" t="s">
        <v>216</v>
      </c>
      <c r="F4735" s="282" t="s">
        <v>451</v>
      </c>
      <c r="G4735" s="903" t="s">
        <v>524</v>
      </c>
      <c r="I4735" s="515" t="s">
        <v>5248</v>
      </c>
    </row>
    <row r="4736" spans="1:9" x14ac:dyDescent="0.2">
      <c r="A4736" s="86" t="s">
        <v>6388</v>
      </c>
      <c r="B4736" s="763" t="s">
        <v>214</v>
      </c>
      <c r="E4736" s="86" t="s">
        <v>216</v>
      </c>
      <c r="F4736" s="282" t="s">
        <v>452</v>
      </c>
      <c r="G4736" s="903" t="s">
        <v>524</v>
      </c>
      <c r="I4736" s="515" t="s">
        <v>5249</v>
      </c>
    </row>
    <row r="4737" spans="1:9" x14ac:dyDescent="0.2">
      <c r="A4737" s="86" t="s">
        <v>6388</v>
      </c>
      <c r="B4737" s="763" t="s">
        <v>214</v>
      </c>
      <c r="E4737" s="86" t="s">
        <v>216</v>
      </c>
      <c r="F4737" s="282" t="s">
        <v>453</v>
      </c>
      <c r="G4737" s="903" t="s">
        <v>524</v>
      </c>
      <c r="I4737" s="515" t="s">
        <v>5250</v>
      </c>
    </row>
    <row r="4738" spans="1:9" x14ac:dyDescent="0.2">
      <c r="A4738" s="86" t="s">
        <v>6388</v>
      </c>
      <c r="B4738" s="763" t="s">
        <v>214</v>
      </c>
      <c r="E4738" s="86" t="s">
        <v>216</v>
      </c>
      <c r="F4738" s="282" t="s">
        <v>181</v>
      </c>
      <c r="G4738" s="903" t="s">
        <v>524</v>
      </c>
      <c r="I4738" s="515" t="s">
        <v>7306</v>
      </c>
    </row>
    <row r="4739" spans="1:9" x14ac:dyDescent="0.2">
      <c r="A4739" s="86" t="s">
        <v>6388</v>
      </c>
      <c r="B4739" s="763" t="s">
        <v>214</v>
      </c>
      <c r="E4739" s="86" t="s">
        <v>216</v>
      </c>
      <c r="F4739" s="282" t="s">
        <v>182</v>
      </c>
      <c r="G4739" s="903" t="s">
        <v>524</v>
      </c>
      <c r="I4739" s="515" t="s">
        <v>5251</v>
      </c>
    </row>
    <row r="4740" spans="1:9" x14ac:dyDescent="0.2">
      <c r="A4740" s="86" t="s">
        <v>6388</v>
      </c>
      <c r="B4740" s="763" t="s">
        <v>214</v>
      </c>
      <c r="E4740" s="86" t="s">
        <v>216</v>
      </c>
      <c r="F4740" s="282" t="s">
        <v>183</v>
      </c>
      <c r="G4740" s="903" t="s">
        <v>524</v>
      </c>
      <c r="I4740" s="515" t="s">
        <v>5252</v>
      </c>
    </row>
    <row r="4741" spans="1:9" x14ac:dyDescent="0.2">
      <c r="A4741" s="86" t="s">
        <v>6388</v>
      </c>
      <c r="B4741" s="763" t="s">
        <v>214</v>
      </c>
      <c r="E4741" s="86" t="s">
        <v>216</v>
      </c>
      <c r="F4741" s="282" t="s">
        <v>587</v>
      </c>
      <c r="G4741" s="903" t="s">
        <v>524</v>
      </c>
      <c r="I4741" s="515" t="s">
        <v>7307</v>
      </c>
    </row>
    <row r="4742" spans="1:9" x14ac:dyDescent="0.2">
      <c r="A4742" s="86" t="s">
        <v>6388</v>
      </c>
      <c r="B4742" s="763" t="s">
        <v>214</v>
      </c>
      <c r="E4742" s="86" t="s">
        <v>216</v>
      </c>
      <c r="F4742" s="282" t="s">
        <v>588</v>
      </c>
      <c r="G4742" s="903" t="s">
        <v>524</v>
      </c>
      <c r="I4742" s="515" t="s">
        <v>5253</v>
      </c>
    </row>
    <row r="4743" spans="1:9" x14ac:dyDescent="0.2">
      <c r="A4743" s="86" t="s">
        <v>6388</v>
      </c>
      <c r="B4743" s="543" t="s">
        <v>214</v>
      </c>
      <c r="C4743" s="547"/>
      <c r="D4743" s="547"/>
      <c r="E4743" s="547" t="s">
        <v>216</v>
      </c>
      <c r="F4743" s="538" t="s">
        <v>589</v>
      </c>
      <c r="G4743" s="904" t="s">
        <v>524</v>
      </c>
      <c r="I4743" s="515" t="s">
        <v>5254</v>
      </c>
    </row>
    <row r="4744" spans="1:9" x14ac:dyDescent="0.2">
      <c r="A4744" s="86" t="s">
        <v>6388</v>
      </c>
      <c r="B4744" s="541" t="s">
        <v>214</v>
      </c>
      <c r="C4744" s="546"/>
      <c r="D4744" s="546"/>
      <c r="E4744" s="546" t="s">
        <v>217</v>
      </c>
      <c r="F4744" s="542" t="s">
        <v>210</v>
      </c>
      <c r="G4744" s="834" t="s">
        <v>524</v>
      </c>
      <c r="I4744" s="515" t="s">
        <v>5255</v>
      </c>
    </row>
    <row r="4745" spans="1:9" x14ac:dyDescent="0.2">
      <c r="A4745" s="86" t="s">
        <v>6388</v>
      </c>
      <c r="B4745" s="763" t="s">
        <v>214</v>
      </c>
      <c r="E4745" s="86" t="s">
        <v>217</v>
      </c>
      <c r="F4745" s="282" t="s">
        <v>2</v>
      </c>
      <c r="G4745" s="41" t="s">
        <v>524</v>
      </c>
      <c r="I4745" s="515" t="s">
        <v>5256</v>
      </c>
    </row>
    <row r="4746" spans="1:9" x14ac:dyDescent="0.2">
      <c r="A4746" s="86" t="s">
        <v>6388</v>
      </c>
      <c r="B4746" s="763" t="s">
        <v>214</v>
      </c>
      <c r="E4746" s="86" t="s">
        <v>217</v>
      </c>
      <c r="F4746" s="282" t="s">
        <v>3</v>
      </c>
      <c r="G4746" s="41" t="s">
        <v>48</v>
      </c>
      <c r="I4746" s="515" t="s">
        <v>5257</v>
      </c>
    </row>
    <row r="4747" spans="1:9" x14ac:dyDescent="0.2">
      <c r="A4747" s="86" t="s">
        <v>6388</v>
      </c>
      <c r="B4747" s="763" t="s">
        <v>214</v>
      </c>
      <c r="E4747" s="86" t="s">
        <v>217</v>
      </c>
      <c r="F4747" s="282" t="s">
        <v>10</v>
      </c>
      <c r="G4747" s="41" t="s">
        <v>524</v>
      </c>
      <c r="I4747" s="515" t="s">
        <v>5258</v>
      </c>
    </row>
    <row r="4748" spans="1:9" x14ac:dyDescent="0.2">
      <c r="A4748" s="86" t="s">
        <v>6388</v>
      </c>
      <c r="B4748" s="763" t="s">
        <v>214</v>
      </c>
      <c r="E4748" s="86" t="s">
        <v>217</v>
      </c>
      <c r="F4748" s="282" t="s">
        <v>313</v>
      </c>
      <c r="G4748" s="46" t="s">
        <v>524</v>
      </c>
      <c r="I4748" s="515" t="s">
        <v>5259</v>
      </c>
    </row>
    <row r="4749" spans="1:9" x14ac:dyDescent="0.2">
      <c r="A4749" s="86" t="s">
        <v>6388</v>
      </c>
      <c r="B4749" s="763" t="s">
        <v>214</v>
      </c>
      <c r="E4749" s="86" t="s">
        <v>217</v>
      </c>
      <c r="F4749" s="282" t="s">
        <v>7523</v>
      </c>
      <c r="G4749" s="45" t="s">
        <v>524</v>
      </c>
      <c r="I4749" s="515" t="s">
        <v>5260</v>
      </c>
    </row>
    <row r="4750" spans="1:9" x14ac:dyDescent="0.2">
      <c r="A4750" s="86" t="s">
        <v>6388</v>
      </c>
      <c r="B4750" s="763" t="s">
        <v>214</v>
      </c>
      <c r="E4750" s="86" t="s">
        <v>217</v>
      </c>
      <c r="F4750" s="282" t="s">
        <v>251</v>
      </c>
      <c r="G4750" s="46" t="s">
        <v>524</v>
      </c>
      <c r="I4750" s="515" t="s">
        <v>5261</v>
      </c>
    </row>
    <row r="4751" spans="1:9" x14ac:dyDescent="0.2">
      <c r="A4751" s="86" t="s">
        <v>6388</v>
      </c>
      <c r="B4751" s="763" t="s">
        <v>214</v>
      </c>
      <c r="E4751" s="86" t="s">
        <v>217</v>
      </c>
      <c r="F4751" s="282" t="s">
        <v>252</v>
      </c>
      <c r="G4751" s="46" t="s">
        <v>524</v>
      </c>
      <c r="I4751" s="515" t="s">
        <v>5262</v>
      </c>
    </row>
    <row r="4752" spans="1:9" x14ac:dyDescent="0.2">
      <c r="A4752" s="86" t="s">
        <v>6388</v>
      </c>
      <c r="B4752" s="763" t="s">
        <v>214</v>
      </c>
      <c r="E4752" s="86" t="s">
        <v>217</v>
      </c>
      <c r="F4752" s="282" t="s">
        <v>594</v>
      </c>
      <c r="G4752" s="42" t="s">
        <v>524</v>
      </c>
      <c r="I4752" s="515" t="s">
        <v>5263</v>
      </c>
    </row>
    <row r="4753" spans="1:9" x14ac:dyDescent="0.2">
      <c r="A4753" s="86" t="s">
        <v>6388</v>
      </c>
      <c r="B4753" s="763" t="s">
        <v>214</v>
      </c>
      <c r="E4753" s="86" t="s">
        <v>217</v>
      </c>
      <c r="F4753" s="282" t="s">
        <v>595</v>
      </c>
      <c r="G4753" s="42" t="s">
        <v>524</v>
      </c>
      <c r="I4753" s="515" t="s">
        <v>5264</v>
      </c>
    </row>
    <row r="4754" spans="1:9" x14ac:dyDescent="0.2">
      <c r="A4754" s="86" t="s">
        <v>6388</v>
      </c>
      <c r="B4754" s="763" t="s">
        <v>214</v>
      </c>
      <c r="E4754" s="86" t="s">
        <v>217</v>
      </c>
      <c r="F4754" s="282" t="s">
        <v>596</v>
      </c>
      <c r="G4754" s="42" t="s">
        <v>524</v>
      </c>
      <c r="I4754" s="515" t="s">
        <v>5265</v>
      </c>
    </row>
    <row r="4755" spans="1:9" x14ac:dyDescent="0.2">
      <c r="A4755" s="86" t="s">
        <v>6388</v>
      </c>
      <c r="B4755" s="763" t="s">
        <v>214</v>
      </c>
      <c r="E4755" s="86" t="s">
        <v>217</v>
      </c>
      <c r="F4755" s="282" t="s">
        <v>597</v>
      </c>
      <c r="G4755" s="42" t="s">
        <v>524</v>
      </c>
      <c r="I4755" s="515" t="s">
        <v>5266</v>
      </c>
    </row>
    <row r="4756" spans="1:9" x14ac:dyDescent="0.2">
      <c r="A4756" s="86" t="s">
        <v>6388</v>
      </c>
      <c r="B4756" s="763" t="s">
        <v>214</v>
      </c>
      <c r="E4756" s="86" t="s">
        <v>217</v>
      </c>
      <c r="F4756" s="282" t="s">
        <v>7613</v>
      </c>
      <c r="G4756" s="46" t="s">
        <v>524</v>
      </c>
      <c r="I4756" s="515" t="s">
        <v>7308</v>
      </c>
    </row>
    <row r="4757" spans="1:9" x14ac:dyDescent="0.2">
      <c r="A4757" s="86" t="s">
        <v>6388</v>
      </c>
      <c r="B4757" s="763" t="s">
        <v>214</v>
      </c>
      <c r="E4757" s="86" t="s">
        <v>217</v>
      </c>
      <c r="F4757" s="282" t="s">
        <v>211</v>
      </c>
      <c r="G4757" s="46" t="s">
        <v>524</v>
      </c>
      <c r="I4757" s="515" t="s">
        <v>5267</v>
      </c>
    </row>
    <row r="4758" spans="1:9" x14ac:dyDescent="0.2">
      <c r="A4758" s="86" t="s">
        <v>6388</v>
      </c>
      <c r="B4758" s="763" t="s">
        <v>214</v>
      </c>
      <c r="E4758" s="86" t="s">
        <v>217</v>
      </c>
      <c r="F4758" s="282" t="s">
        <v>212</v>
      </c>
      <c r="G4758" s="46" t="s">
        <v>524</v>
      </c>
      <c r="I4758" s="515" t="s">
        <v>5268</v>
      </c>
    </row>
    <row r="4759" spans="1:9" x14ac:dyDescent="0.2">
      <c r="A4759" s="86" t="s">
        <v>6388</v>
      </c>
      <c r="B4759" s="763" t="s">
        <v>214</v>
      </c>
      <c r="E4759" s="86" t="s">
        <v>217</v>
      </c>
      <c r="F4759" s="282" t="s">
        <v>488</v>
      </c>
      <c r="G4759" s="46" t="s">
        <v>524</v>
      </c>
      <c r="I4759" s="515" t="s">
        <v>5269</v>
      </c>
    </row>
    <row r="4760" spans="1:9" x14ac:dyDescent="0.2">
      <c r="A4760" s="86" t="s">
        <v>6388</v>
      </c>
      <c r="B4760" s="763" t="s">
        <v>214</v>
      </c>
      <c r="E4760" s="86" t="s">
        <v>217</v>
      </c>
      <c r="F4760" s="282" t="s">
        <v>37</v>
      </c>
      <c r="G4760" s="903" t="s">
        <v>524</v>
      </c>
      <c r="I4760" s="515" t="s">
        <v>7309</v>
      </c>
    </row>
    <row r="4761" spans="1:9" x14ac:dyDescent="0.2">
      <c r="A4761" s="86" t="s">
        <v>6388</v>
      </c>
      <c r="B4761" s="763" t="s">
        <v>214</v>
      </c>
      <c r="E4761" s="86" t="s">
        <v>217</v>
      </c>
      <c r="F4761" s="282" t="s">
        <v>168</v>
      </c>
      <c r="G4761" s="903" t="s">
        <v>524</v>
      </c>
      <c r="I4761" s="515" t="s">
        <v>5270</v>
      </c>
    </row>
    <row r="4762" spans="1:9" x14ac:dyDescent="0.2">
      <c r="A4762" s="86" t="s">
        <v>6388</v>
      </c>
      <c r="B4762" s="763" t="s">
        <v>214</v>
      </c>
      <c r="E4762" s="86" t="s">
        <v>217</v>
      </c>
      <c r="F4762" s="282" t="s">
        <v>169</v>
      </c>
      <c r="G4762" s="903" t="s">
        <v>524</v>
      </c>
      <c r="I4762" s="515" t="s">
        <v>5271</v>
      </c>
    </row>
    <row r="4763" spans="1:9" x14ac:dyDescent="0.2">
      <c r="A4763" s="86" t="s">
        <v>6388</v>
      </c>
      <c r="B4763" s="763" t="s">
        <v>214</v>
      </c>
      <c r="E4763" s="86" t="s">
        <v>217</v>
      </c>
      <c r="F4763" s="282" t="s">
        <v>170</v>
      </c>
      <c r="G4763" s="903" t="s">
        <v>524</v>
      </c>
      <c r="I4763" s="515" t="s">
        <v>5272</v>
      </c>
    </row>
    <row r="4764" spans="1:9" x14ac:dyDescent="0.2">
      <c r="A4764" s="86" t="s">
        <v>6388</v>
      </c>
      <c r="B4764" s="763" t="s">
        <v>214</v>
      </c>
      <c r="E4764" s="86" t="s">
        <v>217</v>
      </c>
      <c r="F4764" s="282" t="s">
        <v>171</v>
      </c>
      <c r="G4764" s="903" t="s">
        <v>524</v>
      </c>
      <c r="I4764" s="515" t="s">
        <v>5273</v>
      </c>
    </row>
    <row r="4765" spans="1:9" x14ac:dyDescent="0.2">
      <c r="A4765" s="86" t="s">
        <v>6388</v>
      </c>
      <c r="B4765" s="763" t="s">
        <v>214</v>
      </c>
      <c r="E4765" s="86" t="s">
        <v>217</v>
      </c>
      <c r="F4765" s="282" t="s">
        <v>172</v>
      </c>
      <c r="G4765" s="903" t="s">
        <v>524</v>
      </c>
      <c r="I4765" s="515" t="s">
        <v>5274</v>
      </c>
    </row>
    <row r="4766" spans="1:9" x14ac:dyDescent="0.2">
      <c r="A4766" s="86" t="s">
        <v>6388</v>
      </c>
      <c r="B4766" s="763" t="s">
        <v>214</v>
      </c>
      <c r="E4766" s="86" t="s">
        <v>217</v>
      </c>
      <c r="F4766" s="282" t="s">
        <v>173</v>
      </c>
      <c r="G4766" s="903" t="s">
        <v>524</v>
      </c>
      <c r="I4766" s="515" t="s">
        <v>5275</v>
      </c>
    </row>
    <row r="4767" spans="1:9" x14ac:dyDescent="0.2">
      <c r="A4767" s="86" t="s">
        <v>6388</v>
      </c>
      <c r="B4767" s="763" t="s">
        <v>214</v>
      </c>
      <c r="E4767" s="86" t="s">
        <v>217</v>
      </c>
      <c r="F4767" s="282" t="s">
        <v>174</v>
      </c>
      <c r="G4767" s="903" t="s">
        <v>524</v>
      </c>
      <c r="I4767" s="515" t="s">
        <v>5276</v>
      </c>
    </row>
    <row r="4768" spans="1:9" x14ac:dyDescent="0.2">
      <c r="A4768" s="86" t="s">
        <v>6388</v>
      </c>
      <c r="B4768" s="763" t="s">
        <v>214</v>
      </c>
      <c r="E4768" s="86" t="s">
        <v>217</v>
      </c>
      <c r="F4768" s="282" t="s">
        <v>175</v>
      </c>
      <c r="G4768" s="903" t="s">
        <v>524</v>
      </c>
      <c r="I4768" s="515" t="s">
        <v>5277</v>
      </c>
    </row>
    <row r="4769" spans="1:9" x14ac:dyDescent="0.2">
      <c r="A4769" s="86" t="s">
        <v>6388</v>
      </c>
      <c r="B4769" s="763" t="s">
        <v>214</v>
      </c>
      <c r="E4769" s="86" t="s">
        <v>217</v>
      </c>
      <c r="F4769" s="282" t="s">
        <v>176</v>
      </c>
      <c r="G4769" s="903" t="s">
        <v>524</v>
      </c>
      <c r="I4769" s="515" t="s">
        <v>5278</v>
      </c>
    </row>
    <row r="4770" spans="1:9" x14ac:dyDescent="0.2">
      <c r="A4770" s="86" t="s">
        <v>6388</v>
      </c>
      <c r="B4770" s="763" t="s">
        <v>214</v>
      </c>
      <c r="E4770" s="86" t="s">
        <v>217</v>
      </c>
      <c r="F4770" s="282" t="s">
        <v>177</v>
      </c>
      <c r="G4770" s="903" t="s">
        <v>524</v>
      </c>
      <c r="I4770" s="515" t="s">
        <v>5279</v>
      </c>
    </row>
    <row r="4771" spans="1:9" x14ac:dyDescent="0.2">
      <c r="A4771" s="86" t="s">
        <v>6388</v>
      </c>
      <c r="B4771" s="763" t="s">
        <v>214</v>
      </c>
      <c r="E4771" s="86" t="s">
        <v>217</v>
      </c>
      <c r="F4771" s="282" t="s">
        <v>178</v>
      </c>
      <c r="G4771" s="903" t="s">
        <v>524</v>
      </c>
      <c r="I4771" s="515" t="s">
        <v>5280</v>
      </c>
    </row>
    <row r="4772" spans="1:9" x14ac:dyDescent="0.2">
      <c r="A4772" s="86" t="s">
        <v>6388</v>
      </c>
      <c r="B4772" s="763" t="s">
        <v>214</v>
      </c>
      <c r="E4772" s="86" t="s">
        <v>217</v>
      </c>
      <c r="F4772" s="282" t="s">
        <v>179</v>
      </c>
      <c r="G4772" s="903" t="s">
        <v>524</v>
      </c>
      <c r="I4772" s="515" t="s">
        <v>5281</v>
      </c>
    </row>
    <row r="4773" spans="1:9" x14ac:dyDescent="0.2">
      <c r="A4773" s="86" t="s">
        <v>6388</v>
      </c>
      <c r="B4773" s="763" t="s">
        <v>214</v>
      </c>
      <c r="E4773" s="86" t="s">
        <v>217</v>
      </c>
      <c r="F4773" s="282" t="s">
        <v>450</v>
      </c>
      <c r="G4773" s="903" t="s">
        <v>524</v>
      </c>
      <c r="I4773" s="515" t="s">
        <v>5282</v>
      </c>
    </row>
    <row r="4774" spans="1:9" x14ac:dyDescent="0.2">
      <c r="A4774" s="86" t="s">
        <v>6388</v>
      </c>
      <c r="B4774" s="763" t="s">
        <v>214</v>
      </c>
      <c r="E4774" s="86" t="s">
        <v>217</v>
      </c>
      <c r="F4774" s="282" t="s">
        <v>451</v>
      </c>
      <c r="G4774" s="903" t="s">
        <v>524</v>
      </c>
      <c r="I4774" s="515" t="s">
        <v>5283</v>
      </c>
    </row>
    <row r="4775" spans="1:9" x14ac:dyDescent="0.2">
      <c r="A4775" s="86" t="s">
        <v>6388</v>
      </c>
      <c r="B4775" s="763" t="s">
        <v>214</v>
      </c>
      <c r="E4775" s="86" t="s">
        <v>217</v>
      </c>
      <c r="F4775" s="282" t="s">
        <v>452</v>
      </c>
      <c r="G4775" s="903" t="s">
        <v>524</v>
      </c>
      <c r="I4775" s="515" t="s">
        <v>5284</v>
      </c>
    </row>
    <row r="4776" spans="1:9" x14ac:dyDescent="0.2">
      <c r="A4776" s="86" t="s">
        <v>6388</v>
      </c>
      <c r="B4776" s="763" t="s">
        <v>214</v>
      </c>
      <c r="E4776" s="86" t="s">
        <v>217</v>
      </c>
      <c r="F4776" s="282" t="s">
        <v>453</v>
      </c>
      <c r="G4776" s="903" t="s">
        <v>524</v>
      </c>
      <c r="I4776" s="515" t="s">
        <v>5285</v>
      </c>
    </row>
    <row r="4777" spans="1:9" x14ac:dyDescent="0.2">
      <c r="A4777" s="86" t="s">
        <v>6388</v>
      </c>
      <c r="B4777" s="763" t="s">
        <v>214</v>
      </c>
      <c r="E4777" s="86" t="s">
        <v>217</v>
      </c>
      <c r="F4777" s="282" t="s">
        <v>181</v>
      </c>
      <c r="G4777" s="903" t="s">
        <v>524</v>
      </c>
      <c r="I4777" s="515" t="s">
        <v>7310</v>
      </c>
    </row>
    <row r="4778" spans="1:9" x14ac:dyDescent="0.2">
      <c r="A4778" s="86" t="s">
        <v>6388</v>
      </c>
      <c r="B4778" s="763" t="s">
        <v>214</v>
      </c>
      <c r="E4778" s="86" t="s">
        <v>217</v>
      </c>
      <c r="F4778" s="282" t="s">
        <v>182</v>
      </c>
      <c r="G4778" s="903" t="s">
        <v>524</v>
      </c>
      <c r="I4778" s="515" t="s">
        <v>5286</v>
      </c>
    </row>
    <row r="4779" spans="1:9" x14ac:dyDescent="0.2">
      <c r="A4779" s="86" t="s">
        <v>6388</v>
      </c>
      <c r="B4779" s="763" t="s">
        <v>214</v>
      </c>
      <c r="E4779" s="86" t="s">
        <v>217</v>
      </c>
      <c r="F4779" s="282" t="s">
        <v>183</v>
      </c>
      <c r="G4779" s="903" t="s">
        <v>524</v>
      </c>
      <c r="I4779" s="515" t="s">
        <v>5287</v>
      </c>
    </row>
    <row r="4780" spans="1:9" x14ac:dyDescent="0.2">
      <c r="A4780" s="86" t="s">
        <v>6388</v>
      </c>
      <c r="B4780" s="763" t="s">
        <v>214</v>
      </c>
      <c r="E4780" s="86" t="s">
        <v>217</v>
      </c>
      <c r="F4780" s="282" t="s">
        <v>587</v>
      </c>
      <c r="G4780" s="903" t="s">
        <v>524</v>
      </c>
      <c r="I4780" s="515" t="s">
        <v>7311</v>
      </c>
    </row>
    <row r="4781" spans="1:9" x14ac:dyDescent="0.2">
      <c r="A4781" s="86" t="s">
        <v>6388</v>
      </c>
      <c r="B4781" s="763" t="s">
        <v>214</v>
      </c>
      <c r="E4781" s="86" t="s">
        <v>217</v>
      </c>
      <c r="F4781" s="282" t="s">
        <v>588</v>
      </c>
      <c r="G4781" s="903" t="s">
        <v>524</v>
      </c>
      <c r="I4781" s="515" t="s">
        <v>5288</v>
      </c>
    </row>
    <row r="4782" spans="1:9" x14ac:dyDescent="0.2">
      <c r="A4782" s="86" t="s">
        <v>6388</v>
      </c>
      <c r="B4782" s="543" t="s">
        <v>214</v>
      </c>
      <c r="C4782" s="547"/>
      <c r="D4782" s="547"/>
      <c r="E4782" s="547" t="s">
        <v>217</v>
      </c>
      <c r="F4782" s="538" t="s">
        <v>589</v>
      </c>
      <c r="G4782" s="904" t="s">
        <v>524</v>
      </c>
      <c r="I4782" s="515" t="s">
        <v>5289</v>
      </c>
    </row>
    <row r="4783" spans="1:9" x14ac:dyDescent="0.2">
      <c r="A4783" s="86" t="s">
        <v>6388</v>
      </c>
      <c r="B4783" s="541" t="s">
        <v>214</v>
      </c>
      <c r="C4783" s="546"/>
      <c r="D4783" s="546"/>
      <c r="E4783" s="546" t="s">
        <v>218</v>
      </c>
      <c r="F4783" s="542" t="s">
        <v>210</v>
      </c>
      <c r="G4783" s="834" t="s">
        <v>524</v>
      </c>
      <c r="I4783" s="515" t="s">
        <v>5290</v>
      </c>
    </row>
    <row r="4784" spans="1:9" x14ac:dyDescent="0.2">
      <c r="A4784" s="86" t="s">
        <v>6388</v>
      </c>
      <c r="B4784" s="763" t="s">
        <v>214</v>
      </c>
      <c r="E4784" s="86" t="s">
        <v>218</v>
      </c>
      <c r="F4784" s="282" t="s">
        <v>2</v>
      </c>
      <c r="G4784" s="41" t="s">
        <v>524</v>
      </c>
      <c r="I4784" s="515" t="s">
        <v>5291</v>
      </c>
    </row>
    <row r="4785" spans="1:9" x14ac:dyDescent="0.2">
      <c r="A4785" s="86" t="s">
        <v>6388</v>
      </c>
      <c r="B4785" s="763" t="s">
        <v>214</v>
      </c>
      <c r="E4785" s="86" t="s">
        <v>218</v>
      </c>
      <c r="F4785" s="282" t="s">
        <v>3</v>
      </c>
      <c r="G4785" s="41" t="s">
        <v>48</v>
      </c>
      <c r="I4785" s="515" t="s">
        <v>5292</v>
      </c>
    </row>
    <row r="4786" spans="1:9" x14ac:dyDescent="0.2">
      <c r="A4786" s="86" t="s">
        <v>6388</v>
      </c>
      <c r="B4786" s="763" t="s">
        <v>214</v>
      </c>
      <c r="E4786" s="86" t="s">
        <v>218</v>
      </c>
      <c r="F4786" s="282" t="s">
        <v>10</v>
      </c>
      <c r="G4786" s="41" t="s">
        <v>524</v>
      </c>
      <c r="I4786" s="515" t="s">
        <v>5293</v>
      </c>
    </row>
    <row r="4787" spans="1:9" x14ac:dyDescent="0.2">
      <c r="A4787" s="86" t="s">
        <v>6388</v>
      </c>
      <c r="B4787" s="763" t="s">
        <v>214</v>
      </c>
      <c r="E4787" s="86" t="s">
        <v>218</v>
      </c>
      <c r="F4787" s="282" t="s">
        <v>313</v>
      </c>
      <c r="G4787" s="46" t="s">
        <v>524</v>
      </c>
      <c r="I4787" s="515" t="s">
        <v>5294</v>
      </c>
    </row>
    <row r="4788" spans="1:9" x14ac:dyDescent="0.2">
      <c r="A4788" s="86" t="s">
        <v>6388</v>
      </c>
      <c r="B4788" s="763" t="s">
        <v>214</v>
      </c>
      <c r="E4788" s="86" t="s">
        <v>218</v>
      </c>
      <c r="F4788" s="282" t="s">
        <v>7523</v>
      </c>
      <c r="G4788" s="45" t="s">
        <v>524</v>
      </c>
      <c r="I4788" s="515" t="s">
        <v>5295</v>
      </c>
    </row>
    <row r="4789" spans="1:9" x14ac:dyDescent="0.2">
      <c r="A4789" s="86" t="s">
        <v>6388</v>
      </c>
      <c r="B4789" s="763" t="s">
        <v>214</v>
      </c>
      <c r="E4789" s="86" t="s">
        <v>218</v>
      </c>
      <c r="F4789" s="282" t="s">
        <v>251</v>
      </c>
      <c r="G4789" s="46" t="s">
        <v>524</v>
      </c>
      <c r="I4789" s="515" t="s">
        <v>5296</v>
      </c>
    </row>
    <row r="4790" spans="1:9" x14ac:dyDescent="0.2">
      <c r="A4790" s="86" t="s">
        <v>6388</v>
      </c>
      <c r="B4790" s="763" t="s">
        <v>214</v>
      </c>
      <c r="E4790" s="86" t="s">
        <v>218</v>
      </c>
      <c r="F4790" s="282" t="s">
        <v>252</v>
      </c>
      <c r="G4790" s="46" t="s">
        <v>524</v>
      </c>
      <c r="I4790" s="515" t="s">
        <v>5297</v>
      </c>
    </row>
    <row r="4791" spans="1:9" x14ac:dyDescent="0.2">
      <c r="A4791" s="86" t="s">
        <v>6388</v>
      </c>
      <c r="B4791" s="763" t="s">
        <v>214</v>
      </c>
      <c r="E4791" s="86" t="s">
        <v>218</v>
      </c>
      <c r="F4791" s="282" t="s">
        <v>594</v>
      </c>
      <c r="G4791" s="42" t="s">
        <v>524</v>
      </c>
      <c r="I4791" s="515" t="s">
        <v>5298</v>
      </c>
    </row>
    <row r="4792" spans="1:9" x14ac:dyDescent="0.2">
      <c r="A4792" s="86" t="s">
        <v>6388</v>
      </c>
      <c r="B4792" s="763" t="s">
        <v>214</v>
      </c>
      <c r="E4792" s="86" t="s">
        <v>218</v>
      </c>
      <c r="F4792" s="282" t="s">
        <v>595</v>
      </c>
      <c r="G4792" s="42" t="s">
        <v>524</v>
      </c>
      <c r="I4792" s="515" t="s">
        <v>5299</v>
      </c>
    </row>
    <row r="4793" spans="1:9" x14ac:dyDescent="0.2">
      <c r="A4793" s="86" t="s">
        <v>6388</v>
      </c>
      <c r="B4793" s="763" t="s">
        <v>214</v>
      </c>
      <c r="E4793" s="86" t="s">
        <v>218</v>
      </c>
      <c r="F4793" s="282" t="s">
        <v>596</v>
      </c>
      <c r="G4793" s="42" t="s">
        <v>524</v>
      </c>
      <c r="I4793" s="515" t="s">
        <v>5300</v>
      </c>
    </row>
    <row r="4794" spans="1:9" x14ac:dyDescent="0.2">
      <c r="A4794" s="86" t="s">
        <v>6388</v>
      </c>
      <c r="B4794" s="763" t="s">
        <v>214</v>
      </c>
      <c r="E4794" s="86" t="s">
        <v>218</v>
      </c>
      <c r="F4794" s="282" t="s">
        <v>597</v>
      </c>
      <c r="G4794" s="42" t="s">
        <v>524</v>
      </c>
      <c r="I4794" s="515" t="s">
        <v>5301</v>
      </c>
    </row>
    <row r="4795" spans="1:9" x14ac:dyDescent="0.2">
      <c r="A4795" s="86" t="s">
        <v>6388</v>
      </c>
      <c r="B4795" s="763" t="s">
        <v>214</v>
      </c>
      <c r="E4795" s="86" t="s">
        <v>218</v>
      </c>
      <c r="F4795" s="282" t="s">
        <v>7613</v>
      </c>
      <c r="G4795" s="46" t="s">
        <v>524</v>
      </c>
      <c r="I4795" s="515" t="s">
        <v>7312</v>
      </c>
    </row>
    <row r="4796" spans="1:9" x14ac:dyDescent="0.2">
      <c r="A4796" s="86" t="s">
        <v>6388</v>
      </c>
      <c r="B4796" s="763" t="s">
        <v>214</v>
      </c>
      <c r="E4796" s="86" t="s">
        <v>218</v>
      </c>
      <c r="F4796" s="282" t="s">
        <v>211</v>
      </c>
      <c r="G4796" s="46" t="s">
        <v>524</v>
      </c>
      <c r="I4796" s="515" t="s">
        <v>5302</v>
      </c>
    </row>
    <row r="4797" spans="1:9" x14ac:dyDescent="0.2">
      <c r="A4797" s="86" t="s">
        <v>6388</v>
      </c>
      <c r="B4797" s="763" t="s">
        <v>214</v>
      </c>
      <c r="E4797" s="86" t="s">
        <v>218</v>
      </c>
      <c r="F4797" s="282" t="s">
        <v>212</v>
      </c>
      <c r="G4797" s="46" t="s">
        <v>524</v>
      </c>
      <c r="I4797" s="515" t="s">
        <v>5303</v>
      </c>
    </row>
    <row r="4798" spans="1:9" x14ac:dyDescent="0.2">
      <c r="A4798" s="86" t="s">
        <v>6388</v>
      </c>
      <c r="B4798" s="763" t="s">
        <v>214</v>
      </c>
      <c r="E4798" s="86" t="s">
        <v>218</v>
      </c>
      <c r="F4798" s="282" t="s">
        <v>488</v>
      </c>
      <c r="G4798" s="46" t="s">
        <v>524</v>
      </c>
      <c r="I4798" s="515" t="s">
        <v>5304</v>
      </c>
    </row>
    <row r="4799" spans="1:9" x14ac:dyDescent="0.2">
      <c r="A4799" s="86" t="s">
        <v>6388</v>
      </c>
      <c r="B4799" s="763" t="s">
        <v>214</v>
      </c>
      <c r="E4799" s="86" t="s">
        <v>218</v>
      </c>
      <c r="F4799" s="282" t="s">
        <v>37</v>
      </c>
      <c r="G4799" s="903" t="s">
        <v>524</v>
      </c>
      <c r="I4799" s="515" t="s">
        <v>7313</v>
      </c>
    </row>
    <row r="4800" spans="1:9" x14ac:dyDescent="0.2">
      <c r="A4800" s="86" t="s">
        <v>6388</v>
      </c>
      <c r="B4800" s="763" t="s">
        <v>214</v>
      </c>
      <c r="E4800" s="86" t="s">
        <v>218</v>
      </c>
      <c r="F4800" s="282" t="s">
        <v>168</v>
      </c>
      <c r="G4800" s="903" t="s">
        <v>524</v>
      </c>
      <c r="I4800" s="515" t="s">
        <v>5305</v>
      </c>
    </row>
    <row r="4801" spans="1:9" x14ac:dyDescent="0.2">
      <c r="A4801" s="86" t="s">
        <v>6388</v>
      </c>
      <c r="B4801" s="763" t="s">
        <v>214</v>
      </c>
      <c r="E4801" s="86" t="s">
        <v>218</v>
      </c>
      <c r="F4801" s="282" t="s">
        <v>169</v>
      </c>
      <c r="G4801" s="903" t="s">
        <v>524</v>
      </c>
      <c r="I4801" s="515" t="s">
        <v>5306</v>
      </c>
    </row>
    <row r="4802" spans="1:9" x14ac:dyDescent="0.2">
      <c r="A4802" s="86" t="s">
        <v>6388</v>
      </c>
      <c r="B4802" s="763" t="s">
        <v>214</v>
      </c>
      <c r="E4802" s="86" t="s">
        <v>218</v>
      </c>
      <c r="F4802" s="282" t="s">
        <v>170</v>
      </c>
      <c r="G4802" s="903" t="s">
        <v>524</v>
      </c>
      <c r="I4802" s="515" t="s">
        <v>5307</v>
      </c>
    </row>
    <row r="4803" spans="1:9" x14ac:dyDescent="0.2">
      <c r="A4803" s="86" t="s">
        <v>6388</v>
      </c>
      <c r="B4803" s="763" t="s">
        <v>214</v>
      </c>
      <c r="E4803" s="86" t="s">
        <v>218</v>
      </c>
      <c r="F4803" s="282" t="s">
        <v>171</v>
      </c>
      <c r="G4803" s="903" t="s">
        <v>524</v>
      </c>
      <c r="I4803" s="515" t="s">
        <v>5308</v>
      </c>
    </row>
    <row r="4804" spans="1:9" x14ac:dyDescent="0.2">
      <c r="A4804" s="86" t="s">
        <v>6388</v>
      </c>
      <c r="B4804" s="763" t="s">
        <v>214</v>
      </c>
      <c r="E4804" s="86" t="s">
        <v>218</v>
      </c>
      <c r="F4804" s="282" t="s">
        <v>172</v>
      </c>
      <c r="G4804" s="903" t="s">
        <v>524</v>
      </c>
      <c r="I4804" s="515" t="s">
        <v>5309</v>
      </c>
    </row>
    <row r="4805" spans="1:9" x14ac:dyDescent="0.2">
      <c r="A4805" s="86" t="s">
        <v>6388</v>
      </c>
      <c r="B4805" s="763" t="s">
        <v>214</v>
      </c>
      <c r="E4805" s="86" t="s">
        <v>218</v>
      </c>
      <c r="F4805" s="282" t="s">
        <v>173</v>
      </c>
      <c r="G4805" s="903" t="s">
        <v>524</v>
      </c>
      <c r="I4805" s="515" t="s">
        <v>5310</v>
      </c>
    </row>
    <row r="4806" spans="1:9" x14ac:dyDescent="0.2">
      <c r="A4806" s="86" t="s">
        <v>6388</v>
      </c>
      <c r="B4806" s="763" t="s">
        <v>214</v>
      </c>
      <c r="E4806" s="86" t="s">
        <v>218</v>
      </c>
      <c r="F4806" s="282" t="s">
        <v>174</v>
      </c>
      <c r="G4806" s="903" t="s">
        <v>524</v>
      </c>
      <c r="I4806" s="515" t="s">
        <v>5311</v>
      </c>
    </row>
    <row r="4807" spans="1:9" x14ac:dyDescent="0.2">
      <c r="A4807" s="86" t="s">
        <v>6388</v>
      </c>
      <c r="B4807" s="763" t="s">
        <v>214</v>
      </c>
      <c r="E4807" s="86" t="s">
        <v>218</v>
      </c>
      <c r="F4807" s="282" t="s">
        <v>175</v>
      </c>
      <c r="G4807" s="903" t="s">
        <v>524</v>
      </c>
      <c r="I4807" s="515" t="s">
        <v>5312</v>
      </c>
    </row>
    <row r="4808" spans="1:9" x14ac:dyDescent="0.2">
      <c r="A4808" s="86" t="s">
        <v>6388</v>
      </c>
      <c r="B4808" s="763" t="s">
        <v>214</v>
      </c>
      <c r="E4808" s="86" t="s">
        <v>218</v>
      </c>
      <c r="F4808" s="282" t="s">
        <v>176</v>
      </c>
      <c r="G4808" s="903" t="s">
        <v>524</v>
      </c>
      <c r="I4808" s="515" t="s">
        <v>5313</v>
      </c>
    </row>
    <row r="4809" spans="1:9" x14ac:dyDescent="0.2">
      <c r="A4809" s="86" t="s">
        <v>6388</v>
      </c>
      <c r="B4809" s="763" t="s">
        <v>214</v>
      </c>
      <c r="E4809" s="86" t="s">
        <v>218</v>
      </c>
      <c r="F4809" s="282" t="s">
        <v>177</v>
      </c>
      <c r="G4809" s="903" t="s">
        <v>524</v>
      </c>
      <c r="I4809" s="515" t="s">
        <v>5314</v>
      </c>
    </row>
    <row r="4810" spans="1:9" x14ac:dyDescent="0.2">
      <c r="A4810" s="86" t="s">
        <v>6388</v>
      </c>
      <c r="B4810" s="763" t="s">
        <v>214</v>
      </c>
      <c r="E4810" s="86" t="s">
        <v>218</v>
      </c>
      <c r="F4810" s="282" t="s">
        <v>178</v>
      </c>
      <c r="G4810" s="903" t="s">
        <v>524</v>
      </c>
      <c r="I4810" s="515" t="s">
        <v>5315</v>
      </c>
    </row>
    <row r="4811" spans="1:9" x14ac:dyDescent="0.2">
      <c r="A4811" s="86" t="s">
        <v>6388</v>
      </c>
      <c r="B4811" s="763" t="s">
        <v>214</v>
      </c>
      <c r="E4811" s="86" t="s">
        <v>218</v>
      </c>
      <c r="F4811" s="282" t="s">
        <v>179</v>
      </c>
      <c r="G4811" s="903" t="s">
        <v>524</v>
      </c>
      <c r="I4811" s="515" t="s">
        <v>5316</v>
      </c>
    </row>
    <row r="4812" spans="1:9" x14ac:dyDescent="0.2">
      <c r="A4812" s="86" t="s">
        <v>6388</v>
      </c>
      <c r="B4812" s="763" t="s">
        <v>214</v>
      </c>
      <c r="E4812" s="86" t="s">
        <v>218</v>
      </c>
      <c r="F4812" s="282" t="s">
        <v>450</v>
      </c>
      <c r="G4812" s="903" t="s">
        <v>524</v>
      </c>
      <c r="I4812" s="515" t="s">
        <v>5317</v>
      </c>
    </row>
    <row r="4813" spans="1:9" x14ac:dyDescent="0.2">
      <c r="A4813" s="86" t="s">
        <v>6388</v>
      </c>
      <c r="B4813" s="763" t="s">
        <v>214</v>
      </c>
      <c r="E4813" s="86" t="s">
        <v>218</v>
      </c>
      <c r="F4813" s="282" t="s">
        <v>451</v>
      </c>
      <c r="G4813" s="903" t="s">
        <v>524</v>
      </c>
      <c r="I4813" s="515" t="s">
        <v>5318</v>
      </c>
    </row>
    <row r="4814" spans="1:9" x14ac:dyDescent="0.2">
      <c r="A4814" s="86" t="s">
        <v>6388</v>
      </c>
      <c r="B4814" s="763" t="s">
        <v>214</v>
      </c>
      <c r="E4814" s="86" t="s">
        <v>218</v>
      </c>
      <c r="F4814" s="282" t="s">
        <v>452</v>
      </c>
      <c r="G4814" s="903" t="s">
        <v>524</v>
      </c>
      <c r="I4814" s="515" t="s">
        <v>5319</v>
      </c>
    </row>
    <row r="4815" spans="1:9" x14ac:dyDescent="0.2">
      <c r="A4815" s="86" t="s">
        <v>6388</v>
      </c>
      <c r="B4815" s="763" t="s">
        <v>214</v>
      </c>
      <c r="E4815" s="86" t="s">
        <v>218</v>
      </c>
      <c r="F4815" s="282" t="s">
        <v>453</v>
      </c>
      <c r="G4815" s="903" t="s">
        <v>524</v>
      </c>
      <c r="I4815" s="515" t="s">
        <v>5320</v>
      </c>
    </row>
    <row r="4816" spans="1:9" x14ac:dyDescent="0.2">
      <c r="A4816" s="86" t="s">
        <v>6388</v>
      </c>
      <c r="B4816" s="763" t="s">
        <v>214</v>
      </c>
      <c r="E4816" s="86" t="s">
        <v>218</v>
      </c>
      <c r="F4816" s="282" t="s">
        <v>181</v>
      </c>
      <c r="G4816" s="903" t="s">
        <v>524</v>
      </c>
      <c r="I4816" s="515" t="s">
        <v>7314</v>
      </c>
    </row>
    <row r="4817" spans="1:9" x14ac:dyDescent="0.2">
      <c r="A4817" s="86" t="s">
        <v>6388</v>
      </c>
      <c r="B4817" s="763" t="s">
        <v>214</v>
      </c>
      <c r="E4817" s="86" t="s">
        <v>218</v>
      </c>
      <c r="F4817" s="282" t="s">
        <v>182</v>
      </c>
      <c r="G4817" s="903" t="s">
        <v>524</v>
      </c>
      <c r="I4817" s="515" t="s">
        <v>5321</v>
      </c>
    </row>
    <row r="4818" spans="1:9" x14ac:dyDescent="0.2">
      <c r="A4818" s="86" t="s">
        <v>6388</v>
      </c>
      <c r="B4818" s="763" t="s">
        <v>214</v>
      </c>
      <c r="E4818" s="86" t="s">
        <v>218</v>
      </c>
      <c r="F4818" s="282" t="s">
        <v>183</v>
      </c>
      <c r="G4818" s="903" t="s">
        <v>524</v>
      </c>
      <c r="I4818" s="515" t="s">
        <v>5322</v>
      </c>
    </row>
    <row r="4819" spans="1:9" x14ac:dyDescent="0.2">
      <c r="A4819" s="86" t="s">
        <v>6388</v>
      </c>
      <c r="B4819" s="763" t="s">
        <v>214</v>
      </c>
      <c r="E4819" s="86" t="s">
        <v>218</v>
      </c>
      <c r="F4819" s="282" t="s">
        <v>587</v>
      </c>
      <c r="G4819" s="903" t="s">
        <v>524</v>
      </c>
      <c r="I4819" s="515" t="s">
        <v>7315</v>
      </c>
    </row>
    <row r="4820" spans="1:9" x14ac:dyDescent="0.2">
      <c r="A4820" s="86" t="s">
        <v>6388</v>
      </c>
      <c r="B4820" s="763" t="s">
        <v>214</v>
      </c>
      <c r="E4820" s="86" t="s">
        <v>218</v>
      </c>
      <c r="F4820" s="282" t="s">
        <v>588</v>
      </c>
      <c r="G4820" s="903" t="s">
        <v>524</v>
      </c>
      <c r="I4820" s="515" t="s">
        <v>5323</v>
      </c>
    </row>
    <row r="4821" spans="1:9" x14ac:dyDescent="0.2">
      <c r="A4821" s="86" t="s">
        <v>6388</v>
      </c>
      <c r="B4821" s="543" t="s">
        <v>214</v>
      </c>
      <c r="C4821" s="547"/>
      <c r="D4821" s="547"/>
      <c r="E4821" s="547" t="s">
        <v>218</v>
      </c>
      <c r="F4821" s="538" t="s">
        <v>589</v>
      </c>
      <c r="G4821" s="904" t="s">
        <v>524</v>
      </c>
      <c r="I4821" s="515" t="s">
        <v>5324</v>
      </c>
    </row>
    <row r="4822" spans="1:9" x14ac:dyDescent="0.2">
      <c r="A4822" s="86" t="s">
        <v>6388</v>
      </c>
      <c r="B4822" s="541" t="s">
        <v>214</v>
      </c>
      <c r="C4822" s="546"/>
      <c r="D4822" s="546"/>
      <c r="E4822" s="546" t="s">
        <v>219</v>
      </c>
      <c r="F4822" s="542" t="s">
        <v>210</v>
      </c>
      <c r="G4822" s="834" t="s">
        <v>524</v>
      </c>
      <c r="I4822" s="515" t="s">
        <v>5325</v>
      </c>
    </row>
    <row r="4823" spans="1:9" x14ac:dyDescent="0.2">
      <c r="A4823" s="86" t="s">
        <v>6388</v>
      </c>
      <c r="B4823" s="763" t="s">
        <v>214</v>
      </c>
      <c r="E4823" s="86" t="s">
        <v>219</v>
      </c>
      <c r="F4823" s="282" t="s">
        <v>2</v>
      </c>
      <c r="G4823" s="41" t="s">
        <v>524</v>
      </c>
      <c r="I4823" s="515" t="s">
        <v>5326</v>
      </c>
    </row>
    <row r="4824" spans="1:9" x14ac:dyDescent="0.2">
      <c r="A4824" s="86" t="s">
        <v>6388</v>
      </c>
      <c r="B4824" s="763" t="s">
        <v>214</v>
      </c>
      <c r="E4824" s="86" t="s">
        <v>219</v>
      </c>
      <c r="F4824" s="282" t="s">
        <v>3</v>
      </c>
      <c r="G4824" s="41" t="s">
        <v>48</v>
      </c>
      <c r="I4824" s="515" t="s">
        <v>5327</v>
      </c>
    </row>
    <row r="4825" spans="1:9" x14ac:dyDescent="0.2">
      <c r="A4825" s="86" t="s">
        <v>6388</v>
      </c>
      <c r="B4825" s="763" t="s">
        <v>214</v>
      </c>
      <c r="E4825" s="86" t="s">
        <v>219</v>
      </c>
      <c r="F4825" s="282" t="s">
        <v>10</v>
      </c>
      <c r="G4825" s="41" t="s">
        <v>524</v>
      </c>
      <c r="I4825" s="515" t="s">
        <v>5328</v>
      </c>
    </row>
    <row r="4826" spans="1:9" x14ac:dyDescent="0.2">
      <c r="A4826" s="86" t="s">
        <v>6388</v>
      </c>
      <c r="B4826" s="763" t="s">
        <v>214</v>
      </c>
      <c r="E4826" s="86" t="s">
        <v>219</v>
      </c>
      <c r="F4826" s="282" t="s">
        <v>313</v>
      </c>
      <c r="G4826" s="46" t="s">
        <v>524</v>
      </c>
      <c r="I4826" s="515" t="s">
        <v>5329</v>
      </c>
    </row>
    <row r="4827" spans="1:9" x14ac:dyDescent="0.2">
      <c r="A4827" s="86" t="s">
        <v>6388</v>
      </c>
      <c r="B4827" s="763" t="s">
        <v>214</v>
      </c>
      <c r="E4827" s="86" t="s">
        <v>219</v>
      </c>
      <c r="F4827" s="282" t="s">
        <v>7523</v>
      </c>
      <c r="G4827" s="45" t="s">
        <v>524</v>
      </c>
      <c r="I4827" s="515" t="s">
        <v>5330</v>
      </c>
    </row>
    <row r="4828" spans="1:9" x14ac:dyDescent="0.2">
      <c r="A4828" s="86" t="s">
        <v>6388</v>
      </c>
      <c r="B4828" s="763" t="s">
        <v>214</v>
      </c>
      <c r="E4828" s="86" t="s">
        <v>219</v>
      </c>
      <c r="F4828" s="282" t="s">
        <v>251</v>
      </c>
      <c r="G4828" s="46" t="s">
        <v>524</v>
      </c>
      <c r="I4828" s="515" t="s">
        <v>5331</v>
      </c>
    </row>
    <row r="4829" spans="1:9" x14ac:dyDescent="0.2">
      <c r="A4829" s="86" t="s">
        <v>6388</v>
      </c>
      <c r="B4829" s="763" t="s">
        <v>214</v>
      </c>
      <c r="E4829" s="86" t="s">
        <v>219</v>
      </c>
      <c r="F4829" s="282" t="s">
        <v>252</v>
      </c>
      <c r="G4829" s="46" t="s">
        <v>524</v>
      </c>
      <c r="I4829" s="515" t="s">
        <v>5332</v>
      </c>
    </row>
    <row r="4830" spans="1:9" x14ac:dyDescent="0.2">
      <c r="A4830" s="86" t="s">
        <v>6388</v>
      </c>
      <c r="B4830" s="763" t="s">
        <v>214</v>
      </c>
      <c r="E4830" s="86" t="s">
        <v>219</v>
      </c>
      <c r="F4830" s="282" t="s">
        <v>594</v>
      </c>
      <c r="G4830" s="42" t="s">
        <v>524</v>
      </c>
      <c r="I4830" s="515" t="s">
        <v>5333</v>
      </c>
    </row>
    <row r="4831" spans="1:9" x14ac:dyDescent="0.2">
      <c r="A4831" s="86" t="s">
        <v>6388</v>
      </c>
      <c r="B4831" s="763" t="s">
        <v>214</v>
      </c>
      <c r="E4831" s="86" t="s">
        <v>219</v>
      </c>
      <c r="F4831" s="282" t="s">
        <v>595</v>
      </c>
      <c r="G4831" s="42" t="s">
        <v>524</v>
      </c>
      <c r="I4831" s="515" t="s">
        <v>5334</v>
      </c>
    </row>
    <row r="4832" spans="1:9" x14ac:dyDescent="0.2">
      <c r="A4832" s="86" t="s">
        <v>6388</v>
      </c>
      <c r="B4832" s="763" t="s">
        <v>214</v>
      </c>
      <c r="E4832" s="86" t="s">
        <v>219</v>
      </c>
      <c r="F4832" s="282" t="s">
        <v>596</v>
      </c>
      <c r="G4832" s="42" t="s">
        <v>524</v>
      </c>
      <c r="I4832" s="515" t="s">
        <v>5335</v>
      </c>
    </row>
    <row r="4833" spans="1:9" x14ac:dyDescent="0.2">
      <c r="A4833" s="86" t="s">
        <v>6388</v>
      </c>
      <c r="B4833" s="763" t="s">
        <v>214</v>
      </c>
      <c r="E4833" s="86" t="s">
        <v>219</v>
      </c>
      <c r="F4833" s="282" t="s">
        <v>597</v>
      </c>
      <c r="G4833" s="42" t="s">
        <v>524</v>
      </c>
      <c r="I4833" s="515" t="s">
        <v>5336</v>
      </c>
    </row>
    <row r="4834" spans="1:9" x14ac:dyDescent="0.2">
      <c r="A4834" s="86" t="s">
        <v>6388</v>
      </c>
      <c r="B4834" s="763" t="s">
        <v>214</v>
      </c>
      <c r="E4834" s="86" t="s">
        <v>219</v>
      </c>
      <c r="F4834" s="282" t="s">
        <v>7613</v>
      </c>
      <c r="G4834" s="46" t="s">
        <v>524</v>
      </c>
      <c r="I4834" s="515" t="s">
        <v>7316</v>
      </c>
    </row>
    <row r="4835" spans="1:9" x14ac:dyDescent="0.2">
      <c r="A4835" s="86" t="s">
        <v>6388</v>
      </c>
      <c r="B4835" s="763" t="s">
        <v>214</v>
      </c>
      <c r="E4835" s="86" t="s">
        <v>219</v>
      </c>
      <c r="F4835" s="282" t="s">
        <v>211</v>
      </c>
      <c r="G4835" s="46" t="s">
        <v>524</v>
      </c>
      <c r="I4835" s="515" t="s">
        <v>5337</v>
      </c>
    </row>
    <row r="4836" spans="1:9" x14ac:dyDescent="0.2">
      <c r="A4836" s="86" t="s">
        <v>6388</v>
      </c>
      <c r="B4836" s="763" t="s">
        <v>214</v>
      </c>
      <c r="E4836" s="86" t="s">
        <v>219</v>
      </c>
      <c r="F4836" s="282" t="s">
        <v>212</v>
      </c>
      <c r="G4836" s="46" t="s">
        <v>524</v>
      </c>
      <c r="I4836" s="515" t="s">
        <v>5338</v>
      </c>
    </row>
    <row r="4837" spans="1:9" x14ac:dyDescent="0.2">
      <c r="A4837" s="86" t="s">
        <v>6388</v>
      </c>
      <c r="B4837" s="763" t="s">
        <v>214</v>
      </c>
      <c r="E4837" s="86" t="s">
        <v>219</v>
      </c>
      <c r="F4837" s="282" t="s">
        <v>488</v>
      </c>
      <c r="G4837" s="46" t="s">
        <v>524</v>
      </c>
      <c r="I4837" s="515" t="s">
        <v>5339</v>
      </c>
    </row>
    <row r="4838" spans="1:9" x14ac:dyDescent="0.2">
      <c r="A4838" s="86" t="s">
        <v>6388</v>
      </c>
      <c r="B4838" s="763" t="s">
        <v>214</v>
      </c>
      <c r="E4838" s="86" t="s">
        <v>219</v>
      </c>
      <c r="F4838" s="282" t="s">
        <v>37</v>
      </c>
      <c r="G4838" s="903" t="s">
        <v>524</v>
      </c>
      <c r="I4838" s="515" t="s">
        <v>7317</v>
      </c>
    </row>
    <row r="4839" spans="1:9" x14ac:dyDescent="0.2">
      <c r="A4839" s="86" t="s">
        <v>6388</v>
      </c>
      <c r="B4839" s="763" t="s">
        <v>214</v>
      </c>
      <c r="E4839" s="86" t="s">
        <v>219</v>
      </c>
      <c r="F4839" s="282" t="s">
        <v>168</v>
      </c>
      <c r="G4839" s="903" t="s">
        <v>524</v>
      </c>
      <c r="I4839" s="515" t="s">
        <v>5340</v>
      </c>
    </row>
    <row r="4840" spans="1:9" x14ac:dyDescent="0.2">
      <c r="A4840" s="86" t="s">
        <v>6388</v>
      </c>
      <c r="B4840" s="763" t="s">
        <v>214</v>
      </c>
      <c r="E4840" s="86" t="s">
        <v>219</v>
      </c>
      <c r="F4840" s="282" t="s">
        <v>169</v>
      </c>
      <c r="G4840" s="903" t="s">
        <v>524</v>
      </c>
      <c r="I4840" s="515" t="s">
        <v>5341</v>
      </c>
    </row>
    <row r="4841" spans="1:9" x14ac:dyDescent="0.2">
      <c r="A4841" s="86" t="s">
        <v>6388</v>
      </c>
      <c r="B4841" s="763" t="s">
        <v>214</v>
      </c>
      <c r="E4841" s="86" t="s">
        <v>219</v>
      </c>
      <c r="F4841" s="282" t="s">
        <v>170</v>
      </c>
      <c r="G4841" s="903" t="s">
        <v>524</v>
      </c>
      <c r="I4841" s="515" t="s">
        <v>5342</v>
      </c>
    </row>
    <row r="4842" spans="1:9" x14ac:dyDescent="0.2">
      <c r="A4842" s="86" t="s">
        <v>6388</v>
      </c>
      <c r="B4842" s="763" t="s">
        <v>214</v>
      </c>
      <c r="E4842" s="86" t="s">
        <v>219</v>
      </c>
      <c r="F4842" s="282" t="s">
        <v>171</v>
      </c>
      <c r="G4842" s="903" t="s">
        <v>524</v>
      </c>
      <c r="I4842" s="515" t="s">
        <v>5343</v>
      </c>
    </row>
    <row r="4843" spans="1:9" x14ac:dyDescent="0.2">
      <c r="A4843" s="86" t="s">
        <v>6388</v>
      </c>
      <c r="B4843" s="763" t="s">
        <v>214</v>
      </c>
      <c r="E4843" s="86" t="s">
        <v>219</v>
      </c>
      <c r="F4843" s="282" t="s">
        <v>172</v>
      </c>
      <c r="G4843" s="903" t="s">
        <v>524</v>
      </c>
      <c r="I4843" s="515" t="s">
        <v>5344</v>
      </c>
    </row>
    <row r="4844" spans="1:9" x14ac:dyDescent="0.2">
      <c r="A4844" s="86" t="s">
        <v>6388</v>
      </c>
      <c r="B4844" s="763" t="s">
        <v>214</v>
      </c>
      <c r="E4844" s="86" t="s">
        <v>219</v>
      </c>
      <c r="F4844" s="282" t="s">
        <v>173</v>
      </c>
      <c r="G4844" s="903" t="s">
        <v>524</v>
      </c>
      <c r="I4844" s="515" t="s">
        <v>5345</v>
      </c>
    </row>
    <row r="4845" spans="1:9" x14ac:dyDescent="0.2">
      <c r="A4845" s="86" t="s">
        <v>6388</v>
      </c>
      <c r="B4845" s="763" t="s">
        <v>214</v>
      </c>
      <c r="E4845" s="86" t="s">
        <v>219</v>
      </c>
      <c r="F4845" s="282" t="s">
        <v>174</v>
      </c>
      <c r="G4845" s="903" t="s">
        <v>524</v>
      </c>
      <c r="I4845" s="515" t="s">
        <v>5346</v>
      </c>
    </row>
    <row r="4846" spans="1:9" x14ac:dyDescent="0.2">
      <c r="A4846" s="86" t="s">
        <v>6388</v>
      </c>
      <c r="B4846" s="763" t="s">
        <v>214</v>
      </c>
      <c r="E4846" s="86" t="s">
        <v>219</v>
      </c>
      <c r="F4846" s="282" t="s">
        <v>175</v>
      </c>
      <c r="G4846" s="903" t="s">
        <v>524</v>
      </c>
      <c r="I4846" s="515" t="s">
        <v>5347</v>
      </c>
    </row>
    <row r="4847" spans="1:9" x14ac:dyDescent="0.2">
      <c r="A4847" s="86" t="s">
        <v>6388</v>
      </c>
      <c r="B4847" s="763" t="s">
        <v>214</v>
      </c>
      <c r="E4847" s="86" t="s">
        <v>219</v>
      </c>
      <c r="F4847" s="282" t="s">
        <v>176</v>
      </c>
      <c r="G4847" s="903" t="s">
        <v>524</v>
      </c>
      <c r="I4847" s="515" t="s">
        <v>5348</v>
      </c>
    </row>
    <row r="4848" spans="1:9" x14ac:dyDescent="0.2">
      <c r="A4848" s="86" t="s">
        <v>6388</v>
      </c>
      <c r="B4848" s="763" t="s">
        <v>214</v>
      </c>
      <c r="E4848" s="86" t="s">
        <v>219</v>
      </c>
      <c r="F4848" s="282" t="s">
        <v>177</v>
      </c>
      <c r="G4848" s="903" t="s">
        <v>524</v>
      </c>
      <c r="I4848" s="515" t="s">
        <v>5349</v>
      </c>
    </row>
    <row r="4849" spans="1:9" x14ac:dyDescent="0.2">
      <c r="A4849" s="86" t="s">
        <v>6388</v>
      </c>
      <c r="B4849" s="763" t="s">
        <v>214</v>
      </c>
      <c r="E4849" s="86" t="s">
        <v>219</v>
      </c>
      <c r="F4849" s="282" t="s">
        <v>178</v>
      </c>
      <c r="G4849" s="903" t="s">
        <v>524</v>
      </c>
      <c r="I4849" s="515" t="s">
        <v>5350</v>
      </c>
    </row>
    <row r="4850" spans="1:9" x14ac:dyDescent="0.2">
      <c r="A4850" s="86" t="s">
        <v>6388</v>
      </c>
      <c r="B4850" s="763" t="s">
        <v>214</v>
      </c>
      <c r="E4850" s="86" t="s">
        <v>219</v>
      </c>
      <c r="F4850" s="282" t="s">
        <v>179</v>
      </c>
      <c r="G4850" s="903" t="s">
        <v>524</v>
      </c>
      <c r="I4850" s="515" t="s">
        <v>5351</v>
      </c>
    </row>
    <row r="4851" spans="1:9" x14ac:dyDescent="0.2">
      <c r="A4851" s="86" t="s">
        <v>6388</v>
      </c>
      <c r="B4851" s="763" t="s">
        <v>214</v>
      </c>
      <c r="E4851" s="86" t="s">
        <v>219</v>
      </c>
      <c r="F4851" s="282" t="s">
        <v>450</v>
      </c>
      <c r="G4851" s="903" t="s">
        <v>524</v>
      </c>
      <c r="I4851" s="515" t="s">
        <v>5352</v>
      </c>
    </row>
    <row r="4852" spans="1:9" x14ac:dyDescent="0.2">
      <c r="A4852" s="86" t="s">
        <v>6388</v>
      </c>
      <c r="B4852" s="763" t="s">
        <v>214</v>
      </c>
      <c r="E4852" s="86" t="s">
        <v>219</v>
      </c>
      <c r="F4852" s="282" t="s">
        <v>451</v>
      </c>
      <c r="G4852" s="903" t="s">
        <v>524</v>
      </c>
      <c r="I4852" s="515" t="s">
        <v>5353</v>
      </c>
    </row>
    <row r="4853" spans="1:9" x14ac:dyDescent="0.2">
      <c r="A4853" s="86" t="s">
        <v>6388</v>
      </c>
      <c r="B4853" s="763" t="s">
        <v>214</v>
      </c>
      <c r="E4853" s="86" t="s">
        <v>219</v>
      </c>
      <c r="F4853" s="282" t="s">
        <v>452</v>
      </c>
      <c r="G4853" s="903" t="s">
        <v>524</v>
      </c>
      <c r="I4853" s="515" t="s">
        <v>5354</v>
      </c>
    </row>
    <row r="4854" spans="1:9" x14ac:dyDescent="0.2">
      <c r="A4854" s="86" t="s">
        <v>6388</v>
      </c>
      <c r="B4854" s="763" t="s">
        <v>214</v>
      </c>
      <c r="E4854" s="86" t="s">
        <v>219</v>
      </c>
      <c r="F4854" s="282" t="s">
        <v>453</v>
      </c>
      <c r="G4854" s="903" t="s">
        <v>524</v>
      </c>
      <c r="I4854" s="515" t="s">
        <v>5355</v>
      </c>
    </row>
    <row r="4855" spans="1:9" x14ac:dyDescent="0.2">
      <c r="A4855" s="86" t="s">
        <v>6388</v>
      </c>
      <c r="B4855" s="763" t="s">
        <v>214</v>
      </c>
      <c r="E4855" s="86" t="s">
        <v>219</v>
      </c>
      <c r="F4855" s="282" t="s">
        <v>181</v>
      </c>
      <c r="G4855" s="903" t="s">
        <v>524</v>
      </c>
      <c r="I4855" s="515" t="s">
        <v>7318</v>
      </c>
    </row>
    <row r="4856" spans="1:9" x14ac:dyDescent="0.2">
      <c r="A4856" s="86" t="s">
        <v>6388</v>
      </c>
      <c r="B4856" s="763" t="s">
        <v>214</v>
      </c>
      <c r="E4856" s="86" t="s">
        <v>219</v>
      </c>
      <c r="F4856" s="282" t="s">
        <v>182</v>
      </c>
      <c r="G4856" s="903" t="s">
        <v>524</v>
      </c>
      <c r="I4856" s="515" t="s">
        <v>5356</v>
      </c>
    </row>
    <row r="4857" spans="1:9" x14ac:dyDescent="0.2">
      <c r="A4857" s="86" t="s">
        <v>6388</v>
      </c>
      <c r="B4857" s="763" t="s">
        <v>214</v>
      </c>
      <c r="E4857" s="86" t="s">
        <v>219</v>
      </c>
      <c r="F4857" s="282" t="s">
        <v>183</v>
      </c>
      <c r="G4857" s="903" t="s">
        <v>524</v>
      </c>
      <c r="I4857" s="515" t="s">
        <v>5357</v>
      </c>
    </row>
    <row r="4858" spans="1:9" x14ac:dyDescent="0.2">
      <c r="A4858" s="86" t="s">
        <v>6388</v>
      </c>
      <c r="B4858" s="763" t="s">
        <v>214</v>
      </c>
      <c r="E4858" s="86" t="s">
        <v>219</v>
      </c>
      <c r="F4858" s="282" t="s">
        <v>587</v>
      </c>
      <c r="G4858" s="903" t="s">
        <v>524</v>
      </c>
      <c r="I4858" s="515" t="s">
        <v>7319</v>
      </c>
    </row>
    <row r="4859" spans="1:9" x14ac:dyDescent="0.2">
      <c r="A4859" s="86" t="s">
        <v>6388</v>
      </c>
      <c r="B4859" s="763" t="s">
        <v>214</v>
      </c>
      <c r="E4859" s="86" t="s">
        <v>219</v>
      </c>
      <c r="F4859" s="282" t="s">
        <v>588</v>
      </c>
      <c r="G4859" s="903" t="s">
        <v>524</v>
      </c>
      <c r="I4859" s="515" t="s">
        <v>5358</v>
      </c>
    </row>
    <row r="4860" spans="1:9" x14ac:dyDescent="0.2">
      <c r="A4860" s="86" t="s">
        <v>6388</v>
      </c>
      <c r="B4860" s="543" t="s">
        <v>214</v>
      </c>
      <c r="C4860" s="547"/>
      <c r="D4860" s="547"/>
      <c r="E4860" s="547" t="s">
        <v>219</v>
      </c>
      <c r="F4860" s="538" t="s">
        <v>589</v>
      </c>
      <c r="G4860" s="904" t="s">
        <v>524</v>
      </c>
      <c r="I4860" s="515" t="s">
        <v>5359</v>
      </c>
    </row>
    <row r="4861" spans="1:9" x14ac:dyDescent="0.2">
      <c r="A4861" s="86" t="s">
        <v>6388</v>
      </c>
      <c r="B4861" s="541" t="s">
        <v>214</v>
      </c>
      <c r="C4861" s="546"/>
      <c r="D4861" s="546"/>
      <c r="E4861" s="546" t="s">
        <v>220</v>
      </c>
      <c r="F4861" s="542" t="s">
        <v>210</v>
      </c>
      <c r="G4861" s="834" t="s">
        <v>524</v>
      </c>
      <c r="I4861" s="515" t="s">
        <v>5360</v>
      </c>
    </row>
    <row r="4862" spans="1:9" x14ac:dyDescent="0.2">
      <c r="A4862" s="86" t="s">
        <v>6388</v>
      </c>
      <c r="B4862" s="763" t="s">
        <v>214</v>
      </c>
      <c r="E4862" s="86" t="s">
        <v>220</v>
      </c>
      <c r="F4862" s="282" t="s">
        <v>2</v>
      </c>
      <c r="G4862" s="41" t="s">
        <v>524</v>
      </c>
      <c r="I4862" s="515" t="s">
        <v>5361</v>
      </c>
    </row>
    <row r="4863" spans="1:9" x14ac:dyDescent="0.2">
      <c r="A4863" s="86" t="s">
        <v>6388</v>
      </c>
      <c r="B4863" s="763" t="s">
        <v>214</v>
      </c>
      <c r="E4863" s="86" t="s">
        <v>220</v>
      </c>
      <c r="F4863" s="282" t="s">
        <v>3</v>
      </c>
      <c r="G4863" s="41" t="s">
        <v>48</v>
      </c>
      <c r="I4863" s="515" t="s">
        <v>5362</v>
      </c>
    </row>
    <row r="4864" spans="1:9" x14ac:dyDescent="0.2">
      <c r="A4864" s="86" t="s">
        <v>6388</v>
      </c>
      <c r="B4864" s="763" t="s">
        <v>214</v>
      </c>
      <c r="E4864" s="86" t="s">
        <v>220</v>
      </c>
      <c r="F4864" s="282" t="s">
        <v>10</v>
      </c>
      <c r="G4864" s="41" t="s">
        <v>524</v>
      </c>
      <c r="I4864" s="515" t="s">
        <v>5363</v>
      </c>
    </row>
    <row r="4865" spans="1:9" x14ac:dyDescent="0.2">
      <c r="A4865" s="86" t="s">
        <v>6388</v>
      </c>
      <c r="B4865" s="763" t="s">
        <v>214</v>
      </c>
      <c r="E4865" s="86" t="s">
        <v>220</v>
      </c>
      <c r="F4865" s="282" t="s">
        <v>313</v>
      </c>
      <c r="G4865" s="46" t="s">
        <v>524</v>
      </c>
      <c r="I4865" s="515" t="s">
        <v>5364</v>
      </c>
    </row>
    <row r="4866" spans="1:9" x14ac:dyDescent="0.2">
      <c r="A4866" s="86" t="s">
        <v>6388</v>
      </c>
      <c r="B4866" s="763" t="s">
        <v>214</v>
      </c>
      <c r="E4866" s="86" t="s">
        <v>220</v>
      </c>
      <c r="F4866" s="282" t="s">
        <v>7523</v>
      </c>
      <c r="G4866" s="45" t="s">
        <v>524</v>
      </c>
      <c r="I4866" s="515" t="s">
        <v>5365</v>
      </c>
    </row>
    <row r="4867" spans="1:9" x14ac:dyDescent="0.2">
      <c r="A4867" s="86" t="s">
        <v>6388</v>
      </c>
      <c r="B4867" s="763" t="s">
        <v>214</v>
      </c>
      <c r="E4867" s="86" t="s">
        <v>220</v>
      </c>
      <c r="F4867" s="282" t="s">
        <v>251</v>
      </c>
      <c r="G4867" s="46" t="s">
        <v>524</v>
      </c>
      <c r="I4867" s="515" t="s">
        <v>5366</v>
      </c>
    </row>
    <row r="4868" spans="1:9" x14ac:dyDescent="0.2">
      <c r="A4868" s="86" t="s">
        <v>6388</v>
      </c>
      <c r="B4868" s="763" t="s">
        <v>214</v>
      </c>
      <c r="E4868" s="86" t="s">
        <v>220</v>
      </c>
      <c r="F4868" s="282" t="s">
        <v>252</v>
      </c>
      <c r="G4868" s="46" t="s">
        <v>524</v>
      </c>
      <c r="I4868" s="515" t="s">
        <v>5367</v>
      </c>
    </row>
    <row r="4869" spans="1:9" x14ac:dyDescent="0.2">
      <c r="A4869" s="86" t="s">
        <v>6388</v>
      </c>
      <c r="B4869" s="763" t="s">
        <v>214</v>
      </c>
      <c r="E4869" s="86" t="s">
        <v>220</v>
      </c>
      <c r="F4869" s="282" t="s">
        <v>594</v>
      </c>
      <c r="G4869" s="42" t="s">
        <v>524</v>
      </c>
      <c r="I4869" s="515" t="s">
        <v>5368</v>
      </c>
    </row>
    <row r="4870" spans="1:9" x14ac:dyDescent="0.2">
      <c r="A4870" s="86" t="s">
        <v>6388</v>
      </c>
      <c r="B4870" s="763" t="s">
        <v>214</v>
      </c>
      <c r="E4870" s="86" t="s">
        <v>220</v>
      </c>
      <c r="F4870" s="282" t="s">
        <v>595</v>
      </c>
      <c r="G4870" s="42" t="s">
        <v>524</v>
      </c>
      <c r="I4870" s="515" t="s">
        <v>5369</v>
      </c>
    </row>
    <row r="4871" spans="1:9" x14ac:dyDescent="0.2">
      <c r="A4871" s="86" t="s">
        <v>6388</v>
      </c>
      <c r="B4871" s="763" t="s">
        <v>214</v>
      </c>
      <c r="E4871" s="86" t="s">
        <v>220</v>
      </c>
      <c r="F4871" s="282" t="s">
        <v>596</v>
      </c>
      <c r="G4871" s="42" t="s">
        <v>524</v>
      </c>
      <c r="I4871" s="515" t="s">
        <v>5370</v>
      </c>
    </row>
    <row r="4872" spans="1:9" x14ac:dyDescent="0.2">
      <c r="A4872" s="86" t="s">
        <v>6388</v>
      </c>
      <c r="B4872" s="763" t="s">
        <v>214</v>
      </c>
      <c r="E4872" s="86" t="s">
        <v>220</v>
      </c>
      <c r="F4872" s="282" t="s">
        <v>597</v>
      </c>
      <c r="G4872" s="42" t="s">
        <v>524</v>
      </c>
      <c r="I4872" s="515" t="s">
        <v>5371</v>
      </c>
    </row>
    <row r="4873" spans="1:9" x14ac:dyDescent="0.2">
      <c r="A4873" s="86" t="s">
        <v>6388</v>
      </c>
      <c r="B4873" s="763" t="s">
        <v>214</v>
      </c>
      <c r="E4873" s="86" t="s">
        <v>220</v>
      </c>
      <c r="F4873" s="282" t="s">
        <v>7613</v>
      </c>
      <c r="G4873" s="46" t="s">
        <v>524</v>
      </c>
      <c r="I4873" s="515" t="s">
        <v>7320</v>
      </c>
    </row>
    <row r="4874" spans="1:9" x14ac:dyDescent="0.2">
      <c r="A4874" s="86" t="s">
        <v>6388</v>
      </c>
      <c r="B4874" s="763" t="s">
        <v>214</v>
      </c>
      <c r="E4874" s="86" t="s">
        <v>220</v>
      </c>
      <c r="F4874" s="282" t="s">
        <v>211</v>
      </c>
      <c r="G4874" s="46" t="s">
        <v>524</v>
      </c>
      <c r="I4874" s="515" t="s">
        <v>5372</v>
      </c>
    </row>
    <row r="4875" spans="1:9" x14ac:dyDescent="0.2">
      <c r="A4875" s="86" t="s">
        <v>6388</v>
      </c>
      <c r="B4875" s="763" t="s">
        <v>214</v>
      </c>
      <c r="E4875" s="86" t="s">
        <v>220</v>
      </c>
      <c r="F4875" s="282" t="s">
        <v>212</v>
      </c>
      <c r="G4875" s="46" t="s">
        <v>524</v>
      </c>
      <c r="I4875" s="515" t="s">
        <v>5373</v>
      </c>
    </row>
    <row r="4876" spans="1:9" x14ac:dyDescent="0.2">
      <c r="A4876" s="86" t="s">
        <v>6388</v>
      </c>
      <c r="B4876" s="763" t="s">
        <v>214</v>
      </c>
      <c r="E4876" s="86" t="s">
        <v>220</v>
      </c>
      <c r="F4876" s="282" t="s">
        <v>488</v>
      </c>
      <c r="G4876" s="46" t="s">
        <v>524</v>
      </c>
      <c r="I4876" s="515" t="s">
        <v>5374</v>
      </c>
    </row>
    <row r="4877" spans="1:9" x14ac:dyDescent="0.2">
      <c r="A4877" s="86" t="s">
        <v>6388</v>
      </c>
      <c r="B4877" s="763" t="s">
        <v>214</v>
      </c>
      <c r="E4877" s="86" t="s">
        <v>220</v>
      </c>
      <c r="F4877" s="282" t="s">
        <v>37</v>
      </c>
      <c r="G4877" s="903" t="s">
        <v>524</v>
      </c>
      <c r="I4877" s="515" t="s">
        <v>7321</v>
      </c>
    </row>
    <row r="4878" spans="1:9" x14ac:dyDescent="0.2">
      <c r="A4878" s="86" t="s">
        <v>6388</v>
      </c>
      <c r="B4878" s="763" t="s">
        <v>214</v>
      </c>
      <c r="E4878" s="86" t="s">
        <v>220</v>
      </c>
      <c r="F4878" s="282" t="s">
        <v>168</v>
      </c>
      <c r="G4878" s="903" t="s">
        <v>524</v>
      </c>
      <c r="I4878" s="515" t="s">
        <v>5375</v>
      </c>
    </row>
    <row r="4879" spans="1:9" x14ac:dyDescent="0.2">
      <c r="A4879" s="86" t="s">
        <v>6388</v>
      </c>
      <c r="B4879" s="763" t="s">
        <v>214</v>
      </c>
      <c r="E4879" s="86" t="s">
        <v>220</v>
      </c>
      <c r="F4879" s="282" t="s">
        <v>169</v>
      </c>
      <c r="G4879" s="903" t="s">
        <v>524</v>
      </c>
      <c r="I4879" s="515" t="s">
        <v>5376</v>
      </c>
    </row>
    <row r="4880" spans="1:9" x14ac:dyDescent="0.2">
      <c r="A4880" s="86" t="s">
        <v>6388</v>
      </c>
      <c r="B4880" s="763" t="s">
        <v>214</v>
      </c>
      <c r="E4880" s="86" t="s">
        <v>220</v>
      </c>
      <c r="F4880" s="282" t="s">
        <v>170</v>
      </c>
      <c r="G4880" s="903" t="s">
        <v>524</v>
      </c>
      <c r="I4880" s="515" t="s">
        <v>5377</v>
      </c>
    </row>
    <row r="4881" spans="1:9" x14ac:dyDescent="0.2">
      <c r="A4881" s="86" t="s">
        <v>6388</v>
      </c>
      <c r="B4881" s="763" t="s">
        <v>214</v>
      </c>
      <c r="E4881" s="86" t="s">
        <v>220</v>
      </c>
      <c r="F4881" s="282" t="s">
        <v>171</v>
      </c>
      <c r="G4881" s="903" t="s">
        <v>524</v>
      </c>
      <c r="I4881" s="515" t="s">
        <v>5378</v>
      </c>
    </row>
    <row r="4882" spans="1:9" x14ac:dyDescent="0.2">
      <c r="A4882" s="86" t="s">
        <v>6388</v>
      </c>
      <c r="B4882" s="763" t="s">
        <v>214</v>
      </c>
      <c r="E4882" s="86" t="s">
        <v>220</v>
      </c>
      <c r="F4882" s="282" t="s">
        <v>172</v>
      </c>
      <c r="G4882" s="903" t="s">
        <v>524</v>
      </c>
      <c r="I4882" s="515" t="s">
        <v>5379</v>
      </c>
    </row>
    <row r="4883" spans="1:9" x14ac:dyDescent="0.2">
      <c r="A4883" s="86" t="s">
        <v>6388</v>
      </c>
      <c r="B4883" s="763" t="s">
        <v>214</v>
      </c>
      <c r="E4883" s="86" t="s">
        <v>220</v>
      </c>
      <c r="F4883" s="282" t="s">
        <v>173</v>
      </c>
      <c r="G4883" s="903" t="s">
        <v>524</v>
      </c>
      <c r="I4883" s="515" t="s">
        <v>5380</v>
      </c>
    </row>
    <row r="4884" spans="1:9" x14ac:dyDescent="0.2">
      <c r="A4884" s="86" t="s">
        <v>6388</v>
      </c>
      <c r="B4884" s="763" t="s">
        <v>214</v>
      </c>
      <c r="E4884" s="86" t="s">
        <v>220</v>
      </c>
      <c r="F4884" s="282" t="s">
        <v>174</v>
      </c>
      <c r="G4884" s="903" t="s">
        <v>524</v>
      </c>
      <c r="I4884" s="515" t="s">
        <v>5381</v>
      </c>
    </row>
    <row r="4885" spans="1:9" x14ac:dyDescent="0.2">
      <c r="A4885" s="86" t="s">
        <v>6388</v>
      </c>
      <c r="B4885" s="763" t="s">
        <v>214</v>
      </c>
      <c r="E4885" s="86" t="s">
        <v>220</v>
      </c>
      <c r="F4885" s="282" t="s">
        <v>175</v>
      </c>
      <c r="G4885" s="903" t="s">
        <v>524</v>
      </c>
      <c r="I4885" s="515" t="s">
        <v>5382</v>
      </c>
    </row>
    <row r="4886" spans="1:9" x14ac:dyDescent="0.2">
      <c r="A4886" s="86" t="s">
        <v>6388</v>
      </c>
      <c r="B4886" s="763" t="s">
        <v>214</v>
      </c>
      <c r="E4886" s="86" t="s">
        <v>220</v>
      </c>
      <c r="F4886" s="282" t="s">
        <v>176</v>
      </c>
      <c r="G4886" s="903" t="s">
        <v>524</v>
      </c>
      <c r="I4886" s="515" t="s">
        <v>5383</v>
      </c>
    </row>
    <row r="4887" spans="1:9" x14ac:dyDescent="0.2">
      <c r="A4887" s="86" t="s">
        <v>6388</v>
      </c>
      <c r="B4887" s="763" t="s">
        <v>214</v>
      </c>
      <c r="E4887" s="86" t="s">
        <v>220</v>
      </c>
      <c r="F4887" s="282" t="s">
        <v>177</v>
      </c>
      <c r="G4887" s="903" t="s">
        <v>524</v>
      </c>
      <c r="I4887" s="515" t="s">
        <v>5384</v>
      </c>
    </row>
    <row r="4888" spans="1:9" x14ac:dyDescent="0.2">
      <c r="A4888" s="86" t="s">
        <v>6388</v>
      </c>
      <c r="B4888" s="763" t="s">
        <v>214</v>
      </c>
      <c r="E4888" s="86" t="s">
        <v>220</v>
      </c>
      <c r="F4888" s="282" t="s">
        <v>178</v>
      </c>
      <c r="G4888" s="903" t="s">
        <v>524</v>
      </c>
      <c r="I4888" s="515" t="s">
        <v>5385</v>
      </c>
    </row>
    <row r="4889" spans="1:9" x14ac:dyDescent="0.2">
      <c r="A4889" s="86" t="s">
        <v>6388</v>
      </c>
      <c r="B4889" s="763" t="s">
        <v>214</v>
      </c>
      <c r="E4889" s="86" t="s">
        <v>220</v>
      </c>
      <c r="F4889" s="282" t="s">
        <v>179</v>
      </c>
      <c r="G4889" s="903" t="s">
        <v>524</v>
      </c>
      <c r="I4889" s="515" t="s">
        <v>5386</v>
      </c>
    </row>
    <row r="4890" spans="1:9" x14ac:dyDescent="0.2">
      <c r="A4890" s="86" t="s">
        <v>6388</v>
      </c>
      <c r="B4890" s="763" t="s">
        <v>214</v>
      </c>
      <c r="E4890" s="86" t="s">
        <v>220</v>
      </c>
      <c r="F4890" s="282" t="s">
        <v>450</v>
      </c>
      <c r="G4890" s="903" t="s">
        <v>524</v>
      </c>
      <c r="I4890" s="515" t="s">
        <v>5387</v>
      </c>
    </row>
    <row r="4891" spans="1:9" x14ac:dyDescent="0.2">
      <c r="A4891" s="86" t="s">
        <v>6388</v>
      </c>
      <c r="B4891" s="763" t="s">
        <v>214</v>
      </c>
      <c r="E4891" s="86" t="s">
        <v>220</v>
      </c>
      <c r="F4891" s="282" t="s">
        <v>451</v>
      </c>
      <c r="G4891" s="903" t="s">
        <v>524</v>
      </c>
      <c r="I4891" s="515" t="s">
        <v>5388</v>
      </c>
    </row>
    <row r="4892" spans="1:9" x14ac:dyDescent="0.2">
      <c r="A4892" s="86" t="s">
        <v>6388</v>
      </c>
      <c r="B4892" s="763" t="s">
        <v>214</v>
      </c>
      <c r="E4892" s="86" t="s">
        <v>220</v>
      </c>
      <c r="F4892" s="282" t="s">
        <v>452</v>
      </c>
      <c r="G4892" s="903" t="s">
        <v>524</v>
      </c>
      <c r="I4892" s="515" t="s">
        <v>5389</v>
      </c>
    </row>
    <row r="4893" spans="1:9" x14ac:dyDescent="0.2">
      <c r="A4893" s="86" t="s">
        <v>6388</v>
      </c>
      <c r="B4893" s="763" t="s">
        <v>214</v>
      </c>
      <c r="E4893" s="86" t="s">
        <v>220</v>
      </c>
      <c r="F4893" s="282" t="s">
        <v>453</v>
      </c>
      <c r="G4893" s="903" t="s">
        <v>524</v>
      </c>
      <c r="I4893" s="515" t="s">
        <v>5390</v>
      </c>
    </row>
    <row r="4894" spans="1:9" x14ac:dyDescent="0.2">
      <c r="A4894" s="86" t="s">
        <v>6388</v>
      </c>
      <c r="B4894" s="763" t="s">
        <v>214</v>
      </c>
      <c r="E4894" s="86" t="s">
        <v>220</v>
      </c>
      <c r="F4894" s="282" t="s">
        <v>181</v>
      </c>
      <c r="G4894" s="903" t="s">
        <v>524</v>
      </c>
      <c r="I4894" s="515" t="s">
        <v>7322</v>
      </c>
    </row>
    <row r="4895" spans="1:9" x14ac:dyDescent="0.2">
      <c r="A4895" s="86" t="s">
        <v>6388</v>
      </c>
      <c r="B4895" s="763" t="s">
        <v>214</v>
      </c>
      <c r="E4895" s="86" t="s">
        <v>220</v>
      </c>
      <c r="F4895" s="282" t="s">
        <v>182</v>
      </c>
      <c r="G4895" s="903" t="s">
        <v>524</v>
      </c>
      <c r="I4895" s="515" t="s">
        <v>5391</v>
      </c>
    </row>
    <row r="4896" spans="1:9" x14ac:dyDescent="0.2">
      <c r="A4896" s="86" t="s">
        <v>6388</v>
      </c>
      <c r="B4896" s="763" t="s">
        <v>214</v>
      </c>
      <c r="E4896" s="86" t="s">
        <v>220</v>
      </c>
      <c r="F4896" s="282" t="s">
        <v>183</v>
      </c>
      <c r="G4896" s="903" t="s">
        <v>524</v>
      </c>
      <c r="I4896" s="515" t="s">
        <v>5392</v>
      </c>
    </row>
    <row r="4897" spans="1:9" x14ac:dyDescent="0.2">
      <c r="A4897" s="86" t="s">
        <v>6388</v>
      </c>
      <c r="B4897" s="763" t="s">
        <v>214</v>
      </c>
      <c r="E4897" s="86" t="s">
        <v>220</v>
      </c>
      <c r="F4897" s="282" t="s">
        <v>587</v>
      </c>
      <c r="G4897" s="903" t="s">
        <v>524</v>
      </c>
      <c r="I4897" s="515" t="s">
        <v>7323</v>
      </c>
    </row>
    <row r="4898" spans="1:9" x14ac:dyDescent="0.2">
      <c r="A4898" s="86" t="s">
        <v>6388</v>
      </c>
      <c r="B4898" s="763" t="s">
        <v>214</v>
      </c>
      <c r="E4898" s="86" t="s">
        <v>220</v>
      </c>
      <c r="F4898" s="282" t="s">
        <v>588</v>
      </c>
      <c r="G4898" s="903" t="s">
        <v>524</v>
      </c>
      <c r="I4898" s="515" t="s">
        <v>5393</v>
      </c>
    </row>
    <row r="4899" spans="1:9" x14ac:dyDescent="0.2">
      <c r="A4899" s="86" t="s">
        <v>6388</v>
      </c>
      <c r="B4899" s="543" t="s">
        <v>214</v>
      </c>
      <c r="C4899" s="547"/>
      <c r="D4899" s="547"/>
      <c r="E4899" s="547" t="s">
        <v>220</v>
      </c>
      <c r="F4899" s="538" t="s">
        <v>589</v>
      </c>
      <c r="G4899" s="904" t="s">
        <v>524</v>
      </c>
      <c r="I4899" s="515" t="s">
        <v>5394</v>
      </c>
    </row>
    <row r="4900" spans="1:9" x14ac:dyDescent="0.2">
      <c r="A4900" s="86" t="s">
        <v>6388</v>
      </c>
      <c r="B4900" s="541" t="s">
        <v>214</v>
      </c>
      <c r="C4900" s="546"/>
      <c r="D4900" s="546"/>
      <c r="E4900" s="546" t="s">
        <v>221</v>
      </c>
      <c r="F4900" s="542" t="s">
        <v>210</v>
      </c>
      <c r="G4900" s="834" t="s">
        <v>524</v>
      </c>
      <c r="I4900" s="515" t="s">
        <v>5395</v>
      </c>
    </row>
    <row r="4901" spans="1:9" x14ac:dyDescent="0.2">
      <c r="A4901" s="86" t="s">
        <v>6388</v>
      </c>
      <c r="B4901" s="763" t="s">
        <v>214</v>
      </c>
      <c r="E4901" s="86" t="s">
        <v>221</v>
      </c>
      <c r="F4901" s="282" t="s">
        <v>2</v>
      </c>
      <c r="G4901" s="41" t="s">
        <v>524</v>
      </c>
      <c r="I4901" s="515" t="s">
        <v>5396</v>
      </c>
    </row>
    <row r="4902" spans="1:9" x14ac:dyDescent="0.2">
      <c r="A4902" s="86" t="s">
        <v>6388</v>
      </c>
      <c r="B4902" s="763" t="s">
        <v>214</v>
      </c>
      <c r="E4902" s="86" t="s">
        <v>221</v>
      </c>
      <c r="F4902" s="282" t="s">
        <v>3</v>
      </c>
      <c r="G4902" s="41" t="s">
        <v>48</v>
      </c>
      <c r="I4902" s="515" t="s">
        <v>5397</v>
      </c>
    </row>
    <row r="4903" spans="1:9" x14ac:dyDescent="0.2">
      <c r="A4903" s="86" t="s">
        <v>6388</v>
      </c>
      <c r="B4903" s="763" t="s">
        <v>214</v>
      </c>
      <c r="E4903" s="86" t="s">
        <v>221</v>
      </c>
      <c r="F4903" s="282" t="s">
        <v>10</v>
      </c>
      <c r="G4903" s="41" t="s">
        <v>524</v>
      </c>
      <c r="I4903" s="515" t="s">
        <v>5398</v>
      </c>
    </row>
    <row r="4904" spans="1:9" x14ac:dyDescent="0.2">
      <c r="A4904" s="86" t="s">
        <v>6388</v>
      </c>
      <c r="B4904" s="763" t="s">
        <v>214</v>
      </c>
      <c r="E4904" s="86" t="s">
        <v>221</v>
      </c>
      <c r="F4904" s="282" t="s">
        <v>313</v>
      </c>
      <c r="G4904" s="46" t="s">
        <v>524</v>
      </c>
      <c r="I4904" s="515" t="s">
        <v>5399</v>
      </c>
    </row>
    <row r="4905" spans="1:9" x14ac:dyDescent="0.2">
      <c r="A4905" s="86" t="s">
        <v>6388</v>
      </c>
      <c r="B4905" s="763" t="s">
        <v>214</v>
      </c>
      <c r="E4905" s="86" t="s">
        <v>221</v>
      </c>
      <c r="F4905" s="282" t="s">
        <v>7523</v>
      </c>
      <c r="G4905" s="45" t="s">
        <v>524</v>
      </c>
      <c r="I4905" s="515" t="s">
        <v>5400</v>
      </c>
    </row>
    <row r="4906" spans="1:9" x14ac:dyDescent="0.2">
      <c r="A4906" s="86" t="s">
        <v>6388</v>
      </c>
      <c r="B4906" s="763" t="s">
        <v>214</v>
      </c>
      <c r="E4906" s="86" t="s">
        <v>221</v>
      </c>
      <c r="F4906" s="282" t="s">
        <v>251</v>
      </c>
      <c r="G4906" s="46" t="s">
        <v>524</v>
      </c>
      <c r="I4906" s="515" t="s">
        <v>5401</v>
      </c>
    </row>
    <row r="4907" spans="1:9" x14ac:dyDescent="0.2">
      <c r="A4907" s="86" t="s">
        <v>6388</v>
      </c>
      <c r="B4907" s="763" t="s">
        <v>214</v>
      </c>
      <c r="E4907" s="86" t="s">
        <v>221</v>
      </c>
      <c r="F4907" s="282" t="s">
        <v>252</v>
      </c>
      <c r="G4907" s="46" t="s">
        <v>524</v>
      </c>
      <c r="I4907" s="515" t="s">
        <v>5402</v>
      </c>
    </row>
    <row r="4908" spans="1:9" x14ac:dyDescent="0.2">
      <c r="A4908" s="86" t="s">
        <v>6388</v>
      </c>
      <c r="B4908" s="763" t="s">
        <v>214</v>
      </c>
      <c r="E4908" s="86" t="s">
        <v>221</v>
      </c>
      <c r="F4908" s="282" t="s">
        <v>594</v>
      </c>
      <c r="G4908" s="42" t="s">
        <v>524</v>
      </c>
      <c r="I4908" s="515" t="s">
        <v>5403</v>
      </c>
    </row>
    <row r="4909" spans="1:9" x14ac:dyDescent="0.2">
      <c r="A4909" s="86" t="s">
        <v>6388</v>
      </c>
      <c r="B4909" s="763" t="s">
        <v>214</v>
      </c>
      <c r="E4909" s="86" t="s">
        <v>221</v>
      </c>
      <c r="F4909" s="282" t="s">
        <v>595</v>
      </c>
      <c r="G4909" s="42" t="s">
        <v>524</v>
      </c>
      <c r="I4909" s="515" t="s">
        <v>5404</v>
      </c>
    </row>
    <row r="4910" spans="1:9" x14ac:dyDescent="0.2">
      <c r="A4910" s="86" t="s">
        <v>6388</v>
      </c>
      <c r="B4910" s="763" t="s">
        <v>214</v>
      </c>
      <c r="E4910" s="86" t="s">
        <v>221</v>
      </c>
      <c r="F4910" s="282" t="s">
        <v>596</v>
      </c>
      <c r="G4910" s="42" t="s">
        <v>524</v>
      </c>
      <c r="I4910" s="515" t="s">
        <v>5405</v>
      </c>
    </row>
    <row r="4911" spans="1:9" x14ac:dyDescent="0.2">
      <c r="A4911" s="86" t="s">
        <v>6388</v>
      </c>
      <c r="B4911" s="763" t="s">
        <v>214</v>
      </c>
      <c r="E4911" s="86" t="s">
        <v>221</v>
      </c>
      <c r="F4911" s="282" t="s">
        <v>597</v>
      </c>
      <c r="G4911" s="42" t="s">
        <v>524</v>
      </c>
      <c r="I4911" s="515" t="s">
        <v>5406</v>
      </c>
    </row>
    <row r="4912" spans="1:9" x14ac:dyDescent="0.2">
      <c r="A4912" s="86" t="s">
        <v>6388</v>
      </c>
      <c r="B4912" s="763" t="s">
        <v>214</v>
      </c>
      <c r="E4912" s="86" t="s">
        <v>221</v>
      </c>
      <c r="F4912" s="282" t="s">
        <v>7613</v>
      </c>
      <c r="G4912" s="46" t="s">
        <v>524</v>
      </c>
      <c r="I4912" s="515" t="s">
        <v>7324</v>
      </c>
    </row>
    <row r="4913" spans="1:9" x14ac:dyDescent="0.2">
      <c r="A4913" s="86" t="s">
        <v>6388</v>
      </c>
      <c r="B4913" s="763" t="s">
        <v>214</v>
      </c>
      <c r="E4913" s="86" t="s">
        <v>221</v>
      </c>
      <c r="F4913" s="282" t="s">
        <v>211</v>
      </c>
      <c r="G4913" s="46" t="s">
        <v>524</v>
      </c>
      <c r="I4913" s="515" t="s">
        <v>5407</v>
      </c>
    </row>
    <row r="4914" spans="1:9" x14ac:dyDescent="0.2">
      <c r="A4914" s="86" t="s">
        <v>6388</v>
      </c>
      <c r="B4914" s="763" t="s">
        <v>214</v>
      </c>
      <c r="E4914" s="86" t="s">
        <v>221</v>
      </c>
      <c r="F4914" s="282" t="s">
        <v>212</v>
      </c>
      <c r="G4914" s="46" t="s">
        <v>524</v>
      </c>
      <c r="I4914" s="515" t="s">
        <v>5408</v>
      </c>
    </row>
    <row r="4915" spans="1:9" x14ac:dyDescent="0.2">
      <c r="A4915" s="86" t="s">
        <v>6388</v>
      </c>
      <c r="B4915" s="763" t="s">
        <v>214</v>
      </c>
      <c r="E4915" s="86" t="s">
        <v>221</v>
      </c>
      <c r="F4915" s="282" t="s">
        <v>488</v>
      </c>
      <c r="G4915" s="46" t="s">
        <v>524</v>
      </c>
      <c r="I4915" s="515" t="s">
        <v>5409</v>
      </c>
    </row>
    <row r="4916" spans="1:9" x14ac:dyDescent="0.2">
      <c r="A4916" s="86" t="s">
        <v>6388</v>
      </c>
      <c r="B4916" s="763" t="s">
        <v>214</v>
      </c>
      <c r="E4916" s="86" t="s">
        <v>221</v>
      </c>
      <c r="F4916" s="282" t="s">
        <v>37</v>
      </c>
      <c r="G4916" s="903" t="s">
        <v>524</v>
      </c>
      <c r="I4916" s="515" t="s">
        <v>7325</v>
      </c>
    </row>
    <row r="4917" spans="1:9" x14ac:dyDescent="0.2">
      <c r="A4917" s="86" t="s">
        <v>6388</v>
      </c>
      <c r="B4917" s="763" t="s">
        <v>214</v>
      </c>
      <c r="E4917" s="86" t="s">
        <v>221</v>
      </c>
      <c r="F4917" s="282" t="s">
        <v>168</v>
      </c>
      <c r="G4917" s="903" t="s">
        <v>524</v>
      </c>
      <c r="I4917" s="515" t="s">
        <v>5410</v>
      </c>
    </row>
    <row r="4918" spans="1:9" x14ac:dyDescent="0.2">
      <c r="A4918" s="86" t="s">
        <v>6388</v>
      </c>
      <c r="B4918" s="763" t="s">
        <v>214</v>
      </c>
      <c r="E4918" s="86" t="s">
        <v>221</v>
      </c>
      <c r="F4918" s="282" t="s">
        <v>169</v>
      </c>
      <c r="G4918" s="903" t="s">
        <v>524</v>
      </c>
      <c r="I4918" s="515" t="s">
        <v>5411</v>
      </c>
    </row>
    <row r="4919" spans="1:9" x14ac:dyDescent="0.2">
      <c r="A4919" s="86" t="s">
        <v>6388</v>
      </c>
      <c r="B4919" s="763" t="s">
        <v>214</v>
      </c>
      <c r="E4919" s="86" t="s">
        <v>221</v>
      </c>
      <c r="F4919" s="282" t="s">
        <v>170</v>
      </c>
      <c r="G4919" s="903" t="s">
        <v>524</v>
      </c>
      <c r="I4919" s="515" t="s">
        <v>5412</v>
      </c>
    </row>
    <row r="4920" spans="1:9" x14ac:dyDescent="0.2">
      <c r="A4920" s="86" t="s">
        <v>6388</v>
      </c>
      <c r="B4920" s="763" t="s">
        <v>214</v>
      </c>
      <c r="E4920" s="86" t="s">
        <v>221</v>
      </c>
      <c r="F4920" s="282" t="s">
        <v>171</v>
      </c>
      <c r="G4920" s="903" t="s">
        <v>524</v>
      </c>
      <c r="I4920" s="515" t="s">
        <v>5413</v>
      </c>
    </row>
    <row r="4921" spans="1:9" x14ac:dyDescent="0.2">
      <c r="A4921" s="86" t="s">
        <v>6388</v>
      </c>
      <c r="B4921" s="763" t="s">
        <v>214</v>
      </c>
      <c r="E4921" s="86" t="s">
        <v>221</v>
      </c>
      <c r="F4921" s="282" t="s">
        <v>172</v>
      </c>
      <c r="G4921" s="903" t="s">
        <v>524</v>
      </c>
      <c r="I4921" s="515" t="s">
        <v>5414</v>
      </c>
    </row>
    <row r="4922" spans="1:9" x14ac:dyDescent="0.2">
      <c r="A4922" s="86" t="s">
        <v>6388</v>
      </c>
      <c r="B4922" s="763" t="s">
        <v>214</v>
      </c>
      <c r="E4922" s="86" t="s">
        <v>221</v>
      </c>
      <c r="F4922" s="282" t="s">
        <v>173</v>
      </c>
      <c r="G4922" s="903" t="s">
        <v>524</v>
      </c>
      <c r="I4922" s="515" t="s">
        <v>5415</v>
      </c>
    </row>
    <row r="4923" spans="1:9" x14ac:dyDescent="0.2">
      <c r="A4923" s="86" t="s">
        <v>6388</v>
      </c>
      <c r="B4923" s="763" t="s">
        <v>214</v>
      </c>
      <c r="E4923" s="86" t="s">
        <v>221</v>
      </c>
      <c r="F4923" s="282" t="s">
        <v>174</v>
      </c>
      <c r="G4923" s="903" t="s">
        <v>524</v>
      </c>
      <c r="I4923" s="515" t="s">
        <v>5416</v>
      </c>
    </row>
    <row r="4924" spans="1:9" x14ac:dyDescent="0.2">
      <c r="A4924" s="86" t="s">
        <v>6388</v>
      </c>
      <c r="B4924" s="763" t="s">
        <v>214</v>
      </c>
      <c r="E4924" s="86" t="s">
        <v>221</v>
      </c>
      <c r="F4924" s="282" t="s">
        <v>175</v>
      </c>
      <c r="G4924" s="903" t="s">
        <v>524</v>
      </c>
      <c r="I4924" s="515" t="s">
        <v>5417</v>
      </c>
    </row>
    <row r="4925" spans="1:9" x14ac:dyDescent="0.2">
      <c r="A4925" s="86" t="s">
        <v>6388</v>
      </c>
      <c r="B4925" s="763" t="s">
        <v>214</v>
      </c>
      <c r="E4925" s="86" t="s">
        <v>221</v>
      </c>
      <c r="F4925" s="282" t="s">
        <v>176</v>
      </c>
      <c r="G4925" s="903" t="s">
        <v>524</v>
      </c>
      <c r="I4925" s="515" t="s">
        <v>5418</v>
      </c>
    </row>
    <row r="4926" spans="1:9" x14ac:dyDescent="0.2">
      <c r="A4926" s="86" t="s">
        <v>6388</v>
      </c>
      <c r="B4926" s="763" t="s">
        <v>214</v>
      </c>
      <c r="E4926" s="86" t="s">
        <v>221</v>
      </c>
      <c r="F4926" s="282" t="s">
        <v>177</v>
      </c>
      <c r="G4926" s="903" t="s">
        <v>524</v>
      </c>
      <c r="I4926" s="515" t="s">
        <v>5419</v>
      </c>
    </row>
    <row r="4927" spans="1:9" x14ac:dyDescent="0.2">
      <c r="A4927" s="86" t="s">
        <v>6388</v>
      </c>
      <c r="B4927" s="763" t="s">
        <v>214</v>
      </c>
      <c r="E4927" s="86" t="s">
        <v>221</v>
      </c>
      <c r="F4927" s="282" t="s">
        <v>178</v>
      </c>
      <c r="G4927" s="903" t="s">
        <v>524</v>
      </c>
      <c r="I4927" s="515" t="s">
        <v>5420</v>
      </c>
    </row>
    <row r="4928" spans="1:9" x14ac:dyDescent="0.2">
      <c r="A4928" s="86" t="s">
        <v>6388</v>
      </c>
      <c r="B4928" s="763" t="s">
        <v>214</v>
      </c>
      <c r="E4928" s="86" t="s">
        <v>221</v>
      </c>
      <c r="F4928" s="282" t="s">
        <v>179</v>
      </c>
      <c r="G4928" s="903" t="s">
        <v>524</v>
      </c>
      <c r="I4928" s="515" t="s">
        <v>5421</v>
      </c>
    </row>
    <row r="4929" spans="1:9" x14ac:dyDescent="0.2">
      <c r="A4929" s="86" t="s">
        <v>6388</v>
      </c>
      <c r="B4929" s="763" t="s">
        <v>214</v>
      </c>
      <c r="E4929" s="86" t="s">
        <v>221</v>
      </c>
      <c r="F4929" s="282" t="s">
        <v>450</v>
      </c>
      <c r="G4929" s="903" t="s">
        <v>524</v>
      </c>
      <c r="I4929" s="515" t="s">
        <v>5422</v>
      </c>
    </row>
    <row r="4930" spans="1:9" x14ac:dyDescent="0.2">
      <c r="A4930" s="86" t="s">
        <v>6388</v>
      </c>
      <c r="B4930" s="763" t="s">
        <v>214</v>
      </c>
      <c r="E4930" s="86" t="s">
        <v>221</v>
      </c>
      <c r="F4930" s="282" t="s">
        <v>451</v>
      </c>
      <c r="G4930" s="903" t="s">
        <v>524</v>
      </c>
      <c r="I4930" s="515" t="s">
        <v>5423</v>
      </c>
    </row>
    <row r="4931" spans="1:9" x14ac:dyDescent="0.2">
      <c r="A4931" s="86" t="s">
        <v>6388</v>
      </c>
      <c r="B4931" s="763" t="s">
        <v>214</v>
      </c>
      <c r="E4931" s="86" t="s">
        <v>221</v>
      </c>
      <c r="F4931" s="282" t="s">
        <v>452</v>
      </c>
      <c r="G4931" s="903" t="s">
        <v>524</v>
      </c>
      <c r="I4931" s="515" t="s">
        <v>5424</v>
      </c>
    </row>
    <row r="4932" spans="1:9" x14ac:dyDescent="0.2">
      <c r="A4932" s="86" t="s">
        <v>6388</v>
      </c>
      <c r="B4932" s="763" t="s">
        <v>214</v>
      </c>
      <c r="E4932" s="86" t="s">
        <v>221</v>
      </c>
      <c r="F4932" s="282" t="s">
        <v>453</v>
      </c>
      <c r="G4932" s="903" t="s">
        <v>524</v>
      </c>
      <c r="I4932" s="515" t="s">
        <v>5425</v>
      </c>
    </row>
    <row r="4933" spans="1:9" x14ac:dyDescent="0.2">
      <c r="A4933" s="86" t="s">
        <v>6388</v>
      </c>
      <c r="B4933" s="763" t="s">
        <v>214</v>
      </c>
      <c r="E4933" s="86" t="s">
        <v>221</v>
      </c>
      <c r="F4933" s="282" t="s">
        <v>181</v>
      </c>
      <c r="G4933" s="903" t="s">
        <v>524</v>
      </c>
      <c r="I4933" s="515" t="s">
        <v>7326</v>
      </c>
    </row>
    <row r="4934" spans="1:9" x14ac:dyDescent="0.2">
      <c r="A4934" s="86" t="s">
        <v>6388</v>
      </c>
      <c r="B4934" s="763" t="s">
        <v>214</v>
      </c>
      <c r="E4934" s="86" t="s">
        <v>221</v>
      </c>
      <c r="F4934" s="282" t="s">
        <v>182</v>
      </c>
      <c r="G4934" s="903" t="s">
        <v>524</v>
      </c>
      <c r="I4934" s="515" t="s">
        <v>5426</v>
      </c>
    </row>
    <row r="4935" spans="1:9" x14ac:dyDescent="0.2">
      <c r="A4935" s="86" t="s">
        <v>6388</v>
      </c>
      <c r="B4935" s="763" t="s">
        <v>214</v>
      </c>
      <c r="E4935" s="86" t="s">
        <v>221</v>
      </c>
      <c r="F4935" s="282" t="s">
        <v>183</v>
      </c>
      <c r="G4935" s="903" t="s">
        <v>524</v>
      </c>
      <c r="I4935" s="515" t="s">
        <v>5427</v>
      </c>
    </row>
    <row r="4936" spans="1:9" x14ac:dyDescent="0.2">
      <c r="A4936" s="86" t="s">
        <v>6388</v>
      </c>
      <c r="B4936" s="763" t="s">
        <v>214</v>
      </c>
      <c r="E4936" s="86" t="s">
        <v>221</v>
      </c>
      <c r="F4936" s="282" t="s">
        <v>587</v>
      </c>
      <c r="G4936" s="903" t="s">
        <v>524</v>
      </c>
      <c r="I4936" s="515" t="s">
        <v>7327</v>
      </c>
    </row>
    <row r="4937" spans="1:9" x14ac:dyDescent="0.2">
      <c r="A4937" s="86" t="s">
        <v>6388</v>
      </c>
      <c r="B4937" s="763" t="s">
        <v>214</v>
      </c>
      <c r="E4937" s="86" t="s">
        <v>221</v>
      </c>
      <c r="F4937" s="282" t="s">
        <v>588</v>
      </c>
      <c r="G4937" s="903" t="s">
        <v>524</v>
      </c>
      <c r="I4937" s="515" t="s">
        <v>5428</v>
      </c>
    </row>
    <row r="4938" spans="1:9" x14ac:dyDescent="0.2">
      <c r="A4938" s="86" t="s">
        <v>6388</v>
      </c>
      <c r="B4938" s="543" t="s">
        <v>214</v>
      </c>
      <c r="C4938" s="547"/>
      <c r="D4938" s="547"/>
      <c r="E4938" s="547" t="s">
        <v>221</v>
      </c>
      <c r="F4938" s="538" t="s">
        <v>589</v>
      </c>
      <c r="G4938" s="904" t="s">
        <v>524</v>
      </c>
      <c r="I4938" s="515" t="s">
        <v>5429</v>
      </c>
    </row>
    <row r="4939" spans="1:9" x14ac:dyDescent="0.2">
      <c r="A4939" s="86" t="s">
        <v>6388</v>
      </c>
      <c r="B4939" s="541" t="s">
        <v>214</v>
      </c>
      <c r="C4939" s="546"/>
      <c r="D4939" s="546"/>
      <c r="E4939" s="546" t="s">
        <v>222</v>
      </c>
      <c r="F4939" s="542" t="s">
        <v>210</v>
      </c>
      <c r="G4939" s="834" t="s">
        <v>524</v>
      </c>
      <c r="I4939" s="515" t="s">
        <v>5430</v>
      </c>
    </row>
    <row r="4940" spans="1:9" x14ac:dyDescent="0.2">
      <c r="A4940" s="86" t="s">
        <v>6388</v>
      </c>
      <c r="B4940" s="763" t="s">
        <v>214</v>
      </c>
      <c r="E4940" s="86" t="s">
        <v>222</v>
      </c>
      <c r="F4940" s="282" t="s">
        <v>2</v>
      </c>
      <c r="G4940" s="41" t="s">
        <v>524</v>
      </c>
      <c r="I4940" s="515" t="s">
        <v>5431</v>
      </c>
    </row>
    <row r="4941" spans="1:9" x14ac:dyDescent="0.2">
      <c r="A4941" s="86" t="s">
        <v>6388</v>
      </c>
      <c r="B4941" s="763" t="s">
        <v>214</v>
      </c>
      <c r="E4941" s="86" t="s">
        <v>222</v>
      </c>
      <c r="F4941" s="282" t="s">
        <v>3</v>
      </c>
      <c r="G4941" s="41" t="s">
        <v>48</v>
      </c>
      <c r="I4941" s="515" t="s">
        <v>5432</v>
      </c>
    </row>
    <row r="4942" spans="1:9" x14ac:dyDescent="0.2">
      <c r="A4942" s="86" t="s">
        <v>6388</v>
      </c>
      <c r="B4942" s="763" t="s">
        <v>214</v>
      </c>
      <c r="E4942" s="86" t="s">
        <v>222</v>
      </c>
      <c r="F4942" s="282" t="s">
        <v>10</v>
      </c>
      <c r="G4942" s="41" t="s">
        <v>524</v>
      </c>
      <c r="I4942" s="515" t="s">
        <v>5433</v>
      </c>
    </row>
    <row r="4943" spans="1:9" x14ac:dyDescent="0.2">
      <c r="A4943" s="86" t="s">
        <v>6388</v>
      </c>
      <c r="B4943" s="763" t="s">
        <v>214</v>
      </c>
      <c r="E4943" s="86" t="s">
        <v>222</v>
      </c>
      <c r="F4943" s="282" t="s">
        <v>313</v>
      </c>
      <c r="G4943" s="46" t="s">
        <v>524</v>
      </c>
      <c r="I4943" s="515" t="s">
        <v>5434</v>
      </c>
    </row>
    <row r="4944" spans="1:9" x14ac:dyDescent="0.2">
      <c r="A4944" s="86" t="s">
        <v>6388</v>
      </c>
      <c r="B4944" s="763" t="s">
        <v>214</v>
      </c>
      <c r="E4944" s="86" t="s">
        <v>222</v>
      </c>
      <c r="F4944" s="282" t="s">
        <v>7523</v>
      </c>
      <c r="G4944" s="45" t="s">
        <v>524</v>
      </c>
      <c r="I4944" s="515" t="s">
        <v>5435</v>
      </c>
    </row>
    <row r="4945" spans="1:9" x14ac:dyDescent="0.2">
      <c r="A4945" s="86" t="s">
        <v>6388</v>
      </c>
      <c r="B4945" s="763" t="s">
        <v>214</v>
      </c>
      <c r="E4945" s="86" t="s">
        <v>222</v>
      </c>
      <c r="F4945" s="282" t="s">
        <v>251</v>
      </c>
      <c r="G4945" s="46" t="s">
        <v>524</v>
      </c>
      <c r="I4945" s="515" t="s">
        <v>5436</v>
      </c>
    </row>
    <row r="4946" spans="1:9" x14ac:dyDescent="0.2">
      <c r="A4946" s="86" t="s">
        <v>6388</v>
      </c>
      <c r="B4946" s="763" t="s">
        <v>214</v>
      </c>
      <c r="E4946" s="86" t="s">
        <v>222</v>
      </c>
      <c r="F4946" s="282" t="s">
        <v>252</v>
      </c>
      <c r="G4946" s="46" t="s">
        <v>524</v>
      </c>
      <c r="I4946" s="515" t="s">
        <v>5437</v>
      </c>
    </row>
    <row r="4947" spans="1:9" x14ac:dyDescent="0.2">
      <c r="A4947" s="86" t="s">
        <v>6388</v>
      </c>
      <c r="B4947" s="763" t="s">
        <v>214</v>
      </c>
      <c r="E4947" s="86" t="s">
        <v>222</v>
      </c>
      <c r="F4947" s="282" t="s">
        <v>594</v>
      </c>
      <c r="G4947" s="42" t="s">
        <v>524</v>
      </c>
      <c r="I4947" s="515" t="s">
        <v>5438</v>
      </c>
    </row>
    <row r="4948" spans="1:9" x14ac:dyDescent="0.2">
      <c r="A4948" s="86" t="s">
        <v>6388</v>
      </c>
      <c r="B4948" s="763" t="s">
        <v>214</v>
      </c>
      <c r="E4948" s="86" t="s">
        <v>222</v>
      </c>
      <c r="F4948" s="282" t="s">
        <v>595</v>
      </c>
      <c r="G4948" s="42" t="s">
        <v>524</v>
      </c>
      <c r="I4948" s="515" t="s">
        <v>5439</v>
      </c>
    </row>
    <row r="4949" spans="1:9" x14ac:dyDescent="0.2">
      <c r="A4949" s="86" t="s">
        <v>6388</v>
      </c>
      <c r="B4949" s="763" t="s">
        <v>214</v>
      </c>
      <c r="E4949" s="86" t="s">
        <v>222</v>
      </c>
      <c r="F4949" s="282" t="s">
        <v>596</v>
      </c>
      <c r="G4949" s="42" t="s">
        <v>524</v>
      </c>
      <c r="I4949" s="515" t="s">
        <v>5440</v>
      </c>
    </row>
    <row r="4950" spans="1:9" x14ac:dyDescent="0.2">
      <c r="A4950" s="86" t="s">
        <v>6388</v>
      </c>
      <c r="B4950" s="763" t="s">
        <v>214</v>
      </c>
      <c r="E4950" s="86" t="s">
        <v>222</v>
      </c>
      <c r="F4950" s="282" t="s">
        <v>597</v>
      </c>
      <c r="G4950" s="42" t="s">
        <v>524</v>
      </c>
      <c r="I4950" s="515" t="s">
        <v>5441</v>
      </c>
    </row>
    <row r="4951" spans="1:9" x14ac:dyDescent="0.2">
      <c r="A4951" s="86" t="s">
        <v>6388</v>
      </c>
      <c r="B4951" s="763" t="s">
        <v>214</v>
      </c>
      <c r="E4951" s="86" t="s">
        <v>222</v>
      </c>
      <c r="F4951" s="282" t="s">
        <v>7613</v>
      </c>
      <c r="G4951" s="46" t="s">
        <v>524</v>
      </c>
      <c r="I4951" s="515" t="s">
        <v>7328</v>
      </c>
    </row>
    <row r="4952" spans="1:9" x14ac:dyDescent="0.2">
      <c r="A4952" s="86" t="s">
        <v>6388</v>
      </c>
      <c r="B4952" s="763" t="s">
        <v>214</v>
      </c>
      <c r="E4952" s="86" t="s">
        <v>222</v>
      </c>
      <c r="F4952" s="282" t="s">
        <v>211</v>
      </c>
      <c r="G4952" s="46" t="s">
        <v>524</v>
      </c>
      <c r="I4952" s="515" t="s">
        <v>5442</v>
      </c>
    </row>
    <row r="4953" spans="1:9" x14ac:dyDescent="0.2">
      <c r="A4953" s="86" t="s">
        <v>6388</v>
      </c>
      <c r="B4953" s="763" t="s">
        <v>214</v>
      </c>
      <c r="E4953" s="86" t="s">
        <v>222</v>
      </c>
      <c r="F4953" s="282" t="s">
        <v>212</v>
      </c>
      <c r="G4953" s="46" t="s">
        <v>524</v>
      </c>
      <c r="I4953" s="515" t="s">
        <v>5443</v>
      </c>
    </row>
    <row r="4954" spans="1:9" x14ac:dyDescent="0.2">
      <c r="A4954" s="86" t="s">
        <v>6388</v>
      </c>
      <c r="B4954" s="763" t="s">
        <v>214</v>
      </c>
      <c r="E4954" s="86" t="s">
        <v>222</v>
      </c>
      <c r="F4954" s="282" t="s">
        <v>488</v>
      </c>
      <c r="G4954" s="46" t="s">
        <v>524</v>
      </c>
      <c r="I4954" s="515" t="s">
        <v>5444</v>
      </c>
    </row>
    <row r="4955" spans="1:9" x14ac:dyDescent="0.2">
      <c r="A4955" s="86" t="s">
        <v>6388</v>
      </c>
      <c r="B4955" s="763" t="s">
        <v>214</v>
      </c>
      <c r="E4955" s="86" t="s">
        <v>222</v>
      </c>
      <c r="F4955" s="282" t="s">
        <v>37</v>
      </c>
      <c r="G4955" s="903" t="s">
        <v>524</v>
      </c>
      <c r="I4955" s="515" t="s">
        <v>7329</v>
      </c>
    </row>
    <row r="4956" spans="1:9" x14ac:dyDescent="0.2">
      <c r="A4956" s="86" t="s">
        <v>6388</v>
      </c>
      <c r="B4956" s="763" t="s">
        <v>214</v>
      </c>
      <c r="E4956" s="86" t="s">
        <v>222</v>
      </c>
      <c r="F4956" s="282" t="s">
        <v>168</v>
      </c>
      <c r="G4956" s="903" t="s">
        <v>524</v>
      </c>
      <c r="I4956" s="515" t="s">
        <v>5445</v>
      </c>
    </row>
    <row r="4957" spans="1:9" x14ac:dyDescent="0.2">
      <c r="A4957" s="86" t="s">
        <v>6388</v>
      </c>
      <c r="B4957" s="763" t="s">
        <v>214</v>
      </c>
      <c r="E4957" s="86" t="s">
        <v>222</v>
      </c>
      <c r="F4957" s="282" t="s">
        <v>169</v>
      </c>
      <c r="G4957" s="903" t="s">
        <v>524</v>
      </c>
      <c r="I4957" s="515" t="s">
        <v>5446</v>
      </c>
    </row>
    <row r="4958" spans="1:9" x14ac:dyDescent="0.2">
      <c r="A4958" s="86" t="s">
        <v>6388</v>
      </c>
      <c r="B4958" s="763" t="s">
        <v>214</v>
      </c>
      <c r="E4958" s="86" t="s">
        <v>222</v>
      </c>
      <c r="F4958" s="282" t="s">
        <v>170</v>
      </c>
      <c r="G4958" s="903" t="s">
        <v>524</v>
      </c>
      <c r="I4958" s="515" t="s">
        <v>5447</v>
      </c>
    </row>
    <row r="4959" spans="1:9" x14ac:dyDescent="0.2">
      <c r="A4959" s="86" t="s">
        <v>6388</v>
      </c>
      <c r="B4959" s="763" t="s">
        <v>214</v>
      </c>
      <c r="E4959" s="86" t="s">
        <v>222</v>
      </c>
      <c r="F4959" s="282" t="s">
        <v>171</v>
      </c>
      <c r="G4959" s="903" t="s">
        <v>524</v>
      </c>
      <c r="I4959" s="515" t="s">
        <v>5448</v>
      </c>
    </row>
    <row r="4960" spans="1:9" x14ac:dyDescent="0.2">
      <c r="A4960" s="86" t="s">
        <v>6388</v>
      </c>
      <c r="B4960" s="763" t="s">
        <v>214</v>
      </c>
      <c r="E4960" s="86" t="s">
        <v>222</v>
      </c>
      <c r="F4960" s="282" t="s">
        <v>172</v>
      </c>
      <c r="G4960" s="903" t="s">
        <v>524</v>
      </c>
      <c r="I4960" s="515" t="s">
        <v>5449</v>
      </c>
    </row>
    <row r="4961" spans="1:9" x14ac:dyDescent="0.2">
      <c r="A4961" s="86" t="s">
        <v>6388</v>
      </c>
      <c r="B4961" s="763" t="s">
        <v>214</v>
      </c>
      <c r="E4961" s="86" t="s">
        <v>222</v>
      </c>
      <c r="F4961" s="282" t="s">
        <v>173</v>
      </c>
      <c r="G4961" s="903" t="s">
        <v>524</v>
      </c>
      <c r="I4961" s="515" t="s">
        <v>5450</v>
      </c>
    </row>
    <row r="4962" spans="1:9" x14ac:dyDescent="0.2">
      <c r="A4962" s="86" t="s">
        <v>6388</v>
      </c>
      <c r="B4962" s="763" t="s">
        <v>214</v>
      </c>
      <c r="E4962" s="86" t="s">
        <v>222</v>
      </c>
      <c r="F4962" s="282" t="s">
        <v>174</v>
      </c>
      <c r="G4962" s="903" t="s">
        <v>524</v>
      </c>
      <c r="I4962" s="515" t="s">
        <v>5451</v>
      </c>
    </row>
    <row r="4963" spans="1:9" x14ac:dyDescent="0.2">
      <c r="A4963" s="86" t="s">
        <v>6388</v>
      </c>
      <c r="B4963" s="763" t="s">
        <v>214</v>
      </c>
      <c r="E4963" s="86" t="s">
        <v>222</v>
      </c>
      <c r="F4963" s="282" t="s">
        <v>175</v>
      </c>
      <c r="G4963" s="903" t="s">
        <v>524</v>
      </c>
      <c r="I4963" s="515" t="s">
        <v>5452</v>
      </c>
    </row>
    <row r="4964" spans="1:9" x14ac:dyDescent="0.2">
      <c r="A4964" s="86" t="s">
        <v>6388</v>
      </c>
      <c r="B4964" s="763" t="s">
        <v>214</v>
      </c>
      <c r="E4964" s="86" t="s">
        <v>222</v>
      </c>
      <c r="F4964" s="282" t="s">
        <v>176</v>
      </c>
      <c r="G4964" s="903" t="s">
        <v>524</v>
      </c>
      <c r="I4964" s="515" t="s">
        <v>5453</v>
      </c>
    </row>
    <row r="4965" spans="1:9" x14ac:dyDescent="0.2">
      <c r="A4965" s="86" t="s">
        <v>6388</v>
      </c>
      <c r="B4965" s="763" t="s">
        <v>214</v>
      </c>
      <c r="E4965" s="86" t="s">
        <v>222</v>
      </c>
      <c r="F4965" s="282" t="s">
        <v>177</v>
      </c>
      <c r="G4965" s="903" t="s">
        <v>524</v>
      </c>
      <c r="I4965" s="515" t="s">
        <v>5454</v>
      </c>
    </row>
    <row r="4966" spans="1:9" x14ac:dyDescent="0.2">
      <c r="A4966" s="86" t="s">
        <v>6388</v>
      </c>
      <c r="B4966" s="763" t="s">
        <v>214</v>
      </c>
      <c r="E4966" s="86" t="s">
        <v>222</v>
      </c>
      <c r="F4966" s="282" t="s">
        <v>178</v>
      </c>
      <c r="G4966" s="903" t="s">
        <v>524</v>
      </c>
      <c r="I4966" s="515" t="s">
        <v>5455</v>
      </c>
    </row>
    <row r="4967" spans="1:9" x14ac:dyDescent="0.2">
      <c r="A4967" s="86" t="s">
        <v>6388</v>
      </c>
      <c r="B4967" s="763" t="s">
        <v>214</v>
      </c>
      <c r="E4967" s="86" t="s">
        <v>222</v>
      </c>
      <c r="F4967" s="282" t="s">
        <v>179</v>
      </c>
      <c r="G4967" s="903" t="s">
        <v>524</v>
      </c>
      <c r="I4967" s="515" t="s">
        <v>5456</v>
      </c>
    </row>
    <row r="4968" spans="1:9" x14ac:dyDescent="0.2">
      <c r="A4968" s="86" t="s">
        <v>6388</v>
      </c>
      <c r="B4968" s="763" t="s">
        <v>214</v>
      </c>
      <c r="E4968" s="86" t="s">
        <v>222</v>
      </c>
      <c r="F4968" s="282" t="s">
        <v>450</v>
      </c>
      <c r="G4968" s="903" t="s">
        <v>524</v>
      </c>
      <c r="I4968" s="515" t="s">
        <v>5457</v>
      </c>
    </row>
    <row r="4969" spans="1:9" x14ac:dyDescent="0.2">
      <c r="A4969" s="86" t="s">
        <v>6388</v>
      </c>
      <c r="B4969" s="763" t="s">
        <v>214</v>
      </c>
      <c r="E4969" s="86" t="s">
        <v>222</v>
      </c>
      <c r="F4969" s="282" t="s">
        <v>451</v>
      </c>
      <c r="G4969" s="903" t="s">
        <v>524</v>
      </c>
      <c r="I4969" s="515" t="s">
        <v>5458</v>
      </c>
    </row>
    <row r="4970" spans="1:9" x14ac:dyDescent="0.2">
      <c r="A4970" s="86" t="s">
        <v>6388</v>
      </c>
      <c r="B4970" s="763" t="s">
        <v>214</v>
      </c>
      <c r="E4970" s="86" t="s">
        <v>222</v>
      </c>
      <c r="F4970" s="282" t="s">
        <v>452</v>
      </c>
      <c r="G4970" s="903" t="s">
        <v>524</v>
      </c>
      <c r="I4970" s="515" t="s">
        <v>5459</v>
      </c>
    </row>
    <row r="4971" spans="1:9" x14ac:dyDescent="0.2">
      <c r="A4971" s="86" t="s">
        <v>6388</v>
      </c>
      <c r="B4971" s="763" t="s">
        <v>214</v>
      </c>
      <c r="E4971" s="86" t="s">
        <v>222</v>
      </c>
      <c r="F4971" s="282" t="s">
        <v>453</v>
      </c>
      <c r="G4971" s="903" t="s">
        <v>524</v>
      </c>
      <c r="I4971" s="515" t="s">
        <v>5460</v>
      </c>
    </row>
    <row r="4972" spans="1:9" x14ac:dyDescent="0.2">
      <c r="A4972" s="86" t="s">
        <v>6388</v>
      </c>
      <c r="B4972" s="763" t="s">
        <v>214</v>
      </c>
      <c r="E4972" s="86" t="s">
        <v>222</v>
      </c>
      <c r="F4972" s="282" t="s">
        <v>181</v>
      </c>
      <c r="G4972" s="903" t="s">
        <v>524</v>
      </c>
      <c r="I4972" s="515" t="s">
        <v>7330</v>
      </c>
    </row>
    <row r="4973" spans="1:9" x14ac:dyDescent="0.2">
      <c r="A4973" s="86" t="s">
        <v>6388</v>
      </c>
      <c r="B4973" s="763" t="s">
        <v>214</v>
      </c>
      <c r="E4973" s="86" t="s">
        <v>222</v>
      </c>
      <c r="F4973" s="282" t="s">
        <v>182</v>
      </c>
      <c r="G4973" s="903" t="s">
        <v>524</v>
      </c>
      <c r="I4973" s="515" t="s">
        <v>5461</v>
      </c>
    </row>
    <row r="4974" spans="1:9" x14ac:dyDescent="0.2">
      <c r="A4974" s="86" t="s">
        <v>6388</v>
      </c>
      <c r="B4974" s="763" t="s">
        <v>214</v>
      </c>
      <c r="E4974" s="86" t="s">
        <v>222</v>
      </c>
      <c r="F4974" s="282" t="s">
        <v>183</v>
      </c>
      <c r="G4974" s="903" t="s">
        <v>524</v>
      </c>
      <c r="I4974" s="515" t="s">
        <v>5462</v>
      </c>
    </row>
    <row r="4975" spans="1:9" x14ac:dyDescent="0.2">
      <c r="A4975" s="86" t="s">
        <v>6388</v>
      </c>
      <c r="B4975" s="763" t="s">
        <v>214</v>
      </c>
      <c r="E4975" s="86" t="s">
        <v>222</v>
      </c>
      <c r="F4975" s="282" t="s">
        <v>587</v>
      </c>
      <c r="G4975" s="903" t="s">
        <v>524</v>
      </c>
      <c r="I4975" s="515" t="s">
        <v>7331</v>
      </c>
    </row>
    <row r="4976" spans="1:9" x14ac:dyDescent="0.2">
      <c r="A4976" s="86" t="s">
        <v>6388</v>
      </c>
      <c r="B4976" s="763" t="s">
        <v>214</v>
      </c>
      <c r="E4976" s="86" t="s">
        <v>222</v>
      </c>
      <c r="F4976" s="282" t="s">
        <v>588</v>
      </c>
      <c r="G4976" s="903" t="s">
        <v>524</v>
      </c>
      <c r="I4976" s="515" t="s">
        <v>5463</v>
      </c>
    </row>
    <row r="4977" spans="1:9" x14ac:dyDescent="0.2">
      <c r="A4977" s="86" t="s">
        <v>6388</v>
      </c>
      <c r="B4977" s="543" t="s">
        <v>214</v>
      </c>
      <c r="C4977" s="547"/>
      <c r="D4977" s="547"/>
      <c r="E4977" s="547" t="s">
        <v>222</v>
      </c>
      <c r="F4977" s="538" t="s">
        <v>589</v>
      </c>
      <c r="G4977" s="904" t="s">
        <v>524</v>
      </c>
      <c r="I4977" s="515" t="s">
        <v>5464</v>
      </c>
    </row>
    <row r="4978" spans="1:9" x14ac:dyDescent="0.2">
      <c r="A4978" s="86" t="s">
        <v>6388</v>
      </c>
      <c r="B4978" s="541" t="s">
        <v>214</v>
      </c>
      <c r="C4978" s="546"/>
      <c r="D4978" s="546"/>
      <c r="E4978" s="546" t="s">
        <v>223</v>
      </c>
      <c r="F4978" s="542" t="s">
        <v>210</v>
      </c>
      <c r="G4978" s="834" t="s">
        <v>524</v>
      </c>
      <c r="I4978" s="515" t="s">
        <v>5465</v>
      </c>
    </row>
    <row r="4979" spans="1:9" x14ac:dyDescent="0.2">
      <c r="A4979" s="86" t="s">
        <v>6388</v>
      </c>
      <c r="B4979" s="763" t="s">
        <v>214</v>
      </c>
      <c r="E4979" s="86" t="s">
        <v>223</v>
      </c>
      <c r="F4979" s="282" t="s">
        <v>2</v>
      </c>
      <c r="G4979" s="41" t="s">
        <v>524</v>
      </c>
      <c r="I4979" s="515" t="s">
        <v>5466</v>
      </c>
    </row>
    <row r="4980" spans="1:9" x14ac:dyDescent="0.2">
      <c r="A4980" s="86" t="s">
        <v>6388</v>
      </c>
      <c r="B4980" s="763" t="s">
        <v>214</v>
      </c>
      <c r="E4980" s="86" t="s">
        <v>223</v>
      </c>
      <c r="F4980" s="282" t="s">
        <v>3</v>
      </c>
      <c r="G4980" s="41" t="s">
        <v>48</v>
      </c>
      <c r="I4980" s="515" t="s">
        <v>5467</v>
      </c>
    </row>
    <row r="4981" spans="1:9" x14ac:dyDescent="0.2">
      <c r="A4981" s="86" t="s">
        <v>6388</v>
      </c>
      <c r="B4981" s="763" t="s">
        <v>214</v>
      </c>
      <c r="E4981" s="86" t="s">
        <v>223</v>
      </c>
      <c r="F4981" s="282" t="s">
        <v>10</v>
      </c>
      <c r="G4981" s="41" t="s">
        <v>524</v>
      </c>
      <c r="I4981" s="515" t="s">
        <v>5468</v>
      </c>
    </row>
    <row r="4982" spans="1:9" x14ac:dyDescent="0.2">
      <c r="A4982" s="86" t="s">
        <v>6388</v>
      </c>
      <c r="B4982" s="763" t="s">
        <v>214</v>
      </c>
      <c r="E4982" s="86" t="s">
        <v>223</v>
      </c>
      <c r="F4982" s="282" t="s">
        <v>313</v>
      </c>
      <c r="G4982" s="46" t="s">
        <v>524</v>
      </c>
      <c r="I4982" s="515" t="s">
        <v>5469</v>
      </c>
    </row>
    <row r="4983" spans="1:9" x14ac:dyDescent="0.2">
      <c r="A4983" s="86" t="s">
        <v>6388</v>
      </c>
      <c r="B4983" s="763" t="s">
        <v>214</v>
      </c>
      <c r="E4983" s="86" t="s">
        <v>223</v>
      </c>
      <c r="F4983" s="282" t="s">
        <v>7523</v>
      </c>
      <c r="G4983" s="45" t="s">
        <v>524</v>
      </c>
      <c r="I4983" s="515" t="s">
        <v>5470</v>
      </c>
    </row>
    <row r="4984" spans="1:9" x14ac:dyDescent="0.2">
      <c r="A4984" s="86" t="s">
        <v>6388</v>
      </c>
      <c r="B4984" s="763" t="s">
        <v>214</v>
      </c>
      <c r="E4984" s="86" t="s">
        <v>223</v>
      </c>
      <c r="F4984" s="282" t="s">
        <v>251</v>
      </c>
      <c r="G4984" s="46" t="s">
        <v>524</v>
      </c>
      <c r="I4984" s="515" t="s">
        <v>5471</v>
      </c>
    </row>
    <row r="4985" spans="1:9" x14ac:dyDescent="0.2">
      <c r="A4985" s="86" t="s">
        <v>6388</v>
      </c>
      <c r="B4985" s="763" t="s">
        <v>214</v>
      </c>
      <c r="E4985" s="86" t="s">
        <v>223</v>
      </c>
      <c r="F4985" s="282" t="s">
        <v>252</v>
      </c>
      <c r="G4985" s="46" t="s">
        <v>524</v>
      </c>
      <c r="I4985" s="515" t="s">
        <v>5472</v>
      </c>
    </row>
    <row r="4986" spans="1:9" x14ac:dyDescent="0.2">
      <c r="A4986" s="86" t="s">
        <v>6388</v>
      </c>
      <c r="B4986" s="763" t="s">
        <v>214</v>
      </c>
      <c r="E4986" s="86" t="s">
        <v>223</v>
      </c>
      <c r="F4986" s="282" t="s">
        <v>594</v>
      </c>
      <c r="G4986" s="42" t="s">
        <v>524</v>
      </c>
      <c r="I4986" s="515" t="s">
        <v>5473</v>
      </c>
    </row>
    <row r="4987" spans="1:9" x14ac:dyDescent="0.2">
      <c r="A4987" s="86" t="s">
        <v>6388</v>
      </c>
      <c r="B4987" s="763" t="s">
        <v>214</v>
      </c>
      <c r="E4987" s="86" t="s">
        <v>223</v>
      </c>
      <c r="F4987" s="282" t="s">
        <v>595</v>
      </c>
      <c r="G4987" s="42" t="s">
        <v>524</v>
      </c>
      <c r="I4987" s="515" t="s">
        <v>5474</v>
      </c>
    </row>
    <row r="4988" spans="1:9" x14ac:dyDescent="0.2">
      <c r="A4988" s="86" t="s">
        <v>6388</v>
      </c>
      <c r="B4988" s="763" t="s">
        <v>214</v>
      </c>
      <c r="E4988" s="86" t="s">
        <v>223</v>
      </c>
      <c r="F4988" s="282" t="s">
        <v>596</v>
      </c>
      <c r="G4988" s="42" t="s">
        <v>524</v>
      </c>
      <c r="I4988" s="515" t="s">
        <v>5475</v>
      </c>
    </row>
    <row r="4989" spans="1:9" x14ac:dyDescent="0.2">
      <c r="A4989" s="86" t="s">
        <v>6388</v>
      </c>
      <c r="B4989" s="763" t="s">
        <v>214</v>
      </c>
      <c r="E4989" s="86" t="s">
        <v>223</v>
      </c>
      <c r="F4989" s="282" t="s">
        <v>597</v>
      </c>
      <c r="G4989" s="42" t="s">
        <v>524</v>
      </c>
      <c r="I4989" s="515" t="s">
        <v>5476</v>
      </c>
    </row>
    <row r="4990" spans="1:9" x14ac:dyDescent="0.2">
      <c r="A4990" s="86" t="s">
        <v>6388</v>
      </c>
      <c r="B4990" s="763" t="s">
        <v>214</v>
      </c>
      <c r="E4990" s="86" t="s">
        <v>223</v>
      </c>
      <c r="F4990" s="282" t="s">
        <v>7613</v>
      </c>
      <c r="G4990" s="46" t="s">
        <v>524</v>
      </c>
      <c r="I4990" s="515" t="s">
        <v>7332</v>
      </c>
    </row>
    <row r="4991" spans="1:9" x14ac:dyDescent="0.2">
      <c r="A4991" s="86" t="s">
        <v>6388</v>
      </c>
      <c r="B4991" s="763" t="s">
        <v>214</v>
      </c>
      <c r="E4991" s="86" t="s">
        <v>223</v>
      </c>
      <c r="F4991" s="282" t="s">
        <v>211</v>
      </c>
      <c r="G4991" s="46" t="s">
        <v>524</v>
      </c>
      <c r="I4991" s="515" t="s">
        <v>5477</v>
      </c>
    </row>
    <row r="4992" spans="1:9" x14ac:dyDescent="0.2">
      <c r="A4992" s="86" t="s">
        <v>6388</v>
      </c>
      <c r="B4992" s="763" t="s">
        <v>214</v>
      </c>
      <c r="E4992" s="86" t="s">
        <v>223</v>
      </c>
      <c r="F4992" s="282" t="s">
        <v>212</v>
      </c>
      <c r="G4992" s="46" t="s">
        <v>524</v>
      </c>
      <c r="I4992" s="515" t="s">
        <v>5478</v>
      </c>
    </row>
    <row r="4993" spans="1:9" x14ac:dyDescent="0.2">
      <c r="A4993" s="86" t="s">
        <v>6388</v>
      </c>
      <c r="B4993" s="763" t="s">
        <v>214</v>
      </c>
      <c r="E4993" s="86" t="s">
        <v>223</v>
      </c>
      <c r="F4993" s="282" t="s">
        <v>488</v>
      </c>
      <c r="G4993" s="46" t="s">
        <v>524</v>
      </c>
      <c r="I4993" s="515" t="s">
        <v>5479</v>
      </c>
    </row>
    <row r="4994" spans="1:9" x14ac:dyDescent="0.2">
      <c r="A4994" s="86" t="s">
        <v>6388</v>
      </c>
      <c r="B4994" s="763" t="s">
        <v>214</v>
      </c>
      <c r="E4994" s="86" t="s">
        <v>223</v>
      </c>
      <c r="F4994" s="282" t="s">
        <v>37</v>
      </c>
      <c r="G4994" s="903" t="s">
        <v>524</v>
      </c>
      <c r="I4994" s="515" t="s">
        <v>7333</v>
      </c>
    </row>
    <row r="4995" spans="1:9" x14ac:dyDescent="0.2">
      <c r="A4995" s="86" t="s">
        <v>6388</v>
      </c>
      <c r="B4995" s="763" t="s">
        <v>214</v>
      </c>
      <c r="E4995" s="86" t="s">
        <v>223</v>
      </c>
      <c r="F4995" s="282" t="s">
        <v>168</v>
      </c>
      <c r="G4995" s="903" t="s">
        <v>524</v>
      </c>
      <c r="I4995" s="515" t="s">
        <v>5480</v>
      </c>
    </row>
    <row r="4996" spans="1:9" x14ac:dyDescent="0.2">
      <c r="A4996" s="86" t="s">
        <v>6388</v>
      </c>
      <c r="B4996" s="763" t="s">
        <v>214</v>
      </c>
      <c r="E4996" s="86" t="s">
        <v>223</v>
      </c>
      <c r="F4996" s="282" t="s">
        <v>169</v>
      </c>
      <c r="G4996" s="903" t="s">
        <v>524</v>
      </c>
      <c r="I4996" s="515" t="s">
        <v>5481</v>
      </c>
    </row>
    <row r="4997" spans="1:9" x14ac:dyDescent="0.2">
      <c r="A4997" s="86" t="s">
        <v>6388</v>
      </c>
      <c r="B4997" s="763" t="s">
        <v>214</v>
      </c>
      <c r="E4997" s="86" t="s">
        <v>223</v>
      </c>
      <c r="F4997" s="282" t="s">
        <v>170</v>
      </c>
      <c r="G4997" s="903" t="s">
        <v>524</v>
      </c>
      <c r="I4997" s="515" t="s">
        <v>5482</v>
      </c>
    </row>
    <row r="4998" spans="1:9" x14ac:dyDescent="0.2">
      <c r="A4998" s="86" t="s">
        <v>6388</v>
      </c>
      <c r="B4998" s="763" t="s">
        <v>214</v>
      </c>
      <c r="E4998" s="86" t="s">
        <v>223</v>
      </c>
      <c r="F4998" s="282" t="s">
        <v>171</v>
      </c>
      <c r="G4998" s="903" t="s">
        <v>524</v>
      </c>
      <c r="I4998" s="515" t="s">
        <v>5483</v>
      </c>
    </row>
    <row r="4999" spans="1:9" x14ac:dyDescent="0.2">
      <c r="A4999" s="86" t="s">
        <v>6388</v>
      </c>
      <c r="B4999" s="763" t="s">
        <v>214</v>
      </c>
      <c r="E4999" s="86" t="s">
        <v>223</v>
      </c>
      <c r="F4999" s="282" t="s">
        <v>172</v>
      </c>
      <c r="G4999" s="903" t="s">
        <v>524</v>
      </c>
      <c r="I4999" s="515" t="s">
        <v>5484</v>
      </c>
    </row>
    <row r="5000" spans="1:9" x14ac:dyDescent="0.2">
      <c r="A5000" s="86" t="s">
        <v>6388</v>
      </c>
      <c r="B5000" s="763" t="s">
        <v>214</v>
      </c>
      <c r="E5000" s="86" t="s">
        <v>223</v>
      </c>
      <c r="F5000" s="282" t="s">
        <v>173</v>
      </c>
      <c r="G5000" s="903" t="s">
        <v>524</v>
      </c>
      <c r="I5000" s="515" t="s">
        <v>5485</v>
      </c>
    </row>
    <row r="5001" spans="1:9" x14ac:dyDescent="0.2">
      <c r="A5001" s="86" t="s">
        <v>6388</v>
      </c>
      <c r="B5001" s="763" t="s">
        <v>214</v>
      </c>
      <c r="E5001" s="86" t="s">
        <v>223</v>
      </c>
      <c r="F5001" s="282" t="s">
        <v>174</v>
      </c>
      <c r="G5001" s="903" t="s">
        <v>524</v>
      </c>
      <c r="I5001" s="515" t="s">
        <v>5486</v>
      </c>
    </row>
    <row r="5002" spans="1:9" x14ac:dyDescent="0.2">
      <c r="A5002" s="86" t="s">
        <v>6388</v>
      </c>
      <c r="B5002" s="763" t="s">
        <v>214</v>
      </c>
      <c r="E5002" s="86" t="s">
        <v>223</v>
      </c>
      <c r="F5002" s="282" t="s">
        <v>175</v>
      </c>
      <c r="G5002" s="903" t="s">
        <v>524</v>
      </c>
      <c r="I5002" s="515" t="s">
        <v>5487</v>
      </c>
    </row>
    <row r="5003" spans="1:9" x14ac:dyDescent="0.2">
      <c r="A5003" s="86" t="s">
        <v>6388</v>
      </c>
      <c r="B5003" s="763" t="s">
        <v>214</v>
      </c>
      <c r="E5003" s="86" t="s">
        <v>223</v>
      </c>
      <c r="F5003" s="282" t="s">
        <v>176</v>
      </c>
      <c r="G5003" s="903" t="s">
        <v>524</v>
      </c>
      <c r="I5003" s="515" t="s">
        <v>5488</v>
      </c>
    </row>
    <row r="5004" spans="1:9" x14ac:dyDescent="0.2">
      <c r="A5004" s="86" t="s">
        <v>6388</v>
      </c>
      <c r="B5004" s="763" t="s">
        <v>214</v>
      </c>
      <c r="E5004" s="86" t="s">
        <v>223</v>
      </c>
      <c r="F5004" s="282" t="s">
        <v>177</v>
      </c>
      <c r="G5004" s="903" t="s">
        <v>524</v>
      </c>
      <c r="I5004" s="515" t="s">
        <v>5489</v>
      </c>
    </row>
    <row r="5005" spans="1:9" x14ac:dyDescent="0.2">
      <c r="A5005" s="86" t="s">
        <v>6388</v>
      </c>
      <c r="B5005" s="763" t="s">
        <v>214</v>
      </c>
      <c r="E5005" s="86" t="s">
        <v>223</v>
      </c>
      <c r="F5005" s="282" t="s">
        <v>178</v>
      </c>
      <c r="G5005" s="903" t="s">
        <v>524</v>
      </c>
      <c r="I5005" s="515" t="s">
        <v>5490</v>
      </c>
    </row>
    <row r="5006" spans="1:9" x14ac:dyDescent="0.2">
      <c r="A5006" s="86" t="s">
        <v>6388</v>
      </c>
      <c r="B5006" s="763" t="s">
        <v>214</v>
      </c>
      <c r="E5006" s="86" t="s">
        <v>223</v>
      </c>
      <c r="F5006" s="282" t="s">
        <v>179</v>
      </c>
      <c r="G5006" s="903" t="s">
        <v>524</v>
      </c>
      <c r="I5006" s="515" t="s">
        <v>5491</v>
      </c>
    </row>
    <row r="5007" spans="1:9" x14ac:dyDescent="0.2">
      <c r="A5007" s="86" t="s">
        <v>6388</v>
      </c>
      <c r="B5007" s="763" t="s">
        <v>214</v>
      </c>
      <c r="E5007" s="86" t="s">
        <v>223</v>
      </c>
      <c r="F5007" s="282" t="s">
        <v>450</v>
      </c>
      <c r="G5007" s="903" t="s">
        <v>524</v>
      </c>
      <c r="I5007" s="515" t="s">
        <v>5492</v>
      </c>
    </row>
    <row r="5008" spans="1:9" x14ac:dyDescent="0.2">
      <c r="A5008" s="86" t="s">
        <v>6388</v>
      </c>
      <c r="B5008" s="763" t="s">
        <v>214</v>
      </c>
      <c r="E5008" s="86" t="s">
        <v>223</v>
      </c>
      <c r="F5008" s="282" t="s">
        <v>451</v>
      </c>
      <c r="G5008" s="903" t="s">
        <v>524</v>
      </c>
      <c r="I5008" s="515" t="s">
        <v>5493</v>
      </c>
    </row>
    <row r="5009" spans="1:9" x14ac:dyDescent="0.2">
      <c r="A5009" s="86" t="s">
        <v>6388</v>
      </c>
      <c r="B5009" s="763" t="s">
        <v>214</v>
      </c>
      <c r="E5009" s="86" t="s">
        <v>223</v>
      </c>
      <c r="F5009" s="282" t="s">
        <v>452</v>
      </c>
      <c r="G5009" s="903" t="s">
        <v>524</v>
      </c>
      <c r="I5009" s="515" t="s">
        <v>5494</v>
      </c>
    </row>
    <row r="5010" spans="1:9" x14ac:dyDescent="0.2">
      <c r="A5010" s="86" t="s">
        <v>6388</v>
      </c>
      <c r="B5010" s="763" t="s">
        <v>214</v>
      </c>
      <c r="E5010" s="86" t="s">
        <v>223</v>
      </c>
      <c r="F5010" s="282" t="s">
        <v>453</v>
      </c>
      <c r="G5010" s="903" t="s">
        <v>524</v>
      </c>
      <c r="I5010" s="515" t="s">
        <v>5495</v>
      </c>
    </row>
    <row r="5011" spans="1:9" x14ac:dyDescent="0.2">
      <c r="A5011" s="86" t="s">
        <v>6388</v>
      </c>
      <c r="B5011" s="763" t="s">
        <v>214</v>
      </c>
      <c r="E5011" s="86" t="s">
        <v>223</v>
      </c>
      <c r="F5011" s="282" t="s">
        <v>181</v>
      </c>
      <c r="G5011" s="903" t="s">
        <v>524</v>
      </c>
      <c r="I5011" s="515" t="s">
        <v>7334</v>
      </c>
    </row>
    <row r="5012" spans="1:9" x14ac:dyDescent="0.2">
      <c r="A5012" s="86" t="s">
        <v>6388</v>
      </c>
      <c r="B5012" s="763" t="s">
        <v>214</v>
      </c>
      <c r="E5012" s="86" t="s">
        <v>223</v>
      </c>
      <c r="F5012" s="282" t="s">
        <v>182</v>
      </c>
      <c r="G5012" s="903" t="s">
        <v>524</v>
      </c>
      <c r="I5012" s="515" t="s">
        <v>5496</v>
      </c>
    </row>
    <row r="5013" spans="1:9" x14ac:dyDescent="0.2">
      <c r="A5013" s="86" t="s">
        <v>6388</v>
      </c>
      <c r="B5013" s="763" t="s">
        <v>214</v>
      </c>
      <c r="E5013" s="86" t="s">
        <v>223</v>
      </c>
      <c r="F5013" s="282" t="s">
        <v>183</v>
      </c>
      <c r="G5013" s="903" t="s">
        <v>524</v>
      </c>
      <c r="I5013" s="515" t="s">
        <v>5497</v>
      </c>
    </row>
    <row r="5014" spans="1:9" x14ac:dyDescent="0.2">
      <c r="A5014" s="86" t="s">
        <v>6388</v>
      </c>
      <c r="B5014" s="763" t="s">
        <v>214</v>
      </c>
      <c r="E5014" s="86" t="s">
        <v>223</v>
      </c>
      <c r="F5014" s="282" t="s">
        <v>587</v>
      </c>
      <c r="G5014" s="903" t="s">
        <v>524</v>
      </c>
      <c r="I5014" s="515" t="s">
        <v>7335</v>
      </c>
    </row>
    <row r="5015" spans="1:9" x14ac:dyDescent="0.2">
      <c r="A5015" s="86" t="s">
        <v>6388</v>
      </c>
      <c r="B5015" s="763" t="s">
        <v>214</v>
      </c>
      <c r="E5015" s="86" t="s">
        <v>223</v>
      </c>
      <c r="F5015" s="282" t="s">
        <v>588</v>
      </c>
      <c r="G5015" s="903" t="s">
        <v>524</v>
      </c>
      <c r="I5015" s="515" t="s">
        <v>5498</v>
      </c>
    </row>
    <row r="5016" spans="1:9" x14ac:dyDescent="0.2">
      <c r="A5016" s="86" t="s">
        <v>6388</v>
      </c>
      <c r="B5016" s="543" t="s">
        <v>214</v>
      </c>
      <c r="C5016" s="547"/>
      <c r="D5016" s="547"/>
      <c r="E5016" s="547" t="s">
        <v>223</v>
      </c>
      <c r="F5016" s="538" t="s">
        <v>589</v>
      </c>
      <c r="G5016" s="904" t="s">
        <v>524</v>
      </c>
      <c r="I5016" s="515" t="s">
        <v>5499</v>
      </c>
    </row>
    <row r="5017" spans="1:9" x14ac:dyDescent="0.2">
      <c r="A5017" s="86" t="s">
        <v>6388</v>
      </c>
      <c r="B5017" s="541" t="s">
        <v>214</v>
      </c>
      <c r="C5017" s="546"/>
      <c r="D5017" s="546"/>
      <c r="E5017" s="546" t="s">
        <v>224</v>
      </c>
      <c r="F5017" s="542" t="s">
        <v>210</v>
      </c>
      <c r="G5017" s="834" t="s">
        <v>524</v>
      </c>
      <c r="I5017" s="515" t="s">
        <v>5500</v>
      </c>
    </row>
    <row r="5018" spans="1:9" x14ac:dyDescent="0.2">
      <c r="A5018" s="86" t="s">
        <v>6388</v>
      </c>
      <c r="B5018" s="763" t="s">
        <v>214</v>
      </c>
      <c r="E5018" s="86" t="s">
        <v>224</v>
      </c>
      <c r="F5018" s="282" t="s">
        <v>2</v>
      </c>
      <c r="G5018" s="41" t="s">
        <v>524</v>
      </c>
      <c r="I5018" s="515" t="s">
        <v>5501</v>
      </c>
    </row>
    <row r="5019" spans="1:9" x14ac:dyDescent="0.2">
      <c r="A5019" s="86" t="s">
        <v>6388</v>
      </c>
      <c r="B5019" s="763" t="s">
        <v>214</v>
      </c>
      <c r="E5019" s="86" t="s">
        <v>224</v>
      </c>
      <c r="F5019" s="282" t="s">
        <v>3</v>
      </c>
      <c r="G5019" s="41" t="s">
        <v>48</v>
      </c>
      <c r="I5019" s="515" t="s">
        <v>5502</v>
      </c>
    </row>
    <row r="5020" spans="1:9" x14ac:dyDescent="0.2">
      <c r="A5020" s="86" t="s">
        <v>6388</v>
      </c>
      <c r="B5020" s="763" t="s">
        <v>214</v>
      </c>
      <c r="E5020" s="86" t="s">
        <v>224</v>
      </c>
      <c r="F5020" s="282" t="s">
        <v>10</v>
      </c>
      <c r="G5020" s="41" t="s">
        <v>524</v>
      </c>
      <c r="I5020" s="515" t="s">
        <v>5503</v>
      </c>
    </row>
    <row r="5021" spans="1:9" x14ac:dyDescent="0.2">
      <c r="A5021" s="86" t="s">
        <v>6388</v>
      </c>
      <c r="B5021" s="763" t="s">
        <v>214</v>
      </c>
      <c r="E5021" s="86" t="s">
        <v>224</v>
      </c>
      <c r="F5021" s="282" t="s">
        <v>313</v>
      </c>
      <c r="G5021" s="46" t="s">
        <v>524</v>
      </c>
      <c r="I5021" s="515" t="s">
        <v>5504</v>
      </c>
    </row>
    <row r="5022" spans="1:9" x14ac:dyDescent="0.2">
      <c r="A5022" s="86" t="s">
        <v>6388</v>
      </c>
      <c r="B5022" s="763" t="s">
        <v>214</v>
      </c>
      <c r="E5022" s="86" t="s">
        <v>224</v>
      </c>
      <c r="F5022" s="282" t="s">
        <v>7523</v>
      </c>
      <c r="G5022" s="45" t="s">
        <v>524</v>
      </c>
      <c r="I5022" s="515" t="s">
        <v>5505</v>
      </c>
    </row>
    <row r="5023" spans="1:9" x14ac:dyDescent="0.2">
      <c r="A5023" s="86" t="s">
        <v>6388</v>
      </c>
      <c r="B5023" s="763" t="s">
        <v>214</v>
      </c>
      <c r="E5023" s="86" t="s">
        <v>224</v>
      </c>
      <c r="F5023" s="282" t="s">
        <v>251</v>
      </c>
      <c r="G5023" s="46" t="s">
        <v>524</v>
      </c>
      <c r="I5023" s="515" t="s">
        <v>5506</v>
      </c>
    </row>
    <row r="5024" spans="1:9" x14ac:dyDescent="0.2">
      <c r="A5024" s="86" t="s">
        <v>6388</v>
      </c>
      <c r="B5024" s="763" t="s">
        <v>214</v>
      </c>
      <c r="E5024" s="86" t="s">
        <v>224</v>
      </c>
      <c r="F5024" s="282" t="s">
        <v>252</v>
      </c>
      <c r="G5024" s="46" t="s">
        <v>524</v>
      </c>
      <c r="I5024" s="515" t="s">
        <v>5507</v>
      </c>
    </row>
    <row r="5025" spans="1:9" x14ac:dyDescent="0.2">
      <c r="A5025" s="86" t="s">
        <v>6388</v>
      </c>
      <c r="B5025" s="763" t="s">
        <v>214</v>
      </c>
      <c r="E5025" s="86" t="s">
        <v>224</v>
      </c>
      <c r="F5025" s="282" t="s">
        <v>594</v>
      </c>
      <c r="G5025" s="42" t="s">
        <v>524</v>
      </c>
      <c r="I5025" s="515" t="s">
        <v>5508</v>
      </c>
    </row>
    <row r="5026" spans="1:9" x14ac:dyDescent="0.2">
      <c r="A5026" s="86" t="s">
        <v>6388</v>
      </c>
      <c r="B5026" s="763" t="s">
        <v>214</v>
      </c>
      <c r="E5026" s="86" t="s">
        <v>224</v>
      </c>
      <c r="F5026" s="282" t="s">
        <v>595</v>
      </c>
      <c r="G5026" s="42" t="s">
        <v>524</v>
      </c>
      <c r="I5026" s="515" t="s">
        <v>5509</v>
      </c>
    </row>
    <row r="5027" spans="1:9" x14ac:dyDescent="0.2">
      <c r="A5027" s="86" t="s">
        <v>6388</v>
      </c>
      <c r="B5027" s="763" t="s">
        <v>214</v>
      </c>
      <c r="E5027" s="86" t="s">
        <v>224</v>
      </c>
      <c r="F5027" s="282" t="s">
        <v>596</v>
      </c>
      <c r="G5027" s="42" t="s">
        <v>524</v>
      </c>
      <c r="I5027" s="515" t="s">
        <v>5510</v>
      </c>
    </row>
    <row r="5028" spans="1:9" x14ac:dyDescent="0.2">
      <c r="A5028" s="86" t="s">
        <v>6388</v>
      </c>
      <c r="B5028" s="763" t="s">
        <v>214</v>
      </c>
      <c r="E5028" s="86" t="s">
        <v>224</v>
      </c>
      <c r="F5028" s="282" t="s">
        <v>597</v>
      </c>
      <c r="G5028" s="42" t="s">
        <v>524</v>
      </c>
      <c r="I5028" s="515" t="s">
        <v>5511</v>
      </c>
    </row>
    <row r="5029" spans="1:9" x14ac:dyDescent="0.2">
      <c r="A5029" s="86" t="s">
        <v>6388</v>
      </c>
      <c r="B5029" s="763" t="s">
        <v>214</v>
      </c>
      <c r="E5029" s="86" t="s">
        <v>224</v>
      </c>
      <c r="F5029" s="282" t="s">
        <v>7613</v>
      </c>
      <c r="G5029" s="46" t="s">
        <v>524</v>
      </c>
      <c r="I5029" s="515" t="s">
        <v>7336</v>
      </c>
    </row>
    <row r="5030" spans="1:9" x14ac:dyDescent="0.2">
      <c r="A5030" s="86" t="s">
        <v>6388</v>
      </c>
      <c r="B5030" s="763" t="s">
        <v>214</v>
      </c>
      <c r="E5030" s="86" t="s">
        <v>224</v>
      </c>
      <c r="F5030" s="282" t="s">
        <v>211</v>
      </c>
      <c r="G5030" s="46" t="s">
        <v>524</v>
      </c>
      <c r="I5030" s="515" t="s">
        <v>5512</v>
      </c>
    </row>
    <row r="5031" spans="1:9" x14ac:dyDescent="0.2">
      <c r="A5031" s="86" t="s">
        <v>6388</v>
      </c>
      <c r="B5031" s="763" t="s">
        <v>214</v>
      </c>
      <c r="E5031" s="86" t="s">
        <v>224</v>
      </c>
      <c r="F5031" s="282" t="s">
        <v>212</v>
      </c>
      <c r="G5031" s="46" t="s">
        <v>524</v>
      </c>
      <c r="I5031" s="515" t="s">
        <v>5513</v>
      </c>
    </row>
    <row r="5032" spans="1:9" x14ac:dyDescent="0.2">
      <c r="A5032" s="86" t="s">
        <v>6388</v>
      </c>
      <c r="B5032" s="763" t="s">
        <v>214</v>
      </c>
      <c r="E5032" s="86" t="s">
        <v>224</v>
      </c>
      <c r="F5032" s="282" t="s">
        <v>488</v>
      </c>
      <c r="G5032" s="46" t="s">
        <v>524</v>
      </c>
      <c r="I5032" s="515" t="s">
        <v>5514</v>
      </c>
    </row>
    <row r="5033" spans="1:9" x14ac:dyDescent="0.2">
      <c r="A5033" s="86" t="s">
        <v>6388</v>
      </c>
      <c r="B5033" s="763" t="s">
        <v>214</v>
      </c>
      <c r="E5033" s="86" t="s">
        <v>224</v>
      </c>
      <c r="F5033" s="282" t="s">
        <v>37</v>
      </c>
      <c r="G5033" s="903" t="s">
        <v>524</v>
      </c>
      <c r="I5033" s="515" t="s">
        <v>7337</v>
      </c>
    </row>
    <row r="5034" spans="1:9" x14ac:dyDescent="0.2">
      <c r="A5034" s="86" t="s">
        <v>6388</v>
      </c>
      <c r="B5034" s="763" t="s">
        <v>214</v>
      </c>
      <c r="E5034" s="86" t="s">
        <v>224</v>
      </c>
      <c r="F5034" s="282" t="s">
        <v>168</v>
      </c>
      <c r="G5034" s="903" t="s">
        <v>524</v>
      </c>
      <c r="I5034" s="515" t="s">
        <v>5515</v>
      </c>
    </row>
    <row r="5035" spans="1:9" x14ac:dyDescent="0.2">
      <c r="A5035" s="86" t="s">
        <v>6388</v>
      </c>
      <c r="B5035" s="763" t="s">
        <v>214</v>
      </c>
      <c r="E5035" s="86" t="s">
        <v>224</v>
      </c>
      <c r="F5035" s="282" t="s">
        <v>169</v>
      </c>
      <c r="G5035" s="903" t="s">
        <v>524</v>
      </c>
      <c r="I5035" s="515" t="s">
        <v>5516</v>
      </c>
    </row>
    <row r="5036" spans="1:9" x14ac:dyDescent="0.2">
      <c r="A5036" s="86" t="s">
        <v>6388</v>
      </c>
      <c r="B5036" s="763" t="s">
        <v>214</v>
      </c>
      <c r="E5036" s="86" t="s">
        <v>224</v>
      </c>
      <c r="F5036" s="282" t="s">
        <v>170</v>
      </c>
      <c r="G5036" s="903" t="s">
        <v>524</v>
      </c>
      <c r="I5036" s="515" t="s">
        <v>5517</v>
      </c>
    </row>
    <row r="5037" spans="1:9" x14ac:dyDescent="0.2">
      <c r="A5037" s="86" t="s">
        <v>6388</v>
      </c>
      <c r="B5037" s="763" t="s">
        <v>214</v>
      </c>
      <c r="E5037" s="86" t="s">
        <v>224</v>
      </c>
      <c r="F5037" s="282" t="s">
        <v>171</v>
      </c>
      <c r="G5037" s="903" t="s">
        <v>524</v>
      </c>
      <c r="I5037" s="515" t="s">
        <v>5518</v>
      </c>
    </row>
    <row r="5038" spans="1:9" x14ac:dyDescent="0.2">
      <c r="A5038" s="86" t="s">
        <v>6388</v>
      </c>
      <c r="B5038" s="763" t="s">
        <v>214</v>
      </c>
      <c r="E5038" s="86" t="s">
        <v>224</v>
      </c>
      <c r="F5038" s="282" t="s">
        <v>172</v>
      </c>
      <c r="G5038" s="903" t="s">
        <v>524</v>
      </c>
      <c r="I5038" s="515" t="s">
        <v>5519</v>
      </c>
    </row>
    <row r="5039" spans="1:9" x14ac:dyDescent="0.2">
      <c r="A5039" s="86" t="s">
        <v>6388</v>
      </c>
      <c r="B5039" s="763" t="s">
        <v>214</v>
      </c>
      <c r="E5039" s="86" t="s">
        <v>224</v>
      </c>
      <c r="F5039" s="282" t="s">
        <v>173</v>
      </c>
      <c r="G5039" s="903" t="s">
        <v>524</v>
      </c>
      <c r="I5039" s="515" t="s">
        <v>5520</v>
      </c>
    </row>
    <row r="5040" spans="1:9" x14ac:dyDescent="0.2">
      <c r="A5040" s="86" t="s">
        <v>6388</v>
      </c>
      <c r="B5040" s="763" t="s">
        <v>214</v>
      </c>
      <c r="E5040" s="86" t="s">
        <v>224</v>
      </c>
      <c r="F5040" s="282" t="s">
        <v>174</v>
      </c>
      <c r="G5040" s="903" t="s">
        <v>524</v>
      </c>
      <c r="I5040" s="515" t="s">
        <v>5521</v>
      </c>
    </row>
    <row r="5041" spans="1:9" x14ac:dyDescent="0.2">
      <c r="A5041" s="86" t="s">
        <v>6388</v>
      </c>
      <c r="B5041" s="763" t="s">
        <v>214</v>
      </c>
      <c r="E5041" s="86" t="s">
        <v>224</v>
      </c>
      <c r="F5041" s="282" t="s">
        <v>175</v>
      </c>
      <c r="G5041" s="903" t="s">
        <v>524</v>
      </c>
      <c r="I5041" s="515" t="s">
        <v>5522</v>
      </c>
    </row>
    <row r="5042" spans="1:9" x14ac:dyDescent="0.2">
      <c r="A5042" s="86" t="s">
        <v>6388</v>
      </c>
      <c r="B5042" s="763" t="s">
        <v>214</v>
      </c>
      <c r="E5042" s="86" t="s">
        <v>224</v>
      </c>
      <c r="F5042" s="282" t="s">
        <v>176</v>
      </c>
      <c r="G5042" s="903" t="s">
        <v>524</v>
      </c>
      <c r="I5042" s="515" t="s">
        <v>5523</v>
      </c>
    </row>
    <row r="5043" spans="1:9" x14ac:dyDescent="0.2">
      <c r="A5043" s="86" t="s">
        <v>6388</v>
      </c>
      <c r="B5043" s="763" t="s">
        <v>214</v>
      </c>
      <c r="E5043" s="86" t="s">
        <v>224</v>
      </c>
      <c r="F5043" s="282" t="s">
        <v>177</v>
      </c>
      <c r="G5043" s="903" t="s">
        <v>524</v>
      </c>
      <c r="I5043" s="515" t="s">
        <v>5524</v>
      </c>
    </row>
    <row r="5044" spans="1:9" x14ac:dyDescent="0.2">
      <c r="A5044" s="86" t="s">
        <v>6388</v>
      </c>
      <c r="B5044" s="763" t="s">
        <v>214</v>
      </c>
      <c r="E5044" s="86" t="s">
        <v>224</v>
      </c>
      <c r="F5044" s="282" t="s">
        <v>178</v>
      </c>
      <c r="G5044" s="903" t="s">
        <v>524</v>
      </c>
      <c r="I5044" s="515" t="s">
        <v>5525</v>
      </c>
    </row>
    <row r="5045" spans="1:9" x14ac:dyDescent="0.2">
      <c r="A5045" s="86" t="s">
        <v>6388</v>
      </c>
      <c r="B5045" s="763" t="s">
        <v>214</v>
      </c>
      <c r="E5045" s="86" t="s">
        <v>224</v>
      </c>
      <c r="F5045" s="282" t="s">
        <v>179</v>
      </c>
      <c r="G5045" s="903" t="s">
        <v>524</v>
      </c>
      <c r="I5045" s="515" t="s">
        <v>5526</v>
      </c>
    </row>
    <row r="5046" spans="1:9" x14ac:dyDescent="0.2">
      <c r="A5046" s="86" t="s">
        <v>6388</v>
      </c>
      <c r="B5046" s="763" t="s">
        <v>214</v>
      </c>
      <c r="E5046" s="86" t="s">
        <v>224</v>
      </c>
      <c r="F5046" s="282" t="s">
        <v>450</v>
      </c>
      <c r="G5046" s="903" t="s">
        <v>524</v>
      </c>
      <c r="I5046" s="515" t="s">
        <v>5527</v>
      </c>
    </row>
    <row r="5047" spans="1:9" x14ac:dyDescent="0.2">
      <c r="A5047" s="86" t="s">
        <v>6388</v>
      </c>
      <c r="B5047" s="763" t="s">
        <v>214</v>
      </c>
      <c r="E5047" s="86" t="s">
        <v>224</v>
      </c>
      <c r="F5047" s="282" t="s">
        <v>451</v>
      </c>
      <c r="G5047" s="903" t="s">
        <v>524</v>
      </c>
      <c r="I5047" s="515" t="s">
        <v>5528</v>
      </c>
    </row>
    <row r="5048" spans="1:9" x14ac:dyDescent="0.2">
      <c r="A5048" s="86" t="s">
        <v>6388</v>
      </c>
      <c r="B5048" s="763" t="s">
        <v>214</v>
      </c>
      <c r="E5048" s="86" t="s">
        <v>224</v>
      </c>
      <c r="F5048" s="282" t="s">
        <v>452</v>
      </c>
      <c r="G5048" s="903" t="s">
        <v>524</v>
      </c>
      <c r="I5048" s="515" t="s">
        <v>5529</v>
      </c>
    </row>
    <row r="5049" spans="1:9" x14ac:dyDescent="0.2">
      <c r="A5049" s="86" t="s">
        <v>6388</v>
      </c>
      <c r="B5049" s="763" t="s">
        <v>214</v>
      </c>
      <c r="E5049" s="86" t="s">
        <v>224</v>
      </c>
      <c r="F5049" s="282" t="s">
        <v>453</v>
      </c>
      <c r="G5049" s="903" t="s">
        <v>524</v>
      </c>
      <c r="I5049" s="515" t="s">
        <v>5530</v>
      </c>
    </row>
    <row r="5050" spans="1:9" x14ac:dyDescent="0.2">
      <c r="A5050" s="86" t="s">
        <v>6388</v>
      </c>
      <c r="B5050" s="763" t="s">
        <v>214</v>
      </c>
      <c r="E5050" s="86" t="s">
        <v>224</v>
      </c>
      <c r="F5050" s="282" t="s">
        <v>181</v>
      </c>
      <c r="G5050" s="903" t="s">
        <v>524</v>
      </c>
      <c r="I5050" s="515" t="s">
        <v>7338</v>
      </c>
    </row>
    <row r="5051" spans="1:9" x14ac:dyDescent="0.2">
      <c r="A5051" s="86" t="s">
        <v>6388</v>
      </c>
      <c r="B5051" s="763" t="s">
        <v>214</v>
      </c>
      <c r="E5051" s="86" t="s">
        <v>224</v>
      </c>
      <c r="F5051" s="282" t="s">
        <v>182</v>
      </c>
      <c r="G5051" s="903" t="s">
        <v>524</v>
      </c>
      <c r="I5051" s="515" t="s">
        <v>5531</v>
      </c>
    </row>
    <row r="5052" spans="1:9" x14ac:dyDescent="0.2">
      <c r="A5052" s="86" t="s">
        <v>6388</v>
      </c>
      <c r="B5052" s="763" t="s">
        <v>214</v>
      </c>
      <c r="E5052" s="86" t="s">
        <v>224</v>
      </c>
      <c r="F5052" s="282" t="s">
        <v>183</v>
      </c>
      <c r="G5052" s="903" t="s">
        <v>524</v>
      </c>
      <c r="I5052" s="515" t="s">
        <v>5532</v>
      </c>
    </row>
    <row r="5053" spans="1:9" x14ac:dyDescent="0.2">
      <c r="A5053" s="86" t="s">
        <v>6388</v>
      </c>
      <c r="B5053" s="763" t="s">
        <v>214</v>
      </c>
      <c r="E5053" s="86" t="s">
        <v>224</v>
      </c>
      <c r="F5053" s="282" t="s">
        <v>587</v>
      </c>
      <c r="G5053" s="903" t="s">
        <v>524</v>
      </c>
      <c r="I5053" s="515" t="s">
        <v>7339</v>
      </c>
    </row>
    <row r="5054" spans="1:9" x14ac:dyDescent="0.2">
      <c r="A5054" s="86" t="s">
        <v>6388</v>
      </c>
      <c r="B5054" s="763" t="s">
        <v>214</v>
      </c>
      <c r="E5054" s="86" t="s">
        <v>224</v>
      </c>
      <c r="F5054" s="282" t="s">
        <v>588</v>
      </c>
      <c r="G5054" s="903" t="s">
        <v>524</v>
      </c>
      <c r="I5054" s="515" t="s">
        <v>5533</v>
      </c>
    </row>
    <row r="5055" spans="1:9" x14ac:dyDescent="0.2">
      <c r="A5055" s="86" t="s">
        <v>6388</v>
      </c>
      <c r="B5055" s="543" t="s">
        <v>214</v>
      </c>
      <c r="C5055" s="547"/>
      <c r="D5055" s="547"/>
      <c r="E5055" s="547" t="s">
        <v>224</v>
      </c>
      <c r="F5055" s="538" t="s">
        <v>589</v>
      </c>
      <c r="G5055" s="904" t="s">
        <v>524</v>
      </c>
      <c r="I5055" s="515" t="s">
        <v>5534</v>
      </c>
    </row>
    <row r="5056" spans="1:9" x14ac:dyDescent="0.2">
      <c r="A5056" s="86" t="s">
        <v>6388</v>
      </c>
      <c r="B5056" s="541" t="s">
        <v>214</v>
      </c>
      <c r="C5056" s="546"/>
      <c r="D5056" s="546"/>
      <c r="E5056" s="546" t="s">
        <v>225</v>
      </c>
      <c r="F5056" s="542" t="s">
        <v>210</v>
      </c>
      <c r="G5056" s="834" t="s">
        <v>524</v>
      </c>
      <c r="I5056" s="515" t="s">
        <v>5535</v>
      </c>
    </row>
    <row r="5057" spans="1:9" x14ac:dyDescent="0.2">
      <c r="A5057" s="86" t="s">
        <v>6388</v>
      </c>
      <c r="B5057" s="763" t="s">
        <v>214</v>
      </c>
      <c r="E5057" s="86" t="s">
        <v>225</v>
      </c>
      <c r="F5057" s="282" t="s">
        <v>2</v>
      </c>
      <c r="G5057" s="41" t="s">
        <v>524</v>
      </c>
      <c r="I5057" s="515" t="s">
        <v>5536</v>
      </c>
    </row>
    <row r="5058" spans="1:9" x14ac:dyDescent="0.2">
      <c r="A5058" s="86" t="s">
        <v>6388</v>
      </c>
      <c r="B5058" s="763" t="s">
        <v>214</v>
      </c>
      <c r="E5058" s="86" t="s">
        <v>225</v>
      </c>
      <c r="F5058" s="282" t="s">
        <v>3</v>
      </c>
      <c r="G5058" s="41" t="s">
        <v>48</v>
      </c>
      <c r="I5058" s="515" t="s">
        <v>5537</v>
      </c>
    </row>
    <row r="5059" spans="1:9" x14ac:dyDescent="0.2">
      <c r="A5059" s="86" t="s">
        <v>6388</v>
      </c>
      <c r="B5059" s="763" t="s">
        <v>214</v>
      </c>
      <c r="E5059" s="86" t="s">
        <v>225</v>
      </c>
      <c r="F5059" s="282" t="s">
        <v>10</v>
      </c>
      <c r="G5059" s="41" t="s">
        <v>524</v>
      </c>
      <c r="I5059" s="515" t="s">
        <v>5538</v>
      </c>
    </row>
    <row r="5060" spans="1:9" x14ac:dyDescent="0.2">
      <c r="A5060" s="86" t="s">
        <v>6388</v>
      </c>
      <c r="B5060" s="763" t="s">
        <v>214</v>
      </c>
      <c r="E5060" s="86" t="s">
        <v>225</v>
      </c>
      <c r="F5060" s="282" t="s">
        <v>313</v>
      </c>
      <c r="G5060" s="46" t="s">
        <v>524</v>
      </c>
      <c r="I5060" s="515" t="s">
        <v>5539</v>
      </c>
    </row>
    <row r="5061" spans="1:9" x14ac:dyDescent="0.2">
      <c r="A5061" s="86" t="s">
        <v>6388</v>
      </c>
      <c r="B5061" s="763" t="s">
        <v>214</v>
      </c>
      <c r="E5061" s="86" t="s">
        <v>225</v>
      </c>
      <c r="F5061" s="282" t="s">
        <v>7523</v>
      </c>
      <c r="G5061" s="45" t="s">
        <v>524</v>
      </c>
      <c r="I5061" s="515" t="s">
        <v>5540</v>
      </c>
    </row>
    <row r="5062" spans="1:9" x14ac:dyDescent="0.2">
      <c r="A5062" s="86" t="s">
        <v>6388</v>
      </c>
      <c r="B5062" s="763" t="s">
        <v>214</v>
      </c>
      <c r="E5062" s="86" t="s">
        <v>225</v>
      </c>
      <c r="F5062" s="282" t="s">
        <v>251</v>
      </c>
      <c r="G5062" s="46" t="s">
        <v>524</v>
      </c>
      <c r="I5062" s="515" t="s">
        <v>5541</v>
      </c>
    </row>
    <row r="5063" spans="1:9" x14ac:dyDescent="0.2">
      <c r="A5063" s="86" t="s">
        <v>6388</v>
      </c>
      <c r="B5063" s="763" t="s">
        <v>214</v>
      </c>
      <c r="E5063" s="86" t="s">
        <v>225</v>
      </c>
      <c r="F5063" s="282" t="s">
        <v>252</v>
      </c>
      <c r="G5063" s="46" t="s">
        <v>524</v>
      </c>
      <c r="I5063" s="515" t="s">
        <v>5542</v>
      </c>
    </row>
    <row r="5064" spans="1:9" x14ac:dyDescent="0.2">
      <c r="A5064" s="86" t="s">
        <v>6388</v>
      </c>
      <c r="B5064" s="763" t="s">
        <v>214</v>
      </c>
      <c r="E5064" s="86" t="s">
        <v>225</v>
      </c>
      <c r="F5064" s="282" t="s">
        <v>594</v>
      </c>
      <c r="G5064" s="42" t="s">
        <v>524</v>
      </c>
      <c r="I5064" s="515" t="s">
        <v>5543</v>
      </c>
    </row>
    <row r="5065" spans="1:9" x14ac:dyDescent="0.2">
      <c r="A5065" s="86" t="s">
        <v>6388</v>
      </c>
      <c r="B5065" s="763" t="s">
        <v>214</v>
      </c>
      <c r="E5065" s="86" t="s">
        <v>225</v>
      </c>
      <c r="F5065" s="282" t="s">
        <v>595</v>
      </c>
      <c r="G5065" s="42" t="s">
        <v>524</v>
      </c>
      <c r="I5065" s="515" t="s">
        <v>5544</v>
      </c>
    </row>
    <row r="5066" spans="1:9" x14ac:dyDescent="0.2">
      <c r="A5066" s="86" t="s">
        <v>6388</v>
      </c>
      <c r="B5066" s="763" t="s">
        <v>214</v>
      </c>
      <c r="E5066" s="86" t="s">
        <v>225</v>
      </c>
      <c r="F5066" s="282" t="s">
        <v>596</v>
      </c>
      <c r="G5066" s="42" t="s">
        <v>524</v>
      </c>
      <c r="I5066" s="515" t="s">
        <v>5545</v>
      </c>
    </row>
    <row r="5067" spans="1:9" x14ac:dyDescent="0.2">
      <c r="A5067" s="86" t="s">
        <v>6388</v>
      </c>
      <c r="B5067" s="763" t="s">
        <v>214</v>
      </c>
      <c r="E5067" s="86" t="s">
        <v>225</v>
      </c>
      <c r="F5067" s="282" t="s">
        <v>597</v>
      </c>
      <c r="G5067" s="42" t="s">
        <v>524</v>
      </c>
      <c r="I5067" s="515" t="s">
        <v>5546</v>
      </c>
    </row>
    <row r="5068" spans="1:9" x14ac:dyDescent="0.2">
      <c r="A5068" s="86" t="s">
        <v>6388</v>
      </c>
      <c r="B5068" s="763" t="s">
        <v>214</v>
      </c>
      <c r="E5068" s="86" t="s">
        <v>225</v>
      </c>
      <c r="F5068" s="282" t="s">
        <v>7613</v>
      </c>
      <c r="G5068" s="46" t="s">
        <v>524</v>
      </c>
      <c r="I5068" s="515" t="s">
        <v>7340</v>
      </c>
    </row>
    <row r="5069" spans="1:9" x14ac:dyDescent="0.2">
      <c r="A5069" s="86" t="s">
        <v>6388</v>
      </c>
      <c r="B5069" s="763" t="s">
        <v>214</v>
      </c>
      <c r="E5069" s="86" t="s">
        <v>225</v>
      </c>
      <c r="F5069" s="282" t="s">
        <v>211</v>
      </c>
      <c r="G5069" s="46" t="s">
        <v>524</v>
      </c>
      <c r="I5069" s="515" t="s">
        <v>5547</v>
      </c>
    </row>
    <row r="5070" spans="1:9" x14ac:dyDescent="0.2">
      <c r="A5070" s="86" t="s">
        <v>6388</v>
      </c>
      <c r="B5070" s="763" t="s">
        <v>214</v>
      </c>
      <c r="E5070" s="86" t="s">
        <v>225</v>
      </c>
      <c r="F5070" s="282" t="s">
        <v>212</v>
      </c>
      <c r="G5070" s="46" t="s">
        <v>524</v>
      </c>
      <c r="I5070" s="515" t="s">
        <v>5548</v>
      </c>
    </row>
    <row r="5071" spans="1:9" x14ac:dyDescent="0.2">
      <c r="A5071" s="86" t="s">
        <v>6388</v>
      </c>
      <c r="B5071" s="763" t="s">
        <v>214</v>
      </c>
      <c r="E5071" s="86" t="s">
        <v>225</v>
      </c>
      <c r="F5071" s="282" t="s">
        <v>488</v>
      </c>
      <c r="G5071" s="46" t="s">
        <v>524</v>
      </c>
      <c r="I5071" s="515" t="s">
        <v>5549</v>
      </c>
    </row>
    <row r="5072" spans="1:9" x14ac:dyDescent="0.2">
      <c r="A5072" s="86" t="s">
        <v>6388</v>
      </c>
      <c r="B5072" s="763" t="s">
        <v>214</v>
      </c>
      <c r="E5072" s="86" t="s">
        <v>225</v>
      </c>
      <c r="F5072" s="282" t="s">
        <v>37</v>
      </c>
      <c r="G5072" s="903" t="s">
        <v>524</v>
      </c>
      <c r="I5072" s="515" t="s">
        <v>7341</v>
      </c>
    </row>
    <row r="5073" spans="1:9" x14ac:dyDescent="0.2">
      <c r="A5073" s="86" t="s">
        <v>6388</v>
      </c>
      <c r="B5073" s="763" t="s">
        <v>214</v>
      </c>
      <c r="E5073" s="86" t="s">
        <v>225</v>
      </c>
      <c r="F5073" s="282" t="s">
        <v>168</v>
      </c>
      <c r="G5073" s="903" t="s">
        <v>524</v>
      </c>
      <c r="I5073" s="515" t="s">
        <v>5550</v>
      </c>
    </row>
    <row r="5074" spans="1:9" x14ac:dyDescent="0.2">
      <c r="A5074" s="86" t="s">
        <v>6388</v>
      </c>
      <c r="B5074" s="763" t="s">
        <v>214</v>
      </c>
      <c r="E5074" s="86" t="s">
        <v>225</v>
      </c>
      <c r="F5074" s="282" t="s">
        <v>169</v>
      </c>
      <c r="G5074" s="903" t="s">
        <v>524</v>
      </c>
      <c r="I5074" s="515" t="s">
        <v>5551</v>
      </c>
    </row>
    <row r="5075" spans="1:9" x14ac:dyDescent="0.2">
      <c r="A5075" s="86" t="s">
        <v>6388</v>
      </c>
      <c r="B5075" s="763" t="s">
        <v>214</v>
      </c>
      <c r="E5075" s="86" t="s">
        <v>225</v>
      </c>
      <c r="F5075" s="282" t="s">
        <v>170</v>
      </c>
      <c r="G5075" s="903" t="s">
        <v>524</v>
      </c>
      <c r="I5075" s="515" t="s">
        <v>5552</v>
      </c>
    </row>
    <row r="5076" spans="1:9" x14ac:dyDescent="0.2">
      <c r="A5076" s="86" t="s">
        <v>6388</v>
      </c>
      <c r="B5076" s="763" t="s">
        <v>214</v>
      </c>
      <c r="E5076" s="86" t="s">
        <v>225</v>
      </c>
      <c r="F5076" s="282" t="s">
        <v>171</v>
      </c>
      <c r="G5076" s="903" t="s">
        <v>524</v>
      </c>
      <c r="I5076" s="515" t="s">
        <v>5553</v>
      </c>
    </row>
    <row r="5077" spans="1:9" x14ac:dyDescent="0.2">
      <c r="A5077" s="86" t="s">
        <v>6388</v>
      </c>
      <c r="B5077" s="763" t="s">
        <v>214</v>
      </c>
      <c r="E5077" s="86" t="s">
        <v>225</v>
      </c>
      <c r="F5077" s="282" t="s">
        <v>172</v>
      </c>
      <c r="G5077" s="903" t="s">
        <v>524</v>
      </c>
      <c r="I5077" s="515" t="s">
        <v>5554</v>
      </c>
    </row>
    <row r="5078" spans="1:9" x14ac:dyDescent="0.2">
      <c r="A5078" s="86" t="s">
        <v>6388</v>
      </c>
      <c r="B5078" s="763" t="s">
        <v>214</v>
      </c>
      <c r="E5078" s="86" t="s">
        <v>225</v>
      </c>
      <c r="F5078" s="282" t="s">
        <v>173</v>
      </c>
      <c r="G5078" s="903" t="s">
        <v>524</v>
      </c>
      <c r="I5078" s="515" t="s">
        <v>5555</v>
      </c>
    </row>
    <row r="5079" spans="1:9" x14ac:dyDescent="0.2">
      <c r="A5079" s="86" t="s">
        <v>6388</v>
      </c>
      <c r="B5079" s="763" t="s">
        <v>214</v>
      </c>
      <c r="E5079" s="86" t="s">
        <v>225</v>
      </c>
      <c r="F5079" s="282" t="s">
        <v>174</v>
      </c>
      <c r="G5079" s="903" t="s">
        <v>524</v>
      </c>
      <c r="I5079" s="515" t="s">
        <v>5556</v>
      </c>
    </row>
    <row r="5080" spans="1:9" x14ac:dyDescent="0.2">
      <c r="A5080" s="86" t="s">
        <v>6388</v>
      </c>
      <c r="B5080" s="763" t="s">
        <v>214</v>
      </c>
      <c r="E5080" s="86" t="s">
        <v>225</v>
      </c>
      <c r="F5080" s="282" t="s">
        <v>175</v>
      </c>
      <c r="G5080" s="903" t="s">
        <v>524</v>
      </c>
      <c r="I5080" s="515" t="s">
        <v>5557</v>
      </c>
    </row>
    <row r="5081" spans="1:9" x14ac:dyDescent="0.2">
      <c r="A5081" s="86" t="s">
        <v>6388</v>
      </c>
      <c r="B5081" s="763" t="s">
        <v>214</v>
      </c>
      <c r="E5081" s="86" t="s">
        <v>225</v>
      </c>
      <c r="F5081" s="282" t="s">
        <v>176</v>
      </c>
      <c r="G5081" s="903" t="s">
        <v>524</v>
      </c>
      <c r="I5081" s="515" t="s">
        <v>5558</v>
      </c>
    </row>
    <row r="5082" spans="1:9" x14ac:dyDescent="0.2">
      <c r="A5082" s="86" t="s">
        <v>6388</v>
      </c>
      <c r="B5082" s="763" t="s">
        <v>214</v>
      </c>
      <c r="E5082" s="86" t="s">
        <v>225</v>
      </c>
      <c r="F5082" s="282" t="s">
        <v>177</v>
      </c>
      <c r="G5082" s="903" t="s">
        <v>524</v>
      </c>
      <c r="I5082" s="515" t="s">
        <v>5559</v>
      </c>
    </row>
    <row r="5083" spans="1:9" x14ac:dyDescent="0.2">
      <c r="A5083" s="86" t="s">
        <v>6388</v>
      </c>
      <c r="B5083" s="763" t="s">
        <v>214</v>
      </c>
      <c r="E5083" s="86" t="s">
        <v>225</v>
      </c>
      <c r="F5083" s="282" t="s">
        <v>178</v>
      </c>
      <c r="G5083" s="903" t="s">
        <v>524</v>
      </c>
      <c r="I5083" s="515" t="s">
        <v>5560</v>
      </c>
    </row>
    <row r="5084" spans="1:9" x14ac:dyDescent="0.2">
      <c r="A5084" s="86" t="s">
        <v>6388</v>
      </c>
      <c r="B5084" s="763" t="s">
        <v>214</v>
      </c>
      <c r="E5084" s="86" t="s">
        <v>225</v>
      </c>
      <c r="F5084" s="282" t="s">
        <v>179</v>
      </c>
      <c r="G5084" s="903" t="s">
        <v>524</v>
      </c>
      <c r="I5084" s="515" t="s">
        <v>5561</v>
      </c>
    </row>
    <row r="5085" spans="1:9" x14ac:dyDescent="0.2">
      <c r="A5085" s="86" t="s">
        <v>6388</v>
      </c>
      <c r="B5085" s="763" t="s">
        <v>214</v>
      </c>
      <c r="E5085" s="86" t="s">
        <v>225</v>
      </c>
      <c r="F5085" s="282" t="s">
        <v>450</v>
      </c>
      <c r="G5085" s="903" t="s">
        <v>524</v>
      </c>
      <c r="I5085" s="515" t="s">
        <v>5562</v>
      </c>
    </row>
    <row r="5086" spans="1:9" x14ac:dyDescent="0.2">
      <c r="A5086" s="86" t="s">
        <v>6388</v>
      </c>
      <c r="B5086" s="763" t="s">
        <v>214</v>
      </c>
      <c r="E5086" s="86" t="s">
        <v>225</v>
      </c>
      <c r="F5086" s="282" t="s">
        <v>451</v>
      </c>
      <c r="G5086" s="903" t="s">
        <v>524</v>
      </c>
      <c r="I5086" s="515" t="s">
        <v>5563</v>
      </c>
    </row>
    <row r="5087" spans="1:9" x14ac:dyDescent="0.2">
      <c r="A5087" s="86" t="s">
        <v>6388</v>
      </c>
      <c r="B5087" s="763" t="s">
        <v>214</v>
      </c>
      <c r="E5087" s="86" t="s">
        <v>225</v>
      </c>
      <c r="F5087" s="282" t="s">
        <v>452</v>
      </c>
      <c r="G5087" s="903" t="s">
        <v>524</v>
      </c>
      <c r="I5087" s="515" t="s">
        <v>5564</v>
      </c>
    </row>
    <row r="5088" spans="1:9" x14ac:dyDescent="0.2">
      <c r="A5088" s="86" t="s">
        <v>6388</v>
      </c>
      <c r="B5088" s="763" t="s">
        <v>214</v>
      </c>
      <c r="E5088" s="86" t="s">
        <v>225</v>
      </c>
      <c r="F5088" s="282" t="s">
        <v>453</v>
      </c>
      <c r="G5088" s="903" t="s">
        <v>524</v>
      </c>
      <c r="I5088" s="515" t="s">
        <v>5565</v>
      </c>
    </row>
    <row r="5089" spans="1:9" x14ac:dyDescent="0.2">
      <c r="A5089" s="86" t="s">
        <v>6388</v>
      </c>
      <c r="B5089" s="763" t="s">
        <v>214</v>
      </c>
      <c r="E5089" s="86" t="s">
        <v>225</v>
      </c>
      <c r="F5089" s="282" t="s">
        <v>181</v>
      </c>
      <c r="G5089" s="903" t="s">
        <v>524</v>
      </c>
      <c r="I5089" s="515" t="s">
        <v>7342</v>
      </c>
    </row>
    <row r="5090" spans="1:9" x14ac:dyDescent="0.2">
      <c r="A5090" s="86" t="s">
        <v>6388</v>
      </c>
      <c r="B5090" s="763" t="s">
        <v>214</v>
      </c>
      <c r="E5090" s="86" t="s">
        <v>225</v>
      </c>
      <c r="F5090" s="282" t="s">
        <v>182</v>
      </c>
      <c r="G5090" s="903" t="s">
        <v>524</v>
      </c>
      <c r="I5090" s="515" t="s">
        <v>5566</v>
      </c>
    </row>
    <row r="5091" spans="1:9" x14ac:dyDescent="0.2">
      <c r="A5091" s="86" t="s">
        <v>6388</v>
      </c>
      <c r="B5091" s="763" t="s">
        <v>214</v>
      </c>
      <c r="E5091" s="86" t="s">
        <v>225</v>
      </c>
      <c r="F5091" s="282" t="s">
        <v>183</v>
      </c>
      <c r="G5091" s="903" t="s">
        <v>524</v>
      </c>
      <c r="I5091" s="515" t="s">
        <v>5567</v>
      </c>
    </row>
    <row r="5092" spans="1:9" x14ac:dyDescent="0.2">
      <c r="A5092" s="86" t="s">
        <v>6388</v>
      </c>
      <c r="B5092" s="763" t="s">
        <v>214</v>
      </c>
      <c r="E5092" s="86" t="s">
        <v>225</v>
      </c>
      <c r="F5092" s="282" t="s">
        <v>587</v>
      </c>
      <c r="G5092" s="903" t="s">
        <v>524</v>
      </c>
      <c r="I5092" s="515" t="s">
        <v>7343</v>
      </c>
    </row>
    <row r="5093" spans="1:9" x14ac:dyDescent="0.2">
      <c r="A5093" s="86" t="s">
        <v>6388</v>
      </c>
      <c r="B5093" s="763" t="s">
        <v>214</v>
      </c>
      <c r="E5093" s="86" t="s">
        <v>225</v>
      </c>
      <c r="F5093" s="282" t="s">
        <v>588</v>
      </c>
      <c r="G5093" s="903" t="s">
        <v>524</v>
      </c>
      <c r="I5093" s="515" t="s">
        <v>5568</v>
      </c>
    </row>
    <row r="5094" spans="1:9" x14ac:dyDescent="0.2">
      <c r="A5094" s="86" t="s">
        <v>6388</v>
      </c>
      <c r="B5094" s="543" t="s">
        <v>214</v>
      </c>
      <c r="C5094" s="547"/>
      <c r="D5094" s="547"/>
      <c r="E5094" s="547" t="s">
        <v>225</v>
      </c>
      <c r="F5094" s="538" t="s">
        <v>589</v>
      </c>
      <c r="G5094" s="904" t="s">
        <v>524</v>
      </c>
      <c r="I5094" s="515" t="s">
        <v>5569</v>
      </c>
    </row>
    <row r="5095" spans="1:9" x14ac:dyDescent="0.2">
      <c r="A5095" s="86" t="s">
        <v>6388</v>
      </c>
      <c r="B5095" s="541" t="s">
        <v>214</v>
      </c>
      <c r="C5095" s="546"/>
      <c r="D5095" s="546"/>
      <c r="E5095" s="546" t="s">
        <v>226</v>
      </c>
      <c r="F5095" s="542" t="s">
        <v>210</v>
      </c>
      <c r="G5095" s="834" t="s">
        <v>524</v>
      </c>
      <c r="I5095" s="515" t="s">
        <v>5570</v>
      </c>
    </row>
    <row r="5096" spans="1:9" x14ac:dyDescent="0.2">
      <c r="A5096" s="86" t="s">
        <v>6388</v>
      </c>
      <c r="B5096" s="763" t="s">
        <v>214</v>
      </c>
      <c r="E5096" s="86" t="s">
        <v>226</v>
      </c>
      <c r="F5096" s="282" t="s">
        <v>2</v>
      </c>
      <c r="G5096" s="41" t="s">
        <v>524</v>
      </c>
      <c r="I5096" s="515" t="s">
        <v>5571</v>
      </c>
    </row>
    <row r="5097" spans="1:9" x14ac:dyDescent="0.2">
      <c r="A5097" s="86" t="s">
        <v>6388</v>
      </c>
      <c r="B5097" s="763" t="s">
        <v>214</v>
      </c>
      <c r="E5097" s="86" t="s">
        <v>226</v>
      </c>
      <c r="F5097" s="282" t="s">
        <v>3</v>
      </c>
      <c r="G5097" s="41" t="s">
        <v>48</v>
      </c>
      <c r="I5097" s="515" t="s">
        <v>5572</v>
      </c>
    </row>
    <row r="5098" spans="1:9" x14ac:dyDescent="0.2">
      <c r="A5098" s="86" t="s">
        <v>6388</v>
      </c>
      <c r="B5098" s="763" t="s">
        <v>214</v>
      </c>
      <c r="E5098" s="86" t="s">
        <v>226</v>
      </c>
      <c r="F5098" s="282" t="s">
        <v>10</v>
      </c>
      <c r="G5098" s="41" t="s">
        <v>524</v>
      </c>
      <c r="I5098" s="515" t="s">
        <v>5573</v>
      </c>
    </row>
    <row r="5099" spans="1:9" x14ac:dyDescent="0.2">
      <c r="A5099" s="86" t="s">
        <v>6388</v>
      </c>
      <c r="B5099" s="763" t="s">
        <v>214</v>
      </c>
      <c r="E5099" s="86" t="s">
        <v>226</v>
      </c>
      <c r="F5099" s="282" t="s">
        <v>313</v>
      </c>
      <c r="G5099" s="46" t="s">
        <v>524</v>
      </c>
      <c r="I5099" s="515" t="s">
        <v>5574</v>
      </c>
    </row>
    <row r="5100" spans="1:9" x14ac:dyDescent="0.2">
      <c r="A5100" s="86" t="s">
        <v>6388</v>
      </c>
      <c r="B5100" s="763" t="s">
        <v>214</v>
      </c>
      <c r="E5100" s="86" t="s">
        <v>226</v>
      </c>
      <c r="F5100" s="282" t="s">
        <v>7523</v>
      </c>
      <c r="G5100" s="45" t="s">
        <v>524</v>
      </c>
      <c r="I5100" s="515" t="s">
        <v>5575</v>
      </c>
    </row>
    <row r="5101" spans="1:9" x14ac:dyDescent="0.2">
      <c r="A5101" s="86" t="s">
        <v>6388</v>
      </c>
      <c r="B5101" s="763" t="s">
        <v>214</v>
      </c>
      <c r="E5101" s="86" t="s">
        <v>226</v>
      </c>
      <c r="F5101" s="282" t="s">
        <v>251</v>
      </c>
      <c r="G5101" s="46" t="s">
        <v>524</v>
      </c>
      <c r="I5101" s="515" t="s">
        <v>5576</v>
      </c>
    </row>
    <row r="5102" spans="1:9" x14ac:dyDescent="0.2">
      <c r="A5102" s="86" t="s">
        <v>6388</v>
      </c>
      <c r="B5102" s="763" t="s">
        <v>214</v>
      </c>
      <c r="E5102" s="86" t="s">
        <v>226</v>
      </c>
      <c r="F5102" s="282" t="s">
        <v>252</v>
      </c>
      <c r="G5102" s="46" t="s">
        <v>524</v>
      </c>
      <c r="I5102" s="515" t="s">
        <v>5577</v>
      </c>
    </row>
    <row r="5103" spans="1:9" x14ac:dyDescent="0.2">
      <c r="A5103" s="86" t="s">
        <v>6388</v>
      </c>
      <c r="B5103" s="763" t="s">
        <v>214</v>
      </c>
      <c r="E5103" s="86" t="s">
        <v>226</v>
      </c>
      <c r="F5103" s="282" t="s">
        <v>594</v>
      </c>
      <c r="G5103" s="42" t="s">
        <v>524</v>
      </c>
      <c r="I5103" s="515" t="s">
        <v>5578</v>
      </c>
    </row>
    <row r="5104" spans="1:9" x14ac:dyDescent="0.2">
      <c r="A5104" s="86" t="s">
        <v>6388</v>
      </c>
      <c r="B5104" s="763" t="s">
        <v>214</v>
      </c>
      <c r="E5104" s="86" t="s">
        <v>226</v>
      </c>
      <c r="F5104" s="282" t="s">
        <v>595</v>
      </c>
      <c r="G5104" s="42" t="s">
        <v>524</v>
      </c>
      <c r="I5104" s="515" t="s">
        <v>5579</v>
      </c>
    </row>
    <row r="5105" spans="1:9" x14ac:dyDescent="0.2">
      <c r="A5105" s="86" t="s">
        <v>6388</v>
      </c>
      <c r="B5105" s="763" t="s">
        <v>214</v>
      </c>
      <c r="E5105" s="86" t="s">
        <v>226</v>
      </c>
      <c r="F5105" s="282" t="s">
        <v>596</v>
      </c>
      <c r="G5105" s="42" t="s">
        <v>524</v>
      </c>
      <c r="I5105" s="515" t="s">
        <v>5580</v>
      </c>
    </row>
    <row r="5106" spans="1:9" x14ac:dyDescent="0.2">
      <c r="A5106" s="86" t="s">
        <v>6388</v>
      </c>
      <c r="B5106" s="763" t="s">
        <v>214</v>
      </c>
      <c r="E5106" s="86" t="s">
        <v>226</v>
      </c>
      <c r="F5106" s="282" t="s">
        <v>597</v>
      </c>
      <c r="G5106" s="42" t="s">
        <v>524</v>
      </c>
      <c r="I5106" s="515" t="s">
        <v>5581</v>
      </c>
    </row>
    <row r="5107" spans="1:9" x14ac:dyDescent="0.2">
      <c r="A5107" s="86" t="s">
        <v>6388</v>
      </c>
      <c r="B5107" s="763" t="s">
        <v>214</v>
      </c>
      <c r="E5107" s="86" t="s">
        <v>226</v>
      </c>
      <c r="F5107" s="282" t="s">
        <v>7613</v>
      </c>
      <c r="G5107" s="46" t="s">
        <v>524</v>
      </c>
      <c r="I5107" s="515" t="s">
        <v>7344</v>
      </c>
    </row>
    <row r="5108" spans="1:9" x14ac:dyDescent="0.2">
      <c r="A5108" s="86" t="s">
        <v>6388</v>
      </c>
      <c r="B5108" s="763" t="s">
        <v>214</v>
      </c>
      <c r="E5108" s="86" t="s">
        <v>226</v>
      </c>
      <c r="F5108" s="282" t="s">
        <v>211</v>
      </c>
      <c r="G5108" s="46" t="s">
        <v>524</v>
      </c>
      <c r="I5108" s="515" t="s">
        <v>5582</v>
      </c>
    </row>
    <row r="5109" spans="1:9" x14ac:dyDescent="0.2">
      <c r="A5109" s="86" t="s">
        <v>6388</v>
      </c>
      <c r="B5109" s="763" t="s">
        <v>214</v>
      </c>
      <c r="E5109" s="86" t="s">
        <v>226</v>
      </c>
      <c r="F5109" s="282" t="s">
        <v>212</v>
      </c>
      <c r="G5109" s="46" t="s">
        <v>524</v>
      </c>
      <c r="I5109" s="515" t="s">
        <v>5583</v>
      </c>
    </row>
    <row r="5110" spans="1:9" x14ac:dyDescent="0.2">
      <c r="A5110" s="86" t="s">
        <v>6388</v>
      </c>
      <c r="B5110" s="763" t="s">
        <v>214</v>
      </c>
      <c r="E5110" s="86" t="s">
        <v>226</v>
      </c>
      <c r="F5110" s="282" t="s">
        <v>488</v>
      </c>
      <c r="G5110" s="46" t="s">
        <v>524</v>
      </c>
      <c r="I5110" s="515" t="s">
        <v>5584</v>
      </c>
    </row>
    <row r="5111" spans="1:9" x14ac:dyDescent="0.2">
      <c r="A5111" s="86" t="s">
        <v>6388</v>
      </c>
      <c r="B5111" s="763" t="s">
        <v>214</v>
      </c>
      <c r="E5111" s="86" t="s">
        <v>226</v>
      </c>
      <c r="F5111" s="282" t="s">
        <v>37</v>
      </c>
      <c r="G5111" s="903" t="s">
        <v>524</v>
      </c>
      <c r="I5111" s="515" t="s">
        <v>7345</v>
      </c>
    </row>
    <row r="5112" spans="1:9" x14ac:dyDescent="0.2">
      <c r="A5112" s="86" t="s">
        <v>6388</v>
      </c>
      <c r="B5112" s="763" t="s">
        <v>214</v>
      </c>
      <c r="E5112" s="86" t="s">
        <v>226</v>
      </c>
      <c r="F5112" s="282" t="s">
        <v>168</v>
      </c>
      <c r="G5112" s="903" t="s">
        <v>524</v>
      </c>
      <c r="I5112" s="515" t="s">
        <v>5585</v>
      </c>
    </row>
    <row r="5113" spans="1:9" x14ac:dyDescent="0.2">
      <c r="A5113" s="86" t="s">
        <v>6388</v>
      </c>
      <c r="B5113" s="763" t="s">
        <v>214</v>
      </c>
      <c r="E5113" s="86" t="s">
        <v>226</v>
      </c>
      <c r="F5113" s="282" t="s">
        <v>169</v>
      </c>
      <c r="G5113" s="903" t="s">
        <v>524</v>
      </c>
      <c r="I5113" s="515" t="s">
        <v>5586</v>
      </c>
    </row>
    <row r="5114" spans="1:9" x14ac:dyDescent="0.2">
      <c r="A5114" s="86" t="s">
        <v>6388</v>
      </c>
      <c r="B5114" s="763" t="s">
        <v>214</v>
      </c>
      <c r="E5114" s="86" t="s">
        <v>226</v>
      </c>
      <c r="F5114" s="282" t="s">
        <v>170</v>
      </c>
      <c r="G5114" s="903" t="s">
        <v>524</v>
      </c>
      <c r="I5114" s="515" t="s">
        <v>5587</v>
      </c>
    </row>
    <row r="5115" spans="1:9" x14ac:dyDescent="0.2">
      <c r="A5115" s="86" t="s">
        <v>6388</v>
      </c>
      <c r="B5115" s="763" t="s">
        <v>214</v>
      </c>
      <c r="E5115" s="86" t="s">
        <v>226</v>
      </c>
      <c r="F5115" s="282" t="s">
        <v>171</v>
      </c>
      <c r="G5115" s="903" t="s">
        <v>524</v>
      </c>
      <c r="I5115" s="515" t="s">
        <v>5588</v>
      </c>
    </row>
    <row r="5116" spans="1:9" x14ac:dyDescent="0.2">
      <c r="A5116" s="86" t="s">
        <v>6388</v>
      </c>
      <c r="B5116" s="763" t="s">
        <v>214</v>
      </c>
      <c r="E5116" s="86" t="s">
        <v>226</v>
      </c>
      <c r="F5116" s="282" t="s">
        <v>172</v>
      </c>
      <c r="G5116" s="903" t="s">
        <v>524</v>
      </c>
      <c r="I5116" s="515" t="s">
        <v>5589</v>
      </c>
    </row>
    <row r="5117" spans="1:9" x14ac:dyDescent="0.2">
      <c r="A5117" s="86" t="s">
        <v>6388</v>
      </c>
      <c r="B5117" s="763" t="s">
        <v>214</v>
      </c>
      <c r="E5117" s="86" t="s">
        <v>226</v>
      </c>
      <c r="F5117" s="282" t="s">
        <v>173</v>
      </c>
      <c r="G5117" s="903" t="s">
        <v>524</v>
      </c>
      <c r="I5117" s="515" t="s">
        <v>5590</v>
      </c>
    </row>
    <row r="5118" spans="1:9" x14ac:dyDescent="0.2">
      <c r="A5118" s="86" t="s">
        <v>6388</v>
      </c>
      <c r="B5118" s="763" t="s">
        <v>214</v>
      </c>
      <c r="E5118" s="86" t="s">
        <v>226</v>
      </c>
      <c r="F5118" s="282" t="s">
        <v>174</v>
      </c>
      <c r="G5118" s="903" t="s">
        <v>524</v>
      </c>
      <c r="I5118" s="515" t="s">
        <v>5591</v>
      </c>
    </row>
    <row r="5119" spans="1:9" x14ac:dyDescent="0.2">
      <c r="A5119" s="86" t="s">
        <v>6388</v>
      </c>
      <c r="B5119" s="763" t="s">
        <v>214</v>
      </c>
      <c r="E5119" s="86" t="s">
        <v>226</v>
      </c>
      <c r="F5119" s="282" t="s">
        <v>175</v>
      </c>
      <c r="G5119" s="903" t="s">
        <v>524</v>
      </c>
      <c r="I5119" s="515" t="s">
        <v>5592</v>
      </c>
    </row>
    <row r="5120" spans="1:9" x14ac:dyDescent="0.2">
      <c r="A5120" s="86" t="s">
        <v>6388</v>
      </c>
      <c r="B5120" s="763" t="s">
        <v>214</v>
      </c>
      <c r="E5120" s="86" t="s">
        <v>226</v>
      </c>
      <c r="F5120" s="282" t="s">
        <v>176</v>
      </c>
      <c r="G5120" s="903" t="s">
        <v>524</v>
      </c>
      <c r="I5120" s="515" t="s">
        <v>5593</v>
      </c>
    </row>
    <row r="5121" spans="1:9" x14ac:dyDescent="0.2">
      <c r="A5121" s="86" t="s">
        <v>6388</v>
      </c>
      <c r="B5121" s="763" t="s">
        <v>214</v>
      </c>
      <c r="E5121" s="86" t="s">
        <v>226</v>
      </c>
      <c r="F5121" s="282" t="s">
        <v>177</v>
      </c>
      <c r="G5121" s="903" t="s">
        <v>524</v>
      </c>
      <c r="I5121" s="515" t="s">
        <v>5594</v>
      </c>
    </row>
    <row r="5122" spans="1:9" x14ac:dyDescent="0.2">
      <c r="A5122" s="86" t="s">
        <v>6388</v>
      </c>
      <c r="B5122" s="763" t="s">
        <v>214</v>
      </c>
      <c r="E5122" s="86" t="s">
        <v>226</v>
      </c>
      <c r="F5122" s="282" t="s">
        <v>178</v>
      </c>
      <c r="G5122" s="903" t="s">
        <v>524</v>
      </c>
      <c r="I5122" s="515" t="s">
        <v>5595</v>
      </c>
    </row>
    <row r="5123" spans="1:9" x14ac:dyDescent="0.2">
      <c r="A5123" s="86" t="s">
        <v>6388</v>
      </c>
      <c r="B5123" s="763" t="s">
        <v>214</v>
      </c>
      <c r="E5123" s="86" t="s">
        <v>226</v>
      </c>
      <c r="F5123" s="282" t="s">
        <v>179</v>
      </c>
      <c r="G5123" s="903" t="s">
        <v>524</v>
      </c>
      <c r="I5123" s="515" t="s">
        <v>5596</v>
      </c>
    </row>
    <row r="5124" spans="1:9" x14ac:dyDescent="0.2">
      <c r="A5124" s="86" t="s">
        <v>6388</v>
      </c>
      <c r="B5124" s="763" t="s">
        <v>214</v>
      </c>
      <c r="E5124" s="86" t="s">
        <v>226</v>
      </c>
      <c r="F5124" s="282" t="s">
        <v>450</v>
      </c>
      <c r="G5124" s="903" t="s">
        <v>524</v>
      </c>
      <c r="I5124" s="515" t="s">
        <v>5597</v>
      </c>
    </row>
    <row r="5125" spans="1:9" x14ac:dyDescent="0.2">
      <c r="A5125" s="86" t="s">
        <v>6388</v>
      </c>
      <c r="B5125" s="763" t="s">
        <v>214</v>
      </c>
      <c r="E5125" s="86" t="s">
        <v>226</v>
      </c>
      <c r="F5125" s="282" t="s">
        <v>451</v>
      </c>
      <c r="G5125" s="903" t="s">
        <v>524</v>
      </c>
      <c r="I5125" s="515" t="s">
        <v>5598</v>
      </c>
    </row>
    <row r="5126" spans="1:9" x14ac:dyDescent="0.2">
      <c r="A5126" s="86" t="s">
        <v>6388</v>
      </c>
      <c r="B5126" s="763" t="s">
        <v>214</v>
      </c>
      <c r="E5126" s="86" t="s">
        <v>226</v>
      </c>
      <c r="F5126" s="282" t="s">
        <v>452</v>
      </c>
      <c r="G5126" s="903" t="s">
        <v>524</v>
      </c>
      <c r="I5126" s="515" t="s">
        <v>5599</v>
      </c>
    </row>
    <row r="5127" spans="1:9" x14ac:dyDescent="0.2">
      <c r="A5127" s="86" t="s">
        <v>6388</v>
      </c>
      <c r="B5127" s="763" t="s">
        <v>214</v>
      </c>
      <c r="E5127" s="86" t="s">
        <v>226</v>
      </c>
      <c r="F5127" s="282" t="s">
        <v>453</v>
      </c>
      <c r="G5127" s="903" t="s">
        <v>524</v>
      </c>
      <c r="I5127" s="515" t="s">
        <v>5600</v>
      </c>
    </row>
    <row r="5128" spans="1:9" x14ac:dyDescent="0.2">
      <c r="A5128" s="86" t="s">
        <v>6388</v>
      </c>
      <c r="B5128" s="763" t="s">
        <v>214</v>
      </c>
      <c r="E5128" s="86" t="s">
        <v>226</v>
      </c>
      <c r="F5128" s="282" t="s">
        <v>181</v>
      </c>
      <c r="G5128" s="903" t="s">
        <v>524</v>
      </c>
      <c r="I5128" s="515" t="s">
        <v>7346</v>
      </c>
    </row>
    <row r="5129" spans="1:9" x14ac:dyDescent="0.2">
      <c r="A5129" s="86" t="s">
        <v>6388</v>
      </c>
      <c r="B5129" s="763" t="s">
        <v>214</v>
      </c>
      <c r="E5129" s="86" t="s">
        <v>226</v>
      </c>
      <c r="F5129" s="282" t="s">
        <v>182</v>
      </c>
      <c r="G5129" s="903" t="s">
        <v>524</v>
      </c>
      <c r="I5129" s="515" t="s">
        <v>5601</v>
      </c>
    </row>
    <row r="5130" spans="1:9" x14ac:dyDescent="0.2">
      <c r="A5130" s="86" t="s">
        <v>6388</v>
      </c>
      <c r="B5130" s="763" t="s">
        <v>214</v>
      </c>
      <c r="E5130" s="86" t="s">
        <v>226</v>
      </c>
      <c r="F5130" s="282" t="s">
        <v>183</v>
      </c>
      <c r="G5130" s="903" t="s">
        <v>524</v>
      </c>
      <c r="I5130" s="515" t="s">
        <v>5602</v>
      </c>
    </row>
    <row r="5131" spans="1:9" x14ac:dyDescent="0.2">
      <c r="A5131" s="86" t="s">
        <v>6388</v>
      </c>
      <c r="B5131" s="763" t="s">
        <v>214</v>
      </c>
      <c r="E5131" s="86" t="s">
        <v>226</v>
      </c>
      <c r="F5131" s="282" t="s">
        <v>587</v>
      </c>
      <c r="G5131" s="903" t="s">
        <v>524</v>
      </c>
      <c r="I5131" s="515" t="s">
        <v>7347</v>
      </c>
    </row>
    <row r="5132" spans="1:9" x14ac:dyDescent="0.2">
      <c r="A5132" s="86" t="s">
        <v>6388</v>
      </c>
      <c r="B5132" s="763" t="s">
        <v>214</v>
      </c>
      <c r="E5132" s="86" t="s">
        <v>226</v>
      </c>
      <c r="F5132" s="282" t="s">
        <v>588</v>
      </c>
      <c r="G5132" s="903" t="s">
        <v>524</v>
      </c>
      <c r="I5132" s="515" t="s">
        <v>5603</v>
      </c>
    </row>
    <row r="5133" spans="1:9" x14ac:dyDescent="0.2">
      <c r="A5133" s="86" t="s">
        <v>6388</v>
      </c>
      <c r="B5133" s="543" t="s">
        <v>214</v>
      </c>
      <c r="C5133" s="547"/>
      <c r="D5133" s="547"/>
      <c r="E5133" s="547" t="s">
        <v>226</v>
      </c>
      <c r="F5133" s="538" t="s">
        <v>589</v>
      </c>
      <c r="G5133" s="904" t="s">
        <v>524</v>
      </c>
      <c r="I5133" s="515" t="s">
        <v>5604</v>
      </c>
    </row>
    <row r="5134" spans="1:9" x14ac:dyDescent="0.2">
      <c r="A5134" s="86" t="s">
        <v>6388</v>
      </c>
      <c r="B5134" s="541" t="s">
        <v>214</v>
      </c>
      <c r="C5134" s="546"/>
      <c r="D5134" s="546"/>
      <c r="E5134" s="546" t="s">
        <v>227</v>
      </c>
      <c r="F5134" s="542" t="s">
        <v>210</v>
      </c>
      <c r="G5134" s="834" t="s">
        <v>524</v>
      </c>
      <c r="I5134" s="515" t="s">
        <v>5605</v>
      </c>
    </row>
    <row r="5135" spans="1:9" x14ac:dyDescent="0.2">
      <c r="A5135" s="86" t="s">
        <v>6388</v>
      </c>
      <c r="B5135" s="763" t="s">
        <v>214</v>
      </c>
      <c r="E5135" s="86" t="s">
        <v>227</v>
      </c>
      <c r="F5135" s="282" t="s">
        <v>2</v>
      </c>
      <c r="G5135" s="41" t="s">
        <v>524</v>
      </c>
      <c r="I5135" s="515" t="s">
        <v>5606</v>
      </c>
    </row>
    <row r="5136" spans="1:9" x14ac:dyDescent="0.2">
      <c r="A5136" s="86" t="s">
        <v>6388</v>
      </c>
      <c r="B5136" s="763" t="s">
        <v>214</v>
      </c>
      <c r="E5136" s="86" t="s">
        <v>227</v>
      </c>
      <c r="F5136" s="282" t="s">
        <v>3</v>
      </c>
      <c r="G5136" s="41" t="s">
        <v>48</v>
      </c>
      <c r="I5136" s="515" t="s">
        <v>5607</v>
      </c>
    </row>
    <row r="5137" spans="1:9" x14ac:dyDescent="0.2">
      <c r="A5137" s="86" t="s">
        <v>6388</v>
      </c>
      <c r="B5137" s="763" t="s">
        <v>214</v>
      </c>
      <c r="E5137" s="86" t="s">
        <v>227</v>
      </c>
      <c r="F5137" s="282" t="s">
        <v>10</v>
      </c>
      <c r="G5137" s="41" t="s">
        <v>524</v>
      </c>
      <c r="I5137" s="515" t="s">
        <v>5608</v>
      </c>
    </row>
    <row r="5138" spans="1:9" x14ac:dyDescent="0.2">
      <c r="A5138" s="86" t="s">
        <v>6388</v>
      </c>
      <c r="B5138" s="763" t="s">
        <v>214</v>
      </c>
      <c r="E5138" s="86" t="s">
        <v>227</v>
      </c>
      <c r="F5138" s="282" t="s">
        <v>313</v>
      </c>
      <c r="G5138" s="46" t="s">
        <v>524</v>
      </c>
      <c r="I5138" s="515" t="s">
        <v>5609</v>
      </c>
    </row>
    <row r="5139" spans="1:9" x14ac:dyDescent="0.2">
      <c r="A5139" s="86" t="s">
        <v>6388</v>
      </c>
      <c r="B5139" s="763" t="s">
        <v>214</v>
      </c>
      <c r="E5139" s="86" t="s">
        <v>227</v>
      </c>
      <c r="F5139" s="282" t="s">
        <v>7523</v>
      </c>
      <c r="G5139" s="45" t="s">
        <v>524</v>
      </c>
      <c r="I5139" s="515" t="s">
        <v>5610</v>
      </c>
    </row>
    <row r="5140" spans="1:9" x14ac:dyDescent="0.2">
      <c r="A5140" s="86" t="s">
        <v>6388</v>
      </c>
      <c r="B5140" s="763" t="s">
        <v>214</v>
      </c>
      <c r="E5140" s="86" t="s">
        <v>227</v>
      </c>
      <c r="F5140" s="282" t="s">
        <v>251</v>
      </c>
      <c r="G5140" s="46" t="s">
        <v>524</v>
      </c>
      <c r="I5140" s="515" t="s">
        <v>5611</v>
      </c>
    </row>
    <row r="5141" spans="1:9" x14ac:dyDescent="0.2">
      <c r="A5141" s="86" t="s">
        <v>6388</v>
      </c>
      <c r="B5141" s="763" t="s">
        <v>214</v>
      </c>
      <c r="E5141" s="86" t="s">
        <v>227</v>
      </c>
      <c r="F5141" s="282" t="s">
        <v>252</v>
      </c>
      <c r="G5141" s="46" t="s">
        <v>524</v>
      </c>
      <c r="I5141" s="515" t="s">
        <v>5612</v>
      </c>
    </row>
    <row r="5142" spans="1:9" x14ac:dyDescent="0.2">
      <c r="A5142" s="86" t="s">
        <v>6388</v>
      </c>
      <c r="B5142" s="763" t="s">
        <v>214</v>
      </c>
      <c r="E5142" s="86" t="s">
        <v>227</v>
      </c>
      <c r="F5142" s="282" t="s">
        <v>594</v>
      </c>
      <c r="G5142" s="42" t="s">
        <v>524</v>
      </c>
      <c r="I5142" s="515" t="s">
        <v>5613</v>
      </c>
    </row>
    <row r="5143" spans="1:9" x14ac:dyDescent="0.2">
      <c r="A5143" s="86" t="s">
        <v>6388</v>
      </c>
      <c r="B5143" s="763" t="s">
        <v>214</v>
      </c>
      <c r="E5143" s="86" t="s">
        <v>227</v>
      </c>
      <c r="F5143" s="282" t="s">
        <v>595</v>
      </c>
      <c r="G5143" s="42" t="s">
        <v>524</v>
      </c>
      <c r="I5143" s="515" t="s">
        <v>5614</v>
      </c>
    </row>
    <row r="5144" spans="1:9" x14ac:dyDescent="0.2">
      <c r="A5144" s="86" t="s">
        <v>6388</v>
      </c>
      <c r="B5144" s="763" t="s">
        <v>214</v>
      </c>
      <c r="E5144" s="86" t="s">
        <v>227</v>
      </c>
      <c r="F5144" s="282" t="s">
        <v>596</v>
      </c>
      <c r="G5144" s="42" t="s">
        <v>524</v>
      </c>
      <c r="I5144" s="515" t="s">
        <v>5615</v>
      </c>
    </row>
    <row r="5145" spans="1:9" x14ac:dyDescent="0.2">
      <c r="A5145" s="86" t="s">
        <v>6388</v>
      </c>
      <c r="B5145" s="763" t="s">
        <v>214</v>
      </c>
      <c r="E5145" s="86" t="s">
        <v>227</v>
      </c>
      <c r="F5145" s="282" t="s">
        <v>597</v>
      </c>
      <c r="G5145" s="42" t="s">
        <v>524</v>
      </c>
      <c r="I5145" s="515" t="s">
        <v>5616</v>
      </c>
    </row>
    <row r="5146" spans="1:9" x14ac:dyDescent="0.2">
      <c r="A5146" s="86" t="s">
        <v>6388</v>
      </c>
      <c r="B5146" s="763" t="s">
        <v>214</v>
      </c>
      <c r="E5146" s="86" t="s">
        <v>227</v>
      </c>
      <c r="F5146" s="282" t="s">
        <v>7613</v>
      </c>
      <c r="G5146" s="46" t="s">
        <v>524</v>
      </c>
      <c r="I5146" s="515" t="s">
        <v>7348</v>
      </c>
    </row>
    <row r="5147" spans="1:9" x14ac:dyDescent="0.2">
      <c r="A5147" s="86" t="s">
        <v>6388</v>
      </c>
      <c r="B5147" s="763" t="s">
        <v>214</v>
      </c>
      <c r="E5147" s="86" t="s">
        <v>227</v>
      </c>
      <c r="F5147" s="282" t="s">
        <v>211</v>
      </c>
      <c r="G5147" s="46" t="s">
        <v>524</v>
      </c>
      <c r="I5147" s="515" t="s">
        <v>5617</v>
      </c>
    </row>
    <row r="5148" spans="1:9" x14ac:dyDescent="0.2">
      <c r="A5148" s="86" t="s">
        <v>6388</v>
      </c>
      <c r="B5148" s="763" t="s">
        <v>214</v>
      </c>
      <c r="E5148" s="86" t="s">
        <v>227</v>
      </c>
      <c r="F5148" s="282" t="s">
        <v>212</v>
      </c>
      <c r="G5148" s="46" t="s">
        <v>524</v>
      </c>
      <c r="I5148" s="515" t="s">
        <v>5618</v>
      </c>
    </row>
    <row r="5149" spans="1:9" x14ac:dyDescent="0.2">
      <c r="A5149" s="86" t="s">
        <v>6388</v>
      </c>
      <c r="B5149" s="763" t="s">
        <v>214</v>
      </c>
      <c r="E5149" s="86" t="s">
        <v>227</v>
      </c>
      <c r="F5149" s="282" t="s">
        <v>488</v>
      </c>
      <c r="G5149" s="46" t="s">
        <v>524</v>
      </c>
      <c r="I5149" s="515" t="s">
        <v>5619</v>
      </c>
    </row>
    <row r="5150" spans="1:9" x14ac:dyDescent="0.2">
      <c r="A5150" s="86" t="s">
        <v>6388</v>
      </c>
      <c r="B5150" s="763" t="s">
        <v>214</v>
      </c>
      <c r="E5150" s="86" t="s">
        <v>227</v>
      </c>
      <c r="F5150" s="282" t="s">
        <v>37</v>
      </c>
      <c r="G5150" s="903" t="s">
        <v>524</v>
      </c>
      <c r="I5150" s="515" t="s">
        <v>7349</v>
      </c>
    </row>
    <row r="5151" spans="1:9" x14ac:dyDescent="0.2">
      <c r="A5151" s="86" t="s">
        <v>6388</v>
      </c>
      <c r="B5151" s="763" t="s">
        <v>214</v>
      </c>
      <c r="E5151" s="86" t="s">
        <v>227</v>
      </c>
      <c r="F5151" s="282" t="s">
        <v>168</v>
      </c>
      <c r="G5151" s="903" t="s">
        <v>524</v>
      </c>
      <c r="I5151" s="515" t="s">
        <v>5620</v>
      </c>
    </row>
    <row r="5152" spans="1:9" x14ac:dyDescent="0.2">
      <c r="A5152" s="86" t="s">
        <v>6388</v>
      </c>
      <c r="B5152" s="763" t="s">
        <v>214</v>
      </c>
      <c r="E5152" s="86" t="s">
        <v>227</v>
      </c>
      <c r="F5152" s="282" t="s">
        <v>169</v>
      </c>
      <c r="G5152" s="903" t="s">
        <v>524</v>
      </c>
      <c r="I5152" s="515" t="s">
        <v>5621</v>
      </c>
    </row>
    <row r="5153" spans="1:9" x14ac:dyDescent="0.2">
      <c r="A5153" s="86" t="s">
        <v>6388</v>
      </c>
      <c r="B5153" s="763" t="s">
        <v>214</v>
      </c>
      <c r="E5153" s="86" t="s">
        <v>227</v>
      </c>
      <c r="F5153" s="282" t="s">
        <v>170</v>
      </c>
      <c r="G5153" s="903" t="s">
        <v>524</v>
      </c>
      <c r="I5153" s="515" t="s">
        <v>5622</v>
      </c>
    </row>
    <row r="5154" spans="1:9" x14ac:dyDescent="0.2">
      <c r="A5154" s="86" t="s">
        <v>6388</v>
      </c>
      <c r="B5154" s="763" t="s">
        <v>214</v>
      </c>
      <c r="E5154" s="86" t="s">
        <v>227</v>
      </c>
      <c r="F5154" s="282" t="s">
        <v>171</v>
      </c>
      <c r="G5154" s="903" t="s">
        <v>524</v>
      </c>
      <c r="I5154" s="515" t="s">
        <v>5623</v>
      </c>
    </row>
    <row r="5155" spans="1:9" x14ac:dyDescent="0.2">
      <c r="A5155" s="86" t="s">
        <v>6388</v>
      </c>
      <c r="B5155" s="763" t="s">
        <v>214</v>
      </c>
      <c r="E5155" s="86" t="s">
        <v>227</v>
      </c>
      <c r="F5155" s="282" t="s">
        <v>172</v>
      </c>
      <c r="G5155" s="903" t="s">
        <v>524</v>
      </c>
      <c r="I5155" s="515" t="s">
        <v>5624</v>
      </c>
    </row>
    <row r="5156" spans="1:9" x14ac:dyDescent="0.2">
      <c r="A5156" s="86" t="s">
        <v>6388</v>
      </c>
      <c r="B5156" s="763" t="s">
        <v>214</v>
      </c>
      <c r="E5156" s="86" t="s">
        <v>227</v>
      </c>
      <c r="F5156" s="282" t="s">
        <v>173</v>
      </c>
      <c r="G5156" s="903" t="s">
        <v>524</v>
      </c>
      <c r="I5156" s="515" t="s">
        <v>5625</v>
      </c>
    </row>
    <row r="5157" spans="1:9" x14ac:dyDescent="0.2">
      <c r="A5157" s="86" t="s">
        <v>6388</v>
      </c>
      <c r="B5157" s="763" t="s">
        <v>214</v>
      </c>
      <c r="E5157" s="86" t="s">
        <v>227</v>
      </c>
      <c r="F5157" s="282" t="s">
        <v>174</v>
      </c>
      <c r="G5157" s="903" t="s">
        <v>524</v>
      </c>
      <c r="I5157" s="515" t="s">
        <v>5626</v>
      </c>
    </row>
    <row r="5158" spans="1:9" x14ac:dyDescent="0.2">
      <c r="A5158" s="86" t="s">
        <v>6388</v>
      </c>
      <c r="B5158" s="763" t="s">
        <v>214</v>
      </c>
      <c r="E5158" s="86" t="s">
        <v>227</v>
      </c>
      <c r="F5158" s="282" t="s">
        <v>175</v>
      </c>
      <c r="G5158" s="903" t="s">
        <v>524</v>
      </c>
      <c r="I5158" s="515" t="s">
        <v>5627</v>
      </c>
    </row>
    <row r="5159" spans="1:9" x14ac:dyDescent="0.2">
      <c r="A5159" s="86" t="s">
        <v>6388</v>
      </c>
      <c r="B5159" s="763" t="s">
        <v>214</v>
      </c>
      <c r="E5159" s="86" t="s">
        <v>227</v>
      </c>
      <c r="F5159" s="282" t="s">
        <v>176</v>
      </c>
      <c r="G5159" s="903" t="s">
        <v>524</v>
      </c>
      <c r="I5159" s="515" t="s">
        <v>5628</v>
      </c>
    </row>
    <row r="5160" spans="1:9" x14ac:dyDescent="0.2">
      <c r="A5160" s="86" t="s">
        <v>6388</v>
      </c>
      <c r="B5160" s="763" t="s">
        <v>214</v>
      </c>
      <c r="E5160" s="86" t="s">
        <v>227</v>
      </c>
      <c r="F5160" s="282" t="s">
        <v>177</v>
      </c>
      <c r="G5160" s="903" t="s">
        <v>524</v>
      </c>
      <c r="I5160" s="515" t="s">
        <v>5629</v>
      </c>
    </row>
    <row r="5161" spans="1:9" x14ac:dyDescent="0.2">
      <c r="A5161" s="86" t="s">
        <v>6388</v>
      </c>
      <c r="B5161" s="763" t="s">
        <v>214</v>
      </c>
      <c r="E5161" s="86" t="s">
        <v>227</v>
      </c>
      <c r="F5161" s="282" t="s">
        <v>178</v>
      </c>
      <c r="G5161" s="903" t="s">
        <v>524</v>
      </c>
      <c r="I5161" s="515" t="s">
        <v>5630</v>
      </c>
    </row>
    <row r="5162" spans="1:9" x14ac:dyDescent="0.2">
      <c r="A5162" s="86" t="s">
        <v>6388</v>
      </c>
      <c r="B5162" s="763" t="s">
        <v>214</v>
      </c>
      <c r="E5162" s="86" t="s">
        <v>227</v>
      </c>
      <c r="F5162" s="282" t="s">
        <v>179</v>
      </c>
      <c r="G5162" s="903" t="s">
        <v>524</v>
      </c>
      <c r="I5162" s="515" t="s">
        <v>5631</v>
      </c>
    </row>
    <row r="5163" spans="1:9" x14ac:dyDescent="0.2">
      <c r="A5163" s="86" t="s">
        <v>6388</v>
      </c>
      <c r="B5163" s="763" t="s">
        <v>214</v>
      </c>
      <c r="E5163" s="86" t="s">
        <v>227</v>
      </c>
      <c r="F5163" s="282" t="s">
        <v>450</v>
      </c>
      <c r="G5163" s="903" t="s">
        <v>524</v>
      </c>
      <c r="I5163" s="515" t="s">
        <v>5632</v>
      </c>
    </row>
    <row r="5164" spans="1:9" x14ac:dyDescent="0.2">
      <c r="A5164" s="86" t="s">
        <v>6388</v>
      </c>
      <c r="B5164" s="763" t="s">
        <v>214</v>
      </c>
      <c r="E5164" s="86" t="s">
        <v>227</v>
      </c>
      <c r="F5164" s="282" t="s">
        <v>451</v>
      </c>
      <c r="G5164" s="903" t="s">
        <v>524</v>
      </c>
      <c r="I5164" s="515" t="s">
        <v>5633</v>
      </c>
    </row>
    <row r="5165" spans="1:9" x14ac:dyDescent="0.2">
      <c r="A5165" s="86" t="s">
        <v>6388</v>
      </c>
      <c r="B5165" s="763" t="s">
        <v>214</v>
      </c>
      <c r="E5165" s="86" t="s">
        <v>227</v>
      </c>
      <c r="F5165" s="282" t="s">
        <v>452</v>
      </c>
      <c r="G5165" s="903" t="s">
        <v>524</v>
      </c>
      <c r="I5165" s="515" t="s">
        <v>5634</v>
      </c>
    </row>
    <row r="5166" spans="1:9" x14ac:dyDescent="0.2">
      <c r="A5166" s="86" t="s">
        <v>6388</v>
      </c>
      <c r="B5166" s="763" t="s">
        <v>214</v>
      </c>
      <c r="E5166" s="86" t="s">
        <v>227</v>
      </c>
      <c r="F5166" s="282" t="s">
        <v>453</v>
      </c>
      <c r="G5166" s="903" t="s">
        <v>524</v>
      </c>
      <c r="I5166" s="515" t="s">
        <v>5635</v>
      </c>
    </row>
    <row r="5167" spans="1:9" x14ac:dyDescent="0.2">
      <c r="A5167" s="86" t="s">
        <v>6388</v>
      </c>
      <c r="B5167" s="763" t="s">
        <v>214</v>
      </c>
      <c r="E5167" s="86" t="s">
        <v>227</v>
      </c>
      <c r="F5167" s="282" t="s">
        <v>181</v>
      </c>
      <c r="G5167" s="903" t="s">
        <v>524</v>
      </c>
      <c r="I5167" s="515" t="s">
        <v>7350</v>
      </c>
    </row>
    <row r="5168" spans="1:9" x14ac:dyDescent="0.2">
      <c r="A5168" s="86" t="s">
        <v>6388</v>
      </c>
      <c r="B5168" s="763" t="s">
        <v>214</v>
      </c>
      <c r="E5168" s="86" t="s">
        <v>227</v>
      </c>
      <c r="F5168" s="282" t="s">
        <v>182</v>
      </c>
      <c r="G5168" s="903" t="s">
        <v>524</v>
      </c>
      <c r="I5168" s="515" t="s">
        <v>5636</v>
      </c>
    </row>
    <row r="5169" spans="1:9" x14ac:dyDescent="0.2">
      <c r="A5169" s="86" t="s">
        <v>6388</v>
      </c>
      <c r="B5169" s="763" t="s">
        <v>214</v>
      </c>
      <c r="E5169" s="86" t="s">
        <v>227</v>
      </c>
      <c r="F5169" s="282" t="s">
        <v>183</v>
      </c>
      <c r="G5169" s="903" t="s">
        <v>524</v>
      </c>
      <c r="I5169" s="515" t="s">
        <v>5637</v>
      </c>
    </row>
    <row r="5170" spans="1:9" x14ac:dyDescent="0.2">
      <c r="A5170" s="86" t="s">
        <v>6388</v>
      </c>
      <c r="B5170" s="763" t="s">
        <v>214</v>
      </c>
      <c r="E5170" s="86" t="s">
        <v>227</v>
      </c>
      <c r="F5170" s="282" t="s">
        <v>587</v>
      </c>
      <c r="G5170" s="903" t="s">
        <v>524</v>
      </c>
      <c r="I5170" s="515" t="s">
        <v>7351</v>
      </c>
    </row>
    <row r="5171" spans="1:9" x14ac:dyDescent="0.2">
      <c r="A5171" s="86" t="s">
        <v>6388</v>
      </c>
      <c r="B5171" s="763" t="s">
        <v>214</v>
      </c>
      <c r="E5171" s="86" t="s">
        <v>227</v>
      </c>
      <c r="F5171" s="282" t="s">
        <v>588</v>
      </c>
      <c r="G5171" s="903" t="s">
        <v>524</v>
      </c>
      <c r="I5171" s="515" t="s">
        <v>5638</v>
      </c>
    </row>
    <row r="5172" spans="1:9" x14ac:dyDescent="0.2">
      <c r="A5172" s="86" t="s">
        <v>6388</v>
      </c>
      <c r="B5172" s="543" t="s">
        <v>214</v>
      </c>
      <c r="C5172" s="547"/>
      <c r="D5172" s="547"/>
      <c r="E5172" s="547" t="s">
        <v>227</v>
      </c>
      <c r="F5172" s="538" t="s">
        <v>589</v>
      </c>
      <c r="G5172" s="904" t="s">
        <v>524</v>
      </c>
      <c r="I5172" s="515" t="s">
        <v>5639</v>
      </c>
    </row>
    <row r="5173" spans="1:9" x14ac:dyDescent="0.2">
      <c r="A5173" s="86" t="s">
        <v>6388</v>
      </c>
      <c r="B5173" s="541" t="s">
        <v>214</v>
      </c>
      <c r="C5173" s="546"/>
      <c r="D5173" s="546"/>
      <c r="E5173" s="546" t="s">
        <v>228</v>
      </c>
      <c r="F5173" s="542" t="s">
        <v>210</v>
      </c>
      <c r="G5173" s="834" t="s">
        <v>524</v>
      </c>
      <c r="I5173" s="515" t="s">
        <v>5640</v>
      </c>
    </row>
    <row r="5174" spans="1:9" x14ac:dyDescent="0.2">
      <c r="A5174" s="86" t="s">
        <v>6388</v>
      </c>
      <c r="B5174" s="763" t="s">
        <v>214</v>
      </c>
      <c r="E5174" s="86" t="s">
        <v>228</v>
      </c>
      <c r="F5174" s="282" t="s">
        <v>2</v>
      </c>
      <c r="G5174" s="41" t="s">
        <v>524</v>
      </c>
      <c r="I5174" s="515" t="s">
        <v>5641</v>
      </c>
    </row>
    <row r="5175" spans="1:9" x14ac:dyDescent="0.2">
      <c r="A5175" s="86" t="s">
        <v>6388</v>
      </c>
      <c r="B5175" s="763" t="s">
        <v>214</v>
      </c>
      <c r="E5175" s="86" t="s">
        <v>228</v>
      </c>
      <c r="F5175" s="282" t="s">
        <v>3</v>
      </c>
      <c r="G5175" s="41" t="s">
        <v>48</v>
      </c>
      <c r="I5175" s="515" t="s">
        <v>5642</v>
      </c>
    </row>
    <row r="5176" spans="1:9" x14ac:dyDescent="0.2">
      <c r="A5176" s="86" t="s">
        <v>6388</v>
      </c>
      <c r="B5176" s="763" t="s">
        <v>214</v>
      </c>
      <c r="E5176" s="86" t="s">
        <v>228</v>
      </c>
      <c r="F5176" s="282" t="s">
        <v>10</v>
      </c>
      <c r="G5176" s="41" t="s">
        <v>524</v>
      </c>
      <c r="I5176" s="515" t="s">
        <v>5643</v>
      </c>
    </row>
    <row r="5177" spans="1:9" x14ac:dyDescent="0.2">
      <c r="A5177" s="86" t="s">
        <v>6388</v>
      </c>
      <c r="B5177" s="763" t="s">
        <v>214</v>
      </c>
      <c r="E5177" s="86" t="s">
        <v>228</v>
      </c>
      <c r="F5177" s="282" t="s">
        <v>313</v>
      </c>
      <c r="G5177" s="46" t="s">
        <v>524</v>
      </c>
      <c r="I5177" s="515" t="s">
        <v>5644</v>
      </c>
    </row>
    <row r="5178" spans="1:9" x14ac:dyDescent="0.2">
      <c r="A5178" s="86" t="s">
        <v>6388</v>
      </c>
      <c r="B5178" s="763" t="s">
        <v>214</v>
      </c>
      <c r="E5178" s="86" t="s">
        <v>228</v>
      </c>
      <c r="F5178" s="282" t="s">
        <v>7523</v>
      </c>
      <c r="G5178" s="45" t="s">
        <v>524</v>
      </c>
      <c r="I5178" s="515" t="s">
        <v>5645</v>
      </c>
    </row>
    <row r="5179" spans="1:9" x14ac:dyDescent="0.2">
      <c r="A5179" s="86" t="s">
        <v>6388</v>
      </c>
      <c r="B5179" s="763" t="s">
        <v>214</v>
      </c>
      <c r="E5179" s="86" t="s">
        <v>228</v>
      </c>
      <c r="F5179" s="282" t="s">
        <v>251</v>
      </c>
      <c r="G5179" s="46" t="s">
        <v>524</v>
      </c>
      <c r="I5179" s="515" t="s">
        <v>5646</v>
      </c>
    </row>
    <row r="5180" spans="1:9" x14ac:dyDescent="0.2">
      <c r="A5180" s="86" t="s">
        <v>6388</v>
      </c>
      <c r="B5180" s="763" t="s">
        <v>214</v>
      </c>
      <c r="E5180" s="86" t="s">
        <v>228</v>
      </c>
      <c r="F5180" s="282" t="s">
        <v>252</v>
      </c>
      <c r="G5180" s="46" t="s">
        <v>524</v>
      </c>
      <c r="I5180" s="515" t="s">
        <v>5647</v>
      </c>
    </row>
    <row r="5181" spans="1:9" x14ac:dyDescent="0.2">
      <c r="A5181" s="86" t="s">
        <v>6388</v>
      </c>
      <c r="B5181" s="763" t="s">
        <v>214</v>
      </c>
      <c r="E5181" s="86" t="s">
        <v>228</v>
      </c>
      <c r="F5181" s="282" t="s">
        <v>594</v>
      </c>
      <c r="G5181" s="42" t="s">
        <v>524</v>
      </c>
      <c r="I5181" s="515" t="s">
        <v>5648</v>
      </c>
    </row>
    <row r="5182" spans="1:9" x14ac:dyDescent="0.2">
      <c r="A5182" s="86" t="s">
        <v>6388</v>
      </c>
      <c r="B5182" s="763" t="s">
        <v>214</v>
      </c>
      <c r="E5182" s="86" t="s">
        <v>228</v>
      </c>
      <c r="F5182" s="282" t="s">
        <v>595</v>
      </c>
      <c r="G5182" s="42" t="s">
        <v>524</v>
      </c>
      <c r="I5182" s="515" t="s">
        <v>5649</v>
      </c>
    </row>
    <row r="5183" spans="1:9" x14ac:dyDescent="0.2">
      <c r="A5183" s="86" t="s">
        <v>6388</v>
      </c>
      <c r="B5183" s="763" t="s">
        <v>214</v>
      </c>
      <c r="E5183" s="86" t="s">
        <v>228</v>
      </c>
      <c r="F5183" s="282" t="s">
        <v>596</v>
      </c>
      <c r="G5183" s="42" t="s">
        <v>524</v>
      </c>
      <c r="I5183" s="515" t="s">
        <v>5650</v>
      </c>
    </row>
    <row r="5184" spans="1:9" x14ac:dyDescent="0.2">
      <c r="A5184" s="86" t="s">
        <v>6388</v>
      </c>
      <c r="B5184" s="763" t="s">
        <v>214</v>
      </c>
      <c r="E5184" s="86" t="s">
        <v>228</v>
      </c>
      <c r="F5184" s="282" t="s">
        <v>597</v>
      </c>
      <c r="G5184" s="42" t="s">
        <v>524</v>
      </c>
      <c r="I5184" s="515" t="s">
        <v>5651</v>
      </c>
    </row>
    <row r="5185" spans="1:9" x14ac:dyDescent="0.2">
      <c r="A5185" s="86" t="s">
        <v>6388</v>
      </c>
      <c r="B5185" s="763" t="s">
        <v>214</v>
      </c>
      <c r="E5185" s="86" t="s">
        <v>228</v>
      </c>
      <c r="F5185" s="282" t="s">
        <v>7613</v>
      </c>
      <c r="G5185" s="46" t="s">
        <v>524</v>
      </c>
      <c r="I5185" s="515" t="s">
        <v>7352</v>
      </c>
    </row>
    <row r="5186" spans="1:9" x14ac:dyDescent="0.2">
      <c r="A5186" s="86" t="s">
        <v>6388</v>
      </c>
      <c r="B5186" s="763" t="s">
        <v>214</v>
      </c>
      <c r="E5186" s="86" t="s">
        <v>228</v>
      </c>
      <c r="F5186" s="282" t="s">
        <v>211</v>
      </c>
      <c r="G5186" s="46" t="s">
        <v>524</v>
      </c>
      <c r="I5186" s="515" t="s">
        <v>5652</v>
      </c>
    </row>
    <row r="5187" spans="1:9" x14ac:dyDescent="0.2">
      <c r="A5187" s="86" t="s">
        <v>6388</v>
      </c>
      <c r="B5187" s="763" t="s">
        <v>214</v>
      </c>
      <c r="E5187" s="86" t="s">
        <v>228</v>
      </c>
      <c r="F5187" s="282" t="s">
        <v>212</v>
      </c>
      <c r="G5187" s="46" t="s">
        <v>524</v>
      </c>
      <c r="I5187" s="515" t="s">
        <v>5653</v>
      </c>
    </row>
    <row r="5188" spans="1:9" x14ac:dyDescent="0.2">
      <c r="A5188" s="86" t="s">
        <v>6388</v>
      </c>
      <c r="B5188" s="763" t="s">
        <v>214</v>
      </c>
      <c r="E5188" s="86" t="s">
        <v>228</v>
      </c>
      <c r="F5188" s="282" t="s">
        <v>488</v>
      </c>
      <c r="G5188" s="46" t="s">
        <v>524</v>
      </c>
      <c r="I5188" s="515" t="s">
        <v>5654</v>
      </c>
    </row>
    <row r="5189" spans="1:9" x14ac:dyDescent="0.2">
      <c r="A5189" s="86" t="s">
        <v>6388</v>
      </c>
      <c r="B5189" s="763" t="s">
        <v>214</v>
      </c>
      <c r="E5189" s="86" t="s">
        <v>228</v>
      </c>
      <c r="F5189" s="282" t="s">
        <v>37</v>
      </c>
      <c r="G5189" s="903" t="s">
        <v>524</v>
      </c>
      <c r="I5189" s="515" t="s">
        <v>7353</v>
      </c>
    </row>
    <row r="5190" spans="1:9" x14ac:dyDescent="0.2">
      <c r="A5190" s="86" t="s">
        <v>6388</v>
      </c>
      <c r="B5190" s="763" t="s">
        <v>214</v>
      </c>
      <c r="E5190" s="86" t="s">
        <v>228</v>
      </c>
      <c r="F5190" s="282" t="s">
        <v>168</v>
      </c>
      <c r="G5190" s="903" t="s">
        <v>524</v>
      </c>
      <c r="I5190" s="515" t="s">
        <v>5655</v>
      </c>
    </row>
    <row r="5191" spans="1:9" x14ac:dyDescent="0.2">
      <c r="A5191" s="86" t="s">
        <v>6388</v>
      </c>
      <c r="B5191" s="763" t="s">
        <v>214</v>
      </c>
      <c r="E5191" s="86" t="s">
        <v>228</v>
      </c>
      <c r="F5191" s="282" t="s">
        <v>169</v>
      </c>
      <c r="G5191" s="903" t="s">
        <v>524</v>
      </c>
      <c r="I5191" s="515" t="s">
        <v>5656</v>
      </c>
    </row>
    <row r="5192" spans="1:9" x14ac:dyDescent="0.2">
      <c r="A5192" s="86" t="s">
        <v>6388</v>
      </c>
      <c r="B5192" s="763" t="s">
        <v>214</v>
      </c>
      <c r="E5192" s="86" t="s">
        <v>228</v>
      </c>
      <c r="F5192" s="282" t="s">
        <v>170</v>
      </c>
      <c r="G5192" s="903" t="s">
        <v>524</v>
      </c>
      <c r="I5192" s="515" t="s">
        <v>5657</v>
      </c>
    </row>
    <row r="5193" spans="1:9" x14ac:dyDescent="0.2">
      <c r="A5193" s="86" t="s">
        <v>6388</v>
      </c>
      <c r="B5193" s="763" t="s">
        <v>214</v>
      </c>
      <c r="E5193" s="86" t="s">
        <v>228</v>
      </c>
      <c r="F5193" s="282" t="s">
        <v>171</v>
      </c>
      <c r="G5193" s="903" t="s">
        <v>524</v>
      </c>
      <c r="I5193" s="515" t="s">
        <v>5658</v>
      </c>
    </row>
    <row r="5194" spans="1:9" x14ac:dyDescent="0.2">
      <c r="A5194" s="86" t="s">
        <v>6388</v>
      </c>
      <c r="B5194" s="763" t="s">
        <v>214</v>
      </c>
      <c r="E5194" s="86" t="s">
        <v>228</v>
      </c>
      <c r="F5194" s="282" t="s">
        <v>172</v>
      </c>
      <c r="G5194" s="903" t="s">
        <v>524</v>
      </c>
      <c r="I5194" s="515" t="s">
        <v>5659</v>
      </c>
    </row>
    <row r="5195" spans="1:9" x14ac:dyDescent="0.2">
      <c r="A5195" s="86" t="s">
        <v>6388</v>
      </c>
      <c r="B5195" s="763" t="s">
        <v>214</v>
      </c>
      <c r="E5195" s="86" t="s">
        <v>228</v>
      </c>
      <c r="F5195" s="282" t="s">
        <v>173</v>
      </c>
      <c r="G5195" s="903" t="s">
        <v>524</v>
      </c>
      <c r="I5195" s="515" t="s">
        <v>5660</v>
      </c>
    </row>
    <row r="5196" spans="1:9" x14ac:dyDescent="0.2">
      <c r="A5196" s="86" t="s">
        <v>6388</v>
      </c>
      <c r="B5196" s="763" t="s">
        <v>214</v>
      </c>
      <c r="E5196" s="86" t="s">
        <v>228</v>
      </c>
      <c r="F5196" s="282" t="s">
        <v>174</v>
      </c>
      <c r="G5196" s="903" t="s">
        <v>524</v>
      </c>
      <c r="I5196" s="515" t="s">
        <v>5661</v>
      </c>
    </row>
    <row r="5197" spans="1:9" x14ac:dyDescent="0.2">
      <c r="A5197" s="86" t="s">
        <v>6388</v>
      </c>
      <c r="B5197" s="763" t="s">
        <v>214</v>
      </c>
      <c r="E5197" s="86" t="s">
        <v>228</v>
      </c>
      <c r="F5197" s="282" t="s">
        <v>175</v>
      </c>
      <c r="G5197" s="903" t="s">
        <v>524</v>
      </c>
      <c r="I5197" s="515" t="s">
        <v>5662</v>
      </c>
    </row>
    <row r="5198" spans="1:9" x14ac:dyDescent="0.2">
      <c r="A5198" s="86" t="s">
        <v>6388</v>
      </c>
      <c r="B5198" s="763" t="s">
        <v>214</v>
      </c>
      <c r="E5198" s="86" t="s">
        <v>228</v>
      </c>
      <c r="F5198" s="282" t="s">
        <v>176</v>
      </c>
      <c r="G5198" s="903" t="s">
        <v>524</v>
      </c>
      <c r="I5198" s="515" t="s">
        <v>5663</v>
      </c>
    </row>
    <row r="5199" spans="1:9" x14ac:dyDescent="0.2">
      <c r="A5199" s="86" t="s">
        <v>6388</v>
      </c>
      <c r="B5199" s="763" t="s">
        <v>214</v>
      </c>
      <c r="E5199" s="86" t="s">
        <v>228</v>
      </c>
      <c r="F5199" s="282" t="s">
        <v>177</v>
      </c>
      <c r="G5199" s="903" t="s">
        <v>524</v>
      </c>
      <c r="I5199" s="515" t="s">
        <v>5664</v>
      </c>
    </row>
    <row r="5200" spans="1:9" x14ac:dyDescent="0.2">
      <c r="A5200" s="86" t="s">
        <v>6388</v>
      </c>
      <c r="B5200" s="763" t="s">
        <v>214</v>
      </c>
      <c r="E5200" s="86" t="s">
        <v>228</v>
      </c>
      <c r="F5200" s="282" t="s">
        <v>178</v>
      </c>
      <c r="G5200" s="903" t="s">
        <v>524</v>
      </c>
      <c r="I5200" s="515" t="s">
        <v>5665</v>
      </c>
    </row>
    <row r="5201" spans="1:9" x14ac:dyDescent="0.2">
      <c r="A5201" s="86" t="s">
        <v>6388</v>
      </c>
      <c r="B5201" s="763" t="s">
        <v>214</v>
      </c>
      <c r="E5201" s="86" t="s">
        <v>228</v>
      </c>
      <c r="F5201" s="282" t="s">
        <v>179</v>
      </c>
      <c r="G5201" s="903" t="s">
        <v>524</v>
      </c>
      <c r="I5201" s="515" t="s">
        <v>5666</v>
      </c>
    </row>
    <row r="5202" spans="1:9" x14ac:dyDescent="0.2">
      <c r="A5202" s="86" t="s">
        <v>6388</v>
      </c>
      <c r="B5202" s="763" t="s">
        <v>214</v>
      </c>
      <c r="E5202" s="86" t="s">
        <v>228</v>
      </c>
      <c r="F5202" s="282" t="s">
        <v>450</v>
      </c>
      <c r="G5202" s="903" t="s">
        <v>524</v>
      </c>
      <c r="I5202" s="515" t="s">
        <v>5667</v>
      </c>
    </row>
    <row r="5203" spans="1:9" x14ac:dyDescent="0.2">
      <c r="A5203" s="86" t="s">
        <v>6388</v>
      </c>
      <c r="B5203" s="763" t="s">
        <v>214</v>
      </c>
      <c r="E5203" s="86" t="s">
        <v>228</v>
      </c>
      <c r="F5203" s="282" t="s">
        <v>451</v>
      </c>
      <c r="G5203" s="903" t="s">
        <v>524</v>
      </c>
      <c r="I5203" s="515" t="s">
        <v>5668</v>
      </c>
    </row>
    <row r="5204" spans="1:9" x14ac:dyDescent="0.2">
      <c r="A5204" s="86" t="s">
        <v>6388</v>
      </c>
      <c r="B5204" s="763" t="s">
        <v>214</v>
      </c>
      <c r="E5204" s="86" t="s">
        <v>228</v>
      </c>
      <c r="F5204" s="282" t="s">
        <v>452</v>
      </c>
      <c r="G5204" s="903" t="s">
        <v>524</v>
      </c>
      <c r="I5204" s="515" t="s">
        <v>5669</v>
      </c>
    </row>
    <row r="5205" spans="1:9" x14ac:dyDescent="0.2">
      <c r="A5205" s="86" t="s">
        <v>6388</v>
      </c>
      <c r="B5205" s="763" t="s">
        <v>214</v>
      </c>
      <c r="E5205" s="86" t="s">
        <v>228</v>
      </c>
      <c r="F5205" s="282" t="s">
        <v>453</v>
      </c>
      <c r="G5205" s="903" t="s">
        <v>524</v>
      </c>
      <c r="I5205" s="515" t="s">
        <v>5670</v>
      </c>
    </row>
    <row r="5206" spans="1:9" x14ac:dyDescent="0.2">
      <c r="A5206" s="86" t="s">
        <v>6388</v>
      </c>
      <c r="B5206" s="763" t="s">
        <v>214</v>
      </c>
      <c r="E5206" s="86" t="s">
        <v>228</v>
      </c>
      <c r="F5206" s="282" t="s">
        <v>181</v>
      </c>
      <c r="G5206" s="903" t="s">
        <v>524</v>
      </c>
      <c r="I5206" s="515" t="s">
        <v>7354</v>
      </c>
    </row>
    <row r="5207" spans="1:9" x14ac:dyDescent="0.2">
      <c r="A5207" s="86" t="s">
        <v>6388</v>
      </c>
      <c r="B5207" s="763" t="s">
        <v>214</v>
      </c>
      <c r="E5207" s="86" t="s">
        <v>228</v>
      </c>
      <c r="F5207" s="282" t="s">
        <v>182</v>
      </c>
      <c r="G5207" s="903" t="s">
        <v>524</v>
      </c>
      <c r="I5207" s="515" t="s">
        <v>5671</v>
      </c>
    </row>
    <row r="5208" spans="1:9" x14ac:dyDescent="0.2">
      <c r="A5208" s="86" t="s">
        <v>6388</v>
      </c>
      <c r="B5208" s="763" t="s">
        <v>214</v>
      </c>
      <c r="E5208" s="86" t="s">
        <v>228</v>
      </c>
      <c r="F5208" s="282" t="s">
        <v>183</v>
      </c>
      <c r="G5208" s="903" t="s">
        <v>524</v>
      </c>
      <c r="I5208" s="515" t="s">
        <v>5672</v>
      </c>
    </row>
    <row r="5209" spans="1:9" x14ac:dyDescent="0.2">
      <c r="A5209" s="86" t="s">
        <v>6388</v>
      </c>
      <c r="B5209" s="763" t="s">
        <v>214</v>
      </c>
      <c r="E5209" s="86" t="s">
        <v>228</v>
      </c>
      <c r="F5209" s="282" t="s">
        <v>587</v>
      </c>
      <c r="G5209" s="903" t="s">
        <v>524</v>
      </c>
      <c r="I5209" s="515" t="s">
        <v>7355</v>
      </c>
    </row>
    <row r="5210" spans="1:9" x14ac:dyDescent="0.2">
      <c r="A5210" s="86" t="s">
        <v>6388</v>
      </c>
      <c r="B5210" s="763" t="s">
        <v>214</v>
      </c>
      <c r="E5210" s="86" t="s">
        <v>228</v>
      </c>
      <c r="F5210" s="282" t="s">
        <v>588</v>
      </c>
      <c r="G5210" s="903" t="s">
        <v>524</v>
      </c>
      <c r="I5210" s="515" t="s">
        <v>5673</v>
      </c>
    </row>
    <row r="5211" spans="1:9" x14ac:dyDescent="0.2">
      <c r="A5211" s="86" t="s">
        <v>6388</v>
      </c>
      <c r="B5211" s="543" t="s">
        <v>214</v>
      </c>
      <c r="C5211" s="547"/>
      <c r="D5211" s="547"/>
      <c r="E5211" s="547" t="s">
        <v>228</v>
      </c>
      <c r="F5211" s="538" t="s">
        <v>589</v>
      </c>
      <c r="G5211" s="904" t="s">
        <v>524</v>
      </c>
      <c r="I5211" s="515" t="s">
        <v>5674</v>
      </c>
    </row>
    <row r="5212" spans="1:9" x14ac:dyDescent="0.2">
      <c r="A5212" s="86" t="s">
        <v>6388</v>
      </c>
      <c r="B5212" s="541" t="s">
        <v>214</v>
      </c>
      <c r="C5212" s="546"/>
      <c r="D5212" s="546"/>
      <c r="E5212" s="546" t="s">
        <v>229</v>
      </c>
      <c r="F5212" s="542" t="s">
        <v>210</v>
      </c>
      <c r="G5212" s="834" t="s">
        <v>524</v>
      </c>
      <c r="I5212" s="515" t="s">
        <v>5675</v>
      </c>
    </row>
    <row r="5213" spans="1:9" x14ac:dyDescent="0.2">
      <c r="A5213" s="86" t="s">
        <v>6388</v>
      </c>
      <c r="B5213" s="763" t="s">
        <v>214</v>
      </c>
      <c r="E5213" s="86" t="s">
        <v>229</v>
      </c>
      <c r="F5213" s="282" t="s">
        <v>2</v>
      </c>
      <c r="G5213" s="41" t="s">
        <v>524</v>
      </c>
      <c r="I5213" s="515" t="s">
        <v>5676</v>
      </c>
    </row>
    <row r="5214" spans="1:9" x14ac:dyDescent="0.2">
      <c r="A5214" s="86" t="s">
        <v>6388</v>
      </c>
      <c r="B5214" s="763" t="s">
        <v>214</v>
      </c>
      <c r="E5214" s="86" t="s">
        <v>229</v>
      </c>
      <c r="F5214" s="282" t="s">
        <v>3</v>
      </c>
      <c r="G5214" s="41" t="s">
        <v>48</v>
      </c>
      <c r="I5214" s="515" t="s">
        <v>5677</v>
      </c>
    </row>
    <row r="5215" spans="1:9" x14ac:dyDescent="0.2">
      <c r="A5215" s="86" t="s">
        <v>6388</v>
      </c>
      <c r="B5215" s="763" t="s">
        <v>214</v>
      </c>
      <c r="E5215" s="86" t="s">
        <v>229</v>
      </c>
      <c r="F5215" s="282" t="s">
        <v>10</v>
      </c>
      <c r="G5215" s="41" t="s">
        <v>524</v>
      </c>
      <c r="I5215" s="515" t="s">
        <v>5678</v>
      </c>
    </row>
    <row r="5216" spans="1:9" x14ac:dyDescent="0.2">
      <c r="A5216" s="86" t="s">
        <v>6388</v>
      </c>
      <c r="B5216" s="763" t="s">
        <v>214</v>
      </c>
      <c r="E5216" s="86" t="s">
        <v>229</v>
      </c>
      <c r="F5216" s="282" t="s">
        <v>313</v>
      </c>
      <c r="G5216" s="46" t="s">
        <v>524</v>
      </c>
      <c r="I5216" s="515" t="s">
        <v>5679</v>
      </c>
    </row>
    <row r="5217" spans="1:9" x14ac:dyDescent="0.2">
      <c r="A5217" s="86" t="s">
        <v>6388</v>
      </c>
      <c r="B5217" s="763" t="s">
        <v>214</v>
      </c>
      <c r="E5217" s="86" t="s">
        <v>229</v>
      </c>
      <c r="F5217" s="282" t="s">
        <v>7523</v>
      </c>
      <c r="G5217" s="45" t="s">
        <v>524</v>
      </c>
      <c r="I5217" s="515" t="s">
        <v>5680</v>
      </c>
    </row>
    <row r="5218" spans="1:9" x14ac:dyDescent="0.2">
      <c r="A5218" s="86" t="s">
        <v>6388</v>
      </c>
      <c r="B5218" s="763" t="s">
        <v>214</v>
      </c>
      <c r="E5218" s="86" t="s">
        <v>229</v>
      </c>
      <c r="F5218" s="282" t="s">
        <v>251</v>
      </c>
      <c r="G5218" s="46" t="s">
        <v>524</v>
      </c>
      <c r="I5218" s="515" t="s">
        <v>5681</v>
      </c>
    </row>
    <row r="5219" spans="1:9" x14ac:dyDescent="0.2">
      <c r="A5219" s="86" t="s">
        <v>6388</v>
      </c>
      <c r="B5219" s="763" t="s">
        <v>214</v>
      </c>
      <c r="E5219" s="86" t="s">
        <v>229</v>
      </c>
      <c r="F5219" s="282" t="s">
        <v>252</v>
      </c>
      <c r="G5219" s="46" t="s">
        <v>524</v>
      </c>
      <c r="I5219" s="515" t="s">
        <v>5682</v>
      </c>
    </row>
    <row r="5220" spans="1:9" x14ac:dyDescent="0.2">
      <c r="A5220" s="86" t="s">
        <v>6388</v>
      </c>
      <c r="B5220" s="763" t="s">
        <v>214</v>
      </c>
      <c r="E5220" s="86" t="s">
        <v>229</v>
      </c>
      <c r="F5220" s="282" t="s">
        <v>594</v>
      </c>
      <c r="G5220" s="42" t="s">
        <v>524</v>
      </c>
      <c r="I5220" s="515" t="s">
        <v>5683</v>
      </c>
    </row>
    <row r="5221" spans="1:9" x14ac:dyDescent="0.2">
      <c r="A5221" s="86" t="s">
        <v>6388</v>
      </c>
      <c r="B5221" s="763" t="s">
        <v>214</v>
      </c>
      <c r="E5221" s="86" t="s">
        <v>229</v>
      </c>
      <c r="F5221" s="282" t="s">
        <v>595</v>
      </c>
      <c r="G5221" s="42" t="s">
        <v>524</v>
      </c>
      <c r="I5221" s="515" t="s">
        <v>5684</v>
      </c>
    </row>
    <row r="5222" spans="1:9" x14ac:dyDescent="0.2">
      <c r="A5222" s="86" t="s">
        <v>6388</v>
      </c>
      <c r="B5222" s="763" t="s">
        <v>214</v>
      </c>
      <c r="E5222" s="86" t="s">
        <v>229</v>
      </c>
      <c r="F5222" s="282" t="s">
        <v>596</v>
      </c>
      <c r="G5222" s="42" t="s">
        <v>524</v>
      </c>
      <c r="I5222" s="515" t="s">
        <v>5685</v>
      </c>
    </row>
    <row r="5223" spans="1:9" x14ac:dyDescent="0.2">
      <c r="A5223" s="86" t="s">
        <v>6388</v>
      </c>
      <c r="B5223" s="763" t="s">
        <v>214</v>
      </c>
      <c r="E5223" s="86" t="s">
        <v>229</v>
      </c>
      <c r="F5223" s="282" t="s">
        <v>597</v>
      </c>
      <c r="G5223" s="42" t="s">
        <v>524</v>
      </c>
      <c r="I5223" s="515" t="s">
        <v>5686</v>
      </c>
    </row>
    <row r="5224" spans="1:9" x14ac:dyDescent="0.2">
      <c r="A5224" s="86" t="s">
        <v>6388</v>
      </c>
      <c r="B5224" s="763" t="s">
        <v>214</v>
      </c>
      <c r="E5224" s="86" t="s">
        <v>229</v>
      </c>
      <c r="F5224" s="282" t="s">
        <v>7613</v>
      </c>
      <c r="G5224" s="46" t="s">
        <v>524</v>
      </c>
      <c r="I5224" s="515" t="s">
        <v>7356</v>
      </c>
    </row>
    <row r="5225" spans="1:9" x14ac:dyDescent="0.2">
      <c r="A5225" s="86" t="s">
        <v>6388</v>
      </c>
      <c r="B5225" s="763" t="s">
        <v>214</v>
      </c>
      <c r="E5225" s="86" t="s">
        <v>229</v>
      </c>
      <c r="F5225" s="282" t="s">
        <v>211</v>
      </c>
      <c r="G5225" s="46" t="s">
        <v>524</v>
      </c>
      <c r="I5225" s="515" t="s">
        <v>5687</v>
      </c>
    </row>
    <row r="5226" spans="1:9" x14ac:dyDescent="0.2">
      <c r="A5226" s="86" t="s">
        <v>6388</v>
      </c>
      <c r="B5226" s="763" t="s">
        <v>214</v>
      </c>
      <c r="E5226" s="86" t="s">
        <v>229</v>
      </c>
      <c r="F5226" s="282" t="s">
        <v>212</v>
      </c>
      <c r="G5226" s="46" t="s">
        <v>524</v>
      </c>
      <c r="I5226" s="515" t="s">
        <v>5688</v>
      </c>
    </row>
    <row r="5227" spans="1:9" x14ac:dyDescent="0.2">
      <c r="A5227" s="86" t="s">
        <v>6388</v>
      </c>
      <c r="B5227" s="763" t="s">
        <v>214</v>
      </c>
      <c r="E5227" s="86" t="s">
        <v>229</v>
      </c>
      <c r="F5227" s="282" t="s">
        <v>488</v>
      </c>
      <c r="G5227" s="46" t="s">
        <v>524</v>
      </c>
      <c r="I5227" s="515" t="s">
        <v>5689</v>
      </c>
    </row>
    <row r="5228" spans="1:9" x14ac:dyDescent="0.2">
      <c r="A5228" s="86" t="s">
        <v>6388</v>
      </c>
      <c r="B5228" s="763" t="s">
        <v>214</v>
      </c>
      <c r="E5228" s="86" t="s">
        <v>229</v>
      </c>
      <c r="F5228" s="282" t="s">
        <v>37</v>
      </c>
      <c r="G5228" s="903" t="s">
        <v>524</v>
      </c>
      <c r="I5228" s="515" t="s">
        <v>7357</v>
      </c>
    </row>
    <row r="5229" spans="1:9" x14ac:dyDescent="0.2">
      <c r="A5229" s="86" t="s">
        <v>6388</v>
      </c>
      <c r="B5229" s="763" t="s">
        <v>214</v>
      </c>
      <c r="E5229" s="86" t="s">
        <v>229</v>
      </c>
      <c r="F5229" s="282" t="s">
        <v>168</v>
      </c>
      <c r="G5229" s="903" t="s">
        <v>524</v>
      </c>
      <c r="I5229" s="515" t="s">
        <v>5690</v>
      </c>
    </row>
    <row r="5230" spans="1:9" x14ac:dyDescent="0.2">
      <c r="A5230" s="86" t="s">
        <v>6388</v>
      </c>
      <c r="B5230" s="763" t="s">
        <v>214</v>
      </c>
      <c r="E5230" s="86" t="s">
        <v>229</v>
      </c>
      <c r="F5230" s="282" t="s">
        <v>169</v>
      </c>
      <c r="G5230" s="903" t="s">
        <v>524</v>
      </c>
      <c r="I5230" s="515" t="s">
        <v>5691</v>
      </c>
    </row>
    <row r="5231" spans="1:9" x14ac:dyDescent="0.2">
      <c r="A5231" s="86" t="s">
        <v>6388</v>
      </c>
      <c r="B5231" s="763" t="s">
        <v>214</v>
      </c>
      <c r="E5231" s="86" t="s">
        <v>229</v>
      </c>
      <c r="F5231" s="282" t="s">
        <v>170</v>
      </c>
      <c r="G5231" s="903" t="s">
        <v>524</v>
      </c>
      <c r="I5231" s="515" t="s">
        <v>5692</v>
      </c>
    </row>
    <row r="5232" spans="1:9" x14ac:dyDescent="0.2">
      <c r="A5232" s="86" t="s">
        <v>6388</v>
      </c>
      <c r="B5232" s="763" t="s">
        <v>214</v>
      </c>
      <c r="E5232" s="86" t="s">
        <v>229</v>
      </c>
      <c r="F5232" s="282" t="s">
        <v>171</v>
      </c>
      <c r="G5232" s="903" t="s">
        <v>524</v>
      </c>
      <c r="I5232" s="515" t="s">
        <v>5693</v>
      </c>
    </row>
    <row r="5233" spans="1:9" x14ac:dyDescent="0.2">
      <c r="A5233" s="86" t="s">
        <v>6388</v>
      </c>
      <c r="B5233" s="763" t="s">
        <v>214</v>
      </c>
      <c r="E5233" s="86" t="s">
        <v>229</v>
      </c>
      <c r="F5233" s="282" t="s">
        <v>172</v>
      </c>
      <c r="G5233" s="903" t="s">
        <v>524</v>
      </c>
      <c r="I5233" s="515" t="s">
        <v>5694</v>
      </c>
    </row>
    <row r="5234" spans="1:9" x14ac:dyDescent="0.2">
      <c r="A5234" s="86" t="s">
        <v>6388</v>
      </c>
      <c r="B5234" s="763" t="s">
        <v>214</v>
      </c>
      <c r="E5234" s="86" t="s">
        <v>229</v>
      </c>
      <c r="F5234" s="282" t="s">
        <v>173</v>
      </c>
      <c r="G5234" s="903" t="s">
        <v>524</v>
      </c>
      <c r="I5234" s="515" t="s">
        <v>5695</v>
      </c>
    </row>
    <row r="5235" spans="1:9" x14ac:dyDescent="0.2">
      <c r="A5235" s="86" t="s">
        <v>6388</v>
      </c>
      <c r="B5235" s="763" t="s">
        <v>214</v>
      </c>
      <c r="E5235" s="86" t="s">
        <v>229</v>
      </c>
      <c r="F5235" s="282" t="s">
        <v>174</v>
      </c>
      <c r="G5235" s="903" t="s">
        <v>524</v>
      </c>
      <c r="I5235" s="515" t="s">
        <v>5696</v>
      </c>
    </row>
    <row r="5236" spans="1:9" x14ac:dyDescent="0.2">
      <c r="A5236" s="86" t="s">
        <v>6388</v>
      </c>
      <c r="B5236" s="763" t="s">
        <v>214</v>
      </c>
      <c r="E5236" s="86" t="s">
        <v>229</v>
      </c>
      <c r="F5236" s="282" t="s">
        <v>175</v>
      </c>
      <c r="G5236" s="903" t="s">
        <v>524</v>
      </c>
      <c r="I5236" s="515" t="s">
        <v>5697</v>
      </c>
    </row>
    <row r="5237" spans="1:9" x14ac:dyDescent="0.2">
      <c r="A5237" s="86" t="s">
        <v>6388</v>
      </c>
      <c r="B5237" s="763" t="s">
        <v>214</v>
      </c>
      <c r="E5237" s="86" t="s">
        <v>229</v>
      </c>
      <c r="F5237" s="282" t="s">
        <v>176</v>
      </c>
      <c r="G5237" s="903" t="s">
        <v>524</v>
      </c>
      <c r="I5237" s="515" t="s">
        <v>5698</v>
      </c>
    </row>
    <row r="5238" spans="1:9" x14ac:dyDescent="0.2">
      <c r="A5238" s="86" t="s">
        <v>6388</v>
      </c>
      <c r="B5238" s="763" t="s">
        <v>214</v>
      </c>
      <c r="E5238" s="86" t="s">
        <v>229</v>
      </c>
      <c r="F5238" s="282" t="s">
        <v>177</v>
      </c>
      <c r="G5238" s="903" t="s">
        <v>524</v>
      </c>
      <c r="I5238" s="515" t="s">
        <v>5699</v>
      </c>
    </row>
    <row r="5239" spans="1:9" x14ac:dyDescent="0.2">
      <c r="A5239" s="86" t="s">
        <v>6388</v>
      </c>
      <c r="B5239" s="763" t="s">
        <v>214</v>
      </c>
      <c r="E5239" s="86" t="s">
        <v>229</v>
      </c>
      <c r="F5239" s="282" t="s">
        <v>178</v>
      </c>
      <c r="G5239" s="903" t="s">
        <v>524</v>
      </c>
      <c r="I5239" s="515" t="s">
        <v>5700</v>
      </c>
    </row>
    <row r="5240" spans="1:9" x14ac:dyDescent="0.2">
      <c r="A5240" s="86" t="s">
        <v>6388</v>
      </c>
      <c r="B5240" s="763" t="s">
        <v>214</v>
      </c>
      <c r="E5240" s="86" t="s">
        <v>229</v>
      </c>
      <c r="F5240" s="282" t="s">
        <v>179</v>
      </c>
      <c r="G5240" s="903" t="s">
        <v>524</v>
      </c>
      <c r="I5240" s="515" t="s">
        <v>5701</v>
      </c>
    </row>
    <row r="5241" spans="1:9" x14ac:dyDescent="0.2">
      <c r="A5241" s="86" t="s">
        <v>6388</v>
      </c>
      <c r="B5241" s="763" t="s">
        <v>214</v>
      </c>
      <c r="E5241" s="86" t="s">
        <v>229</v>
      </c>
      <c r="F5241" s="282" t="s">
        <v>450</v>
      </c>
      <c r="G5241" s="903" t="s">
        <v>524</v>
      </c>
      <c r="I5241" s="515" t="s">
        <v>5702</v>
      </c>
    </row>
    <row r="5242" spans="1:9" x14ac:dyDescent="0.2">
      <c r="A5242" s="86" t="s">
        <v>6388</v>
      </c>
      <c r="B5242" s="763" t="s">
        <v>214</v>
      </c>
      <c r="E5242" s="86" t="s">
        <v>229</v>
      </c>
      <c r="F5242" s="282" t="s">
        <v>451</v>
      </c>
      <c r="G5242" s="903" t="s">
        <v>524</v>
      </c>
      <c r="I5242" s="515" t="s">
        <v>5703</v>
      </c>
    </row>
    <row r="5243" spans="1:9" x14ac:dyDescent="0.2">
      <c r="A5243" s="86" t="s">
        <v>6388</v>
      </c>
      <c r="B5243" s="763" t="s">
        <v>214</v>
      </c>
      <c r="E5243" s="86" t="s">
        <v>229</v>
      </c>
      <c r="F5243" s="282" t="s">
        <v>452</v>
      </c>
      <c r="G5243" s="903" t="s">
        <v>524</v>
      </c>
      <c r="I5243" s="515" t="s">
        <v>5704</v>
      </c>
    </row>
    <row r="5244" spans="1:9" x14ac:dyDescent="0.2">
      <c r="A5244" s="86" t="s">
        <v>6388</v>
      </c>
      <c r="B5244" s="763" t="s">
        <v>214</v>
      </c>
      <c r="E5244" s="86" t="s">
        <v>229</v>
      </c>
      <c r="F5244" s="282" t="s">
        <v>453</v>
      </c>
      <c r="G5244" s="903" t="s">
        <v>524</v>
      </c>
      <c r="I5244" s="515" t="s">
        <v>5705</v>
      </c>
    </row>
    <row r="5245" spans="1:9" x14ac:dyDescent="0.2">
      <c r="A5245" s="86" t="s">
        <v>6388</v>
      </c>
      <c r="B5245" s="763" t="s">
        <v>214</v>
      </c>
      <c r="E5245" s="86" t="s">
        <v>229</v>
      </c>
      <c r="F5245" s="282" t="s">
        <v>181</v>
      </c>
      <c r="G5245" s="903" t="s">
        <v>524</v>
      </c>
      <c r="I5245" s="515" t="s">
        <v>7358</v>
      </c>
    </row>
    <row r="5246" spans="1:9" x14ac:dyDescent="0.2">
      <c r="A5246" s="86" t="s">
        <v>6388</v>
      </c>
      <c r="B5246" s="763" t="s">
        <v>214</v>
      </c>
      <c r="E5246" s="86" t="s">
        <v>229</v>
      </c>
      <c r="F5246" s="282" t="s">
        <v>182</v>
      </c>
      <c r="G5246" s="903" t="s">
        <v>524</v>
      </c>
      <c r="I5246" s="515" t="s">
        <v>5706</v>
      </c>
    </row>
    <row r="5247" spans="1:9" x14ac:dyDescent="0.2">
      <c r="A5247" s="86" t="s">
        <v>6388</v>
      </c>
      <c r="B5247" s="763" t="s">
        <v>214</v>
      </c>
      <c r="E5247" s="86" t="s">
        <v>229</v>
      </c>
      <c r="F5247" s="282" t="s">
        <v>183</v>
      </c>
      <c r="G5247" s="903" t="s">
        <v>524</v>
      </c>
      <c r="I5247" s="515" t="s">
        <v>5707</v>
      </c>
    </row>
    <row r="5248" spans="1:9" x14ac:dyDescent="0.2">
      <c r="A5248" s="86" t="s">
        <v>6388</v>
      </c>
      <c r="B5248" s="763" t="s">
        <v>214</v>
      </c>
      <c r="E5248" s="86" t="s">
        <v>229</v>
      </c>
      <c r="F5248" s="282" t="s">
        <v>587</v>
      </c>
      <c r="G5248" s="903" t="s">
        <v>524</v>
      </c>
      <c r="I5248" s="515" t="s">
        <v>7359</v>
      </c>
    </row>
    <row r="5249" spans="1:9" x14ac:dyDescent="0.2">
      <c r="A5249" s="86" t="s">
        <v>6388</v>
      </c>
      <c r="B5249" s="763" t="s">
        <v>214</v>
      </c>
      <c r="E5249" s="86" t="s">
        <v>229</v>
      </c>
      <c r="F5249" s="282" t="s">
        <v>588</v>
      </c>
      <c r="G5249" s="903" t="s">
        <v>524</v>
      </c>
      <c r="I5249" s="515" t="s">
        <v>5708</v>
      </c>
    </row>
    <row r="5250" spans="1:9" x14ac:dyDescent="0.2">
      <c r="A5250" s="86" t="s">
        <v>6388</v>
      </c>
      <c r="B5250" s="543" t="s">
        <v>214</v>
      </c>
      <c r="C5250" s="547"/>
      <c r="D5250" s="547"/>
      <c r="E5250" s="547" t="s">
        <v>229</v>
      </c>
      <c r="F5250" s="538" t="s">
        <v>589</v>
      </c>
      <c r="G5250" s="904" t="s">
        <v>524</v>
      </c>
      <c r="I5250" s="515" t="s">
        <v>5709</v>
      </c>
    </row>
    <row r="5251" spans="1:9" x14ac:dyDescent="0.2">
      <c r="A5251" s="86" t="s">
        <v>6388</v>
      </c>
      <c r="B5251" s="541" t="s">
        <v>214</v>
      </c>
      <c r="C5251" s="546"/>
      <c r="D5251" s="546"/>
      <c r="E5251" s="546" t="s">
        <v>230</v>
      </c>
      <c r="F5251" s="542" t="s">
        <v>210</v>
      </c>
      <c r="G5251" s="834" t="s">
        <v>524</v>
      </c>
      <c r="I5251" s="515" t="s">
        <v>5710</v>
      </c>
    </row>
    <row r="5252" spans="1:9" x14ac:dyDescent="0.2">
      <c r="A5252" s="86" t="s">
        <v>6388</v>
      </c>
      <c r="B5252" s="763" t="s">
        <v>214</v>
      </c>
      <c r="E5252" s="86" t="s">
        <v>230</v>
      </c>
      <c r="F5252" s="282" t="s">
        <v>2</v>
      </c>
      <c r="G5252" s="41" t="s">
        <v>524</v>
      </c>
      <c r="I5252" s="515" t="s">
        <v>5711</v>
      </c>
    </row>
    <row r="5253" spans="1:9" x14ac:dyDescent="0.2">
      <c r="A5253" s="86" t="s">
        <v>6388</v>
      </c>
      <c r="B5253" s="763" t="s">
        <v>214</v>
      </c>
      <c r="E5253" s="86" t="s">
        <v>230</v>
      </c>
      <c r="F5253" s="282" t="s">
        <v>3</v>
      </c>
      <c r="G5253" s="41" t="s">
        <v>48</v>
      </c>
      <c r="I5253" s="515" t="s">
        <v>5712</v>
      </c>
    </row>
    <row r="5254" spans="1:9" x14ac:dyDescent="0.2">
      <c r="A5254" s="86" t="s">
        <v>6388</v>
      </c>
      <c r="B5254" s="763" t="s">
        <v>214</v>
      </c>
      <c r="E5254" s="86" t="s">
        <v>230</v>
      </c>
      <c r="F5254" s="282" t="s">
        <v>10</v>
      </c>
      <c r="G5254" s="41" t="s">
        <v>524</v>
      </c>
      <c r="I5254" s="515" t="s">
        <v>5713</v>
      </c>
    </row>
    <row r="5255" spans="1:9" x14ac:dyDescent="0.2">
      <c r="A5255" s="86" t="s">
        <v>6388</v>
      </c>
      <c r="B5255" s="763" t="s">
        <v>214</v>
      </c>
      <c r="E5255" s="86" t="s">
        <v>230</v>
      </c>
      <c r="F5255" s="282" t="s">
        <v>313</v>
      </c>
      <c r="G5255" s="46" t="s">
        <v>524</v>
      </c>
      <c r="I5255" s="515" t="s">
        <v>5714</v>
      </c>
    </row>
    <row r="5256" spans="1:9" x14ac:dyDescent="0.2">
      <c r="A5256" s="86" t="s">
        <v>6388</v>
      </c>
      <c r="B5256" s="763" t="s">
        <v>214</v>
      </c>
      <c r="E5256" s="86" t="s">
        <v>230</v>
      </c>
      <c r="F5256" s="282" t="s">
        <v>7523</v>
      </c>
      <c r="G5256" s="45" t="s">
        <v>524</v>
      </c>
      <c r="I5256" s="515" t="s">
        <v>5715</v>
      </c>
    </row>
    <row r="5257" spans="1:9" x14ac:dyDescent="0.2">
      <c r="A5257" s="86" t="s">
        <v>6388</v>
      </c>
      <c r="B5257" s="763" t="s">
        <v>214</v>
      </c>
      <c r="E5257" s="86" t="s">
        <v>230</v>
      </c>
      <c r="F5257" s="282" t="s">
        <v>251</v>
      </c>
      <c r="G5257" s="46" t="s">
        <v>524</v>
      </c>
      <c r="I5257" s="515" t="s">
        <v>5716</v>
      </c>
    </row>
    <row r="5258" spans="1:9" x14ac:dyDescent="0.2">
      <c r="A5258" s="86" t="s">
        <v>6388</v>
      </c>
      <c r="B5258" s="763" t="s">
        <v>214</v>
      </c>
      <c r="E5258" s="86" t="s">
        <v>230</v>
      </c>
      <c r="F5258" s="282" t="s">
        <v>252</v>
      </c>
      <c r="G5258" s="46" t="s">
        <v>524</v>
      </c>
      <c r="I5258" s="515" t="s">
        <v>5717</v>
      </c>
    </row>
    <row r="5259" spans="1:9" x14ac:dyDescent="0.2">
      <c r="A5259" s="86" t="s">
        <v>6388</v>
      </c>
      <c r="B5259" s="763" t="s">
        <v>214</v>
      </c>
      <c r="E5259" s="86" t="s">
        <v>230</v>
      </c>
      <c r="F5259" s="282" t="s">
        <v>594</v>
      </c>
      <c r="G5259" s="42" t="s">
        <v>524</v>
      </c>
      <c r="I5259" s="515" t="s">
        <v>5718</v>
      </c>
    </row>
    <row r="5260" spans="1:9" x14ac:dyDescent="0.2">
      <c r="A5260" s="86" t="s">
        <v>6388</v>
      </c>
      <c r="B5260" s="763" t="s">
        <v>214</v>
      </c>
      <c r="E5260" s="86" t="s">
        <v>230</v>
      </c>
      <c r="F5260" s="282" t="s">
        <v>595</v>
      </c>
      <c r="G5260" s="42" t="s">
        <v>524</v>
      </c>
      <c r="I5260" s="515" t="s">
        <v>5719</v>
      </c>
    </row>
    <row r="5261" spans="1:9" x14ac:dyDescent="0.2">
      <c r="A5261" s="86" t="s">
        <v>6388</v>
      </c>
      <c r="B5261" s="763" t="s">
        <v>214</v>
      </c>
      <c r="E5261" s="86" t="s">
        <v>230</v>
      </c>
      <c r="F5261" s="282" t="s">
        <v>596</v>
      </c>
      <c r="G5261" s="42" t="s">
        <v>524</v>
      </c>
      <c r="I5261" s="515" t="s">
        <v>5720</v>
      </c>
    </row>
    <row r="5262" spans="1:9" x14ac:dyDescent="0.2">
      <c r="A5262" s="86" t="s">
        <v>6388</v>
      </c>
      <c r="B5262" s="763" t="s">
        <v>214</v>
      </c>
      <c r="E5262" s="86" t="s">
        <v>230</v>
      </c>
      <c r="F5262" s="282" t="s">
        <v>597</v>
      </c>
      <c r="G5262" s="42" t="s">
        <v>524</v>
      </c>
      <c r="I5262" s="515" t="s">
        <v>5721</v>
      </c>
    </row>
    <row r="5263" spans="1:9" x14ac:dyDescent="0.2">
      <c r="A5263" s="86" t="s">
        <v>6388</v>
      </c>
      <c r="B5263" s="763" t="s">
        <v>214</v>
      </c>
      <c r="E5263" s="86" t="s">
        <v>230</v>
      </c>
      <c r="F5263" s="282" t="s">
        <v>7613</v>
      </c>
      <c r="G5263" s="46" t="s">
        <v>524</v>
      </c>
      <c r="I5263" s="515" t="s">
        <v>7360</v>
      </c>
    </row>
    <row r="5264" spans="1:9" x14ac:dyDescent="0.2">
      <c r="A5264" s="86" t="s">
        <v>6388</v>
      </c>
      <c r="B5264" s="763" t="s">
        <v>214</v>
      </c>
      <c r="E5264" s="86" t="s">
        <v>230</v>
      </c>
      <c r="F5264" s="282" t="s">
        <v>211</v>
      </c>
      <c r="G5264" s="46" t="s">
        <v>524</v>
      </c>
      <c r="I5264" s="515" t="s">
        <v>5722</v>
      </c>
    </row>
    <row r="5265" spans="1:9" x14ac:dyDescent="0.2">
      <c r="A5265" s="86" t="s">
        <v>6388</v>
      </c>
      <c r="B5265" s="763" t="s">
        <v>214</v>
      </c>
      <c r="E5265" s="86" t="s">
        <v>230</v>
      </c>
      <c r="F5265" s="282" t="s">
        <v>212</v>
      </c>
      <c r="G5265" s="46" t="s">
        <v>524</v>
      </c>
      <c r="I5265" s="515" t="s">
        <v>5723</v>
      </c>
    </row>
    <row r="5266" spans="1:9" x14ac:dyDescent="0.2">
      <c r="A5266" s="86" t="s">
        <v>6388</v>
      </c>
      <c r="B5266" s="763" t="s">
        <v>214</v>
      </c>
      <c r="E5266" s="86" t="s">
        <v>230</v>
      </c>
      <c r="F5266" s="282" t="s">
        <v>488</v>
      </c>
      <c r="G5266" s="46" t="s">
        <v>524</v>
      </c>
      <c r="I5266" s="515" t="s">
        <v>5724</v>
      </c>
    </row>
    <row r="5267" spans="1:9" x14ac:dyDescent="0.2">
      <c r="A5267" s="86" t="s">
        <v>6388</v>
      </c>
      <c r="B5267" s="763" t="s">
        <v>214</v>
      </c>
      <c r="E5267" s="86" t="s">
        <v>230</v>
      </c>
      <c r="F5267" s="282" t="s">
        <v>37</v>
      </c>
      <c r="G5267" s="903" t="s">
        <v>524</v>
      </c>
      <c r="I5267" s="515" t="s">
        <v>7361</v>
      </c>
    </row>
    <row r="5268" spans="1:9" x14ac:dyDescent="0.2">
      <c r="A5268" s="86" t="s">
        <v>6388</v>
      </c>
      <c r="B5268" s="763" t="s">
        <v>214</v>
      </c>
      <c r="E5268" s="86" t="s">
        <v>230</v>
      </c>
      <c r="F5268" s="282" t="s">
        <v>168</v>
      </c>
      <c r="G5268" s="903" t="s">
        <v>524</v>
      </c>
      <c r="I5268" s="515" t="s">
        <v>5725</v>
      </c>
    </row>
    <row r="5269" spans="1:9" x14ac:dyDescent="0.2">
      <c r="A5269" s="86" t="s">
        <v>6388</v>
      </c>
      <c r="B5269" s="763" t="s">
        <v>214</v>
      </c>
      <c r="E5269" s="86" t="s">
        <v>230</v>
      </c>
      <c r="F5269" s="282" t="s">
        <v>169</v>
      </c>
      <c r="G5269" s="903" t="s">
        <v>524</v>
      </c>
      <c r="I5269" s="515" t="s">
        <v>5726</v>
      </c>
    </row>
    <row r="5270" spans="1:9" x14ac:dyDescent="0.2">
      <c r="A5270" s="86" t="s">
        <v>6388</v>
      </c>
      <c r="B5270" s="763" t="s">
        <v>214</v>
      </c>
      <c r="E5270" s="86" t="s">
        <v>230</v>
      </c>
      <c r="F5270" s="282" t="s">
        <v>170</v>
      </c>
      <c r="G5270" s="903" t="s">
        <v>524</v>
      </c>
      <c r="I5270" s="515" t="s">
        <v>5727</v>
      </c>
    </row>
    <row r="5271" spans="1:9" x14ac:dyDescent="0.2">
      <c r="A5271" s="86" t="s">
        <v>6388</v>
      </c>
      <c r="B5271" s="763" t="s">
        <v>214</v>
      </c>
      <c r="E5271" s="86" t="s">
        <v>230</v>
      </c>
      <c r="F5271" s="282" t="s">
        <v>171</v>
      </c>
      <c r="G5271" s="903" t="s">
        <v>524</v>
      </c>
      <c r="I5271" s="515" t="s">
        <v>5728</v>
      </c>
    </row>
    <row r="5272" spans="1:9" x14ac:dyDescent="0.2">
      <c r="A5272" s="86" t="s">
        <v>6388</v>
      </c>
      <c r="B5272" s="763" t="s">
        <v>214</v>
      </c>
      <c r="E5272" s="86" t="s">
        <v>230</v>
      </c>
      <c r="F5272" s="282" t="s">
        <v>172</v>
      </c>
      <c r="G5272" s="903" t="s">
        <v>524</v>
      </c>
      <c r="I5272" s="515" t="s">
        <v>5729</v>
      </c>
    </row>
    <row r="5273" spans="1:9" x14ac:dyDescent="0.2">
      <c r="A5273" s="86" t="s">
        <v>6388</v>
      </c>
      <c r="B5273" s="763" t="s">
        <v>214</v>
      </c>
      <c r="E5273" s="86" t="s">
        <v>230</v>
      </c>
      <c r="F5273" s="282" t="s">
        <v>173</v>
      </c>
      <c r="G5273" s="903" t="s">
        <v>524</v>
      </c>
      <c r="I5273" s="515" t="s">
        <v>5730</v>
      </c>
    </row>
    <row r="5274" spans="1:9" x14ac:dyDescent="0.2">
      <c r="A5274" s="86" t="s">
        <v>6388</v>
      </c>
      <c r="B5274" s="763" t="s">
        <v>214</v>
      </c>
      <c r="E5274" s="86" t="s">
        <v>230</v>
      </c>
      <c r="F5274" s="282" t="s">
        <v>174</v>
      </c>
      <c r="G5274" s="903" t="s">
        <v>524</v>
      </c>
      <c r="I5274" s="515" t="s">
        <v>5731</v>
      </c>
    </row>
    <row r="5275" spans="1:9" x14ac:dyDescent="0.2">
      <c r="A5275" s="86" t="s">
        <v>6388</v>
      </c>
      <c r="B5275" s="763" t="s">
        <v>214</v>
      </c>
      <c r="E5275" s="86" t="s">
        <v>230</v>
      </c>
      <c r="F5275" s="282" t="s">
        <v>175</v>
      </c>
      <c r="G5275" s="903" t="s">
        <v>524</v>
      </c>
      <c r="I5275" s="515" t="s">
        <v>5732</v>
      </c>
    </row>
    <row r="5276" spans="1:9" x14ac:dyDescent="0.2">
      <c r="A5276" s="86" t="s">
        <v>6388</v>
      </c>
      <c r="B5276" s="763" t="s">
        <v>214</v>
      </c>
      <c r="E5276" s="86" t="s">
        <v>230</v>
      </c>
      <c r="F5276" s="282" t="s">
        <v>176</v>
      </c>
      <c r="G5276" s="903" t="s">
        <v>524</v>
      </c>
      <c r="I5276" s="515" t="s">
        <v>5733</v>
      </c>
    </row>
    <row r="5277" spans="1:9" x14ac:dyDescent="0.2">
      <c r="A5277" s="86" t="s">
        <v>6388</v>
      </c>
      <c r="B5277" s="763" t="s">
        <v>214</v>
      </c>
      <c r="E5277" s="86" t="s">
        <v>230</v>
      </c>
      <c r="F5277" s="282" t="s">
        <v>177</v>
      </c>
      <c r="G5277" s="903" t="s">
        <v>524</v>
      </c>
      <c r="I5277" s="515" t="s">
        <v>5734</v>
      </c>
    </row>
    <row r="5278" spans="1:9" x14ac:dyDescent="0.2">
      <c r="A5278" s="86" t="s">
        <v>6388</v>
      </c>
      <c r="B5278" s="763" t="s">
        <v>214</v>
      </c>
      <c r="E5278" s="86" t="s">
        <v>230</v>
      </c>
      <c r="F5278" s="282" t="s">
        <v>178</v>
      </c>
      <c r="G5278" s="903" t="s">
        <v>524</v>
      </c>
      <c r="I5278" s="515" t="s">
        <v>5735</v>
      </c>
    </row>
    <row r="5279" spans="1:9" x14ac:dyDescent="0.2">
      <c r="A5279" s="86" t="s">
        <v>6388</v>
      </c>
      <c r="B5279" s="763" t="s">
        <v>214</v>
      </c>
      <c r="E5279" s="86" t="s">
        <v>230</v>
      </c>
      <c r="F5279" s="282" t="s">
        <v>179</v>
      </c>
      <c r="G5279" s="903" t="s">
        <v>524</v>
      </c>
      <c r="I5279" s="515" t="s">
        <v>5736</v>
      </c>
    </row>
    <row r="5280" spans="1:9" x14ac:dyDescent="0.2">
      <c r="A5280" s="86" t="s">
        <v>6388</v>
      </c>
      <c r="B5280" s="763" t="s">
        <v>214</v>
      </c>
      <c r="E5280" s="86" t="s">
        <v>230</v>
      </c>
      <c r="F5280" s="282" t="s">
        <v>450</v>
      </c>
      <c r="G5280" s="903" t="s">
        <v>524</v>
      </c>
      <c r="I5280" s="515" t="s">
        <v>5737</v>
      </c>
    </row>
    <row r="5281" spans="1:9" x14ac:dyDescent="0.2">
      <c r="A5281" s="86" t="s">
        <v>6388</v>
      </c>
      <c r="B5281" s="763" t="s">
        <v>214</v>
      </c>
      <c r="E5281" s="86" t="s">
        <v>230</v>
      </c>
      <c r="F5281" s="282" t="s">
        <v>451</v>
      </c>
      <c r="G5281" s="903" t="s">
        <v>524</v>
      </c>
      <c r="I5281" s="515" t="s">
        <v>5738</v>
      </c>
    </row>
    <row r="5282" spans="1:9" x14ac:dyDescent="0.2">
      <c r="A5282" s="86" t="s">
        <v>6388</v>
      </c>
      <c r="B5282" s="763" t="s">
        <v>214</v>
      </c>
      <c r="E5282" s="86" t="s">
        <v>230</v>
      </c>
      <c r="F5282" s="282" t="s">
        <v>452</v>
      </c>
      <c r="G5282" s="903" t="s">
        <v>524</v>
      </c>
      <c r="I5282" s="515" t="s">
        <v>5739</v>
      </c>
    </row>
    <row r="5283" spans="1:9" x14ac:dyDescent="0.2">
      <c r="A5283" s="86" t="s">
        <v>6388</v>
      </c>
      <c r="B5283" s="763" t="s">
        <v>214</v>
      </c>
      <c r="E5283" s="86" t="s">
        <v>230</v>
      </c>
      <c r="F5283" s="282" t="s">
        <v>453</v>
      </c>
      <c r="G5283" s="903" t="s">
        <v>524</v>
      </c>
      <c r="I5283" s="515" t="s">
        <v>5740</v>
      </c>
    </row>
    <row r="5284" spans="1:9" x14ac:dyDescent="0.2">
      <c r="A5284" s="86" t="s">
        <v>6388</v>
      </c>
      <c r="B5284" s="763" t="s">
        <v>214</v>
      </c>
      <c r="E5284" s="86" t="s">
        <v>230</v>
      </c>
      <c r="F5284" s="282" t="s">
        <v>181</v>
      </c>
      <c r="G5284" s="903" t="s">
        <v>524</v>
      </c>
      <c r="I5284" s="515" t="s">
        <v>7362</v>
      </c>
    </row>
    <row r="5285" spans="1:9" x14ac:dyDescent="0.2">
      <c r="A5285" s="86" t="s">
        <v>6388</v>
      </c>
      <c r="B5285" s="763" t="s">
        <v>214</v>
      </c>
      <c r="E5285" s="86" t="s">
        <v>230</v>
      </c>
      <c r="F5285" s="282" t="s">
        <v>182</v>
      </c>
      <c r="G5285" s="903" t="s">
        <v>524</v>
      </c>
      <c r="I5285" s="515" t="s">
        <v>5741</v>
      </c>
    </row>
    <row r="5286" spans="1:9" x14ac:dyDescent="0.2">
      <c r="A5286" s="86" t="s">
        <v>6388</v>
      </c>
      <c r="B5286" s="763" t="s">
        <v>214</v>
      </c>
      <c r="E5286" s="86" t="s">
        <v>230</v>
      </c>
      <c r="F5286" s="282" t="s">
        <v>183</v>
      </c>
      <c r="G5286" s="903" t="s">
        <v>524</v>
      </c>
      <c r="I5286" s="515" t="s">
        <v>5742</v>
      </c>
    </row>
    <row r="5287" spans="1:9" x14ac:dyDescent="0.2">
      <c r="A5287" s="86" t="s">
        <v>6388</v>
      </c>
      <c r="B5287" s="763" t="s">
        <v>214</v>
      </c>
      <c r="E5287" s="86" t="s">
        <v>230</v>
      </c>
      <c r="F5287" s="282" t="s">
        <v>587</v>
      </c>
      <c r="G5287" s="903" t="s">
        <v>524</v>
      </c>
      <c r="I5287" s="515" t="s">
        <v>7363</v>
      </c>
    </row>
    <row r="5288" spans="1:9" x14ac:dyDescent="0.2">
      <c r="A5288" s="86" t="s">
        <v>6388</v>
      </c>
      <c r="B5288" s="763" t="s">
        <v>214</v>
      </c>
      <c r="E5288" s="86" t="s">
        <v>230</v>
      </c>
      <c r="F5288" s="282" t="s">
        <v>588</v>
      </c>
      <c r="G5288" s="903" t="s">
        <v>524</v>
      </c>
      <c r="I5288" s="515" t="s">
        <v>5743</v>
      </c>
    </row>
    <row r="5289" spans="1:9" x14ac:dyDescent="0.2">
      <c r="A5289" s="86" t="s">
        <v>6388</v>
      </c>
      <c r="B5289" s="543" t="s">
        <v>214</v>
      </c>
      <c r="C5289" s="547"/>
      <c r="D5289" s="547"/>
      <c r="E5289" s="547" t="s">
        <v>230</v>
      </c>
      <c r="F5289" s="538" t="s">
        <v>589</v>
      </c>
      <c r="G5289" s="904" t="s">
        <v>524</v>
      </c>
      <c r="I5289" s="515" t="s">
        <v>5744</v>
      </c>
    </row>
    <row r="5290" spans="1:9" x14ac:dyDescent="0.2">
      <c r="A5290" s="86" t="s">
        <v>6388</v>
      </c>
      <c r="B5290" s="541" t="s">
        <v>214</v>
      </c>
      <c r="C5290" s="546"/>
      <c r="D5290" s="546"/>
      <c r="E5290" s="546" t="s">
        <v>231</v>
      </c>
      <c r="F5290" s="542" t="s">
        <v>210</v>
      </c>
      <c r="G5290" s="834" t="s">
        <v>524</v>
      </c>
      <c r="I5290" s="515" t="s">
        <v>5745</v>
      </c>
    </row>
    <row r="5291" spans="1:9" x14ac:dyDescent="0.2">
      <c r="A5291" s="86" t="s">
        <v>6388</v>
      </c>
      <c r="B5291" s="763" t="s">
        <v>214</v>
      </c>
      <c r="E5291" s="86" t="s">
        <v>231</v>
      </c>
      <c r="F5291" s="282" t="s">
        <v>2</v>
      </c>
      <c r="G5291" s="41" t="s">
        <v>524</v>
      </c>
      <c r="I5291" s="515" t="s">
        <v>5746</v>
      </c>
    </row>
    <row r="5292" spans="1:9" x14ac:dyDescent="0.2">
      <c r="A5292" s="86" t="s">
        <v>6388</v>
      </c>
      <c r="B5292" s="763" t="s">
        <v>214</v>
      </c>
      <c r="E5292" s="86" t="s">
        <v>231</v>
      </c>
      <c r="F5292" s="282" t="s">
        <v>3</v>
      </c>
      <c r="G5292" s="41" t="s">
        <v>48</v>
      </c>
      <c r="I5292" s="515" t="s">
        <v>5747</v>
      </c>
    </row>
    <row r="5293" spans="1:9" x14ac:dyDescent="0.2">
      <c r="A5293" s="86" t="s">
        <v>6388</v>
      </c>
      <c r="B5293" s="763" t="s">
        <v>214</v>
      </c>
      <c r="E5293" s="86" t="s">
        <v>231</v>
      </c>
      <c r="F5293" s="282" t="s">
        <v>10</v>
      </c>
      <c r="G5293" s="41" t="s">
        <v>524</v>
      </c>
      <c r="I5293" s="515" t="s">
        <v>5748</v>
      </c>
    </row>
    <row r="5294" spans="1:9" x14ac:dyDescent="0.2">
      <c r="A5294" s="86" t="s">
        <v>6388</v>
      </c>
      <c r="B5294" s="763" t="s">
        <v>214</v>
      </c>
      <c r="E5294" s="86" t="s">
        <v>231</v>
      </c>
      <c r="F5294" s="282" t="s">
        <v>313</v>
      </c>
      <c r="G5294" s="46" t="s">
        <v>524</v>
      </c>
      <c r="I5294" s="515" t="s">
        <v>5749</v>
      </c>
    </row>
    <row r="5295" spans="1:9" x14ac:dyDescent="0.2">
      <c r="A5295" s="86" t="s">
        <v>6388</v>
      </c>
      <c r="B5295" s="763" t="s">
        <v>214</v>
      </c>
      <c r="E5295" s="86" t="s">
        <v>231</v>
      </c>
      <c r="F5295" s="282" t="s">
        <v>7523</v>
      </c>
      <c r="G5295" s="45" t="s">
        <v>524</v>
      </c>
      <c r="I5295" s="515" t="s">
        <v>5750</v>
      </c>
    </row>
    <row r="5296" spans="1:9" x14ac:dyDescent="0.2">
      <c r="A5296" s="86" t="s">
        <v>6388</v>
      </c>
      <c r="B5296" s="763" t="s">
        <v>214</v>
      </c>
      <c r="E5296" s="86" t="s">
        <v>231</v>
      </c>
      <c r="F5296" s="282" t="s">
        <v>251</v>
      </c>
      <c r="G5296" s="46" t="s">
        <v>524</v>
      </c>
      <c r="I5296" s="515" t="s">
        <v>5751</v>
      </c>
    </row>
    <row r="5297" spans="1:9" x14ac:dyDescent="0.2">
      <c r="A5297" s="86" t="s">
        <v>6388</v>
      </c>
      <c r="B5297" s="763" t="s">
        <v>214</v>
      </c>
      <c r="E5297" s="86" t="s">
        <v>231</v>
      </c>
      <c r="F5297" s="282" t="s">
        <v>252</v>
      </c>
      <c r="G5297" s="46" t="s">
        <v>524</v>
      </c>
      <c r="I5297" s="515" t="s">
        <v>5752</v>
      </c>
    </row>
    <row r="5298" spans="1:9" x14ac:dyDescent="0.2">
      <c r="A5298" s="86" t="s">
        <v>6388</v>
      </c>
      <c r="B5298" s="763" t="s">
        <v>214</v>
      </c>
      <c r="E5298" s="86" t="s">
        <v>231</v>
      </c>
      <c r="F5298" s="282" t="s">
        <v>594</v>
      </c>
      <c r="G5298" s="42" t="s">
        <v>524</v>
      </c>
      <c r="I5298" s="515" t="s">
        <v>5753</v>
      </c>
    </row>
    <row r="5299" spans="1:9" x14ac:dyDescent="0.2">
      <c r="A5299" s="86" t="s">
        <v>6388</v>
      </c>
      <c r="B5299" s="763" t="s">
        <v>214</v>
      </c>
      <c r="E5299" s="86" t="s">
        <v>231</v>
      </c>
      <c r="F5299" s="282" t="s">
        <v>595</v>
      </c>
      <c r="G5299" s="42" t="s">
        <v>524</v>
      </c>
      <c r="I5299" s="515" t="s">
        <v>5754</v>
      </c>
    </row>
    <row r="5300" spans="1:9" x14ac:dyDescent="0.2">
      <c r="A5300" s="86" t="s">
        <v>6388</v>
      </c>
      <c r="B5300" s="763" t="s">
        <v>214</v>
      </c>
      <c r="E5300" s="86" t="s">
        <v>231</v>
      </c>
      <c r="F5300" s="282" t="s">
        <v>596</v>
      </c>
      <c r="G5300" s="42" t="s">
        <v>524</v>
      </c>
      <c r="I5300" s="515" t="s">
        <v>5755</v>
      </c>
    </row>
    <row r="5301" spans="1:9" x14ac:dyDescent="0.2">
      <c r="A5301" s="86" t="s">
        <v>6388</v>
      </c>
      <c r="B5301" s="763" t="s">
        <v>214</v>
      </c>
      <c r="E5301" s="86" t="s">
        <v>231</v>
      </c>
      <c r="F5301" s="282" t="s">
        <v>597</v>
      </c>
      <c r="G5301" s="42" t="s">
        <v>524</v>
      </c>
      <c r="I5301" s="515" t="s">
        <v>5756</v>
      </c>
    </row>
    <row r="5302" spans="1:9" x14ac:dyDescent="0.2">
      <c r="A5302" s="86" t="s">
        <v>6388</v>
      </c>
      <c r="B5302" s="763" t="s">
        <v>214</v>
      </c>
      <c r="E5302" s="86" t="s">
        <v>231</v>
      </c>
      <c r="F5302" s="282" t="s">
        <v>7613</v>
      </c>
      <c r="G5302" s="46" t="s">
        <v>524</v>
      </c>
      <c r="I5302" s="515" t="s">
        <v>7364</v>
      </c>
    </row>
    <row r="5303" spans="1:9" x14ac:dyDescent="0.2">
      <c r="A5303" s="86" t="s">
        <v>6388</v>
      </c>
      <c r="B5303" s="763" t="s">
        <v>214</v>
      </c>
      <c r="E5303" s="86" t="s">
        <v>231</v>
      </c>
      <c r="F5303" s="282" t="s">
        <v>211</v>
      </c>
      <c r="G5303" s="46" t="s">
        <v>524</v>
      </c>
      <c r="I5303" s="515" t="s">
        <v>5757</v>
      </c>
    </row>
    <row r="5304" spans="1:9" x14ac:dyDescent="0.2">
      <c r="A5304" s="86" t="s">
        <v>6388</v>
      </c>
      <c r="B5304" s="763" t="s">
        <v>214</v>
      </c>
      <c r="E5304" s="86" t="s">
        <v>231</v>
      </c>
      <c r="F5304" s="282" t="s">
        <v>212</v>
      </c>
      <c r="G5304" s="46" t="s">
        <v>524</v>
      </c>
      <c r="I5304" s="515" t="s">
        <v>5758</v>
      </c>
    </row>
    <row r="5305" spans="1:9" x14ac:dyDescent="0.2">
      <c r="A5305" s="86" t="s">
        <v>6388</v>
      </c>
      <c r="B5305" s="763" t="s">
        <v>214</v>
      </c>
      <c r="E5305" s="86" t="s">
        <v>231</v>
      </c>
      <c r="F5305" s="282" t="s">
        <v>488</v>
      </c>
      <c r="G5305" s="46" t="s">
        <v>524</v>
      </c>
      <c r="I5305" s="515" t="s">
        <v>5759</v>
      </c>
    </row>
    <row r="5306" spans="1:9" x14ac:dyDescent="0.2">
      <c r="A5306" s="86" t="s">
        <v>6388</v>
      </c>
      <c r="B5306" s="763" t="s">
        <v>214</v>
      </c>
      <c r="E5306" s="86" t="s">
        <v>231</v>
      </c>
      <c r="F5306" s="282" t="s">
        <v>37</v>
      </c>
      <c r="G5306" s="903" t="s">
        <v>524</v>
      </c>
      <c r="I5306" s="515" t="s">
        <v>7365</v>
      </c>
    </row>
    <row r="5307" spans="1:9" x14ac:dyDescent="0.2">
      <c r="A5307" s="86" t="s">
        <v>6388</v>
      </c>
      <c r="B5307" s="763" t="s">
        <v>214</v>
      </c>
      <c r="E5307" s="86" t="s">
        <v>231</v>
      </c>
      <c r="F5307" s="282" t="s">
        <v>168</v>
      </c>
      <c r="G5307" s="903" t="s">
        <v>524</v>
      </c>
      <c r="I5307" s="515" t="s">
        <v>5760</v>
      </c>
    </row>
    <row r="5308" spans="1:9" x14ac:dyDescent="0.2">
      <c r="A5308" s="86" t="s">
        <v>6388</v>
      </c>
      <c r="B5308" s="763" t="s">
        <v>214</v>
      </c>
      <c r="E5308" s="86" t="s">
        <v>231</v>
      </c>
      <c r="F5308" s="282" t="s">
        <v>169</v>
      </c>
      <c r="G5308" s="903" t="s">
        <v>524</v>
      </c>
      <c r="I5308" s="515" t="s">
        <v>5761</v>
      </c>
    </row>
    <row r="5309" spans="1:9" x14ac:dyDescent="0.2">
      <c r="A5309" s="86" t="s">
        <v>6388</v>
      </c>
      <c r="B5309" s="763" t="s">
        <v>214</v>
      </c>
      <c r="E5309" s="86" t="s">
        <v>231</v>
      </c>
      <c r="F5309" s="282" t="s">
        <v>170</v>
      </c>
      <c r="G5309" s="903" t="s">
        <v>524</v>
      </c>
      <c r="I5309" s="515" t="s">
        <v>5762</v>
      </c>
    </row>
    <row r="5310" spans="1:9" x14ac:dyDescent="0.2">
      <c r="A5310" s="86" t="s">
        <v>6388</v>
      </c>
      <c r="B5310" s="763" t="s">
        <v>214</v>
      </c>
      <c r="E5310" s="86" t="s">
        <v>231</v>
      </c>
      <c r="F5310" s="282" t="s">
        <v>171</v>
      </c>
      <c r="G5310" s="903" t="s">
        <v>524</v>
      </c>
      <c r="I5310" s="515" t="s">
        <v>5763</v>
      </c>
    </row>
    <row r="5311" spans="1:9" x14ac:dyDescent="0.2">
      <c r="A5311" s="86" t="s">
        <v>6388</v>
      </c>
      <c r="B5311" s="763" t="s">
        <v>214</v>
      </c>
      <c r="E5311" s="86" t="s">
        <v>231</v>
      </c>
      <c r="F5311" s="282" t="s">
        <v>172</v>
      </c>
      <c r="G5311" s="903" t="s">
        <v>524</v>
      </c>
      <c r="I5311" s="515" t="s">
        <v>5764</v>
      </c>
    </row>
    <row r="5312" spans="1:9" x14ac:dyDescent="0.2">
      <c r="A5312" s="86" t="s">
        <v>6388</v>
      </c>
      <c r="B5312" s="763" t="s">
        <v>214</v>
      </c>
      <c r="E5312" s="86" t="s">
        <v>231</v>
      </c>
      <c r="F5312" s="282" t="s">
        <v>173</v>
      </c>
      <c r="G5312" s="903" t="s">
        <v>524</v>
      </c>
      <c r="I5312" s="515" t="s">
        <v>5765</v>
      </c>
    </row>
    <row r="5313" spans="1:9" x14ac:dyDescent="0.2">
      <c r="A5313" s="86" t="s">
        <v>6388</v>
      </c>
      <c r="B5313" s="763" t="s">
        <v>214</v>
      </c>
      <c r="E5313" s="86" t="s">
        <v>231</v>
      </c>
      <c r="F5313" s="282" t="s">
        <v>174</v>
      </c>
      <c r="G5313" s="903" t="s">
        <v>524</v>
      </c>
      <c r="I5313" s="515" t="s">
        <v>5766</v>
      </c>
    </row>
    <row r="5314" spans="1:9" x14ac:dyDescent="0.2">
      <c r="A5314" s="86" t="s">
        <v>6388</v>
      </c>
      <c r="B5314" s="763" t="s">
        <v>214</v>
      </c>
      <c r="E5314" s="86" t="s">
        <v>231</v>
      </c>
      <c r="F5314" s="282" t="s">
        <v>175</v>
      </c>
      <c r="G5314" s="903" t="s">
        <v>524</v>
      </c>
      <c r="I5314" s="515" t="s">
        <v>5767</v>
      </c>
    </row>
    <row r="5315" spans="1:9" x14ac:dyDescent="0.2">
      <c r="A5315" s="86" t="s">
        <v>6388</v>
      </c>
      <c r="B5315" s="763" t="s">
        <v>214</v>
      </c>
      <c r="E5315" s="86" t="s">
        <v>231</v>
      </c>
      <c r="F5315" s="282" t="s">
        <v>176</v>
      </c>
      <c r="G5315" s="903" t="s">
        <v>524</v>
      </c>
      <c r="I5315" s="515" t="s">
        <v>5768</v>
      </c>
    </row>
    <row r="5316" spans="1:9" x14ac:dyDescent="0.2">
      <c r="A5316" s="86" t="s">
        <v>6388</v>
      </c>
      <c r="B5316" s="763" t="s">
        <v>214</v>
      </c>
      <c r="E5316" s="86" t="s">
        <v>231</v>
      </c>
      <c r="F5316" s="282" t="s">
        <v>177</v>
      </c>
      <c r="G5316" s="903" t="s">
        <v>524</v>
      </c>
      <c r="I5316" s="515" t="s">
        <v>5769</v>
      </c>
    </row>
    <row r="5317" spans="1:9" x14ac:dyDescent="0.2">
      <c r="A5317" s="86" t="s">
        <v>6388</v>
      </c>
      <c r="B5317" s="763" t="s">
        <v>214</v>
      </c>
      <c r="E5317" s="86" t="s">
        <v>231</v>
      </c>
      <c r="F5317" s="282" t="s">
        <v>178</v>
      </c>
      <c r="G5317" s="903" t="s">
        <v>524</v>
      </c>
      <c r="I5317" s="515" t="s">
        <v>5770</v>
      </c>
    </row>
    <row r="5318" spans="1:9" x14ac:dyDescent="0.2">
      <c r="A5318" s="86" t="s">
        <v>6388</v>
      </c>
      <c r="B5318" s="763" t="s">
        <v>214</v>
      </c>
      <c r="E5318" s="86" t="s">
        <v>231</v>
      </c>
      <c r="F5318" s="282" t="s">
        <v>179</v>
      </c>
      <c r="G5318" s="903" t="s">
        <v>524</v>
      </c>
      <c r="I5318" s="515" t="s">
        <v>5771</v>
      </c>
    </row>
    <row r="5319" spans="1:9" x14ac:dyDescent="0.2">
      <c r="A5319" s="86" t="s">
        <v>6388</v>
      </c>
      <c r="B5319" s="763" t="s">
        <v>214</v>
      </c>
      <c r="E5319" s="86" t="s">
        <v>231</v>
      </c>
      <c r="F5319" s="282" t="s">
        <v>450</v>
      </c>
      <c r="G5319" s="903" t="s">
        <v>524</v>
      </c>
      <c r="I5319" s="515" t="s">
        <v>5772</v>
      </c>
    </row>
    <row r="5320" spans="1:9" x14ac:dyDescent="0.2">
      <c r="A5320" s="86" t="s">
        <v>6388</v>
      </c>
      <c r="B5320" s="763" t="s">
        <v>214</v>
      </c>
      <c r="E5320" s="86" t="s">
        <v>231</v>
      </c>
      <c r="F5320" s="282" t="s">
        <v>451</v>
      </c>
      <c r="G5320" s="903" t="s">
        <v>524</v>
      </c>
      <c r="I5320" s="515" t="s">
        <v>5773</v>
      </c>
    </row>
    <row r="5321" spans="1:9" x14ac:dyDescent="0.2">
      <c r="A5321" s="86" t="s">
        <v>6388</v>
      </c>
      <c r="B5321" s="763" t="s">
        <v>214</v>
      </c>
      <c r="E5321" s="86" t="s">
        <v>231</v>
      </c>
      <c r="F5321" s="282" t="s">
        <v>452</v>
      </c>
      <c r="G5321" s="903" t="s">
        <v>524</v>
      </c>
      <c r="I5321" s="515" t="s">
        <v>5774</v>
      </c>
    </row>
    <row r="5322" spans="1:9" x14ac:dyDescent="0.2">
      <c r="A5322" s="86" t="s">
        <v>6388</v>
      </c>
      <c r="B5322" s="763" t="s">
        <v>214</v>
      </c>
      <c r="E5322" s="86" t="s">
        <v>231</v>
      </c>
      <c r="F5322" s="282" t="s">
        <v>453</v>
      </c>
      <c r="G5322" s="903" t="s">
        <v>524</v>
      </c>
      <c r="I5322" s="515" t="s">
        <v>5775</v>
      </c>
    </row>
    <row r="5323" spans="1:9" x14ac:dyDescent="0.2">
      <c r="A5323" s="86" t="s">
        <v>6388</v>
      </c>
      <c r="B5323" s="763" t="s">
        <v>214</v>
      </c>
      <c r="E5323" s="86" t="s">
        <v>231</v>
      </c>
      <c r="F5323" s="282" t="s">
        <v>181</v>
      </c>
      <c r="G5323" s="903" t="s">
        <v>524</v>
      </c>
      <c r="I5323" s="515" t="s">
        <v>7366</v>
      </c>
    </row>
    <row r="5324" spans="1:9" x14ac:dyDescent="0.2">
      <c r="A5324" s="86" t="s">
        <v>6388</v>
      </c>
      <c r="B5324" s="763" t="s">
        <v>214</v>
      </c>
      <c r="E5324" s="86" t="s">
        <v>231</v>
      </c>
      <c r="F5324" s="282" t="s">
        <v>182</v>
      </c>
      <c r="G5324" s="903" t="s">
        <v>524</v>
      </c>
      <c r="I5324" s="515" t="s">
        <v>5776</v>
      </c>
    </row>
    <row r="5325" spans="1:9" x14ac:dyDescent="0.2">
      <c r="A5325" s="86" t="s">
        <v>6388</v>
      </c>
      <c r="B5325" s="763" t="s">
        <v>214</v>
      </c>
      <c r="E5325" s="86" t="s">
        <v>231</v>
      </c>
      <c r="F5325" s="282" t="s">
        <v>183</v>
      </c>
      <c r="G5325" s="903" t="s">
        <v>524</v>
      </c>
      <c r="I5325" s="515" t="s">
        <v>5777</v>
      </c>
    </row>
    <row r="5326" spans="1:9" x14ac:dyDescent="0.2">
      <c r="A5326" s="86" t="s">
        <v>6388</v>
      </c>
      <c r="B5326" s="763" t="s">
        <v>214</v>
      </c>
      <c r="E5326" s="86" t="s">
        <v>231</v>
      </c>
      <c r="F5326" s="282" t="s">
        <v>587</v>
      </c>
      <c r="G5326" s="903" t="s">
        <v>524</v>
      </c>
      <c r="I5326" s="515" t="s">
        <v>7367</v>
      </c>
    </row>
    <row r="5327" spans="1:9" x14ac:dyDescent="0.2">
      <c r="A5327" s="86" t="s">
        <v>6388</v>
      </c>
      <c r="B5327" s="763" t="s">
        <v>214</v>
      </c>
      <c r="E5327" s="86" t="s">
        <v>231</v>
      </c>
      <c r="F5327" s="282" t="s">
        <v>588</v>
      </c>
      <c r="G5327" s="903" t="s">
        <v>524</v>
      </c>
      <c r="I5327" s="515" t="s">
        <v>5778</v>
      </c>
    </row>
    <row r="5328" spans="1:9" x14ac:dyDescent="0.2">
      <c r="A5328" s="86" t="s">
        <v>6388</v>
      </c>
      <c r="B5328" s="543" t="s">
        <v>214</v>
      </c>
      <c r="C5328" s="547"/>
      <c r="D5328" s="547"/>
      <c r="E5328" s="547" t="s">
        <v>231</v>
      </c>
      <c r="F5328" s="538" t="s">
        <v>589</v>
      </c>
      <c r="G5328" s="904" t="s">
        <v>524</v>
      </c>
      <c r="I5328" s="515" t="s">
        <v>5779</v>
      </c>
    </row>
    <row r="5329" spans="1:9" x14ac:dyDescent="0.2">
      <c r="A5329" s="86" t="s">
        <v>6388</v>
      </c>
      <c r="B5329" s="541" t="s">
        <v>214</v>
      </c>
      <c r="C5329" s="546"/>
      <c r="D5329" s="546"/>
      <c r="E5329" s="546" t="s">
        <v>232</v>
      </c>
      <c r="F5329" s="542" t="s">
        <v>210</v>
      </c>
      <c r="G5329" s="834" t="s">
        <v>524</v>
      </c>
      <c r="I5329" s="515" t="s">
        <v>5780</v>
      </c>
    </row>
    <row r="5330" spans="1:9" x14ac:dyDescent="0.2">
      <c r="A5330" s="86" t="s">
        <v>6388</v>
      </c>
      <c r="B5330" s="763" t="s">
        <v>214</v>
      </c>
      <c r="E5330" s="86" t="s">
        <v>232</v>
      </c>
      <c r="F5330" s="282" t="s">
        <v>2</v>
      </c>
      <c r="G5330" s="41" t="s">
        <v>524</v>
      </c>
      <c r="I5330" s="515" t="s">
        <v>5781</v>
      </c>
    </row>
    <row r="5331" spans="1:9" x14ac:dyDescent="0.2">
      <c r="A5331" s="86" t="s">
        <v>6388</v>
      </c>
      <c r="B5331" s="763" t="s">
        <v>214</v>
      </c>
      <c r="E5331" s="86" t="s">
        <v>232</v>
      </c>
      <c r="F5331" s="282" t="s">
        <v>3</v>
      </c>
      <c r="G5331" s="41" t="s">
        <v>48</v>
      </c>
      <c r="I5331" s="515" t="s">
        <v>5782</v>
      </c>
    </row>
    <row r="5332" spans="1:9" x14ac:dyDescent="0.2">
      <c r="A5332" s="86" t="s">
        <v>6388</v>
      </c>
      <c r="B5332" s="763" t="s">
        <v>214</v>
      </c>
      <c r="E5332" s="86" t="s">
        <v>232</v>
      </c>
      <c r="F5332" s="282" t="s">
        <v>10</v>
      </c>
      <c r="G5332" s="41" t="s">
        <v>524</v>
      </c>
      <c r="I5332" s="515" t="s">
        <v>5783</v>
      </c>
    </row>
    <row r="5333" spans="1:9" x14ac:dyDescent="0.2">
      <c r="A5333" s="86" t="s">
        <v>6388</v>
      </c>
      <c r="B5333" s="763" t="s">
        <v>214</v>
      </c>
      <c r="E5333" s="86" t="s">
        <v>232</v>
      </c>
      <c r="F5333" s="282" t="s">
        <v>313</v>
      </c>
      <c r="G5333" s="46" t="s">
        <v>524</v>
      </c>
      <c r="I5333" s="515" t="s">
        <v>5784</v>
      </c>
    </row>
    <row r="5334" spans="1:9" x14ac:dyDescent="0.2">
      <c r="A5334" s="86" t="s">
        <v>6388</v>
      </c>
      <c r="B5334" s="763" t="s">
        <v>214</v>
      </c>
      <c r="E5334" s="86" t="s">
        <v>232</v>
      </c>
      <c r="F5334" s="282" t="s">
        <v>7523</v>
      </c>
      <c r="G5334" s="45" t="s">
        <v>524</v>
      </c>
      <c r="I5334" s="515" t="s">
        <v>5785</v>
      </c>
    </row>
    <row r="5335" spans="1:9" x14ac:dyDescent="0.2">
      <c r="A5335" s="86" t="s">
        <v>6388</v>
      </c>
      <c r="B5335" s="763" t="s">
        <v>214</v>
      </c>
      <c r="E5335" s="86" t="s">
        <v>232</v>
      </c>
      <c r="F5335" s="282" t="s">
        <v>251</v>
      </c>
      <c r="G5335" s="46" t="s">
        <v>524</v>
      </c>
      <c r="I5335" s="515" t="s">
        <v>5786</v>
      </c>
    </row>
    <row r="5336" spans="1:9" x14ac:dyDescent="0.2">
      <c r="A5336" s="86" t="s">
        <v>6388</v>
      </c>
      <c r="B5336" s="763" t="s">
        <v>214</v>
      </c>
      <c r="E5336" s="86" t="s">
        <v>232</v>
      </c>
      <c r="F5336" s="282" t="s">
        <v>252</v>
      </c>
      <c r="G5336" s="46" t="s">
        <v>524</v>
      </c>
      <c r="I5336" s="515" t="s">
        <v>5787</v>
      </c>
    </row>
    <row r="5337" spans="1:9" x14ac:dyDescent="0.2">
      <c r="A5337" s="86" t="s">
        <v>6388</v>
      </c>
      <c r="B5337" s="763" t="s">
        <v>214</v>
      </c>
      <c r="E5337" s="86" t="s">
        <v>232</v>
      </c>
      <c r="F5337" s="282" t="s">
        <v>594</v>
      </c>
      <c r="G5337" s="42" t="s">
        <v>524</v>
      </c>
      <c r="I5337" s="515" t="s">
        <v>5788</v>
      </c>
    </row>
    <row r="5338" spans="1:9" x14ac:dyDescent="0.2">
      <c r="A5338" s="86" t="s">
        <v>6388</v>
      </c>
      <c r="B5338" s="763" t="s">
        <v>214</v>
      </c>
      <c r="E5338" s="86" t="s">
        <v>232</v>
      </c>
      <c r="F5338" s="282" t="s">
        <v>595</v>
      </c>
      <c r="G5338" s="42" t="s">
        <v>524</v>
      </c>
      <c r="I5338" s="515" t="s">
        <v>5789</v>
      </c>
    </row>
    <row r="5339" spans="1:9" x14ac:dyDescent="0.2">
      <c r="A5339" s="86" t="s">
        <v>6388</v>
      </c>
      <c r="B5339" s="763" t="s">
        <v>214</v>
      </c>
      <c r="E5339" s="86" t="s">
        <v>232</v>
      </c>
      <c r="F5339" s="282" t="s">
        <v>596</v>
      </c>
      <c r="G5339" s="42" t="s">
        <v>524</v>
      </c>
      <c r="I5339" s="515" t="s">
        <v>5790</v>
      </c>
    </row>
    <row r="5340" spans="1:9" x14ac:dyDescent="0.2">
      <c r="A5340" s="86" t="s">
        <v>6388</v>
      </c>
      <c r="B5340" s="763" t="s">
        <v>214</v>
      </c>
      <c r="E5340" s="86" t="s">
        <v>232</v>
      </c>
      <c r="F5340" s="282" t="s">
        <v>597</v>
      </c>
      <c r="G5340" s="42" t="s">
        <v>524</v>
      </c>
      <c r="I5340" s="515" t="s">
        <v>5791</v>
      </c>
    </row>
    <row r="5341" spans="1:9" x14ac:dyDescent="0.2">
      <c r="A5341" s="86" t="s">
        <v>6388</v>
      </c>
      <c r="B5341" s="763" t="s">
        <v>214</v>
      </c>
      <c r="E5341" s="86" t="s">
        <v>232</v>
      </c>
      <c r="F5341" s="282" t="s">
        <v>7613</v>
      </c>
      <c r="G5341" s="46" t="s">
        <v>524</v>
      </c>
      <c r="I5341" s="515" t="s">
        <v>7368</v>
      </c>
    </row>
    <row r="5342" spans="1:9" x14ac:dyDescent="0.2">
      <c r="A5342" s="86" t="s">
        <v>6388</v>
      </c>
      <c r="B5342" s="763" t="s">
        <v>214</v>
      </c>
      <c r="E5342" s="86" t="s">
        <v>232</v>
      </c>
      <c r="F5342" s="282" t="s">
        <v>211</v>
      </c>
      <c r="G5342" s="46" t="s">
        <v>524</v>
      </c>
      <c r="I5342" s="515" t="s">
        <v>5792</v>
      </c>
    </row>
    <row r="5343" spans="1:9" x14ac:dyDescent="0.2">
      <c r="A5343" s="86" t="s">
        <v>6388</v>
      </c>
      <c r="B5343" s="763" t="s">
        <v>214</v>
      </c>
      <c r="E5343" s="86" t="s">
        <v>232</v>
      </c>
      <c r="F5343" s="282" t="s">
        <v>212</v>
      </c>
      <c r="G5343" s="46" t="s">
        <v>524</v>
      </c>
      <c r="I5343" s="515" t="s">
        <v>5793</v>
      </c>
    </row>
    <row r="5344" spans="1:9" x14ac:dyDescent="0.2">
      <c r="A5344" s="86" t="s">
        <v>6388</v>
      </c>
      <c r="B5344" s="763" t="s">
        <v>214</v>
      </c>
      <c r="E5344" s="86" t="s">
        <v>232</v>
      </c>
      <c r="F5344" s="282" t="s">
        <v>488</v>
      </c>
      <c r="G5344" s="46" t="s">
        <v>524</v>
      </c>
      <c r="I5344" s="515" t="s">
        <v>5794</v>
      </c>
    </row>
    <row r="5345" spans="1:9" x14ac:dyDescent="0.2">
      <c r="A5345" s="86" t="s">
        <v>6388</v>
      </c>
      <c r="B5345" s="763" t="s">
        <v>214</v>
      </c>
      <c r="E5345" s="86" t="s">
        <v>232</v>
      </c>
      <c r="F5345" s="282" t="s">
        <v>37</v>
      </c>
      <c r="G5345" s="903" t="s">
        <v>524</v>
      </c>
      <c r="I5345" s="515" t="s">
        <v>7369</v>
      </c>
    </row>
    <row r="5346" spans="1:9" x14ac:dyDescent="0.2">
      <c r="A5346" s="86" t="s">
        <v>6388</v>
      </c>
      <c r="B5346" s="763" t="s">
        <v>214</v>
      </c>
      <c r="E5346" s="86" t="s">
        <v>232</v>
      </c>
      <c r="F5346" s="282" t="s">
        <v>168</v>
      </c>
      <c r="G5346" s="903" t="s">
        <v>524</v>
      </c>
      <c r="I5346" s="515" t="s">
        <v>5795</v>
      </c>
    </row>
    <row r="5347" spans="1:9" x14ac:dyDescent="0.2">
      <c r="A5347" s="86" t="s">
        <v>6388</v>
      </c>
      <c r="B5347" s="763" t="s">
        <v>214</v>
      </c>
      <c r="E5347" s="86" t="s">
        <v>232</v>
      </c>
      <c r="F5347" s="282" t="s">
        <v>169</v>
      </c>
      <c r="G5347" s="903" t="s">
        <v>524</v>
      </c>
      <c r="I5347" s="515" t="s">
        <v>5796</v>
      </c>
    </row>
    <row r="5348" spans="1:9" x14ac:dyDescent="0.2">
      <c r="A5348" s="86" t="s">
        <v>6388</v>
      </c>
      <c r="B5348" s="763" t="s">
        <v>214</v>
      </c>
      <c r="E5348" s="86" t="s">
        <v>232</v>
      </c>
      <c r="F5348" s="282" t="s">
        <v>170</v>
      </c>
      <c r="G5348" s="903" t="s">
        <v>524</v>
      </c>
      <c r="I5348" s="515" t="s">
        <v>5797</v>
      </c>
    </row>
    <row r="5349" spans="1:9" x14ac:dyDescent="0.2">
      <c r="A5349" s="86" t="s">
        <v>6388</v>
      </c>
      <c r="B5349" s="763" t="s">
        <v>214</v>
      </c>
      <c r="E5349" s="86" t="s">
        <v>232</v>
      </c>
      <c r="F5349" s="282" t="s">
        <v>171</v>
      </c>
      <c r="G5349" s="903" t="s">
        <v>524</v>
      </c>
      <c r="I5349" s="515" t="s">
        <v>5798</v>
      </c>
    </row>
    <row r="5350" spans="1:9" x14ac:dyDescent="0.2">
      <c r="A5350" s="86" t="s">
        <v>6388</v>
      </c>
      <c r="B5350" s="763" t="s">
        <v>214</v>
      </c>
      <c r="E5350" s="86" t="s">
        <v>232</v>
      </c>
      <c r="F5350" s="282" t="s">
        <v>172</v>
      </c>
      <c r="G5350" s="903" t="s">
        <v>524</v>
      </c>
      <c r="I5350" s="515" t="s">
        <v>5799</v>
      </c>
    </row>
    <row r="5351" spans="1:9" x14ac:dyDescent="0.2">
      <c r="A5351" s="86" t="s">
        <v>6388</v>
      </c>
      <c r="B5351" s="763" t="s">
        <v>214</v>
      </c>
      <c r="E5351" s="86" t="s">
        <v>232</v>
      </c>
      <c r="F5351" s="282" t="s">
        <v>173</v>
      </c>
      <c r="G5351" s="903" t="s">
        <v>524</v>
      </c>
      <c r="I5351" s="515" t="s">
        <v>5800</v>
      </c>
    </row>
    <row r="5352" spans="1:9" x14ac:dyDescent="0.2">
      <c r="A5352" s="86" t="s">
        <v>6388</v>
      </c>
      <c r="B5352" s="763" t="s">
        <v>214</v>
      </c>
      <c r="E5352" s="86" t="s">
        <v>232</v>
      </c>
      <c r="F5352" s="282" t="s">
        <v>174</v>
      </c>
      <c r="G5352" s="903" t="s">
        <v>524</v>
      </c>
      <c r="I5352" s="515" t="s">
        <v>5801</v>
      </c>
    </row>
    <row r="5353" spans="1:9" x14ac:dyDescent="0.2">
      <c r="A5353" s="86" t="s">
        <v>6388</v>
      </c>
      <c r="B5353" s="763" t="s">
        <v>214</v>
      </c>
      <c r="E5353" s="86" t="s">
        <v>232</v>
      </c>
      <c r="F5353" s="282" t="s">
        <v>175</v>
      </c>
      <c r="G5353" s="903" t="s">
        <v>524</v>
      </c>
      <c r="I5353" s="515" t="s">
        <v>5802</v>
      </c>
    </row>
    <row r="5354" spans="1:9" x14ac:dyDescent="0.2">
      <c r="A5354" s="86" t="s">
        <v>6388</v>
      </c>
      <c r="B5354" s="763" t="s">
        <v>214</v>
      </c>
      <c r="E5354" s="86" t="s">
        <v>232</v>
      </c>
      <c r="F5354" s="282" t="s">
        <v>176</v>
      </c>
      <c r="G5354" s="903" t="s">
        <v>524</v>
      </c>
      <c r="I5354" s="515" t="s">
        <v>5803</v>
      </c>
    </row>
    <row r="5355" spans="1:9" x14ac:dyDescent="0.2">
      <c r="A5355" s="86" t="s">
        <v>6388</v>
      </c>
      <c r="B5355" s="763" t="s">
        <v>214</v>
      </c>
      <c r="E5355" s="86" t="s">
        <v>232</v>
      </c>
      <c r="F5355" s="282" t="s">
        <v>177</v>
      </c>
      <c r="G5355" s="903" t="s">
        <v>524</v>
      </c>
      <c r="I5355" s="515" t="s">
        <v>5804</v>
      </c>
    </row>
    <row r="5356" spans="1:9" x14ac:dyDescent="0.2">
      <c r="A5356" s="86" t="s">
        <v>6388</v>
      </c>
      <c r="B5356" s="763" t="s">
        <v>214</v>
      </c>
      <c r="E5356" s="86" t="s">
        <v>232</v>
      </c>
      <c r="F5356" s="282" t="s">
        <v>178</v>
      </c>
      <c r="G5356" s="903" t="s">
        <v>524</v>
      </c>
      <c r="I5356" s="515" t="s">
        <v>5805</v>
      </c>
    </row>
    <row r="5357" spans="1:9" x14ac:dyDescent="0.2">
      <c r="A5357" s="86" t="s">
        <v>6388</v>
      </c>
      <c r="B5357" s="763" t="s">
        <v>214</v>
      </c>
      <c r="E5357" s="86" t="s">
        <v>232</v>
      </c>
      <c r="F5357" s="282" t="s">
        <v>179</v>
      </c>
      <c r="G5357" s="903" t="s">
        <v>524</v>
      </c>
      <c r="I5357" s="515" t="s">
        <v>5806</v>
      </c>
    </row>
    <row r="5358" spans="1:9" x14ac:dyDescent="0.2">
      <c r="A5358" s="86" t="s">
        <v>6388</v>
      </c>
      <c r="B5358" s="763" t="s">
        <v>214</v>
      </c>
      <c r="E5358" s="86" t="s">
        <v>232</v>
      </c>
      <c r="F5358" s="282" t="s">
        <v>450</v>
      </c>
      <c r="G5358" s="903" t="s">
        <v>524</v>
      </c>
      <c r="I5358" s="515" t="s">
        <v>5807</v>
      </c>
    </row>
    <row r="5359" spans="1:9" x14ac:dyDescent="0.2">
      <c r="A5359" s="86" t="s">
        <v>6388</v>
      </c>
      <c r="B5359" s="763" t="s">
        <v>214</v>
      </c>
      <c r="E5359" s="86" t="s">
        <v>232</v>
      </c>
      <c r="F5359" s="282" t="s">
        <v>451</v>
      </c>
      <c r="G5359" s="903" t="s">
        <v>524</v>
      </c>
      <c r="I5359" s="515" t="s">
        <v>5808</v>
      </c>
    </row>
    <row r="5360" spans="1:9" x14ac:dyDescent="0.2">
      <c r="A5360" s="86" t="s">
        <v>6388</v>
      </c>
      <c r="B5360" s="763" t="s">
        <v>214</v>
      </c>
      <c r="E5360" s="86" t="s">
        <v>232</v>
      </c>
      <c r="F5360" s="282" t="s">
        <v>452</v>
      </c>
      <c r="G5360" s="903" t="s">
        <v>524</v>
      </c>
      <c r="I5360" s="515" t="s">
        <v>5809</v>
      </c>
    </row>
    <row r="5361" spans="1:9" x14ac:dyDescent="0.2">
      <c r="A5361" s="86" t="s">
        <v>6388</v>
      </c>
      <c r="B5361" s="763" t="s">
        <v>214</v>
      </c>
      <c r="E5361" s="86" t="s">
        <v>232</v>
      </c>
      <c r="F5361" s="282" t="s">
        <v>453</v>
      </c>
      <c r="G5361" s="903" t="s">
        <v>524</v>
      </c>
      <c r="I5361" s="515" t="s">
        <v>5810</v>
      </c>
    </row>
    <row r="5362" spans="1:9" x14ac:dyDescent="0.2">
      <c r="A5362" s="86" t="s">
        <v>6388</v>
      </c>
      <c r="B5362" s="763" t="s">
        <v>214</v>
      </c>
      <c r="E5362" s="86" t="s">
        <v>232</v>
      </c>
      <c r="F5362" s="282" t="s">
        <v>181</v>
      </c>
      <c r="G5362" s="903" t="s">
        <v>524</v>
      </c>
      <c r="I5362" s="515" t="s">
        <v>7370</v>
      </c>
    </row>
    <row r="5363" spans="1:9" x14ac:dyDescent="0.2">
      <c r="A5363" s="86" t="s">
        <v>6388</v>
      </c>
      <c r="B5363" s="763" t="s">
        <v>214</v>
      </c>
      <c r="E5363" s="86" t="s">
        <v>232</v>
      </c>
      <c r="F5363" s="282" t="s">
        <v>182</v>
      </c>
      <c r="G5363" s="903" t="s">
        <v>524</v>
      </c>
      <c r="I5363" s="515" t="s">
        <v>5811</v>
      </c>
    </row>
    <row r="5364" spans="1:9" x14ac:dyDescent="0.2">
      <c r="A5364" s="86" t="s">
        <v>6388</v>
      </c>
      <c r="B5364" s="763" t="s">
        <v>214</v>
      </c>
      <c r="E5364" s="86" t="s">
        <v>232</v>
      </c>
      <c r="F5364" s="282" t="s">
        <v>183</v>
      </c>
      <c r="G5364" s="903" t="s">
        <v>524</v>
      </c>
      <c r="I5364" s="515" t="s">
        <v>5812</v>
      </c>
    </row>
    <row r="5365" spans="1:9" x14ac:dyDescent="0.2">
      <c r="A5365" s="86" t="s">
        <v>6388</v>
      </c>
      <c r="B5365" s="763" t="s">
        <v>214</v>
      </c>
      <c r="E5365" s="86" t="s">
        <v>232</v>
      </c>
      <c r="F5365" s="282" t="s">
        <v>587</v>
      </c>
      <c r="G5365" s="903" t="s">
        <v>524</v>
      </c>
      <c r="I5365" s="515" t="s">
        <v>7371</v>
      </c>
    </row>
    <row r="5366" spans="1:9" x14ac:dyDescent="0.2">
      <c r="A5366" s="86" t="s">
        <v>6388</v>
      </c>
      <c r="B5366" s="763" t="s">
        <v>214</v>
      </c>
      <c r="E5366" s="86" t="s">
        <v>232</v>
      </c>
      <c r="F5366" s="282" t="s">
        <v>588</v>
      </c>
      <c r="G5366" s="903" t="s">
        <v>524</v>
      </c>
      <c r="I5366" s="515" t="s">
        <v>5813</v>
      </c>
    </row>
    <row r="5367" spans="1:9" x14ac:dyDescent="0.2">
      <c r="A5367" s="86" t="s">
        <v>6388</v>
      </c>
      <c r="B5367" s="543" t="s">
        <v>214</v>
      </c>
      <c r="C5367" s="547"/>
      <c r="D5367" s="547"/>
      <c r="E5367" s="547" t="s">
        <v>232</v>
      </c>
      <c r="F5367" s="538" t="s">
        <v>589</v>
      </c>
      <c r="G5367" s="904" t="s">
        <v>524</v>
      </c>
      <c r="I5367" s="515" t="s">
        <v>5814</v>
      </c>
    </row>
    <row r="5368" spans="1:9" x14ac:dyDescent="0.2">
      <c r="A5368" s="86" t="s">
        <v>6388</v>
      </c>
      <c r="B5368" s="541" t="s">
        <v>214</v>
      </c>
      <c r="C5368" s="546"/>
      <c r="D5368" s="546"/>
      <c r="E5368" s="546" t="s">
        <v>233</v>
      </c>
      <c r="F5368" s="542" t="s">
        <v>210</v>
      </c>
      <c r="G5368" s="834" t="s">
        <v>524</v>
      </c>
      <c r="I5368" s="515" t="s">
        <v>5815</v>
      </c>
    </row>
    <row r="5369" spans="1:9" x14ac:dyDescent="0.2">
      <c r="A5369" s="86" t="s">
        <v>6388</v>
      </c>
      <c r="B5369" s="763" t="s">
        <v>214</v>
      </c>
      <c r="E5369" s="86" t="s">
        <v>233</v>
      </c>
      <c r="F5369" s="282" t="s">
        <v>2</v>
      </c>
      <c r="G5369" s="41" t="s">
        <v>524</v>
      </c>
      <c r="I5369" s="515" t="s">
        <v>5816</v>
      </c>
    </row>
    <row r="5370" spans="1:9" x14ac:dyDescent="0.2">
      <c r="A5370" s="86" t="s">
        <v>6388</v>
      </c>
      <c r="B5370" s="763" t="s">
        <v>214</v>
      </c>
      <c r="E5370" s="86" t="s">
        <v>233</v>
      </c>
      <c r="F5370" s="282" t="s">
        <v>3</v>
      </c>
      <c r="G5370" s="41" t="s">
        <v>48</v>
      </c>
      <c r="I5370" s="515" t="s">
        <v>5817</v>
      </c>
    </row>
    <row r="5371" spans="1:9" x14ac:dyDescent="0.2">
      <c r="A5371" s="86" t="s">
        <v>6388</v>
      </c>
      <c r="B5371" s="763" t="s">
        <v>214</v>
      </c>
      <c r="E5371" s="86" t="s">
        <v>233</v>
      </c>
      <c r="F5371" s="282" t="s">
        <v>10</v>
      </c>
      <c r="G5371" s="41" t="s">
        <v>524</v>
      </c>
      <c r="I5371" s="515" t="s">
        <v>5818</v>
      </c>
    </row>
    <row r="5372" spans="1:9" x14ac:dyDescent="0.2">
      <c r="A5372" s="86" t="s">
        <v>6388</v>
      </c>
      <c r="B5372" s="763" t="s">
        <v>214</v>
      </c>
      <c r="E5372" s="86" t="s">
        <v>233</v>
      </c>
      <c r="F5372" s="282" t="s">
        <v>313</v>
      </c>
      <c r="G5372" s="46" t="s">
        <v>524</v>
      </c>
      <c r="I5372" s="515" t="s">
        <v>5819</v>
      </c>
    </row>
    <row r="5373" spans="1:9" x14ac:dyDescent="0.2">
      <c r="A5373" s="86" t="s">
        <v>6388</v>
      </c>
      <c r="B5373" s="763" t="s">
        <v>214</v>
      </c>
      <c r="E5373" s="86" t="s">
        <v>233</v>
      </c>
      <c r="F5373" s="282" t="s">
        <v>7523</v>
      </c>
      <c r="G5373" s="45" t="s">
        <v>524</v>
      </c>
      <c r="I5373" s="515" t="s">
        <v>5820</v>
      </c>
    </row>
    <row r="5374" spans="1:9" x14ac:dyDescent="0.2">
      <c r="A5374" s="86" t="s">
        <v>6388</v>
      </c>
      <c r="B5374" s="763" t="s">
        <v>214</v>
      </c>
      <c r="E5374" s="86" t="s">
        <v>233</v>
      </c>
      <c r="F5374" s="282" t="s">
        <v>251</v>
      </c>
      <c r="G5374" s="46" t="s">
        <v>524</v>
      </c>
      <c r="I5374" s="515" t="s">
        <v>5821</v>
      </c>
    </row>
    <row r="5375" spans="1:9" x14ac:dyDescent="0.2">
      <c r="A5375" s="86" t="s">
        <v>6388</v>
      </c>
      <c r="B5375" s="763" t="s">
        <v>214</v>
      </c>
      <c r="E5375" s="86" t="s">
        <v>233</v>
      </c>
      <c r="F5375" s="282" t="s">
        <v>252</v>
      </c>
      <c r="G5375" s="46" t="s">
        <v>524</v>
      </c>
      <c r="I5375" s="515" t="s">
        <v>5822</v>
      </c>
    </row>
    <row r="5376" spans="1:9" x14ac:dyDescent="0.2">
      <c r="A5376" s="86" t="s">
        <v>6388</v>
      </c>
      <c r="B5376" s="763" t="s">
        <v>214</v>
      </c>
      <c r="E5376" s="86" t="s">
        <v>233</v>
      </c>
      <c r="F5376" s="282" t="s">
        <v>594</v>
      </c>
      <c r="G5376" s="42" t="s">
        <v>524</v>
      </c>
      <c r="I5376" s="515" t="s">
        <v>5823</v>
      </c>
    </row>
    <row r="5377" spans="1:9" x14ac:dyDescent="0.2">
      <c r="A5377" s="86" t="s">
        <v>6388</v>
      </c>
      <c r="B5377" s="763" t="s">
        <v>214</v>
      </c>
      <c r="E5377" s="86" t="s">
        <v>233</v>
      </c>
      <c r="F5377" s="282" t="s">
        <v>595</v>
      </c>
      <c r="G5377" s="42" t="s">
        <v>524</v>
      </c>
      <c r="I5377" s="515" t="s">
        <v>5824</v>
      </c>
    </row>
    <row r="5378" spans="1:9" x14ac:dyDescent="0.2">
      <c r="A5378" s="86" t="s">
        <v>6388</v>
      </c>
      <c r="B5378" s="763" t="s">
        <v>214</v>
      </c>
      <c r="E5378" s="86" t="s">
        <v>233</v>
      </c>
      <c r="F5378" s="282" t="s">
        <v>596</v>
      </c>
      <c r="G5378" s="42" t="s">
        <v>524</v>
      </c>
      <c r="I5378" s="515" t="s">
        <v>5825</v>
      </c>
    </row>
    <row r="5379" spans="1:9" x14ac:dyDescent="0.2">
      <c r="A5379" s="86" t="s">
        <v>6388</v>
      </c>
      <c r="B5379" s="763" t="s">
        <v>214</v>
      </c>
      <c r="E5379" s="86" t="s">
        <v>233</v>
      </c>
      <c r="F5379" s="282" t="s">
        <v>597</v>
      </c>
      <c r="G5379" s="42" t="s">
        <v>524</v>
      </c>
      <c r="I5379" s="515" t="s">
        <v>5826</v>
      </c>
    </row>
    <row r="5380" spans="1:9" x14ac:dyDescent="0.2">
      <c r="A5380" s="86" t="s">
        <v>6388</v>
      </c>
      <c r="B5380" s="763" t="s">
        <v>214</v>
      </c>
      <c r="E5380" s="86" t="s">
        <v>233</v>
      </c>
      <c r="F5380" s="282" t="s">
        <v>7613</v>
      </c>
      <c r="G5380" s="46" t="s">
        <v>524</v>
      </c>
      <c r="I5380" s="515" t="s">
        <v>7372</v>
      </c>
    </row>
    <row r="5381" spans="1:9" x14ac:dyDescent="0.2">
      <c r="A5381" s="86" t="s">
        <v>6388</v>
      </c>
      <c r="B5381" s="763" t="s">
        <v>214</v>
      </c>
      <c r="E5381" s="86" t="s">
        <v>233</v>
      </c>
      <c r="F5381" s="282" t="s">
        <v>211</v>
      </c>
      <c r="G5381" s="46" t="s">
        <v>524</v>
      </c>
      <c r="I5381" s="515" t="s">
        <v>5827</v>
      </c>
    </row>
    <row r="5382" spans="1:9" x14ac:dyDescent="0.2">
      <c r="A5382" s="86" t="s">
        <v>6388</v>
      </c>
      <c r="B5382" s="763" t="s">
        <v>214</v>
      </c>
      <c r="E5382" s="86" t="s">
        <v>233</v>
      </c>
      <c r="F5382" s="282" t="s">
        <v>212</v>
      </c>
      <c r="G5382" s="46" t="s">
        <v>524</v>
      </c>
      <c r="I5382" s="515" t="s">
        <v>5828</v>
      </c>
    </row>
    <row r="5383" spans="1:9" x14ac:dyDescent="0.2">
      <c r="A5383" s="86" t="s">
        <v>6388</v>
      </c>
      <c r="B5383" s="763" t="s">
        <v>214</v>
      </c>
      <c r="E5383" s="86" t="s">
        <v>233</v>
      </c>
      <c r="F5383" s="282" t="s">
        <v>488</v>
      </c>
      <c r="G5383" s="46" t="s">
        <v>524</v>
      </c>
      <c r="I5383" s="515" t="s">
        <v>5829</v>
      </c>
    </row>
    <row r="5384" spans="1:9" x14ac:dyDescent="0.2">
      <c r="A5384" s="86" t="s">
        <v>6388</v>
      </c>
      <c r="B5384" s="763" t="s">
        <v>214</v>
      </c>
      <c r="E5384" s="86" t="s">
        <v>233</v>
      </c>
      <c r="F5384" s="282" t="s">
        <v>37</v>
      </c>
      <c r="G5384" s="903" t="s">
        <v>524</v>
      </c>
      <c r="I5384" s="515" t="s">
        <v>7373</v>
      </c>
    </row>
    <row r="5385" spans="1:9" x14ac:dyDescent="0.2">
      <c r="A5385" s="86" t="s">
        <v>6388</v>
      </c>
      <c r="B5385" s="763" t="s">
        <v>214</v>
      </c>
      <c r="E5385" s="86" t="s">
        <v>233</v>
      </c>
      <c r="F5385" s="282" t="s">
        <v>168</v>
      </c>
      <c r="G5385" s="903" t="s">
        <v>524</v>
      </c>
      <c r="I5385" s="515" t="s">
        <v>5830</v>
      </c>
    </row>
    <row r="5386" spans="1:9" x14ac:dyDescent="0.2">
      <c r="A5386" s="86" t="s">
        <v>6388</v>
      </c>
      <c r="B5386" s="763" t="s">
        <v>214</v>
      </c>
      <c r="E5386" s="86" t="s">
        <v>233</v>
      </c>
      <c r="F5386" s="282" t="s">
        <v>169</v>
      </c>
      <c r="G5386" s="903" t="s">
        <v>524</v>
      </c>
      <c r="I5386" s="515" t="s">
        <v>5831</v>
      </c>
    </row>
    <row r="5387" spans="1:9" x14ac:dyDescent="0.2">
      <c r="A5387" s="86" t="s">
        <v>6388</v>
      </c>
      <c r="B5387" s="763" t="s">
        <v>214</v>
      </c>
      <c r="E5387" s="86" t="s">
        <v>233</v>
      </c>
      <c r="F5387" s="282" t="s">
        <v>170</v>
      </c>
      <c r="G5387" s="903" t="s">
        <v>524</v>
      </c>
      <c r="I5387" s="515" t="s">
        <v>5832</v>
      </c>
    </row>
    <row r="5388" spans="1:9" x14ac:dyDescent="0.2">
      <c r="A5388" s="86" t="s">
        <v>6388</v>
      </c>
      <c r="B5388" s="763" t="s">
        <v>214</v>
      </c>
      <c r="E5388" s="86" t="s">
        <v>233</v>
      </c>
      <c r="F5388" s="282" t="s">
        <v>171</v>
      </c>
      <c r="G5388" s="903" t="s">
        <v>524</v>
      </c>
      <c r="I5388" s="515" t="s">
        <v>5833</v>
      </c>
    </row>
    <row r="5389" spans="1:9" x14ac:dyDescent="0.2">
      <c r="A5389" s="86" t="s">
        <v>6388</v>
      </c>
      <c r="B5389" s="763" t="s">
        <v>214</v>
      </c>
      <c r="E5389" s="86" t="s">
        <v>233</v>
      </c>
      <c r="F5389" s="282" t="s">
        <v>172</v>
      </c>
      <c r="G5389" s="903" t="s">
        <v>524</v>
      </c>
      <c r="I5389" s="515" t="s">
        <v>5834</v>
      </c>
    </row>
    <row r="5390" spans="1:9" x14ac:dyDescent="0.2">
      <c r="A5390" s="86" t="s">
        <v>6388</v>
      </c>
      <c r="B5390" s="763" t="s">
        <v>214</v>
      </c>
      <c r="E5390" s="86" t="s">
        <v>233</v>
      </c>
      <c r="F5390" s="282" t="s">
        <v>173</v>
      </c>
      <c r="G5390" s="903" t="s">
        <v>524</v>
      </c>
      <c r="I5390" s="515" t="s">
        <v>5835</v>
      </c>
    </row>
    <row r="5391" spans="1:9" x14ac:dyDescent="0.2">
      <c r="A5391" s="86" t="s">
        <v>6388</v>
      </c>
      <c r="B5391" s="763" t="s">
        <v>214</v>
      </c>
      <c r="E5391" s="86" t="s">
        <v>233</v>
      </c>
      <c r="F5391" s="282" t="s">
        <v>174</v>
      </c>
      <c r="G5391" s="903" t="s">
        <v>524</v>
      </c>
      <c r="I5391" s="515" t="s">
        <v>5836</v>
      </c>
    </row>
    <row r="5392" spans="1:9" x14ac:dyDescent="0.2">
      <c r="A5392" s="86" t="s">
        <v>6388</v>
      </c>
      <c r="B5392" s="763" t="s">
        <v>214</v>
      </c>
      <c r="E5392" s="86" t="s">
        <v>233</v>
      </c>
      <c r="F5392" s="282" t="s">
        <v>175</v>
      </c>
      <c r="G5392" s="903" t="s">
        <v>524</v>
      </c>
      <c r="I5392" s="515" t="s">
        <v>5837</v>
      </c>
    </row>
    <row r="5393" spans="1:9" x14ac:dyDescent="0.2">
      <c r="A5393" s="86" t="s">
        <v>6388</v>
      </c>
      <c r="B5393" s="763" t="s">
        <v>214</v>
      </c>
      <c r="E5393" s="86" t="s">
        <v>233</v>
      </c>
      <c r="F5393" s="282" t="s">
        <v>176</v>
      </c>
      <c r="G5393" s="903" t="s">
        <v>524</v>
      </c>
      <c r="I5393" s="515" t="s">
        <v>5838</v>
      </c>
    </row>
    <row r="5394" spans="1:9" x14ac:dyDescent="0.2">
      <c r="A5394" s="86" t="s">
        <v>6388</v>
      </c>
      <c r="B5394" s="763" t="s">
        <v>214</v>
      </c>
      <c r="E5394" s="86" t="s">
        <v>233</v>
      </c>
      <c r="F5394" s="282" t="s">
        <v>177</v>
      </c>
      <c r="G5394" s="903" t="s">
        <v>524</v>
      </c>
      <c r="I5394" s="515" t="s">
        <v>5839</v>
      </c>
    </row>
    <row r="5395" spans="1:9" x14ac:dyDescent="0.2">
      <c r="A5395" s="86" t="s">
        <v>6388</v>
      </c>
      <c r="B5395" s="763" t="s">
        <v>214</v>
      </c>
      <c r="E5395" s="86" t="s">
        <v>233</v>
      </c>
      <c r="F5395" s="282" t="s">
        <v>178</v>
      </c>
      <c r="G5395" s="903" t="s">
        <v>524</v>
      </c>
      <c r="I5395" s="515" t="s">
        <v>5840</v>
      </c>
    </row>
    <row r="5396" spans="1:9" x14ac:dyDescent="0.2">
      <c r="A5396" s="86" t="s">
        <v>6388</v>
      </c>
      <c r="B5396" s="763" t="s">
        <v>214</v>
      </c>
      <c r="E5396" s="86" t="s">
        <v>233</v>
      </c>
      <c r="F5396" s="282" t="s">
        <v>179</v>
      </c>
      <c r="G5396" s="903" t="s">
        <v>524</v>
      </c>
      <c r="I5396" s="515" t="s">
        <v>5841</v>
      </c>
    </row>
    <row r="5397" spans="1:9" x14ac:dyDescent="0.2">
      <c r="A5397" s="86" t="s">
        <v>6388</v>
      </c>
      <c r="B5397" s="763" t="s">
        <v>214</v>
      </c>
      <c r="E5397" s="86" t="s">
        <v>233</v>
      </c>
      <c r="F5397" s="282" t="s">
        <v>450</v>
      </c>
      <c r="G5397" s="903" t="s">
        <v>524</v>
      </c>
      <c r="I5397" s="515" t="s">
        <v>5842</v>
      </c>
    </row>
    <row r="5398" spans="1:9" x14ac:dyDescent="0.2">
      <c r="A5398" s="86" t="s">
        <v>6388</v>
      </c>
      <c r="B5398" s="763" t="s">
        <v>214</v>
      </c>
      <c r="E5398" s="86" t="s">
        <v>233</v>
      </c>
      <c r="F5398" s="282" t="s">
        <v>451</v>
      </c>
      <c r="G5398" s="903" t="s">
        <v>524</v>
      </c>
      <c r="I5398" s="515" t="s">
        <v>5843</v>
      </c>
    </row>
    <row r="5399" spans="1:9" x14ac:dyDescent="0.2">
      <c r="A5399" s="86" t="s">
        <v>6388</v>
      </c>
      <c r="B5399" s="763" t="s">
        <v>214</v>
      </c>
      <c r="E5399" s="86" t="s">
        <v>233</v>
      </c>
      <c r="F5399" s="282" t="s">
        <v>452</v>
      </c>
      <c r="G5399" s="903" t="s">
        <v>524</v>
      </c>
      <c r="I5399" s="515" t="s">
        <v>5844</v>
      </c>
    </row>
    <row r="5400" spans="1:9" x14ac:dyDescent="0.2">
      <c r="A5400" s="86" t="s">
        <v>6388</v>
      </c>
      <c r="B5400" s="763" t="s">
        <v>214</v>
      </c>
      <c r="E5400" s="86" t="s">
        <v>233</v>
      </c>
      <c r="F5400" s="282" t="s">
        <v>453</v>
      </c>
      <c r="G5400" s="903" t="s">
        <v>524</v>
      </c>
      <c r="I5400" s="515" t="s">
        <v>5845</v>
      </c>
    </row>
    <row r="5401" spans="1:9" x14ac:dyDescent="0.2">
      <c r="A5401" s="86" t="s">
        <v>6388</v>
      </c>
      <c r="B5401" s="763" t="s">
        <v>214</v>
      </c>
      <c r="E5401" s="86" t="s">
        <v>233</v>
      </c>
      <c r="F5401" s="282" t="s">
        <v>181</v>
      </c>
      <c r="G5401" s="903" t="s">
        <v>524</v>
      </c>
      <c r="I5401" s="515" t="s">
        <v>7374</v>
      </c>
    </row>
    <row r="5402" spans="1:9" x14ac:dyDescent="0.2">
      <c r="A5402" s="86" t="s">
        <v>6388</v>
      </c>
      <c r="B5402" s="763" t="s">
        <v>214</v>
      </c>
      <c r="E5402" s="86" t="s">
        <v>233</v>
      </c>
      <c r="F5402" s="282" t="s">
        <v>182</v>
      </c>
      <c r="G5402" s="903" t="s">
        <v>524</v>
      </c>
      <c r="I5402" s="515" t="s">
        <v>5846</v>
      </c>
    </row>
    <row r="5403" spans="1:9" x14ac:dyDescent="0.2">
      <c r="A5403" s="86" t="s">
        <v>6388</v>
      </c>
      <c r="B5403" s="763" t="s">
        <v>214</v>
      </c>
      <c r="E5403" s="86" t="s">
        <v>233</v>
      </c>
      <c r="F5403" s="282" t="s">
        <v>183</v>
      </c>
      <c r="G5403" s="903" t="s">
        <v>524</v>
      </c>
      <c r="I5403" s="515" t="s">
        <v>5847</v>
      </c>
    </row>
    <row r="5404" spans="1:9" x14ac:dyDescent="0.2">
      <c r="A5404" s="86" t="s">
        <v>6388</v>
      </c>
      <c r="B5404" s="763" t="s">
        <v>214</v>
      </c>
      <c r="E5404" s="86" t="s">
        <v>233</v>
      </c>
      <c r="F5404" s="282" t="s">
        <v>587</v>
      </c>
      <c r="G5404" s="903" t="s">
        <v>524</v>
      </c>
      <c r="I5404" s="515" t="s">
        <v>7375</v>
      </c>
    </row>
    <row r="5405" spans="1:9" x14ac:dyDescent="0.2">
      <c r="A5405" s="86" t="s">
        <v>6388</v>
      </c>
      <c r="B5405" s="763" t="s">
        <v>214</v>
      </c>
      <c r="E5405" s="86" t="s">
        <v>233</v>
      </c>
      <c r="F5405" s="282" t="s">
        <v>588</v>
      </c>
      <c r="G5405" s="903" t="s">
        <v>524</v>
      </c>
      <c r="I5405" s="515" t="s">
        <v>5848</v>
      </c>
    </row>
    <row r="5406" spans="1:9" x14ac:dyDescent="0.2">
      <c r="A5406" s="86" t="s">
        <v>6388</v>
      </c>
      <c r="B5406" s="543" t="s">
        <v>214</v>
      </c>
      <c r="C5406" s="547"/>
      <c r="D5406" s="547"/>
      <c r="E5406" s="547" t="s">
        <v>233</v>
      </c>
      <c r="F5406" s="538" t="s">
        <v>589</v>
      </c>
      <c r="G5406" s="904" t="s">
        <v>524</v>
      </c>
      <c r="I5406" s="515" t="s">
        <v>5849</v>
      </c>
    </row>
    <row r="5407" spans="1:9" x14ac:dyDescent="0.2">
      <c r="A5407" s="86" t="s">
        <v>6388</v>
      </c>
      <c r="B5407" s="541" t="s">
        <v>253</v>
      </c>
      <c r="C5407" s="546"/>
      <c r="D5407" s="546"/>
      <c r="E5407" s="546" t="s">
        <v>185</v>
      </c>
      <c r="F5407" s="542" t="s">
        <v>237</v>
      </c>
      <c r="G5407" s="835" t="s">
        <v>524</v>
      </c>
      <c r="I5407" s="515" t="s">
        <v>7376</v>
      </c>
    </row>
    <row r="5408" spans="1:9" x14ac:dyDescent="0.2">
      <c r="A5408" s="86" t="s">
        <v>6388</v>
      </c>
      <c r="B5408" s="763" t="s">
        <v>253</v>
      </c>
      <c r="E5408" s="86" t="s">
        <v>185</v>
      </c>
      <c r="F5408" s="282" t="s">
        <v>2</v>
      </c>
      <c r="G5408" s="41" t="s">
        <v>524</v>
      </c>
      <c r="I5408" s="515" t="s">
        <v>5850</v>
      </c>
    </row>
    <row r="5409" spans="1:9" x14ac:dyDescent="0.2">
      <c r="A5409" s="86" t="s">
        <v>6388</v>
      </c>
      <c r="B5409" s="763" t="s">
        <v>253</v>
      </c>
      <c r="E5409" s="86" t="s">
        <v>185</v>
      </c>
      <c r="F5409" s="282" t="s">
        <v>3</v>
      </c>
      <c r="G5409" s="41" t="s">
        <v>48</v>
      </c>
      <c r="I5409" s="515" t="s">
        <v>5851</v>
      </c>
    </row>
    <row r="5410" spans="1:9" x14ac:dyDescent="0.2">
      <c r="A5410" s="86" t="s">
        <v>6388</v>
      </c>
      <c r="B5410" s="763" t="s">
        <v>253</v>
      </c>
      <c r="E5410" s="86" t="s">
        <v>185</v>
      </c>
      <c r="F5410" s="282" t="s">
        <v>234</v>
      </c>
      <c r="G5410" s="606" t="s">
        <v>524</v>
      </c>
      <c r="I5410" s="515" t="s">
        <v>5852</v>
      </c>
    </row>
    <row r="5411" spans="1:9" x14ac:dyDescent="0.2">
      <c r="A5411" s="86" t="s">
        <v>6388</v>
      </c>
      <c r="B5411" s="763" t="s">
        <v>253</v>
      </c>
      <c r="E5411" s="86" t="s">
        <v>185</v>
      </c>
      <c r="F5411" s="282" t="s">
        <v>10</v>
      </c>
      <c r="G5411" s="41" t="s">
        <v>524</v>
      </c>
      <c r="I5411" s="515" t="s">
        <v>5853</v>
      </c>
    </row>
    <row r="5412" spans="1:9" x14ac:dyDescent="0.2">
      <c r="A5412" s="86" t="s">
        <v>6388</v>
      </c>
      <c r="B5412" s="763" t="s">
        <v>253</v>
      </c>
      <c r="E5412" s="86" t="s">
        <v>185</v>
      </c>
      <c r="F5412" s="282" t="s">
        <v>12</v>
      </c>
      <c r="G5412" s="41" t="s">
        <v>48</v>
      </c>
      <c r="I5412" s="515" t="s">
        <v>5854</v>
      </c>
    </row>
    <row r="5413" spans="1:9" x14ac:dyDescent="0.2">
      <c r="A5413" s="86" t="s">
        <v>6388</v>
      </c>
      <c r="B5413" s="763" t="s">
        <v>253</v>
      </c>
      <c r="E5413" s="86" t="s">
        <v>185</v>
      </c>
      <c r="F5413" s="282" t="s">
        <v>238</v>
      </c>
      <c r="G5413" s="42" t="s">
        <v>524</v>
      </c>
      <c r="I5413" s="515" t="s">
        <v>5855</v>
      </c>
    </row>
    <row r="5414" spans="1:9" x14ac:dyDescent="0.2">
      <c r="A5414" s="86" t="s">
        <v>6388</v>
      </c>
      <c r="B5414" s="763" t="s">
        <v>253</v>
      </c>
      <c r="E5414" s="86" t="s">
        <v>185</v>
      </c>
      <c r="F5414" s="282" t="s">
        <v>239</v>
      </c>
      <c r="G5414" s="42" t="s">
        <v>524</v>
      </c>
      <c r="I5414" s="515" t="s">
        <v>5856</v>
      </c>
    </row>
    <row r="5415" spans="1:9" x14ac:dyDescent="0.2">
      <c r="A5415" s="86" t="s">
        <v>6388</v>
      </c>
      <c r="B5415" s="763" t="s">
        <v>253</v>
      </c>
      <c r="E5415" s="86" t="s">
        <v>185</v>
      </c>
      <c r="F5415" s="282" t="s">
        <v>240</v>
      </c>
      <c r="G5415" s="42" t="s">
        <v>524</v>
      </c>
      <c r="I5415" s="515" t="s">
        <v>5857</v>
      </c>
    </row>
    <row r="5416" spans="1:9" x14ac:dyDescent="0.2">
      <c r="A5416" s="86" t="s">
        <v>6388</v>
      </c>
      <c r="B5416" s="763" t="s">
        <v>253</v>
      </c>
      <c r="E5416" s="86" t="s">
        <v>185</v>
      </c>
      <c r="F5416" s="282" t="s">
        <v>241</v>
      </c>
      <c r="G5416" s="42" t="s">
        <v>524</v>
      </c>
      <c r="I5416" s="515" t="s">
        <v>5858</v>
      </c>
    </row>
    <row r="5417" spans="1:9" x14ac:dyDescent="0.2">
      <c r="A5417" s="86" t="s">
        <v>6388</v>
      </c>
      <c r="B5417" s="763" t="s">
        <v>253</v>
      </c>
      <c r="E5417" s="86" t="s">
        <v>185</v>
      </c>
      <c r="F5417" s="282" t="s">
        <v>242</v>
      </c>
      <c r="G5417" s="42" t="s">
        <v>524</v>
      </c>
      <c r="I5417" s="515" t="s">
        <v>7377</v>
      </c>
    </row>
    <row r="5418" spans="1:9" x14ac:dyDescent="0.2">
      <c r="A5418" s="86" t="s">
        <v>6388</v>
      </c>
      <c r="B5418" s="763" t="s">
        <v>253</v>
      </c>
      <c r="E5418" s="86" t="s">
        <v>185</v>
      </c>
      <c r="F5418" s="282" t="s">
        <v>243</v>
      </c>
      <c r="G5418" s="42" t="s">
        <v>524</v>
      </c>
      <c r="I5418" s="515" t="s">
        <v>5859</v>
      </c>
    </row>
    <row r="5419" spans="1:9" x14ac:dyDescent="0.2">
      <c r="A5419" s="86" t="s">
        <v>6388</v>
      </c>
      <c r="B5419" s="763" t="s">
        <v>253</v>
      </c>
      <c r="E5419" s="86" t="s">
        <v>185</v>
      </c>
      <c r="F5419" s="282" t="s">
        <v>244</v>
      </c>
      <c r="G5419" s="42" t="s">
        <v>524</v>
      </c>
      <c r="I5419" s="515" t="s">
        <v>5860</v>
      </c>
    </row>
    <row r="5420" spans="1:9" x14ac:dyDescent="0.2">
      <c r="A5420" s="86" t="s">
        <v>6388</v>
      </c>
      <c r="B5420" s="763" t="s">
        <v>253</v>
      </c>
      <c r="E5420" s="86" t="s">
        <v>185</v>
      </c>
      <c r="F5420" s="282" t="s">
        <v>245</v>
      </c>
      <c r="G5420" s="42" t="s">
        <v>524</v>
      </c>
      <c r="I5420" s="515" t="s">
        <v>5861</v>
      </c>
    </row>
    <row r="5421" spans="1:9" x14ac:dyDescent="0.2">
      <c r="A5421" s="86" t="s">
        <v>6388</v>
      </c>
      <c r="B5421" s="763" t="s">
        <v>253</v>
      </c>
      <c r="E5421" s="86" t="s">
        <v>185</v>
      </c>
      <c r="F5421" s="282" t="s">
        <v>64</v>
      </c>
      <c r="G5421" s="41" t="s">
        <v>48</v>
      </c>
      <c r="I5421" s="515" t="s">
        <v>7378</v>
      </c>
    </row>
    <row r="5422" spans="1:9" x14ac:dyDescent="0.2">
      <c r="A5422" s="86" t="s">
        <v>6388</v>
      </c>
      <c r="B5422" s="763" t="s">
        <v>253</v>
      </c>
      <c r="E5422" s="86" t="s">
        <v>185</v>
      </c>
      <c r="F5422" s="282" t="s">
        <v>7613</v>
      </c>
      <c r="G5422" s="46" t="s">
        <v>524</v>
      </c>
      <c r="I5422" s="515" t="s">
        <v>5862</v>
      </c>
    </row>
    <row r="5423" spans="1:9" x14ac:dyDescent="0.2">
      <c r="A5423" s="86" t="s">
        <v>6388</v>
      </c>
      <c r="B5423" s="763" t="s">
        <v>253</v>
      </c>
      <c r="E5423" s="86" t="s">
        <v>185</v>
      </c>
      <c r="F5423" s="282" t="s">
        <v>211</v>
      </c>
      <c r="G5423" s="46" t="s">
        <v>524</v>
      </c>
      <c r="I5423" s="515" t="s">
        <v>5863</v>
      </c>
    </row>
    <row r="5424" spans="1:9" x14ac:dyDescent="0.2">
      <c r="A5424" s="86" t="s">
        <v>6388</v>
      </c>
      <c r="B5424" s="763" t="s">
        <v>253</v>
      </c>
      <c r="E5424" s="86" t="s">
        <v>185</v>
      </c>
      <c r="F5424" s="282" t="s">
        <v>212</v>
      </c>
      <c r="G5424" s="46" t="s">
        <v>524</v>
      </c>
      <c r="I5424" s="515" t="s">
        <v>5864</v>
      </c>
    </row>
    <row r="5425" spans="1:9" x14ac:dyDescent="0.2">
      <c r="A5425" s="86" t="s">
        <v>6388</v>
      </c>
      <c r="B5425" s="763" t="s">
        <v>253</v>
      </c>
      <c r="E5425" s="86" t="s">
        <v>185</v>
      </c>
      <c r="F5425" s="282" t="s">
        <v>488</v>
      </c>
      <c r="G5425" s="46" t="s">
        <v>524</v>
      </c>
      <c r="I5425" s="515" t="s">
        <v>5865</v>
      </c>
    </row>
    <row r="5426" spans="1:9" x14ac:dyDescent="0.2">
      <c r="A5426" s="86" t="s">
        <v>6388</v>
      </c>
      <c r="B5426" s="763" t="s">
        <v>253</v>
      </c>
      <c r="E5426" s="86" t="s">
        <v>185</v>
      </c>
      <c r="F5426" s="282" t="s">
        <v>247</v>
      </c>
      <c r="G5426" s="613" t="s">
        <v>524</v>
      </c>
      <c r="I5426" s="515" t="s">
        <v>7379</v>
      </c>
    </row>
    <row r="5427" spans="1:9" x14ac:dyDescent="0.2">
      <c r="A5427" s="86" t="s">
        <v>6388</v>
      </c>
      <c r="B5427" s="763" t="s">
        <v>253</v>
      </c>
      <c r="E5427" s="86" t="s">
        <v>185</v>
      </c>
      <c r="F5427" s="282" t="s">
        <v>246</v>
      </c>
      <c r="G5427" s="830" t="s">
        <v>524</v>
      </c>
      <c r="I5427" s="515" t="s">
        <v>5866</v>
      </c>
    </row>
    <row r="5428" spans="1:9" x14ac:dyDescent="0.2">
      <c r="A5428" s="86" t="s">
        <v>6388</v>
      </c>
      <c r="B5428" s="763" t="s">
        <v>253</v>
      </c>
      <c r="E5428" s="86" t="s">
        <v>185</v>
      </c>
      <c r="F5428" s="282" t="s">
        <v>459</v>
      </c>
      <c r="G5428" s="830" t="s">
        <v>524</v>
      </c>
      <c r="I5428" s="515" t="s">
        <v>5867</v>
      </c>
    </row>
    <row r="5429" spans="1:9" x14ac:dyDescent="0.2">
      <c r="A5429" s="86" t="s">
        <v>6388</v>
      </c>
      <c r="B5429" s="763" t="s">
        <v>253</v>
      </c>
      <c r="E5429" s="86" t="s">
        <v>185</v>
      </c>
      <c r="F5429" s="282" t="s">
        <v>464</v>
      </c>
      <c r="G5429" s="830" t="s">
        <v>524</v>
      </c>
      <c r="I5429" s="515" t="s">
        <v>5868</v>
      </c>
    </row>
    <row r="5430" spans="1:9" x14ac:dyDescent="0.2">
      <c r="A5430" s="86" t="s">
        <v>6388</v>
      </c>
      <c r="B5430" s="763" t="s">
        <v>253</v>
      </c>
      <c r="E5430" s="86" t="s">
        <v>185</v>
      </c>
      <c r="F5430" s="282" t="s">
        <v>525</v>
      </c>
      <c r="G5430" s="830" t="s">
        <v>524</v>
      </c>
      <c r="I5430" s="515" t="s">
        <v>5869</v>
      </c>
    </row>
    <row r="5431" spans="1:9" x14ac:dyDescent="0.2">
      <c r="A5431" s="86" t="s">
        <v>6388</v>
      </c>
      <c r="B5431" s="763" t="s">
        <v>253</v>
      </c>
      <c r="E5431" s="86" t="s">
        <v>185</v>
      </c>
      <c r="F5431" s="282" t="s">
        <v>490</v>
      </c>
      <c r="G5431" s="902" t="s">
        <v>524</v>
      </c>
      <c r="I5431" s="515" t="s">
        <v>7380</v>
      </c>
    </row>
    <row r="5432" spans="1:9" x14ac:dyDescent="0.2">
      <c r="A5432" s="86" t="s">
        <v>6388</v>
      </c>
      <c r="B5432" s="763" t="s">
        <v>253</v>
      </c>
      <c r="E5432" s="86" t="s">
        <v>185</v>
      </c>
      <c r="F5432" s="282" t="s">
        <v>248</v>
      </c>
      <c r="G5432" s="46" t="s">
        <v>524</v>
      </c>
      <c r="I5432" s="515" t="s">
        <v>5870</v>
      </c>
    </row>
    <row r="5433" spans="1:9" x14ac:dyDescent="0.2">
      <c r="A5433" s="86" t="s">
        <v>6388</v>
      </c>
      <c r="B5433" s="763" t="s">
        <v>253</v>
      </c>
      <c r="E5433" s="86" t="s">
        <v>185</v>
      </c>
      <c r="F5433" s="282" t="s">
        <v>492</v>
      </c>
      <c r="G5433" s="902" t="s">
        <v>524</v>
      </c>
      <c r="I5433" s="515" t="s">
        <v>7381</v>
      </c>
    </row>
    <row r="5434" spans="1:9" x14ac:dyDescent="0.2">
      <c r="A5434" s="86" t="s">
        <v>6388</v>
      </c>
      <c r="B5434" s="763" t="s">
        <v>253</v>
      </c>
      <c r="E5434" s="86" t="s">
        <v>185</v>
      </c>
      <c r="F5434" s="282" t="s">
        <v>248</v>
      </c>
      <c r="G5434" s="46" t="s">
        <v>524</v>
      </c>
      <c r="I5434" s="515" t="s">
        <v>5871</v>
      </c>
    </row>
    <row r="5435" spans="1:9" x14ac:dyDescent="0.2">
      <c r="A5435" s="86" t="s">
        <v>6388</v>
      </c>
      <c r="B5435" s="763" t="s">
        <v>253</v>
      </c>
      <c r="E5435" s="86" t="s">
        <v>185</v>
      </c>
      <c r="F5435" s="282" t="s">
        <v>235</v>
      </c>
      <c r="G5435" s="621" t="s">
        <v>524</v>
      </c>
      <c r="I5435" s="515" t="s">
        <v>7382</v>
      </c>
    </row>
    <row r="5436" spans="1:9" x14ac:dyDescent="0.2">
      <c r="A5436" s="86" t="s">
        <v>6388</v>
      </c>
      <c r="B5436" s="763" t="s">
        <v>253</v>
      </c>
      <c r="E5436" s="86" t="s">
        <v>185</v>
      </c>
      <c r="F5436" s="282" t="s">
        <v>236</v>
      </c>
      <c r="G5436" s="48" t="s">
        <v>524</v>
      </c>
      <c r="I5436" s="515" t="s">
        <v>5872</v>
      </c>
    </row>
    <row r="5437" spans="1:9" x14ac:dyDescent="0.2">
      <c r="A5437" s="86" t="s">
        <v>6388</v>
      </c>
      <c r="B5437" s="763" t="s">
        <v>253</v>
      </c>
      <c r="E5437" s="86" t="s">
        <v>185</v>
      </c>
      <c r="F5437" s="282" t="s">
        <v>249</v>
      </c>
      <c r="G5437" s="46" t="s">
        <v>524</v>
      </c>
      <c r="I5437" s="515" t="s">
        <v>5873</v>
      </c>
    </row>
    <row r="5438" spans="1:9" x14ac:dyDescent="0.2">
      <c r="A5438" s="86" t="s">
        <v>6388</v>
      </c>
      <c r="B5438" s="543" t="s">
        <v>253</v>
      </c>
      <c r="C5438" s="547"/>
      <c r="D5438" s="547"/>
      <c r="E5438" s="547" t="s">
        <v>185</v>
      </c>
      <c r="F5438" s="538" t="s">
        <v>345</v>
      </c>
      <c r="G5438" s="893" t="s">
        <v>524</v>
      </c>
      <c r="I5438" s="515" t="s">
        <v>5874</v>
      </c>
    </row>
    <row r="5439" spans="1:9" x14ac:dyDescent="0.2">
      <c r="A5439" s="86" t="s">
        <v>6388</v>
      </c>
      <c r="B5439" s="541" t="s">
        <v>253</v>
      </c>
      <c r="C5439" s="546"/>
      <c r="D5439" s="546"/>
      <c r="E5439" s="546" t="s">
        <v>187</v>
      </c>
      <c r="F5439" s="542" t="s">
        <v>237</v>
      </c>
      <c r="G5439" s="835" t="s">
        <v>524</v>
      </c>
      <c r="I5439" s="515" t="s">
        <v>7383</v>
      </c>
    </row>
    <row r="5440" spans="1:9" x14ac:dyDescent="0.2">
      <c r="A5440" s="86" t="s">
        <v>6388</v>
      </c>
      <c r="B5440" s="763" t="s">
        <v>253</v>
      </c>
      <c r="E5440" s="86" t="s">
        <v>187</v>
      </c>
      <c r="F5440" s="282" t="s">
        <v>2</v>
      </c>
      <c r="G5440" s="41" t="s">
        <v>524</v>
      </c>
      <c r="I5440" s="515" t="s">
        <v>5875</v>
      </c>
    </row>
    <row r="5441" spans="1:9" x14ac:dyDescent="0.2">
      <c r="A5441" s="86" t="s">
        <v>6388</v>
      </c>
      <c r="B5441" s="763" t="s">
        <v>253</v>
      </c>
      <c r="E5441" s="86" t="s">
        <v>187</v>
      </c>
      <c r="F5441" s="282" t="s">
        <v>3</v>
      </c>
      <c r="G5441" s="41" t="s">
        <v>48</v>
      </c>
      <c r="I5441" s="515" t="s">
        <v>5876</v>
      </c>
    </row>
    <row r="5442" spans="1:9" x14ac:dyDescent="0.2">
      <c r="A5442" s="86" t="s">
        <v>6388</v>
      </c>
      <c r="B5442" s="763" t="s">
        <v>253</v>
      </c>
      <c r="E5442" s="86" t="s">
        <v>187</v>
      </c>
      <c r="F5442" s="282" t="s">
        <v>234</v>
      </c>
      <c r="G5442" s="606" t="s">
        <v>524</v>
      </c>
      <c r="I5442" s="515" t="s">
        <v>5877</v>
      </c>
    </row>
    <row r="5443" spans="1:9" x14ac:dyDescent="0.2">
      <c r="A5443" s="86" t="s">
        <v>6388</v>
      </c>
      <c r="B5443" s="763" t="s">
        <v>253</v>
      </c>
      <c r="E5443" s="86" t="s">
        <v>187</v>
      </c>
      <c r="F5443" s="282" t="s">
        <v>10</v>
      </c>
      <c r="G5443" s="41" t="s">
        <v>524</v>
      </c>
      <c r="I5443" s="515" t="s">
        <v>5878</v>
      </c>
    </row>
    <row r="5444" spans="1:9" x14ac:dyDescent="0.2">
      <c r="A5444" s="86" t="s">
        <v>6388</v>
      </c>
      <c r="B5444" s="763" t="s">
        <v>253</v>
      </c>
      <c r="E5444" s="86" t="s">
        <v>187</v>
      </c>
      <c r="F5444" s="282" t="s">
        <v>12</v>
      </c>
      <c r="G5444" s="41" t="s">
        <v>48</v>
      </c>
      <c r="I5444" s="515" t="s">
        <v>5879</v>
      </c>
    </row>
    <row r="5445" spans="1:9" x14ac:dyDescent="0.2">
      <c r="A5445" s="86" t="s">
        <v>6388</v>
      </c>
      <c r="B5445" s="763" t="s">
        <v>253</v>
      </c>
      <c r="E5445" s="86" t="s">
        <v>187</v>
      </c>
      <c r="F5445" s="282" t="s">
        <v>238</v>
      </c>
      <c r="G5445" s="42" t="s">
        <v>524</v>
      </c>
      <c r="I5445" s="515" t="s">
        <v>5880</v>
      </c>
    </row>
    <row r="5446" spans="1:9" x14ac:dyDescent="0.2">
      <c r="A5446" s="86" t="s">
        <v>6388</v>
      </c>
      <c r="B5446" s="763" t="s">
        <v>253</v>
      </c>
      <c r="E5446" s="86" t="s">
        <v>187</v>
      </c>
      <c r="F5446" s="282" t="s">
        <v>239</v>
      </c>
      <c r="G5446" s="42" t="s">
        <v>524</v>
      </c>
      <c r="I5446" s="515" t="s">
        <v>5881</v>
      </c>
    </row>
    <row r="5447" spans="1:9" x14ac:dyDescent="0.2">
      <c r="A5447" s="86" t="s">
        <v>6388</v>
      </c>
      <c r="B5447" s="763" t="s">
        <v>253</v>
      </c>
      <c r="E5447" s="86" t="s">
        <v>187</v>
      </c>
      <c r="F5447" s="282" t="s">
        <v>240</v>
      </c>
      <c r="G5447" s="42" t="s">
        <v>524</v>
      </c>
      <c r="I5447" s="515" t="s">
        <v>5882</v>
      </c>
    </row>
    <row r="5448" spans="1:9" x14ac:dyDescent="0.2">
      <c r="A5448" s="86" t="s">
        <v>6388</v>
      </c>
      <c r="B5448" s="763" t="s">
        <v>253</v>
      </c>
      <c r="E5448" s="86" t="s">
        <v>187</v>
      </c>
      <c r="F5448" s="282" t="s">
        <v>241</v>
      </c>
      <c r="G5448" s="42" t="s">
        <v>524</v>
      </c>
      <c r="I5448" s="515" t="s">
        <v>5883</v>
      </c>
    </row>
    <row r="5449" spans="1:9" x14ac:dyDescent="0.2">
      <c r="A5449" s="86" t="s">
        <v>6388</v>
      </c>
      <c r="B5449" s="763" t="s">
        <v>253</v>
      </c>
      <c r="E5449" s="86" t="s">
        <v>187</v>
      </c>
      <c r="F5449" s="282" t="s">
        <v>242</v>
      </c>
      <c r="G5449" s="42" t="s">
        <v>524</v>
      </c>
      <c r="I5449" s="515" t="s">
        <v>7384</v>
      </c>
    </row>
    <row r="5450" spans="1:9" x14ac:dyDescent="0.2">
      <c r="A5450" s="86" t="s">
        <v>6388</v>
      </c>
      <c r="B5450" s="763" t="s">
        <v>253</v>
      </c>
      <c r="E5450" s="86" t="s">
        <v>187</v>
      </c>
      <c r="F5450" s="282" t="s">
        <v>243</v>
      </c>
      <c r="G5450" s="42" t="s">
        <v>524</v>
      </c>
      <c r="I5450" s="515" t="s">
        <v>5884</v>
      </c>
    </row>
    <row r="5451" spans="1:9" x14ac:dyDescent="0.2">
      <c r="A5451" s="86" t="s">
        <v>6388</v>
      </c>
      <c r="B5451" s="763" t="s">
        <v>253</v>
      </c>
      <c r="E5451" s="86" t="s">
        <v>187</v>
      </c>
      <c r="F5451" s="282" t="s">
        <v>244</v>
      </c>
      <c r="G5451" s="42" t="s">
        <v>524</v>
      </c>
      <c r="I5451" s="515" t="s">
        <v>5885</v>
      </c>
    </row>
    <row r="5452" spans="1:9" x14ac:dyDescent="0.2">
      <c r="A5452" s="86" t="s">
        <v>6388</v>
      </c>
      <c r="B5452" s="763" t="s">
        <v>253</v>
      </c>
      <c r="E5452" s="86" t="s">
        <v>187</v>
      </c>
      <c r="F5452" s="282" t="s">
        <v>245</v>
      </c>
      <c r="G5452" s="42" t="s">
        <v>524</v>
      </c>
      <c r="I5452" s="515" t="s">
        <v>5886</v>
      </c>
    </row>
    <row r="5453" spans="1:9" x14ac:dyDescent="0.2">
      <c r="A5453" s="86" t="s">
        <v>6388</v>
      </c>
      <c r="B5453" s="763" t="s">
        <v>253</v>
      </c>
      <c r="E5453" s="86" t="s">
        <v>187</v>
      </c>
      <c r="F5453" s="282" t="s">
        <v>64</v>
      </c>
      <c r="G5453" s="41" t="s">
        <v>48</v>
      </c>
      <c r="I5453" s="515" t="s">
        <v>7385</v>
      </c>
    </row>
    <row r="5454" spans="1:9" x14ac:dyDescent="0.2">
      <c r="A5454" s="86" t="s">
        <v>6388</v>
      </c>
      <c r="B5454" s="763" t="s">
        <v>253</v>
      </c>
      <c r="E5454" s="86" t="s">
        <v>187</v>
      </c>
      <c r="F5454" s="282" t="s">
        <v>7613</v>
      </c>
      <c r="G5454" s="46" t="s">
        <v>524</v>
      </c>
      <c r="I5454" s="515" t="s">
        <v>5887</v>
      </c>
    </row>
    <row r="5455" spans="1:9" x14ac:dyDescent="0.2">
      <c r="A5455" s="86" t="s">
        <v>6388</v>
      </c>
      <c r="B5455" s="763" t="s">
        <v>253</v>
      </c>
      <c r="E5455" s="86" t="s">
        <v>187</v>
      </c>
      <c r="F5455" s="282" t="s">
        <v>211</v>
      </c>
      <c r="G5455" s="46" t="s">
        <v>524</v>
      </c>
      <c r="I5455" s="515" t="s">
        <v>5888</v>
      </c>
    </row>
    <row r="5456" spans="1:9" x14ac:dyDescent="0.2">
      <c r="A5456" s="86" t="s">
        <v>6388</v>
      </c>
      <c r="B5456" s="763" t="s">
        <v>253</v>
      </c>
      <c r="E5456" s="86" t="s">
        <v>187</v>
      </c>
      <c r="F5456" s="282" t="s">
        <v>212</v>
      </c>
      <c r="G5456" s="46" t="s">
        <v>524</v>
      </c>
      <c r="I5456" s="515" t="s">
        <v>5889</v>
      </c>
    </row>
    <row r="5457" spans="1:9" x14ac:dyDescent="0.2">
      <c r="A5457" s="86" t="s">
        <v>6388</v>
      </c>
      <c r="B5457" s="763" t="s">
        <v>253</v>
      </c>
      <c r="E5457" s="86" t="s">
        <v>187</v>
      </c>
      <c r="F5457" s="282" t="s">
        <v>488</v>
      </c>
      <c r="G5457" s="46" t="s">
        <v>524</v>
      </c>
      <c r="I5457" s="515" t="s">
        <v>5890</v>
      </c>
    </row>
    <row r="5458" spans="1:9" x14ac:dyDescent="0.2">
      <c r="A5458" s="86" t="s">
        <v>6388</v>
      </c>
      <c r="B5458" s="763" t="s">
        <v>253</v>
      </c>
      <c r="E5458" s="86" t="s">
        <v>187</v>
      </c>
      <c r="F5458" s="282" t="s">
        <v>247</v>
      </c>
      <c r="G5458" s="613" t="s">
        <v>524</v>
      </c>
      <c r="I5458" s="515" t="s">
        <v>7386</v>
      </c>
    </row>
    <row r="5459" spans="1:9" x14ac:dyDescent="0.2">
      <c r="A5459" s="86" t="s">
        <v>6388</v>
      </c>
      <c r="B5459" s="763" t="s">
        <v>253</v>
      </c>
      <c r="E5459" s="86" t="s">
        <v>187</v>
      </c>
      <c r="F5459" s="282" t="s">
        <v>246</v>
      </c>
      <c r="G5459" s="830" t="s">
        <v>524</v>
      </c>
      <c r="I5459" s="515" t="s">
        <v>5891</v>
      </c>
    </row>
    <row r="5460" spans="1:9" x14ac:dyDescent="0.2">
      <c r="A5460" s="86" t="s">
        <v>6388</v>
      </c>
      <c r="B5460" s="763" t="s">
        <v>253</v>
      </c>
      <c r="E5460" s="86" t="s">
        <v>187</v>
      </c>
      <c r="F5460" s="282" t="s">
        <v>459</v>
      </c>
      <c r="G5460" s="830" t="s">
        <v>524</v>
      </c>
      <c r="I5460" s="515" t="s">
        <v>5892</v>
      </c>
    </row>
    <row r="5461" spans="1:9" x14ac:dyDescent="0.2">
      <c r="A5461" s="86" t="s">
        <v>6388</v>
      </c>
      <c r="B5461" s="763" t="s">
        <v>253</v>
      </c>
      <c r="E5461" s="86" t="s">
        <v>187</v>
      </c>
      <c r="F5461" s="282" t="s">
        <v>464</v>
      </c>
      <c r="G5461" s="830" t="s">
        <v>524</v>
      </c>
      <c r="I5461" s="515" t="s">
        <v>5893</v>
      </c>
    </row>
    <row r="5462" spans="1:9" x14ac:dyDescent="0.2">
      <c r="A5462" s="86" t="s">
        <v>6388</v>
      </c>
      <c r="B5462" s="763" t="s">
        <v>253</v>
      </c>
      <c r="E5462" s="86" t="s">
        <v>187</v>
      </c>
      <c r="F5462" s="282" t="s">
        <v>525</v>
      </c>
      <c r="G5462" s="830" t="s">
        <v>524</v>
      </c>
      <c r="I5462" s="515" t="s">
        <v>5894</v>
      </c>
    </row>
    <row r="5463" spans="1:9" x14ac:dyDescent="0.2">
      <c r="A5463" s="86" t="s">
        <v>6388</v>
      </c>
      <c r="B5463" s="763" t="s">
        <v>253</v>
      </c>
      <c r="E5463" s="86" t="s">
        <v>187</v>
      </c>
      <c r="F5463" s="282" t="s">
        <v>490</v>
      </c>
      <c r="G5463" s="902" t="s">
        <v>524</v>
      </c>
      <c r="I5463" s="515" t="s">
        <v>7387</v>
      </c>
    </row>
    <row r="5464" spans="1:9" x14ac:dyDescent="0.2">
      <c r="A5464" s="86" t="s">
        <v>6388</v>
      </c>
      <c r="B5464" s="763" t="s">
        <v>253</v>
      </c>
      <c r="E5464" s="86" t="s">
        <v>187</v>
      </c>
      <c r="F5464" s="282" t="s">
        <v>248</v>
      </c>
      <c r="G5464" s="46" t="s">
        <v>524</v>
      </c>
      <c r="I5464" s="515" t="s">
        <v>5895</v>
      </c>
    </row>
    <row r="5465" spans="1:9" x14ac:dyDescent="0.2">
      <c r="A5465" s="86" t="s">
        <v>6388</v>
      </c>
      <c r="B5465" s="763" t="s">
        <v>253</v>
      </c>
      <c r="E5465" s="86" t="s">
        <v>187</v>
      </c>
      <c r="F5465" s="282" t="s">
        <v>492</v>
      </c>
      <c r="G5465" s="902" t="s">
        <v>524</v>
      </c>
      <c r="I5465" s="515" t="s">
        <v>7388</v>
      </c>
    </row>
    <row r="5466" spans="1:9" x14ac:dyDescent="0.2">
      <c r="A5466" s="86" t="s">
        <v>6388</v>
      </c>
      <c r="B5466" s="763" t="s">
        <v>253</v>
      </c>
      <c r="E5466" s="86" t="s">
        <v>187</v>
      </c>
      <c r="F5466" s="282" t="s">
        <v>248</v>
      </c>
      <c r="G5466" s="46" t="s">
        <v>524</v>
      </c>
      <c r="I5466" s="515" t="s">
        <v>5896</v>
      </c>
    </row>
    <row r="5467" spans="1:9" x14ac:dyDescent="0.2">
      <c r="A5467" s="86" t="s">
        <v>6388</v>
      </c>
      <c r="B5467" s="763" t="s">
        <v>253</v>
      </c>
      <c r="E5467" s="86" t="s">
        <v>187</v>
      </c>
      <c r="F5467" s="282" t="s">
        <v>235</v>
      </c>
      <c r="G5467" s="621" t="s">
        <v>524</v>
      </c>
      <c r="I5467" s="515" t="s">
        <v>7389</v>
      </c>
    </row>
    <row r="5468" spans="1:9" x14ac:dyDescent="0.2">
      <c r="A5468" s="86" t="s">
        <v>6388</v>
      </c>
      <c r="B5468" s="763" t="s">
        <v>253</v>
      </c>
      <c r="E5468" s="86" t="s">
        <v>187</v>
      </c>
      <c r="F5468" s="282" t="s">
        <v>236</v>
      </c>
      <c r="G5468" s="48" t="s">
        <v>524</v>
      </c>
      <c r="I5468" s="515" t="s">
        <v>5897</v>
      </c>
    </row>
    <row r="5469" spans="1:9" x14ac:dyDescent="0.2">
      <c r="A5469" s="86" t="s">
        <v>6388</v>
      </c>
      <c r="B5469" s="763" t="s">
        <v>253</v>
      </c>
      <c r="E5469" s="86" t="s">
        <v>187</v>
      </c>
      <c r="F5469" s="282" t="s">
        <v>249</v>
      </c>
      <c r="G5469" s="46" t="s">
        <v>524</v>
      </c>
      <c r="I5469" s="515" t="s">
        <v>5898</v>
      </c>
    </row>
    <row r="5470" spans="1:9" x14ac:dyDescent="0.2">
      <c r="A5470" s="86" t="s">
        <v>6388</v>
      </c>
      <c r="B5470" s="543" t="s">
        <v>253</v>
      </c>
      <c r="C5470" s="547"/>
      <c r="D5470" s="547"/>
      <c r="E5470" s="547" t="s">
        <v>187</v>
      </c>
      <c r="F5470" s="538" t="s">
        <v>345</v>
      </c>
      <c r="G5470" s="893" t="s">
        <v>524</v>
      </c>
      <c r="I5470" s="515" t="s">
        <v>5899</v>
      </c>
    </row>
    <row r="5471" spans="1:9" x14ac:dyDescent="0.2">
      <c r="A5471" s="86" t="s">
        <v>6388</v>
      </c>
      <c r="B5471" s="541" t="s">
        <v>253</v>
      </c>
      <c r="C5471" s="546"/>
      <c r="D5471" s="546"/>
      <c r="E5471" s="546" t="s">
        <v>215</v>
      </c>
      <c r="F5471" s="542" t="s">
        <v>237</v>
      </c>
      <c r="G5471" s="835" t="s">
        <v>524</v>
      </c>
      <c r="I5471" s="515" t="s">
        <v>7390</v>
      </c>
    </row>
    <row r="5472" spans="1:9" x14ac:dyDescent="0.2">
      <c r="A5472" s="86" t="s">
        <v>6388</v>
      </c>
      <c r="B5472" s="763" t="s">
        <v>253</v>
      </c>
      <c r="E5472" s="86" t="s">
        <v>215</v>
      </c>
      <c r="F5472" s="282" t="s">
        <v>2</v>
      </c>
      <c r="G5472" s="41" t="s">
        <v>524</v>
      </c>
      <c r="I5472" s="515" t="s">
        <v>5900</v>
      </c>
    </row>
    <row r="5473" spans="1:9" x14ac:dyDescent="0.2">
      <c r="A5473" s="86" t="s">
        <v>6388</v>
      </c>
      <c r="B5473" s="763" t="s">
        <v>253</v>
      </c>
      <c r="E5473" s="86" t="s">
        <v>215</v>
      </c>
      <c r="F5473" s="282" t="s">
        <v>3</v>
      </c>
      <c r="G5473" s="41" t="s">
        <v>48</v>
      </c>
      <c r="I5473" s="515" t="s">
        <v>5901</v>
      </c>
    </row>
    <row r="5474" spans="1:9" x14ac:dyDescent="0.2">
      <c r="A5474" s="86" t="s">
        <v>6388</v>
      </c>
      <c r="B5474" s="763" t="s">
        <v>253</v>
      </c>
      <c r="E5474" s="86" t="s">
        <v>215</v>
      </c>
      <c r="F5474" s="282" t="s">
        <v>234</v>
      </c>
      <c r="G5474" s="606" t="s">
        <v>524</v>
      </c>
      <c r="I5474" s="515" t="s">
        <v>5902</v>
      </c>
    </row>
    <row r="5475" spans="1:9" x14ac:dyDescent="0.2">
      <c r="A5475" s="86" t="s">
        <v>6388</v>
      </c>
      <c r="B5475" s="763" t="s">
        <v>253</v>
      </c>
      <c r="E5475" s="86" t="s">
        <v>215</v>
      </c>
      <c r="F5475" s="282" t="s">
        <v>10</v>
      </c>
      <c r="G5475" s="41" t="s">
        <v>524</v>
      </c>
      <c r="I5475" s="515" t="s">
        <v>5903</v>
      </c>
    </row>
    <row r="5476" spans="1:9" x14ac:dyDescent="0.2">
      <c r="A5476" s="86" t="s">
        <v>6388</v>
      </c>
      <c r="B5476" s="763" t="s">
        <v>253</v>
      </c>
      <c r="E5476" s="86" t="s">
        <v>215</v>
      </c>
      <c r="F5476" s="282" t="s">
        <v>12</v>
      </c>
      <c r="G5476" s="41" t="s">
        <v>48</v>
      </c>
      <c r="I5476" s="515" t="s">
        <v>5904</v>
      </c>
    </row>
    <row r="5477" spans="1:9" x14ac:dyDescent="0.2">
      <c r="A5477" s="86" t="s">
        <v>6388</v>
      </c>
      <c r="B5477" s="763" t="s">
        <v>253</v>
      </c>
      <c r="E5477" s="86" t="s">
        <v>215</v>
      </c>
      <c r="F5477" s="282" t="s">
        <v>238</v>
      </c>
      <c r="G5477" s="42" t="s">
        <v>524</v>
      </c>
      <c r="I5477" s="515" t="s">
        <v>5905</v>
      </c>
    </row>
    <row r="5478" spans="1:9" x14ac:dyDescent="0.2">
      <c r="A5478" s="86" t="s">
        <v>6388</v>
      </c>
      <c r="B5478" s="763" t="s">
        <v>253</v>
      </c>
      <c r="E5478" s="86" t="s">
        <v>215</v>
      </c>
      <c r="F5478" s="282" t="s">
        <v>239</v>
      </c>
      <c r="G5478" s="42" t="s">
        <v>524</v>
      </c>
      <c r="I5478" s="515" t="s">
        <v>5906</v>
      </c>
    </row>
    <row r="5479" spans="1:9" x14ac:dyDescent="0.2">
      <c r="A5479" s="86" t="s">
        <v>6388</v>
      </c>
      <c r="B5479" s="763" t="s">
        <v>253</v>
      </c>
      <c r="E5479" s="86" t="s">
        <v>215</v>
      </c>
      <c r="F5479" s="282" t="s">
        <v>240</v>
      </c>
      <c r="G5479" s="42" t="s">
        <v>524</v>
      </c>
      <c r="I5479" s="515" t="s">
        <v>5907</v>
      </c>
    </row>
    <row r="5480" spans="1:9" x14ac:dyDescent="0.2">
      <c r="A5480" s="86" t="s">
        <v>6388</v>
      </c>
      <c r="B5480" s="763" t="s">
        <v>253</v>
      </c>
      <c r="E5480" s="86" t="s">
        <v>215</v>
      </c>
      <c r="F5480" s="282" t="s">
        <v>241</v>
      </c>
      <c r="G5480" s="42" t="s">
        <v>524</v>
      </c>
      <c r="I5480" s="515" t="s">
        <v>5908</v>
      </c>
    </row>
    <row r="5481" spans="1:9" x14ac:dyDescent="0.2">
      <c r="A5481" s="86" t="s">
        <v>6388</v>
      </c>
      <c r="B5481" s="763" t="s">
        <v>253</v>
      </c>
      <c r="E5481" s="86" t="s">
        <v>215</v>
      </c>
      <c r="F5481" s="282" t="s">
        <v>242</v>
      </c>
      <c r="G5481" s="42" t="s">
        <v>524</v>
      </c>
      <c r="I5481" s="515" t="s">
        <v>7391</v>
      </c>
    </row>
    <row r="5482" spans="1:9" x14ac:dyDescent="0.2">
      <c r="A5482" s="86" t="s">
        <v>6388</v>
      </c>
      <c r="B5482" s="763" t="s">
        <v>253</v>
      </c>
      <c r="E5482" s="86" t="s">
        <v>215</v>
      </c>
      <c r="F5482" s="282" t="s">
        <v>243</v>
      </c>
      <c r="G5482" s="42" t="s">
        <v>524</v>
      </c>
      <c r="I5482" s="515" t="s">
        <v>5909</v>
      </c>
    </row>
    <row r="5483" spans="1:9" x14ac:dyDescent="0.2">
      <c r="A5483" s="86" t="s">
        <v>6388</v>
      </c>
      <c r="B5483" s="763" t="s">
        <v>253</v>
      </c>
      <c r="E5483" s="86" t="s">
        <v>215</v>
      </c>
      <c r="F5483" s="282" t="s">
        <v>244</v>
      </c>
      <c r="G5483" s="42" t="s">
        <v>524</v>
      </c>
      <c r="I5483" s="515" t="s">
        <v>5910</v>
      </c>
    </row>
    <row r="5484" spans="1:9" x14ac:dyDescent="0.2">
      <c r="A5484" s="86" t="s">
        <v>6388</v>
      </c>
      <c r="B5484" s="763" t="s">
        <v>253</v>
      </c>
      <c r="E5484" s="86" t="s">
        <v>215</v>
      </c>
      <c r="F5484" s="282" t="s">
        <v>245</v>
      </c>
      <c r="G5484" s="42" t="s">
        <v>524</v>
      </c>
      <c r="I5484" s="515" t="s">
        <v>5911</v>
      </c>
    </row>
    <row r="5485" spans="1:9" x14ac:dyDescent="0.2">
      <c r="A5485" s="86" t="s">
        <v>6388</v>
      </c>
      <c r="B5485" s="763" t="s">
        <v>253</v>
      </c>
      <c r="E5485" s="86" t="s">
        <v>215</v>
      </c>
      <c r="F5485" s="282" t="s">
        <v>64</v>
      </c>
      <c r="G5485" s="41" t="s">
        <v>48</v>
      </c>
      <c r="I5485" s="515" t="s">
        <v>7392</v>
      </c>
    </row>
    <row r="5486" spans="1:9" x14ac:dyDescent="0.2">
      <c r="A5486" s="86" t="s">
        <v>6388</v>
      </c>
      <c r="B5486" s="763" t="s">
        <v>253</v>
      </c>
      <c r="E5486" s="86" t="s">
        <v>215</v>
      </c>
      <c r="F5486" s="282" t="s">
        <v>7613</v>
      </c>
      <c r="G5486" s="46" t="s">
        <v>524</v>
      </c>
      <c r="I5486" s="515" t="s">
        <v>5912</v>
      </c>
    </row>
    <row r="5487" spans="1:9" x14ac:dyDescent="0.2">
      <c r="A5487" s="86" t="s">
        <v>6388</v>
      </c>
      <c r="B5487" s="763" t="s">
        <v>253</v>
      </c>
      <c r="E5487" s="86" t="s">
        <v>215</v>
      </c>
      <c r="F5487" s="282" t="s">
        <v>211</v>
      </c>
      <c r="G5487" s="46" t="s">
        <v>524</v>
      </c>
      <c r="I5487" s="515" t="s">
        <v>5913</v>
      </c>
    </row>
    <row r="5488" spans="1:9" x14ac:dyDescent="0.2">
      <c r="A5488" s="86" t="s">
        <v>6388</v>
      </c>
      <c r="B5488" s="763" t="s">
        <v>253</v>
      </c>
      <c r="E5488" s="86" t="s">
        <v>215</v>
      </c>
      <c r="F5488" s="282" t="s">
        <v>212</v>
      </c>
      <c r="G5488" s="46" t="s">
        <v>524</v>
      </c>
      <c r="I5488" s="515" t="s">
        <v>5914</v>
      </c>
    </row>
    <row r="5489" spans="1:9" x14ac:dyDescent="0.2">
      <c r="A5489" s="86" t="s">
        <v>6388</v>
      </c>
      <c r="B5489" s="763" t="s">
        <v>253</v>
      </c>
      <c r="E5489" s="86" t="s">
        <v>215</v>
      </c>
      <c r="F5489" s="282" t="s">
        <v>488</v>
      </c>
      <c r="G5489" s="46" t="s">
        <v>524</v>
      </c>
      <c r="I5489" s="515" t="s">
        <v>5915</v>
      </c>
    </row>
    <row r="5490" spans="1:9" x14ac:dyDescent="0.2">
      <c r="A5490" s="86" t="s">
        <v>6388</v>
      </c>
      <c r="B5490" s="763" t="s">
        <v>253</v>
      </c>
      <c r="E5490" s="86" t="s">
        <v>215</v>
      </c>
      <c r="F5490" s="282" t="s">
        <v>247</v>
      </c>
      <c r="G5490" s="613" t="s">
        <v>524</v>
      </c>
      <c r="I5490" s="515" t="s">
        <v>7393</v>
      </c>
    </row>
    <row r="5491" spans="1:9" x14ac:dyDescent="0.2">
      <c r="A5491" s="86" t="s">
        <v>6388</v>
      </c>
      <c r="B5491" s="763" t="s">
        <v>253</v>
      </c>
      <c r="E5491" s="86" t="s">
        <v>215</v>
      </c>
      <c r="F5491" s="282" t="s">
        <v>246</v>
      </c>
      <c r="G5491" s="830" t="s">
        <v>524</v>
      </c>
      <c r="I5491" s="515" t="s">
        <v>5916</v>
      </c>
    </row>
    <row r="5492" spans="1:9" x14ac:dyDescent="0.2">
      <c r="A5492" s="86" t="s">
        <v>6388</v>
      </c>
      <c r="B5492" s="763" t="s">
        <v>253</v>
      </c>
      <c r="E5492" s="86" t="s">
        <v>215</v>
      </c>
      <c r="F5492" s="282" t="s">
        <v>459</v>
      </c>
      <c r="G5492" s="830" t="s">
        <v>524</v>
      </c>
      <c r="I5492" s="515" t="s">
        <v>5917</v>
      </c>
    </row>
    <row r="5493" spans="1:9" x14ac:dyDescent="0.2">
      <c r="A5493" s="86" t="s">
        <v>6388</v>
      </c>
      <c r="B5493" s="763" t="s">
        <v>253</v>
      </c>
      <c r="E5493" s="86" t="s">
        <v>215</v>
      </c>
      <c r="F5493" s="282" t="s">
        <v>464</v>
      </c>
      <c r="G5493" s="830" t="s">
        <v>524</v>
      </c>
      <c r="I5493" s="515" t="s">
        <v>5918</v>
      </c>
    </row>
    <row r="5494" spans="1:9" x14ac:dyDescent="0.2">
      <c r="A5494" s="86" t="s">
        <v>6388</v>
      </c>
      <c r="B5494" s="763" t="s">
        <v>253</v>
      </c>
      <c r="E5494" s="86" t="s">
        <v>215</v>
      </c>
      <c r="F5494" s="282" t="s">
        <v>525</v>
      </c>
      <c r="G5494" s="830" t="s">
        <v>524</v>
      </c>
      <c r="I5494" s="515" t="s">
        <v>5919</v>
      </c>
    </row>
    <row r="5495" spans="1:9" x14ac:dyDescent="0.2">
      <c r="A5495" s="86" t="s">
        <v>6388</v>
      </c>
      <c r="B5495" s="763" t="s">
        <v>253</v>
      </c>
      <c r="E5495" s="86" t="s">
        <v>215</v>
      </c>
      <c r="F5495" s="282" t="s">
        <v>490</v>
      </c>
      <c r="G5495" s="902" t="s">
        <v>524</v>
      </c>
      <c r="I5495" s="515" t="s">
        <v>7394</v>
      </c>
    </row>
    <row r="5496" spans="1:9" x14ac:dyDescent="0.2">
      <c r="A5496" s="86" t="s">
        <v>6388</v>
      </c>
      <c r="B5496" s="763" t="s">
        <v>253</v>
      </c>
      <c r="E5496" s="86" t="s">
        <v>215</v>
      </c>
      <c r="F5496" s="282" t="s">
        <v>248</v>
      </c>
      <c r="G5496" s="46" t="s">
        <v>524</v>
      </c>
      <c r="I5496" s="515" t="s">
        <v>5920</v>
      </c>
    </row>
    <row r="5497" spans="1:9" x14ac:dyDescent="0.2">
      <c r="A5497" s="86" t="s">
        <v>6388</v>
      </c>
      <c r="B5497" s="763" t="s">
        <v>253</v>
      </c>
      <c r="E5497" s="86" t="s">
        <v>215</v>
      </c>
      <c r="F5497" s="282" t="s">
        <v>492</v>
      </c>
      <c r="G5497" s="902" t="s">
        <v>524</v>
      </c>
      <c r="I5497" s="515" t="s">
        <v>7395</v>
      </c>
    </row>
    <row r="5498" spans="1:9" x14ac:dyDescent="0.2">
      <c r="A5498" s="86" t="s">
        <v>6388</v>
      </c>
      <c r="B5498" s="763" t="s">
        <v>253</v>
      </c>
      <c r="E5498" s="86" t="s">
        <v>215</v>
      </c>
      <c r="F5498" s="282" t="s">
        <v>248</v>
      </c>
      <c r="G5498" s="46" t="s">
        <v>524</v>
      </c>
      <c r="I5498" s="515" t="s">
        <v>5921</v>
      </c>
    </row>
    <row r="5499" spans="1:9" x14ac:dyDescent="0.2">
      <c r="A5499" s="86" t="s">
        <v>6388</v>
      </c>
      <c r="B5499" s="763" t="s">
        <v>253</v>
      </c>
      <c r="E5499" s="86" t="s">
        <v>215</v>
      </c>
      <c r="F5499" s="282" t="s">
        <v>235</v>
      </c>
      <c r="G5499" s="621" t="s">
        <v>524</v>
      </c>
      <c r="I5499" s="515" t="s">
        <v>7396</v>
      </c>
    </row>
    <row r="5500" spans="1:9" x14ac:dyDescent="0.2">
      <c r="A5500" s="86" t="s">
        <v>6388</v>
      </c>
      <c r="B5500" s="763" t="s">
        <v>253</v>
      </c>
      <c r="E5500" s="86" t="s">
        <v>215</v>
      </c>
      <c r="F5500" s="282" t="s">
        <v>236</v>
      </c>
      <c r="G5500" s="48" t="s">
        <v>524</v>
      </c>
      <c r="I5500" s="515" t="s">
        <v>5922</v>
      </c>
    </row>
    <row r="5501" spans="1:9" x14ac:dyDescent="0.2">
      <c r="A5501" s="86" t="s">
        <v>6388</v>
      </c>
      <c r="B5501" s="763" t="s">
        <v>253</v>
      </c>
      <c r="E5501" s="86" t="s">
        <v>215</v>
      </c>
      <c r="F5501" s="282" t="s">
        <v>249</v>
      </c>
      <c r="G5501" s="46" t="s">
        <v>524</v>
      </c>
      <c r="I5501" s="515" t="s">
        <v>5923</v>
      </c>
    </row>
    <row r="5502" spans="1:9" x14ac:dyDescent="0.2">
      <c r="A5502" s="86" t="s">
        <v>6388</v>
      </c>
      <c r="B5502" s="543" t="s">
        <v>253</v>
      </c>
      <c r="C5502" s="547"/>
      <c r="D5502" s="547"/>
      <c r="E5502" s="547" t="s">
        <v>215</v>
      </c>
      <c r="F5502" s="538" t="s">
        <v>345</v>
      </c>
      <c r="G5502" s="893" t="s">
        <v>524</v>
      </c>
      <c r="I5502" s="515" t="s">
        <v>5924</v>
      </c>
    </row>
    <row r="5503" spans="1:9" x14ac:dyDescent="0.2">
      <c r="A5503" s="86" t="s">
        <v>6388</v>
      </c>
      <c r="B5503" s="541" t="s">
        <v>253</v>
      </c>
      <c r="C5503" s="546"/>
      <c r="D5503" s="546"/>
      <c r="E5503" s="546" t="s">
        <v>216</v>
      </c>
      <c r="F5503" s="542" t="s">
        <v>237</v>
      </c>
      <c r="G5503" s="835" t="s">
        <v>524</v>
      </c>
      <c r="I5503" s="515" t="s">
        <v>7397</v>
      </c>
    </row>
    <row r="5504" spans="1:9" x14ac:dyDescent="0.2">
      <c r="A5504" s="86" t="s">
        <v>6388</v>
      </c>
      <c r="B5504" s="763" t="s">
        <v>253</v>
      </c>
      <c r="E5504" s="86" t="s">
        <v>216</v>
      </c>
      <c r="F5504" s="282" t="s">
        <v>2</v>
      </c>
      <c r="G5504" s="41" t="s">
        <v>524</v>
      </c>
      <c r="I5504" s="515" t="s">
        <v>5925</v>
      </c>
    </row>
    <row r="5505" spans="1:9" x14ac:dyDescent="0.2">
      <c r="A5505" s="86" t="s">
        <v>6388</v>
      </c>
      <c r="B5505" s="763" t="s">
        <v>253</v>
      </c>
      <c r="E5505" s="86" t="s">
        <v>216</v>
      </c>
      <c r="F5505" s="282" t="s">
        <v>3</v>
      </c>
      <c r="G5505" s="41" t="s">
        <v>48</v>
      </c>
      <c r="I5505" s="515" t="s">
        <v>5926</v>
      </c>
    </row>
    <row r="5506" spans="1:9" x14ac:dyDescent="0.2">
      <c r="A5506" s="86" t="s">
        <v>6388</v>
      </c>
      <c r="B5506" s="763" t="s">
        <v>253</v>
      </c>
      <c r="E5506" s="86" t="s">
        <v>216</v>
      </c>
      <c r="F5506" s="282" t="s">
        <v>234</v>
      </c>
      <c r="G5506" s="606" t="s">
        <v>524</v>
      </c>
      <c r="I5506" s="515" t="s">
        <v>5927</v>
      </c>
    </row>
    <row r="5507" spans="1:9" x14ac:dyDescent="0.2">
      <c r="A5507" s="86" t="s">
        <v>6388</v>
      </c>
      <c r="B5507" s="763" t="s">
        <v>253</v>
      </c>
      <c r="E5507" s="86" t="s">
        <v>216</v>
      </c>
      <c r="F5507" s="282" t="s">
        <v>10</v>
      </c>
      <c r="G5507" s="41" t="s">
        <v>524</v>
      </c>
      <c r="I5507" s="515" t="s">
        <v>5928</v>
      </c>
    </row>
    <row r="5508" spans="1:9" x14ac:dyDescent="0.2">
      <c r="A5508" s="86" t="s">
        <v>6388</v>
      </c>
      <c r="B5508" s="763" t="s">
        <v>253</v>
      </c>
      <c r="E5508" s="86" t="s">
        <v>216</v>
      </c>
      <c r="F5508" s="282" t="s">
        <v>12</v>
      </c>
      <c r="G5508" s="41" t="s">
        <v>48</v>
      </c>
      <c r="I5508" s="515" t="s">
        <v>5929</v>
      </c>
    </row>
    <row r="5509" spans="1:9" x14ac:dyDescent="0.2">
      <c r="A5509" s="86" t="s">
        <v>6388</v>
      </c>
      <c r="B5509" s="763" t="s">
        <v>253</v>
      </c>
      <c r="E5509" s="86" t="s">
        <v>216</v>
      </c>
      <c r="F5509" s="282" t="s">
        <v>238</v>
      </c>
      <c r="G5509" s="42" t="s">
        <v>524</v>
      </c>
      <c r="I5509" s="515" t="s">
        <v>5930</v>
      </c>
    </row>
    <row r="5510" spans="1:9" x14ac:dyDescent="0.2">
      <c r="A5510" s="86" t="s">
        <v>6388</v>
      </c>
      <c r="B5510" s="763" t="s">
        <v>253</v>
      </c>
      <c r="E5510" s="86" t="s">
        <v>216</v>
      </c>
      <c r="F5510" s="282" t="s">
        <v>239</v>
      </c>
      <c r="G5510" s="42" t="s">
        <v>524</v>
      </c>
      <c r="I5510" s="515" t="s">
        <v>5931</v>
      </c>
    </row>
    <row r="5511" spans="1:9" x14ac:dyDescent="0.2">
      <c r="A5511" s="86" t="s">
        <v>6388</v>
      </c>
      <c r="B5511" s="763" t="s">
        <v>253</v>
      </c>
      <c r="E5511" s="86" t="s">
        <v>216</v>
      </c>
      <c r="F5511" s="282" t="s">
        <v>240</v>
      </c>
      <c r="G5511" s="42" t="s">
        <v>524</v>
      </c>
      <c r="I5511" s="515" t="s">
        <v>5932</v>
      </c>
    </row>
    <row r="5512" spans="1:9" x14ac:dyDescent="0.2">
      <c r="A5512" s="86" t="s">
        <v>6388</v>
      </c>
      <c r="B5512" s="763" t="s">
        <v>253</v>
      </c>
      <c r="E5512" s="86" t="s">
        <v>216</v>
      </c>
      <c r="F5512" s="282" t="s">
        <v>241</v>
      </c>
      <c r="G5512" s="42" t="s">
        <v>524</v>
      </c>
      <c r="I5512" s="515" t="s">
        <v>5933</v>
      </c>
    </row>
    <row r="5513" spans="1:9" x14ac:dyDescent="0.2">
      <c r="A5513" s="86" t="s">
        <v>6388</v>
      </c>
      <c r="B5513" s="763" t="s">
        <v>253</v>
      </c>
      <c r="E5513" s="86" t="s">
        <v>216</v>
      </c>
      <c r="F5513" s="282" t="s">
        <v>242</v>
      </c>
      <c r="G5513" s="42" t="s">
        <v>524</v>
      </c>
      <c r="I5513" s="515" t="s">
        <v>7398</v>
      </c>
    </row>
    <row r="5514" spans="1:9" x14ac:dyDescent="0.2">
      <c r="A5514" s="86" t="s">
        <v>6388</v>
      </c>
      <c r="B5514" s="763" t="s">
        <v>253</v>
      </c>
      <c r="E5514" s="86" t="s">
        <v>216</v>
      </c>
      <c r="F5514" s="282" t="s">
        <v>243</v>
      </c>
      <c r="G5514" s="42" t="s">
        <v>524</v>
      </c>
      <c r="I5514" s="515" t="s">
        <v>5934</v>
      </c>
    </row>
    <row r="5515" spans="1:9" x14ac:dyDescent="0.2">
      <c r="A5515" s="86" t="s">
        <v>6388</v>
      </c>
      <c r="B5515" s="763" t="s">
        <v>253</v>
      </c>
      <c r="E5515" s="86" t="s">
        <v>216</v>
      </c>
      <c r="F5515" s="282" t="s">
        <v>244</v>
      </c>
      <c r="G5515" s="42" t="s">
        <v>524</v>
      </c>
      <c r="I5515" s="515" t="s">
        <v>5935</v>
      </c>
    </row>
    <row r="5516" spans="1:9" x14ac:dyDescent="0.2">
      <c r="A5516" s="86" t="s">
        <v>6388</v>
      </c>
      <c r="B5516" s="763" t="s">
        <v>253</v>
      </c>
      <c r="E5516" s="86" t="s">
        <v>216</v>
      </c>
      <c r="F5516" s="282" t="s">
        <v>245</v>
      </c>
      <c r="G5516" s="42" t="s">
        <v>524</v>
      </c>
      <c r="I5516" s="515" t="s">
        <v>5936</v>
      </c>
    </row>
    <row r="5517" spans="1:9" x14ac:dyDescent="0.2">
      <c r="A5517" s="86" t="s">
        <v>6388</v>
      </c>
      <c r="B5517" s="763" t="s">
        <v>253</v>
      </c>
      <c r="E5517" s="86" t="s">
        <v>216</v>
      </c>
      <c r="F5517" s="282" t="s">
        <v>64</v>
      </c>
      <c r="G5517" s="41" t="s">
        <v>48</v>
      </c>
      <c r="I5517" s="515" t="s">
        <v>7399</v>
      </c>
    </row>
    <row r="5518" spans="1:9" x14ac:dyDescent="0.2">
      <c r="A5518" s="86" t="s">
        <v>6388</v>
      </c>
      <c r="B5518" s="763" t="s">
        <v>253</v>
      </c>
      <c r="E5518" s="86" t="s">
        <v>216</v>
      </c>
      <c r="F5518" s="282" t="s">
        <v>7613</v>
      </c>
      <c r="G5518" s="46" t="s">
        <v>524</v>
      </c>
      <c r="I5518" s="515" t="s">
        <v>5937</v>
      </c>
    </row>
    <row r="5519" spans="1:9" x14ac:dyDescent="0.2">
      <c r="A5519" s="86" t="s">
        <v>6388</v>
      </c>
      <c r="B5519" s="763" t="s">
        <v>253</v>
      </c>
      <c r="E5519" s="86" t="s">
        <v>216</v>
      </c>
      <c r="F5519" s="282" t="s">
        <v>211</v>
      </c>
      <c r="G5519" s="46" t="s">
        <v>524</v>
      </c>
      <c r="I5519" s="515" t="s">
        <v>5938</v>
      </c>
    </row>
    <row r="5520" spans="1:9" x14ac:dyDescent="0.2">
      <c r="A5520" s="86" t="s">
        <v>6388</v>
      </c>
      <c r="B5520" s="763" t="s">
        <v>253</v>
      </c>
      <c r="E5520" s="86" t="s">
        <v>216</v>
      </c>
      <c r="F5520" s="282" t="s">
        <v>212</v>
      </c>
      <c r="G5520" s="46" t="s">
        <v>524</v>
      </c>
      <c r="I5520" s="515" t="s">
        <v>5939</v>
      </c>
    </row>
    <row r="5521" spans="1:9" x14ac:dyDescent="0.2">
      <c r="A5521" s="86" t="s">
        <v>6388</v>
      </c>
      <c r="B5521" s="763" t="s">
        <v>253</v>
      </c>
      <c r="E5521" s="86" t="s">
        <v>216</v>
      </c>
      <c r="F5521" s="282" t="s">
        <v>488</v>
      </c>
      <c r="G5521" s="46" t="s">
        <v>524</v>
      </c>
      <c r="I5521" s="515" t="s">
        <v>5940</v>
      </c>
    </row>
    <row r="5522" spans="1:9" x14ac:dyDescent="0.2">
      <c r="A5522" s="86" t="s">
        <v>6388</v>
      </c>
      <c r="B5522" s="763" t="s">
        <v>253</v>
      </c>
      <c r="E5522" s="86" t="s">
        <v>216</v>
      </c>
      <c r="F5522" s="282" t="s">
        <v>247</v>
      </c>
      <c r="G5522" s="613" t="s">
        <v>524</v>
      </c>
      <c r="I5522" s="515" t="s">
        <v>7400</v>
      </c>
    </row>
    <row r="5523" spans="1:9" x14ac:dyDescent="0.2">
      <c r="A5523" s="86" t="s">
        <v>6388</v>
      </c>
      <c r="B5523" s="763" t="s">
        <v>253</v>
      </c>
      <c r="E5523" s="86" t="s">
        <v>216</v>
      </c>
      <c r="F5523" s="282" t="s">
        <v>246</v>
      </c>
      <c r="G5523" s="830" t="s">
        <v>524</v>
      </c>
      <c r="I5523" s="515" t="s">
        <v>5941</v>
      </c>
    </row>
    <row r="5524" spans="1:9" x14ac:dyDescent="0.2">
      <c r="A5524" s="86" t="s">
        <v>6388</v>
      </c>
      <c r="B5524" s="763" t="s">
        <v>253</v>
      </c>
      <c r="E5524" s="86" t="s">
        <v>216</v>
      </c>
      <c r="F5524" s="282" t="s">
        <v>459</v>
      </c>
      <c r="G5524" s="830" t="s">
        <v>524</v>
      </c>
      <c r="I5524" s="515" t="s">
        <v>5942</v>
      </c>
    </row>
    <row r="5525" spans="1:9" x14ac:dyDescent="0.2">
      <c r="A5525" s="86" t="s">
        <v>6388</v>
      </c>
      <c r="B5525" s="763" t="s">
        <v>253</v>
      </c>
      <c r="E5525" s="86" t="s">
        <v>216</v>
      </c>
      <c r="F5525" s="282" t="s">
        <v>464</v>
      </c>
      <c r="G5525" s="830" t="s">
        <v>524</v>
      </c>
      <c r="I5525" s="515" t="s">
        <v>5943</v>
      </c>
    </row>
    <row r="5526" spans="1:9" x14ac:dyDescent="0.2">
      <c r="A5526" s="86" t="s">
        <v>6388</v>
      </c>
      <c r="B5526" s="763" t="s">
        <v>253</v>
      </c>
      <c r="E5526" s="86" t="s">
        <v>216</v>
      </c>
      <c r="F5526" s="282" t="s">
        <v>525</v>
      </c>
      <c r="G5526" s="830" t="s">
        <v>524</v>
      </c>
      <c r="I5526" s="515" t="s">
        <v>5944</v>
      </c>
    </row>
    <row r="5527" spans="1:9" x14ac:dyDescent="0.2">
      <c r="A5527" s="86" t="s">
        <v>6388</v>
      </c>
      <c r="B5527" s="763" t="s">
        <v>253</v>
      </c>
      <c r="E5527" s="86" t="s">
        <v>216</v>
      </c>
      <c r="F5527" s="282" t="s">
        <v>490</v>
      </c>
      <c r="G5527" s="902" t="s">
        <v>524</v>
      </c>
      <c r="I5527" s="515" t="s">
        <v>7401</v>
      </c>
    </row>
    <row r="5528" spans="1:9" x14ac:dyDescent="0.2">
      <c r="A5528" s="86" t="s">
        <v>6388</v>
      </c>
      <c r="B5528" s="763" t="s">
        <v>253</v>
      </c>
      <c r="E5528" s="86" t="s">
        <v>216</v>
      </c>
      <c r="F5528" s="282" t="s">
        <v>248</v>
      </c>
      <c r="G5528" s="46" t="s">
        <v>524</v>
      </c>
      <c r="I5528" s="515" t="s">
        <v>5945</v>
      </c>
    </row>
    <row r="5529" spans="1:9" x14ac:dyDescent="0.2">
      <c r="A5529" s="86" t="s">
        <v>6388</v>
      </c>
      <c r="B5529" s="763" t="s">
        <v>253</v>
      </c>
      <c r="E5529" s="86" t="s">
        <v>216</v>
      </c>
      <c r="F5529" s="282" t="s">
        <v>492</v>
      </c>
      <c r="G5529" s="902" t="s">
        <v>524</v>
      </c>
      <c r="I5529" s="515" t="s">
        <v>7402</v>
      </c>
    </row>
    <row r="5530" spans="1:9" x14ac:dyDescent="0.2">
      <c r="A5530" s="86" t="s">
        <v>6388</v>
      </c>
      <c r="B5530" s="763" t="s">
        <v>253</v>
      </c>
      <c r="E5530" s="86" t="s">
        <v>216</v>
      </c>
      <c r="F5530" s="282" t="s">
        <v>248</v>
      </c>
      <c r="G5530" s="46" t="s">
        <v>524</v>
      </c>
      <c r="I5530" s="515" t="s">
        <v>5946</v>
      </c>
    </row>
    <row r="5531" spans="1:9" x14ac:dyDescent="0.2">
      <c r="A5531" s="86" t="s">
        <v>6388</v>
      </c>
      <c r="B5531" s="763" t="s">
        <v>253</v>
      </c>
      <c r="E5531" s="86" t="s">
        <v>216</v>
      </c>
      <c r="F5531" s="282" t="s">
        <v>235</v>
      </c>
      <c r="G5531" s="621" t="s">
        <v>524</v>
      </c>
      <c r="I5531" s="515" t="s">
        <v>7403</v>
      </c>
    </row>
    <row r="5532" spans="1:9" x14ac:dyDescent="0.2">
      <c r="A5532" s="86" t="s">
        <v>6388</v>
      </c>
      <c r="B5532" s="763" t="s">
        <v>253</v>
      </c>
      <c r="E5532" s="86" t="s">
        <v>216</v>
      </c>
      <c r="F5532" s="282" t="s">
        <v>236</v>
      </c>
      <c r="G5532" s="48" t="s">
        <v>524</v>
      </c>
      <c r="I5532" s="515" t="s">
        <v>5947</v>
      </c>
    </row>
    <row r="5533" spans="1:9" x14ac:dyDescent="0.2">
      <c r="A5533" s="86" t="s">
        <v>6388</v>
      </c>
      <c r="B5533" s="763" t="s">
        <v>253</v>
      </c>
      <c r="E5533" s="86" t="s">
        <v>216</v>
      </c>
      <c r="F5533" s="282" t="s">
        <v>249</v>
      </c>
      <c r="G5533" s="46" t="s">
        <v>524</v>
      </c>
      <c r="I5533" s="515" t="s">
        <v>5948</v>
      </c>
    </row>
    <row r="5534" spans="1:9" x14ac:dyDescent="0.2">
      <c r="A5534" s="86" t="s">
        <v>6388</v>
      </c>
      <c r="B5534" s="543" t="s">
        <v>253</v>
      </c>
      <c r="C5534" s="547"/>
      <c r="D5534" s="547"/>
      <c r="E5534" s="547" t="s">
        <v>216</v>
      </c>
      <c r="F5534" s="538" t="s">
        <v>345</v>
      </c>
      <c r="G5534" s="893" t="s">
        <v>524</v>
      </c>
      <c r="I5534" s="515" t="s">
        <v>5949</v>
      </c>
    </row>
    <row r="5535" spans="1:9" x14ac:dyDescent="0.2">
      <c r="A5535" s="86" t="s">
        <v>6388</v>
      </c>
      <c r="B5535" s="541" t="s">
        <v>253</v>
      </c>
      <c r="C5535" s="546"/>
      <c r="D5535" s="546"/>
      <c r="E5535" s="546" t="s">
        <v>217</v>
      </c>
      <c r="F5535" s="542" t="s">
        <v>237</v>
      </c>
      <c r="G5535" s="835" t="s">
        <v>524</v>
      </c>
      <c r="I5535" s="515" t="s">
        <v>7404</v>
      </c>
    </row>
    <row r="5536" spans="1:9" x14ac:dyDescent="0.2">
      <c r="A5536" s="86" t="s">
        <v>6388</v>
      </c>
      <c r="B5536" s="763" t="s">
        <v>253</v>
      </c>
      <c r="E5536" s="86" t="s">
        <v>217</v>
      </c>
      <c r="F5536" s="282" t="s">
        <v>2</v>
      </c>
      <c r="G5536" s="41" t="s">
        <v>524</v>
      </c>
      <c r="I5536" s="515" t="s">
        <v>5950</v>
      </c>
    </row>
    <row r="5537" spans="1:9" x14ac:dyDescent="0.2">
      <c r="A5537" s="86" t="s">
        <v>6388</v>
      </c>
      <c r="B5537" s="763" t="s">
        <v>253</v>
      </c>
      <c r="E5537" s="86" t="s">
        <v>217</v>
      </c>
      <c r="F5537" s="282" t="s">
        <v>3</v>
      </c>
      <c r="G5537" s="41" t="s">
        <v>48</v>
      </c>
      <c r="I5537" s="515" t="s">
        <v>5951</v>
      </c>
    </row>
    <row r="5538" spans="1:9" x14ac:dyDescent="0.2">
      <c r="A5538" s="86" t="s">
        <v>6388</v>
      </c>
      <c r="B5538" s="763" t="s">
        <v>253</v>
      </c>
      <c r="E5538" s="86" t="s">
        <v>217</v>
      </c>
      <c r="F5538" s="282" t="s">
        <v>234</v>
      </c>
      <c r="G5538" s="606" t="s">
        <v>524</v>
      </c>
      <c r="I5538" s="515" t="s">
        <v>5952</v>
      </c>
    </row>
    <row r="5539" spans="1:9" x14ac:dyDescent="0.2">
      <c r="A5539" s="86" t="s">
        <v>6388</v>
      </c>
      <c r="B5539" s="763" t="s">
        <v>253</v>
      </c>
      <c r="E5539" s="86" t="s">
        <v>217</v>
      </c>
      <c r="F5539" s="282" t="s">
        <v>10</v>
      </c>
      <c r="G5539" s="41" t="s">
        <v>524</v>
      </c>
      <c r="I5539" s="515" t="s">
        <v>5953</v>
      </c>
    </row>
    <row r="5540" spans="1:9" x14ac:dyDescent="0.2">
      <c r="A5540" s="86" t="s">
        <v>6388</v>
      </c>
      <c r="B5540" s="763" t="s">
        <v>253</v>
      </c>
      <c r="E5540" s="86" t="s">
        <v>217</v>
      </c>
      <c r="F5540" s="282" t="s">
        <v>12</v>
      </c>
      <c r="G5540" s="41" t="s">
        <v>48</v>
      </c>
      <c r="I5540" s="515" t="s">
        <v>5954</v>
      </c>
    </row>
    <row r="5541" spans="1:9" x14ac:dyDescent="0.2">
      <c r="A5541" s="86" t="s">
        <v>6388</v>
      </c>
      <c r="B5541" s="763" t="s">
        <v>253</v>
      </c>
      <c r="E5541" s="86" t="s">
        <v>217</v>
      </c>
      <c r="F5541" s="282" t="s">
        <v>238</v>
      </c>
      <c r="G5541" s="42" t="s">
        <v>524</v>
      </c>
      <c r="I5541" s="515" t="s">
        <v>5955</v>
      </c>
    </row>
    <row r="5542" spans="1:9" x14ac:dyDescent="0.2">
      <c r="A5542" s="86" t="s">
        <v>6388</v>
      </c>
      <c r="B5542" s="763" t="s">
        <v>253</v>
      </c>
      <c r="E5542" s="86" t="s">
        <v>217</v>
      </c>
      <c r="F5542" s="282" t="s">
        <v>239</v>
      </c>
      <c r="G5542" s="42" t="s">
        <v>524</v>
      </c>
      <c r="I5542" s="515" t="s">
        <v>5956</v>
      </c>
    </row>
    <row r="5543" spans="1:9" x14ac:dyDescent="0.2">
      <c r="A5543" s="86" t="s">
        <v>6388</v>
      </c>
      <c r="B5543" s="763" t="s">
        <v>253</v>
      </c>
      <c r="E5543" s="86" t="s">
        <v>217</v>
      </c>
      <c r="F5543" s="282" t="s">
        <v>240</v>
      </c>
      <c r="G5543" s="42" t="s">
        <v>524</v>
      </c>
      <c r="I5543" s="515" t="s">
        <v>5957</v>
      </c>
    </row>
    <row r="5544" spans="1:9" x14ac:dyDescent="0.2">
      <c r="A5544" s="86" t="s">
        <v>6388</v>
      </c>
      <c r="B5544" s="763" t="s">
        <v>253</v>
      </c>
      <c r="E5544" s="86" t="s">
        <v>217</v>
      </c>
      <c r="F5544" s="282" t="s">
        <v>241</v>
      </c>
      <c r="G5544" s="42" t="s">
        <v>524</v>
      </c>
      <c r="I5544" s="515" t="s">
        <v>5958</v>
      </c>
    </row>
    <row r="5545" spans="1:9" x14ac:dyDescent="0.2">
      <c r="A5545" s="86" t="s">
        <v>6388</v>
      </c>
      <c r="B5545" s="763" t="s">
        <v>253</v>
      </c>
      <c r="E5545" s="86" t="s">
        <v>217</v>
      </c>
      <c r="F5545" s="282" t="s">
        <v>242</v>
      </c>
      <c r="G5545" s="42" t="s">
        <v>524</v>
      </c>
      <c r="I5545" s="515" t="s">
        <v>7405</v>
      </c>
    </row>
    <row r="5546" spans="1:9" x14ac:dyDescent="0.2">
      <c r="A5546" s="86" t="s">
        <v>6388</v>
      </c>
      <c r="B5546" s="763" t="s">
        <v>253</v>
      </c>
      <c r="E5546" s="86" t="s">
        <v>217</v>
      </c>
      <c r="F5546" s="282" t="s">
        <v>243</v>
      </c>
      <c r="G5546" s="42" t="s">
        <v>524</v>
      </c>
      <c r="I5546" s="515" t="s">
        <v>5959</v>
      </c>
    </row>
    <row r="5547" spans="1:9" x14ac:dyDescent="0.2">
      <c r="A5547" s="86" t="s">
        <v>6388</v>
      </c>
      <c r="B5547" s="763" t="s">
        <v>253</v>
      </c>
      <c r="E5547" s="86" t="s">
        <v>217</v>
      </c>
      <c r="F5547" s="282" t="s">
        <v>244</v>
      </c>
      <c r="G5547" s="42" t="s">
        <v>524</v>
      </c>
      <c r="I5547" s="515" t="s">
        <v>5960</v>
      </c>
    </row>
    <row r="5548" spans="1:9" x14ac:dyDescent="0.2">
      <c r="A5548" s="86" t="s">
        <v>6388</v>
      </c>
      <c r="B5548" s="763" t="s">
        <v>253</v>
      </c>
      <c r="E5548" s="86" t="s">
        <v>217</v>
      </c>
      <c r="F5548" s="282" t="s">
        <v>245</v>
      </c>
      <c r="G5548" s="42" t="s">
        <v>524</v>
      </c>
      <c r="I5548" s="515" t="s">
        <v>5961</v>
      </c>
    </row>
    <row r="5549" spans="1:9" x14ac:dyDescent="0.2">
      <c r="A5549" s="86" t="s">
        <v>6388</v>
      </c>
      <c r="B5549" s="763" t="s">
        <v>253</v>
      </c>
      <c r="E5549" s="86" t="s">
        <v>217</v>
      </c>
      <c r="F5549" s="282" t="s">
        <v>64</v>
      </c>
      <c r="G5549" s="41" t="s">
        <v>48</v>
      </c>
      <c r="I5549" s="515" t="s">
        <v>7406</v>
      </c>
    </row>
    <row r="5550" spans="1:9" x14ac:dyDescent="0.2">
      <c r="A5550" s="86" t="s">
        <v>6388</v>
      </c>
      <c r="B5550" s="763" t="s">
        <v>253</v>
      </c>
      <c r="E5550" s="86" t="s">
        <v>217</v>
      </c>
      <c r="F5550" s="282" t="s">
        <v>7613</v>
      </c>
      <c r="G5550" s="46" t="s">
        <v>524</v>
      </c>
      <c r="I5550" s="515" t="s">
        <v>5962</v>
      </c>
    </row>
    <row r="5551" spans="1:9" x14ac:dyDescent="0.2">
      <c r="A5551" s="86" t="s">
        <v>6388</v>
      </c>
      <c r="B5551" s="763" t="s">
        <v>253</v>
      </c>
      <c r="E5551" s="86" t="s">
        <v>217</v>
      </c>
      <c r="F5551" s="282" t="s">
        <v>211</v>
      </c>
      <c r="G5551" s="46" t="s">
        <v>524</v>
      </c>
      <c r="I5551" s="515" t="s">
        <v>5963</v>
      </c>
    </row>
    <row r="5552" spans="1:9" x14ac:dyDescent="0.2">
      <c r="A5552" s="86" t="s">
        <v>6388</v>
      </c>
      <c r="B5552" s="763" t="s">
        <v>253</v>
      </c>
      <c r="E5552" s="86" t="s">
        <v>217</v>
      </c>
      <c r="F5552" s="282" t="s">
        <v>212</v>
      </c>
      <c r="G5552" s="46" t="s">
        <v>524</v>
      </c>
      <c r="I5552" s="515" t="s">
        <v>5964</v>
      </c>
    </row>
    <row r="5553" spans="1:9" x14ac:dyDescent="0.2">
      <c r="A5553" s="86" t="s">
        <v>6388</v>
      </c>
      <c r="B5553" s="763" t="s">
        <v>253</v>
      </c>
      <c r="E5553" s="86" t="s">
        <v>217</v>
      </c>
      <c r="F5553" s="282" t="s">
        <v>488</v>
      </c>
      <c r="G5553" s="46" t="s">
        <v>524</v>
      </c>
      <c r="I5553" s="515" t="s">
        <v>5965</v>
      </c>
    </row>
    <row r="5554" spans="1:9" x14ac:dyDescent="0.2">
      <c r="A5554" s="86" t="s">
        <v>6388</v>
      </c>
      <c r="B5554" s="763" t="s">
        <v>253</v>
      </c>
      <c r="E5554" s="86" t="s">
        <v>217</v>
      </c>
      <c r="F5554" s="282" t="s">
        <v>247</v>
      </c>
      <c r="G5554" s="613" t="s">
        <v>524</v>
      </c>
      <c r="I5554" s="515" t="s">
        <v>7407</v>
      </c>
    </row>
    <row r="5555" spans="1:9" x14ac:dyDescent="0.2">
      <c r="A5555" s="86" t="s">
        <v>6388</v>
      </c>
      <c r="B5555" s="763" t="s">
        <v>253</v>
      </c>
      <c r="E5555" s="86" t="s">
        <v>217</v>
      </c>
      <c r="F5555" s="282" t="s">
        <v>246</v>
      </c>
      <c r="G5555" s="830" t="s">
        <v>524</v>
      </c>
      <c r="I5555" s="515" t="s">
        <v>5966</v>
      </c>
    </row>
    <row r="5556" spans="1:9" x14ac:dyDescent="0.2">
      <c r="A5556" s="86" t="s">
        <v>6388</v>
      </c>
      <c r="B5556" s="763" t="s">
        <v>253</v>
      </c>
      <c r="E5556" s="86" t="s">
        <v>217</v>
      </c>
      <c r="F5556" s="282" t="s">
        <v>459</v>
      </c>
      <c r="G5556" s="830" t="s">
        <v>524</v>
      </c>
      <c r="I5556" s="515" t="s">
        <v>5967</v>
      </c>
    </row>
    <row r="5557" spans="1:9" x14ac:dyDescent="0.2">
      <c r="A5557" s="86" t="s">
        <v>6388</v>
      </c>
      <c r="B5557" s="763" t="s">
        <v>253</v>
      </c>
      <c r="E5557" s="86" t="s">
        <v>217</v>
      </c>
      <c r="F5557" s="282" t="s">
        <v>464</v>
      </c>
      <c r="G5557" s="830" t="s">
        <v>524</v>
      </c>
      <c r="I5557" s="515" t="s">
        <v>5968</v>
      </c>
    </row>
    <row r="5558" spans="1:9" x14ac:dyDescent="0.2">
      <c r="A5558" s="86" t="s">
        <v>6388</v>
      </c>
      <c r="B5558" s="763" t="s">
        <v>253</v>
      </c>
      <c r="E5558" s="86" t="s">
        <v>217</v>
      </c>
      <c r="F5558" s="282" t="s">
        <v>525</v>
      </c>
      <c r="G5558" s="830" t="s">
        <v>524</v>
      </c>
      <c r="I5558" s="515" t="s">
        <v>5969</v>
      </c>
    </row>
    <row r="5559" spans="1:9" x14ac:dyDescent="0.2">
      <c r="A5559" s="86" t="s">
        <v>6388</v>
      </c>
      <c r="B5559" s="763" t="s">
        <v>253</v>
      </c>
      <c r="E5559" s="86" t="s">
        <v>217</v>
      </c>
      <c r="F5559" s="282" t="s">
        <v>490</v>
      </c>
      <c r="G5559" s="902" t="s">
        <v>524</v>
      </c>
      <c r="I5559" s="515" t="s">
        <v>7408</v>
      </c>
    </row>
    <row r="5560" spans="1:9" x14ac:dyDescent="0.2">
      <c r="A5560" s="86" t="s">
        <v>6388</v>
      </c>
      <c r="B5560" s="763" t="s">
        <v>253</v>
      </c>
      <c r="E5560" s="86" t="s">
        <v>217</v>
      </c>
      <c r="F5560" s="282" t="s">
        <v>248</v>
      </c>
      <c r="G5560" s="46" t="s">
        <v>524</v>
      </c>
      <c r="I5560" s="515" t="s">
        <v>5970</v>
      </c>
    </row>
    <row r="5561" spans="1:9" x14ac:dyDescent="0.2">
      <c r="A5561" s="86" t="s">
        <v>6388</v>
      </c>
      <c r="B5561" s="763" t="s">
        <v>253</v>
      </c>
      <c r="E5561" s="86" t="s">
        <v>217</v>
      </c>
      <c r="F5561" s="282" t="s">
        <v>492</v>
      </c>
      <c r="G5561" s="902" t="s">
        <v>524</v>
      </c>
      <c r="I5561" s="515" t="s">
        <v>7409</v>
      </c>
    </row>
    <row r="5562" spans="1:9" x14ac:dyDescent="0.2">
      <c r="A5562" s="86" t="s">
        <v>6388</v>
      </c>
      <c r="B5562" s="763" t="s">
        <v>253</v>
      </c>
      <c r="E5562" s="86" t="s">
        <v>217</v>
      </c>
      <c r="F5562" s="282" t="s">
        <v>248</v>
      </c>
      <c r="G5562" s="46" t="s">
        <v>524</v>
      </c>
      <c r="I5562" s="515" t="s">
        <v>5971</v>
      </c>
    </row>
    <row r="5563" spans="1:9" x14ac:dyDescent="0.2">
      <c r="A5563" s="86" t="s">
        <v>6388</v>
      </c>
      <c r="B5563" s="763" t="s">
        <v>253</v>
      </c>
      <c r="E5563" s="86" t="s">
        <v>217</v>
      </c>
      <c r="F5563" s="282" t="s">
        <v>235</v>
      </c>
      <c r="G5563" s="621" t="s">
        <v>524</v>
      </c>
      <c r="I5563" s="515" t="s">
        <v>7410</v>
      </c>
    </row>
    <row r="5564" spans="1:9" x14ac:dyDescent="0.2">
      <c r="A5564" s="86" t="s">
        <v>6388</v>
      </c>
      <c r="B5564" s="763" t="s">
        <v>253</v>
      </c>
      <c r="E5564" s="86" t="s">
        <v>217</v>
      </c>
      <c r="F5564" s="282" t="s">
        <v>236</v>
      </c>
      <c r="G5564" s="48" t="s">
        <v>524</v>
      </c>
      <c r="I5564" s="515" t="s">
        <v>5972</v>
      </c>
    </row>
    <row r="5565" spans="1:9" x14ac:dyDescent="0.2">
      <c r="A5565" s="86" t="s">
        <v>6388</v>
      </c>
      <c r="B5565" s="763" t="s">
        <v>253</v>
      </c>
      <c r="E5565" s="86" t="s">
        <v>217</v>
      </c>
      <c r="F5565" s="282" t="s">
        <v>249</v>
      </c>
      <c r="G5565" s="46" t="s">
        <v>524</v>
      </c>
      <c r="I5565" s="515" t="s">
        <v>5973</v>
      </c>
    </row>
    <row r="5566" spans="1:9" x14ac:dyDescent="0.2">
      <c r="A5566" s="86" t="s">
        <v>6388</v>
      </c>
      <c r="B5566" s="543" t="s">
        <v>253</v>
      </c>
      <c r="C5566" s="547"/>
      <c r="D5566" s="547"/>
      <c r="E5566" s="547" t="s">
        <v>217</v>
      </c>
      <c r="F5566" s="538" t="s">
        <v>345</v>
      </c>
      <c r="G5566" s="893" t="s">
        <v>524</v>
      </c>
      <c r="I5566" s="515" t="s">
        <v>5974</v>
      </c>
    </row>
    <row r="5567" spans="1:9" x14ac:dyDescent="0.2">
      <c r="A5567" s="86" t="s">
        <v>6388</v>
      </c>
      <c r="B5567" s="541" t="s">
        <v>253</v>
      </c>
      <c r="C5567" s="546"/>
      <c r="D5567" s="546"/>
      <c r="E5567" s="546" t="s">
        <v>218</v>
      </c>
      <c r="F5567" s="542" t="s">
        <v>237</v>
      </c>
      <c r="G5567" s="835" t="s">
        <v>524</v>
      </c>
      <c r="I5567" s="515" t="s">
        <v>7411</v>
      </c>
    </row>
    <row r="5568" spans="1:9" x14ac:dyDescent="0.2">
      <c r="A5568" s="86" t="s">
        <v>6388</v>
      </c>
      <c r="B5568" s="763" t="s">
        <v>253</v>
      </c>
      <c r="E5568" s="86" t="s">
        <v>218</v>
      </c>
      <c r="F5568" s="282" t="s">
        <v>2</v>
      </c>
      <c r="G5568" s="41" t="s">
        <v>524</v>
      </c>
      <c r="I5568" s="515" t="s">
        <v>5975</v>
      </c>
    </row>
    <row r="5569" spans="1:9" x14ac:dyDescent="0.2">
      <c r="A5569" s="86" t="s">
        <v>6388</v>
      </c>
      <c r="B5569" s="763" t="s">
        <v>253</v>
      </c>
      <c r="E5569" s="86" t="s">
        <v>218</v>
      </c>
      <c r="F5569" s="282" t="s">
        <v>3</v>
      </c>
      <c r="G5569" s="41" t="s">
        <v>48</v>
      </c>
      <c r="I5569" s="515" t="s">
        <v>5976</v>
      </c>
    </row>
    <row r="5570" spans="1:9" x14ac:dyDescent="0.2">
      <c r="A5570" s="86" t="s">
        <v>6388</v>
      </c>
      <c r="B5570" s="763" t="s">
        <v>253</v>
      </c>
      <c r="E5570" s="86" t="s">
        <v>218</v>
      </c>
      <c r="F5570" s="282" t="s">
        <v>234</v>
      </c>
      <c r="G5570" s="606" t="s">
        <v>524</v>
      </c>
      <c r="I5570" s="515" t="s">
        <v>5977</v>
      </c>
    </row>
    <row r="5571" spans="1:9" x14ac:dyDescent="0.2">
      <c r="A5571" s="86" t="s">
        <v>6388</v>
      </c>
      <c r="B5571" s="763" t="s">
        <v>253</v>
      </c>
      <c r="E5571" s="86" t="s">
        <v>218</v>
      </c>
      <c r="F5571" s="282" t="s">
        <v>10</v>
      </c>
      <c r="G5571" s="41" t="s">
        <v>524</v>
      </c>
      <c r="I5571" s="515" t="s">
        <v>5978</v>
      </c>
    </row>
    <row r="5572" spans="1:9" x14ac:dyDescent="0.2">
      <c r="A5572" s="86" t="s">
        <v>6388</v>
      </c>
      <c r="B5572" s="763" t="s">
        <v>253</v>
      </c>
      <c r="E5572" s="86" t="s">
        <v>218</v>
      </c>
      <c r="F5572" s="282" t="s">
        <v>12</v>
      </c>
      <c r="G5572" s="41" t="s">
        <v>48</v>
      </c>
      <c r="I5572" s="515" t="s">
        <v>5979</v>
      </c>
    </row>
    <row r="5573" spans="1:9" x14ac:dyDescent="0.2">
      <c r="A5573" s="86" t="s">
        <v>6388</v>
      </c>
      <c r="B5573" s="763" t="s">
        <v>253</v>
      </c>
      <c r="E5573" s="86" t="s">
        <v>218</v>
      </c>
      <c r="F5573" s="282" t="s">
        <v>238</v>
      </c>
      <c r="G5573" s="42" t="s">
        <v>524</v>
      </c>
      <c r="I5573" s="515" t="s">
        <v>5980</v>
      </c>
    </row>
    <row r="5574" spans="1:9" x14ac:dyDescent="0.2">
      <c r="A5574" s="86" t="s">
        <v>6388</v>
      </c>
      <c r="B5574" s="763" t="s">
        <v>253</v>
      </c>
      <c r="E5574" s="86" t="s">
        <v>218</v>
      </c>
      <c r="F5574" s="282" t="s">
        <v>239</v>
      </c>
      <c r="G5574" s="42" t="s">
        <v>524</v>
      </c>
      <c r="I5574" s="515" t="s">
        <v>5981</v>
      </c>
    </row>
    <row r="5575" spans="1:9" x14ac:dyDescent="0.2">
      <c r="A5575" s="86" t="s">
        <v>6388</v>
      </c>
      <c r="B5575" s="763" t="s">
        <v>253</v>
      </c>
      <c r="E5575" s="86" t="s">
        <v>218</v>
      </c>
      <c r="F5575" s="282" t="s">
        <v>240</v>
      </c>
      <c r="G5575" s="42" t="s">
        <v>524</v>
      </c>
      <c r="I5575" s="515" t="s">
        <v>5982</v>
      </c>
    </row>
    <row r="5576" spans="1:9" x14ac:dyDescent="0.2">
      <c r="A5576" s="86" t="s">
        <v>6388</v>
      </c>
      <c r="B5576" s="763" t="s">
        <v>253</v>
      </c>
      <c r="E5576" s="86" t="s">
        <v>218</v>
      </c>
      <c r="F5576" s="282" t="s">
        <v>241</v>
      </c>
      <c r="G5576" s="42" t="s">
        <v>524</v>
      </c>
      <c r="I5576" s="515" t="s">
        <v>5983</v>
      </c>
    </row>
    <row r="5577" spans="1:9" x14ac:dyDescent="0.2">
      <c r="A5577" s="86" t="s">
        <v>6388</v>
      </c>
      <c r="B5577" s="763" t="s">
        <v>253</v>
      </c>
      <c r="E5577" s="86" t="s">
        <v>218</v>
      </c>
      <c r="F5577" s="282" t="s">
        <v>242</v>
      </c>
      <c r="G5577" s="42" t="s">
        <v>524</v>
      </c>
      <c r="I5577" s="515" t="s">
        <v>7412</v>
      </c>
    </row>
    <row r="5578" spans="1:9" x14ac:dyDescent="0.2">
      <c r="A5578" s="86" t="s">
        <v>6388</v>
      </c>
      <c r="B5578" s="763" t="s">
        <v>253</v>
      </c>
      <c r="E5578" s="86" t="s">
        <v>218</v>
      </c>
      <c r="F5578" s="282" t="s">
        <v>243</v>
      </c>
      <c r="G5578" s="42" t="s">
        <v>524</v>
      </c>
      <c r="I5578" s="515" t="s">
        <v>5984</v>
      </c>
    </row>
    <row r="5579" spans="1:9" x14ac:dyDescent="0.2">
      <c r="A5579" s="86" t="s">
        <v>6388</v>
      </c>
      <c r="B5579" s="763" t="s">
        <v>253</v>
      </c>
      <c r="E5579" s="86" t="s">
        <v>218</v>
      </c>
      <c r="F5579" s="282" t="s">
        <v>244</v>
      </c>
      <c r="G5579" s="42" t="s">
        <v>524</v>
      </c>
      <c r="I5579" s="515" t="s">
        <v>5985</v>
      </c>
    </row>
    <row r="5580" spans="1:9" x14ac:dyDescent="0.2">
      <c r="A5580" s="86" t="s">
        <v>6388</v>
      </c>
      <c r="B5580" s="763" t="s">
        <v>253</v>
      </c>
      <c r="E5580" s="86" t="s">
        <v>218</v>
      </c>
      <c r="F5580" s="282" t="s">
        <v>245</v>
      </c>
      <c r="G5580" s="42" t="s">
        <v>524</v>
      </c>
      <c r="I5580" s="515" t="s">
        <v>5986</v>
      </c>
    </row>
    <row r="5581" spans="1:9" x14ac:dyDescent="0.2">
      <c r="A5581" s="86" t="s">
        <v>6388</v>
      </c>
      <c r="B5581" s="763" t="s">
        <v>253</v>
      </c>
      <c r="E5581" s="86" t="s">
        <v>218</v>
      </c>
      <c r="F5581" s="282" t="s">
        <v>64</v>
      </c>
      <c r="G5581" s="41" t="s">
        <v>48</v>
      </c>
      <c r="I5581" s="515" t="s">
        <v>7413</v>
      </c>
    </row>
    <row r="5582" spans="1:9" x14ac:dyDescent="0.2">
      <c r="A5582" s="86" t="s">
        <v>6388</v>
      </c>
      <c r="B5582" s="763" t="s">
        <v>253</v>
      </c>
      <c r="E5582" s="86" t="s">
        <v>218</v>
      </c>
      <c r="F5582" s="282" t="s">
        <v>7613</v>
      </c>
      <c r="G5582" s="46" t="s">
        <v>524</v>
      </c>
      <c r="I5582" s="515" t="s">
        <v>5987</v>
      </c>
    </row>
    <row r="5583" spans="1:9" x14ac:dyDescent="0.2">
      <c r="A5583" s="86" t="s">
        <v>6388</v>
      </c>
      <c r="B5583" s="763" t="s">
        <v>253</v>
      </c>
      <c r="E5583" s="86" t="s">
        <v>218</v>
      </c>
      <c r="F5583" s="282" t="s">
        <v>211</v>
      </c>
      <c r="G5583" s="46" t="s">
        <v>524</v>
      </c>
      <c r="I5583" s="515" t="s">
        <v>5988</v>
      </c>
    </row>
    <row r="5584" spans="1:9" x14ac:dyDescent="0.2">
      <c r="A5584" s="86" t="s">
        <v>6388</v>
      </c>
      <c r="B5584" s="763" t="s">
        <v>253</v>
      </c>
      <c r="E5584" s="86" t="s">
        <v>218</v>
      </c>
      <c r="F5584" s="282" t="s">
        <v>212</v>
      </c>
      <c r="G5584" s="46" t="s">
        <v>524</v>
      </c>
      <c r="I5584" s="515" t="s">
        <v>5989</v>
      </c>
    </row>
    <row r="5585" spans="1:9" x14ac:dyDescent="0.2">
      <c r="A5585" s="86" t="s">
        <v>6388</v>
      </c>
      <c r="B5585" s="763" t="s">
        <v>253</v>
      </c>
      <c r="E5585" s="86" t="s">
        <v>218</v>
      </c>
      <c r="F5585" s="282" t="s">
        <v>488</v>
      </c>
      <c r="G5585" s="46" t="s">
        <v>524</v>
      </c>
      <c r="I5585" s="515" t="s">
        <v>5990</v>
      </c>
    </row>
    <row r="5586" spans="1:9" x14ac:dyDescent="0.2">
      <c r="A5586" s="86" t="s">
        <v>6388</v>
      </c>
      <c r="B5586" s="763" t="s">
        <v>253</v>
      </c>
      <c r="E5586" s="86" t="s">
        <v>218</v>
      </c>
      <c r="F5586" s="282" t="s">
        <v>247</v>
      </c>
      <c r="G5586" s="613" t="s">
        <v>524</v>
      </c>
      <c r="I5586" s="515" t="s">
        <v>7414</v>
      </c>
    </row>
    <row r="5587" spans="1:9" x14ac:dyDescent="0.2">
      <c r="A5587" s="86" t="s">
        <v>6388</v>
      </c>
      <c r="B5587" s="763" t="s">
        <v>253</v>
      </c>
      <c r="E5587" s="86" t="s">
        <v>218</v>
      </c>
      <c r="F5587" s="282" t="s">
        <v>246</v>
      </c>
      <c r="G5587" s="830" t="s">
        <v>524</v>
      </c>
      <c r="I5587" s="515" t="s">
        <v>5991</v>
      </c>
    </row>
    <row r="5588" spans="1:9" x14ac:dyDescent="0.2">
      <c r="A5588" s="86" t="s">
        <v>6388</v>
      </c>
      <c r="B5588" s="763" t="s">
        <v>253</v>
      </c>
      <c r="E5588" s="86" t="s">
        <v>218</v>
      </c>
      <c r="F5588" s="282" t="s">
        <v>459</v>
      </c>
      <c r="G5588" s="830" t="s">
        <v>524</v>
      </c>
      <c r="I5588" s="515" t="s">
        <v>5992</v>
      </c>
    </row>
    <row r="5589" spans="1:9" x14ac:dyDescent="0.2">
      <c r="A5589" s="86" t="s">
        <v>6388</v>
      </c>
      <c r="B5589" s="763" t="s">
        <v>253</v>
      </c>
      <c r="E5589" s="86" t="s">
        <v>218</v>
      </c>
      <c r="F5589" s="282" t="s">
        <v>464</v>
      </c>
      <c r="G5589" s="830" t="s">
        <v>524</v>
      </c>
      <c r="I5589" s="515" t="s">
        <v>5993</v>
      </c>
    </row>
    <row r="5590" spans="1:9" x14ac:dyDescent="0.2">
      <c r="A5590" s="86" t="s">
        <v>6388</v>
      </c>
      <c r="B5590" s="763" t="s">
        <v>253</v>
      </c>
      <c r="E5590" s="86" t="s">
        <v>218</v>
      </c>
      <c r="F5590" s="282" t="s">
        <v>525</v>
      </c>
      <c r="G5590" s="830" t="s">
        <v>524</v>
      </c>
      <c r="I5590" s="515" t="s">
        <v>5994</v>
      </c>
    </row>
    <row r="5591" spans="1:9" x14ac:dyDescent="0.2">
      <c r="A5591" s="86" t="s">
        <v>6388</v>
      </c>
      <c r="B5591" s="763" t="s">
        <v>253</v>
      </c>
      <c r="E5591" s="86" t="s">
        <v>218</v>
      </c>
      <c r="F5591" s="282" t="s">
        <v>490</v>
      </c>
      <c r="G5591" s="902" t="s">
        <v>524</v>
      </c>
      <c r="I5591" s="515" t="s">
        <v>7415</v>
      </c>
    </row>
    <row r="5592" spans="1:9" x14ac:dyDescent="0.2">
      <c r="A5592" s="86" t="s">
        <v>6388</v>
      </c>
      <c r="B5592" s="763" t="s">
        <v>253</v>
      </c>
      <c r="E5592" s="86" t="s">
        <v>218</v>
      </c>
      <c r="F5592" s="282" t="s">
        <v>248</v>
      </c>
      <c r="G5592" s="46" t="s">
        <v>524</v>
      </c>
      <c r="I5592" s="515" t="s">
        <v>5995</v>
      </c>
    </row>
    <row r="5593" spans="1:9" x14ac:dyDescent="0.2">
      <c r="A5593" s="86" t="s">
        <v>6388</v>
      </c>
      <c r="B5593" s="763" t="s">
        <v>253</v>
      </c>
      <c r="E5593" s="86" t="s">
        <v>218</v>
      </c>
      <c r="F5593" s="282" t="s">
        <v>492</v>
      </c>
      <c r="G5593" s="902" t="s">
        <v>524</v>
      </c>
      <c r="I5593" s="515" t="s">
        <v>7416</v>
      </c>
    </row>
    <row r="5594" spans="1:9" x14ac:dyDescent="0.2">
      <c r="A5594" s="86" t="s">
        <v>6388</v>
      </c>
      <c r="B5594" s="763" t="s">
        <v>253</v>
      </c>
      <c r="E5594" s="86" t="s">
        <v>218</v>
      </c>
      <c r="F5594" s="282" t="s">
        <v>248</v>
      </c>
      <c r="G5594" s="46" t="s">
        <v>524</v>
      </c>
      <c r="I5594" s="515" t="s">
        <v>5996</v>
      </c>
    </row>
    <row r="5595" spans="1:9" x14ac:dyDescent="0.2">
      <c r="A5595" s="86" t="s">
        <v>6388</v>
      </c>
      <c r="B5595" s="763" t="s">
        <v>253</v>
      </c>
      <c r="E5595" s="86" t="s">
        <v>218</v>
      </c>
      <c r="F5595" s="282" t="s">
        <v>235</v>
      </c>
      <c r="G5595" s="621" t="s">
        <v>524</v>
      </c>
      <c r="I5595" s="515" t="s">
        <v>7417</v>
      </c>
    </row>
    <row r="5596" spans="1:9" x14ac:dyDescent="0.2">
      <c r="A5596" s="86" t="s">
        <v>6388</v>
      </c>
      <c r="B5596" s="763" t="s">
        <v>253</v>
      </c>
      <c r="E5596" s="86" t="s">
        <v>218</v>
      </c>
      <c r="F5596" s="282" t="s">
        <v>236</v>
      </c>
      <c r="G5596" s="48" t="s">
        <v>524</v>
      </c>
      <c r="I5596" s="515" t="s">
        <v>5997</v>
      </c>
    </row>
    <row r="5597" spans="1:9" x14ac:dyDescent="0.2">
      <c r="A5597" s="86" t="s">
        <v>6388</v>
      </c>
      <c r="B5597" s="763" t="s">
        <v>253</v>
      </c>
      <c r="E5597" s="86" t="s">
        <v>218</v>
      </c>
      <c r="F5597" s="282" t="s">
        <v>249</v>
      </c>
      <c r="G5597" s="46" t="s">
        <v>524</v>
      </c>
      <c r="I5597" s="515" t="s">
        <v>5998</v>
      </c>
    </row>
    <row r="5598" spans="1:9" x14ac:dyDescent="0.2">
      <c r="A5598" s="86" t="s">
        <v>6388</v>
      </c>
      <c r="B5598" s="543" t="s">
        <v>253</v>
      </c>
      <c r="C5598" s="547"/>
      <c r="D5598" s="547"/>
      <c r="E5598" s="547" t="s">
        <v>218</v>
      </c>
      <c r="F5598" s="538" t="s">
        <v>345</v>
      </c>
      <c r="G5598" s="893" t="s">
        <v>524</v>
      </c>
      <c r="I5598" s="515" t="s">
        <v>5999</v>
      </c>
    </row>
    <row r="5599" spans="1:9" x14ac:dyDescent="0.2">
      <c r="A5599" s="86" t="s">
        <v>6388</v>
      </c>
      <c r="B5599" s="541" t="s">
        <v>253</v>
      </c>
      <c r="C5599" s="546"/>
      <c r="D5599" s="546"/>
      <c r="E5599" s="546" t="s">
        <v>219</v>
      </c>
      <c r="F5599" s="542" t="s">
        <v>237</v>
      </c>
      <c r="G5599" s="835" t="s">
        <v>524</v>
      </c>
      <c r="I5599" s="515" t="s">
        <v>7418</v>
      </c>
    </row>
    <row r="5600" spans="1:9" x14ac:dyDescent="0.2">
      <c r="A5600" s="86" t="s">
        <v>6388</v>
      </c>
      <c r="B5600" s="763" t="s">
        <v>253</v>
      </c>
      <c r="E5600" s="86" t="s">
        <v>219</v>
      </c>
      <c r="F5600" s="282" t="s">
        <v>2</v>
      </c>
      <c r="G5600" s="41" t="s">
        <v>524</v>
      </c>
      <c r="I5600" s="515" t="s">
        <v>6000</v>
      </c>
    </row>
    <row r="5601" spans="1:9" x14ac:dyDescent="0.2">
      <c r="A5601" s="86" t="s">
        <v>6388</v>
      </c>
      <c r="B5601" s="763" t="s">
        <v>253</v>
      </c>
      <c r="E5601" s="86" t="s">
        <v>219</v>
      </c>
      <c r="F5601" s="282" t="s">
        <v>3</v>
      </c>
      <c r="G5601" s="41" t="s">
        <v>48</v>
      </c>
      <c r="I5601" s="515" t="s">
        <v>6001</v>
      </c>
    </row>
    <row r="5602" spans="1:9" x14ac:dyDescent="0.2">
      <c r="A5602" s="86" t="s">
        <v>6388</v>
      </c>
      <c r="B5602" s="763" t="s">
        <v>253</v>
      </c>
      <c r="E5602" s="86" t="s">
        <v>219</v>
      </c>
      <c r="F5602" s="282" t="s">
        <v>234</v>
      </c>
      <c r="G5602" s="606" t="s">
        <v>524</v>
      </c>
      <c r="I5602" s="515" t="s">
        <v>6002</v>
      </c>
    </row>
    <row r="5603" spans="1:9" x14ac:dyDescent="0.2">
      <c r="A5603" s="86" t="s">
        <v>6388</v>
      </c>
      <c r="B5603" s="763" t="s">
        <v>253</v>
      </c>
      <c r="E5603" s="86" t="s">
        <v>219</v>
      </c>
      <c r="F5603" s="282" t="s">
        <v>10</v>
      </c>
      <c r="G5603" s="41" t="s">
        <v>524</v>
      </c>
      <c r="I5603" s="515" t="s">
        <v>6003</v>
      </c>
    </row>
    <row r="5604" spans="1:9" x14ac:dyDescent="0.2">
      <c r="A5604" s="86" t="s">
        <v>6388</v>
      </c>
      <c r="B5604" s="763" t="s">
        <v>253</v>
      </c>
      <c r="E5604" s="86" t="s">
        <v>219</v>
      </c>
      <c r="F5604" s="282" t="s">
        <v>12</v>
      </c>
      <c r="G5604" s="41" t="s">
        <v>48</v>
      </c>
      <c r="I5604" s="515" t="s">
        <v>6004</v>
      </c>
    </row>
    <row r="5605" spans="1:9" x14ac:dyDescent="0.2">
      <c r="A5605" s="86" t="s">
        <v>6388</v>
      </c>
      <c r="B5605" s="763" t="s">
        <v>253</v>
      </c>
      <c r="E5605" s="86" t="s">
        <v>219</v>
      </c>
      <c r="F5605" s="282" t="s">
        <v>238</v>
      </c>
      <c r="G5605" s="42" t="s">
        <v>524</v>
      </c>
      <c r="I5605" s="515" t="s">
        <v>6005</v>
      </c>
    </row>
    <row r="5606" spans="1:9" x14ac:dyDescent="0.2">
      <c r="A5606" s="86" t="s">
        <v>6388</v>
      </c>
      <c r="B5606" s="763" t="s">
        <v>253</v>
      </c>
      <c r="E5606" s="86" t="s">
        <v>219</v>
      </c>
      <c r="F5606" s="282" t="s">
        <v>239</v>
      </c>
      <c r="G5606" s="42" t="s">
        <v>524</v>
      </c>
      <c r="I5606" s="515" t="s">
        <v>6006</v>
      </c>
    </row>
    <row r="5607" spans="1:9" x14ac:dyDescent="0.2">
      <c r="A5607" s="86" t="s">
        <v>6388</v>
      </c>
      <c r="B5607" s="763" t="s">
        <v>253</v>
      </c>
      <c r="E5607" s="86" t="s">
        <v>219</v>
      </c>
      <c r="F5607" s="282" t="s">
        <v>240</v>
      </c>
      <c r="G5607" s="42" t="s">
        <v>524</v>
      </c>
      <c r="I5607" s="515" t="s">
        <v>6007</v>
      </c>
    </row>
    <row r="5608" spans="1:9" x14ac:dyDescent="0.2">
      <c r="A5608" s="86" t="s">
        <v>6388</v>
      </c>
      <c r="B5608" s="763" t="s">
        <v>253</v>
      </c>
      <c r="E5608" s="86" t="s">
        <v>219</v>
      </c>
      <c r="F5608" s="282" t="s">
        <v>241</v>
      </c>
      <c r="G5608" s="42" t="s">
        <v>524</v>
      </c>
      <c r="I5608" s="515" t="s">
        <v>6008</v>
      </c>
    </row>
    <row r="5609" spans="1:9" x14ac:dyDescent="0.2">
      <c r="A5609" s="86" t="s">
        <v>6388</v>
      </c>
      <c r="B5609" s="763" t="s">
        <v>253</v>
      </c>
      <c r="E5609" s="86" t="s">
        <v>219</v>
      </c>
      <c r="F5609" s="282" t="s">
        <v>242</v>
      </c>
      <c r="G5609" s="42" t="s">
        <v>524</v>
      </c>
      <c r="I5609" s="515" t="s">
        <v>7419</v>
      </c>
    </row>
    <row r="5610" spans="1:9" x14ac:dyDescent="0.2">
      <c r="A5610" s="86" t="s">
        <v>6388</v>
      </c>
      <c r="B5610" s="763" t="s">
        <v>253</v>
      </c>
      <c r="E5610" s="86" t="s">
        <v>219</v>
      </c>
      <c r="F5610" s="282" t="s">
        <v>243</v>
      </c>
      <c r="G5610" s="42" t="s">
        <v>524</v>
      </c>
      <c r="I5610" s="515" t="s">
        <v>6009</v>
      </c>
    </row>
    <row r="5611" spans="1:9" x14ac:dyDescent="0.2">
      <c r="A5611" s="86" t="s">
        <v>6388</v>
      </c>
      <c r="B5611" s="763" t="s">
        <v>253</v>
      </c>
      <c r="E5611" s="86" t="s">
        <v>219</v>
      </c>
      <c r="F5611" s="282" t="s">
        <v>244</v>
      </c>
      <c r="G5611" s="42" t="s">
        <v>524</v>
      </c>
      <c r="I5611" s="515" t="s">
        <v>6010</v>
      </c>
    </row>
    <row r="5612" spans="1:9" x14ac:dyDescent="0.2">
      <c r="A5612" s="86" t="s">
        <v>6388</v>
      </c>
      <c r="B5612" s="763" t="s">
        <v>253</v>
      </c>
      <c r="E5612" s="86" t="s">
        <v>219</v>
      </c>
      <c r="F5612" s="282" t="s">
        <v>245</v>
      </c>
      <c r="G5612" s="42" t="s">
        <v>524</v>
      </c>
      <c r="I5612" s="515" t="s">
        <v>6011</v>
      </c>
    </row>
    <row r="5613" spans="1:9" x14ac:dyDescent="0.2">
      <c r="A5613" s="86" t="s">
        <v>6388</v>
      </c>
      <c r="B5613" s="763" t="s">
        <v>253</v>
      </c>
      <c r="E5613" s="86" t="s">
        <v>219</v>
      </c>
      <c r="F5613" s="282" t="s">
        <v>64</v>
      </c>
      <c r="G5613" s="41" t="s">
        <v>48</v>
      </c>
      <c r="I5613" s="515" t="s">
        <v>7420</v>
      </c>
    </row>
    <row r="5614" spans="1:9" x14ac:dyDescent="0.2">
      <c r="A5614" s="86" t="s">
        <v>6388</v>
      </c>
      <c r="B5614" s="763" t="s">
        <v>253</v>
      </c>
      <c r="E5614" s="86" t="s">
        <v>219</v>
      </c>
      <c r="F5614" s="282" t="s">
        <v>7613</v>
      </c>
      <c r="G5614" s="46" t="s">
        <v>524</v>
      </c>
      <c r="I5614" s="515" t="s">
        <v>6012</v>
      </c>
    </row>
    <row r="5615" spans="1:9" x14ac:dyDescent="0.2">
      <c r="A5615" s="86" t="s">
        <v>6388</v>
      </c>
      <c r="B5615" s="763" t="s">
        <v>253</v>
      </c>
      <c r="E5615" s="86" t="s">
        <v>219</v>
      </c>
      <c r="F5615" s="282" t="s">
        <v>211</v>
      </c>
      <c r="G5615" s="46" t="s">
        <v>524</v>
      </c>
      <c r="I5615" s="515" t="s">
        <v>6013</v>
      </c>
    </row>
    <row r="5616" spans="1:9" x14ac:dyDescent="0.2">
      <c r="A5616" s="86" t="s">
        <v>6388</v>
      </c>
      <c r="B5616" s="763" t="s">
        <v>253</v>
      </c>
      <c r="E5616" s="86" t="s">
        <v>219</v>
      </c>
      <c r="F5616" s="282" t="s">
        <v>212</v>
      </c>
      <c r="G5616" s="46" t="s">
        <v>524</v>
      </c>
      <c r="I5616" s="515" t="s">
        <v>6014</v>
      </c>
    </row>
    <row r="5617" spans="1:9" x14ac:dyDescent="0.2">
      <c r="A5617" s="86" t="s">
        <v>6388</v>
      </c>
      <c r="B5617" s="763" t="s">
        <v>253</v>
      </c>
      <c r="E5617" s="86" t="s">
        <v>219</v>
      </c>
      <c r="F5617" s="282" t="s">
        <v>488</v>
      </c>
      <c r="G5617" s="46" t="s">
        <v>524</v>
      </c>
      <c r="I5617" s="515" t="s">
        <v>6015</v>
      </c>
    </row>
    <row r="5618" spans="1:9" x14ac:dyDescent="0.2">
      <c r="A5618" s="86" t="s">
        <v>6388</v>
      </c>
      <c r="B5618" s="763" t="s">
        <v>253</v>
      </c>
      <c r="E5618" s="86" t="s">
        <v>219</v>
      </c>
      <c r="F5618" s="282" t="s">
        <v>247</v>
      </c>
      <c r="G5618" s="613" t="s">
        <v>524</v>
      </c>
      <c r="I5618" s="515" t="s">
        <v>7421</v>
      </c>
    </row>
    <row r="5619" spans="1:9" x14ac:dyDescent="0.2">
      <c r="A5619" s="86" t="s">
        <v>6388</v>
      </c>
      <c r="B5619" s="763" t="s">
        <v>253</v>
      </c>
      <c r="E5619" s="86" t="s">
        <v>219</v>
      </c>
      <c r="F5619" s="282" t="s">
        <v>246</v>
      </c>
      <c r="G5619" s="830" t="s">
        <v>524</v>
      </c>
      <c r="I5619" s="515" t="s">
        <v>6016</v>
      </c>
    </row>
    <row r="5620" spans="1:9" x14ac:dyDescent="0.2">
      <c r="A5620" s="86" t="s">
        <v>6388</v>
      </c>
      <c r="B5620" s="763" t="s">
        <v>253</v>
      </c>
      <c r="E5620" s="86" t="s">
        <v>219</v>
      </c>
      <c r="F5620" s="282" t="s">
        <v>459</v>
      </c>
      <c r="G5620" s="830" t="s">
        <v>524</v>
      </c>
      <c r="I5620" s="515" t="s">
        <v>6017</v>
      </c>
    </row>
    <row r="5621" spans="1:9" x14ac:dyDescent="0.2">
      <c r="A5621" s="86" t="s">
        <v>6388</v>
      </c>
      <c r="B5621" s="763" t="s">
        <v>253</v>
      </c>
      <c r="E5621" s="86" t="s">
        <v>219</v>
      </c>
      <c r="F5621" s="282" t="s">
        <v>464</v>
      </c>
      <c r="G5621" s="830" t="s">
        <v>524</v>
      </c>
      <c r="I5621" s="515" t="s">
        <v>6018</v>
      </c>
    </row>
    <row r="5622" spans="1:9" x14ac:dyDescent="0.2">
      <c r="A5622" s="86" t="s">
        <v>6388</v>
      </c>
      <c r="B5622" s="763" t="s">
        <v>253</v>
      </c>
      <c r="E5622" s="86" t="s">
        <v>219</v>
      </c>
      <c r="F5622" s="282" t="s">
        <v>525</v>
      </c>
      <c r="G5622" s="830" t="s">
        <v>524</v>
      </c>
      <c r="I5622" s="515" t="s">
        <v>6019</v>
      </c>
    </row>
    <row r="5623" spans="1:9" x14ac:dyDescent="0.2">
      <c r="A5623" s="86" t="s">
        <v>6388</v>
      </c>
      <c r="B5623" s="763" t="s">
        <v>253</v>
      </c>
      <c r="E5623" s="86" t="s">
        <v>219</v>
      </c>
      <c r="F5623" s="282" t="s">
        <v>490</v>
      </c>
      <c r="G5623" s="902" t="s">
        <v>524</v>
      </c>
      <c r="I5623" s="515" t="s">
        <v>7422</v>
      </c>
    </row>
    <row r="5624" spans="1:9" x14ac:dyDescent="0.2">
      <c r="A5624" s="86" t="s">
        <v>6388</v>
      </c>
      <c r="B5624" s="763" t="s">
        <v>253</v>
      </c>
      <c r="E5624" s="86" t="s">
        <v>219</v>
      </c>
      <c r="F5624" s="282" t="s">
        <v>248</v>
      </c>
      <c r="G5624" s="46" t="s">
        <v>524</v>
      </c>
      <c r="I5624" s="515" t="s">
        <v>6020</v>
      </c>
    </row>
    <row r="5625" spans="1:9" x14ac:dyDescent="0.2">
      <c r="A5625" s="86" t="s">
        <v>6388</v>
      </c>
      <c r="B5625" s="763" t="s">
        <v>253</v>
      </c>
      <c r="E5625" s="86" t="s">
        <v>219</v>
      </c>
      <c r="F5625" s="282" t="s">
        <v>492</v>
      </c>
      <c r="G5625" s="902" t="s">
        <v>524</v>
      </c>
      <c r="I5625" s="515" t="s">
        <v>7423</v>
      </c>
    </row>
    <row r="5626" spans="1:9" x14ac:dyDescent="0.2">
      <c r="A5626" s="86" t="s">
        <v>6388</v>
      </c>
      <c r="B5626" s="763" t="s">
        <v>253</v>
      </c>
      <c r="E5626" s="86" t="s">
        <v>219</v>
      </c>
      <c r="F5626" s="282" t="s">
        <v>248</v>
      </c>
      <c r="G5626" s="46" t="s">
        <v>524</v>
      </c>
      <c r="I5626" s="515" t="s">
        <v>6021</v>
      </c>
    </row>
    <row r="5627" spans="1:9" x14ac:dyDescent="0.2">
      <c r="A5627" s="86" t="s">
        <v>6388</v>
      </c>
      <c r="B5627" s="763" t="s">
        <v>253</v>
      </c>
      <c r="E5627" s="86" t="s">
        <v>219</v>
      </c>
      <c r="F5627" s="282" t="s">
        <v>235</v>
      </c>
      <c r="G5627" s="621" t="s">
        <v>524</v>
      </c>
      <c r="I5627" s="515" t="s">
        <v>7424</v>
      </c>
    </row>
    <row r="5628" spans="1:9" x14ac:dyDescent="0.2">
      <c r="A5628" s="86" t="s">
        <v>6388</v>
      </c>
      <c r="B5628" s="763" t="s">
        <v>253</v>
      </c>
      <c r="E5628" s="86" t="s">
        <v>219</v>
      </c>
      <c r="F5628" s="282" t="s">
        <v>236</v>
      </c>
      <c r="G5628" s="48" t="s">
        <v>524</v>
      </c>
      <c r="I5628" s="515" t="s">
        <v>6022</v>
      </c>
    </row>
    <row r="5629" spans="1:9" x14ac:dyDescent="0.2">
      <c r="A5629" s="86" t="s">
        <v>6388</v>
      </c>
      <c r="B5629" s="763" t="s">
        <v>253</v>
      </c>
      <c r="E5629" s="86" t="s">
        <v>219</v>
      </c>
      <c r="F5629" s="282" t="s">
        <v>249</v>
      </c>
      <c r="G5629" s="46" t="s">
        <v>524</v>
      </c>
      <c r="I5629" s="515" t="s">
        <v>6023</v>
      </c>
    </row>
    <row r="5630" spans="1:9" x14ac:dyDescent="0.2">
      <c r="A5630" s="86" t="s">
        <v>6388</v>
      </c>
      <c r="B5630" s="543" t="s">
        <v>253</v>
      </c>
      <c r="C5630" s="547"/>
      <c r="D5630" s="547"/>
      <c r="E5630" s="547" t="s">
        <v>219</v>
      </c>
      <c r="F5630" s="538" t="s">
        <v>345</v>
      </c>
      <c r="G5630" s="893" t="s">
        <v>524</v>
      </c>
      <c r="I5630" s="515" t="s">
        <v>6024</v>
      </c>
    </row>
    <row r="5631" spans="1:9" x14ac:dyDescent="0.2">
      <c r="A5631" s="86" t="s">
        <v>6388</v>
      </c>
      <c r="B5631" s="541" t="s">
        <v>253</v>
      </c>
      <c r="C5631" s="546"/>
      <c r="D5631" s="546"/>
      <c r="E5631" s="546" t="s">
        <v>220</v>
      </c>
      <c r="F5631" s="542" t="s">
        <v>237</v>
      </c>
      <c r="G5631" s="835" t="s">
        <v>524</v>
      </c>
      <c r="I5631" s="515" t="s">
        <v>7425</v>
      </c>
    </row>
    <row r="5632" spans="1:9" x14ac:dyDescent="0.2">
      <c r="A5632" s="86" t="s">
        <v>6388</v>
      </c>
      <c r="B5632" s="763" t="s">
        <v>253</v>
      </c>
      <c r="E5632" s="86" t="s">
        <v>220</v>
      </c>
      <c r="F5632" s="282" t="s">
        <v>2</v>
      </c>
      <c r="G5632" s="41" t="s">
        <v>524</v>
      </c>
      <c r="I5632" s="515" t="s">
        <v>6025</v>
      </c>
    </row>
    <row r="5633" spans="1:9" x14ac:dyDescent="0.2">
      <c r="A5633" s="86" t="s">
        <v>6388</v>
      </c>
      <c r="B5633" s="763" t="s">
        <v>253</v>
      </c>
      <c r="E5633" s="86" t="s">
        <v>220</v>
      </c>
      <c r="F5633" s="282" t="s">
        <v>3</v>
      </c>
      <c r="G5633" s="41" t="s">
        <v>48</v>
      </c>
      <c r="I5633" s="515" t="s">
        <v>6026</v>
      </c>
    </row>
    <row r="5634" spans="1:9" x14ac:dyDescent="0.2">
      <c r="A5634" s="86" t="s">
        <v>6388</v>
      </c>
      <c r="B5634" s="763" t="s">
        <v>253</v>
      </c>
      <c r="E5634" s="86" t="s">
        <v>220</v>
      </c>
      <c r="F5634" s="282" t="s">
        <v>234</v>
      </c>
      <c r="G5634" s="606" t="s">
        <v>524</v>
      </c>
      <c r="I5634" s="515" t="s">
        <v>6027</v>
      </c>
    </row>
    <row r="5635" spans="1:9" x14ac:dyDescent="0.2">
      <c r="A5635" s="86" t="s">
        <v>6388</v>
      </c>
      <c r="B5635" s="763" t="s">
        <v>253</v>
      </c>
      <c r="E5635" s="86" t="s">
        <v>220</v>
      </c>
      <c r="F5635" s="282" t="s">
        <v>10</v>
      </c>
      <c r="G5635" s="41" t="s">
        <v>524</v>
      </c>
      <c r="I5635" s="515" t="s">
        <v>6028</v>
      </c>
    </row>
    <row r="5636" spans="1:9" x14ac:dyDescent="0.2">
      <c r="A5636" s="86" t="s">
        <v>6388</v>
      </c>
      <c r="B5636" s="763" t="s">
        <v>253</v>
      </c>
      <c r="E5636" s="86" t="s">
        <v>220</v>
      </c>
      <c r="F5636" s="282" t="s">
        <v>12</v>
      </c>
      <c r="G5636" s="41" t="s">
        <v>48</v>
      </c>
      <c r="I5636" s="515" t="s">
        <v>6029</v>
      </c>
    </row>
    <row r="5637" spans="1:9" x14ac:dyDescent="0.2">
      <c r="A5637" s="86" t="s">
        <v>6388</v>
      </c>
      <c r="B5637" s="763" t="s">
        <v>253</v>
      </c>
      <c r="E5637" s="86" t="s">
        <v>220</v>
      </c>
      <c r="F5637" s="282" t="s">
        <v>238</v>
      </c>
      <c r="G5637" s="42" t="s">
        <v>524</v>
      </c>
      <c r="I5637" s="515" t="s">
        <v>6030</v>
      </c>
    </row>
    <row r="5638" spans="1:9" x14ac:dyDescent="0.2">
      <c r="A5638" s="86" t="s">
        <v>6388</v>
      </c>
      <c r="B5638" s="763" t="s">
        <v>253</v>
      </c>
      <c r="E5638" s="86" t="s">
        <v>220</v>
      </c>
      <c r="F5638" s="282" t="s">
        <v>239</v>
      </c>
      <c r="G5638" s="42" t="s">
        <v>524</v>
      </c>
      <c r="I5638" s="515" t="s">
        <v>6031</v>
      </c>
    </row>
    <row r="5639" spans="1:9" x14ac:dyDescent="0.2">
      <c r="A5639" s="86" t="s">
        <v>6388</v>
      </c>
      <c r="B5639" s="763" t="s">
        <v>253</v>
      </c>
      <c r="E5639" s="86" t="s">
        <v>220</v>
      </c>
      <c r="F5639" s="282" t="s">
        <v>240</v>
      </c>
      <c r="G5639" s="42" t="s">
        <v>524</v>
      </c>
      <c r="I5639" s="515" t="s">
        <v>6032</v>
      </c>
    </row>
    <row r="5640" spans="1:9" x14ac:dyDescent="0.2">
      <c r="A5640" s="86" t="s">
        <v>6388</v>
      </c>
      <c r="B5640" s="763" t="s">
        <v>253</v>
      </c>
      <c r="E5640" s="86" t="s">
        <v>220</v>
      </c>
      <c r="F5640" s="282" t="s">
        <v>241</v>
      </c>
      <c r="G5640" s="42" t="s">
        <v>524</v>
      </c>
      <c r="I5640" s="515" t="s">
        <v>6033</v>
      </c>
    </row>
    <row r="5641" spans="1:9" x14ac:dyDescent="0.2">
      <c r="A5641" s="86" t="s">
        <v>6388</v>
      </c>
      <c r="B5641" s="763" t="s">
        <v>253</v>
      </c>
      <c r="E5641" s="86" t="s">
        <v>220</v>
      </c>
      <c r="F5641" s="282" t="s">
        <v>242</v>
      </c>
      <c r="G5641" s="42" t="s">
        <v>524</v>
      </c>
      <c r="I5641" s="515" t="s">
        <v>7426</v>
      </c>
    </row>
    <row r="5642" spans="1:9" x14ac:dyDescent="0.2">
      <c r="A5642" s="86" t="s">
        <v>6388</v>
      </c>
      <c r="B5642" s="763" t="s">
        <v>253</v>
      </c>
      <c r="E5642" s="86" t="s">
        <v>220</v>
      </c>
      <c r="F5642" s="282" t="s">
        <v>243</v>
      </c>
      <c r="G5642" s="42" t="s">
        <v>524</v>
      </c>
      <c r="I5642" s="515" t="s">
        <v>6034</v>
      </c>
    </row>
    <row r="5643" spans="1:9" x14ac:dyDescent="0.2">
      <c r="A5643" s="86" t="s">
        <v>6388</v>
      </c>
      <c r="B5643" s="763" t="s">
        <v>253</v>
      </c>
      <c r="E5643" s="86" t="s">
        <v>220</v>
      </c>
      <c r="F5643" s="282" t="s">
        <v>244</v>
      </c>
      <c r="G5643" s="42" t="s">
        <v>524</v>
      </c>
      <c r="I5643" s="515" t="s">
        <v>6035</v>
      </c>
    </row>
    <row r="5644" spans="1:9" x14ac:dyDescent="0.2">
      <c r="A5644" s="86" t="s">
        <v>6388</v>
      </c>
      <c r="B5644" s="763" t="s">
        <v>253</v>
      </c>
      <c r="E5644" s="86" t="s">
        <v>220</v>
      </c>
      <c r="F5644" s="282" t="s">
        <v>245</v>
      </c>
      <c r="G5644" s="42" t="s">
        <v>524</v>
      </c>
      <c r="I5644" s="515" t="s">
        <v>6036</v>
      </c>
    </row>
    <row r="5645" spans="1:9" x14ac:dyDescent="0.2">
      <c r="A5645" s="86" t="s">
        <v>6388</v>
      </c>
      <c r="B5645" s="763" t="s">
        <v>253</v>
      </c>
      <c r="E5645" s="86" t="s">
        <v>220</v>
      </c>
      <c r="F5645" s="282" t="s">
        <v>64</v>
      </c>
      <c r="G5645" s="41" t="s">
        <v>48</v>
      </c>
      <c r="I5645" s="515" t="s">
        <v>7427</v>
      </c>
    </row>
    <row r="5646" spans="1:9" x14ac:dyDescent="0.2">
      <c r="A5646" s="86" t="s">
        <v>6388</v>
      </c>
      <c r="B5646" s="763" t="s">
        <v>253</v>
      </c>
      <c r="E5646" s="86" t="s">
        <v>220</v>
      </c>
      <c r="F5646" s="282" t="s">
        <v>7613</v>
      </c>
      <c r="G5646" s="46" t="s">
        <v>524</v>
      </c>
      <c r="I5646" s="515" t="s">
        <v>6037</v>
      </c>
    </row>
    <row r="5647" spans="1:9" x14ac:dyDescent="0.2">
      <c r="A5647" s="86" t="s">
        <v>6388</v>
      </c>
      <c r="B5647" s="763" t="s">
        <v>253</v>
      </c>
      <c r="E5647" s="86" t="s">
        <v>220</v>
      </c>
      <c r="F5647" s="282" t="s">
        <v>211</v>
      </c>
      <c r="G5647" s="46" t="s">
        <v>524</v>
      </c>
      <c r="I5647" s="515" t="s">
        <v>6038</v>
      </c>
    </row>
    <row r="5648" spans="1:9" x14ac:dyDescent="0.2">
      <c r="A5648" s="86" t="s">
        <v>6388</v>
      </c>
      <c r="B5648" s="763" t="s">
        <v>253</v>
      </c>
      <c r="E5648" s="86" t="s">
        <v>220</v>
      </c>
      <c r="F5648" s="282" t="s">
        <v>212</v>
      </c>
      <c r="G5648" s="46" t="s">
        <v>524</v>
      </c>
      <c r="I5648" s="515" t="s">
        <v>6039</v>
      </c>
    </row>
    <row r="5649" spans="1:9" x14ac:dyDescent="0.2">
      <c r="A5649" s="86" t="s">
        <v>6388</v>
      </c>
      <c r="B5649" s="763" t="s">
        <v>253</v>
      </c>
      <c r="E5649" s="86" t="s">
        <v>220</v>
      </c>
      <c r="F5649" s="282" t="s">
        <v>488</v>
      </c>
      <c r="G5649" s="46" t="s">
        <v>524</v>
      </c>
      <c r="I5649" s="515" t="s">
        <v>6040</v>
      </c>
    </row>
    <row r="5650" spans="1:9" x14ac:dyDescent="0.2">
      <c r="A5650" s="86" t="s">
        <v>6388</v>
      </c>
      <c r="B5650" s="763" t="s">
        <v>253</v>
      </c>
      <c r="E5650" s="86" t="s">
        <v>220</v>
      </c>
      <c r="F5650" s="282" t="s">
        <v>247</v>
      </c>
      <c r="G5650" s="613" t="s">
        <v>524</v>
      </c>
      <c r="I5650" s="515" t="s">
        <v>7428</v>
      </c>
    </row>
    <row r="5651" spans="1:9" x14ac:dyDescent="0.2">
      <c r="A5651" s="86" t="s">
        <v>6388</v>
      </c>
      <c r="B5651" s="763" t="s">
        <v>253</v>
      </c>
      <c r="E5651" s="86" t="s">
        <v>220</v>
      </c>
      <c r="F5651" s="282" t="s">
        <v>246</v>
      </c>
      <c r="G5651" s="830" t="s">
        <v>524</v>
      </c>
      <c r="I5651" s="515" t="s">
        <v>6041</v>
      </c>
    </row>
    <row r="5652" spans="1:9" x14ac:dyDescent="0.2">
      <c r="A5652" s="86" t="s">
        <v>6388</v>
      </c>
      <c r="B5652" s="763" t="s">
        <v>253</v>
      </c>
      <c r="E5652" s="86" t="s">
        <v>220</v>
      </c>
      <c r="F5652" s="282" t="s">
        <v>459</v>
      </c>
      <c r="G5652" s="830" t="s">
        <v>524</v>
      </c>
      <c r="I5652" s="515" t="s">
        <v>6042</v>
      </c>
    </row>
    <row r="5653" spans="1:9" x14ac:dyDescent="0.2">
      <c r="A5653" s="86" t="s">
        <v>6388</v>
      </c>
      <c r="B5653" s="763" t="s">
        <v>253</v>
      </c>
      <c r="E5653" s="86" t="s">
        <v>220</v>
      </c>
      <c r="F5653" s="282" t="s">
        <v>464</v>
      </c>
      <c r="G5653" s="830" t="s">
        <v>524</v>
      </c>
      <c r="I5653" s="515" t="s">
        <v>6043</v>
      </c>
    </row>
    <row r="5654" spans="1:9" x14ac:dyDescent="0.2">
      <c r="A5654" s="86" t="s">
        <v>6388</v>
      </c>
      <c r="B5654" s="763" t="s">
        <v>253</v>
      </c>
      <c r="E5654" s="86" t="s">
        <v>220</v>
      </c>
      <c r="F5654" s="282" t="s">
        <v>525</v>
      </c>
      <c r="G5654" s="830" t="s">
        <v>524</v>
      </c>
      <c r="I5654" s="515" t="s">
        <v>6044</v>
      </c>
    </row>
    <row r="5655" spans="1:9" x14ac:dyDescent="0.2">
      <c r="A5655" s="86" t="s">
        <v>6388</v>
      </c>
      <c r="B5655" s="763" t="s">
        <v>253</v>
      </c>
      <c r="E5655" s="86" t="s">
        <v>220</v>
      </c>
      <c r="F5655" s="282" t="s">
        <v>490</v>
      </c>
      <c r="G5655" s="902" t="s">
        <v>524</v>
      </c>
      <c r="I5655" s="515" t="s">
        <v>7429</v>
      </c>
    </row>
    <row r="5656" spans="1:9" x14ac:dyDescent="0.2">
      <c r="A5656" s="86" t="s">
        <v>6388</v>
      </c>
      <c r="B5656" s="763" t="s">
        <v>253</v>
      </c>
      <c r="E5656" s="86" t="s">
        <v>220</v>
      </c>
      <c r="F5656" s="282" t="s">
        <v>248</v>
      </c>
      <c r="G5656" s="46" t="s">
        <v>524</v>
      </c>
      <c r="I5656" s="515" t="s">
        <v>6045</v>
      </c>
    </row>
    <row r="5657" spans="1:9" x14ac:dyDescent="0.2">
      <c r="A5657" s="86" t="s">
        <v>6388</v>
      </c>
      <c r="B5657" s="763" t="s">
        <v>253</v>
      </c>
      <c r="E5657" s="86" t="s">
        <v>220</v>
      </c>
      <c r="F5657" s="282" t="s">
        <v>492</v>
      </c>
      <c r="G5657" s="902" t="s">
        <v>524</v>
      </c>
      <c r="I5657" s="515" t="s">
        <v>7430</v>
      </c>
    </row>
    <row r="5658" spans="1:9" x14ac:dyDescent="0.2">
      <c r="A5658" s="86" t="s">
        <v>6388</v>
      </c>
      <c r="B5658" s="763" t="s">
        <v>253</v>
      </c>
      <c r="E5658" s="86" t="s">
        <v>220</v>
      </c>
      <c r="F5658" s="282" t="s">
        <v>248</v>
      </c>
      <c r="G5658" s="46" t="s">
        <v>524</v>
      </c>
      <c r="I5658" s="515" t="s">
        <v>6046</v>
      </c>
    </row>
    <row r="5659" spans="1:9" x14ac:dyDescent="0.2">
      <c r="A5659" s="86" t="s">
        <v>6388</v>
      </c>
      <c r="B5659" s="763" t="s">
        <v>253</v>
      </c>
      <c r="E5659" s="86" t="s">
        <v>220</v>
      </c>
      <c r="F5659" s="282" t="s">
        <v>235</v>
      </c>
      <c r="G5659" s="621" t="s">
        <v>524</v>
      </c>
      <c r="I5659" s="515" t="s">
        <v>7431</v>
      </c>
    </row>
    <row r="5660" spans="1:9" x14ac:dyDescent="0.2">
      <c r="A5660" s="86" t="s">
        <v>6388</v>
      </c>
      <c r="B5660" s="763" t="s">
        <v>253</v>
      </c>
      <c r="E5660" s="86" t="s">
        <v>220</v>
      </c>
      <c r="F5660" s="282" t="s">
        <v>236</v>
      </c>
      <c r="G5660" s="48" t="s">
        <v>524</v>
      </c>
      <c r="I5660" s="515" t="s">
        <v>6047</v>
      </c>
    </row>
    <row r="5661" spans="1:9" x14ac:dyDescent="0.2">
      <c r="A5661" s="86" t="s">
        <v>6388</v>
      </c>
      <c r="B5661" s="763" t="s">
        <v>253</v>
      </c>
      <c r="E5661" s="86" t="s">
        <v>220</v>
      </c>
      <c r="F5661" s="282" t="s">
        <v>249</v>
      </c>
      <c r="G5661" s="46" t="s">
        <v>524</v>
      </c>
      <c r="I5661" s="515" t="s">
        <v>6048</v>
      </c>
    </row>
    <row r="5662" spans="1:9" x14ac:dyDescent="0.2">
      <c r="A5662" s="86" t="s">
        <v>6388</v>
      </c>
      <c r="B5662" s="543" t="s">
        <v>253</v>
      </c>
      <c r="C5662" s="547"/>
      <c r="D5662" s="547"/>
      <c r="E5662" s="547" t="s">
        <v>220</v>
      </c>
      <c r="F5662" s="538" t="s">
        <v>345</v>
      </c>
      <c r="G5662" s="893" t="s">
        <v>524</v>
      </c>
      <c r="I5662" s="515" t="s">
        <v>6049</v>
      </c>
    </row>
    <row r="5663" spans="1:9" x14ac:dyDescent="0.2">
      <c r="A5663" s="86" t="s">
        <v>6388</v>
      </c>
      <c r="B5663" s="541" t="s">
        <v>253</v>
      </c>
      <c r="C5663" s="546"/>
      <c r="D5663" s="546"/>
      <c r="E5663" s="546" t="s">
        <v>221</v>
      </c>
      <c r="F5663" s="542" t="s">
        <v>237</v>
      </c>
      <c r="G5663" s="835" t="s">
        <v>524</v>
      </c>
      <c r="I5663" s="515" t="s">
        <v>7432</v>
      </c>
    </row>
    <row r="5664" spans="1:9" x14ac:dyDescent="0.2">
      <c r="A5664" s="86" t="s">
        <v>6388</v>
      </c>
      <c r="B5664" s="763" t="s">
        <v>253</v>
      </c>
      <c r="E5664" s="86" t="s">
        <v>221</v>
      </c>
      <c r="F5664" s="282" t="s">
        <v>2</v>
      </c>
      <c r="G5664" s="41" t="s">
        <v>524</v>
      </c>
      <c r="I5664" s="515" t="s">
        <v>6050</v>
      </c>
    </row>
    <row r="5665" spans="1:9" x14ac:dyDescent="0.2">
      <c r="A5665" s="86" t="s">
        <v>6388</v>
      </c>
      <c r="B5665" s="763" t="s">
        <v>253</v>
      </c>
      <c r="E5665" s="86" t="s">
        <v>221</v>
      </c>
      <c r="F5665" s="282" t="s">
        <v>3</v>
      </c>
      <c r="G5665" s="41" t="s">
        <v>48</v>
      </c>
      <c r="I5665" s="515" t="s">
        <v>6051</v>
      </c>
    </row>
    <row r="5666" spans="1:9" x14ac:dyDescent="0.2">
      <c r="A5666" s="86" t="s">
        <v>6388</v>
      </c>
      <c r="B5666" s="763" t="s">
        <v>253</v>
      </c>
      <c r="E5666" s="86" t="s">
        <v>221</v>
      </c>
      <c r="F5666" s="282" t="s">
        <v>234</v>
      </c>
      <c r="G5666" s="606" t="s">
        <v>524</v>
      </c>
      <c r="I5666" s="515" t="s">
        <v>6052</v>
      </c>
    </row>
    <row r="5667" spans="1:9" x14ac:dyDescent="0.2">
      <c r="A5667" s="86" t="s">
        <v>6388</v>
      </c>
      <c r="B5667" s="763" t="s">
        <v>253</v>
      </c>
      <c r="E5667" s="86" t="s">
        <v>221</v>
      </c>
      <c r="F5667" s="282" t="s">
        <v>10</v>
      </c>
      <c r="G5667" s="41" t="s">
        <v>524</v>
      </c>
      <c r="I5667" s="515" t="s">
        <v>6053</v>
      </c>
    </row>
    <row r="5668" spans="1:9" x14ac:dyDescent="0.2">
      <c r="A5668" s="86" t="s">
        <v>6388</v>
      </c>
      <c r="B5668" s="763" t="s">
        <v>253</v>
      </c>
      <c r="E5668" s="86" t="s">
        <v>221</v>
      </c>
      <c r="F5668" s="282" t="s">
        <v>12</v>
      </c>
      <c r="G5668" s="41" t="s">
        <v>48</v>
      </c>
      <c r="I5668" s="515" t="s">
        <v>6054</v>
      </c>
    </row>
    <row r="5669" spans="1:9" x14ac:dyDescent="0.2">
      <c r="A5669" s="86" t="s">
        <v>6388</v>
      </c>
      <c r="B5669" s="763" t="s">
        <v>253</v>
      </c>
      <c r="E5669" s="86" t="s">
        <v>221</v>
      </c>
      <c r="F5669" s="282" t="s">
        <v>238</v>
      </c>
      <c r="G5669" s="42" t="s">
        <v>524</v>
      </c>
      <c r="I5669" s="515" t="s">
        <v>6055</v>
      </c>
    </row>
    <row r="5670" spans="1:9" x14ac:dyDescent="0.2">
      <c r="A5670" s="86" t="s">
        <v>6388</v>
      </c>
      <c r="B5670" s="763" t="s">
        <v>253</v>
      </c>
      <c r="E5670" s="86" t="s">
        <v>221</v>
      </c>
      <c r="F5670" s="282" t="s">
        <v>239</v>
      </c>
      <c r="G5670" s="42" t="s">
        <v>524</v>
      </c>
      <c r="I5670" s="515" t="s">
        <v>6056</v>
      </c>
    </row>
    <row r="5671" spans="1:9" x14ac:dyDescent="0.2">
      <c r="A5671" s="86" t="s">
        <v>6388</v>
      </c>
      <c r="B5671" s="763" t="s">
        <v>253</v>
      </c>
      <c r="E5671" s="86" t="s">
        <v>221</v>
      </c>
      <c r="F5671" s="282" t="s">
        <v>240</v>
      </c>
      <c r="G5671" s="42" t="s">
        <v>524</v>
      </c>
      <c r="I5671" s="515" t="s">
        <v>6057</v>
      </c>
    </row>
    <row r="5672" spans="1:9" x14ac:dyDescent="0.2">
      <c r="A5672" s="86" t="s">
        <v>6388</v>
      </c>
      <c r="B5672" s="763" t="s">
        <v>253</v>
      </c>
      <c r="E5672" s="86" t="s">
        <v>221</v>
      </c>
      <c r="F5672" s="282" t="s">
        <v>241</v>
      </c>
      <c r="G5672" s="42" t="s">
        <v>524</v>
      </c>
      <c r="I5672" s="515" t="s">
        <v>6058</v>
      </c>
    </row>
    <row r="5673" spans="1:9" x14ac:dyDescent="0.2">
      <c r="A5673" s="86" t="s">
        <v>6388</v>
      </c>
      <c r="B5673" s="763" t="s">
        <v>253</v>
      </c>
      <c r="E5673" s="86" t="s">
        <v>221</v>
      </c>
      <c r="F5673" s="282" t="s">
        <v>242</v>
      </c>
      <c r="G5673" s="42" t="s">
        <v>524</v>
      </c>
      <c r="I5673" s="515" t="s">
        <v>7433</v>
      </c>
    </row>
    <row r="5674" spans="1:9" x14ac:dyDescent="0.2">
      <c r="A5674" s="86" t="s">
        <v>6388</v>
      </c>
      <c r="B5674" s="763" t="s">
        <v>253</v>
      </c>
      <c r="E5674" s="86" t="s">
        <v>221</v>
      </c>
      <c r="F5674" s="282" t="s">
        <v>243</v>
      </c>
      <c r="G5674" s="42" t="s">
        <v>524</v>
      </c>
      <c r="I5674" s="515" t="s">
        <v>6059</v>
      </c>
    </row>
    <row r="5675" spans="1:9" x14ac:dyDescent="0.2">
      <c r="A5675" s="86" t="s">
        <v>6388</v>
      </c>
      <c r="B5675" s="763" t="s">
        <v>253</v>
      </c>
      <c r="E5675" s="86" t="s">
        <v>221</v>
      </c>
      <c r="F5675" s="282" t="s">
        <v>244</v>
      </c>
      <c r="G5675" s="42" t="s">
        <v>524</v>
      </c>
      <c r="I5675" s="515" t="s">
        <v>6060</v>
      </c>
    </row>
    <row r="5676" spans="1:9" x14ac:dyDescent="0.2">
      <c r="A5676" s="86" t="s">
        <v>6388</v>
      </c>
      <c r="B5676" s="763" t="s">
        <v>253</v>
      </c>
      <c r="E5676" s="86" t="s">
        <v>221</v>
      </c>
      <c r="F5676" s="282" t="s">
        <v>245</v>
      </c>
      <c r="G5676" s="42" t="s">
        <v>524</v>
      </c>
      <c r="I5676" s="515" t="s">
        <v>6061</v>
      </c>
    </row>
    <row r="5677" spans="1:9" x14ac:dyDescent="0.2">
      <c r="A5677" s="86" t="s">
        <v>6388</v>
      </c>
      <c r="B5677" s="763" t="s">
        <v>253</v>
      </c>
      <c r="E5677" s="86" t="s">
        <v>221</v>
      </c>
      <c r="F5677" s="282" t="s">
        <v>64</v>
      </c>
      <c r="G5677" s="41" t="s">
        <v>48</v>
      </c>
      <c r="I5677" s="515" t="s">
        <v>7434</v>
      </c>
    </row>
    <row r="5678" spans="1:9" x14ac:dyDescent="0.2">
      <c r="A5678" s="86" t="s">
        <v>6388</v>
      </c>
      <c r="B5678" s="763" t="s">
        <v>253</v>
      </c>
      <c r="E5678" s="86" t="s">
        <v>221</v>
      </c>
      <c r="F5678" s="282" t="s">
        <v>7613</v>
      </c>
      <c r="G5678" s="46" t="s">
        <v>524</v>
      </c>
      <c r="I5678" s="515" t="s">
        <v>6062</v>
      </c>
    </row>
    <row r="5679" spans="1:9" x14ac:dyDescent="0.2">
      <c r="A5679" s="86" t="s">
        <v>6388</v>
      </c>
      <c r="B5679" s="763" t="s">
        <v>253</v>
      </c>
      <c r="E5679" s="86" t="s">
        <v>221</v>
      </c>
      <c r="F5679" s="282" t="s">
        <v>211</v>
      </c>
      <c r="G5679" s="46" t="s">
        <v>524</v>
      </c>
      <c r="I5679" s="515" t="s">
        <v>6063</v>
      </c>
    </row>
    <row r="5680" spans="1:9" x14ac:dyDescent="0.2">
      <c r="A5680" s="86" t="s">
        <v>6388</v>
      </c>
      <c r="B5680" s="763" t="s">
        <v>253</v>
      </c>
      <c r="E5680" s="86" t="s">
        <v>221</v>
      </c>
      <c r="F5680" s="282" t="s">
        <v>212</v>
      </c>
      <c r="G5680" s="46" t="s">
        <v>524</v>
      </c>
      <c r="I5680" s="515" t="s">
        <v>6064</v>
      </c>
    </row>
    <row r="5681" spans="1:9" x14ac:dyDescent="0.2">
      <c r="A5681" s="86" t="s">
        <v>6388</v>
      </c>
      <c r="B5681" s="763" t="s">
        <v>253</v>
      </c>
      <c r="E5681" s="86" t="s">
        <v>221</v>
      </c>
      <c r="F5681" s="282" t="s">
        <v>488</v>
      </c>
      <c r="G5681" s="46" t="s">
        <v>524</v>
      </c>
      <c r="I5681" s="515" t="s">
        <v>6065</v>
      </c>
    </row>
    <row r="5682" spans="1:9" x14ac:dyDescent="0.2">
      <c r="A5682" s="86" t="s">
        <v>6388</v>
      </c>
      <c r="B5682" s="763" t="s">
        <v>253</v>
      </c>
      <c r="E5682" s="86" t="s">
        <v>221</v>
      </c>
      <c r="F5682" s="282" t="s">
        <v>247</v>
      </c>
      <c r="G5682" s="613" t="s">
        <v>524</v>
      </c>
      <c r="I5682" s="515" t="s">
        <v>7435</v>
      </c>
    </row>
    <row r="5683" spans="1:9" x14ac:dyDescent="0.2">
      <c r="A5683" s="86" t="s">
        <v>6388</v>
      </c>
      <c r="B5683" s="763" t="s">
        <v>253</v>
      </c>
      <c r="E5683" s="86" t="s">
        <v>221</v>
      </c>
      <c r="F5683" s="282" t="s">
        <v>246</v>
      </c>
      <c r="G5683" s="830" t="s">
        <v>524</v>
      </c>
      <c r="I5683" s="515" t="s">
        <v>6066</v>
      </c>
    </row>
    <row r="5684" spans="1:9" x14ac:dyDescent="0.2">
      <c r="A5684" s="86" t="s">
        <v>6388</v>
      </c>
      <c r="B5684" s="763" t="s">
        <v>253</v>
      </c>
      <c r="E5684" s="86" t="s">
        <v>221</v>
      </c>
      <c r="F5684" s="282" t="s">
        <v>459</v>
      </c>
      <c r="G5684" s="830" t="s">
        <v>524</v>
      </c>
      <c r="I5684" s="515" t="s">
        <v>6067</v>
      </c>
    </row>
    <row r="5685" spans="1:9" x14ac:dyDescent="0.2">
      <c r="A5685" s="86" t="s">
        <v>6388</v>
      </c>
      <c r="B5685" s="763" t="s">
        <v>253</v>
      </c>
      <c r="E5685" s="86" t="s">
        <v>221</v>
      </c>
      <c r="F5685" s="282" t="s">
        <v>464</v>
      </c>
      <c r="G5685" s="830" t="s">
        <v>524</v>
      </c>
      <c r="I5685" s="515" t="s">
        <v>6068</v>
      </c>
    </row>
    <row r="5686" spans="1:9" x14ac:dyDescent="0.2">
      <c r="A5686" s="86" t="s">
        <v>6388</v>
      </c>
      <c r="B5686" s="763" t="s">
        <v>253</v>
      </c>
      <c r="E5686" s="86" t="s">
        <v>221</v>
      </c>
      <c r="F5686" s="282" t="s">
        <v>525</v>
      </c>
      <c r="G5686" s="830" t="s">
        <v>524</v>
      </c>
      <c r="I5686" s="515" t="s">
        <v>6069</v>
      </c>
    </row>
    <row r="5687" spans="1:9" x14ac:dyDescent="0.2">
      <c r="A5687" s="86" t="s">
        <v>6388</v>
      </c>
      <c r="B5687" s="763" t="s">
        <v>253</v>
      </c>
      <c r="E5687" s="86" t="s">
        <v>221</v>
      </c>
      <c r="F5687" s="282" t="s">
        <v>490</v>
      </c>
      <c r="G5687" s="902" t="s">
        <v>524</v>
      </c>
      <c r="I5687" s="515" t="s">
        <v>7436</v>
      </c>
    </row>
    <row r="5688" spans="1:9" x14ac:dyDescent="0.2">
      <c r="A5688" s="86" t="s">
        <v>6388</v>
      </c>
      <c r="B5688" s="763" t="s">
        <v>253</v>
      </c>
      <c r="E5688" s="86" t="s">
        <v>221</v>
      </c>
      <c r="F5688" s="282" t="s">
        <v>248</v>
      </c>
      <c r="G5688" s="46" t="s">
        <v>524</v>
      </c>
      <c r="I5688" s="515" t="s">
        <v>6070</v>
      </c>
    </row>
    <row r="5689" spans="1:9" x14ac:dyDescent="0.2">
      <c r="A5689" s="86" t="s">
        <v>6388</v>
      </c>
      <c r="B5689" s="763" t="s">
        <v>253</v>
      </c>
      <c r="E5689" s="86" t="s">
        <v>221</v>
      </c>
      <c r="F5689" s="282" t="s">
        <v>492</v>
      </c>
      <c r="G5689" s="902" t="s">
        <v>524</v>
      </c>
      <c r="I5689" s="515" t="s">
        <v>7437</v>
      </c>
    </row>
    <row r="5690" spans="1:9" x14ac:dyDescent="0.2">
      <c r="A5690" s="86" t="s">
        <v>6388</v>
      </c>
      <c r="B5690" s="763" t="s">
        <v>253</v>
      </c>
      <c r="E5690" s="86" t="s">
        <v>221</v>
      </c>
      <c r="F5690" s="282" t="s">
        <v>248</v>
      </c>
      <c r="G5690" s="46" t="s">
        <v>524</v>
      </c>
      <c r="I5690" s="515" t="s">
        <v>6071</v>
      </c>
    </row>
    <row r="5691" spans="1:9" x14ac:dyDescent="0.2">
      <c r="A5691" s="86" t="s">
        <v>6388</v>
      </c>
      <c r="B5691" s="763" t="s">
        <v>253</v>
      </c>
      <c r="E5691" s="86" t="s">
        <v>221</v>
      </c>
      <c r="F5691" s="282" t="s">
        <v>235</v>
      </c>
      <c r="G5691" s="621" t="s">
        <v>524</v>
      </c>
      <c r="I5691" s="515" t="s">
        <v>7438</v>
      </c>
    </row>
    <row r="5692" spans="1:9" x14ac:dyDescent="0.2">
      <c r="A5692" s="86" t="s">
        <v>6388</v>
      </c>
      <c r="B5692" s="763" t="s">
        <v>253</v>
      </c>
      <c r="E5692" s="86" t="s">
        <v>221</v>
      </c>
      <c r="F5692" s="282" t="s">
        <v>236</v>
      </c>
      <c r="G5692" s="48" t="s">
        <v>524</v>
      </c>
      <c r="I5692" s="515" t="s">
        <v>6072</v>
      </c>
    </row>
    <row r="5693" spans="1:9" x14ac:dyDescent="0.2">
      <c r="A5693" s="86" t="s">
        <v>6388</v>
      </c>
      <c r="B5693" s="763" t="s">
        <v>253</v>
      </c>
      <c r="E5693" s="86" t="s">
        <v>221</v>
      </c>
      <c r="F5693" s="282" t="s">
        <v>249</v>
      </c>
      <c r="G5693" s="46" t="s">
        <v>524</v>
      </c>
      <c r="I5693" s="515" t="s">
        <v>6073</v>
      </c>
    </row>
    <row r="5694" spans="1:9" x14ac:dyDescent="0.2">
      <c r="A5694" s="86" t="s">
        <v>6388</v>
      </c>
      <c r="B5694" s="543" t="s">
        <v>253</v>
      </c>
      <c r="C5694" s="547"/>
      <c r="D5694" s="547"/>
      <c r="E5694" s="547" t="s">
        <v>221</v>
      </c>
      <c r="F5694" s="538" t="s">
        <v>345</v>
      </c>
      <c r="G5694" s="893" t="s">
        <v>524</v>
      </c>
      <c r="I5694" s="515" t="s">
        <v>6074</v>
      </c>
    </row>
    <row r="5695" spans="1:9" x14ac:dyDescent="0.2">
      <c r="A5695" s="86" t="s">
        <v>6388</v>
      </c>
      <c r="B5695" s="541" t="s">
        <v>253</v>
      </c>
      <c r="C5695" s="546"/>
      <c r="D5695" s="546"/>
      <c r="E5695" s="546" t="s">
        <v>222</v>
      </c>
      <c r="F5695" s="542" t="s">
        <v>237</v>
      </c>
      <c r="G5695" s="835" t="s">
        <v>524</v>
      </c>
      <c r="I5695" s="515" t="s">
        <v>7439</v>
      </c>
    </row>
    <row r="5696" spans="1:9" x14ac:dyDescent="0.2">
      <c r="A5696" s="86" t="s">
        <v>6388</v>
      </c>
      <c r="B5696" s="763" t="s">
        <v>253</v>
      </c>
      <c r="E5696" s="86" t="s">
        <v>222</v>
      </c>
      <c r="F5696" s="282" t="s">
        <v>2</v>
      </c>
      <c r="G5696" s="41" t="s">
        <v>524</v>
      </c>
      <c r="I5696" s="515" t="s">
        <v>6075</v>
      </c>
    </row>
    <row r="5697" spans="1:9" x14ac:dyDescent="0.2">
      <c r="A5697" s="86" t="s">
        <v>6388</v>
      </c>
      <c r="B5697" s="763" t="s">
        <v>253</v>
      </c>
      <c r="E5697" s="86" t="s">
        <v>222</v>
      </c>
      <c r="F5697" s="282" t="s">
        <v>3</v>
      </c>
      <c r="G5697" s="41" t="s">
        <v>48</v>
      </c>
      <c r="I5697" s="515" t="s">
        <v>6076</v>
      </c>
    </row>
    <row r="5698" spans="1:9" x14ac:dyDescent="0.2">
      <c r="A5698" s="86" t="s">
        <v>6388</v>
      </c>
      <c r="B5698" s="763" t="s">
        <v>253</v>
      </c>
      <c r="E5698" s="86" t="s">
        <v>222</v>
      </c>
      <c r="F5698" s="282" t="s">
        <v>234</v>
      </c>
      <c r="G5698" s="606" t="s">
        <v>524</v>
      </c>
      <c r="I5698" s="515" t="s">
        <v>6077</v>
      </c>
    </row>
    <row r="5699" spans="1:9" x14ac:dyDescent="0.2">
      <c r="A5699" s="86" t="s">
        <v>6388</v>
      </c>
      <c r="B5699" s="763" t="s">
        <v>253</v>
      </c>
      <c r="E5699" s="86" t="s">
        <v>222</v>
      </c>
      <c r="F5699" s="282" t="s">
        <v>10</v>
      </c>
      <c r="G5699" s="41" t="s">
        <v>524</v>
      </c>
      <c r="I5699" s="515" t="s">
        <v>6078</v>
      </c>
    </row>
    <row r="5700" spans="1:9" x14ac:dyDescent="0.2">
      <c r="A5700" s="86" t="s">
        <v>6388</v>
      </c>
      <c r="B5700" s="763" t="s">
        <v>253</v>
      </c>
      <c r="E5700" s="86" t="s">
        <v>222</v>
      </c>
      <c r="F5700" s="282" t="s">
        <v>12</v>
      </c>
      <c r="G5700" s="41" t="s">
        <v>48</v>
      </c>
      <c r="I5700" s="515" t="s">
        <v>6079</v>
      </c>
    </row>
    <row r="5701" spans="1:9" x14ac:dyDescent="0.2">
      <c r="A5701" s="86" t="s">
        <v>6388</v>
      </c>
      <c r="B5701" s="763" t="s">
        <v>253</v>
      </c>
      <c r="E5701" s="86" t="s">
        <v>222</v>
      </c>
      <c r="F5701" s="282" t="s">
        <v>238</v>
      </c>
      <c r="G5701" s="42" t="s">
        <v>524</v>
      </c>
      <c r="I5701" s="515" t="s">
        <v>6080</v>
      </c>
    </row>
    <row r="5702" spans="1:9" x14ac:dyDescent="0.2">
      <c r="A5702" s="86" t="s">
        <v>6388</v>
      </c>
      <c r="B5702" s="763" t="s">
        <v>253</v>
      </c>
      <c r="E5702" s="86" t="s">
        <v>222</v>
      </c>
      <c r="F5702" s="282" t="s">
        <v>239</v>
      </c>
      <c r="G5702" s="42" t="s">
        <v>524</v>
      </c>
      <c r="I5702" s="515" t="s">
        <v>6081</v>
      </c>
    </row>
    <row r="5703" spans="1:9" x14ac:dyDescent="0.2">
      <c r="A5703" s="86" t="s">
        <v>6388</v>
      </c>
      <c r="B5703" s="763" t="s">
        <v>253</v>
      </c>
      <c r="E5703" s="86" t="s">
        <v>222</v>
      </c>
      <c r="F5703" s="282" t="s">
        <v>240</v>
      </c>
      <c r="G5703" s="42" t="s">
        <v>524</v>
      </c>
      <c r="I5703" s="515" t="s">
        <v>6082</v>
      </c>
    </row>
    <row r="5704" spans="1:9" x14ac:dyDescent="0.2">
      <c r="A5704" s="86" t="s">
        <v>6388</v>
      </c>
      <c r="B5704" s="763" t="s">
        <v>253</v>
      </c>
      <c r="E5704" s="86" t="s">
        <v>222</v>
      </c>
      <c r="F5704" s="282" t="s">
        <v>241</v>
      </c>
      <c r="G5704" s="42" t="s">
        <v>524</v>
      </c>
      <c r="I5704" s="515" t="s">
        <v>6083</v>
      </c>
    </row>
    <row r="5705" spans="1:9" x14ac:dyDescent="0.2">
      <c r="A5705" s="86" t="s">
        <v>6388</v>
      </c>
      <c r="B5705" s="763" t="s">
        <v>253</v>
      </c>
      <c r="E5705" s="86" t="s">
        <v>222</v>
      </c>
      <c r="F5705" s="282" t="s">
        <v>242</v>
      </c>
      <c r="G5705" s="42" t="s">
        <v>524</v>
      </c>
      <c r="I5705" s="515" t="s">
        <v>7440</v>
      </c>
    </row>
    <row r="5706" spans="1:9" x14ac:dyDescent="0.2">
      <c r="A5706" s="86" t="s">
        <v>6388</v>
      </c>
      <c r="B5706" s="763" t="s">
        <v>253</v>
      </c>
      <c r="E5706" s="86" t="s">
        <v>222</v>
      </c>
      <c r="F5706" s="282" t="s">
        <v>243</v>
      </c>
      <c r="G5706" s="42" t="s">
        <v>524</v>
      </c>
      <c r="I5706" s="515" t="s">
        <v>6084</v>
      </c>
    </row>
    <row r="5707" spans="1:9" x14ac:dyDescent="0.2">
      <c r="A5707" s="86" t="s">
        <v>6388</v>
      </c>
      <c r="B5707" s="763" t="s">
        <v>253</v>
      </c>
      <c r="E5707" s="86" t="s">
        <v>222</v>
      </c>
      <c r="F5707" s="282" t="s">
        <v>244</v>
      </c>
      <c r="G5707" s="42" t="s">
        <v>524</v>
      </c>
      <c r="I5707" s="515" t="s">
        <v>6085</v>
      </c>
    </row>
    <row r="5708" spans="1:9" x14ac:dyDescent="0.2">
      <c r="A5708" s="86" t="s">
        <v>6388</v>
      </c>
      <c r="B5708" s="763" t="s">
        <v>253</v>
      </c>
      <c r="E5708" s="86" t="s">
        <v>222</v>
      </c>
      <c r="F5708" s="282" t="s">
        <v>245</v>
      </c>
      <c r="G5708" s="42" t="s">
        <v>524</v>
      </c>
      <c r="I5708" s="515" t="s">
        <v>6086</v>
      </c>
    </row>
    <row r="5709" spans="1:9" x14ac:dyDescent="0.2">
      <c r="A5709" s="86" t="s">
        <v>6388</v>
      </c>
      <c r="B5709" s="763" t="s">
        <v>253</v>
      </c>
      <c r="E5709" s="86" t="s">
        <v>222</v>
      </c>
      <c r="F5709" s="282" t="s">
        <v>64</v>
      </c>
      <c r="G5709" s="41" t="s">
        <v>48</v>
      </c>
      <c r="I5709" s="515" t="s">
        <v>7441</v>
      </c>
    </row>
    <row r="5710" spans="1:9" x14ac:dyDescent="0.2">
      <c r="A5710" s="86" t="s">
        <v>6388</v>
      </c>
      <c r="B5710" s="763" t="s">
        <v>253</v>
      </c>
      <c r="E5710" s="86" t="s">
        <v>222</v>
      </c>
      <c r="F5710" s="282" t="s">
        <v>7613</v>
      </c>
      <c r="G5710" s="46" t="s">
        <v>524</v>
      </c>
      <c r="I5710" s="515" t="s">
        <v>6087</v>
      </c>
    </row>
    <row r="5711" spans="1:9" x14ac:dyDescent="0.2">
      <c r="A5711" s="86" t="s">
        <v>6388</v>
      </c>
      <c r="B5711" s="763" t="s">
        <v>253</v>
      </c>
      <c r="E5711" s="86" t="s">
        <v>222</v>
      </c>
      <c r="F5711" s="282" t="s">
        <v>211</v>
      </c>
      <c r="G5711" s="46" t="s">
        <v>524</v>
      </c>
      <c r="I5711" s="515" t="s">
        <v>6088</v>
      </c>
    </row>
    <row r="5712" spans="1:9" x14ac:dyDescent="0.2">
      <c r="A5712" s="86" t="s">
        <v>6388</v>
      </c>
      <c r="B5712" s="763" t="s">
        <v>253</v>
      </c>
      <c r="E5712" s="86" t="s">
        <v>222</v>
      </c>
      <c r="F5712" s="282" t="s">
        <v>212</v>
      </c>
      <c r="G5712" s="46" t="s">
        <v>524</v>
      </c>
      <c r="I5712" s="515" t="s">
        <v>6089</v>
      </c>
    </row>
    <row r="5713" spans="1:9" x14ac:dyDescent="0.2">
      <c r="A5713" s="86" t="s">
        <v>6388</v>
      </c>
      <c r="B5713" s="763" t="s">
        <v>253</v>
      </c>
      <c r="E5713" s="86" t="s">
        <v>222</v>
      </c>
      <c r="F5713" s="282" t="s">
        <v>488</v>
      </c>
      <c r="G5713" s="46" t="s">
        <v>524</v>
      </c>
      <c r="I5713" s="515" t="s">
        <v>6090</v>
      </c>
    </row>
    <row r="5714" spans="1:9" x14ac:dyDescent="0.2">
      <c r="A5714" s="86" t="s">
        <v>6388</v>
      </c>
      <c r="B5714" s="763" t="s">
        <v>253</v>
      </c>
      <c r="E5714" s="86" t="s">
        <v>222</v>
      </c>
      <c r="F5714" s="282" t="s">
        <v>247</v>
      </c>
      <c r="G5714" s="613" t="s">
        <v>524</v>
      </c>
      <c r="I5714" s="515" t="s">
        <v>7442</v>
      </c>
    </row>
    <row r="5715" spans="1:9" x14ac:dyDescent="0.2">
      <c r="A5715" s="86" t="s">
        <v>6388</v>
      </c>
      <c r="B5715" s="763" t="s">
        <v>253</v>
      </c>
      <c r="E5715" s="86" t="s">
        <v>222</v>
      </c>
      <c r="F5715" s="282" t="s">
        <v>246</v>
      </c>
      <c r="G5715" s="830" t="s">
        <v>524</v>
      </c>
      <c r="I5715" s="515" t="s">
        <v>6091</v>
      </c>
    </row>
    <row r="5716" spans="1:9" x14ac:dyDescent="0.2">
      <c r="A5716" s="86" t="s">
        <v>6388</v>
      </c>
      <c r="B5716" s="763" t="s">
        <v>253</v>
      </c>
      <c r="E5716" s="86" t="s">
        <v>222</v>
      </c>
      <c r="F5716" s="282" t="s">
        <v>459</v>
      </c>
      <c r="G5716" s="830" t="s">
        <v>524</v>
      </c>
      <c r="I5716" s="515" t="s">
        <v>6092</v>
      </c>
    </row>
    <row r="5717" spans="1:9" x14ac:dyDescent="0.2">
      <c r="A5717" s="86" t="s">
        <v>6388</v>
      </c>
      <c r="B5717" s="763" t="s">
        <v>253</v>
      </c>
      <c r="E5717" s="86" t="s">
        <v>222</v>
      </c>
      <c r="F5717" s="282" t="s">
        <v>464</v>
      </c>
      <c r="G5717" s="830" t="s">
        <v>524</v>
      </c>
      <c r="I5717" s="515" t="s">
        <v>6093</v>
      </c>
    </row>
    <row r="5718" spans="1:9" x14ac:dyDescent="0.2">
      <c r="A5718" s="86" t="s">
        <v>6388</v>
      </c>
      <c r="B5718" s="763" t="s">
        <v>253</v>
      </c>
      <c r="E5718" s="86" t="s">
        <v>222</v>
      </c>
      <c r="F5718" s="282" t="s">
        <v>525</v>
      </c>
      <c r="G5718" s="830" t="s">
        <v>524</v>
      </c>
      <c r="I5718" s="515" t="s">
        <v>6094</v>
      </c>
    </row>
    <row r="5719" spans="1:9" x14ac:dyDescent="0.2">
      <c r="A5719" s="86" t="s">
        <v>6388</v>
      </c>
      <c r="B5719" s="763" t="s">
        <v>253</v>
      </c>
      <c r="E5719" s="86" t="s">
        <v>222</v>
      </c>
      <c r="F5719" s="282" t="s">
        <v>490</v>
      </c>
      <c r="G5719" s="902" t="s">
        <v>524</v>
      </c>
      <c r="I5719" s="515" t="s">
        <v>7443</v>
      </c>
    </row>
    <row r="5720" spans="1:9" x14ac:dyDescent="0.2">
      <c r="A5720" s="86" t="s">
        <v>6388</v>
      </c>
      <c r="B5720" s="763" t="s">
        <v>253</v>
      </c>
      <c r="E5720" s="86" t="s">
        <v>222</v>
      </c>
      <c r="F5720" s="282" t="s">
        <v>248</v>
      </c>
      <c r="G5720" s="46" t="s">
        <v>524</v>
      </c>
      <c r="I5720" s="515" t="s">
        <v>6095</v>
      </c>
    </row>
    <row r="5721" spans="1:9" x14ac:dyDescent="0.2">
      <c r="A5721" s="86" t="s">
        <v>6388</v>
      </c>
      <c r="B5721" s="763" t="s">
        <v>253</v>
      </c>
      <c r="E5721" s="86" t="s">
        <v>222</v>
      </c>
      <c r="F5721" s="282" t="s">
        <v>492</v>
      </c>
      <c r="G5721" s="902" t="s">
        <v>524</v>
      </c>
      <c r="I5721" s="515" t="s">
        <v>7444</v>
      </c>
    </row>
    <row r="5722" spans="1:9" x14ac:dyDescent="0.2">
      <c r="A5722" s="86" t="s">
        <v>6388</v>
      </c>
      <c r="B5722" s="763" t="s">
        <v>253</v>
      </c>
      <c r="E5722" s="86" t="s">
        <v>222</v>
      </c>
      <c r="F5722" s="282" t="s">
        <v>248</v>
      </c>
      <c r="G5722" s="46" t="s">
        <v>524</v>
      </c>
      <c r="I5722" s="515" t="s">
        <v>6096</v>
      </c>
    </row>
    <row r="5723" spans="1:9" x14ac:dyDescent="0.2">
      <c r="A5723" s="86" t="s">
        <v>6388</v>
      </c>
      <c r="B5723" s="763" t="s">
        <v>253</v>
      </c>
      <c r="E5723" s="86" t="s">
        <v>222</v>
      </c>
      <c r="F5723" s="282" t="s">
        <v>235</v>
      </c>
      <c r="G5723" s="621" t="s">
        <v>524</v>
      </c>
      <c r="I5723" s="515" t="s">
        <v>7445</v>
      </c>
    </row>
    <row r="5724" spans="1:9" x14ac:dyDescent="0.2">
      <c r="A5724" s="86" t="s">
        <v>6388</v>
      </c>
      <c r="B5724" s="763" t="s">
        <v>253</v>
      </c>
      <c r="E5724" s="86" t="s">
        <v>222</v>
      </c>
      <c r="F5724" s="282" t="s">
        <v>236</v>
      </c>
      <c r="G5724" s="48" t="s">
        <v>524</v>
      </c>
      <c r="I5724" s="515" t="s">
        <v>6097</v>
      </c>
    </row>
    <row r="5725" spans="1:9" x14ac:dyDescent="0.2">
      <c r="A5725" s="86" t="s">
        <v>6388</v>
      </c>
      <c r="B5725" s="763" t="s">
        <v>253</v>
      </c>
      <c r="E5725" s="86" t="s">
        <v>222</v>
      </c>
      <c r="F5725" s="282" t="s">
        <v>249</v>
      </c>
      <c r="G5725" s="46" t="s">
        <v>524</v>
      </c>
      <c r="I5725" s="515" t="s">
        <v>6098</v>
      </c>
    </row>
    <row r="5726" spans="1:9" x14ac:dyDescent="0.2">
      <c r="A5726" s="86" t="s">
        <v>6388</v>
      </c>
      <c r="B5726" s="543" t="s">
        <v>253</v>
      </c>
      <c r="C5726" s="547"/>
      <c r="D5726" s="547"/>
      <c r="E5726" s="547" t="s">
        <v>222</v>
      </c>
      <c r="F5726" s="538" t="s">
        <v>345</v>
      </c>
      <c r="G5726" s="893" t="s">
        <v>524</v>
      </c>
      <c r="I5726" s="515" t="s">
        <v>6099</v>
      </c>
    </row>
    <row r="5727" spans="1:9" x14ac:dyDescent="0.2">
      <c r="A5727" s="86" t="s">
        <v>6388</v>
      </c>
      <c r="B5727" s="541" t="s">
        <v>253</v>
      </c>
      <c r="C5727" s="546"/>
      <c r="D5727" s="546"/>
      <c r="E5727" s="546" t="s">
        <v>223</v>
      </c>
      <c r="F5727" s="542" t="s">
        <v>237</v>
      </c>
      <c r="G5727" s="835" t="s">
        <v>524</v>
      </c>
      <c r="I5727" s="515" t="s">
        <v>7446</v>
      </c>
    </row>
    <row r="5728" spans="1:9" x14ac:dyDescent="0.2">
      <c r="A5728" s="86" t="s">
        <v>6388</v>
      </c>
      <c r="B5728" s="763" t="s">
        <v>253</v>
      </c>
      <c r="E5728" s="86" t="s">
        <v>223</v>
      </c>
      <c r="F5728" s="282" t="s">
        <v>2</v>
      </c>
      <c r="G5728" s="41" t="s">
        <v>524</v>
      </c>
      <c r="I5728" s="515" t="s">
        <v>6100</v>
      </c>
    </row>
    <row r="5729" spans="1:9" x14ac:dyDescent="0.2">
      <c r="A5729" s="86" t="s">
        <v>6388</v>
      </c>
      <c r="B5729" s="763" t="s">
        <v>253</v>
      </c>
      <c r="E5729" s="86" t="s">
        <v>223</v>
      </c>
      <c r="F5729" s="282" t="s">
        <v>3</v>
      </c>
      <c r="G5729" s="41" t="s">
        <v>48</v>
      </c>
      <c r="I5729" s="515" t="s">
        <v>6101</v>
      </c>
    </row>
    <row r="5730" spans="1:9" x14ac:dyDescent="0.2">
      <c r="A5730" s="86" t="s">
        <v>6388</v>
      </c>
      <c r="B5730" s="763" t="s">
        <v>253</v>
      </c>
      <c r="E5730" s="86" t="s">
        <v>223</v>
      </c>
      <c r="F5730" s="282" t="s">
        <v>234</v>
      </c>
      <c r="G5730" s="606" t="s">
        <v>524</v>
      </c>
      <c r="I5730" s="515" t="s">
        <v>6102</v>
      </c>
    </row>
    <row r="5731" spans="1:9" x14ac:dyDescent="0.2">
      <c r="A5731" s="86" t="s">
        <v>6388</v>
      </c>
      <c r="B5731" s="763" t="s">
        <v>253</v>
      </c>
      <c r="E5731" s="86" t="s">
        <v>223</v>
      </c>
      <c r="F5731" s="282" t="s">
        <v>10</v>
      </c>
      <c r="G5731" s="41" t="s">
        <v>524</v>
      </c>
      <c r="I5731" s="515" t="s">
        <v>6103</v>
      </c>
    </row>
    <row r="5732" spans="1:9" x14ac:dyDescent="0.2">
      <c r="A5732" s="86" t="s">
        <v>6388</v>
      </c>
      <c r="B5732" s="763" t="s">
        <v>253</v>
      </c>
      <c r="E5732" s="86" t="s">
        <v>223</v>
      </c>
      <c r="F5732" s="282" t="s">
        <v>12</v>
      </c>
      <c r="G5732" s="41" t="s">
        <v>48</v>
      </c>
      <c r="I5732" s="515" t="s">
        <v>6104</v>
      </c>
    </row>
    <row r="5733" spans="1:9" x14ac:dyDescent="0.2">
      <c r="A5733" s="86" t="s">
        <v>6388</v>
      </c>
      <c r="B5733" s="763" t="s">
        <v>253</v>
      </c>
      <c r="E5733" s="86" t="s">
        <v>223</v>
      </c>
      <c r="F5733" s="282" t="s">
        <v>238</v>
      </c>
      <c r="G5733" s="42" t="s">
        <v>524</v>
      </c>
      <c r="I5733" s="515" t="s">
        <v>6105</v>
      </c>
    </row>
    <row r="5734" spans="1:9" x14ac:dyDescent="0.2">
      <c r="A5734" s="86" t="s">
        <v>6388</v>
      </c>
      <c r="B5734" s="763" t="s">
        <v>253</v>
      </c>
      <c r="E5734" s="86" t="s">
        <v>223</v>
      </c>
      <c r="F5734" s="282" t="s">
        <v>239</v>
      </c>
      <c r="G5734" s="42" t="s">
        <v>524</v>
      </c>
      <c r="I5734" s="515" t="s">
        <v>6106</v>
      </c>
    </row>
    <row r="5735" spans="1:9" x14ac:dyDescent="0.2">
      <c r="A5735" s="86" t="s">
        <v>6388</v>
      </c>
      <c r="B5735" s="763" t="s">
        <v>253</v>
      </c>
      <c r="E5735" s="86" t="s">
        <v>223</v>
      </c>
      <c r="F5735" s="282" t="s">
        <v>240</v>
      </c>
      <c r="G5735" s="42" t="s">
        <v>524</v>
      </c>
      <c r="I5735" s="515" t="s">
        <v>6107</v>
      </c>
    </row>
    <row r="5736" spans="1:9" x14ac:dyDescent="0.2">
      <c r="A5736" s="86" t="s">
        <v>6388</v>
      </c>
      <c r="B5736" s="763" t="s">
        <v>253</v>
      </c>
      <c r="E5736" s="86" t="s">
        <v>223</v>
      </c>
      <c r="F5736" s="282" t="s">
        <v>241</v>
      </c>
      <c r="G5736" s="42" t="s">
        <v>524</v>
      </c>
      <c r="I5736" s="515" t="s">
        <v>6108</v>
      </c>
    </row>
    <row r="5737" spans="1:9" x14ac:dyDescent="0.2">
      <c r="A5737" s="86" t="s">
        <v>6388</v>
      </c>
      <c r="B5737" s="763" t="s">
        <v>253</v>
      </c>
      <c r="E5737" s="86" t="s">
        <v>223</v>
      </c>
      <c r="F5737" s="282" t="s">
        <v>242</v>
      </c>
      <c r="G5737" s="42" t="s">
        <v>524</v>
      </c>
      <c r="I5737" s="515" t="s">
        <v>7447</v>
      </c>
    </row>
    <row r="5738" spans="1:9" x14ac:dyDescent="0.2">
      <c r="A5738" s="86" t="s">
        <v>6388</v>
      </c>
      <c r="B5738" s="763" t="s">
        <v>253</v>
      </c>
      <c r="E5738" s="86" t="s">
        <v>223</v>
      </c>
      <c r="F5738" s="282" t="s">
        <v>243</v>
      </c>
      <c r="G5738" s="42" t="s">
        <v>524</v>
      </c>
      <c r="I5738" s="515" t="s">
        <v>6109</v>
      </c>
    </row>
    <row r="5739" spans="1:9" x14ac:dyDescent="0.2">
      <c r="A5739" s="86" t="s">
        <v>6388</v>
      </c>
      <c r="B5739" s="763" t="s">
        <v>253</v>
      </c>
      <c r="E5739" s="86" t="s">
        <v>223</v>
      </c>
      <c r="F5739" s="282" t="s">
        <v>244</v>
      </c>
      <c r="G5739" s="42" t="s">
        <v>524</v>
      </c>
      <c r="I5739" s="515" t="s">
        <v>6110</v>
      </c>
    </row>
    <row r="5740" spans="1:9" x14ac:dyDescent="0.2">
      <c r="A5740" s="86" t="s">
        <v>6388</v>
      </c>
      <c r="B5740" s="763" t="s">
        <v>253</v>
      </c>
      <c r="E5740" s="86" t="s">
        <v>223</v>
      </c>
      <c r="F5740" s="282" t="s">
        <v>245</v>
      </c>
      <c r="G5740" s="42" t="s">
        <v>524</v>
      </c>
      <c r="I5740" s="515" t="s">
        <v>6111</v>
      </c>
    </row>
    <row r="5741" spans="1:9" x14ac:dyDescent="0.2">
      <c r="A5741" s="86" t="s">
        <v>6388</v>
      </c>
      <c r="B5741" s="763" t="s">
        <v>253</v>
      </c>
      <c r="E5741" s="86" t="s">
        <v>223</v>
      </c>
      <c r="F5741" s="282" t="s">
        <v>64</v>
      </c>
      <c r="G5741" s="41" t="s">
        <v>48</v>
      </c>
      <c r="I5741" s="515" t="s">
        <v>7448</v>
      </c>
    </row>
    <row r="5742" spans="1:9" x14ac:dyDescent="0.2">
      <c r="A5742" s="86" t="s">
        <v>6388</v>
      </c>
      <c r="B5742" s="763" t="s">
        <v>253</v>
      </c>
      <c r="E5742" s="86" t="s">
        <v>223</v>
      </c>
      <c r="F5742" s="282" t="s">
        <v>7613</v>
      </c>
      <c r="G5742" s="46" t="s">
        <v>524</v>
      </c>
      <c r="I5742" s="515" t="s">
        <v>6112</v>
      </c>
    </row>
    <row r="5743" spans="1:9" x14ac:dyDescent="0.2">
      <c r="A5743" s="86" t="s">
        <v>6388</v>
      </c>
      <c r="B5743" s="763" t="s">
        <v>253</v>
      </c>
      <c r="E5743" s="86" t="s">
        <v>223</v>
      </c>
      <c r="F5743" s="282" t="s">
        <v>211</v>
      </c>
      <c r="G5743" s="46" t="s">
        <v>524</v>
      </c>
      <c r="I5743" s="515" t="s">
        <v>6113</v>
      </c>
    </row>
    <row r="5744" spans="1:9" x14ac:dyDescent="0.2">
      <c r="A5744" s="86" t="s">
        <v>6388</v>
      </c>
      <c r="B5744" s="763" t="s">
        <v>253</v>
      </c>
      <c r="E5744" s="86" t="s">
        <v>223</v>
      </c>
      <c r="F5744" s="282" t="s">
        <v>212</v>
      </c>
      <c r="G5744" s="46" t="s">
        <v>524</v>
      </c>
      <c r="I5744" s="515" t="s">
        <v>6114</v>
      </c>
    </row>
    <row r="5745" spans="1:9" x14ac:dyDescent="0.2">
      <c r="A5745" s="86" t="s">
        <v>6388</v>
      </c>
      <c r="B5745" s="763" t="s">
        <v>253</v>
      </c>
      <c r="E5745" s="86" t="s">
        <v>223</v>
      </c>
      <c r="F5745" s="282" t="s">
        <v>488</v>
      </c>
      <c r="G5745" s="46" t="s">
        <v>524</v>
      </c>
      <c r="I5745" s="515" t="s">
        <v>6115</v>
      </c>
    </row>
    <row r="5746" spans="1:9" x14ac:dyDescent="0.2">
      <c r="A5746" s="86" t="s">
        <v>6388</v>
      </c>
      <c r="B5746" s="763" t="s">
        <v>253</v>
      </c>
      <c r="E5746" s="86" t="s">
        <v>223</v>
      </c>
      <c r="F5746" s="282" t="s">
        <v>247</v>
      </c>
      <c r="G5746" s="613" t="s">
        <v>524</v>
      </c>
      <c r="I5746" s="515" t="s">
        <v>7449</v>
      </c>
    </row>
    <row r="5747" spans="1:9" x14ac:dyDescent="0.2">
      <c r="A5747" s="86" t="s">
        <v>6388</v>
      </c>
      <c r="B5747" s="763" t="s">
        <v>253</v>
      </c>
      <c r="E5747" s="86" t="s">
        <v>223</v>
      </c>
      <c r="F5747" s="282" t="s">
        <v>246</v>
      </c>
      <c r="G5747" s="830" t="s">
        <v>524</v>
      </c>
      <c r="I5747" s="515" t="s">
        <v>6116</v>
      </c>
    </row>
    <row r="5748" spans="1:9" x14ac:dyDescent="0.2">
      <c r="A5748" s="86" t="s">
        <v>6388</v>
      </c>
      <c r="B5748" s="763" t="s">
        <v>253</v>
      </c>
      <c r="E5748" s="86" t="s">
        <v>223</v>
      </c>
      <c r="F5748" s="282" t="s">
        <v>459</v>
      </c>
      <c r="G5748" s="830" t="s">
        <v>524</v>
      </c>
      <c r="I5748" s="515" t="s">
        <v>6117</v>
      </c>
    </row>
    <row r="5749" spans="1:9" x14ac:dyDescent="0.2">
      <c r="A5749" s="86" t="s">
        <v>6388</v>
      </c>
      <c r="B5749" s="763" t="s">
        <v>253</v>
      </c>
      <c r="E5749" s="86" t="s">
        <v>223</v>
      </c>
      <c r="F5749" s="282" t="s">
        <v>464</v>
      </c>
      <c r="G5749" s="830" t="s">
        <v>524</v>
      </c>
      <c r="I5749" s="515" t="s">
        <v>6118</v>
      </c>
    </row>
    <row r="5750" spans="1:9" x14ac:dyDescent="0.2">
      <c r="A5750" s="86" t="s">
        <v>6388</v>
      </c>
      <c r="B5750" s="763" t="s">
        <v>253</v>
      </c>
      <c r="E5750" s="86" t="s">
        <v>223</v>
      </c>
      <c r="F5750" s="282" t="s">
        <v>525</v>
      </c>
      <c r="G5750" s="830" t="s">
        <v>524</v>
      </c>
      <c r="I5750" s="515" t="s">
        <v>6119</v>
      </c>
    </row>
    <row r="5751" spans="1:9" x14ac:dyDescent="0.2">
      <c r="A5751" s="86" t="s">
        <v>6388</v>
      </c>
      <c r="B5751" s="763" t="s">
        <v>253</v>
      </c>
      <c r="E5751" s="86" t="s">
        <v>223</v>
      </c>
      <c r="F5751" s="282" t="s">
        <v>490</v>
      </c>
      <c r="G5751" s="902" t="s">
        <v>524</v>
      </c>
      <c r="I5751" s="515" t="s">
        <v>7450</v>
      </c>
    </row>
    <row r="5752" spans="1:9" x14ac:dyDescent="0.2">
      <c r="A5752" s="86" t="s">
        <v>6388</v>
      </c>
      <c r="B5752" s="763" t="s">
        <v>253</v>
      </c>
      <c r="E5752" s="86" t="s">
        <v>223</v>
      </c>
      <c r="F5752" s="282" t="s">
        <v>248</v>
      </c>
      <c r="G5752" s="46" t="s">
        <v>524</v>
      </c>
      <c r="I5752" s="515" t="s">
        <v>6120</v>
      </c>
    </row>
    <row r="5753" spans="1:9" x14ac:dyDescent="0.2">
      <c r="A5753" s="86" t="s">
        <v>6388</v>
      </c>
      <c r="B5753" s="763" t="s">
        <v>253</v>
      </c>
      <c r="E5753" s="86" t="s">
        <v>223</v>
      </c>
      <c r="F5753" s="282" t="s">
        <v>492</v>
      </c>
      <c r="G5753" s="902" t="s">
        <v>524</v>
      </c>
      <c r="I5753" s="515" t="s">
        <v>7451</v>
      </c>
    </row>
    <row r="5754" spans="1:9" x14ac:dyDescent="0.2">
      <c r="A5754" s="86" t="s">
        <v>6388</v>
      </c>
      <c r="B5754" s="763" t="s">
        <v>253</v>
      </c>
      <c r="E5754" s="86" t="s">
        <v>223</v>
      </c>
      <c r="F5754" s="282" t="s">
        <v>248</v>
      </c>
      <c r="G5754" s="46" t="s">
        <v>524</v>
      </c>
      <c r="I5754" s="515" t="s">
        <v>6121</v>
      </c>
    </row>
    <row r="5755" spans="1:9" x14ac:dyDescent="0.2">
      <c r="A5755" s="86" t="s">
        <v>6388</v>
      </c>
      <c r="B5755" s="763" t="s">
        <v>253</v>
      </c>
      <c r="E5755" s="86" t="s">
        <v>223</v>
      </c>
      <c r="F5755" s="282" t="s">
        <v>235</v>
      </c>
      <c r="G5755" s="621" t="s">
        <v>524</v>
      </c>
      <c r="I5755" s="515" t="s">
        <v>7452</v>
      </c>
    </row>
    <row r="5756" spans="1:9" x14ac:dyDescent="0.2">
      <c r="A5756" s="86" t="s">
        <v>6388</v>
      </c>
      <c r="B5756" s="763" t="s">
        <v>253</v>
      </c>
      <c r="E5756" s="86" t="s">
        <v>223</v>
      </c>
      <c r="F5756" s="282" t="s">
        <v>236</v>
      </c>
      <c r="G5756" s="48" t="s">
        <v>524</v>
      </c>
      <c r="I5756" s="515" t="s">
        <v>6122</v>
      </c>
    </row>
    <row r="5757" spans="1:9" x14ac:dyDescent="0.2">
      <c r="A5757" s="86" t="s">
        <v>6388</v>
      </c>
      <c r="B5757" s="763" t="s">
        <v>253</v>
      </c>
      <c r="E5757" s="86" t="s">
        <v>223</v>
      </c>
      <c r="F5757" s="282" t="s">
        <v>249</v>
      </c>
      <c r="G5757" s="46" t="s">
        <v>524</v>
      </c>
      <c r="I5757" s="515" t="s">
        <v>6123</v>
      </c>
    </row>
    <row r="5758" spans="1:9" x14ac:dyDescent="0.2">
      <c r="A5758" s="86" t="s">
        <v>6388</v>
      </c>
      <c r="B5758" s="543" t="s">
        <v>253</v>
      </c>
      <c r="C5758" s="547"/>
      <c r="D5758" s="547"/>
      <c r="E5758" s="547" t="s">
        <v>223</v>
      </c>
      <c r="F5758" s="538" t="s">
        <v>345</v>
      </c>
      <c r="G5758" s="893" t="s">
        <v>524</v>
      </c>
      <c r="I5758" s="515" t="s">
        <v>6124</v>
      </c>
    </row>
    <row r="5759" spans="1:9" x14ac:dyDescent="0.2">
      <c r="A5759" s="86" t="s">
        <v>6388</v>
      </c>
      <c r="B5759" s="541" t="s">
        <v>253</v>
      </c>
      <c r="C5759" s="546"/>
      <c r="D5759" s="546"/>
      <c r="E5759" s="546" t="s">
        <v>224</v>
      </c>
      <c r="F5759" s="542" t="s">
        <v>237</v>
      </c>
      <c r="G5759" s="835" t="s">
        <v>524</v>
      </c>
      <c r="I5759" s="515" t="s">
        <v>7453</v>
      </c>
    </row>
    <row r="5760" spans="1:9" x14ac:dyDescent="0.2">
      <c r="A5760" s="86" t="s">
        <v>6388</v>
      </c>
      <c r="B5760" s="763" t="s">
        <v>253</v>
      </c>
      <c r="E5760" s="86" t="s">
        <v>224</v>
      </c>
      <c r="F5760" s="282" t="s">
        <v>2</v>
      </c>
      <c r="G5760" s="41" t="s">
        <v>524</v>
      </c>
      <c r="I5760" s="515" t="s">
        <v>6125</v>
      </c>
    </row>
    <row r="5761" spans="1:9" x14ac:dyDescent="0.2">
      <c r="A5761" s="86" t="s">
        <v>6388</v>
      </c>
      <c r="B5761" s="763" t="s">
        <v>253</v>
      </c>
      <c r="E5761" s="86" t="s">
        <v>224</v>
      </c>
      <c r="F5761" s="282" t="s">
        <v>3</v>
      </c>
      <c r="G5761" s="41" t="s">
        <v>48</v>
      </c>
      <c r="I5761" s="515" t="s">
        <v>6126</v>
      </c>
    </row>
    <row r="5762" spans="1:9" x14ac:dyDescent="0.2">
      <c r="A5762" s="86" t="s">
        <v>6388</v>
      </c>
      <c r="B5762" s="763" t="s">
        <v>253</v>
      </c>
      <c r="E5762" s="86" t="s">
        <v>224</v>
      </c>
      <c r="F5762" s="282" t="s">
        <v>234</v>
      </c>
      <c r="G5762" s="606" t="s">
        <v>524</v>
      </c>
      <c r="I5762" s="515" t="s">
        <v>6127</v>
      </c>
    </row>
    <row r="5763" spans="1:9" x14ac:dyDescent="0.2">
      <c r="A5763" s="86" t="s">
        <v>6388</v>
      </c>
      <c r="B5763" s="763" t="s">
        <v>253</v>
      </c>
      <c r="E5763" s="86" t="s">
        <v>224</v>
      </c>
      <c r="F5763" s="282" t="s">
        <v>10</v>
      </c>
      <c r="G5763" s="41" t="s">
        <v>524</v>
      </c>
      <c r="I5763" s="515" t="s">
        <v>6128</v>
      </c>
    </row>
    <row r="5764" spans="1:9" x14ac:dyDescent="0.2">
      <c r="A5764" s="86" t="s">
        <v>6388</v>
      </c>
      <c r="B5764" s="763" t="s">
        <v>253</v>
      </c>
      <c r="E5764" s="86" t="s">
        <v>224</v>
      </c>
      <c r="F5764" s="282" t="s">
        <v>12</v>
      </c>
      <c r="G5764" s="41" t="s">
        <v>48</v>
      </c>
      <c r="I5764" s="515" t="s">
        <v>6129</v>
      </c>
    </row>
    <row r="5765" spans="1:9" x14ac:dyDescent="0.2">
      <c r="A5765" s="86" t="s">
        <v>6388</v>
      </c>
      <c r="B5765" s="763" t="s">
        <v>253</v>
      </c>
      <c r="E5765" s="86" t="s">
        <v>224</v>
      </c>
      <c r="F5765" s="282" t="s">
        <v>238</v>
      </c>
      <c r="G5765" s="42" t="s">
        <v>524</v>
      </c>
      <c r="I5765" s="515" t="s">
        <v>6130</v>
      </c>
    </row>
    <row r="5766" spans="1:9" x14ac:dyDescent="0.2">
      <c r="A5766" s="86" t="s">
        <v>6388</v>
      </c>
      <c r="B5766" s="763" t="s">
        <v>253</v>
      </c>
      <c r="E5766" s="86" t="s">
        <v>224</v>
      </c>
      <c r="F5766" s="282" t="s">
        <v>239</v>
      </c>
      <c r="G5766" s="42" t="s">
        <v>524</v>
      </c>
      <c r="I5766" s="515" t="s">
        <v>6131</v>
      </c>
    </row>
    <row r="5767" spans="1:9" x14ac:dyDescent="0.2">
      <c r="A5767" s="86" t="s">
        <v>6388</v>
      </c>
      <c r="B5767" s="763" t="s">
        <v>253</v>
      </c>
      <c r="E5767" s="86" t="s">
        <v>224</v>
      </c>
      <c r="F5767" s="282" t="s">
        <v>240</v>
      </c>
      <c r="G5767" s="42" t="s">
        <v>524</v>
      </c>
      <c r="I5767" s="515" t="s">
        <v>6132</v>
      </c>
    </row>
    <row r="5768" spans="1:9" x14ac:dyDescent="0.2">
      <c r="A5768" s="86" t="s">
        <v>6388</v>
      </c>
      <c r="B5768" s="763" t="s">
        <v>253</v>
      </c>
      <c r="E5768" s="86" t="s">
        <v>224</v>
      </c>
      <c r="F5768" s="282" t="s">
        <v>241</v>
      </c>
      <c r="G5768" s="42" t="s">
        <v>524</v>
      </c>
      <c r="I5768" s="515" t="s">
        <v>6133</v>
      </c>
    </row>
    <row r="5769" spans="1:9" x14ac:dyDescent="0.2">
      <c r="A5769" s="86" t="s">
        <v>6388</v>
      </c>
      <c r="B5769" s="763" t="s">
        <v>253</v>
      </c>
      <c r="E5769" s="86" t="s">
        <v>224</v>
      </c>
      <c r="F5769" s="282" t="s">
        <v>242</v>
      </c>
      <c r="G5769" s="42" t="s">
        <v>524</v>
      </c>
      <c r="I5769" s="515" t="s">
        <v>7454</v>
      </c>
    </row>
    <row r="5770" spans="1:9" x14ac:dyDescent="0.2">
      <c r="A5770" s="86" t="s">
        <v>6388</v>
      </c>
      <c r="B5770" s="763" t="s">
        <v>253</v>
      </c>
      <c r="E5770" s="86" t="s">
        <v>224</v>
      </c>
      <c r="F5770" s="282" t="s">
        <v>243</v>
      </c>
      <c r="G5770" s="42" t="s">
        <v>524</v>
      </c>
      <c r="I5770" s="515" t="s">
        <v>6134</v>
      </c>
    </row>
    <row r="5771" spans="1:9" x14ac:dyDescent="0.2">
      <c r="A5771" s="86" t="s">
        <v>6388</v>
      </c>
      <c r="B5771" s="763" t="s">
        <v>253</v>
      </c>
      <c r="E5771" s="86" t="s">
        <v>224</v>
      </c>
      <c r="F5771" s="282" t="s">
        <v>244</v>
      </c>
      <c r="G5771" s="42" t="s">
        <v>524</v>
      </c>
      <c r="I5771" s="515" t="s">
        <v>6135</v>
      </c>
    </row>
    <row r="5772" spans="1:9" x14ac:dyDescent="0.2">
      <c r="A5772" s="86" t="s">
        <v>6388</v>
      </c>
      <c r="B5772" s="763" t="s">
        <v>253</v>
      </c>
      <c r="E5772" s="86" t="s">
        <v>224</v>
      </c>
      <c r="F5772" s="282" t="s">
        <v>245</v>
      </c>
      <c r="G5772" s="42" t="s">
        <v>524</v>
      </c>
      <c r="I5772" s="515" t="s">
        <v>6136</v>
      </c>
    </row>
    <row r="5773" spans="1:9" x14ac:dyDescent="0.2">
      <c r="A5773" s="86" t="s">
        <v>6388</v>
      </c>
      <c r="B5773" s="763" t="s">
        <v>253</v>
      </c>
      <c r="E5773" s="86" t="s">
        <v>224</v>
      </c>
      <c r="F5773" s="282" t="s">
        <v>64</v>
      </c>
      <c r="G5773" s="41" t="s">
        <v>48</v>
      </c>
      <c r="I5773" s="515" t="s">
        <v>7455</v>
      </c>
    </row>
    <row r="5774" spans="1:9" x14ac:dyDescent="0.2">
      <c r="A5774" s="86" t="s">
        <v>6388</v>
      </c>
      <c r="B5774" s="763" t="s">
        <v>253</v>
      </c>
      <c r="E5774" s="86" t="s">
        <v>224</v>
      </c>
      <c r="F5774" s="282" t="s">
        <v>7613</v>
      </c>
      <c r="G5774" s="46" t="s">
        <v>524</v>
      </c>
      <c r="I5774" s="515" t="s">
        <v>6137</v>
      </c>
    </row>
    <row r="5775" spans="1:9" x14ac:dyDescent="0.2">
      <c r="A5775" s="86" t="s">
        <v>6388</v>
      </c>
      <c r="B5775" s="763" t="s">
        <v>253</v>
      </c>
      <c r="E5775" s="86" t="s">
        <v>224</v>
      </c>
      <c r="F5775" s="282" t="s">
        <v>211</v>
      </c>
      <c r="G5775" s="46" t="s">
        <v>524</v>
      </c>
      <c r="I5775" s="515" t="s">
        <v>6138</v>
      </c>
    </row>
    <row r="5776" spans="1:9" x14ac:dyDescent="0.2">
      <c r="A5776" s="86" t="s">
        <v>6388</v>
      </c>
      <c r="B5776" s="763" t="s">
        <v>253</v>
      </c>
      <c r="E5776" s="86" t="s">
        <v>224</v>
      </c>
      <c r="F5776" s="282" t="s">
        <v>212</v>
      </c>
      <c r="G5776" s="46" t="s">
        <v>524</v>
      </c>
      <c r="I5776" s="515" t="s">
        <v>6139</v>
      </c>
    </row>
    <row r="5777" spans="1:9" x14ac:dyDescent="0.2">
      <c r="A5777" s="86" t="s">
        <v>6388</v>
      </c>
      <c r="B5777" s="763" t="s">
        <v>253</v>
      </c>
      <c r="E5777" s="86" t="s">
        <v>224</v>
      </c>
      <c r="F5777" s="282" t="s">
        <v>488</v>
      </c>
      <c r="G5777" s="46" t="s">
        <v>524</v>
      </c>
      <c r="I5777" s="515" t="s">
        <v>6140</v>
      </c>
    </row>
    <row r="5778" spans="1:9" x14ac:dyDescent="0.2">
      <c r="A5778" s="86" t="s">
        <v>6388</v>
      </c>
      <c r="B5778" s="763" t="s">
        <v>253</v>
      </c>
      <c r="E5778" s="86" t="s">
        <v>224</v>
      </c>
      <c r="F5778" s="282" t="s">
        <v>247</v>
      </c>
      <c r="G5778" s="613" t="s">
        <v>524</v>
      </c>
      <c r="I5778" s="515" t="s">
        <v>7456</v>
      </c>
    </row>
    <row r="5779" spans="1:9" x14ac:dyDescent="0.2">
      <c r="A5779" s="86" t="s">
        <v>6388</v>
      </c>
      <c r="B5779" s="763" t="s">
        <v>253</v>
      </c>
      <c r="E5779" s="86" t="s">
        <v>224</v>
      </c>
      <c r="F5779" s="282" t="s">
        <v>246</v>
      </c>
      <c r="G5779" s="830" t="s">
        <v>524</v>
      </c>
      <c r="I5779" s="515" t="s">
        <v>6141</v>
      </c>
    </row>
    <row r="5780" spans="1:9" x14ac:dyDescent="0.2">
      <c r="A5780" s="86" t="s">
        <v>6388</v>
      </c>
      <c r="B5780" s="763" t="s">
        <v>253</v>
      </c>
      <c r="E5780" s="86" t="s">
        <v>224</v>
      </c>
      <c r="F5780" s="282" t="s">
        <v>459</v>
      </c>
      <c r="G5780" s="830" t="s">
        <v>524</v>
      </c>
      <c r="I5780" s="515" t="s">
        <v>6142</v>
      </c>
    </row>
    <row r="5781" spans="1:9" x14ac:dyDescent="0.2">
      <c r="A5781" s="86" t="s">
        <v>6388</v>
      </c>
      <c r="B5781" s="763" t="s">
        <v>253</v>
      </c>
      <c r="E5781" s="86" t="s">
        <v>224</v>
      </c>
      <c r="F5781" s="282" t="s">
        <v>464</v>
      </c>
      <c r="G5781" s="830" t="s">
        <v>524</v>
      </c>
      <c r="I5781" s="515" t="s">
        <v>6143</v>
      </c>
    </row>
    <row r="5782" spans="1:9" x14ac:dyDescent="0.2">
      <c r="A5782" s="86" t="s">
        <v>6388</v>
      </c>
      <c r="B5782" s="763" t="s">
        <v>253</v>
      </c>
      <c r="E5782" s="86" t="s">
        <v>224</v>
      </c>
      <c r="F5782" s="282" t="s">
        <v>525</v>
      </c>
      <c r="G5782" s="830" t="s">
        <v>524</v>
      </c>
      <c r="I5782" s="515" t="s">
        <v>6144</v>
      </c>
    </row>
    <row r="5783" spans="1:9" x14ac:dyDescent="0.2">
      <c r="A5783" s="86" t="s">
        <v>6388</v>
      </c>
      <c r="B5783" s="763" t="s">
        <v>253</v>
      </c>
      <c r="E5783" s="86" t="s">
        <v>224</v>
      </c>
      <c r="F5783" s="282" t="s">
        <v>490</v>
      </c>
      <c r="G5783" s="902" t="s">
        <v>524</v>
      </c>
      <c r="I5783" s="515" t="s">
        <v>7457</v>
      </c>
    </row>
    <row r="5784" spans="1:9" x14ac:dyDescent="0.2">
      <c r="A5784" s="86" t="s">
        <v>6388</v>
      </c>
      <c r="B5784" s="763" t="s">
        <v>253</v>
      </c>
      <c r="E5784" s="86" t="s">
        <v>224</v>
      </c>
      <c r="F5784" s="282" t="s">
        <v>248</v>
      </c>
      <c r="G5784" s="46" t="s">
        <v>524</v>
      </c>
      <c r="I5784" s="515" t="s">
        <v>6145</v>
      </c>
    </row>
    <row r="5785" spans="1:9" x14ac:dyDescent="0.2">
      <c r="A5785" s="86" t="s">
        <v>6388</v>
      </c>
      <c r="B5785" s="763" t="s">
        <v>253</v>
      </c>
      <c r="E5785" s="86" t="s">
        <v>224</v>
      </c>
      <c r="F5785" s="282" t="s">
        <v>492</v>
      </c>
      <c r="G5785" s="902" t="s">
        <v>524</v>
      </c>
      <c r="I5785" s="515" t="s">
        <v>7458</v>
      </c>
    </row>
    <row r="5786" spans="1:9" x14ac:dyDescent="0.2">
      <c r="A5786" s="86" t="s">
        <v>6388</v>
      </c>
      <c r="B5786" s="763" t="s">
        <v>253</v>
      </c>
      <c r="E5786" s="86" t="s">
        <v>224</v>
      </c>
      <c r="F5786" s="282" t="s">
        <v>248</v>
      </c>
      <c r="G5786" s="46" t="s">
        <v>524</v>
      </c>
      <c r="I5786" s="515" t="s">
        <v>6146</v>
      </c>
    </row>
    <row r="5787" spans="1:9" x14ac:dyDescent="0.2">
      <c r="A5787" s="86" t="s">
        <v>6388</v>
      </c>
      <c r="B5787" s="763" t="s">
        <v>253</v>
      </c>
      <c r="E5787" s="86" t="s">
        <v>224</v>
      </c>
      <c r="F5787" s="282" t="s">
        <v>235</v>
      </c>
      <c r="G5787" s="621" t="s">
        <v>524</v>
      </c>
      <c r="I5787" s="515" t="s">
        <v>7459</v>
      </c>
    </row>
    <row r="5788" spans="1:9" x14ac:dyDescent="0.2">
      <c r="A5788" s="86" t="s">
        <v>6388</v>
      </c>
      <c r="B5788" s="763" t="s">
        <v>253</v>
      </c>
      <c r="E5788" s="86" t="s">
        <v>224</v>
      </c>
      <c r="F5788" s="282" t="s">
        <v>236</v>
      </c>
      <c r="G5788" s="48" t="s">
        <v>524</v>
      </c>
      <c r="I5788" s="515" t="s">
        <v>6147</v>
      </c>
    </row>
    <row r="5789" spans="1:9" x14ac:dyDescent="0.2">
      <c r="A5789" s="86" t="s">
        <v>6388</v>
      </c>
      <c r="B5789" s="763" t="s">
        <v>253</v>
      </c>
      <c r="E5789" s="86" t="s">
        <v>224</v>
      </c>
      <c r="F5789" s="282" t="s">
        <v>249</v>
      </c>
      <c r="G5789" s="46" t="s">
        <v>524</v>
      </c>
      <c r="I5789" s="515" t="s">
        <v>6148</v>
      </c>
    </row>
    <row r="5790" spans="1:9" x14ac:dyDescent="0.2">
      <c r="A5790" s="86" t="s">
        <v>6388</v>
      </c>
      <c r="B5790" s="543" t="s">
        <v>253</v>
      </c>
      <c r="C5790" s="547"/>
      <c r="D5790" s="547"/>
      <c r="E5790" s="547" t="s">
        <v>224</v>
      </c>
      <c r="F5790" s="538" t="s">
        <v>345</v>
      </c>
      <c r="G5790" s="893" t="s">
        <v>524</v>
      </c>
      <c r="I5790" s="515" t="s">
        <v>6149</v>
      </c>
    </row>
    <row r="5791" spans="1:9" x14ac:dyDescent="0.2">
      <c r="A5791" s="86" t="s">
        <v>6388</v>
      </c>
      <c r="B5791" s="541" t="s">
        <v>253</v>
      </c>
      <c r="C5791" s="546"/>
      <c r="D5791" s="546"/>
      <c r="E5791" s="546" t="s">
        <v>225</v>
      </c>
      <c r="F5791" s="542" t="s">
        <v>237</v>
      </c>
      <c r="G5791" s="835" t="s">
        <v>524</v>
      </c>
      <c r="I5791" s="515" t="s">
        <v>7460</v>
      </c>
    </row>
    <row r="5792" spans="1:9" x14ac:dyDescent="0.2">
      <c r="A5792" s="86" t="s">
        <v>6388</v>
      </c>
      <c r="B5792" s="763" t="s">
        <v>253</v>
      </c>
      <c r="E5792" s="86" t="s">
        <v>225</v>
      </c>
      <c r="F5792" s="282" t="s">
        <v>2</v>
      </c>
      <c r="G5792" s="41" t="s">
        <v>524</v>
      </c>
      <c r="I5792" s="515" t="s">
        <v>6150</v>
      </c>
    </row>
    <row r="5793" spans="1:9" x14ac:dyDescent="0.2">
      <c r="A5793" s="86" t="s">
        <v>6388</v>
      </c>
      <c r="B5793" s="763" t="s">
        <v>253</v>
      </c>
      <c r="E5793" s="86" t="s">
        <v>225</v>
      </c>
      <c r="F5793" s="282" t="s">
        <v>3</v>
      </c>
      <c r="G5793" s="41" t="s">
        <v>48</v>
      </c>
      <c r="I5793" s="515" t="s">
        <v>6151</v>
      </c>
    </row>
    <row r="5794" spans="1:9" x14ac:dyDescent="0.2">
      <c r="A5794" s="86" t="s">
        <v>6388</v>
      </c>
      <c r="B5794" s="763" t="s">
        <v>253</v>
      </c>
      <c r="E5794" s="86" t="s">
        <v>225</v>
      </c>
      <c r="F5794" s="282" t="s">
        <v>234</v>
      </c>
      <c r="G5794" s="606" t="s">
        <v>524</v>
      </c>
      <c r="I5794" s="515" t="s">
        <v>6152</v>
      </c>
    </row>
    <row r="5795" spans="1:9" x14ac:dyDescent="0.2">
      <c r="A5795" s="86" t="s">
        <v>6388</v>
      </c>
      <c r="B5795" s="763" t="s">
        <v>253</v>
      </c>
      <c r="E5795" s="86" t="s">
        <v>225</v>
      </c>
      <c r="F5795" s="282" t="s">
        <v>10</v>
      </c>
      <c r="G5795" s="41" t="s">
        <v>524</v>
      </c>
      <c r="I5795" s="515" t="s">
        <v>6153</v>
      </c>
    </row>
    <row r="5796" spans="1:9" x14ac:dyDescent="0.2">
      <c r="A5796" s="86" t="s">
        <v>6388</v>
      </c>
      <c r="B5796" s="763" t="s">
        <v>253</v>
      </c>
      <c r="E5796" s="86" t="s">
        <v>225</v>
      </c>
      <c r="F5796" s="282" t="s">
        <v>12</v>
      </c>
      <c r="G5796" s="41" t="s">
        <v>48</v>
      </c>
      <c r="I5796" s="515" t="s">
        <v>6154</v>
      </c>
    </row>
    <row r="5797" spans="1:9" x14ac:dyDescent="0.2">
      <c r="A5797" s="86" t="s">
        <v>6388</v>
      </c>
      <c r="B5797" s="763" t="s">
        <v>253</v>
      </c>
      <c r="E5797" s="86" t="s">
        <v>225</v>
      </c>
      <c r="F5797" s="282" t="s">
        <v>238</v>
      </c>
      <c r="G5797" s="42" t="s">
        <v>524</v>
      </c>
      <c r="I5797" s="515" t="s">
        <v>6155</v>
      </c>
    </row>
    <row r="5798" spans="1:9" x14ac:dyDescent="0.2">
      <c r="A5798" s="86" t="s">
        <v>6388</v>
      </c>
      <c r="B5798" s="763" t="s">
        <v>253</v>
      </c>
      <c r="E5798" s="86" t="s">
        <v>225</v>
      </c>
      <c r="F5798" s="282" t="s">
        <v>239</v>
      </c>
      <c r="G5798" s="42" t="s">
        <v>524</v>
      </c>
      <c r="I5798" s="515" t="s">
        <v>6156</v>
      </c>
    </row>
    <row r="5799" spans="1:9" x14ac:dyDescent="0.2">
      <c r="A5799" s="86" t="s">
        <v>6388</v>
      </c>
      <c r="B5799" s="763" t="s">
        <v>253</v>
      </c>
      <c r="E5799" s="86" t="s">
        <v>225</v>
      </c>
      <c r="F5799" s="282" t="s">
        <v>240</v>
      </c>
      <c r="G5799" s="42" t="s">
        <v>524</v>
      </c>
      <c r="I5799" s="515" t="s">
        <v>6157</v>
      </c>
    </row>
    <row r="5800" spans="1:9" x14ac:dyDescent="0.2">
      <c r="A5800" s="86" t="s">
        <v>6388</v>
      </c>
      <c r="B5800" s="763" t="s">
        <v>253</v>
      </c>
      <c r="E5800" s="86" t="s">
        <v>225</v>
      </c>
      <c r="F5800" s="282" t="s">
        <v>241</v>
      </c>
      <c r="G5800" s="42" t="s">
        <v>524</v>
      </c>
      <c r="I5800" s="515" t="s">
        <v>6158</v>
      </c>
    </row>
    <row r="5801" spans="1:9" x14ac:dyDescent="0.2">
      <c r="A5801" s="86" t="s">
        <v>6388</v>
      </c>
      <c r="B5801" s="763" t="s">
        <v>253</v>
      </c>
      <c r="E5801" s="86" t="s">
        <v>225</v>
      </c>
      <c r="F5801" s="282" t="s">
        <v>242</v>
      </c>
      <c r="G5801" s="42" t="s">
        <v>524</v>
      </c>
      <c r="I5801" s="515" t="s">
        <v>7461</v>
      </c>
    </row>
    <row r="5802" spans="1:9" x14ac:dyDescent="0.2">
      <c r="A5802" s="86" t="s">
        <v>6388</v>
      </c>
      <c r="B5802" s="763" t="s">
        <v>253</v>
      </c>
      <c r="E5802" s="86" t="s">
        <v>225</v>
      </c>
      <c r="F5802" s="282" t="s">
        <v>243</v>
      </c>
      <c r="G5802" s="42" t="s">
        <v>524</v>
      </c>
      <c r="I5802" s="515" t="s">
        <v>6159</v>
      </c>
    </row>
    <row r="5803" spans="1:9" x14ac:dyDescent="0.2">
      <c r="A5803" s="86" t="s">
        <v>6388</v>
      </c>
      <c r="B5803" s="763" t="s">
        <v>253</v>
      </c>
      <c r="E5803" s="86" t="s">
        <v>225</v>
      </c>
      <c r="F5803" s="282" t="s">
        <v>244</v>
      </c>
      <c r="G5803" s="42" t="s">
        <v>524</v>
      </c>
      <c r="I5803" s="515" t="s">
        <v>6160</v>
      </c>
    </row>
    <row r="5804" spans="1:9" x14ac:dyDescent="0.2">
      <c r="A5804" s="86" t="s">
        <v>6388</v>
      </c>
      <c r="B5804" s="763" t="s">
        <v>253</v>
      </c>
      <c r="E5804" s="86" t="s">
        <v>225</v>
      </c>
      <c r="F5804" s="282" t="s">
        <v>245</v>
      </c>
      <c r="G5804" s="42" t="s">
        <v>524</v>
      </c>
      <c r="I5804" s="515" t="s">
        <v>6161</v>
      </c>
    </row>
    <row r="5805" spans="1:9" x14ac:dyDescent="0.2">
      <c r="A5805" s="86" t="s">
        <v>6388</v>
      </c>
      <c r="B5805" s="763" t="s">
        <v>253</v>
      </c>
      <c r="E5805" s="86" t="s">
        <v>225</v>
      </c>
      <c r="F5805" s="282" t="s">
        <v>64</v>
      </c>
      <c r="G5805" s="41" t="s">
        <v>48</v>
      </c>
      <c r="I5805" s="515" t="s">
        <v>7462</v>
      </c>
    </row>
    <row r="5806" spans="1:9" x14ac:dyDescent="0.2">
      <c r="A5806" s="86" t="s">
        <v>6388</v>
      </c>
      <c r="B5806" s="763" t="s">
        <v>253</v>
      </c>
      <c r="E5806" s="86" t="s">
        <v>225</v>
      </c>
      <c r="F5806" s="282" t="s">
        <v>7613</v>
      </c>
      <c r="G5806" s="46" t="s">
        <v>524</v>
      </c>
      <c r="I5806" s="515" t="s">
        <v>6162</v>
      </c>
    </row>
    <row r="5807" spans="1:9" x14ac:dyDescent="0.2">
      <c r="A5807" s="86" t="s">
        <v>6388</v>
      </c>
      <c r="B5807" s="763" t="s">
        <v>253</v>
      </c>
      <c r="E5807" s="86" t="s">
        <v>225</v>
      </c>
      <c r="F5807" s="282" t="s">
        <v>211</v>
      </c>
      <c r="G5807" s="46" t="s">
        <v>524</v>
      </c>
      <c r="I5807" s="515" t="s">
        <v>6163</v>
      </c>
    </row>
    <row r="5808" spans="1:9" x14ac:dyDescent="0.2">
      <c r="A5808" s="86" t="s">
        <v>6388</v>
      </c>
      <c r="B5808" s="763" t="s">
        <v>253</v>
      </c>
      <c r="E5808" s="86" t="s">
        <v>225</v>
      </c>
      <c r="F5808" s="282" t="s">
        <v>212</v>
      </c>
      <c r="G5808" s="46" t="s">
        <v>524</v>
      </c>
      <c r="I5808" s="515" t="s">
        <v>6164</v>
      </c>
    </row>
    <row r="5809" spans="1:9" x14ac:dyDescent="0.2">
      <c r="A5809" s="86" t="s">
        <v>6388</v>
      </c>
      <c r="B5809" s="763" t="s">
        <v>253</v>
      </c>
      <c r="E5809" s="86" t="s">
        <v>225</v>
      </c>
      <c r="F5809" s="282" t="s">
        <v>488</v>
      </c>
      <c r="G5809" s="46" t="s">
        <v>524</v>
      </c>
      <c r="I5809" s="515" t="s">
        <v>6165</v>
      </c>
    </row>
    <row r="5810" spans="1:9" x14ac:dyDescent="0.2">
      <c r="A5810" s="86" t="s">
        <v>6388</v>
      </c>
      <c r="B5810" s="763" t="s">
        <v>253</v>
      </c>
      <c r="E5810" s="86" t="s">
        <v>225</v>
      </c>
      <c r="F5810" s="282" t="s">
        <v>247</v>
      </c>
      <c r="G5810" s="613" t="s">
        <v>524</v>
      </c>
      <c r="I5810" s="515" t="s">
        <v>7463</v>
      </c>
    </row>
    <row r="5811" spans="1:9" x14ac:dyDescent="0.2">
      <c r="A5811" s="86" t="s">
        <v>6388</v>
      </c>
      <c r="B5811" s="763" t="s">
        <v>253</v>
      </c>
      <c r="E5811" s="86" t="s">
        <v>225</v>
      </c>
      <c r="F5811" s="282" t="s">
        <v>246</v>
      </c>
      <c r="G5811" s="830" t="s">
        <v>524</v>
      </c>
      <c r="I5811" s="515" t="s">
        <v>6166</v>
      </c>
    </row>
    <row r="5812" spans="1:9" x14ac:dyDescent="0.2">
      <c r="A5812" s="86" t="s">
        <v>6388</v>
      </c>
      <c r="B5812" s="763" t="s">
        <v>253</v>
      </c>
      <c r="E5812" s="86" t="s">
        <v>225</v>
      </c>
      <c r="F5812" s="282" t="s">
        <v>459</v>
      </c>
      <c r="G5812" s="830" t="s">
        <v>524</v>
      </c>
      <c r="I5812" s="515" t="s">
        <v>6167</v>
      </c>
    </row>
    <row r="5813" spans="1:9" x14ac:dyDescent="0.2">
      <c r="A5813" s="86" t="s">
        <v>6388</v>
      </c>
      <c r="B5813" s="763" t="s">
        <v>253</v>
      </c>
      <c r="E5813" s="86" t="s">
        <v>225</v>
      </c>
      <c r="F5813" s="282" t="s">
        <v>464</v>
      </c>
      <c r="G5813" s="830" t="s">
        <v>524</v>
      </c>
      <c r="I5813" s="515" t="s">
        <v>6168</v>
      </c>
    </row>
    <row r="5814" spans="1:9" x14ac:dyDescent="0.2">
      <c r="A5814" s="86" t="s">
        <v>6388</v>
      </c>
      <c r="B5814" s="763" t="s">
        <v>253</v>
      </c>
      <c r="E5814" s="86" t="s">
        <v>225</v>
      </c>
      <c r="F5814" s="282" t="s">
        <v>525</v>
      </c>
      <c r="G5814" s="830" t="s">
        <v>524</v>
      </c>
      <c r="I5814" s="515" t="s">
        <v>6169</v>
      </c>
    </row>
    <row r="5815" spans="1:9" x14ac:dyDescent="0.2">
      <c r="A5815" s="86" t="s">
        <v>6388</v>
      </c>
      <c r="B5815" s="763" t="s">
        <v>253</v>
      </c>
      <c r="E5815" s="86" t="s">
        <v>225</v>
      </c>
      <c r="F5815" s="282" t="s">
        <v>490</v>
      </c>
      <c r="G5815" s="902" t="s">
        <v>524</v>
      </c>
      <c r="I5815" s="515" t="s">
        <v>7464</v>
      </c>
    </row>
    <row r="5816" spans="1:9" x14ac:dyDescent="0.2">
      <c r="A5816" s="86" t="s">
        <v>6388</v>
      </c>
      <c r="B5816" s="763" t="s">
        <v>253</v>
      </c>
      <c r="E5816" s="86" t="s">
        <v>225</v>
      </c>
      <c r="F5816" s="282" t="s">
        <v>248</v>
      </c>
      <c r="G5816" s="46" t="s">
        <v>524</v>
      </c>
      <c r="I5816" s="515" t="s">
        <v>6170</v>
      </c>
    </row>
    <row r="5817" spans="1:9" x14ac:dyDescent="0.2">
      <c r="A5817" s="86" t="s">
        <v>6388</v>
      </c>
      <c r="B5817" s="763" t="s">
        <v>253</v>
      </c>
      <c r="E5817" s="86" t="s">
        <v>225</v>
      </c>
      <c r="F5817" s="282" t="s">
        <v>492</v>
      </c>
      <c r="G5817" s="902" t="s">
        <v>524</v>
      </c>
      <c r="I5817" s="515" t="s">
        <v>7465</v>
      </c>
    </row>
    <row r="5818" spans="1:9" x14ac:dyDescent="0.2">
      <c r="A5818" s="86" t="s">
        <v>6388</v>
      </c>
      <c r="B5818" s="763" t="s">
        <v>253</v>
      </c>
      <c r="E5818" s="86" t="s">
        <v>225</v>
      </c>
      <c r="F5818" s="282" t="s">
        <v>248</v>
      </c>
      <c r="G5818" s="46" t="s">
        <v>524</v>
      </c>
      <c r="I5818" s="515" t="s">
        <v>6171</v>
      </c>
    </row>
    <row r="5819" spans="1:9" x14ac:dyDescent="0.2">
      <c r="A5819" s="86" t="s">
        <v>6388</v>
      </c>
      <c r="B5819" s="763" t="s">
        <v>253</v>
      </c>
      <c r="E5819" s="86" t="s">
        <v>225</v>
      </c>
      <c r="F5819" s="282" t="s">
        <v>235</v>
      </c>
      <c r="G5819" s="621" t="s">
        <v>524</v>
      </c>
      <c r="I5819" s="515" t="s">
        <v>7466</v>
      </c>
    </row>
    <row r="5820" spans="1:9" x14ac:dyDescent="0.2">
      <c r="A5820" s="86" t="s">
        <v>6388</v>
      </c>
      <c r="B5820" s="763" t="s">
        <v>253</v>
      </c>
      <c r="E5820" s="86" t="s">
        <v>225</v>
      </c>
      <c r="F5820" s="282" t="s">
        <v>236</v>
      </c>
      <c r="G5820" s="48" t="s">
        <v>524</v>
      </c>
      <c r="I5820" s="515" t="s">
        <v>6172</v>
      </c>
    </row>
    <row r="5821" spans="1:9" x14ac:dyDescent="0.2">
      <c r="A5821" s="86" t="s">
        <v>6388</v>
      </c>
      <c r="B5821" s="763" t="s">
        <v>253</v>
      </c>
      <c r="E5821" s="86" t="s">
        <v>225</v>
      </c>
      <c r="F5821" s="282" t="s">
        <v>249</v>
      </c>
      <c r="G5821" s="46" t="s">
        <v>524</v>
      </c>
      <c r="I5821" s="515" t="s">
        <v>6173</v>
      </c>
    </row>
    <row r="5822" spans="1:9" x14ac:dyDescent="0.2">
      <c r="A5822" s="86" t="s">
        <v>6388</v>
      </c>
      <c r="B5822" s="543" t="s">
        <v>253</v>
      </c>
      <c r="C5822" s="547"/>
      <c r="D5822" s="547"/>
      <c r="E5822" s="547" t="s">
        <v>225</v>
      </c>
      <c r="F5822" s="538" t="s">
        <v>345</v>
      </c>
      <c r="G5822" s="893" t="s">
        <v>524</v>
      </c>
      <c r="I5822" s="515" t="s">
        <v>6174</v>
      </c>
    </row>
    <row r="5823" spans="1:9" x14ac:dyDescent="0.2">
      <c r="A5823" s="86" t="s">
        <v>6388</v>
      </c>
      <c r="B5823" s="541" t="s">
        <v>253</v>
      </c>
      <c r="C5823" s="546"/>
      <c r="D5823" s="546"/>
      <c r="E5823" s="546" t="s">
        <v>226</v>
      </c>
      <c r="F5823" s="542" t="s">
        <v>237</v>
      </c>
      <c r="G5823" s="835" t="s">
        <v>524</v>
      </c>
      <c r="I5823" s="515" t="s">
        <v>7467</v>
      </c>
    </row>
    <row r="5824" spans="1:9" x14ac:dyDescent="0.2">
      <c r="A5824" s="86" t="s">
        <v>6388</v>
      </c>
      <c r="B5824" s="763" t="s">
        <v>253</v>
      </c>
      <c r="E5824" s="86" t="s">
        <v>226</v>
      </c>
      <c r="F5824" s="282" t="s">
        <v>2</v>
      </c>
      <c r="G5824" s="41" t="s">
        <v>524</v>
      </c>
      <c r="I5824" s="515" t="s">
        <v>6175</v>
      </c>
    </row>
    <row r="5825" spans="1:9" x14ac:dyDescent="0.2">
      <c r="A5825" s="86" t="s">
        <v>6388</v>
      </c>
      <c r="B5825" s="763" t="s">
        <v>253</v>
      </c>
      <c r="E5825" s="86" t="s">
        <v>226</v>
      </c>
      <c r="F5825" s="282" t="s">
        <v>3</v>
      </c>
      <c r="G5825" s="41" t="s">
        <v>48</v>
      </c>
      <c r="I5825" s="515" t="s">
        <v>6176</v>
      </c>
    </row>
    <row r="5826" spans="1:9" x14ac:dyDescent="0.2">
      <c r="A5826" s="86" t="s">
        <v>6388</v>
      </c>
      <c r="B5826" s="763" t="s">
        <v>253</v>
      </c>
      <c r="E5826" s="86" t="s">
        <v>226</v>
      </c>
      <c r="F5826" s="282" t="s">
        <v>234</v>
      </c>
      <c r="G5826" s="606" t="s">
        <v>524</v>
      </c>
      <c r="I5826" s="515" t="s">
        <v>6177</v>
      </c>
    </row>
    <row r="5827" spans="1:9" x14ac:dyDescent="0.2">
      <c r="A5827" s="86" t="s">
        <v>6388</v>
      </c>
      <c r="B5827" s="763" t="s">
        <v>253</v>
      </c>
      <c r="E5827" s="86" t="s">
        <v>226</v>
      </c>
      <c r="F5827" s="282" t="s">
        <v>10</v>
      </c>
      <c r="G5827" s="41" t="s">
        <v>524</v>
      </c>
      <c r="I5827" s="515" t="s">
        <v>6178</v>
      </c>
    </row>
    <row r="5828" spans="1:9" x14ac:dyDescent="0.2">
      <c r="A5828" s="86" t="s">
        <v>6388</v>
      </c>
      <c r="B5828" s="763" t="s">
        <v>253</v>
      </c>
      <c r="E5828" s="86" t="s">
        <v>226</v>
      </c>
      <c r="F5828" s="282" t="s">
        <v>12</v>
      </c>
      <c r="G5828" s="41" t="s">
        <v>48</v>
      </c>
      <c r="I5828" s="515" t="s">
        <v>6179</v>
      </c>
    </row>
    <row r="5829" spans="1:9" x14ac:dyDescent="0.2">
      <c r="A5829" s="86" t="s">
        <v>6388</v>
      </c>
      <c r="B5829" s="763" t="s">
        <v>253</v>
      </c>
      <c r="E5829" s="86" t="s">
        <v>226</v>
      </c>
      <c r="F5829" s="282" t="s">
        <v>238</v>
      </c>
      <c r="G5829" s="42" t="s">
        <v>524</v>
      </c>
      <c r="I5829" s="515" t="s">
        <v>6180</v>
      </c>
    </row>
    <row r="5830" spans="1:9" x14ac:dyDescent="0.2">
      <c r="A5830" s="86" t="s">
        <v>6388</v>
      </c>
      <c r="B5830" s="763" t="s">
        <v>253</v>
      </c>
      <c r="E5830" s="86" t="s">
        <v>226</v>
      </c>
      <c r="F5830" s="282" t="s">
        <v>239</v>
      </c>
      <c r="G5830" s="42" t="s">
        <v>524</v>
      </c>
      <c r="I5830" s="515" t="s">
        <v>6181</v>
      </c>
    </row>
    <row r="5831" spans="1:9" x14ac:dyDescent="0.2">
      <c r="A5831" s="86" t="s">
        <v>6388</v>
      </c>
      <c r="B5831" s="763" t="s">
        <v>253</v>
      </c>
      <c r="E5831" s="86" t="s">
        <v>226</v>
      </c>
      <c r="F5831" s="282" t="s">
        <v>240</v>
      </c>
      <c r="G5831" s="42" t="s">
        <v>524</v>
      </c>
      <c r="I5831" s="515" t="s">
        <v>6182</v>
      </c>
    </row>
    <row r="5832" spans="1:9" x14ac:dyDescent="0.2">
      <c r="A5832" s="86" t="s">
        <v>6388</v>
      </c>
      <c r="B5832" s="763" t="s">
        <v>253</v>
      </c>
      <c r="E5832" s="86" t="s">
        <v>226</v>
      </c>
      <c r="F5832" s="282" t="s">
        <v>241</v>
      </c>
      <c r="G5832" s="42" t="s">
        <v>524</v>
      </c>
      <c r="I5832" s="515" t="s">
        <v>6183</v>
      </c>
    </row>
    <row r="5833" spans="1:9" x14ac:dyDescent="0.2">
      <c r="A5833" s="86" t="s">
        <v>6388</v>
      </c>
      <c r="B5833" s="763" t="s">
        <v>253</v>
      </c>
      <c r="E5833" s="86" t="s">
        <v>226</v>
      </c>
      <c r="F5833" s="282" t="s">
        <v>242</v>
      </c>
      <c r="G5833" s="42" t="s">
        <v>524</v>
      </c>
      <c r="I5833" s="515" t="s">
        <v>7468</v>
      </c>
    </row>
    <row r="5834" spans="1:9" x14ac:dyDescent="0.2">
      <c r="A5834" s="86" t="s">
        <v>6388</v>
      </c>
      <c r="B5834" s="763" t="s">
        <v>253</v>
      </c>
      <c r="E5834" s="86" t="s">
        <v>226</v>
      </c>
      <c r="F5834" s="282" t="s">
        <v>243</v>
      </c>
      <c r="G5834" s="42" t="s">
        <v>524</v>
      </c>
      <c r="I5834" s="515" t="s">
        <v>6184</v>
      </c>
    </row>
    <row r="5835" spans="1:9" x14ac:dyDescent="0.2">
      <c r="A5835" s="86" t="s">
        <v>6388</v>
      </c>
      <c r="B5835" s="763" t="s">
        <v>253</v>
      </c>
      <c r="E5835" s="86" t="s">
        <v>226</v>
      </c>
      <c r="F5835" s="282" t="s">
        <v>244</v>
      </c>
      <c r="G5835" s="42" t="s">
        <v>524</v>
      </c>
      <c r="I5835" s="515" t="s">
        <v>6185</v>
      </c>
    </row>
    <row r="5836" spans="1:9" x14ac:dyDescent="0.2">
      <c r="A5836" s="86" t="s">
        <v>6388</v>
      </c>
      <c r="B5836" s="763" t="s">
        <v>253</v>
      </c>
      <c r="E5836" s="86" t="s">
        <v>226</v>
      </c>
      <c r="F5836" s="282" t="s">
        <v>245</v>
      </c>
      <c r="G5836" s="42" t="s">
        <v>524</v>
      </c>
      <c r="I5836" s="515" t="s">
        <v>6186</v>
      </c>
    </row>
    <row r="5837" spans="1:9" x14ac:dyDescent="0.2">
      <c r="A5837" s="86" t="s">
        <v>6388</v>
      </c>
      <c r="B5837" s="763" t="s">
        <v>253</v>
      </c>
      <c r="E5837" s="86" t="s">
        <v>226</v>
      </c>
      <c r="F5837" s="282" t="s">
        <v>64</v>
      </c>
      <c r="G5837" s="41" t="s">
        <v>48</v>
      </c>
      <c r="I5837" s="515" t="s">
        <v>7469</v>
      </c>
    </row>
    <row r="5838" spans="1:9" x14ac:dyDescent="0.2">
      <c r="A5838" s="86" t="s">
        <v>6388</v>
      </c>
      <c r="B5838" s="763" t="s">
        <v>253</v>
      </c>
      <c r="E5838" s="86" t="s">
        <v>226</v>
      </c>
      <c r="F5838" s="282" t="s">
        <v>7613</v>
      </c>
      <c r="G5838" s="46" t="s">
        <v>524</v>
      </c>
      <c r="I5838" s="515" t="s">
        <v>6187</v>
      </c>
    </row>
    <row r="5839" spans="1:9" x14ac:dyDescent="0.2">
      <c r="A5839" s="86" t="s">
        <v>6388</v>
      </c>
      <c r="B5839" s="763" t="s">
        <v>253</v>
      </c>
      <c r="E5839" s="86" t="s">
        <v>226</v>
      </c>
      <c r="F5839" s="282" t="s">
        <v>211</v>
      </c>
      <c r="G5839" s="46" t="s">
        <v>524</v>
      </c>
      <c r="I5839" s="515" t="s">
        <v>6188</v>
      </c>
    </row>
    <row r="5840" spans="1:9" x14ac:dyDescent="0.2">
      <c r="A5840" s="86" t="s">
        <v>6388</v>
      </c>
      <c r="B5840" s="763" t="s">
        <v>253</v>
      </c>
      <c r="E5840" s="86" t="s">
        <v>226</v>
      </c>
      <c r="F5840" s="282" t="s">
        <v>212</v>
      </c>
      <c r="G5840" s="46" t="s">
        <v>524</v>
      </c>
      <c r="I5840" s="515" t="s">
        <v>6189</v>
      </c>
    </row>
    <row r="5841" spans="1:9" x14ac:dyDescent="0.2">
      <c r="A5841" s="86" t="s">
        <v>6388</v>
      </c>
      <c r="B5841" s="763" t="s">
        <v>253</v>
      </c>
      <c r="E5841" s="86" t="s">
        <v>226</v>
      </c>
      <c r="F5841" s="282" t="s">
        <v>488</v>
      </c>
      <c r="G5841" s="46" t="s">
        <v>524</v>
      </c>
      <c r="I5841" s="515" t="s">
        <v>6190</v>
      </c>
    </row>
    <row r="5842" spans="1:9" x14ac:dyDescent="0.2">
      <c r="A5842" s="86" t="s">
        <v>6388</v>
      </c>
      <c r="B5842" s="763" t="s">
        <v>253</v>
      </c>
      <c r="E5842" s="86" t="s">
        <v>226</v>
      </c>
      <c r="F5842" s="282" t="s">
        <v>247</v>
      </c>
      <c r="G5842" s="613" t="s">
        <v>524</v>
      </c>
      <c r="I5842" s="515" t="s">
        <v>7470</v>
      </c>
    </row>
    <row r="5843" spans="1:9" x14ac:dyDescent="0.2">
      <c r="A5843" s="86" t="s">
        <v>6388</v>
      </c>
      <c r="B5843" s="763" t="s">
        <v>253</v>
      </c>
      <c r="E5843" s="86" t="s">
        <v>226</v>
      </c>
      <c r="F5843" s="282" t="s">
        <v>246</v>
      </c>
      <c r="G5843" s="830" t="s">
        <v>524</v>
      </c>
      <c r="I5843" s="515" t="s">
        <v>6191</v>
      </c>
    </row>
    <row r="5844" spans="1:9" x14ac:dyDescent="0.2">
      <c r="A5844" s="86" t="s">
        <v>6388</v>
      </c>
      <c r="B5844" s="763" t="s">
        <v>253</v>
      </c>
      <c r="E5844" s="86" t="s">
        <v>226</v>
      </c>
      <c r="F5844" s="282" t="s">
        <v>459</v>
      </c>
      <c r="G5844" s="830" t="s">
        <v>524</v>
      </c>
      <c r="I5844" s="515" t="s">
        <v>6192</v>
      </c>
    </row>
    <row r="5845" spans="1:9" x14ac:dyDescent="0.2">
      <c r="A5845" s="86" t="s">
        <v>6388</v>
      </c>
      <c r="B5845" s="763" t="s">
        <v>253</v>
      </c>
      <c r="E5845" s="86" t="s">
        <v>226</v>
      </c>
      <c r="F5845" s="282" t="s">
        <v>464</v>
      </c>
      <c r="G5845" s="830" t="s">
        <v>524</v>
      </c>
      <c r="I5845" s="515" t="s">
        <v>6193</v>
      </c>
    </row>
    <row r="5846" spans="1:9" x14ac:dyDescent="0.2">
      <c r="A5846" s="86" t="s">
        <v>6388</v>
      </c>
      <c r="B5846" s="763" t="s">
        <v>253</v>
      </c>
      <c r="E5846" s="86" t="s">
        <v>226</v>
      </c>
      <c r="F5846" s="282" t="s">
        <v>525</v>
      </c>
      <c r="G5846" s="830" t="s">
        <v>524</v>
      </c>
      <c r="I5846" s="515" t="s">
        <v>6194</v>
      </c>
    </row>
    <row r="5847" spans="1:9" x14ac:dyDescent="0.2">
      <c r="A5847" s="86" t="s">
        <v>6388</v>
      </c>
      <c r="B5847" s="763" t="s">
        <v>253</v>
      </c>
      <c r="E5847" s="86" t="s">
        <v>226</v>
      </c>
      <c r="F5847" s="282" t="s">
        <v>490</v>
      </c>
      <c r="G5847" s="902" t="s">
        <v>524</v>
      </c>
      <c r="I5847" s="515" t="s">
        <v>7471</v>
      </c>
    </row>
    <row r="5848" spans="1:9" x14ac:dyDescent="0.2">
      <c r="A5848" s="86" t="s">
        <v>6388</v>
      </c>
      <c r="B5848" s="763" t="s">
        <v>253</v>
      </c>
      <c r="E5848" s="86" t="s">
        <v>226</v>
      </c>
      <c r="F5848" s="282" t="s">
        <v>248</v>
      </c>
      <c r="G5848" s="46" t="s">
        <v>524</v>
      </c>
      <c r="I5848" s="515" t="s">
        <v>6195</v>
      </c>
    </row>
    <row r="5849" spans="1:9" x14ac:dyDescent="0.2">
      <c r="A5849" s="86" t="s">
        <v>6388</v>
      </c>
      <c r="B5849" s="763" t="s">
        <v>253</v>
      </c>
      <c r="E5849" s="86" t="s">
        <v>226</v>
      </c>
      <c r="F5849" s="282" t="s">
        <v>492</v>
      </c>
      <c r="G5849" s="902" t="s">
        <v>524</v>
      </c>
      <c r="I5849" s="515" t="s">
        <v>7472</v>
      </c>
    </row>
    <row r="5850" spans="1:9" x14ac:dyDescent="0.2">
      <c r="A5850" s="86" t="s">
        <v>6388</v>
      </c>
      <c r="B5850" s="763" t="s">
        <v>253</v>
      </c>
      <c r="E5850" s="86" t="s">
        <v>226</v>
      </c>
      <c r="F5850" s="282" t="s">
        <v>248</v>
      </c>
      <c r="G5850" s="46" t="s">
        <v>524</v>
      </c>
      <c r="I5850" s="515" t="s">
        <v>6196</v>
      </c>
    </row>
    <row r="5851" spans="1:9" x14ac:dyDescent="0.2">
      <c r="A5851" s="86" t="s">
        <v>6388</v>
      </c>
      <c r="B5851" s="763" t="s">
        <v>253</v>
      </c>
      <c r="E5851" s="86" t="s">
        <v>226</v>
      </c>
      <c r="F5851" s="282" t="s">
        <v>235</v>
      </c>
      <c r="G5851" s="621" t="s">
        <v>524</v>
      </c>
      <c r="I5851" s="515" t="s">
        <v>7473</v>
      </c>
    </row>
    <row r="5852" spans="1:9" x14ac:dyDescent="0.2">
      <c r="A5852" s="86" t="s">
        <v>6388</v>
      </c>
      <c r="B5852" s="763" t="s">
        <v>253</v>
      </c>
      <c r="E5852" s="86" t="s">
        <v>226</v>
      </c>
      <c r="F5852" s="282" t="s">
        <v>236</v>
      </c>
      <c r="G5852" s="48" t="s">
        <v>524</v>
      </c>
      <c r="I5852" s="515" t="s">
        <v>6197</v>
      </c>
    </row>
    <row r="5853" spans="1:9" x14ac:dyDescent="0.2">
      <c r="A5853" s="86" t="s">
        <v>6388</v>
      </c>
      <c r="B5853" s="763" t="s">
        <v>253</v>
      </c>
      <c r="E5853" s="86" t="s">
        <v>226</v>
      </c>
      <c r="F5853" s="282" t="s">
        <v>249</v>
      </c>
      <c r="G5853" s="46" t="s">
        <v>524</v>
      </c>
      <c r="I5853" s="515" t="s">
        <v>6198</v>
      </c>
    </row>
    <row r="5854" spans="1:9" x14ac:dyDescent="0.2">
      <c r="A5854" s="86" t="s">
        <v>6388</v>
      </c>
      <c r="B5854" s="543" t="s">
        <v>253</v>
      </c>
      <c r="C5854" s="547"/>
      <c r="D5854" s="547"/>
      <c r="E5854" s="547" t="s">
        <v>226</v>
      </c>
      <c r="F5854" s="538" t="s">
        <v>345</v>
      </c>
      <c r="G5854" s="893" t="s">
        <v>524</v>
      </c>
      <c r="I5854" s="515" t="s">
        <v>6199</v>
      </c>
    </row>
    <row r="5855" spans="1:9" x14ac:dyDescent="0.2">
      <c r="A5855" s="86" t="s">
        <v>6388</v>
      </c>
      <c r="B5855" s="541" t="s">
        <v>253</v>
      </c>
      <c r="C5855" s="546"/>
      <c r="D5855" s="546"/>
      <c r="E5855" s="546" t="s">
        <v>227</v>
      </c>
      <c r="F5855" s="542" t="s">
        <v>237</v>
      </c>
      <c r="G5855" s="835" t="s">
        <v>524</v>
      </c>
      <c r="I5855" s="515" t="s">
        <v>7474</v>
      </c>
    </row>
    <row r="5856" spans="1:9" x14ac:dyDescent="0.2">
      <c r="A5856" s="86" t="s">
        <v>6388</v>
      </c>
      <c r="B5856" s="763" t="s">
        <v>253</v>
      </c>
      <c r="E5856" s="86" t="s">
        <v>227</v>
      </c>
      <c r="F5856" s="282" t="s">
        <v>2</v>
      </c>
      <c r="G5856" s="41" t="s">
        <v>524</v>
      </c>
      <c r="I5856" s="515" t="s">
        <v>6200</v>
      </c>
    </row>
    <row r="5857" spans="1:9" x14ac:dyDescent="0.2">
      <c r="A5857" s="86" t="s">
        <v>6388</v>
      </c>
      <c r="B5857" s="763" t="s">
        <v>253</v>
      </c>
      <c r="E5857" s="86" t="s">
        <v>227</v>
      </c>
      <c r="F5857" s="282" t="s">
        <v>3</v>
      </c>
      <c r="G5857" s="41" t="s">
        <v>48</v>
      </c>
      <c r="I5857" s="515" t="s">
        <v>6201</v>
      </c>
    </row>
    <row r="5858" spans="1:9" x14ac:dyDescent="0.2">
      <c r="A5858" s="86" t="s">
        <v>6388</v>
      </c>
      <c r="B5858" s="763" t="s">
        <v>253</v>
      </c>
      <c r="E5858" s="86" t="s">
        <v>227</v>
      </c>
      <c r="F5858" s="282" t="s">
        <v>234</v>
      </c>
      <c r="G5858" s="606" t="s">
        <v>524</v>
      </c>
      <c r="I5858" s="515" t="s">
        <v>6202</v>
      </c>
    </row>
    <row r="5859" spans="1:9" x14ac:dyDescent="0.2">
      <c r="A5859" s="86" t="s">
        <v>6388</v>
      </c>
      <c r="B5859" s="763" t="s">
        <v>253</v>
      </c>
      <c r="E5859" s="86" t="s">
        <v>227</v>
      </c>
      <c r="F5859" s="282" t="s">
        <v>10</v>
      </c>
      <c r="G5859" s="41" t="s">
        <v>524</v>
      </c>
      <c r="I5859" s="515" t="s">
        <v>6203</v>
      </c>
    </row>
    <row r="5860" spans="1:9" x14ac:dyDescent="0.2">
      <c r="A5860" s="86" t="s">
        <v>6388</v>
      </c>
      <c r="B5860" s="763" t="s">
        <v>253</v>
      </c>
      <c r="E5860" s="86" t="s">
        <v>227</v>
      </c>
      <c r="F5860" s="282" t="s">
        <v>12</v>
      </c>
      <c r="G5860" s="41" t="s">
        <v>48</v>
      </c>
      <c r="I5860" s="515" t="s">
        <v>6204</v>
      </c>
    </row>
    <row r="5861" spans="1:9" x14ac:dyDescent="0.2">
      <c r="A5861" s="86" t="s">
        <v>6388</v>
      </c>
      <c r="B5861" s="763" t="s">
        <v>253</v>
      </c>
      <c r="E5861" s="86" t="s">
        <v>227</v>
      </c>
      <c r="F5861" s="282" t="s">
        <v>238</v>
      </c>
      <c r="G5861" s="42" t="s">
        <v>524</v>
      </c>
      <c r="I5861" s="515" t="s">
        <v>6205</v>
      </c>
    </row>
    <row r="5862" spans="1:9" x14ac:dyDescent="0.2">
      <c r="A5862" s="86" t="s">
        <v>6388</v>
      </c>
      <c r="B5862" s="763" t="s">
        <v>253</v>
      </c>
      <c r="E5862" s="86" t="s">
        <v>227</v>
      </c>
      <c r="F5862" s="282" t="s">
        <v>239</v>
      </c>
      <c r="G5862" s="42" t="s">
        <v>524</v>
      </c>
      <c r="I5862" s="515" t="s">
        <v>6206</v>
      </c>
    </row>
    <row r="5863" spans="1:9" x14ac:dyDescent="0.2">
      <c r="A5863" s="86" t="s">
        <v>6388</v>
      </c>
      <c r="B5863" s="763" t="s">
        <v>253</v>
      </c>
      <c r="E5863" s="86" t="s">
        <v>227</v>
      </c>
      <c r="F5863" s="282" t="s">
        <v>240</v>
      </c>
      <c r="G5863" s="42" t="s">
        <v>524</v>
      </c>
      <c r="I5863" s="515" t="s">
        <v>6207</v>
      </c>
    </row>
    <row r="5864" spans="1:9" x14ac:dyDescent="0.2">
      <c r="A5864" s="86" t="s">
        <v>6388</v>
      </c>
      <c r="B5864" s="763" t="s">
        <v>253</v>
      </c>
      <c r="E5864" s="86" t="s">
        <v>227</v>
      </c>
      <c r="F5864" s="282" t="s">
        <v>241</v>
      </c>
      <c r="G5864" s="42" t="s">
        <v>524</v>
      </c>
      <c r="I5864" s="515" t="s">
        <v>6208</v>
      </c>
    </row>
    <row r="5865" spans="1:9" x14ac:dyDescent="0.2">
      <c r="A5865" s="86" t="s">
        <v>6388</v>
      </c>
      <c r="B5865" s="763" t="s">
        <v>253</v>
      </c>
      <c r="E5865" s="86" t="s">
        <v>227</v>
      </c>
      <c r="F5865" s="282" t="s">
        <v>242</v>
      </c>
      <c r="G5865" s="42" t="s">
        <v>524</v>
      </c>
      <c r="I5865" s="515" t="s">
        <v>7475</v>
      </c>
    </row>
    <row r="5866" spans="1:9" x14ac:dyDescent="0.2">
      <c r="A5866" s="86" t="s">
        <v>6388</v>
      </c>
      <c r="B5866" s="763" t="s">
        <v>253</v>
      </c>
      <c r="E5866" s="86" t="s">
        <v>227</v>
      </c>
      <c r="F5866" s="282" t="s">
        <v>243</v>
      </c>
      <c r="G5866" s="42" t="s">
        <v>524</v>
      </c>
      <c r="I5866" s="515" t="s">
        <v>6209</v>
      </c>
    </row>
    <row r="5867" spans="1:9" x14ac:dyDescent="0.2">
      <c r="A5867" s="86" t="s">
        <v>6388</v>
      </c>
      <c r="B5867" s="763" t="s">
        <v>253</v>
      </c>
      <c r="E5867" s="86" t="s">
        <v>227</v>
      </c>
      <c r="F5867" s="282" t="s">
        <v>244</v>
      </c>
      <c r="G5867" s="42" t="s">
        <v>524</v>
      </c>
      <c r="I5867" s="515" t="s">
        <v>6210</v>
      </c>
    </row>
    <row r="5868" spans="1:9" x14ac:dyDescent="0.2">
      <c r="A5868" s="86" t="s">
        <v>6388</v>
      </c>
      <c r="B5868" s="763" t="s">
        <v>253</v>
      </c>
      <c r="E5868" s="86" t="s">
        <v>227</v>
      </c>
      <c r="F5868" s="282" t="s">
        <v>245</v>
      </c>
      <c r="G5868" s="42" t="s">
        <v>524</v>
      </c>
      <c r="I5868" s="515" t="s">
        <v>6211</v>
      </c>
    </row>
    <row r="5869" spans="1:9" x14ac:dyDescent="0.2">
      <c r="A5869" s="86" t="s">
        <v>6388</v>
      </c>
      <c r="B5869" s="763" t="s">
        <v>253</v>
      </c>
      <c r="E5869" s="86" t="s">
        <v>227</v>
      </c>
      <c r="F5869" s="282" t="s">
        <v>64</v>
      </c>
      <c r="G5869" s="41" t="s">
        <v>48</v>
      </c>
      <c r="I5869" s="515" t="s">
        <v>7476</v>
      </c>
    </row>
    <row r="5870" spans="1:9" x14ac:dyDescent="0.2">
      <c r="A5870" s="86" t="s">
        <v>6388</v>
      </c>
      <c r="B5870" s="763" t="s">
        <v>253</v>
      </c>
      <c r="E5870" s="86" t="s">
        <v>227</v>
      </c>
      <c r="F5870" s="282" t="s">
        <v>7613</v>
      </c>
      <c r="G5870" s="46" t="s">
        <v>524</v>
      </c>
      <c r="I5870" s="515" t="s">
        <v>6212</v>
      </c>
    </row>
    <row r="5871" spans="1:9" x14ac:dyDescent="0.2">
      <c r="A5871" s="86" t="s">
        <v>6388</v>
      </c>
      <c r="B5871" s="763" t="s">
        <v>253</v>
      </c>
      <c r="E5871" s="86" t="s">
        <v>227</v>
      </c>
      <c r="F5871" s="282" t="s">
        <v>211</v>
      </c>
      <c r="G5871" s="46" t="s">
        <v>524</v>
      </c>
      <c r="I5871" s="515" t="s">
        <v>6213</v>
      </c>
    </row>
    <row r="5872" spans="1:9" x14ac:dyDescent="0.2">
      <c r="A5872" s="86" t="s">
        <v>6388</v>
      </c>
      <c r="B5872" s="763" t="s">
        <v>253</v>
      </c>
      <c r="E5872" s="86" t="s">
        <v>227</v>
      </c>
      <c r="F5872" s="282" t="s">
        <v>212</v>
      </c>
      <c r="G5872" s="46" t="s">
        <v>524</v>
      </c>
      <c r="I5872" s="515" t="s">
        <v>6214</v>
      </c>
    </row>
    <row r="5873" spans="1:9" x14ac:dyDescent="0.2">
      <c r="A5873" s="86" t="s">
        <v>6388</v>
      </c>
      <c r="B5873" s="763" t="s">
        <v>253</v>
      </c>
      <c r="E5873" s="86" t="s">
        <v>227</v>
      </c>
      <c r="F5873" s="282" t="s">
        <v>488</v>
      </c>
      <c r="G5873" s="46" t="s">
        <v>524</v>
      </c>
      <c r="I5873" s="515" t="s">
        <v>6215</v>
      </c>
    </row>
    <row r="5874" spans="1:9" x14ac:dyDescent="0.2">
      <c r="A5874" s="86" t="s">
        <v>6388</v>
      </c>
      <c r="B5874" s="763" t="s">
        <v>253</v>
      </c>
      <c r="E5874" s="86" t="s">
        <v>227</v>
      </c>
      <c r="F5874" s="282" t="s">
        <v>247</v>
      </c>
      <c r="G5874" s="613" t="s">
        <v>524</v>
      </c>
      <c r="I5874" s="515" t="s">
        <v>7477</v>
      </c>
    </row>
    <row r="5875" spans="1:9" x14ac:dyDescent="0.2">
      <c r="A5875" s="86" t="s">
        <v>6388</v>
      </c>
      <c r="B5875" s="763" t="s">
        <v>253</v>
      </c>
      <c r="E5875" s="86" t="s">
        <v>227</v>
      </c>
      <c r="F5875" s="282" t="s">
        <v>246</v>
      </c>
      <c r="G5875" s="830" t="s">
        <v>524</v>
      </c>
      <c r="I5875" s="515" t="s">
        <v>6216</v>
      </c>
    </row>
    <row r="5876" spans="1:9" x14ac:dyDescent="0.2">
      <c r="A5876" s="86" t="s">
        <v>6388</v>
      </c>
      <c r="B5876" s="763" t="s">
        <v>253</v>
      </c>
      <c r="E5876" s="86" t="s">
        <v>227</v>
      </c>
      <c r="F5876" s="282" t="s">
        <v>459</v>
      </c>
      <c r="G5876" s="830" t="s">
        <v>524</v>
      </c>
      <c r="I5876" s="515" t="s">
        <v>6217</v>
      </c>
    </row>
    <row r="5877" spans="1:9" x14ac:dyDescent="0.2">
      <c r="A5877" s="86" t="s">
        <v>6388</v>
      </c>
      <c r="B5877" s="763" t="s">
        <v>253</v>
      </c>
      <c r="E5877" s="86" t="s">
        <v>227</v>
      </c>
      <c r="F5877" s="282" t="s">
        <v>464</v>
      </c>
      <c r="G5877" s="830" t="s">
        <v>524</v>
      </c>
      <c r="I5877" s="515" t="s">
        <v>6218</v>
      </c>
    </row>
    <row r="5878" spans="1:9" x14ac:dyDescent="0.2">
      <c r="A5878" s="86" t="s">
        <v>6388</v>
      </c>
      <c r="B5878" s="763" t="s">
        <v>253</v>
      </c>
      <c r="E5878" s="86" t="s">
        <v>227</v>
      </c>
      <c r="F5878" s="282" t="s">
        <v>525</v>
      </c>
      <c r="G5878" s="830" t="s">
        <v>524</v>
      </c>
      <c r="I5878" s="515" t="s">
        <v>6219</v>
      </c>
    </row>
    <row r="5879" spans="1:9" x14ac:dyDescent="0.2">
      <c r="A5879" s="86" t="s">
        <v>6388</v>
      </c>
      <c r="B5879" s="763" t="s">
        <v>253</v>
      </c>
      <c r="E5879" s="86" t="s">
        <v>227</v>
      </c>
      <c r="F5879" s="282" t="s">
        <v>490</v>
      </c>
      <c r="G5879" s="902" t="s">
        <v>524</v>
      </c>
      <c r="I5879" s="515" t="s">
        <v>7478</v>
      </c>
    </row>
    <row r="5880" spans="1:9" x14ac:dyDescent="0.2">
      <c r="A5880" s="86" t="s">
        <v>6388</v>
      </c>
      <c r="B5880" s="763" t="s">
        <v>253</v>
      </c>
      <c r="E5880" s="86" t="s">
        <v>227</v>
      </c>
      <c r="F5880" s="282" t="s">
        <v>248</v>
      </c>
      <c r="G5880" s="46" t="s">
        <v>524</v>
      </c>
      <c r="I5880" s="515" t="s">
        <v>6220</v>
      </c>
    </row>
    <row r="5881" spans="1:9" x14ac:dyDescent="0.2">
      <c r="A5881" s="86" t="s">
        <v>6388</v>
      </c>
      <c r="B5881" s="763" t="s">
        <v>253</v>
      </c>
      <c r="E5881" s="86" t="s">
        <v>227</v>
      </c>
      <c r="F5881" s="282" t="s">
        <v>492</v>
      </c>
      <c r="G5881" s="902" t="s">
        <v>524</v>
      </c>
      <c r="I5881" s="515" t="s">
        <v>7479</v>
      </c>
    </row>
    <row r="5882" spans="1:9" x14ac:dyDescent="0.2">
      <c r="A5882" s="86" t="s">
        <v>6388</v>
      </c>
      <c r="B5882" s="763" t="s">
        <v>253</v>
      </c>
      <c r="E5882" s="86" t="s">
        <v>227</v>
      </c>
      <c r="F5882" s="282" t="s">
        <v>248</v>
      </c>
      <c r="G5882" s="46" t="s">
        <v>524</v>
      </c>
      <c r="I5882" s="515" t="s">
        <v>6221</v>
      </c>
    </row>
    <row r="5883" spans="1:9" x14ac:dyDescent="0.2">
      <c r="A5883" s="86" t="s">
        <v>6388</v>
      </c>
      <c r="B5883" s="763" t="s">
        <v>253</v>
      </c>
      <c r="E5883" s="86" t="s">
        <v>227</v>
      </c>
      <c r="F5883" s="282" t="s">
        <v>235</v>
      </c>
      <c r="G5883" s="621" t="s">
        <v>524</v>
      </c>
      <c r="I5883" s="515" t="s">
        <v>7480</v>
      </c>
    </row>
    <row r="5884" spans="1:9" x14ac:dyDescent="0.2">
      <c r="A5884" s="86" t="s">
        <v>6388</v>
      </c>
      <c r="B5884" s="763" t="s">
        <v>253</v>
      </c>
      <c r="E5884" s="86" t="s">
        <v>227</v>
      </c>
      <c r="F5884" s="282" t="s">
        <v>236</v>
      </c>
      <c r="G5884" s="48" t="s">
        <v>524</v>
      </c>
      <c r="I5884" s="515" t="s">
        <v>6222</v>
      </c>
    </row>
    <row r="5885" spans="1:9" x14ac:dyDescent="0.2">
      <c r="A5885" s="86" t="s">
        <v>6388</v>
      </c>
      <c r="B5885" s="763" t="s">
        <v>253</v>
      </c>
      <c r="E5885" s="86" t="s">
        <v>227</v>
      </c>
      <c r="F5885" s="282" t="s">
        <v>249</v>
      </c>
      <c r="G5885" s="46" t="s">
        <v>524</v>
      </c>
      <c r="I5885" s="515" t="s">
        <v>6223</v>
      </c>
    </row>
    <row r="5886" spans="1:9" x14ac:dyDescent="0.2">
      <c r="A5886" s="86" t="s">
        <v>6388</v>
      </c>
      <c r="B5886" s="543" t="s">
        <v>253</v>
      </c>
      <c r="C5886" s="547"/>
      <c r="D5886" s="547"/>
      <c r="E5886" s="547" t="s">
        <v>227</v>
      </c>
      <c r="F5886" s="538" t="s">
        <v>345</v>
      </c>
      <c r="G5886" s="893" t="s">
        <v>524</v>
      </c>
      <c r="I5886" s="515" t="s">
        <v>6224</v>
      </c>
    </row>
    <row r="5887" spans="1:9" x14ac:dyDescent="0.2">
      <c r="A5887" s="86" t="s">
        <v>6388</v>
      </c>
      <c r="B5887" s="541" t="s">
        <v>253</v>
      </c>
      <c r="C5887" s="546"/>
      <c r="D5887" s="546"/>
      <c r="E5887" s="546" t="s">
        <v>228</v>
      </c>
      <c r="F5887" s="542" t="s">
        <v>237</v>
      </c>
      <c r="G5887" s="835" t="s">
        <v>524</v>
      </c>
      <c r="I5887" s="515" t="s">
        <v>7481</v>
      </c>
    </row>
    <row r="5888" spans="1:9" x14ac:dyDescent="0.2">
      <c r="A5888" s="86" t="s">
        <v>6388</v>
      </c>
      <c r="B5888" s="763" t="s">
        <v>253</v>
      </c>
      <c r="E5888" s="86" t="s">
        <v>228</v>
      </c>
      <c r="F5888" s="282" t="s">
        <v>2</v>
      </c>
      <c r="G5888" s="41" t="s">
        <v>524</v>
      </c>
      <c r="I5888" s="515" t="s">
        <v>6225</v>
      </c>
    </row>
    <row r="5889" spans="1:9" x14ac:dyDescent="0.2">
      <c r="A5889" s="86" t="s">
        <v>6388</v>
      </c>
      <c r="B5889" s="763" t="s">
        <v>253</v>
      </c>
      <c r="E5889" s="86" t="s">
        <v>228</v>
      </c>
      <c r="F5889" s="282" t="s">
        <v>3</v>
      </c>
      <c r="G5889" s="41" t="s">
        <v>48</v>
      </c>
      <c r="I5889" s="515" t="s">
        <v>6226</v>
      </c>
    </row>
    <row r="5890" spans="1:9" x14ac:dyDescent="0.2">
      <c r="A5890" s="86" t="s">
        <v>6388</v>
      </c>
      <c r="B5890" s="763" t="s">
        <v>253</v>
      </c>
      <c r="E5890" s="86" t="s">
        <v>228</v>
      </c>
      <c r="F5890" s="282" t="s">
        <v>234</v>
      </c>
      <c r="G5890" s="606" t="s">
        <v>524</v>
      </c>
      <c r="I5890" s="515" t="s">
        <v>6227</v>
      </c>
    </row>
    <row r="5891" spans="1:9" x14ac:dyDescent="0.2">
      <c r="A5891" s="86" t="s">
        <v>6388</v>
      </c>
      <c r="B5891" s="763" t="s">
        <v>253</v>
      </c>
      <c r="E5891" s="86" t="s">
        <v>228</v>
      </c>
      <c r="F5891" s="282" t="s">
        <v>10</v>
      </c>
      <c r="G5891" s="41" t="s">
        <v>524</v>
      </c>
      <c r="I5891" s="515" t="s">
        <v>6228</v>
      </c>
    </row>
    <row r="5892" spans="1:9" x14ac:dyDescent="0.2">
      <c r="A5892" s="86" t="s">
        <v>6388</v>
      </c>
      <c r="B5892" s="763" t="s">
        <v>253</v>
      </c>
      <c r="E5892" s="86" t="s">
        <v>228</v>
      </c>
      <c r="F5892" s="282" t="s">
        <v>12</v>
      </c>
      <c r="G5892" s="41" t="s">
        <v>48</v>
      </c>
      <c r="I5892" s="515" t="s">
        <v>6229</v>
      </c>
    </row>
    <row r="5893" spans="1:9" x14ac:dyDescent="0.2">
      <c r="A5893" s="86" t="s">
        <v>6388</v>
      </c>
      <c r="B5893" s="763" t="s">
        <v>253</v>
      </c>
      <c r="E5893" s="86" t="s">
        <v>228</v>
      </c>
      <c r="F5893" s="282" t="s">
        <v>238</v>
      </c>
      <c r="G5893" s="42" t="s">
        <v>524</v>
      </c>
      <c r="I5893" s="515" t="s">
        <v>6230</v>
      </c>
    </row>
    <row r="5894" spans="1:9" x14ac:dyDescent="0.2">
      <c r="A5894" s="86" t="s">
        <v>6388</v>
      </c>
      <c r="B5894" s="763" t="s">
        <v>253</v>
      </c>
      <c r="E5894" s="86" t="s">
        <v>228</v>
      </c>
      <c r="F5894" s="282" t="s">
        <v>239</v>
      </c>
      <c r="G5894" s="42" t="s">
        <v>524</v>
      </c>
      <c r="I5894" s="515" t="s">
        <v>6231</v>
      </c>
    </row>
    <row r="5895" spans="1:9" x14ac:dyDescent="0.2">
      <c r="A5895" s="86" t="s">
        <v>6388</v>
      </c>
      <c r="B5895" s="763" t="s">
        <v>253</v>
      </c>
      <c r="E5895" s="86" t="s">
        <v>228</v>
      </c>
      <c r="F5895" s="282" t="s">
        <v>240</v>
      </c>
      <c r="G5895" s="42" t="s">
        <v>524</v>
      </c>
      <c r="I5895" s="515" t="s">
        <v>6232</v>
      </c>
    </row>
    <row r="5896" spans="1:9" x14ac:dyDescent="0.2">
      <c r="A5896" s="86" t="s">
        <v>6388</v>
      </c>
      <c r="B5896" s="763" t="s">
        <v>253</v>
      </c>
      <c r="E5896" s="86" t="s">
        <v>228</v>
      </c>
      <c r="F5896" s="282" t="s">
        <v>241</v>
      </c>
      <c r="G5896" s="42" t="s">
        <v>524</v>
      </c>
      <c r="I5896" s="515" t="s">
        <v>6233</v>
      </c>
    </row>
    <row r="5897" spans="1:9" x14ac:dyDescent="0.2">
      <c r="A5897" s="86" t="s">
        <v>6388</v>
      </c>
      <c r="B5897" s="763" t="s">
        <v>253</v>
      </c>
      <c r="E5897" s="86" t="s">
        <v>228</v>
      </c>
      <c r="F5897" s="282" t="s">
        <v>242</v>
      </c>
      <c r="G5897" s="42" t="s">
        <v>524</v>
      </c>
      <c r="I5897" s="515" t="s">
        <v>7482</v>
      </c>
    </row>
    <row r="5898" spans="1:9" x14ac:dyDescent="0.2">
      <c r="A5898" s="86" t="s">
        <v>6388</v>
      </c>
      <c r="B5898" s="763" t="s">
        <v>253</v>
      </c>
      <c r="E5898" s="86" t="s">
        <v>228</v>
      </c>
      <c r="F5898" s="282" t="s">
        <v>243</v>
      </c>
      <c r="G5898" s="42" t="s">
        <v>524</v>
      </c>
      <c r="I5898" s="515" t="s">
        <v>6234</v>
      </c>
    </row>
    <row r="5899" spans="1:9" x14ac:dyDescent="0.2">
      <c r="A5899" s="86" t="s">
        <v>6388</v>
      </c>
      <c r="B5899" s="763" t="s">
        <v>253</v>
      </c>
      <c r="E5899" s="86" t="s">
        <v>228</v>
      </c>
      <c r="F5899" s="282" t="s">
        <v>244</v>
      </c>
      <c r="G5899" s="42" t="s">
        <v>524</v>
      </c>
      <c r="I5899" s="515" t="s">
        <v>6235</v>
      </c>
    </row>
    <row r="5900" spans="1:9" x14ac:dyDescent="0.2">
      <c r="A5900" s="86" t="s">
        <v>6388</v>
      </c>
      <c r="B5900" s="763" t="s">
        <v>253</v>
      </c>
      <c r="E5900" s="86" t="s">
        <v>228</v>
      </c>
      <c r="F5900" s="282" t="s">
        <v>245</v>
      </c>
      <c r="G5900" s="42" t="s">
        <v>524</v>
      </c>
      <c r="I5900" s="515" t="s">
        <v>6236</v>
      </c>
    </row>
    <row r="5901" spans="1:9" x14ac:dyDescent="0.2">
      <c r="A5901" s="86" t="s">
        <v>6388</v>
      </c>
      <c r="B5901" s="763" t="s">
        <v>253</v>
      </c>
      <c r="E5901" s="86" t="s">
        <v>228</v>
      </c>
      <c r="F5901" s="282" t="s">
        <v>64</v>
      </c>
      <c r="G5901" s="41" t="s">
        <v>48</v>
      </c>
      <c r="I5901" s="515" t="s">
        <v>7483</v>
      </c>
    </row>
    <row r="5902" spans="1:9" x14ac:dyDescent="0.2">
      <c r="A5902" s="86" t="s">
        <v>6388</v>
      </c>
      <c r="B5902" s="763" t="s">
        <v>253</v>
      </c>
      <c r="E5902" s="86" t="s">
        <v>228</v>
      </c>
      <c r="F5902" s="282" t="s">
        <v>7613</v>
      </c>
      <c r="G5902" s="46" t="s">
        <v>524</v>
      </c>
      <c r="I5902" s="515" t="s">
        <v>6237</v>
      </c>
    </row>
    <row r="5903" spans="1:9" x14ac:dyDescent="0.2">
      <c r="A5903" s="86" t="s">
        <v>6388</v>
      </c>
      <c r="B5903" s="763" t="s">
        <v>253</v>
      </c>
      <c r="E5903" s="86" t="s">
        <v>228</v>
      </c>
      <c r="F5903" s="282" t="s">
        <v>211</v>
      </c>
      <c r="G5903" s="46" t="s">
        <v>524</v>
      </c>
      <c r="I5903" s="515" t="s">
        <v>6238</v>
      </c>
    </row>
    <row r="5904" spans="1:9" x14ac:dyDescent="0.2">
      <c r="A5904" s="86" t="s">
        <v>6388</v>
      </c>
      <c r="B5904" s="763" t="s">
        <v>253</v>
      </c>
      <c r="E5904" s="86" t="s">
        <v>228</v>
      </c>
      <c r="F5904" s="282" t="s">
        <v>212</v>
      </c>
      <c r="G5904" s="46" t="s">
        <v>524</v>
      </c>
      <c r="I5904" s="515" t="s">
        <v>6239</v>
      </c>
    </row>
    <row r="5905" spans="1:9" x14ac:dyDescent="0.2">
      <c r="A5905" s="86" t="s">
        <v>6388</v>
      </c>
      <c r="B5905" s="763" t="s">
        <v>253</v>
      </c>
      <c r="E5905" s="86" t="s">
        <v>228</v>
      </c>
      <c r="F5905" s="282" t="s">
        <v>488</v>
      </c>
      <c r="G5905" s="46" t="s">
        <v>524</v>
      </c>
      <c r="I5905" s="515" t="s">
        <v>6240</v>
      </c>
    </row>
    <row r="5906" spans="1:9" x14ac:dyDescent="0.2">
      <c r="A5906" s="86" t="s">
        <v>6388</v>
      </c>
      <c r="B5906" s="763" t="s">
        <v>253</v>
      </c>
      <c r="E5906" s="86" t="s">
        <v>228</v>
      </c>
      <c r="F5906" s="282" t="s">
        <v>247</v>
      </c>
      <c r="G5906" s="613" t="s">
        <v>524</v>
      </c>
      <c r="I5906" s="515" t="s">
        <v>7484</v>
      </c>
    </row>
    <row r="5907" spans="1:9" x14ac:dyDescent="0.2">
      <c r="A5907" s="86" t="s">
        <v>6388</v>
      </c>
      <c r="B5907" s="763" t="s">
        <v>253</v>
      </c>
      <c r="E5907" s="86" t="s">
        <v>228</v>
      </c>
      <c r="F5907" s="282" t="s">
        <v>246</v>
      </c>
      <c r="G5907" s="830" t="s">
        <v>524</v>
      </c>
      <c r="I5907" s="515" t="s">
        <v>6241</v>
      </c>
    </row>
    <row r="5908" spans="1:9" x14ac:dyDescent="0.2">
      <c r="A5908" s="86" t="s">
        <v>6388</v>
      </c>
      <c r="B5908" s="763" t="s">
        <v>253</v>
      </c>
      <c r="E5908" s="86" t="s">
        <v>228</v>
      </c>
      <c r="F5908" s="282" t="s">
        <v>459</v>
      </c>
      <c r="G5908" s="830" t="s">
        <v>524</v>
      </c>
      <c r="I5908" s="515" t="s">
        <v>6242</v>
      </c>
    </row>
    <row r="5909" spans="1:9" x14ac:dyDescent="0.2">
      <c r="A5909" s="86" t="s">
        <v>6388</v>
      </c>
      <c r="B5909" s="763" t="s">
        <v>253</v>
      </c>
      <c r="E5909" s="86" t="s">
        <v>228</v>
      </c>
      <c r="F5909" s="282" t="s">
        <v>464</v>
      </c>
      <c r="G5909" s="830" t="s">
        <v>524</v>
      </c>
      <c r="I5909" s="515" t="s">
        <v>6243</v>
      </c>
    </row>
    <row r="5910" spans="1:9" x14ac:dyDescent="0.2">
      <c r="A5910" s="86" t="s">
        <v>6388</v>
      </c>
      <c r="B5910" s="763" t="s">
        <v>253</v>
      </c>
      <c r="E5910" s="86" t="s">
        <v>228</v>
      </c>
      <c r="F5910" s="282" t="s">
        <v>525</v>
      </c>
      <c r="G5910" s="830" t="s">
        <v>524</v>
      </c>
      <c r="I5910" s="515" t="s">
        <v>6244</v>
      </c>
    </row>
    <row r="5911" spans="1:9" x14ac:dyDescent="0.2">
      <c r="A5911" s="86" t="s">
        <v>6388</v>
      </c>
      <c r="B5911" s="763" t="s">
        <v>253</v>
      </c>
      <c r="E5911" s="86" t="s">
        <v>228</v>
      </c>
      <c r="F5911" s="282" t="s">
        <v>490</v>
      </c>
      <c r="G5911" s="902" t="s">
        <v>524</v>
      </c>
      <c r="I5911" s="515" t="s">
        <v>7485</v>
      </c>
    </row>
    <row r="5912" spans="1:9" x14ac:dyDescent="0.2">
      <c r="A5912" s="86" t="s">
        <v>6388</v>
      </c>
      <c r="B5912" s="763" t="s">
        <v>253</v>
      </c>
      <c r="E5912" s="86" t="s">
        <v>228</v>
      </c>
      <c r="F5912" s="282" t="s">
        <v>248</v>
      </c>
      <c r="G5912" s="46" t="s">
        <v>524</v>
      </c>
      <c r="I5912" s="515" t="s">
        <v>6245</v>
      </c>
    </row>
    <row r="5913" spans="1:9" x14ac:dyDescent="0.2">
      <c r="A5913" s="86" t="s">
        <v>6388</v>
      </c>
      <c r="B5913" s="763" t="s">
        <v>253</v>
      </c>
      <c r="E5913" s="86" t="s">
        <v>228</v>
      </c>
      <c r="F5913" s="282" t="s">
        <v>492</v>
      </c>
      <c r="G5913" s="902" t="s">
        <v>524</v>
      </c>
      <c r="I5913" s="515" t="s">
        <v>7486</v>
      </c>
    </row>
    <row r="5914" spans="1:9" x14ac:dyDescent="0.2">
      <c r="A5914" s="86" t="s">
        <v>6388</v>
      </c>
      <c r="B5914" s="763" t="s">
        <v>253</v>
      </c>
      <c r="E5914" s="86" t="s">
        <v>228</v>
      </c>
      <c r="F5914" s="282" t="s">
        <v>248</v>
      </c>
      <c r="G5914" s="46" t="s">
        <v>524</v>
      </c>
      <c r="I5914" s="515" t="s">
        <v>6246</v>
      </c>
    </row>
    <row r="5915" spans="1:9" x14ac:dyDescent="0.2">
      <c r="A5915" s="86" t="s">
        <v>6388</v>
      </c>
      <c r="B5915" s="763" t="s">
        <v>253</v>
      </c>
      <c r="E5915" s="86" t="s">
        <v>228</v>
      </c>
      <c r="F5915" s="282" t="s">
        <v>235</v>
      </c>
      <c r="G5915" s="621" t="s">
        <v>524</v>
      </c>
      <c r="I5915" s="515" t="s">
        <v>7487</v>
      </c>
    </row>
    <row r="5916" spans="1:9" x14ac:dyDescent="0.2">
      <c r="A5916" s="86" t="s">
        <v>6388</v>
      </c>
      <c r="B5916" s="763" t="s">
        <v>253</v>
      </c>
      <c r="E5916" s="86" t="s">
        <v>228</v>
      </c>
      <c r="F5916" s="282" t="s">
        <v>236</v>
      </c>
      <c r="G5916" s="48" t="s">
        <v>524</v>
      </c>
      <c r="I5916" s="515" t="s">
        <v>6247</v>
      </c>
    </row>
    <row r="5917" spans="1:9" x14ac:dyDescent="0.2">
      <c r="A5917" s="86" t="s">
        <v>6388</v>
      </c>
      <c r="B5917" s="763" t="s">
        <v>253</v>
      </c>
      <c r="E5917" s="86" t="s">
        <v>228</v>
      </c>
      <c r="F5917" s="282" t="s">
        <v>249</v>
      </c>
      <c r="G5917" s="46" t="s">
        <v>524</v>
      </c>
      <c r="I5917" s="515" t="s">
        <v>6248</v>
      </c>
    </row>
    <row r="5918" spans="1:9" x14ac:dyDescent="0.2">
      <c r="A5918" s="86" t="s">
        <v>6388</v>
      </c>
      <c r="B5918" s="543" t="s">
        <v>253</v>
      </c>
      <c r="C5918" s="547"/>
      <c r="D5918" s="547"/>
      <c r="E5918" s="547" t="s">
        <v>228</v>
      </c>
      <c r="F5918" s="538" t="s">
        <v>345</v>
      </c>
      <c r="G5918" s="893" t="s">
        <v>524</v>
      </c>
      <c r="I5918" s="515" t="s">
        <v>6249</v>
      </c>
    </row>
    <row r="5919" spans="1:9" x14ac:dyDescent="0.2">
      <c r="A5919" s="86" t="s">
        <v>6388</v>
      </c>
      <c r="B5919" s="541" t="s">
        <v>253</v>
      </c>
      <c r="C5919" s="546"/>
      <c r="D5919" s="546"/>
      <c r="E5919" s="546" t="s">
        <v>229</v>
      </c>
      <c r="F5919" s="542" t="s">
        <v>237</v>
      </c>
      <c r="G5919" s="835" t="s">
        <v>524</v>
      </c>
      <c r="I5919" s="515" t="s">
        <v>7488</v>
      </c>
    </row>
    <row r="5920" spans="1:9" x14ac:dyDescent="0.2">
      <c r="A5920" s="86" t="s">
        <v>6388</v>
      </c>
      <c r="B5920" s="763" t="s">
        <v>253</v>
      </c>
      <c r="E5920" s="86" t="s">
        <v>229</v>
      </c>
      <c r="F5920" s="282" t="s">
        <v>2</v>
      </c>
      <c r="G5920" s="41" t="s">
        <v>524</v>
      </c>
      <c r="I5920" s="515" t="s">
        <v>6250</v>
      </c>
    </row>
    <row r="5921" spans="1:9" x14ac:dyDescent="0.2">
      <c r="A5921" s="86" t="s">
        <v>6388</v>
      </c>
      <c r="B5921" s="763" t="s">
        <v>253</v>
      </c>
      <c r="E5921" s="86" t="s">
        <v>229</v>
      </c>
      <c r="F5921" s="282" t="s">
        <v>3</v>
      </c>
      <c r="G5921" s="41" t="s">
        <v>48</v>
      </c>
      <c r="I5921" s="515" t="s">
        <v>6251</v>
      </c>
    </row>
    <row r="5922" spans="1:9" x14ac:dyDescent="0.2">
      <c r="A5922" s="86" t="s">
        <v>6388</v>
      </c>
      <c r="B5922" s="763" t="s">
        <v>253</v>
      </c>
      <c r="E5922" s="86" t="s">
        <v>229</v>
      </c>
      <c r="F5922" s="282" t="s">
        <v>234</v>
      </c>
      <c r="G5922" s="606" t="s">
        <v>524</v>
      </c>
      <c r="I5922" s="515" t="s">
        <v>6252</v>
      </c>
    </row>
    <row r="5923" spans="1:9" x14ac:dyDescent="0.2">
      <c r="A5923" s="86" t="s">
        <v>6388</v>
      </c>
      <c r="B5923" s="763" t="s">
        <v>253</v>
      </c>
      <c r="E5923" s="86" t="s">
        <v>229</v>
      </c>
      <c r="F5923" s="282" t="s">
        <v>10</v>
      </c>
      <c r="G5923" s="41" t="s">
        <v>524</v>
      </c>
      <c r="I5923" s="515" t="s">
        <v>6253</v>
      </c>
    </row>
    <row r="5924" spans="1:9" x14ac:dyDescent="0.2">
      <c r="A5924" s="86" t="s">
        <v>6388</v>
      </c>
      <c r="B5924" s="763" t="s">
        <v>253</v>
      </c>
      <c r="E5924" s="86" t="s">
        <v>229</v>
      </c>
      <c r="F5924" s="282" t="s">
        <v>12</v>
      </c>
      <c r="G5924" s="41" t="s">
        <v>48</v>
      </c>
      <c r="I5924" s="515" t="s">
        <v>6254</v>
      </c>
    </row>
    <row r="5925" spans="1:9" x14ac:dyDescent="0.2">
      <c r="A5925" s="86" t="s">
        <v>6388</v>
      </c>
      <c r="B5925" s="763" t="s">
        <v>253</v>
      </c>
      <c r="E5925" s="86" t="s">
        <v>229</v>
      </c>
      <c r="F5925" s="282" t="s">
        <v>238</v>
      </c>
      <c r="G5925" s="42" t="s">
        <v>524</v>
      </c>
      <c r="I5925" s="515" t="s">
        <v>6255</v>
      </c>
    </row>
    <row r="5926" spans="1:9" x14ac:dyDescent="0.2">
      <c r="A5926" s="86" t="s">
        <v>6388</v>
      </c>
      <c r="B5926" s="763" t="s">
        <v>253</v>
      </c>
      <c r="E5926" s="86" t="s">
        <v>229</v>
      </c>
      <c r="F5926" s="282" t="s">
        <v>239</v>
      </c>
      <c r="G5926" s="42" t="s">
        <v>524</v>
      </c>
      <c r="I5926" s="515" t="s">
        <v>6256</v>
      </c>
    </row>
    <row r="5927" spans="1:9" x14ac:dyDescent="0.2">
      <c r="A5927" s="86" t="s">
        <v>6388</v>
      </c>
      <c r="B5927" s="763" t="s">
        <v>253</v>
      </c>
      <c r="E5927" s="86" t="s">
        <v>229</v>
      </c>
      <c r="F5927" s="282" t="s">
        <v>240</v>
      </c>
      <c r="G5927" s="42" t="s">
        <v>524</v>
      </c>
      <c r="I5927" s="515" t="s">
        <v>6257</v>
      </c>
    </row>
    <row r="5928" spans="1:9" x14ac:dyDescent="0.2">
      <c r="A5928" s="86" t="s">
        <v>6388</v>
      </c>
      <c r="B5928" s="763" t="s">
        <v>253</v>
      </c>
      <c r="E5928" s="86" t="s">
        <v>229</v>
      </c>
      <c r="F5928" s="282" t="s">
        <v>241</v>
      </c>
      <c r="G5928" s="42" t="s">
        <v>524</v>
      </c>
      <c r="I5928" s="515" t="s">
        <v>6258</v>
      </c>
    </row>
    <row r="5929" spans="1:9" x14ac:dyDescent="0.2">
      <c r="A5929" s="86" t="s">
        <v>6388</v>
      </c>
      <c r="B5929" s="763" t="s">
        <v>253</v>
      </c>
      <c r="E5929" s="86" t="s">
        <v>229</v>
      </c>
      <c r="F5929" s="282" t="s">
        <v>242</v>
      </c>
      <c r="G5929" s="42" t="s">
        <v>524</v>
      </c>
      <c r="I5929" s="515" t="s">
        <v>7489</v>
      </c>
    </row>
    <row r="5930" spans="1:9" x14ac:dyDescent="0.2">
      <c r="A5930" s="86" t="s">
        <v>6388</v>
      </c>
      <c r="B5930" s="763" t="s">
        <v>253</v>
      </c>
      <c r="E5930" s="86" t="s">
        <v>229</v>
      </c>
      <c r="F5930" s="282" t="s">
        <v>243</v>
      </c>
      <c r="G5930" s="42" t="s">
        <v>524</v>
      </c>
      <c r="I5930" s="515" t="s">
        <v>6259</v>
      </c>
    </row>
    <row r="5931" spans="1:9" x14ac:dyDescent="0.2">
      <c r="A5931" s="86" t="s">
        <v>6388</v>
      </c>
      <c r="B5931" s="763" t="s">
        <v>253</v>
      </c>
      <c r="E5931" s="86" t="s">
        <v>229</v>
      </c>
      <c r="F5931" s="282" t="s">
        <v>244</v>
      </c>
      <c r="G5931" s="42" t="s">
        <v>524</v>
      </c>
      <c r="I5931" s="515" t="s">
        <v>6260</v>
      </c>
    </row>
    <row r="5932" spans="1:9" x14ac:dyDescent="0.2">
      <c r="A5932" s="86" t="s">
        <v>6388</v>
      </c>
      <c r="B5932" s="763" t="s">
        <v>253</v>
      </c>
      <c r="E5932" s="86" t="s">
        <v>229</v>
      </c>
      <c r="F5932" s="282" t="s">
        <v>245</v>
      </c>
      <c r="G5932" s="42" t="s">
        <v>524</v>
      </c>
      <c r="I5932" s="515" t="s">
        <v>6261</v>
      </c>
    </row>
    <row r="5933" spans="1:9" x14ac:dyDescent="0.2">
      <c r="A5933" s="86" t="s">
        <v>6388</v>
      </c>
      <c r="B5933" s="763" t="s">
        <v>253</v>
      </c>
      <c r="E5933" s="86" t="s">
        <v>229</v>
      </c>
      <c r="F5933" s="282" t="s">
        <v>64</v>
      </c>
      <c r="G5933" s="41" t="s">
        <v>48</v>
      </c>
      <c r="I5933" s="515" t="s">
        <v>7490</v>
      </c>
    </row>
    <row r="5934" spans="1:9" x14ac:dyDescent="0.2">
      <c r="A5934" s="86" t="s">
        <v>6388</v>
      </c>
      <c r="B5934" s="763" t="s">
        <v>253</v>
      </c>
      <c r="E5934" s="86" t="s">
        <v>229</v>
      </c>
      <c r="F5934" s="282" t="s">
        <v>7613</v>
      </c>
      <c r="G5934" s="46" t="s">
        <v>524</v>
      </c>
      <c r="I5934" s="515" t="s">
        <v>6262</v>
      </c>
    </row>
    <row r="5935" spans="1:9" x14ac:dyDescent="0.2">
      <c r="A5935" s="86" t="s">
        <v>6388</v>
      </c>
      <c r="B5935" s="763" t="s">
        <v>253</v>
      </c>
      <c r="E5935" s="86" t="s">
        <v>229</v>
      </c>
      <c r="F5935" s="282" t="s">
        <v>211</v>
      </c>
      <c r="G5935" s="46" t="s">
        <v>524</v>
      </c>
      <c r="I5935" s="515" t="s">
        <v>6263</v>
      </c>
    </row>
    <row r="5936" spans="1:9" x14ac:dyDescent="0.2">
      <c r="A5936" s="86" t="s">
        <v>6388</v>
      </c>
      <c r="B5936" s="763" t="s">
        <v>253</v>
      </c>
      <c r="E5936" s="86" t="s">
        <v>229</v>
      </c>
      <c r="F5936" s="282" t="s">
        <v>212</v>
      </c>
      <c r="G5936" s="46" t="s">
        <v>524</v>
      </c>
      <c r="I5936" s="515" t="s">
        <v>6264</v>
      </c>
    </row>
    <row r="5937" spans="1:9" x14ac:dyDescent="0.2">
      <c r="A5937" s="86" t="s">
        <v>6388</v>
      </c>
      <c r="B5937" s="763" t="s">
        <v>253</v>
      </c>
      <c r="E5937" s="86" t="s">
        <v>229</v>
      </c>
      <c r="F5937" s="282" t="s">
        <v>488</v>
      </c>
      <c r="G5937" s="46" t="s">
        <v>524</v>
      </c>
      <c r="I5937" s="515" t="s">
        <v>6265</v>
      </c>
    </row>
    <row r="5938" spans="1:9" x14ac:dyDescent="0.2">
      <c r="A5938" s="86" t="s">
        <v>6388</v>
      </c>
      <c r="B5938" s="763" t="s">
        <v>253</v>
      </c>
      <c r="E5938" s="86" t="s">
        <v>229</v>
      </c>
      <c r="F5938" s="282" t="s">
        <v>247</v>
      </c>
      <c r="G5938" s="613" t="s">
        <v>524</v>
      </c>
      <c r="I5938" s="515" t="s">
        <v>7491</v>
      </c>
    </row>
    <row r="5939" spans="1:9" x14ac:dyDescent="0.2">
      <c r="A5939" s="86" t="s">
        <v>6388</v>
      </c>
      <c r="B5939" s="763" t="s">
        <v>253</v>
      </c>
      <c r="E5939" s="86" t="s">
        <v>229</v>
      </c>
      <c r="F5939" s="282" t="s">
        <v>246</v>
      </c>
      <c r="G5939" s="830" t="s">
        <v>524</v>
      </c>
      <c r="I5939" s="515" t="s">
        <v>6266</v>
      </c>
    </row>
    <row r="5940" spans="1:9" x14ac:dyDescent="0.2">
      <c r="A5940" s="86" t="s">
        <v>6388</v>
      </c>
      <c r="B5940" s="763" t="s">
        <v>253</v>
      </c>
      <c r="E5940" s="86" t="s">
        <v>229</v>
      </c>
      <c r="F5940" s="282" t="s">
        <v>459</v>
      </c>
      <c r="G5940" s="830" t="s">
        <v>524</v>
      </c>
      <c r="I5940" s="515" t="s">
        <v>6267</v>
      </c>
    </row>
    <row r="5941" spans="1:9" x14ac:dyDescent="0.2">
      <c r="A5941" s="86" t="s">
        <v>6388</v>
      </c>
      <c r="B5941" s="763" t="s">
        <v>253</v>
      </c>
      <c r="E5941" s="86" t="s">
        <v>229</v>
      </c>
      <c r="F5941" s="282" t="s">
        <v>464</v>
      </c>
      <c r="G5941" s="830" t="s">
        <v>524</v>
      </c>
      <c r="I5941" s="515" t="s">
        <v>6268</v>
      </c>
    </row>
    <row r="5942" spans="1:9" x14ac:dyDescent="0.2">
      <c r="A5942" s="86" t="s">
        <v>6388</v>
      </c>
      <c r="B5942" s="763" t="s">
        <v>253</v>
      </c>
      <c r="E5942" s="86" t="s">
        <v>229</v>
      </c>
      <c r="F5942" s="282" t="s">
        <v>525</v>
      </c>
      <c r="G5942" s="830" t="s">
        <v>524</v>
      </c>
      <c r="I5942" s="515" t="s">
        <v>6269</v>
      </c>
    </row>
    <row r="5943" spans="1:9" x14ac:dyDescent="0.2">
      <c r="A5943" s="86" t="s">
        <v>6388</v>
      </c>
      <c r="B5943" s="763" t="s">
        <v>253</v>
      </c>
      <c r="E5943" s="86" t="s">
        <v>229</v>
      </c>
      <c r="F5943" s="282" t="s">
        <v>490</v>
      </c>
      <c r="G5943" s="902" t="s">
        <v>524</v>
      </c>
      <c r="I5943" s="515" t="s">
        <v>7492</v>
      </c>
    </row>
    <row r="5944" spans="1:9" x14ac:dyDescent="0.2">
      <c r="A5944" s="86" t="s">
        <v>6388</v>
      </c>
      <c r="B5944" s="763" t="s">
        <v>253</v>
      </c>
      <c r="E5944" s="86" t="s">
        <v>229</v>
      </c>
      <c r="F5944" s="282" t="s">
        <v>248</v>
      </c>
      <c r="G5944" s="46" t="s">
        <v>524</v>
      </c>
      <c r="I5944" s="515" t="s">
        <v>6270</v>
      </c>
    </row>
    <row r="5945" spans="1:9" x14ac:dyDescent="0.2">
      <c r="A5945" s="86" t="s">
        <v>6388</v>
      </c>
      <c r="B5945" s="763" t="s">
        <v>253</v>
      </c>
      <c r="E5945" s="86" t="s">
        <v>229</v>
      </c>
      <c r="F5945" s="282" t="s">
        <v>492</v>
      </c>
      <c r="G5945" s="902" t="s">
        <v>524</v>
      </c>
      <c r="I5945" s="515" t="s">
        <v>7493</v>
      </c>
    </row>
    <row r="5946" spans="1:9" x14ac:dyDescent="0.2">
      <c r="A5946" s="86" t="s">
        <v>6388</v>
      </c>
      <c r="B5946" s="763" t="s">
        <v>253</v>
      </c>
      <c r="E5946" s="86" t="s">
        <v>229</v>
      </c>
      <c r="F5946" s="282" t="s">
        <v>248</v>
      </c>
      <c r="G5946" s="46" t="s">
        <v>524</v>
      </c>
      <c r="I5946" s="515" t="s">
        <v>6271</v>
      </c>
    </row>
    <row r="5947" spans="1:9" x14ac:dyDescent="0.2">
      <c r="A5947" s="86" t="s">
        <v>6388</v>
      </c>
      <c r="B5947" s="763" t="s">
        <v>253</v>
      </c>
      <c r="E5947" s="86" t="s">
        <v>229</v>
      </c>
      <c r="F5947" s="282" t="s">
        <v>235</v>
      </c>
      <c r="G5947" s="621" t="s">
        <v>524</v>
      </c>
      <c r="I5947" s="515" t="s">
        <v>7494</v>
      </c>
    </row>
    <row r="5948" spans="1:9" x14ac:dyDescent="0.2">
      <c r="A5948" s="86" t="s">
        <v>6388</v>
      </c>
      <c r="B5948" s="763" t="s">
        <v>253</v>
      </c>
      <c r="E5948" s="86" t="s">
        <v>229</v>
      </c>
      <c r="F5948" s="282" t="s">
        <v>236</v>
      </c>
      <c r="G5948" s="48" t="s">
        <v>524</v>
      </c>
      <c r="I5948" s="515" t="s">
        <v>6272</v>
      </c>
    </row>
    <row r="5949" spans="1:9" x14ac:dyDescent="0.2">
      <c r="A5949" s="86" t="s">
        <v>6388</v>
      </c>
      <c r="B5949" s="763" t="s">
        <v>253</v>
      </c>
      <c r="E5949" s="86" t="s">
        <v>229</v>
      </c>
      <c r="F5949" s="282" t="s">
        <v>249</v>
      </c>
      <c r="G5949" s="46" t="s">
        <v>524</v>
      </c>
      <c r="I5949" s="515" t="s">
        <v>6273</v>
      </c>
    </row>
    <row r="5950" spans="1:9" x14ac:dyDescent="0.2">
      <c r="A5950" s="86" t="s">
        <v>6388</v>
      </c>
      <c r="B5950" s="543" t="s">
        <v>253</v>
      </c>
      <c r="C5950" s="547"/>
      <c r="D5950" s="547"/>
      <c r="E5950" s="547" t="s">
        <v>229</v>
      </c>
      <c r="F5950" s="538" t="s">
        <v>345</v>
      </c>
      <c r="G5950" s="893" t="s">
        <v>524</v>
      </c>
      <c r="I5950" s="515" t="s">
        <v>6274</v>
      </c>
    </row>
    <row r="5951" spans="1:9" x14ac:dyDescent="0.2">
      <c r="A5951" s="86" t="s">
        <v>6388</v>
      </c>
      <c r="B5951" s="541" t="s">
        <v>253</v>
      </c>
      <c r="C5951" s="546"/>
      <c r="D5951" s="546"/>
      <c r="E5951" s="546" t="s">
        <v>230</v>
      </c>
      <c r="F5951" s="542" t="s">
        <v>237</v>
      </c>
      <c r="G5951" s="835" t="s">
        <v>524</v>
      </c>
      <c r="I5951" s="515" t="s">
        <v>7495</v>
      </c>
    </row>
    <row r="5952" spans="1:9" x14ac:dyDescent="0.2">
      <c r="A5952" s="86" t="s">
        <v>6388</v>
      </c>
      <c r="B5952" s="763" t="s">
        <v>253</v>
      </c>
      <c r="E5952" s="86" t="s">
        <v>230</v>
      </c>
      <c r="F5952" s="282" t="s">
        <v>2</v>
      </c>
      <c r="G5952" s="41" t="s">
        <v>524</v>
      </c>
      <c r="I5952" s="515" t="s">
        <v>6275</v>
      </c>
    </row>
    <row r="5953" spans="1:9" x14ac:dyDescent="0.2">
      <c r="A5953" s="86" t="s">
        <v>6388</v>
      </c>
      <c r="B5953" s="763" t="s">
        <v>253</v>
      </c>
      <c r="E5953" s="86" t="s">
        <v>230</v>
      </c>
      <c r="F5953" s="282" t="s">
        <v>3</v>
      </c>
      <c r="G5953" s="41" t="s">
        <v>48</v>
      </c>
      <c r="I5953" s="515" t="s">
        <v>6276</v>
      </c>
    </row>
    <row r="5954" spans="1:9" x14ac:dyDescent="0.2">
      <c r="A5954" s="86" t="s">
        <v>6388</v>
      </c>
      <c r="B5954" s="763" t="s">
        <v>253</v>
      </c>
      <c r="E5954" s="86" t="s">
        <v>230</v>
      </c>
      <c r="F5954" s="282" t="s">
        <v>234</v>
      </c>
      <c r="G5954" s="606" t="s">
        <v>524</v>
      </c>
      <c r="I5954" s="515" t="s">
        <v>6277</v>
      </c>
    </row>
    <row r="5955" spans="1:9" x14ac:dyDescent="0.2">
      <c r="A5955" s="86" t="s">
        <v>6388</v>
      </c>
      <c r="B5955" s="763" t="s">
        <v>253</v>
      </c>
      <c r="E5955" s="86" t="s">
        <v>230</v>
      </c>
      <c r="F5955" s="282" t="s">
        <v>10</v>
      </c>
      <c r="G5955" s="41" t="s">
        <v>524</v>
      </c>
      <c r="I5955" s="515" t="s">
        <v>6278</v>
      </c>
    </row>
    <row r="5956" spans="1:9" x14ac:dyDescent="0.2">
      <c r="A5956" s="86" t="s">
        <v>6388</v>
      </c>
      <c r="B5956" s="763" t="s">
        <v>253</v>
      </c>
      <c r="E5956" s="86" t="s">
        <v>230</v>
      </c>
      <c r="F5956" s="282" t="s">
        <v>12</v>
      </c>
      <c r="G5956" s="41" t="s">
        <v>48</v>
      </c>
      <c r="I5956" s="515" t="s">
        <v>6279</v>
      </c>
    </row>
    <row r="5957" spans="1:9" x14ac:dyDescent="0.2">
      <c r="A5957" s="86" t="s">
        <v>6388</v>
      </c>
      <c r="B5957" s="763" t="s">
        <v>253</v>
      </c>
      <c r="E5957" s="86" t="s">
        <v>230</v>
      </c>
      <c r="F5957" s="282" t="s">
        <v>238</v>
      </c>
      <c r="G5957" s="42" t="s">
        <v>524</v>
      </c>
      <c r="I5957" s="515" t="s">
        <v>6280</v>
      </c>
    </row>
    <row r="5958" spans="1:9" x14ac:dyDescent="0.2">
      <c r="A5958" s="86" t="s">
        <v>6388</v>
      </c>
      <c r="B5958" s="763" t="s">
        <v>253</v>
      </c>
      <c r="E5958" s="86" t="s">
        <v>230</v>
      </c>
      <c r="F5958" s="282" t="s">
        <v>239</v>
      </c>
      <c r="G5958" s="42" t="s">
        <v>524</v>
      </c>
      <c r="I5958" s="515" t="s">
        <v>6281</v>
      </c>
    </row>
    <row r="5959" spans="1:9" x14ac:dyDescent="0.2">
      <c r="A5959" s="86" t="s">
        <v>6388</v>
      </c>
      <c r="B5959" s="763" t="s">
        <v>253</v>
      </c>
      <c r="E5959" s="86" t="s">
        <v>230</v>
      </c>
      <c r="F5959" s="282" t="s">
        <v>240</v>
      </c>
      <c r="G5959" s="42" t="s">
        <v>524</v>
      </c>
      <c r="I5959" s="515" t="s">
        <v>6282</v>
      </c>
    </row>
    <row r="5960" spans="1:9" x14ac:dyDescent="0.2">
      <c r="A5960" s="86" t="s">
        <v>6388</v>
      </c>
      <c r="B5960" s="763" t="s">
        <v>253</v>
      </c>
      <c r="E5960" s="86" t="s">
        <v>230</v>
      </c>
      <c r="F5960" s="282" t="s">
        <v>241</v>
      </c>
      <c r="G5960" s="42" t="s">
        <v>524</v>
      </c>
      <c r="I5960" s="515" t="s">
        <v>6283</v>
      </c>
    </row>
    <row r="5961" spans="1:9" x14ac:dyDescent="0.2">
      <c r="A5961" s="86" t="s">
        <v>6388</v>
      </c>
      <c r="B5961" s="763" t="s">
        <v>253</v>
      </c>
      <c r="E5961" s="86" t="s">
        <v>230</v>
      </c>
      <c r="F5961" s="282" t="s">
        <v>242</v>
      </c>
      <c r="G5961" s="42" t="s">
        <v>524</v>
      </c>
      <c r="I5961" s="515" t="s">
        <v>7496</v>
      </c>
    </row>
    <row r="5962" spans="1:9" x14ac:dyDescent="0.2">
      <c r="A5962" s="86" t="s">
        <v>6388</v>
      </c>
      <c r="B5962" s="763" t="s">
        <v>253</v>
      </c>
      <c r="E5962" s="86" t="s">
        <v>230</v>
      </c>
      <c r="F5962" s="282" t="s">
        <v>243</v>
      </c>
      <c r="G5962" s="42" t="s">
        <v>524</v>
      </c>
      <c r="I5962" s="515" t="s">
        <v>6284</v>
      </c>
    </row>
    <row r="5963" spans="1:9" x14ac:dyDescent="0.2">
      <c r="A5963" s="86" t="s">
        <v>6388</v>
      </c>
      <c r="B5963" s="763" t="s">
        <v>253</v>
      </c>
      <c r="E5963" s="86" t="s">
        <v>230</v>
      </c>
      <c r="F5963" s="282" t="s">
        <v>244</v>
      </c>
      <c r="G5963" s="42" t="s">
        <v>524</v>
      </c>
      <c r="I5963" s="515" t="s">
        <v>6285</v>
      </c>
    </row>
    <row r="5964" spans="1:9" x14ac:dyDescent="0.2">
      <c r="A5964" s="86" t="s">
        <v>6388</v>
      </c>
      <c r="B5964" s="763" t="s">
        <v>253</v>
      </c>
      <c r="E5964" s="86" t="s">
        <v>230</v>
      </c>
      <c r="F5964" s="282" t="s">
        <v>245</v>
      </c>
      <c r="G5964" s="42" t="s">
        <v>524</v>
      </c>
      <c r="I5964" s="515" t="s">
        <v>6286</v>
      </c>
    </row>
    <row r="5965" spans="1:9" x14ac:dyDescent="0.2">
      <c r="A5965" s="86" t="s">
        <v>6388</v>
      </c>
      <c r="B5965" s="763" t="s">
        <v>253</v>
      </c>
      <c r="E5965" s="86" t="s">
        <v>230</v>
      </c>
      <c r="F5965" s="282" t="s">
        <v>64</v>
      </c>
      <c r="G5965" s="41" t="s">
        <v>48</v>
      </c>
      <c r="I5965" s="515" t="s">
        <v>7497</v>
      </c>
    </row>
    <row r="5966" spans="1:9" x14ac:dyDescent="0.2">
      <c r="A5966" s="86" t="s">
        <v>6388</v>
      </c>
      <c r="B5966" s="763" t="s">
        <v>253</v>
      </c>
      <c r="E5966" s="86" t="s">
        <v>230</v>
      </c>
      <c r="F5966" s="282" t="s">
        <v>7613</v>
      </c>
      <c r="G5966" s="46" t="s">
        <v>524</v>
      </c>
      <c r="I5966" s="515" t="s">
        <v>6287</v>
      </c>
    </row>
    <row r="5967" spans="1:9" x14ac:dyDescent="0.2">
      <c r="A5967" s="86" t="s">
        <v>6388</v>
      </c>
      <c r="B5967" s="763" t="s">
        <v>253</v>
      </c>
      <c r="E5967" s="86" t="s">
        <v>230</v>
      </c>
      <c r="F5967" s="282" t="s">
        <v>211</v>
      </c>
      <c r="G5967" s="46" t="s">
        <v>524</v>
      </c>
      <c r="I5967" s="515" t="s">
        <v>6288</v>
      </c>
    </row>
    <row r="5968" spans="1:9" x14ac:dyDescent="0.2">
      <c r="A5968" s="86" t="s">
        <v>6388</v>
      </c>
      <c r="B5968" s="763" t="s">
        <v>253</v>
      </c>
      <c r="E5968" s="86" t="s">
        <v>230</v>
      </c>
      <c r="F5968" s="282" t="s">
        <v>212</v>
      </c>
      <c r="G5968" s="46" t="s">
        <v>524</v>
      </c>
      <c r="I5968" s="515" t="s">
        <v>6289</v>
      </c>
    </row>
    <row r="5969" spans="1:9" x14ac:dyDescent="0.2">
      <c r="A5969" s="86" t="s">
        <v>6388</v>
      </c>
      <c r="B5969" s="763" t="s">
        <v>253</v>
      </c>
      <c r="E5969" s="86" t="s">
        <v>230</v>
      </c>
      <c r="F5969" s="282" t="s">
        <v>488</v>
      </c>
      <c r="G5969" s="46" t="s">
        <v>524</v>
      </c>
      <c r="I5969" s="515" t="s">
        <v>6290</v>
      </c>
    </row>
    <row r="5970" spans="1:9" x14ac:dyDescent="0.2">
      <c r="A5970" s="86" t="s">
        <v>6388</v>
      </c>
      <c r="B5970" s="763" t="s">
        <v>253</v>
      </c>
      <c r="E5970" s="86" t="s">
        <v>230</v>
      </c>
      <c r="F5970" s="282" t="s">
        <v>247</v>
      </c>
      <c r="G5970" s="613" t="s">
        <v>524</v>
      </c>
      <c r="I5970" s="515" t="s">
        <v>7498</v>
      </c>
    </row>
    <row r="5971" spans="1:9" x14ac:dyDescent="0.2">
      <c r="A5971" s="86" t="s">
        <v>6388</v>
      </c>
      <c r="B5971" s="763" t="s">
        <v>253</v>
      </c>
      <c r="E5971" s="86" t="s">
        <v>230</v>
      </c>
      <c r="F5971" s="282" t="s">
        <v>246</v>
      </c>
      <c r="G5971" s="830" t="s">
        <v>524</v>
      </c>
      <c r="I5971" s="515" t="s">
        <v>6291</v>
      </c>
    </row>
    <row r="5972" spans="1:9" x14ac:dyDescent="0.2">
      <c r="A5972" s="86" t="s">
        <v>6388</v>
      </c>
      <c r="B5972" s="763" t="s">
        <v>253</v>
      </c>
      <c r="E5972" s="86" t="s">
        <v>230</v>
      </c>
      <c r="F5972" s="282" t="s">
        <v>459</v>
      </c>
      <c r="G5972" s="830" t="s">
        <v>524</v>
      </c>
      <c r="I5972" s="515" t="s">
        <v>6292</v>
      </c>
    </row>
    <row r="5973" spans="1:9" x14ac:dyDescent="0.2">
      <c r="A5973" s="86" t="s">
        <v>6388</v>
      </c>
      <c r="B5973" s="763" t="s">
        <v>253</v>
      </c>
      <c r="E5973" s="86" t="s">
        <v>230</v>
      </c>
      <c r="F5973" s="282" t="s">
        <v>464</v>
      </c>
      <c r="G5973" s="830" t="s">
        <v>524</v>
      </c>
      <c r="I5973" s="515" t="s">
        <v>6293</v>
      </c>
    </row>
    <row r="5974" spans="1:9" x14ac:dyDescent="0.2">
      <c r="A5974" s="86" t="s">
        <v>6388</v>
      </c>
      <c r="B5974" s="763" t="s">
        <v>253</v>
      </c>
      <c r="E5974" s="86" t="s">
        <v>230</v>
      </c>
      <c r="F5974" s="282" t="s">
        <v>525</v>
      </c>
      <c r="G5974" s="830" t="s">
        <v>524</v>
      </c>
      <c r="I5974" s="515" t="s">
        <v>6294</v>
      </c>
    </row>
    <row r="5975" spans="1:9" x14ac:dyDescent="0.2">
      <c r="A5975" s="86" t="s">
        <v>6388</v>
      </c>
      <c r="B5975" s="763" t="s">
        <v>253</v>
      </c>
      <c r="E5975" s="86" t="s">
        <v>230</v>
      </c>
      <c r="F5975" s="282" t="s">
        <v>490</v>
      </c>
      <c r="G5975" s="902" t="s">
        <v>524</v>
      </c>
      <c r="I5975" s="515" t="s">
        <v>7499</v>
      </c>
    </row>
    <row r="5976" spans="1:9" x14ac:dyDescent="0.2">
      <c r="A5976" s="86" t="s">
        <v>6388</v>
      </c>
      <c r="B5976" s="763" t="s">
        <v>253</v>
      </c>
      <c r="E5976" s="86" t="s">
        <v>230</v>
      </c>
      <c r="F5976" s="282" t="s">
        <v>248</v>
      </c>
      <c r="G5976" s="46" t="s">
        <v>524</v>
      </c>
      <c r="I5976" s="515" t="s">
        <v>6295</v>
      </c>
    </row>
    <row r="5977" spans="1:9" x14ac:dyDescent="0.2">
      <c r="A5977" s="86" t="s">
        <v>6388</v>
      </c>
      <c r="B5977" s="763" t="s">
        <v>253</v>
      </c>
      <c r="E5977" s="86" t="s">
        <v>230</v>
      </c>
      <c r="F5977" s="282" t="s">
        <v>492</v>
      </c>
      <c r="G5977" s="902" t="s">
        <v>524</v>
      </c>
      <c r="I5977" s="515" t="s">
        <v>7500</v>
      </c>
    </row>
    <row r="5978" spans="1:9" x14ac:dyDescent="0.2">
      <c r="A5978" s="86" t="s">
        <v>6388</v>
      </c>
      <c r="B5978" s="763" t="s">
        <v>253</v>
      </c>
      <c r="E5978" s="86" t="s">
        <v>230</v>
      </c>
      <c r="F5978" s="282" t="s">
        <v>248</v>
      </c>
      <c r="G5978" s="46" t="s">
        <v>524</v>
      </c>
      <c r="I5978" s="515" t="s">
        <v>6296</v>
      </c>
    </row>
    <row r="5979" spans="1:9" x14ac:dyDescent="0.2">
      <c r="A5979" s="86" t="s">
        <v>6388</v>
      </c>
      <c r="B5979" s="763" t="s">
        <v>253</v>
      </c>
      <c r="E5979" s="86" t="s">
        <v>230</v>
      </c>
      <c r="F5979" s="282" t="s">
        <v>235</v>
      </c>
      <c r="G5979" s="621" t="s">
        <v>524</v>
      </c>
      <c r="I5979" s="515" t="s">
        <v>7501</v>
      </c>
    </row>
    <row r="5980" spans="1:9" x14ac:dyDescent="0.2">
      <c r="A5980" s="86" t="s">
        <v>6388</v>
      </c>
      <c r="B5980" s="763" t="s">
        <v>253</v>
      </c>
      <c r="E5980" s="86" t="s">
        <v>230</v>
      </c>
      <c r="F5980" s="282" t="s">
        <v>236</v>
      </c>
      <c r="G5980" s="48" t="s">
        <v>524</v>
      </c>
      <c r="I5980" s="515" t="s">
        <v>6297</v>
      </c>
    </row>
    <row r="5981" spans="1:9" x14ac:dyDescent="0.2">
      <c r="A5981" s="86" t="s">
        <v>6388</v>
      </c>
      <c r="B5981" s="763" t="s">
        <v>253</v>
      </c>
      <c r="E5981" s="86" t="s">
        <v>230</v>
      </c>
      <c r="F5981" s="282" t="s">
        <v>249</v>
      </c>
      <c r="G5981" s="46" t="s">
        <v>524</v>
      </c>
      <c r="I5981" s="515" t="s">
        <v>6298</v>
      </c>
    </row>
    <row r="5982" spans="1:9" x14ac:dyDescent="0.2">
      <c r="A5982" s="86" t="s">
        <v>6388</v>
      </c>
      <c r="B5982" s="543" t="s">
        <v>253</v>
      </c>
      <c r="C5982" s="547"/>
      <c r="D5982" s="547"/>
      <c r="E5982" s="547" t="s">
        <v>230</v>
      </c>
      <c r="F5982" s="538" t="s">
        <v>345</v>
      </c>
      <c r="G5982" s="893" t="s">
        <v>524</v>
      </c>
      <c r="I5982" s="515" t="s">
        <v>6299</v>
      </c>
    </row>
    <row r="5983" spans="1:9" x14ac:dyDescent="0.2">
      <c r="A5983" s="86" t="s">
        <v>6388</v>
      </c>
      <c r="B5983" s="541" t="s">
        <v>253</v>
      </c>
      <c r="C5983" s="546"/>
      <c r="D5983" s="546"/>
      <c r="E5983" s="546" t="s">
        <v>231</v>
      </c>
      <c r="F5983" s="542" t="s">
        <v>237</v>
      </c>
      <c r="G5983" s="835" t="s">
        <v>524</v>
      </c>
      <c r="I5983" s="515" t="s">
        <v>7502</v>
      </c>
    </row>
    <row r="5984" spans="1:9" x14ac:dyDescent="0.2">
      <c r="A5984" s="86" t="s">
        <v>6388</v>
      </c>
      <c r="B5984" s="763" t="s">
        <v>253</v>
      </c>
      <c r="E5984" s="86" t="s">
        <v>231</v>
      </c>
      <c r="F5984" s="282" t="s">
        <v>2</v>
      </c>
      <c r="G5984" s="41" t="s">
        <v>524</v>
      </c>
      <c r="I5984" s="515" t="s">
        <v>6300</v>
      </c>
    </row>
    <row r="5985" spans="1:9" x14ac:dyDescent="0.2">
      <c r="A5985" s="86" t="s">
        <v>6388</v>
      </c>
      <c r="B5985" s="763" t="s">
        <v>253</v>
      </c>
      <c r="E5985" s="86" t="s">
        <v>231</v>
      </c>
      <c r="F5985" s="282" t="s">
        <v>3</v>
      </c>
      <c r="G5985" s="41" t="s">
        <v>48</v>
      </c>
      <c r="I5985" s="515" t="s">
        <v>6301</v>
      </c>
    </row>
    <row r="5986" spans="1:9" x14ac:dyDescent="0.2">
      <c r="A5986" s="86" t="s">
        <v>6388</v>
      </c>
      <c r="B5986" s="763" t="s">
        <v>253</v>
      </c>
      <c r="E5986" s="86" t="s">
        <v>231</v>
      </c>
      <c r="F5986" s="282" t="s">
        <v>234</v>
      </c>
      <c r="G5986" s="606" t="s">
        <v>524</v>
      </c>
      <c r="I5986" s="515" t="s">
        <v>6302</v>
      </c>
    </row>
    <row r="5987" spans="1:9" x14ac:dyDescent="0.2">
      <c r="A5987" s="86" t="s">
        <v>6388</v>
      </c>
      <c r="B5987" s="763" t="s">
        <v>253</v>
      </c>
      <c r="E5987" s="86" t="s">
        <v>231</v>
      </c>
      <c r="F5987" s="282" t="s">
        <v>10</v>
      </c>
      <c r="G5987" s="41" t="s">
        <v>524</v>
      </c>
      <c r="I5987" s="515" t="s">
        <v>6303</v>
      </c>
    </row>
    <row r="5988" spans="1:9" x14ac:dyDescent="0.2">
      <c r="A5988" s="86" t="s">
        <v>6388</v>
      </c>
      <c r="B5988" s="763" t="s">
        <v>253</v>
      </c>
      <c r="E5988" s="86" t="s">
        <v>231</v>
      </c>
      <c r="F5988" s="282" t="s">
        <v>12</v>
      </c>
      <c r="G5988" s="41" t="s">
        <v>48</v>
      </c>
      <c r="I5988" s="515" t="s">
        <v>6304</v>
      </c>
    </row>
    <row r="5989" spans="1:9" x14ac:dyDescent="0.2">
      <c r="A5989" s="86" t="s">
        <v>6388</v>
      </c>
      <c r="B5989" s="763" t="s">
        <v>253</v>
      </c>
      <c r="E5989" s="86" t="s">
        <v>231</v>
      </c>
      <c r="F5989" s="282" t="s">
        <v>238</v>
      </c>
      <c r="G5989" s="42" t="s">
        <v>524</v>
      </c>
      <c r="I5989" s="515" t="s">
        <v>6305</v>
      </c>
    </row>
    <row r="5990" spans="1:9" x14ac:dyDescent="0.2">
      <c r="A5990" s="86" t="s">
        <v>6388</v>
      </c>
      <c r="B5990" s="763" t="s">
        <v>253</v>
      </c>
      <c r="E5990" s="86" t="s">
        <v>231</v>
      </c>
      <c r="F5990" s="282" t="s">
        <v>239</v>
      </c>
      <c r="G5990" s="42" t="s">
        <v>524</v>
      </c>
      <c r="I5990" s="515" t="s">
        <v>6306</v>
      </c>
    </row>
    <row r="5991" spans="1:9" x14ac:dyDescent="0.2">
      <c r="A5991" s="86" t="s">
        <v>6388</v>
      </c>
      <c r="B5991" s="763" t="s">
        <v>253</v>
      </c>
      <c r="E5991" s="86" t="s">
        <v>231</v>
      </c>
      <c r="F5991" s="282" t="s">
        <v>240</v>
      </c>
      <c r="G5991" s="42" t="s">
        <v>524</v>
      </c>
      <c r="I5991" s="515" t="s">
        <v>6307</v>
      </c>
    </row>
    <row r="5992" spans="1:9" x14ac:dyDescent="0.2">
      <c r="A5992" s="86" t="s">
        <v>6388</v>
      </c>
      <c r="B5992" s="763" t="s">
        <v>253</v>
      </c>
      <c r="E5992" s="86" t="s">
        <v>231</v>
      </c>
      <c r="F5992" s="282" t="s">
        <v>241</v>
      </c>
      <c r="G5992" s="42" t="s">
        <v>524</v>
      </c>
      <c r="I5992" s="515" t="s">
        <v>6308</v>
      </c>
    </row>
    <row r="5993" spans="1:9" x14ac:dyDescent="0.2">
      <c r="A5993" s="86" t="s">
        <v>6388</v>
      </c>
      <c r="B5993" s="763" t="s">
        <v>253</v>
      </c>
      <c r="E5993" s="86" t="s">
        <v>231</v>
      </c>
      <c r="F5993" s="282" t="s">
        <v>242</v>
      </c>
      <c r="G5993" s="42" t="s">
        <v>524</v>
      </c>
      <c r="I5993" s="515" t="s">
        <v>7503</v>
      </c>
    </row>
    <row r="5994" spans="1:9" x14ac:dyDescent="0.2">
      <c r="A5994" s="86" t="s">
        <v>6388</v>
      </c>
      <c r="B5994" s="763" t="s">
        <v>253</v>
      </c>
      <c r="E5994" s="86" t="s">
        <v>231</v>
      </c>
      <c r="F5994" s="282" t="s">
        <v>243</v>
      </c>
      <c r="G5994" s="42" t="s">
        <v>524</v>
      </c>
      <c r="I5994" s="515" t="s">
        <v>6309</v>
      </c>
    </row>
    <row r="5995" spans="1:9" x14ac:dyDescent="0.2">
      <c r="A5995" s="86" t="s">
        <v>6388</v>
      </c>
      <c r="B5995" s="763" t="s">
        <v>253</v>
      </c>
      <c r="E5995" s="86" t="s">
        <v>231</v>
      </c>
      <c r="F5995" s="282" t="s">
        <v>244</v>
      </c>
      <c r="G5995" s="42" t="s">
        <v>524</v>
      </c>
      <c r="I5995" s="515" t="s">
        <v>6310</v>
      </c>
    </row>
    <row r="5996" spans="1:9" x14ac:dyDescent="0.2">
      <c r="A5996" s="86" t="s">
        <v>6388</v>
      </c>
      <c r="B5996" s="763" t="s">
        <v>253</v>
      </c>
      <c r="E5996" s="86" t="s">
        <v>231</v>
      </c>
      <c r="F5996" s="282" t="s">
        <v>245</v>
      </c>
      <c r="G5996" s="42" t="s">
        <v>524</v>
      </c>
      <c r="I5996" s="515" t="s">
        <v>6311</v>
      </c>
    </row>
    <row r="5997" spans="1:9" x14ac:dyDescent="0.2">
      <c r="A5997" s="86" t="s">
        <v>6388</v>
      </c>
      <c r="B5997" s="763" t="s">
        <v>253</v>
      </c>
      <c r="E5997" s="86" t="s">
        <v>231</v>
      </c>
      <c r="F5997" s="282" t="s">
        <v>64</v>
      </c>
      <c r="G5997" s="41" t="s">
        <v>48</v>
      </c>
      <c r="I5997" s="515" t="s">
        <v>7504</v>
      </c>
    </row>
    <row r="5998" spans="1:9" x14ac:dyDescent="0.2">
      <c r="A5998" s="86" t="s">
        <v>6388</v>
      </c>
      <c r="B5998" s="763" t="s">
        <v>253</v>
      </c>
      <c r="E5998" s="86" t="s">
        <v>231</v>
      </c>
      <c r="F5998" s="282" t="s">
        <v>7613</v>
      </c>
      <c r="G5998" s="46" t="s">
        <v>524</v>
      </c>
      <c r="I5998" s="515" t="s">
        <v>6312</v>
      </c>
    </row>
    <row r="5999" spans="1:9" x14ac:dyDescent="0.2">
      <c r="A5999" s="86" t="s">
        <v>6388</v>
      </c>
      <c r="B5999" s="763" t="s">
        <v>253</v>
      </c>
      <c r="E5999" s="86" t="s">
        <v>231</v>
      </c>
      <c r="F5999" s="282" t="s">
        <v>211</v>
      </c>
      <c r="G5999" s="46" t="s">
        <v>524</v>
      </c>
      <c r="I5999" s="515" t="s">
        <v>6313</v>
      </c>
    </row>
    <row r="6000" spans="1:9" x14ac:dyDescent="0.2">
      <c r="A6000" s="86" t="s">
        <v>6388</v>
      </c>
      <c r="B6000" s="763" t="s">
        <v>253</v>
      </c>
      <c r="E6000" s="86" t="s">
        <v>231</v>
      </c>
      <c r="F6000" s="282" t="s">
        <v>212</v>
      </c>
      <c r="G6000" s="46" t="s">
        <v>524</v>
      </c>
      <c r="I6000" s="515" t="s">
        <v>6314</v>
      </c>
    </row>
    <row r="6001" spans="1:9" x14ac:dyDescent="0.2">
      <c r="A6001" s="86" t="s">
        <v>6388</v>
      </c>
      <c r="B6001" s="763" t="s">
        <v>253</v>
      </c>
      <c r="E6001" s="86" t="s">
        <v>231</v>
      </c>
      <c r="F6001" s="282" t="s">
        <v>488</v>
      </c>
      <c r="G6001" s="46" t="s">
        <v>524</v>
      </c>
      <c r="I6001" s="515" t="s">
        <v>6315</v>
      </c>
    </row>
    <row r="6002" spans="1:9" x14ac:dyDescent="0.2">
      <c r="A6002" s="86" t="s">
        <v>6388</v>
      </c>
      <c r="B6002" s="763" t="s">
        <v>253</v>
      </c>
      <c r="E6002" s="86" t="s">
        <v>231</v>
      </c>
      <c r="F6002" s="282" t="s">
        <v>247</v>
      </c>
      <c r="G6002" s="613" t="s">
        <v>524</v>
      </c>
      <c r="I6002" s="515" t="s">
        <v>7505</v>
      </c>
    </row>
    <row r="6003" spans="1:9" x14ac:dyDescent="0.2">
      <c r="A6003" s="86" t="s">
        <v>6388</v>
      </c>
      <c r="B6003" s="763" t="s">
        <v>253</v>
      </c>
      <c r="E6003" s="86" t="s">
        <v>231</v>
      </c>
      <c r="F6003" s="282" t="s">
        <v>246</v>
      </c>
      <c r="G6003" s="830" t="s">
        <v>524</v>
      </c>
      <c r="I6003" s="515" t="s">
        <v>6316</v>
      </c>
    </row>
    <row r="6004" spans="1:9" x14ac:dyDescent="0.2">
      <c r="A6004" s="86" t="s">
        <v>6388</v>
      </c>
      <c r="B6004" s="763" t="s">
        <v>253</v>
      </c>
      <c r="E6004" s="86" t="s">
        <v>231</v>
      </c>
      <c r="F6004" s="282" t="s">
        <v>459</v>
      </c>
      <c r="G6004" s="830" t="s">
        <v>524</v>
      </c>
      <c r="I6004" s="515" t="s">
        <v>6317</v>
      </c>
    </row>
    <row r="6005" spans="1:9" x14ac:dyDescent="0.2">
      <c r="A6005" s="86" t="s">
        <v>6388</v>
      </c>
      <c r="B6005" s="763" t="s">
        <v>253</v>
      </c>
      <c r="E6005" s="86" t="s">
        <v>231</v>
      </c>
      <c r="F6005" s="282" t="s">
        <v>464</v>
      </c>
      <c r="G6005" s="830" t="s">
        <v>524</v>
      </c>
      <c r="I6005" s="515" t="s">
        <v>6318</v>
      </c>
    </row>
    <row r="6006" spans="1:9" x14ac:dyDescent="0.2">
      <c r="A6006" s="86" t="s">
        <v>6388</v>
      </c>
      <c r="B6006" s="763" t="s">
        <v>253</v>
      </c>
      <c r="E6006" s="86" t="s">
        <v>231</v>
      </c>
      <c r="F6006" s="282" t="s">
        <v>525</v>
      </c>
      <c r="G6006" s="830" t="s">
        <v>524</v>
      </c>
      <c r="I6006" s="515" t="s">
        <v>6319</v>
      </c>
    </row>
    <row r="6007" spans="1:9" x14ac:dyDescent="0.2">
      <c r="A6007" s="86" t="s">
        <v>6388</v>
      </c>
      <c r="B6007" s="763" t="s">
        <v>253</v>
      </c>
      <c r="E6007" s="86" t="s">
        <v>231</v>
      </c>
      <c r="F6007" s="282" t="s">
        <v>490</v>
      </c>
      <c r="G6007" s="902" t="s">
        <v>524</v>
      </c>
      <c r="I6007" s="515" t="s">
        <v>7506</v>
      </c>
    </row>
    <row r="6008" spans="1:9" x14ac:dyDescent="0.2">
      <c r="A6008" s="86" t="s">
        <v>6388</v>
      </c>
      <c r="B6008" s="763" t="s">
        <v>253</v>
      </c>
      <c r="E6008" s="86" t="s">
        <v>231</v>
      </c>
      <c r="F6008" s="282" t="s">
        <v>248</v>
      </c>
      <c r="G6008" s="46" t="s">
        <v>524</v>
      </c>
      <c r="I6008" s="515" t="s">
        <v>6320</v>
      </c>
    </row>
    <row r="6009" spans="1:9" x14ac:dyDescent="0.2">
      <c r="A6009" s="86" t="s">
        <v>6388</v>
      </c>
      <c r="B6009" s="763" t="s">
        <v>253</v>
      </c>
      <c r="E6009" s="86" t="s">
        <v>231</v>
      </c>
      <c r="F6009" s="282" t="s">
        <v>492</v>
      </c>
      <c r="G6009" s="902" t="s">
        <v>524</v>
      </c>
      <c r="I6009" s="515" t="s">
        <v>7507</v>
      </c>
    </row>
    <row r="6010" spans="1:9" x14ac:dyDescent="0.2">
      <c r="A6010" s="86" t="s">
        <v>6388</v>
      </c>
      <c r="B6010" s="763" t="s">
        <v>253</v>
      </c>
      <c r="E6010" s="86" t="s">
        <v>231</v>
      </c>
      <c r="F6010" s="282" t="s">
        <v>248</v>
      </c>
      <c r="G6010" s="46" t="s">
        <v>524</v>
      </c>
      <c r="I6010" s="515" t="s">
        <v>6321</v>
      </c>
    </row>
    <row r="6011" spans="1:9" x14ac:dyDescent="0.2">
      <c r="A6011" s="86" t="s">
        <v>6388</v>
      </c>
      <c r="B6011" s="763" t="s">
        <v>253</v>
      </c>
      <c r="E6011" s="86" t="s">
        <v>231</v>
      </c>
      <c r="F6011" s="282" t="s">
        <v>235</v>
      </c>
      <c r="G6011" s="621" t="s">
        <v>524</v>
      </c>
      <c r="I6011" s="515" t="s">
        <v>7508</v>
      </c>
    </row>
    <row r="6012" spans="1:9" x14ac:dyDescent="0.2">
      <c r="A6012" s="86" t="s">
        <v>6388</v>
      </c>
      <c r="B6012" s="763" t="s">
        <v>253</v>
      </c>
      <c r="E6012" s="86" t="s">
        <v>231</v>
      </c>
      <c r="F6012" s="282" t="s">
        <v>236</v>
      </c>
      <c r="G6012" s="48" t="s">
        <v>524</v>
      </c>
      <c r="I6012" s="515" t="s">
        <v>6322</v>
      </c>
    </row>
    <row r="6013" spans="1:9" x14ac:dyDescent="0.2">
      <c r="A6013" s="86" t="s">
        <v>6388</v>
      </c>
      <c r="B6013" s="763" t="s">
        <v>253</v>
      </c>
      <c r="E6013" s="86" t="s">
        <v>231</v>
      </c>
      <c r="F6013" s="282" t="s">
        <v>249</v>
      </c>
      <c r="G6013" s="46" t="s">
        <v>524</v>
      </c>
      <c r="I6013" s="515" t="s">
        <v>6323</v>
      </c>
    </row>
    <row r="6014" spans="1:9" x14ac:dyDescent="0.2">
      <c r="A6014" s="86" t="s">
        <v>6388</v>
      </c>
      <c r="B6014" s="543" t="s">
        <v>253</v>
      </c>
      <c r="C6014" s="547"/>
      <c r="D6014" s="547"/>
      <c r="E6014" s="547" t="s">
        <v>231</v>
      </c>
      <c r="F6014" s="538" t="s">
        <v>345</v>
      </c>
      <c r="G6014" s="893" t="s">
        <v>524</v>
      </c>
      <c r="I6014" s="515" t="s">
        <v>6324</v>
      </c>
    </row>
    <row r="6015" spans="1:9" x14ac:dyDescent="0.2">
      <c r="A6015" s="86" t="s">
        <v>6388</v>
      </c>
      <c r="B6015" s="541" t="s">
        <v>253</v>
      </c>
      <c r="C6015" s="546"/>
      <c r="D6015" s="546"/>
      <c r="E6015" s="546" t="s">
        <v>232</v>
      </c>
      <c r="F6015" s="542" t="s">
        <v>237</v>
      </c>
      <c r="G6015" s="835" t="s">
        <v>524</v>
      </c>
      <c r="I6015" s="515" t="s">
        <v>7509</v>
      </c>
    </row>
    <row r="6016" spans="1:9" x14ac:dyDescent="0.2">
      <c r="A6016" s="86" t="s">
        <v>6388</v>
      </c>
      <c r="B6016" s="763" t="s">
        <v>253</v>
      </c>
      <c r="E6016" s="86" t="s">
        <v>232</v>
      </c>
      <c r="F6016" s="282" t="s">
        <v>2</v>
      </c>
      <c r="G6016" s="41" t="s">
        <v>524</v>
      </c>
      <c r="I6016" s="515" t="s">
        <v>6325</v>
      </c>
    </row>
    <row r="6017" spans="1:9" x14ac:dyDescent="0.2">
      <c r="A6017" s="86" t="s">
        <v>6388</v>
      </c>
      <c r="B6017" s="763" t="s">
        <v>253</v>
      </c>
      <c r="E6017" s="86" t="s">
        <v>232</v>
      </c>
      <c r="F6017" s="282" t="s">
        <v>3</v>
      </c>
      <c r="G6017" s="41" t="s">
        <v>48</v>
      </c>
      <c r="I6017" s="515" t="s">
        <v>6326</v>
      </c>
    </row>
    <row r="6018" spans="1:9" x14ac:dyDescent="0.2">
      <c r="A6018" s="86" t="s">
        <v>6388</v>
      </c>
      <c r="B6018" s="763" t="s">
        <v>253</v>
      </c>
      <c r="E6018" s="86" t="s">
        <v>232</v>
      </c>
      <c r="F6018" s="282" t="s">
        <v>234</v>
      </c>
      <c r="G6018" s="606" t="s">
        <v>524</v>
      </c>
      <c r="I6018" s="515" t="s">
        <v>6327</v>
      </c>
    </row>
    <row r="6019" spans="1:9" x14ac:dyDescent="0.2">
      <c r="A6019" s="86" t="s">
        <v>6388</v>
      </c>
      <c r="B6019" s="763" t="s">
        <v>253</v>
      </c>
      <c r="E6019" s="86" t="s">
        <v>232</v>
      </c>
      <c r="F6019" s="282" t="s">
        <v>10</v>
      </c>
      <c r="G6019" s="41" t="s">
        <v>524</v>
      </c>
      <c r="I6019" s="515" t="s">
        <v>6328</v>
      </c>
    </row>
    <row r="6020" spans="1:9" x14ac:dyDescent="0.2">
      <c r="A6020" s="86" t="s">
        <v>6388</v>
      </c>
      <c r="B6020" s="763" t="s">
        <v>253</v>
      </c>
      <c r="E6020" s="86" t="s">
        <v>232</v>
      </c>
      <c r="F6020" s="282" t="s">
        <v>12</v>
      </c>
      <c r="G6020" s="41" t="s">
        <v>48</v>
      </c>
      <c r="I6020" s="515" t="s">
        <v>6329</v>
      </c>
    </row>
    <row r="6021" spans="1:9" x14ac:dyDescent="0.2">
      <c r="A6021" s="86" t="s">
        <v>6388</v>
      </c>
      <c r="B6021" s="763" t="s">
        <v>253</v>
      </c>
      <c r="E6021" s="86" t="s">
        <v>232</v>
      </c>
      <c r="F6021" s="282" t="s">
        <v>238</v>
      </c>
      <c r="G6021" s="42" t="s">
        <v>524</v>
      </c>
      <c r="I6021" s="515" t="s">
        <v>6330</v>
      </c>
    </row>
    <row r="6022" spans="1:9" x14ac:dyDescent="0.2">
      <c r="A6022" s="86" t="s">
        <v>6388</v>
      </c>
      <c r="B6022" s="763" t="s">
        <v>253</v>
      </c>
      <c r="E6022" s="86" t="s">
        <v>232</v>
      </c>
      <c r="F6022" s="282" t="s">
        <v>239</v>
      </c>
      <c r="G6022" s="42" t="s">
        <v>524</v>
      </c>
      <c r="I6022" s="515" t="s">
        <v>6331</v>
      </c>
    </row>
    <row r="6023" spans="1:9" x14ac:dyDescent="0.2">
      <c r="A6023" s="86" t="s">
        <v>6388</v>
      </c>
      <c r="B6023" s="763" t="s">
        <v>253</v>
      </c>
      <c r="E6023" s="86" t="s">
        <v>232</v>
      </c>
      <c r="F6023" s="282" t="s">
        <v>240</v>
      </c>
      <c r="G6023" s="42" t="s">
        <v>524</v>
      </c>
      <c r="I6023" s="515" t="s">
        <v>6332</v>
      </c>
    </row>
    <row r="6024" spans="1:9" x14ac:dyDescent="0.2">
      <c r="A6024" s="86" t="s">
        <v>6388</v>
      </c>
      <c r="B6024" s="763" t="s">
        <v>253</v>
      </c>
      <c r="E6024" s="86" t="s">
        <v>232</v>
      </c>
      <c r="F6024" s="282" t="s">
        <v>241</v>
      </c>
      <c r="G6024" s="42" t="s">
        <v>524</v>
      </c>
      <c r="I6024" s="515" t="s">
        <v>6333</v>
      </c>
    </row>
    <row r="6025" spans="1:9" x14ac:dyDescent="0.2">
      <c r="A6025" s="86" t="s">
        <v>6388</v>
      </c>
      <c r="B6025" s="763" t="s">
        <v>253</v>
      </c>
      <c r="E6025" s="86" t="s">
        <v>232</v>
      </c>
      <c r="F6025" s="282" t="s">
        <v>242</v>
      </c>
      <c r="G6025" s="42" t="s">
        <v>524</v>
      </c>
      <c r="I6025" s="515" t="s">
        <v>7510</v>
      </c>
    </row>
    <row r="6026" spans="1:9" x14ac:dyDescent="0.2">
      <c r="A6026" s="86" t="s">
        <v>6388</v>
      </c>
      <c r="B6026" s="763" t="s">
        <v>253</v>
      </c>
      <c r="E6026" s="86" t="s">
        <v>232</v>
      </c>
      <c r="F6026" s="282" t="s">
        <v>243</v>
      </c>
      <c r="G6026" s="42" t="s">
        <v>524</v>
      </c>
      <c r="I6026" s="515" t="s">
        <v>6334</v>
      </c>
    </row>
    <row r="6027" spans="1:9" x14ac:dyDescent="0.2">
      <c r="A6027" s="86" t="s">
        <v>6388</v>
      </c>
      <c r="B6027" s="763" t="s">
        <v>253</v>
      </c>
      <c r="E6027" s="86" t="s">
        <v>232</v>
      </c>
      <c r="F6027" s="282" t="s">
        <v>244</v>
      </c>
      <c r="G6027" s="42" t="s">
        <v>524</v>
      </c>
      <c r="I6027" s="515" t="s">
        <v>6335</v>
      </c>
    </row>
    <row r="6028" spans="1:9" x14ac:dyDescent="0.2">
      <c r="A6028" s="86" t="s">
        <v>6388</v>
      </c>
      <c r="B6028" s="763" t="s">
        <v>253</v>
      </c>
      <c r="E6028" s="86" t="s">
        <v>232</v>
      </c>
      <c r="F6028" s="282" t="s">
        <v>245</v>
      </c>
      <c r="G6028" s="42" t="s">
        <v>524</v>
      </c>
      <c r="I6028" s="515" t="s">
        <v>6336</v>
      </c>
    </row>
    <row r="6029" spans="1:9" x14ac:dyDescent="0.2">
      <c r="A6029" s="86" t="s">
        <v>6388</v>
      </c>
      <c r="B6029" s="763" t="s">
        <v>253</v>
      </c>
      <c r="E6029" s="86" t="s">
        <v>232</v>
      </c>
      <c r="F6029" s="282" t="s">
        <v>64</v>
      </c>
      <c r="G6029" s="41" t="s">
        <v>48</v>
      </c>
      <c r="I6029" s="515" t="s">
        <v>7511</v>
      </c>
    </row>
    <row r="6030" spans="1:9" x14ac:dyDescent="0.2">
      <c r="A6030" s="86" t="s">
        <v>6388</v>
      </c>
      <c r="B6030" s="763" t="s">
        <v>253</v>
      </c>
      <c r="E6030" s="86" t="s">
        <v>232</v>
      </c>
      <c r="F6030" s="282" t="s">
        <v>7613</v>
      </c>
      <c r="G6030" s="46" t="s">
        <v>524</v>
      </c>
      <c r="I6030" s="515" t="s">
        <v>6337</v>
      </c>
    </row>
    <row r="6031" spans="1:9" x14ac:dyDescent="0.2">
      <c r="A6031" s="86" t="s">
        <v>6388</v>
      </c>
      <c r="B6031" s="763" t="s">
        <v>253</v>
      </c>
      <c r="E6031" s="86" t="s">
        <v>232</v>
      </c>
      <c r="F6031" s="282" t="s">
        <v>211</v>
      </c>
      <c r="G6031" s="46" t="s">
        <v>524</v>
      </c>
      <c r="I6031" s="515" t="s">
        <v>6338</v>
      </c>
    </row>
    <row r="6032" spans="1:9" x14ac:dyDescent="0.2">
      <c r="A6032" s="86" t="s">
        <v>6388</v>
      </c>
      <c r="B6032" s="763" t="s">
        <v>253</v>
      </c>
      <c r="E6032" s="86" t="s">
        <v>232</v>
      </c>
      <c r="F6032" s="282" t="s">
        <v>212</v>
      </c>
      <c r="G6032" s="46" t="s">
        <v>524</v>
      </c>
      <c r="I6032" s="515" t="s">
        <v>6339</v>
      </c>
    </row>
    <row r="6033" spans="1:9" x14ac:dyDescent="0.2">
      <c r="A6033" s="86" t="s">
        <v>6388</v>
      </c>
      <c r="B6033" s="763" t="s">
        <v>253</v>
      </c>
      <c r="E6033" s="86" t="s">
        <v>232</v>
      </c>
      <c r="F6033" s="282" t="s">
        <v>488</v>
      </c>
      <c r="G6033" s="46" t="s">
        <v>524</v>
      </c>
      <c r="I6033" s="515" t="s">
        <v>6340</v>
      </c>
    </row>
    <row r="6034" spans="1:9" x14ac:dyDescent="0.2">
      <c r="A6034" s="86" t="s">
        <v>6388</v>
      </c>
      <c r="B6034" s="763" t="s">
        <v>253</v>
      </c>
      <c r="E6034" s="86" t="s">
        <v>232</v>
      </c>
      <c r="F6034" s="282" t="s">
        <v>247</v>
      </c>
      <c r="G6034" s="613" t="s">
        <v>524</v>
      </c>
      <c r="I6034" s="515" t="s">
        <v>7512</v>
      </c>
    </row>
    <row r="6035" spans="1:9" x14ac:dyDescent="0.2">
      <c r="A6035" s="86" t="s">
        <v>6388</v>
      </c>
      <c r="B6035" s="763" t="s">
        <v>253</v>
      </c>
      <c r="E6035" s="86" t="s">
        <v>232</v>
      </c>
      <c r="F6035" s="282" t="s">
        <v>246</v>
      </c>
      <c r="G6035" s="830" t="s">
        <v>524</v>
      </c>
      <c r="I6035" s="515" t="s">
        <v>6341</v>
      </c>
    </row>
    <row r="6036" spans="1:9" x14ac:dyDescent="0.2">
      <c r="A6036" s="86" t="s">
        <v>6388</v>
      </c>
      <c r="B6036" s="763" t="s">
        <v>253</v>
      </c>
      <c r="E6036" s="86" t="s">
        <v>232</v>
      </c>
      <c r="F6036" s="282" t="s">
        <v>459</v>
      </c>
      <c r="G6036" s="830" t="s">
        <v>524</v>
      </c>
      <c r="I6036" s="515" t="s">
        <v>6342</v>
      </c>
    </row>
    <row r="6037" spans="1:9" x14ac:dyDescent="0.2">
      <c r="A6037" s="86" t="s">
        <v>6388</v>
      </c>
      <c r="B6037" s="763" t="s">
        <v>253</v>
      </c>
      <c r="E6037" s="86" t="s">
        <v>232</v>
      </c>
      <c r="F6037" s="282" t="s">
        <v>464</v>
      </c>
      <c r="G6037" s="830" t="s">
        <v>524</v>
      </c>
      <c r="I6037" s="515" t="s">
        <v>6343</v>
      </c>
    </row>
    <row r="6038" spans="1:9" x14ac:dyDescent="0.2">
      <c r="A6038" s="86" t="s">
        <v>6388</v>
      </c>
      <c r="B6038" s="763" t="s">
        <v>253</v>
      </c>
      <c r="E6038" s="86" t="s">
        <v>232</v>
      </c>
      <c r="F6038" s="282" t="s">
        <v>525</v>
      </c>
      <c r="G6038" s="830" t="s">
        <v>524</v>
      </c>
      <c r="I6038" s="515" t="s">
        <v>6344</v>
      </c>
    </row>
    <row r="6039" spans="1:9" x14ac:dyDescent="0.2">
      <c r="A6039" s="86" t="s">
        <v>6388</v>
      </c>
      <c r="B6039" s="763" t="s">
        <v>253</v>
      </c>
      <c r="E6039" s="86" t="s">
        <v>232</v>
      </c>
      <c r="F6039" s="282" t="s">
        <v>490</v>
      </c>
      <c r="G6039" s="902" t="s">
        <v>524</v>
      </c>
      <c r="I6039" s="515" t="s">
        <v>7513</v>
      </c>
    </row>
    <row r="6040" spans="1:9" x14ac:dyDescent="0.2">
      <c r="A6040" s="86" t="s">
        <v>6388</v>
      </c>
      <c r="B6040" s="763" t="s">
        <v>253</v>
      </c>
      <c r="E6040" s="86" t="s">
        <v>232</v>
      </c>
      <c r="F6040" s="282" t="s">
        <v>248</v>
      </c>
      <c r="G6040" s="46" t="s">
        <v>524</v>
      </c>
      <c r="I6040" s="515" t="s">
        <v>6345</v>
      </c>
    </row>
    <row r="6041" spans="1:9" x14ac:dyDescent="0.2">
      <c r="A6041" s="86" t="s">
        <v>6388</v>
      </c>
      <c r="B6041" s="763" t="s">
        <v>253</v>
      </c>
      <c r="E6041" s="86" t="s">
        <v>232</v>
      </c>
      <c r="F6041" s="282" t="s">
        <v>492</v>
      </c>
      <c r="G6041" s="902" t="s">
        <v>524</v>
      </c>
      <c r="I6041" s="515" t="s">
        <v>7514</v>
      </c>
    </row>
    <row r="6042" spans="1:9" x14ac:dyDescent="0.2">
      <c r="A6042" s="86" t="s">
        <v>6388</v>
      </c>
      <c r="B6042" s="763" t="s">
        <v>253</v>
      </c>
      <c r="E6042" s="86" t="s">
        <v>232</v>
      </c>
      <c r="F6042" s="282" t="s">
        <v>248</v>
      </c>
      <c r="G6042" s="46" t="s">
        <v>524</v>
      </c>
      <c r="I6042" s="515" t="s">
        <v>6346</v>
      </c>
    </row>
    <row r="6043" spans="1:9" x14ac:dyDescent="0.2">
      <c r="A6043" s="86" t="s">
        <v>6388</v>
      </c>
      <c r="B6043" s="763" t="s">
        <v>253</v>
      </c>
      <c r="E6043" s="86" t="s">
        <v>232</v>
      </c>
      <c r="F6043" s="282" t="s">
        <v>235</v>
      </c>
      <c r="G6043" s="621" t="s">
        <v>524</v>
      </c>
      <c r="I6043" s="515" t="s">
        <v>7515</v>
      </c>
    </row>
    <row r="6044" spans="1:9" x14ac:dyDescent="0.2">
      <c r="A6044" s="86" t="s">
        <v>6388</v>
      </c>
      <c r="B6044" s="763" t="s">
        <v>253</v>
      </c>
      <c r="E6044" s="86" t="s">
        <v>232</v>
      </c>
      <c r="F6044" s="282" t="s">
        <v>236</v>
      </c>
      <c r="G6044" s="48" t="s">
        <v>524</v>
      </c>
      <c r="I6044" s="515" t="s">
        <v>6347</v>
      </c>
    </row>
    <row r="6045" spans="1:9" x14ac:dyDescent="0.2">
      <c r="A6045" s="86" t="s">
        <v>6388</v>
      </c>
      <c r="B6045" s="763" t="s">
        <v>253</v>
      </c>
      <c r="E6045" s="86" t="s">
        <v>232</v>
      </c>
      <c r="F6045" s="282" t="s">
        <v>249</v>
      </c>
      <c r="G6045" s="46" t="s">
        <v>524</v>
      </c>
      <c r="I6045" s="515" t="s">
        <v>6348</v>
      </c>
    </row>
    <row r="6046" spans="1:9" x14ac:dyDescent="0.2">
      <c r="A6046" s="86" t="s">
        <v>6388</v>
      </c>
      <c r="B6046" s="543" t="s">
        <v>253</v>
      </c>
      <c r="C6046" s="547"/>
      <c r="D6046" s="547"/>
      <c r="E6046" s="547" t="s">
        <v>232</v>
      </c>
      <c r="F6046" s="538" t="s">
        <v>345</v>
      </c>
      <c r="G6046" s="893" t="s">
        <v>524</v>
      </c>
      <c r="I6046" s="515" t="s">
        <v>6349</v>
      </c>
    </row>
    <row r="6047" spans="1:9" x14ac:dyDescent="0.2">
      <c r="A6047" s="86" t="s">
        <v>6388</v>
      </c>
      <c r="B6047" s="541" t="s">
        <v>253</v>
      </c>
      <c r="C6047" s="546"/>
      <c r="D6047" s="546"/>
      <c r="E6047" s="546" t="s">
        <v>233</v>
      </c>
      <c r="F6047" s="542" t="s">
        <v>237</v>
      </c>
      <c r="G6047" s="835" t="s">
        <v>524</v>
      </c>
      <c r="I6047" s="515" t="s">
        <v>7516</v>
      </c>
    </row>
    <row r="6048" spans="1:9" x14ac:dyDescent="0.2">
      <c r="A6048" s="86" t="s">
        <v>6388</v>
      </c>
      <c r="B6048" s="763" t="s">
        <v>253</v>
      </c>
      <c r="E6048" s="86" t="s">
        <v>233</v>
      </c>
      <c r="F6048" s="282" t="s">
        <v>2</v>
      </c>
      <c r="G6048" s="41" t="s">
        <v>524</v>
      </c>
      <c r="I6048" s="515" t="s">
        <v>6350</v>
      </c>
    </row>
    <row r="6049" spans="1:9" x14ac:dyDescent="0.2">
      <c r="A6049" s="86" t="s">
        <v>6388</v>
      </c>
      <c r="B6049" s="763" t="s">
        <v>253</v>
      </c>
      <c r="E6049" s="86" t="s">
        <v>233</v>
      </c>
      <c r="F6049" s="282" t="s">
        <v>3</v>
      </c>
      <c r="G6049" s="41" t="s">
        <v>48</v>
      </c>
      <c r="I6049" s="515" t="s">
        <v>6351</v>
      </c>
    </row>
    <row r="6050" spans="1:9" x14ac:dyDescent="0.2">
      <c r="A6050" s="86" t="s">
        <v>6388</v>
      </c>
      <c r="B6050" s="763" t="s">
        <v>253</v>
      </c>
      <c r="E6050" s="86" t="s">
        <v>233</v>
      </c>
      <c r="F6050" s="282" t="s">
        <v>234</v>
      </c>
      <c r="G6050" s="606" t="s">
        <v>524</v>
      </c>
      <c r="I6050" s="515" t="s">
        <v>6352</v>
      </c>
    </row>
    <row r="6051" spans="1:9" x14ac:dyDescent="0.2">
      <c r="A6051" s="86" t="s">
        <v>6388</v>
      </c>
      <c r="B6051" s="763" t="s">
        <v>253</v>
      </c>
      <c r="E6051" s="86" t="s">
        <v>233</v>
      </c>
      <c r="F6051" s="282" t="s">
        <v>10</v>
      </c>
      <c r="G6051" s="41" t="s">
        <v>524</v>
      </c>
      <c r="I6051" s="515" t="s">
        <v>6353</v>
      </c>
    </row>
    <row r="6052" spans="1:9" x14ac:dyDescent="0.2">
      <c r="A6052" s="86" t="s">
        <v>6388</v>
      </c>
      <c r="B6052" s="763" t="s">
        <v>253</v>
      </c>
      <c r="E6052" s="86" t="s">
        <v>233</v>
      </c>
      <c r="F6052" s="282" t="s">
        <v>12</v>
      </c>
      <c r="G6052" s="41" t="s">
        <v>48</v>
      </c>
      <c r="I6052" s="515" t="s">
        <v>6354</v>
      </c>
    </row>
    <row r="6053" spans="1:9" x14ac:dyDescent="0.2">
      <c r="A6053" s="86" t="s">
        <v>6388</v>
      </c>
      <c r="B6053" s="763" t="s">
        <v>253</v>
      </c>
      <c r="E6053" s="86" t="s">
        <v>233</v>
      </c>
      <c r="F6053" s="282" t="s">
        <v>238</v>
      </c>
      <c r="G6053" s="42" t="s">
        <v>524</v>
      </c>
      <c r="I6053" s="515" t="s">
        <v>6355</v>
      </c>
    </row>
    <row r="6054" spans="1:9" x14ac:dyDescent="0.2">
      <c r="A6054" s="86" t="s">
        <v>6388</v>
      </c>
      <c r="B6054" s="763" t="s">
        <v>253</v>
      </c>
      <c r="E6054" s="86" t="s">
        <v>233</v>
      </c>
      <c r="F6054" s="282" t="s">
        <v>239</v>
      </c>
      <c r="G6054" s="42" t="s">
        <v>524</v>
      </c>
      <c r="I6054" s="515" t="s">
        <v>6356</v>
      </c>
    </row>
    <row r="6055" spans="1:9" x14ac:dyDescent="0.2">
      <c r="A6055" s="86" t="s">
        <v>6388</v>
      </c>
      <c r="B6055" s="763" t="s">
        <v>253</v>
      </c>
      <c r="E6055" s="86" t="s">
        <v>233</v>
      </c>
      <c r="F6055" s="282" t="s">
        <v>240</v>
      </c>
      <c r="G6055" s="42" t="s">
        <v>524</v>
      </c>
      <c r="I6055" s="515" t="s">
        <v>6357</v>
      </c>
    </row>
    <row r="6056" spans="1:9" x14ac:dyDescent="0.2">
      <c r="A6056" s="86" t="s">
        <v>6388</v>
      </c>
      <c r="B6056" s="763" t="s">
        <v>253</v>
      </c>
      <c r="E6056" s="86" t="s">
        <v>233</v>
      </c>
      <c r="F6056" s="282" t="s">
        <v>241</v>
      </c>
      <c r="G6056" s="42" t="s">
        <v>524</v>
      </c>
      <c r="I6056" s="515" t="s">
        <v>6358</v>
      </c>
    </row>
    <row r="6057" spans="1:9" x14ac:dyDescent="0.2">
      <c r="A6057" s="86" t="s">
        <v>6388</v>
      </c>
      <c r="B6057" s="763" t="s">
        <v>253</v>
      </c>
      <c r="E6057" s="86" t="s">
        <v>233</v>
      </c>
      <c r="F6057" s="282" t="s">
        <v>242</v>
      </c>
      <c r="G6057" s="42" t="s">
        <v>524</v>
      </c>
      <c r="I6057" s="515" t="s">
        <v>7517</v>
      </c>
    </row>
    <row r="6058" spans="1:9" x14ac:dyDescent="0.2">
      <c r="A6058" s="86" t="s">
        <v>6388</v>
      </c>
      <c r="B6058" s="763" t="s">
        <v>253</v>
      </c>
      <c r="E6058" s="86" t="s">
        <v>233</v>
      </c>
      <c r="F6058" s="282" t="s">
        <v>243</v>
      </c>
      <c r="G6058" s="42" t="s">
        <v>524</v>
      </c>
      <c r="I6058" s="515" t="s">
        <v>6359</v>
      </c>
    </row>
    <row r="6059" spans="1:9" x14ac:dyDescent="0.2">
      <c r="A6059" s="86" t="s">
        <v>6388</v>
      </c>
      <c r="B6059" s="763" t="s">
        <v>253</v>
      </c>
      <c r="E6059" s="86" t="s">
        <v>233</v>
      </c>
      <c r="F6059" s="282" t="s">
        <v>244</v>
      </c>
      <c r="G6059" s="42" t="s">
        <v>524</v>
      </c>
      <c r="I6059" s="515" t="s">
        <v>6360</v>
      </c>
    </row>
    <row r="6060" spans="1:9" x14ac:dyDescent="0.2">
      <c r="A6060" s="86" t="s">
        <v>6388</v>
      </c>
      <c r="B6060" s="763" t="s">
        <v>253</v>
      </c>
      <c r="E6060" s="86" t="s">
        <v>233</v>
      </c>
      <c r="F6060" s="282" t="s">
        <v>245</v>
      </c>
      <c r="G6060" s="42" t="s">
        <v>524</v>
      </c>
      <c r="I6060" s="515" t="s">
        <v>6361</v>
      </c>
    </row>
    <row r="6061" spans="1:9" x14ac:dyDescent="0.2">
      <c r="A6061" s="86" t="s">
        <v>6388</v>
      </c>
      <c r="B6061" s="763" t="s">
        <v>253</v>
      </c>
      <c r="E6061" s="86" t="s">
        <v>233</v>
      </c>
      <c r="F6061" s="282" t="s">
        <v>64</v>
      </c>
      <c r="G6061" s="41" t="s">
        <v>48</v>
      </c>
      <c r="I6061" s="515" t="s">
        <v>7518</v>
      </c>
    </row>
    <row r="6062" spans="1:9" x14ac:dyDescent="0.2">
      <c r="A6062" s="86" t="s">
        <v>6388</v>
      </c>
      <c r="B6062" s="763" t="s">
        <v>253</v>
      </c>
      <c r="E6062" s="86" t="s">
        <v>233</v>
      </c>
      <c r="F6062" s="282" t="s">
        <v>7613</v>
      </c>
      <c r="G6062" s="46" t="s">
        <v>524</v>
      </c>
      <c r="I6062" s="515" t="s">
        <v>6362</v>
      </c>
    </row>
    <row r="6063" spans="1:9" x14ac:dyDescent="0.2">
      <c r="A6063" s="86" t="s">
        <v>6388</v>
      </c>
      <c r="B6063" s="763" t="s">
        <v>253</v>
      </c>
      <c r="E6063" s="86" t="s">
        <v>233</v>
      </c>
      <c r="F6063" s="282" t="s">
        <v>211</v>
      </c>
      <c r="G6063" s="46" t="s">
        <v>524</v>
      </c>
      <c r="I6063" s="515" t="s">
        <v>6363</v>
      </c>
    </row>
    <row r="6064" spans="1:9" x14ac:dyDescent="0.2">
      <c r="A6064" s="86" t="s">
        <v>6388</v>
      </c>
      <c r="B6064" s="763" t="s">
        <v>253</v>
      </c>
      <c r="E6064" s="86" t="s">
        <v>233</v>
      </c>
      <c r="F6064" s="282" t="s">
        <v>212</v>
      </c>
      <c r="G6064" s="46" t="s">
        <v>524</v>
      </c>
      <c r="I6064" s="515" t="s">
        <v>6364</v>
      </c>
    </row>
    <row r="6065" spans="1:9" x14ac:dyDescent="0.2">
      <c r="A6065" s="86" t="s">
        <v>6388</v>
      </c>
      <c r="B6065" s="763" t="s">
        <v>253</v>
      </c>
      <c r="E6065" s="86" t="s">
        <v>233</v>
      </c>
      <c r="F6065" s="282" t="s">
        <v>488</v>
      </c>
      <c r="G6065" s="46" t="s">
        <v>524</v>
      </c>
      <c r="I6065" s="515" t="s">
        <v>6365</v>
      </c>
    </row>
    <row r="6066" spans="1:9" x14ac:dyDescent="0.2">
      <c r="A6066" s="86" t="s">
        <v>6388</v>
      </c>
      <c r="B6066" s="763" t="s">
        <v>253</v>
      </c>
      <c r="E6066" s="86" t="s">
        <v>233</v>
      </c>
      <c r="F6066" s="282" t="s">
        <v>247</v>
      </c>
      <c r="G6066" s="613" t="s">
        <v>524</v>
      </c>
      <c r="I6066" s="515" t="s">
        <v>7519</v>
      </c>
    </row>
    <row r="6067" spans="1:9" x14ac:dyDescent="0.2">
      <c r="A6067" s="86" t="s">
        <v>6388</v>
      </c>
      <c r="B6067" s="763" t="s">
        <v>253</v>
      </c>
      <c r="E6067" s="86" t="s">
        <v>233</v>
      </c>
      <c r="F6067" s="282" t="s">
        <v>246</v>
      </c>
      <c r="G6067" s="830" t="s">
        <v>524</v>
      </c>
      <c r="I6067" s="515" t="s">
        <v>6366</v>
      </c>
    </row>
    <row r="6068" spans="1:9" x14ac:dyDescent="0.2">
      <c r="A6068" s="86" t="s">
        <v>6388</v>
      </c>
      <c r="B6068" s="763" t="s">
        <v>253</v>
      </c>
      <c r="E6068" s="86" t="s">
        <v>233</v>
      </c>
      <c r="F6068" s="282" t="s">
        <v>459</v>
      </c>
      <c r="G6068" s="830" t="s">
        <v>524</v>
      </c>
      <c r="I6068" s="515" t="s">
        <v>6367</v>
      </c>
    </row>
    <row r="6069" spans="1:9" x14ac:dyDescent="0.2">
      <c r="A6069" s="86" t="s">
        <v>6388</v>
      </c>
      <c r="B6069" s="763" t="s">
        <v>253</v>
      </c>
      <c r="E6069" s="86" t="s">
        <v>233</v>
      </c>
      <c r="F6069" s="282" t="s">
        <v>464</v>
      </c>
      <c r="G6069" s="830" t="s">
        <v>524</v>
      </c>
      <c r="I6069" s="515" t="s">
        <v>6368</v>
      </c>
    </row>
    <row r="6070" spans="1:9" x14ac:dyDescent="0.2">
      <c r="A6070" s="86" t="s">
        <v>6388</v>
      </c>
      <c r="B6070" s="763" t="s">
        <v>253</v>
      </c>
      <c r="E6070" s="86" t="s">
        <v>233</v>
      </c>
      <c r="F6070" s="282" t="s">
        <v>525</v>
      </c>
      <c r="G6070" s="830" t="s">
        <v>524</v>
      </c>
      <c r="I6070" s="515" t="s">
        <v>6369</v>
      </c>
    </row>
    <row r="6071" spans="1:9" x14ac:dyDescent="0.2">
      <c r="A6071" s="86" t="s">
        <v>6388</v>
      </c>
      <c r="B6071" s="763" t="s">
        <v>253</v>
      </c>
      <c r="E6071" s="86" t="s">
        <v>233</v>
      </c>
      <c r="F6071" s="282" t="s">
        <v>490</v>
      </c>
      <c r="G6071" s="902" t="s">
        <v>524</v>
      </c>
      <c r="I6071" s="515" t="s">
        <v>7520</v>
      </c>
    </row>
    <row r="6072" spans="1:9" x14ac:dyDescent="0.2">
      <c r="A6072" s="86" t="s">
        <v>6388</v>
      </c>
      <c r="B6072" s="763" t="s">
        <v>253</v>
      </c>
      <c r="E6072" s="86" t="s">
        <v>233</v>
      </c>
      <c r="F6072" s="282" t="s">
        <v>248</v>
      </c>
      <c r="G6072" s="46" t="s">
        <v>524</v>
      </c>
      <c r="I6072" s="515" t="s">
        <v>6370</v>
      </c>
    </row>
    <row r="6073" spans="1:9" x14ac:dyDescent="0.2">
      <c r="A6073" s="86" t="s">
        <v>6388</v>
      </c>
      <c r="B6073" s="763" t="s">
        <v>253</v>
      </c>
      <c r="E6073" s="86" t="s">
        <v>233</v>
      </c>
      <c r="F6073" s="282" t="s">
        <v>492</v>
      </c>
      <c r="G6073" s="902" t="s">
        <v>524</v>
      </c>
      <c r="I6073" s="515" t="s">
        <v>7521</v>
      </c>
    </row>
    <row r="6074" spans="1:9" x14ac:dyDescent="0.2">
      <c r="A6074" s="86" t="s">
        <v>6388</v>
      </c>
      <c r="B6074" s="763" t="s">
        <v>253</v>
      </c>
      <c r="E6074" s="86" t="s">
        <v>233</v>
      </c>
      <c r="F6074" s="282" t="s">
        <v>248</v>
      </c>
      <c r="G6074" s="46" t="s">
        <v>524</v>
      </c>
      <c r="I6074" s="515" t="s">
        <v>6371</v>
      </c>
    </row>
    <row r="6075" spans="1:9" x14ac:dyDescent="0.2">
      <c r="A6075" s="86" t="s">
        <v>6388</v>
      </c>
      <c r="B6075" s="763" t="s">
        <v>253</v>
      </c>
      <c r="E6075" s="86" t="s">
        <v>233</v>
      </c>
      <c r="F6075" s="282" t="s">
        <v>235</v>
      </c>
      <c r="G6075" s="621" t="s">
        <v>524</v>
      </c>
      <c r="I6075" s="515" t="s">
        <v>7522</v>
      </c>
    </row>
    <row r="6076" spans="1:9" x14ac:dyDescent="0.2">
      <c r="A6076" s="86" t="s">
        <v>6388</v>
      </c>
      <c r="B6076" s="763" t="s">
        <v>253</v>
      </c>
      <c r="E6076" s="86" t="s">
        <v>233</v>
      </c>
      <c r="F6076" s="282" t="s">
        <v>236</v>
      </c>
      <c r="G6076" s="48" t="s">
        <v>524</v>
      </c>
      <c r="I6076" s="515" t="s">
        <v>6372</v>
      </c>
    </row>
    <row r="6077" spans="1:9" x14ac:dyDescent="0.2">
      <c r="A6077" s="86" t="s">
        <v>6388</v>
      </c>
      <c r="B6077" s="763" t="s">
        <v>253</v>
      </c>
      <c r="E6077" s="86" t="s">
        <v>233</v>
      </c>
      <c r="F6077" s="282" t="s">
        <v>249</v>
      </c>
      <c r="G6077" s="46" t="s">
        <v>524</v>
      </c>
      <c r="I6077" s="515" t="s">
        <v>6373</v>
      </c>
    </row>
    <row r="6078" spans="1:9" x14ac:dyDescent="0.2">
      <c r="A6078" s="86" t="s">
        <v>6388</v>
      </c>
      <c r="B6078" s="543" t="s">
        <v>253</v>
      </c>
      <c r="C6078" s="547"/>
      <c r="D6078" s="547"/>
      <c r="E6078" s="547" t="s">
        <v>233</v>
      </c>
      <c r="F6078" s="538" t="s">
        <v>345</v>
      </c>
      <c r="G6078" s="893" t="s">
        <v>524</v>
      </c>
      <c r="I6078" s="515" t="s">
        <v>6374</v>
      </c>
    </row>
    <row r="6079" spans="1:9" x14ac:dyDescent="0.2">
      <c r="A6079" s="86" t="s">
        <v>6388</v>
      </c>
      <c r="B6079" s="541" t="s">
        <v>161</v>
      </c>
      <c r="C6079" s="546"/>
      <c r="D6079" s="546"/>
      <c r="E6079" s="546"/>
      <c r="F6079" s="542" t="s">
        <v>4</v>
      </c>
      <c r="G6079" s="905" t="s">
        <v>524</v>
      </c>
      <c r="I6079" s="515" t="s">
        <v>6390</v>
      </c>
    </row>
    <row r="6080" spans="1:9" x14ac:dyDescent="0.2">
      <c r="A6080" s="86" t="s">
        <v>6388</v>
      </c>
      <c r="B6080" s="763" t="s">
        <v>161</v>
      </c>
      <c r="F6080" s="282" t="s">
        <v>5</v>
      </c>
      <c r="G6080" s="881" t="s">
        <v>524</v>
      </c>
      <c r="I6080" s="515" t="s">
        <v>6391</v>
      </c>
    </row>
    <row r="6081" spans="1:9" x14ac:dyDescent="0.2">
      <c r="A6081" s="86" t="s">
        <v>6388</v>
      </c>
      <c r="B6081" s="763" t="s">
        <v>161</v>
      </c>
      <c r="F6081" s="282" t="s">
        <v>6</v>
      </c>
      <c r="G6081" s="881" t="s">
        <v>524</v>
      </c>
      <c r="I6081" s="515" t="s">
        <v>6392</v>
      </c>
    </row>
    <row r="6082" spans="1:9" x14ac:dyDescent="0.2">
      <c r="A6082" s="86" t="s">
        <v>6388</v>
      </c>
      <c r="B6082" s="763" t="s">
        <v>161</v>
      </c>
      <c r="F6082" s="282" t="s">
        <v>267</v>
      </c>
      <c r="G6082" s="884" t="s">
        <v>524</v>
      </c>
      <c r="I6082" s="515" t="s">
        <v>6393</v>
      </c>
    </row>
    <row r="6083" spans="1:9" x14ac:dyDescent="0.2">
      <c r="A6083" s="86" t="s">
        <v>6388</v>
      </c>
      <c r="B6083" s="763" t="s">
        <v>161</v>
      </c>
      <c r="F6083" s="282" t="s">
        <v>266</v>
      </c>
      <c r="G6083" s="906" t="s">
        <v>524</v>
      </c>
      <c r="I6083" s="515" t="s">
        <v>6394</v>
      </c>
    </row>
    <row r="6084" spans="1:9" x14ac:dyDescent="0.2">
      <c r="A6084" s="86" t="s">
        <v>6388</v>
      </c>
      <c r="B6084" s="763" t="s">
        <v>161</v>
      </c>
      <c r="F6084" s="282" t="s">
        <v>268</v>
      </c>
      <c r="G6084" s="906" t="s">
        <v>524</v>
      </c>
      <c r="I6084" s="515" t="s">
        <v>6395</v>
      </c>
    </row>
    <row r="6085" spans="1:9" x14ac:dyDescent="0.2">
      <c r="A6085" s="86" t="s">
        <v>6388</v>
      </c>
      <c r="B6085" s="763" t="s">
        <v>161</v>
      </c>
      <c r="F6085" s="282" t="s">
        <v>153</v>
      </c>
      <c r="G6085" s="881" t="s">
        <v>524</v>
      </c>
      <c r="I6085" s="515" t="s">
        <v>6396</v>
      </c>
    </row>
    <row r="6086" spans="1:9" x14ac:dyDescent="0.2">
      <c r="A6086" s="86" t="s">
        <v>6388</v>
      </c>
      <c r="B6086" s="763" t="s">
        <v>161</v>
      </c>
      <c r="F6086" s="282" t="s">
        <v>265</v>
      </c>
      <c r="G6086" s="830" t="s">
        <v>524</v>
      </c>
      <c r="I6086" s="515" t="s">
        <v>6397</v>
      </c>
    </row>
    <row r="6087" spans="1:9" x14ac:dyDescent="0.2">
      <c r="A6087" s="86" t="s">
        <v>6388</v>
      </c>
      <c r="B6087" s="763" t="s">
        <v>161</v>
      </c>
      <c r="F6087" s="282" t="s">
        <v>154</v>
      </c>
      <c r="G6087" s="830" t="s">
        <v>524</v>
      </c>
      <c r="I6087" s="515" t="s">
        <v>6398</v>
      </c>
    </row>
    <row r="6088" spans="1:9" x14ac:dyDescent="0.2">
      <c r="A6088" s="86" t="s">
        <v>6388</v>
      </c>
      <c r="B6088" s="763" t="s">
        <v>161</v>
      </c>
      <c r="F6088" s="282" t="s">
        <v>155</v>
      </c>
      <c r="G6088" s="830" t="s">
        <v>524</v>
      </c>
      <c r="I6088" s="515" t="s">
        <v>6399</v>
      </c>
    </row>
    <row r="6089" spans="1:9" x14ac:dyDescent="0.2">
      <c r="A6089" s="86" t="s">
        <v>6388</v>
      </c>
      <c r="B6089" s="763" t="s">
        <v>161</v>
      </c>
      <c r="F6089" s="282" t="s">
        <v>7552</v>
      </c>
      <c r="G6089" s="41" t="s">
        <v>48</v>
      </c>
      <c r="I6089" s="515" t="s">
        <v>6400</v>
      </c>
    </row>
    <row r="6090" spans="1:9" x14ac:dyDescent="0.2">
      <c r="A6090" s="86" t="s">
        <v>6387</v>
      </c>
      <c r="B6090" s="541" t="s">
        <v>161</v>
      </c>
      <c r="C6090" s="546"/>
      <c r="D6090" s="546"/>
      <c r="E6090" s="546"/>
      <c r="F6090" s="542" t="s">
        <v>592</v>
      </c>
      <c r="G6090" s="907" t="s">
        <v>48</v>
      </c>
      <c r="I6090" s="515" t="s">
        <v>7561</v>
      </c>
    </row>
    <row r="6091" spans="1:9" x14ac:dyDescent="0.2">
      <c r="A6091" s="86" t="s">
        <v>6387</v>
      </c>
      <c r="B6091" s="763" t="s">
        <v>161</v>
      </c>
      <c r="F6091" s="282" t="str">
        <f>IF(ISBLANK('Lender Inputs'!S3),"Blank",'Lender Inputs'!S3)</f>
        <v>Income attributable</v>
      </c>
      <c r="G6091" s="830" t="s">
        <v>524</v>
      </c>
      <c r="I6091" s="515" t="s">
        <v>7562</v>
      </c>
    </row>
    <row r="6092" spans="1:9" x14ac:dyDescent="0.2">
      <c r="A6092" s="86" t="s">
        <v>6387</v>
      </c>
      <c r="B6092" s="763" t="s">
        <v>161</v>
      </c>
      <c r="F6092" s="282" t="str">
        <f>IF(ISBLANK('Lender Inputs'!V3),"Blank",'Lender Inputs'!V3)</f>
        <v>Square Footage</v>
      </c>
      <c r="G6092" s="881" t="s">
        <v>524</v>
      </c>
      <c r="I6092" s="515" t="s">
        <v>7563</v>
      </c>
    </row>
    <row r="6093" spans="1:9" x14ac:dyDescent="0.2">
      <c r="A6093" s="86" t="s">
        <v>6387</v>
      </c>
      <c r="B6093" s="763" t="s">
        <v>161</v>
      </c>
      <c r="F6093" s="282" t="s">
        <v>593</v>
      </c>
      <c r="G6093" s="881" t="s">
        <v>48</v>
      </c>
      <c r="I6093" s="515" t="s">
        <v>7564</v>
      </c>
    </row>
    <row r="6094" spans="1:9" x14ac:dyDescent="0.2">
      <c r="A6094" s="86" t="s">
        <v>6387</v>
      </c>
      <c r="B6094" s="763" t="s">
        <v>161</v>
      </c>
      <c r="F6094" s="282" t="str">
        <f>IF(ISBLANK('Lender Inputs'!S4),"Blank",'Lender Inputs'!S4)</f>
        <v>Income attributable</v>
      </c>
      <c r="G6094" s="830" t="s">
        <v>524</v>
      </c>
      <c r="I6094" s="515" t="s">
        <v>7565</v>
      </c>
    </row>
    <row r="6095" spans="1:9" x14ac:dyDescent="0.2">
      <c r="A6095" s="86" t="s">
        <v>6387</v>
      </c>
      <c r="B6095" s="763" t="s">
        <v>161</v>
      </c>
      <c r="F6095" s="282" t="s">
        <v>466</v>
      </c>
      <c r="G6095" s="881" t="s">
        <v>524</v>
      </c>
      <c r="I6095" s="515" t="s">
        <v>7566</v>
      </c>
    </row>
    <row r="6096" spans="1:9" x14ac:dyDescent="0.2">
      <c r="A6096" s="86" t="s">
        <v>6387</v>
      </c>
      <c r="B6096" s="763" t="s">
        <v>161</v>
      </c>
      <c r="F6096" s="282" t="s">
        <v>156</v>
      </c>
      <c r="G6096" s="881" t="s">
        <v>48</v>
      </c>
      <c r="I6096" s="515" t="s">
        <v>7567</v>
      </c>
    </row>
    <row r="6097" spans="1:9" x14ac:dyDescent="0.2">
      <c r="A6097" s="86" t="s">
        <v>6387</v>
      </c>
      <c r="B6097" s="543" t="s">
        <v>161</v>
      </c>
      <c r="C6097" s="547"/>
      <c r="D6097" s="547"/>
      <c r="E6097" s="547"/>
      <c r="F6097" s="538" t="s">
        <v>440</v>
      </c>
      <c r="G6097" s="908" t="s">
        <v>524</v>
      </c>
      <c r="I6097" s="515" t="s">
        <v>7568</v>
      </c>
    </row>
    <row r="6098" spans="1:9" x14ac:dyDescent="0.2">
      <c r="A6098" s="86" t="s">
        <v>6387</v>
      </c>
      <c r="B6098" s="541" t="s">
        <v>165</v>
      </c>
      <c r="C6098" s="546"/>
      <c r="D6098" s="546" t="s">
        <v>201</v>
      </c>
      <c r="E6098" s="546" t="s">
        <v>7553</v>
      </c>
      <c r="F6098" s="542" t="s">
        <v>404</v>
      </c>
      <c r="G6098" s="881" t="s">
        <v>524</v>
      </c>
      <c r="I6098" s="515" t="s">
        <v>6401</v>
      </c>
    </row>
    <row r="6099" spans="1:9" x14ac:dyDescent="0.2">
      <c r="A6099" s="86" t="s">
        <v>6387</v>
      </c>
      <c r="B6099" s="763" t="s">
        <v>165</v>
      </c>
      <c r="D6099" s="86" t="s">
        <v>201</v>
      </c>
      <c r="E6099" s="86" t="s">
        <v>7553</v>
      </c>
      <c r="F6099" s="282" t="s">
        <v>27</v>
      </c>
      <c r="G6099" s="909" t="s">
        <v>524</v>
      </c>
      <c r="I6099" s="515" t="s">
        <v>6402</v>
      </c>
    </row>
    <row r="6100" spans="1:9" x14ac:dyDescent="0.2">
      <c r="A6100" s="86" t="s">
        <v>6387</v>
      </c>
      <c r="B6100" s="763" t="s">
        <v>165</v>
      </c>
      <c r="D6100" s="86" t="s">
        <v>201</v>
      </c>
      <c r="E6100" s="86" t="s">
        <v>7553</v>
      </c>
      <c r="F6100" s="282" t="s">
        <v>28</v>
      </c>
      <c r="G6100" s="45" t="s">
        <v>524</v>
      </c>
      <c r="I6100" s="515" t="s">
        <v>6403</v>
      </c>
    </row>
    <row r="6101" spans="1:9" x14ac:dyDescent="0.2">
      <c r="A6101" s="86" t="s">
        <v>6387</v>
      </c>
      <c r="B6101" s="543" t="s">
        <v>165</v>
      </c>
      <c r="C6101" s="547"/>
      <c r="D6101" s="547" t="s">
        <v>201</v>
      </c>
      <c r="E6101" s="547" t="s">
        <v>7553</v>
      </c>
      <c r="F6101" s="538" t="s">
        <v>31</v>
      </c>
      <c r="G6101" s="908" t="s">
        <v>48</v>
      </c>
      <c r="I6101" s="515" t="s">
        <v>6404</v>
      </c>
    </row>
    <row r="6102" spans="1:9" x14ac:dyDescent="0.2">
      <c r="A6102" s="86" t="s">
        <v>6387</v>
      </c>
      <c r="B6102" s="541" t="s">
        <v>165</v>
      </c>
      <c r="C6102" s="546"/>
      <c r="D6102" s="546" t="s">
        <v>201</v>
      </c>
      <c r="E6102" s="546" t="s">
        <v>7554</v>
      </c>
      <c r="F6102" s="542" t="s">
        <v>404</v>
      </c>
      <c r="G6102" s="881" t="s">
        <v>524</v>
      </c>
      <c r="I6102" s="515" t="s">
        <v>6405</v>
      </c>
    </row>
    <row r="6103" spans="1:9" x14ac:dyDescent="0.2">
      <c r="A6103" s="86" t="s">
        <v>6387</v>
      </c>
      <c r="B6103" s="763" t="s">
        <v>165</v>
      </c>
      <c r="D6103" s="86" t="s">
        <v>201</v>
      </c>
      <c r="E6103" s="86" t="s">
        <v>7554</v>
      </c>
      <c r="F6103" s="282" t="s">
        <v>27</v>
      </c>
      <c r="G6103" s="909" t="s">
        <v>524</v>
      </c>
      <c r="I6103" s="515" t="s">
        <v>6406</v>
      </c>
    </row>
    <row r="6104" spans="1:9" x14ac:dyDescent="0.2">
      <c r="A6104" s="86" t="s">
        <v>6387</v>
      </c>
      <c r="B6104" s="763" t="s">
        <v>165</v>
      </c>
      <c r="D6104" s="86" t="s">
        <v>201</v>
      </c>
      <c r="E6104" s="86" t="s">
        <v>7554</v>
      </c>
      <c r="F6104" s="282" t="s">
        <v>28</v>
      </c>
      <c r="G6104" s="45" t="s">
        <v>524</v>
      </c>
      <c r="I6104" s="515" t="s">
        <v>6407</v>
      </c>
    </row>
    <row r="6105" spans="1:9" x14ac:dyDescent="0.2">
      <c r="A6105" s="86" t="s">
        <v>6387</v>
      </c>
      <c r="B6105" s="543" t="s">
        <v>165</v>
      </c>
      <c r="C6105" s="547"/>
      <c r="D6105" s="547" t="s">
        <v>201</v>
      </c>
      <c r="E6105" s="547" t="s">
        <v>7554</v>
      </c>
      <c r="F6105" s="538" t="s">
        <v>31</v>
      </c>
      <c r="G6105" s="908" t="s">
        <v>48</v>
      </c>
      <c r="I6105" s="515" t="s">
        <v>6408</v>
      </c>
    </row>
    <row r="6106" spans="1:9" x14ac:dyDescent="0.2">
      <c r="A6106" s="86" t="s">
        <v>6387</v>
      </c>
      <c r="B6106" s="541" t="s">
        <v>165</v>
      </c>
      <c r="C6106" s="546"/>
      <c r="D6106" s="546" t="s">
        <v>201</v>
      </c>
      <c r="E6106" s="546" t="s">
        <v>7555</v>
      </c>
      <c r="F6106" s="542" t="s">
        <v>404</v>
      </c>
      <c r="G6106" s="881" t="s">
        <v>524</v>
      </c>
      <c r="I6106" s="515" t="s">
        <v>6409</v>
      </c>
    </row>
    <row r="6107" spans="1:9" x14ac:dyDescent="0.2">
      <c r="A6107" s="86" t="s">
        <v>6387</v>
      </c>
      <c r="B6107" s="763" t="s">
        <v>165</v>
      </c>
      <c r="D6107" s="86" t="s">
        <v>201</v>
      </c>
      <c r="E6107" s="86" t="s">
        <v>7555</v>
      </c>
      <c r="F6107" s="282" t="s">
        <v>27</v>
      </c>
      <c r="G6107" s="909" t="s">
        <v>524</v>
      </c>
      <c r="I6107" s="515" t="s">
        <v>6410</v>
      </c>
    </row>
    <row r="6108" spans="1:9" x14ac:dyDescent="0.2">
      <c r="A6108" s="86" t="s">
        <v>6387</v>
      </c>
      <c r="B6108" s="763" t="s">
        <v>165</v>
      </c>
      <c r="D6108" s="86" t="s">
        <v>201</v>
      </c>
      <c r="E6108" s="86" t="s">
        <v>7555</v>
      </c>
      <c r="F6108" s="282" t="s">
        <v>28</v>
      </c>
      <c r="G6108" s="45" t="s">
        <v>524</v>
      </c>
      <c r="I6108" s="515" t="s">
        <v>6411</v>
      </c>
    </row>
    <row r="6109" spans="1:9" x14ac:dyDescent="0.2">
      <c r="A6109" s="86" t="s">
        <v>6387</v>
      </c>
      <c r="B6109" s="543" t="s">
        <v>165</v>
      </c>
      <c r="C6109" s="547"/>
      <c r="D6109" s="547" t="s">
        <v>201</v>
      </c>
      <c r="E6109" s="547" t="s">
        <v>7555</v>
      </c>
      <c r="F6109" s="538" t="s">
        <v>31</v>
      </c>
      <c r="G6109" s="908" t="s">
        <v>48</v>
      </c>
      <c r="I6109" s="515" t="s">
        <v>6412</v>
      </c>
    </row>
    <row r="6110" spans="1:9" x14ac:dyDescent="0.2">
      <c r="A6110" s="86" t="s">
        <v>6387</v>
      </c>
      <c r="B6110" s="541" t="s">
        <v>165</v>
      </c>
      <c r="C6110" s="546"/>
      <c r="D6110" s="546" t="s">
        <v>201</v>
      </c>
      <c r="E6110" s="546" t="s">
        <v>7556</v>
      </c>
      <c r="F6110" s="542" t="s">
        <v>404</v>
      </c>
      <c r="G6110" s="881" t="s">
        <v>524</v>
      </c>
      <c r="I6110" s="515" t="s">
        <v>6413</v>
      </c>
    </row>
    <row r="6111" spans="1:9" x14ac:dyDescent="0.2">
      <c r="A6111" s="86" t="s">
        <v>6387</v>
      </c>
      <c r="B6111" s="763" t="s">
        <v>165</v>
      </c>
      <c r="D6111" s="86" t="s">
        <v>201</v>
      </c>
      <c r="E6111" s="86" t="s">
        <v>7556</v>
      </c>
      <c r="F6111" s="282" t="s">
        <v>27</v>
      </c>
      <c r="G6111" s="909" t="s">
        <v>524</v>
      </c>
      <c r="I6111" s="515" t="s">
        <v>6414</v>
      </c>
    </row>
    <row r="6112" spans="1:9" x14ac:dyDescent="0.2">
      <c r="A6112" s="86" t="s">
        <v>6387</v>
      </c>
      <c r="B6112" s="763" t="s">
        <v>165</v>
      </c>
      <c r="D6112" s="86" t="s">
        <v>201</v>
      </c>
      <c r="E6112" s="86" t="s">
        <v>7556</v>
      </c>
      <c r="F6112" s="282" t="s">
        <v>28</v>
      </c>
      <c r="G6112" s="45" t="s">
        <v>524</v>
      </c>
      <c r="I6112" s="515" t="s">
        <v>6415</v>
      </c>
    </row>
    <row r="6113" spans="1:9" x14ac:dyDescent="0.2">
      <c r="A6113" s="86" t="s">
        <v>6387</v>
      </c>
      <c r="B6113" s="543" t="s">
        <v>165</v>
      </c>
      <c r="C6113" s="547"/>
      <c r="D6113" s="547" t="s">
        <v>201</v>
      </c>
      <c r="E6113" s="547" t="s">
        <v>7556</v>
      </c>
      <c r="F6113" s="538" t="s">
        <v>31</v>
      </c>
      <c r="G6113" s="908" t="s">
        <v>48</v>
      </c>
      <c r="I6113" s="515" t="s">
        <v>6416</v>
      </c>
    </row>
    <row r="6114" spans="1:9" x14ac:dyDescent="0.2">
      <c r="A6114" s="86" t="s">
        <v>6387</v>
      </c>
      <c r="B6114" s="541" t="s">
        <v>165</v>
      </c>
      <c r="C6114" s="546"/>
      <c r="D6114" s="546" t="s">
        <v>201</v>
      </c>
      <c r="E6114" s="546" t="s">
        <v>7557</v>
      </c>
      <c r="F6114" s="542" t="s">
        <v>404</v>
      </c>
      <c r="G6114" s="881" t="s">
        <v>524</v>
      </c>
      <c r="I6114" s="515" t="s">
        <v>6417</v>
      </c>
    </row>
    <row r="6115" spans="1:9" x14ac:dyDescent="0.2">
      <c r="A6115" s="86" t="s">
        <v>6387</v>
      </c>
      <c r="B6115" s="763" t="s">
        <v>165</v>
      </c>
      <c r="D6115" s="86" t="s">
        <v>201</v>
      </c>
      <c r="E6115" s="86" t="s">
        <v>7557</v>
      </c>
      <c r="F6115" s="282" t="s">
        <v>27</v>
      </c>
      <c r="G6115" s="909" t="s">
        <v>524</v>
      </c>
      <c r="I6115" s="515" t="s">
        <v>6418</v>
      </c>
    </row>
    <row r="6116" spans="1:9" x14ac:dyDescent="0.2">
      <c r="A6116" s="86" t="s">
        <v>6387</v>
      </c>
      <c r="B6116" s="763" t="s">
        <v>165</v>
      </c>
      <c r="D6116" s="86" t="s">
        <v>201</v>
      </c>
      <c r="E6116" s="86" t="s">
        <v>7557</v>
      </c>
      <c r="F6116" s="282" t="s">
        <v>28</v>
      </c>
      <c r="G6116" s="45" t="s">
        <v>524</v>
      </c>
      <c r="I6116" s="515" t="s">
        <v>6419</v>
      </c>
    </row>
    <row r="6117" spans="1:9" x14ac:dyDescent="0.2">
      <c r="A6117" s="86" t="s">
        <v>6387</v>
      </c>
      <c r="B6117" s="543" t="s">
        <v>165</v>
      </c>
      <c r="C6117" s="547"/>
      <c r="D6117" s="547" t="s">
        <v>201</v>
      </c>
      <c r="E6117" s="547" t="s">
        <v>7557</v>
      </c>
      <c r="F6117" s="538" t="s">
        <v>31</v>
      </c>
      <c r="G6117" s="908" t="s">
        <v>48</v>
      </c>
      <c r="I6117" s="515" t="s">
        <v>6420</v>
      </c>
    </row>
    <row r="6118" spans="1:9" x14ac:dyDescent="0.2">
      <c r="A6118" s="86" t="s">
        <v>6387</v>
      </c>
      <c r="B6118" s="541" t="s">
        <v>165</v>
      </c>
      <c r="C6118" s="546"/>
      <c r="D6118" s="546" t="s">
        <v>201</v>
      </c>
      <c r="E6118" s="546" t="s">
        <v>7558</v>
      </c>
      <c r="F6118" s="542" t="s">
        <v>404</v>
      </c>
      <c r="G6118" s="881" t="s">
        <v>524</v>
      </c>
      <c r="I6118" s="515" t="s">
        <v>6421</v>
      </c>
    </row>
    <row r="6119" spans="1:9" x14ac:dyDescent="0.2">
      <c r="A6119" s="86" t="s">
        <v>6387</v>
      </c>
      <c r="B6119" s="763" t="s">
        <v>165</v>
      </c>
      <c r="D6119" s="86" t="s">
        <v>201</v>
      </c>
      <c r="E6119" s="86" t="s">
        <v>7558</v>
      </c>
      <c r="F6119" s="282" t="s">
        <v>27</v>
      </c>
      <c r="G6119" s="909" t="s">
        <v>524</v>
      </c>
      <c r="I6119" s="515" t="s">
        <v>6422</v>
      </c>
    </row>
    <row r="6120" spans="1:9" x14ac:dyDescent="0.2">
      <c r="A6120" s="86" t="s">
        <v>6387</v>
      </c>
      <c r="B6120" s="763" t="s">
        <v>165</v>
      </c>
      <c r="D6120" s="86" t="s">
        <v>201</v>
      </c>
      <c r="E6120" s="86" t="s">
        <v>7558</v>
      </c>
      <c r="F6120" s="282" t="s">
        <v>28</v>
      </c>
      <c r="G6120" s="45" t="s">
        <v>524</v>
      </c>
      <c r="I6120" s="515" t="s">
        <v>6423</v>
      </c>
    </row>
    <row r="6121" spans="1:9" x14ac:dyDescent="0.2">
      <c r="A6121" s="86" t="s">
        <v>6387</v>
      </c>
      <c r="B6121" s="543" t="s">
        <v>165</v>
      </c>
      <c r="C6121" s="547"/>
      <c r="D6121" s="547" t="s">
        <v>201</v>
      </c>
      <c r="E6121" s="547" t="s">
        <v>7558</v>
      </c>
      <c r="F6121" s="538" t="s">
        <v>31</v>
      </c>
      <c r="G6121" s="908" t="s">
        <v>48</v>
      </c>
      <c r="I6121" s="515" t="s">
        <v>6424</v>
      </c>
    </row>
    <row r="6122" spans="1:9" x14ac:dyDescent="0.2">
      <c r="A6122" s="86" t="s">
        <v>6387</v>
      </c>
      <c r="B6122" s="541" t="s">
        <v>165</v>
      </c>
      <c r="C6122" s="546"/>
      <c r="D6122" s="546" t="s">
        <v>201</v>
      </c>
      <c r="E6122" s="546" t="s">
        <v>7559</v>
      </c>
      <c r="F6122" s="542" t="s">
        <v>404</v>
      </c>
      <c r="G6122" s="881" t="s">
        <v>524</v>
      </c>
      <c r="I6122" s="515" t="s">
        <v>6425</v>
      </c>
    </row>
    <row r="6123" spans="1:9" x14ac:dyDescent="0.2">
      <c r="A6123" s="86" t="s">
        <v>6387</v>
      </c>
      <c r="B6123" s="763" t="s">
        <v>165</v>
      </c>
      <c r="D6123" s="86" t="s">
        <v>201</v>
      </c>
      <c r="E6123" s="86" t="s">
        <v>7559</v>
      </c>
      <c r="F6123" s="282" t="s">
        <v>27</v>
      </c>
      <c r="G6123" s="909" t="s">
        <v>524</v>
      </c>
      <c r="I6123" s="515" t="s">
        <v>6426</v>
      </c>
    </row>
    <row r="6124" spans="1:9" x14ac:dyDescent="0.2">
      <c r="A6124" s="86" t="s">
        <v>6387</v>
      </c>
      <c r="B6124" s="763" t="s">
        <v>165</v>
      </c>
      <c r="D6124" s="86" t="s">
        <v>201</v>
      </c>
      <c r="E6124" s="86" t="s">
        <v>7559</v>
      </c>
      <c r="F6124" s="282" t="s">
        <v>28</v>
      </c>
      <c r="G6124" s="45" t="s">
        <v>524</v>
      </c>
      <c r="I6124" s="515" t="s">
        <v>6427</v>
      </c>
    </row>
    <row r="6125" spans="1:9" x14ac:dyDescent="0.2">
      <c r="A6125" s="86" t="s">
        <v>6387</v>
      </c>
      <c r="B6125" s="543" t="s">
        <v>165</v>
      </c>
      <c r="C6125" s="547"/>
      <c r="D6125" s="547" t="s">
        <v>201</v>
      </c>
      <c r="E6125" s="547" t="s">
        <v>7559</v>
      </c>
      <c r="F6125" s="538" t="s">
        <v>31</v>
      </c>
      <c r="G6125" s="908" t="s">
        <v>48</v>
      </c>
      <c r="I6125" s="515" t="s">
        <v>6428</v>
      </c>
    </row>
    <row r="6126" spans="1:9" x14ac:dyDescent="0.2">
      <c r="A6126" s="86" t="s">
        <v>6387</v>
      </c>
      <c r="B6126" s="541" t="s">
        <v>165</v>
      </c>
      <c r="C6126" s="546"/>
      <c r="D6126" s="546" t="s">
        <v>201</v>
      </c>
      <c r="E6126" s="546" t="s">
        <v>7560</v>
      </c>
      <c r="F6126" s="542" t="s">
        <v>404</v>
      </c>
      <c r="G6126" s="881" t="s">
        <v>524</v>
      </c>
      <c r="I6126" s="515" t="s">
        <v>6429</v>
      </c>
    </row>
    <row r="6127" spans="1:9" x14ac:dyDescent="0.2">
      <c r="A6127" s="86" t="s">
        <v>6387</v>
      </c>
      <c r="B6127" s="763" t="s">
        <v>165</v>
      </c>
      <c r="D6127" s="86" t="s">
        <v>201</v>
      </c>
      <c r="E6127" s="86" t="s">
        <v>7560</v>
      </c>
      <c r="F6127" s="282" t="s">
        <v>27</v>
      </c>
      <c r="G6127" s="909" t="s">
        <v>524</v>
      </c>
      <c r="I6127" s="515" t="s">
        <v>6430</v>
      </c>
    </row>
    <row r="6128" spans="1:9" x14ac:dyDescent="0.2">
      <c r="A6128" s="86" t="s">
        <v>6387</v>
      </c>
      <c r="B6128" s="763" t="s">
        <v>165</v>
      </c>
      <c r="D6128" s="86" t="s">
        <v>201</v>
      </c>
      <c r="E6128" s="86" t="s">
        <v>7560</v>
      </c>
      <c r="F6128" s="282" t="s">
        <v>28</v>
      </c>
      <c r="G6128" s="45" t="s">
        <v>524</v>
      </c>
      <c r="I6128" s="515" t="s">
        <v>6431</v>
      </c>
    </row>
    <row r="6129" spans="1:9" x14ac:dyDescent="0.2">
      <c r="A6129" s="86" t="s">
        <v>6387</v>
      </c>
      <c r="B6129" s="543" t="s">
        <v>165</v>
      </c>
      <c r="C6129" s="547"/>
      <c r="D6129" s="547" t="s">
        <v>201</v>
      </c>
      <c r="E6129" s="547" t="s">
        <v>7560</v>
      </c>
      <c r="F6129" s="538" t="s">
        <v>31</v>
      </c>
      <c r="G6129" s="908" t="s">
        <v>48</v>
      </c>
      <c r="I6129" s="515" t="s">
        <v>6432</v>
      </c>
    </row>
    <row r="6130" spans="1:9" x14ac:dyDescent="0.2">
      <c r="A6130" s="86" t="s">
        <v>6387</v>
      </c>
      <c r="B6130" s="541" t="s">
        <v>165</v>
      </c>
      <c r="C6130" s="546"/>
      <c r="D6130" s="546" t="s">
        <v>32</v>
      </c>
      <c r="E6130" s="546" t="s">
        <v>30</v>
      </c>
      <c r="F6130" s="542" t="s">
        <v>7611</v>
      </c>
      <c r="G6130" s="885" t="s">
        <v>524</v>
      </c>
      <c r="I6130" s="515" t="s">
        <v>6433</v>
      </c>
    </row>
    <row r="6131" spans="1:9" x14ac:dyDescent="0.2">
      <c r="A6131" s="86" t="s">
        <v>6387</v>
      </c>
      <c r="B6131" s="763" t="s">
        <v>165</v>
      </c>
      <c r="D6131" s="86" t="s">
        <v>32</v>
      </c>
      <c r="E6131" s="86" t="s">
        <v>30</v>
      </c>
      <c r="F6131" s="282" t="s">
        <v>15</v>
      </c>
      <c r="G6131" s="42" t="s">
        <v>524</v>
      </c>
      <c r="I6131" s="515" t="s">
        <v>6434</v>
      </c>
    </row>
    <row r="6132" spans="1:9" x14ac:dyDescent="0.2">
      <c r="A6132" s="86" t="s">
        <v>6387</v>
      </c>
      <c r="B6132" s="763" t="s">
        <v>165</v>
      </c>
      <c r="D6132" s="86" t="s">
        <v>32</v>
      </c>
      <c r="E6132" s="86" t="s">
        <v>30</v>
      </c>
      <c r="F6132" s="282" t="s">
        <v>16</v>
      </c>
      <c r="G6132" s="42" t="s">
        <v>524</v>
      </c>
      <c r="I6132" s="515" t="s">
        <v>6435</v>
      </c>
    </row>
    <row r="6133" spans="1:9" x14ac:dyDescent="0.2">
      <c r="A6133" s="86" t="s">
        <v>6387</v>
      </c>
      <c r="B6133" s="763" t="s">
        <v>165</v>
      </c>
      <c r="D6133" s="86" t="s">
        <v>32</v>
      </c>
      <c r="E6133" s="86" t="s">
        <v>30</v>
      </c>
      <c r="F6133" s="282" t="s">
        <v>17</v>
      </c>
      <c r="G6133" s="42" t="s">
        <v>524</v>
      </c>
      <c r="I6133" s="515" t="s">
        <v>6436</v>
      </c>
    </row>
    <row r="6134" spans="1:9" x14ac:dyDescent="0.2">
      <c r="A6134" s="86" t="s">
        <v>6387</v>
      </c>
      <c r="B6134" s="763" t="s">
        <v>165</v>
      </c>
      <c r="D6134" s="86" t="s">
        <v>32</v>
      </c>
      <c r="E6134" s="86" t="s">
        <v>30</v>
      </c>
      <c r="F6134" s="282" t="s">
        <v>18</v>
      </c>
      <c r="G6134" s="42" t="s">
        <v>524</v>
      </c>
      <c r="I6134" s="515" t="s">
        <v>6437</v>
      </c>
    </row>
    <row r="6135" spans="1:9" x14ac:dyDescent="0.2">
      <c r="A6135" s="86" t="s">
        <v>6387</v>
      </c>
      <c r="B6135" s="763" t="s">
        <v>165</v>
      </c>
      <c r="D6135" s="86" t="s">
        <v>32</v>
      </c>
      <c r="E6135" s="86" t="s">
        <v>30</v>
      </c>
      <c r="F6135" s="282" t="s">
        <v>19</v>
      </c>
      <c r="G6135" s="42" t="s">
        <v>524</v>
      </c>
      <c r="I6135" s="515" t="s">
        <v>6438</v>
      </c>
    </row>
    <row r="6136" spans="1:9" x14ac:dyDescent="0.2">
      <c r="A6136" s="86" t="s">
        <v>6387</v>
      </c>
      <c r="B6136" s="763" t="s">
        <v>165</v>
      </c>
      <c r="D6136" s="86" t="s">
        <v>32</v>
      </c>
      <c r="E6136" s="86" t="s">
        <v>30</v>
      </c>
      <c r="F6136" s="282" t="s">
        <v>20</v>
      </c>
      <c r="G6136" s="42" t="s">
        <v>524</v>
      </c>
      <c r="I6136" s="515" t="s">
        <v>6439</v>
      </c>
    </row>
    <row r="6137" spans="1:9" x14ac:dyDescent="0.2">
      <c r="A6137" s="86" t="s">
        <v>6387</v>
      </c>
      <c r="B6137" s="763" t="s">
        <v>165</v>
      </c>
      <c r="D6137" s="86" t="s">
        <v>32</v>
      </c>
      <c r="E6137" s="86" t="s">
        <v>30</v>
      </c>
      <c r="F6137" s="282" t="s">
        <v>21</v>
      </c>
      <c r="G6137" s="42" t="s">
        <v>524</v>
      </c>
      <c r="I6137" s="515" t="s">
        <v>6440</v>
      </c>
    </row>
    <row r="6138" spans="1:9" x14ac:dyDescent="0.2">
      <c r="A6138" s="86" t="s">
        <v>6387</v>
      </c>
      <c r="B6138" s="763" t="s">
        <v>165</v>
      </c>
      <c r="D6138" s="86" t="s">
        <v>32</v>
      </c>
      <c r="E6138" s="86" t="s">
        <v>30</v>
      </c>
      <c r="F6138" s="282" t="s">
        <v>22</v>
      </c>
      <c r="G6138" s="42" t="s">
        <v>524</v>
      </c>
      <c r="I6138" s="515" t="s">
        <v>6441</v>
      </c>
    </row>
    <row r="6139" spans="1:9" x14ac:dyDescent="0.2">
      <c r="A6139" s="86" t="s">
        <v>6387</v>
      </c>
      <c r="B6139" s="763" t="s">
        <v>165</v>
      </c>
      <c r="D6139" s="86" t="s">
        <v>32</v>
      </c>
      <c r="E6139" s="86" t="s">
        <v>30</v>
      </c>
      <c r="F6139" s="282" t="s">
        <v>23</v>
      </c>
      <c r="G6139" s="42" t="s">
        <v>524</v>
      </c>
      <c r="I6139" s="515" t="s">
        <v>6442</v>
      </c>
    </row>
    <row r="6140" spans="1:9" x14ac:dyDescent="0.2">
      <c r="A6140" s="86" t="s">
        <v>6387</v>
      </c>
      <c r="B6140" s="763" t="s">
        <v>165</v>
      </c>
      <c r="D6140" s="86" t="s">
        <v>32</v>
      </c>
      <c r="E6140" s="86" t="s">
        <v>30</v>
      </c>
      <c r="F6140" s="282" t="s">
        <v>474</v>
      </c>
      <c r="G6140" s="42" t="s">
        <v>524</v>
      </c>
      <c r="I6140" s="515" t="s">
        <v>6443</v>
      </c>
    </row>
    <row r="6141" spans="1:9" x14ac:dyDescent="0.2">
      <c r="A6141" s="86" t="s">
        <v>6387</v>
      </c>
      <c r="B6141" s="763" t="s">
        <v>165</v>
      </c>
      <c r="D6141" s="86" t="s">
        <v>32</v>
      </c>
      <c r="E6141" s="86" t="s">
        <v>30</v>
      </c>
      <c r="F6141" s="282" t="s">
        <v>475</v>
      </c>
      <c r="G6141" s="42" t="s">
        <v>524</v>
      </c>
      <c r="I6141" s="515" t="s">
        <v>6444</v>
      </c>
    </row>
    <row r="6142" spans="1:9" x14ac:dyDescent="0.2">
      <c r="A6142" s="86" t="s">
        <v>6387</v>
      </c>
      <c r="B6142" s="763" t="s">
        <v>165</v>
      </c>
      <c r="D6142" s="86" t="s">
        <v>32</v>
      </c>
      <c r="E6142" s="86" t="s">
        <v>30</v>
      </c>
      <c r="F6142" s="282" t="s">
        <v>24</v>
      </c>
      <c r="G6142" s="42" t="s">
        <v>524</v>
      </c>
      <c r="I6142" s="515" t="s">
        <v>6445</v>
      </c>
    </row>
    <row r="6143" spans="1:9" x14ac:dyDescent="0.2">
      <c r="A6143" s="86" t="s">
        <v>6387</v>
      </c>
      <c r="B6143" s="763" t="s">
        <v>165</v>
      </c>
      <c r="D6143" s="86" t="s">
        <v>32</v>
      </c>
      <c r="E6143" s="86" t="s">
        <v>30</v>
      </c>
      <c r="F6143" s="282" t="s">
        <v>25</v>
      </c>
      <c r="G6143" s="42" t="s">
        <v>524</v>
      </c>
      <c r="I6143" s="515" t="s">
        <v>6446</v>
      </c>
    </row>
    <row r="6144" spans="1:9" x14ac:dyDescent="0.2">
      <c r="A6144" s="86" t="s">
        <v>6387</v>
      </c>
      <c r="B6144" s="763" t="s">
        <v>165</v>
      </c>
      <c r="D6144" s="86" t="s">
        <v>32</v>
      </c>
      <c r="E6144" s="86" t="s">
        <v>30</v>
      </c>
      <c r="F6144" s="282" t="s">
        <v>476</v>
      </c>
      <c r="G6144" s="42" t="s">
        <v>524</v>
      </c>
      <c r="I6144" s="515" t="s">
        <v>6447</v>
      </c>
    </row>
    <row r="6145" spans="1:9" x14ac:dyDescent="0.2">
      <c r="A6145" s="86" t="s">
        <v>6387</v>
      </c>
      <c r="B6145" s="763" t="s">
        <v>165</v>
      </c>
      <c r="D6145" s="86" t="s">
        <v>32</v>
      </c>
      <c r="E6145" s="86" t="s">
        <v>30</v>
      </c>
      <c r="F6145" s="282" t="s">
        <v>477</v>
      </c>
      <c r="G6145" s="42" t="s">
        <v>524</v>
      </c>
      <c r="I6145" s="515" t="s">
        <v>6448</v>
      </c>
    </row>
    <row r="6146" spans="1:9" x14ac:dyDescent="0.2">
      <c r="A6146" s="86" t="s">
        <v>6387</v>
      </c>
      <c r="B6146" s="763" t="s">
        <v>165</v>
      </c>
      <c r="D6146" s="86" t="s">
        <v>32</v>
      </c>
      <c r="E6146" s="86" t="s">
        <v>30</v>
      </c>
      <c r="F6146" s="282" t="s">
        <v>26</v>
      </c>
      <c r="G6146" s="42" t="s">
        <v>524</v>
      </c>
      <c r="I6146" s="515" t="s">
        <v>6449</v>
      </c>
    </row>
    <row r="6147" spans="1:9" x14ac:dyDescent="0.2">
      <c r="A6147" s="86" t="s">
        <v>6387</v>
      </c>
      <c r="B6147" s="763" t="s">
        <v>165</v>
      </c>
      <c r="D6147" s="86" t="s">
        <v>32</v>
      </c>
      <c r="E6147" s="86" t="s">
        <v>30</v>
      </c>
      <c r="F6147" s="282" t="s">
        <v>478</v>
      </c>
      <c r="G6147" s="28" t="s">
        <v>524</v>
      </c>
      <c r="I6147" s="515" t="s">
        <v>6450</v>
      </c>
    </row>
    <row r="6148" spans="1:9" x14ac:dyDescent="0.2">
      <c r="A6148" s="86" t="s">
        <v>6387</v>
      </c>
      <c r="B6148" s="543" t="s">
        <v>165</v>
      </c>
      <c r="C6148" s="547"/>
      <c r="D6148" s="547" t="s">
        <v>32</v>
      </c>
      <c r="E6148" s="547" t="s">
        <v>30</v>
      </c>
      <c r="F6148" s="538" t="s">
        <v>479</v>
      </c>
      <c r="G6148" s="826" t="s">
        <v>524</v>
      </c>
      <c r="I6148" s="515" t="s">
        <v>6451</v>
      </c>
    </row>
    <row r="6149" spans="1:9" x14ac:dyDescent="0.2">
      <c r="A6149" s="86" t="s">
        <v>6387</v>
      </c>
      <c r="B6149" s="541" t="s">
        <v>165</v>
      </c>
      <c r="C6149" s="546"/>
      <c r="D6149" s="546" t="s">
        <v>32</v>
      </c>
      <c r="E6149" s="546" t="s">
        <v>6375</v>
      </c>
      <c r="F6149" s="542" t="s">
        <v>7611</v>
      </c>
      <c r="G6149" s="885" t="s">
        <v>524</v>
      </c>
      <c r="I6149" s="515" t="s">
        <v>6452</v>
      </c>
    </row>
    <row r="6150" spans="1:9" x14ac:dyDescent="0.2">
      <c r="A6150" s="86" t="s">
        <v>6387</v>
      </c>
      <c r="B6150" s="763" t="s">
        <v>165</v>
      </c>
      <c r="D6150" s="86" t="s">
        <v>32</v>
      </c>
      <c r="E6150" s="86" t="str">
        <f>E6149</f>
        <v>Updated Financials 1</v>
      </c>
      <c r="F6150" s="282" t="s">
        <v>15</v>
      </c>
      <c r="G6150" s="42" t="s">
        <v>524</v>
      </c>
      <c r="I6150" s="515" t="s">
        <v>6453</v>
      </c>
    </row>
    <row r="6151" spans="1:9" x14ac:dyDescent="0.2">
      <c r="A6151" s="86" t="s">
        <v>6387</v>
      </c>
      <c r="B6151" s="763" t="s">
        <v>165</v>
      </c>
      <c r="D6151" s="86" t="s">
        <v>32</v>
      </c>
      <c r="E6151" s="86" t="str">
        <f t="shared" ref="E6151:E6167" si="0">E6150</f>
        <v>Updated Financials 1</v>
      </c>
      <c r="F6151" s="282" t="s">
        <v>16</v>
      </c>
      <c r="G6151" s="42" t="s">
        <v>524</v>
      </c>
      <c r="I6151" s="515" t="s">
        <v>6454</v>
      </c>
    </row>
    <row r="6152" spans="1:9" x14ac:dyDescent="0.2">
      <c r="A6152" s="86" t="s">
        <v>6387</v>
      </c>
      <c r="B6152" s="763" t="s">
        <v>165</v>
      </c>
      <c r="D6152" s="86" t="s">
        <v>32</v>
      </c>
      <c r="E6152" s="86" t="str">
        <f t="shared" si="0"/>
        <v>Updated Financials 1</v>
      </c>
      <c r="F6152" s="282" t="s">
        <v>17</v>
      </c>
      <c r="G6152" s="42" t="s">
        <v>524</v>
      </c>
      <c r="I6152" s="515" t="s">
        <v>6455</v>
      </c>
    </row>
    <row r="6153" spans="1:9" x14ac:dyDescent="0.2">
      <c r="A6153" s="86" t="s">
        <v>6387</v>
      </c>
      <c r="B6153" s="763" t="s">
        <v>165</v>
      </c>
      <c r="D6153" s="86" t="s">
        <v>32</v>
      </c>
      <c r="E6153" s="86" t="str">
        <f t="shared" si="0"/>
        <v>Updated Financials 1</v>
      </c>
      <c r="F6153" s="282" t="s">
        <v>18</v>
      </c>
      <c r="G6153" s="42" t="s">
        <v>524</v>
      </c>
      <c r="I6153" s="515" t="s">
        <v>6456</v>
      </c>
    </row>
    <row r="6154" spans="1:9" x14ac:dyDescent="0.2">
      <c r="A6154" s="86" t="s">
        <v>6387</v>
      </c>
      <c r="B6154" s="763" t="s">
        <v>165</v>
      </c>
      <c r="D6154" s="86" t="s">
        <v>32</v>
      </c>
      <c r="E6154" s="86" t="str">
        <f t="shared" si="0"/>
        <v>Updated Financials 1</v>
      </c>
      <c r="F6154" s="282" t="s">
        <v>19</v>
      </c>
      <c r="G6154" s="42" t="s">
        <v>524</v>
      </c>
      <c r="I6154" s="515" t="s">
        <v>6457</v>
      </c>
    </row>
    <row r="6155" spans="1:9" x14ac:dyDescent="0.2">
      <c r="A6155" s="86" t="s">
        <v>6387</v>
      </c>
      <c r="B6155" s="763" t="s">
        <v>165</v>
      </c>
      <c r="D6155" s="86" t="s">
        <v>32</v>
      </c>
      <c r="E6155" s="86" t="str">
        <f t="shared" si="0"/>
        <v>Updated Financials 1</v>
      </c>
      <c r="F6155" s="282" t="s">
        <v>20</v>
      </c>
      <c r="G6155" s="42" t="s">
        <v>524</v>
      </c>
      <c r="I6155" s="515" t="s">
        <v>6458</v>
      </c>
    </row>
    <row r="6156" spans="1:9" x14ac:dyDescent="0.2">
      <c r="A6156" s="86" t="s">
        <v>6387</v>
      </c>
      <c r="B6156" s="763" t="s">
        <v>165</v>
      </c>
      <c r="D6156" s="86" t="s">
        <v>32</v>
      </c>
      <c r="E6156" s="86" t="str">
        <f t="shared" si="0"/>
        <v>Updated Financials 1</v>
      </c>
      <c r="F6156" s="282" t="s">
        <v>21</v>
      </c>
      <c r="G6156" s="42" t="s">
        <v>524</v>
      </c>
      <c r="I6156" s="515" t="s">
        <v>6459</v>
      </c>
    </row>
    <row r="6157" spans="1:9" x14ac:dyDescent="0.2">
      <c r="A6157" s="86" t="s">
        <v>6387</v>
      </c>
      <c r="B6157" s="763" t="s">
        <v>165</v>
      </c>
      <c r="D6157" s="86" t="s">
        <v>32</v>
      </c>
      <c r="E6157" s="86" t="str">
        <f t="shared" si="0"/>
        <v>Updated Financials 1</v>
      </c>
      <c r="F6157" s="282" t="s">
        <v>22</v>
      </c>
      <c r="G6157" s="42" t="s">
        <v>524</v>
      </c>
      <c r="I6157" s="515" t="s">
        <v>6460</v>
      </c>
    </row>
    <row r="6158" spans="1:9" x14ac:dyDescent="0.2">
      <c r="A6158" s="86" t="s">
        <v>6387</v>
      </c>
      <c r="B6158" s="763" t="s">
        <v>165</v>
      </c>
      <c r="D6158" s="86" t="s">
        <v>32</v>
      </c>
      <c r="E6158" s="86" t="str">
        <f t="shared" si="0"/>
        <v>Updated Financials 1</v>
      </c>
      <c r="F6158" s="282" t="s">
        <v>23</v>
      </c>
      <c r="G6158" s="42" t="s">
        <v>524</v>
      </c>
      <c r="I6158" s="515" t="s">
        <v>6461</v>
      </c>
    </row>
    <row r="6159" spans="1:9" x14ac:dyDescent="0.2">
      <c r="A6159" s="86" t="s">
        <v>6387</v>
      </c>
      <c r="B6159" s="763" t="s">
        <v>165</v>
      </c>
      <c r="D6159" s="86" t="s">
        <v>32</v>
      </c>
      <c r="E6159" s="86" t="str">
        <f t="shared" si="0"/>
        <v>Updated Financials 1</v>
      </c>
      <c r="F6159" s="282" t="s">
        <v>474</v>
      </c>
      <c r="G6159" s="42" t="s">
        <v>524</v>
      </c>
      <c r="I6159" s="515" t="s">
        <v>6462</v>
      </c>
    </row>
    <row r="6160" spans="1:9" x14ac:dyDescent="0.2">
      <c r="A6160" s="86" t="s">
        <v>6387</v>
      </c>
      <c r="B6160" s="763" t="s">
        <v>165</v>
      </c>
      <c r="D6160" s="86" t="s">
        <v>32</v>
      </c>
      <c r="E6160" s="86" t="str">
        <f t="shared" si="0"/>
        <v>Updated Financials 1</v>
      </c>
      <c r="F6160" s="282" t="s">
        <v>475</v>
      </c>
      <c r="G6160" s="42" t="s">
        <v>524</v>
      </c>
      <c r="I6160" s="515" t="s">
        <v>6463</v>
      </c>
    </row>
    <row r="6161" spans="1:9" x14ac:dyDescent="0.2">
      <c r="A6161" s="86" t="s">
        <v>6387</v>
      </c>
      <c r="B6161" s="763" t="s">
        <v>165</v>
      </c>
      <c r="D6161" s="86" t="s">
        <v>32</v>
      </c>
      <c r="E6161" s="86" t="str">
        <f t="shared" si="0"/>
        <v>Updated Financials 1</v>
      </c>
      <c r="F6161" s="282" t="s">
        <v>24</v>
      </c>
      <c r="G6161" s="42" t="s">
        <v>524</v>
      </c>
      <c r="I6161" s="515" t="s">
        <v>6464</v>
      </c>
    </row>
    <row r="6162" spans="1:9" x14ac:dyDescent="0.2">
      <c r="A6162" s="86" t="s">
        <v>6387</v>
      </c>
      <c r="B6162" s="763" t="s">
        <v>165</v>
      </c>
      <c r="D6162" s="86" t="s">
        <v>32</v>
      </c>
      <c r="E6162" s="86" t="str">
        <f t="shared" si="0"/>
        <v>Updated Financials 1</v>
      </c>
      <c r="F6162" s="282" t="s">
        <v>25</v>
      </c>
      <c r="G6162" s="42" t="s">
        <v>524</v>
      </c>
      <c r="I6162" s="515" t="s">
        <v>6465</v>
      </c>
    </row>
    <row r="6163" spans="1:9" x14ac:dyDescent="0.2">
      <c r="A6163" s="86" t="s">
        <v>6387</v>
      </c>
      <c r="B6163" s="763" t="s">
        <v>165</v>
      </c>
      <c r="D6163" s="86" t="s">
        <v>32</v>
      </c>
      <c r="E6163" s="86" t="str">
        <f t="shared" si="0"/>
        <v>Updated Financials 1</v>
      </c>
      <c r="F6163" s="282" t="s">
        <v>476</v>
      </c>
      <c r="G6163" s="42" t="s">
        <v>524</v>
      </c>
      <c r="I6163" s="515" t="s">
        <v>6466</v>
      </c>
    </row>
    <row r="6164" spans="1:9" x14ac:dyDescent="0.2">
      <c r="A6164" s="86" t="s">
        <v>6387</v>
      </c>
      <c r="B6164" s="763" t="s">
        <v>165</v>
      </c>
      <c r="D6164" s="86" t="s">
        <v>32</v>
      </c>
      <c r="E6164" s="86" t="str">
        <f t="shared" si="0"/>
        <v>Updated Financials 1</v>
      </c>
      <c r="F6164" s="282" t="s">
        <v>477</v>
      </c>
      <c r="G6164" s="42" t="s">
        <v>524</v>
      </c>
      <c r="I6164" s="515" t="s">
        <v>6467</v>
      </c>
    </row>
    <row r="6165" spans="1:9" x14ac:dyDescent="0.2">
      <c r="A6165" s="86" t="s">
        <v>6387</v>
      </c>
      <c r="B6165" s="763" t="s">
        <v>165</v>
      </c>
      <c r="D6165" s="86" t="s">
        <v>32</v>
      </c>
      <c r="E6165" s="86" t="str">
        <f t="shared" si="0"/>
        <v>Updated Financials 1</v>
      </c>
      <c r="F6165" s="282" t="s">
        <v>26</v>
      </c>
      <c r="G6165" s="42" t="s">
        <v>524</v>
      </c>
      <c r="I6165" s="515" t="s">
        <v>6468</v>
      </c>
    </row>
    <row r="6166" spans="1:9" x14ac:dyDescent="0.2">
      <c r="A6166" s="86" t="s">
        <v>6387</v>
      </c>
      <c r="B6166" s="763" t="s">
        <v>165</v>
      </c>
      <c r="D6166" s="86" t="s">
        <v>32</v>
      </c>
      <c r="E6166" s="86" t="str">
        <f t="shared" si="0"/>
        <v>Updated Financials 1</v>
      </c>
      <c r="F6166" s="282" t="s">
        <v>478</v>
      </c>
      <c r="G6166" s="28" t="s">
        <v>524</v>
      </c>
      <c r="I6166" s="515" t="s">
        <v>6469</v>
      </c>
    </row>
    <row r="6167" spans="1:9" x14ac:dyDescent="0.2">
      <c r="A6167" s="86" t="s">
        <v>6387</v>
      </c>
      <c r="B6167" s="543" t="s">
        <v>165</v>
      </c>
      <c r="C6167" s="547"/>
      <c r="D6167" s="547" t="s">
        <v>32</v>
      </c>
      <c r="E6167" s="547" t="str">
        <f t="shared" si="0"/>
        <v>Updated Financials 1</v>
      </c>
      <c r="F6167" s="538" t="s">
        <v>479</v>
      </c>
      <c r="G6167" s="826" t="s">
        <v>524</v>
      </c>
      <c r="I6167" s="515" t="s">
        <v>6470</v>
      </c>
    </row>
    <row r="6168" spans="1:9" x14ac:dyDescent="0.2">
      <c r="A6168" s="86" t="s">
        <v>6387</v>
      </c>
      <c r="B6168" s="541" t="s">
        <v>165</v>
      </c>
      <c r="C6168" s="546"/>
      <c r="D6168" s="546" t="s">
        <v>32</v>
      </c>
      <c r="E6168" s="546" t="s">
        <v>6376</v>
      </c>
      <c r="F6168" s="542" t="s">
        <v>7611</v>
      </c>
      <c r="G6168" s="885" t="s">
        <v>524</v>
      </c>
      <c r="I6168" s="515" t="s">
        <v>6471</v>
      </c>
    </row>
    <row r="6169" spans="1:9" x14ac:dyDescent="0.2">
      <c r="A6169" s="86" t="s">
        <v>6387</v>
      </c>
      <c r="B6169" s="763" t="s">
        <v>165</v>
      </c>
      <c r="D6169" s="86" t="s">
        <v>32</v>
      </c>
      <c r="E6169" s="86" t="str">
        <f>E6168</f>
        <v>Updated Financials 2</v>
      </c>
      <c r="F6169" s="282" t="s">
        <v>15</v>
      </c>
      <c r="G6169" s="42" t="s">
        <v>524</v>
      </c>
      <c r="I6169" s="515" t="s">
        <v>6472</v>
      </c>
    </row>
    <row r="6170" spans="1:9" x14ac:dyDescent="0.2">
      <c r="A6170" s="86" t="s">
        <v>6387</v>
      </c>
      <c r="B6170" s="763" t="s">
        <v>165</v>
      </c>
      <c r="D6170" s="86" t="s">
        <v>32</v>
      </c>
      <c r="E6170" s="86" t="str">
        <f t="shared" ref="E6170:E6186" si="1">E6169</f>
        <v>Updated Financials 2</v>
      </c>
      <c r="F6170" s="282" t="s">
        <v>16</v>
      </c>
      <c r="G6170" s="42" t="s">
        <v>524</v>
      </c>
      <c r="I6170" s="515" t="s">
        <v>6473</v>
      </c>
    </row>
    <row r="6171" spans="1:9" x14ac:dyDescent="0.2">
      <c r="A6171" s="86" t="s">
        <v>6387</v>
      </c>
      <c r="B6171" s="763" t="s">
        <v>165</v>
      </c>
      <c r="D6171" s="86" t="s">
        <v>32</v>
      </c>
      <c r="E6171" s="86" t="str">
        <f t="shared" si="1"/>
        <v>Updated Financials 2</v>
      </c>
      <c r="F6171" s="282" t="s">
        <v>17</v>
      </c>
      <c r="G6171" s="42" t="s">
        <v>524</v>
      </c>
      <c r="I6171" s="515" t="s">
        <v>6474</v>
      </c>
    </row>
    <row r="6172" spans="1:9" x14ac:dyDescent="0.2">
      <c r="A6172" s="86" t="s">
        <v>6387</v>
      </c>
      <c r="B6172" s="763" t="s">
        <v>165</v>
      </c>
      <c r="D6172" s="86" t="s">
        <v>32</v>
      </c>
      <c r="E6172" s="86" t="str">
        <f t="shared" si="1"/>
        <v>Updated Financials 2</v>
      </c>
      <c r="F6172" s="282" t="s">
        <v>18</v>
      </c>
      <c r="G6172" s="42" t="s">
        <v>524</v>
      </c>
      <c r="I6172" s="515" t="s">
        <v>6475</v>
      </c>
    </row>
    <row r="6173" spans="1:9" x14ac:dyDescent="0.2">
      <c r="A6173" s="86" t="s">
        <v>6387</v>
      </c>
      <c r="B6173" s="763" t="s">
        <v>165</v>
      </c>
      <c r="D6173" s="86" t="s">
        <v>32</v>
      </c>
      <c r="E6173" s="86" t="str">
        <f t="shared" si="1"/>
        <v>Updated Financials 2</v>
      </c>
      <c r="F6173" s="282" t="s">
        <v>19</v>
      </c>
      <c r="G6173" s="42" t="s">
        <v>524</v>
      </c>
      <c r="I6173" s="515" t="s">
        <v>6476</v>
      </c>
    </row>
    <row r="6174" spans="1:9" x14ac:dyDescent="0.2">
      <c r="A6174" s="86" t="s">
        <v>6387</v>
      </c>
      <c r="B6174" s="763" t="s">
        <v>165</v>
      </c>
      <c r="D6174" s="86" t="s">
        <v>32</v>
      </c>
      <c r="E6174" s="86" t="str">
        <f t="shared" si="1"/>
        <v>Updated Financials 2</v>
      </c>
      <c r="F6174" s="282" t="s">
        <v>20</v>
      </c>
      <c r="G6174" s="42" t="s">
        <v>524</v>
      </c>
      <c r="I6174" s="515" t="s">
        <v>6477</v>
      </c>
    </row>
    <row r="6175" spans="1:9" x14ac:dyDescent="0.2">
      <c r="A6175" s="86" t="s">
        <v>6387</v>
      </c>
      <c r="B6175" s="763" t="s">
        <v>165</v>
      </c>
      <c r="D6175" s="86" t="s">
        <v>32</v>
      </c>
      <c r="E6175" s="86" t="str">
        <f t="shared" si="1"/>
        <v>Updated Financials 2</v>
      </c>
      <c r="F6175" s="282" t="s">
        <v>21</v>
      </c>
      <c r="G6175" s="42" t="s">
        <v>524</v>
      </c>
      <c r="I6175" s="515" t="s">
        <v>6478</v>
      </c>
    </row>
    <row r="6176" spans="1:9" x14ac:dyDescent="0.2">
      <c r="A6176" s="86" t="s">
        <v>6387</v>
      </c>
      <c r="B6176" s="763" t="s">
        <v>165</v>
      </c>
      <c r="D6176" s="86" t="s">
        <v>32</v>
      </c>
      <c r="E6176" s="86" t="str">
        <f t="shared" si="1"/>
        <v>Updated Financials 2</v>
      </c>
      <c r="F6176" s="282" t="s">
        <v>22</v>
      </c>
      <c r="G6176" s="42" t="s">
        <v>524</v>
      </c>
      <c r="I6176" s="515" t="s">
        <v>6479</v>
      </c>
    </row>
    <row r="6177" spans="1:9" x14ac:dyDescent="0.2">
      <c r="A6177" s="86" t="s">
        <v>6387</v>
      </c>
      <c r="B6177" s="763" t="s">
        <v>165</v>
      </c>
      <c r="D6177" s="86" t="s">
        <v>32</v>
      </c>
      <c r="E6177" s="86" t="str">
        <f t="shared" si="1"/>
        <v>Updated Financials 2</v>
      </c>
      <c r="F6177" s="282" t="s">
        <v>23</v>
      </c>
      <c r="G6177" s="42" t="s">
        <v>524</v>
      </c>
      <c r="I6177" s="515" t="s">
        <v>6480</v>
      </c>
    </row>
    <row r="6178" spans="1:9" x14ac:dyDescent="0.2">
      <c r="A6178" s="86" t="s">
        <v>6387</v>
      </c>
      <c r="B6178" s="763" t="s">
        <v>165</v>
      </c>
      <c r="D6178" s="86" t="s">
        <v>32</v>
      </c>
      <c r="E6178" s="86" t="str">
        <f t="shared" si="1"/>
        <v>Updated Financials 2</v>
      </c>
      <c r="F6178" s="282" t="s">
        <v>474</v>
      </c>
      <c r="G6178" s="42" t="s">
        <v>524</v>
      </c>
      <c r="I6178" s="515" t="s">
        <v>6481</v>
      </c>
    </row>
    <row r="6179" spans="1:9" x14ac:dyDescent="0.2">
      <c r="A6179" s="86" t="s">
        <v>6387</v>
      </c>
      <c r="B6179" s="763" t="s">
        <v>165</v>
      </c>
      <c r="D6179" s="86" t="s">
        <v>32</v>
      </c>
      <c r="E6179" s="86" t="str">
        <f t="shared" si="1"/>
        <v>Updated Financials 2</v>
      </c>
      <c r="F6179" s="282" t="s">
        <v>475</v>
      </c>
      <c r="G6179" s="42" t="s">
        <v>524</v>
      </c>
      <c r="I6179" s="515" t="s">
        <v>6482</v>
      </c>
    </row>
    <row r="6180" spans="1:9" x14ac:dyDescent="0.2">
      <c r="A6180" s="86" t="s">
        <v>6387</v>
      </c>
      <c r="B6180" s="763" t="s">
        <v>165</v>
      </c>
      <c r="D6180" s="86" t="s">
        <v>32</v>
      </c>
      <c r="E6180" s="86" t="str">
        <f t="shared" si="1"/>
        <v>Updated Financials 2</v>
      </c>
      <c r="F6180" s="282" t="s">
        <v>24</v>
      </c>
      <c r="G6180" s="42" t="s">
        <v>524</v>
      </c>
      <c r="I6180" s="515" t="s">
        <v>6483</v>
      </c>
    </row>
    <row r="6181" spans="1:9" x14ac:dyDescent="0.2">
      <c r="A6181" s="86" t="s">
        <v>6387</v>
      </c>
      <c r="B6181" s="763" t="s">
        <v>165</v>
      </c>
      <c r="D6181" s="86" t="s">
        <v>32</v>
      </c>
      <c r="E6181" s="86" t="str">
        <f t="shared" si="1"/>
        <v>Updated Financials 2</v>
      </c>
      <c r="F6181" s="282" t="s">
        <v>25</v>
      </c>
      <c r="G6181" s="42" t="s">
        <v>524</v>
      </c>
      <c r="I6181" s="515" t="s">
        <v>6484</v>
      </c>
    </row>
    <row r="6182" spans="1:9" x14ac:dyDescent="0.2">
      <c r="A6182" s="86" t="s">
        <v>6387</v>
      </c>
      <c r="B6182" s="763" t="s">
        <v>165</v>
      </c>
      <c r="D6182" s="86" t="s">
        <v>32</v>
      </c>
      <c r="E6182" s="86" t="str">
        <f t="shared" si="1"/>
        <v>Updated Financials 2</v>
      </c>
      <c r="F6182" s="282" t="s">
        <v>476</v>
      </c>
      <c r="G6182" s="42" t="s">
        <v>524</v>
      </c>
      <c r="I6182" s="515" t="s">
        <v>6485</v>
      </c>
    </row>
    <row r="6183" spans="1:9" x14ac:dyDescent="0.2">
      <c r="A6183" s="86" t="s">
        <v>6387</v>
      </c>
      <c r="B6183" s="763" t="s">
        <v>165</v>
      </c>
      <c r="D6183" s="86" t="s">
        <v>32</v>
      </c>
      <c r="E6183" s="86" t="str">
        <f t="shared" si="1"/>
        <v>Updated Financials 2</v>
      </c>
      <c r="F6183" s="282" t="s">
        <v>477</v>
      </c>
      <c r="G6183" s="42" t="s">
        <v>524</v>
      </c>
      <c r="I6183" s="515" t="s">
        <v>6486</v>
      </c>
    </row>
    <row r="6184" spans="1:9" x14ac:dyDescent="0.2">
      <c r="A6184" s="86" t="s">
        <v>6387</v>
      </c>
      <c r="B6184" s="763" t="s">
        <v>165</v>
      </c>
      <c r="D6184" s="86" t="s">
        <v>32</v>
      </c>
      <c r="E6184" s="86" t="str">
        <f t="shared" si="1"/>
        <v>Updated Financials 2</v>
      </c>
      <c r="F6184" s="282" t="s">
        <v>26</v>
      </c>
      <c r="G6184" s="42" t="s">
        <v>524</v>
      </c>
      <c r="I6184" s="515" t="s">
        <v>6487</v>
      </c>
    </row>
    <row r="6185" spans="1:9" x14ac:dyDescent="0.2">
      <c r="A6185" s="86" t="s">
        <v>6387</v>
      </c>
      <c r="B6185" s="763" t="s">
        <v>165</v>
      </c>
      <c r="D6185" s="86" t="s">
        <v>32</v>
      </c>
      <c r="E6185" s="86" t="str">
        <f t="shared" si="1"/>
        <v>Updated Financials 2</v>
      </c>
      <c r="F6185" s="282" t="s">
        <v>478</v>
      </c>
      <c r="G6185" s="28" t="s">
        <v>524</v>
      </c>
      <c r="I6185" s="515" t="s">
        <v>6488</v>
      </c>
    </row>
    <row r="6186" spans="1:9" x14ac:dyDescent="0.2">
      <c r="A6186" s="86" t="s">
        <v>6387</v>
      </c>
      <c r="B6186" s="543" t="s">
        <v>165</v>
      </c>
      <c r="C6186" s="547"/>
      <c r="D6186" s="547" t="s">
        <v>32</v>
      </c>
      <c r="E6186" s="547" t="str">
        <f t="shared" si="1"/>
        <v>Updated Financials 2</v>
      </c>
      <c r="F6186" s="538" t="s">
        <v>479</v>
      </c>
      <c r="G6186" s="826" t="s">
        <v>524</v>
      </c>
      <c r="I6186" s="515" t="s">
        <v>6489</v>
      </c>
    </row>
    <row r="6187" spans="1:9" x14ac:dyDescent="0.2">
      <c r="A6187" s="86" t="s">
        <v>6387</v>
      </c>
      <c r="B6187" s="541" t="s">
        <v>165</v>
      </c>
      <c r="C6187" s="546"/>
      <c r="D6187" s="546" t="s">
        <v>32</v>
      </c>
      <c r="E6187" s="546" t="s">
        <v>6377</v>
      </c>
      <c r="F6187" s="542" t="s">
        <v>7611</v>
      </c>
      <c r="G6187" s="885" t="s">
        <v>524</v>
      </c>
      <c r="I6187" s="515" t="s">
        <v>6490</v>
      </c>
    </row>
    <row r="6188" spans="1:9" x14ac:dyDescent="0.2">
      <c r="A6188" s="86" t="s">
        <v>6387</v>
      </c>
      <c r="B6188" s="763" t="s">
        <v>165</v>
      </c>
      <c r="D6188" s="86" t="s">
        <v>32</v>
      </c>
      <c r="E6188" s="86" t="str">
        <f>E6187</f>
        <v>Updated Financials 3</v>
      </c>
      <c r="F6188" s="282" t="s">
        <v>15</v>
      </c>
      <c r="G6188" s="42" t="s">
        <v>524</v>
      </c>
      <c r="I6188" s="515" t="s">
        <v>6491</v>
      </c>
    </row>
    <row r="6189" spans="1:9" x14ac:dyDescent="0.2">
      <c r="A6189" s="86" t="s">
        <v>6387</v>
      </c>
      <c r="B6189" s="763" t="s">
        <v>165</v>
      </c>
      <c r="D6189" s="86" t="s">
        <v>32</v>
      </c>
      <c r="E6189" s="86" t="str">
        <f t="shared" ref="E6189:E6205" si="2">E6188</f>
        <v>Updated Financials 3</v>
      </c>
      <c r="F6189" s="282" t="s">
        <v>16</v>
      </c>
      <c r="G6189" s="42" t="s">
        <v>524</v>
      </c>
      <c r="I6189" s="515" t="s">
        <v>6492</v>
      </c>
    </row>
    <row r="6190" spans="1:9" x14ac:dyDescent="0.2">
      <c r="A6190" s="86" t="s">
        <v>6387</v>
      </c>
      <c r="B6190" s="763" t="s">
        <v>165</v>
      </c>
      <c r="D6190" s="86" t="s">
        <v>32</v>
      </c>
      <c r="E6190" s="86" t="str">
        <f t="shared" si="2"/>
        <v>Updated Financials 3</v>
      </c>
      <c r="F6190" s="282" t="s">
        <v>17</v>
      </c>
      <c r="G6190" s="42" t="s">
        <v>524</v>
      </c>
      <c r="I6190" s="515" t="s">
        <v>6493</v>
      </c>
    </row>
    <row r="6191" spans="1:9" x14ac:dyDescent="0.2">
      <c r="A6191" s="86" t="s">
        <v>6387</v>
      </c>
      <c r="B6191" s="763" t="s">
        <v>165</v>
      </c>
      <c r="D6191" s="86" t="s">
        <v>32</v>
      </c>
      <c r="E6191" s="86" t="str">
        <f t="shared" si="2"/>
        <v>Updated Financials 3</v>
      </c>
      <c r="F6191" s="282" t="s">
        <v>18</v>
      </c>
      <c r="G6191" s="42" t="s">
        <v>524</v>
      </c>
      <c r="I6191" s="515" t="s">
        <v>6494</v>
      </c>
    </row>
    <row r="6192" spans="1:9" x14ac:dyDescent="0.2">
      <c r="A6192" s="86" t="s">
        <v>6387</v>
      </c>
      <c r="B6192" s="763" t="s">
        <v>165</v>
      </c>
      <c r="D6192" s="86" t="s">
        <v>32</v>
      </c>
      <c r="E6192" s="86" t="str">
        <f t="shared" si="2"/>
        <v>Updated Financials 3</v>
      </c>
      <c r="F6192" s="282" t="s">
        <v>19</v>
      </c>
      <c r="G6192" s="42" t="s">
        <v>524</v>
      </c>
      <c r="I6192" s="515" t="s">
        <v>6495</v>
      </c>
    </row>
    <row r="6193" spans="1:9" x14ac:dyDescent="0.2">
      <c r="A6193" s="86" t="s">
        <v>6387</v>
      </c>
      <c r="B6193" s="763" t="s">
        <v>165</v>
      </c>
      <c r="D6193" s="86" t="s">
        <v>32</v>
      </c>
      <c r="E6193" s="86" t="str">
        <f t="shared" si="2"/>
        <v>Updated Financials 3</v>
      </c>
      <c r="F6193" s="282" t="s">
        <v>20</v>
      </c>
      <c r="G6193" s="42" t="s">
        <v>524</v>
      </c>
      <c r="I6193" s="515" t="s">
        <v>6496</v>
      </c>
    </row>
    <row r="6194" spans="1:9" x14ac:dyDescent="0.2">
      <c r="A6194" s="86" t="s">
        <v>6387</v>
      </c>
      <c r="B6194" s="763" t="s">
        <v>165</v>
      </c>
      <c r="D6194" s="86" t="s">
        <v>32</v>
      </c>
      <c r="E6194" s="86" t="str">
        <f t="shared" si="2"/>
        <v>Updated Financials 3</v>
      </c>
      <c r="F6194" s="282" t="s">
        <v>21</v>
      </c>
      <c r="G6194" s="42" t="s">
        <v>524</v>
      </c>
      <c r="I6194" s="515" t="s">
        <v>6497</v>
      </c>
    </row>
    <row r="6195" spans="1:9" x14ac:dyDescent="0.2">
      <c r="A6195" s="86" t="s">
        <v>6387</v>
      </c>
      <c r="B6195" s="763" t="s">
        <v>165</v>
      </c>
      <c r="D6195" s="86" t="s">
        <v>32</v>
      </c>
      <c r="E6195" s="86" t="str">
        <f t="shared" si="2"/>
        <v>Updated Financials 3</v>
      </c>
      <c r="F6195" s="282" t="s">
        <v>22</v>
      </c>
      <c r="G6195" s="42" t="s">
        <v>524</v>
      </c>
      <c r="I6195" s="515" t="s">
        <v>6498</v>
      </c>
    </row>
    <row r="6196" spans="1:9" x14ac:dyDescent="0.2">
      <c r="A6196" s="86" t="s">
        <v>6387</v>
      </c>
      <c r="B6196" s="763" t="s">
        <v>165</v>
      </c>
      <c r="D6196" s="86" t="s">
        <v>32</v>
      </c>
      <c r="E6196" s="86" t="str">
        <f t="shared" si="2"/>
        <v>Updated Financials 3</v>
      </c>
      <c r="F6196" s="282" t="s">
        <v>23</v>
      </c>
      <c r="G6196" s="42" t="s">
        <v>524</v>
      </c>
      <c r="I6196" s="515" t="s">
        <v>6499</v>
      </c>
    </row>
    <row r="6197" spans="1:9" x14ac:dyDescent="0.2">
      <c r="A6197" s="86" t="s">
        <v>6387</v>
      </c>
      <c r="B6197" s="763" t="s">
        <v>165</v>
      </c>
      <c r="D6197" s="86" t="s">
        <v>32</v>
      </c>
      <c r="E6197" s="86" t="str">
        <f t="shared" si="2"/>
        <v>Updated Financials 3</v>
      </c>
      <c r="F6197" s="282" t="s">
        <v>474</v>
      </c>
      <c r="G6197" s="42" t="s">
        <v>524</v>
      </c>
      <c r="I6197" s="515" t="s">
        <v>6500</v>
      </c>
    </row>
    <row r="6198" spans="1:9" x14ac:dyDescent="0.2">
      <c r="A6198" s="86" t="s">
        <v>6387</v>
      </c>
      <c r="B6198" s="763" t="s">
        <v>165</v>
      </c>
      <c r="D6198" s="86" t="s">
        <v>32</v>
      </c>
      <c r="E6198" s="86" t="str">
        <f t="shared" si="2"/>
        <v>Updated Financials 3</v>
      </c>
      <c r="F6198" s="282" t="s">
        <v>475</v>
      </c>
      <c r="G6198" s="42" t="s">
        <v>524</v>
      </c>
      <c r="I6198" s="515" t="s">
        <v>6501</v>
      </c>
    </row>
    <row r="6199" spans="1:9" x14ac:dyDescent="0.2">
      <c r="A6199" s="86" t="s">
        <v>6387</v>
      </c>
      <c r="B6199" s="763" t="s">
        <v>165</v>
      </c>
      <c r="D6199" s="86" t="s">
        <v>32</v>
      </c>
      <c r="E6199" s="86" t="str">
        <f t="shared" si="2"/>
        <v>Updated Financials 3</v>
      </c>
      <c r="F6199" s="282" t="s">
        <v>24</v>
      </c>
      <c r="G6199" s="42" t="s">
        <v>524</v>
      </c>
      <c r="I6199" s="515" t="s">
        <v>6502</v>
      </c>
    </row>
    <row r="6200" spans="1:9" x14ac:dyDescent="0.2">
      <c r="A6200" s="86" t="s">
        <v>6387</v>
      </c>
      <c r="B6200" s="763" t="s">
        <v>165</v>
      </c>
      <c r="D6200" s="86" t="s">
        <v>32</v>
      </c>
      <c r="E6200" s="86" t="str">
        <f t="shared" si="2"/>
        <v>Updated Financials 3</v>
      </c>
      <c r="F6200" s="282" t="s">
        <v>25</v>
      </c>
      <c r="G6200" s="42" t="s">
        <v>524</v>
      </c>
      <c r="I6200" s="515" t="s">
        <v>6503</v>
      </c>
    </row>
    <row r="6201" spans="1:9" x14ac:dyDescent="0.2">
      <c r="A6201" s="86" t="s">
        <v>6387</v>
      </c>
      <c r="B6201" s="763" t="s">
        <v>165</v>
      </c>
      <c r="D6201" s="86" t="s">
        <v>32</v>
      </c>
      <c r="E6201" s="86" t="str">
        <f t="shared" si="2"/>
        <v>Updated Financials 3</v>
      </c>
      <c r="F6201" s="282" t="s">
        <v>476</v>
      </c>
      <c r="G6201" s="42" t="s">
        <v>524</v>
      </c>
      <c r="I6201" s="515" t="s">
        <v>6504</v>
      </c>
    </row>
    <row r="6202" spans="1:9" x14ac:dyDescent="0.2">
      <c r="A6202" s="86" t="s">
        <v>6387</v>
      </c>
      <c r="B6202" s="763" t="s">
        <v>165</v>
      </c>
      <c r="D6202" s="86" t="s">
        <v>32</v>
      </c>
      <c r="E6202" s="86" t="str">
        <f t="shared" si="2"/>
        <v>Updated Financials 3</v>
      </c>
      <c r="F6202" s="282" t="s">
        <v>477</v>
      </c>
      <c r="G6202" s="42" t="s">
        <v>524</v>
      </c>
      <c r="I6202" s="515" t="s">
        <v>6505</v>
      </c>
    </row>
    <row r="6203" spans="1:9" x14ac:dyDescent="0.2">
      <c r="A6203" s="86" t="s">
        <v>6387</v>
      </c>
      <c r="B6203" s="763" t="s">
        <v>165</v>
      </c>
      <c r="D6203" s="86" t="s">
        <v>32</v>
      </c>
      <c r="E6203" s="86" t="str">
        <f t="shared" si="2"/>
        <v>Updated Financials 3</v>
      </c>
      <c r="F6203" s="282" t="s">
        <v>26</v>
      </c>
      <c r="G6203" s="42" t="s">
        <v>524</v>
      </c>
      <c r="I6203" s="515" t="s">
        <v>6506</v>
      </c>
    </row>
    <row r="6204" spans="1:9" x14ac:dyDescent="0.2">
      <c r="A6204" s="86" t="s">
        <v>6387</v>
      </c>
      <c r="B6204" s="763" t="s">
        <v>165</v>
      </c>
      <c r="D6204" s="86" t="s">
        <v>32</v>
      </c>
      <c r="E6204" s="86" t="str">
        <f t="shared" si="2"/>
        <v>Updated Financials 3</v>
      </c>
      <c r="F6204" s="282" t="s">
        <v>478</v>
      </c>
      <c r="G6204" s="28" t="s">
        <v>524</v>
      </c>
      <c r="I6204" s="515" t="s">
        <v>6507</v>
      </c>
    </row>
    <row r="6205" spans="1:9" x14ac:dyDescent="0.2">
      <c r="A6205" s="86" t="s">
        <v>6387</v>
      </c>
      <c r="B6205" s="543" t="s">
        <v>165</v>
      </c>
      <c r="C6205" s="547"/>
      <c r="D6205" s="547" t="s">
        <v>32</v>
      </c>
      <c r="E6205" s="547" t="str">
        <f t="shared" si="2"/>
        <v>Updated Financials 3</v>
      </c>
      <c r="F6205" s="538" t="s">
        <v>479</v>
      </c>
      <c r="G6205" s="826" t="s">
        <v>524</v>
      </c>
      <c r="I6205" s="515" t="s">
        <v>6508</v>
      </c>
    </row>
    <row r="6206" spans="1:9" x14ac:dyDescent="0.2">
      <c r="A6206" s="86" t="s">
        <v>6387</v>
      </c>
      <c r="B6206" s="541" t="s">
        <v>165</v>
      </c>
      <c r="C6206" s="546"/>
      <c r="D6206" s="546" t="s">
        <v>32</v>
      </c>
      <c r="E6206" s="546" t="s">
        <v>6378</v>
      </c>
      <c r="F6206" s="542" t="s">
        <v>7611</v>
      </c>
      <c r="G6206" s="885" t="s">
        <v>524</v>
      </c>
      <c r="I6206" s="515" t="s">
        <v>6509</v>
      </c>
    </row>
    <row r="6207" spans="1:9" x14ac:dyDescent="0.2">
      <c r="A6207" s="86" t="s">
        <v>6387</v>
      </c>
      <c r="B6207" s="763" t="s">
        <v>165</v>
      </c>
      <c r="D6207" s="86" t="s">
        <v>32</v>
      </c>
      <c r="E6207" s="86" t="str">
        <f>E6206</f>
        <v>Updated Financials 4</v>
      </c>
      <c r="F6207" s="282" t="s">
        <v>15</v>
      </c>
      <c r="G6207" s="42" t="s">
        <v>524</v>
      </c>
      <c r="I6207" s="515" t="s">
        <v>6510</v>
      </c>
    </row>
    <row r="6208" spans="1:9" x14ac:dyDescent="0.2">
      <c r="A6208" s="86" t="s">
        <v>6387</v>
      </c>
      <c r="B6208" s="763" t="s">
        <v>165</v>
      </c>
      <c r="D6208" s="86" t="s">
        <v>32</v>
      </c>
      <c r="E6208" s="86" t="str">
        <f t="shared" ref="E6208:E6224" si="3">E6207</f>
        <v>Updated Financials 4</v>
      </c>
      <c r="F6208" s="282" t="s">
        <v>16</v>
      </c>
      <c r="G6208" s="42" t="s">
        <v>524</v>
      </c>
      <c r="I6208" s="515" t="s">
        <v>6511</v>
      </c>
    </row>
    <row r="6209" spans="1:9" x14ac:dyDescent="0.2">
      <c r="A6209" s="86" t="s">
        <v>6387</v>
      </c>
      <c r="B6209" s="763" t="s">
        <v>165</v>
      </c>
      <c r="D6209" s="86" t="s">
        <v>32</v>
      </c>
      <c r="E6209" s="86" t="str">
        <f t="shared" si="3"/>
        <v>Updated Financials 4</v>
      </c>
      <c r="F6209" s="282" t="s">
        <v>17</v>
      </c>
      <c r="G6209" s="42" t="s">
        <v>524</v>
      </c>
      <c r="I6209" s="515" t="s">
        <v>6512</v>
      </c>
    </row>
    <row r="6210" spans="1:9" x14ac:dyDescent="0.2">
      <c r="A6210" s="86" t="s">
        <v>6387</v>
      </c>
      <c r="B6210" s="763" t="s">
        <v>165</v>
      </c>
      <c r="D6210" s="86" t="s">
        <v>32</v>
      </c>
      <c r="E6210" s="86" t="str">
        <f t="shared" si="3"/>
        <v>Updated Financials 4</v>
      </c>
      <c r="F6210" s="282" t="s">
        <v>18</v>
      </c>
      <c r="G6210" s="42" t="s">
        <v>524</v>
      </c>
      <c r="I6210" s="515" t="s">
        <v>6513</v>
      </c>
    </row>
    <row r="6211" spans="1:9" x14ac:dyDescent="0.2">
      <c r="A6211" s="86" t="s">
        <v>6387</v>
      </c>
      <c r="B6211" s="763" t="s">
        <v>165</v>
      </c>
      <c r="D6211" s="86" t="s">
        <v>32</v>
      </c>
      <c r="E6211" s="86" t="str">
        <f t="shared" si="3"/>
        <v>Updated Financials 4</v>
      </c>
      <c r="F6211" s="282" t="s">
        <v>19</v>
      </c>
      <c r="G6211" s="42" t="s">
        <v>524</v>
      </c>
      <c r="I6211" s="515" t="s">
        <v>6514</v>
      </c>
    </row>
    <row r="6212" spans="1:9" x14ac:dyDescent="0.2">
      <c r="A6212" s="86" t="s">
        <v>6387</v>
      </c>
      <c r="B6212" s="763" t="s">
        <v>165</v>
      </c>
      <c r="D6212" s="86" t="s">
        <v>32</v>
      </c>
      <c r="E6212" s="86" t="str">
        <f t="shared" si="3"/>
        <v>Updated Financials 4</v>
      </c>
      <c r="F6212" s="282" t="s">
        <v>20</v>
      </c>
      <c r="G6212" s="42" t="s">
        <v>524</v>
      </c>
      <c r="I6212" s="515" t="s">
        <v>6515</v>
      </c>
    </row>
    <row r="6213" spans="1:9" x14ac:dyDescent="0.2">
      <c r="A6213" s="86" t="s">
        <v>6387</v>
      </c>
      <c r="B6213" s="763" t="s">
        <v>165</v>
      </c>
      <c r="D6213" s="86" t="s">
        <v>32</v>
      </c>
      <c r="E6213" s="86" t="str">
        <f t="shared" si="3"/>
        <v>Updated Financials 4</v>
      </c>
      <c r="F6213" s="282" t="s">
        <v>21</v>
      </c>
      <c r="G6213" s="42" t="s">
        <v>524</v>
      </c>
      <c r="I6213" s="515" t="s">
        <v>6516</v>
      </c>
    </row>
    <row r="6214" spans="1:9" x14ac:dyDescent="0.2">
      <c r="A6214" s="86" t="s">
        <v>6387</v>
      </c>
      <c r="B6214" s="763" t="s">
        <v>165</v>
      </c>
      <c r="D6214" s="86" t="s">
        <v>32</v>
      </c>
      <c r="E6214" s="86" t="str">
        <f t="shared" si="3"/>
        <v>Updated Financials 4</v>
      </c>
      <c r="F6214" s="282" t="s">
        <v>22</v>
      </c>
      <c r="G6214" s="42" t="s">
        <v>524</v>
      </c>
      <c r="I6214" s="515" t="s">
        <v>6517</v>
      </c>
    </row>
    <row r="6215" spans="1:9" x14ac:dyDescent="0.2">
      <c r="A6215" s="86" t="s">
        <v>6387</v>
      </c>
      <c r="B6215" s="763" t="s">
        <v>165</v>
      </c>
      <c r="D6215" s="86" t="s">
        <v>32</v>
      </c>
      <c r="E6215" s="86" t="str">
        <f t="shared" si="3"/>
        <v>Updated Financials 4</v>
      </c>
      <c r="F6215" s="282" t="s">
        <v>23</v>
      </c>
      <c r="G6215" s="42" t="s">
        <v>524</v>
      </c>
      <c r="I6215" s="515" t="s">
        <v>6518</v>
      </c>
    </row>
    <row r="6216" spans="1:9" x14ac:dyDescent="0.2">
      <c r="A6216" s="86" t="s">
        <v>6387</v>
      </c>
      <c r="B6216" s="763" t="s">
        <v>165</v>
      </c>
      <c r="D6216" s="86" t="s">
        <v>32</v>
      </c>
      <c r="E6216" s="86" t="str">
        <f t="shared" si="3"/>
        <v>Updated Financials 4</v>
      </c>
      <c r="F6216" s="282" t="s">
        <v>474</v>
      </c>
      <c r="G6216" s="42" t="s">
        <v>524</v>
      </c>
      <c r="I6216" s="515" t="s">
        <v>6519</v>
      </c>
    </row>
    <row r="6217" spans="1:9" x14ac:dyDescent="0.2">
      <c r="A6217" s="86" t="s">
        <v>6387</v>
      </c>
      <c r="B6217" s="763" t="s">
        <v>165</v>
      </c>
      <c r="D6217" s="86" t="s">
        <v>32</v>
      </c>
      <c r="E6217" s="86" t="str">
        <f t="shared" si="3"/>
        <v>Updated Financials 4</v>
      </c>
      <c r="F6217" s="282" t="s">
        <v>475</v>
      </c>
      <c r="G6217" s="42" t="s">
        <v>524</v>
      </c>
      <c r="I6217" s="515" t="s">
        <v>6520</v>
      </c>
    </row>
    <row r="6218" spans="1:9" x14ac:dyDescent="0.2">
      <c r="A6218" s="86" t="s">
        <v>6387</v>
      </c>
      <c r="B6218" s="763" t="s">
        <v>165</v>
      </c>
      <c r="D6218" s="86" t="s">
        <v>32</v>
      </c>
      <c r="E6218" s="86" t="str">
        <f t="shared" si="3"/>
        <v>Updated Financials 4</v>
      </c>
      <c r="F6218" s="282" t="s">
        <v>24</v>
      </c>
      <c r="G6218" s="42" t="s">
        <v>524</v>
      </c>
      <c r="I6218" s="515" t="s">
        <v>6521</v>
      </c>
    </row>
    <row r="6219" spans="1:9" x14ac:dyDescent="0.2">
      <c r="A6219" s="86" t="s">
        <v>6387</v>
      </c>
      <c r="B6219" s="763" t="s">
        <v>165</v>
      </c>
      <c r="D6219" s="86" t="s">
        <v>32</v>
      </c>
      <c r="E6219" s="86" t="str">
        <f t="shared" si="3"/>
        <v>Updated Financials 4</v>
      </c>
      <c r="F6219" s="282" t="s">
        <v>25</v>
      </c>
      <c r="G6219" s="42" t="s">
        <v>524</v>
      </c>
      <c r="I6219" s="515" t="s">
        <v>6522</v>
      </c>
    </row>
    <row r="6220" spans="1:9" x14ac:dyDescent="0.2">
      <c r="A6220" s="86" t="s">
        <v>6387</v>
      </c>
      <c r="B6220" s="763" t="s">
        <v>165</v>
      </c>
      <c r="D6220" s="86" t="s">
        <v>32</v>
      </c>
      <c r="E6220" s="86" t="str">
        <f t="shared" si="3"/>
        <v>Updated Financials 4</v>
      </c>
      <c r="F6220" s="282" t="s">
        <v>476</v>
      </c>
      <c r="G6220" s="42" t="s">
        <v>524</v>
      </c>
      <c r="I6220" s="515" t="s">
        <v>6523</v>
      </c>
    </row>
    <row r="6221" spans="1:9" x14ac:dyDescent="0.2">
      <c r="A6221" s="86" t="s">
        <v>6387</v>
      </c>
      <c r="B6221" s="763" t="s">
        <v>165</v>
      </c>
      <c r="D6221" s="86" t="s">
        <v>32</v>
      </c>
      <c r="E6221" s="86" t="str">
        <f t="shared" si="3"/>
        <v>Updated Financials 4</v>
      </c>
      <c r="F6221" s="282" t="s">
        <v>477</v>
      </c>
      <c r="G6221" s="42" t="s">
        <v>524</v>
      </c>
      <c r="I6221" s="515" t="s">
        <v>6524</v>
      </c>
    </row>
    <row r="6222" spans="1:9" x14ac:dyDescent="0.2">
      <c r="A6222" s="86" t="s">
        <v>6387</v>
      </c>
      <c r="B6222" s="763" t="s">
        <v>165</v>
      </c>
      <c r="D6222" s="86" t="s">
        <v>32</v>
      </c>
      <c r="E6222" s="86" t="str">
        <f t="shared" si="3"/>
        <v>Updated Financials 4</v>
      </c>
      <c r="F6222" s="282" t="s">
        <v>26</v>
      </c>
      <c r="G6222" s="42" t="s">
        <v>524</v>
      </c>
      <c r="I6222" s="515" t="s">
        <v>6525</v>
      </c>
    </row>
    <row r="6223" spans="1:9" x14ac:dyDescent="0.2">
      <c r="A6223" s="86" t="s">
        <v>6387</v>
      </c>
      <c r="B6223" s="763" t="s">
        <v>165</v>
      </c>
      <c r="D6223" s="86" t="s">
        <v>32</v>
      </c>
      <c r="E6223" s="86" t="str">
        <f t="shared" si="3"/>
        <v>Updated Financials 4</v>
      </c>
      <c r="F6223" s="282" t="s">
        <v>478</v>
      </c>
      <c r="G6223" s="28" t="s">
        <v>524</v>
      </c>
      <c r="I6223" s="515" t="s">
        <v>6526</v>
      </c>
    </row>
    <row r="6224" spans="1:9" x14ac:dyDescent="0.2">
      <c r="A6224" s="86" t="s">
        <v>6387</v>
      </c>
      <c r="B6224" s="543" t="s">
        <v>165</v>
      </c>
      <c r="C6224" s="547"/>
      <c r="D6224" s="547" t="s">
        <v>32</v>
      </c>
      <c r="E6224" s="547" t="str">
        <f t="shared" si="3"/>
        <v>Updated Financials 4</v>
      </c>
      <c r="F6224" s="538" t="s">
        <v>479</v>
      </c>
      <c r="G6224" s="826" t="s">
        <v>524</v>
      </c>
      <c r="I6224" s="515" t="s">
        <v>6527</v>
      </c>
    </row>
    <row r="6225" spans="1:9" x14ac:dyDescent="0.2">
      <c r="A6225" s="86" t="s">
        <v>6387</v>
      </c>
      <c r="B6225" s="541" t="s">
        <v>165</v>
      </c>
      <c r="C6225" s="546"/>
      <c r="D6225" s="546" t="s">
        <v>32</v>
      </c>
      <c r="E6225" s="546" t="s">
        <v>6379</v>
      </c>
      <c r="F6225" s="542" t="s">
        <v>7611</v>
      </c>
      <c r="G6225" s="885" t="s">
        <v>524</v>
      </c>
      <c r="I6225" s="515" t="s">
        <v>6528</v>
      </c>
    </row>
    <row r="6226" spans="1:9" x14ac:dyDescent="0.2">
      <c r="A6226" s="86" t="s">
        <v>6387</v>
      </c>
      <c r="B6226" s="763" t="s">
        <v>165</v>
      </c>
      <c r="D6226" s="86" t="s">
        <v>32</v>
      </c>
      <c r="E6226" s="86" t="str">
        <f>E6225</f>
        <v>Updated Financials 5</v>
      </c>
      <c r="F6226" s="282" t="s">
        <v>15</v>
      </c>
      <c r="G6226" s="42" t="s">
        <v>524</v>
      </c>
      <c r="I6226" s="515" t="s">
        <v>6529</v>
      </c>
    </row>
    <row r="6227" spans="1:9" x14ac:dyDescent="0.2">
      <c r="A6227" s="86" t="s">
        <v>6387</v>
      </c>
      <c r="B6227" s="763" t="s">
        <v>165</v>
      </c>
      <c r="D6227" s="86" t="s">
        <v>32</v>
      </c>
      <c r="E6227" s="86" t="str">
        <f t="shared" ref="E6227:E6243" si="4">E6226</f>
        <v>Updated Financials 5</v>
      </c>
      <c r="F6227" s="282" t="s">
        <v>16</v>
      </c>
      <c r="G6227" s="42" t="s">
        <v>524</v>
      </c>
      <c r="I6227" s="515" t="s">
        <v>6530</v>
      </c>
    </row>
    <row r="6228" spans="1:9" x14ac:dyDescent="0.2">
      <c r="A6228" s="86" t="s">
        <v>6387</v>
      </c>
      <c r="B6228" s="763" t="s">
        <v>165</v>
      </c>
      <c r="D6228" s="86" t="s">
        <v>32</v>
      </c>
      <c r="E6228" s="86" t="str">
        <f t="shared" si="4"/>
        <v>Updated Financials 5</v>
      </c>
      <c r="F6228" s="282" t="s">
        <v>17</v>
      </c>
      <c r="G6228" s="42" t="s">
        <v>524</v>
      </c>
      <c r="I6228" s="515" t="s">
        <v>6531</v>
      </c>
    </row>
    <row r="6229" spans="1:9" x14ac:dyDescent="0.2">
      <c r="A6229" s="86" t="s">
        <v>6387</v>
      </c>
      <c r="B6229" s="763" t="s">
        <v>165</v>
      </c>
      <c r="D6229" s="86" t="s">
        <v>32</v>
      </c>
      <c r="E6229" s="86" t="str">
        <f t="shared" si="4"/>
        <v>Updated Financials 5</v>
      </c>
      <c r="F6229" s="282" t="s">
        <v>18</v>
      </c>
      <c r="G6229" s="42" t="s">
        <v>524</v>
      </c>
      <c r="I6229" s="515" t="s">
        <v>6532</v>
      </c>
    </row>
    <row r="6230" spans="1:9" x14ac:dyDescent="0.2">
      <c r="A6230" s="86" t="s">
        <v>6387</v>
      </c>
      <c r="B6230" s="763" t="s">
        <v>165</v>
      </c>
      <c r="D6230" s="86" t="s">
        <v>32</v>
      </c>
      <c r="E6230" s="86" t="str">
        <f t="shared" si="4"/>
        <v>Updated Financials 5</v>
      </c>
      <c r="F6230" s="282" t="s">
        <v>19</v>
      </c>
      <c r="G6230" s="42" t="s">
        <v>524</v>
      </c>
      <c r="I6230" s="515" t="s">
        <v>6533</v>
      </c>
    </row>
    <row r="6231" spans="1:9" x14ac:dyDescent="0.2">
      <c r="A6231" s="86" t="s">
        <v>6387</v>
      </c>
      <c r="B6231" s="763" t="s">
        <v>165</v>
      </c>
      <c r="D6231" s="86" t="s">
        <v>32</v>
      </c>
      <c r="E6231" s="86" t="str">
        <f t="shared" si="4"/>
        <v>Updated Financials 5</v>
      </c>
      <c r="F6231" s="282" t="s">
        <v>20</v>
      </c>
      <c r="G6231" s="42" t="s">
        <v>524</v>
      </c>
      <c r="I6231" s="515" t="s">
        <v>6534</v>
      </c>
    </row>
    <row r="6232" spans="1:9" x14ac:dyDescent="0.2">
      <c r="A6232" s="86" t="s">
        <v>6387</v>
      </c>
      <c r="B6232" s="763" t="s">
        <v>165</v>
      </c>
      <c r="D6232" s="86" t="s">
        <v>32</v>
      </c>
      <c r="E6232" s="86" t="str">
        <f t="shared" si="4"/>
        <v>Updated Financials 5</v>
      </c>
      <c r="F6232" s="282" t="s">
        <v>21</v>
      </c>
      <c r="G6232" s="42" t="s">
        <v>524</v>
      </c>
      <c r="I6232" s="515" t="s">
        <v>6535</v>
      </c>
    </row>
    <row r="6233" spans="1:9" x14ac:dyDescent="0.2">
      <c r="A6233" s="86" t="s">
        <v>6387</v>
      </c>
      <c r="B6233" s="763" t="s">
        <v>165</v>
      </c>
      <c r="D6233" s="86" t="s">
        <v>32</v>
      </c>
      <c r="E6233" s="86" t="str">
        <f t="shared" si="4"/>
        <v>Updated Financials 5</v>
      </c>
      <c r="F6233" s="282" t="s">
        <v>22</v>
      </c>
      <c r="G6233" s="42" t="s">
        <v>524</v>
      </c>
      <c r="I6233" s="515" t="s">
        <v>6536</v>
      </c>
    </row>
    <row r="6234" spans="1:9" x14ac:dyDescent="0.2">
      <c r="A6234" s="86" t="s">
        <v>6387</v>
      </c>
      <c r="B6234" s="763" t="s">
        <v>165</v>
      </c>
      <c r="D6234" s="86" t="s">
        <v>32</v>
      </c>
      <c r="E6234" s="86" t="str">
        <f t="shared" si="4"/>
        <v>Updated Financials 5</v>
      </c>
      <c r="F6234" s="282" t="s">
        <v>23</v>
      </c>
      <c r="G6234" s="42" t="s">
        <v>524</v>
      </c>
      <c r="I6234" s="515" t="s">
        <v>6537</v>
      </c>
    </row>
    <row r="6235" spans="1:9" x14ac:dyDescent="0.2">
      <c r="A6235" s="86" t="s">
        <v>6387</v>
      </c>
      <c r="B6235" s="763" t="s">
        <v>165</v>
      </c>
      <c r="D6235" s="86" t="s">
        <v>32</v>
      </c>
      <c r="E6235" s="86" t="str">
        <f t="shared" si="4"/>
        <v>Updated Financials 5</v>
      </c>
      <c r="F6235" s="282" t="s">
        <v>474</v>
      </c>
      <c r="G6235" s="42" t="s">
        <v>524</v>
      </c>
      <c r="I6235" s="515" t="s">
        <v>6538</v>
      </c>
    </row>
    <row r="6236" spans="1:9" x14ac:dyDescent="0.2">
      <c r="A6236" s="86" t="s">
        <v>6387</v>
      </c>
      <c r="B6236" s="763" t="s">
        <v>165</v>
      </c>
      <c r="D6236" s="86" t="s">
        <v>32</v>
      </c>
      <c r="E6236" s="86" t="str">
        <f t="shared" si="4"/>
        <v>Updated Financials 5</v>
      </c>
      <c r="F6236" s="282" t="s">
        <v>475</v>
      </c>
      <c r="G6236" s="42" t="s">
        <v>524</v>
      </c>
      <c r="I6236" s="515" t="s">
        <v>6539</v>
      </c>
    </row>
    <row r="6237" spans="1:9" x14ac:dyDescent="0.2">
      <c r="A6237" s="86" t="s">
        <v>6387</v>
      </c>
      <c r="B6237" s="763" t="s">
        <v>165</v>
      </c>
      <c r="D6237" s="86" t="s">
        <v>32</v>
      </c>
      <c r="E6237" s="86" t="str">
        <f t="shared" si="4"/>
        <v>Updated Financials 5</v>
      </c>
      <c r="F6237" s="282" t="s">
        <v>24</v>
      </c>
      <c r="G6237" s="42" t="s">
        <v>524</v>
      </c>
      <c r="I6237" s="515" t="s">
        <v>6540</v>
      </c>
    </row>
    <row r="6238" spans="1:9" x14ac:dyDescent="0.2">
      <c r="A6238" s="86" t="s">
        <v>6387</v>
      </c>
      <c r="B6238" s="763" t="s">
        <v>165</v>
      </c>
      <c r="D6238" s="86" t="s">
        <v>32</v>
      </c>
      <c r="E6238" s="86" t="str">
        <f t="shared" si="4"/>
        <v>Updated Financials 5</v>
      </c>
      <c r="F6238" s="282" t="s">
        <v>25</v>
      </c>
      <c r="G6238" s="42" t="s">
        <v>524</v>
      </c>
      <c r="I6238" s="515" t="s">
        <v>6541</v>
      </c>
    </row>
    <row r="6239" spans="1:9" x14ac:dyDescent="0.2">
      <c r="A6239" s="86" t="s">
        <v>6387</v>
      </c>
      <c r="B6239" s="763" t="s">
        <v>165</v>
      </c>
      <c r="D6239" s="86" t="s">
        <v>32</v>
      </c>
      <c r="E6239" s="86" t="str">
        <f t="shared" si="4"/>
        <v>Updated Financials 5</v>
      </c>
      <c r="F6239" s="282" t="s">
        <v>476</v>
      </c>
      <c r="G6239" s="42" t="s">
        <v>524</v>
      </c>
      <c r="I6239" s="515" t="s">
        <v>6542</v>
      </c>
    </row>
    <row r="6240" spans="1:9" x14ac:dyDescent="0.2">
      <c r="A6240" s="86" t="s">
        <v>6387</v>
      </c>
      <c r="B6240" s="763" t="s">
        <v>165</v>
      </c>
      <c r="D6240" s="86" t="s">
        <v>32</v>
      </c>
      <c r="E6240" s="86" t="str">
        <f t="shared" si="4"/>
        <v>Updated Financials 5</v>
      </c>
      <c r="F6240" s="282" t="s">
        <v>477</v>
      </c>
      <c r="G6240" s="42" t="s">
        <v>524</v>
      </c>
      <c r="I6240" s="515" t="s">
        <v>6543</v>
      </c>
    </row>
    <row r="6241" spans="1:9" x14ac:dyDescent="0.2">
      <c r="A6241" s="86" t="s">
        <v>6387</v>
      </c>
      <c r="B6241" s="763" t="s">
        <v>165</v>
      </c>
      <c r="D6241" s="86" t="s">
        <v>32</v>
      </c>
      <c r="E6241" s="86" t="str">
        <f t="shared" si="4"/>
        <v>Updated Financials 5</v>
      </c>
      <c r="F6241" s="282" t="s">
        <v>26</v>
      </c>
      <c r="G6241" s="42" t="s">
        <v>524</v>
      </c>
      <c r="I6241" s="515" t="s">
        <v>6544</v>
      </c>
    </row>
    <row r="6242" spans="1:9" x14ac:dyDescent="0.2">
      <c r="A6242" s="86" t="s">
        <v>6387</v>
      </c>
      <c r="B6242" s="763" t="s">
        <v>165</v>
      </c>
      <c r="D6242" s="86" t="s">
        <v>32</v>
      </c>
      <c r="E6242" s="86" t="str">
        <f t="shared" si="4"/>
        <v>Updated Financials 5</v>
      </c>
      <c r="F6242" s="282" t="s">
        <v>478</v>
      </c>
      <c r="G6242" s="28" t="s">
        <v>524</v>
      </c>
      <c r="I6242" s="515" t="s">
        <v>6545</v>
      </c>
    </row>
    <row r="6243" spans="1:9" x14ac:dyDescent="0.2">
      <c r="A6243" s="86" t="s">
        <v>6387</v>
      </c>
      <c r="B6243" s="543" t="s">
        <v>165</v>
      </c>
      <c r="C6243" s="547"/>
      <c r="D6243" s="547" t="s">
        <v>32</v>
      </c>
      <c r="E6243" s="547" t="str">
        <f t="shared" si="4"/>
        <v>Updated Financials 5</v>
      </c>
      <c r="F6243" s="538" t="s">
        <v>479</v>
      </c>
      <c r="G6243" s="826" t="s">
        <v>524</v>
      </c>
      <c r="I6243" s="515" t="s">
        <v>6546</v>
      </c>
    </row>
    <row r="6244" spans="1:9" x14ac:dyDescent="0.2">
      <c r="A6244" s="86" t="s">
        <v>6387</v>
      </c>
      <c r="B6244" s="541" t="s">
        <v>165</v>
      </c>
      <c r="C6244" s="546"/>
      <c r="D6244" s="546" t="s">
        <v>32</v>
      </c>
      <c r="E6244" s="546" t="s">
        <v>6380</v>
      </c>
      <c r="F6244" s="542" t="s">
        <v>7611</v>
      </c>
      <c r="G6244" s="885" t="s">
        <v>524</v>
      </c>
      <c r="I6244" s="515" t="s">
        <v>6547</v>
      </c>
    </row>
    <row r="6245" spans="1:9" x14ac:dyDescent="0.2">
      <c r="A6245" s="86" t="s">
        <v>6387</v>
      </c>
      <c r="B6245" s="763" t="s">
        <v>165</v>
      </c>
      <c r="D6245" s="86" t="s">
        <v>32</v>
      </c>
      <c r="E6245" s="86" t="str">
        <f>E6244</f>
        <v>Updated Financials 6</v>
      </c>
      <c r="F6245" s="282" t="s">
        <v>15</v>
      </c>
      <c r="G6245" s="42" t="s">
        <v>524</v>
      </c>
      <c r="I6245" s="515" t="s">
        <v>6548</v>
      </c>
    </row>
    <row r="6246" spans="1:9" x14ac:dyDescent="0.2">
      <c r="A6246" s="86" t="s">
        <v>6387</v>
      </c>
      <c r="B6246" s="763" t="s">
        <v>165</v>
      </c>
      <c r="D6246" s="86" t="s">
        <v>32</v>
      </c>
      <c r="E6246" s="86" t="str">
        <f t="shared" ref="E6246:E6262" si="5">E6245</f>
        <v>Updated Financials 6</v>
      </c>
      <c r="F6246" s="282" t="s">
        <v>16</v>
      </c>
      <c r="G6246" s="42" t="s">
        <v>524</v>
      </c>
      <c r="I6246" s="515" t="s">
        <v>6549</v>
      </c>
    </row>
    <row r="6247" spans="1:9" x14ac:dyDescent="0.2">
      <c r="A6247" s="86" t="s">
        <v>6387</v>
      </c>
      <c r="B6247" s="763" t="s">
        <v>165</v>
      </c>
      <c r="D6247" s="86" t="s">
        <v>32</v>
      </c>
      <c r="E6247" s="86" t="str">
        <f t="shared" si="5"/>
        <v>Updated Financials 6</v>
      </c>
      <c r="F6247" s="282" t="s">
        <v>17</v>
      </c>
      <c r="G6247" s="42" t="s">
        <v>524</v>
      </c>
      <c r="I6247" s="515" t="s">
        <v>6550</v>
      </c>
    </row>
    <row r="6248" spans="1:9" x14ac:dyDescent="0.2">
      <c r="A6248" s="86" t="s">
        <v>6387</v>
      </c>
      <c r="B6248" s="763" t="s">
        <v>165</v>
      </c>
      <c r="D6248" s="86" t="s">
        <v>32</v>
      </c>
      <c r="E6248" s="86" t="str">
        <f t="shared" si="5"/>
        <v>Updated Financials 6</v>
      </c>
      <c r="F6248" s="282" t="s">
        <v>18</v>
      </c>
      <c r="G6248" s="42" t="s">
        <v>524</v>
      </c>
      <c r="I6248" s="515" t="s">
        <v>6551</v>
      </c>
    </row>
    <row r="6249" spans="1:9" x14ac:dyDescent="0.2">
      <c r="A6249" s="86" t="s">
        <v>6387</v>
      </c>
      <c r="B6249" s="763" t="s">
        <v>165</v>
      </c>
      <c r="D6249" s="86" t="s">
        <v>32</v>
      </c>
      <c r="E6249" s="86" t="str">
        <f t="shared" si="5"/>
        <v>Updated Financials 6</v>
      </c>
      <c r="F6249" s="282" t="s">
        <v>19</v>
      </c>
      <c r="G6249" s="42" t="s">
        <v>524</v>
      </c>
      <c r="I6249" s="515" t="s">
        <v>6552</v>
      </c>
    </row>
    <row r="6250" spans="1:9" x14ac:dyDescent="0.2">
      <c r="A6250" s="86" t="s">
        <v>6387</v>
      </c>
      <c r="B6250" s="763" t="s">
        <v>165</v>
      </c>
      <c r="D6250" s="86" t="s">
        <v>32</v>
      </c>
      <c r="E6250" s="86" t="str">
        <f t="shared" si="5"/>
        <v>Updated Financials 6</v>
      </c>
      <c r="F6250" s="282" t="s">
        <v>20</v>
      </c>
      <c r="G6250" s="42" t="s">
        <v>524</v>
      </c>
      <c r="I6250" s="515" t="s">
        <v>6553</v>
      </c>
    </row>
    <row r="6251" spans="1:9" x14ac:dyDescent="0.2">
      <c r="A6251" s="86" t="s">
        <v>6387</v>
      </c>
      <c r="B6251" s="763" t="s">
        <v>165</v>
      </c>
      <c r="D6251" s="86" t="s">
        <v>32</v>
      </c>
      <c r="E6251" s="86" t="str">
        <f t="shared" si="5"/>
        <v>Updated Financials 6</v>
      </c>
      <c r="F6251" s="282" t="s">
        <v>21</v>
      </c>
      <c r="G6251" s="42" t="s">
        <v>524</v>
      </c>
      <c r="I6251" s="515" t="s">
        <v>6554</v>
      </c>
    </row>
    <row r="6252" spans="1:9" x14ac:dyDescent="0.2">
      <c r="A6252" s="86" t="s">
        <v>6387</v>
      </c>
      <c r="B6252" s="763" t="s">
        <v>165</v>
      </c>
      <c r="D6252" s="86" t="s">
        <v>32</v>
      </c>
      <c r="E6252" s="86" t="str">
        <f t="shared" si="5"/>
        <v>Updated Financials 6</v>
      </c>
      <c r="F6252" s="282" t="s">
        <v>22</v>
      </c>
      <c r="G6252" s="42" t="s">
        <v>524</v>
      </c>
      <c r="I6252" s="515" t="s">
        <v>6555</v>
      </c>
    </row>
    <row r="6253" spans="1:9" x14ac:dyDescent="0.2">
      <c r="A6253" s="86" t="s">
        <v>6387</v>
      </c>
      <c r="B6253" s="763" t="s">
        <v>165</v>
      </c>
      <c r="D6253" s="86" t="s">
        <v>32</v>
      </c>
      <c r="E6253" s="86" t="str">
        <f t="shared" si="5"/>
        <v>Updated Financials 6</v>
      </c>
      <c r="F6253" s="282" t="s">
        <v>23</v>
      </c>
      <c r="G6253" s="42" t="s">
        <v>524</v>
      </c>
      <c r="I6253" s="515" t="s">
        <v>6556</v>
      </c>
    </row>
    <row r="6254" spans="1:9" x14ac:dyDescent="0.2">
      <c r="A6254" s="86" t="s">
        <v>6387</v>
      </c>
      <c r="B6254" s="763" t="s">
        <v>165</v>
      </c>
      <c r="D6254" s="86" t="s">
        <v>32</v>
      </c>
      <c r="E6254" s="86" t="str">
        <f t="shared" si="5"/>
        <v>Updated Financials 6</v>
      </c>
      <c r="F6254" s="282" t="s">
        <v>474</v>
      </c>
      <c r="G6254" s="42" t="s">
        <v>524</v>
      </c>
      <c r="I6254" s="515" t="s">
        <v>6557</v>
      </c>
    </row>
    <row r="6255" spans="1:9" x14ac:dyDescent="0.2">
      <c r="A6255" s="86" t="s">
        <v>6387</v>
      </c>
      <c r="B6255" s="763" t="s">
        <v>165</v>
      </c>
      <c r="D6255" s="86" t="s">
        <v>32</v>
      </c>
      <c r="E6255" s="86" t="str">
        <f t="shared" si="5"/>
        <v>Updated Financials 6</v>
      </c>
      <c r="F6255" s="282" t="s">
        <v>475</v>
      </c>
      <c r="G6255" s="42" t="s">
        <v>524</v>
      </c>
      <c r="I6255" s="515" t="s">
        <v>6558</v>
      </c>
    </row>
    <row r="6256" spans="1:9" x14ac:dyDescent="0.2">
      <c r="A6256" s="86" t="s">
        <v>6387</v>
      </c>
      <c r="B6256" s="763" t="s">
        <v>165</v>
      </c>
      <c r="D6256" s="86" t="s">
        <v>32</v>
      </c>
      <c r="E6256" s="86" t="str">
        <f t="shared" si="5"/>
        <v>Updated Financials 6</v>
      </c>
      <c r="F6256" s="282" t="s">
        <v>24</v>
      </c>
      <c r="G6256" s="42" t="s">
        <v>524</v>
      </c>
      <c r="I6256" s="515" t="s">
        <v>6559</v>
      </c>
    </row>
    <row r="6257" spans="1:9" x14ac:dyDescent="0.2">
      <c r="A6257" s="86" t="s">
        <v>6387</v>
      </c>
      <c r="B6257" s="763" t="s">
        <v>165</v>
      </c>
      <c r="D6257" s="86" t="s">
        <v>32</v>
      </c>
      <c r="E6257" s="86" t="str">
        <f t="shared" si="5"/>
        <v>Updated Financials 6</v>
      </c>
      <c r="F6257" s="282" t="s">
        <v>25</v>
      </c>
      <c r="G6257" s="42" t="s">
        <v>524</v>
      </c>
      <c r="I6257" s="515" t="s">
        <v>6560</v>
      </c>
    </row>
    <row r="6258" spans="1:9" x14ac:dyDescent="0.2">
      <c r="A6258" s="86" t="s">
        <v>6387</v>
      </c>
      <c r="B6258" s="763" t="s">
        <v>165</v>
      </c>
      <c r="D6258" s="86" t="s">
        <v>32</v>
      </c>
      <c r="E6258" s="86" t="str">
        <f t="shared" si="5"/>
        <v>Updated Financials 6</v>
      </c>
      <c r="F6258" s="282" t="s">
        <v>476</v>
      </c>
      <c r="G6258" s="42" t="s">
        <v>524</v>
      </c>
      <c r="I6258" s="515" t="s">
        <v>6561</v>
      </c>
    </row>
    <row r="6259" spans="1:9" x14ac:dyDescent="0.2">
      <c r="A6259" s="86" t="s">
        <v>6387</v>
      </c>
      <c r="B6259" s="763" t="s">
        <v>165</v>
      </c>
      <c r="D6259" s="86" t="s">
        <v>32</v>
      </c>
      <c r="E6259" s="86" t="str">
        <f t="shared" si="5"/>
        <v>Updated Financials 6</v>
      </c>
      <c r="F6259" s="282" t="s">
        <v>477</v>
      </c>
      <c r="G6259" s="42" t="s">
        <v>524</v>
      </c>
      <c r="I6259" s="515" t="s">
        <v>6562</v>
      </c>
    </row>
    <row r="6260" spans="1:9" x14ac:dyDescent="0.2">
      <c r="A6260" s="86" t="s">
        <v>6387</v>
      </c>
      <c r="B6260" s="763" t="s">
        <v>165</v>
      </c>
      <c r="D6260" s="86" t="s">
        <v>32</v>
      </c>
      <c r="E6260" s="86" t="str">
        <f t="shared" si="5"/>
        <v>Updated Financials 6</v>
      </c>
      <c r="F6260" s="282" t="s">
        <v>26</v>
      </c>
      <c r="G6260" s="42" t="s">
        <v>524</v>
      </c>
      <c r="I6260" s="515" t="s">
        <v>6563</v>
      </c>
    </row>
    <row r="6261" spans="1:9" x14ac:dyDescent="0.2">
      <c r="A6261" s="86" t="s">
        <v>6387</v>
      </c>
      <c r="B6261" s="763" t="s">
        <v>165</v>
      </c>
      <c r="D6261" s="86" t="s">
        <v>32</v>
      </c>
      <c r="E6261" s="86" t="str">
        <f t="shared" si="5"/>
        <v>Updated Financials 6</v>
      </c>
      <c r="F6261" s="282" t="s">
        <v>478</v>
      </c>
      <c r="G6261" s="28" t="s">
        <v>524</v>
      </c>
      <c r="I6261" s="515" t="s">
        <v>6564</v>
      </c>
    </row>
    <row r="6262" spans="1:9" x14ac:dyDescent="0.2">
      <c r="A6262" s="86" t="s">
        <v>6387</v>
      </c>
      <c r="B6262" s="543" t="s">
        <v>165</v>
      </c>
      <c r="C6262" s="547"/>
      <c r="D6262" s="547" t="s">
        <v>32</v>
      </c>
      <c r="E6262" s="547" t="str">
        <f t="shared" si="5"/>
        <v>Updated Financials 6</v>
      </c>
      <c r="F6262" s="538" t="s">
        <v>479</v>
      </c>
      <c r="G6262" s="826" t="s">
        <v>524</v>
      </c>
      <c r="I6262" s="515" t="s">
        <v>6565</v>
      </c>
    </row>
    <row r="6263" spans="1:9" x14ac:dyDescent="0.2">
      <c r="A6263" s="86" t="s">
        <v>6387</v>
      </c>
      <c r="B6263" s="541" t="s">
        <v>165</v>
      </c>
      <c r="C6263" s="546"/>
      <c r="D6263" s="546" t="s">
        <v>32</v>
      </c>
      <c r="E6263" s="546" t="s">
        <v>6381</v>
      </c>
      <c r="F6263" s="542" t="s">
        <v>7611</v>
      </c>
      <c r="G6263" s="885" t="s">
        <v>524</v>
      </c>
      <c r="I6263" s="515" t="s">
        <v>6566</v>
      </c>
    </row>
    <row r="6264" spans="1:9" x14ac:dyDescent="0.2">
      <c r="A6264" s="86" t="s">
        <v>6387</v>
      </c>
      <c r="B6264" s="763" t="s">
        <v>165</v>
      </c>
      <c r="D6264" s="86" t="s">
        <v>32</v>
      </c>
      <c r="E6264" s="86" t="str">
        <f>E6263</f>
        <v>Updated Financials 7</v>
      </c>
      <c r="F6264" s="282" t="s">
        <v>15</v>
      </c>
      <c r="G6264" s="42" t="s">
        <v>524</v>
      </c>
      <c r="I6264" s="515" t="s">
        <v>6567</v>
      </c>
    </row>
    <row r="6265" spans="1:9" x14ac:dyDescent="0.2">
      <c r="A6265" s="86" t="s">
        <v>6387</v>
      </c>
      <c r="B6265" s="763" t="s">
        <v>165</v>
      </c>
      <c r="D6265" s="86" t="s">
        <v>32</v>
      </c>
      <c r="E6265" s="86" t="str">
        <f t="shared" ref="E6265:E6281" si="6">E6264</f>
        <v>Updated Financials 7</v>
      </c>
      <c r="F6265" s="282" t="s">
        <v>16</v>
      </c>
      <c r="G6265" s="42" t="s">
        <v>524</v>
      </c>
      <c r="I6265" s="515" t="s">
        <v>6568</v>
      </c>
    </row>
    <row r="6266" spans="1:9" x14ac:dyDescent="0.2">
      <c r="A6266" s="86" t="s">
        <v>6387</v>
      </c>
      <c r="B6266" s="763" t="s">
        <v>165</v>
      </c>
      <c r="D6266" s="86" t="s">
        <v>32</v>
      </c>
      <c r="E6266" s="86" t="str">
        <f t="shared" si="6"/>
        <v>Updated Financials 7</v>
      </c>
      <c r="F6266" s="282" t="s">
        <v>17</v>
      </c>
      <c r="G6266" s="42" t="s">
        <v>524</v>
      </c>
      <c r="I6266" s="515" t="s">
        <v>6569</v>
      </c>
    </row>
    <row r="6267" spans="1:9" x14ac:dyDescent="0.2">
      <c r="A6267" s="86" t="s">
        <v>6387</v>
      </c>
      <c r="B6267" s="763" t="s">
        <v>165</v>
      </c>
      <c r="D6267" s="86" t="s">
        <v>32</v>
      </c>
      <c r="E6267" s="86" t="str">
        <f t="shared" si="6"/>
        <v>Updated Financials 7</v>
      </c>
      <c r="F6267" s="282" t="s">
        <v>18</v>
      </c>
      <c r="G6267" s="42" t="s">
        <v>524</v>
      </c>
      <c r="I6267" s="515" t="s">
        <v>6570</v>
      </c>
    </row>
    <row r="6268" spans="1:9" x14ac:dyDescent="0.2">
      <c r="A6268" s="86" t="s">
        <v>6387</v>
      </c>
      <c r="B6268" s="763" t="s">
        <v>165</v>
      </c>
      <c r="D6268" s="86" t="s">
        <v>32</v>
      </c>
      <c r="E6268" s="86" t="str">
        <f t="shared" si="6"/>
        <v>Updated Financials 7</v>
      </c>
      <c r="F6268" s="282" t="s">
        <v>19</v>
      </c>
      <c r="G6268" s="42" t="s">
        <v>524</v>
      </c>
      <c r="I6268" s="515" t="s">
        <v>6571</v>
      </c>
    </row>
    <row r="6269" spans="1:9" x14ac:dyDescent="0.2">
      <c r="A6269" s="86" t="s">
        <v>6387</v>
      </c>
      <c r="B6269" s="763" t="s">
        <v>165</v>
      </c>
      <c r="D6269" s="86" t="s">
        <v>32</v>
      </c>
      <c r="E6269" s="86" t="str">
        <f t="shared" si="6"/>
        <v>Updated Financials 7</v>
      </c>
      <c r="F6269" s="282" t="s">
        <v>20</v>
      </c>
      <c r="G6269" s="42" t="s">
        <v>524</v>
      </c>
      <c r="I6269" s="515" t="s">
        <v>6572</v>
      </c>
    </row>
    <row r="6270" spans="1:9" x14ac:dyDescent="0.2">
      <c r="A6270" s="86" t="s">
        <v>6387</v>
      </c>
      <c r="B6270" s="763" t="s">
        <v>165</v>
      </c>
      <c r="D6270" s="86" t="s">
        <v>32</v>
      </c>
      <c r="E6270" s="86" t="str">
        <f t="shared" si="6"/>
        <v>Updated Financials 7</v>
      </c>
      <c r="F6270" s="282" t="s">
        <v>21</v>
      </c>
      <c r="G6270" s="42" t="s">
        <v>524</v>
      </c>
      <c r="I6270" s="515" t="s">
        <v>6573</v>
      </c>
    </row>
    <row r="6271" spans="1:9" x14ac:dyDescent="0.2">
      <c r="A6271" s="86" t="s">
        <v>6387</v>
      </c>
      <c r="B6271" s="763" t="s">
        <v>165</v>
      </c>
      <c r="D6271" s="86" t="s">
        <v>32</v>
      </c>
      <c r="E6271" s="86" t="str">
        <f t="shared" si="6"/>
        <v>Updated Financials 7</v>
      </c>
      <c r="F6271" s="282" t="s">
        <v>22</v>
      </c>
      <c r="G6271" s="42" t="s">
        <v>524</v>
      </c>
      <c r="I6271" s="515" t="s">
        <v>6574</v>
      </c>
    </row>
    <row r="6272" spans="1:9" x14ac:dyDescent="0.2">
      <c r="A6272" s="86" t="s">
        <v>6387</v>
      </c>
      <c r="B6272" s="763" t="s">
        <v>165</v>
      </c>
      <c r="D6272" s="86" t="s">
        <v>32</v>
      </c>
      <c r="E6272" s="86" t="str">
        <f t="shared" si="6"/>
        <v>Updated Financials 7</v>
      </c>
      <c r="F6272" s="282" t="s">
        <v>23</v>
      </c>
      <c r="G6272" s="42" t="s">
        <v>524</v>
      </c>
      <c r="I6272" s="515" t="s">
        <v>6575</v>
      </c>
    </row>
    <row r="6273" spans="1:9" x14ac:dyDescent="0.2">
      <c r="A6273" s="86" t="s">
        <v>6387</v>
      </c>
      <c r="B6273" s="763" t="s">
        <v>165</v>
      </c>
      <c r="D6273" s="86" t="s">
        <v>32</v>
      </c>
      <c r="E6273" s="86" t="str">
        <f t="shared" si="6"/>
        <v>Updated Financials 7</v>
      </c>
      <c r="F6273" s="282" t="s">
        <v>474</v>
      </c>
      <c r="G6273" s="42" t="s">
        <v>524</v>
      </c>
      <c r="I6273" s="515" t="s">
        <v>6576</v>
      </c>
    </row>
    <row r="6274" spans="1:9" x14ac:dyDescent="0.2">
      <c r="A6274" s="86" t="s">
        <v>6387</v>
      </c>
      <c r="B6274" s="763" t="s">
        <v>165</v>
      </c>
      <c r="D6274" s="86" t="s">
        <v>32</v>
      </c>
      <c r="E6274" s="86" t="str">
        <f t="shared" si="6"/>
        <v>Updated Financials 7</v>
      </c>
      <c r="F6274" s="282" t="s">
        <v>475</v>
      </c>
      <c r="G6274" s="42" t="s">
        <v>524</v>
      </c>
      <c r="I6274" s="515" t="s">
        <v>6577</v>
      </c>
    </row>
    <row r="6275" spans="1:9" x14ac:dyDescent="0.2">
      <c r="A6275" s="86" t="s">
        <v>6387</v>
      </c>
      <c r="B6275" s="763" t="s">
        <v>165</v>
      </c>
      <c r="D6275" s="86" t="s">
        <v>32</v>
      </c>
      <c r="E6275" s="86" t="str">
        <f t="shared" si="6"/>
        <v>Updated Financials 7</v>
      </c>
      <c r="F6275" s="282" t="s">
        <v>24</v>
      </c>
      <c r="G6275" s="42" t="s">
        <v>524</v>
      </c>
      <c r="I6275" s="515" t="s">
        <v>6578</v>
      </c>
    </row>
    <row r="6276" spans="1:9" x14ac:dyDescent="0.2">
      <c r="A6276" s="86" t="s">
        <v>6387</v>
      </c>
      <c r="B6276" s="763" t="s">
        <v>165</v>
      </c>
      <c r="D6276" s="86" t="s">
        <v>32</v>
      </c>
      <c r="E6276" s="86" t="str">
        <f t="shared" si="6"/>
        <v>Updated Financials 7</v>
      </c>
      <c r="F6276" s="282" t="s">
        <v>25</v>
      </c>
      <c r="G6276" s="42" t="s">
        <v>524</v>
      </c>
      <c r="I6276" s="515" t="s">
        <v>6579</v>
      </c>
    </row>
    <row r="6277" spans="1:9" x14ac:dyDescent="0.2">
      <c r="A6277" s="86" t="s">
        <v>6387</v>
      </c>
      <c r="B6277" s="763" t="s">
        <v>165</v>
      </c>
      <c r="D6277" s="86" t="s">
        <v>32</v>
      </c>
      <c r="E6277" s="86" t="str">
        <f t="shared" si="6"/>
        <v>Updated Financials 7</v>
      </c>
      <c r="F6277" s="282" t="s">
        <v>476</v>
      </c>
      <c r="G6277" s="42" t="s">
        <v>524</v>
      </c>
      <c r="I6277" s="515" t="s">
        <v>6580</v>
      </c>
    </row>
    <row r="6278" spans="1:9" x14ac:dyDescent="0.2">
      <c r="A6278" s="86" t="s">
        <v>6387</v>
      </c>
      <c r="B6278" s="763" t="s">
        <v>165</v>
      </c>
      <c r="D6278" s="86" t="s">
        <v>32</v>
      </c>
      <c r="E6278" s="86" t="str">
        <f t="shared" si="6"/>
        <v>Updated Financials 7</v>
      </c>
      <c r="F6278" s="282" t="s">
        <v>477</v>
      </c>
      <c r="G6278" s="42" t="s">
        <v>524</v>
      </c>
      <c r="I6278" s="515" t="s">
        <v>6581</v>
      </c>
    </row>
    <row r="6279" spans="1:9" x14ac:dyDescent="0.2">
      <c r="A6279" s="86" t="s">
        <v>6387</v>
      </c>
      <c r="B6279" s="763" t="s">
        <v>165</v>
      </c>
      <c r="D6279" s="86" t="s">
        <v>32</v>
      </c>
      <c r="E6279" s="86" t="str">
        <f t="shared" si="6"/>
        <v>Updated Financials 7</v>
      </c>
      <c r="F6279" s="282" t="s">
        <v>26</v>
      </c>
      <c r="G6279" s="42" t="s">
        <v>524</v>
      </c>
      <c r="I6279" s="515" t="s">
        <v>6582</v>
      </c>
    </row>
    <row r="6280" spans="1:9" x14ac:dyDescent="0.2">
      <c r="A6280" s="86" t="s">
        <v>6387</v>
      </c>
      <c r="B6280" s="763" t="s">
        <v>165</v>
      </c>
      <c r="D6280" s="86" t="s">
        <v>32</v>
      </c>
      <c r="E6280" s="86" t="str">
        <f t="shared" si="6"/>
        <v>Updated Financials 7</v>
      </c>
      <c r="F6280" s="282" t="s">
        <v>478</v>
      </c>
      <c r="G6280" s="28" t="s">
        <v>524</v>
      </c>
      <c r="I6280" s="515" t="s">
        <v>6583</v>
      </c>
    </row>
    <row r="6281" spans="1:9" x14ac:dyDescent="0.2">
      <c r="A6281" s="86" t="s">
        <v>6387</v>
      </c>
      <c r="B6281" s="543" t="s">
        <v>165</v>
      </c>
      <c r="C6281" s="547"/>
      <c r="D6281" s="547" t="s">
        <v>32</v>
      </c>
      <c r="E6281" s="547" t="str">
        <f t="shared" si="6"/>
        <v>Updated Financials 7</v>
      </c>
      <c r="F6281" s="538" t="s">
        <v>479</v>
      </c>
      <c r="G6281" s="826" t="s">
        <v>524</v>
      </c>
      <c r="I6281" s="515" t="s">
        <v>6584</v>
      </c>
    </row>
    <row r="6282" spans="1:9" x14ac:dyDescent="0.2">
      <c r="A6282" s="86" t="s">
        <v>6387</v>
      </c>
      <c r="B6282" s="541" t="s">
        <v>165</v>
      </c>
      <c r="C6282" s="546"/>
      <c r="D6282" s="546" t="s">
        <v>32</v>
      </c>
      <c r="E6282" s="546" t="s">
        <v>6382</v>
      </c>
      <c r="F6282" s="542" t="s">
        <v>7611</v>
      </c>
      <c r="G6282" s="885" t="s">
        <v>524</v>
      </c>
      <c r="I6282" s="515" t="s">
        <v>6585</v>
      </c>
    </row>
    <row r="6283" spans="1:9" x14ac:dyDescent="0.2">
      <c r="A6283" s="86" t="s">
        <v>6387</v>
      </c>
      <c r="B6283" s="763" t="s">
        <v>165</v>
      </c>
      <c r="D6283" s="86" t="s">
        <v>32</v>
      </c>
      <c r="E6283" s="86" t="str">
        <f>E6282</f>
        <v>Updated Financials 8</v>
      </c>
      <c r="F6283" s="282" t="s">
        <v>15</v>
      </c>
      <c r="G6283" s="42" t="s">
        <v>524</v>
      </c>
      <c r="I6283" s="515" t="s">
        <v>6586</v>
      </c>
    </row>
    <row r="6284" spans="1:9" x14ac:dyDescent="0.2">
      <c r="A6284" s="86" t="s">
        <v>6387</v>
      </c>
      <c r="B6284" s="763" t="s">
        <v>165</v>
      </c>
      <c r="D6284" s="86" t="s">
        <v>32</v>
      </c>
      <c r="E6284" s="86" t="str">
        <f t="shared" ref="E6284:E6300" si="7">E6283</f>
        <v>Updated Financials 8</v>
      </c>
      <c r="F6284" s="282" t="s">
        <v>16</v>
      </c>
      <c r="G6284" s="42" t="s">
        <v>524</v>
      </c>
      <c r="I6284" s="515" t="s">
        <v>6587</v>
      </c>
    </row>
    <row r="6285" spans="1:9" x14ac:dyDescent="0.2">
      <c r="A6285" s="86" t="s">
        <v>6387</v>
      </c>
      <c r="B6285" s="763" t="s">
        <v>165</v>
      </c>
      <c r="D6285" s="86" t="s">
        <v>32</v>
      </c>
      <c r="E6285" s="86" t="str">
        <f t="shared" si="7"/>
        <v>Updated Financials 8</v>
      </c>
      <c r="F6285" s="282" t="s">
        <v>17</v>
      </c>
      <c r="G6285" s="42" t="s">
        <v>524</v>
      </c>
      <c r="I6285" s="515" t="s">
        <v>6588</v>
      </c>
    </row>
    <row r="6286" spans="1:9" x14ac:dyDescent="0.2">
      <c r="A6286" s="86" t="s">
        <v>6387</v>
      </c>
      <c r="B6286" s="763" t="s">
        <v>165</v>
      </c>
      <c r="D6286" s="86" t="s">
        <v>32</v>
      </c>
      <c r="E6286" s="86" t="str">
        <f t="shared" si="7"/>
        <v>Updated Financials 8</v>
      </c>
      <c r="F6286" s="282" t="s">
        <v>18</v>
      </c>
      <c r="G6286" s="42" t="s">
        <v>524</v>
      </c>
      <c r="I6286" s="515" t="s">
        <v>6589</v>
      </c>
    </row>
    <row r="6287" spans="1:9" x14ac:dyDescent="0.2">
      <c r="A6287" s="86" t="s">
        <v>6387</v>
      </c>
      <c r="B6287" s="763" t="s">
        <v>165</v>
      </c>
      <c r="D6287" s="86" t="s">
        <v>32</v>
      </c>
      <c r="E6287" s="86" t="str">
        <f t="shared" si="7"/>
        <v>Updated Financials 8</v>
      </c>
      <c r="F6287" s="282" t="s">
        <v>19</v>
      </c>
      <c r="G6287" s="42" t="s">
        <v>524</v>
      </c>
      <c r="I6287" s="515" t="s">
        <v>6590</v>
      </c>
    </row>
    <row r="6288" spans="1:9" x14ac:dyDescent="0.2">
      <c r="A6288" s="86" t="s">
        <v>6387</v>
      </c>
      <c r="B6288" s="763" t="s">
        <v>165</v>
      </c>
      <c r="D6288" s="86" t="s">
        <v>32</v>
      </c>
      <c r="E6288" s="86" t="str">
        <f t="shared" si="7"/>
        <v>Updated Financials 8</v>
      </c>
      <c r="F6288" s="282" t="s">
        <v>20</v>
      </c>
      <c r="G6288" s="42" t="s">
        <v>524</v>
      </c>
      <c r="I6288" s="515" t="s">
        <v>6591</v>
      </c>
    </row>
    <row r="6289" spans="1:9" x14ac:dyDescent="0.2">
      <c r="A6289" s="86" t="s">
        <v>6387</v>
      </c>
      <c r="B6289" s="763" t="s">
        <v>165</v>
      </c>
      <c r="D6289" s="86" t="s">
        <v>32</v>
      </c>
      <c r="E6289" s="86" t="str">
        <f t="shared" si="7"/>
        <v>Updated Financials 8</v>
      </c>
      <c r="F6289" s="282" t="s">
        <v>21</v>
      </c>
      <c r="G6289" s="42" t="s">
        <v>524</v>
      </c>
      <c r="I6289" s="515" t="s">
        <v>6592</v>
      </c>
    </row>
    <row r="6290" spans="1:9" x14ac:dyDescent="0.2">
      <c r="A6290" s="86" t="s">
        <v>6387</v>
      </c>
      <c r="B6290" s="763" t="s">
        <v>165</v>
      </c>
      <c r="D6290" s="86" t="s">
        <v>32</v>
      </c>
      <c r="E6290" s="86" t="str">
        <f t="shared" si="7"/>
        <v>Updated Financials 8</v>
      </c>
      <c r="F6290" s="282" t="s">
        <v>22</v>
      </c>
      <c r="G6290" s="42" t="s">
        <v>524</v>
      </c>
      <c r="I6290" s="515" t="s">
        <v>6593</v>
      </c>
    </row>
    <row r="6291" spans="1:9" x14ac:dyDescent="0.2">
      <c r="A6291" s="86" t="s">
        <v>6387</v>
      </c>
      <c r="B6291" s="763" t="s">
        <v>165</v>
      </c>
      <c r="D6291" s="86" t="s">
        <v>32</v>
      </c>
      <c r="E6291" s="86" t="str">
        <f t="shared" si="7"/>
        <v>Updated Financials 8</v>
      </c>
      <c r="F6291" s="282" t="s">
        <v>23</v>
      </c>
      <c r="G6291" s="42" t="s">
        <v>524</v>
      </c>
      <c r="I6291" s="515" t="s">
        <v>6594</v>
      </c>
    </row>
    <row r="6292" spans="1:9" x14ac:dyDescent="0.2">
      <c r="A6292" s="86" t="s">
        <v>6387</v>
      </c>
      <c r="B6292" s="763" t="s">
        <v>165</v>
      </c>
      <c r="D6292" s="86" t="s">
        <v>32</v>
      </c>
      <c r="E6292" s="86" t="str">
        <f t="shared" si="7"/>
        <v>Updated Financials 8</v>
      </c>
      <c r="F6292" s="282" t="s">
        <v>474</v>
      </c>
      <c r="G6292" s="42" t="s">
        <v>524</v>
      </c>
      <c r="I6292" s="515" t="s">
        <v>6595</v>
      </c>
    </row>
    <row r="6293" spans="1:9" x14ac:dyDescent="0.2">
      <c r="A6293" s="86" t="s">
        <v>6387</v>
      </c>
      <c r="B6293" s="763" t="s">
        <v>165</v>
      </c>
      <c r="D6293" s="86" t="s">
        <v>32</v>
      </c>
      <c r="E6293" s="86" t="str">
        <f t="shared" si="7"/>
        <v>Updated Financials 8</v>
      </c>
      <c r="F6293" s="282" t="s">
        <v>475</v>
      </c>
      <c r="G6293" s="42" t="s">
        <v>524</v>
      </c>
      <c r="I6293" s="515" t="s">
        <v>6596</v>
      </c>
    </row>
    <row r="6294" spans="1:9" x14ac:dyDescent="0.2">
      <c r="A6294" s="86" t="s">
        <v>6387</v>
      </c>
      <c r="B6294" s="763" t="s">
        <v>165</v>
      </c>
      <c r="D6294" s="86" t="s">
        <v>32</v>
      </c>
      <c r="E6294" s="86" t="str">
        <f t="shared" si="7"/>
        <v>Updated Financials 8</v>
      </c>
      <c r="F6294" s="282" t="s">
        <v>24</v>
      </c>
      <c r="G6294" s="42" t="s">
        <v>524</v>
      </c>
      <c r="I6294" s="515" t="s">
        <v>6597</v>
      </c>
    </row>
    <row r="6295" spans="1:9" x14ac:dyDescent="0.2">
      <c r="A6295" s="86" t="s">
        <v>6387</v>
      </c>
      <c r="B6295" s="763" t="s">
        <v>165</v>
      </c>
      <c r="D6295" s="86" t="s">
        <v>32</v>
      </c>
      <c r="E6295" s="86" t="str">
        <f t="shared" si="7"/>
        <v>Updated Financials 8</v>
      </c>
      <c r="F6295" s="282" t="s">
        <v>25</v>
      </c>
      <c r="G6295" s="42" t="s">
        <v>524</v>
      </c>
      <c r="I6295" s="515" t="s">
        <v>6598</v>
      </c>
    </row>
    <row r="6296" spans="1:9" x14ac:dyDescent="0.2">
      <c r="A6296" s="86" t="s">
        <v>6387</v>
      </c>
      <c r="B6296" s="763" t="s">
        <v>165</v>
      </c>
      <c r="D6296" s="86" t="s">
        <v>32</v>
      </c>
      <c r="E6296" s="86" t="str">
        <f t="shared" si="7"/>
        <v>Updated Financials 8</v>
      </c>
      <c r="F6296" s="282" t="s">
        <v>476</v>
      </c>
      <c r="G6296" s="42" t="s">
        <v>524</v>
      </c>
      <c r="I6296" s="515" t="s">
        <v>6599</v>
      </c>
    </row>
    <row r="6297" spans="1:9" x14ac:dyDescent="0.2">
      <c r="A6297" s="86" t="s">
        <v>6387</v>
      </c>
      <c r="B6297" s="763" t="s">
        <v>165</v>
      </c>
      <c r="D6297" s="86" t="s">
        <v>32</v>
      </c>
      <c r="E6297" s="86" t="str">
        <f t="shared" si="7"/>
        <v>Updated Financials 8</v>
      </c>
      <c r="F6297" s="282" t="s">
        <v>477</v>
      </c>
      <c r="G6297" s="42" t="s">
        <v>524</v>
      </c>
      <c r="I6297" s="515" t="s">
        <v>6600</v>
      </c>
    </row>
    <row r="6298" spans="1:9" x14ac:dyDescent="0.2">
      <c r="A6298" s="86" t="s">
        <v>6387</v>
      </c>
      <c r="B6298" s="763" t="s">
        <v>165</v>
      </c>
      <c r="D6298" s="86" t="s">
        <v>32</v>
      </c>
      <c r="E6298" s="86" t="str">
        <f t="shared" si="7"/>
        <v>Updated Financials 8</v>
      </c>
      <c r="F6298" s="282" t="s">
        <v>26</v>
      </c>
      <c r="G6298" s="42" t="s">
        <v>524</v>
      </c>
      <c r="I6298" s="515" t="s">
        <v>6601</v>
      </c>
    </row>
    <row r="6299" spans="1:9" x14ac:dyDescent="0.2">
      <c r="A6299" s="86" t="s">
        <v>6387</v>
      </c>
      <c r="B6299" s="763" t="s">
        <v>165</v>
      </c>
      <c r="D6299" s="86" t="s">
        <v>32</v>
      </c>
      <c r="E6299" s="86" t="str">
        <f t="shared" si="7"/>
        <v>Updated Financials 8</v>
      </c>
      <c r="F6299" s="282" t="s">
        <v>478</v>
      </c>
      <c r="G6299" s="28" t="s">
        <v>524</v>
      </c>
      <c r="I6299" s="515" t="s">
        <v>6602</v>
      </c>
    </row>
    <row r="6300" spans="1:9" x14ac:dyDescent="0.2">
      <c r="A6300" s="86" t="s">
        <v>6387</v>
      </c>
      <c r="B6300" s="763" t="s">
        <v>165</v>
      </c>
      <c r="D6300" s="86" t="s">
        <v>32</v>
      </c>
      <c r="E6300" s="86" t="str">
        <f t="shared" si="7"/>
        <v>Updated Financials 8</v>
      </c>
      <c r="F6300" s="282" t="s">
        <v>479</v>
      </c>
      <c r="G6300" s="28" t="s">
        <v>524</v>
      </c>
      <c r="I6300" s="515" t="s">
        <v>6603</v>
      </c>
    </row>
    <row r="6301" spans="1:9" x14ac:dyDescent="0.2">
      <c r="A6301" s="86" t="s">
        <v>6387</v>
      </c>
      <c r="B6301" s="541" t="s">
        <v>165</v>
      </c>
      <c r="C6301" s="546"/>
      <c r="D6301" s="546" t="s">
        <v>33</v>
      </c>
      <c r="E6301" s="546" t="s">
        <v>30</v>
      </c>
      <c r="F6301" s="542" t="s">
        <v>7611</v>
      </c>
      <c r="G6301" s="532" t="s">
        <v>524</v>
      </c>
      <c r="I6301" s="515" t="s">
        <v>6604</v>
      </c>
    </row>
    <row r="6302" spans="1:9" x14ac:dyDescent="0.2">
      <c r="A6302" s="86" t="s">
        <v>6387</v>
      </c>
      <c r="B6302" s="763" t="s">
        <v>165</v>
      </c>
      <c r="D6302" s="86" t="s">
        <v>33</v>
      </c>
      <c r="E6302" s="86" t="s">
        <v>30</v>
      </c>
      <c r="F6302" s="282" t="s">
        <v>15</v>
      </c>
      <c r="G6302" s="767" t="s">
        <v>524</v>
      </c>
      <c r="I6302" s="515" t="s">
        <v>6605</v>
      </c>
    </row>
    <row r="6303" spans="1:9" x14ac:dyDescent="0.2">
      <c r="A6303" s="86" t="s">
        <v>6387</v>
      </c>
      <c r="B6303" s="763" t="s">
        <v>165</v>
      </c>
      <c r="D6303" s="86" t="s">
        <v>33</v>
      </c>
      <c r="E6303" s="86" t="s">
        <v>30</v>
      </c>
      <c r="F6303" s="282" t="s">
        <v>16</v>
      </c>
      <c r="G6303" s="767" t="s">
        <v>524</v>
      </c>
      <c r="I6303" s="515" t="s">
        <v>6606</v>
      </c>
    </row>
    <row r="6304" spans="1:9" x14ac:dyDescent="0.2">
      <c r="A6304" s="86" t="s">
        <v>6387</v>
      </c>
      <c r="B6304" s="763" t="s">
        <v>165</v>
      </c>
      <c r="D6304" s="86" t="s">
        <v>33</v>
      </c>
      <c r="E6304" s="86" t="s">
        <v>30</v>
      </c>
      <c r="F6304" s="282" t="s">
        <v>17</v>
      </c>
      <c r="G6304" s="767" t="s">
        <v>524</v>
      </c>
      <c r="I6304" s="515" t="s">
        <v>6607</v>
      </c>
    </row>
    <row r="6305" spans="1:9" x14ac:dyDescent="0.2">
      <c r="A6305" s="86" t="s">
        <v>6387</v>
      </c>
      <c r="B6305" s="763" t="s">
        <v>165</v>
      </c>
      <c r="D6305" s="86" t="s">
        <v>33</v>
      </c>
      <c r="E6305" s="86" t="s">
        <v>30</v>
      </c>
      <c r="F6305" s="282" t="s">
        <v>18</v>
      </c>
      <c r="G6305" s="767" t="s">
        <v>524</v>
      </c>
      <c r="I6305" s="515" t="s">
        <v>6608</v>
      </c>
    </row>
    <row r="6306" spans="1:9" x14ac:dyDescent="0.2">
      <c r="A6306" s="86" t="s">
        <v>6387</v>
      </c>
      <c r="B6306" s="763" t="s">
        <v>165</v>
      </c>
      <c r="D6306" s="86" t="s">
        <v>33</v>
      </c>
      <c r="E6306" s="86" t="s">
        <v>30</v>
      </c>
      <c r="F6306" s="282" t="s">
        <v>19</v>
      </c>
      <c r="G6306" s="767" t="s">
        <v>524</v>
      </c>
      <c r="I6306" s="515" t="s">
        <v>6609</v>
      </c>
    </row>
    <row r="6307" spans="1:9" x14ac:dyDescent="0.2">
      <c r="A6307" s="86" t="s">
        <v>6387</v>
      </c>
      <c r="B6307" s="763" t="s">
        <v>165</v>
      </c>
      <c r="D6307" s="86" t="s">
        <v>33</v>
      </c>
      <c r="E6307" s="86" t="s">
        <v>30</v>
      </c>
      <c r="F6307" s="282" t="s">
        <v>20</v>
      </c>
      <c r="G6307" s="767" t="s">
        <v>524</v>
      </c>
      <c r="I6307" s="515" t="s">
        <v>6610</v>
      </c>
    </row>
    <row r="6308" spans="1:9" x14ac:dyDescent="0.2">
      <c r="A6308" s="86" t="s">
        <v>6387</v>
      </c>
      <c r="B6308" s="763" t="s">
        <v>165</v>
      </c>
      <c r="D6308" s="86" t="s">
        <v>33</v>
      </c>
      <c r="E6308" s="86" t="s">
        <v>30</v>
      </c>
      <c r="F6308" s="282" t="s">
        <v>21</v>
      </c>
      <c r="G6308" s="767" t="s">
        <v>524</v>
      </c>
      <c r="I6308" s="515" t="s">
        <v>6611</v>
      </c>
    </row>
    <row r="6309" spans="1:9" x14ac:dyDescent="0.2">
      <c r="A6309" s="86" t="s">
        <v>6387</v>
      </c>
      <c r="B6309" s="763" t="s">
        <v>165</v>
      </c>
      <c r="D6309" s="86" t="s">
        <v>33</v>
      </c>
      <c r="E6309" s="86" t="s">
        <v>30</v>
      </c>
      <c r="F6309" s="282" t="s">
        <v>22</v>
      </c>
      <c r="G6309" s="767" t="s">
        <v>524</v>
      </c>
      <c r="I6309" s="515" t="s">
        <v>6612</v>
      </c>
    </row>
    <row r="6310" spans="1:9" x14ac:dyDescent="0.2">
      <c r="A6310" s="86" t="s">
        <v>6387</v>
      </c>
      <c r="B6310" s="763" t="s">
        <v>165</v>
      </c>
      <c r="D6310" s="86" t="s">
        <v>33</v>
      </c>
      <c r="E6310" s="86" t="s">
        <v>30</v>
      </c>
      <c r="F6310" s="282" t="s">
        <v>23</v>
      </c>
      <c r="G6310" s="767" t="s">
        <v>524</v>
      </c>
      <c r="I6310" s="515" t="s">
        <v>6613</v>
      </c>
    </row>
    <row r="6311" spans="1:9" x14ac:dyDescent="0.2">
      <c r="A6311" s="86" t="s">
        <v>6387</v>
      </c>
      <c r="B6311" s="763" t="s">
        <v>165</v>
      </c>
      <c r="D6311" s="86" t="s">
        <v>33</v>
      </c>
      <c r="E6311" s="86" t="s">
        <v>30</v>
      </c>
      <c r="F6311" s="282" t="s">
        <v>474</v>
      </c>
      <c r="G6311" s="767" t="s">
        <v>524</v>
      </c>
      <c r="I6311" s="515" t="s">
        <v>6614</v>
      </c>
    </row>
    <row r="6312" spans="1:9" x14ac:dyDescent="0.2">
      <c r="A6312" s="86" t="s">
        <v>6387</v>
      </c>
      <c r="B6312" s="763" t="s">
        <v>165</v>
      </c>
      <c r="D6312" s="86" t="s">
        <v>33</v>
      </c>
      <c r="E6312" s="86" t="s">
        <v>30</v>
      </c>
      <c r="F6312" s="282" t="s">
        <v>475</v>
      </c>
      <c r="G6312" s="767" t="s">
        <v>524</v>
      </c>
      <c r="I6312" s="515" t="s">
        <v>6615</v>
      </c>
    </row>
    <row r="6313" spans="1:9" x14ac:dyDescent="0.2">
      <c r="A6313" s="86" t="s">
        <v>6387</v>
      </c>
      <c r="B6313" s="763" t="s">
        <v>165</v>
      </c>
      <c r="D6313" s="86" t="s">
        <v>33</v>
      </c>
      <c r="E6313" s="86" t="s">
        <v>30</v>
      </c>
      <c r="F6313" s="282" t="s">
        <v>24</v>
      </c>
      <c r="G6313" s="767" t="s">
        <v>524</v>
      </c>
      <c r="I6313" s="515" t="s">
        <v>6616</v>
      </c>
    </row>
    <row r="6314" spans="1:9" x14ac:dyDescent="0.2">
      <c r="A6314" s="86" t="s">
        <v>6387</v>
      </c>
      <c r="B6314" s="763" t="s">
        <v>165</v>
      </c>
      <c r="D6314" s="86" t="s">
        <v>33</v>
      </c>
      <c r="E6314" s="86" t="s">
        <v>30</v>
      </c>
      <c r="F6314" s="282" t="s">
        <v>25</v>
      </c>
      <c r="G6314" s="767" t="s">
        <v>524</v>
      </c>
      <c r="I6314" s="515" t="s">
        <v>6617</v>
      </c>
    </row>
    <row r="6315" spans="1:9" x14ac:dyDescent="0.2">
      <c r="A6315" s="86" t="s">
        <v>6387</v>
      </c>
      <c r="B6315" s="763" t="s">
        <v>165</v>
      </c>
      <c r="D6315" s="86" t="s">
        <v>33</v>
      </c>
      <c r="E6315" s="86" t="s">
        <v>30</v>
      </c>
      <c r="F6315" s="282" t="s">
        <v>476</v>
      </c>
      <c r="G6315" s="767" t="s">
        <v>524</v>
      </c>
      <c r="I6315" s="515" t="s">
        <v>6618</v>
      </c>
    </row>
    <row r="6316" spans="1:9" x14ac:dyDescent="0.2">
      <c r="A6316" s="86" t="s">
        <v>6387</v>
      </c>
      <c r="B6316" s="763" t="s">
        <v>165</v>
      </c>
      <c r="D6316" s="86" t="s">
        <v>33</v>
      </c>
      <c r="E6316" s="86" t="s">
        <v>30</v>
      </c>
      <c r="F6316" s="282" t="s">
        <v>477</v>
      </c>
      <c r="G6316" s="767" t="s">
        <v>524</v>
      </c>
      <c r="I6316" s="515" t="s">
        <v>6619</v>
      </c>
    </row>
    <row r="6317" spans="1:9" x14ac:dyDescent="0.2">
      <c r="A6317" s="86" t="s">
        <v>6387</v>
      </c>
      <c r="B6317" s="763" t="s">
        <v>165</v>
      </c>
      <c r="D6317" s="86" t="s">
        <v>33</v>
      </c>
      <c r="E6317" s="86" t="s">
        <v>30</v>
      </c>
      <c r="F6317" s="282" t="s">
        <v>26</v>
      </c>
      <c r="G6317" s="767" t="s">
        <v>524</v>
      </c>
      <c r="I6317" s="515" t="s">
        <v>6620</v>
      </c>
    </row>
    <row r="6318" spans="1:9" x14ac:dyDescent="0.2">
      <c r="A6318" s="86" t="s">
        <v>6387</v>
      </c>
      <c r="B6318" s="763" t="s">
        <v>165</v>
      </c>
      <c r="D6318" s="86" t="s">
        <v>33</v>
      </c>
      <c r="E6318" s="86" t="s">
        <v>30</v>
      </c>
      <c r="F6318" s="282" t="s">
        <v>478</v>
      </c>
      <c r="G6318" s="767" t="s">
        <v>524</v>
      </c>
      <c r="I6318" s="515" t="s">
        <v>6621</v>
      </c>
    </row>
    <row r="6319" spans="1:9" x14ac:dyDescent="0.2">
      <c r="A6319" s="86" t="s">
        <v>6387</v>
      </c>
      <c r="B6319" s="763" t="s">
        <v>165</v>
      </c>
      <c r="D6319" s="86" t="s">
        <v>33</v>
      </c>
      <c r="E6319" s="86" t="s">
        <v>30</v>
      </c>
      <c r="F6319" s="282" t="s">
        <v>479</v>
      </c>
      <c r="G6319" s="767" t="s">
        <v>524</v>
      </c>
      <c r="I6319" s="515" t="s">
        <v>6622</v>
      </c>
    </row>
    <row r="6320" spans="1:9" x14ac:dyDescent="0.2">
      <c r="A6320" s="86" t="s">
        <v>6387</v>
      </c>
      <c r="B6320" s="763" t="s">
        <v>165</v>
      </c>
      <c r="D6320" s="86" t="s">
        <v>33</v>
      </c>
      <c r="E6320" s="86" t="s">
        <v>30</v>
      </c>
      <c r="F6320" s="282" t="s">
        <v>434</v>
      </c>
      <c r="G6320" s="767" t="s">
        <v>524</v>
      </c>
      <c r="I6320" s="515" t="s">
        <v>6623</v>
      </c>
    </row>
    <row r="6321" spans="1:9" x14ac:dyDescent="0.2">
      <c r="A6321" s="86" t="s">
        <v>6387</v>
      </c>
      <c r="B6321" s="763" t="s">
        <v>165</v>
      </c>
      <c r="D6321" s="86" t="s">
        <v>33</v>
      </c>
      <c r="E6321" s="86" t="s">
        <v>30</v>
      </c>
      <c r="F6321" s="282" t="s">
        <v>35</v>
      </c>
      <c r="G6321" s="767" t="s">
        <v>524</v>
      </c>
      <c r="I6321" s="515" t="s">
        <v>6624</v>
      </c>
    </row>
    <row r="6322" spans="1:9" x14ac:dyDescent="0.2">
      <c r="A6322" s="86" t="s">
        <v>6387</v>
      </c>
      <c r="B6322" s="763" t="s">
        <v>165</v>
      </c>
      <c r="D6322" s="86" t="s">
        <v>33</v>
      </c>
      <c r="E6322" s="86" t="s">
        <v>30</v>
      </c>
      <c r="F6322" s="282" t="s">
        <v>447</v>
      </c>
      <c r="G6322" s="767" t="s">
        <v>524</v>
      </c>
      <c r="I6322" s="515" t="s">
        <v>6625</v>
      </c>
    </row>
    <row r="6323" spans="1:9" x14ac:dyDescent="0.2">
      <c r="A6323" s="86" t="s">
        <v>6387</v>
      </c>
      <c r="B6323" s="763" t="s">
        <v>165</v>
      </c>
      <c r="D6323" s="86" t="s">
        <v>33</v>
      </c>
      <c r="E6323" s="86" t="s">
        <v>30</v>
      </c>
      <c r="F6323" s="282" t="s">
        <v>448</v>
      </c>
      <c r="G6323" s="767" t="s">
        <v>524</v>
      </c>
      <c r="I6323" s="515" t="s">
        <v>6626</v>
      </c>
    </row>
    <row r="6324" spans="1:9" x14ac:dyDescent="0.2">
      <c r="A6324" s="86" t="s">
        <v>6387</v>
      </c>
      <c r="B6324" s="763" t="s">
        <v>165</v>
      </c>
      <c r="D6324" s="86" t="s">
        <v>33</v>
      </c>
      <c r="E6324" s="86" t="s">
        <v>30</v>
      </c>
      <c r="F6324" s="282" t="s">
        <v>449</v>
      </c>
      <c r="G6324" s="767" t="s">
        <v>524</v>
      </c>
      <c r="I6324" s="515" t="s">
        <v>6627</v>
      </c>
    </row>
    <row r="6325" spans="1:9" x14ac:dyDescent="0.2">
      <c r="A6325" s="86" t="s">
        <v>6387</v>
      </c>
      <c r="B6325" s="763" t="s">
        <v>165</v>
      </c>
      <c r="D6325" s="86" t="s">
        <v>33</v>
      </c>
      <c r="E6325" s="86" t="s">
        <v>30</v>
      </c>
      <c r="F6325" s="282" t="s">
        <v>431</v>
      </c>
      <c r="G6325" s="767" t="s">
        <v>524</v>
      </c>
      <c r="I6325" s="515" t="s">
        <v>6628</v>
      </c>
    </row>
    <row r="6326" spans="1:9" x14ac:dyDescent="0.2">
      <c r="A6326" s="86" t="s">
        <v>6387</v>
      </c>
      <c r="B6326" s="763" t="s">
        <v>165</v>
      </c>
      <c r="D6326" s="86" t="s">
        <v>33</v>
      </c>
      <c r="E6326" s="86" t="s">
        <v>30</v>
      </c>
      <c r="F6326" s="282" t="s">
        <v>432</v>
      </c>
      <c r="G6326" s="767" t="s">
        <v>524</v>
      </c>
      <c r="I6326" s="515" t="s">
        <v>6629</v>
      </c>
    </row>
    <row r="6327" spans="1:9" x14ac:dyDescent="0.2">
      <c r="A6327" s="86" t="s">
        <v>6387</v>
      </c>
      <c r="B6327" s="543" t="s">
        <v>165</v>
      </c>
      <c r="C6327" s="547"/>
      <c r="D6327" s="547" t="s">
        <v>33</v>
      </c>
      <c r="E6327" s="547" t="s">
        <v>30</v>
      </c>
      <c r="F6327" s="538" t="s">
        <v>433</v>
      </c>
      <c r="G6327" s="309" t="s">
        <v>524</v>
      </c>
      <c r="I6327" s="515" t="s">
        <v>6630</v>
      </c>
    </row>
    <row r="6328" spans="1:9" x14ac:dyDescent="0.2">
      <c r="A6328" s="86" t="s">
        <v>6387</v>
      </c>
      <c r="B6328" s="541" t="s">
        <v>165</v>
      </c>
      <c r="C6328" s="546"/>
      <c r="D6328" s="546" t="s">
        <v>33</v>
      </c>
      <c r="E6328" s="546" t="s">
        <v>6375</v>
      </c>
      <c r="F6328" s="542" t="s">
        <v>7611</v>
      </c>
      <c r="G6328" s="532" t="s">
        <v>524</v>
      </c>
      <c r="I6328" s="515" t="s">
        <v>6631</v>
      </c>
    </row>
    <row r="6329" spans="1:9" x14ac:dyDescent="0.2">
      <c r="A6329" s="86" t="s">
        <v>6387</v>
      </c>
      <c r="B6329" s="763" t="s">
        <v>165</v>
      </c>
      <c r="D6329" s="86" t="s">
        <v>33</v>
      </c>
      <c r="E6329" s="86" t="s">
        <v>6375</v>
      </c>
      <c r="F6329" s="282" t="s">
        <v>15</v>
      </c>
      <c r="G6329" s="767" t="s">
        <v>524</v>
      </c>
      <c r="I6329" s="515" t="s">
        <v>6632</v>
      </c>
    </row>
    <row r="6330" spans="1:9" x14ac:dyDescent="0.2">
      <c r="A6330" s="86" t="s">
        <v>6387</v>
      </c>
      <c r="B6330" s="763" t="s">
        <v>165</v>
      </c>
      <c r="D6330" s="86" t="s">
        <v>33</v>
      </c>
      <c r="E6330" s="86" t="s">
        <v>6375</v>
      </c>
      <c r="F6330" s="282" t="s">
        <v>16</v>
      </c>
      <c r="G6330" s="767" t="s">
        <v>524</v>
      </c>
      <c r="I6330" s="515" t="s">
        <v>6633</v>
      </c>
    </row>
    <row r="6331" spans="1:9" x14ac:dyDescent="0.2">
      <c r="A6331" s="86" t="s">
        <v>6387</v>
      </c>
      <c r="B6331" s="763" t="s">
        <v>165</v>
      </c>
      <c r="D6331" s="86" t="s">
        <v>33</v>
      </c>
      <c r="E6331" s="86" t="s">
        <v>6375</v>
      </c>
      <c r="F6331" s="282" t="s">
        <v>17</v>
      </c>
      <c r="G6331" s="767" t="s">
        <v>524</v>
      </c>
      <c r="I6331" s="515" t="s">
        <v>6634</v>
      </c>
    </row>
    <row r="6332" spans="1:9" x14ac:dyDescent="0.2">
      <c r="A6332" s="86" t="s">
        <v>6387</v>
      </c>
      <c r="B6332" s="763" t="s">
        <v>165</v>
      </c>
      <c r="D6332" s="86" t="s">
        <v>33</v>
      </c>
      <c r="E6332" s="86" t="s">
        <v>6375</v>
      </c>
      <c r="F6332" s="282" t="s">
        <v>18</v>
      </c>
      <c r="G6332" s="767" t="s">
        <v>524</v>
      </c>
      <c r="I6332" s="515" t="s">
        <v>6635</v>
      </c>
    </row>
    <row r="6333" spans="1:9" x14ac:dyDescent="0.2">
      <c r="A6333" s="86" t="s">
        <v>6387</v>
      </c>
      <c r="B6333" s="763" t="s">
        <v>165</v>
      </c>
      <c r="D6333" s="86" t="s">
        <v>33</v>
      </c>
      <c r="E6333" s="86" t="s">
        <v>6375</v>
      </c>
      <c r="F6333" s="282" t="s">
        <v>19</v>
      </c>
      <c r="G6333" s="767" t="s">
        <v>524</v>
      </c>
      <c r="I6333" s="515" t="s">
        <v>6636</v>
      </c>
    </row>
    <row r="6334" spans="1:9" x14ac:dyDescent="0.2">
      <c r="A6334" s="86" t="s">
        <v>6387</v>
      </c>
      <c r="B6334" s="763" t="s">
        <v>165</v>
      </c>
      <c r="D6334" s="86" t="s">
        <v>33</v>
      </c>
      <c r="E6334" s="86" t="s">
        <v>6375</v>
      </c>
      <c r="F6334" s="282" t="s">
        <v>20</v>
      </c>
      <c r="G6334" s="767" t="s">
        <v>524</v>
      </c>
      <c r="I6334" s="515" t="s">
        <v>6637</v>
      </c>
    </row>
    <row r="6335" spans="1:9" x14ac:dyDescent="0.2">
      <c r="A6335" s="86" t="s">
        <v>6387</v>
      </c>
      <c r="B6335" s="763" t="s">
        <v>165</v>
      </c>
      <c r="D6335" s="86" t="s">
        <v>33</v>
      </c>
      <c r="E6335" s="86" t="s">
        <v>6375</v>
      </c>
      <c r="F6335" s="282" t="s">
        <v>21</v>
      </c>
      <c r="G6335" s="767" t="s">
        <v>524</v>
      </c>
      <c r="I6335" s="515" t="s">
        <v>6638</v>
      </c>
    </row>
    <row r="6336" spans="1:9" x14ac:dyDescent="0.2">
      <c r="A6336" s="86" t="s">
        <v>6387</v>
      </c>
      <c r="B6336" s="763" t="s">
        <v>165</v>
      </c>
      <c r="D6336" s="86" t="s">
        <v>33</v>
      </c>
      <c r="E6336" s="86" t="s">
        <v>6375</v>
      </c>
      <c r="F6336" s="282" t="s">
        <v>22</v>
      </c>
      <c r="G6336" s="767" t="s">
        <v>524</v>
      </c>
      <c r="I6336" s="515" t="s">
        <v>6639</v>
      </c>
    </row>
    <row r="6337" spans="1:9" x14ac:dyDescent="0.2">
      <c r="A6337" s="86" t="s">
        <v>6387</v>
      </c>
      <c r="B6337" s="763" t="s">
        <v>165</v>
      </c>
      <c r="D6337" s="86" t="s">
        <v>33</v>
      </c>
      <c r="E6337" s="86" t="s">
        <v>6375</v>
      </c>
      <c r="F6337" s="282" t="s">
        <v>23</v>
      </c>
      <c r="G6337" s="767" t="s">
        <v>524</v>
      </c>
      <c r="I6337" s="515" t="s">
        <v>6640</v>
      </c>
    </row>
    <row r="6338" spans="1:9" x14ac:dyDescent="0.2">
      <c r="A6338" s="86" t="s">
        <v>6387</v>
      </c>
      <c r="B6338" s="763" t="s">
        <v>165</v>
      </c>
      <c r="D6338" s="86" t="s">
        <v>33</v>
      </c>
      <c r="E6338" s="86" t="s">
        <v>6375</v>
      </c>
      <c r="F6338" s="282" t="s">
        <v>474</v>
      </c>
      <c r="G6338" s="767" t="s">
        <v>524</v>
      </c>
      <c r="I6338" s="515" t="s">
        <v>6641</v>
      </c>
    </row>
    <row r="6339" spans="1:9" x14ac:dyDescent="0.2">
      <c r="A6339" s="86" t="s">
        <v>6387</v>
      </c>
      <c r="B6339" s="763" t="s">
        <v>165</v>
      </c>
      <c r="D6339" s="86" t="s">
        <v>33</v>
      </c>
      <c r="E6339" s="86" t="s">
        <v>6375</v>
      </c>
      <c r="F6339" s="282" t="s">
        <v>475</v>
      </c>
      <c r="G6339" s="767" t="s">
        <v>524</v>
      </c>
      <c r="I6339" s="515" t="s">
        <v>6642</v>
      </c>
    </row>
    <row r="6340" spans="1:9" x14ac:dyDescent="0.2">
      <c r="A6340" s="86" t="s">
        <v>6387</v>
      </c>
      <c r="B6340" s="763" t="s">
        <v>165</v>
      </c>
      <c r="D6340" s="86" t="s">
        <v>33</v>
      </c>
      <c r="E6340" s="86" t="s">
        <v>6375</v>
      </c>
      <c r="F6340" s="282" t="s">
        <v>24</v>
      </c>
      <c r="G6340" s="767" t="s">
        <v>524</v>
      </c>
      <c r="I6340" s="515" t="s">
        <v>6643</v>
      </c>
    </row>
    <row r="6341" spans="1:9" x14ac:dyDescent="0.2">
      <c r="A6341" s="86" t="s">
        <v>6387</v>
      </c>
      <c r="B6341" s="763" t="s">
        <v>165</v>
      </c>
      <c r="D6341" s="86" t="s">
        <v>33</v>
      </c>
      <c r="E6341" s="86" t="s">
        <v>6375</v>
      </c>
      <c r="F6341" s="282" t="s">
        <v>25</v>
      </c>
      <c r="G6341" s="767" t="s">
        <v>524</v>
      </c>
      <c r="I6341" s="515" t="s">
        <v>6644</v>
      </c>
    </row>
    <row r="6342" spans="1:9" x14ac:dyDescent="0.2">
      <c r="A6342" s="86" t="s">
        <v>6387</v>
      </c>
      <c r="B6342" s="763" t="s">
        <v>165</v>
      </c>
      <c r="D6342" s="86" t="s">
        <v>33</v>
      </c>
      <c r="E6342" s="86" t="s">
        <v>6375</v>
      </c>
      <c r="F6342" s="282" t="s">
        <v>476</v>
      </c>
      <c r="G6342" s="767" t="s">
        <v>524</v>
      </c>
      <c r="I6342" s="515" t="s">
        <v>6645</v>
      </c>
    </row>
    <row r="6343" spans="1:9" x14ac:dyDescent="0.2">
      <c r="A6343" s="86" t="s">
        <v>6387</v>
      </c>
      <c r="B6343" s="763" t="s">
        <v>165</v>
      </c>
      <c r="D6343" s="86" t="s">
        <v>33</v>
      </c>
      <c r="E6343" s="86" t="s">
        <v>6375</v>
      </c>
      <c r="F6343" s="282" t="s">
        <v>477</v>
      </c>
      <c r="G6343" s="767" t="s">
        <v>524</v>
      </c>
      <c r="I6343" s="515" t="s">
        <v>6646</v>
      </c>
    </row>
    <row r="6344" spans="1:9" x14ac:dyDescent="0.2">
      <c r="A6344" s="86" t="s">
        <v>6387</v>
      </c>
      <c r="B6344" s="763" t="s">
        <v>165</v>
      </c>
      <c r="D6344" s="86" t="s">
        <v>33</v>
      </c>
      <c r="E6344" s="86" t="s">
        <v>6375</v>
      </c>
      <c r="F6344" s="282" t="s">
        <v>26</v>
      </c>
      <c r="G6344" s="767" t="s">
        <v>524</v>
      </c>
      <c r="I6344" s="515" t="s">
        <v>6647</v>
      </c>
    </row>
    <row r="6345" spans="1:9" x14ac:dyDescent="0.2">
      <c r="A6345" s="86" t="s">
        <v>6387</v>
      </c>
      <c r="B6345" s="763" t="s">
        <v>165</v>
      </c>
      <c r="D6345" s="86" t="s">
        <v>33</v>
      </c>
      <c r="E6345" s="86" t="s">
        <v>6375</v>
      </c>
      <c r="F6345" s="282" t="s">
        <v>478</v>
      </c>
      <c r="G6345" s="767" t="s">
        <v>524</v>
      </c>
      <c r="I6345" s="515" t="s">
        <v>6648</v>
      </c>
    </row>
    <row r="6346" spans="1:9" x14ac:dyDescent="0.2">
      <c r="A6346" s="86" t="s">
        <v>6387</v>
      </c>
      <c r="B6346" s="763" t="s">
        <v>165</v>
      </c>
      <c r="D6346" s="86" t="s">
        <v>33</v>
      </c>
      <c r="E6346" s="86" t="s">
        <v>6375</v>
      </c>
      <c r="F6346" s="282" t="s">
        <v>479</v>
      </c>
      <c r="G6346" s="767" t="s">
        <v>524</v>
      </c>
      <c r="I6346" s="515" t="s">
        <v>6649</v>
      </c>
    </row>
    <row r="6347" spans="1:9" x14ac:dyDescent="0.2">
      <c r="A6347" s="86" t="s">
        <v>6387</v>
      </c>
      <c r="B6347" s="763" t="s">
        <v>165</v>
      </c>
      <c r="D6347" s="86" t="s">
        <v>33</v>
      </c>
      <c r="E6347" s="86" t="s">
        <v>6375</v>
      </c>
      <c r="F6347" s="282" t="s">
        <v>434</v>
      </c>
      <c r="G6347" s="767" t="s">
        <v>524</v>
      </c>
      <c r="I6347" s="515" t="s">
        <v>6650</v>
      </c>
    </row>
    <row r="6348" spans="1:9" x14ac:dyDescent="0.2">
      <c r="A6348" s="86" t="s">
        <v>6387</v>
      </c>
      <c r="B6348" s="763" t="s">
        <v>165</v>
      </c>
      <c r="D6348" s="86" t="s">
        <v>33</v>
      </c>
      <c r="E6348" s="86" t="s">
        <v>6375</v>
      </c>
      <c r="F6348" s="282" t="s">
        <v>35</v>
      </c>
      <c r="G6348" s="767" t="s">
        <v>524</v>
      </c>
      <c r="I6348" s="515" t="s">
        <v>6651</v>
      </c>
    </row>
    <row r="6349" spans="1:9" x14ac:dyDescent="0.2">
      <c r="A6349" s="86" t="s">
        <v>6387</v>
      </c>
      <c r="B6349" s="763" t="s">
        <v>165</v>
      </c>
      <c r="D6349" s="86" t="s">
        <v>33</v>
      </c>
      <c r="E6349" s="86" t="s">
        <v>6375</v>
      </c>
      <c r="F6349" s="282" t="s">
        <v>447</v>
      </c>
      <c r="G6349" s="767" t="s">
        <v>524</v>
      </c>
      <c r="I6349" s="515" t="s">
        <v>6652</v>
      </c>
    </row>
    <row r="6350" spans="1:9" x14ac:dyDescent="0.2">
      <c r="A6350" s="86" t="s">
        <v>6387</v>
      </c>
      <c r="B6350" s="763" t="s">
        <v>165</v>
      </c>
      <c r="D6350" s="86" t="s">
        <v>33</v>
      </c>
      <c r="E6350" s="86" t="s">
        <v>6375</v>
      </c>
      <c r="F6350" s="282" t="s">
        <v>448</v>
      </c>
      <c r="G6350" s="767" t="s">
        <v>524</v>
      </c>
      <c r="I6350" s="515" t="s">
        <v>6653</v>
      </c>
    </row>
    <row r="6351" spans="1:9" x14ac:dyDescent="0.2">
      <c r="A6351" s="86" t="s">
        <v>6387</v>
      </c>
      <c r="B6351" s="763" t="s">
        <v>165</v>
      </c>
      <c r="D6351" s="86" t="s">
        <v>33</v>
      </c>
      <c r="E6351" s="86" t="s">
        <v>6375</v>
      </c>
      <c r="F6351" s="282" t="s">
        <v>449</v>
      </c>
      <c r="G6351" s="767" t="s">
        <v>524</v>
      </c>
      <c r="I6351" s="515" t="s">
        <v>6654</v>
      </c>
    </row>
    <row r="6352" spans="1:9" x14ac:dyDescent="0.2">
      <c r="A6352" s="86" t="s">
        <v>6387</v>
      </c>
      <c r="B6352" s="763" t="s">
        <v>165</v>
      </c>
      <c r="D6352" s="86" t="s">
        <v>33</v>
      </c>
      <c r="E6352" s="86" t="s">
        <v>6375</v>
      </c>
      <c r="F6352" s="282" t="s">
        <v>431</v>
      </c>
      <c r="G6352" s="767" t="s">
        <v>524</v>
      </c>
      <c r="I6352" s="515" t="s">
        <v>6655</v>
      </c>
    </row>
    <row r="6353" spans="1:9" x14ac:dyDescent="0.2">
      <c r="A6353" s="86" t="s">
        <v>6387</v>
      </c>
      <c r="B6353" s="763" t="s">
        <v>165</v>
      </c>
      <c r="D6353" s="86" t="s">
        <v>33</v>
      </c>
      <c r="E6353" s="86" t="s">
        <v>6375</v>
      </c>
      <c r="F6353" s="282" t="s">
        <v>432</v>
      </c>
      <c r="G6353" s="767" t="s">
        <v>524</v>
      </c>
      <c r="I6353" s="515" t="s">
        <v>6656</v>
      </c>
    </row>
    <row r="6354" spans="1:9" x14ac:dyDescent="0.2">
      <c r="A6354" s="86" t="s">
        <v>6387</v>
      </c>
      <c r="B6354" s="543" t="s">
        <v>165</v>
      </c>
      <c r="C6354" s="547"/>
      <c r="D6354" s="547" t="s">
        <v>33</v>
      </c>
      <c r="E6354" s="547" t="s">
        <v>6375</v>
      </c>
      <c r="F6354" s="538" t="s">
        <v>433</v>
      </c>
      <c r="G6354" s="309" t="s">
        <v>524</v>
      </c>
      <c r="I6354" s="515" t="s">
        <v>6657</v>
      </c>
    </row>
    <row r="6355" spans="1:9" x14ac:dyDescent="0.2">
      <c r="A6355" s="86" t="s">
        <v>6387</v>
      </c>
      <c r="B6355" s="541" t="s">
        <v>165</v>
      </c>
      <c r="C6355" s="546"/>
      <c r="D6355" s="546" t="s">
        <v>33</v>
      </c>
      <c r="E6355" s="546" t="s">
        <v>6376</v>
      </c>
      <c r="F6355" s="542" t="s">
        <v>7611</v>
      </c>
      <c r="G6355" s="532" t="s">
        <v>524</v>
      </c>
      <c r="I6355" s="515" t="s">
        <v>6658</v>
      </c>
    </row>
    <row r="6356" spans="1:9" x14ac:dyDescent="0.2">
      <c r="A6356" s="86" t="s">
        <v>6387</v>
      </c>
      <c r="B6356" s="763" t="s">
        <v>165</v>
      </c>
      <c r="D6356" s="86" t="s">
        <v>33</v>
      </c>
      <c r="E6356" s="86" t="s">
        <v>6376</v>
      </c>
      <c r="F6356" s="282" t="s">
        <v>15</v>
      </c>
      <c r="G6356" s="767" t="s">
        <v>524</v>
      </c>
      <c r="I6356" s="515" t="s">
        <v>6659</v>
      </c>
    </row>
    <row r="6357" spans="1:9" x14ac:dyDescent="0.2">
      <c r="A6357" s="86" t="s">
        <v>6387</v>
      </c>
      <c r="B6357" s="763" t="s">
        <v>165</v>
      </c>
      <c r="D6357" s="86" t="s">
        <v>33</v>
      </c>
      <c r="E6357" s="86" t="s">
        <v>6376</v>
      </c>
      <c r="F6357" s="282" t="s">
        <v>16</v>
      </c>
      <c r="G6357" s="767" t="s">
        <v>524</v>
      </c>
      <c r="I6357" s="515" t="s">
        <v>6660</v>
      </c>
    </row>
    <row r="6358" spans="1:9" x14ac:dyDescent="0.2">
      <c r="A6358" s="86" t="s">
        <v>6387</v>
      </c>
      <c r="B6358" s="763" t="s">
        <v>165</v>
      </c>
      <c r="D6358" s="86" t="s">
        <v>33</v>
      </c>
      <c r="E6358" s="86" t="s">
        <v>6376</v>
      </c>
      <c r="F6358" s="282" t="s">
        <v>17</v>
      </c>
      <c r="G6358" s="767" t="s">
        <v>524</v>
      </c>
      <c r="I6358" s="515" t="s">
        <v>6661</v>
      </c>
    </row>
    <row r="6359" spans="1:9" x14ac:dyDescent="0.2">
      <c r="A6359" s="86" t="s">
        <v>6387</v>
      </c>
      <c r="B6359" s="763" t="s">
        <v>165</v>
      </c>
      <c r="D6359" s="86" t="s">
        <v>33</v>
      </c>
      <c r="E6359" s="86" t="s">
        <v>6376</v>
      </c>
      <c r="F6359" s="282" t="s">
        <v>18</v>
      </c>
      <c r="G6359" s="767" t="s">
        <v>524</v>
      </c>
      <c r="I6359" s="515" t="s">
        <v>6662</v>
      </c>
    </row>
    <row r="6360" spans="1:9" x14ac:dyDescent="0.2">
      <c r="A6360" s="86" t="s">
        <v>6387</v>
      </c>
      <c r="B6360" s="763" t="s">
        <v>165</v>
      </c>
      <c r="D6360" s="86" t="s">
        <v>33</v>
      </c>
      <c r="E6360" s="86" t="s">
        <v>6376</v>
      </c>
      <c r="F6360" s="282" t="s">
        <v>19</v>
      </c>
      <c r="G6360" s="767" t="s">
        <v>524</v>
      </c>
      <c r="I6360" s="515" t="s">
        <v>6663</v>
      </c>
    </row>
    <row r="6361" spans="1:9" x14ac:dyDescent="0.2">
      <c r="A6361" s="86" t="s">
        <v>6387</v>
      </c>
      <c r="B6361" s="763" t="s">
        <v>165</v>
      </c>
      <c r="D6361" s="86" t="s">
        <v>33</v>
      </c>
      <c r="E6361" s="86" t="s">
        <v>6376</v>
      </c>
      <c r="F6361" s="282" t="s">
        <v>20</v>
      </c>
      <c r="G6361" s="767" t="s">
        <v>524</v>
      </c>
      <c r="I6361" s="515" t="s">
        <v>6664</v>
      </c>
    </row>
    <row r="6362" spans="1:9" x14ac:dyDescent="0.2">
      <c r="A6362" s="86" t="s">
        <v>6387</v>
      </c>
      <c r="B6362" s="763" t="s">
        <v>165</v>
      </c>
      <c r="D6362" s="86" t="s">
        <v>33</v>
      </c>
      <c r="E6362" s="86" t="s">
        <v>6376</v>
      </c>
      <c r="F6362" s="282" t="s">
        <v>21</v>
      </c>
      <c r="G6362" s="767" t="s">
        <v>524</v>
      </c>
      <c r="I6362" s="515" t="s">
        <v>6665</v>
      </c>
    </row>
    <row r="6363" spans="1:9" x14ac:dyDescent="0.2">
      <c r="A6363" s="86" t="s">
        <v>6387</v>
      </c>
      <c r="B6363" s="763" t="s">
        <v>165</v>
      </c>
      <c r="D6363" s="86" t="s">
        <v>33</v>
      </c>
      <c r="E6363" s="86" t="s">
        <v>6376</v>
      </c>
      <c r="F6363" s="282" t="s">
        <v>22</v>
      </c>
      <c r="G6363" s="767" t="s">
        <v>524</v>
      </c>
      <c r="I6363" s="515" t="s">
        <v>6666</v>
      </c>
    </row>
    <row r="6364" spans="1:9" x14ac:dyDescent="0.2">
      <c r="A6364" s="86" t="s">
        <v>6387</v>
      </c>
      <c r="B6364" s="763" t="s">
        <v>165</v>
      </c>
      <c r="D6364" s="86" t="s">
        <v>33</v>
      </c>
      <c r="E6364" s="86" t="s">
        <v>6376</v>
      </c>
      <c r="F6364" s="282" t="s">
        <v>23</v>
      </c>
      <c r="G6364" s="767" t="s">
        <v>524</v>
      </c>
      <c r="I6364" s="515" t="s">
        <v>6667</v>
      </c>
    </row>
    <row r="6365" spans="1:9" x14ac:dyDescent="0.2">
      <c r="A6365" s="86" t="s">
        <v>6387</v>
      </c>
      <c r="B6365" s="763" t="s">
        <v>165</v>
      </c>
      <c r="D6365" s="86" t="s">
        <v>33</v>
      </c>
      <c r="E6365" s="86" t="s">
        <v>6376</v>
      </c>
      <c r="F6365" s="282" t="s">
        <v>474</v>
      </c>
      <c r="G6365" s="767" t="s">
        <v>524</v>
      </c>
      <c r="I6365" s="515" t="s">
        <v>6668</v>
      </c>
    </row>
    <row r="6366" spans="1:9" x14ac:dyDescent="0.2">
      <c r="A6366" s="86" t="s">
        <v>6387</v>
      </c>
      <c r="B6366" s="763" t="s">
        <v>165</v>
      </c>
      <c r="D6366" s="86" t="s">
        <v>33</v>
      </c>
      <c r="E6366" s="86" t="s">
        <v>6376</v>
      </c>
      <c r="F6366" s="282" t="s">
        <v>475</v>
      </c>
      <c r="G6366" s="767" t="s">
        <v>524</v>
      </c>
      <c r="I6366" s="515" t="s">
        <v>6669</v>
      </c>
    </row>
    <row r="6367" spans="1:9" x14ac:dyDescent="0.2">
      <c r="A6367" s="86" t="s">
        <v>6387</v>
      </c>
      <c r="B6367" s="763" t="s">
        <v>165</v>
      </c>
      <c r="D6367" s="86" t="s">
        <v>33</v>
      </c>
      <c r="E6367" s="86" t="s">
        <v>6376</v>
      </c>
      <c r="F6367" s="282" t="s">
        <v>24</v>
      </c>
      <c r="G6367" s="767" t="s">
        <v>524</v>
      </c>
      <c r="I6367" s="515" t="s">
        <v>6670</v>
      </c>
    </row>
    <row r="6368" spans="1:9" x14ac:dyDescent="0.2">
      <c r="A6368" s="86" t="s">
        <v>6387</v>
      </c>
      <c r="B6368" s="763" t="s">
        <v>165</v>
      </c>
      <c r="D6368" s="86" t="s">
        <v>33</v>
      </c>
      <c r="E6368" s="86" t="s">
        <v>6376</v>
      </c>
      <c r="F6368" s="282" t="s">
        <v>25</v>
      </c>
      <c r="G6368" s="767" t="s">
        <v>524</v>
      </c>
      <c r="I6368" s="515" t="s">
        <v>6671</v>
      </c>
    </row>
    <row r="6369" spans="1:9" x14ac:dyDescent="0.2">
      <c r="A6369" s="86" t="s">
        <v>6387</v>
      </c>
      <c r="B6369" s="763" t="s">
        <v>165</v>
      </c>
      <c r="D6369" s="86" t="s">
        <v>33</v>
      </c>
      <c r="E6369" s="86" t="s">
        <v>6376</v>
      </c>
      <c r="F6369" s="282" t="s">
        <v>476</v>
      </c>
      <c r="G6369" s="767" t="s">
        <v>524</v>
      </c>
      <c r="I6369" s="515" t="s">
        <v>6672</v>
      </c>
    </row>
    <row r="6370" spans="1:9" x14ac:dyDescent="0.2">
      <c r="A6370" s="86" t="s">
        <v>6387</v>
      </c>
      <c r="B6370" s="763" t="s">
        <v>165</v>
      </c>
      <c r="D6370" s="86" t="s">
        <v>33</v>
      </c>
      <c r="E6370" s="86" t="s">
        <v>6376</v>
      </c>
      <c r="F6370" s="282" t="s">
        <v>477</v>
      </c>
      <c r="G6370" s="767" t="s">
        <v>524</v>
      </c>
      <c r="I6370" s="515" t="s">
        <v>6673</v>
      </c>
    </row>
    <row r="6371" spans="1:9" x14ac:dyDescent="0.2">
      <c r="A6371" s="86" t="s">
        <v>6387</v>
      </c>
      <c r="B6371" s="763" t="s">
        <v>165</v>
      </c>
      <c r="D6371" s="86" t="s">
        <v>33</v>
      </c>
      <c r="E6371" s="86" t="s">
        <v>6376</v>
      </c>
      <c r="F6371" s="282" t="s">
        <v>26</v>
      </c>
      <c r="G6371" s="767" t="s">
        <v>524</v>
      </c>
      <c r="I6371" s="515" t="s">
        <v>6674</v>
      </c>
    </row>
    <row r="6372" spans="1:9" x14ac:dyDescent="0.2">
      <c r="A6372" s="86" t="s">
        <v>6387</v>
      </c>
      <c r="B6372" s="763" t="s">
        <v>165</v>
      </c>
      <c r="D6372" s="86" t="s">
        <v>33</v>
      </c>
      <c r="E6372" s="86" t="s">
        <v>6376</v>
      </c>
      <c r="F6372" s="282" t="s">
        <v>478</v>
      </c>
      <c r="G6372" s="767" t="s">
        <v>524</v>
      </c>
      <c r="I6372" s="515" t="s">
        <v>6675</v>
      </c>
    </row>
    <row r="6373" spans="1:9" x14ac:dyDescent="0.2">
      <c r="A6373" s="86" t="s">
        <v>6387</v>
      </c>
      <c r="B6373" s="763" t="s">
        <v>165</v>
      </c>
      <c r="D6373" s="86" t="s">
        <v>33</v>
      </c>
      <c r="E6373" s="86" t="s">
        <v>6376</v>
      </c>
      <c r="F6373" s="282" t="s">
        <v>479</v>
      </c>
      <c r="G6373" s="767" t="s">
        <v>524</v>
      </c>
      <c r="I6373" s="515" t="s">
        <v>6676</v>
      </c>
    </row>
    <row r="6374" spans="1:9" x14ac:dyDescent="0.2">
      <c r="A6374" s="86" t="s">
        <v>6387</v>
      </c>
      <c r="B6374" s="763" t="s">
        <v>165</v>
      </c>
      <c r="D6374" s="86" t="s">
        <v>33</v>
      </c>
      <c r="E6374" s="86" t="s">
        <v>6376</v>
      </c>
      <c r="F6374" s="282" t="s">
        <v>434</v>
      </c>
      <c r="G6374" s="767" t="s">
        <v>524</v>
      </c>
      <c r="I6374" s="515" t="s">
        <v>6677</v>
      </c>
    </row>
    <row r="6375" spans="1:9" x14ac:dyDescent="0.2">
      <c r="A6375" s="86" t="s">
        <v>6387</v>
      </c>
      <c r="B6375" s="763" t="s">
        <v>165</v>
      </c>
      <c r="D6375" s="86" t="s">
        <v>33</v>
      </c>
      <c r="E6375" s="86" t="s">
        <v>6376</v>
      </c>
      <c r="F6375" s="282" t="s">
        <v>35</v>
      </c>
      <c r="G6375" s="767" t="s">
        <v>524</v>
      </c>
      <c r="I6375" s="515" t="s">
        <v>6678</v>
      </c>
    </row>
    <row r="6376" spans="1:9" x14ac:dyDescent="0.2">
      <c r="A6376" s="86" t="s">
        <v>6387</v>
      </c>
      <c r="B6376" s="763" t="s">
        <v>165</v>
      </c>
      <c r="D6376" s="86" t="s">
        <v>33</v>
      </c>
      <c r="E6376" s="86" t="s">
        <v>6376</v>
      </c>
      <c r="F6376" s="282" t="s">
        <v>447</v>
      </c>
      <c r="G6376" s="767" t="s">
        <v>524</v>
      </c>
      <c r="I6376" s="515" t="s">
        <v>6679</v>
      </c>
    </row>
    <row r="6377" spans="1:9" x14ac:dyDescent="0.2">
      <c r="A6377" s="86" t="s">
        <v>6387</v>
      </c>
      <c r="B6377" s="763" t="s">
        <v>165</v>
      </c>
      <c r="D6377" s="86" t="s">
        <v>33</v>
      </c>
      <c r="E6377" s="86" t="s">
        <v>6376</v>
      </c>
      <c r="F6377" s="282" t="s">
        <v>448</v>
      </c>
      <c r="G6377" s="767" t="s">
        <v>524</v>
      </c>
      <c r="I6377" s="515" t="s">
        <v>6680</v>
      </c>
    </row>
    <row r="6378" spans="1:9" x14ac:dyDescent="0.2">
      <c r="A6378" s="86" t="s">
        <v>6387</v>
      </c>
      <c r="B6378" s="763" t="s">
        <v>165</v>
      </c>
      <c r="D6378" s="86" t="s">
        <v>33</v>
      </c>
      <c r="E6378" s="86" t="s">
        <v>6376</v>
      </c>
      <c r="F6378" s="282" t="s">
        <v>449</v>
      </c>
      <c r="G6378" s="767" t="s">
        <v>524</v>
      </c>
      <c r="I6378" s="515" t="s">
        <v>6681</v>
      </c>
    </row>
    <row r="6379" spans="1:9" x14ac:dyDescent="0.2">
      <c r="A6379" s="86" t="s">
        <v>6387</v>
      </c>
      <c r="B6379" s="763" t="s">
        <v>165</v>
      </c>
      <c r="D6379" s="86" t="s">
        <v>33</v>
      </c>
      <c r="E6379" s="86" t="s">
        <v>6376</v>
      </c>
      <c r="F6379" s="282" t="s">
        <v>431</v>
      </c>
      <c r="G6379" s="767" t="s">
        <v>524</v>
      </c>
      <c r="I6379" s="515" t="s">
        <v>6682</v>
      </c>
    </row>
    <row r="6380" spans="1:9" x14ac:dyDescent="0.2">
      <c r="A6380" s="86" t="s">
        <v>6387</v>
      </c>
      <c r="B6380" s="763" t="s">
        <v>165</v>
      </c>
      <c r="D6380" s="86" t="s">
        <v>33</v>
      </c>
      <c r="E6380" s="86" t="s">
        <v>6376</v>
      </c>
      <c r="F6380" s="282" t="s">
        <v>432</v>
      </c>
      <c r="G6380" s="767" t="s">
        <v>524</v>
      </c>
      <c r="I6380" s="515" t="s">
        <v>6683</v>
      </c>
    </row>
    <row r="6381" spans="1:9" x14ac:dyDescent="0.2">
      <c r="A6381" s="86" t="s">
        <v>6387</v>
      </c>
      <c r="B6381" s="543" t="s">
        <v>165</v>
      </c>
      <c r="C6381" s="547"/>
      <c r="D6381" s="547" t="s">
        <v>33</v>
      </c>
      <c r="E6381" s="547" t="s">
        <v>6376</v>
      </c>
      <c r="F6381" s="538" t="s">
        <v>433</v>
      </c>
      <c r="G6381" s="309" t="s">
        <v>524</v>
      </c>
      <c r="I6381" s="515" t="s">
        <v>6684</v>
      </c>
    </row>
    <row r="6382" spans="1:9" x14ac:dyDescent="0.2">
      <c r="A6382" s="86" t="s">
        <v>6387</v>
      </c>
      <c r="B6382" s="541" t="s">
        <v>165</v>
      </c>
      <c r="C6382" s="546"/>
      <c r="D6382" s="546" t="s">
        <v>33</v>
      </c>
      <c r="E6382" s="546" t="s">
        <v>6377</v>
      </c>
      <c r="F6382" s="542" t="s">
        <v>7611</v>
      </c>
      <c r="G6382" s="532" t="s">
        <v>524</v>
      </c>
      <c r="I6382" s="515" t="s">
        <v>6685</v>
      </c>
    </row>
    <row r="6383" spans="1:9" x14ac:dyDescent="0.2">
      <c r="A6383" s="86" t="s">
        <v>6387</v>
      </c>
      <c r="B6383" s="763" t="s">
        <v>165</v>
      </c>
      <c r="D6383" s="86" t="s">
        <v>33</v>
      </c>
      <c r="E6383" s="86" t="s">
        <v>6377</v>
      </c>
      <c r="F6383" s="282" t="s">
        <v>15</v>
      </c>
      <c r="G6383" s="767" t="s">
        <v>524</v>
      </c>
      <c r="I6383" s="515" t="s">
        <v>6686</v>
      </c>
    </row>
    <row r="6384" spans="1:9" x14ac:dyDescent="0.2">
      <c r="A6384" s="86" t="s">
        <v>6387</v>
      </c>
      <c r="B6384" s="763" t="s">
        <v>165</v>
      </c>
      <c r="D6384" s="86" t="s">
        <v>33</v>
      </c>
      <c r="E6384" s="86" t="s">
        <v>6377</v>
      </c>
      <c r="F6384" s="282" t="s">
        <v>16</v>
      </c>
      <c r="G6384" s="767" t="s">
        <v>524</v>
      </c>
      <c r="I6384" s="515" t="s">
        <v>6687</v>
      </c>
    </row>
    <row r="6385" spans="1:9" x14ac:dyDescent="0.2">
      <c r="A6385" s="86" t="s">
        <v>6387</v>
      </c>
      <c r="B6385" s="763" t="s">
        <v>165</v>
      </c>
      <c r="D6385" s="86" t="s">
        <v>33</v>
      </c>
      <c r="E6385" s="86" t="s">
        <v>6377</v>
      </c>
      <c r="F6385" s="282" t="s">
        <v>17</v>
      </c>
      <c r="G6385" s="767" t="s">
        <v>524</v>
      </c>
      <c r="I6385" s="515" t="s">
        <v>6688</v>
      </c>
    </row>
    <row r="6386" spans="1:9" x14ac:dyDescent="0.2">
      <c r="A6386" s="86" t="s">
        <v>6387</v>
      </c>
      <c r="B6386" s="763" t="s">
        <v>165</v>
      </c>
      <c r="D6386" s="86" t="s">
        <v>33</v>
      </c>
      <c r="E6386" s="86" t="s">
        <v>6377</v>
      </c>
      <c r="F6386" s="282" t="s">
        <v>18</v>
      </c>
      <c r="G6386" s="767" t="s">
        <v>524</v>
      </c>
      <c r="I6386" s="515" t="s">
        <v>6689</v>
      </c>
    </row>
    <row r="6387" spans="1:9" x14ac:dyDescent="0.2">
      <c r="A6387" s="86" t="s">
        <v>6387</v>
      </c>
      <c r="B6387" s="763" t="s">
        <v>165</v>
      </c>
      <c r="D6387" s="86" t="s">
        <v>33</v>
      </c>
      <c r="E6387" s="86" t="s">
        <v>6377</v>
      </c>
      <c r="F6387" s="282" t="s">
        <v>19</v>
      </c>
      <c r="G6387" s="767" t="s">
        <v>524</v>
      </c>
      <c r="I6387" s="515" t="s">
        <v>6690</v>
      </c>
    </row>
    <row r="6388" spans="1:9" x14ac:dyDescent="0.2">
      <c r="A6388" s="86" t="s">
        <v>6387</v>
      </c>
      <c r="B6388" s="763" t="s">
        <v>165</v>
      </c>
      <c r="D6388" s="86" t="s">
        <v>33</v>
      </c>
      <c r="E6388" s="86" t="s">
        <v>6377</v>
      </c>
      <c r="F6388" s="282" t="s">
        <v>20</v>
      </c>
      <c r="G6388" s="767" t="s">
        <v>524</v>
      </c>
      <c r="I6388" s="515" t="s">
        <v>6691</v>
      </c>
    </row>
    <row r="6389" spans="1:9" x14ac:dyDescent="0.2">
      <c r="A6389" s="86" t="s">
        <v>6387</v>
      </c>
      <c r="B6389" s="763" t="s">
        <v>165</v>
      </c>
      <c r="D6389" s="86" t="s">
        <v>33</v>
      </c>
      <c r="E6389" s="86" t="s">
        <v>6377</v>
      </c>
      <c r="F6389" s="282" t="s">
        <v>21</v>
      </c>
      <c r="G6389" s="767" t="s">
        <v>524</v>
      </c>
      <c r="I6389" s="515" t="s">
        <v>6692</v>
      </c>
    </row>
    <row r="6390" spans="1:9" x14ac:dyDescent="0.2">
      <c r="A6390" s="86" t="s">
        <v>6387</v>
      </c>
      <c r="B6390" s="763" t="s">
        <v>165</v>
      </c>
      <c r="D6390" s="86" t="s">
        <v>33</v>
      </c>
      <c r="E6390" s="86" t="s">
        <v>6377</v>
      </c>
      <c r="F6390" s="282" t="s">
        <v>22</v>
      </c>
      <c r="G6390" s="767" t="s">
        <v>524</v>
      </c>
      <c r="I6390" s="515" t="s">
        <v>6693</v>
      </c>
    </row>
    <row r="6391" spans="1:9" x14ac:dyDescent="0.2">
      <c r="A6391" s="86" t="s">
        <v>6387</v>
      </c>
      <c r="B6391" s="763" t="s">
        <v>165</v>
      </c>
      <c r="D6391" s="86" t="s">
        <v>33</v>
      </c>
      <c r="E6391" s="86" t="s">
        <v>6377</v>
      </c>
      <c r="F6391" s="282" t="s">
        <v>23</v>
      </c>
      <c r="G6391" s="767" t="s">
        <v>524</v>
      </c>
      <c r="I6391" s="515" t="s">
        <v>6694</v>
      </c>
    </row>
    <row r="6392" spans="1:9" x14ac:dyDescent="0.2">
      <c r="A6392" s="86" t="s">
        <v>6387</v>
      </c>
      <c r="B6392" s="763" t="s">
        <v>165</v>
      </c>
      <c r="D6392" s="86" t="s">
        <v>33</v>
      </c>
      <c r="E6392" s="86" t="s">
        <v>6377</v>
      </c>
      <c r="F6392" s="282" t="s">
        <v>474</v>
      </c>
      <c r="G6392" s="767" t="s">
        <v>524</v>
      </c>
      <c r="I6392" s="515" t="s">
        <v>6695</v>
      </c>
    </row>
    <row r="6393" spans="1:9" x14ac:dyDescent="0.2">
      <c r="A6393" s="86" t="s">
        <v>6387</v>
      </c>
      <c r="B6393" s="763" t="s">
        <v>165</v>
      </c>
      <c r="D6393" s="86" t="s">
        <v>33</v>
      </c>
      <c r="E6393" s="86" t="s">
        <v>6377</v>
      </c>
      <c r="F6393" s="282" t="s">
        <v>475</v>
      </c>
      <c r="G6393" s="767" t="s">
        <v>524</v>
      </c>
      <c r="I6393" s="515" t="s">
        <v>6696</v>
      </c>
    </row>
    <row r="6394" spans="1:9" x14ac:dyDescent="0.2">
      <c r="A6394" s="86" t="s">
        <v>6387</v>
      </c>
      <c r="B6394" s="763" t="s">
        <v>165</v>
      </c>
      <c r="D6394" s="86" t="s">
        <v>33</v>
      </c>
      <c r="E6394" s="86" t="s">
        <v>6377</v>
      </c>
      <c r="F6394" s="282" t="s">
        <v>24</v>
      </c>
      <c r="G6394" s="767" t="s">
        <v>524</v>
      </c>
      <c r="I6394" s="515" t="s">
        <v>6697</v>
      </c>
    </row>
    <row r="6395" spans="1:9" x14ac:dyDescent="0.2">
      <c r="A6395" s="86" t="s">
        <v>6387</v>
      </c>
      <c r="B6395" s="763" t="s">
        <v>165</v>
      </c>
      <c r="D6395" s="86" t="s">
        <v>33</v>
      </c>
      <c r="E6395" s="86" t="s">
        <v>6377</v>
      </c>
      <c r="F6395" s="282" t="s">
        <v>25</v>
      </c>
      <c r="G6395" s="767" t="s">
        <v>524</v>
      </c>
      <c r="I6395" s="515" t="s">
        <v>6698</v>
      </c>
    </row>
    <row r="6396" spans="1:9" x14ac:dyDescent="0.2">
      <c r="A6396" s="86" t="s">
        <v>6387</v>
      </c>
      <c r="B6396" s="763" t="s">
        <v>165</v>
      </c>
      <c r="D6396" s="86" t="s">
        <v>33</v>
      </c>
      <c r="E6396" s="86" t="s">
        <v>6377</v>
      </c>
      <c r="F6396" s="282" t="s">
        <v>476</v>
      </c>
      <c r="G6396" s="767" t="s">
        <v>524</v>
      </c>
      <c r="I6396" s="515" t="s">
        <v>6699</v>
      </c>
    </row>
    <row r="6397" spans="1:9" x14ac:dyDescent="0.2">
      <c r="A6397" s="86" t="s">
        <v>6387</v>
      </c>
      <c r="B6397" s="763" t="s">
        <v>165</v>
      </c>
      <c r="D6397" s="86" t="s">
        <v>33</v>
      </c>
      <c r="E6397" s="86" t="s">
        <v>6377</v>
      </c>
      <c r="F6397" s="282" t="s">
        <v>477</v>
      </c>
      <c r="G6397" s="767" t="s">
        <v>524</v>
      </c>
      <c r="I6397" s="515" t="s">
        <v>6700</v>
      </c>
    </row>
    <row r="6398" spans="1:9" x14ac:dyDescent="0.2">
      <c r="A6398" s="86" t="s">
        <v>6387</v>
      </c>
      <c r="B6398" s="763" t="s">
        <v>165</v>
      </c>
      <c r="D6398" s="86" t="s">
        <v>33</v>
      </c>
      <c r="E6398" s="86" t="s">
        <v>6377</v>
      </c>
      <c r="F6398" s="282" t="s">
        <v>26</v>
      </c>
      <c r="G6398" s="767" t="s">
        <v>524</v>
      </c>
      <c r="I6398" s="515" t="s">
        <v>6701</v>
      </c>
    </row>
    <row r="6399" spans="1:9" x14ac:dyDescent="0.2">
      <c r="A6399" s="86" t="s">
        <v>6387</v>
      </c>
      <c r="B6399" s="763" t="s">
        <v>165</v>
      </c>
      <c r="D6399" s="86" t="s">
        <v>33</v>
      </c>
      <c r="E6399" s="86" t="s">
        <v>6377</v>
      </c>
      <c r="F6399" s="282" t="s">
        <v>478</v>
      </c>
      <c r="G6399" s="767" t="s">
        <v>524</v>
      </c>
      <c r="I6399" s="515" t="s">
        <v>6702</v>
      </c>
    </row>
    <row r="6400" spans="1:9" x14ac:dyDescent="0.2">
      <c r="A6400" s="86" t="s">
        <v>6387</v>
      </c>
      <c r="B6400" s="763" t="s">
        <v>165</v>
      </c>
      <c r="D6400" s="86" t="s">
        <v>33</v>
      </c>
      <c r="E6400" s="86" t="s">
        <v>6377</v>
      </c>
      <c r="F6400" s="282" t="s">
        <v>479</v>
      </c>
      <c r="G6400" s="767" t="s">
        <v>524</v>
      </c>
      <c r="I6400" s="515" t="s">
        <v>6703</v>
      </c>
    </row>
    <row r="6401" spans="1:9" x14ac:dyDescent="0.2">
      <c r="A6401" s="86" t="s">
        <v>6387</v>
      </c>
      <c r="B6401" s="763" t="s">
        <v>165</v>
      </c>
      <c r="D6401" s="86" t="s">
        <v>33</v>
      </c>
      <c r="E6401" s="86" t="s">
        <v>6377</v>
      </c>
      <c r="F6401" s="282" t="s">
        <v>434</v>
      </c>
      <c r="G6401" s="767" t="s">
        <v>524</v>
      </c>
      <c r="I6401" s="515" t="s">
        <v>6704</v>
      </c>
    </row>
    <row r="6402" spans="1:9" x14ac:dyDescent="0.2">
      <c r="A6402" s="86" t="s">
        <v>6387</v>
      </c>
      <c r="B6402" s="763" t="s">
        <v>165</v>
      </c>
      <c r="D6402" s="86" t="s">
        <v>33</v>
      </c>
      <c r="E6402" s="86" t="s">
        <v>6377</v>
      </c>
      <c r="F6402" s="282" t="s">
        <v>35</v>
      </c>
      <c r="G6402" s="767" t="s">
        <v>524</v>
      </c>
      <c r="I6402" s="515" t="s">
        <v>6705</v>
      </c>
    </row>
    <row r="6403" spans="1:9" x14ac:dyDescent="0.2">
      <c r="A6403" s="86" t="s">
        <v>6387</v>
      </c>
      <c r="B6403" s="763" t="s">
        <v>165</v>
      </c>
      <c r="D6403" s="86" t="s">
        <v>33</v>
      </c>
      <c r="E6403" s="86" t="s">
        <v>6377</v>
      </c>
      <c r="F6403" s="282" t="s">
        <v>447</v>
      </c>
      <c r="G6403" s="767" t="s">
        <v>524</v>
      </c>
      <c r="I6403" s="515" t="s">
        <v>6706</v>
      </c>
    </row>
    <row r="6404" spans="1:9" x14ac:dyDescent="0.2">
      <c r="A6404" s="86" t="s">
        <v>6387</v>
      </c>
      <c r="B6404" s="763" t="s">
        <v>165</v>
      </c>
      <c r="D6404" s="86" t="s">
        <v>33</v>
      </c>
      <c r="E6404" s="86" t="s">
        <v>6377</v>
      </c>
      <c r="F6404" s="282" t="s">
        <v>448</v>
      </c>
      <c r="G6404" s="767" t="s">
        <v>524</v>
      </c>
      <c r="I6404" s="515" t="s">
        <v>6707</v>
      </c>
    </row>
    <row r="6405" spans="1:9" x14ac:dyDescent="0.2">
      <c r="A6405" s="86" t="s">
        <v>6387</v>
      </c>
      <c r="B6405" s="763" t="s">
        <v>165</v>
      </c>
      <c r="D6405" s="86" t="s">
        <v>33</v>
      </c>
      <c r="E6405" s="86" t="s">
        <v>6377</v>
      </c>
      <c r="F6405" s="282" t="s">
        <v>449</v>
      </c>
      <c r="G6405" s="767" t="s">
        <v>524</v>
      </c>
      <c r="I6405" s="515" t="s">
        <v>6708</v>
      </c>
    </row>
    <row r="6406" spans="1:9" x14ac:dyDescent="0.2">
      <c r="A6406" s="86" t="s">
        <v>6387</v>
      </c>
      <c r="B6406" s="763" t="s">
        <v>165</v>
      </c>
      <c r="D6406" s="86" t="s">
        <v>33</v>
      </c>
      <c r="E6406" s="86" t="s">
        <v>6377</v>
      </c>
      <c r="F6406" s="282" t="s">
        <v>431</v>
      </c>
      <c r="G6406" s="767" t="s">
        <v>524</v>
      </c>
      <c r="I6406" s="515" t="s">
        <v>6709</v>
      </c>
    </row>
    <row r="6407" spans="1:9" x14ac:dyDescent="0.2">
      <c r="A6407" s="86" t="s">
        <v>6387</v>
      </c>
      <c r="B6407" s="763" t="s">
        <v>165</v>
      </c>
      <c r="D6407" s="86" t="s">
        <v>33</v>
      </c>
      <c r="E6407" s="86" t="s">
        <v>6377</v>
      </c>
      <c r="F6407" s="282" t="s">
        <v>432</v>
      </c>
      <c r="G6407" s="767" t="s">
        <v>524</v>
      </c>
      <c r="I6407" s="515" t="s">
        <v>6710</v>
      </c>
    </row>
    <row r="6408" spans="1:9" x14ac:dyDescent="0.2">
      <c r="A6408" s="86" t="s">
        <v>6387</v>
      </c>
      <c r="B6408" s="543" t="s">
        <v>165</v>
      </c>
      <c r="C6408" s="547"/>
      <c r="D6408" s="547" t="s">
        <v>33</v>
      </c>
      <c r="E6408" s="547" t="s">
        <v>6377</v>
      </c>
      <c r="F6408" s="538" t="s">
        <v>433</v>
      </c>
      <c r="G6408" s="309" t="s">
        <v>524</v>
      </c>
      <c r="I6408" s="515" t="s">
        <v>6711</v>
      </c>
    </row>
    <row r="6409" spans="1:9" x14ac:dyDescent="0.2">
      <c r="A6409" s="86" t="s">
        <v>6387</v>
      </c>
      <c r="B6409" s="541" t="s">
        <v>165</v>
      </c>
      <c r="C6409" s="546"/>
      <c r="D6409" s="546" t="s">
        <v>33</v>
      </c>
      <c r="E6409" s="546" t="s">
        <v>6378</v>
      </c>
      <c r="F6409" s="542" t="s">
        <v>7611</v>
      </c>
      <c r="G6409" s="532" t="s">
        <v>524</v>
      </c>
      <c r="I6409" s="515" t="s">
        <v>6712</v>
      </c>
    </row>
    <row r="6410" spans="1:9" x14ac:dyDescent="0.2">
      <c r="A6410" s="86" t="s">
        <v>6387</v>
      </c>
      <c r="B6410" s="763" t="s">
        <v>165</v>
      </c>
      <c r="D6410" s="86" t="s">
        <v>33</v>
      </c>
      <c r="E6410" s="86" t="s">
        <v>6378</v>
      </c>
      <c r="F6410" s="282" t="s">
        <v>15</v>
      </c>
      <c r="G6410" s="767" t="s">
        <v>524</v>
      </c>
      <c r="I6410" s="515" t="s">
        <v>6713</v>
      </c>
    </row>
    <row r="6411" spans="1:9" x14ac:dyDescent="0.2">
      <c r="A6411" s="86" t="s">
        <v>6387</v>
      </c>
      <c r="B6411" s="763" t="s">
        <v>165</v>
      </c>
      <c r="D6411" s="86" t="s">
        <v>33</v>
      </c>
      <c r="E6411" s="86" t="s">
        <v>6378</v>
      </c>
      <c r="F6411" s="282" t="s">
        <v>16</v>
      </c>
      <c r="G6411" s="767" t="s">
        <v>524</v>
      </c>
      <c r="I6411" s="515" t="s">
        <v>6714</v>
      </c>
    </row>
    <row r="6412" spans="1:9" x14ac:dyDescent="0.2">
      <c r="A6412" s="86" t="s">
        <v>6387</v>
      </c>
      <c r="B6412" s="763" t="s">
        <v>165</v>
      </c>
      <c r="D6412" s="86" t="s">
        <v>33</v>
      </c>
      <c r="E6412" s="86" t="s">
        <v>6378</v>
      </c>
      <c r="F6412" s="282" t="s">
        <v>17</v>
      </c>
      <c r="G6412" s="767" t="s">
        <v>524</v>
      </c>
      <c r="I6412" s="515" t="s">
        <v>6715</v>
      </c>
    </row>
    <row r="6413" spans="1:9" x14ac:dyDescent="0.2">
      <c r="A6413" s="86" t="s">
        <v>6387</v>
      </c>
      <c r="B6413" s="763" t="s">
        <v>165</v>
      </c>
      <c r="D6413" s="86" t="s">
        <v>33</v>
      </c>
      <c r="E6413" s="86" t="s">
        <v>6378</v>
      </c>
      <c r="F6413" s="282" t="s">
        <v>18</v>
      </c>
      <c r="G6413" s="767" t="s">
        <v>524</v>
      </c>
      <c r="I6413" s="515" t="s">
        <v>6716</v>
      </c>
    </row>
    <row r="6414" spans="1:9" x14ac:dyDescent="0.2">
      <c r="A6414" s="86" t="s">
        <v>6387</v>
      </c>
      <c r="B6414" s="763" t="s">
        <v>165</v>
      </c>
      <c r="D6414" s="86" t="s">
        <v>33</v>
      </c>
      <c r="E6414" s="86" t="s">
        <v>6378</v>
      </c>
      <c r="F6414" s="282" t="s">
        <v>19</v>
      </c>
      <c r="G6414" s="767" t="s">
        <v>524</v>
      </c>
      <c r="I6414" s="515" t="s">
        <v>6717</v>
      </c>
    </row>
    <row r="6415" spans="1:9" x14ac:dyDescent="0.2">
      <c r="A6415" s="86" t="s">
        <v>6387</v>
      </c>
      <c r="B6415" s="763" t="s">
        <v>165</v>
      </c>
      <c r="D6415" s="86" t="s">
        <v>33</v>
      </c>
      <c r="E6415" s="86" t="s">
        <v>6378</v>
      </c>
      <c r="F6415" s="282" t="s">
        <v>20</v>
      </c>
      <c r="G6415" s="767" t="s">
        <v>524</v>
      </c>
      <c r="I6415" s="515" t="s">
        <v>6718</v>
      </c>
    </row>
    <row r="6416" spans="1:9" x14ac:dyDescent="0.2">
      <c r="A6416" s="86" t="s">
        <v>6387</v>
      </c>
      <c r="B6416" s="763" t="s">
        <v>165</v>
      </c>
      <c r="D6416" s="86" t="s">
        <v>33</v>
      </c>
      <c r="E6416" s="86" t="s">
        <v>6378</v>
      </c>
      <c r="F6416" s="282" t="s">
        <v>21</v>
      </c>
      <c r="G6416" s="767" t="s">
        <v>524</v>
      </c>
      <c r="I6416" s="515" t="s">
        <v>6719</v>
      </c>
    </row>
    <row r="6417" spans="1:9" x14ac:dyDescent="0.2">
      <c r="A6417" s="86" t="s">
        <v>6387</v>
      </c>
      <c r="B6417" s="763" t="s">
        <v>165</v>
      </c>
      <c r="D6417" s="86" t="s">
        <v>33</v>
      </c>
      <c r="E6417" s="86" t="s">
        <v>6378</v>
      </c>
      <c r="F6417" s="282" t="s">
        <v>22</v>
      </c>
      <c r="G6417" s="767" t="s">
        <v>524</v>
      </c>
      <c r="I6417" s="515" t="s">
        <v>6720</v>
      </c>
    </row>
    <row r="6418" spans="1:9" x14ac:dyDescent="0.2">
      <c r="A6418" s="86" t="s">
        <v>6387</v>
      </c>
      <c r="B6418" s="763" t="s">
        <v>165</v>
      </c>
      <c r="D6418" s="86" t="s">
        <v>33</v>
      </c>
      <c r="E6418" s="86" t="s">
        <v>6378</v>
      </c>
      <c r="F6418" s="282" t="s">
        <v>23</v>
      </c>
      <c r="G6418" s="767" t="s">
        <v>524</v>
      </c>
      <c r="I6418" s="515" t="s">
        <v>6721</v>
      </c>
    </row>
    <row r="6419" spans="1:9" x14ac:dyDescent="0.2">
      <c r="A6419" s="86" t="s">
        <v>6387</v>
      </c>
      <c r="B6419" s="763" t="s">
        <v>165</v>
      </c>
      <c r="D6419" s="86" t="s">
        <v>33</v>
      </c>
      <c r="E6419" s="86" t="s">
        <v>6378</v>
      </c>
      <c r="F6419" s="282" t="s">
        <v>474</v>
      </c>
      <c r="G6419" s="767" t="s">
        <v>524</v>
      </c>
      <c r="I6419" s="515" t="s">
        <v>6722</v>
      </c>
    </row>
    <row r="6420" spans="1:9" x14ac:dyDescent="0.2">
      <c r="A6420" s="86" t="s">
        <v>6387</v>
      </c>
      <c r="B6420" s="763" t="s">
        <v>165</v>
      </c>
      <c r="D6420" s="86" t="s">
        <v>33</v>
      </c>
      <c r="E6420" s="86" t="s">
        <v>6378</v>
      </c>
      <c r="F6420" s="282" t="s">
        <v>475</v>
      </c>
      <c r="G6420" s="767" t="s">
        <v>524</v>
      </c>
      <c r="I6420" s="515" t="s">
        <v>6723</v>
      </c>
    </row>
    <row r="6421" spans="1:9" x14ac:dyDescent="0.2">
      <c r="A6421" s="86" t="s">
        <v>6387</v>
      </c>
      <c r="B6421" s="763" t="s">
        <v>165</v>
      </c>
      <c r="D6421" s="86" t="s">
        <v>33</v>
      </c>
      <c r="E6421" s="86" t="s">
        <v>6378</v>
      </c>
      <c r="F6421" s="282" t="s">
        <v>24</v>
      </c>
      <c r="G6421" s="767" t="s">
        <v>524</v>
      </c>
      <c r="I6421" s="515" t="s">
        <v>6724</v>
      </c>
    </row>
    <row r="6422" spans="1:9" x14ac:dyDescent="0.2">
      <c r="A6422" s="86" t="s">
        <v>6387</v>
      </c>
      <c r="B6422" s="763" t="s">
        <v>165</v>
      </c>
      <c r="D6422" s="86" t="s">
        <v>33</v>
      </c>
      <c r="E6422" s="86" t="s">
        <v>6378</v>
      </c>
      <c r="F6422" s="282" t="s">
        <v>25</v>
      </c>
      <c r="G6422" s="767" t="s">
        <v>524</v>
      </c>
      <c r="I6422" s="515" t="s">
        <v>6725</v>
      </c>
    </row>
    <row r="6423" spans="1:9" x14ac:dyDescent="0.2">
      <c r="A6423" s="86" t="s">
        <v>6387</v>
      </c>
      <c r="B6423" s="763" t="s">
        <v>165</v>
      </c>
      <c r="D6423" s="86" t="s">
        <v>33</v>
      </c>
      <c r="E6423" s="86" t="s">
        <v>6378</v>
      </c>
      <c r="F6423" s="282" t="s">
        <v>476</v>
      </c>
      <c r="G6423" s="767" t="s">
        <v>524</v>
      </c>
      <c r="I6423" s="515" t="s">
        <v>6726</v>
      </c>
    </row>
    <row r="6424" spans="1:9" x14ac:dyDescent="0.2">
      <c r="A6424" s="86" t="s">
        <v>6387</v>
      </c>
      <c r="B6424" s="763" t="s">
        <v>165</v>
      </c>
      <c r="D6424" s="86" t="s">
        <v>33</v>
      </c>
      <c r="E6424" s="86" t="s">
        <v>6378</v>
      </c>
      <c r="F6424" s="282" t="s">
        <v>477</v>
      </c>
      <c r="G6424" s="767" t="s">
        <v>524</v>
      </c>
      <c r="I6424" s="515" t="s">
        <v>6727</v>
      </c>
    </row>
    <row r="6425" spans="1:9" x14ac:dyDescent="0.2">
      <c r="A6425" s="86" t="s">
        <v>6387</v>
      </c>
      <c r="B6425" s="763" t="s">
        <v>165</v>
      </c>
      <c r="D6425" s="86" t="s">
        <v>33</v>
      </c>
      <c r="E6425" s="86" t="s">
        <v>6378</v>
      </c>
      <c r="F6425" s="282" t="s">
        <v>26</v>
      </c>
      <c r="G6425" s="767" t="s">
        <v>524</v>
      </c>
      <c r="I6425" s="515" t="s">
        <v>6728</v>
      </c>
    </row>
    <row r="6426" spans="1:9" x14ac:dyDescent="0.2">
      <c r="A6426" s="86" t="s">
        <v>6387</v>
      </c>
      <c r="B6426" s="763" t="s">
        <v>165</v>
      </c>
      <c r="D6426" s="86" t="s">
        <v>33</v>
      </c>
      <c r="E6426" s="86" t="s">
        <v>6378</v>
      </c>
      <c r="F6426" s="282" t="s">
        <v>478</v>
      </c>
      <c r="G6426" s="767" t="s">
        <v>524</v>
      </c>
      <c r="I6426" s="515" t="s">
        <v>6729</v>
      </c>
    </row>
    <row r="6427" spans="1:9" x14ac:dyDescent="0.2">
      <c r="A6427" s="86" t="s">
        <v>6387</v>
      </c>
      <c r="B6427" s="763" t="s">
        <v>165</v>
      </c>
      <c r="D6427" s="86" t="s">
        <v>33</v>
      </c>
      <c r="E6427" s="86" t="s">
        <v>6378</v>
      </c>
      <c r="F6427" s="282" t="s">
        <v>479</v>
      </c>
      <c r="G6427" s="767" t="s">
        <v>524</v>
      </c>
      <c r="I6427" s="515" t="s">
        <v>6730</v>
      </c>
    </row>
    <row r="6428" spans="1:9" x14ac:dyDescent="0.2">
      <c r="A6428" s="86" t="s">
        <v>6387</v>
      </c>
      <c r="B6428" s="763" t="s">
        <v>165</v>
      </c>
      <c r="D6428" s="86" t="s">
        <v>33</v>
      </c>
      <c r="E6428" s="86" t="s">
        <v>6378</v>
      </c>
      <c r="F6428" s="282" t="s">
        <v>434</v>
      </c>
      <c r="G6428" s="767" t="s">
        <v>524</v>
      </c>
      <c r="I6428" s="515" t="s">
        <v>6731</v>
      </c>
    </row>
    <row r="6429" spans="1:9" x14ac:dyDescent="0.2">
      <c r="A6429" s="86" t="s">
        <v>6387</v>
      </c>
      <c r="B6429" s="763" t="s">
        <v>165</v>
      </c>
      <c r="D6429" s="86" t="s">
        <v>33</v>
      </c>
      <c r="E6429" s="86" t="s">
        <v>6378</v>
      </c>
      <c r="F6429" s="282" t="s">
        <v>35</v>
      </c>
      <c r="G6429" s="767" t="s">
        <v>524</v>
      </c>
      <c r="I6429" s="515" t="s">
        <v>6732</v>
      </c>
    </row>
    <row r="6430" spans="1:9" x14ac:dyDescent="0.2">
      <c r="A6430" s="86" t="s">
        <v>6387</v>
      </c>
      <c r="B6430" s="763" t="s">
        <v>165</v>
      </c>
      <c r="D6430" s="86" t="s">
        <v>33</v>
      </c>
      <c r="E6430" s="86" t="s">
        <v>6378</v>
      </c>
      <c r="F6430" s="282" t="s">
        <v>447</v>
      </c>
      <c r="G6430" s="767" t="s">
        <v>524</v>
      </c>
      <c r="I6430" s="515" t="s">
        <v>6733</v>
      </c>
    </row>
    <row r="6431" spans="1:9" x14ac:dyDescent="0.2">
      <c r="A6431" s="86" t="s">
        <v>6387</v>
      </c>
      <c r="B6431" s="763" t="s">
        <v>165</v>
      </c>
      <c r="D6431" s="86" t="s">
        <v>33</v>
      </c>
      <c r="E6431" s="86" t="s">
        <v>6378</v>
      </c>
      <c r="F6431" s="282" t="s">
        <v>448</v>
      </c>
      <c r="G6431" s="767" t="s">
        <v>524</v>
      </c>
      <c r="I6431" s="515" t="s">
        <v>6734</v>
      </c>
    </row>
    <row r="6432" spans="1:9" x14ac:dyDescent="0.2">
      <c r="A6432" s="86" t="s">
        <v>6387</v>
      </c>
      <c r="B6432" s="763" t="s">
        <v>165</v>
      </c>
      <c r="D6432" s="86" t="s">
        <v>33</v>
      </c>
      <c r="E6432" s="86" t="s">
        <v>6378</v>
      </c>
      <c r="F6432" s="282" t="s">
        <v>449</v>
      </c>
      <c r="G6432" s="767" t="s">
        <v>524</v>
      </c>
      <c r="I6432" s="515" t="s">
        <v>6735</v>
      </c>
    </row>
    <row r="6433" spans="1:9" x14ac:dyDescent="0.2">
      <c r="A6433" s="86" t="s">
        <v>6387</v>
      </c>
      <c r="B6433" s="763" t="s">
        <v>165</v>
      </c>
      <c r="D6433" s="86" t="s">
        <v>33</v>
      </c>
      <c r="E6433" s="86" t="s">
        <v>6378</v>
      </c>
      <c r="F6433" s="282" t="s">
        <v>431</v>
      </c>
      <c r="G6433" s="767" t="s">
        <v>524</v>
      </c>
      <c r="I6433" s="515" t="s">
        <v>6736</v>
      </c>
    </row>
    <row r="6434" spans="1:9" x14ac:dyDescent="0.2">
      <c r="A6434" s="86" t="s">
        <v>6387</v>
      </c>
      <c r="B6434" s="763" t="s">
        <v>165</v>
      </c>
      <c r="D6434" s="86" t="s">
        <v>33</v>
      </c>
      <c r="E6434" s="86" t="s">
        <v>6378</v>
      </c>
      <c r="F6434" s="282" t="s">
        <v>432</v>
      </c>
      <c r="G6434" s="767" t="s">
        <v>524</v>
      </c>
      <c r="I6434" s="515" t="s">
        <v>6737</v>
      </c>
    </row>
    <row r="6435" spans="1:9" x14ac:dyDescent="0.2">
      <c r="A6435" s="86" t="s">
        <v>6387</v>
      </c>
      <c r="B6435" s="543" t="s">
        <v>165</v>
      </c>
      <c r="C6435" s="547"/>
      <c r="D6435" s="547" t="s">
        <v>33</v>
      </c>
      <c r="E6435" s="547" t="s">
        <v>6378</v>
      </c>
      <c r="F6435" s="538" t="s">
        <v>433</v>
      </c>
      <c r="G6435" s="309" t="s">
        <v>524</v>
      </c>
      <c r="I6435" s="515" t="s">
        <v>6738</v>
      </c>
    </row>
    <row r="6436" spans="1:9" x14ac:dyDescent="0.2">
      <c r="A6436" s="86" t="s">
        <v>6387</v>
      </c>
      <c r="B6436" s="541" t="s">
        <v>165</v>
      </c>
      <c r="C6436" s="546"/>
      <c r="D6436" s="546" t="s">
        <v>33</v>
      </c>
      <c r="E6436" s="546" t="s">
        <v>6379</v>
      </c>
      <c r="F6436" s="542" t="s">
        <v>7611</v>
      </c>
      <c r="G6436" s="532" t="s">
        <v>524</v>
      </c>
      <c r="I6436" s="515" t="s">
        <v>6739</v>
      </c>
    </row>
    <row r="6437" spans="1:9" x14ac:dyDescent="0.2">
      <c r="A6437" s="86" t="s">
        <v>6387</v>
      </c>
      <c r="B6437" s="763" t="s">
        <v>165</v>
      </c>
      <c r="D6437" s="86" t="s">
        <v>33</v>
      </c>
      <c r="E6437" s="86" t="s">
        <v>6379</v>
      </c>
      <c r="F6437" s="282" t="s">
        <v>15</v>
      </c>
      <c r="G6437" s="767" t="s">
        <v>524</v>
      </c>
      <c r="I6437" s="515" t="s">
        <v>6740</v>
      </c>
    </row>
    <row r="6438" spans="1:9" x14ac:dyDescent="0.2">
      <c r="A6438" s="86" t="s">
        <v>6387</v>
      </c>
      <c r="B6438" s="763" t="s">
        <v>165</v>
      </c>
      <c r="D6438" s="86" t="s">
        <v>33</v>
      </c>
      <c r="E6438" s="86" t="s">
        <v>6379</v>
      </c>
      <c r="F6438" s="282" t="s">
        <v>16</v>
      </c>
      <c r="G6438" s="767" t="s">
        <v>524</v>
      </c>
      <c r="I6438" s="515" t="s">
        <v>6741</v>
      </c>
    </row>
    <row r="6439" spans="1:9" x14ac:dyDescent="0.2">
      <c r="A6439" s="86" t="s">
        <v>6387</v>
      </c>
      <c r="B6439" s="763" t="s">
        <v>165</v>
      </c>
      <c r="D6439" s="86" t="s">
        <v>33</v>
      </c>
      <c r="E6439" s="86" t="s">
        <v>6379</v>
      </c>
      <c r="F6439" s="282" t="s">
        <v>17</v>
      </c>
      <c r="G6439" s="767" t="s">
        <v>524</v>
      </c>
      <c r="I6439" s="515" t="s">
        <v>6742</v>
      </c>
    </row>
    <row r="6440" spans="1:9" x14ac:dyDescent="0.2">
      <c r="A6440" s="86" t="s">
        <v>6387</v>
      </c>
      <c r="B6440" s="763" t="s">
        <v>165</v>
      </c>
      <c r="D6440" s="86" t="s">
        <v>33</v>
      </c>
      <c r="E6440" s="86" t="s">
        <v>6379</v>
      </c>
      <c r="F6440" s="282" t="s">
        <v>18</v>
      </c>
      <c r="G6440" s="767" t="s">
        <v>524</v>
      </c>
      <c r="I6440" s="515" t="s">
        <v>6743</v>
      </c>
    </row>
    <row r="6441" spans="1:9" x14ac:dyDescent="0.2">
      <c r="A6441" s="86" t="s">
        <v>6387</v>
      </c>
      <c r="B6441" s="763" t="s">
        <v>165</v>
      </c>
      <c r="D6441" s="86" t="s">
        <v>33</v>
      </c>
      <c r="E6441" s="86" t="s">
        <v>6379</v>
      </c>
      <c r="F6441" s="282" t="s">
        <v>19</v>
      </c>
      <c r="G6441" s="767" t="s">
        <v>524</v>
      </c>
      <c r="I6441" s="515" t="s">
        <v>6744</v>
      </c>
    </row>
    <row r="6442" spans="1:9" x14ac:dyDescent="0.2">
      <c r="A6442" s="86" t="s">
        <v>6387</v>
      </c>
      <c r="B6442" s="763" t="s">
        <v>165</v>
      </c>
      <c r="D6442" s="86" t="s">
        <v>33</v>
      </c>
      <c r="E6442" s="86" t="s">
        <v>6379</v>
      </c>
      <c r="F6442" s="282" t="s">
        <v>20</v>
      </c>
      <c r="G6442" s="767" t="s">
        <v>524</v>
      </c>
      <c r="I6442" s="515" t="s">
        <v>6745</v>
      </c>
    </row>
    <row r="6443" spans="1:9" x14ac:dyDescent="0.2">
      <c r="A6443" s="86" t="s">
        <v>6387</v>
      </c>
      <c r="B6443" s="763" t="s">
        <v>165</v>
      </c>
      <c r="D6443" s="86" t="s">
        <v>33</v>
      </c>
      <c r="E6443" s="86" t="s">
        <v>6379</v>
      </c>
      <c r="F6443" s="282" t="s">
        <v>21</v>
      </c>
      <c r="G6443" s="767" t="s">
        <v>524</v>
      </c>
      <c r="I6443" s="515" t="s">
        <v>6746</v>
      </c>
    </row>
    <row r="6444" spans="1:9" x14ac:dyDescent="0.2">
      <c r="A6444" s="86" t="s">
        <v>6387</v>
      </c>
      <c r="B6444" s="763" t="s">
        <v>165</v>
      </c>
      <c r="D6444" s="86" t="s">
        <v>33</v>
      </c>
      <c r="E6444" s="86" t="s">
        <v>6379</v>
      </c>
      <c r="F6444" s="282" t="s">
        <v>22</v>
      </c>
      <c r="G6444" s="767" t="s">
        <v>524</v>
      </c>
      <c r="I6444" s="515" t="s">
        <v>6747</v>
      </c>
    </row>
    <row r="6445" spans="1:9" x14ac:dyDescent="0.2">
      <c r="A6445" s="86" t="s">
        <v>6387</v>
      </c>
      <c r="B6445" s="763" t="s">
        <v>165</v>
      </c>
      <c r="D6445" s="86" t="s">
        <v>33</v>
      </c>
      <c r="E6445" s="86" t="s">
        <v>6379</v>
      </c>
      <c r="F6445" s="282" t="s">
        <v>23</v>
      </c>
      <c r="G6445" s="767" t="s">
        <v>524</v>
      </c>
      <c r="I6445" s="515" t="s">
        <v>6748</v>
      </c>
    </row>
    <row r="6446" spans="1:9" x14ac:dyDescent="0.2">
      <c r="A6446" s="86" t="s">
        <v>6387</v>
      </c>
      <c r="B6446" s="763" t="s">
        <v>165</v>
      </c>
      <c r="D6446" s="86" t="s">
        <v>33</v>
      </c>
      <c r="E6446" s="86" t="s">
        <v>6379</v>
      </c>
      <c r="F6446" s="282" t="s">
        <v>474</v>
      </c>
      <c r="G6446" s="767" t="s">
        <v>524</v>
      </c>
      <c r="I6446" s="515" t="s">
        <v>6749</v>
      </c>
    </row>
    <row r="6447" spans="1:9" x14ac:dyDescent="0.2">
      <c r="A6447" s="86" t="s">
        <v>6387</v>
      </c>
      <c r="B6447" s="763" t="s">
        <v>165</v>
      </c>
      <c r="D6447" s="86" t="s">
        <v>33</v>
      </c>
      <c r="E6447" s="86" t="s">
        <v>6379</v>
      </c>
      <c r="F6447" s="282" t="s">
        <v>475</v>
      </c>
      <c r="G6447" s="767" t="s">
        <v>524</v>
      </c>
      <c r="I6447" s="515" t="s">
        <v>6750</v>
      </c>
    </row>
    <row r="6448" spans="1:9" x14ac:dyDescent="0.2">
      <c r="A6448" s="86" t="s">
        <v>6387</v>
      </c>
      <c r="B6448" s="763" t="s">
        <v>165</v>
      </c>
      <c r="D6448" s="86" t="s">
        <v>33</v>
      </c>
      <c r="E6448" s="86" t="s">
        <v>6379</v>
      </c>
      <c r="F6448" s="282" t="s">
        <v>24</v>
      </c>
      <c r="G6448" s="767" t="s">
        <v>524</v>
      </c>
      <c r="I6448" s="515" t="s">
        <v>6751</v>
      </c>
    </row>
    <row r="6449" spans="1:9" x14ac:dyDescent="0.2">
      <c r="A6449" s="86" t="s">
        <v>6387</v>
      </c>
      <c r="B6449" s="763" t="s">
        <v>165</v>
      </c>
      <c r="D6449" s="86" t="s">
        <v>33</v>
      </c>
      <c r="E6449" s="86" t="s">
        <v>6379</v>
      </c>
      <c r="F6449" s="282" t="s">
        <v>25</v>
      </c>
      <c r="G6449" s="767" t="s">
        <v>524</v>
      </c>
      <c r="I6449" s="515" t="s">
        <v>6752</v>
      </c>
    </row>
    <row r="6450" spans="1:9" x14ac:dyDescent="0.2">
      <c r="A6450" s="86" t="s">
        <v>6387</v>
      </c>
      <c r="B6450" s="763" t="s">
        <v>165</v>
      </c>
      <c r="D6450" s="86" t="s">
        <v>33</v>
      </c>
      <c r="E6450" s="86" t="s">
        <v>6379</v>
      </c>
      <c r="F6450" s="282" t="s">
        <v>476</v>
      </c>
      <c r="G6450" s="767" t="s">
        <v>524</v>
      </c>
      <c r="I6450" s="515" t="s">
        <v>6753</v>
      </c>
    </row>
    <row r="6451" spans="1:9" x14ac:dyDescent="0.2">
      <c r="A6451" s="86" t="s">
        <v>6387</v>
      </c>
      <c r="B6451" s="763" t="s">
        <v>165</v>
      </c>
      <c r="D6451" s="86" t="s">
        <v>33</v>
      </c>
      <c r="E6451" s="86" t="s">
        <v>6379</v>
      </c>
      <c r="F6451" s="282" t="s">
        <v>477</v>
      </c>
      <c r="G6451" s="767" t="s">
        <v>524</v>
      </c>
      <c r="I6451" s="515" t="s">
        <v>6754</v>
      </c>
    </row>
    <row r="6452" spans="1:9" x14ac:dyDescent="0.2">
      <c r="A6452" s="86" t="s">
        <v>6387</v>
      </c>
      <c r="B6452" s="763" t="s">
        <v>165</v>
      </c>
      <c r="D6452" s="86" t="s">
        <v>33</v>
      </c>
      <c r="E6452" s="86" t="s">
        <v>6379</v>
      </c>
      <c r="F6452" s="282" t="s">
        <v>26</v>
      </c>
      <c r="G6452" s="767" t="s">
        <v>524</v>
      </c>
      <c r="I6452" s="515" t="s">
        <v>6755</v>
      </c>
    </row>
    <row r="6453" spans="1:9" x14ac:dyDescent="0.2">
      <c r="A6453" s="86" t="s">
        <v>6387</v>
      </c>
      <c r="B6453" s="763" t="s">
        <v>165</v>
      </c>
      <c r="D6453" s="86" t="s">
        <v>33</v>
      </c>
      <c r="E6453" s="86" t="s">
        <v>6379</v>
      </c>
      <c r="F6453" s="282" t="s">
        <v>478</v>
      </c>
      <c r="G6453" s="767" t="s">
        <v>524</v>
      </c>
      <c r="I6453" s="515" t="s">
        <v>6756</v>
      </c>
    </row>
    <row r="6454" spans="1:9" x14ac:dyDescent="0.2">
      <c r="A6454" s="86" t="s">
        <v>6387</v>
      </c>
      <c r="B6454" s="763" t="s">
        <v>165</v>
      </c>
      <c r="D6454" s="86" t="s">
        <v>33</v>
      </c>
      <c r="E6454" s="86" t="s">
        <v>6379</v>
      </c>
      <c r="F6454" s="282" t="s">
        <v>479</v>
      </c>
      <c r="G6454" s="767" t="s">
        <v>524</v>
      </c>
      <c r="I6454" s="515" t="s">
        <v>6757</v>
      </c>
    </row>
    <row r="6455" spans="1:9" x14ac:dyDescent="0.2">
      <c r="A6455" s="86" t="s">
        <v>6387</v>
      </c>
      <c r="B6455" s="763" t="s">
        <v>165</v>
      </c>
      <c r="D6455" s="86" t="s">
        <v>33</v>
      </c>
      <c r="E6455" s="86" t="s">
        <v>6379</v>
      </c>
      <c r="F6455" s="282" t="s">
        <v>434</v>
      </c>
      <c r="G6455" s="767" t="s">
        <v>524</v>
      </c>
      <c r="I6455" s="515" t="s">
        <v>6758</v>
      </c>
    </row>
    <row r="6456" spans="1:9" x14ac:dyDescent="0.2">
      <c r="A6456" s="86" t="s">
        <v>6387</v>
      </c>
      <c r="B6456" s="763" t="s">
        <v>165</v>
      </c>
      <c r="D6456" s="86" t="s">
        <v>33</v>
      </c>
      <c r="E6456" s="86" t="s">
        <v>6379</v>
      </c>
      <c r="F6456" s="282" t="s">
        <v>35</v>
      </c>
      <c r="G6456" s="767" t="s">
        <v>524</v>
      </c>
      <c r="I6456" s="515" t="s">
        <v>6759</v>
      </c>
    </row>
    <row r="6457" spans="1:9" x14ac:dyDescent="0.2">
      <c r="A6457" s="86" t="s">
        <v>6387</v>
      </c>
      <c r="B6457" s="763" t="s">
        <v>165</v>
      </c>
      <c r="D6457" s="86" t="s">
        <v>33</v>
      </c>
      <c r="E6457" s="86" t="s">
        <v>6379</v>
      </c>
      <c r="F6457" s="282" t="s">
        <v>447</v>
      </c>
      <c r="G6457" s="767" t="s">
        <v>524</v>
      </c>
      <c r="I6457" s="515" t="s">
        <v>6760</v>
      </c>
    </row>
    <row r="6458" spans="1:9" x14ac:dyDescent="0.2">
      <c r="A6458" s="86" t="s">
        <v>6387</v>
      </c>
      <c r="B6458" s="763" t="s">
        <v>165</v>
      </c>
      <c r="D6458" s="86" t="s">
        <v>33</v>
      </c>
      <c r="E6458" s="86" t="s">
        <v>6379</v>
      </c>
      <c r="F6458" s="282" t="s">
        <v>448</v>
      </c>
      <c r="G6458" s="767" t="s">
        <v>524</v>
      </c>
      <c r="I6458" s="515" t="s">
        <v>6761</v>
      </c>
    </row>
    <row r="6459" spans="1:9" x14ac:dyDescent="0.2">
      <c r="A6459" s="86" t="s">
        <v>6387</v>
      </c>
      <c r="B6459" s="763" t="s">
        <v>165</v>
      </c>
      <c r="D6459" s="86" t="s">
        <v>33</v>
      </c>
      <c r="E6459" s="86" t="s">
        <v>6379</v>
      </c>
      <c r="F6459" s="282" t="s">
        <v>449</v>
      </c>
      <c r="G6459" s="767" t="s">
        <v>524</v>
      </c>
      <c r="I6459" s="515" t="s">
        <v>6762</v>
      </c>
    </row>
    <row r="6460" spans="1:9" x14ac:dyDescent="0.2">
      <c r="A6460" s="86" t="s">
        <v>6387</v>
      </c>
      <c r="B6460" s="763" t="s">
        <v>165</v>
      </c>
      <c r="D6460" s="86" t="s">
        <v>33</v>
      </c>
      <c r="E6460" s="86" t="s">
        <v>6379</v>
      </c>
      <c r="F6460" s="282" t="s">
        <v>431</v>
      </c>
      <c r="G6460" s="767" t="s">
        <v>524</v>
      </c>
      <c r="I6460" s="515" t="s">
        <v>6763</v>
      </c>
    </row>
    <row r="6461" spans="1:9" x14ac:dyDescent="0.2">
      <c r="A6461" s="86" t="s">
        <v>6387</v>
      </c>
      <c r="B6461" s="763" t="s">
        <v>165</v>
      </c>
      <c r="D6461" s="86" t="s">
        <v>33</v>
      </c>
      <c r="E6461" s="86" t="s">
        <v>6379</v>
      </c>
      <c r="F6461" s="282" t="s">
        <v>432</v>
      </c>
      <c r="G6461" s="767" t="s">
        <v>524</v>
      </c>
      <c r="I6461" s="515" t="s">
        <v>6764</v>
      </c>
    </row>
    <row r="6462" spans="1:9" x14ac:dyDescent="0.2">
      <c r="A6462" s="86" t="s">
        <v>6387</v>
      </c>
      <c r="B6462" s="543" t="s">
        <v>165</v>
      </c>
      <c r="C6462" s="547"/>
      <c r="D6462" s="547" t="s">
        <v>33</v>
      </c>
      <c r="E6462" s="547" t="s">
        <v>6379</v>
      </c>
      <c r="F6462" s="538" t="s">
        <v>433</v>
      </c>
      <c r="G6462" s="309" t="s">
        <v>524</v>
      </c>
      <c r="I6462" s="515" t="s">
        <v>6765</v>
      </c>
    </row>
    <row r="6463" spans="1:9" x14ac:dyDescent="0.2">
      <c r="A6463" s="86" t="s">
        <v>6387</v>
      </c>
      <c r="B6463" s="541" t="s">
        <v>165</v>
      </c>
      <c r="C6463" s="546"/>
      <c r="D6463" s="546" t="s">
        <v>33</v>
      </c>
      <c r="E6463" s="546" t="s">
        <v>6380</v>
      </c>
      <c r="F6463" s="542" t="s">
        <v>7611</v>
      </c>
      <c r="G6463" s="532" t="s">
        <v>524</v>
      </c>
      <c r="I6463" s="515" t="s">
        <v>6766</v>
      </c>
    </row>
    <row r="6464" spans="1:9" x14ac:dyDescent="0.2">
      <c r="A6464" s="86" t="s">
        <v>6387</v>
      </c>
      <c r="B6464" s="763" t="s">
        <v>165</v>
      </c>
      <c r="D6464" s="86" t="s">
        <v>33</v>
      </c>
      <c r="E6464" s="86" t="s">
        <v>6380</v>
      </c>
      <c r="F6464" s="282" t="s">
        <v>15</v>
      </c>
      <c r="G6464" s="767" t="s">
        <v>524</v>
      </c>
      <c r="I6464" s="515" t="s">
        <v>6767</v>
      </c>
    </row>
    <row r="6465" spans="1:9" x14ac:dyDescent="0.2">
      <c r="A6465" s="86" t="s">
        <v>6387</v>
      </c>
      <c r="B6465" s="763" t="s">
        <v>165</v>
      </c>
      <c r="D6465" s="86" t="s">
        <v>33</v>
      </c>
      <c r="E6465" s="86" t="s">
        <v>6380</v>
      </c>
      <c r="F6465" s="282" t="s">
        <v>16</v>
      </c>
      <c r="G6465" s="767" t="s">
        <v>524</v>
      </c>
      <c r="I6465" s="515" t="s">
        <v>6768</v>
      </c>
    </row>
    <row r="6466" spans="1:9" x14ac:dyDescent="0.2">
      <c r="A6466" s="86" t="s">
        <v>6387</v>
      </c>
      <c r="B6466" s="763" t="s">
        <v>165</v>
      </c>
      <c r="D6466" s="86" t="s">
        <v>33</v>
      </c>
      <c r="E6466" s="86" t="s">
        <v>6380</v>
      </c>
      <c r="F6466" s="282" t="s">
        <v>17</v>
      </c>
      <c r="G6466" s="767" t="s">
        <v>524</v>
      </c>
      <c r="I6466" s="515" t="s">
        <v>6769</v>
      </c>
    </row>
    <row r="6467" spans="1:9" x14ac:dyDescent="0.2">
      <c r="A6467" s="86" t="s">
        <v>6387</v>
      </c>
      <c r="B6467" s="763" t="s">
        <v>165</v>
      </c>
      <c r="D6467" s="86" t="s">
        <v>33</v>
      </c>
      <c r="E6467" s="86" t="s">
        <v>6380</v>
      </c>
      <c r="F6467" s="282" t="s">
        <v>18</v>
      </c>
      <c r="G6467" s="767" t="s">
        <v>524</v>
      </c>
      <c r="I6467" s="515" t="s">
        <v>6770</v>
      </c>
    </row>
    <row r="6468" spans="1:9" x14ac:dyDescent="0.2">
      <c r="A6468" s="86" t="s">
        <v>6387</v>
      </c>
      <c r="B6468" s="763" t="s">
        <v>165</v>
      </c>
      <c r="D6468" s="86" t="s">
        <v>33</v>
      </c>
      <c r="E6468" s="86" t="s">
        <v>6380</v>
      </c>
      <c r="F6468" s="282" t="s">
        <v>19</v>
      </c>
      <c r="G6468" s="767" t="s">
        <v>524</v>
      </c>
      <c r="I6468" s="515" t="s">
        <v>6771</v>
      </c>
    </row>
    <row r="6469" spans="1:9" x14ac:dyDescent="0.2">
      <c r="A6469" s="86" t="s">
        <v>6387</v>
      </c>
      <c r="B6469" s="763" t="s">
        <v>165</v>
      </c>
      <c r="D6469" s="86" t="s">
        <v>33</v>
      </c>
      <c r="E6469" s="86" t="s">
        <v>6380</v>
      </c>
      <c r="F6469" s="282" t="s">
        <v>20</v>
      </c>
      <c r="G6469" s="767" t="s">
        <v>524</v>
      </c>
      <c r="I6469" s="515" t="s">
        <v>6772</v>
      </c>
    </row>
    <row r="6470" spans="1:9" x14ac:dyDescent="0.2">
      <c r="A6470" s="86" t="s">
        <v>6387</v>
      </c>
      <c r="B6470" s="763" t="s">
        <v>165</v>
      </c>
      <c r="D6470" s="86" t="s">
        <v>33</v>
      </c>
      <c r="E6470" s="86" t="s">
        <v>6380</v>
      </c>
      <c r="F6470" s="282" t="s">
        <v>21</v>
      </c>
      <c r="G6470" s="767" t="s">
        <v>524</v>
      </c>
      <c r="I6470" s="515" t="s">
        <v>6773</v>
      </c>
    </row>
    <row r="6471" spans="1:9" x14ac:dyDescent="0.2">
      <c r="A6471" s="86" t="s">
        <v>6387</v>
      </c>
      <c r="B6471" s="763" t="s">
        <v>165</v>
      </c>
      <c r="D6471" s="86" t="s">
        <v>33</v>
      </c>
      <c r="E6471" s="86" t="s">
        <v>6380</v>
      </c>
      <c r="F6471" s="282" t="s">
        <v>22</v>
      </c>
      <c r="G6471" s="767" t="s">
        <v>524</v>
      </c>
      <c r="I6471" s="515" t="s">
        <v>6774</v>
      </c>
    </row>
    <row r="6472" spans="1:9" x14ac:dyDescent="0.2">
      <c r="A6472" s="86" t="s">
        <v>6387</v>
      </c>
      <c r="B6472" s="763" t="s">
        <v>165</v>
      </c>
      <c r="D6472" s="86" t="s">
        <v>33</v>
      </c>
      <c r="E6472" s="86" t="s">
        <v>6380</v>
      </c>
      <c r="F6472" s="282" t="s">
        <v>23</v>
      </c>
      <c r="G6472" s="767" t="s">
        <v>524</v>
      </c>
      <c r="I6472" s="515" t="s">
        <v>6775</v>
      </c>
    </row>
    <row r="6473" spans="1:9" x14ac:dyDescent="0.2">
      <c r="A6473" s="86" t="s">
        <v>6387</v>
      </c>
      <c r="B6473" s="763" t="s">
        <v>165</v>
      </c>
      <c r="D6473" s="86" t="s">
        <v>33</v>
      </c>
      <c r="E6473" s="86" t="s">
        <v>6380</v>
      </c>
      <c r="F6473" s="282" t="s">
        <v>474</v>
      </c>
      <c r="G6473" s="767" t="s">
        <v>524</v>
      </c>
      <c r="I6473" s="515" t="s">
        <v>6776</v>
      </c>
    </row>
    <row r="6474" spans="1:9" x14ac:dyDescent="0.2">
      <c r="A6474" s="86" t="s">
        <v>6387</v>
      </c>
      <c r="B6474" s="763" t="s">
        <v>165</v>
      </c>
      <c r="D6474" s="86" t="s">
        <v>33</v>
      </c>
      <c r="E6474" s="86" t="s">
        <v>6380</v>
      </c>
      <c r="F6474" s="282" t="s">
        <v>475</v>
      </c>
      <c r="G6474" s="767" t="s">
        <v>524</v>
      </c>
      <c r="I6474" s="515" t="s">
        <v>6777</v>
      </c>
    </row>
    <row r="6475" spans="1:9" x14ac:dyDescent="0.2">
      <c r="A6475" s="86" t="s">
        <v>6387</v>
      </c>
      <c r="B6475" s="763" t="s">
        <v>165</v>
      </c>
      <c r="D6475" s="86" t="s">
        <v>33</v>
      </c>
      <c r="E6475" s="86" t="s">
        <v>6380</v>
      </c>
      <c r="F6475" s="282" t="s">
        <v>24</v>
      </c>
      <c r="G6475" s="767" t="s">
        <v>524</v>
      </c>
      <c r="I6475" s="515" t="s">
        <v>6778</v>
      </c>
    </row>
    <row r="6476" spans="1:9" x14ac:dyDescent="0.2">
      <c r="A6476" s="86" t="s">
        <v>6387</v>
      </c>
      <c r="B6476" s="763" t="s">
        <v>165</v>
      </c>
      <c r="D6476" s="86" t="s">
        <v>33</v>
      </c>
      <c r="E6476" s="86" t="s">
        <v>6380</v>
      </c>
      <c r="F6476" s="282" t="s">
        <v>25</v>
      </c>
      <c r="G6476" s="767" t="s">
        <v>524</v>
      </c>
      <c r="I6476" s="515" t="s">
        <v>6779</v>
      </c>
    </row>
    <row r="6477" spans="1:9" x14ac:dyDescent="0.2">
      <c r="A6477" s="86" t="s">
        <v>6387</v>
      </c>
      <c r="B6477" s="763" t="s">
        <v>165</v>
      </c>
      <c r="D6477" s="86" t="s">
        <v>33</v>
      </c>
      <c r="E6477" s="86" t="s">
        <v>6380</v>
      </c>
      <c r="F6477" s="282" t="s">
        <v>476</v>
      </c>
      <c r="G6477" s="767" t="s">
        <v>524</v>
      </c>
      <c r="I6477" s="515" t="s">
        <v>6780</v>
      </c>
    </row>
    <row r="6478" spans="1:9" x14ac:dyDescent="0.2">
      <c r="A6478" s="86" t="s">
        <v>6387</v>
      </c>
      <c r="B6478" s="763" t="s">
        <v>165</v>
      </c>
      <c r="D6478" s="86" t="s">
        <v>33</v>
      </c>
      <c r="E6478" s="86" t="s">
        <v>6380</v>
      </c>
      <c r="F6478" s="282" t="s">
        <v>477</v>
      </c>
      <c r="G6478" s="767" t="s">
        <v>524</v>
      </c>
      <c r="I6478" s="515" t="s">
        <v>6781</v>
      </c>
    </row>
    <row r="6479" spans="1:9" x14ac:dyDescent="0.2">
      <c r="A6479" s="86" t="s">
        <v>6387</v>
      </c>
      <c r="B6479" s="763" t="s">
        <v>165</v>
      </c>
      <c r="D6479" s="86" t="s">
        <v>33</v>
      </c>
      <c r="E6479" s="86" t="s">
        <v>6380</v>
      </c>
      <c r="F6479" s="282" t="s">
        <v>26</v>
      </c>
      <c r="G6479" s="767" t="s">
        <v>524</v>
      </c>
      <c r="I6479" s="515" t="s">
        <v>6782</v>
      </c>
    </row>
    <row r="6480" spans="1:9" x14ac:dyDescent="0.2">
      <c r="A6480" s="86" t="s">
        <v>6387</v>
      </c>
      <c r="B6480" s="763" t="s">
        <v>165</v>
      </c>
      <c r="D6480" s="86" t="s">
        <v>33</v>
      </c>
      <c r="E6480" s="86" t="s">
        <v>6380</v>
      </c>
      <c r="F6480" s="282" t="s">
        <v>478</v>
      </c>
      <c r="G6480" s="767" t="s">
        <v>524</v>
      </c>
      <c r="I6480" s="515" t="s">
        <v>6783</v>
      </c>
    </row>
    <row r="6481" spans="1:9" x14ac:dyDescent="0.2">
      <c r="A6481" s="86" t="s">
        <v>6387</v>
      </c>
      <c r="B6481" s="763" t="s">
        <v>165</v>
      </c>
      <c r="D6481" s="86" t="s">
        <v>33</v>
      </c>
      <c r="E6481" s="86" t="s">
        <v>6380</v>
      </c>
      <c r="F6481" s="282" t="s">
        <v>479</v>
      </c>
      <c r="G6481" s="767" t="s">
        <v>524</v>
      </c>
      <c r="I6481" s="515" t="s">
        <v>6784</v>
      </c>
    </row>
    <row r="6482" spans="1:9" x14ac:dyDescent="0.2">
      <c r="A6482" s="86" t="s">
        <v>6387</v>
      </c>
      <c r="B6482" s="763" t="s">
        <v>165</v>
      </c>
      <c r="D6482" s="86" t="s">
        <v>33</v>
      </c>
      <c r="E6482" s="86" t="s">
        <v>6380</v>
      </c>
      <c r="F6482" s="282" t="s">
        <v>434</v>
      </c>
      <c r="G6482" s="767" t="s">
        <v>524</v>
      </c>
      <c r="I6482" s="515" t="s">
        <v>6785</v>
      </c>
    </row>
    <row r="6483" spans="1:9" x14ac:dyDescent="0.2">
      <c r="A6483" s="86" t="s">
        <v>6387</v>
      </c>
      <c r="B6483" s="763" t="s">
        <v>165</v>
      </c>
      <c r="D6483" s="86" t="s">
        <v>33</v>
      </c>
      <c r="E6483" s="86" t="s">
        <v>6380</v>
      </c>
      <c r="F6483" s="282" t="s">
        <v>35</v>
      </c>
      <c r="G6483" s="767" t="s">
        <v>524</v>
      </c>
      <c r="I6483" s="515" t="s">
        <v>6786</v>
      </c>
    </row>
    <row r="6484" spans="1:9" x14ac:dyDescent="0.2">
      <c r="A6484" s="86" t="s">
        <v>6387</v>
      </c>
      <c r="B6484" s="763" t="s">
        <v>165</v>
      </c>
      <c r="D6484" s="86" t="s">
        <v>33</v>
      </c>
      <c r="E6484" s="86" t="s">
        <v>6380</v>
      </c>
      <c r="F6484" s="282" t="s">
        <v>447</v>
      </c>
      <c r="G6484" s="767" t="s">
        <v>524</v>
      </c>
      <c r="I6484" s="515" t="s">
        <v>6787</v>
      </c>
    </row>
    <row r="6485" spans="1:9" x14ac:dyDescent="0.2">
      <c r="A6485" s="86" t="s">
        <v>6387</v>
      </c>
      <c r="B6485" s="763" t="s">
        <v>165</v>
      </c>
      <c r="D6485" s="86" t="s">
        <v>33</v>
      </c>
      <c r="E6485" s="86" t="s">
        <v>6380</v>
      </c>
      <c r="F6485" s="282" t="s">
        <v>448</v>
      </c>
      <c r="G6485" s="767" t="s">
        <v>524</v>
      </c>
      <c r="I6485" s="515" t="s">
        <v>6788</v>
      </c>
    </row>
    <row r="6486" spans="1:9" x14ac:dyDescent="0.2">
      <c r="A6486" s="86" t="s">
        <v>6387</v>
      </c>
      <c r="B6486" s="763" t="s">
        <v>165</v>
      </c>
      <c r="D6486" s="86" t="s">
        <v>33</v>
      </c>
      <c r="E6486" s="86" t="s">
        <v>6380</v>
      </c>
      <c r="F6486" s="282" t="s">
        <v>449</v>
      </c>
      <c r="G6486" s="767" t="s">
        <v>524</v>
      </c>
      <c r="I6486" s="515" t="s">
        <v>6789</v>
      </c>
    </row>
    <row r="6487" spans="1:9" x14ac:dyDescent="0.2">
      <c r="A6487" s="86" t="s">
        <v>6387</v>
      </c>
      <c r="B6487" s="763" t="s">
        <v>165</v>
      </c>
      <c r="D6487" s="86" t="s">
        <v>33</v>
      </c>
      <c r="E6487" s="86" t="s">
        <v>6380</v>
      </c>
      <c r="F6487" s="282" t="s">
        <v>431</v>
      </c>
      <c r="G6487" s="767" t="s">
        <v>524</v>
      </c>
      <c r="I6487" s="515" t="s">
        <v>6790</v>
      </c>
    </row>
    <row r="6488" spans="1:9" x14ac:dyDescent="0.2">
      <c r="A6488" s="86" t="s">
        <v>6387</v>
      </c>
      <c r="B6488" s="763" t="s">
        <v>165</v>
      </c>
      <c r="D6488" s="86" t="s">
        <v>33</v>
      </c>
      <c r="E6488" s="86" t="s">
        <v>6380</v>
      </c>
      <c r="F6488" s="282" t="s">
        <v>432</v>
      </c>
      <c r="G6488" s="767" t="s">
        <v>524</v>
      </c>
      <c r="I6488" s="515" t="s">
        <v>6791</v>
      </c>
    </row>
    <row r="6489" spans="1:9" x14ac:dyDescent="0.2">
      <c r="A6489" s="86" t="s">
        <v>6387</v>
      </c>
      <c r="B6489" s="543" t="s">
        <v>165</v>
      </c>
      <c r="C6489" s="547"/>
      <c r="D6489" s="547" t="s">
        <v>33</v>
      </c>
      <c r="E6489" s="547" t="s">
        <v>6380</v>
      </c>
      <c r="F6489" s="538" t="s">
        <v>433</v>
      </c>
      <c r="G6489" s="309" t="s">
        <v>524</v>
      </c>
      <c r="I6489" s="515" t="s">
        <v>6792</v>
      </c>
    </row>
    <row r="6490" spans="1:9" x14ac:dyDescent="0.2">
      <c r="A6490" s="86" t="s">
        <v>6387</v>
      </c>
      <c r="B6490" s="541" t="s">
        <v>165</v>
      </c>
      <c r="C6490" s="546"/>
      <c r="D6490" s="546" t="s">
        <v>33</v>
      </c>
      <c r="E6490" s="546" t="s">
        <v>6381</v>
      </c>
      <c r="F6490" s="542" t="s">
        <v>7611</v>
      </c>
      <c r="G6490" s="532" t="s">
        <v>524</v>
      </c>
      <c r="I6490" s="515" t="s">
        <v>6793</v>
      </c>
    </row>
    <row r="6491" spans="1:9" x14ac:dyDescent="0.2">
      <c r="A6491" s="86" t="s">
        <v>6387</v>
      </c>
      <c r="B6491" s="763" t="s">
        <v>165</v>
      </c>
      <c r="D6491" s="86" t="s">
        <v>33</v>
      </c>
      <c r="E6491" s="86" t="s">
        <v>6381</v>
      </c>
      <c r="F6491" s="282" t="s">
        <v>15</v>
      </c>
      <c r="G6491" s="767" t="s">
        <v>524</v>
      </c>
      <c r="I6491" s="515" t="s">
        <v>6794</v>
      </c>
    </row>
    <row r="6492" spans="1:9" x14ac:dyDescent="0.2">
      <c r="A6492" s="86" t="s">
        <v>6387</v>
      </c>
      <c r="B6492" s="763" t="s">
        <v>165</v>
      </c>
      <c r="D6492" s="86" t="s">
        <v>33</v>
      </c>
      <c r="E6492" s="86" t="s">
        <v>6381</v>
      </c>
      <c r="F6492" s="282" t="s">
        <v>16</v>
      </c>
      <c r="G6492" s="767" t="s">
        <v>524</v>
      </c>
      <c r="I6492" s="515" t="s">
        <v>6795</v>
      </c>
    </row>
    <row r="6493" spans="1:9" x14ac:dyDescent="0.2">
      <c r="A6493" s="86" t="s">
        <v>6387</v>
      </c>
      <c r="B6493" s="763" t="s">
        <v>165</v>
      </c>
      <c r="D6493" s="86" t="s">
        <v>33</v>
      </c>
      <c r="E6493" s="86" t="s">
        <v>6381</v>
      </c>
      <c r="F6493" s="282" t="s">
        <v>17</v>
      </c>
      <c r="G6493" s="767" t="s">
        <v>524</v>
      </c>
      <c r="I6493" s="515" t="s">
        <v>6796</v>
      </c>
    </row>
    <row r="6494" spans="1:9" x14ac:dyDescent="0.2">
      <c r="A6494" s="86" t="s">
        <v>6387</v>
      </c>
      <c r="B6494" s="763" t="s">
        <v>165</v>
      </c>
      <c r="D6494" s="86" t="s">
        <v>33</v>
      </c>
      <c r="E6494" s="86" t="s">
        <v>6381</v>
      </c>
      <c r="F6494" s="282" t="s">
        <v>18</v>
      </c>
      <c r="G6494" s="767" t="s">
        <v>524</v>
      </c>
      <c r="I6494" s="515" t="s">
        <v>6797</v>
      </c>
    </row>
    <row r="6495" spans="1:9" x14ac:dyDescent="0.2">
      <c r="A6495" s="86" t="s">
        <v>6387</v>
      </c>
      <c r="B6495" s="763" t="s">
        <v>165</v>
      </c>
      <c r="D6495" s="86" t="s">
        <v>33</v>
      </c>
      <c r="E6495" s="86" t="s">
        <v>6381</v>
      </c>
      <c r="F6495" s="282" t="s">
        <v>19</v>
      </c>
      <c r="G6495" s="767" t="s">
        <v>524</v>
      </c>
      <c r="I6495" s="515" t="s">
        <v>6798</v>
      </c>
    </row>
    <row r="6496" spans="1:9" x14ac:dyDescent="0.2">
      <c r="A6496" s="86" t="s">
        <v>6387</v>
      </c>
      <c r="B6496" s="763" t="s">
        <v>165</v>
      </c>
      <c r="D6496" s="86" t="s">
        <v>33</v>
      </c>
      <c r="E6496" s="86" t="s">
        <v>6381</v>
      </c>
      <c r="F6496" s="282" t="s">
        <v>20</v>
      </c>
      <c r="G6496" s="767" t="s">
        <v>524</v>
      </c>
      <c r="I6496" s="515" t="s">
        <v>6799</v>
      </c>
    </row>
    <row r="6497" spans="1:9" x14ac:dyDescent="0.2">
      <c r="A6497" s="86" t="s">
        <v>6387</v>
      </c>
      <c r="B6497" s="763" t="s">
        <v>165</v>
      </c>
      <c r="D6497" s="86" t="s">
        <v>33</v>
      </c>
      <c r="E6497" s="86" t="s">
        <v>6381</v>
      </c>
      <c r="F6497" s="282" t="s">
        <v>21</v>
      </c>
      <c r="G6497" s="767" t="s">
        <v>524</v>
      </c>
      <c r="I6497" s="515" t="s">
        <v>6800</v>
      </c>
    </row>
    <row r="6498" spans="1:9" x14ac:dyDescent="0.2">
      <c r="A6498" s="86" t="s">
        <v>6387</v>
      </c>
      <c r="B6498" s="763" t="s">
        <v>165</v>
      </c>
      <c r="D6498" s="86" t="s">
        <v>33</v>
      </c>
      <c r="E6498" s="86" t="s">
        <v>6381</v>
      </c>
      <c r="F6498" s="282" t="s">
        <v>22</v>
      </c>
      <c r="G6498" s="767" t="s">
        <v>524</v>
      </c>
      <c r="I6498" s="515" t="s">
        <v>6801</v>
      </c>
    </row>
    <row r="6499" spans="1:9" x14ac:dyDescent="0.2">
      <c r="A6499" s="86" t="s">
        <v>6387</v>
      </c>
      <c r="B6499" s="763" t="s">
        <v>165</v>
      </c>
      <c r="D6499" s="86" t="s">
        <v>33</v>
      </c>
      <c r="E6499" s="86" t="s">
        <v>6381</v>
      </c>
      <c r="F6499" s="282" t="s">
        <v>23</v>
      </c>
      <c r="G6499" s="767" t="s">
        <v>524</v>
      </c>
      <c r="I6499" s="515" t="s">
        <v>6802</v>
      </c>
    </row>
    <row r="6500" spans="1:9" x14ac:dyDescent="0.2">
      <c r="A6500" s="86" t="s">
        <v>6387</v>
      </c>
      <c r="B6500" s="763" t="s">
        <v>165</v>
      </c>
      <c r="D6500" s="86" t="s">
        <v>33</v>
      </c>
      <c r="E6500" s="86" t="s">
        <v>6381</v>
      </c>
      <c r="F6500" s="282" t="s">
        <v>474</v>
      </c>
      <c r="G6500" s="767" t="s">
        <v>524</v>
      </c>
      <c r="I6500" s="515" t="s">
        <v>6803</v>
      </c>
    </row>
    <row r="6501" spans="1:9" x14ac:dyDescent="0.2">
      <c r="A6501" s="86" t="s">
        <v>6387</v>
      </c>
      <c r="B6501" s="763" t="s">
        <v>165</v>
      </c>
      <c r="D6501" s="86" t="s">
        <v>33</v>
      </c>
      <c r="E6501" s="86" t="s">
        <v>6381</v>
      </c>
      <c r="F6501" s="282" t="s">
        <v>475</v>
      </c>
      <c r="G6501" s="767" t="s">
        <v>524</v>
      </c>
      <c r="I6501" s="515" t="s">
        <v>6804</v>
      </c>
    </row>
    <row r="6502" spans="1:9" x14ac:dyDescent="0.2">
      <c r="A6502" s="86" t="s">
        <v>6387</v>
      </c>
      <c r="B6502" s="763" t="s">
        <v>165</v>
      </c>
      <c r="D6502" s="86" t="s">
        <v>33</v>
      </c>
      <c r="E6502" s="86" t="s">
        <v>6381</v>
      </c>
      <c r="F6502" s="282" t="s">
        <v>24</v>
      </c>
      <c r="G6502" s="767" t="s">
        <v>524</v>
      </c>
      <c r="I6502" s="515" t="s">
        <v>6805</v>
      </c>
    </row>
    <row r="6503" spans="1:9" x14ac:dyDescent="0.2">
      <c r="A6503" s="86" t="s">
        <v>6387</v>
      </c>
      <c r="B6503" s="763" t="s">
        <v>165</v>
      </c>
      <c r="D6503" s="86" t="s">
        <v>33</v>
      </c>
      <c r="E6503" s="86" t="s">
        <v>6381</v>
      </c>
      <c r="F6503" s="282" t="s">
        <v>25</v>
      </c>
      <c r="G6503" s="767" t="s">
        <v>524</v>
      </c>
      <c r="I6503" s="515" t="s">
        <v>6806</v>
      </c>
    </row>
    <row r="6504" spans="1:9" x14ac:dyDescent="0.2">
      <c r="A6504" s="86" t="s">
        <v>6387</v>
      </c>
      <c r="B6504" s="763" t="s">
        <v>165</v>
      </c>
      <c r="D6504" s="86" t="s">
        <v>33</v>
      </c>
      <c r="E6504" s="86" t="s">
        <v>6381</v>
      </c>
      <c r="F6504" s="282" t="s">
        <v>476</v>
      </c>
      <c r="G6504" s="767" t="s">
        <v>524</v>
      </c>
      <c r="I6504" s="515" t="s">
        <v>6807</v>
      </c>
    </row>
    <row r="6505" spans="1:9" x14ac:dyDescent="0.2">
      <c r="A6505" s="86" t="s">
        <v>6387</v>
      </c>
      <c r="B6505" s="763" t="s">
        <v>165</v>
      </c>
      <c r="D6505" s="86" t="s">
        <v>33</v>
      </c>
      <c r="E6505" s="86" t="s">
        <v>6381</v>
      </c>
      <c r="F6505" s="282" t="s">
        <v>477</v>
      </c>
      <c r="G6505" s="767" t="s">
        <v>524</v>
      </c>
      <c r="I6505" s="515" t="s">
        <v>6808</v>
      </c>
    </row>
    <row r="6506" spans="1:9" x14ac:dyDescent="0.2">
      <c r="A6506" s="86" t="s">
        <v>6387</v>
      </c>
      <c r="B6506" s="763" t="s">
        <v>165</v>
      </c>
      <c r="D6506" s="86" t="s">
        <v>33</v>
      </c>
      <c r="E6506" s="86" t="s">
        <v>6381</v>
      </c>
      <c r="F6506" s="282" t="s">
        <v>26</v>
      </c>
      <c r="G6506" s="767" t="s">
        <v>524</v>
      </c>
      <c r="I6506" s="515" t="s">
        <v>6809</v>
      </c>
    </row>
    <row r="6507" spans="1:9" x14ac:dyDescent="0.2">
      <c r="A6507" s="86" t="s">
        <v>6387</v>
      </c>
      <c r="B6507" s="763" t="s">
        <v>165</v>
      </c>
      <c r="D6507" s="86" t="s">
        <v>33</v>
      </c>
      <c r="E6507" s="86" t="s">
        <v>6381</v>
      </c>
      <c r="F6507" s="282" t="s">
        <v>478</v>
      </c>
      <c r="G6507" s="767" t="s">
        <v>524</v>
      </c>
      <c r="I6507" s="515" t="s">
        <v>6810</v>
      </c>
    </row>
    <row r="6508" spans="1:9" x14ac:dyDescent="0.2">
      <c r="A6508" s="86" t="s">
        <v>6387</v>
      </c>
      <c r="B6508" s="763" t="s">
        <v>165</v>
      </c>
      <c r="D6508" s="86" t="s">
        <v>33</v>
      </c>
      <c r="E6508" s="86" t="s">
        <v>6381</v>
      </c>
      <c r="F6508" s="282" t="s">
        <v>479</v>
      </c>
      <c r="G6508" s="767" t="s">
        <v>524</v>
      </c>
      <c r="I6508" s="515" t="s">
        <v>6811</v>
      </c>
    </row>
    <row r="6509" spans="1:9" x14ac:dyDescent="0.2">
      <c r="A6509" s="86" t="s">
        <v>6387</v>
      </c>
      <c r="B6509" s="763" t="s">
        <v>165</v>
      </c>
      <c r="D6509" s="86" t="s">
        <v>33</v>
      </c>
      <c r="E6509" s="86" t="s">
        <v>6381</v>
      </c>
      <c r="F6509" s="282" t="s">
        <v>434</v>
      </c>
      <c r="G6509" s="767" t="s">
        <v>524</v>
      </c>
      <c r="I6509" s="515" t="s">
        <v>6812</v>
      </c>
    </row>
    <row r="6510" spans="1:9" x14ac:dyDescent="0.2">
      <c r="A6510" s="86" t="s">
        <v>6387</v>
      </c>
      <c r="B6510" s="763" t="s">
        <v>165</v>
      </c>
      <c r="D6510" s="86" t="s">
        <v>33</v>
      </c>
      <c r="E6510" s="86" t="s">
        <v>6381</v>
      </c>
      <c r="F6510" s="282" t="s">
        <v>35</v>
      </c>
      <c r="G6510" s="767" t="s">
        <v>524</v>
      </c>
      <c r="I6510" s="515" t="s">
        <v>6813</v>
      </c>
    </row>
    <row r="6511" spans="1:9" x14ac:dyDescent="0.2">
      <c r="A6511" s="86" t="s">
        <v>6387</v>
      </c>
      <c r="B6511" s="763" t="s">
        <v>165</v>
      </c>
      <c r="D6511" s="86" t="s">
        <v>33</v>
      </c>
      <c r="E6511" s="86" t="s">
        <v>6381</v>
      </c>
      <c r="F6511" s="282" t="s">
        <v>447</v>
      </c>
      <c r="G6511" s="767" t="s">
        <v>524</v>
      </c>
      <c r="I6511" s="515" t="s">
        <v>6814</v>
      </c>
    </row>
    <row r="6512" spans="1:9" x14ac:dyDescent="0.2">
      <c r="A6512" s="86" t="s">
        <v>6387</v>
      </c>
      <c r="B6512" s="763" t="s">
        <v>165</v>
      </c>
      <c r="D6512" s="86" t="s">
        <v>33</v>
      </c>
      <c r="E6512" s="86" t="s">
        <v>6381</v>
      </c>
      <c r="F6512" s="282" t="s">
        <v>448</v>
      </c>
      <c r="G6512" s="767" t="s">
        <v>524</v>
      </c>
      <c r="I6512" s="515" t="s">
        <v>6815</v>
      </c>
    </row>
    <row r="6513" spans="1:9" x14ac:dyDescent="0.2">
      <c r="A6513" s="86" t="s">
        <v>6387</v>
      </c>
      <c r="B6513" s="763" t="s">
        <v>165</v>
      </c>
      <c r="D6513" s="86" t="s">
        <v>33</v>
      </c>
      <c r="E6513" s="86" t="s">
        <v>6381</v>
      </c>
      <c r="F6513" s="282" t="s">
        <v>449</v>
      </c>
      <c r="G6513" s="767" t="s">
        <v>524</v>
      </c>
      <c r="I6513" s="515" t="s">
        <v>6816</v>
      </c>
    </row>
    <row r="6514" spans="1:9" x14ac:dyDescent="0.2">
      <c r="A6514" s="86" t="s">
        <v>6387</v>
      </c>
      <c r="B6514" s="763" t="s">
        <v>165</v>
      </c>
      <c r="D6514" s="86" t="s">
        <v>33</v>
      </c>
      <c r="E6514" s="86" t="s">
        <v>6381</v>
      </c>
      <c r="F6514" s="282" t="s">
        <v>431</v>
      </c>
      <c r="G6514" s="767" t="s">
        <v>524</v>
      </c>
      <c r="I6514" s="515" t="s">
        <v>6817</v>
      </c>
    </row>
    <row r="6515" spans="1:9" x14ac:dyDescent="0.2">
      <c r="A6515" s="86" t="s">
        <v>6387</v>
      </c>
      <c r="B6515" s="763" t="s">
        <v>165</v>
      </c>
      <c r="D6515" s="86" t="s">
        <v>33</v>
      </c>
      <c r="E6515" s="86" t="s">
        <v>6381</v>
      </c>
      <c r="F6515" s="282" t="s">
        <v>432</v>
      </c>
      <c r="G6515" s="767" t="s">
        <v>524</v>
      </c>
      <c r="I6515" s="515" t="s">
        <v>6818</v>
      </c>
    </row>
    <row r="6516" spans="1:9" x14ac:dyDescent="0.2">
      <c r="A6516" s="86" t="s">
        <v>6387</v>
      </c>
      <c r="B6516" s="543" t="s">
        <v>165</v>
      </c>
      <c r="C6516" s="547"/>
      <c r="D6516" s="547" t="s">
        <v>33</v>
      </c>
      <c r="E6516" s="547" t="s">
        <v>6381</v>
      </c>
      <c r="F6516" s="538" t="s">
        <v>433</v>
      </c>
      <c r="G6516" s="309" t="s">
        <v>524</v>
      </c>
      <c r="I6516" s="515" t="s">
        <v>6819</v>
      </c>
    </row>
    <row r="6517" spans="1:9" x14ac:dyDescent="0.2">
      <c r="A6517" s="86" t="s">
        <v>6387</v>
      </c>
      <c r="B6517" s="541" t="s">
        <v>165</v>
      </c>
      <c r="C6517" s="546"/>
      <c r="D6517" s="546" t="s">
        <v>33</v>
      </c>
      <c r="E6517" s="546" t="s">
        <v>6382</v>
      </c>
      <c r="F6517" s="542" t="s">
        <v>7611</v>
      </c>
      <c r="G6517" s="532" t="s">
        <v>524</v>
      </c>
      <c r="I6517" s="515" t="s">
        <v>6820</v>
      </c>
    </row>
    <row r="6518" spans="1:9" x14ac:dyDescent="0.2">
      <c r="A6518" s="86" t="s">
        <v>6387</v>
      </c>
      <c r="B6518" s="763" t="s">
        <v>165</v>
      </c>
      <c r="D6518" s="86" t="s">
        <v>33</v>
      </c>
      <c r="E6518" s="86" t="s">
        <v>6382</v>
      </c>
      <c r="F6518" s="282" t="s">
        <v>15</v>
      </c>
      <c r="G6518" s="767" t="s">
        <v>524</v>
      </c>
      <c r="I6518" s="515" t="s">
        <v>6821</v>
      </c>
    </row>
    <row r="6519" spans="1:9" x14ac:dyDescent="0.2">
      <c r="A6519" s="86" t="s">
        <v>6387</v>
      </c>
      <c r="B6519" s="763" t="s">
        <v>165</v>
      </c>
      <c r="D6519" s="86" t="s">
        <v>33</v>
      </c>
      <c r="E6519" s="86" t="s">
        <v>6382</v>
      </c>
      <c r="F6519" s="282" t="s">
        <v>16</v>
      </c>
      <c r="G6519" s="767" t="s">
        <v>524</v>
      </c>
      <c r="I6519" s="515" t="s">
        <v>6822</v>
      </c>
    </row>
    <row r="6520" spans="1:9" x14ac:dyDescent="0.2">
      <c r="A6520" s="86" t="s">
        <v>6387</v>
      </c>
      <c r="B6520" s="763" t="s">
        <v>165</v>
      </c>
      <c r="D6520" s="86" t="s">
        <v>33</v>
      </c>
      <c r="E6520" s="86" t="s">
        <v>6382</v>
      </c>
      <c r="F6520" s="282" t="s">
        <v>17</v>
      </c>
      <c r="G6520" s="767" t="s">
        <v>524</v>
      </c>
      <c r="I6520" s="515" t="s">
        <v>6823</v>
      </c>
    </row>
    <row r="6521" spans="1:9" x14ac:dyDescent="0.2">
      <c r="A6521" s="86" t="s">
        <v>6387</v>
      </c>
      <c r="B6521" s="763" t="s">
        <v>165</v>
      </c>
      <c r="D6521" s="86" t="s">
        <v>33</v>
      </c>
      <c r="E6521" s="86" t="s">
        <v>6382</v>
      </c>
      <c r="F6521" s="282" t="s">
        <v>18</v>
      </c>
      <c r="G6521" s="767" t="s">
        <v>524</v>
      </c>
      <c r="I6521" s="515" t="s">
        <v>6824</v>
      </c>
    </row>
    <row r="6522" spans="1:9" x14ac:dyDescent="0.2">
      <c r="A6522" s="86" t="s">
        <v>6387</v>
      </c>
      <c r="B6522" s="763" t="s">
        <v>165</v>
      </c>
      <c r="D6522" s="86" t="s">
        <v>33</v>
      </c>
      <c r="E6522" s="86" t="s">
        <v>6382</v>
      </c>
      <c r="F6522" s="282" t="s">
        <v>19</v>
      </c>
      <c r="G6522" s="767" t="s">
        <v>524</v>
      </c>
      <c r="I6522" s="515" t="s">
        <v>6825</v>
      </c>
    </row>
    <row r="6523" spans="1:9" x14ac:dyDescent="0.2">
      <c r="A6523" s="86" t="s">
        <v>6387</v>
      </c>
      <c r="B6523" s="763" t="s">
        <v>165</v>
      </c>
      <c r="D6523" s="86" t="s">
        <v>33</v>
      </c>
      <c r="E6523" s="86" t="s">
        <v>6382</v>
      </c>
      <c r="F6523" s="282" t="s">
        <v>20</v>
      </c>
      <c r="G6523" s="767" t="s">
        <v>524</v>
      </c>
      <c r="I6523" s="515" t="s">
        <v>6826</v>
      </c>
    </row>
    <row r="6524" spans="1:9" x14ac:dyDescent="0.2">
      <c r="A6524" s="86" t="s">
        <v>6387</v>
      </c>
      <c r="B6524" s="763" t="s">
        <v>165</v>
      </c>
      <c r="D6524" s="86" t="s">
        <v>33</v>
      </c>
      <c r="E6524" s="86" t="s">
        <v>6382</v>
      </c>
      <c r="F6524" s="282" t="s">
        <v>21</v>
      </c>
      <c r="G6524" s="767" t="s">
        <v>524</v>
      </c>
      <c r="I6524" s="515" t="s">
        <v>6827</v>
      </c>
    </row>
    <row r="6525" spans="1:9" x14ac:dyDescent="0.2">
      <c r="A6525" s="86" t="s">
        <v>6387</v>
      </c>
      <c r="B6525" s="763" t="s">
        <v>165</v>
      </c>
      <c r="D6525" s="86" t="s">
        <v>33</v>
      </c>
      <c r="E6525" s="86" t="s">
        <v>6382</v>
      </c>
      <c r="F6525" s="282" t="s">
        <v>22</v>
      </c>
      <c r="G6525" s="767" t="s">
        <v>524</v>
      </c>
      <c r="I6525" s="515" t="s">
        <v>6828</v>
      </c>
    </row>
    <row r="6526" spans="1:9" x14ac:dyDescent="0.2">
      <c r="A6526" s="86" t="s">
        <v>6387</v>
      </c>
      <c r="B6526" s="763" t="s">
        <v>165</v>
      </c>
      <c r="D6526" s="86" t="s">
        <v>33</v>
      </c>
      <c r="E6526" s="86" t="s">
        <v>6382</v>
      </c>
      <c r="F6526" s="282" t="s">
        <v>23</v>
      </c>
      <c r="G6526" s="767" t="s">
        <v>524</v>
      </c>
      <c r="I6526" s="515" t="s">
        <v>6829</v>
      </c>
    </row>
    <row r="6527" spans="1:9" x14ac:dyDescent="0.2">
      <c r="A6527" s="86" t="s">
        <v>6387</v>
      </c>
      <c r="B6527" s="763" t="s">
        <v>165</v>
      </c>
      <c r="D6527" s="86" t="s">
        <v>33</v>
      </c>
      <c r="E6527" s="86" t="s">
        <v>6382</v>
      </c>
      <c r="F6527" s="282" t="s">
        <v>474</v>
      </c>
      <c r="G6527" s="767" t="s">
        <v>524</v>
      </c>
      <c r="I6527" s="515" t="s">
        <v>6830</v>
      </c>
    </row>
    <row r="6528" spans="1:9" x14ac:dyDescent="0.2">
      <c r="A6528" s="86" t="s">
        <v>6387</v>
      </c>
      <c r="B6528" s="763" t="s">
        <v>165</v>
      </c>
      <c r="D6528" s="86" t="s">
        <v>33</v>
      </c>
      <c r="E6528" s="86" t="s">
        <v>6382</v>
      </c>
      <c r="F6528" s="282" t="s">
        <v>475</v>
      </c>
      <c r="G6528" s="767" t="s">
        <v>524</v>
      </c>
      <c r="I6528" s="515" t="s">
        <v>6831</v>
      </c>
    </row>
    <row r="6529" spans="1:9" x14ac:dyDescent="0.2">
      <c r="A6529" s="86" t="s">
        <v>6387</v>
      </c>
      <c r="B6529" s="763" t="s">
        <v>165</v>
      </c>
      <c r="D6529" s="86" t="s">
        <v>33</v>
      </c>
      <c r="E6529" s="86" t="s">
        <v>6382</v>
      </c>
      <c r="F6529" s="282" t="s">
        <v>24</v>
      </c>
      <c r="G6529" s="767" t="s">
        <v>524</v>
      </c>
      <c r="I6529" s="515" t="s">
        <v>6832</v>
      </c>
    </row>
    <row r="6530" spans="1:9" x14ac:dyDescent="0.2">
      <c r="A6530" s="86" t="s">
        <v>6387</v>
      </c>
      <c r="B6530" s="763" t="s">
        <v>165</v>
      </c>
      <c r="D6530" s="86" t="s">
        <v>33</v>
      </c>
      <c r="E6530" s="86" t="s">
        <v>6382</v>
      </c>
      <c r="F6530" s="282" t="s">
        <v>25</v>
      </c>
      <c r="G6530" s="767" t="s">
        <v>524</v>
      </c>
      <c r="I6530" s="515" t="s">
        <v>6833</v>
      </c>
    </row>
    <row r="6531" spans="1:9" x14ac:dyDescent="0.2">
      <c r="A6531" s="86" t="s">
        <v>6387</v>
      </c>
      <c r="B6531" s="763" t="s">
        <v>165</v>
      </c>
      <c r="D6531" s="86" t="s">
        <v>33</v>
      </c>
      <c r="E6531" s="86" t="s">
        <v>6382</v>
      </c>
      <c r="F6531" s="282" t="s">
        <v>476</v>
      </c>
      <c r="G6531" s="767" t="s">
        <v>524</v>
      </c>
      <c r="I6531" s="515" t="s">
        <v>6834</v>
      </c>
    </row>
    <row r="6532" spans="1:9" x14ac:dyDescent="0.2">
      <c r="A6532" s="86" t="s">
        <v>6387</v>
      </c>
      <c r="B6532" s="763" t="s">
        <v>165</v>
      </c>
      <c r="D6532" s="86" t="s">
        <v>33</v>
      </c>
      <c r="E6532" s="86" t="s">
        <v>6382</v>
      </c>
      <c r="F6532" s="282" t="s">
        <v>477</v>
      </c>
      <c r="G6532" s="767" t="s">
        <v>524</v>
      </c>
      <c r="I6532" s="515" t="s">
        <v>6835</v>
      </c>
    </row>
    <row r="6533" spans="1:9" x14ac:dyDescent="0.2">
      <c r="A6533" s="86" t="s">
        <v>6387</v>
      </c>
      <c r="B6533" s="763" t="s">
        <v>165</v>
      </c>
      <c r="D6533" s="86" t="s">
        <v>33</v>
      </c>
      <c r="E6533" s="86" t="s">
        <v>6382</v>
      </c>
      <c r="F6533" s="282" t="s">
        <v>26</v>
      </c>
      <c r="G6533" s="767" t="s">
        <v>524</v>
      </c>
      <c r="I6533" s="515" t="s">
        <v>6836</v>
      </c>
    </row>
    <row r="6534" spans="1:9" x14ac:dyDescent="0.2">
      <c r="A6534" s="86" t="s">
        <v>6387</v>
      </c>
      <c r="B6534" s="763" t="s">
        <v>165</v>
      </c>
      <c r="D6534" s="86" t="s">
        <v>33</v>
      </c>
      <c r="E6534" s="86" t="s">
        <v>6382</v>
      </c>
      <c r="F6534" s="282" t="s">
        <v>478</v>
      </c>
      <c r="G6534" s="767" t="s">
        <v>524</v>
      </c>
      <c r="I6534" s="515" t="s">
        <v>6837</v>
      </c>
    </row>
    <row r="6535" spans="1:9" x14ac:dyDescent="0.2">
      <c r="A6535" s="86" t="s">
        <v>6387</v>
      </c>
      <c r="B6535" s="763" t="s">
        <v>165</v>
      </c>
      <c r="D6535" s="86" t="s">
        <v>33</v>
      </c>
      <c r="E6535" s="86" t="s">
        <v>6382</v>
      </c>
      <c r="F6535" s="282" t="s">
        <v>479</v>
      </c>
      <c r="G6535" s="767" t="s">
        <v>524</v>
      </c>
      <c r="I6535" s="515" t="s">
        <v>6838</v>
      </c>
    </row>
    <row r="6536" spans="1:9" x14ac:dyDescent="0.2">
      <c r="A6536" s="86" t="s">
        <v>6387</v>
      </c>
      <c r="B6536" s="763" t="s">
        <v>165</v>
      </c>
      <c r="D6536" s="86" t="s">
        <v>33</v>
      </c>
      <c r="E6536" s="86" t="s">
        <v>6382</v>
      </c>
      <c r="F6536" s="282" t="s">
        <v>434</v>
      </c>
      <c r="G6536" s="767" t="s">
        <v>524</v>
      </c>
      <c r="I6536" s="515" t="s">
        <v>6839</v>
      </c>
    </row>
    <row r="6537" spans="1:9" x14ac:dyDescent="0.2">
      <c r="A6537" s="86" t="s">
        <v>6387</v>
      </c>
      <c r="B6537" s="763" t="s">
        <v>165</v>
      </c>
      <c r="D6537" s="86" t="s">
        <v>33</v>
      </c>
      <c r="E6537" s="86" t="s">
        <v>6382</v>
      </c>
      <c r="F6537" s="282" t="s">
        <v>35</v>
      </c>
      <c r="G6537" s="767" t="s">
        <v>524</v>
      </c>
      <c r="I6537" s="515" t="s">
        <v>6840</v>
      </c>
    </row>
    <row r="6538" spans="1:9" x14ac:dyDescent="0.2">
      <c r="A6538" s="86" t="s">
        <v>6387</v>
      </c>
      <c r="B6538" s="763" t="s">
        <v>165</v>
      </c>
      <c r="D6538" s="86" t="s">
        <v>33</v>
      </c>
      <c r="E6538" s="86" t="s">
        <v>6382</v>
      </c>
      <c r="F6538" s="282" t="s">
        <v>447</v>
      </c>
      <c r="G6538" s="767" t="s">
        <v>524</v>
      </c>
      <c r="I6538" s="515" t="s">
        <v>6841</v>
      </c>
    </row>
    <row r="6539" spans="1:9" x14ac:dyDescent="0.2">
      <c r="A6539" s="86" t="s">
        <v>6387</v>
      </c>
      <c r="B6539" s="763" t="s">
        <v>165</v>
      </c>
      <c r="D6539" s="86" t="s">
        <v>33</v>
      </c>
      <c r="E6539" s="86" t="s">
        <v>6382</v>
      </c>
      <c r="F6539" s="282" t="s">
        <v>448</v>
      </c>
      <c r="G6539" s="767" t="s">
        <v>524</v>
      </c>
      <c r="I6539" s="515" t="s">
        <v>6842</v>
      </c>
    </row>
    <row r="6540" spans="1:9" x14ac:dyDescent="0.2">
      <c r="A6540" s="86" t="s">
        <v>6387</v>
      </c>
      <c r="B6540" s="763" t="s">
        <v>165</v>
      </c>
      <c r="D6540" s="86" t="s">
        <v>33</v>
      </c>
      <c r="E6540" s="86" t="s">
        <v>6382</v>
      </c>
      <c r="F6540" s="282" t="s">
        <v>449</v>
      </c>
      <c r="G6540" s="767" t="s">
        <v>524</v>
      </c>
      <c r="I6540" s="515" t="s">
        <v>6843</v>
      </c>
    </row>
    <row r="6541" spans="1:9" x14ac:dyDescent="0.2">
      <c r="A6541" s="86" t="s">
        <v>6387</v>
      </c>
      <c r="B6541" s="763" t="s">
        <v>165</v>
      </c>
      <c r="D6541" s="86" t="s">
        <v>33</v>
      </c>
      <c r="E6541" s="86" t="s">
        <v>6382</v>
      </c>
      <c r="F6541" s="282" t="s">
        <v>431</v>
      </c>
      <c r="G6541" s="767" t="s">
        <v>524</v>
      </c>
      <c r="I6541" s="515" t="s">
        <v>6844</v>
      </c>
    </row>
    <row r="6542" spans="1:9" x14ac:dyDescent="0.2">
      <c r="A6542" s="86" t="s">
        <v>6387</v>
      </c>
      <c r="B6542" s="763" t="s">
        <v>165</v>
      </c>
      <c r="D6542" s="86" t="s">
        <v>33</v>
      </c>
      <c r="E6542" s="86" t="s">
        <v>6382</v>
      </c>
      <c r="F6542" s="282" t="s">
        <v>432</v>
      </c>
      <c r="G6542" s="767" t="s">
        <v>524</v>
      </c>
      <c r="I6542" s="515" t="s">
        <v>6845</v>
      </c>
    </row>
    <row r="6543" spans="1:9" x14ac:dyDescent="0.2">
      <c r="A6543" s="86" t="s">
        <v>6387</v>
      </c>
      <c r="B6543" s="543" t="s">
        <v>165</v>
      </c>
      <c r="C6543" s="547"/>
      <c r="D6543" s="547" t="s">
        <v>33</v>
      </c>
      <c r="E6543" s="547" t="s">
        <v>6382</v>
      </c>
      <c r="F6543" s="538" t="s">
        <v>433</v>
      </c>
      <c r="G6543" s="309" t="s">
        <v>524</v>
      </c>
      <c r="I6543" s="515" t="s">
        <v>6846</v>
      </c>
    </row>
    <row r="6544" spans="1:9" x14ac:dyDescent="0.2">
      <c r="A6544" s="86" t="s">
        <v>6387</v>
      </c>
      <c r="B6544" s="541" t="s">
        <v>165</v>
      </c>
      <c r="C6544" s="546" t="s">
        <v>140</v>
      </c>
      <c r="D6544" s="546"/>
      <c r="E6544" s="546"/>
      <c r="F6544" s="542" t="s">
        <v>349</v>
      </c>
      <c r="G6544" s="894" t="s">
        <v>524</v>
      </c>
      <c r="I6544" s="515" t="s">
        <v>7588</v>
      </c>
    </row>
    <row r="6545" spans="1:9" x14ac:dyDescent="0.2">
      <c r="A6545" s="86" t="s">
        <v>6387</v>
      </c>
      <c r="B6545" s="543" t="s">
        <v>165</v>
      </c>
      <c r="C6545" s="547" t="s">
        <v>140</v>
      </c>
      <c r="D6545" s="547"/>
      <c r="E6545" s="547"/>
      <c r="F6545" s="538" t="s">
        <v>350</v>
      </c>
      <c r="G6545" s="895" t="s">
        <v>524</v>
      </c>
      <c r="I6545" s="515" t="s">
        <v>7589</v>
      </c>
    </row>
    <row r="6546" spans="1:9" x14ac:dyDescent="0.2">
      <c r="A6546" s="86" t="s">
        <v>6387</v>
      </c>
      <c r="B6546" s="541" t="s">
        <v>165</v>
      </c>
      <c r="C6546" s="546" t="s">
        <v>141</v>
      </c>
      <c r="D6546" s="546"/>
      <c r="E6546" s="546"/>
      <c r="F6546" s="542" t="s">
        <v>349</v>
      </c>
      <c r="G6546" s="894" t="s">
        <v>524</v>
      </c>
      <c r="I6546" s="515" t="s">
        <v>7590</v>
      </c>
    </row>
    <row r="6547" spans="1:9" x14ac:dyDescent="0.2">
      <c r="A6547" s="86" t="s">
        <v>6387</v>
      </c>
      <c r="B6547" s="543" t="s">
        <v>165</v>
      </c>
      <c r="C6547" s="547" t="s">
        <v>141</v>
      </c>
      <c r="D6547" s="547"/>
      <c r="E6547" s="547"/>
      <c r="F6547" s="538" t="s">
        <v>350</v>
      </c>
      <c r="G6547" s="895" t="s">
        <v>524</v>
      </c>
      <c r="I6547" s="515" t="s">
        <v>7591</v>
      </c>
    </row>
    <row r="6548" spans="1:9" x14ac:dyDescent="0.2">
      <c r="A6548" s="86" t="s">
        <v>6387</v>
      </c>
      <c r="B6548" s="541" t="s">
        <v>165</v>
      </c>
      <c r="C6548" s="546" t="s">
        <v>139</v>
      </c>
      <c r="D6548" s="546"/>
      <c r="E6548" s="546"/>
      <c r="F6548" s="542" t="s">
        <v>349</v>
      </c>
      <c r="G6548" s="894" t="s">
        <v>524</v>
      </c>
      <c r="I6548" s="515" t="s">
        <v>7592</v>
      </c>
    </row>
    <row r="6549" spans="1:9" x14ac:dyDescent="0.2">
      <c r="A6549" s="86" t="s">
        <v>6387</v>
      </c>
      <c r="B6549" s="543" t="s">
        <v>165</v>
      </c>
      <c r="C6549" s="547" t="s">
        <v>139</v>
      </c>
      <c r="D6549" s="547"/>
      <c r="E6549" s="547"/>
      <c r="F6549" s="538" t="s">
        <v>350</v>
      </c>
      <c r="G6549" s="895" t="s">
        <v>524</v>
      </c>
      <c r="I6549" s="515" t="s">
        <v>7593</v>
      </c>
    </row>
    <row r="6550" spans="1:9" x14ac:dyDescent="0.2">
      <c r="A6550" s="86" t="s">
        <v>6387</v>
      </c>
      <c r="B6550" s="541" t="s">
        <v>165</v>
      </c>
      <c r="C6550" s="546"/>
      <c r="D6550" s="546" t="s">
        <v>166</v>
      </c>
      <c r="E6550" s="546" t="s">
        <v>30</v>
      </c>
      <c r="F6550" s="542" t="s">
        <v>168</v>
      </c>
      <c r="G6550" s="832" t="s">
        <v>524</v>
      </c>
      <c r="I6550" s="515" t="s">
        <v>6847</v>
      </c>
    </row>
    <row r="6551" spans="1:9" x14ac:dyDescent="0.2">
      <c r="A6551" s="86" t="s">
        <v>6387</v>
      </c>
      <c r="B6551" s="763" t="s">
        <v>165</v>
      </c>
      <c r="D6551" s="86" t="s">
        <v>166</v>
      </c>
      <c r="E6551" s="86" t="s">
        <v>30</v>
      </c>
      <c r="F6551" s="282" t="s">
        <v>169</v>
      </c>
      <c r="G6551" s="830" t="s">
        <v>524</v>
      </c>
      <c r="I6551" s="515" t="s">
        <v>6848</v>
      </c>
    </row>
    <row r="6552" spans="1:9" x14ac:dyDescent="0.2">
      <c r="A6552" s="86" t="s">
        <v>6387</v>
      </c>
      <c r="B6552" s="763" t="s">
        <v>165</v>
      </c>
      <c r="D6552" s="86" t="s">
        <v>166</v>
      </c>
      <c r="E6552" s="86" t="s">
        <v>30</v>
      </c>
      <c r="F6552" s="282" t="s">
        <v>170</v>
      </c>
      <c r="G6552" s="830" t="s">
        <v>524</v>
      </c>
      <c r="I6552" s="515" t="s">
        <v>6849</v>
      </c>
    </row>
    <row r="6553" spans="1:9" x14ac:dyDescent="0.2">
      <c r="A6553" s="86" t="s">
        <v>6387</v>
      </c>
      <c r="B6553" s="763" t="s">
        <v>165</v>
      </c>
      <c r="D6553" s="86" t="s">
        <v>166</v>
      </c>
      <c r="E6553" s="86" t="s">
        <v>30</v>
      </c>
      <c r="F6553" s="282" t="s">
        <v>171</v>
      </c>
      <c r="G6553" s="830" t="s">
        <v>524</v>
      </c>
      <c r="I6553" s="515" t="s">
        <v>6850</v>
      </c>
    </row>
    <row r="6554" spans="1:9" x14ac:dyDescent="0.2">
      <c r="A6554" s="86" t="s">
        <v>6387</v>
      </c>
      <c r="B6554" s="763" t="s">
        <v>165</v>
      </c>
      <c r="D6554" s="86" t="s">
        <v>166</v>
      </c>
      <c r="E6554" s="86" t="s">
        <v>30</v>
      </c>
      <c r="F6554" s="282" t="s">
        <v>172</v>
      </c>
      <c r="G6554" s="830" t="s">
        <v>524</v>
      </c>
      <c r="I6554" s="515" t="s">
        <v>6851</v>
      </c>
    </row>
    <row r="6555" spans="1:9" x14ac:dyDescent="0.2">
      <c r="A6555" s="86" t="s">
        <v>6387</v>
      </c>
      <c r="B6555" s="763" t="s">
        <v>165</v>
      </c>
      <c r="D6555" s="86" t="s">
        <v>166</v>
      </c>
      <c r="E6555" s="86" t="s">
        <v>30</v>
      </c>
      <c r="F6555" s="282" t="s">
        <v>173</v>
      </c>
      <c r="G6555" s="830" t="s">
        <v>524</v>
      </c>
      <c r="I6555" s="515" t="s">
        <v>6852</v>
      </c>
    </row>
    <row r="6556" spans="1:9" x14ac:dyDescent="0.2">
      <c r="A6556" s="86" t="s">
        <v>6387</v>
      </c>
      <c r="B6556" s="763" t="s">
        <v>165</v>
      </c>
      <c r="D6556" s="86" t="s">
        <v>166</v>
      </c>
      <c r="E6556" s="86" t="s">
        <v>30</v>
      </c>
      <c r="F6556" s="282" t="s">
        <v>174</v>
      </c>
      <c r="G6556" s="830" t="s">
        <v>524</v>
      </c>
      <c r="I6556" s="515" t="s">
        <v>6853</v>
      </c>
    </row>
    <row r="6557" spans="1:9" x14ac:dyDescent="0.2">
      <c r="A6557" s="86" t="s">
        <v>6387</v>
      </c>
      <c r="B6557" s="763" t="s">
        <v>165</v>
      </c>
      <c r="D6557" s="86" t="s">
        <v>166</v>
      </c>
      <c r="E6557" s="86" t="s">
        <v>30</v>
      </c>
      <c r="F6557" s="282" t="s">
        <v>175</v>
      </c>
      <c r="G6557" s="830" t="s">
        <v>524</v>
      </c>
      <c r="I6557" s="515" t="s">
        <v>6854</v>
      </c>
    </row>
    <row r="6558" spans="1:9" x14ac:dyDescent="0.2">
      <c r="A6558" s="86" t="s">
        <v>6387</v>
      </c>
      <c r="B6558" s="763" t="s">
        <v>165</v>
      </c>
      <c r="D6558" s="86" t="s">
        <v>166</v>
      </c>
      <c r="E6558" s="86" t="s">
        <v>30</v>
      </c>
      <c r="F6558" s="282" t="s">
        <v>176</v>
      </c>
      <c r="G6558" s="830" t="s">
        <v>524</v>
      </c>
      <c r="I6558" s="515" t="s">
        <v>6855</v>
      </c>
    </row>
    <row r="6559" spans="1:9" x14ac:dyDescent="0.2">
      <c r="A6559" s="86" t="s">
        <v>6387</v>
      </c>
      <c r="B6559" s="763" t="s">
        <v>165</v>
      </c>
      <c r="D6559" s="86" t="s">
        <v>166</v>
      </c>
      <c r="E6559" s="86" t="s">
        <v>30</v>
      </c>
      <c r="F6559" s="282" t="s">
        <v>177</v>
      </c>
      <c r="G6559" s="830" t="s">
        <v>524</v>
      </c>
      <c r="I6559" s="515" t="s">
        <v>6856</v>
      </c>
    </row>
    <row r="6560" spans="1:9" x14ac:dyDescent="0.2">
      <c r="A6560" s="86" t="s">
        <v>6387</v>
      </c>
      <c r="B6560" s="763" t="s">
        <v>165</v>
      </c>
      <c r="D6560" s="86" t="s">
        <v>166</v>
      </c>
      <c r="E6560" s="86" t="s">
        <v>30</v>
      </c>
      <c r="F6560" s="282" t="s">
        <v>178</v>
      </c>
      <c r="G6560" s="830" t="s">
        <v>524</v>
      </c>
      <c r="I6560" s="515" t="s">
        <v>6857</v>
      </c>
    </row>
    <row r="6561" spans="1:9" x14ac:dyDescent="0.2">
      <c r="A6561" s="86" t="s">
        <v>6387</v>
      </c>
      <c r="B6561" s="763" t="s">
        <v>165</v>
      </c>
      <c r="D6561" s="86" t="s">
        <v>166</v>
      </c>
      <c r="E6561" s="86" t="s">
        <v>30</v>
      </c>
      <c r="F6561" s="282" t="s">
        <v>179</v>
      </c>
      <c r="G6561" s="830" t="s">
        <v>524</v>
      </c>
      <c r="I6561" s="515" t="s">
        <v>6858</v>
      </c>
    </row>
    <row r="6562" spans="1:9" x14ac:dyDescent="0.2">
      <c r="A6562" s="86" t="s">
        <v>6387</v>
      </c>
      <c r="B6562" s="763" t="s">
        <v>165</v>
      </c>
      <c r="D6562" s="86" t="s">
        <v>166</v>
      </c>
      <c r="E6562" s="86" t="s">
        <v>30</v>
      </c>
      <c r="F6562" s="282" t="s">
        <v>450</v>
      </c>
      <c r="G6562" s="830" t="s">
        <v>524</v>
      </c>
      <c r="I6562" s="515" t="s">
        <v>6859</v>
      </c>
    </row>
    <row r="6563" spans="1:9" x14ac:dyDescent="0.2">
      <c r="A6563" s="86" t="s">
        <v>6387</v>
      </c>
      <c r="B6563" s="763" t="s">
        <v>165</v>
      </c>
      <c r="D6563" s="86" t="s">
        <v>166</v>
      </c>
      <c r="E6563" s="86" t="s">
        <v>30</v>
      </c>
      <c r="F6563" s="282" t="s">
        <v>451</v>
      </c>
      <c r="G6563" s="830" t="s">
        <v>524</v>
      </c>
      <c r="I6563" s="515" t="s">
        <v>6860</v>
      </c>
    </row>
    <row r="6564" spans="1:9" x14ac:dyDescent="0.2">
      <c r="A6564" s="86" t="s">
        <v>6387</v>
      </c>
      <c r="B6564" s="763" t="s">
        <v>165</v>
      </c>
      <c r="D6564" s="86" t="s">
        <v>166</v>
      </c>
      <c r="E6564" s="86" t="s">
        <v>30</v>
      </c>
      <c r="F6564" s="282" t="s">
        <v>452</v>
      </c>
      <c r="G6564" s="830" t="s">
        <v>524</v>
      </c>
      <c r="I6564" s="515" t="s">
        <v>6861</v>
      </c>
    </row>
    <row r="6565" spans="1:9" x14ac:dyDescent="0.2">
      <c r="A6565" s="86" t="s">
        <v>6387</v>
      </c>
      <c r="B6565" s="763" t="s">
        <v>165</v>
      </c>
      <c r="D6565" s="86" t="s">
        <v>166</v>
      </c>
      <c r="E6565" s="86" t="s">
        <v>30</v>
      </c>
      <c r="F6565" s="282" t="s">
        <v>453</v>
      </c>
      <c r="G6565" s="830" t="s">
        <v>524</v>
      </c>
      <c r="I6565" s="515" t="s">
        <v>6862</v>
      </c>
    </row>
    <row r="6566" spans="1:9" x14ac:dyDescent="0.2">
      <c r="A6566" s="86" t="s">
        <v>6387</v>
      </c>
      <c r="B6566" s="763" t="s">
        <v>165</v>
      </c>
      <c r="D6566" s="86" t="s">
        <v>166</v>
      </c>
      <c r="E6566" s="86" t="s">
        <v>30</v>
      </c>
      <c r="F6566" s="282" t="s">
        <v>181</v>
      </c>
      <c r="G6566" s="830" t="s">
        <v>524</v>
      </c>
      <c r="I6566" s="515" t="s">
        <v>6863</v>
      </c>
    </row>
    <row r="6567" spans="1:9" x14ac:dyDescent="0.2">
      <c r="A6567" s="86" t="s">
        <v>6387</v>
      </c>
      <c r="B6567" s="763" t="s">
        <v>165</v>
      </c>
      <c r="D6567" s="86" t="s">
        <v>166</v>
      </c>
      <c r="E6567" s="86" t="s">
        <v>30</v>
      </c>
      <c r="F6567" s="282" t="s">
        <v>182</v>
      </c>
      <c r="G6567" s="830" t="s">
        <v>524</v>
      </c>
      <c r="I6567" s="515" t="s">
        <v>6864</v>
      </c>
    </row>
    <row r="6568" spans="1:9" x14ac:dyDescent="0.2">
      <c r="A6568" s="86" t="s">
        <v>6387</v>
      </c>
      <c r="B6568" s="543" t="s">
        <v>165</v>
      </c>
      <c r="C6568" s="547"/>
      <c r="D6568" s="547" t="s">
        <v>166</v>
      </c>
      <c r="E6568" s="547" t="s">
        <v>30</v>
      </c>
      <c r="F6568" s="538" t="s">
        <v>183</v>
      </c>
      <c r="G6568" s="833" t="s">
        <v>524</v>
      </c>
      <c r="I6568" s="515" t="s">
        <v>6865</v>
      </c>
    </row>
    <row r="6569" spans="1:9" x14ac:dyDescent="0.2">
      <c r="A6569" s="86" t="s">
        <v>6387</v>
      </c>
      <c r="B6569" s="541" t="s">
        <v>165</v>
      </c>
      <c r="C6569" s="546"/>
      <c r="D6569" s="546" t="s">
        <v>166</v>
      </c>
      <c r="E6569" s="546" t="s">
        <v>6375</v>
      </c>
      <c r="F6569" s="542" t="s">
        <v>168</v>
      </c>
      <c r="G6569" s="832" t="s">
        <v>524</v>
      </c>
      <c r="I6569" s="515" t="s">
        <v>6866</v>
      </c>
    </row>
    <row r="6570" spans="1:9" x14ac:dyDescent="0.2">
      <c r="A6570" s="86" t="s">
        <v>6387</v>
      </c>
      <c r="B6570" s="763" t="s">
        <v>165</v>
      </c>
      <c r="D6570" s="86" t="s">
        <v>166</v>
      </c>
      <c r="E6570" s="86" t="s">
        <v>6375</v>
      </c>
      <c r="F6570" s="282" t="s">
        <v>169</v>
      </c>
      <c r="G6570" s="830" t="s">
        <v>524</v>
      </c>
      <c r="I6570" s="515" t="s">
        <v>6867</v>
      </c>
    </row>
    <row r="6571" spans="1:9" x14ac:dyDescent="0.2">
      <c r="A6571" s="86" t="s">
        <v>6387</v>
      </c>
      <c r="B6571" s="763" t="s">
        <v>165</v>
      </c>
      <c r="D6571" s="86" t="s">
        <v>166</v>
      </c>
      <c r="E6571" s="86" t="s">
        <v>6375</v>
      </c>
      <c r="F6571" s="282" t="s">
        <v>170</v>
      </c>
      <c r="G6571" s="830" t="s">
        <v>524</v>
      </c>
      <c r="I6571" s="515" t="s">
        <v>6868</v>
      </c>
    </row>
    <row r="6572" spans="1:9" x14ac:dyDescent="0.2">
      <c r="A6572" s="86" t="s">
        <v>6387</v>
      </c>
      <c r="B6572" s="763" t="s">
        <v>165</v>
      </c>
      <c r="D6572" s="86" t="s">
        <v>166</v>
      </c>
      <c r="E6572" s="86" t="s">
        <v>6375</v>
      </c>
      <c r="F6572" s="282" t="s">
        <v>171</v>
      </c>
      <c r="G6572" s="830" t="s">
        <v>524</v>
      </c>
      <c r="I6572" s="515" t="s">
        <v>6869</v>
      </c>
    </row>
    <row r="6573" spans="1:9" x14ac:dyDescent="0.2">
      <c r="A6573" s="86" t="s">
        <v>6387</v>
      </c>
      <c r="B6573" s="763" t="s">
        <v>165</v>
      </c>
      <c r="D6573" s="86" t="s">
        <v>166</v>
      </c>
      <c r="E6573" s="86" t="s">
        <v>6375</v>
      </c>
      <c r="F6573" s="282" t="s">
        <v>172</v>
      </c>
      <c r="G6573" s="830" t="s">
        <v>524</v>
      </c>
      <c r="I6573" s="515" t="s">
        <v>6870</v>
      </c>
    </row>
    <row r="6574" spans="1:9" x14ac:dyDescent="0.2">
      <c r="A6574" s="86" t="s">
        <v>6387</v>
      </c>
      <c r="B6574" s="763" t="s">
        <v>165</v>
      </c>
      <c r="D6574" s="86" t="s">
        <v>166</v>
      </c>
      <c r="E6574" s="86" t="s">
        <v>6375</v>
      </c>
      <c r="F6574" s="282" t="s">
        <v>173</v>
      </c>
      <c r="G6574" s="830" t="s">
        <v>524</v>
      </c>
      <c r="I6574" s="515" t="s">
        <v>6871</v>
      </c>
    </row>
    <row r="6575" spans="1:9" x14ac:dyDescent="0.2">
      <c r="A6575" s="86" t="s">
        <v>6387</v>
      </c>
      <c r="B6575" s="763" t="s">
        <v>165</v>
      </c>
      <c r="D6575" s="86" t="s">
        <v>166</v>
      </c>
      <c r="E6575" s="86" t="s">
        <v>6375</v>
      </c>
      <c r="F6575" s="282" t="s">
        <v>174</v>
      </c>
      <c r="G6575" s="830" t="s">
        <v>524</v>
      </c>
      <c r="I6575" s="515" t="s">
        <v>6872</v>
      </c>
    </row>
    <row r="6576" spans="1:9" x14ac:dyDescent="0.2">
      <c r="A6576" s="86" t="s">
        <v>6387</v>
      </c>
      <c r="B6576" s="763" t="s">
        <v>165</v>
      </c>
      <c r="D6576" s="86" t="s">
        <v>166</v>
      </c>
      <c r="E6576" s="86" t="s">
        <v>6375</v>
      </c>
      <c r="F6576" s="282" t="s">
        <v>175</v>
      </c>
      <c r="G6576" s="830" t="s">
        <v>524</v>
      </c>
      <c r="I6576" s="515" t="s">
        <v>6873</v>
      </c>
    </row>
    <row r="6577" spans="1:9" x14ac:dyDescent="0.2">
      <c r="A6577" s="86" t="s">
        <v>6387</v>
      </c>
      <c r="B6577" s="763" t="s">
        <v>165</v>
      </c>
      <c r="D6577" s="86" t="s">
        <v>166</v>
      </c>
      <c r="E6577" s="86" t="s">
        <v>6375</v>
      </c>
      <c r="F6577" s="282" t="s">
        <v>176</v>
      </c>
      <c r="G6577" s="830" t="s">
        <v>524</v>
      </c>
      <c r="I6577" s="515" t="s">
        <v>6874</v>
      </c>
    </row>
    <row r="6578" spans="1:9" x14ac:dyDescent="0.2">
      <c r="A6578" s="86" t="s">
        <v>6387</v>
      </c>
      <c r="B6578" s="763" t="s">
        <v>165</v>
      </c>
      <c r="D6578" s="86" t="s">
        <v>166</v>
      </c>
      <c r="E6578" s="86" t="s">
        <v>6375</v>
      </c>
      <c r="F6578" s="282" t="s">
        <v>177</v>
      </c>
      <c r="G6578" s="830" t="s">
        <v>524</v>
      </c>
      <c r="I6578" s="515" t="s">
        <v>6875</v>
      </c>
    </row>
    <row r="6579" spans="1:9" x14ac:dyDescent="0.2">
      <c r="A6579" s="86" t="s">
        <v>6387</v>
      </c>
      <c r="B6579" s="763" t="s">
        <v>165</v>
      </c>
      <c r="D6579" s="86" t="s">
        <v>166</v>
      </c>
      <c r="E6579" s="86" t="s">
        <v>6375</v>
      </c>
      <c r="F6579" s="282" t="s">
        <v>178</v>
      </c>
      <c r="G6579" s="830" t="s">
        <v>524</v>
      </c>
      <c r="I6579" s="515" t="s">
        <v>6876</v>
      </c>
    </row>
    <row r="6580" spans="1:9" x14ac:dyDescent="0.2">
      <c r="A6580" s="86" t="s">
        <v>6387</v>
      </c>
      <c r="B6580" s="763" t="s">
        <v>165</v>
      </c>
      <c r="D6580" s="86" t="s">
        <v>166</v>
      </c>
      <c r="E6580" s="86" t="s">
        <v>6375</v>
      </c>
      <c r="F6580" s="282" t="s">
        <v>179</v>
      </c>
      <c r="G6580" s="830" t="s">
        <v>524</v>
      </c>
      <c r="I6580" s="515" t="s">
        <v>6877</v>
      </c>
    </row>
    <row r="6581" spans="1:9" x14ac:dyDescent="0.2">
      <c r="A6581" s="86" t="s">
        <v>6387</v>
      </c>
      <c r="B6581" s="763" t="s">
        <v>165</v>
      </c>
      <c r="D6581" s="86" t="s">
        <v>166</v>
      </c>
      <c r="E6581" s="86" t="s">
        <v>6375</v>
      </c>
      <c r="F6581" s="282" t="s">
        <v>450</v>
      </c>
      <c r="G6581" s="830" t="s">
        <v>524</v>
      </c>
      <c r="I6581" s="515" t="s">
        <v>6878</v>
      </c>
    </row>
    <row r="6582" spans="1:9" x14ac:dyDescent="0.2">
      <c r="A6582" s="86" t="s">
        <v>6387</v>
      </c>
      <c r="B6582" s="763" t="s">
        <v>165</v>
      </c>
      <c r="D6582" s="86" t="s">
        <v>166</v>
      </c>
      <c r="E6582" s="86" t="s">
        <v>6375</v>
      </c>
      <c r="F6582" s="282" t="s">
        <v>451</v>
      </c>
      <c r="G6582" s="830" t="s">
        <v>524</v>
      </c>
      <c r="I6582" s="515" t="s">
        <v>6879</v>
      </c>
    </row>
    <row r="6583" spans="1:9" x14ac:dyDescent="0.2">
      <c r="A6583" s="86" t="s">
        <v>6387</v>
      </c>
      <c r="B6583" s="763" t="s">
        <v>165</v>
      </c>
      <c r="D6583" s="86" t="s">
        <v>166</v>
      </c>
      <c r="E6583" s="86" t="s">
        <v>6375</v>
      </c>
      <c r="F6583" s="282" t="s">
        <v>452</v>
      </c>
      <c r="G6583" s="830" t="s">
        <v>524</v>
      </c>
      <c r="I6583" s="515" t="s">
        <v>6880</v>
      </c>
    </row>
    <row r="6584" spans="1:9" x14ac:dyDescent="0.2">
      <c r="A6584" s="86" t="s">
        <v>6387</v>
      </c>
      <c r="B6584" s="763" t="s">
        <v>165</v>
      </c>
      <c r="D6584" s="86" t="s">
        <v>166</v>
      </c>
      <c r="E6584" s="86" t="s">
        <v>6375</v>
      </c>
      <c r="F6584" s="282" t="s">
        <v>453</v>
      </c>
      <c r="G6584" s="830" t="s">
        <v>524</v>
      </c>
      <c r="I6584" s="515" t="s">
        <v>6881</v>
      </c>
    </row>
    <row r="6585" spans="1:9" x14ac:dyDescent="0.2">
      <c r="A6585" s="86" t="s">
        <v>6387</v>
      </c>
      <c r="B6585" s="763" t="s">
        <v>165</v>
      </c>
      <c r="D6585" s="86" t="s">
        <v>166</v>
      </c>
      <c r="E6585" s="86" t="s">
        <v>6375</v>
      </c>
      <c r="F6585" s="282" t="s">
        <v>181</v>
      </c>
      <c r="G6585" s="830" t="s">
        <v>524</v>
      </c>
      <c r="I6585" s="515" t="s">
        <v>6882</v>
      </c>
    </row>
    <row r="6586" spans="1:9" x14ac:dyDescent="0.2">
      <c r="A6586" s="86" t="s">
        <v>6387</v>
      </c>
      <c r="B6586" s="763" t="s">
        <v>165</v>
      </c>
      <c r="D6586" s="86" t="s">
        <v>166</v>
      </c>
      <c r="E6586" s="86" t="s">
        <v>6375</v>
      </c>
      <c r="F6586" s="282" t="s">
        <v>182</v>
      </c>
      <c r="G6586" s="830" t="s">
        <v>524</v>
      </c>
      <c r="I6586" s="515" t="s">
        <v>6883</v>
      </c>
    </row>
    <row r="6587" spans="1:9" x14ac:dyDescent="0.2">
      <c r="A6587" s="86" t="s">
        <v>6387</v>
      </c>
      <c r="B6587" s="543" t="s">
        <v>165</v>
      </c>
      <c r="C6587" s="547"/>
      <c r="D6587" s="547" t="s">
        <v>166</v>
      </c>
      <c r="E6587" s="547" t="s">
        <v>6375</v>
      </c>
      <c r="F6587" s="538" t="s">
        <v>183</v>
      </c>
      <c r="G6587" s="833" t="s">
        <v>524</v>
      </c>
      <c r="I6587" s="515" t="s">
        <v>6884</v>
      </c>
    </row>
    <row r="6588" spans="1:9" x14ac:dyDescent="0.2">
      <c r="A6588" s="86" t="s">
        <v>6387</v>
      </c>
      <c r="B6588" s="541" t="s">
        <v>165</v>
      </c>
      <c r="C6588" s="546"/>
      <c r="D6588" s="546" t="s">
        <v>166</v>
      </c>
      <c r="E6588" s="546" t="s">
        <v>6376</v>
      </c>
      <c r="F6588" s="542" t="s">
        <v>168</v>
      </c>
      <c r="G6588" s="832" t="s">
        <v>524</v>
      </c>
      <c r="I6588" s="515" t="s">
        <v>6885</v>
      </c>
    </row>
    <row r="6589" spans="1:9" x14ac:dyDescent="0.2">
      <c r="A6589" s="86" t="s">
        <v>6387</v>
      </c>
      <c r="B6589" s="763" t="s">
        <v>165</v>
      </c>
      <c r="D6589" s="86" t="s">
        <v>166</v>
      </c>
      <c r="E6589" s="86" t="s">
        <v>6376</v>
      </c>
      <c r="F6589" s="282" t="s">
        <v>169</v>
      </c>
      <c r="G6589" s="830" t="s">
        <v>524</v>
      </c>
      <c r="I6589" s="515" t="s">
        <v>6886</v>
      </c>
    </row>
    <row r="6590" spans="1:9" x14ac:dyDescent="0.2">
      <c r="A6590" s="86" t="s">
        <v>6387</v>
      </c>
      <c r="B6590" s="763" t="s">
        <v>165</v>
      </c>
      <c r="D6590" s="86" t="s">
        <v>166</v>
      </c>
      <c r="E6590" s="86" t="s">
        <v>6376</v>
      </c>
      <c r="F6590" s="282" t="s">
        <v>170</v>
      </c>
      <c r="G6590" s="830" t="s">
        <v>524</v>
      </c>
      <c r="I6590" s="515" t="s">
        <v>6887</v>
      </c>
    </row>
    <row r="6591" spans="1:9" x14ac:dyDescent="0.2">
      <c r="A6591" s="86" t="s">
        <v>6387</v>
      </c>
      <c r="B6591" s="763" t="s">
        <v>165</v>
      </c>
      <c r="D6591" s="86" t="s">
        <v>166</v>
      </c>
      <c r="E6591" s="86" t="s">
        <v>6376</v>
      </c>
      <c r="F6591" s="282" t="s">
        <v>171</v>
      </c>
      <c r="G6591" s="830" t="s">
        <v>524</v>
      </c>
      <c r="I6591" s="515" t="s">
        <v>6888</v>
      </c>
    </row>
    <row r="6592" spans="1:9" x14ac:dyDescent="0.2">
      <c r="A6592" s="86" t="s">
        <v>6387</v>
      </c>
      <c r="B6592" s="763" t="s">
        <v>165</v>
      </c>
      <c r="D6592" s="86" t="s">
        <v>166</v>
      </c>
      <c r="E6592" s="86" t="s">
        <v>6376</v>
      </c>
      <c r="F6592" s="282" t="s">
        <v>172</v>
      </c>
      <c r="G6592" s="830" t="s">
        <v>524</v>
      </c>
      <c r="I6592" s="515" t="s">
        <v>6889</v>
      </c>
    </row>
    <row r="6593" spans="1:9" x14ac:dyDescent="0.2">
      <c r="A6593" s="86" t="s">
        <v>6387</v>
      </c>
      <c r="B6593" s="763" t="s">
        <v>165</v>
      </c>
      <c r="D6593" s="86" t="s">
        <v>166</v>
      </c>
      <c r="E6593" s="86" t="s">
        <v>6376</v>
      </c>
      <c r="F6593" s="282" t="s">
        <v>173</v>
      </c>
      <c r="G6593" s="830" t="s">
        <v>524</v>
      </c>
      <c r="I6593" s="515" t="s">
        <v>6890</v>
      </c>
    </row>
    <row r="6594" spans="1:9" x14ac:dyDescent="0.2">
      <c r="A6594" s="86" t="s">
        <v>6387</v>
      </c>
      <c r="B6594" s="763" t="s">
        <v>165</v>
      </c>
      <c r="D6594" s="86" t="s">
        <v>166</v>
      </c>
      <c r="E6594" s="86" t="s">
        <v>6376</v>
      </c>
      <c r="F6594" s="282" t="s">
        <v>174</v>
      </c>
      <c r="G6594" s="830" t="s">
        <v>524</v>
      </c>
      <c r="I6594" s="515" t="s">
        <v>6891</v>
      </c>
    </row>
    <row r="6595" spans="1:9" x14ac:dyDescent="0.2">
      <c r="A6595" s="86" t="s">
        <v>6387</v>
      </c>
      <c r="B6595" s="763" t="s">
        <v>165</v>
      </c>
      <c r="D6595" s="86" t="s">
        <v>166</v>
      </c>
      <c r="E6595" s="86" t="s">
        <v>6376</v>
      </c>
      <c r="F6595" s="282" t="s">
        <v>175</v>
      </c>
      <c r="G6595" s="830" t="s">
        <v>524</v>
      </c>
      <c r="I6595" s="515" t="s">
        <v>6892</v>
      </c>
    </row>
    <row r="6596" spans="1:9" x14ac:dyDescent="0.2">
      <c r="A6596" s="86" t="s">
        <v>6387</v>
      </c>
      <c r="B6596" s="763" t="s">
        <v>165</v>
      </c>
      <c r="D6596" s="86" t="s">
        <v>166</v>
      </c>
      <c r="E6596" s="86" t="s">
        <v>6376</v>
      </c>
      <c r="F6596" s="282" t="s">
        <v>176</v>
      </c>
      <c r="G6596" s="830" t="s">
        <v>524</v>
      </c>
      <c r="I6596" s="515" t="s">
        <v>6893</v>
      </c>
    </row>
    <row r="6597" spans="1:9" x14ac:dyDescent="0.2">
      <c r="A6597" s="86" t="s">
        <v>6387</v>
      </c>
      <c r="B6597" s="763" t="s">
        <v>165</v>
      </c>
      <c r="D6597" s="86" t="s">
        <v>166</v>
      </c>
      <c r="E6597" s="86" t="s">
        <v>6376</v>
      </c>
      <c r="F6597" s="282" t="s">
        <v>177</v>
      </c>
      <c r="G6597" s="830" t="s">
        <v>524</v>
      </c>
      <c r="I6597" s="515" t="s">
        <v>6894</v>
      </c>
    </row>
    <row r="6598" spans="1:9" x14ac:dyDescent="0.2">
      <c r="A6598" s="86" t="s">
        <v>6387</v>
      </c>
      <c r="B6598" s="763" t="s">
        <v>165</v>
      </c>
      <c r="D6598" s="86" t="s">
        <v>166</v>
      </c>
      <c r="E6598" s="86" t="s">
        <v>6376</v>
      </c>
      <c r="F6598" s="282" t="s">
        <v>178</v>
      </c>
      <c r="G6598" s="830" t="s">
        <v>524</v>
      </c>
      <c r="I6598" s="515" t="s">
        <v>6895</v>
      </c>
    </row>
    <row r="6599" spans="1:9" x14ac:dyDescent="0.2">
      <c r="A6599" s="86" t="s">
        <v>6387</v>
      </c>
      <c r="B6599" s="763" t="s">
        <v>165</v>
      </c>
      <c r="D6599" s="86" t="s">
        <v>166</v>
      </c>
      <c r="E6599" s="86" t="s">
        <v>6376</v>
      </c>
      <c r="F6599" s="282" t="s">
        <v>179</v>
      </c>
      <c r="G6599" s="830" t="s">
        <v>524</v>
      </c>
      <c r="I6599" s="515" t="s">
        <v>6896</v>
      </c>
    </row>
    <row r="6600" spans="1:9" x14ac:dyDescent="0.2">
      <c r="A6600" s="86" t="s">
        <v>6387</v>
      </c>
      <c r="B6600" s="763" t="s">
        <v>165</v>
      </c>
      <c r="D6600" s="86" t="s">
        <v>166</v>
      </c>
      <c r="E6600" s="86" t="s">
        <v>6376</v>
      </c>
      <c r="F6600" s="282" t="s">
        <v>450</v>
      </c>
      <c r="G6600" s="830" t="s">
        <v>524</v>
      </c>
      <c r="I6600" s="515" t="s">
        <v>6897</v>
      </c>
    </row>
    <row r="6601" spans="1:9" x14ac:dyDescent="0.2">
      <c r="A6601" s="86" t="s">
        <v>6387</v>
      </c>
      <c r="B6601" s="763" t="s">
        <v>165</v>
      </c>
      <c r="D6601" s="86" t="s">
        <v>166</v>
      </c>
      <c r="E6601" s="86" t="s">
        <v>6376</v>
      </c>
      <c r="F6601" s="282" t="s">
        <v>451</v>
      </c>
      <c r="G6601" s="830" t="s">
        <v>524</v>
      </c>
      <c r="I6601" s="515" t="s">
        <v>6898</v>
      </c>
    </row>
    <row r="6602" spans="1:9" x14ac:dyDescent="0.2">
      <c r="A6602" s="86" t="s">
        <v>6387</v>
      </c>
      <c r="B6602" s="763" t="s">
        <v>165</v>
      </c>
      <c r="D6602" s="86" t="s">
        <v>166</v>
      </c>
      <c r="E6602" s="86" t="s">
        <v>6376</v>
      </c>
      <c r="F6602" s="282" t="s">
        <v>452</v>
      </c>
      <c r="G6602" s="830" t="s">
        <v>524</v>
      </c>
      <c r="I6602" s="515" t="s">
        <v>6899</v>
      </c>
    </row>
    <row r="6603" spans="1:9" x14ac:dyDescent="0.2">
      <c r="A6603" s="86" t="s">
        <v>6387</v>
      </c>
      <c r="B6603" s="763" t="s">
        <v>165</v>
      </c>
      <c r="D6603" s="86" t="s">
        <v>166</v>
      </c>
      <c r="E6603" s="86" t="s">
        <v>6376</v>
      </c>
      <c r="F6603" s="282" t="s">
        <v>453</v>
      </c>
      <c r="G6603" s="830" t="s">
        <v>524</v>
      </c>
      <c r="I6603" s="515" t="s">
        <v>6900</v>
      </c>
    </row>
    <row r="6604" spans="1:9" x14ac:dyDescent="0.2">
      <c r="A6604" s="86" t="s">
        <v>6387</v>
      </c>
      <c r="B6604" s="763" t="s">
        <v>165</v>
      </c>
      <c r="D6604" s="86" t="s">
        <v>166</v>
      </c>
      <c r="E6604" s="86" t="s">
        <v>6376</v>
      </c>
      <c r="F6604" s="282" t="s">
        <v>181</v>
      </c>
      <c r="G6604" s="830" t="s">
        <v>524</v>
      </c>
      <c r="I6604" s="515" t="s">
        <v>6901</v>
      </c>
    </row>
    <row r="6605" spans="1:9" x14ac:dyDescent="0.2">
      <c r="A6605" s="86" t="s">
        <v>6387</v>
      </c>
      <c r="B6605" s="763" t="s">
        <v>165</v>
      </c>
      <c r="D6605" s="86" t="s">
        <v>166</v>
      </c>
      <c r="E6605" s="86" t="s">
        <v>6376</v>
      </c>
      <c r="F6605" s="282" t="s">
        <v>182</v>
      </c>
      <c r="G6605" s="830" t="s">
        <v>524</v>
      </c>
      <c r="I6605" s="515" t="s">
        <v>6902</v>
      </c>
    </row>
    <row r="6606" spans="1:9" x14ac:dyDescent="0.2">
      <c r="A6606" s="86" t="s">
        <v>6387</v>
      </c>
      <c r="B6606" s="543" t="s">
        <v>165</v>
      </c>
      <c r="C6606" s="547"/>
      <c r="D6606" s="547" t="s">
        <v>166</v>
      </c>
      <c r="E6606" s="547" t="s">
        <v>6376</v>
      </c>
      <c r="F6606" s="538" t="s">
        <v>183</v>
      </c>
      <c r="G6606" s="833" t="s">
        <v>524</v>
      </c>
      <c r="I6606" s="515" t="s">
        <v>6903</v>
      </c>
    </row>
    <row r="6607" spans="1:9" x14ac:dyDescent="0.2">
      <c r="A6607" s="86" t="s">
        <v>6387</v>
      </c>
      <c r="B6607" s="541" t="s">
        <v>165</v>
      </c>
      <c r="C6607" s="546"/>
      <c r="D6607" s="546" t="s">
        <v>166</v>
      </c>
      <c r="E6607" s="546" t="s">
        <v>6377</v>
      </c>
      <c r="F6607" s="542" t="s">
        <v>168</v>
      </c>
      <c r="G6607" s="832" t="s">
        <v>524</v>
      </c>
      <c r="I6607" s="515" t="s">
        <v>6904</v>
      </c>
    </row>
    <row r="6608" spans="1:9" x14ac:dyDescent="0.2">
      <c r="A6608" s="86" t="s">
        <v>6387</v>
      </c>
      <c r="B6608" s="763" t="s">
        <v>165</v>
      </c>
      <c r="D6608" s="86" t="s">
        <v>166</v>
      </c>
      <c r="E6608" s="86" t="s">
        <v>6377</v>
      </c>
      <c r="F6608" s="282" t="s">
        <v>169</v>
      </c>
      <c r="G6608" s="830" t="s">
        <v>524</v>
      </c>
      <c r="I6608" s="515" t="s">
        <v>6905</v>
      </c>
    </row>
    <row r="6609" spans="1:9" x14ac:dyDescent="0.2">
      <c r="A6609" s="86" t="s">
        <v>6387</v>
      </c>
      <c r="B6609" s="763" t="s">
        <v>165</v>
      </c>
      <c r="D6609" s="86" t="s">
        <v>166</v>
      </c>
      <c r="E6609" s="86" t="s">
        <v>6377</v>
      </c>
      <c r="F6609" s="282" t="s">
        <v>170</v>
      </c>
      <c r="G6609" s="830" t="s">
        <v>524</v>
      </c>
      <c r="I6609" s="515" t="s">
        <v>6906</v>
      </c>
    </row>
    <row r="6610" spans="1:9" x14ac:dyDescent="0.2">
      <c r="A6610" s="86" t="s">
        <v>6387</v>
      </c>
      <c r="B6610" s="763" t="s">
        <v>165</v>
      </c>
      <c r="D6610" s="86" t="s">
        <v>166</v>
      </c>
      <c r="E6610" s="86" t="s">
        <v>6377</v>
      </c>
      <c r="F6610" s="282" t="s">
        <v>171</v>
      </c>
      <c r="G6610" s="830" t="s">
        <v>524</v>
      </c>
      <c r="I6610" s="515" t="s">
        <v>6907</v>
      </c>
    </row>
    <row r="6611" spans="1:9" x14ac:dyDescent="0.2">
      <c r="A6611" s="86" t="s">
        <v>6387</v>
      </c>
      <c r="B6611" s="763" t="s">
        <v>165</v>
      </c>
      <c r="D6611" s="86" t="s">
        <v>166</v>
      </c>
      <c r="E6611" s="86" t="s">
        <v>6377</v>
      </c>
      <c r="F6611" s="282" t="s">
        <v>172</v>
      </c>
      <c r="G6611" s="830" t="s">
        <v>524</v>
      </c>
      <c r="I6611" s="515" t="s">
        <v>6908</v>
      </c>
    </row>
    <row r="6612" spans="1:9" x14ac:dyDescent="0.2">
      <c r="A6612" s="86" t="s">
        <v>6387</v>
      </c>
      <c r="B6612" s="763" t="s">
        <v>165</v>
      </c>
      <c r="D6612" s="86" t="s">
        <v>166</v>
      </c>
      <c r="E6612" s="86" t="s">
        <v>6377</v>
      </c>
      <c r="F6612" s="282" t="s">
        <v>173</v>
      </c>
      <c r="G6612" s="830" t="s">
        <v>524</v>
      </c>
      <c r="I6612" s="515" t="s">
        <v>6909</v>
      </c>
    </row>
    <row r="6613" spans="1:9" x14ac:dyDescent="0.2">
      <c r="A6613" s="86" t="s">
        <v>6387</v>
      </c>
      <c r="B6613" s="763" t="s">
        <v>165</v>
      </c>
      <c r="D6613" s="86" t="s">
        <v>166</v>
      </c>
      <c r="E6613" s="86" t="s">
        <v>6377</v>
      </c>
      <c r="F6613" s="282" t="s">
        <v>174</v>
      </c>
      <c r="G6613" s="830" t="s">
        <v>524</v>
      </c>
      <c r="I6613" s="515" t="s">
        <v>6910</v>
      </c>
    </row>
    <row r="6614" spans="1:9" x14ac:dyDescent="0.2">
      <c r="A6614" s="86" t="s">
        <v>6387</v>
      </c>
      <c r="B6614" s="763" t="s">
        <v>165</v>
      </c>
      <c r="D6614" s="86" t="s">
        <v>166</v>
      </c>
      <c r="E6614" s="86" t="s">
        <v>6377</v>
      </c>
      <c r="F6614" s="282" t="s">
        <v>175</v>
      </c>
      <c r="G6614" s="830" t="s">
        <v>524</v>
      </c>
      <c r="I6614" s="515" t="s">
        <v>6911</v>
      </c>
    </row>
    <row r="6615" spans="1:9" x14ac:dyDescent="0.2">
      <c r="A6615" s="86" t="s">
        <v>6387</v>
      </c>
      <c r="B6615" s="763" t="s">
        <v>165</v>
      </c>
      <c r="D6615" s="86" t="s">
        <v>166</v>
      </c>
      <c r="E6615" s="86" t="s">
        <v>6377</v>
      </c>
      <c r="F6615" s="282" t="s">
        <v>176</v>
      </c>
      <c r="G6615" s="830" t="s">
        <v>524</v>
      </c>
      <c r="I6615" s="515" t="s">
        <v>6912</v>
      </c>
    </row>
    <row r="6616" spans="1:9" x14ac:dyDescent="0.2">
      <c r="A6616" s="86" t="s">
        <v>6387</v>
      </c>
      <c r="B6616" s="763" t="s">
        <v>165</v>
      </c>
      <c r="D6616" s="86" t="s">
        <v>166</v>
      </c>
      <c r="E6616" s="86" t="s">
        <v>6377</v>
      </c>
      <c r="F6616" s="282" t="s">
        <v>177</v>
      </c>
      <c r="G6616" s="830" t="s">
        <v>524</v>
      </c>
      <c r="I6616" s="515" t="s">
        <v>6913</v>
      </c>
    </row>
    <row r="6617" spans="1:9" x14ac:dyDescent="0.2">
      <c r="A6617" s="86" t="s">
        <v>6387</v>
      </c>
      <c r="B6617" s="763" t="s">
        <v>165</v>
      </c>
      <c r="D6617" s="86" t="s">
        <v>166</v>
      </c>
      <c r="E6617" s="86" t="s">
        <v>6377</v>
      </c>
      <c r="F6617" s="282" t="s">
        <v>178</v>
      </c>
      <c r="G6617" s="830" t="s">
        <v>524</v>
      </c>
      <c r="I6617" s="515" t="s">
        <v>6914</v>
      </c>
    </row>
    <row r="6618" spans="1:9" x14ac:dyDescent="0.2">
      <c r="A6618" s="86" t="s">
        <v>6387</v>
      </c>
      <c r="B6618" s="763" t="s">
        <v>165</v>
      </c>
      <c r="D6618" s="86" t="s">
        <v>166</v>
      </c>
      <c r="E6618" s="86" t="s">
        <v>6377</v>
      </c>
      <c r="F6618" s="282" t="s">
        <v>179</v>
      </c>
      <c r="G6618" s="830" t="s">
        <v>524</v>
      </c>
      <c r="I6618" s="515" t="s">
        <v>6915</v>
      </c>
    </row>
    <row r="6619" spans="1:9" x14ac:dyDescent="0.2">
      <c r="A6619" s="86" t="s">
        <v>6387</v>
      </c>
      <c r="B6619" s="763" t="s">
        <v>165</v>
      </c>
      <c r="D6619" s="86" t="s">
        <v>166</v>
      </c>
      <c r="E6619" s="86" t="s">
        <v>6377</v>
      </c>
      <c r="F6619" s="282" t="s">
        <v>450</v>
      </c>
      <c r="G6619" s="830" t="s">
        <v>524</v>
      </c>
      <c r="I6619" s="515" t="s">
        <v>6916</v>
      </c>
    </row>
    <row r="6620" spans="1:9" x14ac:dyDescent="0.2">
      <c r="A6620" s="86" t="s">
        <v>6387</v>
      </c>
      <c r="B6620" s="763" t="s">
        <v>165</v>
      </c>
      <c r="D6620" s="86" t="s">
        <v>166</v>
      </c>
      <c r="E6620" s="86" t="s">
        <v>6377</v>
      </c>
      <c r="F6620" s="282" t="s">
        <v>451</v>
      </c>
      <c r="G6620" s="830" t="s">
        <v>524</v>
      </c>
      <c r="I6620" s="515" t="s">
        <v>6917</v>
      </c>
    </row>
    <row r="6621" spans="1:9" x14ac:dyDescent="0.2">
      <c r="A6621" s="86" t="s">
        <v>6387</v>
      </c>
      <c r="B6621" s="763" t="s">
        <v>165</v>
      </c>
      <c r="D6621" s="86" t="s">
        <v>166</v>
      </c>
      <c r="E6621" s="86" t="s">
        <v>6377</v>
      </c>
      <c r="F6621" s="282" t="s">
        <v>452</v>
      </c>
      <c r="G6621" s="830" t="s">
        <v>524</v>
      </c>
      <c r="I6621" s="515" t="s">
        <v>6918</v>
      </c>
    </row>
    <row r="6622" spans="1:9" x14ac:dyDescent="0.2">
      <c r="A6622" s="86" t="s">
        <v>6387</v>
      </c>
      <c r="B6622" s="763" t="s">
        <v>165</v>
      </c>
      <c r="D6622" s="86" t="s">
        <v>166</v>
      </c>
      <c r="E6622" s="86" t="s">
        <v>6377</v>
      </c>
      <c r="F6622" s="282" t="s">
        <v>453</v>
      </c>
      <c r="G6622" s="830" t="s">
        <v>524</v>
      </c>
      <c r="I6622" s="515" t="s">
        <v>6919</v>
      </c>
    </row>
    <row r="6623" spans="1:9" x14ac:dyDescent="0.2">
      <c r="A6623" s="86" t="s">
        <v>6387</v>
      </c>
      <c r="B6623" s="763" t="s">
        <v>165</v>
      </c>
      <c r="D6623" s="86" t="s">
        <v>166</v>
      </c>
      <c r="E6623" s="86" t="s">
        <v>6377</v>
      </c>
      <c r="F6623" s="282" t="s">
        <v>181</v>
      </c>
      <c r="G6623" s="830" t="s">
        <v>524</v>
      </c>
      <c r="I6623" s="515" t="s">
        <v>6920</v>
      </c>
    </row>
    <row r="6624" spans="1:9" x14ac:dyDescent="0.2">
      <c r="A6624" s="86" t="s">
        <v>6387</v>
      </c>
      <c r="B6624" s="763" t="s">
        <v>165</v>
      </c>
      <c r="D6624" s="86" t="s">
        <v>166</v>
      </c>
      <c r="E6624" s="86" t="s">
        <v>6377</v>
      </c>
      <c r="F6624" s="282" t="s">
        <v>182</v>
      </c>
      <c r="G6624" s="830" t="s">
        <v>524</v>
      </c>
      <c r="I6624" s="515" t="s">
        <v>6921</v>
      </c>
    </row>
    <row r="6625" spans="1:9" x14ac:dyDescent="0.2">
      <c r="A6625" s="86" t="s">
        <v>6387</v>
      </c>
      <c r="B6625" s="543" t="s">
        <v>165</v>
      </c>
      <c r="C6625" s="547"/>
      <c r="D6625" s="547" t="s">
        <v>166</v>
      </c>
      <c r="E6625" s="547" t="s">
        <v>6377</v>
      </c>
      <c r="F6625" s="538" t="s">
        <v>183</v>
      </c>
      <c r="G6625" s="833" t="s">
        <v>524</v>
      </c>
      <c r="I6625" s="515" t="s">
        <v>6922</v>
      </c>
    </row>
    <row r="6626" spans="1:9" x14ac:dyDescent="0.2">
      <c r="A6626" s="86" t="s">
        <v>6387</v>
      </c>
      <c r="B6626" s="541" t="s">
        <v>165</v>
      </c>
      <c r="C6626" s="546"/>
      <c r="D6626" s="546" t="s">
        <v>166</v>
      </c>
      <c r="E6626" s="546" t="s">
        <v>6378</v>
      </c>
      <c r="F6626" s="542" t="s">
        <v>168</v>
      </c>
      <c r="G6626" s="832" t="s">
        <v>524</v>
      </c>
      <c r="I6626" s="515" t="s">
        <v>6923</v>
      </c>
    </row>
    <row r="6627" spans="1:9" x14ac:dyDescent="0.2">
      <c r="A6627" s="86" t="s">
        <v>6387</v>
      </c>
      <c r="B6627" s="763" t="s">
        <v>165</v>
      </c>
      <c r="D6627" s="86" t="s">
        <v>166</v>
      </c>
      <c r="E6627" s="86" t="s">
        <v>6378</v>
      </c>
      <c r="F6627" s="282" t="s">
        <v>169</v>
      </c>
      <c r="G6627" s="830" t="s">
        <v>524</v>
      </c>
      <c r="I6627" s="515" t="s">
        <v>6924</v>
      </c>
    </row>
    <row r="6628" spans="1:9" x14ac:dyDescent="0.2">
      <c r="A6628" s="86" t="s">
        <v>6387</v>
      </c>
      <c r="B6628" s="763" t="s">
        <v>165</v>
      </c>
      <c r="D6628" s="86" t="s">
        <v>166</v>
      </c>
      <c r="E6628" s="86" t="s">
        <v>6378</v>
      </c>
      <c r="F6628" s="282" t="s">
        <v>170</v>
      </c>
      <c r="G6628" s="830" t="s">
        <v>524</v>
      </c>
      <c r="I6628" s="515" t="s">
        <v>6925</v>
      </c>
    </row>
    <row r="6629" spans="1:9" x14ac:dyDescent="0.2">
      <c r="A6629" s="86" t="s">
        <v>6387</v>
      </c>
      <c r="B6629" s="763" t="s">
        <v>165</v>
      </c>
      <c r="D6629" s="86" t="s">
        <v>166</v>
      </c>
      <c r="E6629" s="86" t="s">
        <v>6378</v>
      </c>
      <c r="F6629" s="282" t="s">
        <v>171</v>
      </c>
      <c r="G6629" s="830" t="s">
        <v>524</v>
      </c>
      <c r="I6629" s="515" t="s">
        <v>6926</v>
      </c>
    </row>
    <row r="6630" spans="1:9" x14ac:dyDescent="0.2">
      <c r="A6630" s="86" t="s">
        <v>6387</v>
      </c>
      <c r="B6630" s="763" t="s">
        <v>165</v>
      </c>
      <c r="D6630" s="86" t="s">
        <v>166</v>
      </c>
      <c r="E6630" s="86" t="s">
        <v>6378</v>
      </c>
      <c r="F6630" s="282" t="s">
        <v>172</v>
      </c>
      <c r="G6630" s="830" t="s">
        <v>524</v>
      </c>
      <c r="I6630" s="515" t="s">
        <v>6927</v>
      </c>
    </row>
    <row r="6631" spans="1:9" x14ac:dyDescent="0.2">
      <c r="A6631" s="86" t="s">
        <v>6387</v>
      </c>
      <c r="B6631" s="763" t="s">
        <v>165</v>
      </c>
      <c r="D6631" s="86" t="s">
        <v>166</v>
      </c>
      <c r="E6631" s="86" t="s">
        <v>6378</v>
      </c>
      <c r="F6631" s="282" t="s">
        <v>173</v>
      </c>
      <c r="G6631" s="830" t="s">
        <v>524</v>
      </c>
      <c r="I6631" s="515" t="s">
        <v>6928</v>
      </c>
    </row>
    <row r="6632" spans="1:9" x14ac:dyDescent="0.2">
      <c r="A6632" s="86" t="s">
        <v>6387</v>
      </c>
      <c r="B6632" s="763" t="s">
        <v>165</v>
      </c>
      <c r="D6632" s="86" t="s">
        <v>166</v>
      </c>
      <c r="E6632" s="86" t="s">
        <v>6378</v>
      </c>
      <c r="F6632" s="282" t="s">
        <v>174</v>
      </c>
      <c r="G6632" s="830" t="s">
        <v>524</v>
      </c>
      <c r="I6632" s="515" t="s">
        <v>6929</v>
      </c>
    </row>
    <row r="6633" spans="1:9" x14ac:dyDescent="0.2">
      <c r="A6633" s="86" t="s">
        <v>6387</v>
      </c>
      <c r="B6633" s="763" t="s">
        <v>165</v>
      </c>
      <c r="D6633" s="86" t="s">
        <v>166</v>
      </c>
      <c r="E6633" s="86" t="s">
        <v>6378</v>
      </c>
      <c r="F6633" s="282" t="s">
        <v>175</v>
      </c>
      <c r="G6633" s="830" t="s">
        <v>524</v>
      </c>
      <c r="I6633" s="515" t="s">
        <v>6930</v>
      </c>
    </row>
    <row r="6634" spans="1:9" x14ac:dyDescent="0.2">
      <c r="A6634" s="86" t="s">
        <v>6387</v>
      </c>
      <c r="B6634" s="763" t="s">
        <v>165</v>
      </c>
      <c r="D6634" s="86" t="s">
        <v>166</v>
      </c>
      <c r="E6634" s="86" t="s">
        <v>6378</v>
      </c>
      <c r="F6634" s="282" t="s">
        <v>176</v>
      </c>
      <c r="G6634" s="830" t="s">
        <v>524</v>
      </c>
      <c r="I6634" s="515" t="s">
        <v>6931</v>
      </c>
    </row>
    <row r="6635" spans="1:9" x14ac:dyDescent="0.2">
      <c r="A6635" s="86" t="s">
        <v>6387</v>
      </c>
      <c r="B6635" s="763" t="s">
        <v>165</v>
      </c>
      <c r="D6635" s="86" t="s">
        <v>166</v>
      </c>
      <c r="E6635" s="86" t="s">
        <v>6378</v>
      </c>
      <c r="F6635" s="282" t="s">
        <v>177</v>
      </c>
      <c r="G6635" s="830" t="s">
        <v>524</v>
      </c>
      <c r="I6635" s="515" t="s">
        <v>6932</v>
      </c>
    </row>
    <row r="6636" spans="1:9" x14ac:dyDescent="0.2">
      <c r="A6636" s="86" t="s">
        <v>6387</v>
      </c>
      <c r="B6636" s="763" t="s">
        <v>165</v>
      </c>
      <c r="D6636" s="86" t="s">
        <v>166</v>
      </c>
      <c r="E6636" s="86" t="s">
        <v>6378</v>
      </c>
      <c r="F6636" s="282" t="s">
        <v>178</v>
      </c>
      <c r="G6636" s="830" t="s">
        <v>524</v>
      </c>
      <c r="I6636" s="515" t="s">
        <v>6933</v>
      </c>
    </row>
    <row r="6637" spans="1:9" x14ac:dyDescent="0.2">
      <c r="A6637" s="86" t="s">
        <v>6387</v>
      </c>
      <c r="B6637" s="763" t="s">
        <v>165</v>
      </c>
      <c r="D6637" s="86" t="s">
        <v>166</v>
      </c>
      <c r="E6637" s="86" t="s">
        <v>6378</v>
      </c>
      <c r="F6637" s="282" t="s">
        <v>179</v>
      </c>
      <c r="G6637" s="830" t="s">
        <v>524</v>
      </c>
      <c r="I6637" s="515" t="s">
        <v>6934</v>
      </c>
    </row>
    <row r="6638" spans="1:9" x14ac:dyDescent="0.2">
      <c r="A6638" s="86" t="s">
        <v>6387</v>
      </c>
      <c r="B6638" s="763" t="s">
        <v>165</v>
      </c>
      <c r="D6638" s="86" t="s">
        <v>166</v>
      </c>
      <c r="E6638" s="86" t="s">
        <v>6378</v>
      </c>
      <c r="F6638" s="282" t="s">
        <v>450</v>
      </c>
      <c r="G6638" s="830" t="s">
        <v>524</v>
      </c>
      <c r="I6638" s="515" t="s">
        <v>6935</v>
      </c>
    </row>
    <row r="6639" spans="1:9" x14ac:dyDescent="0.2">
      <c r="A6639" s="86" t="s">
        <v>6387</v>
      </c>
      <c r="B6639" s="763" t="s">
        <v>165</v>
      </c>
      <c r="D6639" s="86" t="s">
        <v>166</v>
      </c>
      <c r="E6639" s="86" t="s">
        <v>6378</v>
      </c>
      <c r="F6639" s="282" t="s">
        <v>451</v>
      </c>
      <c r="G6639" s="830" t="s">
        <v>524</v>
      </c>
      <c r="I6639" s="515" t="s">
        <v>6936</v>
      </c>
    </row>
    <row r="6640" spans="1:9" x14ac:dyDescent="0.2">
      <c r="A6640" s="86" t="s">
        <v>6387</v>
      </c>
      <c r="B6640" s="763" t="s">
        <v>165</v>
      </c>
      <c r="D6640" s="86" t="s">
        <v>166</v>
      </c>
      <c r="E6640" s="86" t="s">
        <v>6378</v>
      </c>
      <c r="F6640" s="282" t="s">
        <v>452</v>
      </c>
      <c r="G6640" s="830" t="s">
        <v>524</v>
      </c>
      <c r="I6640" s="515" t="s">
        <v>6937</v>
      </c>
    </row>
    <row r="6641" spans="1:9" x14ac:dyDescent="0.2">
      <c r="A6641" s="86" t="s">
        <v>6387</v>
      </c>
      <c r="B6641" s="763" t="s">
        <v>165</v>
      </c>
      <c r="D6641" s="86" t="s">
        <v>166</v>
      </c>
      <c r="E6641" s="86" t="s">
        <v>6378</v>
      </c>
      <c r="F6641" s="282" t="s">
        <v>453</v>
      </c>
      <c r="G6641" s="830" t="s">
        <v>524</v>
      </c>
      <c r="I6641" s="515" t="s">
        <v>6938</v>
      </c>
    </row>
    <row r="6642" spans="1:9" x14ac:dyDescent="0.2">
      <c r="A6642" s="86" t="s">
        <v>6387</v>
      </c>
      <c r="B6642" s="763" t="s">
        <v>165</v>
      </c>
      <c r="D6642" s="86" t="s">
        <v>166</v>
      </c>
      <c r="E6642" s="86" t="s">
        <v>6378</v>
      </c>
      <c r="F6642" s="282" t="s">
        <v>181</v>
      </c>
      <c r="G6642" s="830" t="s">
        <v>524</v>
      </c>
      <c r="I6642" s="515" t="s">
        <v>6939</v>
      </c>
    </row>
    <row r="6643" spans="1:9" x14ac:dyDescent="0.2">
      <c r="A6643" s="86" t="s">
        <v>6387</v>
      </c>
      <c r="B6643" s="763" t="s">
        <v>165</v>
      </c>
      <c r="D6643" s="86" t="s">
        <v>166</v>
      </c>
      <c r="E6643" s="86" t="s">
        <v>6378</v>
      </c>
      <c r="F6643" s="282" t="s">
        <v>182</v>
      </c>
      <c r="G6643" s="830" t="s">
        <v>524</v>
      </c>
      <c r="I6643" s="515" t="s">
        <v>6940</v>
      </c>
    </row>
    <row r="6644" spans="1:9" x14ac:dyDescent="0.2">
      <c r="A6644" s="86" t="s">
        <v>6387</v>
      </c>
      <c r="B6644" s="543" t="s">
        <v>165</v>
      </c>
      <c r="C6644" s="547"/>
      <c r="D6644" s="547" t="s">
        <v>166</v>
      </c>
      <c r="E6644" s="547" t="s">
        <v>6378</v>
      </c>
      <c r="F6644" s="538" t="s">
        <v>183</v>
      </c>
      <c r="G6644" s="833" t="s">
        <v>524</v>
      </c>
      <c r="I6644" s="515" t="s">
        <v>6941</v>
      </c>
    </row>
    <row r="6645" spans="1:9" x14ac:dyDescent="0.2">
      <c r="A6645" s="86" t="s">
        <v>6387</v>
      </c>
      <c r="B6645" s="541" t="s">
        <v>165</v>
      </c>
      <c r="C6645" s="546"/>
      <c r="D6645" s="546" t="s">
        <v>166</v>
      </c>
      <c r="E6645" s="546" t="s">
        <v>6379</v>
      </c>
      <c r="F6645" s="542" t="s">
        <v>168</v>
      </c>
      <c r="G6645" s="832" t="s">
        <v>524</v>
      </c>
      <c r="I6645" s="515" t="s">
        <v>6942</v>
      </c>
    </row>
    <row r="6646" spans="1:9" x14ac:dyDescent="0.2">
      <c r="A6646" s="86" t="s">
        <v>6387</v>
      </c>
      <c r="B6646" s="763" t="s">
        <v>165</v>
      </c>
      <c r="D6646" s="86" t="s">
        <v>166</v>
      </c>
      <c r="E6646" s="86" t="s">
        <v>6379</v>
      </c>
      <c r="F6646" s="282" t="s">
        <v>169</v>
      </c>
      <c r="G6646" s="830" t="s">
        <v>524</v>
      </c>
      <c r="I6646" s="515" t="s">
        <v>6943</v>
      </c>
    </row>
    <row r="6647" spans="1:9" x14ac:dyDescent="0.2">
      <c r="A6647" s="86" t="s">
        <v>6387</v>
      </c>
      <c r="B6647" s="763" t="s">
        <v>165</v>
      </c>
      <c r="D6647" s="86" t="s">
        <v>166</v>
      </c>
      <c r="E6647" s="86" t="s">
        <v>6379</v>
      </c>
      <c r="F6647" s="282" t="s">
        <v>170</v>
      </c>
      <c r="G6647" s="830" t="s">
        <v>524</v>
      </c>
      <c r="I6647" s="515" t="s">
        <v>6944</v>
      </c>
    </row>
    <row r="6648" spans="1:9" x14ac:dyDescent="0.2">
      <c r="A6648" s="86" t="s">
        <v>6387</v>
      </c>
      <c r="B6648" s="763" t="s">
        <v>165</v>
      </c>
      <c r="D6648" s="86" t="s">
        <v>166</v>
      </c>
      <c r="E6648" s="86" t="s">
        <v>6379</v>
      </c>
      <c r="F6648" s="282" t="s">
        <v>171</v>
      </c>
      <c r="G6648" s="830" t="s">
        <v>524</v>
      </c>
      <c r="I6648" s="515" t="s">
        <v>6945</v>
      </c>
    </row>
    <row r="6649" spans="1:9" x14ac:dyDescent="0.2">
      <c r="A6649" s="86" t="s">
        <v>6387</v>
      </c>
      <c r="B6649" s="763" t="s">
        <v>165</v>
      </c>
      <c r="D6649" s="86" t="s">
        <v>166</v>
      </c>
      <c r="E6649" s="86" t="s">
        <v>6379</v>
      </c>
      <c r="F6649" s="282" t="s">
        <v>172</v>
      </c>
      <c r="G6649" s="830" t="s">
        <v>524</v>
      </c>
      <c r="I6649" s="515" t="s">
        <v>6946</v>
      </c>
    </row>
    <row r="6650" spans="1:9" x14ac:dyDescent="0.2">
      <c r="A6650" s="86" t="s">
        <v>6387</v>
      </c>
      <c r="B6650" s="763" t="s">
        <v>165</v>
      </c>
      <c r="D6650" s="86" t="s">
        <v>166</v>
      </c>
      <c r="E6650" s="86" t="s">
        <v>6379</v>
      </c>
      <c r="F6650" s="282" t="s">
        <v>173</v>
      </c>
      <c r="G6650" s="830" t="s">
        <v>524</v>
      </c>
      <c r="I6650" s="515" t="s">
        <v>6947</v>
      </c>
    </row>
    <row r="6651" spans="1:9" x14ac:dyDescent="0.2">
      <c r="A6651" s="86" t="s">
        <v>6387</v>
      </c>
      <c r="B6651" s="763" t="s">
        <v>165</v>
      </c>
      <c r="D6651" s="86" t="s">
        <v>166</v>
      </c>
      <c r="E6651" s="86" t="s">
        <v>6379</v>
      </c>
      <c r="F6651" s="282" t="s">
        <v>174</v>
      </c>
      <c r="G6651" s="830" t="s">
        <v>524</v>
      </c>
      <c r="I6651" s="515" t="s">
        <v>6948</v>
      </c>
    </row>
    <row r="6652" spans="1:9" x14ac:dyDescent="0.2">
      <c r="A6652" s="86" t="s">
        <v>6387</v>
      </c>
      <c r="B6652" s="763" t="s">
        <v>165</v>
      </c>
      <c r="D6652" s="86" t="s">
        <v>166</v>
      </c>
      <c r="E6652" s="86" t="s">
        <v>6379</v>
      </c>
      <c r="F6652" s="282" t="s">
        <v>175</v>
      </c>
      <c r="G6652" s="830" t="s">
        <v>524</v>
      </c>
      <c r="I6652" s="515" t="s">
        <v>6949</v>
      </c>
    </row>
    <row r="6653" spans="1:9" x14ac:dyDescent="0.2">
      <c r="A6653" s="86" t="s">
        <v>6387</v>
      </c>
      <c r="B6653" s="763" t="s">
        <v>165</v>
      </c>
      <c r="D6653" s="86" t="s">
        <v>166</v>
      </c>
      <c r="E6653" s="86" t="s">
        <v>6379</v>
      </c>
      <c r="F6653" s="282" t="s">
        <v>176</v>
      </c>
      <c r="G6653" s="830" t="s">
        <v>524</v>
      </c>
      <c r="I6653" s="515" t="s">
        <v>6950</v>
      </c>
    </row>
    <row r="6654" spans="1:9" x14ac:dyDescent="0.2">
      <c r="A6654" s="86" t="s">
        <v>6387</v>
      </c>
      <c r="B6654" s="763" t="s">
        <v>165</v>
      </c>
      <c r="D6654" s="86" t="s">
        <v>166</v>
      </c>
      <c r="E6654" s="86" t="s">
        <v>6379</v>
      </c>
      <c r="F6654" s="282" t="s">
        <v>177</v>
      </c>
      <c r="G6654" s="830" t="s">
        <v>524</v>
      </c>
      <c r="I6654" s="515" t="s">
        <v>6951</v>
      </c>
    </row>
    <row r="6655" spans="1:9" x14ac:dyDescent="0.2">
      <c r="A6655" s="86" t="s">
        <v>6387</v>
      </c>
      <c r="B6655" s="763" t="s">
        <v>165</v>
      </c>
      <c r="D6655" s="86" t="s">
        <v>166</v>
      </c>
      <c r="E6655" s="86" t="s">
        <v>6379</v>
      </c>
      <c r="F6655" s="282" t="s">
        <v>178</v>
      </c>
      <c r="G6655" s="830" t="s">
        <v>524</v>
      </c>
      <c r="I6655" s="515" t="s">
        <v>6952</v>
      </c>
    </row>
    <row r="6656" spans="1:9" x14ac:dyDescent="0.2">
      <c r="A6656" s="86" t="s">
        <v>6387</v>
      </c>
      <c r="B6656" s="763" t="s">
        <v>165</v>
      </c>
      <c r="D6656" s="86" t="s">
        <v>166</v>
      </c>
      <c r="E6656" s="86" t="s">
        <v>6379</v>
      </c>
      <c r="F6656" s="282" t="s">
        <v>179</v>
      </c>
      <c r="G6656" s="830" t="s">
        <v>524</v>
      </c>
      <c r="I6656" s="515" t="s">
        <v>6953</v>
      </c>
    </row>
    <row r="6657" spans="1:9" x14ac:dyDescent="0.2">
      <c r="A6657" s="86" t="s">
        <v>6387</v>
      </c>
      <c r="B6657" s="763" t="s">
        <v>165</v>
      </c>
      <c r="D6657" s="86" t="s">
        <v>166</v>
      </c>
      <c r="E6657" s="86" t="s">
        <v>6379</v>
      </c>
      <c r="F6657" s="282" t="s">
        <v>450</v>
      </c>
      <c r="G6657" s="830" t="s">
        <v>524</v>
      </c>
      <c r="I6657" s="515" t="s">
        <v>6954</v>
      </c>
    </row>
    <row r="6658" spans="1:9" x14ac:dyDescent="0.2">
      <c r="A6658" s="86" t="s">
        <v>6387</v>
      </c>
      <c r="B6658" s="763" t="s">
        <v>165</v>
      </c>
      <c r="D6658" s="86" t="s">
        <v>166</v>
      </c>
      <c r="E6658" s="86" t="s">
        <v>6379</v>
      </c>
      <c r="F6658" s="282" t="s">
        <v>451</v>
      </c>
      <c r="G6658" s="830" t="s">
        <v>524</v>
      </c>
      <c r="I6658" s="515" t="s">
        <v>6955</v>
      </c>
    </row>
    <row r="6659" spans="1:9" x14ac:dyDescent="0.2">
      <c r="A6659" s="86" t="s">
        <v>6387</v>
      </c>
      <c r="B6659" s="763" t="s">
        <v>165</v>
      </c>
      <c r="D6659" s="86" t="s">
        <v>166</v>
      </c>
      <c r="E6659" s="86" t="s">
        <v>6379</v>
      </c>
      <c r="F6659" s="282" t="s">
        <v>452</v>
      </c>
      <c r="G6659" s="830" t="s">
        <v>524</v>
      </c>
      <c r="I6659" s="515" t="s">
        <v>6956</v>
      </c>
    </row>
    <row r="6660" spans="1:9" x14ac:dyDescent="0.2">
      <c r="A6660" s="86" t="s">
        <v>6387</v>
      </c>
      <c r="B6660" s="763" t="s">
        <v>165</v>
      </c>
      <c r="D6660" s="86" t="s">
        <v>166</v>
      </c>
      <c r="E6660" s="86" t="s">
        <v>6379</v>
      </c>
      <c r="F6660" s="282" t="s">
        <v>453</v>
      </c>
      <c r="G6660" s="830" t="s">
        <v>524</v>
      </c>
      <c r="I6660" s="515" t="s">
        <v>6957</v>
      </c>
    </row>
    <row r="6661" spans="1:9" x14ac:dyDescent="0.2">
      <c r="A6661" s="86" t="s">
        <v>6387</v>
      </c>
      <c r="B6661" s="763" t="s">
        <v>165</v>
      </c>
      <c r="D6661" s="86" t="s">
        <v>166</v>
      </c>
      <c r="E6661" s="86" t="s">
        <v>6379</v>
      </c>
      <c r="F6661" s="282" t="s">
        <v>181</v>
      </c>
      <c r="G6661" s="830" t="s">
        <v>524</v>
      </c>
      <c r="I6661" s="515" t="s">
        <v>6958</v>
      </c>
    </row>
    <row r="6662" spans="1:9" x14ac:dyDescent="0.2">
      <c r="A6662" s="86" t="s">
        <v>6387</v>
      </c>
      <c r="B6662" s="763" t="s">
        <v>165</v>
      </c>
      <c r="D6662" s="86" t="s">
        <v>166</v>
      </c>
      <c r="E6662" s="86" t="s">
        <v>6379</v>
      </c>
      <c r="F6662" s="282" t="s">
        <v>182</v>
      </c>
      <c r="G6662" s="830" t="s">
        <v>524</v>
      </c>
      <c r="I6662" s="515" t="s">
        <v>6959</v>
      </c>
    </row>
    <row r="6663" spans="1:9" x14ac:dyDescent="0.2">
      <c r="A6663" s="86" t="s">
        <v>6387</v>
      </c>
      <c r="B6663" s="543" t="s">
        <v>165</v>
      </c>
      <c r="C6663" s="547"/>
      <c r="D6663" s="547" t="s">
        <v>166</v>
      </c>
      <c r="E6663" s="547" t="s">
        <v>6379</v>
      </c>
      <c r="F6663" s="538" t="s">
        <v>183</v>
      </c>
      <c r="G6663" s="833" t="s">
        <v>524</v>
      </c>
      <c r="I6663" s="515" t="s">
        <v>6960</v>
      </c>
    </row>
    <row r="6664" spans="1:9" x14ac:dyDescent="0.2">
      <c r="A6664" s="86" t="s">
        <v>6387</v>
      </c>
      <c r="B6664" s="541" t="s">
        <v>165</v>
      </c>
      <c r="C6664" s="546"/>
      <c r="D6664" s="546" t="s">
        <v>166</v>
      </c>
      <c r="E6664" s="546" t="s">
        <v>6380</v>
      </c>
      <c r="F6664" s="542" t="s">
        <v>168</v>
      </c>
      <c r="G6664" s="832" t="s">
        <v>524</v>
      </c>
      <c r="I6664" s="515" t="s">
        <v>6961</v>
      </c>
    </row>
    <row r="6665" spans="1:9" x14ac:dyDescent="0.2">
      <c r="A6665" s="86" t="s">
        <v>6387</v>
      </c>
      <c r="B6665" s="763" t="s">
        <v>165</v>
      </c>
      <c r="D6665" s="86" t="s">
        <v>166</v>
      </c>
      <c r="E6665" s="86" t="s">
        <v>6380</v>
      </c>
      <c r="F6665" s="282" t="s">
        <v>169</v>
      </c>
      <c r="G6665" s="830" t="s">
        <v>524</v>
      </c>
      <c r="I6665" s="515" t="s">
        <v>6962</v>
      </c>
    </row>
    <row r="6666" spans="1:9" x14ac:dyDescent="0.2">
      <c r="A6666" s="86" t="s">
        <v>6387</v>
      </c>
      <c r="B6666" s="763" t="s">
        <v>165</v>
      </c>
      <c r="D6666" s="86" t="s">
        <v>166</v>
      </c>
      <c r="E6666" s="86" t="s">
        <v>6380</v>
      </c>
      <c r="F6666" s="282" t="s">
        <v>170</v>
      </c>
      <c r="G6666" s="830" t="s">
        <v>524</v>
      </c>
      <c r="I6666" s="515" t="s">
        <v>6963</v>
      </c>
    </row>
    <row r="6667" spans="1:9" x14ac:dyDescent="0.2">
      <c r="A6667" s="86" t="s">
        <v>6387</v>
      </c>
      <c r="B6667" s="763" t="s">
        <v>165</v>
      </c>
      <c r="D6667" s="86" t="s">
        <v>166</v>
      </c>
      <c r="E6667" s="86" t="s">
        <v>6380</v>
      </c>
      <c r="F6667" s="282" t="s">
        <v>171</v>
      </c>
      <c r="G6667" s="830" t="s">
        <v>524</v>
      </c>
      <c r="I6667" s="515" t="s">
        <v>6964</v>
      </c>
    </row>
    <row r="6668" spans="1:9" x14ac:dyDescent="0.2">
      <c r="A6668" s="86" t="s">
        <v>6387</v>
      </c>
      <c r="B6668" s="763" t="s">
        <v>165</v>
      </c>
      <c r="D6668" s="86" t="s">
        <v>166</v>
      </c>
      <c r="E6668" s="86" t="s">
        <v>6380</v>
      </c>
      <c r="F6668" s="282" t="s">
        <v>172</v>
      </c>
      <c r="G6668" s="830" t="s">
        <v>524</v>
      </c>
      <c r="I6668" s="515" t="s">
        <v>6965</v>
      </c>
    </row>
    <row r="6669" spans="1:9" x14ac:dyDescent="0.2">
      <c r="A6669" s="86" t="s">
        <v>6387</v>
      </c>
      <c r="B6669" s="763" t="s">
        <v>165</v>
      </c>
      <c r="D6669" s="86" t="s">
        <v>166</v>
      </c>
      <c r="E6669" s="86" t="s">
        <v>6380</v>
      </c>
      <c r="F6669" s="282" t="s">
        <v>173</v>
      </c>
      <c r="G6669" s="830" t="s">
        <v>524</v>
      </c>
      <c r="I6669" s="515" t="s">
        <v>6966</v>
      </c>
    </row>
    <row r="6670" spans="1:9" x14ac:dyDescent="0.2">
      <c r="A6670" s="86" t="s">
        <v>6387</v>
      </c>
      <c r="B6670" s="763" t="s">
        <v>165</v>
      </c>
      <c r="D6670" s="86" t="s">
        <v>166</v>
      </c>
      <c r="E6670" s="86" t="s">
        <v>6380</v>
      </c>
      <c r="F6670" s="282" t="s">
        <v>174</v>
      </c>
      <c r="G6670" s="830" t="s">
        <v>524</v>
      </c>
      <c r="I6670" s="515" t="s">
        <v>6967</v>
      </c>
    </row>
    <row r="6671" spans="1:9" x14ac:dyDescent="0.2">
      <c r="A6671" s="86" t="s">
        <v>6387</v>
      </c>
      <c r="B6671" s="763" t="s">
        <v>165</v>
      </c>
      <c r="D6671" s="86" t="s">
        <v>166</v>
      </c>
      <c r="E6671" s="86" t="s">
        <v>6380</v>
      </c>
      <c r="F6671" s="282" t="s">
        <v>175</v>
      </c>
      <c r="G6671" s="830" t="s">
        <v>524</v>
      </c>
      <c r="I6671" s="515" t="s">
        <v>6968</v>
      </c>
    </row>
    <row r="6672" spans="1:9" x14ac:dyDescent="0.2">
      <c r="A6672" s="86" t="s">
        <v>6387</v>
      </c>
      <c r="B6672" s="763" t="s">
        <v>165</v>
      </c>
      <c r="D6672" s="86" t="s">
        <v>166</v>
      </c>
      <c r="E6672" s="86" t="s">
        <v>6380</v>
      </c>
      <c r="F6672" s="282" t="s">
        <v>176</v>
      </c>
      <c r="G6672" s="830" t="s">
        <v>524</v>
      </c>
      <c r="I6672" s="515" t="s">
        <v>6969</v>
      </c>
    </row>
    <row r="6673" spans="1:9" x14ac:dyDescent="0.2">
      <c r="A6673" s="86" t="s">
        <v>6387</v>
      </c>
      <c r="B6673" s="763" t="s">
        <v>165</v>
      </c>
      <c r="D6673" s="86" t="s">
        <v>166</v>
      </c>
      <c r="E6673" s="86" t="s">
        <v>6380</v>
      </c>
      <c r="F6673" s="282" t="s">
        <v>177</v>
      </c>
      <c r="G6673" s="830" t="s">
        <v>524</v>
      </c>
      <c r="I6673" s="515" t="s">
        <v>6970</v>
      </c>
    </row>
    <row r="6674" spans="1:9" x14ac:dyDescent="0.2">
      <c r="A6674" s="86" t="s">
        <v>6387</v>
      </c>
      <c r="B6674" s="763" t="s">
        <v>165</v>
      </c>
      <c r="D6674" s="86" t="s">
        <v>166</v>
      </c>
      <c r="E6674" s="86" t="s">
        <v>6380</v>
      </c>
      <c r="F6674" s="282" t="s">
        <v>178</v>
      </c>
      <c r="G6674" s="830" t="s">
        <v>524</v>
      </c>
      <c r="I6674" s="515" t="s">
        <v>6971</v>
      </c>
    </row>
    <row r="6675" spans="1:9" x14ac:dyDescent="0.2">
      <c r="A6675" s="86" t="s">
        <v>6387</v>
      </c>
      <c r="B6675" s="763" t="s">
        <v>165</v>
      </c>
      <c r="D6675" s="86" t="s">
        <v>166</v>
      </c>
      <c r="E6675" s="86" t="s">
        <v>6380</v>
      </c>
      <c r="F6675" s="282" t="s">
        <v>179</v>
      </c>
      <c r="G6675" s="830" t="s">
        <v>524</v>
      </c>
      <c r="I6675" s="515" t="s">
        <v>6972</v>
      </c>
    </row>
    <row r="6676" spans="1:9" x14ac:dyDescent="0.2">
      <c r="A6676" s="86" t="s">
        <v>6387</v>
      </c>
      <c r="B6676" s="763" t="s">
        <v>165</v>
      </c>
      <c r="D6676" s="86" t="s">
        <v>166</v>
      </c>
      <c r="E6676" s="86" t="s">
        <v>6380</v>
      </c>
      <c r="F6676" s="282" t="s">
        <v>450</v>
      </c>
      <c r="G6676" s="830" t="s">
        <v>524</v>
      </c>
      <c r="I6676" s="515" t="s">
        <v>6973</v>
      </c>
    </row>
    <row r="6677" spans="1:9" x14ac:dyDescent="0.2">
      <c r="A6677" s="86" t="s">
        <v>6387</v>
      </c>
      <c r="B6677" s="763" t="s">
        <v>165</v>
      </c>
      <c r="D6677" s="86" t="s">
        <v>166</v>
      </c>
      <c r="E6677" s="86" t="s">
        <v>6380</v>
      </c>
      <c r="F6677" s="282" t="s">
        <v>451</v>
      </c>
      <c r="G6677" s="830" t="s">
        <v>524</v>
      </c>
      <c r="I6677" s="515" t="s">
        <v>6974</v>
      </c>
    </row>
    <row r="6678" spans="1:9" x14ac:dyDescent="0.2">
      <c r="A6678" s="86" t="s">
        <v>6387</v>
      </c>
      <c r="B6678" s="763" t="s">
        <v>165</v>
      </c>
      <c r="D6678" s="86" t="s">
        <v>166</v>
      </c>
      <c r="E6678" s="86" t="s">
        <v>6380</v>
      </c>
      <c r="F6678" s="282" t="s">
        <v>452</v>
      </c>
      <c r="G6678" s="830" t="s">
        <v>524</v>
      </c>
      <c r="I6678" s="515" t="s">
        <v>6975</v>
      </c>
    </row>
    <row r="6679" spans="1:9" x14ac:dyDescent="0.2">
      <c r="A6679" s="86" t="s">
        <v>6387</v>
      </c>
      <c r="B6679" s="763" t="s">
        <v>165</v>
      </c>
      <c r="D6679" s="86" t="s">
        <v>166</v>
      </c>
      <c r="E6679" s="86" t="s">
        <v>6380</v>
      </c>
      <c r="F6679" s="282" t="s">
        <v>453</v>
      </c>
      <c r="G6679" s="830" t="s">
        <v>524</v>
      </c>
      <c r="I6679" s="515" t="s">
        <v>6976</v>
      </c>
    </row>
    <row r="6680" spans="1:9" x14ac:dyDescent="0.2">
      <c r="A6680" s="86" t="s">
        <v>6387</v>
      </c>
      <c r="B6680" s="763" t="s">
        <v>165</v>
      </c>
      <c r="D6680" s="86" t="s">
        <v>166</v>
      </c>
      <c r="E6680" s="86" t="s">
        <v>6380</v>
      </c>
      <c r="F6680" s="282" t="s">
        <v>181</v>
      </c>
      <c r="G6680" s="830" t="s">
        <v>524</v>
      </c>
      <c r="I6680" s="515" t="s">
        <v>6977</v>
      </c>
    </row>
    <row r="6681" spans="1:9" x14ac:dyDescent="0.2">
      <c r="A6681" s="86" t="s">
        <v>6387</v>
      </c>
      <c r="B6681" s="763" t="s">
        <v>165</v>
      </c>
      <c r="D6681" s="86" t="s">
        <v>166</v>
      </c>
      <c r="E6681" s="86" t="s">
        <v>6380</v>
      </c>
      <c r="F6681" s="282" t="s">
        <v>182</v>
      </c>
      <c r="G6681" s="830" t="s">
        <v>524</v>
      </c>
      <c r="I6681" s="515" t="s">
        <v>6978</v>
      </c>
    </row>
    <row r="6682" spans="1:9" x14ac:dyDescent="0.2">
      <c r="A6682" s="86" t="s">
        <v>6387</v>
      </c>
      <c r="B6682" s="543" t="s">
        <v>165</v>
      </c>
      <c r="C6682" s="547"/>
      <c r="D6682" s="547" t="s">
        <v>166</v>
      </c>
      <c r="E6682" s="547" t="s">
        <v>6380</v>
      </c>
      <c r="F6682" s="538" t="s">
        <v>183</v>
      </c>
      <c r="G6682" s="833" t="s">
        <v>524</v>
      </c>
      <c r="I6682" s="515" t="s">
        <v>6979</v>
      </c>
    </row>
    <row r="6683" spans="1:9" x14ac:dyDescent="0.2">
      <c r="A6683" s="86" t="s">
        <v>6387</v>
      </c>
      <c r="B6683" s="541" t="s">
        <v>165</v>
      </c>
      <c r="C6683" s="546"/>
      <c r="D6683" s="546" t="s">
        <v>166</v>
      </c>
      <c r="E6683" s="546" t="s">
        <v>6381</v>
      </c>
      <c r="F6683" s="542" t="s">
        <v>168</v>
      </c>
      <c r="G6683" s="832" t="s">
        <v>524</v>
      </c>
      <c r="I6683" s="515" t="s">
        <v>6980</v>
      </c>
    </row>
    <row r="6684" spans="1:9" x14ac:dyDescent="0.2">
      <c r="A6684" s="86" t="s">
        <v>6387</v>
      </c>
      <c r="B6684" s="763" t="s">
        <v>165</v>
      </c>
      <c r="D6684" s="86" t="s">
        <v>166</v>
      </c>
      <c r="E6684" s="86" t="s">
        <v>6381</v>
      </c>
      <c r="F6684" s="282" t="s">
        <v>169</v>
      </c>
      <c r="G6684" s="830" t="s">
        <v>524</v>
      </c>
      <c r="I6684" s="515" t="s">
        <v>6981</v>
      </c>
    </row>
    <row r="6685" spans="1:9" x14ac:dyDescent="0.2">
      <c r="A6685" s="86" t="s">
        <v>6387</v>
      </c>
      <c r="B6685" s="763" t="s">
        <v>165</v>
      </c>
      <c r="D6685" s="86" t="s">
        <v>166</v>
      </c>
      <c r="E6685" s="86" t="s">
        <v>6381</v>
      </c>
      <c r="F6685" s="282" t="s">
        <v>170</v>
      </c>
      <c r="G6685" s="830" t="s">
        <v>524</v>
      </c>
      <c r="I6685" s="515" t="s">
        <v>6982</v>
      </c>
    </row>
    <row r="6686" spans="1:9" x14ac:dyDescent="0.2">
      <c r="A6686" s="86" t="s">
        <v>6387</v>
      </c>
      <c r="B6686" s="763" t="s">
        <v>165</v>
      </c>
      <c r="D6686" s="86" t="s">
        <v>166</v>
      </c>
      <c r="E6686" s="86" t="s">
        <v>6381</v>
      </c>
      <c r="F6686" s="282" t="s">
        <v>171</v>
      </c>
      <c r="G6686" s="830" t="s">
        <v>524</v>
      </c>
      <c r="I6686" s="515" t="s">
        <v>6983</v>
      </c>
    </row>
    <row r="6687" spans="1:9" x14ac:dyDescent="0.2">
      <c r="A6687" s="86" t="s">
        <v>6387</v>
      </c>
      <c r="B6687" s="763" t="s">
        <v>165</v>
      </c>
      <c r="D6687" s="86" t="s">
        <v>166</v>
      </c>
      <c r="E6687" s="86" t="s">
        <v>6381</v>
      </c>
      <c r="F6687" s="282" t="s">
        <v>172</v>
      </c>
      <c r="G6687" s="830" t="s">
        <v>524</v>
      </c>
      <c r="I6687" s="515" t="s">
        <v>6984</v>
      </c>
    </row>
    <row r="6688" spans="1:9" x14ac:dyDescent="0.2">
      <c r="A6688" s="86" t="s">
        <v>6387</v>
      </c>
      <c r="B6688" s="763" t="s">
        <v>165</v>
      </c>
      <c r="D6688" s="86" t="s">
        <v>166</v>
      </c>
      <c r="E6688" s="86" t="s">
        <v>6381</v>
      </c>
      <c r="F6688" s="282" t="s">
        <v>173</v>
      </c>
      <c r="G6688" s="830" t="s">
        <v>524</v>
      </c>
      <c r="I6688" s="515" t="s">
        <v>6985</v>
      </c>
    </row>
    <row r="6689" spans="1:9" x14ac:dyDescent="0.2">
      <c r="A6689" s="86" t="s">
        <v>6387</v>
      </c>
      <c r="B6689" s="763" t="s">
        <v>165</v>
      </c>
      <c r="D6689" s="86" t="s">
        <v>166</v>
      </c>
      <c r="E6689" s="86" t="s">
        <v>6381</v>
      </c>
      <c r="F6689" s="282" t="s">
        <v>174</v>
      </c>
      <c r="G6689" s="830" t="s">
        <v>524</v>
      </c>
      <c r="I6689" s="515" t="s">
        <v>6986</v>
      </c>
    </row>
    <row r="6690" spans="1:9" x14ac:dyDescent="0.2">
      <c r="A6690" s="86" t="s">
        <v>6387</v>
      </c>
      <c r="B6690" s="763" t="s">
        <v>165</v>
      </c>
      <c r="D6690" s="86" t="s">
        <v>166</v>
      </c>
      <c r="E6690" s="86" t="s">
        <v>6381</v>
      </c>
      <c r="F6690" s="282" t="s">
        <v>175</v>
      </c>
      <c r="G6690" s="830" t="s">
        <v>524</v>
      </c>
      <c r="I6690" s="515" t="s">
        <v>6987</v>
      </c>
    </row>
    <row r="6691" spans="1:9" x14ac:dyDescent="0.2">
      <c r="A6691" s="86" t="s">
        <v>6387</v>
      </c>
      <c r="B6691" s="763" t="s">
        <v>165</v>
      </c>
      <c r="D6691" s="86" t="s">
        <v>166</v>
      </c>
      <c r="E6691" s="86" t="s">
        <v>6381</v>
      </c>
      <c r="F6691" s="282" t="s">
        <v>176</v>
      </c>
      <c r="G6691" s="830" t="s">
        <v>524</v>
      </c>
      <c r="I6691" s="515" t="s">
        <v>6988</v>
      </c>
    </row>
    <row r="6692" spans="1:9" x14ac:dyDescent="0.2">
      <c r="A6692" s="86" t="s">
        <v>6387</v>
      </c>
      <c r="B6692" s="763" t="s">
        <v>165</v>
      </c>
      <c r="D6692" s="86" t="s">
        <v>166</v>
      </c>
      <c r="E6692" s="86" t="s">
        <v>6381</v>
      </c>
      <c r="F6692" s="282" t="s">
        <v>177</v>
      </c>
      <c r="G6692" s="830" t="s">
        <v>524</v>
      </c>
      <c r="I6692" s="515" t="s">
        <v>6989</v>
      </c>
    </row>
    <row r="6693" spans="1:9" x14ac:dyDescent="0.2">
      <c r="A6693" s="86" t="s">
        <v>6387</v>
      </c>
      <c r="B6693" s="763" t="s">
        <v>165</v>
      </c>
      <c r="D6693" s="86" t="s">
        <v>166</v>
      </c>
      <c r="E6693" s="86" t="s">
        <v>6381</v>
      </c>
      <c r="F6693" s="282" t="s">
        <v>178</v>
      </c>
      <c r="G6693" s="830" t="s">
        <v>524</v>
      </c>
      <c r="I6693" s="515" t="s">
        <v>6990</v>
      </c>
    </row>
    <row r="6694" spans="1:9" x14ac:dyDescent="0.2">
      <c r="A6694" s="86" t="s">
        <v>6387</v>
      </c>
      <c r="B6694" s="763" t="s">
        <v>165</v>
      </c>
      <c r="D6694" s="86" t="s">
        <v>166</v>
      </c>
      <c r="E6694" s="86" t="s">
        <v>6381</v>
      </c>
      <c r="F6694" s="282" t="s">
        <v>179</v>
      </c>
      <c r="G6694" s="830" t="s">
        <v>524</v>
      </c>
      <c r="I6694" s="515" t="s">
        <v>6991</v>
      </c>
    </row>
    <row r="6695" spans="1:9" x14ac:dyDescent="0.2">
      <c r="A6695" s="86" t="s">
        <v>6387</v>
      </c>
      <c r="B6695" s="763" t="s">
        <v>165</v>
      </c>
      <c r="D6695" s="86" t="s">
        <v>166</v>
      </c>
      <c r="E6695" s="86" t="s">
        <v>6381</v>
      </c>
      <c r="F6695" s="282" t="s">
        <v>450</v>
      </c>
      <c r="G6695" s="830" t="s">
        <v>524</v>
      </c>
      <c r="I6695" s="515" t="s">
        <v>6992</v>
      </c>
    </row>
    <row r="6696" spans="1:9" x14ac:dyDescent="0.2">
      <c r="A6696" s="86" t="s">
        <v>6387</v>
      </c>
      <c r="B6696" s="763" t="s">
        <v>165</v>
      </c>
      <c r="D6696" s="86" t="s">
        <v>166</v>
      </c>
      <c r="E6696" s="86" t="s">
        <v>6381</v>
      </c>
      <c r="F6696" s="282" t="s">
        <v>451</v>
      </c>
      <c r="G6696" s="830" t="s">
        <v>524</v>
      </c>
      <c r="I6696" s="515" t="s">
        <v>6993</v>
      </c>
    </row>
    <row r="6697" spans="1:9" x14ac:dyDescent="0.2">
      <c r="A6697" s="86" t="s">
        <v>6387</v>
      </c>
      <c r="B6697" s="763" t="s">
        <v>165</v>
      </c>
      <c r="D6697" s="86" t="s">
        <v>166</v>
      </c>
      <c r="E6697" s="86" t="s">
        <v>6381</v>
      </c>
      <c r="F6697" s="282" t="s">
        <v>452</v>
      </c>
      <c r="G6697" s="830" t="s">
        <v>524</v>
      </c>
      <c r="I6697" s="515" t="s">
        <v>6994</v>
      </c>
    </row>
    <row r="6698" spans="1:9" x14ac:dyDescent="0.2">
      <c r="A6698" s="86" t="s">
        <v>6387</v>
      </c>
      <c r="B6698" s="763" t="s">
        <v>165</v>
      </c>
      <c r="D6698" s="86" t="s">
        <v>166</v>
      </c>
      <c r="E6698" s="86" t="s">
        <v>6381</v>
      </c>
      <c r="F6698" s="282" t="s">
        <v>453</v>
      </c>
      <c r="G6698" s="830" t="s">
        <v>524</v>
      </c>
      <c r="I6698" s="515" t="s">
        <v>6995</v>
      </c>
    </row>
    <row r="6699" spans="1:9" x14ac:dyDescent="0.2">
      <c r="A6699" s="86" t="s">
        <v>6387</v>
      </c>
      <c r="B6699" s="763" t="s">
        <v>165</v>
      </c>
      <c r="D6699" s="86" t="s">
        <v>166</v>
      </c>
      <c r="E6699" s="86" t="s">
        <v>6381</v>
      </c>
      <c r="F6699" s="282" t="s">
        <v>181</v>
      </c>
      <c r="G6699" s="830" t="s">
        <v>524</v>
      </c>
      <c r="I6699" s="515" t="s">
        <v>6996</v>
      </c>
    </row>
    <row r="6700" spans="1:9" x14ac:dyDescent="0.2">
      <c r="A6700" s="86" t="s">
        <v>6387</v>
      </c>
      <c r="B6700" s="763" t="s">
        <v>165</v>
      </c>
      <c r="D6700" s="86" t="s">
        <v>166</v>
      </c>
      <c r="E6700" s="86" t="s">
        <v>6381</v>
      </c>
      <c r="F6700" s="282" t="s">
        <v>182</v>
      </c>
      <c r="G6700" s="830" t="s">
        <v>524</v>
      </c>
      <c r="I6700" s="515" t="s">
        <v>6997</v>
      </c>
    </row>
    <row r="6701" spans="1:9" x14ac:dyDescent="0.2">
      <c r="A6701" s="86" t="s">
        <v>6387</v>
      </c>
      <c r="B6701" s="543" t="s">
        <v>165</v>
      </c>
      <c r="C6701" s="547"/>
      <c r="D6701" s="547" t="s">
        <v>166</v>
      </c>
      <c r="E6701" s="547" t="s">
        <v>6381</v>
      </c>
      <c r="F6701" s="538" t="s">
        <v>183</v>
      </c>
      <c r="G6701" s="833" t="s">
        <v>524</v>
      </c>
      <c r="I6701" s="515" t="s">
        <v>6998</v>
      </c>
    </row>
    <row r="6702" spans="1:9" x14ac:dyDescent="0.2">
      <c r="A6702" s="86" t="s">
        <v>6387</v>
      </c>
      <c r="B6702" s="541" t="s">
        <v>165</v>
      </c>
      <c r="C6702" s="546"/>
      <c r="D6702" s="546" t="s">
        <v>166</v>
      </c>
      <c r="E6702" s="546" t="s">
        <v>6382</v>
      </c>
      <c r="F6702" s="542" t="s">
        <v>168</v>
      </c>
      <c r="G6702" s="832" t="s">
        <v>524</v>
      </c>
      <c r="I6702" s="515" t="s">
        <v>6999</v>
      </c>
    </row>
    <row r="6703" spans="1:9" x14ac:dyDescent="0.2">
      <c r="A6703" s="86" t="s">
        <v>6387</v>
      </c>
      <c r="B6703" s="763" t="s">
        <v>165</v>
      </c>
      <c r="D6703" s="86" t="s">
        <v>166</v>
      </c>
      <c r="E6703" s="86" t="s">
        <v>6382</v>
      </c>
      <c r="F6703" s="282" t="s">
        <v>169</v>
      </c>
      <c r="G6703" s="830" t="s">
        <v>524</v>
      </c>
      <c r="I6703" s="515" t="s">
        <v>7000</v>
      </c>
    </row>
    <row r="6704" spans="1:9" x14ac:dyDescent="0.2">
      <c r="A6704" s="86" t="s">
        <v>6387</v>
      </c>
      <c r="B6704" s="763" t="s">
        <v>165</v>
      </c>
      <c r="D6704" s="86" t="s">
        <v>166</v>
      </c>
      <c r="E6704" s="86" t="s">
        <v>6382</v>
      </c>
      <c r="F6704" s="282" t="s">
        <v>170</v>
      </c>
      <c r="G6704" s="830" t="s">
        <v>524</v>
      </c>
      <c r="I6704" s="515" t="s">
        <v>7001</v>
      </c>
    </row>
    <row r="6705" spans="1:9" x14ac:dyDescent="0.2">
      <c r="A6705" s="86" t="s">
        <v>6387</v>
      </c>
      <c r="B6705" s="763" t="s">
        <v>165</v>
      </c>
      <c r="D6705" s="86" t="s">
        <v>166</v>
      </c>
      <c r="E6705" s="86" t="s">
        <v>6382</v>
      </c>
      <c r="F6705" s="282" t="s">
        <v>171</v>
      </c>
      <c r="G6705" s="830" t="s">
        <v>524</v>
      </c>
      <c r="I6705" s="515" t="s">
        <v>7002</v>
      </c>
    </row>
    <row r="6706" spans="1:9" x14ac:dyDescent="0.2">
      <c r="A6706" s="86" t="s">
        <v>6387</v>
      </c>
      <c r="B6706" s="763" t="s">
        <v>165</v>
      </c>
      <c r="D6706" s="86" t="s">
        <v>166</v>
      </c>
      <c r="E6706" s="86" t="s">
        <v>6382</v>
      </c>
      <c r="F6706" s="282" t="s">
        <v>172</v>
      </c>
      <c r="G6706" s="830" t="s">
        <v>524</v>
      </c>
      <c r="I6706" s="515" t="s">
        <v>7003</v>
      </c>
    </row>
    <row r="6707" spans="1:9" x14ac:dyDescent="0.2">
      <c r="A6707" s="86" t="s">
        <v>6387</v>
      </c>
      <c r="B6707" s="763" t="s">
        <v>165</v>
      </c>
      <c r="D6707" s="86" t="s">
        <v>166</v>
      </c>
      <c r="E6707" s="86" t="s">
        <v>6382</v>
      </c>
      <c r="F6707" s="282" t="s">
        <v>173</v>
      </c>
      <c r="G6707" s="830" t="s">
        <v>524</v>
      </c>
      <c r="I6707" s="515" t="s">
        <v>7004</v>
      </c>
    </row>
    <row r="6708" spans="1:9" x14ac:dyDescent="0.2">
      <c r="A6708" s="86" t="s">
        <v>6387</v>
      </c>
      <c r="B6708" s="763" t="s">
        <v>165</v>
      </c>
      <c r="D6708" s="86" t="s">
        <v>166</v>
      </c>
      <c r="E6708" s="86" t="s">
        <v>6382</v>
      </c>
      <c r="F6708" s="282" t="s">
        <v>174</v>
      </c>
      <c r="G6708" s="830" t="s">
        <v>524</v>
      </c>
      <c r="I6708" s="515" t="s">
        <v>7005</v>
      </c>
    </row>
    <row r="6709" spans="1:9" x14ac:dyDescent="0.2">
      <c r="A6709" s="86" t="s">
        <v>6387</v>
      </c>
      <c r="B6709" s="763" t="s">
        <v>165</v>
      </c>
      <c r="D6709" s="86" t="s">
        <v>166</v>
      </c>
      <c r="E6709" s="86" t="s">
        <v>6382</v>
      </c>
      <c r="F6709" s="282" t="s">
        <v>175</v>
      </c>
      <c r="G6709" s="830" t="s">
        <v>524</v>
      </c>
      <c r="I6709" s="515" t="s">
        <v>7006</v>
      </c>
    </row>
    <row r="6710" spans="1:9" x14ac:dyDescent="0.2">
      <c r="A6710" s="86" t="s">
        <v>6387</v>
      </c>
      <c r="B6710" s="763" t="s">
        <v>165</v>
      </c>
      <c r="D6710" s="86" t="s">
        <v>166</v>
      </c>
      <c r="E6710" s="86" t="s">
        <v>6382</v>
      </c>
      <c r="F6710" s="282" t="s">
        <v>176</v>
      </c>
      <c r="G6710" s="830" t="s">
        <v>524</v>
      </c>
      <c r="I6710" s="515" t="s">
        <v>7007</v>
      </c>
    </row>
    <row r="6711" spans="1:9" x14ac:dyDescent="0.2">
      <c r="A6711" s="86" t="s">
        <v>6387</v>
      </c>
      <c r="B6711" s="763" t="s">
        <v>165</v>
      </c>
      <c r="D6711" s="86" t="s">
        <v>166</v>
      </c>
      <c r="E6711" s="86" t="s">
        <v>6382</v>
      </c>
      <c r="F6711" s="282" t="s">
        <v>177</v>
      </c>
      <c r="G6711" s="830" t="s">
        <v>524</v>
      </c>
      <c r="I6711" s="515" t="s">
        <v>7008</v>
      </c>
    </row>
    <row r="6712" spans="1:9" x14ac:dyDescent="0.2">
      <c r="A6712" s="86" t="s">
        <v>6387</v>
      </c>
      <c r="B6712" s="763" t="s">
        <v>165</v>
      </c>
      <c r="D6712" s="86" t="s">
        <v>166</v>
      </c>
      <c r="E6712" s="86" t="s">
        <v>6382</v>
      </c>
      <c r="F6712" s="282" t="s">
        <v>178</v>
      </c>
      <c r="G6712" s="830" t="s">
        <v>524</v>
      </c>
      <c r="I6712" s="515" t="s">
        <v>7009</v>
      </c>
    </row>
    <row r="6713" spans="1:9" x14ac:dyDescent="0.2">
      <c r="A6713" s="86" t="s">
        <v>6387</v>
      </c>
      <c r="B6713" s="763" t="s">
        <v>165</v>
      </c>
      <c r="D6713" s="86" t="s">
        <v>166</v>
      </c>
      <c r="E6713" s="86" t="s">
        <v>6382</v>
      </c>
      <c r="F6713" s="282" t="s">
        <v>179</v>
      </c>
      <c r="G6713" s="830" t="s">
        <v>524</v>
      </c>
      <c r="I6713" s="515" t="s">
        <v>7010</v>
      </c>
    </row>
    <row r="6714" spans="1:9" x14ac:dyDescent="0.2">
      <c r="A6714" s="86" t="s">
        <v>6387</v>
      </c>
      <c r="B6714" s="763" t="s">
        <v>165</v>
      </c>
      <c r="D6714" s="86" t="s">
        <v>166</v>
      </c>
      <c r="E6714" s="86" t="s">
        <v>6382</v>
      </c>
      <c r="F6714" s="282" t="s">
        <v>450</v>
      </c>
      <c r="G6714" s="830" t="s">
        <v>524</v>
      </c>
      <c r="I6714" s="515" t="s">
        <v>7011</v>
      </c>
    </row>
    <row r="6715" spans="1:9" x14ac:dyDescent="0.2">
      <c r="A6715" s="86" t="s">
        <v>6387</v>
      </c>
      <c r="B6715" s="763" t="s">
        <v>165</v>
      </c>
      <c r="D6715" s="86" t="s">
        <v>166</v>
      </c>
      <c r="E6715" s="86" t="s">
        <v>6382</v>
      </c>
      <c r="F6715" s="282" t="s">
        <v>451</v>
      </c>
      <c r="G6715" s="830" t="s">
        <v>524</v>
      </c>
      <c r="I6715" s="515" t="s">
        <v>7012</v>
      </c>
    </row>
    <row r="6716" spans="1:9" x14ac:dyDescent="0.2">
      <c r="A6716" s="86" t="s">
        <v>6387</v>
      </c>
      <c r="B6716" s="763" t="s">
        <v>165</v>
      </c>
      <c r="D6716" s="86" t="s">
        <v>166</v>
      </c>
      <c r="E6716" s="86" t="s">
        <v>6382</v>
      </c>
      <c r="F6716" s="282" t="s">
        <v>452</v>
      </c>
      <c r="G6716" s="830" t="s">
        <v>524</v>
      </c>
      <c r="I6716" s="515" t="s">
        <v>7013</v>
      </c>
    </row>
    <row r="6717" spans="1:9" x14ac:dyDescent="0.2">
      <c r="A6717" s="86" t="s">
        <v>6387</v>
      </c>
      <c r="B6717" s="763" t="s">
        <v>165</v>
      </c>
      <c r="D6717" s="86" t="s">
        <v>166</v>
      </c>
      <c r="E6717" s="86" t="s">
        <v>6382</v>
      </c>
      <c r="F6717" s="282" t="s">
        <v>453</v>
      </c>
      <c r="G6717" s="830" t="s">
        <v>524</v>
      </c>
      <c r="I6717" s="515" t="s">
        <v>7014</v>
      </c>
    </row>
    <row r="6718" spans="1:9" x14ac:dyDescent="0.2">
      <c r="A6718" s="86" t="s">
        <v>6387</v>
      </c>
      <c r="B6718" s="763" t="s">
        <v>165</v>
      </c>
      <c r="D6718" s="86" t="s">
        <v>166</v>
      </c>
      <c r="E6718" s="86" t="s">
        <v>6382</v>
      </c>
      <c r="F6718" s="282" t="s">
        <v>181</v>
      </c>
      <c r="G6718" s="830" t="s">
        <v>524</v>
      </c>
      <c r="I6718" s="515" t="s">
        <v>7015</v>
      </c>
    </row>
    <row r="6719" spans="1:9" x14ac:dyDescent="0.2">
      <c r="A6719" s="86" t="s">
        <v>6387</v>
      </c>
      <c r="B6719" s="763" t="s">
        <v>165</v>
      </c>
      <c r="D6719" s="86" t="s">
        <v>166</v>
      </c>
      <c r="E6719" s="86" t="s">
        <v>6382</v>
      </c>
      <c r="F6719" s="282" t="s">
        <v>182</v>
      </c>
      <c r="G6719" s="830" t="s">
        <v>524</v>
      </c>
      <c r="I6719" s="515" t="s">
        <v>7016</v>
      </c>
    </row>
    <row r="6720" spans="1:9" x14ac:dyDescent="0.2">
      <c r="A6720" s="86" t="s">
        <v>6387</v>
      </c>
      <c r="B6720" s="543" t="s">
        <v>165</v>
      </c>
      <c r="C6720" s="547"/>
      <c r="D6720" s="547" t="s">
        <v>166</v>
      </c>
      <c r="E6720" s="547" t="s">
        <v>6382</v>
      </c>
      <c r="F6720" s="538" t="s">
        <v>183</v>
      </c>
      <c r="G6720" s="833" t="s">
        <v>524</v>
      </c>
      <c r="I6720" s="515" t="s">
        <v>7017</v>
      </c>
    </row>
    <row r="6721" spans="1:9" x14ac:dyDescent="0.2">
      <c r="A6721" s="86" t="s">
        <v>6387</v>
      </c>
      <c r="B6721" s="541" t="s">
        <v>165</v>
      </c>
      <c r="C6721" s="546"/>
      <c r="D6721" s="546"/>
      <c r="E6721" s="546" t="s">
        <v>574</v>
      </c>
      <c r="F6721" s="542" t="s">
        <v>382</v>
      </c>
      <c r="G6721" s="897" t="s">
        <v>524</v>
      </c>
      <c r="I6721" s="515" t="s">
        <v>7018</v>
      </c>
    </row>
    <row r="6722" spans="1:9" x14ac:dyDescent="0.2">
      <c r="A6722" s="86" t="s">
        <v>6387</v>
      </c>
      <c r="B6722" s="763" t="s">
        <v>165</v>
      </c>
      <c r="E6722" s="86" t="s">
        <v>574</v>
      </c>
      <c r="F6722" s="282" t="s">
        <v>383</v>
      </c>
      <c r="G6722" s="830" t="s">
        <v>524</v>
      </c>
      <c r="I6722" s="515" t="s">
        <v>7019</v>
      </c>
    </row>
    <row r="6723" spans="1:9" x14ac:dyDescent="0.2">
      <c r="A6723" s="86" t="s">
        <v>6387</v>
      </c>
      <c r="B6723" s="543" t="s">
        <v>165</v>
      </c>
      <c r="C6723" s="547"/>
      <c r="D6723" s="547"/>
      <c r="E6723" s="547" t="s">
        <v>574</v>
      </c>
      <c r="F6723" s="538" t="s">
        <v>384</v>
      </c>
      <c r="G6723" s="309" t="s">
        <v>48</v>
      </c>
      <c r="I6723" s="515" t="s">
        <v>7020</v>
      </c>
    </row>
    <row r="6724" spans="1:9" x14ac:dyDescent="0.2">
      <c r="A6724" s="86" t="s">
        <v>6387</v>
      </c>
      <c r="B6724" s="541" t="s">
        <v>165</v>
      </c>
      <c r="C6724" s="546" t="s">
        <v>192</v>
      </c>
      <c r="D6724" s="546"/>
      <c r="E6724" s="546" t="s">
        <v>6375</v>
      </c>
      <c r="F6724" s="542" t="s">
        <v>193</v>
      </c>
      <c r="G6724" s="532" t="s">
        <v>524</v>
      </c>
      <c r="I6724" s="515" t="s">
        <v>7021</v>
      </c>
    </row>
    <row r="6725" spans="1:9" x14ac:dyDescent="0.2">
      <c r="A6725" s="86" t="s">
        <v>6387</v>
      </c>
      <c r="B6725" s="763" t="s">
        <v>165</v>
      </c>
      <c r="C6725" s="86" t="s">
        <v>192</v>
      </c>
      <c r="E6725" s="86" t="s">
        <v>6375</v>
      </c>
      <c r="F6725" s="282" t="s">
        <v>205</v>
      </c>
      <c r="G6725" s="767" t="s">
        <v>524</v>
      </c>
      <c r="I6725" s="515" t="s">
        <v>7022</v>
      </c>
    </row>
    <row r="6726" spans="1:9" x14ac:dyDescent="0.2">
      <c r="A6726" s="86" t="s">
        <v>6387</v>
      </c>
      <c r="B6726" s="763" t="s">
        <v>165</v>
      </c>
      <c r="C6726" s="86" t="s">
        <v>192</v>
      </c>
      <c r="E6726" s="86" t="s">
        <v>6375</v>
      </c>
      <c r="F6726" s="282" t="s">
        <v>195</v>
      </c>
      <c r="G6726" s="767" t="s">
        <v>524</v>
      </c>
      <c r="I6726" s="515" t="s">
        <v>7023</v>
      </c>
    </row>
    <row r="6727" spans="1:9" x14ac:dyDescent="0.2">
      <c r="A6727" s="86" t="s">
        <v>6387</v>
      </c>
      <c r="B6727" s="763" t="s">
        <v>165</v>
      </c>
      <c r="C6727" s="86" t="s">
        <v>192</v>
      </c>
      <c r="E6727" s="86" t="s">
        <v>6375</v>
      </c>
      <c r="F6727" s="282" t="s">
        <v>482</v>
      </c>
      <c r="G6727" s="767" t="s">
        <v>524</v>
      </c>
      <c r="I6727" s="515" t="s">
        <v>7024</v>
      </c>
    </row>
    <row r="6728" spans="1:9" x14ac:dyDescent="0.2">
      <c r="A6728" s="86" t="s">
        <v>6387</v>
      </c>
      <c r="B6728" s="763" t="s">
        <v>165</v>
      </c>
      <c r="C6728" s="86" t="s">
        <v>192</v>
      </c>
      <c r="E6728" s="86" t="s">
        <v>6375</v>
      </c>
      <c r="F6728" s="282" t="s">
        <v>204</v>
      </c>
      <c r="G6728" s="767" t="s">
        <v>524</v>
      </c>
      <c r="I6728" s="515" t="s">
        <v>7025</v>
      </c>
    </row>
    <row r="6729" spans="1:9" x14ac:dyDescent="0.2">
      <c r="A6729" s="86" t="s">
        <v>6387</v>
      </c>
      <c r="B6729" s="763" t="s">
        <v>165</v>
      </c>
      <c r="C6729" s="86" t="s">
        <v>192</v>
      </c>
      <c r="E6729" s="86" t="s">
        <v>6375</v>
      </c>
      <c r="F6729" s="282" t="s">
        <v>481</v>
      </c>
      <c r="G6729" s="767" t="s">
        <v>524</v>
      </c>
      <c r="I6729" s="515" t="s">
        <v>7026</v>
      </c>
    </row>
    <row r="6730" spans="1:9" x14ac:dyDescent="0.2">
      <c r="A6730" s="86" t="s">
        <v>6387</v>
      </c>
      <c r="B6730" s="763" t="s">
        <v>165</v>
      </c>
      <c r="C6730" s="86" t="s">
        <v>192</v>
      </c>
      <c r="E6730" s="86" t="s">
        <v>6375</v>
      </c>
      <c r="F6730" s="282" t="s">
        <v>481</v>
      </c>
      <c r="G6730" s="767" t="s">
        <v>524</v>
      </c>
      <c r="I6730" s="515" t="s">
        <v>7027</v>
      </c>
    </row>
    <row r="6731" spans="1:9" x14ac:dyDescent="0.2">
      <c r="A6731" s="86" t="s">
        <v>6387</v>
      </c>
      <c r="B6731" s="763" t="s">
        <v>165</v>
      </c>
      <c r="C6731" s="86" t="s">
        <v>192</v>
      </c>
      <c r="E6731" s="86" t="s">
        <v>6375</v>
      </c>
      <c r="F6731" s="282" t="s">
        <v>481</v>
      </c>
      <c r="G6731" s="767" t="s">
        <v>524</v>
      </c>
      <c r="I6731" s="515" t="s">
        <v>7028</v>
      </c>
    </row>
    <row r="6732" spans="1:9" x14ac:dyDescent="0.2">
      <c r="A6732" s="86" t="s">
        <v>6387</v>
      </c>
      <c r="B6732" s="763" t="s">
        <v>165</v>
      </c>
      <c r="C6732" s="86" t="s">
        <v>192</v>
      </c>
      <c r="E6732" s="86" t="s">
        <v>6375</v>
      </c>
      <c r="F6732" s="282" t="s">
        <v>481</v>
      </c>
      <c r="G6732" s="767" t="s">
        <v>524</v>
      </c>
      <c r="I6732" s="515" t="s">
        <v>7029</v>
      </c>
    </row>
    <row r="6733" spans="1:9" x14ac:dyDescent="0.2">
      <c r="A6733" s="86" t="s">
        <v>6387</v>
      </c>
      <c r="B6733" s="763" t="s">
        <v>165</v>
      </c>
      <c r="C6733" s="86" t="s">
        <v>192</v>
      </c>
      <c r="E6733" s="86" t="s">
        <v>6375</v>
      </c>
      <c r="F6733" s="282" t="s">
        <v>481</v>
      </c>
      <c r="G6733" s="767" t="s">
        <v>524</v>
      </c>
      <c r="I6733" s="515" t="s">
        <v>7030</v>
      </c>
    </row>
    <row r="6734" spans="1:9" x14ac:dyDescent="0.2">
      <c r="A6734" s="86" t="s">
        <v>6387</v>
      </c>
      <c r="B6734" s="763" t="s">
        <v>165</v>
      </c>
      <c r="C6734" s="86" t="s">
        <v>192</v>
      </c>
      <c r="E6734" s="86" t="s">
        <v>6375</v>
      </c>
      <c r="F6734" s="282" t="s">
        <v>481</v>
      </c>
      <c r="G6734" s="767" t="s">
        <v>524</v>
      </c>
      <c r="I6734" s="515" t="s">
        <v>7031</v>
      </c>
    </row>
    <row r="6735" spans="1:9" x14ac:dyDescent="0.2">
      <c r="A6735" s="86" t="s">
        <v>6387</v>
      </c>
      <c r="B6735" s="763" t="s">
        <v>165</v>
      </c>
      <c r="C6735" s="86" t="s">
        <v>192</v>
      </c>
      <c r="E6735" s="86" t="s">
        <v>6375</v>
      </c>
      <c r="F6735" s="282" t="s">
        <v>481</v>
      </c>
      <c r="G6735" s="767" t="s">
        <v>524</v>
      </c>
      <c r="I6735" s="515" t="s">
        <v>7032</v>
      </c>
    </row>
    <row r="6736" spans="1:9" x14ac:dyDescent="0.2">
      <c r="A6736" s="86" t="s">
        <v>6387</v>
      </c>
      <c r="B6736" s="763" t="s">
        <v>165</v>
      </c>
      <c r="C6736" s="86" t="s">
        <v>192</v>
      </c>
      <c r="E6736" s="86" t="s">
        <v>6375</v>
      </c>
      <c r="F6736" s="282" t="s">
        <v>481</v>
      </c>
      <c r="G6736" s="767" t="s">
        <v>524</v>
      </c>
      <c r="I6736" s="515" t="s">
        <v>7033</v>
      </c>
    </row>
    <row r="6737" spans="1:9" x14ac:dyDescent="0.2">
      <c r="A6737" s="86" t="s">
        <v>6387</v>
      </c>
      <c r="B6737" s="763" t="s">
        <v>165</v>
      </c>
      <c r="C6737" s="86" t="s">
        <v>192</v>
      </c>
      <c r="E6737" s="86" t="s">
        <v>6375</v>
      </c>
      <c r="F6737" s="282" t="s">
        <v>481</v>
      </c>
      <c r="G6737" s="767" t="s">
        <v>524</v>
      </c>
      <c r="I6737" s="515" t="s">
        <v>7034</v>
      </c>
    </row>
    <row r="6738" spans="1:9" x14ac:dyDescent="0.2">
      <c r="A6738" s="86" t="s">
        <v>6387</v>
      </c>
      <c r="B6738" s="763" t="s">
        <v>165</v>
      </c>
      <c r="C6738" s="86" t="s">
        <v>192</v>
      </c>
      <c r="E6738" s="86" t="s">
        <v>6375</v>
      </c>
      <c r="F6738" s="282" t="s">
        <v>481</v>
      </c>
      <c r="G6738" s="767" t="s">
        <v>524</v>
      </c>
      <c r="I6738" s="515" t="s">
        <v>7035</v>
      </c>
    </row>
    <row r="6739" spans="1:9" x14ac:dyDescent="0.2">
      <c r="A6739" s="86" t="s">
        <v>6387</v>
      </c>
      <c r="B6739" s="763" t="s">
        <v>165</v>
      </c>
      <c r="C6739" s="86" t="s">
        <v>192</v>
      </c>
      <c r="E6739" s="86" t="s">
        <v>6375</v>
      </c>
      <c r="F6739" s="282" t="s">
        <v>481</v>
      </c>
      <c r="G6739" s="767" t="s">
        <v>524</v>
      </c>
      <c r="I6739" s="515" t="s">
        <v>7036</v>
      </c>
    </row>
    <row r="6740" spans="1:9" x14ac:dyDescent="0.2">
      <c r="A6740" s="86" t="s">
        <v>6387</v>
      </c>
      <c r="B6740" s="763" t="s">
        <v>165</v>
      </c>
      <c r="C6740" s="86" t="s">
        <v>192</v>
      </c>
      <c r="E6740" s="86" t="s">
        <v>6375</v>
      </c>
      <c r="F6740" s="282" t="s">
        <v>481</v>
      </c>
      <c r="G6740" s="767" t="s">
        <v>524</v>
      </c>
      <c r="I6740" s="515" t="s">
        <v>7037</v>
      </c>
    </row>
    <row r="6741" spans="1:9" x14ac:dyDescent="0.2">
      <c r="A6741" s="86" t="s">
        <v>6387</v>
      </c>
      <c r="B6741" s="763" t="s">
        <v>165</v>
      </c>
      <c r="C6741" s="86" t="s">
        <v>192</v>
      </c>
      <c r="E6741" s="86" t="s">
        <v>6375</v>
      </c>
      <c r="F6741" s="282" t="s">
        <v>481</v>
      </c>
      <c r="G6741" s="767" t="s">
        <v>524</v>
      </c>
      <c r="I6741" s="515" t="s">
        <v>7038</v>
      </c>
    </row>
    <row r="6742" spans="1:9" x14ac:dyDescent="0.2">
      <c r="A6742" s="86" t="s">
        <v>6387</v>
      </c>
      <c r="B6742" s="763" t="s">
        <v>165</v>
      </c>
      <c r="C6742" s="86" t="s">
        <v>192</v>
      </c>
      <c r="E6742" s="86" t="s">
        <v>6375</v>
      </c>
      <c r="F6742" s="282" t="s">
        <v>481</v>
      </c>
      <c r="G6742" s="767" t="s">
        <v>524</v>
      </c>
      <c r="I6742" s="515" t="s">
        <v>7039</v>
      </c>
    </row>
    <row r="6743" spans="1:9" x14ac:dyDescent="0.2">
      <c r="A6743" s="86" t="s">
        <v>6387</v>
      </c>
      <c r="B6743" s="763" t="s">
        <v>165</v>
      </c>
      <c r="C6743" s="86" t="s">
        <v>192</v>
      </c>
      <c r="E6743" s="86" t="s">
        <v>6375</v>
      </c>
      <c r="F6743" s="282" t="s">
        <v>481</v>
      </c>
      <c r="G6743" s="767" t="s">
        <v>524</v>
      </c>
      <c r="I6743" s="515" t="s">
        <v>7040</v>
      </c>
    </row>
    <row r="6744" spans="1:9" x14ac:dyDescent="0.2">
      <c r="A6744" s="86" t="s">
        <v>6387</v>
      </c>
      <c r="B6744" s="763" t="s">
        <v>165</v>
      </c>
      <c r="C6744" s="86" t="s">
        <v>192</v>
      </c>
      <c r="E6744" s="86" t="s">
        <v>6375</v>
      </c>
      <c r="F6744" s="282" t="s">
        <v>481</v>
      </c>
      <c r="G6744" s="767" t="s">
        <v>524</v>
      </c>
      <c r="I6744" s="515" t="s">
        <v>7041</v>
      </c>
    </row>
    <row r="6745" spans="1:9" x14ac:dyDescent="0.2">
      <c r="A6745" s="86" t="s">
        <v>6387</v>
      </c>
      <c r="B6745" s="543" t="s">
        <v>165</v>
      </c>
      <c r="C6745" s="547" t="s">
        <v>192</v>
      </c>
      <c r="D6745" s="547"/>
      <c r="E6745" s="547" t="s">
        <v>6375</v>
      </c>
      <c r="F6745" s="538" t="s">
        <v>7572</v>
      </c>
      <c r="G6745" s="898" t="s">
        <v>48</v>
      </c>
      <c r="I6745" s="515" t="s">
        <v>7042</v>
      </c>
    </row>
    <row r="6746" spans="1:9" x14ac:dyDescent="0.2">
      <c r="A6746" s="86" t="s">
        <v>6387</v>
      </c>
      <c r="B6746" s="541" t="s">
        <v>165</v>
      </c>
      <c r="C6746" s="546" t="s">
        <v>192</v>
      </c>
      <c r="D6746" s="546"/>
      <c r="E6746" s="546" t="s">
        <v>6376</v>
      </c>
      <c r="F6746" s="542" t="s">
        <v>193</v>
      </c>
      <c r="G6746" s="532" t="s">
        <v>524</v>
      </c>
      <c r="I6746" s="515" t="s">
        <v>7043</v>
      </c>
    </row>
    <row r="6747" spans="1:9" x14ac:dyDescent="0.2">
      <c r="A6747" s="86" t="s">
        <v>6387</v>
      </c>
      <c r="B6747" s="763" t="s">
        <v>165</v>
      </c>
      <c r="C6747" s="86" t="s">
        <v>192</v>
      </c>
      <c r="E6747" s="86" t="s">
        <v>6376</v>
      </c>
      <c r="F6747" s="282" t="s">
        <v>205</v>
      </c>
      <c r="G6747" s="767" t="s">
        <v>524</v>
      </c>
      <c r="I6747" s="515" t="s">
        <v>7044</v>
      </c>
    </row>
    <row r="6748" spans="1:9" x14ac:dyDescent="0.2">
      <c r="A6748" s="86" t="s">
        <v>6387</v>
      </c>
      <c r="B6748" s="763" t="s">
        <v>165</v>
      </c>
      <c r="C6748" s="86" t="s">
        <v>192</v>
      </c>
      <c r="E6748" s="86" t="s">
        <v>6376</v>
      </c>
      <c r="F6748" s="282" t="s">
        <v>195</v>
      </c>
      <c r="G6748" s="767" t="s">
        <v>524</v>
      </c>
      <c r="I6748" s="515" t="s">
        <v>7045</v>
      </c>
    </row>
    <row r="6749" spans="1:9" x14ac:dyDescent="0.2">
      <c r="A6749" s="86" t="s">
        <v>6387</v>
      </c>
      <c r="B6749" s="763" t="s">
        <v>165</v>
      </c>
      <c r="C6749" s="86" t="s">
        <v>192</v>
      </c>
      <c r="E6749" s="86" t="s">
        <v>6376</v>
      </c>
      <c r="F6749" s="282" t="s">
        <v>482</v>
      </c>
      <c r="G6749" s="767" t="s">
        <v>524</v>
      </c>
      <c r="I6749" s="515" t="s">
        <v>7046</v>
      </c>
    </row>
    <row r="6750" spans="1:9" x14ac:dyDescent="0.2">
      <c r="A6750" s="86" t="s">
        <v>6387</v>
      </c>
      <c r="B6750" s="763" t="s">
        <v>165</v>
      </c>
      <c r="C6750" s="86" t="s">
        <v>192</v>
      </c>
      <c r="E6750" s="86" t="s">
        <v>6376</v>
      </c>
      <c r="F6750" s="282" t="s">
        <v>204</v>
      </c>
      <c r="G6750" s="767" t="s">
        <v>524</v>
      </c>
      <c r="I6750" s="515" t="s">
        <v>7047</v>
      </c>
    </row>
    <row r="6751" spans="1:9" x14ac:dyDescent="0.2">
      <c r="A6751" s="86" t="s">
        <v>6387</v>
      </c>
      <c r="B6751" s="763" t="s">
        <v>165</v>
      </c>
      <c r="C6751" s="86" t="s">
        <v>192</v>
      </c>
      <c r="E6751" s="86" t="s">
        <v>6376</v>
      </c>
      <c r="F6751" s="282" t="s">
        <v>481</v>
      </c>
      <c r="G6751" s="767" t="s">
        <v>524</v>
      </c>
      <c r="I6751" s="515" t="s">
        <v>7048</v>
      </c>
    </row>
    <row r="6752" spans="1:9" x14ac:dyDescent="0.2">
      <c r="A6752" s="86" t="s">
        <v>6387</v>
      </c>
      <c r="B6752" s="763" t="s">
        <v>165</v>
      </c>
      <c r="C6752" s="86" t="s">
        <v>192</v>
      </c>
      <c r="E6752" s="86" t="s">
        <v>6376</v>
      </c>
      <c r="F6752" s="282" t="s">
        <v>481</v>
      </c>
      <c r="G6752" s="767" t="s">
        <v>524</v>
      </c>
      <c r="I6752" s="515" t="s">
        <v>7049</v>
      </c>
    </row>
    <row r="6753" spans="1:9" x14ac:dyDescent="0.2">
      <c r="A6753" s="86" t="s">
        <v>6387</v>
      </c>
      <c r="B6753" s="763" t="s">
        <v>165</v>
      </c>
      <c r="C6753" s="86" t="s">
        <v>192</v>
      </c>
      <c r="E6753" s="86" t="s">
        <v>6376</v>
      </c>
      <c r="F6753" s="282" t="s">
        <v>481</v>
      </c>
      <c r="G6753" s="767" t="s">
        <v>524</v>
      </c>
      <c r="I6753" s="515" t="s">
        <v>7050</v>
      </c>
    </row>
    <row r="6754" spans="1:9" x14ac:dyDescent="0.2">
      <c r="A6754" s="86" t="s">
        <v>6387</v>
      </c>
      <c r="B6754" s="763" t="s">
        <v>165</v>
      </c>
      <c r="C6754" s="86" t="s">
        <v>192</v>
      </c>
      <c r="E6754" s="86" t="s">
        <v>6376</v>
      </c>
      <c r="F6754" s="282" t="s">
        <v>481</v>
      </c>
      <c r="G6754" s="767" t="s">
        <v>524</v>
      </c>
      <c r="I6754" s="515" t="s">
        <v>7051</v>
      </c>
    </row>
    <row r="6755" spans="1:9" x14ac:dyDescent="0.2">
      <c r="A6755" s="86" t="s">
        <v>6387</v>
      </c>
      <c r="B6755" s="763" t="s">
        <v>165</v>
      </c>
      <c r="C6755" s="86" t="s">
        <v>192</v>
      </c>
      <c r="E6755" s="86" t="s">
        <v>6376</v>
      </c>
      <c r="F6755" s="282" t="s">
        <v>481</v>
      </c>
      <c r="G6755" s="767" t="s">
        <v>524</v>
      </c>
      <c r="I6755" s="515" t="s">
        <v>7052</v>
      </c>
    </row>
    <row r="6756" spans="1:9" x14ac:dyDescent="0.2">
      <c r="A6756" s="86" t="s">
        <v>6387</v>
      </c>
      <c r="B6756" s="763" t="s">
        <v>165</v>
      </c>
      <c r="C6756" s="86" t="s">
        <v>192</v>
      </c>
      <c r="E6756" s="86" t="s">
        <v>6376</v>
      </c>
      <c r="F6756" s="282" t="s">
        <v>481</v>
      </c>
      <c r="G6756" s="767" t="s">
        <v>524</v>
      </c>
      <c r="I6756" s="515" t="s">
        <v>7053</v>
      </c>
    </row>
    <row r="6757" spans="1:9" x14ac:dyDescent="0.2">
      <c r="A6757" s="86" t="s">
        <v>6387</v>
      </c>
      <c r="B6757" s="763" t="s">
        <v>165</v>
      </c>
      <c r="C6757" s="86" t="s">
        <v>192</v>
      </c>
      <c r="E6757" s="86" t="s">
        <v>6376</v>
      </c>
      <c r="F6757" s="282" t="s">
        <v>481</v>
      </c>
      <c r="G6757" s="767" t="s">
        <v>524</v>
      </c>
      <c r="I6757" s="515" t="s">
        <v>7054</v>
      </c>
    </row>
    <row r="6758" spans="1:9" x14ac:dyDescent="0.2">
      <c r="A6758" s="86" t="s">
        <v>6387</v>
      </c>
      <c r="B6758" s="763" t="s">
        <v>165</v>
      </c>
      <c r="C6758" s="86" t="s">
        <v>192</v>
      </c>
      <c r="E6758" s="86" t="s">
        <v>6376</v>
      </c>
      <c r="F6758" s="282" t="s">
        <v>481</v>
      </c>
      <c r="G6758" s="767" t="s">
        <v>524</v>
      </c>
      <c r="I6758" s="515" t="s">
        <v>7055</v>
      </c>
    </row>
    <row r="6759" spans="1:9" x14ac:dyDescent="0.2">
      <c r="A6759" s="86" t="s">
        <v>6387</v>
      </c>
      <c r="B6759" s="763" t="s">
        <v>165</v>
      </c>
      <c r="C6759" s="86" t="s">
        <v>192</v>
      </c>
      <c r="E6759" s="86" t="s">
        <v>6376</v>
      </c>
      <c r="F6759" s="282" t="s">
        <v>481</v>
      </c>
      <c r="G6759" s="767" t="s">
        <v>524</v>
      </c>
      <c r="I6759" s="515" t="s">
        <v>7056</v>
      </c>
    </row>
    <row r="6760" spans="1:9" x14ac:dyDescent="0.2">
      <c r="A6760" s="86" t="s">
        <v>6387</v>
      </c>
      <c r="B6760" s="763" t="s">
        <v>165</v>
      </c>
      <c r="C6760" s="86" t="s">
        <v>192</v>
      </c>
      <c r="E6760" s="86" t="s">
        <v>6376</v>
      </c>
      <c r="F6760" s="282" t="s">
        <v>481</v>
      </c>
      <c r="G6760" s="767" t="s">
        <v>524</v>
      </c>
      <c r="I6760" s="515" t="s">
        <v>7057</v>
      </c>
    </row>
    <row r="6761" spans="1:9" x14ac:dyDescent="0.2">
      <c r="A6761" s="86" t="s">
        <v>6387</v>
      </c>
      <c r="B6761" s="763" t="s">
        <v>165</v>
      </c>
      <c r="C6761" s="86" t="s">
        <v>192</v>
      </c>
      <c r="E6761" s="86" t="s">
        <v>6376</v>
      </c>
      <c r="F6761" s="282" t="s">
        <v>481</v>
      </c>
      <c r="G6761" s="767" t="s">
        <v>524</v>
      </c>
      <c r="I6761" s="515" t="s">
        <v>7058</v>
      </c>
    </row>
    <row r="6762" spans="1:9" x14ac:dyDescent="0.2">
      <c r="A6762" s="86" t="s">
        <v>6387</v>
      </c>
      <c r="B6762" s="763" t="s">
        <v>165</v>
      </c>
      <c r="C6762" s="86" t="s">
        <v>192</v>
      </c>
      <c r="E6762" s="86" t="s">
        <v>6376</v>
      </c>
      <c r="F6762" s="282" t="s">
        <v>481</v>
      </c>
      <c r="G6762" s="767" t="s">
        <v>524</v>
      </c>
      <c r="I6762" s="515" t="s">
        <v>7059</v>
      </c>
    </row>
    <row r="6763" spans="1:9" x14ac:dyDescent="0.2">
      <c r="A6763" s="86" t="s">
        <v>6387</v>
      </c>
      <c r="B6763" s="763" t="s">
        <v>165</v>
      </c>
      <c r="C6763" s="86" t="s">
        <v>192</v>
      </c>
      <c r="E6763" s="86" t="s">
        <v>6376</v>
      </c>
      <c r="F6763" s="282" t="s">
        <v>481</v>
      </c>
      <c r="G6763" s="767" t="s">
        <v>524</v>
      </c>
      <c r="I6763" s="515" t="s">
        <v>7060</v>
      </c>
    </row>
    <row r="6764" spans="1:9" x14ac:dyDescent="0.2">
      <c r="A6764" s="86" t="s">
        <v>6387</v>
      </c>
      <c r="B6764" s="763" t="s">
        <v>165</v>
      </c>
      <c r="C6764" s="86" t="s">
        <v>192</v>
      </c>
      <c r="E6764" s="86" t="s">
        <v>6376</v>
      </c>
      <c r="F6764" s="282" t="s">
        <v>481</v>
      </c>
      <c r="G6764" s="767" t="s">
        <v>524</v>
      </c>
      <c r="I6764" s="515" t="s">
        <v>7061</v>
      </c>
    </row>
    <row r="6765" spans="1:9" x14ac:dyDescent="0.2">
      <c r="A6765" s="86" t="s">
        <v>6387</v>
      </c>
      <c r="B6765" s="763" t="s">
        <v>165</v>
      </c>
      <c r="C6765" s="86" t="s">
        <v>192</v>
      </c>
      <c r="E6765" s="86" t="s">
        <v>6376</v>
      </c>
      <c r="F6765" s="282" t="s">
        <v>481</v>
      </c>
      <c r="G6765" s="767" t="s">
        <v>524</v>
      </c>
      <c r="I6765" s="515" t="s">
        <v>7062</v>
      </c>
    </row>
    <row r="6766" spans="1:9" x14ac:dyDescent="0.2">
      <c r="A6766" s="86" t="s">
        <v>6387</v>
      </c>
      <c r="B6766" s="763" t="s">
        <v>165</v>
      </c>
      <c r="C6766" s="86" t="s">
        <v>192</v>
      </c>
      <c r="E6766" s="86" t="s">
        <v>6376</v>
      </c>
      <c r="F6766" s="282" t="s">
        <v>481</v>
      </c>
      <c r="G6766" s="767" t="s">
        <v>524</v>
      </c>
      <c r="I6766" s="515" t="s">
        <v>7063</v>
      </c>
    </row>
    <row r="6767" spans="1:9" x14ac:dyDescent="0.2">
      <c r="A6767" s="86" t="s">
        <v>6387</v>
      </c>
      <c r="B6767" s="543" t="s">
        <v>165</v>
      </c>
      <c r="C6767" s="547" t="s">
        <v>192</v>
      </c>
      <c r="D6767" s="547"/>
      <c r="E6767" s="547" t="s">
        <v>6376</v>
      </c>
      <c r="F6767" s="538" t="s">
        <v>7572</v>
      </c>
      <c r="G6767" s="898" t="s">
        <v>48</v>
      </c>
      <c r="I6767" s="515" t="s">
        <v>7064</v>
      </c>
    </row>
    <row r="6768" spans="1:9" x14ac:dyDescent="0.2">
      <c r="A6768" s="86" t="s">
        <v>6387</v>
      </c>
      <c r="B6768" s="541" t="s">
        <v>165</v>
      </c>
      <c r="C6768" s="546" t="s">
        <v>192</v>
      </c>
      <c r="D6768" s="546"/>
      <c r="E6768" s="546" t="s">
        <v>6377</v>
      </c>
      <c r="F6768" s="542" t="s">
        <v>193</v>
      </c>
      <c r="G6768" s="532" t="s">
        <v>524</v>
      </c>
      <c r="I6768" s="515" t="s">
        <v>7065</v>
      </c>
    </row>
    <row r="6769" spans="1:9" x14ac:dyDescent="0.2">
      <c r="A6769" s="86" t="s">
        <v>6387</v>
      </c>
      <c r="B6769" s="763" t="s">
        <v>165</v>
      </c>
      <c r="C6769" s="86" t="s">
        <v>192</v>
      </c>
      <c r="E6769" s="86" t="s">
        <v>6377</v>
      </c>
      <c r="F6769" s="282" t="s">
        <v>205</v>
      </c>
      <c r="G6769" s="767" t="s">
        <v>524</v>
      </c>
      <c r="I6769" s="515" t="s">
        <v>7066</v>
      </c>
    </row>
    <row r="6770" spans="1:9" x14ac:dyDescent="0.2">
      <c r="A6770" s="86" t="s">
        <v>6387</v>
      </c>
      <c r="B6770" s="763" t="s">
        <v>165</v>
      </c>
      <c r="C6770" s="86" t="s">
        <v>192</v>
      </c>
      <c r="E6770" s="86" t="s">
        <v>6377</v>
      </c>
      <c r="F6770" s="282" t="s">
        <v>195</v>
      </c>
      <c r="G6770" s="767" t="s">
        <v>524</v>
      </c>
      <c r="I6770" s="515" t="s">
        <v>7067</v>
      </c>
    </row>
    <row r="6771" spans="1:9" x14ac:dyDescent="0.2">
      <c r="A6771" s="86" t="s">
        <v>6387</v>
      </c>
      <c r="B6771" s="763" t="s">
        <v>165</v>
      </c>
      <c r="C6771" s="86" t="s">
        <v>192</v>
      </c>
      <c r="E6771" s="86" t="s">
        <v>6377</v>
      </c>
      <c r="F6771" s="282" t="s">
        <v>482</v>
      </c>
      <c r="G6771" s="767" t="s">
        <v>524</v>
      </c>
      <c r="I6771" s="515" t="s">
        <v>7068</v>
      </c>
    </row>
    <row r="6772" spans="1:9" x14ac:dyDescent="0.2">
      <c r="A6772" s="86" t="s">
        <v>6387</v>
      </c>
      <c r="B6772" s="763" t="s">
        <v>165</v>
      </c>
      <c r="C6772" s="86" t="s">
        <v>192</v>
      </c>
      <c r="E6772" s="86" t="s">
        <v>6377</v>
      </c>
      <c r="F6772" s="282" t="s">
        <v>204</v>
      </c>
      <c r="G6772" s="767" t="s">
        <v>524</v>
      </c>
      <c r="I6772" s="515" t="s">
        <v>7069</v>
      </c>
    </row>
    <row r="6773" spans="1:9" x14ac:dyDescent="0.2">
      <c r="A6773" s="86" t="s">
        <v>6387</v>
      </c>
      <c r="B6773" s="763" t="s">
        <v>165</v>
      </c>
      <c r="C6773" s="86" t="s">
        <v>192</v>
      </c>
      <c r="E6773" s="86" t="s">
        <v>6377</v>
      </c>
      <c r="F6773" s="282" t="s">
        <v>481</v>
      </c>
      <c r="G6773" s="767" t="s">
        <v>524</v>
      </c>
      <c r="I6773" s="515" t="s">
        <v>7070</v>
      </c>
    </row>
    <row r="6774" spans="1:9" x14ac:dyDescent="0.2">
      <c r="A6774" s="86" t="s">
        <v>6387</v>
      </c>
      <c r="B6774" s="763" t="s">
        <v>165</v>
      </c>
      <c r="C6774" s="86" t="s">
        <v>192</v>
      </c>
      <c r="E6774" s="86" t="s">
        <v>6377</v>
      </c>
      <c r="F6774" s="282" t="s">
        <v>481</v>
      </c>
      <c r="G6774" s="767" t="s">
        <v>524</v>
      </c>
      <c r="I6774" s="515" t="s">
        <v>7071</v>
      </c>
    </row>
    <row r="6775" spans="1:9" x14ac:dyDescent="0.2">
      <c r="A6775" s="86" t="s">
        <v>6387</v>
      </c>
      <c r="B6775" s="763" t="s">
        <v>165</v>
      </c>
      <c r="C6775" s="86" t="s">
        <v>192</v>
      </c>
      <c r="E6775" s="86" t="s">
        <v>6377</v>
      </c>
      <c r="F6775" s="282" t="s">
        <v>481</v>
      </c>
      <c r="G6775" s="767" t="s">
        <v>524</v>
      </c>
      <c r="I6775" s="515" t="s">
        <v>7072</v>
      </c>
    </row>
    <row r="6776" spans="1:9" x14ac:dyDescent="0.2">
      <c r="A6776" s="86" t="s">
        <v>6387</v>
      </c>
      <c r="B6776" s="763" t="s">
        <v>165</v>
      </c>
      <c r="C6776" s="86" t="s">
        <v>192</v>
      </c>
      <c r="E6776" s="86" t="s">
        <v>6377</v>
      </c>
      <c r="F6776" s="282" t="s">
        <v>481</v>
      </c>
      <c r="G6776" s="767" t="s">
        <v>524</v>
      </c>
      <c r="I6776" s="515" t="s">
        <v>7073</v>
      </c>
    </row>
    <row r="6777" spans="1:9" x14ac:dyDescent="0.2">
      <c r="A6777" s="86" t="s">
        <v>6387</v>
      </c>
      <c r="B6777" s="763" t="s">
        <v>165</v>
      </c>
      <c r="C6777" s="86" t="s">
        <v>192</v>
      </c>
      <c r="E6777" s="86" t="s">
        <v>6377</v>
      </c>
      <c r="F6777" s="282" t="s">
        <v>481</v>
      </c>
      <c r="G6777" s="767" t="s">
        <v>524</v>
      </c>
      <c r="I6777" s="515" t="s">
        <v>7074</v>
      </c>
    </row>
    <row r="6778" spans="1:9" x14ac:dyDescent="0.2">
      <c r="A6778" s="86" t="s">
        <v>6387</v>
      </c>
      <c r="B6778" s="763" t="s">
        <v>165</v>
      </c>
      <c r="C6778" s="86" t="s">
        <v>192</v>
      </c>
      <c r="E6778" s="86" t="s">
        <v>6377</v>
      </c>
      <c r="F6778" s="282" t="s">
        <v>481</v>
      </c>
      <c r="G6778" s="767" t="s">
        <v>524</v>
      </c>
      <c r="I6778" s="515" t="s">
        <v>7075</v>
      </c>
    </row>
    <row r="6779" spans="1:9" x14ac:dyDescent="0.2">
      <c r="A6779" s="86" t="s">
        <v>6387</v>
      </c>
      <c r="B6779" s="763" t="s">
        <v>165</v>
      </c>
      <c r="C6779" s="86" t="s">
        <v>192</v>
      </c>
      <c r="E6779" s="86" t="s">
        <v>6377</v>
      </c>
      <c r="F6779" s="282" t="s">
        <v>481</v>
      </c>
      <c r="G6779" s="767" t="s">
        <v>524</v>
      </c>
      <c r="I6779" s="515" t="s">
        <v>7076</v>
      </c>
    </row>
    <row r="6780" spans="1:9" x14ac:dyDescent="0.2">
      <c r="A6780" s="86" t="s">
        <v>6387</v>
      </c>
      <c r="B6780" s="763" t="s">
        <v>165</v>
      </c>
      <c r="C6780" s="86" t="s">
        <v>192</v>
      </c>
      <c r="E6780" s="86" t="s">
        <v>6377</v>
      </c>
      <c r="F6780" s="282" t="s">
        <v>481</v>
      </c>
      <c r="G6780" s="767" t="s">
        <v>524</v>
      </c>
      <c r="I6780" s="515" t="s">
        <v>7077</v>
      </c>
    </row>
    <row r="6781" spans="1:9" x14ac:dyDescent="0.2">
      <c r="A6781" s="86" t="s">
        <v>6387</v>
      </c>
      <c r="B6781" s="763" t="s">
        <v>165</v>
      </c>
      <c r="C6781" s="86" t="s">
        <v>192</v>
      </c>
      <c r="E6781" s="86" t="s">
        <v>6377</v>
      </c>
      <c r="F6781" s="282" t="s">
        <v>481</v>
      </c>
      <c r="G6781" s="767" t="s">
        <v>524</v>
      </c>
      <c r="I6781" s="515" t="s">
        <v>7078</v>
      </c>
    </row>
    <row r="6782" spans="1:9" x14ac:dyDescent="0.2">
      <c r="A6782" s="86" t="s">
        <v>6387</v>
      </c>
      <c r="B6782" s="763" t="s">
        <v>165</v>
      </c>
      <c r="C6782" s="86" t="s">
        <v>192</v>
      </c>
      <c r="E6782" s="86" t="s">
        <v>6377</v>
      </c>
      <c r="F6782" s="282" t="s">
        <v>481</v>
      </c>
      <c r="G6782" s="767" t="s">
        <v>524</v>
      </c>
      <c r="I6782" s="515" t="s">
        <v>7079</v>
      </c>
    </row>
    <row r="6783" spans="1:9" x14ac:dyDescent="0.2">
      <c r="A6783" s="86" t="s">
        <v>6387</v>
      </c>
      <c r="B6783" s="763" t="s">
        <v>165</v>
      </c>
      <c r="C6783" s="86" t="s">
        <v>192</v>
      </c>
      <c r="E6783" s="86" t="s">
        <v>6377</v>
      </c>
      <c r="F6783" s="282" t="s">
        <v>481</v>
      </c>
      <c r="G6783" s="767" t="s">
        <v>524</v>
      </c>
      <c r="I6783" s="515" t="s">
        <v>7080</v>
      </c>
    </row>
    <row r="6784" spans="1:9" x14ac:dyDescent="0.2">
      <c r="A6784" s="86" t="s">
        <v>6387</v>
      </c>
      <c r="B6784" s="763" t="s">
        <v>165</v>
      </c>
      <c r="C6784" s="86" t="s">
        <v>192</v>
      </c>
      <c r="E6784" s="86" t="s">
        <v>6377</v>
      </c>
      <c r="F6784" s="282" t="s">
        <v>481</v>
      </c>
      <c r="G6784" s="767" t="s">
        <v>524</v>
      </c>
      <c r="I6784" s="515" t="s">
        <v>7081</v>
      </c>
    </row>
    <row r="6785" spans="1:9" x14ac:dyDescent="0.2">
      <c r="A6785" s="86" t="s">
        <v>6387</v>
      </c>
      <c r="B6785" s="763" t="s">
        <v>165</v>
      </c>
      <c r="C6785" s="86" t="s">
        <v>192</v>
      </c>
      <c r="E6785" s="86" t="s">
        <v>6377</v>
      </c>
      <c r="F6785" s="282" t="s">
        <v>481</v>
      </c>
      <c r="G6785" s="767" t="s">
        <v>524</v>
      </c>
      <c r="I6785" s="515" t="s">
        <v>7082</v>
      </c>
    </row>
    <row r="6786" spans="1:9" x14ac:dyDescent="0.2">
      <c r="A6786" s="86" t="s">
        <v>6387</v>
      </c>
      <c r="B6786" s="763" t="s">
        <v>165</v>
      </c>
      <c r="C6786" s="86" t="s">
        <v>192</v>
      </c>
      <c r="E6786" s="86" t="s">
        <v>6377</v>
      </c>
      <c r="F6786" s="282" t="s">
        <v>481</v>
      </c>
      <c r="G6786" s="767" t="s">
        <v>524</v>
      </c>
      <c r="I6786" s="515" t="s">
        <v>7083</v>
      </c>
    </row>
    <row r="6787" spans="1:9" x14ac:dyDescent="0.2">
      <c r="A6787" s="86" t="s">
        <v>6387</v>
      </c>
      <c r="B6787" s="763" t="s">
        <v>165</v>
      </c>
      <c r="C6787" s="86" t="s">
        <v>192</v>
      </c>
      <c r="E6787" s="86" t="s">
        <v>6377</v>
      </c>
      <c r="F6787" s="282" t="s">
        <v>481</v>
      </c>
      <c r="G6787" s="767" t="s">
        <v>524</v>
      </c>
      <c r="I6787" s="515" t="s">
        <v>7084</v>
      </c>
    </row>
    <row r="6788" spans="1:9" x14ac:dyDescent="0.2">
      <c r="A6788" s="86" t="s">
        <v>6387</v>
      </c>
      <c r="B6788" s="763" t="s">
        <v>165</v>
      </c>
      <c r="C6788" s="86" t="s">
        <v>192</v>
      </c>
      <c r="E6788" s="86" t="s">
        <v>6377</v>
      </c>
      <c r="F6788" s="282" t="s">
        <v>481</v>
      </c>
      <c r="G6788" s="767" t="s">
        <v>524</v>
      </c>
      <c r="I6788" s="515" t="s">
        <v>7085</v>
      </c>
    </row>
    <row r="6789" spans="1:9" x14ac:dyDescent="0.2">
      <c r="A6789" s="86" t="s">
        <v>6387</v>
      </c>
      <c r="B6789" s="543" t="s">
        <v>165</v>
      </c>
      <c r="C6789" s="547" t="s">
        <v>192</v>
      </c>
      <c r="D6789" s="547"/>
      <c r="E6789" s="547" t="s">
        <v>6377</v>
      </c>
      <c r="F6789" s="538" t="s">
        <v>7572</v>
      </c>
      <c r="G6789" s="898" t="s">
        <v>48</v>
      </c>
      <c r="I6789" s="515" t="s">
        <v>7086</v>
      </c>
    </row>
    <row r="6790" spans="1:9" x14ac:dyDescent="0.2">
      <c r="A6790" s="86" t="s">
        <v>6387</v>
      </c>
      <c r="B6790" s="541" t="s">
        <v>165</v>
      </c>
      <c r="C6790" s="546" t="s">
        <v>192</v>
      </c>
      <c r="D6790" s="546"/>
      <c r="E6790" s="546" t="s">
        <v>6378</v>
      </c>
      <c r="F6790" s="542" t="s">
        <v>193</v>
      </c>
      <c r="G6790" s="532" t="s">
        <v>524</v>
      </c>
      <c r="I6790" s="515" t="s">
        <v>7087</v>
      </c>
    </row>
    <row r="6791" spans="1:9" x14ac:dyDescent="0.2">
      <c r="A6791" s="86" t="s">
        <v>6387</v>
      </c>
      <c r="B6791" s="763" t="s">
        <v>165</v>
      </c>
      <c r="C6791" s="86" t="s">
        <v>192</v>
      </c>
      <c r="E6791" s="86" t="s">
        <v>6378</v>
      </c>
      <c r="F6791" s="282" t="s">
        <v>205</v>
      </c>
      <c r="G6791" s="767" t="s">
        <v>524</v>
      </c>
      <c r="I6791" s="515" t="s">
        <v>7088</v>
      </c>
    </row>
    <row r="6792" spans="1:9" x14ac:dyDescent="0.2">
      <c r="A6792" s="86" t="s">
        <v>6387</v>
      </c>
      <c r="B6792" s="763" t="s">
        <v>165</v>
      </c>
      <c r="C6792" s="86" t="s">
        <v>192</v>
      </c>
      <c r="E6792" s="86" t="s">
        <v>6378</v>
      </c>
      <c r="F6792" s="282" t="s">
        <v>195</v>
      </c>
      <c r="G6792" s="767" t="s">
        <v>524</v>
      </c>
      <c r="I6792" s="515" t="s">
        <v>7089</v>
      </c>
    </row>
    <row r="6793" spans="1:9" x14ac:dyDescent="0.2">
      <c r="A6793" s="86" t="s">
        <v>6387</v>
      </c>
      <c r="B6793" s="763" t="s">
        <v>165</v>
      </c>
      <c r="C6793" s="86" t="s">
        <v>192</v>
      </c>
      <c r="E6793" s="86" t="s">
        <v>6378</v>
      </c>
      <c r="F6793" s="282" t="s">
        <v>482</v>
      </c>
      <c r="G6793" s="767" t="s">
        <v>524</v>
      </c>
      <c r="I6793" s="515" t="s">
        <v>7090</v>
      </c>
    </row>
    <row r="6794" spans="1:9" x14ac:dyDescent="0.2">
      <c r="A6794" s="86" t="s">
        <v>6387</v>
      </c>
      <c r="B6794" s="763" t="s">
        <v>165</v>
      </c>
      <c r="C6794" s="86" t="s">
        <v>192</v>
      </c>
      <c r="E6794" s="86" t="s">
        <v>6378</v>
      </c>
      <c r="F6794" s="282" t="s">
        <v>204</v>
      </c>
      <c r="G6794" s="767" t="s">
        <v>524</v>
      </c>
      <c r="I6794" s="515" t="s">
        <v>7091</v>
      </c>
    </row>
    <row r="6795" spans="1:9" x14ac:dyDescent="0.2">
      <c r="A6795" s="86" t="s">
        <v>6387</v>
      </c>
      <c r="B6795" s="763" t="s">
        <v>165</v>
      </c>
      <c r="C6795" s="86" t="s">
        <v>192</v>
      </c>
      <c r="E6795" s="86" t="s">
        <v>6378</v>
      </c>
      <c r="F6795" s="282" t="s">
        <v>481</v>
      </c>
      <c r="G6795" s="767" t="s">
        <v>524</v>
      </c>
      <c r="I6795" s="515" t="s">
        <v>7092</v>
      </c>
    </row>
    <row r="6796" spans="1:9" x14ac:dyDescent="0.2">
      <c r="A6796" s="86" t="s">
        <v>6387</v>
      </c>
      <c r="B6796" s="763" t="s">
        <v>165</v>
      </c>
      <c r="C6796" s="86" t="s">
        <v>192</v>
      </c>
      <c r="E6796" s="86" t="s">
        <v>6378</v>
      </c>
      <c r="F6796" s="282" t="s">
        <v>481</v>
      </c>
      <c r="G6796" s="767" t="s">
        <v>524</v>
      </c>
      <c r="I6796" s="515" t="s">
        <v>7093</v>
      </c>
    </row>
    <row r="6797" spans="1:9" x14ac:dyDescent="0.2">
      <c r="A6797" s="86" t="s">
        <v>6387</v>
      </c>
      <c r="B6797" s="763" t="s">
        <v>165</v>
      </c>
      <c r="C6797" s="86" t="s">
        <v>192</v>
      </c>
      <c r="E6797" s="86" t="s">
        <v>6378</v>
      </c>
      <c r="F6797" s="282" t="s">
        <v>481</v>
      </c>
      <c r="G6797" s="767" t="s">
        <v>524</v>
      </c>
      <c r="I6797" s="515" t="s">
        <v>7094</v>
      </c>
    </row>
    <row r="6798" spans="1:9" x14ac:dyDescent="0.2">
      <c r="A6798" s="86" t="s">
        <v>6387</v>
      </c>
      <c r="B6798" s="763" t="s">
        <v>165</v>
      </c>
      <c r="C6798" s="86" t="s">
        <v>192</v>
      </c>
      <c r="E6798" s="86" t="s">
        <v>6378</v>
      </c>
      <c r="F6798" s="282" t="s">
        <v>481</v>
      </c>
      <c r="G6798" s="767" t="s">
        <v>524</v>
      </c>
      <c r="I6798" s="515" t="s">
        <v>7095</v>
      </c>
    </row>
    <row r="6799" spans="1:9" x14ac:dyDescent="0.2">
      <c r="A6799" s="86" t="s">
        <v>6387</v>
      </c>
      <c r="B6799" s="763" t="s">
        <v>165</v>
      </c>
      <c r="C6799" s="86" t="s">
        <v>192</v>
      </c>
      <c r="E6799" s="86" t="s">
        <v>6378</v>
      </c>
      <c r="F6799" s="282" t="s">
        <v>481</v>
      </c>
      <c r="G6799" s="767" t="s">
        <v>524</v>
      </c>
      <c r="I6799" s="515" t="s">
        <v>7096</v>
      </c>
    </row>
    <row r="6800" spans="1:9" x14ac:dyDescent="0.2">
      <c r="A6800" s="86" t="s">
        <v>6387</v>
      </c>
      <c r="B6800" s="763" t="s">
        <v>165</v>
      </c>
      <c r="C6800" s="86" t="s">
        <v>192</v>
      </c>
      <c r="E6800" s="86" t="s">
        <v>6378</v>
      </c>
      <c r="F6800" s="282" t="s">
        <v>481</v>
      </c>
      <c r="G6800" s="767" t="s">
        <v>524</v>
      </c>
      <c r="I6800" s="515" t="s">
        <v>7097</v>
      </c>
    </row>
    <row r="6801" spans="1:9" x14ac:dyDescent="0.2">
      <c r="A6801" s="86" t="s">
        <v>6387</v>
      </c>
      <c r="B6801" s="763" t="s">
        <v>165</v>
      </c>
      <c r="C6801" s="86" t="s">
        <v>192</v>
      </c>
      <c r="E6801" s="86" t="s">
        <v>6378</v>
      </c>
      <c r="F6801" s="282" t="s">
        <v>481</v>
      </c>
      <c r="G6801" s="767" t="s">
        <v>524</v>
      </c>
      <c r="I6801" s="515" t="s">
        <v>7098</v>
      </c>
    </row>
    <row r="6802" spans="1:9" x14ac:dyDescent="0.2">
      <c r="A6802" s="86" t="s">
        <v>6387</v>
      </c>
      <c r="B6802" s="763" t="s">
        <v>165</v>
      </c>
      <c r="C6802" s="86" t="s">
        <v>192</v>
      </c>
      <c r="E6802" s="86" t="s">
        <v>6378</v>
      </c>
      <c r="F6802" s="282" t="s">
        <v>481</v>
      </c>
      <c r="G6802" s="767" t="s">
        <v>524</v>
      </c>
      <c r="I6802" s="515" t="s">
        <v>7099</v>
      </c>
    </row>
    <row r="6803" spans="1:9" x14ac:dyDescent="0.2">
      <c r="A6803" s="86" t="s">
        <v>6387</v>
      </c>
      <c r="B6803" s="763" t="s">
        <v>165</v>
      </c>
      <c r="C6803" s="86" t="s">
        <v>192</v>
      </c>
      <c r="E6803" s="86" t="s">
        <v>6378</v>
      </c>
      <c r="F6803" s="282" t="s">
        <v>481</v>
      </c>
      <c r="G6803" s="767" t="s">
        <v>524</v>
      </c>
      <c r="I6803" s="515" t="s">
        <v>7100</v>
      </c>
    </row>
    <row r="6804" spans="1:9" x14ac:dyDescent="0.2">
      <c r="A6804" s="86" t="s">
        <v>6387</v>
      </c>
      <c r="B6804" s="763" t="s">
        <v>165</v>
      </c>
      <c r="C6804" s="86" t="s">
        <v>192</v>
      </c>
      <c r="E6804" s="86" t="s">
        <v>6378</v>
      </c>
      <c r="F6804" s="282" t="s">
        <v>481</v>
      </c>
      <c r="G6804" s="767" t="s">
        <v>524</v>
      </c>
      <c r="I6804" s="515" t="s">
        <v>7101</v>
      </c>
    </row>
    <row r="6805" spans="1:9" x14ac:dyDescent="0.2">
      <c r="A6805" s="86" t="s">
        <v>6387</v>
      </c>
      <c r="B6805" s="763" t="s">
        <v>165</v>
      </c>
      <c r="C6805" s="86" t="s">
        <v>192</v>
      </c>
      <c r="E6805" s="86" t="s">
        <v>6378</v>
      </c>
      <c r="F6805" s="282" t="s">
        <v>481</v>
      </c>
      <c r="G6805" s="767" t="s">
        <v>524</v>
      </c>
      <c r="I6805" s="515" t="s">
        <v>7102</v>
      </c>
    </row>
    <row r="6806" spans="1:9" x14ac:dyDescent="0.2">
      <c r="A6806" s="86" t="s">
        <v>6387</v>
      </c>
      <c r="B6806" s="763" t="s">
        <v>165</v>
      </c>
      <c r="C6806" s="86" t="s">
        <v>192</v>
      </c>
      <c r="E6806" s="86" t="s">
        <v>6378</v>
      </c>
      <c r="F6806" s="282" t="s">
        <v>481</v>
      </c>
      <c r="G6806" s="767" t="s">
        <v>524</v>
      </c>
      <c r="I6806" s="515" t="s">
        <v>7103</v>
      </c>
    </row>
    <row r="6807" spans="1:9" x14ac:dyDescent="0.2">
      <c r="A6807" s="86" t="s">
        <v>6387</v>
      </c>
      <c r="B6807" s="763" t="s">
        <v>165</v>
      </c>
      <c r="C6807" s="86" t="s">
        <v>192</v>
      </c>
      <c r="E6807" s="86" t="s">
        <v>6378</v>
      </c>
      <c r="F6807" s="282" t="s">
        <v>481</v>
      </c>
      <c r="G6807" s="767" t="s">
        <v>524</v>
      </c>
      <c r="I6807" s="515" t="s">
        <v>7104</v>
      </c>
    </row>
    <row r="6808" spans="1:9" x14ac:dyDescent="0.2">
      <c r="A6808" s="86" t="s">
        <v>6387</v>
      </c>
      <c r="B6808" s="763" t="s">
        <v>165</v>
      </c>
      <c r="C6808" s="86" t="s">
        <v>192</v>
      </c>
      <c r="E6808" s="86" t="s">
        <v>6378</v>
      </c>
      <c r="F6808" s="282" t="s">
        <v>481</v>
      </c>
      <c r="G6808" s="767" t="s">
        <v>524</v>
      </c>
      <c r="I6808" s="515" t="s">
        <v>7105</v>
      </c>
    </row>
    <row r="6809" spans="1:9" x14ac:dyDescent="0.2">
      <c r="A6809" s="86" t="s">
        <v>6387</v>
      </c>
      <c r="B6809" s="763" t="s">
        <v>165</v>
      </c>
      <c r="C6809" s="86" t="s">
        <v>192</v>
      </c>
      <c r="E6809" s="86" t="s">
        <v>6378</v>
      </c>
      <c r="F6809" s="282" t="s">
        <v>481</v>
      </c>
      <c r="G6809" s="767" t="s">
        <v>524</v>
      </c>
      <c r="I6809" s="515" t="s">
        <v>7106</v>
      </c>
    </row>
    <row r="6810" spans="1:9" x14ac:dyDescent="0.2">
      <c r="A6810" s="86" t="s">
        <v>6387</v>
      </c>
      <c r="B6810" s="763" t="s">
        <v>165</v>
      </c>
      <c r="C6810" s="86" t="s">
        <v>192</v>
      </c>
      <c r="E6810" s="86" t="s">
        <v>6378</v>
      </c>
      <c r="F6810" s="282" t="s">
        <v>481</v>
      </c>
      <c r="G6810" s="767" t="s">
        <v>524</v>
      </c>
      <c r="I6810" s="515" t="s">
        <v>7107</v>
      </c>
    </row>
    <row r="6811" spans="1:9" x14ac:dyDescent="0.2">
      <c r="A6811" s="86" t="s">
        <v>6387</v>
      </c>
      <c r="B6811" s="543" t="s">
        <v>165</v>
      </c>
      <c r="C6811" s="547" t="s">
        <v>192</v>
      </c>
      <c r="D6811" s="547"/>
      <c r="E6811" s="547" t="s">
        <v>6378</v>
      </c>
      <c r="F6811" s="538" t="s">
        <v>7572</v>
      </c>
      <c r="G6811" s="898" t="s">
        <v>48</v>
      </c>
      <c r="I6811" s="515" t="s">
        <v>7108</v>
      </c>
    </row>
    <row r="6812" spans="1:9" x14ac:dyDescent="0.2">
      <c r="A6812" s="86" t="s">
        <v>6387</v>
      </c>
      <c r="B6812" s="541" t="s">
        <v>165</v>
      </c>
      <c r="C6812" s="546" t="s">
        <v>192</v>
      </c>
      <c r="D6812" s="546"/>
      <c r="E6812" s="546" t="s">
        <v>6379</v>
      </c>
      <c r="F6812" s="542" t="s">
        <v>193</v>
      </c>
      <c r="G6812" s="532" t="s">
        <v>524</v>
      </c>
      <c r="I6812" s="515" t="s">
        <v>7109</v>
      </c>
    </row>
    <row r="6813" spans="1:9" x14ac:dyDescent="0.2">
      <c r="A6813" s="86" t="s">
        <v>6387</v>
      </c>
      <c r="B6813" s="763" t="s">
        <v>165</v>
      </c>
      <c r="C6813" s="86" t="s">
        <v>192</v>
      </c>
      <c r="E6813" s="86" t="s">
        <v>6379</v>
      </c>
      <c r="F6813" s="282" t="s">
        <v>205</v>
      </c>
      <c r="G6813" s="767" t="s">
        <v>524</v>
      </c>
      <c r="I6813" s="515" t="s">
        <v>7110</v>
      </c>
    </row>
    <row r="6814" spans="1:9" x14ac:dyDescent="0.2">
      <c r="A6814" s="86" t="s">
        <v>6387</v>
      </c>
      <c r="B6814" s="763" t="s">
        <v>165</v>
      </c>
      <c r="C6814" s="86" t="s">
        <v>192</v>
      </c>
      <c r="E6814" s="86" t="s">
        <v>6379</v>
      </c>
      <c r="F6814" s="282" t="s">
        <v>195</v>
      </c>
      <c r="G6814" s="767" t="s">
        <v>524</v>
      </c>
      <c r="I6814" s="515" t="s">
        <v>7111</v>
      </c>
    </row>
    <row r="6815" spans="1:9" x14ac:dyDescent="0.2">
      <c r="A6815" s="86" t="s">
        <v>6387</v>
      </c>
      <c r="B6815" s="763" t="s">
        <v>165</v>
      </c>
      <c r="C6815" s="86" t="s">
        <v>192</v>
      </c>
      <c r="E6815" s="86" t="s">
        <v>6379</v>
      </c>
      <c r="F6815" s="282" t="s">
        <v>482</v>
      </c>
      <c r="G6815" s="767" t="s">
        <v>524</v>
      </c>
      <c r="I6815" s="515" t="s">
        <v>7112</v>
      </c>
    </row>
    <row r="6816" spans="1:9" x14ac:dyDescent="0.2">
      <c r="A6816" s="86" t="s">
        <v>6387</v>
      </c>
      <c r="B6816" s="763" t="s">
        <v>165</v>
      </c>
      <c r="C6816" s="86" t="s">
        <v>192</v>
      </c>
      <c r="E6816" s="86" t="s">
        <v>6379</v>
      </c>
      <c r="F6816" s="282" t="s">
        <v>204</v>
      </c>
      <c r="G6816" s="767" t="s">
        <v>524</v>
      </c>
      <c r="I6816" s="515" t="s">
        <v>7113</v>
      </c>
    </row>
    <row r="6817" spans="1:9" x14ac:dyDescent="0.2">
      <c r="A6817" s="86" t="s">
        <v>6387</v>
      </c>
      <c r="B6817" s="763" t="s">
        <v>165</v>
      </c>
      <c r="C6817" s="86" t="s">
        <v>192</v>
      </c>
      <c r="E6817" s="86" t="s">
        <v>6379</v>
      </c>
      <c r="F6817" s="282" t="s">
        <v>481</v>
      </c>
      <c r="G6817" s="767" t="s">
        <v>524</v>
      </c>
      <c r="I6817" s="515" t="s">
        <v>7114</v>
      </c>
    </row>
    <row r="6818" spans="1:9" x14ac:dyDescent="0.2">
      <c r="A6818" s="86" t="s">
        <v>6387</v>
      </c>
      <c r="B6818" s="763" t="s">
        <v>165</v>
      </c>
      <c r="C6818" s="86" t="s">
        <v>192</v>
      </c>
      <c r="E6818" s="86" t="s">
        <v>6379</v>
      </c>
      <c r="F6818" s="282" t="s">
        <v>481</v>
      </c>
      <c r="G6818" s="767" t="s">
        <v>524</v>
      </c>
      <c r="I6818" s="515" t="s">
        <v>7115</v>
      </c>
    </row>
    <row r="6819" spans="1:9" x14ac:dyDescent="0.2">
      <c r="A6819" s="86" t="s">
        <v>6387</v>
      </c>
      <c r="B6819" s="763" t="s">
        <v>165</v>
      </c>
      <c r="C6819" s="86" t="s">
        <v>192</v>
      </c>
      <c r="E6819" s="86" t="s">
        <v>6379</v>
      </c>
      <c r="F6819" s="282" t="s">
        <v>481</v>
      </c>
      <c r="G6819" s="767" t="s">
        <v>524</v>
      </c>
      <c r="I6819" s="515" t="s">
        <v>7116</v>
      </c>
    </row>
    <row r="6820" spans="1:9" x14ac:dyDescent="0.2">
      <c r="A6820" s="86" t="s">
        <v>6387</v>
      </c>
      <c r="B6820" s="763" t="s">
        <v>165</v>
      </c>
      <c r="C6820" s="86" t="s">
        <v>192</v>
      </c>
      <c r="E6820" s="86" t="s">
        <v>6379</v>
      </c>
      <c r="F6820" s="282" t="s">
        <v>481</v>
      </c>
      <c r="G6820" s="767" t="s">
        <v>524</v>
      </c>
      <c r="I6820" s="515" t="s">
        <v>7117</v>
      </c>
    </row>
    <row r="6821" spans="1:9" x14ac:dyDescent="0.2">
      <c r="A6821" s="86" t="s">
        <v>6387</v>
      </c>
      <c r="B6821" s="763" t="s">
        <v>165</v>
      </c>
      <c r="C6821" s="86" t="s">
        <v>192</v>
      </c>
      <c r="E6821" s="86" t="s">
        <v>6379</v>
      </c>
      <c r="F6821" s="282" t="s">
        <v>481</v>
      </c>
      <c r="G6821" s="767" t="s">
        <v>524</v>
      </c>
      <c r="I6821" s="515" t="s">
        <v>7118</v>
      </c>
    </row>
    <row r="6822" spans="1:9" x14ac:dyDescent="0.2">
      <c r="A6822" s="86" t="s">
        <v>6387</v>
      </c>
      <c r="B6822" s="763" t="s">
        <v>165</v>
      </c>
      <c r="C6822" s="86" t="s">
        <v>192</v>
      </c>
      <c r="E6822" s="86" t="s">
        <v>6379</v>
      </c>
      <c r="F6822" s="282" t="s">
        <v>481</v>
      </c>
      <c r="G6822" s="767" t="s">
        <v>524</v>
      </c>
      <c r="I6822" s="515" t="s">
        <v>7119</v>
      </c>
    </row>
    <row r="6823" spans="1:9" x14ac:dyDescent="0.2">
      <c r="A6823" s="86" t="s">
        <v>6387</v>
      </c>
      <c r="B6823" s="763" t="s">
        <v>165</v>
      </c>
      <c r="C6823" s="86" t="s">
        <v>192</v>
      </c>
      <c r="E6823" s="86" t="s">
        <v>6379</v>
      </c>
      <c r="F6823" s="282" t="s">
        <v>481</v>
      </c>
      <c r="G6823" s="767" t="s">
        <v>524</v>
      </c>
      <c r="I6823" s="515" t="s">
        <v>7120</v>
      </c>
    </row>
    <row r="6824" spans="1:9" x14ac:dyDescent="0.2">
      <c r="A6824" s="86" t="s">
        <v>6387</v>
      </c>
      <c r="B6824" s="763" t="s">
        <v>165</v>
      </c>
      <c r="C6824" s="86" t="s">
        <v>192</v>
      </c>
      <c r="E6824" s="86" t="s">
        <v>6379</v>
      </c>
      <c r="F6824" s="282" t="s">
        <v>481</v>
      </c>
      <c r="G6824" s="767" t="s">
        <v>524</v>
      </c>
      <c r="I6824" s="515" t="s">
        <v>7121</v>
      </c>
    </row>
    <row r="6825" spans="1:9" x14ac:dyDescent="0.2">
      <c r="A6825" s="86" t="s">
        <v>6387</v>
      </c>
      <c r="B6825" s="763" t="s">
        <v>165</v>
      </c>
      <c r="C6825" s="86" t="s">
        <v>192</v>
      </c>
      <c r="E6825" s="86" t="s">
        <v>6379</v>
      </c>
      <c r="F6825" s="282" t="s">
        <v>481</v>
      </c>
      <c r="G6825" s="767" t="s">
        <v>524</v>
      </c>
      <c r="I6825" s="515" t="s">
        <v>7122</v>
      </c>
    </row>
    <row r="6826" spans="1:9" x14ac:dyDescent="0.2">
      <c r="A6826" s="86" t="s">
        <v>6387</v>
      </c>
      <c r="B6826" s="763" t="s">
        <v>165</v>
      </c>
      <c r="C6826" s="86" t="s">
        <v>192</v>
      </c>
      <c r="E6826" s="86" t="s">
        <v>6379</v>
      </c>
      <c r="F6826" s="282" t="s">
        <v>481</v>
      </c>
      <c r="G6826" s="767" t="s">
        <v>524</v>
      </c>
      <c r="I6826" s="515" t="s">
        <v>7123</v>
      </c>
    </row>
    <row r="6827" spans="1:9" x14ac:dyDescent="0.2">
      <c r="A6827" s="86" t="s">
        <v>6387</v>
      </c>
      <c r="B6827" s="763" t="s">
        <v>165</v>
      </c>
      <c r="C6827" s="86" t="s">
        <v>192</v>
      </c>
      <c r="E6827" s="86" t="s">
        <v>6379</v>
      </c>
      <c r="F6827" s="282" t="s">
        <v>481</v>
      </c>
      <c r="G6827" s="767" t="s">
        <v>524</v>
      </c>
      <c r="I6827" s="515" t="s">
        <v>7124</v>
      </c>
    </row>
    <row r="6828" spans="1:9" x14ac:dyDescent="0.2">
      <c r="A6828" s="86" t="s">
        <v>6387</v>
      </c>
      <c r="B6828" s="763" t="s">
        <v>165</v>
      </c>
      <c r="C6828" s="86" t="s">
        <v>192</v>
      </c>
      <c r="E6828" s="86" t="s">
        <v>6379</v>
      </c>
      <c r="F6828" s="282" t="s">
        <v>481</v>
      </c>
      <c r="G6828" s="767" t="s">
        <v>524</v>
      </c>
      <c r="I6828" s="515" t="s">
        <v>7125</v>
      </c>
    </row>
    <row r="6829" spans="1:9" x14ac:dyDescent="0.2">
      <c r="A6829" s="86" t="s">
        <v>6387</v>
      </c>
      <c r="B6829" s="763" t="s">
        <v>165</v>
      </c>
      <c r="C6829" s="86" t="s">
        <v>192</v>
      </c>
      <c r="E6829" s="86" t="s">
        <v>6379</v>
      </c>
      <c r="F6829" s="282" t="s">
        <v>481</v>
      </c>
      <c r="G6829" s="767" t="s">
        <v>524</v>
      </c>
      <c r="I6829" s="515" t="s">
        <v>7126</v>
      </c>
    </row>
    <row r="6830" spans="1:9" x14ac:dyDescent="0.2">
      <c r="A6830" s="86" t="s">
        <v>6387</v>
      </c>
      <c r="B6830" s="763" t="s">
        <v>165</v>
      </c>
      <c r="C6830" s="86" t="s">
        <v>192</v>
      </c>
      <c r="E6830" s="86" t="s">
        <v>6379</v>
      </c>
      <c r="F6830" s="282" t="s">
        <v>481</v>
      </c>
      <c r="G6830" s="767" t="s">
        <v>524</v>
      </c>
      <c r="I6830" s="515" t="s">
        <v>7127</v>
      </c>
    </row>
    <row r="6831" spans="1:9" x14ac:dyDescent="0.2">
      <c r="A6831" s="86" t="s">
        <v>6387</v>
      </c>
      <c r="B6831" s="763" t="s">
        <v>165</v>
      </c>
      <c r="C6831" s="86" t="s">
        <v>192</v>
      </c>
      <c r="E6831" s="86" t="s">
        <v>6379</v>
      </c>
      <c r="F6831" s="282" t="s">
        <v>481</v>
      </c>
      <c r="G6831" s="767" t="s">
        <v>524</v>
      </c>
      <c r="I6831" s="515" t="s">
        <v>7128</v>
      </c>
    </row>
    <row r="6832" spans="1:9" x14ac:dyDescent="0.2">
      <c r="A6832" s="86" t="s">
        <v>6387</v>
      </c>
      <c r="B6832" s="763" t="s">
        <v>165</v>
      </c>
      <c r="C6832" s="86" t="s">
        <v>192</v>
      </c>
      <c r="E6832" s="86" t="s">
        <v>6379</v>
      </c>
      <c r="F6832" s="282" t="s">
        <v>481</v>
      </c>
      <c r="G6832" s="767" t="s">
        <v>524</v>
      </c>
      <c r="I6832" s="515" t="s">
        <v>7129</v>
      </c>
    </row>
    <row r="6833" spans="1:9" x14ac:dyDescent="0.2">
      <c r="A6833" s="86" t="s">
        <v>6387</v>
      </c>
      <c r="B6833" s="543" t="s">
        <v>165</v>
      </c>
      <c r="C6833" s="547" t="s">
        <v>192</v>
      </c>
      <c r="D6833" s="547"/>
      <c r="E6833" s="547" t="s">
        <v>6379</v>
      </c>
      <c r="F6833" s="538" t="s">
        <v>7572</v>
      </c>
      <c r="G6833" s="898" t="s">
        <v>48</v>
      </c>
      <c r="I6833" s="515" t="s">
        <v>7130</v>
      </c>
    </row>
    <row r="6834" spans="1:9" x14ac:dyDescent="0.2">
      <c r="A6834" s="86" t="s">
        <v>6387</v>
      </c>
      <c r="B6834" s="541" t="s">
        <v>165</v>
      </c>
      <c r="C6834" s="546" t="s">
        <v>192</v>
      </c>
      <c r="D6834" s="546"/>
      <c r="E6834" s="546" t="s">
        <v>6380</v>
      </c>
      <c r="F6834" s="542" t="s">
        <v>193</v>
      </c>
      <c r="G6834" s="532" t="s">
        <v>524</v>
      </c>
      <c r="I6834" s="515" t="s">
        <v>7131</v>
      </c>
    </row>
    <row r="6835" spans="1:9" x14ac:dyDescent="0.2">
      <c r="A6835" s="86" t="s">
        <v>6387</v>
      </c>
      <c r="B6835" s="763" t="s">
        <v>165</v>
      </c>
      <c r="C6835" s="86" t="s">
        <v>192</v>
      </c>
      <c r="E6835" s="86" t="s">
        <v>6380</v>
      </c>
      <c r="F6835" s="282" t="s">
        <v>205</v>
      </c>
      <c r="G6835" s="767" t="s">
        <v>524</v>
      </c>
      <c r="I6835" s="515" t="s">
        <v>7132</v>
      </c>
    </row>
    <row r="6836" spans="1:9" x14ac:dyDescent="0.2">
      <c r="A6836" s="86" t="s">
        <v>6387</v>
      </c>
      <c r="B6836" s="763" t="s">
        <v>165</v>
      </c>
      <c r="C6836" s="86" t="s">
        <v>192</v>
      </c>
      <c r="E6836" s="86" t="s">
        <v>6380</v>
      </c>
      <c r="F6836" s="282" t="s">
        <v>195</v>
      </c>
      <c r="G6836" s="767" t="s">
        <v>524</v>
      </c>
      <c r="I6836" s="515" t="s">
        <v>7133</v>
      </c>
    </row>
    <row r="6837" spans="1:9" x14ac:dyDescent="0.2">
      <c r="A6837" s="86" t="s">
        <v>6387</v>
      </c>
      <c r="B6837" s="763" t="s">
        <v>165</v>
      </c>
      <c r="C6837" s="86" t="s">
        <v>192</v>
      </c>
      <c r="E6837" s="86" t="s">
        <v>6380</v>
      </c>
      <c r="F6837" s="282" t="s">
        <v>482</v>
      </c>
      <c r="G6837" s="767" t="s">
        <v>524</v>
      </c>
      <c r="I6837" s="515" t="s">
        <v>7134</v>
      </c>
    </row>
    <row r="6838" spans="1:9" x14ac:dyDescent="0.2">
      <c r="A6838" s="86" t="s">
        <v>6387</v>
      </c>
      <c r="B6838" s="763" t="s">
        <v>165</v>
      </c>
      <c r="C6838" s="86" t="s">
        <v>192</v>
      </c>
      <c r="E6838" s="86" t="s">
        <v>6380</v>
      </c>
      <c r="F6838" s="282" t="s">
        <v>204</v>
      </c>
      <c r="G6838" s="767" t="s">
        <v>524</v>
      </c>
      <c r="I6838" s="515" t="s">
        <v>7135</v>
      </c>
    </row>
    <row r="6839" spans="1:9" x14ac:dyDescent="0.2">
      <c r="A6839" s="86" t="s">
        <v>6387</v>
      </c>
      <c r="B6839" s="763" t="s">
        <v>165</v>
      </c>
      <c r="C6839" s="86" t="s">
        <v>192</v>
      </c>
      <c r="E6839" s="86" t="s">
        <v>6380</v>
      </c>
      <c r="F6839" s="282" t="s">
        <v>481</v>
      </c>
      <c r="G6839" s="767" t="s">
        <v>524</v>
      </c>
      <c r="I6839" s="515" t="s">
        <v>7136</v>
      </c>
    </row>
    <row r="6840" spans="1:9" x14ac:dyDescent="0.2">
      <c r="A6840" s="86" t="s">
        <v>6387</v>
      </c>
      <c r="B6840" s="763" t="s">
        <v>165</v>
      </c>
      <c r="C6840" s="86" t="s">
        <v>192</v>
      </c>
      <c r="E6840" s="86" t="s">
        <v>6380</v>
      </c>
      <c r="F6840" s="282" t="s">
        <v>481</v>
      </c>
      <c r="G6840" s="767" t="s">
        <v>524</v>
      </c>
      <c r="I6840" s="515" t="s">
        <v>7137</v>
      </c>
    </row>
    <row r="6841" spans="1:9" x14ac:dyDescent="0.2">
      <c r="A6841" s="86" t="s">
        <v>6387</v>
      </c>
      <c r="B6841" s="763" t="s">
        <v>165</v>
      </c>
      <c r="C6841" s="86" t="s">
        <v>192</v>
      </c>
      <c r="E6841" s="86" t="s">
        <v>6380</v>
      </c>
      <c r="F6841" s="282" t="s">
        <v>481</v>
      </c>
      <c r="G6841" s="767" t="s">
        <v>524</v>
      </c>
      <c r="I6841" s="515" t="s">
        <v>7138</v>
      </c>
    </row>
    <row r="6842" spans="1:9" x14ac:dyDescent="0.2">
      <c r="A6842" s="86" t="s">
        <v>6387</v>
      </c>
      <c r="B6842" s="763" t="s">
        <v>165</v>
      </c>
      <c r="C6842" s="86" t="s">
        <v>192</v>
      </c>
      <c r="E6842" s="86" t="s">
        <v>6380</v>
      </c>
      <c r="F6842" s="282" t="s">
        <v>481</v>
      </c>
      <c r="G6842" s="767" t="s">
        <v>524</v>
      </c>
      <c r="I6842" s="515" t="s">
        <v>7139</v>
      </c>
    </row>
    <row r="6843" spans="1:9" x14ac:dyDescent="0.2">
      <c r="A6843" s="86" t="s">
        <v>6387</v>
      </c>
      <c r="B6843" s="763" t="s">
        <v>165</v>
      </c>
      <c r="C6843" s="86" t="s">
        <v>192</v>
      </c>
      <c r="E6843" s="86" t="s">
        <v>6380</v>
      </c>
      <c r="F6843" s="282" t="s">
        <v>481</v>
      </c>
      <c r="G6843" s="767" t="s">
        <v>524</v>
      </c>
      <c r="I6843" s="515" t="s">
        <v>7140</v>
      </c>
    </row>
    <row r="6844" spans="1:9" x14ac:dyDescent="0.2">
      <c r="A6844" s="86" t="s">
        <v>6387</v>
      </c>
      <c r="B6844" s="763" t="s">
        <v>165</v>
      </c>
      <c r="C6844" s="86" t="s">
        <v>192</v>
      </c>
      <c r="E6844" s="86" t="s">
        <v>6380</v>
      </c>
      <c r="F6844" s="282" t="s">
        <v>481</v>
      </c>
      <c r="G6844" s="767" t="s">
        <v>524</v>
      </c>
      <c r="I6844" s="515" t="s">
        <v>7141</v>
      </c>
    </row>
    <row r="6845" spans="1:9" x14ac:dyDescent="0.2">
      <c r="A6845" s="86" t="s">
        <v>6387</v>
      </c>
      <c r="B6845" s="763" t="s">
        <v>165</v>
      </c>
      <c r="C6845" s="86" t="s">
        <v>192</v>
      </c>
      <c r="E6845" s="86" t="s">
        <v>6380</v>
      </c>
      <c r="F6845" s="282" t="s">
        <v>481</v>
      </c>
      <c r="G6845" s="767" t="s">
        <v>524</v>
      </c>
      <c r="I6845" s="515" t="s">
        <v>7142</v>
      </c>
    </row>
    <row r="6846" spans="1:9" x14ac:dyDescent="0.2">
      <c r="A6846" s="86" t="s">
        <v>6387</v>
      </c>
      <c r="B6846" s="763" t="s">
        <v>165</v>
      </c>
      <c r="C6846" s="86" t="s">
        <v>192</v>
      </c>
      <c r="E6846" s="86" t="s">
        <v>6380</v>
      </c>
      <c r="F6846" s="282" t="s">
        <v>481</v>
      </c>
      <c r="G6846" s="767" t="s">
        <v>524</v>
      </c>
      <c r="I6846" s="515" t="s">
        <v>7143</v>
      </c>
    </row>
    <row r="6847" spans="1:9" x14ac:dyDescent="0.2">
      <c r="A6847" s="86" t="s">
        <v>6387</v>
      </c>
      <c r="B6847" s="763" t="s">
        <v>165</v>
      </c>
      <c r="C6847" s="86" t="s">
        <v>192</v>
      </c>
      <c r="E6847" s="86" t="s">
        <v>6380</v>
      </c>
      <c r="F6847" s="282" t="s">
        <v>481</v>
      </c>
      <c r="G6847" s="767" t="s">
        <v>524</v>
      </c>
      <c r="I6847" s="515" t="s">
        <v>7144</v>
      </c>
    </row>
    <row r="6848" spans="1:9" x14ac:dyDescent="0.2">
      <c r="A6848" s="86" t="s">
        <v>6387</v>
      </c>
      <c r="B6848" s="763" t="s">
        <v>165</v>
      </c>
      <c r="C6848" s="86" t="s">
        <v>192</v>
      </c>
      <c r="E6848" s="86" t="s">
        <v>6380</v>
      </c>
      <c r="F6848" s="282" t="s">
        <v>481</v>
      </c>
      <c r="G6848" s="767" t="s">
        <v>524</v>
      </c>
      <c r="I6848" s="515" t="s">
        <v>7145</v>
      </c>
    </row>
    <row r="6849" spans="1:9" x14ac:dyDescent="0.2">
      <c r="A6849" s="86" t="s">
        <v>6387</v>
      </c>
      <c r="B6849" s="763" t="s">
        <v>165</v>
      </c>
      <c r="C6849" s="86" t="s">
        <v>192</v>
      </c>
      <c r="E6849" s="86" t="s">
        <v>6380</v>
      </c>
      <c r="F6849" s="282" t="s">
        <v>481</v>
      </c>
      <c r="G6849" s="767" t="s">
        <v>524</v>
      </c>
      <c r="I6849" s="515" t="s">
        <v>7146</v>
      </c>
    </row>
    <row r="6850" spans="1:9" x14ac:dyDescent="0.2">
      <c r="A6850" s="86" t="s">
        <v>6387</v>
      </c>
      <c r="B6850" s="763" t="s">
        <v>165</v>
      </c>
      <c r="C6850" s="86" t="s">
        <v>192</v>
      </c>
      <c r="E6850" s="86" t="s">
        <v>6380</v>
      </c>
      <c r="F6850" s="282" t="s">
        <v>481</v>
      </c>
      <c r="G6850" s="767" t="s">
        <v>524</v>
      </c>
      <c r="I6850" s="515" t="s">
        <v>7147</v>
      </c>
    </row>
    <row r="6851" spans="1:9" x14ac:dyDescent="0.2">
      <c r="A6851" s="86" t="s">
        <v>6387</v>
      </c>
      <c r="B6851" s="763" t="s">
        <v>165</v>
      </c>
      <c r="C6851" s="86" t="s">
        <v>192</v>
      </c>
      <c r="E6851" s="86" t="s">
        <v>6380</v>
      </c>
      <c r="F6851" s="282" t="s">
        <v>481</v>
      </c>
      <c r="G6851" s="767" t="s">
        <v>524</v>
      </c>
      <c r="I6851" s="515" t="s">
        <v>7148</v>
      </c>
    </row>
    <row r="6852" spans="1:9" x14ac:dyDescent="0.2">
      <c r="A6852" s="86" t="s">
        <v>6387</v>
      </c>
      <c r="B6852" s="763" t="s">
        <v>165</v>
      </c>
      <c r="C6852" s="86" t="s">
        <v>192</v>
      </c>
      <c r="E6852" s="86" t="s">
        <v>6380</v>
      </c>
      <c r="F6852" s="282" t="s">
        <v>481</v>
      </c>
      <c r="G6852" s="767" t="s">
        <v>524</v>
      </c>
      <c r="I6852" s="515" t="s">
        <v>7149</v>
      </c>
    </row>
    <row r="6853" spans="1:9" x14ac:dyDescent="0.2">
      <c r="A6853" s="86" t="s">
        <v>6387</v>
      </c>
      <c r="B6853" s="763" t="s">
        <v>165</v>
      </c>
      <c r="C6853" s="86" t="s">
        <v>192</v>
      </c>
      <c r="E6853" s="86" t="s">
        <v>6380</v>
      </c>
      <c r="F6853" s="282" t="s">
        <v>481</v>
      </c>
      <c r="G6853" s="767" t="s">
        <v>524</v>
      </c>
      <c r="I6853" s="515" t="s">
        <v>7150</v>
      </c>
    </row>
    <row r="6854" spans="1:9" x14ac:dyDescent="0.2">
      <c r="A6854" s="86" t="s">
        <v>6387</v>
      </c>
      <c r="B6854" s="763" t="s">
        <v>165</v>
      </c>
      <c r="C6854" s="86" t="s">
        <v>192</v>
      </c>
      <c r="E6854" s="86" t="s">
        <v>6380</v>
      </c>
      <c r="F6854" s="282" t="s">
        <v>481</v>
      </c>
      <c r="G6854" s="767" t="s">
        <v>524</v>
      </c>
      <c r="I6854" s="515" t="s">
        <v>7151</v>
      </c>
    </row>
    <row r="6855" spans="1:9" x14ac:dyDescent="0.2">
      <c r="A6855" s="86" t="s">
        <v>6387</v>
      </c>
      <c r="B6855" s="543" t="s">
        <v>165</v>
      </c>
      <c r="C6855" s="547" t="s">
        <v>192</v>
      </c>
      <c r="D6855" s="547"/>
      <c r="E6855" s="547" t="s">
        <v>6380</v>
      </c>
      <c r="F6855" s="538" t="s">
        <v>7572</v>
      </c>
      <c r="G6855" s="898" t="s">
        <v>48</v>
      </c>
      <c r="I6855" s="515" t="s">
        <v>7152</v>
      </c>
    </row>
    <row r="6856" spans="1:9" x14ac:dyDescent="0.2">
      <c r="A6856" s="86" t="s">
        <v>6387</v>
      </c>
      <c r="B6856" s="541" t="s">
        <v>165</v>
      </c>
      <c r="C6856" s="546" t="s">
        <v>192</v>
      </c>
      <c r="D6856" s="546"/>
      <c r="E6856" s="546" t="s">
        <v>6381</v>
      </c>
      <c r="F6856" s="542" t="s">
        <v>193</v>
      </c>
      <c r="G6856" s="532" t="s">
        <v>524</v>
      </c>
      <c r="I6856" s="515" t="s">
        <v>7153</v>
      </c>
    </row>
    <row r="6857" spans="1:9" x14ac:dyDescent="0.2">
      <c r="A6857" s="86" t="s">
        <v>6387</v>
      </c>
      <c r="B6857" s="763" t="s">
        <v>165</v>
      </c>
      <c r="C6857" s="86" t="s">
        <v>192</v>
      </c>
      <c r="E6857" s="86" t="s">
        <v>6381</v>
      </c>
      <c r="F6857" s="282" t="s">
        <v>205</v>
      </c>
      <c r="G6857" s="767" t="s">
        <v>524</v>
      </c>
      <c r="I6857" s="515" t="s">
        <v>7154</v>
      </c>
    </row>
    <row r="6858" spans="1:9" x14ac:dyDescent="0.2">
      <c r="A6858" s="86" t="s">
        <v>6387</v>
      </c>
      <c r="B6858" s="763" t="s">
        <v>165</v>
      </c>
      <c r="C6858" s="86" t="s">
        <v>192</v>
      </c>
      <c r="E6858" s="86" t="s">
        <v>6381</v>
      </c>
      <c r="F6858" s="282" t="s">
        <v>195</v>
      </c>
      <c r="G6858" s="767" t="s">
        <v>524</v>
      </c>
      <c r="I6858" s="515" t="s">
        <v>7155</v>
      </c>
    </row>
    <row r="6859" spans="1:9" x14ac:dyDescent="0.2">
      <c r="A6859" s="86" t="s">
        <v>6387</v>
      </c>
      <c r="B6859" s="763" t="s">
        <v>165</v>
      </c>
      <c r="C6859" s="86" t="s">
        <v>192</v>
      </c>
      <c r="E6859" s="86" t="s">
        <v>6381</v>
      </c>
      <c r="F6859" s="282" t="s">
        <v>482</v>
      </c>
      <c r="G6859" s="767" t="s">
        <v>524</v>
      </c>
      <c r="I6859" s="515" t="s">
        <v>7156</v>
      </c>
    </row>
    <row r="6860" spans="1:9" x14ac:dyDescent="0.2">
      <c r="A6860" s="86" t="s">
        <v>6387</v>
      </c>
      <c r="B6860" s="763" t="s">
        <v>165</v>
      </c>
      <c r="C6860" s="86" t="s">
        <v>192</v>
      </c>
      <c r="E6860" s="86" t="s">
        <v>6381</v>
      </c>
      <c r="F6860" s="282" t="s">
        <v>204</v>
      </c>
      <c r="G6860" s="767" t="s">
        <v>524</v>
      </c>
      <c r="I6860" s="515" t="s">
        <v>7157</v>
      </c>
    </row>
    <row r="6861" spans="1:9" x14ac:dyDescent="0.2">
      <c r="A6861" s="86" t="s">
        <v>6387</v>
      </c>
      <c r="B6861" s="763" t="s">
        <v>165</v>
      </c>
      <c r="C6861" s="86" t="s">
        <v>192</v>
      </c>
      <c r="E6861" s="86" t="s">
        <v>6381</v>
      </c>
      <c r="F6861" s="282" t="s">
        <v>481</v>
      </c>
      <c r="G6861" s="767" t="s">
        <v>524</v>
      </c>
      <c r="I6861" s="515" t="s">
        <v>7158</v>
      </c>
    </row>
    <row r="6862" spans="1:9" x14ac:dyDescent="0.2">
      <c r="A6862" s="86" t="s">
        <v>6387</v>
      </c>
      <c r="B6862" s="763" t="s">
        <v>165</v>
      </c>
      <c r="C6862" s="86" t="s">
        <v>192</v>
      </c>
      <c r="E6862" s="86" t="s">
        <v>6381</v>
      </c>
      <c r="F6862" s="282" t="s">
        <v>481</v>
      </c>
      <c r="G6862" s="767" t="s">
        <v>524</v>
      </c>
      <c r="I6862" s="515" t="s">
        <v>7159</v>
      </c>
    </row>
    <row r="6863" spans="1:9" x14ac:dyDescent="0.2">
      <c r="A6863" s="86" t="s">
        <v>6387</v>
      </c>
      <c r="B6863" s="763" t="s">
        <v>165</v>
      </c>
      <c r="C6863" s="86" t="s">
        <v>192</v>
      </c>
      <c r="E6863" s="86" t="s">
        <v>6381</v>
      </c>
      <c r="F6863" s="282" t="s">
        <v>481</v>
      </c>
      <c r="G6863" s="767" t="s">
        <v>524</v>
      </c>
      <c r="I6863" s="515" t="s">
        <v>7160</v>
      </c>
    </row>
    <row r="6864" spans="1:9" x14ac:dyDescent="0.2">
      <c r="A6864" s="86" t="s">
        <v>6387</v>
      </c>
      <c r="B6864" s="763" t="s">
        <v>165</v>
      </c>
      <c r="C6864" s="86" t="s">
        <v>192</v>
      </c>
      <c r="E6864" s="86" t="s">
        <v>6381</v>
      </c>
      <c r="F6864" s="282" t="s">
        <v>481</v>
      </c>
      <c r="G6864" s="767" t="s">
        <v>524</v>
      </c>
      <c r="I6864" s="515" t="s">
        <v>7161</v>
      </c>
    </row>
    <row r="6865" spans="1:9" x14ac:dyDescent="0.2">
      <c r="A6865" s="86" t="s">
        <v>6387</v>
      </c>
      <c r="B6865" s="763" t="s">
        <v>165</v>
      </c>
      <c r="C6865" s="86" t="s">
        <v>192</v>
      </c>
      <c r="E6865" s="86" t="s">
        <v>6381</v>
      </c>
      <c r="F6865" s="282" t="s">
        <v>481</v>
      </c>
      <c r="G6865" s="767" t="s">
        <v>524</v>
      </c>
      <c r="I6865" s="515" t="s">
        <v>7162</v>
      </c>
    </row>
    <row r="6866" spans="1:9" x14ac:dyDescent="0.2">
      <c r="A6866" s="86" t="s">
        <v>6387</v>
      </c>
      <c r="B6866" s="763" t="s">
        <v>165</v>
      </c>
      <c r="C6866" s="86" t="s">
        <v>192</v>
      </c>
      <c r="E6866" s="86" t="s">
        <v>6381</v>
      </c>
      <c r="F6866" s="282" t="s">
        <v>481</v>
      </c>
      <c r="G6866" s="767" t="s">
        <v>524</v>
      </c>
      <c r="I6866" s="515" t="s">
        <v>7163</v>
      </c>
    </row>
    <row r="6867" spans="1:9" x14ac:dyDescent="0.2">
      <c r="A6867" s="86" t="s">
        <v>6387</v>
      </c>
      <c r="B6867" s="763" t="s">
        <v>165</v>
      </c>
      <c r="C6867" s="86" t="s">
        <v>192</v>
      </c>
      <c r="E6867" s="86" t="s">
        <v>6381</v>
      </c>
      <c r="F6867" s="282" t="s">
        <v>481</v>
      </c>
      <c r="G6867" s="767" t="s">
        <v>524</v>
      </c>
      <c r="I6867" s="515" t="s">
        <v>7164</v>
      </c>
    </row>
    <row r="6868" spans="1:9" x14ac:dyDescent="0.2">
      <c r="A6868" s="86" t="s">
        <v>6387</v>
      </c>
      <c r="B6868" s="763" t="s">
        <v>165</v>
      </c>
      <c r="C6868" s="86" t="s">
        <v>192</v>
      </c>
      <c r="E6868" s="86" t="s">
        <v>6381</v>
      </c>
      <c r="F6868" s="282" t="s">
        <v>481</v>
      </c>
      <c r="G6868" s="767" t="s">
        <v>524</v>
      </c>
      <c r="I6868" s="515" t="s">
        <v>7165</v>
      </c>
    </row>
    <row r="6869" spans="1:9" x14ac:dyDescent="0.2">
      <c r="A6869" s="86" t="s">
        <v>6387</v>
      </c>
      <c r="B6869" s="763" t="s">
        <v>165</v>
      </c>
      <c r="C6869" s="86" t="s">
        <v>192</v>
      </c>
      <c r="E6869" s="86" t="s">
        <v>6381</v>
      </c>
      <c r="F6869" s="282" t="s">
        <v>481</v>
      </c>
      <c r="G6869" s="767" t="s">
        <v>524</v>
      </c>
      <c r="I6869" s="515" t="s">
        <v>7166</v>
      </c>
    </row>
    <row r="6870" spans="1:9" x14ac:dyDescent="0.2">
      <c r="A6870" s="86" t="s">
        <v>6387</v>
      </c>
      <c r="B6870" s="763" t="s">
        <v>165</v>
      </c>
      <c r="C6870" s="86" t="s">
        <v>192</v>
      </c>
      <c r="E6870" s="86" t="s">
        <v>6381</v>
      </c>
      <c r="F6870" s="282" t="s">
        <v>481</v>
      </c>
      <c r="G6870" s="767" t="s">
        <v>524</v>
      </c>
      <c r="I6870" s="515" t="s">
        <v>7167</v>
      </c>
    </row>
    <row r="6871" spans="1:9" x14ac:dyDescent="0.2">
      <c r="A6871" s="86" t="s">
        <v>6387</v>
      </c>
      <c r="B6871" s="763" t="s">
        <v>165</v>
      </c>
      <c r="C6871" s="86" t="s">
        <v>192</v>
      </c>
      <c r="E6871" s="86" t="s">
        <v>6381</v>
      </c>
      <c r="F6871" s="282" t="s">
        <v>481</v>
      </c>
      <c r="G6871" s="767" t="s">
        <v>524</v>
      </c>
      <c r="I6871" s="515" t="s">
        <v>7168</v>
      </c>
    </row>
    <row r="6872" spans="1:9" x14ac:dyDescent="0.2">
      <c r="A6872" s="86" t="s">
        <v>6387</v>
      </c>
      <c r="B6872" s="763" t="s">
        <v>165</v>
      </c>
      <c r="C6872" s="86" t="s">
        <v>192</v>
      </c>
      <c r="E6872" s="86" t="s">
        <v>6381</v>
      </c>
      <c r="F6872" s="282" t="s">
        <v>481</v>
      </c>
      <c r="G6872" s="767" t="s">
        <v>524</v>
      </c>
      <c r="I6872" s="515" t="s">
        <v>7169</v>
      </c>
    </row>
    <row r="6873" spans="1:9" x14ac:dyDescent="0.2">
      <c r="A6873" s="86" t="s">
        <v>6387</v>
      </c>
      <c r="B6873" s="763" t="s">
        <v>165</v>
      </c>
      <c r="C6873" s="86" t="s">
        <v>192</v>
      </c>
      <c r="E6873" s="86" t="s">
        <v>6381</v>
      </c>
      <c r="F6873" s="282" t="s">
        <v>481</v>
      </c>
      <c r="G6873" s="767" t="s">
        <v>524</v>
      </c>
      <c r="I6873" s="515" t="s">
        <v>7170</v>
      </c>
    </row>
    <row r="6874" spans="1:9" x14ac:dyDescent="0.2">
      <c r="A6874" s="86" t="s">
        <v>6387</v>
      </c>
      <c r="B6874" s="763" t="s">
        <v>165</v>
      </c>
      <c r="C6874" s="86" t="s">
        <v>192</v>
      </c>
      <c r="E6874" s="86" t="s">
        <v>6381</v>
      </c>
      <c r="F6874" s="282" t="s">
        <v>481</v>
      </c>
      <c r="G6874" s="767" t="s">
        <v>524</v>
      </c>
      <c r="I6874" s="515" t="s">
        <v>7171</v>
      </c>
    </row>
    <row r="6875" spans="1:9" x14ac:dyDescent="0.2">
      <c r="A6875" s="86" t="s">
        <v>6387</v>
      </c>
      <c r="B6875" s="763" t="s">
        <v>165</v>
      </c>
      <c r="C6875" s="86" t="s">
        <v>192</v>
      </c>
      <c r="E6875" s="86" t="s">
        <v>6381</v>
      </c>
      <c r="F6875" s="282" t="s">
        <v>481</v>
      </c>
      <c r="G6875" s="767" t="s">
        <v>524</v>
      </c>
      <c r="I6875" s="515" t="s">
        <v>7172</v>
      </c>
    </row>
    <row r="6876" spans="1:9" x14ac:dyDescent="0.2">
      <c r="A6876" s="86" t="s">
        <v>6387</v>
      </c>
      <c r="B6876" s="763" t="s">
        <v>165</v>
      </c>
      <c r="C6876" s="86" t="s">
        <v>192</v>
      </c>
      <c r="E6876" s="86" t="s">
        <v>6381</v>
      </c>
      <c r="F6876" s="282" t="s">
        <v>481</v>
      </c>
      <c r="G6876" s="767" t="s">
        <v>524</v>
      </c>
      <c r="I6876" s="515" t="s">
        <v>7173</v>
      </c>
    </row>
    <row r="6877" spans="1:9" x14ac:dyDescent="0.2">
      <c r="A6877" s="86" t="s">
        <v>6387</v>
      </c>
      <c r="B6877" s="543" t="s">
        <v>165</v>
      </c>
      <c r="C6877" s="547" t="s">
        <v>192</v>
      </c>
      <c r="D6877" s="547"/>
      <c r="E6877" s="547" t="s">
        <v>6381</v>
      </c>
      <c r="F6877" s="538" t="s">
        <v>7572</v>
      </c>
      <c r="G6877" s="898" t="s">
        <v>48</v>
      </c>
      <c r="I6877" s="515" t="s">
        <v>7174</v>
      </c>
    </row>
    <row r="6878" spans="1:9" x14ac:dyDescent="0.2">
      <c r="A6878" s="86" t="s">
        <v>6387</v>
      </c>
      <c r="B6878" s="541" t="s">
        <v>165</v>
      </c>
      <c r="C6878" s="546" t="s">
        <v>192</v>
      </c>
      <c r="D6878" s="546"/>
      <c r="E6878" s="546" t="s">
        <v>6382</v>
      </c>
      <c r="F6878" s="542" t="s">
        <v>193</v>
      </c>
      <c r="G6878" s="532" t="s">
        <v>524</v>
      </c>
      <c r="I6878" s="515" t="s">
        <v>7175</v>
      </c>
    </row>
    <row r="6879" spans="1:9" x14ac:dyDescent="0.2">
      <c r="A6879" s="86" t="s">
        <v>6387</v>
      </c>
      <c r="B6879" s="763" t="s">
        <v>165</v>
      </c>
      <c r="C6879" s="86" t="s">
        <v>192</v>
      </c>
      <c r="E6879" s="86" t="s">
        <v>6382</v>
      </c>
      <c r="F6879" s="282" t="s">
        <v>205</v>
      </c>
      <c r="G6879" s="767" t="s">
        <v>524</v>
      </c>
      <c r="I6879" s="515" t="s">
        <v>7176</v>
      </c>
    </row>
    <row r="6880" spans="1:9" x14ac:dyDescent="0.2">
      <c r="A6880" s="86" t="s">
        <v>6387</v>
      </c>
      <c r="B6880" s="763" t="s">
        <v>165</v>
      </c>
      <c r="C6880" s="86" t="s">
        <v>192</v>
      </c>
      <c r="E6880" s="86" t="s">
        <v>6382</v>
      </c>
      <c r="F6880" s="282" t="s">
        <v>195</v>
      </c>
      <c r="G6880" s="767" t="s">
        <v>524</v>
      </c>
      <c r="I6880" s="515" t="s">
        <v>7177</v>
      </c>
    </row>
    <row r="6881" spans="1:9" x14ac:dyDescent="0.2">
      <c r="A6881" s="86" t="s">
        <v>6387</v>
      </c>
      <c r="B6881" s="763" t="s">
        <v>165</v>
      </c>
      <c r="C6881" s="86" t="s">
        <v>192</v>
      </c>
      <c r="E6881" s="86" t="s">
        <v>6382</v>
      </c>
      <c r="F6881" s="282" t="s">
        <v>482</v>
      </c>
      <c r="G6881" s="767" t="s">
        <v>524</v>
      </c>
      <c r="I6881" s="515" t="s">
        <v>7178</v>
      </c>
    </row>
    <row r="6882" spans="1:9" x14ac:dyDescent="0.2">
      <c r="A6882" s="86" t="s">
        <v>6387</v>
      </c>
      <c r="B6882" s="763" t="s">
        <v>165</v>
      </c>
      <c r="C6882" s="86" t="s">
        <v>192</v>
      </c>
      <c r="E6882" s="86" t="s">
        <v>6382</v>
      </c>
      <c r="F6882" s="282" t="s">
        <v>204</v>
      </c>
      <c r="G6882" s="767" t="s">
        <v>524</v>
      </c>
      <c r="I6882" s="515" t="s">
        <v>7179</v>
      </c>
    </row>
    <row r="6883" spans="1:9" x14ac:dyDescent="0.2">
      <c r="A6883" s="86" t="s">
        <v>6387</v>
      </c>
      <c r="B6883" s="763" t="s">
        <v>165</v>
      </c>
      <c r="C6883" s="86" t="s">
        <v>192</v>
      </c>
      <c r="E6883" s="86" t="s">
        <v>6382</v>
      </c>
      <c r="F6883" s="282" t="s">
        <v>481</v>
      </c>
      <c r="G6883" s="767" t="s">
        <v>524</v>
      </c>
      <c r="I6883" s="515" t="s">
        <v>7180</v>
      </c>
    </row>
    <row r="6884" spans="1:9" x14ac:dyDescent="0.2">
      <c r="A6884" s="86" t="s">
        <v>6387</v>
      </c>
      <c r="B6884" s="763" t="s">
        <v>165</v>
      </c>
      <c r="C6884" s="86" t="s">
        <v>192</v>
      </c>
      <c r="E6884" s="86" t="s">
        <v>6382</v>
      </c>
      <c r="F6884" s="282" t="s">
        <v>481</v>
      </c>
      <c r="G6884" s="767" t="s">
        <v>524</v>
      </c>
      <c r="I6884" s="515" t="s">
        <v>7181</v>
      </c>
    </row>
    <row r="6885" spans="1:9" x14ac:dyDescent="0.2">
      <c r="A6885" s="86" t="s">
        <v>6387</v>
      </c>
      <c r="B6885" s="763" t="s">
        <v>165</v>
      </c>
      <c r="C6885" s="86" t="s">
        <v>192</v>
      </c>
      <c r="E6885" s="86" t="s">
        <v>6382</v>
      </c>
      <c r="F6885" s="282" t="s">
        <v>481</v>
      </c>
      <c r="G6885" s="767" t="s">
        <v>524</v>
      </c>
      <c r="I6885" s="515" t="s">
        <v>7182</v>
      </c>
    </row>
    <row r="6886" spans="1:9" x14ac:dyDescent="0.2">
      <c r="A6886" s="86" t="s">
        <v>6387</v>
      </c>
      <c r="B6886" s="763" t="s">
        <v>165</v>
      </c>
      <c r="C6886" s="86" t="s">
        <v>192</v>
      </c>
      <c r="E6886" s="86" t="s">
        <v>6382</v>
      </c>
      <c r="F6886" s="282" t="s">
        <v>481</v>
      </c>
      <c r="G6886" s="767" t="s">
        <v>524</v>
      </c>
      <c r="I6886" s="515" t="s">
        <v>7183</v>
      </c>
    </row>
    <row r="6887" spans="1:9" x14ac:dyDescent="0.2">
      <c r="A6887" s="86" t="s">
        <v>6387</v>
      </c>
      <c r="B6887" s="763" t="s">
        <v>165</v>
      </c>
      <c r="C6887" s="86" t="s">
        <v>192</v>
      </c>
      <c r="E6887" s="86" t="s">
        <v>6382</v>
      </c>
      <c r="F6887" s="282" t="s">
        <v>481</v>
      </c>
      <c r="G6887" s="767" t="s">
        <v>524</v>
      </c>
      <c r="I6887" s="515" t="s">
        <v>7184</v>
      </c>
    </row>
    <row r="6888" spans="1:9" x14ac:dyDescent="0.2">
      <c r="A6888" s="86" t="s">
        <v>6387</v>
      </c>
      <c r="B6888" s="763" t="s">
        <v>165</v>
      </c>
      <c r="C6888" s="86" t="s">
        <v>192</v>
      </c>
      <c r="E6888" s="86" t="s">
        <v>6382</v>
      </c>
      <c r="F6888" s="282" t="s">
        <v>481</v>
      </c>
      <c r="G6888" s="767" t="s">
        <v>524</v>
      </c>
      <c r="I6888" s="515" t="s">
        <v>7185</v>
      </c>
    </row>
    <row r="6889" spans="1:9" x14ac:dyDescent="0.2">
      <c r="A6889" s="86" t="s">
        <v>6387</v>
      </c>
      <c r="B6889" s="763" t="s">
        <v>165</v>
      </c>
      <c r="C6889" s="86" t="s">
        <v>192</v>
      </c>
      <c r="E6889" s="86" t="s">
        <v>6382</v>
      </c>
      <c r="F6889" s="282" t="s">
        <v>481</v>
      </c>
      <c r="G6889" s="767" t="s">
        <v>524</v>
      </c>
      <c r="I6889" s="515" t="s">
        <v>7186</v>
      </c>
    </row>
    <row r="6890" spans="1:9" x14ac:dyDescent="0.2">
      <c r="A6890" s="86" t="s">
        <v>6387</v>
      </c>
      <c r="B6890" s="763" t="s">
        <v>165</v>
      </c>
      <c r="C6890" s="86" t="s">
        <v>192</v>
      </c>
      <c r="E6890" s="86" t="s">
        <v>6382</v>
      </c>
      <c r="F6890" s="282" t="s">
        <v>481</v>
      </c>
      <c r="G6890" s="767" t="s">
        <v>524</v>
      </c>
      <c r="I6890" s="515" t="s">
        <v>7187</v>
      </c>
    </row>
    <row r="6891" spans="1:9" x14ac:dyDescent="0.2">
      <c r="A6891" s="86" t="s">
        <v>6387</v>
      </c>
      <c r="B6891" s="763" t="s">
        <v>165</v>
      </c>
      <c r="C6891" s="86" t="s">
        <v>192</v>
      </c>
      <c r="E6891" s="86" t="s">
        <v>6382</v>
      </c>
      <c r="F6891" s="282" t="s">
        <v>481</v>
      </c>
      <c r="G6891" s="767" t="s">
        <v>524</v>
      </c>
      <c r="I6891" s="515" t="s">
        <v>7188</v>
      </c>
    </row>
    <row r="6892" spans="1:9" x14ac:dyDescent="0.2">
      <c r="A6892" s="86" t="s">
        <v>6387</v>
      </c>
      <c r="B6892" s="763" t="s">
        <v>165</v>
      </c>
      <c r="C6892" s="86" t="s">
        <v>192</v>
      </c>
      <c r="E6892" s="86" t="s">
        <v>6382</v>
      </c>
      <c r="F6892" s="282" t="s">
        <v>481</v>
      </c>
      <c r="G6892" s="767" t="s">
        <v>524</v>
      </c>
      <c r="I6892" s="515" t="s">
        <v>7189</v>
      </c>
    </row>
    <row r="6893" spans="1:9" x14ac:dyDescent="0.2">
      <c r="A6893" s="86" t="s">
        <v>6387</v>
      </c>
      <c r="B6893" s="763" t="s">
        <v>165</v>
      </c>
      <c r="C6893" s="86" t="s">
        <v>192</v>
      </c>
      <c r="E6893" s="86" t="s">
        <v>6382</v>
      </c>
      <c r="F6893" s="282" t="s">
        <v>481</v>
      </c>
      <c r="G6893" s="767" t="s">
        <v>524</v>
      </c>
      <c r="I6893" s="515" t="s">
        <v>7190</v>
      </c>
    </row>
    <row r="6894" spans="1:9" x14ac:dyDescent="0.2">
      <c r="A6894" s="86" t="s">
        <v>6387</v>
      </c>
      <c r="B6894" s="763" t="s">
        <v>165</v>
      </c>
      <c r="C6894" s="86" t="s">
        <v>192</v>
      </c>
      <c r="E6894" s="86" t="s">
        <v>6382</v>
      </c>
      <c r="F6894" s="282" t="s">
        <v>481</v>
      </c>
      <c r="G6894" s="767" t="s">
        <v>524</v>
      </c>
      <c r="I6894" s="515" t="s">
        <v>7191</v>
      </c>
    </row>
    <row r="6895" spans="1:9" x14ac:dyDescent="0.2">
      <c r="A6895" s="86" t="s">
        <v>6387</v>
      </c>
      <c r="B6895" s="763" t="s">
        <v>165</v>
      </c>
      <c r="C6895" s="86" t="s">
        <v>192</v>
      </c>
      <c r="E6895" s="86" t="s">
        <v>6382</v>
      </c>
      <c r="F6895" s="282" t="s">
        <v>481</v>
      </c>
      <c r="G6895" s="767" t="s">
        <v>524</v>
      </c>
      <c r="I6895" s="515" t="s">
        <v>7192</v>
      </c>
    </row>
    <row r="6896" spans="1:9" x14ac:dyDescent="0.2">
      <c r="A6896" s="86" t="s">
        <v>6387</v>
      </c>
      <c r="B6896" s="763" t="s">
        <v>165</v>
      </c>
      <c r="C6896" s="86" t="s">
        <v>192</v>
      </c>
      <c r="E6896" s="86" t="s">
        <v>6382</v>
      </c>
      <c r="F6896" s="282" t="s">
        <v>481</v>
      </c>
      <c r="G6896" s="767" t="s">
        <v>524</v>
      </c>
      <c r="I6896" s="515" t="s">
        <v>7193</v>
      </c>
    </row>
    <row r="6897" spans="1:9" x14ac:dyDescent="0.2">
      <c r="A6897" s="86" t="s">
        <v>6387</v>
      </c>
      <c r="B6897" s="763" t="s">
        <v>165</v>
      </c>
      <c r="C6897" s="86" t="s">
        <v>192</v>
      </c>
      <c r="E6897" s="86" t="s">
        <v>6382</v>
      </c>
      <c r="F6897" s="282" t="s">
        <v>481</v>
      </c>
      <c r="G6897" s="767" t="s">
        <v>524</v>
      </c>
      <c r="I6897" s="515" t="s">
        <v>7194</v>
      </c>
    </row>
    <row r="6898" spans="1:9" x14ac:dyDescent="0.2">
      <c r="A6898" s="86" t="s">
        <v>6387</v>
      </c>
      <c r="B6898" s="763" t="s">
        <v>165</v>
      </c>
      <c r="C6898" s="86" t="s">
        <v>192</v>
      </c>
      <c r="E6898" s="86" t="s">
        <v>6382</v>
      </c>
      <c r="F6898" s="282" t="s">
        <v>481</v>
      </c>
      <c r="G6898" s="767" t="s">
        <v>524</v>
      </c>
      <c r="I6898" s="515" t="s">
        <v>7195</v>
      </c>
    </row>
    <row r="6899" spans="1:9" x14ac:dyDescent="0.2">
      <c r="A6899" s="86" t="s">
        <v>6387</v>
      </c>
      <c r="B6899" s="543" t="s">
        <v>165</v>
      </c>
      <c r="C6899" s="547" t="s">
        <v>192</v>
      </c>
      <c r="D6899" s="547"/>
      <c r="E6899" s="547" t="s">
        <v>6382</v>
      </c>
      <c r="F6899" s="538" t="s">
        <v>7572</v>
      </c>
      <c r="G6899" s="898" t="s">
        <v>48</v>
      </c>
      <c r="I6899" s="515" t="s">
        <v>7196</v>
      </c>
    </row>
    <row r="6900" spans="1:9" x14ac:dyDescent="0.2">
      <c r="A6900" s="86" t="s">
        <v>6387</v>
      </c>
      <c r="B6900" s="541" t="s">
        <v>165</v>
      </c>
      <c r="C6900" s="546" t="s">
        <v>192</v>
      </c>
      <c r="D6900" s="546"/>
      <c r="E6900" s="546" t="s">
        <v>586</v>
      </c>
      <c r="F6900" s="542" t="s">
        <v>205</v>
      </c>
      <c r="G6900" s="899" t="s">
        <v>524</v>
      </c>
      <c r="I6900" s="515" t="s">
        <v>7197</v>
      </c>
    </row>
    <row r="6901" spans="1:9" x14ac:dyDescent="0.2">
      <c r="A6901" s="86" t="s">
        <v>6387</v>
      </c>
      <c r="B6901" s="763" t="s">
        <v>165</v>
      </c>
      <c r="C6901" s="86" t="s">
        <v>192</v>
      </c>
      <c r="E6901" s="86" t="s">
        <v>586</v>
      </c>
      <c r="F6901" s="282" t="s">
        <v>195</v>
      </c>
      <c r="G6901" s="900" t="s">
        <v>524</v>
      </c>
      <c r="I6901" s="515" t="s">
        <v>7198</v>
      </c>
    </row>
    <row r="6902" spans="1:9" x14ac:dyDescent="0.2">
      <c r="A6902" s="86" t="s">
        <v>6387</v>
      </c>
      <c r="B6902" s="763" t="s">
        <v>165</v>
      </c>
      <c r="C6902" s="86" t="s">
        <v>192</v>
      </c>
      <c r="E6902" s="86" t="s">
        <v>586</v>
      </c>
      <c r="F6902" s="282" t="s">
        <v>482</v>
      </c>
      <c r="G6902" s="900" t="s">
        <v>524</v>
      </c>
      <c r="I6902" s="515" t="s">
        <v>7199</v>
      </c>
    </row>
    <row r="6903" spans="1:9" x14ac:dyDescent="0.2">
      <c r="A6903" s="86" t="s">
        <v>6387</v>
      </c>
      <c r="B6903" s="763" t="s">
        <v>165</v>
      </c>
      <c r="C6903" s="86" t="s">
        <v>192</v>
      </c>
      <c r="E6903" s="86" t="s">
        <v>586</v>
      </c>
      <c r="F6903" s="282" t="s">
        <v>204</v>
      </c>
      <c r="G6903" s="900" t="s">
        <v>524</v>
      </c>
      <c r="I6903" s="515" t="s">
        <v>7200</v>
      </c>
    </row>
    <row r="6904" spans="1:9" x14ac:dyDescent="0.2">
      <c r="A6904" s="86" t="s">
        <v>6387</v>
      </c>
      <c r="B6904" s="763" t="s">
        <v>165</v>
      </c>
      <c r="C6904" s="86" t="s">
        <v>192</v>
      </c>
      <c r="E6904" s="86" t="s">
        <v>586</v>
      </c>
      <c r="F6904" s="282" t="s">
        <v>481</v>
      </c>
      <c r="G6904" s="900" t="s">
        <v>524</v>
      </c>
      <c r="I6904" s="515" t="s">
        <v>7201</v>
      </c>
    </row>
    <row r="6905" spans="1:9" x14ac:dyDescent="0.2">
      <c r="A6905" s="86" t="s">
        <v>6387</v>
      </c>
      <c r="B6905" s="763" t="s">
        <v>165</v>
      </c>
      <c r="C6905" s="86" t="s">
        <v>192</v>
      </c>
      <c r="E6905" s="86" t="s">
        <v>586</v>
      </c>
      <c r="F6905" s="282" t="s">
        <v>481</v>
      </c>
      <c r="G6905" s="900" t="s">
        <v>524</v>
      </c>
      <c r="I6905" s="515" t="s">
        <v>7202</v>
      </c>
    </row>
    <row r="6906" spans="1:9" x14ac:dyDescent="0.2">
      <c r="A6906" s="86" t="s">
        <v>6387</v>
      </c>
      <c r="B6906" s="763" t="s">
        <v>165</v>
      </c>
      <c r="C6906" s="86" t="s">
        <v>192</v>
      </c>
      <c r="E6906" s="86" t="s">
        <v>586</v>
      </c>
      <c r="F6906" s="282" t="s">
        <v>481</v>
      </c>
      <c r="G6906" s="900" t="s">
        <v>524</v>
      </c>
      <c r="I6906" s="515" t="s">
        <v>7203</v>
      </c>
    </row>
    <row r="6907" spans="1:9" x14ac:dyDescent="0.2">
      <c r="A6907" s="86" t="s">
        <v>6387</v>
      </c>
      <c r="B6907" s="763" t="s">
        <v>165</v>
      </c>
      <c r="C6907" s="86" t="s">
        <v>192</v>
      </c>
      <c r="E6907" s="86" t="s">
        <v>586</v>
      </c>
      <c r="F6907" s="282" t="s">
        <v>481</v>
      </c>
      <c r="G6907" s="900" t="s">
        <v>524</v>
      </c>
      <c r="I6907" s="515" t="s">
        <v>7204</v>
      </c>
    </row>
    <row r="6908" spans="1:9" x14ac:dyDescent="0.2">
      <c r="A6908" s="86" t="s">
        <v>6387</v>
      </c>
      <c r="B6908" s="763" t="s">
        <v>165</v>
      </c>
      <c r="C6908" s="86" t="s">
        <v>192</v>
      </c>
      <c r="E6908" s="86" t="s">
        <v>586</v>
      </c>
      <c r="F6908" s="282" t="s">
        <v>481</v>
      </c>
      <c r="G6908" s="900" t="s">
        <v>524</v>
      </c>
      <c r="I6908" s="515" t="s">
        <v>7205</v>
      </c>
    </row>
    <row r="6909" spans="1:9" x14ac:dyDescent="0.2">
      <c r="A6909" s="86" t="s">
        <v>6387</v>
      </c>
      <c r="B6909" s="763" t="s">
        <v>165</v>
      </c>
      <c r="C6909" s="86" t="s">
        <v>192</v>
      </c>
      <c r="E6909" s="86" t="s">
        <v>586</v>
      </c>
      <c r="F6909" s="282" t="s">
        <v>481</v>
      </c>
      <c r="G6909" s="900" t="s">
        <v>524</v>
      </c>
      <c r="I6909" s="515" t="s">
        <v>7206</v>
      </c>
    </row>
    <row r="6910" spans="1:9" x14ac:dyDescent="0.2">
      <c r="A6910" s="86" t="s">
        <v>6387</v>
      </c>
      <c r="B6910" s="763" t="s">
        <v>165</v>
      </c>
      <c r="C6910" s="86" t="s">
        <v>192</v>
      </c>
      <c r="E6910" s="86" t="s">
        <v>586</v>
      </c>
      <c r="F6910" s="282" t="s">
        <v>481</v>
      </c>
      <c r="G6910" s="900" t="s">
        <v>524</v>
      </c>
      <c r="I6910" s="515" t="s">
        <v>7207</v>
      </c>
    </row>
    <row r="6911" spans="1:9" x14ac:dyDescent="0.2">
      <c r="A6911" s="86" t="s">
        <v>6387</v>
      </c>
      <c r="B6911" s="763" t="s">
        <v>165</v>
      </c>
      <c r="C6911" s="86" t="s">
        <v>192</v>
      </c>
      <c r="E6911" s="86" t="s">
        <v>586</v>
      </c>
      <c r="F6911" s="282" t="s">
        <v>481</v>
      </c>
      <c r="G6911" s="900" t="s">
        <v>524</v>
      </c>
      <c r="I6911" s="515" t="s">
        <v>7208</v>
      </c>
    </row>
    <row r="6912" spans="1:9" x14ac:dyDescent="0.2">
      <c r="A6912" s="86" t="s">
        <v>6387</v>
      </c>
      <c r="B6912" s="763" t="s">
        <v>165</v>
      </c>
      <c r="C6912" s="86" t="s">
        <v>192</v>
      </c>
      <c r="E6912" s="86" t="s">
        <v>586</v>
      </c>
      <c r="F6912" s="282" t="s">
        <v>481</v>
      </c>
      <c r="G6912" s="900" t="s">
        <v>524</v>
      </c>
      <c r="I6912" s="515" t="s">
        <v>7209</v>
      </c>
    </row>
    <row r="6913" spans="1:9" x14ac:dyDescent="0.2">
      <c r="A6913" s="86" t="s">
        <v>6387</v>
      </c>
      <c r="B6913" s="763" t="s">
        <v>165</v>
      </c>
      <c r="C6913" s="86" t="s">
        <v>192</v>
      </c>
      <c r="E6913" s="86" t="s">
        <v>586</v>
      </c>
      <c r="F6913" s="282" t="s">
        <v>481</v>
      </c>
      <c r="G6913" s="900" t="s">
        <v>524</v>
      </c>
      <c r="I6913" s="515" t="s">
        <v>7210</v>
      </c>
    </row>
    <row r="6914" spans="1:9" x14ac:dyDescent="0.2">
      <c r="A6914" s="86" t="s">
        <v>6387</v>
      </c>
      <c r="B6914" s="763" t="s">
        <v>165</v>
      </c>
      <c r="C6914" s="86" t="s">
        <v>192</v>
      </c>
      <c r="E6914" s="86" t="s">
        <v>586</v>
      </c>
      <c r="F6914" s="282" t="s">
        <v>481</v>
      </c>
      <c r="G6914" s="900" t="s">
        <v>524</v>
      </c>
      <c r="I6914" s="515" t="s">
        <v>7211</v>
      </c>
    </row>
    <row r="6915" spans="1:9" x14ac:dyDescent="0.2">
      <c r="A6915" s="86" t="s">
        <v>6387</v>
      </c>
      <c r="B6915" s="763" t="s">
        <v>165</v>
      </c>
      <c r="C6915" s="86" t="s">
        <v>192</v>
      </c>
      <c r="E6915" s="86" t="s">
        <v>586</v>
      </c>
      <c r="F6915" s="282" t="s">
        <v>481</v>
      </c>
      <c r="G6915" s="900" t="s">
        <v>524</v>
      </c>
      <c r="I6915" s="515" t="s">
        <v>7212</v>
      </c>
    </row>
    <row r="6916" spans="1:9" x14ac:dyDescent="0.2">
      <c r="A6916" s="86" t="s">
        <v>6387</v>
      </c>
      <c r="B6916" s="763" t="s">
        <v>165</v>
      </c>
      <c r="C6916" s="86" t="s">
        <v>192</v>
      </c>
      <c r="E6916" s="86" t="s">
        <v>586</v>
      </c>
      <c r="F6916" s="282" t="s">
        <v>481</v>
      </c>
      <c r="G6916" s="900" t="s">
        <v>524</v>
      </c>
      <c r="I6916" s="515" t="s">
        <v>7213</v>
      </c>
    </row>
    <row r="6917" spans="1:9" x14ac:dyDescent="0.2">
      <c r="A6917" s="86" t="s">
        <v>6387</v>
      </c>
      <c r="B6917" s="763" t="s">
        <v>165</v>
      </c>
      <c r="C6917" s="86" t="s">
        <v>192</v>
      </c>
      <c r="E6917" s="86" t="s">
        <v>586</v>
      </c>
      <c r="F6917" s="282" t="s">
        <v>481</v>
      </c>
      <c r="G6917" s="900" t="s">
        <v>524</v>
      </c>
      <c r="I6917" s="515" t="s">
        <v>7214</v>
      </c>
    </row>
    <row r="6918" spans="1:9" x14ac:dyDescent="0.2">
      <c r="A6918" s="86" t="s">
        <v>6387</v>
      </c>
      <c r="B6918" s="763" t="s">
        <v>165</v>
      </c>
      <c r="C6918" s="86" t="s">
        <v>192</v>
      </c>
      <c r="E6918" s="86" t="s">
        <v>586</v>
      </c>
      <c r="F6918" s="282" t="s">
        <v>481</v>
      </c>
      <c r="G6918" s="900" t="s">
        <v>524</v>
      </c>
      <c r="I6918" s="515" t="s">
        <v>7215</v>
      </c>
    </row>
    <row r="6919" spans="1:9" x14ac:dyDescent="0.2">
      <c r="A6919" s="86" t="s">
        <v>6387</v>
      </c>
      <c r="B6919" s="543" t="s">
        <v>165</v>
      </c>
      <c r="C6919" s="547" t="s">
        <v>192</v>
      </c>
      <c r="D6919" s="547"/>
      <c r="E6919" s="547" t="s">
        <v>586</v>
      </c>
      <c r="F6919" s="538" t="s">
        <v>481</v>
      </c>
      <c r="G6919" s="889" t="s">
        <v>524</v>
      </c>
      <c r="I6919" s="515" t="s">
        <v>7216</v>
      </c>
    </row>
  </sheetData>
  <sheetProtection algorithmName="SHA-512" hashValue="I3pt17Y2IWKGuYTmX6D+blQyvIBBhDLu0a5gFwQzxNiUZMMelbDj+KmfkXjuhRm1JIQywI9nuzHy5qNaZkvLGQ==" saltValue="c1MC/LEgfHqlMcO/EFjbZA==" spinCount="100000" sheet="1" objects="1" scenarios="1" formatCells="0"/>
  <phoneticPr fontId="16"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93336-EE87-4CED-B3D3-1DAB368AF227}">
  <sheetPr codeName="Sheet12"/>
  <dimension ref="A1:BL62"/>
  <sheetViews>
    <sheetView showGridLines="0" workbookViewId="0">
      <pane xSplit="3" ySplit="4" topLeftCell="D5" activePane="bottomRight" state="frozen"/>
      <selection activeCell="E47" sqref="E47"/>
      <selection pane="topRight" activeCell="E47" sqref="E47"/>
      <selection pane="bottomLeft" activeCell="E47" sqref="E47"/>
      <selection pane="bottomRight" activeCell="B1" sqref="B1"/>
    </sheetView>
  </sheetViews>
  <sheetFormatPr defaultColWidth="9.140625" defaultRowHeight="12.75" x14ac:dyDescent="0.2"/>
  <cols>
    <col min="1" max="2" width="2.7109375" style="86" customWidth="1"/>
    <col min="3" max="3" width="28" style="86" bestFit="1" customWidth="1"/>
    <col min="4" max="63" width="15.7109375" style="86" customWidth="1"/>
    <col min="64" max="64" width="11.7109375" style="86" customWidth="1"/>
    <col min="65" max="16384" width="9.140625" style="86"/>
  </cols>
  <sheetData>
    <row r="1" spans="1:64" ht="30" customHeight="1" x14ac:dyDescent="0.2">
      <c r="B1" s="326"/>
      <c r="C1" s="861" t="s">
        <v>391</v>
      </c>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row>
    <row r="2" spans="1:64" ht="13.5" thickBot="1" x14ac:dyDescent="0.25">
      <c r="A2" s="765">
        <v>1</v>
      </c>
    </row>
    <row r="3" spans="1:64" ht="25.5" x14ac:dyDescent="0.2">
      <c r="A3" s="765">
        <v>1</v>
      </c>
      <c r="C3" s="321" t="s">
        <v>7617</v>
      </c>
      <c r="D3" s="283" t="s">
        <v>375</v>
      </c>
      <c r="E3" s="284" t="s">
        <v>376</v>
      </c>
      <c r="F3" s="283" t="s">
        <v>375</v>
      </c>
      <c r="G3" s="284" t="s">
        <v>376</v>
      </c>
      <c r="H3" s="283" t="s">
        <v>375</v>
      </c>
      <c r="I3" s="284" t="s">
        <v>376</v>
      </c>
      <c r="J3" s="283" t="s">
        <v>375</v>
      </c>
      <c r="K3" s="284" t="s">
        <v>376</v>
      </c>
      <c r="L3" s="283" t="s">
        <v>375</v>
      </c>
      <c r="M3" s="284" t="s">
        <v>376</v>
      </c>
      <c r="N3" s="283" t="s">
        <v>375</v>
      </c>
      <c r="O3" s="284" t="s">
        <v>376</v>
      </c>
      <c r="P3" s="283" t="s">
        <v>375</v>
      </c>
      <c r="Q3" s="284" t="s">
        <v>376</v>
      </c>
      <c r="R3" s="283" t="s">
        <v>375</v>
      </c>
      <c r="S3" s="284" t="s">
        <v>376</v>
      </c>
      <c r="T3" s="283" t="s">
        <v>375</v>
      </c>
      <c r="U3" s="284" t="s">
        <v>376</v>
      </c>
      <c r="V3" s="283" t="s">
        <v>375</v>
      </c>
      <c r="W3" s="284" t="s">
        <v>376</v>
      </c>
      <c r="X3" s="283" t="s">
        <v>375</v>
      </c>
      <c r="Y3" s="284" t="s">
        <v>376</v>
      </c>
      <c r="Z3" s="283" t="s">
        <v>375</v>
      </c>
      <c r="AA3" s="284" t="s">
        <v>376</v>
      </c>
      <c r="AB3" s="283" t="s">
        <v>375</v>
      </c>
      <c r="AC3" s="284" t="s">
        <v>376</v>
      </c>
      <c r="AD3" s="283" t="s">
        <v>375</v>
      </c>
      <c r="AE3" s="284" t="s">
        <v>376</v>
      </c>
      <c r="AF3" s="283" t="s">
        <v>375</v>
      </c>
      <c r="AG3" s="284" t="s">
        <v>376</v>
      </c>
      <c r="AH3" s="283" t="s">
        <v>375</v>
      </c>
      <c r="AI3" s="284" t="s">
        <v>376</v>
      </c>
      <c r="AJ3" s="283" t="s">
        <v>375</v>
      </c>
      <c r="AK3" s="284" t="s">
        <v>376</v>
      </c>
      <c r="AL3" s="283" t="s">
        <v>375</v>
      </c>
      <c r="AM3" s="284" t="s">
        <v>376</v>
      </c>
      <c r="AN3" s="283" t="s">
        <v>375</v>
      </c>
      <c r="AO3" s="284" t="s">
        <v>376</v>
      </c>
      <c r="AP3" s="283" t="s">
        <v>375</v>
      </c>
      <c r="AQ3" s="284" t="s">
        <v>376</v>
      </c>
      <c r="AR3" s="283" t="s">
        <v>375</v>
      </c>
      <c r="AS3" s="284" t="s">
        <v>376</v>
      </c>
      <c r="AT3" s="283" t="s">
        <v>375</v>
      </c>
      <c r="AU3" s="284" t="s">
        <v>376</v>
      </c>
      <c r="AV3" s="283" t="s">
        <v>375</v>
      </c>
      <c r="AW3" s="284" t="s">
        <v>376</v>
      </c>
      <c r="AX3" s="283" t="s">
        <v>375</v>
      </c>
      <c r="AY3" s="284" t="s">
        <v>376</v>
      </c>
      <c r="AZ3" s="283" t="s">
        <v>375</v>
      </c>
      <c r="BA3" s="284" t="s">
        <v>376</v>
      </c>
      <c r="BB3" s="283" t="s">
        <v>375</v>
      </c>
      <c r="BC3" s="284" t="s">
        <v>376</v>
      </c>
      <c r="BD3" s="283" t="s">
        <v>375</v>
      </c>
      <c r="BE3" s="284" t="s">
        <v>376</v>
      </c>
      <c r="BF3" s="283" t="s">
        <v>375</v>
      </c>
      <c r="BG3" s="284" t="s">
        <v>376</v>
      </c>
      <c r="BH3" s="283" t="s">
        <v>375</v>
      </c>
      <c r="BI3" s="284" t="s">
        <v>376</v>
      </c>
      <c r="BJ3" s="283" t="s">
        <v>375</v>
      </c>
      <c r="BK3" s="708" t="s">
        <v>376</v>
      </c>
      <c r="BL3" s="101"/>
    </row>
    <row r="4" spans="1:64" x14ac:dyDescent="0.2">
      <c r="A4" s="765">
        <v>1</v>
      </c>
      <c r="C4" s="143" t="s">
        <v>138</v>
      </c>
      <c r="D4" s="305" t="str">
        <f>IF('Cheater Sheet'!C104="","",'Cheater Sheet'!C104)</f>
        <v/>
      </c>
      <c r="E4" s="306"/>
      <c r="F4" s="305" t="str">
        <f>IF('Cheater Sheet'!E104="","",'Cheater Sheet'!E104)</f>
        <v/>
      </c>
      <c r="G4" s="306"/>
      <c r="H4" s="305" t="str">
        <f>IF('Cheater Sheet'!G104="","",'Cheater Sheet'!G104)</f>
        <v/>
      </c>
      <c r="I4" s="306"/>
      <c r="J4" s="305" t="str">
        <f>IF('Cheater Sheet'!I104="","",'Cheater Sheet'!I104)</f>
        <v/>
      </c>
      <c r="K4" s="306"/>
      <c r="L4" s="305" t="str">
        <f>IF('Cheater Sheet'!K104="","",'Cheater Sheet'!K104)</f>
        <v/>
      </c>
      <c r="M4" s="306"/>
      <c r="N4" s="305" t="str">
        <f>IF('Cheater Sheet'!M104="","",'Cheater Sheet'!M104)</f>
        <v/>
      </c>
      <c r="O4" s="306"/>
      <c r="P4" s="305" t="str">
        <f>IF('Cheater Sheet'!O104="","",'Cheater Sheet'!O104)</f>
        <v/>
      </c>
      <c r="Q4" s="306"/>
      <c r="R4" s="305" t="str">
        <f>IF('Cheater Sheet'!Q104="","",'Cheater Sheet'!Q104)</f>
        <v/>
      </c>
      <c r="S4" s="306"/>
      <c r="T4" s="305" t="str">
        <f>IF('Cheater Sheet'!S104="","",'Cheater Sheet'!S104)</f>
        <v/>
      </c>
      <c r="U4" s="306"/>
      <c r="V4" s="305" t="str">
        <f>IF('Cheater Sheet'!U104="","",'Cheater Sheet'!U104)</f>
        <v/>
      </c>
      <c r="W4" s="306"/>
      <c r="X4" s="305" t="str">
        <f>IF('Cheater Sheet'!W104="","",'Cheater Sheet'!W104)</f>
        <v/>
      </c>
      <c r="Y4" s="306"/>
      <c r="Z4" s="305" t="str">
        <f>IF('Cheater Sheet'!Y104="","",'Cheater Sheet'!Y104)</f>
        <v/>
      </c>
      <c r="AA4" s="306"/>
      <c r="AB4" s="305" t="str">
        <f>IF('Cheater Sheet'!AA104="","",'Cheater Sheet'!AA104)</f>
        <v/>
      </c>
      <c r="AC4" s="306"/>
      <c r="AD4" s="305" t="str">
        <f>IF('Cheater Sheet'!AC104="","",'Cheater Sheet'!AC104)</f>
        <v/>
      </c>
      <c r="AE4" s="306"/>
      <c r="AF4" s="305" t="str">
        <f>IF('Cheater Sheet'!AE104="","",'Cheater Sheet'!AE104)</f>
        <v/>
      </c>
      <c r="AG4" s="306"/>
      <c r="AH4" s="305" t="str">
        <f>IF('Cheater Sheet'!AG104="","",'Cheater Sheet'!AG104)</f>
        <v/>
      </c>
      <c r="AI4" s="306"/>
      <c r="AJ4" s="305" t="str">
        <f>IF('Cheater Sheet'!AI104="","",'Cheater Sheet'!AI104)</f>
        <v/>
      </c>
      <c r="AK4" s="306"/>
      <c r="AL4" s="305" t="str">
        <f>IF('Cheater Sheet'!AK104="","",'Cheater Sheet'!AK104)</f>
        <v/>
      </c>
      <c r="AM4" s="306"/>
      <c r="AN4" s="305" t="str">
        <f>IF('Cheater Sheet'!AM104="","",'Cheater Sheet'!AM104)</f>
        <v/>
      </c>
      <c r="AO4" s="306"/>
      <c r="AP4" s="305" t="str">
        <f>IF('Cheater Sheet'!AO104="","",'Cheater Sheet'!AO104)</f>
        <v/>
      </c>
      <c r="AQ4" s="306"/>
      <c r="AR4" s="305" t="str">
        <f>IF('Cheater Sheet'!AQ104="","",'Cheater Sheet'!AQ104)</f>
        <v/>
      </c>
      <c r="AS4" s="306"/>
      <c r="AT4" s="305" t="str">
        <f>IF('Cheater Sheet'!AS104="","",'Cheater Sheet'!AS104)</f>
        <v/>
      </c>
      <c r="AU4" s="306"/>
      <c r="AV4" s="305" t="str">
        <f>IF('Cheater Sheet'!AU104="","",'Cheater Sheet'!AU104)</f>
        <v/>
      </c>
      <c r="AW4" s="306"/>
      <c r="AX4" s="305" t="str">
        <f>IF('Cheater Sheet'!AW104="","",'Cheater Sheet'!AW104)</f>
        <v/>
      </c>
      <c r="AY4" s="306"/>
      <c r="AZ4" s="305" t="str">
        <f>IF('Cheater Sheet'!AY104="","",'Cheater Sheet'!AY104)</f>
        <v/>
      </c>
      <c r="BA4" s="306"/>
      <c r="BB4" s="305" t="str">
        <f>IF('Cheater Sheet'!BA104="","",'Cheater Sheet'!BA104)</f>
        <v/>
      </c>
      <c r="BC4" s="306"/>
      <c r="BD4" s="305" t="str">
        <f>IF('Cheater Sheet'!BC104="","",'Cheater Sheet'!BC104)</f>
        <v/>
      </c>
      <c r="BE4" s="306"/>
      <c r="BF4" s="305" t="str">
        <f>IF('Cheater Sheet'!BE104="","",'Cheater Sheet'!BE104)</f>
        <v/>
      </c>
      <c r="BG4" s="306"/>
      <c r="BH4" s="305" t="str">
        <f>IF('Cheater Sheet'!BG104="","",'Cheater Sheet'!BG104)</f>
        <v/>
      </c>
      <c r="BI4" s="306"/>
      <c r="BJ4" s="305" t="str">
        <f>IF('Cheater Sheet'!BI104="","",'Cheater Sheet'!BI104)</f>
        <v/>
      </c>
      <c r="BK4" s="304"/>
      <c r="BL4" s="101"/>
    </row>
    <row r="5" spans="1:64" x14ac:dyDescent="0.2">
      <c r="A5" s="765">
        <f>IF(C5="",0,1)</f>
        <v>0</v>
      </c>
      <c r="C5" s="143" t="str" cm="1">
        <f t="array" ref="C5">IFERROR(INDEX('Cheater Sheet'!$B$105:$B$145, SMALL(IF("Yes"='Cheater Sheet'!$BM$105:$BM$145, ROW('Cheater Sheet'!$BM$105:$BM$145)-104,""), ROW()-4)),"")</f>
        <v/>
      </c>
      <c r="D5" s="292" t="str" cm="1">
        <f t="array" ref="D5">IF(IFERROR(INDEX('Cheater Sheet'!C105:C145, SMALL(IF("Yes"='Cheater Sheet'!$BM$105:$BM$145, ROW('Cheater Sheet'!$BM$105:$BM$145)-104,""), ROW()-4)),"")="","",IFERROR(INDEX('Cheater Sheet'!C105:C145, SMALL(IF("Yes"='Cheater Sheet'!$BM$105:$BM$145, ROW('Cheater Sheet'!$BM$105:$BM$145)-104,""), ROW()-4)),""))</f>
        <v/>
      </c>
      <c r="E5" s="287" t="str" cm="1">
        <f t="array" ref="E5">IF(IFERROR(INDEX('Cheater Sheet'!D105:D145, SMALL(IF("Yes"='Cheater Sheet'!$BM$105:$BM$145, ROW('Cheater Sheet'!$BM$105:$BM$145)-104,""), ROW()-4)),"")="","",IFERROR(INDEX('Cheater Sheet'!D105:D145, SMALL(IF("Yes"='Cheater Sheet'!$BM$105:$BM$145, ROW('Cheater Sheet'!$BM$105:$BM$145)-104,""), ROW()-4)),""))</f>
        <v/>
      </c>
      <c r="F5" s="292" t="str" cm="1">
        <f t="array" ref="F5">IF(IFERROR(INDEX('Cheater Sheet'!E105:E145, SMALL(IF("Yes"='Cheater Sheet'!$BM$105:$BM$145, ROW('Cheater Sheet'!$BM$105:$BM$145)-104,""), ROW()-4)),"")="","",IFERROR(INDEX('Cheater Sheet'!E105:E145, SMALL(IF("Yes"='Cheater Sheet'!$BM$105:$BM$145, ROW('Cheater Sheet'!$BM$105:$BM$145)-104,""), ROW()-4)),""))</f>
        <v/>
      </c>
      <c r="G5" s="287" t="str" cm="1">
        <f t="array" ref="G5">IF(IFERROR(INDEX('Cheater Sheet'!F105:F145, SMALL(IF("Yes"='Cheater Sheet'!$BM$105:$BM$145, ROW('Cheater Sheet'!$BM$105:$BM$145)-104,""), ROW()-4)),"")="","",IFERROR(INDEX('Cheater Sheet'!F105:F145, SMALL(IF("Yes"='Cheater Sheet'!$BM$105:$BM$145, ROW('Cheater Sheet'!$BM$105:$BM$145)-104,""), ROW()-4)),""))</f>
        <v/>
      </c>
      <c r="H5" s="292" t="str" cm="1">
        <f t="array" ref="H5">IF(IFERROR(INDEX('Cheater Sheet'!G105:G145, SMALL(IF("Yes"='Cheater Sheet'!$BM$105:$BM$145, ROW('Cheater Sheet'!$BM$105:$BM$145)-104,""), ROW()-4)),"")="","",IFERROR(INDEX('Cheater Sheet'!G105:G145, SMALL(IF("Yes"='Cheater Sheet'!$BM$105:$BM$145, ROW('Cheater Sheet'!$BM$105:$BM$145)-104,""), ROW()-4)),""))</f>
        <v/>
      </c>
      <c r="I5" s="287" t="str" cm="1">
        <f t="array" ref="I5">IF(IFERROR(INDEX('Cheater Sheet'!H105:H145, SMALL(IF("Yes"='Cheater Sheet'!$BM$105:$BM$145, ROW('Cheater Sheet'!$BM$105:$BM$145)-104,""), ROW()-4)),"")="","",IFERROR(INDEX('Cheater Sheet'!H105:H145, SMALL(IF("Yes"='Cheater Sheet'!$BM$105:$BM$145, ROW('Cheater Sheet'!$BM$105:$BM$145)-104,""), ROW()-4)),""))</f>
        <v/>
      </c>
      <c r="J5" s="292" t="str" cm="1">
        <f t="array" ref="J5">IF(IFERROR(INDEX('Cheater Sheet'!I105:I145, SMALL(IF("Yes"='Cheater Sheet'!$BM$105:$BM$145, ROW('Cheater Sheet'!$BM$105:$BM$145)-104,""), ROW()-4)),"")="","",IFERROR(INDEX('Cheater Sheet'!I105:I145, SMALL(IF("Yes"='Cheater Sheet'!$BM$105:$BM$145, ROW('Cheater Sheet'!$BM$105:$BM$145)-104,""), ROW()-4)),""))</f>
        <v/>
      </c>
      <c r="K5" s="287" t="str" cm="1">
        <f t="array" ref="K5">IF(IFERROR(INDEX('Cheater Sheet'!J105:J145, SMALL(IF("Yes"='Cheater Sheet'!$BM$105:$BM$145, ROW('Cheater Sheet'!$BM$105:$BM$145)-104,""), ROW()-4)),"")="","",IFERROR(INDEX('Cheater Sheet'!J105:J145, SMALL(IF("Yes"='Cheater Sheet'!$BM$105:$BM$145, ROW('Cheater Sheet'!$BM$105:$BM$145)-104,""), ROW()-4)),""))</f>
        <v/>
      </c>
      <c r="L5" s="292" t="str" cm="1">
        <f t="array" ref="L5">IF(IFERROR(INDEX('Cheater Sheet'!K105:K145, SMALL(IF("Yes"='Cheater Sheet'!$BM$105:$BM$145, ROW('Cheater Sheet'!$BM$105:$BM$145)-104,""), ROW()-4)),"")="","",IFERROR(INDEX('Cheater Sheet'!K105:K145, SMALL(IF("Yes"='Cheater Sheet'!$BM$105:$BM$145, ROW('Cheater Sheet'!$BM$105:$BM$145)-104,""), ROW()-4)),""))</f>
        <v/>
      </c>
      <c r="M5" s="287" t="str" cm="1">
        <f t="array" ref="M5">IF(IFERROR(INDEX('Cheater Sheet'!L105:L145, SMALL(IF("Yes"='Cheater Sheet'!$BM$105:$BM$145, ROW('Cheater Sheet'!$BM$105:$BM$145)-104,""), ROW()-4)),"")="","",IFERROR(INDEX('Cheater Sheet'!L105:L145, SMALL(IF("Yes"='Cheater Sheet'!$BM$105:$BM$145, ROW('Cheater Sheet'!$BM$105:$BM$145)-104,""), ROW()-4)),""))</f>
        <v/>
      </c>
      <c r="N5" s="292" t="str" cm="1">
        <f t="array" ref="N5">IF(IFERROR(INDEX('Cheater Sheet'!M105:M145, SMALL(IF("Yes"='Cheater Sheet'!$BM$105:$BM$145, ROW('Cheater Sheet'!$BM$105:$BM$145)-104,""), ROW()-4)),"")="","",IFERROR(INDEX('Cheater Sheet'!M105:M145, SMALL(IF("Yes"='Cheater Sheet'!$BM$105:$BM$145, ROW('Cheater Sheet'!$BM$105:$BM$145)-104,""), ROW()-4)),""))</f>
        <v/>
      </c>
      <c r="O5" s="287" t="str" cm="1">
        <f t="array" ref="O5">IF(IFERROR(INDEX('Cheater Sheet'!N105:N145, SMALL(IF("Yes"='Cheater Sheet'!$BM$105:$BM$145, ROW('Cheater Sheet'!$BM$105:$BM$145)-104,""), ROW()-4)),"")="","",IFERROR(INDEX('Cheater Sheet'!N105:N145, SMALL(IF("Yes"='Cheater Sheet'!$BM$105:$BM$145, ROW('Cheater Sheet'!$BM$105:$BM$145)-104,""), ROW()-4)),""))</f>
        <v/>
      </c>
      <c r="P5" s="292" t="str" cm="1">
        <f t="array" ref="P5">IF(IFERROR(INDEX('Cheater Sheet'!O105:O145, SMALL(IF("Yes"='Cheater Sheet'!$BM$105:$BM$145, ROW('Cheater Sheet'!$BM$105:$BM$145)-104,""), ROW()-4)),"")="","",IFERROR(INDEX('Cheater Sheet'!O105:O145, SMALL(IF("Yes"='Cheater Sheet'!$BM$105:$BM$145, ROW('Cheater Sheet'!$BM$105:$BM$145)-104,""), ROW()-4)),""))</f>
        <v/>
      </c>
      <c r="Q5" s="287" t="str" cm="1">
        <f t="array" ref="Q5">IF(IFERROR(INDEX('Cheater Sheet'!P105:P145, SMALL(IF("Yes"='Cheater Sheet'!$BM$105:$BM$145, ROW('Cheater Sheet'!$BM$105:$BM$145)-104,""), ROW()-4)),"")="","",IFERROR(INDEX('Cheater Sheet'!P105:P145, SMALL(IF("Yes"='Cheater Sheet'!$BM$105:$BM$145, ROW('Cheater Sheet'!$BM$105:$BM$145)-104,""), ROW()-4)),""))</f>
        <v/>
      </c>
      <c r="R5" s="292" t="str" cm="1">
        <f t="array" ref="R5">IF(IFERROR(INDEX('Cheater Sheet'!Q105:Q145, SMALL(IF("Yes"='Cheater Sheet'!$BM$105:$BM$145, ROW('Cheater Sheet'!$BM$105:$BM$145)-104,""), ROW()-4)),"")="","",IFERROR(INDEX('Cheater Sheet'!Q105:Q145, SMALL(IF("Yes"='Cheater Sheet'!$BM$105:$BM$145, ROW('Cheater Sheet'!$BM$105:$BM$145)-104,""), ROW()-4)),""))</f>
        <v/>
      </c>
      <c r="S5" s="287" t="str" cm="1">
        <f t="array" ref="S5">IF(IFERROR(INDEX('Cheater Sheet'!R105:R145, SMALL(IF("Yes"='Cheater Sheet'!$BM$105:$BM$145, ROW('Cheater Sheet'!$BM$105:$BM$145)-104,""), ROW()-4)),"")="","",IFERROR(INDEX('Cheater Sheet'!R105:R145, SMALL(IF("Yes"='Cheater Sheet'!$BM$105:$BM$145, ROW('Cheater Sheet'!$BM$105:$BM$145)-104,""), ROW()-4)),""))</f>
        <v/>
      </c>
      <c r="T5" s="292" t="str" cm="1">
        <f t="array" ref="T5">IF(IFERROR(INDEX('Cheater Sheet'!S105:S145, SMALL(IF("Yes"='Cheater Sheet'!$BM$105:$BM$145, ROW('Cheater Sheet'!$BM$105:$BM$145)-104,""), ROW()-4)),"")="","",IFERROR(INDEX('Cheater Sheet'!S105:S145, SMALL(IF("Yes"='Cheater Sheet'!$BM$105:$BM$145, ROW('Cheater Sheet'!$BM$105:$BM$145)-104,""), ROW()-4)),""))</f>
        <v/>
      </c>
      <c r="U5" s="287" t="str" cm="1">
        <f t="array" ref="U5">IF(IFERROR(INDEX('Cheater Sheet'!T105:T145, SMALL(IF("Yes"='Cheater Sheet'!$BM$105:$BM$145, ROW('Cheater Sheet'!$BM$105:$BM$145)-104,""), ROW()-4)),"")="","",IFERROR(INDEX('Cheater Sheet'!T105:T145, SMALL(IF("Yes"='Cheater Sheet'!$BM$105:$BM$145, ROW('Cheater Sheet'!$BM$105:$BM$145)-104,""), ROW()-4)),""))</f>
        <v/>
      </c>
      <c r="V5" s="292" t="str" cm="1">
        <f t="array" ref="V5">IF(IFERROR(INDEX('Cheater Sheet'!U105:U145, SMALL(IF("Yes"='Cheater Sheet'!$BM$105:$BM$145, ROW('Cheater Sheet'!$BM$105:$BM$145)-104,""), ROW()-4)),"")="","",IFERROR(INDEX('Cheater Sheet'!U105:U145, SMALL(IF("Yes"='Cheater Sheet'!$BM$105:$BM$145, ROW('Cheater Sheet'!$BM$105:$BM$145)-104,""), ROW()-4)),""))</f>
        <v/>
      </c>
      <c r="W5" s="287" t="str" cm="1">
        <f t="array" ref="W5">IF(IFERROR(INDEX('Cheater Sheet'!V105:V145, SMALL(IF("Yes"='Cheater Sheet'!$BM$105:$BM$145, ROW('Cheater Sheet'!$BM$105:$BM$145)-104,""), ROW()-4)),"")="","",IFERROR(INDEX('Cheater Sheet'!V105:V145, SMALL(IF("Yes"='Cheater Sheet'!$BM$105:$BM$145, ROW('Cheater Sheet'!$BM$105:$BM$145)-104,""), ROW()-4)),""))</f>
        <v/>
      </c>
      <c r="X5" s="292" t="str" cm="1">
        <f t="array" ref="X5">IF(IFERROR(INDEX('Cheater Sheet'!W105:W145, SMALL(IF("Yes"='Cheater Sheet'!$BM$105:$BM$145, ROW('Cheater Sheet'!$BM$105:$BM$145)-104,""), ROW()-4)),"")="","",IFERROR(INDEX('Cheater Sheet'!W105:W145, SMALL(IF("Yes"='Cheater Sheet'!$BM$105:$BM$145, ROW('Cheater Sheet'!$BM$105:$BM$145)-104,""), ROW()-4)),""))</f>
        <v/>
      </c>
      <c r="Y5" s="287" t="str" cm="1">
        <f t="array" ref="Y5">IF(IFERROR(INDEX('Cheater Sheet'!X105:X145, SMALL(IF("Yes"='Cheater Sheet'!$BM$105:$BM$145, ROW('Cheater Sheet'!$BM$105:$BM$145)-104,""), ROW()-4)),"")="","",IFERROR(INDEX('Cheater Sheet'!X105:X145, SMALL(IF("Yes"='Cheater Sheet'!$BM$105:$BM$145, ROW('Cheater Sheet'!$BM$105:$BM$145)-104,""), ROW()-4)),""))</f>
        <v/>
      </c>
      <c r="Z5" s="292" t="str" cm="1">
        <f t="array" ref="Z5">IF(IFERROR(INDEX('Cheater Sheet'!Y105:Y145, SMALL(IF("Yes"='Cheater Sheet'!$BM$105:$BM$145, ROW('Cheater Sheet'!$BM$105:$BM$145)-104,""), ROW()-4)),"")="","",IFERROR(INDEX('Cheater Sheet'!Y105:Y145, SMALL(IF("Yes"='Cheater Sheet'!$BM$105:$BM$145, ROW('Cheater Sheet'!$BM$105:$BM$145)-104,""), ROW()-4)),""))</f>
        <v/>
      </c>
      <c r="AA5" s="287" t="str" cm="1">
        <f t="array" ref="AA5">IF(IFERROR(INDEX('Cheater Sheet'!Z105:Z145, SMALL(IF("Yes"='Cheater Sheet'!$BM$105:$BM$145, ROW('Cheater Sheet'!$BM$105:$BM$145)-104,""), ROW()-4)),"")="","",IFERROR(INDEX('Cheater Sheet'!Z105:Z145, SMALL(IF("Yes"='Cheater Sheet'!$BM$105:$BM$145, ROW('Cheater Sheet'!$BM$105:$BM$145)-104,""), ROW()-4)),""))</f>
        <v/>
      </c>
      <c r="AB5" s="292" t="str" cm="1">
        <f t="array" ref="AB5">IF(IFERROR(INDEX('Cheater Sheet'!AA105:AA145, SMALL(IF("Yes"='Cheater Sheet'!$BM$105:$BM$145, ROW('Cheater Sheet'!$BM$105:$BM$145)-104,""), ROW()-4)),"")="","",IFERROR(INDEX('Cheater Sheet'!AA105:AA145, SMALL(IF("Yes"='Cheater Sheet'!$BM$105:$BM$145, ROW('Cheater Sheet'!$BM$105:$BM$145)-104,""), ROW()-4)),""))</f>
        <v/>
      </c>
      <c r="AC5" s="287" t="str" cm="1">
        <f t="array" ref="AC5">IF(IFERROR(INDEX('Cheater Sheet'!AB105:AB145, SMALL(IF("Yes"='Cheater Sheet'!$BM$105:$BM$145, ROW('Cheater Sheet'!$BM$105:$BM$145)-104,""), ROW()-4)),"")="","",IFERROR(INDEX('Cheater Sheet'!AB105:AB145, SMALL(IF("Yes"='Cheater Sheet'!$BM$105:$BM$145, ROW('Cheater Sheet'!$BM$105:$BM$145)-104,""), ROW()-4)),""))</f>
        <v/>
      </c>
      <c r="AD5" s="292" t="str" cm="1">
        <f t="array" ref="AD5">IF(IFERROR(INDEX('Cheater Sheet'!AC105:AC145, SMALL(IF("Yes"='Cheater Sheet'!$BM$105:$BM$145, ROW('Cheater Sheet'!$BM$105:$BM$145)-104,""), ROW()-4)),"")="","",IFERROR(INDEX('Cheater Sheet'!AC105:AC145, SMALL(IF("Yes"='Cheater Sheet'!$BM$105:$BM$145, ROW('Cheater Sheet'!$BM$105:$BM$145)-104,""), ROW()-4)),""))</f>
        <v/>
      </c>
      <c r="AE5" s="287" t="str" cm="1">
        <f t="array" ref="AE5">IF(IFERROR(INDEX('Cheater Sheet'!AD105:AD145, SMALL(IF("Yes"='Cheater Sheet'!$BM$105:$BM$145, ROW('Cheater Sheet'!$BM$105:$BM$145)-104,""), ROW()-4)),"")="","",IFERROR(INDEX('Cheater Sheet'!AD105:AD145, SMALL(IF("Yes"='Cheater Sheet'!$BM$105:$BM$145, ROW('Cheater Sheet'!$BM$105:$BM$145)-104,""), ROW()-4)),""))</f>
        <v/>
      </c>
      <c r="AF5" s="292" t="str" cm="1">
        <f t="array" ref="AF5">IF(IFERROR(INDEX('Cheater Sheet'!AE105:AE145, SMALL(IF("Yes"='Cheater Sheet'!$BM$105:$BM$145, ROW('Cheater Sheet'!$BM$105:$BM$145)-104,""), ROW()-4)),"")="","",IFERROR(INDEX('Cheater Sheet'!AE105:AE145, SMALL(IF("Yes"='Cheater Sheet'!$BM$105:$BM$145, ROW('Cheater Sheet'!$BM$105:$BM$145)-104,""), ROW()-4)),""))</f>
        <v/>
      </c>
      <c r="AG5" s="287" t="str" cm="1">
        <f t="array" ref="AG5">IF(IFERROR(INDEX('Cheater Sheet'!AF105:AF145, SMALL(IF("Yes"='Cheater Sheet'!$BM$105:$BM$145, ROW('Cheater Sheet'!$BM$105:$BM$145)-104,""), ROW()-4)),"")="","",IFERROR(INDEX('Cheater Sheet'!AF105:AF145, SMALL(IF("Yes"='Cheater Sheet'!$BM$105:$BM$145, ROW('Cheater Sheet'!$BM$105:$BM$145)-104,""), ROW()-4)),""))</f>
        <v/>
      </c>
      <c r="AH5" s="292" t="str" cm="1">
        <f t="array" ref="AH5">IF(IFERROR(INDEX('Cheater Sheet'!AG105:AG145, SMALL(IF("Yes"='Cheater Sheet'!$BM$105:$BM$145, ROW('Cheater Sheet'!$BM$105:$BM$145)-104,""), ROW()-4)),"")="","",IFERROR(INDEX('Cheater Sheet'!AG105:AG145, SMALL(IF("Yes"='Cheater Sheet'!$BM$105:$BM$145, ROW('Cheater Sheet'!$BM$105:$BM$145)-104,""), ROW()-4)),""))</f>
        <v/>
      </c>
      <c r="AI5" s="287" t="str" cm="1">
        <f t="array" ref="AI5">IF(IFERROR(INDEX('Cheater Sheet'!AH105:AH145, SMALL(IF("Yes"='Cheater Sheet'!$BM$105:$BM$145, ROW('Cheater Sheet'!$BM$105:$BM$145)-104,""), ROW()-4)),"")="","",IFERROR(INDEX('Cheater Sheet'!AH105:AH145, SMALL(IF("Yes"='Cheater Sheet'!$BM$105:$BM$145, ROW('Cheater Sheet'!$BM$105:$BM$145)-104,""), ROW()-4)),""))</f>
        <v/>
      </c>
      <c r="AJ5" s="292" t="str" cm="1">
        <f t="array" ref="AJ5">IF(IFERROR(INDEX('Cheater Sheet'!AI105:AI145, SMALL(IF("Yes"='Cheater Sheet'!$BM$105:$BM$145, ROW('Cheater Sheet'!$BM$105:$BM$145)-104,""), ROW()-4)),"")="","",IFERROR(INDEX('Cheater Sheet'!AI105:AI145, SMALL(IF("Yes"='Cheater Sheet'!$BM$105:$BM$145, ROW('Cheater Sheet'!$BM$105:$BM$145)-104,""), ROW()-4)),""))</f>
        <v/>
      </c>
      <c r="AK5" s="287" t="str" cm="1">
        <f t="array" ref="AK5">IF(IFERROR(INDEX('Cheater Sheet'!AJ105:AJ145, SMALL(IF("Yes"='Cheater Sheet'!$BM$105:$BM$145, ROW('Cheater Sheet'!$BM$105:$BM$145)-104,""), ROW()-4)),"")="","",IFERROR(INDEX('Cheater Sheet'!AJ105:AJ145, SMALL(IF("Yes"='Cheater Sheet'!$BM$105:$BM$145, ROW('Cheater Sheet'!$BM$105:$BM$145)-104,""), ROW()-4)),""))</f>
        <v/>
      </c>
      <c r="AL5" s="292" t="str" cm="1">
        <f t="array" ref="AL5">IF(IFERROR(INDEX('Cheater Sheet'!AK105:AK145, SMALL(IF("Yes"='Cheater Sheet'!$BM$105:$BM$145, ROW('Cheater Sheet'!$BM$105:$BM$145)-104,""), ROW()-4)),"")="","",IFERROR(INDEX('Cheater Sheet'!AK105:AK145, SMALL(IF("Yes"='Cheater Sheet'!$BM$105:$BM$145, ROW('Cheater Sheet'!$BM$105:$BM$145)-104,""), ROW()-4)),""))</f>
        <v/>
      </c>
      <c r="AM5" s="287" t="str" cm="1">
        <f t="array" ref="AM5">IF(IFERROR(INDEX('Cheater Sheet'!AL105:AL145, SMALL(IF("Yes"='Cheater Sheet'!$BM$105:$BM$145, ROW('Cheater Sheet'!$BM$105:$BM$145)-104,""), ROW()-4)),"")="","",IFERROR(INDEX('Cheater Sheet'!AL105:AL145, SMALL(IF("Yes"='Cheater Sheet'!$BM$105:$BM$145, ROW('Cheater Sheet'!$BM$105:$BM$145)-104,""), ROW()-4)),""))</f>
        <v/>
      </c>
      <c r="AN5" s="292" t="str" cm="1">
        <f t="array" ref="AN5">IF(IFERROR(INDEX('Cheater Sheet'!AM105:AM145, SMALL(IF("Yes"='Cheater Sheet'!$BM$105:$BM$145, ROW('Cheater Sheet'!$BM$105:$BM$145)-104,""), ROW()-4)),"")="","",IFERROR(INDEX('Cheater Sheet'!AM105:AM145, SMALL(IF("Yes"='Cheater Sheet'!$BM$105:$BM$145, ROW('Cheater Sheet'!$BM$105:$BM$145)-104,""), ROW()-4)),""))</f>
        <v/>
      </c>
      <c r="AO5" s="287" t="str" cm="1">
        <f t="array" ref="AO5">IF(IFERROR(INDEX('Cheater Sheet'!AN105:AN145, SMALL(IF("Yes"='Cheater Sheet'!$BM$105:$BM$145, ROW('Cheater Sheet'!$BM$105:$BM$145)-104,""), ROW()-4)),"")="","",IFERROR(INDEX('Cheater Sheet'!AN105:AN145, SMALL(IF("Yes"='Cheater Sheet'!$BM$105:$BM$145, ROW('Cheater Sheet'!$BM$105:$BM$145)-104,""), ROW()-4)),""))</f>
        <v/>
      </c>
      <c r="AP5" s="292" t="str" cm="1">
        <f t="array" ref="AP5">IF(IFERROR(INDEX('Cheater Sheet'!AO105:AO145, SMALL(IF("Yes"='Cheater Sheet'!$BM$105:$BM$145, ROW('Cheater Sheet'!$BM$105:$BM$145)-104,""), ROW()-4)),"")="","",IFERROR(INDEX('Cheater Sheet'!AO105:AO145, SMALL(IF("Yes"='Cheater Sheet'!$BM$105:$BM$145, ROW('Cheater Sheet'!$BM$105:$BM$145)-104,""), ROW()-4)),""))</f>
        <v/>
      </c>
      <c r="AQ5" s="287" t="str" cm="1">
        <f t="array" ref="AQ5">IF(IFERROR(INDEX('Cheater Sheet'!AP105:AP145, SMALL(IF("Yes"='Cheater Sheet'!$BM$105:$BM$145, ROW('Cheater Sheet'!$BM$105:$BM$145)-104,""), ROW()-4)),"")="","",IFERROR(INDEX('Cheater Sheet'!AP105:AP145, SMALL(IF("Yes"='Cheater Sheet'!$BM$105:$BM$145, ROW('Cheater Sheet'!$BM$105:$BM$145)-104,""), ROW()-4)),""))</f>
        <v/>
      </c>
      <c r="AR5" s="292" t="str" cm="1">
        <f t="array" ref="AR5">IF(IFERROR(INDEX('Cheater Sheet'!AQ105:AQ145, SMALL(IF("Yes"='Cheater Sheet'!$BM$105:$BM$145, ROW('Cheater Sheet'!$BM$105:$BM$145)-104,""), ROW()-4)),"")="","",IFERROR(INDEX('Cheater Sheet'!AQ105:AQ145, SMALL(IF("Yes"='Cheater Sheet'!$BM$105:$BM$145, ROW('Cheater Sheet'!$BM$105:$BM$145)-104,""), ROW()-4)),""))</f>
        <v/>
      </c>
      <c r="AS5" s="287" t="str" cm="1">
        <f t="array" ref="AS5">IF(IFERROR(INDEX('Cheater Sheet'!AR105:AR145, SMALL(IF("Yes"='Cheater Sheet'!$BM$105:$BM$145, ROW('Cheater Sheet'!$BM$105:$BM$145)-104,""), ROW()-4)),"")="","",IFERROR(INDEX('Cheater Sheet'!AR105:AR145, SMALL(IF("Yes"='Cheater Sheet'!$BM$105:$BM$145, ROW('Cheater Sheet'!$BM$105:$BM$145)-104,""), ROW()-4)),""))</f>
        <v/>
      </c>
      <c r="AT5" s="292" t="str" cm="1">
        <f t="array" ref="AT5">IF(IFERROR(INDEX('Cheater Sheet'!AS105:AS145, SMALL(IF("Yes"='Cheater Sheet'!$BM$105:$BM$145, ROW('Cheater Sheet'!$BM$105:$BM$145)-104,""), ROW()-4)),"")="","",IFERROR(INDEX('Cheater Sheet'!AS105:AS145, SMALL(IF("Yes"='Cheater Sheet'!$BM$105:$BM$145, ROW('Cheater Sheet'!$BM$105:$BM$145)-104,""), ROW()-4)),""))</f>
        <v/>
      </c>
      <c r="AU5" s="287" t="str" cm="1">
        <f t="array" ref="AU5">IF(IFERROR(INDEX('Cheater Sheet'!AT105:AT145, SMALL(IF("Yes"='Cheater Sheet'!$BM$105:$BM$145, ROW('Cheater Sheet'!$BM$105:$BM$145)-104,""), ROW()-4)),"")="","",IFERROR(INDEX('Cheater Sheet'!AT105:AT145, SMALL(IF("Yes"='Cheater Sheet'!$BM$105:$BM$145, ROW('Cheater Sheet'!$BM$105:$BM$145)-104,""), ROW()-4)),""))</f>
        <v/>
      </c>
      <c r="AV5" s="292" t="str" cm="1">
        <f t="array" ref="AV5">IF(IFERROR(INDEX('Cheater Sheet'!AU105:AU145, SMALL(IF("Yes"='Cheater Sheet'!$BM$105:$BM$145, ROW('Cheater Sheet'!$BM$105:$BM$145)-104,""), ROW()-4)),"")="","",IFERROR(INDEX('Cheater Sheet'!AU105:AU145, SMALL(IF("Yes"='Cheater Sheet'!$BM$105:$BM$145, ROW('Cheater Sheet'!$BM$105:$BM$145)-104,""), ROW()-4)),""))</f>
        <v/>
      </c>
      <c r="AW5" s="287" t="str" cm="1">
        <f t="array" ref="AW5">IF(IFERROR(INDEX('Cheater Sheet'!AV105:AV145, SMALL(IF("Yes"='Cheater Sheet'!$BM$105:$BM$145, ROW('Cheater Sheet'!$BM$105:$BM$145)-104,""), ROW()-4)),"")="","",IFERROR(INDEX('Cheater Sheet'!AV105:AV145, SMALL(IF("Yes"='Cheater Sheet'!$BM$105:$BM$145, ROW('Cheater Sheet'!$BM$105:$BM$145)-104,""), ROW()-4)),""))</f>
        <v/>
      </c>
      <c r="AX5" s="292" t="str" cm="1">
        <f t="array" ref="AX5">IF(IFERROR(INDEX('Cheater Sheet'!AW105:AW145, SMALL(IF("Yes"='Cheater Sheet'!$BM$105:$BM$145, ROW('Cheater Sheet'!$BM$105:$BM$145)-104,""), ROW()-4)),"")="","",IFERROR(INDEX('Cheater Sheet'!AW105:AW145, SMALL(IF("Yes"='Cheater Sheet'!$BM$105:$BM$145, ROW('Cheater Sheet'!$BM$105:$BM$145)-104,""), ROW()-4)),""))</f>
        <v/>
      </c>
      <c r="AY5" s="287" t="str" cm="1">
        <f t="array" ref="AY5">IF(IFERROR(INDEX('Cheater Sheet'!AX105:AX145, SMALL(IF("Yes"='Cheater Sheet'!$BM$105:$BM$145, ROW('Cheater Sheet'!$BM$105:$BM$145)-104,""), ROW()-4)),"")="","",IFERROR(INDEX('Cheater Sheet'!AX105:AX145, SMALL(IF("Yes"='Cheater Sheet'!$BM$105:$BM$145, ROW('Cheater Sheet'!$BM$105:$BM$145)-104,""), ROW()-4)),""))</f>
        <v/>
      </c>
      <c r="AZ5" s="292" t="str" cm="1">
        <f t="array" ref="AZ5">IF(IFERROR(INDEX('Cheater Sheet'!AY105:AY145, SMALL(IF("Yes"='Cheater Sheet'!$BM$105:$BM$145, ROW('Cheater Sheet'!$BM$105:$BM$145)-104,""), ROW()-4)),"")="","",IFERROR(INDEX('Cheater Sheet'!AY105:AY145, SMALL(IF("Yes"='Cheater Sheet'!$BM$105:$BM$145, ROW('Cheater Sheet'!$BM$105:$BM$145)-104,""), ROW()-4)),""))</f>
        <v/>
      </c>
      <c r="BA5" s="287" t="str" cm="1">
        <f t="array" ref="BA5">IF(IFERROR(INDEX('Cheater Sheet'!AZ105:AZ145, SMALL(IF("Yes"='Cheater Sheet'!$BM$105:$BM$145, ROW('Cheater Sheet'!$BM$105:$BM$145)-104,""), ROW()-4)),"")="","",IFERROR(INDEX('Cheater Sheet'!AZ105:AZ145, SMALL(IF("Yes"='Cheater Sheet'!$BM$105:$BM$145, ROW('Cheater Sheet'!$BM$105:$BM$145)-104,""), ROW()-4)),""))</f>
        <v/>
      </c>
      <c r="BB5" s="292" t="str" cm="1">
        <f t="array" ref="BB5">IF(IFERROR(INDEX('Cheater Sheet'!BA105:BA145, SMALL(IF("Yes"='Cheater Sheet'!$BM$105:$BM$145, ROW('Cheater Sheet'!$BM$105:$BM$145)-104,""), ROW()-4)),"")="","",IFERROR(INDEX('Cheater Sheet'!BA105:BA145, SMALL(IF("Yes"='Cheater Sheet'!$BM$105:$BM$145, ROW('Cheater Sheet'!$BM$105:$BM$145)-104,""), ROW()-4)),""))</f>
        <v/>
      </c>
      <c r="BC5" s="287" t="str" cm="1">
        <f t="array" ref="BC5">IF(IFERROR(INDEX('Cheater Sheet'!BB105:BB145, SMALL(IF("Yes"='Cheater Sheet'!$BM$105:$BM$145, ROW('Cheater Sheet'!$BM$105:$BM$145)-104,""), ROW()-4)),"")="","",IFERROR(INDEX('Cheater Sheet'!BB105:BB145, SMALL(IF("Yes"='Cheater Sheet'!$BM$105:$BM$145, ROW('Cheater Sheet'!$BM$105:$BM$145)-104,""), ROW()-4)),""))</f>
        <v/>
      </c>
      <c r="BD5" s="292" t="str" cm="1">
        <f t="array" ref="BD5">IF(IFERROR(INDEX('Cheater Sheet'!BC105:BC145, SMALL(IF("Yes"='Cheater Sheet'!$BM$105:$BM$145, ROW('Cheater Sheet'!$BM$105:$BM$145)-104,""), ROW()-4)),"")="","",IFERROR(INDEX('Cheater Sheet'!BC105:BC145, SMALL(IF("Yes"='Cheater Sheet'!$BM$105:$BM$145, ROW('Cheater Sheet'!$BM$105:$BM$145)-104,""), ROW()-4)),""))</f>
        <v/>
      </c>
      <c r="BE5" s="287" t="str" cm="1">
        <f t="array" ref="BE5">IF(IFERROR(INDEX('Cheater Sheet'!BD105:BD145, SMALL(IF("Yes"='Cheater Sheet'!$BM$105:$BM$145, ROW('Cheater Sheet'!$BM$105:$BM$145)-104,""), ROW()-4)),"")="","",IFERROR(INDEX('Cheater Sheet'!BD105:BD145, SMALL(IF("Yes"='Cheater Sheet'!$BM$105:$BM$145, ROW('Cheater Sheet'!$BM$105:$BM$145)-104,""), ROW()-4)),""))</f>
        <v/>
      </c>
      <c r="BF5" s="292" t="str" cm="1">
        <f t="array" ref="BF5">IF(IFERROR(INDEX('Cheater Sheet'!BE105:BE145, SMALL(IF("Yes"='Cheater Sheet'!$BM$105:$BM$145, ROW('Cheater Sheet'!$BM$105:$BM$145)-104,""), ROW()-4)),"")="","",IFERROR(INDEX('Cheater Sheet'!BE105:BE145, SMALL(IF("Yes"='Cheater Sheet'!$BM$105:$BM$145, ROW('Cheater Sheet'!$BM$105:$BM$145)-104,""), ROW()-4)),""))</f>
        <v/>
      </c>
      <c r="BG5" s="287" t="str" cm="1">
        <f t="array" ref="BG5">IF(IFERROR(INDEX('Cheater Sheet'!BF105:BF145, SMALL(IF("Yes"='Cheater Sheet'!$BM$105:$BM$145, ROW('Cheater Sheet'!$BM$105:$BM$145)-104,""), ROW()-4)),"")="","",IFERROR(INDEX('Cheater Sheet'!BF105:BF145, SMALL(IF("Yes"='Cheater Sheet'!$BM$105:$BM$145, ROW('Cheater Sheet'!$BM$105:$BM$145)-104,""), ROW()-4)),""))</f>
        <v/>
      </c>
      <c r="BH5" s="292" t="str" cm="1">
        <f t="array" ref="BH5">IF(IFERROR(INDEX('Cheater Sheet'!BG105:BG145, SMALL(IF("Yes"='Cheater Sheet'!$BM$105:$BM$145, ROW('Cheater Sheet'!$BM$105:$BM$145)-104,""), ROW()-4)),"")="","",IFERROR(INDEX('Cheater Sheet'!BG105:BG145, SMALL(IF("Yes"='Cheater Sheet'!$BM$105:$BM$145, ROW('Cheater Sheet'!$BM$105:$BM$145)-104,""), ROW()-4)),""))</f>
        <v/>
      </c>
      <c r="BI5" s="287" t="str" cm="1">
        <f t="array" ref="BI5">IF(IFERROR(INDEX('Cheater Sheet'!BH105:BH145, SMALL(IF("Yes"='Cheater Sheet'!$BM$105:$BM$145, ROW('Cheater Sheet'!$BM$105:$BM$145)-104,""), ROW()-4)),"")="","",IFERROR(INDEX('Cheater Sheet'!BH105:BH145, SMALL(IF("Yes"='Cheater Sheet'!$BM$105:$BM$145, ROW('Cheater Sheet'!$BM$105:$BM$145)-104,""), ROW()-4)),""))</f>
        <v/>
      </c>
      <c r="BJ5" s="292" t="str" cm="1">
        <f t="array" ref="BJ5">IF(IFERROR(INDEX('Cheater Sheet'!BI105:BI145, SMALL(IF("Yes"='Cheater Sheet'!$BM$105:$BM$145, ROW('Cheater Sheet'!$BM$105:$BM$145)-104,""), ROW()-4)),"")="","",IFERROR(INDEX('Cheater Sheet'!BI105:BI145, SMALL(IF("Yes"='Cheater Sheet'!$BM$105:$BM$145, ROW('Cheater Sheet'!$BM$105:$BM$145)-104,""), ROW()-4)),""))</f>
        <v/>
      </c>
      <c r="BK5" s="709" t="str" cm="1">
        <f t="array" ref="BK5">IF(IFERROR(INDEX('Cheater Sheet'!BJ105:BJ145, SMALL(IF("Yes"='Cheater Sheet'!$BM$105:$BM$145, ROW('Cheater Sheet'!$BM$105:$BM$145)-104,""), ROW()-4)),"")="","",IFERROR(INDEX('Cheater Sheet'!BJ105:BJ145, SMALL(IF("Yes"='Cheater Sheet'!$BM$105:$BM$145, ROW('Cheater Sheet'!$BM$105:$BM$145)-104,""), ROW()-4)),""))</f>
        <v/>
      </c>
      <c r="BL5" s="101"/>
    </row>
    <row r="6" spans="1:64" x14ac:dyDescent="0.2">
      <c r="A6" s="765">
        <f t="shared" ref="A6:A45" si="0">IF(C6="",0,1)</f>
        <v>0</v>
      </c>
      <c r="C6" s="143" t="str" cm="1">
        <f t="array" ref="C6">IFERROR(INDEX('Cheater Sheet'!$B$105:$B$145, SMALL(IF("Yes"='Cheater Sheet'!$BM$105:$BM$145, ROW('Cheater Sheet'!$BM$105:$BM$145)-104,""), ROW()-4)),"")</f>
        <v/>
      </c>
      <c r="D6" s="292" t="str" cm="1">
        <f t="array" ref="D6">IF(IFERROR(INDEX('Cheater Sheet'!C105:C145, SMALL(IF("Yes"='Cheater Sheet'!$BM$105:$BM$145, ROW('Cheater Sheet'!$BM$105:$BM$145)-104,""), ROW()-4)),"")="","",IFERROR(INDEX('Cheater Sheet'!C105:C145, SMALL(IF("Yes"='Cheater Sheet'!$BM$105:$BM$145, ROW('Cheater Sheet'!$BM$105:$BM$145)-104,""), ROW()-4)),""))</f>
        <v/>
      </c>
      <c r="E6" s="287" t="str" cm="1">
        <f t="array" ref="E6">IF(IFERROR(INDEX('Cheater Sheet'!D105:D145, SMALL(IF("Yes"='Cheater Sheet'!$BM$105:$BM$145, ROW('Cheater Sheet'!$BM$105:$BM$145)-104,""), ROW()-4)),"")="","",IFERROR(INDEX('Cheater Sheet'!D105:D145, SMALL(IF("Yes"='Cheater Sheet'!$BM$105:$BM$145, ROW('Cheater Sheet'!$BM$105:$BM$145)-104,""), ROW()-4)),""))</f>
        <v/>
      </c>
      <c r="F6" s="292" t="str" cm="1">
        <f t="array" ref="F6">IF(IFERROR(INDEX('Cheater Sheet'!E105:E145, SMALL(IF("Yes"='Cheater Sheet'!$BM$105:$BM$145, ROW('Cheater Sheet'!$BM$105:$BM$145)-104,""), ROW()-4)),"")="","",IFERROR(INDEX('Cheater Sheet'!E105:E145, SMALL(IF("Yes"='Cheater Sheet'!$BM$105:$BM$145, ROW('Cheater Sheet'!$BM$105:$BM$145)-104,""), ROW()-4)),""))</f>
        <v/>
      </c>
      <c r="G6" s="287" t="str" cm="1">
        <f t="array" ref="G6">IF(IFERROR(INDEX('Cheater Sheet'!F105:F145, SMALL(IF("Yes"='Cheater Sheet'!$BM$105:$BM$145, ROW('Cheater Sheet'!$BM$105:$BM$145)-104,""), ROW()-4)),"")="","",IFERROR(INDEX('Cheater Sheet'!F105:F145, SMALL(IF("Yes"='Cheater Sheet'!$BM$105:$BM$145, ROW('Cheater Sheet'!$BM$105:$BM$145)-104,""), ROW()-4)),""))</f>
        <v/>
      </c>
      <c r="H6" s="292" t="str" cm="1">
        <f t="array" ref="H6">IF(IFERROR(INDEX('Cheater Sheet'!G105:G145, SMALL(IF("Yes"='Cheater Sheet'!$BM$105:$BM$145, ROW('Cheater Sheet'!$BM$105:$BM$145)-104,""), ROW()-4)),"")="","",IFERROR(INDEX('Cheater Sheet'!G105:G145, SMALL(IF("Yes"='Cheater Sheet'!$BM$105:$BM$145, ROW('Cheater Sheet'!$BM$105:$BM$145)-104,""), ROW()-4)),""))</f>
        <v/>
      </c>
      <c r="I6" s="287" t="str" cm="1">
        <f t="array" ref="I6">IF(IFERROR(INDEX('Cheater Sheet'!H105:H145, SMALL(IF("Yes"='Cheater Sheet'!$BM$105:$BM$145, ROW('Cheater Sheet'!$BM$105:$BM$145)-104,""), ROW()-4)),"")="","",IFERROR(INDEX('Cheater Sheet'!H105:H145, SMALL(IF("Yes"='Cheater Sheet'!$BM$105:$BM$145, ROW('Cheater Sheet'!$BM$105:$BM$145)-104,""), ROW()-4)),""))</f>
        <v/>
      </c>
      <c r="J6" s="292" t="str" cm="1">
        <f t="array" ref="J6">IF(IFERROR(INDEX('Cheater Sheet'!I105:I145, SMALL(IF("Yes"='Cheater Sheet'!$BM$105:$BM$145, ROW('Cheater Sheet'!$BM$105:$BM$145)-104,""), ROW()-4)),"")="","",IFERROR(INDEX('Cheater Sheet'!I105:I145, SMALL(IF("Yes"='Cheater Sheet'!$BM$105:$BM$145, ROW('Cheater Sheet'!$BM$105:$BM$145)-104,""), ROW()-4)),""))</f>
        <v/>
      </c>
      <c r="K6" s="287" t="str" cm="1">
        <f t="array" ref="K6">IF(IFERROR(INDEX('Cheater Sheet'!J105:J145, SMALL(IF("Yes"='Cheater Sheet'!$BM$105:$BM$145, ROW('Cheater Sheet'!$BM$105:$BM$145)-104,""), ROW()-4)),"")="","",IFERROR(INDEX('Cheater Sheet'!J105:J145, SMALL(IF("Yes"='Cheater Sheet'!$BM$105:$BM$145, ROW('Cheater Sheet'!$BM$105:$BM$145)-104,""), ROW()-4)),""))</f>
        <v/>
      </c>
      <c r="L6" s="292" t="str" cm="1">
        <f t="array" ref="L6">IF(IFERROR(INDEX('Cheater Sheet'!K105:K145, SMALL(IF("Yes"='Cheater Sheet'!$BM$105:$BM$145, ROW('Cheater Sheet'!$BM$105:$BM$145)-104,""), ROW()-4)),"")="","",IFERROR(INDEX('Cheater Sheet'!K105:K145, SMALL(IF("Yes"='Cheater Sheet'!$BM$105:$BM$145, ROW('Cheater Sheet'!$BM$105:$BM$145)-104,""), ROW()-4)),""))</f>
        <v/>
      </c>
      <c r="M6" s="287" t="str" cm="1">
        <f t="array" ref="M6">IF(IFERROR(INDEX('Cheater Sheet'!L105:L145, SMALL(IF("Yes"='Cheater Sheet'!$BM$105:$BM$145, ROW('Cheater Sheet'!$BM$105:$BM$145)-104,""), ROW()-4)),"")="","",IFERROR(INDEX('Cheater Sheet'!L105:L145, SMALL(IF("Yes"='Cheater Sheet'!$BM$105:$BM$145, ROW('Cheater Sheet'!$BM$105:$BM$145)-104,""), ROW()-4)),""))</f>
        <v/>
      </c>
      <c r="N6" s="292" t="str" cm="1">
        <f t="array" ref="N6">IF(IFERROR(INDEX('Cheater Sheet'!M105:M145, SMALL(IF("Yes"='Cheater Sheet'!$BM$105:$BM$145, ROW('Cheater Sheet'!$BM$105:$BM$145)-104,""), ROW()-4)),"")="","",IFERROR(INDEX('Cheater Sheet'!M105:M145, SMALL(IF("Yes"='Cheater Sheet'!$BM$105:$BM$145, ROW('Cheater Sheet'!$BM$105:$BM$145)-104,""), ROW()-4)),""))</f>
        <v/>
      </c>
      <c r="O6" s="287" t="str" cm="1">
        <f t="array" ref="O6">IF(IFERROR(INDEX('Cheater Sheet'!N105:N145, SMALL(IF("Yes"='Cheater Sheet'!$BM$105:$BM$145, ROW('Cheater Sheet'!$BM$105:$BM$145)-104,""), ROW()-4)),"")="","",IFERROR(INDEX('Cheater Sheet'!N105:N145, SMALL(IF("Yes"='Cheater Sheet'!$BM$105:$BM$145, ROW('Cheater Sheet'!$BM$105:$BM$145)-104,""), ROW()-4)),""))</f>
        <v/>
      </c>
      <c r="P6" s="292" t="str" cm="1">
        <f t="array" ref="P6">IF(IFERROR(INDEX('Cheater Sheet'!O105:O145, SMALL(IF("Yes"='Cheater Sheet'!$BM$105:$BM$145, ROW('Cheater Sheet'!$BM$105:$BM$145)-104,""), ROW()-4)),"")="","",IFERROR(INDEX('Cheater Sheet'!O105:O145, SMALL(IF("Yes"='Cheater Sheet'!$BM$105:$BM$145, ROW('Cheater Sheet'!$BM$105:$BM$145)-104,""), ROW()-4)),""))</f>
        <v/>
      </c>
      <c r="Q6" s="287" t="str" cm="1">
        <f t="array" ref="Q6">IF(IFERROR(INDEX('Cheater Sheet'!P105:P145, SMALL(IF("Yes"='Cheater Sheet'!$BM$105:$BM$145, ROW('Cheater Sheet'!$BM$105:$BM$145)-104,""), ROW()-4)),"")="","",IFERROR(INDEX('Cheater Sheet'!P105:P145, SMALL(IF("Yes"='Cheater Sheet'!$BM$105:$BM$145, ROW('Cheater Sheet'!$BM$105:$BM$145)-104,""), ROW()-4)),""))</f>
        <v/>
      </c>
      <c r="R6" s="292" t="str" cm="1">
        <f t="array" ref="R6">IF(IFERROR(INDEX('Cheater Sheet'!Q105:Q145, SMALL(IF("Yes"='Cheater Sheet'!$BM$105:$BM$145, ROW('Cheater Sheet'!$BM$105:$BM$145)-104,""), ROW()-4)),"")="","",IFERROR(INDEX('Cheater Sheet'!Q105:Q145, SMALL(IF("Yes"='Cheater Sheet'!$BM$105:$BM$145, ROW('Cheater Sheet'!$BM$105:$BM$145)-104,""), ROW()-4)),""))</f>
        <v/>
      </c>
      <c r="S6" s="287" t="str" cm="1">
        <f t="array" ref="S6">IF(IFERROR(INDEX('Cheater Sheet'!R105:R145, SMALL(IF("Yes"='Cheater Sheet'!$BM$105:$BM$145, ROW('Cheater Sheet'!$BM$105:$BM$145)-104,""), ROW()-4)),"")="","",IFERROR(INDEX('Cheater Sheet'!R105:R145, SMALL(IF("Yes"='Cheater Sheet'!$BM$105:$BM$145, ROW('Cheater Sheet'!$BM$105:$BM$145)-104,""), ROW()-4)),""))</f>
        <v/>
      </c>
      <c r="T6" s="292" t="str" cm="1">
        <f t="array" ref="T6">IF(IFERROR(INDEX('Cheater Sheet'!S105:S145, SMALL(IF("Yes"='Cheater Sheet'!$BM$105:$BM$145, ROW('Cheater Sheet'!$BM$105:$BM$145)-104,""), ROW()-4)),"")="","",IFERROR(INDEX('Cheater Sheet'!S105:S145, SMALL(IF("Yes"='Cheater Sheet'!$BM$105:$BM$145, ROW('Cheater Sheet'!$BM$105:$BM$145)-104,""), ROW()-4)),""))</f>
        <v/>
      </c>
      <c r="U6" s="287" t="str" cm="1">
        <f t="array" ref="U6">IF(IFERROR(INDEX('Cheater Sheet'!T105:T145, SMALL(IF("Yes"='Cheater Sheet'!$BM$105:$BM$145, ROW('Cheater Sheet'!$BM$105:$BM$145)-104,""), ROW()-4)),"")="","",IFERROR(INDEX('Cheater Sheet'!T105:T145, SMALL(IF("Yes"='Cheater Sheet'!$BM$105:$BM$145, ROW('Cheater Sheet'!$BM$105:$BM$145)-104,""), ROW()-4)),""))</f>
        <v/>
      </c>
      <c r="V6" s="292" t="str" cm="1">
        <f t="array" ref="V6">IF(IFERROR(INDEX('Cheater Sheet'!U105:U145, SMALL(IF("Yes"='Cheater Sheet'!$BM$105:$BM$145, ROW('Cheater Sheet'!$BM$105:$BM$145)-104,""), ROW()-4)),"")="","",IFERROR(INDEX('Cheater Sheet'!U105:U145, SMALL(IF("Yes"='Cheater Sheet'!$BM$105:$BM$145, ROW('Cheater Sheet'!$BM$105:$BM$145)-104,""), ROW()-4)),""))</f>
        <v/>
      </c>
      <c r="W6" s="287" t="str" cm="1">
        <f t="array" ref="W6">IF(IFERROR(INDEX('Cheater Sheet'!V105:V145, SMALL(IF("Yes"='Cheater Sheet'!$BM$105:$BM$145, ROW('Cheater Sheet'!$BM$105:$BM$145)-104,""), ROW()-4)),"")="","",IFERROR(INDEX('Cheater Sheet'!V105:V145, SMALL(IF("Yes"='Cheater Sheet'!$BM$105:$BM$145, ROW('Cheater Sheet'!$BM$105:$BM$145)-104,""), ROW()-4)),""))</f>
        <v/>
      </c>
      <c r="X6" s="292" t="str" cm="1">
        <f t="array" ref="X6">IF(IFERROR(INDEX('Cheater Sheet'!W105:W145, SMALL(IF("Yes"='Cheater Sheet'!$BM$105:$BM$145, ROW('Cheater Sheet'!$BM$105:$BM$145)-104,""), ROW()-4)),"")="","",IFERROR(INDEX('Cheater Sheet'!W105:W145, SMALL(IF("Yes"='Cheater Sheet'!$BM$105:$BM$145, ROW('Cheater Sheet'!$BM$105:$BM$145)-104,""), ROW()-4)),""))</f>
        <v/>
      </c>
      <c r="Y6" s="287" t="str" cm="1">
        <f t="array" ref="Y6">IF(IFERROR(INDEX('Cheater Sheet'!X105:X145, SMALL(IF("Yes"='Cheater Sheet'!$BM$105:$BM$145, ROW('Cheater Sheet'!$BM$105:$BM$145)-104,""), ROW()-4)),"")="","",IFERROR(INDEX('Cheater Sheet'!X105:X145, SMALL(IF("Yes"='Cheater Sheet'!$BM$105:$BM$145, ROW('Cheater Sheet'!$BM$105:$BM$145)-104,""), ROW()-4)),""))</f>
        <v/>
      </c>
      <c r="Z6" s="292" t="str" cm="1">
        <f t="array" ref="Z6">IF(IFERROR(INDEX('Cheater Sheet'!Y105:Y145, SMALL(IF("Yes"='Cheater Sheet'!$BM$105:$BM$145, ROW('Cheater Sheet'!$BM$105:$BM$145)-104,""), ROW()-4)),"")="","",IFERROR(INDEX('Cheater Sheet'!Y105:Y145, SMALL(IF("Yes"='Cheater Sheet'!$BM$105:$BM$145, ROW('Cheater Sheet'!$BM$105:$BM$145)-104,""), ROW()-4)),""))</f>
        <v/>
      </c>
      <c r="AA6" s="287" t="str" cm="1">
        <f t="array" ref="AA6">IF(IFERROR(INDEX('Cheater Sheet'!Z105:Z145, SMALL(IF("Yes"='Cheater Sheet'!$BM$105:$BM$145, ROW('Cheater Sheet'!$BM$105:$BM$145)-104,""), ROW()-4)),"")="","",IFERROR(INDEX('Cheater Sheet'!Z105:Z145, SMALL(IF("Yes"='Cheater Sheet'!$BM$105:$BM$145, ROW('Cheater Sheet'!$BM$105:$BM$145)-104,""), ROW()-4)),""))</f>
        <v/>
      </c>
      <c r="AB6" s="292" t="str" cm="1">
        <f t="array" ref="AB6">IF(IFERROR(INDEX('Cheater Sheet'!AA105:AA145, SMALL(IF("Yes"='Cheater Sheet'!$BM$105:$BM$145, ROW('Cheater Sheet'!$BM$105:$BM$145)-104,""), ROW()-4)),"")="","",IFERROR(INDEX('Cheater Sheet'!AA105:AA145, SMALL(IF("Yes"='Cheater Sheet'!$BM$105:$BM$145, ROW('Cheater Sheet'!$BM$105:$BM$145)-104,""), ROW()-4)),""))</f>
        <v/>
      </c>
      <c r="AC6" s="287" t="str" cm="1">
        <f t="array" ref="AC6">IF(IFERROR(INDEX('Cheater Sheet'!AB105:AB145, SMALL(IF("Yes"='Cheater Sheet'!$BM$105:$BM$145, ROW('Cheater Sheet'!$BM$105:$BM$145)-104,""), ROW()-4)),"")="","",IFERROR(INDEX('Cheater Sheet'!AB105:AB145, SMALL(IF("Yes"='Cheater Sheet'!$BM$105:$BM$145, ROW('Cheater Sheet'!$BM$105:$BM$145)-104,""), ROW()-4)),""))</f>
        <v/>
      </c>
      <c r="AD6" s="292" t="str" cm="1">
        <f t="array" ref="AD6">IF(IFERROR(INDEX('Cheater Sheet'!AC105:AC145, SMALL(IF("Yes"='Cheater Sheet'!$BM$105:$BM$145, ROW('Cheater Sheet'!$BM$105:$BM$145)-104,""), ROW()-4)),"")="","",IFERROR(INDEX('Cheater Sheet'!AC105:AC145, SMALL(IF("Yes"='Cheater Sheet'!$BM$105:$BM$145, ROW('Cheater Sheet'!$BM$105:$BM$145)-104,""), ROW()-4)),""))</f>
        <v/>
      </c>
      <c r="AE6" s="287" t="str" cm="1">
        <f t="array" ref="AE6">IF(IFERROR(INDEX('Cheater Sheet'!AD105:AD145, SMALL(IF("Yes"='Cheater Sheet'!$BM$105:$BM$145, ROW('Cheater Sheet'!$BM$105:$BM$145)-104,""), ROW()-4)),"")="","",IFERROR(INDEX('Cheater Sheet'!AD105:AD145, SMALL(IF("Yes"='Cheater Sheet'!$BM$105:$BM$145, ROW('Cheater Sheet'!$BM$105:$BM$145)-104,""), ROW()-4)),""))</f>
        <v/>
      </c>
      <c r="AF6" s="292" t="str" cm="1">
        <f t="array" ref="AF6">IF(IFERROR(INDEX('Cheater Sheet'!AE105:AE145, SMALL(IF("Yes"='Cheater Sheet'!$BM$105:$BM$145, ROW('Cheater Sheet'!$BM$105:$BM$145)-104,""), ROW()-4)),"")="","",IFERROR(INDEX('Cheater Sheet'!AE105:AE145, SMALL(IF("Yes"='Cheater Sheet'!$BM$105:$BM$145, ROW('Cheater Sheet'!$BM$105:$BM$145)-104,""), ROW()-4)),""))</f>
        <v/>
      </c>
      <c r="AG6" s="287" t="str" cm="1">
        <f t="array" ref="AG6">IF(IFERROR(INDEX('Cheater Sheet'!AF105:AF145, SMALL(IF("Yes"='Cheater Sheet'!$BM$105:$BM$145, ROW('Cheater Sheet'!$BM$105:$BM$145)-104,""), ROW()-4)),"")="","",IFERROR(INDEX('Cheater Sheet'!AF105:AF145, SMALL(IF("Yes"='Cheater Sheet'!$BM$105:$BM$145, ROW('Cheater Sheet'!$BM$105:$BM$145)-104,""), ROW()-4)),""))</f>
        <v/>
      </c>
      <c r="AH6" s="292" t="str" cm="1">
        <f t="array" ref="AH6">IF(IFERROR(INDEX('Cheater Sheet'!AG105:AG145, SMALL(IF("Yes"='Cheater Sheet'!$BM$105:$BM$145, ROW('Cheater Sheet'!$BM$105:$BM$145)-104,""), ROW()-4)),"")="","",IFERROR(INDEX('Cheater Sheet'!AG105:AG145, SMALL(IF("Yes"='Cheater Sheet'!$BM$105:$BM$145, ROW('Cheater Sheet'!$BM$105:$BM$145)-104,""), ROW()-4)),""))</f>
        <v/>
      </c>
      <c r="AI6" s="287" t="str" cm="1">
        <f t="array" ref="AI6">IF(IFERROR(INDEX('Cheater Sheet'!AH105:AH145, SMALL(IF("Yes"='Cheater Sheet'!$BM$105:$BM$145, ROW('Cheater Sheet'!$BM$105:$BM$145)-104,""), ROW()-4)),"")="","",IFERROR(INDEX('Cheater Sheet'!AH105:AH145, SMALL(IF("Yes"='Cheater Sheet'!$BM$105:$BM$145, ROW('Cheater Sheet'!$BM$105:$BM$145)-104,""), ROW()-4)),""))</f>
        <v/>
      </c>
      <c r="AJ6" s="292" t="str" cm="1">
        <f t="array" ref="AJ6">IF(IFERROR(INDEX('Cheater Sheet'!AI105:AI145, SMALL(IF("Yes"='Cheater Sheet'!$BM$105:$BM$145, ROW('Cheater Sheet'!$BM$105:$BM$145)-104,""), ROW()-4)),"")="","",IFERROR(INDEX('Cheater Sheet'!AI105:AI145, SMALL(IF("Yes"='Cheater Sheet'!$BM$105:$BM$145, ROW('Cheater Sheet'!$BM$105:$BM$145)-104,""), ROW()-4)),""))</f>
        <v/>
      </c>
      <c r="AK6" s="287" t="str" cm="1">
        <f t="array" ref="AK6">IF(IFERROR(INDEX('Cheater Sheet'!AJ105:AJ145, SMALL(IF("Yes"='Cheater Sheet'!$BM$105:$BM$145, ROW('Cheater Sheet'!$BM$105:$BM$145)-104,""), ROW()-4)),"")="","",IFERROR(INDEX('Cheater Sheet'!AJ105:AJ145, SMALL(IF("Yes"='Cheater Sheet'!$BM$105:$BM$145, ROW('Cheater Sheet'!$BM$105:$BM$145)-104,""), ROW()-4)),""))</f>
        <v/>
      </c>
      <c r="AL6" s="292" t="str" cm="1">
        <f t="array" ref="AL6">IF(IFERROR(INDEX('Cheater Sheet'!AK105:AK145, SMALL(IF("Yes"='Cheater Sheet'!$BM$105:$BM$145, ROW('Cheater Sheet'!$BM$105:$BM$145)-104,""), ROW()-4)),"")="","",IFERROR(INDEX('Cheater Sheet'!AK105:AK145, SMALL(IF("Yes"='Cheater Sheet'!$BM$105:$BM$145, ROW('Cheater Sheet'!$BM$105:$BM$145)-104,""), ROW()-4)),""))</f>
        <v/>
      </c>
      <c r="AM6" s="287" t="str" cm="1">
        <f t="array" ref="AM6">IF(IFERROR(INDEX('Cheater Sheet'!AL105:AL145, SMALL(IF("Yes"='Cheater Sheet'!$BM$105:$BM$145, ROW('Cheater Sheet'!$BM$105:$BM$145)-104,""), ROW()-4)),"")="","",IFERROR(INDEX('Cheater Sheet'!AL105:AL145, SMALL(IF("Yes"='Cheater Sheet'!$BM$105:$BM$145, ROW('Cheater Sheet'!$BM$105:$BM$145)-104,""), ROW()-4)),""))</f>
        <v/>
      </c>
      <c r="AN6" s="292" t="str" cm="1">
        <f t="array" ref="AN6">IF(IFERROR(INDEX('Cheater Sheet'!AM105:AM145, SMALL(IF("Yes"='Cheater Sheet'!$BM$105:$BM$145, ROW('Cheater Sheet'!$BM$105:$BM$145)-104,""), ROW()-4)),"")="","",IFERROR(INDEX('Cheater Sheet'!AM105:AM145, SMALL(IF("Yes"='Cheater Sheet'!$BM$105:$BM$145, ROW('Cheater Sheet'!$BM$105:$BM$145)-104,""), ROW()-4)),""))</f>
        <v/>
      </c>
      <c r="AO6" s="287" t="str" cm="1">
        <f t="array" ref="AO6">IF(IFERROR(INDEX('Cheater Sheet'!AN105:AN145, SMALL(IF("Yes"='Cheater Sheet'!$BM$105:$BM$145, ROW('Cheater Sheet'!$BM$105:$BM$145)-104,""), ROW()-4)),"")="","",IFERROR(INDEX('Cheater Sheet'!AN105:AN145, SMALL(IF("Yes"='Cheater Sheet'!$BM$105:$BM$145, ROW('Cheater Sheet'!$BM$105:$BM$145)-104,""), ROW()-4)),""))</f>
        <v/>
      </c>
      <c r="AP6" s="292" t="str" cm="1">
        <f t="array" ref="AP6">IF(IFERROR(INDEX('Cheater Sheet'!AO105:AO145, SMALL(IF("Yes"='Cheater Sheet'!$BM$105:$BM$145, ROW('Cheater Sheet'!$BM$105:$BM$145)-104,""), ROW()-4)),"")="","",IFERROR(INDEX('Cheater Sheet'!AO105:AO145, SMALL(IF("Yes"='Cheater Sheet'!$BM$105:$BM$145, ROW('Cheater Sheet'!$BM$105:$BM$145)-104,""), ROW()-4)),""))</f>
        <v/>
      </c>
      <c r="AQ6" s="287" t="str" cm="1">
        <f t="array" ref="AQ6">IF(IFERROR(INDEX('Cheater Sheet'!AP105:AP145, SMALL(IF("Yes"='Cheater Sheet'!$BM$105:$BM$145, ROW('Cheater Sheet'!$BM$105:$BM$145)-104,""), ROW()-4)),"")="","",IFERROR(INDEX('Cheater Sheet'!AP105:AP145, SMALL(IF("Yes"='Cheater Sheet'!$BM$105:$BM$145, ROW('Cheater Sheet'!$BM$105:$BM$145)-104,""), ROW()-4)),""))</f>
        <v/>
      </c>
      <c r="AR6" s="292" t="str" cm="1">
        <f t="array" ref="AR6">IF(IFERROR(INDEX('Cheater Sheet'!AQ105:AQ145, SMALL(IF("Yes"='Cheater Sheet'!$BM$105:$BM$145, ROW('Cheater Sheet'!$BM$105:$BM$145)-104,""), ROW()-4)),"")="","",IFERROR(INDEX('Cheater Sheet'!AQ105:AQ145, SMALL(IF("Yes"='Cheater Sheet'!$BM$105:$BM$145, ROW('Cheater Sheet'!$BM$105:$BM$145)-104,""), ROW()-4)),""))</f>
        <v/>
      </c>
      <c r="AS6" s="287" t="str" cm="1">
        <f t="array" ref="AS6">IF(IFERROR(INDEX('Cheater Sheet'!AR105:AR145, SMALL(IF("Yes"='Cheater Sheet'!$BM$105:$BM$145, ROW('Cheater Sheet'!$BM$105:$BM$145)-104,""), ROW()-4)),"")="","",IFERROR(INDEX('Cheater Sheet'!AR105:AR145, SMALL(IF("Yes"='Cheater Sheet'!$BM$105:$BM$145, ROW('Cheater Sheet'!$BM$105:$BM$145)-104,""), ROW()-4)),""))</f>
        <v/>
      </c>
      <c r="AT6" s="292" t="str" cm="1">
        <f t="array" ref="AT6">IF(IFERROR(INDEX('Cheater Sheet'!AS105:AS145, SMALL(IF("Yes"='Cheater Sheet'!$BM$105:$BM$145, ROW('Cheater Sheet'!$BM$105:$BM$145)-104,""), ROW()-4)),"")="","",IFERROR(INDEX('Cheater Sheet'!AS105:AS145, SMALL(IF("Yes"='Cheater Sheet'!$BM$105:$BM$145, ROW('Cheater Sheet'!$BM$105:$BM$145)-104,""), ROW()-4)),""))</f>
        <v/>
      </c>
      <c r="AU6" s="287" t="str" cm="1">
        <f t="array" ref="AU6">IF(IFERROR(INDEX('Cheater Sheet'!AT105:AT145, SMALL(IF("Yes"='Cheater Sheet'!$BM$105:$BM$145, ROW('Cheater Sheet'!$BM$105:$BM$145)-104,""), ROW()-4)),"")="","",IFERROR(INDEX('Cheater Sheet'!AT105:AT145, SMALL(IF("Yes"='Cheater Sheet'!$BM$105:$BM$145, ROW('Cheater Sheet'!$BM$105:$BM$145)-104,""), ROW()-4)),""))</f>
        <v/>
      </c>
      <c r="AV6" s="292" t="str" cm="1">
        <f t="array" ref="AV6">IF(IFERROR(INDEX('Cheater Sheet'!AU105:AU145, SMALL(IF("Yes"='Cheater Sheet'!$BM$105:$BM$145, ROW('Cheater Sheet'!$BM$105:$BM$145)-104,""), ROW()-4)),"")="","",IFERROR(INDEX('Cheater Sheet'!AU105:AU145, SMALL(IF("Yes"='Cheater Sheet'!$BM$105:$BM$145, ROW('Cheater Sheet'!$BM$105:$BM$145)-104,""), ROW()-4)),""))</f>
        <v/>
      </c>
      <c r="AW6" s="287" t="str" cm="1">
        <f t="array" ref="AW6">IF(IFERROR(INDEX('Cheater Sheet'!AV105:AV145, SMALL(IF("Yes"='Cheater Sheet'!$BM$105:$BM$145, ROW('Cheater Sheet'!$BM$105:$BM$145)-104,""), ROW()-4)),"")="","",IFERROR(INDEX('Cheater Sheet'!AV105:AV145, SMALL(IF("Yes"='Cheater Sheet'!$BM$105:$BM$145, ROW('Cheater Sheet'!$BM$105:$BM$145)-104,""), ROW()-4)),""))</f>
        <v/>
      </c>
      <c r="AX6" s="292" t="str" cm="1">
        <f t="array" ref="AX6">IF(IFERROR(INDEX('Cheater Sheet'!AW105:AW145, SMALL(IF("Yes"='Cheater Sheet'!$BM$105:$BM$145, ROW('Cheater Sheet'!$BM$105:$BM$145)-104,""), ROW()-4)),"")="","",IFERROR(INDEX('Cheater Sheet'!AW105:AW145, SMALL(IF("Yes"='Cheater Sheet'!$BM$105:$BM$145, ROW('Cheater Sheet'!$BM$105:$BM$145)-104,""), ROW()-4)),""))</f>
        <v/>
      </c>
      <c r="AY6" s="287" t="str" cm="1">
        <f t="array" ref="AY6">IF(IFERROR(INDEX('Cheater Sheet'!AX105:AX145, SMALL(IF("Yes"='Cheater Sheet'!$BM$105:$BM$145, ROW('Cheater Sheet'!$BM$105:$BM$145)-104,""), ROW()-4)),"")="","",IFERROR(INDEX('Cheater Sheet'!AX105:AX145, SMALL(IF("Yes"='Cheater Sheet'!$BM$105:$BM$145, ROW('Cheater Sheet'!$BM$105:$BM$145)-104,""), ROW()-4)),""))</f>
        <v/>
      </c>
      <c r="AZ6" s="292" t="str" cm="1">
        <f t="array" ref="AZ6">IF(IFERROR(INDEX('Cheater Sheet'!AY105:AY145, SMALL(IF("Yes"='Cheater Sheet'!$BM$105:$BM$145, ROW('Cheater Sheet'!$BM$105:$BM$145)-104,""), ROW()-4)),"")="","",IFERROR(INDEX('Cheater Sheet'!AY105:AY145, SMALL(IF("Yes"='Cheater Sheet'!$BM$105:$BM$145, ROW('Cheater Sheet'!$BM$105:$BM$145)-104,""), ROW()-4)),""))</f>
        <v/>
      </c>
      <c r="BA6" s="287" t="str" cm="1">
        <f t="array" ref="BA6">IF(IFERROR(INDEX('Cheater Sheet'!AZ105:AZ145, SMALL(IF("Yes"='Cheater Sheet'!$BM$105:$BM$145, ROW('Cheater Sheet'!$BM$105:$BM$145)-104,""), ROW()-4)),"")="","",IFERROR(INDEX('Cheater Sheet'!AZ105:AZ145, SMALL(IF("Yes"='Cheater Sheet'!$BM$105:$BM$145, ROW('Cheater Sheet'!$BM$105:$BM$145)-104,""), ROW()-4)),""))</f>
        <v/>
      </c>
      <c r="BB6" s="292" t="str" cm="1">
        <f t="array" ref="BB6">IF(IFERROR(INDEX('Cheater Sheet'!BA105:BA145, SMALL(IF("Yes"='Cheater Sheet'!$BM$105:$BM$145, ROW('Cheater Sheet'!$BM$105:$BM$145)-104,""), ROW()-4)),"")="","",IFERROR(INDEX('Cheater Sheet'!BA105:BA145, SMALL(IF("Yes"='Cheater Sheet'!$BM$105:$BM$145, ROW('Cheater Sheet'!$BM$105:$BM$145)-104,""), ROW()-4)),""))</f>
        <v/>
      </c>
      <c r="BC6" s="287" t="str" cm="1">
        <f t="array" ref="BC6">IF(IFERROR(INDEX('Cheater Sheet'!BB105:BB145, SMALL(IF("Yes"='Cheater Sheet'!$BM$105:$BM$145, ROW('Cheater Sheet'!$BM$105:$BM$145)-104,""), ROW()-4)),"")="","",IFERROR(INDEX('Cheater Sheet'!BB105:BB145, SMALL(IF("Yes"='Cheater Sheet'!$BM$105:$BM$145, ROW('Cheater Sheet'!$BM$105:$BM$145)-104,""), ROW()-4)),""))</f>
        <v/>
      </c>
      <c r="BD6" s="292" t="str" cm="1">
        <f t="array" ref="BD6">IF(IFERROR(INDEX('Cheater Sheet'!BC105:BC145, SMALL(IF("Yes"='Cheater Sheet'!$BM$105:$BM$145, ROW('Cheater Sheet'!$BM$105:$BM$145)-104,""), ROW()-4)),"")="","",IFERROR(INDEX('Cheater Sheet'!BC105:BC145, SMALL(IF("Yes"='Cheater Sheet'!$BM$105:$BM$145, ROW('Cheater Sheet'!$BM$105:$BM$145)-104,""), ROW()-4)),""))</f>
        <v/>
      </c>
      <c r="BE6" s="287" t="str" cm="1">
        <f t="array" ref="BE6">IF(IFERROR(INDEX('Cheater Sheet'!BD105:BD145, SMALL(IF("Yes"='Cheater Sheet'!$BM$105:$BM$145, ROW('Cheater Sheet'!$BM$105:$BM$145)-104,""), ROW()-4)),"")="","",IFERROR(INDEX('Cheater Sheet'!BD105:BD145, SMALL(IF("Yes"='Cheater Sheet'!$BM$105:$BM$145, ROW('Cheater Sheet'!$BM$105:$BM$145)-104,""), ROW()-4)),""))</f>
        <v/>
      </c>
      <c r="BF6" s="292" t="str" cm="1">
        <f t="array" ref="BF6">IF(IFERROR(INDEX('Cheater Sheet'!BE105:BE145, SMALL(IF("Yes"='Cheater Sheet'!$BM$105:$BM$145, ROW('Cheater Sheet'!$BM$105:$BM$145)-104,""), ROW()-4)),"")="","",IFERROR(INDEX('Cheater Sheet'!BE105:BE145, SMALL(IF("Yes"='Cheater Sheet'!$BM$105:$BM$145, ROW('Cheater Sheet'!$BM$105:$BM$145)-104,""), ROW()-4)),""))</f>
        <v/>
      </c>
      <c r="BG6" s="287" t="str" cm="1">
        <f t="array" ref="BG6">IF(IFERROR(INDEX('Cheater Sheet'!BF105:BF145, SMALL(IF("Yes"='Cheater Sheet'!$BM$105:$BM$145, ROW('Cheater Sheet'!$BM$105:$BM$145)-104,""), ROW()-4)),"")="","",IFERROR(INDEX('Cheater Sheet'!BF105:BF145, SMALL(IF("Yes"='Cheater Sheet'!$BM$105:$BM$145, ROW('Cheater Sheet'!$BM$105:$BM$145)-104,""), ROW()-4)),""))</f>
        <v/>
      </c>
      <c r="BH6" s="292" t="str" cm="1">
        <f t="array" ref="BH6">IF(IFERROR(INDEX('Cheater Sheet'!BG105:BG145, SMALL(IF("Yes"='Cheater Sheet'!$BM$105:$BM$145, ROW('Cheater Sheet'!$BM$105:$BM$145)-104,""), ROW()-4)),"")="","",IFERROR(INDEX('Cheater Sheet'!BG105:BG145, SMALL(IF("Yes"='Cheater Sheet'!$BM$105:$BM$145, ROW('Cheater Sheet'!$BM$105:$BM$145)-104,""), ROW()-4)),""))</f>
        <v/>
      </c>
      <c r="BI6" s="287" t="str" cm="1">
        <f t="array" ref="BI6">IF(IFERROR(INDEX('Cheater Sheet'!BH105:BH145, SMALL(IF("Yes"='Cheater Sheet'!$BM$105:$BM$145, ROW('Cheater Sheet'!$BM$105:$BM$145)-104,""), ROW()-4)),"")="","",IFERROR(INDEX('Cheater Sheet'!BH105:BH145, SMALL(IF("Yes"='Cheater Sheet'!$BM$105:$BM$145, ROW('Cheater Sheet'!$BM$105:$BM$145)-104,""), ROW()-4)),""))</f>
        <v/>
      </c>
      <c r="BJ6" s="292" t="str" cm="1">
        <f t="array" ref="BJ6">IF(IFERROR(INDEX('Cheater Sheet'!BI105:BI145, SMALL(IF("Yes"='Cheater Sheet'!$BM$105:$BM$145, ROW('Cheater Sheet'!$BM$105:$BM$145)-104,""), ROW()-4)),"")="","",IFERROR(INDEX('Cheater Sheet'!BI105:BI145, SMALL(IF("Yes"='Cheater Sheet'!$BM$105:$BM$145, ROW('Cheater Sheet'!$BM$105:$BM$145)-104,""), ROW()-4)),""))</f>
        <v/>
      </c>
      <c r="BK6" s="709" t="str" cm="1">
        <f t="array" ref="BK6">IF(IFERROR(INDEX('Cheater Sheet'!BJ105:BJ145, SMALL(IF("Yes"='Cheater Sheet'!$BM$105:$BM$145, ROW('Cheater Sheet'!$BM$105:$BM$145)-104,""), ROW()-4)),"")="","",IFERROR(INDEX('Cheater Sheet'!BJ105:BJ145, SMALL(IF("Yes"='Cheater Sheet'!$BM$105:$BM$145, ROW('Cheater Sheet'!$BM$105:$BM$145)-104,""), ROW()-4)),""))</f>
        <v/>
      </c>
      <c r="BL6" s="101"/>
    </row>
    <row r="7" spans="1:64" x14ac:dyDescent="0.2">
      <c r="A7" s="765">
        <f t="shared" si="0"/>
        <v>0</v>
      </c>
      <c r="C7" s="143" t="str" cm="1">
        <f t="array" ref="C7">IFERROR(INDEX('Cheater Sheet'!$B$105:$B$145, SMALL(IF("Yes"='Cheater Sheet'!$BM$105:$BM$145, ROW('Cheater Sheet'!$BM$105:$BM$145)-104,""), ROW()-4)),"")</f>
        <v/>
      </c>
      <c r="D7" s="292" t="str" cm="1">
        <f t="array" ref="D7">IF(IFERROR(INDEX('Cheater Sheet'!C105:C145, SMALL(IF("Yes"='Cheater Sheet'!$BM$105:$BM$145, ROW('Cheater Sheet'!$BM$105:$BM$145)-104,""), ROW()-4)),"")="","",IFERROR(INDEX('Cheater Sheet'!C105:C145, SMALL(IF("Yes"='Cheater Sheet'!$BM$105:$BM$145, ROW('Cheater Sheet'!$BM$105:$BM$145)-104,""), ROW()-4)),""))</f>
        <v/>
      </c>
      <c r="E7" s="287" t="str" cm="1">
        <f t="array" ref="E7">IF(IFERROR(INDEX('Cheater Sheet'!D105:D145, SMALL(IF("Yes"='Cheater Sheet'!$BM$105:$BM$145, ROW('Cheater Sheet'!$BM$105:$BM$145)-104,""), ROW()-4)),"")="","",IFERROR(INDEX('Cheater Sheet'!D105:D145, SMALL(IF("Yes"='Cheater Sheet'!$BM$105:$BM$145, ROW('Cheater Sheet'!$BM$105:$BM$145)-104,""), ROW()-4)),""))</f>
        <v/>
      </c>
      <c r="F7" s="292" t="str" cm="1">
        <f t="array" ref="F7">IF(IFERROR(INDEX('Cheater Sheet'!E105:E145, SMALL(IF("Yes"='Cheater Sheet'!$BM$105:$BM$145, ROW('Cheater Sheet'!$BM$105:$BM$145)-104,""), ROW()-4)),"")="","",IFERROR(INDEX('Cheater Sheet'!E105:E145, SMALL(IF("Yes"='Cheater Sheet'!$BM$105:$BM$145, ROW('Cheater Sheet'!$BM$105:$BM$145)-104,""), ROW()-4)),""))</f>
        <v/>
      </c>
      <c r="G7" s="287" t="str" cm="1">
        <f t="array" ref="G7">IF(IFERROR(INDEX('Cheater Sheet'!F105:F145, SMALL(IF("Yes"='Cheater Sheet'!$BM$105:$BM$145, ROW('Cheater Sheet'!$BM$105:$BM$145)-104,""), ROW()-4)),"")="","",IFERROR(INDEX('Cheater Sheet'!F105:F145, SMALL(IF("Yes"='Cheater Sheet'!$BM$105:$BM$145, ROW('Cheater Sheet'!$BM$105:$BM$145)-104,""), ROW()-4)),""))</f>
        <v/>
      </c>
      <c r="H7" s="292" t="str" cm="1">
        <f t="array" ref="H7">IF(IFERROR(INDEX('Cheater Sheet'!G105:G145, SMALL(IF("Yes"='Cheater Sheet'!$BM$105:$BM$145, ROW('Cheater Sheet'!$BM$105:$BM$145)-104,""), ROW()-4)),"")="","",IFERROR(INDEX('Cheater Sheet'!G105:G145, SMALL(IF("Yes"='Cheater Sheet'!$BM$105:$BM$145, ROW('Cheater Sheet'!$BM$105:$BM$145)-104,""), ROW()-4)),""))</f>
        <v/>
      </c>
      <c r="I7" s="287" t="str" cm="1">
        <f t="array" ref="I7">IF(IFERROR(INDEX('Cheater Sheet'!H105:H145, SMALL(IF("Yes"='Cheater Sheet'!$BM$105:$BM$145, ROW('Cheater Sheet'!$BM$105:$BM$145)-104,""), ROW()-4)),"")="","",IFERROR(INDEX('Cheater Sheet'!H105:H145, SMALL(IF("Yes"='Cheater Sheet'!$BM$105:$BM$145, ROW('Cheater Sheet'!$BM$105:$BM$145)-104,""), ROW()-4)),""))</f>
        <v/>
      </c>
      <c r="J7" s="292" t="str" cm="1">
        <f t="array" ref="J7">IF(IFERROR(INDEX('Cheater Sheet'!I105:I145, SMALL(IF("Yes"='Cheater Sheet'!$BM$105:$BM$145, ROW('Cheater Sheet'!$BM$105:$BM$145)-104,""), ROW()-4)),"")="","",IFERROR(INDEX('Cheater Sheet'!I105:I145, SMALL(IF("Yes"='Cheater Sheet'!$BM$105:$BM$145, ROW('Cheater Sheet'!$BM$105:$BM$145)-104,""), ROW()-4)),""))</f>
        <v/>
      </c>
      <c r="K7" s="287" t="str" cm="1">
        <f t="array" ref="K7">IF(IFERROR(INDEX('Cheater Sheet'!J105:J145, SMALL(IF("Yes"='Cheater Sheet'!$BM$105:$BM$145, ROW('Cheater Sheet'!$BM$105:$BM$145)-104,""), ROW()-4)),"")="","",IFERROR(INDEX('Cheater Sheet'!J105:J145, SMALL(IF("Yes"='Cheater Sheet'!$BM$105:$BM$145, ROW('Cheater Sheet'!$BM$105:$BM$145)-104,""), ROW()-4)),""))</f>
        <v/>
      </c>
      <c r="L7" s="292" t="str" cm="1">
        <f t="array" ref="L7">IF(IFERROR(INDEX('Cheater Sheet'!K105:K145, SMALL(IF("Yes"='Cheater Sheet'!$BM$105:$BM$145, ROW('Cheater Sheet'!$BM$105:$BM$145)-104,""), ROW()-4)),"")="","",IFERROR(INDEX('Cheater Sheet'!K105:K145, SMALL(IF("Yes"='Cheater Sheet'!$BM$105:$BM$145, ROW('Cheater Sheet'!$BM$105:$BM$145)-104,""), ROW()-4)),""))</f>
        <v/>
      </c>
      <c r="M7" s="287" t="str" cm="1">
        <f t="array" ref="M7">IF(IFERROR(INDEX('Cheater Sheet'!L105:L145, SMALL(IF("Yes"='Cheater Sheet'!$BM$105:$BM$145, ROW('Cheater Sheet'!$BM$105:$BM$145)-104,""), ROW()-4)),"")="","",IFERROR(INDEX('Cheater Sheet'!L105:L145, SMALL(IF("Yes"='Cheater Sheet'!$BM$105:$BM$145, ROW('Cheater Sheet'!$BM$105:$BM$145)-104,""), ROW()-4)),""))</f>
        <v/>
      </c>
      <c r="N7" s="292" t="str" cm="1">
        <f t="array" ref="N7">IF(IFERROR(INDEX('Cheater Sheet'!M105:M145, SMALL(IF("Yes"='Cheater Sheet'!$BM$105:$BM$145, ROW('Cheater Sheet'!$BM$105:$BM$145)-104,""), ROW()-4)),"")="","",IFERROR(INDEX('Cheater Sheet'!M105:M145, SMALL(IF("Yes"='Cheater Sheet'!$BM$105:$BM$145, ROW('Cheater Sheet'!$BM$105:$BM$145)-104,""), ROW()-4)),""))</f>
        <v/>
      </c>
      <c r="O7" s="287" t="str" cm="1">
        <f t="array" ref="O7">IF(IFERROR(INDEX('Cheater Sheet'!N105:N145, SMALL(IF("Yes"='Cheater Sheet'!$BM$105:$BM$145, ROW('Cheater Sheet'!$BM$105:$BM$145)-104,""), ROW()-4)),"")="","",IFERROR(INDEX('Cheater Sheet'!N105:N145, SMALL(IF("Yes"='Cheater Sheet'!$BM$105:$BM$145, ROW('Cheater Sheet'!$BM$105:$BM$145)-104,""), ROW()-4)),""))</f>
        <v/>
      </c>
      <c r="P7" s="292" t="str" cm="1">
        <f t="array" ref="P7">IF(IFERROR(INDEX('Cheater Sheet'!O105:O145, SMALL(IF("Yes"='Cheater Sheet'!$BM$105:$BM$145, ROW('Cheater Sheet'!$BM$105:$BM$145)-104,""), ROW()-4)),"")="","",IFERROR(INDEX('Cheater Sheet'!O105:O145, SMALL(IF("Yes"='Cheater Sheet'!$BM$105:$BM$145, ROW('Cheater Sheet'!$BM$105:$BM$145)-104,""), ROW()-4)),""))</f>
        <v/>
      </c>
      <c r="Q7" s="287" t="str" cm="1">
        <f t="array" ref="Q7">IF(IFERROR(INDEX('Cheater Sheet'!P105:P145, SMALL(IF("Yes"='Cheater Sheet'!$BM$105:$BM$145, ROW('Cheater Sheet'!$BM$105:$BM$145)-104,""), ROW()-4)),"")="","",IFERROR(INDEX('Cheater Sheet'!P105:P145, SMALL(IF("Yes"='Cheater Sheet'!$BM$105:$BM$145, ROW('Cheater Sheet'!$BM$105:$BM$145)-104,""), ROW()-4)),""))</f>
        <v/>
      </c>
      <c r="R7" s="292" t="str" cm="1">
        <f t="array" ref="R7">IF(IFERROR(INDEX('Cheater Sheet'!Q105:Q145, SMALL(IF("Yes"='Cheater Sheet'!$BM$105:$BM$145, ROW('Cheater Sheet'!$BM$105:$BM$145)-104,""), ROW()-4)),"")="","",IFERROR(INDEX('Cheater Sheet'!Q105:Q145, SMALL(IF("Yes"='Cheater Sheet'!$BM$105:$BM$145, ROW('Cheater Sheet'!$BM$105:$BM$145)-104,""), ROW()-4)),""))</f>
        <v/>
      </c>
      <c r="S7" s="287" t="str" cm="1">
        <f t="array" ref="S7">IF(IFERROR(INDEX('Cheater Sheet'!R105:R145, SMALL(IF("Yes"='Cheater Sheet'!$BM$105:$BM$145, ROW('Cheater Sheet'!$BM$105:$BM$145)-104,""), ROW()-4)),"")="","",IFERROR(INDEX('Cheater Sheet'!R105:R145, SMALL(IF("Yes"='Cheater Sheet'!$BM$105:$BM$145, ROW('Cheater Sheet'!$BM$105:$BM$145)-104,""), ROW()-4)),""))</f>
        <v/>
      </c>
      <c r="T7" s="292" t="str" cm="1">
        <f t="array" ref="T7">IF(IFERROR(INDEX('Cheater Sheet'!S105:S145, SMALL(IF("Yes"='Cheater Sheet'!$BM$105:$BM$145, ROW('Cheater Sheet'!$BM$105:$BM$145)-104,""), ROW()-4)),"")="","",IFERROR(INDEX('Cheater Sheet'!S105:S145, SMALL(IF("Yes"='Cheater Sheet'!$BM$105:$BM$145, ROW('Cheater Sheet'!$BM$105:$BM$145)-104,""), ROW()-4)),""))</f>
        <v/>
      </c>
      <c r="U7" s="287" t="str" cm="1">
        <f t="array" ref="U7">IF(IFERROR(INDEX('Cheater Sheet'!T105:T145, SMALL(IF("Yes"='Cheater Sheet'!$BM$105:$BM$145, ROW('Cheater Sheet'!$BM$105:$BM$145)-104,""), ROW()-4)),"")="","",IFERROR(INDEX('Cheater Sheet'!T105:T145, SMALL(IF("Yes"='Cheater Sheet'!$BM$105:$BM$145, ROW('Cheater Sheet'!$BM$105:$BM$145)-104,""), ROW()-4)),""))</f>
        <v/>
      </c>
      <c r="V7" s="292" t="str" cm="1">
        <f t="array" ref="V7">IF(IFERROR(INDEX('Cheater Sheet'!U105:U145, SMALL(IF("Yes"='Cheater Sheet'!$BM$105:$BM$145, ROW('Cheater Sheet'!$BM$105:$BM$145)-104,""), ROW()-4)),"")="","",IFERROR(INDEX('Cheater Sheet'!U105:U145, SMALL(IF("Yes"='Cheater Sheet'!$BM$105:$BM$145, ROW('Cheater Sheet'!$BM$105:$BM$145)-104,""), ROW()-4)),""))</f>
        <v/>
      </c>
      <c r="W7" s="287" t="str" cm="1">
        <f t="array" ref="W7">IF(IFERROR(INDEX('Cheater Sheet'!V105:V145, SMALL(IF("Yes"='Cheater Sheet'!$BM$105:$BM$145, ROW('Cheater Sheet'!$BM$105:$BM$145)-104,""), ROW()-4)),"")="","",IFERROR(INDEX('Cheater Sheet'!V105:V145, SMALL(IF("Yes"='Cheater Sheet'!$BM$105:$BM$145, ROW('Cheater Sheet'!$BM$105:$BM$145)-104,""), ROW()-4)),""))</f>
        <v/>
      </c>
      <c r="X7" s="292" t="str" cm="1">
        <f t="array" ref="X7">IF(IFERROR(INDEX('Cheater Sheet'!W105:W145, SMALL(IF("Yes"='Cheater Sheet'!$BM$105:$BM$145, ROW('Cheater Sheet'!$BM$105:$BM$145)-104,""), ROW()-4)),"")="","",IFERROR(INDEX('Cheater Sheet'!W105:W145, SMALL(IF("Yes"='Cheater Sheet'!$BM$105:$BM$145, ROW('Cheater Sheet'!$BM$105:$BM$145)-104,""), ROW()-4)),""))</f>
        <v/>
      </c>
      <c r="Y7" s="287" t="str" cm="1">
        <f t="array" ref="Y7">IF(IFERROR(INDEX('Cheater Sheet'!X105:X145, SMALL(IF("Yes"='Cheater Sheet'!$BM$105:$BM$145, ROW('Cheater Sheet'!$BM$105:$BM$145)-104,""), ROW()-4)),"")="","",IFERROR(INDEX('Cheater Sheet'!X105:X145, SMALL(IF("Yes"='Cheater Sheet'!$BM$105:$BM$145, ROW('Cheater Sheet'!$BM$105:$BM$145)-104,""), ROW()-4)),""))</f>
        <v/>
      </c>
      <c r="Z7" s="292" t="str" cm="1">
        <f t="array" ref="Z7">IF(IFERROR(INDEX('Cheater Sheet'!Y105:Y145, SMALL(IF("Yes"='Cheater Sheet'!$BM$105:$BM$145, ROW('Cheater Sheet'!$BM$105:$BM$145)-104,""), ROW()-4)),"")="","",IFERROR(INDEX('Cheater Sheet'!Y105:Y145, SMALL(IF("Yes"='Cheater Sheet'!$BM$105:$BM$145, ROW('Cheater Sheet'!$BM$105:$BM$145)-104,""), ROW()-4)),""))</f>
        <v/>
      </c>
      <c r="AA7" s="287" t="str" cm="1">
        <f t="array" ref="AA7">IF(IFERROR(INDEX('Cheater Sheet'!Z105:Z145, SMALL(IF("Yes"='Cheater Sheet'!$BM$105:$BM$145, ROW('Cheater Sheet'!$BM$105:$BM$145)-104,""), ROW()-4)),"")="","",IFERROR(INDEX('Cheater Sheet'!Z105:Z145, SMALL(IF("Yes"='Cheater Sheet'!$BM$105:$BM$145, ROW('Cheater Sheet'!$BM$105:$BM$145)-104,""), ROW()-4)),""))</f>
        <v/>
      </c>
      <c r="AB7" s="292" t="str" cm="1">
        <f t="array" ref="AB7">IF(IFERROR(INDEX('Cheater Sheet'!AA105:AA145, SMALL(IF("Yes"='Cheater Sheet'!$BM$105:$BM$145, ROW('Cheater Sheet'!$BM$105:$BM$145)-104,""), ROW()-4)),"")="","",IFERROR(INDEX('Cheater Sheet'!AA105:AA145, SMALL(IF("Yes"='Cheater Sheet'!$BM$105:$BM$145, ROW('Cheater Sheet'!$BM$105:$BM$145)-104,""), ROW()-4)),""))</f>
        <v/>
      </c>
      <c r="AC7" s="287" t="str" cm="1">
        <f t="array" ref="AC7">IF(IFERROR(INDEX('Cheater Sheet'!AB105:AB145, SMALL(IF("Yes"='Cheater Sheet'!$BM$105:$BM$145, ROW('Cheater Sheet'!$BM$105:$BM$145)-104,""), ROW()-4)),"")="","",IFERROR(INDEX('Cheater Sheet'!AB105:AB145, SMALL(IF("Yes"='Cheater Sheet'!$BM$105:$BM$145, ROW('Cheater Sheet'!$BM$105:$BM$145)-104,""), ROW()-4)),""))</f>
        <v/>
      </c>
      <c r="AD7" s="292" t="str" cm="1">
        <f t="array" ref="AD7">IF(IFERROR(INDEX('Cheater Sheet'!AC105:AC145, SMALL(IF("Yes"='Cheater Sheet'!$BM$105:$BM$145, ROW('Cheater Sheet'!$BM$105:$BM$145)-104,""), ROW()-4)),"")="","",IFERROR(INDEX('Cheater Sheet'!AC105:AC145, SMALL(IF("Yes"='Cheater Sheet'!$BM$105:$BM$145, ROW('Cheater Sheet'!$BM$105:$BM$145)-104,""), ROW()-4)),""))</f>
        <v/>
      </c>
      <c r="AE7" s="287" t="str" cm="1">
        <f t="array" ref="AE7">IF(IFERROR(INDEX('Cheater Sheet'!AD105:AD145, SMALL(IF("Yes"='Cheater Sheet'!$BM$105:$BM$145, ROW('Cheater Sheet'!$BM$105:$BM$145)-104,""), ROW()-4)),"")="","",IFERROR(INDEX('Cheater Sheet'!AD105:AD145, SMALL(IF("Yes"='Cheater Sheet'!$BM$105:$BM$145, ROW('Cheater Sheet'!$BM$105:$BM$145)-104,""), ROW()-4)),""))</f>
        <v/>
      </c>
      <c r="AF7" s="292" t="str" cm="1">
        <f t="array" ref="AF7">IF(IFERROR(INDEX('Cheater Sheet'!AE105:AE145, SMALL(IF("Yes"='Cheater Sheet'!$BM$105:$BM$145, ROW('Cheater Sheet'!$BM$105:$BM$145)-104,""), ROW()-4)),"")="","",IFERROR(INDEX('Cheater Sheet'!AE105:AE145, SMALL(IF("Yes"='Cheater Sheet'!$BM$105:$BM$145, ROW('Cheater Sheet'!$BM$105:$BM$145)-104,""), ROW()-4)),""))</f>
        <v/>
      </c>
      <c r="AG7" s="287" t="str" cm="1">
        <f t="array" ref="AG7">IF(IFERROR(INDEX('Cheater Sheet'!AF105:AF145, SMALL(IF("Yes"='Cheater Sheet'!$BM$105:$BM$145, ROW('Cheater Sheet'!$BM$105:$BM$145)-104,""), ROW()-4)),"")="","",IFERROR(INDEX('Cheater Sheet'!AF105:AF145, SMALL(IF("Yes"='Cheater Sheet'!$BM$105:$BM$145, ROW('Cheater Sheet'!$BM$105:$BM$145)-104,""), ROW()-4)),""))</f>
        <v/>
      </c>
      <c r="AH7" s="292" t="str" cm="1">
        <f t="array" ref="AH7">IF(IFERROR(INDEX('Cheater Sheet'!AG105:AG145, SMALL(IF("Yes"='Cheater Sheet'!$BM$105:$BM$145, ROW('Cheater Sheet'!$BM$105:$BM$145)-104,""), ROW()-4)),"")="","",IFERROR(INDEX('Cheater Sheet'!AG105:AG145, SMALL(IF("Yes"='Cheater Sheet'!$BM$105:$BM$145, ROW('Cheater Sheet'!$BM$105:$BM$145)-104,""), ROW()-4)),""))</f>
        <v/>
      </c>
      <c r="AI7" s="287" t="str" cm="1">
        <f t="array" ref="AI7">IF(IFERROR(INDEX('Cheater Sheet'!AH105:AH145, SMALL(IF("Yes"='Cheater Sheet'!$BM$105:$BM$145, ROW('Cheater Sheet'!$BM$105:$BM$145)-104,""), ROW()-4)),"")="","",IFERROR(INDEX('Cheater Sheet'!AH105:AH145, SMALL(IF("Yes"='Cheater Sheet'!$BM$105:$BM$145, ROW('Cheater Sheet'!$BM$105:$BM$145)-104,""), ROW()-4)),""))</f>
        <v/>
      </c>
      <c r="AJ7" s="292" t="str" cm="1">
        <f t="array" ref="AJ7">IF(IFERROR(INDEX('Cheater Sheet'!AI105:AI145, SMALL(IF("Yes"='Cheater Sheet'!$BM$105:$BM$145, ROW('Cheater Sheet'!$BM$105:$BM$145)-104,""), ROW()-4)),"")="","",IFERROR(INDEX('Cheater Sheet'!AI105:AI145, SMALL(IF("Yes"='Cheater Sheet'!$BM$105:$BM$145, ROW('Cheater Sheet'!$BM$105:$BM$145)-104,""), ROW()-4)),""))</f>
        <v/>
      </c>
      <c r="AK7" s="287" t="str" cm="1">
        <f t="array" ref="AK7">IF(IFERROR(INDEX('Cheater Sheet'!AJ105:AJ145, SMALL(IF("Yes"='Cheater Sheet'!$BM$105:$BM$145, ROW('Cheater Sheet'!$BM$105:$BM$145)-104,""), ROW()-4)),"")="","",IFERROR(INDEX('Cheater Sheet'!AJ105:AJ145, SMALL(IF("Yes"='Cheater Sheet'!$BM$105:$BM$145, ROW('Cheater Sheet'!$BM$105:$BM$145)-104,""), ROW()-4)),""))</f>
        <v/>
      </c>
      <c r="AL7" s="292" t="str" cm="1">
        <f t="array" ref="AL7">IF(IFERROR(INDEX('Cheater Sheet'!AK105:AK145, SMALL(IF("Yes"='Cheater Sheet'!$BM$105:$BM$145, ROW('Cheater Sheet'!$BM$105:$BM$145)-104,""), ROW()-4)),"")="","",IFERROR(INDEX('Cheater Sheet'!AK105:AK145, SMALL(IF("Yes"='Cheater Sheet'!$BM$105:$BM$145, ROW('Cheater Sheet'!$BM$105:$BM$145)-104,""), ROW()-4)),""))</f>
        <v/>
      </c>
      <c r="AM7" s="287" t="str" cm="1">
        <f t="array" ref="AM7">IF(IFERROR(INDEX('Cheater Sheet'!AL105:AL145, SMALL(IF("Yes"='Cheater Sheet'!$BM$105:$BM$145, ROW('Cheater Sheet'!$BM$105:$BM$145)-104,""), ROW()-4)),"")="","",IFERROR(INDEX('Cheater Sheet'!AL105:AL145, SMALL(IF("Yes"='Cheater Sheet'!$BM$105:$BM$145, ROW('Cheater Sheet'!$BM$105:$BM$145)-104,""), ROW()-4)),""))</f>
        <v/>
      </c>
      <c r="AN7" s="292" t="str" cm="1">
        <f t="array" ref="AN7">IF(IFERROR(INDEX('Cheater Sheet'!AM105:AM145, SMALL(IF("Yes"='Cheater Sheet'!$BM$105:$BM$145, ROW('Cheater Sheet'!$BM$105:$BM$145)-104,""), ROW()-4)),"")="","",IFERROR(INDEX('Cheater Sheet'!AM105:AM145, SMALL(IF("Yes"='Cheater Sheet'!$BM$105:$BM$145, ROW('Cheater Sheet'!$BM$105:$BM$145)-104,""), ROW()-4)),""))</f>
        <v/>
      </c>
      <c r="AO7" s="287" t="str" cm="1">
        <f t="array" ref="AO7">IF(IFERROR(INDEX('Cheater Sheet'!AN105:AN145, SMALL(IF("Yes"='Cheater Sheet'!$BM$105:$BM$145, ROW('Cheater Sheet'!$BM$105:$BM$145)-104,""), ROW()-4)),"")="","",IFERROR(INDEX('Cheater Sheet'!AN105:AN145, SMALL(IF("Yes"='Cheater Sheet'!$BM$105:$BM$145, ROW('Cheater Sheet'!$BM$105:$BM$145)-104,""), ROW()-4)),""))</f>
        <v/>
      </c>
      <c r="AP7" s="292" t="str" cm="1">
        <f t="array" ref="AP7">IF(IFERROR(INDEX('Cheater Sheet'!AO105:AO145, SMALL(IF("Yes"='Cheater Sheet'!$BM$105:$BM$145, ROW('Cheater Sheet'!$BM$105:$BM$145)-104,""), ROW()-4)),"")="","",IFERROR(INDEX('Cheater Sheet'!AO105:AO145, SMALL(IF("Yes"='Cheater Sheet'!$BM$105:$BM$145, ROW('Cheater Sheet'!$BM$105:$BM$145)-104,""), ROW()-4)),""))</f>
        <v/>
      </c>
      <c r="AQ7" s="287" t="str" cm="1">
        <f t="array" ref="AQ7">IF(IFERROR(INDEX('Cheater Sheet'!AP105:AP145, SMALL(IF("Yes"='Cheater Sheet'!$BM$105:$BM$145, ROW('Cheater Sheet'!$BM$105:$BM$145)-104,""), ROW()-4)),"")="","",IFERROR(INDEX('Cheater Sheet'!AP105:AP145, SMALL(IF("Yes"='Cheater Sheet'!$BM$105:$BM$145, ROW('Cheater Sheet'!$BM$105:$BM$145)-104,""), ROW()-4)),""))</f>
        <v/>
      </c>
      <c r="AR7" s="292" t="str" cm="1">
        <f t="array" ref="AR7">IF(IFERROR(INDEX('Cheater Sheet'!AQ105:AQ145, SMALL(IF("Yes"='Cheater Sheet'!$BM$105:$BM$145, ROW('Cheater Sheet'!$BM$105:$BM$145)-104,""), ROW()-4)),"")="","",IFERROR(INDEX('Cheater Sheet'!AQ105:AQ145, SMALL(IF("Yes"='Cheater Sheet'!$BM$105:$BM$145, ROW('Cheater Sheet'!$BM$105:$BM$145)-104,""), ROW()-4)),""))</f>
        <v/>
      </c>
      <c r="AS7" s="287" t="str" cm="1">
        <f t="array" ref="AS7">IF(IFERROR(INDEX('Cheater Sheet'!AR105:AR145, SMALL(IF("Yes"='Cheater Sheet'!$BM$105:$BM$145, ROW('Cheater Sheet'!$BM$105:$BM$145)-104,""), ROW()-4)),"")="","",IFERROR(INDEX('Cheater Sheet'!AR105:AR145, SMALL(IF("Yes"='Cheater Sheet'!$BM$105:$BM$145, ROW('Cheater Sheet'!$BM$105:$BM$145)-104,""), ROW()-4)),""))</f>
        <v/>
      </c>
      <c r="AT7" s="292" t="str" cm="1">
        <f t="array" ref="AT7">IF(IFERROR(INDEX('Cheater Sheet'!AS105:AS145, SMALL(IF("Yes"='Cheater Sheet'!$BM$105:$BM$145, ROW('Cheater Sheet'!$BM$105:$BM$145)-104,""), ROW()-4)),"")="","",IFERROR(INDEX('Cheater Sheet'!AS105:AS145, SMALL(IF("Yes"='Cheater Sheet'!$BM$105:$BM$145, ROW('Cheater Sheet'!$BM$105:$BM$145)-104,""), ROW()-4)),""))</f>
        <v/>
      </c>
      <c r="AU7" s="287" t="str" cm="1">
        <f t="array" ref="AU7">IF(IFERROR(INDEX('Cheater Sheet'!AT105:AT145, SMALL(IF("Yes"='Cheater Sheet'!$BM$105:$BM$145, ROW('Cheater Sheet'!$BM$105:$BM$145)-104,""), ROW()-4)),"")="","",IFERROR(INDEX('Cheater Sheet'!AT105:AT145, SMALL(IF("Yes"='Cheater Sheet'!$BM$105:$BM$145, ROW('Cheater Sheet'!$BM$105:$BM$145)-104,""), ROW()-4)),""))</f>
        <v/>
      </c>
      <c r="AV7" s="292" t="str" cm="1">
        <f t="array" ref="AV7">IF(IFERROR(INDEX('Cheater Sheet'!AU105:AU145, SMALL(IF("Yes"='Cheater Sheet'!$BM$105:$BM$145, ROW('Cheater Sheet'!$BM$105:$BM$145)-104,""), ROW()-4)),"")="","",IFERROR(INDEX('Cheater Sheet'!AU105:AU145, SMALL(IF("Yes"='Cheater Sheet'!$BM$105:$BM$145, ROW('Cheater Sheet'!$BM$105:$BM$145)-104,""), ROW()-4)),""))</f>
        <v/>
      </c>
      <c r="AW7" s="287" t="str" cm="1">
        <f t="array" ref="AW7">IF(IFERROR(INDEX('Cheater Sheet'!AV105:AV145, SMALL(IF("Yes"='Cheater Sheet'!$BM$105:$BM$145, ROW('Cheater Sheet'!$BM$105:$BM$145)-104,""), ROW()-4)),"")="","",IFERROR(INDEX('Cheater Sheet'!AV105:AV145, SMALL(IF("Yes"='Cheater Sheet'!$BM$105:$BM$145, ROW('Cheater Sheet'!$BM$105:$BM$145)-104,""), ROW()-4)),""))</f>
        <v/>
      </c>
      <c r="AX7" s="292" t="str" cm="1">
        <f t="array" ref="AX7">IF(IFERROR(INDEX('Cheater Sheet'!AW105:AW145, SMALL(IF("Yes"='Cheater Sheet'!$BM$105:$BM$145, ROW('Cheater Sheet'!$BM$105:$BM$145)-104,""), ROW()-4)),"")="","",IFERROR(INDEX('Cheater Sheet'!AW105:AW145, SMALL(IF("Yes"='Cheater Sheet'!$BM$105:$BM$145, ROW('Cheater Sheet'!$BM$105:$BM$145)-104,""), ROW()-4)),""))</f>
        <v/>
      </c>
      <c r="AY7" s="287" t="str" cm="1">
        <f t="array" ref="AY7">IF(IFERROR(INDEX('Cheater Sheet'!AX105:AX145, SMALL(IF("Yes"='Cheater Sheet'!$BM$105:$BM$145, ROW('Cheater Sheet'!$BM$105:$BM$145)-104,""), ROW()-4)),"")="","",IFERROR(INDEX('Cheater Sheet'!AX105:AX145, SMALL(IF("Yes"='Cheater Sheet'!$BM$105:$BM$145, ROW('Cheater Sheet'!$BM$105:$BM$145)-104,""), ROW()-4)),""))</f>
        <v/>
      </c>
      <c r="AZ7" s="292" t="str" cm="1">
        <f t="array" ref="AZ7">IF(IFERROR(INDEX('Cheater Sheet'!AY105:AY145, SMALL(IF("Yes"='Cheater Sheet'!$BM$105:$BM$145, ROW('Cheater Sheet'!$BM$105:$BM$145)-104,""), ROW()-4)),"")="","",IFERROR(INDEX('Cheater Sheet'!AY105:AY145, SMALL(IF("Yes"='Cheater Sheet'!$BM$105:$BM$145, ROW('Cheater Sheet'!$BM$105:$BM$145)-104,""), ROW()-4)),""))</f>
        <v/>
      </c>
      <c r="BA7" s="287" t="str" cm="1">
        <f t="array" ref="BA7">IF(IFERROR(INDEX('Cheater Sheet'!AZ105:AZ145, SMALL(IF("Yes"='Cheater Sheet'!$BM$105:$BM$145, ROW('Cheater Sheet'!$BM$105:$BM$145)-104,""), ROW()-4)),"")="","",IFERROR(INDEX('Cheater Sheet'!AZ105:AZ145, SMALL(IF("Yes"='Cheater Sheet'!$BM$105:$BM$145, ROW('Cheater Sheet'!$BM$105:$BM$145)-104,""), ROW()-4)),""))</f>
        <v/>
      </c>
      <c r="BB7" s="292" t="str" cm="1">
        <f t="array" ref="BB7">IF(IFERROR(INDEX('Cheater Sheet'!BA105:BA145, SMALL(IF("Yes"='Cheater Sheet'!$BM$105:$BM$145, ROW('Cheater Sheet'!$BM$105:$BM$145)-104,""), ROW()-4)),"")="","",IFERROR(INDEX('Cheater Sheet'!BA105:BA145, SMALL(IF("Yes"='Cheater Sheet'!$BM$105:$BM$145, ROW('Cheater Sheet'!$BM$105:$BM$145)-104,""), ROW()-4)),""))</f>
        <v/>
      </c>
      <c r="BC7" s="287" t="str" cm="1">
        <f t="array" ref="BC7">IF(IFERROR(INDEX('Cheater Sheet'!BB105:BB145, SMALL(IF("Yes"='Cheater Sheet'!$BM$105:$BM$145, ROW('Cheater Sheet'!$BM$105:$BM$145)-104,""), ROW()-4)),"")="","",IFERROR(INDEX('Cheater Sheet'!BB105:BB145, SMALL(IF("Yes"='Cheater Sheet'!$BM$105:$BM$145, ROW('Cheater Sheet'!$BM$105:$BM$145)-104,""), ROW()-4)),""))</f>
        <v/>
      </c>
      <c r="BD7" s="292" t="str" cm="1">
        <f t="array" ref="BD7">IF(IFERROR(INDEX('Cheater Sheet'!BC105:BC145, SMALL(IF("Yes"='Cheater Sheet'!$BM$105:$BM$145, ROW('Cheater Sheet'!$BM$105:$BM$145)-104,""), ROW()-4)),"")="","",IFERROR(INDEX('Cheater Sheet'!BC105:BC145, SMALL(IF("Yes"='Cheater Sheet'!$BM$105:$BM$145, ROW('Cheater Sheet'!$BM$105:$BM$145)-104,""), ROW()-4)),""))</f>
        <v/>
      </c>
      <c r="BE7" s="287" t="str" cm="1">
        <f t="array" ref="BE7">IF(IFERROR(INDEX('Cheater Sheet'!BD105:BD145, SMALL(IF("Yes"='Cheater Sheet'!$BM$105:$BM$145, ROW('Cheater Sheet'!$BM$105:$BM$145)-104,""), ROW()-4)),"")="","",IFERROR(INDEX('Cheater Sheet'!BD105:BD145, SMALL(IF("Yes"='Cheater Sheet'!$BM$105:$BM$145, ROW('Cheater Sheet'!$BM$105:$BM$145)-104,""), ROW()-4)),""))</f>
        <v/>
      </c>
      <c r="BF7" s="292" t="str" cm="1">
        <f t="array" ref="BF7">IF(IFERROR(INDEX('Cheater Sheet'!BE105:BE145, SMALL(IF("Yes"='Cheater Sheet'!$BM$105:$BM$145, ROW('Cheater Sheet'!$BM$105:$BM$145)-104,""), ROW()-4)),"")="","",IFERROR(INDEX('Cheater Sheet'!BE105:BE145, SMALL(IF("Yes"='Cheater Sheet'!$BM$105:$BM$145, ROW('Cheater Sheet'!$BM$105:$BM$145)-104,""), ROW()-4)),""))</f>
        <v/>
      </c>
      <c r="BG7" s="287" t="str" cm="1">
        <f t="array" ref="BG7">IF(IFERROR(INDEX('Cheater Sheet'!BF105:BF145, SMALL(IF("Yes"='Cheater Sheet'!$BM$105:$BM$145, ROW('Cheater Sheet'!$BM$105:$BM$145)-104,""), ROW()-4)),"")="","",IFERROR(INDEX('Cheater Sheet'!BF105:BF145, SMALL(IF("Yes"='Cheater Sheet'!$BM$105:$BM$145, ROW('Cheater Sheet'!$BM$105:$BM$145)-104,""), ROW()-4)),""))</f>
        <v/>
      </c>
      <c r="BH7" s="292" t="str" cm="1">
        <f t="array" ref="BH7">IF(IFERROR(INDEX('Cheater Sheet'!BG105:BG145, SMALL(IF("Yes"='Cheater Sheet'!$BM$105:$BM$145, ROW('Cheater Sheet'!$BM$105:$BM$145)-104,""), ROW()-4)),"")="","",IFERROR(INDEX('Cheater Sheet'!BG105:BG145, SMALL(IF("Yes"='Cheater Sheet'!$BM$105:$BM$145, ROW('Cheater Sheet'!$BM$105:$BM$145)-104,""), ROW()-4)),""))</f>
        <v/>
      </c>
      <c r="BI7" s="287" t="str" cm="1">
        <f t="array" ref="BI7">IF(IFERROR(INDEX('Cheater Sheet'!BH105:BH145, SMALL(IF("Yes"='Cheater Sheet'!$BM$105:$BM$145, ROW('Cheater Sheet'!$BM$105:$BM$145)-104,""), ROW()-4)),"")="","",IFERROR(INDEX('Cheater Sheet'!BH105:BH145, SMALL(IF("Yes"='Cheater Sheet'!$BM$105:$BM$145, ROW('Cheater Sheet'!$BM$105:$BM$145)-104,""), ROW()-4)),""))</f>
        <v/>
      </c>
      <c r="BJ7" s="292" t="str" cm="1">
        <f t="array" ref="BJ7">IF(IFERROR(INDEX('Cheater Sheet'!BI105:BI145, SMALL(IF("Yes"='Cheater Sheet'!$BM$105:$BM$145, ROW('Cheater Sheet'!$BM$105:$BM$145)-104,""), ROW()-4)),"")="","",IFERROR(INDEX('Cheater Sheet'!BI105:BI145, SMALL(IF("Yes"='Cheater Sheet'!$BM$105:$BM$145, ROW('Cheater Sheet'!$BM$105:$BM$145)-104,""), ROW()-4)),""))</f>
        <v/>
      </c>
      <c r="BK7" s="709" t="str" cm="1">
        <f t="array" ref="BK7">IF(IFERROR(INDEX('Cheater Sheet'!BJ105:BJ145, SMALL(IF("Yes"='Cheater Sheet'!$BM$105:$BM$145, ROW('Cheater Sheet'!$BM$105:$BM$145)-104,""), ROW()-4)),"")="","",IFERROR(INDEX('Cheater Sheet'!BJ105:BJ145, SMALL(IF("Yes"='Cheater Sheet'!$BM$105:$BM$145, ROW('Cheater Sheet'!$BM$105:$BM$145)-104,""), ROW()-4)),""))</f>
        <v/>
      </c>
      <c r="BL7" s="101"/>
    </row>
    <row r="8" spans="1:64" x14ac:dyDescent="0.2">
      <c r="A8" s="765">
        <f t="shared" si="0"/>
        <v>0</v>
      </c>
      <c r="C8" s="143" t="str" cm="1">
        <f t="array" ref="C8">IFERROR(INDEX('Cheater Sheet'!$B$105:$B$145, SMALL(IF("Yes"='Cheater Sheet'!$BM$105:$BM$145, ROW('Cheater Sheet'!$BM$105:$BM$145)-104,""), ROW()-4)),"")</f>
        <v/>
      </c>
      <c r="D8" s="292" t="str" cm="1">
        <f t="array" ref="D8">IF(IFERROR(INDEX('Cheater Sheet'!C105:C145, SMALL(IF("Yes"='Cheater Sheet'!$BM$105:$BM$145, ROW('Cheater Sheet'!$BM$105:$BM$145)-104,""), ROW()-4)),"")="","",IFERROR(INDEX('Cheater Sheet'!C105:C145, SMALL(IF("Yes"='Cheater Sheet'!$BM$105:$BM$145, ROW('Cheater Sheet'!$BM$105:$BM$145)-104,""), ROW()-4)),""))</f>
        <v/>
      </c>
      <c r="E8" s="287" t="str" cm="1">
        <f t="array" ref="E8">IF(IFERROR(INDEX('Cheater Sheet'!D105:D145, SMALL(IF("Yes"='Cheater Sheet'!$BM$105:$BM$145, ROW('Cheater Sheet'!$BM$105:$BM$145)-104,""), ROW()-4)),"")="","",IFERROR(INDEX('Cheater Sheet'!D105:D145, SMALL(IF("Yes"='Cheater Sheet'!$BM$105:$BM$145, ROW('Cheater Sheet'!$BM$105:$BM$145)-104,""), ROW()-4)),""))</f>
        <v/>
      </c>
      <c r="F8" s="292" t="str" cm="1">
        <f t="array" ref="F8">IF(IFERROR(INDEX('Cheater Sheet'!E105:E145, SMALL(IF("Yes"='Cheater Sheet'!$BM$105:$BM$145, ROW('Cheater Sheet'!$BM$105:$BM$145)-104,""), ROW()-4)),"")="","",IFERROR(INDEX('Cheater Sheet'!E105:E145, SMALL(IF("Yes"='Cheater Sheet'!$BM$105:$BM$145, ROW('Cheater Sheet'!$BM$105:$BM$145)-104,""), ROW()-4)),""))</f>
        <v/>
      </c>
      <c r="G8" s="287" t="str" cm="1">
        <f t="array" ref="G8">IF(IFERROR(INDEX('Cheater Sheet'!F105:F145, SMALL(IF("Yes"='Cheater Sheet'!$BM$105:$BM$145, ROW('Cheater Sheet'!$BM$105:$BM$145)-104,""), ROW()-4)),"")="","",IFERROR(INDEX('Cheater Sheet'!F105:F145, SMALL(IF("Yes"='Cheater Sheet'!$BM$105:$BM$145, ROW('Cheater Sheet'!$BM$105:$BM$145)-104,""), ROW()-4)),""))</f>
        <v/>
      </c>
      <c r="H8" s="292" t="str" cm="1">
        <f t="array" ref="H8">IF(IFERROR(INDEX('Cheater Sheet'!G105:G145, SMALL(IF("Yes"='Cheater Sheet'!$BM$105:$BM$145, ROW('Cheater Sheet'!$BM$105:$BM$145)-104,""), ROW()-4)),"")="","",IFERROR(INDEX('Cheater Sheet'!G105:G145, SMALL(IF("Yes"='Cheater Sheet'!$BM$105:$BM$145, ROW('Cheater Sheet'!$BM$105:$BM$145)-104,""), ROW()-4)),""))</f>
        <v/>
      </c>
      <c r="I8" s="287" t="str" cm="1">
        <f t="array" ref="I8">IF(IFERROR(INDEX('Cheater Sheet'!H105:H145, SMALL(IF("Yes"='Cheater Sheet'!$BM$105:$BM$145, ROW('Cheater Sheet'!$BM$105:$BM$145)-104,""), ROW()-4)),"")="","",IFERROR(INDEX('Cheater Sheet'!H105:H145, SMALL(IF("Yes"='Cheater Sheet'!$BM$105:$BM$145, ROW('Cheater Sheet'!$BM$105:$BM$145)-104,""), ROW()-4)),""))</f>
        <v/>
      </c>
      <c r="J8" s="292" t="str" cm="1">
        <f t="array" ref="J8">IF(IFERROR(INDEX('Cheater Sheet'!I105:I145, SMALL(IF("Yes"='Cheater Sheet'!$BM$105:$BM$145, ROW('Cheater Sheet'!$BM$105:$BM$145)-104,""), ROW()-4)),"")="","",IFERROR(INDEX('Cheater Sheet'!I105:I145, SMALL(IF("Yes"='Cheater Sheet'!$BM$105:$BM$145, ROW('Cheater Sheet'!$BM$105:$BM$145)-104,""), ROW()-4)),""))</f>
        <v/>
      </c>
      <c r="K8" s="287" t="str" cm="1">
        <f t="array" ref="K8">IF(IFERROR(INDEX('Cheater Sheet'!J105:J145, SMALL(IF("Yes"='Cheater Sheet'!$BM$105:$BM$145, ROW('Cheater Sheet'!$BM$105:$BM$145)-104,""), ROW()-4)),"")="","",IFERROR(INDEX('Cheater Sheet'!J105:J145, SMALL(IF("Yes"='Cheater Sheet'!$BM$105:$BM$145, ROW('Cheater Sheet'!$BM$105:$BM$145)-104,""), ROW()-4)),""))</f>
        <v/>
      </c>
      <c r="L8" s="292" t="str" cm="1">
        <f t="array" ref="L8">IF(IFERROR(INDEX('Cheater Sheet'!K105:K145, SMALL(IF("Yes"='Cheater Sheet'!$BM$105:$BM$145, ROW('Cheater Sheet'!$BM$105:$BM$145)-104,""), ROW()-4)),"")="","",IFERROR(INDEX('Cheater Sheet'!K105:K145, SMALL(IF("Yes"='Cheater Sheet'!$BM$105:$BM$145, ROW('Cheater Sheet'!$BM$105:$BM$145)-104,""), ROW()-4)),""))</f>
        <v/>
      </c>
      <c r="M8" s="287" t="str" cm="1">
        <f t="array" ref="M8">IF(IFERROR(INDEX('Cheater Sheet'!L105:L145, SMALL(IF("Yes"='Cheater Sheet'!$BM$105:$BM$145, ROW('Cheater Sheet'!$BM$105:$BM$145)-104,""), ROW()-4)),"")="","",IFERROR(INDEX('Cheater Sheet'!L105:L145, SMALL(IF("Yes"='Cheater Sheet'!$BM$105:$BM$145, ROW('Cheater Sheet'!$BM$105:$BM$145)-104,""), ROW()-4)),""))</f>
        <v/>
      </c>
      <c r="N8" s="292" t="str" cm="1">
        <f t="array" ref="N8">IF(IFERROR(INDEX('Cheater Sheet'!M105:M145, SMALL(IF("Yes"='Cheater Sheet'!$BM$105:$BM$145, ROW('Cheater Sheet'!$BM$105:$BM$145)-104,""), ROW()-4)),"")="","",IFERROR(INDEX('Cheater Sheet'!M105:M145, SMALL(IF("Yes"='Cheater Sheet'!$BM$105:$BM$145, ROW('Cheater Sheet'!$BM$105:$BM$145)-104,""), ROW()-4)),""))</f>
        <v/>
      </c>
      <c r="O8" s="287" t="str" cm="1">
        <f t="array" ref="O8">IF(IFERROR(INDEX('Cheater Sheet'!N105:N145, SMALL(IF("Yes"='Cheater Sheet'!$BM$105:$BM$145, ROW('Cheater Sheet'!$BM$105:$BM$145)-104,""), ROW()-4)),"")="","",IFERROR(INDEX('Cheater Sheet'!N105:N145, SMALL(IF("Yes"='Cheater Sheet'!$BM$105:$BM$145, ROW('Cheater Sheet'!$BM$105:$BM$145)-104,""), ROW()-4)),""))</f>
        <v/>
      </c>
      <c r="P8" s="292" t="str" cm="1">
        <f t="array" ref="P8">IF(IFERROR(INDEX('Cheater Sheet'!O105:O145, SMALL(IF("Yes"='Cheater Sheet'!$BM$105:$BM$145, ROW('Cheater Sheet'!$BM$105:$BM$145)-104,""), ROW()-4)),"")="","",IFERROR(INDEX('Cheater Sheet'!O105:O145, SMALL(IF("Yes"='Cheater Sheet'!$BM$105:$BM$145, ROW('Cheater Sheet'!$BM$105:$BM$145)-104,""), ROW()-4)),""))</f>
        <v/>
      </c>
      <c r="Q8" s="287" t="str" cm="1">
        <f t="array" ref="Q8">IF(IFERROR(INDEX('Cheater Sheet'!P105:P145, SMALL(IF("Yes"='Cheater Sheet'!$BM$105:$BM$145, ROW('Cheater Sheet'!$BM$105:$BM$145)-104,""), ROW()-4)),"")="","",IFERROR(INDEX('Cheater Sheet'!P105:P145, SMALL(IF("Yes"='Cheater Sheet'!$BM$105:$BM$145, ROW('Cheater Sheet'!$BM$105:$BM$145)-104,""), ROW()-4)),""))</f>
        <v/>
      </c>
      <c r="R8" s="292" t="str" cm="1">
        <f t="array" ref="R8">IF(IFERROR(INDEX('Cheater Sheet'!Q105:Q145, SMALL(IF("Yes"='Cheater Sheet'!$BM$105:$BM$145, ROW('Cheater Sheet'!$BM$105:$BM$145)-104,""), ROW()-4)),"")="","",IFERROR(INDEX('Cheater Sheet'!Q105:Q145, SMALL(IF("Yes"='Cheater Sheet'!$BM$105:$BM$145, ROW('Cheater Sheet'!$BM$105:$BM$145)-104,""), ROW()-4)),""))</f>
        <v/>
      </c>
      <c r="S8" s="287" t="str" cm="1">
        <f t="array" ref="S8">IF(IFERROR(INDEX('Cheater Sheet'!R105:R145, SMALL(IF("Yes"='Cheater Sheet'!$BM$105:$BM$145, ROW('Cheater Sheet'!$BM$105:$BM$145)-104,""), ROW()-4)),"")="","",IFERROR(INDEX('Cheater Sheet'!R105:R145, SMALL(IF("Yes"='Cheater Sheet'!$BM$105:$BM$145, ROW('Cheater Sheet'!$BM$105:$BM$145)-104,""), ROW()-4)),""))</f>
        <v/>
      </c>
      <c r="T8" s="292" t="str" cm="1">
        <f t="array" ref="T8">IF(IFERROR(INDEX('Cheater Sheet'!S105:S145, SMALL(IF("Yes"='Cheater Sheet'!$BM$105:$BM$145, ROW('Cheater Sheet'!$BM$105:$BM$145)-104,""), ROW()-4)),"")="","",IFERROR(INDEX('Cheater Sheet'!S105:S145, SMALL(IF("Yes"='Cheater Sheet'!$BM$105:$BM$145, ROW('Cheater Sheet'!$BM$105:$BM$145)-104,""), ROW()-4)),""))</f>
        <v/>
      </c>
      <c r="U8" s="287" t="str" cm="1">
        <f t="array" ref="U8">IF(IFERROR(INDEX('Cheater Sheet'!T105:T145, SMALL(IF("Yes"='Cheater Sheet'!$BM$105:$BM$145, ROW('Cheater Sheet'!$BM$105:$BM$145)-104,""), ROW()-4)),"")="","",IFERROR(INDEX('Cheater Sheet'!T105:T145, SMALL(IF("Yes"='Cheater Sheet'!$BM$105:$BM$145, ROW('Cheater Sheet'!$BM$105:$BM$145)-104,""), ROW()-4)),""))</f>
        <v/>
      </c>
      <c r="V8" s="292" t="str" cm="1">
        <f t="array" ref="V8">IF(IFERROR(INDEX('Cheater Sheet'!U105:U145, SMALL(IF("Yes"='Cheater Sheet'!$BM$105:$BM$145, ROW('Cheater Sheet'!$BM$105:$BM$145)-104,""), ROW()-4)),"")="","",IFERROR(INDEX('Cheater Sheet'!U105:U145, SMALL(IF("Yes"='Cheater Sheet'!$BM$105:$BM$145, ROW('Cheater Sheet'!$BM$105:$BM$145)-104,""), ROW()-4)),""))</f>
        <v/>
      </c>
      <c r="W8" s="287" t="str" cm="1">
        <f t="array" ref="W8">IF(IFERROR(INDEX('Cheater Sheet'!V105:V145, SMALL(IF("Yes"='Cheater Sheet'!$BM$105:$BM$145, ROW('Cheater Sheet'!$BM$105:$BM$145)-104,""), ROW()-4)),"")="","",IFERROR(INDEX('Cheater Sheet'!V105:V145, SMALL(IF("Yes"='Cheater Sheet'!$BM$105:$BM$145, ROW('Cheater Sheet'!$BM$105:$BM$145)-104,""), ROW()-4)),""))</f>
        <v/>
      </c>
      <c r="X8" s="292" t="str" cm="1">
        <f t="array" ref="X8">IF(IFERROR(INDEX('Cheater Sheet'!W105:W145, SMALL(IF("Yes"='Cheater Sheet'!$BM$105:$BM$145, ROW('Cheater Sheet'!$BM$105:$BM$145)-104,""), ROW()-4)),"")="","",IFERROR(INDEX('Cheater Sheet'!W105:W145, SMALL(IF("Yes"='Cheater Sheet'!$BM$105:$BM$145, ROW('Cheater Sheet'!$BM$105:$BM$145)-104,""), ROW()-4)),""))</f>
        <v/>
      </c>
      <c r="Y8" s="287" t="str" cm="1">
        <f t="array" ref="Y8">IF(IFERROR(INDEX('Cheater Sheet'!X105:X145, SMALL(IF("Yes"='Cheater Sheet'!$BM$105:$BM$145, ROW('Cheater Sheet'!$BM$105:$BM$145)-104,""), ROW()-4)),"")="","",IFERROR(INDEX('Cheater Sheet'!X105:X145, SMALL(IF("Yes"='Cheater Sheet'!$BM$105:$BM$145, ROW('Cheater Sheet'!$BM$105:$BM$145)-104,""), ROW()-4)),""))</f>
        <v/>
      </c>
      <c r="Z8" s="292" t="str" cm="1">
        <f t="array" ref="Z8">IF(IFERROR(INDEX('Cheater Sheet'!Y105:Y145, SMALL(IF("Yes"='Cheater Sheet'!$BM$105:$BM$145, ROW('Cheater Sheet'!$BM$105:$BM$145)-104,""), ROW()-4)),"")="","",IFERROR(INDEX('Cheater Sheet'!Y105:Y145, SMALL(IF("Yes"='Cheater Sheet'!$BM$105:$BM$145, ROW('Cheater Sheet'!$BM$105:$BM$145)-104,""), ROW()-4)),""))</f>
        <v/>
      </c>
      <c r="AA8" s="287" t="str" cm="1">
        <f t="array" ref="AA8">IF(IFERROR(INDEX('Cheater Sheet'!Z105:Z145, SMALL(IF("Yes"='Cheater Sheet'!$BM$105:$BM$145, ROW('Cheater Sheet'!$BM$105:$BM$145)-104,""), ROW()-4)),"")="","",IFERROR(INDEX('Cheater Sheet'!Z105:Z145, SMALL(IF("Yes"='Cheater Sheet'!$BM$105:$BM$145, ROW('Cheater Sheet'!$BM$105:$BM$145)-104,""), ROW()-4)),""))</f>
        <v/>
      </c>
      <c r="AB8" s="292" t="str" cm="1">
        <f t="array" ref="AB8">IF(IFERROR(INDEX('Cheater Sheet'!AA105:AA145, SMALL(IF("Yes"='Cheater Sheet'!$BM$105:$BM$145, ROW('Cheater Sheet'!$BM$105:$BM$145)-104,""), ROW()-4)),"")="","",IFERROR(INDEX('Cheater Sheet'!AA105:AA145, SMALL(IF("Yes"='Cheater Sheet'!$BM$105:$BM$145, ROW('Cheater Sheet'!$BM$105:$BM$145)-104,""), ROW()-4)),""))</f>
        <v/>
      </c>
      <c r="AC8" s="287" t="str" cm="1">
        <f t="array" ref="AC8">IF(IFERROR(INDEX('Cheater Sheet'!AB105:AB145, SMALL(IF("Yes"='Cheater Sheet'!$BM$105:$BM$145, ROW('Cheater Sheet'!$BM$105:$BM$145)-104,""), ROW()-4)),"")="","",IFERROR(INDEX('Cheater Sheet'!AB105:AB145, SMALL(IF("Yes"='Cheater Sheet'!$BM$105:$BM$145, ROW('Cheater Sheet'!$BM$105:$BM$145)-104,""), ROW()-4)),""))</f>
        <v/>
      </c>
      <c r="AD8" s="292" t="str" cm="1">
        <f t="array" ref="AD8">IF(IFERROR(INDEX('Cheater Sheet'!AC105:AC145, SMALL(IF("Yes"='Cheater Sheet'!$BM$105:$BM$145, ROW('Cheater Sheet'!$BM$105:$BM$145)-104,""), ROW()-4)),"")="","",IFERROR(INDEX('Cheater Sheet'!AC105:AC145, SMALL(IF("Yes"='Cheater Sheet'!$BM$105:$BM$145, ROW('Cheater Sheet'!$BM$105:$BM$145)-104,""), ROW()-4)),""))</f>
        <v/>
      </c>
      <c r="AE8" s="287" t="str" cm="1">
        <f t="array" ref="AE8">IF(IFERROR(INDEX('Cheater Sheet'!AD105:AD145, SMALL(IF("Yes"='Cheater Sheet'!$BM$105:$BM$145, ROW('Cheater Sheet'!$BM$105:$BM$145)-104,""), ROW()-4)),"")="","",IFERROR(INDEX('Cheater Sheet'!AD105:AD145, SMALL(IF("Yes"='Cheater Sheet'!$BM$105:$BM$145, ROW('Cheater Sheet'!$BM$105:$BM$145)-104,""), ROW()-4)),""))</f>
        <v/>
      </c>
      <c r="AF8" s="292" t="str" cm="1">
        <f t="array" ref="AF8">IF(IFERROR(INDEX('Cheater Sheet'!AE105:AE145, SMALL(IF("Yes"='Cheater Sheet'!$BM$105:$BM$145, ROW('Cheater Sheet'!$BM$105:$BM$145)-104,""), ROW()-4)),"")="","",IFERROR(INDEX('Cheater Sheet'!AE105:AE145, SMALL(IF("Yes"='Cheater Sheet'!$BM$105:$BM$145, ROW('Cheater Sheet'!$BM$105:$BM$145)-104,""), ROW()-4)),""))</f>
        <v/>
      </c>
      <c r="AG8" s="287" t="str" cm="1">
        <f t="array" ref="AG8">IF(IFERROR(INDEX('Cheater Sheet'!AF105:AF145, SMALL(IF("Yes"='Cheater Sheet'!$BM$105:$BM$145, ROW('Cheater Sheet'!$BM$105:$BM$145)-104,""), ROW()-4)),"")="","",IFERROR(INDEX('Cheater Sheet'!AF105:AF145, SMALL(IF("Yes"='Cheater Sheet'!$BM$105:$BM$145, ROW('Cheater Sheet'!$BM$105:$BM$145)-104,""), ROW()-4)),""))</f>
        <v/>
      </c>
      <c r="AH8" s="292" t="str" cm="1">
        <f t="array" ref="AH8">IF(IFERROR(INDEX('Cheater Sheet'!AG105:AG145, SMALL(IF("Yes"='Cheater Sheet'!$BM$105:$BM$145, ROW('Cheater Sheet'!$BM$105:$BM$145)-104,""), ROW()-4)),"")="","",IFERROR(INDEX('Cheater Sheet'!AG105:AG145, SMALL(IF("Yes"='Cheater Sheet'!$BM$105:$BM$145, ROW('Cheater Sheet'!$BM$105:$BM$145)-104,""), ROW()-4)),""))</f>
        <v/>
      </c>
      <c r="AI8" s="287" t="str" cm="1">
        <f t="array" ref="AI8">IF(IFERROR(INDEX('Cheater Sheet'!AH105:AH145, SMALL(IF("Yes"='Cheater Sheet'!$BM$105:$BM$145, ROW('Cheater Sheet'!$BM$105:$BM$145)-104,""), ROW()-4)),"")="","",IFERROR(INDEX('Cheater Sheet'!AH105:AH145, SMALL(IF("Yes"='Cheater Sheet'!$BM$105:$BM$145, ROW('Cheater Sheet'!$BM$105:$BM$145)-104,""), ROW()-4)),""))</f>
        <v/>
      </c>
      <c r="AJ8" s="292" t="str" cm="1">
        <f t="array" ref="AJ8">IF(IFERROR(INDEX('Cheater Sheet'!AI105:AI145, SMALL(IF("Yes"='Cheater Sheet'!$BM$105:$BM$145, ROW('Cheater Sheet'!$BM$105:$BM$145)-104,""), ROW()-4)),"")="","",IFERROR(INDEX('Cheater Sheet'!AI105:AI145, SMALL(IF("Yes"='Cheater Sheet'!$BM$105:$BM$145, ROW('Cheater Sheet'!$BM$105:$BM$145)-104,""), ROW()-4)),""))</f>
        <v/>
      </c>
      <c r="AK8" s="287" t="str" cm="1">
        <f t="array" ref="AK8">IF(IFERROR(INDEX('Cheater Sheet'!AJ105:AJ145, SMALL(IF("Yes"='Cheater Sheet'!$BM$105:$BM$145, ROW('Cheater Sheet'!$BM$105:$BM$145)-104,""), ROW()-4)),"")="","",IFERROR(INDEX('Cheater Sheet'!AJ105:AJ145, SMALL(IF("Yes"='Cheater Sheet'!$BM$105:$BM$145, ROW('Cheater Sheet'!$BM$105:$BM$145)-104,""), ROW()-4)),""))</f>
        <v/>
      </c>
      <c r="AL8" s="292" t="str" cm="1">
        <f t="array" ref="AL8">IF(IFERROR(INDEX('Cheater Sheet'!AK105:AK145, SMALL(IF("Yes"='Cheater Sheet'!$BM$105:$BM$145, ROW('Cheater Sheet'!$BM$105:$BM$145)-104,""), ROW()-4)),"")="","",IFERROR(INDEX('Cheater Sheet'!AK105:AK145, SMALL(IF("Yes"='Cheater Sheet'!$BM$105:$BM$145, ROW('Cheater Sheet'!$BM$105:$BM$145)-104,""), ROW()-4)),""))</f>
        <v/>
      </c>
      <c r="AM8" s="287" t="str" cm="1">
        <f t="array" ref="AM8">IF(IFERROR(INDEX('Cheater Sheet'!AL105:AL145, SMALL(IF("Yes"='Cheater Sheet'!$BM$105:$BM$145, ROW('Cheater Sheet'!$BM$105:$BM$145)-104,""), ROW()-4)),"")="","",IFERROR(INDEX('Cheater Sheet'!AL105:AL145, SMALL(IF("Yes"='Cheater Sheet'!$BM$105:$BM$145, ROW('Cheater Sheet'!$BM$105:$BM$145)-104,""), ROW()-4)),""))</f>
        <v/>
      </c>
      <c r="AN8" s="292" t="str" cm="1">
        <f t="array" ref="AN8">IF(IFERROR(INDEX('Cheater Sheet'!AM105:AM145, SMALL(IF("Yes"='Cheater Sheet'!$BM$105:$BM$145, ROW('Cheater Sheet'!$BM$105:$BM$145)-104,""), ROW()-4)),"")="","",IFERROR(INDEX('Cheater Sheet'!AM105:AM145, SMALL(IF("Yes"='Cheater Sheet'!$BM$105:$BM$145, ROW('Cheater Sheet'!$BM$105:$BM$145)-104,""), ROW()-4)),""))</f>
        <v/>
      </c>
      <c r="AO8" s="287" t="str" cm="1">
        <f t="array" ref="AO8">IF(IFERROR(INDEX('Cheater Sheet'!AN105:AN145, SMALL(IF("Yes"='Cheater Sheet'!$BM$105:$BM$145, ROW('Cheater Sheet'!$BM$105:$BM$145)-104,""), ROW()-4)),"")="","",IFERROR(INDEX('Cheater Sheet'!AN105:AN145, SMALL(IF("Yes"='Cheater Sheet'!$BM$105:$BM$145, ROW('Cheater Sheet'!$BM$105:$BM$145)-104,""), ROW()-4)),""))</f>
        <v/>
      </c>
      <c r="AP8" s="292" t="str" cm="1">
        <f t="array" ref="AP8">IF(IFERROR(INDEX('Cheater Sheet'!AO105:AO145, SMALL(IF("Yes"='Cheater Sheet'!$BM$105:$BM$145, ROW('Cheater Sheet'!$BM$105:$BM$145)-104,""), ROW()-4)),"")="","",IFERROR(INDEX('Cheater Sheet'!AO105:AO145, SMALL(IF("Yes"='Cheater Sheet'!$BM$105:$BM$145, ROW('Cheater Sheet'!$BM$105:$BM$145)-104,""), ROW()-4)),""))</f>
        <v/>
      </c>
      <c r="AQ8" s="287" t="str" cm="1">
        <f t="array" ref="AQ8">IF(IFERROR(INDEX('Cheater Sheet'!AP105:AP145, SMALL(IF("Yes"='Cheater Sheet'!$BM$105:$BM$145, ROW('Cheater Sheet'!$BM$105:$BM$145)-104,""), ROW()-4)),"")="","",IFERROR(INDEX('Cheater Sheet'!AP105:AP145, SMALL(IF("Yes"='Cheater Sheet'!$BM$105:$BM$145, ROW('Cheater Sheet'!$BM$105:$BM$145)-104,""), ROW()-4)),""))</f>
        <v/>
      </c>
      <c r="AR8" s="292" t="str" cm="1">
        <f t="array" ref="AR8">IF(IFERROR(INDEX('Cheater Sheet'!AQ105:AQ145, SMALL(IF("Yes"='Cheater Sheet'!$BM$105:$BM$145, ROW('Cheater Sheet'!$BM$105:$BM$145)-104,""), ROW()-4)),"")="","",IFERROR(INDEX('Cheater Sheet'!AQ105:AQ145, SMALL(IF("Yes"='Cheater Sheet'!$BM$105:$BM$145, ROW('Cheater Sheet'!$BM$105:$BM$145)-104,""), ROW()-4)),""))</f>
        <v/>
      </c>
      <c r="AS8" s="287" t="str" cm="1">
        <f t="array" ref="AS8">IF(IFERROR(INDEX('Cheater Sheet'!AR105:AR145, SMALL(IF("Yes"='Cheater Sheet'!$BM$105:$BM$145, ROW('Cheater Sheet'!$BM$105:$BM$145)-104,""), ROW()-4)),"")="","",IFERROR(INDEX('Cheater Sheet'!AR105:AR145, SMALL(IF("Yes"='Cheater Sheet'!$BM$105:$BM$145, ROW('Cheater Sheet'!$BM$105:$BM$145)-104,""), ROW()-4)),""))</f>
        <v/>
      </c>
      <c r="AT8" s="292" t="str" cm="1">
        <f t="array" ref="AT8">IF(IFERROR(INDEX('Cheater Sheet'!AS105:AS145, SMALL(IF("Yes"='Cheater Sheet'!$BM$105:$BM$145, ROW('Cheater Sheet'!$BM$105:$BM$145)-104,""), ROW()-4)),"")="","",IFERROR(INDEX('Cheater Sheet'!AS105:AS145, SMALL(IF("Yes"='Cheater Sheet'!$BM$105:$BM$145, ROW('Cheater Sheet'!$BM$105:$BM$145)-104,""), ROW()-4)),""))</f>
        <v/>
      </c>
      <c r="AU8" s="287" t="str" cm="1">
        <f t="array" ref="AU8">IF(IFERROR(INDEX('Cheater Sheet'!AT105:AT145, SMALL(IF("Yes"='Cheater Sheet'!$BM$105:$BM$145, ROW('Cheater Sheet'!$BM$105:$BM$145)-104,""), ROW()-4)),"")="","",IFERROR(INDEX('Cheater Sheet'!AT105:AT145, SMALL(IF("Yes"='Cheater Sheet'!$BM$105:$BM$145, ROW('Cheater Sheet'!$BM$105:$BM$145)-104,""), ROW()-4)),""))</f>
        <v/>
      </c>
      <c r="AV8" s="292" t="str" cm="1">
        <f t="array" ref="AV8">IF(IFERROR(INDEX('Cheater Sheet'!AU105:AU145, SMALL(IF("Yes"='Cheater Sheet'!$BM$105:$BM$145, ROW('Cheater Sheet'!$BM$105:$BM$145)-104,""), ROW()-4)),"")="","",IFERROR(INDEX('Cheater Sheet'!AU105:AU145, SMALL(IF("Yes"='Cheater Sheet'!$BM$105:$BM$145, ROW('Cheater Sheet'!$BM$105:$BM$145)-104,""), ROW()-4)),""))</f>
        <v/>
      </c>
      <c r="AW8" s="287" t="str" cm="1">
        <f t="array" ref="AW8">IF(IFERROR(INDEX('Cheater Sheet'!AV105:AV145, SMALL(IF("Yes"='Cheater Sheet'!$BM$105:$BM$145, ROW('Cheater Sheet'!$BM$105:$BM$145)-104,""), ROW()-4)),"")="","",IFERROR(INDEX('Cheater Sheet'!AV105:AV145, SMALL(IF("Yes"='Cheater Sheet'!$BM$105:$BM$145, ROW('Cheater Sheet'!$BM$105:$BM$145)-104,""), ROW()-4)),""))</f>
        <v/>
      </c>
      <c r="AX8" s="292" t="str" cm="1">
        <f t="array" ref="AX8">IF(IFERROR(INDEX('Cheater Sheet'!AW105:AW145, SMALL(IF("Yes"='Cheater Sheet'!$BM$105:$BM$145, ROW('Cheater Sheet'!$BM$105:$BM$145)-104,""), ROW()-4)),"")="","",IFERROR(INDEX('Cheater Sheet'!AW105:AW145, SMALL(IF("Yes"='Cheater Sheet'!$BM$105:$BM$145, ROW('Cheater Sheet'!$BM$105:$BM$145)-104,""), ROW()-4)),""))</f>
        <v/>
      </c>
      <c r="AY8" s="287" t="str" cm="1">
        <f t="array" ref="AY8">IF(IFERROR(INDEX('Cheater Sheet'!AX105:AX145, SMALL(IF("Yes"='Cheater Sheet'!$BM$105:$BM$145, ROW('Cheater Sheet'!$BM$105:$BM$145)-104,""), ROW()-4)),"")="","",IFERROR(INDEX('Cheater Sheet'!AX105:AX145, SMALL(IF("Yes"='Cheater Sheet'!$BM$105:$BM$145, ROW('Cheater Sheet'!$BM$105:$BM$145)-104,""), ROW()-4)),""))</f>
        <v/>
      </c>
      <c r="AZ8" s="292" t="str" cm="1">
        <f t="array" ref="AZ8">IF(IFERROR(INDEX('Cheater Sheet'!AY105:AY145, SMALL(IF("Yes"='Cheater Sheet'!$BM$105:$BM$145, ROW('Cheater Sheet'!$BM$105:$BM$145)-104,""), ROW()-4)),"")="","",IFERROR(INDEX('Cheater Sheet'!AY105:AY145, SMALL(IF("Yes"='Cheater Sheet'!$BM$105:$BM$145, ROW('Cheater Sheet'!$BM$105:$BM$145)-104,""), ROW()-4)),""))</f>
        <v/>
      </c>
      <c r="BA8" s="287" t="str" cm="1">
        <f t="array" ref="BA8">IF(IFERROR(INDEX('Cheater Sheet'!AZ105:AZ145, SMALL(IF("Yes"='Cheater Sheet'!$BM$105:$BM$145, ROW('Cheater Sheet'!$BM$105:$BM$145)-104,""), ROW()-4)),"")="","",IFERROR(INDEX('Cheater Sheet'!AZ105:AZ145, SMALL(IF("Yes"='Cheater Sheet'!$BM$105:$BM$145, ROW('Cheater Sheet'!$BM$105:$BM$145)-104,""), ROW()-4)),""))</f>
        <v/>
      </c>
      <c r="BB8" s="292" t="str" cm="1">
        <f t="array" ref="BB8">IF(IFERROR(INDEX('Cheater Sheet'!BA105:BA145, SMALL(IF("Yes"='Cheater Sheet'!$BM$105:$BM$145, ROW('Cheater Sheet'!$BM$105:$BM$145)-104,""), ROW()-4)),"")="","",IFERROR(INDEX('Cheater Sheet'!BA105:BA145, SMALL(IF("Yes"='Cheater Sheet'!$BM$105:$BM$145, ROW('Cheater Sheet'!$BM$105:$BM$145)-104,""), ROW()-4)),""))</f>
        <v/>
      </c>
      <c r="BC8" s="287" t="str" cm="1">
        <f t="array" ref="BC8">IF(IFERROR(INDEX('Cheater Sheet'!BB105:BB145, SMALL(IF("Yes"='Cheater Sheet'!$BM$105:$BM$145, ROW('Cheater Sheet'!$BM$105:$BM$145)-104,""), ROW()-4)),"")="","",IFERROR(INDEX('Cheater Sheet'!BB105:BB145, SMALL(IF("Yes"='Cheater Sheet'!$BM$105:$BM$145, ROW('Cheater Sheet'!$BM$105:$BM$145)-104,""), ROW()-4)),""))</f>
        <v/>
      </c>
      <c r="BD8" s="292" t="str" cm="1">
        <f t="array" ref="BD8">IF(IFERROR(INDEX('Cheater Sheet'!BC105:BC145, SMALL(IF("Yes"='Cheater Sheet'!$BM$105:$BM$145, ROW('Cheater Sheet'!$BM$105:$BM$145)-104,""), ROW()-4)),"")="","",IFERROR(INDEX('Cheater Sheet'!BC105:BC145, SMALL(IF("Yes"='Cheater Sheet'!$BM$105:$BM$145, ROW('Cheater Sheet'!$BM$105:$BM$145)-104,""), ROW()-4)),""))</f>
        <v/>
      </c>
      <c r="BE8" s="287" t="str" cm="1">
        <f t="array" ref="BE8">IF(IFERROR(INDEX('Cheater Sheet'!BD105:BD145, SMALL(IF("Yes"='Cheater Sheet'!$BM$105:$BM$145, ROW('Cheater Sheet'!$BM$105:$BM$145)-104,""), ROW()-4)),"")="","",IFERROR(INDEX('Cheater Sheet'!BD105:BD145, SMALL(IF("Yes"='Cheater Sheet'!$BM$105:$BM$145, ROW('Cheater Sheet'!$BM$105:$BM$145)-104,""), ROW()-4)),""))</f>
        <v/>
      </c>
      <c r="BF8" s="292" t="str" cm="1">
        <f t="array" ref="BF8">IF(IFERROR(INDEX('Cheater Sheet'!BE105:BE145, SMALL(IF("Yes"='Cheater Sheet'!$BM$105:$BM$145, ROW('Cheater Sheet'!$BM$105:$BM$145)-104,""), ROW()-4)),"")="","",IFERROR(INDEX('Cheater Sheet'!BE105:BE145, SMALL(IF("Yes"='Cheater Sheet'!$BM$105:$BM$145, ROW('Cheater Sheet'!$BM$105:$BM$145)-104,""), ROW()-4)),""))</f>
        <v/>
      </c>
      <c r="BG8" s="287" t="str" cm="1">
        <f t="array" ref="BG8">IF(IFERROR(INDEX('Cheater Sheet'!BF105:BF145, SMALL(IF("Yes"='Cheater Sheet'!$BM$105:$BM$145, ROW('Cheater Sheet'!$BM$105:$BM$145)-104,""), ROW()-4)),"")="","",IFERROR(INDEX('Cheater Sheet'!BF105:BF145, SMALL(IF("Yes"='Cheater Sheet'!$BM$105:$BM$145, ROW('Cheater Sheet'!$BM$105:$BM$145)-104,""), ROW()-4)),""))</f>
        <v/>
      </c>
      <c r="BH8" s="292" t="str" cm="1">
        <f t="array" ref="BH8">IF(IFERROR(INDEX('Cheater Sheet'!BG105:BG145, SMALL(IF("Yes"='Cheater Sheet'!$BM$105:$BM$145, ROW('Cheater Sheet'!$BM$105:$BM$145)-104,""), ROW()-4)),"")="","",IFERROR(INDEX('Cheater Sheet'!BG105:BG145, SMALL(IF("Yes"='Cheater Sheet'!$BM$105:$BM$145, ROW('Cheater Sheet'!$BM$105:$BM$145)-104,""), ROW()-4)),""))</f>
        <v/>
      </c>
      <c r="BI8" s="287" t="str" cm="1">
        <f t="array" ref="BI8">IF(IFERROR(INDEX('Cheater Sheet'!BH105:BH145, SMALL(IF("Yes"='Cheater Sheet'!$BM$105:$BM$145, ROW('Cheater Sheet'!$BM$105:$BM$145)-104,""), ROW()-4)),"")="","",IFERROR(INDEX('Cheater Sheet'!BH105:BH145, SMALL(IF("Yes"='Cheater Sheet'!$BM$105:$BM$145, ROW('Cheater Sheet'!$BM$105:$BM$145)-104,""), ROW()-4)),""))</f>
        <v/>
      </c>
      <c r="BJ8" s="292" t="str" cm="1">
        <f t="array" ref="BJ8">IF(IFERROR(INDEX('Cheater Sheet'!BI105:BI145, SMALL(IF("Yes"='Cheater Sheet'!$BM$105:$BM$145, ROW('Cheater Sheet'!$BM$105:$BM$145)-104,""), ROW()-4)),"")="","",IFERROR(INDEX('Cheater Sheet'!BI105:BI145, SMALL(IF("Yes"='Cheater Sheet'!$BM$105:$BM$145, ROW('Cheater Sheet'!$BM$105:$BM$145)-104,""), ROW()-4)),""))</f>
        <v/>
      </c>
      <c r="BK8" s="709" t="str" cm="1">
        <f t="array" ref="BK8">IF(IFERROR(INDEX('Cheater Sheet'!BJ105:BJ145, SMALL(IF("Yes"='Cheater Sheet'!$BM$105:$BM$145, ROW('Cheater Sheet'!$BM$105:$BM$145)-104,""), ROW()-4)),"")="","",IFERROR(INDEX('Cheater Sheet'!BJ105:BJ145, SMALL(IF("Yes"='Cheater Sheet'!$BM$105:$BM$145, ROW('Cheater Sheet'!$BM$105:$BM$145)-104,""), ROW()-4)),""))</f>
        <v/>
      </c>
      <c r="BL8" s="101"/>
    </row>
    <row r="9" spans="1:64" x14ac:dyDescent="0.2">
      <c r="A9" s="765">
        <f t="shared" si="0"/>
        <v>0</v>
      </c>
      <c r="C9" s="143" t="str" cm="1">
        <f t="array" ref="C9">IFERROR(INDEX('Cheater Sheet'!$B$105:$B$145, SMALL(IF("Yes"='Cheater Sheet'!$BM$105:$BM$145, ROW('Cheater Sheet'!$BM$105:$BM$145)-104,""), ROW()-4)),"")</f>
        <v/>
      </c>
      <c r="D9" s="292" t="str" cm="1">
        <f t="array" ref="D9">IF(IFERROR(INDEX('Cheater Sheet'!C105:C145, SMALL(IF("Yes"='Cheater Sheet'!$BM$105:$BM$145, ROW('Cheater Sheet'!$BM$105:$BM$145)-104,""), ROW()-4)),"")="","",IFERROR(INDEX('Cheater Sheet'!C105:C145, SMALL(IF("Yes"='Cheater Sheet'!$BM$105:$BM$145, ROW('Cheater Sheet'!$BM$105:$BM$145)-104,""), ROW()-4)),""))</f>
        <v/>
      </c>
      <c r="E9" s="287" t="str" cm="1">
        <f t="array" ref="E9">IF(IFERROR(INDEX('Cheater Sheet'!D105:D145, SMALL(IF("Yes"='Cheater Sheet'!$BM$105:$BM$145, ROW('Cheater Sheet'!$BM$105:$BM$145)-104,""), ROW()-4)),"")="","",IFERROR(INDEX('Cheater Sheet'!D105:D145, SMALL(IF("Yes"='Cheater Sheet'!$BM$105:$BM$145, ROW('Cheater Sheet'!$BM$105:$BM$145)-104,""), ROW()-4)),""))</f>
        <v/>
      </c>
      <c r="F9" s="292" t="str" cm="1">
        <f t="array" ref="F9">IF(IFERROR(INDEX('Cheater Sheet'!E105:E145, SMALL(IF("Yes"='Cheater Sheet'!$BM$105:$BM$145, ROW('Cheater Sheet'!$BM$105:$BM$145)-104,""), ROW()-4)),"")="","",IFERROR(INDEX('Cheater Sheet'!E105:E145, SMALL(IF("Yes"='Cheater Sheet'!$BM$105:$BM$145, ROW('Cheater Sheet'!$BM$105:$BM$145)-104,""), ROW()-4)),""))</f>
        <v/>
      </c>
      <c r="G9" s="287" t="str" cm="1">
        <f t="array" ref="G9">IF(IFERROR(INDEX('Cheater Sheet'!F105:F145, SMALL(IF("Yes"='Cheater Sheet'!$BM$105:$BM$145, ROW('Cheater Sheet'!$BM$105:$BM$145)-104,""), ROW()-4)),"")="","",IFERROR(INDEX('Cheater Sheet'!F105:F145, SMALL(IF("Yes"='Cheater Sheet'!$BM$105:$BM$145, ROW('Cheater Sheet'!$BM$105:$BM$145)-104,""), ROW()-4)),""))</f>
        <v/>
      </c>
      <c r="H9" s="292" t="str" cm="1">
        <f t="array" ref="H9">IF(IFERROR(INDEX('Cheater Sheet'!G105:G145, SMALL(IF("Yes"='Cheater Sheet'!$BM$105:$BM$145, ROW('Cheater Sheet'!$BM$105:$BM$145)-104,""), ROW()-4)),"")="","",IFERROR(INDEX('Cheater Sheet'!G105:G145, SMALL(IF("Yes"='Cheater Sheet'!$BM$105:$BM$145, ROW('Cheater Sheet'!$BM$105:$BM$145)-104,""), ROW()-4)),""))</f>
        <v/>
      </c>
      <c r="I9" s="287" t="str" cm="1">
        <f t="array" ref="I9">IF(IFERROR(INDEX('Cheater Sheet'!H105:H145, SMALL(IF("Yes"='Cheater Sheet'!$BM$105:$BM$145, ROW('Cheater Sheet'!$BM$105:$BM$145)-104,""), ROW()-4)),"")="","",IFERROR(INDEX('Cheater Sheet'!H105:H145, SMALL(IF("Yes"='Cheater Sheet'!$BM$105:$BM$145, ROW('Cheater Sheet'!$BM$105:$BM$145)-104,""), ROW()-4)),""))</f>
        <v/>
      </c>
      <c r="J9" s="292" t="str" cm="1">
        <f t="array" ref="J9">IF(IFERROR(INDEX('Cheater Sheet'!I105:I145, SMALL(IF("Yes"='Cheater Sheet'!$BM$105:$BM$145, ROW('Cheater Sheet'!$BM$105:$BM$145)-104,""), ROW()-4)),"")="","",IFERROR(INDEX('Cheater Sheet'!I105:I145, SMALL(IF("Yes"='Cheater Sheet'!$BM$105:$BM$145, ROW('Cheater Sheet'!$BM$105:$BM$145)-104,""), ROW()-4)),""))</f>
        <v/>
      </c>
      <c r="K9" s="287" t="str" cm="1">
        <f t="array" ref="K9">IF(IFERROR(INDEX('Cheater Sheet'!J105:J145, SMALL(IF("Yes"='Cheater Sheet'!$BM$105:$BM$145, ROW('Cheater Sheet'!$BM$105:$BM$145)-104,""), ROW()-4)),"")="","",IFERROR(INDEX('Cheater Sheet'!J105:J145, SMALL(IF("Yes"='Cheater Sheet'!$BM$105:$BM$145, ROW('Cheater Sheet'!$BM$105:$BM$145)-104,""), ROW()-4)),""))</f>
        <v/>
      </c>
      <c r="L9" s="292" t="str" cm="1">
        <f t="array" ref="L9">IF(IFERROR(INDEX('Cheater Sheet'!K105:K145, SMALL(IF("Yes"='Cheater Sheet'!$BM$105:$BM$145, ROW('Cheater Sheet'!$BM$105:$BM$145)-104,""), ROW()-4)),"")="","",IFERROR(INDEX('Cheater Sheet'!K105:K145, SMALL(IF("Yes"='Cheater Sheet'!$BM$105:$BM$145, ROW('Cheater Sheet'!$BM$105:$BM$145)-104,""), ROW()-4)),""))</f>
        <v/>
      </c>
      <c r="M9" s="287" t="str" cm="1">
        <f t="array" ref="M9">IF(IFERROR(INDEX('Cheater Sheet'!L105:L145, SMALL(IF("Yes"='Cheater Sheet'!$BM$105:$BM$145, ROW('Cheater Sheet'!$BM$105:$BM$145)-104,""), ROW()-4)),"")="","",IFERROR(INDEX('Cheater Sheet'!L105:L145, SMALL(IF("Yes"='Cheater Sheet'!$BM$105:$BM$145, ROW('Cheater Sheet'!$BM$105:$BM$145)-104,""), ROW()-4)),""))</f>
        <v/>
      </c>
      <c r="N9" s="292" t="str" cm="1">
        <f t="array" ref="N9">IF(IFERROR(INDEX('Cheater Sheet'!M105:M145, SMALL(IF("Yes"='Cheater Sheet'!$BM$105:$BM$145, ROW('Cheater Sheet'!$BM$105:$BM$145)-104,""), ROW()-4)),"")="","",IFERROR(INDEX('Cheater Sheet'!M105:M145, SMALL(IF("Yes"='Cheater Sheet'!$BM$105:$BM$145, ROW('Cheater Sheet'!$BM$105:$BM$145)-104,""), ROW()-4)),""))</f>
        <v/>
      </c>
      <c r="O9" s="287" t="str" cm="1">
        <f t="array" ref="O9">IF(IFERROR(INDEX('Cheater Sheet'!N105:N145, SMALL(IF("Yes"='Cheater Sheet'!$BM$105:$BM$145, ROW('Cheater Sheet'!$BM$105:$BM$145)-104,""), ROW()-4)),"")="","",IFERROR(INDEX('Cheater Sheet'!N105:N145, SMALL(IF("Yes"='Cheater Sheet'!$BM$105:$BM$145, ROW('Cheater Sheet'!$BM$105:$BM$145)-104,""), ROW()-4)),""))</f>
        <v/>
      </c>
      <c r="P9" s="292" t="str" cm="1">
        <f t="array" ref="P9">IF(IFERROR(INDEX('Cheater Sheet'!O105:O145, SMALL(IF("Yes"='Cheater Sheet'!$BM$105:$BM$145, ROW('Cheater Sheet'!$BM$105:$BM$145)-104,""), ROW()-4)),"")="","",IFERROR(INDEX('Cheater Sheet'!O105:O145, SMALL(IF("Yes"='Cheater Sheet'!$BM$105:$BM$145, ROW('Cheater Sheet'!$BM$105:$BM$145)-104,""), ROW()-4)),""))</f>
        <v/>
      </c>
      <c r="Q9" s="287" t="str" cm="1">
        <f t="array" ref="Q9">IF(IFERROR(INDEX('Cheater Sheet'!P105:P145, SMALL(IF("Yes"='Cheater Sheet'!$BM$105:$BM$145, ROW('Cheater Sheet'!$BM$105:$BM$145)-104,""), ROW()-4)),"")="","",IFERROR(INDEX('Cheater Sheet'!P105:P145, SMALL(IF("Yes"='Cheater Sheet'!$BM$105:$BM$145, ROW('Cheater Sheet'!$BM$105:$BM$145)-104,""), ROW()-4)),""))</f>
        <v/>
      </c>
      <c r="R9" s="292" t="str" cm="1">
        <f t="array" ref="R9">IF(IFERROR(INDEX('Cheater Sheet'!Q105:Q145, SMALL(IF("Yes"='Cheater Sheet'!$BM$105:$BM$145, ROW('Cheater Sheet'!$BM$105:$BM$145)-104,""), ROW()-4)),"")="","",IFERROR(INDEX('Cheater Sheet'!Q105:Q145, SMALL(IF("Yes"='Cheater Sheet'!$BM$105:$BM$145, ROW('Cheater Sheet'!$BM$105:$BM$145)-104,""), ROW()-4)),""))</f>
        <v/>
      </c>
      <c r="S9" s="287" t="str" cm="1">
        <f t="array" ref="S9">IF(IFERROR(INDEX('Cheater Sheet'!R105:R145, SMALL(IF("Yes"='Cheater Sheet'!$BM$105:$BM$145, ROW('Cheater Sheet'!$BM$105:$BM$145)-104,""), ROW()-4)),"")="","",IFERROR(INDEX('Cheater Sheet'!R105:R145, SMALL(IF("Yes"='Cheater Sheet'!$BM$105:$BM$145, ROW('Cheater Sheet'!$BM$105:$BM$145)-104,""), ROW()-4)),""))</f>
        <v/>
      </c>
      <c r="T9" s="292" t="str" cm="1">
        <f t="array" ref="T9">IF(IFERROR(INDEX('Cheater Sheet'!S105:S145, SMALL(IF("Yes"='Cheater Sheet'!$BM$105:$BM$145, ROW('Cheater Sheet'!$BM$105:$BM$145)-104,""), ROW()-4)),"")="","",IFERROR(INDEX('Cheater Sheet'!S105:S145, SMALL(IF("Yes"='Cheater Sheet'!$BM$105:$BM$145, ROW('Cheater Sheet'!$BM$105:$BM$145)-104,""), ROW()-4)),""))</f>
        <v/>
      </c>
      <c r="U9" s="287" t="str" cm="1">
        <f t="array" ref="U9">IF(IFERROR(INDEX('Cheater Sheet'!T105:T145, SMALL(IF("Yes"='Cheater Sheet'!$BM$105:$BM$145, ROW('Cheater Sheet'!$BM$105:$BM$145)-104,""), ROW()-4)),"")="","",IFERROR(INDEX('Cheater Sheet'!T105:T145, SMALL(IF("Yes"='Cheater Sheet'!$BM$105:$BM$145, ROW('Cheater Sheet'!$BM$105:$BM$145)-104,""), ROW()-4)),""))</f>
        <v/>
      </c>
      <c r="V9" s="292" t="str" cm="1">
        <f t="array" ref="V9">IF(IFERROR(INDEX('Cheater Sheet'!U105:U145, SMALL(IF("Yes"='Cheater Sheet'!$BM$105:$BM$145, ROW('Cheater Sheet'!$BM$105:$BM$145)-104,""), ROW()-4)),"")="","",IFERROR(INDEX('Cheater Sheet'!U105:U145, SMALL(IF("Yes"='Cheater Sheet'!$BM$105:$BM$145, ROW('Cheater Sheet'!$BM$105:$BM$145)-104,""), ROW()-4)),""))</f>
        <v/>
      </c>
      <c r="W9" s="287" t="str" cm="1">
        <f t="array" ref="W9">IF(IFERROR(INDEX('Cheater Sheet'!V105:V145, SMALL(IF("Yes"='Cheater Sheet'!$BM$105:$BM$145, ROW('Cheater Sheet'!$BM$105:$BM$145)-104,""), ROW()-4)),"")="","",IFERROR(INDEX('Cheater Sheet'!V105:V145, SMALL(IF("Yes"='Cheater Sheet'!$BM$105:$BM$145, ROW('Cheater Sheet'!$BM$105:$BM$145)-104,""), ROW()-4)),""))</f>
        <v/>
      </c>
      <c r="X9" s="292" t="str" cm="1">
        <f t="array" ref="X9">IF(IFERROR(INDEX('Cheater Sheet'!W105:W145, SMALL(IF("Yes"='Cheater Sheet'!$BM$105:$BM$145, ROW('Cheater Sheet'!$BM$105:$BM$145)-104,""), ROW()-4)),"")="","",IFERROR(INDEX('Cheater Sheet'!W105:W145, SMALL(IF("Yes"='Cheater Sheet'!$BM$105:$BM$145, ROW('Cheater Sheet'!$BM$105:$BM$145)-104,""), ROW()-4)),""))</f>
        <v/>
      </c>
      <c r="Y9" s="287" t="str" cm="1">
        <f t="array" ref="Y9">IF(IFERROR(INDEX('Cheater Sheet'!X105:X145, SMALL(IF("Yes"='Cheater Sheet'!$BM$105:$BM$145, ROW('Cheater Sheet'!$BM$105:$BM$145)-104,""), ROW()-4)),"")="","",IFERROR(INDEX('Cheater Sheet'!X105:X145, SMALL(IF("Yes"='Cheater Sheet'!$BM$105:$BM$145, ROW('Cheater Sheet'!$BM$105:$BM$145)-104,""), ROW()-4)),""))</f>
        <v/>
      </c>
      <c r="Z9" s="292" t="str" cm="1">
        <f t="array" ref="Z9">IF(IFERROR(INDEX('Cheater Sheet'!Y105:Y145, SMALL(IF("Yes"='Cheater Sheet'!$BM$105:$BM$145, ROW('Cheater Sheet'!$BM$105:$BM$145)-104,""), ROW()-4)),"")="","",IFERROR(INDEX('Cheater Sheet'!Y105:Y145, SMALL(IF("Yes"='Cheater Sheet'!$BM$105:$BM$145, ROW('Cheater Sheet'!$BM$105:$BM$145)-104,""), ROW()-4)),""))</f>
        <v/>
      </c>
      <c r="AA9" s="287" t="str" cm="1">
        <f t="array" ref="AA9">IF(IFERROR(INDEX('Cheater Sheet'!Z105:Z145, SMALL(IF("Yes"='Cheater Sheet'!$BM$105:$BM$145, ROW('Cheater Sheet'!$BM$105:$BM$145)-104,""), ROW()-4)),"")="","",IFERROR(INDEX('Cheater Sheet'!Z105:Z145, SMALL(IF("Yes"='Cheater Sheet'!$BM$105:$BM$145, ROW('Cheater Sheet'!$BM$105:$BM$145)-104,""), ROW()-4)),""))</f>
        <v/>
      </c>
      <c r="AB9" s="292" t="str" cm="1">
        <f t="array" ref="AB9">IF(IFERROR(INDEX('Cheater Sheet'!AA105:AA145, SMALL(IF("Yes"='Cheater Sheet'!$BM$105:$BM$145, ROW('Cheater Sheet'!$BM$105:$BM$145)-104,""), ROW()-4)),"")="","",IFERROR(INDEX('Cheater Sheet'!AA105:AA145, SMALL(IF("Yes"='Cheater Sheet'!$BM$105:$BM$145, ROW('Cheater Sheet'!$BM$105:$BM$145)-104,""), ROW()-4)),""))</f>
        <v/>
      </c>
      <c r="AC9" s="287" t="str" cm="1">
        <f t="array" ref="AC9">IF(IFERROR(INDEX('Cheater Sheet'!AB105:AB145, SMALL(IF("Yes"='Cheater Sheet'!$BM$105:$BM$145, ROW('Cheater Sheet'!$BM$105:$BM$145)-104,""), ROW()-4)),"")="","",IFERROR(INDEX('Cheater Sheet'!AB105:AB145, SMALL(IF("Yes"='Cheater Sheet'!$BM$105:$BM$145, ROW('Cheater Sheet'!$BM$105:$BM$145)-104,""), ROW()-4)),""))</f>
        <v/>
      </c>
      <c r="AD9" s="292" t="str" cm="1">
        <f t="array" ref="AD9">IF(IFERROR(INDEX('Cheater Sheet'!AC105:AC145, SMALL(IF("Yes"='Cheater Sheet'!$BM$105:$BM$145, ROW('Cheater Sheet'!$BM$105:$BM$145)-104,""), ROW()-4)),"")="","",IFERROR(INDEX('Cheater Sheet'!AC105:AC145, SMALL(IF("Yes"='Cheater Sheet'!$BM$105:$BM$145, ROW('Cheater Sheet'!$BM$105:$BM$145)-104,""), ROW()-4)),""))</f>
        <v/>
      </c>
      <c r="AE9" s="287" t="str" cm="1">
        <f t="array" ref="AE9">IF(IFERROR(INDEX('Cheater Sheet'!AD105:AD145, SMALL(IF("Yes"='Cheater Sheet'!$BM$105:$BM$145, ROW('Cheater Sheet'!$BM$105:$BM$145)-104,""), ROW()-4)),"")="","",IFERROR(INDEX('Cheater Sheet'!AD105:AD145, SMALL(IF("Yes"='Cheater Sheet'!$BM$105:$BM$145, ROW('Cheater Sheet'!$BM$105:$BM$145)-104,""), ROW()-4)),""))</f>
        <v/>
      </c>
      <c r="AF9" s="292" t="str" cm="1">
        <f t="array" ref="AF9">IF(IFERROR(INDEX('Cheater Sheet'!AE105:AE145, SMALL(IF("Yes"='Cheater Sheet'!$BM$105:$BM$145, ROW('Cheater Sheet'!$BM$105:$BM$145)-104,""), ROW()-4)),"")="","",IFERROR(INDEX('Cheater Sheet'!AE105:AE145, SMALL(IF("Yes"='Cheater Sheet'!$BM$105:$BM$145, ROW('Cheater Sheet'!$BM$105:$BM$145)-104,""), ROW()-4)),""))</f>
        <v/>
      </c>
      <c r="AG9" s="287" t="str" cm="1">
        <f t="array" ref="AG9">IF(IFERROR(INDEX('Cheater Sheet'!AF105:AF145, SMALL(IF("Yes"='Cheater Sheet'!$BM$105:$BM$145, ROW('Cheater Sheet'!$BM$105:$BM$145)-104,""), ROW()-4)),"")="","",IFERROR(INDEX('Cheater Sheet'!AF105:AF145, SMALL(IF("Yes"='Cheater Sheet'!$BM$105:$BM$145, ROW('Cheater Sheet'!$BM$105:$BM$145)-104,""), ROW()-4)),""))</f>
        <v/>
      </c>
      <c r="AH9" s="292" t="str" cm="1">
        <f t="array" ref="AH9">IF(IFERROR(INDEX('Cheater Sheet'!AG105:AG145, SMALL(IF("Yes"='Cheater Sheet'!$BM$105:$BM$145, ROW('Cheater Sheet'!$BM$105:$BM$145)-104,""), ROW()-4)),"")="","",IFERROR(INDEX('Cheater Sheet'!AG105:AG145, SMALL(IF("Yes"='Cheater Sheet'!$BM$105:$BM$145, ROW('Cheater Sheet'!$BM$105:$BM$145)-104,""), ROW()-4)),""))</f>
        <v/>
      </c>
      <c r="AI9" s="287" t="str" cm="1">
        <f t="array" ref="AI9">IF(IFERROR(INDEX('Cheater Sheet'!AH105:AH145, SMALL(IF("Yes"='Cheater Sheet'!$BM$105:$BM$145, ROW('Cheater Sheet'!$BM$105:$BM$145)-104,""), ROW()-4)),"")="","",IFERROR(INDEX('Cheater Sheet'!AH105:AH145, SMALL(IF("Yes"='Cheater Sheet'!$BM$105:$BM$145, ROW('Cheater Sheet'!$BM$105:$BM$145)-104,""), ROW()-4)),""))</f>
        <v/>
      </c>
      <c r="AJ9" s="292" t="str" cm="1">
        <f t="array" ref="AJ9">IF(IFERROR(INDEX('Cheater Sheet'!AI105:AI145, SMALL(IF("Yes"='Cheater Sheet'!$BM$105:$BM$145, ROW('Cheater Sheet'!$BM$105:$BM$145)-104,""), ROW()-4)),"")="","",IFERROR(INDEX('Cheater Sheet'!AI105:AI145, SMALL(IF("Yes"='Cheater Sheet'!$BM$105:$BM$145, ROW('Cheater Sheet'!$BM$105:$BM$145)-104,""), ROW()-4)),""))</f>
        <v/>
      </c>
      <c r="AK9" s="287" t="str" cm="1">
        <f t="array" ref="AK9">IF(IFERROR(INDEX('Cheater Sheet'!AJ105:AJ145, SMALL(IF("Yes"='Cheater Sheet'!$BM$105:$BM$145, ROW('Cheater Sheet'!$BM$105:$BM$145)-104,""), ROW()-4)),"")="","",IFERROR(INDEX('Cheater Sheet'!AJ105:AJ145, SMALL(IF("Yes"='Cheater Sheet'!$BM$105:$BM$145, ROW('Cheater Sheet'!$BM$105:$BM$145)-104,""), ROW()-4)),""))</f>
        <v/>
      </c>
      <c r="AL9" s="292" t="str" cm="1">
        <f t="array" ref="AL9">IF(IFERROR(INDEX('Cheater Sheet'!AK105:AK145, SMALL(IF("Yes"='Cheater Sheet'!$BM$105:$BM$145, ROW('Cheater Sheet'!$BM$105:$BM$145)-104,""), ROW()-4)),"")="","",IFERROR(INDEX('Cheater Sheet'!AK105:AK145, SMALL(IF("Yes"='Cheater Sheet'!$BM$105:$BM$145, ROW('Cheater Sheet'!$BM$105:$BM$145)-104,""), ROW()-4)),""))</f>
        <v/>
      </c>
      <c r="AM9" s="287" t="str" cm="1">
        <f t="array" ref="AM9">IF(IFERROR(INDEX('Cheater Sheet'!AL105:AL145, SMALL(IF("Yes"='Cheater Sheet'!$BM$105:$BM$145, ROW('Cheater Sheet'!$BM$105:$BM$145)-104,""), ROW()-4)),"")="","",IFERROR(INDEX('Cheater Sheet'!AL105:AL145, SMALL(IF("Yes"='Cheater Sheet'!$BM$105:$BM$145, ROW('Cheater Sheet'!$BM$105:$BM$145)-104,""), ROW()-4)),""))</f>
        <v/>
      </c>
      <c r="AN9" s="292" t="str" cm="1">
        <f t="array" ref="AN9">IF(IFERROR(INDEX('Cheater Sheet'!AM105:AM145, SMALL(IF("Yes"='Cheater Sheet'!$BM$105:$BM$145, ROW('Cheater Sheet'!$BM$105:$BM$145)-104,""), ROW()-4)),"")="","",IFERROR(INDEX('Cheater Sheet'!AM105:AM145, SMALL(IF("Yes"='Cheater Sheet'!$BM$105:$BM$145, ROW('Cheater Sheet'!$BM$105:$BM$145)-104,""), ROW()-4)),""))</f>
        <v/>
      </c>
      <c r="AO9" s="287" t="str" cm="1">
        <f t="array" ref="AO9">IF(IFERROR(INDEX('Cheater Sheet'!AN105:AN145, SMALL(IF("Yes"='Cheater Sheet'!$BM$105:$BM$145, ROW('Cheater Sheet'!$BM$105:$BM$145)-104,""), ROW()-4)),"")="","",IFERROR(INDEX('Cheater Sheet'!AN105:AN145, SMALL(IF("Yes"='Cheater Sheet'!$BM$105:$BM$145, ROW('Cheater Sheet'!$BM$105:$BM$145)-104,""), ROW()-4)),""))</f>
        <v/>
      </c>
      <c r="AP9" s="292" t="str" cm="1">
        <f t="array" ref="AP9">IF(IFERROR(INDEX('Cheater Sheet'!AO105:AO145, SMALL(IF("Yes"='Cheater Sheet'!$BM$105:$BM$145, ROW('Cheater Sheet'!$BM$105:$BM$145)-104,""), ROW()-4)),"")="","",IFERROR(INDEX('Cheater Sheet'!AO105:AO145, SMALL(IF("Yes"='Cheater Sheet'!$BM$105:$BM$145, ROW('Cheater Sheet'!$BM$105:$BM$145)-104,""), ROW()-4)),""))</f>
        <v/>
      </c>
      <c r="AQ9" s="287" t="str" cm="1">
        <f t="array" ref="AQ9">IF(IFERROR(INDEX('Cheater Sheet'!AP105:AP145, SMALL(IF("Yes"='Cheater Sheet'!$BM$105:$BM$145, ROW('Cheater Sheet'!$BM$105:$BM$145)-104,""), ROW()-4)),"")="","",IFERROR(INDEX('Cheater Sheet'!AP105:AP145, SMALL(IF("Yes"='Cheater Sheet'!$BM$105:$BM$145, ROW('Cheater Sheet'!$BM$105:$BM$145)-104,""), ROW()-4)),""))</f>
        <v/>
      </c>
      <c r="AR9" s="292" t="str" cm="1">
        <f t="array" ref="AR9">IF(IFERROR(INDEX('Cheater Sheet'!AQ105:AQ145, SMALL(IF("Yes"='Cheater Sheet'!$BM$105:$BM$145, ROW('Cheater Sheet'!$BM$105:$BM$145)-104,""), ROW()-4)),"")="","",IFERROR(INDEX('Cheater Sheet'!AQ105:AQ145, SMALL(IF("Yes"='Cheater Sheet'!$BM$105:$BM$145, ROW('Cheater Sheet'!$BM$105:$BM$145)-104,""), ROW()-4)),""))</f>
        <v/>
      </c>
      <c r="AS9" s="287" t="str" cm="1">
        <f t="array" ref="AS9">IF(IFERROR(INDEX('Cheater Sheet'!AR105:AR145, SMALL(IF("Yes"='Cheater Sheet'!$BM$105:$BM$145, ROW('Cheater Sheet'!$BM$105:$BM$145)-104,""), ROW()-4)),"")="","",IFERROR(INDEX('Cheater Sheet'!AR105:AR145, SMALL(IF("Yes"='Cheater Sheet'!$BM$105:$BM$145, ROW('Cheater Sheet'!$BM$105:$BM$145)-104,""), ROW()-4)),""))</f>
        <v/>
      </c>
      <c r="AT9" s="292" t="str" cm="1">
        <f t="array" ref="AT9">IF(IFERROR(INDEX('Cheater Sheet'!AS105:AS145, SMALL(IF("Yes"='Cheater Sheet'!$BM$105:$BM$145, ROW('Cheater Sheet'!$BM$105:$BM$145)-104,""), ROW()-4)),"")="","",IFERROR(INDEX('Cheater Sheet'!AS105:AS145, SMALL(IF("Yes"='Cheater Sheet'!$BM$105:$BM$145, ROW('Cheater Sheet'!$BM$105:$BM$145)-104,""), ROW()-4)),""))</f>
        <v/>
      </c>
      <c r="AU9" s="287" t="str" cm="1">
        <f t="array" ref="AU9">IF(IFERROR(INDEX('Cheater Sheet'!AT105:AT145, SMALL(IF("Yes"='Cheater Sheet'!$BM$105:$BM$145, ROW('Cheater Sheet'!$BM$105:$BM$145)-104,""), ROW()-4)),"")="","",IFERROR(INDEX('Cheater Sheet'!AT105:AT145, SMALL(IF("Yes"='Cheater Sheet'!$BM$105:$BM$145, ROW('Cheater Sheet'!$BM$105:$BM$145)-104,""), ROW()-4)),""))</f>
        <v/>
      </c>
      <c r="AV9" s="292" t="str" cm="1">
        <f t="array" ref="AV9">IF(IFERROR(INDEX('Cheater Sheet'!AU105:AU145, SMALL(IF("Yes"='Cheater Sheet'!$BM$105:$BM$145, ROW('Cheater Sheet'!$BM$105:$BM$145)-104,""), ROW()-4)),"")="","",IFERROR(INDEX('Cheater Sheet'!AU105:AU145, SMALL(IF("Yes"='Cheater Sheet'!$BM$105:$BM$145, ROW('Cheater Sheet'!$BM$105:$BM$145)-104,""), ROW()-4)),""))</f>
        <v/>
      </c>
      <c r="AW9" s="287" t="str" cm="1">
        <f t="array" ref="AW9">IF(IFERROR(INDEX('Cheater Sheet'!AV105:AV145, SMALL(IF("Yes"='Cheater Sheet'!$BM$105:$BM$145, ROW('Cheater Sheet'!$BM$105:$BM$145)-104,""), ROW()-4)),"")="","",IFERROR(INDEX('Cheater Sheet'!AV105:AV145, SMALL(IF("Yes"='Cheater Sheet'!$BM$105:$BM$145, ROW('Cheater Sheet'!$BM$105:$BM$145)-104,""), ROW()-4)),""))</f>
        <v/>
      </c>
      <c r="AX9" s="292" t="str" cm="1">
        <f t="array" ref="AX9">IF(IFERROR(INDEX('Cheater Sheet'!AW105:AW145, SMALL(IF("Yes"='Cheater Sheet'!$BM$105:$BM$145, ROW('Cheater Sheet'!$BM$105:$BM$145)-104,""), ROW()-4)),"")="","",IFERROR(INDEX('Cheater Sheet'!AW105:AW145, SMALL(IF("Yes"='Cheater Sheet'!$BM$105:$BM$145, ROW('Cheater Sheet'!$BM$105:$BM$145)-104,""), ROW()-4)),""))</f>
        <v/>
      </c>
      <c r="AY9" s="287" t="str" cm="1">
        <f t="array" ref="AY9">IF(IFERROR(INDEX('Cheater Sheet'!AX105:AX145, SMALL(IF("Yes"='Cheater Sheet'!$BM$105:$BM$145, ROW('Cheater Sheet'!$BM$105:$BM$145)-104,""), ROW()-4)),"")="","",IFERROR(INDEX('Cheater Sheet'!AX105:AX145, SMALL(IF("Yes"='Cheater Sheet'!$BM$105:$BM$145, ROW('Cheater Sheet'!$BM$105:$BM$145)-104,""), ROW()-4)),""))</f>
        <v/>
      </c>
      <c r="AZ9" s="292" t="str" cm="1">
        <f t="array" ref="AZ9">IF(IFERROR(INDEX('Cheater Sheet'!AY105:AY145, SMALL(IF("Yes"='Cheater Sheet'!$BM$105:$BM$145, ROW('Cheater Sheet'!$BM$105:$BM$145)-104,""), ROW()-4)),"")="","",IFERROR(INDEX('Cheater Sheet'!AY105:AY145, SMALL(IF("Yes"='Cheater Sheet'!$BM$105:$BM$145, ROW('Cheater Sheet'!$BM$105:$BM$145)-104,""), ROW()-4)),""))</f>
        <v/>
      </c>
      <c r="BA9" s="287" t="str" cm="1">
        <f t="array" ref="BA9">IF(IFERROR(INDEX('Cheater Sheet'!AZ105:AZ145, SMALL(IF("Yes"='Cheater Sheet'!$BM$105:$BM$145, ROW('Cheater Sheet'!$BM$105:$BM$145)-104,""), ROW()-4)),"")="","",IFERROR(INDEX('Cheater Sheet'!AZ105:AZ145, SMALL(IF("Yes"='Cheater Sheet'!$BM$105:$BM$145, ROW('Cheater Sheet'!$BM$105:$BM$145)-104,""), ROW()-4)),""))</f>
        <v/>
      </c>
      <c r="BB9" s="292" t="str" cm="1">
        <f t="array" ref="BB9">IF(IFERROR(INDEX('Cheater Sheet'!BA105:BA145, SMALL(IF("Yes"='Cheater Sheet'!$BM$105:$BM$145, ROW('Cheater Sheet'!$BM$105:$BM$145)-104,""), ROW()-4)),"")="","",IFERROR(INDEX('Cheater Sheet'!BA105:BA145, SMALL(IF("Yes"='Cheater Sheet'!$BM$105:$BM$145, ROW('Cheater Sheet'!$BM$105:$BM$145)-104,""), ROW()-4)),""))</f>
        <v/>
      </c>
      <c r="BC9" s="287" t="str" cm="1">
        <f t="array" ref="BC9">IF(IFERROR(INDEX('Cheater Sheet'!BB105:BB145, SMALL(IF("Yes"='Cheater Sheet'!$BM$105:$BM$145, ROW('Cheater Sheet'!$BM$105:$BM$145)-104,""), ROW()-4)),"")="","",IFERROR(INDEX('Cheater Sheet'!BB105:BB145, SMALL(IF("Yes"='Cheater Sheet'!$BM$105:$BM$145, ROW('Cheater Sheet'!$BM$105:$BM$145)-104,""), ROW()-4)),""))</f>
        <v/>
      </c>
      <c r="BD9" s="292" t="str" cm="1">
        <f t="array" ref="BD9">IF(IFERROR(INDEX('Cheater Sheet'!BC105:BC145, SMALL(IF("Yes"='Cheater Sheet'!$BM$105:$BM$145, ROW('Cheater Sheet'!$BM$105:$BM$145)-104,""), ROW()-4)),"")="","",IFERROR(INDEX('Cheater Sheet'!BC105:BC145, SMALL(IF("Yes"='Cheater Sheet'!$BM$105:$BM$145, ROW('Cheater Sheet'!$BM$105:$BM$145)-104,""), ROW()-4)),""))</f>
        <v/>
      </c>
      <c r="BE9" s="287" t="str" cm="1">
        <f t="array" ref="BE9">IF(IFERROR(INDEX('Cheater Sheet'!BD105:BD145, SMALL(IF("Yes"='Cheater Sheet'!$BM$105:$BM$145, ROW('Cheater Sheet'!$BM$105:$BM$145)-104,""), ROW()-4)),"")="","",IFERROR(INDEX('Cheater Sheet'!BD105:BD145, SMALL(IF("Yes"='Cheater Sheet'!$BM$105:$BM$145, ROW('Cheater Sheet'!$BM$105:$BM$145)-104,""), ROW()-4)),""))</f>
        <v/>
      </c>
      <c r="BF9" s="292" t="str" cm="1">
        <f t="array" ref="BF9">IF(IFERROR(INDEX('Cheater Sheet'!BE105:BE145, SMALL(IF("Yes"='Cheater Sheet'!$BM$105:$BM$145, ROW('Cheater Sheet'!$BM$105:$BM$145)-104,""), ROW()-4)),"")="","",IFERROR(INDEX('Cheater Sheet'!BE105:BE145, SMALL(IF("Yes"='Cheater Sheet'!$BM$105:$BM$145, ROW('Cheater Sheet'!$BM$105:$BM$145)-104,""), ROW()-4)),""))</f>
        <v/>
      </c>
      <c r="BG9" s="287" t="str" cm="1">
        <f t="array" ref="BG9">IF(IFERROR(INDEX('Cheater Sheet'!BF105:BF145, SMALL(IF("Yes"='Cheater Sheet'!$BM$105:$BM$145, ROW('Cheater Sheet'!$BM$105:$BM$145)-104,""), ROW()-4)),"")="","",IFERROR(INDEX('Cheater Sheet'!BF105:BF145, SMALL(IF("Yes"='Cheater Sheet'!$BM$105:$BM$145, ROW('Cheater Sheet'!$BM$105:$BM$145)-104,""), ROW()-4)),""))</f>
        <v/>
      </c>
      <c r="BH9" s="292" t="str" cm="1">
        <f t="array" ref="BH9">IF(IFERROR(INDEX('Cheater Sheet'!BG105:BG145, SMALL(IF("Yes"='Cheater Sheet'!$BM$105:$BM$145, ROW('Cheater Sheet'!$BM$105:$BM$145)-104,""), ROW()-4)),"")="","",IFERROR(INDEX('Cheater Sheet'!BG105:BG145, SMALL(IF("Yes"='Cheater Sheet'!$BM$105:$BM$145, ROW('Cheater Sheet'!$BM$105:$BM$145)-104,""), ROW()-4)),""))</f>
        <v/>
      </c>
      <c r="BI9" s="287" t="str" cm="1">
        <f t="array" ref="BI9">IF(IFERROR(INDEX('Cheater Sheet'!BH105:BH145, SMALL(IF("Yes"='Cheater Sheet'!$BM$105:$BM$145, ROW('Cheater Sheet'!$BM$105:$BM$145)-104,""), ROW()-4)),"")="","",IFERROR(INDEX('Cheater Sheet'!BH105:BH145, SMALL(IF("Yes"='Cheater Sheet'!$BM$105:$BM$145, ROW('Cheater Sheet'!$BM$105:$BM$145)-104,""), ROW()-4)),""))</f>
        <v/>
      </c>
      <c r="BJ9" s="292" t="str" cm="1">
        <f t="array" ref="BJ9">IF(IFERROR(INDEX('Cheater Sheet'!BI105:BI145, SMALL(IF("Yes"='Cheater Sheet'!$BM$105:$BM$145, ROW('Cheater Sheet'!$BM$105:$BM$145)-104,""), ROW()-4)),"")="","",IFERROR(INDEX('Cheater Sheet'!BI105:BI145, SMALL(IF("Yes"='Cheater Sheet'!$BM$105:$BM$145, ROW('Cheater Sheet'!$BM$105:$BM$145)-104,""), ROW()-4)),""))</f>
        <v/>
      </c>
      <c r="BK9" s="709" t="str" cm="1">
        <f t="array" ref="BK9">IF(IFERROR(INDEX('Cheater Sheet'!BJ105:BJ145, SMALL(IF("Yes"='Cheater Sheet'!$BM$105:$BM$145, ROW('Cheater Sheet'!$BM$105:$BM$145)-104,""), ROW()-4)),"")="","",IFERROR(INDEX('Cheater Sheet'!BJ105:BJ145, SMALL(IF("Yes"='Cheater Sheet'!$BM$105:$BM$145, ROW('Cheater Sheet'!$BM$105:$BM$145)-104,""), ROW()-4)),""))</f>
        <v/>
      </c>
      <c r="BL9" s="101"/>
    </row>
    <row r="10" spans="1:64" x14ac:dyDescent="0.2">
      <c r="A10" s="765">
        <f t="shared" si="0"/>
        <v>0</v>
      </c>
      <c r="C10" s="143" t="str" cm="1">
        <f t="array" ref="C10">IFERROR(INDEX('Cheater Sheet'!$B$105:$B$145, SMALL(IF("Yes"='Cheater Sheet'!$BM$105:$BM$145, ROW('Cheater Sheet'!$BM$105:$BM$145)-104,""), ROW()-4)),"")</f>
        <v/>
      </c>
      <c r="D10" s="292" t="str" cm="1">
        <f t="array" ref="D10">IF(IFERROR(INDEX('Cheater Sheet'!C105:C145, SMALL(IF("Yes"='Cheater Sheet'!$BM$105:$BM$145, ROW('Cheater Sheet'!$BM$105:$BM$145)-104,""), ROW()-4)),"")="","",IFERROR(INDEX('Cheater Sheet'!C105:C145, SMALL(IF("Yes"='Cheater Sheet'!$BM$105:$BM$145, ROW('Cheater Sheet'!$BM$105:$BM$145)-104,""), ROW()-4)),""))</f>
        <v/>
      </c>
      <c r="E10" s="287" t="str" cm="1">
        <f t="array" ref="E10">IF(IFERROR(INDEX('Cheater Sheet'!D105:D145, SMALL(IF("Yes"='Cheater Sheet'!$BM$105:$BM$145, ROW('Cheater Sheet'!$BM$105:$BM$145)-104,""), ROW()-4)),"")="","",IFERROR(INDEX('Cheater Sheet'!D105:D145, SMALL(IF("Yes"='Cheater Sheet'!$BM$105:$BM$145, ROW('Cheater Sheet'!$BM$105:$BM$145)-104,""), ROW()-4)),""))</f>
        <v/>
      </c>
      <c r="F10" s="292" t="str" cm="1">
        <f t="array" ref="F10">IF(IFERROR(INDEX('Cheater Sheet'!E105:E145, SMALL(IF("Yes"='Cheater Sheet'!$BM$105:$BM$145, ROW('Cheater Sheet'!$BM$105:$BM$145)-104,""), ROW()-4)),"")="","",IFERROR(INDEX('Cheater Sheet'!E105:E145, SMALL(IF("Yes"='Cheater Sheet'!$BM$105:$BM$145, ROW('Cheater Sheet'!$BM$105:$BM$145)-104,""), ROW()-4)),""))</f>
        <v/>
      </c>
      <c r="G10" s="287" t="str" cm="1">
        <f t="array" ref="G10">IF(IFERROR(INDEX('Cheater Sheet'!F105:F145, SMALL(IF("Yes"='Cheater Sheet'!$BM$105:$BM$145, ROW('Cheater Sheet'!$BM$105:$BM$145)-104,""), ROW()-4)),"")="","",IFERROR(INDEX('Cheater Sheet'!F105:F145, SMALL(IF("Yes"='Cheater Sheet'!$BM$105:$BM$145, ROW('Cheater Sheet'!$BM$105:$BM$145)-104,""), ROW()-4)),""))</f>
        <v/>
      </c>
      <c r="H10" s="292" t="str" cm="1">
        <f t="array" ref="H10">IF(IFERROR(INDEX('Cheater Sheet'!G105:G145, SMALL(IF("Yes"='Cheater Sheet'!$BM$105:$BM$145, ROW('Cheater Sheet'!$BM$105:$BM$145)-104,""), ROW()-4)),"")="","",IFERROR(INDEX('Cheater Sheet'!G105:G145, SMALL(IF("Yes"='Cheater Sheet'!$BM$105:$BM$145, ROW('Cheater Sheet'!$BM$105:$BM$145)-104,""), ROW()-4)),""))</f>
        <v/>
      </c>
      <c r="I10" s="287" t="str" cm="1">
        <f t="array" ref="I10">IF(IFERROR(INDEX('Cheater Sheet'!H105:H145, SMALL(IF("Yes"='Cheater Sheet'!$BM$105:$BM$145, ROW('Cheater Sheet'!$BM$105:$BM$145)-104,""), ROW()-4)),"")="","",IFERROR(INDEX('Cheater Sheet'!H105:H145, SMALL(IF("Yes"='Cheater Sheet'!$BM$105:$BM$145, ROW('Cheater Sheet'!$BM$105:$BM$145)-104,""), ROW()-4)),""))</f>
        <v/>
      </c>
      <c r="J10" s="292" t="str" cm="1">
        <f t="array" ref="J10">IF(IFERROR(INDEX('Cheater Sheet'!I105:I145, SMALL(IF("Yes"='Cheater Sheet'!$BM$105:$BM$145, ROW('Cheater Sheet'!$BM$105:$BM$145)-104,""), ROW()-4)),"")="","",IFERROR(INDEX('Cheater Sheet'!I105:I145, SMALL(IF("Yes"='Cheater Sheet'!$BM$105:$BM$145, ROW('Cheater Sheet'!$BM$105:$BM$145)-104,""), ROW()-4)),""))</f>
        <v/>
      </c>
      <c r="K10" s="287" t="str" cm="1">
        <f t="array" ref="K10">IF(IFERROR(INDEX('Cheater Sheet'!J105:J145, SMALL(IF("Yes"='Cheater Sheet'!$BM$105:$BM$145, ROW('Cheater Sheet'!$BM$105:$BM$145)-104,""), ROW()-4)),"")="","",IFERROR(INDEX('Cheater Sheet'!J105:J145, SMALL(IF("Yes"='Cheater Sheet'!$BM$105:$BM$145, ROW('Cheater Sheet'!$BM$105:$BM$145)-104,""), ROW()-4)),""))</f>
        <v/>
      </c>
      <c r="L10" s="292" t="str" cm="1">
        <f t="array" ref="L10">IF(IFERROR(INDEX('Cheater Sheet'!K105:K145, SMALL(IF("Yes"='Cheater Sheet'!$BM$105:$BM$145, ROW('Cheater Sheet'!$BM$105:$BM$145)-104,""), ROW()-4)),"")="","",IFERROR(INDEX('Cheater Sheet'!K105:K145, SMALL(IF("Yes"='Cheater Sheet'!$BM$105:$BM$145, ROW('Cheater Sheet'!$BM$105:$BM$145)-104,""), ROW()-4)),""))</f>
        <v/>
      </c>
      <c r="M10" s="287" t="str" cm="1">
        <f t="array" ref="M10">IF(IFERROR(INDEX('Cheater Sheet'!L105:L145, SMALL(IF("Yes"='Cheater Sheet'!$BM$105:$BM$145, ROW('Cheater Sheet'!$BM$105:$BM$145)-104,""), ROW()-4)),"")="","",IFERROR(INDEX('Cheater Sheet'!L105:L145, SMALL(IF("Yes"='Cheater Sheet'!$BM$105:$BM$145, ROW('Cheater Sheet'!$BM$105:$BM$145)-104,""), ROW()-4)),""))</f>
        <v/>
      </c>
      <c r="N10" s="292" t="str" cm="1">
        <f t="array" ref="N10">IF(IFERROR(INDEX('Cheater Sheet'!M105:M145, SMALL(IF("Yes"='Cheater Sheet'!$BM$105:$BM$145, ROW('Cheater Sheet'!$BM$105:$BM$145)-104,""), ROW()-4)),"")="","",IFERROR(INDEX('Cheater Sheet'!M105:M145, SMALL(IF("Yes"='Cheater Sheet'!$BM$105:$BM$145, ROW('Cheater Sheet'!$BM$105:$BM$145)-104,""), ROW()-4)),""))</f>
        <v/>
      </c>
      <c r="O10" s="287" t="str" cm="1">
        <f t="array" ref="O10">IF(IFERROR(INDEX('Cheater Sheet'!N105:N145, SMALL(IF("Yes"='Cheater Sheet'!$BM$105:$BM$145, ROW('Cheater Sheet'!$BM$105:$BM$145)-104,""), ROW()-4)),"")="","",IFERROR(INDEX('Cheater Sheet'!N105:N145, SMALL(IF("Yes"='Cheater Sheet'!$BM$105:$BM$145, ROW('Cheater Sheet'!$BM$105:$BM$145)-104,""), ROW()-4)),""))</f>
        <v/>
      </c>
      <c r="P10" s="292" t="str" cm="1">
        <f t="array" ref="P10">IF(IFERROR(INDEX('Cheater Sheet'!O105:O145, SMALL(IF("Yes"='Cheater Sheet'!$BM$105:$BM$145, ROW('Cheater Sheet'!$BM$105:$BM$145)-104,""), ROW()-4)),"")="","",IFERROR(INDEX('Cheater Sheet'!O105:O145, SMALL(IF("Yes"='Cheater Sheet'!$BM$105:$BM$145, ROW('Cheater Sheet'!$BM$105:$BM$145)-104,""), ROW()-4)),""))</f>
        <v/>
      </c>
      <c r="Q10" s="287" t="str" cm="1">
        <f t="array" ref="Q10">IF(IFERROR(INDEX('Cheater Sheet'!P105:P145, SMALL(IF("Yes"='Cheater Sheet'!$BM$105:$BM$145, ROW('Cheater Sheet'!$BM$105:$BM$145)-104,""), ROW()-4)),"")="","",IFERROR(INDEX('Cheater Sheet'!P105:P145, SMALL(IF("Yes"='Cheater Sheet'!$BM$105:$BM$145, ROW('Cheater Sheet'!$BM$105:$BM$145)-104,""), ROW()-4)),""))</f>
        <v/>
      </c>
      <c r="R10" s="292" t="str" cm="1">
        <f t="array" ref="R10">IF(IFERROR(INDEX('Cheater Sheet'!Q105:Q145, SMALL(IF("Yes"='Cheater Sheet'!$BM$105:$BM$145, ROW('Cheater Sheet'!$BM$105:$BM$145)-104,""), ROW()-4)),"")="","",IFERROR(INDEX('Cheater Sheet'!Q105:Q145, SMALL(IF("Yes"='Cheater Sheet'!$BM$105:$BM$145, ROW('Cheater Sheet'!$BM$105:$BM$145)-104,""), ROW()-4)),""))</f>
        <v/>
      </c>
      <c r="S10" s="287" t="str" cm="1">
        <f t="array" ref="S10">IF(IFERROR(INDEX('Cheater Sheet'!R105:R145, SMALL(IF("Yes"='Cheater Sheet'!$BM$105:$BM$145, ROW('Cheater Sheet'!$BM$105:$BM$145)-104,""), ROW()-4)),"")="","",IFERROR(INDEX('Cheater Sheet'!R105:R145, SMALL(IF("Yes"='Cheater Sheet'!$BM$105:$BM$145, ROW('Cheater Sheet'!$BM$105:$BM$145)-104,""), ROW()-4)),""))</f>
        <v/>
      </c>
      <c r="T10" s="292" t="str" cm="1">
        <f t="array" ref="T10">IF(IFERROR(INDEX('Cheater Sheet'!S105:S145, SMALL(IF("Yes"='Cheater Sheet'!$BM$105:$BM$145, ROW('Cheater Sheet'!$BM$105:$BM$145)-104,""), ROW()-4)),"")="","",IFERROR(INDEX('Cheater Sheet'!S105:S145, SMALL(IF("Yes"='Cheater Sheet'!$BM$105:$BM$145, ROW('Cheater Sheet'!$BM$105:$BM$145)-104,""), ROW()-4)),""))</f>
        <v/>
      </c>
      <c r="U10" s="287" t="str" cm="1">
        <f t="array" ref="U10">IF(IFERROR(INDEX('Cheater Sheet'!T105:T145, SMALL(IF("Yes"='Cheater Sheet'!$BM$105:$BM$145, ROW('Cheater Sheet'!$BM$105:$BM$145)-104,""), ROW()-4)),"")="","",IFERROR(INDEX('Cheater Sheet'!T105:T145, SMALL(IF("Yes"='Cheater Sheet'!$BM$105:$BM$145, ROW('Cheater Sheet'!$BM$105:$BM$145)-104,""), ROW()-4)),""))</f>
        <v/>
      </c>
      <c r="V10" s="292" t="str" cm="1">
        <f t="array" ref="V10">IF(IFERROR(INDEX('Cheater Sheet'!U105:U145, SMALL(IF("Yes"='Cheater Sheet'!$BM$105:$BM$145, ROW('Cheater Sheet'!$BM$105:$BM$145)-104,""), ROW()-4)),"")="","",IFERROR(INDEX('Cheater Sheet'!U105:U145, SMALL(IF("Yes"='Cheater Sheet'!$BM$105:$BM$145, ROW('Cheater Sheet'!$BM$105:$BM$145)-104,""), ROW()-4)),""))</f>
        <v/>
      </c>
      <c r="W10" s="287" t="str" cm="1">
        <f t="array" ref="W10">IF(IFERROR(INDEX('Cheater Sheet'!V105:V145, SMALL(IF("Yes"='Cheater Sheet'!$BM$105:$BM$145, ROW('Cheater Sheet'!$BM$105:$BM$145)-104,""), ROW()-4)),"")="","",IFERROR(INDEX('Cheater Sheet'!V105:V145, SMALL(IF("Yes"='Cheater Sheet'!$BM$105:$BM$145, ROW('Cheater Sheet'!$BM$105:$BM$145)-104,""), ROW()-4)),""))</f>
        <v/>
      </c>
      <c r="X10" s="292" t="str" cm="1">
        <f t="array" ref="X10">IF(IFERROR(INDEX('Cheater Sheet'!W105:W145, SMALL(IF("Yes"='Cheater Sheet'!$BM$105:$BM$145, ROW('Cheater Sheet'!$BM$105:$BM$145)-104,""), ROW()-4)),"")="","",IFERROR(INDEX('Cheater Sheet'!W105:W145, SMALL(IF("Yes"='Cheater Sheet'!$BM$105:$BM$145, ROW('Cheater Sheet'!$BM$105:$BM$145)-104,""), ROW()-4)),""))</f>
        <v/>
      </c>
      <c r="Y10" s="287" t="str" cm="1">
        <f t="array" ref="Y10">IF(IFERROR(INDEX('Cheater Sheet'!X105:X145, SMALL(IF("Yes"='Cheater Sheet'!$BM$105:$BM$145, ROW('Cheater Sheet'!$BM$105:$BM$145)-104,""), ROW()-4)),"")="","",IFERROR(INDEX('Cheater Sheet'!X105:X145, SMALL(IF("Yes"='Cheater Sheet'!$BM$105:$BM$145, ROW('Cheater Sheet'!$BM$105:$BM$145)-104,""), ROW()-4)),""))</f>
        <v/>
      </c>
      <c r="Z10" s="292" t="str" cm="1">
        <f t="array" ref="Z10">IF(IFERROR(INDEX('Cheater Sheet'!Y105:Y145, SMALL(IF("Yes"='Cheater Sheet'!$BM$105:$BM$145, ROW('Cheater Sheet'!$BM$105:$BM$145)-104,""), ROW()-4)),"")="","",IFERROR(INDEX('Cheater Sheet'!Y105:Y145, SMALL(IF("Yes"='Cheater Sheet'!$BM$105:$BM$145, ROW('Cheater Sheet'!$BM$105:$BM$145)-104,""), ROW()-4)),""))</f>
        <v/>
      </c>
      <c r="AA10" s="287" t="str" cm="1">
        <f t="array" ref="AA10">IF(IFERROR(INDEX('Cheater Sheet'!Z105:Z145, SMALL(IF("Yes"='Cheater Sheet'!$BM$105:$BM$145, ROW('Cheater Sheet'!$BM$105:$BM$145)-104,""), ROW()-4)),"")="","",IFERROR(INDEX('Cheater Sheet'!Z105:Z145, SMALL(IF("Yes"='Cheater Sheet'!$BM$105:$BM$145, ROW('Cheater Sheet'!$BM$105:$BM$145)-104,""), ROW()-4)),""))</f>
        <v/>
      </c>
      <c r="AB10" s="292" t="str" cm="1">
        <f t="array" ref="AB10">IF(IFERROR(INDEX('Cheater Sheet'!AA105:AA145, SMALL(IF("Yes"='Cheater Sheet'!$BM$105:$BM$145, ROW('Cheater Sheet'!$BM$105:$BM$145)-104,""), ROW()-4)),"")="","",IFERROR(INDEX('Cheater Sheet'!AA105:AA145, SMALL(IF("Yes"='Cheater Sheet'!$BM$105:$BM$145, ROW('Cheater Sheet'!$BM$105:$BM$145)-104,""), ROW()-4)),""))</f>
        <v/>
      </c>
      <c r="AC10" s="287" t="str" cm="1">
        <f t="array" ref="AC10">IF(IFERROR(INDEX('Cheater Sheet'!AB105:AB145, SMALL(IF("Yes"='Cheater Sheet'!$BM$105:$BM$145, ROW('Cheater Sheet'!$BM$105:$BM$145)-104,""), ROW()-4)),"")="","",IFERROR(INDEX('Cheater Sheet'!AB105:AB145, SMALL(IF("Yes"='Cheater Sheet'!$BM$105:$BM$145, ROW('Cheater Sheet'!$BM$105:$BM$145)-104,""), ROW()-4)),""))</f>
        <v/>
      </c>
      <c r="AD10" s="292" t="str" cm="1">
        <f t="array" ref="AD10">IF(IFERROR(INDEX('Cheater Sheet'!AC105:AC145, SMALL(IF("Yes"='Cheater Sheet'!$BM$105:$BM$145, ROW('Cheater Sheet'!$BM$105:$BM$145)-104,""), ROW()-4)),"")="","",IFERROR(INDEX('Cheater Sheet'!AC105:AC145, SMALL(IF("Yes"='Cheater Sheet'!$BM$105:$BM$145, ROW('Cheater Sheet'!$BM$105:$BM$145)-104,""), ROW()-4)),""))</f>
        <v/>
      </c>
      <c r="AE10" s="287" t="str" cm="1">
        <f t="array" ref="AE10">IF(IFERROR(INDEX('Cheater Sheet'!AD105:AD145, SMALL(IF("Yes"='Cheater Sheet'!$BM$105:$BM$145, ROW('Cheater Sheet'!$BM$105:$BM$145)-104,""), ROW()-4)),"")="","",IFERROR(INDEX('Cheater Sheet'!AD105:AD145, SMALL(IF("Yes"='Cheater Sheet'!$BM$105:$BM$145, ROW('Cheater Sheet'!$BM$105:$BM$145)-104,""), ROW()-4)),""))</f>
        <v/>
      </c>
      <c r="AF10" s="292" t="str" cm="1">
        <f t="array" ref="AF10">IF(IFERROR(INDEX('Cheater Sheet'!AE105:AE145, SMALL(IF("Yes"='Cheater Sheet'!$BM$105:$BM$145, ROW('Cheater Sheet'!$BM$105:$BM$145)-104,""), ROW()-4)),"")="","",IFERROR(INDEX('Cheater Sheet'!AE105:AE145, SMALL(IF("Yes"='Cheater Sheet'!$BM$105:$BM$145, ROW('Cheater Sheet'!$BM$105:$BM$145)-104,""), ROW()-4)),""))</f>
        <v/>
      </c>
      <c r="AG10" s="287" t="str" cm="1">
        <f t="array" ref="AG10">IF(IFERROR(INDEX('Cheater Sheet'!AF105:AF145, SMALL(IF("Yes"='Cheater Sheet'!$BM$105:$BM$145, ROW('Cheater Sheet'!$BM$105:$BM$145)-104,""), ROW()-4)),"")="","",IFERROR(INDEX('Cheater Sheet'!AF105:AF145, SMALL(IF("Yes"='Cheater Sheet'!$BM$105:$BM$145, ROW('Cheater Sheet'!$BM$105:$BM$145)-104,""), ROW()-4)),""))</f>
        <v/>
      </c>
      <c r="AH10" s="292" t="str" cm="1">
        <f t="array" ref="AH10">IF(IFERROR(INDEX('Cheater Sheet'!AG105:AG145, SMALL(IF("Yes"='Cheater Sheet'!$BM$105:$BM$145, ROW('Cheater Sheet'!$BM$105:$BM$145)-104,""), ROW()-4)),"")="","",IFERROR(INDEX('Cheater Sheet'!AG105:AG145, SMALL(IF("Yes"='Cheater Sheet'!$BM$105:$BM$145, ROW('Cheater Sheet'!$BM$105:$BM$145)-104,""), ROW()-4)),""))</f>
        <v/>
      </c>
      <c r="AI10" s="287" t="str" cm="1">
        <f t="array" ref="AI10">IF(IFERROR(INDEX('Cheater Sheet'!AH105:AH145, SMALL(IF("Yes"='Cheater Sheet'!$BM$105:$BM$145, ROW('Cheater Sheet'!$BM$105:$BM$145)-104,""), ROW()-4)),"")="","",IFERROR(INDEX('Cheater Sheet'!AH105:AH145, SMALL(IF("Yes"='Cheater Sheet'!$BM$105:$BM$145, ROW('Cheater Sheet'!$BM$105:$BM$145)-104,""), ROW()-4)),""))</f>
        <v/>
      </c>
      <c r="AJ10" s="292" t="str" cm="1">
        <f t="array" ref="AJ10">IF(IFERROR(INDEX('Cheater Sheet'!AI105:AI145, SMALL(IF("Yes"='Cheater Sheet'!$BM$105:$BM$145, ROW('Cheater Sheet'!$BM$105:$BM$145)-104,""), ROW()-4)),"")="","",IFERROR(INDEX('Cheater Sheet'!AI105:AI145, SMALL(IF("Yes"='Cheater Sheet'!$BM$105:$BM$145, ROW('Cheater Sheet'!$BM$105:$BM$145)-104,""), ROW()-4)),""))</f>
        <v/>
      </c>
      <c r="AK10" s="287" t="str" cm="1">
        <f t="array" ref="AK10">IF(IFERROR(INDEX('Cheater Sheet'!AJ105:AJ145, SMALL(IF("Yes"='Cheater Sheet'!$BM$105:$BM$145, ROW('Cheater Sheet'!$BM$105:$BM$145)-104,""), ROW()-4)),"")="","",IFERROR(INDEX('Cheater Sheet'!AJ105:AJ145, SMALL(IF("Yes"='Cheater Sheet'!$BM$105:$BM$145, ROW('Cheater Sheet'!$BM$105:$BM$145)-104,""), ROW()-4)),""))</f>
        <v/>
      </c>
      <c r="AL10" s="292" t="str" cm="1">
        <f t="array" ref="AL10">IF(IFERROR(INDEX('Cheater Sheet'!AK105:AK145, SMALL(IF("Yes"='Cheater Sheet'!$BM$105:$BM$145, ROW('Cheater Sheet'!$BM$105:$BM$145)-104,""), ROW()-4)),"")="","",IFERROR(INDEX('Cheater Sheet'!AK105:AK145, SMALL(IF("Yes"='Cheater Sheet'!$BM$105:$BM$145, ROW('Cheater Sheet'!$BM$105:$BM$145)-104,""), ROW()-4)),""))</f>
        <v/>
      </c>
      <c r="AM10" s="287" t="str" cm="1">
        <f t="array" ref="AM10">IF(IFERROR(INDEX('Cheater Sheet'!AL105:AL145, SMALL(IF("Yes"='Cheater Sheet'!$BM$105:$BM$145, ROW('Cheater Sheet'!$BM$105:$BM$145)-104,""), ROW()-4)),"")="","",IFERROR(INDEX('Cheater Sheet'!AL105:AL145, SMALL(IF("Yes"='Cheater Sheet'!$BM$105:$BM$145, ROW('Cheater Sheet'!$BM$105:$BM$145)-104,""), ROW()-4)),""))</f>
        <v/>
      </c>
      <c r="AN10" s="292" t="str" cm="1">
        <f t="array" ref="AN10">IF(IFERROR(INDEX('Cheater Sheet'!AM105:AM145, SMALL(IF("Yes"='Cheater Sheet'!$BM$105:$BM$145, ROW('Cheater Sheet'!$BM$105:$BM$145)-104,""), ROW()-4)),"")="","",IFERROR(INDEX('Cheater Sheet'!AM105:AM145, SMALL(IF("Yes"='Cheater Sheet'!$BM$105:$BM$145, ROW('Cheater Sheet'!$BM$105:$BM$145)-104,""), ROW()-4)),""))</f>
        <v/>
      </c>
      <c r="AO10" s="287" t="str" cm="1">
        <f t="array" ref="AO10">IF(IFERROR(INDEX('Cheater Sheet'!AN105:AN145, SMALL(IF("Yes"='Cheater Sheet'!$BM$105:$BM$145, ROW('Cheater Sheet'!$BM$105:$BM$145)-104,""), ROW()-4)),"")="","",IFERROR(INDEX('Cheater Sheet'!AN105:AN145, SMALL(IF("Yes"='Cheater Sheet'!$BM$105:$BM$145, ROW('Cheater Sheet'!$BM$105:$BM$145)-104,""), ROW()-4)),""))</f>
        <v/>
      </c>
      <c r="AP10" s="292" t="str" cm="1">
        <f t="array" ref="AP10">IF(IFERROR(INDEX('Cheater Sheet'!AO105:AO145, SMALL(IF("Yes"='Cheater Sheet'!$BM$105:$BM$145, ROW('Cheater Sheet'!$BM$105:$BM$145)-104,""), ROW()-4)),"")="","",IFERROR(INDEX('Cheater Sheet'!AO105:AO145, SMALL(IF("Yes"='Cheater Sheet'!$BM$105:$BM$145, ROW('Cheater Sheet'!$BM$105:$BM$145)-104,""), ROW()-4)),""))</f>
        <v/>
      </c>
      <c r="AQ10" s="287" t="str" cm="1">
        <f t="array" ref="AQ10">IF(IFERROR(INDEX('Cheater Sheet'!AP105:AP145, SMALL(IF("Yes"='Cheater Sheet'!$BM$105:$BM$145, ROW('Cheater Sheet'!$BM$105:$BM$145)-104,""), ROW()-4)),"")="","",IFERROR(INDEX('Cheater Sheet'!AP105:AP145, SMALL(IF("Yes"='Cheater Sheet'!$BM$105:$BM$145, ROW('Cheater Sheet'!$BM$105:$BM$145)-104,""), ROW()-4)),""))</f>
        <v/>
      </c>
      <c r="AR10" s="292" t="str" cm="1">
        <f t="array" ref="AR10">IF(IFERROR(INDEX('Cheater Sheet'!AQ105:AQ145, SMALL(IF("Yes"='Cheater Sheet'!$BM$105:$BM$145, ROW('Cheater Sheet'!$BM$105:$BM$145)-104,""), ROW()-4)),"")="","",IFERROR(INDEX('Cheater Sheet'!AQ105:AQ145, SMALL(IF("Yes"='Cheater Sheet'!$BM$105:$BM$145, ROW('Cheater Sheet'!$BM$105:$BM$145)-104,""), ROW()-4)),""))</f>
        <v/>
      </c>
      <c r="AS10" s="287" t="str" cm="1">
        <f t="array" ref="AS10">IF(IFERROR(INDEX('Cheater Sheet'!AR105:AR145, SMALL(IF("Yes"='Cheater Sheet'!$BM$105:$BM$145, ROW('Cheater Sheet'!$BM$105:$BM$145)-104,""), ROW()-4)),"")="","",IFERROR(INDEX('Cheater Sheet'!AR105:AR145, SMALL(IF("Yes"='Cheater Sheet'!$BM$105:$BM$145, ROW('Cheater Sheet'!$BM$105:$BM$145)-104,""), ROW()-4)),""))</f>
        <v/>
      </c>
      <c r="AT10" s="292" t="str" cm="1">
        <f t="array" ref="AT10">IF(IFERROR(INDEX('Cheater Sheet'!AS105:AS145, SMALL(IF("Yes"='Cheater Sheet'!$BM$105:$BM$145, ROW('Cheater Sheet'!$BM$105:$BM$145)-104,""), ROW()-4)),"")="","",IFERROR(INDEX('Cheater Sheet'!AS105:AS145, SMALL(IF("Yes"='Cheater Sheet'!$BM$105:$BM$145, ROW('Cheater Sheet'!$BM$105:$BM$145)-104,""), ROW()-4)),""))</f>
        <v/>
      </c>
      <c r="AU10" s="287" t="str" cm="1">
        <f t="array" ref="AU10">IF(IFERROR(INDEX('Cheater Sheet'!AT105:AT145, SMALL(IF("Yes"='Cheater Sheet'!$BM$105:$BM$145, ROW('Cheater Sheet'!$BM$105:$BM$145)-104,""), ROW()-4)),"")="","",IFERROR(INDEX('Cheater Sheet'!AT105:AT145, SMALL(IF("Yes"='Cheater Sheet'!$BM$105:$BM$145, ROW('Cheater Sheet'!$BM$105:$BM$145)-104,""), ROW()-4)),""))</f>
        <v/>
      </c>
      <c r="AV10" s="292" t="str" cm="1">
        <f t="array" ref="AV10">IF(IFERROR(INDEX('Cheater Sheet'!AU105:AU145, SMALL(IF("Yes"='Cheater Sheet'!$BM$105:$BM$145, ROW('Cheater Sheet'!$BM$105:$BM$145)-104,""), ROW()-4)),"")="","",IFERROR(INDEX('Cheater Sheet'!AU105:AU145, SMALL(IF("Yes"='Cheater Sheet'!$BM$105:$BM$145, ROW('Cheater Sheet'!$BM$105:$BM$145)-104,""), ROW()-4)),""))</f>
        <v/>
      </c>
      <c r="AW10" s="287" t="str" cm="1">
        <f t="array" ref="AW10">IF(IFERROR(INDEX('Cheater Sheet'!AV105:AV145, SMALL(IF("Yes"='Cheater Sheet'!$BM$105:$BM$145, ROW('Cheater Sheet'!$BM$105:$BM$145)-104,""), ROW()-4)),"")="","",IFERROR(INDEX('Cheater Sheet'!AV105:AV145, SMALL(IF("Yes"='Cheater Sheet'!$BM$105:$BM$145, ROW('Cheater Sheet'!$BM$105:$BM$145)-104,""), ROW()-4)),""))</f>
        <v/>
      </c>
      <c r="AX10" s="292" t="str" cm="1">
        <f t="array" ref="AX10">IF(IFERROR(INDEX('Cheater Sheet'!AW105:AW145, SMALL(IF("Yes"='Cheater Sheet'!$BM$105:$BM$145, ROW('Cheater Sheet'!$BM$105:$BM$145)-104,""), ROW()-4)),"")="","",IFERROR(INDEX('Cheater Sheet'!AW105:AW145, SMALL(IF("Yes"='Cheater Sheet'!$BM$105:$BM$145, ROW('Cheater Sheet'!$BM$105:$BM$145)-104,""), ROW()-4)),""))</f>
        <v/>
      </c>
      <c r="AY10" s="287" t="str" cm="1">
        <f t="array" ref="AY10">IF(IFERROR(INDEX('Cheater Sheet'!AX105:AX145, SMALL(IF("Yes"='Cheater Sheet'!$BM$105:$BM$145, ROW('Cheater Sheet'!$BM$105:$BM$145)-104,""), ROW()-4)),"")="","",IFERROR(INDEX('Cheater Sheet'!AX105:AX145, SMALL(IF("Yes"='Cheater Sheet'!$BM$105:$BM$145, ROW('Cheater Sheet'!$BM$105:$BM$145)-104,""), ROW()-4)),""))</f>
        <v/>
      </c>
      <c r="AZ10" s="292" t="str" cm="1">
        <f t="array" ref="AZ10">IF(IFERROR(INDEX('Cheater Sheet'!AY105:AY145, SMALL(IF("Yes"='Cheater Sheet'!$BM$105:$BM$145, ROW('Cheater Sheet'!$BM$105:$BM$145)-104,""), ROW()-4)),"")="","",IFERROR(INDEX('Cheater Sheet'!AY105:AY145, SMALL(IF("Yes"='Cheater Sheet'!$BM$105:$BM$145, ROW('Cheater Sheet'!$BM$105:$BM$145)-104,""), ROW()-4)),""))</f>
        <v/>
      </c>
      <c r="BA10" s="287" t="str" cm="1">
        <f t="array" ref="BA10">IF(IFERROR(INDEX('Cheater Sheet'!AZ105:AZ145, SMALL(IF("Yes"='Cheater Sheet'!$BM$105:$BM$145, ROW('Cheater Sheet'!$BM$105:$BM$145)-104,""), ROW()-4)),"")="","",IFERROR(INDEX('Cheater Sheet'!AZ105:AZ145, SMALL(IF("Yes"='Cheater Sheet'!$BM$105:$BM$145, ROW('Cheater Sheet'!$BM$105:$BM$145)-104,""), ROW()-4)),""))</f>
        <v/>
      </c>
      <c r="BB10" s="292" t="str" cm="1">
        <f t="array" ref="BB10">IF(IFERROR(INDEX('Cheater Sheet'!BA105:BA145, SMALL(IF("Yes"='Cheater Sheet'!$BM$105:$BM$145, ROW('Cheater Sheet'!$BM$105:$BM$145)-104,""), ROW()-4)),"")="","",IFERROR(INDEX('Cheater Sheet'!BA105:BA145, SMALL(IF("Yes"='Cheater Sheet'!$BM$105:$BM$145, ROW('Cheater Sheet'!$BM$105:$BM$145)-104,""), ROW()-4)),""))</f>
        <v/>
      </c>
      <c r="BC10" s="287" t="str" cm="1">
        <f t="array" ref="BC10">IF(IFERROR(INDEX('Cheater Sheet'!BB105:BB145, SMALL(IF("Yes"='Cheater Sheet'!$BM$105:$BM$145, ROW('Cheater Sheet'!$BM$105:$BM$145)-104,""), ROW()-4)),"")="","",IFERROR(INDEX('Cheater Sheet'!BB105:BB145, SMALL(IF("Yes"='Cheater Sheet'!$BM$105:$BM$145, ROW('Cheater Sheet'!$BM$105:$BM$145)-104,""), ROW()-4)),""))</f>
        <v/>
      </c>
      <c r="BD10" s="292" t="str" cm="1">
        <f t="array" ref="BD10">IF(IFERROR(INDEX('Cheater Sheet'!BC105:BC145, SMALL(IF("Yes"='Cheater Sheet'!$BM$105:$BM$145, ROW('Cheater Sheet'!$BM$105:$BM$145)-104,""), ROW()-4)),"")="","",IFERROR(INDEX('Cheater Sheet'!BC105:BC145, SMALL(IF("Yes"='Cheater Sheet'!$BM$105:$BM$145, ROW('Cheater Sheet'!$BM$105:$BM$145)-104,""), ROW()-4)),""))</f>
        <v/>
      </c>
      <c r="BE10" s="287" t="str" cm="1">
        <f t="array" ref="BE10">IF(IFERROR(INDEX('Cheater Sheet'!BD105:BD145, SMALL(IF("Yes"='Cheater Sheet'!$BM$105:$BM$145, ROW('Cheater Sheet'!$BM$105:$BM$145)-104,""), ROW()-4)),"")="","",IFERROR(INDEX('Cheater Sheet'!BD105:BD145, SMALL(IF("Yes"='Cheater Sheet'!$BM$105:$BM$145, ROW('Cheater Sheet'!$BM$105:$BM$145)-104,""), ROW()-4)),""))</f>
        <v/>
      </c>
      <c r="BF10" s="292" t="str" cm="1">
        <f t="array" ref="BF10">IF(IFERROR(INDEX('Cheater Sheet'!BE105:BE145, SMALL(IF("Yes"='Cheater Sheet'!$BM$105:$BM$145, ROW('Cheater Sheet'!$BM$105:$BM$145)-104,""), ROW()-4)),"")="","",IFERROR(INDEX('Cheater Sheet'!BE105:BE145, SMALL(IF("Yes"='Cheater Sheet'!$BM$105:$BM$145, ROW('Cheater Sheet'!$BM$105:$BM$145)-104,""), ROW()-4)),""))</f>
        <v/>
      </c>
      <c r="BG10" s="287" t="str" cm="1">
        <f t="array" ref="BG10">IF(IFERROR(INDEX('Cheater Sheet'!BF105:BF145, SMALL(IF("Yes"='Cheater Sheet'!$BM$105:$BM$145, ROW('Cheater Sheet'!$BM$105:$BM$145)-104,""), ROW()-4)),"")="","",IFERROR(INDEX('Cheater Sheet'!BF105:BF145, SMALL(IF("Yes"='Cheater Sheet'!$BM$105:$BM$145, ROW('Cheater Sheet'!$BM$105:$BM$145)-104,""), ROW()-4)),""))</f>
        <v/>
      </c>
      <c r="BH10" s="292" t="str" cm="1">
        <f t="array" ref="BH10">IF(IFERROR(INDEX('Cheater Sheet'!BG105:BG145, SMALL(IF("Yes"='Cheater Sheet'!$BM$105:$BM$145, ROW('Cheater Sheet'!$BM$105:$BM$145)-104,""), ROW()-4)),"")="","",IFERROR(INDEX('Cheater Sheet'!BG105:BG145, SMALL(IF("Yes"='Cheater Sheet'!$BM$105:$BM$145, ROW('Cheater Sheet'!$BM$105:$BM$145)-104,""), ROW()-4)),""))</f>
        <v/>
      </c>
      <c r="BI10" s="287" t="str" cm="1">
        <f t="array" ref="BI10">IF(IFERROR(INDEX('Cheater Sheet'!BH105:BH145, SMALL(IF("Yes"='Cheater Sheet'!$BM$105:$BM$145, ROW('Cheater Sheet'!$BM$105:$BM$145)-104,""), ROW()-4)),"")="","",IFERROR(INDEX('Cheater Sheet'!BH105:BH145, SMALL(IF("Yes"='Cheater Sheet'!$BM$105:$BM$145, ROW('Cheater Sheet'!$BM$105:$BM$145)-104,""), ROW()-4)),""))</f>
        <v/>
      </c>
      <c r="BJ10" s="292" t="str" cm="1">
        <f t="array" ref="BJ10">IF(IFERROR(INDEX('Cheater Sheet'!BI105:BI145, SMALL(IF("Yes"='Cheater Sheet'!$BM$105:$BM$145, ROW('Cheater Sheet'!$BM$105:$BM$145)-104,""), ROW()-4)),"")="","",IFERROR(INDEX('Cheater Sheet'!BI105:BI145, SMALL(IF("Yes"='Cheater Sheet'!$BM$105:$BM$145, ROW('Cheater Sheet'!$BM$105:$BM$145)-104,""), ROW()-4)),""))</f>
        <v/>
      </c>
      <c r="BK10" s="709" t="str" cm="1">
        <f t="array" ref="BK10">IF(IFERROR(INDEX('Cheater Sheet'!BJ105:BJ145, SMALL(IF("Yes"='Cheater Sheet'!$BM$105:$BM$145, ROW('Cheater Sheet'!$BM$105:$BM$145)-104,""), ROW()-4)),"")="","",IFERROR(INDEX('Cheater Sheet'!BJ105:BJ145, SMALL(IF("Yes"='Cheater Sheet'!$BM$105:$BM$145, ROW('Cheater Sheet'!$BM$105:$BM$145)-104,""), ROW()-4)),""))</f>
        <v/>
      </c>
      <c r="BL10" s="101"/>
    </row>
    <row r="11" spans="1:64" x14ac:dyDescent="0.2">
      <c r="A11" s="765">
        <f t="shared" si="0"/>
        <v>0</v>
      </c>
      <c r="C11" s="143" t="str" cm="1">
        <f t="array" ref="C11">IFERROR(INDEX('Cheater Sheet'!$B$105:$B$145, SMALL(IF("Yes"='Cheater Sheet'!$BM$105:$BM$145, ROW('Cheater Sheet'!$BM$105:$BM$145)-104,""), ROW()-4)),"")</f>
        <v/>
      </c>
      <c r="D11" s="292" t="str" cm="1">
        <f t="array" ref="D11">IF(IFERROR(INDEX('Cheater Sheet'!C105:C145, SMALL(IF("Yes"='Cheater Sheet'!$BM$105:$BM$145, ROW('Cheater Sheet'!$BM$105:$BM$145)-104,""), ROW()-4)),"")="","",IFERROR(INDEX('Cheater Sheet'!C105:C145, SMALL(IF("Yes"='Cheater Sheet'!$BM$105:$BM$145, ROW('Cheater Sheet'!$BM$105:$BM$145)-104,""), ROW()-4)),""))</f>
        <v/>
      </c>
      <c r="E11" s="287" t="str" cm="1">
        <f t="array" ref="E11">IF(IFERROR(INDEX('Cheater Sheet'!D105:D145, SMALL(IF("Yes"='Cheater Sheet'!$BM$105:$BM$145, ROW('Cheater Sheet'!$BM$105:$BM$145)-104,""), ROW()-4)),"")="","",IFERROR(INDEX('Cheater Sheet'!D105:D145, SMALL(IF("Yes"='Cheater Sheet'!$BM$105:$BM$145, ROW('Cheater Sheet'!$BM$105:$BM$145)-104,""), ROW()-4)),""))</f>
        <v/>
      </c>
      <c r="F11" s="292" t="str" cm="1">
        <f t="array" ref="F11">IF(IFERROR(INDEX('Cheater Sheet'!E105:E145, SMALL(IF("Yes"='Cheater Sheet'!$BM$105:$BM$145, ROW('Cheater Sheet'!$BM$105:$BM$145)-104,""), ROW()-4)),"")="","",IFERROR(INDEX('Cheater Sheet'!E105:E145, SMALL(IF("Yes"='Cheater Sheet'!$BM$105:$BM$145, ROW('Cheater Sheet'!$BM$105:$BM$145)-104,""), ROW()-4)),""))</f>
        <v/>
      </c>
      <c r="G11" s="287" t="str" cm="1">
        <f t="array" ref="G11">IF(IFERROR(INDEX('Cheater Sheet'!F105:F145, SMALL(IF("Yes"='Cheater Sheet'!$BM$105:$BM$145, ROW('Cheater Sheet'!$BM$105:$BM$145)-104,""), ROW()-4)),"")="","",IFERROR(INDEX('Cheater Sheet'!F105:F145, SMALL(IF("Yes"='Cheater Sheet'!$BM$105:$BM$145, ROW('Cheater Sheet'!$BM$105:$BM$145)-104,""), ROW()-4)),""))</f>
        <v/>
      </c>
      <c r="H11" s="292" t="str" cm="1">
        <f t="array" ref="H11">IF(IFERROR(INDEX('Cheater Sheet'!G105:G145, SMALL(IF("Yes"='Cheater Sheet'!$BM$105:$BM$145, ROW('Cheater Sheet'!$BM$105:$BM$145)-104,""), ROW()-4)),"")="","",IFERROR(INDEX('Cheater Sheet'!G105:G145, SMALL(IF("Yes"='Cheater Sheet'!$BM$105:$BM$145, ROW('Cheater Sheet'!$BM$105:$BM$145)-104,""), ROW()-4)),""))</f>
        <v/>
      </c>
      <c r="I11" s="287" t="str" cm="1">
        <f t="array" ref="I11">IF(IFERROR(INDEX('Cheater Sheet'!H105:H145, SMALL(IF("Yes"='Cheater Sheet'!$BM$105:$BM$145, ROW('Cheater Sheet'!$BM$105:$BM$145)-104,""), ROW()-4)),"")="","",IFERROR(INDEX('Cheater Sheet'!H105:H145, SMALL(IF("Yes"='Cheater Sheet'!$BM$105:$BM$145, ROW('Cheater Sheet'!$BM$105:$BM$145)-104,""), ROW()-4)),""))</f>
        <v/>
      </c>
      <c r="J11" s="292" t="str" cm="1">
        <f t="array" ref="J11">IF(IFERROR(INDEX('Cheater Sheet'!I105:I145, SMALL(IF("Yes"='Cheater Sheet'!$BM$105:$BM$145, ROW('Cheater Sheet'!$BM$105:$BM$145)-104,""), ROW()-4)),"")="","",IFERROR(INDEX('Cheater Sheet'!I105:I145, SMALL(IF("Yes"='Cheater Sheet'!$BM$105:$BM$145, ROW('Cheater Sheet'!$BM$105:$BM$145)-104,""), ROW()-4)),""))</f>
        <v/>
      </c>
      <c r="K11" s="287" t="str" cm="1">
        <f t="array" ref="K11">IF(IFERROR(INDEX('Cheater Sheet'!J105:J145, SMALL(IF("Yes"='Cheater Sheet'!$BM$105:$BM$145, ROW('Cheater Sheet'!$BM$105:$BM$145)-104,""), ROW()-4)),"")="","",IFERROR(INDEX('Cheater Sheet'!J105:J145, SMALL(IF("Yes"='Cheater Sheet'!$BM$105:$BM$145, ROW('Cheater Sheet'!$BM$105:$BM$145)-104,""), ROW()-4)),""))</f>
        <v/>
      </c>
      <c r="L11" s="292" t="str" cm="1">
        <f t="array" ref="L11">IF(IFERROR(INDEX('Cheater Sheet'!K105:K145, SMALL(IF("Yes"='Cheater Sheet'!$BM$105:$BM$145, ROW('Cheater Sheet'!$BM$105:$BM$145)-104,""), ROW()-4)),"")="","",IFERROR(INDEX('Cheater Sheet'!K105:K145, SMALL(IF("Yes"='Cheater Sheet'!$BM$105:$BM$145, ROW('Cheater Sheet'!$BM$105:$BM$145)-104,""), ROW()-4)),""))</f>
        <v/>
      </c>
      <c r="M11" s="287" t="str" cm="1">
        <f t="array" ref="M11">IF(IFERROR(INDEX('Cheater Sheet'!L105:L145, SMALL(IF("Yes"='Cheater Sheet'!$BM$105:$BM$145, ROW('Cheater Sheet'!$BM$105:$BM$145)-104,""), ROW()-4)),"")="","",IFERROR(INDEX('Cheater Sheet'!L105:L145, SMALL(IF("Yes"='Cheater Sheet'!$BM$105:$BM$145, ROW('Cheater Sheet'!$BM$105:$BM$145)-104,""), ROW()-4)),""))</f>
        <v/>
      </c>
      <c r="N11" s="292" t="str" cm="1">
        <f t="array" ref="N11">IF(IFERROR(INDEX('Cheater Sheet'!M105:M145, SMALL(IF("Yes"='Cheater Sheet'!$BM$105:$BM$145, ROW('Cheater Sheet'!$BM$105:$BM$145)-104,""), ROW()-4)),"")="","",IFERROR(INDEX('Cheater Sheet'!M105:M145, SMALL(IF("Yes"='Cheater Sheet'!$BM$105:$BM$145, ROW('Cheater Sheet'!$BM$105:$BM$145)-104,""), ROW()-4)),""))</f>
        <v/>
      </c>
      <c r="O11" s="287" t="str" cm="1">
        <f t="array" ref="O11">IF(IFERROR(INDEX('Cheater Sheet'!N105:N145, SMALL(IF("Yes"='Cheater Sheet'!$BM$105:$BM$145, ROW('Cheater Sheet'!$BM$105:$BM$145)-104,""), ROW()-4)),"")="","",IFERROR(INDEX('Cheater Sheet'!N105:N145, SMALL(IF("Yes"='Cheater Sheet'!$BM$105:$BM$145, ROW('Cheater Sheet'!$BM$105:$BM$145)-104,""), ROW()-4)),""))</f>
        <v/>
      </c>
      <c r="P11" s="292" t="str" cm="1">
        <f t="array" ref="P11">IF(IFERROR(INDEX('Cheater Sheet'!O105:O145, SMALL(IF("Yes"='Cheater Sheet'!$BM$105:$BM$145, ROW('Cheater Sheet'!$BM$105:$BM$145)-104,""), ROW()-4)),"")="","",IFERROR(INDEX('Cheater Sheet'!O105:O145, SMALL(IF("Yes"='Cheater Sheet'!$BM$105:$BM$145, ROW('Cheater Sheet'!$BM$105:$BM$145)-104,""), ROW()-4)),""))</f>
        <v/>
      </c>
      <c r="Q11" s="287" t="str" cm="1">
        <f t="array" ref="Q11">IF(IFERROR(INDEX('Cheater Sheet'!P105:P145, SMALL(IF("Yes"='Cheater Sheet'!$BM$105:$BM$145, ROW('Cheater Sheet'!$BM$105:$BM$145)-104,""), ROW()-4)),"")="","",IFERROR(INDEX('Cheater Sheet'!P105:P145, SMALL(IF("Yes"='Cheater Sheet'!$BM$105:$BM$145, ROW('Cheater Sheet'!$BM$105:$BM$145)-104,""), ROW()-4)),""))</f>
        <v/>
      </c>
      <c r="R11" s="292" t="str" cm="1">
        <f t="array" ref="R11">IF(IFERROR(INDEX('Cheater Sheet'!Q105:Q145, SMALL(IF("Yes"='Cheater Sheet'!$BM$105:$BM$145, ROW('Cheater Sheet'!$BM$105:$BM$145)-104,""), ROW()-4)),"")="","",IFERROR(INDEX('Cheater Sheet'!Q105:Q145, SMALL(IF("Yes"='Cheater Sheet'!$BM$105:$BM$145, ROW('Cheater Sheet'!$BM$105:$BM$145)-104,""), ROW()-4)),""))</f>
        <v/>
      </c>
      <c r="S11" s="287" t="str" cm="1">
        <f t="array" ref="S11">IF(IFERROR(INDEX('Cheater Sheet'!R105:R145, SMALL(IF("Yes"='Cheater Sheet'!$BM$105:$BM$145, ROW('Cheater Sheet'!$BM$105:$BM$145)-104,""), ROW()-4)),"")="","",IFERROR(INDEX('Cheater Sheet'!R105:R145, SMALL(IF("Yes"='Cheater Sheet'!$BM$105:$BM$145, ROW('Cheater Sheet'!$BM$105:$BM$145)-104,""), ROW()-4)),""))</f>
        <v/>
      </c>
      <c r="T11" s="292" t="str" cm="1">
        <f t="array" ref="T11">IF(IFERROR(INDEX('Cheater Sheet'!S105:S145, SMALL(IF("Yes"='Cheater Sheet'!$BM$105:$BM$145, ROW('Cheater Sheet'!$BM$105:$BM$145)-104,""), ROW()-4)),"")="","",IFERROR(INDEX('Cheater Sheet'!S105:S145, SMALL(IF("Yes"='Cheater Sheet'!$BM$105:$BM$145, ROW('Cheater Sheet'!$BM$105:$BM$145)-104,""), ROW()-4)),""))</f>
        <v/>
      </c>
      <c r="U11" s="287" t="str" cm="1">
        <f t="array" ref="U11">IF(IFERROR(INDEX('Cheater Sheet'!T105:T145, SMALL(IF("Yes"='Cheater Sheet'!$BM$105:$BM$145, ROW('Cheater Sheet'!$BM$105:$BM$145)-104,""), ROW()-4)),"")="","",IFERROR(INDEX('Cheater Sheet'!T105:T145, SMALL(IF("Yes"='Cheater Sheet'!$BM$105:$BM$145, ROW('Cheater Sheet'!$BM$105:$BM$145)-104,""), ROW()-4)),""))</f>
        <v/>
      </c>
      <c r="V11" s="292" t="str" cm="1">
        <f t="array" ref="V11">IF(IFERROR(INDEX('Cheater Sheet'!U105:U145, SMALL(IF("Yes"='Cheater Sheet'!$BM$105:$BM$145, ROW('Cheater Sheet'!$BM$105:$BM$145)-104,""), ROW()-4)),"")="","",IFERROR(INDEX('Cheater Sheet'!U105:U145, SMALL(IF("Yes"='Cheater Sheet'!$BM$105:$BM$145, ROW('Cheater Sheet'!$BM$105:$BM$145)-104,""), ROW()-4)),""))</f>
        <v/>
      </c>
      <c r="W11" s="287" t="str" cm="1">
        <f t="array" ref="W11">IF(IFERROR(INDEX('Cheater Sheet'!V105:V145, SMALL(IF("Yes"='Cheater Sheet'!$BM$105:$BM$145, ROW('Cheater Sheet'!$BM$105:$BM$145)-104,""), ROW()-4)),"")="","",IFERROR(INDEX('Cheater Sheet'!V105:V145, SMALL(IF("Yes"='Cheater Sheet'!$BM$105:$BM$145, ROW('Cheater Sheet'!$BM$105:$BM$145)-104,""), ROW()-4)),""))</f>
        <v/>
      </c>
      <c r="X11" s="292" t="str" cm="1">
        <f t="array" ref="X11">IF(IFERROR(INDEX('Cheater Sheet'!W105:W145, SMALL(IF("Yes"='Cheater Sheet'!$BM$105:$BM$145, ROW('Cheater Sheet'!$BM$105:$BM$145)-104,""), ROW()-4)),"")="","",IFERROR(INDEX('Cheater Sheet'!W105:W145, SMALL(IF("Yes"='Cheater Sheet'!$BM$105:$BM$145, ROW('Cheater Sheet'!$BM$105:$BM$145)-104,""), ROW()-4)),""))</f>
        <v/>
      </c>
      <c r="Y11" s="287" t="str" cm="1">
        <f t="array" ref="Y11">IF(IFERROR(INDEX('Cheater Sheet'!X105:X145, SMALL(IF("Yes"='Cheater Sheet'!$BM$105:$BM$145, ROW('Cheater Sheet'!$BM$105:$BM$145)-104,""), ROW()-4)),"")="","",IFERROR(INDEX('Cheater Sheet'!X105:X145, SMALL(IF("Yes"='Cheater Sheet'!$BM$105:$BM$145, ROW('Cheater Sheet'!$BM$105:$BM$145)-104,""), ROW()-4)),""))</f>
        <v/>
      </c>
      <c r="Z11" s="292" t="str" cm="1">
        <f t="array" ref="Z11">IF(IFERROR(INDEX('Cheater Sheet'!Y105:Y145, SMALL(IF("Yes"='Cheater Sheet'!$BM$105:$BM$145, ROW('Cheater Sheet'!$BM$105:$BM$145)-104,""), ROW()-4)),"")="","",IFERROR(INDEX('Cheater Sheet'!Y105:Y145, SMALL(IF("Yes"='Cheater Sheet'!$BM$105:$BM$145, ROW('Cheater Sheet'!$BM$105:$BM$145)-104,""), ROW()-4)),""))</f>
        <v/>
      </c>
      <c r="AA11" s="287" t="str" cm="1">
        <f t="array" ref="AA11">IF(IFERROR(INDEX('Cheater Sheet'!Z105:Z145, SMALL(IF("Yes"='Cheater Sheet'!$BM$105:$BM$145, ROW('Cheater Sheet'!$BM$105:$BM$145)-104,""), ROW()-4)),"")="","",IFERROR(INDEX('Cheater Sheet'!Z105:Z145, SMALL(IF("Yes"='Cheater Sheet'!$BM$105:$BM$145, ROW('Cheater Sheet'!$BM$105:$BM$145)-104,""), ROW()-4)),""))</f>
        <v/>
      </c>
      <c r="AB11" s="292" t="str" cm="1">
        <f t="array" ref="AB11">IF(IFERROR(INDEX('Cheater Sheet'!AA105:AA145, SMALL(IF("Yes"='Cheater Sheet'!$BM$105:$BM$145, ROW('Cheater Sheet'!$BM$105:$BM$145)-104,""), ROW()-4)),"")="","",IFERROR(INDEX('Cheater Sheet'!AA105:AA145, SMALL(IF("Yes"='Cheater Sheet'!$BM$105:$BM$145, ROW('Cheater Sheet'!$BM$105:$BM$145)-104,""), ROW()-4)),""))</f>
        <v/>
      </c>
      <c r="AC11" s="287" t="str" cm="1">
        <f t="array" ref="AC11">IF(IFERROR(INDEX('Cheater Sheet'!AB105:AB145, SMALL(IF("Yes"='Cheater Sheet'!$BM$105:$BM$145, ROW('Cheater Sheet'!$BM$105:$BM$145)-104,""), ROW()-4)),"")="","",IFERROR(INDEX('Cheater Sheet'!AB105:AB145, SMALL(IF("Yes"='Cheater Sheet'!$BM$105:$BM$145, ROW('Cheater Sheet'!$BM$105:$BM$145)-104,""), ROW()-4)),""))</f>
        <v/>
      </c>
      <c r="AD11" s="292" t="str" cm="1">
        <f t="array" ref="AD11">IF(IFERROR(INDEX('Cheater Sheet'!AC105:AC145, SMALL(IF("Yes"='Cheater Sheet'!$BM$105:$BM$145, ROW('Cheater Sheet'!$BM$105:$BM$145)-104,""), ROW()-4)),"")="","",IFERROR(INDEX('Cheater Sheet'!AC105:AC145, SMALL(IF("Yes"='Cheater Sheet'!$BM$105:$BM$145, ROW('Cheater Sheet'!$BM$105:$BM$145)-104,""), ROW()-4)),""))</f>
        <v/>
      </c>
      <c r="AE11" s="287" t="str" cm="1">
        <f t="array" ref="AE11">IF(IFERROR(INDEX('Cheater Sheet'!AD105:AD145, SMALL(IF("Yes"='Cheater Sheet'!$BM$105:$BM$145, ROW('Cheater Sheet'!$BM$105:$BM$145)-104,""), ROW()-4)),"")="","",IFERROR(INDEX('Cheater Sheet'!AD105:AD145, SMALL(IF("Yes"='Cheater Sheet'!$BM$105:$BM$145, ROW('Cheater Sheet'!$BM$105:$BM$145)-104,""), ROW()-4)),""))</f>
        <v/>
      </c>
      <c r="AF11" s="292" t="str" cm="1">
        <f t="array" ref="AF11">IF(IFERROR(INDEX('Cheater Sheet'!AE105:AE145, SMALL(IF("Yes"='Cheater Sheet'!$BM$105:$BM$145, ROW('Cheater Sheet'!$BM$105:$BM$145)-104,""), ROW()-4)),"")="","",IFERROR(INDEX('Cheater Sheet'!AE105:AE145, SMALL(IF("Yes"='Cheater Sheet'!$BM$105:$BM$145, ROW('Cheater Sheet'!$BM$105:$BM$145)-104,""), ROW()-4)),""))</f>
        <v/>
      </c>
      <c r="AG11" s="287" t="str" cm="1">
        <f t="array" ref="AG11">IF(IFERROR(INDEX('Cheater Sheet'!AF105:AF145, SMALL(IF("Yes"='Cheater Sheet'!$BM$105:$BM$145, ROW('Cheater Sheet'!$BM$105:$BM$145)-104,""), ROW()-4)),"")="","",IFERROR(INDEX('Cheater Sheet'!AF105:AF145, SMALL(IF("Yes"='Cheater Sheet'!$BM$105:$BM$145, ROW('Cheater Sheet'!$BM$105:$BM$145)-104,""), ROW()-4)),""))</f>
        <v/>
      </c>
      <c r="AH11" s="292" t="str" cm="1">
        <f t="array" ref="AH11">IF(IFERROR(INDEX('Cheater Sheet'!AG105:AG145, SMALL(IF("Yes"='Cheater Sheet'!$BM$105:$BM$145, ROW('Cheater Sheet'!$BM$105:$BM$145)-104,""), ROW()-4)),"")="","",IFERROR(INDEX('Cheater Sheet'!AG105:AG145, SMALL(IF("Yes"='Cheater Sheet'!$BM$105:$BM$145, ROW('Cheater Sheet'!$BM$105:$BM$145)-104,""), ROW()-4)),""))</f>
        <v/>
      </c>
      <c r="AI11" s="287" t="str" cm="1">
        <f t="array" ref="AI11">IF(IFERROR(INDEX('Cheater Sheet'!AH105:AH145, SMALL(IF("Yes"='Cheater Sheet'!$BM$105:$BM$145, ROW('Cheater Sheet'!$BM$105:$BM$145)-104,""), ROW()-4)),"")="","",IFERROR(INDEX('Cheater Sheet'!AH105:AH145, SMALL(IF("Yes"='Cheater Sheet'!$BM$105:$BM$145, ROW('Cheater Sheet'!$BM$105:$BM$145)-104,""), ROW()-4)),""))</f>
        <v/>
      </c>
      <c r="AJ11" s="292" t="str" cm="1">
        <f t="array" ref="AJ11">IF(IFERROR(INDEX('Cheater Sheet'!AI105:AI145, SMALL(IF("Yes"='Cheater Sheet'!$BM$105:$BM$145, ROW('Cheater Sheet'!$BM$105:$BM$145)-104,""), ROW()-4)),"")="","",IFERROR(INDEX('Cheater Sheet'!AI105:AI145, SMALL(IF("Yes"='Cheater Sheet'!$BM$105:$BM$145, ROW('Cheater Sheet'!$BM$105:$BM$145)-104,""), ROW()-4)),""))</f>
        <v/>
      </c>
      <c r="AK11" s="287" t="str" cm="1">
        <f t="array" ref="AK11">IF(IFERROR(INDEX('Cheater Sheet'!AJ105:AJ145, SMALL(IF("Yes"='Cheater Sheet'!$BM$105:$BM$145, ROW('Cheater Sheet'!$BM$105:$BM$145)-104,""), ROW()-4)),"")="","",IFERROR(INDEX('Cheater Sheet'!AJ105:AJ145, SMALL(IF("Yes"='Cheater Sheet'!$BM$105:$BM$145, ROW('Cheater Sheet'!$BM$105:$BM$145)-104,""), ROW()-4)),""))</f>
        <v/>
      </c>
      <c r="AL11" s="292" t="str" cm="1">
        <f t="array" ref="AL11">IF(IFERROR(INDEX('Cheater Sheet'!AK105:AK145, SMALL(IF("Yes"='Cheater Sheet'!$BM$105:$BM$145, ROW('Cheater Sheet'!$BM$105:$BM$145)-104,""), ROW()-4)),"")="","",IFERROR(INDEX('Cheater Sheet'!AK105:AK145, SMALL(IF("Yes"='Cheater Sheet'!$BM$105:$BM$145, ROW('Cheater Sheet'!$BM$105:$BM$145)-104,""), ROW()-4)),""))</f>
        <v/>
      </c>
      <c r="AM11" s="287" t="str" cm="1">
        <f t="array" ref="AM11">IF(IFERROR(INDEX('Cheater Sheet'!AL105:AL145, SMALL(IF("Yes"='Cheater Sheet'!$BM$105:$BM$145, ROW('Cheater Sheet'!$BM$105:$BM$145)-104,""), ROW()-4)),"")="","",IFERROR(INDEX('Cheater Sheet'!AL105:AL145, SMALL(IF("Yes"='Cheater Sheet'!$BM$105:$BM$145, ROW('Cheater Sheet'!$BM$105:$BM$145)-104,""), ROW()-4)),""))</f>
        <v/>
      </c>
      <c r="AN11" s="292" t="str" cm="1">
        <f t="array" ref="AN11">IF(IFERROR(INDEX('Cheater Sheet'!AM105:AM145, SMALL(IF("Yes"='Cheater Sheet'!$BM$105:$BM$145, ROW('Cheater Sheet'!$BM$105:$BM$145)-104,""), ROW()-4)),"")="","",IFERROR(INDEX('Cheater Sheet'!AM105:AM145, SMALL(IF("Yes"='Cheater Sheet'!$BM$105:$BM$145, ROW('Cheater Sheet'!$BM$105:$BM$145)-104,""), ROW()-4)),""))</f>
        <v/>
      </c>
      <c r="AO11" s="287" t="str" cm="1">
        <f t="array" ref="AO11">IF(IFERROR(INDEX('Cheater Sheet'!AN105:AN145, SMALL(IF("Yes"='Cheater Sheet'!$BM$105:$BM$145, ROW('Cheater Sheet'!$BM$105:$BM$145)-104,""), ROW()-4)),"")="","",IFERROR(INDEX('Cheater Sheet'!AN105:AN145, SMALL(IF("Yes"='Cheater Sheet'!$BM$105:$BM$145, ROW('Cheater Sheet'!$BM$105:$BM$145)-104,""), ROW()-4)),""))</f>
        <v/>
      </c>
      <c r="AP11" s="292" t="str" cm="1">
        <f t="array" ref="AP11">IF(IFERROR(INDEX('Cheater Sheet'!AO105:AO145, SMALL(IF("Yes"='Cheater Sheet'!$BM$105:$BM$145, ROW('Cheater Sheet'!$BM$105:$BM$145)-104,""), ROW()-4)),"")="","",IFERROR(INDEX('Cheater Sheet'!AO105:AO145, SMALL(IF("Yes"='Cheater Sheet'!$BM$105:$BM$145, ROW('Cheater Sheet'!$BM$105:$BM$145)-104,""), ROW()-4)),""))</f>
        <v/>
      </c>
      <c r="AQ11" s="287" t="str" cm="1">
        <f t="array" ref="AQ11">IF(IFERROR(INDEX('Cheater Sheet'!AP105:AP145, SMALL(IF("Yes"='Cheater Sheet'!$BM$105:$BM$145, ROW('Cheater Sheet'!$BM$105:$BM$145)-104,""), ROW()-4)),"")="","",IFERROR(INDEX('Cheater Sheet'!AP105:AP145, SMALL(IF("Yes"='Cheater Sheet'!$BM$105:$BM$145, ROW('Cheater Sheet'!$BM$105:$BM$145)-104,""), ROW()-4)),""))</f>
        <v/>
      </c>
      <c r="AR11" s="292" t="str" cm="1">
        <f t="array" ref="AR11">IF(IFERROR(INDEX('Cheater Sheet'!AQ105:AQ145, SMALL(IF("Yes"='Cheater Sheet'!$BM$105:$BM$145, ROW('Cheater Sheet'!$BM$105:$BM$145)-104,""), ROW()-4)),"")="","",IFERROR(INDEX('Cheater Sheet'!AQ105:AQ145, SMALL(IF("Yes"='Cheater Sheet'!$BM$105:$BM$145, ROW('Cheater Sheet'!$BM$105:$BM$145)-104,""), ROW()-4)),""))</f>
        <v/>
      </c>
      <c r="AS11" s="287" t="str" cm="1">
        <f t="array" ref="AS11">IF(IFERROR(INDEX('Cheater Sheet'!AR105:AR145, SMALL(IF("Yes"='Cheater Sheet'!$BM$105:$BM$145, ROW('Cheater Sheet'!$BM$105:$BM$145)-104,""), ROW()-4)),"")="","",IFERROR(INDEX('Cheater Sheet'!AR105:AR145, SMALL(IF("Yes"='Cheater Sheet'!$BM$105:$BM$145, ROW('Cheater Sheet'!$BM$105:$BM$145)-104,""), ROW()-4)),""))</f>
        <v/>
      </c>
      <c r="AT11" s="292" t="str" cm="1">
        <f t="array" ref="AT11">IF(IFERROR(INDEX('Cheater Sheet'!AS105:AS145, SMALL(IF("Yes"='Cheater Sheet'!$BM$105:$BM$145, ROW('Cheater Sheet'!$BM$105:$BM$145)-104,""), ROW()-4)),"")="","",IFERROR(INDEX('Cheater Sheet'!AS105:AS145, SMALL(IF("Yes"='Cheater Sheet'!$BM$105:$BM$145, ROW('Cheater Sheet'!$BM$105:$BM$145)-104,""), ROW()-4)),""))</f>
        <v/>
      </c>
      <c r="AU11" s="287" t="str" cm="1">
        <f t="array" ref="AU11">IF(IFERROR(INDEX('Cheater Sheet'!AT105:AT145, SMALL(IF("Yes"='Cheater Sheet'!$BM$105:$BM$145, ROW('Cheater Sheet'!$BM$105:$BM$145)-104,""), ROW()-4)),"")="","",IFERROR(INDEX('Cheater Sheet'!AT105:AT145, SMALL(IF("Yes"='Cheater Sheet'!$BM$105:$BM$145, ROW('Cheater Sheet'!$BM$105:$BM$145)-104,""), ROW()-4)),""))</f>
        <v/>
      </c>
      <c r="AV11" s="292" t="str" cm="1">
        <f t="array" ref="AV11">IF(IFERROR(INDEX('Cheater Sheet'!AU105:AU145, SMALL(IF("Yes"='Cheater Sheet'!$BM$105:$BM$145, ROW('Cheater Sheet'!$BM$105:$BM$145)-104,""), ROW()-4)),"")="","",IFERROR(INDEX('Cheater Sheet'!AU105:AU145, SMALL(IF("Yes"='Cheater Sheet'!$BM$105:$BM$145, ROW('Cheater Sheet'!$BM$105:$BM$145)-104,""), ROW()-4)),""))</f>
        <v/>
      </c>
      <c r="AW11" s="287" t="str" cm="1">
        <f t="array" ref="AW11">IF(IFERROR(INDEX('Cheater Sheet'!AV105:AV145, SMALL(IF("Yes"='Cheater Sheet'!$BM$105:$BM$145, ROW('Cheater Sheet'!$BM$105:$BM$145)-104,""), ROW()-4)),"")="","",IFERROR(INDEX('Cheater Sheet'!AV105:AV145, SMALL(IF("Yes"='Cheater Sheet'!$BM$105:$BM$145, ROW('Cheater Sheet'!$BM$105:$BM$145)-104,""), ROW()-4)),""))</f>
        <v/>
      </c>
      <c r="AX11" s="292" t="str" cm="1">
        <f t="array" ref="AX11">IF(IFERROR(INDEX('Cheater Sheet'!AW105:AW145, SMALL(IF("Yes"='Cheater Sheet'!$BM$105:$BM$145, ROW('Cheater Sheet'!$BM$105:$BM$145)-104,""), ROW()-4)),"")="","",IFERROR(INDEX('Cheater Sheet'!AW105:AW145, SMALL(IF("Yes"='Cheater Sheet'!$BM$105:$BM$145, ROW('Cheater Sheet'!$BM$105:$BM$145)-104,""), ROW()-4)),""))</f>
        <v/>
      </c>
      <c r="AY11" s="287" t="str" cm="1">
        <f t="array" ref="AY11">IF(IFERROR(INDEX('Cheater Sheet'!AX105:AX145, SMALL(IF("Yes"='Cheater Sheet'!$BM$105:$BM$145, ROW('Cheater Sheet'!$BM$105:$BM$145)-104,""), ROW()-4)),"")="","",IFERROR(INDEX('Cheater Sheet'!AX105:AX145, SMALL(IF("Yes"='Cheater Sheet'!$BM$105:$BM$145, ROW('Cheater Sheet'!$BM$105:$BM$145)-104,""), ROW()-4)),""))</f>
        <v/>
      </c>
      <c r="AZ11" s="292" t="str" cm="1">
        <f t="array" ref="AZ11">IF(IFERROR(INDEX('Cheater Sheet'!AY105:AY145, SMALL(IF("Yes"='Cheater Sheet'!$BM$105:$BM$145, ROW('Cheater Sheet'!$BM$105:$BM$145)-104,""), ROW()-4)),"")="","",IFERROR(INDEX('Cheater Sheet'!AY105:AY145, SMALL(IF("Yes"='Cheater Sheet'!$BM$105:$BM$145, ROW('Cheater Sheet'!$BM$105:$BM$145)-104,""), ROW()-4)),""))</f>
        <v/>
      </c>
      <c r="BA11" s="287" t="str" cm="1">
        <f t="array" ref="BA11">IF(IFERROR(INDEX('Cheater Sheet'!AZ105:AZ145, SMALL(IF("Yes"='Cheater Sheet'!$BM$105:$BM$145, ROW('Cheater Sheet'!$BM$105:$BM$145)-104,""), ROW()-4)),"")="","",IFERROR(INDEX('Cheater Sheet'!AZ105:AZ145, SMALL(IF("Yes"='Cheater Sheet'!$BM$105:$BM$145, ROW('Cheater Sheet'!$BM$105:$BM$145)-104,""), ROW()-4)),""))</f>
        <v/>
      </c>
      <c r="BB11" s="292" t="str" cm="1">
        <f t="array" ref="BB11">IF(IFERROR(INDEX('Cheater Sheet'!BA105:BA145, SMALL(IF("Yes"='Cheater Sheet'!$BM$105:$BM$145, ROW('Cheater Sheet'!$BM$105:$BM$145)-104,""), ROW()-4)),"")="","",IFERROR(INDEX('Cheater Sheet'!BA105:BA145, SMALL(IF("Yes"='Cheater Sheet'!$BM$105:$BM$145, ROW('Cheater Sheet'!$BM$105:$BM$145)-104,""), ROW()-4)),""))</f>
        <v/>
      </c>
      <c r="BC11" s="287" t="str" cm="1">
        <f t="array" ref="BC11">IF(IFERROR(INDEX('Cheater Sheet'!BB105:BB145, SMALL(IF("Yes"='Cheater Sheet'!$BM$105:$BM$145, ROW('Cheater Sheet'!$BM$105:$BM$145)-104,""), ROW()-4)),"")="","",IFERROR(INDEX('Cheater Sheet'!BB105:BB145, SMALL(IF("Yes"='Cheater Sheet'!$BM$105:$BM$145, ROW('Cheater Sheet'!$BM$105:$BM$145)-104,""), ROW()-4)),""))</f>
        <v/>
      </c>
      <c r="BD11" s="292" t="str" cm="1">
        <f t="array" ref="BD11">IF(IFERROR(INDEX('Cheater Sheet'!BC105:BC145, SMALL(IF("Yes"='Cheater Sheet'!$BM$105:$BM$145, ROW('Cheater Sheet'!$BM$105:$BM$145)-104,""), ROW()-4)),"")="","",IFERROR(INDEX('Cheater Sheet'!BC105:BC145, SMALL(IF("Yes"='Cheater Sheet'!$BM$105:$BM$145, ROW('Cheater Sheet'!$BM$105:$BM$145)-104,""), ROW()-4)),""))</f>
        <v/>
      </c>
      <c r="BE11" s="287" t="str" cm="1">
        <f t="array" ref="BE11">IF(IFERROR(INDEX('Cheater Sheet'!BD105:BD145, SMALL(IF("Yes"='Cheater Sheet'!$BM$105:$BM$145, ROW('Cheater Sheet'!$BM$105:$BM$145)-104,""), ROW()-4)),"")="","",IFERROR(INDEX('Cheater Sheet'!BD105:BD145, SMALL(IF("Yes"='Cheater Sheet'!$BM$105:$BM$145, ROW('Cheater Sheet'!$BM$105:$BM$145)-104,""), ROW()-4)),""))</f>
        <v/>
      </c>
      <c r="BF11" s="292" t="str" cm="1">
        <f t="array" ref="BF11">IF(IFERROR(INDEX('Cheater Sheet'!BE105:BE145, SMALL(IF("Yes"='Cheater Sheet'!$BM$105:$BM$145, ROW('Cheater Sheet'!$BM$105:$BM$145)-104,""), ROW()-4)),"")="","",IFERROR(INDEX('Cheater Sheet'!BE105:BE145, SMALL(IF("Yes"='Cheater Sheet'!$BM$105:$BM$145, ROW('Cheater Sheet'!$BM$105:$BM$145)-104,""), ROW()-4)),""))</f>
        <v/>
      </c>
      <c r="BG11" s="287" t="str" cm="1">
        <f t="array" ref="BG11">IF(IFERROR(INDEX('Cheater Sheet'!BF105:BF145, SMALL(IF("Yes"='Cheater Sheet'!$BM$105:$BM$145, ROW('Cheater Sheet'!$BM$105:$BM$145)-104,""), ROW()-4)),"")="","",IFERROR(INDEX('Cheater Sheet'!BF105:BF145, SMALL(IF("Yes"='Cheater Sheet'!$BM$105:$BM$145, ROW('Cheater Sheet'!$BM$105:$BM$145)-104,""), ROW()-4)),""))</f>
        <v/>
      </c>
      <c r="BH11" s="292" t="str" cm="1">
        <f t="array" ref="BH11">IF(IFERROR(INDEX('Cheater Sheet'!BG105:BG145, SMALL(IF("Yes"='Cheater Sheet'!$BM$105:$BM$145, ROW('Cheater Sheet'!$BM$105:$BM$145)-104,""), ROW()-4)),"")="","",IFERROR(INDEX('Cheater Sheet'!BG105:BG145, SMALL(IF("Yes"='Cheater Sheet'!$BM$105:$BM$145, ROW('Cheater Sheet'!$BM$105:$BM$145)-104,""), ROW()-4)),""))</f>
        <v/>
      </c>
      <c r="BI11" s="287" t="str" cm="1">
        <f t="array" ref="BI11">IF(IFERROR(INDEX('Cheater Sheet'!BH105:BH145, SMALL(IF("Yes"='Cheater Sheet'!$BM$105:$BM$145, ROW('Cheater Sheet'!$BM$105:$BM$145)-104,""), ROW()-4)),"")="","",IFERROR(INDEX('Cheater Sheet'!BH105:BH145, SMALL(IF("Yes"='Cheater Sheet'!$BM$105:$BM$145, ROW('Cheater Sheet'!$BM$105:$BM$145)-104,""), ROW()-4)),""))</f>
        <v/>
      </c>
      <c r="BJ11" s="292" t="str" cm="1">
        <f t="array" ref="BJ11">IF(IFERROR(INDEX('Cheater Sheet'!BI105:BI145, SMALL(IF("Yes"='Cheater Sheet'!$BM$105:$BM$145, ROW('Cheater Sheet'!$BM$105:$BM$145)-104,""), ROW()-4)),"")="","",IFERROR(INDEX('Cheater Sheet'!BI105:BI145, SMALL(IF("Yes"='Cheater Sheet'!$BM$105:$BM$145, ROW('Cheater Sheet'!$BM$105:$BM$145)-104,""), ROW()-4)),""))</f>
        <v/>
      </c>
      <c r="BK11" s="709" t="str" cm="1">
        <f t="array" ref="BK11">IF(IFERROR(INDEX('Cheater Sheet'!BJ105:BJ145, SMALL(IF("Yes"='Cheater Sheet'!$BM$105:$BM$145, ROW('Cheater Sheet'!$BM$105:$BM$145)-104,""), ROW()-4)),"")="","",IFERROR(INDEX('Cheater Sheet'!BJ105:BJ145, SMALL(IF("Yes"='Cheater Sheet'!$BM$105:$BM$145, ROW('Cheater Sheet'!$BM$105:$BM$145)-104,""), ROW()-4)),""))</f>
        <v/>
      </c>
      <c r="BL11" s="101"/>
    </row>
    <row r="12" spans="1:64" x14ac:dyDescent="0.2">
      <c r="A12" s="765">
        <f t="shared" si="0"/>
        <v>0</v>
      </c>
      <c r="C12" s="143" t="str" cm="1">
        <f t="array" ref="C12">IFERROR(INDEX('Cheater Sheet'!$B$105:$B$145, SMALL(IF("Yes"='Cheater Sheet'!$BM$105:$BM$145, ROW('Cheater Sheet'!$BM$105:$BM$145)-104,""), ROW()-4)),"")</f>
        <v/>
      </c>
      <c r="D12" s="292" t="str" cm="1">
        <f t="array" ref="D12">IF(IFERROR(INDEX('Cheater Sheet'!C105:C145, SMALL(IF("Yes"='Cheater Sheet'!$BM$105:$BM$145, ROW('Cheater Sheet'!$BM$105:$BM$145)-104,""), ROW()-4)),"")="","",IFERROR(INDEX('Cheater Sheet'!C105:C145, SMALL(IF("Yes"='Cheater Sheet'!$BM$105:$BM$145, ROW('Cheater Sheet'!$BM$105:$BM$145)-104,""), ROW()-4)),""))</f>
        <v/>
      </c>
      <c r="E12" s="287" t="str" cm="1">
        <f t="array" ref="E12">IF(IFERROR(INDEX('Cheater Sheet'!D105:D145, SMALL(IF("Yes"='Cheater Sheet'!$BM$105:$BM$145, ROW('Cheater Sheet'!$BM$105:$BM$145)-104,""), ROW()-4)),"")="","",IFERROR(INDEX('Cheater Sheet'!D105:D145, SMALL(IF("Yes"='Cheater Sheet'!$BM$105:$BM$145, ROW('Cheater Sheet'!$BM$105:$BM$145)-104,""), ROW()-4)),""))</f>
        <v/>
      </c>
      <c r="F12" s="292" t="str" cm="1">
        <f t="array" ref="F12">IF(IFERROR(INDEX('Cheater Sheet'!E105:E145, SMALL(IF("Yes"='Cheater Sheet'!$BM$105:$BM$145, ROW('Cheater Sheet'!$BM$105:$BM$145)-104,""), ROW()-4)),"")="","",IFERROR(INDEX('Cheater Sheet'!E105:E145, SMALL(IF("Yes"='Cheater Sheet'!$BM$105:$BM$145, ROW('Cheater Sheet'!$BM$105:$BM$145)-104,""), ROW()-4)),""))</f>
        <v/>
      </c>
      <c r="G12" s="287" t="str" cm="1">
        <f t="array" ref="G12">IF(IFERROR(INDEX('Cheater Sheet'!F105:F145, SMALL(IF("Yes"='Cheater Sheet'!$BM$105:$BM$145, ROW('Cheater Sheet'!$BM$105:$BM$145)-104,""), ROW()-4)),"")="","",IFERROR(INDEX('Cheater Sheet'!F105:F145, SMALL(IF("Yes"='Cheater Sheet'!$BM$105:$BM$145, ROW('Cheater Sheet'!$BM$105:$BM$145)-104,""), ROW()-4)),""))</f>
        <v/>
      </c>
      <c r="H12" s="292" t="str" cm="1">
        <f t="array" ref="H12">IF(IFERROR(INDEX('Cheater Sheet'!G105:G145, SMALL(IF("Yes"='Cheater Sheet'!$BM$105:$BM$145, ROW('Cheater Sheet'!$BM$105:$BM$145)-104,""), ROW()-4)),"")="","",IFERROR(INDEX('Cheater Sheet'!G105:G145, SMALL(IF("Yes"='Cheater Sheet'!$BM$105:$BM$145, ROW('Cheater Sheet'!$BM$105:$BM$145)-104,""), ROW()-4)),""))</f>
        <v/>
      </c>
      <c r="I12" s="287" t="str" cm="1">
        <f t="array" ref="I12">IF(IFERROR(INDEX('Cheater Sheet'!H105:H145, SMALL(IF("Yes"='Cheater Sheet'!$BM$105:$BM$145, ROW('Cheater Sheet'!$BM$105:$BM$145)-104,""), ROW()-4)),"")="","",IFERROR(INDEX('Cheater Sheet'!H105:H145, SMALL(IF("Yes"='Cheater Sheet'!$BM$105:$BM$145, ROW('Cheater Sheet'!$BM$105:$BM$145)-104,""), ROW()-4)),""))</f>
        <v/>
      </c>
      <c r="J12" s="292" t="str" cm="1">
        <f t="array" ref="J12">IF(IFERROR(INDEX('Cheater Sheet'!I105:I145, SMALL(IF("Yes"='Cheater Sheet'!$BM$105:$BM$145, ROW('Cheater Sheet'!$BM$105:$BM$145)-104,""), ROW()-4)),"")="","",IFERROR(INDEX('Cheater Sheet'!I105:I145, SMALL(IF("Yes"='Cheater Sheet'!$BM$105:$BM$145, ROW('Cheater Sheet'!$BM$105:$BM$145)-104,""), ROW()-4)),""))</f>
        <v/>
      </c>
      <c r="K12" s="287" t="str" cm="1">
        <f t="array" ref="K12">IF(IFERROR(INDEX('Cheater Sheet'!J105:J145, SMALL(IF("Yes"='Cheater Sheet'!$BM$105:$BM$145, ROW('Cheater Sheet'!$BM$105:$BM$145)-104,""), ROW()-4)),"")="","",IFERROR(INDEX('Cheater Sheet'!J105:J145, SMALL(IF("Yes"='Cheater Sheet'!$BM$105:$BM$145, ROW('Cheater Sheet'!$BM$105:$BM$145)-104,""), ROW()-4)),""))</f>
        <v/>
      </c>
      <c r="L12" s="292" t="str" cm="1">
        <f t="array" ref="L12">IF(IFERROR(INDEX('Cheater Sheet'!K105:K145, SMALL(IF("Yes"='Cheater Sheet'!$BM$105:$BM$145, ROW('Cheater Sheet'!$BM$105:$BM$145)-104,""), ROW()-4)),"")="","",IFERROR(INDEX('Cheater Sheet'!K105:K145, SMALL(IF("Yes"='Cheater Sheet'!$BM$105:$BM$145, ROW('Cheater Sheet'!$BM$105:$BM$145)-104,""), ROW()-4)),""))</f>
        <v/>
      </c>
      <c r="M12" s="287" t="str" cm="1">
        <f t="array" ref="M12">IF(IFERROR(INDEX('Cheater Sheet'!L105:L145, SMALL(IF("Yes"='Cheater Sheet'!$BM$105:$BM$145, ROW('Cheater Sheet'!$BM$105:$BM$145)-104,""), ROW()-4)),"")="","",IFERROR(INDEX('Cheater Sheet'!L105:L145, SMALL(IF("Yes"='Cheater Sheet'!$BM$105:$BM$145, ROW('Cheater Sheet'!$BM$105:$BM$145)-104,""), ROW()-4)),""))</f>
        <v/>
      </c>
      <c r="N12" s="292" t="str" cm="1">
        <f t="array" ref="N12">IF(IFERROR(INDEX('Cheater Sheet'!M105:M145, SMALL(IF("Yes"='Cheater Sheet'!$BM$105:$BM$145, ROW('Cheater Sheet'!$BM$105:$BM$145)-104,""), ROW()-4)),"")="","",IFERROR(INDEX('Cheater Sheet'!M105:M145, SMALL(IF("Yes"='Cheater Sheet'!$BM$105:$BM$145, ROW('Cheater Sheet'!$BM$105:$BM$145)-104,""), ROW()-4)),""))</f>
        <v/>
      </c>
      <c r="O12" s="287" t="str" cm="1">
        <f t="array" ref="O12">IF(IFERROR(INDEX('Cheater Sheet'!N105:N145, SMALL(IF("Yes"='Cheater Sheet'!$BM$105:$BM$145, ROW('Cheater Sheet'!$BM$105:$BM$145)-104,""), ROW()-4)),"")="","",IFERROR(INDEX('Cheater Sheet'!N105:N145, SMALL(IF("Yes"='Cheater Sheet'!$BM$105:$BM$145, ROW('Cheater Sheet'!$BM$105:$BM$145)-104,""), ROW()-4)),""))</f>
        <v/>
      </c>
      <c r="P12" s="292" t="str" cm="1">
        <f t="array" ref="P12">IF(IFERROR(INDEX('Cheater Sheet'!O105:O145, SMALL(IF("Yes"='Cheater Sheet'!$BM$105:$BM$145, ROW('Cheater Sheet'!$BM$105:$BM$145)-104,""), ROW()-4)),"")="","",IFERROR(INDEX('Cheater Sheet'!O105:O145, SMALL(IF("Yes"='Cheater Sheet'!$BM$105:$BM$145, ROW('Cheater Sheet'!$BM$105:$BM$145)-104,""), ROW()-4)),""))</f>
        <v/>
      </c>
      <c r="Q12" s="287" t="str" cm="1">
        <f t="array" ref="Q12">IF(IFERROR(INDEX('Cheater Sheet'!P105:P145, SMALL(IF("Yes"='Cheater Sheet'!$BM$105:$BM$145, ROW('Cheater Sheet'!$BM$105:$BM$145)-104,""), ROW()-4)),"")="","",IFERROR(INDEX('Cheater Sheet'!P105:P145, SMALL(IF("Yes"='Cheater Sheet'!$BM$105:$BM$145, ROW('Cheater Sheet'!$BM$105:$BM$145)-104,""), ROW()-4)),""))</f>
        <v/>
      </c>
      <c r="R12" s="292" t="str" cm="1">
        <f t="array" ref="R12">IF(IFERROR(INDEX('Cheater Sheet'!Q105:Q145, SMALL(IF("Yes"='Cheater Sheet'!$BM$105:$BM$145, ROW('Cheater Sheet'!$BM$105:$BM$145)-104,""), ROW()-4)),"")="","",IFERROR(INDEX('Cheater Sheet'!Q105:Q145, SMALL(IF("Yes"='Cheater Sheet'!$BM$105:$BM$145, ROW('Cheater Sheet'!$BM$105:$BM$145)-104,""), ROW()-4)),""))</f>
        <v/>
      </c>
      <c r="S12" s="287" t="str" cm="1">
        <f t="array" ref="S12">IF(IFERROR(INDEX('Cheater Sheet'!R105:R145, SMALL(IF("Yes"='Cheater Sheet'!$BM$105:$BM$145, ROW('Cheater Sheet'!$BM$105:$BM$145)-104,""), ROW()-4)),"")="","",IFERROR(INDEX('Cheater Sheet'!R105:R145, SMALL(IF("Yes"='Cheater Sheet'!$BM$105:$BM$145, ROW('Cheater Sheet'!$BM$105:$BM$145)-104,""), ROW()-4)),""))</f>
        <v/>
      </c>
      <c r="T12" s="292" t="str" cm="1">
        <f t="array" ref="T12">IF(IFERROR(INDEX('Cheater Sheet'!S105:S145, SMALL(IF("Yes"='Cheater Sheet'!$BM$105:$BM$145, ROW('Cheater Sheet'!$BM$105:$BM$145)-104,""), ROW()-4)),"")="","",IFERROR(INDEX('Cheater Sheet'!S105:S145, SMALL(IF("Yes"='Cheater Sheet'!$BM$105:$BM$145, ROW('Cheater Sheet'!$BM$105:$BM$145)-104,""), ROW()-4)),""))</f>
        <v/>
      </c>
      <c r="U12" s="287" t="str" cm="1">
        <f t="array" ref="U12">IF(IFERROR(INDEX('Cheater Sheet'!T105:T145, SMALL(IF("Yes"='Cheater Sheet'!$BM$105:$BM$145, ROW('Cheater Sheet'!$BM$105:$BM$145)-104,""), ROW()-4)),"")="","",IFERROR(INDEX('Cheater Sheet'!T105:T145, SMALL(IF("Yes"='Cheater Sheet'!$BM$105:$BM$145, ROW('Cheater Sheet'!$BM$105:$BM$145)-104,""), ROW()-4)),""))</f>
        <v/>
      </c>
      <c r="V12" s="292" t="str" cm="1">
        <f t="array" ref="V12">IF(IFERROR(INDEX('Cheater Sheet'!U105:U145, SMALL(IF("Yes"='Cheater Sheet'!$BM$105:$BM$145, ROW('Cheater Sheet'!$BM$105:$BM$145)-104,""), ROW()-4)),"")="","",IFERROR(INDEX('Cheater Sheet'!U105:U145, SMALL(IF("Yes"='Cheater Sheet'!$BM$105:$BM$145, ROW('Cheater Sheet'!$BM$105:$BM$145)-104,""), ROW()-4)),""))</f>
        <v/>
      </c>
      <c r="W12" s="287" t="str" cm="1">
        <f t="array" ref="W12">IF(IFERROR(INDEX('Cheater Sheet'!V105:V145, SMALL(IF("Yes"='Cheater Sheet'!$BM$105:$BM$145, ROW('Cheater Sheet'!$BM$105:$BM$145)-104,""), ROW()-4)),"")="","",IFERROR(INDEX('Cheater Sheet'!V105:V145, SMALL(IF("Yes"='Cheater Sheet'!$BM$105:$BM$145, ROW('Cheater Sheet'!$BM$105:$BM$145)-104,""), ROW()-4)),""))</f>
        <v/>
      </c>
      <c r="X12" s="292" t="str" cm="1">
        <f t="array" ref="X12">IF(IFERROR(INDEX('Cheater Sheet'!W105:W145, SMALL(IF("Yes"='Cheater Sheet'!$BM$105:$BM$145, ROW('Cheater Sheet'!$BM$105:$BM$145)-104,""), ROW()-4)),"")="","",IFERROR(INDEX('Cheater Sheet'!W105:W145, SMALL(IF("Yes"='Cheater Sheet'!$BM$105:$BM$145, ROW('Cheater Sheet'!$BM$105:$BM$145)-104,""), ROW()-4)),""))</f>
        <v/>
      </c>
      <c r="Y12" s="287" t="str" cm="1">
        <f t="array" ref="Y12">IF(IFERROR(INDEX('Cheater Sheet'!X105:X145, SMALL(IF("Yes"='Cheater Sheet'!$BM$105:$BM$145, ROW('Cheater Sheet'!$BM$105:$BM$145)-104,""), ROW()-4)),"")="","",IFERROR(INDEX('Cheater Sheet'!X105:X145, SMALL(IF("Yes"='Cheater Sheet'!$BM$105:$BM$145, ROW('Cheater Sheet'!$BM$105:$BM$145)-104,""), ROW()-4)),""))</f>
        <v/>
      </c>
      <c r="Z12" s="292" t="str" cm="1">
        <f t="array" ref="Z12">IF(IFERROR(INDEX('Cheater Sheet'!Y105:Y145, SMALL(IF("Yes"='Cheater Sheet'!$BM$105:$BM$145, ROW('Cheater Sheet'!$BM$105:$BM$145)-104,""), ROW()-4)),"")="","",IFERROR(INDEX('Cheater Sheet'!Y105:Y145, SMALL(IF("Yes"='Cheater Sheet'!$BM$105:$BM$145, ROW('Cheater Sheet'!$BM$105:$BM$145)-104,""), ROW()-4)),""))</f>
        <v/>
      </c>
      <c r="AA12" s="287" t="str" cm="1">
        <f t="array" ref="AA12">IF(IFERROR(INDEX('Cheater Sheet'!Z105:Z145, SMALL(IF("Yes"='Cheater Sheet'!$BM$105:$BM$145, ROW('Cheater Sheet'!$BM$105:$BM$145)-104,""), ROW()-4)),"")="","",IFERROR(INDEX('Cheater Sheet'!Z105:Z145, SMALL(IF("Yes"='Cheater Sheet'!$BM$105:$BM$145, ROW('Cheater Sheet'!$BM$105:$BM$145)-104,""), ROW()-4)),""))</f>
        <v/>
      </c>
      <c r="AB12" s="292" t="str" cm="1">
        <f t="array" ref="AB12">IF(IFERROR(INDEX('Cheater Sheet'!AA105:AA145, SMALL(IF("Yes"='Cheater Sheet'!$BM$105:$BM$145, ROW('Cheater Sheet'!$BM$105:$BM$145)-104,""), ROW()-4)),"")="","",IFERROR(INDEX('Cheater Sheet'!AA105:AA145, SMALL(IF("Yes"='Cheater Sheet'!$BM$105:$BM$145, ROW('Cheater Sheet'!$BM$105:$BM$145)-104,""), ROW()-4)),""))</f>
        <v/>
      </c>
      <c r="AC12" s="287" t="str" cm="1">
        <f t="array" ref="AC12">IF(IFERROR(INDEX('Cheater Sheet'!AB105:AB145, SMALL(IF("Yes"='Cheater Sheet'!$BM$105:$BM$145, ROW('Cheater Sheet'!$BM$105:$BM$145)-104,""), ROW()-4)),"")="","",IFERROR(INDEX('Cheater Sheet'!AB105:AB145, SMALL(IF("Yes"='Cheater Sheet'!$BM$105:$BM$145, ROW('Cheater Sheet'!$BM$105:$BM$145)-104,""), ROW()-4)),""))</f>
        <v/>
      </c>
      <c r="AD12" s="292" t="str" cm="1">
        <f t="array" ref="AD12">IF(IFERROR(INDEX('Cheater Sheet'!AC105:AC145, SMALL(IF("Yes"='Cheater Sheet'!$BM$105:$BM$145, ROW('Cheater Sheet'!$BM$105:$BM$145)-104,""), ROW()-4)),"")="","",IFERROR(INDEX('Cheater Sheet'!AC105:AC145, SMALL(IF("Yes"='Cheater Sheet'!$BM$105:$BM$145, ROW('Cheater Sheet'!$BM$105:$BM$145)-104,""), ROW()-4)),""))</f>
        <v/>
      </c>
      <c r="AE12" s="287" t="str" cm="1">
        <f t="array" ref="AE12">IF(IFERROR(INDEX('Cheater Sheet'!AD105:AD145, SMALL(IF("Yes"='Cheater Sheet'!$BM$105:$BM$145, ROW('Cheater Sheet'!$BM$105:$BM$145)-104,""), ROW()-4)),"")="","",IFERROR(INDEX('Cheater Sheet'!AD105:AD145, SMALL(IF("Yes"='Cheater Sheet'!$BM$105:$BM$145, ROW('Cheater Sheet'!$BM$105:$BM$145)-104,""), ROW()-4)),""))</f>
        <v/>
      </c>
      <c r="AF12" s="292" t="str" cm="1">
        <f t="array" ref="AF12">IF(IFERROR(INDEX('Cheater Sheet'!AE105:AE145, SMALL(IF("Yes"='Cheater Sheet'!$BM$105:$BM$145, ROW('Cheater Sheet'!$BM$105:$BM$145)-104,""), ROW()-4)),"")="","",IFERROR(INDEX('Cheater Sheet'!AE105:AE145, SMALL(IF("Yes"='Cheater Sheet'!$BM$105:$BM$145, ROW('Cheater Sheet'!$BM$105:$BM$145)-104,""), ROW()-4)),""))</f>
        <v/>
      </c>
      <c r="AG12" s="287" t="str" cm="1">
        <f t="array" ref="AG12">IF(IFERROR(INDEX('Cheater Sheet'!AF105:AF145, SMALL(IF("Yes"='Cheater Sheet'!$BM$105:$BM$145, ROW('Cheater Sheet'!$BM$105:$BM$145)-104,""), ROW()-4)),"")="","",IFERROR(INDEX('Cheater Sheet'!AF105:AF145, SMALL(IF("Yes"='Cheater Sheet'!$BM$105:$BM$145, ROW('Cheater Sheet'!$BM$105:$BM$145)-104,""), ROW()-4)),""))</f>
        <v/>
      </c>
      <c r="AH12" s="292" t="str" cm="1">
        <f t="array" ref="AH12">IF(IFERROR(INDEX('Cheater Sheet'!AG105:AG145, SMALL(IF("Yes"='Cheater Sheet'!$BM$105:$BM$145, ROW('Cheater Sheet'!$BM$105:$BM$145)-104,""), ROW()-4)),"")="","",IFERROR(INDEX('Cheater Sheet'!AG105:AG145, SMALL(IF("Yes"='Cheater Sheet'!$BM$105:$BM$145, ROW('Cheater Sheet'!$BM$105:$BM$145)-104,""), ROW()-4)),""))</f>
        <v/>
      </c>
      <c r="AI12" s="287" t="str" cm="1">
        <f t="array" ref="AI12">IF(IFERROR(INDEX('Cheater Sheet'!AH105:AH145, SMALL(IF("Yes"='Cheater Sheet'!$BM$105:$BM$145, ROW('Cheater Sheet'!$BM$105:$BM$145)-104,""), ROW()-4)),"")="","",IFERROR(INDEX('Cheater Sheet'!AH105:AH145, SMALL(IF("Yes"='Cheater Sheet'!$BM$105:$BM$145, ROW('Cheater Sheet'!$BM$105:$BM$145)-104,""), ROW()-4)),""))</f>
        <v/>
      </c>
      <c r="AJ12" s="292" t="str" cm="1">
        <f t="array" ref="AJ12">IF(IFERROR(INDEX('Cheater Sheet'!AI105:AI145, SMALL(IF("Yes"='Cheater Sheet'!$BM$105:$BM$145, ROW('Cheater Sheet'!$BM$105:$BM$145)-104,""), ROW()-4)),"")="","",IFERROR(INDEX('Cheater Sheet'!AI105:AI145, SMALL(IF("Yes"='Cheater Sheet'!$BM$105:$BM$145, ROW('Cheater Sheet'!$BM$105:$BM$145)-104,""), ROW()-4)),""))</f>
        <v/>
      </c>
      <c r="AK12" s="287" t="str" cm="1">
        <f t="array" ref="AK12">IF(IFERROR(INDEX('Cheater Sheet'!AJ105:AJ145, SMALL(IF("Yes"='Cheater Sheet'!$BM$105:$BM$145, ROW('Cheater Sheet'!$BM$105:$BM$145)-104,""), ROW()-4)),"")="","",IFERROR(INDEX('Cheater Sheet'!AJ105:AJ145, SMALL(IF("Yes"='Cheater Sheet'!$BM$105:$BM$145, ROW('Cheater Sheet'!$BM$105:$BM$145)-104,""), ROW()-4)),""))</f>
        <v/>
      </c>
      <c r="AL12" s="292" t="str" cm="1">
        <f t="array" ref="AL12">IF(IFERROR(INDEX('Cheater Sheet'!AK105:AK145, SMALL(IF("Yes"='Cheater Sheet'!$BM$105:$BM$145, ROW('Cheater Sheet'!$BM$105:$BM$145)-104,""), ROW()-4)),"")="","",IFERROR(INDEX('Cheater Sheet'!AK105:AK145, SMALL(IF("Yes"='Cheater Sheet'!$BM$105:$BM$145, ROW('Cheater Sheet'!$BM$105:$BM$145)-104,""), ROW()-4)),""))</f>
        <v/>
      </c>
      <c r="AM12" s="287" t="str" cm="1">
        <f t="array" ref="AM12">IF(IFERROR(INDEX('Cheater Sheet'!AL105:AL145, SMALL(IF("Yes"='Cheater Sheet'!$BM$105:$BM$145, ROW('Cheater Sheet'!$BM$105:$BM$145)-104,""), ROW()-4)),"")="","",IFERROR(INDEX('Cheater Sheet'!AL105:AL145, SMALL(IF("Yes"='Cheater Sheet'!$BM$105:$BM$145, ROW('Cheater Sheet'!$BM$105:$BM$145)-104,""), ROW()-4)),""))</f>
        <v/>
      </c>
      <c r="AN12" s="292" t="str" cm="1">
        <f t="array" ref="AN12">IF(IFERROR(INDEX('Cheater Sheet'!AM105:AM145, SMALL(IF("Yes"='Cheater Sheet'!$BM$105:$BM$145, ROW('Cheater Sheet'!$BM$105:$BM$145)-104,""), ROW()-4)),"")="","",IFERROR(INDEX('Cheater Sheet'!AM105:AM145, SMALL(IF("Yes"='Cheater Sheet'!$BM$105:$BM$145, ROW('Cheater Sheet'!$BM$105:$BM$145)-104,""), ROW()-4)),""))</f>
        <v/>
      </c>
      <c r="AO12" s="287" t="str" cm="1">
        <f t="array" ref="AO12">IF(IFERROR(INDEX('Cheater Sheet'!AN105:AN145, SMALL(IF("Yes"='Cheater Sheet'!$BM$105:$BM$145, ROW('Cheater Sheet'!$BM$105:$BM$145)-104,""), ROW()-4)),"")="","",IFERROR(INDEX('Cheater Sheet'!AN105:AN145, SMALL(IF("Yes"='Cheater Sheet'!$BM$105:$BM$145, ROW('Cheater Sheet'!$BM$105:$BM$145)-104,""), ROW()-4)),""))</f>
        <v/>
      </c>
      <c r="AP12" s="292" t="str" cm="1">
        <f t="array" ref="AP12">IF(IFERROR(INDEX('Cheater Sheet'!AO105:AO145, SMALL(IF("Yes"='Cheater Sheet'!$BM$105:$BM$145, ROW('Cheater Sheet'!$BM$105:$BM$145)-104,""), ROW()-4)),"")="","",IFERROR(INDEX('Cheater Sheet'!AO105:AO145, SMALL(IF("Yes"='Cheater Sheet'!$BM$105:$BM$145, ROW('Cheater Sheet'!$BM$105:$BM$145)-104,""), ROW()-4)),""))</f>
        <v/>
      </c>
      <c r="AQ12" s="287" t="str" cm="1">
        <f t="array" ref="AQ12">IF(IFERROR(INDEX('Cheater Sheet'!AP105:AP145, SMALL(IF("Yes"='Cheater Sheet'!$BM$105:$BM$145, ROW('Cheater Sheet'!$BM$105:$BM$145)-104,""), ROW()-4)),"")="","",IFERROR(INDEX('Cheater Sheet'!AP105:AP145, SMALL(IF("Yes"='Cheater Sheet'!$BM$105:$BM$145, ROW('Cheater Sheet'!$BM$105:$BM$145)-104,""), ROW()-4)),""))</f>
        <v/>
      </c>
      <c r="AR12" s="292" t="str" cm="1">
        <f t="array" ref="AR12">IF(IFERROR(INDEX('Cheater Sheet'!AQ105:AQ145, SMALL(IF("Yes"='Cheater Sheet'!$BM$105:$BM$145, ROW('Cheater Sheet'!$BM$105:$BM$145)-104,""), ROW()-4)),"")="","",IFERROR(INDEX('Cheater Sheet'!AQ105:AQ145, SMALL(IF("Yes"='Cheater Sheet'!$BM$105:$BM$145, ROW('Cheater Sheet'!$BM$105:$BM$145)-104,""), ROW()-4)),""))</f>
        <v/>
      </c>
      <c r="AS12" s="287" t="str" cm="1">
        <f t="array" ref="AS12">IF(IFERROR(INDEX('Cheater Sheet'!AR105:AR145, SMALL(IF("Yes"='Cheater Sheet'!$BM$105:$BM$145, ROW('Cheater Sheet'!$BM$105:$BM$145)-104,""), ROW()-4)),"")="","",IFERROR(INDEX('Cheater Sheet'!AR105:AR145, SMALL(IF("Yes"='Cheater Sheet'!$BM$105:$BM$145, ROW('Cheater Sheet'!$BM$105:$BM$145)-104,""), ROW()-4)),""))</f>
        <v/>
      </c>
      <c r="AT12" s="292" t="str" cm="1">
        <f t="array" ref="AT12">IF(IFERROR(INDEX('Cheater Sheet'!AS105:AS145, SMALL(IF("Yes"='Cheater Sheet'!$BM$105:$BM$145, ROW('Cheater Sheet'!$BM$105:$BM$145)-104,""), ROW()-4)),"")="","",IFERROR(INDEX('Cheater Sheet'!AS105:AS145, SMALL(IF("Yes"='Cheater Sheet'!$BM$105:$BM$145, ROW('Cheater Sheet'!$BM$105:$BM$145)-104,""), ROW()-4)),""))</f>
        <v/>
      </c>
      <c r="AU12" s="287" t="str" cm="1">
        <f t="array" ref="AU12">IF(IFERROR(INDEX('Cheater Sheet'!AT105:AT145, SMALL(IF("Yes"='Cheater Sheet'!$BM$105:$BM$145, ROW('Cheater Sheet'!$BM$105:$BM$145)-104,""), ROW()-4)),"")="","",IFERROR(INDEX('Cheater Sheet'!AT105:AT145, SMALL(IF("Yes"='Cheater Sheet'!$BM$105:$BM$145, ROW('Cheater Sheet'!$BM$105:$BM$145)-104,""), ROW()-4)),""))</f>
        <v/>
      </c>
      <c r="AV12" s="292" t="str" cm="1">
        <f t="array" ref="AV12">IF(IFERROR(INDEX('Cheater Sheet'!AU105:AU145, SMALL(IF("Yes"='Cheater Sheet'!$BM$105:$BM$145, ROW('Cheater Sheet'!$BM$105:$BM$145)-104,""), ROW()-4)),"")="","",IFERROR(INDEX('Cheater Sheet'!AU105:AU145, SMALL(IF("Yes"='Cheater Sheet'!$BM$105:$BM$145, ROW('Cheater Sheet'!$BM$105:$BM$145)-104,""), ROW()-4)),""))</f>
        <v/>
      </c>
      <c r="AW12" s="287" t="str" cm="1">
        <f t="array" ref="AW12">IF(IFERROR(INDEX('Cheater Sheet'!AV105:AV145, SMALL(IF("Yes"='Cheater Sheet'!$BM$105:$BM$145, ROW('Cheater Sheet'!$BM$105:$BM$145)-104,""), ROW()-4)),"")="","",IFERROR(INDEX('Cheater Sheet'!AV105:AV145, SMALL(IF("Yes"='Cheater Sheet'!$BM$105:$BM$145, ROW('Cheater Sheet'!$BM$105:$BM$145)-104,""), ROW()-4)),""))</f>
        <v/>
      </c>
      <c r="AX12" s="292" t="str" cm="1">
        <f t="array" ref="AX12">IF(IFERROR(INDEX('Cheater Sheet'!AW105:AW145, SMALL(IF("Yes"='Cheater Sheet'!$BM$105:$BM$145, ROW('Cheater Sheet'!$BM$105:$BM$145)-104,""), ROW()-4)),"")="","",IFERROR(INDEX('Cheater Sheet'!AW105:AW145, SMALL(IF("Yes"='Cheater Sheet'!$BM$105:$BM$145, ROW('Cheater Sheet'!$BM$105:$BM$145)-104,""), ROW()-4)),""))</f>
        <v/>
      </c>
      <c r="AY12" s="287" t="str" cm="1">
        <f t="array" ref="AY12">IF(IFERROR(INDEX('Cheater Sheet'!AX105:AX145, SMALL(IF("Yes"='Cheater Sheet'!$BM$105:$BM$145, ROW('Cheater Sheet'!$BM$105:$BM$145)-104,""), ROW()-4)),"")="","",IFERROR(INDEX('Cheater Sheet'!AX105:AX145, SMALL(IF("Yes"='Cheater Sheet'!$BM$105:$BM$145, ROW('Cheater Sheet'!$BM$105:$BM$145)-104,""), ROW()-4)),""))</f>
        <v/>
      </c>
      <c r="AZ12" s="292" t="str" cm="1">
        <f t="array" ref="AZ12">IF(IFERROR(INDEX('Cheater Sheet'!AY105:AY145, SMALL(IF("Yes"='Cheater Sheet'!$BM$105:$BM$145, ROW('Cheater Sheet'!$BM$105:$BM$145)-104,""), ROW()-4)),"")="","",IFERROR(INDEX('Cheater Sheet'!AY105:AY145, SMALL(IF("Yes"='Cheater Sheet'!$BM$105:$BM$145, ROW('Cheater Sheet'!$BM$105:$BM$145)-104,""), ROW()-4)),""))</f>
        <v/>
      </c>
      <c r="BA12" s="287" t="str" cm="1">
        <f t="array" ref="BA12">IF(IFERROR(INDEX('Cheater Sheet'!AZ105:AZ145, SMALL(IF("Yes"='Cheater Sheet'!$BM$105:$BM$145, ROW('Cheater Sheet'!$BM$105:$BM$145)-104,""), ROW()-4)),"")="","",IFERROR(INDEX('Cheater Sheet'!AZ105:AZ145, SMALL(IF("Yes"='Cheater Sheet'!$BM$105:$BM$145, ROW('Cheater Sheet'!$BM$105:$BM$145)-104,""), ROW()-4)),""))</f>
        <v/>
      </c>
      <c r="BB12" s="292" t="str" cm="1">
        <f t="array" ref="BB12">IF(IFERROR(INDEX('Cheater Sheet'!BA105:BA145, SMALL(IF("Yes"='Cheater Sheet'!$BM$105:$BM$145, ROW('Cheater Sheet'!$BM$105:$BM$145)-104,""), ROW()-4)),"")="","",IFERROR(INDEX('Cheater Sheet'!BA105:BA145, SMALL(IF("Yes"='Cheater Sheet'!$BM$105:$BM$145, ROW('Cheater Sheet'!$BM$105:$BM$145)-104,""), ROW()-4)),""))</f>
        <v/>
      </c>
      <c r="BC12" s="287" t="str" cm="1">
        <f t="array" ref="BC12">IF(IFERROR(INDEX('Cheater Sheet'!BB105:BB145, SMALL(IF("Yes"='Cheater Sheet'!$BM$105:$BM$145, ROW('Cheater Sheet'!$BM$105:$BM$145)-104,""), ROW()-4)),"")="","",IFERROR(INDEX('Cheater Sheet'!BB105:BB145, SMALL(IF("Yes"='Cheater Sheet'!$BM$105:$BM$145, ROW('Cheater Sheet'!$BM$105:$BM$145)-104,""), ROW()-4)),""))</f>
        <v/>
      </c>
      <c r="BD12" s="292" t="str" cm="1">
        <f t="array" ref="BD12">IF(IFERROR(INDEX('Cheater Sheet'!BC105:BC145, SMALL(IF("Yes"='Cheater Sheet'!$BM$105:$BM$145, ROW('Cheater Sheet'!$BM$105:$BM$145)-104,""), ROW()-4)),"")="","",IFERROR(INDEX('Cheater Sheet'!BC105:BC145, SMALL(IF("Yes"='Cheater Sheet'!$BM$105:$BM$145, ROW('Cheater Sheet'!$BM$105:$BM$145)-104,""), ROW()-4)),""))</f>
        <v/>
      </c>
      <c r="BE12" s="287" t="str" cm="1">
        <f t="array" ref="BE12">IF(IFERROR(INDEX('Cheater Sheet'!BD105:BD145, SMALL(IF("Yes"='Cheater Sheet'!$BM$105:$BM$145, ROW('Cheater Sheet'!$BM$105:$BM$145)-104,""), ROW()-4)),"")="","",IFERROR(INDEX('Cheater Sheet'!BD105:BD145, SMALL(IF("Yes"='Cheater Sheet'!$BM$105:$BM$145, ROW('Cheater Sheet'!$BM$105:$BM$145)-104,""), ROW()-4)),""))</f>
        <v/>
      </c>
      <c r="BF12" s="292" t="str" cm="1">
        <f t="array" ref="BF12">IF(IFERROR(INDEX('Cheater Sheet'!BE105:BE145, SMALL(IF("Yes"='Cheater Sheet'!$BM$105:$BM$145, ROW('Cheater Sheet'!$BM$105:$BM$145)-104,""), ROW()-4)),"")="","",IFERROR(INDEX('Cheater Sheet'!BE105:BE145, SMALL(IF("Yes"='Cheater Sheet'!$BM$105:$BM$145, ROW('Cheater Sheet'!$BM$105:$BM$145)-104,""), ROW()-4)),""))</f>
        <v/>
      </c>
      <c r="BG12" s="287" t="str" cm="1">
        <f t="array" ref="BG12">IF(IFERROR(INDEX('Cheater Sheet'!BF105:BF145, SMALL(IF("Yes"='Cheater Sheet'!$BM$105:$BM$145, ROW('Cheater Sheet'!$BM$105:$BM$145)-104,""), ROW()-4)),"")="","",IFERROR(INDEX('Cheater Sheet'!BF105:BF145, SMALL(IF("Yes"='Cheater Sheet'!$BM$105:$BM$145, ROW('Cheater Sheet'!$BM$105:$BM$145)-104,""), ROW()-4)),""))</f>
        <v/>
      </c>
      <c r="BH12" s="292" t="str" cm="1">
        <f t="array" ref="BH12">IF(IFERROR(INDEX('Cheater Sheet'!BG105:BG145, SMALL(IF("Yes"='Cheater Sheet'!$BM$105:$BM$145, ROW('Cheater Sheet'!$BM$105:$BM$145)-104,""), ROW()-4)),"")="","",IFERROR(INDEX('Cheater Sheet'!BG105:BG145, SMALL(IF("Yes"='Cheater Sheet'!$BM$105:$BM$145, ROW('Cheater Sheet'!$BM$105:$BM$145)-104,""), ROW()-4)),""))</f>
        <v/>
      </c>
      <c r="BI12" s="287" t="str" cm="1">
        <f t="array" ref="BI12">IF(IFERROR(INDEX('Cheater Sheet'!BH105:BH145, SMALL(IF("Yes"='Cheater Sheet'!$BM$105:$BM$145, ROW('Cheater Sheet'!$BM$105:$BM$145)-104,""), ROW()-4)),"")="","",IFERROR(INDEX('Cheater Sheet'!BH105:BH145, SMALL(IF("Yes"='Cheater Sheet'!$BM$105:$BM$145, ROW('Cheater Sheet'!$BM$105:$BM$145)-104,""), ROW()-4)),""))</f>
        <v/>
      </c>
      <c r="BJ12" s="292" t="str" cm="1">
        <f t="array" ref="BJ12">IF(IFERROR(INDEX('Cheater Sheet'!BI105:BI145, SMALL(IF("Yes"='Cheater Sheet'!$BM$105:$BM$145, ROW('Cheater Sheet'!$BM$105:$BM$145)-104,""), ROW()-4)),"")="","",IFERROR(INDEX('Cheater Sheet'!BI105:BI145, SMALL(IF("Yes"='Cheater Sheet'!$BM$105:$BM$145, ROW('Cheater Sheet'!$BM$105:$BM$145)-104,""), ROW()-4)),""))</f>
        <v/>
      </c>
      <c r="BK12" s="709" t="str" cm="1">
        <f t="array" ref="BK12">IF(IFERROR(INDEX('Cheater Sheet'!BJ105:BJ145, SMALL(IF("Yes"='Cheater Sheet'!$BM$105:$BM$145, ROW('Cheater Sheet'!$BM$105:$BM$145)-104,""), ROW()-4)),"")="","",IFERROR(INDEX('Cheater Sheet'!BJ105:BJ145, SMALL(IF("Yes"='Cheater Sheet'!$BM$105:$BM$145, ROW('Cheater Sheet'!$BM$105:$BM$145)-104,""), ROW()-4)),""))</f>
        <v/>
      </c>
      <c r="BL12" s="101"/>
    </row>
    <row r="13" spans="1:64" x14ac:dyDescent="0.2">
      <c r="A13" s="765">
        <f t="shared" si="0"/>
        <v>0</v>
      </c>
      <c r="C13" s="143" t="str" cm="1">
        <f t="array" ref="C13">IFERROR(INDEX('Cheater Sheet'!$B$105:$B$145, SMALL(IF("Yes"='Cheater Sheet'!$BM$105:$BM$145, ROW('Cheater Sheet'!$BM$105:$BM$145)-104,""), ROW()-4)),"")</f>
        <v/>
      </c>
      <c r="D13" s="292" t="str" cm="1">
        <f t="array" ref="D13">IF(IFERROR(INDEX('Cheater Sheet'!C105:C145, SMALL(IF("Yes"='Cheater Sheet'!$BM$105:$BM$145, ROW('Cheater Sheet'!$BM$105:$BM$145)-104,""), ROW()-4)),"")="","",IFERROR(INDEX('Cheater Sheet'!C105:C145, SMALL(IF("Yes"='Cheater Sheet'!$BM$105:$BM$145, ROW('Cheater Sheet'!$BM$105:$BM$145)-104,""), ROW()-4)),""))</f>
        <v/>
      </c>
      <c r="E13" s="287" t="str" cm="1">
        <f t="array" ref="E13">IF(IFERROR(INDEX('Cheater Sheet'!D105:D145, SMALL(IF("Yes"='Cheater Sheet'!$BM$105:$BM$145, ROW('Cheater Sheet'!$BM$105:$BM$145)-104,""), ROW()-4)),"")="","",IFERROR(INDEX('Cheater Sheet'!D105:D145, SMALL(IF("Yes"='Cheater Sheet'!$BM$105:$BM$145, ROW('Cheater Sheet'!$BM$105:$BM$145)-104,""), ROW()-4)),""))</f>
        <v/>
      </c>
      <c r="F13" s="292" t="str" cm="1">
        <f t="array" ref="F13">IF(IFERROR(INDEX('Cheater Sheet'!E105:E145, SMALL(IF("Yes"='Cheater Sheet'!$BM$105:$BM$145, ROW('Cheater Sheet'!$BM$105:$BM$145)-104,""), ROW()-4)),"")="","",IFERROR(INDEX('Cheater Sheet'!E105:E145, SMALL(IF("Yes"='Cheater Sheet'!$BM$105:$BM$145, ROW('Cheater Sheet'!$BM$105:$BM$145)-104,""), ROW()-4)),""))</f>
        <v/>
      </c>
      <c r="G13" s="287" t="str" cm="1">
        <f t="array" ref="G13">IF(IFERROR(INDEX('Cheater Sheet'!F105:F145, SMALL(IF("Yes"='Cheater Sheet'!$BM$105:$BM$145, ROW('Cheater Sheet'!$BM$105:$BM$145)-104,""), ROW()-4)),"")="","",IFERROR(INDEX('Cheater Sheet'!F105:F145, SMALL(IF("Yes"='Cheater Sheet'!$BM$105:$BM$145, ROW('Cheater Sheet'!$BM$105:$BM$145)-104,""), ROW()-4)),""))</f>
        <v/>
      </c>
      <c r="H13" s="292" t="str" cm="1">
        <f t="array" ref="H13">IF(IFERROR(INDEX('Cheater Sheet'!G105:G145, SMALL(IF("Yes"='Cheater Sheet'!$BM$105:$BM$145, ROW('Cheater Sheet'!$BM$105:$BM$145)-104,""), ROW()-4)),"")="","",IFERROR(INDEX('Cheater Sheet'!G105:G145, SMALL(IF("Yes"='Cheater Sheet'!$BM$105:$BM$145, ROW('Cheater Sheet'!$BM$105:$BM$145)-104,""), ROW()-4)),""))</f>
        <v/>
      </c>
      <c r="I13" s="287" t="str" cm="1">
        <f t="array" ref="I13">IF(IFERROR(INDEX('Cheater Sheet'!H105:H145, SMALL(IF("Yes"='Cheater Sheet'!$BM$105:$BM$145, ROW('Cheater Sheet'!$BM$105:$BM$145)-104,""), ROW()-4)),"")="","",IFERROR(INDEX('Cheater Sheet'!H105:H145, SMALL(IF("Yes"='Cheater Sheet'!$BM$105:$BM$145, ROW('Cheater Sheet'!$BM$105:$BM$145)-104,""), ROW()-4)),""))</f>
        <v/>
      </c>
      <c r="J13" s="292" t="str" cm="1">
        <f t="array" ref="J13">IF(IFERROR(INDEX('Cheater Sheet'!I105:I145, SMALL(IF("Yes"='Cheater Sheet'!$BM$105:$BM$145, ROW('Cheater Sheet'!$BM$105:$BM$145)-104,""), ROW()-4)),"")="","",IFERROR(INDEX('Cheater Sheet'!I105:I145, SMALL(IF("Yes"='Cheater Sheet'!$BM$105:$BM$145, ROW('Cheater Sheet'!$BM$105:$BM$145)-104,""), ROW()-4)),""))</f>
        <v/>
      </c>
      <c r="K13" s="287" t="str" cm="1">
        <f t="array" ref="K13">IF(IFERROR(INDEX('Cheater Sheet'!J105:J145, SMALL(IF("Yes"='Cheater Sheet'!$BM$105:$BM$145, ROW('Cheater Sheet'!$BM$105:$BM$145)-104,""), ROW()-4)),"")="","",IFERROR(INDEX('Cheater Sheet'!J105:J145, SMALL(IF("Yes"='Cheater Sheet'!$BM$105:$BM$145, ROW('Cheater Sheet'!$BM$105:$BM$145)-104,""), ROW()-4)),""))</f>
        <v/>
      </c>
      <c r="L13" s="292" t="str" cm="1">
        <f t="array" ref="L13">IF(IFERROR(INDEX('Cheater Sheet'!K105:K145, SMALL(IF("Yes"='Cheater Sheet'!$BM$105:$BM$145, ROW('Cheater Sheet'!$BM$105:$BM$145)-104,""), ROW()-4)),"")="","",IFERROR(INDEX('Cheater Sheet'!K105:K145, SMALL(IF("Yes"='Cheater Sheet'!$BM$105:$BM$145, ROW('Cheater Sheet'!$BM$105:$BM$145)-104,""), ROW()-4)),""))</f>
        <v/>
      </c>
      <c r="M13" s="287" t="str" cm="1">
        <f t="array" ref="M13">IF(IFERROR(INDEX('Cheater Sheet'!L105:L145, SMALL(IF("Yes"='Cheater Sheet'!$BM$105:$BM$145, ROW('Cheater Sheet'!$BM$105:$BM$145)-104,""), ROW()-4)),"")="","",IFERROR(INDEX('Cheater Sheet'!L105:L145, SMALL(IF("Yes"='Cheater Sheet'!$BM$105:$BM$145, ROW('Cheater Sheet'!$BM$105:$BM$145)-104,""), ROW()-4)),""))</f>
        <v/>
      </c>
      <c r="N13" s="292" t="str" cm="1">
        <f t="array" ref="N13">IF(IFERROR(INDEX('Cheater Sheet'!M105:M145, SMALL(IF("Yes"='Cheater Sheet'!$BM$105:$BM$145, ROW('Cheater Sheet'!$BM$105:$BM$145)-104,""), ROW()-4)),"")="","",IFERROR(INDEX('Cheater Sheet'!M105:M145, SMALL(IF("Yes"='Cheater Sheet'!$BM$105:$BM$145, ROW('Cheater Sheet'!$BM$105:$BM$145)-104,""), ROW()-4)),""))</f>
        <v/>
      </c>
      <c r="O13" s="287" t="str" cm="1">
        <f t="array" ref="O13">IF(IFERROR(INDEX('Cheater Sheet'!N105:N145, SMALL(IF("Yes"='Cheater Sheet'!$BM$105:$BM$145, ROW('Cheater Sheet'!$BM$105:$BM$145)-104,""), ROW()-4)),"")="","",IFERROR(INDEX('Cheater Sheet'!N105:N145, SMALL(IF("Yes"='Cheater Sheet'!$BM$105:$BM$145, ROW('Cheater Sheet'!$BM$105:$BM$145)-104,""), ROW()-4)),""))</f>
        <v/>
      </c>
      <c r="P13" s="292" t="str" cm="1">
        <f t="array" ref="P13">IF(IFERROR(INDEX('Cheater Sheet'!O105:O145, SMALL(IF("Yes"='Cheater Sheet'!$BM$105:$BM$145, ROW('Cheater Sheet'!$BM$105:$BM$145)-104,""), ROW()-4)),"")="","",IFERROR(INDEX('Cheater Sheet'!O105:O145, SMALL(IF("Yes"='Cheater Sheet'!$BM$105:$BM$145, ROW('Cheater Sheet'!$BM$105:$BM$145)-104,""), ROW()-4)),""))</f>
        <v/>
      </c>
      <c r="Q13" s="287" t="str" cm="1">
        <f t="array" ref="Q13">IF(IFERROR(INDEX('Cheater Sheet'!P105:P145, SMALL(IF("Yes"='Cheater Sheet'!$BM$105:$BM$145, ROW('Cheater Sheet'!$BM$105:$BM$145)-104,""), ROW()-4)),"")="","",IFERROR(INDEX('Cheater Sheet'!P105:P145, SMALL(IF("Yes"='Cheater Sheet'!$BM$105:$BM$145, ROW('Cheater Sheet'!$BM$105:$BM$145)-104,""), ROW()-4)),""))</f>
        <v/>
      </c>
      <c r="R13" s="292" t="str" cm="1">
        <f t="array" ref="R13">IF(IFERROR(INDEX('Cheater Sheet'!Q105:Q145, SMALL(IF("Yes"='Cheater Sheet'!$BM$105:$BM$145, ROW('Cheater Sheet'!$BM$105:$BM$145)-104,""), ROW()-4)),"")="","",IFERROR(INDEX('Cheater Sheet'!Q105:Q145, SMALL(IF("Yes"='Cheater Sheet'!$BM$105:$BM$145, ROW('Cheater Sheet'!$BM$105:$BM$145)-104,""), ROW()-4)),""))</f>
        <v/>
      </c>
      <c r="S13" s="287" t="str" cm="1">
        <f t="array" ref="S13">IF(IFERROR(INDEX('Cheater Sheet'!R105:R145, SMALL(IF("Yes"='Cheater Sheet'!$BM$105:$BM$145, ROW('Cheater Sheet'!$BM$105:$BM$145)-104,""), ROW()-4)),"")="","",IFERROR(INDEX('Cheater Sheet'!R105:R145, SMALL(IF("Yes"='Cheater Sheet'!$BM$105:$BM$145, ROW('Cheater Sheet'!$BM$105:$BM$145)-104,""), ROW()-4)),""))</f>
        <v/>
      </c>
      <c r="T13" s="292" t="str" cm="1">
        <f t="array" ref="T13">IF(IFERROR(INDEX('Cheater Sheet'!S105:S145, SMALL(IF("Yes"='Cheater Sheet'!$BM$105:$BM$145, ROW('Cheater Sheet'!$BM$105:$BM$145)-104,""), ROW()-4)),"")="","",IFERROR(INDEX('Cheater Sheet'!S105:S145, SMALL(IF("Yes"='Cheater Sheet'!$BM$105:$BM$145, ROW('Cheater Sheet'!$BM$105:$BM$145)-104,""), ROW()-4)),""))</f>
        <v/>
      </c>
      <c r="U13" s="287" t="str" cm="1">
        <f t="array" ref="U13">IF(IFERROR(INDEX('Cheater Sheet'!T105:T145, SMALL(IF("Yes"='Cheater Sheet'!$BM$105:$BM$145, ROW('Cheater Sheet'!$BM$105:$BM$145)-104,""), ROW()-4)),"")="","",IFERROR(INDEX('Cheater Sheet'!T105:T145, SMALL(IF("Yes"='Cheater Sheet'!$BM$105:$BM$145, ROW('Cheater Sheet'!$BM$105:$BM$145)-104,""), ROW()-4)),""))</f>
        <v/>
      </c>
      <c r="V13" s="292" t="str" cm="1">
        <f t="array" ref="V13">IF(IFERROR(INDEX('Cheater Sheet'!U105:U145, SMALL(IF("Yes"='Cheater Sheet'!$BM$105:$BM$145, ROW('Cheater Sheet'!$BM$105:$BM$145)-104,""), ROW()-4)),"")="","",IFERROR(INDEX('Cheater Sheet'!U105:U145, SMALL(IF("Yes"='Cheater Sheet'!$BM$105:$BM$145, ROW('Cheater Sheet'!$BM$105:$BM$145)-104,""), ROW()-4)),""))</f>
        <v/>
      </c>
      <c r="W13" s="287" t="str" cm="1">
        <f t="array" ref="W13">IF(IFERROR(INDEX('Cheater Sheet'!V105:V145, SMALL(IF("Yes"='Cheater Sheet'!$BM$105:$BM$145, ROW('Cheater Sheet'!$BM$105:$BM$145)-104,""), ROW()-4)),"")="","",IFERROR(INDEX('Cheater Sheet'!V105:V145, SMALL(IF("Yes"='Cheater Sheet'!$BM$105:$BM$145, ROW('Cheater Sheet'!$BM$105:$BM$145)-104,""), ROW()-4)),""))</f>
        <v/>
      </c>
      <c r="X13" s="292" t="str" cm="1">
        <f t="array" ref="X13">IF(IFERROR(INDEX('Cheater Sheet'!W105:W145, SMALL(IF("Yes"='Cheater Sheet'!$BM$105:$BM$145, ROW('Cheater Sheet'!$BM$105:$BM$145)-104,""), ROW()-4)),"")="","",IFERROR(INDEX('Cheater Sheet'!W105:W145, SMALL(IF("Yes"='Cheater Sheet'!$BM$105:$BM$145, ROW('Cheater Sheet'!$BM$105:$BM$145)-104,""), ROW()-4)),""))</f>
        <v/>
      </c>
      <c r="Y13" s="287" t="str" cm="1">
        <f t="array" ref="Y13">IF(IFERROR(INDEX('Cheater Sheet'!X105:X145, SMALL(IF("Yes"='Cheater Sheet'!$BM$105:$BM$145, ROW('Cheater Sheet'!$BM$105:$BM$145)-104,""), ROW()-4)),"")="","",IFERROR(INDEX('Cheater Sheet'!X105:X145, SMALL(IF("Yes"='Cheater Sheet'!$BM$105:$BM$145, ROW('Cheater Sheet'!$BM$105:$BM$145)-104,""), ROW()-4)),""))</f>
        <v/>
      </c>
      <c r="Z13" s="292" t="str" cm="1">
        <f t="array" ref="Z13">IF(IFERROR(INDEX('Cheater Sheet'!Y105:Y145, SMALL(IF("Yes"='Cheater Sheet'!$BM$105:$BM$145, ROW('Cheater Sheet'!$BM$105:$BM$145)-104,""), ROW()-4)),"")="","",IFERROR(INDEX('Cheater Sheet'!Y105:Y145, SMALL(IF("Yes"='Cheater Sheet'!$BM$105:$BM$145, ROW('Cheater Sheet'!$BM$105:$BM$145)-104,""), ROW()-4)),""))</f>
        <v/>
      </c>
      <c r="AA13" s="287" t="str" cm="1">
        <f t="array" ref="AA13">IF(IFERROR(INDEX('Cheater Sheet'!Z105:Z145, SMALL(IF("Yes"='Cheater Sheet'!$BM$105:$BM$145, ROW('Cheater Sheet'!$BM$105:$BM$145)-104,""), ROW()-4)),"")="","",IFERROR(INDEX('Cheater Sheet'!Z105:Z145, SMALL(IF("Yes"='Cheater Sheet'!$BM$105:$BM$145, ROW('Cheater Sheet'!$BM$105:$BM$145)-104,""), ROW()-4)),""))</f>
        <v/>
      </c>
      <c r="AB13" s="292" t="str" cm="1">
        <f t="array" ref="AB13">IF(IFERROR(INDEX('Cheater Sheet'!AA105:AA145, SMALL(IF("Yes"='Cheater Sheet'!$BM$105:$BM$145, ROW('Cheater Sheet'!$BM$105:$BM$145)-104,""), ROW()-4)),"")="","",IFERROR(INDEX('Cheater Sheet'!AA105:AA145, SMALL(IF("Yes"='Cheater Sheet'!$BM$105:$BM$145, ROW('Cheater Sheet'!$BM$105:$BM$145)-104,""), ROW()-4)),""))</f>
        <v/>
      </c>
      <c r="AC13" s="287" t="str" cm="1">
        <f t="array" ref="AC13">IF(IFERROR(INDEX('Cheater Sheet'!AB105:AB145, SMALL(IF("Yes"='Cheater Sheet'!$BM$105:$BM$145, ROW('Cheater Sheet'!$BM$105:$BM$145)-104,""), ROW()-4)),"")="","",IFERROR(INDEX('Cheater Sheet'!AB105:AB145, SMALL(IF("Yes"='Cheater Sheet'!$BM$105:$BM$145, ROW('Cheater Sheet'!$BM$105:$BM$145)-104,""), ROW()-4)),""))</f>
        <v/>
      </c>
      <c r="AD13" s="292" t="str" cm="1">
        <f t="array" ref="AD13">IF(IFERROR(INDEX('Cheater Sheet'!AC105:AC145, SMALL(IF("Yes"='Cheater Sheet'!$BM$105:$BM$145, ROW('Cheater Sheet'!$BM$105:$BM$145)-104,""), ROW()-4)),"")="","",IFERROR(INDEX('Cheater Sheet'!AC105:AC145, SMALL(IF("Yes"='Cheater Sheet'!$BM$105:$BM$145, ROW('Cheater Sheet'!$BM$105:$BM$145)-104,""), ROW()-4)),""))</f>
        <v/>
      </c>
      <c r="AE13" s="287" t="str" cm="1">
        <f t="array" ref="AE13">IF(IFERROR(INDEX('Cheater Sheet'!AD105:AD145, SMALL(IF("Yes"='Cheater Sheet'!$BM$105:$BM$145, ROW('Cheater Sheet'!$BM$105:$BM$145)-104,""), ROW()-4)),"")="","",IFERROR(INDEX('Cheater Sheet'!AD105:AD145, SMALL(IF("Yes"='Cheater Sheet'!$BM$105:$BM$145, ROW('Cheater Sheet'!$BM$105:$BM$145)-104,""), ROW()-4)),""))</f>
        <v/>
      </c>
      <c r="AF13" s="292" t="str" cm="1">
        <f t="array" ref="AF13">IF(IFERROR(INDEX('Cheater Sheet'!AE105:AE145, SMALL(IF("Yes"='Cheater Sheet'!$BM$105:$BM$145, ROW('Cheater Sheet'!$BM$105:$BM$145)-104,""), ROW()-4)),"")="","",IFERROR(INDEX('Cheater Sheet'!AE105:AE145, SMALL(IF("Yes"='Cheater Sheet'!$BM$105:$BM$145, ROW('Cheater Sheet'!$BM$105:$BM$145)-104,""), ROW()-4)),""))</f>
        <v/>
      </c>
      <c r="AG13" s="287" t="str" cm="1">
        <f t="array" ref="AG13">IF(IFERROR(INDEX('Cheater Sheet'!AF105:AF145, SMALL(IF("Yes"='Cheater Sheet'!$BM$105:$BM$145, ROW('Cheater Sheet'!$BM$105:$BM$145)-104,""), ROW()-4)),"")="","",IFERROR(INDEX('Cheater Sheet'!AF105:AF145, SMALL(IF("Yes"='Cheater Sheet'!$BM$105:$BM$145, ROW('Cheater Sheet'!$BM$105:$BM$145)-104,""), ROW()-4)),""))</f>
        <v/>
      </c>
      <c r="AH13" s="292" t="str" cm="1">
        <f t="array" ref="AH13">IF(IFERROR(INDEX('Cheater Sheet'!AG105:AG145, SMALL(IF("Yes"='Cheater Sheet'!$BM$105:$BM$145, ROW('Cheater Sheet'!$BM$105:$BM$145)-104,""), ROW()-4)),"")="","",IFERROR(INDEX('Cheater Sheet'!AG105:AG145, SMALL(IF("Yes"='Cheater Sheet'!$BM$105:$BM$145, ROW('Cheater Sheet'!$BM$105:$BM$145)-104,""), ROW()-4)),""))</f>
        <v/>
      </c>
      <c r="AI13" s="287" t="str" cm="1">
        <f t="array" ref="AI13">IF(IFERROR(INDEX('Cheater Sheet'!AH105:AH145, SMALL(IF("Yes"='Cheater Sheet'!$BM$105:$BM$145, ROW('Cheater Sheet'!$BM$105:$BM$145)-104,""), ROW()-4)),"")="","",IFERROR(INDEX('Cheater Sheet'!AH105:AH145, SMALL(IF("Yes"='Cheater Sheet'!$BM$105:$BM$145, ROW('Cheater Sheet'!$BM$105:$BM$145)-104,""), ROW()-4)),""))</f>
        <v/>
      </c>
      <c r="AJ13" s="292" t="str" cm="1">
        <f t="array" ref="AJ13">IF(IFERROR(INDEX('Cheater Sheet'!AI105:AI145, SMALL(IF("Yes"='Cheater Sheet'!$BM$105:$BM$145, ROW('Cheater Sheet'!$BM$105:$BM$145)-104,""), ROW()-4)),"")="","",IFERROR(INDEX('Cheater Sheet'!AI105:AI145, SMALL(IF("Yes"='Cheater Sheet'!$BM$105:$BM$145, ROW('Cheater Sheet'!$BM$105:$BM$145)-104,""), ROW()-4)),""))</f>
        <v/>
      </c>
      <c r="AK13" s="287" t="str" cm="1">
        <f t="array" ref="AK13">IF(IFERROR(INDEX('Cheater Sheet'!AJ105:AJ145, SMALL(IF("Yes"='Cheater Sheet'!$BM$105:$BM$145, ROW('Cheater Sheet'!$BM$105:$BM$145)-104,""), ROW()-4)),"")="","",IFERROR(INDEX('Cheater Sheet'!AJ105:AJ145, SMALL(IF("Yes"='Cheater Sheet'!$BM$105:$BM$145, ROW('Cheater Sheet'!$BM$105:$BM$145)-104,""), ROW()-4)),""))</f>
        <v/>
      </c>
      <c r="AL13" s="292" t="str" cm="1">
        <f t="array" ref="AL13">IF(IFERROR(INDEX('Cheater Sheet'!AK105:AK145, SMALL(IF("Yes"='Cheater Sheet'!$BM$105:$BM$145, ROW('Cheater Sheet'!$BM$105:$BM$145)-104,""), ROW()-4)),"")="","",IFERROR(INDEX('Cheater Sheet'!AK105:AK145, SMALL(IF("Yes"='Cheater Sheet'!$BM$105:$BM$145, ROW('Cheater Sheet'!$BM$105:$BM$145)-104,""), ROW()-4)),""))</f>
        <v/>
      </c>
      <c r="AM13" s="287" t="str" cm="1">
        <f t="array" ref="AM13">IF(IFERROR(INDEX('Cheater Sheet'!AL105:AL145, SMALL(IF("Yes"='Cheater Sheet'!$BM$105:$BM$145, ROW('Cheater Sheet'!$BM$105:$BM$145)-104,""), ROW()-4)),"")="","",IFERROR(INDEX('Cheater Sheet'!AL105:AL145, SMALL(IF("Yes"='Cheater Sheet'!$BM$105:$BM$145, ROW('Cheater Sheet'!$BM$105:$BM$145)-104,""), ROW()-4)),""))</f>
        <v/>
      </c>
      <c r="AN13" s="292" t="str" cm="1">
        <f t="array" ref="AN13">IF(IFERROR(INDEX('Cheater Sheet'!AM105:AM145, SMALL(IF("Yes"='Cheater Sheet'!$BM$105:$BM$145, ROW('Cheater Sheet'!$BM$105:$BM$145)-104,""), ROW()-4)),"")="","",IFERROR(INDEX('Cheater Sheet'!AM105:AM145, SMALL(IF("Yes"='Cheater Sheet'!$BM$105:$BM$145, ROW('Cheater Sheet'!$BM$105:$BM$145)-104,""), ROW()-4)),""))</f>
        <v/>
      </c>
      <c r="AO13" s="287" t="str" cm="1">
        <f t="array" ref="AO13">IF(IFERROR(INDEX('Cheater Sheet'!AN105:AN145, SMALL(IF("Yes"='Cheater Sheet'!$BM$105:$BM$145, ROW('Cheater Sheet'!$BM$105:$BM$145)-104,""), ROW()-4)),"")="","",IFERROR(INDEX('Cheater Sheet'!AN105:AN145, SMALL(IF("Yes"='Cheater Sheet'!$BM$105:$BM$145, ROW('Cheater Sheet'!$BM$105:$BM$145)-104,""), ROW()-4)),""))</f>
        <v/>
      </c>
      <c r="AP13" s="292" t="str" cm="1">
        <f t="array" ref="AP13">IF(IFERROR(INDEX('Cheater Sheet'!AO105:AO145, SMALL(IF("Yes"='Cheater Sheet'!$BM$105:$BM$145, ROW('Cheater Sheet'!$BM$105:$BM$145)-104,""), ROW()-4)),"")="","",IFERROR(INDEX('Cheater Sheet'!AO105:AO145, SMALL(IF("Yes"='Cheater Sheet'!$BM$105:$BM$145, ROW('Cheater Sheet'!$BM$105:$BM$145)-104,""), ROW()-4)),""))</f>
        <v/>
      </c>
      <c r="AQ13" s="287" t="str" cm="1">
        <f t="array" ref="AQ13">IF(IFERROR(INDEX('Cheater Sheet'!AP105:AP145, SMALL(IF("Yes"='Cheater Sheet'!$BM$105:$BM$145, ROW('Cheater Sheet'!$BM$105:$BM$145)-104,""), ROW()-4)),"")="","",IFERROR(INDEX('Cheater Sheet'!AP105:AP145, SMALL(IF("Yes"='Cheater Sheet'!$BM$105:$BM$145, ROW('Cheater Sheet'!$BM$105:$BM$145)-104,""), ROW()-4)),""))</f>
        <v/>
      </c>
      <c r="AR13" s="292" t="str" cm="1">
        <f t="array" ref="AR13">IF(IFERROR(INDEX('Cheater Sheet'!AQ105:AQ145, SMALL(IF("Yes"='Cheater Sheet'!$BM$105:$BM$145, ROW('Cheater Sheet'!$BM$105:$BM$145)-104,""), ROW()-4)),"")="","",IFERROR(INDEX('Cheater Sheet'!AQ105:AQ145, SMALL(IF("Yes"='Cheater Sheet'!$BM$105:$BM$145, ROW('Cheater Sheet'!$BM$105:$BM$145)-104,""), ROW()-4)),""))</f>
        <v/>
      </c>
      <c r="AS13" s="287" t="str" cm="1">
        <f t="array" ref="AS13">IF(IFERROR(INDEX('Cheater Sheet'!AR105:AR145, SMALL(IF("Yes"='Cheater Sheet'!$BM$105:$BM$145, ROW('Cheater Sheet'!$BM$105:$BM$145)-104,""), ROW()-4)),"")="","",IFERROR(INDEX('Cheater Sheet'!AR105:AR145, SMALL(IF("Yes"='Cheater Sheet'!$BM$105:$BM$145, ROW('Cheater Sheet'!$BM$105:$BM$145)-104,""), ROW()-4)),""))</f>
        <v/>
      </c>
      <c r="AT13" s="292" t="str" cm="1">
        <f t="array" ref="AT13">IF(IFERROR(INDEX('Cheater Sheet'!AS105:AS145, SMALL(IF("Yes"='Cheater Sheet'!$BM$105:$BM$145, ROW('Cheater Sheet'!$BM$105:$BM$145)-104,""), ROW()-4)),"")="","",IFERROR(INDEX('Cheater Sheet'!AS105:AS145, SMALL(IF("Yes"='Cheater Sheet'!$BM$105:$BM$145, ROW('Cheater Sheet'!$BM$105:$BM$145)-104,""), ROW()-4)),""))</f>
        <v/>
      </c>
      <c r="AU13" s="287" t="str" cm="1">
        <f t="array" ref="AU13">IF(IFERROR(INDEX('Cheater Sheet'!AT105:AT145, SMALL(IF("Yes"='Cheater Sheet'!$BM$105:$BM$145, ROW('Cheater Sheet'!$BM$105:$BM$145)-104,""), ROW()-4)),"")="","",IFERROR(INDEX('Cheater Sheet'!AT105:AT145, SMALL(IF("Yes"='Cheater Sheet'!$BM$105:$BM$145, ROW('Cheater Sheet'!$BM$105:$BM$145)-104,""), ROW()-4)),""))</f>
        <v/>
      </c>
      <c r="AV13" s="292" t="str" cm="1">
        <f t="array" ref="AV13">IF(IFERROR(INDEX('Cheater Sheet'!AU105:AU145, SMALL(IF("Yes"='Cheater Sheet'!$BM$105:$BM$145, ROW('Cheater Sheet'!$BM$105:$BM$145)-104,""), ROW()-4)),"")="","",IFERROR(INDEX('Cheater Sheet'!AU105:AU145, SMALL(IF("Yes"='Cheater Sheet'!$BM$105:$BM$145, ROW('Cheater Sheet'!$BM$105:$BM$145)-104,""), ROW()-4)),""))</f>
        <v/>
      </c>
      <c r="AW13" s="287" t="str" cm="1">
        <f t="array" ref="AW13">IF(IFERROR(INDEX('Cheater Sheet'!AV105:AV145, SMALL(IF("Yes"='Cheater Sheet'!$BM$105:$BM$145, ROW('Cheater Sheet'!$BM$105:$BM$145)-104,""), ROW()-4)),"")="","",IFERROR(INDEX('Cheater Sheet'!AV105:AV145, SMALL(IF("Yes"='Cheater Sheet'!$BM$105:$BM$145, ROW('Cheater Sheet'!$BM$105:$BM$145)-104,""), ROW()-4)),""))</f>
        <v/>
      </c>
      <c r="AX13" s="292" t="str" cm="1">
        <f t="array" ref="AX13">IF(IFERROR(INDEX('Cheater Sheet'!AW105:AW145, SMALL(IF("Yes"='Cheater Sheet'!$BM$105:$BM$145, ROW('Cheater Sheet'!$BM$105:$BM$145)-104,""), ROW()-4)),"")="","",IFERROR(INDEX('Cheater Sheet'!AW105:AW145, SMALL(IF("Yes"='Cheater Sheet'!$BM$105:$BM$145, ROW('Cheater Sheet'!$BM$105:$BM$145)-104,""), ROW()-4)),""))</f>
        <v/>
      </c>
      <c r="AY13" s="287" t="str" cm="1">
        <f t="array" ref="AY13">IF(IFERROR(INDEX('Cheater Sheet'!AX105:AX145, SMALL(IF("Yes"='Cheater Sheet'!$BM$105:$BM$145, ROW('Cheater Sheet'!$BM$105:$BM$145)-104,""), ROW()-4)),"")="","",IFERROR(INDEX('Cheater Sheet'!AX105:AX145, SMALL(IF("Yes"='Cheater Sheet'!$BM$105:$BM$145, ROW('Cheater Sheet'!$BM$105:$BM$145)-104,""), ROW()-4)),""))</f>
        <v/>
      </c>
      <c r="AZ13" s="292" t="str" cm="1">
        <f t="array" ref="AZ13">IF(IFERROR(INDEX('Cheater Sheet'!AY105:AY145, SMALL(IF("Yes"='Cheater Sheet'!$BM$105:$BM$145, ROW('Cheater Sheet'!$BM$105:$BM$145)-104,""), ROW()-4)),"")="","",IFERROR(INDEX('Cheater Sheet'!AY105:AY145, SMALL(IF("Yes"='Cheater Sheet'!$BM$105:$BM$145, ROW('Cheater Sheet'!$BM$105:$BM$145)-104,""), ROW()-4)),""))</f>
        <v/>
      </c>
      <c r="BA13" s="287" t="str" cm="1">
        <f t="array" ref="BA13">IF(IFERROR(INDEX('Cheater Sheet'!AZ105:AZ145, SMALL(IF("Yes"='Cheater Sheet'!$BM$105:$BM$145, ROW('Cheater Sheet'!$BM$105:$BM$145)-104,""), ROW()-4)),"")="","",IFERROR(INDEX('Cheater Sheet'!AZ105:AZ145, SMALL(IF("Yes"='Cheater Sheet'!$BM$105:$BM$145, ROW('Cheater Sheet'!$BM$105:$BM$145)-104,""), ROW()-4)),""))</f>
        <v/>
      </c>
      <c r="BB13" s="292" t="str" cm="1">
        <f t="array" ref="BB13">IF(IFERROR(INDEX('Cheater Sheet'!BA105:BA145, SMALL(IF("Yes"='Cheater Sheet'!$BM$105:$BM$145, ROW('Cheater Sheet'!$BM$105:$BM$145)-104,""), ROW()-4)),"")="","",IFERROR(INDEX('Cheater Sheet'!BA105:BA145, SMALL(IF("Yes"='Cheater Sheet'!$BM$105:$BM$145, ROW('Cheater Sheet'!$BM$105:$BM$145)-104,""), ROW()-4)),""))</f>
        <v/>
      </c>
      <c r="BC13" s="287" t="str" cm="1">
        <f t="array" ref="BC13">IF(IFERROR(INDEX('Cheater Sheet'!BB105:BB145, SMALL(IF("Yes"='Cheater Sheet'!$BM$105:$BM$145, ROW('Cheater Sheet'!$BM$105:$BM$145)-104,""), ROW()-4)),"")="","",IFERROR(INDEX('Cheater Sheet'!BB105:BB145, SMALL(IF("Yes"='Cheater Sheet'!$BM$105:$BM$145, ROW('Cheater Sheet'!$BM$105:$BM$145)-104,""), ROW()-4)),""))</f>
        <v/>
      </c>
      <c r="BD13" s="292" t="str" cm="1">
        <f t="array" ref="BD13">IF(IFERROR(INDEX('Cheater Sheet'!BC105:BC145, SMALL(IF("Yes"='Cheater Sheet'!$BM$105:$BM$145, ROW('Cheater Sheet'!$BM$105:$BM$145)-104,""), ROW()-4)),"")="","",IFERROR(INDEX('Cheater Sheet'!BC105:BC145, SMALL(IF("Yes"='Cheater Sheet'!$BM$105:$BM$145, ROW('Cheater Sheet'!$BM$105:$BM$145)-104,""), ROW()-4)),""))</f>
        <v/>
      </c>
      <c r="BE13" s="287" t="str" cm="1">
        <f t="array" ref="BE13">IF(IFERROR(INDEX('Cheater Sheet'!BD105:BD145, SMALL(IF("Yes"='Cheater Sheet'!$BM$105:$BM$145, ROW('Cheater Sheet'!$BM$105:$BM$145)-104,""), ROW()-4)),"")="","",IFERROR(INDEX('Cheater Sheet'!BD105:BD145, SMALL(IF("Yes"='Cheater Sheet'!$BM$105:$BM$145, ROW('Cheater Sheet'!$BM$105:$BM$145)-104,""), ROW()-4)),""))</f>
        <v/>
      </c>
      <c r="BF13" s="292" t="str" cm="1">
        <f t="array" ref="BF13">IF(IFERROR(INDEX('Cheater Sheet'!BE105:BE145, SMALL(IF("Yes"='Cheater Sheet'!$BM$105:$BM$145, ROW('Cheater Sheet'!$BM$105:$BM$145)-104,""), ROW()-4)),"")="","",IFERROR(INDEX('Cheater Sheet'!BE105:BE145, SMALL(IF("Yes"='Cheater Sheet'!$BM$105:$BM$145, ROW('Cheater Sheet'!$BM$105:$BM$145)-104,""), ROW()-4)),""))</f>
        <v/>
      </c>
      <c r="BG13" s="287" t="str" cm="1">
        <f t="array" ref="BG13">IF(IFERROR(INDEX('Cheater Sheet'!BF105:BF145, SMALL(IF("Yes"='Cheater Sheet'!$BM$105:$BM$145, ROW('Cheater Sheet'!$BM$105:$BM$145)-104,""), ROW()-4)),"")="","",IFERROR(INDEX('Cheater Sheet'!BF105:BF145, SMALL(IF("Yes"='Cheater Sheet'!$BM$105:$BM$145, ROW('Cheater Sheet'!$BM$105:$BM$145)-104,""), ROW()-4)),""))</f>
        <v/>
      </c>
      <c r="BH13" s="292" t="str" cm="1">
        <f t="array" ref="BH13">IF(IFERROR(INDEX('Cheater Sheet'!BG105:BG145, SMALL(IF("Yes"='Cheater Sheet'!$BM$105:$BM$145, ROW('Cheater Sheet'!$BM$105:$BM$145)-104,""), ROW()-4)),"")="","",IFERROR(INDEX('Cheater Sheet'!BG105:BG145, SMALL(IF("Yes"='Cheater Sheet'!$BM$105:$BM$145, ROW('Cheater Sheet'!$BM$105:$BM$145)-104,""), ROW()-4)),""))</f>
        <v/>
      </c>
      <c r="BI13" s="287" t="str" cm="1">
        <f t="array" ref="BI13">IF(IFERROR(INDEX('Cheater Sheet'!BH105:BH145, SMALL(IF("Yes"='Cheater Sheet'!$BM$105:$BM$145, ROW('Cheater Sheet'!$BM$105:$BM$145)-104,""), ROW()-4)),"")="","",IFERROR(INDEX('Cheater Sheet'!BH105:BH145, SMALL(IF("Yes"='Cheater Sheet'!$BM$105:$BM$145, ROW('Cheater Sheet'!$BM$105:$BM$145)-104,""), ROW()-4)),""))</f>
        <v/>
      </c>
      <c r="BJ13" s="292" t="str" cm="1">
        <f t="array" ref="BJ13">IF(IFERROR(INDEX('Cheater Sheet'!BI105:BI145, SMALL(IF("Yes"='Cheater Sheet'!$BM$105:$BM$145, ROW('Cheater Sheet'!$BM$105:$BM$145)-104,""), ROW()-4)),"")="","",IFERROR(INDEX('Cheater Sheet'!BI105:BI145, SMALL(IF("Yes"='Cheater Sheet'!$BM$105:$BM$145, ROW('Cheater Sheet'!$BM$105:$BM$145)-104,""), ROW()-4)),""))</f>
        <v/>
      </c>
      <c r="BK13" s="709" t="str" cm="1">
        <f t="array" ref="BK13">IF(IFERROR(INDEX('Cheater Sheet'!BJ105:BJ145, SMALL(IF("Yes"='Cheater Sheet'!$BM$105:$BM$145, ROW('Cheater Sheet'!$BM$105:$BM$145)-104,""), ROW()-4)),"")="","",IFERROR(INDEX('Cheater Sheet'!BJ105:BJ145, SMALL(IF("Yes"='Cheater Sheet'!$BM$105:$BM$145, ROW('Cheater Sheet'!$BM$105:$BM$145)-104,""), ROW()-4)),""))</f>
        <v/>
      </c>
      <c r="BL13" s="101"/>
    </row>
    <row r="14" spans="1:64" x14ac:dyDescent="0.2">
      <c r="A14" s="765">
        <f t="shared" si="0"/>
        <v>0</v>
      </c>
      <c r="C14" s="143" t="str" cm="1">
        <f t="array" ref="C14">IFERROR(INDEX('Cheater Sheet'!$B$105:$B$145, SMALL(IF("Yes"='Cheater Sheet'!$BM$105:$BM$145, ROW('Cheater Sheet'!$BM$105:$BM$145)-104,""), ROW()-4)),"")</f>
        <v/>
      </c>
      <c r="D14" s="292" t="str" cm="1">
        <f t="array" ref="D14">IF(IFERROR(INDEX('Cheater Sheet'!C105:C145, SMALL(IF("Yes"='Cheater Sheet'!$BM$105:$BM$145, ROW('Cheater Sheet'!$BM$105:$BM$145)-104,""), ROW()-4)),"")="","",IFERROR(INDEX('Cheater Sheet'!C105:C145, SMALL(IF("Yes"='Cheater Sheet'!$BM$105:$BM$145, ROW('Cheater Sheet'!$BM$105:$BM$145)-104,""), ROW()-4)),""))</f>
        <v/>
      </c>
      <c r="E14" s="287" t="str" cm="1">
        <f t="array" ref="E14">IF(IFERROR(INDEX('Cheater Sheet'!D105:D145, SMALL(IF("Yes"='Cheater Sheet'!$BM$105:$BM$145, ROW('Cheater Sheet'!$BM$105:$BM$145)-104,""), ROW()-4)),"")="","",IFERROR(INDEX('Cheater Sheet'!D105:D145, SMALL(IF("Yes"='Cheater Sheet'!$BM$105:$BM$145, ROW('Cheater Sheet'!$BM$105:$BM$145)-104,""), ROW()-4)),""))</f>
        <v/>
      </c>
      <c r="F14" s="292" t="str" cm="1">
        <f t="array" ref="F14">IF(IFERROR(INDEX('Cheater Sheet'!E105:E145, SMALL(IF("Yes"='Cheater Sheet'!$BM$105:$BM$145, ROW('Cheater Sheet'!$BM$105:$BM$145)-104,""), ROW()-4)),"")="","",IFERROR(INDEX('Cheater Sheet'!E105:E145, SMALL(IF("Yes"='Cheater Sheet'!$BM$105:$BM$145, ROW('Cheater Sheet'!$BM$105:$BM$145)-104,""), ROW()-4)),""))</f>
        <v/>
      </c>
      <c r="G14" s="287" t="str" cm="1">
        <f t="array" ref="G14">IF(IFERROR(INDEX('Cheater Sheet'!F105:F145, SMALL(IF("Yes"='Cheater Sheet'!$BM$105:$BM$145, ROW('Cheater Sheet'!$BM$105:$BM$145)-104,""), ROW()-4)),"")="","",IFERROR(INDEX('Cheater Sheet'!F105:F145, SMALL(IF("Yes"='Cheater Sheet'!$BM$105:$BM$145, ROW('Cheater Sheet'!$BM$105:$BM$145)-104,""), ROW()-4)),""))</f>
        <v/>
      </c>
      <c r="H14" s="292" t="str" cm="1">
        <f t="array" ref="H14">IF(IFERROR(INDEX('Cheater Sheet'!G105:G145, SMALL(IF("Yes"='Cheater Sheet'!$BM$105:$BM$145, ROW('Cheater Sheet'!$BM$105:$BM$145)-104,""), ROW()-4)),"")="","",IFERROR(INDEX('Cheater Sheet'!G105:G145, SMALL(IF("Yes"='Cheater Sheet'!$BM$105:$BM$145, ROW('Cheater Sheet'!$BM$105:$BM$145)-104,""), ROW()-4)),""))</f>
        <v/>
      </c>
      <c r="I14" s="287" t="str" cm="1">
        <f t="array" ref="I14">IF(IFERROR(INDEX('Cheater Sheet'!H105:H145, SMALL(IF("Yes"='Cheater Sheet'!$BM$105:$BM$145, ROW('Cheater Sheet'!$BM$105:$BM$145)-104,""), ROW()-4)),"")="","",IFERROR(INDEX('Cheater Sheet'!H105:H145, SMALL(IF("Yes"='Cheater Sheet'!$BM$105:$BM$145, ROW('Cheater Sheet'!$BM$105:$BM$145)-104,""), ROW()-4)),""))</f>
        <v/>
      </c>
      <c r="J14" s="292" t="str" cm="1">
        <f t="array" ref="J14">IF(IFERROR(INDEX('Cheater Sheet'!I105:I145, SMALL(IF("Yes"='Cheater Sheet'!$BM$105:$BM$145, ROW('Cheater Sheet'!$BM$105:$BM$145)-104,""), ROW()-4)),"")="","",IFERROR(INDEX('Cheater Sheet'!I105:I145, SMALL(IF("Yes"='Cheater Sheet'!$BM$105:$BM$145, ROW('Cheater Sheet'!$BM$105:$BM$145)-104,""), ROW()-4)),""))</f>
        <v/>
      </c>
      <c r="K14" s="287" t="str" cm="1">
        <f t="array" ref="K14">IF(IFERROR(INDEX('Cheater Sheet'!J105:J145, SMALL(IF("Yes"='Cheater Sheet'!$BM$105:$BM$145, ROW('Cheater Sheet'!$BM$105:$BM$145)-104,""), ROW()-4)),"")="","",IFERROR(INDEX('Cheater Sheet'!J105:J145, SMALL(IF("Yes"='Cheater Sheet'!$BM$105:$BM$145, ROW('Cheater Sheet'!$BM$105:$BM$145)-104,""), ROW()-4)),""))</f>
        <v/>
      </c>
      <c r="L14" s="292" t="str" cm="1">
        <f t="array" ref="L14">IF(IFERROR(INDEX('Cheater Sheet'!K105:K145, SMALL(IF("Yes"='Cheater Sheet'!$BM$105:$BM$145, ROW('Cheater Sheet'!$BM$105:$BM$145)-104,""), ROW()-4)),"")="","",IFERROR(INDEX('Cheater Sheet'!K105:K145, SMALL(IF("Yes"='Cheater Sheet'!$BM$105:$BM$145, ROW('Cheater Sheet'!$BM$105:$BM$145)-104,""), ROW()-4)),""))</f>
        <v/>
      </c>
      <c r="M14" s="287" t="str" cm="1">
        <f t="array" ref="M14">IF(IFERROR(INDEX('Cheater Sheet'!L105:L145, SMALL(IF("Yes"='Cheater Sheet'!$BM$105:$BM$145, ROW('Cheater Sheet'!$BM$105:$BM$145)-104,""), ROW()-4)),"")="","",IFERROR(INDEX('Cheater Sheet'!L105:L145, SMALL(IF("Yes"='Cheater Sheet'!$BM$105:$BM$145, ROW('Cheater Sheet'!$BM$105:$BM$145)-104,""), ROW()-4)),""))</f>
        <v/>
      </c>
      <c r="N14" s="292" t="str" cm="1">
        <f t="array" ref="N14">IF(IFERROR(INDEX('Cheater Sheet'!M105:M145, SMALL(IF("Yes"='Cheater Sheet'!$BM$105:$BM$145, ROW('Cheater Sheet'!$BM$105:$BM$145)-104,""), ROW()-4)),"")="","",IFERROR(INDEX('Cheater Sheet'!M105:M145, SMALL(IF("Yes"='Cheater Sheet'!$BM$105:$BM$145, ROW('Cheater Sheet'!$BM$105:$BM$145)-104,""), ROW()-4)),""))</f>
        <v/>
      </c>
      <c r="O14" s="287" t="str" cm="1">
        <f t="array" ref="O14">IF(IFERROR(INDEX('Cheater Sheet'!N105:N145, SMALL(IF("Yes"='Cheater Sheet'!$BM$105:$BM$145, ROW('Cheater Sheet'!$BM$105:$BM$145)-104,""), ROW()-4)),"")="","",IFERROR(INDEX('Cheater Sheet'!N105:N145, SMALL(IF("Yes"='Cheater Sheet'!$BM$105:$BM$145, ROW('Cheater Sheet'!$BM$105:$BM$145)-104,""), ROW()-4)),""))</f>
        <v/>
      </c>
      <c r="P14" s="292" t="str" cm="1">
        <f t="array" ref="P14">IF(IFERROR(INDEX('Cheater Sheet'!O105:O145, SMALL(IF("Yes"='Cheater Sheet'!$BM$105:$BM$145, ROW('Cheater Sheet'!$BM$105:$BM$145)-104,""), ROW()-4)),"")="","",IFERROR(INDEX('Cheater Sheet'!O105:O145, SMALL(IF("Yes"='Cheater Sheet'!$BM$105:$BM$145, ROW('Cheater Sheet'!$BM$105:$BM$145)-104,""), ROW()-4)),""))</f>
        <v/>
      </c>
      <c r="Q14" s="287" t="str" cm="1">
        <f t="array" ref="Q14">IF(IFERROR(INDEX('Cheater Sheet'!P105:P145, SMALL(IF("Yes"='Cheater Sheet'!$BM$105:$BM$145, ROW('Cheater Sheet'!$BM$105:$BM$145)-104,""), ROW()-4)),"")="","",IFERROR(INDEX('Cheater Sheet'!P105:P145, SMALL(IF("Yes"='Cheater Sheet'!$BM$105:$BM$145, ROW('Cheater Sheet'!$BM$105:$BM$145)-104,""), ROW()-4)),""))</f>
        <v/>
      </c>
      <c r="R14" s="292" t="str" cm="1">
        <f t="array" ref="R14">IF(IFERROR(INDEX('Cheater Sheet'!Q105:Q145, SMALL(IF("Yes"='Cheater Sheet'!$BM$105:$BM$145, ROW('Cheater Sheet'!$BM$105:$BM$145)-104,""), ROW()-4)),"")="","",IFERROR(INDEX('Cheater Sheet'!Q105:Q145, SMALL(IF("Yes"='Cheater Sheet'!$BM$105:$BM$145, ROW('Cheater Sheet'!$BM$105:$BM$145)-104,""), ROW()-4)),""))</f>
        <v/>
      </c>
      <c r="S14" s="287" t="str" cm="1">
        <f t="array" ref="S14">IF(IFERROR(INDEX('Cheater Sheet'!R105:R145, SMALL(IF("Yes"='Cheater Sheet'!$BM$105:$BM$145, ROW('Cheater Sheet'!$BM$105:$BM$145)-104,""), ROW()-4)),"")="","",IFERROR(INDEX('Cheater Sheet'!R105:R145, SMALL(IF("Yes"='Cheater Sheet'!$BM$105:$BM$145, ROW('Cheater Sheet'!$BM$105:$BM$145)-104,""), ROW()-4)),""))</f>
        <v/>
      </c>
      <c r="T14" s="292" t="str" cm="1">
        <f t="array" ref="T14">IF(IFERROR(INDEX('Cheater Sheet'!S105:S145, SMALL(IF("Yes"='Cheater Sheet'!$BM$105:$BM$145, ROW('Cheater Sheet'!$BM$105:$BM$145)-104,""), ROW()-4)),"")="","",IFERROR(INDEX('Cheater Sheet'!S105:S145, SMALL(IF("Yes"='Cheater Sheet'!$BM$105:$BM$145, ROW('Cheater Sheet'!$BM$105:$BM$145)-104,""), ROW()-4)),""))</f>
        <v/>
      </c>
      <c r="U14" s="287" t="str" cm="1">
        <f t="array" ref="U14">IF(IFERROR(INDEX('Cheater Sheet'!T105:T145, SMALL(IF("Yes"='Cheater Sheet'!$BM$105:$BM$145, ROW('Cheater Sheet'!$BM$105:$BM$145)-104,""), ROW()-4)),"")="","",IFERROR(INDEX('Cheater Sheet'!T105:T145, SMALL(IF("Yes"='Cheater Sheet'!$BM$105:$BM$145, ROW('Cheater Sheet'!$BM$105:$BM$145)-104,""), ROW()-4)),""))</f>
        <v/>
      </c>
      <c r="V14" s="292" t="str" cm="1">
        <f t="array" ref="V14">IF(IFERROR(INDEX('Cheater Sheet'!U105:U145, SMALL(IF("Yes"='Cheater Sheet'!$BM$105:$BM$145, ROW('Cheater Sheet'!$BM$105:$BM$145)-104,""), ROW()-4)),"")="","",IFERROR(INDEX('Cheater Sheet'!U105:U145, SMALL(IF("Yes"='Cheater Sheet'!$BM$105:$BM$145, ROW('Cheater Sheet'!$BM$105:$BM$145)-104,""), ROW()-4)),""))</f>
        <v/>
      </c>
      <c r="W14" s="287" t="str" cm="1">
        <f t="array" ref="W14">IF(IFERROR(INDEX('Cheater Sheet'!V105:V145, SMALL(IF("Yes"='Cheater Sheet'!$BM$105:$BM$145, ROW('Cheater Sheet'!$BM$105:$BM$145)-104,""), ROW()-4)),"")="","",IFERROR(INDEX('Cheater Sheet'!V105:V145, SMALL(IF("Yes"='Cheater Sheet'!$BM$105:$BM$145, ROW('Cheater Sheet'!$BM$105:$BM$145)-104,""), ROW()-4)),""))</f>
        <v/>
      </c>
      <c r="X14" s="292" t="str" cm="1">
        <f t="array" ref="X14">IF(IFERROR(INDEX('Cheater Sheet'!W105:W145, SMALL(IF("Yes"='Cheater Sheet'!$BM$105:$BM$145, ROW('Cheater Sheet'!$BM$105:$BM$145)-104,""), ROW()-4)),"")="","",IFERROR(INDEX('Cheater Sheet'!W105:W145, SMALL(IF("Yes"='Cheater Sheet'!$BM$105:$BM$145, ROW('Cheater Sheet'!$BM$105:$BM$145)-104,""), ROW()-4)),""))</f>
        <v/>
      </c>
      <c r="Y14" s="287" t="str" cm="1">
        <f t="array" ref="Y14">IF(IFERROR(INDEX('Cheater Sheet'!X105:X145, SMALL(IF("Yes"='Cheater Sheet'!$BM$105:$BM$145, ROW('Cheater Sheet'!$BM$105:$BM$145)-104,""), ROW()-4)),"")="","",IFERROR(INDEX('Cheater Sheet'!X105:X145, SMALL(IF("Yes"='Cheater Sheet'!$BM$105:$BM$145, ROW('Cheater Sheet'!$BM$105:$BM$145)-104,""), ROW()-4)),""))</f>
        <v/>
      </c>
      <c r="Z14" s="292" t="str" cm="1">
        <f t="array" ref="Z14">IF(IFERROR(INDEX('Cheater Sheet'!Y105:Y145, SMALL(IF("Yes"='Cheater Sheet'!$BM$105:$BM$145, ROW('Cheater Sheet'!$BM$105:$BM$145)-104,""), ROW()-4)),"")="","",IFERROR(INDEX('Cheater Sheet'!Y105:Y145, SMALL(IF("Yes"='Cheater Sheet'!$BM$105:$BM$145, ROW('Cheater Sheet'!$BM$105:$BM$145)-104,""), ROW()-4)),""))</f>
        <v/>
      </c>
      <c r="AA14" s="287" t="str" cm="1">
        <f t="array" ref="AA14">IF(IFERROR(INDEX('Cheater Sheet'!Z105:Z145, SMALL(IF("Yes"='Cheater Sheet'!$BM$105:$BM$145, ROW('Cheater Sheet'!$BM$105:$BM$145)-104,""), ROW()-4)),"")="","",IFERROR(INDEX('Cheater Sheet'!Z105:Z145, SMALL(IF("Yes"='Cheater Sheet'!$BM$105:$BM$145, ROW('Cheater Sheet'!$BM$105:$BM$145)-104,""), ROW()-4)),""))</f>
        <v/>
      </c>
      <c r="AB14" s="292" t="str" cm="1">
        <f t="array" ref="AB14">IF(IFERROR(INDEX('Cheater Sheet'!AA105:AA145, SMALL(IF("Yes"='Cheater Sheet'!$BM$105:$BM$145, ROW('Cheater Sheet'!$BM$105:$BM$145)-104,""), ROW()-4)),"")="","",IFERROR(INDEX('Cheater Sheet'!AA105:AA145, SMALL(IF("Yes"='Cheater Sheet'!$BM$105:$BM$145, ROW('Cheater Sheet'!$BM$105:$BM$145)-104,""), ROW()-4)),""))</f>
        <v/>
      </c>
      <c r="AC14" s="287" t="str" cm="1">
        <f t="array" ref="AC14">IF(IFERROR(INDEX('Cheater Sheet'!AB105:AB145, SMALL(IF("Yes"='Cheater Sheet'!$BM$105:$BM$145, ROW('Cheater Sheet'!$BM$105:$BM$145)-104,""), ROW()-4)),"")="","",IFERROR(INDEX('Cheater Sheet'!AB105:AB145, SMALL(IF("Yes"='Cheater Sheet'!$BM$105:$BM$145, ROW('Cheater Sheet'!$BM$105:$BM$145)-104,""), ROW()-4)),""))</f>
        <v/>
      </c>
      <c r="AD14" s="292" t="str" cm="1">
        <f t="array" ref="AD14">IF(IFERROR(INDEX('Cheater Sheet'!AC105:AC145, SMALL(IF("Yes"='Cheater Sheet'!$BM$105:$BM$145, ROW('Cheater Sheet'!$BM$105:$BM$145)-104,""), ROW()-4)),"")="","",IFERROR(INDEX('Cheater Sheet'!AC105:AC145, SMALL(IF("Yes"='Cheater Sheet'!$BM$105:$BM$145, ROW('Cheater Sheet'!$BM$105:$BM$145)-104,""), ROW()-4)),""))</f>
        <v/>
      </c>
      <c r="AE14" s="287" t="str" cm="1">
        <f t="array" ref="AE14">IF(IFERROR(INDEX('Cheater Sheet'!AD105:AD145, SMALL(IF("Yes"='Cheater Sheet'!$BM$105:$BM$145, ROW('Cheater Sheet'!$BM$105:$BM$145)-104,""), ROW()-4)),"")="","",IFERROR(INDEX('Cheater Sheet'!AD105:AD145, SMALL(IF("Yes"='Cheater Sheet'!$BM$105:$BM$145, ROW('Cheater Sheet'!$BM$105:$BM$145)-104,""), ROW()-4)),""))</f>
        <v/>
      </c>
      <c r="AF14" s="292" t="str" cm="1">
        <f t="array" ref="AF14">IF(IFERROR(INDEX('Cheater Sheet'!AE105:AE145, SMALL(IF("Yes"='Cheater Sheet'!$BM$105:$BM$145, ROW('Cheater Sheet'!$BM$105:$BM$145)-104,""), ROW()-4)),"")="","",IFERROR(INDEX('Cheater Sheet'!AE105:AE145, SMALL(IF("Yes"='Cheater Sheet'!$BM$105:$BM$145, ROW('Cheater Sheet'!$BM$105:$BM$145)-104,""), ROW()-4)),""))</f>
        <v/>
      </c>
      <c r="AG14" s="287" t="str" cm="1">
        <f t="array" ref="AG14">IF(IFERROR(INDEX('Cheater Sheet'!AF105:AF145, SMALL(IF("Yes"='Cheater Sheet'!$BM$105:$BM$145, ROW('Cheater Sheet'!$BM$105:$BM$145)-104,""), ROW()-4)),"")="","",IFERROR(INDEX('Cheater Sheet'!AF105:AF145, SMALL(IF("Yes"='Cheater Sheet'!$BM$105:$BM$145, ROW('Cheater Sheet'!$BM$105:$BM$145)-104,""), ROW()-4)),""))</f>
        <v/>
      </c>
      <c r="AH14" s="292" t="str" cm="1">
        <f t="array" ref="AH14">IF(IFERROR(INDEX('Cheater Sheet'!AG105:AG145, SMALL(IF("Yes"='Cheater Sheet'!$BM$105:$BM$145, ROW('Cheater Sheet'!$BM$105:$BM$145)-104,""), ROW()-4)),"")="","",IFERROR(INDEX('Cheater Sheet'!AG105:AG145, SMALL(IF("Yes"='Cheater Sheet'!$BM$105:$BM$145, ROW('Cheater Sheet'!$BM$105:$BM$145)-104,""), ROW()-4)),""))</f>
        <v/>
      </c>
      <c r="AI14" s="287" t="str" cm="1">
        <f t="array" ref="AI14">IF(IFERROR(INDEX('Cheater Sheet'!AH105:AH145, SMALL(IF("Yes"='Cheater Sheet'!$BM$105:$BM$145, ROW('Cheater Sheet'!$BM$105:$BM$145)-104,""), ROW()-4)),"")="","",IFERROR(INDEX('Cheater Sheet'!AH105:AH145, SMALL(IF("Yes"='Cheater Sheet'!$BM$105:$BM$145, ROW('Cheater Sheet'!$BM$105:$BM$145)-104,""), ROW()-4)),""))</f>
        <v/>
      </c>
      <c r="AJ14" s="292" t="str" cm="1">
        <f t="array" ref="AJ14">IF(IFERROR(INDEX('Cheater Sheet'!AI105:AI145, SMALL(IF("Yes"='Cheater Sheet'!$BM$105:$BM$145, ROW('Cheater Sheet'!$BM$105:$BM$145)-104,""), ROW()-4)),"")="","",IFERROR(INDEX('Cheater Sheet'!AI105:AI145, SMALL(IF("Yes"='Cheater Sheet'!$BM$105:$BM$145, ROW('Cheater Sheet'!$BM$105:$BM$145)-104,""), ROW()-4)),""))</f>
        <v/>
      </c>
      <c r="AK14" s="287" t="str" cm="1">
        <f t="array" ref="AK14">IF(IFERROR(INDEX('Cheater Sheet'!AJ105:AJ145, SMALL(IF("Yes"='Cheater Sheet'!$BM$105:$BM$145, ROW('Cheater Sheet'!$BM$105:$BM$145)-104,""), ROW()-4)),"")="","",IFERROR(INDEX('Cheater Sheet'!AJ105:AJ145, SMALL(IF("Yes"='Cheater Sheet'!$BM$105:$BM$145, ROW('Cheater Sheet'!$BM$105:$BM$145)-104,""), ROW()-4)),""))</f>
        <v/>
      </c>
      <c r="AL14" s="292" t="str" cm="1">
        <f t="array" ref="AL14">IF(IFERROR(INDEX('Cheater Sheet'!AK105:AK145, SMALL(IF("Yes"='Cheater Sheet'!$BM$105:$BM$145, ROW('Cheater Sheet'!$BM$105:$BM$145)-104,""), ROW()-4)),"")="","",IFERROR(INDEX('Cheater Sheet'!AK105:AK145, SMALL(IF("Yes"='Cheater Sheet'!$BM$105:$BM$145, ROW('Cheater Sheet'!$BM$105:$BM$145)-104,""), ROW()-4)),""))</f>
        <v/>
      </c>
      <c r="AM14" s="287" t="str" cm="1">
        <f t="array" ref="AM14">IF(IFERROR(INDEX('Cheater Sheet'!AL105:AL145, SMALL(IF("Yes"='Cheater Sheet'!$BM$105:$BM$145, ROW('Cheater Sheet'!$BM$105:$BM$145)-104,""), ROW()-4)),"")="","",IFERROR(INDEX('Cheater Sheet'!AL105:AL145, SMALL(IF("Yes"='Cheater Sheet'!$BM$105:$BM$145, ROW('Cheater Sheet'!$BM$105:$BM$145)-104,""), ROW()-4)),""))</f>
        <v/>
      </c>
      <c r="AN14" s="292" t="str" cm="1">
        <f t="array" ref="AN14">IF(IFERROR(INDEX('Cheater Sheet'!AM105:AM145, SMALL(IF("Yes"='Cheater Sheet'!$BM$105:$BM$145, ROW('Cheater Sheet'!$BM$105:$BM$145)-104,""), ROW()-4)),"")="","",IFERROR(INDEX('Cheater Sheet'!AM105:AM145, SMALL(IF("Yes"='Cheater Sheet'!$BM$105:$BM$145, ROW('Cheater Sheet'!$BM$105:$BM$145)-104,""), ROW()-4)),""))</f>
        <v/>
      </c>
      <c r="AO14" s="287" t="str" cm="1">
        <f t="array" ref="AO14">IF(IFERROR(INDEX('Cheater Sheet'!AN105:AN145, SMALL(IF("Yes"='Cheater Sheet'!$BM$105:$BM$145, ROW('Cheater Sheet'!$BM$105:$BM$145)-104,""), ROW()-4)),"")="","",IFERROR(INDEX('Cheater Sheet'!AN105:AN145, SMALL(IF("Yes"='Cheater Sheet'!$BM$105:$BM$145, ROW('Cheater Sheet'!$BM$105:$BM$145)-104,""), ROW()-4)),""))</f>
        <v/>
      </c>
      <c r="AP14" s="292" t="str" cm="1">
        <f t="array" ref="AP14">IF(IFERROR(INDEX('Cheater Sheet'!AO105:AO145, SMALL(IF("Yes"='Cheater Sheet'!$BM$105:$BM$145, ROW('Cheater Sheet'!$BM$105:$BM$145)-104,""), ROW()-4)),"")="","",IFERROR(INDEX('Cheater Sheet'!AO105:AO145, SMALL(IF("Yes"='Cheater Sheet'!$BM$105:$BM$145, ROW('Cheater Sheet'!$BM$105:$BM$145)-104,""), ROW()-4)),""))</f>
        <v/>
      </c>
      <c r="AQ14" s="287" t="str" cm="1">
        <f t="array" ref="AQ14">IF(IFERROR(INDEX('Cheater Sheet'!AP105:AP145, SMALL(IF("Yes"='Cheater Sheet'!$BM$105:$BM$145, ROW('Cheater Sheet'!$BM$105:$BM$145)-104,""), ROW()-4)),"")="","",IFERROR(INDEX('Cheater Sheet'!AP105:AP145, SMALL(IF("Yes"='Cheater Sheet'!$BM$105:$BM$145, ROW('Cheater Sheet'!$BM$105:$BM$145)-104,""), ROW()-4)),""))</f>
        <v/>
      </c>
      <c r="AR14" s="292" t="str" cm="1">
        <f t="array" ref="AR14">IF(IFERROR(INDEX('Cheater Sheet'!AQ105:AQ145, SMALL(IF("Yes"='Cheater Sheet'!$BM$105:$BM$145, ROW('Cheater Sheet'!$BM$105:$BM$145)-104,""), ROW()-4)),"")="","",IFERROR(INDEX('Cheater Sheet'!AQ105:AQ145, SMALL(IF("Yes"='Cheater Sheet'!$BM$105:$BM$145, ROW('Cheater Sheet'!$BM$105:$BM$145)-104,""), ROW()-4)),""))</f>
        <v/>
      </c>
      <c r="AS14" s="287" t="str" cm="1">
        <f t="array" ref="AS14">IF(IFERROR(INDEX('Cheater Sheet'!AR105:AR145, SMALL(IF("Yes"='Cheater Sheet'!$BM$105:$BM$145, ROW('Cheater Sheet'!$BM$105:$BM$145)-104,""), ROW()-4)),"")="","",IFERROR(INDEX('Cheater Sheet'!AR105:AR145, SMALL(IF("Yes"='Cheater Sheet'!$BM$105:$BM$145, ROW('Cheater Sheet'!$BM$105:$BM$145)-104,""), ROW()-4)),""))</f>
        <v/>
      </c>
      <c r="AT14" s="292" t="str" cm="1">
        <f t="array" ref="AT14">IF(IFERROR(INDEX('Cheater Sheet'!AS105:AS145, SMALL(IF("Yes"='Cheater Sheet'!$BM$105:$BM$145, ROW('Cheater Sheet'!$BM$105:$BM$145)-104,""), ROW()-4)),"")="","",IFERROR(INDEX('Cheater Sheet'!AS105:AS145, SMALL(IF("Yes"='Cheater Sheet'!$BM$105:$BM$145, ROW('Cheater Sheet'!$BM$105:$BM$145)-104,""), ROW()-4)),""))</f>
        <v/>
      </c>
      <c r="AU14" s="287" t="str" cm="1">
        <f t="array" ref="AU14">IF(IFERROR(INDEX('Cheater Sheet'!AT105:AT145, SMALL(IF("Yes"='Cheater Sheet'!$BM$105:$BM$145, ROW('Cheater Sheet'!$BM$105:$BM$145)-104,""), ROW()-4)),"")="","",IFERROR(INDEX('Cheater Sheet'!AT105:AT145, SMALL(IF("Yes"='Cheater Sheet'!$BM$105:$BM$145, ROW('Cheater Sheet'!$BM$105:$BM$145)-104,""), ROW()-4)),""))</f>
        <v/>
      </c>
      <c r="AV14" s="292" t="str" cm="1">
        <f t="array" ref="AV14">IF(IFERROR(INDEX('Cheater Sheet'!AU105:AU145, SMALL(IF("Yes"='Cheater Sheet'!$BM$105:$BM$145, ROW('Cheater Sheet'!$BM$105:$BM$145)-104,""), ROW()-4)),"")="","",IFERROR(INDEX('Cheater Sheet'!AU105:AU145, SMALL(IF("Yes"='Cheater Sheet'!$BM$105:$BM$145, ROW('Cheater Sheet'!$BM$105:$BM$145)-104,""), ROW()-4)),""))</f>
        <v/>
      </c>
      <c r="AW14" s="287" t="str" cm="1">
        <f t="array" ref="AW14">IF(IFERROR(INDEX('Cheater Sheet'!AV105:AV145, SMALL(IF("Yes"='Cheater Sheet'!$BM$105:$BM$145, ROW('Cheater Sheet'!$BM$105:$BM$145)-104,""), ROW()-4)),"")="","",IFERROR(INDEX('Cheater Sheet'!AV105:AV145, SMALL(IF("Yes"='Cheater Sheet'!$BM$105:$BM$145, ROW('Cheater Sheet'!$BM$105:$BM$145)-104,""), ROW()-4)),""))</f>
        <v/>
      </c>
      <c r="AX14" s="292" t="str" cm="1">
        <f t="array" ref="AX14">IF(IFERROR(INDEX('Cheater Sheet'!AW105:AW145, SMALL(IF("Yes"='Cheater Sheet'!$BM$105:$BM$145, ROW('Cheater Sheet'!$BM$105:$BM$145)-104,""), ROW()-4)),"")="","",IFERROR(INDEX('Cheater Sheet'!AW105:AW145, SMALL(IF("Yes"='Cheater Sheet'!$BM$105:$BM$145, ROW('Cheater Sheet'!$BM$105:$BM$145)-104,""), ROW()-4)),""))</f>
        <v/>
      </c>
      <c r="AY14" s="287" t="str" cm="1">
        <f t="array" ref="AY14">IF(IFERROR(INDEX('Cheater Sheet'!AX105:AX145, SMALL(IF("Yes"='Cheater Sheet'!$BM$105:$BM$145, ROW('Cheater Sheet'!$BM$105:$BM$145)-104,""), ROW()-4)),"")="","",IFERROR(INDEX('Cheater Sheet'!AX105:AX145, SMALL(IF("Yes"='Cheater Sheet'!$BM$105:$BM$145, ROW('Cheater Sheet'!$BM$105:$BM$145)-104,""), ROW()-4)),""))</f>
        <v/>
      </c>
      <c r="AZ14" s="292" t="str" cm="1">
        <f t="array" ref="AZ14">IF(IFERROR(INDEX('Cheater Sheet'!AY105:AY145, SMALL(IF("Yes"='Cheater Sheet'!$BM$105:$BM$145, ROW('Cheater Sheet'!$BM$105:$BM$145)-104,""), ROW()-4)),"")="","",IFERROR(INDEX('Cheater Sheet'!AY105:AY145, SMALL(IF("Yes"='Cheater Sheet'!$BM$105:$BM$145, ROW('Cheater Sheet'!$BM$105:$BM$145)-104,""), ROW()-4)),""))</f>
        <v/>
      </c>
      <c r="BA14" s="287" t="str" cm="1">
        <f t="array" ref="BA14">IF(IFERROR(INDEX('Cheater Sheet'!AZ105:AZ145, SMALL(IF("Yes"='Cheater Sheet'!$BM$105:$BM$145, ROW('Cheater Sheet'!$BM$105:$BM$145)-104,""), ROW()-4)),"")="","",IFERROR(INDEX('Cheater Sheet'!AZ105:AZ145, SMALL(IF("Yes"='Cheater Sheet'!$BM$105:$BM$145, ROW('Cheater Sheet'!$BM$105:$BM$145)-104,""), ROW()-4)),""))</f>
        <v/>
      </c>
      <c r="BB14" s="292" t="str" cm="1">
        <f t="array" ref="BB14">IF(IFERROR(INDEX('Cheater Sheet'!BA105:BA145, SMALL(IF("Yes"='Cheater Sheet'!$BM$105:$BM$145, ROW('Cheater Sheet'!$BM$105:$BM$145)-104,""), ROW()-4)),"")="","",IFERROR(INDEX('Cheater Sheet'!BA105:BA145, SMALL(IF("Yes"='Cheater Sheet'!$BM$105:$BM$145, ROW('Cheater Sheet'!$BM$105:$BM$145)-104,""), ROW()-4)),""))</f>
        <v/>
      </c>
      <c r="BC14" s="287" t="str" cm="1">
        <f t="array" ref="BC14">IF(IFERROR(INDEX('Cheater Sheet'!BB105:BB145, SMALL(IF("Yes"='Cheater Sheet'!$BM$105:$BM$145, ROW('Cheater Sheet'!$BM$105:$BM$145)-104,""), ROW()-4)),"")="","",IFERROR(INDEX('Cheater Sheet'!BB105:BB145, SMALL(IF("Yes"='Cheater Sheet'!$BM$105:$BM$145, ROW('Cheater Sheet'!$BM$105:$BM$145)-104,""), ROW()-4)),""))</f>
        <v/>
      </c>
      <c r="BD14" s="292" t="str" cm="1">
        <f t="array" ref="BD14">IF(IFERROR(INDEX('Cheater Sheet'!BC105:BC145, SMALL(IF("Yes"='Cheater Sheet'!$BM$105:$BM$145, ROW('Cheater Sheet'!$BM$105:$BM$145)-104,""), ROW()-4)),"")="","",IFERROR(INDEX('Cheater Sheet'!BC105:BC145, SMALL(IF("Yes"='Cheater Sheet'!$BM$105:$BM$145, ROW('Cheater Sheet'!$BM$105:$BM$145)-104,""), ROW()-4)),""))</f>
        <v/>
      </c>
      <c r="BE14" s="287" t="str" cm="1">
        <f t="array" ref="BE14">IF(IFERROR(INDEX('Cheater Sheet'!BD105:BD145, SMALL(IF("Yes"='Cheater Sheet'!$BM$105:$BM$145, ROW('Cheater Sheet'!$BM$105:$BM$145)-104,""), ROW()-4)),"")="","",IFERROR(INDEX('Cheater Sheet'!BD105:BD145, SMALL(IF("Yes"='Cheater Sheet'!$BM$105:$BM$145, ROW('Cheater Sheet'!$BM$105:$BM$145)-104,""), ROW()-4)),""))</f>
        <v/>
      </c>
      <c r="BF14" s="292" t="str" cm="1">
        <f t="array" ref="BF14">IF(IFERROR(INDEX('Cheater Sheet'!BE105:BE145, SMALL(IF("Yes"='Cheater Sheet'!$BM$105:$BM$145, ROW('Cheater Sheet'!$BM$105:$BM$145)-104,""), ROW()-4)),"")="","",IFERROR(INDEX('Cheater Sheet'!BE105:BE145, SMALL(IF("Yes"='Cheater Sheet'!$BM$105:$BM$145, ROW('Cheater Sheet'!$BM$105:$BM$145)-104,""), ROW()-4)),""))</f>
        <v/>
      </c>
      <c r="BG14" s="287" t="str" cm="1">
        <f t="array" ref="BG14">IF(IFERROR(INDEX('Cheater Sheet'!BF105:BF145, SMALL(IF("Yes"='Cheater Sheet'!$BM$105:$BM$145, ROW('Cheater Sheet'!$BM$105:$BM$145)-104,""), ROW()-4)),"")="","",IFERROR(INDEX('Cheater Sheet'!BF105:BF145, SMALL(IF("Yes"='Cheater Sheet'!$BM$105:$BM$145, ROW('Cheater Sheet'!$BM$105:$BM$145)-104,""), ROW()-4)),""))</f>
        <v/>
      </c>
      <c r="BH14" s="292" t="str" cm="1">
        <f t="array" ref="BH14">IF(IFERROR(INDEX('Cheater Sheet'!BG105:BG145, SMALL(IF("Yes"='Cheater Sheet'!$BM$105:$BM$145, ROW('Cheater Sheet'!$BM$105:$BM$145)-104,""), ROW()-4)),"")="","",IFERROR(INDEX('Cheater Sheet'!BG105:BG145, SMALL(IF("Yes"='Cheater Sheet'!$BM$105:$BM$145, ROW('Cheater Sheet'!$BM$105:$BM$145)-104,""), ROW()-4)),""))</f>
        <v/>
      </c>
      <c r="BI14" s="287" t="str" cm="1">
        <f t="array" ref="BI14">IF(IFERROR(INDEX('Cheater Sheet'!BH105:BH145, SMALL(IF("Yes"='Cheater Sheet'!$BM$105:$BM$145, ROW('Cheater Sheet'!$BM$105:$BM$145)-104,""), ROW()-4)),"")="","",IFERROR(INDEX('Cheater Sheet'!BH105:BH145, SMALL(IF("Yes"='Cheater Sheet'!$BM$105:$BM$145, ROW('Cheater Sheet'!$BM$105:$BM$145)-104,""), ROW()-4)),""))</f>
        <v/>
      </c>
      <c r="BJ14" s="292" t="str" cm="1">
        <f t="array" ref="BJ14">IF(IFERROR(INDEX('Cheater Sheet'!BI105:BI145, SMALL(IF("Yes"='Cheater Sheet'!$BM$105:$BM$145, ROW('Cheater Sheet'!$BM$105:$BM$145)-104,""), ROW()-4)),"")="","",IFERROR(INDEX('Cheater Sheet'!BI105:BI145, SMALL(IF("Yes"='Cheater Sheet'!$BM$105:$BM$145, ROW('Cheater Sheet'!$BM$105:$BM$145)-104,""), ROW()-4)),""))</f>
        <v/>
      </c>
      <c r="BK14" s="709" t="str" cm="1">
        <f t="array" ref="BK14">IF(IFERROR(INDEX('Cheater Sheet'!BJ105:BJ145, SMALL(IF("Yes"='Cheater Sheet'!$BM$105:$BM$145, ROW('Cheater Sheet'!$BM$105:$BM$145)-104,""), ROW()-4)),"")="","",IFERROR(INDEX('Cheater Sheet'!BJ105:BJ145, SMALL(IF("Yes"='Cheater Sheet'!$BM$105:$BM$145, ROW('Cheater Sheet'!$BM$105:$BM$145)-104,""), ROW()-4)),""))</f>
        <v/>
      </c>
      <c r="BL14" s="101"/>
    </row>
    <row r="15" spans="1:64" x14ac:dyDescent="0.2">
      <c r="A15" s="765">
        <f t="shared" si="0"/>
        <v>0</v>
      </c>
      <c r="C15" s="143" t="str" cm="1">
        <f t="array" ref="C15">IFERROR(INDEX('Cheater Sheet'!$B$105:$B$145, SMALL(IF("Yes"='Cheater Sheet'!$BM$105:$BM$145, ROW('Cheater Sheet'!$BM$105:$BM$145)-104,""), ROW()-4)),"")</f>
        <v/>
      </c>
      <c r="D15" s="292" t="str" cm="1">
        <f t="array" ref="D15">IF(IFERROR(INDEX('Cheater Sheet'!C105:C145, SMALL(IF("Yes"='Cheater Sheet'!$BM$105:$BM$145, ROW('Cheater Sheet'!$BM$105:$BM$145)-104,""), ROW()-4)),"")="","",IFERROR(INDEX('Cheater Sheet'!C105:C145, SMALL(IF("Yes"='Cheater Sheet'!$BM$105:$BM$145, ROW('Cheater Sheet'!$BM$105:$BM$145)-104,""), ROW()-4)),""))</f>
        <v/>
      </c>
      <c r="E15" s="287" t="str" cm="1">
        <f t="array" ref="E15">IF(IFERROR(INDEX('Cheater Sheet'!D105:D145, SMALL(IF("Yes"='Cheater Sheet'!$BM$105:$BM$145, ROW('Cheater Sheet'!$BM$105:$BM$145)-104,""), ROW()-4)),"")="","",IFERROR(INDEX('Cheater Sheet'!D105:D145, SMALL(IF("Yes"='Cheater Sheet'!$BM$105:$BM$145, ROW('Cheater Sheet'!$BM$105:$BM$145)-104,""), ROW()-4)),""))</f>
        <v/>
      </c>
      <c r="F15" s="292" t="str" cm="1">
        <f t="array" ref="F15">IF(IFERROR(INDEX('Cheater Sheet'!E105:E145, SMALL(IF("Yes"='Cheater Sheet'!$BM$105:$BM$145, ROW('Cheater Sheet'!$BM$105:$BM$145)-104,""), ROW()-4)),"")="","",IFERROR(INDEX('Cheater Sheet'!E105:E145, SMALL(IF("Yes"='Cheater Sheet'!$BM$105:$BM$145, ROW('Cheater Sheet'!$BM$105:$BM$145)-104,""), ROW()-4)),""))</f>
        <v/>
      </c>
      <c r="G15" s="287" t="str" cm="1">
        <f t="array" ref="G15">IF(IFERROR(INDEX('Cheater Sheet'!F105:F145, SMALL(IF("Yes"='Cheater Sheet'!$BM$105:$BM$145, ROW('Cheater Sheet'!$BM$105:$BM$145)-104,""), ROW()-4)),"")="","",IFERROR(INDEX('Cheater Sheet'!F105:F145, SMALL(IF("Yes"='Cheater Sheet'!$BM$105:$BM$145, ROW('Cheater Sheet'!$BM$105:$BM$145)-104,""), ROW()-4)),""))</f>
        <v/>
      </c>
      <c r="H15" s="292" t="str" cm="1">
        <f t="array" ref="H15">IF(IFERROR(INDEX('Cheater Sheet'!G105:G145, SMALL(IF("Yes"='Cheater Sheet'!$BM$105:$BM$145, ROW('Cheater Sheet'!$BM$105:$BM$145)-104,""), ROW()-4)),"")="","",IFERROR(INDEX('Cheater Sheet'!G105:G145, SMALL(IF("Yes"='Cheater Sheet'!$BM$105:$BM$145, ROW('Cheater Sheet'!$BM$105:$BM$145)-104,""), ROW()-4)),""))</f>
        <v/>
      </c>
      <c r="I15" s="287" t="str" cm="1">
        <f t="array" ref="I15">IF(IFERROR(INDEX('Cheater Sheet'!H105:H145, SMALL(IF("Yes"='Cheater Sheet'!$BM$105:$BM$145, ROW('Cheater Sheet'!$BM$105:$BM$145)-104,""), ROW()-4)),"")="","",IFERROR(INDEX('Cheater Sheet'!H105:H145, SMALL(IF("Yes"='Cheater Sheet'!$BM$105:$BM$145, ROW('Cheater Sheet'!$BM$105:$BM$145)-104,""), ROW()-4)),""))</f>
        <v/>
      </c>
      <c r="J15" s="292" t="str" cm="1">
        <f t="array" ref="J15">IF(IFERROR(INDEX('Cheater Sheet'!I105:I145, SMALL(IF("Yes"='Cheater Sheet'!$BM$105:$BM$145, ROW('Cheater Sheet'!$BM$105:$BM$145)-104,""), ROW()-4)),"")="","",IFERROR(INDEX('Cheater Sheet'!I105:I145, SMALL(IF("Yes"='Cheater Sheet'!$BM$105:$BM$145, ROW('Cheater Sheet'!$BM$105:$BM$145)-104,""), ROW()-4)),""))</f>
        <v/>
      </c>
      <c r="K15" s="287" t="str" cm="1">
        <f t="array" ref="K15">IF(IFERROR(INDEX('Cheater Sheet'!J105:J145, SMALL(IF("Yes"='Cheater Sheet'!$BM$105:$BM$145, ROW('Cheater Sheet'!$BM$105:$BM$145)-104,""), ROW()-4)),"")="","",IFERROR(INDEX('Cheater Sheet'!J105:J145, SMALL(IF("Yes"='Cheater Sheet'!$BM$105:$BM$145, ROW('Cheater Sheet'!$BM$105:$BM$145)-104,""), ROW()-4)),""))</f>
        <v/>
      </c>
      <c r="L15" s="292" t="str" cm="1">
        <f t="array" ref="L15">IF(IFERROR(INDEX('Cheater Sheet'!K105:K145, SMALL(IF("Yes"='Cheater Sheet'!$BM$105:$BM$145, ROW('Cheater Sheet'!$BM$105:$BM$145)-104,""), ROW()-4)),"")="","",IFERROR(INDEX('Cheater Sheet'!K105:K145, SMALL(IF("Yes"='Cheater Sheet'!$BM$105:$BM$145, ROW('Cheater Sheet'!$BM$105:$BM$145)-104,""), ROW()-4)),""))</f>
        <v/>
      </c>
      <c r="M15" s="287" t="str" cm="1">
        <f t="array" ref="M15">IF(IFERROR(INDEX('Cheater Sheet'!L105:L145, SMALL(IF("Yes"='Cheater Sheet'!$BM$105:$BM$145, ROW('Cheater Sheet'!$BM$105:$BM$145)-104,""), ROW()-4)),"")="","",IFERROR(INDEX('Cheater Sheet'!L105:L145, SMALL(IF("Yes"='Cheater Sheet'!$BM$105:$BM$145, ROW('Cheater Sheet'!$BM$105:$BM$145)-104,""), ROW()-4)),""))</f>
        <v/>
      </c>
      <c r="N15" s="292" t="str" cm="1">
        <f t="array" ref="N15">IF(IFERROR(INDEX('Cheater Sheet'!M105:M145, SMALL(IF("Yes"='Cheater Sheet'!$BM$105:$BM$145, ROW('Cheater Sheet'!$BM$105:$BM$145)-104,""), ROW()-4)),"")="","",IFERROR(INDEX('Cheater Sheet'!M105:M145, SMALL(IF("Yes"='Cheater Sheet'!$BM$105:$BM$145, ROW('Cheater Sheet'!$BM$105:$BM$145)-104,""), ROW()-4)),""))</f>
        <v/>
      </c>
      <c r="O15" s="287" t="str" cm="1">
        <f t="array" ref="O15">IF(IFERROR(INDEX('Cheater Sheet'!N105:N145, SMALL(IF("Yes"='Cheater Sheet'!$BM$105:$BM$145, ROW('Cheater Sheet'!$BM$105:$BM$145)-104,""), ROW()-4)),"")="","",IFERROR(INDEX('Cheater Sheet'!N105:N145, SMALL(IF("Yes"='Cheater Sheet'!$BM$105:$BM$145, ROW('Cheater Sheet'!$BM$105:$BM$145)-104,""), ROW()-4)),""))</f>
        <v/>
      </c>
      <c r="P15" s="292" t="str" cm="1">
        <f t="array" ref="P15">IF(IFERROR(INDEX('Cheater Sheet'!O105:O145, SMALL(IF("Yes"='Cheater Sheet'!$BM$105:$BM$145, ROW('Cheater Sheet'!$BM$105:$BM$145)-104,""), ROW()-4)),"")="","",IFERROR(INDEX('Cheater Sheet'!O105:O145, SMALL(IF("Yes"='Cheater Sheet'!$BM$105:$BM$145, ROW('Cheater Sheet'!$BM$105:$BM$145)-104,""), ROW()-4)),""))</f>
        <v/>
      </c>
      <c r="Q15" s="287" t="str" cm="1">
        <f t="array" ref="Q15">IF(IFERROR(INDEX('Cheater Sheet'!P105:P145, SMALL(IF("Yes"='Cheater Sheet'!$BM$105:$BM$145, ROW('Cheater Sheet'!$BM$105:$BM$145)-104,""), ROW()-4)),"")="","",IFERROR(INDEX('Cheater Sheet'!P105:P145, SMALL(IF("Yes"='Cheater Sheet'!$BM$105:$BM$145, ROW('Cheater Sheet'!$BM$105:$BM$145)-104,""), ROW()-4)),""))</f>
        <v/>
      </c>
      <c r="R15" s="292" t="str" cm="1">
        <f t="array" ref="R15">IF(IFERROR(INDEX('Cheater Sheet'!Q105:Q145, SMALL(IF("Yes"='Cheater Sheet'!$BM$105:$BM$145, ROW('Cheater Sheet'!$BM$105:$BM$145)-104,""), ROW()-4)),"")="","",IFERROR(INDEX('Cheater Sheet'!Q105:Q145, SMALL(IF("Yes"='Cheater Sheet'!$BM$105:$BM$145, ROW('Cheater Sheet'!$BM$105:$BM$145)-104,""), ROW()-4)),""))</f>
        <v/>
      </c>
      <c r="S15" s="287" t="str" cm="1">
        <f t="array" ref="S15">IF(IFERROR(INDEX('Cheater Sheet'!R105:R145, SMALL(IF("Yes"='Cheater Sheet'!$BM$105:$BM$145, ROW('Cheater Sheet'!$BM$105:$BM$145)-104,""), ROW()-4)),"")="","",IFERROR(INDEX('Cheater Sheet'!R105:R145, SMALL(IF("Yes"='Cheater Sheet'!$BM$105:$BM$145, ROW('Cheater Sheet'!$BM$105:$BM$145)-104,""), ROW()-4)),""))</f>
        <v/>
      </c>
      <c r="T15" s="292" t="str" cm="1">
        <f t="array" ref="T15">IF(IFERROR(INDEX('Cheater Sheet'!S105:S145, SMALL(IF("Yes"='Cheater Sheet'!$BM$105:$BM$145, ROW('Cheater Sheet'!$BM$105:$BM$145)-104,""), ROW()-4)),"")="","",IFERROR(INDEX('Cheater Sheet'!S105:S145, SMALL(IF("Yes"='Cheater Sheet'!$BM$105:$BM$145, ROW('Cheater Sheet'!$BM$105:$BM$145)-104,""), ROW()-4)),""))</f>
        <v/>
      </c>
      <c r="U15" s="287" t="str" cm="1">
        <f t="array" ref="U15">IF(IFERROR(INDEX('Cheater Sheet'!T105:T145, SMALL(IF("Yes"='Cheater Sheet'!$BM$105:$BM$145, ROW('Cheater Sheet'!$BM$105:$BM$145)-104,""), ROW()-4)),"")="","",IFERROR(INDEX('Cheater Sheet'!T105:T145, SMALL(IF("Yes"='Cheater Sheet'!$BM$105:$BM$145, ROW('Cheater Sheet'!$BM$105:$BM$145)-104,""), ROW()-4)),""))</f>
        <v/>
      </c>
      <c r="V15" s="292" t="str" cm="1">
        <f t="array" ref="V15">IF(IFERROR(INDEX('Cheater Sheet'!U105:U145, SMALL(IF("Yes"='Cheater Sheet'!$BM$105:$BM$145, ROW('Cheater Sheet'!$BM$105:$BM$145)-104,""), ROW()-4)),"")="","",IFERROR(INDEX('Cheater Sheet'!U105:U145, SMALL(IF("Yes"='Cheater Sheet'!$BM$105:$BM$145, ROW('Cheater Sheet'!$BM$105:$BM$145)-104,""), ROW()-4)),""))</f>
        <v/>
      </c>
      <c r="W15" s="287" t="str" cm="1">
        <f t="array" ref="W15">IF(IFERROR(INDEX('Cheater Sheet'!V105:V145, SMALL(IF("Yes"='Cheater Sheet'!$BM$105:$BM$145, ROW('Cheater Sheet'!$BM$105:$BM$145)-104,""), ROW()-4)),"")="","",IFERROR(INDEX('Cheater Sheet'!V105:V145, SMALL(IF("Yes"='Cheater Sheet'!$BM$105:$BM$145, ROW('Cheater Sheet'!$BM$105:$BM$145)-104,""), ROW()-4)),""))</f>
        <v/>
      </c>
      <c r="X15" s="292" t="str" cm="1">
        <f t="array" ref="X15">IF(IFERROR(INDEX('Cheater Sheet'!W105:W145, SMALL(IF("Yes"='Cheater Sheet'!$BM$105:$BM$145, ROW('Cheater Sheet'!$BM$105:$BM$145)-104,""), ROW()-4)),"")="","",IFERROR(INDEX('Cheater Sheet'!W105:W145, SMALL(IF("Yes"='Cheater Sheet'!$BM$105:$BM$145, ROW('Cheater Sheet'!$BM$105:$BM$145)-104,""), ROW()-4)),""))</f>
        <v/>
      </c>
      <c r="Y15" s="287" t="str" cm="1">
        <f t="array" ref="Y15">IF(IFERROR(INDEX('Cheater Sheet'!X105:X145, SMALL(IF("Yes"='Cheater Sheet'!$BM$105:$BM$145, ROW('Cheater Sheet'!$BM$105:$BM$145)-104,""), ROW()-4)),"")="","",IFERROR(INDEX('Cheater Sheet'!X105:X145, SMALL(IF("Yes"='Cheater Sheet'!$BM$105:$BM$145, ROW('Cheater Sheet'!$BM$105:$BM$145)-104,""), ROW()-4)),""))</f>
        <v/>
      </c>
      <c r="Z15" s="292" t="str" cm="1">
        <f t="array" ref="Z15">IF(IFERROR(INDEX('Cheater Sheet'!Y105:Y145, SMALL(IF("Yes"='Cheater Sheet'!$BM$105:$BM$145, ROW('Cheater Sheet'!$BM$105:$BM$145)-104,""), ROW()-4)),"")="","",IFERROR(INDEX('Cheater Sheet'!Y105:Y145, SMALL(IF("Yes"='Cheater Sheet'!$BM$105:$BM$145, ROW('Cheater Sheet'!$BM$105:$BM$145)-104,""), ROW()-4)),""))</f>
        <v/>
      </c>
      <c r="AA15" s="287" t="str" cm="1">
        <f t="array" ref="AA15">IF(IFERROR(INDEX('Cheater Sheet'!Z105:Z145, SMALL(IF("Yes"='Cheater Sheet'!$BM$105:$BM$145, ROW('Cheater Sheet'!$BM$105:$BM$145)-104,""), ROW()-4)),"")="","",IFERROR(INDEX('Cheater Sheet'!Z105:Z145, SMALL(IF("Yes"='Cheater Sheet'!$BM$105:$BM$145, ROW('Cheater Sheet'!$BM$105:$BM$145)-104,""), ROW()-4)),""))</f>
        <v/>
      </c>
      <c r="AB15" s="292" t="str" cm="1">
        <f t="array" ref="AB15">IF(IFERROR(INDEX('Cheater Sheet'!AA105:AA145, SMALL(IF("Yes"='Cheater Sheet'!$BM$105:$BM$145, ROW('Cheater Sheet'!$BM$105:$BM$145)-104,""), ROW()-4)),"")="","",IFERROR(INDEX('Cheater Sheet'!AA105:AA145, SMALL(IF("Yes"='Cheater Sheet'!$BM$105:$BM$145, ROW('Cheater Sheet'!$BM$105:$BM$145)-104,""), ROW()-4)),""))</f>
        <v/>
      </c>
      <c r="AC15" s="287" t="str" cm="1">
        <f t="array" ref="AC15">IF(IFERROR(INDEX('Cheater Sheet'!AB105:AB145, SMALL(IF("Yes"='Cheater Sheet'!$BM$105:$BM$145, ROW('Cheater Sheet'!$BM$105:$BM$145)-104,""), ROW()-4)),"")="","",IFERROR(INDEX('Cheater Sheet'!AB105:AB145, SMALL(IF("Yes"='Cheater Sheet'!$BM$105:$BM$145, ROW('Cheater Sheet'!$BM$105:$BM$145)-104,""), ROW()-4)),""))</f>
        <v/>
      </c>
      <c r="AD15" s="292" t="str" cm="1">
        <f t="array" ref="AD15">IF(IFERROR(INDEX('Cheater Sheet'!AC105:AC145, SMALL(IF("Yes"='Cheater Sheet'!$BM$105:$BM$145, ROW('Cheater Sheet'!$BM$105:$BM$145)-104,""), ROW()-4)),"")="","",IFERROR(INDEX('Cheater Sheet'!AC105:AC145, SMALL(IF("Yes"='Cheater Sheet'!$BM$105:$BM$145, ROW('Cheater Sheet'!$BM$105:$BM$145)-104,""), ROW()-4)),""))</f>
        <v/>
      </c>
      <c r="AE15" s="287" t="str" cm="1">
        <f t="array" ref="AE15">IF(IFERROR(INDEX('Cheater Sheet'!AD105:AD145, SMALL(IF("Yes"='Cheater Sheet'!$BM$105:$BM$145, ROW('Cheater Sheet'!$BM$105:$BM$145)-104,""), ROW()-4)),"")="","",IFERROR(INDEX('Cheater Sheet'!AD105:AD145, SMALL(IF("Yes"='Cheater Sheet'!$BM$105:$BM$145, ROW('Cheater Sheet'!$BM$105:$BM$145)-104,""), ROW()-4)),""))</f>
        <v/>
      </c>
      <c r="AF15" s="292" t="str" cm="1">
        <f t="array" ref="AF15">IF(IFERROR(INDEX('Cheater Sheet'!AE105:AE145, SMALL(IF("Yes"='Cheater Sheet'!$BM$105:$BM$145, ROW('Cheater Sheet'!$BM$105:$BM$145)-104,""), ROW()-4)),"")="","",IFERROR(INDEX('Cheater Sheet'!AE105:AE145, SMALL(IF("Yes"='Cheater Sheet'!$BM$105:$BM$145, ROW('Cheater Sheet'!$BM$105:$BM$145)-104,""), ROW()-4)),""))</f>
        <v/>
      </c>
      <c r="AG15" s="287" t="str" cm="1">
        <f t="array" ref="AG15">IF(IFERROR(INDEX('Cheater Sheet'!AF105:AF145, SMALL(IF("Yes"='Cheater Sheet'!$BM$105:$BM$145, ROW('Cheater Sheet'!$BM$105:$BM$145)-104,""), ROW()-4)),"")="","",IFERROR(INDEX('Cheater Sheet'!AF105:AF145, SMALL(IF("Yes"='Cheater Sheet'!$BM$105:$BM$145, ROW('Cheater Sheet'!$BM$105:$BM$145)-104,""), ROW()-4)),""))</f>
        <v/>
      </c>
      <c r="AH15" s="292" t="str" cm="1">
        <f t="array" ref="AH15">IF(IFERROR(INDEX('Cheater Sheet'!AG105:AG145, SMALL(IF("Yes"='Cheater Sheet'!$BM$105:$BM$145, ROW('Cheater Sheet'!$BM$105:$BM$145)-104,""), ROW()-4)),"")="","",IFERROR(INDEX('Cheater Sheet'!AG105:AG145, SMALL(IF("Yes"='Cheater Sheet'!$BM$105:$BM$145, ROW('Cheater Sheet'!$BM$105:$BM$145)-104,""), ROW()-4)),""))</f>
        <v/>
      </c>
      <c r="AI15" s="287" t="str" cm="1">
        <f t="array" ref="AI15">IF(IFERROR(INDEX('Cheater Sheet'!AH105:AH145, SMALL(IF("Yes"='Cheater Sheet'!$BM$105:$BM$145, ROW('Cheater Sheet'!$BM$105:$BM$145)-104,""), ROW()-4)),"")="","",IFERROR(INDEX('Cheater Sheet'!AH105:AH145, SMALL(IF("Yes"='Cheater Sheet'!$BM$105:$BM$145, ROW('Cheater Sheet'!$BM$105:$BM$145)-104,""), ROW()-4)),""))</f>
        <v/>
      </c>
      <c r="AJ15" s="292" t="str" cm="1">
        <f t="array" ref="AJ15">IF(IFERROR(INDEX('Cheater Sheet'!AI105:AI145, SMALL(IF("Yes"='Cheater Sheet'!$BM$105:$BM$145, ROW('Cheater Sheet'!$BM$105:$BM$145)-104,""), ROW()-4)),"")="","",IFERROR(INDEX('Cheater Sheet'!AI105:AI145, SMALL(IF("Yes"='Cheater Sheet'!$BM$105:$BM$145, ROW('Cheater Sheet'!$BM$105:$BM$145)-104,""), ROW()-4)),""))</f>
        <v/>
      </c>
      <c r="AK15" s="287" t="str" cm="1">
        <f t="array" ref="AK15">IF(IFERROR(INDEX('Cheater Sheet'!AJ105:AJ145, SMALL(IF("Yes"='Cheater Sheet'!$BM$105:$BM$145, ROW('Cheater Sheet'!$BM$105:$BM$145)-104,""), ROW()-4)),"")="","",IFERROR(INDEX('Cheater Sheet'!AJ105:AJ145, SMALL(IF("Yes"='Cheater Sheet'!$BM$105:$BM$145, ROW('Cheater Sheet'!$BM$105:$BM$145)-104,""), ROW()-4)),""))</f>
        <v/>
      </c>
      <c r="AL15" s="292" t="str" cm="1">
        <f t="array" ref="AL15">IF(IFERROR(INDEX('Cheater Sheet'!AK105:AK145, SMALL(IF("Yes"='Cheater Sheet'!$BM$105:$BM$145, ROW('Cheater Sheet'!$BM$105:$BM$145)-104,""), ROW()-4)),"")="","",IFERROR(INDEX('Cheater Sheet'!AK105:AK145, SMALL(IF("Yes"='Cheater Sheet'!$BM$105:$BM$145, ROW('Cheater Sheet'!$BM$105:$BM$145)-104,""), ROW()-4)),""))</f>
        <v/>
      </c>
      <c r="AM15" s="287" t="str" cm="1">
        <f t="array" ref="AM15">IF(IFERROR(INDEX('Cheater Sheet'!AL105:AL145, SMALL(IF("Yes"='Cheater Sheet'!$BM$105:$BM$145, ROW('Cheater Sheet'!$BM$105:$BM$145)-104,""), ROW()-4)),"")="","",IFERROR(INDEX('Cheater Sheet'!AL105:AL145, SMALL(IF("Yes"='Cheater Sheet'!$BM$105:$BM$145, ROW('Cheater Sheet'!$BM$105:$BM$145)-104,""), ROW()-4)),""))</f>
        <v/>
      </c>
      <c r="AN15" s="292" t="str" cm="1">
        <f t="array" ref="AN15">IF(IFERROR(INDEX('Cheater Sheet'!AM105:AM145, SMALL(IF("Yes"='Cheater Sheet'!$BM$105:$BM$145, ROW('Cheater Sheet'!$BM$105:$BM$145)-104,""), ROW()-4)),"")="","",IFERROR(INDEX('Cheater Sheet'!AM105:AM145, SMALL(IF("Yes"='Cheater Sheet'!$BM$105:$BM$145, ROW('Cheater Sheet'!$BM$105:$BM$145)-104,""), ROW()-4)),""))</f>
        <v/>
      </c>
      <c r="AO15" s="287" t="str" cm="1">
        <f t="array" ref="AO15">IF(IFERROR(INDEX('Cheater Sheet'!AN105:AN145, SMALL(IF("Yes"='Cheater Sheet'!$BM$105:$BM$145, ROW('Cheater Sheet'!$BM$105:$BM$145)-104,""), ROW()-4)),"")="","",IFERROR(INDEX('Cheater Sheet'!AN105:AN145, SMALL(IF("Yes"='Cheater Sheet'!$BM$105:$BM$145, ROW('Cheater Sheet'!$BM$105:$BM$145)-104,""), ROW()-4)),""))</f>
        <v/>
      </c>
      <c r="AP15" s="292" t="str" cm="1">
        <f t="array" ref="AP15">IF(IFERROR(INDEX('Cheater Sheet'!AO105:AO145, SMALL(IF("Yes"='Cheater Sheet'!$BM$105:$BM$145, ROW('Cheater Sheet'!$BM$105:$BM$145)-104,""), ROW()-4)),"")="","",IFERROR(INDEX('Cheater Sheet'!AO105:AO145, SMALL(IF("Yes"='Cheater Sheet'!$BM$105:$BM$145, ROW('Cheater Sheet'!$BM$105:$BM$145)-104,""), ROW()-4)),""))</f>
        <v/>
      </c>
      <c r="AQ15" s="287" t="str" cm="1">
        <f t="array" ref="AQ15">IF(IFERROR(INDEX('Cheater Sheet'!AP105:AP145, SMALL(IF("Yes"='Cheater Sheet'!$BM$105:$BM$145, ROW('Cheater Sheet'!$BM$105:$BM$145)-104,""), ROW()-4)),"")="","",IFERROR(INDEX('Cheater Sheet'!AP105:AP145, SMALL(IF("Yes"='Cheater Sheet'!$BM$105:$BM$145, ROW('Cheater Sheet'!$BM$105:$BM$145)-104,""), ROW()-4)),""))</f>
        <v/>
      </c>
      <c r="AR15" s="292" t="str" cm="1">
        <f t="array" ref="AR15">IF(IFERROR(INDEX('Cheater Sheet'!AQ105:AQ145, SMALL(IF("Yes"='Cheater Sheet'!$BM$105:$BM$145, ROW('Cheater Sheet'!$BM$105:$BM$145)-104,""), ROW()-4)),"")="","",IFERROR(INDEX('Cheater Sheet'!AQ105:AQ145, SMALL(IF("Yes"='Cheater Sheet'!$BM$105:$BM$145, ROW('Cheater Sheet'!$BM$105:$BM$145)-104,""), ROW()-4)),""))</f>
        <v/>
      </c>
      <c r="AS15" s="287" t="str" cm="1">
        <f t="array" ref="AS15">IF(IFERROR(INDEX('Cheater Sheet'!AR105:AR145, SMALL(IF("Yes"='Cheater Sheet'!$BM$105:$BM$145, ROW('Cheater Sheet'!$BM$105:$BM$145)-104,""), ROW()-4)),"")="","",IFERROR(INDEX('Cheater Sheet'!AR105:AR145, SMALL(IF("Yes"='Cheater Sheet'!$BM$105:$BM$145, ROW('Cheater Sheet'!$BM$105:$BM$145)-104,""), ROW()-4)),""))</f>
        <v/>
      </c>
      <c r="AT15" s="292" t="str" cm="1">
        <f t="array" ref="AT15">IF(IFERROR(INDEX('Cheater Sheet'!AS105:AS145, SMALL(IF("Yes"='Cheater Sheet'!$BM$105:$BM$145, ROW('Cheater Sheet'!$BM$105:$BM$145)-104,""), ROW()-4)),"")="","",IFERROR(INDEX('Cheater Sheet'!AS105:AS145, SMALL(IF("Yes"='Cheater Sheet'!$BM$105:$BM$145, ROW('Cheater Sheet'!$BM$105:$BM$145)-104,""), ROW()-4)),""))</f>
        <v/>
      </c>
      <c r="AU15" s="287" t="str" cm="1">
        <f t="array" ref="AU15">IF(IFERROR(INDEX('Cheater Sheet'!AT105:AT145, SMALL(IF("Yes"='Cheater Sheet'!$BM$105:$BM$145, ROW('Cheater Sheet'!$BM$105:$BM$145)-104,""), ROW()-4)),"")="","",IFERROR(INDEX('Cheater Sheet'!AT105:AT145, SMALL(IF("Yes"='Cheater Sheet'!$BM$105:$BM$145, ROW('Cheater Sheet'!$BM$105:$BM$145)-104,""), ROW()-4)),""))</f>
        <v/>
      </c>
      <c r="AV15" s="292" t="str" cm="1">
        <f t="array" ref="AV15">IF(IFERROR(INDEX('Cheater Sheet'!AU105:AU145, SMALL(IF("Yes"='Cheater Sheet'!$BM$105:$BM$145, ROW('Cheater Sheet'!$BM$105:$BM$145)-104,""), ROW()-4)),"")="","",IFERROR(INDEX('Cheater Sheet'!AU105:AU145, SMALL(IF("Yes"='Cheater Sheet'!$BM$105:$BM$145, ROW('Cheater Sheet'!$BM$105:$BM$145)-104,""), ROW()-4)),""))</f>
        <v/>
      </c>
      <c r="AW15" s="287" t="str" cm="1">
        <f t="array" ref="AW15">IF(IFERROR(INDEX('Cheater Sheet'!AV105:AV145, SMALL(IF("Yes"='Cheater Sheet'!$BM$105:$BM$145, ROW('Cheater Sheet'!$BM$105:$BM$145)-104,""), ROW()-4)),"")="","",IFERROR(INDEX('Cheater Sheet'!AV105:AV145, SMALL(IF("Yes"='Cheater Sheet'!$BM$105:$BM$145, ROW('Cheater Sheet'!$BM$105:$BM$145)-104,""), ROW()-4)),""))</f>
        <v/>
      </c>
      <c r="AX15" s="292" t="str" cm="1">
        <f t="array" ref="AX15">IF(IFERROR(INDEX('Cheater Sheet'!AW105:AW145, SMALL(IF("Yes"='Cheater Sheet'!$BM$105:$BM$145, ROW('Cheater Sheet'!$BM$105:$BM$145)-104,""), ROW()-4)),"")="","",IFERROR(INDEX('Cheater Sheet'!AW105:AW145, SMALL(IF("Yes"='Cheater Sheet'!$BM$105:$BM$145, ROW('Cheater Sheet'!$BM$105:$BM$145)-104,""), ROW()-4)),""))</f>
        <v/>
      </c>
      <c r="AY15" s="287" t="str" cm="1">
        <f t="array" ref="AY15">IF(IFERROR(INDEX('Cheater Sheet'!AX105:AX145, SMALL(IF("Yes"='Cheater Sheet'!$BM$105:$BM$145, ROW('Cheater Sheet'!$BM$105:$BM$145)-104,""), ROW()-4)),"")="","",IFERROR(INDEX('Cheater Sheet'!AX105:AX145, SMALL(IF("Yes"='Cheater Sheet'!$BM$105:$BM$145, ROW('Cheater Sheet'!$BM$105:$BM$145)-104,""), ROW()-4)),""))</f>
        <v/>
      </c>
      <c r="AZ15" s="292" t="str" cm="1">
        <f t="array" ref="AZ15">IF(IFERROR(INDEX('Cheater Sheet'!AY105:AY145, SMALL(IF("Yes"='Cheater Sheet'!$BM$105:$BM$145, ROW('Cheater Sheet'!$BM$105:$BM$145)-104,""), ROW()-4)),"")="","",IFERROR(INDEX('Cheater Sheet'!AY105:AY145, SMALL(IF("Yes"='Cheater Sheet'!$BM$105:$BM$145, ROW('Cheater Sheet'!$BM$105:$BM$145)-104,""), ROW()-4)),""))</f>
        <v/>
      </c>
      <c r="BA15" s="287" t="str" cm="1">
        <f t="array" ref="BA15">IF(IFERROR(INDEX('Cheater Sheet'!AZ105:AZ145, SMALL(IF("Yes"='Cheater Sheet'!$BM$105:$BM$145, ROW('Cheater Sheet'!$BM$105:$BM$145)-104,""), ROW()-4)),"")="","",IFERROR(INDEX('Cheater Sheet'!AZ105:AZ145, SMALL(IF("Yes"='Cheater Sheet'!$BM$105:$BM$145, ROW('Cheater Sheet'!$BM$105:$BM$145)-104,""), ROW()-4)),""))</f>
        <v/>
      </c>
      <c r="BB15" s="292" t="str" cm="1">
        <f t="array" ref="BB15">IF(IFERROR(INDEX('Cheater Sheet'!BA105:BA145, SMALL(IF("Yes"='Cheater Sheet'!$BM$105:$BM$145, ROW('Cheater Sheet'!$BM$105:$BM$145)-104,""), ROW()-4)),"")="","",IFERROR(INDEX('Cheater Sheet'!BA105:BA145, SMALL(IF("Yes"='Cheater Sheet'!$BM$105:$BM$145, ROW('Cheater Sheet'!$BM$105:$BM$145)-104,""), ROW()-4)),""))</f>
        <v/>
      </c>
      <c r="BC15" s="287" t="str" cm="1">
        <f t="array" ref="BC15">IF(IFERROR(INDEX('Cheater Sheet'!BB105:BB145, SMALL(IF("Yes"='Cheater Sheet'!$BM$105:$BM$145, ROW('Cheater Sheet'!$BM$105:$BM$145)-104,""), ROW()-4)),"")="","",IFERROR(INDEX('Cheater Sheet'!BB105:BB145, SMALL(IF("Yes"='Cheater Sheet'!$BM$105:$BM$145, ROW('Cheater Sheet'!$BM$105:$BM$145)-104,""), ROW()-4)),""))</f>
        <v/>
      </c>
      <c r="BD15" s="292" t="str" cm="1">
        <f t="array" ref="BD15">IF(IFERROR(INDEX('Cheater Sheet'!BC105:BC145, SMALL(IF("Yes"='Cheater Sheet'!$BM$105:$BM$145, ROW('Cheater Sheet'!$BM$105:$BM$145)-104,""), ROW()-4)),"")="","",IFERROR(INDEX('Cheater Sheet'!BC105:BC145, SMALL(IF("Yes"='Cheater Sheet'!$BM$105:$BM$145, ROW('Cheater Sheet'!$BM$105:$BM$145)-104,""), ROW()-4)),""))</f>
        <v/>
      </c>
      <c r="BE15" s="287" t="str" cm="1">
        <f t="array" ref="BE15">IF(IFERROR(INDEX('Cheater Sheet'!BD105:BD145, SMALL(IF("Yes"='Cheater Sheet'!$BM$105:$BM$145, ROW('Cheater Sheet'!$BM$105:$BM$145)-104,""), ROW()-4)),"")="","",IFERROR(INDEX('Cheater Sheet'!BD105:BD145, SMALL(IF("Yes"='Cheater Sheet'!$BM$105:$BM$145, ROW('Cheater Sheet'!$BM$105:$BM$145)-104,""), ROW()-4)),""))</f>
        <v/>
      </c>
      <c r="BF15" s="292" t="str" cm="1">
        <f t="array" ref="BF15">IF(IFERROR(INDEX('Cheater Sheet'!BE105:BE145, SMALL(IF("Yes"='Cheater Sheet'!$BM$105:$BM$145, ROW('Cheater Sheet'!$BM$105:$BM$145)-104,""), ROW()-4)),"")="","",IFERROR(INDEX('Cheater Sheet'!BE105:BE145, SMALL(IF("Yes"='Cheater Sheet'!$BM$105:$BM$145, ROW('Cheater Sheet'!$BM$105:$BM$145)-104,""), ROW()-4)),""))</f>
        <v/>
      </c>
      <c r="BG15" s="287" t="str" cm="1">
        <f t="array" ref="BG15">IF(IFERROR(INDEX('Cheater Sheet'!BF105:BF145, SMALL(IF("Yes"='Cheater Sheet'!$BM$105:$BM$145, ROW('Cheater Sheet'!$BM$105:$BM$145)-104,""), ROW()-4)),"")="","",IFERROR(INDEX('Cheater Sheet'!BF105:BF145, SMALL(IF("Yes"='Cheater Sheet'!$BM$105:$BM$145, ROW('Cheater Sheet'!$BM$105:$BM$145)-104,""), ROW()-4)),""))</f>
        <v/>
      </c>
      <c r="BH15" s="292" t="str" cm="1">
        <f t="array" ref="BH15">IF(IFERROR(INDEX('Cheater Sheet'!BG105:BG145, SMALL(IF("Yes"='Cheater Sheet'!$BM$105:$BM$145, ROW('Cheater Sheet'!$BM$105:$BM$145)-104,""), ROW()-4)),"")="","",IFERROR(INDEX('Cheater Sheet'!BG105:BG145, SMALL(IF("Yes"='Cheater Sheet'!$BM$105:$BM$145, ROW('Cheater Sheet'!$BM$105:$BM$145)-104,""), ROW()-4)),""))</f>
        <v/>
      </c>
      <c r="BI15" s="287" t="str" cm="1">
        <f t="array" ref="BI15">IF(IFERROR(INDEX('Cheater Sheet'!BH105:BH145, SMALL(IF("Yes"='Cheater Sheet'!$BM$105:$BM$145, ROW('Cheater Sheet'!$BM$105:$BM$145)-104,""), ROW()-4)),"")="","",IFERROR(INDEX('Cheater Sheet'!BH105:BH145, SMALL(IF("Yes"='Cheater Sheet'!$BM$105:$BM$145, ROW('Cheater Sheet'!$BM$105:$BM$145)-104,""), ROW()-4)),""))</f>
        <v/>
      </c>
      <c r="BJ15" s="292" t="str" cm="1">
        <f t="array" ref="BJ15">IF(IFERROR(INDEX('Cheater Sheet'!BI105:BI145, SMALL(IF("Yes"='Cheater Sheet'!$BM$105:$BM$145, ROW('Cheater Sheet'!$BM$105:$BM$145)-104,""), ROW()-4)),"")="","",IFERROR(INDEX('Cheater Sheet'!BI105:BI145, SMALL(IF("Yes"='Cheater Sheet'!$BM$105:$BM$145, ROW('Cheater Sheet'!$BM$105:$BM$145)-104,""), ROW()-4)),""))</f>
        <v/>
      </c>
      <c r="BK15" s="709" t="str" cm="1">
        <f t="array" ref="BK15">IF(IFERROR(INDEX('Cheater Sheet'!BJ105:BJ145, SMALL(IF("Yes"='Cheater Sheet'!$BM$105:$BM$145, ROW('Cheater Sheet'!$BM$105:$BM$145)-104,""), ROW()-4)),"")="","",IFERROR(INDEX('Cheater Sheet'!BJ105:BJ145, SMALL(IF("Yes"='Cheater Sheet'!$BM$105:$BM$145, ROW('Cheater Sheet'!$BM$105:$BM$145)-104,""), ROW()-4)),""))</f>
        <v/>
      </c>
      <c r="BL15" s="101"/>
    </row>
    <row r="16" spans="1:64" x14ac:dyDescent="0.2">
      <c r="A16" s="765">
        <f t="shared" si="0"/>
        <v>0</v>
      </c>
      <c r="C16" s="143" t="str" cm="1">
        <f t="array" ref="C16">IFERROR(INDEX('Cheater Sheet'!$B$105:$B$145, SMALL(IF("Yes"='Cheater Sheet'!$BM$105:$BM$145, ROW('Cheater Sheet'!$BM$105:$BM$145)-104,""), ROW()-4)),"")</f>
        <v/>
      </c>
      <c r="D16" s="292" t="str" cm="1">
        <f t="array" ref="D16">IF(IFERROR(INDEX('Cheater Sheet'!C105:C145, SMALL(IF("Yes"='Cheater Sheet'!$BM$105:$BM$145, ROW('Cheater Sheet'!$BM$105:$BM$145)-104,""), ROW()-4)),"")="","",IFERROR(INDEX('Cheater Sheet'!C105:C145, SMALL(IF("Yes"='Cheater Sheet'!$BM$105:$BM$145, ROW('Cheater Sheet'!$BM$105:$BM$145)-104,""), ROW()-4)),""))</f>
        <v/>
      </c>
      <c r="E16" s="287" t="str" cm="1">
        <f t="array" ref="E16">IF(IFERROR(INDEX('Cheater Sheet'!D105:D145, SMALL(IF("Yes"='Cheater Sheet'!$BM$105:$BM$145, ROW('Cheater Sheet'!$BM$105:$BM$145)-104,""), ROW()-4)),"")="","",IFERROR(INDEX('Cheater Sheet'!D105:D145, SMALL(IF("Yes"='Cheater Sheet'!$BM$105:$BM$145, ROW('Cheater Sheet'!$BM$105:$BM$145)-104,""), ROW()-4)),""))</f>
        <v/>
      </c>
      <c r="F16" s="292" t="str" cm="1">
        <f t="array" ref="F16">IF(IFERROR(INDEX('Cheater Sheet'!E105:E145, SMALL(IF("Yes"='Cheater Sheet'!$BM$105:$BM$145, ROW('Cheater Sheet'!$BM$105:$BM$145)-104,""), ROW()-4)),"")="","",IFERROR(INDEX('Cheater Sheet'!E105:E145, SMALL(IF("Yes"='Cheater Sheet'!$BM$105:$BM$145, ROW('Cheater Sheet'!$BM$105:$BM$145)-104,""), ROW()-4)),""))</f>
        <v/>
      </c>
      <c r="G16" s="287" t="str" cm="1">
        <f t="array" ref="G16">IF(IFERROR(INDEX('Cheater Sheet'!F105:F145, SMALL(IF("Yes"='Cheater Sheet'!$BM$105:$BM$145, ROW('Cheater Sheet'!$BM$105:$BM$145)-104,""), ROW()-4)),"")="","",IFERROR(INDEX('Cheater Sheet'!F105:F145, SMALL(IF("Yes"='Cheater Sheet'!$BM$105:$BM$145, ROW('Cheater Sheet'!$BM$105:$BM$145)-104,""), ROW()-4)),""))</f>
        <v/>
      </c>
      <c r="H16" s="292" t="str" cm="1">
        <f t="array" ref="H16">IF(IFERROR(INDEX('Cheater Sheet'!G105:G145, SMALL(IF("Yes"='Cheater Sheet'!$BM$105:$BM$145, ROW('Cheater Sheet'!$BM$105:$BM$145)-104,""), ROW()-4)),"")="","",IFERROR(INDEX('Cheater Sheet'!G105:G145, SMALL(IF("Yes"='Cheater Sheet'!$BM$105:$BM$145, ROW('Cheater Sheet'!$BM$105:$BM$145)-104,""), ROW()-4)),""))</f>
        <v/>
      </c>
      <c r="I16" s="287" t="str" cm="1">
        <f t="array" ref="I16">IF(IFERROR(INDEX('Cheater Sheet'!H105:H145, SMALL(IF("Yes"='Cheater Sheet'!$BM$105:$BM$145, ROW('Cheater Sheet'!$BM$105:$BM$145)-104,""), ROW()-4)),"")="","",IFERROR(INDEX('Cheater Sheet'!H105:H145, SMALL(IF("Yes"='Cheater Sheet'!$BM$105:$BM$145, ROW('Cheater Sheet'!$BM$105:$BM$145)-104,""), ROW()-4)),""))</f>
        <v/>
      </c>
      <c r="J16" s="292" t="str" cm="1">
        <f t="array" ref="J16">IF(IFERROR(INDEX('Cheater Sheet'!I105:I145, SMALL(IF("Yes"='Cheater Sheet'!$BM$105:$BM$145, ROW('Cheater Sheet'!$BM$105:$BM$145)-104,""), ROW()-4)),"")="","",IFERROR(INDEX('Cheater Sheet'!I105:I145, SMALL(IF("Yes"='Cheater Sheet'!$BM$105:$BM$145, ROW('Cheater Sheet'!$BM$105:$BM$145)-104,""), ROW()-4)),""))</f>
        <v/>
      </c>
      <c r="K16" s="287" t="str" cm="1">
        <f t="array" ref="K16">IF(IFERROR(INDEX('Cheater Sheet'!J105:J145, SMALL(IF("Yes"='Cheater Sheet'!$BM$105:$BM$145, ROW('Cheater Sheet'!$BM$105:$BM$145)-104,""), ROW()-4)),"")="","",IFERROR(INDEX('Cheater Sheet'!J105:J145, SMALL(IF("Yes"='Cheater Sheet'!$BM$105:$BM$145, ROW('Cheater Sheet'!$BM$105:$BM$145)-104,""), ROW()-4)),""))</f>
        <v/>
      </c>
      <c r="L16" s="292" t="str" cm="1">
        <f t="array" ref="L16">IF(IFERROR(INDEX('Cheater Sheet'!K105:K145, SMALL(IF("Yes"='Cheater Sheet'!$BM$105:$BM$145, ROW('Cheater Sheet'!$BM$105:$BM$145)-104,""), ROW()-4)),"")="","",IFERROR(INDEX('Cheater Sheet'!K105:K145, SMALL(IF("Yes"='Cheater Sheet'!$BM$105:$BM$145, ROW('Cheater Sheet'!$BM$105:$BM$145)-104,""), ROW()-4)),""))</f>
        <v/>
      </c>
      <c r="M16" s="287" t="str" cm="1">
        <f t="array" ref="M16">IF(IFERROR(INDEX('Cheater Sheet'!L105:L145, SMALL(IF("Yes"='Cheater Sheet'!$BM$105:$BM$145, ROW('Cheater Sheet'!$BM$105:$BM$145)-104,""), ROW()-4)),"")="","",IFERROR(INDEX('Cheater Sheet'!L105:L145, SMALL(IF("Yes"='Cheater Sheet'!$BM$105:$BM$145, ROW('Cheater Sheet'!$BM$105:$BM$145)-104,""), ROW()-4)),""))</f>
        <v/>
      </c>
      <c r="N16" s="292" t="str" cm="1">
        <f t="array" ref="N16">IF(IFERROR(INDEX('Cheater Sheet'!M105:M145, SMALL(IF("Yes"='Cheater Sheet'!$BM$105:$BM$145, ROW('Cheater Sheet'!$BM$105:$BM$145)-104,""), ROW()-4)),"")="","",IFERROR(INDEX('Cheater Sheet'!M105:M145, SMALL(IF("Yes"='Cheater Sheet'!$BM$105:$BM$145, ROW('Cheater Sheet'!$BM$105:$BM$145)-104,""), ROW()-4)),""))</f>
        <v/>
      </c>
      <c r="O16" s="287" t="str" cm="1">
        <f t="array" ref="O16">IF(IFERROR(INDEX('Cheater Sheet'!N105:N145, SMALL(IF("Yes"='Cheater Sheet'!$BM$105:$BM$145, ROW('Cheater Sheet'!$BM$105:$BM$145)-104,""), ROW()-4)),"")="","",IFERROR(INDEX('Cheater Sheet'!N105:N145, SMALL(IF("Yes"='Cheater Sheet'!$BM$105:$BM$145, ROW('Cheater Sheet'!$BM$105:$BM$145)-104,""), ROW()-4)),""))</f>
        <v/>
      </c>
      <c r="P16" s="292" t="str" cm="1">
        <f t="array" ref="P16">IF(IFERROR(INDEX('Cheater Sheet'!O105:O145, SMALL(IF("Yes"='Cheater Sheet'!$BM$105:$BM$145, ROW('Cheater Sheet'!$BM$105:$BM$145)-104,""), ROW()-4)),"")="","",IFERROR(INDEX('Cheater Sheet'!O105:O145, SMALL(IF("Yes"='Cheater Sheet'!$BM$105:$BM$145, ROW('Cheater Sheet'!$BM$105:$BM$145)-104,""), ROW()-4)),""))</f>
        <v/>
      </c>
      <c r="Q16" s="287" t="str" cm="1">
        <f t="array" ref="Q16">IF(IFERROR(INDEX('Cheater Sheet'!P105:P145, SMALL(IF("Yes"='Cheater Sheet'!$BM$105:$BM$145, ROW('Cheater Sheet'!$BM$105:$BM$145)-104,""), ROW()-4)),"")="","",IFERROR(INDEX('Cheater Sheet'!P105:P145, SMALL(IF("Yes"='Cheater Sheet'!$BM$105:$BM$145, ROW('Cheater Sheet'!$BM$105:$BM$145)-104,""), ROW()-4)),""))</f>
        <v/>
      </c>
      <c r="R16" s="292" t="str" cm="1">
        <f t="array" ref="R16">IF(IFERROR(INDEX('Cheater Sheet'!Q105:Q145, SMALL(IF("Yes"='Cheater Sheet'!$BM$105:$BM$145, ROW('Cheater Sheet'!$BM$105:$BM$145)-104,""), ROW()-4)),"")="","",IFERROR(INDEX('Cheater Sheet'!Q105:Q145, SMALL(IF("Yes"='Cheater Sheet'!$BM$105:$BM$145, ROW('Cheater Sheet'!$BM$105:$BM$145)-104,""), ROW()-4)),""))</f>
        <v/>
      </c>
      <c r="S16" s="287" t="str" cm="1">
        <f t="array" ref="S16">IF(IFERROR(INDEX('Cheater Sheet'!R105:R145, SMALL(IF("Yes"='Cheater Sheet'!$BM$105:$BM$145, ROW('Cheater Sheet'!$BM$105:$BM$145)-104,""), ROW()-4)),"")="","",IFERROR(INDEX('Cheater Sheet'!R105:R145, SMALL(IF("Yes"='Cheater Sheet'!$BM$105:$BM$145, ROW('Cheater Sheet'!$BM$105:$BM$145)-104,""), ROW()-4)),""))</f>
        <v/>
      </c>
      <c r="T16" s="292" t="str" cm="1">
        <f t="array" ref="T16">IF(IFERROR(INDEX('Cheater Sheet'!S105:S145, SMALL(IF("Yes"='Cheater Sheet'!$BM$105:$BM$145, ROW('Cheater Sheet'!$BM$105:$BM$145)-104,""), ROW()-4)),"")="","",IFERROR(INDEX('Cheater Sheet'!S105:S145, SMALL(IF("Yes"='Cheater Sheet'!$BM$105:$BM$145, ROW('Cheater Sheet'!$BM$105:$BM$145)-104,""), ROW()-4)),""))</f>
        <v/>
      </c>
      <c r="U16" s="287" t="str" cm="1">
        <f t="array" ref="U16">IF(IFERROR(INDEX('Cheater Sheet'!T105:T145, SMALL(IF("Yes"='Cheater Sheet'!$BM$105:$BM$145, ROW('Cheater Sheet'!$BM$105:$BM$145)-104,""), ROW()-4)),"")="","",IFERROR(INDEX('Cheater Sheet'!T105:T145, SMALL(IF("Yes"='Cheater Sheet'!$BM$105:$BM$145, ROW('Cheater Sheet'!$BM$105:$BM$145)-104,""), ROW()-4)),""))</f>
        <v/>
      </c>
      <c r="V16" s="292" t="str" cm="1">
        <f t="array" ref="V16">IF(IFERROR(INDEX('Cheater Sheet'!U105:U145, SMALL(IF("Yes"='Cheater Sheet'!$BM$105:$BM$145, ROW('Cheater Sheet'!$BM$105:$BM$145)-104,""), ROW()-4)),"")="","",IFERROR(INDEX('Cheater Sheet'!U105:U145, SMALL(IF("Yes"='Cheater Sheet'!$BM$105:$BM$145, ROW('Cheater Sheet'!$BM$105:$BM$145)-104,""), ROW()-4)),""))</f>
        <v/>
      </c>
      <c r="W16" s="287" t="str" cm="1">
        <f t="array" ref="W16">IF(IFERROR(INDEX('Cheater Sheet'!V105:V145, SMALL(IF("Yes"='Cheater Sheet'!$BM$105:$BM$145, ROW('Cheater Sheet'!$BM$105:$BM$145)-104,""), ROW()-4)),"")="","",IFERROR(INDEX('Cheater Sheet'!V105:V145, SMALL(IF("Yes"='Cheater Sheet'!$BM$105:$BM$145, ROW('Cheater Sheet'!$BM$105:$BM$145)-104,""), ROW()-4)),""))</f>
        <v/>
      </c>
      <c r="X16" s="292" t="str" cm="1">
        <f t="array" ref="X16">IF(IFERROR(INDEX('Cheater Sheet'!W105:W145, SMALL(IF("Yes"='Cheater Sheet'!$BM$105:$BM$145, ROW('Cheater Sheet'!$BM$105:$BM$145)-104,""), ROW()-4)),"")="","",IFERROR(INDEX('Cheater Sheet'!W105:W145, SMALL(IF("Yes"='Cheater Sheet'!$BM$105:$BM$145, ROW('Cheater Sheet'!$BM$105:$BM$145)-104,""), ROW()-4)),""))</f>
        <v/>
      </c>
      <c r="Y16" s="287" t="str" cm="1">
        <f t="array" ref="Y16">IF(IFERROR(INDEX('Cheater Sheet'!X105:X145, SMALL(IF("Yes"='Cheater Sheet'!$BM$105:$BM$145, ROW('Cheater Sheet'!$BM$105:$BM$145)-104,""), ROW()-4)),"")="","",IFERROR(INDEX('Cheater Sheet'!X105:X145, SMALL(IF("Yes"='Cheater Sheet'!$BM$105:$BM$145, ROW('Cheater Sheet'!$BM$105:$BM$145)-104,""), ROW()-4)),""))</f>
        <v/>
      </c>
      <c r="Z16" s="292" t="str" cm="1">
        <f t="array" ref="Z16">IF(IFERROR(INDEX('Cheater Sheet'!Y105:Y145, SMALL(IF("Yes"='Cheater Sheet'!$BM$105:$BM$145, ROW('Cheater Sheet'!$BM$105:$BM$145)-104,""), ROW()-4)),"")="","",IFERROR(INDEX('Cheater Sheet'!Y105:Y145, SMALL(IF("Yes"='Cheater Sheet'!$BM$105:$BM$145, ROW('Cheater Sheet'!$BM$105:$BM$145)-104,""), ROW()-4)),""))</f>
        <v/>
      </c>
      <c r="AA16" s="287" t="str" cm="1">
        <f t="array" ref="AA16">IF(IFERROR(INDEX('Cheater Sheet'!Z105:Z145, SMALL(IF("Yes"='Cheater Sheet'!$BM$105:$BM$145, ROW('Cheater Sheet'!$BM$105:$BM$145)-104,""), ROW()-4)),"")="","",IFERROR(INDEX('Cheater Sheet'!Z105:Z145, SMALL(IF("Yes"='Cheater Sheet'!$BM$105:$BM$145, ROW('Cheater Sheet'!$BM$105:$BM$145)-104,""), ROW()-4)),""))</f>
        <v/>
      </c>
      <c r="AB16" s="292" t="str" cm="1">
        <f t="array" ref="AB16">IF(IFERROR(INDEX('Cheater Sheet'!AA105:AA145, SMALL(IF("Yes"='Cheater Sheet'!$BM$105:$BM$145, ROW('Cheater Sheet'!$BM$105:$BM$145)-104,""), ROW()-4)),"")="","",IFERROR(INDEX('Cheater Sheet'!AA105:AA145, SMALL(IF("Yes"='Cheater Sheet'!$BM$105:$BM$145, ROW('Cheater Sheet'!$BM$105:$BM$145)-104,""), ROW()-4)),""))</f>
        <v/>
      </c>
      <c r="AC16" s="287" t="str" cm="1">
        <f t="array" ref="AC16">IF(IFERROR(INDEX('Cheater Sheet'!AB105:AB145, SMALL(IF("Yes"='Cheater Sheet'!$BM$105:$BM$145, ROW('Cheater Sheet'!$BM$105:$BM$145)-104,""), ROW()-4)),"")="","",IFERROR(INDEX('Cheater Sheet'!AB105:AB145, SMALL(IF("Yes"='Cheater Sheet'!$BM$105:$BM$145, ROW('Cheater Sheet'!$BM$105:$BM$145)-104,""), ROW()-4)),""))</f>
        <v/>
      </c>
      <c r="AD16" s="292" t="str" cm="1">
        <f t="array" ref="AD16">IF(IFERROR(INDEX('Cheater Sheet'!AC105:AC145, SMALL(IF("Yes"='Cheater Sheet'!$BM$105:$BM$145, ROW('Cheater Sheet'!$BM$105:$BM$145)-104,""), ROW()-4)),"")="","",IFERROR(INDEX('Cheater Sheet'!AC105:AC145, SMALL(IF("Yes"='Cheater Sheet'!$BM$105:$BM$145, ROW('Cheater Sheet'!$BM$105:$BM$145)-104,""), ROW()-4)),""))</f>
        <v/>
      </c>
      <c r="AE16" s="287" t="str" cm="1">
        <f t="array" ref="AE16">IF(IFERROR(INDEX('Cheater Sheet'!AD105:AD145, SMALL(IF("Yes"='Cheater Sheet'!$BM$105:$BM$145, ROW('Cheater Sheet'!$BM$105:$BM$145)-104,""), ROW()-4)),"")="","",IFERROR(INDEX('Cheater Sheet'!AD105:AD145, SMALL(IF("Yes"='Cheater Sheet'!$BM$105:$BM$145, ROW('Cheater Sheet'!$BM$105:$BM$145)-104,""), ROW()-4)),""))</f>
        <v/>
      </c>
      <c r="AF16" s="292" t="str" cm="1">
        <f t="array" ref="AF16">IF(IFERROR(INDEX('Cheater Sheet'!AE105:AE145, SMALL(IF("Yes"='Cheater Sheet'!$BM$105:$BM$145, ROW('Cheater Sheet'!$BM$105:$BM$145)-104,""), ROW()-4)),"")="","",IFERROR(INDEX('Cheater Sheet'!AE105:AE145, SMALL(IF("Yes"='Cheater Sheet'!$BM$105:$BM$145, ROW('Cheater Sheet'!$BM$105:$BM$145)-104,""), ROW()-4)),""))</f>
        <v/>
      </c>
      <c r="AG16" s="287" t="str" cm="1">
        <f t="array" ref="AG16">IF(IFERROR(INDEX('Cheater Sheet'!AF105:AF145, SMALL(IF("Yes"='Cheater Sheet'!$BM$105:$BM$145, ROW('Cheater Sheet'!$BM$105:$BM$145)-104,""), ROW()-4)),"")="","",IFERROR(INDEX('Cheater Sheet'!AF105:AF145, SMALL(IF("Yes"='Cheater Sheet'!$BM$105:$BM$145, ROW('Cheater Sheet'!$BM$105:$BM$145)-104,""), ROW()-4)),""))</f>
        <v/>
      </c>
      <c r="AH16" s="292" t="str" cm="1">
        <f t="array" ref="AH16">IF(IFERROR(INDEX('Cheater Sheet'!AG105:AG145, SMALL(IF("Yes"='Cheater Sheet'!$BM$105:$BM$145, ROW('Cheater Sheet'!$BM$105:$BM$145)-104,""), ROW()-4)),"")="","",IFERROR(INDEX('Cheater Sheet'!AG105:AG145, SMALL(IF("Yes"='Cheater Sheet'!$BM$105:$BM$145, ROW('Cheater Sheet'!$BM$105:$BM$145)-104,""), ROW()-4)),""))</f>
        <v/>
      </c>
      <c r="AI16" s="287" t="str" cm="1">
        <f t="array" ref="AI16">IF(IFERROR(INDEX('Cheater Sheet'!AH105:AH145, SMALL(IF("Yes"='Cheater Sheet'!$BM$105:$BM$145, ROW('Cheater Sheet'!$BM$105:$BM$145)-104,""), ROW()-4)),"")="","",IFERROR(INDEX('Cheater Sheet'!AH105:AH145, SMALL(IF("Yes"='Cheater Sheet'!$BM$105:$BM$145, ROW('Cheater Sheet'!$BM$105:$BM$145)-104,""), ROW()-4)),""))</f>
        <v/>
      </c>
      <c r="AJ16" s="292" t="str" cm="1">
        <f t="array" ref="AJ16">IF(IFERROR(INDEX('Cheater Sheet'!AI105:AI145, SMALL(IF("Yes"='Cheater Sheet'!$BM$105:$BM$145, ROW('Cheater Sheet'!$BM$105:$BM$145)-104,""), ROW()-4)),"")="","",IFERROR(INDEX('Cheater Sheet'!AI105:AI145, SMALL(IF("Yes"='Cheater Sheet'!$BM$105:$BM$145, ROW('Cheater Sheet'!$BM$105:$BM$145)-104,""), ROW()-4)),""))</f>
        <v/>
      </c>
      <c r="AK16" s="287" t="str" cm="1">
        <f t="array" ref="AK16">IF(IFERROR(INDEX('Cheater Sheet'!AJ105:AJ145, SMALL(IF("Yes"='Cheater Sheet'!$BM$105:$BM$145, ROW('Cheater Sheet'!$BM$105:$BM$145)-104,""), ROW()-4)),"")="","",IFERROR(INDEX('Cheater Sheet'!AJ105:AJ145, SMALL(IF("Yes"='Cheater Sheet'!$BM$105:$BM$145, ROW('Cheater Sheet'!$BM$105:$BM$145)-104,""), ROW()-4)),""))</f>
        <v/>
      </c>
      <c r="AL16" s="292" t="str" cm="1">
        <f t="array" ref="AL16">IF(IFERROR(INDEX('Cheater Sheet'!AK105:AK145, SMALL(IF("Yes"='Cheater Sheet'!$BM$105:$BM$145, ROW('Cheater Sheet'!$BM$105:$BM$145)-104,""), ROW()-4)),"")="","",IFERROR(INDEX('Cheater Sheet'!AK105:AK145, SMALL(IF("Yes"='Cheater Sheet'!$BM$105:$BM$145, ROW('Cheater Sheet'!$BM$105:$BM$145)-104,""), ROW()-4)),""))</f>
        <v/>
      </c>
      <c r="AM16" s="287" t="str" cm="1">
        <f t="array" ref="AM16">IF(IFERROR(INDEX('Cheater Sheet'!AL105:AL145, SMALL(IF("Yes"='Cheater Sheet'!$BM$105:$BM$145, ROW('Cheater Sheet'!$BM$105:$BM$145)-104,""), ROW()-4)),"")="","",IFERROR(INDEX('Cheater Sheet'!AL105:AL145, SMALL(IF("Yes"='Cheater Sheet'!$BM$105:$BM$145, ROW('Cheater Sheet'!$BM$105:$BM$145)-104,""), ROW()-4)),""))</f>
        <v/>
      </c>
      <c r="AN16" s="292" t="str" cm="1">
        <f t="array" ref="AN16">IF(IFERROR(INDEX('Cheater Sheet'!AM105:AM145, SMALL(IF("Yes"='Cheater Sheet'!$BM$105:$BM$145, ROW('Cheater Sheet'!$BM$105:$BM$145)-104,""), ROW()-4)),"")="","",IFERROR(INDEX('Cheater Sheet'!AM105:AM145, SMALL(IF("Yes"='Cheater Sheet'!$BM$105:$BM$145, ROW('Cheater Sheet'!$BM$105:$BM$145)-104,""), ROW()-4)),""))</f>
        <v/>
      </c>
      <c r="AO16" s="287" t="str" cm="1">
        <f t="array" ref="AO16">IF(IFERROR(INDEX('Cheater Sheet'!AN105:AN145, SMALL(IF("Yes"='Cheater Sheet'!$BM$105:$BM$145, ROW('Cheater Sheet'!$BM$105:$BM$145)-104,""), ROW()-4)),"")="","",IFERROR(INDEX('Cheater Sheet'!AN105:AN145, SMALL(IF("Yes"='Cheater Sheet'!$BM$105:$BM$145, ROW('Cheater Sheet'!$BM$105:$BM$145)-104,""), ROW()-4)),""))</f>
        <v/>
      </c>
      <c r="AP16" s="292" t="str" cm="1">
        <f t="array" ref="AP16">IF(IFERROR(INDEX('Cheater Sheet'!AO105:AO145, SMALL(IF("Yes"='Cheater Sheet'!$BM$105:$BM$145, ROW('Cheater Sheet'!$BM$105:$BM$145)-104,""), ROW()-4)),"")="","",IFERROR(INDEX('Cheater Sheet'!AO105:AO145, SMALL(IF("Yes"='Cheater Sheet'!$BM$105:$BM$145, ROW('Cheater Sheet'!$BM$105:$BM$145)-104,""), ROW()-4)),""))</f>
        <v/>
      </c>
      <c r="AQ16" s="287" t="str" cm="1">
        <f t="array" ref="AQ16">IF(IFERROR(INDEX('Cheater Sheet'!AP105:AP145, SMALL(IF("Yes"='Cheater Sheet'!$BM$105:$BM$145, ROW('Cheater Sheet'!$BM$105:$BM$145)-104,""), ROW()-4)),"")="","",IFERROR(INDEX('Cheater Sheet'!AP105:AP145, SMALL(IF("Yes"='Cheater Sheet'!$BM$105:$BM$145, ROW('Cheater Sheet'!$BM$105:$BM$145)-104,""), ROW()-4)),""))</f>
        <v/>
      </c>
      <c r="AR16" s="292" t="str" cm="1">
        <f t="array" ref="AR16">IF(IFERROR(INDEX('Cheater Sheet'!AQ105:AQ145, SMALL(IF("Yes"='Cheater Sheet'!$BM$105:$BM$145, ROW('Cheater Sheet'!$BM$105:$BM$145)-104,""), ROW()-4)),"")="","",IFERROR(INDEX('Cheater Sheet'!AQ105:AQ145, SMALL(IF("Yes"='Cheater Sheet'!$BM$105:$BM$145, ROW('Cheater Sheet'!$BM$105:$BM$145)-104,""), ROW()-4)),""))</f>
        <v/>
      </c>
      <c r="AS16" s="287" t="str" cm="1">
        <f t="array" ref="AS16">IF(IFERROR(INDEX('Cheater Sheet'!AR105:AR145, SMALL(IF("Yes"='Cheater Sheet'!$BM$105:$BM$145, ROW('Cheater Sheet'!$BM$105:$BM$145)-104,""), ROW()-4)),"")="","",IFERROR(INDEX('Cheater Sheet'!AR105:AR145, SMALL(IF("Yes"='Cheater Sheet'!$BM$105:$BM$145, ROW('Cheater Sheet'!$BM$105:$BM$145)-104,""), ROW()-4)),""))</f>
        <v/>
      </c>
      <c r="AT16" s="292" t="str" cm="1">
        <f t="array" ref="AT16">IF(IFERROR(INDEX('Cheater Sheet'!AS105:AS145, SMALL(IF("Yes"='Cheater Sheet'!$BM$105:$BM$145, ROW('Cheater Sheet'!$BM$105:$BM$145)-104,""), ROW()-4)),"")="","",IFERROR(INDEX('Cheater Sheet'!AS105:AS145, SMALL(IF("Yes"='Cheater Sheet'!$BM$105:$BM$145, ROW('Cheater Sheet'!$BM$105:$BM$145)-104,""), ROW()-4)),""))</f>
        <v/>
      </c>
      <c r="AU16" s="287" t="str" cm="1">
        <f t="array" ref="AU16">IF(IFERROR(INDEX('Cheater Sheet'!AT105:AT145, SMALL(IF("Yes"='Cheater Sheet'!$BM$105:$BM$145, ROW('Cheater Sheet'!$BM$105:$BM$145)-104,""), ROW()-4)),"")="","",IFERROR(INDEX('Cheater Sheet'!AT105:AT145, SMALL(IF("Yes"='Cheater Sheet'!$BM$105:$BM$145, ROW('Cheater Sheet'!$BM$105:$BM$145)-104,""), ROW()-4)),""))</f>
        <v/>
      </c>
      <c r="AV16" s="292" t="str" cm="1">
        <f t="array" ref="AV16">IF(IFERROR(INDEX('Cheater Sheet'!AU105:AU145, SMALL(IF("Yes"='Cheater Sheet'!$BM$105:$BM$145, ROW('Cheater Sheet'!$BM$105:$BM$145)-104,""), ROW()-4)),"")="","",IFERROR(INDEX('Cheater Sheet'!AU105:AU145, SMALL(IF("Yes"='Cheater Sheet'!$BM$105:$BM$145, ROW('Cheater Sheet'!$BM$105:$BM$145)-104,""), ROW()-4)),""))</f>
        <v/>
      </c>
      <c r="AW16" s="287" t="str" cm="1">
        <f t="array" ref="AW16">IF(IFERROR(INDEX('Cheater Sheet'!AV105:AV145, SMALL(IF("Yes"='Cheater Sheet'!$BM$105:$BM$145, ROW('Cheater Sheet'!$BM$105:$BM$145)-104,""), ROW()-4)),"")="","",IFERROR(INDEX('Cheater Sheet'!AV105:AV145, SMALL(IF("Yes"='Cheater Sheet'!$BM$105:$BM$145, ROW('Cheater Sheet'!$BM$105:$BM$145)-104,""), ROW()-4)),""))</f>
        <v/>
      </c>
      <c r="AX16" s="292" t="str" cm="1">
        <f t="array" ref="AX16">IF(IFERROR(INDEX('Cheater Sheet'!AW105:AW145, SMALL(IF("Yes"='Cheater Sheet'!$BM$105:$BM$145, ROW('Cheater Sheet'!$BM$105:$BM$145)-104,""), ROW()-4)),"")="","",IFERROR(INDEX('Cheater Sheet'!AW105:AW145, SMALL(IF("Yes"='Cheater Sheet'!$BM$105:$BM$145, ROW('Cheater Sheet'!$BM$105:$BM$145)-104,""), ROW()-4)),""))</f>
        <v/>
      </c>
      <c r="AY16" s="287" t="str" cm="1">
        <f t="array" ref="AY16">IF(IFERROR(INDEX('Cheater Sheet'!AX105:AX145, SMALL(IF("Yes"='Cheater Sheet'!$BM$105:$BM$145, ROW('Cheater Sheet'!$BM$105:$BM$145)-104,""), ROW()-4)),"")="","",IFERROR(INDEX('Cheater Sheet'!AX105:AX145, SMALL(IF("Yes"='Cheater Sheet'!$BM$105:$BM$145, ROW('Cheater Sheet'!$BM$105:$BM$145)-104,""), ROW()-4)),""))</f>
        <v/>
      </c>
      <c r="AZ16" s="292" t="str" cm="1">
        <f t="array" ref="AZ16">IF(IFERROR(INDEX('Cheater Sheet'!AY105:AY145, SMALL(IF("Yes"='Cheater Sheet'!$BM$105:$BM$145, ROW('Cheater Sheet'!$BM$105:$BM$145)-104,""), ROW()-4)),"")="","",IFERROR(INDEX('Cheater Sheet'!AY105:AY145, SMALL(IF("Yes"='Cheater Sheet'!$BM$105:$BM$145, ROW('Cheater Sheet'!$BM$105:$BM$145)-104,""), ROW()-4)),""))</f>
        <v/>
      </c>
      <c r="BA16" s="287" t="str" cm="1">
        <f t="array" ref="BA16">IF(IFERROR(INDEX('Cheater Sheet'!AZ105:AZ145, SMALL(IF("Yes"='Cheater Sheet'!$BM$105:$BM$145, ROW('Cheater Sheet'!$BM$105:$BM$145)-104,""), ROW()-4)),"")="","",IFERROR(INDEX('Cheater Sheet'!AZ105:AZ145, SMALL(IF("Yes"='Cheater Sheet'!$BM$105:$BM$145, ROW('Cheater Sheet'!$BM$105:$BM$145)-104,""), ROW()-4)),""))</f>
        <v/>
      </c>
      <c r="BB16" s="292" t="str" cm="1">
        <f t="array" ref="BB16">IF(IFERROR(INDEX('Cheater Sheet'!BA105:BA145, SMALL(IF("Yes"='Cheater Sheet'!$BM$105:$BM$145, ROW('Cheater Sheet'!$BM$105:$BM$145)-104,""), ROW()-4)),"")="","",IFERROR(INDEX('Cheater Sheet'!BA105:BA145, SMALL(IF("Yes"='Cheater Sheet'!$BM$105:$BM$145, ROW('Cheater Sheet'!$BM$105:$BM$145)-104,""), ROW()-4)),""))</f>
        <v/>
      </c>
      <c r="BC16" s="287" t="str" cm="1">
        <f t="array" ref="BC16">IF(IFERROR(INDEX('Cheater Sheet'!BB105:BB145, SMALL(IF("Yes"='Cheater Sheet'!$BM$105:$BM$145, ROW('Cheater Sheet'!$BM$105:$BM$145)-104,""), ROW()-4)),"")="","",IFERROR(INDEX('Cheater Sheet'!BB105:BB145, SMALL(IF("Yes"='Cheater Sheet'!$BM$105:$BM$145, ROW('Cheater Sheet'!$BM$105:$BM$145)-104,""), ROW()-4)),""))</f>
        <v/>
      </c>
      <c r="BD16" s="292" t="str" cm="1">
        <f t="array" ref="BD16">IF(IFERROR(INDEX('Cheater Sheet'!BC105:BC145, SMALL(IF("Yes"='Cheater Sheet'!$BM$105:$BM$145, ROW('Cheater Sheet'!$BM$105:$BM$145)-104,""), ROW()-4)),"")="","",IFERROR(INDEX('Cheater Sheet'!BC105:BC145, SMALL(IF("Yes"='Cheater Sheet'!$BM$105:$BM$145, ROW('Cheater Sheet'!$BM$105:$BM$145)-104,""), ROW()-4)),""))</f>
        <v/>
      </c>
      <c r="BE16" s="287" t="str" cm="1">
        <f t="array" ref="BE16">IF(IFERROR(INDEX('Cheater Sheet'!BD105:BD145, SMALL(IF("Yes"='Cheater Sheet'!$BM$105:$BM$145, ROW('Cheater Sheet'!$BM$105:$BM$145)-104,""), ROW()-4)),"")="","",IFERROR(INDEX('Cheater Sheet'!BD105:BD145, SMALL(IF("Yes"='Cheater Sheet'!$BM$105:$BM$145, ROW('Cheater Sheet'!$BM$105:$BM$145)-104,""), ROW()-4)),""))</f>
        <v/>
      </c>
      <c r="BF16" s="292" t="str" cm="1">
        <f t="array" ref="BF16">IF(IFERROR(INDEX('Cheater Sheet'!BE105:BE145, SMALL(IF("Yes"='Cheater Sheet'!$BM$105:$BM$145, ROW('Cheater Sheet'!$BM$105:$BM$145)-104,""), ROW()-4)),"")="","",IFERROR(INDEX('Cheater Sheet'!BE105:BE145, SMALL(IF("Yes"='Cheater Sheet'!$BM$105:$BM$145, ROW('Cheater Sheet'!$BM$105:$BM$145)-104,""), ROW()-4)),""))</f>
        <v/>
      </c>
      <c r="BG16" s="287" t="str" cm="1">
        <f t="array" ref="BG16">IF(IFERROR(INDEX('Cheater Sheet'!BF105:BF145, SMALL(IF("Yes"='Cheater Sheet'!$BM$105:$BM$145, ROW('Cheater Sheet'!$BM$105:$BM$145)-104,""), ROW()-4)),"")="","",IFERROR(INDEX('Cheater Sheet'!BF105:BF145, SMALL(IF("Yes"='Cheater Sheet'!$BM$105:$BM$145, ROW('Cheater Sheet'!$BM$105:$BM$145)-104,""), ROW()-4)),""))</f>
        <v/>
      </c>
      <c r="BH16" s="292" t="str" cm="1">
        <f t="array" ref="BH16">IF(IFERROR(INDEX('Cheater Sheet'!BG105:BG145, SMALL(IF("Yes"='Cheater Sheet'!$BM$105:$BM$145, ROW('Cheater Sheet'!$BM$105:$BM$145)-104,""), ROW()-4)),"")="","",IFERROR(INDEX('Cheater Sheet'!BG105:BG145, SMALL(IF("Yes"='Cheater Sheet'!$BM$105:$BM$145, ROW('Cheater Sheet'!$BM$105:$BM$145)-104,""), ROW()-4)),""))</f>
        <v/>
      </c>
      <c r="BI16" s="287" t="str" cm="1">
        <f t="array" ref="BI16">IF(IFERROR(INDEX('Cheater Sheet'!BH105:BH145, SMALL(IF("Yes"='Cheater Sheet'!$BM$105:$BM$145, ROW('Cheater Sheet'!$BM$105:$BM$145)-104,""), ROW()-4)),"")="","",IFERROR(INDEX('Cheater Sheet'!BH105:BH145, SMALL(IF("Yes"='Cheater Sheet'!$BM$105:$BM$145, ROW('Cheater Sheet'!$BM$105:$BM$145)-104,""), ROW()-4)),""))</f>
        <v/>
      </c>
      <c r="BJ16" s="292" t="str" cm="1">
        <f t="array" ref="BJ16">IF(IFERROR(INDEX('Cheater Sheet'!BI105:BI145, SMALL(IF("Yes"='Cheater Sheet'!$BM$105:$BM$145, ROW('Cheater Sheet'!$BM$105:$BM$145)-104,""), ROW()-4)),"")="","",IFERROR(INDEX('Cheater Sheet'!BI105:BI145, SMALL(IF("Yes"='Cheater Sheet'!$BM$105:$BM$145, ROW('Cheater Sheet'!$BM$105:$BM$145)-104,""), ROW()-4)),""))</f>
        <v/>
      </c>
      <c r="BK16" s="709" t="str" cm="1">
        <f t="array" ref="BK16">IF(IFERROR(INDEX('Cheater Sheet'!BJ105:BJ145, SMALL(IF("Yes"='Cheater Sheet'!$BM$105:$BM$145, ROW('Cheater Sheet'!$BM$105:$BM$145)-104,""), ROW()-4)),"")="","",IFERROR(INDEX('Cheater Sheet'!BJ105:BJ145, SMALL(IF("Yes"='Cheater Sheet'!$BM$105:$BM$145, ROW('Cheater Sheet'!$BM$105:$BM$145)-104,""), ROW()-4)),""))</f>
        <v/>
      </c>
      <c r="BL16" s="101"/>
    </row>
    <row r="17" spans="1:64" x14ac:dyDescent="0.2">
      <c r="A17" s="765">
        <f t="shared" si="0"/>
        <v>0</v>
      </c>
      <c r="C17" s="143" t="str" cm="1">
        <f t="array" ref="C17">IFERROR(INDEX('Cheater Sheet'!$B$105:$B$145, SMALL(IF("Yes"='Cheater Sheet'!$BM$105:$BM$145, ROW('Cheater Sheet'!$BM$105:$BM$145)-104,""), ROW()-4)),"")</f>
        <v/>
      </c>
      <c r="D17" s="292" t="str" cm="1">
        <f t="array" ref="D17">IF(IFERROR(INDEX('Cheater Sheet'!C105:C145, SMALL(IF("Yes"='Cheater Sheet'!$BM$105:$BM$145, ROW('Cheater Sheet'!$BM$105:$BM$145)-104,""), ROW()-4)),"")="","",IFERROR(INDEX('Cheater Sheet'!C105:C145, SMALL(IF("Yes"='Cheater Sheet'!$BM$105:$BM$145, ROW('Cheater Sheet'!$BM$105:$BM$145)-104,""), ROW()-4)),""))</f>
        <v/>
      </c>
      <c r="E17" s="287" t="str" cm="1">
        <f t="array" ref="E17">IF(IFERROR(INDEX('Cheater Sheet'!D105:D145, SMALL(IF("Yes"='Cheater Sheet'!$BM$105:$BM$145, ROW('Cheater Sheet'!$BM$105:$BM$145)-104,""), ROW()-4)),"")="","",IFERROR(INDEX('Cheater Sheet'!D105:D145, SMALL(IF("Yes"='Cheater Sheet'!$BM$105:$BM$145, ROW('Cheater Sheet'!$BM$105:$BM$145)-104,""), ROW()-4)),""))</f>
        <v/>
      </c>
      <c r="F17" s="292" t="str" cm="1">
        <f t="array" ref="F17">IF(IFERROR(INDEX('Cheater Sheet'!E105:E145, SMALL(IF("Yes"='Cheater Sheet'!$BM$105:$BM$145, ROW('Cheater Sheet'!$BM$105:$BM$145)-104,""), ROW()-4)),"")="","",IFERROR(INDEX('Cheater Sheet'!E105:E145, SMALL(IF("Yes"='Cheater Sheet'!$BM$105:$BM$145, ROW('Cheater Sheet'!$BM$105:$BM$145)-104,""), ROW()-4)),""))</f>
        <v/>
      </c>
      <c r="G17" s="287" t="str" cm="1">
        <f t="array" ref="G17">IF(IFERROR(INDEX('Cheater Sheet'!F105:F145, SMALL(IF("Yes"='Cheater Sheet'!$BM$105:$BM$145, ROW('Cheater Sheet'!$BM$105:$BM$145)-104,""), ROW()-4)),"")="","",IFERROR(INDEX('Cheater Sheet'!F105:F145, SMALL(IF("Yes"='Cheater Sheet'!$BM$105:$BM$145, ROW('Cheater Sheet'!$BM$105:$BM$145)-104,""), ROW()-4)),""))</f>
        <v/>
      </c>
      <c r="H17" s="292" t="str" cm="1">
        <f t="array" ref="H17">IF(IFERROR(INDEX('Cheater Sheet'!G105:G145, SMALL(IF("Yes"='Cheater Sheet'!$BM$105:$BM$145, ROW('Cheater Sheet'!$BM$105:$BM$145)-104,""), ROW()-4)),"")="","",IFERROR(INDEX('Cheater Sheet'!G105:G145, SMALL(IF("Yes"='Cheater Sheet'!$BM$105:$BM$145, ROW('Cheater Sheet'!$BM$105:$BM$145)-104,""), ROW()-4)),""))</f>
        <v/>
      </c>
      <c r="I17" s="287" t="str" cm="1">
        <f t="array" ref="I17">IF(IFERROR(INDEX('Cheater Sheet'!H105:H145, SMALL(IF("Yes"='Cheater Sheet'!$BM$105:$BM$145, ROW('Cheater Sheet'!$BM$105:$BM$145)-104,""), ROW()-4)),"")="","",IFERROR(INDEX('Cheater Sheet'!H105:H145, SMALL(IF("Yes"='Cheater Sheet'!$BM$105:$BM$145, ROW('Cheater Sheet'!$BM$105:$BM$145)-104,""), ROW()-4)),""))</f>
        <v/>
      </c>
      <c r="J17" s="292" t="str" cm="1">
        <f t="array" ref="J17">IF(IFERROR(INDEX('Cheater Sheet'!I105:I145, SMALL(IF("Yes"='Cheater Sheet'!$BM$105:$BM$145, ROW('Cheater Sheet'!$BM$105:$BM$145)-104,""), ROW()-4)),"")="","",IFERROR(INDEX('Cheater Sheet'!I105:I145, SMALL(IF("Yes"='Cheater Sheet'!$BM$105:$BM$145, ROW('Cheater Sheet'!$BM$105:$BM$145)-104,""), ROW()-4)),""))</f>
        <v/>
      </c>
      <c r="K17" s="287" t="str" cm="1">
        <f t="array" ref="K17">IF(IFERROR(INDEX('Cheater Sheet'!J105:J145, SMALL(IF("Yes"='Cheater Sheet'!$BM$105:$BM$145, ROW('Cheater Sheet'!$BM$105:$BM$145)-104,""), ROW()-4)),"")="","",IFERROR(INDEX('Cheater Sheet'!J105:J145, SMALL(IF("Yes"='Cheater Sheet'!$BM$105:$BM$145, ROW('Cheater Sheet'!$BM$105:$BM$145)-104,""), ROW()-4)),""))</f>
        <v/>
      </c>
      <c r="L17" s="292" t="str" cm="1">
        <f t="array" ref="L17">IF(IFERROR(INDEX('Cheater Sheet'!K105:K145, SMALL(IF("Yes"='Cheater Sheet'!$BM$105:$BM$145, ROW('Cheater Sheet'!$BM$105:$BM$145)-104,""), ROW()-4)),"")="","",IFERROR(INDEX('Cheater Sheet'!K105:K145, SMALL(IF("Yes"='Cheater Sheet'!$BM$105:$BM$145, ROW('Cheater Sheet'!$BM$105:$BM$145)-104,""), ROW()-4)),""))</f>
        <v/>
      </c>
      <c r="M17" s="287" t="str" cm="1">
        <f t="array" ref="M17">IF(IFERROR(INDEX('Cheater Sheet'!L105:L145, SMALL(IF("Yes"='Cheater Sheet'!$BM$105:$BM$145, ROW('Cheater Sheet'!$BM$105:$BM$145)-104,""), ROW()-4)),"")="","",IFERROR(INDEX('Cheater Sheet'!L105:L145, SMALL(IF("Yes"='Cheater Sheet'!$BM$105:$BM$145, ROW('Cheater Sheet'!$BM$105:$BM$145)-104,""), ROW()-4)),""))</f>
        <v/>
      </c>
      <c r="N17" s="292" t="str" cm="1">
        <f t="array" ref="N17">IF(IFERROR(INDEX('Cheater Sheet'!M105:M145, SMALL(IF("Yes"='Cheater Sheet'!$BM$105:$BM$145, ROW('Cheater Sheet'!$BM$105:$BM$145)-104,""), ROW()-4)),"")="","",IFERROR(INDEX('Cheater Sheet'!M105:M145, SMALL(IF("Yes"='Cheater Sheet'!$BM$105:$BM$145, ROW('Cheater Sheet'!$BM$105:$BM$145)-104,""), ROW()-4)),""))</f>
        <v/>
      </c>
      <c r="O17" s="287" t="str" cm="1">
        <f t="array" ref="O17">IF(IFERROR(INDEX('Cheater Sheet'!N105:N145, SMALL(IF("Yes"='Cheater Sheet'!$BM$105:$BM$145, ROW('Cheater Sheet'!$BM$105:$BM$145)-104,""), ROW()-4)),"")="","",IFERROR(INDEX('Cheater Sheet'!N105:N145, SMALL(IF("Yes"='Cheater Sheet'!$BM$105:$BM$145, ROW('Cheater Sheet'!$BM$105:$BM$145)-104,""), ROW()-4)),""))</f>
        <v/>
      </c>
      <c r="P17" s="292" t="str" cm="1">
        <f t="array" ref="P17">IF(IFERROR(INDEX('Cheater Sheet'!O105:O145, SMALL(IF("Yes"='Cheater Sheet'!$BM$105:$BM$145, ROW('Cheater Sheet'!$BM$105:$BM$145)-104,""), ROW()-4)),"")="","",IFERROR(INDEX('Cheater Sheet'!O105:O145, SMALL(IF("Yes"='Cheater Sheet'!$BM$105:$BM$145, ROW('Cheater Sheet'!$BM$105:$BM$145)-104,""), ROW()-4)),""))</f>
        <v/>
      </c>
      <c r="Q17" s="287" t="str" cm="1">
        <f t="array" ref="Q17">IF(IFERROR(INDEX('Cheater Sheet'!P105:P145, SMALL(IF("Yes"='Cheater Sheet'!$BM$105:$BM$145, ROW('Cheater Sheet'!$BM$105:$BM$145)-104,""), ROW()-4)),"")="","",IFERROR(INDEX('Cheater Sheet'!P105:P145, SMALL(IF("Yes"='Cheater Sheet'!$BM$105:$BM$145, ROW('Cheater Sheet'!$BM$105:$BM$145)-104,""), ROW()-4)),""))</f>
        <v/>
      </c>
      <c r="R17" s="292" t="str" cm="1">
        <f t="array" ref="R17">IF(IFERROR(INDEX('Cheater Sheet'!Q105:Q145, SMALL(IF("Yes"='Cheater Sheet'!$BM$105:$BM$145, ROW('Cheater Sheet'!$BM$105:$BM$145)-104,""), ROW()-4)),"")="","",IFERROR(INDEX('Cheater Sheet'!Q105:Q145, SMALL(IF("Yes"='Cheater Sheet'!$BM$105:$BM$145, ROW('Cheater Sheet'!$BM$105:$BM$145)-104,""), ROW()-4)),""))</f>
        <v/>
      </c>
      <c r="S17" s="287" t="str" cm="1">
        <f t="array" ref="S17">IF(IFERROR(INDEX('Cheater Sheet'!R105:R145, SMALL(IF("Yes"='Cheater Sheet'!$BM$105:$BM$145, ROW('Cheater Sheet'!$BM$105:$BM$145)-104,""), ROW()-4)),"")="","",IFERROR(INDEX('Cheater Sheet'!R105:R145, SMALL(IF("Yes"='Cheater Sheet'!$BM$105:$BM$145, ROW('Cheater Sheet'!$BM$105:$BM$145)-104,""), ROW()-4)),""))</f>
        <v/>
      </c>
      <c r="T17" s="292" t="str" cm="1">
        <f t="array" ref="T17">IF(IFERROR(INDEX('Cheater Sheet'!S105:S145, SMALL(IF("Yes"='Cheater Sheet'!$BM$105:$BM$145, ROW('Cheater Sheet'!$BM$105:$BM$145)-104,""), ROW()-4)),"")="","",IFERROR(INDEX('Cheater Sheet'!S105:S145, SMALL(IF("Yes"='Cheater Sheet'!$BM$105:$BM$145, ROW('Cheater Sheet'!$BM$105:$BM$145)-104,""), ROW()-4)),""))</f>
        <v/>
      </c>
      <c r="U17" s="287" t="str" cm="1">
        <f t="array" ref="U17">IF(IFERROR(INDEX('Cheater Sheet'!T105:T145, SMALL(IF("Yes"='Cheater Sheet'!$BM$105:$BM$145, ROW('Cheater Sheet'!$BM$105:$BM$145)-104,""), ROW()-4)),"")="","",IFERROR(INDEX('Cheater Sheet'!T105:T145, SMALL(IF("Yes"='Cheater Sheet'!$BM$105:$BM$145, ROW('Cheater Sheet'!$BM$105:$BM$145)-104,""), ROW()-4)),""))</f>
        <v/>
      </c>
      <c r="V17" s="292" t="str" cm="1">
        <f t="array" ref="V17">IF(IFERROR(INDEX('Cheater Sheet'!U105:U145, SMALL(IF("Yes"='Cheater Sheet'!$BM$105:$BM$145, ROW('Cheater Sheet'!$BM$105:$BM$145)-104,""), ROW()-4)),"")="","",IFERROR(INDEX('Cheater Sheet'!U105:U145, SMALL(IF("Yes"='Cheater Sheet'!$BM$105:$BM$145, ROW('Cheater Sheet'!$BM$105:$BM$145)-104,""), ROW()-4)),""))</f>
        <v/>
      </c>
      <c r="W17" s="287" t="str" cm="1">
        <f t="array" ref="W17">IF(IFERROR(INDEX('Cheater Sheet'!V105:V145, SMALL(IF("Yes"='Cheater Sheet'!$BM$105:$BM$145, ROW('Cheater Sheet'!$BM$105:$BM$145)-104,""), ROW()-4)),"")="","",IFERROR(INDEX('Cheater Sheet'!V105:V145, SMALL(IF("Yes"='Cheater Sheet'!$BM$105:$BM$145, ROW('Cheater Sheet'!$BM$105:$BM$145)-104,""), ROW()-4)),""))</f>
        <v/>
      </c>
      <c r="X17" s="292" t="str" cm="1">
        <f t="array" ref="X17">IF(IFERROR(INDEX('Cheater Sheet'!W105:W145, SMALL(IF("Yes"='Cheater Sheet'!$BM$105:$BM$145, ROW('Cheater Sheet'!$BM$105:$BM$145)-104,""), ROW()-4)),"")="","",IFERROR(INDEX('Cheater Sheet'!W105:W145, SMALL(IF("Yes"='Cheater Sheet'!$BM$105:$BM$145, ROW('Cheater Sheet'!$BM$105:$BM$145)-104,""), ROW()-4)),""))</f>
        <v/>
      </c>
      <c r="Y17" s="287" t="str" cm="1">
        <f t="array" ref="Y17">IF(IFERROR(INDEX('Cheater Sheet'!X105:X145, SMALL(IF("Yes"='Cheater Sheet'!$BM$105:$BM$145, ROW('Cheater Sheet'!$BM$105:$BM$145)-104,""), ROW()-4)),"")="","",IFERROR(INDEX('Cheater Sheet'!X105:X145, SMALL(IF("Yes"='Cheater Sheet'!$BM$105:$BM$145, ROW('Cheater Sheet'!$BM$105:$BM$145)-104,""), ROW()-4)),""))</f>
        <v/>
      </c>
      <c r="Z17" s="292" t="str" cm="1">
        <f t="array" ref="Z17">IF(IFERROR(INDEX('Cheater Sheet'!Y105:Y145, SMALL(IF("Yes"='Cheater Sheet'!$BM$105:$BM$145, ROW('Cheater Sheet'!$BM$105:$BM$145)-104,""), ROW()-4)),"")="","",IFERROR(INDEX('Cheater Sheet'!Y105:Y145, SMALL(IF("Yes"='Cheater Sheet'!$BM$105:$BM$145, ROW('Cheater Sheet'!$BM$105:$BM$145)-104,""), ROW()-4)),""))</f>
        <v/>
      </c>
      <c r="AA17" s="287" t="str" cm="1">
        <f t="array" ref="AA17">IF(IFERROR(INDEX('Cheater Sheet'!Z105:Z145, SMALL(IF("Yes"='Cheater Sheet'!$BM$105:$BM$145, ROW('Cheater Sheet'!$BM$105:$BM$145)-104,""), ROW()-4)),"")="","",IFERROR(INDEX('Cheater Sheet'!Z105:Z145, SMALL(IF("Yes"='Cheater Sheet'!$BM$105:$BM$145, ROW('Cheater Sheet'!$BM$105:$BM$145)-104,""), ROW()-4)),""))</f>
        <v/>
      </c>
      <c r="AB17" s="292" t="str" cm="1">
        <f t="array" ref="AB17">IF(IFERROR(INDEX('Cheater Sheet'!AA105:AA145, SMALL(IF("Yes"='Cheater Sheet'!$BM$105:$BM$145, ROW('Cheater Sheet'!$BM$105:$BM$145)-104,""), ROW()-4)),"")="","",IFERROR(INDEX('Cheater Sheet'!AA105:AA145, SMALL(IF("Yes"='Cheater Sheet'!$BM$105:$BM$145, ROW('Cheater Sheet'!$BM$105:$BM$145)-104,""), ROW()-4)),""))</f>
        <v/>
      </c>
      <c r="AC17" s="287" t="str" cm="1">
        <f t="array" ref="AC17">IF(IFERROR(INDEX('Cheater Sheet'!AB105:AB145, SMALL(IF("Yes"='Cheater Sheet'!$BM$105:$BM$145, ROW('Cheater Sheet'!$BM$105:$BM$145)-104,""), ROW()-4)),"")="","",IFERROR(INDEX('Cheater Sheet'!AB105:AB145, SMALL(IF("Yes"='Cheater Sheet'!$BM$105:$BM$145, ROW('Cheater Sheet'!$BM$105:$BM$145)-104,""), ROW()-4)),""))</f>
        <v/>
      </c>
      <c r="AD17" s="292" t="str" cm="1">
        <f t="array" ref="AD17">IF(IFERROR(INDEX('Cheater Sheet'!AC105:AC145, SMALL(IF("Yes"='Cheater Sheet'!$BM$105:$BM$145, ROW('Cheater Sheet'!$BM$105:$BM$145)-104,""), ROW()-4)),"")="","",IFERROR(INDEX('Cheater Sheet'!AC105:AC145, SMALL(IF("Yes"='Cheater Sheet'!$BM$105:$BM$145, ROW('Cheater Sheet'!$BM$105:$BM$145)-104,""), ROW()-4)),""))</f>
        <v/>
      </c>
      <c r="AE17" s="287" t="str" cm="1">
        <f t="array" ref="AE17">IF(IFERROR(INDEX('Cheater Sheet'!AD105:AD145, SMALL(IF("Yes"='Cheater Sheet'!$BM$105:$BM$145, ROW('Cheater Sheet'!$BM$105:$BM$145)-104,""), ROW()-4)),"")="","",IFERROR(INDEX('Cheater Sheet'!AD105:AD145, SMALL(IF("Yes"='Cheater Sheet'!$BM$105:$BM$145, ROW('Cheater Sheet'!$BM$105:$BM$145)-104,""), ROW()-4)),""))</f>
        <v/>
      </c>
      <c r="AF17" s="292" t="str" cm="1">
        <f t="array" ref="AF17">IF(IFERROR(INDEX('Cheater Sheet'!AE105:AE145, SMALL(IF("Yes"='Cheater Sheet'!$BM$105:$BM$145, ROW('Cheater Sheet'!$BM$105:$BM$145)-104,""), ROW()-4)),"")="","",IFERROR(INDEX('Cheater Sheet'!AE105:AE145, SMALL(IF("Yes"='Cheater Sheet'!$BM$105:$BM$145, ROW('Cheater Sheet'!$BM$105:$BM$145)-104,""), ROW()-4)),""))</f>
        <v/>
      </c>
      <c r="AG17" s="287" t="str" cm="1">
        <f t="array" ref="AG17">IF(IFERROR(INDEX('Cheater Sheet'!AF105:AF145, SMALL(IF("Yes"='Cheater Sheet'!$BM$105:$BM$145, ROW('Cheater Sheet'!$BM$105:$BM$145)-104,""), ROW()-4)),"")="","",IFERROR(INDEX('Cheater Sheet'!AF105:AF145, SMALL(IF("Yes"='Cheater Sheet'!$BM$105:$BM$145, ROW('Cheater Sheet'!$BM$105:$BM$145)-104,""), ROW()-4)),""))</f>
        <v/>
      </c>
      <c r="AH17" s="292" t="str" cm="1">
        <f t="array" ref="AH17">IF(IFERROR(INDEX('Cheater Sheet'!AG105:AG145, SMALL(IF("Yes"='Cheater Sheet'!$BM$105:$BM$145, ROW('Cheater Sheet'!$BM$105:$BM$145)-104,""), ROW()-4)),"")="","",IFERROR(INDEX('Cheater Sheet'!AG105:AG145, SMALL(IF("Yes"='Cheater Sheet'!$BM$105:$BM$145, ROW('Cheater Sheet'!$BM$105:$BM$145)-104,""), ROW()-4)),""))</f>
        <v/>
      </c>
      <c r="AI17" s="287" t="str" cm="1">
        <f t="array" ref="AI17">IF(IFERROR(INDEX('Cheater Sheet'!AH105:AH145, SMALL(IF("Yes"='Cheater Sheet'!$BM$105:$BM$145, ROW('Cheater Sheet'!$BM$105:$BM$145)-104,""), ROW()-4)),"")="","",IFERROR(INDEX('Cheater Sheet'!AH105:AH145, SMALL(IF("Yes"='Cheater Sheet'!$BM$105:$BM$145, ROW('Cheater Sheet'!$BM$105:$BM$145)-104,""), ROW()-4)),""))</f>
        <v/>
      </c>
      <c r="AJ17" s="292" t="str" cm="1">
        <f t="array" ref="AJ17">IF(IFERROR(INDEX('Cheater Sheet'!AI105:AI145, SMALL(IF("Yes"='Cheater Sheet'!$BM$105:$BM$145, ROW('Cheater Sheet'!$BM$105:$BM$145)-104,""), ROW()-4)),"")="","",IFERROR(INDEX('Cheater Sheet'!AI105:AI145, SMALL(IF("Yes"='Cheater Sheet'!$BM$105:$BM$145, ROW('Cheater Sheet'!$BM$105:$BM$145)-104,""), ROW()-4)),""))</f>
        <v/>
      </c>
      <c r="AK17" s="287" t="str" cm="1">
        <f t="array" ref="AK17">IF(IFERROR(INDEX('Cheater Sheet'!AJ105:AJ145, SMALL(IF("Yes"='Cheater Sheet'!$BM$105:$BM$145, ROW('Cheater Sheet'!$BM$105:$BM$145)-104,""), ROW()-4)),"")="","",IFERROR(INDEX('Cheater Sheet'!AJ105:AJ145, SMALL(IF("Yes"='Cheater Sheet'!$BM$105:$BM$145, ROW('Cheater Sheet'!$BM$105:$BM$145)-104,""), ROW()-4)),""))</f>
        <v/>
      </c>
      <c r="AL17" s="292" t="str" cm="1">
        <f t="array" ref="AL17">IF(IFERROR(INDEX('Cheater Sheet'!AK105:AK145, SMALL(IF("Yes"='Cheater Sheet'!$BM$105:$BM$145, ROW('Cheater Sheet'!$BM$105:$BM$145)-104,""), ROW()-4)),"")="","",IFERROR(INDEX('Cheater Sheet'!AK105:AK145, SMALL(IF("Yes"='Cheater Sheet'!$BM$105:$BM$145, ROW('Cheater Sheet'!$BM$105:$BM$145)-104,""), ROW()-4)),""))</f>
        <v/>
      </c>
      <c r="AM17" s="287" t="str" cm="1">
        <f t="array" ref="AM17">IF(IFERROR(INDEX('Cheater Sheet'!AL105:AL145, SMALL(IF("Yes"='Cheater Sheet'!$BM$105:$BM$145, ROW('Cheater Sheet'!$BM$105:$BM$145)-104,""), ROW()-4)),"")="","",IFERROR(INDEX('Cheater Sheet'!AL105:AL145, SMALL(IF("Yes"='Cheater Sheet'!$BM$105:$BM$145, ROW('Cheater Sheet'!$BM$105:$BM$145)-104,""), ROW()-4)),""))</f>
        <v/>
      </c>
      <c r="AN17" s="292" t="str" cm="1">
        <f t="array" ref="AN17">IF(IFERROR(INDEX('Cheater Sheet'!AM105:AM145, SMALL(IF("Yes"='Cheater Sheet'!$BM$105:$BM$145, ROW('Cheater Sheet'!$BM$105:$BM$145)-104,""), ROW()-4)),"")="","",IFERROR(INDEX('Cheater Sheet'!AM105:AM145, SMALL(IF("Yes"='Cheater Sheet'!$BM$105:$BM$145, ROW('Cheater Sheet'!$BM$105:$BM$145)-104,""), ROW()-4)),""))</f>
        <v/>
      </c>
      <c r="AO17" s="287" t="str" cm="1">
        <f t="array" ref="AO17">IF(IFERROR(INDEX('Cheater Sheet'!AN105:AN145, SMALL(IF("Yes"='Cheater Sheet'!$BM$105:$BM$145, ROW('Cheater Sheet'!$BM$105:$BM$145)-104,""), ROW()-4)),"")="","",IFERROR(INDEX('Cheater Sheet'!AN105:AN145, SMALL(IF("Yes"='Cheater Sheet'!$BM$105:$BM$145, ROW('Cheater Sheet'!$BM$105:$BM$145)-104,""), ROW()-4)),""))</f>
        <v/>
      </c>
      <c r="AP17" s="292" t="str" cm="1">
        <f t="array" ref="AP17">IF(IFERROR(INDEX('Cheater Sheet'!AO105:AO145, SMALL(IF("Yes"='Cheater Sheet'!$BM$105:$BM$145, ROW('Cheater Sheet'!$BM$105:$BM$145)-104,""), ROW()-4)),"")="","",IFERROR(INDEX('Cheater Sheet'!AO105:AO145, SMALL(IF("Yes"='Cheater Sheet'!$BM$105:$BM$145, ROW('Cheater Sheet'!$BM$105:$BM$145)-104,""), ROW()-4)),""))</f>
        <v/>
      </c>
      <c r="AQ17" s="287" t="str" cm="1">
        <f t="array" ref="AQ17">IF(IFERROR(INDEX('Cheater Sheet'!AP105:AP145, SMALL(IF("Yes"='Cheater Sheet'!$BM$105:$BM$145, ROW('Cheater Sheet'!$BM$105:$BM$145)-104,""), ROW()-4)),"")="","",IFERROR(INDEX('Cheater Sheet'!AP105:AP145, SMALL(IF("Yes"='Cheater Sheet'!$BM$105:$BM$145, ROW('Cheater Sheet'!$BM$105:$BM$145)-104,""), ROW()-4)),""))</f>
        <v/>
      </c>
      <c r="AR17" s="292" t="str" cm="1">
        <f t="array" ref="AR17">IF(IFERROR(INDEX('Cheater Sheet'!AQ105:AQ145, SMALL(IF("Yes"='Cheater Sheet'!$BM$105:$BM$145, ROW('Cheater Sheet'!$BM$105:$BM$145)-104,""), ROW()-4)),"")="","",IFERROR(INDEX('Cheater Sheet'!AQ105:AQ145, SMALL(IF("Yes"='Cheater Sheet'!$BM$105:$BM$145, ROW('Cheater Sheet'!$BM$105:$BM$145)-104,""), ROW()-4)),""))</f>
        <v/>
      </c>
      <c r="AS17" s="287" t="str" cm="1">
        <f t="array" ref="AS17">IF(IFERROR(INDEX('Cheater Sheet'!AR105:AR145, SMALL(IF("Yes"='Cheater Sheet'!$BM$105:$BM$145, ROW('Cheater Sheet'!$BM$105:$BM$145)-104,""), ROW()-4)),"")="","",IFERROR(INDEX('Cheater Sheet'!AR105:AR145, SMALL(IF("Yes"='Cheater Sheet'!$BM$105:$BM$145, ROW('Cheater Sheet'!$BM$105:$BM$145)-104,""), ROW()-4)),""))</f>
        <v/>
      </c>
      <c r="AT17" s="292" t="str" cm="1">
        <f t="array" ref="AT17">IF(IFERROR(INDEX('Cheater Sheet'!AS105:AS145, SMALL(IF("Yes"='Cheater Sheet'!$BM$105:$BM$145, ROW('Cheater Sheet'!$BM$105:$BM$145)-104,""), ROW()-4)),"")="","",IFERROR(INDEX('Cheater Sheet'!AS105:AS145, SMALL(IF("Yes"='Cheater Sheet'!$BM$105:$BM$145, ROW('Cheater Sheet'!$BM$105:$BM$145)-104,""), ROW()-4)),""))</f>
        <v/>
      </c>
      <c r="AU17" s="287" t="str" cm="1">
        <f t="array" ref="AU17">IF(IFERROR(INDEX('Cheater Sheet'!AT105:AT145, SMALL(IF("Yes"='Cheater Sheet'!$BM$105:$BM$145, ROW('Cheater Sheet'!$BM$105:$BM$145)-104,""), ROW()-4)),"")="","",IFERROR(INDEX('Cheater Sheet'!AT105:AT145, SMALL(IF("Yes"='Cheater Sheet'!$BM$105:$BM$145, ROW('Cheater Sheet'!$BM$105:$BM$145)-104,""), ROW()-4)),""))</f>
        <v/>
      </c>
      <c r="AV17" s="292" t="str" cm="1">
        <f t="array" ref="AV17">IF(IFERROR(INDEX('Cheater Sheet'!AU105:AU145, SMALL(IF("Yes"='Cheater Sheet'!$BM$105:$BM$145, ROW('Cheater Sheet'!$BM$105:$BM$145)-104,""), ROW()-4)),"")="","",IFERROR(INDEX('Cheater Sheet'!AU105:AU145, SMALL(IF("Yes"='Cheater Sheet'!$BM$105:$BM$145, ROW('Cheater Sheet'!$BM$105:$BM$145)-104,""), ROW()-4)),""))</f>
        <v/>
      </c>
      <c r="AW17" s="287" t="str" cm="1">
        <f t="array" ref="AW17">IF(IFERROR(INDEX('Cheater Sheet'!AV105:AV145, SMALL(IF("Yes"='Cheater Sheet'!$BM$105:$BM$145, ROW('Cheater Sheet'!$BM$105:$BM$145)-104,""), ROW()-4)),"")="","",IFERROR(INDEX('Cheater Sheet'!AV105:AV145, SMALL(IF("Yes"='Cheater Sheet'!$BM$105:$BM$145, ROW('Cheater Sheet'!$BM$105:$BM$145)-104,""), ROW()-4)),""))</f>
        <v/>
      </c>
      <c r="AX17" s="292" t="str" cm="1">
        <f t="array" ref="AX17">IF(IFERROR(INDEX('Cheater Sheet'!AW105:AW145, SMALL(IF("Yes"='Cheater Sheet'!$BM$105:$BM$145, ROW('Cheater Sheet'!$BM$105:$BM$145)-104,""), ROW()-4)),"")="","",IFERROR(INDEX('Cheater Sheet'!AW105:AW145, SMALL(IF("Yes"='Cheater Sheet'!$BM$105:$BM$145, ROW('Cheater Sheet'!$BM$105:$BM$145)-104,""), ROW()-4)),""))</f>
        <v/>
      </c>
      <c r="AY17" s="287" t="str" cm="1">
        <f t="array" ref="AY17">IF(IFERROR(INDEX('Cheater Sheet'!AX105:AX145, SMALL(IF("Yes"='Cheater Sheet'!$BM$105:$BM$145, ROW('Cheater Sheet'!$BM$105:$BM$145)-104,""), ROW()-4)),"")="","",IFERROR(INDEX('Cheater Sheet'!AX105:AX145, SMALL(IF("Yes"='Cheater Sheet'!$BM$105:$BM$145, ROW('Cheater Sheet'!$BM$105:$BM$145)-104,""), ROW()-4)),""))</f>
        <v/>
      </c>
      <c r="AZ17" s="292" t="str" cm="1">
        <f t="array" ref="AZ17">IF(IFERROR(INDEX('Cheater Sheet'!AY105:AY145, SMALL(IF("Yes"='Cheater Sheet'!$BM$105:$BM$145, ROW('Cheater Sheet'!$BM$105:$BM$145)-104,""), ROW()-4)),"")="","",IFERROR(INDEX('Cheater Sheet'!AY105:AY145, SMALL(IF("Yes"='Cheater Sheet'!$BM$105:$BM$145, ROW('Cheater Sheet'!$BM$105:$BM$145)-104,""), ROW()-4)),""))</f>
        <v/>
      </c>
      <c r="BA17" s="287" t="str" cm="1">
        <f t="array" ref="BA17">IF(IFERROR(INDEX('Cheater Sheet'!AZ105:AZ145, SMALL(IF("Yes"='Cheater Sheet'!$BM$105:$BM$145, ROW('Cheater Sheet'!$BM$105:$BM$145)-104,""), ROW()-4)),"")="","",IFERROR(INDEX('Cheater Sheet'!AZ105:AZ145, SMALL(IF("Yes"='Cheater Sheet'!$BM$105:$BM$145, ROW('Cheater Sheet'!$BM$105:$BM$145)-104,""), ROW()-4)),""))</f>
        <v/>
      </c>
      <c r="BB17" s="292" t="str" cm="1">
        <f t="array" ref="BB17">IF(IFERROR(INDEX('Cheater Sheet'!BA105:BA145, SMALL(IF("Yes"='Cheater Sheet'!$BM$105:$BM$145, ROW('Cheater Sheet'!$BM$105:$BM$145)-104,""), ROW()-4)),"")="","",IFERROR(INDEX('Cheater Sheet'!BA105:BA145, SMALL(IF("Yes"='Cheater Sheet'!$BM$105:$BM$145, ROW('Cheater Sheet'!$BM$105:$BM$145)-104,""), ROW()-4)),""))</f>
        <v/>
      </c>
      <c r="BC17" s="287" t="str" cm="1">
        <f t="array" ref="BC17">IF(IFERROR(INDEX('Cheater Sheet'!BB105:BB145, SMALL(IF("Yes"='Cheater Sheet'!$BM$105:$BM$145, ROW('Cheater Sheet'!$BM$105:$BM$145)-104,""), ROW()-4)),"")="","",IFERROR(INDEX('Cheater Sheet'!BB105:BB145, SMALL(IF("Yes"='Cheater Sheet'!$BM$105:$BM$145, ROW('Cheater Sheet'!$BM$105:$BM$145)-104,""), ROW()-4)),""))</f>
        <v/>
      </c>
      <c r="BD17" s="292" t="str" cm="1">
        <f t="array" ref="BD17">IF(IFERROR(INDEX('Cheater Sheet'!BC105:BC145, SMALL(IF("Yes"='Cheater Sheet'!$BM$105:$BM$145, ROW('Cheater Sheet'!$BM$105:$BM$145)-104,""), ROW()-4)),"")="","",IFERROR(INDEX('Cheater Sheet'!BC105:BC145, SMALL(IF("Yes"='Cheater Sheet'!$BM$105:$BM$145, ROW('Cheater Sheet'!$BM$105:$BM$145)-104,""), ROW()-4)),""))</f>
        <v/>
      </c>
      <c r="BE17" s="287" t="str" cm="1">
        <f t="array" ref="BE17">IF(IFERROR(INDEX('Cheater Sheet'!BD105:BD145, SMALL(IF("Yes"='Cheater Sheet'!$BM$105:$BM$145, ROW('Cheater Sheet'!$BM$105:$BM$145)-104,""), ROW()-4)),"")="","",IFERROR(INDEX('Cheater Sheet'!BD105:BD145, SMALL(IF("Yes"='Cheater Sheet'!$BM$105:$BM$145, ROW('Cheater Sheet'!$BM$105:$BM$145)-104,""), ROW()-4)),""))</f>
        <v/>
      </c>
      <c r="BF17" s="292" t="str" cm="1">
        <f t="array" ref="BF17">IF(IFERROR(INDEX('Cheater Sheet'!BE105:BE145, SMALL(IF("Yes"='Cheater Sheet'!$BM$105:$BM$145, ROW('Cheater Sheet'!$BM$105:$BM$145)-104,""), ROW()-4)),"")="","",IFERROR(INDEX('Cheater Sheet'!BE105:BE145, SMALL(IF("Yes"='Cheater Sheet'!$BM$105:$BM$145, ROW('Cheater Sheet'!$BM$105:$BM$145)-104,""), ROW()-4)),""))</f>
        <v/>
      </c>
      <c r="BG17" s="287" t="str" cm="1">
        <f t="array" ref="BG17">IF(IFERROR(INDEX('Cheater Sheet'!BF105:BF145, SMALL(IF("Yes"='Cheater Sheet'!$BM$105:$BM$145, ROW('Cheater Sheet'!$BM$105:$BM$145)-104,""), ROW()-4)),"")="","",IFERROR(INDEX('Cheater Sheet'!BF105:BF145, SMALL(IF("Yes"='Cheater Sheet'!$BM$105:$BM$145, ROW('Cheater Sheet'!$BM$105:$BM$145)-104,""), ROW()-4)),""))</f>
        <v/>
      </c>
      <c r="BH17" s="292" t="str" cm="1">
        <f t="array" ref="BH17">IF(IFERROR(INDEX('Cheater Sheet'!BG105:BG145, SMALL(IF("Yes"='Cheater Sheet'!$BM$105:$BM$145, ROW('Cheater Sheet'!$BM$105:$BM$145)-104,""), ROW()-4)),"")="","",IFERROR(INDEX('Cheater Sheet'!BG105:BG145, SMALL(IF("Yes"='Cheater Sheet'!$BM$105:$BM$145, ROW('Cheater Sheet'!$BM$105:$BM$145)-104,""), ROW()-4)),""))</f>
        <v/>
      </c>
      <c r="BI17" s="287" t="str" cm="1">
        <f t="array" ref="BI17">IF(IFERROR(INDEX('Cheater Sheet'!BH105:BH145, SMALL(IF("Yes"='Cheater Sheet'!$BM$105:$BM$145, ROW('Cheater Sheet'!$BM$105:$BM$145)-104,""), ROW()-4)),"")="","",IFERROR(INDEX('Cheater Sheet'!BH105:BH145, SMALL(IF("Yes"='Cheater Sheet'!$BM$105:$BM$145, ROW('Cheater Sheet'!$BM$105:$BM$145)-104,""), ROW()-4)),""))</f>
        <v/>
      </c>
      <c r="BJ17" s="292" t="str" cm="1">
        <f t="array" ref="BJ17">IF(IFERROR(INDEX('Cheater Sheet'!BI105:BI145, SMALL(IF("Yes"='Cheater Sheet'!$BM$105:$BM$145, ROW('Cheater Sheet'!$BM$105:$BM$145)-104,""), ROW()-4)),"")="","",IFERROR(INDEX('Cheater Sheet'!BI105:BI145, SMALL(IF("Yes"='Cheater Sheet'!$BM$105:$BM$145, ROW('Cheater Sheet'!$BM$105:$BM$145)-104,""), ROW()-4)),""))</f>
        <v/>
      </c>
      <c r="BK17" s="709" t="str" cm="1">
        <f t="array" ref="BK17">IF(IFERROR(INDEX('Cheater Sheet'!BJ105:BJ145, SMALL(IF("Yes"='Cheater Sheet'!$BM$105:$BM$145, ROW('Cheater Sheet'!$BM$105:$BM$145)-104,""), ROW()-4)),"")="","",IFERROR(INDEX('Cheater Sheet'!BJ105:BJ145, SMALL(IF("Yes"='Cheater Sheet'!$BM$105:$BM$145, ROW('Cheater Sheet'!$BM$105:$BM$145)-104,""), ROW()-4)),""))</f>
        <v/>
      </c>
      <c r="BL17" s="101"/>
    </row>
    <row r="18" spans="1:64" x14ac:dyDescent="0.2">
      <c r="A18" s="765">
        <f t="shared" si="0"/>
        <v>0</v>
      </c>
      <c r="C18" s="143" t="str" cm="1">
        <f t="array" ref="C18">IFERROR(INDEX('Cheater Sheet'!$B$105:$B$145, SMALL(IF("Yes"='Cheater Sheet'!$BM$105:$BM$145, ROW('Cheater Sheet'!$BM$105:$BM$145)-104,""), ROW()-4)),"")</f>
        <v/>
      </c>
      <c r="D18" s="292" t="str" cm="1">
        <f t="array" ref="D18">IF(IFERROR(INDEX('Cheater Sheet'!C105:C145, SMALL(IF("Yes"='Cheater Sheet'!$BM$105:$BM$145, ROW('Cheater Sheet'!$BM$105:$BM$145)-104,""), ROW()-4)),"")="","",IFERROR(INDEX('Cheater Sheet'!C105:C145, SMALL(IF("Yes"='Cheater Sheet'!$BM$105:$BM$145, ROW('Cheater Sheet'!$BM$105:$BM$145)-104,""), ROW()-4)),""))</f>
        <v/>
      </c>
      <c r="E18" s="287" t="str" cm="1">
        <f t="array" ref="E18">IF(IFERROR(INDEX('Cheater Sheet'!D105:D145, SMALL(IF("Yes"='Cheater Sheet'!$BM$105:$BM$145, ROW('Cheater Sheet'!$BM$105:$BM$145)-104,""), ROW()-4)),"")="","",IFERROR(INDEX('Cheater Sheet'!D105:D145, SMALL(IF("Yes"='Cheater Sheet'!$BM$105:$BM$145, ROW('Cheater Sheet'!$BM$105:$BM$145)-104,""), ROW()-4)),""))</f>
        <v/>
      </c>
      <c r="F18" s="292" t="str" cm="1">
        <f t="array" ref="F18">IF(IFERROR(INDEX('Cheater Sheet'!E105:E145, SMALL(IF("Yes"='Cheater Sheet'!$BM$105:$BM$145, ROW('Cheater Sheet'!$BM$105:$BM$145)-104,""), ROW()-4)),"")="","",IFERROR(INDEX('Cheater Sheet'!E105:E145, SMALL(IF("Yes"='Cheater Sheet'!$BM$105:$BM$145, ROW('Cheater Sheet'!$BM$105:$BM$145)-104,""), ROW()-4)),""))</f>
        <v/>
      </c>
      <c r="G18" s="287" t="str" cm="1">
        <f t="array" ref="G18">IF(IFERROR(INDEX('Cheater Sheet'!F105:F145, SMALL(IF("Yes"='Cheater Sheet'!$BM$105:$BM$145, ROW('Cheater Sheet'!$BM$105:$BM$145)-104,""), ROW()-4)),"")="","",IFERROR(INDEX('Cheater Sheet'!F105:F145, SMALL(IF("Yes"='Cheater Sheet'!$BM$105:$BM$145, ROW('Cheater Sheet'!$BM$105:$BM$145)-104,""), ROW()-4)),""))</f>
        <v/>
      </c>
      <c r="H18" s="292" t="str" cm="1">
        <f t="array" ref="H18">IF(IFERROR(INDEX('Cheater Sheet'!G105:G145, SMALL(IF("Yes"='Cheater Sheet'!$BM$105:$BM$145, ROW('Cheater Sheet'!$BM$105:$BM$145)-104,""), ROW()-4)),"")="","",IFERROR(INDEX('Cheater Sheet'!G105:G145, SMALL(IF("Yes"='Cheater Sheet'!$BM$105:$BM$145, ROW('Cheater Sheet'!$BM$105:$BM$145)-104,""), ROW()-4)),""))</f>
        <v/>
      </c>
      <c r="I18" s="287" t="str" cm="1">
        <f t="array" ref="I18">IF(IFERROR(INDEX('Cheater Sheet'!H105:H145, SMALL(IF("Yes"='Cheater Sheet'!$BM$105:$BM$145, ROW('Cheater Sheet'!$BM$105:$BM$145)-104,""), ROW()-4)),"")="","",IFERROR(INDEX('Cheater Sheet'!H105:H145, SMALL(IF("Yes"='Cheater Sheet'!$BM$105:$BM$145, ROW('Cheater Sheet'!$BM$105:$BM$145)-104,""), ROW()-4)),""))</f>
        <v/>
      </c>
      <c r="J18" s="292" t="str" cm="1">
        <f t="array" ref="J18">IF(IFERROR(INDEX('Cheater Sheet'!I105:I145, SMALL(IF("Yes"='Cheater Sheet'!$BM$105:$BM$145, ROW('Cheater Sheet'!$BM$105:$BM$145)-104,""), ROW()-4)),"")="","",IFERROR(INDEX('Cheater Sheet'!I105:I145, SMALL(IF("Yes"='Cheater Sheet'!$BM$105:$BM$145, ROW('Cheater Sheet'!$BM$105:$BM$145)-104,""), ROW()-4)),""))</f>
        <v/>
      </c>
      <c r="K18" s="287" t="str" cm="1">
        <f t="array" ref="K18">IF(IFERROR(INDEX('Cheater Sheet'!J105:J145, SMALL(IF("Yes"='Cheater Sheet'!$BM$105:$BM$145, ROW('Cheater Sheet'!$BM$105:$BM$145)-104,""), ROW()-4)),"")="","",IFERROR(INDEX('Cheater Sheet'!J105:J145, SMALL(IF("Yes"='Cheater Sheet'!$BM$105:$BM$145, ROW('Cheater Sheet'!$BM$105:$BM$145)-104,""), ROW()-4)),""))</f>
        <v/>
      </c>
      <c r="L18" s="292" t="str" cm="1">
        <f t="array" ref="L18">IF(IFERROR(INDEX('Cheater Sheet'!K105:K145, SMALL(IF("Yes"='Cheater Sheet'!$BM$105:$BM$145, ROW('Cheater Sheet'!$BM$105:$BM$145)-104,""), ROW()-4)),"")="","",IFERROR(INDEX('Cheater Sheet'!K105:K145, SMALL(IF("Yes"='Cheater Sheet'!$BM$105:$BM$145, ROW('Cheater Sheet'!$BM$105:$BM$145)-104,""), ROW()-4)),""))</f>
        <v/>
      </c>
      <c r="M18" s="287" t="str" cm="1">
        <f t="array" ref="M18">IF(IFERROR(INDEX('Cheater Sheet'!L105:L145, SMALL(IF("Yes"='Cheater Sheet'!$BM$105:$BM$145, ROW('Cheater Sheet'!$BM$105:$BM$145)-104,""), ROW()-4)),"")="","",IFERROR(INDEX('Cheater Sheet'!L105:L145, SMALL(IF("Yes"='Cheater Sheet'!$BM$105:$BM$145, ROW('Cheater Sheet'!$BM$105:$BM$145)-104,""), ROW()-4)),""))</f>
        <v/>
      </c>
      <c r="N18" s="292" t="str" cm="1">
        <f t="array" ref="N18">IF(IFERROR(INDEX('Cheater Sheet'!M105:M145, SMALL(IF("Yes"='Cheater Sheet'!$BM$105:$BM$145, ROW('Cheater Sheet'!$BM$105:$BM$145)-104,""), ROW()-4)),"")="","",IFERROR(INDEX('Cheater Sheet'!M105:M145, SMALL(IF("Yes"='Cheater Sheet'!$BM$105:$BM$145, ROW('Cheater Sheet'!$BM$105:$BM$145)-104,""), ROW()-4)),""))</f>
        <v/>
      </c>
      <c r="O18" s="287" t="str" cm="1">
        <f t="array" ref="O18">IF(IFERROR(INDEX('Cheater Sheet'!N105:N145, SMALL(IF("Yes"='Cheater Sheet'!$BM$105:$BM$145, ROW('Cheater Sheet'!$BM$105:$BM$145)-104,""), ROW()-4)),"")="","",IFERROR(INDEX('Cheater Sheet'!N105:N145, SMALL(IF("Yes"='Cheater Sheet'!$BM$105:$BM$145, ROW('Cheater Sheet'!$BM$105:$BM$145)-104,""), ROW()-4)),""))</f>
        <v/>
      </c>
      <c r="P18" s="292" t="str" cm="1">
        <f t="array" ref="P18">IF(IFERROR(INDEX('Cheater Sheet'!O105:O145, SMALL(IF("Yes"='Cheater Sheet'!$BM$105:$BM$145, ROW('Cheater Sheet'!$BM$105:$BM$145)-104,""), ROW()-4)),"")="","",IFERROR(INDEX('Cheater Sheet'!O105:O145, SMALL(IF("Yes"='Cheater Sheet'!$BM$105:$BM$145, ROW('Cheater Sheet'!$BM$105:$BM$145)-104,""), ROW()-4)),""))</f>
        <v/>
      </c>
      <c r="Q18" s="287" t="str" cm="1">
        <f t="array" ref="Q18">IF(IFERROR(INDEX('Cheater Sheet'!P105:P145, SMALL(IF("Yes"='Cheater Sheet'!$BM$105:$BM$145, ROW('Cheater Sheet'!$BM$105:$BM$145)-104,""), ROW()-4)),"")="","",IFERROR(INDEX('Cheater Sheet'!P105:P145, SMALL(IF("Yes"='Cheater Sheet'!$BM$105:$BM$145, ROW('Cheater Sheet'!$BM$105:$BM$145)-104,""), ROW()-4)),""))</f>
        <v/>
      </c>
      <c r="R18" s="292" t="str" cm="1">
        <f t="array" ref="R18">IF(IFERROR(INDEX('Cheater Sheet'!Q105:Q145, SMALL(IF("Yes"='Cheater Sheet'!$BM$105:$BM$145, ROW('Cheater Sheet'!$BM$105:$BM$145)-104,""), ROW()-4)),"")="","",IFERROR(INDEX('Cheater Sheet'!Q105:Q145, SMALL(IF("Yes"='Cheater Sheet'!$BM$105:$BM$145, ROW('Cheater Sheet'!$BM$105:$BM$145)-104,""), ROW()-4)),""))</f>
        <v/>
      </c>
      <c r="S18" s="287" t="str" cm="1">
        <f t="array" ref="S18">IF(IFERROR(INDEX('Cheater Sheet'!R105:R145, SMALL(IF("Yes"='Cheater Sheet'!$BM$105:$BM$145, ROW('Cheater Sheet'!$BM$105:$BM$145)-104,""), ROW()-4)),"")="","",IFERROR(INDEX('Cheater Sheet'!R105:R145, SMALL(IF("Yes"='Cheater Sheet'!$BM$105:$BM$145, ROW('Cheater Sheet'!$BM$105:$BM$145)-104,""), ROW()-4)),""))</f>
        <v/>
      </c>
      <c r="T18" s="292" t="str" cm="1">
        <f t="array" ref="T18">IF(IFERROR(INDEX('Cheater Sheet'!S105:S145, SMALL(IF("Yes"='Cheater Sheet'!$BM$105:$BM$145, ROW('Cheater Sheet'!$BM$105:$BM$145)-104,""), ROW()-4)),"")="","",IFERROR(INDEX('Cheater Sheet'!S105:S145, SMALL(IF("Yes"='Cheater Sheet'!$BM$105:$BM$145, ROW('Cheater Sheet'!$BM$105:$BM$145)-104,""), ROW()-4)),""))</f>
        <v/>
      </c>
      <c r="U18" s="287" t="str" cm="1">
        <f t="array" ref="U18">IF(IFERROR(INDEX('Cheater Sheet'!T105:T145, SMALL(IF("Yes"='Cheater Sheet'!$BM$105:$BM$145, ROW('Cheater Sheet'!$BM$105:$BM$145)-104,""), ROW()-4)),"")="","",IFERROR(INDEX('Cheater Sheet'!T105:T145, SMALL(IF("Yes"='Cheater Sheet'!$BM$105:$BM$145, ROW('Cheater Sheet'!$BM$105:$BM$145)-104,""), ROW()-4)),""))</f>
        <v/>
      </c>
      <c r="V18" s="292" t="str" cm="1">
        <f t="array" ref="V18">IF(IFERROR(INDEX('Cheater Sheet'!U105:U145, SMALL(IF("Yes"='Cheater Sheet'!$BM$105:$BM$145, ROW('Cheater Sheet'!$BM$105:$BM$145)-104,""), ROW()-4)),"")="","",IFERROR(INDEX('Cheater Sheet'!U105:U145, SMALL(IF("Yes"='Cheater Sheet'!$BM$105:$BM$145, ROW('Cheater Sheet'!$BM$105:$BM$145)-104,""), ROW()-4)),""))</f>
        <v/>
      </c>
      <c r="W18" s="287" t="str" cm="1">
        <f t="array" ref="W18">IF(IFERROR(INDEX('Cheater Sheet'!V105:V145, SMALL(IF("Yes"='Cheater Sheet'!$BM$105:$BM$145, ROW('Cheater Sheet'!$BM$105:$BM$145)-104,""), ROW()-4)),"")="","",IFERROR(INDEX('Cheater Sheet'!V105:V145, SMALL(IF("Yes"='Cheater Sheet'!$BM$105:$BM$145, ROW('Cheater Sheet'!$BM$105:$BM$145)-104,""), ROW()-4)),""))</f>
        <v/>
      </c>
      <c r="X18" s="292" t="str" cm="1">
        <f t="array" ref="X18">IF(IFERROR(INDEX('Cheater Sheet'!W105:W145, SMALL(IF("Yes"='Cheater Sheet'!$BM$105:$BM$145, ROW('Cheater Sheet'!$BM$105:$BM$145)-104,""), ROW()-4)),"")="","",IFERROR(INDEX('Cheater Sheet'!W105:W145, SMALL(IF("Yes"='Cheater Sheet'!$BM$105:$BM$145, ROW('Cheater Sheet'!$BM$105:$BM$145)-104,""), ROW()-4)),""))</f>
        <v/>
      </c>
      <c r="Y18" s="287" t="str" cm="1">
        <f t="array" ref="Y18">IF(IFERROR(INDEX('Cheater Sheet'!X105:X145, SMALL(IF("Yes"='Cheater Sheet'!$BM$105:$BM$145, ROW('Cheater Sheet'!$BM$105:$BM$145)-104,""), ROW()-4)),"")="","",IFERROR(INDEX('Cheater Sheet'!X105:X145, SMALL(IF("Yes"='Cheater Sheet'!$BM$105:$BM$145, ROW('Cheater Sheet'!$BM$105:$BM$145)-104,""), ROW()-4)),""))</f>
        <v/>
      </c>
      <c r="Z18" s="292" t="str" cm="1">
        <f t="array" ref="Z18">IF(IFERROR(INDEX('Cheater Sheet'!Y105:Y145, SMALL(IF("Yes"='Cheater Sheet'!$BM$105:$BM$145, ROW('Cheater Sheet'!$BM$105:$BM$145)-104,""), ROW()-4)),"")="","",IFERROR(INDEX('Cheater Sheet'!Y105:Y145, SMALL(IF("Yes"='Cheater Sheet'!$BM$105:$BM$145, ROW('Cheater Sheet'!$BM$105:$BM$145)-104,""), ROW()-4)),""))</f>
        <v/>
      </c>
      <c r="AA18" s="287" t="str" cm="1">
        <f t="array" ref="AA18">IF(IFERROR(INDEX('Cheater Sheet'!Z105:Z145, SMALL(IF("Yes"='Cheater Sheet'!$BM$105:$BM$145, ROW('Cheater Sheet'!$BM$105:$BM$145)-104,""), ROW()-4)),"")="","",IFERROR(INDEX('Cheater Sheet'!Z105:Z145, SMALL(IF("Yes"='Cheater Sheet'!$BM$105:$BM$145, ROW('Cheater Sheet'!$BM$105:$BM$145)-104,""), ROW()-4)),""))</f>
        <v/>
      </c>
      <c r="AB18" s="292" t="str" cm="1">
        <f t="array" ref="AB18">IF(IFERROR(INDEX('Cheater Sheet'!AA105:AA145, SMALL(IF("Yes"='Cheater Sheet'!$BM$105:$BM$145, ROW('Cheater Sheet'!$BM$105:$BM$145)-104,""), ROW()-4)),"")="","",IFERROR(INDEX('Cheater Sheet'!AA105:AA145, SMALL(IF("Yes"='Cheater Sheet'!$BM$105:$BM$145, ROW('Cheater Sheet'!$BM$105:$BM$145)-104,""), ROW()-4)),""))</f>
        <v/>
      </c>
      <c r="AC18" s="287" t="str" cm="1">
        <f t="array" ref="AC18">IF(IFERROR(INDEX('Cheater Sheet'!AB105:AB145, SMALL(IF("Yes"='Cheater Sheet'!$BM$105:$BM$145, ROW('Cheater Sheet'!$BM$105:$BM$145)-104,""), ROW()-4)),"")="","",IFERROR(INDEX('Cheater Sheet'!AB105:AB145, SMALL(IF("Yes"='Cheater Sheet'!$BM$105:$BM$145, ROW('Cheater Sheet'!$BM$105:$BM$145)-104,""), ROW()-4)),""))</f>
        <v/>
      </c>
      <c r="AD18" s="292" t="str" cm="1">
        <f t="array" ref="AD18">IF(IFERROR(INDEX('Cheater Sheet'!AC105:AC145, SMALL(IF("Yes"='Cheater Sheet'!$BM$105:$BM$145, ROW('Cheater Sheet'!$BM$105:$BM$145)-104,""), ROW()-4)),"")="","",IFERROR(INDEX('Cheater Sheet'!AC105:AC145, SMALL(IF("Yes"='Cheater Sheet'!$BM$105:$BM$145, ROW('Cheater Sheet'!$BM$105:$BM$145)-104,""), ROW()-4)),""))</f>
        <v/>
      </c>
      <c r="AE18" s="287" t="str" cm="1">
        <f t="array" ref="AE18">IF(IFERROR(INDEX('Cheater Sheet'!AD105:AD145, SMALL(IF("Yes"='Cheater Sheet'!$BM$105:$BM$145, ROW('Cheater Sheet'!$BM$105:$BM$145)-104,""), ROW()-4)),"")="","",IFERROR(INDEX('Cheater Sheet'!AD105:AD145, SMALL(IF("Yes"='Cheater Sheet'!$BM$105:$BM$145, ROW('Cheater Sheet'!$BM$105:$BM$145)-104,""), ROW()-4)),""))</f>
        <v/>
      </c>
      <c r="AF18" s="292" t="str" cm="1">
        <f t="array" ref="AF18">IF(IFERROR(INDEX('Cheater Sheet'!AE105:AE145, SMALL(IF("Yes"='Cheater Sheet'!$BM$105:$BM$145, ROW('Cheater Sheet'!$BM$105:$BM$145)-104,""), ROW()-4)),"")="","",IFERROR(INDEX('Cheater Sheet'!AE105:AE145, SMALL(IF("Yes"='Cheater Sheet'!$BM$105:$BM$145, ROW('Cheater Sheet'!$BM$105:$BM$145)-104,""), ROW()-4)),""))</f>
        <v/>
      </c>
      <c r="AG18" s="287" t="str" cm="1">
        <f t="array" ref="AG18">IF(IFERROR(INDEX('Cheater Sheet'!AF105:AF145, SMALL(IF("Yes"='Cheater Sheet'!$BM$105:$BM$145, ROW('Cheater Sheet'!$BM$105:$BM$145)-104,""), ROW()-4)),"")="","",IFERROR(INDEX('Cheater Sheet'!AF105:AF145, SMALL(IF("Yes"='Cheater Sheet'!$BM$105:$BM$145, ROW('Cheater Sheet'!$BM$105:$BM$145)-104,""), ROW()-4)),""))</f>
        <v/>
      </c>
      <c r="AH18" s="292" t="str" cm="1">
        <f t="array" ref="AH18">IF(IFERROR(INDEX('Cheater Sheet'!AG105:AG145, SMALL(IF("Yes"='Cheater Sheet'!$BM$105:$BM$145, ROW('Cheater Sheet'!$BM$105:$BM$145)-104,""), ROW()-4)),"")="","",IFERROR(INDEX('Cheater Sheet'!AG105:AG145, SMALL(IF("Yes"='Cheater Sheet'!$BM$105:$BM$145, ROW('Cheater Sheet'!$BM$105:$BM$145)-104,""), ROW()-4)),""))</f>
        <v/>
      </c>
      <c r="AI18" s="287" t="str" cm="1">
        <f t="array" ref="AI18">IF(IFERROR(INDEX('Cheater Sheet'!AH105:AH145, SMALL(IF("Yes"='Cheater Sheet'!$BM$105:$BM$145, ROW('Cheater Sheet'!$BM$105:$BM$145)-104,""), ROW()-4)),"")="","",IFERROR(INDEX('Cheater Sheet'!AH105:AH145, SMALL(IF("Yes"='Cheater Sheet'!$BM$105:$BM$145, ROW('Cheater Sheet'!$BM$105:$BM$145)-104,""), ROW()-4)),""))</f>
        <v/>
      </c>
      <c r="AJ18" s="292" t="str" cm="1">
        <f t="array" ref="AJ18">IF(IFERROR(INDEX('Cheater Sheet'!AI105:AI145, SMALL(IF("Yes"='Cheater Sheet'!$BM$105:$BM$145, ROW('Cheater Sheet'!$BM$105:$BM$145)-104,""), ROW()-4)),"")="","",IFERROR(INDEX('Cheater Sheet'!AI105:AI145, SMALL(IF("Yes"='Cheater Sheet'!$BM$105:$BM$145, ROW('Cheater Sheet'!$BM$105:$BM$145)-104,""), ROW()-4)),""))</f>
        <v/>
      </c>
      <c r="AK18" s="287" t="str" cm="1">
        <f t="array" ref="AK18">IF(IFERROR(INDEX('Cheater Sheet'!AJ105:AJ145, SMALL(IF("Yes"='Cheater Sheet'!$BM$105:$BM$145, ROW('Cheater Sheet'!$BM$105:$BM$145)-104,""), ROW()-4)),"")="","",IFERROR(INDEX('Cheater Sheet'!AJ105:AJ145, SMALL(IF("Yes"='Cheater Sheet'!$BM$105:$BM$145, ROW('Cheater Sheet'!$BM$105:$BM$145)-104,""), ROW()-4)),""))</f>
        <v/>
      </c>
      <c r="AL18" s="292" t="str" cm="1">
        <f t="array" ref="AL18">IF(IFERROR(INDEX('Cheater Sheet'!AK105:AK145, SMALL(IF("Yes"='Cheater Sheet'!$BM$105:$BM$145, ROW('Cheater Sheet'!$BM$105:$BM$145)-104,""), ROW()-4)),"")="","",IFERROR(INDEX('Cheater Sheet'!AK105:AK145, SMALL(IF("Yes"='Cheater Sheet'!$BM$105:$BM$145, ROW('Cheater Sheet'!$BM$105:$BM$145)-104,""), ROW()-4)),""))</f>
        <v/>
      </c>
      <c r="AM18" s="287" t="str" cm="1">
        <f t="array" ref="AM18">IF(IFERROR(INDEX('Cheater Sheet'!AL105:AL145, SMALL(IF("Yes"='Cheater Sheet'!$BM$105:$BM$145, ROW('Cheater Sheet'!$BM$105:$BM$145)-104,""), ROW()-4)),"")="","",IFERROR(INDEX('Cheater Sheet'!AL105:AL145, SMALL(IF("Yes"='Cheater Sheet'!$BM$105:$BM$145, ROW('Cheater Sheet'!$BM$105:$BM$145)-104,""), ROW()-4)),""))</f>
        <v/>
      </c>
      <c r="AN18" s="292" t="str" cm="1">
        <f t="array" ref="AN18">IF(IFERROR(INDEX('Cheater Sheet'!AM105:AM145, SMALL(IF("Yes"='Cheater Sheet'!$BM$105:$BM$145, ROW('Cheater Sheet'!$BM$105:$BM$145)-104,""), ROW()-4)),"")="","",IFERROR(INDEX('Cheater Sheet'!AM105:AM145, SMALL(IF("Yes"='Cheater Sheet'!$BM$105:$BM$145, ROW('Cheater Sheet'!$BM$105:$BM$145)-104,""), ROW()-4)),""))</f>
        <v/>
      </c>
      <c r="AO18" s="287" t="str" cm="1">
        <f t="array" ref="AO18">IF(IFERROR(INDEX('Cheater Sheet'!AN105:AN145, SMALL(IF("Yes"='Cheater Sheet'!$BM$105:$BM$145, ROW('Cheater Sheet'!$BM$105:$BM$145)-104,""), ROW()-4)),"")="","",IFERROR(INDEX('Cheater Sheet'!AN105:AN145, SMALL(IF("Yes"='Cheater Sheet'!$BM$105:$BM$145, ROW('Cheater Sheet'!$BM$105:$BM$145)-104,""), ROW()-4)),""))</f>
        <v/>
      </c>
      <c r="AP18" s="292" t="str" cm="1">
        <f t="array" ref="AP18">IF(IFERROR(INDEX('Cheater Sheet'!AO105:AO145, SMALL(IF("Yes"='Cheater Sheet'!$BM$105:$BM$145, ROW('Cheater Sheet'!$BM$105:$BM$145)-104,""), ROW()-4)),"")="","",IFERROR(INDEX('Cheater Sheet'!AO105:AO145, SMALL(IF("Yes"='Cheater Sheet'!$BM$105:$BM$145, ROW('Cheater Sheet'!$BM$105:$BM$145)-104,""), ROW()-4)),""))</f>
        <v/>
      </c>
      <c r="AQ18" s="287" t="str" cm="1">
        <f t="array" ref="AQ18">IF(IFERROR(INDEX('Cheater Sheet'!AP105:AP145, SMALL(IF("Yes"='Cheater Sheet'!$BM$105:$BM$145, ROW('Cheater Sheet'!$BM$105:$BM$145)-104,""), ROW()-4)),"")="","",IFERROR(INDEX('Cheater Sheet'!AP105:AP145, SMALL(IF("Yes"='Cheater Sheet'!$BM$105:$BM$145, ROW('Cheater Sheet'!$BM$105:$BM$145)-104,""), ROW()-4)),""))</f>
        <v/>
      </c>
      <c r="AR18" s="292" t="str" cm="1">
        <f t="array" ref="AR18">IF(IFERROR(INDEX('Cheater Sheet'!AQ105:AQ145, SMALL(IF("Yes"='Cheater Sheet'!$BM$105:$BM$145, ROW('Cheater Sheet'!$BM$105:$BM$145)-104,""), ROW()-4)),"")="","",IFERROR(INDEX('Cheater Sheet'!AQ105:AQ145, SMALL(IF("Yes"='Cheater Sheet'!$BM$105:$BM$145, ROW('Cheater Sheet'!$BM$105:$BM$145)-104,""), ROW()-4)),""))</f>
        <v/>
      </c>
      <c r="AS18" s="287" t="str" cm="1">
        <f t="array" ref="AS18">IF(IFERROR(INDEX('Cheater Sheet'!AR105:AR145, SMALL(IF("Yes"='Cheater Sheet'!$BM$105:$BM$145, ROW('Cheater Sheet'!$BM$105:$BM$145)-104,""), ROW()-4)),"")="","",IFERROR(INDEX('Cheater Sheet'!AR105:AR145, SMALL(IF("Yes"='Cheater Sheet'!$BM$105:$BM$145, ROW('Cheater Sheet'!$BM$105:$BM$145)-104,""), ROW()-4)),""))</f>
        <v/>
      </c>
      <c r="AT18" s="292" t="str" cm="1">
        <f t="array" ref="AT18">IF(IFERROR(INDEX('Cheater Sheet'!AS105:AS145, SMALL(IF("Yes"='Cheater Sheet'!$BM$105:$BM$145, ROW('Cheater Sheet'!$BM$105:$BM$145)-104,""), ROW()-4)),"")="","",IFERROR(INDEX('Cheater Sheet'!AS105:AS145, SMALL(IF("Yes"='Cheater Sheet'!$BM$105:$BM$145, ROW('Cheater Sheet'!$BM$105:$BM$145)-104,""), ROW()-4)),""))</f>
        <v/>
      </c>
      <c r="AU18" s="287" t="str" cm="1">
        <f t="array" ref="AU18">IF(IFERROR(INDEX('Cheater Sheet'!AT105:AT145, SMALL(IF("Yes"='Cheater Sheet'!$BM$105:$BM$145, ROW('Cheater Sheet'!$BM$105:$BM$145)-104,""), ROW()-4)),"")="","",IFERROR(INDEX('Cheater Sheet'!AT105:AT145, SMALL(IF("Yes"='Cheater Sheet'!$BM$105:$BM$145, ROW('Cheater Sheet'!$BM$105:$BM$145)-104,""), ROW()-4)),""))</f>
        <v/>
      </c>
      <c r="AV18" s="292" t="str" cm="1">
        <f t="array" ref="AV18">IF(IFERROR(INDEX('Cheater Sheet'!AU105:AU145, SMALL(IF("Yes"='Cheater Sheet'!$BM$105:$BM$145, ROW('Cheater Sheet'!$BM$105:$BM$145)-104,""), ROW()-4)),"")="","",IFERROR(INDEX('Cheater Sheet'!AU105:AU145, SMALL(IF("Yes"='Cheater Sheet'!$BM$105:$BM$145, ROW('Cheater Sheet'!$BM$105:$BM$145)-104,""), ROW()-4)),""))</f>
        <v/>
      </c>
      <c r="AW18" s="287" t="str" cm="1">
        <f t="array" ref="AW18">IF(IFERROR(INDEX('Cheater Sheet'!AV105:AV145, SMALL(IF("Yes"='Cheater Sheet'!$BM$105:$BM$145, ROW('Cheater Sheet'!$BM$105:$BM$145)-104,""), ROW()-4)),"")="","",IFERROR(INDEX('Cheater Sheet'!AV105:AV145, SMALL(IF("Yes"='Cheater Sheet'!$BM$105:$BM$145, ROW('Cheater Sheet'!$BM$105:$BM$145)-104,""), ROW()-4)),""))</f>
        <v/>
      </c>
      <c r="AX18" s="292" t="str" cm="1">
        <f t="array" ref="AX18">IF(IFERROR(INDEX('Cheater Sheet'!AW105:AW145, SMALL(IF("Yes"='Cheater Sheet'!$BM$105:$BM$145, ROW('Cheater Sheet'!$BM$105:$BM$145)-104,""), ROW()-4)),"")="","",IFERROR(INDEX('Cheater Sheet'!AW105:AW145, SMALL(IF("Yes"='Cheater Sheet'!$BM$105:$BM$145, ROW('Cheater Sheet'!$BM$105:$BM$145)-104,""), ROW()-4)),""))</f>
        <v/>
      </c>
      <c r="AY18" s="287" t="str" cm="1">
        <f t="array" ref="AY18">IF(IFERROR(INDEX('Cheater Sheet'!AX105:AX145, SMALL(IF("Yes"='Cheater Sheet'!$BM$105:$BM$145, ROW('Cheater Sheet'!$BM$105:$BM$145)-104,""), ROW()-4)),"")="","",IFERROR(INDEX('Cheater Sheet'!AX105:AX145, SMALL(IF("Yes"='Cheater Sheet'!$BM$105:$BM$145, ROW('Cheater Sheet'!$BM$105:$BM$145)-104,""), ROW()-4)),""))</f>
        <v/>
      </c>
      <c r="AZ18" s="292" t="str" cm="1">
        <f t="array" ref="AZ18">IF(IFERROR(INDEX('Cheater Sheet'!AY105:AY145, SMALL(IF("Yes"='Cheater Sheet'!$BM$105:$BM$145, ROW('Cheater Sheet'!$BM$105:$BM$145)-104,""), ROW()-4)),"")="","",IFERROR(INDEX('Cheater Sheet'!AY105:AY145, SMALL(IF("Yes"='Cheater Sheet'!$BM$105:$BM$145, ROW('Cheater Sheet'!$BM$105:$BM$145)-104,""), ROW()-4)),""))</f>
        <v/>
      </c>
      <c r="BA18" s="287" t="str" cm="1">
        <f t="array" ref="BA18">IF(IFERROR(INDEX('Cheater Sheet'!AZ105:AZ145, SMALL(IF("Yes"='Cheater Sheet'!$BM$105:$BM$145, ROW('Cheater Sheet'!$BM$105:$BM$145)-104,""), ROW()-4)),"")="","",IFERROR(INDEX('Cheater Sheet'!AZ105:AZ145, SMALL(IF("Yes"='Cheater Sheet'!$BM$105:$BM$145, ROW('Cheater Sheet'!$BM$105:$BM$145)-104,""), ROW()-4)),""))</f>
        <v/>
      </c>
      <c r="BB18" s="292" t="str" cm="1">
        <f t="array" ref="BB18">IF(IFERROR(INDEX('Cheater Sheet'!BA105:BA145, SMALL(IF("Yes"='Cheater Sheet'!$BM$105:$BM$145, ROW('Cheater Sheet'!$BM$105:$BM$145)-104,""), ROW()-4)),"")="","",IFERROR(INDEX('Cheater Sheet'!BA105:BA145, SMALL(IF("Yes"='Cheater Sheet'!$BM$105:$BM$145, ROW('Cheater Sheet'!$BM$105:$BM$145)-104,""), ROW()-4)),""))</f>
        <v/>
      </c>
      <c r="BC18" s="287" t="str" cm="1">
        <f t="array" ref="BC18">IF(IFERROR(INDEX('Cheater Sheet'!BB105:BB145, SMALL(IF("Yes"='Cheater Sheet'!$BM$105:$BM$145, ROW('Cheater Sheet'!$BM$105:$BM$145)-104,""), ROW()-4)),"")="","",IFERROR(INDEX('Cheater Sheet'!BB105:BB145, SMALL(IF("Yes"='Cheater Sheet'!$BM$105:$BM$145, ROW('Cheater Sheet'!$BM$105:$BM$145)-104,""), ROW()-4)),""))</f>
        <v/>
      </c>
      <c r="BD18" s="292" t="str" cm="1">
        <f t="array" ref="BD18">IF(IFERROR(INDEX('Cheater Sheet'!BC105:BC145, SMALL(IF("Yes"='Cheater Sheet'!$BM$105:$BM$145, ROW('Cheater Sheet'!$BM$105:$BM$145)-104,""), ROW()-4)),"")="","",IFERROR(INDEX('Cheater Sheet'!BC105:BC145, SMALL(IF("Yes"='Cheater Sheet'!$BM$105:$BM$145, ROW('Cheater Sheet'!$BM$105:$BM$145)-104,""), ROW()-4)),""))</f>
        <v/>
      </c>
      <c r="BE18" s="287" t="str" cm="1">
        <f t="array" ref="BE18">IF(IFERROR(INDEX('Cheater Sheet'!BD105:BD145, SMALL(IF("Yes"='Cheater Sheet'!$BM$105:$BM$145, ROW('Cheater Sheet'!$BM$105:$BM$145)-104,""), ROW()-4)),"")="","",IFERROR(INDEX('Cheater Sheet'!BD105:BD145, SMALL(IF("Yes"='Cheater Sheet'!$BM$105:$BM$145, ROW('Cheater Sheet'!$BM$105:$BM$145)-104,""), ROW()-4)),""))</f>
        <v/>
      </c>
      <c r="BF18" s="292" t="str" cm="1">
        <f t="array" ref="BF18">IF(IFERROR(INDEX('Cheater Sheet'!BE105:BE145, SMALL(IF("Yes"='Cheater Sheet'!$BM$105:$BM$145, ROW('Cheater Sheet'!$BM$105:$BM$145)-104,""), ROW()-4)),"")="","",IFERROR(INDEX('Cheater Sheet'!BE105:BE145, SMALL(IF("Yes"='Cheater Sheet'!$BM$105:$BM$145, ROW('Cheater Sheet'!$BM$105:$BM$145)-104,""), ROW()-4)),""))</f>
        <v/>
      </c>
      <c r="BG18" s="287" t="str" cm="1">
        <f t="array" ref="BG18">IF(IFERROR(INDEX('Cheater Sheet'!BF105:BF145, SMALL(IF("Yes"='Cheater Sheet'!$BM$105:$BM$145, ROW('Cheater Sheet'!$BM$105:$BM$145)-104,""), ROW()-4)),"")="","",IFERROR(INDEX('Cheater Sheet'!BF105:BF145, SMALL(IF("Yes"='Cheater Sheet'!$BM$105:$BM$145, ROW('Cheater Sheet'!$BM$105:$BM$145)-104,""), ROW()-4)),""))</f>
        <v/>
      </c>
      <c r="BH18" s="292" t="str" cm="1">
        <f t="array" ref="BH18">IF(IFERROR(INDEX('Cheater Sheet'!BG105:BG145, SMALL(IF("Yes"='Cheater Sheet'!$BM$105:$BM$145, ROW('Cheater Sheet'!$BM$105:$BM$145)-104,""), ROW()-4)),"")="","",IFERROR(INDEX('Cheater Sheet'!BG105:BG145, SMALL(IF("Yes"='Cheater Sheet'!$BM$105:$BM$145, ROW('Cheater Sheet'!$BM$105:$BM$145)-104,""), ROW()-4)),""))</f>
        <v/>
      </c>
      <c r="BI18" s="287" t="str" cm="1">
        <f t="array" ref="BI18">IF(IFERROR(INDEX('Cheater Sheet'!BH105:BH145, SMALL(IF("Yes"='Cheater Sheet'!$BM$105:$BM$145, ROW('Cheater Sheet'!$BM$105:$BM$145)-104,""), ROW()-4)),"")="","",IFERROR(INDEX('Cheater Sheet'!BH105:BH145, SMALL(IF("Yes"='Cheater Sheet'!$BM$105:$BM$145, ROW('Cheater Sheet'!$BM$105:$BM$145)-104,""), ROW()-4)),""))</f>
        <v/>
      </c>
      <c r="BJ18" s="292" t="str" cm="1">
        <f t="array" ref="BJ18">IF(IFERROR(INDEX('Cheater Sheet'!BI105:BI145, SMALL(IF("Yes"='Cheater Sheet'!$BM$105:$BM$145, ROW('Cheater Sheet'!$BM$105:$BM$145)-104,""), ROW()-4)),"")="","",IFERROR(INDEX('Cheater Sheet'!BI105:BI145, SMALL(IF("Yes"='Cheater Sheet'!$BM$105:$BM$145, ROW('Cheater Sheet'!$BM$105:$BM$145)-104,""), ROW()-4)),""))</f>
        <v/>
      </c>
      <c r="BK18" s="709" t="str" cm="1">
        <f t="array" ref="BK18">IF(IFERROR(INDEX('Cheater Sheet'!BJ105:BJ145, SMALL(IF("Yes"='Cheater Sheet'!$BM$105:$BM$145, ROW('Cheater Sheet'!$BM$105:$BM$145)-104,""), ROW()-4)),"")="","",IFERROR(INDEX('Cheater Sheet'!BJ105:BJ145, SMALL(IF("Yes"='Cheater Sheet'!$BM$105:$BM$145, ROW('Cheater Sheet'!$BM$105:$BM$145)-104,""), ROW()-4)),""))</f>
        <v/>
      </c>
      <c r="BL18" s="101"/>
    </row>
    <row r="19" spans="1:64" x14ac:dyDescent="0.2">
      <c r="A19" s="765">
        <f t="shared" si="0"/>
        <v>0</v>
      </c>
      <c r="C19" s="143" t="str" cm="1">
        <f t="array" ref="C19">IFERROR(INDEX('Cheater Sheet'!$B$105:$B$145, SMALL(IF("Yes"='Cheater Sheet'!$BM$105:$BM$145, ROW('Cheater Sheet'!$BM$105:$BM$145)-104,""), ROW()-4)),"")</f>
        <v/>
      </c>
      <c r="D19" s="292" t="str" cm="1">
        <f t="array" ref="D19">IF(IFERROR(INDEX('Cheater Sheet'!C105:C145, SMALL(IF("Yes"='Cheater Sheet'!$BM$105:$BM$145, ROW('Cheater Sheet'!$BM$105:$BM$145)-104,""), ROW()-4)),"")="","",IFERROR(INDEX('Cheater Sheet'!C105:C145, SMALL(IF("Yes"='Cheater Sheet'!$BM$105:$BM$145, ROW('Cheater Sheet'!$BM$105:$BM$145)-104,""), ROW()-4)),""))</f>
        <v/>
      </c>
      <c r="E19" s="287" t="str" cm="1">
        <f t="array" ref="E19">IF(IFERROR(INDEX('Cheater Sheet'!D105:D145, SMALL(IF("Yes"='Cheater Sheet'!$BM$105:$BM$145, ROW('Cheater Sheet'!$BM$105:$BM$145)-104,""), ROW()-4)),"")="","",IFERROR(INDEX('Cheater Sheet'!D105:D145, SMALL(IF("Yes"='Cheater Sheet'!$BM$105:$BM$145, ROW('Cheater Sheet'!$BM$105:$BM$145)-104,""), ROW()-4)),""))</f>
        <v/>
      </c>
      <c r="F19" s="292" t="str" cm="1">
        <f t="array" ref="F19">IF(IFERROR(INDEX('Cheater Sheet'!E105:E145, SMALL(IF("Yes"='Cheater Sheet'!$BM$105:$BM$145, ROW('Cheater Sheet'!$BM$105:$BM$145)-104,""), ROW()-4)),"")="","",IFERROR(INDEX('Cheater Sheet'!E105:E145, SMALL(IF("Yes"='Cheater Sheet'!$BM$105:$BM$145, ROW('Cheater Sheet'!$BM$105:$BM$145)-104,""), ROW()-4)),""))</f>
        <v/>
      </c>
      <c r="G19" s="287" t="str" cm="1">
        <f t="array" ref="G19">IF(IFERROR(INDEX('Cheater Sheet'!F105:F145, SMALL(IF("Yes"='Cheater Sheet'!$BM$105:$BM$145, ROW('Cheater Sheet'!$BM$105:$BM$145)-104,""), ROW()-4)),"")="","",IFERROR(INDEX('Cheater Sheet'!F105:F145, SMALL(IF("Yes"='Cheater Sheet'!$BM$105:$BM$145, ROW('Cheater Sheet'!$BM$105:$BM$145)-104,""), ROW()-4)),""))</f>
        <v/>
      </c>
      <c r="H19" s="292" t="str" cm="1">
        <f t="array" ref="H19">IF(IFERROR(INDEX('Cheater Sheet'!G105:G145, SMALL(IF("Yes"='Cheater Sheet'!$BM$105:$BM$145, ROW('Cheater Sheet'!$BM$105:$BM$145)-104,""), ROW()-4)),"")="","",IFERROR(INDEX('Cheater Sheet'!G105:G145, SMALL(IF("Yes"='Cheater Sheet'!$BM$105:$BM$145, ROW('Cheater Sheet'!$BM$105:$BM$145)-104,""), ROW()-4)),""))</f>
        <v/>
      </c>
      <c r="I19" s="287" t="str" cm="1">
        <f t="array" ref="I19">IF(IFERROR(INDEX('Cheater Sheet'!H105:H145, SMALL(IF("Yes"='Cheater Sheet'!$BM$105:$BM$145, ROW('Cheater Sheet'!$BM$105:$BM$145)-104,""), ROW()-4)),"")="","",IFERROR(INDEX('Cheater Sheet'!H105:H145, SMALL(IF("Yes"='Cheater Sheet'!$BM$105:$BM$145, ROW('Cheater Sheet'!$BM$105:$BM$145)-104,""), ROW()-4)),""))</f>
        <v/>
      </c>
      <c r="J19" s="292" t="str" cm="1">
        <f t="array" ref="J19">IF(IFERROR(INDEX('Cheater Sheet'!I105:I145, SMALL(IF("Yes"='Cheater Sheet'!$BM$105:$BM$145, ROW('Cheater Sheet'!$BM$105:$BM$145)-104,""), ROW()-4)),"")="","",IFERROR(INDEX('Cheater Sheet'!I105:I145, SMALL(IF("Yes"='Cheater Sheet'!$BM$105:$BM$145, ROW('Cheater Sheet'!$BM$105:$BM$145)-104,""), ROW()-4)),""))</f>
        <v/>
      </c>
      <c r="K19" s="287" t="str" cm="1">
        <f t="array" ref="K19">IF(IFERROR(INDEX('Cheater Sheet'!J105:J145, SMALL(IF("Yes"='Cheater Sheet'!$BM$105:$BM$145, ROW('Cheater Sheet'!$BM$105:$BM$145)-104,""), ROW()-4)),"")="","",IFERROR(INDEX('Cheater Sheet'!J105:J145, SMALL(IF("Yes"='Cheater Sheet'!$BM$105:$BM$145, ROW('Cheater Sheet'!$BM$105:$BM$145)-104,""), ROW()-4)),""))</f>
        <v/>
      </c>
      <c r="L19" s="292" t="str" cm="1">
        <f t="array" ref="L19">IF(IFERROR(INDEX('Cheater Sheet'!K105:K145, SMALL(IF("Yes"='Cheater Sheet'!$BM$105:$BM$145, ROW('Cheater Sheet'!$BM$105:$BM$145)-104,""), ROW()-4)),"")="","",IFERROR(INDEX('Cheater Sheet'!K105:K145, SMALL(IF("Yes"='Cheater Sheet'!$BM$105:$BM$145, ROW('Cheater Sheet'!$BM$105:$BM$145)-104,""), ROW()-4)),""))</f>
        <v/>
      </c>
      <c r="M19" s="287" t="str" cm="1">
        <f t="array" ref="M19">IF(IFERROR(INDEX('Cheater Sheet'!L105:L145, SMALL(IF("Yes"='Cheater Sheet'!$BM$105:$BM$145, ROW('Cheater Sheet'!$BM$105:$BM$145)-104,""), ROW()-4)),"")="","",IFERROR(INDEX('Cheater Sheet'!L105:L145, SMALL(IF("Yes"='Cheater Sheet'!$BM$105:$BM$145, ROW('Cheater Sheet'!$BM$105:$BM$145)-104,""), ROW()-4)),""))</f>
        <v/>
      </c>
      <c r="N19" s="292" t="str" cm="1">
        <f t="array" ref="N19">IF(IFERROR(INDEX('Cheater Sheet'!M105:M145, SMALL(IF("Yes"='Cheater Sheet'!$BM$105:$BM$145, ROW('Cheater Sheet'!$BM$105:$BM$145)-104,""), ROW()-4)),"")="","",IFERROR(INDEX('Cheater Sheet'!M105:M145, SMALL(IF("Yes"='Cheater Sheet'!$BM$105:$BM$145, ROW('Cheater Sheet'!$BM$105:$BM$145)-104,""), ROW()-4)),""))</f>
        <v/>
      </c>
      <c r="O19" s="287" t="str" cm="1">
        <f t="array" ref="O19">IF(IFERROR(INDEX('Cheater Sheet'!N105:N145, SMALL(IF("Yes"='Cheater Sheet'!$BM$105:$BM$145, ROW('Cheater Sheet'!$BM$105:$BM$145)-104,""), ROW()-4)),"")="","",IFERROR(INDEX('Cheater Sheet'!N105:N145, SMALL(IF("Yes"='Cheater Sheet'!$BM$105:$BM$145, ROW('Cheater Sheet'!$BM$105:$BM$145)-104,""), ROW()-4)),""))</f>
        <v/>
      </c>
      <c r="P19" s="292" t="str" cm="1">
        <f t="array" ref="P19">IF(IFERROR(INDEX('Cheater Sheet'!O105:O145, SMALL(IF("Yes"='Cheater Sheet'!$BM$105:$BM$145, ROW('Cheater Sheet'!$BM$105:$BM$145)-104,""), ROW()-4)),"")="","",IFERROR(INDEX('Cheater Sheet'!O105:O145, SMALL(IF("Yes"='Cheater Sheet'!$BM$105:$BM$145, ROW('Cheater Sheet'!$BM$105:$BM$145)-104,""), ROW()-4)),""))</f>
        <v/>
      </c>
      <c r="Q19" s="287" t="str" cm="1">
        <f t="array" ref="Q19">IF(IFERROR(INDEX('Cheater Sheet'!P105:P145, SMALL(IF("Yes"='Cheater Sheet'!$BM$105:$BM$145, ROW('Cheater Sheet'!$BM$105:$BM$145)-104,""), ROW()-4)),"")="","",IFERROR(INDEX('Cheater Sheet'!P105:P145, SMALL(IF("Yes"='Cheater Sheet'!$BM$105:$BM$145, ROW('Cheater Sheet'!$BM$105:$BM$145)-104,""), ROW()-4)),""))</f>
        <v/>
      </c>
      <c r="R19" s="292" t="str" cm="1">
        <f t="array" ref="R19">IF(IFERROR(INDEX('Cheater Sheet'!Q105:Q145, SMALL(IF("Yes"='Cheater Sheet'!$BM$105:$BM$145, ROW('Cheater Sheet'!$BM$105:$BM$145)-104,""), ROW()-4)),"")="","",IFERROR(INDEX('Cheater Sheet'!Q105:Q145, SMALL(IF("Yes"='Cheater Sheet'!$BM$105:$BM$145, ROW('Cheater Sheet'!$BM$105:$BM$145)-104,""), ROW()-4)),""))</f>
        <v/>
      </c>
      <c r="S19" s="287" t="str" cm="1">
        <f t="array" ref="S19">IF(IFERROR(INDEX('Cheater Sheet'!R105:R145, SMALL(IF("Yes"='Cheater Sheet'!$BM$105:$BM$145, ROW('Cheater Sheet'!$BM$105:$BM$145)-104,""), ROW()-4)),"")="","",IFERROR(INDEX('Cheater Sheet'!R105:R145, SMALL(IF("Yes"='Cheater Sheet'!$BM$105:$BM$145, ROW('Cheater Sheet'!$BM$105:$BM$145)-104,""), ROW()-4)),""))</f>
        <v/>
      </c>
      <c r="T19" s="292" t="str" cm="1">
        <f t="array" ref="T19">IF(IFERROR(INDEX('Cheater Sheet'!S105:S145, SMALL(IF("Yes"='Cheater Sheet'!$BM$105:$BM$145, ROW('Cheater Sheet'!$BM$105:$BM$145)-104,""), ROW()-4)),"")="","",IFERROR(INDEX('Cheater Sheet'!S105:S145, SMALL(IF("Yes"='Cheater Sheet'!$BM$105:$BM$145, ROW('Cheater Sheet'!$BM$105:$BM$145)-104,""), ROW()-4)),""))</f>
        <v/>
      </c>
      <c r="U19" s="287" t="str" cm="1">
        <f t="array" ref="U19">IF(IFERROR(INDEX('Cheater Sheet'!T105:T145, SMALL(IF("Yes"='Cheater Sheet'!$BM$105:$BM$145, ROW('Cheater Sheet'!$BM$105:$BM$145)-104,""), ROW()-4)),"")="","",IFERROR(INDEX('Cheater Sheet'!T105:T145, SMALL(IF("Yes"='Cheater Sheet'!$BM$105:$BM$145, ROW('Cheater Sheet'!$BM$105:$BM$145)-104,""), ROW()-4)),""))</f>
        <v/>
      </c>
      <c r="V19" s="292" t="str" cm="1">
        <f t="array" ref="V19">IF(IFERROR(INDEX('Cheater Sheet'!U105:U145, SMALL(IF("Yes"='Cheater Sheet'!$BM$105:$BM$145, ROW('Cheater Sheet'!$BM$105:$BM$145)-104,""), ROW()-4)),"")="","",IFERROR(INDEX('Cheater Sheet'!U105:U145, SMALL(IF("Yes"='Cheater Sheet'!$BM$105:$BM$145, ROW('Cheater Sheet'!$BM$105:$BM$145)-104,""), ROW()-4)),""))</f>
        <v/>
      </c>
      <c r="W19" s="287" t="str" cm="1">
        <f t="array" ref="W19">IF(IFERROR(INDEX('Cheater Sheet'!V105:V145, SMALL(IF("Yes"='Cheater Sheet'!$BM$105:$BM$145, ROW('Cheater Sheet'!$BM$105:$BM$145)-104,""), ROW()-4)),"")="","",IFERROR(INDEX('Cheater Sheet'!V105:V145, SMALL(IF("Yes"='Cheater Sheet'!$BM$105:$BM$145, ROW('Cheater Sheet'!$BM$105:$BM$145)-104,""), ROW()-4)),""))</f>
        <v/>
      </c>
      <c r="X19" s="292" t="str" cm="1">
        <f t="array" ref="X19">IF(IFERROR(INDEX('Cheater Sheet'!W105:W145, SMALL(IF("Yes"='Cheater Sheet'!$BM$105:$BM$145, ROW('Cheater Sheet'!$BM$105:$BM$145)-104,""), ROW()-4)),"")="","",IFERROR(INDEX('Cheater Sheet'!W105:W145, SMALL(IF("Yes"='Cheater Sheet'!$BM$105:$BM$145, ROW('Cheater Sheet'!$BM$105:$BM$145)-104,""), ROW()-4)),""))</f>
        <v/>
      </c>
      <c r="Y19" s="287" t="str" cm="1">
        <f t="array" ref="Y19">IF(IFERROR(INDEX('Cheater Sheet'!X105:X145, SMALL(IF("Yes"='Cheater Sheet'!$BM$105:$BM$145, ROW('Cheater Sheet'!$BM$105:$BM$145)-104,""), ROW()-4)),"")="","",IFERROR(INDEX('Cheater Sheet'!X105:X145, SMALL(IF("Yes"='Cheater Sheet'!$BM$105:$BM$145, ROW('Cheater Sheet'!$BM$105:$BM$145)-104,""), ROW()-4)),""))</f>
        <v/>
      </c>
      <c r="Z19" s="292" t="str" cm="1">
        <f t="array" ref="Z19">IF(IFERROR(INDEX('Cheater Sheet'!Y105:Y145, SMALL(IF("Yes"='Cheater Sheet'!$BM$105:$BM$145, ROW('Cheater Sheet'!$BM$105:$BM$145)-104,""), ROW()-4)),"")="","",IFERROR(INDEX('Cheater Sheet'!Y105:Y145, SMALL(IF("Yes"='Cheater Sheet'!$BM$105:$BM$145, ROW('Cheater Sheet'!$BM$105:$BM$145)-104,""), ROW()-4)),""))</f>
        <v/>
      </c>
      <c r="AA19" s="287" t="str" cm="1">
        <f t="array" ref="AA19">IF(IFERROR(INDEX('Cheater Sheet'!Z105:Z145, SMALL(IF("Yes"='Cheater Sheet'!$BM$105:$BM$145, ROW('Cheater Sheet'!$BM$105:$BM$145)-104,""), ROW()-4)),"")="","",IFERROR(INDEX('Cheater Sheet'!Z105:Z145, SMALL(IF("Yes"='Cheater Sheet'!$BM$105:$BM$145, ROW('Cheater Sheet'!$BM$105:$BM$145)-104,""), ROW()-4)),""))</f>
        <v/>
      </c>
      <c r="AB19" s="292" t="str" cm="1">
        <f t="array" ref="AB19">IF(IFERROR(INDEX('Cheater Sheet'!AA105:AA145, SMALL(IF("Yes"='Cheater Sheet'!$BM$105:$BM$145, ROW('Cheater Sheet'!$BM$105:$BM$145)-104,""), ROW()-4)),"")="","",IFERROR(INDEX('Cheater Sheet'!AA105:AA145, SMALL(IF("Yes"='Cheater Sheet'!$BM$105:$BM$145, ROW('Cheater Sheet'!$BM$105:$BM$145)-104,""), ROW()-4)),""))</f>
        <v/>
      </c>
      <c r="AC19" s="287" t="str" cm="1">
        <f t="array" ref="AC19">IF(IFERROR(INDEX('Cheater Sheet'!AB105:AB145, SMALL(IF("Yes"='Cheater Sheet'!$BM$105:$BM$145, ROW('Cheater Sheet'!$BM$105:$BM$145)-104,""), ROW()-4)),"")="","",IFERROR(INDEX('Cheater Sheet'!AB105:AB145, SMALL(IF("Yes"='Cheater Sheet'!$BM$105:$BM$145, ROW('Cheater Sheet'!$BM$105:$BM$145)-104,""), ROW()-4)),""))</f>
        <v/>
      </c>
      <c r="AD19" s="292" t="str" cm="1">
        <f t="array" ref="AD19">IF(IFERROR(INDEX('Cheater Sheet'!AC105:AC145, SMALL(IF("Yes"='Cheater Sheet'!$BM$105:$BM$145, ROW('Cheater Sheet'!$BM$105:$BM$145)-104,""), ROW()-4)),"")="","",IFERROR(INDEX('Cheater Sheet'!AC105:AC145, SMALL(IF("Yes"='Cheater Sheet'!$BM$105:$BM$145, ROW('Cheater Sheet'!$BM$105:$BM$145)-104,""), ROW()-4)),""))</f>
        <v/>
      </c>
      <c r="AE19" s="287" t="str" cm="1">
        <f t="array" ref="AE19">IF(IFERROR(INDEX('Cheater Sheet'!AD105:AD145, SMALL(IF("Yes"='Cheater Sheet'!$BM$105:$BM$145, ROW('Cheater Sheet'!$BM$105:$BM$145)-104,""), ROW()-4)),"")="","",IFERROR(INDEX('Cheater Sheet'!AD105:AD145, SMALL(IF("Yes"='Cheater Sheet'!$BM$105:$BM$145, ROW('Cheater Sheet'!$BM$105:$BM$145)-104,""), ROW()-4)),""))</f>
        <v/>
      </c>
      <c r="AF19" s="292" t="str" cm="1">
        <f t="array" ref="AF19">IF(IFERROR(INDEX('Cheater Sheet'!AE105:AE145, SMALL(IF("Yes"='Cheater Sheet'!$BM$105:$BM$145, ROW('Cheater Sheet'!$BM$105:$BM$145)-104,""), ROW()-4)),"")="","",IFERROR(INDEX('Cheater Sheet'!AE105:AE145, SMALL(IF("Yes"='Cheater Sheet'!$BM$105:$BM$145, ROW('Cheater Sheet'!$BM$105:$BM$145)-104,""), ROW()-4)),""))</f>
        <v/>
      </c>
      <c r="AG19" s="287" t="str" cm="1">
        <f t="array" ref="AG19">IF(IFERROR(INDEX('Cheater Sheet'!AF105:AF145, SMALL(IF("Yes"='Cheater Sheet'!$BM$105:$BM$145, ROW('Cheater Sheet'!$BM$105:$BM$145)-104,""), ROW()-4)),"")="","",IFERROR(INDEX('Cheater Sheet'!AF105:AF145, SMALL(IF("Yes"='Cheater Sheet'!$BM$105:$BM$145, ROW('Cheater Sheet'!$BM$105:$BM$145)-104,""), ROW()-4)),""))</f>
        <v/>
      </c>
      <c r="AH19" s="292" t="str" cm="1">
        <f t="array" ref="AH19">IF(IFERROR(INDEX('Cheater Sheet'!AG105:AG145, SMALL(IF("Yes"='Cheater Sheet'!$BM$105:$BM$145, ROW('Cheater Sheet'!$BM$105:$BM$145)-104,""), ROW()-4)),"")="","",IFERROR(INDEX('Cheater Sheet'!AG105:AG145, SMALL(IF("Yes"='Cheater Sheet'!$BM$105:$BM$145, ROW('Cheater Sheet'!$BM$105:$BM$145)-104,""), ROW()-4)),""))</f>
        <v/>
      </c>
      <c r="AI19" s="287" t="str" cm="1">
        <f t="array" ref="AI19">IF(IFERROR(INDEX('Cheater Sheet'!AH105:AH145, SMALL(IF("Yes"='Cheater Sheet'!$BM$105:$BM$145, ROW('Cheater Sheet'!$BM$105:$BM$145)-104,""), ROW()-4)),"")="","",IFERROR(INDEX('Cheater Sheet'!AH105:AH145, SMALL(IF("Yes"='Cheater Sheet'!$BM$105:$BM$145, ROW('Cheater Sheet'!$BM$105:$BM$145)-104,""), ROW()-4)),""))</f>
        <v/>
      </c>
      <c r="AJ19" s="292" t="str" cm="1">
        <f t="array" ref="AJ19">IF(IFERROR(INDEX('Cheater Sheet'!AI105:AI145, SMALL(IF("Yes"='Cheater Sheet'!$BM$105:$BM$145, ROW('Cheater Sheet'!$BM$105:$BM$145)-104,""), ROW()-4)),"")="","",IFERROR(INDEX('Cheater Sheet'!AI105:AI145, SMALL(IF("Yes"='Cheater Sheet'!$BM$105:$BM$145, ROW('Cheater Sheet'!$BM$105:$BM$145)-104,""), ROW()-4)),""))</f>
        <v/>
      </c>
      <c r="AK19" s="287" t="str" cm="1">
        <f t="array" ref="AK19">IF(IFERROR(INDEX('Cheater Sheet'!AJ105:AJ145, SMALL(IF("Yes"='Cheater Sheet'!$BM$105:$BM$145, ROW('Cheater Sheet'!$BM$105:$BM$145)-104,""), ROW()-4)),"")="","",IFERROR(INDEX('Cheater Sheet'!AJ105:AJ145, SMALL(IF("Yes"='Cheater Sheet'!$BM$105:$BM$145, ROW('Cheater Sheet'!$BM$105:$BM$145)-104,""), ROW()-4)),""))</f>
        <v/>
      </c>
      <c r="AL19" s="292" t="str" cm="1">
        <f t="array" ref="AL19">IF(IFERROR(INDEX('Cheater Sheet'!AK105:AK145, SMALL(IF("Yes"='Cheater Sheet'!$BM$105:$BM$145, ROW('Cheater Sheet'!$BM$105:$BM$145)-104,""), ROW()-4)),"")="","",IFERROR(INDEX('Cheater Sheet'!AK105:AK145, SMALL(IF("Yes"='Cheater Sheet'!$BM$105:$BM$145, ROW('Cheater Sheet'!$BM$105:$BM$145)-104,""), ROW()-4)),""))</f>
        <v/>
      </c>
      <c r="AM19" s="287" t="str" cm="1">
        <f t="array" ref="AM19">IF(IFERROR(INDEX('Cheater Sheet'!AL105:AL145, SMALL(IF("Yes"='Cheater Sheet'!$BM$105:$BM$145, ROW('Cheater Sheet'!$BM$105:$BM$145)-104,""), ROW()-4)),"")="","",IFERROR(INDEX('Cheater Sheet'!AL105:AL145, SMALL(IF("Yes"='Cheater Sheet'!$BM$105:$BM$145, ROW('Cheater Sheet'!$BM$105:$BM$145)-104,""), ROW()-4)),""))</f>
        <v/>
      </c>
      <c r="AN19" s="292" t="str" cm="1">
        <f t="array" ref="AN19">IF(IFERROR(INDEX('Cheater Sheet'!AM105:AM145, SMALL(IF("Yes"='Cheater Sheet'!$BM$105:$BM$145, ROW('Cheater Sheet'!$BM$105:$BM$145)-104,""), ROW()-4)),"")="","",IFERROR(INDEX('Cheater Sheet'!AM105:AM145, SMALL(IF("Yes"='Cheater Sheet'!$BM$105:$BM$145, ROW('Cheater Sheet'!$BM$105:$BM$145)-104,""), ROW()-4)),""))</f>
        <v/>
      </c>
      <c r="AO19" s="287" t="str" cm="1">
        <f t="array" ref="AO19">IF(IFERROR(INDEX('Cheater Sheet'!AN105:AN145, SMALL(IF("Yes"='Cheater Sheet'!$BM$105:$BM$145, ROW('Cheater Sheet'!$BM$105:$BM$145)-104,""), ROW()-4)),"")="","",IFERROR(INDEX('Cheater Sheet'!AN105:AN145, SMALL(IF("Yes"='Cheater Sheet'!$BM$105:$BM$145, ROW('Cheater Sheet'!$BM$105:$BM$145)-104,""), ROW()-4)),""))</f>
        <v/>
      </c>
      <c r="AP19" s="292" t="str" cm="1">
        <f t="array" ref="AP19">IF(IFERROR(INDEX('Cheater Sheet'!AO105:AO145, SMALL(IF("Yes"='Cheater Sheet'!$BM$105:$BM$145, ROW('Cheater Sheet'!$BM$105:$BM$145)-104,""), ROW()-4)),"")="","",IFERROR(INDEX('Cheater Sheet'!AO105:AO145, SMALL(IF("Yes"='Cheater Sheet'!$BM$105:$BM$145, ROW('Cheater Sheet'!$BM$105:$BM$145)-104,""), ROW()-4)),""))</f>
        <v/>
      </c>
      <c r="AQ19" s="287" t="str" cm="1">
        <f t="array" ref="AQ19">IF(IFERROR(INDEX('Cheater Sheet'!AP105:AP145, SMALL(IF("Yes"='Cheater Sheet'!$BM$105:$BM$145, ROW('Cheater Sheet'!$BM$105:$BM$145)-104,""), ROW()-4)),"")="","",IFERROR(INDEX('Cheater Sheet'!AP105:AP145, SMALL(IF("Yes"='Cheater Sheet'!$BM$105:$BM$145, ROW('Cheater Sheet'!$BM$105:$BM$145)-104,""), ROW()-4)),""))</f>
        <v/>
      </c>
      <c r="AR19" s="292" t="str" cm="1">
        <f t="array" ref="AR19">IF(IFERROR(INDEX('Cheater Sheet'!AQ105:AQ145, SMALL(IF("Yes"='Cheater Sheet'!$BM$105:$BM$145, ROW('Cheater Sheet'!$BM$105:$BM$145)-104,""), ROW()-4)),"")="","",IFERROR(INDEX('Cheater Sheet'!AQ105:AQ145, SMALL(IF("Yes"='Cheater Sheet'!$BM$105:$BM$145, ROW('Cheater Sheet'!$BM$105:$BM$145)-104,""), ROW()-4)),""))</f>
        <v/>
      </c>
      <c r="AS19" s="287" t="str" cm="1">
        <f t="array" ref="AS19">IF(IFERROR(INDEX('Cheater Sheet'!AR105:AR145, SMALL(IF("Yes"='Cheater Sheet'!$BM$105:$BM$145, ROW('Cheater Sheet'!$BM$105:$BM$145)-104,""), ROW()-4)),"")="","",IFERROR(INDEX('Cheater Sheet'!AR105:AR145, SMALL(IF("Yes"='Cheater Sheet'!$BM$105:$BM$145, ROW('Cheater Sheet'!$BM$105:$BM$145)-104,""), ROW()-4)),""))</f>
        <v/>
      </c>
      <c r="AT19" s="292" t="str" cm="1">
        <f t="array" ref="AT19">IF(IFERROR(INDEX('Cheater Sheet'!AS105:AS145, SMALL(IF("Yes"='Cheater Sheet'!$BM$105:$BM$145, ROW('Cheater Sheet'!$BM$105:$BM$145)-104,""), ROW()-4)),"")="","",IFERROR(INDEX('Cheater Sheet'!AS105:AS145, SMALL(IF("Yes"='Cheater Sheet'!$BM$105:$BM$145, ROW('Cheater Sheet'!$BM$105:$BM$145)-104,""), ROW()-4)),""))</f>
        <v/>
      </c>
      <c r="AU19" s="287" t="str" cm="1">
        <f t="array" ref="AU19">IF(IFERROR(INDEX('Cheater Sheet'!AT105:AT145, SMALL(IF("Yes"='Cheater Sheet'!$BM$105:$BM$145, ROW('Cheater Sheet'!$BM$105:$BM$145)-104,""), ROW()-4)),"")="","",IFERROR(INDEX('Cheater Sheet'!AT105:AT145, SMALL(IF("Yes"='Cheater Sheet'!$BM$105:$BM$145, ROW('Cheater Sheet'!$BM$105:$BM$145)-104,""), ROW()-4)),""))</f>
        <v/>
      </c>
      <c r="AV19" s="292" t="str" cm="1">
        <f t="array" ref="AV19">IF(IFERROR(INDEX('Cheater Sheet'!AU105:AU145, SMALL(IF("Yes"='Cheater Sheet'!$BM$105:$BM$145, ROW('Cheater Sheet'!$BM$105:$BM$145)-104,""), ROW()-4)),"")="","",IFERROR(INDEX('Cheater Sheet'!AU105:AU145, SMALL(IF("Yes"='Cheater Sheet'!$BM$105:$BM$145, ROW('Cheater Sheet'!$BM$105:$BM$145)-104,""), ROW()-4)),""))</f>
        <v/>
      </c>
      <c r="AW19" s="287" t="str" cm="1">
        <f t="array" ref="AW19">IF(IFERROR(INDEX('Cheater Sheet'!AV105:AV145, SMALL(IF("Yes"='Cheater Sheet'!$BM$105:$BM$145, ROW('Cheater Sheet'!$BM$105:$BM$145)-104,""), ROW()-4)),"")="","",IFERROR(INDEX('Cheater Sheet'!AV105:AV145, SMALL(IF("Yes"='Cheater Sheet'!$BM$105:$BM$145, ROW('Cheater Sheet'!$BM$105:$BM$145)-104,""), ROW()-4)),""))</f>
        <v/>
      </c>
      <c r="AX19" s="292" t="str" cm="1">
        <f t="array" ref="AX19">IF(IFERROR(INDEX('Cheater Sheet'!AW105:AW145, SMALL(IF("Yes"='Cheater Sheet'!$BM$105:$BM$145, ROW('Cheater Sheet'!$BM$105:$BM$145)-104,""), ROW()-4)),"")="","",IFERROR(INDEX('Cheater Sheet'!AW105:AW145, SMALL(IF("Yes"='Cheater Sheet'!$BM$105:$BM$145, ROW('Cheater Sheet'!$BM$105:$BM$145)-104,""), ROW()-4)),""))</f>
        <v/>
      </c>
      <c r="AY19" s="287" t="str" cm="1">
        <f t="array" ref="AY19">IF(IFERROR(INDEX('Cheater Sheet'!AX105:AX145, SMALL(IF("Yes"='Cheater Sheet'!$BM$105:$BM$145, ROW('Cheater Sheet'!$BM$105:$BM$145)-104,""), ROW()-4)),"")="","",IFERROR(INDEX('Cheater Sheet'!AX105:AX145, SMALL(IF("Yes"='Cheater Sheet'!$BM$105:$BM$145, ROW('Cheater Sheet'!$BM$105:$BM$145)-104,""), ROW()-4)),""))</f>
        <v/>
      </c>
      <c r="AZ19" s="292" t="str" cm="1">
        <f t="array" ref="AZ19">IF(IFERROR(INDEX('Cheater Sheet'!AY105:AY145, SMALL(IF("Yes"='Cheater Sheet'!$BM$105:$BM$145, ROW('Cheater Sheet'!$BM$105:$BM$145)-104,""), ROW()-4)),"")="","",IFERROR(INDEX('Cheater Sheet'!AY105:AY145, SMALL(IF("Yes"='Cheater Sheet'!$BM$105:$BM$145, ROW('Cheater Sheet'!$BM$105:$BM$145)-104,""), ROW()-4)),""))</f>
        <v/>
      </c>
      <c r="BA19" s="287" t="str" cm="1">
        <f t="array" ref="BA19">IF(IFERROR(INDEX('Cheater Sheet'!AZ105:AZ145, SMALL(IF("Yes"='Cheater Sheet'!$BM$105:$BM$145, ROW('Cheater Sheet'!$BM$105:$BM$145)-104,""), ROW()-4)),"")="","",IFERROR(INDEX('Cheater Sheet'!AZ105:AZ145, SMALL(IF("Yes"='Cheater Sheet'!$BM$105:$BM$145, ROW('Cheater Sheet'!$BM$105:$BM$145)-104,""), ROW()-4)),""))</f>
        <v/>
      </c>
      <c r="BB19" s="292" t="str" cm="1">
        <f t="array" ref="BB19">IF(IFERROR(INDEX('Cheater Sheet'!BA105:BA145, SMALL(IF("Yes"='Cheater Sheet'!$BM$105:$BM$145, ROW('Cheater Sheet'!$BM$105:$BM$145)-104,""), ROW()-4)),"")="","",IFERROR(INDEX('Cheater Sheet'!BA105:BA145, SMALL(IF("Yes"='Cheater Sheet'!$BM$105:$BM$145, ROW('Cheater Sheet'!$BM$105:$BM$145)-104,""), ROW()-4)),""))</f>
        <v/>
      </c>
      <c r="BC19" s="287" t="str" cm="1">
        <f t="array" ref="BC19">IF(IFERROR(INDEX('Cheater Sheet'!BB105:BB145, SMALL(IF("Yes"='Cheater Sheet'!$BM$105:$BM$145, ROW('Cheater Sheet'!$BM$105:$BM$145)-104,""), ROW()-4)),"")="","",IFERROR(INDEX('Cheater Sheet'!BB105:BB145, SMALL(IF("Yes"='Cheater Sheet'!$BM$105:$BM$145, ROW('Cheater Sheet'!$BM$105:$BM$145)-104,""), ROW()-4)),""))</f>
        <v/>
      </c>
      <c r="BD19" s="292" t="str" cm="1">
        <f t="array" ref="BD19">IF(IFERROR(INDEX('Cheater Sheet'!BC105:BC145, SMALL(IF("Yes"='Cheater Sheet'!$BM$105:$BM$145, ROW('Cheater Sheet'!$BM$105:$BM$145)-104,""), ROW()-4)),"")="","",IFERROR(INDEX('Cheater Sheet'!BC105:BC145, SMALL(IF("Yes"='Cheater Sheet'!$BM$105:$BM$145, ROW('Cheater Sheet'!$BM$105:$BM$145)-104,""), ROW()-4)),""))</f>
        <v/>
      </c>
      <c r="BE19" s="287" t="str" cm="1">
        <f t="array" ref="BE19">IF(IFERROR(INDEX('Cheater Sheet'!BD105:BD145, SMALL(IF("Yes"='Cheater Sheet'!$BM$105:$BM$145, ROW('Cheater Sheet'!$BM$105:$BM$145)-104,""), ROW()-4)),"")="","",IFERROR(INDEX('Cheater Sheet'!BD105:BD145, SMALL(IF("Yes"='Cheater Sheet'!$BM$105:$BM$145, ROW('Cheater Sheet'!$BM$105:$BM$145)-104,""), ROW()-4)),""))</f>
        <v/>
      </c>
      <c r="BF19" s="292" t="str" cm="1">
        <f t="array" ref="BF19">IF(IFERROR(INDEX('Cheater Sheet'!BE105:BE145, SMALL(IF("Yes"='Cheater Sheet'!$BM$105:$BM$145, ROW('Cheater Sheet'!$BM$105:$BM$145)-104,""), ROW()-4)),"")="","",IFERROR(INDEX('Cheater Sheet'!BE105:BE145, SMALL(IF("Yes"='Cheater Sheet'!$BM$105:$BM$145, ROW('Cheater Sheet'!$BM$105:$BM$145)-104,""), ROW()-4)),""))</f>
        <v/>
      </c>
      <c r="BG19" s="287" t="str" cm="1">
        <f t="array" ref="BG19">IF(IFERROR(INDEX('Cheater Sheet'!BF105:BF145, SMALL(IF("Yes"='Cheater Sheet'!$BM$105:$BM$145, ROW('Cheater Sheet'!$BM$105:$BM$145)-104,""), ROW()-4)),"")="","",IFERROR(INDEX('Cheater Sheet'!BF105:BF145, SMALL(IF("Yes"='Cheater Sheet'!$BM$105:$BM$145, ROW('Cheater Sheet'!$BM$105:$BM$145)-104,""), ROW()-4)),""))</f>
        <v/>
      </c>
      <c r="BH19" s="292" t="str" cm="1">
        <f t="array" ref="BH19">IF(IFERROR(INDEX('Cheater Sheet'!BG105:BG145, SMALL(IF("Yes"='Cheater Sheet'!$BM$105:$BM$145, ROW('Cheater Sheet'!$BM$105:$BM$145)-104,""), ROW()-4)),"")="","",IFERROR(INDEX('Cheater Sheet'!BG105:BG145, SMALL(IF("Yes"='Cheater Sheet'!$BM$105:$BM$145, ROW('Cheater Sheet'!$BM$105:$BM$145)-104,""), ROW()-4)),""))</f>
        <v/>
      </c>
      <c r="BI19" s="287" t="str" cm="1">
        <f t="array" ref="BI19">IF(IFERROR(INDEX('Cheater Sheet'!BH105:BH145, SMALL(IF("Yes"='Cheater Sheet'!$BM$105:$BM$145, ROW('Cheater Sheet'!$BM$105:$BM$145)-104,""), ROW()-4)),"")="","",IFERROR(INDEX('Cheater Sheet'!BH105:BH145, SMALL(IF("Yes"='Cheater Sheet'!$BM$105:$BM$145, ROW('Cheater Sheet'!$BM$105:$BM$145)-104,""), ROW()-4)),""))</f>
        <v/>
      </c>
      <c r="BJ19" s="292" t="str" cm="1">
        <f t="array" ref="BJ19">IF(IFERROR(INDEX('Cheater Sheet'!BI105:BI145, SMALL(IF("Yes"='Cheater Sheet'!$BM$105:$BM$145, ROW('Cheater Sheet'!$BM$105:$BM$145)-104,""), ROW()-4)),"")="","",IFERROR(INDEX('Cheater Sheet'!BI105:BI145, SMALL(IF("Yes"='Cheater Sheet'!$BM$105:$BM$145, ROW('Cheater Sheet'!$BM$105:$BM$145)-104,""), ROW()-4)),""))</f>
        <v/>
      </c>
      <c r="BK19" s="709" t="str" cm="1">
        <f t="array" ref="BK19">IF(IFERROR(INDEX('Cheater Sheet'!BJ105:BJ145, SMALL(IF("Yes"='Cheater Sheet'!$BM$105:$BM$145, ROW('Cheater Sheet'!$BM$105:$BM$145)-104,""), ROW()-4)),"")="","",IFERROR(INDEX('Cheater Sheet'!BJ105:BJ145, SMALL(IF("Yes"='Cheater Sheet'!$BM$105:$BM$145, ROW('Cheater Sheet'!$BM$105:$BM$145)-104,""), ROW()-4)),""))</f>
        <v/>
      </c>
      <c r="BL19" s="101"/>
    </row>
    <row r="20" spans="1:64" x14ac:dyDescent="0.2">
      <c r="A20" s="765">
        <f t="shared" si="0"/>
        <v>0</v>
      </c>
      <c r="C20" s="143" t="str" cm="1">
        <f t="array" ref="C20">IFERROR(INDEX('Cheater Sheet'!$B$105:$B$145, SMALL(IF("Yes"='Cheater Sheet'!$BM$105:$BM$145, ROW('Cheater Sheet'!$BM$105:$BM$145)-104,""), ROW()-4)),"")</f>
        <v/>
      </c>
      <c r="D20" s="292" t="str" cm="1">
        <f t="array" ref="D20">IF(IFERROR(INDEX('Cheater Sheet'!C105:C145, SMALL(IF("Yes"='Cheater Sheet'!$BM$105:$BM$145, ROW('Cheater Sheet'!$BM$105:$BM$145)-104,""), ROW()-4)),"")="","",IFERROR(INDEX('Cheater Sheet'!C105:C145, SMALL(IF("Yes"='Cheater Sheet'!$BM$105:$BM$145, ROW('Cheater Sheet'!$BM$105:$BM$145)-104,""), ROW()-4)),""))</f>
        <v/>
      </c>
      <c r="E20" s="287" t="str" cm="1">
        <f t="array" ref="E20">IF(IFERROR(INDEX('Cheater Sheet'!D105:D145, SMALL(IF("Yes"='Cheater Sheet'!$BM$105:$BM$145, ROW('Cheater Sheet'!$BM$105:$BM$145)-104,""), ROW()-4)),"")="","",IFERROR(INDEX('Cheater Sheet'!D105:D145, SMALL(IF("Yes"='Cheater Sheet'!$BM$105:$BM$145, ROW('Cheater Sheet'!$BM$105:$BM$145)-104,""), ROW()-4)),""))</f>
        <v/>
      </c>
      <c r="F20" s="292" t="str" cm="1">
        <f t="array" ref="F20">IF(IFERROR(INDEX('Cheater Sheet'!E105:E145, SMALL(IF("Yes"='Cheater Sheet'!$BM$105:$BM$145, ROW('Cheater Sheet'!$BM$105:$BM$145)-104,""), ROW()-4)),"")="","",IFERROR(INDEX('Cheater Sheet'!E105:E145, SMALL(IF("Yes"='Cheater Sheet'!$BM$105:$BM$145, ROW('Cheater Sheet'!$BM$105:$BM$145)-104,""), ROW()-4)),""))</f>
        <v/>
      </c>
      <c r="G20" s="287" t="str" cm="1">
        <f t="array" ref="G20">IF(IFERROR(INDEX('Cheater Sheet'!F105:F145, SMALL(IF("Yes"='Cheater Sheet'!$BM$105:$BM$145, ROW('Cheater Sheet'!$BM$105:$BM$145)-104,""), ROW()-4)),"")="","",IFERROR(INDEX('Cheater Sheet'!F105:F145, SMALL(IF("Yes"='Cheater Sheet'!$BM$105:$BM$145, ROW('Cheater Sheet'!$BM$105:$BM$145)-104,""), ROW()-4)),""))</f>
        <v/>
      </c>
      <c r="H20" s="292" t="str" cm="1">
        <f t="array" ref="H20">IF(IFERROR(INDEX('Cheater Sheet'!G105:G145, SMALL(IF("Yes"='Cheater Sheet'!$BM$105:$BM$145, ROW('Cheater Sheet'!$BM$105:$BM$145)-104,""), ROW()-4)),"")="","",IFERROR(INDEX('Cheater Sheet'!G105:G145, SMALL(IF("Yes"='Cheater Sheet'!$BM$105:$BM$145, ROW('Cheater Sheet'!$BM$105:$BM$145)-104,""), ROW()-4)),""))</f>
        <v/>
      </c>
      <c r="I20" s="287" t="str" cm="1">
        <f t="array" ref="I20">IF(IFERROR(INDEX('Cheater Sheet'!H105:H145, SMALL(IF("Yes"='Cheater Sheet'!$BM$105:$BM$145, ROW('Cheater Sheet'!$BM$105:$BM$145)-104,""), ROW()-4)),"")="","",IFERROR(INDEX('Cheater Sheet'!H105:H145, SMALL(IF("Yes"='Cheater Sheet'!$BM$105:$BM$145, ROW('Cheater Sheet'!$BM$105:$BM$145)-104,""), ROW()-4)),""))</f>
        <v/>
      </c>
      <c r="J20" s="292" t="str" cm="1">
        <f t="array" ref="J20">IF(IFERROR(INDEX('Cheater Sheet'!I105:I145, SMALL(IF("Yes"='Cheater Sheet'!$BM$105:$BM$145, ROW('Cheater Sheet'!$BM$105:$BM$145)-104,""), ROW()-4)),"")="","",IFERROR(INDEX('Cheater Sheet'!I105:I145, SMALL(IF("Yes"='Cheater Sheet'!$BM$105:$BM$145, ROW('Cheater Sheet'!$BM$105:$BM$145)-104,""), ROW()-4)),""))</f>
        <v/>
      </c>
      <c r="K20" s="287" t="str" cm="1">
        <f t="array" ref="K20">IF(IFERROR(INDEX('Cheater Sheet'!J105:J145, SMALL(IF("Yes"='Cheater Sheet'!$BM$105:$BM$145, ROW('Cheater Sheet'!$BM$105:$BM$145)-104,""), ROW()-4)),"")="","",IFERROR(INDEX('Cheater Sheet'!J105:J145, SMALL(IF("Yes"='Cheater Sheet'!$BM$105:$BM$145, ROW('Cheater Sheet'!$BM$105:$BM$145)-104,""), ROW()-4)),""))</f>
        <v/>
      </c>
      <c r="L20" s="292" t="str" cm="1">
        <f t="array" ref="L20">IF(IFERROR(INDEX('Cheater Sheet'!K105:K145, SMALL(IF("Yes"='Cheater Sheet'!$BM$105:$BM$145, ROW('Cheater Sheet'!$BM$105:$BM$145)-104,""), ROW()-4)),"")="","",IFERROR(INDEX('Cheater Sheet'!K105:K145, SMALL(IF("Yes"='Cheater Sheet'!$BM$105:$BM$145, ROW('Cheater Sheet'!$BM$105:$BM$145)-104,""), ROW()-4)),""))</f>
        <v/>
      </c>
      <c r="M20" s="287" t="str" cm="1">
        <f t="array" ref="M20">IF(IFERROR(INDEX('Cheater Sheet'!L105:L145, SMALL(IF("Yes"='Cheater Sheet'!$BM$105:$BM$145, ROW('Cheater Sheet'!$BM$105:$BM$145)-104,""), ROW()-4)),"")="","",IFERROR(INDEX('Cheater Sheet'!L105:L145, SMALL(IF("Yes"='Cheater Sheet'!$BM$105:$BM$145, ROW('Cheater Sheet'!$BM$105:$BM$145)-104,""), ROW()-4)),""))</f>
        <v/>
      </c>
      <c r="N20" s="292" t="str" cm="1">
        <f t="array" ref="N20">IF(IFERROR(INDEX('Cheater Sheet'!M105:M145, SMALL(IF("Yes"='Cheater Sheet'!$BM$105:$BM$145, ROW('Cheater Sheet'!$BM$105:$BM$145)-104,""), ROW()-4)),"")="","",IFERROR(INDEX('Cheater Sheet'!M105:M145, SMALL(IF("Yes"='Cheater Sheet'!$BM$105:$BM$145, ROW('Cheater Sheet'!$BM$105:$BM$145)-104,""), ROW()-4)),""))</f>
        <v/>
      </c>
      <c r="O20" s="287" t="str" cm="1">
        <f t="array" ref="O20">IF(IFERROR(INDEX('Cheater Sheet'!N105:N145, SMALL(IF("Yes"='Cheater Sheet'!$BM$105:$BM$145, ROW('Cheater Sheet'!$BM$105:$BM$145)-104,""), ROW()-4)),"")="","",IFERROR(INDEX('Cheater Sheet'!N105:N145, SMALL(IF("Yes"='Cheater Sheet'!$BM$105:$BM$145, ROW('Cheater Sheet'!$BM$105:$BM$145)-104,""), ROW()-4)),""))</f>
        <v/>
      </c>
      <c r="P20" s="292" t="str" cm="1">
        <f t="array" ref="P20">IF(IFERROR(INDEX('Cheater Sheet'!O105:O145, SMALL(IF("Yes"='Cheater Sheet'!$BM$105:$BM$145, ROW('Cheater Sheet'!$BM$105:$BM$145)-104,""), ROW()-4)),"")="","",IFERROR(INDEX('Cheater Sheet'!O105:O145, SMALL(IF("Yes"='Cheater Sheet'!$BM$105:$BM$145, ROW('Cheater Sheet'!$BM$105:$BM$145)-104,""), ROW()-4)),""))</f>
        <v/>
      </c>
      <c r="Q20" s="287" t="str" cm="1">
        <f t="array" ref="Q20">IF(IFERROR(INDEX('Cheater Sheet'!P105:P145, SMALL(IF("Yes"='Cheater Sheet'!$BM$105:$BM$145, ROW('Cheater Sheet'!$BM$105:$BM$145)-104,""), ROW()-4)),"")="","",IFERROR(INDEX('Cheater Sheet'!P105:P145, SMALL(IF("Yes"='Cheater Sheet'!$BM$105:$BM$145, ROW('Cheater Sheet'!$BM$105:$BM$145)-104,""), ROW()-4)),""))</f>
        <v/>
      </c>
      <c r="R20" s="292" t="str" cm="1">
        <f t="array" ref="R20">IF(IFERROR(INDEX('Cheater Sheet'!Q105:Q145, SMALL(IF("Yes"='Cheater Sheet'!$BM$105:$BM$145, ROW('Cheater Sheet'!$BM$105:$BM$145)-104,""), ROW()-4)),"")="","",IFERROR(INDEX('Cheater Sheet'!Q105:Q145, SMALL(IF("Yes"='Cheater Sheet'!$BM$105:$BM$145, ROW('Cheater Sheet'!$BM$105:$BM$145)-104,""), ROW()-4)),""))</f>
        <v/>
      </c>
      <c r="S20" s="287" t="str" cm="1">
        <f t="array" ref="S20">IF(IFERROR(INDEX('Cheater Sheet'!R105:R145, SMALL(IF("Yes"='Cheater Sheet'!$BM$105:$BM$145, ROW('Cheater Sheet'!$BM$105:$BM$145)-104,""), ROW()-4)),"")="","",IFERROR(INDEX('Cheater Sheet'!R105:R145, SMALL(IF("Yes"='Cheater Sheet'!$BM$105:$BM$145, ROW('Cheater Sheet'!$BM$105:$BM$145)-104,""), ROW()-4)),""))</f>
        <v/>
      </c>
      <c r="T20" s="292" t="str" cm="1">
        <f t="array" ref="T20">IF(IFERROR(INDEX('Cheater Sheet'!S105:S145, SMALL(IF("Yes"='Cheater Sheet'!$BM$105:$BM$145, ROW('Cheater Sheet'!$BM$105:$BM$145)-104,""), ROW()-4)),"")="","",IFERROR(INDEX('Cheater Sheet'!S105:S145, SMALL(IF("Yes"='Cheater Sheet'!$BM$105:$BM$145, ROW('Cheater Sheet'!$BM$105:$BM$145)-104,""), ROW()-4)),""))</f>
        <v/>
      </c>
      <c r="U20" s="287" t="str" cm="1">
        <f t="array" ref="U20">IF(IFERROR(INDEX('Cheater Sheet'!T105:T145, SMALL(IF("Yes"='Cheater Sheet'!$BM$105:$BM$145, ROW('Cheater Sheet'!$BM$105:$BM$145)-104,""), ROW()-4)),"")="","",IFERROR(INDEX('Cheater Sheet'!T105:T145, SMALL(IF("Yes"='Cheater Sheet'!$BM$105:$BM$145, ROW('Cheater Sheet'!$BM$105:$BM$145)-104,""), ROW()-4)),""))</f>
        <v/>
      </c>
      <c r="V20" s="292" t="str" cm="1">
        <f t="array" ref="V20">IF(IFERROR(INDEX('Cheater Sheet'!U105:U145, SMALL(IF("Yes"='Cheater Sheet'!$BM$105:$BM$145, ROW('Cheater Sheet'!$BM$105:$BM$145)-104,""), ROW()-4)),"")="","",IFERROR(INDEX('Cheater Sheet'!U105:U145, SMALL(IF("Yes"='Cheater Sheet'!$BM$105:$BM$145, ROW('Cheater Sheet'!$BM$105:$BM$145)-104,""), ROW()-4)),""))</f>
        <v/>
      </c>
      <c r="W20" s="287" t="str" cm="1">
        <f t="array" ref="W20">IF(IFERROR(INDEX('Cheater Sheet'!V105:V145, SMALL(IF("Yes"='Cheater Sheet'!$BM$105:$BM$145, ROW('Cheater Sheet'!$BM$105:$BM$145)-104,""), ROW()-4)),"")="","",IFERROR(INDEX('Cheater Sheet'!V105:V145, SMALL(IF("Yes"='Cheater Sheet'!$BM$105:$BM$145, ROW('Cheater Sheet'!$BM$105:$BM$145)-104,""), ROW()-4)),""))</f>
        <v/>
      </c>
      <c r="X20" s="292" t="str" cm="1">
        <f t="array" ref="X20">IF(IFERROR(INDEX('Cheater Sheet'!W105:W145, SMALL(IF("Yes"='Cheater Sheet'!$BM$105:$BM$145, ROW('Cheater Sheet'!$BM$105:$BM$145)-104,""), ROW()-4)),"")="","",IFERROR(INDEX('Cheater Sheet'!W105:W145, SMALL(IF("Yes"='Cheater Sheet'!$BM$105:$BM$145, ROW('Cheater Sheet'!$BM$105:$BM$145)-104,""), ROW()-4)),""))</f>
        <v/>
      </c>
      <c r="Y20" s="287" t="str" cm="1">
        <f t="array" ref="Y20">IF(IFERROR(INDEX('Cheater Sheet'!X105:X145, SMALL(IF("Yes"='Cheater Sheet'!$BM$105:$BM$145, ROW('Cheater Sheet'!$BM$105:$BM$145)-104,""), ROW()-4)),"")="","",IFERROR(INDEX('Cheater Sheet'!X105:X145, SMALL(IF("Yes"='Cheater Sheet'!$BM$105:$BM$145, ROW('Cheater Sheet'!$BM$105:$BM$145)-104,""), ROW()-4)),""))</f>
        <v/>
      </c>
      <c r="Z20" s="292" t="str" cm="1">
        <f t="array" ref="Z20">IF(IFERROR(INDEX('Cheater Sheet'!Y105:Y145, SMALL(IF("Yes"='Cheater Sheet'!$BM$105:$BM$145, ROW('Cheater Sheet'!$BM$105:$BM$145)-104,""), ROW()-4)),"")="","",IFERROR(INDEX('Cheater Sheet'!Y105:Y145, SMALL(IF("Yes"='Cheater Sheet'!$BM$105:$BM$145, ROW('Cheater Sheet'!$BM$105:$BM$145)-104,""), ROW()-4)),""))</f>
        <v/>
      </c>
      <c r="AA20" s="287" t="str" cm="1">
        <f t="array" ref="AA20">IF(IFERROR(INDEX('Cheater Sheet'!Z105:Z145, SMALL(IF("Yes"='Cheater Sheet'!$BM$105:$BM$145, ROW('Cheater Sheet'!$BM$105:$BM$145)-104,""), ROW()-4)),"")="","",IFERROR(INDEX('Cheater Sheet'!Z105:Z145, SMALL(IF("Yes"='Cheater Sheet'!$BM$105:$BM$145, ROW('Cheater Sheet'!$BM$105:$BM$145)-104,""), ROW()-4)),""))</f>
        <v/>
      </c>
      <c r="AB20" s="292" t="str" cm="1">
        <f t="array" ref="AB20">IF(IFERROR(INDEX('Cheater Sheet'!AA105:AA145, SMALL(IF("Yes"='Cheater Sheet'!$BM$105:$BM$145, ROW('Cheater Sheet'!$BM$105:$BM$145)-104,""), ROW()-4)),"")="","",IFERROR(INDEX('Cheater Sheet'!AA105:AA145, SMALL(IF("Yes"='Cheater Sheet'!$BM$105:$BM$145, ROW('Cheater Sheet'!$BM$105:$BM$145)-104,""), ROW()-4)),""))</f>
        <v/>
      </c>
      <c r="AC20" s="287" t="str" cm="1">
        <f t="array" ref="AC20">IF(IFERROR(INDEX('Cheater Sheet'!AB105:AB145, SMALL(IF("Yes"='Cheater Sheet'!$BM$105:$BM$145, ROW('Cheater Sheet'!$BM$105:$BM$145)-104,""), ROW()-4)),"")="","",IFERROR(INDEX('Cheater Sheet'!AB105:AB145, SMALL(IF("Yes"='Cheater Sheet'!$BM$105:$BM$145, ROW('Cheater Sheet'!$BM$105:$BM$145)-104,""), ROW()-4)),""))</f>
        <v/>
      </c>
      <c r="AD20" s="292" t="str" cm="1">
        <f t="array" ref="AD20">IF(IFERROR(INDEX('Cheater Sheet'!AC105:AC145, SMALL(IF("Yes"='Cheater Sheet'!$BM$105:$BM$145, ROW('Cheater Sheet'!$BM$105:$BM$145)-104,""), ROW()-4)),"")="","",IFERROR(INDEX('Cheater Sheet'!AC105:AC145, SMALL(IF("Yes"='Cheater Sheet'!$BM$105:$BM$145, ROW('Cheater Sheet'!$BM$105:$BM$145)-104,""), ROW()-4)),""))</f>
        <v/>
      </c>
      <c r="AE20" s="287" t="str" cm="1">
        <f t="array" ref="AE20">IF(IFERROR(INDEX('Cheater Sheet'!AD105:AD145, SMALL(IF("Yes"='Cheater Sheet'!$BM$105:$BM$145, ROW('Cheater Sheet'!$BM$105:$BM$145)-104,""), ROW()-4)),"")="","",IFERROR(INDEX('Cheater Sheet'!AD105:AD145, SMALL(IF("Yes"='Cheater Sheet'!$BM$105:$BM$145, ROW('Cheater Sheet'!$BM$105:$BM$145)-104,""), ROW()-4)),""))</f>
        <v/>
      </c>
      <c r="AF20" s="292" t="str" cm="1">
        <f t="array" ref="AF20">IF(IFERROR(INDEX('Cheater Sheet'!AE105:AE145, SMALL(IF("Yes"='Cheater Sheet'!$BM$105:$BM$145, ROW('Cheater Sheet'!$BM$105:$BM$145)-104,""), ROW()-4)),"")="","",IFERROR(INDEX('Cheater Sheet'!AE105:AE145, SMALL(IF("Yes"='Cheater Sheet'!$BM$105:$BM$145, ROW('Cheater Sheet'!$BM$105:$BM$145)-104,""), ROW()-4)),""))</f>
        <v/>
      </c>
      <c r="AG20" s="287" t="str" cm="1">
        <f t="array" ref="AG20">IF(IFERROR(INDEX('Cheater Sheet'!AF105:AF145, SMALL(IF("Yes"='Cheater Sheet'!$BM$105:$BM$145, ROW('Cheater Sheet'!$BM$105:$BM$145)-104,""), ROW()-4)),"")="","",IFERROR(INDEX('Cheater Sheet'!AF105:AF145, SMALL(IF("Yes"='Cheater Sheet'!$BM$105:$BM$145, ROW('Cheater Sheet'!$BM$105:$BM$145)-104,""), ROW()-4)),""))</f>
        <v/>
      </c>
      <c r="AH20" s="292" t="str" cm="1">
        <f t="array" ref="AH20">IF(IFERROR(INDEX('Cheater Sheet'!AG105:AG145, SMALL(IF("Yes"='Cheater Sheet'!$BM$105:$BM$145, ROW('Cheater Sheet'!$BM$105:$BM$145)-104,""), ROW()-4)),"")="","",IFERROR(INDEX('Cheater Sheet'!AG105:AG145, SMALL(IF("Yes"='Cheater Sheet'!$BM$105:$BM$145, ROW('Cheater Sheet'!$BM$105:$BM$145)-104,""), ROW()-4)),""))</f>
        <v/>
      </c>
      <c r="AI20" s="287" t="str" cm="1">
        <f t="array" ref="AI20">IF(IFERROR(INDEX('Cheater Sheet'!AH105:AH145, SMALL(IF("Yes"='Cheater Sheet'!$BM$105:$BM$145, ROW('Cheater Sheet'!$BM$105:$BM$145)-104,""), ROW()-4)),"")="","",IFERROR(INDEX('Cheater Sheet'!AH105:AH145, SMALL(IF("Yes"='Cheater Sheet'!$BM$105:$BM$145, ROW('Cheater Sheet'!$BM$105:$BM$145)-104,""), ROW()-4)),""))</f>
        <v/>
      </c>
      <c r="AJ20" s="292" t="str" cm="1">
        <f t="array" ref="AJ20">IF(IFERROR(INDEX('Cheater Sheet'!AI105:AI145, SMALL(IF("Yes"='Cheater Sheet'!$BM$105:$BM$145, ROW('Cheater Sheet'!$BM$105:$BM$145)-104,""), ROW()-4)),"")="","",IFERROR(INDEX('Cheater Sheet'!AI105:AI145, SMALL(IF("Yes"='Cheater Sheet'!$BM$105:$BM$145, ROW('Cheater Sheet'!$BM$105:$BM$145)-104,""), ROW()-4)),""))</f>
        <v/>
      </c>
      <c r="AK20" s="287" t="str" cm="1">
        <f t="array" ref="AK20">IF(IFERROR(INDEX('Cheater Sheet'!AJ105:AJ145, SMALL(IF("Yes"='Cheater Sheet'!$BM$105:$BM$145, ROW('Cheater Sheet'!$BM$105:$BM$145)-104,""), ROW()-4)),"")="","",IFERROR(INDEX('Cheater Sheet'!AJ105:AJ145, SMALL(IF("Yes"='Cheater Sheet'!$BM$105:$BM$145, ROW('Cheater Sheet'!$BM$105:$BM$145)-104,""), ROW()-4)),""))</f>
        <v/>
      </c>
      <c r="AL20" s="292" t="str" cm="1">
        <f t="array" ref="AL20">IF(IFERROR(INDEX('Cheater Sheet'!AK105:AK145, SMALL(IF("Yes"='Cheater Sheet'!$BM$105:$BM$145, ROW('Cheater Sheet'!$BM$105:$BM$145)-104,""), ROW()-4)),"")="","",IFERROR(INDEX('Cheater Sheet'!AK105:AK145, SMALL(IF("Yes"='Cheater Sheet'!$BM$105:$BM$145, ROW('Cheater Sheet'!$BM$105:$BM$145)-104,""), ROW()-4)),""))</f>
        <v/>
      </c>
      <c r="AM20" s="287" t="str" cm="1">
        <f t="array" ref="AM20">IF(IFERROR(INDEX('Cheater Sheet'!AL105:AL145, SMALL(IF("Yes"='Cheater Sheet'!$BM$105:$BM$145, ROW('Cheater Sheet'!$BM$105:$BM$145)-104,""), ROW()-4)),"")="","",IFERROR(INDEX('Cheater Sheet'!AL105:AL145, SMALL(IF("Yes"='Cheater Sheet'!$BM$105:$BM$145, ROW('Cheater Sheet'!$BM$105:$BM$145)-104,""), ROW()-4)),""))</f>
        <v/>
      </c>
      <c r="AN20" s="292" t="str" cm="1">
        <f t="array" ref="AN20">IF(IFERROR(INDEX('Cheater Sheet'!AM105:AM145, SMALL(IF("Yes"='Cheater Sheet'!$BM$105:$BM$145, ROW('Cheater Sheet'!$BM$105:$BM$145)-104,""), ROW()-4)),"")="","",IFERROR(INDEX('Cheater Sheet'!AM105:AM145, SMALL(IF("Yes"='Cheater Sheet'!$BM$105:$BM$145, ROW('Cheater Sheet'!$BM$105:$BM$145)-104,""), ROW()-4)),""))</f>
        <v/>
      </c>
      <c r="AO20" s="287" t="str" cm="1">
        <f t="array" ref="AO20">IF(IFERROR(INDEX('Cheater Sheet'!AN105:AN145, SMALL(IF("Yes"='Cheater Sheet'!$BM$105:$BM$145, ROW('Cheater Sheet'!$BM$105:$BM$145)-104,""), ROW()-4)),"")="","",IFERROR(INDEX('Cheater Sheet'!AN105:AN145, SMALL(IF("Yes"='Cheater Sheet'!$BM$105:$BM$145, ROW('Cheater Sheet'!$BM$105:$BM$145)-104,""), ROW()-4)),""))</f>
        <v/>
      </c>
      <c r="AP20" s="292" t="str" cm="1">
        <f t="array" ref="AP20">IF(IFERROR(INDEX('Cheater Sheet'!AO105:AO145, SMALL(IF("Yes"='Cheater Sheet'!$BM$105:$BM$145, ROW('Cheater Sheet'!$BM$105:$BM$145)-104,""), ROW()-4)),"")="","",IFERROR(INDEX('Cheater Sheet'!AO105:AO145, SMALL(IF("Yes"='Cheater Sheet'!$BM$105:$BM$145, ROW('Cheater Sheet'!$BM$105:$BM$145)-104,""), ROW()-4)),""))</f>
        <v/>
      </c>
      <c r="AQ20" s="287" t="str" cm="1">
        <f t="array" ref="AQ20">IF(IFERROR(INDEX('Cheater Sheet'!AP105:AP145, SMALL(IF("Yes"='Cheater Sheet'!$BM$105:$BM$145, ROW('Cheater Sheet'!$BM$105:$BM$145)-104,""), ROW()-4)),"")="","",IFERROR(INDEX('Cheater Sheet'!AP105:AP145, SMALL(IF("Yes"='Cheater Sheet'!$BM$105:$BM$145, ROW('Cheater Sheet'!$BM$105:$BM$145)-104,""), ROW()-4)),""))</f>
        <v/>
      </c>
      <c r="AR20" s="292" t="str" cm="1">
        <f t="array" ref="AR20">IF(IFERROR(INDEX('Cheater Sheet'!AQ105:AQ145, SMALL(IF("Yes"='Cheater Sheet'!$BM$105:$BM$145, ROW('Cheater Sheet'!$BM$105:$BM$145)-104,""), ROW()-4)),"")="","",IFERROR(INDEX('Cheater Sheet'!AQ105:AQ145, SMALL(IF("Yes"='Cheater Sheet'!$BM$105:$BM$145, ROW('Cheater Sheet'!$BM$105:$BM$145)-104,""), ROW()-4)),""))</f>
        <v/>
      </c>
      <c r="AS20" s="287" t="str" cm="1">
        <f t="array" ref="AS20">IF(IFERROR(INDEX('Cheater Sheet'!AR105:AR145, SMALL(IF("Yes"='Cheater Sheet'!$BM$105:$BM$145, ROW('Cheater Sheet'!$BM$105:$BM$145)-104,""), ROW()-4)),"")="","",IFERROR(INDEX('Cheater Sheet'!AR105:AR145, SMALL(IF("Yes"='Cheater Sheet'!$BM$105:$BM$145, ROW('Cheater Sheet'!$BM$105:$BM$145)-104,""), ROW()-4)),""))</f>
        <v/>
      </c>
      <c r="AT20" s="292" t="str" cm="1">
        <f t="array" ref="AT20">IF(IFERROR(INDEX('Cheater Sheet'!AS105:AS145, SMALL(IF("Yes"='Cheater Sheet'!$BM$105:$BM$145, ROW('Cheater Sheet'!$BM$105:$BM$145)-104,""), ROW()-4)),"")="","",IFERROR(INDEX('Cheater Sheet'!AS105:AS145, SMALL(IF("Yes"='Cheater Sheet'!$BM$105:$BM$145, ROW('Cheater Sheet'!$BM$105:$BM$145)-104,""), ROW()-4)),""))</f>
        <v/>
      </c>
      <c r="AU20" s="287" t="str" cm="1">
        <f t="array" ref="AU20">IF(IFERROR(INDEX('Cheater Sheet'!AT105:AT145, SMALL(IF("Yes"='Cheater Sheet'!$BM$105:$BM$145, ROW('Cheater Sheet'!$BM$105:$BM$145)-104,""), ROW()-4)),"")="","",IFERROR(INDEX('Cheater Sheet'!AT105:AT145, SMALL(IF("Yes"='Cheater Sheet'!$BM$105:$BM$145, ROW('Cheater Sheet'!$BM$105:$BM$145)-104,""), ROW()-4)),""))</f>
        <v/>
      </c>
      <c r="AV20" s="292" t="str" cm="1">
        <f t="array" ref="AV20">IF(IFERROR(INDEX('Cheater Sheet'!AU105:AU145, SMALL(IF("Yes"='Cheater Sheet'!$BM$105:$BM$145, ROW('Cheater Sheet'!$BM$105:$BM$145)-104,""), ROW()-4)),"")="","",IFERROR(INDEX('Cheater Sheet'!AU105:AU145, SMALL(IF("Yes"='Cheater Sheet'!$BM$105:$BM$145, ROW('Cheater Sheet'!$BM$105:$BM$145)-104,""), ROW()-4)),""))</f>
        <v/>
      </c>
      <c r="AW20" s="287" t="str" cm="1">
        <f t="array" ref="AW20">IF(IFERROR(INDEX('Cheater Sheet'!AV105:AV145, SMALL(IF("Yes"='Cheater Sheet'!$BM$105:$BM$145, ROW('Cheater Sheet'!$BM$105:$BM$145)-104,""), ROW()-4)),"")="","",IFERROR(INDEX('Cheater Sheet'!AV105:AV145, SMALL(IF("Yes"='Cheater Sheet'!$BM$105:$BM$145, ROW('Cheater Sheet'!$BM$105:$BM$145)-104,""), ROW()-4)),""))</f>
        <v/>
      </c>
      <c r="AX20" s="292" t="str" cm="1">
        <f t="array" ref="AX20">IF(IFERROR(INDEX('Cheater Sheet'!AW105:AW145, SMALL(IF("Yes"='Cheater Sheet'!$BM$105:$BM$145, ROW('Cheater Sheet'!$BM$105:$BM$145)-104,""), ROW()-4)),"")="","",IFERROR(INDEX('Cheater Sheet'!AW105:AW145, SMALL(IF("Yes"='Cheater Sheet'!$BM$105:$BM$145, ROW('Cheater Sheet'!$BM$105:$BM$145)-104,""), ROW()-4)),""))</f>
        <v/>
      </c>
      <c r="AY20" s="287" t="str" cm="1">
        <f t="array" ref="AY20">IF(IFERROR(INDEX('Cheater Sheet'!AX105:AX145, SMALL(IF("Yes"='Cheater Sheet'!$BM$105:$BM$145, ROW('Cheater Sheet'!$BM$105:$BM$145)-104,""), ROW()-4)),"")="","",IFERROR(INDEX('Cheater Sheet'!AX105:AX145, SMALL(IF("Yes"='Cheater Sheet'!$BM$105:$BM$145, ROW('Cheater Sheet'!$BM$105:$BM$145)-104,""), ROW()-4)),""))</f>
        <v/>
      </c>
      <c r="AZ20" s="292" t="str" cm="1">
        <f t="array" ref="AZ20">IF(IFERROR(INDEX('Cheater Sheet'!AY105:AY145, SMALL(IF("Yes"='Cheater Sheet'!$BM$105:$BM$145, ROW('Cheater Sheet'!$BM$105:$BM$145)-104,""), ROW()-4)),"")="","",IFERROR(INDEX('Cheater Sheet'!AY105:AY145, SMALL(IF("Yes"='Cheater Sheet'!$BM$105:$BM$145, ROW('Cheater Sheet'!$BM$105:$BM$145)-104,""), ROW()-4)),""))</f>
        <v/>
      </c>
      <c r="BA20" s="287" t="str" cm="1">
        <f t="array" ref="BA20">IF(IFERROR(INDEX('Cheater Sheet'!AZ105:AZ145, SMALL(IF("Yes"='Cheater Sheet'!$BM$105:$BM$145, ROW('Cheater Sheet'!$BM$105:$BM$145)-104,""), ROW()-4)),"")="","",IFERROR(INDEX('Cheater Sheet'!AZ105:AZ145, SMALL(IF("Yes"='Cheater Sheet'!$BM$105:$BM$145, ROW('Cheater Sheet'!$BM$105:$BM$145)-104,""), ROW()-4)),""))</f>
        <v/>
      </c>
      <c r="BB20" s="292" t="str" cm="1">
        <f t="array" ref="BB20">IF(IFERROR(INDEX('Cheater Sheet'!BA105:BA145, SMALL(IF("Yes"='Cheater Sheet'!$BM$105:$BM$145, ROW('Cheater Sheet'!$BM$105:$BM$145)-104,""), ROW()-4)),"")="","",IFERROR(INDEX('Cheater Sheet'!BA105:BA145, SMALL(IF("Yes"='Cheater Sheet'!$BM$105:$BM$145, ROW('Cheater Sheet'!$BM$105:$BM$145)-104,""), ROW()-4)),""))</f>
        <v/>
      </c>
      <c r="BC20" s="287" t="str" cm="1">
        <f t="array" ref="BC20">IF(IFERROR(INDEX('Cheater Sheet'!BB105:BB145, SMALL(IF("Yes"='Cheater Sheet'!$BM$105:$BM$145, ROW('Cheater Sheet'!$BM$105:$BM$145)-104,""), ROW()-4)),"")="","",IFERROR(INDEX('Cheater Sheet'!BB105:BB145, SMALL(IF("Yes"='Cheater Sheet'!$BM$105:$BM$145, ROW('Cheater Sheet'!$BM$105:$BM$145)-104,""), ROW()-4)),""))</f>
        <v/>
      </c>
      <c r="BD20" s="292" t="str" cm="1">
        <f t="array" ref="BD20">IF(IFERROR(INDEX('Cheater Sheet'!BC105:BC145, SMALL(IF("Yes"='Cheater Sheet'!$BM$105:$BM$145, ROW('Cheater Sheet'!$BM$105:$BM$145)-104,""), ROW()-4)),"")="","",IFERROR(INDEX('Cheater Sheet'!BC105:BC145, SMALL(IF("Yes"='Cheater Sheet'!$BM$105:$BM$145, ROW('Cheater Sheet'!$BM$105:$BM$145)-104,""), ROW()-4)),""))</f>
        <v/>
      </c>
      <c r="BE20" s="287" t="str" cm="1">
        <f t="array" ref="BE20">IF(IFERROR(INDEX('Cheater Sheet'!BD105:BD145, SMALL(IF("Yes"='Cheater Sheet'!$BM$105:$BM$145, ROW('Cheater Sheet'!$BM$105:$BM$145)-104,""), ROW()-4)),"")="","",IFERROR(INDEX('Cheater Sheet'!BD105:BD145, SMALL(IF("Yes"='Cheater Sheet'!$BM$105:$BM$145, ROW('Cheater Sheet'!$BM$105:$BM$145)-104,""), ROW()-4)),""))</f>
        <v/>
      </c>
      <c r="BF20" s="292" t="str" cm="1">
        <f t="array" ref="BF20">IF(IFERROR(INDEX('Cheater Sheet'!BE105:BE145, SMALL(IF("Yes"='Cheater Sheet'!$BM$105:$BM$145, ROW('Cheater Sheet'!$BM$105:$BM$145)-104,""), ROW()-4)),"")="","",IFERROR(INDEX('Cheater Sheet'!BE105:BE145, SMALL(IF("Yes"='Cheater Sheet'!$BM$105:$BM$145, ROW('Cheater Sheet'!$BM$105:$BM$145)-104,""), ROW()-4)),""))</f>
        <v/>
      </c>
      <c r="BG20" s="287" t="str" cm="1">
        <f t="array" ref="BG20">IF(IFERROR(INDEX('Cheater Sheet'!BF105:BF145, SMALL(IF("Yes"='Cheater Sheet'!$BM$105:$BM$145, ROW('Cheater Sheet'!$BM$105:$BM$145)-104,""), ROW()-4)),"")="","",IFERROR(INDEX('Cheater Sheet'!BF105:BF145, SMALL(IF("Yes"='Cheater Sheet'!$BM$105:$BM$145, ROW('Cheater Sheet'!$BM$105:$BM$145)-104,""), ROW()-4)),""))</f>
        <v/>
      </c>
      <c r="BH20" s="292" t="str" cm="1">
        <f t="array" ref="BH20">IF(IFERROR(INDEX('Cheater Sheet'!BG105:BG145, SMALL(IF("Yes"='Cheater Sheet'!$BM$105:$BM$145, ROW('Cheater Sheet'!$BM$105:$BM$145)-104,""), ROW()-4)),"")="","",IFERROR(INDEX('Cheater Sheet'!BG105:BG145, SMALL(IF("Yes"='Cheater Sheet'!$BM$105:$BM$145, ROW('Cheater Sheet'!$BM$105:$BM$145)-104,""), ROW()-4)),""))</f>
        <v/>
      </c>
      <c r="BI20" s="287" t="str" cm="1">
        <f t="array" ref="BI20">IF(IFERROR(INDEX('Cheater Sheet'!BH105:BH145, SMALL(IF("Yes"='Cheater Sheet'!$BM$105:$BM$145, ROW('Cheater Sheet'!$BM$105:$BM$145)-104,""), ROW()-4)),"")="","",IFERROR(INDEX('Cheater Sheet'!BH105:BH145, SMALL(IF("Yes"='Cheater Sheet'!$BM$105:$BM$145, ROW('Cheater Sheet'!$BM$105:$BM$145)-104,""), ROW()-4)),""))</f>
        <v/>
      </c>
      <c r="BJ20" s="292" t="str" cm="1">
        <f t="array" ref="BJ20">IF(IFERROR(INDEX('Cheater Sheet'!BI105:BI145, SMALL(IF("Yes"='Cheater Sheet'!$BM$105:$BM$145, ROW('Cheater Sheet'!$BM$105:$BM$145)-104,""), ROW()-4)),"")="","",IFERROR(INDEX('Cheater Sheet'!BI105:BI145, SMALL(IF("Yes"='Cheater Sheet'!$BM$105:$BM$145, ROW('Cheater Sheet'!$BM$105:$BM$145)-104,""), ROW()-4)),""))</f>
        <v/>
      </c>
      <c r="BK20" s="709" t="str" cm="1">
        <f t="array" ref="BK20">IF(IFERROR(INDEX('Cheater Sheet'!BJ105:BJ145, SMALL(IF("Yes"='Cheater Sheet'!$BM$105:$BM$145, ROW('Cheater Sheet'!$BM$105:$BM$145)-104,""), ROW()-4)),"")="","",IFERROR(INDEX('Cheater Sheet'!BJ105:BJ145, SMALL(IF("Yes"='Cheater Sheet'!$BM$105:$BM$145, ROW('Cheater Sheet'!$BM$105:$BM$145)-104,""), ROW()-4)),""))</f>
        <v/>
      </c>
      <c r="BL20" s="101"/>
    </row>
    <row r="21" spans="1:64" x14ac:dyDescent="0.2">
      <c r="A21" s="765">
        <f t="shared" si="0"/>
        <v>0</v>
      </c>
      <c r="C21" s="143" t="str" cm="1">
        <f t="array" ref="C21">IFERROR(INDEX('Cheater Sheet'!$B$105:$B$145, SMALL(IF("Yes"='Cheater Sheet'!$BM$105:$BM$145, ROW('Cheater Sheet'!$BM$105:$BM$145)-104,""), ROW()-4)),"")</f>
        <v/>
      </c>
      <c r="D21" s="292" t="str" cm="1">
        <f t="array" ref="D21">IF(IFERROR(INDEX('Cheater Sheet'!C105:C145, SMALL(IF("Yes"='Cheater Sheet'!$BM$105:$BM$145, ROW('Cheater Sheet'!$BM$105:$BM$145)-104,""), ROW()-4)),"")="","",IFERROR(INDEX('Cheater Sheet'!C105:C145, SMALL(IF("Yes"='Cheater Sheet'!$BM$105:$BM$145, ROW('Cheater Sheet'!$BM$105:$BM$145)-104,""), ROW()-4)),""))</f>
        <v/>
      </c>
      <c r="E21" s="287" t="str" cm="1">
        <f t="array" ref="E21">IF(IFERROR(INDEX('Cheater Sheet'!D105:D145, SMALL(IF("Yes"='Cheater Sheet'!$BM$105:$BM$145, ROW('Cheater Sheet'!$BM$105:$BM$145)-104,""), ROW()-4)),"")="","",IFERROR(INDEX('Cheater Sheet'!D105:D145, SMALL(IF("Yes"='Cheater Sheet'!$BM$105:$BM$145, ROW('Cheater Sheet'!$BM$105:$BM$145)-104,""), ROW()-4)),""))</f>
        <v/>
      </c>
      <c r="F21" s="292" t="str" cm="1">
        <f t="array" ref="F21">IF(IFERROR(INDEX('Cheater Sheet'!E105:E145, SMALL(IF("Yes"='Cheater Sheet'!$BM$105:$BM$145, ROW('Cheater Sheet'!$BM$105:$BM$145)-104,""), ROW()-4)),"")="","",IFERROR(INDEX('Cheater Sheet'!E105:E145, SMALL(IF("Yes"='Cheater Sheet'!$BM$105:$BM$145, ROW('Cheater Sheet'!$BM$105:$BM$145)-104,""), ROW()-4)),""))</f>
        <v/>
      </c>
      <c r="G21" s="287" t="str" cm="1">
        <f t="array" ref="G21">IF(IFERROR(INDEX('Cheater Sheet'!F105:F145, SMALL(IF("Yes"='Cheater Sheet'!$BM$105:$BM$145, ROW('Cheater Sheet'!$BM$105:$BM$145)-104,""), ROW()-4)),"")="","",IFERROR(INDEX('Cheater Sheet'!F105:F145, SMALL(IF("Yes"='Cheater Sheet'!$BM$105:$BM$145, ROW('Cheater Sheet'!$BM$105:$BM$145)-104,""), ROW()-4)),""))</f>
        <v/>
      </c>
      <c r="H21" s="292" t="str" cm="1">
        <f t="array" ref="H21">IF(IFERROR(INDEX('Cheater Sheet'!G105:G145, SMALL(IF("Yes"='Cheater Sheet'!$BM$105:$BM$145, ROW('Cheater Sheet'!$BM$105:$BM$145)-104,""), ROW()-4)),"")="","",IFERROR(INDEX('Cheater Sheet'!G105:G145, SMALL(IF("Yes"='Cheater Sheet'!$BM$105:$BM$145, ROW('Cheater Sheet'!$BM$105:$BM$145)-104,""), ROW()-4)),""))</f>
        <v/>
      </c>
      <c r="I21" s="287" t="str" cm="1">
        <f t="array" ref="I21">IF(IFERROR(INDEX('Cheater Sheet'!H105:H145, SMALL(IF("Yes"='Cheater Sheet'!$BM$105:$BM$145, ROW('Cheater Sheet'!$BM$105:$BM$145)-104,""), ROW()-4)),"")="","",IFERROR(INDEX('Cheater Sheet'!H105:H145, SMALL(IF("Yes"='Cheater Sheet'!$BM$105:$BM$145, ROW('Cheater Sheet'!$BM$105:$BM$145)-104,""), ROW()-4)),""))</f>
        <v/>
      </c>
      <c r="J21" s="292" t="str" cm="1">
        <f t="array" ref="J21">IF(IFERROR(INDEX('Cheater Sheet'!I105:I145, SMALL(IF("Yes"='Cheater Sheet'!$BM$105:$BM$145, ROW('Cheater Sheet'!$BM$105:$BM$145)-104,""), ROW()-4)),"")="","",IFERROR(INDEX('Cheater Sheet'!I105:I145, SMALL(IF("Yes"='Cheater Sheet'!$BM$105:$BM$145, ROW('Cheater Sheet'!$BM$105:$BM$145)-104,""), ROW()-4)),""))</f>
        <v/>
      </c>
      <c r="K21" s="287" t="str" cm="1">
        <f t="array" ref="K21">IF(IFERROR(INDEX('Cheater Sheet'!J105:J145, SMALL(IF("Yes"='Cheater Sheet'!$BM$105:$BM$145, ROW('Cheater Sheet'!$BM$105:$BM$145)-104,""), ROW()-4)),"")="","",IFERROR(INDEX('Cheater Sheet'!J105:J145, SMALL(IF("Yes"='Cheater Sheet'!$BM$105:$BM$145, ROW('Cheater Sheet'!$BM$105:$BM$145)-104,""), ROW()-4)),""))</f>
        <v/>
      </c>
      <c r="L21" s="292" t="str" cm="1">
        <f t="array" ref="L21">IF(IFERROR(INDEX('Cheater Sheet'!K105:K145, SMALL(IF("Yes"='Cheater Sheet'!$BM$105:$BM$145, ROW('Cheater Sheet'!$BM$105:$BM$145)-104,""), ROW()-4)),"")="","",IFERROR(INDEX('Cheater Sheet'!K105:K145, SMALL(IF("Yes"='Cheater Sheet'!$BM$105:$BM$145, ROW('Cheater Sheet'!$BM$105:$BM$145)-104,""), ROW()-4)),""))</f>
        <v/>
      </c>
      <c r="M21" s="287" t="str" cm="1">
        <f t="array" ref="M21">IF(IFERROR(INDEX('Cheater Sheet'!L105:L145, SMALL(IF("Yes"='Cheater Sheet'!$BM$105:$BM$145, ROW('Cheater Sheet'!$BM$105:$BM$145)-104,""), ROW()-4)),"")="","",IFERROR(INDEX('Cheater Sheet'!L105:L145, SMALL(IF("Yes"='Cheater Sheet'!$BM$105:$BM$145, ROW('Cheater Sheet'!$BM$105:$BM$145)-104,""), ROW()-4)),""))</f>
        <v/>
      </c>
      <c r="N21" s="292" t="str" cm="1">
        <f t="array" ref="N21">IF(IFERROR(INDEX('Cheater Sheet'!M105:M145, SMALL(IF("Yes"='Cheater Sheet'!$BM$105:$BM$145, ROW('Cheater Sheet'!$BM$105:$BM$145)-104,""), ROW()-4)),"")="","",IFERROR(INDEX('Cheater Sheet'!M105:M145, SMALL(IF("Yes"='Cheater Sheet'!$BM$105:$BM$145, ROW('Cheater Sheet'!$BM$105:$BM$145)-104,""), ROW()-4)),""))</f>
        <v/>
      </c>
      <c r="O21" s="287" t="str" cm="1">
        <f t="array" ref="O21">IF(IFERROR(INDEX('Cheater Sheet'!N105:N145, SMALL(IF("Yes"='Cheater Sheet'!$BM$105:$BM$145, ROW('Cheater Sheet'!$BM$105:$BM$145)-104,""), ROW()-4)),"")="","",IFERROR(INDEX('Cheater Sheet'!N105:N145, SMALL(IF("Yes"='Cheater Sheet'!$BM$105:$BM$145, ROW('Cheater Sheet'!$BM$105:$BM$145)-104,""), ROW()-4)),""))</f>
        <v/>
      </c>
      <c r="P21" s="292" t="str" cm="1">
        <f t="array" ref="P21">IF(IFERROR(INDEX('Cheater Sheet'!O105:O145, SMALL(IF("Yes"='Cheater Sheet'!$BM$105:$BM$145, ROW('Cheater Sheet'!$BM$105:$BM$145)-104,""), ROW()-4)),"")="","",IFERROR(INDEX('Cheater Sheet'!O105:O145, SMALL(IF("Yes"='Cheater Sheet'!$BM$105:$BM$145, ROW('Cheater Sheet'!$BM$105:$BM$145)-104,""), ROW()-4)),""))</f>
        <v/>
      </c>
      <c r="Q21" s="287" t="str" cm="1">
        <f t="array" ref="Q21">IF(IFERROR(INDEX('Cheater Sheet'!P105:P145, SMALL(IF("Yes"='Cheater Sheet'!$BM$105:$BM$145, ROW('Cheater Sheet'!$BM$105:$BM$145)-104,""), ROW()-4)),"")="","",IFERROR(INDEX('Cheater Sheet'!P105:P145, SMALL(IF("Yes"='Cheater Sheet'!$BM$105:$BM$145, ROW('Cheater Sheet'!$BM$105:$BM$145)-104,""), ROW()-4)),""))</f>
        <v/>
      </c>
      <c r="R21" s="292" t="str" cm="1">
        <f t="array" ref="R21">IF(IFERROR(INDEX('Cheater Sheet'!Q105:Q145, SMALL(IF("Yes"='Cheater Sheet'!$BM$105:$BM$145, ROW('Cheater Sheet'!$BM$105:$BM$145)-104,""), ROW()-4)),"")="","",IFERROR(INDEX('Cheater Sheet'!Q105:Q145, SMALL(IF("Yes"='Cheater Sheet'!$BM$105:$BM$145, ROW('Cheater Sheet'!$BM$105:$BM$145)-104,""), ROW()-4)),""))</f>
        <v/>
      </c>
      <c r="S21" s="287" t="str" cm="1">
        <f t="array" ref="S21">IF(IFERROR(INDEX('Cheater Sheet'!R105:R145, SMALL(IF("Yes"='Cheater Sheet'!$BM$105:$BM$145, ROW('Cheater Sheet'!$BM$105:$BM$145)-104,""), ROW()-4)),"")="","",IFERROR(INDEX('Cheater Sheet'!R105:R145, SMALL(IF("Yes"='Cheater Sheet'!$BM$105:$BM$145, ROW('Cheater Sheet'!$BM$105:$BM$145)-104,""), ROW()-4)),""))</f>
        <v/>
      </c>
      <c r="T21" s="292" t="str" cm="1">
        <f t="array" ref="T21">IF(IFERROR(INDEX('Cheater Sheet'!S105:S145, SMALL(IF("Yes"='Cheater Sheet'!$BM$105:$BM$145, ROW('Cheater Sheet'!$BM$105:$BM$145)-104,""), ROW()-4)),"")="","",IFERROR(INDEX('Cheater Sheet'!S105:S145, SMALL(IF("Yes"='Cheater Sheet'!$BM$105:$BM$145, ROW('Cheater Sheet'!$BM$105:$BM$145)-104,""), ROW()-4)),""))</f>
        <v/>
      </c>
      <c r="U21" s="287" t="str" cm="1">
        <f t="array" ref="U21">IF(IFERROR(INDEX('Cheater Sheet'!T105:T145, SMALL(IF("Yes"='Cheater Sheet'!$BM$105:$BM$145, ROW('Cheater Sheet'!$BM$105:$BM$145)-104,""), ROW()-4)),"")="","",IFERROR(INDEX('Cheater Sheet'!T105:T145, SMALL(IF("Yes"='Cheater Sheet'!$BM$105:$BM$145, ROW('Cheater Sheet'!$BM$105:$BM$145)-104,""), ROW()-4)),""))</f>
        <v/>
      </c>
      <c r="V21" s="292" t="str" cm="1">
        <f t="array" ref="V21">IF(IFERROR(INDEX('Cheater Sheet'!U105:U145, SMALL(IF("Yes"='Cheater Sheet'!$BM$105:$BM$145, ROW('Cheater Sheet'!$BM$105:$BM$145)-104,""), ROW()-4)),"")="","",IFERROR(INDEX('Cheater Sheet'!U105:U145, SMALL(IF("Yes"='Cheater Sheet'!$BM$105:$BM$145, ROW('Cheater Sheet'!$BM$105:$BM$145)-104,""), ROW()-4)),""))</f>
        <v/>
      </c>
      <c r="W21" s="287" t="str" cm="1">
        <f t="array" ref="W21">IF(IFERROR(INDEX('Cheater Sheet'!V105:V145, SMALL(IF("Yes"='Cheater Sheet'!$BM$105:$BM$145, ROW('Cheater Sheet'!$BM$105:$BM$145)-104,""), ROW()-4)),"")="","",IFERROR(INDEX('Cheater Sheet'!V105:V145, SMALL(IF("Yes"='Cheater Sheet'!$BM$105:$BM$145, ROW('Cheater Sheet'!$BM$105:$BM$145)-104,""), ROW()-4)),""))</f>
        <v/>
      </c>
      <c r="X21" s="292" t="str" cm="1">
        <f t="array" ref="X21">IF(IFERROR(INDEX('Cheater Sheet'!W105:W145, SMALL(IF("Yes"='Cheater Sheet'!$BM$105:$BM$145, ROW('Cheater Sheet'!$BM$105:$BM$145)-104,""), ROW()-4)),"")="","",IFERROR(INDEX('Cheater Sheet'!W105:W145, SMALL(IF("Yes"='Cheater Sheet'!$BM$105:$BM$145, ROW('Cheater Sheet'!$BM$105:$BM$145)-104,""), ROW()-4)),""))</f>
        <v/>
      </c>
      <c r="Y21" s="287" t="str" cm="1">
        <f t="array" ref="Y21">IF(IFERROR(INDEX('Cheater Sheet'!X105:X145, SMALL(IF("Yes"='Cheater Sheet'!$BM$105:$BM$145, ROW('Cheater Sheet'!$BM$105:$BM$145)-104,""), ROW()-4)),"")="","",IFERROR(INDEX('Cheater Sheet'!X105:X145, SMALL(IF("Yes"='Cheater Sheet'!$BM$105:$BM$145, ROW('Cheater Sheet'!$BM$105:$BM$145)-104,""), ROW()-4)),""))</f>
        <v/>
      </c>
      <c r="Z21" s="292" t="str" cm="1">
        <f t="array" ref="Z21">IF(IFERROR(INDEX('Cheater Sheet'!Y105:Y145, SMALL(IF("Yes"='Cheater Sheet'!$BM$105:$BM$145, ROW('Cheater Sheet'!$BM$105:$BM$145)-104,""), ROW()-4)),"")="","",IFERROR(INDEX('Cheater Sheet'!Y105:Y145, SMALL(IF("Yes"='Cheater Sheet'!$BM$105:$BM$145, ROW('Cheater Sheet'!$BM$105:$BM$145)-104,""), ROW()-4)),""))</f>
        <v/>
      </c>
      <c r="AA21" s="287" t="str" cm="1">
        <f t="array" ref="AA21">IF(IFERROR(INDEX('Cheater Sheet'!Z105:Z145, SMALL(IF("Yes"='Cheater Sheet'!$BM$105:$BM$145, ROW('Cheater Sheet'!$BM$105:$BM$145)-104,""), ROW()-4)),"")="","",IFERROR(INDEX('Cheater Sheet'!Z105:Z145, SMALL(IF("Yes"='Cheater Sheet'!$BM$105:$BM$145, ROW('Cheater Sheet'!$BM$105:$BM$145)-104,""), ROW()-4)),""))</f>
        <v/>
      </c>
      <c r="AB21" s="292" t="str" cm="1">
        <f t="array" ref="AB21">IF(IFERROR(INDEX('Cheater Sheet'!AA105:AA145, SMALL(IF("Yes"='Cheater Sheet'!$BM$105:$BM$145, ROW('Cheater Sheet'!$BM$105:$BM$145)-104,""), ROW()-4)),"")="","",IFERROR(INDEX('Cheater Sheet'!AA105:AA145, SMALL(IF("Yes"='Cheater Sheet'!$BM$105:$BM$145, ROW('Cheater Sheet'!$BM$105:$BM$145)-104,""), ROW()-4)),""))</f>
        <v/>
      </c>
      <c r="AC21" s="287" t="str" cm="1">
        <f t="array" ref="AC21">IF(IFERROR(INDEX('Cheater Sheet'!AB105:AB145, SMALL(IF("Yes"='Cheater Sheet'!$BM$105:$BM$145, ROW('Cheater Sheet'!$BM$105:$BM$145)-104,""), ROW()-4)),"")="","",IFERROR(INDEX('Cheater Sheet'!AB105:AB145, SMALL(IF("Yes"='Cheater Sheet'!$BM$105:$BM$145, ROW('Cheater Sheet'!$BM$105:$BM$145)-104,""), ROW()-4)),""))</f>
        <v/>
      </c>
      <c r="AD21" s="292" t="str" cm="1">
        <f t="array" ref="AD21">IF(IFERROR(INDEX('Cheater Sheet'!AC105:AC145, SMALL(IF("Yes"='Cheater Sheet'!$BM$105:$BM$145, ROW('Cheater Sheet'!$BM$105:$BM$145)-104,""), ROW()-4)),"")="","",IFERROR(INDEX('Cheater Sheet'!AC105:AC145, SMALL(IF("Yes"='Cheater Sheet'!$BM$105:$BM$145, ROW('Cheater Sheet'!$BM$105:$BM$145)-104,""), ROW()-4)),""))</f>
        <v/>
      </c>
      <c r="AE21" s="287" t="str" cm="1">
        <f t="array" ref="AE21">IF(IFERROR(INDEX('Cheater Sheet'!AD105:AD145, SMALL(IF("Yes"='Cheater Sheet'!$BM$105:$BM$145, ROW('Cheater Sheet'!$BM$105:$BM$145)-104,""), ROW()-4)),"")="","",IFERROR(INDEX('Cheater Sheet'!AD105:AD145, SMALL(IF("Yes"='Cheater Sheet'!$BM$105:$BM$145, ROW('Cheater Sheet'!$BM$105:$BM$145)-104,""), ROW()-4)),""))</f>
        <v/>
      </c>
      <c r="AF21" s="292" t="str" cm="1">
        <f t="array" ref="AF21">IF(IFERROR(INDEX('Cheater Sheet'!AE105:AE145, SMALL(IF("Yes"='Cheater Sheet'!$BM$105:$BM$145, ROW('Cheater Sheet'!$BM$105:$BM$145)-104,""), ROW()-4)),"")="","",IFERROR(INDEX('Cheater Sheet'!AE105:AE145, SMALL(IF("Yes"='Cheater Sheet'!$BM$105:$BM$145, ROW('Cheater Sheet'!$BM$105:$BM$145)-104,""), ROW()-4)),""))</f>
        <v/>
      </c>
      <c r="AG21" s="287" t="str" cm="1">
        <f t="array" ref="AG21">IF(IFERROR(INDEX('Cheater Sheet'!AF105:AF145, SMALL(IF("Yes"='Cheater Sheet'!$BM$105:$BM$145, ROW('Cheater Sheet'!$BM$105:$BM$145)-104,""), ROW()-4)),"")="","",IFERROR(INDEX('Cheater Sheet'!AF105:AF145, SMALL(IF("Yes"='Cheater Sheet'!$BM$105:$BM$145, ROW('Cheater Sheet'!$BM$105:$BM$145)-104,""), ROW()-4)),""))</f>
        <v/>
      </c>
      <c r="AH21" s="292" t="str" cm="1">
        <f t="array" ref="AH21">IF(IFERROR(INDEX('Cheater Sheet'!AG105:AG145, SMALL(IF("Yes"='Cheater Sheet'!$BM$105:$BM$145, ROW('Cheater Sheet'!$BM$105:$BM$145)-104,""), ROW()-4)),"")="","",IFERROR(INDEX('Cheater Sheet'!AG105:AG145, SMALL(IF("Yes"='Cheater Sheet'!$BM$105:$BM$145, ROW('Cheater Sheet'!$BM$105:$BM$145)-104,""), ROW()-4)),""))</f>
        <v/>
      </c>
      <c r="AI21" s="287" t="str" cm="1">
        <f t="array" ref="AI21">IF(IFERROR(INDEX('Cheater Sheet'!AH105:AH145, SMALL(IF("Yes"='Cheater Sheet'!$BM$105:$BM$145, ROW('Cheater Sheet'!$BM$105:$BM$145)-104,""), ROW()-4)),"")="","",IFERROR(INDEX('Cheater Sheet'!AH105:AH145, SMALL(IF("Yes"='Cheater Sheet'!$BM$105:$BM$145, ROW('Cheater Sheet'!$BM$105:$BM$145)-104,""), ROW()-4)),""))</f>
        <v/>
      </c>
      <c r="AJ21" s="292" t="str" cm="1">
        <f t="array" ref="AJ21">IF(IFERROR(INDEX('Cheater Sheet'!AI105:AI145, SMALL(IF("Yes"='Cheater Sheet'!$BM$105:$BM$145, ROW('Cheater Sheet'!$BM$105:$BM$145)-104,""), ROW()-4)),"")="","",IFERROR(INDEX('Cheater Sheet'!AI105:AI145, SMALL(IF("Yes"='Cheater Sheet'!$BM$105:$BM$145, ROW('Cheater Sheet'!$BM$105:$BM$145)-104,""), ROW()-4)),""))</f>
        <v/>
      </c>
      <c r="AK21" s="287" t="str" cm="1">
        <f t="array" ref="AK21">IF(IFERROR(INDEX('Cheater Sheet'!AJ105:AJ145, SMALL(IF("Yes"='Cheater Sheet'!$BM$105:$BM$145, ROW('Cheater Sheet'!$BM$105:$BM$145)-104,""), ROW()-4)),"")="","",IFERROR(INDEX('Cheater Sheet'!AJ105:AJ145, SMALL(IF("Yes"='Cheater Sheet'!$BM$105:$BM$145, ROW('Cheater Sheet'!$BM$105:$BM$145)-104,""), ROW()-4)),""))</f>
        <v/>
      </c>
      <c r="AL21" s="292" t="str" cm="1">
        <f t="array" ref="AL21">IF(IFERROR(INDEX('Cheater Sheet'!AK105:AK145, SMALL(IF("Yes"='Cheater Sheet'!$BM$105:$BM$145, ROW('Cheater Sheet'!$BM$105:$BM$145)-104,""), ROW()-4)),"")="","",IFERROR(INDEX('Cheater Sheet'!AK105:AK145, SMALL(IF("Yes"='Cheater Sheet'!$BM$105:$BM$145, ROW('Cheater Sheet'!$BM$105:$BM$145)-104,""), ROW()-4)),""))</f>
        <v/>
      </c>
      <c r="AM21" s="287" t="str" cm="1">
        <f t="array" ref="AM21">IF(IFERROR(INDEX('Cheater Sheet'!AL105:AL145, SMALL(IF("Yes"='Cheater Sheet'!$BM$105:$BM$145, ROW('Cheater Sheet'!$BM$105:$BM$145)-104,""), ROW()-4)),"")="","",IFERROR(INDEX('Cheater Sheet'!AL105:AL145, SMALL(IF("Yes"='Cheater Sheet'!$BM$105:$BM$145, ROW('Cheater Sheet'!$BM$105:$BM$145)-104,""), ROW()-4)),""))</f>
        <v/>
      </c>
      <c r="AN21" s="292" t="str" cm="1">
        <f t="array" ref="AN21">IF(IFERROR(INDEX('Cheater Sheet'!AM105:AM145, SMALL(IF("Yes"='Cheater Sheet'!$BM$105:$BM$145, ROW('Cheater Sheet'!$BM$105:$BM$145)-104,""), ROW()-4)),"")="","",IFERROR(INDEX('Cheater Sheet'!AM105:AM145, SMALL(IF("Yes"='Cheater Sheet'!$BM$105:$BM$145, ROW('Cheater Sheet'!$BM$105:$BM$145)-104,""), ROW()-4)),""))</f>
        <v/>
      </c>
      <c r="AO21" s="287" t="str" cm="1">
        <f t="array" ref="AO21">IF(IFERROR(INDEX('Cheater Sheet'!AN105:AN145, SMALL(IF("Yes"='Cheater Sheet'!$BM$105:$BM$145, ROW('Cheater Sheet'!$BM$105:$BM$145)-104,""), ROW()-4)),"")="","",IFERROR(INDEX('Cheater Sheet'!AN105:AN145, SMALL(IF("Yes"='Cheater Sheet'!$BM$105:$BM$145, ROW('Cheater Sheet'!$BM$105:$BM$145)-104,""), ROW()-4)),""))</f>
        <v/>
      </c>
      <c r="AP21" s="292" t="str" cm="1">
        <f t="array" ref="AP21">IF(IFERROR(INDEX('Cheater Sheet'!AO105:AO145, SMALL(IF("Yes"='Cheater Sheet'!$BM$105:$BM$145, ROW('Cheater Sheet'!$BM$105:$BM$145)-104,""), ROW()-4)),"")="","",IFERROR(INDEX('Cheater Sheet'!AO105:AO145, SMALL(IF("Yes"='Cheater Sheet'!$BM$105:$BM$145, ROW('Cheater Sheet'!$BM$105:$BM$145)-104,""), ROW()-4)),""))</f>
        <v/>
      </c>
      <c r="AQ21" s="287" t="str" cm="1">
        <f t="array" ref="AQ21">IF(IFERROR(INDEX('Cheater Sheet'!AP105:AP145, SMALL(IF("Yes"='Cheater Sheet'!$BM$105:$BM$145, ROW('Cheater Sheet'!$BM$105:$BM$145)-104,""), ROW()-4)),"")="","",IFERROR(INDEX('Cheater Sheet'!AP105:AP145, SMALL(IF("Yes"='Cheater Sheet'!$BM$105:$BM$145, ROW('Cheater Sheet'!$BM$105:$BM$145)-104,""), ROW()-4)),""))</f>
        <v/>
      </c>
      <c r="AR21" s="292" t="str" cm="1">
        <f t="array" ref="AR21">IF(IFERROR(INDEX('Cheater Sheet'!AQ105:AQ145, SMALL(IF("Yes"='Cheater Sheet'!$BM$105:$BM$145, ROW('Cheater Sheet'!$BM$105:$BM$145)-104,""), ROW()-4)),"")="","",IFERROR(INDEX('Cheater Sheet'!AQ105:AQ145, SMALL(IF("Yes"='Cheater Sheet'!$BM$105:$BM$145, ROW('Cheater Sheet'!$BM$105:$BM$145)-104,""), ROW()-4)),""))</f>
        <v/>
      </c>
      <c r="AS21" s="287" t="str" cm="1">
        <f t="array" ref="AS21">IF(IFERROR(INDEX('Cheater Sheet'!AR105:AR145, SMALL(IF("Yes"='Cheater Sheet'!$BM$105:$BM$145, ROW('Cheater Sheet'!$BM$105:$BM$145)-104,""), ROW()-4)),"")="","",IFERROR(INDEX('Cheater Sheet'!AR105:AR145, SMALL(IF("Yes"='Cheater Sheet'!$BM$105:$BM$145, ROW('Cheater Sheet'!$BM$105:$BM$145)-104,""), ROW()-4)),""))</f>
        <v/>
      </c>
      <c r="AT21" s="292" t="str" cm="1">
        <f t="array" ref="AT21">IF(IFERROR(INDEX('Cheater Sheet'!AS105:AS145, SMALL(IF("Yes"='Cheater Sheet'!$BM$105:$BM$145, ROW('Cheater Sheet'!$BM$105:$BM$145)-104,""), ROW()-4)),"")="","",IFERROR(INDEX('Cheater Sheet'!AS105:AS145, SMALL(IF("Yes"='Cheater Sheet'!$BM$105:$BM$145, ROW('Cheater Sheet'!$BM$105:$BM$145)-104,""), ROW()-4)),""))</f>
        <v/>
      </c>
      <c r="AU21" s="287" t="str" cm="1">
        <f t="array" ref="AU21">IF(IFERROR(INDEX('Cheater Sheet'!AT105:AT145, SMALL(IF("Yes"='Cheater Sheet'!$BM$105:$BM$145, ROW('Cheater Sheet'!$BM$105:$BM$145)-104,""), ROW()-4)),"")="","",IFERROR(INDEX('Cheater Sheet'!AT105:AT145, SMALL(IF("Yes"='Cheater Sheet'!$BM$105:$BM$145, ROW('Cheater Sheet'!$BM$105:$BM$145)-104,""), ROW()-4)),""))</f>
        <v/>
      </c>
      <c r="AV21" s="292" t="str" cm="1">
        <f t="array" ref="AV21">IF(IFERROR(INDEX('Cheater Sheet'!AU105:AU145, SMALL(IF("Yes"='Cheater Sheet'!$BM$105:$BM$145, ROW('Cheater Sheet'!$BM$105:$BM$145)-104,""), ROW()-4)),"")="","",IFERROR(INDEX('Cheater Sheet'!AU105:AU145, SMALL(IF("Yes"='Cheater Sheet'!$BM$105:$BM$145, ROW('Cheater Sheet'!$BM$105:$BM$145)-104,""), ROW()-4)),""))</f>
        <v/>
      </c>
      <c r="AW21" s="287" t="str" cm="1">
        <f t="array" ref="AW21">IF(IFERROR(INDEX('Cheater Sheet'!AV105:AV145, SMALL(IF("Yes"='Cheater Sheet'!$BM$105:$BM$145, ROW('Cheater Sheet'!$BM$105:$BM$145)-104,""), ROW()-4)),"")="","",IFERROR(INDEX('Cheater Sheet'!AV105:AV145, SMALL(IF("Yes"='Cheater Sheet'!$BM$105:$BM$145, ROW('Cheater Sheet'!$BM$105:$BM$145)-104,""), ROW()-4)),""))</f>
        <v/>
      </c>
      <c r="AX21" s="292" t="str" cm="1">
        <f t="array" ref="AX21">IF(IFERROR(INDEX('Cheater Sheet'!AW105:AW145, SMALL(IF("Yes"='Cheater Sheet'!$BM$105:$BM$145, ROW('Cheater Sheet'!$BM$105:$BM$145)-104,""), ROW()-4)),"")="","",IFERROR(INDEX('Cheater Sheet'!AW105:AW145, SMALL(IF("Yes"='Cheater Sheet'!$BM$105:$BM$145, ROW('Cheater Sheet'!$BM$105:$BM$145)-104,""), ROW()-4)),""))</f>
        <v/>
      </c>
      <c r="AY21" s="287" t="str" cm="1">
        <f t="array" ref="AY21">IF(IFERROR(INDEX('Cheater Sheet'!AX105:AX145, SMALL(IF("Yes"='Cheater Sheet'!$BM$105:$BM$145, ROW('Cheater Sheet'!$BM$105:$BM$145)-104,""), ROW()-4)),"")="","",IFERROR(INDEX('Cheater Sheet'!AX105:AX145, SMALL(IF("Yes"='Cheater Sheet'!$BM$105:$BM$145, ROW('Cheater Sheet'!$BM$105:$BM$145)-104,""), ROW()-4)),""))</f>
        <v/>
      </c>
      <c r="AZ21" s="292" t="str" cm="1">
        <f t="array" ref="AZ21">IF(IFERROR(INDEX('Cheater Sheet'!AY105:AY145, SMALL(IF("Yes"='Cheater Sheet'!$BM$105:$BM$145, ROW('Cheater Sheet'!$BM$105:$BM$145)-104,""), ROW()-4)),"")="","",IFERROR(INDEX('Cheater Sheet'!AY105:AY145, SMALL(IF("Yes"='Cheater Sheet'!$BM$105:$BM$145, ROW('Cheater Sheet'!$BM$105:$BM$145)-104,""), ROW()-4)),""))</f>
        <v/>
      </c>
      <c r="BA21" s="287" t="str" cm="1">
        <f t="array" ref="BA21">IF(IFERROR(INDEX('Cheater Sheet'!AZ105:AZ145, SMALL(IF("Yes"='Cheater Sheet'!$BM$105:$BM$145, ROW('Cheater Sheet'!$BM$105:$BM$145)-104,""), ROW()-4)),"")="","",IFERROR(INDEX('Cheater Sheet'!AZ105:AZ145, SMALL(IF("Yes"='Cheater Sheet'!$BM$105:$BM$145, ROW('Cheater Sheet'!$BM$105:$BM$145)-104,""), ROW()-4)),""))</f>
        <v/>
      </c>
      <c r="BB21" s="292" t="str" cm="1">
        <f t="array" ref="BB21">IF(IFERROR(INDEX('Cheater Sheet'!BA105:BA145, SMALL(IF("Yes"='Cheater Sheet'!$BM$105:$BM$145, ROW('Cheater Sheet'!$BM$105:$BM$145)-104,""), ROW()-4)),"")="","",IFERROR(INDEX('Cheater Sheet'!BA105:BA145, SMALL(IF("Yes"='Cheater Sheet'!$BM$105:$BM$145, ROW('Cheater Sheet'!$BM$105:$BM$145)-104,""), ROW()-4)),""))</f>
        <v/>
      </c>
      <c r="BC21" s="287" t="str" cm="1">
        <f t="array" ref="BC21">IF(IFERROR(INDEX('Cheater Sheet'!BB105:BB145, SMALL(IF("Yes"='Cheater Sheet'!$BM$105:$BM$145, ROW('Cheater Sheet'!$BM$105:$BM$145)-104,""), ROW()-4)),"")="","",IFERROR(INDEX('Cheater Sheet'!BB105:BB145, SMALL(IF("Yes"='Cheater Sheet'!$BM$105:$BM$145, ROW('Cheater Sheet'!$BM$105:$BM$145)-104,""), ROW()-4)),""))</f>
        <v/>
      </c>
      <c r="BD21" s="292" t="str" cm="1">
        <f t="array" ref="BD21">IF(IFERROR(INDEX('Cheater Sheet'!BC105:BC145, SMALL(IF("Yes"='Cheater Sheet'!$BM$105:$BM$145, ROW('Cheater Sheet'!$BM$105:$BM$145)-104,""), ROW()-4)),"")="","",IFERROR(INDEX('Cheater Sheet'!BC105:BC145, SMALL(IF("Yes"='Cheater Sheet'!$BM$105:$BM$145, ROW('Cheater Sheet'!$BM$105:$BM$145)-104,""), ROW()-4)),""))</f>
        <v/>
      </c>
      <c r="BE21" s="287" t="str" cm="1">
        <f t="array" ref="BE21">IF(IFERROR(INDEX('Cheater Sheet'!BD105:BD145, SMALL(IF("Yes"='Cheater Sheet'!$BM$105:$BM$145, ROW('Cheater Sheet'!$BM$105:$BM$145)-104,""), ROW()-4)),"")="","",IFERROR(INDEX('Cheater Sheet'!BD105:BD145, SMALL(IF("Yes"='Cheater Sheet'!$BM$105:$BM$145, ROW('Cheater Sheet'!$BM$105:$BM$145)-104,""), ROW()-4)),""))</f>
        <v/>
      </c>
      <c r="BF21" s="292" t="str" cm="1">
        <f t="array" ref="BF21">IF(IFERROR(INDEX('Cheater Sheet'!BE105:BE145, SMALL(IF("Yes"='Cheater Sheet'!$BM$105:$BM$145, ROW('Cheater Sheet'!$BM$105:$BM$145)-104,""), ROW()-4)),"")="","",IFERROR(INDEX('Cheater Sheet'!BE105:BE145, SMALL(IF("Yes"='Cheater Sheet'!$BM$105:$BM$145, ROW('Cheater Sheet'!$BM$105:$BM$145)-104,""), ROW()-4)),""))</f>
        <v/>
      </c>
      <c r="BG21" s="287" t="str" cm="1">
        <f t="array" ref="BG21">IF(IFERROR(INDEX('Cheater Sheet'!BF105:BF145, SMALL(IF("Yes"='Cheater Sheet'!$BM$105:$BM$145, ROW('Cheater Sheet'!$BM$105:$BM$145)-104,""), ROW()-4)),"")="","",IFERROR(INDEX('Cheater Sheet'!BF105:BF145, SMALL(IF("Yes"='Cheater Sheet'!$BM$105:$BM$145, ROW('Cheater Sheet'!$BM$105:$BM$145)-104,""), ROW()-4)),""))</f>
        <v/>
      </c>
      <c r="BH21" s="292" t="str" cm="1">
        <f t="array" ref="BH21">IF(IFERROR(INDEX('Cheater Sheet'!BG105:BG145, SMALL(IF("Yes"='Cheater Sheet'!$BM$105:$BM$145, ROW('Cheater Sheet'!$BM$105:$BM$145)-104,""), ROW()-4)),"")="","",IFERROR(INDEX('Cheater Sheet'!BG105:BG145, SMALL(IF("Yes"='Cheater Sheet'!$BM$105:$BM$145, ROW('Cheater Sheet'!$BM$105:$BM$145)-104,""), ROW()-4)),""))</f>
        <v/>
      </c>
      <c r="BI21" s="287" t="str" cm="1">
        <f t="array" ref="BI21">IF(IFERROR(INDEX('Cheater Sheet'!BH105:BH145, SMALL(IF("Yes"='Cheater Sheet'!$BM$105:$BM$145, ROW('Cheater Sheet'!$BM$105:$BM$145)-104,""), ROW()-4)),"")="","",IFERROR(INDEX('Cheater Sheet'!BH105:BH145, SMALL(IF("Yes"='Cheater Sheet'!$BM$105:$BM$145, ROW('Cheater Sheet'!$BM$105:$BM$145)-104,""), ROW()-4)),""))</f>
        <v/>
      </c>
      <c r="BJ21" s="292" t="str" cm="1">
        <f t="array" ref="BJ21">IF(IFERROR(INDEX('Cheater Sheet'!BI105:BI145, SMALL(IF("Yes"='Cheater Sheet'!$BM$105:$BM$145, ROW('Cheater Sheet'!$BM$105:$BM$145)-104,""), ROW()-4)),"")="","",IFERROR(INDEX('Cheater Sheet'!BI105:BI145, SMALL(IF("Yes"='Cheater Sheet'!$BM$105:$BM$145, ROW('Cheater Sheet'!$BM$105:$BM$145)-104,""), ROW()-4)),""))</f>
        <v/>
      </c>
      <c r="BK21" s="709" t="str" cm="1">
        <f t="array" ref="BK21">IF(IFERROR(INDEX('Cheater Sheet'!BJ105:BJ145, SMALL(IF("Yes"='Cheater Sheet'!$BM$105:$BM$145, ROW('Cheater Sheet'!$BM$105:$BM$145)-104,""), ROW()-4)),"")="","",IFERROR(INDEX('Cheater Sheet'!BJ105:BJ145, SMALL(IF("Yes"='Cheater Sheet'!$BM$105:$BM$145, ROW('Cheater Sheet'!$BM$105:$BM$145)-104,""), ROW()-4)),""))</f>
        <v/>
      </c>
      <c r="BL21" s="101"/>
    </row>
    <row r="22" spans="1:64" x14ac:dyDescent="0.2">
      <c r="A22" s="765">
        <f t="shared" si="0"/>
        <v>0</v>
      </c>
      <c r="C22" s="143" t="str" cm="1">
        <f t="array" ref="C22">IFERROR(INDEX('Cheater Sheet'!$B$105:$B$145, SMALL(IF("Yes"='Cheater Sheet'!$BM$105:$BM$145, ROW('Cheater Sheet'!$BM$105:$BM$145)-104,""), ROW()-4)),"")</f>
        <v/>
      </c>
      <c r="D22" s="292" t="str" cm="1">
        <f t="array" ref="D22">IF(IFERROR(INDEX('Cheater Sheet'!C105:C145, SMALL(IF("Yes"='Cheater Sheet'!$BM$105:$BM$145, ROW('Cheater Sheet'!$BM$105:$BM$145)-104,""), ROW()-4)),"")="","",IFERROR(INDEX('Cheater Sheet'!C105:C145, SMALL(IF("Yes"='Cheater Sheet'!$BM$105:$BM$145, ROW('Cheater Sheet'!$BM$105:$BM$145)-104,""), ROW()-4)),""))</f>
        <v/>
      </c>
      <c r="E22" s="287" t="str" cm="1">
        <f t="array" ref="E22">IF(IFERROR(INDEX('Cheater Sheet'!D105:D145, SMALL(IF("Yes"='Cheater Sheet'!$BM$105:$BM$145, ROW('Cheater Sheet'!$BM$105:$BM$145)-104,""), ROW()-4)),"")="","",IFERROR(INDEX('Cheater Sheet'!D105:D145, SMALL(IF("Yes"='Cheater Sheet'!$BM$105:$BM$145, ROW('Cheater Sheet'!$BM$105:$BM$145)-104,""), ROW()-4)),""))</f>
        <v/>
      </c>
      <c r="F22" s="292" t="str" cm="1">
        <f t="array" ref="F22">IF(IFERROR(INDEX('Cheater Sheet'!E105:E145, SMALL(IF("Yes"='Cheater Sheet'!$BM$105:$BM$145, ROW('Cheater Sheet'!$BM$105:$BM$145)-104,""), ROW()-4)),"")="","",IFERROR(INDEX('Cheater Sheet'!E105:E145, SMALL(IF("Yes"='Cheater Sheet'!$BM$105:$BM$145, ROW('Cheater Sheet'!$BM$105:$BM$145)-104,""), ROW()-4)),""))</f>
        <v/>
      </c>
      <c r="G22" s="287" t="str" cm="1">
        <f t="array" ref="G22">IF(IFERROR(INDEX('Cheater Sheet'!F105:F145, SMALL(IF("Yes"='Cheater Sheet'!$BM$105:$BM$145, ROW('Cheater Sheet'!$BM$105:$BM$145)-104,""), ROW()-4)),"")="","",IFERROR(INDEX('Cheater Sheet'!F105:F145, SMALL(IF("Yes"='Cheater Sheet'!$BM$105:$BM$145, ROW('Cheater Sheet'!$BM$105:$BM$145)-104,""), ROW()-4)),""))</f>
        <v/>
      </c>
      <c r="H22" s="292" t="str" cm="1">
        <f t="array" ref="H22">IF(IFERROR(INDEX('Cheater Sheet'!G105:G145, SMALL(IF("Yes"='Cheater Sheet'!$BM$105:$BM$145, ROW('Cheater Sheet'!$BM$105:$BM$145)-104,""), ROW()-4)),"")="","",IFERROR(INDEX('Cheater Sheet'!G105:G145, SMALL(IF("Yes"='Cheater Sheet'!$BM$105:$BM$145, ROW('Cheater Sheet'!$BM$105:$BM$145)-104,""), ROW()-4)),""))</f>
        <v/>
      </c>
      <c r="I22" s="287" t="str" cm="1">
        <f t="array" ref="I22">IF(IFERROR(INDEX('Cheater Sheet'!H105:H145, SMALL(IF("Yes"='Cheater Sheet'!$BM$105:$BM$145, ROW('Cheater Sheet'!$BM$105:$BM$145)-104,""), ROW()-4)),"")="","",IFERROR(INDEX('Cheater Sheet'!H105:H145, SMALL(IF("Yes"='Cheater Sheet'!$BM$105:$BM$145, ROW('Cheater Sheet'!$BM$105:$BM$145)-104,""), ROW()-4)),""))</f>
        <v/>
      </c>
      <c r="J22" s="292" t="str" cm="1">
        <f t="array" ref="J22">IF(IFERROR(INDEX('Cheater Sheet'!I105:I145, SMALL(IF("Yes"='Cheater Sheet'!$BM$105:$BM$145, ROW('Cheater Sheet'!$BM$105:$BM$145)-104,""), ROW()-4)),"")="","",IFERROR(INDEX('Cheater Sheet'!I105:I145, SMALL(IF("Yes"='Cheater Sheet'!$BM$105:$BM$145, ROW('Cheater Sheet'!$BM$105:$BM$145)-104,""), ROW()-4)),""))</f>
        <v/>
      </c>
      <c r="K22" s="287" t="str" cm="1">
        <f t="array" ref="K22">IF(IFERROR(INDEX('Cheater Sheet'!J105:J145, SMALL(IF("Yes"='Cheater Sheet'!$BM$105:$BM$145, ROW('Cheater Sheet'!$BM$105:$BM$145)-104,""), ROW()-4)),"")="","",IFERROR(INDEX('Cheater Sheet'!J105:J145, SMALL(IF("Yes"='Cheater Sheet'!$BM$105:$BM$145, ROW('Cheater Sheet'!$BM$105:$BM$145)-104,""), ROW()-4)),""))</f>
        <v/>
      </c>
      <c r="L22" s="292" t="str" cm="1">
        <f t="array" ref="L22">IF(IFERROR(INDEX('Cheater Sheet'!K105:K145, SMALL(IF("Yes"='Cheater Sheet'!$BM$105:$BM$145, ROW('Cheater Sheet'!$BM$105:$BM$145)-104,""), ROW()-4)),"")="","",IFERROR(INDEX('Cheater Sheet'!K105:K145, SMALL(IF("Yes"='Cheater Sheet'!$BM$105:$BM$145, ROW('Cheater Sheet'!$BM$105:$BM$145)-104,""), ROW()-4)),""))</f>
        <v/>
      </c>
      <c r="M22" s="287" t="str" cm="1">
        <f t="array" ref="M22">IF(IFERROR(INDEX('Cheater Sheet'!L105:L145, SMALL(IF("Yes"='Cheater Sheet'!$BM$105:$BM$145, ROW('Cheater Sheet'!$BM$105:$BM$145)-104,""), ROW()-4)),"")="","",IFERROR(INDEX('Cheater Sheet'!L105:L145, SMALL(IF("Yes"='Cheater Sheet'!$BM$105:$BM$145, ROW('Cheater Sheet'!$BM$105:$BM$145)-104,""), ROW()-4)),""))</f>
        <v/>
      </c>
      <c r="N22" s="292" t="str" cm="1">
        <f t="array" ref="N22">IF(IFERROR(INDEX('Cheater Sheet'!M105:M145, SMALL(IF("Yes"='Cheater Sheet'!$BM$105:$BM$145, ROW('Cheater Sheet'!$BM$105:$BM$145)-104,""), ROW()-4)),"")="","",IFERROR(INDEX('Cheater Sheet'!M105:M145, SMALL(IF("Yes"='Cheater Sheet'!$BM$105:$BM$145, ROW('Cheater Sheet'!$BM$105:$BM$145)-104,""), ROW()-4)),""))</f>
        <v/>
      </c>
      <c r="O22" s="287" t="str" cm="1">
        <f t="array" ref="O22">IF(IFERROR(INDEX('Cheater Sheet'!N105:N145, SMALL(IF("Yes"='Cheater Sheet'!$BM$105:$BM$145, ROW('Cheater Sheet'!$BM$105:$BM$145)-104,""), ROW()-4)),"")="","",IFERROR(INDEX('Cheater Sheet'!N105:N145, SMALL(IF("Yes"='Cheater Sheet'!$BM$105:$BM$145, ROW('Cheater Sheet'!$BM$105:$BM$145)-104,""), ROW()-4)),""))</f>
        <v/>
      </c>
      <c r="P22" s="292" t="str" cm="1">
        <f t="array" ref="P22">IF(IFERROR(INDEX('Cheater Sheet'!O105:O145, SMALL(IF("Yes"='Cheater Sheet'!$BM$105:$BM$145, ROW('Cheater Sheet'!$BM$105:$BM$145)-104,""), ROW()-4)),"")="","",IFERROR(INDEX('Cheater Sheet'!O105:O145, SMALL(IF("Yes"='Cheater Sheet'!$BM$105:$BM$145, ROW('Cheater Sheet'!$BM$105:$BM$145)-104,""), ROW()-4)),""))</f>
        <v/>
      </c>
      <c r="Q22" s="287" t="str" cm="1">
        <f t="array" ref="Q22">IF(IFERROR(INDEX('Cheater Sheet'!P105:P145, SMALL(IF("Yes"='Cheater Sheet'!$BM$105:$BM$145, ROW('Cheater Sheet'!$BM$105:$BM$145)-104,""), ROW()-4)),"")="","",IFERROR(INDEX('Cheater Sheet'!P105:P145, SMALL(IF("Yes"='Cheater Sheet'!$BM$105:$BM$145, ROW('Cheater Sheet'!$BM$105:$BM$145)-104,""), ROW()-4)),""))</f>
        <v/>
      </c>
      <c r="R22" s="292" t="str" cm="1">
        <f t="array" ref="R22">IF(IFERROR(INDEX('Cheater Sheet'!Q105:Q145, SMALL(IF("Yes"='Cheater Sheet'!$BM$105:$BM$145, ROW('Cheater Sheet'!$BM$105:$BM$145)-104,""), ROW()-4)),"")="","",IFERROR(INDEX('Cheater Sheet'!Q105:Q145, SMALL(IF("Yes"='Cheater Sheet'!$BM$105:$BM$145, ROW('Cheater Sheet'!$BM$105:$BM$145)-104,""), ROW()-4)),""))</f>
        <v/>
      </c>
      <c r="S22" s="287" t="str" cm="1">
        <f t="array" ref="S22">IF(IFERROR(INDEX('Cheater Sheet'!R105:R145, SMALL(IF("Yes"='Cheater Sheet'!$BM$105:$BM$145, ROW('Cheater Sheet'!$BM$105:$BM$145)-104,""), ROW()-4)),"")="","",IFERROR(INDEX('Cheater Sheet'!R105:R145, SMALL(IF("Yes"='Cheater Sheet'!$BM$105:$BM$145, ROW('Cheater Sheet'!$BM$105:$BM$145)-104,""), ROW()-4)),""))</f>
        <v/>
      </c>
      <c r="T22" s="292" t="str" cm="1">
        <f t="array" ref="T22">IF(IFERROR(INDEX('Cheater Sheet'!S105:S145, SMALL(IF("Yes"='Cheater Sheet'!$BM$105:$BM$145, ROW('Cheater Sheet'!$BM$105:$BM$145)-104,""), ROW()-4)),"")="","",IFERROR(INDEX('Cheater Sheet'!S105:S145, SMALL(IF("Yes"='Cheater Sheet'!$BM$105:$BM$145, ROW('Cheater Sheet'!$BM$105:$BM$145)-104,""), ROW()-4)),""))</f>
        <v/>
      </c>
      <c r="U22" s="287" t="str" cm="1">
        <f t="array" ref="U22">IF(IFERROR(INDEX('Cheater Sheet'!T105:T145, SMALL(IF("Yes"='Cheater Sheet'!$BM$105:$BM$145, ROW('Cheater Sheet'!$BM$105:$BM$145)-104,""), ROW()-4)),"")="","",IFERROR(INDEX('Cheater Sheet'!T105:T145, SMALL(IF("Yes"='Cheater Sheet'!$BM$105:$BM$145, ROW('Cheater Sheet'!$BM$105:$BM$145)-104,""), ROW()-4)),""))</f>
        <v/>
      </c>
      <c r="V22" s="292" t="str" cm="1">
        <f t="array" ref="V22">IF(IFERROR(INDEX('Cheater Sheet'!U105:U145, SMALL(IF("Yes"='Cheater Sheet'!$BM$105:$BM$145, ROW('Cheater Sheet'!$BM$105:$BM$145)-104,""), ROW()-4)),"")="","",IFERROR(INDEX('Cheater Sheet'!U105:U145, SMALL(IF("Yes"='Cheater Sheet'!$BM$105:$BM$145, ROW('Cheater Sheet'!$BM$105:$BM$145)-104,""), ROW()-4)),""))</f>
        <v/>
      </c>
      <c r="W22" s="287" t="str" cm="1">
        <f t="array" ref="W22">IF(IFERROR(INDEX('Cheater Sheet'!V105:V145, SMALL(IF("Yes"='Cheater Sheet'!$BM$105:$BM$145, ROW('Cheater Sheet'!$BM$105:$BM$145)-104,""), ROW()-4)),"")="","",IFERROR(INDEX('Cheater Sheet'!V105:V145, SMALL(IF("Yes"='Cheater Sheet'!$BM$105:$BM$145, ROW('Cheater Sheet'!$BM$105:$BM$145)-104,""), ROW()-4)),""))</f>
        <v/>
      </c>
      <c r="X22" s="292" t="str" cm="1">
        <f t="array" ref="X22">IF(IFERROR(INDEX('Cheater Sheet'!W105:W145, SMALL(IF("Yes"='Cheater Sheet'!$BM$105:$BM$145, ROW('Cheater Sheet'!$BM$105:$BM$145)-104,""), ROW()-4)),"")="","",IFERROR(INDEX('Cheater Sheet'!W105:W145, SMALL(IF("Yes"='Cheater Sheet'!$BM$105:$BM$145, ROW('Cheater Sheet'!$BM$105:$BM$145)-104,""), ROW()-4)),""))</f>
        <v/>
      </c>
      <c r="Y22" s="287" t="str" cm="1">
        <f t="array" ref="Y22">IF(IFERROR(INDEX('Cheater Sheet'!X105:X145, SMALL(IF("Yes"='Cheater Sheet'!$BM$105:$BM$145, ROW('Cheater Sheet'!$BM$105:$BM$145)-104,""), ROW()-4)),"")="","",IFERROR(INDEX('Cheater Sheet'!X105:X145, SMALL(IF("Yes"='Cheater Sheet'!$BM$105:$BM$145, ROW('Cheater Sheet'!$BM$105:$BM$145)-104,""), ROW()-4)),""))</f>
        <v/>
      </c>
      <c r="Z22" s="292" t="str" cm="1">
        <f t="array" ref="Z22">IF(IFERROR(INDEX('Cheater Sheet'!Y105:Y145, SMALL(IF("Yes"='Cheater Sheet'!$BM$105:$BM$145, ROW('Cheater Sheet'!$BM$105:$BM$145)-104,""), ROW()-4)),"")="","",IFERROR(INDEX('Cheater Sheet'!Y105:Y145, SMALL(IF("Yes"='Cheater Sheet'!$BM$105:$BM$145, ROW('Cheater Sheet'!$BM$105:$BM$145)-104,""), ROW()-4)),""))</f>
        <v/>
      </c>
      <c r="AA22" s="287" t="str" cm="1">
        <f t="array" ref="AA22">IF(IFERROR(INDEX('Cheater Sheet'!Z105:Z145, SMALL(IF("Yes"='Cheater Sheet'!$BM$105:$BM$145, ROW('Cheater Sheet'!$BM$105:$BM$145)-104,""), ROW()-4)),"")="","",IFERROR(INDEX('Cheater Sheet'!Z105:Z145, SMALL(IF("Yes"='Cheater Sheet'!$BM$105:$BM$145, ROW('Cheater Sheet'!$BM$105:$BM$145)-104,""), ROW()-4)),""))</f>
        <v/>
      </c>
      <c r="AB22" s="292" t="str" cm="1">
        <f t="array" ref="AB22">IF(IFERROR(INDEX('Cheater Sheet'!AA105:AA145, SMALL(IF("Yes"='Cheater Sheet'!$BM$105:$BM$145, ROW('Cheater Sheet'!$BM$105:$BM$145)-104,""), ROW()-4)),"")="","",IFERROR(INDEX('Cheater Sheet'!AA105:AA145, SMALL(IF("Yes"='Cheater Sheet'!$BM$105:$BM$145, ROW('Cheater Sheet'!$BM$105:$BM$145)-104,""), ROW()-4)),""))</f>
        <v/>
      </c>
      <c r="AC22" s="287" t="str" cm="1">
        <f t="array" ref="AC22">IF(IFERROR(INDEX('Cheater Sheet'!AB105:AB145, SMALL(IF("Yes"='Cheater Sheet'!$BM$105:$BM$145, ROW('Cheater Sheet'!$BM$105:$BM$145)-104,""), ROW()-4)),"")="","",IFERROR(INDEX('Cheater Sheet'!AB105:AB145, SMALL(IF("Yes"='Cheater Sheet'!$BM$105:$BM$145, ROW('Cheater Sheet'!$BM$105:$BM$145)-104,""), ROW()-4)),""))</f>
        <v/>
      </c>
      <c r="AD22" s="292" t="str" cm="1">
        <f t="array" ref="AD22">IF(IFERROR(INDEX('Cheater Sheet'!AC105:AC145, SMALL(IF("Yes"='Cheater Sheet'!$BM$105:$BM$145, ROW('Cheater Sheet'!$BM$105:$BM$145)-104,""), ROW()-4)),"")="","",IFERROR(INDEX('Cheater Sheet'!AC105:AC145, SMALL(IF("Yes"='Cheater Sheet'!$BM$105:$BM$145, ROW('Cheater Sheet'!$BM$105:$BM$145)-104,""), ROW()-4)),""))</f>
        <v/>
      </c>
      <c r="AE22" s="287" t="str" cm="1">
        <f t="array" ref="AE22">IF(IFERROR(INDEX('Cheater Sheet'!AD105:AD145, SMALL(IF("Yes"='Cheater Sheet'!$BM$105:$BM$145, ROW('Cheater Sheet'!$BM$105:$BM$145)-104,""), ROW()-4)),"")="","",IFERROR(INDEX('Cheater Sheet'!AD105:AD145, SMALL(IF("Yes"='Cheater Sheet'!$BM$105:$BM$145, ROW('Cheater Sheet'!$BM$105:$BM$145)-104,""), ROW()-4)),""))</f>
        <v/>
      </c>
      <c r="AF22" s="292" t="str" cm="1">
        <f t="array" ref="AF22">IF(IFERROR(INDEX('Cheater Sheet'!AE105:AE145, SMALL(IF("Yes"='Cheater Sheet'!$BM$105:$BM$145, ROW('Cheater Sheet'!$BM$105:$BM$145)-104,""), ROW()-4)),"")="","",IFERROR(INDEX('Cheater Sheet'!AE105:AE145, SMALL(IF("Yes"='Cheater Sheet'!$BM$105:$BM$145, ROW('Cheater Sheet'!$BM$105:$BM$145)-104,""), ROW()-4)),""))</f>
        <v/>
      </c>
      <c r="AG22" s="287" t="str" cm="1">
        <f t="array" ref="AG22">IF(IFERROR(INDEX('Cheater Sheet'!AF105:AF145, SMALL(IF("Yes"='Cheater Sheet'!$BM$105:$BM$145, ROW('Cheater Sheet'!$BM$105:$BM$145)-104,""), ROW()-4)),"")="","",IFERROR(INDEX('Cheater Sheet'!AF105:AF145, SMALL(IF("Yes"='Cheater Sheet'!$BM$105:$BM$145, ROW('Cheater Sheet'!$BM$105:$BM$145)-104,""), ROW()-4)),""))</f>
        <v/>
      </c>
      <c r="AH22" s="292" t="str" cm="1">
        <f t="array" ref="AH22">IF(IFERROR(INDEX('Cheater Sheet'!AG105:AG145, SMALL(IF("Yes"='Cheater Sheet'!$BM$105:$BM$145, ROW('Cheater Sheet'!$BM$105:$BM$145)-104,""), ROW()-4)),"")="","",IFERROR(INDEX('Cheater Sheet'!AG105:AG145, SMALL(IF("Yes"='Cheater Sheet'!$BM$105:$BM$145, ROW('Cheater Sheet'!$BM$105:$BM$145)-104,""), ROW()-4)),""))</f>
        <v/>
      </c>
      <c r="AI22" s="287" t="str" cm="1">
        <f t="array" ref="AI22">IF(IFERROR(INDEX('Cheater Sheet'!AH105:AH145, SMALL(IF("Yes"='Cheater Sheet'!$BM$105:$BM$145, ROW('Cheater Sheet'!$BM$105:$BM$145)-104,""), ROW()-4)),"")="","",IFERROR(INDEX('Cheater Sheet'!AH105:AH145, SMALL(IF("Yes"='Cheater Sheet'!$BM$105:$BM$145, ROW('Cheater Sheet'!$BM$105:$BM$145)-104,""), ROW()-4)),""))</f>
        <v/>
      </c>
      <c r="AJ22" s="292" t="str" cm="1">
        <f t="array" ref="AJ22">IF(IFERROR(INDEX('Cheater Sheet'!AI105:AI145, SMALL(IF("Yes"='Cheater Sheet'!$BM$105:$BM$145, ROW('Cheater Sheet'!$BM$105:$BM$145)-104,""), ROW()-4)),"")="","",IFERROR(INDEX('Cheater Sheet'!AI105:AI145, SMALL(IF("Yes"='Cheater Sheet'!$BM$105:$BM$145, ROW('Cheater Sheet'!$BM$105:$BM$145)-104,""), ROW()-4)),""))</f>
        <v/>
      </c>
      <c r="AK22" s="287" t="str" cm="1">
        <f t="array" ref="AK22">IF(IFERROR(INDEX('Cheater Sheet'!AJ105:AJ145, SMALL(IF("Yes"='Cheater Sheet'!$BM$105:$BM$145, ROW('Cheater Sheet'!$BM$105:$BM$145)-104,""), ROW()-4)),"")="","",IFERROR(INDEX('Cheater Sheet'!AJ105:AJ145, SMALL(IF("Yes"='Cheater Sheet'!$BM$105:$BM$145, ROW('Cheater Sheet'!$BM$105:$BM$145)-104,""), ROW()-4)),""))</f>
        <v/>
      </c>
      <c r="AL22" s="292" t="str" cm="1">
        <f t="array" ref="AL22">IF(IFERROR(INDEX('Cheater Sheet'!AK105:AK145, SMALL(IF("Yes"='Cheater Sheet'!$BM$105:$BM$145, ROW('Cheater Sheet'!$BM$105:$BM$145)-104,""), ROW()-4)),"")="","",IFERROR(INDEX('Cheater Sheet'!AK105:AK145, SMALL(IF("Yes"='Cheater Sheet'!$BM$105:$BM$145, ROW('Cheater Sheet'!$BM$105:$BM$145)-104,""), ROW()-4)),""))</f>
        <v/>
      </c>
      <c r="AM22" s="287" t="str" cm="1">
        <f t="array" ref="AM22">IF(IFERROR(INDEX('Cheater Sheet'!AL105:AL145, SMALL(IF("Yes"='Cheater Sheet'!$BM$105:$BM$145, ROW('Cheater Sheet'!$BM$105:$BM$145)-104,""), ROW()-4)),"")="","",IFERROR(INDEX('Cheater Sheet'!AL105:AL145, SMALL(IF("Yes"='Cheater Sheet'!$BM$105:$BM$145, ROW('Cheater Sheet'!$BM$105:$BM$145)-104,""), ROW()-4)),""))</f>
        <v/>
      </c>
      <c r="AN22" s="292" t="str" cm="1">
        <f t="array" ref="AN22">IF(IFERROR(INDEX('Cheater Sheet'!AM105:AM145, SMALL(IF("Yes"='Cheater Sheet'!$BM$105:$BM$145, ROW('Cheater Sheet'!$BM$105:$BM$145)-104,""), ROW()-4)),"")="","",IFERROR(INDEX('Cheater Sheet'!AM105:AM145, SMALL(IF("Yes"='Cheater Sheet'!$BM$105:$BM$145, ROW('Cheater Sheet'!$BM$105:$BM$145)-104,""), ROW()-4)),""))</f>
        <v/>
      </c>
      <c r="AO22" s="287" t="str" cm="1">
        <f t="array" ref="AO22">IF(IFERROR(INDEX('Cheater Sheet'!AN105:AN145, SMALL(IF("Yes"='Cheater Sheet'!$BM$105:$BM$145, ROW('Cheater Sheet'!$BM$105:$BM$145)-104,""), ROW()-4)),"")="","",IFERROR(INDEX('Cheater Sheet'!AN105:AN145, SMALL(IF("Yes"='Cheater Sheet'!$BM$105:$BM$145, ROW('Cheater Sheet'!$BM$105:$BM$145)-104,""), ROW()-4)),""))</f>
        <v/>
      </c>
      <c r="AP22" s="292" t="str" cm="1">
        <f t="array" ref="AP22">IF(IFERROR(INDEX('Cheater Sheet'!AO105:AO145, SMALL(IF("Yes"='Cheater Sheet'!$BM$105:$BM$145, ROW('Cheater Sheet'!$BM$105:$BM$145)-104,""), ROW()-4)),"")="","",IFERROR(INDEX('Cheater Sheet'!AO105:AO145, SMALL(IF("Yes"='Cheater Sheet'!$BM$105:$BM$145, ROW('Cheater Sheet'!$BM$105:$BM$145)-104,""), ROW()-4)),""))</f>
        <v/>
      </c>
      <c r="AQ22" s="287" t="str" cm="1">
        <f t="array" ref="AQ22">IF(IFERROR(INDEX('Cheater Sheet'!AP105:AP145, SMALL(IF("Yes"='Cheater Sheet'!$BM$105:$BM$145, ROW('Cheater Sheet'!$BM$105:$BM$145)-104,""), ROW()-4)),"")="","",IFERROR(INDEX('Cheater Sheet'!AP105:AP145, SMALL(IF("Yes"='Cheater Sheet'!$BM$105:$BM$145, ROW('Cheater Sheet'!$BM$105:$BM$145)-104,""), ROW()-4)),""))</f>
        <v/>
      </c>
      <c r="AR22" s="292" t="str" cm="1">
        <f t="array" ref="AR22">IF(IFERROR(INDEX('Cheater Sheet'!AQ105:AQ145, SMALL(IF("Yes"='Cheater Sheet'!$BM$105:$BM$145, ROW('Cheater Sheet'!$BM$105:$BM$145)-104,""), ROW()-4)),"")="","",IFERROR(INDEX('Cheater Sheet'!AQ105:AQ145, SMALL(IF("Yes"='Cheater Sheet'!$BM$105:$BM$145, ROW('Cheater Sheet'!$BM$105:$BM$145)-104,""), ROW()-4)),""))</f>
        <v/>
      </c>
      <c r="AS22" s="287" t="str" cm="1">
        <f t="array" ref="AS22">IF(IFERROR(INDEX('Cheater Sheet'!AR105:AR145, SMALL(IF("Yes"='Cheater Sheet'!$BM$105:$BM$145, ROW('Cheater Sheet'!$BM$105:$BM$145)-104,""), ROW()-4)),"")="","",IFERROR(INDEX('Cheater Sheet'!AR105:AR145, SMALL(IF("Yes"='Cheater Sheet'!$BM$105:$BM$145, ROW('Cheater Sheet'!$BM$105:$BM$145)-104,""), ROW()-4)),""))</f>
        <v/>
      </c>
      <c r="AT22" s="292" t="str" cm="1">
        <f t="array" ref="AT22">IF(IFERROR(INDEX('Cheater Sheet'!AS105:AS145, SMALL(IF("Yes"='Cheater Sheet'!$BM$105:$BM$145, ROW('Cheater Sheet'!$BM$105:$BM$145)-104,""), ROW()-4)),"")="","",IFERROR(INDEX('Cheater Sheet'!AS105:AS145, SMALL(IF("Yes"='Cheater Sheet'!$BM$105:$BM$145, ROW('Cheater Sheet'!$BM$105:$BM$145)-104,""), ROW()-4)),""))</f>
        <v/>
      </c>
      <c r="AU22" s="287" t="str" cm="1">
        <f t="array" ref="AU22">IF(IFERROR(INDEX('Cheater Sheet'!AT105:AT145, SMALL(IF("Yes"='Cheater Sheet'!$BM$105:$BM$145, ROW('Cheater Sheet'!$BM$105:$BM$145)-104,""), ROW()-4)),"")="","",IFERROR(INDEX('Cheater Sheet'!AT105:AT145, SMALL(IF("Yes"='Cheater Sheet'!$BM$105:$BM$145, ROW('Cheater Sheet'!$BM$105:$BM$145)-104,""), ROW()-4)),""))</f>
        <v/>
      </c>
      <c r="AV22" s="292" t="str" cm="1">
        <f t="array" ref="AV22">IF(IFERROR(INDEX('Cheater Sheet'!AU105:AU145, SMALL(IF("Yes"='Cheater Sheet'!$BM$105:$BM$145, ROW('Cheater Sheet'!$BM$105:$BM$145)-104,""), ROW()-4)),"")="","",IFERROR(INDEX('Cheater Sheet'!AU105:AU145, SMALL(IF("Yes"='Cheater Sheet'!$BM$105:$BM$145, ROW('Cheater Sheet'!$BM$105:$BM$145)-104,""), ROW()-4)),""))</f>
        <v/>
      </c>
      <c r="AW22" s="287" t="str" cm="1">
        <f t="array" ref="AW22">IF(IFERROR(INDEX('Cheater Sheet'!AV105:AV145, SMALL(IF("Yes"='Cheater Sheet'!$BM$105:$BM$145, ROW('Cheater Sheet'!$BM$105:$BM$145)-104,""), ROW()-4)),"")="","",IFERROR(INDEX('Cheater Sheet'!AV105:AV145, SMALL(IF("Yes"='Cheater Sheet'!$BM$105:$BM$145, ROW('Cheater Sheet'!$BM$105:$BM$145)-104,""), ROW()-4)),""))</f>
        <v/>
      </c>
      <c r="AX22" s="292" t="str" cm="1">
        <f t="array" ref="AX22">IF(IFERROR(INDEX('Cheater Sheet'!AW105:AW145, SMALL(IF("Yes"='Cheater Sheet'!$BM$105:$BM$145, ROW('Cheater Sheet'!$BM$105:$BM$145)-104,""), ROW()-4)),"")="","",IFERROR(INDEX('Cheater Sheet'!AW105:AW145, SMALL(IF("Yes"='Cheater Sheet'!$BM$105:$BM$145, ROW('Cheater Sheet'!$BM$105:$BM$145)-104,""), ROW()-4)),""))</f>
        <v/>
      </c>
      <c r="AY22" s="287" t="str" cm="1">
        <f t="array" ref="AY22">IF(IFERROR(INDEX('Cheater Sheet'!AX105:AX145, SMALL(IF("Yes"='Cheater Sheet'!$BM$105:$BM$145, ROW('Cheater Sheet'!$BM$105:$BM$145)-104,""), ROW()-4)),"")="","",IFERROR(INDEX('Cheater Sheet'!AX105:AX145, SMALL(IF("Yes"='Cheater Sheet'!$BM$105:$BM$145, ROW('Cheater Sheet'!$BM$105:$BM$145)-104,""), ROW()-4)),""))</f>
        <v/>
      </c>
      <c r="AZ22" s="292" t="str" cm="1">
        <f t="array" ref="AZ22">IF(IFERROR(INDEX('Cheater Sheet'!AY105:AY145, SMALL(IF("Yes"='Cheater Sheet'!$BM$105:$BM$145, ROW('Cheater Sheet'!$BM$105:$BM$145)-104,""), ROW()-4)),"")="","",IFERROR(INDEX('Cheater Sheet'!AY105:AY145, SMALL(IF("Yes"='Cheater Sheet'!$BM$105:$BM$145, ROW('Cheater Sheet'!$BM$105:$BM$145)-104,""), ROW()-4)),""))</f>
        <v/>
      </c>
      <c r="BA22" s="287" t="str" cm="1">
        <f t="array" ref="BA22">IF(IFERROR(INDEX('Cheater Sheet'!AZ105:AZ145, SMALL(IF("Yes"='Cheater Sheet'!$BM$105:$BM$145, ROW('Cheater Sheet'!$BM$105:$BM$145)-104,""), ROW()-4)),"")="","",IFERROR(INDEX('Cheater Sheet'!AZ105:AZ145, SMALL(IF("Yes"='Cheater Sheet'!$BM$105:$BM$145, ROW('Cheater Sheet'!$BM$105:$BM$145)-104,""), ROW()-4)),""))</f>
        <v/>
      </c>
      <c r="BB22" s="292" t="str" cm="1">
        <f t="array" ref="BB22">IF(IFERROR(INDEX('Cheater Sheet'!BA105:BA145, SMALL(IF("Yes"='Cheater Sheet'!$BM$105:$BM$145, ROW('Cheater Sheet'!$BM$105:$BM$145)-104,""), ROW()-4)),"")="","",IFERROR(INDEX('Cheater Sheet'!BA105:BA145, SMALL(IF("Yes"='Cheater Sheet'!$BM$105:$BM$145, ROW('Cheater Sheet'!$BM$105:$BM$145)-104,""), ROW()-4)),""))</f>
        <v/>
      </c>
      <c r="BC22" s="287" t="str" cm="1">
        <f t="array" ref="BC22">IF(IFERROR(INDEX('Cheater Sheet'!BB105:BB145, SMALL(IF("Yes"='Cheater Sheet'!$BM$105:$BM$145, ROW('Cheater Sheet'!$BM$105:$BM$145)-104,""), ROW()-4)),"")="","",IFERROR(INDEX('Cheater Sheet'!BB105:BB145, SMALL(IF("Yes"='Cheater Sheet'!$BM$105:$BM$145, ROW('Cheater Sheet'!$BM$105:$BM$145)-104,""), ROW()-4)),""))</f>
        <v/>
      </c>
      <c r="BD22" s="292" t="str" cm="1">
        <f t="array" ref="BD22">IF(IFERROR(INDEX('Cheater Sheet'!BC105:BC145, SMALL(IF("Yes"='Cheater Sheet'!$BM$105:$BM$145, ROW('Cheater Sheet'!$BM$105:$BM$145)-104,""), ROW()-4)),"")="","",IFERROR(INDEX('Cheater Sheet'!BC105:BC145, SMALL(IF("Yes"='Cheater Sheet'!$BM$105:$BM$145, ROW('Cheater Sheet'!$BM$105:$BM$145)-104,""), ROW()-4)),""))</f>
        <v/>
      </c>
      <c r="BE22" s="287" t="str" cm="1">
        <f t="array" ref="BE22">IF(IFERROR(INDEX('Cheater Sheet'!BD105:BD145, SMALL(IF("Yes"='Cheater Sheet'!$BM$105:$BM$145, ROW('Cheater Sheet'!$BM$105:$BM$145)-104,""), ROW()-4)),"")="","",IFERROR(INDEX('Cheater Sheet'!BD105:BD145, SMALL(IF("Yes"='Cheater Sheet'!$BM$105:$BM$145, ROW('Cheater Sheet'!$BM$105:$BM$145)-104,""), ROW()-4)),""))</f>
        <v/>
      </c>
      <c r="BF22" s="292" t="str" cm="1">
        <f t="array" ref="BF22">IF(IFERROR(INDEX('Cheater Sheet'!BE105:BE145, SMALL(IF("Yes"='Cheater Sheet'!$BM$105:$BM$145, ROW('Cheater Sheet'!$BM$105:$BM$145)-104,""), ROW()-4)),"")="","",IFERROR(INDEX('Cheater Sheet'!BE105:BE145, SMALL(IF("Yes"='Cheater Sheet'!$BM$105:$BM$145, ROW('Cheater Sheet'!$BM$105:$BM$145)-104,""), ROW()-4)),""))</f>
        <v/>
      </c>
      <c r="BG22" s="287" t="str" cm="1">
        <f t="array" ref="BG22">IF(IFERROR(INDEX('Cheater Sheet'!BF105:BF145, SMALL(IF("Yes"='Cheater Sheet'!$BM$105:$BM$145, ROW('Cheater Sheet'!$BM$105:$BM$145)-104,""), ROW()-4)),"")="","",IFERROR(INDEX('Cheater Sheet'!BF105:BF145, SMALL(IF("Yes"='Cheater Sheet'!$BM$105:$BM$145, ROW('Cheater Sheet'!$BM$105:$BM$145)-104,""), ROW()-4)),""))</f>
        <v/>
      </c>
      <c r="BH22" s="292" t="str" cm="1">
        <f t="array" ref="BH22">IF(IFERROR(INDEX('Cheater Sheet'!BG105:BG145, SMALL(IF("Yes"='Cheater Sheet'!$BM$105:$BM$145, ROW('Cheater Sheet'!$BM$105:$BM$145)-104,""), ROW()-4)),"")="","",IFERROR(INDEX('Cheater Sheet'!BG105:BG145, SMALL(IF("Yes"='Cheater Sheet'!$BM$105:$BM$145, ROW('Cheater Sheet'!$BM$105:$BM$145)-104,""), ROW()-4)),""))</f>
        <v/>
      </c>
      <c r="BI22" s="287" t="str" cm="1">
        <f t="array" ref="BI22">IF(IFERROR(INDEX('Cheater Sheet'!BH105:BH145, SMALL(IF("Yes"='Cheater Sheet'!$BM$105:$BM$145, ROW('Cheater Sheet'!$BM$105:$BM$145)-104,""), ROW()-4)),"")="","",IFERROR(INDEX('Cheater Sheet'!BH105:BH145, SMALL(IF("Yes"='Cheater Sheet'!$BM$105:$BM$145, ROW('Cheater Sheet'!$BM$105:$BM$145)-104,""), ROW()-4)),""))</f>
        <v/>
      </c>
      <c r="BJ22" s="292" t="str" cm="1">
        <f t="array" ref="BJ22">IF(IFERROR(INDEX('Cheater Sheet'!BI105:BI145, SMALL(IF("Yes"='Cheater Sheet'!$BM$105:$BM$145, ROW('Cheater Sheet'!$BM$105:$BM$145)-104,""), ROW()-4)),"")="","",IFERROR(INDEX('Cheater Sheet'!BI105:BI145, SMALL(IF("Yes"='Cheater Sheet'!$BM$105:$BM$145, ROW('Cheater Sheet'!$BM$105:$BM$145)-104,""), ROW()-4)),""))</f>
        <v/>
      </c>
      <c r="BK22" s="709" t="str" cm="1">
        <f t="array" ref="BK22">IF(IFERROR(INDEX('Cheater Sheet'!BJ105:BJ145, SMALL(IF("Yes"='Cheater Sheet'!$BM$105:$BM$145, ROW('Cheater Sheet'!$BM$105:$BM$145)-104,""), ROW()-4)),"")="","",IFERROR(INDEX('Cheater Sheet'!BJ105:BJ145, SMALL(IF("Yes"='Cheater Sheet'!$BM$105:$BM$145, ROW('Cheater Sheet'!$BM$105:$BM$145)-104,""), ROW()-4)),""))</f>
        <v/>
      </c>
      <c r="BL22" s="101"/>
    </row>
    <row r="23" spans="1:64" x14ac:dyDescent="0.2">
      <c r="A23" s="765">
        <f t="shared" si="0"/>
        <v>0</v>
      </c>
      <c r="C23" s="143" t="str" cm="1">
        <f t="array" ref="C23">IFERROR(INDEX('Cheater Sheet'!$B$105:$B$145, SMALL(IF("Yes"='Cheater Sheet'!$BM$105:$BM$145, ROW('Cheater Sheet'!$BM$105:$BM$145)-104,""), ROW()-4)),"")</f>
        <v/>
      </c>
      <c r="D23" s="292" t="str" cm="1">
        <f t="array" ref="D23">IF(IFERROR(INDEX('Cheater Sheet'!C105:C145, SMALL(IF("Yes"='Cheater Sheet'!$BM$105:$BM$145, ROW('Cheater Sheet'!$BM$105:$BM$145)-104,""), ROW()-4)),"")="","",IFERROR(INDEX('Cheater Sheet'!C105:C145, SMALL(IF("Yes"='Cheater Sheet'!$BM$105:$BM$145, ROW('Cheater Sheet'!$BM$105:$BM$145)-104,""), ROW()-4)),""))</f>
        <v/>
      </c>
      <c r="E23" s="287" t="str" cm="1">
        <f t="array" ref="E23">IF(IFERROR(INDEX('Cheater Sheet'!D105:D145, SMALL(IF("Yes"='Cheater Sheet'!$BM$105:$BM$145, ROW('Cheater Sheet'!$BM$105:$BM$145)-104,""), ROW()-4)),"")="","",IFERROR(INDEX('Cheater Sheet'!D105:D145, SMALL(IF("Yes"='Cheater Sheet'!$BM$105:$BM$145, ROW('Cheater Sheet'!$BM$105:$BM$145)-104,""), ROW()-4)),""))</f>
        <v/>
      </c>
      <c r="F23" s="292" t="str" cm="1">
        <f t="array" ref="F23">IF(IFERROR(INDEX('Cheater Sheet'!E105:E145, SMALL(IF("Yes"='Cheater Sheet'!$BM$105:$BM$145, ROW('Cheater Sheet'!$BM$105:$BM$145)-104,""), ROW()-4)),"")="","",IFERROR(INDEX('Cheater Sheet'!E105:E145, SMALL(IF("Yes"='Cheater Sheet'!$BM$105:$BM$145, ROW('Cheater Sheet'!$BM$105:$BM$145)-104,""), ROW()-4)),""))</f>
        <v/>
      </c>
      <c r="G23" s="287" t="str" cm="1">
        <f t="array" ref="G23">IF(IFERROR(INDEX('Cheater Sheet'!F105:F145, SMALL(IF("Yes"='Cheater Sheet'!$BM$105:$BM$145, ROW('Cheater Sheet'!$BM$105:$BM$145)-104,""), ROW()-4)),"")="","",IFERROR(INDEX('Cheater Sheet'!F105:F145, SMALL(IF("Yes"='Cheater Sheet'!$BM$105:$BM$145, ROW('Cheater Sheet'!$BM$105:$BM$145)-104,""), ROW()-4)),""))</f>
        <v/>
      </c>
      <c r="H23" s="292" t="str" cm="1">
        <f t="array" ref="H23">IF(IFERROR(INDEX('Cheater Sheet'!G105:G145, SMALL(IF("Yes"='Cheater Sheet'!$BM$105:$BM$145, ROW('Cheater Sheet'!$BM$105:$BM$145)-104,""), ROW()-4)),"")="","",IFERROR(INDEX('Cheater Sheet'!G105:G145, SMALL(IF("Yes"='Cheater Sheet'!$BM$105:$BM$145, ROW('Cheater Sheet'!$BM$105:$BM$145)-104,""), ROW()-4)),""))</f>
        <v/>
      </c>
      <c r="I23" s="287" t="str" cm="1">
        <f t="array" ref="I23">IF(IFERROR(INDEX('Cheater Sheet'!H105:H145, SMALL(IF("Yes"='Cheater Sheet'!$BM$105:$BM$145, ROW('Cheater Sheet'!$BM$105:$BM$145)-104,""), ROW()-4)),"")="","",IFERROR(INDEX('Cheater Sheet'!H105:H145, SMALL(IF("Yes"='Cheater Sheet'!$BM$105:$BM$145, ROW('Cheater Sheet'!$BM$105:$BM$145)-104,""), ROW()-4)),""))</f>
        <v/>
      </c>
      <c r="J23" s="292" t="str" cm="1">
        <f t="array" ref="J23">IF(IFERROR(INDEX('Cheater Sheet'!I105:I145, SMALL(IF("Yes"='Cheater Sheet'!$BM$105:$BM$145, ROW('Cheater Sheet'!$BM$105:$BM$145)-104,""), ROW()-4)),"")="","",IFERROR(INDEX('Cheater Sheet'!I105:I145, SMALL(IF("Yes"='Cheater Sheet'!$BM$105:$BM$145, ROW('Cheater Sheet'!$BM$105:$BM$145)-104,""), ROW()-4)),""))</f>
        <v/>
      </c>
      <c r="K23" s="287" t="str" cm="1">
        <f t="array" ref="K23">IF(IFERROR(INDEX('Cheater Sheet'!J105:J145, SMALL(IF("Yes"='Cheater Sheet'!$BM$105:$BM$145, ROW('Cheater Sheet'!$BM$105:$BM$145)-104,""), ROW()-4)),"")="","",IFERROR(INDEX('Cheater Sheet'!J105:J145, SMALL(IF("Yes"='Cheater Sheet'!$BM$105:$BM$145, ROW('Cheater Sheet'!$BM$105:$BM$145)-104,""), ROW()-4)),""))</f>
        <v/>
      </c>
      <c r="L23" s="292" t="str" cm="1">
        <f t="array" ref="L23">IF(IFERROR(INDEX('Cheater Sheet'!K105:K145, SMALL(IF("Yes"='Cheater Sheet'!$BM$105:$BM$145, ROW('Cheater Sheet'!$BM$105:$BM$145)-104,""), ROW()-4)),"")="","",IFERROR(INDEX('Cheater Sheet'!K105:K145, SMALL(IF("Yes"='Cheater Sheet'!$BM$105:$BM$145, ROW('Cheater Sheet'!$BM$105:$BM$145)-104,""), ROW()-4)),""))</f>
        <v/>
      </c>
      <c r="M23" s="287" t="str" cm="1">
        <f t="array" ref="M23">IF(IFERROR(INDEX('Cheater Sheet'!L105:L145, SMALL(IF("Yes"='Cheater Sheet'!$BM$105:$BM$145, ROW('Cheater Sheet'!$BM$105:$BM$145)-104,""), ROW()-4)),"")="","",IFERROR(INDEX('Cheater Sheet'!L105:L145, SMALL(IF("Yes"='Cheater Sheet'!$BM$105:$BM$145, ROW('Cheater Sheet'!$BM$105:$BM$145)-104,""), ROW()-4)),""))</f>
        <v/>
      </c>
      <c r="N23" s="292" t="str" cm="1">
        <f t="array" ref="N23">IF(IFERROR(INDEX('Cheater Sheet'!M105:M145, SMALL(IF("Yes"='Cheater Sheet'!$BM$105:$BM$145, ROW('Cheater Sheet'!$BM$105:$BM$145)-104,""), ROW()-4)),"")="","",IFERROR(INDEX('Cheater Sheet'!M105:M145, SMALL(IF("Yes"='Cheater Sheet'!$BM$105:$BM$145, ROW('Cheater Sheet'!$BM$105:$BM$145)-104,""), ROW()-4)),""))</f>
        <v/>
      </c>
      <c r="O23" s="287" t="str" cm="1">
        <f t="array" ref="O23">IF(IFERROR(INDEX('Cheater Sheet'!N105:N145, SMALL(IF("Yes"='Cheater Sheet'!$BM$105:$BM$145, ROW('Cheater Sheet'!$BM$105:$BM$145)-104,""), ROW()-4)),"")="","",IFERROR(INDEX('Cheater Sheet'!N105:N145, SMALL(IF("Yes"='Cheater Sheet'!$BM$105:$BM$145, ROW('Cheater Sheet'!$BM$105:$BM$145)-104,""), ROW()-4)),""))</f>
        <v/>
      </c>
      <c r="P23" s="292" t="str" cm="1">
        <f t="array" ref="P23">IF(IFERROR(INDEX('Cheater Sheet'!O105:O145, SMALL(IF("Yes"='Cheater Sheet'!$BM$105:$BM$145, ROW('Cheater Sheet'!$BM$105:$BM$145)-104,""), ROW()-4)),"")="","",IFERROR(INDEX('Cheater Sheet'!O105:O145, SMALL(IF("Yes"='Cheater Sheet'!$BM$105:$BM$145, ROW('Cheater Sheet'!$BM$105:$BM$145)-104,""), ROW()-4)),""))</f>
        <v/>
      </c>
      <c r="Q23" s="287" t="str" cm="1">
        <f t="array" ref="Q23">IF(IFERROR(INDEX('Cheater Sheet'!P105:P145, SMALL(IF("Yes"='Cheater Sheet'!$BM$105:$BM$145, ROW('Cheater Sheet'!$BM$105:$BM$145)-104,""), ROW()-4)),"")="","",IFERROR(INDEX('Cheater Sheet'!P105:P145, SMALL(IF("Yes"='Cheater Sheet'!$BM$105:$BM$145, ROW('Cheater Sheet'!$BM$105:$BM$145)-104,""), ROW()-4)),""))</f>
        <v/>
      </c>
      <c r="R23" s="292" t="str" cm="1">
        <f t="array" ref="R23">IF(IFERROR(INDEX('Cheater Sheet'!Q105:Q145, SMALL(IF("Yes"='Cheater Sheet'!$BM$105:$BM$145, ROW('Cheater Sheet'!$BM$105:$BM$145)-104,""), ROW()-4)),"")="","",IFERROR(INDEX('Cheater Sheet'!Q105:Q145, SMALL(IF("Yes"='Cheater Sheet'!$BM$105:$BM$145, ROW('Cheater Sheet'!$BM$105:$BM$145)-104,""), ROW()-4)),""))</f>
        <v/>
      </c>
      <c r="S23" s="287" t="str" cm="1">
        <f t="array" ref="S23">IF(IFERROR(INDEX('Cheater Sheet'!R105:R145, SMALL(IF("Yes"='Cheater Sheet'!$BM$105:$BM$145, ROW('Cheater Sheet'!$BM$105:$BM$145)-104,""), ROW()-4)),"")="","",IFERROR(INDEX('Cheater Sheet'!R105:R145, SMALL(IF("Yes"='Cheater Sheet'!$BM$105:$BM$145, ROW('Cheater Sheet'!$BM$105:$BM$145)-104,""), ROW()-4)),""))</f>
        <v/>
      </c>
      <c r="T23" s="292" t="str" cm="1">
        <f t="array" ref="T23">IF(IFERROR(INDEX('Cheater Sheet'!S105:S145, SMALL(IF("Yes"='Cheater Sheet'!$BM$105:$BM$145, ROW('Cheater Sheet'!$BM$105:$BM$145)-104,""), ROW()-4)),"")="","",IFERROR(INDEX('Cheater Sheet'!S105:S145, SMALL(IF("Yes"='Cheater Sheet'!$BM$105:$BM$145, ROW('Cheater Sheet'!$BM$105:$BM$145)-104,""), ROW()-4)),""))</f>
        <v/>
      </c>
      <c r="U23" s="287" t="str" cm="1">
        <f t="array" ref="U23">IF(IFERROR(INDEX('Cheater Sheet'!T105:T145, SMALL(IF("Yes"='Cheater Sheet'!$BM$105:$BM$145, ROW('Cheater Sheet'!$BM$105:$BM$145)-104,""), ROW()-4)),"")="","",IFERROR(INDEX('Cheater Sheet'!T105:T145, SMALL(IF("Yes"='Cheater Sheet'!$BM$105:$BM$145, ROW('Cheater Sheet'!$BM$105:$BM$145)-104,""), ROW()-4)),""))</f>
        <v/>
      </c>
      <c r="V23" s="292" t="str" cm="1">
        <f t="array" ref="V23">IF(IFERROR(INDEX('Cheater Sheet'!U105:U145, SMALL(IF("Yes"='Cheater Sheet'!$BM$105:$BM$145, ROW('Cheater Sheet'!$BM$105:$BM$145)-104,""), ROW()-4)),"")="","",IFERROR(INDEX('Cheater Sheet'!U105:U145, SMALL(IF("Yes"='Cheater Sheet'!$BM$105:$BM$145, ROW('Cheater Sheet'!$BM$105:$BM$145)-104,""), ROW()-4)),""))</f>
        <v/>
      </c>
      <c r="W23" s="287" t="str" cm="1">
        <f t="array" ref="W23">IF(IFERROR(INDEX('Cheater Sheet'!V105:V145, SMALL(IF("Yes"='Cheater Sheet'!$BM$105:$BM$145, ROW('Cheater Sheet'!$BM$105:$BM$145)-104,""), ROW()-4)),"")="","",IFERROR(INDEX('Cheater Sheet'!V105:V145, SMALL(IF("Yes"='Cheater Sheet'!$BM$105:$BM$145, ROW('Cheater Sheet'!$BM$105:$BM$145)-104,""), ROW()-4)),""))</f>
        <v/>
      </c>
      <c r="X23" s="292" t="str" cm="1">
        <f t="array" ref="X23">IF(IFERROR(INDEX('Cheater Sheet'!W105:W145, SMALL(IF("Yes"='Cheater Sheet'!$BM$105:$BM$145, ROW('Cheater Sheet'!$BM$105:$BM$145)-104,""), ROW()-4)),"")="","",IFERROR(INDEX('Cheater Sheet'!W105:W145, SMALL(IF("Yes"='Cheater Sheet'!$BM$105:$BM$145, ROW('Cheater Sheet'!$BM$105:$BM$145)-104,""), ROW()-4)),""))</f>
        <v/>
      </c>
      <c r="Y23" s="287" t="str" cm="1">
        <f t="array" ref="Y23">IF(IFERROR(INDEX('Cheater Sheet'!X105:X145, SMALL(IF("Yes"='Cheater Sheet'!$BM$105:$BM$145, ROW('Cheater Sheet'!$BM$105:$BM$145)-104,""), ROW()-4)),"")="","",IFERROR(INDEX('Cheater Sheet'!X105:X145, SMALL(IF("Yes"='Cheater Sheet'!$BM$105:$BM$145, ROW('Cheater Sheet'!$BM$105:$BM$145)-104,""), ROW()-4)),""))</f>
        <v/>
      </c>
      <c r="Z23" s="292" t="str" cm="1">
        <f t="array" ref="Z23">IF(IFERROR(INDEX('Cheater Sheet'!Y105:Y145, SMALL(IF("Yes"='Cheater Sheet'!$BM$105:$BM$145, ROW('Cheater Sheet'!$BM$105:$BM$145)-104,""), ROW()-4)),"")="","",IFERROR(INDEX('Cheater Sheet'!Y105:Y145, SMALL(IF("Yes"='Cheater Sheet'!$BM$105:$BM$145, ROW('Cheater Sheet'!$BM$105:$BM$145)-104,""), ROW()-4)),""))</f>
        <v/>
      </c>
      <c r="AA23" s="287" t="str" cm="1">
        <f t="array" ref="AA23">IF(IFERROR(INDEX('Cheater Sheet'!Z105:Z145, SMALL(IF("Yes"='Cheater Sheet'!$BM$105:$BM$145, ROW('Cheater Sheet'!$BM$105:$BM$145)-104,""), ROW()-4)),"")="","",IFERROR(INDEX('Cheater Sheet'!Z105:Z145, SMALL(IF("Yes"='Cheater Sheet'!$BM$105:$BM$145, ROW('Cheater Sheet'!$BM$105:$BM$145)-104,""), ROW()-4)),""))</f>
        <v/>
      </c>
      <c r="AB23" s="292" t="str" cm="1">
        <f t="array" ref="AB23">IF(IFERROR(INDEX('Cheater Sheet'!AA105:AA145, SMALL(IF("Yes"='Cheater Sheet'!$BM$105:$BM$145, ROW('Cheater Sheet'!$BM$105:$BM$145)-104,""), ROW()-4)),"")="","",IFERROR(INDEX('Cheater Sheet'!AA105:AA145, SMALL(IF("Yes"='Cheater Sheet'!$BM$105:$BM$145, ROW('Cheater Sheet'!$BM$105:$BM$145)-104,""), ROW()-4)),""))</f>
        <v/>
      </c>
      <c r="AC23" s="287" t="str" cm="1">
        <f t="array" ref="AC23">IF(IFERROR(INDEX('Cheater Sheet'!AB105:AB145, SMALL(IF("Yes"='Cheater Sheet'!$BM$105:$BM$145, ROW('Cheater Sheet'!$BM$105:$BM$145)-104,""), ROW()-4)),"")="","",IFERROR(INDEX('Cheater Sheet'!AB105:AB145, SMALL(IF("Yes"='Cheater Sheet'!$BM$105:$BM$145, ROW('Cheater Sheet'!$BM$105:$BM$145)-104,""), ROW()-4)),""))</f>
        <v/>
      </c>
      <c r="AD23" s="292" t="str" cm="1">
        <f t="array" ref="AD23">IF(IFERROR(INDEX('Cheater Sheet'!AC105:AC145, SMALL(IF("Yes"='Cheater Sheet'!$BM$105:$BM$145, ROW('Cheater Sheet'!$BM$105:$BM$145)-104,""), ROW()-4)),"")="","",IFERROR(INDEX('Cheater Sheet'!AC105:AC145, SMALL(IF("Yes"='Cheater Sheet'!$BM$105:$BM$145, ROW('Cheater Sheet'!$BM$105:$BM$145)-104,""), ROW()-4)),""))</f>
        <v/>
      </c>
      <c r="AE23" s="287" t="str" cm="1">
        <f t="array" ref="AE23">IF(IFERROR(INDEX('Cheater Sheet'!AD105:AD145, SMALL(IF("Yes"='Cheater Sheet'!$BM$105:$BM$145, ROW('Cheater Sheet'!$BM$105:$BM$145)-104,""), ROW()-4)),"")="","",IFERROR(INDEX('Cheater Sheet'!AD105:AD145, SMALL(IF("Yes"='Cheater Sheet'!$BM$105:$BM$145, ROW('Cheater Sheet'!$BM$105:$BM$145)-104,""), ROW()-4)),""))</f>
        <v/>
      </c>
      <c r="AF23" s="292" t="str" cm="1">
        <f t="array" ref="AF23">IF(IFERROR(INDEX('Cheater Sheet'!AE105:AE145, SMALL(IF("Yes"='Cheater Sheet'!$BM$105:$BM$145, ROW('Cheater Sheet'!$BM$105:$BM$145)-104,""), ROW()-4)),"")="","",IFERROR(INDEX('Cheater Sheet'!AE105:AE145, SMALL(IF("Yes"='Cheater Sheet'!$BM$105:$BM$145, ROW('Cheater Sheet'!$BM$105:$BM$145)-104,""), ROW()-4)),""))</f>
        <v/>
      </c>
      <c r="AG23" s="287" t="str" cm="1">
        <f t="array" ref="AG23">IF(IFERROR(INDEX('Cheater Sheet'!AF105:AF145, SMALL(IF("Yes"='Cheater Sheet'!$BM$105:$BM$145, ROW('Cheater Sheet'!$BM$105:$BM$145)-104,""), ROW()-4)),"")="","",IFERROR(INDEX('Cheater Sheet'!AF105:AF145, SMALL(IF("Yes"='Cheater Sheet'!$BM$105:$BM$145, ROW('Cheater Sheet'!$BM$105:$BM$145)-104,""), ROW()-4)),""))</f>
        <v/>
      </c>
      <c r="AH23" s="292" t="str" cm="1">
        <f t="array" ref="AH23">IF(IFERROR(INDEX('Cheater Sheet'!AG105:AG145, SMALL(IF("Yes"='Cheater Sheet'!$BM$105:$BM$145, ROW('Cheater Sheet'!$BM$105:$BM$145)-104,""), ROW()-4)),"")="","",IFERROR(INDEX('Cheater Sheet'!AG105:AG145, SMALL(IF("Yes"='Cheater Sheet'!$BM$105:$BM$145, ROW('Cheater Sheet'!$BM$105:$BM$145)-104,""), ROW()-4)),""))</f>
        <v/>
      </c>
      <c r="AI23" s="287" t="str" cm="1">
        <f t="array" ref="AI23">IF(IFERROR(INDEX('Cheater Sheet'!AH105:AH145, SMALL(IF("Yes"='Cheater Sheet'!$BM$105:$BM$145, ROW('Cheater Sheet'!$BM$105:$BM$145)-104,""), ROW()-4)),"")="","",IFERROR(INDEX('Cheater Sheet'!AH105:AH145, SMALL(IF("Yes"='Cheater Sheet'!$BM$105:$BM$145, ROW('Cheater Sheet'!$BM$105:$BM$145)-104,""), ROW()-4)),""))</f>
        <v/>
      </c>
      <c r="AJ23" s="292" t="str" cm="1">
        <f t="array" ref="AJ23">IF(IFERROR(INDEX('Cheater Sheet'!AI105:AI145, SMALL(IF("Yes"='Cheater Sheet'!$BM$105:$BM$145, ROW('Cheater Sheet'!$BM$105:$BM$145)-104,""), ROW()-4)),"")="","",IFERROR(INDEX('Cheater Sheet'!AI105:AI145, SMALL(IF("Yes"='Cheater Sheet'!$BM$105:$BM$145, ROW('Cheater Sheet'!$BM$105:$BM$145)-104,""), ROW()-4)),""))</f>
        <v/>
      </c>
      <c r="AK23" s="287" t="str" cm="1">
        <f t="array" ref="AK23">IF(IFERROR(INDEX('Cheater Sheet'!AJ105:AJ145, SMALL(IF("Yes"='Cheater Sheet'!$BM$105:$BM$145, ROW('Cheater Sheet'!$BM$105:$BM$145)-104,""), ROW()-4)),"")="","",IFERROR(INDEX('Cheater Sheet'!AJ105:AJ145, SMALL(IF("Yes"='Cheater Sheet'!$BM$105:$BM$145, ROW('Cheater Sheet'!$BM$105:$BM$145)-104,""), ROW()-4)),""))</f>
        <v/>
      </c>
      <c r="AL23" s="292" t="str" cm="1">
        <f t="array" ref="AL23">IF(IFERROR(INDEX('Cheater Sheet'!AK105:AK145, SMALL(IF("Yes"='Cheater Sheet'!$BM$105:$BM$145, ROW('Cheater Sheet'!$BM$105:$BM$145)-104,""), ROW()-4)),"")="","",IFERROR(INDEX('Cheater Sheet'!AK105:AK145, SMALL(IF("Yes"='Cheater Sheet'!$BM$105:$BM$145, ROW('Cheater Sheet'!$BM$105:$BM$145)-104,""), ROW()-4)),""))</f>
        <v/>
      </c>
      <c r="AM23" s="287" t="str" cm="1">
        <f t="array" ref="AM23">IF(IFERROR(INDEX('Cheater Sheet'!AL105:AL145, SMALL(IF("Yes"='Cheater Sheet'!$BM$105:$BM$145, ROW('Cheater Sheet'!$BM$105:$BM$145)-104,""), ROW()-4)),"")="","",IFERROR(INDEX('Cheater Sheet'!AL105:AL145, SMALL(IF("Yes"='Cheater Sheet'!$BM$105:$BM$145, ROW('Cheater Sheet'!$BM$105:$BM$145)-104,""), ROW()-4)),""))</f>
        <v/>
      </c>
      <c r="AN23" s="292" t="str" cm="1">
        <f t="array" ref="AN23">IF(IFERROR(INDEX('Cheater Sheet'!AM105:AM145, SMALL(IF("Yes"='Cheater Sheet'!$BM$105:$BM$145, ROW('Cheater Sheet'!$BM$105:$BM$145)-104,""), ROW()-4)),"")="","",IFERROR(INDEX('Cheater Sheet'!AM105:AM145, SMALL(IF("Yes"='Cheater Sheet'!$BM$105:$BM$145, ROW('Cheater Sheet'!$BM$105:$BM$145)-104,""), ROW()-4)),""))</f>
        <v/>
      </c>
      <c r="AO23" s="287" t="str" cm="1">
        <f t="array" ref="AO23">IF(IFERROR(INDEX('Cheater Sheet'!AN105:AN145, SMALL(IF("Yes"='Cheater Sheet'!$BM$105:$BM$145, ROW('Cheater Sheet'!$BM$105:$BM$145)-104,""), ROW()-4)),"")="","",IFERROR(INDEX('Cheater Sheet'!AN105:AN145, SMALL(IF("Yes"='Cheater Sheet'!$BM$105:$BM$145, ROW('Cheater Sheet'!$BM$105:$BM$145)-104,""), ROW()-4)),""))</f>
        <v/>
      </c>
      <c r="AP23" s="292" t="str" cm="1">
        <f t="array" ref="AP23">IF(IFERROR(INDEX('Cheater Sheet'!AO105:AO145, SMALL(IF("Yes"='Cheater Sheet'!$BM$105:$BM$145, ROW('Cheater Sheet'!$BM$105:$BM$145)-104,""), ROW()-4)),"")="","",IFERROR(INDEX('Cheater Sheet'!AO105:AO145, SMALL(IF("Yes"='Cheater Sheet'!$BM$105:$BM$145, ROW('Cheater Sheet'!$BM$105:$BM$145)-104,""), ROW()-4)),""))</f>
        <v/>
      </c>
      <c r="AQ23" s="287" t="str" cm="1">
        <f t="array" ref="AQ23">IF(IFERROR(INDEX('Cheater Sheet'!AP105:AP145, SMALL(IF("Yes"='Cheater Sheet'!$BM$105:$BM$145, ROW('Cheater Sheet'!$BM$105:$BM$145)-104,""), ROW()-4)),"")="","",IFERROR(INDEX('Cheater Sheet'!AP105:AP145, SMALL(IF("Yes"='Cheater Sheet'!$BM$105:$BM$145, ROW('Cheater Sheet'!$BM$105:$BM$145)-104,""), ROW()-4)),""))</f>
        <v/>
      </c>
      <c r="AR23" s="292" t="str" cm="1">
        <f t="array" ref="AR23">IF(IFERROR(INDEX('Cheater Sheet'!AQ105:AQ145, SMALL(IF("Yes"='Cheater Sheet'!$BM$105:$BM$145, ROW('Cheater Sheet'!$BM$105:$BM$145)-104,""), ROW()-4)),"")="","",IFERROR(INDEX('Cheater Sheet'!AQ105:AQ145, SMALL(IF("Yes"='Cheater Sheet'!$BM$105:$BM$145, ROW('Cheater Sheet'!$BM$105:$BM$145)-104,""), ROW()-4)),""))</f>
        <v/>
      </c>
      <c r="AS23" s="287" t="str" cm="1">
        <f t="array" ref="AS23">IF(IFERROR(INDEX('Cheater Sheet'!AR105:AR145, SMALL(IF("Yes"='Cheater Sheet'!$BM$105:$BM$145, ROW('Cheater Sheet'!$BM$105:$BM$145)-104,""), ROW()-4)),"")="","",IFERROR(INDEX('Cheater Sheet'!AR105:AR145, SMALL(IF("Yes"='Cheater Sheet'!$BM$105:$BM$145, ROW('Cheater Sheet'!$BM$105:$BM$145)-104,""), ROW()-4)),""))</f>
        <v/>
      </c>
      <c r="AT23" s="292" t="str" cm="1">
        <f t="array" ref="AT23">IF(IFERROR(INDEX('Cheater Sheet'!AS105:AS145, SMALL(IF("Yes"='Cheater Sheet'!$BM$105:$BM$145, ROW('Cheater Sheet'!$BM$105:$BM$145)-104,""), ROW()-4)),"")="","",IFERROR(INDEX('Cheater Sheet'!AS105:AS145, SMALL(IF("Yes"='Cheater Sheet'!$BM$105:$BM$145, ROW('Cheater Sheet'!$BM$105:$BM$145)-104,""), ROW()-4)),""))</f>
        <v/>
      </c>
      <c r="AU23" s="287" t="str" cm="1">
        <f t="array" ref="AU23">IF(IFERROR(INDEX('Cheater Sheet'!AT105:AT145, SMALL(IF("Yes"='Cheater Sheet'!$BM$105:$BM$145, ROW('Cheater Sheet'!$BM$105:$BM$145)-104,""), ROW()-4)),"")="","",IFERROR(INDEX('Cheater Sheet'!AT105:AT145, SMALL(IF("Yes"='Cheater Sheet'!$BM$105:$BM$145, ROW('Cheater Sheet'!$BM$105:$BM$145)-104,""), ROW()-4)),""))</f>
        <v/>
      </c>
      <c r="AV23" s="292" t="str" cm="1">
        <f t="array" ref="AV23">IF(IFERROR(INDEX('Cheater Sheet'!AU105:AU145, SMALL(IF("Yes"='Cheater Sheet'!$BM$105:$BM$145, ROW('Cheater Sheet'!$BM$105:$BM$145)-104,""), ROW()-4)),"")="","",IFERROR(INDEX('Cheater Sheet'!AU105:AU145, SMALL(IF("Yes"='Cheater Sheet'!$BM$105:$BM$145, ROW('Cheater Sheet'!$BM$105:$BM$145)-104,""), ROW()-4)),""))</f>
        <v/>
      </c>
      <c r="AW23" s="287" t="str" cm="1">
        <f t="array" ref="AW23">IF(IFERROR(INDEX('Cheater Sheet'!AV105:AV145, SMALL(IF("Yes"='Cheater Sheet'!$BM$105:$BM$145, ROW('Cheater Sheet'!$BM$105:$BM$145)-104,""), ROW()-4)),"")="","",IFERROR(INDEX('Cheater Sheet'!AV105:AV145, SMALL(IF("Yes"='Cheater Sheet'!$BM$105:$BM$145, ROW('Cheater Sheet'!$BM$105:$BM$145)-104,""), ROW()-4)),""))</f>
        <v/>
      </c>
      <c r="AX23" s="292" t="str" cm="1">
        <f t="array" ref="AX23">IF(IFERROR(INDEX('Cheater Sheet'!AW105:AW145, SMALL(IF("Yes"='Cheater Sheet'!$BM$105:$BM$145, ROW('Cheater Sheet'!$BM$105:$BM$145)-104,""), ROW()-4)),"")="","",IFERROR(INDEX('Cheater Sheet'!AW105:AW145, SMALL(IF("Yes"='Cheater Sheet'!$BM$105:$BM$145, ROW('Cheater Sheet'!$BM$105:$BM$145)-104,""), ROW()-4)),""))</f>
        <v/>
      </c>
      <c r="AY23" s="287" t="str" cm="1">
        <f t="array" ref="AY23">IF(IFERROR(INDEX('Cheater Sheet'!AX105:AX145, SMALL(IF("Yes"='Cheater Sheet'!$BM$105:$BM$145, ROW('Cheater Sheet'!$BM$105:$BM$145)-104,""), ROW()-4)),"")="","",IFERROR(INDEX('Cheater Sheet'!AX105:AX145, SMALL(IF("Yes"='Cheater Sheet'!$BM$105:$BM$145, ROW('Cheater Sheet'!$BM$105:$BM$145)-104,""), ROW()-4)),""))</f>
        <v/>
      </c>
      <c r="AZ23" s="292" t="str" cm="1">
        <f t="array" ref="AZ23">IF(IFERROR(INDEX('Cheater Sheet'!AY105:AY145, SMALL(IF("Yes"='Cheater Sheet'!$BM$105:$BM$145, ROW('Cheater Sheet'!$BM$105:$BM$145)-104,""), ROW()-4)),"")="","",IFERROR(INDEX('Cheater Sheet'!AY105:AY145, SMALL(IF("Yes"='Cheater Sheet'!$BM$105:$BM$145, ROW('Cheater Sheet'!$BM$105:$BM$145)-104,""), ROW()-4)),""))</f>
        <v/>
      </c>
      <c r="BA23" s="287" t="str" cm="1">
        <f t="array" ref="BA23">IF(IFERROR(INDEX('Cheater Sheet'!AZ105:AZ145, SMALL(IF("Yes"='Cheater Sheet'!$BM$105:$BM$145, ROW('Cheater Sheet'!$BM$105:$BM$145)-104,""), ROW()-4)),"")="","",IFERROR(INDEX('Cheater Sheet'!AZ105:AZ145, SMALL(IF("Yes"='Cheater Sheet'!$BM$105:$BM$145, ROW('Cheater Sheet'!$BM$105:$BM$145)-104,""), ROW()-4)),""))</f>
        <v/>
      </c>
      <c r="BB23" s="292" t="str" cm="1">
        <f t="array" ref="BB23">IF(IFERROR(INDEX('Cheater Sheet'!BA105:BA145, SMALL(IF("Yes"='Cheater Sheet'!$BM$105:$BM$145, ROW('Cheater Sheet'!$BM$105:$BM$145)-104,""), ROW()-4)),"")="","",IFERROR(INDEX('Cheater Sheet'!BA105:BA145, SMALL(IF("Yes"='Cheater Sheet'!$BM$105:$BM$145, ROW('Cheater Sheet'!$BM$105:$BM$145)-104,""), ROW()-4)),""))</f>
        <v/>
      </c>
      <c r="BC23" s="287" t="str" cm="1">
        <f t="array" ref="BC23">IF(IFERROR(INDEX('Cheater Sheet'!BB105:BB145, SMALL(IF("Yes"='Cheater Sheet'!$BM$105:$BM$145, ROW('Cheater Sheet'!$BM$105:$BM$145)-104,""), ROW()-4)),"")="","",IFERROR(INDEX('Cheater Sheet'!BB105:BB145, SMALL(IF("Yes"='Cheater Sheet'!$BM$105:$BM$145, ROW('Cheater Sheet'!$BM$105:$BM$145)-104,""), ROW()-4)),""))</f>
        <v/>
      </c>
      <c r="BD23" s="292" t="str" cm="1">
        <f t="array" ref="BD23">IF(IFERROR(INDEX('Cheater Sheet'!BC105:BC145, SMALL(IF("Yes"='Cheater Sheet'!$BM$105:$BM$145, ROW('Cheater Sheet'!$BM$105:$BM$145)-104,""), ROW()-4)),"")="","",IFERROR(INDEX('Cheater Sheet'!BC105:BC145, SMALL(IF("Yes"='Cheater Sheet'!$BM$105:$BM$145, ROW('Cheater Sheet'!$BM$105:$BM$145)-104,""), ROW()-4)),""))</f>
        <v/>
      </c>
      <c r="BE23" s="287" t="str" cm="1">
        <f t="array" ref="BE23">IF(IFERROR(INDEX('Cheater Sheet'!BD105:BD145, SMALL(IF("Yes"='Cheater Sheet'!$BM$105:$BM$145, ROW('Cheater Sheet'!$BM$105:$BM$145)-104,""), ROW()-4)),"")="","",IFERROR(INDEX('Cheater Sheet'!BD105:BD145, SMALL(IF("Yes"='Cheater Sheet'!$BM$105:$BM$145, ROW('Cheater Sheet'!$BM$105:$BM$145)-104,""), ROW()-4)),""))</f>
        <v/>
      </c>
      <c r="BF23" s="292" t="str" cm="1">
        <f t="array" ref="BF23">IF(IFERROR(INDEX('Cheater Sheet'!BE105:BE145, SMALL(IF("Yes"='Cheater Sheet'!$BM$105:$BM$145, ROW('Cheater Sheet'!$BM$105:$BM$145)-104,""), ROW()-4)),"")="","",IFERROR(INDEX('Cheater Sheet'!BE105:BE145, SMALL(IF("Yes"='Cheater Sheet'!$BM$105:$BM$145, ROW('Cheater Sheet'!$BM$105:$BM$145)-104,""), ROW()-4)),""))</f>
        <v/>
      </c>
      <c r="BG23" s="287" t="str" cm="1">
        <f t="array" ref="BG23">IF(IFERROR(INDEX('Cheater Sheet'!BF105:BF145, SMALL(IF("Yes"='Cheater Sheet'!$BM$105:$BM$145, ROW('Cheater Sheet'!$BM$105:$BM$145)-104,""), ROW()-4)),"")="","",IFERROR(INDEX('Cheater Sheet'!BF105:BF145, SMALL(IF("Yes"='Cheater Sheet'!$BM$105:$BM$145, ROW('Cheater Sheet'!$BM$105:$BM$145)-104,""), ROW()-4)),""))</f>
        <v/>
      </c>
      <c r="BH23" s="292" t="str" cm="1">
        <f t="array" ref="BH23">IF(IFERROR(INDEX('Cheater Sheet'!BG105:BG145, SMALL(IF("Yes"='Cheater Sheet'!$BM$105:$BM$145, ROW('Cheater Sheet'!$BM$105:$BM$145)-104,""), ROW()-4)),"")="","",IFERROR(INDEX('Cheater Sheet'!BG105:BG145, SMALL(IF("Yes"='Cheater Sheet'!$BM$105:$BM$145, ROW('Cheater Sheet'!$BM$105:$BM$145)-104,""), ROW()-4)),""))</f>
        <v/>
      </c>
      <c r="BI23" s="287" t="str" cm="1">
        <f t="array" ref="BI23">IF(IFERROR(INDEX('Cheater Sheet'!BH105:BH145, SMALL(IF("Yes"='Cheater Sheet'!$BM$105:$BM$145, ROW('Cheater Sheet'!$BM$105:$BM$145)-104,""), ROW()-4)),"")="","",IFERROR(INDEX('Cheater Sheet'!BH105:BH145, SMALL(IF("Yes"='Cheater Sheet'!$BM$105:$BM$145, ROW('Cheater Sheet'!$BM$105:$BM$145)-104,""), ROW()-4)),""))</f>
        <v/>
      </c>
      <c r="BJ23" s="292" t="str" cm="1">
        <f t="array" ref="BJ23">IF(IFERROR(INDEX('Cheater Sheet'!BI105:BI145, SMALL(IF("Yes"='Cheater Sheet'!$BM$105:$BM$145, ROW('Cheater Sheet'!$BM$105:$BM$145)-104,""), ROW()-4)),"")="","",IFERROR(INDEX('Cheater Sheet'!BI105:BI145, SMALL(IF("Yes"='Cheater Sheet'!$BM$105:$BM$145, ROW('Cheater Sheet'!$BM$105:$BM$145)-104,""), ROW()-4)),""))</f>
        <v/>
      </c>
      <c r="BK23" s="709" t="str" cm="1">
        <f t="array" ref="BK23">IF(IFERROR(INDEX('Cheater Sheet'!BJ105:BJ145, SMALL(IF("Yes"='Cheater Sheet'!$BM$105:$BM$145, ROW('Cheater Sheet'!$BM$105:$BM$145)-104,""), ROW()-4)),"")="","",IFERROR(INDEX('Cheater Sheet'!BJ105:BJ145, SMALL(IF("Yes"='Cheater Sheet'!$BM$105:$BM$145, ROW('Cheater Sheet'!$BM$105:$BM$145)-104,""), ROW()-4)),""))</f>
        <v/>
      </c>
      <c r="BL23" s="101"/>
    </row>
    <row r="24" spans="1:64" x14ac:dyDescent="0.2">
      <c r="A24" s="765">
        <f t="shared" si="0"/>
        <v>0</v>
      </c>
      <c r="C24" s="143" t="str" cm="1">
        <f t="array" ref="C24">IFERROR(INDEX('Cheater Sheet'!$B$105:$B$145, SMALL(IF("Yes"='Cheater Sheet'!$BM$105:$BM$145, ROW('Cheater Sheet'!$BM$105:$BM$145)-104,""), ROW()-4)),"")</f>
        <v/>
      </c>
      <c r="D24" s="292" t="str" cm="1">
        <f t="array" ref="D24">IF(IFERROR(INDEX('Cheater Sheet'!C105:C145, SMALL(IF("Yes"='Cheater Sheet'!$BM$105:$BM$145, ROW('Cheater Sheet'!$BM$105:$BM$145)-104,""), ROW()-4)),"")="","",IFERROR(INDEX('Cheater Sheet'!C105:C145, SMALL(IF("Yes"='Cheater Sheet'!$BM$105:$BM$145, ROW('Cheater Sheet'!$BM$105:$BM$145)-104,""), ROW()-4)),""))</f>
        <v/>
      </c>
      <c r="E24" s="287" t="str" cm="1">
        <f t="array" ref="E24">IF(IFERROR(INDEX('Cheater Sheet'!D105:D145, SMALL(IF("Yes"='Cheater Sheet'!$BM$105:$BM$145, ROW('Cheater Sheet'!$BM$105:$BM$145)-104,""), ROW()-4)),"")="","",IFERROR(INDEX('Cheater Sheet'!D105:D145, SMALL(IF("Yes"='Cheater Sheet'!$BM$105:$BM$145, ROW('Cheater Sheet'!$BM$105:$BM$145)-104,""), ROW()-4)),""))</f>
        <v/>
      </c>
      <c r="F24" s="292" t="str" cm="1">
        <f t="array" ref="F24">IF(IFERROR(INDEX('Cheater Sheet'!E105:E145, SMALL(IF("Yes"='Cheater Sheet'!$BM$105:$BM$145, ROW('Cheater Sheet'!$BM$105:$BM$145)-104,""), ROW()-4)),"")="","",IFERROR(INDEX('Cheater Sheet'!E105:E145, SMALL(IF("Yes"='Cheater Sheet'!$BM$105:$BM$145, ROW('Cheater Sheet'!$BM$105:$BM$145)-104,""), ROW()-4)),""))</f>
        <v/>
      </c>
      <c r="G24" s="287" t="str" cm="1">
        <f t="array" ref="G24">IF(IFERROR(INDEX('Cheater Sheet'!F105:F145, SMALL(IF("Yes"='Cheater Sheet'!$BM$105:$BM$145, ROW('Cheater Sheet'!$BM$105:$BM$145)-104,""), ROW()-4)),"")="","",IFERROR(INDEX('Cheater Sheet'!F105:F145, SMALL(IF("Yes"='Cheater Sheet'!$BM$105:$BM$145, ROW('Cheater Sheet'!$BM$105:$BM$145)-104,""), ROW()-4)),""))</f>
        <v/>
      </c>
      <c r="H24" s="292" t="str" cm="1">
        <f t="array" ref="H24">IF(IFERROR(INDEX('Cheater Sheet'!G105:G145, SMALL(IF("Yes"='Cheater Sheet'!$BM$105:$BM$145, ROW('Cheater Sheet'!$BM$105:$BM$145)-104,""), ROW()-4)),"")="","",IFERROR(INDEX('Cheater Sheet'!G105:G145, SMALL(IF("Yes"='Cheater Sheet'!$BM$105:$BM$145, ROW('Cheater Sheet'!$BM$105:$BM$145)-104,""), ROW()-4)),""))</f>
        <v/>
      </c>
      <c r="I24" s="287" t="str" cm="1">
        <f t="array" ref="I24">IF(IFERROR(INDEX('Cheater Sheet'!H105:H145, SMALL(IF("Yes"='Cheater Sheet'!$BM$105:$BM$145, ROW('Cheater Sheet'!$BM$105:$BM$145)-104,""), ROW()-4)),"")="","",IFERROR(INDEX('Cheater Sheet'!H105:H145, SMALL(IF("Yes"='Cheater Sheet'!$BM$105:$BM$145, ROW('Cheater Sheet'!$BM$105:$BM$145)-104,""), ROW()-4)),""))</f>
        <v/>
      </c>
      <c r="J24" s="292" t="str" cm="1">
        <f t="array" ref="J24">IF(IFERROR(INDEX('Cheater Sheet'!I105:I145, SMALL(IF("Yes"='Cheater Sheet'!$BM$105:$BM$145, ROW('Cheater Sheet'!$BM$105:$BM$145)-104,""), ROW()-4)),"")="","",IFERROR(INDEX('Cheater Sheet'!I105:I145, SMALL(IF("Yes"='Cheater Sheet'!$BM$105:$BM$145, ROW('Cheater Sheet'!$BM$105:$BM$145)-104,""), ROW()-4)),""))</f>
        <v/>
      </c>
      <c r="K24" s="287" t="str" cm="1">
        <f t="array" ref="K24">IF(IFERROR(INDEX('Cheater Sheet'!J105:J145, SMALL(IF("Yes"='Cheater Sheet'!$BM$105:$BM$145, ROW('Cheater Sheet'!$BM$105:$BM$145)-104,""), ROW()-4)),"")="","",IFERROR(INDEX('Cheater Sheet'!J105:J145, SMALL(IF("Yes"='Cheater Sheet'!$BM$105:$BM$145, ROW('Cheater Sheet'!$BM$105:$BM$145)-104,""), ROW()-4)),""))</f>
        <v/>
      </c>
      <c r="L24" s="292" t="str" cm="1">
        <f t="array" ref="L24">IF(IFERROR(INDEX('Cheater Sheet'!K105:K145, SMALL(IF("Yes"='Cheater Sheet'!$BM$105:$BM$145, ROW('Cheater Sheet'!$BM$105:$BM$145)-104,""), ROW()-4)),"")="","",IFERROR(INDEX('Cheater Sheet'!K105:K145, SMALL(IF("Yes"='Cheater Sheet'!$BM$105:$BM$145, ROW('Cheater Sheet'!$BM$105:$BM$145)-104,""), ROW()-4)),""))</f>
        <v/>
      </c>
      <c r="M24" s="287" t="str" cm="1">
        <f t="array" ref="M24">IF(IFERROR(INDEX('Cheater Sheet'!L105:L145, SMALL(IF("Yes"='Cheater Sheet'!$BM$105:$BM$145, ROW('Cheater Sheet'!$BM$105:$BM$145)-104,""), ROW()-4)),"")="","",IFERROR(INDEX('Cheater Sheet'!L105:L145, SMALL(IF("Yes"='Cheater Sheet'!$BM$105:$BM$145, ROW('Cheater Sheet'!$BM$105:$BM$145)-104,""), ROW()-4)),""))</f>
        <v/>
      </c>
      <c r="N24" s="292" t="str" cm="1">
        <f t="array" ref="N24">IF(IFERROR(INDEX('Cheater Sheet'!M105:M145, SMALL(IF("Yes"='Cheater Sheet'!$BM$105:$BM$145, ROW('Cheater Sheet'!$BM$105:$BM$145)-104,""), ROW()-4)),"")="","",IFERROR(INDEX('Cheater Sheet'!M105:M145, SMALL(IF("Yes"='Cheater Sheet'!$BM$105:$BM$145, ROW('Cheater Sheet'!$BM$105:$BM$145)-104,""), ROW()-4)),""))</f>
        <v/>
      </c>
      <c r="O24" s="287" t="str" cm="1">
        <f t="array" ref="O24">IF(IFERROR(INDEX('Cheater Sheet'!N105:N145, SMALL(IF("Yes"='Cheater Sheet'!$BM$105:$BM$145, ROW('Cheater Sheet'!$BM$105:$BM$145)-104,""), ROW()-4)),"")="","",IFERROR(INDEX('Cheater Sheet'!N105:N145, SMALL(IF("Yes"='Cheater Sheet'!$BM$105:$BM$145, ROW('Cheater Sheet'!$BM$105:$BM$145)-104,""), ROW()-4)),""))</f>
        <v/>
      </c>
      <c r="P24" s="292" t="str" cm="1">
        <f t="array" ref="P24">IF(IFERROR(INDEX('Cheater Sheet'!O105:O145, SMALL(IF("Yes"='Cheater Sheet'!$BM$105:$BM$145, ROW('Cheater Sheet'!$BM$105:$BM$145)-104,""), ROW()-4)),"")="","",IFERROR(INDEX('Cheater Sheet'!O105:O145, SMALL(IF("Yes"='Cheater Sheet'!$BM$105:$BM$145, ROW('Cheater Sheet'!$BM$105:$BM$145)-104,""), ROW()-4)),""))</f>
        <v/>
      </c>
      <c r="Q24" s="287" t="str" cm="1">
        <f t="array" ref="Q24">IF(IFERROR(INDEX('Cheater Sheet'!P105:P145, SMALL(IF("Yes"='Cheater Sheet'!$BM$105:$BM$145, ROW('Cheater Sheet'!$BM$105:$BM$145)-104,""), ROW()-4)),"")="","",IFERROR(INDEX('Cheater Sheet'!P105:P145, SMALL(IF("Yes"='Cheater Sheet'!$BM$105:$BM$145, ROW('Cheater Sheet'!$BM$105:$BM$145)-104,""), ROW()-4)),""))</f>
        <v/>
      </c>
      <c r="R24" s="292" t="str" cm="1">
        <f t="array" ref="R24">IF(IFERROR(INDEX('Cheater Sheet'!Q105:Q145, SMALL(IF("Yes"='Cheater Sheet'!$BM$105:$BM$145, ROW('Cheater Sheet'!$BM$105:$BM$145)-104,""), ROW()-4)),"")="","",IFERROR(INDEX('Cheater Sheet'!Q105:Q145, SMALL(IF("Yes"='Cheater Sheet'!$BM$105:$BM$145, ROW('Cheater Sheet'!$BM$105:$BM$145)-104,""), ROW()-4)),""))</f>
        <v/>
      </c>
      <c r="S24" s="287" t="str" cm="1">
        <f t="array" ref="S24">IF(IFERROR(INDEX('Cheater Sheet'!R105:R145, SMALL(IF("Yes"='Cheater Sheet'!$BM$105:$BM$145, ROW('Cheater Sheet'!$BM$105:$BM$145)-104,""), ROW()-4)),"")="","",IFERROR(INDEX('Cheater Sheet'!R105:R145, SMALL(IF("Yes"='Cheater Sheet'!$BM$105:$BM$145, ROW('Cheater Sheet'!$BM$105:$BM$145)-104,""), ROW()-4)),""))</f>
        <v/>
      </c>
      <c r="T24" s="292" t="str" cm="1">
        <f t="array" ref="T24">IF(IFERROR(INDEX('Cheater Sheet'!S105:S145, SMALL(IF("Yes"='Cheater Sheet'!$BM$105:$BM$145, ROW('Cheater Sheet'!$BM$105:$BM$145)-104,""), ROW()-4)),"")="","",IFERROR(INDEX('Cheater Sheet'!S105:S145, SMALL(IF("Yes"='Cheater Sheet'!$BM$105:$BM$145, ROW('Cheater Sheet'!$BM$105:$BM$145)-104,""), ROW()-4)),""))</f>
        <v/>
      </c>
      <c r="U24" s="287" t="str" cm="1">
        <f t="array" ref="U24">IF(IFERROR(INDEX('Cheater Sheet'!T105:T145, SMALL(IF("Yes"='Cheater Sheet'!$BM$105:$BM$145, ROW('Cheater Sheet'!$BM$105:$BM$145)-104,""), ROW()-4)),"")="","",IFERROR(INDEX('Cheater Sheet'!T105:T145, SMALL(IF("Yes"='Cheater Sheet'!$BM$105:$BM$145, ROW('Cheater Sheet'!$BM$105:$BM$145)-104,""), ROW()-4)),""))</f>
        <v/>
      </c>
      <c r="V24" s="292" t="str" cm="1">
        <f t="array" ref="V24">IF(IFERROR(INDEX('Cheater Sheet'!U105:U145, SMALL(IF("Yes"='Cheater Sheet'!$BM$105:$BM$145, ROW('Cheater Sheet'!$BM$105:$BM$145)-104,""), ROW()-4)),"")="","",IFERROR(INDEX('Cheater Sheet'!U105:U145, SMALL(IF("Yes"='Cheater Sheet'!$BM$105:$BM$145, ROW('Cheater Sheet'!$BM$105:$BM$145)-104,""), ROW()-4)),""))</f>
        <v/>
      </c>
      <c r="W24" s="287" t="str" cm="1">
        <f t="array" ref="W24">IF(IFERROR(INDEX('Cheater Sheet'!V105:V145, SMALL(IF("Yes"='Cheater Sheet'!$BM$105:$BM$145, ROW('Cheater Sheet'!$BM$105:$BM$145)-104,""), ROW()-4)),"")="","",IFERROR(INDEX('Cheater Sheet'!V105:V145, SMALL(IF("Yes"='Cheater Sheet'!$BM$105:$BM$145, ROW('Cheater Sheet'!$BM$105:$BM$145)-104,""), ROW()-4)),""))</f>
        <v/>
      </c>
      <c r="X24" s="292" t="str" cm="1">
        <f t="array" ref="X24">IF(IFERROR(INDEX('Cheater Sheet'!W105:W145, SMALL(IF("Yes"='Cheater Sheet'!$BM$105:$BM$145, ROW('Cheater Sheet'!$BM$105:$BM$145)-104,""), ROW()-4)),"")="","",IFERROR(INDEX('Cheater Sheet'!W105:W145, SMALL(IF("Yes"='Cheater Sheet'!$BM$105:$BM$145, ROW('Cheater Sheet'!$BM$105:$BM$145)-104,""), ROW()-4)),""))</f>
        <v/>
      </c>
      <c r="Y24" s="287" t="str" cm="1">
        <f t="array" ref="Y24">IF(IFERROR(INDEX('Cheater Sheet'!X105:X145, SMALL(IF("Yes"='Cheater Sheet'!$BM$105:$BM$145, ROW('Cheater Sheet'!$BM$105:$BM$145)-104,""), ROW()-4)),"")="","",IFERROR(INDEX('Cheater Sheet'!X105:X145, SMALL(IF("Yes"='Cheater Sheet'!$BM$105:$BM$145, ROW('Cheater Sheet'!$BM$105:$BM$145)-104,""), ROW()-4)),""))</f>
        <v/>
      </c>
      <c r="Z24" s="292" t="str" cm="1">
        <f t="array" ref="Z24">IF(IFERROR(INDEX('Cheater Sheet'!Y105:Y145, SMALL(IF("Yes"='Cheater Sheet'!$BM$105:$BM$145, ROW('Cheater Sheet'!$BM$105:$BM$145)-104,""), ROW()-4)),"")="","",IFERROR(INDEX('Cheater Sheet'!Y105:Y145, SMALL(IF("Yes"='Cheater Sheet'!$BM$105:$BM$145, ROW('Cheater Sheet'!$BM$105:$BM$145)-104,""), ROW()-4)),""))</f>
        <v/>
      </c>
      <c r="AA24" s="287" t="str" cm="1">
        <f t="array" ref="AA24">IF(IFERROR(INDEX('Cheater Sheet'!Z105:Z145, SMALL(IF("Yes"='Cheater Sheet'!$BM$105:$BM$145, ROW('Cheater Sheet'!$BM$105:$BM$145)-104,""), ROW()-4)),"")="","",IFERROR(INDEX('Cheater Sheet'!Z105:Z145, SMALL(IF("Yes"='Cheater Sheet'!$BM$105:$BM$145, ROW('Cheater Sheet'!$BM$105:$BM$145)-104,""), ROW()-4)),""))</f>
        <v/>
      </c>
      <c r="AB24" s="292" t="str" cm="1">
        <f t="array" ref="AB24">IF(IFERROR(INDEX('Cheater Sheet'!AA105:AA145, SMALL(IF("Yes"='Cheater Sheet'!$BM$105:$BM$145, ROW('Cheater Sheet'!$BM$105:$BM$145)-104,""), ROW()-4)),"")="","",IFERROR(INDEX('Cheater Sheet'!AA105:AA145, SMALL(IF("Yes"='Cheater Sheet'!$BM$105:$BM$145, ROW('Cheater Sheet'!$BM$105:$BM$145)-104,""), ROW()-4)),""))</f>
        <v/>
      </c>
      <c r="AC24" s="287" t="str" cm="1">
        <f t="array" ref="AC24">IF(IFERROR(INDEX('Cheater Sheet'!AB105:AB145, SMALL(IF("Yes"='Cheater Sheet'!$BM$105:$BM$145, ROW('Cheater Sheet'!$BM$105:$BM$145)-104,""), ROW()-4)),"")="","",IFERROR(INDEX('Cheater Sheet'!AB105:AB145, SMALL(IF("Yes"='Cheater Sheet'!$BM$105:$BM$145, ROW('Cheater Sheet'!$BM$105:$BM$145)-104,""), ROW()-4)),""))</f>
        <v/>
      </c>
      <c r="AD24" s="292" t="str" cm="1">
        <f t="array" ref="AD24">IF(IFERROR(INDEX('Cheater Sheet'!AC105:AC145, SMALL(IF("Yes"='Cheater Sheet'!$BM$105:$BM$145, ROW('Cheater Sheet'!$BM$105:$BM$145)-104,""), ROW()-4)),"")="","",IFERROR(INDEX('Cheater Sheet'!AC105:AC145, SMALL(IF("Yes"='Cheater Sheet'!$BM$105:$BM$145, ROW('Cheater Sheet'!$BM$105:$BM$145)-104,""), ROW()-4)),""))</f>
        <v/>
      </c>
      <c r="AE24" s="287" t="str" cm="1">
        <f t="array" ref="AE24">IF(IFERROR(INDEX('Cheater Sheet'!AD105:AD145, SMALL(IF("Yes"='Cheater Sheet'!$BM$105:$BM$145, ROW('Cheater Sheet'!$BM$105:$BM$145)-104,""), ROW()-4)),"")="","",IFERROR(INDEX('Cheater Sheet'!AD105:AD145, SMALL(IF("Yes"='Cheater Sheet'!$BM$105:$BM$145, ROW('Cheater Sheet'!$BM$105:$BM$145)-104,""), ROW()-4)),""))</f>
        <v/>
      </c>
      <c r="AF24" s="292" t="str" cm="1">
        <f t="array" ref="AF24">IF(IFERROR(INDEX('Cheater Sheet'!AE105:AE145, SMALL(IF("Yes"='Cheater Sheet'!$BM$105:$BM$145, ROW('Cheater Sheet'!$BM$105:$BM$145)-104,""), ROW()-4)),"")="","",IFERROR(INDEX('Cheater Sheet'!AE105:AE145, SMALL(IF("Yes"='Cheater Sheet'!$BM$105:$BM$145, ROW('Cheater Sheet'!$BM$105:$BM$145)-104,""), ROW()-4)),""))</f>
        <v/>
      </c>
      <c r="AG24" s="287" t="str" cm="1">
        <f t="array" ref="AG24">IF(IFERROR(INDEX('Cheater Sheet'!AF105:AF145, SMALL(IF("Yes"='Cheater Sheet'!$BM$105:$BM$145, ROW('Cheater Sheet'!$BM$105:$BM$145)-104,""), ROW()-4)),"")="","",IFERROR(INDEX('Cheater Sheet'!AF105:AF145, SMALL(IF("Yes"='Cheater Sheet'!$BM$105:$BM$145, ROW('Cheater Sheet'!$BM$105:$BM$145)-104,""), ROW()-4)),""))</f>
        <v/>
      </c>
      <c r="AH24" s="292" t="str" cm="1">
        <f t="array" ref="AH24">IF(IFERROR(INDEX('Cheater Sheet'!AG105:AG145, SMALL(IF("Yes"='Cheater Sheet'!$BM$105:$BM$145, ROW('Cheater Sheet'!$BM$105:$BM$145)-104,""), ROW()-4)),"")="","",IFERROR(INDEX('Cheater Sheet'!AG105:AG145, SMALL(IF("Yes"='Cheater Sheet'!$BM$105:$BM$145, ROW('Cheater Sheet'!$BM$105:$BM$145)-104,""), ROW()-4)),""))</f>
        <v/>
      </c>
      <c r="AI24" s="287" t="str" cm="1">
        <f t="array" ref="AI24">IF(IFERROR(INDEX('Cheater Sheet'!AH105:AH145, SMALL(IF("Yes"='Cheater Sheet'!$BM$105:$BM$145, ROW('Cheater Sheet'!$BM$105:$BM$145)-104,""), ROW()-4)),"")="","",IFERROR(INDEX('Cheater Sheet'!AH105:AH145, SMALL(IF("Yes"='Cheater Sheet'!$BM$105:$BM$145, ROW('Cheater Sheet'!$BM$105:$BM$145)-104,""), ROW()-4)),""))</f>
        <v/>
      </c>
      <c r="AJ24" s="292" t="str" cm="1">
        <f t="array" ref="AJ24">IF(IFERROR(INDEX('Cheater Sheet'!AI105:AI145, SMALL(IF("Yes"='Cheater Sheet'!$BM$105:$BM$145, ROW('Cheater Sheet'!$BM$105:$BM$145)-104,""), ROW()-4)),"")="","",IFERROR(INDEX('Cheater Sheet'!AI105:AI145, SMALL(IF("Yes"='Cheater Sheet'!$BM$105:$BM$145, ROW('Cheater Sheet'!$BM$105:$BM$145)-104,""), ROW()-4)),""))</f>
        <v/>
      </c>
      <c r="AK24" s="287" t="str" cm="1">
        <f t="array" ref="AK24">IF(IFERROR(INDEX('Cheater Sheet'!AJ105:AJ145, SMALL(IF("Yes"='Cheater Sheet'!$BM$105:$BM$145, ROW('Cheater Sheet'!$BM$105:$BM$145)-104,""), ROW()-4)),"")="","",IFERROR(INDEX('Cheater Sheet'!AJ105:AJ145, SMALL(IF("Yes"='Cheater Sheet'!$BM$105:$BM$145, ROW('Cheater Sheet'!$BM$105:$BM$145)-104,""), ROW()-4)),""))</f>
        <v/>
      </c>
      <c r="AL24" s="292" t="str" cm="1">
        <f t="array" ref="AL24">IF(IFERROR(INDEX('Cheater Sheet'!AK105:AK145, SMALL(IF("Yes"='Cheater Sheet'!$BM$105:$BM$145, ROW('Cheater Sheet'!$BM$105:$BM$145)-104,""), ROW()-4)),"")="","",IFERROR(INDEX('Cheater Sheet'!AK105:AK145, SMALL(IF("Yes"='Cheater Sheet'!$BM$105:$BM$145, ROW('Cheater Sheet'!$BM$105:$BM$145)-104,""), ROW()-4)),""))</f>
        <v/>
      </c>
      <c r="AM24" s="287" t="str" cm="1">
        <f t="array" ref="AM24">IF(IFERROR(INDEX('Cheater Sheet'!AL105:AL145, SMALL(IF("Yes"='Cheater Sheet'!$BM$105:$BM$145, ROW('Cheater Sheet'!$BM$105:$BM$145)-104,""), ROW()-4)),"")="","",IFERROR(INDEX('Cheater Sheet'!AL105:AL145, SMALL(IF("Yes"='Cheater Sheet'!$BM$105:$BM$145, ROW('Cheater Sheet'!$BM$105:$BM$145)-104,""), ROW()-4)),""))</f>
        <v/>
      </c>
      <c r="AN24" s="292" t="str" cm="1">
        <f t="array" ref="AN24">IF(IFERROR(INDEX('Cheater Sheet'!AM105:AM145, SMALL(IF("Yes"='Cheater Sheet'!$BM$105:$BM$145, ROW('Cheater Sheet'!$BM$105:$BM$145)-104,""), ROW()-4)),"")="","",IFERROR(INDEX('Cheater Sheet'!AM105:AM145, SMALL(IF("Yes"='Cheater Sheet'!$BM$105:$BM$145, ROW('Cheater Sheet'!$BM$105:$BM$145)-104,""), ROW()-4)),""))</f>
        <v/>
      </c>
      <c r="AO24" s="287" t="str" cm="1">
        <f t="array" ref="AO24">IF(IFERROR(INDEX('Cheater Sheet'!AN105:AN145, SMALL(IF("Yes"='Cheater Sheet'!$BM$105:$BM$145, ROW('Cheater Sheet'!$BM$105:$BM$145)-104,""), ROW()-4)),"")="","",IFERROR(INDEX('Cheater Sheet'!AN105:AN145, SMALL(IF("Yes"='Cheater Sheet'!$BM$105:$BM$145, ROW('Cheater Sheet'!$BM$105:$BM$145)-104,""), ROW()-4)),""))</f>
        <v/>
      </c>
      <c r="AP24" s="292" t="str" cm="1">
        <f t="array" ref="AP24">IF(IFERROR(INDEX('Cheater Sheet'!AO105:AO145, SMALL(IF("Yes"='Cheater Sheet'!$BM$105:$BM$145, ROW('Cheater Sheet'!$BM$105:$BM$145)-104,""), ROW()-4)),"")="","",IFERROR(INDEX('Cheater Sheet'!AO105:AO145, SMALL(IF("Yes"='Cheater Sheet'!$BM$105:$BM$145, ROW('Cheater Sheet'!$BM$105:$BM$145)-104,""), ROW()-4)),""))</f>
        <v/>
      </c>
      <c r="AQ24" s="287" t="str" cm="1">
        <f t="array" ref="AQ24">IF(IFERROR(INDEX('Cheater Sheet'!AP105:AP145, SMALL(IF("Yes"='Cheater Sheet'!$BM$105:$BM$145, ROW('Cheater Sheet'!$BM$105:$BM$145)-104,""), ROW()-4)),"")="","",IFERROR(INDEX('Cheater Sheet'!AP105:AP145, SMALL(IF("Yes"='Cheater Sheet'!$BM$105:$BM$145, ROW('Cheater Sheet'!$BM$105:$BM$145)-104,""), ROW()-4)),""))</f>
        <v/>
      </c>
      <c r="AR24" s="292" t="str" cm="1">
        <f t="array" ref="AR24">IF(IFERROR(INDEX('Cheater Sheet'!AQ105:AQ145, SMALL(IF("Yes"='Cheater Sheet'!$BM$105:$BM$145, ROW('Cheater Sheet'!$BM$105:$BM$145)-104,""), ROW()-4)),"")="","",IFERROR(INDEX('Cheater Sheet'!AQ105:AQ145, SMALL(IF("Yes"='Cheater Sheet'!$BM$105:$BM$145, ROW('Cheater Sheet'!$BM$105:$BM$145)-104,""), ROW()-4)),""))</f>
        <v/>
      </c>
      <c r="AS24" s="287" t="str" cm="1">
        <f t="array" ref="AS24">IF(IFERROR(INDEX('Cheater Sheet'!AR105:AR145, SMALL(IF("Yes"='Cheater Sheet'!$BM$105:$BM$145, ROW('Cheater Sheet'!$BM$105:$BM$145)-104,""), ROW()-4)),"")="","",IFERROR(INDEX('Cheater Sheet'!AR105:AR145, SMALL(IF("Yes"='Cheater Sheet'!$BM$105:$BM$145, ROW('Cheater Sheet'!$BM$105:$BM$145)-104,""), ROW()-4)),""))</f>
        <v/>
      </c>
      <c r="AT24" s="292" t="str" cm="1">
        <f t="array" ref="AT24">IF(IFERROR(INDEX('Cheater Sheet'!AS105:AS145, SMALL(IF("Yes"='Cheater Sheet'!$BM$105:$BM$145, ROW('Cheater Sheet'!$BM$105:$BM$145)-104,""), ROW()-4)),"")="","",IFERROR(INDEX('Cheater Sheet'!AS105:AS145, SMALL(IF("Yes"='Cheater Sheet'!$BM$105:$BM$145, ROW('Cheater Sheet'!$BM$105:$BM$145)-104,""), ROW()-4)),""))</f>
        <v/>
      </c>
      <c r="AU24" s="287" t="str" cm="1">
        <f t="array" ref="AU24">IF(IFERROR(INDEX('Cheater Sheet'!AT105:AT145, SMALL(IF("Yes"='Cheater Sheet'!$BM$105:$BM$145, ROW('Cheater Sheet'!$BM$105:$BM$145)-104,""), ROW()-4)),"")="","",IFERROR(INDEX('Cheater Sheet'!AT105:AT145, SMALL(IF("Yes"='Cheater Sheet'!$BM$105:$BM$145, ROW('Cheater Sheet'!$BM$105:$BM$145)-104,""), ROW()-4)),""))</f>
        <v/>
      </c>
      <c r="AV24" s="292" t="str" cm="1">
        <f t="array" ref="AV24">IF(IFERROR(INDEX('Cheater Sheet'!AU105:AU145, SMALL(IF("Yes"='Cheater Sheet'!$BM$105:$BM$145, ROW('Cheater Sheet'!$BM$105:$BM$145)-104,""), ROW()-4)),"")="","",IFERROR(INDEX('Cheater Sheet'!AU105:AU145, SMALL(IF("Yes"='Cheater Sheet'!$BM$105:$BM$145, ROW('Cheater Sheet'!$BM$105:$BM$145)-104,""), ROW()-4)),""))</f>
        <v/>
      </c>
      <c r="AW24" s="287" t="str" cm="1">
        <f t="array" ref="AW24">IF(IFERROR(INDEX('Cheater Sheet'!AV105:AV145, SMALL(IF("Yes"='Cheater Sheet'!$BM$105:$BM$145, ROW('Cheater Sheet'!$BM$105:$BM$145)-104,""), ROW()-4)),"")="","",IFERROR(INDEX('Cheater Sheet'!AV105:AV145, SMALL(IF("Yes"='Cheater Sheet'!$BM$105:$BM$145, ROW('Cheater Sheet'!$BM$105:$BM$145)-104,""), ROW()-4)),""))</f>
        <v/>
      </c>
      <c r="AX24" s="292" t="str" cm="1">
        <f t="array" ref="AX24">IF(IFERROR(INDEX('Cheater Sheet'!AW105:AW145, SMALL(IF("Yes"='Cheater Sheet'!$BM$105:$BM$145, ROW('Cheater Sheet'!$BM$105:$BM$145)-104,""), ROW()-4)),"")="","",IFERROR(INDEX('Cheater Sheet'!AW105:AW145, SMALL(IF("Yes"='Cheater Sheet'!$BM$105:$BM$145, ROW('Cheater Sheet'!$BM$105:$BM$145)-104,""), ROW()-4)),""))</f>
        <v/>
      </c>
      <c r="AY24" s="287" t="str" cm="1">
        <f t="array" ref="AY24">IF(IFERROR(INDEX('Cheater Sheet'!AX105:AX145, SMALL(IF("Yes"='Cheater Sheet'!$BM$105:$BM$145, ROW('Cheater Sheet'!$BM$105:$BM$145)-104,""), ROW()-4)),"")="","",IFERROR(INDEX('Cheater Sheet'!AX105:AX145, SMALL(IF("Yes"='Cheater Sheet'!$BM$105:$BM$145, ROW('Cheater Sheet'!$BM$105:$BM$145)-104,""), ROW()-4)),""))</f>
        <v/>
      </c>
      <c r="AZ24" s="292" t="str" cm="1">
        <f t="array" ref="AZ24">IF(IFERROR(INDEX('Cheater Sheet'!AY105:AY145, SMALL(IF("Yes"='Cheater Sheet'!$BM$105:$BM$145, ROW('Cheater Sheet'!$BM$105:$BM$145)-104,""), ROW()-4)),"")="","",IFERROR(INDEX('Cheater Sheet'!AY105:AY145, SMALL(IF("Yes"='Cheater Sheet'!$BM$105:$BM$145, ROW('Cheater Sheet'!$BM$105:$BM$145)-104,""), ROW()-4)),""))</f>
        <v/>
      </c>
      <c r="BA24" s="287" t="str" cm="1">
        <f t="array" ref="BA24">IF(IFERROR(INDEX('Cheater Sheet'!AZ105:AZ145, SMALL(IF("Yes"='Cheater Sheet'!$BM$105:$BM$145, ROW('Cheater Sheet'!$BM$105:$BM$145)-104,""), ROW()-4)),"")="","",IFERROR(INDEX('Cheater Sheet'!AZ105:AZ145, SMALL(IF("Yes"='Cheater Sheet'!$BM$105:$BM$145, ROW('Cheater Sheet'!$BM$105:$BM$145)-104,""), ROW()-4)),""))</f>
        <v/>
      </c>
      <c r="BB24" s="292" t="str" cm="1">
        <f t="array" ref="BB24">IF(IFERROR(INDEX('Cheater Sheet'!BA105:BA145, SMALL(IF("Yes"='Cheater Sheet'!$BM$105:$BM$145, ROW('Cheater Sheet'!$BM$105:$BM$145)-104,""), ROW()-4)),"")="","",IFERROR(INDEX('Cheater Sheet'!BA105:BA145, SMALL(IF("Yes"='Cheater Sheet'!$BM$105:$BM$145, ROW('Cheater Sheet'!$BM$105:$BM$145)-104,""), ROW()-4)),""))</f>
        <v/>
      </c>
      <c r="BC24" s="287" t="str" cm="1">
        <f t="array" ref="BC24">IF(IFERROR(INDEX('Cheater Sheet'!BB105:BB145, SMALL(IF("Yes"='Cheater Sheet'!$BM$105:$BM$145, ROW('Cheater Sheet'!$BM$105:$BM$145)-104,""), ROW()-4)),"")="","",IFERROR(INDEX('Cheater Sheet'!BB105:BB145, SMALL(IF("Yes"='Cheater Sheet'!$BM$105:$BM$145, ROW('Cheater Sheet'!$BM$105:$BM$145)-104,""), ROW()-4)),""))</f>
        <v/>
      </c>
      <c r="BD24" s="292" t="str" cm="1">
        <f t="array" ref="BD24">IF(IFERROR(INDEX('Cheater Sheet'!BC105:BC145, SMALL(IF("Yes"='Cheater Sheet'!$BM$105:$BM$145, ROW('Cheater Sheet'!$BM$105:$BM$145)-104,""), ROW()-4)),"")="","",IFERROR(INDEX('Cheater Sheet'!BC105:BC145, SMALL(IF("Yes"='Cheater Sheet'!$BM$105:$BM$145, ROW('Cheater Sheet'!$BM$105:$BM$145)-104,""), ROW()-4)),""))</f>
        <v/>
      </c>
      <c r="BE24" s="287" t="str" cm="1">
        <f t="array" ref="BE24">IF(IFERROR(INDEX('Cheater Sheet'!BD105:BD145, SMALL(IF("Yes"='Cheater Sheet'!$BM$105:$BM$145, ROW('Cheater Sheet'!$BM$105:$BM$145)-104,""), ROW()-4)),"")="","",IFERROR(INDEX('Cheater Sheet'!BD105:BD145, SMALL(IF("Yes"='Cheater Sheet'!$BM$105:$BM$145, ROW('Cheater Sheet'!$BM$105:$BM$145)-104,""), ROW()-4)),""))</f>
        <v/>
      </c>
      <c r="BF24" s="292" t="str" cm="1">
        <f t="array" ref="BF24">IF(IFERROR(INDEX('Cheater Sheet'!BE105:BE145, SMALL(IF("Yes"='Cheater Sheet'!$BM$105:$BM$145, ROW('Cheater Sheet'!$BM$105:$BM$145)-104,""), ROW()-4)),"")="","",IFERROR(INDEX('Cheater Sheet'!BE105:BE145, SMALL(IF("Yes"='Cheater Sheet'!$BM$105:$BM$145, ROW('Cheater Sheet'!$BM$105:$BM$145)-104,""), ROW()-4)),""))</f>
        <v/>
      </c>
      <c r="BG24" s="287" t="str" cm="1">
        <f t="array" ref="BG24">IF(IFERROR(INDEX('Cheater Sheet'!BF105:BF145, SMALL(IF("Yes"='Cheater Sheet'!$BM$105:$BM$145, ROW('Cheater Sheet'!$BM$105:$BM$145)-104,""), ROW()-4)),"")="","",IFERROR(INDEX('Cheater Sheet'!BF105:BF145, SMALL(IF("Yes"='Cheater Sheet'!$BM$105:$BM$145, ROW('Cheater Sheet'!$BM$105:$BM$145)-104,""), ROW()-4)),""))</f>
        <v/>
      </c>
      <c r="BH24" s="292" t="str" cm="1">
        <f t="array" ref="BH24">IF(IFERROR(INDEX('Cheater Sheet'!BG105:BG145, SMALL(IF("Yes"='Cheater Sheet'!$BM$105:$BM$145, ROW('Cheater Sheet'!$BM$105:$BM$145)-104,""), ROW()-4)),"")="","",IFERROR(INDEX('Cheater Sheet'!BG105:BG145, SMALL(IF("Yes"='Cheater Sheet'!$BM$105:$BM$145, ROW('Cheater Sheet'!$BM$105:$BM$145)-104,""), ROW()-4)),""))</f>
        <v/>
      </c>
      <c r="BI24" s="287" t="str" cm="1">
        <f t="array" ref="BI24">IF(IFERROR(INDEX('Cheater Sheet'!BH105:BH145, SMALL(IF("Yes"='Cheater Sheet'!$BM$105:$BM$145, ROW('Cheater Sheet'!$BM$105:$BM$145)-104,""), ROW()-4)),"")="","",IFERROR(INDEX('Cheater Sheet'!BH105:BH145, SMALL(IF("Yes"='Cheater Sheet'!$BM$105:$BM$145, ROW('Cheater Sheet'!$BM$105:$BM$145)-104,""), ROW()-4)),""))</f>
        <v/>
      </c>
      <c r="BJ24" s="292" t="str" cm="1">
        <f t="array" ref="BJ24">IF(IFERROR(INDEX('Cheater Sheet'!BI105:BI145, SMALL(IF("Yes"='Cheater Sheet'!$BM$105:$BM$145, ROW('Cheater Sheet'!$BM$105:$BM$145)-104,""), ROW()-4)),"")="","",IFERROR(INDEX('Cheater Sheet'!BI105:BI145, SMALL(IF("Yes"='Cheater Sheet'!$BM$105:$BM$145, ROW('Cheater Sheet'!$BM$105:$BM$145)-104,""), ROW()-4)),""))</f>
        <v/>
      </c>
      <c r="BK24" s="709" t="str" cm="1">
        <f t="array" ref="BK24">IF(IFERROR(INDEX('Cheater Sheet'!BJ105:BJ145, SMALL(IF("Yes"='Cheater Sheet'!$BM$105:$BM$145, ROW('Cheater Sheet'!$BM$105:$BM$145)-104,""), ROW()-4)),"")="","",IFERROR(INDEX('Cheater Sheet'!BJ105:BJ145, SMALL(IF("Yes"='Cheater Sheet'!$BM$105:$BM$145, ROW('Cheater Sheet'!$BM$105:$BM$145)-104,""), ROW()-4)),""))</f>
        <v/>
      </c>
      <c r="BL24" s="101"/>
    </row>
    <row r="25" spans="1:64" x14ac:dyDescent="0.2">
      <c r="A25" s="765">
        <f t="shared" si="0"/>
        <v>0</v>
      </c>
      <c r="C25" s="143" t="str" cm="1">
        <f t="array" ref="C25">IFERROR(INDEX('Cheater Sheet'!$B$105:$B$145, SMALL(IF("Yes"='Cheater Sheet'!$BM$105:$BM$145, ROW('Cheater Sheet'!$BM$105:$BM$145)-104,""), ROW()-4)),"")</f>
        <v/>
      </c>
      <c r="D25" s="704" t="str" cm="1">
        <f t="array" ref="D25">IF(IFERROR(INDEX('Cheater Sheet'!C105:C145, SMALL(IF("Yes"='Cheater Sheet'!$BM$105:$BM$145, ROW('Cheater Sheet'!$BM$105:$BM$145)-104,""), ROW()-4)),"")="","",IFERROR(INDEX('Cheater Sheet'!C105:C145, SMALL(IF("Yes"='Cheater Sheet'!$BM$105:$BM$145, ROW('Cheater Sheet'!$BM$105:$BM$145)-104,""), ROW()-4)),""))</f>
        <v/>
      </c>
      <c r="E25" s="705" t="str" cm="1">
        <f t="array" ref="E25">IF(IFERROR(INDEX('Cheater Sheet'!D105:D145, SMALL(IF("Yes"='Cheater Sheet'!$BM$105:$BM$145, ROW('Cheater Sheet'!$BM$105:$BM$145)-104,""), ROW()-4)),"")="","",IFERROR(INDEX('Cheater Sheet'!D105:D145, SMALL(IF("Yes"='Cheater Sheet'!$BM$105:$BM$145, ROW('Cheater Sheet'!$BM$105:$BM$145)-104,""), ROW()-4)),""))</f>
        <v/>
      </c>
      <c r="F25" s="704" t="str" cm="1">
        <f t="array" ref="F25">IF(IFERROR(INDEX('Cheater Sheet'!E105:E145, SMALL(IF("Yes"='Cheater Sheet'!$BM$105:$BM$145, ROW('Cheater Sheet'!$BM$105:$BM$145)-104,""), ROW()-4)),"")="","",IFERROR(INDEX('Cheater Sheet'!E105:E145, SMALL(IF("Yes"='Cheater Sheet'!$BM$105:$BM$145, ROW('Cheater Sheet'!$BM$105:$BM$145)-104,""), ROW()-4)),""))</f>
        <v/>
      </c>
      <c r="G25" s="705" t="str" cm="1">
        <f t="array" ref="G25">IF(IFERROR(INDEX('Cheater Sheet'!F105:F145, SMALL(IF("Yes"='Cheater Sheet'!$BM$105:$BM$145, ROW('Cheater Sheet'!$BM$105:$BM$145)-104,""), ROW()-4)),"")="","",IFERROR(INDEX('Cheater Sheet'!F105:F145, SMALL(IF("Yes"='Cheater Sheet'!$BM$105:$BM$145, ROW('Cheater Sheet'!$BM$105:$BM$145)-104,""), ROW()-4)),""))</f>
        <v/>
      </c>
      <c r="H25" s="704" t="str" cm="1">
        <f t="array" ref="H25">IF(IFERROR(INDEX('Cheater Sheet'!G105:G145, SMALL(IF("Yes"='Cheater Sheet'!$BM$105:$BM$145, ROW('Cheater Sheet'!$BM$105:$BM$145)-104,""), ROW()-4)),"")="","",IFERROR(INDEX('Cheater Sheet'!G105:G145, SMALL(IF("Yes"='Cheater Sheet'!$BM$105:$BM$145, ROW('Cheater Sheet'!$BM$105:$BM$145)-104,""), ROW()-4)),""))</f>
        <v/>
      </c>
      <c r="I25" s="705" t="str" cm="1">
        <f t="array" ref="I25">IF(IFERROR(INDEX('Cheater Sheet'!H105:H145, SMALL(IF("Yes"='Cheater Sheet'!$BM$105:$BM$145, ROW('Cheater Sheet'!$BM$105:$BM$145)-104,""), ROW()-4)),"")="","",IFERROR(INDEX('Cheater Sheet'!H105:H145, SMALL(IF("Yes"='Cheater Sheet'!$BM$105:$BM$145, ROW('Cheater Sheet'!$BM$105:$BM$145)-104,""), ROW()-4)),""))</f>
        <v/>
      </c>
      <c r="J25" s="704" t="str" cm="1">
        <f t="array" ref="J25">IF(IFERROR(INDEX('Cheater Sheet'!I105:I145, SMALL(IF("Yes"='Cheater Sheet'!$BM$105:$BM$145, ROW('Cheater Sheet'!$BM$105:$BM$145)-104,""), ROW()-4)),"")="","",IFERROR(INDEX('Cheater Sheet'!I105:I145, SMALL(IF("Yes"='Cheater Sheet'!$BM$105:$BM$145, ROW('Cheater Sheet'!$BM$105:$BM$145)-104,""), ROW()-4)),""))</f>
        <v/>
      </c>
      <c r="K25" s="705" t="str" cm="1">
        <f t="array" ref="K25">IF(IFERROR(INDEX('Cheater Sheet'!J105:J145, SMALL(IF("Yes"='Cheater Sheet'!$BM$105:$BM$145, ROW('Cheater Sheet'!$BM$105:$BM$145)-104,""), ROW()-4)),"")="","",IFERROR(INDEX('Cheater Sheet'!J105:J145, SMALL(IF("Yes"='Cheater Sheet'!$BM$105:$BM$145, ROW('Cheater Sheet'!$BM$105:$BM$145)-104,""), ROW()-4)),""))</f>
        <v/>
      </c>
      <c r="L25" s="704" t="str" cm="1">
        <f t="array" ref="L25">IF(IFERROR(INDEX('Cheater Sheet'!K105:K145, SMALL(IF("Yes"='Cheater Sheet'!$BM$105:$BM$145, ROW('Cheater Sheet'!$BM$105:$BM$145)-104,""), ROW()-4)),"")="","",IFERROR(INDEX('Cheater Sheet'!K105:K145, SMALL(IF("Yes"='Cheater Sheet'!$BM$105:$BM$145, ROW('Cheater Sheet'!$BM$105:$BM$145)-104,""), ROW()-4)),""))</f>
        <v/>
      </c>
      <c r="M25" s="705" t="str" cm="1">
        <f t="array" ref="M25">IF(IFERROR(INDEX('Cheater Sheet'!L105:L145, SMALL(IF("Yes"='Cheater Sheet'!$BM$105:$BM$145, ROW('Cheater Sheet'!$BM$105:$BM$145)-104,""), ROW()-4)),"")="","",IFERROR(INDEX('Cheater Sheet'!L105:L145, SMALL(IF("Yes"='Cheater Sheet'!$BM$105:$BM$145, ROW('Cheater Sheet'!$BM$105:$BM$145)-104,""), ROW()-4)),""))</f>
        <v/>
      </c>
      <c r="N25" s="704" t="str" cm="1">
        <f t="array" ref="N25">IF(IFERROR(INDEX('Cheater Sheet'!M105:M145, SMALL(IF("Yes"='Cheater Sheet'!$BM$105:$BM$145, ROW('Cheater Sheet'!$BM$105:$BM$145)-104,""), ROW()-4)),"")="","",IFERROR(INDEX('Cheater Sheet'!M105:M145, SMALL(IF("Yes"='Cheater Sheet'!$BM$105:$BM$145, ROW('Cheater Sheet'!$BM$105:$BM$145)-104,""), ROW()-4)),""))</f>
        <v/>
      </c>
      <c r="O25" s="705" t="str" cm="1">
        <f t="array" ref="O25">IF(IFERROR(INDEX('Cheater Sheet'!N105:N145, SMALL(IF("Yes"='Cheater Sheet'!$BM$105:$BM$145, ROW('Cheater Sheet'!$BM$105:$BM$145)-104,""), ROW()-4)),"")="","",IFERROR(INDEX('Cheater Sheet'!N105:N145, SMALL(IF("Yes"='Cheater Sheet'!$BM$105:$BM$145, ROW('Cheater Sheet'!$BM$105:$BM$145)-104,""), ROW()-4)),""))</f>
        <v/>
      </c>
      <c r="P25" s="704" t="str" cm="1">
        <f t="array" ref="P25">IF(IFERROR(INDEX('Cheater Sheet'!O105:O145, SMALL(IF("Yes"='Cheater Sheet'!$BM$105:$BM$145, ROW('Cheater Sheet'!$BM$105:$BM$145)-104,""), ROW()-4)),"")="","",IFERROR(INDEX('Cheater Sheet'!O105:O145, SMALL(IF("Yes"='Cheater Sheet'!$BM$105:$BM$145, ROW('Cheater Sheet'!$BM$105:$BM$145)-104,""), ROW()-4)),""))</f>
        <v/>
      </c>
      <c r="Q25" s="705" t="str" cm="1">
        <f t="array" ref="Q25">IF(IFERROR(INDEX('Cheater Sheet'!P105:P145, SMALL(IF("Yes"='Cheater Sheet'!$BM$105:$BM$145, ROW('Cheater Sheet'!$BM$105:$BM$145)-104,""), ROW()-4)),"")="","",IFERROR(INDEX('Cheater Sheet'!P105:P145, SMALL(IF("Yes"='Cheater Sheet'!$BM$105:$BM$145, ROW('Cheater Sheet'!$BM$105:$BM$145)-104,""), ROW()-4)),""))</f>
        <v/>
      </c>
      <c r="R25" s="704" t="str" cm="1">
        <f t="array" ref="R25">IF(IFERROR(INDEX('Cheater Sheet'!Q105:Q145, SMALL(IF("Yes"='Cheater Sheet'!$BM$105:$BM$145, ROW('Cheater Sheet'!$BM$105:$BM$145)-104,""), ROW()-4)),"")="","",IFERROR(INDEX('Cheater Sheet'!Q105:Q145, SMALL(IF("Yes"='Cheater Sheet'!$BM$105:$BM$145, ROW('Cheater Sheet'!$BM$105:$BM$145)-104,""), ROW()-4)),""))</f>
        <v/>
      </c>
      <c r="S25" s="705" t="str" cm="1">
        <f t="array" ref="S25">IF(IFERROR(INDEX('Cheater Sheet'!R105:R145, SMALL(IF("Yes"='Cheater Sheet'!$BM$105:$BM$145, ROW('Cheater Sheet'!$BM$105:$BM$145)-104,""), ROW()-4)),"")="","",IFERROR(INDEX('Cheater Sheet'!R105:R145, SMALL(IF("Yes"='Cheater Sheet'!$BM$105:$BM$145, ROW('Cheater Sheet'!$BM$105:$BM$145)-104,""), ROW()-4)),""))</f>
        <v/>
      </c>
      <c r="T25" s="704" t="str" cm="1">
        <f t="array" ref="T25">IF(IFERROR(INDEX('Cheater Sheet'!S105:S145, SMALL(IF("Yes"='Cheater Sheet'!$BM$105:$BM$145, ROW('Cheater Sheet'!$BM$105:$BM$145)-104,""), ROW()-4)),"")="","",IFERROR(INDEX('Cheater Sheet'!S105:S145, SMALL(IF("Yes"='Cheater Sheet'!$BM$105:$BM$145, ROW('Cheater Sheet'!$BM$105:$BM$145)-104,""), ROW()-4)),""))</f>
        <v/>
      </c>
      <c r="U25" s="705" t="str" cm="1">
        <f t="array" ref="U25">IF(IFERROR(INDEX('Cheater Sheet'!T105:T145, SMALL(IF("Yes"='Cheater Sheet'!$BM$105:$BM$145, ROW('Cheater Sheet'!$BM$105:$BM$145)-104,""), ROW()-4)),"")="","",IFERROR(INDEX('Cheater Sheet'!T105:T145, SMALL(IF("Yes"='Cheater Sheet'!$BM$105:$BM$145, ROW('Cheater Sheet'!$BM$105:$BM$145)-104,""), ROW()-4)),""))</f>
        <v/>
      </c>
      <c r="V25" s="704" t="str" cm="1">
        <f t="array" ref="V25">IF(IFERROR(INDEX('Cheater Sheet'!U105:U145, SMALL(IF("Yes"='Cheater Sheet'!$BM$105:$BM$145, ROW('Cheater Sheet'!$BM$105:$BM$145)-104,""), ROW()-4)),"")="","",IFERROR(INDEX('Cheater Sheet'!U105:U145, SMALL(IF("Yes"='Cheater Sheet'!$BM$105:$BM$145, ROW('Cheater Sheet'!$BM$105:$BM$145)-104,""), ROW()-4)),""))</f>
        <v/>
      </c>
      <c r="W25" s="705" t="str" cm="1">
        <f t="array" ref="W25">IF(IFERROR(INDEX('Cheater Sheet'!V105:V145, SMALL(IF("Yes"='Cheater Sheet'!$BM$105:$BM$145, ROW('Cheater Sheet'!$BM$105:$BM$145)-104,""), ROW()-4)),"")="","",IFERROR(INDEX('Cheater Sheet'!V105:V145, SMALL(IF("Yes"='Cheater Sheet'!$BM$105:$BM$145, ROW('Cheater Sheet'!$BM$105:$BM$145)-104,""), ROW()-4)),""))</f>
        <v/>
      </c>
      <c r="X25" s="704" t="str" cm="1">
        <f t="array" ref="X25">IF(IFERROR(INDEX('Cheater Sheet'!W105:W145, SMALL(IF("Yes"='Cheater Sheet'!$BM$105:$BM$145, ROW('Cheater Sheet'!$BM$105:$BM$145)-104,""), ROW()-4)),"")="","",IFERROR(INDEX('Cheater Sheet'!W105:W145, SMALL(IF("Yes"='Cheater Sheet'!$BM$105:$BM$145, ROW('Cheater Sheet'!$BM$105:$BM$145)-104,""), ROW()-4)),""))</f>
        <v/>
      </c>
      <c r="Y25" s="705" t="str" cm="1">
        <f t="array" ref="Y25">IF(IFERROR(INDEX('Cheater Sheet'!X105:X145, SMALL(IF("Yes"='Cheater Sheet'!$BM$105:$BM$145, ROW('Cheater Sheet'!$BM$105:$BM$145)-104,""), ROW()-4)),"")="","",IFERROR(INDEX('Cheater Sheet'!X105:X145, SMALL(IF("Yes"='Cheater Sheet'!$BM$105:$BM$145, ROW('Cheater Sheet'!$BM$105:$BM$145)-104,""), ROW()-4)),""))</f>
        <v/>
      </c>
      <c r="Z25" s="704" t="str" cm="1">
        <f t="array" ref="Z25">IF(IFERROR(INDEX('Cheater Sheet'!Y105:Y145, SMALL(IF("Yes"='Cheater Sheet'!$BM$105:$BM$145, ROW('Cheater Sheet'!$BM$105:$BM$145)-104,""), ROW()-4)),"")="","",IFERROR(INDEX('Cheater Sheet'!Y105:Y145, SMALL(IF("Yes"='Cheater Sheet'!$BM$105:$BM$145, ROW('Cheater Sheet'!$BM$105:$BM$145)-104,""), ROW()-4)),""))</f>
        <v/>
      </c>
      <c r="AA25" s="705" t="str" cm="1">
        <f t="array" ref="AA25">IF(IFERROR(INDEX('Cheater Sheet'!Z105:Z145, SMALL(IF("Yes"='Cheater Sheet'!$BM$105:$BM$145, ROW('Cheater Sheet'!$BM$105:$BM$145)-104,""), ROW()-4)),"")="","",IFERROR(INDEX('Cheater Sheet'!Z105:Z145, SMALL(IF("Yes"='Cheater Sheet'!$BM$105:$BM$145, ROW('Cheater Sheet'!$BM$105:$BM$145)-104,""), ROW()-4)),""))</f>
        <v/>
      </c>
      <c r="AB25" s="704" t="str" cm="1">
        <f t="array" ref="AB25">IF(IFERROR(INDEX('Cheater Sheet'!AA105:AA145, SMALL(IF("Yes"='Cheater Sheet'!$BM$105:$BM$145, ROW('Cheater Sheet'!$BM$105:$BM$145)-104,""), ROW()-4)),"")="","",IFERROR(INDEX('Cheater Sheet'!AA105:AA145, SMALL(IF("Yes"='Cheater Sheet'!$BM$105:$BM$145, ROW('Cheater Sheet'!$BM$105:$BM$145)-104,""), ROW()-4)),""))</f>
        <v/>
      </c>
      <c r="AC25" s="705" t="str" cm="1">
        <f t="array" ref="AC25">IF(IFERROR(INDEX('Cheater Sheet'!AB105:AB145, SMALL(IF("Yes"='Cheater Sheet'!$BM$105:$BM$145, ROW('Cheater Sheet'!$BM$105:$BM$145)-104,""), ROW()-4)),"")="","",IFERROR(INDEX('Cheater Sheet'!AB105:AB145, SMALL(IF("Yes"='Cheater Sheet'!$BM$105:$BM$145, ROW('Cheater Sheet'!$BM$105:$BM$145)-104,""), ROW()-4)),""))</f>
        <v/>
      </c>
      <c r="AD25" s="704" t="str" cm="1">
        <f t="array" ref="AD25">IF(IFERROR(INDEX('Cheater Sheet'!AC105:AC145, SMALL(IF("Yes"='Cheater Sheet'!$BM$105:$BM$145, ROW('Cheater Sheet'!$BM$105:$BM$145)-104,""), ROW()-4)),"")="","",IFERROR(INDEX('Cheater Sheet'!AC105:AC145, SMALL(IF("Yes"='Cheater Sheet'!$BM$105:$BM$145, ROW('Cheater Sheet'!$BM$105:$BM$145)-104,""), ROW()-4)),""))</f>
        <v/>
      </c>
      <c r="AE25" s="705" t="str" cm="1">
        <f t="array" ref="AE25">IF(IFERROR(INDEX('Cheater Sheet'!AD105:AD145, SMALL(IF("Yes"='Cheater Sheet'!$BM$105:$BM$145, ROW('Cheater Sheet'!$BM$105:$BM$145)-104,""), ROW()-4)),"")="","",IFERROR(INDEX('Cheater Sheet'!AD105:AD145, SMALL(IF("Yes"='Cheater Sheet'!$BM$105:$BM$145, ROW('Cheater Sheet'!$BM$105:$BM$145)-104,""), ROW()-4)),""))</f>
        <v/>
      </c>
      <c r="AF25" s="704" t="str" cm="1">
        <f t="array" ref="AF25">IF(IFERROR(INDEX('Cheater Sheet'!AE105:AE145, SMALL(IF("Yes"='Cheater Sheet'!$BM$105:$BM$145, ROW('Cheater Sheet'!$BM$105:$BM$145)-104,""), ROW()-4)),"")="","",IFERROR(INDEX('Cheater Sheet'!AE105:AE145, SMALL(IF("Yes"='Cheater Sheet'!$BM$105:$BM$145, ROW('Cheater Sheet'!$BM$105:$BM$145)-104,""), ROW()-4)),""))</f>
        <v/>
      </c>
      <c r="AG25" s="705" t="str" cm="1">
        <f t="array" ref="AG25">IF(IFERROR(INDEX('Cheater Sheet'!AF105:AF145, SMALL(IF("Yes"='Cheater Sheet'!$BM$105:$BM$145, ROW('Cheater Sheet'!$BM$105:$BM$145)-104,""), ROW()-4)),"")="","",IFERROR(INDEX('Cheater Sheet'!AF105:AF145, SMALL(IF("Yes"='Cheater Sheet'!$BM$105:$BM$145, ROW('Cheater Sheet'!$BM$105:$BM$145)-104,""), ROW()-4)),""))</f>
        <v/>
      </c>
      <c r="AH25" s="704" t="str" cm="1">
        <f t="array" ref="AH25">IF(IFERROR(INDEX('Cheater Sheet'!AG105:AG145, SMALL(IF("Yes"='Cheater Sheet'!$BM$105:$BM$145, ROW('Cheater Sheet'!$BM$105:$BM$145)-104,""), ROW()-4)),"")="","",IFERROR(INDEX('Cheater Sheet'!AG105:AG145, SMALL(IF("Yes"='Cheater Sheet'!$BM$105:$BM$145, ROW('Cheater Sheet'!$BM$105:$BM$145)-104,""), ROW()-4)),""))</f>
        <v/>
      </c>
      <c r="AI25" s="705" t="str" cm="1">
        <f t="array" ref="AI25">IF(IFERROR(INDEX('Cheater Sheet'!AH105:AH145, SMALL(IF("Yes"='Cheater Sheet'!$BM$105:$BM$145, ROW('Cheater Sheet'!$BM$105:$BM$145)-104,""), ROW()-4)),"")="","",IFERROR(INDEX('Cheater Sheet'!AH105:AH145, SMALL(IF("Yes"='Cheater Sheet'!$BM$105:$BM$145, ROW('Cheater Sheet'!$BM$105:$BM$145)-104,""), ROW()-4)),""))</f>
        <v/>
      </c>
      <c r="AJ25" s="704" t="str" cm="1">
        <f t="array" ref="AJ25">IF(IFERROR(INDEX('Cheater Sheet'!AI105:AI145, SMALL(IF("Yes"='Cheater Sheet'!$BM$105:$BM$145, ROW('Cheater Sheet'!$BM$105:$BM$145)-104,""), ROW()-4)),"")="","",IFERROR(INDEX('Cheater Sheet'!AI105:AI145, SMALL(IF("Yes"='Cheater Sheet'!$BM$105:$BM$145, ROW('Cheater Sheet'!$BM$105:$BM$145)-104,""), ROW()-4)),""))</f>
        <v/>
      </c>
      <c r="AK25" s="705" t="str" cm="1">
        <f t="array" ref="AK25">IF(IFERROR(INDEX('Cheater Sheet'!AJ105:AJ145, SMALL(IF("Yes"='Cheater Sheet'!$BM$105:$BM$145, ROW('Cheater Sheet'!$BM$105:$BM$145)-104,""), ROW()-4)),"")="","",IFERROR(INDEX('Cheater Sheet'!AJ105:AJ145, SMALL(IF("Yes"='Cheater Sheet'!$BM$105:$BM$145, ROW('Cheater Sheet'!$BM$105:$BM$145)-104,""), ROW()-4)),""))</f>
        <v/>
      </c>
      <c r="AL25" s="704" t="str" cm="1">
        <f t="array" ref="AL25">IF(IFERROR(INDEX('Cheater Sheet'!AK105:AK145, SMALL(IF("Yes"='Cheater Sheet'!$BM$105:$BM$145, ROW('Cheater Sheet'!$BM$105:$BM$145)-104,""), ROW()-4)),"")="","",IFERROR(INDEX('Cheater Sheet'!AK105:AK145, SMALL(IF("Yes"='Cheater Sheet'!$BM$105:$BM$145, ROW('Cheater Sheet'!$BM$105:$BM$145)-104,""), ROW()-4)),""))</f>
        <v/>
      </c>
      <c r="AM25" s="705" t="str" cm="1">
        <f t="array" ref="AM25">IF(IFERROR(INDEX('Cheater Sheet'!AL105:AL145, SMALL(IF("Yes"='Cheater Sheet'!$BM$105:$BM$145, ROW('Cheater Sheet'!$BM$105:$BM$145)-104,""), ROW()-4)),"")="","",IFERROR(INDEX('Cheater Sheet'!AL105:AL145, SMALL(IF("Yes"='Cheater Sheet'!$BM$105:$BM$145, ROW('Cheater Sheet'!$BM$105:$BM$145)-104,""), ROW()-4)),""))</f>
        <v/>
      </c>
      <c r="AN25" s="704" t="str" cm="1">
        <f t="array" ref="AN25">IF(IFERROR(INDEX('Cheater Sheet'!AM105:AM145, SMALL(IF("Yes"='Cheater Sheet'!$BM$105:$BM$145, ROW('Cheater Sheet'!$BM$105:$BM$145)-104,""), ROW()-4)),"")="","",IFERROR(INDEX('Cheater Sheet'!AM105:AM145, SMALL(IF("Yes"='Cheater Sheet'!$BM$105:$BM$145, ROW('Cheater Sheet'!$BM$105:$BM$145)-104,""), ROW()-4)),""))</f>
        <v/>
      </c>
      <c r="AO25" s="705" t="str" cm="1">
        <f t="array" ref="AO25">IF(IFERROR(INDEX('Cheater Sheet'!AN105:AN145, SMALL(IF("Yes"='Cheater Sheet'!$BM$105:$BM$145, ROW('Cheater Sheet'!$BM$105:$BM$145)-104,""), ROW()-4)),"")="","",IFERROR(INDEX('Cheater Sheet'!AN105:AN145, SMALL(IF("Yes"='Cheater Sheet'!$BM$105:$BM$145, ROW('Cheater Sheet'!$BM$105:$BM$145)-104,""), ROW()-4)),""))</f>
        <v/>
      </c>
      <c r="AP25" s="704" t="str" cm="1">
        <f t="array" ref="AP25">IF(IFERROR(INDEX('Cheater Sheet'!AO105:AO145, SMALL(IF("Yes"='Cheater Sheet'!$BM$105:$BM$145, ROW('Cheater Sheet'!$BM$105:$BM$145)-104,""), ROW()-4)),"")="","",IFERROR(INDEX('Cheater Sheet'!AO105:AO145, SMALL(IF("Yes"='Cheater Sheet'!$BM$105:$BM$145, ROW('Cheater Sheet'!$BM$105:$BM$145)-104,""), ROW()-4)),""))</f>
        <v/>
      </c>
      <c r="AQ25" s="705" t="str" cm="1">
        <f t="array" ref="AQ25">IF(IFERROR(INDEX('Cheater Sheet'!AP105:AP145, SMALL(IF("Yes"='Cheater Sheet'!$BM$105:$BM$145, ROW('Cheater Sheet'!$BM$105:$BM$145)-104,""), ROW()-4)),"")="","",IFERROR(INDEX('Cheater Sheet'!AP105:AP145, SMALL(IF("Yes"='Cheater Sheet'!$BM$105:$BM$145, ROW('Cheater Sheet'!$BM$105:$BM$145)-104,""), ROW()-4)),""))</f>
        <v/>
      </c>
      <c r="AR25" s="704" t="str" cm="1">
        <f t="array" ref="AR25">IF(IFERROR(INDEX('Cheater Sheet'!AQ105:AQ145, SMALL(IF("Yes"='Cheater Sheet'!$BM$105:$BM$145, ROW('Cheater Sheet'!$BM$105:$BM$145)-104,""), ROW()-4)),"")="","",IFERROR(INDEX('Cheater Sheet'!AQ105:AQ145, SMALL(IF("Yes"='Cheater Sheet'!$BM$105:$BM$145, ROW('Cheater Sheet'!$BM$105:$BM$145)-104,""), ROW()-4)),""))</f>
        <v/>
      </c>
      <c r="AS25" s="705" t="str" cm="1">
        <f t="array" ref="AS25">IF(IFERROR(INDEX('Cheater Sheet'!AR105:AR145, SMALL(IF("Yes"='Cheater Sheet'!$BM$105:$BM$145, ROW('Cheater Sheet'!$BM$105:$BM$145)-104,""), ROW()-4)),"")="","",IFERROR(INDEX('Cheater Sheet'!AR105:AR145, SMALL(IF("Yes"='Cheater Sheet'!$BM$105:$BM$145, ROW('Cheater Sheet'!$BM$105:$BM$145)-104,""), ROW()-4)),""))</f>
        <v/>
      </c>
      <c r="AT25" s="704" t="str" cm="1">
        <f t="array" ref="AT25">IF(IFERROR(INDEX('Cheater Sheet'!AS105:AS145, SMALL(IF("Yes"='Cheater Sheet'!$BM$105:$BM$145, ROW('Cheater Sheet'!$BM$105:$BM$145)-104,""), ROW()-4)),"")="","",IFERROR(INDEX('Cheater Sheet'!AS105:AS145, SMALL(IF("Yes"='Cheater Sheet'!$BM$105:$BM$145, ROW('Cheater Sheet'!$BM$105:$BM$145)-104,""), ROW()-4)),""))</f>
        <v/>
      </c>
      <c r="AU25" s="705" t="str" cm="1">
        <f t="array" ref="AU25">IF(IFERROR(INDEX('Cheater Sheet'!AT105:AT145, SMALL(IF("Yes"='Cheater Sheet'!$BM$105:$BM$145, ROW('Cheater Sheet'!$BM$105:$BM$145)-104,""), ROW()-4)),"")="","",IFERROR(INDEX('Cheater Sheet'!AT105:AT145, SMALL(IF("Yes"='Cheater Sheet'!$BM$105:$BM$145, ROW('Cheater Sheet'!$BM$105:$BM$145)-104,""), ROW()-4)),""))</f>
        <v/>
      </c>
      <c r="AV25" s="704" t="str" cm="1">
        <f t="array" ref="AV25">IF(IFERROR(INDEX('Cheater Sheet'!AU105:AU145, SMALL(IF("Yes"='Cheater Sheet'!$BM$105:$BM$145, ROW('Cheater Sheet'!$BM$105:$BM$145)-104,""), ROW()-4)),"")="","",IFERROR(INDEX('Cheater Sheet'!AU105:AU145, SMALL(IF("Yes"='Cheater Sheet'!$BM$105:$BM$145, ROW('Cheater Sheet'!$BM$105:$BM$145)-104,""), ROW()-4)),""))</f>
        <v/>
      </c>
      <c r="AW25" s="705" t="str" cm="1">
        <f t="array" ref="AW25">IF(IFERROR(INDEX('Cheater Sheet'!AV105:AV145, SMALL(IF("Yes"='Cheater Sheet'!$BM$105:$BM$145, ROW('Cheater Sheet'!$BM$105:$BM$145)-104,""), ROW()-4)),"")="","",IFERROR(INDEX('Cheater Sheet'!AV105:AV145, SMALL(IF("Yes"='Cheater Sheet'!$BM$105:$BM$145, ROW('Cheater Sheet'!$BM$105:$BM$145)-104,""), ROW()-4)),""))</f>
        <v/>
      </c>
      <c r="AX25" s="704" t="str" cm="1">
        <f t="array" ref="AX25">IF(IFERROR(INDEX('Cheater Sheet'!AW105:AW145, SMALL(IF("Yes"='Cheater Sheet'!$BM$105:$BM$145, ROW('Cheater Sheet'!$BM$105:$BM$145)-104,""), ROW()-4)),"")="","",IFERROR(INDEX('Cheater Sheet'!AW105:AW145, SMALL(IF("Yes"='Cheater Sheet'!$BM$105:$BM$145, ROW('Cheater Sheet'!$BM$105:$BM$145)-104,""), ROW()-4)),""))</f>
        <v/>
      </c>
      <c r="AY25" s="705" t="str" cm="1">
        <f t="array" ref="AY25">IF(IFERROR(INDEX('Cheater Sheet'!AX105:AX145, SMALL(IF("Yes"='Cheater Sheet'!$BM$105:$BM$145, ROW('Cheater Sheet'!$BM$105:$BM$145)-104,""), ROW()-4)),"")="","",IFERROR(INDEX('Cheater Sheet'!AX105:AX145, SMALL(IF("Yes"='Cheater Sheet'!$BM$105:$BM$145, ROW('Cheater Sheet'!$BM$105:$BM$145)-104,""), ROW()-4)),""))</f>
        <v/>
      </c>
      <c r="AZ25" s="704" t="str" cm="1">
        <f t="array" ref="AZ25">IF(IFERROR(INDEX('Cheater Sheet'!AY105:AY145, SMALL(IF("Yes"='Cheater Sheet'!$BM$105:$BM$145, ROW('Cheater Sheet'!$BM$105:$BM$145)-104,""), ROW()-4)),"")="","",IFERROR(INDEX('Cheater Sheet'!AY105:AY145, SMALL(IF("Yes"='Cheater Sheet'!$BM$105:$BM$145, ROW('Cheater Sheet'!$BM$105:$BM$145)-104,""), ROW()-4)),""))</f>
        <v/>
      </c>
      <c r="BA25" s="705" t="str" cm="1">
        <f t="array" ref="BA25">IF(IFERROR(INDEX('Cheater Sheet'!AZ105:AZ145, SMALL(IF("Yes"='Cheater Sheet'!$BM$105:$BM$145, ROW('Cheater Sheet'!$BM$105:$BM$145)-104,""), ROW()-4)),"")="","",IFERROR(INDEX('Cheater Sheet'!AZ105:AZ145, SMALL(IF("Yes"='Cheater Sheet'!$BM$105:$BM$145, ROW('Cheater Sheet'!$BM$105:$BM$145)-104,""), ROW()-4)),""))</f>
        <v/>
      </c>
      <c r="BB25" s="704" t="str" cm="1">
        <f t="array" ref="BB25">IF(IFERROR(INDEX('Cheater Sheet'!BA105:BA145, SMALL(IF("Yes"='Cheater Sheet'!$BM$105:$BM$145, ROW('Cheater Sheet'!$BM$105:$BM$145)-104,""), ROW()-4)),"")="","",IFERROR(INDEX('Cheater Sheet'!BA105:BA145, SMALL(IF("Yes"='Cheater Sheet'!$BM$105:$BM$145, ROW('Cheater Sheet'!$BM$105:$BM$145)-104,""), ROW()-4)),""))</f>
        <v/>
      </c>
      <c r="BC25" s="705" t="str" cm="1">
        <f t="array" ref="BC25">IF(IFERROR(INDEX('Cheater Sheet'!BB105:BB145, SMALL(IF("Yes"='Cheater Sheet'!$BM$105:$BM$145, ROW('Cheater Sheet'!$BM$105:$BM$145)-104,""), ROW()-4)),"")="","",IFERROR(INDEX('Cheater Sheet'!BB105:BB145, SMALL(IF("Yes"='Cheater Sheet'!$BM$105:$BM$145, ROW('Cheater Sheet'!$BM$105:$BM$145)-104,""), ROW()-4)),""))</f>
        <v/>
      </c>
      <c r="BD25" s="704" t="str" cm="1">
        <f t="array" ref="BD25">IF(IFERROR(INDEX('Cheater Sheet'!BC105:BC145, SMALL(IF("Yes"='Cheater Sheet'!$BM$105:$BM$145, ROW('Cheater Sheet'!$BM$105:$BM$145)-104,""), ROW()-4)),"")="","",IFERROR(INDEX('Cheater Sheet'!BC105:BC145, SMALL(IF("Yes"='Cheater Sheet'!$BM$105:$BM$145, ROW('Cheater Sheet'!$BM$105:$BM$145)-104,""), ROW()-4)),""))</f>
        <v/>
      </c>
      <c r="BE25" s="705" t="str" cm="1">
        <f t="array" ref="BE25">IF(IFERROR(INDEX('Cheater Sheet'!BD105:BD145, SMALL(IF("Yes"='Cheater Sheet'!$BM$105:$BM$145, ROW('Cheater Sheet'!$BM$105:$BM$145)-104,""), ROW()-4)),"")="","",IFERROR(INDEX('Cheater Sheet'!BD105:BD145, SMALL(IF("Yes"='Cheater Sheet'!$BM$105:$BM$145, ROW('Cheater Sheet'!$BM$105:$BM$145)-104,""), ROW()-4)),""))</f>
        <v/>
      </c>
      <c r="BF25" s="704" t="str" cm="1">
        <f t="array" ref="BF25">IF(IFERROR(INDEX('Cheater Sheet'!BE105:BE145, SMALL(IF("Yes"='Cheater Sheet'!$BM$105:$BM$145, ROW('Cheater Sheet'!$BM$105:$BM$145)-104,""), ROW()-4)),"")="","",IFERROR(INDEX('Cheater Sheet'!BE105:BE145, SMALL(IF("Yes"='Cheater Sheet'!$BM$105:$BM$145, ROW('Cheater Sheet'!$BM$105:$BM$145)-104,""), ROW()-4)),""))</f>
        <v/>
      </c>
      <c r="BG25" s="705" t="str" cm="1">
        <f t="array" ref="BG25">IF(IFERROR(INDEX('Cheater Sheet'!BF105:BF145, SMALL(IF("Yes"='Cheater Sheet'!$BM$105:$BM$145, ROW('Cheater Sheet'!$BM$105:$BM$145)-104,""), ROW()-4)),"")="","",IFERROR(INDEX('Cheater Sheet'!BF105:BF145, SMALL(IF("Yes"='Cheater Sheet'!$BM$105:$BM$145, ROW('Cheater Sheet'!$BM$105:$BM$145)-104,""), ROW()-4)),""))</f>
        <v/>
      </c>
      <c r="BH25" s="704" t="str" cm="1">
        <f t="array" ref="BH25">IF(IFERROR(INDEX('Cheater Sheet'!BG105:BG145, SMALL(IF("Yes"='Cheater Sheet'!$BM$105:$BM$145, ROW('Cheater Sheet'!$BM$105:$BM$145)-104,""), ROW()-4)),"")="","",IFERROR(INDEX('Cheater Sheet'!BG105:BG145, SMALL(IF("Yes"='Cheater Sheet'!$BM$105:$BM$145, ROW('Cheater Sheet'!$BM$105:$BM$145)-104,""), ROW()-4)),""))</f>
        <v/>
      </c>
      <c r="BI25" s="705" t="str" cm="1">
        <f t="array" ref="BI25">IF(IFERROR(INDEX('Cheater Sheet'!BH105:BH145, SMALL(IF("Yes"='Cheater Sheet'!$BM$105:$BM$145, ROW('Cheater Sheet'!$BM$105:$BM$145)-104,""), ROW()-4)),"")="","",IFERROR(INDEX('Cheater Sheet'!BH105:BH145, SMALL(IF("Yes"='Cheater Sheet'!$BM$105:$BM$145, ROW('Cheater Sheet'!$BM$105:$BM$145)-104,""), ROW()-4)),""))</f>
        <v/>
      </c>
      <c r="BJ25" s="704" t="str" cm="1">
        <f t="array" ref="BJ25">IF(IFERROR(INDEX('Cheater Sheet'!BI105:BI145, SMALL(IF("Yes"='Cheater Sheet'!$BM$105:$BM$145, ROW('Cheater Sheet'!$BM$105:$BM$145)-104,""), ROW()-4)),"")="","",IFERROR(INDEX('Cheater Sheet'!BI105:BI145, SMALL(IF("Yes"='Cheater Sheet'!$BM$105:$BM$145, ROW('Cheater Sheet'!$BM$105:$BM$145)-104,""), ROW()-4)),""))</f>
        <v/>
      </c>
      <c r="BK25" s="527" t="str" cm="1">
        <f t="array" ref="BK25">IF(IFERROR(INDEX('Cheater Sheet'!BJ105:BJ145, SMALL(IF("Yes"='Cheater Sheet'!$BM$105:$BM$145, ROW('Cheater Sheet'!$BM$105:$BM$145)-104,""), ROW()-4)),"")="","",IFERROR(INDEX('Cheater Sheet'!BJ105:BJ145, SMALL(IF("Yes"='Cheater Sheet'!$BM$105:$BM$145, ROW('Cheater Sheet'!$BM$105:$BM$145)-104,""), ROW()-4)),""))</f>
        <v/>
      </c>
      <c r="BL25" s="101"/>
    </row>
    <row r="26" spans="1:64" x14ac:dyDescent="0.2">
      <c r="A26" s="765">
        <f t="shared" si="0"/>
        <v>0</v>
      </c>
      <c r="C26" s="143" t="str" cm="1">
        <f t="array" ref="C26">IFERROR(INDEX('Cheater Sheet'!$B$105:$B$145, SMALL(IF("Yes"='Cheater Sheet'!$BM$105:$BM$145, ROW('Cheater Sheet'!$BM$105:$BM$145)-104,""), ROW()-4)),"")</f>
        <v/>
      </c>
      <c r="D26" s="704" t="str" cm="1">
        <f t="array" ref="D26">IF(IFERROR(INDEX('Cheater Sheet'!C105:C145, SMALL(IF("Yes"='Cheater Sheet'!$BM$105:$BM$145, ROW('Cheater Sheet'!$BM$105:$BM$145)-104,""), ROW()-4)),"")="","",IFERROR(INDEX('Cheater Sheet'!C105:C145, SMALL(IF("Yes"='Cheater Sheet'!$BM$105:$BM$145, ROW('Cheater Sheet'!$BM$105:$BM$145)-104,""), ROW()-4)),""))</f>
        <v/>
      </c>
      <c r="E26" s="705" t="str" cm="1">
        <f t="array" ref="E26">IF(IFERROR(INDEX('Cheater Sheet'!D105:D145, SMALL(IF("Yes"='Cheater Sheet'!$BM$105:$BM$145, ROW('Cheater Sheet'!$BM$105:$BM$145)-104,""), ROW()-4)),"")="","",IFERROR(INDEX('Cheater Sheet'!D105:D145, SMALL(IF("Yes"='Cheater Sheet'!$BM$105:$BM$145, ROW('Cheater Sheet'!$BM$105:$BM$145)-104,""), ROW()-4)),""))</f>
        <v/>
      </c>
      <c r="F26" s="704" t="str" cm="1">
        <f t="array" ref="F26">IF(IFERROR(INDEX('Cheater Sheet'!E105:E145, SMALL(IF("Yes"='Cheater Sheet'!$BM$105:$BM$145, ROW('Cheater Sheet'!$BM$105:$BM$145)-104,""), ROW()-4)),"")="","",IFERROR(INDEX('Cheater Sheet'!E105:E145, SMALL(IF("Yes"='Cheater Sheet'!$BM$105:$BM$145, ROW('Cheater Sheet'!$BM$105:$BM$145)-104,""), ROW()-4)),""))</f>
        <v/>
      </c>
      <c r="G26" s="705" t="str" cm="1">
        <f t="array" ref="G26">IF(IFERROR(INDEX('Cheater Sheet'!F105:F145, SMALL(IF("Yes"='Cheater Sheet'!$BM$105:$BM$145, ROW('Cheater Sheet'!$BM$105:$BM$145)-104,""), ROW()-4)),"")="","",IFERROR(INDEX('Cheater Sheet'!F105:F145, SMALL(IF("Yes"='Cheater Sheet'!$BM$105:$BM$145, ROW('Cheater Sheet'!$BM$105:$BM$145)-104,""), ROW()-4)),""))</f>
        <v/>
      </c>
      <c r="H26" s="704" t="str" cm="1">
        <f t="array" ref="H26">IF(IFERROR(INDEX('Cheater Sheet'!G105:G145, SMALL(IF("Yes"='Cheater Sheet'!$BM$105:$BM$145, ROW('Cheater Sheet'!$BM$105:$BM$145)-104,""), ROW()-4)),"")="","",IFERROR(INDEX('Cheater Sheet'!G105:G145, SMALL(IF("Yes"='Cheater Sheet'!$BM$105:$BM$145, ROW('Cheater Sheet'!$BM$105:$BM$145)-104,""), ROW()-4)),""))</f>
        <v/>
      </c>
      <c r="I26" s="705" t="str" cm="1">
        <f t="array" ref="I26">IF(IFERROR(INDEX('Cheater Sheet'!H105:H145, SMALL(IF("Yes"='Cheater Sheet'!$BM$105:$BM$145, ROW('Cheater Sheet'!$BM$105:$BM$145)-104,""), ROW()-4)),"")="","",IFERROR(INDEX('Cheater Sheet'!H105:H145, SMALL(IF("Yes"='Cheater Sheet'!$BM$105:$BM$145, ROW('Cheater Sheet'!$BM$105:$BM$145)-104,""), ROW()-4)),""))</f>
        <v/>
      </c>
      <c r="J26" s="704" t="str" cm="1">
        <f t="array" ref="J26">IF(IFERROR(INDEX('Cheater Sheet'!I105:I145, SMALL(IF("Yes"='Cheater Sheet'!$BM$105:$BM$145, ROW('Cheater Sheet'!$BM$105:$BM$145)-104,""), ROW()-4)),"")="","",IFERROR(INDEX('Cheater Sheet'!I105:I145, SMALL(IF("Yes"='Cheater Sheet'!$BM$105:$BM$145, ROW('Cheater Sheet'!$BM$105:$BM$145)-104,""), ROW()-4)),""))</f>
        <v/>
      </c>
      <c r="K26" s="705" t="str" cm="1">
        <f t="array" ref="K26">IF(IFERROR(INDEX('Cheater Sheet'!J105:J145, SMALL(IF("Yes"='Cheater Sheet'!$BM$105:$BM$145, ROW('Cheater Sheet'!$BM$105:$BM$145)-104,""), ROW()-4)),"")="","",IFERROR(INDEX('Cheater Sheet'!J105:J145, SMALL(IF("Yes"='Cheater Sheet'!$BM$105:$BM$145, ROW('Cheater Sheet'!$BM$105:$BM$145)-104,""), ROW()-4)),""))</f>
        <v/>
      </c>
      <c r="L26" s="704" t="str" cm="1">
        <f t="array" ref="L26">IF(IFERROR(INDEX('Cheater Sheet'!K105:K145, SMALL(IF("Yes"='Cheater Sheet'!$BM$105:$BM$145, ROW('Cheater Sheet'!$BM$105:$BM$145)-104,""), ROW()-4)),"")="","",IFERROR(INDEX('Cheater Sheet'!K105:K145, SMALL(IF("Yes"='Cheater Sheet'!$BM$105:$BM$145, ROW('Cheater Sheet'!$BM$105:$BM$145)-104,""), ROW()-4)),""))</f>
        <v/>
      </c>
      <c r="M26" s="705" t="str" cm="1">
        <f t="array" ref="M26">IF(IFERROR(INDEX('Cheater Sheet'!L105:L145, SMALL(IF("Yes"='Cheater Sheet'!$BM$105:$BM$145, ROW('Cheater Sheet'!$BM$105:$BM$145)-104,""), ROW()-4)),"")="","",IFERROR(INDEX('Cheater Sheet'!L105:L145, SMALL(IF("Yes"='Cheater Sheet'!$BM$105:$BM$145, ROW('Cheater Sheet'!$BM$105:$BM$145)-104,""), ROW()-4)),""))</f>
        <v/>
      </c>
      <c r="N26" s="704" t="str" cm="1">
        <f t="array" ref="N26">IF(IFERROR(INDEX('Cheater Sheet'!M105:M145, SMALL(IF("Yes"='Cheater Sheet'!$BM$105:$BM$145, ROW('Cheater Sheet'!$BM$105:$BM$145)-104,""), ROW()-4)),"")="","",IFERROR(INDEX('Cheater Sheet'!M105:M145, SMALL(IF("Yes"='Cheater Sheet'!$BM$105:$BM$145, ROW('Cheater Sheet'!$BM$105:$BM$145)-104,""), ROW()-4)),""))</f>
        <v/>
      </c>
      <c r="O26" s="705" t="str" cm="1">
        <f t="array" ref="O26">IF(IFERROR(INDEX('Cheater Sheet'!N105:N145, SMALL(IF("Yes"='Cheater Sheet'!$BM$105:$BM$145, ROW('Cheater Sheet'!$BM$105:$BM$145)-104,""), ROW()-4)),"")="","",IFERROR(INDEX('Cheater Sheet'!N105:N145, SMALL(IF("Yes"='Cheater Sheet'!$BM$105:$BM$145, ROW('Cheater Sheet'!$BM$105:$BM$145)-104,""), ROW()-4)),""))</f>
        <v/>
      </c>
      <c r="P26" s="704" t="str" cm="1">
        <f t="array" ref="P26">IF(IFERROR(INDEX('Cheater Sheet'!O105:O145, SMALL(IF("Yes"='Cheater Sheet'!$BM$105:$BM$145, ROW('Cheater Sheet'!$BM$105:$BM$145)-104,""), ROW()-4)),"")="","",IFERROR(INDEX('Cheater Sheet'!O105:O145, SMALL(IF("Yes"='Cheater Sheet'!$BM$105:$BM$145, ROW('Cheater Sheet'!$BM$105:$BM$145)-104,""), ROW()-4)),""))</f>
        <v/>
      </c>
      <c r="Q26" s="705" t="str" cm="1">
        <f t="array" ref="Q26">IF(IFERROR(INDEX('Cheater Sheet'!P105:P145, SMALL(IF("Yes"='Cheater Sheet'!$BM$105:$BM$145, ROW('Cheater Sheet'!$BM$105:$BM$145)-104,""), ROW()-4)),"")="","",IFERROR(INDEX('Cheater Sheet'!P105:P145, SMALL(IF("Yes"='Cheater Sheet'!$BM$105:$BM$145, ROW('Cheater Sheet'!$BM$105:$BM$145)-104,""), ROW()-4)),""))</f>
        <v/>
      </c>
      <c r="R26" s="704" t="str" cm="1">
        <f t="array" ref="R26">IF(IFERROR(INDEX('Cheater Sheet'!Q105:Q145, SMALL(IF("Yes"='Cheater Sheet'!$BM$105:$BM$145, ROW('Cheater Sheet'!$BM$105:$BM$145)-104,""), ROW()-4)),"")="","",IFERROR(INDEX('Cheater Sheet'!Q105:Q145, SMALL(IF("Yes"='Cheater Sheet'!$BM$105:$BM$145, ROW('Cheater Sheet'!$BM$105:$BM$145)-104,""), ROW()-4)),""))</f>
        <v/>
      </c>
      <c r="S26" s="705" t="str" cm="1">
        <f t="array" ref="S26">IF(IFERROR(INDEX('Cheater Sheet'!R105:R145, SMALL(IF("Yes"='Cheater Sheet'!$BM$105:$BM$145, ROW('Cheater Sheet'!$BM$105:$BM$145)-104,""), ROW()-4)),"")="","",IFERROR(INDEX('Cheater Sheet'!R105:R145, SMALL(IF("Yes"='Cheater Sheet'!$BM$105:$BM$145, ROW('Cheater Sheet'!$BM$105:$BM$145)-104,""), ROW()-4)),""))</f>
        <v/>
      </c>
      <c r="T26" s="704" t="str" cm="1">
        <f t="array" ref="T26">IF(IFERROR(INDEX('Cheater Sheet'!S105:S145, SMALL(IF("Yes"='Cheater Sheet'!$BM$105:$BM$145, ROW('Cheater Sheet'!$BM$105:$BM$145)-104,""), ROW()-4)),"")="","",IFERROR(INDEX('Cheater Sheet'!S105:S145, SMALL(IF("Yes"='Cheater Sheet'!$BM$105:$BM$145, ROW('Cheater Sheet'!$BM$105:$BM$145)-104,""), ROW()-4)),""))</f>
        <v/>
      </c>
      <c r="U26" s="705" t="str" cm="1">
        <f t="array" ref="U26">IF(IFERROR(INDEX('Cheater Sheet'!T105:T145, SMALL(IF("Yes"='Cheater Sheet'!$BM$105:$BM$145, ROW('Cheater Sheet'!$BM$105:$BM$145)-104,""), ROW()-4)),"")="","",IFERROR(INDEX('Cheater Sheet'!T105:T145, SMALL(IF("Yes"='Cheater Sheet'!$BM$105:$BM$145, ROW('Cheater Sheet'!$BM$105:$BM$145)-104,""), ROW()-4)),""))</f>
        <v/>
      </c>
      <c r="V26" s="704" t="str" cm="1">
        <f t="array" ref="V26">IF(IFERROR(INDEX('Cheater Sheet'!U105:U145, SMALL(IF("Yes"='Cheater Sheet'!$BM$105:$BM$145, ROW('Cheater Sheet'!$BM$105:$BM$145)-104,""), ROW()-4)),"")="","",IFERROR(INDEX('Cheater Sheet'!U105:U145, SMALL(IF("Yes"='Cheater Sheet'!$BM$105:$BM$145, ROW('Cheater Sheet'!$BM$105:$BM$145)-104,""), ROW()-4)),""))</f>
        <v/>
      </c>
      <c r="W26" s="705" t="str" cm="1">
        <f t="array" ref="W26">IF(IFERROR(INDEX('Cheater Sheet'!V105:V145, SMALL(IF("Yes"='Cheater Sheet'!$BM$105:$BM$145, ROW('Cheater Sheet'!$BM$105:$BM$145)-104,""), ROW()-4)),"")="","",IFERROR(INDEX('Cheater Sheet'!V105:V145, SMALL(IF("Yes"='Cheater Sheet'!$BM$105:$BM$145, ROW('Cheater Sheet'!$BM$105:$BM$145)-104,""), ROW()-4)),""))</f>
        <v/>
      </c>
      <c r="X26" s="704" t="str" cm="1">
        <f t="array" ref="X26">IF(IFERROR(INDEX('Cheater Sheet'!W105:W145, SMALL(IF("Yes"='Cheater Sheet'!$BM$105:$BM$145, ROW('Cheater Sheet'!$BM$105:$BM$145)-104,""), ROW()-4)),"")="","",IFERROR(INDEX('Cheater Sheet'!W105:W145, SMALL(IF("Yes"='Cheater Sheet'!$BM$105:$BM$145, ROW('Cheater Sheet'!$BM$105:$BM$145)-104,""), ROW()-4)),""))</f>
        <v/>
      </c>
      <c r="Y26" s="705" t="str" cm="1">
        <f t="array" ref="Y26">IF(IFERROR(INDEX('Cheater Sheet'!X105:X145, SMALL(IF("Yes"='Cheater Sheet'!$BM$105:$BM$145, ROW('Cheater Sheet'!$BM$105:$BM$145)-104,""), ROW()-4)),"")="","",IFERROR(INDEX('Cheater Sheet'!X105:X145, SMALL(IF("Yes"='Cheater Sheet'!$BM$105:$BM$145, ROW('Cheater Sheet'!$BM$105:$BM$145)-104,""), ROW()-4)),""))</f>
        <v/>
      </c>
      <c r="Z26" s="704" t="str" cm="1">
        <f t="array" ref="Z26">IF(IFERROR(INDEX('Cheater Sheet'!Y105:Y145, SMALL(IF("Yes"='Cheater Sheet'!$BM$105:$BM$145, ROW('Cheater Sheet'!$BM$105:$BM$145)-104,""), ROW()-4)),"")="","",IFERROR(INDEX('Cheater Sheet'!Y105:Y145, SMALL(IF("Yes"='Cheater Sheet'!$BM$105:$BM$145, ROW('Cheater Sheet'!$BM$105:$BM$145)-104,""), ROW()-4)),""))</f>
        <v/>
      </c>
      <c r="AA26" s="705" t="str" cm="1">
        <f t="array" ref="AA26">IF(IFERROR(INDEX('Cheater Sheet'!Z105:Z145, SMALL(IF("Yes"='Cheater Sheet'!$BM$105:$BM$145, ROW('Cheater Sheet'!$BM$105:$BM$145)-104,""), ROW()-4)),"")="","",IFERROR(INDEX('Cheater Sheet'!Z105:Z145, SMALL(IF("Yes"='Cheater Sheet'!$BM$105:$BM$145, ROW('Cheater Sheet'!$BM$105:$BM$145)-104,""), ROW()-4)),""))</f>
        <v/>
      </c>
      <c r="AB26" s="704" t="str" cm="1">
        <f t="array" ref="AB26">IF(IFERROR(INDEX('Cheater Sheet'!AA105:AA145, SMALL(IF("Yes"='Cheater Sheet'!$BM$105:$BM$145, ROW('Cheater Sheet'!$BM$105:$BM$145)-104,""), ROW()-4)),"")="","",IFERROR(INDEX('Cheater Sheet'!AA105:AA145, SMALL(IF("Yes"='Cheater Sheet'!$BM$105:$BM$145, ROW('Cheater Sheet'!$BM$105:$BM$145)-104,""), ROW()-4)),""))</f>
        <v/>
      </c>
      <c r="AC26" s="705" t="str" cm="1">
        <f t="array" ref="AC26">IF(IFERROR(INDEX('Cheater Sheet'!AB105:AB145, SMALL(IF("Yes"='Cheater Sheet'!$BM$105:$BM$145, ROW('Cheater Sheet'!$BM$105:$BM$145)-104,""), ROW()-4)),"")="","",IFERROR(INDEX('Cheater Sheet'!AB105:AB145, SMALL(IF("Yes"='Cheater Sheet'!$BM$105:$BM$145, ROW('Cheater Sheet'!$BM$105:$BM$145)-104,""), ROW()-4)),""))</f>
        <v/>
      </c>
      <c r="AD26" s="704" t="str" cm="1">
        <f t="array" ref="AD26">IF(IFERROR(INDEX('Cheater Sheet'!AC105:AC145, SMALL(IF("Yes"='Cheater Sheet'!$BM$105:$BM$145, ROW('Cheater Sheet'!$BM$105:$BM$145)-104,""), ROW()-4)),"")="","",IFERROR(INDEX('Cheater Sheet'!AC105:AC145, SMALL(IF("Yes"='Cheater Sheet'!$BM$105:$BM$145, ROW('Cheater Sheet'!$BM$105:$BM$145)-104,""), ROW()-4)),""))</f>
        <v/>
      </c>
      <c r="AE26" s="705" t="str" cm="1">
        <f t="array" ref="AE26">IF(IFERROR(INDEX('Cheater Sheet'!AD105:AD145, SMALL(IF("Yes"='Cheater Sheet'!$BM$105:$BM$145, ROW('Cheater Sheet'!$BM$105:$BM$145)-104,""), ROW()-4)),"")="","",IFERROR(INDEX('Cheater Sheet'!AD105:AD145, SMALL(IF("Yes"='Cheater Sheet'!$BM$105:$BM$145, ROW('Cheater Sheet'!$BM$105:$BM$145)-104,""), ROW()-4)),""))</f>
        <v/>
      </c>
      <c r="AF26" s="704" t="str" cm="1">
        <f t="array" ref="AF26">IF(IFERROR(INDEX('Cheater Sheet'!AE105:AE145, SMALL(IF("Yes"='Cheater Sheet'!$BM$105:$BM$145, ROW('Cheater Sheet'!$BM$105:$BM$145)-104,""), ROW()-4)),"")="","",IFERROR(INDEX('Cheater Sheet'!AE105:AE145, SMALL(IF("Yes"='Cheater Sheet'!$BM$105:$BM$145, ROW('Cheater Sheet'!$BM$105:$BM$145)-104,""), ROW()-4)),""))</f>
        <v/>
      </c>
      <c r="AG26" s="705" t="str" cm="1">
        <f t="array" ref="AG26">IF(IFERROR(INDEX('Cheater Sheet'!AF105:AF145, SMALL(IF("Yes"='Cheater Sheet'!$BM$105:$BM$145, ROW('Cheater Sheet'!$BM$105:$BM$145)-104,""), ROW()-4)),"")="","",IFERROR(INDEX('Cheater Sheet'!AF105:AF145, SMALL(IF("Yes"='Cheater Sheet'!$BM$105:$BM$145, ROW('Cheater Sheet'!$BM$105:$BM$145)-104,""), ROW()-4)),""))</f>
        <v/>
      </c>
      <c r="AH26" s="704" t="str" cm="1">
        <f t="array" ref="AH26">IF(IFERROR(INDEX('Cheater Sheet'!AG105:AG145, SMALL(IF("Yes"='Cheater Sheet'!$BM$105:$BM$145, ROW('Cheater Sheet'!$BM$105:$BM$145)-104,""), ROW()-4)),"")="","",IFERROR(INDEX('Cheater Sheet'!AG105:AG145, SMALL(IF("Yes"='Cheater Sheet'!$BM$105:$BM$145, ROW('Cheater Sheet'!$BM$105:$BM$145)-104,""), ROW()-4)),""))</f>
        <v/>
      </c>
      <c r="AI26" s="705" t="str" cm="1">
        <f t="array" ref="AI26">IF(IFERROR(INDEX('Cheater Sheet'!AH105:AH145, SMALL(IF("Yes"='Cheater Sheet'!$BM$105:$BM$145, ROW('Cheater Sheet'!$BM$105:$BM$145)-104,""), ROW()-4)),"")="","",IFERROR(INDEX('Cheater Sheet'!AH105:AH145, SMALL(IF("Yes"='Cheater Sheet'!$BM$105:$BM$145, ROW('Cheater Sheet'!$BM$105:$BM$145)-104,""), ROW()-4)),""))</f>
        <v/>
      </c>
      <c r="AJ26" s="704" t="str" cm="1">
        <f t="array" ref="AJ26">IF(IFERROR(INDEX('Cheater Sheet'!AI105:AI145, SMALL(IF("Yes"='Cheater Sheet'!$BM$105:$BM$145, ROW('Cheater Sheet'!$BM$105:$BM$145)-104,""), ROW()-4)),"")="","",IFERROR(INDEX('Cheater Sheet'!AI105:AI145, SMALL(IF("Yes"='Cheater Sheet'!$BM$105:$BM$145, ROW('Cheater Sheet'!$BM$105:$BM$145)-104,""), ROW()-4)),""))</f>
        <v/>
      </c>
      <c r="AK26" s="705" t="str" cm="1">
        <f t="array" ref="AK26">IF(IFERROR(INDEX('Cheater Sheet'!AJ105:AJ145, SMALL(IF("Yes"='Cheater Sheet'!$BM$105:$BM$145, ROW('Cheater Sheet'!$BM$105:$BM$145)-104,""), ROW()-4)),"")="","",IFERROR(INDEX('Cheater Sheet'!AJ105:AJ145, SMALL(IF("Yes"='Cheater Sheet'!$BM$105:$BM$145, ROW('Cheater Sheet'!$BM$105:$BM$145)-104,""), ROW()-4)),""))</f>
        <v/>
      </c>
      <c r="AL26" s="704" t="str" cm="1">
        <f t="array" ref="AL26">IF(IFERROR(INDEX('Cheater Sheet'!AK105:AK145, SMALL(IF("Yes"='Cheater Sheet'!$BM$105:$BM$145, ROW('Cheater Sheet'!$BM$105:$BM$145)-104,""), ROW()-4)),"")="","",IFERROR(INDEX('Cheater Sheet'!AK105:AK145, SMALL(IF("Yes"='Cheater Sheet'!$BM$105:$BM$145, ROW('Cheater Sheet'!$BM$105:$BM$145)-104,""), ROW()-4)),""))</f>
        <v/>
      </c>
      <c r="AM26" s="705" t="str" cm="1">
        <f t="array" ref="AM26">IF(IFERROR(INDEX('Cheater Sheet'!AL105:AL145, SMALL(IF("Yes"='Cheater Sheet'!$BM$105:$BM$145, ROW('Cheater Sheet'!$BM$105:$BM$145)-104,""), ROW()-4)),"")="","",IFERROR(INDEX('Cheater Sheet'!AL105:AL145, SMALL(IF("Yes"='Cheater Sheet'!$BM$105:$BM$145, ROW('Cheater Sheet'!$BM$105:$BM$145)-104,""), ROW()-4)),""))</f>
        <v/>
      </c>
      <c r="AN26" s="704" t="str" cm="1">
        <f t="array" ref="AN26">IF(IFERROR(INDEX('Cheater Sheet'!AM105:AM145, SMALL(IF("Yes"='Cheater Sheet'!$BM$105:$BM$145, ROW('Cheater Sheet'!$BM$105:$BM$145)-104,""), ROW()-4)),"")="","",IFERROR(INDEX('Cheater Sheet'!AM105:AM145, SMALL(IF("Yes"='Cheater Sheet'!$BM$105:$BM$145, ROW('Cheater Sheet'!$BM$105:$BM$145)-104,""), ROW()-4)),""))</f>
        <v/>
      </c>
      <c r="AO26" s="705" t="str" cm="1">
        <f t="array" ref="AO26">IF(IFERROR(INDEX('Cheater Sheet'!AN105:AN145, SMALL(IF("Yes"='Cheater Sheet'!$BM$105:$BM$145, ROW('Cheater Sheet'!$BM$105:$BM$145)-104,""), ROW()-4)),"")="","",IFERROR(INDEX('Cheater Sheet'!AN105:AN145, SMALL(IF("Yes"='Cheater Sheet'!$BM$105:$BM$145, ROW('Cheater Sheet'!$BM$105:$BM$145)-104,""), ROW()-4)),""))</f>
        <v/>
      </c>
      <c r="AP26" s="704" t="str" cm="1">
        <f t="array" ref="AP26">IF(IFERROR(INDEX('Cheater Sheet'!AO105:AO145, SMALL(IF("Yes"='Cheater Sheet'!$BM$105:$BM$145, ROW('Cheater Sheet'!$BM$105:$BM$145)-104,""), ROW()-4)),"")="","",IFERROR(INDEX('Cheater Sheet'!AO105:AO145, SMALL(IF("Yes"='Cheater Sheet'!$BM$105:$BM$145, ROW('Cheater Sheet'!$BM$105:$BM$145)-104,""), ROW()-4)),""))</f>
        <v/>
      </c>
      <c r="AQ26" s="705" t="str" cm="1">
        <f t="array" ref="AQ26">IF(IFERROR(INDEX('Cheater Sheet'!AP105:AP145, SMALL(IF("Yes"='Cheater Sheet'!$BM$105:$BM$145, ROW('Cheater Sheet'!$BM$105:$BM$145)-104,""), ROW()-4)),"")="","",IFERROR(INDEX('Cheater Sheet'!AP105:AP145, SMALL(IF("Yes"='Cheater Sheet'!$BM$105:$BM$145, ROW('Cheater Sheet'!$BM$105:$BM$145)-104,""), ROW()-4)),""))</f>
        <v/>
      </c>
      <c r="AR26" s="704" t="str" cm="1">
        <f t="array" ref="AR26">IF(IFERROR(INDEX('Cheater Sheet'!AQ105:AQ145, SMALL(IF("Yes"='Cheater Sheet'!$BM$105:$BM$145, ROW('Cheater Sheet'!$BM$105:$BM$145)-104,""), ROW()-4)),"")="","",IFERROR(INDEX('Cheater Sheet'!AQ105:AQ145, SMALL(IF("Yes"='Cheater Sheet'!$BM$105:$BM$145, ROW('Cheater Sheet'!$BM$105:$BM$145)-104,""), ROW()-4)),""))</f>
        <v/>
      </c>
      <c r="AS26" s="705" t="str" cm="1">
        <f t="array" ref="AS26">IF(IFERROR(INDEX('Cheater Sheet'!AR105:AR145, SMALL(IF("Yes"='Cheater Sheet'!$BM$105:$BM$145, ROW('Cheater Sheet'!$BM$105:$BM$145)-104,""), ROW()-4)),"")="","",IFERROR(INDEX('Cheater Sheet'!AR105:AR145, SMALL(IF("Yes"='Cheater Sheet'!$BM$105:$BM$145, ROW('Cheater Sheet'!$BM$105:$BM$145)-104,""), ROW()-4)),""))</f>
        <v/>
      </c>
      <c r="AT26" s="704" t="str" cm="1">
        <f t="array" ref="AT26">IF(IFERROR(INDEX('Cheater Sheet'!AS105:AS145, SMALL(IF("Yes"='Cheater Sheet'!$BM$105:$BM$145, ROW('Cheater Sheet'!$BM$105:$BM$145)-104,""), ROW()-4)),"")="","",IFERROR(INDEX('Cheater Sheet'!AS105:AS145, SMALL(IF("Yes"='Cheater Sheet'!$BM$105:$BM$145, ROW('Cheater Sheet'!$BM$105:$BM$145)-104,""), ROW()-4)),""))</f>
        <v/>
      </c>
      <c r="AU26" s="705" t="str" cm="1">
        <f t="array" ref="AU26">IF(IFERROR(INDEX('Cheater Sheet'!AT105:AT145, SMALL(IF("Yes"='Cheater Sheet'!$BM$105:$BM$145, ROW('Cheater Sheet'!$BM$105:$BM$145)-104,""), ROW()-4)),"")="","",IFERROR(INDEX('Cheater Sheet'!AT105:AT145, SMALL(IF("Yes"='Cheater Sheet'!$BM$105:$BM$145, ROW('Cheater Sheet'!$BM$105:$BM$145)-104,""), ROW()-4)),""))</f>
        <v/>
      </c>
      <c r="AV26" s="704" t="str" cm="1">
        <f t="array" ref="AV26">IF(IFERROR(INDEX('Cheater Sheet'!AU105:AU145, SMALL(IF("Yes"='Cheater Sheet'!$BM$105:$BM$145, ROW('Cheater Sheet'!$BM$105:$BM$145)-104,""), ROW()-4)),"")="","",IFERROR(INDEX('Cheater Sheet'!AU105:AU145, SMALL(IF("Yes"='Cheater Sheet'!$BM$105:$BM$145, ROW('Cheater Sheet'!$BM$105:$BM$145)-104,""), ROW()-4)),""))</f>
        <v/>
      </c>
      <c r="AW26" s="705" t="str" cm="1">
        <f t="array" ref="AW26">IF(IFERROR(INDEX('Cheater Sheet'!AV105:AV145, SMALL(IF("Yes"='Cheater Sheet'!$BM$105:$BM$145, ROW('Cheater Sheet'!$BM$105:$BM$145)-104,""), ROW()-4)),"")="","",IFERROR(INDEX('Cheater Sheet'!AV105:AV145, SMALL(IF("Yes"='Cheater Sheet'!$BM$105:$BM$145, ROW('Cheater Sheet'!$BM$105:$BM$145)-104,""), ROW()-4)),""))</f>
        <v/>
      </c>
      <c r="AX26" s="704" t="str" cm="1">
        <f t="array" ref="AX26">IF(IFERROR(INDEX('Cheater Sheet'!AW105:AW145, SMALL(IF("Yes"='Cheater Sheet'!$BM$105:$BM$145, ROW('Cheater Sheet'!$BM$105:$BM$145)-104,""), ROW()-4)),"")="","",IFERROR(INDEX('Cheater Sheet'!AW105:AW145, SMALL(IF("Yes"='Cheater Sheet'!$BM$105:$BM$145, ROW('Cheater Sheet'!$BM$105:$BM$145)-104,""), ROW()-4)),""))</f>
        <v/>
      </c>
      <c r="AY26" s="705" t="str" cm="1">
        <f t="array" ref="AY26">IF(IFERROR(INDEX('Cheater Sheet'!AX105:AX145, SMALL(IF("Yes"='Cheater Sheet'!$BM$105:$BM$145, ROW('Cheater Sheet'!$BM$105:$BM$145)-104,""), ROW()-4)),"")="","",IFERROR(INDEX('Cheater Sheet'!AX105:AX145, SMALL(IF("Yes"='Cheater Sheet'!$BM$105:$BM$145, ROW('Cheater Sheet'!$BM$105:$BM$145)-104,""), ROW()-4)),""))</f>
        <v/>
      </c>
      <c r="AZ26" s="704" t="str" cm="1">
        <f t="array" ref="AZ26">IF(IFERROR(INDEX('Cheater Sheet'!AY105:AY145, SMALL(IF("Yes"='Cheater Sheet'!$BM$105:$BM$145, ROW('Cheater Sheet'!$BM$105:$BM$145)-104,""), ROW()-4)),"")="","",IFERROR(INDEX('Cheater Sheet'!AY105:AY145, SMALL(IF("Yes"='Cheater Sheet'!$BM$105:$BM$145, ROW('Cheater Sheet'!$BM$105:$BM$145)-104,""), ROW()-4)),""))</f>
        <v/>
      </c>
      <c r="BA26" s="705" t="str" cm="1">
        <f t="array" ref="BA26">IF(IFERROR(INDEX('Cheater Sheet'!AZ105:AZ145, SMALL(IF("Yes"='Cheater Sheet'!$BM$105:$BM$145, ROW('Cheater Sheet'!$BM$105:$BM$145)-104,""), ROW()-4)),"")="","",IFERROR(INDEX('Cheater Sheet'!AZ105:AZ145, SMALL(IF("Yes"='Cheater Sheet'!$BM$105:$BM$145, ROW('Cheater Sheet'!$BM$105:$BM$145)-104,""), ROW()-4)),""))</f>
        <v/>
      </c>
      <c r="BB26" s="704" t="str" cm="1">
        <f t="array" ref="BB26">IF(IFERROR(INDEX('Cheater Sheet'!BA105:BA145, SMALL(IF("Yes"='Cheater Sheet'!$BM$105:$BM$145, ROW('Cheater Sheet'!$BM$105:$BM$145)-104,""), ROW()-4)),"")="","",IFERROR(INDEX('Cheater Sheet'!BA105:BA145, SMALL(IF("Yes"='Cheater Sheet'!$BM$105:$BM$145, ROW('Cheater Sheet'!$BM$105:$BM$145)-104,""), ROW()-4)),""))</f>
        <v/>
      </c>
      <c r="BC26" s="705" t="str" cm="1">
        <f t="array" ref="BC26">IF(IFERROR(INDEX('Cheater Sheet'!BB105:BB145, SMALL(IF("Yes"='Cheater Sheet'!$BM$105:$BM$145, ROW('Cheater Sheet'!$BM$105:$BM$145)-104,""), ROW()-4)),"")="","",IFERROR(INDEX('Cheater Sheet'!BB105:BB145, SMALL(IF("Yes"='Cheater Sheet'!$BM$105:$BM$145, ROW('Cheater Sheet'!$BM$105:$BM$145)-104,""), ROW()-4)),""))</f>
        <v/>
      </c>
      <c r="BD26" s="704" t="str" cm="1">
        <f t="array" ref="BD26">IF(IFERROR(INDEX('Cheater Sheet'!BC105:BC145, SMALL(IF("Yes"='Cheater Sheet'!$BM$105:$BM$145, ROW('Cheater Sheet'!$BM$105:$BM$145)-104,""), ROW()-4)),"")="","",IFERROR(INDEX('Cheater Sheet'!BC105:BC145, SMALL(IF("Yes"='Cheater Sheet'!$BM$105:$BM$145, ROW('Cheater Sheet'!$BM$105:$BM$145)-104,""), ROW()-4)),""))</f>
        <v/>
      </c>
      <c r="BE26" s="705" t="str" cm="1">
        <f t="array" ref="BE26">IF(IFERROR(INDEX('Cheater Sheet'!BD105:BD145, SMALL(IF("Yes"='Cheater Sheet'!$BM$105:$BM$145, ROW('Cheater Sheet'!$BM$105:$BM$145)-104,""), ROW()-4)),"")="","",IFERROR(INDEX('Cheater Sheet'!BD105:BD145, SMALL(IF("Yes"='Cheater Sheet'!$BM$105:$BM$145, ROW('Cheater Sheet'!$BM$105:$BM$145)-104,""), ROW()-4)),""))</f>
        <v/>
      </c>
      <c r="BF26" s="704" t="str" cm="1">
        <f t="array" ref="BF26">IF(IFERROR(INDEX('Cheater Sheet'!BE105:BE145, SMALL(IF("Yes"='Cheater Sheet'!$BM$105:$BM$145, ROW('Cheater Sheet'!$BM$105:$BM$145)-104,""), ROW()-4)),"")="","",IFERROR(INDEX('Cheater Sheet'!BE105:BE145, SMALL(IF("Yes"='Cheater Sheet'!$BM$105:$BM$145, ROW('Cheater Sheet'!$BM$105:$BM$145)-104,""), ROW()-4)),""))</f>
        <v/>
      </c>
      <c r="BG26" s="705" t="str" cm="1">
        <f t="array" ref="BG26">IF(IFERROR(INDEX('Cheater Sheet'!BF105:BF145, SMALL(IF("Yes"='Cheater Sheet'!$BM$105:$BM$145, ROW('Cheater Sheet'!$BM$105:$BM$145)-104,""), ROW()-4)),"")="","",IFERROR(INDEX('Cheater Sheet'!BF105:BF145, SMALL(IF("Yes"='Cheater Sheet'!$BM$105:$BM$145, ROW('Cheater Sheet'!$BM$105:$BM$145)-104,""), ROW()-4)),""))</f>
        <v/>
      </c>
      <c r="BH26" s="704" t="str" cm="1">
        <f t="array" ref="BH26">IF(IFERROR(INDEX('Cheater Sheet'!BG105:BG145, SMALL(IF("Yes"='Cheater Sheet'!$BM$105:$BM$145, ROW('Cheater Sheet'!$BM$105:$BM$145)-104,""), ROW()-4)),"")="","",IFERROR(INDEX('Cheater Sheet'!BG105:BG145, SMALL(IF("Yes"='Cheater Sheet'!$BM$105:$BM$145, ROW('Cheater Sheet'!$BM$105:$BM$145)-104,""), ROW()-4)),""))</f>
        <v/>
      </c>
      <c r="BI26" s="705" t="str" cm="1">
        <f t="array" ref="BI26">IF(IFERROR(INDEX('Cheater Sheet'!BH105:BH145, SMALL(IF("Yes"='Cheater Sheet'!$BM$105:$BM$145, ROW('Cheater Sheet'!$BM$105:$BM$145)-104,""), ROW()-4)),"")="","",IFERROR(INDEX('Cheater Sheet'!BH105:BH145, SMALL(IF("Yes"='Cheater Sheet'!$BM$105:$BM$145, ROW('Cheater Sheet'!$BM$105:$BM$145)-104,""), ROW()-4)),""))</f>
        <v/>
      </c>
      <c r="BJ26" s="704" t="str" cm="1">
        <f t="array" ref="BJ26">IF(IFERROR(INDEX('Cheater Sheet'!BI105:BI145, SMALL(IF("Yes"='Cheater Sheet'!$BM$105:$BM$145, ROW('Cheater Sheet'!$BM$105:$BM$145)-104,""), ROW()-4)),"")="","",IFERROR(INDEX('Cheater Sheet'!BI105:BI145, SMALL(IF("Yes"='Cheater Sheet'!$BM$105:$BM$145, ROW('Cheater Sheet'!$BM$105:$BM$145)-104,""), ROW()-4)),""))</f>
        <v/>
      </c>
      <c r="BK26" s="527" t="str" cm="1">
        <f t="array" ref="BK26">IF(IFERROR(INDEX('Cheater Sheet'!BJ105:BJ145, SMALL(IF("Yes"='Cheater Sheet'!$BM$105:$BM$145, ROW('Cheater Sheet'!$BM$105:$BM$145)-104,""), ROW()-4)),"")="","",IFERROR(INDEX('Cheater Sheet'!BJ105:BJ145, SMALL(IF("Yes"='Cheater Sheet'!$BM$105:$BM$145, ROW('Cheater Sheet'!$BM$105:$BM$145)-104,""), ROW()-4)),""))</f>
        <v/>
      </c>
      <c r="BL26" s="101"/>
    </row>
    <row r="27" spans="1:64" x14ac:dyDescent="0.2">
      <c r="A27" s="765">
        <f t="shared" si="0"/>
        <v>0</v>
      </c>
      <c r="C27" s="143" t="str" cm="1">
        <f t="array" ref="C27">IFERROR(INDEX('Cheater Sheet'!$B$105:$B$145, SMALL(IF("Yes"='Cheater Sheet'!$BM$105:$BM$145, ROW('Cheater Sheet'!$BM$105:$BM$145)-104,""), ROW()-4)),"")</f>
        <v/>
      </c>
      <c r="D27" s="704" t="str" cm="1">
        <f t="array" ref="D27">IF(IFERROR(INDEX('Cheater Sheet'!C105:C145, SMALL(IF("Yes"='Cheater Sheet'!$BM$105:$BM$145, ROW('Cheater Sheet'!$BM$105:$BM$145)-104,""), ROW()-4)),"")="","",IFERROR(INDEX('Cheater Sheet'!C105:C145, SMALL(IF("Yes"='Cheater Sheet'!$BM$105:$BM$145, ROW('Cheater Sheet'!$BM$105:$BM$145)-104,""), ROW()-4)),""))</f>
        <v/>
      </c>
      <c r="E27" s="705" t="str" cm="1">
        <f t="array" ref="E27">IF(IFERROR(INDEX('Cheater Sheet'!D105:D145, SMALL(IF("Yes"='Cheater Sheet'!$BM$105:$BM$145, ROW('Cheater Sheet'!$BM$105:$BM$145)-104,""), ROW()-4)),"")="","",IFERROR(INDEX('Cheater Sheet'!D105:D145, SMALL(IF("Yes"='Cheater Sheet'!$BM$105:$BM$145, ROW('Cheater Sheet'!$BM$105:$BM$145)-104,""), ROW()-4)),""))</f>
        <v/>
      </c>
      <c r="F27" s="704" t="str" cm="1">
        <f t="array" ref="F27">IF(IFERROR(INDEX('Cheater Sheet'!E105:E145, SMALL(IF("Yes"='Cheater Sheet'!$BM$105:$BM$145, ROW('Cheater Sheet'!$BM$105:$BM$145)-104,""), ROW()-4)),"")="","",IFERROR(INDEX('Cheater Sheet'!E105:E145, SMALL(IF("Yes"='Cheater Sheet'!$BM$105:$BM$145, ROW('Cheater Sheet'!$BM$105:$BM$145)-104,""), ROW()-4)),""))</f>
        <v/>
      </c>
      <c r="G27" s="705" t="str" cm="1">
        <f t="array" ref="G27">IF(IFERROR(INDEX('Cheater Sheet'!F105:F145, SMALL(IF("Yes"='Cheater Sheet'!$BM$105:$BM$145, ROW('Cheater Sheet'!$BM$105:$BM$145)-104,""), ROW()-4)),"")="","",IFERROR(INDEX('Cheater Sheet'!F105:F145, SMALL(IF("Yes"='Cheater Sheet'!$BM$105:$BM$145, ROW('Cheater Sheet'!$BM$105:$BM$145)-104,""), ROW()-4)),""))</f>
        <v/>
      </c>
      <c r="H27" s="704" t="str" cm="1">
        <f t="array" ref="H27">IF(IFERROR(INDEX('Cheater Sheet'!G105:G145, SMALL(IF("Yes"='Cheater Sheet'!$BM$105:$BM$145, ROW('Cheater Sheet'!$BM$105:$BM$145)-104,""), ROW()-4)),"")="","",IFERROR(INDEX('Cheater Sheet'!G105:G145, SMALL(IF("Yes"='Cheater Sheet'!$BM$105:$BM$145, ROW('Cheater Sheet'!$BM$105:$BM$145)-104,""), ROW()-4)),""))</f>
        <v/>
      </c>
      <c r="I27" s="705" t="str" cm="1">
        <f t="array" ref="I27">IF(IFERROR(INDEX('Cheater Sheet'!H105:H145, SMALL(IF("Yes"='Cheater Sheet'!$BM$105:$BM$145, ROW('Cheater Sheet'!$BM$105:$BM$145)-104,""), ROW()-4)),"")="","",IFERROR(INDEX('Cheater Sheet'!H105:H145, SMALL(IF("Yes"='Cheater Sheet'!$BM$105:$BM$145, ROW('Cheater Sheet'!$BM$105:$BM$145)-104,""), ROW()-4)),""))</f>
        <v/>
      </c>
      <c r="J27" s="704" t="str" cm="1">
        <f t="array" ref="J27">IF(IFERROR(INDEX('Cheater Sheet'!I105:I145, SMALL(IF("Yes"='Cheater Sheet'!$BM$105:$BM$145, ROW('Cheater Sheet'!$BM$105:$BM$145)-104,""), ROW()-4)),"")="","",IFERROR(INDEX('Cheater Sheet'!I105:I145, SMALL(IF("Yes"='Cheater Sheet'!$BM$105:$BM$145, ROW('Cheater Sheet'!$BM$105:$BM$145)-104,""), ROW()-4)),""))</f>
        <v/>
      </c>
      <c r="K27" s="705" t="str" cm="1">
        <f t="array" ref="K27">IF(IFERROR(INDEX('Cheater Sheet'!J105:J145, SMALL(IF("Yes"='Cheater Sheet'!$BM$105:$BM$145, ROW('Cheater Sheet'!$BM$105:$BM$145)-104,""), ROW()-4)),"")="","",IFERROR(INDEX('Cheater Sheet'!J105:J145, SMALL(IF("Yes"='Cheater Sheet'!$BM$105:$BM$145, ROW('Cheater Sheet'!$BM$105:$BM$145)-104,""), ROW()-4)),""))</f>
        <v/>
      </c>
      <c r="L27" s="704" t="str" cm="1">
        <f t="array" ref="L27">IF(IFERROR(INDEX('Cheater Sheet'!K105:K145, SMALL(IF("Yes"='Cheater Sheet'!$BM$105:$BM$145, ROW('Cheater Sheet'!$BM$105:$BM$145)-104,""), ROW()-4)),"")="","",IFERROR(INDEX('Cheater Sheet'!K105:K145, SMALL(IF("Yes"='Cheater Sheet'!$BM$105:$BM$145, ROW('Cheater Sheet'!$BM$105:$BM$145)-104,""), ROW()-4)),""))</f>
        <v/>
      </c>
      <c r="M27" s="705" t="str" cm="1">
        <f t="array" ref="M27">IF(IFERROR(INDEX('Cheater Sheet'!L105:L145, SMALL(IF("Yes"='Cheater Sheet'!$BM$105:$BM$145, ROW('Cheater Sheet'!$BM$105:$BM$145)-104,""), ROW()-4)),"")="","",IFERROR(INDEX('Cheater Sheet'!L105:L145, SMALL(IF("Yes"='Cheater Sheet'!$BM$105:$BM$145, ROW('Cheater Sheet'!$BM$105:$BM$145)-104,""), ROW()-4)),""))</f>
        <v/>
      </c>
      <c r="N27" s="704" t="str" cm="1">
        <f t="array" ref="N27">IF(IFERROR(INDEX('Cheater Sheet'!M105:M145, SMALL(IF("Yes"='Cheater Sheet'!$BM$105:$BM$145, ROW('Cheater Sheet'!$BM$105:$BM$145)-104,""), ROW()-4)),"")="","",IFERROR(INDEX('Cheater Sheet'!M105:M145, SMALL(IF("Yes"='Cheater Sheet'!$BM$105:$BM$145, ROW('Cheater Sheet'!$BM$105:$BM$145)-104,""), ROW()-4)),""))</f>
        <v/>
      </c>
      <c r="O27" s="705" t="str" cm="1">
        <f t="array" ref="O27">IF(IFERROR(INDEX('Cheater Sheet'!N105:N145, SMALL(IF("Yes"='Cheater Sheet'!$BM$105:$BM$145, ROW('Cheater Sheet'!$BM$105:$BM$145)-104,""), ROW()-4)),"")="","",IFERROR(INDEX('Cheater Sheet'!N105:N145, SMALL(IF("Yes"='Cheater Sheet'!$BM$105:$BM$145, ROW('Cheater Sheet'!$BM$105:$BM$145)-104,""), ROW()-4)),""))</f>
        <v/>
      </c>
      <c r="P27" s="704" t="str" cm="1">
        <f t="array" ref="P27">IF(IFERROR(INDEX('Cheater Sheet'!O105:O145, SMALL(IF("Yes"='Cheater Sheet'!$BM$105:$BM$145, ROW('Cheater Sheet'!$BM$105:$BM$145)-104,""), ROW()-4)),"")="","",IFERROR(INDEX('Cheater Sheet'!O105:O145, SMALL(IF("Yes"='Cheater Sheet'!$BM$105:$BM$145, ROW('Cheater Sheet'!$BM$105:$BM$145)-104,""), ROW()-4)),""))</f>
        <v/>
      </c>
      <c r="Q27" s="705" t="str" cm="1">
        <f t="array" ref="Q27">IF(IFERROR(INDEX('Cheater Sheet'!P105:P145, SMALL(IF("Yes"='Cheater Sheet'!$BM$105:$BM$145, ROW('Cheater Sheet'!$BM$105:$BM$145)-104,""), ROW()-4)),"")="","",IFERROR(INDEX('Cheater Sheet'!P105:P145, SMALL(IF("Yes"='Cheater Sheet'!$BM$105:$BM$145, ROW('Cheater Sheet'!$BM$105:$BM$145)-104,""), ROW()-4)),""))</f>
        <v/>
      </c>
      <c r="R27" s="704" t="str" cm="1">
        <f t="array" ref="R27">IF(IFERROR(INDEX('Cheater Sheet'!Q105:Q145, SMALL(IF("Yes"='Cheater Sheet'!$BM$105:$BM$145, ROW('Cheater Sheet'!$BM$105:$BM$145)-104,""), ROW()-4)),"")="","",IFERROR(INDEX('Cheater Sheet'!Q105:Q145, SMALL(IF("Yes"='Cheater Sheet'!$BM$105:$BM$145, ROW('Cheater Sheet'!$BM$105:$BM$145)-104,""), ROW()-4)),""))</f>
        <v/>
      </c>
      <c r="S27" s="705" t="str" cm="1">
        <f t="array" ref="S27">IF(IFERROR(INDEX('Cheater Sheet'!R105:R145, SMALL(IF("Yes"='Cheater Sheet'!$BM$105:$BM$145, ROW('Cheater Sheet'!$BM$105:$BM$145)-104,""), ROW()-4)),"")="","",IFERROR(INDEX('Cheater Sheet'!R105:R145, SMALL(IF("Yes"='Cheater Sheet'!$BM$105:$BM$145, ROW('Cheater Sheet'!$BM$105:$BM$145)-104,""), ROW()-4)),""))</f>
        <v/>
      </c>
      <c r="T27" s="704" t="str" cm="1">
        <f t="array" ref="T27">IF(IFERROR(INDEX('Cheater Sheet'!S105:S145, SMALL(IF("Yes"='Cheater Sheet'!$BM$105:$BM$145, ROW('Cheater Sheet'!$BM$105:$BM$145)-104,""), ROW()-4)),"")="","",IFERROR(INDEX('Cheater Sheet'!S105:S145, SMALL(IF("Yes"='Cheater Sheet'!$BM$105:$BM$145, ROW('Cheater Sheet'!$BM$105:$BM$145)-104,""), ROW()-4)),""))</f>
        <v/>
      </c>
      <c r="U27" s="705" t="str" cm="1">
        <f t="array" ref="U27">IF(IFERROR(INDEX('Cheater Sheet'!T105:T145, SMALL(IF("Yes"='Cheater Sheet'!$BM$105:$BM$145, ROW('Cheater Sheet'!$BM$105:$BM$145)-104,""), ROW()-4)),"")="","",IFERROR(INDEX('Cheater Sheet'!T105:T145, SMALL(IF("Yes"='Cheater Sheet'!$BM$105:$BM$145, ROW('Cheater Sheet'!$BM$105:$BM$145)-104,""), ROW()-4)),""))</f>
        <v/>
      </c>
      <c r="V27" s="704" t="str" cm="1">
        <f t="array" ref="V27">IF(IFERROR(INDEX('Cheater Sheet'!U105:U145, SMALL(IF("Yes"='Cheater Sheet'!$BM$105:$BM$145, ROW('Cheater Sheet'!$BM$105:$BM$145)-104,""), ROW()-4)),"")="","",IFERROR(INDEX('Cheater Sheet'!U105:U145, SMALL(IF("Yes"='Cheater Sheet'!$BM$105:$BM$145, ROW('Cheater Sheet'!$BM$105:$BM$145)-104,""), ROW()-4)),""))</f>
        <v/>
      </c>
      <c r="W27" s="705" t="str" cm="1">
        <f t="array" ref="W27">IF(IFERROR(INDEX('Cheater Sheet'!V105:V145, SMALL(IF("Yes"='Cheater Sheet'!$BM$105:$BM$145, ROW('Cheater Sheet'!$BM$105:$BM$145)-104,""), ROW()-4)),"")="","",IFERROR(INDEX('Cheater Sheet'!V105:V145, SMALL(IF("Yes"='Cheater Sheet'!$BM$105:$BM$145, ROW('Cheater Sheet'!$BM$105:$BM$145)-104,""), ROW()-4)),""))</f>
        <v/>
      </c>
      <c r="X27" s="704" t="str" cm="1">
        <f t="array" ref="X27">IF(IFERROR(INDEX('Cheater Sheet'!W105:W145, SMALL(IF("Yes"='Cheater Sheet'!$BM$105:$BM$145, ROW('Cheater Sheet'!$BM$105:$BM$145)-104,""), ROW()-4)),"")="","",IFERROR(INDEX('Cheater Sheet'!W105:W145, SMALL(IF("Yes"='Cheater Sheet'!$BM$105:$BM$145, ROW('Cheater Sheet'!$BM$105:$BM$145)-104,""), ROW()-4)),""))</f>
        <v/>
      </c>
      <c r="Y27" s="705" t="str" cm="1">
        <f t="array" ref="Y27">IF(IFERROR(INDEX('Cheater Sheet'!X105:X145, SMALL(IF("Yes"='Cheater Sheet'!$BM$105:$BM$145, ROW('Cheater Sheet'!$BM$105:$BM$145)-104,""), ROW()-4)),"")="","",IFERROR(INDEX('Cheater Sheet'!X105:X145, SMALL(IF("Yes"='Cheater Sheet'!$BM$105:$BM$145, ROW('Cheater Sheet'!$BM$105:$BM$145)-104,""), ROW()-4)),""))</f>
        <v/>
      </c>
      <c r="Z27" s="704" t="str" cm="1">
        <f t="array" ref="Z27">IF(IFERROR(INDEX('Cheater Sheet'!Y105:Y145, SMALL(IF("Yes"='Cheater Sheet'!$BM$105:$BM$145, ROW('Cheater Sheet'!$BM$105:$BM$145)-104,""), ROW()-4)),"")="","",IFERROR(INDEX('Cheater Sheet'!Y105:Y145, SMALL(IF("Yes"='Cheater Sheet'!$BM$105:$BM$145, ROW('Cheater Sheet'!$BM$105:$BM$145)-104,""), ROW()-4)),""))</f>
        <v/>
      </c>
      <c r="AA27" s="705" t="str" cm="1">
        <f t="array" ref="AA27">IF(IFERROR(INDEX('Cheater Sheet'!Z105:Z145, SMALL(IF("Yes"='Cheater Sheet'!$BM$105:$BM$145, ROW('Cheater Sheet'!$BM$105:$BM$145)-104,""), ROW()-4)),"")="","",IFERROR(INDEX('Cheater Sheet'!Z105:Z145, SMALL(IF("Yes"='Cheater Sheet'!$BM$105:$BM$145, ROW('Cheater Sheet'!$BM$105:$BM$145)-104,""), ROW()-4)),""))</f>
        <v/>
      </c>
      <c r="AB27" s="704" t="str" cm="1">
        <f t="array" ref="AB27">IF(IFERROR(INDEX('Cheater Sheet'!AA105:AA145, SMALL(IF("Yes"='Cheater Sheet'!$BM$105:$BM$145, ROW('Cheater Sheet'!$BM$105:$BM$145)-104,""), ROW()-4)),"")="","",IFERROR(INDEX('Cheater Sheet'!AA105:AA145, SMALL(IF("Yes"='Cheater Sheet'!$BM$105:$BM$145, ROW('Cheater Sheet'!$BM$105:$BM$145)-104,""), ROW()-4)),""))</f>
        <v/>
      </c>
      <c r="AC27" s="705" t="str" cm="1">
        <f t="array" ref="AC27">IF(IFERROR(INDEX('Cheater Sheet'!AB105:AB145, SMALL(IF("Yes"='Cheater Sheet'!$BM$105:$BM$145, ROW('Cheater Sheet'!$BM$105:$BM$145)-104,""), ROW()-4)),"")="","",IFERROR(INDEX('Cheater Sheet'!AB105:AB145, SMALL(IF("Yes"='Cheater Sheet'!$BM$105:$BM$145, ROW('Cheater Sheet'!$BM$105:$BM$145)-104,""), ROW()-4)),""))</f>
        <v/>
      </c>
      <c r="AD27" s="704" t="str" cm="1">
        <f t="array" ref="AD27">IF(IFERROR(INDEX('Cheater Sheet'!AC105:AC145, SMALL(IF("Yes"='Cheater Sheet'!$BM$105:$BM$145, ROW('Cheater Sheet'!$BM$105:$BM$145)-104,""), ROW()-4)),"")="","",IFERROR(INDEX('Cheater Sheet'!AC105:AC145, SMALL(IF("Yes"='Cheater Sheet'!$BM$105:$BM$145, ROW('Cheater Sheet'!$BM$105:$BM$145)-104,""), ROW()-4)),""))</f>
        <v/>
      </c>
      <c r="AE27" s="705" t="str" cm="1">
        <f t="array" ref="AE27">IF(IFERROR(INDEX('Cheater Sheet'!AD105:AD145, SMALL(IF("Yes"='Cheater Sheet'!$BM$105:$BM$145, ROW('Cheater Sheet'!$BM$105:$BM$145)-104,""), ROW()-4)),"")="","",IFERROR(INDEX('Cheater Sheet'!AD105:AD145, SMALL(IF("Yes"='Cheater Sheet'!$BM$105:$BM$145, ROW('Cheater Sheet'!$BM$105:$BM$145)-104,""), ROW()-4)),""))</f>
        <v/>
      </c>
      <c r="AF27" s="704" t="str" cm="1">
        <f t="array" ref="AF27">IF(IFERROR(INDEX('Cheater Sheet'!AE105:AE145, SMALL(IF("Yes"='Cheater Sheet'!$BM$105:$BM$145, ROW('Cheater Sheet'!$BM$105:$BM$145)-104,""), ROW()-4)),"")="","",IFERROR(INDEX('Cheater Sheet'!AE105:AE145, SMALL(IF("Yes"='Cheater Sheet'!$BM$105:$BM$145, ROW('Cheater Sheet'!$BM$105:$BM$145)-104,""), ROW()-4)),""))</f>
        <v/>
      </c>
      <c r="AG27" s="705" t="str" cm="1">
        <f t="array" ref="AG27">IF(IFERROR(INDEX('Cheater Sheet'!AF105:AF145, SMALL(IF("Yes"='Cheater Sheet'!$BM$105:$BM$145, ROW('Cheater Sheet'!$BM$105:$BM$145)-104,""), ROW()-4)),"")="","",IFERROR(INDEX('Cheater Sheet'!AF105:AF145, SMALL(IF("Yes"='Cheater Sheet'!$BM$105:$BM$145, ROW('Cheater Sheet'!$BM$105:$BM$145)-104,""), ROW()-4)),""))</f>
        <v/>
      </c>
      <c r="AH27" s="704" t="str" cm="1">
        <f t="array" ref="AH27">IF(IFERROR(INDEX('Cheater Sheet'!AG105:AG145, SMALL(IF("Yes"='Cheater Sheet'!$BM$105:$BM$145, ROW('Cheater Sheet'!$BM$105:$BM$145)-104,""), ROW()-4)),"")="","",IFERROR(INDEX('Cheater Sheet'!AG105:AG145, SMALL(IF("Yes"='Cheater Sheet'!$BM$105:$BM$145, ROW('Cheater Sheet'!$BM$105:$BM$145)-104,""), ROW()-4)),""))</f>
        <v/>
      </c>
      <c r="AI27" s="705" t="str" cm="1">
        <f t="array" ref="AI27">IF(IFERROR(INDEX('Cheater Sheet'!AH105:AH145, SMALL(IF("Yes"='Cheater Sheet'!$BM$105:$BM$145, ROW('Cheater Sheet'!$BM$105:$BM$145)-104,""), ROW()-4)),"")="","",IFERROR(INDEX('Cheater Sheet'!AH105:AH145, SMALL(IF("Yes"='Cheater Sheet'!$BM$105:$BM$145, ROW('Cheater Sheet'!$BM$105:$BM$145)-104,""), ROW()-4)),""))</f>
        <v/>
      </c>
      <c r="AJ27" s="704" t="str" cm="1">
        <f t="array" ref="AJ27">IF(IFERROR(INDEX('Cheater Sheet'!AI105:AI145, SMALL(IF("Yes"='Cheater Sheet'!$BM$105:$BM$145, ROW('Cheater Sheet'!$BM$105:$BM$145)-104,""), ROW()-4)),"")="","",IFERROR(INDEX('Cheater Sheet'!AI105:AI145, SMALL(IF("Yes"='Cheater Sheet'!$BM$105:$BM$145, ROW('Cheater Sheet'!$BM$105:$BM$145)-104,""), ROW()-4)),""))</f>
        <v/>
      </c>
      <c r="AK27" s="705" t="str" cm="1">
        <f t="array" ref="AK27">IF(IFERROR(INDEX('Cheater Sheet'!AJ105:AJ145, SMALL(IF("Yes"='Cheater Sheet'!$BM$105:$BM$145, ROW('Cheater Sheet'!$BM$105:$BM$145)-104,""), ROW()-4)),"")="","",IFERROR(INDEX('Cheater Sheet'!AJ105:AJ145, SMALL(IF("Yes"='Cheater Sheet'!$BM$105:$BM$145, ROW('Cheater Sheet'!$BM$105:$BM$145)-104,""), ROW()-4)),""))</f>
        <v/>
      </c>
      <c r="AL27" s="704" t="str" cm="1">
        <f t="array" ref="AL27">IF(IFERROR(INDEX('Cheater Sheet'!AK105:AK145, SMALL(IF("Yes"='Cheater Sheet'!$BM$105:$BM$145, ROW('Cheater Sheet'!$BM$105:$BM$145)-104,""), ROW()-4)),"")="","",IFERROR(INDEX('Cheater Sheet'!AK105:AK145, SMALL(IF("Yes"='Cheater Sheet'!$BM$105:$BM$145, ROW('Cheater Sheet'!$BM$105:$BM$145)-104,""), ROW()-4)),""))</f>
        <v/>
      </c>
      <c r="AM27" s="705" t="str" cm="1">
        <f t="array" ref="AM27">IF(IFERROR(INDEX('Cheater Sheet'!AL105:AL145, SMALL(IF("Yes"='Cheater Sheet'!$BM$105:$BM$145, ROW('Cheater Sheet'!$BM$105:$BM$145)-104,""), ROW()-4)),"")="","",IFERROR(INDEX('Cheater Sheet'!AL105:AL145, SMALL(IF("Yes"='Cheater Sheet'!$BM$105:$BM$145, ROW('Cheater Sheet'!$BM$105:$BM$145)-104,""), ROW()-4)),""))</f>
        <v/>
      </c>
      <c r="AN27" s="704" t="str" cm="1">
        <f t="array" ref="AN27">IF(IFERROR(INDEX('Cheater Sheet'!AM105:AM145, SMALL(IF("Yes"='Cheater Sheet'!$BM$105:$BM$145, ROW('Cheater Sheet'!$BM$105:$BM$145)-104,""), ROW()-4)),"")="","",IFERROR(INDEX('Cheater Sheet'!AM105:AM145, SMALL(IF("Yes"='Cheater Sheet'!$BM$105:$BM$145, ROW('Cheater Sheet'!$BM$105:$BM$145)-104,""), ROW()-4)),""))</f>
        <v/>
      </c>
      <c r="AO27" s="705" t="str" cm="1">
        <f t="array" ref="AO27">IF(IFERROR(INDEX('Cheater Sheet'!AN105:AN145, SMALL(IF("Yes"='Cheater Sheet'!$BM$105:$BM$145, ROW('Cheater Sheet'!$BM$105:$BM$145)-104,""), ROW()-4)),"")="","",IFERROR(INDEX('Cheater Sheet'!AN105:AN145, SMALL(IF("Yes"='Cheater Sheet'!$BM$105:$BM$145, ROW('Cheater Sheet'!$BM$105:$BM$145)-104,""), ROW()-4)),""))</f>
        <v/>
      </c>
      <c r="AP27" s="704" t="str" cm="1">
        <f t="array" ref="AP27">IF(IFERROR(INDEX('Cheater Sheet'!AO105:AO145, SMALL(IF("Yes"='Cheater Sheet'!$BM$105:$BM$145, ROW('Cheater Sheet'!$BM$105:$BM$145)-104,""), ROW()-4)),"")="","",IFERROR(INDEX('Cheater Sheet'!AO105:AO145, SMALL(IF("Yes"='Cheater Sheet'!$BM$105:$BM$145, ROW('Cheater Sheet'!$BM$105:$BM$145)-104,""), ROW()-4)),""))</f>
        <v/>
      </c>
      <c r="AQ27" s="705" t="str" cm="1">
        <f t="array" ref="AQ27">IF(IFERROR(INDEX('Cheater Sheet'!AP105:AP145, SMALL(IF("Yes"='Cheater Sheet'!$BM$105:$BM$145, ROW('Cheater Sheet'!$BM$105:$BM$145)-104,""), ROW()-4)),"")="","",IFERROR(INDEX('Cheater Sheet'!AP105:AP145, SMALL(IF("Yes"='Cheater Sheet'!$BM$105:$BM$145, ROW('Cheater Sheet'!$BM$105:$BM$145)-104,""), ROW()-4)),""))</f>
        <v/>
      </c>
      <c r="AR27" s="704" t="str" cm="1">
        <f t="array" ref="AR27">IF(IFERROR(INDEX('Cheater Sheet'!AQ105:AQ145, SMALL(IF("Yes"='Cheater Sheet'!$BM$105:$BM$145, ROW('Cheater Sheet'!$BM$105:$BM$145)-104,""), ROW()-4)),"")="","",IFERROR(INDEX('Cheater Sheet'!AQ105:AQ145, SMALL(IF("Yes"='Cheater Sheet'!$BM$105:$BM$145, ROW('Cheater Sheet'!$BM$105:$BM$145)-104,""), ROW()-4)),""))</f>
        <v/>
      </c>
      <c r="AS27" s="705" t="str" cm="1">
        <f t="array" ref="AS27">IF(IFERROR(INDEX('Cheater Sheet'!AR105:AR145, SMALL(IF("Yes"='Cheater Sheet'!$BM$105:$BM$145, ROW('Cheater Sheet'!$BM$105:$BM$145)-104,""), ROW()-4)),"")="","",IFERROR(INDEX('Cheater Sheet'!AR105:AR145, SMALL(IF("Yes"='Cheater Sheet'!$BM$105:$BM$145, ROW('Cheater Sheet'!$BM$105:$BM$145)-104,""), ROW()-4)),""))</f>
        <v/>
      </c>
      <c r="AT27" s="704" t="str" cm="1">
        <f t="array" ref="AT27">IF(IFERROR(INDEX('Cheater Sheet'!AS105:AS145, SMALL(IF("Yes"='Cheater Sheet'!$BM$105:$BM$145, ROW('Cheater Sheet'!$BM$105:$BM$145)-104,""), ROW()-4)),"")="","",IFERROR(INDEX('Cheater Sheet'!AS105:AS145, SMALL(IF("Yes"='Cheater Sheet'!$BM$105:$BM$145, ROW('Cheater Sheet'!$BM$105:$BM$145)-104,""), ROW()-4)),""))</f>
        <v/>
      </c>
      <c r="AU27" s="705" t="str" cm="1">
        <f t="array" ref="AU27">IF(IFERROR(INDEX('Cheater Sheet'!AT105:AT145, SMALL(IF("Yes"='Cheater Sheet'!$BM$105:$BM$145, ROW('Cheater Sheet'!$BM$105:$BM$145)-104,""), ROW()-4)),"")="","",IFERROR(INDEX('Cheater Sheet'!AT105:AT145, SMALL(IF("Yes"='Cheater Sheet'!$BM$105:$BM$145, ROW('Cheater Sheet'!$BM$105:$BM$145)-104,""), ROW()-4)),""))</f>
        <v/>
      </c>
      <c r="AV27" s="704" t="str" cm="1">
        <f t="array" ref="AV27">IF(IFERROR(INDEX('Cheater Sheet'!AU105:AU145, SMALL(IF("Yes"='Cheater Sheet'!$BM$105:$BM$145, ROW('Cheater Sheet'!$BM$105:$BM$145)-104,""), ROW()-4)),"")="","",IFERROR(INDEX('Cheater Sheet'!AU105:AU145, SMALL(IF("Yes"='Cheater Sheet'!$BM$105:$BM$145, ROW('Cheater Sheet'!$BM$105:$BM$145)-104,""), ROW()-4)),""))</f>
        <v/>
      </c>
      <c r="AW27" s="705" t="str" cm="1">
        <f t="array" ref="AW27">IF(IFERROR(INDEX('Cheater Sheet'!AV105:AV145, SMALL(IF("Yes"='Cheater Sheet'!$BM$105:$BM$145, ROW('Cheater Sheet'!$BM$105:$BM$145)-104,""), ROW()-4)),"")="","",IFERROR(INDEX('Cheater Sheet'!AV105:AV145, SMALL(IF("Yes"='Cheater Sheet'!$BM$105:$BM$145, ROW('Cheater Sheet'!$BM$105:$BM$145)-104,""), ROW()-4)),""))</f>
        <v/>
      </c>
      <c r="AX27" s="704" t="str" cm="1">
        <f t="array" ref="AX27">IF(IFERROR(INDEX('Cheater Sheet'!AW105:AW145, SMALL(IF("Yes"='Cheater Sheet'!$BM$105:$BM$145, ROW('Cheater Sheet'!$BM$105:$BM$145)-104,""), ROW()-4)),"")="","",IFERROR(INDEX('Cheater Sheet'!AW105:AW145, SMALL(IF("Yes"='Cheater Sheet'!$BM$105:$BM$145, ROW('Cheater Sheet'!$BM$105:$BM$145)-104,""), ROW()-4)),""))</f>
        <v/>
      </c>
      <c r="AY27" s="705" t="str" cm="1">
        <f t="array" ref="AY27">IF(IFERROR(INDEX('Cheater Sheet'!AX105:AX145, SMALL(IF("Yes"='Cheater Sheet'!$BM$105:$BM$145, ROW('Cheater Sheet'!$BM$105:$BM$145)-104,""), ROW()-4)),"")="","",IFERROR(INDEX('Cheater Sheet'!AX105:AX145, SMALL(IF("Yes"='Cheater Sheet'!$BM$105:$BM$145, ROW('Cheater Sheet'!$BM$105:$BM$145)-104,""), ROW()-4)),""))</f>
        <v/>
      </c>
      <c r="AZ27" s="704" t="str" cm="1">
        <f t="array" ref="AZ27">IF(IFERROR(INDEX('Cheater Sheet'!AY105:AY145, SMALL(IF("Yes"='Cheater Sheet'!$BM$105:$BM$145, ROW('Cheater Sheet'!$BM$105:$BM$145)-104,""), ROW()-4)),"")="","",IFERROR(INDEX('Cheater Sheet'!AY105:AY145, SMALL(IF("Yes"='Cheater Sheet'!$BM$105:$BM$145, ROW('Cheater Sheet'!$BM$105:$BM$145)-104,""), ROW()-4)),""))</f>
        <v/>
      </c>
      <c r="BA27" s="705" t="str" cm="1">
        <f t="array" ref="BA27">IF(IFERROR(INDEX('Cheater Sheet'!AZ105:AZ145, SMALL(IF("Yes"='Cheater Sheet'!$BM$105:$BM$145, ROW('Cheater Sheet'!$BM$105:$BM$145)-104,""), ROW()-4)),"")="","",IFERROR(INDEX('Cheater Sheet'!AZ105:AZ145, SMALL(IF("Yes"='Cheater Sheet'!$BM$105:$BM$145, ROW('Cheater Sheet'!$BM$105:$BM$145)-104,""), ROW()-4)),""))</f>
        <v/>
      </c>
      <c r="BB27" s="704" t="str" cm="1">
        <f t="array" ref="BB27">IF(IFERROR(INDEX('Cheater Sheet'!BA105:BA145, SMALL(IF("Yes"='Cheater Sheet'!$BM$105:$BM$145, ROW('Cheater Sheet'!$BM$105:$BM$145)-104,""), ROW()-4)),"")="","",IFERROR(INDEX('Cheater Sheet'!BA105:BA145, SMALL(IF("Yes"='Cheater Sheet'!$BM$105:$BM$145, ROW('Cheater Sheet'!$BM$105:$BM$145)-104,""), ROW()-4)),""))</f>
        <v/>
      </c>
      <c r="BC27" s="705" t="str" cm="1">
        <f t="array" ref="BC27">IF(IFERROR(INDEX('Cheater Sheet'!BB105:BB145, SMALL(IF("Yes"='Cheater Sheet'!$BM$105:$BM$145, ROW('Cheater Sheet'!$BM$105:$BM$145)-104,""), ROW()-4)),"")="","",IFERROR(INDEX('Cheater Sheet'!BB105:BB145, SMALL(IF("Yes"='Cheater Sheet'!$BM$105:$BM$145, ROW('Cheater Sheet'!$BM$105:$BM$145)-104,""), ROW()-4)),""))</f>
        <v/>
      </c>
      <c r="BD27" s="704" t="str" cm="1">
        <f t="array" ref="BD27">IF(IFERROR(INDEX('Cheater Sheet'!BC105:BC145, SMALL(IF("Yes"='Cheater Sheet'!$BM$105:$BM$145, ROW('Cheater Sheet'!$BM$105:$BM$145)-104,""), ROW()-4)),"")="","",IFERROR(INDEX('Cheater Sheet'!BC105:BC145, SMALL(IF("Yes"='Cheater Sheet'!$BM$105:$BM$145, ROW('Cheater Sheet'!$BM$105:$BM$145)-104,""), ROW()-4)),""))</f>
        <v/>
      </c>
      <c r="BE27" s="705" t="str" cm="1">
        <f t="array" ref="BE27">IF(IFERROR(INDEX('Cheater Sheet'!BD105:BD145, SMALL(IF("Yes"='Cheater Sheet'!$BM$105:$BM$145, ROW('Cheater Sheet'!$BM$105:$BM$145)-104,""), ROW()-4)),"")="","",IFERROR(INDEX('Cheater Sheet'!BD105:BD145, SMALL(IF("Yes"='Cheater Sheet'!$BM$105:$BM$145, ROW('Cheater Sheet'!$BM$105:$BM$145)-104,""), ROW()-4)),""))</f>
        <v/>
      </c>
      <c r="BF27" s="704" t="str" cm="1">
        <f t="array" ref="BF27">IF(IFERROR(INDEX('Cheater Sheet'!BE105:BE145, SMALL(IF("Yes"='Cheater Sheet'!$BM$105:$BM$145, ROW('Cheater Sheet'!$BM$105:$BM$145)-104,""), ROW()-4)),"")="","",IFERROR(INDEX('Cheater Sheet'!BE105:BE145, SMALL(IF("Yes"='Cheater Sheet'!$BM$105:$BM$145, ROW('Cheater Sheet'!$BM$105:$BM$145)-104,""), ROW()-4)),""))</f>
        <v/>
      </c>
      <c r="BG27" s="705" t="str" cm="1">
        <f t="array" ref="BG27">IF(IFERROR(INDEX('Cheater Sheet'!BF105:BF145, SMALL(IF("Yes"='Cheater Sheet'!$BM$105:$BM$145, ROW('Cheater Sheet'!$BM$105:$BM$145)-104,""), ROW()-4)),"")="","",IFERROR(INDEX('Cheater Sheet'!BF105:BF145, SMALL(IF("Yes"='Cheater Sheet'!$BM$105:$BM$145, ROW('Cheater Sheet'!$BM$105:$BM$145)-104,""), ROW()-4)),""))</f>
        <v/>
      </c>
      <c r="BH27" s="704" t="str" cm="1">
        <f t="array" ref="BH27">IF(IFERROR(INDEX('Cheater Sheet'!BG105:BG145, SMALL(IF("Yes"='Cheater Sheet'!$BM$105:$BM$145, ROW('Cheater Sheet'!$BM$105:$BM$145)-104,""), ROW()-4)),"")="","",IFERROR(INDEX('Cheater Sheet'!BG105:BG145, SMALL(IF("Yes"='Cheater Sheet'!$BM$105:$BM$145, ROW('Cheater Sheet'!$BM$105:$BM$145)-104,""), ROW()-4)),""))</f>
        <v/>
      </c>
      <c r="BI27" s="705" t="str" cm="1">
        <f t="array" ref="BI27">IF(IFERROR(INDEX('Cheater Sheet'!BH105:BH145, SMALL(IF("Yes"='Cheater Sheet'!$BM$105:$BM$145, ROW('Cheater Sheet'!$BM$105:$BM$145)-104,""), ROW()-4)),"")="","",IFERROR(INDEX('Cheater Sheet'!BH105:BH145, SMALL(IF("Yes"='Cheater Sheet'!$BM$105:$BM$145, ROW('Cheater Sheet'!$BM$105:$BM$145)-104,""), ROW()-4)),""))</f>
        <v/>
      </c>
      <c r="BJ27" s="704" t="str" cm="1">
        <f t="array" ref="BJ27">IF(IFERROR(INDEX('Cheater Sheet'!BI105:BI145, SMALL(IF("Yes"='Cheater Sheet'!$BM$105:$BM$145, ROW('Cheater Sheet'!$BM$105:$BM$145)-104,""), ROW()-4)),"")="","",IFERROR(INDEX('Cheater Sheet'!BI105:BI145, SMALL(IF("Yes"='Cheater Sheet'!$BM$105:$BM$145, ROW('Cheater Sheet'!$BM$105:$BM$145)-104,""), ROW()-4)),""))</f>
        <v/>
      </c>
      <c r="BK27" s="527" t="str" cm="1">
        <f t="array" ref="BK27">IF(IFERROR(INDEX('Cheater Sheet'!BJ105:BJ145, SMALL(IF("Yes"='Cheater Sheet'!$BM$105:$BM$145, ROW('Cheater Sheet'!$BM$105:$BM$145)-104,""), ROW()-4)),"")="","",IFERROR(INDEX('Cheater Sheet'!BJ105:BJ145, SMALL(IF("Yes"='Cheater Sheet'!$BM$105:$BM$145, ROW('Cheater Sheet'!$BM$105:$BM$145)-104,""), ROW()-4)),""))</f>
        <v/>
      </c>
      <c r="BL27" s="101"/>
    </row>
    <row r="28" spans="1:64" x14ac:dyDescent="0.2">
      <c r="A28" s="765">
        <f t="shared" si="0"/>
        <v>0</v>
      </c>
      <c r="C28" s="143" t="str" cm="1">
        <f t="array" ref="C28">IFERROR(INDEX('Cheater Sheet'!$B$105:$B$145, SMALL(IF("Yes"='Cheater Sheet'!$BM$105:$BM$145, ROW('Cheater Sheet'!$BM$105:$BM$145)-104,""), ROW()-4)),"")</f>
        <v/>
      </c>
      <c r="D28" s="704" t="str" cm="1">
        <f t="array" ref="D28">IF(IFERROR(INDEX('Cheater Sheet'!C105:C145, SMALL(IF("Yes"='Cheater Sheet'!$BM$105:$BM$145, ROW('Cheater Sheet'!$BM$105:$BM$145)-104,""), ROW()-4)),"")="","",IFERROR(INDEX('Cheater Sheet'!C105:C145, SMALL(IF("Yes"='Cheater Sheet'!$BM$105:$BM$145, ROW('Cheater Sheet'!$BM$105:$BM$145)-104,""), ROW()-4)),""))</f>
        <v/>
      </c>
      <c r="E28" s="705" t="str" cm="1">
        <f t="array" ref="E28">IF(IFERROR(INDEX('Cheater Sheet'!D105:D145, SMALL(IF("Yes"='Cheater Sheet'!$BM$105:$BM$145, ROW('Cheater Sheet'!$BM$105:$BM$145)-104,""), ROW()-4)),"")="","",IFERROR(INDEX('Cheater Sheet'!D105:D145, SMALL(IF("Yes"='Cheater Sheet'!$BM$105:$BM$145, ROW('Cheater Sheet'!$BM$105:$BM$145)-104,""), ROW()-4)),""))</f>
        <v/>
      </c>
      <c r="F28" s="704" t="str" cm="1">
        <f t="array" ref="F28">IF(IFERROR(INDEX('Cheater Sheet'!E105:E145, SMALL(IF("Yes"='Cheater Sheet'!$BM$105:$BM$145, ROW('Cheater Sheet'!$BM$105:$BM$145)-104,""), ROW()-4)),"")="","",IFERROR(INDEX('Cheater Sheet'!E105:E145, SMALL(IF("Yes"='Cheater Sheet'!$BM$105:$BM$145, ROW('Cheater Sheet'!$BM$105:$BM$145)-104,""), ROW()-4)),""))</f>
        <v/>
      </c>
      <c r="G28" s="705" t="str" cm="1">
        <f t="array" ref="G28">IF(IFERROR(INDEX('Cheater Sheet'!F105:F145, SMALL(IF("Yes"='Cheater Sheet'!$BM$105:$BM$145, ROW('Cheater Sheet'!$BM$105:$BM$145)-104,""), ROW()-4)),"")="","",IFERROR(INDEX('Cheater Sheet'!F105:F145, SMALL(IF("Yes"='Cheater Sheet'!$BM$105:$BM$145, ROW('Cheater Sheet'!$BM$105:$BM$145)-104,""), ROW()-4)),""))</f>
        <v/>
      </c>
      <c r="H28" s="704" t="str" cm="1">
        <f t="array" ref="H28">IF(IFERROR(INDEX('Cheater Sheet'!G105:G145, SMALL(IF("Yes"='Cheater Sheet'!$BM$105:$BM$145, ROW('Cheater Sheet'!$BM$105:$BM$145)-104,""), ROW()-4)),"")="","",IFERROR(INDEX('Cheater Sheet'!G105:G145, SMALL(IF("Yes"='Cheater Sheet'!$BM$105:$BM$145, ROW('Cheater Sheet'!$BM$105:$BM$145)-104,""), ROW()-4)),""))</f>
        <v/>
      </c>
      <c r="I28" s="705" t="str" cm="1">
        <f t="array" ref="I28">IF(IFERROR(INDEX('Cheater Sheet'!H105:H145, SMALL(IF("Yes"='Cheater Sheet'!$BM$105:$BM$145, ROW('Cheater Sheet'!$BM$105:$BM$145)-104,""), ROW()-4)),"")="","",IFERROR(INDEX('Cheater Sheet'!H105:H145, SMALL(IF("Yes"='Cheater Sheet'!$BM$105:$BM$145, ROW('Cheater Sheet'!$BM$105:$BM$145)-104,""), ROW()-4)),""))</f>
        <v/>
      </c>
      <c r="J28" s="704" t="str" cm="1">
        <f t="array" ref="J28">IF(IFERROR(INDEX('Cheater Sheet'!I105:I145, SMALL(IF("Yes"='Cheater Sheet'!$BM$105:$BM$145, ROW('Cheater Sheet'!$BM$105:$BM$145)-104,""), ROW()-4)),"")="","",IFERROR(INDEX('Cheater Sheet'!I105:I145, SMALL(IF("Yes"='Cheater Sheet'!$BM$105:$BM$145, ROW('Cheater Sheet'!$BM$105:$BM$145)-104,""), ROW()-4)),""))</f>
        <v/>
      </c>
      <c r="K28" s="705" t="str" cm="1">
        <f t="array" ref="K28">IF(IFERROR(INDEX('Cheater Sheet'!J105:J145, SMALL(IF("Yes"='Cheater Sheet'!$BM$105:$BM$145, ROW('Cheater Sheet'!$BM$105:$BM$145)-104,""), ROW()-4)),"")="","",IFERROR(INDEX('Cheater Sheet'!J105:J145, SMALL(IF("Yes"='Cheater Sheet'!$BM$105:$BM$145, ROW('Cheater Sheet'!$BM$105:$BM$145)-104,""), ROW()-4)),""))</f>
        <v/>
      </c>
      <c r="L28" s="704" t="str" cm="1">
        <f t="array" ref="L28">IF(IFERROR(INDEX('Cheater Sheet'!K105:K145, SMALL(IF("Yes"='Cheater Sheet'!$BM$105:$BM$145, ROW('Cheater Sheet'!$BM$105:$BM$145)-104,""), ROW()-4)),"")="","",IFERROR(INDEX('Cheater Sheet'!K105:K145, SMALL(IF("Yes"='Cheater Sheet'!$BM$105:$BM$145, ROW('Cheater Sheet'!$BM$105:$BM$145)-104,""), ROW()-4)),""))</f>
        <v/>
      </c>
      <c r="M28" s="705" t="str" cm="1">
        <f t="array" ref="M28">IF(IFERROR(INDEX('Cheater Sheet'!L105:L145, SMALL(IF("Yes"='Cheater Sheet'!$BM$105:$BM$145, ROW('Cheater Sheet'!$BM$105:$BM$145)-104,""), ROW()-4)),"")="","",IFERROR(INDEX('Cheater Sheet'!L105:L145, SMALL(IF("Yes"='Cheater Sheet'!$BM$105:$BM$145, ROW('Cheater Sheet'!$BM$105:$BM$145)-104,""), ROW()-4)),""))</f>
        <v/>
      </c>
      <c r="N28" s="704" t="str" cm="1">
        <f t="array" ref="N28">IF(IFERROR(INDEX('Cheater Sheet'!M105:M145, SMALL(IF("Yes"='Cheater Sheet'!$BM$105:$BM$145, ROW('Cheater Sheet'!$BM$105:$BM$145)-104,""), ROW()-4)),"")="","",IFERROR(INDEX('Cheater Sheet'!M105:M145, SMALL(IF("Yes"='Cheater Sheet'!$BM$105:$BM$145, ROW('Cheater Sheet'!$BM$105:$BM$145)-104,""), ROW()-4)),""))</f>
        <v/>
      </c>
      <c r="O28" s="705" t="str" cm="1">
        <f t="array" ref="O28">IF(IFERROR(INDEX('Cheater Sheet'!N105:N145, SMALL(IF("Yes"='Cheater Sheet'!$BM$105:$BM$145, ROW('Cheater Sheet'!$BM$105:$BM$145)-104,""), ROW()-4)),"")="","",IFERROR(INDEX('Cheater Sheet'!N105:N145, SMALL(IF("Yes"='Cheater Sheet'!$BM$105:$BM$145, ROW('Cheater Sheet'!$BM$105:$BM$145)-104,""), ROW()-4)),""))</f>
        <v/>
      </c>
      <c r="P28" s="704" t="str" cm="1">
        <f t="array" ref="P28">IF(IFERROR(INDEX('Cheater Sheet'!O105:O145, SMALL(IF("Yes"='Cheater Sheet'!$BM$105:$BM$145, ROW('Cheater Sheet'!$BM$105:$BM$145)-104,""), ROW()-4)),"")="","",IFERROR(INDEX('Cheater Sheet'!O105:O145, SMALL(IF("Yes"='Cheater Sheet'!$BM$105:$BM$145, ROW('Cheater Sheet'!$BM$105:$BM$145)-104,""), ROW()-4)),""))</f>
        <v/>
      </c>
      <c r="Q28" s="705" t="str" cm="1">
        <f t="array" ref="Q28">IF(IFERROR(INDEX('Cheater Sheet'!P105:P145, SMALL(IF("Yes"='Cheater Sheet'!$BM$105:$BM$145, ROW('Cheater Sheet'!$BM$105:$BM$145)-104,""), ROW()-4)),"")="","",IFERROR(INDEX('Cheater Sheet'!P105:P145, SMALL(IF("Yes"='Cheater Sheet'!$BM$105:$BM$145, ROW('Cheater Sheet'!$BM$105:$BM$145)-104,""), ROW()-4)),""))</f>
        <v/>
      </c>
      <c r="R28" s="704" t="str" cm="1">
        <f t="array" ref="R28">IF(IFERROR(INDEX('Cheater Sheet'!Q105:Q145, SMALL(IF("Yes"='Cheater Sheet'!$BM$105:$BM$145, ROW('Cheater Sheet'!$BM$105:$BM$145)-104,""), ROW()-4)),"")="","",IFERROR(INDEX('Cheater Sheet'!Q105:Q145, SMALL(IF("Yes"='Cheater Sheet'!$BM$105:$BM$145, ROW('Cheater Sheet'!$BM$105:$BM$145)-104,""), ROW()-4)),""))</f>
        <v/>
      </c>
      <c r="S28" s="705" t="str" cm="1">
        <f t="array" ref="S28">IF(IFERROR(INDEX('Cheater Sheet'!R105:R145, SMALL(IF("Yes"='Cheater Sheet'!$BM$105:$BM$145, ROW('Cheater Sheet'!$BM$105:$BM$145)-104,""), ROW()-4)),"")="","",IFERROR(INDEX('Cheater Sheet'!R105:R145, SMALL(IF("Yes"='Cheater Sheet'!$BM$105:$BM$145, ROW('Cheater Sheet'!$BM$105:$BM$145)-104,""), ROW()-4)),""))</f>
        <v/>
      </c>
      <c r="T28" s="704" t="str" cm="1">
        <f t="array" ref="T28">IF(IFERROR(INDEX('Cheater Sheet'!S105:S145, SMALL(IF("Yes"='Cheater Sheet'!$BM$105:$BM$145, ROW('Cheater Sheet'!$BM$105:$BM$145)-104,""), ROW()-4)),"")="","",IFERROR(INDEX('Cheater Sheet'!S105:S145, SMALL(IF("Yes"='Cheater Sheet'!$BM$105:$BM$145, ROW('Cheater Sheet'!$BM$105:$BM$145)-104,""), ROW()-4)),""))</f>
        <v/>
      </c>
      <c r="U28" s="705" t="str" cm="1">
        <f t="array" ref="U28">IF(IFERROR(INDEX('Cheater Sheet'!T105:T145, SMALL(IF("Yes"='Cheater Sheet'!$BM$105:$BM$145, ROW('Cheater Sheet'!$BM$105:$BM$145)-104,""), ROW()-4)),"")="","",IFERROR(INDEX('Cheater Sheet'!T105:T145, SMALL(IF("Yes"='Cheater Sheet'!$BM$105:$BM$145, ROW('Cheater Sheet'!$BM$105:$BM$145)-104,""), ROW()-4)),""))</f>
        <v/>
      </c>
      <c r="V28" s="704" t="str" cm="1">
        <f t="array" ref="V28">IF(IFERROR(INDEX('Cheater Sheet'!U105:U145, SMALL(IF("Yes"='Cheater Sheet'!$BM$105:$BM$145, ROW('Cheater Sheet'!$BM$105:$BM$145)-104,""), ROW()-4)),"")="","",IFERROR(INDEX('Cheater Sheet'!U105:U145, SMALL(IF("Yes"='Cheater Sheet'!$BM$105:$BM$145, ROW('Cheater Sheet'!$BM$105:$BM$145)-104,""), ROW()-4)),""))</f>
        <v/>
      </c>
      <c r="W28" s="705" t="str" cm="1">
        <f t="array" ref="W28">IF(IFERROR(INDEX('Cheater Sheet'!V105:V145, SMALL(IF("Yes"='Cheater Sheet'!$BM$105:$BM$145, ROW('Cheater Sheet'!$BM$105:$BM$145)-104,""), ROW()-4)),"")="","",IFERROR(INDEX('Cheater Sheet'!V105:V145, SMALL(IF("Yes"='Cheater Sheet'!$BM$105:$BM$145, ROW('Cheater Sheet'!$BM$105:$BM$145)-104,""), ROW()-4)),""))</f>
        <v/>
      </c>
      <c r="X28" s="704" t="str" cm="1">
        <f t="array" ref="X28">IF(IFERROR(INDEX('Cheater Sheet'!W105:W145, SMALL(IF("Yes"='Cheater Sheet'!$BM$105:$BM$145, ROW('Cheater Sheet'!$BM$105:$BM$145)-104,""), ROW()-4)),"")="","",IFERROR(INDEX('Cheater Sheet'!W105:W145, SMALL(IF("Yes"='Cheater Sheet'!$BM$105:$BM$145, ROW('Cheater Sheet'!$BM$105:$BM$145)-104,""), ROW()-4)),""))</f>
        <v/>
      </c>
      <c r="Y28" s="705" t="str" cm="1">
        <f t="array" ref="Y28">IF(IFERROR(INDEX('Cheater Sheet'!X105:X145, SMALL(IF("Yes"='Cheater Sheet'!$BM$105:$BM$145, ROW('Cheater Sheet'!$BM$105:$BM$145)-104,""), ROW()-4)),"")="","",IFERROR(INDEX('Cheater Sheet'!X105:X145, SMALL(IF("Yes"='Cheater Sheet'!$BM$105:$BM$145, ROW('Cheater Sheet'!$BM$105:$BM$145)-104,""), ROW()-4)),""))</f>
        <v/>
      </c>
      <c r="Z28" s="704" t="str" cm="1">
        <f t="array" ref="Z28">IF(IFERROR(INDEX('Cheater Sheet'!Y105:Y145, SMALL(IF("Yes"='Cheater Sheet'!$BM$105:$BM$145, ROW('Cheater Sheet'!$BM$105:$BM$145)-104,""), ROW()-4)),"")="","",IFERROR(INDEX('Cheater Sheet'!Y105:Y145, SMALL(IF("Yes"='Cheater Sheet'!$BM$105:$BM$145, ROW('Cheater Sheet'!$BM$105:$BM$145)-104,""), ROW()-4)),""))</f>
        <v/>
      </c>
      <c r="AA28" s="705" t="str" cm="1">
        <f t="array" ref="AA28">IF(IFERROR(INDEX('Cheater Sheet'!Z105:Z145, SMALL(IF("Yes"='Cheater Sheet'!$BM$105:$BM$145, ROW('Cheater Sheet'!$BM$105:$BM$145)-104,""), ROW()-4)),"")="","",IFERROR(INDEX('Cheater Sheet'!Z105:Z145, SMALL(IF("Yes"='Cheater Sheet'!$BM$105:$BM$145, ROW('Cheater Sheet'!$BM$105:$BM$145)-104,""), ROW()-4)),""))</f>
        <v/>
      </c>
      <c r="AB28" s="704" t="str" cm="1">
        <f t="array" ref="AB28">IF(IFERROR(INDEX('Cheater Sheet'!AA105:AA145, SMALL(IF("Yes"='Cheater Sheet'!$BM$105:$BM$145, ROW('Cheater Sheet'!$BM$105:$BM$145)-104,""), ROW()-4)),"")="","",IFERROR(INDEX('Cheater Sheet'!AA105:AA145, SMALL(IF("Yes"='Cheater Sheet'!$BM$105:$BM$145, ROW('Cheater Sheet'!$BM$105:$BM$145)-104,""), ROW()-4)),""))</f>
        <v/>
      </c>
      <c r="AC28" s="705" t="str" cm="1">
        <f t="array" ref="AC28">IF(IFERROR(INDEX('Cheater Sheet'!AB105:AB145, SMALL(IF("Yes"='Cheater Sheet'!$BM$105:$BM$145, ROW('Cheater Sheet'!$BM$105:$BM$145)-104,""), ROW()-4)),"")="","",IFERROR(INDEX('Cheater Sheet'!AB105:AB145, SMALL(IF("Yes"='Cheater Sheet'!$BM$105:$BM$145, ROW('Cheater Sheet'!$BM$105:$BM$145)-104,""), ROW()-4)),""))</f>
        <v/>
      </c>
      <c r="AD28" s="704" t="str" cm="1">
        <f t="array" ref="AD28">IF(IFERROR(INDEX('Cheater Sheet'!AC105:AC145, SMALL(IF("Yes"='Cheater Sheet'!$BM$105:$BM$145, ROW('Cheater Sheet'!$BM$105:$BM$145)-104,""), ROW()-4)),"")="","",IFERROR(INDEX('Cheater Sheet'!AC105:AC145, SMALL(IF("Yes"='Cheater Sheet'!$BM$105:$BM$145, ROW('Cheater Sheet'!$BM$105:$BM$145)-104,""), ROW()-4)),""))</f>
        <v/>
      </c>
      <c r="AE28" s="705" t="str" cm="1">
        <f t="array" ref="AE28">IF(IFERROR(INDEX('Cheater Sheet'!AD105:AD145, SMALL(IF("Yes"='Cheater Sheet'!$BM$105:$BM$145, ROW('Cheater Sheet'!$BM$105:$BM$145)-104,""), ROW()-4)),"")="","",IFERROR(INDEX('Cheater Sheet'!AD105:AD145, SMALL(IF("Yes"='Cheater Sheet'!$BM$105:$BM$145, ROW('Cheater Sheet'!$BM$105:$BM$145)-104,""), ROW()-4)),""))</f>
        <v/>
      </c>
      <c r="AF28" s="704" t="str" cm="1">
        <f t="array" ref="AF28">IF(IFERROR(INDEX('Cheater Sheet'!AE105:AE145, SMALL(IF("Yes"='Cheater Sheet'!$BM$105:$BM$145, ROW('Cheater Sheet'!$BM$105:$BM$145)-104,""), ROW()-4)),"")="","",IFERROR(INDEX('Cheater Sheet'!AE105:AE145, SMALL(IF("Yes"='Cheater Sheet'!$BM$105:$BM$145, ROW('Cheater Sheet'!$BM$105:$BM$145)-104,""), ROW()-4)),""))</f>
        <v/>
      </c>
      <c r="AG28" s="705" t="str" cm="1">
        <f t="array" ref="AG28">IF(IFERROR(INDEX('Cheater Sheet'!AF105:AF145, SMALL(IF("Yes"='Cheater Sheet'!$BM$105:$BM$145, ROW('Cheater Sheet'!$BM$105:$BM$145)-104,""), ROW()-4)),"")="","",IFERROR(INDEX('Cheater Sheet'!AF105:AF145, SMALL(IF("Yes"='Cheater Sheet'!$BM$105:$BM$145, ROW('Cheater Sheet'!$BM$105:$BM$145)-104,""), ROW()-4)),""))</f>
        <v/>
      </c>
      <c r="AH28" s="704" t="str" cm="1">
        <f t="array" ref="AH28">IF(IFERROR(INDEX('Cheater Sheet'!AG105:AG145, SMALL(IF("Yes"='Cheater Sheet'!$BM$105:$BM$145, ROW('Cheater Sheet'!$BM$105:$BM$145)-104,""), ROW()-4)),"")="","",IFERROR(INDEX('Cheater Sheet'!AG105:AG145, SMALL(IF("Yes"='Cheater Sheet'!$BM$105:$BM$145, ROW('Cheater Sheet'!$BM$105:$BM$145)-104,""), ROW()-4)),""))</f>
        <v/>
      </c>
      <c r="AI28" s="705" t="str" cm="1">
        <f t="array" ref="AI28">IF(IFERROR(INDEX('Cheater Sheet'!AH105:AH145, SMALL(IF("Yes"='Cheater Sheet'!$BM$105:$BM$145, ROW('Cheater Sheet'!$BM$105:$BM$145)-104,""), ROW()-4)),"")="","",IFERROR(INDEX('Cheater Sheet'!AH105:AH145, SMALL(IF("Yes"='Cheater Sheet'!$BM$105:$BM$145, ROW('Cheater Sheet'!$BM$105:$BM$145)-104,""), ROW()-4)),""))</f>
        <v/>
      </c>
      <c r="AJ28" s="704" t="str" cm="1">
        <f t="array" ref="AJ28">IF(IFERROR(INDEX('Cheater Sheet'!AI105:AI145, SMALL(IF("Yes"='Cheater Sheet'!$BM$105:$BM$145, ROW('Cheater Sheet'!$BM$105:$BM$145)-104,""), ROW()-4)),"")="","",IFERROR(INDEX('Cheater Sheet'!AI105:AI145, SMALL(IF("Yes"='Cheater Sheet'!$BM$105:$BM$145, ROW('Cheater Sheet'!$BM$105:$BM$145)-104,""), ROW()-4)),""))</f>
        <v/>
      </c>
      <c r="AK28" s="705" t="str" cm="1">
        <f t="array" ref="AK28">IF(IFERROR(INDEX('Cheater Sheet'!AJ105:AJ145, SMALL(IF("Yes"='Cheater Sheet'!$BM$105:$BM$145, ROW('Cheater Sheet'!$BM$105:$BM$145)-104,""), ROW()-4)),"")="","",IFERROR(INDEX('Cheater Sheet'!AJ105:AJ145, SMALL(IF("Yes"='Cheater Sheet'!$BM$105:$BM$145, ROW('Cheater Sheet'!$BM$105:$BM$145)-104,""), ROW()-4)),""))</f>
        <v/>
      </c>
      <c r="AL28" s="704" t="str" cm="1">
        <f t="array" ref="AL28">IF(IFERROR(INDEX('Cheater Sheet'!AK105:AK145, SMALL(IF("Yes"='Cheater Sheet'!$BM$105:$BM$145, ROW('Cheater Sheet'!$BM$105:$BM$145)-104,""), ROW()-4)),"")="","",IFERROR(INDEX('Cheater Sheet'!AK105:AK145, SMALL(IF("Yes"='Cheater Sheet'!$BM$105:$BM$145, ROW('Cheater Sheet'!$BM$105:$BM$145)-104,""), ROW()-4)),""))</f>
        <v/>
      </c>
      <c r="AM28" s="705" t="str" cm="1">
        <f t="array" ref="AM28">IF(IFERROR(INDEX('Cheater Sheet'!AL105:AL145, SMALL(IF("Yes"='Cheater Sheet'!$BM$105:$BM$145, ROW('Cheater Sheet'!$BM$105:$BM$145)-104,""), ROW()-4)),"")="","",IFERROR(INDEX('Cheater Sheet'!AL105:AL145, SMALL(IF("Yes"='Cheater Sheet'!$BM$105:$BM$145, ROW('Cheater Sheet'!$BM$105:$BM$145)-104,""), ROW()-4)),""))</f>
        <v/>
      </c>
      <c r="AN28" s="704" t="str" cm="1">
        <f t="array" ref="AN28">IF(IFERROR(INDEX('Cheater Sheet'!AM105:AM145, SMALL(IF("Yes"='Cheater Sheet'!$BM$105:$BM$145, ROW('Cheater Sheet'!$BM$105:$BM$145)-104,""), ROW()-4)),"")="","",IFERROR(INDEX('Cheater Sheet'!AM105:AM145, SMALL(IF("Yes"='Cheater Sheet'!$BM$105:$BM$145, ROW('Cheater Sheet'!$BM$105:$BM$145)-104,""), ROW()-4)),""))</f>
        <v/>
      </c>
      <c r="AO28" s="705" t="str" cm="1">
        <f t="array" ref="AO28">IF(IFERROR(INDEX('Cheater Sheet'!AN105:AN145, SMALL(IF("Yes"='Cheater Sheet'!$BM$105:$BM$145, ROW('Cheater Sheet'!$BM$105:$BM$145)-104,""), ROW()-4)),"")="","",IFERROR(INDEX('Cheater Sheet'!AN105:AN145, SMALL(IF("Yes"='Cheater Sheet'!$BM$105:$BM$145, ROW('Cheater Sheet'!$BM$105:$BM$145)-104,""), ROW()-4)),""))</f>
        <v/>
      </c>
      <c r="AP28" s="704" t="str" cm="1">
        <f t="array" ref="AP28">IF(IFERROR(INDEX('Cheater Sheet'!AO105:AO145, SMALL(IF("Yes"='Cheater Sheet'!$BM$105:$BM$145, ROW('Cheater Sheet'!$BM$105:$BM$145)-104,""), ROW()-4)),"")="","",IFERROR(INDEX('Cheater Sheet'!AO105:AO145, SMALL(IF("Yes"='Cheater Sheet'!$BM$105:$BM$145, ROW('Cheater Sheet'!$BM$105:$BM$145)-104,""), ROW()-4)),""))</f>
        <v/>
      </c>
      <c r="AQ28" s="705" t="str" cm="1">
        <f t="array" ref="AQ28">IF(IFERROR(INDEX('Cheater Sheet'!AP105:AP145, SMALL(IF("Yes"='Cheater Sheet'!$BM$105:$BM$145, ROW('Cheater Sheet'!$BM$105:$BM$145)-104,""), ROW()-4)),"")="","",IFERROR(INDEX('Cheater Sheet'!AP105:AP145, SMALL(IF("Yes"='Cheater Sheet'!$BM$105:$BM$145, ROW('Cheater Sheet'!$BM$105:$BM$145)-104,""), ROW()-4)),""))</f>
        <v/>
      </c>
      <c r="AR28" s="704" t="str" cm="1">
        <f t="array" ref="AR28">IF(IFERROR(INDEX('Cheater Sheet'!AQ105:AQ145, SMALL(IF("Yes"='Cheater Sheet'!$BM$105:$BM$145, ROW('Cheater Sheet'!$BM$105:$BM$145)-104,""), ROW()-4)),"")="","",IFERROR(INDEX('Cheater Sheet'!AQ105:AQ145, SMALL(IF("Yes"='Cheater Sheet'!$BM$105:$BM$145, ROW('Cheater Sheet'!$BM$105:$BM$145)-104,""), ROW()-4)),""))</f>
        <v/>
      </c>
      <c r="AS28" s="705" t="str" cm="1">
        <f t="array" ref="AS28">IF(IFERROR(INDEX('Cheater Sheet'!AR105:AR145, SMALL(IF("Yes"='Cheater Sheet'!$BM$105:$BM$145, ROW('Cheater Sheet'!$BM$105:$BM$145)-104,""), ROW()-4)),"")="","",IFERROR(INDEX('Cheater Sheet'!AR105:AR145, SMALL(IF("Yes"='Cheater Sheet'!$BM$105:$BM$145, ROW('Cheater Sheet'!$BM$105:$BM$145)-104,""), ROW()-4)),""))</f>
        <v/>
      </c>
      <c r="AT28" s="704" t="str" cm="1">
        <f t="array" ref="AT28">IF(IFERROR(INDEX('Cheater Sheet'!AS105:AS145, SMALL(IF("Yes"='Cheater Sheet'!$BM$105:$BM$145, ROW('Cheater Sheet'!$BM$105:$BM$145)-104,""), ROW()-4)),"")="","",IFERROR(INDEX('Cheater Sheet'!AS105:AS145, SMALL(IF("Yes"='Cheater Sheet'!$BM$105:$BM$145, ROW('Cheater Sheet'!$BM$105:$BM$145)-104,""), ROW()-4)),""))</f>
        <v/>
      </c>
      <c r="AU28" s="705" t="str" cm="1">
        <f t="array" ref="AU28">IF(IFERROR(INDEX('Cheater Sheet'!AT105:AT145, SMALL(IF("Yes"='Cheater Sheet'!$BM$105:$BM$145, ROW('Cheater Sheet'!$BM$105:$BM$145)-104,""), ROW()-4)),"")="","",IFERROR(INDEX('Cheater Sheet'!AT105:AT145, SMALL(IF("Yes"='Cheater Sheet'!$BM$105:$BM$145, ROW('Cheater Sheet'!$BM$105:$BM$145)-104,""), ROW()-4)),""))</f>
        <v/>
      </c>
      <c r="AV28" s="704" t="str" cm="1">
        <f t="array" ref="AV28">IF(IFERROR(INDEX('Cheater Sheet'!AU105:AU145, SMALL(IF("Yes"='Cheater Sheet'!$BM$105:$BM$145, ROW('Cheater Sheet'!$BM$105:$BM$145)-104,""), ROW()-4)),"")="","",IFERROR(INDEX('Cheater Sheet'!AU105:AU145, SMALL(IF("Yes"='Cheater Sheet'!$BM$105:$BM$145, ROW('Cheater Sheet'!$BM$105:$BM$145)-104,""), ROW()-4)),""))</f>
        <v/>
      </c>
      <c r="AW28" s="705" t="str" cm="1">
        <f t="array" ref="AW28">IF(IFERROR(INDEX('Cheater Sheet'!AV105:AV145, SMALL(IF("Yes"='Cheater Sheet'!$BM$105:$BM$145, ROW('Cheater Sheet'!$BM$105:$BM$145)-104,""), ROW()-4)),"")="","",IFERROR(INDEX('Cheater Sheet'!AV105:AV145, SMALL(IF("Yes"='Cheater Sheet'!$BM$105:$BM$145, ROW('Cheater Sheet'!$BM$105:$BM$145)-104,""), ROW()-4)),""))</f>
        <v/>
      </c>
      <c r="AX28" s="704" t="str" cm="1">
        <f t="array" ref="AX28">IF(IFERROR(INDEX('Cheater Sheet'!AW105:AW145, SMALL(IF("Yes"='Cheater Sheet'!$BM$105:$BM$145, ROW('Cheater Sheet'!$BM$105:$BM$145)-104,""), ROW()-4)),"")="","",IFERROR(INDEX('Cheater Sheet'!AW105:AW145, SMALL(IF("Yes"='Cheater Sheet'!$BM$105:$BM$145, ROW('Cheater Sheet'!$BM$105:$BM$145)-104,""), ROW()-4)),""))</f>
        <v/>
      </c>
      <c r="AY28" s="705" t="str" cm="1">
        <f t="array" ref="AY28">IF(IFERROR(INDEX('Cheater Sheet'!AX105:AX145, SMALL(IF("Yes"='Cheater Sheet'!$BM$105:$BM$145, ROW('Cheater Sheet'!$BM$105:$BM$145)-104,""), ROW()-4)),"")="","",IFERROR(INDEX('Cheater Sheet'!AX105:AX145, SMALL(IF("Yes"='Cheater Sheet'!$BM$105:$BM$145, ROW('Cheater Sheet'!$BM$105:$BM$145)-104,""), ROW()-4)),""))</f>
        <v/>
      </c>
      <c r="AZ28" s="704" t="str" cm="1">
        <f t="array" ref="AZ28">IF(IFERROR(INDEX('Cheater Sheet'!AY105:AY145, SMALL(IF("Yes"='Cheater Sheet'!$BM$105:$BM$145, ROW('Cheater Sheet'!$BM$105:$BM$145)-104,""), ROW()-4)),"")="","",IFERROR(INDEX('Cheater Sheet'!AY105:AY145, SMALL(IF("Yes"='Cheater Sheet'!$BM$105:$BM$145, ROW('Cheater Sheet'!$BM$105:$BM$145)-104,""), ROW()-4)),""))</f>
        <v/>
      </c>
      <c r="BA28" s="705" t="str" cm="1">
        <f t="array" ref="BA28">IF(IFERROR(INDEX('Cheater Sheet'!AZ105:AZ145, SMALL(IF("Yes"='Cheater Sheet'!$BM$105:$BM$145, ROW('Cheater Sheet'!$BM$105:$BM$145)-104,""), ROW()-4)),"")="","",IFERROR(INDEX('Cheater Sheet'!AZ105:AZ145, SMALL(IF("Yes"='Cheater Sheet'!$BM$105:$BM$145, ROW('Cheater Sheet'!$BM$105:$BM$145)-104,""), ROW()-4)),""))</f>
        <v/>
      </c>
      <c r="BB28" s="704" t="str" cm="1">
        <f t="array" ref="BB28">IF(IFERROR(INDEX('Cheater Sheet'!BA105:BA145, SMALL(IF("Yes"='Cheater Sheet'!$BM$105:$BM$145, ROW('Cheater Sheet'!$BM$105:$BM$145)-104,""), ROW()-4)),"")="","",IFERROR(INDEX('Cheater Sheet'!BA105:BA145, SMALL(IF("Yes"='Cheater Sheet'!$BM$105:$BM$145, ROW('Cheater Sheet'!$BM$105:$BM$145)-104,""), ROW()-4)),""))</f>
        <v/>
      </c>
      <c r="BC28" s="705" t="str" cm="1">
        <f t="array" ref="BC28">IF(IFERROR(INDEX('Cheater Sheet'!BB105:BB145, SMALL(IF("Yes"='Cheater Sheet'!$BM$105:$BM$145, ROW('Cheater Sheet'!$BM$105:$BM$145)-104,""), ROW()-4)),"")="","",IFERROR(INDEX('Cheater Sheet'!BB105:BB145, SMALL(IF("Yes"='Cheater Sheet'!$BM$105:$BM$145, ROW('Cheater Sheet'!$BM$105:$BM$145)-104,""), ROW()-4)),""))</f>
        <v/>
      </c>
      <c r="BD28" s="704" t="str" cm="1">
        <f t="array" ref="BD28">IF(IFERROR(INDEX('Cheater Sheet'!BC105:BC145, SMALL(IF("Yes"='Cheater Sheet'!$BM$105:$BM$145, ROW('Cheater Sheet'!$BM$105:$BM$145)-104,""), ROW()-4)),"")="","",IFERROR(INDEX('Cheater Sheet'!BC105:BC145, SMALL(IF("Yes"='Cheater Sheet'!$BM$105:$BM$145, ROW('Cheater Sheet'!$BM$105:$BM$145)-104,""), ROW()-4)),""))</f>
        <v/>
      </c>
      <c r="BE28" s="705" t="str" cm="1">
        <f t="array" ref="BE28">IF(IFERROR(INDEX('Cheater Sheet'!BD105:BD145, SMALL(IF("Yes"='Cheater Sheet'!$BM$105:$BM$145, ROW('Cheater Sheet'!$BM$105:$BM$145)-104,""), ROW()-4)),"")="","",IFERROR(INDEX('Cheater Sheet'!BD105:BD145, SMALL(IF("Yes"='Cheater Sheet'!$BM$105:$BM$145, ROW('Cheater Sheet'!$BM$105:$BM$145)-104,""), ROW()-4)),""))</f>
        <v/>
      </c>
      <c r="BF28" s="704" t="str" cm="1">
        <f t="array" ref="BF28">IF(IFERROR(INDEX('Cheater Sheet'!BE105:BE145, SMALL(IF("Yes"='Cheater Sheet'!$BM$105:$BM$145, ROW('Cheater Sheet'!$BM$105:$BM$145)-104,""), ROW()-4)),"")="","",IFERROR(INDEX('Cheater Sheet'!BE105:BE145, SMALL(IF("Yes"='Cheater Sheet'!$BM$105:$BM$145, ROW('Cheater Sheet'!$BM$105:$BM$145)-104,""), ROW()-4)),""))</f>
        <v/>
      </c>
      <c r="BG28" s="705" t="str" cm="1">
        <f t="array" ref="BG28">IF(IFERROR(INDEX('Cheater Sheet'!BF105:BF145, SMALL(IF("Yes"='Cheater Sheet'!$BM$105:$BM$145, ROW('Cheater Sheet'!$BM$105:$BM$145)-104,""), ROW()-4)),"")="","",IFERROR(INDEX('Cheater Sheet'!BF105:BF145, SMALL(IF("Yes"='Cheater Sheet'!$BM$105:$BM$145, ROW('Cheater Sheet'!$BM$105:$BM$145)-104,""), ROW()-4)),""))</f>
        <v/>
      </c>
      <c r="BH28" s="704" t="str" cm="1">
        <f t="array" ref="BH28">IF(IFERROR(INDEX('Cheater Sheet'!BG105:BG145, SMALL(IF("Yes"='Cheater Sheet'!$BM$105:$BM$145, ROW('Cheater Sheet'!$BM$105:$BM$145)-104,""), ROW()-4)),"")="","",IFERROR(INDEX('Cheater Sheet'!BG105:BG145, SMALL(IF("Yes"='Cheater Sheet'!$BM$105:$BM$145, ROW('Cheater Sheet'!$BM$105:$BM$145)-104,""), ROW()-4)),""))</f>
        <v/>
      </c>
      <c r="BI28" s="705" t="str" cm="1">
        <f t="array" ref="BI28">IF(IFERROR(INDEX('Cheater Sheet'!BH105:BH145, SMALL(IF("Yes"='Cheater Sheet'!$BM$105:$BM$145, ROW('Cheater Sheet'!$BM$105:$BM$145)-104,""), ROW()-4)),"")="","",IFERROR(INDEX('Cheater Sheet'!BH105:BH145, SMALL(IF("Yes"='Cheater Sheet'!$BM$105:$BM$145, ROW('Cheater Sheet'!$BM$105:$BM$145)-104,""), ROW()-4)),""))</f>
        <v/>
      </c>
      <c r="BJ28" s="704" t="str" cm="1">
        <f t="array" ref="BJ28">IF(IFERROR(INDEX('Cheater Sheet'!BI105:BI145, SMALL(IF("Yes"='Cheater Sheet'!$BM$105:$BM$145, ROW('Cheater Sheet'!$BM$105:$BM$145)-104,""), ROW()-4)),"")="","",IFERROR(INDEX('Cheater Sheet'!BI105:BI145, SMALL(IF("Yes"='Cheater Sheet'!$BM$105:$BM$145, ROW('Cheater Sheet'!$BM$105:$BM$145)-104,""), ROW()-4)),""))</f>
        <v/>
      </c>
      <c r="BK28" s="527" t="str" cm="1">
        <f t="array" ref="BK28">IF(IFERROR(INDEX('Cheater Sheet'!BJ105:BJ145, SMALL(IF("Yes"='Cheater Sheet'!$BM$105:$BM$145, ROW('Cheater Sheet'!$BM$105:$BM$145)-104,""), ROW()-4)),"")="","",IFERROR(INDEX('Cheater Sheet'!BJ105:BJ145, SMALL(IF("Yes"='Cheater Sheet'!$BM$105:$BM$145, ROW('Cheater Sheet'!$BM$105:$BM$145)-104,""), ROW()-4)),""))</f>
        <v/>
      </c>
      <c r="BL28" s="101"/>
    </row>
    <row r="29" spans="1:64" x14ac:dyDescent="0.2">
      <c r="A29" s="765">
        <f t="shared" si="0"/>
        <v>0</v>
      </c>
      <c r="C29" s="143" t="str" cm="1">
        <f t="array" ref="C29">IFERROR(INDEX('Cheater Sheet'!$B$105:$B$145, SMALL(IF("Yes"='Cheater Sheet'!$BM$105:$BM$145, ROW('Cheater Sheet'!$BM$105:$BM$145)-104,""), ROW()-4)),"")</f>
        <v/>
      </c>
      <c r="D29" s="704" t="str" cm="1">
        <f t="array" ref="D29">IF(IFERROR(INDEX('Cheater Sheet'!C105:C145, SMALL(IF("Yes"='Cheater Sheet'!$BM$105:$BM$145, ROW('Cheater Sheet'!$BM$105:$BM$145)-104,""), ROW()-4)),"")="","",IFERROR(INDEX('Cheater Sheet'!C105:C145, SMALL(IF("Yes"='Cheater Sheet'!$BM$105:$BM$145, ROW('Cheater Sheet'!$BM$105:$BM$145)-104,""), ROW()-4)),""))</f>
        <v/>
      </c>
      <c r="E29" s="705" t="str" cm="1">
        <f t="array" ref="E29">IF(IFERROR(INDEX('Cheater Sheet'!D105:D145, SMALL(IF("Yes"='Cheater Sheet'!$BM$105:$BM$145, ROW('Cheater Sheet'!$BM$105:$BM$145)-104,""), ROW()-4)),"")="","",IFERROR(INDEX('Cheater Sheet'!D105:D145, SMALL(IF("Yes"='Cheater Sheet'!$BM$105:$BM$145, ROW('Cheater Sheet'!$BM$105:$BM$145)-104,""), ROW()-4)),""))</f>
        <v/>
      </c>
      <c r="F29" s="704" t="str" cm="1">
        <f t="array" ref="F29">IF(IFERROR(INDEX('Cheater Sheet'!E105:E145, SMALL(IF("Yes"='Cheater Sheet'!$BM$105:$BM$145, ROW('Cheater Sheet'!$BM$105:$BM$145)-104,""), ROW()-4)),"")="","",IFERROR(INDEX('Cheater Sheet'!E105:E145, SMALL(IF("Yes"='Cheater Sheet'!$BM$105:$BM$145, ROW('Cheater Sheet'!$BM$105:$BM$145)-104,""), ROW()-4)),""))</f>
        <v/>
      </c>
      <c r="G29" s="705" t="str" cm="1">
        <f t="array" ref="G29">IF(IFERROR(INDEX('Cheater Sheet'!F105:F145, SMALL(IF("Yes"='Cheater Sheet'!$BM$105:$BM$145, ROW('Cheater Sheet'!$BM$105:$BM$145)-104,""), ROW()-4)),"")="","",IFERROR(INDEX('Cheater Sheet'!F105:F145, SMALL(IF("Yes"='Cheater Sheet'!$BM$105:$BM$145, ROW('Cheater Sheet'!$BM$105:$BM$145)-104,""), ROW()-4)),""))</f>
        <v/>
      </c>
      <c r="H29" s="704" t="str" cm="1">
        <f t="array" ref="H29">IF(IFERROR(INDEX('Cheater Sheet'!G105:G145, SMALL(IF("Yes"='Cheater Sheet'!$BM$105:$BM$145, ROW('Cheater Sheet'!$BM$105:$BM$145)-104,""), ROW()-4)),"")="","",IFERROR(INDEX('Cheater Sheet'!G105:G145, SMALL(IF("Yes"='Cheater Sheet'!$BM$105:$BM$145, ROW('Cheater Sheet'!$BM$105:$BM$145)-104,""), ROW()-4)),""))</f>
        <v/>
      </c>
      <c r="I29" s="705" t="str" cm="1">
        <f t="array" ref="I29">IF(IFERROR(INDEX('Cheater Sheet'!H105:H145, SMALL(IF("Yes"='Cheater Sheet'!$BM$105:$BM$145, ROW('Cheater Sheet'!$BM$105:$BM$145)-104,""), ROW()-4)),"")="","",IFERROR(INDEX('Cheater Sheet'!H105:H145, SMALL(IF("Yes"='Cheater Sheet'!$BM$105:$BM$145, ROW('Cheater Sheet'!$BM$105:$BM$145)-104,""), ROW()-4)),""))</f>
        <v/>
      </c>
      <c r="J29" s="704" t="str" cm="1">
        <f t="array" ref="J29">IF(IFERROR(INDEX('Cheater Sheet'!I105:I145, SMALL(IF("Yes"='Cheater Sheet'!$BM$105:$BM$145, ROW('Cheater Sheet'!$BM$105:$BM$145)-104,""), ROW()-4)),"")="","",IFERROR(INDEX('Cheater Sheet'!I105:I145, SMALL(IF("Yes"='Cheater Sheet'!$BM$105:$BM$145, ROW('Cheater Sheet'!$BM$105:$BM$145)-104,""), ROW()-4)),""))</f>
        <v/>
      </c>
      <c r="K29" s="705" t="str" cm="1">
        <f t="array" ref="K29">IF(IFERROR(INDEX('Cheater Sheet'!J105:J145, SMALL(IF("Yes"='Cheater Sheet'!$BM$105:$BM$145, ROW('Cheater Sheet'!$BM$105:$BM$145)-104,""), ROW()-4)),"")="","",IFERROR(INDEX('Cheater Sheet'!J105:J145, SMALL(IF("Yes"='Cheater Sheet'!$BM$105:$BM$145, ROW('Cheater Sheet'!$BM$105:$BM$145)-104,""), ROW()-4)),""))</f>
        <v/>
      </c>
      <c r="L29" s="704" t="str" cm="1">
        <f t="array" ref="L29">IF(IFERROR(INDEX('Cheater Sheet'!K105:K145, SMALL(IF("Yes"='Cheater Sheet'!$BM$105:$BM$145, ROW('Cheater Sheet'!$BM$105:$BM$145)-104,""), ROW()-4)),"")="","",IFERROR(INDEX('Cheater Sheet'!K105:K145, SMALL(IF("Yes"='Cheater Sheet'!$BM$105:$BM$145, ROW('Cheater Sheet'!$BM$105:$BM$145)-104,""), ROW()-4)),""))</f>
        <v/>
      </c>
      <c r="M29" s="705" t="str" cm="1">
        <f t="array" ref="M29">IF(IFERROR(INDEX('Cheater Sheet'!L105:L145, SMALL(IF("Yes"='Cheater Sheet'!$BM$105:$BM$145, ROW('Cheater Sheet'!$BM$105:$BM$145)-104,""), ROW()-4)),"")="","",IFERROR(INDEX('Cheater Sheet'!L105:L145, SMALL(IF("Yes"='Cheater Sheet'!$BM$105:$BM$145, ROW('Cheater Sheet'!$BM$105:$BM$145)-104,""), ROW()-4)),""))</f>
        <v/>
      </c>
      <c r="N29" s="704" t="str" cm="1">
        <f t="array" ref="N29">IF(IFERROR(INDEX('Cheater Sheet'!M105:M145, SMALL(IF("Yes"='Cheater Sheet'!$BM$105:$BM$145, ROW('Cheater Sheet'!$BM$105:$BM$145)-104,""), ROW()-4)),"")="","",IFERROR(INDEX('Cheater Sheet'!M105:M145, SMALL(IF("Yes"='Cheater Sheet'!$BM$105:$BM$145, ROW('Cheater Sheet'!$BM$105:$BM$145)-104,""), ROW()-4)),""))</f>
        <v/>
      </c>
      <c r="O29" s="705" t="str" cm="1">
        <f t="array" ref="O29">IF(IFERROR(INDEX('Cheater Sheet'!N105:N145, SMALL(IF("Yes"='Cheater Sheet'!$BM$105:$BM$145, ROW('Cheater Sheet'!$BM$105:$BM$145)-104,""), ROW()-4)),"")="","",IFERROR(INDEX('Cheater Sheet'!N105:N145, SMALL(IF("Yes"='Cheater Sheet'!$BM$105:$BM$145, ROW('Cheater Sheet'!$BM$105:$BM$145)-104,""), ROW()-4)),""))</f>
        <v/>
      </c>
      <c r="P29" s="704" t="str" cm="1">
        <f t="array" ref="P29">IF(IFERROR(INDEX('Cheater Sheet'!O105:O145, SMALL(IF("Yes"='Cheater Sheet'!$BM$105:$BM$145, ROW('Cheater Sheet'!$BM$105:$BM$145)-104,""), ROW()-4)),"")="","",IFERROR(INDEX('Cheater Sheet'!O105:O145, SMALL(IF("Yes"='Cheater Sheet'!$BM$105:$BM$145, ROW('Cheater Sheet'!$BM$105:$BM$145)-104,""), ROW()-4)),""))</f>
        <v/>
      </c>
      <c r="Q29" s="705" t="str" cm="1">
        <f t="array" ref="Q29">IF(IFERROR(INDEX('Cheater Sheet'!P105:P145, SMALL(IF("Yes"='Cheater Sheet'!$BM$105:$BM$145, ROW('Cheater Sheet'!$BM$105:$BM$145)-104,""), ROW()-4)),"")="","",IFERROR(INDEX('Cheater Sheet'!P105:P145, SMALL(IF("Yes"='Cheater Sheet'!$BM$105:$BM$145, ROW('Cheater Sheet'!$BM$105:$BM$145)-104,""), ROW()-4)),""))</f>
        <v/>
      </c>
      <c r="R29" s="704" t="str" cm="1">
        <f t="array" ref="R29">IF(IFERROR(INDEX('Cheater Sheet'!Q105:Q145, SMALL(IF("Yes"='Cheater Sheet'!$BM$105:$BM$145, ROW('Cheater Sheet'!$BM$105:$BM$145)-104,""), ROW()-4)),"")="","",IFERROR(INDEX('Cheater Sheet'!Q105:Q145, SMALL(IF("Yes"='Cheater Sheet'!$BM$105:$BM$145, ROW('Cheater Sheet'!$BM$105:$BM$145)-104,""), ROW()-4)),""))</f>
        <v/>
      </c>
      <c r="S29" s="705" t="str" cm="1">
        <f t="array" ref="S29">IF(IFERROR(INDEX('Cheater Sheet'!R105:R145, SMALL(IF("Yes"='Cheater Sheet'!$BM$105:$BM$145, ROW('Cheater Sheet'!$BM$105:$BM$145)-104,""), ROW()-4)),"")="","",IFERROR(INDEX('Cheater Sheet'!R105:R145, SMALL(IF("Yes"='Cheater Sheet'!$BM$105:$BM$145, ROW('Cheater Sheet'!$BM$105:$BM$145)-104,""), ROW()-4)),""))</f>
        <v/>
      </c>
      <c r="T29" s="704" t="str" cm="1">
        <f t="array" ref="T29">IF(IFERROR(INDEX('Cheater Sheet'!S105:S145, SMALL(IF("Yes"='Cheater Sheet'!$BM$105:$BM$145, ROW('Cheater Sheet'!$BM$105:$BM$145)-104,""), ROW()-4)),"")="","",IFERROR(INDEX('Cheater Sheet'!S105:S145, SMALL(IF("Yes"='Cheater Sheet'!$BM$105:$BM$145, ROW('Cheater Sheet'!$BM$105:$BM$145)-104,""), ROW()-4)),""))</f>
        <v/>
      </c>
      <c r="U29" s="705" t="str" cm="1">
        <f t="array" ref="U29">IF(IFERROR(INDEX('Cheater Sheet'!T105:T145, SMALL(IF("Yes"='Cheater Sheet'!$BM$105:$BM$145, ROW('Cheater Sheet'!$BM$105:$BM$145)-104,""), ROW()-4)),"")="","",IFERROR(INDEX('Cheater Sheet'!T105:T145, SMALL(IF("Yes"='Cheater Sheet'!$BM$105:$BM$145, ROW('Cheater Sheet'!$BM$105:$BM$145)-104,""), ROW()-4)),""))</f>
        <v/>
      </c>
      <c r="V29" s="704" t="str" cm="1">
        <f t="array" ref="V29">IF(IFERROR(INDEX('Cheater Sheet'!U105:U145, SMALL(IF("Yes"='Cheater Sheet'!$BM$105:$BM$145, ROW('Cheater Sheet'!$BM$105:$BM$145)-104,""), ROW()-4)),"")="","",IFERROR(INDEX('Cheater Sheet'!U105:U145, SMALL(IF("Yes"='Cheater Sheet'!$BM$105:$BM$145, ROW('Cheater Sheet'!$BM$105:$BM$145)-104,""), ROW()-4)),""))</f>
        <v/>
      </c>
      <c r="W29" s="705" t="str" cm="1">
        <f t="array" ref="W29">IF(IFERROR(INDEX('Cheater Sheet'!V105:V145, SMALL(IF("Yes"='Cheater Sheet'!$BM$105:$BM$145, ROW('Cheater Sheet'!$BM$105:$BM$145)-104,""), ROW()-4)),"")="","",IFERROR(INDEX('Cheater Sheet'!V105:V145, SMALL(IF("Yes"='Cheater Sheet'!$BM$105:$BM$145, ROW('Cheater Sheet'!$BM$105:$BM$145)-104,""), ROW()-4)),""))</f>
        <v/>
      </c>
      <c r="X29" s="704" t="str" cm="1">
        <f t="array" ref="X29">IF(IFERROR(INDEX('Cheater Sheet'!W105:W145, SMALL(IF("Yes"='Cheater Sheet'!$BM$105:$BM$145, ROW('Cheater Sheet'!$BM$105:$BM$145)-104,""), ROW()-4)),"")="","",IFERROR(INDEX('Cheater Sheet'!W105:W145, SMALL(IF("Yes"='Cheater Sheet'!$BM$105:$BM$145, ROW('Cheater Sheet'!$BM$105:$BM$145)-104,""), ROW()-4)),""))</f>
        <v/>
      </c>
      <c r="Y29" s="705" t="str" cm="1">
        <f t="array" ref="Y29">IF(IFERROR(INDEX('Cheater Sheet'!X105:X145, SMALL(IF("Yes"='Cheater Sheet'!$BM$105:$BM$145, ROW('Cheater Sheet'!$BM$105:$BM$145)-104,""), ROW()-4)),"")="","",IFERROR(INDEX('Cheater Sheet'!X105:X145, SMALL(IF("Yes"='Cheater Sheet'!$BM$105:$BM$145, ROW('Cheater Sheet'!$BM$105:$BM$145)-104,""), ROW()-4)),""))</f>
        <v/>
      </c>
      <c r="Z29" s="704" t="str" cm="1">
        <f t="array" ref="Z29">IF(IFERROR(INDEX('Cheater Sheet'!Y105:Y145, SMALL(IF("Yes"='Cheater Sheet'!$BM$105:$BM$145, ROW('Cheater Sheet'!$BM$105:$BM$145)-104,""), ROW()-4)),"")="","",IFERROR(INDEX('Cheater Sheet'!Y105:Y145, SMALL(IF("Yes"='Cheater Sheet'!$BM$105:$BM$145, ROW('Cheater Sheet'!$BM$105:$BM$145)-104,""), ROW()-4)),""))</f>
        <v/>
      </c>
      <c r="AA29" s="705" t="str" cm="1">
        <f t="array" ref="AA29">IF(IFERROR(INDEX('Cheater Sheet'!Z105:Z145, SMALL(IF("Yes"='Cheater Sheet'!$BM$105:$BM$145, ROW('Cheater Sheet'!$BM$105:$BM$145)-104,""), ROW()-4)),"")="","",IFERROR(INDEX('Cheater Sheet'!Z105:Z145, SMALL(IF("Yes"='Cheater Sheet'!$BM$105:$BM$145, ROW('Cheater Sheet'!$BM$105:$BM$145)-104,""), ROW()-4)),""))</f>
        <v/>
      </c>
      <c r="AB29" s="704" t="str" cm="1">
        <f t="array" ref="AB29">IF(IFERROR(INDEX('Cheater Sheet'!AA105:AA145, SMALL(IF("Yes"='Cheater Sheet'!$BM$105:$BM$145, ROW('Cheater Sheet'!$BM$105:$BM$145)-104,""), ROW()-4)),"")="","",IFERROR(INDEX('Cheater Sheet'!AA105:AA145, SMALL(IF("Yes"='Cheater Sheet'!$BM$105:$BM$145, ROW('Cheater Sheet'!$BM$105:$BM$145)-104,""), ROW()-4)),""))</f>
        <v/>
      </c>
      <c r="AC29" s="705" t="str" cm="1">
        <f t="array" ref="AC29">IF(IFERROR(INDEX('Cheater Sheet'!AB105:AB145, SMALL(IF("Yes"='Cheater Sheet'!$BM$105:$BM$145, ROW('Cheater Sheet'!$BM$105:$BM$145)-104,""), ROW()-4)),"")="","",IFERROR(INDEX('Cheater Sheet'!AB105:AB145, SMALL(IF("Yes"='Cheater Sheet'!$BM$105:$BM$145, ROW('Cheater Sheet'!$BM$105:$BM$145)-104,""), ROW()-4)),""))</f>
        <v/>
      </c>
      <c r="AD29" s="704" t="str" cm="1">
        <f t="array" ref="AD29">IF(IFERROR(INDEX('Cheater Sheet'!AC105:AC145, SMALL(IF("Yes"='Cheater Sheet'!$BM$105:$BM$145, ROW('Cheater Sheet'!$BM$105:$BM$145)-104,""), ROW()-4)),"")="","",IFERROR(INDEX('Cheater Sheet'!AC105:AC145, SMALL(IF("Yes"='Cheater Sheet'!$BM$105:$BM$145, ROW('Cheater Sheet'!$BM$105:$BM$145)-104,""), ROW()-4)),""))</f>
        <v/>
      </c>
      <c r="AE29" s="705" t="str" cm="1">
        <f t="array" ref="AE29">IF(IFERROR(INDEX('Cheater Sheet'!AD105:AD145, SMALL(IF("Yes"='Cheater Sheet'!$BM$105:$BM$145, ROW('Cheater Sheet'!$BM$105:$BM$145)-104,""), ROW()-4)),"")="","",IFERROR(INDEX('Cheater Sheet'!AD105:AD145, SMALL(IF("Yes"='Cheater Sheet'!$BM$105:$BM$145, ROW('Cheater Sheet'!$BM$105:$BM$145)-104,""), ROW()-4)),""))</f>
        <v/>
      </c>
      <c r="AF29" s="704" t="str" cm="1">
        <f t="array" ref="AF29">IF(IFERROR(INDEX('Cheater Sheet'!AE105:AE145, SMALL(IF("Yes"='Cheater Sheet'!$BM$105:$BM$145, ROW('Cheater Sheet'!$BM$105:$BM$145)-104,""), ROW()-4)),"")="","",IFERROR(INDEX('Cheater Sheet'!AE105:AE145, SMALL(IF("Yes"='Cheater Sheet'!$BM$105:$BM$145, ROW('Cheater Sheet'!$BM$105:$BM$145)-104,""), ROW()-4)),""))</f>
        <v/>
      </c>
      <c r="AG29" s="705" t="str" cm="1">
        <f t="array" ref="AG29">IF(IFERROR(INDEX('Cheater Sheet'!AF105:AF145, SMALL(IF("Yes"='Cheater Sheet'!$BM$105:$BM$145, ROW('Cheater Sheet'!$BM$105:$BM$145)-104,""), ROW()-4)),"")="","",IFERROR(INDEX('Cheater Sheet'!AF105:AF145, SMALL(IF("Yes"='Cheater Sheet'!$BM$105:$BM$145, ROW('Cheater Sheet'!$BM$105:$BM$145)-104,""), ROW()-4)),""))</f>
        <v/>
      </c>
      <c r="AH29" s="704" t="str" cm="1">
        <f t="array" ref="AH29">IF(IFERROR(INDEX('Cheater Sheet'!AG105:AG145, SMALL(IF("Yes"='Cheater Sheet'!$BM$105:$BM$145, ROW('Cheater Sheet'!$BM$105:$BM$145)-104,""), ROW()-4)),"")="","",IFERROR(INDEX('Cheater Sheet'!AG105:AG145, SMALL(IF("Yes"='Cheater Sheet'!$BM$105:$BM$145, ROW('Cheater Sheet'!$BM$105:$BM$145)-104,""), ROW()-4)),""))</f>
        <v/>
      </c>
      <c r="AI29" s="705" t="str" cm="1">
        <f t="array" ref="AI29">IF(IFERROR(INDEX('Cheater Sheet'!AH105:AH145, SMALL(IF("Yes"='Cheater Sheet'!$BM$105:$BM$145, ROW('Cheater Sheet'!$BM$105:$BM$145)-104,""), ROW()-4)),"")="","",IFERROR(INDEX('Cheater Sheet'!AH105:AH145, SMALL(IF("Yes"='Cheater Sheet'!$BM$105:$BM$145, ROW('Cheater Sheet'!$BM$105:$BM$145)-104,""), ROW()-4)),""))</f>
        <v/>
      </c>
      <c r="AJ29" s="704" t="str" cm="1">
        <f t="array" ref="AJ29">IF(IFERROR(INDEX('Cheater Sheet'!AI105:AI145, SMALL(IF("Yes"='Cheater Sheet'!$BM$105:$BM$145, ROW('Cheater Sheet'!$BM$105:$BM$145)-104,""), ROW()-4)),"")="","",IFERROR(INDEX('Cheater Sheet'!AI105:AI145, SMALL(IF("Yes"='Cheater Sheet'!$BM$105:$BM$145, ROW('Cheater Sheet'!$BM$105:$BM$145)-104,""), ROW()-4)),""))</f>
        <v/>
      </c>
      <c r="AK29" s="705" t="str" cm="1">
        <f t="array" ref="AK29">IF(IFERROR(INDEX('Cheater Sheet'!AJ105:AJ145, SMALL(IF("Yes"='Cheater Sheet'!$BM$105:$BM$145, ROW('Cheater Sheet'!$BM$105:$BM$145)-104,""), ROW()-4)),"")="","",IFERROR(INDEX('Cheater Sheet'!AJ105:AJ145, SMALL(IF("Yes"='Cheater Sheet'!$BM$105:$BM$145, ROW('Cheater Sheet'!$BM$105:$BM$145)-104,""), ROW()-4)),""))</f>
        <v/>
      </c>
      <c r="AL29" s="704" t="str" cm="1">
        <f t="array" ref="AL29">IF(IFERROR(INDEX('Cheater Sheet'!AK105:AK145, SMALL(IF("Yes"='Cheater Sheet'!$BM$105:$BM$145, ROW('Cheater Sheet'!$BM$105:$BM$145)-104,""), ROW()-4)),"")="","",IFERROR(INDEX('Cheater Sheet'!AK105:AK145, SMALL(IF("Yes"='Cheater Sheet'!$BM$105:$BM$145, ROW('Cheater Sheet'!$BM$105:$BM$145)-104,""), ROW()-4)),""))</f>
        <v/>
      </c>
      <c r="AM29" s="705" t="str" cm="1">
        <f t="array" ref="AM29">IF(IFERROR(INDEX('Cheater Sheet'!AL105:AL145, SMALL(IF("Yes"='Cheater Sheet'!$BM$105:$BM$145, ROW('Cheater Sheet'!$BM$105:$BM$145)-104,""), ROW()-4)),"")="","",IFERROR(INDEX('Cheater Sheet'!AL105:AL145, SMALL(IF("Yes"='Cheater Sheet'!$BM$105:$BM$145, ROW('Cheater Sheet'!$BM$105:$BM$145)-104,""), ROW()-4)),""))</f>
        <v/>
      </c>
      <c r="AN29" s="704" t="str" cm="1">
        <f t="array" ref="AN29">IF(IFERROR(INDEX('Cheater Sheet'!AM105:AM145, SMALL(IF("Yes"='Cheater Sheet'!$BM$105:$BM$145, ROW('Cheater Sheet'!$BM$105:$BM$145)-104,""), ROW()-4)),"")="","",IFERROR(INDEX('Cheater Sheet'!AM105:AM145, SMALL(IF("Yes"='Cheater Sheet'!$BM$105:$BM$145, ROW('Cheater Sheet'!$BM$105:$BM$145)-104,""), ROW()-4)),""))</f>
        <v/>
      </c>
      <c r="AO29" s="705" t="str" cm="1">
        <f t="array" ref="AO29">IF(IFERROR(INDEX('Cheater Sheet'!AN105:AN145, SMALL(IF("Yes"='Cheater Sheet'!$BM$105:$BM$145, ROW('Cheater Sheet'!$BM$105:$BM$145)-104,""), ROW()-4)),"")="","",IFERROR(INDEX('Cheater Sheet'!AN105:AN145, SMALL(IF("Yes"='Cheater Sheet'!$BM$105:$BM$145, ROW('Cheater Sheet'!$BM$105:$BM$145)-104,""), ROW()-4)),""))</f>
        <v/>
      </c>
      <c r="AP29" s="704" t="str" cm="1">
        <f t="array" ref="AP29">IF(IFERROR(INDEX('Cheater Sheet'!AO105:AO145, SMALL(IF("Yes"='Cheater Sheet'!$BM$105:$BM$145, ROW('Cheater Sheet'!$BM$105:$BM$145)-104,""), ROW()-4)),"")="","",IFERROR(INDEX('Cheater Sheet'!AO105:AO145, SMALL(IF("Yes"='Cheater Sheet'!$BM$105:$BM$145, ROW('Cheater Sheet'!$BM$105:$BM$145)-104,""), ROW()-4)),""))</f>
        <v/>
      </c>
      <c r="AQ29" s="705" t="str" cm="1">
        <f t="array" ref="AQ29">IF(IFERROR(INDEX('Cheater Sheet'!AP105:AP145, SMALL(IF("Yes"='Cheater Sheet'!$BM$105:$BM$145, ROW('Cheater Sheet'!$BM$105:$BM$145)-104,""), ROW()-4)),"")="","",IFERROR(INDEX('Cheater Sheet'!AP105:AP145, SMALL(IF("Yes"='Cheater Sheet'!$BM$105:$BM$145, ROW('Cheater Sheet'!$BM$105:$BM$145)-104,""), ROW()-4)),""))</f>
        <v/>
      </c>
      <c r="AR29" s="704" t="str" cm="1">
        <f t="array" ref="AR29">IF(IFERROR(INDEX('Cheater Sheet'!AQ105:AQ145, SMALL(IF("Yes"='Cheater Sheet'!$BM$105:$BM$145, ROW('Cheater Sheet'!$BM$105:$BM$145)-104,""), ROW()-4)),"")="","",IFERROR(INDEX('Cheater Sheet'!AQ105:AQ145, SMALL(IF("Yes"='Cheater Sheet'!$BM$105:$BM$145, ROW('Cheater Sheet'!$BM$105:$BM$145)-104,""), ROW()-4)),""))</f>
        <v/>
      </c>
      <c r="AS29" s="705" t="str" cm="1">
        <f t="array" ref="AS29">IF(IFERROR(INDEX('Cheater Sheet'!AR105:AR145, SMALL(IF("Yes"='Cheater Sheet'!$BM$105:$BM$145, ROW('Cheater Sheet'!$BM$105:$BM$145)-104,""), ROW()-4)),"")="","",IFERROR(INDEX('Cheater Sheet'!AR105:AR145, SMALL(IF("Yes"='Cheater Sheet'!$BM$105:$BM$145, ROW('Cheater Sheet'!$BM$105:$BM$145)-104,""), ROW()-4)),""))</f>
        <v/>
      </c>
      <c r="AT29" s="704" t="str" cm="1">
        <f t="array" ref="AT29">IF(IFERROR(INDEX('Cheater Sheet'!AS105:AS145, SMALL(IF("Yes"='Cheater Sheet'!$BM$105:$BM$145, ROW('Cheater Sheet'!$BM$105:$BM$145)-104,""), ROW()-4)),"")="","",IFERROR(INDEX('Cheater Sheet'!AS105:AS145, SMALL(IF("Yes"='Cheater Sheet'!$BM$105:$BM$145, ROW('Cheater Sheet'!$BM$105:$BM$145)-104,""), ROW()-4)),""))</f>
        <v/>
      </c>
      <c r="AU29" s="705" t="str" cm="1">
        <f t="array" ref="AU29">IF(IFERROR(INDEX('Cheater Sheet'!AT105:AT145, SMALL(IF("Yes"='Cheater Sheet'!$BM$105:$BM$145, ROW('Cheater Sheet'!$BM$105:$BM$145)-104,""), ROW()-4)),"")="","",IFERROR(INDEX('Cheater Sheet'!AT105:AT145, SMALL(IF("Yes"='Cheater Sheet'!$BM$105:$BM$145, ROW('Cheater Sheet'!$BM$105:$BM$145)-104,""), ROW()-4)),""))</f>
        <v/>
      </c>
      <c r="AV29" s="704" t="str" cm="1">
        <f t="array" ref="AV29">IF(IFERROR(INDEX('Cheater Sheet'!AU105:AU145, SMALL(IF("Yes"='Cheater Sheet'!$BM$105:$BM$145, ROW('Cheater Sheet'!$BM$105:$BM$145)-104,""), ROW()-4)),"")="","",IFERROR(INDEX('Cheater Sheet'!AU105:AU145, SMALL(IF("Yes"='Cheater Sheet'!$BM$105:$BM$145, ROW('Cheater Sheet'!$BM$105:$BM$145)-104,""), ROW()-4)),""))</f>
        <v/>
      </c>
      <c r="AW29" s="705" t="str" cm="1">
        <f t="array" ref="AW29">IF(IFERROR(INDEX('Cheater Sheet'!AV105:AV145, SMALL(IF("Yes"='Cheater Sheet'!$BM$105:$BM$145, ROW('Cheater Sheet'!$BM$105:$BM$145)-104,""), ROW()-4)),"")="","",IFERROR(INDEX('Cheater Sheet'!AV105:AV145, SMALL(IF("Yes"='Cheater Sheet'!$BM$105:$BM$145, ROW('Cheater Sheet'!$BM$105:$BM$145)-104,""), ROW()-4)),""))</f>
        <v/>
      </c>
      <c r="AX29" s="704" t="str" cm="1">
        <f t="array" ref="AX29">IF(IFERROR(INDEX('Cheater Sheet'!AW105:AW145, SMALL(IF("Yes"='Cheater Sheet'!$BM$105:$BM$145, ROW('Cheater Sheet'!$BM$105:$BM$145)-104,""), ROW()-4)),"")="","",IFERROR(INDEX('Cheater Sheet'!AW105:AW145, SMALL(IF("Yes"='Cheater Sheet'!$BM$105:$BM$145, ROW('Cheater Sheet'!$BM$105:$BM$145)-104,""), ROW()-4)),""))</f>
        <v/>
      </c>
      <c r="AY29" s="705" t="str" cm="1">
        <f t="array" ref="AY29">IF(IFERROR(INDEX('Cheater Sheet'!AX105:AX145, SMALL(IF("Yes"='Cheater Sheet'!$BM$105:$BM$145, ROW('Cheater Sheet'!$BM$105:$BM$145)-104,""), ROW()-4)),"")="","",IFERROR(INDEX('Cheater Sheet'!AX105:AX145, SMALL(IF("Yes"='Cheater Sheet'!$BM$105:$BM$145, ROW('Cheater Sheet'!$BM$105:$BM$145)-104,""), ROW()-4)),""))</f>
        <v/>
      </c>
      <c r="AZ29" s="704" t="str" cm="1">
        <f t="array" ref="AZ29">IF(IFERROR(INDEX('Cheater Sheet'!AY105:AY145, SMALL(IF("Yes"='Cheater Sheet'!$BM$105:$BM$145, ROW('Cheater Sheet'!$BM$105:$BM$145)-104,""), ROW()-4)),"")="","",IFERROR(INDEX('Cheater Sheet'!AY105:AY145, SMALL(IF("Yes"='Cheater Sheet'!$BM$105:$BM$145, ROW('Cheater Sheet'!$BM$105:$BM$145)-104,""), ROW()-4)),""))</f>
        <v/>
      </c>
      <c r="BA29" s="705" t="str" cm="1">
        <f t="array" ref="BA29">IF(IFERROR(INDEX('Cheater Sheet'!AZ105:AZ145, SMALL(IF("Yes"='Cheater Sheet'!$BM$105:$BM$145, ROW('Cheater Sheet'!$BM$105:$BM$145)-104,""), ROW()-4)),"")="","",IFERROR(INDEX('Cheater Sheet'!AZ105:AZ145, SMALL(IF("Yes"='Cheater Sheet'!$BM$105:$BM$145, ROW('Cheater Sheet'!$BM$105:$BM$145)-104,""), ROW()-4)),""))</f>
        <v/>
      </c>
      <c r="BB29" s="704" t="str" cm="1">
        <f t="array" ref="BB29">IF(IFERROR(INDEX('Cheater Sheet'!BA105:BA145, SMALL(IF("Yes"='Cheater Sheet'!$BM$105:$BM$145, ROW('Cheater Sheet'!$BM$105:$BM$145)-104,""), ROW()-4)),"")="","",IFERROR(INDEX('Cheater Sheet'!BA105:BA145, SMALL(IF("Yes"='Cheater Sheet'!$BM$105:$BM$145, ROW('Cheater Sheet'!$BM$105:$BM$145)-104,""), ROW()-4)),""))</f>
        <v/>
      </c>
      <c r="BC29" s="705" t="str" cm="1">
        <f t="array" ref="BC29">IF(IFERROR(INDEX('Cheater Sheet'!BB105:BB145, SMALL(IF("Yes"='Cheater Sheet'!$BM$105:$BM$145, ROW('Cheater Sheet'!$BM$105:$BM$145)-104,""), ROW()-4)),"")="","",IFERROR(INDEX('Cheater Sheet'!BB105:BB145, SMALL(IF("Yes"='Cheater Sheet'!$BM$105:$BM$145, ROW('Cheater Sheet'!$BM$105:$BM$145)-104,""), ROW()-4)),""))</f>
        <v/>
      </c>
      <c r="BD29" s="704" t="str" cm="1">
        <f t="array" ref="BD29">IF(IFERROR(INDEX('Cheater Sheet'!BC105:BC145, SMALL(IF("Yes"='Cheater Sheet'!$BM$105:$BM$145, ROW('Cheater Sheet'!$BM$105:$BM$145)-104,""), ROW()-4)),"")="","",IFERROR(INDEX('Cheater Sheet'!BC105:BC145, SMALL(IF("Yes"='Cheater Sheet'!$BM$105:$BM$145, ROW('Cheater Sheet'!$BM$105:$BM$145)-104,""), ROW()-4)),""))</f>
        <v/>
      </c>
      <c r="BE29" s="705" t="str" cm="1">
        <f t="array" ref="BE29">IF(IFERROR(INDEX('Cheater Sheet'!BD105:BD145, SMALL(IF("Yes"='Cheater Sheet'!$BM$105:$BM$145, ROW('Cheater Sheet'!$BM$105:$BM$145)-104,""), ROW()-4)),"")="","",IFERROR(INDEX('Cheater Sheet'!BD105:BD145, SMALL(IF("Yes"='Cheater Sheet'!$BM$105:$BM$145, ROW('Cheater Sheet'!$BM$105:$BM$145)-104,""), ROW()-4)),""))</f>
        <v/>
      </c>
      <c r="BF29" s="704" t="str" cm="1">
        <f t="array" ref="BF29">IF(IFERROR(INDEX('Cheater Sheet'!BE105:BE145, SMALL(IF("Yes"='Cheater Sheet'!$BM$105:$BM$145, ROW('Cheater Sheet'!$BM$105:$BM$145)-104,""), ROW()-4)),"")="","",IFERROR(INDEX('Cheater Sheet'!BE105:BE145, SMALL(IF("Yes"='Cheater Sheet'!$BM$105:$BM$145, ROW('Cheater Sheet'!$BM$105:$BM$145)-104,""), ROW()-4)),""))</f>
        <v/>
      </c>
      <c r="BG29" s="705" t="str" cm="1">
        <f t="array" ref="BG29">IF(IFERROR(INDEX('Cheater Sheet'!BF105:BF145, SMALL(IF("Yes"='Cheater Sheet'!$BM$105:$BM$145, ROW('Cheater Sheet'!$BM$105:$BM$145)-104,""), ROW()-4)),"")="","",IFERROR(INDEX('Cheater Sheet'!BF105:BF145, SMALL(IF("Yes"='Cheater Sheet'!$BM$105:$BM$145, ROW('Cheater Sheet'!$BM$105:$BM$145)-104,""), ROW()-4)),""))</f>
        <v/>
      </c>
      <c r="BH29" s="704" t="str" cm="1">
        <f t="array" ref="BH29">IF(IFERROR(INDEX('Cheater Sheet'!BG105:BG145, SMALL(IF("Yes"='Cheater Sheet'!$BM$105:$BM$145, ROW('Cheater Sheet'!$BM$105:$BM$145)-104,""), ROW()-4)),"")="","",IFERROR(INDEX('Cheater Sheet'!BG105:BG145, SMALL(IF("Yes"='Cheater Sheet'!$BM$105:$BM$145, ROW('Cheater Sheet'!$BM$105:$BM$145)-104,""), ROW()-4)),""))</f>
        <v/>
      </c>
      <c r="BI29" s="705" t="str" cm="1">
        <f t="array" ref="BI29">IF(IFERROR(INDEX('Cheater Sheet'!BH105:BH145, SMALL(IF("Yes"='Cheater Sheet'!$BM$105:$BM$145, ROW('Cheater Sheet'!$BM$105:$BM$145)-104,""), ROW()-4)),"")="","",IFERROR(INDEX('Cheater Sheet'!BH105:BH145, SMALL(IF("Yes"='Cheater Sheet'!$BM$105:$BM$145, ROW('Cheater Sheet'!$BM$105:$BM$145)-104,""), ROW()-4)),""))</f>
        <v/>
      </c>
      <c r="BJ29" s="704" t="str" cm="1">
        <f t="array" ref="BJ29">IF(IFERROR(INDEX('Cheater Sheet'!BI105:BI145, SMALL(IF("Yes"='Cheater Sheet'!$BM$105:$BM$145, ROW('Cheater Sheet'!$BM$105:$BM$145)-104,""), ROW()-4)),"")="","",IFERROR(INDEX('Cheater Sheet'!BI105:BI145, SMALL(IF("Yes"='Cheater Sheet'!$BM$105:$BM$145, ROW('Cheater Sheet'!$BM$105:$BM$145)-104,""), ROW()-4)),""))</f>
        <v/>
      </c>
      <c r="BK29" s="527" t="str" cm="1">
        <f t="array" ref="BK29">IF(IFERROR(INDEX('Cheater Sheet'!BJ105:BJ145, SMALL(IF("Yes"='Cheater Sheet'!$BM$105:$BM$145, ROW('Cheater Sheet'!$BM$105:$BM$145)-104,""), ROW()-4)),"")="","",IFERROR(INDEX('Cheater Sheet'!BJ105:BJ145, SMALL(IF("Yes"='Cheater Sheet'!$BM$105:$BM$145, ROW('Cheater Sheet'!$BM$105:$BM$145)-104,""), ROW()-4)),""))</f>
        <v/>
      </c>
      <c r="BL29" s="101"/>
    </row>
    <row r="30" spans="1:64" x14ac:dyDescent="0.2">
      <c r="A30" s="765">
        <f t="shared" si="0"/>
        <v>0</v>
      </c>
      <c r="C30" s="143" t="str" cm="1">
        <f t="array" ref="C30">IFERROR(INDEX('Cheater Sheet'!$B$105:$B$145, SMALL(IF("Yes"='Cheater Sheet'!$BM$105:$BM$145, ROW('Cheater Sheet'!$BM$105:$BM$145)-104,""), ROW()-4)),"")</f>
        <v/>
      </c>
      <c r="D30" s="704" t="str" cm="1">
        <f t="array" ref="D30">IF(IFERROR(INDEX('Cheater Sheet'!C105:C145, SMALL(IF("Yes"='Cheater Sheet'!$BM$105:$BM$145, ROW('Cheater Sheet'!$BM$105:$BM$145)-104,""), ROW()-4)),"")="","",IFERROR(INDEX('Cheater Sheet'!C105:C145, SMALL(IF("Yes"='Cheater Sheet'!$BM$105:$BM$145, ROW('Cheater Sheet'!$BM$105:$BM$145)-104,""), ROW()-4)),""))</f>
        <v/>
      </c>
      <c r="E30" s="705" t="str" cm="1">
        <f t="array" ref="E30">IF(IFERROR(INDEX('Cheater Sheet'!D105:D145, SMALL(IF("Yes"='Cheater Sheet'!$BM$105:$BM$145, ROW('Cheater Sheet'!$BM$105:$BM$145)-104,""), ROW()-4)),"")="","",IFERROR(INDEX('Cheater Sheet'!D105:D145, SMALL(IF("Yes"='Cheater Sheet'!$BM$105:$BM$145, ROW('Cheater Sheet'!$BM$105:$BM$145)-104,""), ROW()-4)),""))</f>
        <v/>
      </c>
      <c r="F30" s="704" t="str" cm="1">
        <f t="array" ref="F30">IF(IFERROR(INDEX('Cheater Sheet'!E105:E145, SMALL(IF("Yes"='Cheater Sheet'!$BM$105:$BM$145, ROW('Cheater Sheet'!$BM$105:$BM$145)-104,""), ROW()-4)),"")="","",IFERROR(INDEX('Cheater Sheet'!E105:E145, SMALL(IF("Yes"='Cheater Sheet'!$BM$105:$BM$145, ROW('Cheater Sheet'!$BM$105:$BM$145)-104,""), ROW()-4)),""))</f>
        <v/>
      </c>
      <c r="G30" s="705" t="str" cm="1">
        <f t="array" ref="G30">IF(IFERROR(INDEX('Cheater Sheet'!F105:F145, SMALL(IF("Yes"='Cheater Sheet'!$BM$105:$BM$145, ROW('Cheater Sheet'!$BM$105:$BM$145)-104,""), ROW()-4)),"")="","",IFERROR(INDEX('Cheater Sheet'!F105:F145, SMALL(IF("Yes"='Cheater Sheet'!$BM$105:$BM$145, ROW('Cheater Sheet'!$BM$105:$BM$145)-104,""), ROW()-4)),""))</f>
        <v/>
      </c>
      <c r="H30" s="704" t="str" cm="1">
        <f t="array" ref="H30">IF(IFERROR(INDEX('Cheater Sheet'!G105:G145, SMALL(IF("Yes"='Cheater Sheet'!$BM$105:$BM$145, ROW('Cheater Sheet'!$BM$105:$BM$145)-104,""), ROW()-4)),"")="","",IFERROR(INDEX('Cheater Sheet'!G105:G145, SMALL(IF("Yes"='Cheater Sheet'!$BM$105:$BM$145, ROW('Cheater Sheet'!$BM$105:$BM$145)-104,""), ROW()-4)),""))</f>
        <v/>
      </c>
      <c r="I30" s="705" t="str" cm="1">
        <f t="array" ref="I30">IF(IFERROR(INDEX('Cheater Sheet'!H105:H145, SMALL(IF("Yes"='Cheater Sheet'!$BM$105:$BM$145, ROW('Cheater Sheet'!$BM$105:$BM$145)-104,""), ROW()-4)),"")="","",IFERROR(INDEX('Cheater Sheet'!H105:H145, SMALL(IF("Yes"='Cheater Sheet'!$BM$105:$BM$145, ROW('Cheater Sheet'!$BM$105:$BM$145)-104,""), ROW()-4)),""))</f>
        <v/>
      </c>
      <c r="J30" s="704" t="str" cm="1">
        <f t="array" ref="J30">IF(IFERROR(INDEX('Cheater Sheet'!I105:I145, SMALL(IF("Yes"='Cheater Sheet'!$BM$105:$BM$145, ROW('Cheater Sheet'!$BM$105:$BM$145)-104,""), ROW()-4)),"")="","",IFERROR(INDEX('Cheater Sheet'!I105:I145, SMALL(IF("Yes"='Cheater Sheet'!$BM$105:$BM$145, ROW('Cheater Sheet'!$BM$105:$BM$145)-104,""), ROW()-4)),""))</f>
        <v/>
      </c>
      <c r="K30" s="705" t="str" cm="1">
        <f t="array" ref="K30">IF(IFERROR(INDEX('Cheater Sheet'!J105:J145, SMALL(IF("Yes"='Cheater Sheet'!$BM$105:$BM$145, ROW('Cheater Sheet'!$BM$105:$BM$145)-104,""), ROW()-4)),"")="","",IFERROR(INDEX('Cheater Sheet'!J105:J145, SMALL(IF("Yes"='Cheater Sheet'!$BM$105:$BM$145, ROW('Cheater Sheet'!$BM$105:$BM$145)-104,""), ROW()-4)),""))</f>
        <v/>
      </c>
      <c r="L30" s="704" t="str" cm="1">
        <f t="array" ref="L30">IF(IFERROR(INDEX('Cheater Sheet'!K105:K145, SMALL(IF("Yes"='Cheater Sheet'!$BM$105:$BM$145, ROW('Cheater Sheet'!$BM$105:$BM$145)-104,""), ROW()-4)),"")="","",IFERROR(INDEX('Cheater Sheet'!K105:K145, SMALL(IF("Yes"='Cheater Sheet'!$BM$105:$BM$145, ROW('Cheater Sheet'!$BM$105:$BM$145)-104,""), ROW()-4)),""))</f>
        <v/>
      </c>
      <c r="M30" s="705" t="str" cm="1">
        <f t="array" ref="M30">IF(IFERROR(INDEX('Cheater Sheet'!L105:L145, SMALL(IF("Yes"='Cheater Sheet'!$BM$105:$BM$145, ROW('Cheater Sheet'!$BM$105:$BM$145)-104,""), ROW()-4)),"")="","",IFERROR(INDEX('Cheater Sheet'!L105:L145, SMALL(IF("Yes"='Cheater Sheet'!$BM$105:$BM$145, ROW('Cheater Sheet'!$BM$105:$BM$145)-104,""), ROW()-4)),""))</f>
        <v/>
      </c>
      <c r="N30" s="704" t="str" cm="1">
        <f t="array" ref="N30">IF(IFERROR(INDEX('Cheater Sheet'!M105:M145, SMALL(IF("Yes"='Cheater Sheet'!$BM$105:$BM$145, ROW('Cheater Sheet'!$BM$105:$BM$145)-104,""), ROW()-4)),"")="","",IFERROR(INDEX('Cheater Sheet'!M105:M145, SMALL(IF("Yes"='Cheater Sheet'!$BM$105:$BM$145, ROW('Cheater Sheet'!$BM$105:$BM$145)-104,""), ROW()-4)),""))</f>
        <v/>
      </c>
      <c r="O30" s="705" t="str" cm="1">
        <f t="array" ref="O30">IF(IFERROR(INDEX('Cheater Sheet'!N105:N145, SMALL(IF("Yes"='Cheater Sheet'!$BM$105:$BM$145, ROW('Cheater Sheet'!$BM$105:$BM$145)-104,""), ROW()-4)),"")="","",IFERROR(INDEX('Cheater Sheet'!N105:N145, SMALL(IF("Yes"='Cheater Sheet'!$BM$105:$BM$145, ROW('Cheater Sheet'!$BM$105:$BM$145)-104,""), ROW()-4)),""))</f>
        <v/>
      </c>
      <c r="P30" s="704" t="str" cm="1">
        <f t="array" ref="P30">IF(IFERROR(INDEX('Cheater Sheet'!O105:O145, SMALL(IF("Yes"='Cheater Sheet'!$BM$105:$BM$145, ROW('Cheater Sheet'!$BM$105:$BM$145)-104,""), ROW()-4)),"")="","",IFERROR(INDEX('Cheater Sheet'!O105:O145, SMALL(IF("Yes"='Cheater Sheet'!$BM$105:$BM$145, ROW('Cheater Sheet'!$BM$105:$BM$145)-104,""), ROW()-4)),""))</f>
        <v/>
      </c>
      <c r="Q30" s="705" t="str" cm="1">
        <f t="array" ref="Q30">IF(IFERROR(INDEX('Cheater Sheet'!P105:P145, SMALL(IF("Yes"='Cheater Sheet'!$BM$105:$BM$145, ROW('Cheater Sheet'!$BM$105:$BM$145)-104,""), ROW()-4)),"")="","",IFERROR(INDEX('Cheater Sheet'!P105:P145, SMALL(IF("Yes"='Cheater Sheet'!$BM$105:$BM$145, ROW('Cheater Sheet'!$BM$105:$BM$145)-104,""), ROW()-4)),""))</f>
        <v/>
      </c>
      <c r="R30" s="704" t="str" cm="1">
        <f t="array" ref="R30">IF(IFERROR(INDEX('Cheater Sheet'!Q105:Q145, SMALL(IF("Yes"='Cheater Sheet'!$BM$105:$BM$145, ROW('Cheater Sheet'!$BM$105:$BM$145)-104,""), ROW()-4)),"")="","",IFERROR(INDEX('Cheater Sheet'!Q105:Q145, SMALL(IF("Yes"='Cheater Sheet'!$BM$105:$BM$145, ROW('Cheater Sheet'!$BM$105:$BM$145)-104,""), ROW()-4)),""))</f>
        <v/>
      </c>
      <c r="S30" s="705" t="str" cm="1">
        <f t="array" ref="S30">IF(IFERROR(INDEX('Cheater Sheet'!R105:R145, SMALL(IF("Yes"='Cheater Sheet'!$BM$105:$BM$145, ROW('Cheater Sheet'!$BM$105:$BM$145)-104,""), ROW()-4)),"")="","",IFERROR(INDEX('Cheater Sheet'!R105:R145, SMALL(IF("Yes"='Cheater Sheet'!$BM$105:$BM$145, ROW('Cheater Sheet'!$BM$105:$BM$145)-104,""), ROW()-4)),""))</f>
        <v/>
      </c>
      <c r="T30" s="704" t="str" cm="1">
        <f t="array" ref="T30">IF(IFERROR(INDEX('Cheater Sheet'!S105:S145, SMALL(IF("Yes"='Cheater Sheet'!$BM$105:$BM$145, ROW('Cheater Sheet'!$BM$105:$BM$145)-104,""), ROW()-4)),"")="","",IFERROR(INDEX('Cheater Sheet'!S105:S145, SMALL(IF("Yes"='Cheater Sheet'!$BM$105:$BM$145, ROW('Cheater Sheet'!$BM$105:$BM$145)-104,""), ROW()-4)),""))</f>
        <v/>
      </c>
      <c r="U30" s="705" t="str" cm="1">
        <f t="array" ref="U30">IF(IFERROR(INDEX('Cheater Sheet'!T105:T145, SMALL(IF("Yes"='Cheater Sheet'!$BM$105:$BM$145, ROW('Cheater Sheet'!$BM$105:$BM$145)-104,""), ROW()-4)),"")="","",IFERROR(INDEX('Cheater Sheet'!T105:T145, SMALL(IF("Yes"='Cheater Sheet'!$BM$105:$BM$145, ROW('Cheater Sheet'!$BM$105:$BM$145)-104,""), ROW()-4)),""))</f>
        <v/>
      </c>
      <c r="V30" s="704" t="str" cm="1">
        <f t="array" ref="V30">IF(IFERROR(INDEX('Cheater Sheet'!U105:U145, SMALL(IF("Yes"='Cheater Sheet'!$BM$105:$BM$145, ROW('Cheater Sheet'!$BM$105:$BM$145)-104,""), ROW()-4)),"")="","",IFERROR(INDEX('Cheater Sheet'!U105:U145, SMALL(IF("Yes"='Cheater Sheet'!$BM$105:$BM$145, ROW('Cheater Sheet'!$BM$105:$BM$145)-104,""), ROW()-4)),""))</f>
        <v/>
      </c>
      <c r="W30" s="705" t="str" cm="1">
        <f t="array" ref="W30">IF(IFERROR(INDEX('Cheater Sheet'!V105:V145, SMALL(IF("Yes"='Cheater Sheet'!$BM$105:$BM$145, ROW('Cheater Sheet'!$BM$105:$BM$145)-104,""), ROW()-4)),"")="","",IFERROR(INDEX('Cheater Sheet'!V105:V145, SMALL(IF("Yes"='Cheater Sheet'!$BM$105:$BM$145, ROW('Cheater Sheet'!$BM$105:$BM$145)-104,""), ROW()-4)),""))</f>
        <v/>
      </c>
      <c r="X30" s="704" t="str" cm="1">
        <f t="array" ref="X30">IF(IFERROR(INDEX('Cheater Sheet'!W105:W145, SMALL(IF("Yes"='Cheater Sheet'!$BM$105:$BM$145, ROW('Cheater Sheet'!$BM$105:$BM$145)-104,""), ROW()-4)),"")="","",IFERROR(INDEX('Cheater Sheet'!W105:W145, SMALL(IF("Yes"='Cheater Sheet'!$BM$105:$BM$145, ROW('Cheater Sheet'!$BM$105:$BM$145)-104,""), ROW()-4)),""))</f>
        <v/>
      </c>
      <c r="Y30" s="705" t="str" cm="1">
        <f t="array" ref="Y30">IF(IFERROR(INDEX('Cheater Sheet'!X105:X145, SMALL(IF("Yes"='Cheater Sheet'!$BM$105:$BM$145, ROW('Cheater Sheet'!$BM$105:$BM$145)-104,""), ROW()-4)),"")="","",IFERROR(INDEX('Cheater Sheet'!X105:X145, SMALL(IF("Yes"='Cheater Sheet'!$BM$105:$BM$145, ROW('Cheater Sheet'!$BM$105:$BM$145)-104,""), ROW()-4)),""))</f>
        <v/>
      </c>
      <c r="Z30" s="704" t="str" cm="1">
        <f t="array" ref="Z30">IF(IFERROR(INDEX('Cheater Sheet'!Y105:Y145, SMALL(IF("Yes"='Cheater Sheet'!$BM$105:$BM$145, ROW('Cheater Sheet'!$BM$105:$BM$145)-104,""), ROW()-4)),"")="","",IFERROR(INDEX('Cheater Sheet'!Y105:Y145, SMALL(IF("Yes"='Cheater Sheet'!$BM$105:$BM$145, ROW('Cheater Sheet'!$BM$105:$BM$145)-104,""), ROW()-4)),""))</f>
        <v/>
      </c>
      <c r="AA30" s="705" t="str" cm="1">
        <f t="array" ref="AA30">IF(IFERROR(INDEX('Cheater Sheet'!Z105:Z145, SMALL(IF("Yes"='Cheater Sheet'!$BM$105:$BM$145, ROW('Cheater Sheet'!$BM$105:$BM$145)-104,""), ROW()-4)),"")="","",IFERROR(INDEX('Cheater Sheet'!Z105:Z145, SMALL(IF("Yes"='Cheater Sheet'!$BM$105:$BM$145, ROW('Cheater Sheet'!$BM$105:$BM$145)-104,""), ROW()-4)),""))</f>
        <v/>
      </c>
      <c r="AB30" s="704" t="str" cm="1">
        <f t="array" ref="AB30">IF(IFERROR(INDEX('Cheater Sheet'!AA105:AA145, SMALL(IF("Yes"='Cheater Sheet'!$BM$105:$BM$145, ROW('Cheater Sheet'!$BM$105:$BM$145)-104,""), ROW()-4)),"")="","",IFERROR(INDEX('Cheater Sheet'!AA105:AA145, SMALL(IF("Yes"='Cheater Sheet'!$BM$105:$BM$145, ROW('Cheater Sheet'!$BM$105:$BM$145)-104,""), ROW()-4)),""))</f>
        <v/>
      </c>
      <c r="AC30" s="705" t="str" cm="1">
        <f t="array" ref="AC30">IF(IFERROR(INDEX('Cheater Sheet'!AB105:AB145, SMALL(IF("Yes"='Cheater Sheet'!$BM$105:$BM$145, ROW('Cheater Sheet'!$BM$105:$BM$145)-104,""), ROW()-4)),"")="","",IFERROR(INDEX('Cheater Sheet'!AB105:AB145, SMALL(IF("Yes"='Cheater Sheet'!$BM$105:$BM$145, ROW('Cheater Sheet'!$BM$105:$BM$145)-104,""), ROW()-4)),""))</f>
        <v/>
      </c>
      <c r="AD30" s="704" t="str" cm="1">
        <f t="array" ref="AD30">IF(IFERROR(INDEX('Cheater Sheet'!AC105:AC145, SMALL(IF("Yes"='Cheater Sheet'!$BM$105:$BM$145, ROW('Cheater Sheet'!$BM$105:$BM$145)-104,""), ROW()-4)),"")="","",IFERROR(INDEX('Cheater Sheet'!AC105:AC145, SMALL(IF("Yes"='Cheater Sheet'!$BM$105:$BM$145, ROW('Cheater Sheet'!$BM$105:$BM$145)-104,""), ROW()-4)),""))</f>
        <v/>
      </c>
      <c r="AE30" s="705" t="str" cm="1">
        <f t="array" ref="AE30">IF(IFERROR(INDEX('Cheater Sheet'!AD105:AD145, SMALL(IF("Yes"='Cheater Sheet'!$BM$105:$BM$145, ROW('Cheater Sheet'!$BM$105:$BM$145)-104,""), ROW()-4)),"")="","",IFERROR(INDEX('Cheater Sheet'!AD105:AD145, SMALL(IF("Yes"='Cheater Sheet'!$BM$105:$BM$145, ROW('Cheater Sheet'!$BM$105:$BM$145)-104,""), ROW()-4)),""))</f>
        <v/>
      </c>
      <c r="AF30" s="704" t="str" cm="1">
        <f t="array" ref="AF30">IF(IFERROR(INDEX('Cheater Sheet'!AE105:AE145, SMALL(IF("Yes"='Cheater Sheet'!$BM$105:$BM$145, ROW('Cheater Sheet'!$BM$105:$BM$145)-104,""), ROW()-4)),"")="","",IFERROR(INDEX('Cheater Sheet'!AE105:AE145, SMALL(IF("Yes"='Cheater Sheet'!$BM$105:$BM$145, ROW('Cheater Sheet'!$BM$105:$BM$145)-104,""), ROW()-4)),""))</f>
        <v/>
      </c>
      <c r="AG30" s="705" t="str" cm="1">
        <f t="array" ref="AG30">IF(IFERROR(INDEX('Cheater Sheet'!AF105:AF145, SMALL(IF("Yes"='Cheater Sheet'!$BM$105:$BM$145, ROW('Cheater Sheet'!$BM$105:$BM$145)-104,""), ROW()-4)),"")="","",IFERROR(INDEX('Cheater Sheet'!AF105:AF145, SMALL(IF("Yes"='Cheater Sheet'!$BM$105:$BM$145, ROW('Cheater Sheet'!$BM$105:$BM$145)-104,""), ROW()-4)),""))</f>
        <v/>
      </c>
      <c r="AH30" s="704" t="str" cm="1">
        <f t="array" ref="AH30">IF(IFERROR(INDEX('Cheater Sheet'!AG105:AG145, SMALL(IF("Yes"='Cheater Sheet'!$BM$105:$BM$145, ROW('Cheater Sheet'!$BM$105:$BM$145)-104,""), ROW()-4)),"")="","",IFERROR(INDEX('Cheater Sheet'!AG105:AG145, SMALL(IF("Yes"='Cheater Sheet'!$BM$105:$BM$145, ROW('Cheater Sheet'!$BM$105:$BM$145)-104,""), ROW()-4)),""))</f>
        <v/>
      </c>
      <c r="AI30" s="705" t="str" cm="1">
        <f t="array" ref="AI30">IF(IFERROR(INDEX('Cheater Sheet'!AH105:AH145, SMALL(IF("Yes"='Cheater Sheet'!$BM$105:$BM$145, ROW('Cheater Sheet'!$BM$105:$BM$145)-104,""), ROW()-4)),"")="","",IFERROR(INDEX('Cheater Sheet'!AH105:AH145, SMALL(IF("Yes"='Cheater Sheet'!$BM$105:$BM$145, ROW('Cheater Sheet'!$BM$105:$BM$145)-104,""), ROW()-4)),""))</f>
        <v/>
      </c>
      <c r="AJ30" s="704" t="str" cm="1">
        <f t="array" ref="AJ30">IF(IFERROR(INDEX('Cheater Sheet'!AI105:AI145, SMALL(IF("Yes"='Cheater Sheet'!$BM$105:$BM$145, ROW('Cheater Sheet'!$BM$105:$BM$145)-104,""), ROW()-4)),"")="","",IFERROR(INDEX('Cheater Sheet'!AI105:AI145, SMALL(IF("Yes"='Cheater Sheet'!$BM$105:$BM$145, ROW('Cheater Sheet'!$BM$105:$BM$145)-104,""), ROW()-4)),""))</f>
        <v/>
      </c>
      <c r="AK30" s="705" t="str" cm="1">
        <f t="array" ref="AK30">IF(IFERROR(INDEX('Cheater Sheet'!AJ105:AJ145, SMALL(IF("Yes"='Cheater Sheet'!$BM$105:$BM$145, ROW('Cheater Sheet'!$BM$105:$BM$145)-104,""), ROW()-4)),"")="","",IFERROR(INDEX('Cheater Sheet'!AJ105:AJ145, SMALL(IF("Yes"='Cheater Sheet'!$BM$105:$BM$145, ROW('Cheater Sheet'!$BM$105:$BM$145)-104,""), ROW()-4)),""))</f>
        <v/>
      </c>
      <c r="AL30" s="704" t="str" cm="1">
        <f t="array" ref="AL30">IF(IFERROR(INDEX('Cheater Sheet'!AK105:AK145, SMALL(IF("Yes"='Cheater Sheet'!$BM$105:$BM$145, ROW('Cheater Sheet'!$BM$105:$BM$145)-104,""), ROW()-4)),"")="","",IFERROR(INDEX('Cheater Sheet'!AK105:AK145, SMALL(IF("Yes"='Cheater Sheet'!$BM$105:$BM$145, ROW('Cheater Sheet'!$BM$105:$BM$145)-104,""), ROW()-4)),""))</f>
        <v/>
      </c>
      <c r="AM30" s="705" t="str" cm="1">
        <f t="array" ref="AM30">IF(IFERROR(INDEX('Cheater Sheet'!AL105:AL145, SMALL(IF("Yes"='Cheater Sheet'!$BM$105:$BM$145, ROW('Cheater Sheet'!$BM$105:$BM$145)-104,""), ROW()-4)),"")="","",IFERROR(INDEX('Cheater Sheet'!AL105:AL145, SMALL(IF("Yes"='Cheater Sheet'!$BM$105:$BM$145, ROW('Cheater Sheet'!$BM$105:$BM$145)-104,""), ROW()-4)),""))</f>
        <v/>
      </c>
      <c r="AN30" s="704" t="str" cm="1">
        <f t="array" ref="AN30">IF(IFERROR(INDEX('Cheater Sheet'!AM105:AM145, SMALL(IF("Yes"='Cheater Sheet'!$BM$105:$BM$145, ROW('Cheater Sheet'!$BM$105:$BM$145)-104,""), ROW()-4)),"")="","",IFERROR(INDEX('Cheater Sheet'!AM105:AM145, SMALL(IF("Yes"='Cheater Sheet'!$BM$105:$BM$145, ROW('Cheater Sheet'!$BM$105:$BM$145)-104,""), ROW()-4)),""))</f>
        <v/>
      </c>
      <c r="AO30" s="705" t="str" cm="1">
        <f t="array" ref="AO30">IF(IFERROR(INDEX('Cheater Sheet'!AN105:AN145, SMALL(IF("Yes"='Cheater Sheet'!$BM$105:$BM$145, ROW('Cheater Sheet'!$BM$105:$BM$145)-104,""), ROW()-4)),"")="","",IFERROR(INDEX('Cheater Sheet'!AN105:AN145, SMALL(IF("Yes"='Cheater Sheet'!$BM$105:$BM$145, ROW('Cheater Sheet'!$BM$105:$BM$145)-104,""), ROW()-4)),""))</f>
        <v/>
      </c>
      <c r="AP30" s="704" t="str" cm="1">
        <f t="array" ref="AP30">IF(IFERROR(INDEX('Cheater Sheet'!AO105:AO145, SMALL(IF("Yes"='Cheater Sheet'!$BM$105:$BM$145, ROW('Cheater Sheet'!$BM$105:$BM$145)-104,""), ROW()-4)),"")="","",IFERROR(INDEX('Cheater Sheet'!AO105:AO145, SMALL(IF("Yes"='Cheater Sheet'!$BM$105:$BM$145, ROW('Cheater Sheet'!$BM$105:$BM$145)-104,""), ROW()-4)),""))</f>
        <v/>
      </c>
      <c r="AQ30" s="705" t="str" cm="1">
        <f t="array" ref="AQ30">IF(IFERROR(INDEX('Cheater Sheet'!AP105:AP145, SMALL(IF("Yes"='Cheater Sheet'!$BM$105:$BM$145, ROW('Cheater Sheet'!$BM$105:$BM$145)-104,""), ROW()-4)),"")="","",IFERROR(INDEX('Cheater Sheet'!AP105:AP145, SMALL(IF("Yes"='Cheater Sheet'!$BM$105:$BM$145, ROW('Cheater Sheet'!$BM$105:$BM$145)-104,""), ROW()-4)),""))</f>
        <v/>
      </c>
      <c r="AR30" s="704" t="str" cm="1">
        <f t="array" ref="AR30">IF(IFERROR(INDEX('Cheater Sheet'!AQ105:AQ145, SMALL(IF("Yes"='Cheater Sheet'!$BM$105:$BM$145, ROW('Cheater Sheet'!$BM$105:$BM$145)-104,""), ROW()-4)),"")="","",IFERROR(INDEX('Cheater Sheet'!AQ105:AQ145, SMALL(IF("Yes"='Cheater Sheet'!$BM$105:$BM$145, ROW('Cheater Sheet'!$BM$105:$BM$145)-104,""), ROW()-4)),""))</f>
        <v/>
      </c>
      <c r="AS30" s="705" t="str" cm="1">
        <f t="array" ref="AS30">IF(IFERROR(INDEX('Cheater Sheet'!AR105:AR145, SMALL(IF("Yes"='Cheater Sheet'!$BM$105:$BM$145, ROW('Cheater Sheet'!$BM$105:$BM$145)-104,""), ROW()-4)),"")="","",IFERROR(INDEX('Cheater Sheet'!AR105:AR145, SMALL(IF("Yes"='Cheater Sheet'!$BM$105:$BM$145, ROW('Cheater Sheet'!$BM$105:$BM$145)-104,""), ROW()-4)),""))</f>
        <v/>
      </c>
      <c r="AT30" s="704" t="str" cm="1">
        <f t="array" ref="AT30">IF(IFERROR(INDEX('Cheater Sheet'!AS105:AS145, SMALL(IF("Yes"='Cheater Sheet'!$BM$105:$BM$145, ROW('Cheater Sheet'!$BM$105:$BM$145)-104,""), ROW()-4)),"")="","",IFERROR(INDEX('Cheater Sheet'!AS105:AS145, SMALL(IF("Yes"='Cheater Sheet'!$BM$105:$BM$145, ROW('Cheater Sheet'!$BM$105:$BM$145)-104,""), ROW()-4)),""))</f>
        <v/>
      </c>
      <c r="AU30" s="705" t="str" cm="1">
        <f t="array" ref="AU30">IF(IFERROR(INDEX('Cheater Sheet'!AT105:AT145, SMALL(IF("Yes"='Cheater Sheet'!$BM$105:$BM$145, ROW('Cheater Sheet'!$BM$105:$BM$145)-104,""), ROW()-4)),"")="","",IFERROR(INDEX('Cheater Sheet'!AT105:AT145, SMALL(IF("Yes"='Cheater Sheet'!$BM$105:$BM$145, ROW('Cheater Sheet'!$BM$105:$BM$145)-104,""), ROW()-4)),""))</f>
        <v/>
      </c>
      <c r="AV30" s="704" t="str" cm="1">
        <f t="array" ref="AV30">IF(IFERROR(INDEX('Cheater Sheet'!AU105:AU145, SMALL(IF("Yes"='Cheater Sheet'!$BM$105:$BM$145, ROW('Cheater Sheet'!$BM$105:$BM$145)-104,""), ROW()-4)),"")="","",IFERROR(INDEX('Cheater Sheet'!AU105:AU145, SMALL(IF("Yes"='Cheater Sheet'!$BM$105:$BM$145, ROW('Cheater Sheet'!$BM$105:$BM$145)-104,""), ROW()-4)),""))</f>
        <v/>
      </c>
      <c r="AW30" s="705" t="str" cm="1">
        <f t="array" ref="AW30">IF(IFERROR(INDEX('Cheater Sheet'!AV105:AV145, SMALL(IF("Yes"='Cheater Sheet'!$BM$105:$BM$145, ROW('Cheater Sheet'!$BM$105:$BM$145)-104,""), ROW()-4)),"")="","",IFERROR(INDEX('Cheater Sheet'!AV105:AV145, SMALL(IF("Yes"='Cheater Sheet'!$BM$105:$BM$145, ROW('Cheater Sheet'!$BM$105:$BM$145)-104,""), ROW()-4)),""))</f>
        <v/>
      </c>
      <c r="AX30" s="704" t="str" cm="1">
        <f t="array" ref="AX30">IF(IFERROR(INDEX('Cheater Sheet'!AW105:AW145, SMALL(IF("Yes"='Cheater Sheet'!$BM$105:$BM$145, ROW('Cheater Sheet'!$BM$105:$BM$145)-104,""), ROW()-4)),"")="","",IFERROR(INDEX('Cheater Sheet'!AW105:AW145, SMALL(IF("Yes"='Cheater Sheet'!$BM$105:$BM$145, ROW('Cheater Sheet'!$BM$105:$BM$145)-104,""), ROW()-4)),""))</f>
        <v/>
      </c>
      <c r="AY30" s="705" t="str" cm="1">
        <f t="array" ref="AY30">IF(IFERROR(INDEX('Cheater Sheet'!AX105:AX145, SMALL(IF("Yes"='Cheater Sheet'!$BM$105:$BM$145, ROW('Cheater Sheet'!$BM$105:$BM$145)-104,""), ROW()-4)),"")="","",IFERROR(INDEX('Cheater Sheet'!AX105:AX145, SMALL(IF("Yes"='Cheater Sheet'!$BM$105:$BM$145, ROW('Cheater Sheet'!$BM$105:$BM$145)-104,""), ROW()-4)),""))</f>
        <v/>
      </c>
      <c r="AZ30" s="704" t="str" cm="1">
        <f t="array" ref="AZ30">IF(IFERROR(INDEX('Cheater Sheet'!AY105:AY145, SMALL(IF("Yes"='Cheater Sheet'!$BM$105:$BM$145, ROW('Cheater Sheet'!$BM$105:$BM$145)-104,""), ROW()-4)),"")="","",IFERROR(INDEX('Cheater Sheet'!AY105:AY145, SMALL(IF("Yes"='Cheater Sheet'!$BM$105:$BM$145, ROW('Cheater Sheet'!$BM$105:$BM$145)-104,""), ROW()-4)),""))</f>
        <v/>
      </c>
      <c r="BA30" s="705" t="str" cm="1">
        <f t="array" ref="BA30">IF(IFERROR(INDEX('Cheater Sheet'!AZ105:AZ145, SMALL(IF("Yes"='Cheater Sheet'!$BM$105:$BM$145, ROW('Cheater Sheet'!$BM$105:$BM$145)-104,""), ROW()-4)),"")="","",IFERROR(INDEX('Cheater Sheet'!AZ105:AZ145, SMALL(IF("Yes"='Cheater Sheet'!$BM$105:$BM$145, ROW('Cheater Sheet'!$BM$105:$BM$145)-104,""), ROW()-4)),""))</f>
        <v/>
      </c>
      <c r="BB30" s="704" t="str" cm="1">
        <f t="array" ref="BB30">IF(IFERROR(INDEX('Cheater Sheet'!BA105:BA145, SMALL(IF("Yes"='Cheater Sheet'!$BM$105:$BM$145, ROW('Cheater Sheet'!$BM$105:$BM$145)-104,""), ROW()-4)),"")="","",IFERROR(INDEX('Cheater Sheet'!BA105:BA145, SMALL(IF("Yes"='Cheater Sheet'!$BM$105:$BM$145, ROW('Cheater Sheet'!$BM$105:$BM$145)-104,""), ROW()-4)),""))</f>
        <v/>
      </c>
      <c r="BC30" s="705" t="str" cm="1">
        <f t="array" ref="BC30">IF(IFERROR(INDEX('Cheater Sheet'!BB105:BB145, SMALL(IF("Yes"='Cheater Sheet'!$BM$105:$BM$145, ROW('Cheater Sheet'!$BM$105:$BM$145)-104,""), ROW()-4)),"")="","",IFERROR(INDEX('Cheater Sheet'!BB105:BB145, SMALL(IF("Yes"='Cheater Sheet'!$BM$105:$BM$145, ROW('Cheater Sheet'!$BM$105:$BM$145)-104,""), ROW()-4)),""))</f>
        <v/>
      </c>
      <c r="BD30" s="704" t="str" cm="1">
        <f t="array" ref="BD30">IF(IFERROR(INDEX('Cheater Sheet'!BC105:BC145, SMALL(IF("Yes"='Cheater Sheet'!$BM$105:$BM$145, ROW('Cheater Sheet'!$BM$105:$BM$145)-104,""), ROW()-4)),"")="","",IFERROR(INDEX('Cheater Sheet'!BC105:BC145, SMALL(IF("Yes"='Cheater Sheet'!$BM$105:$BM$145, ROW('Cheater Sheet'!$BM$105:$BM$145)-104,""), ROW()-4)),""))</f>
        <v/>
      </c>
      <c r="BE30" s="705" t="str" cm="1">
        <f t="array" ref="BE30">IF(IFERROR(INDEX('Cheater Sheet'!BD105:BD145, SMALL(IF("Yes"='Cheater Sheet'!$BM$105:$BM$145, ROW('Cheater Sheet'!$BM$105:$BM$145)-104,""), ROW()-4)),"")="","",IFERROR(INDEX('Cheater Sheet'!BD105:BD145, SMALL(IF("Yes"='Cheater Sheet'!$BM$105:$BM$145, ROW('Cheater Sheet'!$BM$105:$BM$145)-104,""), ROW()-4)),""))</f>
        <v/>
      </c>
      <c r="BF30" s="704" t="str" cm="1">
        <f t="array" ref="BF30">IF(IFERROR(INDEX('Cheater Sheet'!BE105:BE145, SMALL(IF("Yes"='Cheater Sheet'!$BM$105:$BM$145, ROW('Cheater Sheet'!$BM$105:$BM$145)-104,""), ROW()-4)),"")="","",IFERROR(INDEX('Cheater Sheet'!BE105:BE145, SMALL(IF("Yes"='Cheater Sheet'!$BM$105:$BM$145, ROW('Cheater Sheet'!$BM$105:$BM$145)-104,""), ROW()-4)),""))</f>
        <v/>
      </c>
      <c r="BG30" s="705" t="str" cm="1">
        <f t="array" ref="BG30">IF(IFERROR(INDEX('Cheater Sheet'!BF105:BF145, SMALL(IF("Yes"='Cheater Sheet'!$BM$105:$BM$145, ROW('Cheater Sheet'!$BM$105:$BM$145)-104,""), ROW()-4)),"")="","",IFERROR(INDEX('Cheater Sheet'!BF105:BF145, SMALL(IF("Yes"='Cheater Sheet'!$BM$105:$BM$145, ROW('Cheater Sheet'!$BM$105:$BM$145)-104,""), ROW()-4)),""))</f>
        <v/>
      </c>
      <c r="BH30" s="704" t="str" cm="1">
        <f t="array" ref="BH30">IF(IFERROR(INDEX('Cheater Sheet'!BG105:BG145, SMALL(IF("Yes"='Cheater Sheet'!$BM$105:$BM$145, ROW('Cheater Sheet'!$BM$105:$BM$145)-104,""), ROW()-4)),"")="","",IFERROR(INDEX('Cheater Sheet'!BG105:BG145, SMALL(IF("Yes"='Cheater Sheet'!$BM$105:$BM$145, ROW('Cheater Sheet'!$BM$105:$BM$145)-104,""), ROW()-4)),""))</f>
        <v/>
      </c>
      <c r="BI30" s="705" t="str" cm="1">
        <f t="array" ref="BI30">IF(IFERROR(INDEX('Cheater Sheet'!BH105:BH145, SMALL(IF("Yes"='Cheater Sheet'!$BM$105:$BM$145, ROW('Cheater Sheet'!$BM$105:$BM$145)-104,""), ROW()-4)),"")="","",IFERROR(INDEX('Cheater Sheet'!BH105:BH145, SMALL(IF("Yes"='Cheater Sheet'!$BM$105:$BM$145, ROW('Cheater Sheet'!$BM$105:$BM$145)-104,""), ROW()-4)),""))</f>
        <v/>
      </c>
      <c r="BJ30" s="704" t="str" cm="1">
        <f t="array" ref="BJ30">IF(IFERROR(INDEX('Cheater Sheet'!BI105:BI145, SMALL(IF("Yes"='Cheater Sheet'!$BM$105:$BM$145, ROW('Cheater Sheet'!$BM$105:$BM$145)-104,""), ROW()-4)),"")="","",IFERROR(INDEX('Cheater Sheet'!BI105:BI145, SMALL(IF("Yes"='Cheater Sheet'!$BM$105:$BM$145, ROW('Cheater Sheet'!$BM$105:$BM$145)-104,""), ROW()-4)),""))</f>
        <v/>
      </c>
      <c r="BK30" s="527" t="str" cm="1">
        <f t="array" ref="BK30">IF(IFERROR(INDEX('Cheater Sheet'!BJ105:BJ145, SMALL(IF("Yes"='Cheater Sheet'!$BM$105:$BM$145, ROW('Cheater Sheet'!$BM$105:$BM$145)-104,""), ROW()-4)),"")="","",IFERROR(INDEX('Cheater Sheet'!BJ105:BJ145, SMALL(IF("Yes"='Cheater Sheet'!$BM$105:$BM$145, ROW('Cheater Sheet'!$BM$105:$BM$145)-104,""), ROW()-4)),""))</f>
        <v/>
      </c>
      <c r="BL30" s="101"/>
    </row>
    <row r="31" spans="1:64" x14ac:dyDescent="0.2">
      <c r="A31" s="765">
        <f t="shared" si="0"/>
        <v>0</v>
      </c>
      <c r="C31" s="143" t="str" cm="1">
        <f t="array" ref="C31">IFERROR(INDEX('Cheater Sheet'!$B$105:$B$145, SMALL(IF("Yes"='Cheater Sheet'!$BM$105:$BM$145, ROW('Cheater Sheet'!$BM$105:$BM$145)-104,""), ROW()-4)),"")</f>
        <v/>
      </c>
      <c r="D31" s="704" t="str" cm="1">
        <f t="array" ref="D31">IF(IFERROR(INDEX('Cheater Sheet'!C105:C145, SMALL(IF("Yes"='Cheater Sheet'!$BM$105:$BM$145, ROW('Cheater Sheet'!$BM$105:$BM$145)-104,""), ROW()-4)),"")="","",IFERROR(INDEX('Cheater Sheet'!C105:C145, SMALL(IF("Yes"='Cheater Sheet'!$BM$105:$BM$145, ROW('Cheater Sheet'!$BM$105:$BM$145)-104,""), ROW()-4)),""))</f>
        <v/>
      </c>
      <c r="E31" s="705" t="str" cm="1">
        <f t="array" ref="E31">IF(IFERROR(INDEX('Cheater Sheet'!D105:D145, SMALL(IF("Yes"='Cheater Sheet'!$BM$105:$BM$145, ROW('Cheater Sheet'!$BM$105:$BM$145)-104,""), ROW()-4)),"")="","",IFERROR(INDEX('Cheater Sheet'!D105:D145, SMALL(IF("Yes"='Cheater Sheet'!$BM$105:$BM$145, ROW('Cheater Sheet'!$BM$105:$BM$145)-104,""), ROW()-4)),""))</f>
        <v/>
      </c>
      <c r="F31" s="704" t="str" cm="1">
        <f t="array" ref="F31">IF(IFERROR(INDEX('Cheater Sheet'!E105:E145, SMALL(IF("Yes"='Cheater Sheet'!$BM$105:$BM$145, ROW('Cheater Sheet'!$BM$105:$BM$145)-104,""), ROW()-4)),"")="","",IFERROR(INDEX('Cheater Sheet'!E105:E145, SMALL(IF("Yes"='Cheater Sheet'!$BM$105:$BM$145, ROW('Cheater Sheet'!$BM$105:$BM$145)-104,""), ROW()-4)),""))</f>
        <v/>
      </c>
      <c r="G31" s="705" t="str" cm="1">
        <f t="array" ref="G31">IF(IFERROR(INDEX('Cheater Sheet'!F105:F145, SMALL(IF("Yes"='Cheater Sheet'!$BM$105:$BM$145, ROW('Cheater Sheet'!$BM$105:$BM$145)-104,""), ROW()-4)),"")="","",IFERROR(INDEX('Cheater Sheet'!F105:F145, SMALL(IF("Yes"='Cheater Sheet'!$BM$105:$BM$145, ROW('Cheater Sheet'!$BM$105:$BM$145)-104,""), ROW()-4)),""))</f>
        <v/>
      </c>
      <c r="H31" s="704" t="str" cm="1">
        <f t="array" ref="H31">IF(IFERROR(INDEX('Cheater Sheet'!G105:G145, SMALL(IF("Yes"='Cheater Sheet'!$BM$105:$BM$145, ROW('Cheater Sheet'!$BM$105:$BM$145)-104,""), ROW()-4)),"")="","",IFERROR(INDEX('Cheater Sheet'!G105:G145, SMALL(IF("Yes"='Cheater Sheet'!$BM$105:$BM$145, ROW('Cheater Sheet'!$BM$105:$BM$145)-104,""), ROW()-4)),""))</f>
        <v/>
      </c>
      <c r="I31" s="705" t="str" cm="1">
        <f t="array" ref="I31">IF(IFERROR(INDEX('Cheater Sheet'!H105:H145, SMALL(IF("Yes"='Cheater Sheet'!$BM$105:$BM$145, ROW('Cheater Sheet'!$BM$105:$BM$145)-104,""), ROW()-4)),"")="","",IFERROR(INDEX('Cheater Sheet'!H105:H145, SMALL(IF("Yes"='Cheater Sheet'!$BM$105:$BM$145, ROW('Cheater Sheet'!$BM$105:$BM$145)-104,""), ROW()-4)),""))</f>
        <v/>
      </c>
      <c r="J31" s="704" t="str" cm="1">
        <f t="array" ref="J31">IF(IFERROR(INDEX('Cheater Sheet'!I105:I145, SMALL(IF("Yes"='Cheater Sheet'!$BM$105:$BM$145, ROW('Cheater Sheet'!$BM$105:$BM$145)-104,""), ROW()-4)),"")="","",IFERROR(INDEX('Cheater Sheet'!I105:I145, SMALL(IF("Yes"='Cheater Sheet'!$BM$105:$BM$145, ROW('Cheater Sheet'!$BM$105:$BM$145)-104,""), ROW()-4)),""))</f>
        <v/>
      </c>
      <c r="K31" s="705" t="str" cm="1">
        <f t="array" ref="K31">IF(IFERROR(INDEX('Cheater Sheet'!J105:J145, SMALL(IF("Yes"='Cheater Sheet'!$BM$105:$BM$145, ROW('Cheater Sheet'!$BM$105:$BM$145)-104,""), ROW()-4)),"")="","",IFERROR(INDEX('Cheater Sheet'!J105:J145, SMALL(IF("Yes"='Cheater Sheet'!$BM$105:$BM$145, ROW('Cheater Sheet'!$BM$105:$BM$145)-104,""), ROW()-4)),""))</f>
        <v/>
      </c>
      <c r="L31" s="704" t="str" cm="1">
        <f t="array" ref="L31">IF(IFERROR(INDEX('Cheater Sheet'!K105:K145, SMALL(IF("Yes"='Cheater Sheet'!$BM$105:$BM$145, ROW('Cheater Sheet'!$BM$105:$BM$145)-104,""), ROW()-4)),"")="","",IFERROR(INDEX('Cheater Sheet'!K105:K145, SMALL(IF("Yes"='Cheater Sheet'!$BM$105:$BM$145, ROW('Cheater Sheet'!$BM$105:$BM$145)-104,""), ROW()-4)),""))</f>
        <v/>
      </c>
      <c r="M31" s="705" t="str" cm="1">
        <f t="array" ref="M31">IF(IFERROR(INDEX('Cheater Sheet'!L105:L145, SMALL(IF("Yes"='Cheater Sheet'!$BM$105:$BM$145, ROW('Cheater Sheet'!$BM$105:$BM$145)-104,""), ROW()-4)),"")="","",IFERROR(INDEX('Cheater Sheet'!L105:L145, SMALL(IF("Yes"='Cheater Sheet'!$BM$105:$BM$145, ROW('Cheater Sheet'!$BM$105:$BM$145)-104,""), ROW()-4)),""))</f>
        <v/>
      </c>
      <c r="N31" s="704" t="str" cm="1">
        <f t="array" ref="N31">IF(IFERROR(INDEX('Cheater Sheet'!M105:M145, SMALL(IF("Yes"='Cheater Sheet'!$BM$105:$BM$145, ROW('Cheater Sheet'!$BM$105:$BM$145)-104,""), ROW()-4)),"")="","",IFERROR(INDEX('Cheater Sheet'!M105:M145, SMALL(IF("Yes"='Cheater Sheet'!$BM$105:$BM$145, ROW('Cheater Sheet'!$BM$105:$BM$145)-104,""), ROW()-4)),""))</f>
        <v/>
      </c>
      <c r="O31" s="705" t="str" cm="1">
        <f t="array" ref="O31">IF(IFERROR(INDEX('Cheater Sheet'!N105:N145, SMALL(IF("Yes"='Cheater Sheet'!$BM$105:$BM$145, ROW('Cheater Sheet'!$BM$105:$BM$145)-104,""), ROW()-4)),"")="","",IFERROR(INDEX('Cheater Sheet'!N105:N145, SMALL(IF("Yes"='Cheater Sheet'!$BM$105:$BM$145, ROW('Cheater Sheet'!$BM$105:$BM$145)-104,""), ROW()-4)),""))</f>
        <v/>
      </c>
      <c r="P31" s="704" t="str" cm="1">
        <f t="array" ref="P31">IF(IFERROR(INDEX('Cheater Sheet'!O105:O145, SMALL(IF("Yes"='Cheater Sheet'!$BM$105:$BM$145, ROW('Cheater Sheet'!$BM$105:$BM$145)-104,""), ROW()-4)),"")="","",IFERROR(INDEX('Cheater Sheet'!O105:O145, SMALL(IF("Yes"='Cheater Sheet'!$BM$105:$BM$145, ROW('Cheater Sheet'!$BM$105:$BM$145)-104,""), ROW()-4)),""))</f>
        <v/>
      </c>
      <c r="Q31" s="705" t="str" cm="1">
        <f t="array" ref="Q31">IF(IFERROR(INDEX('Cheater Sheet'!P105:P145, SMALL(IF("Yes"='Cheater Sheet'!$BM$105:$BM$145, ROW('Cheater Sheet'!$BM$105:$BM$145)-104,""), ROW()-4)),"")="","",IFERROR(INDEX('Cheater Sheet'!P105:P145, SMALL(IF("Yes"='Cheater Sheet'!$BM$105:$BM$145, ROW('Cheater Sheet'!$BM$105:$BM$145)-104,""), ROW()-4)),""))</f>
        <v/>
      </c>
      <c r="R31" s="704" t="str" cm="1">
        <f t="array" ref="R31">IF(IFERROR(INDEX('Cheater Sheet'!Q105:Q145, SMALL(IF("Yes"='Cheater Sheet'!$BM$105:$BM$145, ROW('Cheater Sheet'!$BM$105:$BM$145)-104,""), ROW()-4)),"")="","",IFERROR(INDEX('Cheater Sheet'!Q105:Q145, SMALL(IF("Yes"='Cheater Sheet'!$BM$105:$BM$145, ROW('Cheater Sheet'!$BM$105:$BM$145)-104,""), ROW()-4)),""))</f>
        <v/>
      </c>
      <c r="S31" s="705" t="str" cm="1">
        <f t="array" ref="S31">IF(IFERROR(INDEX('Cheater Sheet'!R105:R145, SMALL(IF("Yes"='Cheater Sheet'!$BM$105:$BM$145, ROW('Cheater Sheet'!$BM$105:$BM$145)-104,""), ROW()-4)),"")="","",IFERROR(INDEX('Cheater Sheet'!R105:R145, SMALL(IF("Yes"='Cheater Sheet'!$BM$105:$BM$145, ROW('Cheater Sheet'!$BM$105:$BM$145)-104,""), ROW()-4)),""))</f>
        <v/>
      </c>
      <c r="T31" s="704" t="str" cm="1">
        <f t="array" ref="T31">IF(IFERROR(INDEX('Cheater Sheet'!S105:S145, SMALL(IF("Yes"='Cheater Sheet'!$BM$105:$BM$145, ROW('Cheater Sheet'!$BM$105:$BM$145)-104,""), ROW()-4)),"")="","",IFERROR(INDEX('Cheater Sheet'!S105:S145, SMALL(IF("Yes"='Cheater Sheet'!$BM$105:$BM$145, ROW('Cheater Sheet'!$BM$105:$BM$145)-104,""), ROW()-4)),""))</f>
        <v/>
      </c>
      <c r="U31" s="705" t="str" cm="1">
        <f t="array" ref="U31">IF(IFERROR(INDEX('Cheater Sheet'!T105:T145, SMALL(IF("Yes"='Cheater Sheet'!$BM$105:$BM$145, ROW('Cheater Sheet'!$BM$105:$BM$145)-104,""), ROW()-4)),"")="","",IFERROR(INDEX('Cheater Sheet'!T105:T145, SMALL(IF("Yes"='Cheater Sheet'!$BM$105:$BM$145, ROW('Cheater Sheet'!$BM$105:$BM$145)-104,""), ROW()-4)),""))</f>
        <v/>
      </c>
      <c r="V31" s="704" t="str" cm="1">
        <f t="array" ref="V31">IF(IFERROR(INDEX('Cheater Sheet'!U105:U145, SMALL(IF("Yes"='Cheater Sheet'!$BM$105:$BM$145, ROW('Cheater Sheet'!$BM$105:$BM$145)-104,""), ROW()-4)),"")="","",IFERROR(INDEX('Cheater Sheet'!U105:U145, SMALL(IF("Yes"='Cheater Sheet'!$BM$105:$BM$145, ROW('Cheater Sheet'!$BM$105:$BM$145)-104,""), ROW()-4)),""))</f>
        <v/>
      </c>
      <c r="W31" s="705" t="str" cm="1">
        <f t="array" ref="W31">IF(IFERROR(INDEX('Cheater Sheet'!V105:V145, SMALL(IF("Yes"='Cheater Sheet'!$BM$105:$BM$145, ROW('Cheater Sheet'!$BM$105:$BM$145)-104,""), ROW()-4)),"")="","",IFERROR(INDEX('Cheater Sheet'!V105:V145, SMALL(IF("Yes"='Cheater Sheet'!$BM$105:$BM$145, ROW('Cheater Sheet'!$BM$105:$BM$145)-104,""), ROW()-4)),""))</f>
        <v/>
      </c>
      <c r="X31" s="704" t="str" cm="1">
        <f t="array" ref="X31">IF(IFERROR(INDEX('Cheater Sheet'!W105:W145, SMALL(IF("Yes"='Cheater Sheet'!$BM$105:$BM$145, ROW('Cheater Sheet'!$BM$105:$BM$145)-104,""), ROW()-4)),"")="","",IFERROR(INDEX('Cheater Sheet'!W105:W145, SMALL(IF("Yes"='Cheater Sheet'!$BM$105:$BM$145, ROW('Cheater Sheet'!$BM$105:$BM$145)-104,""), ROW()-4)),""))</f>
        <v/>
      </c>
      <c r="Y31" s="705" t="str" cm="1">
        <f t="array" ref="Y31">IF(IFERROR(INDEX('Cheater Sheet'!X105:X145, SMALL(IF("Yes"='Cheater Sheet'!$BM$105:$BM$145, ROW('Cheater Sheet'!$BM$105:$BM$145)-104,""), ROW()-4)),"")="","",IFERROR(INDEX('Cheater Sheet'!X105:X145, SMALL(IF("Yes"='Cheater Sheet'!$BM$105:$BM$145, ROW('Cheater Sheet'!$BM$105:$BM$145)-104,""), ROW()-4)),""))</f>
        <v/>
      </c>
      <c r="Z31" s="704" t="str" cm="1">
        <f t="array" ref="Z31">IF(IFERROR(INDEX('Cheater Sheet'!Y105:Y145, SMALL(IF("Yes"='Cheater Sheet'!$BM$105:$BM$145, ROW('Cheater Sheet'!$BM$105:$BM$145)-104,""), ROW()-4)),"")="","",IFERROR(INDEX('Cheater Sheet'!Y105:Y145, SMALL(IF("Yes"='Cheater Sheet'!$BM$105:$BM$145, ROW('Cheater Sheet'!$BM$105:$BM$145)-104,""), ROW()-4)),""))</f>
        <v/>
      </c>
      <c r="AA31" s="705" t="str" cm="1">
        <f t="array" ref="AA31">IF(IFERROR(INDEX('Cheater Sheet'!Z105:Z145, SMALL(IF("Yes"='Cheater Sheet'!$BM$105:$BM$145, ROW('Cheater Sheet'!$BM$105:$BM$145)-104,""), ROW()-4)),"")="","",IFERROR(INDEX('Cheater Sheet'!Z105:Z145, SMALL(IF("Yes"='Cheater Sheet'!$BM$105:$BM$145, ROW('Cheater Sheet'!$BM$105:$BM$145)-104,""), ROW()-4)),""))</f>
        <v/>
      </c>
      <c r="AB31" s="704" t="str" cm="1">
        <f t="array" ref="AB31">IF(IFERROR(INDEX('Cheater Sheet'!AA105:AA145, SMALL(IF("Yes"='Cheater Sheet'!$BM$105:$BM$145, ROW('Cheater Sheet'!$BM$105:$BM$145)-104,""), ROW()-4)),"")="","",IFERROR(INDEX('Cheater Sheet'!AA105:AA145, SMALL(IF("Yes"='Cheater Sheet'!$BM$105:$BM$145, ROW('Cheater Sheet'!$BM$105:$BM$145)-104,""), ROW()-4)),""))</f>
        <v/>
      </c>
      <c r="AC31" s="705" t="str" cm="1">
        <f t="array" ref="AC31">IF(IFERROR(INDEX('Cheater Sheet'!AB105:AB145, SMALL(IF("Yes"='Cheater Sheet'!$BM$105:$BM$145, ROW('Cheater Sheet'!$BM$105:$BM$145)-104,""), ROW()-4)),"")="","",IFERROR(INDEX('Cheater Sheet'!AB105:AB145, SMALL(IF("Yes"='Cheater Sheet'!$BM$105:$BM$145, ROW('Cheater Sheet'!$BM$105:$BM$145)-104,""), ROW()-4)),""))</f>
        <v/>
      </c>
      <c r="AD31" s="704" t="str" cm="1">
        <f t="array" ref="AD31">IF(IFERROR(INDEX('Cheater Sheet'!AC105:AC145, SMALL(IF("Yes"='Cheater Sheet'!$BM$105:$BM$145, ROW('Cheater Sheet'!$BM$105:$BM$145)-104,""), ROW()-4)),"")="","",IFERROR(INDEX('Cheater Sheet'!AC105:AC145, SMALL(IF("Yes"='Cheater Sheet'!$BM$105:$BM$145, ROW('Cheater Sheet'!$BM$105:$BM$145)-104,""), ROW()-4)),""))</f>
        <v/>
      </c>
      <c r="AE31" s="705" t="str" cm="1">
        <f t="array" ref="AE31">IF(IFERROR(INDEX('Cheater Sheet'!AD105:AD145, SMALL(IF("Yes"='Cheater Sheet'!$BM$105:$BM$145, ROW('Cheater Sheet'!$BM$105:$BM$145)-104,""), ROW()-4)),"")="","",IFERROR(INDEX('Cheater Sheet'!AD105:AD145, SMALL(IF("Yes"='Cheater Sheet'!$BM$105:$BM$145, ROW('Cheater Sheet'!$BM$105:$BM$145)-104,""), ROW()-4)),""))</f>
        <v/>
      </c>
      <c r="AF31" s="704" t="str" cm="1">
        <f t="array" ref="AF31">IF(IFERROR(INDEX('Cheater Sheet'!AE105:AE145, SMALL(IF("Yes"='Cheater Sheet'!$BM$105:$BM$145, ROW('Cheater Sheet'!$BM$105:$BM$145)-104,""), ROW()-4)),"")="","",IFERROR(INDEX('Cheater Sheet'!AE105:AE145, SMALL(IF("Yes"='Cheater Sheet'!$BM$105:$BM$145, ROW('Cheater Sheet'!$BM$105:$BM$145)-104,""), ROW()-4)),""))</f>
        <v/>
      </c>
      <c r="AG31" s="705" t="str" cm="1">
        <f t="array" ref="AG31">IF(IFERROR(INDEX('Cheater Sheet'!AF105:AF145, SMALL(IF("Yes"='Cheater Sheet'!$BM$105:$BM$145, ROW('Cheater Sheet'!$BM$105:$BM$145)-104,""), ROW()-4)),"")="","",IFERROR(INDEX('Cheater Sheet'!AF105:AF145, SMALL(IF("Yes"='Cheater Sheet'!$BM$105:$BM$145, ROW('Cheater Sheet'!$BM$105:$BM$145)-104,""), ROW()-4)),""))</f>
        <v/>
      </c>
      <c r="AH31" s="704" t="str" cm="1">
        <f t="array" ref="AH31">IF(IFERROR(INDEX('Cheater Sheet'!AG105:AG145, SMALL(IF("Yes"='Cheater Sheet'!$BM$105:$BM$145, ROW('Cheater Sheet'!$BM$105:$BM$145)-104,""), ROW()-4)),"")="","",IFERROR(INDEX('Cheater Sheet'!AG105:AG145, SMALL(IF("Yes"='Cheater Sheet'!$BM$105:$BM$145, ROW('Cheater Sheet'!$BM$105:$BM$145)-104,""), ROW()-4)),""))</f>
        <v/>
      </c>
      <c r="AI31" s="705" t="str" cm="1">
        <f t="array" ref="AI31">IF(IFERROR(INDEX('Cheater Sheet'!AH105:AH145, SMALL(IF("Yes"='Cheater Sheet'!$BM$105:$BM$145, ROW('Cheater Sheet'!$BM$105:$BM$145)-104,""), ROW()-4)),"")="","",IFERROR(INDEX('Cheater Sheet'!AH105:AH145, SMALL(IF("Yes"='Cheater Sheet'!$BM$105:$BM$145, ROW('Cheater Sheet'!$BM$105:$BM$145)-104,""), ROW()-4)),""))</f>
        <v/>
      </c>
      <c r="AJ31" s="704" t="str" cm="1">
        <f t="array" ref="AJ31">IF(IFERROR(INDEX('Cheater Sheet'!AI105:AI145, SMALL(IF("Yes"='Cheater Sheet'!$BM$105:$BM$145, ROW('Cheater Sheet'!$BM$105:$BM$145)-104,""), ROW()-4)),"")="","",IFERROR(INDEX('Cheater Sheet'!AI105:AI145, SMALL(IF("Yes"='Cheater Sheet'!$BM$105:$BM$145, ROW('Cheater Sheet'!$BM$105:$BM$145)-104,""), ROW()-4)),""))</f>
        <v/>
      </c>
      <c r="AK31" s="705" t="str" cm="1">
        <f t="array" ref="AK31">IF(IFERROR(INDEX('Cheater Sheet'!AJ105:AJ145, SMALL(IF("Yes"='Cheater Sheet'!$BM$105:$BM$145, ROW('Cheater Sheet'!$BM$105:$BM$145)-104,""), ROW()-4)),"")="","",IFERROR(INDEX('Cheater Sheet'!AJ105:AJ145, SMALL(IF("Yes"='Cheater Sheet'!$BM$105:$BM$145, ROW('Cheater Sheet'!$BM$105:$BM$145)-104,""), ROW()-4)),""))</f>
        <v/>
      </c>
      <c r="AL31" s="704" t="str" cm="1">
        <f t="array" ref="AL31">IF(IFERROR(INDEX('Cheater Sheet'!AK105:AK145, SMALL(IF("Yes"='Cheater Sheet'!$BM$105:$BM$145, ROW('Cheater Sheet'!$BM$105:$BM$145)-104,""), ROW()-4)),"")="","",IFERROR(INDEX('Cheater Sheet'!AK105:AK145, SMALL(IF("Yes"='Cheater Sheet'!$BM$105:$BM$145, ROW('Cheater Sheet'!$BM$105:$BM$145)-104,""), ROW()-4)),""))</f>
        <v/>
      </c>
      <c r="AM31" s="705" t="str" cm="1">
        <f t="array" ref="AM31">IF(IFERROR(INDEX('Cheater Sheet'!AL105:AL145, SMALL(IF("Yes"='Cheater Sheet'!$BM$105:$BM$145, ROW('Cheater Sheet'!$BM$105:$BM$145)-104,""), ROW()-4)),"")="","",IFERROR(INDEX('Cheater Sheet'!AL105:AL145, SMALL(IF("Yes"='Cheater Sheet'!$BM$105:$BM$145, ROW('Cheater Sheet'!$BM$105:$BM$145)-104,""), ROW()-4)),""))</f>
        <v/>
      </c>
      <c r="AN31" s="704" t="str" cm="1">
        <f t="array" ref="AN31">IF(IFERROR(INDEX('Cheater Sheet'!AM105:AM145, SMALL(IF("Yes"='Cheater Sheet'!$BM$105:$BM$145, ROW('Cheater Sheet'!$BM$105:$BM$145)-104,""), ROW()-4)),"")="","",IFERROR(INDEX('Cheater Sheet'!AM105:AM145, SMALL(IF("Yes"='Cheater Sheet'!$BM$105:$BM$145, ROW('Cheater Sheet'!$BM$105:$BM$145)-104,""), ROW()-4)),""))</f>
        <v/>
      </c>
      <c r="AO31" s="705" t="str" cm="1">
        <f t="array" ref="AO31">IF(IFERROR(INDEX('Cheater Sheet'!AN105:AN145, SMALL(IF("Yes"='Cheater Sheet'!$BM$105:$BM$145, ROW('Cheater Sheet'!$BM$105:$BM$145)-104,""), ROW()-4)),"")="","",IFERROR(INDEX('Cheater Sheet'!AN105:AN145, SMALL(IF("Yes"='Cheater Sheet'!$BM$105:$BM$145, ROW('Cheater Sheet'!$BM$105:$BM$145)-104,""), ROW()-4)),""))</f>
        <v/>
      </c>
      <c r="AP31" s="704" t="str" cm="1">
        <f t="array" ref="AP31">IF(IFERROR(INDEX('Cheater Sheet'!AO105:AO145, SMALL(IF("Yes"='Cheater Sheet'!$BM$105:$BM$145, ROW('Cheater Sheet'!$BM$105:$BM$145)-104,""), ROW()-4)),"")="","",IFERROR(INDEX('Cheater Sheet'!AO105:AO145, SMALL(IF("Yes"='Cheater Sheet'!$BM$105:$BM$145, ROW('Cheater Sheet'!$BM$105:$BM$145)-104,""), ROW()-4)),""))</f>
        <v/>
      </c>
      <c r="AQ31" s="705" t="str" cm="1">
        <f t="array" ref="AQ31">IF(IFERROR(INDEX('Cheater Sheet'!AP105:AP145, SMALL(IF("Yes"='Cheater Sheet'!$BM$105:$BM$145, ROW('Cheater Sheet'!$BM$105:$BM$145)-104,""), ROW()-4)),"")="","",IFERROR(INDEX('Cheater Sheet'!AP105:AP145, SMALL(IF("Yes"='Cheater Sheet'!$BM$105:$BM$145, ROW('Cheater Sheet'!$BM$105:$BM$145)-104,""), ROW()-4)),""))</f>
        <v/>
      </c>
      <c r="AR31" s="704" t="str" cm="1">
        <f t="array" ref="AR31">IF(IFERROR(INDEX('Cheater Sheet'!AQ105:AQ145, SMALL(IF("Yes"='Cheater Sheet'!$BM$105:$BM$145, ROW('Cheater Sheet'!$BM$105:$BM$145)-104,""), ROW()-4)),"")="","",IFERROR(INDEX('Cheater Sheet'!AQ105:AQ145, SMALL(IF("Yes"='Cheater Sheet'!$BM$105:$BM$145, ROW('Cheater Sheet'!$BM$105:$BM$145)-104,""), ROW()-4)),""))</f>
        <v/>
      </c>
      <c r="AS31" s="705" t="str" cm="1">
        <f t="array" ref="AS31">IF(IFERROR(INDEX('Cheater Sheet'!AR105:AR145, SMALL(IF("Yes"='Cheater Sheet'!$BM$105:$BM$145, ROW('Cheater Sheet'!$BM$105:$BM$145)-104,""), ROW()-4)),"")="","",IFERROR(INDEX('Cheater Sheet'!AR105:AR145, SMALL(IF("Yes"='Cheater Sheet'!$BM$105:$BM$145, ROW('Cheater Sheet'!$BM$105:$BM$145)-104,""), ROW()-4)),""))</f>
        <v/>
      </c>
      <c r="AT31" s="704" t="str" cm="1">
        <f t="array" ref="AT31">IF(IFERROR(INDEX('Cheater Sheet'!AS105:AS145, SMALL(IF("Yes"='Cheater Sheet'!$BM$105:$BM$145, ROW('Cheater Sheet'!$BM$105:$BM$145)-104,""), ROW()-4)),"")="","",IFERROR(INDEX('Cheater Sheet'!AS105:AS145, SMALL(IF("Yes"='Cheater Sheet'!$BM$105:$BM$145, ROW('Cheater Sheet'!$BM$105:$BM$145)-104,""), ROW()-4)),""))</f>
        <v/>
      </c>
      <c r="AU31" s="705" t="str" cm="1">
        <f t="array" ref="AU31">IF(IFERROR(INDEX('Cheater Sheet'!AT105:AT145, SMALL(IF("Yes"='Cheater Sheet'!$BM$105:$BM$145, ROW('Cheater Sheet'!$BM$105:$BM$145)-104,""), ROW()-4)),"")="","",IFERROR(INDEX('Cheater Sheet'!AT105:AT145, SMALL(IF("Yes"='Cheater Sheet'!$BM$105:$BM$145, ROW('Cheater Sheet'!$BM$105:$BM$145)-104,""), ROW()-4)),""))</f>
        <v/>
      </c>
      <c r="AV31" s="704" t="str" cm="1">
        <f t="array" ref="AV31">IF(IFERROR(INDEX('Cheater Sheet'!AU105:AU145, SMALL(IF("Yes"='Cheater Sheet'!$BM$105:$BM$145, ROW('Cheater Sheet'!$BM$105:$BM$145)-104,""), ROW()-4)),"")="","",IFERROR(INDEX('Cheater Sheet'!AU105:AU145, SMALL(IF("Yes"='Cheater Sheet'!$BM$105:$BM$145, ROW('Cheater Sheet'!$BM$105:$BM$145)-104,""), ROW()-4)),""))</f>
        <v/>
      </c>
      <c r="AW31" s="705" t="str" cm="1">
        <f t="array" ref="AW31">IF(IFERROR(INDEX('Cheater Sheet'!AV105:AV145, SMALL(IF("Yes"='Cheater Sheet'!$BM$105:$BM$145, ROW('Cheater Sheet'!$BM$105:$BM$145)-104,""), ROW()-4)),"")="","",IFERROR(INDEX('Cheater Sheet'!AV105:AV145, SMALL(IF("Yes"='Cheater Sheet'!$BM$105:$BM$145, ROW('Cheater Sheet'!$BM$105:$BM$145)-104,""), ROW()-4)),""))</f>
        <v/>
      </c>
      <c r="AX31" s="704" t="str" cm="1">
        <f t="array" ref="AX31">IF(IFERROR(INDEX('Cheater Sheet'!AW105:AW145, SMALL(IF("Yes"='Cheater Sheet'!$BM$105:$BM$145, ROW('Cheater Sheet'!$BM$105:$BM$145)-104,""), ROW()-4)),"")="","",IFERROR(INDEX('Cheater Sheet'!AW105:AW145, SMALL(IF("Yes"='Cheater Sheet'!$BM$105:$BM$145, ROW('Cheater Sheet'!$BM$105:$BM$145)-104,""), ROW()-4)),""))</f>
        <v/>
      </c>
      <c r="AY31" s="705" t="str" cm="1">
        <f t="array" ref="AY31">IF(IFERROR(INDEX('Cheater Sheet'!AX105:AX145, SMALL(IF("Yes"='Cheater Sheet'!$BM$105:$BM$145, ROW('Cheater Sheet'!$BM$105:$BM$145)-104,""), ROW()-4)),"")="","",IFERROR(INDEX('Cheater Sheet'!AX105:AX145, SMALL(IF("Yes"='Cheater Sheet'!$BM$105:$BM$145, ROW('Cheater Sheet'!$BM$105:$BM$145)-104,""), ROW()-4)),""))</f>
        <v/>
      </c>
      <c r="AZ31" s="704" t="str" cm="1">
        <f t="array" ref="AZ31">IF(IFERROR(INDEX('Cheater Sheet'!AY105:AY145, SMALL(IF("Yes"='Cheater Sheet'!$BM$105:$BM$145, ROW('Cheater Sheet'!$BM$105:$BM$145)-104,""), ROW()-4)),"")="","",IFERROR(INDEX('Cheater Sheet'!AY105:AY145, SMALL(IF("Yes"='Cheater Sheet'!$BM$105:$BM$145, ROW('Cheater Sheet'!$BM$105:$BM$145)-104,""), ROW()-4)),""))</f>
        <v/>
      </c>
      <c r="BA31" s="705" t="str" cm="1">
        <f t="array" ref="BA31">IF(IFERROR(INDEX('Cheater Sheet'!AZ105:AZ145, SMALL(IF("Yes"='Cheater Sheet'!$BM$105:$BM$145, ROW('Cheater Sheet'!$BM$105:$BM$145)-104,""), ROW()-4)),"")="","",IFERROR(INDEX('Cheater Sheet'!AZ105:AZ145, SMALL(IF("Yes"='Cheater Sheet'!$BM$105:$BM$145, ROW('Cheater Sheet'!$BM$105:$BM$145)-104,""), ROW()-4)),""))</f>
        <v/>
      </c>
      <c r="BB31" s="704" t="str" cm="1">
        <f t="array" ref="BB31">IF(IFERROR(INDEX('Cheater Sheet'!BA105:BA145, SMALL(IF("Yes"='Cheater Sheet'!$BM$105:$BM$145, ROW('Cheater Sheet'!$BM$105:$BM$145)-104,""), ROW()-4)),"")="","",IFERROR(INDEX('Cheater Sheet'!BA105:BA145, SMALL(IF("Yes"='Cheater Sheet'!$BM$105:$BM$145, ROW('Cheater Sheet'!$BM$105:$BM$145)-104,""), ROW()-4)),""))</f>
        <v/>
      </c>
      <c r="BC31" s="705" t="str" cm="1">
        <f t="array" ref="BC31">IF(IFERROR(INDEX('Cheater Sheet'!BB105:BB145, SMALL(IF("Yes"='Cheater Sheet'!$BM$105:$BM$145, ROW('Cheater Sheet'!$BM$105:$BM$145)-104,""), ROW()-4)),"")="","",IFERROR(INDEX('Cheater Sheet'!BB105:BB145, SMALL(IF("Yes"='Cheater Sheet'!$BM$105:$BM$145, ROW('Cheater Sheet'!$BM$105:$BM$145)-104,""), ROW()-4)),""))</f>
        <v/>
      </c>
      <c r="BD31" s="704" t="str" cm="1">
        <f t="array" ref="BD31">IF(IFERROR(INDEX('Cheater Sheet'!BC105:BC145, SMALL(IF("Yes"='Cheater Sheet'!$BM$105:$BM$145, ROW('Cheater Sheet'!$BM$105:$BM$145)-104,""), ROW()-4)),"")="","",IFERROR(INDEX('Cheater Sheet'!BC105:BC145, SMALL(IF("Yes"='Cheater Sheet'!$BM$105:$BM$145, ROW('Cheater Sheet'!$BM$105:$BM$145)-104,""), ROW()-4)),""))</f>
        <v/>
      </c>
      <c r="BE31" s="705" t="str" cm="1">
        <f t="array" ref="BE31">IF(IFERROR(INDEX('Cheater Sheet'!BD105:BD145, SMALL(IF("Yes"='Cheater Sheet'!$BM$105:$BM$145, ROW('Cheater Sheet'!$BM$105:$BM$145)-104,""), ROW()-4)),"")="","",IFERROR(INDEX('Cheater Sheet'!BD105:BD145, SMALL(IF("Yes"='Cheater Sheet'!$BM$105:$BM$145, ROW('Cheater Sheet'!$BM$105:$BM$145)-104,""), ROW()-4)),""))</f>
        <v/>
      </c>
      <c r="BF31" s="704" t="str" cm="1">
        <f t="array" ref="BF31">IF(IFERROR(INDEX('Cheater Sheet'!BE105:BE145, SMALL(IF("Yes"='Cheater Sheet'!$BM$105:$BM$145, ROW('Cheater Sheet'!$BM$105:$BM$145)-104,""), ROW()-4)),"")="","",IFERROR(INDEX('Cheater Sheet'!BE105:BE145, SMALL(IF("Yes"='Cheater Sheet'!$BM$105:$BM$145, ROW('Cheater Sheet'!$BM$105:$BM$145)-104,""), ROW()-4)),""))</f>
        <v/>
      </c>
      <c r="BG31" s="705" t="str" cm="1">
        <f t="array" ref="BG31">IF(IFERROR(INDEX('Cheater Sheet'!BF105:BF145, SMALL(IF("Yes"='Cheater Sheet'!$BM$105:$BM$145, ROW('Cheater Sheet'!$BM$105:$BM$145)-104,""), ROW()-4)),"")="","",IFERROR(INDEX('Cheater Sheet'!BF105:BF145, SMALL(IF("Yes"='Cheater Sheet'!$BM$105:$BM$145, ROW('Cheater Sheet'!$BM$105:$BM$145)-104,""), ROW()-4)),""))</f>
        <v/>
      </c>
      <c r="BH31" s="704" t="str" cm="1">
        <f t="array" ref="BH31">IF(IFERROR(INDEX('Cheater Sheet'!BG105:BG145, SMALL(IF("Yes"='Cheater Sheet'!$BM$105:$BM$145, ROW('Cheater Sheet'!$BM$105:$BM$145)-104,""), ROW()-4)),"")="","",IFERROR(INDEX('Cheater Sheet'!BG105:BG145, SMALL(IF("Yes"='Cheater Sheet'!$BM$105:$BM$145, ROW('Cheater Sheet'!$BM$105:$BM$145)-104,""), ROW()-4)),""))</f>
        <v/>
      </c>
      <c r="BI31" s="705" t="str" cm="1">
        <f t="array" ref="BI31">IF(IFERROR(INDEX('Cheater Sheet'!BH105:BH145, SMALL(IF("Yes"='Cheater Sheet'!$BM$105:$BM$145, ROW('Cheater Sheet'!$BM$105:$BM$145)-104,""), ROW()-4)),"")="","",IFERROR(INDEX('Cheater Sheet'!BH105:BH145, SMALL(IF("Yes"='Cheater Sheet'!$BM$105:$BM$145, ROW('Cheater Sheet'!$BM$105:$BM$145)-104,""), ROW()-4)),""))</f>
        <v/>
      </c>
      <c r="BJ31" s="704" t="str" cm="1">
        <f t="array" ref="BJ31">IF(IFERROR(INDEX('Cheater Sheet'!BI105:BI145, SMALL(IF("Yes"='Cheater Sheet'!$BM$105:$BM$145, ROW('Cheater Sheet'!$BM$105:$BM$145)-104,""), ROW()-4)),"")="","",IFERROR(INDEX('Cheater Sheet'!BI105:BI145, SMALL(IF("Yes"='Cheater Sheet'!$BM$105:$BM$145, ROW('Cheater Sheet'!$BM$105:$BM$145)-104,""), ROW()-4)),""))</f>
        <v/>
      </c>
      <c r="BK31" s="527" t="str" cm="1">
        <f t="array" ref="BK31">IF(IFERROR(INDEX('Cheater Sheet'!BJ105:BJ145, SMALL(IF("Yes"='Cheater Sheet'!$BM$105:$BM$145, ROW('Cheater Sheet'!$BM$105:$BM$145)-104,""), ROW()-4)),"")="","",IFERROR(INDEX('Cheater Sheet'!BJ105:BJ145, SMALL(IF("Yes"='Cheater Sheet'!$BM$105:$BM$145, ROW('Cheater Sheet'!$BM$105:$BM$145)-104,""), ROW()-4)),""))</f>
        <v/>
      </c>
      <c r="BL31" s="101"/>
    </row>
    <row r="32" spans="1:64" x14ac:dyDescent="0.2">
      <c r="A32" s="765">
        <f t="shared" si="0"/>
        <v>0</v>
      </c>
      <c r="C32" s="143" t="str" cm="1">
        <f t="array" ref="C32">IFERROR(INDEX('Cheater Sheet'!$B$105:$B$145, SMALL(IF("Yes"='Cheater Sheet'!$BM$105:$BM$145, ROW('Cheater Sheet'!$BM$105:$BM$145)-104,""), ROW()-4)),"")</f>
        <v/>
      </c>
      <c r="D32" s="704" t="str" cm="1">
        <f t="array" ref="D32">IF(IFERROR(INDEX('Cheater Sheet'!C105:C145, SMALL(IF("Yes"='Cheater Sheet'!$BM$105:$BM$145, ROW('Cheater Sheet'!$BM$105:$BM$145)-104,""), ROW()-4)),"")="","",IFERROR(INDEX('Cheater Sheet'!C105:C145, SMALL(IF("Yes"='Cheater Sheet'!$BM$105:$BM$145, ROW('Cheater Sheet'!$BM$105:$BM$145)-104,""), ROW()-4)),""))</f>
        <v/>
      </c>
      <c r="E32" s="705" t="str" cm="1">
        <f t="array" ref="E32">IF(IFERROR(INDEX('Cheater Sheet'!D105:D145, SMALL(IF("Yes"='Cheater Sheet'!$BM$105:$BM$145, ROW('Cheater Sheet'!$BM$105:$BM$145)-104,""), ROW()-4)),"")="","",IFERROR(INDEX('Cheater Sheet'!D105:D145, SMALL(IF("Yes"='Cheater Sheet'!$BM$105:$BM$145, ROW('Cheater Sheet'!$BM$105:$BM$145)-104,""), ROW()-4)),""))</f>
        <v/>
      </c>
      <c r="F32" s="704" t="str" cm="1">
        <f t="array" ref="F32">IF(IFERROR(INDEX('Cheater Sheet'!E105:E145, SMALL(IF("Yes"='Cheater Sheet'!$BM$105:$BM$145, ROW('Cheater Sheet'!$BM$105:$BM$145)-104,""), ROW()-4)),"")="","",IFERROR(INDEX('Cheater Sheet'!E105:E145, SMALL(IF("Yes"='Cheater Sheet'!$BM$105:$BM$145, ROW('Cheater Sheet'!$BM$105:$BM$145)-104,""), ROW()-4)),""))</f>
        <v/>
      </c>
      <c r="G32" s="705" t="str" cm="1">
        <f t="array" ref="G32">IF(IFERROR(INDEX('Cheater Sheet'!F105:F145, SMALL(IF("Yes"='Cheater Sheet'!$BM$105:$BM$145, ROW('Cheater Sheet'!$BM$105:$BM$145)-104,""), ROW()-4)),"")="","",IFERROR(INDEX('Cheater Sheet'!F105:F145, SMALL(IF("Yes"='Cheater Sheet'!$BM$105:$BM$145, ROW('Cheater Sheet'!$BM$105:$BM$145)-104,""), ROW()-4)),""))</f>
        <v/>
      </c>
      <c r="H32" s="704" t="str" cm="1">
        <f t="array" ref="H32">IF(IFERROR(INDEX('Cheater Sheet'!G105:G145, SMALL(IF("Yes"='Cheater Sheet'!$BM$105:$BM$145, ROW('Cheater Sheet'!$BM$105:$BM$145)-104,""), ROW()-4)),"")="","",IFERROR(INDEX('Cheater Sheet'!G105:G145, SMALL(IF("Yes"='Cheater Sheet'!$BM$105:$BM$145, ROW('Cheater Sheet'!$BM$105:$BM$145)-104,""), ROW()-4)),""))</f>
        <v/>
      </c>
      <c r="I32" s="705" t="str" cm="1">
        <f t="array" ref="I32">IF(IFERROR(INDEX('Cheater Sheet'!H105:H145, SMALL(IF("Yes"='Cheater Sheet'!$BM$105:$BM$145, ROW('Cheater Sheet'!$BM$105:$BM$145)-104,""), ROW()-4)),"")="","",IFERROR(INDEX('Cheater Sheet'!H105:H145, SMALL(IF("Yes"='Cheater Sheet'!$BM$105:$BM$145, ROW('Cheater Sheet'!$BM$105:$BM$145)-104,""), ROW()-4)),""))</f>
        <v/>
      </c>
      <c r="J32" s="704" t="str" cm="1">
        <f t="array" ref="J32">IF(IFERROR(INDEX('Cheater Sheet'!I105:I145, SMALL(IF("Yes"='Cheater Sheet'!$BM$105:$BM$145, ROW('Cheater Sheet'!$BM$105:$BM$145)-104,""), ROW()-4)),"")="","",IFERROR(INDEX('Cheater Sheet'!I105:I145, SMALL(IF("Yes"='Cheater Sheet'!$BM$105:$BM$145, ROW('Cheater Sheet'!$BM$105:$BM$145)-104,""), ROW()-4)),""))</f>
        <v/>
      </c>
      <c r="K32" s="705" t="str" cm="1">
        <f t="array" ref="K32">IF(IFERROR(INDEX('Cheater Sheet'!J105:J145, SMALL(IF("Yes"='Cheater Sheet'!$BM$105:$BM$145, ROW('Cheater Sheet'!$BM$105:$BM$145)-104,""), ROW()-4)),"")="","",IFERROR(INDEX('Cheater Sheet'!J105:J145, SMALL(IF("Yes"='Cheater Sheet'!$BM$105:$BM$145, ROW('Cheater Sheet'!$BM$105:$BM$145)-104,""), ROW()-4)),""))</f>
        <v/>
      </c>
      <c r="L32" s="704" t="str" cm="1">
        <f t="array" ref="L32">IF(IFERROR(INDEX('Cheater Sheet'!K105:K145, SMALL(IF("Yes"='Cheater Sheet'!$BM$105:$BM$145, ROW('Cheater Sheet'!$BM$105:$BM$145)-104,""), ROW()-4)),"")="","",IFERROR(INDEX('Cheater Sheet'!K105:K145, SMALL(IF("Yes"='Cheater Sheet'!$BM$105:$BM$145, ROW('Cheater Sheet'!$BM$105:$BM$145)-104,""), ROW()-4)),""))</f>
        <v/>
      </c>
      <c r="M32" s="705" t="str" cm="1">
        <f t="array" ref="M32">IF(IFERROR(INDEX('Cheater Sheet'!L105:L145, SMALL(IF("Yes"='Cheater Sheet'!$BM$105:$BM$145, ROW('Cheater Sheet'!$BM$105:$BM$145)-104,""), ROW()-4)),"")="","",IFERROR(INDEX('Cheater Sheet'!L105:L145, SMALL(IF("Yes"='Cheater Sheet'!$BM$105:$BM$145, ROW('Cheater Sheet'!$BM$105:$BM$145)-104,""), ROW()-4)),""))</f>
        <v/>
      </c>
      <c r="N32" s="704" t="str" cm="1">
        <f t="array" ref="N32">IF(IFERROR(INDEX('Cheater Sheet'!M105:M145, SMALL(IF("Yes"='Cheater Sheet'!$BM$105:$BM$145, ROW('Cheater Sheet'!$BM$105:$BM$145)-104,""), ROW()-4)),"")="","",IFERROR(INDEX('Cheater Sheet'!M105:M145, SMALL(IF("Yes"='Cheater Sheet'!$BM$105:$BM$145, ROW('Cheater Sheet'!$BM$105:$BM$145)-104,""), ROW()-4)),""))</f>
        <v/>
      </c>
      <c r="O32" s="705" t="str" cm="1">
        <f t="array" ref="O32">IF(IFERROR(INDEX('Cheater Sheet'!N105:N145, SMALL(IF("Yes"='Cheater Sheet'!$BM$105:$BM$145, ROW('Cheater Sheet'!$BM$105:$BM$145)-104,""), ROW()-4)),"")="","",IFERROR(INDEX('Cheater Sheet'!N105:N145, SMALL(IF("Yes"='Cheater Sheet'!$BM$105:$BM$145, ROW('Cheater Sheet'!$BM$105:$BM$145)-104,""), ROW()-4)),""))</f>
        <v/>
      </c>
      <c r="P32" s="704" t="str" cm="1">
        <f t="array" ref="P32">IF(IFERROR(INDEX('Cheater Sheet'!O105:O145, SMALL(IF("Yes"='Cheater Sheet'!$BM$105:$BM$145, ROW('Cheater Sheet'!$BM$105:$BM$145)-104,""), ROW()-4)),"")="","",IFERROR(INDEX('Cheater Sheet'!O105:O145, SMALL(IF("Yes"='Cheater Sheet'!$BM$105:$BM$145, ROW('Cheater Sheet'!$BM$105:$BM$145)-104,""), ROW()-4)),""))</f>
        <v/>
      </c>
      <c r="Q32" s="705" t="str" cm="1">
        <f t="array" ref="Q32">IF(IFERROR(INDEX('Cheater Sheet'!P105:P145, SMALL(IF("Yes"='Cheater Sheet'!$BM$105:$BM$145, ROW('Cheater Sheet'!$BM$105:$BM$145)-104,""), ROW()-4)),"")="","",IFERROR(INDEX('Cheater Sheet'!P105:P145, SMALL(IF("Yes"='Cheater Sheet'!$BM$105:$BM$145, ROW('Cheater Sheet'!$BM$105:$BM$145)-104,""), ROW()-4)),""))</f>
        <v/>
      </c>
      <c r="R32" s="704" t="str" cm="1">
        <f t="array" ref="R32">IF(IFERROR(INDEX('Cheater Sheet'!Q105:Q145, SMALL(IF("Yes"='Cheater Sheet'!$BM$105:$BM$145, ROW('Cheater Sheet'!$BM$105:$BM$145)-104,""), ROW()-4)),"")="","",IFERROR(INDEX('Cheater Sheet'!Q105:Q145, SMALL(IF("Yes"='Cheater Sheet'!$BM$105:$BM$145, ROW('Cheater Sheet'!$BM$105:$BM$145)-104,""), ROW()-4)),""))</f>
        <v/>
      </c>
      <c r="S32" s="705" t="str" cm="1">
        <f t="array" ref="S32">IF(IFERROR(INDEX('Cheater Sheet'!R105:R145, SMALL(IF("Yes"='Cheater Sheet'!$BM$105:$BM$145, ROW('Cheater Sheet'!$BM$105:$BM$145)-104,""), ROW()-4)),"")="","",IFERROR(INDEX('Cheater Sheet'!R105:R145, SMALL(IF("Yes"='Cheater Sheet'!$BM$105:$BM$145, ROW('Cheater Sheet'!$BM$105:$BM$145)-104,""), ROW()-4)),""))</f>
        <v/>
      </c>
      <c r="T32" s="704" t="str" cm="1">
        <f t="array" ref="T32">IF(IFERROR(INDEX('Cheater Sheet'!S105:S145, SMALL(IF("Yes"='Cheater Sheet'!$BM$105:$BM$145, ROW('Cheater Sheet'!$BM$105:$BM$145)-104,""), ROW()-4)),"")="","",IFERROR(INDEX('Cheater Sheet'!S105:S145, SMALL(IF("Yes"='Cheater Sheet'!$BM$105:$BM$145, ROW('Cheater Sheet'!$BM$105:$BM$145)-104,""), ROW()-4)),""))</f>
        <v/>
      </c>
      <c r="U32" s="705" t="str" cm="1">
        <f t="array" ref="U32">IF(IFERROR(INDEX('Cheater Sheet'!T105:T145, SMALL(IF("Yes"='Cheater Sheet'!$BM$105:$BM$145, ROW('Cheater Sheet'!$BM$105:$BM$145)-104,""), ROW()-4)),"")="","",IFERROR(INDEX('Cheater Sheet'!T105:T145, SMALL(IF("Yes"='Cheater Sheet'!$BM$105:$BM$145, ROW('Cheater Sheet'!$BM$105:$BM$145)-104,""), ROW()-4)),""))</f>
        <v/>
      </c>
      <c r="V32" s="704" t="str" cm="1">
        <f t="array" ref="V32">IF(IFERROR(INDEX('Cheater Sheet'!U105:U145, SMALL(IF("Yes"='Cheater Sheet'!$BM$105:$BM$145, ROW('Cheater Sheet'!$BM$105:$BM$145)-104,""), ROW()-4)),"")="","",IFERROR(INDEX('Cheater Sheet'!U105:U145, SMALL(IF("Yes"='Cheater Sheet'!$BM$105:$BM$145, ROW('Cheater Sheet'!$BM$105:$BM$145)-104,""), ROW()-4)),""))</f>
        <v/>
      </c>
      <c r="W32" s="705" t="str" cm="1">
        <f t="array" ref="W32">IF(IFERROR(INDEX('Cheater Sheet'!V105:V145, SMALL(IF("Yes"='Cheater Sheet'!$BM$105:$BM$145, ROW('Cheater Sheet'!$BM$105:$BM$145)-104,""), ROW()-4)),"")="","",IFERROR(INDEX('Cheater Sheet'!V105:V145, SMALL(IF("Yes"='Cheater Sheet'!$BM$105:$BM$145, ROW('Cheater Sheet'!$BM$105:$BM$145)-104,""), ROW()-4)),""))</f>
        <v/>
      </c>
      <c r="X32" s="704" t="str" cm="1">
        <f t="array" ref="X32">IF(IFERROR(INDEX('Cheater Sheet'!W105:W145, SMALL(IF("Yes"='Cheater Sheet'!$BM$105:$BM$145, ROW('Cheater Sheet'!$BM$105:$BM$145)-104,""), ROW()-4)),"")="","",IFERROR(INDEX('Cheater Sheet'!W105:W145, SMALL(IF("Yes"='Cheater Sheet'!$BM$105:$BM$145, ROW('Cheater Sheet'!$BM$105:$BM$145)-104,""), ROW()-4)),""))</f>
        <v/>
      </c>
      <c r="Y32" s="705" t="str" cm="1">
        <f t="array" ref="Y32">IF(IFERROR(INDEX('Cheater Sheet'!X105:X145, SMALL(IF("Yes"='Cheater Sheet'!$BM$105:$BM$145, ROW('Cheater Sheet'!$BM$105:$BM$145)-104,""), ROW()-4)),"")="","",IFERROR(INDEX('Cheater Sheet'!X105:X145, SMALL(IF("Yes"='Cheater Sheet'!$BM$105:$BM$145, ROW('Cheater Sheet'!$BM$105:$BM$145)-104,""), ROW()-4)),""))</f>
        <v/>
      </c>
      <c r="Z32" s="704" t="str" cm="1">
        <f t="array" ref="Z32">IF(IFERROR(INDEX('Cheater Sheet'!Y105:Y145, SMALL(IF("Yes"='Cheater Sheet'!$BM$105:$BM$145, ROW('Cheater Sheet'!$BM$105:$BM$145)-104,""), ROW()-4)),"")="","",IFERROR(INDEX('Cheater Sheet'!Y105:Y145, SMALL(IF("Yes"='Cheater Sheet'!$BM$105:$BM$145, ROW('Cheater Sheet'!$BM$105:$BM$145)-104,""), ROW()-4)),""))</f>
        <v/>
      </c>
      <c r="AA32" s="705" t="str" cm="1">
        <f t="array" ref="AA32">IF(IFERROR(INDEX('Cheater Sheet'!Z105:Z145, SMALL(IF("Yes"='Cheater Sheet'!$BM$105:$BM$145, ROW('Cheater Sheet'!$BM$105:$BM$145)-104,""), ROW()-4)),"")="","",IFERROR(INDEX('Cheater Sheet'!Z105:Z145, SMALL(IF("Yes"='Cheater Sheet'!$BM$105:$BM$145, ROW('Cheater Sheet'!$BM$105:$BM$145)-104,""), ROW()-4)),""))</f>
        <v/>
      </c>
      <c r="AB32" s="704" t="str" cm="1">
        <f t="array" ref="AB32">IF(IFERROR(INDEX('Cheater Sheet'!AA105:AA145, SMALL(IF("Yes"='Cheater Sheet'!$BM$105:$BM$145, ROW('Cheater Sheet'!$BM$105:$BM$145)-104,""), ROW()-4)),"")="","",IFERROR(INDEX('Cheater Sheet'!AA105:AA145, SMALL(IF("Yes"='Cheater Sheet'!$BM$105:$BM$145, ROW('Cheater Sheet'!$BM$105:$BM$145)-104,""), ROW()-4)),""))</f>
        <v/>
      </c>
      <c r="AC32" s="705" t="str" cm="1">
        <f t="array" ref="AC32">IF(IFERROR(INDEX('Cheater Sheet'!AB105:AB145, SMALL(IF("Yes"='Cheater Sheet'!$BM$105:$BM$145, ROW('Cheater Sheet'!$BM$105:$BM$145)-104,""), ROW()-4)),"")="","",IFERROR(INDEX('Cheater Sheet'!AB105:AB145, SMALL(IF("Yes"='Cheater Sheet'!$BM$105:$BM$145, ROW('Cheater Sheet'!$BM$105:$BM$145)-104,""), ROW()-4)),""))</f>
        <v/>
      </c>
      <c r="AD32" s="704" t="str" cm="1">
        <f t="array" ref="AD32">IF(IFERROR(INDEX('Cheater Sheet'!AC105:AC145, SMALL(IF("Yes"='Cheater Sheet'!$BM$105:$BM$145, ROW('Cheater Sheet'!$BM$105:$BM$145)-104,""), ROW()-4)),"")="","",IFERROR(INDEX('Cheater Sheet'!AC105:AC145, SMALL(IF("Yes"='Cheater Sheet'!$BM$105:$BM$145, ROW('Cheater Sheet'!$BM$105:$BM$145)-104,""), ROW()-4)),""))</f>
        <v/>
      </c>
      <c r="AE32" s="705" t="str" cm="1">
        <f t="array" ref="AE32">IF(IFERROR(INDEX('Cheater Sheet'!AD105:AD145, SMALL(IF("Yes"='Cheater Sheet'!$BM$105:$BM$145, ROW('Cheater Sheet'!$BM$105:$BM$145)-104,""), ROW()-4)),"")="","",IFERROR(INDEX('Cheater Sheet'!AD105:AD145, SMALL(IF("Yes"='Cheater Sheet'!$BM$105:$BM$145, ROW('Cheater Sheet'!$BM$105:$BM$145)-104,""), ROW()-4)),""))</f>
        <v/>
      </c>
      <c r="AF32" s="704" t="str" cm="1">
        <f t="array" ref="AF32">IF(IFERROR(INDEX('Cheater Sheet'!AE105:AE145, SMALL(IF("Yes"='Cheater Sheet'!$BM$105:$BM$145, ROW('Cheater Sheet'!$BM$105:$BM$145)-104,""), ROW()-4)),"")="","",IFERROR(INDEX('Cheater Sheet'!AE105:AE145, SMALL(IF("Yes"='Cheater Sheet'!$BM$105:$BM$145, ROW('Cheater Sheet'!$BM$105:$BM$145)-104,""), ROW()-4)),""))</f>
        <v/>
      </c>
      <c r="AG32" s="705" t="str" cm="1">
        <f t="array" ref="AG32">IF(IFERROR(INDEX('Cheater Sheet'!AF105:AF145, SMALL(IF("Yes"='Cheater Sheet'!$BM$105:$BM$145, ROW('Cheater Sheet'!$BM$105:$BM$145)-104,""), ROW()-4)),"")="","",IFERROR(INDEX('Cheater Sheet'!AF105:AF145, SMALL(IF("Yes"='Cheater Sheet'!$BM$105:$BM$145, ROW('Cheater Sheet'!$BM$105:$BM$145)-104,""), ROW()-4)),""))</f>
        <v/>
      </c>
      <c r="AH32" s="704" t="str" cm="1">
        <f t="array" ref="AH32">IF(IFERROR(INDEX('Cheater Sheet'!AG105:AG145, SMALL(IF("Yes"='Cheater Sheet'!$BM$105:$BM$145, ROW('Cheater Sheet'!$BM$105:$BM$145)-104,""), ROW()-4)),"")="","",IFERROR(INDEX('Cheater Sheet'!AG105:AG145, SMALL(IF("Yes"='Cheater Sheet'!$BM$105:$BM$145, ROW('Cheater Sheet'!$BM$105:$BM$145)-104,""), ROW()-4)),""))</f>
        <v/>
      </c>
      <c r="AI32" s="705" t="str" cm="1">
        <f t="array" ref="AI32">IF(IFERROR(INDEX('Cheater Sheet'!AH105:AH145, SMALL(IF("Yes"='Cheater Sheet'!$BM$105:$BM$145, ROW('Cheater Sheet'!$BM$105:$BM$145)-104,""), ROW()-4)),"")="","",IFERROR(INDEX('Cheater Sheet'!AH105:AH145, SMALL(IF("Yes"='Cheater Sheet'!$BM$105:$BM$145, ROW('Cheater Sheet'!$BM$105:$BM$145)-104,""), ROW()-4)),""))</f>
        <v/>
      </c>
      <c r="AJ32" s="704" t="str" cm="1">
        <f t="array" ref="AJ32">IF(IFERROR(INDEX('Cheater Sheet'!AI105:AI145, SMALL(IF("Yes"='Cheater Sheet'!$BM$105:$BM$145, ROW('Cheater Sheet'!$BM$105:$BM$145)-104,""), ROW()-4)),"")="","",IFERROR(INDEX('Cheater Sheet'!AI105:AI145, SMALL(IF("Yes"='Cheater Sheet'!$BM$105:$BM$145, ROW('Cheater Sheet'!$BM$105:$BM$145)-104,""), ROW()-4)),""))</f>
        <v/>
      </c>
      <c r="AK32" s="705" t="str" cm="1">
        <f t="array" ref="AK32">IF(IFERROR(INDEX('Cheater Sheet'!AJ105:AJ145, SMALL(IF("Yes"='Cheater Sheet'!$BM$105:$BM$145, ROW('Cheater Sheet'!$BM$105:$BM$145)-104,""), ROW()-4)),"")="","",IFERROR(INDEX('Cheater Sheet'!AJ105:AJ145, SMALL(IF("Yes"='Cheater Sheet'!$BM$105:$BM$145, ROW('Cheater Sheet'!$BM$105:$BM$145)-104,""), ROW()-4)),""))</f>
        <v/>
      </c>
      <c r="AL32" s="704" t="str" cm="1">
        <f t="array" ref="AL32">IF(IFERROR(INDEX('Cheater Sheet'!AK105:AK145, SMALL(IF("Yes"='Cheater Sheet'!$BM$105:$BM$145, ROW('Cheater Sheet'!$BM$105:$BM$145)-104,""), ROW()-4)),"")="","",IFERROR(INDEX('Cheater Sheet'!AK105:AK145, SMALL(IF("Yes"='Cheater Sheet'!$BM$105:$BM$145, ROW('Cheater Sheet'!$BM$105:$BM$145)-104,""), ROW()-4)),""))</f>
        <v/>
      </c>
      <c r="AM32" s="705" t="str" cm="1">
        <f t="array" ref="AM32">IF(IFERROR(INDEX('Cheater Sheet'!AL105:AL145, SMALL(IF("Yes"='Cheater Sheet'!$BM$105:$BM$145, ROW('Cheater Sheet'!$BM$105:$BM$145)-104,""), ROW()-4)),"")="","",IFERROR(INDEX('Cheater Sheet'!AL105:AL145, SMALL(IF("Yes"='Cheater Sheet'!$BM$105:$BM$145, ROW('Cheater Sheet'!$BM$105:$BM$145)-104,""), ROW()-4)),""))</f>
        <v/>
      </c>
      <c r="AN32" s="704" t="str" cm="1">
        <f t="array" ref="AN32">IF(IFERROR(INDEX('Cheater Sheet'!AM105:AM145, SMALL(IF("Yes"='Cheater Sheet'!$BM$105:$BM$145, ROW('Cheater Sheet'!$BM$105:$BM$145)-104,""), ROW()-4)),"")="","",IFERROR(INDEX('Cheater Sheet'!AM105:AM145, SMALL(IF("Yes"='Cheater Sheet'!$BM$105:$BM$145, ROW('Cheater Sheet'!$BM$105:$BM$145)-104,""), ROW()-4)),""))</f>
        <v/>
      </c>
      <c r="AO32" s="705" t="str" cm="1">
        <f t="array" ref="AO32">IF(IFERROR(INDEX('Cheater Sheet'!AN105:AN145, SMALL(IF("Yes"='Cheater Sheet'!$BM$105:$BM$145, ROW('Cheater Sheet'!$BM$105:$BM$145)-104,""), ROW()-4)),"")="","",IFERROR(INDEX('Cheater Sheet'!AN105:AN145, SMALL(IF("Yes"='Cheater Sheet'!$BM$105:$BM$145, ROW('Cheater Sheet'!$BM$105:$BM$145)-104,""), ROW()-4)),""))</f>
        <v/>
      </c>
      <c r="AP32" s="704" t="str" cm="1">
        <f t="array" ref="AP32">IF(IFERROR(INDEX('Cheater Sheet'!AO105:AO145, SMALL(IF("Yes"='Cheater Sheet'!$BM$105:$BM$145, ROW('Cheater Sheet'!$BM$105:$BM$145)-104,""), ROW()-4)),"")="","",IFERROR(INDEX('Cheater Sheet'!AO105:AO145, SMALL(IF("Yes"='Cheater Sheet'!$BM$105:$BM$145, ROW('Cheater Sheet'!$BM$105:$BM$145)-104,""), ROW()-4)),""))</f>
        <v/>
      </c>
      <c r="AQ32" s="705" t="str" cm="1">
        <f t="array" ref="AQ32">IF(IFERROR(INDEX('Cheater Sheet'!AP105:AP145, SMALL(IF("Yes"='Cheater Sheet'!$BM$105:$BM$145, ROW('Cheater Sheet'!$BM$105:$BM$145)-104,""), ROW()-4)),"")="","",IFERROR(INDEX('Cheater Sheet'!AP105:AP145, SMALL(IF("Yes"='Cheater Sheet'!$BM$105:$BM$145, ROW('Cheater Sheet'!$BM$105:$BM$145)-104,""), ROW()-4)),""))</f>
        <v/>
      </c>
      <c r="AR32" s="704" t="str" cm="1">
        <f t="array" ref="AR32">IF(IFERROR(INDEX('Cheater Sheet'!AQ105:AQ145, SMALL(IF("Yes"='Cheater Sheet'!$BM$105:$BM$145, ROW('Cheater Sheet'!$BM$105:$BM$145)-104,""), ROW()-4)),"")="","",IFERROR(INDEX('Cheater Sheet'!AQ105:AQ145, SMALL(IF("Yes"='Cheater Sheet'!$BM$105:$BM$145, ROW('Cheater Sheet'!$BM$105:$BM$145)-104,""), ROW()-4)),""))</f>
        <v/>
      </c>
      <c r="AS32" s="705" t="str" cm="1">
        <f t="array" ref="AS32">IF(IFERROR(INDEX('Cheater Sheet'!AR105:AR145, SMALL(IF("Yes"='Cheater Sheet'!$BM$105:$BM$145, ROW('Cheater Sheet'!$BM$105:$BM$145)-104,""), ROW()-4)),"")="","",IFERROR(INDEX('Cheater Sheet'!AR105:AR145, SMALL(IF("Yes"='Cheater Sheet'!$BM$105:$BM$145, ROW('Cheater Sheet'!$BM$105:$BM$145)-104,""), ROW()-4)),""))</f>
        <v/>
      </c>
      <c r="AT32" s="704" t="str" cm="1">
        <f t="array" ref="AT32">IF(IFERROR(INDEX('Cheater Sheet'!AS105:AS145, SMALL(IF("Yes"='Cheater Sheet'!$BM$105:$BM$145, ROW('Cheater Sheet'!$BM$105:$BM$145)-104,""), ROW()-4)),"")="","",IFERROR(INDEX('Cheater Sheet'!AS105:AS145, SMALL(IF("Yes"='Cheater Sheet'!$BM$105:$BM$145, ROW('Cheater Sheet'!$BM$105:$BM$145)-104,""), ROW()-4)),""))</f>
        <v/>
      </c>
      <c r="AU32" s="705" t="str" cm="1">
        <f t="array" ref="AU32">IF(IFERROR(INDEX('Cheater Sheet'!AT105:AT145, SMALL(IF("Yes"='Cheater Sheet'!$BM$105:$BM$145, ROW('Cheater Sheet'!$BM$105:$BM$145)-104,""), ROW()-4)),"")="","",IFERROR(INDEX('Cheater Sheet'!AT105:AT145, SMALL(IF("Yes"='Cheater Sheet'!$BM$105:$BM$145, ROW('Cheater Sheet'!$BM$105:$BM$145)-104,""), ROW()-4)),""))</f>
        <v/>
      </c>
      <c r="AV32" s="704" t="str" cm="1">
        <f t="array" ref="AV32">IF(IFERROR(INDEX('Cheater Sheet'!AU105:AU145, SMALL(IF("Yes"='Cheater Sheet'!$BM$105:$BM$145, ROW('Cheater Sheet'!$BM$105:$BM$145)-104,""), ROW()-4)),"")="","",IFERROR(INDEX('Cheater Sheet'!AU105:AU145, SMALL(IF("Yes"='Cheater Sheet'!$BM$105:$BM$145, ROW('Cheater Sheet'!$BM$105:$BM$145)-104,""), ROW()-4)),""))</f>
        <v/>
      </c>
      <c r="AW32" s="705" t="str" cm="1">
        <f t="array" ref="AW32">IF(IFERROR(INDEX('Cheater Sheet'!AV105:AV145, SMALL(IF("Yes"='Cheater Sheet'!$BM$105:$BM$145, ROW('Cheater Sheet'!$BM$105:$BM$145)-104,""), ROW()-4)),"")="","",IFERROR(INDEX('Cheater Sheet'!AV105:AV145, SMALL(IF("Yes"='Cheater Sheet'!$BM$105:$BM$145, ROW('Cheater Sheet'!$BM$105:$BM$145)-104,""), ROW()-4)),""))</f>
        <v/>
      </c>
      <c r="AX32" s="704" t="str" cm="1">
        <f t="array" ref="AX32">IF(IFERROR(INDEX('Cheater Sheet'!AW105:AW145, SMALL(IF("Yes"='Cheater Sheet'!$BM$105:$BM$145, ROW('Cheater Sheet'!$BM$105:$BM$145)-104,""), ROW()-4)),"")="","",IFERROR(INDEX('Cheater Sheet'!AW105:AW145, SMALL(IF("Yes"='Cheater Sheet'!$BM$105:$BM$145, ROW('Cheater Sheet'!$BM$105:$BM$145)-104,""), ROW()-4)),""))</f>
        <v/>
      </c>
      <c r="AY32" s="705" t="str" cm="1">
        <f t="array" ref="AY32">IF(IFERROR(INDEX('Cheater Sheet'!AX105:AX145, SMALL(IF("Yes"='Cheater Sheet'!$BM$105:$BM$145, ROW('Cheater Sheet'!$BM$105:$BM$145)-104,""), ROW()-4)),"")="","",IFERROR(INDEX('Cheater Sheet'!AX105:AX145, SMALL(IF("Yes"='Cheater Sheet'!$BM$105:$BM$145, ROW('Cheater Sheet'!$BM$105:$BM$145)-104,""), ROW()-4)),""))</f>
        <v/>
      </c>
      <c r="AZ32" s="704" t="str" cm="1">
        <f t="array" ref="AZ32">IF(IFERROR(INDEX('Cheater Sheet'!AY105:AY145, SMALL(IF("Yes"='Cheater Sheet'!$BM$105:$BM$145, ROW('Cheater Sheet'!$BM$105:$BM$145)-104,""), ROW()-4)),"")="","",IFERROR(INDEX('Cheater Sheet'!AY105:AY145, SMALL(IF("Yes"='Cheater Sheet'!$BM$105:$BM$145, ROW('Cheater Sheet'!$BM$105:$BM$145)-104,""), ROW()-4)),""))</f>
        <v/>
      </c>
      <c r="BA32" s="705" t="str" cm="1">
        <f t="array" ref="BA32">IF(IFERROR(INDEX('Cheater Sheet'!AZ105:AZ145, SMALL(IF("Yes"='Cheater Sheet'!$BM$105:$BM$145, ROW('Cheater Sheet'!$BM$105:$BM$145)-104,""), ROW()-4)),"")="","",IFERROR(INDEX('Cheater Sheet'!AZ105:AZ145, SMALL(IF("Yes"='Cheater Sheet'!$BM$105:$BM$145, ROW('Cheater Sheet'!$BM$105:$BM$145)-104,""), ROW()-4)),""))</f>
        <v/>
      </c>
      <c r="BB32" s="704" t="str" cm="1">
        <f t="array" ref="BB32">IF(IFERROR(INDEX('Cheater Sheet'!BA105:BA145, SMALL(IF("Yes"='Cheater Sheet'!$BM$105:$BM$145, ROW('Cheater Sheet'!$BM$105:$BM$145)-104,""), ROW()-4)),"")="","",IFERROR(INDEX('Cheater Sheet'!BA105:BA145, SMALL(IF("Yes"='Cheater Sheet'!$BM$105:$BM$145, ROW('Cheater Sheet'!$BM$105:$BM$145)-104,""), ROW()-4)),""))</f>
        <v/>
      </c>
      <c r="BC32" s="705" t="str" cm="1">
        <f t="array" ref="BC32">IF(IFERROR(INDEX('Cheater Sheet'!BB105:BB145, SMALL(IF("Yes"='Cheater Sheet'!$BM$105:$BM$145, ROW('Cheater Sheet'!$BM$105:$BM$145)-104,""), ROW()-4)),"")="","",IFERROR(INDEX('Cheater Sheet'!BB105:BB145, SMALL(IF("Yes"='Cheater Sheet'!$BM$105:$BM$145, ROW('Cheater Sheet'!$BM$105:$BM$145)-104,""), ROW()-4)),""))</f>
        <v/>
      </c>
      <c r="BD32" s="704" t="str" cm="1">
        <f t="array" ref="BD32">IF(IFERROR(INDEX('Cheater Sheet'!BC105:BC145, SMALL(IF("Yes"='Cheater Sheet'!$BM$105:$BM$145, ROW('Cheater Sheet'!$BM$105:$BM$145)-104,""), ROW()-4)),"")="","",IFERROR(INDEX('Cheater Sheet'!BC105:BC145, SMALL(IF("Yes"='Cheater Sheet'!$BM$105:$BM$145, ROW('Cheater Sheet'!$BM$105:$BM$145)-104,""), ROW()-4)),""))</f>
        <v/>
      </c>
      <c r="BE32" s="705" t="str" cm="1">
        <f t="array" ref="BE32">IF(IFERROR(INDEX('Cheater Sheet'!BD105:BD145, SMALL(IF("Yes"='Cheater Sheet'!$BM$105:$BM$145, ROW('Cheater Sheet'!$BM$105:$BM$145)-104,""), ROW()-4)),"")="","",IFERROR(INDEX('Cheater Sheet'!BD105:BD145, SMALL(IF("Yes"='Cheater Sheet'!$BM$105:$BM$145, ROW('Cheater Sheet'!$BM$105:$BM$145)-104,""), ROW()-4)),""))</f>
        <v/>
      </c>
      <c r="BF32" s="704" t="str" cm="1">
        <f t="array" ref="BF32">IF(IFERROR(INDEX('Cheater Sheet'!BE105:BE145, SMALL(IF("Yes"='Cheater Sheet'!$BM$105:$BM$145, ROW('Cheater Sheet'!$BM$105:$BM$145)-104,""), ROW()-4)),"")="","",IFERROR(INDEX('Cheater Sheet'!BE105:BE145, SMALL(IF("Yes"='Cheater Sheet'!$BM$105:$BM$145, ROW('Cheater Sheet'!$BM$105:$BM$145)-104,""), ROW()-4)),""))</f>
        <v/>
      </c>
      <c r="BG32" s="705" t="str" cm="1">
        <f t="array" ref="BG32">IF(IFERROR(INDEX('Cheater Sheet'!BF105:BF145, SMALL(IF("Yes"='Cheater Sheet'!$BM$105:$BM$145, ROW('Cheater Sheet'!$BM$105:$BM$145)-104,""), ROW()-4)),"")="","",IFERROR(INDEX('Cheater Sheet'!BF105:BF145, SMALL(IF("Yes"='Cheater Sheet'!$BM$105:$BM$145, ROW('Cheater Sheet'!$BM$105:$BM$145)-104,""), ROW()-4)),""))</f>
        <v/>
      </c>
      <c r="BH32" s="704" t="str" cm="1">
        <f t="array" ref="BH32">IF(IFERROR(INDEX('Cheater Sheet'!BG105:BG145, SMALL(IF("Yes"='Cheater Sheet'!$BM$105:$BM$145, ROW('Cheater Sheet'!$BM$105:$BM$145)-104,""), ROW()-4)),"")="","",IFERROR(INDEX('Cheater Sheet'!BG105:BG145, SMALL(IF("Yes"='Cheater Sheet'!$BM$105:$BM$145, ROW('Cheater Sheet'!$BM$105:$BM$145)-104,""), ROW()-4)),""))</f>
        <v/>
      </c>
      <c r="BI32" s="705" t="str" cm="1">
        <f t="array" ref="BI32">IF(IFERROR(INDEX('Cheater Sheet'!BH105:BH145, SMALL(IF("Yes"='Cheater Sheet'!$BM$105:$BM$145, ROW('Cheater Sheet'!$BM$105:$BM$145)-104,""), ROW()-4)),"")="","",IFERROR(INDEX('Cheater Sheet'!BH105:BH145, SMALL(IF("Yes"='Cheater Sheet'!$BM$105:$BM$145, ROW('Cheater Sheet'!$BM$105:$BM$145)-104,""), ROW()-4)),""))</f>
        <v/>
      </c>
      <c r="BJ32" s="704" t="str" cm="1">
        <f t="array" ref="BJ32">IF(IFERROR(INDEX('Cheater Sheet'!BI105:BI145, SMALL(IF("Yes"='Cheater Sheet'!$BM$105:$BM$145, ROW('Cheater Sheet'!$BM$105:$BM$145)-104,""), ROW()-4)),"")="","",IFERROR(INDEX('Cheater Sheet'!BI105:BI145, SMALL(IF("Yes"='Cheater Sheet'!$BM$105:$BM$145, ROW('Cheater Sheet'!$BM$105:$BM$145)-104,""), ROW()-4)),""))</f>
        <v/>
      </c>
      <c r="BK32" s="527" t="str" cm="1">
        <f t="array" ref="BK32">IF(IFERROR(INDEX('Cheater Sheet'!BJ105:BJ145, SMALL(IF("Yes"='Cheater Sheet'!$BM$105:$BM$145, ROW('Cheater Sheet'!$BM$105:$BM$145)-104,""), ROW()-4)),"")="","",IFERROR(INDEX('Cheater Sheet'!BJ105:BJ145, SMALL(IF("Yes"='Cheater Sheet'!$BM$105:$BM$145, ROW('Cheater Sheet'!$BM$105:$BM$145)-104,""), ROW()-4)),""))</f>
        <v/>
      </c>
      <c r="BL32" s="101"/>
    </row>
    <row r="33" spans="1:64" x14ac:dyDescent="0.2">
      <c r="A33" s="765">
        <f t="shared" si="0"/>
        <v>0</v>
      </c>
      <c r="C33" s="143" t="str" cm="1">
        <f t="array" ref="C33">IFERROR(INDEX('Cheater Sheet'!$B$105:$B$145, SMALL(IF("Yes"='Cheater Sheet'!$BM$105:$BM$145, ROW('Cheater Sheet'!$BM$105:$BM$145)-104,""), ROW()-4)),"")</f>
        <v/>
      </c>
      <c r="D33" s="704" t="str" cm="1">
        <f t="array" ref="D33">IF(IFERROR(INDEX('Cheater Sheet'!C105:C145, SMALL(IF("Yes"='Cheater Sheet'!$BM$105:$BM$145, ROW('Cheater Sheet'!$BM$105:$BM$145)-104,""), ROW()-4)),"")="","",IFERROR(INDEX('Cheater Sheet'!C105:C145, SMALL(IF("Yes"='Cheater Sheet'!$BM$105:$BM$145, ROW('Cheater Sheet'!$BM$105:$BM$145)-104,""), ROW()-4)),""))</f>
        <v/>
      </c>
      <c r="E33" s="705" t="str" cm="1">
        <f t="array" ref="E33">IF(IFERROR(INDEX('Cheater Sheet'!D105:D145, SMALL(IF("Yes"='Cheater Sheet'!$BM$105:$BM$145, ROW('Cheater Sheet'!$BM$105:$BM$145)-104,""), ROW()-4)),"")="","",IFERROR(INDEX('Cheater Sheet'!D105:D145, SMALL(IF("Yes"='Cheater Sheet'!$BM$105:$BM$145, ROW('Cheater Sheet'!$BM$105:$BM$145)-104,""), ROW()-4)),""))</f>
        <v/>
      </c>
      <c r="F33" s="704" t="str" cm="1">
        <f t="array" ref="F33">IF(IFERROR(INDEX('Cheater Sheet'!E105:E145, SMALL(IF("Yes"='Cheater Sheet'!$BM$105:$BM$145, ROW('Cheater Sheet'!$BM$105:$BM$145)-104,""), ROW()-4)),"")="","",IFERROR(INDEX('Cheater Sheet'!E105:E145, SMALL(IF("Yes"='Cheater Sheet'!$BM$105:$BM$145, ROW('Cheater Sheet'!$BM$105:$BM$145)-104,""), ROW()-4)),""))</f>
        <v/>
      </c>
      <c r="G33" s="705" t="str" cm="1">
        <f t="array" ref="G33">IF(IFERROR(INDEX('Cheater Sheet'!F105:F145, SMALL(IF("Yes"='Cheater Sheet'!$BM$105:$BM$145, ROW('Cheater Sheet'!$BM$105:$BM$145)-104,""), ROW()-4)),"")="","",IFERROR(INDEX('Cheater Sheet'!F105:F145, SMALL(IF("Yes"='Cheater Sheet'!$BM$105:$BM$145, ROW('Cheater Sheet'!$BM$105:$BM$145)-104,""), ROW()-4)),""))</f>
        <v/>
      </c>
      <c r="H33" s="704" t="str" cm="1">
        <f t="array" ref="H33">IF(IFERROR(INDEX('Cheater Sheet'!G105:G145, SMALL(IF("Yes"='Cheater Sheet'!$BM$105:$BM$145, ROW('Cheater Sheet'!$BM$105:$BM$145)-104,""), ROW()-4)),"")="","",IFERROR(INDEX('Cheater Sheet'!G105:G145, SMALL(IF("Yes"='Cheater Sheet'!$BM$105:$BM$145, ROW('Cheater Sheet'!$BM$105:$BM$145)-104,""), ROW()-4)),""))</f>
        <v/>
      </c>
      <c r="I33" s="705" t="str" cm="1">
        <f t="array" ref="I33">IF(IFERROR(INDEX('Cheater Sheet'!H105:H145, SMALL(IF("Yes"='Cheater Sheet'!$BM$105:$BM$145, ROW('Cheater Sheet'!$BM$105:$BM$145)-104,""), ROW()-4)),"")="","",IFERROR(INDEX('Cheater Sheet'!H105:H145, SMALL(IF("Yes"='Cheater Sheet'!$BM$105:$BM$145, ROW('Cheater Sheet'!$BM$105:$BM$145)-104,""), ROW()-4)),""))</f>
        <v/>
      </c>
      <c r="J33" s="704" t="str" cm="1">
        <f t="array" ref="J33">IF(IFERROR(INDEX('Cheater Sheet'!I105:I145, SMALL(IF("Yes"='Cheater Sheet'!$BM$105:$BM$145, ROW('Cheater Sheet'!$BM$105:$BM$145)-104,""), ROW()-4)),"")="","",IFERROR(INDEX('Cheater Sheet'!I105:I145, SMALL(IF("Yes"='Cheater Sheet'!$BM$105:$BM$145, ROW('Cheater Sheet'!$BM$105:$BM$145)-104,""), ROW()-4)),""))</f>
        <v/>
      </c>
      <c r="K33" s="705" t="str" cm="1">
        <f t="array" ref="K33">IF(IFERROR(INDEX('Cheater Sheet'!J105:J145, SMALL(IF("Yes"='Cheater Sheet'!$BM$105:$BM$145, ROW('Cheater Sheet'!$BM$105:$BM$145)-104,""), ROW()-4)),"")="","",IFERROR(INDEX('Cheater Sheet'!J105:J145, SMALL(IF("Yes"='Cheater Sheet'!$BM$105:$BM$145, ROW('Cheater Sheet'!$BM$105:$BM$145)-104,""), ROW()-4)),""))</f>
        <v/>
      </c>
      <c r="L33" s="704" t="str" cm="1">
        <f t="array" ref="L33">IF(IFERROR(INDEX('Cheater Sheet'!K105:K145, SMALL(IF("Yes"='Cheater Sheet'!$BM$105:$BM$145, ROW('Cheater Sheet'!$BM$105:$BM$145)-104,""), ROW()-4)),"")="","",IFERROR(INDEX('Cheater Sheet'!K105:K145, SMALL(IF("Yes"='Cheater Sheet'!$BM$105:$BM$145, ROW('Cheater Sheet'!$BM$105:$BM$145)-104,""), ROW()-4)),""))</f>
        <v/>
      </c>
      <c r="M33" s="705" t="str" cm="1">
        <f t="array" ref="M33">IF(IFERROR(INDEX('Cheater Sheet'!L105:L145, SMALL(IF("Yes"='Cheater Sheet'!$BM$105:$BM$145, ROW('Cheater Sheet'!$BM$105:$BM$145)-104,""), ROW()-4)),"")="","",IFERROR(INDEX('Cheater Sheet'!L105:L145, SMALL(IF("Yes"='Cheater Sheet'!$BM$105:$BM$145, ROW('Cheater Sheet'!$BM$105:$BM$145)-104,""), ROW()-4)),""))</f>
        <v/>
      </c>
      <c r="N33" s="704" t="str" cm="1">
        <f t="array" ref="N33">IF(IFERROR(INDEX('Cheater Sheet'!M105:M145, SMALL(IF("Yes"='Cheater Sheet'!$BM$105:$BM$145, ROW('Cheater Sheet'!$BM$105:$BM$145)-104,""), ROW()-4)),"")="","",IFERROR(INDEX('Cheater Sheet'!M105:M145, SMALL(IF("Yes"='Cheater Sheet'!$BM$105:$BM$145, ROW('Cheater Sheet'!$BM$105:$BM$145)-104,""), ROW()-4)),""))</f>
        <v/>
      </c>
      <c r="O33" s="705" t="str" cm="1">
        <f t="array" ref="O33">IF(IFERROR(INDEX('Cheater Sheet'!N105:N145, SMALL(IF("Yes"='Cheater Sheet'!$BM$105:$BM$145, ROW('Cheater Sheet'!$BM$105:$BM$145)-104,""), ROW()-4)),"")="","",IFERROR(INDEX('Cheater Sheet'!N105:N145, SMALL(IF("Yes"='Cheater Sheet'!$BM$105:$BM$145, ROW('Cheater Sheet'!$BM$105:$BM$145)-104,""), ROW()-4)),""))</f>
        <v/>
      </c>
      <c r="P33" s="704" t="str" cm="1">
        <f t="array" ref="P33">IF(IFERROR(INDEX('Cheater Sheet'!O105:O145, SMALL(IF("Yes"='Cheater Sheet'!$BM$105:$BM$145, ROW('Cheater Sheet'!$BM$105:$BM$145)-104,""), ROW()-4)),"")="","",IFERROR(INDEX('Cheater Sheet'!O105:O145, SMALL(IF("Yes"='Cheater Sheet'!$BM$105:$BM$145, ROW('Cheater Sheet'!$BM$105:$BM$145)-104,""), ROW()-4)),""))</f>
        <v/>
      </c>
      <c r="Q33" s="705" t="str" cm="1">
        <f t="array" ref="Q33">IF(IFERROR(INDEX('Cheater Sheet'!P105:P145, SMALL(IF("Yes"='Cheater Sheet'!$BM$105:$BM$145, ROW('Cheater Sheet'!$BM$105:$BM$145)-104,""), ROW()-4)),"")="","",IFERROR(INDEX('Cheater Sheet'!P105:P145, SMALL(IF("Yes"='Cheater Sheet'!$BM$105:$BM$145, ROW('Cheater Sheet'!$BM$105:$BM$145)-104,""), ROW()-4)),""))</f>
        <v/>
      </c>
      <c r="R33" s="704" t="str" cm="1">
        <f t="array" ref="R33">IF(IFERROR(INDEX('Cheater Sheet'!Q105:Q145, SMALL(IF("Yes"='Cheater Sheet'!$BM$105:$BM$145, ROW('Cheater Sheet'!$BM$105:$BM$145)-104,""), ROW()-4)),"")="","",IFERROR(INDEX('Cheater Sheet'!Q105:Q145, SMALL(IF("Yes"='Cheater Sheet'!$BM$105:$BM$145, ROW('Cheater Sheet'!$BM$105:$BM$145)-104,""), ROW()-4)),""))</f>
        <v/>
      </c>
      <c r="S33" s="705" t="str" cm="1">
        <f t="array" ref="S33">IF(IFERROR(INDEX('Cheater Sheet'!R105:R145, SMALL(IF("Yes"='Cheater Sheet'!$BM$105:$BM$145, ROW('Cheater Sheet'!$BM$105:$BM$145)-104,""), ROW()-4)),"")="","",IFERROR(INDEX('Cheater Sheet'!R105:R145, SMALL(IF("Yes"='Cheater Sheet'!$BM$105:$BM$145, ROW('Cheater Sheet'!$BM$105:$BM$145)-104,""), ROW()-4)),""))</f>
        <v/>
      </c>
      <c r="T33" s="704" t="str" cm="1">
        <f t="array" ref="T33">IF(IFERROR(INDEX('Cheater Sheet'!S105:S145, SMALL(IF("Yes"='Cheater Sheet'!$BM$105:$BM$145, ROW('Cheater Sheet'!$BM$105:$BM$145)-104,""), ROW()-4)),"")="","",IFERROR(INDEX('Cheater Sheet'!S105:S145, SMALL(IF("Yes"='Cheater Sheet'!$BM$105:$BM$145, ROW('Cheater Sheet'!$BM$105:$BM$145)-104,""), ROW()-4)),""))</f>
        <v/>
      </c>
      <c r="U33" s="705" t="str" cm="1">
        <f t="array" ref="U33">IF(IFERROR(INDEX('Cheater Sheet'!T105:T145, SMALL(IF("Yes"='Cheater Sheet'!$BM$105:$BM$145, ROW('Cheater Sheet'!$BM$105:$BM$145)-104,""), ROW()-4)),"")="","",IFERROR(INDEX('Cheater Sheet'!T105:T145, SMALL(IF("Yes"='Cheater Sheet'!$BM$105:$BM$145, ROW('Cheater Sheet'!$BM$105:$BM$145)-104,""), ROW()-4)),""))</f>
        <v/>
      </c>
      <c r="V33" s="704" t="str" cm="1">
        <f t="array" ref="V33">IF(IFERROR(INDEX('Cheater Sheet'!U105:U145, SMALL(IF("Yes"='Cheater Sheet'!$BM$105:$BM$145, ROW('Cheater Sheet'!$BM$105:$BM$145)-104,""), ROW()-4)),"")="","",IFERROR(INDEX('Cheater Sheet'!U105:U145, SMALL(IF("Yes"='Cheater Sheet'!$BM$105:$BM$145, ROW('Cheater Sheet'!$BM$105:$BM$145)-104,""), ROW()-4)),""))</f>
        <v/>
      </c>
      <c r="W33" s="705" t="str" cm="1">
        <f t="array" ref="W33">IF(IFERROR(INDEX('Cheater Sheet'!V105:V145, SMALL(IF("Yes"='Cheater Sheet'!$BM$105:$BM$145, ROW('Cheater Sheet'!$BM$105:$BM$145)-104,""), ROW()-4)),"")="","",IFERROR(INDEX('Cheater Sheet'!V105:V145, SMALL(IF("Yes"='Cheater Sheet'!$BM$105:$BM$145, ROW('Cheater Sheet'!$BM$105:$BM$145)-104,""), ROW()-4)),""))</f>
        <v/>
      </c>
      <c r="X33" s="704" t="str" cm="1">
        <f t="array" ref="X33">IF(IFERROR(INDEX('Cheater Sheet'!W105:W145, SMALL(IF("Yes"='Cheater Sheet'!$BM$105:$BM$145, ROW('Cheater Sheet'!$BM$105:$BM$145)-104,""), ROW()-4)),"")="","",IFERROR(INDEX('Cheater Sheet'!W105:W145, SMALL(IF("Yes"='Cheater Sheet'!$BM$105:$BM$145, ROW('Cheater Sheet'!$BM$105:$BM$145)-104,""), ROW()-4)),""))</f>
        <v/>
      </c>
      <c r="Y33" s="705" t="str" cm="1">
        <f t="array" ref="Y33">IF(IFERROR(INDEX('Cheater Sheet'!X105:X145, SMALL(IF("Yes"='Cheater Sheet'!$BM$105:$BM$145, ROW('Cheater Sheet'!$BM$105:$BM$145)-104,""), ROW()-4)),"")="","",IFERROR(INDEX('Cheater Sheet'!X105:X145, SMALL(IF("Yes"='Cheater Sheet'!$BM$105:$BM$145, ROW('Cheater Sheet'!$BM$105:$BM$145)-104,""), ROW()-4)),""))</f>
        <v/>
      </c>
      <c r="Z33" s="704" t="str" cm="1">
        <f t="array" ref="Z33">IF(IFERROR(INDEX('Cheater Sheet'!Y105:Y145, SMALL(IF("Yes"='Cheater Sheet'!$BM$105:$BM$145, ROW('Cheater Sheet'!$BM$105:$BM$145)-104,""), ROW()-4)),"")="","",IFERROR(INDEX('Cheater Sheet'!Y105:Y145, SMALL(IF("Yes"='Cheater Sheet'!$BM$105:$BM$145, ROW('Cheater Sheet'!$BM$105:$BM$145)-104,""), ROW()-4)),""))</f>
        <v/>
      </c>
      <c r="AA33" s="705" t="str" cm="1">
        <f t="array" ref="AA33">IF(IFERROR(INDEX('Cheater Sheet'!Z105:Z145, SMALL(IF("Yes"='Cheater Sheet'!$BM$105:$BM$145, ROW('Cheater Sheet'!$BM$105:$BM$145)-104,""), ROW()-4)),"")="","",IFERROR(INDEX('Cheater Sheet'!Z105:Z145, SMALL(IF("Yes"='Cheater Sheet'!$BM$105:$BM$145, ROW('Cheater Sheet'!$BM$105:$BM$145)-104,""), ROW()-4)),""))</f>
        <v/>
      </c>
      <c r="AB33" s="704" t="str" cm="1">
        <f t="array" ref="AB33">IF(IFERROR(INDEX('Cheater Sheet'!AA105:AA145, SMALL(IF("Yes"='Cheater Sheet'!$BM$105:$BM$145, ROW('Cheater Sheet'!$BM$105:$BM$145)-104,""), ROW()-4)),"")="","",IFERROR(INDEX('Cheater Sheet'!AA105:AA145, SMALL(IF("Yes"='Cheater Sheet'!$BM$105:$BM$145, ROW('Cheater Sheet'!$BM$105:$BM$145)-104,""), ROW()-4)),""))</f>
        <v/>
      </c>
      <c r="AC33" s="705" t="str" cm="1">
        <f t="array" ref="AC33">IF(IFERROR(INDEX('Cheater Sheet'!AB105:AB145, SMALL(IF("Yes"='Cheater Sheet'!$BM$105:$BM$145, ROW('Cheater Sheet'!$BM$105:$BM$145)-104,""), ROW()-4)),"")="","",IFERROR(INDEX('Cheater Sheet'!AB105:AB145, SMALL(IF("Yes"='Cheater Sheet'!$BM$105:$BM$145, ROW('Cheater Sheet'!$BM$105:$BM$145)-104,""), ROW()-4)),""))</f>
        <v/>
      </c>
      <c r="AD33" s="704" t="str" cm="1">
        <f t="array" ref="AD33">IF(IFERROR(INDEX('Cheater Sheet'!AC105:AC145, SMALL(IF("Yes"='Cheater Sheet'!$BM$105:$BM$145, ROW('Cheater Sheet'!$BM$105:$BM$145)-104,""), ROW()-4)),"")="","",IFERROR(INDEX('Cheater Sheet'!AC105:AC145, SMALL(IF("Yes"='Cheater Sheet'!$BM$105:$BM$145, ROW('Cheater Sheet'!$BM$105:$BM$145)-104,""), ROW()-4)),""))</f>
        <v/>
      </c>
      <c r="AE33" s="705" t="str" cm="1">
        <f t="array" ref="AE33">IF(IFERROR(INDEX('Cheater Sheet'!AD105:AD145, SMALL(IF("Yes"='Cheater Sheet'!$BM$105:$BM$145, ROW('Cheater Sheet'!$BM$105:$BM$145)-104,""), ROW()-4)),"")="","",IFERROR(INDEX('Cheater Sheet'!AD105:AD145, SMALL(IF("Yes"='Cheater Sheet'!$BM$105:$BM$145, ROW('Cheater Sheet'!$BM$105:$BM$145)-104,""), ROW()-4)),""))</f>
        <v/>
      </c>
      <c r="AF33" s="704" t="str" cm="1">
        <f t="array" ref="AF33">IF(IFERROR(INDEX('Cheater Sheet'!AE105:AE145, SMALL(IF("Yes"='Cheater Sheet'!$BM$105:$BM$145, ROW('Cheater Sheet'!$BM$105:$BM$145)-104,""), ROW()-4)),"")="","",IFERROR(INDEX('Cheater Sheet'!AE105:AE145, SMALL(IF("Yes"='Cheater Sheet'!$BM$105:$BM$145, ROW('Cheater Sheet'!$BM$105:$BM$145)-104,""), ROW()-4)),""))</f>
        <v/>
      </c>
      <c r="AG33" s="705" t="str" cm="1">
        <f t="array" ref="AG33">IF(IFERROR(INDEX('Cheater Sheet'!AF105:AF145, SMALL(IF("Yes"='Cheater Sheet'!$BM$105:$BM$145, ROW('Cheater Sheet'!$BM$105:$BM$145)-104,""), ROW()-4)),"")="","",IFERROR(INDEX('Cheater Sheet'!AF105:AF145, SMALL(IF("Yes"='Cheater Sheet'!$BM$105:$BM$145, ROW('Cheater Sheet'!$BM$105:$BM$145)-104,""), ROW()-4)),""))</f>
        <v/>
      </c>
      <c r="AH33" s="704" t="str" cm="1">
        <f t="array" ref="AH33">IF(IFERROR(INDEX('Cheater Sheet'!AG105:AG145, SMALL(IF("Yes"='Cheater Sheet'!$BM$105:$BM$145, ROW('Cheater Sheet'!$BM$105:$BM$145)-104,""), ROW()-4)),"")="","",IFERROR(INDEX('Cheater Sheet'!AG105:AG145, SMALL(IF("Yes"='Cheater Sheet'!$BM$105:$BM$145, ROW('Cheater Sheet'!$BM$105:$BM$145)-104,""), ROW()-4)),""))</f>
        <v/>
      </c>
      <c r="AI33" s="705" t="str" cm="1">
        <f t="array" ref="AI33">IF(IFERROR(INDEX('Cheater Sheet'!AH105:AH145, SMALL(IF("Yes"='Cheater Sheet'!$BM$105:$BM$145, ROW('Cheater Sheet'!$BM$105:$BM$145)-104,""), ROW()-4)),"")="","",IFERROR(INDEX('Cheater Sheet'!AH105:AH145, SMALL(IF("Yes"='Cheater Sheet'!$BM$105:$BM$145, ROW('Cheater Sheet'!$BM$105:$BM$145)-104,""), ROW()-4)),""))</f>
        <v/>
      </c>
      <c r="AJ33" s="704" t="str" cm="1">
        <f t="array" ref="AJ33">IF(IFERROR(INDEX('Cheater Sheet'!AI105:AI145, SMALL(IF("Yes"='Cheater Sheet'!$BM$105:$BM$145, ROW('Cheater Sheet'!$BM$105:$BM$145)-104,""), ROW()-4)),"")="","",IFERROR(INDEX('Cheater Sheet'!AI105:AI145, SMALL(IF("Yes"='Cheater Sheet'!$BM$105:$BM$145, ROW('Cheater Sheet'!$BM$105:$BM$145)-104,""), ROW()-4)),""))</f>
        <v/>
      </c>
      <c r="AK33" s="705" t="str" cm="1">
        <f t="array" ref="AK33">IF(IFERROR(INDEX('Cheater Sheet'!AJ105:AJ145, SMALL(IF("Yes"='Cheater Sheet'!$BM$105:$BM$145, ROW('Cheater Sheet'!$BM$105:$BM$145)-104,""), ROW()-4)),"")="","",IFERROR(INDEX('Cheater Sheet'!AJ105:AJ145, SMALL(IF("Yes"='Cheater Sheet'!$BM$105:$BM$145, ROW('Cheater Sheet'!$BM$105:$BM$145)-104,""), ROW()-4)),""))</f>
        <v/>
      </c>
      <c r="AL33" s="704" t="str" cm="1">
        <f t="array" ref="AL33">IF(IFERROR(INDEX('Cheater Sheet'!AK105:AK145, SMALL(IF("Yes"='Cheater Sheet'!$BM$105:$BM$145, ROW('Cheater Sheet'!$BM$105:$BM$145)-104,""), ROW()-4)),"")="","",IFERROR(INDEX('Cheater Sheet'!AK105:AK145, SMALL(IF("Yes"='Cheater Sheet'!$BM$105:$BM$145, ROW('Cheater Sheet'!$BM$105:$BM$145)-104,""), ROW()-4)),""))</f>
        <v/>
      </c>
      <c r="AM33" s="705" t="str" cm="1">
        <f t="array" ref="AM33">IF(IFERROR(INDEX('Cheater Sheet'!AL105:AL145, SMALL(IF("Yes"='Cheater Sheet'!$BM$105:$BM$145, ROW('Cheater Sheet'!$BM$105:$BM$145)-104,""), ROW()-4)),"")="","",IFERROR(INDEX('Cheater Sheet'!AL105:AL145, SMALL(IF("Yes"='Cheater Sheet'!$BM$105:$BM$145, ROW('Cheater Sheet'!$BM$105:$BM$145)-104,""), ROW()-4)),""))</f>
        <v/>
      </c>
      <c r="AN33" s="704" t="str" cm="1">
        <f t="array" ref="AN33">IF(IFERROR(INDEX('Cheater Sheet'!AM105:AM145, SMALL(IF("Yes"='Cheater Sheet'!$BM$105:$BM$145, ROW('Cheater Sheet'!$BM$105:$BM$145)-104,""), ROW()-4)),"")="","",IFERROR(INDEX('Cheater Sheet'!AM105:AM145, SMALL(IF("Yes"='Cheater Sheet'!$BM$105:$BM$145, ROW('Cheater Sheet'!$BM$105:$BM$145)-104,""), ROW()-4)),""))</f>
        <v/>
      </c>
      <c r="AO33" s="705" t="str" cm="1">
        <f t="array" ref="AO33">IF(IFERROR(INDEX('Cheater Sheet'!AN105:AN145, SMALL(IF("Yes"='Cheater Sheet'!$BM$105:$BM$145, ROW('Cheater Sheet'!$BM$105:$BM$145)-104,""), ROW()-4)),"")="","",IFERROR(INDEX('Cheater Sheet'!AN105:AN145, SMALL(IF("Yes"='Cheater Sheet'!$BM$105:$BM$145, ROW('Cheater Sheet'!$BM$105:$BM$145)-104,""), ROW()-4)),""))</f>
        <v/>
      </c>
      <c r="AP33" s="704" t="str" cm="1">
        <f t="array" ref="AP33">IF(IFERROR(INDEX('Cheater Sheet'!AO105:AO145, SMALL(IF("Yes"='Cheater Sheet'!$BM$105:$BM$145, ROW('Cheater Sheet'!$BM$105:$BM$145)-104,""), ROW()-4)),"")="","",IFERROR(INDEX('Cheater Sheet'!AO105:AO145, SMALL(IF("Yes"='Cheater Sheet'!$BM$105:$BM$145, ROW('Cheater Sheet'!$BM$105:$BM$145)-104,""), ROW()-4)),""))</f>
        <v/>
      </c>
      <c r="AQ33" s="705" t="str" cm="1">
        <f t="array" ref="AQ33">IF(IFERROR(INDEX('Cheater Sheet'!AP105:AP145, SMALL(IF("Yes"='Cheater Sheet'!$BM$105:$BM$145, ROW('Cheater Sheet'!$BM$105:$BM$145)-104,""), ROW()-4)),"")="","",IFERROR(INDEX('Cheater Sheet'!AP105:AP145, SMALL(IF("Yes"='Cheater Sheet'!$BM$105:$BM$145, ROW('Cheater Sheet'!$BM$105:$BM$145)-104,""), ROW()-4)),""))</f>
        <v/>
      </c>
      <c r="AR33" s="704" t="str" cm="1">
        <f t="array" ref="AR33">IF(IFERROR(INDEX('Cheater Sheet'!AQ105:AQ145, SMALL(IF("Yes"='Cheater Sheet'!$BM$105:$BM$145, ROW('Cheater Sheet'!$BM$105:$BM$145)-104,""), ROW()-4)),"")="","",IFERROR(INDEX('Cheater Sheet'!AQ105:AQ145, SMALL(IF("Yes"='Cheater Sheet'!$BM$105:$BM$145, ROW('Cheater Sheet'!$BM$105:$BM$145)-104,""), ROW()-4)),""))</f>
        <v/>
      </c>
      <c r="AS33" s="705" t="str" cm="1">
        <f t="array" ref="AS33">IF(IFERROR(INDEX('Cheater Sheet'!AR105:AR145, SMALL(IF("Yes"='Cheater Sheet'!$BM$105:$BM$145, ROW('Cheater Sheet'!$BM$105:$BM$145)-104,""), ROW()-4)),"")="","",IFERROR(INDEX('Cheater Sheet'!AR105:AR145, SMALL(IF("Yes"='Cheater Sheet'!$BM$105:$BM$145, ROW('Cheater Sheet'!$BM$105:$BM$145)-104,""), ROW()-4)),""))</f>
        <v/>
      </c>
      <c r="AT33" s="704" t="str" cm="1">
        <f t="array" ref="AT33">IF(IFERROR(INDEX('Cheater Sheet'!AS105:AS145, SMALL(IF("Yes"='Cheater Sheet'!$BM$105:$BM$145, ROW('Cheater Sheet'!$BM$105:$BM$145)-104,""), ROW()-4)),"")="","",IFERROR(INDEX('Cheater Sheet'!AS105:AS145, SMALL(IF("Yes"='Cheater Sheet'!$BM$105:$BM$145, ROW('Cheater Sheet'!$BM$105:$BM$145)-104,""), ROW()-4)),""))</f>
        <v/>
      </c>
      <c r="AU33" s="705" t="str" cm="1">
        <f t="array" ref="AU33">IF(IFERROR(INDEX('Cheater Sheet'!AT105:AT145, SMALL(IF("Yes"='Cheater Sheet'!$BM$105:$BM$145, ROW('Cheater Sheet'!$BM$105:$BM$145)-104,""), ROW()-4)),"")="","",IFERROR(INDEX('Cheater Sheet'!AT105:AT145, SMALL(IF("Yes"='Cheater Sheet'!$BM$105:$BM$145, ROW('Cheater Sheet'!$BM$105:$BM$145)-104,""), ROW()-4)),""))</f>
        <v/>
      </c>
      <c r="AV33" s="704" t="str" cm="1">
        <f t="array" ref="AV33">IF(IFERROR(INDEX('Cheater Sheet'!AU105:AU145, SMALL(IF("Yes"='Cheater Sheet'!$BM$105:$BM$145, ROW('Cheater Sheet'!$BM$105:$BM$145)-104,""), ROW()-4)),"")="","",IFERROR(INDEX('Cheater Sheet'!AU105:AU145, SMALL(IF("Yes"='Cheater Sheet'!$BM$105:$BM$145, ROW('Cheater Sheet'!$BM$105:$BM$145)-104,""), ROW()-4)),""))</f>
        <v/>
      </c>
      <c r="AW33" s="705" t="str" cm="1">
        <f t="array" ref="AW33">IF(IFERROR(INDEX('Cheater Sheet'!AV105:AV145, SMALL(IF("Yes"='Cheater Sheet'!$BM$105:$BM$145, ROW('Cheater Sheet'!$BM$105:$BM$145)-104,""), ROW()-4)),"")="","",IFERROR(INDEX('Cheater Sheet'!AV105:AV145, SMALL(IF("Yes"='Cheater Sheet'!$BM$105:$BM$145, ROW('Cheater Sheet'!$BM$105:$BM$145)-104,""), ROW()-4)),""))</f>
        <v/>
      </c>
      <c r="AX33" s="704" t="str" cm="1">
        <f t="array" ref="AX33">IF(IFERROR(INDEX('Cheater Sheet'!AW105:AW145, SMALL(IF("Yes"='Cheater Sheet'!$BM$105:$BM$145, ROW('Cheater Sheet'!$BM$105:$BM$145)-104,""), ROW()-4)),"")="","",IFERROR(INDEX('Cheater Sheet'!AW105:AW145, SMALL(IF("Yes"='Cheater Sheet'!$BM$105:$BM$145, ROW('Cheater Sheet'!$BM$105:$BM$145)-104,""), ROW()-4)),""))</f>
        <v/>
      </c>
      <c r="AY33" s="705" t="str" cm="1">
        <f t="array" ref="AY33">IF(IFERROR(INDEX('Cheater Sheet'!AX105:AX145, SMALL(IF("Yes"='Cheater Sheet'!$BM$105:$BM$145, ROW('Cheater Sheet'!$BM$105:$BM$145)-104,""), ROW()-4)),"")="","",IFERROR(INDEX('Cheater Sheet'!AX105:AX145, SMALL(IF("Yes"='Cheater Sheet'!$BM$105:$BM$145, ROW('Cheater Sheet'!$BM$105:$BM$145)-104,""), ROW()-4)),""))</f>
        <v/>
      </c>
      <c r="AZ33" s="704" t="str" cm="1">
        <f t="array" ref="AZ33">IF(IFERROR(INDEX('Cheater Sheet'!AY105:AY145, SMALL(IF("Yes"='Cheater Sheet'!$BM$105:$BM$145, ROW('Cheater Sheet'!$BM$105:$BM$145)-104,""), ROW()-4)),"")="","",IFERROR(INDEX('Cheater Sheet'!AY105:AY145, SMALL(IF("Yes"='Cheater Sheet'!$BM$105:$BM$145, ROW('Cheater Sheet'!$BM$105:$BM$145)-104,""), ROW()-4)),""))</f>
        <v/>
      </c>
      <c r="BA33" s="705" t="str" cm="1">
        <f t="array" ref="BA33">IF(IFERROR(INDEX('Cheater Sheet'!AZ105:AZ145, SMALL(IF("Yes"='Cheater Sheet'!$BM$105:$BM$145, ROW('Cheater Sheet'!$BM$105:$BM$145)-104,""), ROW()-4)),"")="","",IFERROR(INDEX('Cheater Sheet'!AZ105:AZ145, SMALL(IF("Yes"='Cheater Sheet'!$BM$105:$BM$145, ROW('Cheater Sheet'!$BM$105:$BM$145)-104,""), ROW()-4)),""))</f>
        <v/>
      </c>
      <c r="BB33" s="704" t="str" cm="1">
        <f t="array" ref="BB33">IF(IFERROR(INDEX('Cheater Sheet'!BA105:BA145, SMALL(IF("Yes"='Cheater Sheet'!$BM$105:$BM$145, ROW('Cheater Sheet'!$BM$105:$BM$145)-104,""), ROW()-4)),"")="","",IFERROR(INDEX('Cheater Sheet'!BA105:BA145, SMALL(IF("Yes"='Cheater Sheet'!$BM$105:$BM$145, ROW('Cheater Sheet'!$BM$105:$BM$145)-104,""), ROW()-4)),""))</f>
        <v/>
      </c>
      <c r="BC33" s="705" t="str" cm="1">
        <f t="array" ref="BC33">IF(IFERROR(INDEX('Cheater Sheet'!BB105:BB145, SMALL(IF("Yes"='Cheater Sheet'!$BM$105:$BM$145, ROW('Cheater Sheet'!$BM$105:$BM$145)-104,""), ROW()-4)),"")="","",IFERROR(INDEX('Cheater Sheet'!BB105:BB145, SMALL(IF("Yes"='Cheater Sheet'!$BM$105:$BM$145, ROW('Cheater Sheet'!$BM$105:$BM$145)-104,""), ROW()-4)),""))</f>
        <v/>
      </c>
      <c r="BD33" s="704" t="str" cm="1">
        <f t="array" ref="BD33">IF(IFERROR(INDEX('Cheater Sheet'!BC105:BC145, SMALL(IF("Yes"='Cheater Sheet'!$BM$105:$BM$145, ROW('Cheater Sheet'!$BM$105:$BM$145)-104,""), ROW()-4)),"")="","",IFERROR(INDEX('Cheater Sheet'!BC105:BC145, SMALL(IF("Yes"='Cheater Sheet'!$BM$105:$BM$145, ROW('Cheater Sheet'!$BM$105:$BM$145)-104,""), ROW()-4)),""))</f>
        <v/>
      </c>
      <c r="BE33" s="705" t="str" cm="1">
        <f t="array" ref="BE33">IF(IFERROR(INDEX('Cheater Sheet'!BD105:BD145, SMALL(IF("Yes"='Cheater Sheet'!$BM$105:$BM$145, ROW('Cheater Sheet'!$BM$105:$BM$145)-104,""), ROW()-4)),"")="","",IFERROR(INDEX('Cheater Sheet'!BD105:BD145, SMALL(IF("Yes"='Cheater Sheet'!$BM$105:$BM$145, ROW('Cheater Sheet'!$BM$105:$BM$145)-104,""), ROW()-4)),""))</f>
        <v/>
      </c>
      <c r="BF33" s="704" t="str" cm="1">
        <f t="array" ref="BF33">IF(IFERROR(INDEX('Cheater Sheet'!BE105:BE145, SMALL(IF("Yes"='Cheater Sheet'!$BM$105:$BM$145, ROW('Cheater Sheet'!$BM$105:$BM$145)-104,""), ROW()-4)),"")="","",IFERROR(INDEX('Cheater Sheet'!BE105:BE145, SMALL(IF("Yes"='Cheater Sheet'!$BM$105:$BM$145, ROW('Cheater Sheet'!$BM$105:$BM$145)-104,""), ROW()-4)),""))</f>
        <v/>
      </c>
      <c r="BG33" s="705" t="str" cm="1">
        <f t="array" ref="BG33">IF(IFERROR(INDEX('Cheater Sheet'!BF105:BF145, SMALL(IF("Yes"='Cheater Sheet'!$BM$105:$BM$145, ROW('Cheater Sheet'!$BM$105:$BM$145)-104,""), ROW()-4)),"")="","",IFERROR(INDEX('Cheater Sheet'!BF105:BF145, SMALL(IF("Yes"='Cheater Sheet'!$BM$105:$BM$145, ROW('Cheater Sheet'!$BM$105:$BM$145)-104,""), ROW()-4)),""))</f>
        <v/>
      </c>
      <c r="BH33" s="704" t="str" cm="1">
        <f t="array" ref="BH33">IF(IFERROR(INDEX('Cheater Sheet'!BG105:BG145, SMALL(IF("Yes"='Cheater Sheet'!$BM$105:$BM$145, ROW('Cheater Sheet'!$BM$105:$BM$145)-104,""), ROW()-4)),"")="","",IFERROR(INDEX('Cheater Sheet'!BG105:BG145, SMALL(IF("Yes"='Cheater Sheet'!$BM$105:$BM$145, ROW('Cheater Sheet'!$BM$105:$BM$145)-104,""), ROW()-4)),""))</f>
        <v/>
      </c>
      <c r="BI33" s="705" t="str" cm="1">
        <f t="array" ref="BI33">IF(IFERROR(INDEX('Cheater Sheet'!BH105:BH145, SMALL(IF("Yes"='Cheater Sheet'!$BM$105:$BM$145, ROW('Cheater Sheet'!$BM$105:$BM$145)-104,""), ROW()-4)),"")="","",IFERROR(INDEX('Cheater Sheet'!BH105:BH145, SMALL(IF("Yes"='Cheater Sheet'!$BM$105:$BM$145, ROW('Cheater Sheet'!$BM$105:$BM$145)-104,""), ROW()-4)),""))</f>
        <v/>
      </c>
      <c r="BJ33" s="704" t="str" cm="1">
        <f t="array" ref="BJ33">IF(IFERROR(INDEX('Cheater Sheet'!BI105:BI145, SMALL(IF("Yes"='Cheater Sheet'!$BM$105:$BM$145, ROW('Cheater Sheet'!$BM$105:$BM$145)-104,""), ROW()-4)),"")="","",IFERROR(INDEX('Cheater Sheet'!BI105:BI145, SMALL(IF("Yes"='Cheater Sheet'!$BM$105:$BM$145, ROW('Cheater Sheet'!$BM$105:$BM$145)-104,""), ROW()-4)),""))</f>
        <v/>
      </c>
      <c r="BK33" s="527" t="str" cm="1">
        <f t="array" ref="BK33">IF(IFERROR(INDEX('Cheater Sheet'!BJ105:BJ145, SMALL(IF("Yes"='Cheater Sheet'!$BM$105:$BM$145, ROW('Cheater Sheet'!$BM$105:$BM$145)-104,""), ROW()-4)),"")="","",IFERROR(INDEX('Cheater Sheet'!BJ105:BJ145, SMALL(IF("Yes"='Cheater Sheet'!$BM$105:$BM$145, ROW('Cheater Sheet'!$BM$105:$BM$145)-104,""), ROW()-4)),""))</f>
        <v/>
      </c>
      <c r="BL33" s="101"/>
    </row>
    <row r="34" spans="1:64" x14ac:dyDescent="0.2">
      <c r="A34" s="765">
        <f t="shared" si="0"/>
        <v>0</v>
      </c>
      <c r="C34" s="143" t="str" cm="1">
        <f t="array" ref="C34">IFERROR(INDEX('Cheater Sheet'!$B$105:$B$145, SMALL(IF("Yes"='Cheater Sheet'!$BM$105:$BM$145, ROW('Cheater Sheet'!$BM$105:$BM$145)-104,""), ROW()-4)),"")</f>
        <v/>
      </c>
      <c r="D34" s="704" t="str" cm="1">
        <f t="array" ref="D34">IF(IFERROR(INDEX('Cheater Sheet'!C105:C145, SMALL(IF("Yes"='Cheater Sheet'!$BM$105:$BM$145, ROW('Cheater Sheet'!$BM$105:$BM$145)-104,""), ROW()-4)),"")="","",IFERROR(INDEX('Cheater Sheet'!C105:C145, SMALL(IF("Yes"='Cheater Sheet'!$BM$105:$BM$145, ROW('Cheater Sheet'!$BM$105:$BM$145)-104,""), ROW()-4)),""))</f>
        <v/>
      </c>
      <c r="E34" s="705" t="str" cm="1">
        <f t="array" ref="E34">IF(IFERROR(INDEX('Cheater Sheet'!D105:D145, SMALL(IF("Yes"='Cheater Sheet'!$BM$105:$BM$145, ROW('Cheater Sheet'!$BM$105:$BM$145)-104,""), ROW()-4)),"")="","",IFERROR(INDEX('Cheater Sheet'!D105:D145, SMALL(IF("Yes"='Cheater Sheet'!$BM$105:$BM$145, ROW('Cheater Sheet'!$BM$105:$BM$145)-104,""), ROW()-4)),""))</f>
        <v/>
      </c>
      <c r="F34" s="704" t="str" cm="1">
        <f t="array" ref="F34">IF(IFERROR(INDEX('Cheater Sheet'!E105:E145, SMALL(IF("Yes"='Cheater Sheet'!$BM$105:$BM$145, ROW('Cheater Sheet'!$BM$105:$BM$145)-104,""), ROW()-4)),"")="","",IFERROR(INDEX('Cheater Sheet'!E105:E145, SMALL(IF("Yes"='Cheater Sheet'!$BM$105:$BM$145, ROW('Cheater Sheet'!$BM$105:$BM$145)-104,""), ROW()-4)),""))</f>
        <v/>
      </c>
      <c r="G34" s="705" t="str" cm="1">
        <f t="array" ref="G34">IF(IFERROR(INDEX('Cheater Sheet'!F105:F145, SMALL(IF("Yes"='Cheater Sheet'!$BM$105:$BM$145, ROW('Cheater Sheet'!$BM$105:$BM$145)-104,""), ROW()-4)),"")="","",IFERROR(INDEX('Cheater Sheet'!F105:F145, SMALL(IF("Yes"='Cheater Sheet'!$BM$105:$BM$145, ROW('Cheater Sheet'!$BM$105:$BM$145)-104,""), ROW()-4)),""))</f>
        <v/>
      </c>
      <c r="H34" s="704" t="str" cm="1">
        <f t="array" ref="H34">IF(IFERROR(INDEX('Cheater Sheet'!G105:G145, SMALL(IF("Yes"='Cheater Sheet'!$BM$105:$BM$145, ROW('Cheater Sheet'!$BM$105:$BM$145)-104,""), ROW()-4)),"")="","",IFERROR(INDEX('Cheater Sheet'!G105:G145, SMALL(IF("Yes"='Cheater Sheet'!$BM$105:$BM$145, ROW('Cheater Sheet'!$BM$105:$BM$145)-104,""), ROW()-4)),""))</f>
        <v/>
      </c>
      <c r="I34" s="705" t="str" cm="1">
        <f t="array" ref="I34">IF(IFERROR(INDEX('Cheater Sheet'!H105:H145, SMALL(IF("Yes"='Cheater Sheet'!$BM$105:$BM$145, ROW('Cheater Sheet'!$BM$105:$BM$145)-104,""), ROW()-4)),"")="","",IFERROR(INDEX('Cheater Sheet'!H105:H145, SMALL(IF("Yes"='Cheater Sheet'!$BM$105:$BM$145, ROW('Cheater Sheet'!$BM$105:$BM$145)-104,""), ROW()-4)),""))</f>
        <v/>
      </c>
      <c r="J34" s="704" t="str" cm="1">
        <f t="array" ref="J34">IF(IFERROR(INDEX('Cheater Sheet'!I105:I145, SMALL(IF("Yes"='Cheater Sheet'!$BM$105:$BM$145, ROW('Cheater Sheet'!$BM$105:$BM$145)-104,""), ROW()-4)),"")="","",IFERROR(INDEX('Cheater Sheet'!I105:I145, SMALL(IF("Yes"='Cheater Sheet'!$BM$105:$BM$145, ROW('Cheater Sheet'!$BM$105:$BM$145)-104,""), ROW()-4)),""))</f>
        <v/>
      </c>
      <c r="K34" s="705" t="str" cm="1">
        <f t="array" ref="K34">IF(IFERROR(INDEX('Cheater Sheet'!J105:J145, SMALL(IF("Yes"='Cheater Sheet'!$BM$105:$BM$145, ROW('Cheater Sheet'!$BM$105:$BM$145)-104,""), ROW()-4)),"")="","",IFERROR(INDEX('Cheater Sheet'!J105:J145, SMALL(IF("Yes"='Cheater Sheet'!$BM$105:$BM$145, ROW('Cheater Sheet'!$BM$105:$BM$145)-104,""), ROW()-4)),""))</f>
        <v/>
      </c>
      <c r="L34" s="704" t="str" cm="1">
        <f t="array" ref="L34">IF(IFERROR(INDEX('Cheater Sheet'!K105:K145, SMALL(IF("Yes"='Cheater Sheet'!$BM$105:$BM$145, ROW('Cheater Sheet'!$BM$105:$BM$145)-104,""), ROW()-4)),"")="","",IFERROR(INDEX('Cheater Sheet'!K105:K145, SMALL(IF("Yes"='Cheater Sheet'!$BM$105:$BM$145, ROW('Cheater Sheet'!$BM$105:$BM$145)-104,""), ROW()-4)),""))</f>
        <v/>
      </c>
      <c r="M34" s="705" t="str" cm="1">
        <f t="array" ref="M34">IF(IFERROR(INDEX('Cheater Sheet'!L105:L145, SMALL(IF("Yes"='Cheater Sheet'!$BM$105:$BM$145, ROW('Cheater Sheet'!$BM$105:$BM$145)-104,""), ROW()-4)),"")="","",IFERROR(INDEX('Cheater Sheet'!L105:L145, SMALL(IF("Yes"='Cheater Sheet'!$BM$105:$BM$145, ROW('Cheater Sheet'!$BM$105:$BM$145)-104,""), ROW()-4)),""))</f>
        <v/>
      </c>
      <c r="N34" s="704" t="str" cm="1">
        <f t="array" ref="N34">IF(IFERROR(INDEX('Cheater Sheet'!M105:M145, SMALL(IF("Yes"='Cheater Sheet'!$BM$105:$BM$145, ROW('Cheater Sheet'!$BM$105:$BM$145)-104,""), ROW()-4)),"")="","",IFERROR(INDEX('Cheater Sheet'!M105:M145, SMALL(IF("Yes"='Cheater Sheet'!$BM$105:$BM$145, ROW('Cheater Sheet'!$BM$105:$BM$145)-104,""), ROW()-4)),""))</f>
        <v/>
      </c>
      <c r="O34" s="705" t="str" cm="1">
        <f t="array" ref="O34">IF(IFERROR(INDEX('Cheater Sheet'!N105:N145, SMALL(IF("Yes"='Cheater Sheet'!$BM$105:$BM$145, ROW('Cheater Sheet'!$BM$105:$BM$145)-104,""), ROW()-4)),"")="","",IFERROR(INDEX('Cheater Sheet'!N105:N145, SMALL(IF("Yes"='Cheater Sheet'!$BM$105:$BM$145, ROW('Cheater Sheet'!$BM$105:$BM$145)-104,""), ROW()-4)),""))</f>
        <v/>
      </c>
      <c r="P34" s="704" t="str" cm="1">
        <f t="array" ref="P34">IF(IFERROR(INDEX('Cheater Sheet'!O105:O145, SMALL(IF("Yes"='Cheater Sheet'!$BM$105:$BM$145, ROW('Cheater Sheet'!$BM$105:$BM$145)-104,""), ROW()-4)),"")="","",IFERROR(INDEX('Cheater Sheet'!O105:O145, SMALL(IF("Yes"='Cheater Sheet'!$BM$105:$BM$145, ROW('Cheater Sheet'!$BM$105:$BM$145)-104,""), ROW()-4)),""))</f>
        <v/>
      </c>
      <c r="Q34" s="705" t="str" cm="1">
        <f t="array" ref="Q34">IF(IFERROR(INDEX('Cheater Sheet'!P105:P145, SMALL(IF("Yes"='Cheater Sheet'!$BM$105:$BM$145, ROW('Cheater Sheet'!$BM$105:$BM$145)-104,""), ROW()-4)),"")="","",IFERROR(INDEX('Cheater Sheet'!P105:P145, SMALL(IF("Yes"='Cheater Sheet'!$BM$105:$BM$145, ROW('Cheater Sheet'!$BM$105:$BM$145)-104,""), ROW()-4)),""))</f>
        <v/>
      </c>
      <c r="R34" s="704" t="str" cm="1">
        <f t="array" ref="R34">IF(IFERROR(INDEX('Cheater Sheet'!Q105:Q145, SMALL(IF("Yes"='Cheater Sheet'!$BM$105:$BM$145, ROW('Cheater Sheet'!$BM$105:$BM$145)-104,""), ROW()-4)),"")="","",IFERROR(INDEX('Cheater Sheet'!Q105:Q145, SMALL(IF("Yes"='Cheater Sheet'!$BM$105:$BM$145, ROW('Cheater Sheet'!$BM$105:$BM$145)-104,""), ROW()-4)),""))</f>
        <v/>
      </c>
      <c r="S34" s="705" t="str" cm="1">
        <f t="array" ref="S34">IF(IFERROR(INDEX('Cheater Sheet'!R105:R145, SMALL(IF("Yes"='Cheater Sheet'!$BM$105:$BM$145, ROW('Cheater Sheet'!$BM$105:$BM$145)-104,""), ROW()-4)),"")="","",IFERROR(INDEX('Cheater Sheet'!R105:R145, SMALL(IF("Yes"='Cheater Sheet'!$BM$105:$BM$145, ROW('Cheater Sheet'!$BM$105:$BM$145)-104,""), ROW()-4)),""))</f>
        <v/>
      </c>
      <c r="T34" s="704" t="str" cm="1">
        <f t="array" ref="T34">IF(IFERROR(INDEX('Cheater Sheet'!S105:S145, SMALL(IF("Yes"='Cheater Sheet'!$BM$105:$BM$145, ROW('Cheater Sheet'!$BM$105:$BM$145)-104,""), ROW()-4)),"")="","",IFERROR(INDEX('Cheater Sheet'!S105:S145, SMALL(IF("Yes"='Cheater Sheet'!$BM$105:$BM$145, ROW('Cheater Sheet'!$BM$105:$BM$145)-104,""), ROW()-4)),""))</f>
        <v/>
      </c>
      <c r="U34" s="705" t="str" cm="1">
        <f t="array" ref="U34">IF(IFERROR(INDEX('Cheater Sheet'!T105:T145, SMALL(IF("Yes"='Cheater Sheet'!$BM$105:$BM$145, ROW('Cheater Sheet'!$BM$105:$BM$145)-104,""), ROW()-4)),"")="","",IFERROR(INDEX('Cheater Sheet'!T105:T145, SMALL(IF("Yes"='Cheater Sheet'!$BM$105:$BM$145, ROW('Cheater Sheet'!$BM$105:$BM$145)-104,""), ROW()-4)),""))</f>
        <v/>
      </c>
      <c r="V34" s="704" t="str" cm="1">
        <f t="array" ref="V34">IF(IFERROR(INDEX('Cheater Sheet'!U105:U145, SMALL(IF("Yes"='Cheater Sheet'!$BM$105:$BM$145, ROW('Cheater Sheet'!$BM$105:$BM$145)-104,""), ROW()-4)),"")="","",IFERROR(INDEX('Cheater Sheet'!U105:U145, SMALL(IF("Yes"='Cheater Sheet'!$BM$105:$BM$145, ROW('Cheater Sheet'!$BM$105:$BM$145)-104,""), ROW()-4)),""))</f>
        <v/>
      </c>
      <c r="W34" s="705" t="str" cm="1">
        <f t="array" ref="W34">IF(IFERROR(INDEX('Cheater Sheet'!V105:V145, SMALL(IF("Yes"='Cheater Sheet'!$BM$105:$BM$145, ROW('Cheater Sheet'!$BM$105:$BM$145)-104,""), ROW()-4)),"")="","",IFERROR(INDEX('Cheater Sheet'!V105:V145, SMALL(IF("Yes"='Cheater Sheet'!$BM$105:$BM$145, ROW('Cheater Sheet'!$BM$105:$BM$145)-104,""), ROW()-4)),""))</f>
        <v/>
      </c>
      <c r="X34" s="704" t="str" cm="1">
        <f t="array" ref="X34">IF(IFERROR(INDEX('Cheater Sheet'!W105:W145, SMALL(IF("Yes"='Cheater Sheet'!$BM$105:$BM$145, ROW('Cheater Sheet'!$BM$105:$BM$145)-104,""), ROW()-4)),"")="","",IFERROR(INDEX('Cheater Sheet'!W105:W145, SMALL(IF("Yes"='Cheater Sheet'!$BM$105:$BM$145, ROW('Cheater Sheet'!$BM$105:$BM$145)-104,""), ROW()-4)),""))</f>
        <v/>
      </c>
      <c r="Y34" s="705" t="str" cm="1">
        <f t="array" ref="Y34">IF(IFERROR(INDEX('Cheater Sheet'!X105:X145, SMALL(IF("Yes"='Cheater Sheet'!$BM$105:$BM$145, ROW('Cheater Sheet'!$BM$105:$BM$145)-104,""), ROW()-4)),"")="","",IFERROR(INDEX('Cheater Sheet'!X105:X145, SMALL(IF("Yes"='Cheater Sheet'!$BM$105:$BM$145, ROW('Cheater Sheet'!$BM$105:$BM$145)-104,""), ROW()-4)),""))</f>
        <v/>
      </c>
      <c r="Z34" s="704" t="str" cm="1">
        <f t="array" ref="Z34">IF(IFERROR(INDEX('Cheater Sheet'!Y105:Y145, SMALL(IF("Yes"='Cheater Sheet'!$BM$105:$BM$145, ROW('Cheater Sheet'!$BM$105:$BM$145)-104,""), ROW()-4)),"")="","",IFERROR(INDEX('Cheater Sheet'!Y105:Y145, SMALL(IF("Yes"='Cheater Sheet'!$BM$105:$BM$145, ROW('Cheater Sheet'!$BM$105:$BM$145)-104,""), ROW()-4)),""))</f>
        <v/>
      </c>
      <c r="AA34" s="705" t="str" cm="1">
        <f t="array" ref="AA34">IF(IFERROR(INDEX('Cheater Sheet'!Z105:Z145, SMALL(IF("Yes"='Cheater Sheet'!$BM$105:$BM$145, ROW('Cheater Sheet'!$BM$105:$BM$145)-104,""), ROW()-4)),"")="","",IFERROR(INDEX('Cheater Sheet'!Z105:Z145, SMALL(IF("Yes"='Cheater Sheet'!$BM$105:$BM$145, ROW('Cheater Sheet'!$BM$105:$BM$145)-104,""), ROW()-4)),""))</f>
        <v/>
      </c>
      <c r="AB34" s="704" t="str" cm="1">
        <f t="array" ref="AB34">IF(IFERROR(INDEX('Cheater Sheet'!AA105:AA145, SMALL(IF("Yes"='Cheater Sheet'!$BM$105:$BM$145, ROW('Cheater Sheet'!$BM$105:$BM$145)-104,""), ROW()-4)),"")="","",IFERROR(INDEX('Cheater Sheet'!AA105:AA145, SMALL(IF("Yes"='Cheater Sheet'!$BM$105:$BM$145, ROW('Cheater Sheet'!$BM$105:$BM$145)-104,""), ROW()-4)),""))</f>
        <v/>
      </c>
      <c r="AC34" s="705" t="str" cm="1">
        <f t="array" ref="AC34">IF(IFERROR(INDEX('Cheater Sheet'!AB105:AB145, SMALL(IF("Yes"='Cheater Sheet'!$BM$105:$BM$145, ROW('Cheater Sheet'!$BM$105:$BM$145)-104,""), ROW()-4)),"")="","",IFERROR(INDEX('Cheater Sheet'!AB105:AB145, SMALL(IF("Yes"='Cheater Sheet'!$BM$105:$BM$145, ROW('Cheater Sheet'!$BM$105:$BM$145)-104,""), ROW()-4)),""))</f>
        <v/>
      </c>
      <c r="AD34" s="704" t="str" cm="1">
        <f t="array" ref="AD34">IF(IFERROR(INDEX('Cheater Sheet'!AC105:AC145, SMALL(IF("Yes"='Cheater Sheet'!$BM$105:$BM$145, ROW('Cheater Sheet'!$BM$105:$BM$145)-104,""), ROW()-4)),"")="","",IFERROR(INDEX('Cheater Sheet'!AC105:AC145, SMALL(IF("Yes"='Cheater Sheet'!$BM$105:$BM$145, ROW('Cheater Sheet'!$BM$105:$BM$145)-104,""), ROW()-4)),""))</f>
        <v/>
      </c>
      <c r="AE34" s="705" t="str" cm="1">
        <f t="array" ref="AE34">IF(IFERROR(INDEX('Cheater Sheet'!AD105:AD145, SMALL(IF("Yes"='Cheater Sheet'!$BM$105:$BM$145, ROW('Cheater Sheet'!$BM$105:$BM$145)-104,""), ROW()-4)),"")="","",IFERROR(INDEX('Cheater Sheet'!AD105:AD145, SMALL(IF("Yes"='Cheater Sheet'!$BM$105:$BM$145, ROW('Cheater Sheet'!$BM$105:$BM$145)-104,""), ROW()-4)),""))</f>
        <v/>
      </c>
      <c r="AF34" s="704" t="str" cm="1">
        <f t="array" ref="AF34">IF(IFERROR(INDEX('Cheater Sheet'!AE105:AE145, SMALL(IF("Yes"='Cheater Sheet'!$BM$105:$BM$145, ROW('Cheater Sheet'!$BM$105:$BM$145)-104,""), ROW()-4)),"")="","",IFERROR(INDEX('Cheater Sheet'!AE105:AE145, SMALL(IF("Yes"='Cheater Sheet'!$BM$105:$BM$145, ROW('Cheater Sheet'!$BM$105:$BM$145)-104,""), ROW()-4)),""))</f>
        <v/>
      </c>
      <c r="AG34" s="705" t="str" cm="1">
        <f t="array" ref="AG34">IF(IFERROR(INDEX('Cheater Sheet'!AF105:AF145, SMALL(IF("Yes"='Cheater Sheet'!$BM$105:$BM$145, ROW('Cheater Sheet'!$BM$105:$BM$145)-104,""), ROW()-4)),"")="","",IFERROR(INDEX('Cheater Sheet'!AF105:AF145, SMALL(IF("Yes"='Cheater Sheet'!$BM$105:$BM$145, ROW('Cheater Sheet'!$BM$105:$BM$145)-104,""), ROW()-4)),""))</f>
        <v/>
      </c>
      <c r="AH34" s="704" t="str" cm="1">
        <f t="array" ref="AH34">IF(IFERROR(INDEX('Cheater Sheet'!AG105:AG145, SMALL(IF("Yes"='Cheater Sheet'!$BM$105:$BM$145, ROW('Cheater Sheet'!$BM$105:$BM$145)-104,""), ROW()-4)),"")="","",IFERROR(INDEX('Cheater Sheet'!AG105:AG145, SMALL(IF("Yes"='Cheater Sheet'!$BM$105:$BM$145, ROW('Cheater Sheet'!$BM$105:$BM$145)-104,""), ROW()-4)),""))</f>
        <v/>
      </c>
      <c r="AI34" s="705" t="str" cm="1">
        <f t="array" ref="AI34">IF(IFERROR(INDEX('Cheater Sheet'!AH105:AH145, SMALL(IF("Yes"='Cheater Sheet'!$BM$105:$BM$145, ROW('Cheater Sheet'!$BM$105:$BM$145)-104,""), ROW()-4)),"")="","",IFERROR(INDEX('Cheater Sheet'!AH105:AH145, SMALL(IF("Yes"='Cheater Sheet'!$BM$105:$BM$145, ROW('Cheater Sheet'!$BM$105:$BM$145)-104,""), ROW()-4)),""))</f>
        <v/>
      </c>
      <c r="AJ34" s="704" t="str" cm="1">
        <f t="array" ref="AJ34">IF(IFERROR(INDEX('Cheater Sheet'!AI105:AI145, SMALL(IF("Yes"='Cheater Sheet'!$BM$105:$BM$145, ROW('Cheater Sheet'!$BM$105:$BM$145)-104,""), ROW()-4)),"")="","",IFERROR(INDEX('Cheater Sheet'!AI105:AI145, SMALL(IF("Yes"='Cheater Sheet'!$BM$105:$BM$145, ROW('Cheater Sheet'!$BM$105:$BM$145)-104,""), ROW()-4)),""))</f>
        <v/>
      </c>
      <c r="AK34" s="705" t="str" cm="1">
        <f t="array" ref="AK34">IF(IFERROR(INDEX('Cheater Sheet'!AJ105:AJ145, SMALL(IF("Yes"='Cheater Sheet'!$BM$105:$BM$145, ROW('Cheater Sheet'!$BM$105:$BM$145)-104,""), ROW()-4)),"")="","",IFERROR(INDEX('Cheater Sheet'!AJ105:AJ145, SMALL(IF("Yes"='Cheater Sheet'!$BM$105:$BM$145, ROW('Cheater Sheet'!$BM$105:$BM$145)-104,""), ROW()-4)),""))</f>
        <v/>
      </c>
      <c r="AL34" s="704" t="str" cm="1">
        <f t="array" ref="AL34">IF(IFERROR(INDEX('Cheater Sheet'!AK105:AK145, SMALL(IF("Yes"='Cheater Sheet'!$BM$105:$BM$145, ROW('Cheater Sheet'!$BM$105:$BM$145)-104,""), ROW()-4)),"")="","",IFERROR(INDEX('Cheater Sheet'!AK105:AK145, SMALL(IF("Yes"='Cheater Sheet'!$BM$105:$BM$145, ROW('Cheater Sheet'!$BM$105:$BM$145)-104,""), ROW()-4)),""))</f>
        <v/>
      </c>
      <c r="AM34" s="705" t="str" cm="1">
        <f t="array" ref="AM34">IF(IFERROR(INDEX('Cheater Sheet'!AL105:AL145, SMALL(IF("Yes"='Cheater Sheet'!$BM$105:$BM$145, ROW('Cheater Sheet'!$BM$105:$BM$145)-104,""), ROW()-4)),"")="","",IFERROR(INDEX('Cheater Sheet'!AL105:AL145, SMALL(IF("Yes"='Cheater Sheet'!$BM$105:$BM$145, ROW('Cheater Sheet'!$BM$105:$BM$145)-104,""), ROW()-4)),""))</f>
        <v/>
      </c>
      <c r="AN34" s="704" t="str" cm="1">
        <f t="array" ref="AN34">IF(IFERROR(INDEX('Cheater Sheet'!AM105:AM145, SMALL(IF("Yes"='Cheater Sheet'!$BM$105:$BM$145, ROW('Cheater Sheet'!$BM$105:$BM$145)-104,""), ROW()-4)),"")="","",IFERROR(INDEX('Cheater Sheet'!AM105:AM145, SMALL(IF("Yes"='Cheater Sheet'!$BM$105:$BM$145, ROW('Cheater Sheet'!$BM$105:$BM$145)-104,""), ROW()-4)),""))</f>
        <v/>
      </c>
      <c r="AO34" s="705" t="str" cm="1">
        <f t="array" ref="AO34">IF(IFERROR(INDEX('Cheater Sheet'!AN105:AN145, SMALL(IF("Yes"='Cheater Sheet'!$BM$105:$BM$145, ROW('Cheater Sheet'!$BM$105:$BM$145)-104,""), ROW()-4)),"")="","",IFERROR(INDEX('Cheater Sheet'!AN105:AN145, SMALL(IF("Yes"='Cheater Sheet'!$BM$105:$BM$145, ROW('Cheater Sheet'!$BM$105:$BM$145)-104,""), ROW()-4)),""))</f>
        <v/>
      </c>
      <c r="AP34" s="704" t="str" cm="1">
        <f t="array" ref="AP34">IF(IFERROR(INDEX('Cheater Sheet'!AO105:AO145, SMALL(IF("Yes"='Cheater Sheet'!$BM$105:$BM$145, ROW('Cheater Sheet'!$BM$105:$BM$145)-104,""), ROW()-4)),"")="","",IFERROR(INDEX('Cheater Sheet'!AO105:AO145, SMALL(IF("Yes"='Cheater Sheet'!$BM$105:$BM$145, ROW('Cheater Sheet'!$BM$105:$BM$145)-104,""), ROW()-4)),""))</f>
        <v/>
      </c>
      <c r="AQ34" s="705" t="str" cm="1">
        <f t="array" ref="AQ34">IF(IFERROR(INDEX('Cheater Sheet'!AP105:AP145, SMALL(IF("Yes"='Cheater Sheet'!$BM$105:$BM$145, ROW('Cheater Sheet'!$BM$105:$BM$145)-104,""), ROW()-4)),"")="","",IFERROR(INDEX('Cheater Sheet'!AP105:AP145, SMALL(IF("Yes"='Cheater Sheet'!$BM$105:$BM$145, ROW('Cheater Sheet'!$BM$105:$BM$145)-104,""), ROW()-4)),""))</f>
        <v/>
      </c>
      <c r="AR34" s="704" t="str" cm="1">
        <f t="array" ref="AR34">IF(IFERROR(INDEX('Cheater Sheet'!AQ105:AQ145, SMALL(IF("Yes"='Cheater Sheet'!$BM$105:$BM$145, ROW('Cheater Sheet'!$BM$105:$BM$145)-104,""), ROW()-4)),"")="","",IFERROR(INDEX('Cheater Sheet'!AQ105:AQ145, SMALL(IF("Yes"='Cheater Sheet'!$BM$105:$BM$145, ROW('Cheater Sheet'!$BM$105:$BM$145)-104,""), ROW()-4)),""))</f>
        <v/>
      </c>
      <c r="AS34" s="705" t="str" cm="1">
        <f t="array" ref="AS34">IF(IFERROR(INDEX('Cheater Sheet'!AR105:AR145, SMALL(IF("Yes"='Cheater Sheet'!$BM$105:$BM$145, ROW('Cheater Sheet'!$BM$105:$BM$145)-104,""), ROW()-4)),"")="","",IFERROR(INDEX('Cheater Sheet'!AR105:AR145, SMALL(IF("Yes"='Cheater Sheet'!$BM$105:$BM$145, ROW('Cheater Sheet'!$BM$105:$BM$145)-104,""), ROW()-4)),""))</f>
        <v/>
      </c>
      <c r="AT34" s="704" t="str" cm="1">
        <f t="array" ref="AT34">IF(IFERROR(INDEX('Cheater Sheet'!AS105:AS145, SMALL(IF("Yes"='Cheater Sheet'!$BM$105:$BM$145, ROW('Cheater Sheet'!$BM$105:$BM$145)-104,""), ROW()-4)),"")="","",IFERROR(INDEX('Cheater Sheet'!AS105:AS145, SMALL(IF("Yes"='Cheater Sheet'!$BM$105:$BM$145, ROW('Cheater Sheet'!$BM$105:$BM$145)-104,""), ROW()-4)),""))</f>
        <v/>
      </c>
      <c r="AU34" s="705" t="str" cm="1">
        <f t="array" ref="AU34">IF(IFERROR(INDEX('Cheater Sheet'!AT105:AT145, SMALL(IF("Yes"='Cheater Sheet'!$BM$105:$BM$145, ROW('Cheater Sheet'!$BM$105:$BM$145)-104,""), ROW()-4)),"")="","",IFERROR(INDEX('Cheater Sheet'!AT105:AT145, SMALL(IF("Yes"='Cheater Sheet'!$BM$105:$BM$145, ROW('Cheater Sheet'!$BM$105:$BM$145)-104,""), ROW()-4)),""))</f>
        <v/>
      </c>
      <c r="AV34" s="704" t="str" cm="1">
        <f t="array" ref="AV34">IF(IFERROR(INDEX('Cheater Sheet'!AU105:AU145, SMALL(IF("Yes"='Cheater Sheet'!$BM$105:$BM$145, ROW('Cheater Sheet'!$BM$105:$BM$145)-104,""), ROW()-4)),"")="","",IFERROR(INDEX('Cheater Sheet'!AU105:AU145, SMALL(IF("Yes"='Cheater Sheet'!$BM$105:$BM$145, ROW('Cheater Sheet'!$BM$105:$BM$145)-104,""), ROW()-4)),""))</f>
        <v/>
      </c>
      <c r="AW34" s="705" t="str" cm="1">
        <f t="array" ref="AW34">IF(IFERROR(INDEX('Cheater Sheet'!AV105:AV145, SMALL(IF("Yes"='Cheater Sheet'!$BM$105:$BM$145, ROW('Cheater Sheet'!$BM$105:$BM$145)-104,""), ROW()-4)),"")="","",IFERROR(INDEX('Cheater Sheet'!AV105:AV145, SMALL(IF("Yes"='Cheater Sheet'!$BM$105:$BM$145, ROW('Cheater Sheet'!$BM$105:$BM$145)-104,""), ROW()-4)),""))</f>
        <v/>
      </c>
      <c r="AX34" s="704" t="str" cm="1">
        <f t="array" ref="AX34">IF(IFERROR(INDEX('Cheater Sheet'!AW105:AW145, SMALL(IF("Yes"='Cheater Sheet'!$BM$105:$BM$145, ROW('Cheater Sheet'!$BM$105:$BM$145)-104,""), ROW()-4)),"")="","",IFERROR(INDEX('Cheater Sheet'!AW105:AW145, SMALL(IF("Yes"='Cheater Sheet'!$BM$105:$BM$145, ROW('Cheater Sheet'!$BM$105:$BM$145)-104,""), ROW()-4)),""))</f>
        <v/>
      </c>
      <c r="AY34" s="705" t="str" cm="1">
        <f t="array" ref="AY34">IF(IFERROR(INDEX('Cheater Sheet'!AX105:AX145, SMALL(IF("Yes"='Cheater Sheet'!$BM$105:$BM$145, ROW('Cheater Sheet'!$BM$105:$BM$145)-104,""), ROW()-4)),"")="","",IFERROR(INDEX('Cheater Sheet'!AX105:AX145, SMALL(IF("Yes"='Cheater Sheet'!$BM$105:$BM$145, ROW('Cheater Sheet'!$BM$105:$BM$145)-104,""), ROW()-4)),""))</f>
        <v/>
      </c>
      <c r="AZ34" s="704" t="str" cm="1">
        <f t="array" ref="AZ34">IF(IFERROR(INDEX('Cheater Sheet'!AY105:AY145, SMALL(IF("Yes"='Cheater Sheet'!$BM$105:$BM$145, ROW('Cheater Sheet'!$BM$105:$BM$145)-104,""), ROW()-4)),"")="","",IFERROR(INDEX('Cheater Sheet'!AY105:AY145, SMALL(IF("Yes"='Cheater Sheet'!$BM$105:$BM$145, ROW('Cheater Sheet'!$BM$105:$BM$145)-104,""), ROW()-4)),""))</f>
        <v/>
      </c>
      <c r="BA34" s="705" t="str" cm="1">
        <f t="array" ref="BA34">IF(IFERROR(INDEX('Cheater Sheet'!AZ105:AZ145, SMALL(IF("Yes"='Cheater Sheet'!$BM$105:$BM$145, ROW('Cheater Sheet'!$BM$105:$BM$145)-104,""), ROW()-4)),"")="","",IFERROR(INDEX('Cheater Sheet'!AZ105:AZ145, SMALL(IF("Yes"='Cheater Sheet'!$BM$105:$BM$145, ROW('Cheater Sheet'!$BM$105:$BM$145)-104,""), ROW()-4)),""))</f>
        <v/>
      </c>
      <c r="BB34" s="704" t="str" cm="1">
        <f t="array" ref="BB34">IF(IFERROR(INDEX('Cheater Sheet'!BA105:BA145, SMALL(IF("Yes"='Cheater Sheet'!$BM$105:$BM$145, ROW('Cheater Sheet'!$BM$105:$BM$145)-104,""), ROW()-4)),"")="","",IFERROR(INDEX('Cheater Sheet'!BA105:BA145, SMALL(IF("Yes"='Cheater Sheet'!$BM$105:$BM$145, ROW('Cheater Sheet'!$BM$105:$BM$145)-104,""), ROW()-4)),""))</f>
        <v/>
      </c>
      <c r="BC34" s="705" t="str" cm="1">
        <f t="array" ref="BC34">IF(IFERROR(INDEX('Cheater Sheet'!BB105:BB145, SMALL(IF("Yes"='Cheater Sheet'!$BM$105:$BM$145, ROW('Cheater Sheet'!$BM$105:$BM$145)-104,""), ROW()-4)),"")="","",IFERROR(INDEX('Cheater Sheet'!BB105:BB145, SMALL(IF("Yes"='Cheater Sheet'!$BM$105:$BM$145, ROW('Cheater Sheet'!$BM$105:$BM$145)-104,""), ROW()-4)),""))</f>
        <v/>
      </c>
      <c r="BD34" s="704" t="str" cm="1">
        <f t="array" ref="BD34">IF(IFERROR(INDEX('Cheater Sheet'!BC105:BC145, SMALL(IF("Yes"='Cheater Sheet'!$BM$105:$BM$145, ROW('Cheater Sheet'!$BM$105:$BM$145)-104,""), ROW()-4)),"")="","",IFERROR(INDEX('Cheater Sheet'!BC105:BC145, SMALL(IF("Yes"='Cheater Sheet'!$BM$105:$BM$145, ROW('Cheater Sheet'!$BM$105:$BM$145)-104,""), ROW()-4)),""))</f>
        <v/>
      </c>
      <c r="BE34" s="705" t="str" cm="1">
        <f t="array" ref="BE34">IF(IFERROR(INDEX('Cheater Sheet'!BD105:BD145, SMALL(IF("Yes"='Cheater Sheet'!$BM$105:$BM$145, ROW('Cheater Sheet'!$BM$105:$BM$145)-104,""), ROW()-4)),"")="","",IFERROR(INDEX('Cheater Sheet'!BD105:BD145, SMALL(IF("Yes"='Cheater Sheet'!$BM$105:$BM$145, ROW('Cheater Sheet'!$BM$105:$BM$145)-104,""), ROW()-4)),""))</f>
        <v/>
      </c>
      <c r="BF34" s="704" t="str" cm="1">
        <f t="array" ref="BF34">IF(IFERROR(INDEX('Cheater Sheet'!BE105:BE145, SMALL(IF("Yes"='Cheater Sheet'!$BM$105:$BM$145, ROW('Cheater Sheet'!$BM$105:$BM$145)-104,""), ROW()-4)),"")="","",IFERROR(INDEX('Cheater Sheet'!BE105:BE145, SMALL(IF("Yes"='Cheater Sheet'!$BM$105:$BM$145, ROW('Cheater Sheet'!$BM$105:$BM$145)-104,""), ROW()-4)),""))</f>
        <v/>
      </c>
      <c r="BG34" s="705" t="str" cm="1">
        <f t="array" ref="BG34">IF(IFERROR(INDEX('Cheater Sheet'!BF105:BF145, SMALL(IF("Yes"='Cheater Sheet'!$BM$105:$BM$145, ROW('Cheater Sheet'!$BM$105:$BM$145)-104,""), ROW()-4)),"")="","",IFERROR(INDEX('Cheater Sheet'!BF105:BF145, SMALL(IF("Yes"='Cheater Sheet'!$BM$105:$BM$145, ROW('Cheater Sheet'!$BM$105:$BM$145)-104,""), ROW()-4)),""))</f>
        <v/>
      </c>
      <c r="BH34" s="704" t="str" cm="1">
        <f t="array" ref="BH34">IF(IFERROR(INDEX('Cheater Sheet'!BG105:BG145, SMALL(IF("Yes"='Cheater Sheet'!$BM$105:$BM$145, ROW('Cheater Sheet'!$BM$105:$BM$145)-104,""), ROW()-4)),"")="","",IFERROR(INDEX('Cheater Sheet'!BG105:BG145, SMALL(IF("Yes"='Cheater Sheet'!$BM$105:$BM$145, ROW('Cheater Sheet'!$BM$105:$BM$145)-104,""), ROW()-4)),""))</f>
        <v/>
      </c>
      <c r="BI34" s="705" t="str" cm="1">
        <f t="array" ref="BI34">IF(IFERROR(INDEX('Cheater Sheet'!BH105:BH145, SMALL(IF("Yes"='Cheater Sheet'!$BM$105:$BM$145, ROW('Cheater Sheet'!$BM$105:$BM$145)-104,""), ROW()-4)),"")="","",IFERROR(INDEX('Cheater Sheet'!BH105:BH145, SMALL(IF("Yes"='Cheater Sheet'!$BM$105:$BM$145, ROW('Cheater Sheet'!$BM$105:$BM$145)-104,""), ROW()-4)),""))</f>
        <v/>
      </c>
      <c r="BJ34" s="704" t="str" cm="1">
        <f t="array" ref="BJ34">IF(IFERROR(INDEX('Cheater Sheet'!BI105:BI145, SMALL(IF("Yes"='Cheater Sheet'!$BM$105:$BM$145, ROW('Cheater Sheet'!$BM$105:$BM$145)-104,""), ROW()-4)),"")="","",IFERROR(INDEX('Cheater Sheet'!BI105:BI145, SMALL(IF("Yes"='Cheater Sheet'!$BM$105:$BM$145, ROW('Cheater Sheet'!$BM$105:$BM$145)-104,""), ROW()-4)),""))</f>
        <v/>
      </c>
      <c r="BK34" s="527" t="str" cm="1">
        <f t="array" ref="BK34">IF(IFERROR(INDEX('Cheater Sheet'!BJ105:BJ145, SMALL(IF("Yes"='Cheater Sheet'!$BM$105:$BM$145, ROW('Cheater Sheet'!$BM$105:$BM$145)-104,""), ROW()-4)),"")="","",IFERROR(INDEX('Cheater Sheet'!BJ105:BJ145, SMALL(IF("Yes"='Cheater Sheet'!$BM$105:$BM$145, ROW('Cheater Sheet'!$BM$105:$BM$145)-104,""), ROW()-4)),""))</f>
        <v/>
      </c>
      <c r="BL34" s="101"/>
    </row>
    <row r="35" spans="1:64" x14ac:dyDescent="0.2">
      <c r="A35" s="765">
        <f t="shared" si="0"/>
        <v>0</v>
      </c>
      <c r="C35" s="143" t="str" cm="1">
        <f t="array" ref="C35">IFERROR(INDEX('Cheater Sheet'!$B$105:$B$145, SMALL(IF("Yes"='Cheater Sheet'!$BM$105:$BM$145, ROW('Cheater Sheet'!$BM$105:$BM$145)-104,""), ROW()-4)),"")</f>
        <v/>
      </c>
      <c r="D35" s="704" t="str" cm="1">
        <f t="array" ref="D35">IF(IFERROR(INDEX('Cheater Sheet'!C105:C145, SMALL(IF("Yes"='Cheater Sheet'!$BM$105:$BM$145, ROW('Cheater Sheet'!$BM$105:$BM$145)-104,""), ROW()-4)),"")="","",IFERROR(INDEX('Cheater Sheet'!C105:C145, SMALL(IF("Yes"='Cheater Sheet'!$BM$105:$BM$145, ROW('Cheater Sheet'!$BM$105:$BM$145)-104,""), ROW()-4)),""))</f>
        <v/>
      </c>
      <c r="E35" s="705" t="str" cm="1">
        <f t="array" ref="E35">IF(IFERROR(INDEX('Cheater Sheet'!D105:D145, SMALL(IF("Yes"='Cheater Sheet'!$BM$105:$BM$145, ROW('Cheater Sheet'!$BM$105:$BM$145)-104,""), ROW()-4)),"")="","",IFERROR(INDEX('Cheater Sheet'!D105:D145, SMALL(IF("Yes"='Cheater Sheet'!$BM$105:$BM$145, ROW('Cheater Sheet'!$BM$105:$BM$145)-104,""), ROW()-4)),""))</f>
        <v/>
      </c>
      <c r="F35" s="704" t="str" cm="1">
        <f t="array" ref="F35">IF(IFERROR(INDEX('Cheater Sheet'!E105:E145, SMALL(IF("Yes"='Cheater Sheet'!$BM$105:$BM$145, ROW('Cheater Sheet'!$BM$105:$BM$145)-104,""), ROW()-4)),"")="","",IFERROR(INDEX('Cheater Sheet'!E105:E145, SMALL(IF("Yes"='Cheater Sheet'!$BM$105:$BM$145, ROW('Cheater Sheet'!$BM$105:$BM$145)-104,""), ROW()-4)),""))</f>
        <v/>
      </c>
      <c r="G35" s="705" t="str" cm="1">
        <f t="array" ref="G35">IF(IFERROR(INDEX('Cheater Sheet'!F105:F145, SMALL(IF("Yes"='Cheater Sheet'!$BM$105:$BM$145, ROW('Cheater Sheet'!$BM$105:$BM$145)-104,""), ROW()-4)),"")="","",IFERROR(INDEX('Cheater Sheet'!F105:F145, SMALL(IF("Yes"='Cheater Sheet'!$BM$105:$BM$145, ROW('Cheater Sheet'!$BM$105:$BM$145)-104,""), ROW()-4)),""))</f>
        <v/>
      </c>
      <c r="H35" s="704" t="str" cm="1">
        <f t="array" ref="H35">IF(IFERROR(INDEX('Cheater Sheet'!G105:G145, SMALL(IF("Yes"='Cheater Sheet'!$BM$105:$BM$145, ROW('Cheater Sheet'!$BM$105:$BM$145)-104,""), ROW()-4)),"")="","",IFERROR(INDEX('Cheater Sheet'!G105:G145, SMALL(IF("Yes"='Cheater Sheet'!$BM$105:$BM$145, ROW('Cheater Sheet'!$BM$105:$BM$145)-104,""), ROW()-4)),""))</f>
        <v/>
      </c>
      <c r="I35" s="705" t="str" cm="1">
        <f t="array" ref="I35">IF(IFERROR(INDEX('Cheater Sheet'!H105:H145, SMALL(IF("Yes"='Cheater Sheet'!$BM$105:$BM$145, ROW('Cheater Sheet'!$BM$105:$BM$145)-104,""), ROW()-4)),"")="","",IFERROR(INDEX('Cheater Sheet'!H105:H145, SMALL(IF("Yes"='Cheater Sheet'!$BM$105:$BM$145, ROW('Cheater Sheet'!$BM$105:$BM$145)-104,""), ROW()-4)),""))</f>
        <v/>
      </c>
      <c r="J35" s="704" t="str" cm="1">
        <f t="array" ref="J35">IF(IFERROR(INDEX('Cheater Sheet'!I105:I145, SMALL(IF("Yes"='Cheater Sheet'!$BM$105:$BM$145, ROW('Cheater Sheet'!$BM$105:$BM$145)-104,""), ROW()-4)),"")="","",IFERROR(INDEX('Cheater Sheet'!I105:I145, SMALL(IF("Yes"='Cheater Sheet'!$BM$105:$BM$145, ROW('Cheater Sheet'!$BM$105:$BM$145)-104,""), ROW()-4)),""))</f>
        <v/>
      </c>
      <c r="K35" s="705" t="str" cm="1">
        <f t="array" ref="K35">IF(IFERROR(INDEX('Cheater Sheet'!J105:J145, SMALL(IF("Yes"='Cheater Sheet'!$BM$105:$BM$145, ROW('Cheater Sheet'!$BM$105:$BM$145)-104,""), ROW()-4)),"")="","",IFERROR(INDEX('Cheater Sheet'!J105:J145, SMALL(IF("Yes"='Cheater Sheet'!$BM$105:$BM$145, ROW('Cheater Sheet'!$BM$105:$BM$145)-104,""), ROW()-4)),""))</f>
        <v/>
      </c>
      <c r="L35" s="704" t="str" cm="1">
        <f t="array" ref="L35">IF(IFERROR(INDEX('Cheater Sheet'!K105:K145, SMALL(IF("Yes"='Cheater Sheet'!$BM$105:$BM$145, ROW('Cheater Sheet'!$BM$105:$BM$145)-104,""), ROW()-4)),"")="","",IFERROR(INDEX('Cheater Sheet'!K105:K145, SMALL(IF("Yes"='Cheater Sheet'!$BM$105:$BM$145, ROW('Cheater Sheet'!$BM$105:$BM$145)-104,""), ROW()-4)),""))</f>
        <v/>
      </c>
      <c r="M35" s="705" t="str" cm="1">
        <f t="array" ref="M35">IF(IFERROR(INDEX('Cheater Sheet'!L105:L145, SMALL(IF("Yes"='Cheater Sheet'!$BM$105:$BM$145, ROW('Cheater Sheet'!$BM$105:$BM$145)-104,""), ROW()-4)),"")="","",IFERROR(INDEX('Cheater Sheet'!L105:L145, SMALL(IF("Yes"='Cheater Sheet'!$BM$105:$BM$145, ROW('Cheater Sheet'!$BM$105:$BM$145)-104,""), ROW()-4)),""))</f>
        <v/>
      </c>
      <c r="N35" s="704" t="str" cm="1">
        <f t="array" ref="N35">IF(IFERROR(INDEX('Cheater Sheet'!M105:M145, SMALL(IF("Yes"='Cheater Sheet'!$BM$105:$BM$145, ROW('Cheater Sheet'!$BM$105:$BM$145)-104,""), ROW()-4)),"")="","",IFERROR(INDEX('Cheater Sheet'!M105:M145, SMALL(IF("Yes"='Cheater Sheet'!$BM$105:$BM$145, ROW('Cheater Sheet'!$BM$105:$BM$145)-104,""), ROW()-4)),""))</f>
        <v/>
      </c>
      <c r="O35" s="705" t="str" cm="1">
        <f t="array" ref="O35">IF(IFERROR(INDEX('Cheater Sheet'!N105:N145, SMALL(IF("Yes"='Cheater Sheet'!$BM$105:$BM$145, ROW('Cheater Sheet'!$BM$105:$BM$145)-104,""), ROW()-4)),"")="","",IFERROR(INDEX('Cheater Sheet'!N105:N145, SMALL(IF("Yes"='Cheater Sheet'!$BM$105:$BM$145, ROW('Cheater Sheet'!$BM$105:$BM$145)-104,""), ROW()-4)),""))</f>
        <v/>
      </c>
      <c r="P35" s="704" t="str" cm="1">
        <f t="array" ref="P35">IF(IFERROR(INDEX('Cheater Sheet'!O105:O145, SMALL(IF("Yes"='Cheater Sheet'!$BM$105:$BM$145, ROW('Cheater Sheet'!$BM$105:$BM$145)-104,""), ROW()-4)),"")="","",IFERROR(INDEX('Cheater Sheet'!O105:O145, SMALL(IF("Yes"='Cheater Sheet'!$BM$105:$BM$145, ROW('Cheater Sheet'!$BM$105:$BM$145)-104,""), ROW()-4)),""))</f>
        <v/>
      </c>
      <c r="Q35" s="705" t="str" cm="1">
        <f t="array" ref="Q35">IF(IFERROR(INDEX('Cheater Sheet'!P105:P145, SMALL(IF("Yes"='Cheater Sheet'!$BM$105:$BM$145, ROW('Cheater Sheet'!$BM$105:$BM$145)-104,""), ROW()-4)),"")="","",IFERROR(INDEX('Cheater Sheet'!P105:P145, SMALL(IF("Yes"='Cheater Sheet'!$BM$105:$BM$145, ROW('Cheater Sheet'!$BM$105:$BM$145)-104,""), ROW()-4)),""))</f>
        <v/>
      </c>
      <c r="R35" s="704" t="str" cm="1">
        <f t="array" ref="R35">IF(IFERROR(INDEX('Cheater Sheet'!Q105:Q145, SMALL(IF("Yes"='Cheater Sheet'!$BM$105:$BM$145, ROW('Cheater Sheet'!$BM$105:$BM$145)-104,""), ROW()-4)),"")="","",IFERROR(INDEX('Cheater Sheet'!Q105:Q145, SMALL(IF("Yes"='Cheater Sheet'!$BM$105:$BM$145, ROW('Cheater Sheet'!$BM$105:$BM$145)-104,""), ROW()-4)),""))</f>
        <v/>
      </c>
      <c r="S35" s="705" t="str" cm="1">
        <f t="array" ref="S35">IF(IFERROR(INDEX('Cheater Sheet'!R105:R145, SMALL(IF("Yes"='Cheater Sheet'!$BM$105:$BM$145, ROW('Cheater Sheet'!$BM$105:$BM$145)-104,""), ROW()-4)),"")="","",IFERROR(INDEX('Cheater Sheet'!R105:R145, SMALL(IF("Yes"='Cheater Sheet'!$BM$105:$BM$145, ROW('Cheater Sheet'!$BM$105:$BM$145)-104,""), ROW()-4)),""))</f>
        <v/>
      </c>
      <c r="T35" s="704" t="str" cm="1">
        <f t="array" ref="T35">IF(IFERROR(INDEX('Cheater Sheet'!S105:S145, SMALL(IF("Yes"='Cheater Sheet'!$BM$105:$BM$145, ROW('Cheater Sheet'!$BM$105:$BM$145)-104,""), ROW()-4)),"")="","",IFERROR(INDEX('Cheater Sheet'!S105:S145, SMALL(IF("Yes"='Cheater Sheet'!$BM$105:$BM$145, ROW('Cheater Sheet'!$BM$105:$BM$145)-104,""), ROW()-4)),""))</f>
        <v/>
      </c>
      <c r="U35" s="705" t="str" cm="1">
        <f t="array" ref="U35">IF(IFERROR(INDEX('Cheater Sheet'!T105:T145, SMALL(IF("Yes"='Cheater Sheet'!$BM$105:$BM$145, ROW('Cheater Sheet'!$BM$105:$BM$145)-104,""), ROW()-4)),"")="","",IFERROR(INDEX('Cheater Sheet'!T105:T145, SMALL(IF("Yes"='Cheater Sheet'!$BM$105:$BM$145, ROW('Cheater Sheet'!$BM$105:$BM$145)-104,""), ROW()-4)),""))</f>
        <v/>
      </c>
      <c r="V35" s="704" t="str" cm="1">
        <f t="array" ref="V35">IF(IFERROR(INDEX('Cheater Sheet'!U105:U145, SMALL(IF("Yes"='Cheater Sheet'!$BM$105:$BM$145, ROW('Cheater Sheet'!$BM$105:$BM$145)-104,""), ROW()-4)),"")="","",IFERROR(INDEX('Cheater Sheet'!U105:U145, SMALL(IF("Yes"='Cheater Sheet'!$BM$105:$BM$145, ROW('Cheater Sheet'!$BM$105:$BM$145)-104,""), ROW()-4)),""))</f>
        <v/>
      </c>
      <c r="W35" s="705" t="str" cm="1">
        <f t="array" ref="W35">IF(IFERROR(INDEX('Cheater Sheet'!V105:V145, SMALL(IF("Yes"='Cheater Sheet'!$BM$105:$BM$145, ROW('Cheater Sheet'!$BM$105:$BM$145)-104,""), ROW()-4)),"")="","",IFERROR(INDEX('Cheater Sheet'!V105:V145, SMALL(IF("Yes"='Cheater Sheet'!$BM$105:$BM$145, ROW('Cheater Sheet'!$BM$105:$BM$145)-104,""), ROW()-4)),""))</f>
        <v/>
      </c>
      <c r="X35" s="704" t="str" cm="1">
        <f t="array" ref="X35">IF(IFERROR(INDEX('Cheater Sheet'!W105:W145, SMALL(IF("Yes"='Cheater Sheet'!$BM$105:$BM$145, ROW('Cheater Sheet'!$BM$105:$BM$145)-104,""), ROW()-4)),"")="","",IFERROR(INDEX('Cheater Sheet'!W105:W145, SMALL(IF("Yes"='Cheater Sheet'!$BM$105:$BM$145, ROW('Cheater Sheet'!$BM$105:$BM$145)-104,""), ROW()-4)),""))</f>
        <v/>
      </c>
      <c r="Y35" s="705" t="str" cm="1">
        <f t="array" ref="Y35">IF(IFERROR(INDEX('Cheater Sheet'!X105:X145, SMALL(IF("Yes"='Cheater Sheet'!$BM$105:$BM$145, ROW('Cheater Sheet'!$BM$105:$BM$145)-104,""), ROW()-4)),"")="","",IFERROR(INDEX('Cheater Sheet'!X105:X145, SMALL(IF("Yes"='Cheater Sheet'!$BM$105:$BM$145, ROW('Cheater Sheet'!$BM$105:$BM$145)-104,""), ROW()-4)),""))</f>
        <v/>
      </c>
      <c r="Z35" s="704" t="str" cm="1">
        <f t="array" ref="Z35">IF(IFERROR(INDEX('Cheater Sheet'!Y105:Y145, SMALL(IF("Yes"='Cheater Sheet'!$BM$105:$BM$145, ROW('Cheater Sheet'!$BM$105:$BM$145)-104,""), ROW()-4)),"")="","",IFERROR(INDEX('Cheater Sheet'!Y105:Y145, SMALL(IF("Yes"='Cheater Sheet'!$BM$105:$BM$145, ROW('Cheater Sheet'!$BM$105:$BM$145)-104,""), ROW()-4)),""))</f>
        <v/>
      </c>
      <c r="AA35" s="705" t="str" cm="1">
        <f t="array" ref="AA35">IF(IFERROR(INDEX('Cheater Sheet'!Z105:Z145, SMALL(IF("Yes"='Cheater Sheet'!$BM$105:$BM$145, ROW('Cheater Sheet'!$BM$105:$BM$145)-104,""), ROW()-4)),"")="","",IFERROR(INDEX('Cheater Sheet'!Z105:Z145, SMALL(IF("Yes"='Cheater Sheet'!$BM$105:$BM$145, ROW('Cheater Sheet'!$BM$105:$BM$145)-104,""), ROW()-4)),""))</f>
        <v/>
      </c>
      <c r="AB35" s="704" t="str" cm="1">
        <f t="array" ref="AB35">IF(IFERROR(INDEX('Cheater Sheet'!AA105:AA145, SMALL(IF("Yes"='Cheater Sheet'!$BM$105:$BM$145, ROW('Cheater Sheet'!$BM$105:$BM$145)-104,""), ROW()-4)),"")="","",IFERROR(INDEX('Cheater Sheet'!AA105:AA145, SMALL(IF("Yes"='Cheater Sheet'!$BM$105:$BM$145, ROW('Cheater Sheet'!$BM$105:$BM$145)-104,""), ROW()-4)),""))</f>
        <v/>
      </c>
      <c r="AC35" s="705" t="str" cm="1">
        <f t="array" ref="AC35">IF(IFERROR(INDEX('Cheater Sheet'!AB105:AB145, SMALL(IF("Yes"='Cheater Sheet'!$BM$105:$BM$145, ROW('Cheater Sheet'!$BM$105:$BM$145)-104,""), ROW()-4)),"")="","",IFERROR(INDEX('Cheater Sheet'!AB105:AB145, SMALL(IF("Yes"='Cheater Sheet'!$BM$105:$BM$145, ROW('Cheater Sheet'!$BM$105:$BM$145)-104,""), ROW()-4)),""))</f>
        <v/>
      </c>
      <c r="AD35" s="704" t="str" cm="1">
        <f t="array" ref="AD35">IF(IFERROR(INDEX('Cheater Sheet'!AC105:AC145, SMALL(IF("Yes"='Cheater Sheet'!$BM$105:$BM$145, ROW('Cheater Sheet'!$BM$105:$BM$145)-104,""), ROW()-4)),"")="","",IFERROR(INDEX('Cheater Sheet'!AC105:AC145, SMALL(IF("Yes"='Cheater Sheet'!$BM$105:$BM$145, ROW('Cheater Sheet'!$BM$105:$BM$145)-104,""), ROW()-4)),""))</f>
        <v/>
      </c>
      <c r="AE35" s="705" t="str" cm="1">
        <f t="array" ref="AE35">IF(IFERROR(INDEX('Cheater Sheet'!AD105:AD145, SMALL(IF("Yes"='Cheater Sheet'!$BM$105:$BM$145, ROW('Cheater Sheet'!$BM$105:$BM$145)-104,""), ROW()-4)),"")="","",IFERROR(INDEX('Cheater Sheet'!AD105:AD145, SMALL(IF("Yes"='Cheater Sheet'!$BM$105:$BM$145, ROW('Cheater Sheet'!$BM$105:$BM$145)-104,""), ROW()-4)),""))</f>
        <v/>
      </c>
      <c r="AF35" s="704" t="str" cm="1">
        <f t="array" ref="AF35">IF(IFERROR(INDEX('Cheater Sheet'!AE105:AE145, SMALL(IF("Yes"='Cheater Sheet'!$BM$105:$BM$145, ROW('Cheater Sheet'!$BM$105:$BM$145)-104,""), ROW()-4)),"")="","",IFERROR(INDEX('Cheater Sheet'!AE105:AE145, SMALL(IF("Yes"='Cheater Sheet'!$BM$105:$BM$145, ROW('Cheater Sheet'!$BM$105:$BM$145)-104,""), ROW()-4)),""))</f>
        <v/>
      </c>
      <c r="AG35" s="705" t="str" cm="1">
        <f t="array" ref="AG35">IF(IFERROR(INDEX('Cheater Sheet'!AF105:AF145, SMALL(IF("Yes"='Cheater Sheet'!$BM$105:$BM$145, ROW('Cheater Sheet'!$BM$105:$BM$145)-104,""), ROW()-4)),"")="","",IFERROR(INDEX('Cheater Sheet'!AF105:AF145, SMALL(IF("Yes"='Cheater Sheet'!$BM$105:$BM$145, ROW('Cheater Sheet'!$BM$105:$BM$145)-104,""), ROW()-4)),""))</f>
        <v/>
      </c>
      <c r="AH35" s="704" t="str" cm="1">
        <f t="array" ref="AH35">IF(IFERROR(INDEX('Cheater Sheet'!AG105:AG145, SMALL(IF("Yes"='Cheater Sheet'!$BM$105:$BM$145, ROW('Cheater Sheet'!$BM$105:$BM$145)-104,""), ROW()-4)),"")="","",IFERROR(INDEX('Cheater Sheet'!AG105:AG145, SMALL(IF("Yes"='Cheater Sheet'!$BM$105:$BM$145, ROW('Cheater Sheet'!$BM$105:$BM$145)-104,""), ROW()-4)),""))</f>
        <v/>
      </c>
      <c r="AI35" s="705" t="str" cm="1">
        <f t="array" ref="AI35">IF(IFERROR(INDEX('Cheater Sheet'!AH105:AH145, SMALL(IF("Yes"='Cheater Sheet'!$BM$105:$BM$145, ROW('Cheater Sheet'!$BM$105:$BM$145)-104,""), ROW()-4)),"")="","",IFERROR(INDEX('Cheater Sheet'!AH105:AH145, SMALL(IF("Yes"='Cheater Sheet'!$BM$105:$BM$145, ROW('Cheater Sheet'!$BM$105:$BM$145)-104,""), ROW()-4)),""))</f>
        <v/>
      </c>
      <c r="AJ35" s="704" t="str" cm="1">
        <f t="array" ref="AJ35">IF(IFERROR(INDEX('Cheater Sheet'!AI105:AI145, SMALL(IF("Yes"='Cheater Sheet'!$BM$105:$BM$145, ROW('Cheater Sheet'!$BM$105:$BM$145)-104,""), ROW()-4)),"")="","",IFERROR(INDEX('Cheater Sheet'!AI105:AI145, SMALL(IF("Yes"='Cheater Sheet'!$BM$105:$BM$145, ROW('Cheater Sheet'!$BM$105:$BM$145)-104,""), ROW()-4)),""))</f>
        <v/>
      </c>
      <c r="AK35" s="705" t="str" cm="1">
        <f t="array" ref="AK35">IF(IFERROR(INDEX('Cheater Sheet'!AJ105:AJ145, SMALL(IF("Yes"='Cheater Sheet'!$BM$105:$BM$145, ROW('Cheater Sheet'!$BM$105:$BM$145)-104,""), ROW()-4)),"")="","",IFERROR(INDEX('Cheater Sheet'!AJ105:AJ145, SMALL(IF("Yes"='Cheater Sheet'!$BM$105:$BM$145, ROW('Cheater Sheet'!$BM$105:$BM$145)-104,""), ROW()-4)),""))</f>
        <v/>
      </c>
      <c r="AL35" s="704" t="str" cm="1">
        <f t="array" ref="AL35">IF(IFERROR(INDEX('Cheater Sheet'!AK105:AK145, SMALL(IF("Yes"='Cheater Sheet'!$BM$105:$BM$145, ROW('Cheater Sheet'!$BM$105:$BM$145)-104,""), ROW()-4)),"")="","",IFERROR(INDEX('Cheater Sheet'!AK105:AK145, SMALL(IF("Yes"='Cheater Sheet'!$BM$105:$BM$145, ROW('Cheater Sheet'!$BM$105:$BM$145)-104,""), ROW()-4)),""))</f>
        <v/>
      </c>
      <c r="AM35" s="705" t="str" cm="1">
        <f t="array" ref="AM35">IF(IFERROR(INDEX('Cheater Sheet'!AL105:AL145, SMALL(IF("Yes"='Cheater Sheet'!$BM$105:$BM$145, ROW('Cheater Sheet'!$BM$105:$BM$145)-104,""), ROW()-4)),"")="","",IFERROR(INDEX('Cheater Sheet'!AL105:AL145, SMALL(IF("Yes"='Cheater Sheet'!$BM$105:$BM$145, ROW('Cheater Sheet'!$BM$105:$BM$145)-104,""), ROW()-4)),""))</f>
        <v/>
      </c>
      <c r="AN35" s="704" t="str" cm="1">
        <f t="array" ref="AN35">IF(IFERROR(INDEX('Cheater Sheet'!AM105:AM145, SMALL(IF("Yes"='Cheater Sheet'!$BM$105:$BM$145, ROW('Cheater Sheet'!$BM$105:$BM$145)-104,""), ROW()-4)),"")="","",IFERROR(INDEX('Cheater Sheet'!AM105:AM145, SMALL(IF("Yes"='Cheater Sheet'!$BM$105:$BM$145, ROW('Cheater Sheet'!$BM$105:$BM$145)-104,""), ROW()-4)),""))</f>
        <v/>
      </c>
      <c r="AO35" s="705" t="str" cm="1">
        <f t="array" ref="AO35">IF(IFERROR(INDEX('Cheater Sheet'!AN105:AN145, SMALL(IF("Yes"='Cheater Sheet'!$BM$105:$BM$145, ROW('Cheater Sheet'!$BM$105:$BM$145)-104,""), ROW()-4)),"")="","",IFERROR(INDEX('Cheater Sheet'!AN105:AN145, SMALL(IF("Yes"='Cheater Sheet'!$BM$105:$BM$145, ROW('Cheater Sheet'!$BM$105:$BM$145)-104,""), ROW()-4)),""))</f>
        <v/>
      </c>
      <c r="AP35" s="704" t="str" cm="1">
        <f t="array" ref="AP35">IF(IFERROR(INDEX('Cheater Sheet'!AO105:AO145, SMALL(IF("Yes"='Cheater Sheet'!$BM$105:$BM$145, ROW('Cheater Sheet'!$BM$105:$BM$145)-104,""), ROW()-4)),"")="","",IFERROR(INDEX('Cheater Sheet'!AO105:AO145, SMALL(IF("Yes"='Cheater Sheet'!$BM$105:$BM$145, ROW('Cheater Sheet'!$BM$105:$BM$145)-104,""), ROW()-4)),""))</f>
        <v/>
      </c>
      <c r="AQ35" s="705" t="str" cm="1">
        <f t="array" ref="AQ35">IF(IFERROR(INDEX('Cheater Sheet'!AP105:AP145, SMALL(IF("Yes"='Cheater Sheet'!$BM$105:$BM$145, ROW('Cheater Sheet'!$BM$105:$BM$145)-104,""), ROW()-4)),"")="","",IFERROR(INDEX('Cheater Sheet'!AP105:AP145, SMALL(IF("Yes"='Cheater Sheet'!$BM$105:$BM$145, ROW('Cheater Sheet'!$BM$105:$BM$145)-104,""), ROW()-4)),""))</f>
        <v/>
      </c>
      <c r="AR35" s="704" t="str" cm="1">
        <f t="array" ref="AR35">IF(IFERROR(INDEX('Cheater Sheet'!AQ105:AQ145, SMALL(IF("Yes"='Cheater Sheet'!$BM$105:$BM$145, ROW('Cheater Sheet'!$BM$105:$BM$145)-104,""), ROW()-4)),"")="","",IFERROR(INDEX('Cheater Sheet'!AQ105:AQ145, SMALL(IF("Yes"='Cheater Sheet'!$BM$105:$BM$145, ROW('Cheater Sheet'!$BM$105:$BM$145)-104,""), ROW()-4)),""))</f>
        <v/>
      </c>
      <c r="AS35" s="705" t="str" cm="1">
        <f t="array" ref="AS35">IF(IFERROR(INDEX('Cheater Sheet'!AR105:AR145, SMALL(IF("Yes"='Cheater Sheet'!$BM$105:$BM$145, ROW('Cheater Sheet'!$BM$105:$BM$145)-104,""), ROW()-4)),"")="","",IFERROR(INDEX('Cheater Sheet'!AR105:AR145, SMALL(IF("Yes"='Cheater Sheet'!$BM$105:$BM$145, ROW('Cheater Sheet'!$BM$105:$BM$145)-104,""), ROW()-4)),""))</f>
        <v/>
      </c>
      <c r="AT35" s="704" t="str" cm="1">
        <f t="array" ref="AT35">IF(IFERROR(INDEX('Cheater Sheet'!AS105:AS145, SMALL(IF("Yes"='Cheater Sheet'!$BM$105:$BM$145, ROW('Cheater Sheet'!$BM$105:$BM$145)-104,""), ROW()-4)),"")="","",IFERROR(INDEX('Cheater Sheet'!AS105:AS145, SMALL(IF("Yes"='Cheater Sheet'!$BM$105:$BM$145, ROW('Cheater Sheet'!$BM$105:$BM$145)-104,""), ROW()-4)),""))</f>
        <v/>
      </c>
      <c r="AU35" s="705" t="str" cm="1">
        <f t="array" ref="AU35">IF(IFERROR(INDEX('Cheater Sheet'!AT105:AT145, SMALL(IF("Yes"='Cheater Sheet'!$BM$105:$BM$145, ROW('Cheater Sheet'!$BM$105:$BM$145)-104,""), ROW()-4)),"")="","",IFERROR(INDEX('Cheater Sheet'!AT105:AT145, SMALL(IF("Yes"='Cheater Sheet'!$BM$105:$BM$145, ROW('Cheater Sheet'!$BM$105:$BM$145)-104,""), ROW()-4)),""))</f>
        <v/>
      </c>
      <c r="AV35" s="704" t="str" cm="1">
        <f t="array" ref="AV35">IF(IFERROR(INDEX('Cheater Sheet'!AU105:AU145, SMALL(IF("Yes"='Cheater Sheet'!$BM$105:$BM$145, ROW('Cheater Sheet'!$BM$105:$BM$145)-104,""), ROW()-4)),"")="","",IFERROR(INDEX('Cheater Sheet'!AU105:AU145, SMALL(IF("Yes"='Cheater Sheet'!$BM$105:$BM$145, ROW('Cheater Sheet'!$BM$105:$BM$145)-104,""), ROW()-4)),""))</f>
        <v/>
      </c>
      <c r="AW35" s="705" t="str" cm="1">
        <f t="array" ref="AW35">IF(IFERROR(INDEX('Cheater Sheet'!AV105:AV145, SMALL(IF("Yes"='Cheater Sheet'!$BM$105:$BM$145, ROW('Cheater Sheet'!$BM$105:$BM$145)-104,""), ROW()-4)),"")="","",IFERROR(INDEX('Cheater Sheet'!AV105:AV145, SMALL(IF("Yes"='Cheater Sheet'!$BM$105:$BM$145, ROW('Cheater Sheet'!$BM$105:$BM$145)-104,""), ROW()-4)),""))</f>
        <v/>
      </c>
      <c r="AX35" s="704" t="str" cm="1">
        <f t="array" ref="AX35">IF(IFERROR(INDEX('Cheater Sheet'!AW105:AW145, SMALL(IF("Yes"='Cheater Sheet'!$BM$105:$BM$145, ROW('Cheater Sheet'!$BM$105:$BM$145)-104,""), ROW()-4)),"")="","",IFERROR(INDEX('Cheater Sheet'!AW105:AW145, SMALL(IF("Yes"='Cheater Sheet'!$BM$105:$BM$145, ROW('Cheater Sheet'!$BM$105:$BM$145)-104,""), ROW()-4)),""))</f>
        <v/>
      </c>
      <c r="AY35" s="705" t="str" cm="1">
        <f t="array" ref="AY35">IF(IFERROR(INDEX('Cheater Sheet'!AX105:AX145, SMALL(IF("Yes"='Cheater Sheet'!$BM$105:$BM$145, ROW('Cheater Sheet'!$BM$105:$BM$145)-104,""), ROW()-4)),"")="","",IFERROR(INDEX('Cheater Sheet'!AX105:AX145, SMALL(IF("Yes"='Cheater Sheet'!$BM$105:$BM$145, ROW('Cheater Sheet'!$BM$105:$BM$145)-104,""), ROW()-4)),""))</f>
        <v/>
      </c>
      <c r="AZ35" s="704" t="str" cm="1">
        <f t="array" ref="AZ35">IF(IFERROR(INDEX('Cheater Sheet'!AY105:AY145, SMALL(IF("Yes"='Cheater Sheet'!$BM$105:$BM$145, ROW('Cheater Sheet'!$BM$105:$BM$145)-104,""), ROW()-4)),"")="","",IFERROR(INDEX('Cheater Sheet'!AY105:AY145, SMALL(IF("Yes"='Cheater Sheet'!$BM$105:$BM$145, ROW('Cheater Sheet'!$BM$105:$BM$145)-104,""), ROW()-4)),""))</f>
        <v/>
      </c>
      <c r="BA35" s="705" t="str" cm="1">
        <f t="array" ref="BA35">IF(IFERROR(INDEX('Cheater Sheet'!AZ105:AZ145, SMALL(IF("Yes"='Cheater Sheet'!$BM$105:$BM$145, ROW('Cheater Sheet'!$BM$105:$BM$145)-104,""), ROW()-4)),"")="","",IFERROR(INDEX('Cheater Sheet'!AZ105:AZ145, SMALL(IF("Yes"='Cheater Sheet'!$BM$105:$BM$145, ROW('Cheater Sheet'!$BM$105:$BM$145)-104,""), ROW()-4)),""))</f>
        <v/>
      </c>
      <c r="BB35" s="704" t="str" cm="1">
        <f t="array" ref="BB35">IF(IFERROR(INDEX('Cheater Sheet'!BA105:BA145, SMALL(IF("Yes"='Cheater Sheet'!$BM$105:$BM$145, ROW('Cheater Sheet'!$BM$105:$BM$145)-104,""), ROW()-4)),"")="","",IFERROR(INDEX('Cheater Sheet'!BA105:BA145, SMALL(IF("Yes"='Cheater Sheet'!$BM$105:$BM$145, ROW('Cheater Sheet'!$BM$105:$BM$145)-104,""), ROW()-4)),""))</f>
        <v/>
      </c>
      <c r="BC35" s="705" t="str" cm="1">
        <f t="array" ref="BC35">IF(IFERROR(INDEX('Cheater Sheet'!BB105:BB145, SMALL(IF("Yes"='Cheater Sheet'!$BM$105:$BM$145, ROW('Cheater Sheet'!$BM$105:$BM$145)-104,""), ROW()-4)),"")="","",IFERROR(INDEX('Cheater Sheet'!BB105:BB145, SMALL(IF("Yes"='Cheater Sheet'!$BM$105:$BM$145, ROW('Cheater Sheet'!$BM$105:$BM$145)-104,""), ROW()-4)),""))</f>
        <v/>
      </c>
      <c r="BD35" s="704" t="str" cm="1">
        <f t="array" ref="BD35">IF(IFERROR(INDEX('Cheater Sheet'!BC105:BC145, SMALL(IF("Yes"='Cheater Sheet'!$BM$105:$BM$145, ROW('Cheater Sheet'!$BM$105:$BM$145)-104,""), ROW()-4)),"")="","",IFERROR(INDEX('Cheater Sheet'!BC105:BC145, SMALL(IF("Yes"='Cheater Sheet'!$BM$105:$BM$145, ROW('Cheater Sheet'!$BM$105:$BM$145)-104,""), ROW()-4)),""))</f>
        <v/>
      </c>
      <c r="BE35" s="705" t="str" cm="1">
        <f t="array" ref="BE35">IF(IFERROR(INDEX('Cheater Sheet'!BD105:BD145, SMALL(IF("Yes"='Cheater Sheet'!$BM$105:$BM$145, ROW('Cheater Sheet'!$BM$105:$BM$145)-104,""), ROW()-4)),"")="","",IFERROR(INDEX('Cheater Sheet'!BD105:BD145, SMALL(IF("Yes"='Cheater Sheet'!$BM$105:$BM$145, ROW('Cheater Sheet'!$BM$105:$BM$145)-104,""), ROW()-4)),""))</f>
        <v/>
      </c>
      <c r="BF35" s="704" t="str" cm="1">
        <f t="array" ref="BF35">IF(IFERROR(INDEX('Cheater Sheet'!BE105:BE145, SMALL(IF("Yes"='Cheater Sheet'!$BM$105:$BM$145, ROW('Cheater Sheet'!$BM$105:$BM$145)-104,""), ROW()-4)),"")="","",IFERROR(INDEX('Cheater Sheet'!BE105:BE145, SMALL(IF("Yes"='Cheater Sheet'!$BM$105:$BM$145, ROW('Cheater Sheet'!$BM$105:$BM$145)-104,""), ROW()-4)),""))</f>
        <v/>
      </c>
      <c r="BG35" s="705" t="str" cm="1">
        <f t="array" ref="BG35">IF(IFERROR(INDEX('Cheater Sheet'!BF105:BF145, SMALL(IF("Yes"='Cheater Sheet'!$BM$105:$BM$145, ROW('Cheater Sheet'!$BM$105:$BM$145)-104,""), ROW()-4)),"")="","",IFERROR(INDEX('Cheater Sheet'!BF105:BF145, SMALL(IF("Yes"='Cheater Sheet'!$BM$105:$BM$145, ROW('Cheater Sheet'!$BM$105:$BM$145)-104,""), ROW()-4)),""))</f>
        <v/>
      </c>
      <c r="BH35" s="704" t="str" cm="1">
        <f t="array" ref="BH35">IF(IFERROR(INDEX('Cheater Sheet'!BG105:BG145, SMALL(IF("Yes"='Cheater Sheet'!$BM$105:$BM$145, ROW('Cheater Sheet'!$BM$105:$BM$145)-104,""), ROW()-4)),"")="","",IFERROR(INDEX('Cheater Sheet'!BG105:BG145, SMALL(IF("Yes"='Cheater Sheet'!$BM$105:$BM$145, ROW('Cheater Sheet'!$BM$105:$BM$145)-104,""), ROW()-4)),""))</f>
        <v/>
      </c>
      <c r="BI35" s="705" t="str" cm="1">
        <f t="array" ref="BI35">IF(IFERROR(INDEX('Cheater Sheet'!BH105:BH145, SMALL(IF("Yes"='Cheater Sheet'!$BM$105:$BM$145, ROW('Cheater Sheet'!$BM$105:$BM$145)-104,""), ROW()-4)),"")="","",IFERROR(INDEX('Cheater Sheet'!BH105:BH145, SMALL(IF("Yes"='Cheater Sheet'!$BM$105:$BM$145, ROW('Cheater Sheet'!$BM$105:$BM$145)-104,""), ROW()-4)),""))</f>
        <v/>
      </c>
      <c r="BJ35" s="704" t="str" cm="1">
        <f t="array" ref="BJ35">IF(IFERROR(INDEX('Cheater Sheet'!BI105:BI145, SMALL(IF("Yes"='Cheater Sheet'!$BM$105:$BM$145, ROW('Cheater Sheet'!$BM$105:$BM$145)-104,""), ROW()-4)),"")="","",IFERROR(INDEX('Cheater Sheet'!BI105:BI145, SMALL(IF("Yes"='Cheater Sheet'!$BM$105:$BM$145, ROW('Cheater Sheet'!$BM$105:$BM$145)-104,""), ROW()-4)),""))</f>
        <v/>
      </c>
      <c r="BK35" s="527" t="str" cm="1">
        <f t="array" ref="BK35">IF(IFERROR(INDEX('Cheater Sheet'!BJ105:BJ145, SMALL(IF("Yes"='Cheater Sheet'!$BM$105:$BM$145, ROW('Cheater Sheet'!$BM$105:$BM$145)-104,""), ROW()-4)),"")="","",IFERROR(INDEX('Cheater Sheet'!BJ105:BJ145, SMALL(IF("Yes"='Cheater Sheet'!$BM$105:$BM$145, ROW('Cheater Sheet'!$BM$105:$BM$145)-104,""), ROW()-4)),""))</f>
        <v/>
      </c>
      <c r="BL35" s="101"/>
    </row>
    <row r="36" spans="1:64" x14ac:dyDescent="0.2">
      <c r="A36" s="765">
        <f t="shared" si="0"/>
        <v>0</v>
      </c>
      <c r="C36" s="143" t="str" cm="1">
        <f t="array" ref="C36">IFERROR(INDEX('Cheater Sheet'!$B$105:$B$145, SMALL(IF("Yes"='Cheater Sheet'!$BM$105:$BM$145, ROW('Cheater Sheet'!$BM$105:$BM$145)-104,""), ROW()-4)),"")</f>
        <v/>
      </c>
      <c r="D36" s="704" t="str" cm="1">
        <f t="array" ref="D36">IF(IFERROR(INDEX('Cheater Sheet'!C105:C145, SMALL(IF("Yes"='Cheater Sheet'!$BM$105:$BM$145, ROW('Cheater Sheet'!$BM$105:$BM$145)-104,""), ROW()-4)),"")="","",IFERROR(INDEX('Cheater Sheet'!C105:C145, SMALL(IF("Yes"='Cheater Sheet'!$BM$105:$BM$145, ROW('Cheater Sheet'!$BM$105:$BM$145)-104,""), ROW()-4)),""))</f>
        <v/>
      </c>
      <c r="E36" s="705" t="str" cm="1">
        <f t="array" ref="E36">IF(IFERROR(INDEX('Cheater Sheet'!D105:D145, SMALL(IF("Yes"='Cheater Sheet'!$BM$105:$BM$145, ROW('Cheater Sheet'!$BM$105:$BM$145)-104,""), ROW()-4)),"")="","",IFERROR(INDEX('Cheater Sheet'!D105:D145, SMALL(IF("Yes"='Cheater Sheet'!$BM$105:$BM$145, ROW('Cheater Sheet'!$BM$105:$BM$145)-104,""), ROW()-4)),""))</f>
        <v/>
      </c>
      <c r="F36" s="704" t="str" cm="1">
        <f t="array" ref="F36">IF(IFERROR(INDEX('Cheater Sheet'!E105:E145, SMALL(IF("Yes"='Cheater Sheet'!$BM$105:$BM$145, ROW('Cheater Sheet'!$BM$105:$BM$145)-104,""), ROW()-4)),"")="","",IFERROR(INDEX('Cheater Sheet'!E105:E145, SMALL(IF("Yes"='Cheater Sheet'!$BM$105:$BM$145, ROW('Cheater Sheet'!$BM$105:$BM$145)-104,""), ROW()-4)),""))</f>
        <v/>
      </c>
      <c r="G36" s="705" t="str" cm="1">
        <f t="array" ref="G36">IF(IFERROR(INDEX('Cheater Sheet'!F105:F145, SMALL(IF("Yes"='Cheater Sheet'!$BM$105:$BM$145, ROW('Cheater Sheet'!$BM$105:$BM$145)-104,""), ROW()-4)),"")="","",IFERROR(INDEX('Cheater Sheet'!F105:F145, SMALL(IF("Yes"='Cheater Sheet'!$BM$105:$BM$145, ROW('Cheater Sheet'!$BM$105:$BM$145)-104,""), ROW()-4)),""))</f>
        <v/>
      </c>
      <c r="H36" s="704" t="str" cm="1">
        <f t="array" ref="H36">IF(IFERROR(INDEX('Cheater Sheet'!G105:G145, SMALL(IF("Yes"='Cheater Sheet'!$BM$105:$BM$145, ROW('Cheater Sheet'!$BM$105:$BM$145)-104,""), ROW()-4)),"")="","",IFERROR(INDEX('Cheater Sheet'!G105:G145, SMALL(IF("Yes"='Cheater Sheet'!$BM$105:$BM$145, ROW('Cheater Sheet'!$BM$105:$BM$145)-104,""), ROW()-4)),""))</f>
        <v/>
      </c>
      <c r="I36" s="705" t="str" cm="1">
        <f t="array" ref="I36">IF(IFERROR(INDEX('Cheater Sheet'!H105:H145, SMALL(IF("Yes"='Cheater Sheet'!$BM$105:$BM$145, ROW('Cheater Sheet'!$BM$105:$BM$145)-104,""), ROW()-4)),"")="","",IFERROR(INDEX('Cheater Sheet'!H105:H145, SMALL(IF("Yes"='Cheater Sheet'!$BM$105:$BM$145, ROW('Cheater Sheet'!$BM$105:$BM$145)-104,""), ROW()-4)),""))</f>
        <v/>
      </c>
      <c r="J36" s="704" t="str" cm="1">
        <f t="array" ref="J36">IF(IFERROR(INDEX('Cheater Sheet'!I105:I145, SMALL(IF("Yes"='Cheater Sheet'!$BM$105:$BM$145, ROW('Cheater Sheet'!$BM$105:$BM$145)-104,""), ROW()-4)),"")="","",IFERROR(INDEX('Cheater Sheet'!I105:I145, SMALL(IF("Yes"='Cheater Sheet'!$BM$105:$BM$145, ROW('Cheater Sheet'!$BM$105:$BM$145)-104,""), ROW()-4)),""))</f>
        <v/>
      </c>
      <c r="K36" s="705" t="str" cm="1">
        <f t="array" ref="K36">IF(IFERROR(INDEX('Cheater Sheet'!J105:J145, SMALL(IF("Yes"='Cheater Sheet'!$BM$105:$BM$145, ROW('Cheater Sheet'!$BM$105:$BM$145)-104,""), ROW()-4)),"")="","",IFERROR(INDEX('Cheater Sheet'!J105:J145, SMALL(IF("Yes"='Cheater Sheet'!$BM$105:$BM$145, ROW('Cheater Sheet'!$BM$105:$BM$145)-104,""), ROW()-4)),""))</f>
        <v/>
      </c>
      <c r="L36" s="704" t="str" cm="1">
        <f t="array" ref="L36">IF(IFERROR(INDEX('Cheater Sheet'!K105:K145, SMALL(IF("Yes"='Cheater Sheet'!$BM$105:$BM$145, ROW('Cheater Sheet'!$BM$105:$BM$145)-104,""), ROW()-4)),"")="","",IFERROR(INDEX('Cheater Sheet'!K105:K145, SMALL(IF("Yes"='Cheater Sheet'!$BM$105:$BM$145, ROW('Cheater Sheet'!$BM$105:$BM$145)-104,""), ROW()-4)),""))</f>
        <v/>
      </c>
      <c r="M36" s="705" t="str" cm="1">
        <f t="array" ref="M36">IF(IFERROR(INDEX('Cheater Sheet'!L105:L145, SMALL(IF("Yes"='Cheater Sheet'!$BM$105:$BM$145, ROW('Cheater Sheet'!$BM$105:$BM$145)-104,""), ROW()-4)),"")="","",IFERROR(INDEX('Cheater Sheet'!L105:L145, SMALL(IF("Yes"='Cheater Sheet'!$BM$105:$BM$145, ROW('Cheater Sheet'!$BM$105:$BM$145)-104,""), ROW()-4)),""))</f>
        <v/>
      </c>
      <c r="N36" s="704" t="str" cm="1">
        <f t="array" ref="N36">IF(IFERROR(INDEX('Cheater Sheet'!M105:M145, SMALL(IF("Yes"='Cheater Sheet'!$BM$105:$BM$145, ROW('Cheater Sheet'!$BM$105:$BM$145)-104,""), ROW()-4)),"")="","",IFERROR(INDEX('Cheater Sheet'!M105:M145, SMALL(IF("Yes"='Cheater Sheet'!$BM$105:$BM$145, ROW('Cheater Sheet'!$BM$105:$BM$145)-104,""), ROW()-4)),""))</f>
        <v/>
      </c>
      <c r="O36" s="705" t="str" cm="1">
        <f t="array" ref="O36">IF(IFERROR(INDEX('Cheater Sheet'!N105:N145, SMALL(IF("Yes"='Cheater Sheet'!$BM$105:$BM$145, ROW('Cheater Sheet'!$BM$105:$BM$145)-104,""), ROW()-4)),"")="","",IFERROR(INDEX('Cheater Sheet'!N105:N145, SMALL(IF("Yes"='Cheater Sheet'!$BM$105:$BM$145, ROW('Cheater Sheet'!$BM$105:$BM$145)-104,""), ROW()-4)),""))</f>
        <v/>
      </c>
      <c r="P36" s="704" t="str" cm="1">
        <f t="array" ref="P36">IF(IFERROR(INDEX('Cheater Sheet'!O105:O145, SMALL(IF("Yes"='Cheater Sheet'!$BM$105:$BM$145, ROW('Cheater Sheet'!$BM$105:$BM$145)-104,""), ROW()-4)),"")="","",IFERROR(INDEX('Cheater Sheet'!O105:O145, SMALL(IF("Yes"='Cheater Sheet'!$BM$105:$BM$145, ROW('Cheater Sheet'!$BM$105:$BM$145)-104,""), ROW()-4)),""))</f>
        <v/>
      </c>
      <c r="Q36" s="705" t="str" cm="1">
        <f t="array" ref="Q36">IF(IFERROR(INDEX('Cheater Sheet'!P105:P145, SMALL(IF("Yes"='Cheater Sheet'!$BM$105:$BM$145, ROW('Cheater Sheet'!$BM$105:$BM$145)-104,""), ROW()-4)),"")="","",IFERROR(INDEX('Cheater Sheet'!P105:P145, SMALL(IF("Yes"='Cheater Sheet'!$BM$105:$BM$145, ROW('Cheater Sheet'!$BM$105:$BM$145)-104,""), ROW()-4)),""))</f>
        <v/>
      </c>
      <c r="R36" s="704" t="str" cm="1">
        <f t="array" ref="R36">IF(IFERROR(INDEX('Cheater Sheet'!Q105:Q145, SMALL(IF("Yes"='Cheater Sheet'!$BM$105:$BM$145, ROW('Cheater Sheet'!$BM$105:$BM$145)-104,""), ROW()-4)),"")="","",IFERROR(INDEX('Cheater Sheet'!Q105:Q145, SMALL(IF("Yes"='Cheater Sheet'!$BM$105:$BM$145, ROW('Cheater Sheet'!$BM$105:$BM$145)-104,""), ROW()-4)),""))</f>
        <v/>
      </c>
      <c r="S36" s="705" t="str" cm="1">
        <f t="array" ref="S36">IF(IFERROR(INDEX('Cheater Sheet'!R105:R145, SMALL(IF("Yes"='Cheater Sheet'!$BM$105:$BM$145, ROW('Cheater Sheet'!$BM$105:$BM$145)-104,""), ROW()-4)),"")="","",IFERROR(INDEX('Cheater Sheet'!R105:R145, SMALL(IF("Yes"='Cheater Sheet'!$BM$105:$BM$145, ROW('Cheater Sheet'!$BM$105:$BM$145)-104,""), ROW()-4)),""))</f>
        <v/>
      </c>
      <c r="T36" s="704" t="str" cm="1">
        <f t="array" ref="T36">IF(IFERROR(INDEX('Cheater Sheet'!S105:S145, SMALL(IF("Yes"='Cheater Sheet'!$BM$105:$BM$145, ROW('Cheater Sheet'!$BM$105:$BM$145)-104,""), ROW()-4)),"")="","",IFERROR(INDEX('Cheater Sheet'!S105:S145, SMALL(IF("Yes"='Cheater Sheet'!$BM$105:$BM$145, ROW('Cheater Sheet'!$BM$105:$BM$145)-104,""), ROW()-4)),""))</f>
        <v/>
      </c>
      <c r="U36" s="705" t="str" cm="1">
        <f t="array" ref="U36">IF(IFERROR(INDEX('Cheater Sheet'!T105:T145, SMALL(IF("Yes"='Cheater Sheet'!$BM$105:$BM$145, ROW('Cheater Sheet'!$BM$105:$BM$145)-104,""), ROW()-4)),"")="","",IFERROR(INDEX('Cheater Sheet'!T105:T145, SMALL(IF("Yes"='Cheater Sheet'!$BM$105:$BM$145, ROW('Cheater Sheet'!$BM$105:$BM$145)-104,""), ROW()-4)),""))</f>
        <v/>
      </c>
      <c r="V36" s="704" t="str" cm="1">
        <f t="array" ref="V36">IF(IFERROR(INDEX('Cheater Sheet'!U105:U145, SMALL(IF("Yes"='Cheater Sheet'!$BM$105:$BM$145, ROW('Cheater Sheet'!$BM$105:$BM$145)-104,""), ROW()-4)),"")="","",IFERROR(INDEX('Cheater Sheet'!U105:U145, SMALL(IF("Yes"='Cheater Sheet'!$BM$105:$BM$145, ROW('Cheater Sheet'!$BM$105:$BM$145)-104,""), ROW()-4)),""))</f>
        <v/>
      </c>
      <c r="W36" s="705" t="str" cm="1">
        <f t="array" ref="W36">IF(IFERROR(INDEX('Cheater Sheet'!V105:V145, SMALL(IF("Yes"='Cheater Sheet'!$BM$105:$BM$145, ROW('Cheater Sheet'!$BM$105:$BM$145)-104,""), ROW()-4)),"")="","",IFERROR(INDEX('Cheater Sheet'!V105:V145, SMALL(IF("Yes"='Cheater Sheet'!$BM$105:$BM$145, ROW('Cheater Sheet'!$BM$105:$BM$145)-104,""), ROW()-4)),""))</f>
        <v/>
      </c>
      <c r="X36" s="704" t="str" cm="1">
        <f t="array" ref="X36">IF(IFERROR(INDEX('Cheater Sheet'!W105:W145, SMALL(IF("Yes"='Cheater Sheet'!$BM$105:$BM$145, ROW('Cheater Sheet'!$BM$105:$BM$145)-104,""), ROW()-4)),"")="","",IFERROR(INDEX('Cheater Sheet'!W105:W145, SMALL(IF("Yes"='Cheater Sheet'!$BM$105:$BM$145, ROW('Cheater Sheet'!$BM$105:$BM$145)-104,""), ROW()-4)),""))</f>
        <v/>
      </c>
      <c r="Y36" s="705" t="str" cm="1">
        <f t="array" ref="Y36">IF(IFERROR(INDEX('Cheater Sheet'!X105:X145, SMALL(IF("Yes"='Cheater Sheet'!$BM$105:$BM$145, ROW('Cheater Sheet'!$BM$105:$BM$145)-104,""), ROW()-4)),"")="","",IFERROR(INDEX('Cheater Sheet'!X105:X145, SMALL(IF("Yes"='Cheater Sheet'!$BM$105:$BM$145, ROW('Cheater Sheet'!$BM$105:$BM$145)-104,""), ROW()-4)),""))</f>
        <v/>
      </c>
      <c r="Z36" s="704" t="str" cm="1">
        <f t="array" ref="Z36">IF(IFERROR(INDEX('Cheater Sheet'!Y105:Y145, SMALL(IF("Yes"='Cheater Sheet'!$BM$105:$BM$145, ROW('Cheater Sheet'!$BM$105:$BM$145)-104,""), ROW()-4)),"")="","",IFERROR(INDEX('Cheater Sheet'!Y105:Y145, SMALL(IF("Yes"='Cheater Sheet'!$BM$105:$BM$145, ROW('Cheater Sheet'!$BM$105:$BM$145)-104,""), ROW()-4)),""))</f>
        <v/>
      </c>
      <c r="AA36" s="705" t="str" cm="1">
        <f t="array" ref="AA36">IF(IFERROR(INDEX('Cheater Sheet'!Z105:Z145, SMALL(IF("Yes"='Cheater Sheet'!$BM$105:$BM$145, ROW('Cheater Sheet'!$BM$105:$BM$145)-104,""), ROW()-4)),"")="","",IFERROR(INDEX('Cheater Sheet'!Z105:Z145, SMALL(IF("Yes"='Cheater Sheet'!$BM$105:$BM$145, ROW('Cheater Sheet'!$BM$105:$BM$145)-104,""), ROW()-4)),""))</f>
        <v/>
      </c>
      <c r="AB36" s="704" t="str" cm="1">
        <f t="array" ref="AB36">IF(IFERROR(INDEX('Cheater Sheet'!AA105:AA145, SMALL(IF("Yes"='Cheater Sheet'!$BM$105:$BM$145, ROW('Cheater Sheet'!$BM$105:$BM$145)-104,""), ROW()-4)),"")="","",IFERROR(INDEX('Cheater Sheet'!AA105:AA145, SMALL(IF("Yes"='Cheater Sheet'!$BM$105:$BM$145, ROW('Cheater Sheet'!$BM$105:$BM$145)-104,""), ROW()-4)),""))</f>
        <v/>
      </c>
      <c r="AC36" s="705" t="str" cm="1">
        <f t="array" ref="AC36">IF(IFERROR(INDEX('Cheater Sheet'!AB105:AB145, SMALL(IF("Yes"='Cheater Sheet'!$BM$105:$BM$145, ROW('Cheater Sheet'!$BM$105:$BM$145)-104,""), ROW()-4)),"")="","",IFERROR(INDEX('Cheater Sheet'!AB105:AB145, SMALL(IF("Yes"='Cheater Sheet'!$BM$105:$BM$145, ROW('Cheater Sheet'!$BM$105:$BM$145)-104,""), ROW()-4)),""))</f>
        <v/>
      </c>
      <c r="AD36" s="704" t="str" cm="1">
        <f t="array" ref="AD36">IF(IFERROR(INDEX('Cheater Sheet'!AC105:AC145, SMALL(IF("Yes"='Cheater Sheet'!$BM$105:$BM$145, ROW('Cheater Sheet'!$BM$105:$BM$145)-104,""), ROW()-4)),"")="","",IFERROR(INDEX('Cheater Sheet'!AC105:AC145, SMALL(IF("Yes"='Cheater Sheet'!$BM$105:$BM$145, ROW('Cheater Sheet'!$BM$105:$BM$145)-104,""), ROW()-4)),""))</f>
        <v/>
      </c>
      <c r="AE36" s="705" t="str" cm="1">
        <f t="array" ref="AE36">IF(IFERROR(INDEX('Cheater Sheet'!AD105:AD145, SMALL(IF("Yes"='Cheater Sheet'!$BM$105:$BM$145, ROW('Cheater Sheet'!$BM$105:$BM$145)-104,""), ROW()-4)),"")="","",IFERROR(INDEX('Cheater Sheet'!AD105:AD145, SMALL(IF("Yes"='Cheater Sheet'!$BM$105:$BM$145, ROW('Cheater Sheet'!$BM$105:$BM$145)-104,""), ROW()-4)),""))</f>
        <v/>
      </c>
      <c r="AF36" s="704" t="str" cm="1">
        <f t="array" ref="AF36">IF(IFERROR(INDEX('Cheater Sheet'!AE105:AE145, SMALL(IF("Yes"='Cheater Sheet'!$BM$105:$BM$145, ROW('Cheater Sheet'!$BM$105:$BM$145)-104,""), ROW()-4)),"")="","",IFERROR(INDEX('Cheater Sheet'!AE105:AE145, SMALL(IF("Yes"='Cheater Sheet'!$BM$105:$BM$145, ROW('Cheater Sheet'!$BM$105:$BM$145)-104,""), ROW()-4)),""))</f>
        <v/>
      </c>
      <c r="AG36" s="705" t="str" cm="1">
        <f t="array" ref="AG36">IF(IFERROR(INDEX('Cheater Sheet'!AF105:AF145, SMALL(IF("Yes"='Cheater Sheet'!$BM$105:$BM$145, ROW('Cheater Sheet'!$BM$105:$BM$145)-104,""), ROW()-4)),"")="","",IFERROR(INDEX('Cheater Sheet'!AF105:AF145, SMALL(IF("Yes"='Cheater Sheet'!$BM$105:$BM$145, ROW('Cheater Sheet'!$BM$105:$BM$145)-104,""), ROW()-4)),""))</f>
        <v/>
      </c>
      <c r="AH36" s="704" t="str" cm="1">
        <f t="array" ref="AH36">IF(IFERROR(INDEX('Cheater Sheet'!AG105:AG145, SMALL(IF("Yes"='Cheater Sheet'!$BM$105:$BM$145, ROW('Cheater Sheet'!$BM$105:$BM$145)-104,""), ROW()-4)),"")="","",IFERROR(INDEX('Cheater Sheet'!AG105:AG145, SMALL(IF("Yes"='Cheater Sheet'!$BM$105:$BM$145, ROW('Cheater Sheet'!$BM$105:$BM$145)-104,""), ROW()-4)),""))</f>
        <v/>
      </c>
      <c r="AI36" s="705" t="str" cm="1">
        <f t="array" ref="AI36">IF(IFERROR(INDEX('Cheater Sheet'!AH105:AH145, SMALL(IF("Yes"='Cheater Sheet'!$BM$105:$BM$145, ROW('Cheater Sheet'!$BM$105:$BM$145)-104,""), ROW()-4)),"")="","",IFERROR(INDEX('Cheater Sheet'!AH105:AH145, SMALL(IF("Yes"='Cheater Sheet'!$BM$105:$BM$145, ROW('Cheater Sheet'!$BM$105:$BM$145)-104,""), ROW()-4)),""))</f>
        <v/>
      </c>
      <c r="AJ36" s="704" t="str" cm="1">
        <f t="array" ref="AJ36">IF(IFERROR(INDEX('Cheater Sheet'!AI105:AI145, SMALL(IF("Yes"='Cheater Sheet'!$BM$105:$BM$145, ROW('Cheater Sheet'!$BM$105:$BM$145)-104,""), ROW()-4)),"")="","",IFERROR(INDEX('Cheater Sheet'!AI105:AI145, SMALL(IF("Yes"='Cheater Sheet'!$BM$105:$BM$145, ROW('Cheater Sheet'!$BM$105:$BM$145)-104,""), ROW()-4)),""))</f>
        <v/>
      </c>
      <c r="AK36" s="705" t="str" cm="1">
        <f t="array" ref="AK36">IF(IFERROR(INDEX('Cheater Sheet'!AJ105:AJ145, SMALL(IF("Yes"='Cheater Sheet'!$BM$105:$BM$145, ROW('Cheater Sheet'!$BM$105:$BM$145)-104,""), ROW()-4)),"")="","",IFERROR(INDEX('Cheater Sheet'!AJ105:AJ145, SMALL(IF("Yes"='Cheater Sheet'!$BM$105:$BM$145, ROW('Cheater Sheet'!$BM$105:$BM$145)-104,""), ROW()-4)),""))</f>
        <v/>
      </c>
      <c r="AL36" s="704" t="str" cm="1">
        <f t="array" ref="AL36">IF(IFERROR(INDEX('Cheater Sheet'!AK105:AK145, SMALL(IF("Yes"='Cheater Sheet'!$BM$105:$BM$145, ROW('Cheater Sheet'!$BM$105:$BM$145)-104,""), ROW()-4)),"")="","",IFERROR(INDEX('Cheater Sheet'!AK105:AK145, SMALL(IF("Yes"='Cheater Sheet'!$BM$105:$BM$145, ROW('Cheater Sheet'!$BM$105:$BM$145)-104,""), ROW()-4)),""))</f>
        <v/>
      </c>
      <c r="AM36" s="705" t="str" cm="1">
        <f t="array" ref="AM36">IF(IFERROR(INDEX('Cheater Sheet'!AL105:AL145, SMALL(IF("Yes"='Cheater Sheet'!$BM$105:$BM$145, ROW('Cheater Sheet'!$BM$105:$BM$145)-104,""), ROW()-4)),"")="","",IFERROR(INDEX('Cheater Sheet'!AL105:AL145, SMALL(IF("Yes"='Cheater Sheet'!$BM$105:$BM$145, ROW('Cheater Sheet'!$BM$105:$BM$145)-104,""), ROW()-4)),""))</f>
        <v/>
      </c>
      <c r="AN36" s="704" t="str" cm="1">
        <f t="array" ref="AN36">IF(IFERROR(INDEX('Cheater Sheet'!AM105:AM145, SMALL(IF("Yes"='Cheater Sheet'!$BM$105:$BM$145, ROW('Cheater Sheet'!$BM$105:$BM$145)-104,""), ROW()-4)),"")="","",IFERROR(INDEX('Cheater Sheet'!AM105:AM145, SMALL(IF("Yes"='Cheater Sheet'!$BM$105:$BM$145, ROW('Cheater Sheet'!$BM$105:$BM$145)-104,""), ROW()-4)),""))</f>
        <v/>
      </c>
      <c r="AO36" s="705" t="str" cm="1">
        <f t="array" ref="AO36">IF(IFERROR(INDEX('Cheater Sheet'!AN105:AN145, SMALL(IF("Yes"='Cheater Sheet'!$BM$105:$BM$145, ROW('Cheater Sheet'!$BM$105:$BM$145)-104,""), ROW()-4)),"")="","",IFERROR(INDEX('Cheater Sheet'!AN105:AN145, SMALL(IF("Yes"='Cheater Sheet'!$BM$105:$BM$145, ROW('Cheater Sheet'!$BM$105:$BM$145)-104,""), ROW()-4)),""))</f>
        <v/>
      </c>
      <c r="AP36" s="704" t="str" cm="1">
        <f t="array" ref="AP36">IF(IFERROR(INDEX('Cheater Sheet'!AO105:AO145, SMALL(IF("Yes"='Cheater Sheet'!$BM$105:$BM$145, ROW('Cheater Sheet'!$BM$105:$BM$145)-104,""), ROW()-4)),"")="","",IFERROR(INDEX('Cheater Sheet'!AO105:AO145, SMALL(IF("Yes"='Cheater Sheet'!$BM$105:$BM$145, ROW('Cheater Sheet'!$BM$105:$BM$145)-104,""), ROW()-4)),""))</f>
        <v/>
      </c>
      <c r="AQ36" s="705" t="str" cm="1">
        <f t="array" ref="AQ36">IF(IFERROR(INDEX('Cheater Sheet'!AP105:AP145, SMALL(IF("Yes"='Cheater Sheet'!$BM$105:$BM$145, ROW('Cheater Sheet'!$BM$105:$BM$145)-104,""), ROW()-4)),"")="","",IFERROR(INDEX('Cheater Sheet'!AP105:AP145, SMALL(IF("Yes"='Cheater Sheet'!$BM$105:$BM$145, ROW('Cheater Sheet'!$BM$105:$BM$145)-104,""), ROW()-4)),""))</f>
        <v/>
      </c>
      <c r="AR36" s="704" t="str" cm="1">
        <f t="array" ref="AR36">IF(IFERROR(INDEX('Cheater Sheet'!AQ105:AQ145, SMALL(IF("Yes"='Cheater Sheet'!$BM$105:$BM$145, ROW('Cheater Sheet'!$BM$105:$BM$145)-104,""), ROW()-4)),"")="","",IFERROR(INDEX('Cheater Sheet'!AQ105:AQ145, SMALL(IF("Yes"='Cheater Sheet'!$BM$105:$BM$145, ROW('Cheater Sheet'!$BM$105:$BM$145)-104,""), ROW()-4)),""))</f>
        <v/>
      </c>
      <c r="AS36" s="705" t="str" cm="1">
        <f t="array" ref="AS36">IF(IFERROR(INDEX('Cheater Sheet'!AR105:AR145, SMALL(IF("Yes"='Cheater Sheet'!$BM$105:$BM$145, ROW('Cheater Sheet'!$BM$105:$BM$145)-104,""), ROW()-4)),"")="","",IFERROR(INDEX('Cheater Sheet'!AR105:AR145, SMALL(IF("Yes"='Cheater Sheet'!$BM$105:$BM$145, ROW('Cheater Sheet'!$BM$105:$BM$145)-104,""), ROW()-4)),""))</f>
        <v/>
      </c>
      <c r="AT36" s="704" t="str" cm="1">
        <f t="array" ref="AT36">IF(IFERROR(INDEX('Cheater Sheet'!AS105:AS145, SMALL(IF("Yes"='Cheater Sheet'!$BM$105:$BM$145, ROW('Cheater Sheet'!$BM$105:$BM$145)-104,""), ROW()-4)),"")="","",IFERROR(INDEX('Cheater Sheet'!AS105:AS145, SMALL(IF("Yes"='Cheater Sheet'!$BM$105:$BM$145, ROW('Cheater Sheet'!$BM$105:$BM$145)-104,""), ROW()-4)),""))</f>
        <v/>
      </c>
      <c r="AU36" s="705" t="str" cm="1">
        <f t="array" ref="AU36">IF(IFERROR(INDEX('Cheater Sheet'!AT105:AT145, SMALL(IF("Yes"='Cheater Sheet'!$BM$105:$BM$145, ROW('Cheater Sheet'!$BM$105:$BM$145)-104,""), ROW()-4)),"")="","",IFERROR(INDEX('Cheater Sheet'!AT105:AT145, SMALL(IF("Yes"='Cheater Sheet'!$BM$105:$BM$145, ROW('Cheater Sheet'!$BM$105:$BM$145)-104,""), ROW()-4)),""))</f>
        <v/>
      </c>
      <c r="AV36" s="704" t="str" cm="1">
        <f t="array" ref="AV36">IF(IFERROR(INDEX('Cheater Sheet'!AU105:AU145, SMALL(IF("Yes"='Cheater Sheet'!$BM$105:$BM$145, ROW('Cheater Sheet'!$BM$105:$BM$145)-104,""), ROW()-4)),"")="","",IFERROR(INDEX('Cheater Sheet'!AU105:AU145, SMALL(IF("Yes"='Cheater Sheet'!$BM$105:$BM$145, ROW('Cheater Sheet'!$BM$105:$BM$145)-104,""), ROW()-4)),""))</f>
        <v/>
      </c>
      <c r="AW36" s="705" t="str" cm="1">
        <f t="array" ref="AW36">IF(IFERROR(INDEX('Cheater Sheet'!AV105:AV145, SMALL(IF("Yes"='Cheater Sheet'!$BM$105:$BM$145, ROW('Cheater Sheet'!$BM$105:$BM$145)-104,""), ROW()-4)),"")="","",IFERROR(INDEX('Cheater Sheet'!AV105:AV145, SMALL(IF("Yes"='Cheater Sheet'!$BM$105:$BM$145, ROW('Cheater Sheet'!$BM$105:$BM$145)-104,""), ROW()-4)),""))</f>
        <v/>
      </c>
      <c r="AX36" s="704" t="str" cm="1">
        <f t="array" ref="AX36">IF(IFERROR(INDEX('Cheater Sheet'!AW105:AW145, SMALL(IF("Yes"='Cheater Sheet'!$BM$105:$BM$145, ROW('Cheater Sheet'!$BM$105:$BM$145)-104,""), ROW()-4)),"")="","",IFERROR(INDEX('Cheater Sheet'!AW105:AW145, SMALL(IF("Yes"='Cheater Sheet'!$BM$105:$BM$145, ROW('Cheater Sheet'!$BM$105:$BM$145)-104,""), ROW()-4)),""))</f>
        <v/>
      </c>
      <c r="AY36" s="705" t="str" cm="1">
        <f t="array" ref="AY36">IF(IFERROR(INDEX('Cheater Sheet'!AX105:AX145, SMALL(IF("Yes"='Cheater Sheet'!$BM$105:$BM$145, ROW('Cheater Sheet'!$BM$105:$BM$145)-104,""), ROW()-4)),"")="","",IFERROR(INDEX('Cheater Sheet'!AX105:AX145, SMALL(IF("Yes"='Cheater Sheet'!$BM$105:$BM$145, ROW('Cheater Sheet'!$BM$105:$BM$145)-104,""), ROW()-4)),""))</f>
        <v/>
      </c>
      <c r="AZ36" s="704" t="str" cm="1">
        <f t="array" ref="AZ36">IF(IFERROR(INDEX('Cheater Sheet'!AY105:AY145, SMALL(IF("Yes"='Cheater Sheet'!$BM$105:$BM$145, ROW('Cheater Sheet'!$BM$105:$BM$145)-104,""), ROW()-4)),"")="","",IFERROR(INDEX('Cheater Sheet'!AY105:AY145, SMALL(IF("Yes"='Cheater Sheet'!$BM$105:$BM$145, ROW('Cheater Sheet'!$BM$105:$BM$145)-104,""), ROW()-4)),""))</f>
        <v/>
      </c>
      <c r="BA36" s="705" t="str" cm="1">
        <f t="array" ref="BA36">IF(IFERROR(INDEX('Cheater Sheet'!AZ105:AZ145, SMALL(IF("Yes"='Cheater Sheet'!$BM$105:$BM$145, ROW('Cheater Sheet'!$BM$105:$BM$145)-104,""), ROW()-4)),"")="","",IFERROR(INDEX('Cheater Sheet'!AZ105:AZ145, SMALL(IF("Yes"='Cheater Sheet'!$BM$105:$BM$145, ROW('Cheater Sheet'!$BM$105:$BM$145)-104,""), ROW()-4)),""))</f>
        <v/>
      </c>
      <c r="BB36" s="704" t="str" cm="1">
        <f t="array" ref="BB36">IF(IFERROR(INDEX('Cheater Sheet'!BA105:BA145, SMALL(IF("Yes"='Cheater Sheet'!$BM$105:$BM$145, ROW('Cheater Sheet'!$BM$105:$BM$145)-104,""), ROW()-4)),"")="","",IFERROR(INDEX('Cheater Sheet'!BA105:BA145, SMALL(IF("Yes"='Cheater Sheet'!$BM$105:$BM$145, ROW('Cheater Sheet'!$BM$105:$BM$145)-104,""), ROW()-4)),""))</f>
        <v/>
      </c>
      <c r="BC36" s="705" t="str" cm="1">
        <f t="array" ref="BC36">IF(IFERROR(INDEX('Cheater Sheet'!BB105:BB145, SMALL(IF("Yes"='Cheater Sheet'!$BM$105:$BM$145, ROW('Cheater Sheet'!$BM$105:$BM$145)-104,""), ROW()-4)),"")="","",IFERROR(INDEX('Cheater Sheet'!BB105:BB145, SMALL(IF("Yes"='Cheater Sheet'!$BM$105:$BM$145, ROW('Cheater Sheet'!$BM$105:$BM$145)-104,""), ROW()-4)),""))</f>
        <v/>
      </c>
      <c r="BD36" s="704" t="str" cm="1">
        <f t="array" ref="BD36">IF(IFERROR(INDEX('Cheater Sheet'!BC105:BC145, SMALL(IF("Yes"='Cheater Sheet'!$BM$105:$BM$145, ROW('Cheater Sheet'!$BM$105:$BM$145)-104,""), ROW()-4)),"")="","",IFERROR(INDEX('Cheater Sheet'!BC105:BC145, SMALL(IF("Yes"='Cheater Sheet'!$BM$105:$BM$145, ROW('Cheater Sheet'!$BM$105:$BM$145)-104,""), ROW()-4)),""))</f>
        <v/>
      </c>
      <c r="BE36" s="705" t="str" cm="1">
        <f t="array" ref="BE36">IF(IFERROR(INDEX('Cheater Sheet'!BD105:BD145, SMALL(IF("Yes"='Cheater Sheet'!$BM$105:$BM$145, ROW('Cheater Sheet'!$BM$105:$BM$145)-104,""), ROW()-4)),"")="","",IFERROR(INDEX('Cheater Sheet'!BD105:BD145, SMALL(IF("Yes"='Cheater Sheet'!$BM$105:$BM$145, ROW('Cheater Sheet'!$BM$105:$BM$145)-104,""), ROW()-4)),""))</f>
        <v/>
      </c>
      <c r="BF36" s="704" t="str" cm="1">
        <f t="array" ref="BF36">IF(IFERROR(INDEX('Cheater Sheet'!BE105:BE145, SMALL(IF("Yes"='Cheater Sheet'!$BM$105:$BM$145, ROW('Cheater Sheet'!$BM$105:$BM$145)-104,""), ROW()-4)),"")="","",IFERROR(INDEX('Cheater Sheet'!BE105:BE145, SMALL(IF("Yes"='Cheater Sheet'!$BM$105:$BM$145, ROW('Cheater Sheet'!$BM$105:$BM$145)-104,""), ROW()-4)),""))</f>
        <v/>
      </c>
      <c r="BG36" s="705" t="str" cm="1">
        <f t="array" ref="BG36">IF(IFERROR(INDEX('Cheater Sheet'!BF105:BF145, SMALL(IF("Yes"='Cheater Sheet'!$BM$105:$BM$145, ROW('Cheater Sheet'!$BM$105:$BM$145)-104,""), ROW()-4)),"")="","",IFERROR(INDEX('Cheater Sheet'!BF105:BF145, SMALL(IF("Yes"='Cheater Sheet'!$BM$105:$BM$145, ROW('Cheater Sheet'!$BM$105:$BM$145)-104,""), ROW()-4)),""))</f>
        <v/>
      </c>
      <c r="BH36" s="704" t="str" cm="1">
        <f t="array" ref="BH36">IF(IFERROR(INDEX('Cheater Sheet'!BG105:BG145, SMALL(IF("Yes"='Cheater Sheet'!$BM$105:$BM$145, ROW('Cheater Sheet'!$BM$105:$BM$145)-104,""), ROW()-4)),"")="","",IFERROR(INDEX('Cheater Sheet'!BG105:BG145, SMALL(IF("Yes"='Cheater Sheet'!$BM$105:$BM$145, ROW('Cheater Sheet'!$BM$105:$BM$145)-104,""), ROW()-4)),""))</f>
        <v/>
      </c>
      <c r="BI36" s="705" t="str" cm="1">
        <f t="array" ref="BI36">IF(IFERROR(INDEX('Cheater Sheet'!BH105:BH145, SMALL(IF("Yes"='Cheater Sheet'!$BM$105:$BM$145, ROW('Cheater Sheet'!$BM$105:$BM$145)-104,""), ROW()-4)),"")="","",IFERROR(INDEX('Cheater Sheet'!BH105:BH145, SMALL(IF("Yes"='Cheater Sheet'!$BM$105:$BM$145, ROW('Cheater Sheet'!$BM$105:$BM$145)-104,""), ROW()-4)),""))</f>
        <v/>
      </c>
      <c r="BJ36" s="704" t="str" cm="1">
        <f t="array" ref="BJ36">IF(IFERROR(INDEX('Cheater Sheet'!BI105:BI145, SMALL(IF("Yes"='Cheater Sheet'!$BM$105:$BM$145, ROW('Cheater Sheet'!$BM$105:$BM$145)-104,""), ROW()-4)),"")="","",IFERROR(INDEX('Cheater Sheet'!BI105:BI145, SMALL(IF("Yes"='Cheater Sheet'!$BM$105:$BM$145, ROW('Cheater Sheet'!$BM$105:$BM$145)-104,""), ROW()-4)),""))</f>
        <v/>
      </c>
      <c r="BK36" s="527" t="str" cm="1">
        <f t="array" ref="BK36">IF(IFERROR(INDEX('Cheater Sheet'!BJ105:BJ145, SMALL(IF("Yes"='Cheater Sheet'!$BM$105:$BM$145, ROW('Cheater Sheet'!$BM$105:$BM$145)-104,""), ROW()-4)),"")="","",IFERROR(INDEX('Cheater Sheet'!BJ105:BJ145, SMALL(IF("Yes"='Cheater Sheet'!$BM$105:$BM$145, ROW('Cheater Sheet'!$BM$105:$BM$145)-104,""), ROW()-4)),""))</f>
        <v/>
      </c>
      <c r="BL36" s="101"/>
    </row>
    <row r="37" spans="1:64" x14ac:dyDescent="0.2">
      <c r="A37" s="765">
        <f t="shared" si="0"/>
        <v>0</v>
      </c>
      <c r="C37" s="143" t="str" cm="1">
        <f t="array" ref="C37">IFERROR(INDEX('Cheater Sheet'!$B$105:$B$145, SMALL(IF("Yes"='Cheater Sheet'!$BM$105:$BM$145, ROW('Cheater Sheet'!$BM$105:$BM$145)-104,""), ROW()-4)),"")</f>
        <v/>
      </c>
      <c r="D37" s="704" t="str" cm="1">
        <f t="array" ref="D37">IF(IFERROR(INDEX('Cheater Sheet'!C105:C145, SMALL(IF("Yes"='Cheater Sheet'!$BM$105:$BM$145, ROW('Cheater Sheet'!$BM$105:$BM$145)-104,""), ROW()-4)),"")="","",IFERROR(INDEX('Cheater Sheet'!C105:C145, SMALL(IF("Yes"='Cheater Sheet'!$BM$105:$BM$145, ROW('Cheater Sheet'!$BM$105:$BM$145)-104,""), ROW()-4)),""))</f>
        <v/>
      </c>
      <c r="E37" s="705" t="str" cm="1">
        <f t="array" ref="E37">IF(IFERROR(INDEX('Cheater Sheet'!D105:D145, SMALL(IF("Yes"='Cheater Sheet'!$BM$105:$BM$145, ROW('Cheater Sheet'!$BM$105:$BM$145)-104,""), ROW()-4)),"")="","",IFERROR(INDEX('Cheater Sheet'!D105:D145, SMALL(IF("Yes"='Cheater Sheet'!$BM$105:$BM$145, ROW('Cheater Sheet'!$BM$105:$BM$145)-104,""), ROW()-4)),""))</f>
        <v/>
      </c>
      <c r="F37" s="704" t="str" cm="1">
        <f t="array" ref="F37">IF(IFERROR(INDEX('Cheater Sheet'!E105:E145, SMALL(IF("Yes"='Cheater Sheet'!$BM$105:$BM$145, ROW('Cheater Sheet'!$BM$105:$BM$145)-104,""), ROW()-4)),"")="","",IFERROR(INDEX('Cheater Sheet'!E105:E145, SMALL(IF("Yes"='Cheater Sheet'!$BM$105:$BM$145, ROW('Cheater Sheet'!$BM$105:$BM$145)-104,""), ROW()-4)),""))</f>
        <v/>
      </c>
      <c r="G37" s="705" t="str" cm="1">
        <f t="array" ref="G37">IF(IFERROR(INDEX('Cheater Sheet'!F105:F145, SMALL(IF("Yes"='Cheater Sheet'!$BM$105:$BM$145, ROW('Cheater Sheet'!$BM$105:$BM$145)-104,""), ROW()-4)),"")="","",IFERROR(INDEX('Cheater Sheet'!F105:F145, SMALL(IF("Yes"='Cheater Sheet'!$BM$105:$BM$145, ROW('Cheater Sheet'!$BM$105:$BM$145)-104,""), ROW()-4)),""))</f>
        <v/>
      </c>
      <c r="H37" s="704" t="str" cm="1">
        <f t="array" ref="H37">IF(IFERROR(INDEX('Cheater Sheet'!G105:G145, SMALL(IF("Yes"='Cheater Sheet'!$BM$105:$BM$145, ROW('Cheater Sheet'!$BM$105:$BM$145)-104,""), ROW()-4)),"")="","",IFERROR(INDEX('Cheater Sheet'!G105:G145, SMALL(IF("Yes"='Cheater Sheet'!$BM$105:$BM$145, ROW('Cheater Sheet'!$BM$105:$BM$145)-104,""), ROW()-4)),""))</f>
        <v/>
      </c>
      <c r="I37" s="705" t="str" cm="1">
        <f t="array" ref="I37">IF(IFERROR(INDEX('Cheater Sheet'!H105:H145, SMALL(IF("Yes"='Cheater Sheet'!$BM$105:$BM$145, ROW('Cheater Sheet'!$BM$105:$BM$145)-104,""), ROW()-4)),"")="","",IFERROR(INDEX('Cheater Sheet'!H105:H145, SMALL(IF("Yes"='Cheater Sheet'!$BM$105:$BM$145, ROW('Cheater Sheet'!$BM$105:$BM$145)-104,""), ROW()-4)),""))</f>
        <v/>
      </c>
      <c r="J37" s="704" t="str" cm="1">
        <f t="array" ref="J37">IF(IFERROR(INDEX('Cheater Sheet'!I105:I145, SMALL(IF("Yes"='Cheater Sheet'!$BM$105:$BM$145, ROW('Cheater Sheet'!$BM$105:$BM$145)-104,""), ROW()-4)),"")="","",IFERROR(INDEX('Cheater Sheet'!I105:I145, SMALL(IF("Yes"='Cheater Sheet'!$BM$105:$BM$145, ROW('Cheater Sheet'!$BM$105:$BM$145)-104,""), ROW()-4)),""))</f>
        <v/>
      </c>
      <c r="K37" s="705" t="str" cm="1">
        <f t="array" ref="K37">IF(IFERROR(INDEX('Cheater Sheet'!J105:J145, SMALL(IF("Yes"='Cheater Sheet'!$BM$105:$BM$145, ROW('Cheater Sheet'!$BM$105:$BM$145)-104,""), ROW()-4)),"")="","",IFERROR(INDEX('Cheater Sheet'!J105:J145, SMALL(IF("Yes"='Cheater Sheet'!$BM$105:$BM$145, ROW('Cheater Sheet'!$BM$105:$BM$145)-104,""), ROW()-4)),""))</f>
        <v/>
      </c>
      <c r="L37" s="704" t="str" cm="1">
        <f t="array" ref="L37">IF(IFERROR(INDEX('Cheater Sheet'!K105:K145, SMALL(IF("Yes"='Cheater Sheet'!$BM$105:$BM$145, ROW('Cheater Sheet'!$BM$105:$BM$145)-104,""), ROW()-4)),"")="","",IFERROR(INDEX('Cheater Sheet'!K105:K145, SMALL(IF("Yes"='Cheater Sheet'!$BM$105:$BM$145, ROW('Cheater Sheet'!$BM$105:$BM$145)-104,""), ROW()-4)),""))</f>
        <v/>
      </c>
      <c r="M37" s="705" t="str" cm="1">
        <f t="array" ref="M37">IF(IFERROR(INDEX('Cheater Sheet'!L105:L145, SMALL(IF("Yes"='Cheater Sheet'!$BM$105:$BM$145, ROW('Cheater Sheet'!$BM$105:$BM$145)-104,""), ROW()-4)),"")="","",IFERROR(INDEX('Cheater Sheet'!L105:L145, SMALL(IF("Yes"='Cheater Sheet'!$BM$105:$BM$145, ROW('Cheater Sheet'!$BM$105:$BM$145)-104,""), ROW()-4)),""))</f>
        <v/>
      </c>
      <c r="N37" s="704" t="str" cm="1">
        <f t="array" ref="N37">IF(IFERROR(INDEX('Cheater Sheet'!M105:M145, SMALL(IF("Yes"='Cheater Sheet'!$BM$105:$BM$145, ROW('Cheater Sheet'!$BM$105:$BM$145)-104,""), ROW()-4)),"")="","",IFERROR(INDEX('Cheater Sheet'!M105:M145, SMALL(IF("Yes"='Cheater Sheet'!$BM$105:$BM$145, ROW('Cheater Sheet'!$BM$105:$BM$145)-104,""), ROW()-4)),""))</f>
        <v/>
      </c>
      <c r="O37" s="705" t="str" cm="1">
        <f t="array" ref="O37">IF(IFERROR(INDEX('Cheater Sheet'!N105:N145, SMALL(IF("Yes"='Cheater Sheet'!$BM$105:$BM$145, ROW('Cheater Sheet'!$BM$105:$BM$145)-104,""), ROW()-4)),"")="","",IFERROR(INDEX('Cheater Sheet'!N105:N145, SMALL(IF("Yes"='Cheater Sheet'!$BM$105:$BM$145, ROW('Cheater Sheet'!$BM$105:$BM$145)-104,""), ROW()-4)),""))</f>
        <v/>
      </c>
      <c r="P37" s="704" t="str" cm="1">
        <f t="array" ref="P37">IF(IFERROR(INDEX('Cheater Sheet'!O105:O145, SMALL(IF("Yes"='Cheater Sheet'!$BM$105:$BM$145, ROW('Cheater Sheet'!$BM$105:$BM$145)-104,""), ROW()-4)),"")="","",IFERROR(INDEX('Cheater Sheet'!O105:O145, SMALL(IF("Yes"='Cheater Sheet'!$BM$105:$BM$145, ROW('Cheater Sheet'!$BM$105:$BM$145)-104,""), ROW()-4)),""))</f>
        <v/>
      </c>
      <c r="Q37" s="705" t="str" cm="1">
        <f t="array" ref="Q37">IF(IFERROR(INDEX('Cheater Sheet'!P105:P145, SMALL(IF("Yes"='Cheater Sheet'!$BM$105:$BM$145, ROW('Cheater Sheet'!$BM$105:$BM$145)-104,""), ROW()-4)),"")="","",IFERROR(INDEX('Cheater Sheet'!P105:P145, SMALL(IF("Yes"='Cheater Sheet'!$BM$105:$BM$145, ROW('Cheater Sheet'!$BM$105:$BM$145)-104,""), ROW()-4)),""))</f>
        <v/>
      </c>
      <c r="R37" s="704" t="str" cm="1">
        <f t="array" ref="R37">IF(IFERROR(INDEX('Cheater Sheet'!Q105:Q145, SMALL(IF("Yes"='Cheater Sheet'!$BM$105:$BM$145, ROW('Cheater Sheet'!$BM$105:$BM$145)-104,""), ROW()-4)),"")="","",IFERROR(INDEX('Cheater Sheet'!Q105:Q145, SMALL(IF("Yes"='Cheater Sheet'!$BM$105:$BM$145, ROW('Cheater Sheet'!$BM$105:$BM$145)-104,""), ROW()-4)),""))</f>
        <v/>
      </c>
      <c r="S37" s="705" t="str" cm="1">
        <f t="array" ref="S37">IF(IFERROR(INDEX('Cheater Sheet'!R105:R145, SMALL(IF("Yes"='Cheater Sheet'!$BM$105:$BM$145, ROW('Cheater Sheet'!$BM$105:$BM$145)-104,""), ROW()-4)),"")="","",IFERROR(INDEX('Cheater Sheet'!R105:R145, SMALL(IF("Yes"='Cheater Sheet'!$BM$105:$BM$145, ROW('Cheater Sheet'!$BM$105:$BM$145)-104,""), ROW()-4)),""))</f>
        <v/>
      </c>
      <c r="T37" s="704" t="str" cm="1">
        <f t="array" ref="T37">IF(IFERROR(INDEX('Cheater Sheet'!S105:S145, SMALL(IF("Yes"='Cheater Sheet'!$BM$105:$BM$145, ROW('Cheater Sheet'!$BM$105:$BM$145)-104,""), ROW()-4)),"")="","",IFERROR(INDEX('Cheater Sheet'!S105:S145, SMALL(IF("Yes"='Cheater Sheet'!$BM$105:$BM$145, ROW('Cheater Sheet'!$BM$105:$BM$145)-104,""), ROW()-4)),""))</f>
        <v/>
      </c>
      <c r="U37" s="705" t="str" cm="1">
        <f t="array" ref="U37">IF(IFERROR(INDEX('Cheater Sheet'!T105:T145, SMALL(IF("Yes"='Cheater Sheet'!$BM$105:$BM$145, ROW('Cheater Sheet'!$BM$105:$BM$145)-104,""), ROW()-4)),"")="","",IFERROR(INDEX('Cheater Sheet'!T105:T145, SMALL(IF("Yes"='Cheater Sheet'!$BM$105:$BM$145, ROW('Cheater Sheet'!$BM$105:$BM$145)-104,""), ROW()-4)),""))</f>
        <v/>
      </c>
      <c r="V37" s="704" t="str" cm="1">
        <f t="array" ref="V37">IF(IFERROR(INDEX('Cheater Sheet'!U105:U145, SMALL(IF("Yes"='Cheater Sheet'!$BM$105:$BM$145, ROW('Cheater Sheet'!$BM$105:$BM$145)-104,""), ROW()-4)),"")="","",IFERROR(INDEX('Cheater Sheet'!U105:U145, SMALL(IF("Yes"='Cheater Sheet'!$BM$105:$BM$145, ROW('Cheater Sheet'!$BM$105:$BM$145)-104,""), ROW()-4)),""))</f>
        <v/>
      </c>
      <c r="W37" s="705" t="str" cm="1">
        <f t="array" ref="W37">IF(IFERROR(INDEX('Cheater Sheet'!V105:V145, SMALL(IF("Yes"='Cheater Sheet'!$BM$105:$BM$145, ROW('Cheater Sheet'!$BM$105:$BM$145)-104,""), ROW()-4)),"")="","",IFERROR(INDEX('Cheater Sheet'!V105:V145, SMALL(IF("Yes"='Cheater Sheet'!$BM$105:$BM$145, ROW('Cheater Sheet'!$BM$105:$BM$145)-104,""), ROW()-4)),""))</f>
        <v/>
      </c>
      <c r="X37" s="704" t="str" cm="1">
        <f t="array" ref="X37">IF(IFERROR(INDEX('Cheater Sheet'!W105:W145, SMALL(IF("Yes"='Cheater Sheet'!$BM$105:$BM$145, ROW('Cheater Sheet'!$BM$105:$BM$145)-104,""), ROW()-4)),"")="","",IFERROR(INDEX('Cheater Sheet'!W105:W145, SMALL(IF("Yes"='Cheater Sheet'!$BM$105:$BM$145, ROW('Cheater Sheet'!$BM$105:$BM$145)-104,""), ROW()-4)),""))</f>
        <v/>
      </c>
      <c r="Y37" s="705" t="str" cm="1">
        <f t="array" ref="Y37">IF(IFERROR(INDEX('Cheater Sheet'!X105:X145, SMALL(IF("Yes"='Cheater Sheet'!$BM$105:$BM$145, ROW('Cheater Sheet'!$BM$105:$BM$145)-104,""), ROW()-4)),"")="","",IFERROR(INDEX('Cheater Sheet'!X105:X145, SMALL(IF("Yes"='Cheater Sheet'!$BM$105:$BM$145, ROW('Cheater Sheet'!$BM$105:$BM$145)-104,""), ROW()-4)),""))</f>
        <v/>
      </c>
      <c r="Z37" s="704" t="str" cm="1">
        <f t="array" ref="Z37">IF(IFERROR(INDEX('Cheater Sheet'!Y105:Y145, SMALL(IF("Yes"='Cheater Sheet'!$BM$105:$BM$145, ROW('Cheater Sheet'!$BM$105:$BM$145)-104,""), ROW()-4)),"")="","",IFERROR(INDEX('Cheater Sheet'!Y105:Y145, SMALL(IF("Yes"='Cheater Sheet'!$BM$105:$BM$145, ROW('Cheater Sheet'!$BM$105:$BM$145)-104,""), ROW()-4)),""))</f>
        <v/>
      </c>
      <c r="AA37" s="705" t="str" cm="1">
        <f t="array" ref="AA37">IF(IFERROR(INDEX('Cheater Sheet'!Z105:Z145, SMALL(IF("Yes"='Cheater Sheet'!$BM$105:$BM$145, ROW('Cheater Sheet'!$BM$105:$BM$145)-104,""), ROW()-4)),"")="","",IFERROR(INDEX('Cheater Sheet'!Z105:Z145, SMALL(IF("Yes"='Cheater Sheet'!$BM$105:$BM$145, ROW('Cheater Sheet'!$BM$105:$BM$145)-104,""), ROW()-4)),""))</f>
        <v/>
      </c>
      <c r="AB37" s="704" t="str" cm="1">
        <f t="array" ref="AB37">IF(IFERROR(INDEX('Cheater Sheet'!AA105:AA145, SMALL(IF("Yes"='Cheater Sheet'!$BM$105:$BM$145, ROW('Cheater Sheet'!$BM$105:$BM$145)-104,""), ROW()-4)),"")="","",IFERROR(INDEX('Cheater Sheet'!AA105:AA145, SMALL(IF("Yes"='Cheater Sheet'!$BM$105:$BM$145, ROW('Cheater Sheet'!$BM$105:$BM$145)-104,""), ROW()-4)),""))</f>
        <v/>
      </c>
      <c r="AC37" s="705" t="str" cm="1">
        <f t="array" ref="AC37">IF(IFERROR(INDEX('Cheater Sheet'!AB105:AB145, SMALL(IF("Yes"='Cheater Sheet'!$BM$105:$BM$145, ROW('Cheater Sheet'!$BM$105:$BM$145)-104,""), ROW()-4)),"")="","",IFERROR(INDEX('Cheater Sheet'!AB105:AB145, SMALL(IF("Yes"='Cheater Sheet'!$BM$105:$BM$145, ROW('Cheater Sheet'!$BM$105:$BM$145)-104,""), ROW()-4)),""))</f>
        <v/>
      </c>
      <c r="AD37" s="704" t="str" cm="1">
        <f t="array" ref="AD37">IF(IFERROR(INDEX('Cheater Sheet'!AC105:AC145, SMALL(IF("Yes"='Cheater Sheet'!$BM$105:$BM$145, ROW('Cheater Sheet'!$BM$105:$BM$145)-104,""), ROW()-4)),"")="","",IFERROR(INDEX('Cheater Sheet'!AC105:AC145, SMALL(IF("Yes"='Cheater Sheet'!$BM$105:$BM$145, ROW('Cheater Sheet'!$BM$105:$BM$145)-104,""), ROW()-4)),""))</f>
        <v/>
      </c>
      <c r="AE37" s="705" t="str" cm="1">
        <f t="array" ref="AE37">IF(IFERROR(INDEX('Cheater Sheet'!AD105:AD145, SMALL(IF("Yes"='Cheater Sheet'!$BM$105:$BM$145, ROW('Cheater Sheet'!$BM$105:$BM$145)-104,""), ROW()-4)),"")="","",IFERROR(INDEX('Cheater Sheet'!AD105:AD145, SMALL(IF("Yes"='Cheater Sheet'!$BM$105:$BM$145, ROW('Cheater Sheet'!$BM$105:$BM$145)-104,""), ROW()-4)),""))</f>
        <v/>
      </c>
      <c r="AF37" s="704" t="str" cm="1">
        <f t="array" ref="AF37">IF(IFERROR(INDEX('Cheater Sheet'!AE105:AE145, SMALL(IF("Yes"='Cheater Sheet'!$BM$105:$BM$145, ROW('Cheater Sheet'!$BM$105:$BM$145)-104,""), ROW()-4)),"")="","",IFERROR(INDEX('Cheater Sheet'!AE105:AE145, SMALL(IF("Yes"='Cheater Sheet'!$BM$105:$BM$145, ROW('Cheater Sheet'!$BM$105:$BM$145)-104,""), ROW()-4)),""))</f>
        <v/>
      </c>
      <c r="AG37" s="705" t="str" cm="1">
        <f t="array" ref="AG37">IF(IFERROR(INDEX('Cheater Sheet'!AF105:AF145, SMALL(IF("Yes"='Cheater Sheet'!$BM$105:$BM$145, ROW('Cheater Sheet'!$BM$105:$BM$145)-104,""), ROW()-4)),"")="","",IFERROR(INDEX('Cheater Sheet'!AF105:AF145, SMALL(IF("Yes"='Cheater Sheet'!$BM$105:$BM$145, ROW('Cheater Sheet'!$BM$105:$BM$145)-104,""), ROW()-4)),""))</f>
        <v/>
      </c>
      <c r="AH37" s="704" t="str" cm="1">
        <f t="array" ref="AH37">IF(IFERROR(INDEX('Cheater Sheet'!AG105:AG145, SMALL(IF("Yes"='Cheater Sheet'!$BM$105:$BM$145, ROW('Cheater Sheet'!$BM$105:$BM$145)-104,""), ROW()-4)),"")="","",IFERROR(INDEX('Cheater Sheet'!AG105:AG145, SMALL(IF("Yes"='Cheater Sheet'!$BM$105:$BM$145, ROW('Cheater Sheet'!$BM$105:$BM$145)-104,""), ROW()-4)),""))</f>
        <v/>
      </c>
      <c r="AI37" s="705" t="str" cm="1">
        <f t="array" ref="AI37">IF(IFERROR(INDEX('Cheater Sheet'!AH105:AH145, SMALL(IF("Yes"='Cheater Sheet'!$BM$105:$BM$145, ROW('Cheater Sheet'!$BM$105:$BM$145)-104,""), ROW()-4)),"")="","",IFERROR(INDEX('Cheater Sheet'!AH105:AH145, SMALL(IF("Yes"='Cheater Sheet'!$BM$105:$BM$145, ROW('Cheater Sheet'!$BM$105:$BM$145)-104,""), ROW()-4)),""))</f>
        <v/>
      </c>
      <c r="AJ37" s="704" t="str" cm="1">
        <f t="array" ref="AJ37">IF(IFERROR(INDEX('Cheater Sheet'!AI105:AI145, SMALL(IF("Yes"='Cheater Sheet'!$BM$105:$BM$145, ROW('Cheater Sheet'!$BM$105:$BM$145)-104,""), ROW()-4)),"")="","",IFERROR(INDEX('Cheater Sheet'!AI105:AI145, SMALL(IF("Yes"='Cheater Sheet'!$BM$105:$BM$145, ROW('Cheater Sheet'!$BM$105:$BM$145)-104,""), ROW()-4)),""))</f>
        <v/>
      </c>
      <c r="AK37" s="705" t="str" cm="1">
        <f t="array" ref="AK37">IF(IFERROR(INDEX('Cheater Sheet'!AJ105:AJ145, SMALL(IF("Yes"='Cheater Sheet'!$BM$105:$BM$145, ROW('Cheater Sheet'!$BM$105:$BM$145)-104,""), ROW()-4)),"")="","",IFERROR(INDEX('Cheater Sheet'!AJ105:AJ145, SMALL(IF("Yes"='Cheater Sheet'!$BM$105:$BM$145, ROW('Cheater Sheet'!$BM$105:$BM$145)-104,""), ROW()-4)),""))</f>
        <v/>
      </c>
      <c r="AL37" s="704" t="str" cm="1">
        <f t="array" ref="AL37">IF(IFERROR(INDEX('Cheater Sheet'!AK105:AK145, SMALL(IF("Yes"='Cheater Sheet'!$BM$105:$BM$145, ROW('Cheater Sheet'!$BM$105:$BM$145)-104,""), ROW()-4)),"")="","",IFERROR(INDEX('Cheater Sheet'!AK105:AK145, SMALL(IF("Yes"='Cheater Sheet'!$BM$105:$BM$145, ROW('Cheater Sheet'!$BM$105:$BM$145)-104,""), ROW()-4)),""))</f>
        <v/>
      </c>
      <c r="AM37" s="705" t="str" cm="1">
        <f t="array" ref="AM37">IF(IFERROR(INDEX('Cheater Sheet'!AL105:AL145, SMALL(IF("Yes"='Cheater Sheet'!$BM$105:$BM$145, ROW('Cheater Sheet'!$BM$105:$BM$145)-104,""), ROW()-4)),"")="","",IFERROR(INDEX('Cheater Sheet'!AL105:AL145, SMALL(IF("Yes"='Cheater Sheet'!$BM$105:$BM$145, ROW('Cheater Sheet'!$BM$105:$BM$145)-104,""), ROW()-4)),""))</f>
        <v/>
      </c>
      <c r="AN37" s="704" t="str" cm="1">
        <f t="array" ref="AN37">IF(IFERROR(INDEX('Cheater Sheet'!AM105:AM145, SMALL(IF("Yes"='Cheater Sheet'!$BM$105:$BM$145, ROW('Cheater Sheet'!$BM$105:$BM$145)-104,""), ROW()-4)),"")="","",IFERROR(INDEX('Cheater Sheet'!AM105:AM145, SMALL(IF("Yes"='Cheater Sheet'!$BM$105:$BM$145, ROW('Cheater Sheet'!$BM$105:$BM$145)-104,""), ROW()-4)),""))</f>
        <v/>
      </c>
      <c r="AO37" s="705" t="str" cm="1">
        <f t="array" ref="AO37">IF(IFERROR(INDEX('Cheater Sheet'!AN105:AN145, SMALL(IF("Yes"='Cheater Sheet'!$BM$105:$BM$145, ROW('Cheater Sheet'!$BM$105:$BM$145)-104,""), ROW()-4)),"")="","",IFERROR(INDEX('Cheater Sheet'!AN105:AN145, SMALL(IF("Yes"='Cheater Sheet'!$BM$105:$BM$145, ROW('Cheater Sheet'!$BM$105:$BM$145)-104,""), ROW()-4)),""))</f>
        <v/>
      </c>
      <c r="AP37" s="704" t="str" cm="1">
        <f t="array" ref="AP37">IF(IFERROR(INDEX('Cheater Sheet'!AO105:AO145, SMALL(IF("Yes"='Cheater Sheet'!$BM$105:$BM$145, ROW('Cheater Sheet'!$BM$105:$BM$145)-104,""), ROW()-4)),"")="","",IFERROR(INDEX('Cheater Sheet'!AO105:AO145, SMALL(IF("Yes"='Cheater Sheet'!$BM$105:$BM$145, ROW('Cheater Sheet'!$BM$105:$BM$145)-104,""), ROW()-4)),""))</f>
        <v/>
      </c>
      <c r="AQ37" s="705" t="str" cm="1">
        <f t="array" ref="AQ37">IF(IFERROR(INDEX('Cheater Sheet'!AP105:AP145, SMALL(IF("Yes"='Cheater Sheet'!$BM$105:$BM$145, ROW('Cheater Sheet'!$BM$105:$BM$145)-104,""), ROW()-4)),"")="","",IFERROR(INDEX('Cheater Sheet'!AP105:AP145, SMALL(IF("Yes"='Cheater Sheet'!$BM$105:$BM$145, ROW('Cheater Sheet'!$BM$105:$BM$145)-104,""), ROW()-4)),""))</f>
        <v/>
      </c>
      <c r="AR37" s="704" t="str" cm="1">
        <f t="array" ref="AR37">IF(IFERROR(INDEX('Cheater Sheet'!AQ105:AQ145, SMALL(IF("Yes"='Cheater Sheet'!$BM$105:$BM$145, ROW('Cheater Sheet'!$BM$105:$BM$145)-104,""), ROW()-4)),"")="","",IFERROR(INDEX('Cheater Sheet'!AQ105:AQ145, SMALL(IF("Yes"='Cheater Sheet'!$BM$105:$BM$145, ROW('Cheater Sheet'!$BM$105:$BM$145)-104,""), ROW()-4)),""))</f>
        <v/>
      </c>
      <c r="AS37" s="705" t="str" cm="1">
        <f t="array" ref="AS37">IF(IFERROR(INDEX('Cheater Sheet'!AR105:AR145, SMALL(IF("Yes"='Cheater Sheet'!$BM$105:$BM$145, ROW('Cheater Sheet'!$BM$105:$BM$145)-104,""), ROW()-4)),"")="","",IFERROR(INDEX('Cheater Sheet'!AR105:AR145, SMALL(IF("Yes"='Cheater Sheet'!$BM$105:$BM$145, ROW('Cheater Sheet'!$BM$105:$BM$145)-104,""), ROW()-4)),""))</f>
        <v/>
      </c>
      <c r="AT37" s="704" t="str" cm="1">
        <f t="array" ref="AT37">IF(IFERROR(INDEX('Cheater Sheet'!AS105:AS145, SMALL(IF("Yes"='Cheater Sheet'!$BM$105:$BM$145, ROW('Cheater Sheet'!$BM$105:$BM$145)-104,""), ROW()-4)),"")="","",IFERROR(INDEX('Cheater Sheet'!AS105:AS145, SMALL(IF("Yes"='Cheater Sheet'!$BM$105:$BM$145, ROW('Cheater Sheet'!$BM$105:$BM$145)-104,""), ROW()-4)),""))</f>
        <v/>
      </c>
      <c r="AU37" s="705" t="str" cm="1">
        <f t="array" ref="AU37">IF(IFERROR(INDEX('Cheater Sheet'!AT105:AT145, SMALL(IF("Yes"='Cheater Sheet'!$BM$105:$BM$145, ROW('Cheater Sheet'!$BM$105:$BM$145)-104,""), ROW()-4)),"")="","",IFERROR(INDEX('Cheater Sheet'!AT105:AT145, SMALL(IF("Yes"='Cheater Sheet'!$BM$105:$BM$145, ROW('Cheater Sheet'!$BM$105:$BM$145)-104,""), ROW()-4)),""))</f>
        <v/>
      </c>
      <c r="AV37" s="704" t="str" cm="1">
        <f t="array" ref="AV37">IF(IFERROR(INDEX('Cheater Sheet'!AU105:AU145, SMALL(IF("Yes"='Cheater Sheet'!$BM$105:$BM$145, ROW('Cheater Sheet'!$BM$105:$BM$145)-104,""), ROW()-4)),"")="","",IFERROR(INDEX('Cheater Sheet'!AU105:AU145, SMALL(IF("Yes"='Cheater Sheet'!$BM$105:$BM$145, ROW('Cheater Sheet'!$BM$105:$BM$145)-104,""), ROW()-4)),""))</f>
        <v/>
      </c>
      <c r="AW37" s="705" t="str" cm="1">
        <f t="array" ref="AW37">IF(IFERROR(INDEX('Cheater Sheet'!AV105:AV145, SMALL(IF("Yes"='Cheater Sheet'!$BM$105:$BM$145, ROW('Cheater Sheet'!$BM$105:$BM$145)-104,""), ROW()-4)),"")="","",IFERROR(INDEX('Cheater Sheet'!AV105:AV145, SMALL(IF("Yes"='Cheater Sheet'!$BM$105:$BM$145, ROW('Cheater Sheet'!$BM$105:$BM$145)-104,""), ROW()-4)),""))</f>
        <v/>
      </c>
      <c r="AX37" s="704" t="str" cm="1">
        <f t="array" ref="AX37">IF(IFERROR(INDEX('Cheater Sheet'!AW105:AW145, SMALL(IF("Yes"='Cheater Sheet'!$BM$105:$BM$145, ROW('Cheater Sheet'!$BM$105:$BM$145)-104,""), ROW()-4)),"")="","",IFERROR(INDEX('Cheater Sheet'!AW105:AW145, SMALL(IF("Yes"='Cheater Sheet'!$BM$105:$BM$145, ROW('Cheater Sheet'!$BM$105:$BM$145)-104,""), ROW()-4)),""))</f>
        <v/>
      </c>
      <c r="AY37" s="705" t="str" cm="1">
        <f t="array" ref="AY37">IF(IFERROR(INDEX('Cheater Sheet'!AX105:AX145, SMALL(IF("Yes"='Cheater Sheet'!$BM$105:$BM$145, ROW('Cheater Sheet'!$BM$105:$BM$145)-104,""), ROW()-4)),"")="","",IFERROR(INDEX('Cheater Sheet'!AX105:AX145, SMALL(IF("Yes"='Cheater Sheet'!$BM$105:$BM$145, ROW('Cheater Sheet'!$BM$105:$BM$145)-104,""), ROW()-4)),""))</f>
        <v/>
      </c>
      <c r="AZ37" s="704" t="str" cm="1">
        <f t="array" ref="AZ37">IF(IFERROR(INDEX('Cheater Sheet'!AY105:AY145, SMALL(IF("Yes"='Cheater Sheet'!$BM$105:$BM$145, ROW('Cheater Sheet'!$BM$105:$BM$145)-104,""), ROW()-4)),"")="","",IFERROR(INDEX('Cheater Sheet'!AY105:AY145, SMALL(IF("Yes"='Cheater Sheet'!$BM$105:$BM$145, ROW('Cheater Sheet'!$BM$105:$BM$145)-104,""), ROW()-4)),""))</f>
        <v/>
      </c>
      <c r="BA37" s="705" t="str" cm="1">
        <f t="array" ref="BA37">IF(IFERROR(INDEX('Cheater Sheet'!AZ105:AZ145, SMALL(IF("Yes"='Cheater Sheet'!$BM$105:$BM$145, ROW('Cheater Sheet'!$BM$105:$BM$145)-104,""), ROW()-4)),"")="","",IFERROR(INDEX('Cheater Sheet'!AZ105:AZ145, SMALL(IF("Yes"='Cheater Sheet'!$BM$105:$BM$145, ROW('Cheater Sheet'!$BM$105:$BM$145)-104,""), ROW()-4)),""))</f>
        <v/>
      </c>
      <c r="BB37" s="704" t="str" cm="1">
        <f t="array" ref="BB37">IF(IFERROR(INDEX('Cheater Sheet'!BA105:BA145, SMALL(IF("Yes"='Cheater Sheet'!$BM$105:$BM$145, ROW('Cheater Sheet'!$BM$105:$BM$145)-104,""), ROW()-4)),"")="","",IFERROR(INDEX('Cheater Sheet'!BA105:BA145, SMALL(IF("Yes"='Cheater Sheet'!$BM$105:$BM$145, ROW('Cheater Sheet'!$BM$105:$BM$145)-104,""), ROW()-4)),""))</f>
        <v/>
      </c>
      <c r="BC37" s="705" t="str" cm="1">
        <f t="array" ref="BC37">IF(IFERROR(INDEX('Cheater Sheet'!BB105:BB145, SMALL(IF("Yes"='Cheater Sheet'!$BM$105:$BM$145, ROW('Cheater Sheet'!$BM$105:$BM$145)-104,""), ROW()-4)),"")="","",IFERROR(INDEX('Cheater Sheet'!BB105:BB145, SMALL(IF("Yes"='Cheater Sheet'!$BM$105:$BM$145, ROW('Cheater Sheet'!$BM$105:$BM$145)-104,""), ROW()-4)),""))</f>
        <v/>
      </c>
      <c r="BD37" s="704" t="str" cm="1">
        <f t="array" ref="BD37">IF(IFERROR(INDEX('Cheater Sheet'!BC105:BC145, SMALL(IF("Yes"='Cheater Sheet'!$BM$105:$BM$145, ROW('Cheater Sheet'!$BM$105:$BM$145)-104,""), ROW()-4)),"")="","",IFERROR(INDEX('Cheater Sheet'!BC105:BC145, SMALL(IF("Yes"='Cheater Sheet'!$BM$105:$BM$145, ROW('Cheater Sheet'!$BM$105:$BM$145)-104,""), ROW()-4)),""))</f>
        <v/>
      </c>
      <c r="BE37" s="705" t="str" cm="1">
        <f t="array" ref="BE37">IF(IFERROR(INDEX('Cheater Sheet'!BD105:BD145, SMALL(IF("Yes"='Cheater Sheet'!$BM$105:$BM$145, ROW('Cheater Sheet'!$BM$105:$BM$145)-104,""), ROW()-4)),"")="","",IFERROR(INDEX('Cheater Sheet'!BD105:BD145, SMALL(IF("Yes"='Cheater Sheet'!$BM$105:$BM$145, ROW('Cheater Sheet'!$BM$105:$BM$145)-104,""), ROW()-4)),""))</f>
        <v/>
      </c>
      <c r="BF37" s="704" t="str" cm="1">
        <f t="array" ref="BF37">IF(IFERROR(INDEX('Cheater Sheet'!BE105:BE145, SMALL(IF("Yes"='Cheater Sheet'!$BM$105:$BM$145, ROW('Cheater Sheet'!$BM$105:$BM$145)-104,""), ROW()-4)),"")="","",IFERROR(INDEX('Cheater Sheet'!BE105:BE145, SMALL(IF("Yes"='Cheater Sheet'!$BM$105:$BM$145, ROW('Cheater Sheet'!$BM$105:$BM$145)-104,""), ROW()-4)),""))</f>
        <v/>
      </c>
      <c r="BG37" s="705" t="str" cm="1">
        <f t="array" ref="BG37">IF(IFERROR(INDEX('Cheater Sheet'!BF105:BF145, SMALL(IF("Yes"='Cheater Sheet'!$BM$105:$BM$145, ROW('Cheater Sheet'!$BM$105:$BM$145)-104,""), ROW()-4)),"")="","",IFERROR(INDEX('Cheater Sheet'!BF105:BF145, SMALL(IF("Yes"='Cheater Sheet'!$BM$105:$BM$145, ROW('Cheater Sheet'!$BM$105:$BM$145)-104,""), ROW()-4)),""))</f>
        <v/>
      </c>
      <c r="BH37" s="704" t="str" cm="1">
        <f t="array" ref="BH37">IF(IFERROR(INDEX('Cheater Sheet'!BG105:BG145, SMALL(IF("Yes"='Cheater Sheet'!$BM$105:$BM$145, ROW('Cheater Sheet'!$BM$105:$BM$145)-104,""), ROW()-4)),"")="","",IFERROR(INDEX('Cheater Sheet'!BG105:BG145, SMALL(IF("Yes"='Cheater Sheet'!$BM$105:$BM$145, ROW('Cheater Sheet'!$BM$105:$BM$145)-104,""), ROW()-4)),""))</f>
        <v/>
      </c>
      <c r="BI37" s="705" t="str" cm="1">
        <f t="array" ref="BI37">IF(IFERROR(INDEX('Cheater Sheet'!BH105:BH145, SMALL(IF("Yes"='Cheater Sheet'!$BM$105:$BM$145, ROW('Cheater Sheet'!$BM$105:$BM$145)-104,""), ROW()-4)),"")="","",IFERROR(INDEX('Cheater Sheet'!BH105:BH145, SMALL(IF("Yes"='Cheater Sheet'!$BM$105:$BM$145, ROW('Cheater Sheet'!$BM$105:$BM$145)-104,""), ROW()-4)),""))</f>
        <v/>
      </c>
      <c r="BJ37" s="704" t="str" cm="1">
        <f t="array" ref="BJ37">IF(IFERROR(INDEX('Cheater Sheet'!BI105:BI145, SMALL(IF("Yes"='Cheater Sheet'!$BM$105:$BM$145, ROW('Cheater Sheet'!$BM$105:$BM$145)-104,""), ROW()-4)),"")="","",IFERROR(INDEX('Cheater Sheet'!BI105:BI145, SMALL(IF("Yes"='Cheater Sheet'!$BM$105:$BM$145, ROW('Cheater Sheet'!$BM$105:$BM$145)-104,""), ROW()-4)),""))</f>
        <v/>
      </c>
      <c r="BK37" s="527" t="str" cm="1">
        <f t="array" ref="BK37">IF(IFERROR(INDEX('Cheater Sheet'!BJ105:BJ145, SMALL(IF("Yes"='Cheater Sheet'!$BM$105:$BM$145, ROW('Cheater Sheet'!$BM$105:$BM$145)-104,""), ROW()-4)),"")="","",IFERROR(INDEX('Cheater Sheet'!BJ105:BJ145, SMALL(IF("Yes"='Cheater Sheet'!$BM$105:$BM$145, ROW('Cheater Sheet'!$BM$105:$BM$145)-104,""), ROW()-4)),""))</f>
        <v/>
      </c>
      <c r="BL37" s="101"/>
    </row>
    <row r="38" spans="1:64" x14ac:dyDescent="0.2">
      <c r="A38" s="765">
        <f t="shared" si="0"/>
        <v>0</v>
      </c>
      <c r="C38" s="143" t="str" cm="1">
        <f t="array" ref="C38">IFERROR(INDEX('Cheater Sheet'!$B$105:$B$145, SMALL(IF("Yes"='Cheater Sheet'!$BM$105:$BM$145, ROW('Cheater Sheet'!$BM$105:$BM$145)-104,""), ROW()-4)),"")</f>
        <v/>
      </c>
      <c r="D38" s="704" t="str" cm="1">
        <f t="array" ref="D38">IF(IFERROR(INDEX('Cheater Sheet'!C105:C145, SMALL(IF("Yes"='Cheater Sheet'!$BM$105:$BM$145, ROW('Cheater Sheet'!$BM$105:$BM$145)-104,""), ROW()-4)),"")="","",IFERROR(INDEX('Cheater Sheet'!C105:C145, SMALL(IF("Yes"='Cheater Sheet'!$BM$105:$BM$145, ROW('Cheater Sheet'!$BM$105:$BM$145)-104,""), ROW()-4)),""))</f>
        <v/>
      </c>
      <c r="E38" s="705" t="str" cm="1">
        <f t="array" ref="E38">IF(IFERROR(INDEX('Cheater Sheet'!D105:D145, SMALL(IF("Yes"='Cheater Sheet'!$BM$105:$BM$145, ROW('Cheater Sheet'!$BM$105:$BM$145)-104,""), ROW()-4)),"")="","",IFERROR(INDEX('Cheater Sheet'!D105:D145, SMALL(IF("Yes"='Cheater Sheet'!$BM$105:$BM$145, ROW('Cheater Sheet'!$BM$105:$BM$145)-104,""), ROW()-4)),""))</f>
        <v/>
      </c>
      <c r="F38" s="704" t="str" cm="1">
        <f t="array" ref="F38">IF(IFERROR(INDEX('Cheater Sheet'!E105:E145, SMALL(IF("Yes"='Cheater Sheet'!$BM$105:$BM$145, ROW('Cheater Sheet'!$BM$105:$BM$145)-104,""), ROW()-4)),"")="","",IFERROR(INDEX('Cheater Sheet'!E105:E145, SMALL(IF("Yes"='Cheater Sheet'!$BM$105:$BM$145, ROW('Cheater Sheet'!$BM$105:$BM$145)-104,""), ROW()-4)),""))</f>
        <v/>
      </c>
      <c r="G38" s="705" t="str" cm="1">
        <f t="array" ref="G38">IF(IFERROR(INDEX('Cheater Sheet'!F105:F145, SMALL(IF("Yes"='Cheater Sheet'!$BM$105:$BM$145, ROW('Cheater Sheet'!$BM$105:$BM$145)-104,""), ROW()-4)),"")="","",IFERROR(INDEX('Cheater Sheet'!F105:F145, SMALL(IF("Yes"='Cheater Sheet'!$BM$105:$BM$145, ROW('Cheater Sheet'!$BM$105:$BM$145)-104,""), ROW()-4)),""))</f>
        <v/>
      </c>
      <c r="H38" s="704" t="str" cm="1">
        <f t="array" ref="H38">IF(IFERROR(INDEX('Cheater Sheet'!G105:G145, SMALL(IF("Yes"='Cheater Sheet'!$BM$105:$BM$145, ROW('Cheater Sheet'!$BM$105:$BM$145)-104,""), ROW()-4)),"")="","",IFERROR(INDEX('Cheater Sheet'!G105:G145, SMALL(IF("Yes"='Cheater Sheet'!$BM$105:$BM$145, ROW('Cheater Sheet'!$BM$105:$BM$145)-104,""), ROW()-4)),""))</f>
        <v/>
      </c>
      <c r="I38" s="705" t="str" cm="1">
        <f t="array" ref="I38">IF(IFERROR(INDEX('Cheater Sheet'!H105:H145, SMALL(IF("Yes"='Cheater Sheet'!$BM$105:$BM$145, ROW('Cheater Sheet'!$BM$105:$BM$145)-104,""), ROW()-4)),"")="","",IFERROR(INDEX('Cheater Sheet'!H105:H145, SMALL(IF("Yes"='Cheater Sheet'!$BM$105:$BM$145, ROW('Cheater Sheet'!$BM$105:$BM$145)-104,""), ROW()-4)),""))</f>
        <v/>
      </c>
      <c r="J38" s="704" t="str" cm="1">
        <f t="array" ref="J38">IF(IFERROR(INDEX('Cheater Sheet'!I105:I145, SMALL(IF("Yes"='Cheater Sheet'!$BM$105:$BM$145, ROW('Cheater Sheet'!$BM$105:$BM$145)-104,""), ROW()-4)),"")="","",IFERROR(INDEX('Cheater Sheet'!I105:I145, SMALL(IF("Yes"='Cheater Sheet'!$BM$105:$BM$145, ROW('Cheater Sheet'!$BM$105:$BM$145)-104,""), ROW()-4)),""))</f>
        <v/>
      </c>
      <c r="K38" s="705" t="str" cm="1">
        <f t="array" ref="K38">IF(IFERROR(INDEX('Cheater Sheet'!J105:J145, SMALL(IF("Yes"='Cheater Sheet'!$BM$105:$BM$145, ROW('Cheater Sheet'!$BM$105:$BM$145)-104,""), ROW()-4)),"")="","",IFERROR(INDEX('Cheater Sheet'!J105:J145, SMALL(IF("Yes"='Cheater Sheet'!$BM$105:$BM$145, ROW('Cheater Sheet'!$BM$105:$BM$145)-104,""), ROW()-4)),""))</f>
        <v/>
      </c>
      <c r="L38" s="704" t="str" cm="1">
        <f t="array" ref="L38">IF(IFERROR(INDEX('Cheater Sheet'!K105:K145, SMALL(IF("Yes"='Cheater Sheet'!$BM$105:$BM$145, ROW('Cheater Sheet'!$BM$105:$BM$145)-104,""), ROW()-4)),"")="","",IFERROR(INDEX('Cheater Sheet'!K105:K145, SMALL(IF("Yes"='Cheater Sheet'!$BM$105:$BM$145, ROW('Cheater Sheet'!$BM$105:$BM$145)-104,""), ROW()-4)),""))</f>
        <v/>
      </c>
      <c r="M38" s="705" t="str" cm="1">
        <f t="array" ref="M38">IF(IFERROR(INDEX('Cheater Sheet'!L105:L145, SMALL(IF("Yes"='Cheater Sheet'!$BM$105:$BM$145, ROW('Cheater Sheet'!$BM$105:$BM$145)-104,""), ROW()-4)),"")="","",IFERROR(INDEX('Cheater Sheet'!L105:L145, SMALL(IF("Yes"='Cheater Sheet'!$BM$105:$BM$145, ROW('Cheater Sheet'!$BM$105:$BM$145)-104,""), ROW()-4)),""))</f>
        <v/>
      </c>
      <c r="N38" s="704" t="str" cm="1">
        <f t="array" ref="N38">IF(IFERROR(INDEX('Cheater Sheet'!M105:M145, SMALL(IF("Yes"='Cheater Sheet'!$BM$105:$BM$145, ROW('Cheater Sheet'!$BM$105:$BM$145)-104,""), ROW()-4)),"")="","",IFERROR(INDEX('Cheater Sheet'!M105:M145, SMALL(IF("Yes"='Cheater Sheet'!$BM$105:$BM$145, ROW('Cheater Sheet'!$BM$105:$BM$145)-104,""), ROW()-4)),""))</f>
        <v/>
      </c>
      <c r="O38" s="705" t="str" cm="1">
        <f t="array" ref="O38">IF(IFERROR(INDEX('Cheater Sheet'!N105:N145, SMALL(IF("Yes"='Cheater Sheet'!$BM$105:$BM$145, ROW('Cheater Sheet'!$BM$105:$BM$145)-104,""), ROW()-4)),"")="","",IFERROR(INDEX('Cheater Sheet'!N105:N145, SMALL(IF("Yes"='Cheater Sheet'!$BM$105:$BM$145, ROW('Cheater Sheet'!$BM$105:$BM$145)-104,""), ROW()-4)),""))</f>
        <v/>
      </c>
      <c r="P38" s="704" t="str" cm="1">
        <f t="array" ref="P38">IF(IFERROR(INDEX('Cheater Sheet'!O105:O145, SMALL(IF("Yes"='Cheater Sheet'!$BM$105:$BM$145, ROW('Cheater Sheet'!$BM$105:$BM$145)-104,""), ROW()-4)),"")="","",IFERROR(INDEX('Cheater Sheet'!O105:O145, SMALL(IF("Yes"='Cheater Sheet'!$BM$105:$BM$145, ROW('Cheater Sheet'!$BM$105:$BM$145)-104,""), ROW()-4)),""))</f>
        <v/>
      </c>
      <c r="Q38" s="705" t="str" cm="1">
        <f t="array" ref="Q38">IF(IFERROR(INDEX('Cheater Sheet'!P105:P145, SMALL(IF("Yes"='Cheater Sheet'!$BM$105:$BM$145, ROW('Cheater Sheet'!$BM$105:$BM$145)-104,""), ROW()-4)),"")="","",IFERROR(INDEX('Cheater Sheet'!P105:P145, SMALL(IF("Yes"='Cheater Sheet'!$BM$105:$BM$145, ROW('Cheater Sheet'!$BM$105:$BM$145)-104,""), ROW()-4)),""))</f>
        <v/>
      </c>
      <c r="R38" s="704" t="str" cm="1">
        <f t="array" ref="R38">IF(IFERROR(INDEX('Cheater Sheet'!Q105:Q145, SMALL(IF("Yes"='Cheater Sheet'!$BM$105:$BM$145, ROW('Cheater Sheet'!$BM$105:$BM$145)-104,""), ROW()-4)),"")="","",IFERROR(INDEX('Cheater Sheet'!Q105:Q145, SMALL(IF("Yes"='Cheater Sheet'!$BM$105:$BM$145, ROW('Cheater Sheet'!$BM$105:$BM$145)-104,""), ROW()-4)),""))</f>
        <v/>
      </c>
      <c r="S38" s="705" t="str" cm="1">
        <f t="array" ref="S38">IF(IFERROR(INDEX('Cheater Sheet'!R105:R145, SMALL(IF("Yes"='Cheater Sheet'!$BM$105:$BM$145, ROW('Cheater Sheet'!$BM$105:$BM$145)-104,""), ROW()-4)),"")="","",IFERROR(INDEX('Cheater Sheet'!R105:R145, SMALL(IF("Yes"='Cheater Sheet'!$BM$105:$BM$145, ROW('Cheater Sheet'!$BM$105:$BM$145)-104,""), ROW()-4)),""))</f>
        <v/>
      </c>
      <c r="T38" s="704" t="str" cm="1">
        <f t="array" ref="T38">IF(IFERROR(INDEX('Cheater Sheet'!S105:S145, SMALL(IF("Yes"='Cheater Sheet'!$BM$105:$BM$145, ROW('Cheater Sheet'!$BM$105:$BM$145)-104,""), ROW()-4)),"")="","",IFERROR(INDEX('Cheater Sheet'!S105:S145, SMALL(IF("Yes"='Cheater Sheet'!$BM$105:$BM$145, ROW('Cheater Sheet'!$BM$105:$BM$145)-104,""), ROW()-4)),""))</f>
        <v/>
      </c>
      <c r="U38" s="705" t="str" cm="1">
        <f t="array" ref="U38">IF(IFERROR(INDEX('Cheater Sheet'!T105:T145, SMALL(IF("Yes"='Cheater Sheet'!$BM$105:$BM$145, ROW('Cheater Sheet'!$BM$105:$BM$145)-104,""), ROW()-4)),"")="","",IFERROR(INDEX('Cheater Sheet'!T105:T145, SMALL(IF("Yes"='Cheater Sheet'!$BM$105:$BM$145, ROW('Cheater Sheet'!$BM$105:$BM$145)-104,""), ROW()-4)),""))</f>
        <v/>
      </c>
      <c r="V38" s="704" t="str" cm="1">
        <f t="array" ref="V38">IF(IFERROR(INDEX('Cheater Sheet'!U105:U145, SMALL(IF("Yes"='Cheater Sheet'!$BM$105:$BM$145, ROW('Cheater Sheet'!$BM$105:$BM$145)-104,""), ROW()-4)),"")="","",IFERROR(INDEX('Cheater Sheet'!U105:U145, SMALL(IF("Yes"='Cheater Sheet'!$BM$105:$BM$145, ROW('Cheater Sheet'!$BM$105:$BM$145)-104,""), ROW()-4)),""))</f>
        <v/>
      </c>
      <c r="W38" s="705" t="str" cm="1">
        <f t="array" ref="W38">IF(IFERROR(INDEX('Cheater Sheet'!V105:V145, SMALL(IF("Yes"='Cheater Sheet'!$BM$105:$BM$145, ROW('Cheater Sheet'!$BM$105:$BM$145)-104,""), ROW()-4)),"")="","",IFERROR(INDEX('Cheater Sheet'!V105:V145, SMALL(IF("Yes"='Cheater Sheet'!$BM$105:$BM$145, ROW('Cheater Sheet'!$BM$105:$BM$145)-104,""), ROW()-4)),""))</f>
        <v/>
      </c>
      <c r="X38" s="704" t="str" cm="1">
        <f t="array" ref="X38">IF(IFERROR(INDEX('Cheater Sheet'!W105:W145, SMALL(IF("Yes"='Cheater Sheet'!$BM$105:$BM$145, ROW('Cheater Sheet'!$BM$105:$BM$145)-104,""), ROW()-4)),"")="","",IFERROR(INDEX('Cheater Sheet'!W105:W145, SMALL(IF("Yes"='Cheater Sheet'!$BM$105:$BM$145, ROW('Cheater Sheet'!$BM$105:$BM$145)-104,""), ROW()-4)),""))</f>
        <v/>
      </c>
      <c r="Y38" s="705" t="str" cm="1">
        <f t="array" ref="Y38">IF(IFERROR(INDEX('Cheater Sheet'!X105:X145, SMALL(IF("Yes"='Cheater Sheet'!$BM$105:$BM$145, ROW('Cheater Sheet'!$BM$105:$BM$145)-104,""), ROW()-4)),"")="","",IFERROR(INDEX('Cheater Sheet'!X105:X145, SMALL(IF("Yes"='Cheater Sheet'!$BM$105:$BM$145, ROW('Cheater Sheet'!$BM$105:$BM$145)-104,""), ROW()-4)),""))</f>
        <v/>
      </c>
      <c r="Z38" s="704" t="str" cm="1">
        <f t="array" ref="Z38">IF(IFERROR(INDEX('Cheater Sheet'!Y105:Y145, SMALL(IF("Yes"='Cheater Sheet'!$BM$105:$BM$145, ROW('Cheater Sheet'!$BM$105:$BM$145)-104,""), ROW()-4)),"")="","",IFERROR(INDEX('Cheater Sheet'!Y105:Y145, SMALL(IF("Yes"='Cheater Sheet'!$BM$105:$BM$145, ROW('Cheater Sheet'!$BM$105:$BM$145)-104,""), ROW()-4)),""))</f>
        <v/>
      </c>
      <c r="AA38" s="705" t="str" cm="1">
        <f t="array" ref="AA38">IF(IFERROR(INDEX('Cheater Sheet'!Z105:Z145, SMALL(IF("Yes"='Cheater Sheet'!$BM$105:$BM$145, ROW('Cheater Sheet'!$BM$105:$BM$145)-104,""), ROW()-4)),"")="","",IFERROR(INDEX('Cheater Sheet'!Z105:Z145, SMALL(IF("Yes"='Cheater Sheet'!$BM$105:$BM$145, ROW('Cheater Sheet'!$BM$105:$BM$145)-104,""), ROW()-4)),""))</f>
        <v/>
      </c>
      <c r="AB38" s="704" t="str" cm="1">
        <f t="array" ref="AB38">IF(IFERROR(INDEX('Cheater Sheet'!AA105:AA145, SMALL(IF("Yes"='Cheater Sheet'!$BM$105:$BM$145, ROW('Cheater Sheet'!$BM$105:$BM$145)-104,""), ROW()-4)),"")="","",IFERROR(INDEX('Cheater Sheet'!AA105:AA145, SMALL(IF("Yes"='Cheater Sheet'!$BM$105:$BM$145, ROW('Cheater Sheet'!$BM$105:$BM$145)-104,""), ROW()-4)),""))</f>
        <v/>
      </c>
      <c r="AC38" s="705" t="str" cm="1">
        <f t="array" ref="AC38">IF(IFERROR(INDEX('Cheater Sheet'!AB105:AB145, SMALL(IF("Yes"='Cheater Sheet'!$BM$105:$BM$145, ROW('Cheater Sheet'!$BM$105:$BM$145)-104,""), ROW()-4)),"")="","",IFERROR(INDEX('Cheater Sheet'!AB105:AB145, SMALL(IF("Yes"='Cheater Sheet'!$BM$105:$BM$145, ROW('Cheater Sheet'!$BM$105:$BM$145)-104,""), ROW()-4)),""))</f>
        <v/>
      </c>
      <c r="AD38" s="704" t="str" cm="1">
        <f t="array" ref="AD38">IF(IFERROR(INDEX('Cheater Sheet'!AC105:AC145, SMALL(IF("Yes"='Cheater Sheet'!$BM$105:$BM$145, ROW('Cheater Sheet'!$BM$105:$BM$145)-104,""), ROW()-4)),"")="","",IFERROR(INDEX('Cheater Sheet'!AC105:AC145, SMALL(IF("Yes"='Cheater Sheet'!$BM$105:$BM$145, ROW('Cheater Sheet'!$BM$105:$BM$145)-104,""), ROW()-4)),""))</f>
        <v/>
      </c>
      <c r="AE38" s="705" t="str" cm="1">
        <f t="array" ref="AE38">IF(IFERROR(INDEX('Cheater Sheet'!AD105:AD145, SMALL(IF("Yes"='Cheater Sheet'!$BM$105:$BM$145, ROW('Cheater Sheet'!$BM$105:$BM$145)-104,""), ROW()-4)),"")="","",IFERROR(INDEX('Cheater Sheet'!AD105:AD145, SMALL(IF("Yes"='Cheater Sheet'!$BM$105:$BM$145, ROW('Cheater Sheet'!$BM$105:$BM$145)-104,""), ROW()-4)),""))</f>
        <v/>
      </c>
      <c r="AF38" s="704" t="str" cm="1">
        <f t="array" ref="AF38">IF(IFERROR(INDEX('Cheater Sheet'!AE105:AE145, SMALL(IF("Yes"='Cheater Sheet'!$BM$105:$BM$145, ROW('Cheater Sheet'!$BM$105:$BM$145)-104,""), ROW()-4)),"")="","",IFERROR(INDEX('Cheater Sheet'!AE105:AE145, SMALL(IF("Yes"='Cheater Sheet'!$BM$105:$BM$145, ROW('Cheater Sheet'!$BM$105:$BM$145)-104,""), ROW()-4)),""))</f>
        <v/>
      </c>
      <c r="AG38" s="705" t="str" cm="1">
        <f t="array" ref="AG38">IF(IFERROR(INDEX('Cheater Sheet'!AF105:AF145, SMALL(IF("Yes"='Cheater Sheet'!$BM$105:$BM$145, ROW('Cheater Sheet'!$BM$105:$BM$145)-104,""), ROW()-4)),"")="","",IFERROR(INDEX('Cheater Sheet'!AF105:AF145, SMALL(IF("Yes"='Cheater Sheet'!$BM$105:$BM$145, ROW('Cheater Sheet'!$BM$105:$BM$145)-104,""), ROW()-4)),""))</f>
        <v/>
      </c>
      <c r="AH38" s="704" t="str" cm="1">
        <f t="array" ref="AH38">IF(IFERROR(INDEX('Cheater Sheet'!AG105:AG145, SMALL(IF("Yes"='Cheater Sheet'!$BM$105:$BM$145, ROW('Cheater Sheet'!$BM$105:$BM$145)-104,""), ROW()-4)),"")="","",IFERROR(INDEX('Cheater Sheet'!AG105:AG145, SMALL(IF("Yes"='Cheater Sheet'!$BM$105:$BM$145, ROW('Cheater Sheet'!$BM$105:$BM$145)-104,""), ROW()-4)),""))</f>
        <v/>
      </c>
      <c r="AI38" s="705" t="str" cm="1">
        <f t="array" ref="AI38">IF(IFERROR(INDEX('Cheater Sheet'!AH105:AH145, SMALL(IF("Yes"='Cheater Sheet'!$BM$105:$BM$145, ROW('Cheater Sheet'!$BM$105:$BM$145)-104,""), ROW()-4)),"")="","",IFERROR(INDEX('Cheater Sheet'!AH105:AH145, SMALL(IF("Yes"='Cheater Sheet'!$BM$105:$BM$145, ROW('Cheater Sheet'!$BM$105:$BM$145)-104,""), ROW()-4)),""))</f>
        <v/>
      </c>
      <c r="AJ38" s="704" t="str" cm="1">
        <f t="array" ref="AJ38">IF(IFERROR(INDEX('Cheater Sheet'!AI105:AI145, SMALL(IF("Yes"='Cheater Sheet'!$BM$105:$BM$145, ROW('Cheater Sheet'!$BM$105:$BM$145)-104,""), ROW()-4)),"")="","",IFERROR(INDEX('Cheater Sheet'!AI105:AI145, SMALL(IF("Yes"='Cheater Sheet'!$BM$105:$BM$145, ROW('Cheater Sheet'!$BM$105:$BM$145)-104,""), ROW()-4)),""))</f>
        <v/>
      </c>
      <c r="AK38" s="705" t="str" cm="1">
        <f t="array" ref="AK38">IF(IFERROR(INDEX('Cheater Sheet'!AJ105:AJ145, SMALL(IF("Yes"='Cheater Sheet'!$BM$105:$BM$145, ROW('Cheater Sheet'!$BM$105:$BM$145)-104,""), ROW()-4)),"")="","",IFERROR(INDEX('Cheater Sheet'!AJ105:AJ145, SMALL(IF("Yes"='Cheater Sheet'!$BM$105:$BM$145, ROW('Cheater Sheet'!$BM$105:$BM$145)-104,""), ROW()-4)),""))</f>
        <v/>
      </c>
      <c r="AL38" s="704" t="str" cm="1">
        <f t="array" ref="AL38">IF(IFERROR(INDEX('Cheater Sheet'!AK105:AK145, SMALL(IF("Yes"='Cheater Sheet'!$BM$105:$BM$145, ROW('Cheater Sheet'!$BM$105:$BM$145)-104,""), ROW()-4)),"")="","",IFERROR(INDEX('Cheater Sheet'!AK105:AK145, SMALL(IF("Yes"='Cheater Sheet'!$BM$105:$BM$145, ROW('Cheater Sheet'!$BM$105:$BM$145)-104,""), ROW()-4)),""))</f>
        <v/>
      </c>
      <c r="AM38" s="705" t="str" cm="1">
        <f t="array" ref="AM38">IF(IFERROR(INDEX('Cheater Sheet'!AL105:AL145, SMALL(IF("Yes"='Cheater Sheet'!$BM$105:$BM$145, ROW('Cheater Sheet'!$BM$105:$BM$145)-104,""), ROW()-4)),"")="","",IFERROR(INDEX('Cheater Sheet'!AL105:AL145, SMALL(IF("Yes"='Cheater Sheet'!$BM$105:$BM$145, ROW('Cheater Sheet'!$BM$105:$BM$145)-104,""), ROW()-4)),""))</f>
        <v/>
      </c>
      <c r="AN38" s="704" t="str" cm="1">
        <f t="array" ref="AN38">IF(IFERROR(INDEX('Cheater Sheet'!AM105:AM145, SMALL(IF("Yes"='Cheater Sheet'!$BM$105:$BM$145, ROW('Cheater Sheet'!$BM$105:$BM$145)-104,""), ROW()-4)),"")="","",IFERROR(INDEX('Cheater Sheet'!AM105:AM145, SMALL(IF("Yes"='Cheater Sheet'!$BM$105:$BM$145, ROW('Cheater Sheet'!$BM$105:$BM$145)-104,""), ROW()-4)),""))</f>
        <v/>
      </c>
      <c r="AO38" s="705" t="str" cm="1">
        <f t="array" ref="AO38">IF(IFERROR(INDEX('Cheater Sheet'!AN105:AN145, SMALL(IF("Yes"='Cheater Sheet'!$BM$105:$BM$145, ROW('Cheater Sheet'!$BM$105:$BM$145)-104,""), ROW()-4)),"")="","",IFERROR(INDEX('Cheater Sheet'!AN105:AN145, SMALL(IF("Yes"='Cheater Sheet'!$BM$105:$BM$145, ROW('Cheater Sheet'!$BM$105:$BM$145)-104,""), ROW()-4)),""))</f>
        <v/>
      </c>
      <c r="AP38" s="704" t="str" cm="1">
        <f t="array" ref="AP38">IF(IFERROR(INDEX('Cheater Sheet'!AO105:AO145, SMALL(IF("Yes"='Cheater Sheet'!$BM$105:$BM$145, ROW('Cheater Sheet'!$BM$105:$BM$145)-104,""), ROW()-4)),"")="","",IFERROR(INDEX('Cheater Sheet'!AO105:AO145, SMALL(IF("Yes"='Cheater Sheet'!$BM$105:$BM$145, ROW('Cheater Sheet'!$BM$105:$BM$145)-104,""), ROW()-4)),""))</f>
        <v/>
      </c>
      <c r="AQ38" s="705" t="str" cm="1">
        <f t="array" ref="AQ38">IF(IFERROR(INDEX('Cheater Sheet'!AP105:AP145, SMALL(IF("Yes"='Cheater Sheet'!$BM$105:$BM$145, ROW('Cheater Sheet'!$BM$105:$BM$145)-104,""), ROW()-4)),"")="","",IFERROR(INDEX('Cheater Sheet'!AP105:AP145, SMALL(IF("Yes"='Cheater Sheet'!$BM$105:$BM$145, ROW('Cheater Sheet'!$BM$105:$BM$145)-104,""), ROW()-4)),""))</f>
        <v/>
      </c>
      <c r="AR38" s="704" t="str" cm="1">
        <f t="array" ref="AR38">IF(IFERROR(INDEX('Cheater Sheet'!AQ105:AQ145, SMALL(IF("Yes"='Cheater Sheet'!$BM$105:$BM$145, ROW('Cheater Sheet'!$BM$105:$BM$145)-104,""), ROW()-4)),"")="","",IFERROR(INDEX('Cheater Sheet'!AQ105:AQ145, SMALL(IF("Yes"='Cheater Sheet'!$BM$105:$BM$145, ROW('Cheater Sheet'!$BM$105:$BM$145)-104,""), ROW()-4)),""))</f>
        <v/>
      </c>
      <c r="AS38" s="705" t="str" cm="1">
        <f t="array" ref="AS38">IF(IFERROR(INDEX('Cheater Sheet'!AR105:AR145, SMALL(IF("Yes"='Cheater Sheet'!$BM$105:$BM$145, ROW('Cheater Sheet'!$BM$105:$BM$145)-104,""), ROW()-4)),"")="","",IFERROR(INDEX('Cheater Sheet'!AR105:AR145, SMALL(IF("Yes"='Cheater Sheet'!$BM$105:$BM$145, ROW('Cheater Sheet'!$BM$105:$BM$145)-104,""), ROW()-4)),""))</f>
        <v/>
      </c>
      <c r="AT38" s="704" t="str" cm="1">
        <f t="array" ref="AT38">IF(IFERROR(INDEX('Cheater Sheet'!AS105:AS145, SMALL(IF("Yes"='Cheater Sheet'!$BM$105:$BM$145, ROW('Cheater Sheet'!$BM$105:$BM$145)-104,""), ROW()-4)),"")="","",IFERROR(INDEX('Cheater Sheet'!AS105:AS145, SMALL(IF("Yes"='Cheater Sheet'!$BM$105:$BM$145, ROW('Cheater Sheet'!$BM$105:$BM$145)-104,""), ROW()-4)),""))</f>
        <v/>
      </c>
      <c r="AU38" s="705" t="str" cm="1">
        <f t="array" ref="AU38">IF(IFERROR(INDEX('Cheater Sheet'!AT105:AT145, SMALL(IF("Yes"='Cheater Sheet'!$BM$105:$BM$145, ROW('Cheater Sheet'!$BM$105:$BM$145)-104,""), ROW()-4)),"")="","",IFERROR(INDEX('Cheater Sheet'!AT105:AT145, SMALL(IF("Yes"='Cheater Sheet'!$BM$105:$BM$145, ROW('Cheater Sheet'!$BM$105:$BM$145)-104,""), ROW()-4)),""))</f>
        <v/>
      </c>
      <c r="AV38" s="704" t="str" cm="1">
        <f t="array" ref="AV38">IF(IFERROR(INDEX('Cheater Sheet'!AU105:AU145, SMALL(IF("Yes"='Cheater Sheet'!$BM$105:$BM$145, ROW('Cheater Sheet'!$BM$105:$BM$145)-104,""), ROW()-4)),"")="","",IFERROR(INDEX('Cheater Sheet'!AU105:AU145, SMALL(IF("Yes"='Cheater Sheet'!$BM$105:$BM$145, ROW('Cheater Sheet'!$BM$105:$BM$145)-104,""), ROW()-4)),""))</f>
        <v/>
      </c>
      <c r="AW38" s="705" t="str" cm="1">
        <f t="array" ref="AW38">IF(IFERROR(INDEX('Cheater Sheet'!AV105:AV145, SMALL(IF("Yes"='Cheater Sheet'!$BM$105:$BM$145, ROW('Cheater Sheet'!$BM$105:$BM$145)-104,""), ROW()-4)),"")="","",IFERROR(INDEX('Cheater Sheet'!AV105:AV145, SMALL(IF("Yes"='Cheater Sheet'!$BM$105:$BM$145, ROW('Cheater Sheet'!$BM$105:$BM$145)-104,""), ROW()-4)),""))</f>
        <v/>
      </c>
      <c r="AX38" s="704" t="str" cm="1">
        <f t="array" ref="AX38">IF(IFERROR(INDEX('Cheater Sheet'!AW105:AW145, SMALL(IF("Yes"='Cheater Sheet'!$BM$105:$BM$145, ROW('Cheater Sheet'!$BM$105:$BM$145)-104,""), ROW()-4)),"")="","",IFERROR(INDEX('Cheater Sheet'!AW105:AW145, SMALL(IF("Yes"='Cheater Sheet'!$BM$105:$BM$145, ROW('Cheater Sheet'!$BM$105:$BM$145)-104,""), ROW()-4)),""))</f>
        <v/>
      </c>
      <c r="AY38" s="705" t="str" cm="1">
        <f t="array" ref="AY38">IF(IFERROR(INDEX('Cheater Sheet'!AX105:AX145, SMALL(IF("Yes"='Cheater Sheet'!$BM$105:$BM$145, ROW('Cheater Sheet'!$BM$105:$BM$145)-104,""), ROW()-4)),"")="","",IFERROR(INDEX('Cheater Sheet'!AX105:AX145, SMALL(IF("Yes"='Cheater Sheet'!$BM$105:$BM$145, ROW('Cheater Sheet'!$BM$105:$BM$145)-104,""), ROW()-4)),""))</f>
        <v/>
      </c>
      <c r="AZ38" s="704" t="str" cm="1">
        <f t="array" ref="AZ38">IF(IFERROR(INDEX('Cheater Sheet'!AY105:AY145, SMALL(IF("Yes"='Cheater Sheet'!$BM$105:$BM$145, ROW('Cheater Sheet'!$BM$105:$BM$145)-104,""), ROW()-4)),"")="","",IFERROR(INDEX('Cheater Sheet'!AY105:AY145, SMALL(IF("Yes"='Cheater Sheet'!$BM$105:$BM$145, ROW('Cheater Sheet'!$BM$105:$BM$145)-104,""), ROW()-4)),""))</f>
        <v/>
      </c>
      <c r="BA38" s="705" t="str" cm="1">
        <f t="array" ref="BA38">IF(IFERROR(INDEX('Cheater Sheet'!AZ105:AZ145, SMALL(IF("Yes"='Cheater Sheet'!$BM$105:$BM$145, ROW('Cheater Sheet'!$BM$105:$BM$145)-104,""), ROW()-4)),"")="","",IFERROR(INDEX('Cheater Sheet'!AZ105:AZ145, SMALL(IF("Yes"='Cheater Sheet'!$BM$105:$BM$145, ROW('Cheater Sheet'!$BM$105:$BM$145)-104,""), ROW()-4)),""))</f>
        <v/>
      </c>
      <c r="BB38" s="704" t="str" cm="1">
        <f t="array" ref="BB38">IF(IFERROR(INDEX('Cheater Sheet'!BA105:BA145, SMALL(IF("Yes"='Cheater Sheet'!$BM$105:$BM$145, ROW('Cheater Sheet'!$BM$105:$BM$145)-104,""), ROW()-4)),"")="","",IFERROR(INDEX('Cheater Sheet'!BA105:BA145, SMALL(IF("Yes"='Cheater Sheet'!$BM$105:$BM$145, ROW('Cheater Sheet'!$BM$105:$BM$145)-104,""), ROW()-4)),""))</f>
        <v/>
      </c>
      <c r="BC38" s="705" t="str" cm="1">
        <f t="array" ref="BC38">IF(IFERROR(INDEX('Cheater Sheet'!BB105:BB145, SMALL(IF("Yes"='Cheater Sheet'!$BM$105:$BM$145, ROW('Cheater Sheet'!$BM$105:$BM$145)-104,""), ROW()-4)),"")="","",IFERROR(INDEX('Cheater Sheet'!BB105:BB145, SMALL(IF("Yes"='Cheater Sheet'!$BM$105:$BM$145, ROW('Cheater Sheet'!$BM$105:$BM$145)-104,""), ROW()-4)),""))</f>
        <v/>
      </c>
      <c r="BD38" s="704" t="str" cm="1">
        <f t="array" ref="BD38">IF(IFERROR(INDEX('Cheater Sheet'!BC105:BC145, SMALL(IF("Yes"='Cheater Sheet'!$BM$105:$BM$145, ROW('Cheater Sheet'!$BM$105:$BM$145)-104,""), ROW()-4)),"")="","",IFERROR(INDEX('Cheater Sheet'!BC105:BC145, SMALL(IF("Yes"='Cheater Sheet'!$BM$105:$BM$145, ROW('Cheater Sheet'!$BM$105:$BM$145)-104,""), ROW()-4)),""))</f>
        <v/>
      </c>
      <c r="BE38" s="705" t="str" cm="1">
        <f t="array" ref="BE38">IF(IFERROR(INDEX('Cheater Sheet'!BD105:BD145, SMALL(IF("Yes"='Cheater Sheet'!$BM$105:$BM$145, ROW('Cheater Sheet'!$BM$105:$BM$145)-104,""), ROW()-4)),"")="","",IFERROR(INDEX('Cheater Sheet'!BD105:BD145, SMALL(IF("Yes"='Cheater Sheet'!$BM$105:$BM$145, ROW('Cheater Sheet'!$BM$105:$BM$145)-104,""), ROW()-4)),""))</f>
        <v/>
      </c>
      <c r="BF38" s="704" t="str" cm="1">
        <f t="array" ref="BF38">IF(IFERROR(INDEX('Cheater Sheet'!BE105:BE145, SMALL(IF("Yes"='Cheater Sheet'!$BM$105:$BM$145, ROW('Cheater Sheet'!$BM$105:$BM$145)-104,""), ROW()-4)),"")="","",IFERROR(INDEX('Cheater Sheet'!BE105:BE145, SMALL(IF("Yes"='Cheater Sheet'!$BM$105:$BM$145, ROW('Cheater Sheet'!$BM$105:$BM$145)-104,""), ROW()-4)),""))</f>
        <v/>
      </c>
      <c r="BG38" s="705" t="str" cm="1">
        <f t="array" ref="BG38">IF(IFERROR(INDEX('Cheater Sheet'!BF105:BF145, SMALL(IF("Yes"='Cheater Sheet'!$BM$105:$BM$145, ROW('Cheater Sheet'!$BM$105:$BM$145)-104,""), ROW()-4)),"")="","",IFERROR(INDEX('Cheater Sheet'!BF105:BF145, SMALL(IF("Yes"='Cheater Sheet'!$BM$105:$BM$145, ROW('Cheater Sheet'!$BM$105:$BM$145)-104,""), ROW()-4)),""))</f>
        <v/>
      </c>
      <c r="BH38" s="704" t="str" cm="1">
        <f t="array" ref="BH38">IF(IFERROR(INDEX('Cheater Sheet'!BG105:BG145, SMALL(IF("Yes"='Cheater Sheet'!$BM$105:$BM$145, ROW('Cheater Sheet'!$BM$105:$BM$145)-104,""), ROW()-4)),"")="","",IFERROR(INDEX('Cheater Sheet'!BG105:BG145, SMALL(IF("Yes"='Cheater Sheet'!$BM$105:$BM$145, ROW('Cheater Sheet'!$BM$105:$BM$145)-104,""), ROW()-4)),""))</f>
        <v/>
      </c>
      <c r="BI38" s="705" t="str" cm="1">
        <f t="array" ref="BI38">IF(IFERROR(INDEX('Cheater Sheet'!BH105:BH145, SMALL(IF("Yes"='Cheater Sheet'!$BM$105:$BM$145, ROW('Cheater Sheet'!$BM$105:$BM$145)-104,""), ROW()-4)),"")="","",IFERROR(INDEX('Cheater Sheet'!BH105:BH145, SMALL(IF("Yes"='Cheater Sheet'!$BM$105:$BM$145, ROW('Cheater Sheet'!$BM$105:$BM$145)-104,""), ROW()-4)),""))</f>
        <v/>
      </c>
      <c r="BJ38" s="704" t="str" cm="1">
        <f t="array" ref="BJ38">IF(IFERROR(INDEX('Cheater Sheet'!BI105:BI145, SMALL(IF("Yes"='Cheater Sheet'!$BM$105:$BM$145, ROW('Cheater Sheet'!$BM$105:$BM$145)-104,""), ROW()-4)),"")="","",IFERROR(INDEX('Cheater Sheet'!BI105:BI145, SMALL(IF("Yes"='Cheater Sheet'!$BM$105:$BM$145, ROW('Cheater Sheet'!$BM$105:$BM$145)-104,""), ROW()-4)),""))</f>
        <v/>
      </c>
      <c r="BK38" s="527" t="str" cm="1">
        <f t="array" ref="BK38">IF(IFERROR(INDEX('Cheater Sheet'!BJ105:BJ145, SMALL(IF("Yes"='Cheater Sheet'!$BM$105:$BM$145, ROW('Cheater Sheet'!$BM$105:$BM$145)-104,""), ROW()-4)),"")="","",IFERROR(INDEX('Cheater Sheet'!BJ105:BJ145, SMALL(IF("Yes"='Cheater Sheet'!$BM$105:$BM$145, ROW('Cheater Sheet'!$BM$105:$BM$145)-104,""), ROW()-4)),""))</f>
        <v/>
      </c>
      <c r="BL38" s="101"/>
    </row>
    <row r="39" spans="1:64" x14ac:dyDescent="0.2">
      <c r="A39" s="765">
        <f t="shared" si="0"/>
        <v>0</v>
      </c>
      <c r="C39" s="143" t="str" cm="1">
        <f t="array" ref="C39">IFERROR(INDEX('Cheater Sheet'!$B$105:$B$145, SMALL(IF("Yes"='Cheater Sheet'!$BM$105:$BM$145, ROW('Cheater Sheet'!$BM$105:$BM$145)-104,""), ROW()-4)),"")</f>
        <v/>
      </c>
      <c r="D39" s="704" t="str" cm="1">
        <f t="array" ref="D39">IF(IFERROR(INDEX('Cheater Sheet'!C105:C145, SMALL(IF("Yes"='Cheater Sheet'!$BM$105:$BM$145, ROW('Cheater Sheet'!$BM$105:$BM$145)-104,""), ROW()-4)),"")="","",IFERROR(INDEX('Cheater Sheet'!C105:C145, SMALL(IF("Yes"='Cheater Sheet'!$BM$105:$BM$145, ROW('Cheater Sheet'!$BM$105:$BM$145)-104,""), ROW()-4)),""))</f>
        <v/>
      </c>
      <c r="E39" s="705" t="str" cm="1">
        <f t="array" ref="E39">IF(IFERROR(INDEX('Cheater Sheet'!D105:D145, SMALL(IF("Yes"='Cheater Sheet'!$BM$105:$BM$145, ROW('Cheater Sheet'!$BM$105:$BM$145)-104,""), ROW()-4)),"")="","",IFERROR(INDEX('Cheater Sheet'!D105:D145, SMALL(IF("Yes"='Cheater Sheet'!$BM$105:$BM$145, ROW('Cheater Sheet'!$BM$105:$BM$145)-104,""), ROW()-4)),""))</f>
        <v/>
      </c>
      <c r="F39" s="704" t="str" cm="1">
        <f t="array" ref="F39">IF(IFERROR(INDEX('Cheater Sheet'!E105:E145, SMALL(IF("Yes"='Cheater Sheet'!$BM$105:$BM$145, ROW('Cheater Sheet'!$BM$105:$BM$145)-104,""), ROW()-4)),"")="","",IFERROR(INDEX('Cheater Sheet'!E105:E145, SMALL(IF("Yes"='Cheater Sheet'!$BM$105:$BM$145, ROW('Cheater Sheet'!$BM$105:$BM$145)-104,""), ROW()-4)),""))</f>
        <v/>
      </c>
      <c r="G39" s="705" t="str" cm="1">
        <f t="array" ref="G39">IF(IFERROR(INDEX('Cheater Sheet'!F105:F145, SMALL(IF("Yes"='Cheater Sheet'!$BM$105:$BM$145, ROW('Cheater Sheet'!$BM$105:$BM$145)-104,""), ROW()-4)),"")="","",IFERROR(INDEX('Cheater Sheet'!F105:F145, SMALL(IF("Yes"='Cheater Sheet'!$BM$105:$BM$145, ROW('Cheater Sheet'!$BM$105:$BM$145)-104,""), ROW()-4)),""))</f>
        <v/>
      </c>
      <c r="H39" s="704" t="str" cm="1">
        <f t="array" ref="H39">IF(IFERROR(INDEX('Cheater Sheet'!G105:G145, SMALL(IF("Yes"='Cheater Sheet'!$BM$105:$BM$145, ROW('Cheater Sheet'!$BM$105:$BM$145)-104,""), ROW()-4)),"")="","",IFERROR(INDEX('Cheater Sheet'!G105:G145, SMALL(IF("Yes"='Cheater Sheet'!$BM$105:$BM$145, ROW('Cheater Sheet'!$BM$105:$BM$145)-104,""), ROW()-4)),""))</f>
        <v/>
      </c>
      <c r="I39" s="705" t="str" cm="1">
        <f t="array" ref="I39">IF(IFERROR(INDEX('Cheater Sheet'!H105:H145, SMALL(IF("Yes"='Cheater Sheet'!$BM$105:$BM$145, ROW('Cheater Sheet'!$BM$105:$BM$145)-104,""), ROW()-4)),"")="","",IFERROR(INDEX('Cheater Sheet'!H105:H145, SMALL(IF("Yes"='Cheater Sheet'!$BM$105:$BM$145, ROW('Cheater Sheet'!$BM$105:$BM$145)-104,""), ROW()-4)),""))</f>
        <v/>
      </c>
      <c r="J39" s="704" t="str" cm="1">
        <f t="array" ref="J39">IF(IFERROR(INDEX('Cheater Sheet'!I105:I145, SMALL(IF("Yes"='Cheater Sheet'!$BM$105:$BM$145, ROW('Cheater Sheet'!$BM$105:$BM$145)-104,""), ROW()-4)),"")="","",IFERROR(INDEX('Cheater Sheet'!I105:I145, SMALL(IF("Yes"='Cheater Sheet'!$BM$105:$BM$145, ROW('Cheater Sheet'!$BM$105:$BM$145)-104,""), ROW()-4)),""))</f>
        <v/>
      </c>
      <c r="K39" s="705" t="str" cm="1">
        <f t="array" ref="K39">IF(IFERROR(INDEX('Cheater Sheet'!J105:J145, SMALL(IF("Yes"='Cheater Sheet'!$BM$105:$BM$145, ROW('Cheater Sheet'!$BM$105:$BM$145)-104,""), ROW()-4)),"")="","",IFERROR(INDEX('Cheater Sheet'!J105:J145, SMALL(IF("Yes"='Cheater Sheet'!$BM$105:$BM$145, ROW('Cheater Sheet'!$BM$105:$BM$145)-104,""), ROW()-4)),""))</f>
        <v/>
      </c>
      <c r="L39" s="704" t="str" cm="1">
        <f t="array" ref="L39">IF(IFERROR(INDEX('Cheater Sheet'!K105:K145, SMALL(IF("Yes"='Cheater Sheet'!$BM$105:$BM$145, ROW('Cheater Sheet'!$BM$105:$BM$145)-104,""), ROW()-4)),"")="","",IFERROR(INDEX('Cheater Sheet'!K105:K145, SMALL(IF("Yes"='Cheater Sheet'!$BM$105:$BM$145, ROW('Cheater Sheet'!$BM$105:$BM$145)-104,""), ROW()-4)),""))</f>
        <v/>
      </c>
      <c r="M39" s="705" t="str" cm="1">
        <f t="array" ref="M39">IF(IFERROR(INDEX('Cheater Sheet'!L105:L145, SMALL(IF("Yes"='Cheater Sheet'!$BM$105:$BM$145, ROW('Cheater Sheet'!$BM$105:$BM$145)-104,""), ROW()-4)),"")="","",IFERROR(INDEX('Cheater Sheet'!L105:L145, SMALL(IF("Yes"='Cheater Sheet'!$BM$105:$BM$145, ROW('Cheater Sheet'!$BM$105:$BM$145)-104,""), ROW()-4)),""))</f>
        <v/>
      </c>
      <c r="N39" s="704" t="str" cm="1">
        <f t="array" ref="N39">IF(IFERROR(INDEX('Cheater Sheet'!M105:M145, SMALL(IF("Yes"='Cheater Sheet'!$BM$105:$BM$145, ROW('Cheater Sheet'!$BM$105:$BM$145)-104,""), ROW()-4)),"")="","",IFERROR(INDEX('Cheater Sheet'!M105:M145, SMALL(IF("Yes"='Cheater Sheet'!$BM$105:$BM$145, ROW('Cheater Sheet'!$BM$105:$BM$145)-104,""), ROW()-4)),""))</f>
        <v/>
      </c>
      <c r="O39" s="705" t="str" cm="1">
        <f t="array" ref="O39">IF(IFERROR(INDEX('Cheater Sheet'!N105:N145, SMALL(IF("Yes"='Cheater Sheet'!$BM$105:$BM$145, ROW('Cheater Sheet'!$BM$105:$BM$145)-104,""), ROW()-4)),"")="","",IFERROR(INDEX('Cheater Sheet'!N105:N145, SMALL(IF("Yes"='Cheater Sheet'!$BM$105:$BM$145, ROW('Cheater Sheet'!$BM$105:$BM$145)-104,""), ROW()-4)),""))</f>
        <v/>
      </c>
      <c r="P39" s="704" t="str" cm="1">
        <f t="array" ref="P39">IF(IFERROR(INDEX('Cheater Sheet'!O105:O145, SMALL(IF("Yes"='Cheater Sheet'!$BM$105:$BM$145, ROW('Cheater Sheet'!$BM$105:$BM$145)-104,""), ROW()-4)),"")="","",IFERROR(INDEX('Cheater Sheet'!O105:O145, SMALL(IF("Yes"='Cheater Sheet'!$BM$105:$BM$145, ROW('Cheater Sheet'!$BM$105:$BM$145)-104,""), ROW()-4)),""))</f>
        <v/>
      </c>
      <c r="Q39" s="705" t="str" cm="1">
        <f t="array" ref="Q39">IF(IFERROR(INDEX('Cheater Sheet'!P105:P145, SMALL(IF("Yes"='Cheater Sheet'!$BM$105:$BM$145, ROW('Cheater Sheet'!$BM$105:$BM$145)-104,""), ROW()-4)),"")="","",IFERROR(INDEX('Cheater Sheet'!P105:P145, SMALL(IF("Yes"='Cheater Sheet'!$BM$105:$BM$145, ROW('Cheater Sheet'!$BM$105:$BM$145)-104,""), ROW()-4)),""))</f>
        <v/>
      </c>
      <c r="R39" s="704" t="str" cm="1">
        <f t="array" ref="R39">IF(IFERROR(INDEX('Cheater Sheet'!Q105:Q145, SMALL(IF("Yes"='Cheater Sheet'!$BM$105:$BM$145, ROW('Cheater Sheet'!$BM$105:$BM$145)-104,""), ROW()-4)),"")="","",IFERROR(INDEX('Cheater Sheet'!Q105:Q145, SMALL(IF("Yes"='Cheater Sheet'!$BM$105:$BM$145, ROW('Cheater Sheet'!$BM$105:$BM$145)-104,""), ROW()-4)),""))</f>
        <v/>
      </c>
      <c r="S39" s="705" t="str" cm="1">
        <f t="array" ref="S39">IF(IFERROR(INDEX('Cheater Sheet'!R105:R145, SMALL(IF("Yes"='Cheater Sheet'!$BM$105:$BM$145, ROW('Cheater Sheet'!$BM$105:$BM$145)-104,""), ROW()-4)),"")="","",IFERROR(INDEX('Cheater Sheet'!R105:R145, SMALL(IF("Yes"='Cheater Sheet'!$BM$105:$BM$145, ROW('Cheater Sheet'!$BM$105:$BM$145)-104,""), ROW()-4)),""))</f>
        <v/>
      </c>
      <c r="T39" s="704" t="str" cm="1">
        <f t="array" ref="T39">IF(IFERROR(INDEX('Cheater Sheet'!S105:S145, SMALL(IF("Yes"='Cheater Sheet'!$BM$105:$BM$145, ROW('Cheater Sheet'!$BM$105:$BM$145)-104,""), ROW()-4)),"")="","",IFERROR(INDEX('Cheater Sheet'!S105:S145, SMALL(IF("Yes"='Cheater Sheet'!$BM$105:$BM$145, ROW('Cheater Sheet'!$BM$105:$BM$145)-104,""), ROW()-4)),""))</f>
        <v/>
      </c>
      <c r="U39" s="705" t="str" cm="1">
        <f t="array" ref="U39">IF(IFERROR(INDEX('Cheater Sheet'!T105:T145, SMALL(IF("Yes"='Cheater Sheet'!$BM$105:$BM$145, ROW('Cheater Sheet'!$BM$105:$BM$145)-104,""), ROW()-4)),"")="","",IFERROR(INDEX('Cheater Sheet'!T105:T145, SMALL(IF("Yes"='Cheater Sheet'!$BM$105:$BM$145, ROW('Cheater Sheet'!$BM$105:$BM$145)-104,""), ROW()-4)),""))</f>
        <v/>
      </c>
      <c r="V39" s="704" t="str" cm="1">
        <f t="array" ref="V39">IF(IFERROR(INDEX('Cheater Sheet'!U105:U145, SMALL(IF("Yes"='Cheater Sheet'!$BM$105:$BM$145, ROW('Cheater Sheet'!$BM$105:$BM$145)-104,""), ROW()-4)),"")="","",IFERROR(INDEX('Cheater Sheet'!U105:U145, SMALL(IF("Yes"='Cheater Sheet'!$BM$105:$BM$145, ROW('Cheater Sheet'!$BM$105:$BM$145)-104,""), ROW()-4)),""))</f>
        <v/>
      </c>
      <c r="W39" s="705" t="str" cm="1">
        <f t="array" ref="W39">IF(IFERROR(INDEX('Cheater Sheet'!V105:V145, SMALL(IF("Yes"='Cheater Sheet'!$BM$105:$BM$145, ROW('Cheater Sheet'!$BM$105:$BM$145)-104,""), ROW()-4)),"")="","",IFERROR(INDEX('Cheater Sheet'!V105:V145, SMALL(IF("Yes"='Cheater Sheet'!$BM$105:$BM$145, ROW('Cheater Sheet'!$BM$105:$BM$145)-104,""), ROW()-4)),""))</f>
        <v/>
      </c>
      <c r="X39" s="704" t="str" cm="1">
        <f t="array" ref="X39">IF(IFERROR(INDEX('Cheater Sheet'!W105:W145, SMALL(IF("Yes"='Cheater Sheet'!$BM$105:$BM$145, ROW('Cheater Sheet'!$BM$105:$BM$145)-104,""), ROW()-4)),"")="","",IFERROR(INDEX('Cheater Sheet'!W105:W145, SMALL(IF("Yes"='Cheater Sheet'!$BM$105:$BM$145, ROW('Cheater Sheet'!$BM$105:$BM$145)-104,""), ROW()-4)),""))</f>
        <v/>
      </c>
      <c r="Y39" s="705" t="str" cm="1">
        <f t="array" ref="Y39">IF(IFERROR(INDEX('Cheater Sheet'!X105:X145, SMALL(IF("Yes"='Cheater Sheet'!$BM$105:$BM$145, ROW('Cheater Sheet'!$BM$105:$BM$145)-104,""), ROW()-4)),"")="","",IFERROR(INDEX('Cheater Sheet'!X105:X145, SMALL(IF("Yes"='Cheater Sheet'!$BM$105:$BM$145, ROW('Cheater Sheet'!$BM$105:$BM$145)-104,""), ROW()-4)),""))</f>
        <v/>
      </c>
      <c r="Z39" s="704" t="str" cm="1">
        <f t="array" ref="Z39">IF(IFERROR(INDEX('Cheater Sheet'!Y105:Y145, SMALL(IF("Yes"='Cheater Sheet'!$BM$105:$BM$145, ROW('Cheater Sheet'!$BM$105:$BM$145)-104,""), ROW()-4)),"")="","",IFERROR(INDEX('Cheater Sheet'!Y105:Y145, SMALL(IF("Yes"='Cheater Sheet'!$BM$105:$BM$145, ROW('Cheater Sheet'!$BM$105:$BM$145)-104,""), ROW()-4)),""))</f>
        <v/>
      </c>
      <c r="AA39" s="705" t="str" cm="1">
        <f t="array" ref="AA39">IF(IFERROR(INDEX('Cheater Sheet'!Z105:Z145, SMALL(IF("Yes"='Cheater Sheet'!$BM$105:$BM$145, ROW('Cheater Sheet'!$BM$105:$BM$145)-104,""), ROW()-4)),"")="","",IFERROR(INDEX('Cheater Sheet'!Z105:Z145, SMALL(IF("Yes"='Cheater Sheet'!$BM$105:$BM$145, ROW('Cheater Sheet'!$BM$105:$BM$145)-104,""), ROW()-4)),""))</f>
        <v/>
      </c>
      <c r="AB39" s="704" t="str" cm="1">
        <f t="array" ref="AB39">IF(IFERROR(INDEX('Cheater Sheet'!AA105:AA145, SMALL(IF("Yes"='Cheater Sheet'!$BM$105:$BM$145, ROW('Cheater Sheet'!$BM$105:$BM$145)-104,""), ROW()-4)),"")="","",IFERROR(INDEX('Cheater Sheet'!AA105:AA145, SMALL(IF("Yes"='Cheater Sheet'!$BM$105:$BM$145, ROW('Cheater Sheet'!$BM$105:$BM$145)-104,""), ROW()-4)),""))</f>
        <v/>
      </c>
      <c r="AC39" s="705" t="str" cm="1">
        <f t="array" ref="AC39">IF(IFERROR(INDEX('Cheater Sheet'!AB105:AB145, SMALL(IF("Yes"='Cheater Sheet'!$BM$105:$BM$145, ROW('Cheater Sheet'!$BM$105:$BM$145)-104,""), ROW()-4)),"")="","",IFERROR(INDEX('Cheater Sheet'!AB105:AB145, SMALL(IF("Yes"='Cheater Sheet'!$BM$105:$BM$145, ROW('Cheater Sheet'!$BM$105:$BM$145)-104,""), ROW()-4)),""))</f>
        <v/>
      </c>
      <c r="AD39" s="704" t="str" cm="1">
        <f t="array" ref="AD39">IF(IFERROR(INDEX('Cheater Sheet'!AC105:AC145, SMALL(IF("Yes"='Cheater Sheet'!$BM$105:$BM$145, ROW('Cheater Sheet'!$BM$105:$BM$145)-104,""), ROW()-4)),"")="","",IFERROR(INDEX('Cheater Sheet'!AC105:AC145, SMALL(IF("Yes"='Cheater Sheet'!$BM$105:$BM$145, ROW('Cheater Sheet'!$BM$105:$BM$145)-104,""), ROW()-4)),""))</f>
        <v/>
      </c>
      <c r="AE39" s="705" t="str" cm="1">
        <f t="array" ref="AE39">IF(IFERROR(INDEX('Cheater Sheet'!AD105:AD145, SMALL(IF("Yes"='Cheater Sheet'!$BM$105:$BM$145, ROW('Cheater Sheet'!$BM$105:$BM$145)-104,""), ROW()-4)),"")="","",IFERROR(INDEX('Cheater Sheet'!AD105:AD145, SMALL(IF("Yes"='Cheater Sheet'!$BM$105:$BM$145, ROW('Cheater Sheet'!$BM$105:$BM$145)-104,""), ROW()-4)),""))</f>
        <v/>
      </c>
      <c r="AF39" s="704" t="str" cm="1">
        <f t="array" ref="AF39">IF(IFERROR(INDEX('Cheater Sheet'!AE105:AE145, SMALL(IF("Yes"='Cheater Sheet'!$BM$105:$BM$145, ROW('Cheater Sheet'!$BM$105:$BM$145)-104,""), ROW()-4)),"")="","",IFERROR(INDEX('Cheater Sheet'!AE105:AE145, SMALL(IF("Yes"='Cheater Sheet'!$BM$105:$BM$145, ROW('Cheater Sheet'!$BM$105:$BM$145)-104,""), ROW()-4)),""))</f>
        <v/>
      </c>
      <c r="AG39" s="705" t="str" cm="1">
        <f t="array" ref="AG39">IF(IFERROR(INDEX('Cheater Sheet'!AF105:AF145, SMALL(IF("Yes"='Cheater Sheet'!$BM$105:$BM$145, ROW('Cheater Sheet'!$BM$105:$BM$145)-104,""), ROW()-4)),"")="","",IFERROR(INDEX('Cheater Sheet'!AF105:AF145, SMALL(IF("Yes"='Cheater Sheet'!$BM$105:$BM$145, ROW('Cheater Sheet'!$BM$105:$BM$145)-104,""), ROW()-4)),""))</f>
        <v/>
      </c>
      <c r="AH39" s="704" t="str" cm="1">
        <f t="array" ref="AH39">IF(IFERROR(INDEX('Cheater Sheet'!AG105:AG145, SMALL(IF("Yes"='Cheater Sheet'!$BM$105:$BM$145, ROW('Cheater Sheet'!$BM$105:$BM$145)-104,""), ROW()-4)),"")="","",IFERROR(INDEX('Cheater Sheet'!AG105:AG145, SMALL(IF("Yes"='Cheater Sheet'!$BM$105:$BM$145, ROW('Cheater Sheet'!$BM$105:$BM$145)-104,""), ROW()-4)),""))</f>
        <v/>
      </c>
      <c r="AI39" s="705" t="str" cm="1">
        <f t="array" ref="AI39">IF(IFERROR(INDEX('Cheater Sheet'!AH105:AH145, SMALL(IF("Yes"='Cheater Sheet'!$BM$105:$BM$145, ROW('Cheater Sheet'!$BM$105:$BM$145)-104,""), ROW()-4)),"")="","",IFERROR(INDEX('Cheater Sheet'!AH105:AH145, SMALL(IF("Yes"='Cheater Sheet'!$BM$105:$BM$145, ROW('Cheater Sheet'!$BM$105:$BM$145)-104,""), ROW()-4)),""))</f>
        <v/>
      </c>
      <c r="AJ39" s="704" t="str" cm="1">
        <f t="array" ref="AJ39">IF(IFERROR(INDEX('Cheater Sheet'!AI105:AI145, SMALL(IF("Yes"='Cheater Sheet'!$BM$105:$BM$145, ROW('Cheater Sheet'!$BM$105:$BM$145)-104,""), ROW()-4)),"")="","",IFERROR(INDEX('Cheater Sheet'!AI105:AI145, SMALL(IF("Yes"='Cheater Sheet'!$BM$105:$BM$145, ROW('Cheater Sheet'!$BM$105:$BM$145)-104,""), ROW()-4)),""))</f>
        <v/>
      </c>
      <c r="AK39" s="705" t="str" cm="1">
        <f t="array" ref="AK39">IF(IFERROR(INDEX('Cheater Sheet'!AJ105:AJ145, SMALL(IF("Yes"='Cheater Sheet'!$BM$105:$BM$145, ROW('Cheater Sheet'!$BM$105:$BM$145)-104,""), ROW()-4)),"")="","",IFERROR(INDEX('Cheater Sheet'!AJ105:AJ145, SMALL(IF("Yes"='Cheater Sheet'!$BM$105:$BM$145, ROW('Cheater Sheet'!$BM$105:$BM$145)-104,""), ROW()-4)),""))</f>
        <v/>
      </c>
      <c r="AL39" s="704" t="str" cm="1">
        <f t="array" ref="AL39">IF(IFERROR(INDEX('Cheater Sheet'!AK105:AK145, SMALL(IF("Yes"='Cheater Sheet'!$BM$105:$BM$145, ROW('Cheater Sheet'!$BM$105:$BM$145)-104,""), ROW()-4)),"")="","",IFERROR(INDEX('Cheater Sheet'!AK105:AK145, SMALL(IF("Yes"='Cheater Sheet'!$BM$105:$BM$145, ROW('Cheater Sheet'!$BM$105:$BM$145)-104,""), ROW()-4)),""))</f>
        <v/>
      </c>
      <c r="AM39" s="705" t="str" cm="1">
        <f t="array" ref="AM39">IF(IFERROR(INDEX('Cheater Sheet'!AL105:AL145, SMALL(IF("Yes"='Cheater Sheet'!$BM$105:$BM$145, ROW('Cheater Sheet'!$BM$105:$BM$145)-104,""), ROW()-4)),"")="","",IFERROR(INDEX('Cheater Sheet'!AL105:AL145, SMALL(IF("Yes"='Cheater Sheet'!$BM$105:$BM$145, ROW('Cheater Sheet'!$BM$105:$BM$145)-104,""), ROW()-4)),""))</f>
        <v/>
      </c>
      <c r="AN39" s="704" t="str" cm="1">
        <f t="array" ref="AN39">IF(IFERROR(INDEX('Cheater Sheet'!AM105:AM145, SMALL(IF("Yes"='Cheater Sheet'!$BM$105:$BM$145, ROW('Cheater Sheet'!$BM$105:$BM$145)-104,""), ROW()-4)),"")="","",IFERROR(INDEX('Cheater Sheet'!AM105:AM145, SMALL(IF("Yes"='Cheater Sheet'!$BM$105:$BM$145, ROW('Cheater Sheet'!$BM$105:$BM$145)-104,""), ROW()-4)),""))</f>
        <v/>
      </c>
      <c r="AO39" s="705" t="str" cm="1">
        <f t="array" ref="AO39">IF(IFERROR(INDEX('Cheater Sheet'!AN105:AN145, SMALL(IF("Yes"='Cheater Sheet'!$BM$105:$BM$145, ROW('Cheater Sheet'!$BM$105:$BM$145)-104,""), ROW()-4)),"")="","",IFERROR(INDEX('Cheater Sheet'!AN105:AN145, SMALL(IF("Yes"='Cheater Sheet'!$BM$105:$BM$145, ROW('Cheater Sheet'!$BM$105:$BM$145)-104,""), ROW()-4)),""))</f>
        <v/>
      </c>
      <c r="AP39" s="704" t="str" cm="1">
        <f t="array" ref="AP39">IF(IFERROR(INDEX('Cheater Sheet'!AO105:AO145, SMALL(IF("Yes"='Cheater Sheet'!$BM$105:$BM$145, ROW('Cheater Sheet'!$BM$105:$BM$145)-104,""), ROW()-4)),"")="","",IFERROR(INDEX('Cheater Sheet'!AO105:AO145, SMALL(IF("Yes"='Cheater Sheet'!$BM$105:$BM$145, ROW('Cheater Sheet'!$BM$105:$BM$145)-104,""), ROW()-4)),""))</f>
        <v/>
      </c>
      <c r="AQ39" s="705" t="str" cm="1">
        <f t="array" ref="AQ39">IF(IFERROR(INDEX('Cheater Sheet'!AP105:AP145, SMALL(IF("Yes"='Cheater Sheet'!$BM$105:$BM$145, ROW('Cheater Sheet'!$BM$105:$BM$145)-104,""), ROW()-4)),"")="","",IFERROR(INDEX('Cheater Sheet'!AP105:AP145, SMALL(IF("Yes"='Cheater Sheet'!$BM$105:$BM$145, ROW('Cheater Sheet'!$BM$105:$BM$145)-104,""), ROW()-4)),""))</f>
        <v/>
      </c>
      <c r="AR39" s="704" t="str" cm="1">
        <f t="array" ref="AR39">IF(IFERROR(INDEX('Cheater Sheet'!AQ105:AQ145, SMALL(IF("Yes"='Cheater Sheet'!$BM$105:$BM$145, ROW('Cheater Sheet'!$BM$105:$BM$145)-104,""), ROW()-4)),"")="","",IFERROR(INDEX('Cheater Sheet'!AQ105:AQ145, SMALL(IF("Yes"='Cheater Sheet'!$BM$105:$BM$145, ROW('Cheater Sheet'!$BM$105:$BM$145)-104,""), ROW()-4)),""))</f>
        <v/>
      </c>
      <c r="AS39" s="705" t="str" cm="1">
        <f t="array" ref="AS39">IF(IFERROR(INDEX('Cheater Sheet'!AR105:AR145, SMALL(IF("Yes"='Cheater Sheet'!$BM$105:$BM$145, ROW('Cheater Sheet'!$BM$105:$BM$145)-104,""), ROW()-4)),"")="","",IFERROR(INDEX('Cheater Sheet'!AR105:AR145, SMALL(IF("Yes"='Cheater Sheet'!$BM$105:$BM$145, ROW('Cheater Sheet'!$BM$105:$BM$145)-104,""), ROW()-4)),""))</f>
        <v/>
      </c>
      <c r="AT39" s="704" t="str" cm="1">
        <f t="array" ref="AT39">IF(IFERROR(INDEX('Cheater Sheet'!AS105:AS145, SMALL(IF("Yes"='Cheater Sheet'!$BM$105:$BM$145, ROW('Cheater Sheet'!$BM$105:$BM$145)-104,""), ROW()-4)),"")="","",IFERROR(INDEX('Cheater Sheet'!AS105:AS145, SMALL(IF("Yes"='Cheater Sheet'!$BM$105:$BM$145, ROW('Cheater Sheet'!$BM$105:$BM$145)-104,""), ROW()-4)),""))</f>
        <v/>
      </c>
      <c r="AU39" s="705" t="str" cm="1">
        <f t="array" ref="AU39">IF(IFERROR(INDEX('Cheater Sheet'!AT105:AT145, SMALL(IF("Yes"='Cheater Sheet'!$BM$105:$BM$145, ROW('Cheater Sheet'!$BM$105:$BM$145)-104,""), ROW()-4)),"")="","",IFERROR(INDEX('Cheater Sheet'!AT105:AT145, SMALL(IF("Yes"='Cheater Sheet'!$BM$105:$BM$145, ROW('Cheater Sheet'!$BM$105:$BM$145)-104,""), ROW()-4)),""))</f>
        <v/>
      </c>
      <c r="AV39" s="704" t="str" cm="1">
        <f t="array" ref="AV39">IF(IFERROR(INDEX('Cheater Sheet'!AU105:AU145, SMALL(IF("Yes"='Cheater Sheet'!$BM$105:$BM$145, ROW('Cheater Sheet'!$BM$105:$BM$145)-104,""), ROW()-4)),"")="","",IFERROR(INDEX('Cheater Sheet'!AU105:AU145, SMALL(IF("Yes"='Cheater Sheet'!$BM$105:$BM$145, ROW('Cheater Sheet'!$BM$105:$BM$145)-104,""), ROW()-4)),""))</f>
        <v/>
      </c>
      <c r="AW39" s="705" t="str" cm="1">
        <f t="array" ref="AW39">IF(IFERROR(INDEX('Cheater Sheet'!AV105:AV145, SMALL(IF("Yes"='Cheater Sheet'!$BM$105:$BM$145, ROW('Cheater Sheet'!$BM$105:$BM$145)-104,""), ROW()-4)),"")="","",IFERROR(INDEX('Cheater Sheet'!AV105:AV145, SMALL(IF("Yes"='Cheater Sheet'!$BM$105:$BM$145, ROW('Cheater Sheet'!$BM$105:$BM$145)-104,""), ROW()-4)),""))</f>
        <v/>
      </c>
      <c r="AX39" s="704" t="str" cm="1">
        <f t="array" ref="AX39">IF(IFERROR(INDEX('Cheater Sheet'!AW105:AW145, SMALL(IF("Yes"='Cheater Sheet'!$BM$105:$BM$145, ROW('Cheater Sheet'!$BM$105:$BM$145)-104,""), ROW()-4)),"")="","",IFERROR(INDEX('Cheater Sheet'!AW105:AW145, SMALL(IF("Yes"='Cheater Sheet'!$BM$105:$BM$145, ROW('Cheater Sheet'!$BM$105:$BM$145)-104,""), ROW()-4)),""))</f>
        <v/>
      </c>
      <c r="AY39" s="705" t="str" cm="1">
        <f t="array" ref="AY39">IF(IFERROR(INDEX('Cheater Sheet'!AX105:AX145, SMALL(IF("Yes"='Cheater Sheet'!$BM$105:$BM$145, ROW('Cheater Sheet'!$BM$105:$BM$145)-104,""), ROW()-4)),"")="","",IFERROR(INDEX('Cheater Sheet'!AX105:AX145, SMALL(IF("Yes"='Cheater Sheet'!$BM$105:$BM$145, ROW('Cheater Sheet'!$BM$105:$BM$145)-104,""), ROW()-4)),""))</f>
        <v/>
      </c>
      <c r="AZ39" s="704" t="str" cm="1">
        <f t="array" ref="AZ39">IF(IFERROR(INDEX('Cheater Sheet'!AY105:AY145, SMALL(IF("Yes"='Cheater Sheet'!$BM$105:$BM$145, ROW('Cheater Sheet'!$BM$105:$BM$145)-104,""), ROW()-4)),"")="","",IFERROR(INDEX('Cheater Sheet'!AY105:AY145, SMALL(IF("Yes"='Cheater Sheet'!$BM$105:$BM$145, ROW('Cheater Sheet'!$BM$105:$BM$145)-104,""), ROW()-4)),""))</f>
        <v/>
      </c>
      <c r="BA39" s="705" t="str" cm="1">
        <f t="array" ref="BA39">IF(IFERROR(INDEX('Cheater Sheet'!AZ105:AZ145, SMALL(IF("Yes"='Cheater Sheet'!$BM$105:$BM$145, ROW('Cheater Sheet'!$BM$105:$BM$145)-104,""), ROW()-4)),"")="","",IFERROR(INDEX('Cheater Sheet'!AZ105:AZ145, SMALL(IF("Yes"='Cheater Sheet'!$BM$105:$BM$145, ROW('Cheater Sheet'!$BM$105:$BM$145)-104,""), ROW()-4)),""))</f>
        <v/>
      </c>
      <c r="BB39" s="704" t="str" cm="1">
        <f t="array" ref="BB39">IF(IFERROR(INDEX('Cheater Sheet'!BA105:BA145, SMALL(IF("Yes"='Cheater Sheet'!$BM$105:$BM$145, ROW('Cheater Sheet'!$BM$105:$BM$145)-104,""), ROW()-4)),"")="","",IFERROR(INDEX('Cheater Sheet'!BA105:BA145, SMALL(IF("Yes"='Cheater Sheet'!$BM$105:$BM$145, ROW('Cheater Sheet'!$BM$105:$BM$145)-104,""), ROW()-4)),""))</f>
        <v/>
      </c>
      <c r="BC39" s="705" t="str" cm="1">
        <f t="array" ref="BC39">IF(IFERROR(INDEX('Cheater Sheet'!BB105:BB145, SMALL(IF("Yes"='Cheater Sheet'!$BM$105:$BM$145, ROW('Cheater Sheet'!$BM$105:$BM$145)-104,""), ROW()-4)),"")="","",IFERROR(INDEX('Cheater Sheet'!BB105:BB145, SMALL(IF("Yes"='Cheater Sheet'!$BM$105:$BM$145, ROW('Cheater Sheet'!$BM$105:$BM$145)-104,""), ROW()-4)),""))</f>
        <v/>
      </c>
      <c r="BD39" s="704" t="str" cm="1">
        <f t="array" ref="BD39">IF(IFERROR(INDEX('Cheater Sheet'!BC105:BC145, SMALL(IF("Yes"='Cheater Sheet'!$BM$105:$BM$145, ROW('Cheater Sheet'!$BM$105:$BM$145)-104,""), ROW()-4)),"")="","",IFERROR(INDEX('Cheater Sheet'!BC105:BC145, SMALL(IF("Yes"='Cheater Sheet'!$BM$105:$BM$145, ROW('Cheater Sheet'!$BM$105:$BM$145)-104,""), ROW()-4)),""))</f>
        <v/>
      </c>
      <c r="BE39" s="705" t="str" cm="1">
        <f t="array" ref="BE39">IF(IFERROR(INDEX('Cheater Sheet'!BD105:BD145, SMALL(IF("Yes"='Cheater Sheet'!$BM$105:$BM$145, ROW('Cheater Sheet'!$BM$105:$BM$145)-104,""), ROW()-4)),"")="","",IFERROR(INDEX('Cheater Sheet'!BD105:BD145, SMALL(IF("Yes"='Cheater Sheet'!$BM$105:$BM$145, ROW('Cheater Sheet'!$BM$105:$BM$145)-104,""), ROW()-4)),""))</f>
        <v/>
      </c>
      <c r="BF39" s="704" t="str" cm="1">
        <f t="array" ref="BF39">IF(IFERROR(INDEX('Cheater Sheet'!BE105:BE145, SMALL(IF("Yes"='Cheater Sheet'!$BM$105:$BM$145, ROW('Cheater Sheet'!$BM$105:$BM$145)-104,""), ROW()-4)),"")="","",IFERROR(INDEX('Cheater Sheet'!BE105:BE145, SMALL(IF("Yes"='Cheater Sheet'!$BM$105:$BM$145, ROW('Cheater Sheet'!$BM$105:$BM$145)-104,""), ROW()-4)),""))</f>
        <v/>
      </c>
      <c r="BG39" s="705" t="str" cm="1">
        <f t="array" ref="BG39">IF(IFERROR(INDEX('Cheater Sheet'!BF105:BF145, SMALL(IF("Yes"='Cheater Sheet'!$BM$105:$BM$145, ROW('Cheater Sheet'!$BM$105:$BM$145)-104,""), ROW()-4)),"")="","",IFERROR(INDEX('Cheater Sheet'!BF105:BF145, SMALL(IF("Yes"='Cheater Sheet'!$BM$105:$BM$145, ROW('Cheater Sheet'!$BM$105:$BM$145)-104,""), ROW()-4)),""))</f>
        <v/>
      </c>
      <c r="BH39" s="704" t="str" cm="1">
        <f t="array" ref="BH39">IF(IFERROR(INDEX('Cheater Sheet'!BG105:BG145, SMALL(IF("Yes"='Cheater Sheet'!$BM$105:$BM$145, ROW('Cheater Sheet'!$BM$105:$BM$145)-104,""), ROW()-4)),"")="","",IFERROR(INDEX('Cheater Sheet'!BG105:BG145, SMALL(IF("Yes"='Cheater Sheet'!$BM$105:$BM$145, ROW('Cheater Sheet'!$BM$105:$BM$145)-104,""), ROW()-4)),""))</f>
        <v/>
      </c>
      <c r="BI39" s="705" t="str" cm="1">
        <f t="array" ref="BI39">IF(IFERROR(INDEX('Cheater Sheet'!BH105:BH145, SMALL(IF("Yes"='Cheater Sheet'!$BM$105:$BM$145, ROW('Cheater Sheet'!$BM$105:$BM$145)-104,""), ROW()-4)),"")="","",IFERROR(INDEX('Cheater Sheet'!BH105:BH145, SMALL(IF("Yes"='Cheater Sheet'!$BM$105:$BM$145, ROW('Cheater Sheet'!$BM$105:$BM$145)-104,""), ROW()-4)),""))</f>
        <v/>
      </c>
      <c r="BJ39" s="704" t="str" cm="1">
        <f t="array" ref="BJ39">IF(IFERROR(INDEX('Cheater Sheet'!BI105:BI145, SMALL(IF("Yes"='Cheater Sheet'!$BM$105:$BM$145, ROW('Cheater Sheet'!$BM$105:$BM$145)-104,""), ROW()-4)),"")="","",IFERROR(INDEX('Cheater Sheet'!BI105:BI145, SMALL(IF("Yes"='Cheater Sheet'!$BM$105:$BM$145, ROW('Cheater Sheet'!$BM$105:$BM$145)-104,""), ROW()-4)),""))</f>
        <v/>
      </c>
      <c r="BK39" s="527" t="str" cm="1">
        <f t="array" ref="BK39">IF(IFERROR(INDEX('Cheater Sheet'!BJ105:BJ145, SMALL(IF("Yes"='Cheater Sheet'!$BM$105:$BM$145, ROW('Cheater Sheet'!$BM$105:$BM$145)-104,""), ROW()-4)),"")="","",IFERROR(INDEX('Cheater Sheet'!BJ105:BJ145, SMALL(IF("Yes"='Cheater Sheet'!$BM$105:$BM$145, ROW('Cheater Sheet'!$BM$105:$BM$145)-104,""), ROW()-4)),""))</f>
        <v/>
      </c>
      <c r="BL39" s="101"/>
    </row>
    <row r="40" spans="1:64" x14ac:dyDescent="0.2">
      <c r="A40" s="765">
        <f t="shared" si="0"/>
        <v>0</v>
      </c>
      <c r="C40" s="143" t="str" cm="1">
        <f t="array" ref="C40">IFERROR(INDEX('Cheater Sheet'!$B$105:$B$145, SMALL(IF("Yes"='Cheater Sheet'!$BM$105:$BM$145, ROW('Cheater Sheet'!$BM$105:$BM$145)-104,""), ROW()-4)),"")</f>
        <v/>
      </c>
      <c r="D40" s="704" t="str" cm="1">
        <f t="array" ref="D40">IF(IFERROR(INDEX('Cheater Sheet'!C105:C145, SMALL(IF("Yes"='Cheater Sheet'!$BM$105:$BM$145, ROW('Cheater Sheet'!$BM$105:$BM$145)-104,""), ROW()-4)),"")="","",IFERROR(INDEX('Cheater Sheet'!C105:C145, SMALL(IF("Yes"='Cheater Sheet'!$BM$105:$BM$145, ROW('Cheater Sheet'!$BM$105:$BM$145)-104,""), ROW()-4)),""))</f>
        <v/>
      </c>
      <c r="E40" s="705" t="str" cm="1">
        <f t="array" ref="E40">IF(IFERROR(INDEX('Cheater Sheet'!D105:D145, SMALL(IF("Yes"='Cheater Sheet'!$BM$105:$BM$145, ROW('Cheater Sheet'!$BM$105:$BM$145)-104,""), ROW()-4)),"")="","",IFERROR(INDEX('Cheater Sheet'!D105:D145, SMALL(IF("Yes"='Cheater Sheet'!$BM$105:$BM$145, ROW('Cheater Sheet'!$BM$105:$BM$145)-104,""), ROW()-4)),""))</f>
        <v/>
      </c>
      <c r="F40" s="704" t="str" cm="1">
        <f t="array" ref="F40">IF(IFERROR(INDEX('Cheater Sheet'!E105:E145, SMALL(IF("Yes"='Cheater Sheet'!$BM$105:$BM$145, ROW('Cheater Sheet'!$BM$105:$BM$145)-104,""), ROW()-4)),"")="","",IFERROR(INDEX('Cheater Sheet'!E105:E145, SMALL(IF("Yes"='Cheater Sheet'!$BM$105:$BM$145, ROW('Cheater Sheet'!$BM$105:$BM$145)-104,""), ROW()-4)),""))</f>
        <v/>
      </c>
      <c r="G40" s="705" t="str" cm="1">
        <f t="array" ref="G40">IF(IFERROR(INDEX('Cheater Sheet'!F105:F145, SMALL(IF("Yes"='Cheater Sheet'!$BM$105:$BM$145, ROW('Cheater Sheet'!$BM$105:$BM$145)-104,""), ROW()-4)),"")="","",IFERROR(INDEX('Cheater Sheet'!F105:F145, SMALL(IF("Yes"='Cheater Sheet'!$BM$105:$BM$145, ROW('Cheater Sheet'!$BM$105:$BM$145)-104,""), ROW()-4)),""))</f>
        <v/>
      </c>
      <c r="H40" s="704" t="str" cm="1">
        <f t="array" ref="H40">IF(IFERROR(INDEX('Cheater Sheet'!G105:G145, SMALL(IF("Yes"='Cheater Sheet'!$BM$105:$BM$145, ROW('Cheater Sheet'!$BM$105:$BM$145)-104,""), ROW()-4)),"")="","",IFERROR(INDEX('Cheater Sheet'!G105:G145, SMALL(IF("Yes"='Cheater Sheet'!$BM$105:$BM$145, ROW('Cheater Sheet'!$BM$105:$BM$145)-104,""), ROW()-4)),""))</f>
        <v/>
      </c>
      <c r="I40" s="705" t="str" cm="1">
        <f t="array" ref="I40">IF(IFERROR(INDEX('Cheater Sheet'!H105:H145, SMALL(IF("Yes"='Cheater Sheet'!$BM$105:$BM$145, ROW('Cheater Sheet'!$BM$105:$BM$145)-104,""), ROW()-4)),"")="","",IFERROR(INDEX('Cheater Sheet'!H105:H145, SMALL(IF("Yes"='Cheater Sheet'!$BM$105:$BM$145, ROW('Cheater Sheet'!$BM$105:$BM$145)-104,""), ROW()-4)),""))</f>
        <v/>
      </c>
      <c r="J40" s="704" t="str" cm="1">
        <f t="array" ref="J40">IF(IFERROR(INDEX('Cheater Sheet'!I105:I145, SMALL(IF("Yes"='Cheater Sheet'!$BM$105:$BM$145, ROW('Cheater Sheet'!$BM$105:$BM$145)-104,""), ROW()-4)),"")="","",IFERROR(INDEX('Cheater Sheet'!I105:I145, SMALL(IF("Yes"='Cheater Sheet'!$BM$105:$BM$145, ROW('Cheater Sheet'!$BM$105:$BM$145)-104,""), ROW()-4)),""))</f>
        <v/>
      </c>
      <c r="K40" s="705" t="str" cm="1">
        <f t="array" ref="K40">IF(IFERROR(INDEX('Cheater Sheet'!J105:J145, SMALL(IF("Yes"='Cheater Sheet'!$BM$105:$BM$145, ROW('Cheater Sheet'!$BM$105:$BM$145)-104,""), ROW()-4)),"")="","",IFERROR(INDEX('Cheater Sheet'!J105:J145, SMALL(IF("Yes"='Cheater Sheet'!$BM$105:$BM$145, ROW('Cheater Sheet'!$BM$105:$BM$145)-104,""), ROW()-4)),""))</f>
        <v/>
      </c>
      <c r="L40" s="704" t="str" cm="1">
        <f t="array" ref="L40">IF(IFERROR(INDEX('Cheater Sheet'!K105:K145, SMALL(IF("Yes"='Cheater Sheet'!$BM$105:$BM$145, ROW('Cheater Sheet'!$BM$105:$BM$145)-104,""), ROW()-4)),"")="","",IFERROR(INDEX('Cheater Sheet'!K105:K145, SMALL(IF("Yes"='Cheater Sheet'!$BM$105:$BM$145, ROW('Cheater Sheet'!$BM$105:$BM$145)-104,""), ROW()-4)),""))</f>
        <v/>
      </c>
      <c r="M40" s="705" t="str" cm="1">
        <f t="array" ref="M40">IF(IFERROR(INDEX('Cheater Sheet'!L105:L145, SMALL(IF("Yes"='Cheater Sheet'!$BM$105:$BM$145, ROW('Cheater Sheet'!$BM$105:$BM$145)-104,""), ROW()-4)),"")="","",IFERROR(INDEX('Cheater Sheet'!L105:L145, SMALL(IF("Yes"='Cheater Sheet'!$BM$105:$BM$145, ROW('Cheater Sheet'!$BM$105:$BM$145)-104,""), ROW()-4)),""))</f>
        <v/>
      </c>
      <c r="N40" s="704" t="str" cm="1">
        <f t="array" ref="N40">IF(IFERROR(INDEX('Cheater Sheet'!M105:M145, SMALL(IF("Yes"='Cheater Sheet'!$BM$105:$BM$145, ROW('Cheater Sheet'!$BM$105:$BM$145)-104,""), ROW()-4)),"")="","",IFERROR(INDEX('Cheater Sheet'!M105:M145, SMALL(IF("Yes"='Cheater Sheet'!$BM$105:$BM$145, ROW('Cheater Sheet'!$BM$105:$BM$145)-104,""), ROW()-4)),""))</f>
        <v/>
      </c>
      <c r="O40" s="705" t="str" cm="1">
        <f t="array" ref="O40">IF(IFERROR(INDEX('Cheater Sheet'!N105:N145, SMALL(IF("Yes"='Cheater Sheet'!$BM$105:$BM$145, ROW('Cheater Sheet'!$BM$105:$BM$145)-104,""), ROW()-4)),"")="","",IFERROR(INDEX('Cheater Sheet'!N105:N145, SMALL(IF("Yes"='Cheater Sheet'!$BM$105:$BM$145, ROW('Cheater Sheet'!$BM$105:$BM$145)-104,""), ROW()-4)),""))</f>
        <v/>
      </c>
      <c r="P40" s="704" t="str" cm="1">
        <f t="array" ref="P40">IF(IFERROR(INDEX('Cheater Sheet'!O105:O145, SMALL(IF("Yes"='Cheater Sheet'!$BM$105:$BM$145, ROW('Cheater Sheet'!$BM$105:$BM$145)-104,""), ROW()-4)),"")="","",IFERROR(INDEX('Cheater Sheet'!O105:O145, SMALL(IF("Yes"='Cheater Sheet'!$BM$105:$BM$145, ROW('Cheater Sheet'!$BM$105:$BM$145)-104,""), ROW()-4)),""))</f>
        <v/>
      </c>
      <c r="Q40" s="705" t="str" cm="1">
        <f t="array" ref="Q40">IF(IFERROR(INDEX('Cheater Sheet'!P105:P145, SMALL(IF("Yes"='Cheater Sheet'!$BM$105:$BM$145, ROW('Cheater Sheet'!$BM$105:$BM$145)-104,""), ROW()-4)),"")="","",IFERROR(INDEX('Cheater Sheet'!P105:P145, SMALL(IF("Yes"='Cheater Sheet'!$BM$105:$BM$145, ROW('Cheater Sheet'!$BM$105:$BM$145)-104,""), ROW()-4)),""))</f>
        <v/>
      </c>
      <c r="R40" s="704" t="str" cm="1">
        <f t="array" ref="R40">IF(IFERROR(INDEX('Cheater Sheet'!Q105:Q145, SMALL(IF("Yes"='Cheater Sheet'!$BM$105:$BM$145, ROW('Cheater Sheet'!$BM$105:$BM$145)-104,""), ROW()-4)),"")="","",IFERROR(INDEX('Cheater Sheet'!Q105:Q145, SMALL(IF("Yes"='Cheater Sheet'!$BM$105:$BM$145, ROW('Cheater Sheet'!$BM$105:$BM$145)-104,""), ROW()-4)),""))</f>
        <v/>
      </c>
      <c r="S40" s="705" t="str" cm="1">
        <f t="array" ref="S40">IF(IFERROR(INDEX('Cheater Sheet'!R105:R145, SMALL(IF("Yes"='Cheater Sheet'!$BM$105:$BM$145, ROW('Cheater Sheet'!$BM$105:$BM$145)-104,""), ROW()-4)),"")="","",IFERROR(INDEX('Cheater Sheet'!R105:R145, SMALL(IF("Yes"='Cheater Sheet'!$BM$105:$BM$145, ROW('Cheater Sheet'!$BM$105:$BM$145)-104,""), ROW()-4)),""))</f>
        <v/>
      </c>
      <c r="T40" s="704" t="str" cm="1">
        <f t="array" ref="T40">IF(IFERROR(INDEX('Cheater Sheet'!S105:S145, SMALL(IF("Yes"='Cheater Sheet'!$BM$105:$BM$145, ROW('Cheater Sheet'!$BM$105:$BM$145)-104,""), ROW()-4)),"")="","",IFERROR(INDEX('Cheater Sheet'!S105:S145, SMALL(IF("Yes"='Cheater Sheet'!$BM$105:$BM$145, ROW('Cheater Sheet'!$BM$105:$BM$145)-104,""), ROW()-4)),""))</f>
        <v/>
      </c>
      <c r="U40" s="705" t="str" cm="1">
        <f t="array" ref="U40">IF(IFERROR(INDEX('Cheater Sheet'!T105:T145, SMALL(IF("Yes"='Cheater Sheet'!$BM$105:$BM$145, ROW('Cheater Sheet'!$BM$105:$BM$145)-104,""), ROW()-4)),"")="","",IFERROR(INDEX('Cheater Sheet'!T105:T145, SMALL(IF("Yes"='Cheater Sheet'!$BM$105:$BM$145, ROW('Cheater Sheet'!$BM$105:$BM$145)-104,""), ROW()-4)),""))</f>
        <v/>
      </c>
      <c r="V40" s="704" t="str" cm="1">
        <f t="array" ref="V40">IF(IFERROR(INDEX('Cheater Sheet'!U105:U145, SMALL(IF("Yes"='Cheater Sheet'!$BM$105:$BM$145, ROW('Cheater Sheet'!$BM$105:$BM$145)-104,""), ROW()-4)),"")="","",IFERROR(INDEX('Cheater Sheet'!U105:U145, SMALL(IF("Yes"='Cheater Sheet'!$BM$105:$BM$145, ROW('Cheater Sheet'!$BM$105:$BM$145)-104,""), ROW()-4)),""))</f>
        <v/>
      </c>
      <c r="W40" s="705" t="str" cm="1">
        <f t="array" ref="W40">IF(IFERROR(INDEX('Cheater Sheet'!V105:V145, SMALL(IF("Yes"='Cheater Sheet'!$BM$105:$BM$145, ROW('Cheater Sheet'!$BM$105:$BM$145)-104,""), ROW()-4)),"")="","",IFERROR(INDEX('Cheater Sheet'!V105:V145, SMALL(IF("Yes"='Cheater Sheet'!$BM$105:$BM$145, ROW('Cheater Sheet'!$BM$105:$BM$145)-104,""), ROW()-4)),""))</f>
        <v/>
      </c>
      <c r="X40" s="704" t="str" cm="1">
        <f t="array" ref="X40">IF(IFERROR(INDEX('Cheater Sheet'!W105:W145, SMALL(IF("Yes"='Cheater Sheet'!$BM$105:$BM$145, ROW('Cheater Sheet'!$BM$105:$BM$145)-104,""), ROW()-4)),"")="","",IFERROR(INDEX('Cheater Sheet'!W105:W145, SMALL(IF("Yes"='Cheater Sheet'!$BM$105:$BM$145, ROW('Cheater Sheet'!$BM$105:$BM$145)-104,""), ROW()-4)),""))</f>
        <v/>
      </c>
      <c r="Y40" s="705" t="str" cm="1">
        <f t="array" ref="Y40">IF(IFERROR(INDEX('Cheater Sheet'!X105:X145, SMALL(IF("Yes"='Cheater Sheet'!$BM$105:$BM$145, ROW('Cheater Sheet'!$BM$105:$BM$145)-104,""), ROW()-4)),"")="","",IFERROR(INDEX('Cheater Sheet'!X105:X145, SMALL(IF("Yes"='Cheater Sheet'!$BM$105:$BM$145, ROW('Cheater Sheet'!$BM$105:$BM$145)-104,""), ROW()-4)),""))</f>
        <v/>
      </c>
      <c r="Z40" s="704" t="str" cm="1">
        <f t="array" ref="Z40">IF(IFERROR(INDEX('Cheater Sheet'!Y105:Y145, SMALL(IF("Yes"='Cheater Sheet'!$BM$105:$BM$145, ROW('Cheater Sheet'!$BM$105:$BM$145)-104,""), ROW()-4)),"")="","",IFERROR(INDEX('Cheater Sheet'!Y105:Y145, SMALL(IF("Yes"='Cheater Sheet'!$BM$105:$BM$145, ROW('Cheater Sheet'!$BM$105:$BM$145)-104,""), ROW()-4)),""))</f>
        <v/>
      </c>
      <c r="AA40" s="705" t="str" cm="1">
        <f t="array" ref="AA40">IF(IFERROR(INDEX('Cheater Sheet'!Z105:Z145, SMALL(IF("Yes"='Cheater Sheet'!$BM$105:$BM$145, ROW('Cheater Sheet'!$BM$105:$BM$145)-104,""), ROW()-4)),"")="","",IFERROR(INDEX('Cheater Sheet'!Z105:Z145, SMALL(IF("Yes"='Cheater Sheet'!$BM$105:$BM$145, ROW('Cheater Sheet'!$BM$105:$BM$145)-104,""), ROW()-4)),""))</f>
        <v/>
      </c>
      <c r="AB40" s="704" t="str" cm="1">
        <f t="array" ref="AB40">IF(IFERROR(INDEX('Cheater Sheet'!AA105:AA145, SMALL(IF("Yes"='Cheater Sheet'!$BM$105:$BM$145, ROW('Cheater Sheet'!$BM$105:$BM$145)-104,""), ROW()-4)),"")="","",IFERROR(INDEX('Cheater Sheet'!AA105:AA145, SMALL(IF("Yes"='Cheater Sheet'!$BM$105:$BM$145, ROW('Cheater Sheet'!$BM$105:$BM$145)-104,""), ROW()-4)),""))</f>
        <v/>
      </c>
      <c r="AC40" s="705" t="str" cm="1">
        <f t="array" ref="AC40">IF(IFERROR(INDEX('Cheater Sheet'!AB105:AB145, SMALL(IF("Yes"='Cheater Sheet'!$BM$105:$BM$145, ROW('Cheater Sheet'!$BM$105:$BM$145)-104,""), ROW()-4)),"")="","",IFERROR(INDEX('Cheater Sheet'!AB105:AB145, SMALL(IF("Yes"='Cheater Sheet'!$BM$105:$BM$145, ROW('Cheater Sheet'!$BM$105:$BM$145)-104,""), ROW()-4)),""))</f>
        <v/>
      </c>
      <c r="AD40" s="704" t="str" cm="1">
        <f t="array" ref="AD40">IF(IFERROR(INDEX('Cheater Sheet'!AC105:AC145, SMALL(IF("Yes"='Cheater Sheet'!$BM$105:$BM$145, ROW('Cheater Sheet'!$BM$105:$BM$145)-104,""), ROW()-4)),"")="","",IFERROR(INDEX('Cheater Sheet'!AC105:AC145, SMALL(IF("Yes"='Cheater Sheet'!$BM$105:$BM$145, ROW('Cheater Sheet'!$BM$105:$BM$145)-104,""), ROW()-4)),""))</f>
        <v/>
      </c>
      <c r="AE40" s="705" t="str" cm="1">
        <f t="array" ref="AE40">IF(IFERROR(INDEX('Cheater Sheet'!AD105:AD145, SMALL(IF("Yes"='Cheater Sheet'!$BM$105:$BM$145, ROW('Cheater Sheet'!$BM$105:$BM$145)-104,""), ROW()-4)),"")="","",IFERROR(INDEX('Cheater Sheet'!AD105:AD145, SMALL(IF("Yes"='Cheater Sheet'!$BM$105:$BM$145, ROW('Cheater Sheet'!$BM$105:$BM$145)-104,""), ROW()-4)),""))</f>
        <v/>
      </c>
      <c r="AF40" s="704" t="str" cm="1">
        <f t="array" ref="AF40">IF(IFERROR(INDEX('Cheater Sheet'!AE105:AE145, SMALL(IF("Yes"='Cheater Sheet'!$BM$105:$BM$145, ROW('Cheater Sheet'!$BM$105:$BM$145)-104,""), ROW()-4)),"")="","",IFERROR(INDEX('Cheater Sheet'!AE105:AE145, SMALL(IF("Yes"='Cheater Sheet'!$BM$105:$BM$145, ROW('Cheater Sheet'!$BM$105:$BM$145)-104,""), ROW()-4)),""))</f>
        <v/>
      </c>
      <c r="AG40" s="705" t="str" cm="1">
        <f t="array" ref="AG40">IF(IFERROR(INDEX('Cheater Sheet'!AF105:AF145, SMALL(IF("Yes"='Cheater Sheet'!$BM$105:$BM$145, ROW('Cheater Sheet'!$BM$105:$BM$145)-104,""), ROW()-4)),"")="","",IFERROR(INDEX('Cheater Sheet'!AF105:AF145, SMALL(IF("Yes"='Cheater Sheet'!$BM$105:$BM$145, ROW('Cheater Sheet'!$BM$105:$BM$145)-104,""), ROW()-4)),""))</f>
        <v/>
      </c>
      <c r="AH40" s="704" t="str" cm="1">
        <f t="array" ref="AH40">IF(IFERROR(INDEX('Cheater Sheet'!AG105:AG145, SMALL(IF("Yes"='Cheater Sheet'!$BM$105:$BM$145, ROW('Cheater Sheet'!$BM$105:$BM$145)-104,""), ROW()-4)),"")="","",IFERROR(INDEX('Cheater Sheet'!AG105:AG145, SMALL(IF("Yes"='Cheater Sheet'!$BM$105:$BM$145, ROW('Cheater Sheet'!$BM$105:$BM$145)-104,""), ROW()-4)),""))</f>
        <v/>
      </c>
      <c r="AI40" s="705" t="str" cm="1">
        <f t="array" ref="AI40">IF(IFERROR(INDEX('Cheater Sheet'!AH105:AH145, SMALL(IF("Yes"='Cheater Sheet'!$BM$105:$BM$145, ROW('Cheater Sheet'!$BM$105:$BM$145)-104,""), ROW()-4)),"")="","",IFERROR(INDEX('Cheater Sheet'!AH105:AH145, SMALL(IF("Yes"='Cheater Sheet'!$BM$105:$BM$145, ROW('Cheater Sheet'!$BM$105:$BM$145)-104,""), ROW()-4)),""))</f>
        <v/>
      </c>
      <c r="AJ40" s="704" t="str" cm="1">
        <f t="array" ref="AJ40">IF(IFERROR(INDEX('Cheater Sheet'!AI105:AI145, SMALL(IF("Yes"='Cheater Sheet'!$BM$105:$BM$145, ROW('Cheater Sheet'!$BM$105:$BM$145)-104,""), ROW()-4)),"")="","",IFERROR(INDEX('Cheater Sheet'!AI105:AI145, SMALL(IF("Yes"='Cheater Sheet'!$BM$105:$BM$145, ROW('Cheater Sheet'!$BM$105:$BM$145)-104,""), ROW()-4)),""))</f>
        <v/>
      </c>
      <c r="AK40" s="705" t="str" cm="1">
        <f t="array" ref="AK40">IF(IFERROR(INDEX('Cheater Sheet'!AJ105:AJ145, SMALL(IF("Yes"='Cheater Sheet'!$BM$105:$BM$145, ROW('Cheater Sheet'!$BM$105:$BM$145)-104,""), ROW()-4)),"")="","",IFERROR(INDEX('Cheater Sheet'!AJ105:AJ145, SMALL(IF("Yes"='Cheater Sheet'!$BM$105:$BM$145, ROW('Cheater Sheet'!$BM$105:$BM$145)-104,""), ROW()-4)),""))</f>
        <v/>
      </c>
      <c r="AL40" s="704" t="str" cm="1">
        <f t="array" ref="AL40">IF(IFERROR(INDEX('Cheater Sheet'!AK105:AK145, SMALL(IF("Yes"='Cheater Sheet'!$BM$105:$BM$145, ROW('Cheater Sheet'!$BM$105:$BM$145)-104,""), ROW()-4)),"")="","",IFERROR(INDEX('Cheater Sheet'!AK105:AK145, SMALL(IF("Yes"='Cheater Sheet'!$BM$105:$BM$145, ROW('Cheater Sheet'!$BM$105:$BM$145)-104,""), ROW()-4)),""))</f>
        <v/>
      </c>
      <c r="AM40" s="705" t="str" cm="1">
        <f t="array" ref="AM40">IF(IFERROR(INDEX('Cheater Sheet'!AL105:AL145, SMALL(IF("Yes"='Cheater Sheet'!$BM$105:$BM$145, ROW('Cheater Sheet'!$BM$105:$BM$145)-104,""), ROW()-4)),"")="","",IFERROR(INDEX('Cheater Sheet'!AL105:AL145, SMALL(IF("Yes"='Cheater Sheet'!$BM$105:$BM$145, ROW('Cheater Sheet'!$BM$105:$BM$145)-104,""), ROW()-4)),""))</f>
        <v/>
      </c>
      <c r="AN40" s="704" t="str" cm="1">
        <f t="array" ref="AN40">IF(IFERROR(INDEX('Cheater Sheet'!AM105:AM145, SMALL(IF("Yes"='Cheater Sheet'!$BM$105:$BM$145, ROW('Cheater Sheet'!$BM$105:$BM$145)-104,""), ROW()-4)),"")="","",IFERROR(INDEX('Cheater Sheet'!AM105:AM145, SMALL(IF("Yes"='Cheater Sheet'!$BM$105:$BM$145, ROW('Cheater Sheet'!$BM$105:$BM$145)-104,""), ROW()-4)),""))</f>
        <v/>
      </c>
      <c r="AO40" s="705" t="str" cm="1">
        <f t="array" ref="AO40">IF(IFERROR(INDEX('Cheater Sheet'!AN105:AN145, SMALL(IF("Yes"='Cheater Sheet'!$BM$105:$BM$145, ROW('Cheater Sheet'!$BM$105:$BM$145)-104,""), ROW()-4)),"")="","",IFERROR(INDEX('Cheater Sheet'!AN105:AN145, SMALL(IF("Yes"='Cheater Sheet'!$BM$105:$BM$145, ROW('Cheater Sheet'!$BM$105:$BM$145)-104,""), ROW()-4)),""))</f>
        <v/>
      </c>
      <c r="AP40" s="704" t="str" cm="1">
        <f t="array" ref="AP40">IF(IFERROR(INDEX('Cheater Sheet'!AO105:AO145, SMALL(IF("Yes"='Cheater Sheet'!$BM$105:$BM$145, ROW('Cheater Sheet'!$BM$105:$BM$145)-104,""), ROW()-4)),"")="","",IFERROR(INDEX('Cheater Sheet'!AO105:AO145, SMALL(IF("Yes"='Cheater Sheet'!$BM$105:$BM$145, ROW('Cheater Sheet'!$BM$105:$BM$145)-104,""), ROW()-4)),""))</f>
        <v/>
      </c>
      <c r="AQ40" s="705" t="str" cm="1">
        <f t="array" ref="AQ40">IF(IFERROR(INDEX('Cheater Sheet'!AP105:AP145, SMALL(IF("Yes"='Cheater Sheet'!$BM$105:$BM$145, ROW('Cheater Sheet'!$BM$105:$BM$145)-104,""), ROW()-4)),"")="","",IFERROR(INDEX('Cheater Sheet'!AP105:AP145, SMALL(IF("Yes"='Cheater Sheet'!$BM$105:$BM$145, ROW('Cheater Sheet'!$BM$105:$BM$145)-104,""), ROW()-4)),""))</f>
        <v/>
      </c>
      <c r="AR40" s="704" t="str" cm="1">
        <f t="array" ref="AR40">IF(IFERROR(INDEX('Cheater Sheet'!AQ105:AQ145, SMALL(IF("Yes"='Cheater Sheet'!$BM$105:$BM$145, ROW('Cheater Sheet'!$BM$105:$BM$145)-104,""), ROW()-4)),"")="","",IFERROR(INDEX('Cheater Sheet'!AQ105:AQ145, SMALL(IF("Yes"='Cheater Sheet'!$BM$105:$BM$145, ROW('Cheater Sheet'!$BM$105:$BM$145)-104,""), ROW()-4)),""))</f>
        <v/>
      </c>
      <c r="AS40" s="705" t="str" cm="1">
        <f t="array" ref="AS40">IF(IFERROR(INDEX('Cheater Sheet'!AR105:AR145, SMALL(IF("Yes"='Cheater Sheet'!$BM$105:$BM$145, ROW('Cheater Sheet'!$BM$105:$BM$145)-104,""), ROW()-4)),"")="","",IFERROR(INDEX('Cheater Sheet'!AR105:AR145, SMALL(IF("Yes"='Cheater Sheet'!$BM$105:$BM$145, ROW('Cheater Sheet'!$BM$105:$BM$145)-104,""), ROW()-4)),""))</f>
        <v/>
      </c>
      <c r="AT40" s="704" t="str" cm="1">
        <f t="array" ref="AT40">IF(IFERROR(INDEX('Cheater Sheet'!AS105:AS145, SMALL(IF("Yes"='Cheater Sheet'!$BM$105:$BM$145, ROW('Cheater Sheet'!$BM$105:$BM$145)-104,""), ROW()-4)),"")="","",IFERROR(INDEX('Cheater Sheet'!AS105:AS145, SMALL(IF("Yes"='Cheater Sheet'!$BM$105:$BM$145, ROW('Cheater Sheet'!$BM$105:$BM$145)-104,""), ROW()-4)),""))</f>
        <v/>
      </c>
      <c r="AU40" s="705" t="str" cm="1">
        <f t="array" ref="AU40">IF(IFERROR(INDEX('Cheater Sheet'!AT105:AT145, SMALL(IF("Yes"='Cheater Sheet'!$BM$105:$BM$145, ROW('Cheater Sheet'!$BM$105:$BM$145)-104,""), ROW()-4)),"")="","",IFERROR(INDEX('Cheater Sheet'!AT105:AT145, SMALL(IF("Yes"='Cheater Sheet'!$BM$105:$BM$145, ROW('Cheater Sheet'!$BM$105:$BM$145)-104,""), ROW()-4)),""))</f>
        <v/>
      </c>
      <c r="AV40" s="704" t="str" cm="1">
        <f t="array" ref="AV40">IF(IFERROR(INDEX('Cheater Sheet'!AU105:AU145, SMALL(IF("Yes"='Cheater Sheet'!$BM$105:$BM$145, ROW('Cheater Sheet'!$BM$105:$BM$145)-104,""), ROW()-4)),"")="","",IFERROR(INDEX('Cheater Sheet'!AU105:AU145, SMALL(IF("Yes"='Cheater Sheet'!$BM$105:$BM$145, ROW('Cheater Sheet'!$BM$105:$BM$145)-104,""), ROW()-4)),""))</f>
        <v/>
      </c>
      <c r="AW40" s="705" t="str" cm="1">
        <f t="array" ref="AW40">IF(IFERROR(INDEX('Cheater Sheet'!AV105:AV145, SMALL(IF("Yes"='Cheater Sheet'!$BM$105:$BM$145, ROW('Cheater Sheet'!$BM$105:$BM$145)-104,""), ROW()-4)),"")="","",IFERROR(INDEX('Cheater Sheet'!AV105:AV145, SMALL(IF("Yes"='Cheater Sheet'!$BM$105:$BM$145, ROW('Cheater Sheet'!$BM$105:$BM$145)-104,""), ROW()-4)),""))</f>
        <v/>
      </c>
      <c r="AX40" s="704" t="str" cm="1">
        <f t="array" ref="AX40">IF(IFERROR(INDEX('Cheater Sheet'!AW105:AW145, SMALL(IF("Yes"='Cheater Sheet'!$BM$105:$BM$145, ROW('Cheater Sheet'!$BM$105:$BM$145)-104,""), ROW()-4)),"")="","",IFERROR(INDEX('Cheater Sheet'!AW105:AW145, SMALL(IF("Yes"='Cheater Sheet'!$BM$105:$BM$145, ROW('Cheater Sheet'!$BM$105:$BM$145)-104,""), ROW()-4)),""))</f>
        <v/>
      </c>
      <c r="AY40" s="705" t="str" cm="1">
        <f t="array" ref="AY40">IF(IFERROR(INDEX('Cheater Sheet'!AX105:AX145, SMALL(IF("Yes"='Cheater Sheet'!$BM$105:$BM$145, ROW('Cheater Sheet'!$BM$105:$BM$145)-104,""), ROW()-4)),"")="","",IFERROR(INDEX('Cheater Sheet'!AX105:AX145, SMALL(IF("Yes"='Cheater Sheet'!$BM$105:$BM$145, ROW('Cheater Sheet'!$BM$105:$BM$145)-104,""), ROW()-4)),""))</f>
        <v/>
      </c>
      <c r="AZ40" s="704" t="str" cm="1">
        <f t="array" ref="AZ40">IF(IFERROR(INDEX('Cheater Sheet'!AY105:AY145, SMALL(IF("Yes"='Cheater Sheet'!$BM$105:$BM$145, ROW('Cheater Sheet'!$BM$105:$BM$145)-104,""), ROW()-4)),"")="","",IFERROR(INDEX('Cheater Sheet'!AY105:AY145, SMALL(IF("Yes"='Cheater Sheet'!$BM$105:$BM$145, ROW('Cheater Sheet'!$BM$105:$BM$145)-104,""), ROW()-4)),""))</f>
        <v/>
      </c>
      <c r="BA40" s="705" t="str" cm="1">
        <f t="array" ref="BA40">IF(IFERROR(INDEX('Cheater Sheet'!AZ105:AZ145, SMALL(IF("Yes"='Cheater Sheet'!$BM$105:$BM$145, ROW('Cheater Sheet'!$BM$105:$BM$145)-104,""), ROW()-4)),"")="","",IFERROR(INDEX('Cheater Sheet'!AZ105:AZ145, SMALL(IF("Yes"='Cheater Sheet'!$BM$105:$BM$145, ROW('Cheater Sheet'!$BM$105:$BM$145)-104,""), ROW()-4)),""))</f>
        <v/>
      </c>
      <c r="BB40" s="704" t="str" cm="1">
        <f t="array" ref="BB40">IF(IFERROR(INDEX('Cheater Sheet'!BA105:BA145, SMALL(IF("Yes"='Cheater Sheet'!$BM$105:$BM$145, ROW('Cheater Sheet'!$BM$105:$BM$145)-104,""), ROW()-4)),"")="","",IFERROR(INDEX('Cheater Sheet'!BA105:BA145, SMALL(IF("Yes"='Cheater Sheet'!$BM$105:$BM$145, ROW('Cheater Sheet'!$BM$105:$BM$145)-104,""), ROW()-4)),""))</f>
        <v/>
      </c>
      <c r="BC40" s="705" t="str" cm="1">
        <f t="array" ref="BC40">IF(IFERROR(INDEX('Cheater Sheet'!BB105:BB145, SMALL(IF("Yes"='Cheater Sheet'!$BM$105:$BM$145, ROW('Cheater Sheet'!$BM$105:$BM$145)-104,""), ROW()-4)),"")="","",IFERROR(INDEX('Cheater Sheet'!BB105:BB145, SMALL(IF("Yes"='Cheater Sheet'!$BM$105:$BM$145, ROW('Cheater Sheet'!$BM$105:$BM$145)-104,""), ROW()-4)),""))</f>
        <v/>
      </c>
      <c r="BD40" s="704" t="str" cm="1">
        <f t="array" ref="BD40">IF(IFERROR(INDEX('Cheater Sheet'!BC105:BC145, SMALL(IF("Yes"='Cheater Sheet'!$BM$105:$BM$145, ROW('Cheater Sheet'!$BM$105:$BM$145)-104,""), ROW()-4)),"")="","",IFERROR(INDEX('Cheater Sheet'!BC105:BC145, SMALL(IF("Yes"='Cheater Sheet'!$BM$105:$BM$145, ROW('Cheater Sheet'!$BM$105:$BM$145)-104,""), ROW()-4)),""))</f>
        <v/>
      </c>
      <c r="BE40" s="705" t="str" cm="1">
        <f t="array" ref="BE40">IF(IFERROR(INDEX('Cheater Sheet'!BD105:BD145, SMALL(IF("Yes"='Cheater Sheet'!$BM$105:$BM$145, ROW('Cheater Sheet'!$BM$105:$BM$145)-104,""), ROW()-4)),"")="","",IFERROR(INDEX('Cheater Sheet'!BD105:BD145, SMALL(IF("Yes"='Cheater Sheet'!$BM$105:$BM$145, ROW('Cheater Sheet'!$BM$105:$BM$145)-104,""), ROW()-4)),""))</f>
        <v/>
      </c>
      <c r="BF40" s="704" t="str" cm="1">
        <f t="array" ref="BF40">IF(IFERROR(INDEX('Cheater Sheet'!BE105:BE145, SMALL(IF("Yes"='Cheater Sheet'!$BM$105:$BM$145, ROW('Cheater Sheet'!$BM$105:$BM$145)-104,""), ROW()-4)),"")="","",IFERROR(INDEX('Cheater Sheet'!BE105:BE145, SMALL(IF("Yes"='Cheater Sheet'!$BM$105:$BM$145, ROW('Cheater Sheet'!$BM$105:$BM$145)-104,""), ROW()-4)),""))</f>
        <v/>
      </c>
      <c r="BG40" s="705" t="str" cm="1">
        <f t="array" ref="BG40">IF(IFERROR(INDEX('Cheater Sheet'!BF105:BF145, SMALL(IF("Yes"='Cheater Sheet'!$BM$105:$BM$145, ROW('Cheater Sheet'!$BM$105:$BM$145)-104,""), ROW()-4)),"")="","",IFERROR(INDEX('Cheater Sheet'!BF105:BF145, SMALL(IF("Yes"='Cheater Sheet'!$BM$105:$BM$145, ROW('Cheater Sheet'!$BM$105:$BM$145)-104,""), ROW()-4)),""))</f>
        <v/>
      </c>
      <c r="BH40" s="704" t="str" cm="1">
        <f t="array" ref="BH40">IF(IFERROR(INDEX('Cheater Sheet'!BG105:BG145, SMALL(IF("Yes"='Cheater Sheet'!$BM$105:$BM$145, ROW('Cheater Sheet'!$BM$105:$BM$145)-104,""), ROW()-4)),"")="","",IFERROR(INDEX('Cheater Sheet'!BG105:BG145, SMALL(IF("Yes"='Cheater Sheet'!$BM$105:$BM$145, ROW('Cheater Sheet'!$BM$105:$BM$145)-104,""), ROW()-4)),""))</f>
        <v/>
      </c>
      <c r="BI40" s="705" t="str" cm="1">
        <f t="array" ref="BI40">IF(IFERROR(INDEX('Cheater Sheet'!BH105:BH145, SMALL(IF("Yes"='Cheater Sheet'!$BM$105:$BM$145, ROW('Cheater Sheet'!$BM$105:$BM$145)-104,""), ROW()-4)),"")="","",IFERROR(INDEX('Cheater Sheet'!BH105:BH145, SMALL(IF("Yes"='Cheater Sheet'!$BM$105:$BM$145, ROW('Cheater Sheet'!$BM$105:$BM$145)-104,""), ROW()-4)),""))</f>
        <v/>
      </c>
      <c r="BJ40" s="704" t="str" cm="1">
        <f t="array" ref="BJ40">IF(IFERROR(INDEX('Cheater Sheet'!BI105:BI145, SMALL(IF("Yes"='Cheater Sheet'!$BM$105:$BM$145, ROW('Cheater Sheet'!$BM$105:$BM$145)-104,""), ROW()-4)),"")="","",IFERROR(INDEX('Cheater Sheet'!BI105:BI145, SMALL(IF("Yes"='Cheater Sheet'!$BM$105:$BM$145, ROW('Cheater Sheet'!$BM$105:$BM$145)-104,""), ROW()-4)),""))</f>
        <v/>
      </c>
      <c r="BK40" s="527" t="str" cm="1">
        <f t="array" ref="BK40">IF(IFERROR(INDEX('Cheater Sheet'!BJ105:BJ145, SMALL(IF("Yes"='Cheater Sheet'!$BM$105:$BM$145, ROW('Cheater Sheet'!$BM$105:$BM$145)-104,""), ROW()-4)),"")="","",IFERROR(INDEX('Cheater Sheet'!BJ105:BJ145, SMALL(IF("Yes"='Cheater Sheet'!$BM$105:$BM$145, ROW('Cheater Sheet'!$BM$105:$BM$145)-104,""), ROW()-4)),""))</f>
        <v/>
      </c>
      <c r="BL40" s="101"/>
    </row>
    <row r="41" spans="1:64" x14ac:dyDescent="0.2">
      <c r="A41" s="765">
        <f t="shared" si="0"/>
        <v>0</v>
      </c>
      <c r="C41" s="143" t="str" cm="1">
        <f t="array" ref="C41">IFERROR(INDEX('Cheater Sheet'!$B$105:$B$145, SMALL(IF("Yes"='Cheater Sheet'!$BM$105:$BM$145, ROW('Cheater Sheet'!$BM$105:$BM$145)-104,""), ROW()-4)),"")</f>
        <v/>
      </c>
      <c r="D41" s="704" t="str" cm="1">
        <f t="array" ref="D41">IF(IFERROR(INDEX('Cheater Sheet'!C105:C145, SMALL(IF("Yes"='Cheater Sheet'!$BM$105:$BM$145, ROW('Cheater Sheet'!$BM$105:$BM$145)-104,""), ROW()-4)),"")="","",IFERROR(INDEX('Cheater Sheet'!C105:C145, SMALL(IF("Yes"='Cheater Sheet'!$BM$105:$BM$145, ROW('Cheater Sheet'!$BM$105:$BM$145)-104,""), ROW()-4)),""))</f>
        <v/>
      </c>
      <c r="E41" s="705" t="str" cm="1">
        <f t="array" ref="E41">IF(IFERROR(INDEX('Cheater Sheet'!D105:D145, SMALL(IF("Yes"='Cheater Sheet'!$BM$105:$BM$145, ROW('Cheater Sheet'!$BM$105:$BM$145)-104,""), ROW()-4)),"")="","",IFERROR(INDEX('Cheater Sheet'!D105:D145, SMALL(IF("Yes"='Cheater Sheet'!$BM$105:$BM$145, ROW('Cheater Sheet'!$BM$105:$BM$145)-104,""), ROW()-4)),""))</f>
        <v/>
      </c>
      <c r="F41" s="704" t="str" cm="1">
        <f t="array" ref="F41">IF(IFERROR(INDEX('Cheater Sheet'!E105:E145, SMALL(IF("Yes"='Cheater Sheet'!$BM$105:$BM$145, ROW('Cheater Sheet'!$BM$105:$BM$145)-104,""), ROW()-4)),"")="","",IFERROR(INDEX('Cheater Sheet'!E105:E145, SMALL(IF("Yes"='Cheater Sheet'!$BM$105:$BM$145, ROW('Cheater Sheet'!$BM$105:$BM$145)-104,""), ROW()-4)),""))</f>
        <v/>
      </c>
      <c r="G41" s="705" t="str" cm="1">
        <f t="array" ref="G41">IF(IFERROR(INDEX('Cheater Sheet'!F105:F145, SMALL(IF("Yes"='Cheater Sheet'!$BM$105:$BM$145, ROW('Cheater Sheet'!$BM$105:$BM$145)-104,""), ROW()-4)),"")="","",IFERROR(INDEX('Cheater Sheet'!F105:F145, SMALL(IF("Yes"='Cheater Sheet'!$BM$105:$BM$145, ROW('Cheater Sheet'!$BM$105:$BM$145)-104,""), ROW()-4)),""))</f>
        <v/>
      </c>
      <c r="H41" s="704" t="str" cm="1">
        <f t="array" ref="H41">IF(IFERROR(INDEX('Cheater Sheet'!G105:G145, SMALL(IF("Yes"='Cheater Sheet'!$BM$105:$BM$145, ROW('Cheater Sheet'!$BM$105:$BM$145)-104,""), ROW()-4)),"")="","",IFERROR(INDEX('Cheater Sheet'!G105:G145, SMALL(IF("Yes"='Cheater Sheet'!$BM$105:$BM$145, ROW('Cheater Sheet'!$BM$105:$BM$145)-104,""), ROW()-4)),""))</f>
        <v/>
      </c>
      <c r="I41" s="705" t="str" cm="1">
        <f t="array" ref="I41">IF(IFERROR(INDEX('Cheater Sheet'!H105:H145, SMALL(IF("Yes"='Cheater Sheet'!$BM$105:$BM$145, ROW('Cheater Sheet'!$BM$105:$BM$145)-104,""), ROW()-4)),"")="","",IFERROR(INDEX('Cheater Sheet'!H105:H145, SMALL(IF("Yes"='Cheater Sheet'!$BM$105:$BM$145, ROW('Cheater Sheet'!$BM$105:$BM$145)-104,""), ROW()-4)),""))</f>
        <v/>
      </c>
      <c r="J41" s="704" t="str" cm="1">
        <f t="array" ref="J41">IF(IFERROR(INDEX('Cheater Sheet'!I105:I145, SMALL(IF("Yes"='Cheater Sheet'!$BM$105:$BM$145, ROW('Cheater Sheet'!$BM$105:$BM$145)-104,""), ROW()-4)),"")="","",IFERROR(INDEX('Cheater Sheet'!I105:I145, SMALL(IF("Yes"='Cheater Sheet'!$BM$105:$BM$145, ROW('Cheater Sheet'!$BM$105:$BM$145)-104,""), ROW()-4)),""))</f>
        <v/>
      </c>
      <c r="K41" s="705" t="str" cm="1">
        <f t="array" ref="K41">IF(IFERROR(INDEX('Cheater Sheet'!J105:J145, SMALL(IF("Yes"='Cheater Sheet'!$BM$105:$BM$145, ROW('Cheater Sheet'!$BM$105:$BM$145)-104,""), ROW()-4)),"")="","",IFERROR(INDEX('Cheater Sheet'!J105:J145, SMALL(IF("Yes"='Cheater Sheet'!$BM$105:$BM$145, ROW('Cheater Sheet'!$BM$105:$BM$145)-104,""), ROW()-4)),""))</f>
        <v/>
      </c>
      <c r="L41" s="704" t="str" cm="1">
        <f t="array" ref="L41">IF(IFERROR(INDEX('Cheater Sheet'!K105:K145, SMALL(IF("Yes"='Cheater Sheet'!$BM$105:$BM$145, ROW('Cheater Sheet'!$BM$105:$BM$145)-104,""), ROW()-4)),"")="","",IFERROR(INDEX('Cheater Sheet'!K105:K145, SMALL(IF("Yes"='Cheater Sheet'!$BM$105:$BM$145, ROW('Cheater Sheet'!$BM$105:$BM$145)-104,""), ROW()-4)),""))</f>
        <v/>
      </c>
      <c r="M41" s="705" t="str" cm="1">
        <f t="array" ref="M41">IF(IFERROR(INDEX('Cheater Sheet'!L105:L145, SMALL(IF("Yes"='Cheater Sheet'!$BM$105:$BM$145, ROW('Cheater Sheet'!$BM$105:$BM$145)-104,""), ROW()-4)),"")="","",IFERROR(INDEX('Cheater Sheet'!L105:L145, SMALL(IF("Yes"='Cheater Sheet'!$BM$105:$BM$145, ROW('Cheater Sheet'!$BM$105:$BM$145)-104,""), ROW()-4)),""))</f>
        <v/>
      </c>
      <c r="N41" s="704" t="str" cm="1">
        <f t="array" ref="N41">IF(IFERROR(INDEX('Cheater Sheet'!M105:M145, SMALL(IF("Yes"='Cheater Sheet'!$BM$105:$BM$145, ROW('Cheater Sheet'!$BM$105:$BM$145)-104,""), ROW()-4)),"")="","",IFERROR(INDEX('Cheater Sheet'!M105:M145, SMALL(IF("Yes"='Cheater Sheet'!$BM$105:$BM$145, ROW('Cheater Sheet'!$BM$105:$BM$145)-104,""), ROW()-4)),""))</f>
        <v/>
      </c>
      <c r="O41" s="705" t="str" cm="1">
        <f t="array" ref="O41">IF(IFERROR(INDEX('Cheater Sheet'!N105:N145, SMALL(IF("Yes"='Cheater Sheet'!$BM$105:$BM$145, ROW('Cheater Sheet'!$BM$105:$BM$145)-104,""), ROW()-4)),"")="","",IFERROR(INDEX('Cheater Sheet'!N105:N145, SMALL(IF("Yes"='Cheater Sheet'!$BM$105:$BM$145, ROW('Cheater Sheet'!$BM$105:$BM$145)-104,""), ROW()-4)),""))</f>
        <v/>
      </c>
      <c r="P41" s="704" t="str" cm="1">
        <f t="array" ref="P41">IF(IFERROR(INDEX('Cheater Sheet'!O105:O145, SMALL(IF("Yes"='Cheater Sheet'!$BM$105:$BM$145, ROW('Cheater Sheet'!$BM$105:$BM$145)-104,""), ROW()-4)),"")="","",IFERROR(INDEX('Cheater Sheet'!O105:O145, SMALL(IF("Yes"='Cheater Sheet'!$BM$105:$BM$145, ROW('Cheater Sheet'!$BM$105:$BM$145)-104,""), ROW()-4)),""))</f>
        <v/>
      </c>
      <c r="Q41" s="705" t="str" cm="1">
        <f t="array" ref="Q41">IF(IFERROR(INDEX('Cheater Sheet'!P105:P145, SMALL(IF("Yes"='Cheater Sheet'!$BM$105:$BM$145, ROW('Cheater Sheet'!$BM$105:$BM$145)-104,""), ROW()-4)),"")="","",IFERROR(INDEX('Cheater Sheet'!P105:P145, SMALL(IF("Yes"='Cheater Sheet'!$BM$105:$BM$145, ROW('Cheater Sheet'!$BM$105:$BM$145)-104,""), ROW()-4)),""))</f>
        <v/>
      </c>
      <c r="R41" s="704" t="str" cm="1">
        <f t="array" ref="R41">IF(IFERROR(INDEX('Cheater Sheet'!Q105:Q145, SMALL(IF("Yes"='Cheater Sheet'!$BM$105:$BM$145, ROW('Cheater Sheet'!$BM$105:$BM$145)-104,""), ROW()-4)),"")="","",IFERROR(INDEX('Cheater Sheet'!Q105:Q145, SMALL(IF("Yes"='Cheater Sheet'!$BM$105:$BM$145, ROW('Cheater Sheet'!$BM$105:$BM$145)-104,""), ROW()-4)),""))</f>
        <v/>
      </c>
      <c r="S41" s="705" t="str" cm="1">
        <f t="array" ref="S41">IF(IFERROR(INDEX('Cheater Sheet'!R105:R145, SMALL(IF("Yes"='Cheater Sheet'!$BM$105:$BM$145, ROW('Cheater Sheet'!$BM$105:$BM$145)-104,""), ROW()-4)),"")="","",IFERROR(INDEX('Cheater Sheet'!R105:R145, SMALL(IF("Yes"='Cheater Sheet'!$BM$105:$BM$145, ROW('Cheater Sheet'!$BM$105:$BM$145)-104,""), ROW()-4)),""))</f>
        <v/>
      </c>
      <c r="T41" s="704" t="str" cm="1">
        <f t="array" ref="T41">IF(IFERROR(INDEX('Cheater Sheet'!S105:S145, SMALL(IF("Yes"='Cheater Sheet'!$BM$105:$BM$145, ROW('Cheater Sheet'!$BM$105:$BM$145)-104,""), ROW()-4)),"")="","",IFERROR(INDEX('Cheater Sheet'!S105:S145, SMALL(IF("Yes"='Cheater Sheet'!$BM$105:$BM$145, ROW('Cheater Sheet'!$BM$105:$BM$145)-104,""), ROW()-4)),""))</f>
        <v/>
      </c>
      <c r="U41" s="705" t="str" cm="1">
        <f t="array" ref="U41">IF(IFERROR(INDEX('Cheater Sheet'!T105:T145, SMALL(IF("Yes"='Cheater Sheet'!$BM$105:$BM$145, ROW('Cheater Sheet'!$BM$105:$BM$145)-104,""), ROW()-4)),"")="","",IFERROR(INDEX('Cheater Sheet'!T105:T145, SMALL(IF("Yes"='Cheater Sheet'!$BM$105:$BM$145, ROW('Cheater Sheet'!$BM$105:$BM$145)-104,""), ROW()-4)),""))</f>
        <v/>
      </c>
      <c r="V41" s="704" t="str" cm="1">
        <f t="array" ref="V41">IF(IFERROR(INDEX('Cheater Sheet'!U105:U145, SMALL(IF("Yes"='Cheater Sheet'!$BM$105:$BM$145, ROW('Cheater Sheet'!$BM$105:$BM$145)-104,""), ROW()-4)),"")="","",IFERROR(INDEX('Cheater Sheet'!U105:U145, SMALL(IF("Yes"='Cheater Sheet'!$BM$105:$BM$145, ROW('Cheater Sheet'!$BM$105:$BM$145)-104,""), ROW()-4)),""))</f>
        <v/>
      </c>
      <c r="W41" s="705" t="str" cm="1">
        <f t="array" ref="W41">IF(IFERROR(INDEX('Cheater Sheet'!V105:V145, SMALL(IF("Yes"='Cheater Sheet'!$BM$105:$BM$145, ROW('Cheater Sheet'!$BM$105:$BM$145)-104,""), ROW()-4)),"")="","",IFERROR(INDEX('Cheater Sheet'!V105:V145, SMALL(IF("Yes"='Cheater Sheet'!$BM$105:$BM$145, ROW('Cheater Sheet'!$BM$105:$BM$145)-104,""), ROW()-4)),""))</f>
        <v/>
      </c>
      <c r="X41" s="704" t="str" cm="1">
        <f t="array" ref="X41">IF(IFERROR(INDEX('Cheater Sheet'!W105:W145, SMALL(IF("Yes"='Cheater Sheet'!$BM$105:$BM$145, ROW('Cheater Sheet'!$BM$105:$BM$145)-104,""), ROW()-4)),"")="","",IFERROR(INDEX('Cheater Sheet'!W105:W145, SMALL(IF("Yes"='Cheater Sheet'!$BM$105:$BM$145, ROW('Cheater Sheet'!$BM$105:$BM$145)-104,""), ROW()-4)),""))</f>
        <v/>
      </c>
      <c r="Y41" s="705" t="str" cm="1">
        <f t="array" ref="Y41">IF(IFERROR(INDEX('Cheater Sheet'!X105:X145, SMALL(IF("Yes"='Cheater Sheet'!$BM$105:$BM$145, ROW('Cheater Sheet'!$BM$105:$BM$145)-104,""), ROW()-4)),"")="","",IFERROR(INDEX('Cheater Sheet'!X105:X145, SMALL(IF("Yes"='Cheater Sheet'!$BM$105:$BM$145, ROW('Cheater Sheet'!$BM$105:$BM$145)-104,""), ROW()-4)),""))</f>
        <v/>
      </c>
      <c r="Z41" s="704" t="str" cm="1">
        <f t="array" ref="Z41">IF(IFERROR(INDEX('Cheater Sheet'!Y105:Y145, SMALL(IF("Yes"='Cheater Sheet'!$BM$105:$BM$145, ROW('Cheater Sheet'!$BM$105:$BM$145)-104,""), ROW()-4)),"")="","",IFERROR(INDEX('Cheater Sheet'!Y105:Y145, SMALL(IF("Yes"='Cheater Sheet'!$BM$105:$BM$145, ROW('Cheater Sheet'!$BM$105:$BM$145)-104,""), ROW()-4)),""))</f>
        <v/>
      </c>
      <c r="AA41" s="705" t="str" cm="1">
        <f t="array" ref="AA41">IF(IFERROR(INDEX('Cheater Sheet'!Z105:Z145, SMALL(IF("Yes"='Cheater Sheet'!$BM$105:$BM$145, ROW('Cheater Sheet'!$BM$105:$BM$145)-104,""), ROW()-4)),"")="","",IFERROR(INDEX('Cheater Sheet'!Z105:Z145, SMALL(IF("Yes"='Cheater Sheet'!$BM$105:$BM$145, ROW('Cheater Sheet'!$BM$105:$BM$145)-104,""), ROW()-4)),""))</f>
        <v/>
      </c>
      <c r="AB41" s="704" t="str" cm="1">
        <f t="array" ref="AB41">IF(IFERROR(INDEX('Cheater Sheet'!AA105:AA145, SMALL(IF("Yes"='Cheater Sheet'!$BM$105:$BM$145, ROW('Cheater Sheet'!$BM$105:$BM$145)-104,""), ROW()-4)),"")="","",IFERROR(INDEX('Cheater Sheet'!AA105:AA145, SMALL(IF("Yes"='Cheater Sheet'!$BM$105:$BM$145, ROW('Cheater Sheet'!$BM$105:$BM$145)-104,""), ROW()-4)),""))</f>
        <v/>
      </c>
      <c r="AC41" s="705" t="str" cm="1">
        <f t="array" ref="AC41">IF(IFERROR(INDEX('Cheater Sheet'!AB105:AB145, SMALL(IF("Yes"='Cheater Sheet'!$BM$105:$BM$145, ROW('Cheater Sheet'!$BM$105:$BM$145)-104,""), ROW()-4)),"")="","",IFERROR(INDEX('Cheater Sheet'!AB105:AB145, SMALL(IF("Yes"='Cheater Sheet'!$BM$105:$BM$145, ROW('Cheater Sheet'!$BM$105:$BM$145)-104,""), ROW()-4)),""))</f>
        <v/>
      </c>
      <c r="AD41" s="704" t="str" cm="1">
        <f t="array" ref="AD41">IF(IFERROR(INDEX('Cheater Sheet'!AC105:AC145, SMALL(IF("Yes"='Cheater Sheet'!$BM$105:$BM$145, ROW('Cheater Sheet'!$BM$105:$BM$145)-104,""), ROW()-4)),"")="","",IFERROR(INDEX('Cheater Sheet'!AC105:AC145, SMALL(IF("Yes"='Cheater Sheet'!$BM$105:$BM$145, ROW('Cheater Sheet'!$BM$105:$BM$145)-104,""), ROW()-4)),""))</f>
        <v/>
      </c>
      <c r="AE41" s="705" t="str" cm="1">
        <f t="array" ref="AE41">IF(IFERROR(INDEX('Cheater Sheet'!AD105:AD145, SMALL(IF("Yes"='Cheater Sheet'!$BM$105:$BM$145, ROW('Cheater Sheet'!$BM$105:$BM$145)-104,""), ROW()-4)),"")="","",IFERROR(INDEX('Cheater Sheet'!AD105:AD145, SMALL(IF("Yes"='Cheater Sheet'!$BM$105:$BM$145, ROW('Cheater Sheet'!$BM$105:$BM$145)-104,""), ROW()-4)),""))</f>
        <v/>
      </c>
      <c r="AF41" s="704" t="str" cm="1">
        <f t="array" ref="AF41">IF(IFERROR(INDEX('Cheater Sheet'!AE105:AE145, SMALL(IF("Yes"='Cheater Sheet'!$BM$105:$BM$145, ROW('Cheater Sheet'!$BM$105:$BM$145)-104,""), ROW()-4)),"")="","",IFERROR(INDEX('Cheater Sheet'!AE105:AE145, SMALL(IF("Yes"='Cheater Sheet'!$BM$105:$BM$145, ROW('Cheater Sheet'!$BM$105:$BM$145)-104,""), ROW()-4)),""))</f>
        <v/>
      </c>
      <c r="AG41" s="705" t="str" cm="1">
        <f t="array" ref="AG41">IF(IFERROR(INDEX('Cheater Sheet'!AF105:AF145, SMALL(IF("Yes"='Cheater Sheet'!$BM$105:$BM$145, ROW('Cheater Sheet'!$BM$105:$BM$145)-104,""), ROW()-4)),"")="","",IFERROR(INDEX('Cheater Sheet'!AF105:AF145, SMALL(IF("Yes"='Cheater Sheet'!$BM$105:$BM$145, ROW('Cheater Sheet'!$BM$105:$BM$145)-104,""), ROW()-4)),""))</f>
        <v/>
      </c>
      <c r="AH41" s="704" t="str" cm="1">
        <f t="array" ref="AH41">IF(IFERROR(INDEX('Cheater Sheet'!AG105:AG145, SMALL(IF("Yes"='Cheater Sheet'!$BM$105:$BM$145, ROW('Cheater Sheet'!$BM$105:$BM$145)-104,""), ROW()-4)),"")="","",IFERROR(INDEX('Cheater Sheet'!AG105:AG145, SMALL(IF("Yes"='Cheater Sheet'!$BM$105:$BM$145, ROW('Cheater Sheet'!$BM$105:$BM$145)-104,""), ROW()-4)),""))</f>
        <v/>
      </c>
      <c r="AI41" s="705" t="str" cm="1">
        <f t="array" ref="AI41">IF(IFERROR(INDEX('Cheater Sheet'!AH105:AH145, SMALL(IF("Yes"='Cheater Sheet'!$BM$105:$BM$145, ROW('Cheater Sheet'!$BM$105:$BM$145)-104,""), ROW()-4)),"")="","",IFERROR(INDEX('Cheater Sheet'!AH105:AH145, SMALL(IF("Yes"='Cheater Sheet'!$BM$105:$BM$145, ROW('Cheater Sheet'!$BM$105:$BM$145)-104,""), ROW()-4)),""))</f>
        <v/>
      </c>
      <c r="AJ41" s="704" t="str" cm="1">
        <f t="array" ref="AJ41">IF(IFERROR(INDEX('Cheater Sheet'!AI105:AI145, SMALL(IF("Yes"='Cheater Sheet'!$BM$105:$BM$145, ROW('Cheater Sheet'!$BM$105:$BM$145)-104,""), ROW()-4)),"")="","",IFERROR(INDEX('Cheater Sheet'!AI105:AI145, SMALL(IF("Yes"='Cheater Sheet'!$BM$105:$BM$145, ROW('Cheater Sheet'!$BM$105:$BM$145)-104,""), ROW()-4)),""))</f>
        <v/>
      </c>
      <c r="AK41" s="705" t="str" cm="1">
        <f t="array" ref="AK41">IF(IFERROR(INDEX('Cheater Sheet'!AJ105:AJ145, SMALL(IF("Yes"='Cheater Sheet'!$BM$105:$BM$145, ROW('Cheater Sheet'!$BM$105:$BM$145)-104,""), ROW()-4)),"")="","",IFERROR(INDEX('Cheater Sheet'!AJ105:AJ145, SMALL(IF("Yes"='Cheater Sheet'!$BM$105:$BM$145, ROW('Cheater Sheet'!$BM$105:$BM$145)-104,""), ROW()-4)),""))</f>
        <v/>
      </c>
      <c r="AL41" s="704" t="str" cm="1">
        <f t="array" ref="AL41">IF(IFERROR(INDEX('Cheater Sheet'!AK105:AK145, SMALL(IF("Yes"='Cheater Sheet'!$BM$105:$BM$145, ROW('Cheater Sheet'!$BM$105:$BM$145)-104,""), ROW()-4)),"")="","",IFERROR(INDEX('Cheater Sheet'!AK105:AK145, SMALL(IF("Yes"='Cheater Sheet'!$BM$105:$BM$145, ROW('Cheater Sheet'!$BM$105:$BM$145)-104,""), ROW()-4)),""))</f>
        <v/>
      </c>
      <c r="AM41" s="705" t="str" cm="1">
        <f t="array" ref="AM41">IF(IFERROR(INDEX('Cheater Sheet'!AL105:AL145, SMALL(IF("Yes"='Cheater Sheet'!$BM$105:$BM$145, ROW('Cheater Sheet'!$BM$105:$BM$145)-104,""), ROW()-4)),"")="","",IFERROR(INDEX('Cheater Sheet'!AL105:AL145, SMALL(IF("Yes"='Cheater Sheet'!$BM$105:$BM$145, ROW('Cheater Sheet'!$BM$105:$BM$145)-104,""), ROW()-4)),""))</f>
        <v/>
      </c>
      <c r="AN41" s="704" t="str" cm="1">
        <f t="array" ref="AN41">IF(IFERROR(INDEX('Cheater Sheet'!AM105:AM145, SMALL(IF("Yes"='Cheater Sheet'!$BM$105:$BM$145, ROW('Cheater Sheet'!$BM$105:$BM$145)-104,""), ROW()-4)),"")="","",IFERROR(INDEX('Cheater Sheet'!AM105:AM145, SMALL(IF("Yes"='Cheater Sheet'!$BM$105:$BM$145, ROW('Cheater Sheet'!$BM$105:$BM$145)-104,""), ROW()-4)),""))</f>
        <v/>
      </c>
      <c r="AO41" s="705" t="str" cm="1">
        <f t="array" ref="AO41">IF(IFERROR(INDEX('Cheater Sheet'!AN105:AN145, SMALL(IF("Yes"='Cheater Sheet'!$BM$105:$BM$145, ROW('Cheater Sheet'!$BM$105:$BM$145)-104,""), ROW()-4)),"")="","",IFERROR(INDEX('Cheater Sheet'!AN105:AN145, SMALL(IF("Yes"='Cheater Sheet'!$BM$105:$BM$145, ROW('Cheater Sheet'!$BM$105:$BM$145)-104,""), ROW()-4)),""))</f>
        <v/>
      </c>
      <c r="AP41" s="704" t="str" cm="1">
        <f t="array" ref="AP41">IF(IFERROR(INDEX('Cheater Sheet'!AO105:AO145, SMALL(IF("Yes"='Cheater Sheet'!$BM$105:$BM$145, ROW('Cheater Sheet'!$BM$105:$BM$145)-104,""), ROW()-4)),"")="","",IFERROR(INDEX('Cheater Sheet'!AO105:AO145, SMALL(IF("Yes"='Cheater Sheet'!$BM$105:$BM$145, ROW('Cheater Sheet'!$BM$105:$BM$145)-104,""), ROW()-4)),""))</f>
        <v/>
      </c>
      <c r="AQ41" s="705" t="str" cm="1">
        <f t="array" ref="AQ41">IF(IFERROR(INDEX('Cheater Sheet'!AP105:AP145, SMALL(IF("Yes"='Cheater Sheet'!$BM$105:$BM$145, ROW('Cheater Sheet'!$BM$105:$BM$145)-104,""), ROW()-4)),"")="","",IFERROR(INDEX('Cheater Sheet'!AP105:AP145, SMALL(IF("Yes"='Cheater Sheet'!$BM$105:$BM$145, ROW('Cheater Sheet'!$BM$105:$BM$145)-104,""), ROW()-4)),""))</f>
        <v/>
      </c>
      <c r="AR41" s="704" t="str" cm="1">
        <f t="array" ref="AR41">IF(IFERROR(INDEX('Cheater Sheet'!AQ105:AQ145, SMALL(IF("Yes"='Cheater Sheet'!$BM$105:$BM$145, ROW('Cheater Sheet'!$BM$105:$BM$145)-104,""), ROW()-4)),"")="","",IFERROR(INDEX('Cheater Sheet'!AQ105:AQ145, SMALL(IF("Yes"='Cheater Sheet'!$BM$105:$BM$145, ROW('Cheater Sheet'!$BM$105:$BM$145)-104,""), ROW()-4)),""))</f>
        <v/>
      </c>
      <c r="AS41" s="705" t="str" cm="1">
        <f t="array" ref="AS41">IF(IFERROR(INDEX('Cheater Sheet'!AR105:AR145, SMALL(IF("Yes"='Cheater Sheet'!$BM$105:$BM$145, ROW('Cheater Sheet'!$BM$105:$BM$145)-104,""), ROW()-4)),"")="","",IFERROR(INDEX('Cheater Sheet'!AR105:AR145, SMALL(IF("Yes"='Cheater Sheet'!$BM$105:$BM$145, ROW('Cheater Sheet'!$BM$105:$BM$145)-104,""), ROW()-4)),""))</f>
        <v/>
      </c>
      <c r="AT41" s="704" t="str" cm="1">
        <f t="array" ref="AT41">IF(IFERROR(INDEX('Cheater Sheet'!AS105:AS145, SMALL(IF("Yes"='Cheater Sheet'!$BM$105:$BM$145, ROW('Cheater Sheet'!$BM$105:$BM$145)-104,""), ROW()-4)),"")="","",IFERROR(INDEX('Cheater Sheet'!AS105:AS145, SMALL(IF("Yes"='Cheater Sheet'!$BM$105:$BM$145, ROW('Cheater Sheet'!$BM$105:$BM$145)-104,""), ROW()-4)),""))</f>
        <v/>
      </c>
      <c r="AU41" s="705" t="str" cm="1">
        <f t="array" ref="AU41">IF(IFERROR(INDEX('Cheater Sheet'!AT105:AT145, SMALL(IF("Yes"='Cheater Sheet'!$BM$105:$BM$145, ROW('Cheater Sheet'!$BM$105:$BM$145)-104,""), ROW()-4)),"")="","",IFERROR(INDEX('Cheater Sheet'!AT105:AT145, SMALL(IF("Yes"='Cheater Sheet'!$BM$105:$BM$145, ROW('Cheater Sheet'!$BM$105:$BM$145)-104,""), ROW()-4)),""))</f>
        <v/>
      </c>
      <c r="AV41" s="704" t="str" cm="1">
        <f t="array" ref="AV41">IF(IFERROR(INDEX('Cheater Sheet'!AU105:AU145, SMALL(IF("Yes"='Cheater Sheet'!$BM$105:$BM$145, ROW('Cheater Sheet'!$BM$105:$BM$145)-104,""), ROW()-4)),"")="","",IFERROR(INDEX('Cheater Sheet'!AU105:AU145, SMALL(IF("Yes"='Cheater Sheet'!$BM$105:$BM$145, ROW('Cheater Sheet'!$BM$105:$BM$145)-104,""), ROW()-4)),""))</f>
        <v/>
      </c>
      <c r="AW41" s="705" t="str" cm="1">
        <f t="array" ref="AW41">IF(IFERROR(INDEX('Cheater Sheet'!AV105:AV145, SMALL(IF("Yes"='Cheater Sheet'!$BM$105:$BM$145, ROW('Cheater Sheet'!$BM$105:$BM$145)-104,""), ROW()-4)),"")="","",IFERROR(INDEX('Cheater Sheet'!AV105:AV145, SMALL(IF("Yes"='Cheater Sheet'!$BM$105:$BM$145, ROW('Cheater Sheet'!$BM$105:$BM$145)-104,""), ROW()-4)),""))</f>
        <v/>
      </c>
      <c r="AX41" s="704" t="str" cm="1">
        <f t="array" ref="AX41">IF(IFERROR(INDEX('Cheater Sheet'!AW105:AW145, SMALL(IF("Yes"='Cheater Sheet'!$BM$105:$BM$145, ROW('Cheater Sheet'!$BM$105:$BM$145)-104,""), ROW()-4)),"")="","",IFERROR(INDEX('Cheater Sheet'!AW105:AW145, SMALL(IF("Yes"='Cheater Sheet'!$BM$105:$BM$145, ROW('Cheater Sheet'!$BM$105:$BM$145)-104,""), ROW()-4)),""))</f>
        <v/>
      </c>
      <c r="AY41" s="705" t="str" cm="1">
        <f t="array" ref="AY41">IF(IFERROR(INDEX('Cheater Sheet'!AX105:AX145, SMALL(IF("Yes"='Cheater Sheet'!$BM$105:$BM$145, ROW('Cheater Sheet'!$BM$105:$BM$145)-104,""), ROW()-4)),"")="","",IFERROR(INDEX('Cheater Sheet'!AX105:AX145, SMALL(IF("Yes"='Cheater Sheet'!$BM$105:$BM$145, ROW('Cheater Sheet'!$BM$105:$BM$145)-104,""), ROW()-4)),""))</f>
        <v/>
      </c>
      <c r="AZ41" s="704" t="str" cm="1">
        <f t="array" ref="AZ41">IF(IFERROR(INDEX('Cheater Sheet'!AY105:AY145, SMALL(IF("Yes"='Cheater Sheet'!$BM$105:$BM$145, ROW('Cheater Sheet'!$BM$105:$BM$145)-104,""), ROW()-4)),"")="","",IFERROR(INDEX('Cheater Sheet'!AY105:AY145, SMALL(IF("Yes"='Cheater Sheet'!$BM$105:$BM$145, ROW('Cheater Sheet'!$BM$105:$BM$145)-104,""), ROW()-4)),""))</f>
        <v/>
      </c>
      <c r="BA41" s="705" t="str" cm="1">
        <f t="array" ref="BA41">IF(IFERROR(INDEX('Cheater Sheet'!AZ105:AZ145, SMALL(IF("Yes"='Cheater Sheet'!$BM$105:$BM$145, ROW('Cheater Sheet'!$BM$105:$BM$145)-104,""), ROW()-4)),"")="","",IFERROR(INDEX('Cheater Sheet'!AZ105:AZ145, SMALL(IF("Yes"='Cheater Sheet'!$BM$105:$BM$145, ROW('Cheater Sheet'!$BM$105:$BM$145)-104,""), ROW()-4)),""))</f>
        <v/>
      </c>
      <c r="BB41" s="704" t="str" cm="1">
        <f t="array" ref="BB41">IF(IFERROR(INDEX('Cheater Sheet'!BA105:BA145, SMALL(IF("Yes"='Cheater Sheet'!$BM$105:$BM$145, ROW('Cheater Sheet'!$BM$105:$BM$145)-104,""), ROW()-4)),"")="","",IFERROR(INDEX('Cheater Sheet'!BA105:BA145, SMALL(IF("Yes"='Cheater Sheet'!$BM$105:$BM$145, ROW('Cheater Sheet'!$BM$105:$BM$145)-104,""), ROW()-4)),""))</f>
        <v/>
      </c>
      <c r="BC41" s="705" t="str" cm="1">
        <f t="array" ref="BC41">IF(IFERROR(INDEX('Cheater Sheet'!BB105:BB145, SMALL(IF("Yes"='Cheater Sheet'!$BM$105:$BM$145, ROW('Cheater Sheet'!$BM$105:$BM$145)-104,""), ROW()-4)),"")="","",IFERROR(INDEX('Cheater Sheet'!BB105:BB145, SMALL(IF("Yes"='Cheater Sheet'!$BM$105:$BM$145, ROW('Cheater Sheet'!$BM$105:$BM$145)-104,""), ROW()-4)),""))</f>
        <v/>
      </c>
      <c r="BD41" s="704" t="str" cm="1">
        <f t="array" ref="BD41">IF(IFERROR(INDEX('Cheater Sheet'!BC105:BC145, SMALL(IF("Yes"='Cheater Sheet'!$BM$105:$BM$145, ROW('Cheater Sheet'!$BM$105:$BM$145)-104,""), ROW()-4)),"")="","",IFERROR(INDEX('Cheater Sheet'!BC105:BC145, SMALL(IF("Yes"='Cheater Sheet'!$BM$105:$BM$145, ROW('Cheater Sheet'!$BM$105:$BM$145)-104,""), ROW()-4)),""))</f>
        <v/>
      </c>
      <c r="BE41" s="705" t="str" cm="1">
        <f t="array" ref="BE41">IF(IFERROR(INDEX('Cheater Sheet'!BD105:BD145, SMALL(IF("Yes"='Cheater Sheet'!$BM$105:$BM$145, ROW('Cheater Sheet'!$BM$105:$BM$145)-104,""), ROW()-4)),"")="","",IFERROR(INDEX('Cheater Sheet'!BD105:BD145, SMALL(IF("Yes"='Cheater Sheet'!$BM$105:$BM$145, ROW('Cheater Sheet'!$BM$105:$BM$145)-104,""), ROW()-4)),""))</f>
        <v/>
      </c>
      <c r="BF41" s="704" t="str" cm="1">
        <f t="array" ref="BF41">IF(IFERROR(INDEX('Cheater Sheet'!BE105:BE145, SMALL(IF("Yes"='Cheater Sheet'!$BM$105:$BM$145, ROW('Cheater Sheet'!$BM$105:$BM$145)-104,""), ROW()-4)),"")="","",IFERROR(INDEX('Cheater Sheet'!BE105:BE145, SMALL(IF("Yes"='Cheater Sheet'!$BM$105:$BM$145, ROW('Cheater Sheet'!$BM$105:$BM$145)-104,""), ROW()-4)),""))</f>
        <v/>
      </c>
      <c r="BG41" s="705" t="str" cm="1">
        <f t="array" ref="BG41">IF(IFERROR(INDEX('Cheater Sheet'!BF105:BF145, SMALL(IF("Yes"='Cheater Sheet'!$BM$105:$BM$145, ROW('Cheater Sheet'!$BM$105:$BM$145)-104,""), ROW()-4)),"")="","",IFERROR(INDEX('Cheater Sheet'!BF105:BF145, SMALL(IF("Yes"='Cheater Sheet'!$BM$105:$BM$145, ROW('Cheater Sheet'!$BM$105:$BM$145)-104,""), ROW()-4)),""))</f>
        <v/>
      </c>
      <c r="BH41" s="704" t="str" cm="1">
        <f t="array" ref="BH41">IF(IFERROR(INDEX('Cheater Sheet'!BG105:BG145, SMALL(IF("Yes"='Cheater Sheet'!$BM$105:$BM$145, ROW('Cheater Sheet'!$BM$105:$BM$145)-104,""), ROW()-4)),"")="","",IFERROR(INDEX('Cheater Sheet'!BG105:BG145, SMALL(IF("Yes"='Cheater Sheet'!$BM$105:$BM$145, ROW('Cheater Sheet'!$BM$105:$BM$145)-104,""), ROW()-4)),""))</f>
        <v/>
      </c>
      <c r="BI41" s="705" t="str" cm="1">
        <f t="array" ref="BI41">IF(IFERROR(INDEX('Cheater Sheet'!BH105:BH145, SMALL(IF("Yes"='Cheater Sheet'!$BM$105:$BM$145, ROW('Cheater Sheet'!$BM$105:$BM$145)-104,""), ROW()-4)),"")="","",IFERROR(INDEX('Cheater Sheet'!BH105:BH145, SMALL(IF("Yes"='Cheater Sheet'!$BM$105:$BM$145, ROW('Cheater Sheet'!$BM$105:$BM$145)-104,""), ROW()-4)),""))</f>
        <v/>
      </c>
      <c r="BJ41" s="704" t="str" cm="1">
        <f t="array" ref="BJ41">IF(IFERROR(INDEX('Cheater Sheet'!BI105:BI145, SMALL(IF("Yes"='Cheater Sheet'!$BM$105:$BM$145, ROW('Cheater Sheet'!$BM$105:$BM$145)-104,""), ROW()-4)),"")="","",IFERROR(INDEX('Cheater Sheet'!BI105:BI145, SMALL(IF("Yes"='Cheater Sheet'!$BM$105:$BM$145, ROW('Cheater Sheet'!$BM$105:$BM$145)-104,""), ROW()-4)),""))</f>
        <v/>
      </c>
      <c r="BK41" s="527" t="str" cm="1">
        <f t="array" ref="BK41">IF(IFERROR(INDEX('Cheater Sheet'!BJ105:BJ145, SMALL(IF("Yes"='Cheater Sheet'!$BM$105:$BM$145, ROW('Cheater Sheet'!$BM$105:$BM$145)-104,""), ROW()-4)),"")="","",IFERROR(INDEX('Cheater Sheet'!BJ105:BJ145, SMALL(IF("Yes"='Cheater Sheet'!$BM$105:$BM$145, ROW('Cheater Sheet'!$BM$105:$BM$145)-104,""), ROW()-4)),""))</f>
        <v/>
      </c>
      <c r="BL41" s="101"/>
    </row>
    <row r="42" spans="1:64" x14ac:dyDescent="0.2">
      <c r="A42" s="765">
        <f t="shared" si="0"/>
        <v>0</v>
      </c>
      <c r="C42" s="143" t="str" cm="1">
        <f t="array" ref="C42">IFERROR(INDEX('Cheater Sheet'!$B$105:$B$145, SMALL(IF("Yes"='Cheater Sheet'!$BM$105:$BM$145, ROW('Cheater Sheet'!$BM$105:$BM$145)-104,""), ROW()-4)),"")</f>
        <v/>
      </c>
      <c r="D42" s="704" t="str" cm="1">
        <f t="array" ref="D42">IF(IFERROR(INDEX('Cheater Sheet'!C105:C145, SMALL(IF("Yes"='Cheater Sheet'!$BM$105:$BM$145, ROW('Cheater Sheet'!$BM$105:$BM$145)-104,""), ROW()-4)),"")="","",IFERROR(INDEX('Cheater Sheet'!C105:C145, SMALL(IF("Yes"='Cheater Sheet'!$BM$105:$BM$145, ROW('Cheater Sheet'!$BM$105:$BM$145)-104,""), ROW()-4)),""))</f>
        <v/>
      </c>
      <c r="E42" s="705" t="str" cm="1">
        <f t="array" ref="E42">IF(IFERROR(INDEX('Cheater Sheet'!D105:D145, SMALL(IF("Yes"='Cheater Sheet'!$BM$105:$BM$145, ROW('Cheater Sheet'!$BM$105:$BM$145)-104,""), ROW()-4)),"")="","",IFERROR(INDEX('Cheater Sheet'!D105:D145, SMALL(IF("Yes"='Cheater Sheet'!$BM$105:$BM$145, ROW('Cheater Sheet'!$BM$105:$BM$145)-104,""), ROW()-4)),""))</f>
        <v/>
      </c>
      <c r="F42" s="704" t="str" cm="1">
        <f t="array" ref="F42">IF(IFERROR(INDEX('Cheater Sheet'!E105:E145, SMALL(IF("Yes"='Cheater Sheet'!$BM$105:$BM$145, ROW('Cheater Sheet'!$BM$105:$BM$145)-104,""), ROW()-4)),"")="","",IFERROR(INDEX('Cheater Sheet'!E105:E145, SMALL(IF("Yes"='Cheater Sheet'!$BM$105:$BM$145, ROW('Cheater Sheet'!$BM$105:$BM$145)-104,""), ROW()-4)),""))</f>
        <v/>
      </c>
      <c r="G42" s="705" t="str" cm="1">
        <f t="array" ref="G42">IF(IFERROR(INDEX('Cheater Sheet'!F105:F145, SMALL(IF("Yes"='Cheater Sheet'!$BM$105:$BM$145, ROW('Cheater Sheet'!$BM$105:$BM$145)-104,""), ROW()-4)),"")="","",IFERROR(INDEX('Cheater Sheet'!F105:F145, SMALL(IF("Yes"='Cheater Sheet'!$BM$105:$BM$145, ROW('Cheater Sheet'!$BM$105:$BM$145)-104,""), ROW()-4)),""))</f>
        <v/>
      </c>
      <c r="H42" s="704" t="str" cm="1">
        <f t="array" ref="H42">IF(IFERROR(INDEX('Cheater Sheet'!G105:G145, SMALL(IF("Yes"='Cheater Sheet'!$BM$105:$BM$145, ROW('Cheater Sheet'!$BM$105:$BM$145)-104,""), ROW()-4)),"")="","",IFERROR(INDEX('Cheater Sheet'!G105:G145, SMALL(IF("Yes"='Cheater Sheet'!$BM$105:$BM$145, ROW('Cheater Sheet'!$BM$105:$BM$145)-104,""), ROW()-4)),""))</f>
        <v/>
      </c>
      <c r="I42" s="705" t="str" cm="1">
        <f t="array" ref="I42">IF(IFERROR(INDEX('Cheater Sheet'!H105:H145, SMALL(IF("Yes"='Cheater Sheet'!$BM$105:$BM$145, ROW('Cheater Sheet'!$BM$105:$BM$145)-104,""), ROW()-4)),"")="","",IFERROR(INDEX('Cheater Sheet'!H105:H145, SMALL(IF("Yes"='Cheater Sheet'!$BM$105:$BM$145, ROW('Cheater Sheet'!$BM$105:$BM$145)-104,""), ROW()-4)),""))</f>
        <v/>
      </c>
      <c r="J42" s="704" t="str" cm="1">
        <f t="array" ref="J42">IF(IFERROR(INDEX('Cheater Sheet'!I105:I145, SMALL(IF("Yes"='Cheater Sheet'!$BM$105:$BM$145, ROW('Cheater Sheet'!$BM$105:$BM$145)-104,""), ROW()-4)),"")="","",IFERROR(INDEX('Cheater Sheet'!I105:I145, SMALL(IF("Yes"='Cheater Sheet'!$BM$105:$BM$145, ROW('Cheater Sheet'!$BM$105:$BM$145)-104,""), ROW()-4)),""))</f>
        <v/>
      </c>
      <c r="K42" s="705" t="str" cm="1">
        <f t="array" ref="K42">IF(IFERROR(INDEX('Cheater Sheet'!J105:J145, SMALL(IF("Yes"='Cheater Sheet'!$BM$105:$BM$145, ROW('Cheater Sheet'!$BM$105:$BM$145)-104,""), ROW()-4)),"")="","",IFERROR(INDEX('Cheater Sheet'!J105:J145, SMALL(IF("Yes"='Cheater Sheet'!$BM$105:$BM$145, ROW('Cheater Sheet'!$BM$105:$BM$145)-104,""), ROW()-4)),""))</f>
        <v/>
      </c>
      <c r="L42" s="704" t="str" cm="1">
        <f t="array" ref="L42">IF(IFERROR(INDEX('Cheater Sheet'!K105:K145, SMALL(IF("Yes"='Cheater Sheet'!$BM$105:$BM$145, ROW('Cheater Sheet'!$BM$105:$BM$145)-104,""), ROW()-4)),"")="","",IFERROR(INDEX('Cheater Sheet'!K105:K145, SMALL(IF("Yes"='Cheater Sheet'!$BM$105:$BM$145, ROW('Cheater Sheet'!$BM$105:$BM$145)-104,""), ROW()-4)),""))</f>
        <v/>
      </c>
      <c r="M42" s="705" t="str" cm="1">
        <f t="array" ref="M42">IF(IFERROR(INDEX('Cheater Sheet'!L105:L145, SMALL(IF("Yes"='Cheater Sheet'!$BM$105:$BM$145, ROW('Cheater Sheet'!$BM$105:$BM$145)-104,""), ROW()-4)),"")="","",IFERROR(INDEX('Cheater Sheet'!L105:L145, SMALL(IF("Yes"='Cheater Sheet'!$BM$105:$BM$145, ROW('Cheater Sheet'!$BM$105:$BM$145)-104,""), ROW()-4)),""))</f>
        <v/>
      </c>
      <c r="N42" s="704" t="str" cm="1">
        <f t="array" ref="N42">IF(IFERROR(INDEX('Cheater Sheet'!M105:M145, SMALL(IF("Yes"='Cheater Sheet'!$BM$105:$BM$145, ROW('Cheater Sheet'!$BM$105:$BM$145)-104,""), ROW()-4)),"")="","",IFERROR(INDEX('Cheater Sheet'!M105:M145, SMALL(IF("Yes"='Cheater Sheet'!$BM$105:$BM$145, ROW('Cheater Sheet'!$BM$105:$BM$145)-104,""), ROW()-4)),""))</f>
        <v/>
      </c>
      <c r="O42" s="705" t="str" cm="1">
        <f t="array" ref="O42">IF(IFERROR(INDEX('Cheater Sheet'!N105:N145, SMALL(IF("Yes"='Cheater Sheet'!$BM$105:$BM$145, ROW('Cheater Sheet'!$BM$105:$BM$145)-104,""), ROW()-4)),"")="","",IFERROR(INDEX('Cheater Sheet'!N105:N145, SMALL(IF("Yes"='Cheater Sheet'!$BM$105:$BM$145, ROW('Cheater Sheet'!$BM$105:$BM$145)-104,""), ROW()-4)),""))</f>
        <v/>
      </c>
      <c r="P42" s="704" t="str" cm="1">
        <f t="array" ref="P42">IF(IFERROR(INDEX('Cheater Sheet'!O105:O145, SMALL(IF("Yes"='Cheater Sheet'!$BM$105:$BM$145, ROW('Cheater Sheet'!$BM$105:$BM$145)-104,""), ROW()-4)),"")="","",IFERROR(INDEX('Cheater Sheet'!O105:O145, SMALL(IF("Yes"='Cheater Sheet'!$BM$105:$BM$145, ROW('Cheater Sheet'!$BM$105:$BM$145)-104,""), ROW()-4)),""))</f>
        <v/>
      </c>
      <c r="Q42" s="705" t="str" cm="1">
        <f t="array" ref="Q42">IF(IFERROR(INDEX('Cheater Sheet'!P105:P145, SMALL(IF("Yes"='Cheater Sheet'!$BM$105:$BM$145, ROW('Cheater Sheet'!$BM$105:$BM$145)-104,""), ROW()-4)),"")="","",IFERROR(INDEX('Cheater Sheet'!P105:P145, SMALL(IF("Yes"='Cheater Sheet'!$BM$105:$BM$145, ROW('Cheater Sheet'!$BM$105:$BM$145)-104,""), ROW()-4)),""))</f>
        <v/>
      </c>
      <c r="R42" s="704" t="str" cm="1">
        <f t="array" ref="R42">IF(IFERROR(INDEX('Cheater Sheet'!Q105:Q145, SMALL(IF("Yes"='Cheater Sheet'!$BM$105:$BM$145, ROW('Cheater Sheet'!$BM$105:$BM$145)-104,""), ROW()-4)),"")="","",IFERROR(INDEX('Cheater Sheet'!Q105:Q145, SMALL(IF("Yes"='Cheater Sheet'!$BM$105:$BM$145, ROW('Cheater Sheet'!$BM$105:$BM$145)-104,""), ROW()-4)),""))</f>
        <v/>
      </c>
      <c r="S42" s="705" t="str" cm="1">
        <f t="array" ref="S42">IF(IFERROR(INDEX('Cheater Sheet'!R105:R145, SMALL(IF("Yes"='Cheater Sheet'!$BM$105:$BM$145, ROW('Cheater Sheet'!$BM$105:$BM$145)-104,""), ROW()-4)),"")="","",IFERROR(INDEX('Cheater Sheet'!R105:R145, SMALL(IF("Yes"='Cheater Sheet'!$BM$105:$BM$145, ROW('Cheater Sheet'!$BM$105:$BM$145)-104,""), ROW()-4)),""))</f>
        <v/>
      </c>
      <c r="T42" s="704" t="str" cm="1">
        <f t="array" ref="T42">IF(IFERROR(INDEX('Cheater Sheet'!S105:S145, SMALL(IF("Yes"='Cheater Sheet'!$BM$105:$BM$145, ROW('Cheater Sheet'!$BM$105:$BM$145)-104,""), ROW()-4)),"")="","",IFERROR(INDEX('Cheater Sheet'!S105:S145, SMALL(IF("Yes"='Cheater Sheet'!$BM$105:$BM$145, ROW('Cheater Sheet'!$BM$105:$BM$145)-104,""), ROW()-4)),""))</f>
        <v/>
      </c>
      <c r="U42" s="705" t="str" cm="1">
        <f t="array" ref="U42">IF(IFERROR(INDEX('Cheater Sheet'!T105:T145, SMALL(IF("Yes"='Cheater Sheet'!$BM$105:$BM$145, ROW('Cheater Sheet'!$BM$105:$BM$145)-104,""), ROW()-4)),"")="","",IFERROR(INDEX('Cheater Sheet'!T105:T145, SMALL(IF("Yes"='Cheater Sheet'!$BM$105:$BM$145, ROW('Cheater Sheet'!$BM$105:$BM$145)-104,""), ROW()-4)),""))</f>
        <v/>
      </c>
      <c r="V42" s="704" t="str" cm="1">
        <f t="array" ref="V42">IF(IFERROR(INDEX('Cheater Sheet'!U105:U145, SMALL(IF("Yes"='Cheater Sheet'!$BM$105:$BM$145, ROW('Cheater Sheet'!$BM$105:$BM$145)-104,""), ROW()-4)),"")="","",IFERROR(INDEX('Cheater Sheet'!U105:U145, SMALL(IF("Yes"='Cheater Sheet'!$BM$105:$BM$145, ROW('Cheater Sheet'!$BM$105:$BM$145)-104,""), ROW()-4)),""))</f>
        <v/>
      </c>
      <c r="W42" s="705" t="str" cm="1">
        <f t="array" ref="W42">IF(IFERROR(INDEX('Cheater Sheet'!V105:V145, SMALL(IF("Yes"='Cheater Sheet'!$BM$105:$BM$145, ROW('Cheater Sheet'!$BM$105:$BM$145)-104,""), ROW()-4)),"")="","",IFERROR(INDEX('Cheater Sheet'!V105:V145, SMALL(IF("Yes"='Cheater Sheet'!$BM$105:$BM$145, ROW('Cheater Sheet'!$BM$105:$BM$145)-104,""), ROW()-4)),""))</f>
        <v/>
      </c>
      <c r="X42" s="704" t="str" cm="1">
        <f t="array" ref="X42">IF(IFERROR(INDEX('Cheater Sheet'!W105:W145, SMALL(IF("Yes"='Cheater Sheet'!$BM$105:$BM$145, ROW('Cheater Sheet'!$BM$105:$BM$145)-104,""), ROW()-4)),"")="","",IFERROR(INDEX('Cheater Sheet'!W105:W145, SMALL(IF("Yes"='Cheater Sheet'!$BM$105:$BM$145, ROW('Cheater Sheet'!$BM$105:$BM$145)-104,""), ROW()-4)),""))</f>
        <v/>
      </c>
      <c r="Y42" s="705" t="str" cm="1">
        <f t="array" ref="Y42">IF(IFERROR(INDEX('Cheater Sheet'!X105:X145, SMALL(IF("Yes"='Cheater Sheet'!$BM$105:$BM$145, ROW('Cheater Sheet'!$BM$105:$BM$145)-104,""), ROW()-4)),"")="","",IFERROR(INDEX('Cheater Sheet'!X105:X145, SMALL(IF("Yes"='Cheater Sheet'!$BM$105:$BM$145, ROW('Cheater Sheet'!$BM$105:$BM$145)-104,""), ROW()-4)),""))</f>
        <v/>
      </c>
      <c r="Z42" s="704" t="str" cm="1">
        <f t="array" ref="Z42">IF(IFERROR(INDEX('Cheater Sheet'!Y105:Y145, SMALL(IF("Yes"='Cheater Sheet'!$BM$105:$BM$145, ROW('Cheater Sheet'!$BM$105:$BM$145)-104,""), ROW()-4)),"")="","",IFERROR(INDEX('Cheater Sheet'!Y105:Y145, SMALL(IF("Yes"='Cheater Sheet'!$BM$105:$BM$145, ROW('Cheater Sheet'!$BM$105:$BM$145)-104,""), ROW()-4)),""))</f>
        <v/>
      </c>
      <c r="AA42" s="705" t="str" cm="1">
        <f t="array" ref="AA42">IF(IFERROR(INDEX('Cheater Sheet'!Z105:Z145, SMALL(IF("Yes"='Cheater Sheet'!$BM$105:$BM$145, ROW('Cheater Sheet'!$BM$105:$BM$145)-104,""), ROW()-4)),"")="","",IFERROR(INDEX('Cheater Sheet'!Z105:Z145, SMALL(IF("Yes"='Cheater Sheet'!$BM$105:$BM$145, ROW('Cheater Sheet'!$BM$105:$BM$145)-104,""), ROW()-4)),""))</f>
        <v/>
      </c>
      <c r="AB42" s="704" t="str" cm="1">
        <f t="array" ref="AB42">IF(IFERROR(INDEX('Cheater Sheet'!AA105:AA145, SMALL(IF("Yes"='Cheater Sheet'!$BM$105:$BM$145, ROW('Cheater Sheet'!$BM$105:$BM$145)-104,""), ROW()-4)),"")="","",IFERROR(INDEX('Cheater Sheet'!AA105:AA145, SMALL(IF("Yes"='Cheater Sheet'!$BM$105:$BM$145, ROW('Cheater Sheet'!$BM$105:$BM$145)-104,""), ROW()-4)),""))</f>
        <v/>
      </c>
      <c r="AC42" s="705" t="str" cm="1">
        <f t="array" ref="AC42">IF(IFERROR(INDEX('Cheater Sheet'!AB105:AB145, SMALL(IF("Yes"='Cheater Sheet'!$BM$105:$BM$145, ROW('Cheater Sheet'!$BM$105:$BM$145)-104,""), ROW()-4)),"")="","",IFERROR(INDEX('Cheater Sheet'!AB105:AB145, SMALL(IF("Yes"='Cheater Sheet'!$BM$105:$BM$145, ROW('Cheater Sheet'!$BM$105:$BM$145)-104,""), ROW()-4)),""))</f>
        <v/>
      </c>
      <c r="AD42" s="704" t="str" cm="1">
        <f t="array" ref="AD42">IF(IFERROR(INDEX('Cheater Sheet'!AC105:AC145, SMALL(IF("Yes"='Cheater Sheet'!$BM$105:$BM$145, ROW('Cheater Sheet'!$BM$105:$BM$145)-104,""), ROW()-4)),"")="","",IFERROR(INDEX('Cheater Sheet'!AC105:AC145, SMALL(IF("Yes"='Cheater Sheet'!$BM$105:$BM$145, ROW('Cheater Sheet'!$BM$105:$BM$145)-104,""), ROW()-4)),""))</f>
        <v/>
      </c>
      <c r="AE42" s="705" t="str" cm="1">
        <f t="array" ref="AE42">IF(IFERROR(INDEX('Cheater Sheet'!AD105:AD145, SMALL(IF("Yes"='Cheater Sheet'!$BM$105:$BM$145, ROW('Cheater Sheet'!$BM$105:$BM$145)-104,""), ROW()-4)),"")="","",IFERROR(INDEX('Cheater Sheet'!AD105:AD145, SMALL(IF("Yes"='Cheater Sheet'!$BM$105:$BM$145, ROW('Cheater Sheet'!$BM$105:$BM$145)-104,""), ROW()-4)),""))</f>
        <v/>
      </c>
      <c r="AF42" s="704" t="str" cm="1">
        <f t="array" ref="AF42">IF(IFERROR(INDEX('Cheater Sheet'!AE105:AE145, SMALL(IF("Yes"='Cheater Sheet'!$BM$105:$BM$145, ROW('Cheater Sheet'!$BM$105:$BM$145)-104,""), ROW()-4)),"")="","",IFERROR(INDEX('Cheater Sheet'!AE105:AE145, SMALL(IF("Yes"='Cheater Sheet'!$BM$105:$BM$145, ROW('Cheater Sheet'!$BM$105:$BM$145)-104,""), ROW()-4)),""))</f>
        <v/>
      </c>
      <c r="AG42" s="705" t="str" cm="1">
        <f t="array" ref="AG42">IF(IFERROR(INDEX('Cheater Sheet'!AF105:AF145, SMALL(IF("Yes"='Cheater Sheet'!$BM$105:$BM$145, ROW('Cheater Sheet'!$BM$105:$BM$145)-104,""), ROW()-4)),"")="","",IFERROR(INDEX('Cheater Sheet'!AF105:AF145, SMALL(IF("Yes"='Cheater Sheet'!$BM$105:$BM$145, ROW('Cheater Sheet'!$BM$105:$BM$145)-104,""), ROW()-4)),""))</f>
        <v/>
      </c>
      <c r="AH42" s="704" t="str" cm="1">
        <f t="array" ref="AH42">IF(IFERROR(INDEX('Cheater Sheet'!AG105:AG145, SMALL(IF("Yes"='Cheater Sheet'!$BM$105:$BM$145, ROW('Cheater Sheet'!$BM$105:$BM$145)-104,""), ROW()-4)),"")="","",IFERROR(INDEX('Cheater Sheet'!AG105:AG145, SMALL(IF("Yes"='Cheater Sheet'!$BM$105:$BM$145, ROW('Cheater Sheet'!$BM$105:$BM$145)-104,""), ROW()-4)),""))</f>
        <v/>
      </c>
      <c r="AI42" s="705" t="str" cm="1">
        <f t="array" ref="AI42">IF(IFERROR(INDEX('Cheater Sheet'!AH105:AH145, SMALL(IF("Yes"='Cheater Sheet'!$BM$105:$BM$145, ROW('Cheater Sheet'!$BM$105:$BM$145)-104,""), ROW()-4)),"")="","",IFERROR(INDEX('Cheater Sheet'!AH105:AH145, SMALL(IF("Yes"='Cheater Sheet'!$BM$105:$BM$145, ROW('Cheater Sheet'!$BM$105:$BM$145)-104,""), ROW()-4)),""))</f>
        <v/>
      </c>
      <c r="AJ42" s="704" t="str" cm="1">
        <f t="array" ref="AJ42">IF(IFERROR(INDEX('Cheater Sheet'!AI105:AI145, SMALL(IF("Yes"='Cheater Sheet'!$BM$105:$BM$145, ROW('Cheater Sheet'!$BM$105:$BM$145)-104,""), ROW()-4)),"")="","",IFERROR(INDEX('Cheater Sheet'!AI105:AI145, SMALL(IF("Yes"='Cheater Sheet'!$BM$105:$BM$145, ROW('Cheater Sheet'!$BM$105:$BM$145)-104,""), ROW()-4)),""))</f>
        <v/>
      </c>
      <c r="AK42" s="705" t="str" cm="1">
        <f t="array" ref="AK42">IF(IFERROR(INDEX('Cheater Sheet'!AJ105:AJ145, SMALL(IF("Yes"='Cheater Sheet'!$BM$105:$BM$145, ROW('Cheater Sheet'!$BM$105:$BM$145)-104,""), ROW()-4)),"")="","",IFERROR(INDEX('Cheater Sheet'!AJ105:AJ145, SMALL(IF("Yes"='Cheater Sheet'!$BM$105:$BM$145, ROW('Cheater Sheet'!$BM$105:$BM$145)-104,""), ROW()-4)),""))</f>
        <v/>
      </c>
      <c r="AL42" s="704" t="str" cm="1">
        <f t="array" ref="AL42">IF(IFERROR(INDEX('Cheater Sheet'!AK105:AK145, SMALL(IF("Yes"='Cheater Sheet'!$BM$105:$BM$145, ROW('Cheater Sheet'!$BM$105:$BM$145)-104,""), ROW()-4)),"")="","",IFERROR(INDEX('Cheater Sheet'!AK105:AK145, SMALL(IF("Yes"='Cheater Sheet'!$BM$105:$BM$145, ROW('Cheater Sheet'!$BM$105:$BM$145)-104,""), ROW()-4)),""))</f>
        <v/>
      </c>
      <c r="AM42" s="705" t="str" cm="1">
        <f t="array" ref="AM42">IF(IFERROR(INDEX('Cheater Sheet'!AL105:AL145, SMALL(IF("Yes"='Cheater Sheet'!$BM$105:$BM$145, ROW('Cheater Sheet'!$BM$105:$BM$145)-104,""), ROW()-4)),"")="","",IFERROR(INDEX('Cheater Sheet'!AL105:AL145, SMALL(IF("Yes"='Cheater Sheet'!$BM$105:$BM$145, ROW('Cheater Sheet'!$BM$105:$BM$145)-104,""), ROW()-4)),""))</f>
        <v/>
      </c>
      <c r="AN42" s="704" t="str" cm="1">
        <f t="array" ref="AN42">IF(IFERROR(INDEX('Cheater Sheet'!AM105:AM145, SMALL(IF("Yes"='Cheater Sheet'!$BM$105:$BM$145, ROW('Cheater Sheet'!$BM$105:$BM$145)-104,""), ROW()-4)),"")="","",IFERROR(INDEX('Cheater Sheet'!AM105:AM145, SMALL(IF("Yes"='Cheater Sheet'!$BM$105:$BM$145, ROW('Cheater Sheet'!$BM$105:$BM$145)-104,""), ROW()-4)),""))</f>
        <v/>
      </c>
      <c r="AO42" s="705" t="str" cm="1">
        <f t="array" ref="AO42">IF(IFERROR(INDEX('Cheater Sheet'!AN105:AN145, SMALL(IF("Yes"='Cheater Sheet'!$BM$105:$BM$145, ROW('Cheater Sheet'!$BM$105:$BM$145)-104,""), ROW()-4)),"")="","",IFERROR(INDEX('Cheater Sheet'!AN105:AN145, SMALL(IF("Yes"='Cheater Sheet'!$BM$105:$BM$145, ROW('Cheater Sheet'!$BM$105:$BM$145)-104,""), ROW()-4)),""))</f>
        <v/>
      </c>
      <c r="AP42" s="704" t="str" cm="1">
        <f t="array" ref="AP42">IF(IFERROR(INDEX('Cheater Sheet'!AO105:AO145, SMALL(IF("Yes"='Cheater Sheet'!$BM$105:$BM$145, ROW('Cheater Sheet'!$BM$105:$BM$145)-104,""), ROW()-4)),"")="","",IFERROR(INDEX('Cheater Sheet'!AO105:AO145, SMALL(IF("Yes"='Cheater Sheet'!$BM$105:$BM$145, ROW('Cheater Sheet'!$BM$105:$BM$145)-104,""), ROW()-4)),""))</f>
        <v/>
      </c>
      <c r="AQ42" s="705" t="str" cm="1">
        <f t="array" ref="AQ42">IF(IFERROR(INDEX('Cheater Sheet'!AP105:AP145, SMALL(IF("Yes"='Cheater Sheet'!$BM$105:$BM$145, ROW('Cheater Sheet'!$BM$105:$BM$145)-104,""), ROW()-4)),"")="","",IFERROR(INDEX('Cheater Sheet'!AP105:AP145, SMALL(IF("Yes"='Cheater Sheet'!$BM$105:$BM$145, ROW('Cheater Sheet'!$BM$105:$BM$145)-104,""), ROW()-4)),""))</f>
        <v/>
      </c>
      <c r="AR42" s="704" t="str" cm="1">
        <f t="array" ref="AR42">IF(IFERROR(INDEX('Cheater Sheet'!AQ105:AQ145, SMALL(IF("Yes"='Cheater Sheet'!$BM$105:$BM$145, ROW('Cheater Sheet'!$BM$105:$BM$145)-104,""), ROW()-4)),"")="","",IFERROR(INDEX('Cheater Sheet'!AQ105:AQ145, SMALL(IF("Yes"='Cheater Sheet'!$BM$105:$BM$145, ROW('Cheater Sheet'!$BM$105:$BM$145)-104,""), ROW()-4)),""))</f>
        <v/>
      </c>
      <c r="AS42" s="705" t="str" cm="1">
        <f t="array" ref="AS42">IF(IFERROR(INDEX('Cheater Sheet'!AR105:AR145, SMALL(IF("Yes"='Cheater Sheet'!$BM$105:$BM$145, ROW('Cheater Sheet'!$BM$105:$BM$145)-104,""), ROW()-4)),"")="","",IFERROR(INDEX('Cheater Sheet'!AR105:AR145, SMALL(IF("Yes"='Cheater Sheet'!$BM$105:$BM$145, ROW('Cheater Sheet'!$BM$105:$BM$145)-104,""), ROW()-4)),""))</f>
        <v/>
      </c>
      <c r="AT42" s="704" t="str" cm="1">
        <f t="array" ref="AT42">IF(IFERROR(INDEX('Cheater Sheet'!AS105:AS145, SMALL(IF("Yes"='Cheater Sheet'!$BM$105:$BM$145, ROW('Cheater Sheet'!$BM$105:$BM$145)-104,""), ROW()-4)),"")="","",IFERROR(INDEX('Cheater Sheet'!AS105:AS145, SMALL(IF("Yes"='Cheater Sheet'!$BM$105:$BM$145, ROW('Cheater Sheet'!$BM$105:$BM$145)-104,""), ROW()-4)),""))</f>
        <v/>
      </c>
      <c r="AU42" s="705" t="str" cm="1">
        <f t="array" ref="AU42">IF(IFERROR(INDEX('Cheater Sheet'!AT105:AT145, SMALL(IF("Yes"='Cheater Sheet'!$BM$105:$BM$145, ROW('Cheater Sheet'!$BM$105:$BM$145)-104,""), ROW()-4)),"")="","",IFERROR(INDEX('Cheater Sheet'!AT105:AT145, SMALL(IF("Yes"='Cheater Sheet'!$BM$105:$BM$145, ROW('Cheater Sheet'!$BM$105:$BM$145)-104,""), ROW()-4)),""))</f>
        <v/>
      </c>
      <c r="AV42" s="704" t="str" cm="1">
        <f t="array" ref="AV42">IF(IFERROR(INDEX('Cheater Sheet'!AU105:AU145, SMALL(IF("Yes"='Cheater Sheet'!$BM$105:$BM$145, ROW('Cheater Sheet'!$BM$105:$BM$145)-104,""), ROW()-4)),"")="","",IFERROR(INDEX('Cheater Sheet'!AU105:AU145, SMALL(IF("Yes"='Cheater Sheet'!$BM$105:$BM$145, ROW('Cheater Sheet'!$BM$105:$BM$145)-104,""), ROW()-4)),""))</f>
        <v/>
      </c>
      <c r="AW42" s="705" t="str" cm="1">
        <f t="array" ref="AW42">IF(IFERROR(INDEX('Cheater Sheet'!AV105:AV145, SMALL(IF("Yes"='Cheater Sheet'!$BM$105:$BM$145, ROW('Cheater Sheet'!$BM$105:$BM$145)-104,""), ROW()-4)),"")="","",IFERROR(INDEX('Cheater Sheet'!AV105:AV145, SMALL(IF("Yes"='Cheater Sheet'!$BM$105:$BM$145, ROW('Cheater Sheet'!$BM$105:$BM$145)-104,""), ROW()-4)),""))</f>
        <v/>
      </c>
      <c r="AX42" s="704" t="str" cm="1">
        <f t="array" ref="AX42">IF(IFERROR(INDEX('Cheater Sheet'!AW105:AW145, SMALL(IF("Yes"='Cheater Sheet'!$BM$105:$BM$145, ROW('Cheater Sheet'!$BM$105:$BM$145)-104,""), ROW()-4)),"")="","",IFERROR(INDEX('Cheater Sheet'!AW105:AW145, SMALL(IF("Yes"='Cheater Sheet'!$BM$105:$BM$145, ROW('Cheater Sheet'!$BM$105:$BM$145)-104,""), ROW()-4)),""))</f>
        <v/>
      </c>
      <c r="AY42" s="705" t="str" cm="1">
        <f t="array" ref="AY42">IF(IFERROR(INDEX('Cheater Sheet'!AX105:AX145, SMALL(IF("Yes"='Cheater Sheet'!$BM$105:$BM$145, ROW('Cheater Sheet'!$BM$105:$BM$145)-104,""), ROW()-4)),"")="","",IFERROR(INDEX('Cheater Sheet'!AX105:AX145, SMALL(IF("Yes"='Cheater Sheet'!$BM$105:$BM$145, ROW('Cheater Sheet'!$BM$105:$BM$145)-104,""), ROW()-4)),""))</f>
        <v/>
      </c>
      <c r="AZ42" s="704" t="str" cm="1">
        <f t="array" ref="AZ42">IF(IFERROR(INDEX('Cheater Sheet'!AY105:AY145, SMALL(IF("Yes"='Cheater Sheet'!$BM$105:$BM$145, ROW('Cheater Sheet'!$BM$105:$BM$145)-104,""), ROW()-4)),"")="","",IFERROR(INDEX('Cheater Sheet'!AY105:AY145, SMALL(IF("Yes"='Cheater Sheet'!$BM$105:$BM$145, ROW('Cheater Sheet'!$BM$105:$BM$145)-104,""), ROW()-4)),""))</f>
        <v/>
      </c>
      <c r="BA42" s="705" t="str" cm="1">
        <f t="array" ref="BA42">IF(IFERROR(INDEX('Cheater Sheet'!AZ105:AZ145, SMALL(IF("Yes"='Cheater Sheet'!$BM$105:$BM$145, ROW('Cheater Sheet'!$BM$105:$BM$145)-104,""), ROW()-4)),"")="","",IFERROR(INDEX('Cheater Sheet'!AZ105:AZ145, SMALL(IF("Yes"='Cheater Sheet'!$BM$105:$BM$145, ROW('Cheater Sheet'!$BM$105:$BM$145)-104,""), ROW()-4)),""))</f>
        <v/>
      </c>
      <c r="BB42" s="704" t="str" cm="1">
        <f t="array" ref="BB42">IF(IFERROR(INDEX('Cheater Sheet'!BA105:BA145, SMALL(IF("Yes"='Cheater Sheet'!$BM$105:$BM$145, ROW('Cheater Sheet'!$BM$105:$BM$145)-104,""), ROW()-4)),"")="","",IFERROR(INDEX('Cheater Sheet'!BA105:BA145, SMALL(IF("Yes"='Cheater Sheet'!$BM$105:$BM$145, ROW('Cheater Sheet'!$BM$105:$BM$145)-104,""), ROW()-4)),""))</f>
        <v/>
      </c>
      <c r="BC42" s="705" t="str" cm="1">
        <f t="array" ref="BC42">IF(IFERROR(INDEX('Cheater Sheet'!BB105:BB145, SMALL(IF("Yes"='Cheater Sheet'!$BM$105:$BM$145, ROW('Cheater Sheet'!$BM$105:$BM$145)-104,""), ROW()-4)),"")="","",IFERROR(INDEX('Cheater Sheet'!BB105:BB145, SMALL(IF("Yes"='Cheater Sheet'!$BM$105:$BM$145, ROW('Cheater Sheet'!$BM$105:$BM$145)-104,""), ROW()-4)),""))</f>
        <v/>
      </c>
      <c r="BD42" s="704" t="str" cm="1">
        <f t="array" ref="BD42">IF(IFERROR(INDEX('Cheater Sheet'!BC105:BC145, SMALL(IF("Yes"='Cheater Sheet'!$BM$105:$BM$145, ROW('Cheater Sheet'!$BM$105:$BM$145)-104,""), ROW()-4)),"")="","",IFERROR(INDEX('Cheater Sheet'!BC105:BC145, SMALL(IF("Yes"='Cheater Sheet'!$BM$105:$BM$145, ROW('Cheater Sheet'!$BM$105:$BM$145)-104,""), ROW()-4)),""))</f>
        <v/>
      </c>
      <c r="BE42" s="705" t="str" cm="1">
        <f t="array" ref="BE42">IF(IFERROR(INDEX('Cheater Sheet'!BD105:BD145, SMALL(IF("Yes"='Cheater Sheet'!$BM$105:$BM$145, ROW('Cheater Sheet'!$BM$105:$BM$145)-104,""), ROW()-4)),"")="","",IFERROR(INDEX('Cheater Sheet'!BD105:BD145, SMALL(IF("Yes"='Cheater Sheet'!$BM$105:$BM$145, ROW('Cheater Sheet'!$BM$105:$BM$145)-104,""), ROW()-4)),""))</f>
        <v/>
      </c>
      <c r="BF42" s="704" t="str" cm="1">
        <f t="array" ref="BF42">IF(IFERROR(INDEX('Cheater Sheet'!BE105:BE145, SMALL(IF("Yes"='Cheater Sheet'!$BM$105:$BM$145, ROW('Cheater Sheet'!$BM$105:$BM$145)-104,""), ROW()-4)),"")="","",IFERROR(INDEX('Cheater Sheet'!BE105:BE145, SMALL(IF("Yes"='Cheater Sheet'!$BM$105:$BM$145, ROW('Cheater Sheet'!$BM$105:$BM$145)-104,""), ROW()-4)),""))</f>
        <v/>
      </c>
      <c r="BG42" s="705" t="str" cm="1">
        <f t="array" ref="BG42">IF(IFERROR(INDEX('Cheater Sheet'!BF105:BF145, SMALL(IF("Yes"='Cheater Sheet'!$BM$105:$BM$145, ROW('Cheater Sheet'!$BM$105:$BM$145)-104,""), ROW()-4)),"")="","",IFERROR(INDEX('Cheater Sheet'!BF105:BF145, SMALL(IF("Yes"='Cheater Sheet'!$BM$105:$BM$145, ROW('Cheater Sheet'!$BM$105:$BM$145)-104,""), ROW()-4)),""))</f>
        <v/>
      </c>
      <c r="BH42" s="704" t="str" cm="1">
        <f t="array" ref="BH42">IF(IFERROR(INDEX('Cheater Sheet'!BG105:BG145, SMALL(IF("Yes"='Cheater Sheet'!$BM$105:$BM$145, ROW('Cheater Sheet'!$BM$105:$BM$145)-104,""), ROW()-4)),"")="","",IFERROR(INDEX('Cheater Sheet'!BG105:BG145, SMALL(IF("Yes"='Cheater Sheet'!$BM$105:$BM$145, ROW('Cheater Sheet'!$BM$105:$BM$145)-104,""), ROW()-4)),""))</f>
        <v/>
      </c>
      <c r="BI42" s="705" t="str" cm="1">
        <f t="array" ref="BI42">IF(IFERROR(INDEX('Cheater Sheet'!BH105:BH145, SMALL(IF("Yes"='Cheater Sheet'!$BM$105:$BM$145, ROW('Cheater Sheet'!$BM$105:$BM$145)-104,""), ROW()-4)),"")="","",IFERROR(INDEX('Cheater Sheet'!BH105:BH145, SMALL(IF("Yes"='Cheater Sheet'!$BM$105:$BM$145, ROW('Cheater Sheet'!$BM$105:$BM$145)-104,""), ROW()-4)),""))</f>
        <v/>
      </c>
      <c r="BJ42" s="704" t="str" cm="1">
        <f t="array" ref="BJ42">IF(IFERROR(INDEX('Cheater Sheet'!BI105:BI145, SMALL(IF("Yes"='Cheater Sheet'!$BM$105:$BM$145, ROW('Cheater Sheet'!$BM$105:$BM$145)-104,""), ROW()-4)),"")="","",IFERROR(INDEX('Cheater Sheet'!BI105:BI145, SMALL(IF("Yes"='Cheater Sheet'!$BM$105:$BM$145, ROW('Cheater Sheet'!$BM$105:$BM$145)-104,""), ROW()-4)),""))</f>
        <v/>
      </c>
      <c r="BK42" s="527" t="str" cm="1">
        <f t="array" ref="BK42">IF(IFERROR(INDEX('Cheater Sheet'!BJ105:BJ145, SMALL(IF("Yes"='Cheater Sheet'!$BM$105:$BM$145, ROW('Cheater Sheet'!$BM$105:$BM$145)-104,""), ROW()-4)),"")="","",IFERROR(INDEX('Cheater Sheet'!BJ105:BJ145, SMALL(IF("Yes"='Cheater Sheet'!$BM$105:$BM$145, ROW('Cheater Sheet'!$BM$105:$BM$145)-104,""), ROW()-4)),""))</f>
        <v/>
      </c>
      <c r="BL42" s="101"/>
    </row>
    <row r="43" spans="1:64" x14ac:dyDescent="0.2">
      <c r="A43" s="765">
        <f t="shared" si="0"/>
        <v>0</v>
      </c>
      <c r="C43" s="143" t="str" cm="1">
        <f t="array" ref="C43">IFERROR(INDEX('Cheater Sheet'!$B$105:$B$145, SMALL(IF("Yes"='Cheater Sheet'!$BM$105:$BM$145, ROW('Cheater Sheet'!$BM$105:$BM$145)-104,""), ROW()-4)),"")</f>
        <v/>
      </c>
      <c r="D43" s="704" t="str" cm="1">
        <f t="array" ref="D43">IF(IFERROR(INDEX('Cheater Sheet'!C105:C145, SMALL(IF("Yes"='Cheater Sheet'!$BM$105:$BM$145, ROW('Cheater Sheet'!$BM$105:$BM$145)-104,""), ROW()-4)),"")="","",IFERROR(INDEX('Cheater Sheet'!C105:C145, SMALL(IF("Yes"='Cheater Sheet'!$BM$105:$BM$145, ROW('Cheater Sheet'!$BM$105:$BM$145)-104,""), ROW()-4)),""))</f>
        <v/>
      </c>
      <c r="E43" s="705" t="str" cm="1">
        <f t="array" ref="E43">IF(IFERROR(INDEX('Cheater Sheet'!D105:D145, SMALL(IF("Yes"='Cheater Sheet'!$BM$105:$BM$145, ROW('Cheater Sheet'!$BM$105:$BM$145)-104,""), ROW()-4)),"")="","",IFERROR(INDEX('Cheater Sheet'!D105:D145, SMALL(IF("Yes"='Cheater Sheet'!$BM$105:$BM$145, ROW('Cheater Sheet'!$BM$105:$BM$145)-104,""), ROW()-4)),""))</f>
        <v/>
      </c>
      <c r="F43" s="704" t="str" cm="1">
        <f t="array" ref="F43">IF(IFERROR(INDEX('Cheater Sheet'!E105:E145, SMALL(IF("Yes"='Cheater Sheet'!$BM$105:$BM$145, ROW('Cheater Sheet'!$BM$105:$BM$145)-104,""), ROW()-4)),"")="","",IFERROR(INDEX('Cheater Sheet'!E105:E145, SMALL(IF("Yes"='Cheater Sheet'!$BM$105:$BM$145, ROW('Cheater Sheet'!$BM$105:$BM$145)-104,""), ROW()-4)),""))</f>
        <v/>
      </c>
      <c r="G43" s="705" t="str" cm="1">
        <f t="array" ref="G43">IF(IFERROR(INDEX('Cheater Sheet'!F105:F145, SMALL(IF("Yes"='Cheater Sheet'!$BM$105:$BM$145, ROW('Cheater Sheet'!$BM$105:$BM$145)-104,""), ROW()-4)),"")="","",IFERROR(INDEX('Cheater Sheet'!F105:F145, SMALL(IF("Yes"='Cheater Sheet'!$BM$105:$BM$145, ROW('Cheater Sheet'!$BM$105:$BM$145)-104,""), ROW()-4)),""))</f>
        <v/>
      </c>
      <c r="H43" s="704" t="str" cm="1">
        <f t="array" ref="H43">IF(IFERROR(INDEX('Cheater Sheet'!G105:G145, SMALL(IF("Yes"='Cheater Sheet'!$BM$105:$BM$145, ROW('Cheater Sheet'!$BM$105:$BM$145)-104,""), ROW()-4)),"")="","",IFERROR(INDEX('Cheater Sheet'!G105:G145, SMALL(IF("Yes"='Cheater Sheet'!$BM$105:$BM$145, ROW('Cheater Sheet'!$BM$105:$BM$145)-104,""), ROW()-4)),""))</f>
        <v/>
      </c>
      <c r="I43" s="705" t="str" cm="1">
        <f t="array" ref="I43">IF(IFERROR(INDEX('Cheater Sheet'!H105:H145, SMALL(IF("Yes"='Cheater Sheet'!$BM$105:$BM$145, ROW('Cheater Sheet'!$BM$105:$BM$145)-104,""), ROW()-4)),"")="","",IFERROR(INDEX('Cheater Sheet'!H105:H145, SMALL(IF("Yes"='Cheater Sheet'!$BM$105:$BM$145, ROW('Cheater Sheet'!$BM$105:$BM$145)-104,""), ROW()-4)),""))</f>
        <v/>
      </c>
      <c r="J43" s="704" t="str" cm="1">
        <f t="array" ref="J43">IF(IFERROR(INDEX('Cheater Sheet'!I105:I145, SMALL(IF("Yes"='Cheater Sheet'!$BM$105:$BM$145, ROW('Cheater Sheet'!$BM$105:$BM$145)-104,""), ROW()-4)),"")="","",IFERROR(INDEX('Cheater Sheet'!I105:I145, SMALL(IF("Yes"='Cheater Sheet'!$BM$105:$BM$145, ROW('Cheater Sheet'!$BM$105:$BM$145)-104,""), ROW()-4)),""))</f>
        <v/>
      </c>
      <c r="K43" s="705" t="str" cm="1">
        <f t="array" ref="K43">IF(IFERROR(INDEX('Cheater Sheet'!J105:J145, SMALL(IF("Yes"='Cheater Sheet'!$BM$105:$BM$145, ROW('Cheater Sheet'!$BM$105:$BM$145)-104,""), ROW()-4)),"")="","",IFERROR(INDEX('Cheater Sheet'!J105:J145, SMALL(IF("Yes"='Cheater Sheet'!$BM$105:$BM$145, ROW('Cheater Sheet'!$BM$105:$BM$145)-104,""), ROW()-4)),""))</f>
        <v/>
      </c>
      <c r="L43" s="704" t="str" cm="1">
        <f t="array" ref="L43">IF(IFERROR(INDEX('Cheater Sheet'!K105:K145, SMALL(IF("Yes"='Cheater Sheet'!$BM$105:$BM$145, ROW('Cheater Sheet'!$BM$105:$BM$145)-104,""), ROW()-4)),"")="","",IFERROR(INDEX('Cheater Sheet'!K105:K145, SMALL(IF("Yes"='Cheater Sheet'!$BM$105:$BM$145, ROW('Cheater Sheet'!$BM$105:$BM$145)-104,""), ROW()-4)),""))</f>
        <v/>
      </c>
      <c r="M43" s="705" t="str" cm="1">
        <f t="array" ref="M43">IF(IFERROR(INDEX('Cheater Sheet'!L105:L145, SMALL(IF("Yes"='Cheater Sheet'!$BM$105:$BM$145, ROW('Cheater Sheet'!$BM$105:$BM$145)-104,""), ROW()-4)),"")="","",IFERROR(INDEX('Cheater Sheet'!L105:L145, SMALL(IF("Yes"='Cheater Sheet'!$BM$105:$BM$145, ROW('Cheater Sheet'!$BM$105:$BM$145)-104,""), ROW()-4)),""))</f>
        <v/>
      </c>
      <c r="N43" s="704" t="str" cm="1">
        <f t="array" ref="N43">IF(IFERROR(INDEX('Cheater Sheet'!M105:M145, SMALL(IF("Yes"='Cheater Sheet'!$BM$105:$BM$145, ROW('Cheater Sheet'!$BM$105:$BM$145)-104,""), ROW()-4)),"")="","",IFERROR(INDEX('Cheater Sheet'!M105:M145, SMALL(IF("Yes"='Cheater Sheet'!$BM$105:$BM$145, ROW('Cheater Sheet'!$BM$105:$BM$145)-104,""), ROW()-4)),""))</f>
        <v/>
      </c>
      <c r="O43" s="705" t="str" cm="1">
        <f t="array" ref="O43">IF(IFERROR(INDEX('Cheater Sheet'!N105:N145, SMALL(IF("Yes"='Cheater Sheet'!$BM$105:$BM$145, ROW('Cheater Sheet'!$BM$105:$BM$145)-104,""), ROW()-4)),"")="","",IFERROR(INDEX('Cheater Sheet'!N105:N145, SMALL(IF("Yes"='Cheater Sheet'!$BM$105:$BM$145, ROW('Cheater Sheet'!$BM$105:$BM$145)-104,""), ROW()-4)),""))</f>
        <v/>
      </c>
      <c r="P43" s="704" t="str" cm="1">
        <f t="array" ref="P43">IF(IFERROR(INDEX('Cheater Sheet'!O105:O145, SMALL(IF("Yes"='Cheater Sheet'!$BM$105:$BM$145, ROW('Cheater Sheet'!$BM$105:$BM$145)-104,""), ROW()-4)),"")="","",IFERROR(INDEX('Cheater Sheet'!O105:O145, SMALL(IF("Yes"='Cheater Sheet'!$BM$105:$BM$145, ROW('Cheater Sheet'!$BM$105:$BM$145)-104,""), ROW()-4)),""))</f>
        <v/>
      </c>
      <c r="Q43" s="705" t="str" cm="1">
        <f t="array" ref="Q43">IF(IFERROR(INDEX('Cheater Sheet'!P105:P145, SMALL(IF("Yes"='Cheater Sheet'!$BM$105:$BM$145, ROW('Cheater Sheet'!$BM$105:$BM$145)-104,""), ROW()-4)),"")="","",IFERROR(INDEX('Cheater Sheet'!P105:P145, SMALL(IF("Yes"='Cheater Sheet'!$BM$105:$BM$145, ROW('Cheater Sheet'!$BM$105:$BM$145)-104,""), ROW()-4)),""))</f>
        <v/>
      </c>
      <c r="R43" s="704" t="str" cm="1">
        <f t="array" ref="R43">IF(IFERROR(INDEX('Cheater Sheet'!Q105:Q145, SMALL(IF("Yes"='Cheater Sheet'!$BM$105:$BM$145, ROW('Cheater Sheet'!$BM$105:$BM$145)-104,""), ROW()-4)),"")="","",IFERROR(INDEX('Cheater Sheet'!Q105:Q145, SMALL(IF("Yes"='Cheater Sheet'!$BM$105:$BM$145, ROW('Cheater Sheet'!$BM$105:$BM$145)-104,""), ROW()-4)),""))</f>
        <v/>
      </c>
      <c r="S43" s="705" t="str" cm="1">
        <f t="array" ref="S43">IF(IFERROR(INDEX('Cheater Sheet'!R105:R145, SMALL(IF("Yes"='Cheater Sheet'!$BM$105:$BM$145, ROW('Cheater Sheet'!$BM$105:$BM$145)-104,""), ROW()-4)),"")="","",IFERROR(INDEX('Cheater Sheet'!R105:R145, SMALL(IF("Yes"='Cheater Sheet'!$BM$105:$BM$145, ROW('Cheater Sheet'!$BM$105:$BM$145)-104,""), ROW()-4)),""))</f>
        <v/>
      </c>
      <c r="T43" s="704" t="str" cm="1">
        <f t="array" ref="T43">IF(IFERROR(INDEX('Cheater Sheet'!S105:S145, SMALL(IF("Yes"='Cheater Sheet'!$BM$105:$BM$145, ROW('Cheater Sheet'!$BM$105:$BM$145)-104,""), ROW()-4)),"")="","",IFERROR(INDEX('Cheater Sheet'!S105:S145, SMALL(IF("Yes"='Cheater Sheet'!$BM$105:$BM$145, ROW('Cheater Sheet'!$BM$105:$BM$145)-104,""), ROW()-4)),""))</f>
        <v/>
      </c>
      <c r="U43" s="705" t="str" cm="1">
        <f t="array" ref="U43">IF(IFERROR(INDEX('Cheater Sheet'!T105:T145, SMALL(IF("Yes"='Cheater Sheet'!$BM$105:$BM$145, ROW('Cheater Sheet'!$BM$105:$BM$145)-104,""), ROW()-4)),"")="","",IFERROR(INDEX('Cheater Sheet'!T105:T145, SMALL(IF("Yes"='Cheater Sheet'!$BM$105:$BM$145, ROW('Cheater Sheet'!$BM$105:$BM$145)-104,""), ROW()-4)),""))</f>
        <v/>
      </c>
      <c r="V43" s="704" t="str" cm="1">
        <f t="array" ref="V43">IF(IFERROR(INDEX('Cheater Sheet'!U105:U145, SMALL(IF("Yes"='Cheater Sheet'!$BM$105:$BM$145, ROW('Cheater Sheet'!$BM$105:$BM$145)-104,""), ROW()-4)),"")="","",IFERROR(INDEX('Cheater Sheet'!U105:U145, SMALL(IF("Yes"='Cheater Sheet'!$BM$105:$BM$145, ROW('Cheater Sheet'!$BM$105:$BM$145)-104,""), ROW()-4)),""))</f>
        <v/>
      </c>
      <c r="W43" s="705" t="str" cm="1">
        <f t="array" ref="W43">IF(IFERROR(INDEX('Cheater Sheet'!V105:V145, SMALL(IF("Yes"='Cheater Sheet'!$BM$105:$BM$145, ROW('Cheater Sheet'!$BM$105:$BM$145)-104,""), ROW()-4)),"")="","",IFERROR(INDEX('Cheater Sheet'!V105:V145, SMALL(IF("Yes"='Cheater Sheet'!$BM$105:$BM$145, ROW('Cheater Sheet'!$BM$105:$BM$145)-104,""), ROW()-4)),""))</f>
        <v/>
      </c>
      <c r="X43" s="704" t="str" cm="1">
        <f t="array" ref="X43">IF(IFERROR(INDEX('Cheater Sheet'!W105:W145, SMALL(IF("Yes"='Cheater Sheet'!$BM$105:$BM$145, ROW('Cheater Sheet'!$BM$105:$BM$145)-104,""), ROW()-4)),"")="","",IFERROR(INDEX('Cheater Sheet'!W105:W145, SMALL(IF("Yes"='Cheater Sheet'!$BM$105:$BM$145, ROW('Cheater Sheet'!$BM$105:$BM$145)-104,""), ROW()-4)),""))</f>
        <v/>
      </c>
      <c r="Y43" s="705" t="str" cm="1">
        <f t="array" ref="Y43">IF(IFERROR(INDEX('Cheater Sheet'!X105:X145, SMALL(IF("Yes"='Cheater Sheet'!$BM$105:$BM$145, ROW('Cheater Sheet'!$BM$105:$BM$145)-104,""), ROW()-4)),"")="","",IFERROR(INDEX('Cheater Sheet'!X105:X145, SMALL(IF("Yes"='Cheater Sheet'!$BM$105:$BM$145, ROW('Cheater Sheet'!$BM$105:$BM$145)-104,""), ROW()-4)),""))</f>
        <v/>
      </c>
      <c r="Z43" s="704" t="str" cm="1">
        <f t="array" ref="Z43">IF(IFERROR(INDEX('Cheater Sheet'!Y105:Y145, SMALL(IF("Yes"='Cheater Sheet'!$BM$105:$BM$145, ROW('Cheater Sheet'!$BM$105:$BM$145)-104,""), ROW()-4)),"")="","",IFERROR(INDEX('Cheater Sheet'!Y105:Y145, SMALL(IF("Yes"='Cheater Sheet'!$BM$105:$BM$145, ROW('Cheater Sheet'!$BM$105:$BM$145)-104,""), ROW()-4)),""))</f>
        <v/>
      </c>
      <c r="AA43" s="705" t="str" cm="1">
        <f t="array" ref="AA43">IF(IFERROR(INDEX('Cheater Sheet'!Z105:Z145, SMALL(IF("Yes"='Cheater Sheet'!$BM$105:$BM$145, ROW('Cheater Sheet'!$BM$105:$BM$145)-104,""), ROW()-4)),"")="","",IFERROR(INDEX('Cheater Sheet'!Z105:Z145, SMALL(IF("Yes"='Cheater Sheet'!$BM$105:$BM$145, ROW('Cheater Sheet'!$BM$105:$BM$145)-104,""), ROW()-4)),""))</f>
        <v/>
      </c>
      <c r="AB43" s="704" t="str" cm="1">
        <f t="array" ref="AB43">IF(IFERROR(INDEX('Cheater Sheet'!AA105:AA145, SMALL(IF("Yes"='Cheater Sheet'!$BM$105:$BM$145, ROW('Cheater Sheet'!$BM$105:$BM$145)-104,""), ROW()-4)),"")="","",IFERROR(INDEX('Cheater Sheet'!AA105:AA145, SMALL(IF("Yes"='Cheater Sheet'!$BM$105:$BM$145, ROW('Cheater Sheet'!$BM$105:$BM$145)-104,""), ROW()-4)),""))</f>
        <v/>
      </c>
      <c r="AC43" s="705" t="str" cm="1">
        <f t="array" ref="AC43">IF(IFERROR(INDEX('Cheater Sheet'!AB105:AB145, SMALL(IF("Yes"='Cheater Sheet'!$BM$105:$BM$145, ROW('Cheater Sheet'!$BM$105:$BM$145)-104,""), ROW()-4)),"")="","",IFERROR(INDEX('Cheater Sheet'!AB105:AB145, SMALL(IF("Yes"='Cheater Sheet'!$BM$105:$BM$145, ROW('Cheater Sheet'!$BM$105:$BM$145)-104,""), ROW()-4)),""))</f>
        <v/>
      </c>
      <c r="AD43" s="704" t="str" cm="1">
        <f t="array" ref="AD43">IF(IFERROR(INDEX('Cheater Sheet'!AC105:AC145, SMALL(IF("Yes"='Cheater Sheet'!$BM$105:$BM$145, ROW('Cheater Sheet'!$BM$105:$BM$145)-104,""), ROW()-4)),"")="","",IFERROR(INDEX('Cheater Sheet'!AC105:AC145, SMALL(IF("Yes"='Cheater Sheet'!$BM$105:$BM$145, ROW('Cheater Sheet'!$BM$105:$BM$145)-104,""), ROW()-4)),""))</f>
        <v/>
      </c>
      <c r="AE43" s="705" t="str" cm="1">
        <f t="array" ref="AE43">IF(IFERROR(INDEX('Cheater Sheet'!AD105:AD145, SMALL(IF("Yes"='Cheater Sheet'!$BM$105:$BM$145, ROW('Cheater Sheet'!$BM$105:$BM$145)-104,""), ROW()-4)),"")="","",IFERROR(INDEX('Cheater Sheet'!AD105:AD145, SMALL(IF("Yes"='Cheater Sheet'!$BM$105:$BM$145, ROW('Cheater Sheet'!$BM$105:$BM$145)-104,""), ROW()-4)),""))</f>
        <v/>
      </c>
      <c r="AF43" s="704" t="str" cm="1">
        <f t="array" ref="AF43">IF(IFERROR(INDEX('Cheater Sheet'!AE105:AE145, SMALL(IF("Yes"='Cheater Sheet'!$BM$105:$BM$145, ROW('Cheater Sheet'!$BM$105:$BM$145)-104,""), ROW()-4)),"")="","",IFERROR(INDEX('Cheater Sheet'!AE105:AE145, SMALL(IF("Yes"='Cheater Sheet'!$BM$105:$BM$145, ROW('Cheater Sheet'!$BM$105:$BM$145)-104,""), ROW()-4)),""))</f>
        <v/>
      </c>
      <c r="AG43" s="705" t="str" cm="1">
        <f t="array" ref="AG43">IF(IFERROR(INDEX('Cheater Sheet'!AF105:AF145, SMALL(IF("Yes"='Cheater Sheet'!$BM$105:$BM$145, ROW('Cheater Sheet'!$BM$105:$BM$145)-104,""), ROW()-4)),"")="","",IFERROR(INDEX('Cheater Sheet'!AF105:AF145, SMALL(IF("Yes"='Cheater Sheet'!$BM$105:$BM$145, ROW('Cheater Sheet'!$BM$105:$BM$145)-104,""), ROW()-4)),""))</f>
        <v/>
      </c>
      <c r="AH43" s="704" t="str" cm="1">
        <f t="array" ref="AH43">IF(IFERROR(INDEX('Cheater Sheet'!AG105:AG145, SMALL(IF("Yes"='Cheater Sheet'!$BM$105:$BM$145, ROW('Cheater Sheet'!$BM$105:$BM$145)-104,""), ROW()-4)),"")="","",IFERROR(INDEX('Cheater Sheet'!AG105:AG145, SMALL(IF("Yes"='Cheater Sheet'!$BM$105:$BM$145, ROW('Cheater Sheet'!$BM$105:$BM$145)-104,""), ROW()-4)),""))</f>
        <v/>
      </c>
      <c r="AI43" s="705" t="str" cm="1">
        <f t="array" ref="AI43">IF(IFERROR(INDEX('Cheater Sheet'!AH105:AH145, SMALL(IF("Yes"='Cheater Sheet'!$BM$105:$BM$145, ROW('Cheater Sheet'!$BM$105:$BM$145)-104,""), ROW()-4)),"")="","",IFERROR(INDEX('Cheater Sheet'!AH105:AH145, SMALL(IF("Yes"='Cheater Sheet'!$BM$105:$BM$145, ROW('Cheater Sheet'!$BM$105:$BM$145)-104,""), ROW()-4)),""))</f>
        <v/>
      </c>
      <c r="AJ43" s="704" t="str" cm="1">
        <f t="array" ref="AJ43">IF(IFERROR(INDEX('Cheater Sheet'!AI105:AI145, SMALL(IF("Yes"='Cheater Sheet'!$BM$105:$BM$145, ROW('Cheater Sheet'!$BM$105:$BM$145)-104,""), ROW()-4)),"")="","",IFERROR(INDEX('Cheater Sheet'!AI105:AI145, SMALL(IF("Yes"='Cheater Sheet'!$BM$105:$BM$145, ROW('Cheater Sheet'!$BM$105:$BM$145)-104,""), ROW()-4)),""))</f>
        <v/>
      </c>
      <c r="AK43" s="705" t="str" cm="1">
        <f t="array" ref="AK43">IF(IFERROR(INDEX('Cheater Sheet'!AJ105:AJ145, SMALL(IF("Yes"='Cheater Sheet'!$BM$105:$BM$145, ROW('Cheater Sheet'!$BM$105:$BM$145)-104,""), ROW()-4)),"")="","",IFERROR(INDEX('Cheater Sheet'!AJ105:AJ145, SMALL(IF("Yes"='Cheater Sheet'!$BM$105:$BM$145, ROW('Cheater Sheet'!$BM$105:$BM$145)-104,""), ROW()-4)),""))</f>
        <v/>
      </c>
      <c r="AL43" s="704" t="str" cm="1">
        <f t="array" ref="AL43">IF(IFERROR(INDEX('Cheater Sheet'!AK105:AK145, SMALL(IF("Yes"='Cheater Sheet'!$BM$105:$BM$145, ROW('Cheater Sheet'!$BM$105:$BM$145)-104,""), ROW()-4)),"")="","",IFERROR(INDEX('Cheater Sheet'!AK105:AK145, SMALL(IF("Yes"='Cheater Sheet'!$BM$105:$BM$145, ROW('Cheater Sheet'!$BM$105:$BM$145)-104,""), ROW()-4)),""))</f>
        <v/>
      </c>
      <c r="AM43" s="705" t="str" cm="1">
        <f t="array" ref="AM43">IF(IFERROR(INDEX('Cheater Sheet'!AL105:AL145, SMALL(IF("Yes"='Cheater Sheet'!$BM$105:$BM$145, ROW('Cheater Sheet'!$BM$105:$BM$145)-104,""), ROW()-4)),"")="","",IFERROR(INDEX('Cheater Sheet'!AL105:AL145, SMALL(IF("Yes"='Cheater Sheet'!$BM$105:$BM$145, ROW('Cheater Sheet'!$BM$105:$BM$145)-104,""), ROW()-4)),""))</f>
        <v/>
      </c>
      <c r="AN43" s="704" t="str" cm="1">
        <f t="array" ref="AN43">IF(IFERROR(INDEX('Cheater Sheet'!AM105:AM145, SMALL(IF("Yes"='Cheater Sheet'!$BM$105:$BM$145, ROW('Cheater Sheet'!$BM$105:$BM$145)-104,""), ROW()-4)),"")="","",IFERROR(INDEX('Cheater Sheet'!AM105:AM145, SMALL(IF("Yes"='Cheater Sheet'!$BM$105:$BM$145, ROW('Cheater Sheet'!$BM$105:$BM$145)-104,""), ROW()-4)),""))</f>
        <v/>
      </c>
      <c r="AO43" s="705" t="str" cm="1">
        <f t="array" ref="AO43">IF(IFERROR(INDEX('Cheater Sheet'!AN105:AN145, SMALL(IF("Yes"='Cheater Sheet'!$BM$105:$BM$145, ROW('Cheater Sheet'!$BM$105:$BM$145)-104,""), ROW()-4)),"")="","",IFERROR(INDEX('Cheater Sheet'!AN105:AN145, SMALL(IF("Yes"='Cheater Sheet'!$BM$105:$BM$145, ROW('Cheater Sheet'!$BM$105:$BM$145)-104,""), ROW()-4)),""))</f>
        <v/>
      </c>
      <c r="AP43" s="704" t="str" cm="1">
        <f t="array" ref="AP43">IF(IFERROR(INDEX('Cheater Sheet'!AO105:AO145, SMALL(IF("Yes"='Cheater Sheet'!$BM$105:$BM$145, ROW('Cheater Sheet'!$BM$105:$BM$145)-104,""), ROW()-4)),"")="","",IFERROR(INDEX('Cheater Sheet'!AO105:AO145, SMALL(IF("Yes"='Cheater Sheet'!$BM$105:$BM$145, ROW('Cheater Sheet'!$BM$105:$BM$145)-104,""), ROW()-4)),""))</f>
        <v/>
      </c>
      <c r="AQ43" s="705" t="str" cm="1">
        <f t="array" ref="AQ43">IF(IFERROR(INDEX('Cheater Sheet'!AP105:AP145, SMALL(IF("Yes"='Cheater Sheet'!$BM$105:$BM$145, ROW('Cheater Sheet'!$BM$105:$BM$145)-104,""), ROW()-4)),"")="","",IFERROR(INDEX('Cheater Sheet'!AP105:AP145, SMALL(IF("Yes"='Cheater Sheet'!$BM$105:$BM$145, ROW('Cheater Sheet'!$BM$105:$BM$145)-104,""), ROW()-4)),""))</f>
        <v/>
      </c>
      <c r="AR43" s="704" t="str" cm="1">
        <f t="array" ref="AR43">IF(IFERROR(INDEX('Cheater Sheet'!AQ105:AQ145, SMALL(IF("Yes"='Cheater Sheet'!$BM$105:$BM$145, ROW('Cheater Sheet'!$BM$105:$BM$145)-104,""), ROW()-4)),"")="","",IFERROR(INDEX('Cheater Sheet'!AQ105:AQ145, SMALL(IF("Yes"='Cheater Sheet'!$BM$105:$BM$145, ROW('Cheater Sheet'!$BM$105:$BM$145)-104,""), ROW()-4)),""))</f>
        <v/>
      </c>
      <c r="AS43" s="705" t="str" cm="1">
        <f t="array" ref="AS43">IF(IFERROR(INDEX('Cheater Sheet'!AR105:AR145, SMALL(IF("Yes"='Cheater Sheet'!$BM$105:$BM$145, ROW('Cheater Sheet'!$BM$105:$BM$145)-104,""), ROW()-4)),"")="","",IFERROR(INDEX('Cheater Sheet'!AR105:AR145, SMALL(IF("Yes"='Cheater Sheet'!$BM$105:$BM$145, ROW('Cheater Sheet'!$BM$105:$BM$145)-104,""), ROW()-4)),""))</f>
        <v/>
      </c>
      <c r="AT43" s="704" t="str" cm="1">
        <f t="array" ref="AT43">IF(IFERROR(INDEX('Cheater Sheet'!AS105:AS145, SMALL(IF("Yes"='Cheater Sheet'!$BM$105:$BM$145, ROW('Cheater Sheet'!$BM$105:$BM$145)-104,""), ROW()-4)),"")="","",IFERROR(INDEX('Cheater Sheet'!AS105:AS145, SMALL(IF("Yes"='Cheater Sheet'!$BM$105:$BM$145, ROW('Cheater Sheet'!$BM$105:$BM$145)-104,""), ROW()-4)),""))</f>
        <v/>
      </c>
      <c r="AU43" s="705" t="str" cm="1">
        <f t="array" ref="AU43">IF(IFERROR(INDEX('Cheater Sheet'!AT105:AT145, SMALL(IF("Yes"='Cheater Sheet'!$BM$105:$BM$145, ROW('Cheater Sheet'!$BM$105:$BM$145)-104,""), ROW()-4)),"")="","",IFERROR(INDEX('Cheater Sheet'!AT105:AT145, SMALL(IF("Yes"='Cheater Sheet'!$BM$105:$BM$145, ROW('Cheater Sheet'!$BM$105:$BM$145)-104,""), ROW()-4)),""))</f>
        <v/>
      </c>
      <c r="AV43" s="704" t="str" cm="1">
        <f t="array" ref="AV43">IF(IFERROR(INDEX('Cheater Sheet'!AU105:AU145, SMALL(IF("Yes"='Cheater Sheet'!$BM$105:$BM$145, ROW('Cheater Sheet'!$BM$105:$BM$145)-104,""), ROW()-4)),"")="","",IFERROR(INDEX('Cheater Sheet'!AU105:AU145, SMALL(IF("Yes"='Cheater Sheet'!$BM$105:$BM$145, ROW('Cheater Sheet'!$BM$105:$BM$145)-104,""), ROW()-4)),""))</f>
        <v/>
      </c>
      <c r="AW43" s="705" t="str" cm="1">
        <f t="array" ref="AW43">IF(IFERROR(INDEX('Cheater Sheet'!AV105:AV145, SMALL(IF("Yes"='Cheater Sheet'!$BM$105:$BM$145, ROW('Cheater Sheet'!$BM$105:$BM$145)-104,""), ROW()-4)),"")="","",IFERROR(INDEX('Cheater Sheet'!AV105:AV145, SMALL(IF("Yes"='Cheater Sheet'!$BM$105:$BM$145, ROW('Cheater Sheet'!$BM$105:$BM$145)-104,""), ROW()-4)),""))</f>
        <v/>
      </c>
      <c r="AX43" s="704" t="str" cm="1">
        <f t="array" ref="AX43">IF(IFERROR(INDEX('Cheater Sheet'!AW105:AW145, SMALL(IF("Yes"='Cheater Sheet'!$BM$105:$BM$145, ROW('Cheater Sheet'!$BM$105:$BM$145)-104,""), ROW()-4)),"")="","",IFERROR(INDEX('Cheater Sheet'!AW105:AW145, SMALL(IF("Yes"='Cheater Sheet'!$BM$105:$BM$145, ROW('Cheater Sheet'!$BM$105:$BM$145)-104,""), ROW()-4)),""))</f>
        <v/>
      </c>
      <c r="AY43" s="705" t="str" cm="1">
        <f t="array" ref="AY43">IF(IFERROR(INDEX('Cheater Sheet'!AX105:AX145, SMALL(IF("Yes"='Cheater Sheet'!$BM$105:$BM$145, ROW('Cheater Sheet'!$BM$105:$BM$145)-104,""), ROW()-4)),"")="","",IFERROR(INDEX('Cheater Sheet'!AX105:AX145, SMALL(IF("Yes"='Cheater Sheet'!$BM$105:$BM$145, ROW('Cheater Sheet'!$BM$105:$BM$145)-104,""), ROW()-4)),""))</f>
        <v/>
      </c>
      <c r="AZ43" s="704" t="str" cm="1">
        <f t="array" ref="AZ43">IF(IFERROR(INDEX('Cheater Sheet'!AY105:AY145, SMALL(IF("Yes"='Cheater Sheet'!$BM$105:$BM$145, ROW('Cheater Sheet'!$BM$105:$BM$145)-104,""), ROW()-4)),"")="","",IFERROR(INDEX('Cheater Sheet'!AY105:AY145, SMALL(IF("Yes"='Cheater Sheet'!$BM$105:$BM$145, ROW('Cheater Sheet'!$BM$105:$BM$145)-104,""), ROW()-4)),""))</f>
        <v/>
      </c>
      <c r="BA43" s="705" t="str" cm="1">
        <f t="array" ref="BA43">IF(IFERROR(INDEX('Cheater Sheet'!AZ105:AZ145, SMALL(IF("Yes"='Cheater Sheet'!$BM$105:$BM$145, ROW('Cheater Sheet'!$BM$105:$BM$145)-104,""), ROW()-4)),"")="","",IFERROR(INDEX('Cheater Sheet'!AZ105:AZ145, SMALL(IF("Yes"='Cheater Sheet'!$BM$105:$BM$145, ROW('Cheater Sheet'!$BM$105:$BM$145)-104,""), ROW()-4)),""))</f>
        <v/>
      </c>
      <c r="BB43" s="704" t="str" cm="1">
        <f t="array" ref="BB43">IF(IFERROR(INDEX('Cheater Sheet'!BA105:BA145, SMALL(IF("Yes"='Cheater Sheet'!$BM$105:$BM$145, ROW('Cheater Sheet'!$BM$105:$BM$145)-104,""), ROW()-4)),"")="","",IFERROR(INDEX('Cheater Sheet'!BA105:BA145, SMALL(IF("Yes"='Cheater Sheet'!$BM$105:$BM$145, ROW('Cheater Sheet'!$BM$105:$BM$145)-104,""), ROW()-4)),""))</f>
        <v/>
      </c>
      <c r="BC43" s="705" t="str" cm="1">
        <f t="array" ref="BC43">IF(IFERROR(INDEX('Cheater Sheet'!BB105:BB145, SMALL(IF("Yes"='Cheater Sheet'!$BM$105:$BM$145, ROW('Cheater Sheet'!$BM$105:$BM$145)-104,""), ROW()-4)),"")="","",IFERROR(INDEX('Cheater Sheet'!BB105:BB145, SMALL(IF("Yes"='Cheater Sheet'!$BM$105:$BM$145, ROW('Cheater Sheet'!$BM$105:$BM$145)-104,""), ROW()-4)),""))</f>
        <v/>
      </c>
      <c r="BD43" s="704" t="str" cm="1">
        <f t="array" ref="BD43">IF(IFERROR(INDEX('Cheater Sheet'!BC105:BC145, SMALL(IF("Yes"='Cheater Sheet'!$BM$105:$BM$145, ROW('Cheater Sheet'!$BM$105:$BM$145)-104,""), ROW()-4)),"")="","",IFERROR(INDEX('Cheater Sheet'!BC105:BC145, SMALL(IF("Yes"='Cheater Sheet'!$BM$105:$BM$145, ROW('Cheater Sheet'!$BM$105:$BM$145)-104,""), ROW()-4)),""))</f>
        <v/>
      </c>
      <c r="BE43" s="705" t="str" cm="1">
        <f t="array" ref="BE43">IF(IFERROR(INDEX('Cheater Sheet'!BD105:BD145, SMALL(IF("Yes"='Cheater Sheet'!$BM$105:$BM$145, ROW('Cheater Sheet'!$BM$105:$BM$145)-104,""), ROW()-4)),"")="","",IFERROR(INDEX('Cheater Sheet'!BD105:BD145, SMALL(IF("Yes"='Cheater Sheet'!$BM$105:$BM$145, ROW('Cheater Sheet'!$BM$105:$BM$145)-104,""), ROW()-4)),""))</f>
        <v/>
      </c>
      <c r="BF43" s="704" t="str" cm="1">
        <f t="array" ref="BF43">IF(IFERROR(INDEX('Cheater Sheet'!BE105:BE145, SMALL(IF("Yes"='Cheater Sheet'!$BM$105:$BM$145, ROW('Cheater Sheet'!$BM$105:$BM$145)-104,""), ROW()-4)),"")="","",IFERROR(INDEX('Cheater Sheet'!BE105:BE145, SMALL(IF("Yes"='Cheater Sheet'!$BM$105:$BM$145, ROW('Cheater Sheet'!$BM$105:$BM$145)-104,""), ROW()-4)),""))</f>
        <v/>
      </c>
      <c r="BG43" s="705" t="str" cm="1">
        <f t="array" ref="BG43">IF(IFERROR(INDEX('Cheater Sheet'!BF105:BF145, SMALL(IF("Yes"='Cheater Sheet'!$BM$105:$BM$145, ROW('Cheater Sheet'!$BM$105:$BM$145)-104,""), ROW()-4)),"")="","",IFERROR(INDEX('Cheater Sheet'!BF105:BF145, SMALL(IF("Yes"='Cheater Sheet'!$BM$105:$BM$145, ROW('Cheater Sheet'!$BM$105:$BM$145)-104,""), ROW()-4)),""))</f>
        <v/>
      </c>
      <c r="BH43" s="704" t="str" cm="1">
        <f t="array" ref="BH43">IF(IFERROR(INDEX('Cheater Sheet'!BG105:BG145, SMALL(IF("Yes"='Cheater Sheet'!$BM$105:$BM$145, ROW('Cheater Sheet'!$BM$105:$BM$145)-104,""), ROW()-4)),"")="","",IFERROR(INDEX('Cheater Sheet'!BG105:BG145, SMALL(IF("Yes"='Cheater Sheet'!$BM$105:$BM$145, ROW('Cheater Sheet'!$BM$105:$BM$145)-104,""), ROW()-4)),""))</f>
        <v/>
      </c>
      <c r="BI43" s="705" t="str" cm="1">
        <f t="array" ref="BI43">IF(IFERROR(INDEX('Cheater Sheet'!BH105:BH145, SMALL(IF("Yes"='Cheater Sheet'!$BM$105:$BM$145, ROW('Cheater Sheet'!$BM$105:$BM$145)-104,""), ROW()-4)),"")="","",IFERROR(INDEX('Cheater Sheet'!BH105:BH145, SMALL(IF("Yes"='Cheater Sheet'!$BM$105:$BM$145, ROW('Cheater Sheet'!$BM$105:$BM$145)-104,""), ROW()-4)),""))</f>
        <v/>
      </c>
      <c r="BJ43" s="704" t="str" cm="1">
        <f t="array" ref="BJ43">IF(IFERROR(INDEX('Cheater Sheet'!BI105:BI145, SMALL(IF("Yes"='Cheater Sheet'!$BM$105:$BM$145, ROW('Cheater Sheet'!$BM$105:$BM$145)-104,""), ROW()-4)),"")="","",IFERROR(INDEX('Cheater Sheet'!BI105:BI145, SMALL(IF("Yes"='Cheater Sheet'!$BM$105:$BM$145, ROW('Cheater Sheet'!$BM$105:$BM$145)-104,""), ROW()-4)),""))</f>
        <v/>
      </c>
      <c r="BK43" s="527" t="str" cm="1">
        <f t="array" ref="BK43">IF(IFERROR(INDEX('Cheater Sheet'!BJ105:BJ145, SMALL(IF("Yes"='Cheater Sheet'!$BM$105:$BM$145, ROW('Cheater Sheet'!$BM$105:$BM$145)-104,""), ROW()-4)),"")="","",IFERROR(INDEX('Cheater Sheet'!BJ105:BJ145, SMALL(IF("Yes"='Cheater Sheet'!$BM$105:$BM$145, ROW('Cheater Sheet'!$BM$105:$BM$145)-104,""), ROW()-4)),""))</f>
        <v/>
      </c>
      <c r="BL43" s="101"/>
    </row>
    <row r="44" spans="1:64" x14ac:dyDescent="0.2">
      <c r="A44" s="765">
        <f t="shared" si="0"/>
        <v>0</v>
      </c>
      <c r="C44" s="143" t="str" cm="1">
        <f t="array" ref="C44">IFERROR(INDEX('Cheater Sheet'!$B$105:$B$145, SMALL(IF("Yes"='Cheater Sheet'!$BM$105:$BM$145, ROW('Cheater Sheet'!$BM$105:$BM$145)-104,""), ROW()-4)),"")</f>
        <v/>
      </c>
      <c r="D44" s="704" t="str" cm="1">
        <f t="array" ref="D44">IF(IFERROR(INDEX('Cheater Sheet'!C105:C145, SMALL(IF("Yes"='Cheater Sheet'!$BM$105:$BM$145, ROW('Cheater Sheet'!$BM$105:$BM$145)-104,""), ROW()-4)),"")="","",IFERROR(INDEX('Cheater Sheet'!C105:C145, SMALL(IF("Yes"='Cheater Sheet'!$BM$105:$BM$145, ROW('Cheater Sheet'!$BM$105:$BM$145)-104,""), ROW()-4)),""))</f>
        <v/>
      </c>
      <c r="E44" s="705" t="str" cm="1">
        <f t="array" ref="E44">IF(IFERROR(INDEX('Cheater Sheet'!D105:D145, SMALL(IF("Yes"='Cheater Sheet'!$BM$105:$BM$145, ROW('Cheater Sheet'!$BM$105:$BM$145)-104,""), ROW()-4)),"")="","",IFERROR(INDEX('Cheater Sheet'!D105:D145, SMALL(IF("Yes"='Cheater Sheet'!$BM$105:$BM$145, ROW('Cheater Sheet'!$BM$105:$BM$145)-104,""), ROW()-4)),""))</f>
        <v/>
      </c>
      <c r="F44" s="704" t="str" cm="1">
        <f t="array" ref="F44">IF(IFERROR(INDEX('Cheater Sheet'!E105:E145, SMALL(IF("Yes"='Cheater Sheet'!$BM$105:$BM$145, ROW('Cheater Sheet'!$BM$105:$BM$145)-104,""), ROW()-4)),"")="","",IFERROR(INDEX('Cheater Sheet'!E105:E145, SMALL(IF("Yes"='Cheater Sheet'!$BM$105:$BM$145, ROW('Cheater Sheet'!$BM$105:$BM$145)-104,""), ROW()-4)),""))</f>
        <v/>
      </c>
      <c r="G44" s="705" t="str" cm="1">
        <f t="array" ref="G44">IF(IFERROR(INDEX('Cheater Sheet'!F105:F145, SMALL(IF("Yes"='Cheater Sheet'!$BM$105:$BM$145, ROW('Cheater Sheet'!$BM$105:$BM$145)-104,""), ROW()-4)),"")="","",IFERROR(INDEX('Cheater Sheet'!F105:F145, SMALL(IF("Yes"='Cheater Sheet'!$BM$105:$BM$145, ROW('Cheater Sheet'!$BM$105:$BM$145)-104,""), ROW()-4)),""))</f>
        <v/>
      </c>
      <c r="H44" s="704" t="str" cm="1">
        <f t="array" ref="H44">IF(IFERROR(INDEX('Cheater Sheet'!G105:G145, SMALL(IF("Yes"='Cheater Sheet'!$BM$105:$BM$145, ROW('Cheater Sheet'!$BM$105:$BM$145)-104,""), ROW()-4)),"")="","",IFERROR(INDEX('Cheater Sheet'!G105:G145, SMALL(IF("Yes"='Cheater Sheet'!$BM$105:$BM$145, ROW('Cheater Sheet'!$BM$105:$BM$145)-104,""), ROW()-4)),""))</f>
        <v/>
      </c>
      <c r="I44" s="705" t="str" cm="1">
        <f t="array" ref="I44">IF(IFERROR(INDEX('Cheater Sheet'!H105:H145, SMALL(IF("Yes"='Cheater Sheet'!$BM$105:$BM$145, ROW('Cheater Sheet'!$BM$105:$BM$145)-104,""), ROW()-4)),"")="","",IFERROR(INDEX('Cheater Sheet'!H105:H145, SMALL(IF("Yes"='Cheater Sheet'!$BM$105:$BM$145, ROW('Cheater Sheet'!$BM$105:$BM$145)-104,""), ROW()-4)),""))</f>
        <v/>
      </c>
      <c r="J44" s="704" t="str" cm="1">
        <f t="array" ref="J44">IF(IFERROR(INDEX('Cheater Sheet'!I105:I145, SMALL(IF("Yes"='Cheater Sheet'!$BM$105:$BM$145, ROW('Cheater Sheet'!$BM$105:$BM$145)-104,""), ROW()-4)),"")="","",IFERROR(INDEX('Cheater Sheet'!I105:I145, SMALL(IF("Yes"='Cheater Sheet'!$BM$105:$BM$145, ROW('Cheater Sheet'!$BM$105:$BM$145)-104,""), ROW()-4)),""))</f>
        <v/>
      </c>
      <c r="K44" s="705" t="str" cm="1">
        <f t="array" ref="K44">IF(IFERROR(INDEX('Cheater Sheet'!J105:J145, SMALL(IF("Yes"='Cheater Sheet'!$BM$105:$BM$145, ROW('Cheater Sheet'!$BM$105:$BM$145)-104,""), ROW()-4)),"")="","",IFERROR(INDEX('Cheater Sheet'!J105:J145, SMALL(IF("Yes"='Cheater Sheet'!$BM$105:$BM$145, ROW('Cheater Sheet'!$BM$105:$BM$145)-104,""), ROW()-4)),""))</f>
        <v/>
      </c>
      <c r="L44" s="704" t="str" cm="1">
        <f t="array" ref="L44">IF(IFERROR(INDEX('Cheater Sheet'!K105:K145, SMALL(IF("Yes"='Cheater Sheet'!$BM$105:$BM$145, ROW('Cheater Sheet'!$BM$105:$BM$145)-104,""), ROW()-4)),"")="","",IFERROR(INDEX('Cheater Sheet'!K105:K145, SMALL(IF("Yes"='Cheater Sheet'!$BM$105:$BM$145, ROW('Cheater Sheet'!$BM$105:$BM$145)-104,""), ROW()-4)),""))</f>
        <v/>
      </c>
      <c r="M44" s="705" t="str" cm="1">
        <f t="array" ref="M44">IF(IFERROR(INDEX('Cheater Sheet'!L105:L145, SMALL(IF("Yes"='Cheater Sheet'!$BM$105:$BM$145, ROW('Cheater Sheet'!$BM$105:$BM$145)-104,""), ROW()-4)),"")="","",IFERROR(INDEX('Cheater Sheet'!L105:L145, SMALL(IF("Yes"='Cheater Sheet'!$BM$105:$BM$145, ROW('Cheater Sheet'!$BM$105:$BM$145)-104,""), ROW()-4)),""))</f>
        <v/>
      </c>
      <c r="N44" s="704" t="str" cm="1">
        <f t="array" ref="N44">IF(IFERROR(INDEX('Cheater Sheet'!M105:M145, SMALL(IF("Yes"='Cheater Sheet'!$BM$105:$BM$145, ROW('Cheater Sheet'!$BM$105:$BM$145)-104,""), ROW()-4)),"")="","",IFERROR(INDEX('Cheater Sheet'!M105:M145, SMALL(IF("Yes"='Cheater Sheet'!$BM$105:$BM$145, ROW('Cheater Sheet'!$BM$105:$BM$145)-104,""), ROW()-4)),""))</f>
        <v/>
      </c>
      <c r="O44" s="705" t="str" cm="1">
        <f t="array" ref="O44">IF(IFERROR(INDEX('Cheater Sheet'!N105:N145, SMALL(IF("Yes"='Cheater Sheet'!$BM$105:$BM$145, ROW('Cheater Sheet'!$BM$105:$BM$145)-104,""), ROW()-4)),"")="","",IFERROR(INDEX('Cheater Sheet'!N105:N145, SMALL(IF("Yes"='Cheater Sheet'!$BM$105:$BM$145, ROW('Cheater Sheet'!$BM$105:$BM$145)-104,""), ROW()-4)),""))</f>
        <v/>
      </c>
      <c r="P44" s="704" t="str" cm="1">
        <f t="array" ref="P44">IF(IFERROR(INDEX('Cheater Sheet'!O105:O145, SMALL(IF("Yes"='Cheater Sheet'!$BM$105:$BM$145, ROW('Cheater Sheet'!$BM$105:$BM$145)-104,""), ROW()-4)),"")="","",IFERROR(INDEX('Cheater Sheet'!O105:O145, SMALL(IF("Yes"='Cheater Sheet'!$BM$105:$BM$145, ROW('Cheater Sheet'!$BM$105:$BM$145)-104,""), ROW()-4)),""))</f>
        <v/>
      </c>
      <c r="Q44" s="705" t="str" cm="1">
        <f t="array" ref="Q44">IF(IFERROR(INDEX('Cheater Sheet'!P105:P145, SMALL(IF("Yes"='Cheater Sheet'!$BM$105:$BM$145, ROW('Cheater Sheet'!$BM$105:$BM$145)-104,""), ROW()-4)),"")="","",IFERROR(INDEX('Cheater Sheet'!P105:P145, SMALL(IF("Yes"='Cheater Sheet'!$BM$105:$BM$145, ROW('Cheater Sheet'!$BM$105:$BM$145)-104,""), ROW()-4)),""))</f>
        <v/>
      </c>
      <c r="R44" s="704" t="str" cm="1">
        <f t="array" ref="R44">IF(IFERROR(INDEX('Cheater Sheet'!Q105:Q145, SMALL(IF("Yes"='Cheater Sheet'!$BM$105:$BM$145, ROW('Cheater Sheet'!$BM$105:$BM$145)-104,""), ROW()-4)),"")="","",IFERROR(INDEX('Cheater Sheet'!Q105:Q145, SMALL(IF("Yes"='Cheater Sheet'!$BM$105:$BM$145, ROW('Cheater Sheet'!$BM$105:$BM$145)-104,""), ROW()-4)),""))</f>
        <v/>
      </c>
      <c r="S44" s="705" t="str" cm="1">
        <f t="array" ref="S44">IF(IFERROR(INDEX('Cheater Sheet'!R105:R145, SMALL(IF("Yes"='Cheater Sheet'!$BM$105:$BM$145, ROW('Cheater Sheet'!$BM$105:$BM$145)-104,""), ROW()-4)),"")="","",IFERROR(INDEX('Cheater Sheet'!R105:R145, SMALL(IF("Yes"='Cheater Sheet'!$BM$105:$BM$145, ROW('Cheater Sheet'!$BM$105:$BM$145)-104,""), ROW()-4)),""))</f>
        <v/>
      </c>
      <c r="T44" s="704" t="str" cm="1">
        <f t="array" ref="T44">IF(IFERROR(INDEX('Cheater Sheet'!S105:S145, SMALL(IF("Yes"='Cheater Sheet'!$BM$105:$BM$145, ROW('Cheater Sheet'!$BM$105:$BM$145)-104,""), ROW()-4)),"")="","",IFERROR(INDEX('Cheater Sheet'!S105:S145, SMALL(IF("Yes"='Cheater Sheet'!$BM$105:$BM$145, ROW('Cheater Sheet'!$BM$105:$BM$145)-104,""), ROW()-4)),""))</f>
        <v/>
      </c>
      <c r="U44" s="705" t="str" cm="1">
        <f t="array" ref="U44">IF(IFERROR(INDEX('Cheater Sheet'!T105:T145, SMALL(IF("Yes"='Cheater Sheet'!$BM$105:$BM$145, ROW('Cheater Sheet'!$BM$105:$BM$145)-104,""), ROW()-4)),"")="","",IFERROR(INDEX('Cheater Sheet'!T105:T145, SMALL(IF("Yes"='Cheater Sheet'!$BM$105:$BM$145, ROW('Cheater Sheet'!$BM$105:$BM$145)-104,""), ROW()-4)),""))</f>
        <v/>
      </c>
      <c r="V44" s="704" t="str" cm="1">
        <f t="array" ref="V44">IF(IFERROR(INDEX('Cheater Sheet'!U105:U145, SMALL(IF("Yes"='Cheater Sheet'!$BM$105:$BM$145, ROW('Cheater Sheet'!$BM$105:$BM$145)-104,""), ROW()-4)),"")="","",IFERROR(INDEX('Cheater Sheet'!U105:U145, SMALL(IF("Yes"='Cheater Sheet'!$BM$105:$BM$145, ROW('Cheater Sheet'!$BM$105:$BM$145)-104,""), ROW()-4)),""))</f>
        <v/>
      </c>
      <c r="W44" s="705" t="str" cm="1">
        <f t="array" ref="W44">IF(IFERROR(INDEX('Cheater Sheet'!V105:V145, SMALL(IF("Yes"='Cheater Sheet'!$BM$105:$BM$145, ROW('Cheater Sheet'!$BM$105:$BM$145)-104,""), ROW()-4)),"")="","",IFERROR(INDEX('Cheater Sheet'!V105:V145, SMALL(IF("Yes"='Cheater Sheet'!$BM$105:$BM$145, ROW('Cheater Sheet'!$BM$105:$BM$145)-104,""), ROW()-4)),""))</f>
        <v/>
      </c>
      <c r="X44" s="704" t="str" cm="1">
        <f t="array" ref="X44">IF(IFERROR(INDEX('Cheater Sheet'!W105:W145, SMALL(IF("Yes"='Cheater Sheet'!$BM$105:$BM$145, ROW('Cheater Sheet'!$BM$105:$BM$145)-104,""), ROW()-4)),"")="","",IFERROR(INDEX('Cheater Sheet'!W105:W145, SMALL(IF("Yes"='Cheater Sheet'!$BM$105:$BM$145, ROW('Cheater Sheet'!$BM$105:$BM$145)-104,""), ROW()-4)),""))</f>
        <v/>
      </c>
      <c r="Y44" s="705" t="str" cm="1">
        <f t="array" ref="Y44">IF(IFERROR(INDEX('Cheater Sheet'!X105:X145, SMALL(IF("Yes"='Cheater Sheet'!$BM$105:$BM$145, ROW('Cheater Sheet'!$BM$105:$BM$145)-104,""), ROW()-4)),"")="","",IFERROR(INDEX('Cheater Sheet'!X105:X145, SMALL(IF("Yes"='Cheater Sheet'!$BM$105:$BM$145, ROW('Cheater Sheet'!$BM$105:$BM$145)-104,""), ROW()-4)),""))</f>
        <v/>
      </c>
      <c r="Z44" s="704" t="str" cm="1">
        <f t="array" ref="Z44">IF(IFERROR(INDEX('Cheater Sheet'!Y105:Y145, SMALL(IF("Yes"='Cheater Sheet'!$BM$105:$BM$145, ROW('Cheater Sheet'!$BM$105:$BM$145)-104,""), ROW()-4)),"")="","",IFERROR(INDEX('Cheater Sheet'!Y105:Y145, SMALL(IF("Yes"='Cheater Sheet'!$BM$105:$BM$145, ROW('Cheater Sheet'!$BM$105:$BM$145)-104,""), ROW()-4)),""))</f>
        <v/>
      </c>
      <c r="AA44" s="705" t="str" cm="1">
        <f t="array" ref="AA44">IF(IFERROR(INDEX('Cheater Sheet'!Z105:Z145, SMALL(IF("Yes"='Cheater Sheet'!$BM$105:$BM$145, ROW('Cheater Sheet'!$BM$105:$BM$145)-104,""), ROW()-4)),"")="","",IFERROR(INDEX('Cheater Sheet'!Z105:Z145, SMALL(IF("Yes"='Cheater Sheet'!$BM$105:$BM$145, ROW('Cheater Sheet'!$BM$105:$BM$145)-104,""), ROW()-4)),""))</f>
        <v/>
      </c>
      <c r="AB44" s="704" t="str" cm="1">
        <f t="array" ref="AB44">IF(IFERROR(INDEX('Cheater Sheet'!AA105:AA145, SMALL(IF("Yes"='Cheater Sheet'!$BM$105:$BM$145, ROW('Cheater Sheet'!$BM$105:$BM$145)-104,""), ROW()-4)),"")="","",IFERROR(INDEX('Cheater Sheet'!AA105:AA145, SMALL(IF("Yes"='Cheater Sheet'!$BM$105:$BM$145, ROW('Cheater Sheet'!$BM$105:$BM$145)-104,""), ROW()-4)),""))</f>
        <v/>
      </c>
      <c r="AC44" s="705" t="str" cm="1">
        <f t="array" ref="AC44">IF(IFERROR(INDEX('Cheater Sheet'!AB105:AB145, SMALL(IF("Yes"='Cheater Sheet'!$BM$105:$BM$145, ROW('Cheater Sheet'!$BM$105:$BM$145)-104,""), ROW()-4)),"")="","",IFERROR(INDEX('Cheater Sheet'!AB105:AB145, SMALL(IF("Yes"='Cheater Sheet'!$BM$105:$BM$145, ROW('Cheater Sheet'!$BM$105:$BM$145)-104,""), ROW()-4)),""))</f>
        <v/>
      </c>
      <c r="AD44" s="704" t="str" cm="1">
        <f t="array" ref="AD44">IF(IFERROR(INDEX('Cheater Sheet'!AC105:AC145, SMALL(IF("Yes"='Cheater Sheet'!$BM$105:$BM$145, ROW('Cheater Sheet'!$BM$105:$BM$145)-104,""), ROW()-4)),"")="","",IFERROR(INDEX('Cheater Sheet'!AC105:AC145, SMALL(IF("Yes"='Cheater Sheet'!$BM$105:$BM$145, ROW('Cheater Sheet'!$BM$105:$BM$145)-104,""), ROW()-4)),""))</f>
        <v/>
      </c>
      <c r="AE44" s="705" t="str" cm="1">
        <f t="array" ref="AE44">IF(IFERROR(INDEX('Cheater Sheet'!AD105:AD145, SMALL(IF("Yes"='Cheater Sheet'!$BM$105:$BM$145, ROW('Cheater Sheet'!$BM$105:$BM$145)-104,""), ROW()-4)),"")="","",IFERROR(INDEX('Cheater Sheet'!AD105:AD145, SMALL(IF("Yes"='Cheater Sheet'!$BM$105:$BM$145, ROW('Cheater Sheet'!$BM$105:$BM$145)-104,""), ROW()-4)),""))</f>
        <v/>
      </c>
      <c r="AF44" s="704" t="str" cm="1">
        <f t="array" ref="AF44">IF(IFERROR(INDEX('Cheater Sheet'!AE105:AE145, SMALL(IF("Yes"='Cheater Sheet'!$BM$105:$BM$145, ROW('Cheater Sheet'!$BM$105:$BM$145)-104,""), ROW()-4)),"")="","",IFERROR(INDEX('Cheater Sheet'!AE105:AE145, SMALL(IF("Yes"='Cheater Sheet'!$BM$105:$BM$145, ROW('Cheater Sheet'!$BM$105:$BM$145)-104,""), ROW()-4)),""))</f>
        <v/>
      </c>
      <c r="AG44" s="705" t="str" cm="1">
        <f t="array" ref="AG44">IF(IFERROR(INDEX('Cheater Sheet'!AF105:AF145, SMALL(IF("Yes"='Cheater Sheet'!$BM$105:$BM$145, ROW('Cheater Sheet'!$BM$105:$BM$145)-104,""), ROW()-4)),"")="","",IFERROR(INDEX('Cheater Sheet'!AF105:AF145, SMALL(IF("Yes"='Cheater Sheet'!$BM$105:$BM$145, ROW('Cheater Sheet'!$BM$105:$BM$145)-104,""), ROW()-4)),""))</f>
        <v/>
      </c>
      <c r="AH44" s="704" t="str" cm="1">
        <f t="array" ref="AH44">IF(IFERROR(INDEX('Cheater Sheet'!AG105:AG145, SMALL(IF("Yes"='Cheater Sheet'!$BM$105:$BM$145, ROW('Cheater Sheet'!$BM$105:$BM$145)-104,""), ROW()-4)),"")="","",IFERROR(INDEX('Cheater Sheet'!AG105:AG145, SMALL(IF("Yes"='Cheater Sheet'!$BM$105:$BM$145, ROW('Cheater Sheet'!$BM$105:$BM$145)-104,""), ROW()-4)),""))</f>
        <v/>
      </c>
      <c r="AI44" s="705" t="str" cm="1">
        <f t="array" ref="AI44">IF(IFERROR(INDEX('Cheater Sheet'!AH105:AH145, SMALL(IF("Yes"='Cheater Sheet'!$BM$105:$BM$145, ROW('Cheater Sheet'!$BM$105:$BM$145)-104,""), ROW()-4)),"")="","",IFERROR(INDEX('Cheater Sheet'!AH105:AH145, SMALL(IF("Yes"='Cheater Sheet'!$BM$105:$BM$145, ROW('Cheater Sheet'!$BM$105:$BM$145)-104,""), ROW()-4)),""))</f>
        <v/>
      </c>
      <c r="AJ44" s="704" t="str" cm="1">
        <f t="array" ref="AJ44">IF(IFERROR(INDEX('Cheater Sheet'!AI105:AI145, SMALL(IF("Yes"='Cheater Sheet'!$BM$105:$BM$145, ROW('Cheater Sheet'!$BM$105:$BM$145)-104,""), ROW()-4)),"")="","",IFERROR(INDEX('Cheater Sheet'!AI105:AI145, SMALL(IF("Yes"='Cheater Sheet'!$BM$105:$BM$145, ROW('Cheater Sheet'!$BM$105:$BM$145)-104,""), ROW()-4)),""))</f>
        <v/>
      </c>
      <c r="AK44" s="705" t="str" cm="1">
        <f t="array" ref="AK44">IF(IFERROR(INDEX('Cheater Sheet'!AJ105:AJ145, SMALL(IF("Yes"='Cheater Sheet'!$BM$105:$BM$145, ROW('Cheater Sheet'!$BM$105:$BM$145)-104,""), ROW()-4)),"")="","",IFERROR(INDEX('Cheater Sheet'!AJ105:AJ145, SMALL(IF("Yes"='Cheater Sheet'!$BM$105:$BM$145, ROW('Cheater Sheet'!$BM$105:$BM$145)-104,""), ROW()-4)),""))</f>
        <v/>
      </c>
      <c r="AL44" s="704" t="str" cm="1">
        <f t="array" ref="AL44">IF(IFERROR(INDEX('Cheater Sheet'!AK105:AK145, SMALL(IF("Yes"='Cheater Sheet'!$BM$105:$BM$145, ROW('Cheater Sheet'!$BM$105:$BM$145)-104,""), ROW()-4)),"")="","",IFERROR(INDEX('Cheater Sheet'!AK105:AK145, SMALL(IF("Yes"='Cheater Sheet'!$BM$105:$BM$145, ROW('Cheater Sheet'!$BM$105:$BM$145)-104,""), ROW()-4)),""))</f>
        <v/>
      </c>
      <c r="AM44" s="705" t="str" cm="1">
        <f t="array" ref="AM44">IF(IFERROR(INDEX('Cheater Sheet'!AL105:AL145, SMALL(IF("Yes"='Cheater Sheet'!$BM$105:$BM$145, ROW('Cheater Sheet'!$BM$105:$BM$145)-104,""), ROW()-4)),"")="","",IFERROR(INDEX('Cheater Sheet'!AL105:AL145, SMALL(IF("Yes"='Cheater Sheet'!$BM$105:$BM$145, ROW('Cheater Sheet'!$BM$105:$BM$145)-104,""), ROW()-4)),""))</f>
        <v/>
      </c>
      <c r="AN44" s="704" t="str" cm="1">
        <f t="array" ref="AN44">IF(IFERROR(INDEX('Cheater Sheet'!AM105:AM145, SMALL(IF("Yes"='Cheater Sheet'!$BM$105:$BM$145, ROW('Cheater Sheet'!$BM$105:$BM$145)-104,""), ROW()-4)),"")="","",IFERROR(INDEX('Cheater Sheet'!AM105:AM145, SMALL(IF("Yes"='Cheater Sheet'!$BM$105:$BM$145, ROW('Cheater Sheet'!$BM$105:$BM$145)-104,""), ROW()-4)),""))</f>
        <v/>
      </c>
      <c r="AO44" s="705" t="str" cm="1">
        <f t="array" ref="AO44">IF(IFERROR(INDEX('Cheater Sheet'!AN105:AN145, SMALL(IF("Yes"='Cheater Sheet'!$BM$105:$BM$145, ROW('Cheater Sheet'!$BM$105:$BM$145)-104,""), ROW()-4)),"")="","",IFERROR(INDEX('Cheater Sheet'!AN105:AN145, SMALL(IF("Yes"='Cheater Sheet'!$BM$105:$BM$145, ROW('Cheater Sheet'!$BM$105:$BM$145)-104,""), ROW()-4)),""))</f>
        <v/>
      </c>
      <c r="AP44" s="704" t="str" cm="1">
        <f t="array" ref="AP44">IF(IFERROR(INDEX('Cheater Sheet'!AO105:AO145, SMALL(IF("Yes"='Cheater Sheet'!$BM$105:$BM$145, ROW('Cheater Sheet'!$BM$105:$BM$145)-104,""), ROW()-4)),"")="","",IFERROR(INDEX('Cheater Sheet'!AO105:AO145, SMALL(IF("Yes"='Cheater Sheet'!$BM$105:$BM$145, ROW('Cheater Sheet'!$BM$105:$BM$145)-104,""), ROW()-4)),""))</f>
        <v/>
      </c>
      <c r="AQ44" s="705" t="str" cm="1">
        <f t="array" ref="AQ44">IF(IFERROR(INDEX('Cheater Sheet'!AP105:AP145, SMALL(IF("Yes"='Cheater Sheet'!$BM$105:$BM$145, ROW('Cheater Sheet'!$BM$105:$BM$145)-104,""), ROW()-4)),"")="","",IFERROR(INDEX('Cheater Sheet'!AP105:AP145, SMALL(IF("Yes"='Cheater Sheet'!$BM$105:$BM$145, ROW('Cheater Sheet'!$BM$105:$BM$145)-104,""), ROW()-4)),""))</f>
        <v/>
      </c>
      <c r="AR44" s="704" t="str" cm="1">
        <f t="array" ref="AR44">IF(IFERROR(INDEX('Cheater Sheet'!AQ105:AQ145, SMALL(IF("Yes"='Cheater Sheet'!$BM$105:$BM$145, ROW('Cheater Sheet'!$BM$105:$BM$145)-104,""), ROW()-4)),"")="","",IFERROR(INDEX('Cheater Sheet'!AQ105:AQ145, SMALL(IF("Yes"='Cheater Sheet'!$BM$105:$BM$145, ROW('Cheater Sheet'!$BM$105:$BM$145)-104,""), ROW()-4)),""))</f>
        <v/>
      </c>
      <c r="AS44" s="705" t="str" cm="1">
        <f t="array" ref="AS44">IF(IFERROR(INDEX('Cheater Sheet'!AR105:AR145, SMALL(IF("Yes"='Cheater Sheet'!$BM$105:$BM$145, ROW('Cheater Sheet'!$BM$105:$BM$145)-104,""), ROW()-4)),"")="","",IFERROR(INDEX('Cheater Sheet'!AR105:AR145, SMALL(IF("Yes"='Cheater Sheet'!$BM$105:$BM$145, ROW('Cheater Sheet'!$BM$105:$BM$145)-104,""), ROW()-4)),""))</f>
        <v/>
      </c>
      <c r="AT44" s="704" t="str" cm="1">
        <f t="array" ref="AT44">IF(IFERROR(INDEX('Cheater Sheet'!AS105:AS145, SMALL(IF("Yes"='Cheater Sheet'!$BM$105:$BM$145, ROW('Cheater Sheet'!$BM$105:$BM$145)-104,""), ROW()-4)),"")="","",IFERROR(INDEX('Cheater Sheet'!AS105:AS145, SMALL(IF("Yes"='Cheater Sheet'!$BM$105:$BM$145, ROW('Cheater Sheet'!$BM$105:$BM$145)-104,""), ROW()-4)),""))</f>
        <v/>
      </c>
      <c r="AU44" s="705" t="str" cm="1">
        <f t="array" ref="AU44">IF(IFERROR(INDEX('Cheater Sheet'!AT105:AT145, SMALL(IF("Yes"='Cheater Sheet'!$BM$105:$BM$145, ROW('Cheater Sheet'!$BM$105:$BM$145)-104,""), ROW()-4)),"")="","",IFERROR(INDEX('Cheater Sheet'!AT105:AT145, SMALL(IF("Yes"='Cheater Sheet'!$BM$105:$BM$145, ROW('Cheater Sheet'!$BM$105:$BM$145)-104,""), ROW()-4)),""))</f>
        <v/>
      </c>
      <c r="AV44" s="704" t="str" cm="1">
        <f t="array" ref="AV44">IF(IFERROR(INDEX('Cheater Sheet'!AU105:AU145, SMALL(IF("Yes"='Cheater Sheet'!$BM$105:$BM$145, ROW('Cheater Sheet'!$BM$105:$BM$145)-104,""), ROW()-4)),"")="","",IFERROR(INDEX('Cheater Sheet'!AU105:AU145, SMALL(IF("Yes"='Cheater Sheet'!$BM$105:$BM$145, ROW('Cheater Sheet'!$BM$105:$BM$145)-104,""), ROW()-4)),""))</f>
        <v/>
      </c>
      <c r="AW44" s="705" t="str" cm="1">
        <f t="array" ref="AW44">IF(IFERROR(INDEX('Cheater Sheet'!AV105:AV145, SMALL(IF("Yes"='Cheater Sheet'!$BM$105:$BM$145, ROW('Cheater Sheet'!$BM$105:$BM$145)-104,""), ROW()-4)),"")="","",IFERROR(INDEX('Cheater Sheet'!AV105:AV145, SMALL(IF("Yes"='Cheater Sheet'!$BM$105:$BM$145, ROW('Cheater Sheet'!$BM$105:$BM$145)-104,""), ROW()-4)),""))</f>
        <v/>
      </c>
      <c r="AX44" s="704" t="str" cm="1">
        <f t="array" ref="AX44">IF(IFERROR(INDEX('Cheater Sheet'!AW105:AW145, SMALL(IF("Yes"='Cheater Sheet'!$BM$105:$BM$145, ROW('Cheater Sheet'!$BM$105:$BM$145)-104,""), ROW()-4)),"")="","",IFERROR(INDEX('Cheater Sheet'!AW105:AW145, SMALL(IF("Yes"='Cheater Sheet'!$BM$105:$BM$145, ROW('Cheater Sheet'!$BM$105:$BM$145)-104,""), ROW()-4)),""))</f>
        <v/>
      </c>
      <c r="AY44" s="705" t="str" cm="1">
        <f t="array" ref="AY44">IF(IFERROR(INDEX('Cheater Sheet'!AX105:AX145, SMALL(IF("Yes"='Cheater Sheet'!$BM$105:$BM$145, ROW('Cheater Sheet'!$BM$105:$BM$145)-104,""), ROW()-4)),"")="","",IFERROR(INDEX('Cheater Sheet'!AX105:AX145, SMALL(IF("Yes"='Cheater Sheet'!$BM$105:$BM$145, ROW('Cheater Sheet'!$BM$105:$BM$145)-104,""), ROW()-4)),""))</f>
        <v/>
      </c>
      <c r="AZ44" s="704" t="str" cm="1">
        <f t="array" ref="AZ44">IF(IFERROR(INDEX('Cheater Sheet'!AY105:AY145, SMALL(IF("Yes"='Cheater Sheet'!$BM$105:$BM$145, ROW('Cheater Sheet'!$BM$105:$BM$145)-104,""), ROW()-4)),"")="","",IFERROR(INDEX('Cheater Sheet'!AY105:AY145, SMALL(IF("Yes"='Cheater Sheet'!$BM$105:$BM$145, ROW('Cheater Sheet'!$BM$105:$BM$145)-104,""), ROW()-4)),""))</f>
        <v/>
      </c>
      <c r="BA44" s="705" t="str" cm="1">
        <f t="array" ref="BA44">IF(IFERROR(INDEX('Cheater Sheet'!AZ105:AZ145, SMALL(IF("Yes"='Cheater Sheet'!$BM$105:$BM$145, ROW('Cheater Sheet'!$BM$105:$BM$145)-104,""), ROW()-4)),"")="","",IFERROR(INDEX('Cheater Sheet'!AZ105:AZ145, SMALL(IF("Yes"='Cheater Sheet'!$BM$105:$BM$145, ROW('Cheater Sheet'!$BM$105:$BM$145)-104,""), ROW()-4)),""))</f>
        <v/>
      </c>
      <c r="BB44" s="704" t="str" cm="1">
        <f t="array" ref="BB44">IF(IFERROR(INDEX('Cheater Sheet'!BA105:BA145, SMALL(IF("Yes"='Cheater Sheet'!$BM$105:$BM$145, ROW('Cheater Sheet'!$BM$105:$BM$145)-104,""), ROW()-4)),"")="","",IFERROR(INDEX('Cheater Sheet'!BA105:BA145, SMALL(IF("Yes"='Cheater Sheet'!$BM$105:$BM$145, ROW('Cheater Sheet'!$BM$105:$BM$145)-104,""), ROW()-4)),""))</f>
        <v/>
      </c>
      <c r="BC44" s="705" t="str" cm="1">
        <f t="array" ref="BC44">IF(IFERROR(INDEX('Cheater Sheet'!BB105:BB145, SMALL(IF("Yes"='Cheater Sheet'!$BM$105:$BM$145, ROW('Cheater Sheet'!$BM$105:$BM$145)-104,""), ROW()-4)),"")="","",IFERROR(INDEX('Cheater Sheet'!BB105:BB145, SMALL(IF("Yes"='Cheater Sheet'!$BM$105:$BM$145, ROW('Cheater Sheet'!$BM$105:$BM$145)-104,""), ROW()-4)),""))</f>
        <v/>
      </c>
      <c r="BD44" s="704" t="str" cm="1">
        <f t="array" ref="BD44">IF(IFERROR(INDEX('Cheater Sheet'!BC105:BC145, SMALL(IF("Yes"='Cheater Sheet'!$BM$105:$BM$145, ROW('Cheater Sheet'!$BM$105:$BM$145)-104,""), ROW()-4)),"")="","",IFERROR(INDEX('Cheater Sheet'!BC105:BC145, SMALL(IF("Yes"='Cheater Sheet'!$BM$105:$BM$145, ROW('Cheater Sheet'!$BM$105:$BM$145)-104,""), ROW()-4)),""))</f>
        <v/>
      </c>
      <c r="BE44" s="705" t="str" cm="1">
        <f t="array" ref="BE44">IF(IFERROR(INDEX('Cheater Sheet'!BD105:BD145, SMALL(IF("Yes"='Cheater Sheet'!$BM$105:$BM$145, ROW('Cheater Sheet'!$BM$105:$BM$145)-104,""), ROW()-4)),"")="","",IFERROR(INDEX('Cheater Sheet'!BD105:BD145, SMALL(IF("Yes"='Cheater Sheet'!$BM$105:$BM$145, ROW('Cheater Sheet'!$BM$105:$BM$145)-104,""), ROW()-4)),""))</f>
        <v/>
      </c>
      <c r="BF44" s="704" t="str" cm="1">
        <f t="array" ref="BF44">IF(IFERROR(INDEX('Cheater Sheet'!BE105:BE145, SMALL(IF("Yes"='Cheater Sheet'!$BM$105:$BM$145, ROW('Cheater Sheet'!$BM$105:$BM$145)-104,""), ROW()-4)),"")="","",IFERROR(INDEX('Cheater Sheet'!BE105:BE145, SMALL(IF("Yes"='Cheater Sheet'!$BM$105:$BM$145, ROW('Cheater Sheet'!$BM$105:$BM$145)-104,""), ROW()-4)),""))</f>
        <v/>
      </c>
      <c r="BG44" s="705" t="str" cm="1">
        <f t="array" ref="BG44">IF(IFERROR(INDEX('Cheater Sheet'!BF105:BF145, SMALL(IF("Yes"='Cheater Sheet'!$BM$105:$BM$145, ROW('Cheater Sheet'!$BM$105:$BM$145)-104,""), ROW()-4)),"")="","",IFERROR(INDEX('Cheater Sheet'!BF105:BF145, SMALL(IF("Yes"='Cheater Sheet'!$BM$105:$BM$145, ROW('Cheater Sheet'!$BM$105:$BM$145)-104,""), ROW()-4)),""))</f>
        <v/>
      </c>
      <c r="BH44" s="704" t="str" cm="1">
        <f t="array" ref="BH44">IF(IFERROR(INDEX('Cheater Sheet'!BG105:BG145, SMALL(IF("Yes"='Cheater Sheet'!$BM$105:$BM$145, ROW('Cheater Sheet'!$BM$105:$BM$145)-104,""), ROW()-4)),"")="","",IFERROR(INDEX('Cheater Sheet'!BG105:BG145, SMALL(IF("Yes"='Cheater Sheet'!$BM$105:$BM$145, ROW('Cheater Sheet'!$BM$105:$BM$145)-104,""), ROW()-4)),""))</f>
        <v/>
      </c>
      <c r="BI44" s="705" t="str" cm="1">
        <f t="array" ref="BI44">IF(IFERROR(INDEX('Cheater Sheet'!BH105:BH145, SMALL(IF("Yes"='Cheater Sheet'!$BM$105:$BM$145, ROW('Cheater Sheet'!$BM$105:$BM$145)-104,""), ROW()-4)),"")="","",IFERROR(INDEX('Cheater Sheet'!BH105:BH145, SMALL(IF("Yes"='Cheater Sheet'!$BM$105:$BM$145, ROW('Cheater Sheet'!$BM$105:$BM$145)-104,""), ROW()-4)),""))</f>
        <v/>
      </c>
      <c r="BJ44" s="704" t="str" cm="1">
        <f t="array" ref="BJ44">IF(IFERROR(INDEX('Cheater Sheet'!BI105:BI145, SMALL(IF("Yes"='Cheater Sheet'!$BM$105:$BM$145, ROW('Cheater Sheet'!$BM$105:$BM$145)-104,""), ROW()-4)),"")="","",IFERROR(INDEX('Cheater Sheet'!BI105:BI145, SMALL(IF("Yes"='Cheater Sheet'!$BM$105:$BM$145, ROW('Cheater Sheet'!$BM$105:$BM$145)-104,""), ROW()-4)),""))</f>
        <v/>
      </c>
      <c r="BK44" s="527" t="str" cm="1">
        <f t="array" ref="BK44">IF(IFERROR(INDEX('Cheater Sheet'!BJ105:BJ145, SMALL(IF("Yes"='Cheater Sheet'!$BM$105:$BM$145, ROW('Cheater Sheet'!$BM$105:$BM$145)-104,""), ROW()-4)),"")="","",IFERROR(INDEX('Cheater Sheet'!BJ105:BJ145, SMALL(IF("Yes"='Cheater Sheet'!$BM$105:$BM$145, ROW('Cheater Sheet'!$BM$105:$BM$145)-104,""), ROW()-4)),""))</f>
        <v/>
      </c>
      <c r="BL44" s="101"/>
    </row>
    <row r="45" spans="1:64" ht="13.5" thickBot="1" x14ac:dyDescent="0.25">
      <c r="A45" s="765">
        <f t="shared" si="0"/>
        <v>0</v>
      </c>
      <c r="C45" s="143" t="str" cm="1">
        <f t="array" ref="C45">IFERROR(INDEX('Cheater Sheet'!$B$105:$B$145, SMALL(IF("Yes"='Cheater Sheet'!$BM$105:$BM$145, ROW('Cheater Sheet'!$BM$105:$BM$145)-104,""), ROW()-4)),"")</f>
        <v/>
      </c>
      <c r="D45" s="307" t="str" cm="1">
        <f t="array" ref="D45">IF(IFERROR(INDEX('Cheater Sheet'!C105:C145, SMALL(IF("Yes"='Cheater Sheet'!$BM$105:$BM$145, ROW('Cheater Sheet'!$BM$105:$BM$145)-104,""), ROW()-4)),"")="","",IFERROR(INDEX('Cheater Sheet'!C105:C145, SMALL(IF("Yes"='Cheater Sheet'!$BM$105:$BM$145, ROW('Cheater Sheet'!$BM$105:$BM$145)-104,""), ROW()-4)),""))</f>
        <v/>
      </c>
      <c r="E45" s="705" t="str" cm="1">
        <f t="array" ref="E45">IF(IFERROR(INDEX('Cheater Sheet'!D105:D145, SMALL(IF("Yes"='Cheater Sheet'!$BM$105:$BM$145, ROW('Cheater Sheet'!$BM$105:$BM$145)-104,""), ROW()-4)),"")="","",IFERROR(INDEX('Cheater Sheet'!D105:D145, SMALL(IF("Yes"='Cheater Sheet'!$BM$105:$BM$145, ROW('Cheater Sheet'!$BM$105:$BM$145)-104,""), ROW()-4)),""))</f>
        <v/>
      </c>
      <c r="F45" s="307" t="str" cm="1">
        <f t="array" ref="F45">IF(IFERROR(INDEX('Cheater Sheet'!E105:E145, SMALL(IF("Yes"='Cheater Sheet'!$BM$105:$BM$145, ROW('Cheater Sheet'!$BM$105:$BM$145)-104,""), ROW()-4)),"")="","",IFERROR(INDEX('Cheater Sheet'!E105:E145, SMALL(IF("Yes"='Cheater Sheet'!$BM$105:$BM$145, ROW('Cheater Sheet'!$BM$105:$BM$145)-104,""), ROW()-4)),""))</f>
        <v/>
      </c>
      <c r="G45" s="705" t="str" cm="1">
        <f t="array" ref="G45">IF(IFERROR(INDEX('Cheater Sheet'!F105:F145, SMALL(IF("Yes"='Cheater Sheet'!$BM$105:$BM$145, ROW('Cheater Sheet'!$BM$105:$BM$145)-104,""), ROW()-4)),"")="","",IFERROR(INDEX('Cheater Sheet'!F105:F145, SMALL(IF("Yes"='Cheater Sheet'!$BM$105:$BM$145, ROW('Cheater Sheet'!$BM$105:$BM$145)-104,""), ROW()-4)),""))</f>
        <v/>
      </c>
      <c r="H45" s="307" t="str" cm="1">
        <f t="array" ref="H45">IF(IFERROR(INDEX('Cheater Sheet'!G105:G145, SMALL(IF("Yes"='Cheater Sheet'!$BM$105:$BM$145, ROW('Cheater Sheet'!$BM$105:$BM$145)-104,""), ROW()-4)),"")="","",IFERROR(INDEX('Cheater Sheet'!G105:G145, SMALL(IF("Yes"='Cheater Sheet'!$BM$105:$BM$145, ROW('Cheater Sheet'!$BM$105:$BM$145)-104,""), ROW()-4)),""))</f>
        <v/>
      </c>
      <c r="I45" s="705" t="str" cm="1">
        <f t="array" ref="I45">IF(IFERROR(INDEX('Cheater Sheet'!H105:H145, SMALL(IF("Yes"='Cheater Sheet'!$BM$105:$BM$145, ROW('Cheater Sheet'!$BM$105:$BM$145)-104,""), ROW()-4)),"")="","",IFERROR(INDEX('Cheater Sheet'!H105:H145, SMALL(IF("Yes"='Cheater Sheet'!$BM$105:$BM$145, ROW('Cheater Sheet'!$BM$105:$BM$145)-104,""), ROW()-4)),""))</f>
        <v/>
      </c>
      <c r="J45" s="307" t="str" cm="1">
        <f t="array" ref="J45">IF(IFERROR(INDEX('Cheater Sheet'!I105:I145, SMALL(IF("Yes"='Cheater Sheet'!$BM$105:$BM$145, ROW('Cheater Sheet'!$BM$105:$BM$145)-104,""), ROW()-4)),"")="","",IFERROR(INDEX('Cheater Sheet'!I105:I145, SMALL(IF("Yes"='Cheater Sheet'!$BM$105:$BM$145, ROW('Cheater Sheet'!$BM$105:$BM$145)-104,""), ROW()-4)),""))</f>
        <v/>
      </c>
      <c r="K45" s="705" t="str" cm="1">
        <f t="array" ref="K45">IF(IFERROR(INDEX('Cheater Sheet'!J105:J145, SMALL(IF("Yes"='Cheater Sheet'!$BM$105:$BM$145, ROW('Cheater Sheet'!$BM$105:$BM$145)-104,""), ROW()-4)),"")="","",IFERROR(INDEX('Cheater Sheet'!J105:J145, SMALL(IF("Yes"='Cheater Sheet'!$BM$105:$BM$145, ROW('Cheater Sheet'!$BM$105:$BM$145)-104,""), ROW()-4)),""))</f>
        <v/>
      </c>
      <c r="L45" s="307" t="str" cm="1">
        <f t="array" ref="L45">IF(IFERROR(INDEX('Cheater Sheet'!K105:K145, SMALL(IF("Yes"='Cheater Sheet'!$BM$105:$BM$145, ROW('Cheater Sheet'!$BM$105:$BM$145)-104,""), ROW()-4)),"")="","",IFERROR(INDEX('Cheater Sheet'!K105:K145, SMALL(IF("Yes"='Cheater Sheet'!$BM$105:$BM$145, ROW('Cheater Sheet'!$BM$105:$BM$145)-104,""), ROW()-4)),""))</f>
        <v/>
      </c>
      <c r="M45" s="705" t="str" cm="1">
        <f t="array" ref="M45">IF(IFERROR(INDEX('Cheater Sheet'!L105:L145, SMALL(IF("Yes"='Cheater Sheet'!$BM$105:$BM$145, ROW('Cheater Sheet'!$BM$105:$BM$145)-104,""), ROW()-4)),"")="","",IFERROR(INDEX('Cheater Sheet'!L105:L145, SMALL(IF("Yes"='Cheater Sheet'!$BM$105:$BM$145, ROW('Cheater Sheet'!$BM$105:$BM$145)-104,""), ROW()-4)),""))</f>
        <v/>
      </c>
      <c r="N45" s="307" t="str" cm="1">
        <f t="array" ref="N45">IF(IFERROR(INDEX('Cheater Sheet'!M105:M145, SMALL(IF("Yes"='Cheater Sheet'!$BM$105:$BM$145, ROW('Cheater Sheet'!$BM$105:$BM$145)-104,""), ROW()-4)),"")="","",IFERROR(INDEX('Cheater Sheet'!M105:M145, SMALL(IF("Yes"='Cheater Sheet'!$BM$105:$BM$145, ROW('Cheater Sheet'!$BM$105:$BM$145)-104,""), ROW()-4)),""))</f>
        <v/>
      </c>
      <c r="O45" s="705" t="str" cm="1">
        <f t="array" ref="O45">IF(IFERROR(INDEX('Cheater Sheet'!N105:N145, SMALL(IF("Yes"='Cheater Sheet'!$BM$105:$BM$145, ROW('Cheater Sheet'!$BM$105:$BM$145)-104,""), ROW()-4)),"")="","",IFERROR(INDEX('Cheater Sheet'!N105:N145, SMALL(IF("Yes"='Cheater Sheet'!$BM$105:$BM$145, ROW('Cheater Sheet'!$BM$105:$BM$145)-104,""), ROW()-4)),""))</f>
        <v/>
      </c>
      <c r="P45" s="307" t="str" cm="1">
        <f t="array" ref="P45">IF(IFERROR(INDEX('Cheater Sheet'!O105:O145, SMALL(IF("Yes"='Cheater Sheet'!$BM$105:$BM$145, ROW('Cheater Sheet'!$BM$105:$BM$145)-104,""), ROW()-4)),"")="","",IFERROR(INDEX('Cheater Sheet'!O105:O145, SMALL(IF("Yes"='Cheater Sheet'!$BM$105:$BM$145, ROW('Cheater Sheet'!$BM$105:$BM$145)-104,""), ROW()-4)),""))</f>
        <v/>
      </c>
      <c r="Q45" s="705" t="str" cm="1">
        <f t="array" ref="Q45">IF(IFERROR(INDEX('Cheater Sheet'!P105:P145, SMALL(IF("Yes"='Cheater Sheet'!$BM$105:$BM$145, ROW('Cheater Sheet'!$BM$105:$BM$145)-104,""), ROW()-4)),"")="","",IFERROR(INDEX('Cheater Sheet'!P105:P145, SMALL(IF("Yes"='Cheater Sheet'!$BM$105:$BM$145, ROW('Cheater Sheet'!$BM$105:$BM$145)-104,""), ROW()-4)),""))</f>
        <v/>
      </c>
      <c r="R45" s="307" t="str" cm="1">
        <f t="array" ref="R45">IF(IFERROR(INDEX('Cheater Sheet'!Q105:Q145, SMALL(IF("Yes"='Cheater Sheet'!$BM$105:$BM$145, ROW('Cheater Sheet'!$BM$105:$BM$145)-104,""), ROW()-4)),"")="","",IFERROR(INDEX('Cheater Sheet'!Q105:Q145, SMALL(IF("Yes"='Cheater Sheet'!$BM$105:$BM$145, ROW('Cheater Sheet'!$BM$105:$BM$145)-104,""), ROW()-4)),""))</f>
        <v/>
      </c>
      <c r="S45" s="705" t="str" cm="1">
        <f t="array" ref="S45">IF(IFERROR(INDEX('Cheater Sheet'!R105:R145, SMALL(IF("Yes"='Cheater Sheet'!$BM$105:$BM$145, ROW('Cheater Sheet'!$BM$105:$BM$145)-104,""), ROW()-4)),"")="","",IFERROR(INDEX('Cheater Sheet'!R105:R145, SMALL(IF("Yes"='Cheater Sheet'!$BM$105:$BM$145, ROW('Cheater Sheet'!$BM$105:$BM$145)-104,""), ROW()-4)),""))</f>
        <v/>
      </c>
      <c r="T45" s="307" t="str" cm="1">
        <f t="array" ref="T45">IF(IFERROR(INDEX('Cheater Sheet'!S105:S145, SMALL(IF("Yes"='Cheater Sheet'!$BM$105:$BM$145, ROW('Cheater Sheet'!$BM$105:$BM$145)-104,""), ROW()-4)),"")="","",IFERROR(INDEX('Cheater Sheet'!S105:S145, SMALL(IF("Yes"='Cheater Sheet'!$BM$105:$BM$145, ROW('Cheater Sheet'!$BM$105:$BM$145)-104,""), ROW()-4)),""))</f>
        <v/>
      </c>
      <c r="U45" s="705" t="str" cm="1">
        <f t="array" ref="U45">IF(IFERROR(INDEX('Cheater Sheet'!T105:T145, SMALL(IF("Yes"='Cheater Sheet'!$BM$105:$BM$145, ROW('Cheater Sheet'!$BM$105:$BM$145)-104,""), ROW()-4)),"")="","",IFERROR(INDEX('Cheater Sheet'!T105:T145, SMALL(IF("Yes"='Cheater Sheet'!$BM$105:$BM$145, ROW('Cheater Sheet'!$BM$105:$BM$145)-104,""), ROW()-4)),""))</f>
        <v/>
      </c>
      <c r="V45" s="307" t="str" cm="1">
        <f t="array" ref="V45">IF(IFERROR(INDEX('Cheater Sheet'!U105:U145, SMALL(IF("Yes"='Cheater Sheet'!$BM$105:$BM$145, ROW('Cheater Sheet'!$BM$105:$BM$145)-104,""), ROW()-4)),"")="","",IFERROR(INDEX('Cheater Sheet'!U105:U145, SMALL(IF("Yes"='Cheater Sheet'!$BM$105:$BM$145, ROW('Cheater Sheet'!$BM$105:$BM$145)-104,""), ROW()-4)),""))</f>
        <v/>
      </c>
      <c r="W45" s="705" t="str" cm="1">
        <f t="array" ref="W45">IF(IFERROR(INDEX('Cheater Sheet'!V105:V145, SMALL(IF("Yes"='Cheater Sheet'!$BM$105:$BM$145, ROW('Cheater Sheet'!$BM$105:$BM$145)-104,""), ROW()-4)),"")="","",IFERROR(INDEX('Cheater Sheet'!V105:V145, SMALL(IF("Yes"='Cheater Sheet'!$BM$105:$BM$145, ROW('Cheater Sheet'!$BM$105:$BM$145)-104,""), ROW()-4)),""))</f>
        <v/>
      </c>
      <c r="X45" s="307" t="str" cm="1">
        <f t="array" ref="X45">IF(IFERROR(INDEX('Cheater Sheet'!W105:W145, SMALL(IF("Yes"='Cheater Sheet'!$BM$105:$BM$145, ROW('Cheater Sheet'!$BM$105:$BM$145)-104,""), ROW()-4)),"")="","",IFERROR(INDEX('Cheater Sheet'!W105:W145, SMALL(IF("Yes"='Cheater Sheet'!$BM$105:$BM$145, ROW('Cheater Sheet'!$BM$105:$BM$145)-104,""), ROW()-4)),""))</f>
        <v/>
      </c>
      <c r="Y45" s="705" t="str" cm="1">
        <f t="array" ref="Y45">IF(IFERROR(INDEX('Cheater Sheet'!X105:X145, SMALL(IF("Yes"='Cheater Sheet'!$BM$105:$BM$145, ROW('Cheater Sheet'!$BM$105:$BM$145)-104,""), ROW()-4)),"")="","",IFERROR(INDEX('Cheater Sheet'!X105:X145, SMALL(IF("Yes"='Cheater Sheet'!$BM$105:$BM$145, ROW('Cheater Sheet'!$BM$105:$BM$145)-104,""), ROW()-4)),""))</f>
        <v/>
      </c>
      <c r="Z45" s="307" t="str" cm="1">
        <f t="array" ref="Z45">IF(IFERROR(INDEX('Cheater Sheet'!Y105:Y145, SMALL(IF("Yes"='Cheater Sheet'!$BM$105:$BM$145, ROW('Cheater Sheet'!$BM$105:$BM$145)-104,""), ROW()-4)),"")="","",IFERROR(INDEX('Cheater Sheet'!Y105:Y145, SMALL(IF("Yes"='Cheater Sheet'!$BM$105:$BM$145, ROW('Cheater Sheet'!$BM$105:$BM$145)-104,""), ROW()-4)),""))</f>
        <v/>
      </c>
      <c r="AA45" s="705" t="str" cm="1">
        <f t="array" ref="AA45">IF(IFERROR(INDEX('Cheater Sheet'!Z105:Z145, SMALL(IF("Yes"='Cheater Sheet'!$BM$105:$BM$145, ROW('Cheater Sheet'!$BM$105:$BM$145)-104,""), ROW()-4)),"")="","",IFERROR(INDEX('Cheater Sheet'!Z105:Z145, SMALL(IF("Yes"='Cheater Sheet'!$BM$105:$BM$145, ROW('Cheater Sheet'!$BM$105:$BM$145)-104,""), ROW()-4)),""))</f>
        <v/>
      </c>
      <c r="AB45" s="307" t="str" cm="1">
        <f t="array" ref="AB45">IF(IFERROR(INDEX('Cheater Sheet'!AA105:AA145, SMALL(IF("Yes"='Cheater Sheet'!$BM$105:$BM$145, ROW('Cheater Sheet'!$BM$105:$BM$145)-104,""), ROW()-4)),"")="","",IFERROR(INDEX('Cheater Sheet'!AA105:AA145, SMALL(IF("Yes"='Cheater Sheet'!$BM$105:$BM$145, ROW('Cheater Sheet'!$BM$105:$BM$145)-104,""), ROW()-4)),""))</f>
        <v/>
      </c>
      <c r="AC45" s="705" t="str" cm="1">
        <f t="array" ref="AC45">IF(IFERROR(INDEX('Cheater Sheet'!AB105:AB145, SMALL(IF("Yes"='Cheater Sheet'!$BM$105:$BM$145, ROW('Cheater Sheet'!$BM$105:$BM$145)-104,""), ROW()-4)),"")="","",IFERROR(INDEX('Cheater Sheet'!AB105:AB145, SMALL(IF("Yes"='Cheater Sheet'!$BM$105:$BM$145, ROW('Cheater Sheet'!$BM$105:$BM$145)-104,""), ROW()-4)),""))</f>
        <v/>
      </c>
      <c r="AD45" s="307" t="str" cm="1">
        <f t="array" ref="AD45">IF(IFERROR(INDEX('Cheater Sheet'!AC105:AC145, SMALL(IF("Yes"='Cheater Sheet'!$BM$105:$BM$145, ROW('Cheater Sheet'!$BM$105:$BM$145)-104,""), ROW()-4)),"")="","",IFERROR(INDEX('Cheater Sheet'!AC105:AC145, SMALL(IF("Yes"='Cheater Sheet'!$BM$105:$BM$145, ROW('Cheater Sheet'!$BM$105:$BM$145)-104,""), ROW()-4)),""))</f>
        <v/>
      </c>
      <c r="AE45" s="705" t="str" cm="1">
        <f t="array" ref="AE45">IF(IFERROR(INDEX('Cheater Sheet'!AD105:AD145, SMALL(IF("Yes"='Cheater Sheet'!$BM$105:$BM$145, ROW('Cheater Sheet'!$BM$105:$BM$145)-104,""), ROW()-4)),"")="","",IFERROR(INDEX('Cheater Sheet'!AD105:AD145, SMALL(IF("Yes"='Cheater Sheet'!$BM$105:$BM$145, ROW('Cheater Sheet'!$BM$105:$BM$145)-104,""), ROW()-4)),""))</f>
        <v/>
      </c>
      <c r="AF45" s="307" t="str" cm="1">
        <f t="array" ref="AF45">IF(IFERROR(INDEX('Cheater Sheet'!AE105:AE145, SMALL(IF("Yes"='Cheater Sheet'!$BM$105:$BM$145, ROW('Cheater Sheet'!$BM$105:$BM$145)-104,""), ROW()-4)),"")="","",IFERROR(INDEX('Cheater Sheet'!AE105:AE145, SMALL(IF("Yes"='Cheater Sheet'!$BM$105:$BM$145, ROW('Cheater Sheet'!$BM$105:$BM$145)-104,""), ROW()-4)),""))</f>
        <v/>
      </c>
      <c r="AG45" s="705" t="str" cm="1">
        <f t="array" ref="AG45">IF(IFERROR(INDEX('Cheater Sheet'!AF105:AF145, SMALL(IF("Yes"='Cheater Sheet'!$BM$105:$BM$145, ROW('Cheater Sheet'!$BM$105:$BM$145)-104,""), ROW()-4)),"")="","",IFERROR(INDEX('Cheater Sheet'!AF105:AF145, SMALL(IF("Yes"='Cheater Sheet'!$BM$105:$BM$145, ROW('Cheater Sheet'!$BM$105:$BM$145)-104,""), ROW()-4)),""))</f>
        <v/>
      </c>
      <c r="AH45" s="307" t="str" cm="1">
        <f t="array" ref="AH45">IF(IFERROR(INDEX('Cheater Sheet'!AG105:AG145, SMALL(IF("Yes"='Cheater Sheet'!$BM$105:$BM$145, ROW('Cheater Sheet'!$BM$105:$BM$145)-104,""), ROW()-4)),"")="","",IFERROR(INDEX('Cheater Sheet'!AG105:AG145, SMALL(IF("Yes"='Cheater Sheet'!$BM$105:$BM$145, ROW('Cheater Sheet'!$BM$105:$BM$145)-104,""), ROW()-4)),""))</f>
        <v/>
      </c>
      <c r="AI45" s="705" t="str" cm="1">
        <f t="array" ref="AI45">IF(IFERROR(INDEX('Cheater Sheet'!AH105:AH145, SMALL(IF("Yes"='Cheater Sheet'!$BM$105:$BM$145, ROW('Cheater Sheet'!$BM$105:$BM$145)-104,""), ROW()-4)),"")="","",IFERROR(INDEX('Cheater Sheet'!AH105:AH145, SMALL(IF("Yes"='Cheater Sheet'!$BM$105:$BM$145, ROW('Cheater Sheet'!$BM$105:$BM$145)-104,""), ROW()-4)),""))</f>
        <v/>
      </c>
      <c r="AJ45" s="307" t="str" cm="1">
        <f t="array" ref="AJ45">IF(IFERROR(INDEX('Cheater Sheet'!AI105:AI145, SMALL(IF("Yes"='Cheater Sheet'!$BM$105:$BM$145, ROW('Cheater Sheet'!$BM$105:$BM$145)-104,""), ROW()-4)),"")="","",IFERROR(INDEX('Cheater Sheet'!AI105:AI145, SMALL(IF("Yes"='Cheater Sheet'!$BM$105:$BM$145, ROW('Cheater Sheet'!$BM$105:$BM$145)-104,""), ROW()-4)),""))</f>
        <v/>
      </c>
      <c r="AK45" s="705" t="str" cm="1">
        <f t="array" ref="AK45">IF(IFERROR(INDEX('Cheater Sheet'!AJ105:AJ145, SMALL(IF("Yes"='Cheater Sheet'!$BM$105:$BM$145, ROW('Cheater Sheet'!$BM$105:$BM$145)-104,""), ROW()-4)),"")="","",IFERROR(INDEX('Cheater Sheet'!AJ105:AJ145, SMALL(IF("Yes"='Cheater Sheet'!$BM$105:$BM$145, ROW('Cheater Sheet'!$BM$105:$BM$145)-104,""), ROW()-4)),""))</f>
        <v/>
      </c>
      <c r="AL45" s="307" t="str" cm="1">
        <f t="array" ref="AL45">IF(IFERROR(INDEX('Cheater Sheet'!AK105:AK145, SMALL(IF("Yes"='Cheater Sheet'!$BM$105:$BM$145, ROW('Cheater Sheet'!$BM$105:$BM$145)-104,""), ROW()-4)),"")="","",IFERROR(INDEX('Cheater Sheet'!AK105:AK145, SMALL(IF("Yes"='Cheater Sheet'!$BM$105:$BM$145, ROW('Cheater Sheet'!$BM$105:$BM$145)-104,""), ROW()-4)),""))</f>
        <v/>
      </c>
      <c r="AM45" s="705" t="str" cm="1">
        <f t="array" ref="AM45">IF(IFERROR(INDEX('Cheater Sheet'!AL105:AL145, SMALL(IF("Yes"='Cheater Sheet'!$BM$105:$BM$145, ROW('Cheater Sheet'!$BM$105:$BM$145)-104,""), ROW()-4)),"")="","",IFERROR(INDEX('Cheater Sheet'!AL105:AL145, SMALL(IF("Yes"='Cheater Sheet'!$BM$105:$BM$145, ROW('Cheater Sheet'!$BM$105:$BM$145)-104,""), ROW()-4)),""))</f>
        <v/>
      </c>
      <c r="AN45" s="307" t="str" cm="1">
        <f t="array" ref="AN45">IF(IFERROR(INDEX('Cheater Sheet'!AM105:AM145, SMALL(IF("Yes"='Cheater Sheet'!$BM$105:$BM$145, ROW('Cheater Sheet'!$BM$105:$BM$145)-104,""), ROW()-4)),"")="","",IFERROR(INDEX('Cheater Sheet'!AM105:AM145, SMALL(IF("Yes"='Cheater Sheet'!$BM$105:$BM$145, ROW('Cheater Sheet'!$BM$105:$BM$145)-104,""), ROW()-4)),""))</f>
        <v/>
      </c>
      <c r="AO45" s="705" t="str" cm="1">
        <f t="array" ref="AO45">IF(IFERROR(INDEX('Cheater Sheet'!AN105:AN145, SMALL(IF("Yes"='Cheater Sheet'!$BM$105:$BM$145, ROW('Cheater Sheet'!$BM$105:$BM$145)-104,""), ROW()-4)),"")="","",IFERROR(INDEX('Cheater Sheet'!AN105:AN145, SMALL(IF("Yes"='Cheater Sheet'!$BM$105:$BM$145, ROW('Cheater Sheet'!$BM$105:$BM$145)-104,""), ROW()-4)),""))</f>
        <v/>
      </c>
      <c r="AP45" s="307" t="str" cm="1">
        <f t="array" ref="AP45">IF(IFERROR(INDEX('Cheater Sheet'!AO105:AO145, SMALL(IF("Yes"='Cheater Sheet'!$BM$105:$BM$145, ROW('Cheater Sheet'!$BM$105:$BM$145)-104,""), ROW()-4)),"")="","",IFERROR(INDEX('Cheater Sheet'!AO105:AO145, SMALL(IF("Yes"='Cheater Sheet'!$BM$105:$BM$145, ROW('Cheater Sheet'!$BM$105:$BM$145)-104,""), ROW()-4)),""))</f>
        <v/>
      </c>
      <c r="AQ45" s="705" t="str" cm="1">
        <f t="array" ref="AQ45">IF(IFERROR(INDEX('Cheater Sheet'!AP105:AP145, SMALL(IF("Yes"='Cheater Sheet'!$BM$105:$BM$145, ROW('Cheater Sheet'!$BM$105:$BM$145)-104,""), ROW()-4)),"")="","",IFERROR(INDEX('Cheater Sheet'!AP105:AP145, SMALL(IF("Yes"='Cheater Sheet'!$BM$105:$BM$145, ROW('Cheater Sheet'!$BM$105:$BM$145)-104,""), ROW()-4)),""))</f>
        <v/>
      </c>
      <c r="AR45" s="307" t="str" cm="1">
        <f t="array" ref="AR45">IF(IFERROR(INDEX('Cheater Sheet'!AQ105:AQ145, SMALL(IF("Yes"='Cheater Sheet'!$BM$105:$BM$145, ROW('Cheater Sheet'!$BM$105:$BM$145)-104,""), ROW()-4)),"")="","",IFERROR(INDEX('Cheater Sheet'!AQ105:AQ145, SMALL(IF("Yes"='Cheater Sheet'!$BM$105:$BM$145, ROW('Cheater Sheet'!$BM$105:$BM$145)-104,""), ROW()-4)),""))</f>
        <v/>
      </c>
      <c r="AS45" s="705" t="str" cm="1">
        <f t="array" ref="AS45">IF(IFERROR(INDEX('Cheater Sheet'!AR105:AR145, SMALL(IF("Yes"='Cheater Sheet'!$BM$105:$BM$145, ROW('Cheater Sheet'!$BM$105:$BM$145)-104,""), ROW()-4)),"")="","",IFERROR(INDEX('Cheater Sheet'!AR105:AR145, SMALL(IF("Yes"='Cheater Sheet'!$BM$105:$BM$145, ROW('Cheater Sheet'!$BM$105:$BM$145)-104,""), ROW()-4)),""))</f>
        <v/>
      </c>
      <c r="AT45" s="307" t="str" cm="1">
        <f t="array" ref="AT45">IF(IFERROR(INDEX('Cheater Sheet'!AS105:AS145, SMALL(IF("Yes"='Cheater Sheet'!$BM$105:$BM$145, ROW('Cheater Sheet'!$BM$105:$BM$145)-104,""), ROW()-4)),"")="","",IFERROR(INDEX('Cheater Sheet'!AS105:AS145, SMALL(IF("Yes"='Cheater Sheet'!$BM$105:$BM$145, ROW('Cheater Sheet'!$BM$105:$BM$145)-104,""), ROW()-4)),""))</f>
        <v/>
      </c>
      <c r="AU45" s="705" t="str" cm="1">
        <f t="array" ref="AU45">IF(IFERROR(INDEX('Cheater Sheet'!AT105:AT145, SMALL(IF("Yes"='Cheater Sheet'!$BM$105:$BM$145, ROW('Cheater Sheet'!$BM$105:$BM$145)-104,""), ROW()-4)),"")="","",IFERROR(INDEX('Cheater Sheet'!AT105:AT145, SMALL(IF("Yes"='Cheater Sheet'!$BM$105:$BM$145, ROW('Cheater Sheet'!$BM$105:$BM$145)-104,""), ROW()-4)),""))</f>
        <v/>
      </c>
      <c r="AV45" s="307" t="str" cm="1">
        <f t="array" ref="AV45">IF(IFERROR(INDEX('Cheater Sheet'!AU105:AU145, SMALL(IF("Yes"='Cheater Sheet'!$BM$105:$BM$145, ROW('Cheater Sheet'!$BM$105:$BM$145)-104,""), ROW()-4)),"")="","",IFERROR(INDEX('Cheater Sheet'!AU105:AU145, SMALL(IF("Yes"='Cheater Sheet'!$BM$105:$BM$145, ROW('Cheater Sheet'!$BM$105:$BM$145)-104,""), ROW()-4)),""))</f>
        <v/>
      </c>
      <c r="AW45" s="705" t="str" cm="1">
        <f t="array" ref="AW45">IF(IFERROR(INDEX('Cheater Sheet'!AV105:AV145, SMALL(IF("Yes"='Cheater Sheet'!$BM$105:$BM$145, ROW('Cheater Sheet'!$BM$105:$BM$145)-104,""), ROW()-4)),"")="","",IFERROR(INDEX('Cheater Sheet'!AV105:AV145, SMALL(IF("Yes"='Cheater Sheet'!$BM$105:$BM$145, ROW('Cheater Sheet'!$BM$105:$BM$145)-104,""), ROW()-4)),""))</f>
        <v/>
      </c>
      <c r="AX45" s="307" t="str" cm="1">
        <f t="array" ref="AX45">IF(IFERROR(INDEX('Cheater Sheet'!AW105:AW145, SMALL(IF("Yes"='Cheater Sheet'!$BM$105:$BM$145, ROW('Cheater Sheet'!$BM$105:$BM$145)-104,""), ROW()-4)),"")="","",IFERROR(INDEX('Cheater Sheet'!AW105:AW145, SMALL(IF("Yes"='Cheater Sheet'!$BM$105:$BM$145, ROW('Cheater Sheet'!$BM$105:$BM$145)-104,""), ROW()-4)),""))</f>
        <v/>
      </c>
      <c r="AY45" s="705" t="str" cm="1">
        <f t="array" ref="AY45">IF(IFERROR(INDEX('Cheater Sheet'!AX105:AX145, SMALL(IF("Yes"='Cheater Sheet'!$BM$105:$BM$145, ROW('Cheater Sheet'!$BM$105:$BM$145)-104,""), ROW()-4)),"")="","",IFERROR(INDEX('Cheater Sheet'!AX105:AX145, SMALL(IF("Yes"='Cheater Sheet'!$BM$105:$BM$145, ROW('Cheater Sheet'!$BM$105:$BM$145)-104,""), ROW()-4)),""))</f>
        <v/>
      </c>
      <c r="AZ45" s="307" t="str" cm="1">
        <f t="array" ref="AZ45">IF(IFERROR(INDEX('Cheater Sheet'!AY105:AY145, SMALL(IF("Yes"='Cheater Sheet'!$BM$105:$BM$145, ROW('Cheater Sheet'!$BM$105:$BM$145)-104,""), ROW()-4)),"")="","",IFERROR(INDEX('Cheater Sheet'!AY105:AY145, SMALL(IF("Yes"='Cheater Sheet'!$BM$105:$BM$145, ROW('Cheater Sheet'!$BM$105:$BM$145)-104,""), ROW()-4)),""))</f>
        <v/>
      </c>
      <c r="BA45" s="705" t="str" cm="1">
        <f t="array" ref="BA45">IF(IFERROR(INDEX('Cheater Sheet'!AZ105:AZ145, SMALL(IF("Yes"='Cheater Sheet'!$BM$105:$BM$145, ROW('Cheater Sheet'!$BM$105:$BM$145)-104,""), ROW()-4)),"")="","",IFERROR(INDEX('Cheater Sheet'!AZ105:AZ145, SMALL(IF("Yes"='Cheater Sheet'!$BM$105:$BM$145, ROW('Cheater Sheet'!$BM$105:$BM$145)-104,""), ROW()-4)),""))</f>
        <v/>
      </c>
      <c r="BB45" s="307" t="str" cm="1">
        <f t="array" ref="BB45">IF(IFERROR(INDEX('Cheater Sheet'!BA105:BA145, SMALL(IF("Yes"='Cheater Sheet'!$BM$105:$BM$145, ROW('Cheater Sheet'!$BM$105:$BM$145)-104,""), ROW()-4)),"")="","",IFERROR(INDEX('Cheater Sheet'!BA105:BA145, SMALL(IF("Yes"='Cheater Sheet'!$BM$105:$BM$145, ROW('Cheater Sheet'!$BM$105:$BM$145)-104,""), ROW()-4)),""))</f>
        <v/>
      </c>
      <c r="BC45" s="705" t="str" cm="1">
        <f t="array" ref="BC45">IF(IFERROR(INDEX('Cheater Sheet'!BB105:BB145, SMALL(IF("Yes"='Cheater Sheet'!$BM$105:$BM$145, ROW('Cheater Sheet'!$BM$105:$BM$145)-104,""), ROW()-4)),"")="","",IFERROR(INDEX('Cheater Sheet'!BB105:BB145, SMALL(IF("Yes"='Cheater Sheet'!$BM$105:$BM$145, ROW('Cheater Sheet'!$BM$105:$BM$145)-104,""), ROW()-4)),""))</f>
        <v/>
      </c>
      <c r="BD45" s="307" t="str" cm="1">
        <f t="array" ref="BD45">IF(IFERROR(INDEX('Cheater Sheet'!BC105:BC145, SMALL(IF("Yes"='Cheater Sheet'!$BM$105:$BM$145, ROW('Cheater Sheet'!$BM$105:$BM$145)-104,""), ROW()-4)),"")="","",IFERROR(INDEX('Cheater Sheet'!BC105:BC145, SMALL(IF("Yes"='Cheater Sheet'!$BM$105:$BM$145, ROW('Cheater Sheet'!$BM$105:$BM$145)-104,""), ROW()-4)),""))</f>
        <v/>
      </c>
      <c r="BE45" s="705" t="str" cm="1">
        <f t="array" ref="BE45">IF(IFERROR(INDEX('Cheater Sheet'!BD105:BD145, SMALL(IF("Yes"='Cheater Sheet'!$BM$105:$BM$145, ROW('Cheater Sheet'!$BM$105:$BM$145)-104,""), ROW()-4)),"")="","",IFERROR(INDEX('Cheater Sheet'!BD105:BD145, SMALL(IF("Yes"='Cheater Sheet'!$BM$105:$BM$145, ROW('Cheater Sheet'!$BM$105:$BM$145)-104,""), ROW()-4)),""))</f>
        <v/>
      </c>
      <c r="BF45" s="307" t="str" cm="1">
        <f t="array" ref="BF45">IF(IFERROR(INDEX('Cheater Sheet'!BE105:BE145, SMALL(IF("Yes"='Cheater Sheet'!$BM$105:$BM$145, ROW('Cheater Sheet'!$BM$105:$BM$145)-104,""), ROW()-4)),"")="","",IFERROR(INDEX('Cheater Sheet'!BE105:BE145, SMALL(IF("Yes"='Cheater Sheet'!$BM$105:$BM$145, ROW('Cheater Sheet'!$BM$105:$BM$145)-104,""), ROW()-4)),""))</f>
        <v/>
      </c>
      <c r="BG45" s="705" t="str" cm="1">
        <f t="array" ref="BG45">IF(IFERROR(INDEX('Cheater Sheet'!BF105:BF145, SMALL(IF("Yes"='Cheater Sheet'!$BM$105:$BM$145, ROW('Cheater Sheet'!$BM$105:$BM$145)-104,""), ROW()-4)),"")="","",IFERROR(INDEX('Cheater Sheet'!BF105:BF145, SMALL(IF("Yes"='Cheater Sheet'!$BM$105:$BM$145, ROW('Cheater Sheet'!$BM$105:$BM$145)-104,""), ROW()-4)),""))</f>
        <v/>
      </c>
      <c r="BH45" s="307" t="str" cm="1">
        <f t="array" ref="BH45">IF(IFERROR(INDEX('Cheater Sheet'!BG105:BG145, SMALL(IF("Yes"='Cheater Sheet'!$BM$105:$BM$145, ROW('Cheater Sheet'!$BM$105:$BM$145)-104,""), ROW()-4)),"")="","",IFERROR(INDEX('Cheater Sheet'!BG105:BG145, SMALL(IF("Yes"='Cheater Sheet'!$BM$105:$BM$145, ROW('Cheater Sheet'!$BM$105:$BM$145)-104,""), ROW()-4)),""))</f>
        <v/>
      </c>
      <c r="BI45" s="705" t="str" cm="1">
        <f t="array" ref="BI45">IF(IFERROR(INDEX('Cheater Sheet'!BH105:BH145, SMALL(IF("Yes"='Cheater Sheet'!$BM$105:$BM$145, ROW('Cheater Sheet'!$BM$105:$BM$145)-104,""), ROW()-4)),"")="","",IFERROR(INDEX('Cheater Sheet'!BH105:BH145, SMALL(IF("Yes"='Cheater Sheet'!$BM$105:$BM$145, ROW('Cheater Sheet'!$BM$105:$BM$145)-104,""), ROW()-4)),""))</f>
        <v/>
      </c>
      <c r="BJ45" s="307" t="str" cm="1">
        <f t="array" ref="BJ45">IF(IFERROR(INDEX('Cheater Sheet'!BI105:BI145, SMALL(IF("Yes"='Cheater Sheet'!$BM$105:$BM$145, ROW('Cheater Sheet'!$BM$105:$BM$145)-104,""), ROW()-4)),"")="","",IFERROR(INDEX('Cheater Sheet'!BI105:BI145, SMALL(IF("Yes"='Cheater Sheet'!$BM$105:$BM$145, ROW('Cheater Sheet'!$BM$105:$BM$145)-104,""), ROW()-4)),""))</f>
        <v/>
      </c>
      <c r="BK45" s="527" t="str" cm="1">
        <f t="array" ref="BK45">IF(IFERROR(INDEX('Cheater Sheet'!BJ105:BJ145, SMALL(IF("Yes"='Cheater Sheet'!$BM$105:$BM$145, ROW('Cheater Sheet'!$BM$105:$BM$145)-104,""), ROW()-4)),"")="","",IFERROR(INDEX('Cheater Sheet'!BJ105:BJ145, SMALL(IF("Yes"='Cheater Sheet'!$BM$105:$BM$145, ROW('Cheater Sheet'!$BM$105:$BM$145)-104,""), ROW()-4)),""))</f>
        <v/>
      </c>
      <c r="BL45" s="101"/>
    </row>
    <row r="46" spans="1:64" ht="13.5" thickTop="1" x14ac:dyDescent="0.2">
      <c r="A46" s="765">
        <v>1</v>
      </c>
      <c r="C46" s="581" t="str">
        <f>'Cheater Sheet'!B146</f>
        <v>Conclusion</v>
      </c>
      <c r="D46" s="582" t="str">
        <f>IF('Cheater Sheet'!C146="","",'Cheater Sheet'!C146)</f>
        <v/>
      </c>
      <c r="E46" s="583"/>
      <c r="F46" s="582" t="str">
        <f>IF('Cheater Sheet'!E146="","",'Cheater Sheet'!E146)</f>
        <v/>
      </c>
      <c r="G46" s="583"/>
      <c r="H46" s="582" t="str">
        <f>IF('Cheater Sheet'!G146="","",'Cheater Sheet'!G146)</f>
        <v/>
      </c>
      <c r="I46" s="583"/>
      <c r="J46" s="582" t="str">
        <f>IF('Cheater Sheet'!I146="","",'Cheater Sheet'!I146)</f>
        <v/>
      </c>
      <c r="K46" s="583"/>
      <c r="L46" s="582" t="str">
        <f>IF('Cheater Sheet'!K146="","",'Cheater Sheet'!K146)</f>
        <v/>
      </c>
      <c r="M46" s="583"/>
      <c r="N46" s="582" t="str">
        <f>IF('Cheater Sheet'!M146="","",'Cheater Sheet'!M146)</f>
        <v/>
      </c>
      <c r="O46" s="583"/>
      <c r="P46" s="582" t="str">
        <f>IF('Cheater Sheet'!O146="","",'Cheater Sheet'!O146)</f>
        <v/>
      </c>
      <c r="Q46" s="583"/>
      <c r="R46" s="582" t="str">
        <f>IF('Cheater Sheet'!Q146="","",'Cheater Sheet'!Q146)</f>
        <v/>
      </c>
      <c r="S46" s="583"/>
      <c r="T46" s="582" t="str">
        <f>IF('Cheater Sheet'!S146="","",'Cheater Sheet'!S146)</f>
        <v/>
      </c>
      <c r="U46" s="583"/>
      <c r="V46" s="582" t="str">
        <f>IF('Cheater Sheet'!U146="","",'Cheater Sheet'!U146)</f>
        <v/>
      </c>
      <c r="W46" s="583"/>
      <c r="X46" s="582" t="str">
        <f>IF('Cheater Sheet'!W146="","",'Cheater Sheet'!W146)</f>
        <v/>
      </c>
      <c r="Y46" s="583"/>
      <c r="Z46" s="582" t="str">
        <f>IF('Cheater Sheet'!Y146="","",'Cheater Sheet'!Y146)</f>
        <v/>
      </c>
      <c r="AA46" s="583"/>
      <c r="AB46" s="582" t="str">
        <f>IF('Cheater Sheet'!AA146="","",'Cheater Sheet'!AA146)</f>
        <v/>
      </c>
      <c r="AC46" s="583"/>
      <c r="AD46" s="582" t="str">
        <f>IF('Cheater Sheet'!AC146="","",'Cheater Sheet'!AC146)</f>
        <v/>
      </c>
      <c r="AE46" s="583"/>
      <c r="AF46" s="582" t="str">
        <f>IF('Cheater Sheet'!AE146="","",'Cheater Sheet'!AE146)</f>
        <v/>
      </c>
      <c r="AG46" s="583"/>
      <c r="AH46" s="582" t="str">
        <f>IF('Cheater Sheet'!AG146="","",'Cheater Sheet'!AG146)</f>
        <v/>
      </c>
      <c r="AI46" s="583"/>
      <c r="AJ46" s="582" t="str">
        <f>IF('Cheater Sheet'!AI146="","",'Cheater Sheet'!AI146)</f>
        <v/>
      </c>
      <c r="AK46" s="583"/>
      <c r="AL46" s="582" t="str">
        <f>IF('Cheater Sheet'!AK146="","",'Cheater Sheet'!AK146)</f>
        <v/>
      </c>
      <c r="AM46" s="583"/>
      <c r="AN46" s="582" t="str">
        <f>IF('Cheater Sheet'!AM146="","",'Cheater Sheet'!AM146)</f>
        <v/>
      </c>
      <c r="AO46" s="583"/>
      <c r="AP46" s="582" t="str">
        <f>IF('Cheater Sheet'!AO146="","",'Cheater Sheet'!AO146)</f>
        <v/>
      </c>
      <c r="AQ46" s="583"/>
      <c r="AR46" s="582" t="str">
        <f>IF('Cheater Sheet'!AQ146="","",'Cheater Sheet'!AQ146)</f>
        <v/>
      </c>
      <c r="AS46" s="583"/>
      <c r="AT46" s="582" t="str">
        <f>IF('Cheater Sheet'!AS146="","",'Cheater Sheet'!AS146)</f>
        <v/>
      </c>
      <c r="AU46" s="583"/>
      <c r="AV46" s="582" t="str">
        <f>IF('Cheater Sheet'!AU146="","",'Cheater Sheet'!AU146)</f>
        <v/>
      </c>
      <c r="AW46" s="583"/>
      <c r="AX46" s="582" t="str">
        <f>IF('Cheater Sheet'!AW146="","",'Cheater Sheet'!AW146)</f>
        <v/>
      </c>
      <c r="AY46" s="583"/>
      <c r="AZ46" s="582" t="str">
        <f>IF('Cheater Sheet'!AY146="","",'Cheater Sheet'!AY146)</f>
        <v/>
      </c>
      <c r="BA46" s="583"/>
      <c r="BB46" s="582" t="str">
        <f>IF('Cheater Sheet'!BA146="","",'Cheater Sheet'!BA146)</f>
        <v/>
      </c>
      <c r="BC46" s="583"/>
      <c r="BD46" s="582" t="str">
        <f>IF('Cheater Sheet'!BC146="","",'Cheater Sheet'!BC146)</f>
        <v/>
      </c>
      <c r="BE46" s="583"/>
      <c r="BF46" s="582" t="str">
        <f>IF('Cheater Sheet'!BE146="","",'Cheater Sheet'!BE146)</f>
        <v/>
      </c>
      <c r="BG46" s="583"/>
      <c r="BH46" s="582" t="str">
        <f>IF('Cheater Sheet'!BG146="","",'Cheater Sheet'!BG146)</f>
        <v/>
      </c>
      <c r="BI46" s="583"/>
      <c r="BJ46" s="582" t="str">
        <f>IF('Cheater Sheet'!BI146="","",'Cheater Sheet'!BI146)</f>
        <v/>
      </c>
      <c r="BK46" s="712"/>
      <c r="BL46" s="101"/>
    </row>
    <row r="47" spans="1:64" ht="13.5" thickBot="1" x14ac:dyDescent="0.25">
      <c r="A47" s="765">
        <v>1</v>
      </c>
      <c r="C47" s="298" t="s">
        <v>338</v>
      </c>
      <c r="D47" s="310" t="str">
        <f t="shared" ref="D47:AI47" si="1">IFERROR(AVERAGEIF(D5:D45,"&gt;0",D5:D45),"-")</f>
        <v>-</v>
      </c>
      <c r="E47" s="311" t="str">
        <f t="shared" si="1"/>
        <v>-</v>
      </c>
      <c r="F47" s="310" t="str">
        <f t="shared" si="1"/>
        <v>-</v>
      </c>
      <c r="G47" s="311" t="str">
        <f t="shared" si="1"/>
        <v>-</v>
      </c>
      <c r="H47" s="310" t="str">
        <f t="shared" si="1"/>
        <v>-</v>
      </c>
      <c r="I47" s="311" t="str">
        <f t="shared" si="1"/>
        <v>-</v>
      </c>
      <c r="J47" s="310" t="str">
        <f t="shared" si="1"/>
        <v>-</v>
      </c>
      <c r="K47" s="311" t="str">
        <f t="shared" si="1"/>
        <v>-</v>
      </c>
      <c r="L47" s="310" t="str">
        <f t="shared" si="1"/>
        <v>-</v>
      </c>
      <c r="M47" s="311" t="str">
        <f t="shared" si="1"/>
        <v>-</v>
      </c>
      <c r="N47" s="310" t="str">
        <f t="shared" si="1"/>
        <v>-</v>
      </c>
      <c r="O47" s="311" t="str">
        <f t="shared" si="1"/>
        <v>-</v>
      </c>
      <c r="P47" s="310" t="str">
        <f t="shared" si="1"/>
        <v>-</v>
      </c>
      <c r="Q47" s="311" t="str">
        <f t="shared" si="1"/>
        <v>-</v>
      </c>
      <c r="R47" s="310" t="str">
        <f t="shared" si="1"/>
        <v>-</v>
      </c>
      <c r="S47" s="311" t="str">
        <f t="shared" si="1"/>
        <v>-</v>
      </c>
      <c r="T47" s="310" t="str">
        <f t="shared" si="1"/>
        <v>-</v>
      </c>
      <c r="U47" s="311" t="str">
        <f t="shared" si="1"/>
        <v>-</v>
      </c>
      <c r="V47" s="310" t="str">
        <f t="shared" si="1"/>
        <v>-</v>
      </c>
      <c r="W47" s="311" t="str">
        <f t="shared" si="1"/>
        <v>-</v>
      </c>
      <c r="X47" s="310" t="str">
        <f t="shared" si="1"/>
        <v>-</v>
      </c>
      <c r="Y47" s="311" t="str">
        <f t="shared" si="1"/>
        <v>-</v>
      </c>
      <c r="Z47" s="310" t="str">
        <f t="shared" si="1"/>
        <v>-</v>
      </c>
      <c r="AA47" s="311" t="str">
        <f t="shared" si="1"/>
        <v>-</v>
      </c>
      <c r="AB47" s="310" t="str">
        <f t="shared" si="1"/>
        <v>-</v>
      </c>
      <c r="AC47" s="311" t="str">
        <f t="shared" si="1"/>
        <v>-</v>
      </c>
      <c r="AD47" s="310" t="str">
        <f t="shared" si="1"/>
        <v>-</v>
      </c>
      <c r="AE47" s="311" t="str">
        <f t="shared" si="1"/>
        <v>-</v>
      </c>
      <c r="AF47" s="310" t="str">
        <f t="shared" si="1"/>
        <v>-</v>
      </c>
      <c r="AG47" s="311" t="str">
        <f t="shared" si="1"/>
        <v>-</v>
      </c>
      <c r="AH47" s="310" t="str">
        <f t="shared" si="1"/>
        <v>-</v>
      </c>
      <c r="AI47" s="311" t="str">
        <f t="shared" si="1"/>
        <v>-</v>
      </c>
      <c r="AJ47" s="310" t="str">
        <f t="shared" ref="AJ47:BK47" si="2">IFERROR(AVERAGEIF(AJ5:AJ45,"&gt;0",AJ5:AJ45),"-")</f>
        <v>-</v>
      </c>
      <c r="AK47" s="311" t="str">
        <f t="shared" si="2"/>
        <v>-</v>
      </c>
      <c r="AL47" s="310" t="str">
        <f t="shared" si="2"/>
        <v>-</v>
      </c>
      <c r="AM47" s="311" t="str">
        <f t="shared" si="2"/>
        <v>-</v>
      </c>
      <c r="AN47" s="310" t="str">
        <f t="shared" si="2"/>
        <v>-</v>
      </c>
      <c r="AO47" s="311" t="str">
        <f t="shared" si="2"/>
        <v>-</v>
      </c>
      <c r="AP47" s="310" t="str">
        <f t="shared" si="2"/>
        <v>-</v>
      </c>
      <c r="AQ47" s="311" t="str">
        <f t="shared" si="2"/>
        <v>-</v>
      </c>
      <c r="AR47" s="310" t="str">
        <f t="shared" si="2"/>
        <v>-</v>
      </c>
      <c r="AS47" s="311" t="str">
        <f t="shared" si="2"/>
        <v>-</v>
      </c>
      <c r="AT47" s="310" t="str">
        <f t="shared" si="2"/>
        <v>-</v>
      </c>
      <c r="AU47" s="311" t="str">
        <f t="shared" si="2"/>
        <v>-</v>
      </c>
      <c r="AV47" s="310" t="str">
        <f t="shared" si="2"/>
        <v>-</v>
      </c>
      <c r="AW47" s="311" t="str">
        <f t="shared" si="2"/>
        <v>-</v>
      </c>
      <c r="AX47" s="310" t="str">
        <f t="shared" si="2"/>
        <v>-</v>
      </c>
      <c r="AY47" s="311" t="str">
        <f t="shared" si="2"/>
        <v>-</v>
      </c>
      <c r="AZ47" s="310" t="str">
        <f t="shared" si="2"/>
        <v>-</v>
      </c>
      <c r="BA47" s="311" t="str">
        <f t="shared" si="2"/>
        <v>-</v>
      </c>
      <c r="BB47" s="310" t="str">
        <f t="shared" si="2"/>
        <v>-</v>
      </c>
      <c r="BC47" s="311" t="str">
        <f t="shared" si="2"/>
        <v>-</v>
      </c>
      <c r="BD47" s="310" t="str">
        <f t="shared" si="2"/>
        <v>-</v>
      </c>
      <c r="BE47" s="311" t="str">
        <f t="shared" si="2"/>
        <v>-</v>
      </c>
      <c r="BF47" s="310" t="str">
        <f t="shared" si="2"/>
        <v>-</v>
      </c>
      <c r="BG47" s="311" t="str">
        <f t="shared" si="2"/>
        <v>-</v>
      </c>
      <c r="BH47" s="310" t="str">
        <f t="shared" si="2"/>
        <v>-</v>
      </c>
      <c r="BI47" s="311" t="str">
        <f t="shared" si="2"/>
        <v>-</v>
      </c>
      <c r="BJ47" s="310" t="str">
        <f t="shared" si="2"/>
        <v>-</v>
      </c>
      <c r="BK47" s="713" t="str">
        <f t="shared" si="2"/>
        <v>-</v>
      </c>
      <c r="BL47" s="101"/>
    </row>
    <row r="48" spans="1:64" x14ac:dyDescent="0.2">
      <c r="A48" s="765">
        <v>1</v>
      </c>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row>
    <row r="49" spans="1:11" x14ac:dyDescent="0.2">
      <c r="A49" s="765">
        <f>IF(K54="",0,1)</f>
        <v>0</v>
      </c>
    </row>
    <row r="50" spans="1:11" x14ac:dyDescent="0.2">
      <c r="A50" s="765">
        <f>IF(K54="",0,1)</f>
        <v>0</v>
      </c>
    </row>
    <row r="51" spans="1:11" x14ac:dyDescent="0.2">
      <c r="A51" s="765">
        <f>IF(K54="",0,1)</f>
        <v>0</v>
      </c>
    </row>
    <row r="52" spans="1:11" ht="13.5" thickBot="1" x14ac:dyDescent="0.25">
      <c r="A52" s="765">
        <f>IF(K54="",0,1)</f>
        <v>0</v>
      </c>
    </row>
    <row r="53" spans="1:11" x14ac:dyDescent="0.2">
      <c r="A53" s="765">
        <f>IF(K54="",0,1)</f>
        <v>0</v>
      </c>
      <c r="C53" s="172" t="s">
        <v>408</v>
      </c>
      <c r="D53" s="179"/>
      <c r="E53" s="179"/>
      <c r="F53" s="179"/>
      <c r="G53" s="179"/>
      <c r="H53" s="179"/>
      <c r="I53" s="179"/>
      <c r="J53" s="179"/>
      <c r="K53" s="715" t="s">
        <v>370</v>
      </c>
    </row>
    <row r="54" spans="1:11" x14ac:dyDescent="0.2">
      <c r="A54" s="765">
        <f>IF(K54="",0,1)</f>
        <v>0</v>
      </c>
      <c r="C54" s="101"/>
      <c r="J54" s="282" t="str">
        <f>'Appraisal Inputs'!C162</f>
        <v>Most current Medicaid Rate (as of effective or report date of appraisal)</v>
      </c>
      <c r="K54" s="716" t="str">
        <f>IF('Appraisal Inputs'!I162="","",'Appraisal Inputs'!I162)</f>
        <v/>
      </c>
    </row>
    <row r="55" spans="1:11" x14ac:dyDescent="0.2">
      <c r="A55" s="765">
        <f>IF(K54="",0,1)</f>
        <v>0</v>
      </c>
      <c r="C55" s="101"/>
      <c r="J55" s="282" t="str">
        <f>'Appraisal Inputs'!C163</f>
        <v>Effective date of the most Current Medicaid Rate</v>
      </c>
      <c r="K55" s="717" t="str">
        <f>IF('Appraisal Inputs'!I163="","",'Appraisal Inputs'!I163)</f>
        <v/>
      </c>
    </row>
    <row r="56" spans="1:11" x14ac:dyDescent="0.2">
      <c r="A56" s="765">
        <f>IF(K54="",0,1)</f>
        <v>0</v>
      </c>
      <c r="C56" s="101"/>
      <c r="J56" s="282" t="s">
        <v>396</v>
      </c>
      <c r="K56" s="718" t="str">
        <f>IF('Rev Sum'!W19="","",'Rev Sum'!W19)</f>
        <v>-</v>
      </c>
    </row>
    <row r="57" spans="1:11" x14ac:dyDescent="0.2">
      <c r="A57" s="765">
        <f>IF(K59="",0,1)</f>
        <v>0</v>
      </c>
      <c r="C57" s="101"/>
      <c r="K57" s="471"/>
    </row>
    <row r="58" spans="1:11" x14ac:dyDescent="0.2">
      <c r="A58" s="765">
        <f>IF(K59="",0,1)</f>
        <v>0</v>
      </c>
      <c r="C58" s="101"/>
      <c r="K58" s="719" t="s">
        <v>398</v>
      </c>
    </row>
    <row r="59" spans="1:11" x14ac:dyDescent="0.2">
      <c r="A59" s="765">
        <f>IF(K59="",0,1)</f>
        <v>0</v>
      </c>
      <c r="C59" s="101"/>
      <c r="J59" s="282" t="str">
        <f>'Lender Inputs'!C162</f>
        <v>Most current Medicaid Rate (as of effective or report date of appraisal)</v>
      </c>
      <c r="K59" s="716" t="str">
        <f>IF('Lender Inputs'!I162="","",'Lender Inputs'!I162)</f>
        <v/>
      </c>
    </row>
    <row r="60" spans="1:11" x14ac:dyDescent="0.2">
      <c r="A60" s="765">
        <f>IF(K59="",0,1)</f>
        <v>0</v>
      </c>
      <c r="C60" s="101"/>
      <c r="J60" s="282" t="str">
        <f>'Lender Inputs'!C163</f>
        <v>Effective date of the most Current Medicaid Rate</v>
      </c>
      <c r="K60" s="717" t="str">
        <f>IF('Lender Inputs'!I163="","",'Lender Inputs'!I163)</f>
        <v/>
      </c>
    </row>
    <row r="61" spans="1:11" ht="13.5" thickBot="1" x14ac:dyDescent="0.25">
      <c r="A61" s="765">
        <f>IF(K59="",0,1)</f>
        <v>0</v>
      </c>
      <c r="C61" s="105"/>
      <c r="D61" s="720"/>
      <c r="E61" s="720"/>
      <c r="F61" s="720"/>
      <c r="G61" s="720"/>
      <c r="H61" s="720"/>
      <c r="I61" s="720"/>
      <c r="J61" s="721" t="s">
        <v>397</v>
      </c>
      <c r="K61" s="722" t="str">
        <f>IF('Rev Sum'!AA19="","",'Rev Sum'!AA19)</f>
        <v>-</v>
      </c>
    </row>
    <row r="62" spans="1:11" x14ac:dyDescent="0.2">
      <c r="A62" s="765">
        <f>IF(K60="",0,1)</f>
        <v>0</v>
      </c>
      <c r="C62" s="179"/>
      <c r="D62" s="179"/>
      <c r="E62" s="179"/>
      <c r="F62" s="179"/>
      <c r="G62" s="179"/>
      <c r="H62" s="179"/>
      <c r="I62" s="179"/>
      <c r="J62" s="179"/>
      <c r="K62" s="179"/>
    </row>
  </sheetData>
  <autoFilter ref="A1:A61" xr:uid="{6EE93336-EE87-4CED-B3D3-1DAB368AF227}"/>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49F1D-8EFB-4D6F-ACCE-EFDFA7DF22F5}">
  <sheetPr codeName="Sheet13"/>
  <dimension ref="A1:BL48"/>
  <sheetViews>
    <sheetView showGridLines="0" workbookViewId="0">
      <pane xSplit="3" ySplit="4" topLeftCell="D5" activePane="bottomRight" state="frozen"/>
      <selection activeCell="E47" sqref="E47"/>
      <selection pane="topRight" activeCell="E47" sqref="E47"/>
      <selection pane="bottomLeft" activeCell="E47" sqref="E47"/>
      <selection pane="bottomRight" activeCell="B1" sqref="B1"/>
    </sheetView>
  </sheetViews>
  <sheetFormatPr defaultColWidth="9.140625" defaultRowHeight="12.75" x14ac:dyDescent="0.2"/>
  <cols>
    <col min="1" max="2" width="2.7109375" style="86" customWidth="1"/>
    <col min="3" max="3" width="28" style="86" bestFit="1" customWidth="1"/>
    <col min="4" max="63" width="15.7109375" style="86" customWidth="1"/>
    <col min="64" max="16384" width="9.140625" style="86"/>
  </cols>
  <sheetData>
    <row r="1" spans="1:64" ht="30" customHeight="1" x14ac:dyDescent="0.2">
      <c r="B1" s="326"/>
      <c r="C1" s="861" t="s">
        <v>392</v>
      </c>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row>
    <row r="2" spans="1:64" ht="13.5" thickBot="1" x14ac:dyDescent="0.25">
      <c r="A2" s="765">
        <v>1</v>
      </c>
    </row>
    <row r="3" spans="1:64" ht="25.5" x14ac:dyDescent="0.2">
      <c r="A3" s="765">
        <v>1</v>
      </c>
      <c r="C3" s="321" t="s">
        <v>7616</v>
      </c>
      <c r="D3" s="283" t="s">
        <v>375</v>
      </c>
      <c r="E3" s="284" t="s">
        <v>376</v>
      </c>
      <c r="F3" s="283" t="s">
        <v>375</v>
      </c>
      <c r="G3" s="284" t="s">
        <v>376</v>
      </c>
      <c r="H3" s="283" t="s">
        <v>375</v>
      </c>
      <c r="I3" s="284" t="s">
        <v>376</v>
      </c>
      <c r="J3" s="283" t="s">
        <v>375</v>
      </c>
      <c r="K3" s="284" t="s">
        <v>376</v>
      </c>
      <c r="L3" s="283" t="s">
        <v>375</v>
      </c>
      <c r="M3" s="284" t="s">
        <v>376</v>
      </c>
      <c r="N3" s="283" t="s">
        <v>375</v>
      </c>
      <c r="O3" s="284" t="s">
        <v>376</v>
      </c>
      <c r="P3" s="283" t="s">
        <v>375</v>
      </c>
      <c r="Q3" s="284" t="s">
        <v>376</v>
      </c>
      <c r="R3" s="283" t="s">
        <v>375</v>
      </c>
      <c r="S3" s="284" t="s">
        <v>376</v>
      </c>
      <c r="T3" s="283" t="s">
        <v>375</v>
      </c>
      <c r="U3" s="284" t="s">
        <v>376</v>
      </c>
      <c r="V3" s="283" t="s">
        <v>375</v>
      </c>
      <c r="W3" s="284" t="s">
        <v>376</v>
      </c>
      <c r="X3" s="283" t="s">
        <v>375</v>
      </c>
      <c r="Y3" s="284" t="s">
        <v>376</v>
      </c>
      <c r="Z3" s="283" t="s">
        <v>375</v>
      </c>
      <c r="AA3" s="284" t="s">
        <v>376</v>
      </c>
      <c r="AB3" s="283" t="s">
        <v>375</v>
      </c>
      <c r="AC3" s="284" t="s">
        <v>376</v>
      </c>
      <c r="AD3" s="283" t="s">
        <v>375</v>
      </c>
      <c r="AE3" s="284" t="s">
        <v>376</v>
      </c>
      <c r="AF3" s="283" t="s">
        <v>375</v>
      </c>
      <c r="AG3" s="284" t="s">
        <v>376</v>
      </c>
      <c r="AH3" s="283" t="s">
        <v>375</v>
      </c>
      <c r="AI3" s="284" t="s">
        <v>376</v>
      </c>
      <c r="AJ3" s="283" t="s">
        <v>375</v>
      </c>
      <c r="AK3" s="284" t="s">
        <v>376</v>
      </c>
      <c r="AL3" s="283" t="s">
        <v>375</v>
      </c>
      <c r="AM3" s="284" t="s">
        <v>376</v>
      </c>
      <c r="AN3" s="283" t="s">
        <v>375</v>
      </c>
      <c r="AO3" s="284" t="s">
        <v>376</v>
      </c>
      <c r="AP3" s="283" t="s">
        <v>375</v>
      </c>
      <c r="AQ3" s="284" t="s">
        <v>376</v>
      </c>
      <c r="AR3" s="283" t="s">
        <v>375</v>
      </c>
      <c r="AS3" s="284" t="s">
        <v>376</v>
      </c>
      <c r="AT3" s="283" t="s">
        <v>375</v>
      </c>
      <c r="AU3" s="284" t="s">
        <v>376</v>
      </c>
      <c r="AV3" s="283" t="s">
        <v>375</v>
      </c>
      <c r="AW3" s="284" t="s">
        <v>376</v>
      </c>
      <c r="AX3" s="283" t="s">
        <v>375</v>
      </c>
      <c r="AY3" s="284" t="s">
        <v>376</v>
      </c>
      <c r="AZ3" s="283" t="s">
        <v>375</v>
      </c>
      <c r="BA3" s="284" t="s">
        <v>376</v>
      </c>
      <c r="BB3" s="283" t="s">
        <v>375</v>
      </c>
      <c r="BC3" s="284" t="s">
        <v>376</v>
      </c>
      <c r="BD3" s="283" t="s">
        <v>375</v>
      </c>
      <c r="BE3" s="284" t="s">
        <v>376</v>
      </c>
      <c r="BF3" s="283" t="s">
        <v>375</v>
      </c>
      <c r="BG3" s="284" t="s">
        <v>376</v>
      </c>
      <c r="BH3" s="283" t="s">
        <v>375</v>
      </c>
      <c r="BI3" s="284" t="s">
        <v>376</v>
      </c>
      <c r="BJ3" s="283" t="s">
        <v>375</v>
      </c>
      <c r="BK3" s="708" t="s">
        <v>376</v>
      </c>
      <c r="BL3" s="101"/>
    </row>
    <row r="4" spans="1:64" x14ac:dyDescent="0.2">
      <c r="A4" s="765">
        <v>1</v>
      </c>
      <c r="C4" s="143" t="s">
        <v>138</v>
      </c>
      <c r="D4" s="305" t="str">
        <f>IF('Cheater Sheet'!C151="","",'Cheater Sheet'!C151)</f>
        <v/>
      </c>
      <c r="E4" s="306"/>
      <c r="F4" s="305" t="str">
        <f>IF('Cheater Sheet'!E151="","",'Cheater Sheet'!E151)</f>
        <v/>
      </c>
      <c r="G4" s="306"/>
      <c r="H4" s="305" t="str">
        <f>IF('Cheater Sheet'!G151="","",'Cheater Sheet'!G151)</f>
        <v/>
      </c>
      <c r="I4" s="306"/>
      <c r="J4" s="305" t="str">
        <f>IF('Cheater Sheet'!I151="","",'Cheater Sheet'!I151)</f>
        <v/>
      </c>
      <c r="K4" s="306"/>
      <c r="L4" s="305" t="str">
        <f>IF('Cheater Sheet'!K151="","",'Cheater Sheet'!K151)</f>
        <v/>
      </c>
      <c r="M4" s="306"/>
      <c r="N4" s="305" t="str">
        <f>IF('Cheater Sheet'!M151="","",'Cheater Sheet'!M151)</f>
        <v/>
      </c>
      <c r="O4" s="306"/>
      <c r="P4" s="305" t="str">
        <f>IF('Cheater Sheet'!O151="","",'Cheater Sheet'!O151)</f>
        <v/>
      </c>
      <c r="Q4" s="306"/>
      <c r="R4" s="305" t="str">
        <f>IF('Cheater Sheet'!Q151="","",'Cheater Sheet'!Q151)</f>
        <v/>
      </c>
      <c r="S4" s="306"/>
      <c r="T4" s="305" t="str">
        <f>IF('Cheater Sheet'!S151="","",'Cheater Sheet'!S151)</f>
        <v/>
      </c>
      <c r="U4" s="306"/>
      <c r="V4" s="305" t="str">
        <f>IF('Cheater Sheet'!U151="","",'Cheater Sheet'!U151)</f>
        <v/>
      </c>
      <c r="W4" s="306"/>
      <c r="X4" s="305" t="str">
        <f>IF('Cheater Sheet'!W151="","",'Cheater Sheet'!W151)</f>
        <v/>
      </c>
      <c r="Y4" s="306"/>
      <c r="Z4" s="305" t="str">
        <f>IF('Cheater Sheet'!Y151="","",'Cheater Sheet'!Y151)</f>
        <v/>
      </c>
      <c r="AA4" s="306"/>
      <c r="AB4" s="305" t="str">
        <f>IF('Cheater Sheet'!AA151="","",'Cheater Sheet'!AA151)</f>
        <v/>
      </c>
      <c r="AC4" s="306"/>
      <c r="AD4" s="305" t="str">
        <f>IF('Cheater Sheet'!AC151="","",'Cheater Sheet'!AC151)</f>
        <v/>
      </c>
      <c r="AE4" s="306"/>
      <c r="AF4" s="305" t="str">
        <f>IF('Cheater Sheet'!AE151="","",'Cheater Sheet'!AE151)</f>
        <v/>
      </c>
      <c r="AG4" s="306"/>
      <c r="AH4" s="305" t="str">
        <f>IF('Cheater Sheet'!AG151="","",'Cheater Sheet'!AG151)</f>
        <v/>
      </c>
      <c r="AI4" s="306"/>
      <c r="AJ4" s="305" t="str">
        <f>IF('Cheater Sheet'!AI151="","",'Cheater Sheet'!AI151)</f>
        <v/>
      </c>
      <c r="AK4" s="306"/>
      <c r="AL4" s="305" t="str">
        <f>IF('Cheater Sheet'!AK151="","",'Cheater Sheet'!AK151)</f>
        <v/>
      </c>
      <c r="AM4" s="306"/>
      <c r="AN4" s="305" t="str">
        <f>IF('Cheater Sheet'!AM151="","",'Cheater Sheet'!AM151)</f>
        <v/>
      </c>
      <c r="AO4" s="306"/>
      <c r="AP4" s="305" t="str">
        <f>IF('Cheater Sheet'!AO151="","",'Cheater Sheet'!AO151)</f>
        <v/>
      </c>
      <c r="AQ4" s="306"/>
      <c r="AR4" s="305" t="str">
        <f>IF('Cheater Sheet'!AQ151="","",'Cheater Sheet'!AQ151)</f>
        <v/>
      </c>
      <c r="AS4" s="306"/>
      <c r="AT4" s="305" t="str">
        <f>IF('Cheater Sheet'!AS151="","",'Cheater Sheet'!AS151)</f>
        <v/>
      </c>
      <c r="AU4" s="306"/>
      <c r="AV4" s="305" t="str">
        <f>IF('Cheater Sheet'!AU151="","",'Cheater Sheet'!AU151)</f>
        <v/>
      </c>
      <c r="AW4" s="306"/>
      <c r="AX4" s="305" t="str">
        <f>IF('Cheater Sheet'!AW151="","",'Cheater Sheet'!AW151)</f>
        <v/>
      </c>
      <c r="AY4" s="306"/>
      <c r="AZ4" s="305" t="str">
        <f>IF('Cheater Sheet'!AY151="","",'Cheater Sheet'!AY151)</f>
        <v/>
      </c>
      <c r="BA4" s="306"/>
      <c r="BB4" s="305" t="str">
        <f>IF('Cheater Sheet'!BA151="","",'Cheater Sheet'!BA151)</f>
        <v/>
      </c>
      <c r="BC4" s="306"/>
      <c r="BD4" s="305" t="str">
        <f>IF('Cheater Sheet'!BC151="","",'Cheater Sheet'!BC151)</f>
        <v/>
      </c>
      <c r="BE4" s="306"/>
      <c r="BF4" s="305" t="str">
        <f>IF('Cheater Sheet'!BE151="","",'Cheater Sheet'!BE151)</f>
        <v/>
      </c>
      <c r="BG4" s="306"/>
      <c r="BH4" s="305" t="str">
        <f>IF('Cheater Sheet'!BG151="","",'Cheater Sheet'!BG151)</f>
        <v/>
      </c>
      <c r="BI4" s="306"/>
      <c r="BJ4" s="305" t="str">
        <f>IF('Cheater Sheet'!BI151="","",'Cheater Sheet'!BI151)</f>
        <v/>
      </c>
      <c r="BK4" s="304"/>
      <c r="BL4" s="101"/>
    </row>
    <row r="5" spans="1:64" x14ac:dyDescent="0.2">
      <c r="A5" s="765">
        <f>IF(C5="",0,1)</f>
        <v>0</v>
      </c>
      <c r="C5" s="143" t="str" cm="1">
        <f t="array" ref="C5">IFERROR(INDEX('Cheater Sheet'!$B$152:$B$192, SMALL(IF("Yes"='Cheater Sheet'!$BM$152:$BM$192, ROW('Cheater Sheet'!$BM$152:$BM$192)-151,""), ROW()-4)),"")</f>
        <v/>
      </c>
      <c r="D5" s="292" t="str" cm="1">
        <f t="array" ref="D5">IF(IFERROR(INDEX('Cheater Sheet'!C152:C192, SMALL(IF("Yes"='Cheater Sheet'!$BM$152:$BM$192, ROW('Cheater Sheet'!$BM$152:$BM$192)-151,""), ROW()-4)),"")="","",IFERROR(INDEX('Cheater Sheet'!C152:C192, SMALL(IF("Yes"='Cheater Sheet'!$BM$152:$BM$192, ROW('Cheater Sheet'!$BM$152:$BM$192)-151,""), ROW()-4)),""))</f>
        <v/>
      </c>
      <c r="E5" s="287" t="str" cm="1">
        <f t="array" ref="E5">IF(IFERROR(INDEX('Cheater Sheet'!D152:D192, SMALL(IF("Yes"='Cheater Sheet'!$BM$152:$BM$192, ROW('Cheater Sheet'!$BM$152:$BM$192)-151,""), ROW()-4)),"")="","",IFERROR(INDEX('Cheater Sheet'!D152:D192, SMALL(IF("Yes"='Cheater Sheet'!$BM$152:$BM$192, ROW('Cheater Sheet'!$BM$152:$BM$192)-151,""), ROW()-4)),""))</f>
        <v/>
      </c>
      <c r="F5" s="292" t="str" cm="1">
        <f t="array" ref="F5">IF(IFERROR(INDEX('Cheater Sheet'!E152:E192, SMALL(IF("Yes"='Cheater Sheet'!$BM$152:$BM$192, ROW('Cheater Sheet'!$BM$152:$BM$192)-151,""), ROW()-4)),"")="","",IFERROR(INDEX('Cheater Sheet'!E152:E192, SMALL(IF("Yes"='Cheater Sheet'!$BM$152:$BM$192, ROW('Cheater Sheet'!$BM$152:$BM$192)-151,""), ROW()-4)),""))</f>
        <v/>
      </c>
      <c r="G5" s="287" t="str" cm="1">
        <f t="array" ref="G5">IF(IFERROR(INDEX('Cheater Sheet'!F152:F192, SMALL(IF("Yes"='Cheater Sheet'!$BM$152:$BM$192, ROW('Cheater Sheet'!$BM$152:$BM$192)-151,""), ROW()-4)),"")="","",IFERROR(INDEX('Cheater Sheet'!F152:F192, SMALL(IF("Yes"='Cheater Sheet'!$BM$152:$BM$192, ROW('Cheater Sheet'!$BM$152:$BM$192)-151,""), ROW()-4)),""))</f>
        <v/>
      </c>
      <c r="H5" s="292" t="str" cm="1">
        <f t="array" ref="H5">IF(IFERROR(INDEX('Cheater Sheet'!G152:G192, SMALL(IF("Yes"='Cheater Sheet'!$BM$152:$BM$192, ROW('Cheater Sheet'!$BM$152:$BM$192)-151,""), ROW()-4)),"")="","",IFERROR(INDEX('Cheater Sheet'!G152:G192, SMALL(IF("Yes"='Cheater Sheet'!$BM$152:$BM$192, ROW('Cheater Sheet'!$BM$152:$BM$192)-151,""), ROW()-4)),""))</f>
        <v/>
      </c>
      <c r="I5" s="287" t="str" cm="1">
        <f t="array" ref="I5">IF(IFERROR(INDEX('Cheater Sheet'!H152:H192, SMALL(IF("Yes"='Cheater Sheet'!$BM$152:$BM$192, ROW('Cheater Sheet'!$BM$152:$BM$192)-151,""), ROW()-4)),"")="","",IFERROR(INDEX('Cheater Sheet'!H152:H192, SMALL(IF("Yes"='Cheater Sheet'!$BM$152:$BM$192, ROW('Cheater Sheet'!$BM$152:$BM$192)-151,""), ROW()-4)),""))</f>
        <v/>
      </c>
      <c r="J5" s="292" t="str" cm="1">
        <f t="array" ref="J5">IF(IFERROR(INDEX('Cheater Sheet'!I152:I192, SMALL(IF("Yes"='Cheater Sheet'!$BM$152:$BM$192, ROW('Cheater Sheet'!$BM$152:$BM$192)-151,""), ROW()-4)),"")="","",IFERROR(INDEX('Cheater Sheet'!I152:I192, SMALL(IF("Yes"='Cheater Sheet'!$BM$152:$BM$192, ROW('Cheater Sheet'!$BM$152:$BM$192)-151,""), ROW()-4)),""))</f>
        <v/>
      </c>
      <c r="K5" s="287" t="str" cm="1">
        <f t="array" ref="K5">IF(IFERROR(INDEX('Cheater Sheet'!J152:J192, SMALL(IF("Yes"='Cheater Sheet'!$BM$152:$BM$192, ROW('Cheater Sheet'!$BM$152:$BM$192)-151,""), ROW()-4)),"")="","",IFERROR(INDEX('Cheater Sheet'!J152:J192, SMALL(IF("Yes"='Cheater Sheet'!$BM$152:$BM$192, ROW('Cheater Sheet'!$BM$152:$BM$192)-151,""), ROW()-4)),""))</f>
        <v/>
      </c>
      <c r="L5" s="292" t="str" cm="1">
        <f t="array" ref="L5">IF(IFERROR(INDEX('Cheater Sheet'!K152:K192, SMALL(IF("Yes"='Cheater Sheet'!$BM$152:$BM$192, ROW('Cheater Sheet'!$BM$152:$BM$192)-151,""), ROW()-4)),"")="","",IFERROR(INDEX('Cheater Sheet'!K152:K192, SMALL(IF("Yes"='Cheater Sheet'!$BM$152:$BM$192, ROW('Cheater Sheet'!$BM$152:$BM$192)-151,""), ROW()-4)),""))</f>
        <v/>
      </c>
      <c r="M5" s="287" t="str" cm="1">
        <f t="array" ref="M5">IF(IFERROR(INDEX('Cheater Sheet'!L152:L192, SMALL(IF("Yes"='Cheater Sheet'!$BM$152:$BM$192, ROW('Cheater Sheet'!$BM$152:$BM$192)-151,""), ROW()-4)),"")="","",IFERROR(INDEX('Cheater Sheet'!L152:L192, SMALL(IF("Yes"='Cheater Sheet'!$BM$152:$BM$192, ROW('Cheater Sheet'!$BM$152:$BM$192)-151,""), ROW()-4)),""))</f>
        <v/>
      </c>
      <c r="N5" s="292" t="str" cm="1">
        <f t="array" ref="N5">IF(IFERROR(INDEX('Cheater Sheet'!M152:M192, SMALL(IF("Yes"='Cheater Sheet'!$BM$152:$BM$192, ROW('Cheater Sheet'!$BM$152:$BM$192)-151,""), ROW()-4)),"")="","",IFERROR(INDEX('Cheater Sheet'!M152:M192, SMALL(IF("Yes"='Cheater Sheet'!$BM$152:$BM$192, ROW('Cheater Sheet'!$BM$152:$BM$192)-151,""), ROW()-4)),""))</f>
        <v/>
      </c>
      <c r="O5" s="287" t="str" cm="1">
        <f t="array" ref="O5">IF(IFERROR(INDEX('Cheater Sheet'!N152:N192, SMALL(IF("Yes"='Cheater Sheet'!$BM$152:$BM$192, ROW('Cheater Sheet'!$BM$152:$BM$192)-151,""), ROW()-4)),"")="","",IFERROR(INDEX('Cheater Sheet'!N152:N192, SMALL(IF("Yes"='Cheater Sheet'!$BM$152:$BM$192, ROW('Cheater Sheet'!$BM$152:$BM$192)-151,""), ROW()-4)),""))</f>
        <v/>
      </c>
      <c r="P5" s="292" t="str" cm="1">
        <f t="array" ref="P5">IF(IFERROR(INDEX('Cheater Sheet'!O152:O192, SMALL(IF("Yes"='Cheater Sheet'!$BM$152:$BM$192, ROW('Cheater Sheet'!$BM$152:$BM$192)-151,""), ROW()-4)),"")="","",IFERROR(INDEX('Cheater Sheet'!O152:O192, SMALL(IF("Yes"='Cheater Sheet'!$BM$152:$BM$192, ROW('Cheater Sheet'!$BM$152:$BM$192)-151,""), ROW()-4)),""))</f>
        <v/>
      </c>
      <c r="Q5" s="287" t="str" cm="1">
        <f t="array" ref="Q5">IF(IFERROR(INDEX('Cheater Sheet'!P152:P192, SMALL(IF("Yes"='Cheater Sheet'!$BM$152:$BM$192, ROW('Cheater Sheet'!$BM$152:$BM$192)-151,""), ROW()-4)),"")="","",IFERROR(INDEX('Cheater Sheet'!P152:P192, SMALL(IF("Yes"='Cheater Sheet'!$BM$152:$BM$192, ROW('Cheater Sheet'!$BM$152:$BM$192)-151,""), ROW()-4)),""))</f>
        <v/>
      </c>
      <c r="R5" s="292" t="str" cm="1">
        <f t="array" ref="R5">IF(IFERROR(INDEX('Cheater Sheet'!Q152:Q192, SMALL(IF("Yes"='Cheater Sheet'!$BM$152:$BM$192, ROW('Cheater Sheet'!$BM$152:$BM$192)-151,""), ROW()-4)),"")="","",IFERROR(INDEX('Cheater Sheet'!Q152:Q192, SMALL(IF("Yes"='Cheater Sheet'!$BM$152:$BM$192, ROW('Cheater Sheet'!$BM$152:$BM$192)-151,""), ROW()-4)),""))</f>
        <v/>
      </c>
      <c r="S5" s="287" t="str" cm="1">
        <f t="array" ref="S5">IF(IFERROR(INDEX('Cheater Sheet'!R152:R192, SMALL(IF("Yes"='Cheater Sheet'!$BM$152:$BM$192, ROW('Cheater Sheet'!$BM$152:$BM$192)-151,""), ROW()-4)),"")="","",IFERROR(INDEX('Cheater Sheet'!R152:R192, SMALL(IF("Yes"='Cheater Sheet'!$BM$152:$BM$192, ROW('Cheater Sheet'!$BM$152:$BM$192)-151,""), ROW()-4)),""))</f>
        <v/>
      </c>
      <c r="T5" s="292" t="str" cm="1">
        <f t="array" ref="T5">IF(IFERROR(INDEX('Cheater Sheet'!S152:S192, SMALL(IF("Yes"='Cheater Sheet'!$BM$152:$BM$192, ROW('Cheater Sheet'!$BM$152:$BM$192)-151,""), ROW()-4)),"")="","",IFERROR(INDEX('Cheater Sheet'!S152:S192, SMALL(IF("Yes"='Cheater Sheet'!$BM$152:$BM$192, ROW('Cheater Sheet'!$BM$152:$BM$192)-151,""), ROW()-4)),""))</f>
        <v/>
      </c>
      <c r="U5" s="287" t="str" cm="1">
        <f t="array" ref="U5">IF(IFERROR(INDEX('Cheater Sheet'!T152:T192, SMALL(IF("Yes"='Cheater Sheet'!$BM$152:$BM$192, ROW('Cheater Sheet'!$BM$152:$BM$192)-151,""), ROW()-4)),"")="","",IFERROR(INDEX('Cheater Sheet'!T152:T192, SMALL(IF("Yes"='Cheater Sheet'!$BM$152:$BM$192, ROW('Cheater Sheet'!$BM$152:$BM$192)-151,""), ROW()-4)),""))</f>
        <v/>
      </c>
      <c r="V5" s="292" t="str" cm="1">
        <f t="array" ref="V5">IF(IFERROR(INDEX('Cheater Sheet'!U152:U192, SMALL(IF("Yes"='Cheater Sheet'!$BM$152:$BM$192, ROW('Cheater Sheet'!$BM$152:$BM$192)-151,""), ROW()-4)),"")="","",IFERROR(INDEX('Cheater Sheet'!U152:U192, SMALL(IF("Yes"='Cheater Sheet'!$BM$152:$BM$192, ROW('Cheater Sheet'!$BM$152:$BM$192)-151,""), ROW()-4)),""))</f>
        <v/>
      </c>
      <c r="W5" s="287" t="str" cm="1">
        <f t="array" ref="W5">IF(IFERROR(INDEX('Cheater Sheet'!V152:V192, SMALL(IF("Yes"='Cheater Sheet'!$BM$152:$BM$192, ROW('Cheater Sheet'!$BM$152:$BM$192)-151,""), ROW()-4)),"")="","",IFERROR(INDEX('Cheater Sheet'!V152:V192, SMALL(IF("Yes"='Cheater Sheet'!$BM$152:$BM$192, ROW('Cheater Sheet'!$BM$152:$BM$192)-151,""), ROW()-4)),""))</f>
        <v/>
      </c>
      <c r="X5" s="292" t="str" cm="1">
        <f t="array" ref="X5">IF(IFERROR(INDEX('Cheater Sheet'!W152:W192, SMALL(IF("Yes"='Cheater Sheet'!$BM$152:$BM$192, ROW('Cheater Sheet'!$BM$152:$BM$192)-151,""), ROW()-4)),"")="","",IFERROR(INDEX('Cheater Sheet'!W152:W192, SMALL(IF("Yes"='Cheater Sheet'!$BM$152:$BM$192, ROW('Cheater Sheet'!$BM$152:$BM$192)-151,""), ROW()-4)),""))</f>
        <v/>
      </c>
      <c r="Y5" s="287" t="str" cm="1">
        <f t="array" ref="Y5">IF(IFERROR(INDEX('Cheater Sheet'!X152:X192, SMALL(IF("Yes"='Cheater Sheet'!$BM$152:$BM$192, ROW('Cheater Sheet'!$BM$152:$BM$192)-151,""), ROW()-4)),"")="","",IFERROR(INDEX('Cheater Sheet'!X152:X192, SMALL(IF("Yes"='Cheater Sheet'!$BM$152:$BM$192, ROW('Cheater Sheet'!$BM$152:$BM$192)-151,""), ROW()-4)),""))</f>
        <v/>
      </c>
      <c r="Z5" s="292" t="str" cm="1">
        <f t="array" ref="Z5">IF(IFERROR(INDEX('Cheater Sheet'!Y152:Y192, SMALL(IF("Yes"='Cheater Sheet'!$BM$152:$BM$192, ROW('Cheater Sheet'!$BM$152:$BM$192)-151,""), ROW()-4)),"")="","",IFERROR(INDEX('Cheater Sheet'!Y152:Y192, SMALL(IF("Yes"='Cheater Sheet'!$BM$152:$BM$192, ROW('Cheater Sheet'!$BM$152:$BM$192)-151,""), ROW()-4)),""))</f>
        <v/>
      </c>
      <c r="AA5" s="287" t="str" cm="1">
        <f t="array" ref="AA5">IF(IFERROR(INDEX('Cheater Sheet'!Z152:Z192, SMALL(IF("Yes"='Cheater Sheet'!$BM$152:$BM$192, ROW('Cheater Sheet'!$BM$152:$BM$192)-151,""), ROW()-4)),"")="","",IFERROR(INDEX('Cheater Sheet'!Z152:Z192, SMALL(IF("Yes"='Cheater Sheet'!$BM$152:$BM$192, ROW('Cheater Sheet'!$BM$152:$BM$192)-151,""), ROW()-4)),""))</f>
        <v/>
      </c>
      <c r="AB5" s="292" t="str" cm="1">
        <f t="array" ref="AB5">IF(IFERROR(INDEX('Cheater Sheet'!AA152:AA192, SMALL(IF("Yes"='Cheater Sheet'!$BM$152:$BM$192, ROW('Cheater Sheet'!$BM$152:$BM$192)-151,""), ROW()-4)),"")="","",IFERROR(INDEX('Cheater Sheet'!AA152:AA192, SMALL(IF("Yes"='Cheater Sheet'!$BM$152:$BM$192, ROW('Cheater Sheet'!$BM$152:$BM$192)-151,""), ROW()-4)),""))</f>
        <v/>
      </c>
      <c r="AC5" s="287" t="str" cm="1">
        <f t="array" ref="AC5">IF(IFERROR(INDEX('Cheater Sheet'!AB152:AB192, SMALL(IF("Yes"='Cheater Sheet'!$BM$152:$BM$192, ROW('Cheater Sheet'!$BM$152:$BM$192)-151,""), ROW()-4)),"")="","",IFERROR(INDEX('Cheater Sheet'!AB152:AB192, SMALL(IF("Yes"='Cheater Sheet'!$BM$152:$BM$192, ROW('Cheater Sheet'!$BM$152:$BM$192)-151,""), ROW()-4)),""))</f>
        <v/>
      </c>
      <c r="AD5" s="292" t="str" cm="1">
        <f t="array" ref="AD5">IF(IFERROR(INDEX('Cheater Sheet'!AC152:AC192, SMALL(IF("Yes"='Cheater Sheet'!$BM$152:$BM$192, ROW('Cheater Sheet'!$BM$152:$BM$192)-151,""), ROW()-4)),"")="","",IFERROR(INDEX('Cheater Sheet'!AC152:AC192, SMALL(IF("Yes"='Cheater Sheet'!$BM$152:$BM$192, ROW('Cheater Sheet'!$BM$152:$BM$192)-151,""), ROW()-4)),""))</f>
        <v/>
      </c>
      <c r="AE5" s="287" t="str" cm="1">
        <f t="array" ref="AE5">IF(IFERROR(INDEX('Cheater Sheet'!AD152:AD192, SMALL(IF("Yes"='Cheater Sheet'!$BM$152:$BM$192, ROW('Cheater Sheet'!$BM$152:$BM$192)-151,""), ROW()-4)),"")="","",IFERROR(INDEX('Cheater Sheet'!AD152:AD192, SMALL(IF("Yes"='Cheater Sheet'!$BM$152:$BM$192, ROW('Cheater Sheet'!$BM$152:$BM$192)-151,""), ROW()-4)),""))</f>
        <v/>
      </c>
      <c r="AF5" s="292" t="str" cm="1">
        <f t="array" ref="AF5">IF(IFERROR(INDEX('Cheater Sheet'!AE152:AE192, SMALL(IF("Yes"='Cheater Sheet'!$BM$152:$BM$192, ROW('Cheater Sheet'!$BM$152:$BM$192)-151,""), ROW()-4)),"")="","",IFERROR(INDEX('Cheater Sheet'!AE152:AE192, SMALL(IF("Yes"='Cheater Sheet'!$BM$152:$BM$192, ROW('Cheater Sheet'!$BM$152:$BM$192)-151,""), ROW()-4)),""))</f>
        <v/>
      </c>
      <c r="AG5" s="287" t="str" cm="1">
        <f t="array" ref="AG5">IF(IFERROR(INDEX('Cheater Sheet'!AF152:AF192, SMALL(IF("Yes"='Cheater Sheet'!$BM$152:$BM$192, ROW('Cheater Sheet'!$BM$152:$BM$192)-151,""), ROW()-4)),"")="","",IFERROR(INDEX('Cheater Sheet'!AF152:AF192, SMALL(IF("Yes"='Cheater Sheet'!$BM$152:$BM$192, ROW('Cheater Sheet'!$BM$152:$BM$192)-151,""), ROW()-4)),""))</f>
        <v/>
      </c>
      <c r="AH5" s="292" t="str" cm="1">
        <f t="array" ref="AH5">IF(IFERROR(INDEX('Cheater Sheet'!AG152:AG192, SMALL(IF("Yes"='Cheater Sheet'!$BM$152:$BM$192, ROW('Cheater Sheet'!$BM$152:$BM$192)-151,""), ROW()-4)),"")="","",IFERROR(INDEX('Cheater Sheet'!AG152:AG192, SMALL(IF("Yes"='Cheater Sheet'!$BM$152:$BM$192, ROW('Cheater Sheet'!$BM$152:$BM$192)-151,""), ROW()-4)),""))</f>
        <v/>
      </c>
      <c r="AI5" s="287" t="str" cm="1">
        <f t="array" ref="AI5">IF(IFERROR(INDEX('Cheater Sheet'!AH152:AH192, SMALL(IF("Yes"='Cheater Sheet'!$BM$152:$BM$192, ROW('Cheater Sheet'!$BM$152:$BM$192)-151,""), ROW()-4)),"")="","",IFERROR(INDEX('Cheater Sheet'!AH152:AH192, SMALL(IF("Yes"='Cheater Sheet'!$BM$152:$BM$192, ROW('Cheater Sheet'!$BM$152:$BM$192)-151,""), ROW()-4)),""))</f>
        <v/>
      </c>
      <c r="AJ5" s="292" t="str" cm="1">
        <f t="array" ref="AJ5">IF(IFERROR(INDEX('Cheater Sheet'!AI152:AI192, SMALL(IF("Yes"='Cheater Sheet'!$BM$152:$BM$192, ROW('Cheater Sheet'!$BM$152:$BM$192)-151,""), ROW()-4)),"")="","",IFERROR(INDEX('Cheater Sheet'!AI152:AI192, SMALL(IF("Yes"='Cheater Sheet'!$BM$152:$BM$192, ROW('Cheater Sheet'!$BM$152:$BM$192)-151,""), ROW()-4)),""))</f>
        <v/>
      </c>
      <c r="AK5" s="287" t="str" cm="1">
        <f t="array" ref="AK5">IF(IFERROR(INDEX('Cheater Sheet'!AJ152:AJ192, SMALL(IF("Yes"='Cheater Sheet'!$BM$152:$BM$192, ROW('Cheater Sheet'!$BM$152:$BM$192)-151,""), ROW()-4)),"")="","",IFERROR(INDEX('Cheater Sheet'!AJ152:AJ192, SMALL(IF("Yes"='Cheater Sheet'!$BM$152:$BM$192, ROW('Cheater Sheet'!$BM$152:$BM$192)-151,""), ROW()-4)),""))</f>
        <v/>
      </c>
      <c r="AL5" s="292" t="str" cm="1">
        <f t="array" ref="AL5">IF(IFERROR(INDEX('Cheater Sheet'!AK152:AK192, SMALL(IF("Yes"='Cheater Sheet'!$BM$152:$BM$192, ROW('Cheater Sheet'!$BM$152:$BM$192)-151,""), ROW()-4)),"")="","",IFERROR(INDEX('Cheater Sheet'!AK152:AK192, SMALL(IF("Yes"='Cheater Sheet'!$BM$152:$BM$192, ROW('Cheater Sheet'!$BM$152:$BM$192)-151,""), ROW()-4)),""))</f>
        <v/>
      </c>
      <c r="AM5" s="287" t="str" cm="1">
        <f t="array" ref="AM5">IF(IFERROR(INDEX('Cheater Sheet'!AL152:AL192, SMALL(IF("Yes"='Cheater Sheet'!$BM$152:$BM$192, ROW('Cheater Sheet'!$BM$152:$BM$192)-151,""), ROW()-4)),"")="","",IFERROR(INDEX('Cheater Sheet'!AL152:AL192, SMALL(IF("Yes"='Cheater Sheet'!$BM$152:$BM$192, ROW('Cheater Sheet'!$BM$152:$BM$192)-151,""), ROW()-4)),""))</f>
        <v/>
      </c>
      <c r="AN5" s="292" t="str" cm="1">
        <f t="array" ref="AN5">IF(IFERROR(INDEX('Cheater Sheet'!AM152:AM192, SMALL(IF("Yes"='Cheater Sheet'!$BM$152:$BM$192, ROW('Cheater Sheet'!$BM$152:$BM$192)-151,""), ROW()-4)),"")="","",IFERROR(INDEX('Cheater Sheet'!AM152:AM192, SMALL(IF("Yes"='Cheater Sheet'!$BM$152:$BM$192, ROW('Cheater Sheet'!$BM$152:$BM$192)-151,""), ROW()-4)),""))</f>
        <v/>
      </c>
      <c r="AO5" s="287" t="str" cm="1">
        <f t="array" ref="AO5">IF(IFERROR(INDEX('Cheater Sheet'!AN152:AN192, SMALL(IF("Yes"='Cheater Sheet'!$BM$152:$BM$192, ROW('Cheater Sheet'!$BM$152:$BM$192)-151,""), ROW()-4)),"")="","",IFERROR(INDEX('Cheater Sheet'!AN152:AN192, SMALL(IF("Yes"='Cheater Sheet'!$BM$152:$BM$192, ROW('Cheater Sheet'!$BM$152:$BM$192)-151,""), ROW()-4)),""))</f>
        <v/>
      </c>
      <c r="AP5" s="292" t="str" cm="1">
        <f t="array" ref="AP5">IF(IFERROR(INDEX('Cheater Sheet'!AO152:AO192, SMALL(IF("Yes"='Cheater Sheet'!$BM$152:$BM$192, ROW('Cheater Sheet'!$BM$152:$BM$192)-151,""), ROW()-4)),"")="","",IFERROR(INDEX('Cheater Sheet'!AO152:AO192, SMALL(IF("Yes"='Cheater Sheet'!$BM$152:$BM$192, ROW('Cheater Sheet'!$BM$152:$BM$192)-151,""), ROW()-4)),""))</f>
        <v/>
      </c>
      <c r="AQ5" s="287" t="str" cm="1">
        <f t="array" ref="AQ5">IF(IFERROR(INDEX('Cheater Sheet'!AP152:AP192, SMALL(IF("Yes"='Cheater Sheet'!$BM$152:$BM$192, ROW('Cheater Sheet'!$BM$152:$BM$192)-151,""), ROW()-4)),"")="","",IFERROR(INDEX('Cheater Sheet'!AP152:AP192, SMALL(IF("Yes"='Cheater Sheet'!$BM$152:$BM$192, ROW('Cheater Sheet'!$BM$152:$BM$192)-151,""), ROW()-4)),""))</f>
        <v/>
      </c>
      <c r="AR5" s="292" t="str" cm="1">
        <f t="array" ref="AR5">IF(IFERROR(INDEX('Cheater Sheet'!AQ152:AQ192, SMALL(IF("Yes"='Cheater Sheet'!$BM$152:$BM$192, ROW('Cheater Sheet'!$BM$152:$BM$192)-151,""), ROW()-4)),"")="","",IFERROR(INDEX('Cheater Sheet'!AQ152:AQ192, SMALL(IF("Yes"='Cheater Sheet'!$BM$152:$BM$192, ROW('Cheater Sheet'!$BM$152:$BM$192)-151,""), ROW()-4)),""))</f>
        <v/>
      </c>
      <c r="AS5" s="287" t="str" cm="1">
        <f t="array" ref="AS5">IF(IFERROR(INDEX('Cheater Sheet'!AR152:AR192, SMALL(IF("Yes"='Cheater Sheet'!$BM$152:$BM$192, ROW('Cheater Sheet'!$BM$152:$BM$192)-151,""), ROW()-4)),"")="","",IFERROR(INDEX('Cheater Sheet'!AR152:AR192, SMALL(IF("Yes"='Cheater Sheet'!$BM$152:$BM$192, ROW('Cheater Sheet'!$BM$152:$BM$192)-151,""), ROW()-4)),""))</f>
        <v/>
      </c>
      <c r="AT5" s="292" t="str" cm="1">
        <f t="array" ref="AT5">IF(IFERROR(INDEX('Cheater Sheet'!AS152:AS192, SMALL(IF("Yes"='Cheater Sheet'!$BM$152:$BM$192, ROW('Cheater Sheet'!$BM$152:$BM$192)-151,""), ROW()-4)),"")="","",IFERROR(INDEX('Cheater Sheet'!AS152:AS192, SMALL(IF("Yes"='Cheater Sheet'!$BM$152:$BM$192, ROW('Cheater Sheet'!$BM$152:$BM$192)-151,""), ROW()-4)),""))</f>
        <v/>
      </c>
      <c r="AU5" s="287" t="str" cm="1">
        <f t="array" ref="AU5">IF(IFERROR(INDEX('Cheater Sheet'!AT152:AT192, SMALL(IF("Yes"='Cheater Sheet'!$BM$152:$BM$192, ROW('Cheater Sheet'!$BM$152:$BM$192)-151,""), ROW()-4)),"")="","",IFERROR(INDEX('Cheater Sheet'!AT152:AT192, SMALL(IF("Yes"='Cheater Sheet'!$BM$152:$BM$192, ROW('Cheater Sheet'!$BM$152:$BM$192)-151,""), ROW()-4)),""))</f>
        <v/>
      </c>
      <c r="AV5" s="292" t="str" cm="1">
        <f t="array" ref="AV5">IF(IFERROR(INDEX('Cheater Sheet'!AU152:AU192, SMALL(IF("Yes"='Cheater Sheet'!$BM$152:$BM$192, ROW('Cheater Sheet'!$BM$152:$BM$192)-151,""), ROW()-4)),"")="","",IFERROR(INDEX('Cheater Sheet'!AU152:AU192, SMALL(IF("Yes"='Cheater Sheet'!$BM$152:$BM$192, ROW('Cheater Sheet'!$BM$152:$BM$192)-151,""), ROW()-4)),""))</f>
        <v/>
      </c>
      <c r="AW5" s="287" t="str" cm="1">
        <f t="array" ref="AW5">IF(IFERROR(INDEX('Cheater Sheet'!AV152:AV192, SMALL(IF("Yes"='Cheater Sheet'!$BM$152:$BM$192, ROW('Cheater Sheet'!$BM$152:$BM$192)-151,""), ROW()-4)),"")="","",IFERROR(INDEX('Cheater Sheet'!AV152:AV192, SMALL(IF("Yes"='Cheater Sheet'!$BM$152:$BM$192, ROW('Cheater Sheet'!$BM$152:$BM$192)-151,""), ROW()-4)),""))</f>
        <v/>
      </c>
      <c r="AX5" s="292" t="str" cm="1">
        <f t="array" ref="AX5">IF(IFERROR(INDEX('Cheater Sheet'!AW152:AW192, SMALL(IF("Yes"='Cheater Sheet'!$BM$152:$BM$192, ROW('Cheater Sheet'!$BM$152:$BM$192)-151,""), ROW()-4)),"")="","",IFERROR(INDEX('Cheater Sheet'!AW152:AW192, SMALL(IF("Yes"='Cheater Sheet'!$BM$152:$BM$192, ROW('Cheater Sheet'!$BM$152:$BM$192)-151,""), ROW()-4)),""))</f>
        <v/>
      </c>
      <c r="AY5" s="287" t="str" cm="1">
        <f t="array" ref="AY5">IF(IFERROR(INDEX('Cheater Sheet'!AX152:AX192, SMALL(IF("Yes"='Cheater Sheet'!$BM$152:$BM$192, ROW('Cheater Sheet'!$BM$152:$BM$192)-151,""), ROW()-4)),"")="","",IFERROR(INDEX('Cheater Sheet'!AX152:AX192, SMALL(IF("Yes"='Cheater Sheet'!$BM$152:$BM$192, ROW('Cheater Sheet'!$BM$152:$BM$192)-151,""), ROW()-4)),""))</f>
        <v/>
      </c>
      <c r="AZ5" s="292" t="str" cm="1">
        <f t="array" ref="AZ5">IF(IFERROR(INDEX('Cheater Sheet'!AY152:AY192, SMALL(IF("Yes"='Cheater Sheet'!$BM$152:$BM$192, ROW('Cheater Sheet'!$BM$152:$BM$192)-151,""), ROW()-4)),"")="","",IFERROR(INDEX('Cheater Sheet'!AY152:AY192, SMALL(IF("Yes"='Cheater Sheet'!$BM$152:$BM$192, ROW('Cheater Sheet'!$BM$152:$BM$192)-151,""), ROW()-4)),""))</f>
        <v/>
      </c>
      <c r="BA5" s="287" t="str" cm="1">
        <f t="array" ref="BA5">IF(IFERROR(INDEX('Cheater Sheet'!AZ152:AZ192, SMALL(IF("Yes"='Cheater Sheet'!$BM$152:$BM$192, ROW('Cheater Sheet'!$BM$152:$BM$192)-151,""), ROW()-4)),"")="","",IFERROR(INDEX('Cheater Sheet'!AZ152:AZ192, SMALL(IF("Yes"='Cheater Sheet'!$BM$152:$BM$192, ROW('Cheater Sheet'!$BM$152:$BM$192)-151,""), ROW()-4)),""))</f>
        <v/>
      </c>
      <c r="BB5" s="292" t="str" cm="1">
        <f t="array" ref="BB5">IF(IFERROR(INDEX('Cheater Sheet'!BA152:BA192, SMALL(IF("Yes"='Cheater Sheet'!$BM$152:$BM$192, ROW('Cheater Sheet'!$BM$152:$BM$192)-151,""), ROW()-4)),"")="","",IFERROR(INDEX('Cheater Sheet'!BA152:BA192, SMALL(IF("Yes"='Cheater Sheet'!$BM$152:$BM$192, ROW('Cheater Sheet'!$BM$152:$BM$192)-151,""), ROW()-4)),""))</f>
        <v/>
      </c>
      <c r="BC5" s="287" t="str" cm="1">
        <f t="array" ref="BC5">IF(IFERROR(INDEX('Cheater Sheet'!BB152:BB192, SMALL(IF("Yes"='Cheater Sheet'!$BM$152:$BM$192, ROW('Cheater Sheet'!$BM$152:$BM$192)-151,""), ROW()-4)),"")="","",IFERROR(INDEX('Cheater Sheet'!BB152:BB192, SMALL(IF("Yes"='Cheater Sheet'!$BM$152:$BM$192, ROW('Cheater Sheet'!$BM$152:$BM$192)-151,""), ROW()-4)),""))</f>
        <v/>
      </c>
      <c r="BD5" s="292" t="str" cm="1">
        <f t="array" ref="BD5">IF(IFERROR(INDEX('Cheater Sheet'!BC152:BC192, SMALL(IF("Yes"='Cheater Sheet'!$BM$152:$BM$192, ROW('Cheater Sheet'!$BM$152:$BM$192)-151,""), ROW()-4)),"")="","",IFERROR(INDEX('Cheater Sheet'!BC152:BC192, SMALL(IF("Yes"='Cheater Sheet'!$BM$152:$BM$192, ROW('Cheater Sheet'!$BM$152:$BM$192)-151,""), ROW()-4)),""))</f>
        <v/>
      </c>
      <c r="BE5" s="287" t="str" cm="1">
        <f t="array" ref="BE5">IF(IFERROR(INDEX('Cheater Sheet'!BD152:BD192, SMALL(IF("Yes"='Cheater Sheet'!$BM$152:$BM$192, ROW('Cheater Sheet'!$BM$152:$BM$192)-151,""), ROW()-4)),"")="","",IFERROR(INDEX('Cheater Sheet'!BD152:BD192, SMALL(IF("Yes"='Cheater Sheet'!$BM$152:$BM$192, ROW('Cheater Sheet'!$BM$152:$BM$192)-151,""), ROW()-4)),""))</f>
        <v/>
      </c>
      <c r="BF5" s="292" t="str" cm="1">
        <f t="array" ref="BF5">IF(IFERROR(INDEX('Cheater Sheet'!BE152:BE192, SMALL(IF("Yes"='Cheater Sheet'!$BM$152:$BM$192, ROW('Cheater Sheet'!$BM$152:$BM$192)-151,""), ROW()-4)),"")="","",IFERROR(INDEX('Cheater Sheet'!BE152:BE192, SMALL(IF("Yes"='Cheater Sheet'!$BM$152:$BM$192, ROW('Cheater Sheet'!$BM$152:$BM$192)-151,""), ROW()-4)),""))</f>
        <v/>
      </c>
      <c r="BG5" s="287" t="str" cm="1">
        <f t="array" ref="BG5">IF(IFERROR(INDEX('Cheater Sheet'!BF152:BF192, SMALL(IF("Yes"='Cheater Sheet'!$BM$152:$BM$192, ROW('Cheater Sheet'!$BM$152:$BM$192)-151,""), ROW()-4)),"")="","",IFERROR(INDEX('Cheater Sheet'!BF152:BF192, SMALL(IF("Yes"='Cheater Sheet'!$BM$152:$BM$192, ROW('Cheater Sheet'!$BM$152:$BM$192)-151,""), ROW()-4)),""))</f>
        <v/>
      </c>
      <c r="BH5" s="292" t="str" cm="1">
        <f t="array" ref="BH5">IF(IFERROR(INDEX('Cheater Sheet'!BG152:BG192, SMALL(IF("Yes"='Cheater Sheet'!$BM$152:$BM$192, ROW('Cheater Sheet'!$BM$152:$BM$192)-151,""), ROW()-4)),"")="","",IFERROR(INDEX('Cheater Sheet'!BG152:BG192, SMALL(IF("Yes"='Cheater Sheet'!$BM$152:$BM$192, ROW('Cheater Sheet'!$BM$152:$BM$192)-151,""), ROW()-4)),""))</f>
        <v/>
      </c>
      <c r="BI5" s="287" t="str" cm="1">
        <f t="array" ref="BI5">IF(IFERROR(INDEX('Cheater Sheet'!BH152:BH192, SMALL(IF("Yes"='Cheater Sheet'!$BM$152:$BM$192, ROW('Cheater Sheet'!$BM$152:$BM$192)-151,""), ROW()-4)),"")="","",IFERROR(INDEX('Cheater Sheet'!BH152:BH192, SMALL(IF("Yes"='Cheater Sheet'!$BM$152:$BM$192, ROW('Cheater Sheet'!$BM$152:$BM$192)-151,""), ROW()-4)),""))</f>
        <v/>
      </c>
      <c r="BJ5" s="292" t="str" cm="1">
        <f t="array" ref="BJ5">IF(IFERROR(INDEX('Cheater Sheet'!BI152:BI192, SMALL(IF("Yes"='Cheater Sheet'!$BM$152:$BM$192, ROW('Cheater Sheet'!$BM$152:$BM$192)-151,""), ROW()-4)),"")="","",IFERROR(INDEX('Cheater Sheet'!BI152:BI192, SMALL(IF("Yes"='Cheater Sheet'!$BM$152:$BM$192, ROW('Cheater Sheet'!$BM$152:$BM$192)-151,""), ROW()-4)),""))</f>
        <v/>
      </c>
      <c r="BK5" s="709" t="str" cm="1">
        <f t="array" ref="BK5">IF(IFERROR(INDEX('Cheater Sheet'!BJ152:BJ192, SMALL(IF("Yes"='Cheater Sheet'!$BM$152:$BM$192, ROW('Cheater Sheet'!$BM$152:$BM$192)-151,""), ROW()-4)),"")="","",IFERROR(INDEX('Cheater Sheet'!BJ152:BJ192, SMALL(IF("Yes"='Cheater Sheet'!$BM$152:$BM$192, ROW('Cheater Sheet'!$BM$152:$BM$192)-151,""), ROW()-4)),""))</f>
        <v/>
      </c>
      <c r="BL5" s="714"/>
    </row>
    <row r="6" spans="1:64" x14ac:dyDescent="0.2">
      <c r="A6" s="765">
        <f t="shared" ref="A6:A45" si="0">IF(C6="",0,1)</f>
        <v>0</v>
      </c>
      <c r="C6" s="143" t="str" cm="1">
        <f t="array" ref="C6">IFERROR(INDEX('Cheater Sheet'!$B$152:$B$192, SMALL(IF("Yes"='Cheater Sheet'!$BM$152:$BM$192, ROW('Cheater Sheet'!$BM$152:$BM$192)-151,""), ROW()-4)),"")</f>
        <v/>
      </c>
      <c r="D6" s="292" t="str" cm="1">
        <f t="array" ref="D6">IF(IFERROR(INDEX('Cheater Sheet'!C152:C192, SMALL(IF("Yes"='Cheater Sheet'!$BM$152:$BM$192, ROW('Cheater Sheet'!$BM$152:$BM$192)-151,""), ROW()-4)),"")="","",IFERROR(INDEX('Cheater Sheet'!C152:C192, SMALL(IF("Yes"='Cheater Sheet'!$BM$152:$BM$192, ROW('Cheater Sheet'!$BM$152:$BM$192)-151,""), ROW()-4)),""))</f>
        <v/>
      </c>
      <c r="E6" s="287" t="str" cm="1">
        <f t="array" ref="E6">IF(IFERROR(INDEX('Cheater Sheet'!D152:D192, SMALL(IF("Yes"='Cheater Sheet'!$BM$152:$BM$192, ROW('Cheater Sheet'!$BM$152:$BM$192)-151,""), ROW()-4)),"")="","",IFERROR(INDEX('Cheater Sheet'!D152:D192, SMALL(IF("Yes"='Cheater Sheet'!$BM$152:$BM$192, ROW('Cheater Sheet'!$BM$152:$BM$192)-151,""), ROW()-4)),""))</f>
        <v/>
      </c>
      <c r="F6" s="292" t="str" cm="1">
        <f t="array" ref="F6">IF(IFERROR(INDEX('Cheater Sheet'!E152:E192, SMALL(IF("Yes"='Cheater Sheet'!$BM$152:$BM$192, ROW('Cheater Sheet'!$BM$152:$BM$192)-151,""), ROW()-4)),"")="","",IFERROR(INDEX('Cheater Sheet'!E152:E192, SMALL(IF("Yes"='Cheater Sheet'!$BM$152:$BM$192, ROW('Cheater Sheet'!$BM$152:$BM$192)-151,""), ROW()-4)),""))</f>
        <v/>
      </c>
      <c r="G6" s="287" t="str" cm="1">
        <f t="array" ref="G6">IF(IFERROR(INDEX('Cheater Sheet'!F152:F192, SMALL(IF("Yes"='Cheater Sheet'!$BM$152:$BM$192, ROW('Cheater Sheet'!$BM$152:$BM$192)-151,""), ROW()-4)),"")="","",IFERROR(INDEX('Cheater Sheet'!F152:F192, SMALL(IF("Yes"='Cheater Sheet'!$BM$152:$BM$192, ROW('Cheater Sheet'!$BM$152:$BM$192)-151,""), ROW()-4)),""))</f>
        <v/>
      </c>
      <c r="H6" s="292" t="str" cm="1">
        <f t="array" ref="H6">IF(IFERROR(INDEX('Cheater Sheet'!G152:G192, SMALL(IF("Yes"='Cheater Sheet'!$BM$152:$BM$192, ROW('Cheater Sheet'!$BM$152:$BM$192)-151,""), ROW()-4)),"")="","",IFERROR(INDEX('Cheater Sheet'!G152:G192, SMALL(IF("Yes"='Cheater Sheet'!$BM$152:$BM$192, ROW('Cheater Sheet'!$BM$152:$BM$192)-151,""), ROW()-4)),""))</f>
        <v/>
      </c>
      <c r="I6" s="287" t="str" cm="1">
        <f t="array" ref="I6">IF(IFERROR(INDEX('Cheater Sheet'!H152:H192, SMALL(IF("Yes"='Cheater Sheet'!$BM$152:$BM$192, ROW('Cheater Sheet'!$BM$152:$BM$192)-151,""), ROW()-4)),"")="","",IFERROR(INDEX('Cheater Sheet'!H152:H192, SMALL(IF("Yes"='Cheater Sheet'!$BM$152:$BM$192, ROW('Cheater Sheet'!$BM$152:$BM$192)-151,""), ROW()-4)),""))</f>
        <v/>
      </c>
      <c r="J6" s="292" t="str" cm="1">
        <f t="array" ref="J6">IF(IFERROR(INDEX('Cheater Sheet'!I152:I192, SMALL(IF("Yes"='Cheater Sheet'!$BM$152:$BM$192, ROW('Cheater Sheet'!$BM$152:$BM$192)-151,""), ROW()-4)),"")="","",IFERROR(INDEX('Cheater Sheet'!I152:I192, SMALL(IF("Yes"='Cheater Sheet'!$BM$152:$BM$192, ROW('Cheater Sheet'!$BM$152:$BM$192)-151,""), ROW()-4)),""))</f>
        <v/>
      </c>
      <c r="K6" s="287" t="str" cm="1">
        <f t="array" ref="K6">IF(IFERROR(INDEX('Cheater Sheet'!J152:J192, SMALL(IF("Yes"='Cheater Sheet'!$BM$152:$BM$192, ROW('Cheater Sheet'!$BM$152:$BM$192)-151,""), ROW()-4)),"")="","",IFERROR(INDEX('Cheater Sheet'!J152:J192, SMALL(IF("Yes"='Cheater Sheet'!$BM$152:$BM$192, ROW('Cheater Sheet'!$BM$152:$BM$192)-151,""), ROW()-4)),""))</f>
        <v/>
      </c>
      <c r="L6" s="292" t="str" cm="1">
        <f t="array" ref="L6">IF(IFERROR(INDEX('Cheater Sheet'!K152:K192, SMALL(IF("Yes"='Cheater Sheet'!$BM$152:$BM$192, ROW('Cheater Sheet'!$BM$152:$BM$192)-151,""), ROW()-4)),"")="","",IFERROR(INDEX('Cheater Sheet'!K152:K192, SMALL(IF("Yes"='Cheater Sheet'!$BM$152:$BM$192, ROW('Cheater Sheet'!$BM$152:$BM$192)-151,""), ROW()-4)),""))</f>
        <v/>
      </c>
      <c r="M6" s="287" t="str" cm="1">
        <f t="array" ref="M6">IF(IFERROR(INDEX('Cheater Sheet'!L152:L192, SMALL(IF("Yes"='Cheater Sheet'!$BM$152:$BM$192, ROW('Cheater Sheet'!$BM$152:$BM$192)-151,""), ROW()-4)),"")="","",IFERROR(INDEX('Cheater Sheet'!L152:L192, SMALL(IF("Yes"='Cheater Sheet'!$BM$152:$BM$192, ROW('Cheater Sheet'!$BM$152:$BM$192)-151,""), ROW()-4)),""))</f>
        <v/>
      </c>
      <c r="N6" s="292" t="str" cm="1">
        <f t="array" ref="N6">IF(IFERROR(INDEX('Cheater Sheet'!M152:M192, SMALL(IF("Yes"='Cheater Sheet'!$BM$152:$BM$192, ROW('Cheater Sheet'!$BM$152:$BM$192)-151,""), ROW()-4)),"")="","",IFERROR(INDEX('Cheater Sheet'!M152:M192, SMALL(IF("Yes"='Cheater Sheet'!$BM$152:$BM$192, ROW('Cheater Sheet'!$BM$152:$BM$192)-151,""), ROW()-4)),""))</f>
        <v/>
      </c>
      <c r="O6" s="287" t="str" cm="1">
        <f t="array" ref="O6">IF(IFERROR(INDEX('Cheater Sheet'!N152:N192, SMALL(IF("Yes"='Cheater Sheet'!$BM$152:$BM$192, ROW('Cheater Sheet'!$BM$152:$BM$192)-151,""), ROW()-4)),"")="","",IFERROR(INDEX('Cheater Sheet'!N152:N192, SMALL(IF("Yes"='Cheater Sheet'!$BM$152:$BM$192, ROW('Cheater Sheet'!$BM$152:$BM$192)-151,""), ROW()-4)),""))</f>
        <v/>
      </c>
      <c r="P6" s="292" t="str" cm="1">
        <f t="array" ref="P6">IF(IFERROR(INDEX('Cheater Sheet'!O152:O192, SMALL(IF("Yes"='Cheater Sheet'!$BM$152:$BM$192, ROW('Cheater Sheet'!$BM$152:$BM$192)-151,""), ROW()-4)),"")="","",IFERROR(INDEX('Cheater Sheet'!O152:O192, SMALL(IF("Yes"='Cheater Sheet'!$BM$152:$BM$192, ROW('Cheater Sheet'!$BM$152:$BM$192)-151,""), ROW()-4)),""))</f>
        <v/>
      </c>
      <c r="Q6" s="287" t="str" cm="1">
        <f t="array" ref="Q6">IF(IFERROR(INDEX('Cheater Sheet'!P152:P192, SMALL(IF("Yes"='Cheater Sheet'!$BM$152:$BM$192, ROW('Cheater Sheet'!$BM$152:$BM$192)-151,""), ROW()-4)),"")="","",IFERROR(INDEX('Cheater Sheet'!P152:P192, SMALL(IF("Yes"='Cheater Sheet'!$BM$152:$BM$192, ROW('Cheater Sheet'!$BM$152:$BM$192)-151,""), ROW()-4)),""))</f>
        <v/>
      </c>
      <c r="R6" s="292" t="str" cm="1">
        <f t="array" ref="R6">IF(IFERROR(INDEX('Cheater Sheet'!Q152:Q192, SMALL(IF("Yes"='Cheater Sheet'!$BM$152:$BM$192, ROW('Cheater Sheet'!$BM$152:$BM$192)-151,""), ROW()-4)),"")="","",IFERROR(INDEX('Cheater Sheet'!Q152:Q192, SMALL(IF("Yes"='Cheater Sheet'!$BM$152:$BM$192, ROW('Cheater Sheet'!$BM$152:$BM$192)-151,""), ROW()-4)),""))</f>
        <v/>
      </c>
      <c r="S6" s="287" t="str" cm="1">
        <f t="array" ref="S6">IF(IFERROR(INDEX('Cheater Sheet'!R152:R192, SMALL(IF("Yes"='Cheater Sheet'!$BM$152:$BM$192, ROW('Cheater Sheet'!$BM$152:$BM$192)-151,""), ROW()-4)),"")="","",IFERROR(INDEX('Cheater Sheet'!R152:R192, SMALL(IF("Yes"='Cheater Sheet'!$BM$152:$BM$192, ROW('Cheater Sheet'!$BM$152:$BM$192)-151,""), ROW()-4)),""))</f>
        <v/>
      </c>
      <c r="T6" s="292" t="str" cm="1">
        <f t="array" ref="T6">IF(IFERROR(INDEX('Cheater Sheet'!S152:S192, SMALL(IF("Yes"='Cheater Sheet'!$BM$152:$BM$192, ROW('Cheater Sheet'!$BM$152:$BM$192)-151,""), ROW()-4)),"")="","",IFERROR(INDEX('Cheater Sheet'!S152:S192, SMALL(IF("Yes"='Cheater Sheet'!$BM$152:$BM$192, ROW('Cheater Sheet'!$BM$152:$BM$192)-151,""), ROW()-4)),""))</f>
        <v/>
      </c>
      <c r="U6" s="287" t="str" cm="1">
        <f t="array" ref="U6">IF(IFERROR(INDEX('Cheater Sheet'!T152:T192, SMALL(IF("Yes"='Cheater Sheet'!$BM$152:$BM$192, ROW('Cheater Sheet'!$BM$152:$BM$192)-151,""), ROW()-4)),"")="","",IFERROR(INDEX('Cheater Sheet'!T152:T192, SMALL(IF("Yes"='Cheater Sheet'!$BM$152:$BM$192, ROW('Cheater Sheet'!$BM$152:$BM$192)-151,""), ROW()-4)),""))</f>
        <v/>
      </c>
      <c r="V6" s="292" t="str" cm="1">
        <f t="array" ref="V6">IF(IFERROR(INDEX('Cheater Sheet'!U152:U192, SMALL(IF("Yes"='Cheater Sheet'!$BM$152:$BM$192, ROW('Cheater Sheet'!$BM$152:$BM$192)-151,""), ROW()-4)),"")="","",IFERROR(INDEX('Cheater Sheet'!U152:U192, SMALL(IF("Yes"='Cheater Sheet'!$BM$152:$BM$192, ROW('Cheater Sheet'!$BM$152:$BM$192)-151,""), ROW()-4)),""))</f>
        <v/>
      </c>
      <c r="W6" s="287" t="str" cm="1">
        <f t="array" ref="W6">IF(IFERROR(INDEX('Cheater Sheet'!V152:V192, SMALL(IF("Yes"='Cheater Sheet'!$BM$152:$BM$192, ROW('Cheater Sheet'!$BM$152:$BM$192)-151,""), ROW()-4)),"")="","",IFERROR(INDEX('Cheater Sheet'!V152:V192, SMALL(IF("Yes"='Cheater Sheet'!$BM$152:$BM$192, ROW('Cheater Sheet'!$BM$152:$BM$192)-151,""), ROW()-4)),""))</f>
        <v/>
      </c>
      <c r="X6" s="292" t="str" cm="1">
        <f t="array" ref="X6">IF(IFERROR(INDEX('Cheater Sheet'!W152:W192, SMALL(IF("Yes"='Cheater Sheet'!$BM$152:$BM$192, ROW('Cheater Sheet'!$BM$152:$BM$192)-151,""), ROW()-4)),"")="","",IFERROR(INDEX('Cheater Sheet'!W152:W192, SMALL(IF("Yes"='Cheater Sheet'!$BM$152:$BM$192, ROW('Cheater Sheet'!$BM$152:$BM$192)-151,""), ROW()-4)),""))</f>
        <v/>
      </c>
      <c r="Y6" s="287" t="str" cm="1">
        <f t="array" ref="Y6">IF(IFERROR(INDEX('Cheater Sheet'!X152:X192, SMALL(IF("Yes"='Cheater Sheet'!$BM$152:$BM$192, ROW('Cheater Sheet'!$BM$152:$BM$192)-151,""), ROW()-4)),"")="","",IFERROR(INDEX('Cheater Sheet'!X152:X192, SMALL(IF("Yes"='Cheater Sheet'!$BM$152:$BM$192, ROW('Cheater Sheet'!$BM$152:$BM$192)-151,""), ROW()-4)),""))</f>
        <v/>
      </c>
      <c r="Z6" s="292" t="str" cm="1">
        <f t="array" ref="Z6">IF(IFERROR(INDEX('Cheater Sheet'!Y152:Y192, SMALL(IF("Yes"='Cheater Sheet'!$BM$152:$BM$192, ROW('Cheater Sheet'!$BM$152:$BM$192)-151,""), ROW()-4)),"")="","",IFERROR(INDEX('Cheater Sheet'!Y152:Y192, SMALL(IF("Yes"='Cheater Sheet'!$BM$152:$BM$192, ROW('Cheater Sheet'!$BM$152:$BM$192)-151,""), ROW()-4)),""))</f>
        <v/>
      </c>
      <c r="AA6" s="287" t="str" cm="1">
        <f t="array" ref="AA6">IF(IFERROR(INDEX('Cheater Sheet'!Z152:Z192, SMALL(IF("Yes"='Cheater Sheet'!$BM$152:$BM$192, ROW('Cheater Sheet'!$BM$152:$BM$192)-151,""), ROW()-4)),"")="","",IFERROR(INDEX('Cheater Sheet'!Z152:Z192, SMALL(IF("Yes"='Cheater Sheet'!$BM$152:$BM$192, ROW('Cheater Sheet'!$BM$152:$BM$192)-151,""), ROW()-4)),""))</f>
        <v/>
      </c>
      <c r="AB6" s="292" t="str" cm="1">
        <f t="array" ref="AB6">IF(IFERROR(INDEX('Cheater Sheet'!AA152:AA192, SMALL(IF("Yes"='Cheater Sheet'!$BM$152:$BM$192, ROW('Cheater Sheet'!$BM$152:$BM$192)-151,""), ROW()-4)),"")="","",IFERROR(INDEX('Cheater Sheet'!AA152:AA192, SMALL(IF("Yes"='Cheater Sheet'!$BM$152:$BM$192, ROW('Cheater Sheet'!$BM$152:$BM$192)-151,""), ROW()-4)),""))</f>
        <v/>
      </c>
      <c r="AC6" s="287" t="str" cm="1">
        <f t="array" ref="AC6">IF(IFERROR(INDEX('Cheater Sheet'!AB152:AB192, SMALL(IF("Yes"='Cheater Sheet'!$BM$152:$BM$192, ROW('Cheater Sheet'!$BM$152:$BM$192)-151,""), ROW()-4)),"")="","",IFERROR(INDEX('Cheater Sheet'!AB152:AB192, SMALL(IF("Yes"='Cheater Sheet'!$BM$152:$BM$192, ROW('Cheater Sheet'!$BM$152:$BM$192)-151,""), ROW()-4)),""))</f>
        <v/>
      </c>
      <c r="AD6" s="292" t="str" cm="1">
        <f t="array" ref="AD6">IF(IFERROR(INDEX('Cheater Sheet'!AC152:AC192, SMALL(IF("Yes"='Cheater Sheet'!$BM$152:$BM$192, ROW('Cheater Sheet'!$BM$152:$BM$192)-151,""), ROW()-4)),"")="","",IFERROR(INDEX('Cheater Sheet'!AC152:AC192, SMALL(IF("Yes"='Cheater Sheet'!$BM$152:$BM$192, ROW('Cheater Sheet'!$BM$152:$BM$192)-151,""), ROW()-4)),""))</f>
        <v/>
      </c>
      <c r="AE6" s="287" t="str" cm="1">
        <f t="array" ref="AE6">IF(IFERROR(INDEX('Cheater Sheet'!AD152:AD192, SMALL(IF("Yes"='Cheater Sheet'!$BM$152:$BM$192, ROW('Cheater Sheet'!$BM$152:$BM$192)-151,""), ROW()-4)),"")="","",IFERROR(INDEX('Cheater Sheet'!AD152:AD192, SMALL(IF("Yes"='Cheater Sheet'!$BM$152:$BM$192, ROW('Cheater Sheet'!$BM$152:$BM$192)-151,""), ROW()-4)),""))</f>
        <v/>
      </c>
      <c r="AF6" s="292" t="str" cm="1">
        <f t="array" ref="AF6">IF(IFERROR(INDEX('Cheater Sheet'!AE152:AE192, SMALL(IF("Yes"='Cheater Sheet'!$BM$152:$BM$192, ROW('Cheater Sheet'!$BM$152:$BM$192)-151,""), ROW()-4)),"")="","",IFERROR(INDEX('Cheater Sheet'!AE152:AE192, SMALL(IF("Yes"='Cheater Sheet'!$BM$152:$BM$192, ROW('Cheater Sheet'!$BM$152:$BM$192)-151,""), ROW()-4)),""))</f>
        <v/>
      </c>
      <c r="AG6" s="287" t="str" cm="1">
        <f t="array" ref="AG6">IF(IFERROR(INDEX('Cheater Sheet'!AF152:AF192, SMALL(IF("Yes"='Cheater Sheet'!$BM$152:$BM$192, ROW('Cheater Sheet'!$BM$152:$BM$192)-151,""), ROW()-4)),"")="","",IFERROR(INDEX('Cheater Sheet'!AF152:AF192, SMALL(IF("Yes"='Cheater Sheet'!$BM$152:$BM$192, ROW('Cheater Sheet'!$BM$152:$BM$192)-151,""), ROW()-4)),""))</f>
        <v/>
      </c>
      <c r="AH6" s="292" t="str" cm="1">
        <f t="array" ref="AH6">IF(IFERROR(INDEX('Cheater Sheet'!AG152:AG192, SMALL(IF("Yes"='Cheater Sheet'!$BM$152:$BM$192, ROW('Cheater Sheet'!$BM$152:$BM$192)-151,""), ROW()-4)),"")="","",IFERROR(INDEX('Cheater Sheet'!AG152:AG192, SMALL(IF("Yes"='Cheater Sheet'!$BM$152:$BM$192, ROW('Cheater Sheet'!$BM$152:$BM$192)-151,""), ROW()-4)),""))</f>
        <v/>
      </c>
      <c r="AI6" s="287" t="str" cm="1">
        <f t="array" ref="AI6">IF(IFERROR(INDEX('Cheater Sheet'!AH152:AH192, SMALL(IF("Yes"='Cheater Sheet'!$BM$152:$BM$192, ROW('Cheater Sheet'!$BM$152:$BM$192)-151,""), ROW()-4)),"")="","",IFERROR(INDEX('Cheater Sheet'!AH152:AH192, SMALL(IF("Yes"='Cheater Sheet'!$BM$152:$BM$192, ROW('Cheater Sheet'!$BM$152:$BM$192)-151,""), ROW()-4)),""))</f>
        <v/>
      </c>
      <c r="AJ6" s="292" t="str" cm="1">
        <f t="array" ref="AJ6">IF(IFERROR(INDEX('Cheater Sheet'!AI152:AI192, SMALL(IF("Yes"='Cheater Sheet'!$BM$152:$BM$192, ROW('Cheater Sheet'!$BM$152:$BM$192)-151,""), ROW()-4)),"")="","",IFERROR(INDEX('Cheater Sheet'!AI152:AI192, SMALL(IF("Yes"='Cheater Sheet'!$BM$152:$BM$192, ROW('Cheater Sheet'!$BM$152:$BM$192)-151,""), ROW()-4)),""))</f>
        <v/>
      </c>
      <c r="AK6" s="287" t="str" cm="1">
        <f t="array" ref="AK6">IF(IFERROR(INDEX('Cheater Sheet'!AJ152:AJ192, SMALL(IF("Yes"='Cheater Sheet'!$BM$152:$BM$192, ROW('Cheater Sheet'!$BM$152:$BM$192)-151,""), ROW()-4)),"")="","",IFERROR(INDEX('Cheater Sheet'!AJ152:AJ192, SMALL(IF("Yes"='Cheater Sheet'!$BM$152:$BM$192, ROW('Cheater Sheet'!$BM$152:$BM$192)-151,""), ROW()-4)),""))</f>
        <v/>
      </c>
      <c r="AL6" s="292" t="str" cm="1">
        <f t="array" ref="AL6">IF(IFERROR(INDEX('Cheater Sheet'!AK152:AK192, SMALL(IF("Yes"='Cheater Sheet'!$BM$152:$BM$192, ROW('Cheater Sheet'!$BM$152:$BM$192)-151,""), ROW()-4)),"")="","",IFERROR(INDEX('Cheater Sheet'!AK152:AK192, SMALL(IF("Yes"='Cheater Sheet'!$BM$152:$BM$192, ROW('Cheater Sheet'!$BM$152:$BM$192)-151,""), ROW()-4)),""))</f>
        <v/>
      </c>
      <c r="AM6" s="287" t="str" cm="1">
        <f t="array" ref="AM6">IF(IFERROR(INDEX('Cheater Sheet'!AL152:AL192, SMALL(IF("Yes"='Cheater Sheet'!$BM$152:$BM$192, ROW('Cheater Sheet'!$BM$152:$BM$192)-151,""), ROW()-4)),"")="","",IFERROR(INDEX('Cheater Sheet'!AL152:AL192, SMALL(IF("Yes"='Cheater Sheet'!$BM$152:$BM$192, ROW('Cheater Sheet'!$BM$152:$BM$192)-151,""), ROW()-4)),""))</f>
        <v/>
      </c>
      <c r="AN6" s="292" t="str" cm="1">
        <f t="array" ref="AN6">IF(IFERROR(INDEX('Cheater Sheet'!AM152:AM192, SMALL(IF("Yes"='Cheater Sheet'!$BM$152:$BM$192, ROW('Cheater Sheet'!$BM$152:$BM$192)-151,""), ROW()-4)),"")="","",IFERROR(INDEX('Cheater Sheet'!AM152:AM192, SMALL(IF("Yes"='Cheater Sheet'!$BM$152:$BM$192, ROW('Cheater Sheet'!$BM$152:$BM$192)-151,""), ROW()-4)),""))</f>
        <v/>
      </c>
      <c r="AO6" s="287" t="str" cm="1">
        <f t="array" ref="AO6">IF(IFERROR(INDEX('Cheater Sheet'!AN152:AN192, SMALL(IF("Yes"='Cheater Sheet'!$BM$152:$BM$192, ROW('Cheater Sheet'!$BM$152:$BM$192)-151,""), ROW()-4)),"")="","",IFERROR(INDEX('Cheater Sheet'!AN152:AN192, SMALL(IF("Yes"='Cheater Sheet'!$BM$152:$BM$192, ROW('Cheater Sheet'!$BM$152:$BM$192)-151,""), ROW()-4)),""))</f>
        <v/>
      </c>
      <c r="AP6" s="292" t="str" cm="1">
        <f t="array" ref="AP6">IF(IFERROR(INDEX('Cheater Sheet'!AO152:AO192, SMALL(IF("Yes"='Cheater Sheet'!$BM$152:$BM$192, ROW('Cheater Sheet'!$BM$152:$BM$192)-151,""), ROW()-4)),"")="","",IFERROR(INDEX('Cheater Sheet'!AO152:AO192, SMALL(IF("Yes"='Cheater Sheet'!$BM$152:$BM$192, ROW('Cheater Sheet'!$BM$152:$BM$192)-151,""), ROW()-4)),""))</f>
        <v/>
      </c>
      <c r="AQ6" s="287" t="str" cm="1">
        <f t="array" ref="AQ6">IF(IFERROR(INDEX('Cheater Sheet'!AP152:AP192, SMALL(IF("Yes"='Cheater Sheet'!$BM$152:$BM$192, ROW('Cheater Sheet'!$BM$152:$BM$192)-151,""), ROW()-4)),"")="","",IFERROR(INDEX('Cheater Sheet'!AP152:AP192, SMALL(IF("Yes"='Cheater Sheet'!$BM$152:$BM$192, ROW('Cheater Sheet'!$BM$152:$BM$192)-151,""), ROW()-4)),""))</f>
        <v/>
      </c>
      <c r="AR6" s="292" t="str" cm="1">
        <f t="array" ref="AR6">IF(IFERROR(INDEX('Cheater Sheet'!AQ152:AQ192, SMALL(IF("Yes"='Cheater Sheet'!$BM$152:$BM$192, ROW('Cheater Sheet'!$BM$152:$BM$192)-151,""), ROW()-4)),"")="","",IFERROR(INDEX('Cheater Sheet'!AQ152:AQ192, SMALL(IF("Yes"='Cheater Sheet'!$BM$152:$BM$192, ROW('Cheater Sheet'!$BM$152:$BM$192)-151,""), ROW()-4)),""))</f>
        <v/>
      </c>
      <c r="AS6" s="287" t="str" cm="1">
        <f t="array" ref="AS6">IF(IFERROR(INDEX('Cheater Sheet'!AR152:AR192, SMALL(IF("Yes"='Cheater Sheet'!$BM$152:$BM$192, ROW('Cheater Sheet'!$BM$152:$BM$192)-151,""), ROW()-4)),"")="","",IFERROR(INDEX('Cheater Sheet'!AR152:AR192, SMALL(IF("Yes"='Cheater Sheet'!$BM$152:$BM$192, ROW('Cheater Sheet'!$BM$152:$BM$192)-151,""), ROW()-4)),""))</f>
        <v/>
      </c>
      <c r="AT6" s="292" t="str" cm="1">
        <f t="array" ref="AT6">IF(IFERROR(INDEX('Cheater Sheet'!AS152:AS192, SMALL(IF("Yes"='Cheater Sheet'!$BM$152:$BM$192, ROW('Cheater Sheet'!$BM$152:$BM$192)-151,""), ROW()-4)),"")="","",IFERROR(INDEX('Cheater Sheet'!AS152:AS192, SMALL(IF("Yes"='Cheater Sheet'!$BM$152:$BM$192, ROW('Cheater Sheet'!$BM$152:$BM$192)-151,""), ROW()-4)),""))</f>
        <v/>
      </c>
      <c r="AU6" s="287" t="str" cm="1">
        <f t="array" ref="AU6">IF(IFERROR(INDEX('Cheater Sheet'!AT152:AT192, SMALL(IF("Yes"='Cheater Sheet'!$BM$152:$BM$192, ROW('Cheater Sheet'!$BM$152:$BM$192)-151,""), ROW()-4)),"")="","",IFERROR(INDEX('Cheater Sheet'!AT152:AT192, SMALL(IF("Yes"='Cheater Sheet'!$BM$152:$BM$192, ROW('Cheater Sheet'!$BM$152:$BM$192)-151,""), ROW()-4)),""))</f>
        <v/>
      </c>
      <c r="AV6" s="292" t="str" cm="1">
        <f t="array" ref="AV6">IF(IFERROR(INDEX('Cheater Sheet'!AU152:AU192, SMALL(IF("Yes"='Cheater Sheet'!$BM$152:$BM$192, ROW('Cheater Sheet'!$BM$152:$BM$192)-151,""), ROW()-4)),"")="","",IFERROR(INDEX('Cheater Sheet'!AU152:AU192, SMALL(IF("Yes"='Cheater Sheet'!$BM$152:$BM$192, ROW('Cheater Sheet'!$BM$152:$BM$192)-151,""), ROW()-4)),""))</f>
        <v/>
      </c>
      <c r="AW6" s="287" t="str" cm="1">
        <f t="array" ref="AW6">IF(IFERROR(INDEX('Cheater Sheet'!AV152:AV192, SMALL(IF("Yes"='Cheater Sheet'!$BM$152:$BM$192, ROW('Cheater Sheet'!$BM$152:$BM$192)-151,""), ROW()-4)),"")="","",IFERROR(INDEX('Cheater Sheet'!AV152:AV192, SMALL(IF("Yes"='Cheater Sheet'!$BM$152:$BM$192, ROW('Cheater Sheet'!$BM$152:$BM$192)-151,""), ROW()-4)),""))</f>
        <v/>
      </c>
      <c r="AX6" s="292" t="str" cm="1">
        <f t="array" ref="AX6">IF(IFERROR(INDEX('Cheater Sheet'!AW152:AW192, SMALL(IF("Yes"='Cheater Sheet'!$BM$152:$BM$192, ROW('Cheater Sheet'!$BM$152:$BM$192)-151,""), ROW()-4)),"")="","",IFERROR(INDEX('Cheater Sheet'!AW152:AW192, SMALL(IF("Yes"='Cheater Sheet'!$BM$152:$BM$192, ROW('Cheater Sheet'!$BM$152:$BM$192)-151,""), ROW()-4)),""))</f>
        <v/>
      </c>
      <c r="AY6" s="287" t="str" cm="1">
        <f t="array" ref="AY6">IF(IFERROR(INDEX('Cheater Sheet'!AX152:AX192, SMALL(IF("Yes"='Cheater Sheet'!$BM$152:$BM$192, ROW('Cheater Sheet'!$BM$152:$BM$192)-151,""), ROW()-4)),"")="","",IFERROR(INDEX('Cheater Sheet'!AX152:AX192, SMALL(IF("Yes"='Cheater Sheet'!$BM$152:$BM$192, ROW('Cheater Sheet'!$BM$152:$BM$192)-151,""), ROW()-4)),""))</f>
        <v/>
      </c>
      <c r="AZ6" s="292" t="str" cm="1">
        <f t="array" ref="AZ6">IF(IFERROR(INDEX('Cheater Sheet'!AY152:AY192, SMALL(IF("Yes"='Cheater Sheet'!$BM$152:$BM$192, ROW('Cheater Sheet'!$BM$152:$BM$192)-151,""), ROW()-4)),"")="","",IFERROR(INDEX('Cheater Sheet'!AY152:AY192, SMALL(IF("Yes"='Cheater Sheet'!$BM$152:$BM$192, ROW('Cheater Sheet'!$BM$152:$BM$192)-151,""), ROW()-4)),""))</f>
        <v/>
      </c>
      <c r="BA6" s="287" t="str" cm="1">
        <f t="array" ref="BA6">IF(IFERROR(INDEX('Cheater Sheet'!AZ152:AZ192, SMALL(IF("Yes"='Cheater Sheet'!$BM$152:$BM$192, ROW('Cheater Sheet'!$BM$152:$BM$192)-151,""), ROW()-4)),"")="","",IFERROR(INDEX('Cheater Sheet'!AZ152:AZ192, SMALL(IF("Yes"='Cheater Sheet'!$BM$152:$BM$192, ROW('Cheater Sheet'!$BM$152:$BM$192)-151,""), ROW()-4)),""))</f>
        <v/>
      </c>
      <c r="BB6" s="292" t="str" cm="1">
        <f t="array" ref="BB6">IF(IFERROR(INDEX('Cheater Sheet'!BA152:BA192, SMALL(IF("Yes"='Cheater Sheet'!$BM$152:$BM$192, ROW('Cheater Sheet'!$BM$152:$BM$192)-151,""), ROW()-4)),"")="","",IFERROR(INDEX('Cheater Sheet'!BA152:BA192, SMALL(IF("Yes"='Cheater Sheet'!$BM$152:$BM$192, ROW('Cheater Sheet'!$BM$152:$BM$192)-151,""), ROW()-4)),""))</f>
        <v/>
      </c>
      <c r="BC6" s="287" t="str" cm="1">
        <f t="array" ref="BC6">IF(IFERROR(INDEX('Cheater Sheet'!BB152:BB192, SMALL(IF("Yes"='Cheater Sheet'!$BM$152:$BM$192, ROW('Cheater Sheet'!$BM$152:$BM$192)-151,""), ROW()-4)),"")="","",IFERROR(INDEX('Cheater Sheet'!BB152:BB192, SMALL(IF("Yes"='Cheater Sheet'!$BM$152:$BM$192, ROW('Cheater Sheet'!$BM$152:$BM$192)-151,""), ROW()-4)),""))</f>
        <v/>
      </c>
      <c r="BD6" s="292" t="str" cm="1">
        <f t="array" ref="BD6">IF(IFERROR(INDEX('Cheater Sheet'!BC152:BC192, SMALL(IF("Yes"='Cheater Sheet'!$BM$152:$BM$192, ROW('Cheater Sheet'!$BM$152:$BM$192)-151,""), ROW()-4)),"")="","",IFERROR(INDEX('Cheater Sheet'!BC152:BC192, SMALL(IF("Yes"='Cheater Sheet'!$BM$152:$BM$192, ROW('Cheater Sheet'!$BM$152:$BM$192)-151,""), ROW()-4)),""))</f>
        <v/>
      </c>
      <c r="BE6" s="287" t="str" cm="1">
        <f t="array" ref="BE6">IF(IFERROR(INDEX('Cheater Sheet'!BD152:BD192, SMALL(IF("Yes"='Cheater Sheet'!$BM$152:$BM$192, ROW('Cheater Sheet'!$BM$152:$BM$192)-151,""), ROW()-4)),"")="","",IFERROR(INDEX('Cheater Sheet'!BD152:BD192, SMALL(IF("Yes"='Cheater Sheet'!$BM$152:$BM$192, ROW('Cheater Sheet'!$BM$152:$BM$192)-151,""), ROW()-4)),""))</f>
        <v/>
      </c>
      <c r="BF6" s="292" t="str" cm="1">
        <f t="array" ref="BF6">IF(IFERROR(INDEX('Cheater Sheet'!BE152:BE192, SMALL(IF("Yes"='Cheater Sheet'!$BM$152:$BM$192, ROW('Cheater Sheet'!$BM$152:$BM$192)-151,""), ROW()-4)),"")="","",IFERROR(INDEX('Cheater Sheet'!BE152:BE192, SMALL(IF("Yes"='Cheater Sheet'!$BM$152:$BM$192, ROW('Cheater Sheet'!$BM$152:$BM$192)-151,""), ROW()-4)),""))</f>
        <v/>
      </c>
      <c r="BG6" s="287" t="str" cm="1">
        <f t="array" ref="BG6">IF(IFERROR(INDEX('Cheater Sheet'!BF152:BF192, SMALL(IF("Yes"='Cheater Sheet'!$BM$152:$BM$192, ROW('Cheater Sheet'!$BM$152:$BM$192)-151,""), ROW()-4)),"")="","",IFERROR(INDEX('Cheater Sheet'!BF152:BF192, SMALL(IF("Yes"='Cheater Sheet'!$BM$152:$BM$192, ROW('Cheater Sheet'!$BM$152:$BM$192)-151,""), ROW()-4)),""))</f>
        <v/>
      </c>
      <c r="BH6" s="292" t="str" cm="1">
        <f t="array" ref="BH6">IF(IFERROR(INDEX('Cheater Sheet'!BG152:BG192, SMALL(IF("Yes"='Cheater Sheet'!$BM$152:$BM$192, ROW('Cheater Sheet'!$BM$152:$BM$192)-151,""), ROW()-4)),"")="","",IFERROR(INDEX('Cheater Sheet'!BG152:BG192, SMALL(IF("Yes"='Cheater Sheet'!$BM$152:$BM$192, ROW('Cheater Sheet'!$BM$152:$BM$192)-151,""), ROW()-4)),""))</f>
        <v/>
      </c>
      <c r="BI6" s="287" t="str" cm="1">
        <f t="array" ref="BI6">IF(IFERROR(INDEX('Cheater Sheet'!BH152:BH192, SMALL(IF("Yes"='Cheater Sheet'!$BM$152:$BM$192, ROW('Cheater Sheet'!$BM$152:$BM$192)-151,""), ROW()-4)),"")="","",IFERROR(INDEX('Cheater Sheet'!BH152:BH192, SMALL(IF("Yes"='Cheater Sheet'!$BM$152:$BM$192, ROW('Cheater Sheet'!$BM$152:$BM$192)-151,""), ROW()-4)),""))</f>
        <v/>
      </c>
      <c r="BJ6" s="292" t="str" cm="1">
        <f t="array" ref="BJ6">IF(IFERROR(INDEX('Cheater Sheet'!BI152:BI192, SMALL(IF("Yes"='Cheater Sheet'!$BM$152:$BM$192, ROW('Cheater Sheet'!$BM$152:$BM$192)-151,""), ROW()-4)),"")="","",IFERROR(INDEX('Cheater Sheet'!BI152:BI192, SMALL(IF("Yes"='Cheater Sheet'!$BM$152:$BM$192, ROW('Cheater Sheet'!$BM$152:$BM$192)-151,""), ROW()-4)),""))</f>
        <v/>
      </c>
      <c r="BK6" s="709" t="str" cm="1">
        <f t="array" ref="BK6">IF(IFERROR(INDEX('Cheater Sheet'!BJ152:BJ192, SMALL(IF("Yes"='Cheater Sheet'!$BM$152:$BM$192, ROW('Cheater Sheet'!$BM$152:$BM$192)-151,""), ROW()-4)),"")="","",IFERROR(INDEX('Cheater Sheet'!BJ152:BJ192, SMALL(IF("Yes"='Cheater Sheet'!$BM$152:$BM$192, ROW('Cheater Sheet'!$BM$152:$BM$192)-151,""), ROW()-4)),""))</f>
        <v/>
      </c>
      <c r="BL6" s="714"/>
    </row>
    <row r="7" spans="1:64" x14ac:dyDescent="0.2">
      <c r="A7" s="765">
        <f t="shared" si="0"/>
        <v>0</v>
      </c>
      <c r="C7" s="143" t="str" cm="1">
        <f t="array" ref="C7">IFERROR(INDEX('Cheater Sheet'!$B$152:$B$192, SMALL(IF("Yes"='Cheater Sheet'!$BM$152:$BM$192, ROW('Cheater Sheet'!$BM$152:$BM$192)-151,""), ROW()-4)),"")</f>
        <v/>
      </c>
      <c r="D7" s="292" t="str" cm="1">
        <f t="array" ref="D7">IF(IFERROR(INDEX('Cheater Sheet'!C152:C192, SMALL(IF("Yes"='Cheater Sheet'!$BM$152:$BM$192, ROW('Cheater Sheet'!$BM$152:$BM$192)-151,""), ROW()-4)),"")="","",IFERROR(INDEX('Cheater Sheet'!C152:C192, SMALL(IF("Yes"='Cheater Sheet'!$BM$152:$BM$192, ROW('Cheater Sheet'!$BM$152:$BM$192)-151,""), ROW()-4)),""))</f>
        <v/>
      </c>
      <c r="E7" s="287" t="str" cm="1">
        <f t="array" ref="E7">IF(IFERROR(INDEX('Cheater Sheet'!D152:D192, SMALL(IF("Yes"='Cheater Sheet'!$BM$152:$BM$192, ROW('Cheater Sheet'!$BM$152:$BM$192)-151,""), ROW()-4)),"")="","",IFERROR(INDEX('Cheater Sheet'!D152:D192, SMALL(IF("Yes"='Cheater Sheet'!$BM$152:$BM$192, ROW('Cheater Sheet'!$BM$152:$BM$192)-151,""), ROW()-4)),""))</f>
        <v/>
      </c>
      <c r="F7" s="292" t="str" cm="1">
        <f t="array" ref="F7">IF(IFERROR(INDEX('Cheater Sheet'!E152:E192, SMALL(IF("Yes"='Cheater Sheet'!$BM$152:$BM$192, ROW('Cheater Sheet'!$BM$152:$BM$192)-151,""), ROW()-4)),"")="","",IFERROR(INDEX('Cheater Sheet'!E152:E192, SMALL(IF("Yes"='Cheater Sheet'!$BM$152:$BM$192, ROW('Cheater Sheet'!$BM$152:$BM$192)-151,""), ROW()-4)),""))</f>
        <v/>
      </c>
      <c r="G7" s="287" t="str" cm="1">
        <f t="array" ref="G7">IF(IFERROR(INDEX('Cheater Sheet'!F152:F192, SMALL(IF("Yes"='Cheater Sheet'!$BM$152:$BM$192, ROW('Cheater Sheet'!$BM$152:$BM$192)-151,""), ROW()-4)),"")="","",IFERROR(INDEX('Cheater Sheet'!F152:F192, SMALL(IF("Yes"='Cheater Sheet'!$BM$152:$BM$192, ROW('Cheater Sheet'!$BM$152:$BM$192)-151,""), ROW()-4)),""))</f>
        <v/>
      </c>
      <c r="H7" s="292" t="str" cm="1">
        <f t="array" ref="H7">IF(IFERROR(INDEX('Cheater Sheet'!G152:G192, SMALL(IF("Yes"='Cheater Sheet'!$BM$152:$BM$192, ROW('Cheater Sheet'!$BM$152:$BM$192)-151,""), ROW()-4)),"")="","",IFERROR(INDEX('Cheater Sheet'!G152:G192, SMALL(IF("Yes"='Cheater Sheet'!$BM$152:$BM$192, ROW('Cheater Sheet'!$BM$152:$BM$192)-151,""), ROW()-4)),""))</f>
        <v/>
      </c>
      <c r="I7" s="287" t="str" cm="1">
        <f t="array" ref="I7">IF(IFERROR(INDEX('Cheater Sheet'!H152:H192, SMALL(IF("Yes"='Cheater Sheet'!$BM$152:$BM$192, ROW('Cheater Sheet'!$BM$152:$BM$192)-151,""), ROW()-4)),"")="","",IFERROR(INDEX('Cheater Sheet'!H152:H192, SMALL(IF("Yes"='Cheater Sheet'!$BM$152:$BM$192, ROW('Cheater Sheet'!$BM$152:$BM$192)-151,""), ROW()-4)),""))</f>
        <v/>
      </c>
      <c r="J7" s="292" t="str" cm="1">
        <f t="array" ref="J7">IF(IFERROR(INDEX('Cheater Sheet'!I152:I192, SMALL(IF("Yes"='Cheater Sheet'!$BM$152:$BM$192, ROW('Cheater Sheet'!$BM$152:$BM$192)-151,""), ROW()-4)),"")="","",IFERROR(INDEX('Cheater Sheet'!I152:I192, SMALL(IF("Yes"='Cheater Sheet'!$BM$152:$BM$192, ROW('Cheater Sheet'!$BM$152:$BM$192)-151,""), ROW()-4)),""))</f>
        <v/>
      </c>
      <c r="K7" s="287" t="str" cm="1">
        <f t="array" ref="K7">IF(IFERROR(INDEX('Cheater Sheet'!J152:J192, SMALL(IF("Yes"='Cheater Sheet'!$BM$152:$BM$192, ROW('Cheater Sheet'!$BM$152:$BM$192)-151,""), ROW()-4)),"")="","",IFERROR(INDEX('Cheater Sheet'!J152:J192, SMALL(IF("Yes"='Cheater Sheet'!$BM$152:$BM$192, ROW('Cheater Sheet'!$BM$152:$BM$192)-151,""), ROW()-4)),""))</f>
        <v/>
      </c>
      <c r="L7" s="292" t="str" cm="1">
        <f t="array" ref="L7">IF(IFERROR(INDEX('Cheater Sheet'!K152:K192, SMALL(IF("Yes"='Cheater Sheet'!$BM$152:$BM$192, ROW('Cheater Sheet'!$BM$152:$BM$192)-151,""), ROW()-4)),"")="","",IFERROR(INDEX('Cheater Sheet'!K152:K192, SMALL(IF("Yes"='Cheater Sheet'!$BM$152:$BM$192, ROW('Cheater Sheet'!$BM$152:$BM$192)-151,""), ROW()-4)),""))</f>
        <v/>
      </c>
      <c r="M7" s="287" t="str" cm="1">
        <f t="array" ref="M7">IF(IFERROR(INDEX('Cheater Sheet'!L152:L192, SMALL(IF("Yes"='Cheater Sheet'!$BM$152:$BM$192, ROW('Cheater Sheet'!$BM$152:$BM$192)-151,""), ROW()-4)),"")="","",IFERROR(INDEX('Cheater Sheet'!L152:L192, SMALL(IF("Yes"='Cheater Sheet'!$BM$152:$BM$192, ROW('Cheater Sheet'!$BM$152:$BM$192)-151,""), ROW()-4)),""))</f>
        <v/>
      </c>
      <c r="N7" s="292" t="str" cm="1">
        <f t="array" ref="N7">IF(IFERROR(INDEX('Cheater Sheet'!M152:M192, SMALL(IF("Yes"='Cheater Sheet'!$BM$152:$BM$192, ROW('Cheater Sheet'!$BM$152:$BM$192)-151,""), ROW()-4)),"")="","",IFERROR(INDEX('Cheater Sheet'!M152:M192, SMALL(IF("Yes"='Cheater Sheet'!$BM$152:$BM$192, ROW('Cheater Sheet'!$BM$152:$BM$192)-151,""), ROW()-4)),""))</f>
        <v/>
      </c>
      <c r="O7" s="287" t="str" cm="1">
        <f t="array" ref="O7">IF(IFERROR(INDEX('Cheater Sheet'!N152:N192, SMALL(IF("Yes"='Cheater Sheet'!$BM$152:$BM$192, ROW('Cheater Sheet'!$BM$152:$BM$192)-151,""), ROW()-4)),"")="","",IFERROR(INDEX('Cheater Sheet'!N152:N192, SMALL(IF("Yes"='Cheater Sheet'!$BM$152:$BM$192, ROW('Cheater Sheet'!$BM$152:$BM$192)-151,""), ROW()-4)),""))</f>
        <v/>
      </c>
      <c r="P7" s="292" t="str" cm="1">
        <f t="array" ref="P7">IF(IFERROR(INDEX('Cheater Sheet'!O152:O192, SMALL(IF("Yes"='Cheater Sheet'!$BM$152:$BM$192, ROW('Cheater Sheet'!$BM$152:$BM$192)-151,""), ROW()-4)),"")="","",IFERROR(INDEX('Cheater Sheet'!O152:O192, SMALL(IF("Yes"='Cheater Sheet'!$BM$152:$BM$192, ROW('Cheater Sheet'!$BM$152:$BM$192)-151,""), ROW()-4)),""))</f>
        <v/>
      </c>
      <c r="Q7" s="287" t="str" cm="1">
        <f t="array" ref="Q7">IF(IFERROR(INDEX('Cheater Sheet'!P152:P192, SMALL(IF("Yes"='Cheater Sheet'!$BM$152:$BM$192, ROW('Cheater Sheet'!$BM$152:$BM$192)-151,""), ROW()-4)),"")="","",IFERROR(INDEX('Cheater Sheet'!P152:P192, SMALL(IF("Yes"='Cheater Sheet'!$BM$152:$BM$192, ROW('Cheater Sheet'!$BM$152:$BM$192)-151,""), ROW()-4)),""))</f>
        <v/>
      </c>
      <c r="R7" s="292" t="str" cm="1">
        <f t="array" ref="R7">IF(IFERROR(INDEX('Cheater Sheet'!Q152:Q192, SMALL(IF("Yes"='Cheater Sheet'!$BM$152:$BM$192, ROW('Cheater Sheet'!$BM$152:$BM$192)-151,""), ROW()-4)),"")="","",IFERROR(INDEX('Cheater Sheet'!Q152:Q192, SMALL(IF("Yes"='Cheater Sheet'!$BM$152:$BM$192, ROW('Cheater Sheet'!$BM$152:$BM$192)-151,""), ROW()-4)),""))</f>
        <v/>
      </c>
      <c r="S7" s="287" t="str" cm="1">
        <f t="array" ref="S7">IF(IFERROR(INDEX('Cheater Sheet'!R152:R192, SMALL(IF("Yes"='Cheater Sheet'!$BM$152:$BM$192, ROW('Cheater Sheet'!$BM$152:$BM$192)-151,""), ROW()-4)),"")="","",IFERROR(INDEX('Cheater Sheet'!R152:R192, SMALL(IF("Yes"='Cheater Sheet'!$BM$152:$BM$192, ROW('Cheater Sheet'!$BM$152:$BM$192)-151,""), ROW()-4)),""))</f>
        <v/>
      </c>
      <c r="T7" s="292" t="str" cm="1">
        <f t="array" ref="T7">IF(IFERROR(INDEX('Cheater Sheet'!S152:S192, SMALL(IF("Yes"='Cheater Sheet'!$BM$152:$BM$192, ROW('Cheater Sheet'!$BM$152:$BM$192)-151,""), ROW()-4)),"")="","",IFERROR(INDEX('Cheater Sheet'!S152:S192, SMALL(IF("Yes"='Cheater Sheet'!$BM$152:$BM$192, ROW('Cheater Sheet'!$BM$152:$BM$192)-151,""), ROW()-4)),""))</f>
        <v/>
      </c>
      <c r="U7" s="287" t="str" cm="1">
        <f t="array" ref="U7">IF(IFERROR(INDEX('Cheater Sheet'!T152:T192, SMALL(IF("Yes"='Cheater Sheet'!$BM$152:$BM$192, ROW('Cheater Sheet'!$BM$152:$BM$192)-151,""), ROW()-4)),"")="","",IFERROR(INDEX('Cheater Sheet'!T152:T192, SMALL(IF("Yes"='Cheater Sheet'!$BM$152:$BM$192, ROW('Cheater Sheet'!$BM$152:$BM$192)-151,""), ROW()-4)),""))</f>
        <v/>
      </c>
      <c r="V7" s="292" t="str" cm="1">
        <f t="array" ref="V7">IF(IFERROR(INDEX('Cheater Sheet'!U152:U192, SMALL(IF("Yes"='Cheater Sheet'!$BM$152:$BM$192, ROW('Cheater Sheet'!$BM$152:$BM$192)-151,""), ROW()-4)),"")="","",IFERROR(INDEX('Cheater Sheet'!U152:U192, SMALL(IF("Yes"='Cheater Sheet'!$BM$152:$BM$192, ROW('Cheater Sheet'!$BM$152:$BM$192)-151,""), ROW()-4)),""))</f>
        <v/>
      </c>
      <c r="W7" s="287" t="str" cm="1">
        <f t="array" ref="W7">IF(IFERROR(INDEX('Cheater Sheet'!V152:V192, SMALL(IF("Yes"='Cheater Sheet'!$BM$152:$BM$192, ROW('Cheater Sheet'!$BM$152:$BM$192)-151,""), ROW()-4)),"")="","",IFERROR(INDEX('Cheater Sheet'!V152:V192, SMALL(IF("Yes"='Cheater Sheet'!$BM$152:$BM$192, ROW('Cheater Sheet'!$BM$152:$BM$192)-151,""), ROW()-4)),""))</f>
        <v/>
      </c>
      <c r="X7" s="292" t="str" cm="1">
        <f t="array" ref="X7">IF(IFERROR(INDEX('Cheater Sheet'!W152:W192, SMALL(IF("Yes"='Cheater Sheet'!$BM$152:$BM$192, ROW('Cheater Sheet'!$BM$152:$BM$192)-151,""), ROW()-4)),"")="","",IFERROR(INDEX('Cheater Sheet'!W152:W192, SMALL(IF("Yes"='Cheater Sheet'!$BM$152:$BM$192, ROW('Cheater Sheet'!$BM$152:$BM$192)-151,""), ROW()-4)),""))</f>
        <v/>
      </c>
      <c r="Y7" s="287" t="str" cm="1">
        <f t="array" ref="Y7">IF(IFERROR(INDEX('Cheater Sheet'!X152:X192, SMALL(IF("Yes"='Cheater Sheet'!$BM$152:$BM$192, ROW('Cheater Sheet'!$BM$152:$BM$192)-151,""), ROW()-4)),"")="","",IFERROR(INDEX('Cheater Sheet'!X152:X192, SMALL(IF("Yes"='Cheater Sheet'!$BM$152:$BM$192, ROW('Cheater Sheet'!$BM$152:$BM$192)-151,""), ROW()-4)),""))</f>
        <v/>
      </c>
      <c r="Z7" s="292" t="str" cm="1">
        <f t="array" ref="Z7">IF(IFERROR(INDEX('Cheater Sheet'!Y152:Y192, SMALL(IF("Yes"='Cheater Sheet'!$BM$152:$BM$192, ROW('Cheater Sheet'!$BM$152:$BM$192)-151,""), ROW()-4)),"")="","",IFERROR(INDEX('Cheater Sheet'!Y152:Y192, SMALL(IF("Yes"='Cheater Sheet'!$BM$152:$BM$192, ROW('Cheater Sheet'!$BM$152:$BM$192)-151,""), ROW()-4)),""))</f>
        <v/>
      </c>
      <c r="AA7" s="287" t="str" cm="1">
        <f t="array" ref="AA7">IF(IFERROR(INDEX('Cheater Sheet'!Z152:Z192, SMALL(IF("Yes"='Cheater Sheet'!$BM$152:$BM$192, ROW('Cheater Sheet'!$BM$152:$BM$192)-151,""), ROW()-4)),"")="","",IFERROR(INDEX('Cheater Sheet'!Z152:Z192, SMALL(IF("Yes"='Cheater Sheet'!$BM$152:$BM$192, ROW('Cheater Sheet'!$BM$152:$BM$192)-151,""), ROW()-4)),""))</f>
        <v/>
      </c>
      <c r="AB7" s="292" t="str" cm="1">
        <f t="array" ref="AB7">IF(IFERROR(INDEX('Cheater Sheet'!AA152:AA192, SMALL(IF("Yes"='Cheater Sheet'!$BM$152:$BM$192, ROW('Cheater Sheet'!$BM$152:$BM$192)-151,""), ROW()-4)),"")="","",IFERROR(INDEX('Cheater Sheet'!AA152:AA192, SMALL(IF("Yes"='Cheater Sheet'!$BM$152:$BM$192, ROW('Cheater Sheet'!$BM$152:$BM$192)-151,""), ROW()-4)),""))</f>
        <v/>
      </c>
      <c r="AC7" s="287" t="str" cm="1">
        <f t="array" ref="AC7">IF(IFERROR(INDEX('Cheater Sheet'!AB152:AB192, SMALL(IF("Yes"='Cheater Sheet'!$BM$152:$BM$192, ROW('Cheater Sheet'!$BM$152:$BM$192)-151,""), ROW()-4)),"")="","",IFERROR(INDEX('Cheater Sheet'!AB152:AB192, SMALL(IF("Yes"='Cheater Sheet'!$BM$152:$BM$192, ROW('Cheater Sheet'!$BM$152:$BM$192)-151,""), ROW()-4)),""))</f>
        <v/>
      </c>
      <c r="AD7" s="292" t="str" cm="1">
        <f t="array" ref="AD7">IF(IFERROR(INDEX('Cheater Sheet'!AC152:AC192, SMALL(IF("Yes"='Cheater Sheet'!$BM$152:$BM$192, ROW('Cheater Sheet'!$BM$152:$BM$192)-151,""), ROW()-4)),"")="","",IFERROR(INDEX('Cheater Sheet'!AC152:AC192, SMALL(IF("Yes"='Cheater Sheet'!$BM$152:$BM$192, ROW('Cheater Sheet'!$BM$152:$BM$192)-151,""), ROW()-4)),""))</f>
        <v/>
      </c>
      <c r="AE7" s="287" t="str" cm="1">
        <f t="array" ref="AE7">IF(IFERROR(INDEX('Cheater Sheet'!AD152:AD192, SMALL(IF("Yes"='Cheater Sheet'!$BM$152:$BM$192, ROW('Cheater Sheet'!$BM$152:$BM$192)-151,""), ROW()-4)),"")="","",IFERROR(INDEX('Cheater Sheet'!AD152:AD192, SMALL(IF("Yes"='Cheater Sheet'!$BM$152:$BM$192, ROW('Cheater Sheet'!$BM$152:$BM$192)-151,""), ROW()-4)),""))</f>
        <v/>
      </c>
      <c r="AF7" s="292" t="str" cm="1">
        <f t="array" ref="AF7">IF(IFERROR(INDEX('Cheater Sheet'!AE152:AE192, SMALL(IF("Yes"='Cheater Sheet'!$BM$152:$BM$192, ROW('Cheater Sheet'!$BM$152:$BM$192)-151,""), ROW()-4)),"")="","",IFERROR(INDEX('Cheater Sheet'!AE152:AE192, SMALL(IF("Yes"='Cheater Sheet'!$BM$152:$BM$192, ROW('Cheater Sheet'!$BM$152:$BM$192)-151,""), ROW()-4)),""))</f>
        <v/>
      </c>
      <c r="AG7" s="287" t="str" cm="1">
        <f t="array" ref="AG7">IF(IFERROR(INDEX('Cheater Sheet'!AF152:AF192, SMALL(IF("Yes"='Cheater Sheet'!$BM$152:$BM$192, ROW('Cheater Sheet'!$BM$152:$BM$192)-151,""), ROW()-4)),"")="","",IFERROR(INDEX('Cheater Sheet'!AF152:AF192, SMALL(IF("Yes"='Cheater Sheet'!$BM$152:$BM$192, ROW('Cheater Sheet'!$BM$152:$BM$192)-151,""), ROW()-4)),""))</f>
        <v/>
      </c>
      <c r="AH7" s="292" t="str" cm="1">
        <f t="array" ref="AH7">IF(IFERROR(INDEX('Cheater Sheet'!AG152:AG192, SMALL(IF("Yes"='Cheater Sheet'!$BM$152:$BM$192, ROW('Cheater Sheet'!$BM$152:$BM$192)-151,""), ROW()-4)),"")="","",IFERROR(INDEX('Cheater Sheet'!AG152:AG192, SMALL(IF("Yes"='Cheater Sheet'!$BM$152:$BM$192, ROW('Cheater Sheet'!$BM$152:$BM$192)-151,""), ROW()-4)),""))</f>
        <v/>
      </c>
      <c r="AI7" s="287" t="str" cm="1">
        <f t="array" ref="AI7">IF(IFERROR(INDEX('Cheater Sheet'!AH152:AH192, SMALL(IF("Yes"='Cheater Sheet'!$BM$152:$BM$192, ROW('Cheater Sheet'!$BM$152:$BM$192)-151,""), ROW()-4)),"")="","",IFERROR(INDEX('Cheater Sheet'!AH152:AH192, SMALL(IF("Yes"='Cheater Sheet'!$BM$152:$BM$192, ROW('Cheater Sheet'!$BM$152:$BM$192)-151,""), ROW()-4)),""))</f>
        <v/>
      </c>
      <c r="AJ7" s="292" t="str" cm="1">
        <f t="array" ref="AJ7">IF(IFERROR(INDEX('Cheater Sheet'!AI152:AI192, SMALL(IF("Yes"='Cheater Sheet'!$BM$152:$BM$192, ROW('Cheater Sheet'!$BM$152:$BM$192)-151,""), ROW()-4)),"")="","",IFERROR(INDEX('Cheater Sheet'!AI152:AI192, SMALL(IF("Yes"='Cheater Sheet'!$BM$152:$BM$192, ROW('Cheater Sheet'!$BM$152:$BM$192)-151,""), ROW()-4)),""))</f>
        <v/>
      </c>
      <c r="AK7" s="287" t="str" cm="1">
        <f t="array" ref="AK7">IF(IFERROR(INDEX('Cheater Sheet'!AJ152:AJ192, SMALL(IF("Yes"='Cheater Sheet'!$BM$152:$BM$192, ROW('Cheater Sheet'!$BM$152:$BM$192)-151,""), ROW()-4)),"")="","",IFERROR(INDEX('Cheater Sheet'!AJ152:AJ192, SMALL(IF("Yes"='Cheater Sheet'!$BM$152:$BM$192, ROW('Cheater Sheet'!$BM$152:$BM$192)-151,""), ROW()-4)),""))</f>
        <v/>
      </c>
      <c r="AL7" s="292" t="str" cm="1">
        <f t="array" ref="AL7">IF(IFERROR(INDEX('Cheater Sheet'!AK152:AK192, SMALL(IF("Yes"='Cheater Sheet'!$BM$152:$BM$192, ROW('Cheater Sheet'!$BM$152:$BM$192)-151,""), ROW()-4)),"")="","",IFERROR(INDEX('Cheater Sheet'!AK152:AK192, SMALL(IF("Yes"='Cheater Sheet'!$BM$152:$BM$192, ROW('Cheater Sheet'!$BM$152:$BM$192)-151,""), ROW()-4)),""))</f>
        <v/>
      </c>
      <c r="AM7" s="287" t="str" cm="1">
        <f t="array" ref="AM7">IF(IFERROR(INDEX('Cheater Sheet'!AL152:AL192, SMALL(IF("Yes"='Cheater Sheet'!$BM$152:$BM$192, ROW('Cheater Sheet'!$BM$152:$BM$192)-151,""), ROW()-4)),"")="","",IFERROR(INDEX('Cheater Sheet'!AL152:AL192, SMALL(IF("Yes"='Cheater Sheet'!$BM$152:$BM$192, ROW('Cheater Sheet'!$BM$152:$BM$192)-151,""), ROW()-4)),""))</f>
        <v/>
      </c>
      <c r="AN7" s="292" t="str" cm="1">
        <f t="array" ref="AN7">IF(IFERROR(INDEX('Cheater Sheet'!AM152:AM192, SMALL(IF("Yes"='Cheater Sheet'!$BM$152:$BM$192, ROW('Cheater Sheet'!$BM$152:$BM$192)-151,""), ROW()-4)),"")="","",IFERROR(INDEX('Cheater Sheet'!AM152:AM192, SMALL(IF("Yes"='Cheater Sheet'!$BM$152:$BM$192, ROW('Cheater Sheet'!$BM$152:$BM$192)-151,""), ROW()-4)),""))</f>
        <v/>
      </c>
      <c r="AO7" s="287" t="str" cm="1">
        <f t="array" ref="AO7">IF(IFERROR(INDEX('Cheater Sheet'!AN152:AN192, SMALL(IF("Yes"='Cheater Sheet'!$BM$152:$BM$192, ROW('Cheater Sheet'!$BM$152:$BM$192)-151,""), ROW()-4)),"")="","",IFERROR(INDEX('Cheater Sheet'!AN152:AN192, SMALL(IF("Yes"='Cheater Sheet'!$BM$152:$BM$192, ROW('Cheater Sheet'!$BM$152:$BM$192)-151,""), ROW()-4)),""))</f>
        <v/>
      </c>
      <c r="AP7" s="292" t="str" cm="1">
        <f t="array" ref="AP7">IF(IFERROR(INDEX('Cheater Sheet'!AO152:AO192, SMALL(IF("Yes"='Cheater Sheet'!$BM$152:$BM$192, ROW('Cheater Sheet'!$BM$152:$BM$192)-151,""), ROW()-4)),"")="","",IFERROR(INDEX('Cheater Sheet'!AO152:AO192, SMALL(IF("Yes"='Cheater Sheet'!$BM$152:$BM$192, ROW('Cheater Sheet'!$BM$152:$BM$192)-151,""), ROW()-4)),""))</f>
        <v/>
      </c>
      <c r="AQ7" s="287" t="str" cm="1">
        <f t="array" ref="AQ7">IF(IFERROR(INDEX('Cheater Sheet'!AP152:AP192, SMALL(IF("Yes"='Cheater Sheet'!$BM$152:$BM$192, ROW('Cheater Sheet'!$BM$152:$BM$192)-151,""), ROW()-4)),"")="","",IFERROR(INDEX('Cheater Sheet'!AP152:AP192, SMALL(IF("Yes"='Cheater Sheet'!$BM$152:$BM$192, ROW('Cheater Sheet'!$BM$152:$BM$192)-151,""), ROW()-4)),""))</f>
        <v/>
      </c>
      <c r="AR7" s="292" t="str" cm="1">
        <f t="array" ref="AR7">IF(IFERROR(INDEX('Cheater Sheet'!AQ152:AQ192, SMALL(IF("Yes"='Cheater Sheet'!$BM$152:$BM$192, ROW('Cheater Sheet'!$BM$152:$BM$192)-151,""), ROW()-4)),"")="","",IFERROR(INDEX('Cheater Sheet'!AQ152:AQ192, SMALL(IF("Yes"='Cheater Sheet'!$BM$152:$BM$192, ROW('Cheater Sheet'!$BM$152:$BM$192)-151,""), ROW()-4)),""))</f>
        <v/>
      </c>
      <c r="AS7" s="287" t="str" cm="1">
        <f t="array" ref="AS7">IF(IFERROR(INDEX('Cheater Sheet'!AR152:AR192, SMALL(IF("Yes"='Cheater Sheet'!$BM$152:$BM$192, ROW('Cheater Sheet'!$BM$152:$BM$192)-151,""), ROW()-4)),"")="","",IFERROR(INDEX('Cheater Sheet'!AR152:AR192, SMALL(IF("Yes"='Cheater Sheet'!$BM$152:$BM$192, ROW('Cheater Sheet'!$BM$152:$BM$192)-151,""), ROW()-4)),""))</f>
        <v/>
      </c>
      <c r="AT7" s="292" t="str" cm="1">
        <f t="array" ref="AT7">IF(IFERROR(INDEX('Cheater Sheet'!AS152:AS192, SMALL(IF("Yes"='Cheater Sheet'!$BM$152:$BM$192, ROW('Cheater Sheet'!$BM$152:$BM$192)-151,""), ROW()-4)),"")="","",IFERROR(INDEX('Cheater Sheet'!AS152:AS192, SMALL(IF("Yes"='Cheater Sheet'!$BM$152:$BM$192, ROW('Cheater Sheet'!$BM$152:$BM$192)-151,""), ROW()-4)),""))</f>
        <v/>
      </c>
      <c r="AU7" s="287" t="str" cm="1">
        <f t="array" ref="AU7">IF(IFERROR(INDEX('Cheater Sheet'!AT152:AT192, SMALL(IF("Yes"='Cheater Sheet'!$BM$152:$BM$192, ROW('Cheater Sheet'!$BM$152:$BM$192)-151,""), ROW()-4)),"")="","",IFERROR(INDEX('Cheater Sheet'!AT152:AT192, SMALL(IF("Yes"='Cheater Sheet'!$BM$152:$BM$192, ROW('Cheater Sheet'!$BM$152:$BM$192)-151,""), ROW()-4)),""))</f>
        <v/>
      </c>
      <c r="AV7" s="292" t="str" cm="1">
        <f t="array" ref="AV7">IF(IFERROR(INDEX('Cheater Sheet'!AU152:AU192, SMALL(IF("Yes"='Cheater Sheet'!$BM$152:$BM$192, ROW('Cheater Sheet'!$BM$152:$BM$192)-151,""), ROW()-4)),"")="","",IFERROR(INDEX('Cheater Sheet'!AU152:AU192, SMALL(IF("Yes"='Cheater Sheet'!$BM$152:$BM$192, ROW('Cheater Sheet'!$BM$152:$BM$192)-151,""), ROW()-4)),""))</f>
        <v/>
      </c>
      <c r="AW7" s="287" t="str" cm="1">
        <f t="array" ref="AW7">IF(IFERROR(INDEX('Cheater Sheet'!AV152:AV192, SMALL(IF("Yes"='Cheater Sheet'!$BM$152:$BM$192, ROW('Cheater Sheet'!$BM$152:$BM$192)-151,""), ROW()-4)),"")="","",IFERROR(INDEX('Cheater Sheet'!AV152:AV192, SMALL(IF("Yes"='Cheater Sheet'!$BM$152:$BM$192, ROW('Cheater Sheet'!$BM$152:$BM$192)-151,""), ROW()-4)),""))</f>
        <v/>
      </c>
      <c r="AX7" s="292" t="str" cm="1">
        <f t="array" ref="AX7">IF(IFERROR(INDEX('Cheater Sheet'!AW152:AW192, SMALL(IF("Yes"='Cheater Sheet'!$BM$152:$BM$192, ROW('Cheater Sheet'!$BM$152:$BM$192)-151,""), ROW()-4)),"")="","",IFERROR(INDEX('Cheater Sheet'!AW152:AW192, SMALL(IF("Yes"='Cheater Sheet'!$BM$152:$BM$192, ROW('Cheater Sheet'!$BM$152:$BM$192)-151,""), ROW()-4)),""))</f>
        <v/>
      </c>
      <c r="AY7" s="287" t="str" cm="1">
        <f t="array" ref="AY7">IF(IFERROR(INDEX('Cheater Sheet'!AX152:AX192, SMALL(IF("Yes"='Cheater Sheet'!$BM$152:$BM$192, ROW('Cheater Sheet'!$BM$152:$BM$192)-151,""), ROW()-4)),"")="","",IFERROR(INDEX('Cheater Sheet'!AX152:AX192, SMALL(IF("Yes"='Cheater Sheet'!$BM$152:$BM$192, ROW('Cheater Sheet'!$BM$152:$BM$192)-151,""), ROW()-4)),""))</f>
        <v/>
      </c>
      <c r="AZ7" s="292" t="str" cm="1">
        <f t="array" ref="AZ7">IF(IFERROR(INDEX('Cheater Sheet'!AY152:AY192, SMALL(IF("Yes"='Cheater Sheet'!$BM$152:$BM$192, ROW('Cheater Sheet'!$BM$152:$BM$192)-151,""), ROW()-4)),"")="","",IFERROR(INDEX('Cheater Sheet'!AY152:AY192, SMALL(IF("Yes"='Cheater Sheet'!$BM$152:$BM$192, ROW('Cheater Sheet'!$BM$152:$BM$192)-151,""), ROW()-4)),""))</f>
        <v/>
      </c>
      <c r="BA7" s="287" t="str" cm="1">
        <f t="array" ref="BA7">IF(IFERROR(INDEX('Cheater Sheet'!AZ152:AZ192, SMALL(IF("Yes"='Cheater Sheet'!$BM$152:$BM$192, ROW('Cheater Sheet'!$BM$152:$BM$192)-151,""), ROW()-4)),"")="","",IFERROR(INDEX('Cheater Sheet'!AZ152:AZ192, SMALL(IF("Yes"='Cheater Sheet'!$BM$152:$BM$192, ROW('Cheater Sheet'!$BM$152:$BM$192)-151,""), ROW()-4)),""))</f>
        <v/>
      </c>
      <c r="BB7" s="292" t="str" cm="1">
        <f t="array" ref="BB7">IF(IFERROR(INDEX('Cheater Sheet'!BA152:BA192, SMALL(IF("Yes"='Cheater Sheet'!$BM$152:$BM$192, ROW('Cheater Sheet'!$BM$152:$BM$192)-151,""), ROW()-4)),"")="","",IFERROR(INDEX('Cheater Sheet'!BA152:BA192, SMALL(IF("Yes"='Cheater Sheet'!$BM$152:$BM$192, ROW('Cheater Sheet'!$BM$152:$BM$192)-151,""), ROW()-4)),""))</f>
        <v/>
      </c>
      <c r="BC7" s="287" t="str" cm="1">
        <f t="array" ref="BC7">IF(IFERROR(INDEX('Cheater Sheet'!BB152:BB192, SMALL(IF("Yes"='Cheater Sheet'!$BM$152:$BM$192, ROW('Cheater Sheet'!$BM$152:$BM$192)-151,""), ROW()-4)),"")="","",IFERROR(INDEX('Cheater Sheet'!BB152:BB192, SMALL(IF("Yes"='Cheater Sheet'!$BM$152:$BM$192, ROW('Cheater Sheet'!$BM$152:$BM$192)-151,""), ROW()-4)),""))</f>
        <v/>
      </c>
      <c r="BD7" s="292" t="str" cm="1">
        <f t="array" ref="BD7">IF(IFERROR(INDEX('Cheater Sheet'!BC152:BC192, SMALL(IF("Yes"='Cheater Sheet'!$BM$152:$BM$192, ROW('Cheater Sheet'!$BM$152:$BM$192)-151,""), ROW()-4)),"")="","",IFERROR(INDEX('Cheater Sheet'!BC152:BC192, SMALL(IF("Yes"='Cheater Sheet'!$BM$152:$BM$192, ROW('Cheater Sheet'!$BM$152:$BM$192)-151,""), ROW()-4)),""))</f>
        <v/>
      </c>
      <c r="BE7" s="287" t="str" cm="1">
        <f t="array" ref="BE7">IF(IFERROR(INDEX('Cheater Sheet'!BD152:BD192, SMALL(IF("Yes"='Cheater Sheet'!$BM$152:$BM$192, ROW('Cheater Sheet'!$BM$152:$BM$192)-151,""), ROW()-4)),"")="","",IFERROR(INDEX('Cheater Sheet'!BD152:BD192, SMALL(IF("Yes"='Cheater Sheet'!$BM$152:$BM$192, ROW('Cheater Sheet'!$BM$152:$BM$192)-151,""), ROW()-4)),""))</f>
        <v/>
      </c>
      <c r="BF7" s="292" t="str" cm="1">
        <f t="array" ref="BF7">IF(IFERROR(INDEX('Cheater Sheet'!BE152:BE192, SMALL(IF("Yes"='Cheater Sheet'!$BM$152:$BM$192, ROW('Cheater Sheet'!$BM$152:$BM$192)-151,""), ROW()-4)),"")="","",IFERROR(INDEX('Cheater Sheet'!BE152:BE192, SMALL(IF("Yes"='Cheater Sheet'!$BM$152:$BM$192, ROW('Cheater Sheet'!$BM$152:$BM$192)-151,""), ROW()-4)),""))</f>
        <v/>
      </c>
      <c r="BG7" s="287" t="str" cm="1">
        <f t="array" ref="BG7">IF(IFERROR(INDEX('Cheater Sheet'!BF152:BF192, SMALL(IF("Yes"='Cheater Sheet'!$BM$152:$BM$192, ROW('Cheater Sheet'!$BM$152:$BM$192)-151,""), ROW()-4)),"")="","",IFERROR(INDEX('Cheater Sheet'!BF152:BF192, SMALL(IF("Yes"='Cheater Sheet'!$BM$152:$BM$192, ROW('Cheater Sheet'!$BM$152:$BM$192)-151,""), ROW()-4)),""))</f>
        <v/>
      </c>
      <c r="BH7" s="292" t="str" cm="1">
        <f t="array" ref="BH7">IF(IFERROR(INDEX('Cheater Sheet'!BG152:BG192, SMALL(IF("Yes"='Cheater Sheet'!$BM$152:$BM$192, ROW('Cheater Sheet'!$BM$152:$BM$192)-151,""), ROW()-4)),"")="","",IFERROR(INDEX('Cheater Sheet'!BG152:BG192, SMALL(IF("Yes"='Cheater Sheet'!$BM$152:$BM$192, ROW('Cheater Sheet'!$BM$152:$BM$192)-151,""), ROW()-4)),""))</f>
        <v/>
      </c>
      <c r="BI7" s="287" t="str" cm="1">
        <f t="array" ref="BI7">IF(IFERROR(INDEX('Cheater Sheet'!BH152:BH192, SMALL(IF("Yes"='Cheater Sheet'!$BM$152:$BM$192, ROW('Cheater Sheet'!$BM$152:$BM$192)-151,""), ROW()-4)),"")="","",IFERROR(INDEX('Cheater Sheet'!BH152:BH192, SMALL(IF("Yes"='Cheater Sheet'!$BM$152:$BM$192, ROW('Cheater Sheet'!$BM$152:$BM$192)-151,""), ROW()-4)),""))</f>
        <v/>
      </c>
      <c r="BJ7" s="292" t="str" cm="1">
        <f t="array" ref="BJ7">IF(IFERROR(INDEX('Cheater Sheet'!BI152:BI192, SMALL(IF("Yes"='Cheater Sheet'!$BM$152:$BM$192, ROW('Cheater Sheet'!$BM$152:$BM$192)-151,""), ROW()-4)),"")="","",IFERROR(INDEX('Cheater Sheet'!BI152:BI192, SMALL(IF("Yes"='Cheater Sheet'!$BM$152:$BM$192, ROW('Cheater Sheet'!$BM$152:$BM$192)-151,""), ROW()-4)),""))</f>
        <v/>
      </c>
      <c r="BK7" s="709" t="str" cm="1">
        <f t="array" ref="BK7">IF(IFERROR(INDEX('Cheater Sheet'!BJ152:BJ192, SMALL(IF("Yes"='Cheater Sheet'!$BM$152:$BM$192, ROW('Cheater Sheet'!$BM$152:$BM$192)-151,""), ROW()-4)),"")="","",IFERROR(INDEX('Cheater Sheet'!BJ152:BJ192, SMALL(IF("Yes"='Cheater Sheet'!$BM$152:$BM$192, ROW('Cheater Sheet'!$BM$152:$BM$192)-151,""), ROW()-4)),""))</f>
        <v/>
      </c>
      <c r="BL7" s="714"/>
    </row>
    <row r="8" spans="1:64" x14ac:dyDescent="0.2">
      <c r="A8" s="765">
        <f t="shared" si="0"/>
        <v>0</v>
      </c>
      <c r="C8" s="143" t="str" cm="1">
        <f t="array" ref="C8">IFERROR(INDEX('Cheater Sheet'!$B$152:$B$192, SMALL(IF("Yes"='Cheater Sheet'!$BM$152:$BM$192, ROW('Cheater Sheet'!$BM$152:$BM$192)-151,""), ROW()-4)),"")</f>
        <v/>
      </c>
      <c r="D8" s="292" t="str" cm="1">
        <f t="array" ref="D8">IF(IFERROR(INDEX('Cheater Sheet'!C152:C192, SMALL(IF("Yes"='Cheater Sheet'!$BM$152:$BM$192, ROW('Cheater Sheet'!$BM$152:$BM$192)-151,""), ROW()-4)),"")="","",IFERROR(INDEX('Cheater Sheet'!C152:C192, SMALL(IF("Yes"='Cheater Sheet'!$BM$152:$BM$192, ROW('Cheater Sheet'!$BM$152:$BM$192)-151,""), ROW()-4)),""))</f>
        <v/>
      </c>
      <c r="E8" s="287" t="str" cm="1">
        <f t="array" ref="E8">IF(IFERROR(INDEX('Cheater Sheet'!D152:D192, SMALL(IF("Yes"='Cheater Sheet'!$BM$152:$BM$192, ROW('Cheater Sheet'!$BM$152:$BM$192)-151,""), ROW()-4)),"")="","",IFERROR(INDEX('Cheater Sheet'!D152:D192, SMALL(IF("Yes"='Cheater Sheet'!$BM$152:$BM$192, ROW('Cheater Sheet'!$BM$152:$BM$192)-151,""), ROW()-4)),""))</f>
        <v/>
      </c>
      <c r="F8" s="292" t="str" cm="1">
        <f t="array" ref="F8">IF(IFERROR(INDEX('Cheater Sheet'!E152:E192, SMALL(IF("Yes"='Cheater Sheet'!$BM$152:$BM$192, ROW('Cheater Sheet'!$BM$152:$BM$192)-151,""), ROW()-4)),"")="","",IFERROR(INDEX('Cheater Sheet'!E152:E192, SMALL(IF("Yes"='Cheater Sheet'!$BM$152:$BM$192, ROW('Cheater Sheet'!$BM$152:$BM$192)-151,""), ROW()-4)),""))</f>
        <v/>
      </c>
      <c r="G8" s="287" t="str" cm="1">
        <f t="array" ref="G8">IF(IFERROR(INDEX('Cheater Sheet'!F152:F192, SMALL(IF("Yes"='Cheater Sheet'!$BM$152:$BM$192, ROW('Cheater Sheet'!$BM$152:$BM$192)-151,""), ROW()-4)),"")="","",IFERROR(INDEX('Cheater Sheet'!F152:F192, SMALL(IF("Yes"='Cheater Sheet'!$BM$152:$BM$192, ROW('Cheater Sheet'!$BM$152:$BM$192)-151,""), ROW()-4)),""))</f>
        <v/>
      </c>
      <c r="H8" s="292" t="str" cm="1">
        <f t="array" ref="H8">IF(IFERROR(INDEX('Cheater Sheet'!G152:G192, SMALL(IF("Yes"='Cheater Sheet'!$BM$152:$BM$192, ROW('Cheater Sheet'!$BM$152:$BM$192)-151,""), ROW()-4)),"")="","",IFERROR(INDEX('Cheater Sheet'!G152:G192, SMALL(IF("Yes"='Cheater Sheet'!$BM$152:$BM$192, ROW('Cheater Sheet'!$BM$152:$BM$192)-151,""), ROW()-4)),""))</f>
        <v/>
      </c>
      <c r="I8" s="287" t="str" cm="1">
        <f t="array" ref="I8">IF(IFERROR(INDEX('Cheater Sheet'!H152:H192, SMALL(IF("Yes"='Cheater Sheet'!$BM$152:$BM$192, ROW('Cheater Sheet'!$BM$152:$BM$192)-151,""), ROW()-4)),"")="","",IFERROR(INDEX('Cheater Sheet'!H152:H192, SMALL(IF("Yes"='Cheater Sheet'!$BM$152:$BM$192, ROW('Cheater Sheet'!$BM$152:$BM$192)-151,""), ROW()-4)),""))</f>
        <v/>
      </c>
      <c r="J8" s="292" t="str" cm="1">
        <f t="array" ref="J8">IF(IFERROR(INDEX('Cheater Sheet'!I152:I192, SMALL(IF("Yes"='Cheater Sheet'!$BM$152:$BM$192, ROW('Cheater Sheet'!$BM$152:$BM$192)-151,""), ROW()-4)),"")="","",IFERROR(INDEX('Cheater Sheet'!I152:I192, SMALL(IF("Yes"='Cheater Sheet'!$BM$152:$BM$192, ROW('Cheater Sheet'!$BM$152:$BM$192)-151,""), ROW()-4)),""))</f>
        <v/>
      </c>
      <c r="K8" s="287" t="str" cm="1">
        <f t="array" ref="K8">IF(IFERROR(INDEX('Cheater Sheet'!J152:J192, SMALL(IF("Yes"='Cheater Sheet'!$BM$152:$BM$192, ROW('Cheater Sheet'!$BM$152:$BM$192)-151,""), ROW()-4)),"")="","",IFERROR(INDEX('Cheater Sheet'!J152:J192, SMALL(IF("Yes"='Cheater Sheet'!$BM$152:$BM$192, ROW('Cheater Sheet'!$BM$152:$BM$192)-151,""), ROW()-4)),""))</f>
        <v/>
      </c>
      <c r="L8" s="292" t="str" cm="1">
        <f t="array" ref="L8">IF(IFERROR(INDEX('Cheater Sheet'!K152:K192, SMALL(IF("Yes"='Cheater Sheet'!$BM$152:$BM$192, ROW('Cheater Sheet'!$BM$152:$BM$192)-151,""), ROW()-4)),"")="","",IFERROR(INDEX('Cheater Sheet'!K152:K192, SMALL(IF("Yes"='Cheater Sheet'!$BM$152:$BM$192, ROW('Cheater Sheet'!$BM$152:$BM$192)-151,""), ROW()-4)),""))</f>
        <v/>
      </c>
      <c r="M8" s="287" t="str" cm="1">
        <f t="array" ref="M8">IF(IFERROR(INDEX('Cheater Sheet'!L152:L192, SMALL(IF("Yes"='Cheater Sheet'!$BM$152:$BM$192, ROW('Cheater Sheet'!$BM$152:$BM$192)-151,""), ROW()-4)),"")="","",IFERROR(INDEX('Cheater Sheet'!L152:L192, SMALL(IF("Yes"='Cheater Sheet'!$BM$152:$BM$192, ROW('Cheater Sheet'!$BM$152:$BM$192)-151,""), ROW()-4)),""))</f>
        <v/>
      </c>
      <c r="N8" s="292" t="str" cm="1">
        <f t="array" ref="N8">IF(IFERROR(INDEX('Cheater Sheet'!M152:M192, SMALL(IF("Yes"='Cheater Sheet'!$BM$152:$BM$192, ROW('Cheater Sheet'!$BM$152:$BM$192)-151,""), ROW()-4)),"")="","",IFERROR(INDEX('Cheater Sheet'!M152:M192, SMALL(IF("Yes"='Cheater Sheet'!$BM$152:$BM$192, ROW('Cheater Sheet'!$BM$152:$BM$192)-151,""), ROW()-4)),""))</f>
        <v/>
      </c>
      <c r="O8" s="287" t="str" cm="1">
        <f t="array" ref="O8">IF(IFERROR(INDEX('Cheater Sheet'!N152:N192, SMALL(IF("Yes"='Cheater Sheet'!$BM$152:$BM$192, ROW('Cheater Sheet'!$BM$152:$BM$192)-151,""), ROW()-4)),"")="","",IFERROR(INDEX('Cheater Sheet'!N152:N192, SMALL(IF("Yes"='Cheater Sheet'!$BM$152:$BM$192, ROW('Cheater Sheet'!$BM$152:$BM$192)-151,""), ROW()-4)),""))</f>
        <v/>
      </c>
      <c r="P8" s="292" t="str" cm="1">
        <f t="array" ref="P8">IF(IFERROR(INDEX('Cheater Sheet'!O152:O192, SMALL(IF("Yes"='Cheater Sheet'!$BM$152:$BM$192, ROW('Cheater Sheet'!$BM$152:$BM$192)-151,""), ROW()-4)),"")="","",IFERROR(INDEX('Cheater Sheet'!O152:O192, SMALL(IF("Yes"='Cheater Sheet'!$BM$152:$BM$192, ROW('Cheater Sheet'!$BM$152:$BM$192)-151,""), ROW()-4)),""))</f>
        <v/>
      </c>
      <c r="Q8" s="287" t="str" cm="1">
        <f t="array" ref="Q8">IF(IFERROR(INDEX('Cheater Sheet'!P152:P192, SMALL(IF("Yes"='Cheater Sheet'!$BM$152:$BM$192, ROW('Cheater Sheet'!$BM$152:$BM$192)-151,""), ROW()-4)),"")="","",IFERROR(INDEX('Cheater Sheet'!P152:P192, SMALL(IF("Yes"='Cheater Sheet'!$BM$152:$BM$192, ROW('Cheater Sheet'!$BM$152:$BM$192)-151,""), ROW()-4)),""))</f>
        <v/>
      </c>
      <c r="R8" s="292" t="str" cm="1">
        <f t="array" ref="R8">IF(IFERROR(INDEX('Cheater Sheet'!Q152:Q192, SMALL(IF("Yes"='Cheater Sheet'!$BM$152:$BM$192, ROW('Cheater Sheet'!$BM$152:$BM$192)-151,""), ROW()-4)),"")="","",IFERROR(INDEX('Cheater Sheet'!Q152:Q192, SMALL(IF("Yes"='Cheater Sheet'!$BM$152:$BM$192, ROW('Cheater Sheet'!$BM$152:$BM$192)-151,""), ROW()-4)),""))</f>
        <v/>
      </c>
      <c r="S8" s="287" t="str" cm="1">
        <f t="array" ref="S8">IF(IFERROR(INDEX('Cheater Sheet'!R152:R192, SMALL(IF("Yes"='Cheater Sheet'!$BM$152:$BM$192, ROW('Cheater Sheet'!$BM$152:$BM$192)-151,""), ROW()-4)),"")="","",IFERROR(INDEX('Cheater Sheet'!R152:R192, SMALL(IF("Yes"='Cheater Sheet'!$BM$152:$BM$192, ROW('Cheater Sheet'!$BM$152:$BM$192)-151,""), ROW()-4)),""))</f>
        <v/>
      </c>
      <c r="T8" s="292" t="str" cm="1">
        <f t="array" ref="T8">IF(IFERROR(INDEX('Cheater Sheet'!S152:S192, SMALL(IF("Yes"='Cheater Sheet'!$BM$152:$BM$192, ROW('Cheater Sheet'!$BM$152:$BM$192)-151,""), ROW()-4)),"")="","",IFERROR(INDEX('Cheater Sheet'!S152:S192, SMALL(IF("Yes"='Cheater Sheet'!$BM$152:$BM$192, ROW('Cheater Sheet'!$BM$152:$BM$192)-151,""), ROW()-4)),""))</f>
        <v/>
      </c>
      <c r="U8" s="287" t="str" cm="1">
        <f t="array" ref="U8">IF(IFERROR(INDEX('Cheater Sheet'!T152:T192, SMALL(IF("Yes"='Cheater Sheet'!$BM$152:$BM$192, ROW('Cheater Sheet'!$BM$152:$BM$192)-151,""), ROW()-4)),"")="","",IFERROR(INDEX('Cheater Sheet'!T152:T192, SMALL(IF("Yes"='Cheater Sheet'!$BM$152:$BM$192, ROW('Cheater Sheet'!$BM$152:$BM$192)-151,""), ROW()-4)),""))</f>
        <v/>
      </c>
      <c r="V8" s="292" t="str" cm="1">
        <f t="array" ref="V8">IF(IFERROR(INDEX('Cheater Sheet'!U152:U192, SMALL(IF("Yes"='Cheater Sheet'!$BM$152:$BM$192, ROW('Cheater Sheet'!$BM$152:$BM$192)-151,""), ROW()-4)),"")="","",IFERROR(INDEX('Cheater Sheet'!U152:U192, SMALL(IF("Yes"='Cheater Sheet'!$BM$152:$BM$192, ROW('Cheater Sheet'!$BM$152:$BM$192)-151,""), ROW()-4)),""))</f>
        <v/>
      </c>
      <c r="W8" s="287" t="str" cm="1">
        <f t="array" ref="W8">IF(IFERROR(INDEX('Cheater Sheet'!V152:V192, SMALL(IF("Yes"='Cheater Sheet'!$BM$152:$BM$192, ROW('Cheater Sheet'!$BM$152:$BM$192)-151,""), ROW()-4)),"")="","",IFERROR(INDEX('Cheater Sheet'!V152:V192, SMALL(IF("Yes"='Cheater Sheet'!$BM$152:$BM$192, ROW('Cheater Sheet'!$BM$152:$BM$192)-151,""), ROW()-4)),""))</f>
        <v/>
      </c>
      <c r="X8" s="292" t="str" cm="1">
        <f t="array" ref="X8">IF(IFERROR(INDEX('Cheater Sheet'!W152:W192, SMALL(IF("Yes"='Cheater Sheet'!$BM$152:$BM$192, ROW('Cheater Sheet'!$BM$152:$BM$192)-151,""), ROW()-4)),"")="","",IFERROR(INDEX('Cheater Sheet'!W152:W192, SMALL(IF("Yes"='Cheater Sheet'!$BM$152:$BM$192, ROW('Cheater Sheet'!$BM$152:$BM$192)-151,""), ROW()-4)),""))</f>
        <v/>
      </c>
      <c r="Y8" s="287" t="str" cm="1">
        <f t="array" ref="Y8">IF(IFERROR(INDEX('Cheater Sheet'!X152:X192, SMALL(IF("Yes"='Cheater Sheet'!$BM$152:$BM$192, ROW('Cheater Sheet'!$BM$152:$BM$192)-151,""), ROW()-4)),"")="","",IFERROR(INDEX('Cheater Sheet'!X152:X192, SMALL(IF("Yes"='Cheater Sheet'!$BM$152:$BM$192, ROW('Cheater Sheet'!$BM$152:$BM$192)-151,""), ROW()-4)),""))</f>
        <v/>
      </c>
      <c r="Z8" s="292" t="str" cm="1">
        <f t="array" ref="Z8">IF(IFERROR(INDEX('Cheater Sheet'!Y152:Y192, SMALL(IF("Yes"='Cheater Sheet'!$BM$152:$BM$192, ROW('Cheater Sheet'!$BM$152:$BM$192)-151,""), ROW()-4)),"")="","",IFERROR(INDEX('Cheater Sheet'!Y152:Y192, SMALL(IF("Yes"='Cheater Sheet'!$BM$152:$BM$192, ROW('Cheater Sheet'!$BM$152:$BM$192)-151,""), ROW()-4)),""))</f>
        <v/>
      </c>
      <c r="AA8" s="287" t="str" cm="1">
        <f t="array" ref="AA8">IF(IFERROR(INDEX('Cheater Sheet'!Z152:Z192, SMALL(IF("Yes"='Cheater Sheet'!$BM$152:$BM$192, ROW('Cheater Sheet'!$BM$152:$BM$192)-151,""), ROW()-4)),"")="","",IFERROR(INDEX('Cheater Sheet'!Z152:Z192, SMALL(IF("Yes"='Cheater Sheet'!$BM$152:$BM$192, ROW('Cheater Sheet'!$BM$152:$BM$192)-151,""), ROW()-4)),""))</f>
        <v/>
      </c>
      <c r="AB8" s="292" t="str" cm="1">
        <f t="array" ref="AB8">IF(IFERROR(INDEX('Cheater Sheet'!AA152:AA192, SMALL(IF("Yes"='Cheater Sheet'!$BM$152:$BM$192, ROW('Cheater Sheet'!$BM$152:$BM$192)-151,""), ROW()-4)),"")="","",IFERROR(INDEX('Cheater Sheet'!AA152:AA192, SMALL(IF("Yes"='Cheater Sheet'!$BM$152:$BM$192, ROW('Cheater Sheet'!$BM$152:$BM$192)-151,""), ROW()-4)),""))</f>
        <v/>
      </c>
      <c r="AC8" s="287" t="str" cm="1">
        <f t="array" ref="AC8">IF(IFERROR(INDEX('Cheater Sheet'!AB152:AB192, SMALL(IF("Yes"='Cheater Sheet'!$BM$152:$BM$192, ROW('Cheater Sheet'!$BM$152:$BM$192)-151,""), ROW()-4)),"")="","",IFERROR(INDEX('Cheater Sheet'!AB152:AB192, SMALL(IF("Yes"='Cheater Sheet'!$BM$152:$BM$192, ROW('Cheater Sheet'!$BM$152:$BM$192)-151,""), ROW()-4)),""))</f>
        <v/>
      </c>
      <c r="AD8" s="292" t="str" cm="1">
        <f t="array" ref="AD8">IF(IFERROR(INDEX('Cheater Sheet'!AC152:AC192, SMALL(IF("Yes"='Cheater Sheet'!$BM$152:$BM$192, ROW('Cheater Sheet'!$BM$152:$BM$192)-151,""), ROW()-4)),"")="","",IFERROR(INDEX('Cheater Sheet'!AC152:AC192, SMALL(IF("Yes"='Cheater Sheet'!$BM$152:$BM$192, ROW('Cheater Sheet'!$BM$152:$BM$192)-151,""), ROW()-4)),""))</f>
        <v/>
      </c>
      <c r="AE8" s="287" t="str" cm="1">
        <f t="array" ref="AE8">IF(IFERROR(INDEX('Cheater Sheet'!AD152:AD192, SMALL(IF("Yes"='Cheater Sheet'!$BM$152:$BM$192, ROW('Cheater Sheet'!$BM$152:$BM$192)-151,""), ROW()-4)),"")="","",IFERROR(INDEX('Cheater Sheet'!AD152:AD192, SMALL(IF("Yes"='Cheater Sheet'!$BM$152:$BM$192, ROW('Cheater Sheet'!$BM$152:$BM$192)-151,""), ROW()-4)),""))</f>
        <v/>
      </c>
      <c r="AF8" s="292" t="str" cm="1">
        <f t="array" ref="AF8">IF(IFERROR(INDEX('Cheater Sheet'!AE152:AE192, SMALL(IF("Yes"='Cheater Sheet'!$BM$152:$BM$192, ROW('Cheater Sheet'!$BM$152:$BM$192)-151,""), ROW()-4)),"")="","",IFERROR(INDEX('Cheater Sheet'!AE152:AE192, SMALL(IF("Yes"='Cheater Sheet'!$BM$152:$BM$192, ROW('Cheater Sheet'!$BM$152:$BM$192)-151,""), ROW()-4)),""))</f>
        <v/>
      </c>
      <c r="AG8" s="287" t="str" cm="1">
        <f t="array" ref="AG8">IF(IFERROR(INDEX('Cheater Sheet'!AF152:AF192, SMALL(IF("Yes"='Cheater Sheet'!$BM$152:$BM$192, ROW('Cheater Sheet'!$BM$152:$BM$192)-151,""), ROW()-4)),"")="","",IFERROR(INDEX('Cheater Sheet'!AF152:AF192, SMALL(IF("Yes"='Cheater Sheet'!$BM$152:$BM$192, ROW('Cheater Sheet'!$BM$152:$BM$192)-151,""), ROW()-4)),""))</f>
        <v/>
      </c>
      <c r="AH8" s="292" t="str" cm="1">
        <f t="array" ref="AH8">IF(IFERROR(INDEX('Cheater Sheet'!AG152:AG192, SMALL(IF("Yes"='Cheater Sheet'!$BM$152:$BM$192, ROW('Cheater Sheet'!$BM$152:$BM$192)-151,""), ROW()-4)),"")="","",IFERROR(INDEX('Cheater Sheet'!AG152:AG192, SMALL(IF("Yes"='Cheater Sheet'!$BM$152:$BM$192, ROW('Cheater Sheet'!$BM$152:$BM$192)-151,""), ROW()-4)),""))</f>
        <v/>
      </c>
      <c r="AI8" s="287" t="str" cm="1">
        <f t="array" ref="AI8">IF(IFERROR(INDEX('Cheater Sheet'!AH152:AH192, SMALL(IF("Yes"='Cheater Sheet'!$BM$152:$BM$192, ROW('Cheater Sheet'!$BM$152:$BM$192)-151,""), ROW()-4)),"")="","",IFERROR(INDEX('Cheater Sheet'!AH152:AH192, SMALL(IF("Yes"='Cheater Sheet'!$BM$152:$BM$192, ROW('Cheater Sheet'!$BM$152:$BM$192)-151,""), ROW()-4)),""))</f>
        <v/>
      </c>
      <c r="AJ8" s="292" t="str" cm="1">
        <f t="array" ref="AJ8">IF(IFERROR(INDEX('Cheater Sheet'!AI152:AI192, SMALL(IF("Yes"='Cheater Sheet'!$BM$152:$BM$192, ROW('Cheater Sheet'!$BM$152:$BM$192)-151,""), ROW()-4)),"")="","",IFERROR(INDEX('Cheater Sheet'!AI152:AI192, SMALL(IF("Yes"='Cheater Sheet'!$BM$152:$BM$192, ROW('Cheater Sheet'!$BM$152:$BM$192)-151,""), ROW()-4)),""))</f>
        <v/>
      </c>
      <c r="AK8" s="287" t="str" cm="1">
        <f t="array" ref="AK8">IF(IFERROR(INDEX('Cheater Sheet'!AJ152:AJ192, SMALL(IF("Yes"='Cheater Sheet'!$BM$152:$BM$192, ROW('Cheater Sheet'!$BM$152:$BM$192)-151,""), ROW()-4)),"")="","",IFERROR(INDEX('Cheater Sheet'!AJ152:AJ192, SMALL(IF("Yes"='Cheater Sheet'!$BM$152:$BM$192, ROW('Cheater Sheet'!$BM$152:$BM$192)-151,""), ROW()-4)),""))</f>
        <v/>
      </c>
      <c r="AL8" s="292" t="str" cm="1">
        <f t="array" ref="AL8">IF(IFERROR(INDEX('Cheater Sheet'!AK152:AK192, SMALL(IF("Yes"='Cheater Sheet'!$BM$152:$BM$192, ROW('Cheater Sheet'!$BM$152:$BM$192)-151,""), ROW()-4)),"")="","",IFERROR(INDEX('Cheater Sheet'!AK152:AK192, SMALL(IF("Yes"='Cheater Sheet'!$BM$152:$BM$192, ROW('Cheater Sheet'!$BM$152:$BM$192)-151,""), ROW()-4)),""))</f>
        <v/>
      </c>
      <c r="AM8" s="287" t="str" cm="1">
        <f t="array" ref="AM8">IF(IFERROR(INDEX('Cheater Sheet'!AL152:AL192, SMALL(IF("Yes"='Cheater Sheet'!$BM$152:$BM$192, ROW('Cheater Sheet'!$BM$152:$BM$192)-151,""), ROW()-4)),"")="","",IFERROR(INDEX('Cheater Sheet'!AL152:AL192, SMALL(IF("Yes"='Cheater Sheet'!$BM$152:$BM$192, ROW('Cheater Sheet'!$BM$152:$BM$192)-151,""), ROW()-4)),""))</f>
        <v/>
      </c>
      <c r="AN8" s="292" t="str" cm="1">
        <f t="array" ref="AN8">IF(IFERROR(INDEX('Cheater Sheet'!AM152:AM192, SMALL(IF("Yes"='Cheater Sheet'!$BM$152:$BM$192, ROW('Cheater Sheet'!$BM$152:$BM$192)-151,""), ROW()-4)),"")="","",IFERROR(INDEX('Cheater Sheet'!AM152:AM192, SMALL(IF("Yes"='Cheater Sheet'!$BM$152:$BM$192, ROW('Cheater Sheet'!$BM$152:$BM$192)-151,""), ROW()-4)),""))</f>
        <v/>
      </c>
      <c r="AO8" s="287" t="str" cm="1">
        <f t="array" ref="AO8">IF(IFERROR(INDEX('Cheater Sheet'!AN152:AN192, SMALL(IF("Yes"='Cheater Sheet'!$BM$152:$BM$192, ROW('Cheater Sheet'!$BM$152:$BM$192)-151,""), ROW()-4)),"")="","",IFERROR(INDEX('Cheater Sheet'!AN152:AN192, SMALL(IF("Yes"='Cheater Sheet'!$BM$152:$BM$192, ROW('Cheater Sheet'!$BM$152:$BM$192)-151,""), ROW()-4)),""))</f>
        <v/>
      </c>
      <c r="AP8" s="292" t="str" cm="1">
        <f t="array" ref="AP8">IF(IFERROR(INDEX('Cheater Sheet'!AO152:AO192, SMALL(IF("Yes"='Cheater Sheet'!$BM$152:$BM$192, ROW('Cheater Sheet'!$BM$152:$BM$192)-151,""), ROW()-4)),"")="","",IFERROR(INDEX('Cheater Sheet'!AO152:AO192, SMALL(IF("Yes"='Cheater Sheet'!$BM$152:$BM$192, ROW('Cheater Sheet'!$BM$152:$BM$192)-151,""), ROW()-4)),""))</f>
        <v/>
      </c>
      <c r="AQ8" s="287" t="str" cm="1">
        <f t="array" ref="AQ8">IF(IFERROR(INDEX('Cheater Sheet'!AP152:AP192, SMALL(IF("Yes"='Cheater Sheet'!$BM$152:$BM$192, ROW('Cheater Sheet'!$BM$152:$BM$192)-151,""), ROW()-4)),"")="","",IFERROR(INDEX('Cheater Sheet'!AP152:AP192, SMALL(IF("Yes"='Cheater Sheet'!$BM$152:$BM$192, ROW('Cheater Sheet'!$BM$152:$BM$192)-151,""), ROW()-4)),""))</f>
        <v/>
      </c>
      <c r="AR8" s="292" t="str" cm="1">
        <f t="array" ref="AR8">IF(IFERROR(INDEX('Cheater Sheet'!AQ152:AQ192, SMALL(IF("Yes"='Cheater Sheet'!$BM$152:$BM$192, ROW('Cheater Sheet'!$BM$152:$BM$192)-151,""), ROW()-4)),"")="","",IFERROR(INDEX('Cheater Sheet'!AQ152:AQ192, SMALL(IF("Yes"='Cheater Sheet'!$BM$152:$BM$192, ROW('Cheater Sheet'!$BM$152:$BM$192)-151,""), ROW()-4)),""))</f>
        <v/>
      </c>
      <c r="AS8" s="287" t="str" cm="1">
        <f t="array" ref="AS8">IF(IFERROR(INDEX('Cheater Sheet'!AR152:AR192, SMALL(IF("Yes"='Cheater Sheet'!$BM$152:$BM$192, ROW('Cheater Sheet'!$BM$152:$BM$192)-151,""), ROW()-4)),"")="","",IFERROR(INDEX('Cheater Sheet'!AR152:AR192, SMALL(IF("Yes"='Cheater Sheet'!$BM$152:$BM$192, ROW('Cheater Sheet'!$BM$152:$BM$192)-151,""), ROW()-4)),""))</f>
        <v/>
      </c>
      <c r="AT8" s="292" t="str" cm="1">
        <f t="array" ref="AT8">IF(IFERROR(INDEX('Cheater Sheet'!AS152:AS192, SMALL(IF("Yes"='Cheater Sheet'!$BM$152:$BM$192, ROW('Cheater Sheet'!$BM$152:$BM$192)-151,""), ROW()-4)),"")="","",IFERROR(INDEX('Cheater Sheet'!AS152:AS192, SMALL(IF("Yes"='Cheater Sheet'!$BM$152:$BM$192, ROW('Cheater Sheet'!$BM$152:$BM$192)-151,""), ROW()-4)),""))</f>
        <v/>
      </c>
      <c r="AU8" s="287" t="str" cm="1">
        <f t="array" ref="AU8">IF(IFERROR(INDEX('Cheater Sheet'!AT152:AT192, SMALL(IF("Yes"='Cheater Sheet'!$BM$152:$BM$192, ROW('Cheater Sheet'!$BM$152:$BM$192)-151,""), ROW()-4)),"")="","",IFERROR(INDEX('Cheater Sheet'!AT152:AT192, SMALL(IF("Yes"='Cheater Sheet'!$BM$152:$BM$192, ROW('Cheater Sheet'!$BM$152:$BM$192)-151,""), ROW()-4)),""))</f>
        <v/>
      </c>
      <c r="AV8" s="292" t="str" cm="1">
        <f t="array" ref="AV8">IF(IFERROR(INDEX('Cheater Sheet'!AU152:AU192, SMALL(IF("Yes"='Cheater Sheet'!$BM$152:$BM$192, ROW('Cheater Sheet'!$BM$152:$BM$192)-151,""), ROW()-4)),"")="","",IFERROR(INDEX('Cheater Sheet'!AU152:AU192, SMALL(IF("Yes"='Cheater Sheet'!$BM$152:$BM$192, ROW('Cheater Sheet'!$BM$152:$BM$192)-151,""), ROW()-4)),""))</f>
        <v/>
      </c>
      <c r="AW8" s="287" t="str" cm="1">
        <f t="array" ref="AW8">IF(IFERROR(INDEX('Cheater Sheet'!AV152:AV192, SMALL(IF("Yes"='Cheater Sheet'!$BM$152:$BM$192, ROW('Cheater Sheet'!$BM$152:$BM$192)-151,""), ROW()-4)),"")="","",IFERROR(INDEX('Cheater Sheet'!AV152:AV192, SMALL(IF("Yes"='Cheater Sheet'!$BM$152:$BM$192, ROW('Cheater Sheet'!$BM$152:$BM$192)-151,""), ROW()-4)),""))</f>
        <v/>
      </c>
      <c r="AX8" s="292" t="str" cm="1">
        <f t="array" ref="AX8">IF(IFERROR(INDEX('Cheater Sheet'!AW152:AW192, SMALL(IF("Yes"='Cheater Sheet'!$BM$152:$BM$192, ROW('Cheater Sheet'!$BM$152:$BM$192)-151,""), ROW()-4)),"")="","",IFERROR(INDEX('Cheater Sheet'!AW152:AW192, SMALL(IF("Yes"='Cheater Sheet'!$BM$152:$BM$192, ROW('Cheater Sheet'!$BM$152:$BM$192)-151,""), ROW()-4)),""))</f>
        <v/>
      </c>
      <c r="AY8" s="287" t="str" cm="1">
        <f t="array" ref="AY8">IF(IFERROR(INDEX('Cheater Sheet'!AX152:AX192, SMALL(IF("Yes"='Cheater Sheet'!$BM$152:$BM$192, ROW('Cheater Sheet'!$BM$152:$BM$192)-151,""), ROW()-4)),"")="","",IFERROR(INDEX('Cheater Sheet'!AX152:AX192, SMALL(IF("Yes"='Cheater Sheet'!$BM$152:$BM$192, ROW('Cheater Sheet'!$BM$152:$BM$192)-151,""), ROW()-4)),""))</f>
        <v/>
      </c>
      <c r="AZ8" s="292" t="str" cm="1">
        <f t="array" ref="AZ8">IF(IFERROR(INDEX('Cheater Sheet'!AY152:AY192, SMALL(IF("Yes"='Cheater Sheet'!$BM$152:$BM$192, ROW('Cheater Sheet'!$BM$152:$BM$192)-151,""), ROW()-4)),"")="","",IFERROR(INDEX('Cheater Sheet'!AY152:AY192, SMALL(IF("Yes"='Cheater Sheet'!$BM$152:$BM$192, ROW('Cheater Sheet'!$BM$152:$BM$192)-151,""), ROW()-4)),""))</f>
        <v/>
      </c>
      <c r="BA8" s="287" t="str" cm="1">
        <f t="array" ref="BA8">IF(IFERROR(INDEX('Cheater Sheet'!AZ152:AZ192, SMALL(IF("Yes"='Cheater Sheet'!$BM$152:$BM$192, ROW('Cheater Sheet'!$BM$152:$BM$192)-151,""), ROW()-4)),"")="","",IFERROR(INDEX('Cheater Sheet'!AZ152:AZ192, SMALL(IF("Yes"='Cheater Sheet'!$BM$152:$BM$192, ROW('Cheater Sheet'!$BM$152:$BM$192)-151,""), ROW()-4)),""))</f>
        <v/>
      </c>
      <c r="BB8" s="292" t="str" cm="1">
        <f t="array" ref="BB8">IF(IFERROR(INDEX('Cheater Sheet'!BA152:BA192, SMALL(IF("Yes"='Cheater Sheet'!$BM$152:$BM$192, ROW('Cheater Sheet'!$BM$152:$BM$192)-151,""), ROW()-4)),"")="","",IFERROR(INDEX('Cheater Sheet'!BA152:BA192, SMALL(IF("Yes"='Cheater Sheet'!$BM$152:$BM$192, ROW('Cheater Sheet'!$BM$152:$BM$192)-151,""), ROW()-4)),""))</f>
        <v/>
      </c>
      <c r="BC8" s="287" t="str" cm="1">
        <f t="array" ref="BC8">IF(IFERROR(INDEX('Cheater Sheet'!BB152:BB192, SMALL(IF("Yes"='Cheater Sheet'!$BM$152:$BM$192, ROW('Cheater Sheet'!$BM$152:$BM$192)-151,""), ROW()-4)),"")="","",IFERROR(INDEX('Cheater Sheet'!BB152:BB192, SMALL(IF("Yes"='Cheater Sheet'!$BM$152:$BM$192, ROW('Cheater Sheet'!$BM$152:$BM$192)-151,""), ROW()-4)),""))</f>
        <v/>
      </c>
      <c r="BD8" s="292" t="str" cm="1">
        <f t="array" ref="BD8">IF(IFERROR(INDEX('Cheater Sheet'!BC152:BC192, SMALL(IF("Yes"='Cheater Sheet'!$BM$152:$BM$192, ROW('Cheater Sheet'!$BM$152:$BM$192)-151,""), ROW()-4)),"")="","",IFERROR(INDEX('Cheater Sheet'!BC152:BC192, SMALL(IF("Yes"='Cheater Sheet'!$BM$152:$BM$192, ROW('Cheater Sheet'!$BM$152:$BM$192)-151,""), ROW()-4)),""))</f>
        <v/>
      </c>
      <c r="BE8" s="287" t="str" cm="1">
        <f t="array" ref="BE8">IF(IFERROR(INDEX('Cheater Sheet'!BD152:BD192, SMALL(IF("Yes"='Cheater Sheet'!$BM$152:$BM$192, ROW('Cheater Sheet'!$BM$152:$BM$192)-151,""), ROW()-4)),"")="","",IFERROR(INDEX('Cheater Sheet'!BD152:BD192, SMALL(IF("Yes"='Cheater Sheet'!$BM$152:$BM$192, ROW('Cheater Sheet'!$BM$152:$BM$192)-151,""), ROW()-4)),""))</f>
        <v/>
      </c>
      <c r="BF8" s="292" t="str" cm="1">
        <f t="array" ref="BF8">IF(IFERROR(INDEX('Cheater Sheet'!BE152:BE192, SMALL(IF("Yes"='Cheater Sheet'!$BM$152:$BM$192, ROW('Cheater Sheet'!$BM$152:$BM$192)-151,""), ROW()-4)),"")="","",IFERROR(INDEX('Cheater Sheet'!BE152:BE192, SMALL(IF("Yes"='Cheater Sheet'!$BM$152:$BM$192, ROW('Cheater Sheet'!$BM$152:$BM$192)-151,""), ROW()-4)),""))</f>
        <v/>
      </c>
      <c r="BG8" s="287" t="str" cm="1">
        <f t="array" ref="BG8">IF(IFERROR(INDEX('Cheater Sheet'!BF152:BF192, SMALL(IF("Yes"='Cheater Sheet'!$BM$152:$BM$192, ROW('Cheater Sheet'!$BM$152:$BM$192)-151,""), ROW()-4)),"")="","",IFERROR(INDEX('Cheater Sheet'!BF152:BF192, SMALL(IF("Yes"='Cheater Sheet'!$BM$152:$BM$192, ROW('Cheater Sheet'!$BM$152:$BM$192)-151,""), ROW()-4)),""))</f>
        <v/>
      </c>
      <c r="BH8" s="292" t="str" cm="1">
        <f t="array" ref="BH8">IF(IFERROR(INDEX('Cheater Sheet'!BG152:BG192, SMALL(IF("Yes"='Cheater Sheet'!$BM$152:$BM$192, ROW('Cheater Sheet'!$BM$152:$BM$192)-151,""), ROW()-4)),"")="","",IFERROR(INDEX('Cheater Sheet'!BG152:BG192, SMALL(IF("Yes"='Cheater Sheet'!$BM$152:$BM$192, ROW('Cheater Sheet'!$BM$152:$BM$192)-151,""), ROW()-4)),""))</f>
        <v/>
      </c>
      <c r="BI8" s="287" t="str" cm="1">
        <f t="array" ref="BI8">IF(IFERROR(INDEX('Cheater Sheet'!BH152:BH192, SMALL(IF("Yes"='Cheater Sheet'!$BM$152:$BM$192, ROW('Cheater Sheet'!$BM$152:$BM$192)-151,""), ROW()-4)),"")="","",IFERROR(INDEX('Cheater Sheet'!BH152:BH192, SMALL(IF("Yes"='Cheater Sheet'!$BM$152:$BM$192, ROW('Cheater Sheet'!$BM$152:$BM$192)-151,""), ROW()-4)),""))</f>
        <v/>
      </c>
      <c r="BJ8" s="292" t="str" cm="1">
        <f t="array" ref="BJ8">IF(IFERROR(INDEX('Cheater Sheet'!BI152:BI192, SMALL(IF("Yes"='Cheater Sheet'!$BM$152:$BM$192, ROW('Cheater Sheet'!$BM$152:$BM$192)-151,""), ROW()-4)),"")="","",IFERROR(INDEX('Cheater Sheet'!BI152:BI192, SMALL(IF("Yes"='Cheater Sheet'!$BM$152:$BM$192, ROW('Cheater Sheet'!$BM$152:$BM$192)-151,""), ROW()-4)),""))</f>
        <v/>
      </c>
      <c r="BK8" s="709" t="str" cm="1">
        <f t="array" ref="BK8">IF(IFERROR(INDEX('Cheater Sheet'!BJ152:BJ192, SMALL(IF("Yes"='Cheater Sheet'!$BM$152:$BM$192, ROW('Cheater Sheet'!$BM$152:$BM$192)-151,""), ROW()-4)),"")="","",IFERROR(INDEX('Cheater Sheet'!BJ152:BJ192, SMALL(IF("Yes"='Cheater Sheet'!$BM$152:$BM$192, ROW('Cheater Sheet'!$BM$152:$BM$192)-151,""), ROW()-4)),""))</f>
        <v/>
      </c>
      <c r="BL8" s="714"/>
    </row>
    <row r="9" spans="1:64" x14ac:dyDescent="0.2">
      <c r="A9" s="765">
        <f t="shared" si="0"/>
        <v>0</v>
      </c>
      <c r="C9" s="143" t="str" cm="1">
        <f t="array" ref="C9">IFERROR(INDEX('Cheater Sheet'!$B$152:$B$192, SMALL(IF("Yes"='Cheater Sheet'!$BM$152:$BM$192, ROW('Cheater Sheet'!$BM$152:$BM$192)-151,""), ROW()-4)),"")</f>
        <v/>
      </c>
      <c r="D9" s="292" t="str" cm="1">
        <f t="array" ref="D9">IF(IFERROR(INDEX('Cheater Sheet'!C152:C192, SMALL(IF("Yes"='Cheater Sheet'!$BM$152:$BM$192, ROW('Cheater Sheet'!$BM$152:$BM$192)-151,""), ROW()-4)),"")="","",IFERROR(INDEX('Cheater Sheet'!C152:C192, SMALL(IF("Yes"='Cheater Sheet'!$BM$152:$BM$192, ROW('Cheater Sheet'!$BM$152:$BM$192)-151,""), ROW()-4)),""))</f>
        <v/>
      </c>
      <c r="E9" s="287" t="str" cm="1">
        <f t="array" ref="E9">IF(IFERROR(INDEX('Cheater Sheet'!D152:D192, SMALL(IF("Yes"='Cheater Sheet'!$BM$152:$BM$192, ROW('Cheater Sheet'!$BM$152:$BM$192)-151,""), ROW()-4)),"")="","",IFERROR(INDEX('Cheater Sheet'!D152:D192, SMALL(IF("Yes"='Cheater Sheet'!$BM$152:$BM$192, ROW('Cheater Sheet'!$BM$152:$BM$192)-151,""), ROW()-4)),""))</f>
        <v/>
      </c>
      <c r="F9" s="292" t="str" cm="1">
        <f t="array" ref="F9">IF(IFERROR(INDEX('Cheater Sheet'!E152:E192, SMALL(IF("Yes"='Cheater Sheet'!$BM$152:$BM$192, ROW('Cheater Sheet'!$BM$152:$BM$192)-151,""), ROW()-4)),"")="","",IFERROR(INDEX('Cheater Sheet'!E152:E192, SMALL(IF("Yes"='Cheater Sheet'!$BM$152:$BM$192, ROW('Cheater Sheet'!$BM$152:$BM$192)-151,""), ROW()-4)),""))</f>
        <v/>
      </c>
      <c r="G9" s="287" t="str" cm="1">
        <f t="array" ref="G9">IF(IFERROR(INDEX('Cheater Sheet'!F152:F192, SMALL(IF("Yes"='Cheater Sheet'!$BM$152:$BM$192, ROW('Cheater Sheet'!$BM$152:$BM$192)-151,""), ROW()-4)),"")="","",IFERROR(INDEX('Cheater Sheet'!F152:F192, SMALL(IF("Yes"='Cheater Sheet'!$BM$152:$BM$192, ROW('Cheater Sheet'!$BM$152:$BM$192)-151,""), ROW()-4)),""))</f>
        <v/>
      </c>
      <c r="H9" s="292" t="str" cm="1">
        <f t="array" ref="H9">IF(IFERROR(INDEX('Cheater Sheet'!G152:G192, SMALL(IF("Yes"='Cheater Sheet'!$BM$152:$BM$192, ROW('Cheater Sheet'!$BM$152:$BM$192)-151,""), ROW()-4)),"")="","",IFERROR(INDEX('Cheater Sheet'!G152:G192, SMALL(IF("Yes"='Cheater Sheet'!$BM$152:$BM$192, ROW('Cheater Sheet'!$BM$152:$BM$192)-151,""), ROW()-4)),""))</f>
        <v/>
      </c>
      <c r="I9" s="287" t="str" cm="1">
        <f t="array" ref="I9">IF(IFERROR(INDEX('Cheater Sheet'!H152:H192, SMALL(IF("Yes"='Cheater Sheet'!$BM$152:$BM$192, ROW('Cheater Sheet'!$BM$152:$BM$192)-151,""), ROW()-4)),"")="","",IFERROR(INDEX('Cheater Sheet'!H152:H192, SMALL(IF("Yes"='Cheater Sheet'!$BM$152:$BM$192, ROW('Cheater Sheet'!$BM$152:$BM$192)-151,""), ROW()-4)),""))</f>
        <v/>
      </c>
      <c r="J9" s="292" t="str" cm="1">
        <f t="array" ref="J9">IF(IFERROR(INDEX('Cheater Sheet'!I152:I192, SMALL(IF("Yes"='Cheater Sheet'!$BM$152:$BM$192, ROW('Cheater Sheet'!$BM$152:$BM$192)-151,""), ROW()-4)),"")="","",IFERROR(INDEX('Cheater Sheet'!I152:I192, SMALL(IF("Yes"='Cheater Sheet'!$BM$152:$BM$192, ROW('Cheater Sheet'!$BM$152:$BM$192)-151,""), ROW()-4)),""))</f>
        <v/>
      </c>
      <c r="K9" s="287" t="str" cm="1">
        <f t="array" ref="K9">IF(IFERROR(INDEX('Cheater Sheet'!J152:J192, SMALL(IF("Yes"='Cheater Sheet'!$BM$152:$BM$192, ROW('Cheater Sheet'!$BM$152:$BM$192)-151,""), ROW()-4)),"")="","",IFERROR(INDEX('Cheater Sheet'!J152:J192, SMALL(IF("Yes"='Cheater Sheet'!$BM$152:$BM$192, ROW('Cheater Sheet'!$BM$152:$BM$192)-151,""), ROW()-4)),""))</f>
        <v/>
      </c>
      <c r="L9" s="292" t="str" cm="1">
        <f t="array" ref="L9">IF(IFERROR(INDEX('Cheater Sheet'!K152:K192, SMALL(IF("Yes"='Cheater Sheet'!$BM$152:$BM$192, ROW('Cheater Sheet'!$BM$152:$BM$192)-151,""), ROW()-4)),"")="","",IFERROR(INDEX('Cheater Sheet'!K152:K192, SMALL(IF("Yes"='Cheater Sheet'!$BM$152:$BM$192, ROW('Cheater Sheet'!$BM$152:$BM$192)-151,""), ROW()-4)),""))</f>
        <v/>
      </c>
      <c r="M9" s="287" t="str" cm="1">
        <f t="array" ref="M9">IF(IFERROR(INDEX('Cheater Sheet'!L152:L192, SMALL(IF("Yes"='Cheater Sheet'!$BM$152:$BM$192, ROW('Cheater Sheet'!$BM$152:$BM$192)-151,""), ROW()-4)),"")="","",IFERROR(INDEX('Cheater Sheet'!L152:L192, SMALL(IF("Yes"='Cheater Sheet'!$BM$152:$BM$192, ROW('Cheater Sheet'!$BM$152:$BM$192)-151,""), ROW()-4)),""))</f>
        <v/>
      </c>
      <c r="N9" s="292" t="str" cm="1">
        <f t="array" ref="N9">IF(IFERROR(INDEX('Cheater Sheet'!M152:M192, SMALL(IF("Yes"='Cheater Sheet'!$BM$152:$BM$192, ROW('Cheater Sheet'!$BM$152:$BM$192)-151,""), ROW()-4)),"")="","",IFERROR(INDEX('Cheater Sheet'!M152:M192, SMALL(IF("Yes"='Cheater Sheet'!$BM$152:$BM$192, ROW('Cheater Sheet'!$BM$152:$BM$192)-151,""), ROW()-4)),""))</f>
        <v/>
      </c>
      <c r="O9" s="287" t="str" cm="1">
        <f t="array" ref="O9">IF(IFERROR(INDEX('Cheater Sheet'!N152:N192, SMALL(IF("Yes"='Cheater Sheet'!$BM$152:$BM$192, ROW('Cheater Sheet'!$BM$152:$BM$192)-151,""), ROW()-4)),"")="","",IFERROR(INDEX('Cheater Sheet'!N152:N192, SMALL(IF("Yes"='Cheater Sheet'!$BM$152:$BM$192, ROW('Cheater Sheet'!$BM$152:$BM$192)-151,""), ROW()-4)),""))</f>
        <v/>
      </c>
      <c r="P9" s="292" t="str" cm="1">
        <f t="array" ref="P9">IF(IFERROR(INDEX('Cheater Sheet'!O152:O192, SMALL(IF("Yes"='Cheater Sheet'!$BM$152:$BM$192, ROW('Cheater Sheet'!$BM$152:$BM$192)-151,""), ROW()-4)),"")="","",IFERROR(INDEX('Cheater Sheet'!O152:O192, SMALL(IF("Yes"='Cheater Sheet'!$BM$152:$BM$192, ROW('Cheater Sheet'!$BM$152:$BM$192)-151,""), ROW()-4)),""))</f>
        <v/>
      </c>
      <c r="Q9" s="287" t="str" cm="1">
        <f t="array" ref="Q9">IF(IFERROR(INDEX('Cheater Sheet'!P152:P192, SMALL(IF("Yes"='Cheater Sheet'!$BM$152:$BM$192, ROW('Cheater Sheet'!$BM$152:$BM$192)-151,""), ROW()-4)),"")="","",IFERROR(INDEX('Cheater Sheet'!P152:P192, SMALL(IF("Yes"='Cheater Sheet'!$BM$152:$BM$192, ROW('Cheater Sheet'!$BM$152:$BM$192)-151,""), ROW()-4)),""))</f>
        <v/>
      </c>
      <c r="R9" s="292" t="str" cm="1">
        <f t="array" ref="R9">IF(IFERROR(INDEX('Cheater Sheet'!Q152:Q192, SMALL(IF("Yes"='Cheater Sheet'!$BM$152:$BM$192, ROW('Cheater Sheet'!$BM$152:$BM$192)-151,""), ROW()-4)),"")="","",IFERROR(INDEX('Cheater Sheet'!Q152:Q192, SMALL(IF("Yes"='Cheater Sheet'!$BM$152:$BM$192, ROW('Cheater Sheet'!$BM$152:$BM$192)-151,""), ROW()-4)),""))</f>
        <v/>
      </c>
      <c r="S9" s="287" t="str" cm="1">
        <f t="array" ref="S9">IF(IFERROR(INDEX('Cheater Sheet'!R152:R192, SMALL(IF("Yes"='Cheater Sheet'!$BM$152:$BM$192, ROW('Cheater Sheet'!$BM$152:$BM$192)-151,""), ROW()-4)),"")="","",IFERROR(INDEX('Cheater Sheet'!R152:R192, SMALL(IF("Yes"='Cheater Sheet'!$BM$152:$BM$192, ROW('Cheater Sheet'!$BM$152:$BM$192)-151,""), ROW()-4)),""))</f>
        <v/>
      </c>
      <c r="T9" s="292" t="str" cm="1">
        <f t="array" ref="T9">IF(IFERROR(INDEX('Cheater Sheet'!S152:S192, SMALL(IF("Yes"='Cheater Sheet'!$BM$152:$BM$192, ROW('Cheater Sheet'!$BM$152:$BM$192)-151,""), ROW()-4)),"")="","",IFERROR(INDEX('Cheater Sheet'!S152:S192, SMALL(IF("Yes"='Cheater Sheet'!$BM$152:$BM$192, ROW('Cheater Sheet'!$BM$152:$BM$192)-151,""), ROW()-4)),""))</f>
        <v/>
      </c>
      <c r="U9" s="287" t="str" cm="1">
        <f t="array" ref="U9">IF(IFERROR(INDEX('Cheater Sheet'!T152:T192, SMALL(IF("Yes"='Cheater Sheet'!$BM$152:$BM$192, ROW('Cheater Sheet'!$BM$152:$BM$192)-151,""), ROW()-4)),"")="","",IFERROR(INDEX('Cheater Sheet'!T152:T192, SMALL(IF("Yes"='Cheater Sheet'!$BM$152:$BM$192, ROW('Cheater Sheet'!$BM$152:$BM$192)-151,""), ROW()-4)),""))</f>
        <v/>
      </c>
      <c r="V9" s="292" t="str" cm="1">
        <f t="array" ref="V9">IF(IFERROR(INDEX('Cheater Sheet'!U152:U192, SMALL(IF("Yes"='Cheater Sheet'!$BM$152:$BM$192, ROW('Cheater Sheet'!$BM$152:$BM$192)-151,""), ROW()-4)),"")="","",IFERROR(INDEX('Cheater Sheet'!U152:U192, SMALL(IF("Yes"='Cheater Sheet'!$BM$152:$BM$192, ROW('Cheater Sheet'!$BM$152:$BM$192)-151,""), ROW()-4)),""))</f>
        <v/>
      </c>
      <c r="W9" s="287" t="str" cm="1">
        <f t="array" ref="W9">IF(IFERROR(INDEX('Cheater Sheet'!V152:V192, SMALL(IF("Yes"='Cheater Sheet'!$BM$152:$BM$192, ROW('Cheater Sheet'!$BM$152:$BM$192)-151,""), ROW()-4)),"")="","",IFERROR(INDEX('Cheater Sheet'!V152:V192, SMALL(IF("Yes"='Cheater Sheet'!$BM$152:$BM$192, ROW('Cheater Sheet'!$BM$152:$BM$192)-151,""), ROW()-4)),""))</f>
        <v/>
      </c>
      <c r="X9" s="292" t="str" cm="1">
        <f t="array" ref="X9">IF(IFERROR(INDEX('Cheater Sheet'!W152:W192, SMALL(IF("Yes"='Cheater Sheet'!$BM$152:$BM$192, ROW('Cheater Sheet'!$BM$152:$BM$192)-151,""), ROW()-4)),"")="","",IFERROR(INDEX('Cheater Sheet'!W152:W192, SMALL(IF("Yes"='Cheater Sheet'!$BM$152:$BM$192, ROW('Cheater Sheet'!$BM$152:$BM$192)-151,""), ROW()-4)),""))</f>
        <v/>
      </c>
      <c r="Y9" s="287" t="str" cm="1">
        <f t="array" ref="Y9">IF(IFERROR(INDEX('Cheater Sheet'!X152:X192, SMALL(IF("Yes"='Cheater Sheet'!$BM$152:$BM$192, ROW('Cheater Sheet'!$BM$152:$BM$192)-151,""), ROW()-4)),"")="","",IFERROR(INDEX('Cheater Sheet'!X152:X192, SMALL(IF("Yes"='Cheater Sheet'!$BM$152:$BM$192, ROW('Cheater Sheet'!$BM$152:$BM$192)-151,""), ROW()-4)),""))</f>
        <v/>
      </c>
      <c r="Z9" s="292" t="str" cm="1">
        <f t="array" ref="Z9">IF(IFERROR(INDEX('Cheater Sheet'!Y152:Y192, SMALL(IF("Yes"='Cheater Sheet'!$BM$152:$BM$192, ROW('Cheater Sheet'!$BM$152:$BM$192)-151,""), ROW()-4)),"")="","",IFERROR(INDEX('Cheater Sheet'!Y152:Y192, SMALL(IF("Yes"='Cheater Sheet'!$BM$152:$BM$192, ROW('Cheater Sheet'!$BM$152:$BM$192)-151,""), ROW()-4)),""))</f>
        <v/>
      </c>
      <c r="AA9" s="287" t="str" cm="1">
        <f t="array" ref="AA9">IF(IFERROR(INDEX('Cheater Sheet'!Z152:Z192, SMALL(IF("Yes"='Cheater Sheet'!$BM$152:$BM$192, ROW('Cheater Sheet'!$BM$152:$BM$192)-151,""), ROW()-4)),"")="","",IFERROR(INDEX('Cheater Sheet'!Z152:Z192, SMALL(IF("Yes"='Cheater Sheet'!$BM$152:$BM$192, ROW('Cheater Sheet'!$BM$152:$BM$192)-151,""), ROW()-4)),""))</f>
        <v/>
      </c>
      <c r="AB9" s="292" t="str" cm="1">
        <f t="array" ref="AB9">IF(IFERROR(INDEX('Cheater Sheet'!AA152:AA192, SMALL(IF("Yes"='Cheater Sheet'!$BM$152:$BM$192, ROW('Cheater Sheet'!$BM$152:$BM$192)-151,""), ROW()-4)),"")="","",IFERROR(INDEX('Cheater Sheet'!AA152:AA192, SMALL(IF("Yes"='Cheater Sheet'!$BM$152:$BM$192, ROW('Cheater Sheet'!$BM$152:$BM$192)-151,""), ROW()-4)),""))</f>
        <v/>
      </c>
      <c r="AC9" s="287" t="str" cm="1">
        <f t="array" ref="AC9">IF(IFERROR(INDEX('Cheater Sheet'!AB152:AB192, SMALL(IF("Yes"='Cheater Sheet'!$BM$152:$BM$192, ROW('Cheater Sheet'!$BM$152:$BM$192)-151,""), ROW()-4)),"")="","",IFERROR(INDEX('Cheater Sheet'!AB152:AB192, SMALL(IF("Yes"='Cheater Sheet'!$BM$152:$BM$192, ROW('Cheater Sheet'!$BM$152:$BM$192)-151,""), ROW()-4)),""))</f>
        <v/>
      </c>
      <c r="AD9" s="292" t="str" cm="1">
        <f t="array" ref="AD9">IF(IFERROR(INDEX('Cheater Sheet'!AC152:AC192, SMALL(IF("Yes"='Cheater Sheet'!$BM$152:$BM$192, ROW('Cheater Sheet'!$BM$152:$BM$192)-151,""), ROW()-4)),"")="","",IFERROR(INDEX('Cheater Sheet'!AC152:AC192, SMALL(IF("Yes"='Cheater Sheet'!$BM$152:$BM$192, ROW('Cheater Sheet'!$BM$152:$BM$192)-151,""), ROW()-4)),""))</f>
        <v/>
      </c>
      <c r="AE9" s="287" t="str" cm="1">
        <f t="array" ref="AE9">IF(IFERROR(INDEX('Cheater Sheet'!AD152:AD192, SMALL(IF("Yes"='Cheater Sheet'!$BM$152:$BM$192, ROW('Cheater Sheet'!$BM$152:$BM$192)-151,""), ROW()-4)),"")="","",IFERROR(INDEX('Cheater Sheet'!AD152:AD192, SMALL(IF("Yes"='Cheater Sheet'!$BM$152:$BM$192, ROW('Cheater Sheet'!$BM$152:$BM$192)-151,""), ROW()-4)),""))</f>
        <v/>
      </c>
      <c r="AF9" s="292" t="str" cm="1">
        <f t="array" ref="AF9">IF(IFERROR(INDEX('Cheater Sheet'!AE152:AE192, SMALL(IF("Yes"='Cheater Sheet'!$BM$152:$BM$192, ROW('Cheater Sheet'!$BM$152:$BM$192)-151,""), ROW()-4)),"")="","",IFERROR(INDEX('Cheater Sheet'!AE152:AE192, SMALL(IF("Yes"='Cheater Sheet'!$BM$152:$BM$192, ROW('Cheater Sheet'!$BM$152:$BM$192)-151,""), ROW()-4)),""))</f>
        <v/>
      </c>
      <c r="AG9" s="287" t="str" cm="1">
        <f t="array" ref="AG9">IF(IFERROR(INDEX('Cheater Sheet'!AF152:AF192, SMALL(IF("Yes"='Cheater Sheet'!$BM$152:$BM$192, ROW('Cheater Sheet'!$BM$152:$BM$192)-151,""), ROW()-4)),"")="","",IFERROR(INDEX('Cheater Sheet'!AF152:AF192, SMALL(IF("Yes"='Cheater Sheet'!$BM$152:$BM$192, ROW('Cheater Sheet'!$BM$152:$BM$192)-151,""), ROW()-4)),""))</f>
        <v/>
      </c>
      <c r="AH9" s="292" t="str" cm="1">
        <f t="array" ref="AH9">IF(IFERROR(INDEX('Cheater Sheet'!AG152:AG192, SMALL(IF("Yes"='Cheater Sheet'!$BM$152:$BM$192, ROW('Cheater Sheet'!$BM$152:$BM$192)-151,""), ROW()-4)),"")="","",IFERROR(INDEX('Cheater Sheet'!AG152:AG192, SMALL(IF("Yes"='Cheater Sheet'!$BM$152:$BM$192, ROW('Cheater Sheet'!$BM$152:$BM$192)-151,""), ROW()-4)),""))</f>
        <v/>
      </c>
      <c r="AI9" s="287" t="str" cm="1">
        <f t="array" ref="AI9">IF(IFERROR(INDEX('Cheater Sheet'!AH152:AH192, SMALL(IF("Yes"='Cheater Sheet'!$BM$152:$BM$192, ROW('Cheater Sheet'!$BM$152:$BM$192)-151,""), ROW()-4)),"")="","",IFERROR(INDEX('Cheater Sheet'!AH152:AH192, SMALL(IF("Yes"='Cheater Sheet'!$BM$152:$BM$192, ROW('Cheater Sheet'!$BM$152:$BM$192)-151,""), ROW()-4)),""))</f>
        <v/>
      </c>
      <c r="AJ9" s="292" t="str" cm="1">
        <f t="array" ref="AJ9">IF(IFERROR(INDEX('Cheater Sheet'!AI152:AI192, SMALL(IF("Yes"='Cheater Sheet'!$BM$152:$BM$192, ROW('Cheater Sheet'!$BM$152:$BM$192)-151,""), ROW()-4)),"")="","",IFERROR(INDEX('Cheater Sheet'!AI152:AI192, SMALL(IF("Yes"='Cheater Sheet'!$BM$152:$BM$192, ROW('Cheater Sheet'!$BM$152:$BM$192)-151,""), ROW()-4)),""))</f>
        <v/>
      </c>
      <c r="AK9" s="287" t="str" cm="1">
        <f t="array" ref="AK9">IF(IFERROR(INDEX('Cheater Sheet'!AJ152:AJ192, SMALL(IF("Yes"='Cheater Sheet'!$BM$152:$BM$192, ROW('Cheater Sheet'!$BM$152:$BM$192)-151,""), ROW()-4)),"")="","",IFERROR(INDEX('Cheater Sheet'!AJ152:AJ192, SMALL(IF("Yes"='Cheater Sheet'!$BM$152:$BM$192, ROW('Cheater Sheet'!$BM$152:$BM$192)-151,""), ROW()-4)),""))</f>
        <v/>
      </c>
      <c r="AL9" s="292" t="str" cm="1">
        <f t="array" ref="AL9">IF(IFERROR(INDEX('Cheater Sheet'!AK152:AK192, SMALL(IF("Yes"='Cheater Sheet'!$BM$152:$BM$192, ROW('Cheater Sheet'!$BM$152:$BM$192)-151,""), ROW()-4)),"")="","",IFERROR(INDEX('Cheater Sheet'!AK152:AK192, SMALL(IF("Yes"='Cheater Sheet'!$BM$152:$BM$192, ROW('Cheater Sheet'!$BM$152:$BM$192)-151,""), ROW()-4)),""))</f>
        <v/>
      </c>
      <c r="AM9" s="287" t="str" cm="1">
        <f t="array" ref="AM9">IF(IFERROR(INDEX('Cheater Sheet'!AL152:AL192, SMALL(IF("Yes"='Cheater Sheet'!$BM$152:$BM$192, ROW('Cheater Sheet'!$BM$152:$BM$192)-151,""), ROW()-4)),"")="","",IFERROR(INDEX('Cheater Sheet'!AL152:AL192, SMALL(IF("Yes"='Cheater Sheet'!$BM$152:$BM$192, ROW('Cheater Sheet'!$BM$152:$BM$192)-151,""), ROW()-4)),""))</f>
        <v/>
      </c>
      <c r="AN9" s="292" t="str" cm="1">
        <f t="array" ref="AN9">IF(IFERROR(INDEX('Cheater Sheet'!AM152:AM192, SMALL(IF("Yes"='Cheater Sheet'!$BM$152:$BM$192, ROW('Cheater Sheet'!$BM$152:$BM$192)-151,""), ROW()-4)),"")="","",IFERROR(INDEX('Cheater Sheet'!AM152:AM192, SMALL(IF("Yes"='Cheater Sheet'!$BM$152:$BM$192, ROW('Cheater Sheet'!$BM$152:$BM$192)-151,""), ROW()-4)),""))</f>
        <v/>
      </c>
      <c r="AO9" s="287" t="str" cm="1">
        <f t="array" ref="AO9">IF(IFERROR(INDEX('Cheater Sheet'!AN152:AN192, SMALL(IF("Yes"='Cheater Sheet'!$BM$152:$BM$192, ROW('Cheater Sheet'!$BM$152:$BM$192)-151,""), ROW()-4)),"")="","",IFERROR(INDEX('Cheater Sheet'!AN152:AN192, SMALL(IF("Yes"='Cheater Sheet'!$BM$152:$BM$192, ROW('Cheater Sheet'!$BM$152:$BM$192)-151,""), ROW()-4)),""))</f>
        <v/>
      </c>
      <c r="AP9" s="292" t="str" cm="1">
        <f t="array" ref="AP9">IF(IFERROR(INDEX('Cheater Sheet'!AO152:AO192, SMALL(IF("Yes"='Cheater Sheet'!$BM$152:$BM$192, ROW('Cheater Sheet'!$BM$152:$BM$192)-151,""), ROW()-4)),"")="","",IFERROR(INDEX('Cheater Sheet'!AO152:AO192, SMALL(IF("Yes"='Cheater Sheet'!$BM$152:$BM$192, ROW('Cheater Sheet'!$BM$152:$BM$192)-151,""), ROW()-4)),""))</f>
        <v/>
      </c>
      <c r="AQ9" s="287" t="str" cm="1">
        <f t="array" ref="AQ9">IF(IFERROR(INDEX('Cheater Sheet'!AP152:AP192, SMALL(IF("Yes"='Cheater Sheet'!$BM$152:$BM$192, ROW('Cheater Sheet'!$BM$152:$BM$192)-151,""), ROW()-4)),"")="","",IFERROR(INDEX('Cheater Sheet'!AP152:AP192, SMALL(IF("Yes"='Cheater Sheet'!$BM$152:$BM$192, ROW('Cheater Sheet'!$BM$152:$BM$192)-151,""), ROW()-4)),""))</f>
        <v/>
      </c>
      <c r="AR9" s="292" t="str" cm="1">
        <f t="array" ref="AR9">IF(IFERROR(INDEX('Cheater Sheet'!AQ152:AQ192, SMALL(IF("Yes"='Cheater Sheet'!$BM$152:$BM$192, ROW('Cheater Sheet'!$BM$152:$BM$192)-151,""), ROW()-4)),"")="","",IFERROR(INDEX('Cheater Sheet'!AQ152:AQ192, SMALL(IF("Yes"='Cheater Sheet'!$BM$152:$BM$192, ROW('Cheater Sheet'!$BM$152:$BM$192)-151,""), ROW()-4)),""))</f>
        <v/>
      </c>
      <c r="AS9" s="287" t="str" cm="1">
        <f t="array" ref="AS9">IF(IFERROR(INDEX('Cheater Sheet'!AR152:AR192, SMALL(IF("Yes"='Cheater Sheet'!$BM$152:$BM$192, ROW('Cheater Sheet'!$BM$152:$BM$192)-151,""), ROW()-4)),"")="","",IFERROR(INDEX('Cheater Sheet'!AR152:AR192, SMALL(IF("Yes"='Cheater Sheet'!$BM$152:$BM$192, ROW('Cheater Sheet'!$BM$152:$BM$192)-151,""), ROW()-4)),""))</f>
        <v/>
      </c>
      <c r="AT9" s="292" t="str" cm="1">
        <f t="array" ref="AT9">IF(IFERROR(INDEX('Cheater Sheet'!AS152:AS192, SMALL(IF("Yes"='Cheater Sheet'!$BM$152:$BM$192, ROW('Cheater Sheet'!$BM$152:$BM$192)-151,""), ROW()-4)),"")="","",IFERROR(INDEX('Cheater Sheet'!AS152:AS192, SMALL(IF("Yes"='Cheater Sheet'!$BM$152:$BM$192, ROW('Cheater Sheet'!$BM$152:$BM$192)-151,""), ROW()-4)),""))</f>
        <v/>
      </c>
      <c r="AU9" s="287" t="str" cm="1">
        <f t="array" ref="AU9">IF(IFERROR(INDEX('Cheater Sheet'!AT152:AT192, SMALL(IF("Yes"='Cheater Sheet'!$BM$152:$BM$192, ROW('Cheater Sheet'!$BM$152:$BM$192)-151,""), ROW()-4)),"")="","",IFERROR(INDEX('Cheater Sheet'!AT152:AT192, SMALL(IF("Yes"='Cheater Sheet'!$BM$152:$BM$192, ROW('Cheater Sheet'!$BM$152:$BM$192)-151,""), ROW()-4)),""))</f>
        <v/>
      </c>
      <c r="AV9" s="292" t="str" cm="1">
        <f t="array" ref="AV9">IF(IFERROR(INDEX('Cheater Sheet'!AU152:AU192, SMALL(IF("Yes"='Cheater Sheet'!$BM$152:$BM$192, ROW('Cheater Sheet'!$BM$152:$BM$192)-151,""), ROW()-4)),"")="","",IFERROR(INDEX('Cheater Sheet'!AU152:AU192, SMALL(IF("Yes"='Cheater Sheet'!$BM$152:$BM$192, ROW('Cheater Sheet'!$BM$152:$BM$192)-151,""), ROW()-4)),""))</f>
        <v/>
      </c>
      <c r="AW9" s="287" t="str" cm="1">
        <f t="array" ref="AW9">IF(IFERROR(INDEX('Cheater Sheet'!AV152:AV192, SMALL(IF("Yes"='Cheater Sheet'!$BM$152:$BM$192, ROW('Cheater Sheet'!$BM$152:$BM$192)-151,""), ROW()-4)),"")="","",IFERROR(INDEX('Cheater Sheet'!AV152:AV192, SMALL(IF("Yes"='Cheater Sheet'!$BM$152:$BM$192, ROW('Cheater Sheet'!$BM$152:$BM$192)-151,""), ROW()-4)),""))</f>
        <v/>
      </c>
      <c r="AX9" s="292" t="str" cm="1">
        <f t="array" ref="AX9">IF(IFERROR(INDEX('Cheater Sheet'!AW152:AW192, SMALL(IF("Yes"='Cheater Sheet'!$BM$152:$BM$192, ROW('Cheater Sheet'!$BM$152:$BM$192)-151,""), ROW()-4)),"")="","",IFERROR(INDEX('Cheater Sheet'!AW152:AW192, SMALL(IF("Yes"='Cheater Sheet'!$BM$152:$BM$192, ROW('Cheater Sheet'!$BM$152:$BM$192)-151,""), ROW()-4)),""))</f>
        <v/>
      </c>
      <c r="AY9" s="287" t="str" cm="1">
        <f t="array" ref="AY9">IF(IFERROR(INDEX('Cheater Sheet'!AX152:AX192, SMALL(IF("Yes"='Cheater Sheet'!$BM$152:$BM$192, ROW('Cheater Sheet'!$BM$152:$BM$192)-151,""), ROW()-4)),"")="","",IFERROR(INDEX('Cheater Sheet'!AX152:AX192, SMALL(IF("Yes"='Cheater Sheet'!$BM$152:$BM$192, ROW('Cheater Sheet'!$BM$152:$BM$192)-151,""), ROW()-4)),""))</f>
        <v/>
      </c>
      <c r="AZ9" s="292" t="str" cm="1">
        <f t="array" ref="AZ9">IF(IFERROR(INDEX('Cheater Sheet'!AY152:AY192, SMALL(IF("Yes"='Cheater Sheet'!$BM$152:$BM$192, ROW('Cheater Sheet'!$BM$152:$BM$192)-151,""), ROW()-4)),"")="","",IFERROR(INDEX('Cheater Sheet'!AY152:AY192, SMALL(IF("Yes"='Cheater Sheet'!$BM$152:$BM$192, ROW('Cheater Sheet'!$BM$152:$BM$192)-151,""), ROW()-4)),""))</f>
        <v/>
      </c>
      <c r="BA9" s="287" t="str" cm="1">
        <f t="array" ref="BA9">IF(IFERROR(INDEX('Cheater Sheet'!AZ152:AZ192, SMALL(IF("Yes"='Cheater Sheet'!$BM$152:$BM$192, ROW('Cheater Sheet'!$BM$152:$BM$192)-151,""), ROW()-4)),"")="","",IFERROR(INDEX('Cheater Sheet'!AZ152:AZ192, SMALL(IF("Yes"='Cheater Sheet'!$BM$152:$BM$192, ROW('Cheater Sheet'!$BM$152:$BM$192)-151,""), ROW()-4)),""))</f>
        <v/>
      </c>
      <c r="BB9" s="292" t="str" cm="1">
        <f t="array" ref="BB9">IF(IFERROR(INDEX('Cheater Sheet'!BA152:BA192, SMALL(IF("Yes"='Cheater Sheet'!$BM$152:$BM$192, ROW('Cheater Sheet'!$BM$152:$BM$192)-151,""), ROW()-4)),"")="","",IFERROR(INDEX('Cheater Sheet'!BA152:BA192, SMALL(IF("Yes"='Cheater Sheet'!$BM$152:$BM$192, ROW('Cheater Sheet'!$BM$152:$BM$192)-151,""), ROW()-4)),""))</f>
        <v/>
      </c>
      <c r="BC9" s="287" t="str" cm="1">
        <f t="array" ref="BC9">IF(IFERROR(INDEX('Cheater Sheet'!BB152:BB192, SMALL(IF("Yes"='Cheater Sheet'!$BM$152:$BM$192, ROW('Cheater Sheet'!$BM$152:$BM$192)-151,""), ROW()-4)),"")="","",IFERROR(INDEX('Cheater Sheet'!BB152:BB192, SMALL(IF("Yes"='Cheater Sheet'!$BM$152:$BM$192, ROW('Cheater Sheet'!$BM$152:$BM$192)-151,""), ROW()-4)),""))</f>
        <v/>
      </c>
      <c r="BD9" s="292" t="str" cm="1">
        <f t="array" ref="BD9">IF(IFERROR(INDEX('Cheater Sheet'!BC152:BC192, SMALL(IF("Yes"='Cheater Sheet'!$BM$152:$BM$192, ROW('Cheater Sheet'!$BM$152:$BM$192)-151,""), ROW()-4)),"")="","",IFERROR(INDEX('Cheater Sheet'!BC152:BC192, SMALL(IF("Yes"='Cheater Sheet'!$BM$152:$BM$192, ROW('Cheater Sheet'!$BM$152:$BM$192)-151,""), ROW()-4)),""))</f>
        <v/>
      </c>
      <c r="BE9" s="287" t="str" cm="1">
        <f t="array" ref="BE9">IF(IFERROR(INDEX('Cheater Sheet'!BD152:BD192, SMALL(IF("Yes"='Cheater Sheet'!$BM$152:$BM$192, ROW('Cheater Sheet'!$BM$152:$BM$192)-151,""), ROW()-4)),"")="","",IFERROR(INDEX('Cheater Sheet'!BD152:BD192, SMALL(IF("Yes"='Cheater Sheet'!$BM$152:$BM$192, ROW('Cheater Sheet'!$BM$152:$BM$192)-151,""), ROW()-4)),""))</f>
        <v/>
      </c>
      <c r="BF9" s="292" t="str" cm="1">
        <f t="array" ref="BF9">IF(IFERROR(INDEX('Cheater Sheet'!BE152:BE192, SMALL(IF("Yes"='Cheater Sheet'!$BM$152:$BM$192, ROW('Cheater Sheet'!$BM$152:$BM$192)-151,""), ROW()-4)),"")="","",IFERROR(INDEX('Cheater Sheet'!BE152:BE192, SMALL(IF("Yes"='Cheater Sheet'!$BM$152:$BM$192, ROW('Cheater Sheet'!$BM$152:$BM$192)-151,""), ROW()-4)),""))</f>
        <v/>
      </c>
      <c r="BG9" s="287" t="str" cm="1">
        <f t="array" ref="BG9">IF(IFERROR(INDEX('Cheater Sheet'!BF152:BF192, SMALL(IF("Yes"='Cheater Sheet'!$BM$152:$BM$192, ROW('Cheater Sheet'!$BM$152:$BM$192)-151,""), ROW()-4)),"")="","",IFERROR(INDEX('Cheater Sheet'!BF152:BF192, SMALL(IF("Yes"='Cheater Sheet'!$BM$152:$BM$192, ROW('Cheater Sheet'!$BM$152:$BM$192)-151,""), ROW()-4)),""))</f>
        <v/>
      </c>
      <c r="BH9" s="292" t="str" cm="1">
        <f t="array" ref="BH9">IF(IFERROR(INDEX('Cheater Sheet'!BG152:BG192, SMALL(IF("Yes"='Cheater Sheet'!$BM$152:$BM$192, ROW('Cheater Sheet'!$BM$152:$BM$192)-151,""), ROW()-4)),"")="","",IFERROR(INDEX('Cheater Sheet'!BG152:BG192, SMALL(IF("Yes"='Cheater Sheet'!$BM$152:$BM$192, ROW('Cheater Sheet'!$BM$152:$BM$192)-151,""), ROW()-4)),""))</f>
        <v/>
      </c>
      <c r="BI9" s="287" t="str" cm="1">
        <f t="array" ref="BI9">IF(IFERROR(INDEX('Cheater Sheet'!BH152:BH192, SMALL(IF("Yes"='Cheater Sheet'!$BM$152:$BM$192, ROW('Cheater Sheet'!$BM$152:$BM$192)-151,""), ROW()-4)),"")="","",IFERROR(INDEX('Cheater Sheet'!BH152:BH192, SMALL(IF("Yes"='Cheater Sheet'!$BM$152:$BM$192, ROW('Cheater Sheet'!$BM$152:$BM$192)-151,""), ROW()-4)),""))</f>
        <v/>
      </c>
      <c r="BJ9" s="292" t="str" cm="1">
        <f t="array" ref="BJ9">IF(IFERROR(INDEX('Cheater Sheet'!BI152:BI192, SMALL(IF("Yes"='Cheater Sheet'!$BM$152:$BM$192, ROW('Cheater Sheet'!$BM$152:$BM$192)-151,""), ROW()-4)),"")="","",IFERROR(INDEX('Cheater Sheet'!BI152:BI192, SMALL(IF("Yes"='Cheater Sheet'!$BM$152:$BM$192, ROW('Cheater Sheet'!$BM$152:$BM$192)-151,""), ROW()-4)),""))</f>
        <v/>
      </c>
      <c r="BK9" s="709" t="str" cm="1">
        <f t="array" ref="BK9">IF(IFERROR(INDEX('Cheater Sheet'!BJ152:BJ192, SMALL(IF("Yes"='Cheater Sheet'!$BM$152:$BM$192, ROW('Cheater Sheet'!$BM$152:$BM$192)-151,""), ROW()-4)),"")="","",IFERROR(INDEX('Cheater Sheet'!BJ152:BJ192, SMALL(IF("Yes"='Cheater Sheet'!$BM$152:$BM$192, ROW('Cheater Sheet'!$BM$152:$BM$192)-151,""), ROW()-4)),""))</f>
        <v/>
      </c>
      <c r="BL9" s="714"/>
    </row>
    <row r="10" spans="1:64" x14ac:dyDescent="0.2">
      <c r="A10" s="765">
        <f t="shared" si="0"/>
        <v>0</v>
      </c>
      <c r="C10" s="143" t="str" cm="1">
        <f t="array" ref="C10">IFERROR(INDEX('Cheater Sheet'!$B$152:$B$192, SMALL(IF("Yes"='Cheater Sheet'!$BM$152:$BM$192, ROW('Cheater Sheet'!$BM$152:$BM$192)-151,""), ROW()-4)),"")</f>
        <v/>
      </c>
      <c r="D10" s="292" t="str" cm="1">
        <f t="array" ref="D10">IF(IFERROR(INDEX('Cheater Sheet'!C152:C192, SMALL(IF("Yes"='Cheater Sheet'!$BM$152:$BM$192, ROW('Cheater Sheet'!$BM$152:$BM$192)-151,""), ROW()-4)),"")="","",IFERROR(INDEX('Cheater Sheet'!C152:C192, SMALL(IF("Yes"='Cheater Sheet'!$BM$152:$BM$192, ROW('Cheater Sheet'!$BM$152:$BM$192)-151,""), ROW()-4)),""))</f>
        <v/>
      </c>
      <c r="E10" s="287" t="str" cm="1">
        <f t="array" ref="E10">IF(IFERROR(INDEX('Cheater Sheet'!D152:D192, SMALL(IF("Yes"='Cheater Sheet'!$BM$152:$BM$192, ROW('Cheater Sheet'!$BM$152:$BM$192)-151,""), ROW()-4)),"")="","",IFERROR(INDEX('Cheater Sheet'!D152:D192, SMALL(IF("Yes"='Cheater Sheet'!$BM$152:$BM$192, ROW('Cheater Sheet'!$BM$152:$BM$192)-151,""), ROW()-4)),""))</f>
        <v/>
      </c>
      <c r="F10" s="292" t="str" cm="1">
        <f t="array" ref="F10">IF(IFERROR(INDEX('Cheater Sheet'!E152:E192, SMALL(IF("Yes"='Cheater Sheet'!$BM$152:$BM$192, ROW('Cheater Sheet'!$BM$152:$BM$192)-151,""), ROW()-4)),"")="","",IFERROR(INDEX('Cheater Sheet'!E152:E192, SMALL(IF("Yes"='Cheater Sheet'!$BM$152:$BM$192, ROW('Cheater Sheet'!$BM$152:$BM$192)-151,""), ROW()-4)),""))</f>
        <v/>
      </c>
      <c r="G10" s="287" t="str" cm="1">
        <f t="array" ref="G10">IF(IFERROR(INDEX('Cheater Sheet'!F152:F192, SMALL(IF("Yes"='Cheater Sheet'!$BM$152:$BM$192, ROW('Cheater Sheet'!$BM$152:$BM$192)-151,""), ROW()-4)),"")="","",IFERROR(INDEX('Cheater Sheet'!F152:F192, SMALL(IF("Yes"='Cheater Sheet'!$BM$152:$BM$192, ROW('Cheater Sheet'!$BM$152:$BM$192)-151,""), ROW()-4)),""))</f>
        <v/>
      </c>
      <c r="H10" s="292" t="str" cm="1">
        <f t="array" ref="H10">IF(IFERROR(INDEX('Cheater Sheet'!G152:G192, SMALL(IF("Yes"='Cheater Sheet'!$BM$152:$BM$192, ROW('Cheater Sheet'!$BM$152:$BM$192)-151,""), ROW()-4)),"")="","",IFERROR(INDEX('Cheater Sheet'!G152:G192, SMALL(IF("Yes"='Cheater Sheet'!$BM$152:$BM$192, ROW('Cheater Sheet'!$BM$152:$BM$192)-151,""), ROW()-4)),""))</f>
        <v/>
      </c>
      <c r="I10" s="287" t="str" cm="1">
        <f t="array" ref="I10">IF(IFERROR(INDEX('Cheater Sheet'!H152:H192, SMALL(IF("Yes"='Cheater Sheet'!$BM$152:$BM$192, ROW('Cheater Sheet'!$BM$152:$BM$192)-151,""), ROW()-4)),"")="","",IFERROR(INDEX('Cheater Sheet'!H152:H192, SMALL(IF("Yes"='Cheater Sheet'!$BM$152:$BM$192, ROW('Cheater Sheet'!$BM$152:$BM$192)-151,""), ROW()-4)),""))</f>
        <v/>
      </c>
      <c r="J10" s="292" t="str" cm="1">
        <f t="array" ref="J10">IF(IFERROR(INDEX('Cheater Sheet'!I152:I192, SMALL(IF("Yes"='Cheater Sheet'!$BM$152:$BM$192, ROW('Cheater Sheet'!$BM$152:$BM$192)-151,""), ROW()-4)),"")="","",IFERROR(INDEX('Cheater Sheet'!I152:I192, SMALL(IF("Yes"='Cheater Sheet'!$BM$152:$BM$192, ROW('Cheater Sheet'!$BM$152:$BM$192)-151,""), ROW()-4)),""))</f>
        <v/>
      </c>
      <c r="K10" s="287" t="str" cm="1">
        <f t="array" ref="K10">IF(IFERROR(INDEX('Cheater Sheet'!J152:J192, SMALL(IF("Yes"='Cheater Sheet'!$BM$152:$BM$192, ROW('Cheater Sheet'!$BM$152:$BM$192)-151,""), ROW()-4)),"")="","",IFERROR(INDEX('Cheater Sheet'!J152:J192, SMALL(IF("Yes"='Cheater Sheet'!$BM$152:$BM$192, ROW('Cheater Sheet'!$BM$152:$BM$192)-151,""), ROW()-4)),""))</f>
        <v/>
      </c>
      <c r="L10" s="292" t="str" cm="1">
        <f t="array" ref="L10">IF(IFERROR(INDEX('Cheater Sheet'!K152:K192, SMALL(IF("Yes"='Cheater Sheet'!$BM$152:$BM$192, ROW('Cheater Sheet'!$BM$152:$BM$192)-151,""), ROW()-4)),"")="","",IFERROR(INDEX('Cheater Sheet'!K152:K192, SMALL(IF("Yes"='Cheater Sheet'!$BM$152:$BM$192, ROW('Cheater Sheet'!$BM$152:$BM$192)-151,""), ROW()-4)),""))</f>
        <v/>
      </c>
      <c r="M10" s="287" t="str" cm="1">
        <f t="array" ref="M10">IF(IFERROR(INDEX('Cheater Sheet'!L152:L192, SMALL(IF("Yes"='Cheater Sheet'!$BM$152:$BM$192, ROW('Cheater Sheet'!$BM$152:$BM$192)-151,""), ROW()-4)),"")="","",IFERROR(INDEX('Cheater Sheet'!L152:L192, SMALL(IF("Yes"='Cheater Sheet'!$BM$152:$BM$192, ROW('Cheater Sheet'!$BM$152:$BM$192)-151,""), ROW()-4)),""))</f>
        <v/>
      </c>
      <c r="N10" s="292" t="str" cm="1">
        <f t="array" ref="N10">IF(IFERROR(INDEX('Cheater Sheet'!M152:M192, SMALL(IF("Yes"='Cheater Sheet'!$BM$152:$BM$192, ROW('Cheater Sheet'!$BM$152:$BM$192)-151,""), ROW()-4)),"")="","",IFERROR(INDEX('Cheater Sheet'!M152:M192, SMALL(IF("Yes"='Cheater Sheet'!$BM$152:$BM$192, ROW('Cheater Sheet'!$BM$152:$BM$192)-151,""), ROW()-4)),""))</f>
        <v/>
      </c>
      <c r="O10" s="287" t="str" cm="1">
        <f t="array" ref="O10">IF(IFERROR(INDEX('Cheater Sheet'!N152:N192, SMALL(IF("Yes"='Cheater Sheet'!$BM$152:$BM$192, ROW('Cheater Sheet'!$BM$152:$BM$192)-151,""), ROW()-4)),"")="","",IFERROR(INDEX('Cheater Sheet'!N152:N192, SMALL(IF("Yes"='Cheater Sheet'!$BM$152:$BM$192, ROW('Cheater Sheet'!$BM$152:$BM$192)-151,""), ROW()-4)),""))</f>
        <v/>
      </c>
      <c r="P10" s="292" t="str" cm="1">
        <f t="array" ref="P10">IF(IFERROR(INDEX('Cheater Sheet'!O152:O192, SMALL(IF("Yes"='Cheater Sheet'!$BM$152:$BM$192, ROW('Cheater Sheet'!$BM$152:$BM$192)-151,""), ROW()-4)),"")="","",IFERROR(INDEX('Cheater Sheet'!O152:O192, SMALL(IF("Yes"='Cheater Sheet'!$BM$152:$BM$192, ROW('Cheater Sheet'!$BM$152:$BM$192)-151,""), ROW()-4)),""))</f>
        <v/>
      </c>
      <c r="Q10" s="287" t="str" cm="1">
        <f t="array" ref="Q10">IF(IFERROR(INDEX('Cheater Sheet'!P152:P192, SMALL(IF("Yes"='Cheater Sheet'!$BM$152:$BM$192, ROW('Cheater Sheet'!$BM$152:$BM$192)-151,""), ROW()-4)),"")="","",IFERROR(INDEX('Cheater Sheet'!P152:P192, SMALL(IF("Yes"='Cheater Sheet'!$BM$152:$BM$192, ROW('Cheater Sheet'!$BM$152:$BM$192)-151,""), ROW()-4)),""))</f>
        <v/>
      </c>
      <c r="R10" s="292" t="str" cm="1">
        <f t="array" ref="R10">IF(IFERROR(INDEX('Cheater Sheet'!Q152:Q192, SMALL(IF("Yes"='Cheater Sheet'!$BM$152:$BM$192, ROW('Cheater Sheet'!$BM$152:$BM$192)-151,""), ROW()-4)),"")="","",IFERROR(INDEX('Cheater Sheet'!Q152:Q192, SMALL(IF("Yes"='Cheater Sheet'!$BM$152:$BM$192, ROW('Cheater Sheet'!$BM$152:$BM$192)-151,""), ROW()-4)),""))</f>
        <v/>
      </c>
      <c r="S10" s="287" t="str" cm="1">
        <f t="array" ref="S10">IF(IFERROR(INDEX('Cheater Sheet'!R152:R192, SMALL(IF("Yes"='Cheater Sheet'!$BM$152:$BM$192, ROW('Cheater Sheet'!$BM$152:$BM$192)-151,""), ROW()-4)),"")="","",IFERROR(INDEX('Cheater Sheet'!R152:R192, SMALL(IF("Yes"='Cheater Sheet'!$BM$152:$BM$192, ROW('Cheater Sheet'!$BM$152:$BM$192)-151,""), ROW()-4)),""))</f>
        <v/>
      </c>
      <c r="T10" s="292" t="str" cm="1">
        <f t="array" ref="T10">IF(IFERROR(INDEX('Cheater Sheet'!S152:S192, SMALL(IF("Yes"='Cheater Sheet'!$BM$152:$BM$192, ROW('Cheater Sheet'!$BM$152:$BM$192)-151,""), ROW()-4)),"")="","",IFERROR(INDEX('Cheater Sheet'!S152:S192, SMALL(IF("Yes"='Cheater Sheet'!$BM$152:$BM$192, ROW('Cheater Sheet'!$BM$152:$BM$192)-151,""), ROW()-4)),""))</f>
        <v/>
      </c>
      <c r="U10" s="287" t="str" cm="1">
        <f t="array" ref="U10">IF(IFERROR(INDEX('Cheater Sheet'!T152:T192, SMALL(IF("Yes"='Cheater Sheet'!$BM$152:$BM$192, ROW('Cheater Sheet'!$BM$152:$BM$192)-151,""), ROW()-4)),"")="","",IFERROR(INDEX('Cheater Sheet'!T152:T192, SMALL(IF("Yes"='Cheater Sheet'!$BM$152:$BM$192, ROW('Cheater Sheet'!$BM$152:$BM$192)-151,""), ROW()-4)),""))</f>
        <v/>
      </c>
      <c r="V10" s="292" t="str" cm="1">
        <f t="array" ref="V10">IF(IFERROR(INDEX('Cheater Sheet'!U152:U192, SMALL(IF("Yes"='Cheater Sheet'!$BM$152:$BM$192, ROW('Cheater Sheet'!$BM$152:$BM$192)-151,""), ROW()-4)),"")="","",IFERROR(INDEX('Cheater Sheet'!U152:U192, SMALL(IF("Yes"='Cheater Sheet'!$BM$152:$BM$192, ROW('Cheater Sheet'!$BM$152:$BM$192)-151,""), ROW()-4)),""))</f>
        <v/>
      </c>
      <c r="W10" s="287" t="str" cm="1">
        <f t="array" ref="W10">IF(IFERROR(INDEX('Cheater Sheet'!V152:V192, SMALL(IF("Yes"='Cheater Sheet'!$BM$152:$BM$192, ROW('Cheater Sheet'!$BM$152:$BM$192)-151,""), ROW()-4)),"")="","",IFERROR(INDEX('Cheater Sheet'!V152:V192, SMALL(IF("Yes"='Cheater Sheet'!$BM$152:$BM$192, ROW('Cheater Sheet'!$BM$152:$BM$192)-151,""), ROW()-4)),""))</f>
        <v/>
      </c>
      <c r="X10" s="292" t="str" cm="1">
        <f t="array" ref="X10">IF(IFERROR(INDEX('Cheater Sheet'!W152:W192, SMALL(IF("Yes"='Cheater Sheet'!$BM$152:$BM$192, ROW('Cheater Sheet'!$BM$152:$BM$192)-151,""), ROW()-4)),"")="","",IFERROR(INDEX('Cheater Sheet'!W152:W192, SMALL(IF("Yes"='Cheater Sheet'!$BM$152:$BM$192, ROW('Cheater Sheet'!$BM$152:$BM$192)-151,""), ROW()-4)),""))</f>
        <v/>
      </c>
      <c r="Y10" s="287" t="str" cm="1">
        <f t="array" ref="Y10">IF(IFERROR(INDEX('Cheater Sheet'!X152:X192, SMALL(IF("Yes"='Cheater Sheet'!$BM$152:$BM$192, ROW('Cheater Sheet'!$BM$152:$BM$192)-151,""), ROW()-4)),"")="","",IFERROR(INDEX('Cheater Sheet'!X152:X192, SMALL(IF("Yes"='Cheater Sheet'!$BM$152:$BM$192, ROW('Cheater Sheet'!$BM$152:$BM$192)-151,""), ROW()-4)),""))</f>
        <v/>
      </c>
      <c r="Z10" s="292" t="str" cm="1">
        <f t="array" ref="Z10">IF(IFERROR(INDEX('Cheater Sheet'!Y152:Y192, SMALL(IF("Yes"='Cheater Sheet'!$BM$152:$BM$192, ROW('Cheater Sheet'!$BM$152:$BM$192)-151,""), ROW()-4)),"")="","",IFERROR(INDEX('Cheater Sheet'!Y152:Y192, SMALL(IF("Yes"='Cheater Sheet'!$BM$152:$BM$192, ROW('Cheater Sheet'!$BM$152:$BM$192)-151,""), ROW()-4)),""))</f>
        <v/>
      </c>
      <c r="AA10" s="287" t="str" cm="1">
        <f t="array" ref="AA10">IF(IFERROR(INDEX('Cheater Sheet'!Z152:Z192, SMALL(IF("Yes"='Cheater Sheet'!$BM$152:$BM$192, ROW('Cheater Sheet'!$BM$152:$BM$192)-151,""), ROW()-4)),"")="","",IFERROR(INDEX('Cheater Sheet'!Z152:Z192, SMALL(IF("Yes"='Cheater Sheet'!$BM$152:$BM$192, ROW('Cheater Sheet'!$BM$152:$BM$192)-151,""), ROW()-4)),""))</f>
        <v/>
      </c>
      <c r="AB10" s="292" t="str" cm="1">
        <f t="array" ref="AB10">IF(IFERROR(INDEX('Cheater Sheet'!AA152:AA192, SMALL(IF("Yes"='Cheater Sheet'!$BM$152:$BM$192, ROW('Cheater Sheet'!$BM$152:$BM$192)-151,""), ROW()-4)),"")="","",IFERROR(INDEX('Cheater Sheet'!AA152:AA192, SMALL(IF("Yes"='Cheater Sheet'!$BM$152:$BM$192, ROW('Cheater Sheet'!$BM$152:$BM$192)-151,""), ROW()-4)),""))</f>
        <v/>
      </c>
      <c r="AC10" s="287" t="str" cm="1">
        <f t="array" ref="AC10">IF(IFERROR(INDEX('Cheater Sheet'!AB152:AB192, SMALL(IF("Yes"='Cheater Sheet'!$BM$152:$BM$192, ROW('Cheater Sheet'!$BM$152:$BM$192)-151,""), ROW()-4)),"")="","",IFERROR(INDEX('Cheater Sheet'!AB152:AB192, SMALL(IF("Yes"='Cheater Sheet'!$BM$152:$BM$192, ROW('Cheater Sheet'!$BM$152:$BM$192)-151,""), ROW()-4)),""))</f>
        <v/>
      </c>
      <c r="AD10" s="292" t="str" cm="1">
        <f t="array" ref="AD10">IF(IFERROR(INDEX('Cheater Sheet'!AC152:AC192, SMALL(IF("Yes"='Cheater Sheet'!$BM$152:$BM$192, ROW('Cheater Sheet'!$BM$152:$BM$192)-151,""), ROW()-4)),"")="","",IFERROR(INDEX('Cheater Sheet'!AC152:AC192, SMALL(IF("Yes"='Cheater Sheet'!$BM$152:$BM$192, ROW('Cheater Sheet'!$BM$152:$BM$192)-151,""), ROW()-4)),""))</f>
        <v/>
      </c>
      <c r="AE10" s="287" t="str" cm="1">
        <f t="array" ref="AE10">IF(IFERROR(INDEX('Cheater Sheet'!AD152:AD192, SMALL(IF("Yes"='Cheater Sheet'!$BM$152:$BM$192, ROW('Cheater Sheet'!$BM$152:$BM$192)-151,""), ROW()-4)),"")="","",IFERROR(INDEX('Cheater Sheet'!AD152:AD192, SMALL(IF("Yes"='Cheater Sheet'!$BM$152:$BM$192, ROW('Cheater Sheet'!$BM$152:$BM$192)-151,""), ROW()-4)),""))</f>
        <v/>
      </c>
      <c r="AF10" s="292" t="str" cm="1">
        <f t="array" ref="AF10">IF(IFERROR(INDEX('Cheater Sheet'!AE152:AE192, SMALL(IF("Yes"='Cheater Sheet'!$BM$152:$BM$192, ROW('Cheater Sheet'!$BM$152:$BM$192)-151,""), ROW()-4)),"")="","",IFERROR(INDEX('Cheater Sheet'!AE152:AE192, SMALL(IF("Yes"='Cheater Sheet'!$BM$152:$BM$192, ROW('Cheater Sheet'!$BM$152:$BM$192)-151,""), ROW()-4)),""))</f>
        <v/>
      </c>
      <c r="AG10" s="287" t="str" cm="1">
        <f t="array" ref="AG10">IF(IFERROR(INDEX('Cheater Sheet'!AF152:AF192, SMALL(IF("Yes"='Cheater Sheet'!$BM$152:$BM$192, ROW('Cheater Sheet'!$BM$152:$BM$192)-151,""), ROW()-4)),"")="","",IFERROR(INDEX('Cheater Sheet'!AF152:AF192, SMALL(IF("Yes"='Cheater Sheet'!$BM$152:$BM$192, ROW('Cheater Sheet'!$BM$152:$BM$192)-151,""), ROW()-4)),""))</f>
        <v/>
      </c>
      <c r="AH10" s="292" t="str" cm="1">
        <f t="array" ref="AH10">IF(IFERROR(INDEX('Cheater Sheet'!AG152:AG192, SMALL(IF("Yes"='Cheater Sheet'!$BM$152:$BM$192, ROW('Cheater Sheet'!$BM$152:$BM$192)-151,""), ROW()-4)),"")="","",IFERROR(INDEX('Cheater Sheet'!AG152:AG192, SMALL(IF("Yes"='Cheater Sheet'!$BM$152:$BM$192, ROW('Cheater Sheet'!$BM$152:$BM$192)-151,""), ROW()-4)),""))</f>
        <v/>
      </c>
      <c r="AI10" s="287" t="str" cm="1">
        <f t="array" ref="AI10">IF(IFERROR(INDEX('Cheater Sheet'!AH152:AH192, SMALL(IF("Yes"='Cheater Sheet'!$BM$152:$BM$192, ROW('Cheater Sheet'!$BM$152:$BM$192)-151,""), ROW()-4)),"")="","",IFERROR(INDEX('Cheater Sheet'!AH152:AH192, SMALL(IF("Yes"='Cheater Sheet'!$BM$152:$BM$192, ROW('Cheater Sheet'!$BM$152:$BM$192)-151,""), ROW()-4)),""))</f>
        <v/>
      </c>
      <c r="AJ10" s="292" t="str" cm="1">
        <f t="array" ref="AJ10">IF(IFERROR(INDEX('Cheater Sheet'!AI152:AI192, SMALL(IF("Yes"='Cheater Sheet'!$BM$152:$BM$192, ROW('Cheater Sheet'!$BM$152:$BM$192)-151,""), ROW()-4)),"")="","",IFERROR(INDEX('Cheater Sheet'!AI152:AI192, SMALL(IF("Yes"='Cheater Sheet'!$BM$152:$BM$192, ROW('Cheater Sheet'!$BM$152:$BM$192)-151,""), ROW()-4)),""))</f>
        <v/>
      </c>
      <c r="AK10" s="287" t="str" cm="1">
        <f t="array" ref="AK10">IF(IFERROR(INDEX('Cheater Sheet'!AJ152:AJ192, SMALL(IF("Yes"='Cheater Sheet'!$BM$152:$BM$192, ROW('Cheater Sheet'!$BM$152:$BM$192)-151,""), ROW()-4)),"")="","",IFERROR(INDEX('Cheater Sheet'!AJ152:AJ192, SMALL(IF("Yes"='Cheater Sheet'!$BM$152:$BM$192, ROW('Cheater Sheet'!$BM$152:$BM$192)-151,""), ROW()-4)),""))</f>
        <v/>
      </c>
      <c r="AL10" s="292" t="str" cm="1">
        <f t="array" ref="AL10">IF(IFERROR(INDEX('Cheater Sheet'!AK152:AK192, SMALL(IF("Yes"='Cheater Sheet'!$BM$152:$BM$192, ROW('Cheater Sheet'!$BM$152:$BM$192)-151,""), ROW()-4)),"")="","",IFERROR(INDEX('Cheater Sheet'!AK152:AK192, SMALL(IF("Yes"='Cheater Sheet'!$BM$152:$BM$192, ROW('Cheater Sheet'!$BM$152:$BM$192)-151,""), ROW()-4)),""))</f>
        <v/>
      </c>
      <c r="AM10" s="287" t="str" cm="1">
        <f t="array" ref="AM10">IF(IFERROR(INDEX('Cheater Sheet'!AL152:AL192, SMALL(IF("Yes"='Cheater Sheet'!$BM$152:$BM$192, ROW('Cheater Sheet'!$BM$152:$BM$192)-151,""), ROW()-4)),"")="","",IFERROR(INDEX('Cheater Sheet'!AL152:AL192, SMALL(IF("Yes"='Cheater Sheet'!$BM$152:$BM$192, ROW('Cheater Sheet'!$BM$152:$BM$192)-151,""), ROW()-4)),""))</f>
        <v/>
      </c>
      <c r="AN10" s="292" t="str" cm="1">
        <f t="array" ref="AN10">IF(IFERROR(INDEX('Cheater Sheet'!AM152:AM192, SMALL(IF("Yes"='Cheater Sheet'!$BM$152:$BM$192, ROW('Cheater Sheet'!$BM$152:$BM$192)-151,""), ROW()-4)),"")="","",IFERROR(INDEX('Cheater Sheet'!AM152:AM192, SMALL(IF("Yes"='Cheater Sheet'!$BM$152:$BM$192, ROW('Cheater Sheet'!$BM$152:$BM$192)-151,""), ROW()-4)),""))</f>
        <v/>
      </c>
      <c r="AO10" s="287" t="str" cm="1">
        <f t="array" ref="AO10">IF(IFERROR(INDEX('Cheater Sheet'!AN152:AN192, SMALL(IF("Yes"='Cheater Sheet'!$BM$152:$BM$192, ROW('Cheater Sheet'!$BM$152:$BM$192)-151,""), ROW()-4)),"")="","",IFERROR(INDEX('Cheater Sheet'!AN152:AN192, SMALL(IF("Yes"='Cheater Sheet'!$BM$152:$BM$192, ROW('Cheater Sheet'!$BM$152:$BM$192)-151,""), ROW()-4)),""))</f>
        <v/>
      </c>
      <c r="AP10" s="292" t="str" cm="1">
        <f t="array" ref="AP10">IF(IFERROR(INDEX('Cheater Sheet'!AO152:AO192, SMALL(IF("Yes"='Cheater Sheet'!$BM$152:$BM$192, ROW('Cheater Sheet'!$BM$152:$BM$192)-151,""), ROW()-4)),"")="","",IFERROR(INDEX('Cheater Sheet'!AO152:AO192, SMALL(IF("Yes"='Cheater Sheet'!$BM$152:$BM$192, ROW('Cheater Sheet'!$BM$152:$BM$192)-151,""), ROW()-4)),""))</f>
        <v/>
      </c>
      <c r="AQ10" s="287" t="str" cm="1">
        <f t="array" ref="AQ10">IF(IFERROR(INDEX('Cheater Sheet'!AP152:AP192, SMALL(IF("Yes"='Cheater Sheet'!$BM$152:$BM$192, ROW('Cheater Sheet'!$BM$152:$BM$192)-151,""), ROW()-4)),"")="","",IFERROR(INDEX('Cheater Sheet'!AP152:AP192, SMALL(IF("Yes"='Cheater Sheet'!$BM$152:$BM$192, ROW('Cheater Sheet'!$BM$152:$BM$192)-151,""), ROW()-4)),""))</f>
        <v/>
      </c>
      <c r="AR10" s="292" t="str" cm="1">
        <f t="array" ref="AR10">IF(IFERROR(INDEX('Cheater Sheet'!AQ152:AQ192, SMALL(IF("Yes"='Cheater Sheet'!$BM$152:$BM$192, ROW('Cheater Sheet'!$BM$152:$BM$192)-151,""), ROW()-4)),"")="","",IFERROR(INDEX('Cheater Sheet'!AQ152:AQ192, SMALL(IF("Yes"='Cheater Sheet'!$BM$152:$BM$192, ROW('Cheater Sheet'!$BM$152:$BM$192)-151,""), ROW()-4)),""))</f>
        <v/>
      </c>
      <c r="AS10" s="287" t="str" cm="1">
        <f t="array" ref="AS10">IF(IFERROR(INDEX('Cheater Sheet'!AR152:AR192, SMALL(IF("Yes"='Cheater Sheet'!$BM$152:$BM$192, ROW('Cheater Sheet'!$BM$152:$BM$192)-151,""), ROW()-4)),"")="","",IFERROR(INDEX('Cheater Sheet'!AR152:AR192, SMALL(IF("Yes"='Cheater Sheet'!$BM$152:$BM$192, ROW('Cheater Sheet'!$BM$152:$BM$192)-151,""), ROW()-4)),""))</f>
        <v/>
      </c>
      <c r="AT10" s="292" t="str" cm="1">
        <f t="array" ref="AT10">IF(IFERROR(INDEX('Cheater Sheet'!AS152:AS192, SMALL(IF("Yes"='Cheater Sheet'!$BM$152:$BM$192, ROW('Cheater Sheet'!$BM$152:$BM$192)-151,""), ROW()-4)),"")="","",IFERROR(INDEX('Cheater Sheet'!AS152:AS192, SMALL(IF("Yes"='Cheater Sheet'!$BM$152:$BM$192, ROW('Cheater Sheet'!$BM$152:$BM$192)-151,""), ROW()-4)),""))</f>
        <v/>
      </c>
      <c r="AU10" s="287" t="str" cm="1">
        <f t="array" ref="AU10">IF(IFERROR(INDEX('Cheater Sheet'!AT152:AT192, SMALL(IF("Yes"='Cheater Sheet'!$BM$152:$BM$192, ROW('Cheater Sheet'!$BM$152:$BM$192)-151,""), ROW()-4)),"")="","",IFERROR(INDEX('Cheater Sheet'!AT152:AT192, SMALL(IF("Yes"='Cheater Sheet'!$BM$152:$BM$192, ROW('Cheater Sheet'!$BM$152:$BM$192)-151,""), ROW()-4)),""))</f>
        <v/>
      </c>
      <c r="AV10" s="292" t="str" cm="1">
        <f t="array" ref="AV10">IF(IFERROR(INDEX('Cheater Sheet'!AU152:AU192, SMALL(IF("Yes"='Cheater Sheet'!$BM$152:$BM$192, ROW('Cheater Sheet'!$BM$152:$BM$192)-151,""), ROW()-4)),"")="","",IFERROR(INDEX('Cheater Sheet'!AU152:AU192, SMALL(IF("Yes"='Cheater Sheet'!$BM$152:$BM$192, ROW('Cheater Sheet'!$BM$152:$BM$192)-151,""), ROW()-4)),""))</f>
        <v/>
      </c>
      <c r="AW10" s="287" t="str" cm="1">
        <f t="array" ref="AW10">IF(IFERROR(INDEX('Cheater Sheet'!AV152:AV192, SMALL(IF("Yes"='Cheater Sheet'!$BM$152:$BM$192, ROW('Cheater Sheet'!$BM$152:$BM$192)-151,""), ROW()-4)),"")="","",IFERROR(INDEX('Cheater Sheet'!AV152:AV192, SMALL(IF("Yes"='Cheater Sheet'!$BM$152:$BM$192, ROW('Cheater Sheet'!$BM$152:$BM$192)-151,""), ROW()-4)),""))</f>
        <v/>
      </c>
      <c r="AX10" s="292" t="str" cm="1">
        <f t="array" ref="AX10">IF(IFERROR(INDEX('Cheater Sheet'!AW152:AW192, SMALL(IF("Yes"='Cheater Sheet'!$BM$152:$BM$192, ROW('Cheater Sheet'!$BM$152:$BM$192)-151,""), ROW()-4)),"")="","",IFERROR(INDEX('Cheater Sheet'!AW152:AW192, SMALL(IF("Yes"='Cheater Sheet'!$BM$152:$BM$192, ROW('Cheater Sheet'!$BM$152:$BM$192)-151,""), ROW()-4)),""))</f>
        <v/>
      </c>
      <c r="AY10" s="287" t="str" cm="1">
        <f t="array" ref="AY10">IF(IFERROR(INDEX('Cheater Sheet'!AX152:AX192, SMALL(IF("Yes"='Cheater Sheet'!$BM$152:$BM$192, ROW('Cheater Sheet'!$BM$152:$BM$192)-151,""), ROW()-4)),"")="","",IFERROR(INDEX('Cheater Sheet'!AX152:AX192, SMALL(IF("Yes"='Cheater Sheet'!$BM$152:$BM$192, ROW('Cheater Sheet'!$BM$152:$BM$192)-151,""), ROW()-4)),""))</f>
        <v/>
      </c>
      <c r="AZ10" s="292" t="str" cm="1">
        <f t="array" ref="AZ10">IF(IFERROR(INDEX('Cheater Sheet'!AY152:AY192, SMALL(IF("Yes"='Cheater Sheet'!$BM$152:$BM$192, ROW('Cheater Sheet'!$BM$152:$BM$192)-151,""), ROW()-4)),"")="","",IFERROR(INDEX('Cheater Sheet'!AY152:AY192, SMALL(IF("Yes"='Cheater Sheet'!$BM$152:$BM$192, ROW('Cheater Sheet'!$BM$152:$BM$192)-151,""), ROW()-4)),""))</f>
        <v/>
      </c>
      <c r="BA10" s="287" t="str" cm="1">
        <f t="array" ref="BA10">IF(IFERROR(INDEX('Cheater Sheet'!AZ152:AZ192, SMALL(IF("Yes"='Cheater Sheet'!$BM$152:$BM$192, ROW('Cheater Sheet'!$BM$152:$BM$192)-151,""), ROW()-4)),"")="","",IFERROR(INDEX('Cheater Sheet'!AZ152:AZ192, SMALL(IF("Yes"='Cheater Sheet'!$BM$152:$BM$192, ROW('Cheater Sheet'!$BM$152:$BM$192)-151,""), ROW()-4)),""))</f>
        <v/>
      </c>
      <c r="BB10" s="292" t="str" cm="1">
        <f t="array" ref="BB10">IF(IFERROR(INDEX('Cheater Sheet'!BA152:BA192, SMALL(IF("Yes"='Cheater Sheet'!$BM$152:$BM$192, ROW('Cheater Sheet'!$BM$152:$BM$192)-151,""), ROW()-4)),"")="","",IFERROR(INDEX('Cheater Sheet'!BA152:BA192, SMALL(IF("Yes"='Cheater Sheet'!$BM$152:$BM$192, ROW('Cheater Sheet'!$BM$152:$BM$192)-151,""), ROW()-4)),""))</f>
        <v/>
      </c>
      <c r="BC10" s="287" t="str" cm="1">
        <f t="array" ref="BC10">IF(IFERROR(INDEX('Cheater Sheet'!BB152:BB192, SMALL(IF("Yes"='Cheater Sheet'!$BM$152:$BM$192, ROW('Cheater Sheet'!$BM$152:$BM$192)-151,""), ROW()-4)),"")="","",IFERROR(INDEX('Cheater Sheet'!BB152:BB192, SMALL(IF("Yes"='Cheater Sheet'!$BM$152:$BM$192, ROW('Cheater Sheet'!$BM$152:$BM$192)-151,""), ROW()-4)),""))</f>
        <v/>
      </c>
      <c r="BD10" s="292" t="str" cm="1">
        <f t="array" ref="BD10">IF(IFERROR(INDEX('Cheater Sheet'!BC152:BC192, SMALL(IF("Yes"='Cheater Sheet'!$BM$152:$BM$192, ROW('Cheater Sheet'!$BM$152:$BM$192)-151,""), ROW()-4)),"")="","",IFERROR(INDEX('Cheater Sheet'!BC152:BC192, SMALL(IF("Yes"='Cheater Sheet'!$BM$152:$BM$192, ROW('Cheater Sheet'!$BM$152:$BM$192)-151,""), ROW()-4)),""))</f>
        <v/>
      </c>
      <c r="BE10" s="287" t="str" cm="1">
        <f t="array" ref="BE10">IF(IFERROR(INDEX('Cheater Sheet'!BD152:BD192, SMALL(IF("Yes"='Cheater Sheet'!$BM$152:$BM$192, ROW('Cheater Sheet'!$BM$152:$BM$192)-151,""), ROW()-4)),"")="","",IFERROR(INDEX('Cheater Sheet'!BD152:BD192, SMALL(IF("Yes"='Cheater Sheet'!$BM$152:$BM$192, ROW('Cheater Sheet'!$BM$152:$BM$192)-151,""), ROW()-4)),""))</f>
        <v/>
      </c>
      <c r="BF10" s="292" t="str" cm="1">
        <f t="array" ref="BF10">IF(IFERROR(INDEX('Cheater Sheet'!BE152:BE192, SMALL(IF("Yes"='Cheater Sheet'!$BM$152:$BM$192, ROW('Cheater Sheet'!$BM$152:$BM$192)-151,""), ROW()-4)),"")="","",IFERROR(INDEX('Cheater Sheet'!BE152:BE192, SMALL(IF("Yes"='Cheater Sheet'!$BM$152:$BM$192, ROW('Cheater Sheet'!$BM$152:$BM$192)-151,""), ROW()-4)),""))</f>
        <v/>
      </c>
      <c r="BG10" s="287" t="str" cm="1">
        <f t="array" ref="BG10">IF(IFERROR(INDEX('Cheater Sheet'!BF152:BF192, SMALL(IF("Yes"='Cheater Sheet'!$BM$152:$BM$192, ROW('Cheater Sheet'!$BM$152:$BM$192)-151,""), ROW()-4)),"")="","",IFERROR(INDEX('Cheater Sheet'!BF152:BF192, SMALL(IF("Yes"='Cheater Sheet'!$BM$152:$BM$192, ROW('Cheater Sheet'!$BM$152:$BM$192)-151,""), ROW()-4)),""))</f>
        <v/>
      </c>
      <c r="BH10" s="292" t="str" cm="1">
        <f t="array" ref="BH10">IF(IFERROR(INDEX('Cheater Sheet'!BG152:BG192, SMALL(IF("Yes"='Cheater Sheet'!$BM$152:$BM$192, ROW('Cheater Sheet'!$BM$152:$BM$192)-151,""), ROW()-4)),"")="","",IFERROR(INDEX('Cheater Sheet'!BG152:BG192, SMALL(IF("Yes"='Cheater Sheet'!$BM$152:$BM$192, ROW('Cheater Sheet'!$BM$152:$BM$192)-151,""), ROW()-4)),""))</f>
        <v/>
      </c>
      <c r="BI10" s="287" t="str" cm="1">
        <f t="array" ref="BI10">IF(IFERROR(INDEX('Cheater Sheet'!BH152:BH192, SMALL(IF("Yes"='Cheater Sheet'!$BM$152:$BM$192, ROW('Cheater Sheet'!$BM$152:$BM$192)-151,""), ROW()-4)),"")="","",IFERROR(INDEX('Cheater Sheet'!BH152:BH192, SMALL(IF("Yes"='Cheater Sheet'!$BM$152:$BM$192, ROW('Cheater Sheet'!$BM$152:$BM$192)-151,""), ROW()-4)),""))</f>
        <v/>
      </c>
      <c r="BJ10" s="292" t="str" cm="1">
        <f t="array" ref="BJ10">IF(IFERROR(INDEX('Cheater Sheet'!BI152:BI192, SMALL(IF("Yes"='Cheater Sheet'!$BM$152:$BM$192, ROW('Cheater Sheet'!$BM$152:$BM$192)-151,""), ROW()-4)),"")="","",IFERROR(INDEX('Cheater Sheet'!BI152:BI192, SMALL(IF("Yes"='Cheater Sheet'!$BM$152:$BM$192, ROW('Cheater Sheet'!$BM$152:$BM$192)-151,""), ROW()-4)),""))</f>
        <v/>
      </c>
      <c r="BK10" s="709" t="str" cm="1">
        <f t="array" ref="BK10">IF(IFERROR(INDEX('Cheater Sheet'!BJ152:BJ192, SMALL(IF("Yes"='Cheater Sheet'!$BM$152:$BM$192, ROW('Cheater Sheet'!$BM$152:$BM$192)-151,""), ROW()-4)),"")="","",IFERROR(INDEX('Cheater Sheet'!BJ152:BJ192, SMALL(IF("Yes"='Cheater Sheet'!$BM$152:$BM$192, ROW('Cheater Sheet'!$BM$152:$BM$192)-151,""), ROW()-4)),""))</f>
        <v/>
      </c>
      <c r="BL10" s="714"/>
    </row>
    <row r="11" spans="1:64" x14ac:dyDescent="0.2">
      <c r="A11" s="765">
        <f t="shared" si="0"/>
        <v>0</v>
      </c>
      <c r="C11" s="143" t="str" cm="1">
        <f t="array" ref="C11">IFERROR(INDEX('Cheater Sheet'!$B$152:$B$192, SMALL(IF("Yes"='Cheater Sheet'!$BM$152:$BM$192, ROW('Cheater Sheet'!$BM$152:$BM$192)-151,""), ROW()-4)),"")</f>
        <v/>
      </c>
      <c r="D11" s="292" t="str" cm="1">
        <f t="array" ref="D11">IF(IFERROR(INDEX('Cheater Sheet'!C152:C192, SMALL(IF("Yes"='Cheater Sheet'!$BM$152:$BM$192, ROW('Cheater Sheet'!$BM$152:$BM$192)-151,""), ROW()-4)),"")="","",IFERROR(INDEX('Cheater Sheet'!C152:C192, SMALL(IF("Yes"='Cheater Sheet'!$BM$152:$BM$192, ROW('Cheater Sheet'!$BM$152:$BM$192)-151,""), ROW()-4)),""))</f>
        <v/>
      </c>
      <c r="E11" s="287" t="str" cm="1">
        <f t="array" ref="E11">IF(IFERROR(INDEX('Cheater Sheet'!D152:D192, SMALL(IF("Yes"='Cheater Sheet'!$BM$152:$BM$192, ROW('Cheater Sheet'!$BM$152:$BM$192)-151,""), ROW()-4)),"")="","",IFERROR(INDEX('Cheater Sheet'!D152:D192, SMALL(IF("Yes"='Cheater Sheet'!$BM$152:$BM$192, ROW('Cheater Sheet'!$BM$152:$BM$192)-151,""), ROW()-4)),""))</f>
        <v/>
      </c>
      <c r="F11" s="292" t="str" cm="1">
        <f t="array" ref="F11">IF(IFERROR(INDEX('Cheater Sheet'!E152:E192, SMALL(IF("Yes"='Cheater Sheet'!$BM$152:$BM$192, ROW('Cheater Sheet'!$BM$152:$BM$192)-151,""), ROW()-4)),"")="","",IFERROR(INDEX('Cheater Sheet'!E152:E192, SMALL(IF("Yes"='Cheater Sheet'!$BM$152:$BM$192, ROW('Cheater Sheet'!$BM$152:$BM$192)-151,""), ROW()-4)),""))</f>
        <v/>
      </c>
      <c r="G11" s="287" t="str" cm="1">
        <f t="array" ref="G11">IF(IFERROR(INDEX('Cheater Sheet'!F152:F192, SMALL(IF("Yes"='Cheater Sheet'!$BM$152:$BM$192, ROW('Cheater Sheet'!$BM$152:$BM$192)-151,""), ROW()-4)),"")="","",IFERROR(INDEX('Cheater Sheet'!F152:F192, SMALL(IF("Yes"='Cheater Sheet'!$BM$152:$BM$192, ROW('Cheater Sheet'!$BM$152:$BM$192)-151,""), ROW()-4)),""))</f>
        <v/>
      </c>
      <c r="H11" s="292" t="str" cm="1">
        <f t="array" ref="H11">IF(IFERROR(INDEX('Cheater Sheet'!G152:G192, SMALL(IF("Yes"='Cheater Sheet'!$BM$152:$BM$192, ROW('Cheater Sheet'!$BM$152:$BM$192)-151,""), ROW()-4)),"")="","",IFERROR(INDEX('Cheater Sheet'!G152:G192, SMALL(IF("Yes"='Cheater Sheet'!$BM$152:$BM$192, ROW('Cheater Sheet'!$BM$152:$BM$192)-151,""), ROW()-4)),""))</f>
        <v/>
      </c>
      <c r="I11" s="287" t="str" cm="1">
        <f t="array" ref="I11">IF(IFERROR(INDEX('Cheater Sheet'!H152:H192, SMALL(IF("Yes"='Cheater Sheet'!$BM$152:$BM$192, ROW('Cheater Sheet'!$BM$152:$BM$192)-151,""), ROW()-4)),"")="","",IFERROR(INDEX('Cheater Sheet'!H152:H192, SMALL(IF("Yes"='Cheater Sheet'!$BM$152:$BM$192, ROW('Cheater Sheet'!$BM$152:$BM$192)-151,""), ROW()-4)),""))</f>
        <v/>
      </c>
      <c r="J11" s="292" t="str" cm="1">
        <f t="array" ref="J11">IF(IFERROR(INDEX('Cheater Sheet'!I152:I192, SMALL(IF("Yes"='Cheater Sheet'!$BM$152:$BM$192, ROW('Cheater Sheet'!$BM$152:$BM$192)-151,""), ROW()-4)),"")="","",IFERROR(INDEX('Cheater Sheet'!I152:I192, SMALL(IF("Yes"='Cheater Sheet'!$BM$152:$BM$192, ROW('Cheater Sheet'!$BM$152:$BM$192)-151,""), ROW()-4)),""))</f>
        <v/>
      </c>
      <c r="K11" s="287" t="str" cm="1">
        <f t="array" ref="K11">IF(IFERROR(INDEX('Cheater Sheet'!J152:J192, SMALL(IF("Yes"='Cheater Sheet'!$BM$152:$BM$192, ROW('Cheater Sheet'!$BM$152:$BM$192)-151,""), ROW()-4)),"")="","",IFERROR(INDEX('Cheater Sheet'!J152:J192, SMALL(IF("Yes"='Cheater Sheet'!$BM$152:$BM$192, ROW('Cheater Sheet'!$BM$152:$BM$192)-151,""), ROW()-4)),""))</f>
        <v/>
      </c>
      <c r="L11" s="292" t="str" cm="1">
        <f t="array" ref="L11">IF(IFERROR(INDEX('Cheater Sheet'!K152:K192, SMALL(IF("Yes"='Cheater Sheet'!$BM$152:$BM$192, ROW('Cheater Sheet'!$BM$152:$BM$192)-151,""), ROW()-4)),"")="","",IFERROR(INDEX('Cheater Sheet'!K152:K192, SMALL(IF("Yes"='Cheater Sheet'!$BM$152:$BM$192, ROW('Cheater Sheet'!$BM$152:$BM$192)-151,""), ROW()-4)),""))</f>
        <v/>
      </c>
      <c r="M11" s="287" t="str" cm="1">
        <f t="array" ref="M11">IF(IFERROR(INDEX('Cheater Sheet'!L152:L192, SMALL(IF("Yes"='Cheater Sheet'!$BM$152:$BM$192, ROW('Cheater Sheet'!$BM$152:$BM$192)-151,""), ROW()-4)),"")="","",IFERROR(INDEX('Cheater Sheet'!L152:L192, SMALL(IF("Yes"='Cheater Sheet'!$BM$152:$BM$192, ROW('Cheater Sheet'!$BM$152:$BM$192)-151,""), ROW()-4)),""))</f>
        <v/>
      </c>
      <c r="N11" s="292" t="str" cm="1">
        <f t="array" ref="N11">IF(IFERROR(INDEX('Cheater Sheet'!M152:M192, SMALL(IF("Yes"='Cheater Sheet'!$BM$152:$BM$192, ROW('Cheater Sheet'!$BM$152:$BM$192)-151,""), ROW()-4)),"")="","",IFERROR(INDEX('Cheater Sheet'!M152:M192, SMALL(IF("Yes"='Cheater Sheet'!$BM$152:$BM$192, ROW('Cheater Sheet'!$BM$152:$BM$192)-151,""), ROW()-4)),""))</f>
        <v/>
      </c>
      <c r="O11" s="287" t="str" cm="1">
        <f t="array" ref="O11">IF(IFERROR(INDEX('Cheater Sheet'!N152:N192, SMALL(IF("Yes"='Cheater Sheet'!$BM$152:$BM$192, ROW('Cheater Sheet'!$BM$152:$BM$192)-151,""), ROW()-4)),"")="","",IFERROR(INDEX('Cheater Sheet'!N152:N192, SMALL(IF("Yes"='Cheater Sheet'!$BM$152:$BM$192, ROW('Cheater Sheet'!$BM$152:$BM$192)-151,""), ROW()-4)),""))</f>
        <v/>
      </c>
      <c r="P11" s="292" t="str" cm="1">
        <f t="array" ref="P11">IF(IFERROR(INDEX('Cheater Sheet'!O152:O192, SMALL(IF("Yes"='Cheater Sheet'!$BM$152:$BM$192, ROW('Cheater Sheet'!$BM$152:$BM$192)-151,""), ROW()-4)),"")="","",IFERROR(INDEX('Cheater Sheet'!O152:O192, SMALL(IF("Yes"='Cheater Sheet'!$BM$152:$BM$192, ROW('Cheater Sheet'!$BM$152:$BM$192)-151,""), ROW()-4)),""))</f>
        <v/>
      </c>
      <c r="Q11" s="287" t="str" cm="1">
        <f t="array" ref="Q11">IF(IFERROR(INDEX('Cheater Sheet'!P152:P192, SMALL(IF("Yes"='Cheater Sheet'!$BM$152:$BM$192, ROW('Cheater Sheet'!$BM$152:$BM$192)-151,""), ROW()-4)),"")="","",IFERROR(INDEX('Cheater Sheet'!P152:P192, SMALL(IF("Yes"='Cheater Sheet'!$BM$152:$BM$192, ROW('Cheater Sheet'!$BM$152:$BM$192)-151,""), ROW()-4)),""))</f>
        <v/>
      </c>
      <c r="R11" s="292" t="str" cm="1">
        <f t="array" ref="R11">IF(IFERROR(INDEX('Cheater Sheet'!Q152:Q192, SMALL(IF("Yes"='Cheater Sheet'!$BM$152:$BM$192, ROW('Cheater Sheet'!$BM$152:$BM$192)-151,""), ROW()-4)),"")="","",IFERROR(INDEX('Cheater Sheet'!Q152:Q192, SMALL(IF("Yes"='Cheater Sheet'!$BM$152:$BM$192, ROW('Cheater Sheet'!$BM$152:$BM$192)-151,""), ROW()-4)),""))</f>
        <v/>
      </c>
      <c r="S11" s="287" t="str" cm="1">
        <f t="array" ref="S11">IF(IFERROR(INDEX('Cheater Sheet'!R152:R192, SMALL(IF("Yes"='Cheater Sheet'!$BM$152:$BM$192, ROW('Cheater Sheet'!$BM$152:$BM$192)-151,""), ROW()-4)),"")="","",IFERROR(INDEX('Cheater Sheet'!R152:R192, SMALL(IF("Yes"='Cheater Sheet'!$BM$152:$BM$192, ROW('Cheater Sheet'!$BM$152:$BM$192)-151,""), ROW()-4)),""))</f>
        <v/>
      </c>
      <c r="T11" s="292" t="str" cm="1">
        <f t="array" ref="T11">IF(IFERROR(INDEX('Cheater Sheet'!S152:S192, SMALL(IF("Yes"='Cheater Sheet'!$BM$152:$BM$192, ROW('Cheater Sheet'!$BM$152:$BM$192)-151,""), ROW()-4)),"")="","",IFERROR(INDEX('Cheater Sheet'!S152:S192, SMALL(IF("Yes"='Cheater Sheet'!$BM$152:$BM$192, ROW('Cheater Sheet'!$BM$152:$BM$192)-151,""), ROW()-4)),""))</f>
        <v/>
      </c>
      <c r="U11" s="287" t="str" cm="1">
        <f t="array" ref="U11">IF(IFERROR(INDEX('Cheater Sheet'!T152:T192, SMALL(IF("Yes"='Cheater Sheet'!$BM$152:$BM$192, ROW('Cheater Sheet'!$BM$152:$BM$192)-151,""), ROW()-4)),"")="","",IFERROR(INDEX('Cheater Sheet'!T152:T192, SMALL(IF("Yes"='Cheater Sheet'!$BM$152:$BM$192, ROW('Cheater Sheet'!$BM$152:$BM$192)-151,""), ROW()-4)),""))</f>
        <v/>
      </c>
      <c r="V11" s="292" t="str" cm="1">
        <f t="array" ref="V11">IF(IFERROR(INDEX('Cheater Sheet'!U152:U192, SMALL(IF("Yes"='Cheater Sheet'!$BM$152:$BM$192, ROW('Cheater Sheet'!$BM$152:$BM$192)-151,""), ROW()-4)),"")="","",IFERROR(INDEX('Cheater Sheet'!U152:U192, SMALL(IF("Yes"='Cheater Sheet'!$BM$152:$BM$192, ROW('Cheater Sheet'!$BM$152:$BM$192)-151,""), ROW()-4)),""))</f>
        <v/>
      </c>
      <c r="W11" s="287" t="str" cm="1">
        <f t="array" ref="W11">IF(IFERROR(INDEX('Cheater Sheet'!V152:V192, SMALL(IF("Yes"='Cheater Sheet'!$BM$152:$BM$192, ROW('Cheater Sheet'!$BM$152:$BM$192)-151,""), ROW()-4)),"")="","",IFERROR(INDEX('Cheater Sheet'!V152:V192, SMALL(IF("Yes"='Cheater Sheet'!$BM$152:$BM$192, ROW('Cheater Sheet'!$BM$152:$BM$192)-151,""), ROW()-4)),""))</f>
        <v/>
      </c>
      <c r="X11" s="292" t="str" cm="1">
        <f t="array" ref="X11">IF(IFERROR(INDEX('Cheater Sheet'!W152:W192, SMALL(IF("Yes"='Cheater Sheet'!$BM$152:$BM$192, ROW('Cheater Sheet'!$BM$152:$BM$192)-151,""), ROW()-4)),"")="","",IFERROR(INDEX('Cheater Sheet'!W152:W192, SMALL(IF("Yes"='Cheater Sheet'!$BM$152:$BM$192, ROW('Cheater Sheet'!$BM$152:$BM$192)-151,""), ROW()-4)),""))</f>
        <v/>
      </c>
      <c r="Y11" s="287" t="str" cm="1">
        <f t="array" ref="Y11">IF(IFERROR(INDEX('Cheater Sheet'!X152:X192, SMALL(IF("Yes"='Cheater Sheet'!$BM$152:$BM$192, ROW('Cheater Sheet'!$BM$152:$BM$192)-151,""), ROW()-4)),"")="","",IFERROR(INDEX('Cheater Sheet'!X152:X192, SMALL(IF("Yes"='Cheater Sheet'!$BM$152:$BM$192, ROW('Cheater Sheet'!$BM$152:$BM$192)-151,""), ROW()-4)),""))</f>
        <v/>
      </c>
      <c r="Z11" s="292" t="str" cm="1">
        <f t="array" ref="Z11">IF(IFERROR(INDEX('Cheater Sheet'!Y152:Y192, SMALL(IF("Yes"='Cheater Sheet'!$BM$152:$BM$192, ROW('Cheater Sheet'!$BM$152:$BM$192)-151,""), ROW()-4)),"")="","",IFERROR(INDEX('Cheater Sheet'!Y152:Y192, SMALL(IF("Yes"='Cheater Sheet'!$BM$152:$BM$192, ROW('Cheater Sheet'!$BM$152:$BM$192)-151,""), ROW()-4)),""))</f>
        <v/>
      </c>
      <c r="AA11" s="287" t="str" cm="1">
        <f t="array" ref="AA11">IF(IFERROR(INDEX('Cheater Sheet'!Z152:Z192, SMALL(IF("Yes"='Cheater Sheet'!$BM$152:$BM$192, ROW('Cheater Sheet'!$BM$152:$BM$192)-151,""), ROW()-4)),"")="","",IFERROR(INDEX('Cheater Sheet'!Z152:Z192, SMALL(IF("Yes"='Cheater Sheet'!$BM$152:$BM$192, ROW('Cheater Sheet'!$BM$152:$BM$192)-151,""), ROW()-4)),""))</f>
        <v/>
      </c>
      <c r="AB11" s="292" t="str" cm="1">
        <f t="array" ref="AB11">IF(IFERROR(INDEX('Cheater Sheet'!AA152:AA192, SMALL(IF("Yes"='Cheater Sheet'!$BM$152:$BM$192, ROW('Cheater Sheet'!$BM$152:$BM$192)-151,""), ROW()-4)),"")="","",IFERROR(INDEX('Cheater Sheet'!AA152:AA192, SMALL(IF("Yes"='Cheater Sheet'!$BM$152:$BM$192, ROW('Cheater Sheet'!$BM$152:$BM$192)-151,""), ROW()-4)),""))</f>
        <v/>
      </c>
      <c r="AC11" s="287" t="str" cm="1">
        <f t="array" ref="AC11">IF(IFERROR(INDEX('Cheater Sheet'!AB152:AB192, SMALL(IF("Yes"='Cheater Sheet'!$BM$152:$BM$192, ROW('Cheater Sheet'!$BM$152:$BM$192)-151,""), ROW()-4)),"")="","",IFERROR(INDEX('Cheater Sheet'!AB152:AB192, SMALL(IF("Yes"='Cheater Sheet'!$BM$152:$BM$192, ROW('Cheater Sheet'!$BM$152:$BM$192)-151,""), ROW()-4)),""))</f>
        <v/>
      </c>
      <c r="AD11" s="292" t="str" cm="1">
        <f t="array" ref="AD11">IF(IFERROR(INDEX('Cheater Sheet'!AC152:AC192, SMALL(IF("Yes"='Cheater Sheet'!$BM$152:$BM$192, ROW('Cheater Sheet'!$BM$152:$BM$192)-151,""), ROW()-4)),"")="","",IFERROR(INDEX('Cheater Sheet'!AC152:AC192, SMALL(IF("Yes"='Cheater Sheet'!$BM$152:$BM$192, ROW('Cheater Sheet'!$BM$152:$BM$192)-151,""), ROW()-4)),""))</f>
        <v/>
      </c>
      <c r="AE11" s="287" t="str" cm="1">
        <f t="array" ref="AE11">IF(IFERROR(INDEX('Cheater Sheet'!AD152:AD192, SMALL(IF("Yes"='Cheater Sheet'!$BM$152:$BM$192, ROW('Cheater Sheet'!$BM$152:$BM$192)-151,""), ROW()-4)),"")="","",IFERROR(INDEX('Cheater Sheet'!AD152:AD192, SMALL(IF("Yes"='Cheater Sheet'!$BM$152:$BM$192, ROW('Cheater Sheet'!$BM$152:$BM$192)-151,""), ROW()-4)),""))</f>
        <v/>
      </c>
      <c r="AF11" s="292" t="str" cm="1">
        <f t="array" ref="AF11">IF(IFERROR(INDEX('Cheater Sheet'!AE152:AE192, SMALL(IF("Yes"='Cheater Sheet'!$BM$152:$BM$192, ROW('Cheater Sheet'!$BM$152:$BM$192)-151,""), ROW()-4)),"")="","",IFERROR(INDEX('Cheater Sheet'!AE152:AE192, SMALL(IF("Yes"='Cheater Sheet'!$BM$152:$BM$192, ROW('Cheater Sheet'!$BM$152:$BM$192)-151,""), ROW()-4)),""))</f>
        <v/>
      </c>
      <c r="AG11" s="287" t="str" cm="1">
        <f t="array" ref="AG11">IF(IFERROR(INDEX('Cheater Sheet'!AF152:AF192, SMALL(IF("Yes"='Cheater Sheet'!$BM$152:$BM$192, ROW('Cheater Sheet'!$BM$152:$BM$192)-151,""), ROW()-4)),"")="","",IFERROR(INDEX('Cheater Sheet'!AF152:AF192, SMALL(IF("Yes"='Cheater Sheet'!$BM$152:$BM$192, ROW('Cheater Sheet'!$BM$152:$BM$192)-151,""), ROW()-4)),""))</f>
        <v/>
      </c>
      <c r="AH11" s="292" t="str" cm="1">
        <f t="array" ref="AH11">IF(IFERROR(INDEX('Cheater Sheet'!AG152:AG192, SMALL(IF("Yes"='Cheater Sheet'!$BM$152:$BM$192, ROW('Cheater Sheet'!$BM$152:$BM$192)-151,""), ROW()-4)),"")="","",IFERROR(INDEX('Cheater Sheet'!AG152:AG192, SMALL(IF("Yes"='Cheater Sheet'!$BM$152:$BM$192, ROW('Cheater Sheet'!$BM$152:$BM$192)-151,""), ROW()-4)),""))</f>
        <v/>
      </c>
      <c r="AI11" s="287" t="str" cm="1">
        <f t="array" ref="AI11">IF(IFERROR(INDEX('Cheater Sheet'!AH152:AH192, SMALL(IF("Yes"='Cheater Sheet'!$BM$152:$BM$192, ROW('Cheater Sheet'!$BM$152:$BM$192)-151,""), ROW()-4)),"")="","",IFERROR(INDEX('Cheater Sheet'!AH152:AH192, SMALL(IF("Yes"='Cheater Sheet'!$BM$152:$BM$192, ROW('Cheater Sheet'!$BM$152:$BM$192)-151,""), ROW()-4)),""))</f>
        <v/>
      </c>
      <c r="AJ11" s="292" t="str" cm="1">
        <f t="array" ref="AJ11">IF(IFERROR(INDEX('Cheater Sheet'!AI152:AI192, SMALL(IF("Yes"='Cheater Sheet'!$BM$152:$BM$192, ROW('Cheater Sheet'!$BM$152:$BM$192)-151,""), ROW()-4)),"")="","",IFERROR(INDEX('Cheater Sheet'!AI152:AI192, SMALL(IF("Yes"='Cheater Sheet'!$BM$152:$BM$192, ROW('Cheater Sheet'!$BM$152:$BM$192)-151,""), ROW()-4)),""))</f>
        <v/>
      </c>
      <c r="AK11" s="287" t="str" cm="1">
        <f t="array" ref="AK11">IF(IFERROR(INDEX('Cheater Sheet'!AJ152:AJ192, SMALL(IF("Yes"='Cheater Sheet'!$BM$152:$BM$192, ROW('Cheater Sheet'!$BM$152:$BM$192)-151,""), ROW()-4)),"")="","",IFERROR(INDEX('Cheater Sheet'!AJ152:AJ192, SMALL(IF("Yes"='Cheater Sheet'!$BM$152:$BM$192, ROW('Cheater Sheet'!$BM$152:$BM$192)-151,""), ROW()-4)),""))</f>
        <v/>
      </c>
      <c r="AL11" s="292" t="str" cm="1">
        <f t="array" ref="AL11">IF(IFERROR(INDEX('Cheater Sheet'!AK152:AK192, SMALL(IF("Yes"='Cheater Sheet'!$BM$152:$BM$192, ROW('Cheater Sheet'!$BM$152:$BM$192)-151,""), ROW()-4)),"")="","",IFERROR(INDEX('Cheater Sheet'!AK152:AK192, SMALL(IF("Yes"='Cheater Sheet'!$BM$152:$BM$192, ROW('Cheater Sheet'!$BM$152:$BM$192)-151,""), ROW()-4)),""))</f>
        <v/>
      </c>
      <c r="AM11" s="287" t="str" cm="1">
        <f t="array" ref="AM11">IF(IFERROR(INDEX('Cheater Sheet'!AL152:AL192, SMALL(IF("Yes"='Cheater Sheet'!$BM$152:$BM$192, ROW('Cheater Sheet'!$BM$152:$BM$192)-151,""), ROW()-4)),"")="","",IFERROR(INDEX('Cheater Sheet'!AL152:AL192, SMALL(IF("Yes"='Cheater Sheet'!$BM$152:$BM$192, ROW('Cheater Sheet'!$BM$152:$BM$192)-151,""), ROW()-4)),""))</f>
        <v/>
      </c>
      <c r="AN11" s="292" t="str" cm="1">
        <f t="array" ref="AN11">IF(IFERROR(INDEX('Cheater Sheet'!AM152:AM192, SMALL(IF("Yes"='Cheater Sheet'!$BM$152:$BM$192, ROW('Cheater Sheet'!$BM$152:$BM$192)-151,""), ROW()-4)),"")="","",IFERROR(INDEX('Cheater Sheet'!AM152:AM192, SMALL(IF("Yes"='Cheater Sheet'!$BM$152:$BM$192, ROW('Cheater Sheet'!$BM$152:$BM$192)-151,""), ROW()-4)),""))</f>
        <v/>
      </c>
      <c r="AO11" s="287" t="str" cm="1">
        <f t="array" ref="AO11">IF(IFERROR(INDEX('Cheater Sheet'!AN152:AN192, SMALL(IF("Yes"='Cheater Sheet'!$BM$152:$BM$192, ROW('Cheater Sheet'!$BM$152:$BM$192)-151,""), ROW()-4)),"")="","",IFERROR(INDEX('Cheater Sheet'!AN152:AN192, SMALL(IF("Yes"='Cheater Sheet'!$BM$152:$BM$192, ROW('Cheater Sheet'!$BM$152:$BM$192)-151,""), ROW()-4)),""))</f>
        <v/>
      </c>
      <c r="AP11" s="292" t="str" cm="1">
        <f t="array" ref="AP11">IF(IFERROR(INDEX('Cheater Sheet'!AO152:AO192, SMALL(IF("Yes"='Cheater Sheet'!$BM$152:$BM$192, ROW('Cheater Sheet'!$BM$152:$BM$192)-151,""), ROW()-4)),"")="","",IFERROR(INDEX('Cheater Sheet'!AO152:AO192, SMALL(IF("Yes"='Cheater Sheet'!$BM$152:$BM$192, ROW('Cheater Sheet'!$BM$152:$BM$192)-151,""), ROW()-4)),""))</f>
        <v/>
      </c>
      <c r="AQ11" s="287" t="str" cm="1">
        <f t="array" ref="AQ11">IF(IFERROR(INDEX('Cheater Sheet'!AP152:AP192, SMALL(IF("Yes"='Cheater Sheet'!$BM$152:$BM$192, ROW('Cheater Sheet'!$BM$152:$BM$192)-151,""), ROW()-4)),"")="","",IFERROR(INDEX('Cheater Sheet'!AP152:AP192, SMALL(IF("Yes"='Cheater Sheet'!$BM$152:$BM$192, ROW('Cheater Sheet'!$BM$152:$BM$192)-151,""), ROW()-4)),""))</f>
        <v/>
      </c>
      <c r="AR11" s="292" t="str" cm="1">
        <f t="array" ref="AR11">IF(IFERROR(INDEX('Cheater Sheet'!AQ152:AQ192, SMALL(IF("Yes"='Cheater Sheet'!$BM$152:$BM$192, ROW('Cheater Sheet'!$BM$152:$BM$192)-151,""), ROW()-4)),"")="","",IFERROR(INDEX('Cheater Sheet'!AQ152:AQ192, SMALL(IF("Yes"='Cheater Sheet'!$BM$152:$BM$192, ROW('Cheater Sheet'!$BM$152:$BM$192)-151,""), ROW()-4)),""))</f>
        <v/>
      </c>
      <c r="AS11" s="287" t="str" cm="1">
        <f t="array" ref="AS11">IF(IFERROR(INDEX('Cheater Sheet'!AR152:AR192, SMALL(IF("Yes"='Cheater Sheet'!$BM$152:$BM$192, ROW('Cheater Sheet'!$BM$152:$BM$192)-151,""), ROW()-4)),"")="","",IFERROR(INDEX('Cheater Sheet'!AR152:AR192, SMALL(IF("Yes"='Cheater Sheet'!$BM$152:$BM$192, ROW('Cheater Sheet'!$BM$152:$BM$192)-151,""), ROW()-4)),""))</f>
        <v/>
      </c>
      <c r="AT11" s="292" t="str" cm="1">
        <f t="array" ref="AT11">IF(IFERROR(INDEX('Cheater Sheet'!AS152:AS192, SMALL(IF("Yes"='Cheater Sheet'!$BM$152:$BM$192, ROW('Cheater Sheet'!$BM$152:$BM$192)-151,""), ROW()-4)),"")="","",IFERROR(INDEX('Cheater Sheet'!AS152:AS192, SMALL(IF("Yes"='Cheater Sheet'!$BM$152:$BM$192, ROW('Cheater Sheet'!$BM$152:$BM$192)-151,""), ROW()-4)),""))</f>
        <v/>
      </c>
      <c r="AU11" s="287" t="str" cm="1">
        <f t="array" ref="AU11">IF(IFERROR(INDEX('Cheater Sheet'!AT152:AT192, SMALL(IF("Yes"='Cheater Sheet'!$BM$152:$BM$192, ROW('Cheater Sheet'!$BM$152:$BM$192)-151,""), ROW()-4)),"")="","",IFERROR(INDEX('Cheater Sheet'!AT152:AT192, SMALL(IF("Yes"='Cheater Sheet'!$BM$152:$BM$192, ROW('Cheater Sheet'!$BM$152:$BM$192)-151,""), ROW()-4)),""))</f>
        <v/>
      </c>
      <c r="AV11" s="292" t="str" cm="1">
        <f t="array" ref="AV11">IF(IFERROR(INDEX('Cheater Sheet'!AU152:AU192, SMALL(IF("Yes"='Cheater Sheet'!$BM$152:$BM$192, ROW('Cheater Sheet'!$BM$152:$BM$192)-151,""), ROW()-4)),"")="","",IFERROR(INDEX('Cheater Sheet'!AU152:AU192, SMALL(IF("Yes"='Cheater Sheet'!$BM$152:$BM$192, ROW('Cheater Sheet'!$BM$152:$BM$192)-151,""), ROW()-4)),""))</f>
        <v/>
      </c>
      <c r="AW11" s="287" t="str" cm="1">
        <f t="array" ref="AW11">IF(IFERROR(INDEX('Cheater Sheet'!AV152:AV192, SMALL(IF("Yes"='Cheater Sheet'!$BM$152:$BM$192, ROW('Cheater Sheet'!$BM$152:$BM$192)-151,""), ROW()-4)),"")="","",IFERROR(INDEX('Cheater Sheet'!AV152:AV192, SMALL(IF("Yes"='Cheater Sheet'!$BM$152:$BM$192, ROW('Cheater Sheet'!$BM$152:$BM$192)-151,""), ROW()-4)),""))</f>
        <v/>
      </c>
      <c r="AX11" s="292" t="str" cm="1">
        <f t="array" ref="AX11">IF(IFERROR(INDEX('Cheater Sheet'!AW152:AW192, SMALL(IF("Yes"='Cheater Sheet'!$BM$152:$BM$192, ROW('Cheater Sheet'!$BM$152:$BM$192)-151,""), ROW()-4)),"")="","",IFERROR(INDEX('Cheater Sheet'!AW152:AW192, SMALL(IF("Yes"='Cheater Sheet'!$BM$152:$BM$192, ROW('Cheater Sheet'!$BM$152:$BM$192)-151,""), ROW()-4)),""))</f>
        <v/>
      </c>
      <c r="AY11" s="287" t="str" cm="1">
        <f t="array" ref="AY11">IF(IFERROR(INDEX('Cheater Sheet'!AX152:AX192, SMALL(IF("Yes"='Cheater Sheet'!$BM$152:$BM$192, ROW('Cheater Sheet'!$BM$152:$BM$192)-151,""), ROW()-4)),"")="","",IFERROR(INDEX('Cheater Sheet'!AX152:AX192, SMALL(IF("Yes"='Cheater Sheet'!$BM$152:$BM$192, ROW('Cheater Sheet'!$BM$152:$BM$192)-151,""), ROW()-4)),""))</f>
        <v/>
      </c>
      <c r="AZ11" s="292" t="str" cm="1">
        <f t="array" ref="AZ11">IF(IFERROR(INDEX('Cheater Sheet'!AY152:AY192, SMALL(IF("Yes"='Cheater Sheet'!$BM$152:$BM$192, ROW('Cheater Sheet'!$BM$152:$BM$192)-151,""), ROW()-4)),"")="","",IFERROR(INDEX('Cheater Sheet'!AY152:AY192, SMALL(IF("Yes"='Cheater Sheet'!$BM$152:$BM$192, ROW('Cheater Sheet'!$BM$152:$BM$192)-151,""), ROW()-4)),""))</f>
        <v/>
      </c>
      <c r="BA11" s="287" t="str" cm="1">
        <f t="array" ref="BA11">IF(IFERROR(INDEX('Cheater Sheet'!AZ152:AZ192, SMALL(IF("Yes"='Cheater Sheet'!$BM$152:$BM$192, ROW('Cheater Sheet'!$BM$152:$BM$192)-151,""), ROW()-4)),"")="","",IFERROR(INDEX('Cheater Sheet'!AZ152:AZ192, SMALL(IF("Yes"='Cheater Sheet'!$BM$152:$BM$192, ROW('Cheater Sheet'!$BM$152:$BM$192)-151,""), ROW()-4)),""))</f>
        <v/>
      </c>
      <c r="BB11" s="292" t="str" cm="1">
        <f t="array" ref="BB11">IF(IFERROR(INDEX('Cheater Sheet'!BA152:BA192, SMALL(IF("Yes"='Cheater Sheet'!$BM$152:$BM$192, ROW('Cheater Sheet'!$BM$152:$BM$192)-151,""), ROW()-4)),"")="","",IFERROR(INDEX('Cheater Sheet'!BA152:BA192, SMALL(IF("Yes"='Cheater Sheet'!$BM$152:$BM$192, ROW('Cheater Sheet'!$BM$152:$BM$192)-151,""), ROW()-4)),""))</f>
        <v/>
      </c>
      <c r="BC11" s="287" t="str" cm="1">
        <f t="array" ref="BC11">IF(IFERROR(INDEX('Cheater Sheet'!BB152:BB192, SMALL(IF("Yes"='Cheater Sheet'!$BM$152:$BM$192, ROW('Cheater Sheet'!$BM$152:$BM$192)-151,""), ROW()-4)),"")="","",IFERROR(INDEX('Cheater Sheet'!BB152:BB192, SMALL(IF("Yes"='Cheater Sheet'!$BM$152:$BM$192, ROW('Cheater Sheet'!$BM$152:$BM$192)-151,""), ROW()-4)),""))</f>
        <v/>
      </c>
      <c r="BD11" s="292" t="str" cm="1">
        <f t="array" ref="BD11">IF(IFERROR(INDEX('Cheater Sheet'!BC152:BC192, SMALL(IF("Yes"='Cheater Sheet'!$BM$152:$BM$192, ROW('Cheater Sheet'!$BM$152:$BM$192)-151,""), ROW()-4)),"")="","",IFERROR(INDEX('Cheater Sheet'!BC152:BC192, SMALL(IF("Yes"='Cheater Sheet'!$BM$152:$BM$192, ROW('Cheater Sheet'!$BM$152:$BM$192)-151,""), ROW()-4)),""))</f>
        <v/>
      </c>
      <c r="BE11" s="287" t="str" cm="1">
        <f t="array" ref="BE11">IF(IFERROR(INDEX('Cheater Sheet'!BD152:BD192, SMALL(IF("Yes"='Cheater Sheet'!$BM$152:$BM$192, ROW('Cheater Sheet'!$BM$152:$BM$192)-151,""), ROW()-4)),"")="","",IFERROR(INDEX('Cheater Sheet'!BD152:BD192, SMALL(IF("Yes"='Cheater Sheet'!$BM$152:$BM$192, ROW('Cheater Sheet'!$BM$152:$BM$192)-151,""), ROW()-4)),""))</f>
        <v/>
      </c>
      <c r="BF11" s="292" t="str" cm="1">
        <f t="array" ref="BF11">IF(IFERROR(INDEX('Cheater Sheet'!BE152:BE192, SMALL(IF("Yes"='Cheater Sheet'!$BM$152:$BM$192, ROW('Cheater Sheet'!$BM$152:$BM$192)-151,""), ROW()-4)),"")="","",IFERROR(INDEX('Cheater Sheet'!BE152:BE192, SMALL(IF("Yes"='Cheater Sheet'!$BM$152:$BM$192, ROW('Cheater Sheet'!$BM$152:$BM$192)-151,""), ROW()-4)),""))</f>
        <v/>
      </c>
      <c r="BG11" s="287" t="str" cm="1">
        <f t="array" ref="BG11">IF(IFERROR(INDEX('Cheater Sheet'!BF152:BF192, SMALL(IF("Yes"='Cheater Sheet'!$BM$152:$BM$192, ROW('Cheater Sheet'!$BM$152:$BM$192)-151,""), ROW()-4)),"")="","",IFERROR(INDEX('Cheater Sheet'!BF152:BF192, SMALL(IF("Yes"='Cheater Sheet'!$BM$152:$BM$192, ROW('Cheater Sheet'!$BM$152:$BM$192)-151,""), ROW()-4)),""))</f>
        <v/>
      </c>
      <c r="BH11" s="292" t="str" cm="1">
        <f t="array" ref="BH11">IF(IFERROR(INDEX('Cheater Sheet'!BG152:BG192, SMALL(IF("Yes"='Cheater Sheet'!$BM$152:$BM$192, ROW('Cheater Sheet'!$BM$152:$BM$192)-151,""), ROW()-4)),"")="","",IFERROR(INDEX('Cheater Sheet'!BG152:BG192, SMALL(IF("Yes"='Cheater Sheet'!$BM$152:$BM$192, ROW('Cheater Sheet'!$BM$152:$BM$192)-151,""), ROW()-4)),""))</f>
        <v/>
      </c>
      <c r="BI11" s="287" t="str" cm="1">
        <f t="array" ref="BI11">IF(IFERROR(INDEX('Cheater Sheet'!BH152:BH192, SMALL(IF("Yes"='Cheater Sheet'!$BM$152:$BM$192, ROW('Cheater Sheet'!$BM$152:$BM$192)-151,""), ROW()-4)),"")="","",IFERROR(INDEX('Cheater Sheet'!BH152:BH192, SMALL(IF("Yes"='Cheater Sheet'!$BM$152:$BM$192, ROW('Cheater Sheet'!$BM$152:$BM$192)-151,""), ROW()-4)),""))</f>
        <v/>
      </c>
      <c r="BJ11" s="292" t="str" cm="1">
        <f t="array" ref="BJ11">IF(IFERROR(INDEX('Cheater Sheet'!BI152:BI192, SMALL(IF("Yes"='Cheater Sheet'!$BM$152:$BM$192, ROW('Cheater Sheet'!$BM$152:$BM$192)-151,""), ROW()-4)),"")="","",IFERROR(INDEX('Cheater Sheet'!BI152:BI192, SMALL(IF("Yes"='Cheater Sheet'!$BM$152:$BM$192, ROW('Cheater Sheet'!$BM$152:$BM$192)-151,""), ROW()-4)),""))</f>
        <v/>
      </c>
      <c r="BK11" s="709" t="str" cm="1">
        <f t="array" ref="BK11">IF(IFERROR(INDEX('Cheater Sheet'!BJ152:BJ192, SMALL(IF("Yes"='Cheater Sheet'!$BM$152:$BM$192, ROW('Cheater Sheet'!$BM$152:$BM$192)-151,""), ROW()-4)),"")="","",IFERROR(INDEX('Cheater Sheet'!BJ152:BJ192, SMALL(IF("Yes"='Cheater Sheet'!$BM$152:$BM$192, ROW('Cheater Sheet'!$BM$152:$BM$192)-151,""), ROW()-4)),""))</f>
        <v/>
      </c>
      <c r="BL11" s="714"/>
    </row>
    <row r="12" spans="1:64" x14ac:dyDescent="0.2">
      <c r="A12" s="765">
        <f t="shared" si="0"/>
        <v>0</v>
      </c>
      <c r="C12" s="143" t="str" cm="1">
        <f t="array" ref="C12">IFERROR(INDEX('Cheater Sheet'!$B$152:$B$192, SMALL(IF("Yes"='Cheater Sheet'!$BM$152:$BM$192, ROW('Cheater Sheet'!$BM$152:$BM$192)-151,""), ROW()-4)),"")</f>
        <v/>
      </c>
      <c r="D12" s="292" t="str" cm="1">
        <f t="array" ref="D12">IF(IFERROR(INDEX('Cheater Sheet'!C152:C192, SMALL(IF("Yes"='Cheater Sheet'!$BM$152:$BM$192, ROW('Cheater Sheet'!$BM$152:$BM$192)-151,""), ROW()-4)),"")="","",IFERROR(INDEX('Cheater Sheet'!C152:C192, SMALL(IF("Yes"='Cheater Sheet'!$BM$152:$BM$192, ROW('Cheater Sheet'!$BM$152:$BM$192)-151,""), ROW()-4)),""))</f>
        <v/>
      </c>
      <c r="E12" s="287" t="str" cm="1">
        <f t="array" ref="E12">IF(IFERROR(INDEX('Cheater Sheet'!D152:D192, SMALL(IF("Yes"='Cheater Sheet'!$BM$152:$BM$192, ROW('Cheater Sheet'!$BM$152:$BM$192)-151,""), ROW()-4)),"")="","",IFERROR(INDEX('Cheater Sheet'!D152:D192, SMALL(IF("Yes"='Cheater Sheet'!$BM$152:$BM$192, ROW('Cheater Sheet'!$BM$152:$BM$192)-151,""), ROW()-4)),""))</f>
        <v/>
      </c>
      <c r="F12" s="292" t="str" cm="1">
        <f t="array" ref="F12">IF(IFERROR(INDEX('Cheater Sheet'!E152:E192, SMALL(IF("Yes"='Cheater Sheet'!$BM$152:$BM$192, ROW('Cheater Sheet'!$BM$152:$BM$192)-151,""), ROW()-4)),"")="","",IFERROR(INDEX('Cheater Sheet'!E152:E192, SMALL(IF("Yes"='Cheater Sheet'!$BM$152:$BM$192, ROW('Cheater Sheet'!$BM$152:$BM$192)-151,""), ROW()-4)),""))</f>
        <v/>
      </c>
      <c r="G12" s="287" t="str" cm="1">
        <f t="array" ref="G12">IF(IFERROR(INDEX('Cheater Sheet'!F152:F192, SMALL(IF("Yes"='Cheater Sheet'!$BM$152:$BM$192, ROW('Cheater Sheet'!$BM$152:$BM$192)-151,""), ROW()-4)),"")="","",IFERROR(INDEX('Cheater Sheet'!F152:F192, SMALL(IF("Yes"='Cheater Sheet'!$BM$152:$BM$192, ROW('Cheater Sheet'!$BM$152:$BM$192)-151,""), ROW()-4)),""))</f>
        <v/>
      </c>
      <c r="H12" s="292" t="str" cm="1">
        <f t="array" ref="H12">IF(IFERROR(INDEX('Cheater Sheet'!G152:G192, SMALL(IF("Yes"='Cheater Sheet'!$BM$152:$BM$192, ROW('Cheater Sheet'!$BM$152:$BM$192)-151,""), ROW()-4)),"")="","",IFERROR(INDEX('Cheater Sheet'!G152:G192, SMALL(IF("Yes"='Cheater Sheet'!$BM$152:$BM$192, ROW('Cheater Sheet'!$BM$152:$BM$192)-151,""), ROW()-4)),""))</f>
        <v/>
      </c>
      <c r="I12" s="287" t="str" cm="1">
        <f t="array" ref="I12">IF(IFERROR(INDEX('Cheater Sheet'!H152:H192, SMALL(IF("Yes"='Cheater Sheet'!$BM$152:$BM$192, ROW('Cheater Sheet'!$BM$152:$BM$192)-151,""), ROW()-4)),"")="","",IFERROR(INDEX('Cheater Sheet'!H152:H192, SMALL(IF("Yes"='Cheater Sheet'!$BM$152:$BM$192, ROW('Cheater Sheet'!$BM$152:$BM$192)-151,""), ROW()-4)),""))</f>
        <v/>
      </c>
      <c r="J12" s="292" t="str" cm="1">
        <f t="array" ref="J12">IF(IFERROR(INDEX('Cheater Sheet'!I152:I192, SMALL(IF("Yes"='Cheater Sheet'!$BM$152:$BM$192, ROW('Cheater Sheet'!$BM$152:$BM$192)-151,""), ROW()-4)),"")="","",IFERROR(INDEX('Cheater Sheet'!I152:I192, SMALL(IF("Yes"='Cheater Sheet'!$BM$152:$BM$192, ROW('Cheater Sheet'!$BM$152:$BM$192)-151,""), ROW()-4)),""))</f>
        <v/>
      </c>
      <c r="K12" s="287" t="str" cm="1">
        <f t="array" ref="K12">IF(IFERROR(INDEX('Cheater Sheet'!J152:J192, SMALL(IF("Yes"='Cheater Sheet'!$BM$152:$BM$192, ROW('Cheater Sheet'!$BM$152:$BM$192)-151,""), ROW()-4)),"")="","",IFERROR(INDEX('Cheater Sheet'!J152:J192, SMALL(IF("Yes"='Cheater Sheet'!$BM$152:$BM$192, ROW('Cheater Sheet'!$BM$152:$BM$192)-151,""), ROW()-4)),""))</f>
        <v/>
      </c>
      <c r="L12" s="292" t="str" cm="1">
        <f t="array" ref="L12">IF(IFERROR(INDEX('Cheater Sheet'!K152:K192, SMALL(IF("Yes"='Cheater Sheet'!$BM$152:$BM$192, ROW('Cheater Sheet'!$BM$152:$BM$192)-151,""), ROW()-4)),"")="","",IFERROR(INDEX('Cheater Sheet'!K152:K192, SMALL(IF("Yes"='Cheater Sheet'!$BM$152:$BM$192, ROW('Cheater Sheet'!$BM$152:$BM$192)-151,""), ROW()-4)),""))</f>
        <v/>
      </c>
      <c r="M12" s="287" t="str" cm="1">
        <f t="array" ref="M12">IF(IFERROR(INDEX('Cheater Sheet'!L152:L192, SMALL(IF("Yes"='Cheater Sheet'!$BM$152:$BM$192, ROW('Cheater Sheet'!$BM$152:$BM$192)-151,""), ROW()-4)),"")="","",IFERROR(INDEX('Cheater Sheet'!L152:L192, SMALL(IF("Yes"='Cheater Sheet'!$BM$152:$BM$192, ROW('Cheater Sheet'!$BM$152:$BM$192)-151,""), ROW()-4)),""))</f>
        <v/>
      </c>
      <c r="N12" s="292" t="str" cm="1">
        <f t="array" ref="N12">IF(IFERROR(INDEX('Cheater Sheet'!M152:M192, SMALL(IF("Yes"='Cheater Sheet'!$BM$152:$BM$192, ROW('Cheater Sheet'!$BM$152:$BM$192)-151,""), ROW()-4)),"")="","",IFERROR(INDEX('Cheater Sheet'!M152:M192, SMALL(IF("Yes"='Cheater Sheet'!$BM$152:$BM$192, ROW('Cheater Sheet'!$BM$152:$BM$192)-151,""), ROW()-4)),""))</f>
        <v/>
      </c>
      <c r="O12" s="287" t="str" cm="1">
        <f t="array" ref="O12">IF(IFERROR(INDEX('Cheater Sheet'!N152:N192, SMALL(IF("Yes"='Cheater Sheet'!$BM$152:$BM$192, ROW('Cheater Sheet'!$BM$152:$BM$192)-151,""), ROW()-4)),"")="","",IFERROR(INDEX('Cheater Sheet'!N152:N192, SMALL(IF("Yes"='Cheater Sheet'!$BM$152:$BM$192, ROW('Cheater Sheet'!$BM$152:$BM$192)-151,""), ROW()-4)),""))</f>
        <v/>
      </c>
      <c r="P12" s="292" t="str" cm="1">
        <f t="array" ref="P12">IF(IFERROR(INDEX('Cheater Sheet'!O152:O192, SMALL(IF("Yes"='Cheater Sheet'!$BM$152:$BM$192, ROW('Cheater Sheet'!$BM$152:$BM$192)-151,""), ROW()-4)),"")="","",IFERROR(INDEX('Cheater Sheet'!O152:O192, SMALL(IF("Yes"='Cheater Sheet'!$BM$152:$BM$192, ROW('Cheater Sheet'!$BM$152:$BM$192)-151,""), ROW()-4)),""))</f>
        <v/>
      </c>
      <c r="Q12" s="287" t="str" cm="1">
        <f t="array" ref="Q12">IF(IFERROR(INDEX('Cheater Sheet'!P152:P192, SMALL(IF("Yes"='Cheater Sheet'!$BM$152:$BM$192, ROW('Cheater Sheet'!$BM$152:$BM$192)-151,""), ROW()-4)),"")="","",IFERROR(INDEX('Cheater Sheet'!P152:P192, SMALL(IF("Yes"='Cheater Sheet'!$BM$152:$BM$192, ROW('Cheater Sheet'!$BM$152:$BM$192)-151,""), ROW()-4)),""))</f>
        <v/>
      </c>
      <c r="R12" s="292" t="str" cm="1">
        <f t="array" ref="R12">IF(IFERROR(INDEX('Cheater Sheet'!Q152:Q192, SMALL(IF("Yes"='Cheater Sheet'!$BM$152:$BM$192, ROW('Cheater Sheet'!$BM$152:$BM$192)-151,""), ROW()-4)),"")="","",IFERROR(INDEX('Cheater Sheet'!Q152:Q192, SMALL(IF("Yes"='Cheater Sheet'!$BM$152:$BM$192, ROW('Cheater Sheet'!$BM$152:$BM$192)-151,""), ROW()-4)),""))</f>
        <v/>
      </c>
      <c r="S12" s="287" t="str" cm="1">
        <f t="array" ref="S12">IF(IFERROR(INDEX('Cheater Sheet'!R152:R192, SMALL(IF("Yes"='Cheater Sheet'!$BM$152:$BM$192, ROW('Cheater Sheet'!$BM$152:$BM$192)-151,""), ROW()-4)),"")="","",IFERROR(INDEX('Cheater Sheet'!R152:R192, SMALL(IF("Yes"='Cheater Sheet'!$BM$152:$BM$192, ROW('Cheater Sheet'!$BM$152:$BM$192)-151,""), ROW()-4)),""))</f>
        <v/>
      </c>
      <c r="T12" s="292" t="str" cm="1">
        <f t="array" ref="T12">IF(IFERROR(INDEX('Cheater Sheet'!S152:S192, SMALL(IF("Yes"='Cheater Sheet'!$BM$152:$BM$192, ROW('Cheater Sheet'!$BM$152:$BM$192)-151,""), ROW()-4)),"")="","",IFERROR(INDEX('Cheater Sheet'!S152:S192, SMALL(IF("Yes"='Cheater Sheet'!$BM$152:$BM$192, ROW('Cheater Sheet'!$BM$152:$BM$192)-151,""), ROW()-4)),""))</f>
        <v/>
      </c>
      <c r="U12" s="287" t="str" cm="1">
        <f t="array" ref="U12">IF(IFERROR(INDEX('Cheater Sheet'!T152:T192, SMALL(IF("Yes"='Cheater Sheet'!$BM$152:$BM$192, ROW('Cheater Sheet'!$BM$152:$BM$192)-151,""), ROW()-4)),"")="","",IFERROR(INDEX('Cheater Sheet'!T152:T192, SMALL(IF("Yes"='Cheater Sheet'!$BM$152:$BM$192, ROW('Cheater Sheet'!$BM$152:$BM$192)-151,""), ROW()-4)),""))</f>
        <v/>
      </c>
      <c r="V12" s="292" t="str" cm="1">
        <f t="array" ref="V12">IF(IFERROR(INDEX('Cheater Sheet'!U152:U192, SMALL(IF("Yes"='Cheater Sheet'!$BM$152:$BM$192, ROW('Cheater Sheet'!$BM$152:$BM$192)-151,""), ROW()-4)),"")="","",IFERROR(INDEX('Cheater Sheet'!U152:U192, SMALL(IF("Yes"='Cheater Sheet'!$BM$152:$BM$192, ROW('Cheater Sheet'!$BM$152:$BM$192)-151,""), ROW()-4)),""))</f>
        <v/>
      </c>
      <c r="W12" s="287" t="str" cm="1">
        <f t="array" ref="W12">IF(IFERROR(INDEX('Cheater Sheet'!V152:V192, SMALL(IF("Yes"='Cheater Sheet'!$BM$152:$BM$192, ROW('Cheater Sheet'!$BM$152:$BM$192)-151,""), ROW()-4)),"")="","",IFERROR(INDEX('Cheater Sheet'!V152:V192, SMALL(IF("Yes"='Cheater Sheet'!$BM$152:$BM$192, ROW('Cheater Sheet'!$BM$152:$BM$192)-151,""), ROW()-4)),""))</f>
        <v/>
      </c>
      <c r="X12" s="292" t="str" cm="1">
        <f t="array" ref="X12">IF(IFERROR(INDEX('Cheater Sheet'!W152:W192, SMALL(IF("Yes"='Cheater Sheet'!$BM$152:$BM$192, ROW('Cheater Sheet'!$BM$152:$BM$192)-151,""), ROW()-4)),"")="","",IFERROR(INDEX('Cheater Sheet'!W152:W192, SMALL(IF("Yes"='Cheater Sheet'!$BM$152:$BM$192, ROW('Cheater Sheet'!$BM$152:$BM$192)-151,""), ROW()-4)),""))</f>
        <v/>
      </c>
      <c r="Y12" s="287" t="str" cm="1">
        <f t="array" ref="Y12">IF(IFERROR(INDEX('Cheater Sheet'!X152:X192, SMALL(IF("Yes"='Cheater Sheet'!$BM$152:$BM$192, ROW('Cheater Sheet'!$BM$152:$BM$192)-151,""), ROW()-4)),"")="","",IFERROR(INDEX('Cheater Sheet'!X152:X192, SMALL(IF("Yes"='Cheater Sheet'!$BM$152:$BM$192, ROW('Cheater Sheet'!$BM$152:$BM$192)-151,""), ROW()-4)),""))</f>
        <v/>
      </c>
      <c r="Z12" s="292" t="str" cm="1">
        <f t="array" ref="Z12">IF(IFERROR(INDEX('Cheater Sheet'!Y152:Y192, SMALL(IF("Yes"='Cheater Sheet'!$BM$152:$BM$192, ROW('Cheater Sheet'!$BM$152:$BM$192)-151,""), ROW()-4)),"")="","",IFERROR(INDEX('Cheater Sheet'!Y152:Y192, SMALL(IF("Yes"='Cheater Sheet'!$BM$152:$BM$192, ROW('Cheater Sheet'!$BM$152:$BM$192)-151,""), ROW()-4)),""))</f>
        <v/>
      </c>
      <c r="AA12" s="287" t="str" cm="1">
        <f t="array" ref="AA12">IF(IFERROR(INDEX('Cheater Sheet'!Z152:Z192, SMALL(IF("Yes"='Cheater Sheet'!$BM$152:$BM$192, ROW('Cheater Sheet'!$BM$152:$BM$192)-151,""), ROW()-4)),"")="","",IFERROR(INDEX('Cheater Sheet'!Z152:Z192, SMALL(IF("Yes"='Cheater Sheet'!$BM$152:$BM$192, ROW('Cheater Sheet'!$BM$152:$BM$192)-151,""), ROW()-4)),""))</f>
        <v/>
      </c>
      <c r="AB12" s="292" t="str" cm="1">
        <f t="array" ref="AB12">IF(IFERROR(INDEX('Cheater Sheet'!AA152:AA192, SMALL(IF("Yes"='Cheater Sheet'!$BM$152:$BM$192, ROW('Cheater Sheet'!$BM$152:$BM$192)-151,""), ROW()-4)),"")="","",IFERROR(INDEX('Cheater Sheet'!AA152:AA192, SMALL(IF("Yes"='Cheater Sheet'!$BM$152:$BM$192, ROW('Cheater Sheet'!$BM$152:$BM$192)-151,""), ROW()-4)),""))</f>
        <v/>
      </c>
      <c r="AC12" s="287" t="str" cm="1">
        <f t="array" ref="AC12">IF(IFERROR(INDEX('Cheater Sheet'!AB152:AB192, SMALL(IF("Yes"='Cheater Sheet'!$BM$152:$BM$192, ROW('Cheater Sheet'!$BM$152:$BM$192)-151,""), ROW()-4)),"")="","",IFERROR(INDEX('Cheater Sheet'!AB152:AB192, SMALL(IF("Yes"='Cheater Sheet'!$BM$152:$BM$192, ROW('Cheater Sheet'!$BM$152:$BM$192)-151,""), ROW()-4)),""))</f>
        <v/>
      </c>
      <c r="AD12" s="292" t="str" cm="1">
        <f t="array" ref="AD12">IF(IFERROR(INDEX('Cheater Sheet'!AC152:AC192, SMALL(IF("Yes"='Cheater Sheet'!$BM$152:$BM$192, ROW('Cheater Sheet'!$BM$152:$BM$192)-151,""), ROW()-4)),"")="","",IFERROR(INDEX('Cheater Sheet'!AC152:AC192, SMALL(IF("Yes"='Cheater Sheet'!$BM$152:$BM$192, ROW('Cheater Sheet'!$BM$152:$BM$192)-151,""), ROW()-4)),""))</f>
        <v/>
      </c>
      <c r="AE12" s="287" t="str" cm="1">
        <f t="array" ref="AE12">IF(IFERROR(INDEX('Cheater Sheet'!AD152:AD192, SMALL(IF("Yes"='Cheater Sheet'!$BM$152:$BM$192, ROW('Cheater Sheet'!$BM$152:$BM$192)-151,""), ROW()-4)),"")="","",IFERROR(INDEX('Cheater Sheet'!AD152:AD192, SMALL(IF("Yes"='Cheater Sheet'!$BM$152:$BM$192, ROW('Cheater Sheet'!$BM$152:$BM$192)-151,""), ROW()-4)),""))</f>
        <v/>
      </c>
      <c r="AF12" s="292" t="str" cm="1">
        <f t="array" ref="AF12">IF(IFERROR(INDEX('Cheater Sheet'!AE152:AE192, SMALL(IF("Yes"='Cheater Sheet'!$BM$152:$BM$192, ROW('Cheater Sheet'!$BM$152:$BM$192)-151,""), ROW()-4)),"")="","",IFERROR(INDEX('Cheater Sheet'!AE152:AE192, SMALL(IF("Yes"='Cheater Sheet'!$BM$152:$BM$192, ROW('Cheater Sheet'!$BM$152:$BM$192)-151,""), ROW()-4)),""))</f>
        <v/>
      </c>
      <c r="AG12" s="287" t="str" cm="1">
        <f t="array" ref="AG12">IF(IFERROR(INDEX('Cheater Sheet'!AF152:AF192, SMALL(IF("Yes"='Cheater Sheet'!$BM$152:$BM$192, ROW('Cheater Sheet'!$BM$152:$BM$192)-151,""), ROW()-4)),"")="","",IFERROR(INDEX('Cheater Sheet'!AF152:AF192, SMALL(IF("Yes"='Cheater Sheet'!$BM$152:$BM$192, ROW('Cheater Sheet'!$BM$152:$BM$192)-151,""), ROW()-4)),""))</f>
        <v/>
      </c>
      <c r="AH12" s="292" t="str" cm="1">
        <f t="array" ref="AH12">IF(IFERROR(INDEX('Cheater Sheet'!AG152:AG192, SMALL(IF("Yes"='Cheater Sheet'!$BM$152:$BM$192, ROW('Cheater Sheet'!$BM$152:$BM$192)-151,""), ROW()-4)),"")="","",IFERROR(INDEX('Cheater Sheet'!AG152:AG192, SMALL(IF("Yes"='Cheater Sheet'!$BM$152:$BM$192, ROW('Cheater Sheet'!$BM$152:$BM$192)-151,""), ROW()-4)),""))</f>
        <v/>
      </c>
      <c r="AI12" s="287" t="str" cm="1">
        <f t="array" ref="AI12">IF(IFERROR(INDEX('Cheater Sheet'!AH152:AH192, SMALL(IF("Yes"='Cheater Sheet'!$BM$152:$BM$192, ROW('Cheater Sheet'!$BM$152:$BM$192)-151,""), ROW()-4)),"")="","",IFERROR(INDEX('Cheater Sheet'!AH152:AH192, SMALL(IF("Yes"='Cheater Sheet'!$BM$152:$BM$192, ROW('Cheater Sheet'!$BM$152:$BM$192)-151,""), ROW()-4)),""))</f>
        <v/>
      </c>
      <c r="AJ12" s="292" t="str" cm="1">
        <f t="array" ref="AJ12">IF(IFERROR(INDEX('Cheater Sheet'!AI152:AI192, SMALL(IF("Yes"='Cheater Sheet'!$BM$152:$BM$192, ROW('Cheater Sheet'!$BM$152:$BM$192)-151,""), ROW()-4)),"")="","",IFERROR(INDEX('Cheater Sheet'!AI152:AI192, SMALL(IF("Yes"='Cheater Sheet'!$BM$152:$BM$192, ROW('Cheater Sheet'!$BM$152:$BM$192)-151,""), ROW()-4)),""))</f>
        <v/>
      </c>
      <c r="AK12" s="287" t="str" cm="1">
        <f t="array" ref="AK12">IF(IFERROR(INDEX('Cheater Sheet'!AJ152:AJ192, SMALL(IF("Yes"='Cheater Sheet'!$BM$152:$BM$192, ROW('Cheater Sheet'!$BM$152:$BM$192)-151,""), ROW()-4)),"")="","",IFERROR(INDEX('Cheater Sheet'!AJ152:AJ192, SMALL(IF("Yes"='Cheater Sheet'!$BM$152:$BM$192, ROW('Cheater Sheet'!$BM$152:$BM$192)-151,""), ROW()-4)),""))</f>
        <v/>
      </c>
      <c r="AL12" s="292" t="str" cm="1">
        <f t="array" ref="AL12">IF(IFERROR(INDEX('Cheater Sheet'!AK152:AK192, SMALL(IF("Yes"='Cheater Sheet'!$BM$152:$BM$192, ROW('Cheater Sheet'!$BM$152:$BM$192)-151,""), ROW()-4)),"")="","",IFERROR(INDEX('Cheater Sheet'!AK152:AK192, SMALL(IF("Yes"='Cheater Sheet'!$BM$152:$BM$192, ROW('Cheater Sheet'!$BM$152:$BM$192)-151,""), ROW()-4)),""))</f>
        <v/>
      </c>
      <c r="AM12" s="287" t="str" cm="1">
        <f t="array" ref="AM12">IF(IFERROR(INDEX('Cheater Sheet'!AL152:AL192, SMALL(IF("Yes"='Cheater Sheet'!$BM$152:$BM$192, ROW('Cheater Sheet'!$BM$152:$BM$192)-151,""), ROW()-4)),"")="","",IFERROR(INDEX('Cheater Sheet'!AL152:AL192, SMALL(IF("Yes"='Cheater Sheet'!$BM$152:$BM$192, ROW('Cheater Sheet'!$BM$152:$BM$192)-151,""), ROW()-4)),""))</f>
        <v/>
      </c>
      <c r="AN12" s="292" t="str" cm="1">
        <f t="array" ref="AN12">IF(IFERROR(INDEX('Cheater Sheet'!AM152:AM192, SMALL(IF("Yes"='Cheater Sheet'!$BM$152:$BM$192, ROW('Cheater Sheet'!$BM$152:$BM$192)-151,""), ROW()-4)),"")="","",IFERROR(INDEX('Cheater Sheet'!AM152:AM192, SMALL(IF("Yes"='Cheater Sheet'!$BM$152:$BM$192, ROW('Cheater Sheet'!$BM$152:$BM$192)-151,""), ROW()-4)),""))</f>
        <v/>
      </c>
      <c r="AO12" s="287" t="str" cm="1">
        <f t="array" ref="AO12">IF(IFERROR(INDEX('Cheater Sheet'!AN152:AN192, SMALL(IF("Yes"='Cheater Sheet'!$BM$152:$BM$192, ROW('Cheater Sheet'!$BM$152:$BM$192)-151,""), ROW()-4)),"")="","",IFERROR(INDEX('Cheater Sheet'!AN152:AN192, SMALL(IF("Yes"='Cheater Sheet'!$BM$152:$BM$192, ROW('Cheater Sheet'!$BM$152:$BM$192)-151,""), ROW()-4)),""))</f>
        <v/>
      </c>
      <c r="AP12" s="292" t="str" cm="1">
        <f t="array" ref="AP12">IF(IFERROR(INDEX('Cheater Sheet'!AO152:AO192, SMALL(IF("Yes"='Cheater Sheet'!$BM$152:$BM$192, ROW('Cheater Sheet'!$BM$152:$BM$192)-151,""), ROW()-4)),"")="","",IFERROR(INDEX('Cheater Sheet'!AO152:AO192, SMALL(IF("Yes"='Cheater Sheet'!$BM$152:$BM$192, ROW('Cheater Sheet'!$BM$152:$BM$192)-151,""), ROW()-4)),""))</f>
        <v/>
      </c>
      <c r="AQ12" s="287" t="str" cm="1">
        <f t="array" ref="AQ12">IF(IFERROR(INDEX('Cheater Sheet'!AP152:AP192, SMALL(IF("Yes"='Cheater Sheet'!$BM$152:$BM$192, ROW('Cheater Sheet'!$BM$152:$BM$192)-151,""), ROW()-4)),"")="","",IFERROR(INDEX('Cheater Sheet'!AP152:AP192, SMALL(IF("Yes"='Cheater Sheet'!$BM$152:$BM$192, ROW('Cheater Sheet'!$BM$152:$BM$192)-151,""), ROW()-4)),""))</f>
        <v/>
      </c>
      <c r="AR12" s="292" t="str" cm="1">
        <f t="array" ref="AR12">IF(IFERROR(INDEX('Cheater Sheet'!AQ152:AQ192, SMALL(IF("Yes"='Cheater Sheet'!$BM$152:$BM$192, ROW('Cheater Sheet'!$BM$152:$BM$192)-151,""), ROW()-4)),"")="","",IFERROR(INDEX('Cheater Sheet'!AQ152:AQ192, SMALL(IF("Yes"='Cheater Sheet'!$BM$152:$BM$192, ROW('Cheater Sheet'!$BM$152:$BM$192)-151,""), ROW()-4)),""))</f>
        <v/>
      </c>
      <c r="AS12" s="287" t="str" cm="1">
        <f t="array" ref="AS12">IF(IFERROR(INDEX('Cheater Sheet'!AR152:AR192, SMALL(IF("Yes"='Cheater Sheet'!$BM$152:$BM$192, ROW('Cheater Sheet'!$BM$152:$BM$192)-151,""), ROW()-4)),"")="","",IFERROR(INDEX('Cheater Sheet'!AR152:AR192, SMALL(IF("Yes"='Cheater Sheet'!$BM$152:$BM$192, ROW('Cheater Sheet'!$BM$152:$BM$192)-151,""), ROW()-4)),""))</f>
        <v/>
      </c>
      <c r="AT12" s="292" t="str" cm="1">
        <f t="array" ref="AT12">IF(IFERROR(INDEX('Cheater Sheet'!AS152:AS192, SMALL(IF("Yes"='Cheater Sheet'!$BM$152:$BM$192, ROW('Cheater Sheet'!$BM$152:$BM$192)-151,""), ROW()-4)),"")="","",IFERROR(INDEX('Cheater Sheet'!AS152:AS192, SMALL(IF("Yes"='Cheater Sheet'!$BM$152:$BM$192, ROW('Cheater Sheet'!$BM$152:$BM$192)-151,""), ROW()-4)),""))</f>
        <v/>
      </c>
      <c r="AU12" s="287" t="str" cm="1">
        <f t="array" ref="AU12">IF(IFERROR(INDEX('Cheater Sheet'!AT152:AT192, SMALL(IF("Yes"='Cheater Sheet'!$BM$152:$BM$192, ROW('Cheater Sheet'!$BM$152:$BM$192)-151,""), ROW()-4)),"")="","",IFERROR(INDEX('Cheater Sheet'!AT152:AT192, SMALL(IF("Yes"='Cheater Sheet'!$BM$152:$BM$192, ROW('Cheater Sheet'!$BM$152:$BM$192)-151,""), ROW()-4)),""))</f>
        <v/>
      </c>
      <c r="AV12" s="292" t="str" cm="1">
        <f t="array" ref="AV12">IF(IFERROR(INDEX('Cheater Sheet'!AU152:AU192, SMALL(IF("Yes"='Cheater Sheet'!$BM$152:$BM$192, ROW('Cheater Sheet'!$BM$152:$BM$192)-151,""), ROW()-4)),"")="","",IFERROR(INDEX('Cheater Sheet'!AU152:AU192, SMALL(IF("Yes"='Cheater Sheet'!$BM$152:$BM$192, ROW('Cheater Sheet'!$BM$152:$BM$192)-151,""), ROW()-4)),""))</f>
        <v/>
      </c>
      <c r="AW12" s="287" t="str" cm="1">
        <f t="array" ref="AW12">IF(IFERROR(INDEX('Cheater Sheet'!AV152:AV192, SMALL(IF("Yes"='Cheater Sheet'!$BM$152:$BM$192, ROW('Cheater Sheet'!$BM$152:$BM$192)-151,""), ROW()-4)),"")="","",IFERROR(INDEX('Cheater Sheet'!AV152:AV192, SMALL(IF("Yes"='Cheater Sheet'!$BM$152:$BM$192, ROW('Cheater Sheet'!$BM$152:$BM$192)-151,""), ROW()-4)),""))</f>
        <v/>
      </c>
      <c r="AX12" s="292" t="str" cm="1">
        <f t="array" ref="AX12">IF(IFERROR(INDEX('Cheater Sheet'!AW152:AW192, SMALL(IF("Yes"='Cheater Sheet'!$BM$152:$BM$192, ROW('Cheater Sheet'!$BM$152:$BM$192)-151,""), ROW()-4)),"")="","",IFERROR(INDEX('Cheater Sheet'!AW152:AW192, SMALL(IF("Yes"='Cheater Sheet'!$BM$152:$BM$192, ROW('Cheater Sheet'!$BM$152:$BM$192)-151,""), ROW()-4)),""))</f>
        <v/>
      </c>
      <c r="AY12" s="287" t="str" cm="1">
        <f t="array" ref="AY12">IF(IFERROR(INDEX('Cheater Sheet'!AX152:AX192, SMALL(IF("Yes"='Cheater Sheet'!$BM$152:$BM$192, ROW('Cheater Sheet'!$BM$152:$BM$192)-151,""), ROW()-4)),"")="","",IFERROR(INDEX('Cheater Sheet'!AX152:AX192, SMALL(IF("Yes"='Cheater Sheet'!$BM$152:$BM$192, ROW('Cheater Sheet'!$BM$152:$BM$192)-151,""), ROW()-4)),""))</f>
        <v/>
      </c>
      <c r="AZ12" s="292" t="str" cm="1">
        <f t="array" ref="AZ12">IF(IFERROR(INDEX('Cheater Sheet'!AY152:AY192, SMALL(IF("Yes"='Cheater Sheet'!$BM$152:$BM$192, ROW('Cheater Sheet'!$BM$152:$BM$192)-151,""), ROW()-4)),"")="","",IFERROR(INDEX('Cheater Sheet'!AY152:AY192, SMALL(IF("Yes"='Cheater Sheet'!$BM$152:$BM$192, ROW('Cheater Sheet'!$BM$152:$BM$192)-151,""), ROW()-4)),""))</f>
        <v/>
      </c>
      <c r="BA12" s="287" t="str" cm="1">
        <f t="array" ref="BA12">IF(IFERROR(INDEX('Cheater Sheet'!AZ152:AZ192, SMALL(IF("Yes"='Cheater Sheet'!$BM$152:$BM$192, ROW('Cheater Sheet'!$BM$152:$BM$192)-151,""), ROW()-4)),"")="","",IFERROR(INDEX('Cheater Sheet'!AZ152:AZ192, SMALL(IF("Yes"='Cheater Sheet'!$BM$152:$BM$192, ROW('Cheater Sheet'!$BM$152:$BM$192)-151,""), ROW()-4)),""))</f>
        <v/>
      </c>
      <c r="BB12" s="292" t="str" cm="1">
        <f t="array" ref="BB12">IF(IFERROR(INDEX('Cheater Sheet'!BA152:BA192, SMALL(IF("Yes"='Cheater Sheet'!$BM$152:$BM$192, ROW('Cheater Sheet'!$BM$152:$BM$192)-151,""), ROW()-4)),"")="","",IFERROR(INDEX('Cheater Sheet'!BA152:BA192, SMALL(IF("Yes"='Cheater Sheet'!$BM$152:$BM$192, ROW('Cheater Sheet'!$BM$152:$BM$192)-151,""), ROW()-4)),""))</f>
        <v/>
      </c>
      <c r="BC12" s="287" t="str" cm="1">
        <f t="array" ref="BC12">IF(IFERROR(INDEX('Cheater Sheet'!BB152:BB192, SMALL(IF("Yes"='Cheater Sheet'!$BM$152:$BM$192, ROW('Cheater Sheet'!$BM$152:$BM$192)-151,""), ROW()-4)),"")="","",IFERROR(INDEX('Cheater Sheet'!BB152:BB192, SMALL(IF("Yes"='Cheater Sheet'!$BM$152:$BM$192, ROW('Cheater Sheet'!$BM$152:$BM$192)-151,""), ROW()-4)),""))</f>
        <v/>
      </c>
      <c r="BD12" s="292" t="str" cm="1">
        <f t="array" ref="BD12">IF(IFERROR(INDEX('Cheater Sheet'!BC152:BC192, SMALL(IF("Yes"='Cheater Sheet'!$BM$152:$BM$192, ROW('Cheater Sheet'!$BM$152:$BM$192)-151,""), ROW()-4)),"")="","",IFERROR(INDEX('Cheater Sheet'!BC152:BC192, SMALL(IF("Yes"='Cheater Sheet'!$BM$152:$BM$192, ROW('Cheater Sheet'!$BM$152:$BM$192)-151,""), ROW()-4)),""))</f>
        <v/>
      </c>
      <c r="BE12" s="287" t="str" cm="1">
        <f t="array" ref="BE12">IF(IFERROR(INDEX('Cheater Sheet'!BD152:BD192, SMALL(IF("Yes"='Cheater Sheet'!$BM$152:$BM$192, ROW('Cheater Sheet'!$BM$152:$BM$192)-151,""), ROW()-4)),"")="","",IFERROR(INDEX('Cheater Sheet'!BD152:BD192, SMALL(IF("Yes"='Cheater Sheet'!$BM$152:$BM$192, ROW('Cheater Sheet'!$BM$152:$BM$192)-151,""), ROW()-4)),""))</f>
        <v/>
      </c>
      <c r="BF12" s="292" t="str" cm="1">
        <f t="array" ref="BF12">IF(IFERROR(INDEX('Cheater Sheet'!BE152:BE192, SMALL(IF("Yes"='Cheater Sheet'!$BM$152:$BM$192, ROW('Cheater Sheet'!$BM$152:$BM$192)-151,""), ROW()-4)),"")="","",IFERROR(INDEX('Cheater Sheet'!BE152:BE192, SMALL(IF("Yes"='Cheater Sheet'!$BM$152:$BM$192, ROW('Cheater Sheet'!$BM$152:$BM$192)-151,""), ROW()-4)),""))</f>
        <v/>
      </c>
      <c r="BG12" s="287" t="str" cm="1">
        <f t="array" ref="BG12">IF(IFERROR(INDEX('Cheater Sheet'!BF152:BF192, SMALL(IF("Yes"='Cheater Sheet'!$BM$152:$BM$192, ROW('Cheater Sheet'!$BM$152:$BM$192)-151,""), ROW()-4)),"")="","",IFERROR(INDEX('Cheater Sheet'!BF152:BF192, SMALL(IF("Yes"='Cheater Sheet'!$BM$152:$BM$192, ROW('Cheater Sheet'!$BM$152:$BM$192)-151,""), ROW()-4)),""))</f>
        <v/>
      </c>
      <c r="BH12" s="292" t="str" cm="1">
        <f t="array" ref="BH12">IF(IFERROR(INDEX('Cheater Sheet'!BG152:BG192, SMALL(IF("Yes"='Cheater Sheet'!$BM$152:$BM$192, ROW('Cheater Sheet'!$BM$152:$BM$192)-151,""), ROW()-4)),"")="","",IFERROR(INDEX('Cheater Sheet'!BG152:BG192, SMALL(IF("Yes"='Cheater Sheet'!$BM$152:$BM$192, ROW('Cheater Sheet'!$BM$152:$BM$192)-151,""), ROW()-4)),""))</f>
        <v/>
      </c>
      <c r="BI12" s="287" t="str" cm="1">
        <f t="array" ref="BI12">IF(IFERROR(INDEX('Cheater Sheet'!BH152:BH192, SMALL(IF("Yes"='Cheater Sheet'!$BM$152:$BM$192, ROW('Cheater Sheet'!$BM$152:$BM$192)-151,""), ROW()-4)),"")="","",IFERROR(INDEX('Cheater Sheet'!BH152:BH192, SMALL(IF("Yes"='Cheater Sheet'!$BM$152:$BM$192, ROW('Cheater Sheet'!$BM$152:$BM$192)-151,""), ROW()-4)),""))</f>
        <v/>
      </c>
      <c r="BJ12" s="292" t="str" cm="1">
        <f t="array" ref="BJ12">IF(IFERROR(INDEX('Cheater Sheet'!BI152:BI192, SMALL(IF("Yes"='Cheater Sheet'!$BM$152:$BM$192, ROW('Cheater Sheet'!$BM$152:$BM$192)-151,""), ROW()-4)),"")="","",IFERROR(INDEX('Cheater Sheet'!BI152:BI192, SMALL(IF("Yes"='Cheater Sheet'!$BM$152:$BM$192, ROW('Cheater Sheet'!$BM$152:$BM$192)-151,""), ROW()-4)),""))</f>
        <v/>
      </c>
      <c r="BK12" s="709" t="str" cm="1">
        <f t="array" ref="BK12">IF(IFERROR(INDEX('Cheater Sheet'!BJ152:BJ192, SMALL(IF("Yes"='Cheater Sheet'!$BM$152:$BM$192, ROW('Cheater Sheet'!$BM$152:$BM$192)-151,""), ROW()-4)),"")="","",IFERROR(INDEX('Cheater Sheet'!BJ152:BJ192, SMALL(IF("Yes"='Cheater Sheet'!$BM$152:$BM$192, ROW('Cheater Sheet'!$BM$152:$BM$192)-151,""), ROW()-4)),""))</f>
        <v/>
      </c>
      <c r="BL12" s="714"/>
    </row>
    <row r="13" spans="1:64" x14ac:dyDescent="0.2">
      <c r="A13" s="765">
        <f t="shared" si="0"/>
        <v>0</v>
      </c>
      <c r="C13" s="143" t="str" cm="1">
        <f t="array" ref="C13">IFERROR(INDEX('Cheater Sheet'!$B$152:$B$192, SMALL(IF("Yes"='Cheater Sheet'!$BM$152:$BM$192, ROW('Cheater Sheet'!$BM$152:$BM$192)-151,""), ROW()-4)),"")</f>
        <v/>
      </c>
      <c r="D13" s="292" t="str" cm="1">
        <f t="array" ref="D13">IF(IFERROR(INDEX('Cheater Sheet'!C152:C192, SMALL(IF("Yes"='Cheater Sheet'!$BM$152:$BM$192, ROW('Cheater Sheet'!$BM$152:$BM$192)-151,""), ROW()-4)),"")="","",IFERROR(INDEX('Cheater Sheet'!C152:C192, SMALL(IF("Yes"='Cheater Sheet'!$BM$152:$BM$192, ROW('Cheater Sheet'!$BM$152:$BM$192)-151,""), ROW()-4)),""))</f>
        <v/>
      </c>
      <c r="E13" s="287" t="str" cm="1">
        <f t="array" ref="E13">IF(IFERROR(INDEX('Cheater Sheet'!D152:D192, SMALL(IF("Yes"='Cheater Sheet'!$BM$152:$BM$192, ROW('Cheater Sheet'!$BM$152:$BM$192)-151,""), ROW()-4)),"")="","",IFERROR(INDEX('Cheater Sheet'!D152:D192, SMALL(IF("Yes"='Cheater Sheet'!$BM$152:$BM$192, ROW('Cheater Sheet'!$BM$152:$BM$192)-151,""), ROW()-4)),""))</f>
        <v/>
      </c>
      <c r="F13" s="292" t="str" cm="1">
        <f t="array" ref="F13">IF(IFERROR(INDEX('Cheater Sheet'!E152:E192, SMALL(IF("Yes"='Cheater Sheet'!$BM$152:$BM$192, ROW('Cheater Sheet'!$BM$152:$BM$192)-151,""), ROW()-4)),"")="","",IFERROR(INDEX('Cheater Sheet'!E152:E192, SMALL(IF("Yes"='Cheater Sheet'!$BM$152:$BM$192, ROW('Cheater Sheet'!$BM$152:$BM$192)-151,""), ROW()-4)),""))</f>
        <v/>
      </c>
      <c r="G13" s="287" t="str" cm="1">
        <f t="array" ref="G13">IF(IFERROR(INDEX('Cheater Sheet'!F152:F192, SMALL(IF("Yes"='Cheater Sheet'!$BM$152:$BM$192, ROW('Cheater Sheet'!$BM$152:$BM$192)-151,""), ROW()-4)),"")="","",IFERROR(INDEX('Cheater Sheet'!F152:F192, SMALL(IF("Yes"='Cheater Sheet'!$BM$152:$BM$192, ROW('Cheater Sheet'!$BM$152:$BM$192)-151,""), ROW()-4)),""))</f>
        <v/>
      </c>
      <c r="H13" s="292" t="str" cm="1">
        <f t="array" ref="H13">IF(IFERROR(INDEX('Cheater Sheet'!G152:G192, SMALL(IF("Yes"='Cheater Sheet'!$BM$152:$BM$192, ROW('Cheater Sheet'!$BM$152:$BM$192)-151,""), ROW()-4)),"")="","",IFERROR(INDEX('Cheater Sheet'!G152:G192, SMALL(IF("Yes"='Cheater Sheet'!$BM$152:$BM$192, ROW('Cheater Sheet'!$BM$152:$BM$192)-151,""), ROW()-4)),""))</f>
        <v/>
      </c>
      <c r="I13" s="287" t="str" cm="1">
        <f t="array" ref="I13">IF(IFERROR(INDEX('Cheater Sheet'!H152:H192, SMALL(IF("Yes"='Cheater Sheet'!$BM$152:$BM$192, ROW('Cheater Sheet'!$BM$152:$BM$192)-151,""), ROW()-4)),"")="","",IFERROR(INDEX('Cheater Sheet'!H152:H192, SMALL(IF("Yes"='Cheater Sheet'!$BM$152:$BM$192, ROW('Cheater Sheet'!$BM$152:$BM$192)-151,""), ROW()-4)),""))</f>
        <v/>
      </c>
      <c r="J13" s="292" t="str" cm="1">
        <f t="array" ref="J13">IF(IFERROR(INDEX('Cheater Sheet'!I152:I192, SMALL(IF("Yes"='Cheater Sheet'!$BM$152:$BM$192, ROW('Cheater Sheet'!$BM$152:$BM$192)-151,""), ROW()-4)),"")="","",IFERROR(INDEX('Cheater Sheet'!I152:I192, SMALL(IF("Yes"='Cheater Sheet'!$BM$152:$BM$192, ROW('Cheater Sheet'!$BM$152:$BM$192)-151,""), ROW()-4)),""))</f>
        <v/>
      </c>
      <c r="K13" s="287" t="str" cm="1">
        <f t="array" ref="K13">IF(IFERROR(INDEX('Cheater Sheet'!J152:J192, SMALL(IF("Yes"='Cheater Sheet'!$BM$152:$BM$192, ROW('Cheater Sheet'!$BM$152:$BM$192)-151,""), ROW()-4)),"")="","",IFERROR(INDEX('Cheater Sheet'!J152:J192, SMALL(IF("Yes"='Cheater Sheet'!$BM$152:$BM$192, ROW('Cheater Sheet'!$BM$152:$BM$192)-151,""), ROW()-4)),""))</f>
        <v/>
      </c>
      <c r="L13" s="292" t="str" cm="1">
        <f t="array" ref="L13">IF(IFERROR(INDEX('Cheater Sheet'!K152:K192, SMALL(IF("Yes"='Cheater Sheet'!$BM$152:$BM$192, ROW('Cheater Sheet'!$BM$152:$BM$192)-151,""), ROW()-4)),"")="","",IFERROR(INDEX('Cheater Sheet'!K152:K192, SMALL(IF("Yes"='Cheater Sheet'!$BM$152:$BM$192, ROW('Cheater Sheet'!$BM$152:$BM$192)-151,""), ROW()-4)),""))</f>
        <v/>
      </c>
      <c r="M13" s="287" t="str" cm="1">
        <f t="array" ref="M13">IF(IFERROR(INDEX('Cheater Sheet'!L152:L192, SMALL(IF("Yes"='Cheater Sheet'!$BM$152:$BM$192, ROW('Cheater Sheet'!$BM$152:$BM$192)-151,""), ROW()-4)),"")="","",IFERROR(INDEX('Cheater Sheet'!L152:L192, SMALL(IF("Yes"='Cheater Sheet'!$BM$152:$BM$192, ROW('Cheater Sheet'!$BM$152:$BM$192)-151,""), ROW()-4)),""))</f>
        <v/>
      </c>
      <c r="N13" s="292" t="str" cm="1">
        <f t="array" ref="N13">IF(IFERROR(INDEX('Cheater Sheet'!M152:M192, SMALL(IF("Yes"='Cheater Sheet'!$BM$152:$BM$192, ROW('Cheater Sheet'!$BM$152:$BM$192)-151,""), ROW()-4)),"")="","",IFERROR(INDEX('Cheater Sheet'!M152:M192, SMALL(IF("Yes"='Cheater Sheet'!$BM$152:$BM$192, ROW('Cheater Sheet'!$BM$152:$BM$192)-151,""), ROW()-4)),""))</f>
        <v/>
      </c>
      <c r="O13" s="287" t="str" cm="1">
        <f t="array" ref="O13">IF(IFERROR(INDEX('Cheater Sheet'!N152:N192, SMALL(IF("Yes"='Cheater Sheet'!$BM$152:$BM$192, ROW('Cheater Sheet'!$BM$152:$BM$192)-151,""), ROW()-4)),"")="","",IFERROR(INDEX('Cheater Sheet'!N152:N192, SMALL(IF("Yes"='Cheater Sheet'!$BM$152:$BM$192, ROW('Cheater Sheet'!$BM$152:$BM$192)-151,""), ROW()-4)),""))</f>
        <v/>
      </c>
      <c r="P13" s="292" t="str" cm="1">
        <f t="array" ref="P13">IF(IFERROR(INDEX('Cheater Sheet'!O152:O192, SMALL(IF("Yes"='Cheater Sheet'!$BM$152:$BM$192, ROW('Cheater Sheet'!$BM$152:$BM$192)-151,""), ROW()-4)),"")="","",IFERROR(INDEX('Cheater Sheet'!O152:O192, SMALL(IF("Yes"='Cheater Sheet'!$BM$152:$BM$192, ROW('Cheater Sheet'!$BM$152:$BM$192)-151,""), ROW()-4)),""))</f>
        <v/>
      </c>
      <c r="Q13" s="287" t="str" cm="1">
        <f t="array" ref="Q13">IF(IFERROR(INDEX('Cheater Sheet'!P152:P192, SMALL(IF("Yes"='Cheater Sheet'!$BM$152:$BM$192, ROW('Cheater Sheet'!$BM$152:$BM$192)-151,""), ROW()-4)),"")="","",IFERROR(INDEX('Cheater Sheet'!P152:P192, SMALL(IF("Yes"='Cheater Sheet'!$BM$152:$BM$192, ROW('Cheater Sheet'!$BM$152:$BM$192)-151,""), ROW()-4)),""))</f>
        <v/>
      </c>
      <c r="R13" s="292" t="str" cm="1">
        <f t="array" ref="R13">IF(IFERROR(INDEX('Cheater Sheet'!Q152:Q192, SMALL(IF("Yes"='Cheater Sheet'!$BM$152:$BM$192, ROW('Cheater Sheet'!$BM$152:$BM$192)-151,""), ROW()-4)),"")="","",IFERROR(INDEX('Cheater Sheet'!Q152:Q192, SMALL(IF("Yes"='Cheater Sheet'!$BM$152:$BM$192, ROW('Cheater Sheet'!$BM$152:$BM$192)-151,""), ROW()-4)),""))</f>
        <v/>
      </c>
      <c r="S13" s="287" t="str" cm="1">
        <f t="array" ref="S13">IF(IFERROR(INDEX('Cheater Sheet'!R152:R192, SMALL(IF("Yes"='Cheater Sheet'!$BM$152:$BM$192, ROW('Cheater Sheet'!$BM$152:$BM$192)-151,""), ROW()-4)),"")="","",IFERROR(INDEX('Cheater Sheet'!R152:R192, SMALL(IF("Yes"='Cheater Sheet'!$BM$152:$BM$192, ROW('Cheater Sheet'!$BM$152:$BM$192)-151,""), ROW()-4)),""))</f>
        <v/>
      </c>
      <c r="T13" s="292" t="str" cm="1">
        <f t="array" ref="T13">IF(IFERROR(INDEX('Cheater Sheet'!S152:S192, SMALL(IF("Yes"='Cheater Sheet'!$BM$152:$BM$192, ROW('Cheater Sheet'!$BM$152:$BM$192)-151,""), ROW()-4)),"")="","",IFERROR(INDEX('Cheater Sheet'!S152:S192, SMALL(IF("Yes"='Cheater Sheet'!$BM$152:$BM$192, ROW('Cheater Sheet'!$BM$152:$BM$192)-151,""), ROW()-4)),""))</f>
        <v/>
      </c>
      <c r="U13" s="287" t="str" cm="1">
        <f t="array" ref="U13">IF(IFERROR(INDEX('Cheater Sheet'!T152:T192, SMALL(IF("Yes"='Cheater Sheet'!$BM$152:$BM$192, ROW('Cheater Sheet'!$BM$152:$BM$192)-151,""), ROW()-4)),"")="","",IFERROR(INDEX('Cheater Sheet'!T152:T192, SMALL(IF("Yes"='Cheater Sheet'!$BM$152:$BM$192, ROW('Cheater Sheet'!$BM$152:$BM$192)-151,""), ROW()-4)),""))</f>
        <v/>
      </c>
      <c r="V13" s="292" t="str" cm="1">
        <f t="array" ref="V13">IF(IFERROR(INDEX('Cheater Sheet'!U152:U192, SMALL(IF("Yes"='Cheater Sheet'!$BM$152:$BM$192, ROW('Cheater Sheet'!$BM$152:$BM$192)-151,""), ROW()-4)),"")="","",IFERROR(INDEX('Cheater Sheet'!U152:U192, SMALL(IF("Yes"='Cheater Sheet'!$BM$152:$BM$192, ROW('Cheater Sheet'!$BM$152:$BM$192)-151,""), ROW()-4)),""))</f>
        <v/>
      </c>
      <c r="W13" s="287" t="str" cm="1">
        <f t="array" ref="W13">IF(IFERROR(INDEX('Cheater Sheet'!V152:V192, SMALL(IF("Yes"='Cheater Sheet'!$BM$152:$BM$192, ROW('Cheater Sheet'!$BM$152:$BM$192)-151,""), ROW()-4)),"")="","",IFERROR(INDEX('Cheater Sheet'!V152:V192, SMALL(IF("Yes"='Cheater Sheet'!$BM$152:$BM$192, ROW('Cheater Sheet'!$BM$152:$BM$192)-151,""), ROW()-4)),""))</f>
        <v/>
      </c>
      <c r="X13" s="292" t="str" cm="1">
        <f t="array" ref="X13">IF(IFERROR(INDEX('Cheater Sheet'!W152:W192, SMALL(IF("Yes"='Cheater Sheet'!$BM$152:$BM$192, ROW('Cheater Sheet'!$BM$152:$BM$192)-151,""), ROW()-4)),"")="","",IFERROR(INDEX('Cheater Sheet'!W152:W192, SMALL(IF("Yes"='Cheater Sheet'!$BM$152:$BM$192, ROW('Cheater Sheet'!$BM$152:$BM$192)-151,""), ROW()-4)),""))</f>
        <v/>
      </c>
      <c r="Y13" s="287" t="str" cm="1">
        <f t="array" ref="Y13">IF(IFERROR(INDEX('Cheater Sheet'!X152:X192, SMALL(IF("Yes"='Cheater Sheet'!$BM$152:$BM$192, ROW('Cheater Sheet'!$BM$152:$BM$192)-151,""), ROW()-4)),"")="","",IFERROR(INDEX('Cheater Sheet'!X152:X192, SMALL(IF("Yes"='Cheater Sheet'!$BM$152:$BM$192, ROW('Cheater Sheet'!$BM$152:$BM$192)-151,""), ROW()-4)),""))</f>
        <v/>
      </c>
      <c r="Z13" s="292" t="str" cm="1">
        <f t="array" ref="Z13">IF(IFERROR(INDEX('Cheater Sheet'!Y152:Y192, SMALL(IF("Yes"='Cheater Sheet'!$BM$152:$BM$192, ROW('Cheater Sheet'!$BM$152:$BM$192)-151,""), ROW()-4)),"")="","",IFERROR(INDEX('Cheater Sheet'!Y152:Y192, SMALL(IF("Yes"='Cheater Sheet'!$BM$152:$BM$192, ROW('Cheater Sheet'!$BM$152:$BM$192)-151,""), ROW()-4)),""))</f>
        <v/>
      </c>
      <c r="AA13" s="287" t="str" cm="1">
        <f t="array" ref="AA13">IF(IFERROR(INDEX('Cheater Sheet'!Z152:Z192, SMALL(IF("Yes"='Cheater Sheet'!$BM$152:$BM$192, ROW('Cheater Sheet'!$BM$152:$BM$192)-151,""), ROW()-4)),"")="","",IFERROR(INDEX('Cheater Sheet'!Z152:Z192, SMALL(IF("Yes"='Cheater Sheet'!$BM$152:$BM$192, ROW('Cheater Sheet'!$BM$152:$BM$192)-151,""), ROW()-4)),""))</f>
        <v/>
      </c>
      <c r="AB13" s="292" t="str" cm="1">
        <f t="array" ref="AB13">IF(IFERROR(INDEX('Cheater Sheet'!AA152:AA192, SMALL(IF("Yes"='Cheater Sheet'!$BM$152:$BM$192, ROW('Cheater Sheet'!$BM$152:$BM$192)-151,""), ROW()-4)),"")="","",IFERROR(INDEX('Cheater Sheet'!AA152:AA192, SMALL(IF("Yes"='Cheater Sheet'!$BM$152:$BM$192, ROW('Cheater Sheet'!$BM$152:$BM$192)-151,""), ROW()-4)),""))</f>
        <v/>
      </c>
      <c r="AC13" s="287" t="str" cm="1">
        <f t="array" ref="AC13">IF(IFERROR(INDEX('Cheater Sheet'!AB152:AB192, SMALL(IF("Yes"='Cheater Sheet'!$BM$152:$BM$192, ROW('Cheater Sheet'!$BM$152:$BM$192)-151,""), ROW()-4)),"")="","",IFERROR(INDEX('Cheater Sheet'!AB152:AB192, SMALL(IF("Yes"='Cheater Sheet'!$BM$152:$BM$192, ROW('Cheater Sheet'!$BM$152:$BM$192)-151,""), ROW()-4)),""))</f>
        <v/>
      </c>
      <c r="AD13" s="292" t="str" cm="1">
        <f t="array" ref="AD13">IF(IFERROR(INDEX('Cheater Sheet'!AC152:AC192, SMALL(IF("Yes"='Cheater Sheet'!$BM$152:$BM$192, ROW('Cheater Sheet'!$BM$152:$BM$192)-151,""), ROW()-4)),"")="","",IFERROR(INDEX('Cheater Sheet'!AC152:AC192, SMALL(IF("Yes"='Cheater Sheet'!$BM$152:$BM$192, ROW('Cheater Sheet'!$BM$152:$BM$192)-151,""), ROW()-4)),""))</f>
        <v/>
      </c>
      <c r="AE13" s="287" t="str" cm="1">
        <f t="array" ref="AE13">IF(IFERROR(INDEX('Cheater Sheet'!AD152:AD192, SMALL(IF("Yes"='Cheater Sheet'!$BM$152:$BM$192, ROW('Cheater Sheet'!$BM$152:$BM$192)-151,""), ROW()-4)),"")="","",IFERROR(INDEX('Cheater Sheet'!AD152:AD192, SMALL(IF("Yes"='Cheater Sheet'!$BM$152:$BM$192, ROW('Cheater Sheet'!$BM$152:$BM$192)-151,""), ROW()-4)),""))</f>
        <v/>
      </c>
      <c r="AF13" s="292" t="str" cm="1">
        <f t="array" ref="AF13">IF(IFERROR(INDEX('Cheater Sheet'!AE152:AE192, SMALL(IF("Yes"='Cheater Sheet'!$BM$152:$BM$192, ROW('Cheater Sheet'!$BM$152:$BM$192)-151,""), ROW()-4)),"")="","",IFERROR(INDEX('Cheater Sheet'!AE152:AE192, SMALL(IF("Yes"='Cheater Sheet'!$BM$152:$BM$192, ROW('Cheater Sheet'!$BM$152:$BM$192)-151,""), ROW()-4)),""))</f>
        <v/>
      </c>
      <c r="AG13" s="287" t="str" cm="1">
        <f t="array" ref="AG13">IF(IFERROR(INDEX('Cheater Sheet'!AF152:AF192, SMALL(IF("Yes"='Cheater Sheet'!$BM$152:$BM$192, ROW('Cheater Sheet'!$BM$152:$BM$192)-151,""), ROW()-4)),"")="","",IFERROR(INDEX('Cheater Sheet'!AF152:AF192, SMALL(IF("Yes"='Cheater Sheet'!$BM$152:$BM$192, ROW('Cheater Sheet'!$BM$152:$BM$192)-151,""), ROW()-4)),""))</f>
        <v/>
      </c>
      <c r="AH13" s="292" t="str" cm="1">
        <f t="array" ref="AH13">IF(IFERROR(INDEX('Cheater Sheet'!AG152:AG192, SMALL(IF("Yes"='Cheater Sheet'!$BM$152:$BM$192, ROW('Cheater Sheet'!$BM$152:$BM$192)-151,""), ROW()-4)),"")="","",IFERROR(INDEX('Cheater Sheet'!AG152:AG192, SMALL(IF("Yes"='Cheater Sheet'!$BM$152:$BM$192, ROW('Cheater Sheet'!$BM$152:$BM$192)-151,""), ROW()-4)),""))</f>
        <v/>
      </c>
      <c r="AI13" s="287" t="str" cm="1">
        <f t="array" ref="AI13">IF(IFERROR(INDEX('Cheater Sheet'!AH152:AH192, SMALL(IF("Yes"='Cheater Sheet'!$BM$152:$BM$192, ROW('Cheater Sheet'!$BM$152:$BM$192)-151,""), ROW()-4)),"")="","",IFERROR(INDEX('Cheater Sheet'!AH152:AH192, SMALL(IF("Yes"='Cheater Sheet'!$BM$152:$BM$192, ROW('Cheater Sheet'!$BM$152:$BM$192)-151,""), ROW()-4)),""))</f>
        <v/>
      </c>
      <c r="AJ13" s="292" t="str" cm="1">
        <f t="array" ref="AJ13">IF(IFERROR(INDEX('Cheater Sheet'!AI152:AI192, SMALL(IF("Yes"='Cheater Sheet'!$BM$152:$BM$192, ROW('Cheater Sheet'!$BM$152:$BM$192)-151,""), ROW()-4)),"")="","",IFERROR(INDEX('Cheater Sheet'!AI152:AI192, SMALL(IF("Yes"='Cheater Sheet'!$BM$152:$BM$192, ROW('Cheater Sheet'!$BM$152:$BM$192)-151,""), ROW()-4)),""))</f>
        <v/>
      </c>
      <c r="AK13" s="287" t="str" cm="1">
        <f t="array" ref="AK13">IF(IFERROR(INDEX('Cheater Sheet'!AJ152:AJ192, SMALL(IF("Yes"='Cheater Sheet'!$BM$152:$BM$192, ROW('Cheater Sheet'!$BM$152:$BM$192)-151,""), ROW()-4)),"")="","",IFERROR(INDEX('Cheater Sheet'!AJ152:AJ192, SMALL(IF("Yes"='Cheater Sheet'!$BM$152:$BM$192, ROW('Cheater Sheet'!$BM$152:$BM$192)-151,""), ROW()-4)),""))</f>
        <v/>
      </c>
      <c r="AL13" s="292" t="str" cm="1">
        <f t="array" ref="AL13">IF(IFERROR(INDEX('Cheater Sheet'!AK152:AK192, SMALL(IF("Yes"='Cheater Sheet'!$BM$152:$BM$192, ROW('Cheater Sheet'!$BM$152:$BM$192)-151,""), ROW()-4)),"")="","",IFERROR(INDEX('Cheater Sheet'!AK152:AK192, SMALL(IF("Yes"='Cheater Sheet'!$BM$152:$BM$192, ROW('Cheater Sheet'!$BM$152:$BM$192)-151,""), ROW()-4)),""))</f>
        <v/>
      </c>
      <c r="AM13" s="287" t="str" cm="1">
        <f t="array" ref="AM13">IF(IFERROR(INDEX('Cheater Sheet'!AL152:AL192, SMALL(IF("Yes"='Cheater Sheet'!$BM$152:$BM$192, ROW('Cheater Sheet'!$BM$152:$BM$192)-151,""), ROW()-4)),"")="","",IFERROR(INDEX('Cheater Sheet'!AL152:AL192, SMALL(IF("Yes"='Cheater Sheet'!$BM$152:$BM$192, ROW('Cheater Sheet'!$BM$152:$BM$192)-151,""), ROW()-4)),""))</f>
        <v/>
      </c>
      <c r="AN13" s="292" t="str" cm="1">
        <f t="array" ref="AN13">IF(IFERROR(INDEX('Cheater Sheet'!AM152:AM192, SMALL(IF("Yes"='Cheater Sheet'!$BM$152:$BM$192, ROW('Cheater Sheet'!$BM$152:$BM$192)-151,""), ROW()-4)),"")="","",IFERROR(INDEX('Cheater Sheet'!AM152:AM192, SMALL(IF("Yes"='Cheater Sheet'!$BM$152:$BM$192, ROW('Cheater Sheet'!$BM$152:$BM$192)-151,""), ROW()-4)),""))</f>
        <v/>
      </c>
      <c r="AO13" s="287" t="str" cm="1">
        <f t="array" ref="AO13">IF(IFERROR(INDEX('Cheater Sheet'!AN152:AN192, SMALL(IF("Yes"='Cheater Sheet'!$BM$152:$BM$192, ROW('Cheater Sheet'!$BM$152:$BM$192)-151,""), ROW()-4)),"")="","",IFERROR(INDEX('Cheater Sheet'!AN152:AN192, SMALL(IF("Yes"='Cheater Sheet'!$BM$152:$BM$192, ROW('Cheater Sheet'!$BM$152:$BM$192)-151,""), ROW()-4)),""))</f>
        <v/>
      </c>
      <c r="AP13" s="292" t="str" cm="1">
        <f t="array" ref="AP13">IF(IFERROR(INDEX('Cheater Sheet'!AO152:AO192, SMALL(IF("Yes"='Cheater Sheet'!$BM$152:$BM$192, ROW('Cheater Sheet'!$BM$152:$BM$192)-151,""), ROW()-4)),"")="","",IFERROR(INDEX('Cheater Sheet'!AO152:AO192, SMALL(IF("Yes"='Cheater Sheet'!$BM$152:$BM$192, ROW('Cheater Sheet'!$BM$152:$BM$192)-151,""), ROW()-4)),""))</f>
        <v/>
      </c>
      <c r="AQ13" s="287" t="str" cm="1">
        <f t="array" ref="AQ13">IF(IFERROR(INDEX('Cheater Sheet'!AP152:AP192, SMALL(IF("Yes"='Cheater Sheet'!$BM$152:$BM$192, ROW('Cheater Sheet'!$BM$152:$BM$192)-151,""), ROW()-4)),"")="","",IFERROR(INDEX('Cheater Sheet'!AP152:AP192, SMALL(IF("Yes"='Cheater Sheet'!$BM$152:$BM$192, ROW('Cheater Sheet'!$BM$152:$BM$192)-151,""), ROW()-4)),""))</f>
        <v/>
      </c>
      <c r="AR13" s="292" t="str" cm="1">
        <f t="array" ref="AR13">IF(IFERROR(INDEX('Cheater Sheet'!AQ152:AQ192, SMALL(IF("Yes"='Cheater Sheet'!$BM$152:$BM$192, ROW('Cheater Sheet'!$BM$152:$BM$192)-151,""), ROW()-4)),"")="","",IFERROR(INDEX('Cheater Sheet'!AQ152:AQ192, SMALL(IF("Yes"='Cheater Sheet'!$BM$152:$BM$192, ROW('Cheater Sheet'!$BM$152:$BM$192)-151,""), ROW()-4)),""))</f>
        <v/>
      </c>
      <c r="AS13" s="287" t="str" cm="1">
        <f t="array" ref="AS13">IF(IFERROR(INDEX('Cheater Sheet'!AR152:AR192, SMALL(IF("Yes"='Cheater Sheet'!$BM$152:$BM$192, ROW('Cheater Sheet'!$BM$152:$BM$192)-151,""), ROW()-4)),"")="","",IFERROR(INDEX('Cheater Sheet'!AR152:AR192, SMALL(IF("Yes"='Cheater Sheet'!$BM$152:$BM$192, ROW('Cheater Sheet'!$BM$152:$BM$192)-151,""), ROW()-4)),""))</f>
        <v/>
      </c>
      <c r="AT13" s="292" t="str" cm="1">
        <f t="array" ref="AT13">IF(IFERROR(INDEX('Cheater Sheet'!AS152:AS192, SMALL(IF("Yes"='Cheater Sheet'!$BM$152:$BM$192, ROW('Cheater Sheet'!$BM$152:$BM$192)-151,""), ROW()-4)),"")="","",IFERROR(INDEX('Cheater Sheet'!AS152:AS192, SMALL(IF("Yes"='Cheater Sheet'!$BM$152:$BM$192, ROW('Cheater Sheet'!$BM$152:$BM$192)-151,""), ROW()-4)),""))</f>
        <v/>
      </c>
      <c r="AU13" s="287" t="str" cm="1">
        <f t="array" ref="AU13">IF(IFERROR(INDEX('Cheater Sheet'!AT152:AT192, SMALL(IF("Yes"='Cheater Sheet'!$BM$152:$BM$192, ROW('Cheater Sheet'!$BM$152:$BM$192)-151,""), ROW()-4)),"")="","",IFERROR(INDEX('Cheater Sheet'!AT152:AT192, SMALL(IF("Yes"='Cheater Sheet'!$BM$152:$BM$192, ROW('Cheater Sheet'!$BM$152:$BM$192)-151,""), ROW()-4)),""))</f>
        <v/>
      </c>
      <c r="AV13" s="292" t="str" cm="1">
        <f t="array" ref="AV13">IF(IFERROR(INDEX('Cheater Sheet'!AU152:AU192, SMALL(IF("Yes"='Cheater Sheet'!$BM$152:$BM$192, ROW('Cheater Sheet'!$BM$152:$BM$192)-151,""), ROW()-4)),"")="","",IFERROR(INDEX('Cheater Sheet'!AU152:AU192, SMALL(IF("Yes"='Cheater Sheet'!$BM$152:$BM$192, ROW('Cheater Sheet'!$BM$152:$BM$192)-151,""), ROW()-4)),""))</f>
        <v/>
      </c>
      <c r="AW13" s="287" t="str" cm="1">
        <f t="array" ref="AW13">IF(IFERROR(INDEX('Cheater Sheet'!AV152:AV192, SMALL(IF("Yes"='Cheater Sheet'!$BM$152:$BM$192, ROW('Cheater Sheet'!$BM$152:$BM$192)-151,""), ROW()-4)),"")="","",IFERROR(INDEX('Cheater Sheet'!AV152:AV192, SMALL(IF("Yes"='Cheater Sheet'!$BM$152:$BM$192, ROW('Cheater Sheet'!$BM$152:$BM$192)-151,""), ROW()-4)),""))</f>
        <v/>
      </c>
      <c r="AX13" s="292" t="str" cm="1">
        <f t="array" ref="AX13">IF(IFERROR(INDEX('Cheater Sheet'!AW152:AW192, SMALL(IF("Yes"='Cheater Sheet'!$BM$152:$BM$192, ROW('Cheater Sheet'!$BM$152:$BM$192)-151,""), ROW()-4)),"")="","",IFERROR(INDEX('Cheater Sheet'!AW152:AW192, SMALL(IF("Yes"='Cheater Sheet'!$BM$152:$BM$192, ROW('Cheater Sheet'!$BM$152:$BM$192)-151,""), ROW()-4)),""))</f>
        <v/>
      </c>
      <c r="AY13" s="287" t="str" cm="1">
        <f t="array" ref="AY13">IF(IFERROR(INDEX('Cheater Sheet'!AX152:AX192, SMALL(IF("Yes"='Cheater Sheet'!$BM$152:$BM$192, ROW('Cheater Sheet'!$BM$152:$BM$192)-151,""), ROW()-4)),"")="","",IFERROR(INDEX('Cheater Sheet'!AX152:AX192, SMALL(IF("Yes"='Cheater Sheet'!$BM$152:$BM$192, ROW('Cheater Sheet'!$BM$152:$BM$192)-151,""), ROW()-4)),""))</f>
        <v/>
      </c>
      <c r="AZ13" s="292" t="str" cm="1">
        <f t="array" ref="AZ13">IF(IFERROR(INDEX('Cheater Sheet'!AY152:AY192, SMALL(IF("Yes"='Cheater Sheet'!$BM$152:$BM$192, ROW('Cheater Sheet'!$BM$152:$BM$192)-151,""), ROW()-4)),"")="","",IFERROR(INDEX('Cheater Sheet'!AY152:AY192, SMALL(IF("Yes"='Cheater Sheet'!$BM$152:$BM$192, ROW('Cheater Sheet'!$BM$152:$BM$192)-151,""), ROW()-4)),""))</f>
        <v/>
      </c>
      <c r="BA13" s="287" t="str" cm="1">
        <f t="array" ref="BA13">IF(IFERROR(INDEX('Cheater Sheet'!AZ152:AZ192, SMALL(IF("Yes"='Cheater Sheet'!$BM$152:$BM$192, ROW('Cheater Sheet'!$BM$152:$BM$192)-151,""), ROW()-4)),"")="","",IFERROR(INDEX('Cheater Sheet'!AZ152:AZ192, SMALL(IF("Yes"='Cheater Sheet'!$BM$152:$BM$192, ROW('Cheater Sheet'!$BM$152:$BM$192)-151,""), ROW()-4)),""))</f>
        <v/>
      </c>
      <c r="BB13" s="292" t="str" cm="1">
        <f t="array" ref="BB13">IF(IFERROR(INDEX('Cheater Sheet'!BA152:BA192, SMALL(IF("Yes"='Cheater Sheet'!$BM$152:$BM$192, ROW('Cheater Sheet'!$BM$152:$BM$192)-151,""), ROW()-4)),"")="","",IFERROR(INDEX('Cheater Sheet'!BA152:BA192, SMALL(IF("Yes"='Cheater Sheet'!$BM$152:$BM$192, ROW('Cheater Sheet'!$BM$152:$BM$192)-151,""), ROW()-4)),""))</f>
        <v/>
      </c>
      <c r="BC13" s="287" t="str" cm="1">
        <f t="array" ref="BC13">IF(IFERROR(INDEX('Cheater Sheet'!BB152:BB192, SMALL(IF("Yes"='Cheater Sheet'!$BM$152:$BM$192, ROW('Cheater Sheet'!$BM$152:$BM$192)-151,""), ROW()-4)),"")="","",IFERROR(INDEX('Cheater Sheet'!BB152:BB192, SMALL(IF("Yes"='Cheater Sheet'!$BM$152:$BM$192, ROW('Cheater Sheet'!$BM$152:$BM$192)-151,""), ROW()-4)),""))</f>
        <v/>
      </c>
      <c r="BD13" s="292" t="str" cm="1">
        <f t="array" ref="BD13">IF(IFERROR(INDEX('Cheater Sheet'!BC152:BC192, SMALL(IF("Yes"='Cheater Sheet'!$BM$152:$BM$192, ROW('Cheater Sheet'!$BM$152:$BM$192)-151,""), ROW()-4)),"")="","",IFERROR(INDEX('Cheater Sheet'!BC152:BC192, SMALL(IF("Yes"='Cheater Sheet'!$BM$152:$BM$192, ROW('Cheater Sheet'!$BM$152:$BM$192)-151,""), ROW()-4)),""))</f>
        <v/>
      </c>
      <c r="BE13" s="287" t="str" cm="1">
        <f t="array" ref="BE13">IF(IFERROR(INDEX('Cheater Sheet'!BD152:BD192, SMALL(IF("Yes"='Cheater Sheet'!$BM$152:$BM$192, ROW('Cheater Sheet'!$BM$152:$BM$192)-151,""), ROW()-4)),"")="","",IFERROR(INDEX('Cheater Sheet'!BD152:BD192, SMALL(IF("Yes"='Cheater Sheet'!$BM$152:$BM$192, ROW('Cheater Sheet'!$BM$152:$BM$192)-151,""), ROW()-4)),""))</f>
        <v/>
      </c>
      <c r="BF13" s="292" t="str" cm="1">
        <f t="array" ref="BF13">IF(IFERROR(INDEX('Cheater Sheet'!BE152:BE192, SMALL(IF("Yes"='Cheater Sheet'!$BM$152:$BM$192, ROW('Cheater Sheet'!$BM$152:$BM$192)-151,""), ROW()-4)),"")="","",IFERROR(INDEX('Cheater Sheet'!BE152:BE192, SMALL(IF("Yes"='Cheater Sheet'!$BM$152:$BM$192, ROW('Cheater Sheet'!$BM$152:$BM$192)-151,""), ROW()-4)),""))</f>
        <v/>
      </c>
      <c r="BG13" s="287" t="str" cm="1">
        <f t="array" ref="BG13">IF(IFERROR(INDEX('Cheater Sheet'!BF152:BF192, SMALL(IF("Yes"='Cheater Sheet'!$BM$152:$BM$192, ROW('Cheater Sheet'!$BM$152:$BM$192)-151,""), ROW()-4)),"")="","",IFERROR(INDEX('Cheater Sheet'!BF152:BF192, SMALL(IF("Yes"='Cheater Sheet'!$BM$152:$BM$192, ROW('Cheater Sheet'!$BM$152:$BM$192)-151,""), ROW()-4)),""))</f>
        <v/>
      </c>
      <c r="BH13" s="292" t="str" cm="1">
        <f t="array" ref="BH13">IF(IFERROR(INDEX('Cheater Sheet'!BG152:BG192, SMALL(IF("Yes"='Cheater Sheet'!$BM$152:$BM$192, ROW('Cheater Sheet'!$BM$152:$BM$192)-151,""), ROW()-4)),"")="","",IFERROR(INDEX('Cheater Sheet'!BG152:BG192, SMALL(IF("Yes"='Cheater Sheet'!$BM$152:$BM$192, ROW('Cheater Sheet'!$BM$152:$BM$192)-151,""), ROW()-4)),""))</f>
        <v/>
      </c>
      <c r="BI13" s="287" t="str" cm="1">
        <f t="array" ref="BI13">IF(IFERROR(INDEX('Cheater Sheet'!BH152:BH192, SMALL(IF("Yes"='Cheater Sheet'!$BM$152:$BM$192, ROW('Cheater Sheet'!$BM$152:$BM$192)-151,""), ROW()-4)),"")="","",IFERROR(INDEX('Cheater Sheet'!BH152:BH192, SMALL(IF("Yes"='Cheater Sheet'!$BM$152:$BM$192, ROW('Cheater Sheet'!$BM$152:$BM$192)-151,""), ROW()-4)),""))</f>
        <v/>
      </c>
      <c r="BJ13" s="292" t="str" cm="1">
        <f t="array" ref="BJ13">IF(IFERROR(INDEX('Cheater Sheet'!BI152:BI192, SMALL(IF("Yes"='Cheater Sheet'!$BM$152:$BM$192, ROW('Cheater Sheet'!$BM$152:$BM$192)-151,""), ROW()-4)),"")="","",IFERROR(INDEX('Cheater Sheet'!BI152:BI192, SMALL(IF("Yes"='Cheater Sheet'!$BM$152:$BM$192, ROW('Cheater Sheet'!$BM$152:$BM$192)-151,""), ROW()-4)),""))</f>
        <v/>
      </c>
      <c r="BK13" s="709" t="str" cm="1">
        <f t="array" ref="BK13">IF(IFERROR(INDEX('Cheater Sheet'!BJ152:BJ192, SMALL(IF("Yes"='Cheater Sheet'!$BM$152:$BM$192, ROW('Cheater Sheet'!$BM$152:$BM$192)-151,""), ROW()-4)),"")="","",IFERROR(INDEX('Cheater Sheet'!BJ152:BJ192, SMALL(IF("Yes"='Cheater Sheet'!$BM$152:$BM$192, ROW('Cheater Sheet'!$BM$152:$BM$192)-151,""), ROW()-4)),""))</f>
        <v/>
      </c>
      <c r="BL13" s="714"/>
    </row>
    <row r="14" spans="1:64" x14ac:dyDescent="0.2">
      <c r="A14" s="765">
        <f t="shared" si="0"/>
        <v>0</v>
      </c>
      <c r="C14" s="143" t="str" cm="1">
        <f t="array" ref="C14">IFERROR(INDEX('Cheater Sheet'!$B$152:$B$192, SMALL(IF("Yes"='Cheater Sheet'!$BM$152:$BM$192, ROW('Cheater Sheet'!$BM$152:$BM$192)-151,""), ROW()-4)),"")</f>
        <v/>
      </c>
      <c r="D14" s="292" t="str" cm="1">
        <f t="array" ref="D14">IF(IFERROR(INDEX('Cheater Sheet'!C152:C192, SMALL(IF("Yes"='Cheater Sheet'!$BM$152:$BM$192, ROW('Cheater Sheet'!$BM$152:$BM$192)-151,""), ROW()-4)),"")="","",IFERROR(INDEX('Cheater Sheet'!C152:C192, SMALL(IF("Yes"='Cheater Sheet'!$BM$152:$BM$192, ROW('Cheater Sheet'!$BM$152:$BM$192)-151,""), ROW()-4)),""))</f>
        <v/>
      </c>
      <c r="E14" s="287" t="str" cm="1">
        <f t="array" ref="E14">IF(IFERROR(INDEX('Cheater Sheet'!D152:D192, SMALL(IF("Yes"='Cheater Sheet'!$BM$152:$BM$192, ROW('Cheater Sheet'!$BM$152:$BM$192)-151,""), ROW()-4)),"")="","",IFERROR(INDEX('Cheater Sheet'!D152:D192, SMALL(IF("Yes"='Cheater Sheet'!$BM$152:$BM$192, ROW('Cheater Sheet'!$BM$152:$BM$192)-151,""), ROW()-4)),""))</f>
        <v/>
      </c>
      <c r="F14" s="292" t="str" cm="1">
        <f t="array" ref="F14">IF(IFERROR(INDEX('Cheater Sheet'!E152:E192, SMALL(IF("Yes"='Cheater Sheet'!$BM$152:$BM$192, ROW('Cheater Sheet'!$BM$152:$BM$192)-151,""), ROW()-4)),"")="","",IFERROR(INDEX('Cheater Sheet'!E152:E192, SMALL(IF("Yes"='Cheater Sheet'!$BM$152:$BM$192, ROW('Cheater Sheet'!$BM$152:$BM$192)-151,""), ROW()-4)),""))</f>
        <v/>
      </c>
      <c r="G14" s="287" t="str" cm="1">
        <f t="array" ref="G14">IF(IFERROR(INDEX('Cheater Sheet'!F152:F192, SMALL(IF("Yes"='Cheater Sheet'!$BM$152:$BM$192, ROW('Cheater Sheet'!$BM$152:$BM$192)-151,""), ROW()-4)),"")="","",IFERROR(INDEX('Cheater Sheet'!F152:F192, SMALL(IF("Yes"='Cheater Sheet'!$BM$152:$BM$192, ROW('Cheater Sheet'!$BM$152:$BM$192)-151,""), ROW()-4)),""))</f>
        <v/>
      </c>
      <c r="H14" s="292" t="str" cm="1">
        <f t="array" ref="H14">IF(IFERROR(INDEX('Cheater Sheet'!G152:G192, SMALL(IF("Yes"='Cheater Sheet'!$BM$152:$BM$192, ROW('Cheater Sheet'!$BM$152:$BM$192)-151,""), ROW()-4)),"")="","",IFERROR(INDEX('Cheater Sheet'!G152:G192, SMALL(IF("Yes"='Cheater Sheet'!$BM$152:$BM$192, ROW('Cheater Sheet'!$BM$152:$BM$192)-151,""), ROW()-4)),""))</f>
        <v/>
      </c>
      <c r="I14" s="287" t="str" cm="1">
        <f t="array" ref="I14">IF(IFERROR(INDEX('Cheater Sheet'!H152:H192, SMALL(IF("Yes"='Cheater Sheet'!$BM$152:$BM$192, ROW('Cheater Sheet'!$BM$152:$BM$192)-151,""), ROW()-4)),"")="","",IFERROR(INDEX('Cheater Sheet'!H152:H192, SMALL(IF("Yes"='Cheater Sheet'!$BM$152:$BM$192, ROW('Cheater Sheet'!$BM$152:$BM$192)-151,""), ROW()-4)),""))</f>
        <v/>
      </c>
      <c r="J14" s="292" t="str" cm="1">
        <f t="array" ref="J14">IF(IFERROR(INDEX('Cheater Sheet'!I152:I192, SMALL(IF("Yes"='Cheater Sheet'!$BM$152:$BM$192, ROW('Cheater Sheet'!$BM$152:$BM$192)-151,""), ROW()-4)),"")="","",IFERROR(INDEX('Cheater Sheet'!I152:I192, SMALL(IF("Yes"='Cheater Sheet'!$BM$152:$BM$192, ROW('Cheater Sheet'!$BM$152:$BM$192)-151,""), ROW()-4)),""))</f>
        <v/>
      </c>
      <c r="K14" s="287" t="str" cm="1">
        <f t="array" ref="K14">IF(IFERROR(INDEX('Cheater Sheet'!J152:J192, SMALL(IF("Yes"='Cheater Sheet'!$BM$152:$BM$192, ROW('Cheater Sheet'!$BM$152:$BM$192)-151,""), ROW()-4)),"")="","",IFERROR(INDEX('Cheater Sheet'!J152:J192, SMALL(IF("Yes"='Cheater Sheet'!$BM$152:$BM$192, ROW('Cheater Sheet'!$BM$152:$BM$192)-151,""), ROW()-4)),""))</f>
        <v/>
      </c>
      <c r="L14" s="292" t="str" cm="1">
        <f t="array" ref="L14">IF(IFERROR(INDEX('Cheater Sheet'!K152:K192, SMALL(IF("Yes"='Cheater Sheet'!$BM$152:$BM$192, ROW('Cheater Sheet'!$BM$152:$BM$192)-151,""), ROW()-4)),"")="","",IFERROR(INDEX('Cheater Sheet'!K152:K192, SMALL(IF("Yes"='Cheater Sheet'!$BM$152:$BM$192, ROW('Cheater Sheet'!$BM$152:$BM$192)-151,""), ROW()-4)),""))</f>
        <v/>
      </c>
      <c r="M14" s="287" t="str" cm="1">
        <f t="array" ref="M14">IF(IFERROR(INDEX('Cheater Sheet'!L152:L192, SMALL(IF("Yes"='Cheater Sheet'!$BM$152:$BM$192, ROW('Cheater Sheet'!$BM$152:$BM$192)-151,""), ROW()-4)),"")="","",IFERROR(INDEX('Cheater Sheet'!L152:L192, SMALL(IF("Yes"='Cheater Sheet'!$BM$152:$BM$192, ROW('Cheater Sheet'!$BM$152:$BM$192)-151,""), ROW()-4)),""))</f>
        <v/>
      </c>
      <c r="N14" s="292" t="str" cm="1">
        <f t="array" ref="N14">IF(IFERROR(INDEX('Cheater Sheet'!M152:M192, SMALL(IF("Yes"='Cheater Sheet'!$BM$152:$BM$192, ROW('Cheater Sheet'!$BM$152:$BM$192)-151,""), ROW()-4)),"")="","",IFERROR(INDEX('Cheater Sheet'!M152:M192, SMALL(IF("Yes"='Cheater Sheet'!$BM$152:$BM$192, ROW('Cheater Sheet'!$BM$152:$BM$192)-151,""), ROW()-4)),""))</f>
        <v/>
      </c>
      <c r="O14" s="287" t="str" cm="1">
        <f t="array" ref="O14">IF(IFERROR(INDEX('Cheater Sheet'!N152:N192, SMALL(IF("Yes"='Cheater Sheet'!$BM$152:$BM$192, ROW('Cheater Sheet'!$BM$152:$BM$192)-151,""), ROW()-4)),"")="","",IFERROR(INDEX('Cheater Sheet'!N152:N192, SMALL(IF("Yes"='Cheater Sheet'!$BM$152:$BM$192, ROW('Cheater Sheet'!$BM$152:$BM$192)-151,""), ROW()-4)),""))</f>
        <v/>
      </c>
      <c r="P14" s="292" t="str" cm="1">
        <f t="array" ref="P14">IF(IFERROR(INDEX('Cheater Sheet'!O152:O192, SMALL(IF("Yes"='Cheater Sheet'!$BM$152:$BM$192, ROW('Cheater Sheet'!$BM$152:$BM$192)-151,""), ROW()-4)),"")="","",IFERROR(INDEX('Cheater Sheet'!O152:O192, SMALL(IF("Yes"='Cheater Sheet'!$BM$152:$BM$192, ROW('Cheater Sheet'!$BM$152:$BM$192)-151,""), ROW()-4)),""))</f>
        <v/>
      </c>
      <c r="Q14" s="287" t="str" cm="1">
        <f t="array" ref="Q14">IF(IFERROR(INDEX('Cheater Sheet'!P152:P192, SMALL(IF("Yes"='Cheater Sheet'!$BM$152:$BM$192, ROW('Cheater Sheet'!$BM$152:$BM$192)-151,""), ROW()-4)),"")="","",IFERROR(INDEX('Cheater Sheet'!P152:P192, SMALL(IF("Yes"='Cheater Sheet'!$BM$152:$BM$192, ROW('Cheater Sheet'!$BM$152:$BM$192)-151,""), ROW()-4)),""))</f>
        <v/>
      </c>
      <c r="R14" s="292" t="str" cm="1">
        <f t="array" ref="R14">IF(IFERROR(INDEX('Cheater Sheet'!Q152:Q192, SMALL(IF("Yes"='Cheater Sheet'!$BM$152:$BM$192, ROW('Cheater Sheet'!$BM$152:$BM$192)-151,""), ROW()-4)),"")="","",IFERROR(INDEX('Cheater Sheet'!Q152:Q192, SMALL(IF("Yes"='Cheater Sheet'!$BM$152:$BM$192, ROW('Cheater Sheet'!$BM$152:$BM$192)-151,""), ROW()-4)),""))</f>
        <v/>
      </c>
      <c r="S14" s="287" t="str" cm="1">
        <f t="array" ref="S14">IF(IFERROR(INDEX('Cheater Sheet'!R152:R192, SMALL(IF("Yes"='Cheater Sheet'!$BM$152:$BM$192, ROW('Cheater Sheet'!$BM$152:$BM$192)-151,""), ROW()-4)),"")="","",IFERROR(INDEX('Cheater Sheet'!R152:R192, SMALL(IF("Yes"='Cheater Sheet'!$BM$152:$BM$192, ROW('Cheater Sheet'!$BM$152:$BM$192)-151,""), ROW()-4)),""))</f>
        <v/>
      </c>
      <c r="T14" s="292" t="str" cm="1">
        <f t="array" ref="T14">IF(IFERROR(INDEX('Cheater Sheet'!S152:S192, SMALL(IF("Yes"='Cheater Sheet'!$BM$152:$BM$192, ROW('Cheater Sheet'!$BM$152:$BM$192)-151,""), ROW()-4)),"")="","",IFERROR(INDEX('Cheater Sheet'!S152:S192, SMALL(IF("Yes"='Cheater Sheet'!$BM$152:$BM$192, ROW('Cheater Sheet'!$BM$152:$BM$192)-151,""), ROW()-4)),""))</f>
        <v/>
      </c>
      <c r="U14" s="287" t="str" cm="1">
        <f t="array" ref="U14">IF(IFERROR(INDEX('Cheater Sheet'!T152:T192, SMALL(IF("Yes"='Cheater Sheet'!$BM$152:$BM$192, ROW('Cheater Sheet'!$BM$152:$BM$192)-151,""), ROW()-4)),"")="","",IFERROR(INDEX('Cheater Sheet'!T152:T192, SMALL(IF("Yes"='Cheater Sheet'!$BM$152:$BM$192, ROW('Cheater Sheet'!$BM$152:$BM$192)-151,""), ROW()-4)),""))</f>
        <v/>
      </c>
      <c r="V14" s="292" t="str" cm="1">
        <f t="array" ref="V14">IF(IFERROR(INDEX('Cheater Sheet'!U152:U192, SMALL(IF("Yes"='Cheater Sheet'!$BM$152:$BM$192, ROW('Cheater Sheet'!$BM$152:$BM$192)-151,""), ROW()-4)),"")="","",IFERROR(INDEX('Cheater Sheet'!U152:U192, SMALL(IF("Yes"='Cheater Sheet'!$BM$152:$BM$192, ROW('Cheater Sheet'!$BM$152:$BM$192)-151,""), ROW()-4)),""))</f>
        <v/>
      </c>
      <c r="W14" s="287" t="str" cm="1">
        <f t="array" ref="W14">IF(IFERROR(INDEX('Cheater Sheet'!V152:V192, SMALL(IF("Yes"='Cheater Sheet'!$BM$152:$BM$192, ROW('Cheater Sheet'!$BM$152:$BM$192)-151,""), ROW()-4)),"")="","",IFERROR(INDEX('Cheater Sheet'!V152:V192, SMALL(IF("Yes"='Cheater Sheet'!$BM$152:$BM$192, ROW('Cheater Sheet'!$BM$152:$BM$192)-151,""), ROW()-4)),""))</f>
        <v/>
      </c>
      <c r="X14" s="292" t="str" cm="1">
        <f t="array" ref="X14">IF(IFERROR(INDEX('Cheater Sheet'!W152:W192, SMALL(IF("Yes"='Cheater Sheet'!$BM$152:$BM$192, ROW('Cheater Sheet'!$BM$152:$BM$192)-151,""), ROW()-4)),"")="","",IFERROR(INDEX('Cheater Sheet'!W152:W192, SMALL(IF("Yes"='Cheater Sheet'!$BM$152:$BM$192, ROW('Cheater Sheet'!$BM$152:$BM$192)-151,""), ROW()-4)),""))</f>
        <v/>
      </c>
      <c r="Y14" s="287" t="str" cm="1">
        <f t="array" ref="Y14">IF(IFERROR(INDEX('Cheater Sheet'!X152:X192, SMALL(IF("Yes"='Cheater Sheet'!$BM$152:$BM$192, ROW('Cheater Sheet'!$BM$152:$BM$192)-151,""), ROW()-4)),"")="","",IFERROR(INDEX('Cheater Sheet'!X152:X192, SMALL(IF("Yes"='Cheater Sheet'!$BM$152:$BM$192, ROW('Cheater Sheet'!$BM$152:$BM$192)-151,""), ROW()-4)),""))</f>
        <v/>
      </c>
      <c r="Z14" s="292" t="str" cm="1">
        <f t="array" ref="Z14">IF(IFERROR(INDEX('Cheater Sheet'!Y152:Y192, SMALL(IF("Yes"='Cheater Sheet'!$BM$152:$BM$192, ROW('Cheater Sheet'!$BM$152:$BM$192)-151,""), ROW()-4)),"")="","",IFERROR(INDEX('Cheater Sheet'!Y152:Y192, SMALL(IF("Yes"='Cheater Sheet'!$BM$152:$BM$192, ROW('Cheater Sheet'!$BM$152:$BM$192)-151,""), ROW()-4)),""))</f>
        <v/>
      </c>
      <c r="AA14" s="287" t="str" cm="1">
        <f t="array" ref="AA14">IF(IFERROR(INDEX('Cheater Sheet'!Z152:Z192, SMALL(IF("Yes"='Cheater Sheet'!$BM$152:$BM$192, ROW('Cheater Sheet'!$BM$152:$BM$192)-151,""), ROW()-4)),"")="","",IFERROR(INDEX('Cheater Sheet'!Z152:Z192, SMALL(IF("Yes"='Cheater Sheet'!$BM$152:$BM$192, ROW('Cheater Sheet'!$BM$152:$BM$192)-151,""), ROW()-4)),""))</f>
        <v/>
      </c>
      <c r="AB14" s="292" t="str" cm="1">
        <f t="array" ref="AB14">IF(IFERROR(INDEX('Cheater Sheet'!AA152:AA192, SMALL(IF("Yes"='Cheater Sheet'!$BM$152:$BM$192, ROW('Cheater Sheet'!$BM$152:$BM$192)-151,""), ROW()-4)),"")="","",IFERROR(INDEX('Cheater Sheet'!AA152:AA192, SMALL(IF("Yes"='Cheater Sheet'!$BM$152:$BM$192, ROW('Cheater Sheet'!$BM$152:$BM$192)-151,""), ROW()-4)),""))</f>
        <v/>
      </c>
      <c r="AC14" s="287" t="str" cm="1">
        <f t="array" ref="AC14">IF(IFERROR(INDEX('Cheater Sheet'!AB152:AB192, SMALL(IF("Yes"='Cheater Sheet'!$BM$152:$BM$192, ROW('Cheater Sheet'!$BM$152:$BM$192)-151,""), ROW()-4)),"")="","",IFERROR(INDEX('Cheater Sheet'!AB152:AB192, SMALL(IF("Yes"='Cheater Sheet'!$BM$152:$BM$192, ROW('Cheater Sheet'!$BM$152:$BM$192)-151,""), ROW()-4)),""))</f>
        <v/>
      </c>
      <c r="AD14" s="292" t="str" cm="1">
        <f t="array" ref="AD14">IF(IFERROR(INDEX('Cheater Sheet'!AC152:AC192, SMALL(IF("Yes"='Cheater Sheet'!$BM$152:$BM$192, ROW('Cheater Sheet'!$BM$152:$BM$192)-151,""), ROW()-4)),"")="","",IFERROR(INDEX('Cheater Sheet'!AC152:AC192, SMALL(IF("Yes"='Cheater Sheet'!$BM$152:$BM$192, ROW('Cheater Sheet'!$BM$152:$BM$192)-151,""), ROW()-4)),""))</f>
        <v/>
      </c>
      <c r="AE14" s="287" t="str" cm="1">
        <f t="array" ref="AE14">IF(IFERROR(INDEX('Cheater Sheet'!AD152:AD192, SMALL(IF("Yes"='Cheater Sheet'!$BM$152:$BM$192, ROW('Cheater Sheet'!$BM$152:$BM$192)-151,""), ROW()-4)),"")="","",IFERROR(INDEX('Cheater Sheet'!AD152:AD192, SMALL(IF("Yes"='Cheater Sheet'!$BM$152:$BM$192, ROW('Cheater Sheet'!$BM$152:$BM$192)-151,""), ROW()-4)),""))</f>
        <v/>
      </c>
      <c r="AF14" s="292" t="str" cm="1">
        <f t="array" ref="AF14">IF(IFERROR(INDEX('Cheater Sheet'!AE152:AE192, SMALL(IF("Yes"='Cheater Sheet'!$BM$152:$BM$192, ROW('Cheater Sheet'!$BM$152:$BM$192)-151,""), ROW()-4)),"")="","",IFERROR(INDEX('Cheater Sheet'!AE152:AE192, SMALL(IF("Yes"='Cheater Sheet'!$BM$152:$BM$192, ROW('Cheater Sheet'!$BM$152:$BM$192)-151,""), ROW()-4)),""))</f>
        <v/>
      </c>
      <c r="AG14" s="287" t="str" cm="1">
        <f t="array" ref="AG14">IF(IFERROR(INDEX('Cheater Sheet'!AF152:AF192, SMALL(IF("Yes"='Cheater Sheet'!$BM$152:$BM$192, ROW('Cheater Sheet'!$BM$152:$BM$192)-151,""), ROW()-4)),"")="","",IFERROR(INDEX('Cheater Sheet'!AF152:AF192, SMALL(IF("Yes"='Cheater Sheet'!$BM$152:$BM$192, ROW('Cheater Sheet'!$BM$152:$BM$192)-151,""), ROW()-4)),""))</f>
        <v/>
      </c>
      <c r="AH14" s="292" t="str" cm="1">
        <f t="array" ref="AH14">IF(IFERROR(INDEX('Cheater Sheet'!AG152:AG192, SMALL(IF("Yes"='Cheater Sheet'!$BM$152:$BM$192, ROW('Cheater Sheet'!$BM$152:$BM$192)-151,""), ROW()-4)),"")="","",IFERROR(INDEX('Cheater Sheet'!AG152:AG192, SMALL(IF("Yes"='Cheater Sheet'!$BM$152:$BM$192, ROW('Cheater Sheet'!$BM$152:$BM$192)-151,""), ROW()-4)),""))</f>
        <v/>
      </c>
      <c r="AI14" s="287" t="str" cm="1">
        <f t="array" ref="AI14">IF(IFERROR(INDEX('Cheater Sheet'!AH152:AH192, SMALL(IF("Yes"='Cheater Sheet'!$BM$152:$BM$192, ROW('Cheater Sheet'!$BM$152:$BM$192)-151,""), ROW()-4)),"")="","",IFERROR(INDEX('Cheater Sheet'!AH152:AH192, SMALL(IF("Yes"='Cheater Sheet'!$BM$152:$BM$192, ROW('Cheater Sheet'!$BM$152:$BM$192)-151,""), ROW()-4)),""))</f>
        <v/>
      </c>
      <c r="AJ14" s="292" t="str" cm="1">
        <f t="array" ref="AJ14">IF(IFERROR(INDEX('Cheater Sheet'!AI152:AI192, SMALL(IF("Yes"='Cheater Sheet'!$BM$152:$BM$192, ROW('Cheater Sheet'!$BM$152:$BM$192)-151,""), ROW()-4)),"")="","",IFERROR(INDEX('Cheater Sheet'!AI152:AI192, SMALL(IF("Yes"='Cheater Sheet'!$BM$152:$BM$192, ROW('Cheater Sheet'!$BM$152:$BM$192)-151,""), ROW()-4)),""))</f>
        <v/>
      </c>
      <c r="AK14" s="287" t="str" cm="1">
        <f t="array" ref="AK14">IF(IFERROR(INDEX('Cheater Sheet'!AJ152:AJ192, SMALL(IF("Yes"='Cheater Sheet'!$BM$152:$BM$192, ROW('Cheater Sheet'!$BM$152:$BM$192)-151,""), ROW()-4)),"")="","",IFERROR(INDEX('Cheater Sheet'!AJ152:AJ192, SMALL(IF("Yes"='Cheater Sheet'!$BM$152:$BM$192, ROW('Cheater Sheet'!$BM$152:$BM$192)-151,""), ROW()-4)),""))</f>
        <v/>
      </c>
      <c r="AL14" s="292" t="str" cm="1">
        <f t="array" ref="AL14">IF(IFERROR(INDEX('Cheater Sheet'!AK152:AK192, SMALL(IF("Yes"='Cheater Sheet'!$BM$152:$BM$192, ROW('Cheater Sheet'!$BM$152:$BM$192)-151,""), ROW()-4)),"")="","",IFERROR(INDEX('Cheater Sheet'!AK152:AK192, SMALL(IF("Yes"='Cheater Sheet'!$BM$152:$BM$192, ROW('Cheater Sheet'!$BM$152:$BM$192)-151,""), ROW()-4)),""))</f>
        <v/>
      </c>
      <c r="AM14" s="287" t="str" cm="1">
        <f t="array" ref="AM14">IF(IFERROR(INDEX('Cheater Sheet'!AL152:AL192, SMALL(IF("Yes"='Cheater Sheet'!$BM$152:$BM$192, ROW('Cheater Sheet'!$BM$152:$BM$192)-151,""), ROW()-4)),"")="","",IFERROR(INDEX('Cheater Sheet'!AL152:AL192, SMALL(IF("Yes"='Cheater Sheet'!$BM$152:$BM$192, ROW('Cheater Sheet'!$BM$152:$BM$192)-151,""), ROW()-4)),""))</f>
        <v/>
      </c>
      <c r="AN14" s="292" t="str" cm="1">
        <f t="array" ref="AN14">IF(IFERROR(INDEX('Cheater Sheet'!AM152:AM192, SMALL(IF("Yes"='Cheater Sheet'!$BM$152:$BM$192, ROW('Cheater Sheet'!$BM$152:$BM$192)-151,""), ROW()-4)),"")="","",IFERROR(INDEX('Cheater Sheet'!AM152:AM192, SMALL(IF("Yes"='Cheater Sheet'!$BM$152:$BM$192, ROW('Cheater Sheet'!$BM$152:$BM$192)-151,""), ROW()-4)),""))</f>
        <v/>
      </c>
      <c r="AO14" s="287" t="str" cm="1">
        <f t="array" ref="AO14">IF(IFERROR(INDEX('Cheater Sheet'!AN152:AN192, SMALL(IF("Yes"='Cheater Sheet'!$BM$152:$BM$192, ROW('Cheater Sheet'!$BM$152:$BM$192)-151,""), ROW()-4)),"")="","",IFERROR(INDEX('Cheater Sheet'!AN152:AN192, SMALL(IF("Yes"='Cheater Sheet'!$BM$152:$BM$192, ROW('Cheater Sheet'!$BM$152:$BM$192)-151,""), ROW()-4)),""))</f>
        <v/>
      </c>
      <c r="AP14" s="292" t="str" cm="1">
        <f t="array" ref="AP14">IF(IFERROR(INDEX('Cheater Sheet'!AO152:AO192, SMALL(IF("Yes"='Cheater Sheet'!$BM$152:$BM$192, ROW('Cheater Sheet'!$BM$152:$BM$192)-151,""), ROW()-4)),"")="","",IFERROR(INDEX('Cheater Sheet'!AO152:AO192, SMALL(IF("Yes"='Cheater Sheet'!$BM$152:$BM$192, ROW('Cheater Sheet'!$BM$152:$BM$192)-151,""), ROW()-4)),""))</f>
        <v/>
      </c>
      <c r="AQ14" s="287" t="str" cm="1">
        <f t="array" ref="AQ14">IF(IFERROR(INDEX('Cheater Sheet'!AP152:AP192, SMALL(IF("Yes"='Cheater Sheet'!$BM$152:$BM$192, ROW('Cheater Sheet'!$BM$152:$BM$192)-151,""), ROW()-4)),"")="","",IFERROR(INDEX('Cheater Sheet'!AP152:AP192, SMALL(IF("Yes"='Cheater Sheet'!$BM$152:$BM$192, ROW('Cheater Sheet'!$BM$152:$BM$192)-151,""), ROW()-4)),""))</f>
        <v/>
      </c>
      <c r="AR14" s="292" t="str" cm="1">
        <f t="array" ref="AR14">IF(IFERROR(INDEX('Cheater Sheet'!AQ152:AQ192, SMALL(IF("Yes"='Cheater Sheet'!$BM$152:$BM$192, ROW('Cheater Sheet'!$BM$152:$BM$192)-151,""), ROW()-4)),"")="","",IFERROR(INDEX('Cheater Sheet'!AQ152:AQ192, SMALL(IF("Yes"='Cheater Sheet'!$BM$152:$BM$192, ROW('Cheater Sheet'!$BM$152:$BM$192)-151,""), ROW()-4)),""))</f>
        <v/>
      </c>
      <c r="AS14" s="287" t="str" cm="1">
        <f t="array" ref="AS14">IF(IFERROR(INDEX('Cheater Sheet'!AR152:AR192, SMALL(IF("Yes"='Cheater Sheet'!$BM$152:$BM$192, ROW('Cheater Sheet'!$BM$152:$BM$192)-151,""), ROW()-4)),"")="","",IFERROR(INDEX('Cheater Sheet'!AR152:AR192, SMALL(IF("Yes"='Cheater Sheet'!$BM$152:$BM$192, ROW('Cheater Sheet'!$BM$152:$BM$192)-151,""), ROW()-4)),""))</f>
        <v/>
      </c>
      <c r="AT14" s="292" t="str" cm="1">
        <f t="array" ref="AT14">IF(IFERROR(INDEX('Cheater Sheet'!AS152:AS192, SMALL(IF("Yes"='Cheater Sheet'!$BM$152:$BM$192, ROW('Cheater Sheet'!$BM$152:$BM$192)-151,""), ROW()-4)),"")="","",IFERROR(INDEX('Cheater Sheet'!AS152:AS192, SMALL(IF("Yes"='Cheater Sheet'!$BM$152:$BM$192, ROW('Cheater Sheet'!$BM$152:$BM$192)-151,""), ROW()-4)),""))</f>
        <v/>
      </c>
      <c r="AU14" s="287" t="str" cm="1">
        <f t="array" ref="AU14">IF(IFERROR(INDEX('Cheater Sheet'!AT152:AT192, SMALL(IF("Yes"='Cheater Sheet'!$BM$152:$BM$192, ROW('Cheater Sheet'!$BM$152:$BM$192)-151,""), ROW()-4)),"")="","",IFERROR(INDEX('Cheater Sheet'!AT152:AT192, SMALL(IF("Yes"='Cheater Sheet'!$BM$152:$BM$192, ROW('Cheater Sheet'!$BM$152:$BM$192)-151,""), ROW()-4)),""))</f>
        <v/>
      </c>
      <c r="AV14" s="292" t="str" cm="1">
        <f t="array" ref="AV14">IF(IFERROR(INDEX('Cheater Sheet'!AU152:AU192, SMALL(IF("Yes"='Cheater Sheet'!$BM$152:$BM$192, ROW('Cheater Sheet'!$BM$152:$BM$192)-151,""), ROW()-4)),"")="","",IFERROR(INDEX('Cheater Sheet'!AU152:AU192, SMALL(IF("Yes"='Cheater Sheet'!$BM$152:$BM$192, ROW('Cheater Sheet'!$BM$152:$BM$192)-151,""), ROW()-4)),""))</f>
        <v/>
      </c>
      <c r="AW14" s="287" t="str" cm="1">
        <f t="array" ref="AW14">IF(IFERROR(INDEX('Cheater Sheet'!AV152:AV192, SMALL(IF("Yes"='Cheater Sheet'!$BM$152:$BM$192, ROW('Cheater Sheet'!$BM$152:$BM$192)-151,""), ROW()-4)),"")="","",IFERROR(INDEX('Cheater Sheet'!AV152:AV192, SMALL(IF("Yes"='Cheater Sheet'!$BM$152:$BM$192, ROW('Cheater Sheet'!$BM$152:$BM$192)-151,""), ROW()-4)),""))</f>
        <v/>
      </c>
      <c r="AX14" s="292" t="str" cm="1">
        <f t="array" ref="AX14">IF(IFERROR(INDEX('Cheater Sheet'!AW152:AW192, SMALL(IF("Yes"='Cheater Sheet'!$BM$152:$BM$192, ROW('Cheater Sheet'!$BM$152:$BM$192)-151,""), ROW()-4)),"")="","",IFERROR(INDEX('Cheater Sheet'!AW152:AW192, SMALL(IF("Yes"='Cheater Sheet'!$BM$152:$BM$192, ROW('Cheater Sheet'!$BM$152:$BM$192)-151,""), ROW()-4)),""))</f>
        <v/>
      </c>
      <c r="AY14" s="287" t="str" cm="1">
        <f t="array" ref="AY14">IF(IFERROR(INDEX('Cheater Sheet'!AX152:AX192, SMALL(IF("Yes"='Cheater Sheet'!$BM$152:$BM$192, ROW('Cheater Sheet'!$BM$152:$BM$192)-151,""), ROW()-4)),"")="","",IFERROR(INDEX('Cheater Sheet'!AX152:AX192, SMALL(IF("Yes"='Cheater Sheet'!$BM$152:$BM$192, ROW('Cheater Sheet'!$BM$152:$BM$192)-151,""), ROW()-4)),""))</f>
        <v/>
      </c>
      <c r="AZ14" s="292" t="str" cm="1">
        <f t="array" ref="AZ14">IF(IFERROR(INDEX('Cheater Sheet'!AY152:AY192, SMALL(IF("Yes"='Cheater Sheet'!$BM$152:$BM$192, ROW('Cheater Sheet'!$BM$152:$BM$192)-151,""), ROW()-4)),"")="","",IFERROR(INDEX('Cheater Sheet'!AY152:AY192, SMALL(IF("Yes"='Cheater Sheet'!$BM$152:$BM$192, ROW('Cheater Sheet'!$BM$152:$BM$192)-151,""), ROW()-4)),""))</f>
        <v/>
      </c>
      <c r="BA14" s="287" t="str" cm="1">
        <f t="array" ref="BA14">IF(IFERROR(INDEX('Cheater Sheet'!AZ152:AZ192, SMALL(IF("Yes"='Cheater Sheet'!$BM$152:$BM$192, ROW('Cheater Sheet'!$BM$152:$BM$192)-151,""), ROW()-4)),"")="","",IFERROR(INDEX('Cheater Sheet'!AZ152:AZ192, SMALL(IF("Yes"='Cheater Sheet'!$BM$152:$BM$192, ROW('Cheater Sheet'!$BM$152:$BM$192)-151,""), ROW()-4)),""))</f>
        <v/>
      </c>
      <c r="BB14" s="292" t="str" cm="1">
        <f t="array" ref="BB14">IF(IFERROR(INDEX('Cheater Sheet'!BA152:BA192, SMALL(IF("Yes"='Cheater Sheet'!$BM$152:$BM$192, ROW('Cheater Sheet'!$BM$152:$BM$192)-151,""), ROW()-4)),"")="","",IFERROR(INDEX('Cheater Sheet'!BA152:BA192, SMALL(IF("Yes"='Cheater Sheet'!$BM$152:$BM$192, ROW('Cheater Sheet'!$BM$152:$BM$192)-151,""), ROW()-4)),""))</f>
        <v/>
      </c>
      <c r="BC14" s="287" t="str" cm="1">
        <f t="array" ref="BC14">IF(IFERROR(INDEX('Cheater Sheet'!BB152:BB192, SMALL(IF("Yes"='Cheater Sheet'!$BM$152:$BM$192, ROW('Cheater Sheet'!$BM$152:$BM$192)-151,""), ROW()-4)),"")="","",IFERROR(INDEX('Cheater Sheet'!BB152:BB192, SMALL(IF("Yes"='Cheater Sheet'!$BM$152:$BM$192, ROW('Cheater Sheet'!$BM$152:$BM$192)-151,""), ROW()-4)),""))</f>
        <v/>
      </c>
      <c r="BD14" s="292" t="str" cm="1">
        <f t="array" ref="BD14">IF(IFERROR(INDEX('Cheater Sheet'!BC152:BC192, SMALL(IF("Yes"='Cheater Sheet'!$BM$152:$BM$192, ROW('Cheater Sheet'!$BM$152:$BM$192)-151,""), ROW()-4)),"")="","",IFERROR(INDEX('Cheater Sheet'!BC152:BC192, SMALL(IF("Yes"='Cheater Sheet'!$BM$152:$BM$192, ROW('Cheater Sheet'!$BM$152:$BM$192)-151,""), ROW()-4)),""))</f>
        <v/>
      </c>
      <c r="BE14" s="287" t="str" cm="1">
        <f t="array" ref="BE14">IF(IFERROR(INDEX('Cheater Sheet'!BD152:BD192, SMALL(IF("Yes"='Cheater Sheet'!$BM$152:$BM$192, ROW('Cheater Sheet'!$BM$152:$BM$192)-151,""), ROW()-4)),"")="","",IFERROR(INDEX('Cheater Sheet'!BD152:BD192, SMALL(IF("Yes"='Cheater Sheet'!$BM$152:$BM$192, ROW('Cheater Sheet'!$BM$152:$BM$192)-151,""), ROW()-4)),""))</f>
        <v/>
      </c>
      <c r="BF14" s="292" t="str" cm="1">
        <f t="array" ref="BF14">IF(IFERROR(INDEX('Cheater Sheet'!BE152:BE192, SMALL(IF("Yes"='Cheater Sheet'!$BM$152:$BM$192, ROW('Cheater Sheet'!$BM$152:$BM$192)-151,""), ROW()-4)),"")="","",IFERROR(INDEX('Cheater Sheet'!BE152:BE192, SMALL(IF("Yes"='Cheater Sheet'!$BM$152:$BM$192, ROW('Cheater Sheet'!$BM$152:$BM$192)-151,""), ROW()-4)),""))</f>
        <v/>
      </c>
      <c r="BG14" s="287" t="str" cm="1">
        <f t="array" ref="BG14">IF(IFERROR(INDEX('Cheater Sheet'!BF152:BF192, SMALL(IF("Yes"='Cheater Sheet'!$BM$152:$BM$192, ROW('Cheater Sheet'!$BM$152:$BM$192)-151,""), ROW()-4)),"")="","",IFERROR(INDEX('Cheater Sheet'!BF152:BF192, SMALL(IF("Yes"='Cheater Sheet'!$BM$152:$BM$192, ROW('Cheater Sheet'!$BM$152:$BM$192)-151,""), ROW()-4)),""))</f>
        <v/>
      </c>
      <c r="BH14" s="292" t="str" cm="1">
        <f t="array" ref="BH14">IF(IFERROR(INDEX('Cheater Sheet'!BG152:BG192, SMALL(IF("Yes"='Cheater Sheet'!$BM$152:$BM$192, ROW('Cheater Sheet'!$BM$152:$BM$192)-151,""), ROW()-4)),"")="","",IFERROR(INDEX('Cheater Sheet'!BG152:BG192, SMALL(IF("Yes"='Cheater Sheet'!$BM$152:$BM$192, ROW('Cheater Sheet'!$BM$152:$BM$192)-151,""), ROW()-4)),""))</f>
        <v/>
      </c>
      <c r="BI14" s="287" t="str" cm="1">
        <f t="array" ref="BI14">IF(IFERROR(INDEX('Cheater Sheet'!BH152:BH192, SMALL(IF("Yes"='Cheater Sheet'!$BM$152:$BM$192, ROW('Cheater Sheet'!$BM$152:$BM$192)-151,""), ROW()-4)),"")="","",IFERROR(INDEX('Cheater Sheet'!BH152:BH192, SMALL(IF("Yes"='Cheater Sheet'!$BM$152:$BM$192, ROW('Cheater Sheet'!$BM$152:$BM$192)-151,""), ROW()-4)),""))</f>
        <v/>
      </c>
      <c r="BJ14" s="292" t="str" cm="1">
        <f t="array" ref="BJ14">IF(IFERROR(INDEX('Cheater Sheet'!BI152:BI192, SMALL(IF("Yes"='Cheater Sheet'!$BM$152:$BM$192, ROW('Cheater Sheet'!$BM$152:$BM$192)-151,""), ROW()-4)),"")="","",IFERROR(INDEX('Cheater Sheet'!BI152:BI192, SMALL(IF("Yes"='Cheater Sheet'!$BM$152:$BM$192, ROW('Cheater Sheet'!$BM$152:$BM$192)-151,""), ROW()-4)),""))</f>
        <v/>
      </c>
      <c r="BK14" s="709" t="str" cm="1">
        <f t="array" ref="BK14">IF(IFERROR(INDEX('Cheater Sheet'!BJ152:BJ192, SMALL(IF("Yes"='Cheater Sheet'!$BM$152:$BM$192, ROW('Cheater Sheet'!$BM$152:$BM$192)-151,""), ROW()-4)),"")="","",IFERROR(INDEX('Cheater Sheet'!BJ152:BJ192, SMALL(IF("Yes"='Cheater Sheet'!$BM$152:$BM$192, ROW('Cheater Sheet'!$BM$152:$BM$192)-151,""), ROW()-4)),""))</f>
        <v/>
      </c>
      <c r="BL14" s="714"/>
    </row>
    <row r="15" spans="1:64" x14ac:dyDescent="0.2">
      <c r="A15" s="765">
        <f t="shared" si="0"/>
        <v>0</v>
      </c>
      <c r="C15" s="143" t="str" cm="1">
        <f t="array" ref="C15">IFERROR(INDEX('Cheater Sheet'!$B$152:$B$192, SMALL(IF("Yes"='Cheater Sheet'!$BM$152:$BM$192, ROW('Cheater Sheet'!$BM$152:$BM$192)-151,""), ROW()-4)),"")</f>
        <v/>
      </c>
      <c r="D15" s="292" t="str" cm="1">
        <f t="array" ref="D15">IF(IFERROR(INDEX('Cheater Sheet'!C152:C192, SMALL(IF("Yes"='Cheater Sheet'!$BM$152:$BM$192, ROW('Cheater Sheet'!$BM$152:$BM$192)-151,""), ROW()-4)),"")="","",IFERROR(INDEX('Cheater Sheet'!C152:C192, SMALL(IF("Yes"='Cheater Sheet'!$BM$152:$BM$192, ROW('Cheater Sheet'!$BM$152:$BM$192)-151,""), ROW()-4)),""))</f>
        <v/>
      </c>
      <c r="E15" s="287" t="str" cm="1">
        <f t="array" ref="E15">IF(IFERROR(INDEX('Cheater Sheet'!D152:D192, SMALL(IF("Yes"='Cheater Sheet'!$BM$152:$BM$192, ROW('Cheater Sheet'!$BM$152:$BM$192)-151,""), ROW()-4)),"")="","",IFERROR(INDEX('Cheater Sheet'!D152:D192, SMALL(IF("Yes"='Cheater Sheet'!$BM$152:$BM$192, ROW('Cheater Sheet'!$BM$152:$BM$192)-151,""), ROW()-4)),""))</f>
        <v/>
      </c>
      <c r="F15" s="292" t="str" cm="1">
        <f t="array" ref="F15">IF(IFERROR(INDEX('Cheater Sheet'!E152:E192, SMALL(IF("Yes"='Cheater Sheet'!$BM$152:$BM$192, ROW('Cheater Sheet'!$BM$152:$BM$192)-151,""), ROW()-4)),"")="","",IFERROR(INDEX('Cheater Sheet'!E152:E192, SMALL(IF("Yes"='Cheater Sheet'!$BM$152:$BM$192, ROW('Cheater Sheet'!$BM$152:$BM$192)-151,""), ROW()-4)),""))</f>
        <v/>
      </c>
      <c r="G15" s="287" t="str" cm="1">
        <f t="array" ref="G15">IF(IFERROR(INDEX('Cheater Sheet'!F152:F192, SMALL(IF("Yes"='Cheater Sheet'!$BM$152:$BM$192, ROW('Cheater Sheet'!$BM$152:$BM$192)-151,""), ROW()-4)),"")="","",IFERROR(INDEX('Cheater Sheet'!F152:F192, SMALL(IF("Yes"='Cheater Sheet'!$BM$152:$BM$192, ROW('Cheater Sheet'!$BM$152:$BM$192)-151,""), ROW()-4)),""))</f>
        <v/>
      </c>
      <c r="H15" s="292" t="str" cm="1">
        <f t="array" ref="H15">IF(IFERROR(INDEX('Cheater Sheet'!G152:G192, SMALL(IF("Yes"='Cheater Sheet'!$BM$152:$BM$192, ROW('Cheater Sheet'!$BM$152:$BM$192)-151,""), ROW()-4)),"")="","",IFERROR(INDEX('Cheater Sheet'!G152:G192, SMALL(IF("Yes"='Cheater Sheet'!$BM$152:$BM$192, ROW('Cheater Sheet'!$BM$152:$BM$192)-151,""), ROW()-4)),""))</f>
        <v/>
      </c>
      <c r="I15" s="287" t="str" cm="1">
        <f t="array" ref="I15">IF(IFERROR(INDEX('Cheater Sheet'!H152:H192, SMALL(IF("Yes"='Cheater Sheet'!$BM$152:$BM$192, ROW('Cheater Sheet'!$BM$152:$BM$192)-151,""), ROW()-4)),"")="","",IFERROR(INDEX('Cheater Sheet'!H152:H192, SMALL(IF("Yes"='Cheater Sheet'!$BM$152:$BM$192, ROW('Cheater Sheet'!$BM$152:$BM$192)-151,""), ROW()-4)),""))</f>
        <v/>
      </c>
      <c r="J15" s="292" t="str" cm="1">
        <f t="array" ref="J15">IF(IFERROR(INDEX('Cheater Sheet'!I152:I192, SMALL(IF("Yes"='Cheater Sheet'!$BM$152:$BM$192, ROW('Cheater Sheet'!$BM$152:$BM$192)-151,""), ROW()-4)),"")="","",IFERROR(INDEX('Cheater Sheet'!I152:I192, SMALL(IF("Yes"='Cheater Sheet'!$BM$152:$BM$192, ROW('Cheater Sheet'!$BM$152:$BM$192)-151,""), ROW()-4)),""))</f>
        <v/>
      </c>
      <c r="K15" s="287" t="str" cm="1">
        <f t="array" ref="K15">IF(IFERROR(INDEX('Cheater Sheet'!J152:J192, SMALL(IF("Yes"='Cheater Sheet'!$BM$152:$BM$192, ROW('Cheater Sheet'!$BM$152:$BM$192)-151,""), ROW()-4)),"")="","",IFERROR(INDEX('Cheater Sheet'!J152:J192, SMALL(IF("Yes"='Cheater Sheet'!$BM$152:$BM$192, ROW('Cheater Sheet'!$BM$152:$BM$192)-151,""), ROW()-4)),""))</f>
        <v/>
      </c>
      <c r="L15" s="292" t="str" cm="1">
        <f t="array" ref="L15">IF(IFERROR(INDEX('Cheater Sheet'!K152:K192, SMALL(IF("Yes"='Cheater Sheet'!$BM$152:$BM$192, ROW('Cheater Sheet'!$BM$152:$BM$192)-151,""), ROW()-4)),"")="","",IFERROR(INDEX('Cheater Sheet'!K152:K192, SMALL(IF("Yes"='Cheater Sheet'!$BM$152:$BM$192, ROW('Cheater Sheet'!$BM$152:$BM$192)-151,""), ROW()-4)),""))</f>
        <v/>
      </c>
      <c r="M15" s="287" t="str" cm="1">
        <f t="array" ref="M15">IF(IFERROR(INDEX('Cheater Sheet'!L152:L192, SMALL(IF("Yes"='Cheater Sheet'!$BM$152:$BM$192, ROW('Cheater Sheet'!$BM$152:$BM$192)-151,""), ROW()-4)),"")="","",IFERROR(INDEX('Cheater Sheet'!L152:L192, SMALL(IF("Yes"='Cheater Sheet'!$BM$152:$BM$192, ROW('Cheater Sheet'!$BM$152:$BM$192)-151,""), ROW()-4)),""))</f>
        <v/>
      </c>
      <c r="N15" s="292" t="str" cm="1">
        <f t="array" ref="N15">IF(IFERROR(INDEX('Cheater Sheet'!M152:M192, SMALL(IF("Yes"='Cheater Sheet'!$BM$152:$BM$192, ROW('Cheater Sheet'!$BM$152:$BM$192)-151,""), ROW()-4)),"")="","",IFERROR(INDEX('Cheater Sheet'!M152:M192, SMALL(IF("Yes"='Cheater Sheet'!$BM$152:$BM$192, ROW('Cheater Sheet'!$BM$152:$BM$192)-151,""), ROW()-4)),""))</f>
        <v/>
      </c>
      <c r="O15" s="287" t="str" cm="1">
        <f t="array" ref="O15">IF(IFERROR(INDEX('Cheater Sheet'!N152:N192, SMALL(IF("Yes"='Cheater Sheet'!$BM$152:$BM$192, ROW('Cheater Sheet'!$BM$152:$BM$192)-151,""), ROW()-4)),"")="","",IFERROR(INDEX('Cheater Sheet'!N152:N192, SMALL(IF("Yes"='Cheater Sheet'!$BM$152:$BM$192, ROW('Cheater Sheet'!$BM$152:$BM$192)-151,""), ROW()-4)),""))</f>
        <v/>
      </c>
      <c r="P15" s="292" t="str" cm="1">
        <f t="array" ref="P15">IF(IFERROR(INDEX('Cheater Sheet'!O152:O192, SMALL(IF("Yes"='Cheater Sheet'!$BM$152:$BM$192, ROW('Cheater Sheet'!$BM$152:$BM$192)-151,""), ROW()-4)),"")="","",IFERROR(INDEX('Cheater Sheet'!O152:O192, SMALL(IF("Yes"='Cheater Sheet'!$BM$152:$BM$192, ROW('Cheater Sheet'!$BM$152:$BM$192)-151,""), ROW()-4)),""))</f>
        <v/>
      </c>
      <c r="Q15" s="287" t="str" cm="1">
        <f t="array" ref="Q15">IF(IFERROR(INDEX('Cheater Sheet'!P152:P192, SMALL(IF("Yes"='Cheater Sheet'!$BM$152:$BM$192, ROW('Cheater Sheet'!$BM$152:$BM$192)-151,""), ROW()-4)),"")="","",IFERROR(INDEX('Cheater Sheet'!P152:P192, SMALL(IF("Yes"='Cheater Sheet'!$BM$152:$BM$192, ROW('Cheater Sheet'!$BM$152:$BM$192)-151,""), ROW()-4)),""))</f>
        <v/>
      </c>
      <c r="R15" s="292" t="str" cm="1">
        <f t="array" ref="R15">IF(IFERROR(INDEX('Cheater Sheet'!Q152:Q192, SMALL(IF("Yes"='Cheater Sheet'!$BM$152:$BM$192, ROW('Cheater Sheet'!$BM$152:$BM$192)-151,""), ROW()-4)),"")="","",IFERROR(INDEX('Cheater Sheet'!Q152:Q192, SMALL(IF("Yes"='Cheater Sheet'!$BM$152:$BM$192, ROW('Cheater Sheet'!$BM$152:$BM$192)-151,""), ROW()-4)),""))</f>
        <v/>
      </c>
      <c r="S15" s="287" t="str" cm="1">
        <f t="array" ref="S15">IF(IFERROR(INDEX('Cheater Sheet'!R152:R192, SMALL(IF("Yes"='Cheater Sheet'!$BM$152:$BM$192, ROW('Cheater Sheet'!$BM$152:$BM$192)-151,""), ROW()-4)),"")="","",IFERROR(INDEX('Cheater Sheet'!R152:R192, SMALL(IF("Yes"='Cheater Sheet'!$BM$152:$BM$192, ROW('Cheater Sheet'!$BM$152:$BM$192)-151,""), ROW()-4)),""))</f>
        <v/>
      </c>
      <c r="T15" s="292" t="str" cm="1">
        <f t="array" ref="T15">IF(IFERROR(INDEX('Cheater Sheet'!S152:S192, SMALL(IF("Yes"='Cheater Sheet'!$BM$152:$BM$192, ROW('Cheater Sheet'!$BM$152:$BM$192)-151,""), ROW()-4)),"")="","",IFERROR(INDEX('Cheater Sheet'!S152:S192, SMALL(IF("Yes"='Cheater Sheet'!$BM$152:$BM$192, ROW('Cheater Sheet'!$BM$152:$BM$192)-151,""), ROW()-4)),""))</f>
        <v/>
      </c>
      <c r="U15" s="287" t="str" cm="1">
        <f t="array" ref="U15">IF(IFERROR(INDEX('Cheater Sheet'!T152:T192, SMALL(IF("Yes"='Cheater Sheet'!$BM$152:$BM$192, ROW('Cheater Sheet'!$BM$152:$BM$192)-151,""), ROW()-4)),"")="","",IFERROR(INDEX('Cheater Sheet'!T152:T192, SMALL(IF("Yes"='Cheater Sheet'!$BM$152:$BM$192, ROW('Cheater Sheet'!$BM$152:$BM$192)-151,""), ROW()-4)),""))</f>
        <v/>
      </c>
      <c r="V15" s="292" t="str" cm="1">
        <f t="array" ref="V15">IF(IFERROR(INDEX('Cheater Sheet'!U152:U192, SMALL(IF("Yes"='Cheater Sheet'!$BM$152:$BM$192, ROW('Cheater Sheet'!$BM$152:$BM$192)-151,""), ROW()-4)),"")="","",IFERROR(INDEX('Cheater Sheet'!U152:U192, SMALL(IF("Yes"='Cheater Sheet'!$BM$152:$BM$192, ROW('Cheater Sheet'!$BM$152:$BM$192)-151,""), ROW()-4)),""))</f>
        <v/>
      </c>
      <c r="W15" s="287" t="str" cm="1">
        <f t="array" ref="W15">IF(IFERROR(INDEX('Cheater Sheet'!V152:V192, SMALL(IF("Yes"='Cheater Sheet'!$BM$152:$BM$192, ROW('Cheater Sheet'!$BM$152:$BM$192)-151,""), ROW()-4)),"")="","",IFERROR(INDEX('Cheater Sheet'!V152:V192, SMALL(IF("Yes"='Cheater Sheet'!$BM$152:$BM$192, ROW('Cheater Sheet'!$BM$152:$BM$192)-151,""), ROW()-4)),""))</f>
        <v/>
      </c>
      <c r="X15" s="292" t="str" cm="1">
        <f t="array" ref="X15">IF(IFERROR(INDEX('Cheater Sheet'!W152:W192, SMALL(IF("Yes"='Cheater Sheet'!$BM$152:$BM$192, ROW('Cheater Sheet'!$BM$152:$BM$192)-151,""), ROW()-4)),"")="","",IFERROR(INDEX('Cheater Sheet'!W152:W192, SMALL(IF("Yes"='Cheater Sheet'!$BM$152:$BM$192, ROW('Cheater Sheet'!$BM$152:$BM$192)-151,""), ROW()-4)),""))</f>
        <v/>
      </c>
      <c r="Y15" s="287" t="str" cm="1">
        <f t="array" ref="Y15">IF(IFERROR(INDEX('Cheater Sheet'!X152:X192, SMALL(IF("Yes"='Cheater Sheet'!$BM$152:$BM$192, ROW('Cheater Sheet'!$BM$152:$BM$192)-151,""), ROW()-4)),"")="","",IFERROR(INDEX('Cheater Sheet'!X152:X192, SMALL(IF("Yes"='Cheater Sheet'!$BM$152:$BM$192, ROW('Cheater Sheet'!$BM$152:$BM$192)-151,""), ROW()-4)),""))</f>
        <v/>
      </c>
      <c r="Z15" s="292" t="str" cm="1">
        <f t="array" ref="Z15">IF(IFERROR(INDEX('Cheater Sheet'!Y152:Y192, SMALL(IF("Yes"='Cheater Sheet'!$BM$152:$BM$192, ROW('Cheater Sheet'!$BM$152:$BM$192)-151,""), ROW()-4)),"")="","",IFERROR(INDEX('Cheater Sheet'!Y152:Y192, SMALL(IF("Yes"='Cheater Sheet'!$BM$152:$BM$192, ROW('Cheater Sheet'!$BM$152:$BM$192)-151,""), ROW()-4)),""))</f>
        <v/>
      </c>
      <c r="AA15" s="287" t="str" cm="1">
        <f t="array" ref="AA15">IF(IFERROR(INDEX('Cheater Sheet'!Z152:Z192, SMALL(IF("Yes"='Cheater Sheet'!$BM$152:$BM$192, ROW('Cheater Sheet'!$BM$152:$BM$192)-151,""), ROW()-4)),"")="","",IFERROR(INDEX('Cheater Sheet'!Z152:Z192, SMALL(IF("Yes"='Cheater Sheet'!$BM$152:$BM$192, ROW('Cheater Sheet'!$BM$152:$BM$192)-151,""), ROW()-4)),""))</f>
        <v/>
      </c>
      <c r="AB15" s="292" t="str" cm="1">
        <f t="array" ref="AB15">IF(IFERROR(INDEX('Cheater Sheet'!AA152:AA192, SMALL(IF("Yes"='Cheater Sheet'!$BM$152:$BM$192, ROW('Cheater Sheet'!$BM$152:$BM$192)-151,""), ROW()-4)),"")="","",IFERROR(INDEX('Cheater Sheet'!AA152:AA192, SMALL(IF("Yes"='Cheater Sheet'!$BM$152:$BM$192, ROW('Cheater Sheet'!$BM$152:$BM$192)-151,""), ROW()-4)),""))</f>
        <v/>
      </c>
      <c r="AC15" s="287" t="str" cm="1">
        <f t="array" ref="AC15">IF(IFERROR(INDEX('Cheater Sheet'!AB152:AB192, SMALL(IF("Yes"='Cheater Sheet'!$BM$152:$BM$192, ROW('Cheater Sheet'!$BM$152:$BM$192)-151,""), ROW()-4)),"")="","",IFERROR(INDEX('Cheater Sheet'!AB152:AB192, SMALL(IF("Yes"='Cheater Sheet'!$BM$152:$BM$192, ROW('Cheater Sheet'!$BM$152:$BM$192)-151,""), ROW()-4)),""))</f>
        <v/>
      </c>
      <c r="AD15" s="292" t="str" cm="1">
        <f t="array" ref="AD15">IF(IFERROR(INDEX('Cheater Sheet'!AC152:AC192, SMALL(IF("Yes"='Cheater Sheet'!$BM$152:$BM$192, ROW('Cheater Sheet'!$BM$152:$BM$192)-151,""), ROW()-4)),"")="","",IFERROR(INDEX('Cheater Sheet'!AC152:AC192, SMALL(IF("Yes"='Cheater Sheet'!$BM$152:$BM$192, ROW('Cheater Sheet'!$BM$152:$BM$192)-151,""), ROW()-4)),""))</f>
        <v/>
      </c>
      <c r="AE15" s="287" t="str" cm="1">
        <f t="array" ref="AE15">IF(IFERROR(INDEX('Cheater Sheet'!AD152:AD192, SMALL(IF("Yes"='Cheater Sheet'!$BM$152:$BM$192, ROW('Cheater Sheet'!$BM$152:$BM$192)-151,""), ROW()-4)),"")="","",IFERROR(INDEX('Cheater Sheet'!AD152:AD192, SMALL(IF("Yes"='Cheater Sheet'!$BM$152:$BM$192, ROW('Cheater Sheet'!$BM$152:$BM$192)-151,""), ROW()-4)),""))</f>
        <v/>
      </c>
      <c r="AF15" s="292" t="str" cm="1">
        <f t="array" ref="AF15">IF(IFERROR(INDEX('Cheater Sheet'!AE152:AE192, SMALL(IF("Yes"='Cheater Sheet'!$BM$152:$BM$192, ROW('Cheater Sheet'!$BM$152:$BM$192)-151,""), ROW()-4)),"")="","",IFERROR(INDEX('Cheater Sheet'!AE152:AE192, SMALL(IF("Yes"='Cheater Sheet'!$BM$152:$BM$192, ROW('Cheater Sheet'!$BM$152:$BM$192)-151,""), ROW()-4)),""))</f>
        <v/>
      </c>
      <c r="AG15" s="287" t="str" cm="1">
        <f t="array" ref="AG15">IF(IFERROR(INDEX('Cheater Sheet'!AF152:AF192, SMALL(IF("Yes"='Cheater Sheet'!$BM$152:$BM$192, ROW('Cheater Sheet'!$BM$152:$BM$192)-151,""), ROW()-4)),"")="","",IFERROR(INDEX('Cheater Sheet'!AF152:AF192, SMALL(IF("Yes"='Cheater Sheet'!$BM$152:$BM$192, ROW('Cheater Sheet'!$BM$152:$BM$192)-151,""), ROW()-4)),""))</f>
        <v/>
      </c>
      <c r="AH15" s="292" t="str" cm="1">
        <f t="array" ref="AH15">IF(IFERROR(INDEX('Cheater Sheet'!AG152:AG192, SMALL(IF("Yes"='Cheater Sheet'!$BM$152:$BM$192, ROW('Cheater Sheet'!$BM$152:$BM$192)-151,""), ROW()-4)),"")="","",IFERROR(INDEX('Cheater Sheet'!AG152:AG192, SMALL(IF("Yes"='Cheater Sheet'!$BM$152:$BM$192, ROW('Cheater Sheet'!$BM$152:$BM$192)-151,""), ROW()-4)),""))</f>
        <v/>
      </c>
      <c r="AI15" s="287" t="str" cm="1">
        <f t="array" ref="AI15">IF(IFERROR(INDEX('Cheater Sheet'!AH152:AH192, SMALL(IF("Yes"='Cheater Sheet'!$BM$152:$BM$192, ROW('Cheater Sheet'!$BM$152:$BM$192)-151,""), ROW()-4)),"")="","",IFERROR(INDEX('Cheater Sheet'!AH152:AH192, SMALL(IF("Yes"='Cheater Sheet'!$BM$152:$BM$192, ROW('Cheater Sheet'!$BM$152:$BM$192)-151,""), ROW()-4)),""))</f>
        <v/>
      </c>
      <c r="AJ15" s="292" t="str" cm="1">
        <f t="array" ref="AJ15">IF(IFERROR(INDEX('Cheater Sheet'!AI152:AI192, SMALL(IF("Yes"='Cheater Sheet'!$BM$152:$BM$192, ROW('Cheater Sheet'!$BM$152:$BM$192)-151,""), ROW()-4)),"")="","",IFERROR(INDEX('Cheater Sheet'!AI152:AI192, SMALL(IF("Yes"='Cheater Sheet'!$BM$152:$BM$192, ROW('Cheater Sheet'!$BM$152:$BM$192)-151,""), ROW()-4)),""))</f>
        <v/>
      </c>
      <c r="AK15" s="287" t="str" cm="1">
        <f t="array" ref="AK15">IF(IFERROR(INDEX('Cheater Sheet'!AJ152:AJ192, SMALL(IF("Yes"='Cheater Sheet'!$BM$152:$BM$192, ROW('Cheater Sheet'!$BM$152:$BM$192)-151,""), ROW()-4)),"")="","",IFERROR(INDEX('Cheater Sheet'!AJ152:AJ192, SMALL(IF("Yes"='Cheater Sheet'!$BM$152:$BM$192, ROW('Cheater Sheet'!$BM$152:$BM$192)-151,""), ROW()-4)),""))</f>
        <v/>
      </c>
      <c r="AL15" s="292" t="str" cm="1">
        <f t="array" ref="AL15">IF(IFERROR(INDEX('Cheater Sheet'!AK152:AK192, SMALL(IF("Yes"='Cheater Sheet'!$BM$152:$BM$192, ROW('Cheater Sheet'!$BM$152:$BM$192)-151,""), ROW()-4)),"")="","",IFERROR(INDEX('Cheater Sheet'!AK152:AK192, SMALL(IF("Yes"='Cheater Sheet'!$BM$152:$BM$192, ROW('Cheater Sheet'!$BM$152:$BM$192)-151,""), ROW()-4)),""))</f>
        <v/>
      </c>
      <c r="AM15" s="287" t="str" cm="1">
        <f t="array" ref="AM15">IF(IFERROR(INDEX('Cheater Sheet'!AL152:AL192, SMALL(IF("Yes"='Cheater Sheet'!$BM$152:$BM$192, ROW('Cheater Sheet'!$BM$152:$BM$192)-151,""), ROW()-4)),"")="","",IFERROR(INDEX('Cheater Sheet'!AL152:AL192, SMALL(IF("Yes"='Cheater Sheet'!$BM$152:$BM$192, ROW('Cheater Sheet'!$BM$152:$BM$192)-151,""), ROW()-4)),""))</f>
        <v/>
      </c>
      <c r="AN15" s="292" t="str" cm="1">
        <f t="array" ref="AN15">IF(IFERROR(INDEX('Cheater Sheet'!AM152:AM192, SMALL(IF("Yes"='Cheater Sheet'!$BM$152:$BM$192, ROW('Cheater Sheet'!$BM$152:$BM$192)-151,""), ROW()-4)),"")="","",IFERROR(INDEX('Cheater Sheet'!AM152:AM192, SMALL(IF("Yes"='Cheater Sheet'!$BM$152:$BM$192, ROW('Cheater Sheet'!$BM$152:$BM$192)-151,""), ROW()-4)),""))</f>
        <v/>
      </c>
      <c r="AO15" s="287" t="str" cm="1">
        <f t="array" ref="AO15">IF(IFERROR(INDEX('Cheater Sheet'!AN152:AN192, SMALL(IF("Yes"='Cheater Sheet'!$BM$152:$BM$192, ROW('Cheater Sheet'!$BM$152:$BM$192)-151,""), ROW()-4)),"")="","",IFERROR(INDEX('Cheater Sheet'!AN152:AN192, SMALL(IF("Yes"='Cheater Sheet'!$BM$152:$BM$192, ROW('Cheater Sheet'!$BM$152:$BM$192)-151,""), ROW()-4)),""))</f>
        <v/>
      </c>
      <c r="AP15" s="292" t="str" cm="1">
        <f t="array" ref="AP15">IF(IFERROR(INDEX('Cheater Sheet'!AO152:AO192, SMALL(IF("Yes"='Cheater Sheet'!$BM$152:$BM$192, ROW('Cheater Sheet'!$BM$152:$BM$192)-151,""), ROW()-4)),"")="","",IFERROR(INDEX('Cheater Sheet'!AO152:AO192, SMALL(IF("Yes"='Cheater Sheet'!$BM$152:$BM$192, ROW('Cheater Sheet'!$BM$152:$BM$192)-151,""), ROW()-4)),""))</f>
        <v/>
      </c>
      <c r="AQ15" s="287" t="str" cm="1">
        <f t="array" ref="AQ15">IF(IFERROR(INDEX('Cheater Sheet'!AP152:AP192, SMALL(IF("Yes"='Cheater Sheet'!$BM$152:$BM$192, ROW('Cheater Sheet'!$BM$152:$BM$192)-151,""), ROW()-4)),"")="","",IFERROR(INDEX('Cheater Sheet'!AP152:AP192, SMALL(IF("Yes"='Cheater Sheet'!$BM$152:$BM$192, ROW('Cheater Sheet'!$BM$152:$BM$192)-151,""), ROW()-4)),""))</f>
        <v/>
      </c>
      <c r="AR15" s="292" t="str" cm="1">
        <f t="array" ref="AR15">IF(IFERROR(INDEX('Cheater Sheet'!AQ152:AQ192, SMALL(IF("Yes"='Cheater Sheet'!$BM$152:$BM$192, ROW('Cheater Sheet'!$BM$152:$BM$192)-151,""), ROW()-4)),"")="","",IFERROR(INDEX('Cheater Sheet'!AQ152:AQ192, SMALL(IF("Yes"='Cheater Sheet'!$BM$152:$BM$192, ROW('Cheater Sheet'!$BM$152:$BM$192)-151,""), ROW()-4)),""))</f>
        <v/>
      </c>
      <c r="AS15" s="287" t="str" cm="1">
        <f t="array" ref="AS15">IF(IFERROR(INDEX('Cheater Sheet'!AR152:AR192, SMALL(IF("Yes"='Cheater Sheet'!$BM$152:$BM$192, ROW('Cheater Sheet'!$BM$152:$BM$192)-151,""), ROW()-4)),"")="","",IFERROR(INDEX('Cheater Sheet'!AR152:AR192, SMALL(IF("Yes"='Cheater Sheet'!$BM$152:$BM$192, ROW('Cheater Sheet'!$BM$152:$BM$192)-151,""), ROW()-4)),""))</f>
        <v/>
      </c>
      <c r="AT15" s="292" t="str" cm="1">
        <f t="array" ref="AT15">IF(IFERROR(INDEX('Cheater Sheet'!AS152:AS192, SMALL(IF("Yes"='Cheater Sheet'!$BM$152:$BM$192, ROW('Cheater Sheet'!$BM$152:$BM$192)-151,""), ROW()-4)),"")="","",IFERROR(INDEX('Cheater Sheet'!AS152:AS192, SMALL(IF("Yes"='Cheater Sheet'!$BM$152:$BM$192, ROW('Cheater Sheet'!$BM$152:$BM$192)-151,""), ROW()-4)),""))</f>
        <v/>
      </c>
      <c r="AU15" s="287" t="str" cm="1">
        <f t="array" ref="AU15">IF(IFERROR(INDEX('Cheater Sheet'!AT152:AT192, SMALL(IF("Yes"='Cheater Sheet'!$BM$152:$BM$192, ROW('Cheater Sheet'!$BM$152:$BM$192)-151,""), ROW()-4)),"")="","",IFERROR(INDEX('Cheater Sheet'!AT152:AT192, SMALL(IF("Yes"='Cheater Sheet'!$BM$152:$BM$192, ROW('Cheater Sheet'!$BM$152:$BM$192)-151,""), ROW()-4)),""))</f>
        <v/>
      </c>
      <c r="AV15" s="292" t="str" cm="1">
        <f t="array" ref="AV15">IF(IFERROR(INDEX('Cheater Sheet'!AU152:AU192, SMALL(IF("Yes"='Cheater Sheet'!$BM$152:$BM$192, ROW('Cheater Sheet'!$BM$152:$BM$192)-151,""), ROW()-4)),"")="","",IFERROR(INDEX('Cheater Sheet'!AU152:AU192, SMALL(IF("Yes"='Cheater Sheet'!$BM$152:$BM$192, ROW('Cheater Sheet'!$BM$152:$BM$192)-151,""), ROW()-4)),""))</f>
        <v/>
      </c>
      <c r="AW15" s="287" t="str" cm="1">
        <f t="array" ref="AW15">IF(IFERROR(INDEX('Cheater Sheet'!AV152:AV192, SMALL(IF("Yes"='Cheater Sheet'!$BM$152:$BM$192, ROW('Cheater Sheet'!$BM$152:$BM$192)-151,""), ROW()-4)),"")="","",IFERROR(INDEX('Cheater Sheet'!AV152:AV192, SMALL(IF("Yes"='Cheater Sheet'!$BM$152:$BM$192, ROW('Cheater Sheet'!$BM$152:$BM$192)-151,""), ROW()-4)),""))</f>
        <v/>
      </c>
      <c r="AX15" s="292" t="str" cm="1">
        <f t="array" ref="AX15">IF(IFERROR(INDEX('Cheater Sheet'!AW152:AW192, SMALL(IF("Yes"='Cheater Sheet'!$BM$152:$BM$192, ROW('Cheater Sheet'!$BM$152:$BM$192)-151,""), ROW()-4)),"")="","",IFERROR(INDEX('Cheater Sheet'!AW152:AW192, SMALL(IF("Yes"='Cheater Sheet'!$BM$152:$BM$192, ROW('Cheater Sheet'!$BM$152:$BM$192)-151,""), ROW()-4)),""))</f>
        <v/>
      </c>
      <c r="AY15" s="287" t="str" cm="1">
        <f t="array" ref="AY15">IF(IFERROR(INDEX('Cheater Sheet'!AX152:AX192, SMALL(IF("Yes"='Cheater Sheet'!$BM$152:$BM$192, ROW('Cheater Sheet'!$BM$152:$BM$192)-151,""), ROW()-4)),"")="","",IFERROR(INDEX('Cheater Sheet'!AX152:AX192, SMALL(IF("Yes"='Cheater Sheet'!$BM$152:$BM$192, ROW('Cheater Sheet'!$BM$152:$BM$192)-151,""), ROW()-4)),""))</f>
        <v/>
      </c>
      <c r="AZ15" s="292" t="str" cm="1">
        <f t="array" ref="AZ15">IF(IFERROR(INDEX('Cheater Sheet'!AY152:AY192, SMALL(IF("Yes"='Cheater Sheet'!$BM$152:$BM$192, ROW('Cheater Sheet'!$BM$152:$BM$192)-151,""), ROW()-4)),"")="","",IFERROR(INDEX('Cheater Sheet'!AY152:AY192, SMALL(IF("Yes"='Cheater Sheet'!$BM$152:$BM$192, ROW('Cheater Sheet'!$BM$152:$BM$192)-151,""), ROW()-4)),""))</f>
        <v/>
      </c>
      <c r="BA15" s="287" t="str" cm="1">
        <f t="array" ref="BA15">IF(IFERROR(INDEX('Cheater Sheet'!AZ152:AZ192, SMALL(IF("Yes"='Cheater Sheet'!$BM$152:$BM$192, ROW('Cheater Sheet'!$BM$152:$BM$192)-151,""), ROW()-4)),"")="","",IFERROR(INDEX('Cheater Sheet'!AZ152:AZ192, SMALL(IF("Yes"='Cheater Sheet'!$BM$152:$BM$192, ROW('Cheater Sheet'!$BM$152:$BM$192)-151,""), ROW()-4)),""))</f>
        <v/>
      </c>
      <c r="BB15" s="292" t="str" cm="1">
        <f t="array" ref="BB15">IF(IFERROR(INDEX('Cheater Sheet'!BA152:BA192, SMALL(IF("Yes"='Cheater Sheet'!$BM$152:$BM$192, ROW('Cheater Sheet'!$BM$152:$BM$192)-151,""), ROW()-4)),"")="","",IFERROR(INDEX('Cheater Sheet'!BA152:BA192, SMALL(IF("Yes"='Cheater Sheet'!$BM$152:$BM$192, ROW('Cheater Sheet'!$BM$152:$BM$192)-151,""), ROW()-4)),""))</f>
        <v/>
      </c>
      <c r="BC15" s="287" t="str" cm="1">
        <f t="array" ref="BC15">IF(IFERROR(INDEX('Cheater Sheet'!BB152:BB192, SMALL(IF("Yes"='Cheater Sheet'!$BM$152:$BM$192, ROW('Cheater Sheet'!$BM$152:$BM$192)-151,""), ROW()-4)),"")="","",IFERROR(INDEX('Cheater Sheet'!BB152:BB192, SMALL(IF("Yes"='Cheater Sheet'!$BM$152:$BM$192, ROW('Cheater Sheet'!$BM$152:$BM$192)-151,""), ROW()-4)),""))</f>
        <v/>
      </c>
      <c r="BD15" s="292" t="str" cm="1">
        <f t="array" ref="BD15">IF(IFERROR(INDEX('Cheater Sheet'!BC152:BC192, SMALL(IF("Yes"='Cheater Sheet'!$BM$152:$BM$192, ROW('Cheater Sheet'!$BM$152:$BM$192)-151,""), ROW()-4)),"")="","",IFERROR(INDEX('Cheater Sheet'!BC152:BC192, SMALL(IF("Yes"='Cheater Sheet'!$BM$152:$BM$192, ROW('Cheater Sheet'!$BM$152:$BM$192)-151,""), ROW()-4)),""))</f>
        <v/>
      </c>
      <c r="BE15" s="287" t="str" cm="1">
        <f t="array" ref="BE15">IF(IFERROR(INDEX('Cheater Sheet'!BD152:BD192, SMALL(IF("Yes"='Cheater Sheet'!$BM$152:$BM$192, ROW('Cheater Sheet'!$BM$152:$BM$192)-151,""), ROW()-4)),"")="","",IFERROR(INDEX('Cheater Sheet'!BD152:BD192, SMALL(IF("Yes"='Cheater Sheet'!$BM$152:$BM$192, ROW('Cheater Sheet'!$BM$152:$BM$192)-151,""), ROW()-4)),""))</f>
        <v/>
      </c>
      <c r="BF15" s="292" t="str" cm="1">
        <f t="array" ref="BF15">IF(IFERROR(INDEX('Cheater Sheet'!BE152:BE192, SMALL(IF("Yes"='Cheater Sheet'!$BM$152:$BM$192, ROW('Cheater Sheet'!$BM$152:$BM$192)-151,""), ROW()-4)),"")="","",IFERROR(INDEX('Cheater Sheet'!BE152:BE192, SMALL(IF("Yes"='Cheater Sheet'!$BM$152:$BM$192, ROW('Cheater Sheet'!$BM$152:$BM$192)-151,""), ROW()-4)),""))</f>
        <v/>
      </c>
      <c r="BG15" s="287" t="str" cm="1">
        <f t="array" ref="BG15">IF(IFERROR(INDEX('Cheater Sheet'!BF152:BF192, SMALL(IF("Yes"='Cheater Sheet'!$BM$152:$BM$192, ROW('Cheater Sheet'!$BM$152:$BM$192)-151,""), ROW()-4)),"")="","",IFERROR(INDEX('Cheater Sheet'!BF152:BF192, SMALL(IF("Yes"='Cheater Sheet'!$BM$152:$BM$192, ROW('Cheater Sheet'!$BM$152:$BM$192)-151,""), ROW()-4)),""))</f>
        <v/>
      </c>
      <c r="BH15" s="292" t="str" cm="1">
        <f t="array" ref="BH15">IF(IFERROR(INDEX('Cheater Sheet'!BG152:BG192, SMALL(IF("Yes"='Cheater Sheet'!$BM$152:$BM$192, ROW('Cheater Sheet'!$BM$152:$BM$192)-151,""), ROW()-4)),"")="","",IFERROR(INDEX('Cheater Sheet'!BG152:BG192, SMALL(IF("Yes"='Cheater Sheet'!$BM$152:$BM$192, ROW('Cheater Sheet'!$BM$152:$BM$192)-151,""), ROW()-4)),""))</f>
        <v/>
      </c>
      <c r="BI15" s="287" t="str" cm="1">
        <f t="array" ref="BI15">IF(IFERROR(INDEX('Cheater Sheet'!BH152:BH192, SMALL(IF("Yes"='Cheater Sheet'!$BM$152:$BM$192, ROW('Cheater Sheet'!$BM$152:$BM$192)-151,""), ROW()-4)),"")="","",IFERROR(INDEX('Cheater Sheet'!BH152:BH192, SMALL(IF("Yes"='Cheater Sheet'!$BM$152:$BM$192, ROW('Cheater Sheet'!$BM$152:$BM$192)-151,""), ROW()-4)),""))</f>
        <v/>
      </c>
      <c r="BJ15" s="292" t="str" cm="1">
        <f t="array" ref="BJ15">IF(IFERROR(INDEX('Cheater Sheet'!BI152:BI192, SMALL(IF("Yes"='Cheater Sheet'!$BM$152:$BM$192, ROW('Cheater Sheet'!$BM$152:$BM$192)-151,""), ROW()-4)),"")="","",IFERROR(INDEX('Cheater Sheet'!BI152:BI192, SMALL(IF("Yes"='Cheater Sheet'!$BM$152:$BM$192, ROW('Cheater Sheet'!$BM$152:$BM$192)-151,""), ROW()-4)),""))</f>
        <v/>
      </c>
      <c r="BK15" s="709" t="str" cm="1">
        <f t="array" ref="BK15">IF(IFERROR(INDEX('Cheater Sheet'!BJ152:BJ192, SMALL(IF("Yes"='Cheater Sheet'!$BM$152:$BM$192, ROW('Cheater Sheet'!$BM$152:$BM$192)-151,""), ROW()-4)),"")="","",IFERROR(INDEX('Cheater Sheet'!BJ152:BJ192, SMALL(IF("Yes"='Cheater Sheet'!$BM$152:$BM$192, ROW('Cheater Sheet'!$BM$152:$BM$192)-151,""), ROW()-4)),""))</f>
        <v/>
      </c>
      <c r="BL15" s="714"/>
    </row>
    <row r="16" spans="1:64" x14ac:dyDescent="0.2">
      <c r="A16" s="765">
        <f t="shared" si="0"/>
        <v>0</v>
      </c>
      <c r="C16" s="143" t="str" cm="1">
        <f t="array" ref="C16">IFERROR(INDEX('Cheater Sheet'!$B$152:$B$192, SMALL(IF("Yes"='Cheater Sheet'!$BM$152:$BM$192, ROW('Cheater Sheet'!$BM$152:$BM$192)-151,""), ROW()-4)),"")</f>
        <v/>
      </c>
      <c r="D16" s="292" t="str" cm="1">
        <f t="array" ref="D16">IF(IFERROR(INDEX('Cheater Sheet'!C152:C192, SMALL(IF("Yes"='Cheater Sheet'!$BM$152:$BM$192, ROW('Cheater Sheet'!$BM$152:$BM$192)-151,""), ROW()-4)),"")="","",IFERROR(INDEX('Cheater Sheet'!C152:C192, SMALL(IF("Yes"='Cheater Sheet'!$BM$152:$BM$192, ROW('Cheater Sheet'!$BM$152:$BM$192)-151,""), ROW()-4)),""))</f>
        <v/>
      </c>
      <c r="E16" s="287" t="str" cm="1">
        <f t="array" ref="E16">IF(IFERROR(INDEX('Cheater Sheet'!D152:D192, SMALL(IF("Yes"='Cheater Sheet'!$BM$152:$BM$192, ROW('Cheater Sheet'!$BM$152:$BM$192)-151,""), ROW()-4)),"")="","",IFERROR(INDEX('Cheater Sheet'!D152:D192, SMALL(IF("Yes"='Cheater Sheet'!$BM$152:$BM$192, ROW('Cheater Sheet'!$BM$152:$BM$192)-151,""), ROW()-4)),""))</f>
        <v/>
      </c>
      <c r="F16" s="292" t="str" cm="1">
        <f t="array" ref="F16">IF(IFERROR(INDEX('Cheater Sheet'!E152:E192, SMALL(IF("Yes"='Cheater Sheet'!$BM$152:$BM$192, ROW('Cheater Sheet'!$BM$152:$BM$192)-151,""), ROW()-4)),"")="","",IFERROR(INDEX('Cheater Sheet'!E152:E192, SMALL(IF("Yes"='Cheater Sheet'!$BM$152:$BM$192, ROW('Cheater Sheet'!$BM$152:$BM$192)-151,""), ROW()-4)),""))</f>
        <v/>
      </c>
      <c r="G16" s="287" t="str" cm="1">
        <f t="array" ref="G16">IF(IFERROR(INDEX('Cheater Sheet'!F152:F192, SMALL(IF("Yes"='Cheater Sheet'!$BM$152:$BM$192, ROW('Cheater Sheet'!$BM$152:$BM$192)-151,""), ROW()-4)),"")="","",IFERROR(INDEX('Cheater Sheet'!F152:F192, SMALL(IF("Yes"='Cheater Sheet'!$BM$152:$BM$192, ROW('Cheater Sheet'!$BM$152:$BM$192)-151,""), ROW()-4)),""))</f>
        <v/>
      </c>
      <c r="H16" s="292" t="str" cm="1">
        <f t="array" ref="H16">IF(IFERROR(INDEX('Cheater Sheet'!G152:G192, SMALL(IF("Yes"='Cheater Sheet'!$BM$152:$BM$192, ROW('Cheater Sheet'!$BM$152:$BM$192)-151,""), ROW()-4)),"")="","",IFERROR(INDEX('Cheater Sheet'!G152:G192, SMALL(IF("Yes"='Cheater Sheet'!$BM$152:$BM$192, ROW('Cheater Sheet'!$BM$152:$BM$192)-151,""), ROW()-4)),""))</f>
        <v/>
      </c>
      <c r="I16" s="287" t="str" cm="1">
        <f t="array" ref="I16">IF(IFERROR(INDEX('Cheater Sheet'!H152:H192, SMALL(IF("Yes"='Cheater Sheet'!$BM$152:$BM$192, ROW('Cheater Sheet'!$BM$152:$BM$192)-151,""), ROW()-4)),"")="","",IFERROR(INDEX('Cheater Sheet'!H152:H192, SMALL(IF("Yes"='Cheater Sheet'!$BM$152:$BM$192, ROW('Cheater Sheet'!$BM$152:$BM$192)-151,""), ROW()-4)),""))</f>
        <v/>
      </c>
      <c r="J16" s="292" t="str" cm="1">
        <f t="array" ref="J16">IF(IFERROR(INDEX('Cheater Sheet'!I152:I192, SMALL(IF("Yes"='Cheater Sheet'!$BM$152:$BM$192, ROW('Cheater Sheet'!$BM$152:$BM$192)-151,""), ROW()-4)),"")="","",IFERROR(INDEX('Cheater Sheet'!I152:I192, SMALL(IF("Yes"='Cheater Sheet'!$BM$152:$BM$192, ROW('Cheater Sheet'!$BM$152:$BM$192)-151,""), ROW()-4)),""))</f>
        <v/>
      </c>
      <c r="K16" s="287" t="str" cm="1">
        <f t="array" ref="K16">IF(IFERROR(INDEX('Cheater Sheet'!J152:J192, SMALL(IF("Yes"='Cheater Sheet'!$BM$152:$BM$192, ROW('Cheater Sheet'!$BM$152:$BM$192)-151,""), ROW()-4)),"")="","",IFERROR(INDEX('Cheater Sheet'!J152:J192, SMALL(IF("Yes"='Cheater Sheet'!$BM$152:$BM$192, ROW('Cheater Sheet'!$BM$152:$BM$192)-151,""), ROW()-4)),""))</f>
        <v/>
      </c>
      <c r="L16" s="292" t="str" cm="1">
        <f t="array" ref="L16">IF(IFERROR(INDEX('Cheater Sheet'!K152:K192, SMALL(IF("Yes"='Cheater Sheet'!$BM$152:$BM$192, ROW('Cheater Sheet'!$BM$152:$BM$192)-151,""), ROW()-4)),"")="","",IFERROR(INDEX('Cheater Sheet'!K152:K192, SMALL(IF("Yes"='Cheater Sheet'!$BM$152:$BM$192, ROW('Cheater Sheet'!$BM$152:$BM$192)-151,""), ROW()-4)),""))</f>
        <v/>
      </c>
      <c r="M16" s="287" t="str" cm="1">
        <f t="array" ref="M16">IF(IFERROR(INDEX('Cheater Sheet'!L152:L192, SMALL(IF("Yes"='Cheater Sheet'!$BM$152:$BM$192, ROW('Cheater Sheet'!$BM$152:$BM$192)-151,""), ROW()-4)),"")="","",IFERROR(INDEX('Cheater Sheet'!L152:L192, SMALL(IF("Yes"='Cheater Sheet'!$BM$152:$BM$192, ROW('Cheater Sheet'!$BM$152:$BM$192)-151,""), ROW()-4)),""))</f>
        <v/>
      </c>
      <c r="N16" s="292" t="str" cm="1">
        <f t="array" ref="N16">IF(IFERROR(INDEX('Cheater Sheet'!M152:M192, SMALL(IF("Yes"='Cheater Sheet'!$BM$152:$BM$192, ROW('Cheater Sheet'!$BM$152:$BM$192)-151,""), ROW()-4)),"")="","",IFERROR(INDEX('Cheater Sheet'!M152:M192, SMALL(IF("Yes"='Cheater Sheet'!$BM$152:$BM$192, ROW('Cheater Sheet'!$BM$152:$BM$192)-151,""), ROW()-4)),""))</f>
        <v/>
      </c>
      <c r="O16" s="287" t="str" cm="1">
        <f t="array" ref="O16">IF(IFERROR(INDEX('Cheater Sheet'!N152:N192, SMALL(IF("Yes"='Cheater Sheet'!$BM$152:$BM$192, ROW('Cheater Sheet'!$BM$152:$BM$192)-151,""), ROW()-4)),"")="","",IFERROR(INDEX('Cheater Sheet'!N152:N192, SMALL(IF("Yes"='Cheater Sheet'!$BM$152:$BM$192, ROW('Cheater Sheet'!$BM$152:$BM$192)-151,""), ROW()-4)),""))</f>
        <v/>
      </c>
      <c r="P16" s="292" t="str" cm="1">
        <f t="array" ref="P16">IF(IFERROR(INDEX('Cheater Sheet'!O152:O192, SMALL(IF("Yes"='Cheater Sheet'!$BM$152:$BM$192, ROW('Cheater Sheet'!$BM$152:$BM$192)-151,""), ROW()-4)),"")="","",IFERROR(INDEX('Cheater Sheet'!O152:O192, SMALL(IF("Yes"='Cheater Sheet'!$BM$152:$BM$192, ROW('Cheater Sheet'!$BM$152:$BM$192)-151,""), ROW()-4)),""))</f>
        <v/>
      </c>
      <c r="Q16" s="287" t="str" cm="1">
        <f t="array" ref="Q16">IF(IFERROR(INDEX('Cheater Sheet'!P152:P192, SMALL(IF("Yes"='Cheater Sheet'!$BM$152:$BM$192, ROW('Cheater Sheet'!$BM$152:$BM$192)-151,""), ROW()-4)),"")="","",IFERROR(INDEX('Cheater Sheet'!P152:P192, SMALL(IF("Yes"='Cheater Sheet'!$BM$152:$BM$192, ROW('Cheater Sheet'!$BM$152:$BM$192)-151,""), ROW()-4)),""))</f>
        <v/>
      </c>
      <c r="R16" s="292" t="str" cm="1">
        <f t="array" ref="R16">IF(IFERROR(INDEX('Cheater Sheet'!Q152:Q192, SMALL(IF("Yes"='Cheater Sheet'!$BM$152:$BM$192, ROW('Cheater Sheet'!$BM$152:$BM$192)-151,""), ROW()-4)),"")="","",IFERROR(INDEX('Cheater Sheet'!Q152:Q192, SMALL(IF("Yes"='Cheater Sheet'!$BM$152:$BM$192, ROW('Cheater Sheet'!$BM$152:$BM$192)-151,""), ROW()-4)),""))</f>
        <v/>
      </c>
      <c r="S16" s="287" t="str" cm="1">
        <f t="array" ref="S16">IF(IFERROR(INDEX('Cheater Sheet'!R152:R192, SMALL(IF("Yes"='Cheater Sheet'!$BM$152:$BM$192, ROW('Cheater Sheet'!$BM$152:$BM$192)-151,""), ROW()-4)),"")="","",IFERROR(INDEX('Cheater Sheet'!R152:R192, SMALL(IF("Yes"='Cheater Sheet'!$BM$152:$BM$192, ROW('Cheater Sheet'!$BM$152:$BM$192)-151,""), ROW()-4)),""))</f>
        <v/>
      </c>
      <c r="T16" s="292" t="str" cm="1">
        <f t="array" ref="T16">IF(IFERROR(INDEX('Cheater Sheet'!S152:S192, SMALL(IF("Yes"='Cheater Sheet'!$BM$152:$BM$192, ROW('Cheater Sheet'!$BM$152:$BM$192)-151,""), ROW()-4)),"")="","",IFERROR(INDEX('Cheater Sheet'!S152:S192, SMALL(IF("Yes"='Cheater Sheet'!$BM$152:$BM$192, ROW('Cheater Sheet'!$BM$152:$BM$192)-151,""), ROW()-4)),""))</f>
        <v/>
      </c>
      <c r="U16" s="287" t="str" cm="1">
        <f t="array" ref="U16">IF(IFERROR(INDEX('Cheater Sheet'!T152:T192, SMALL(IF("Yes"='Cheater Sheet'!$BM$152:$BM$192, ROW('Cheater Sheet'!$BM$152:$BM$192)-151,""), ROW()-4)),"")="","",IFERROR(INDEX('Cheater Sheet'!T152:T192, SMALL(IF("Yes"='Cheater Sheet'!$BM$152:$BM$192, ROW('Cheater Sheet'!$BM$152:$BM$192)-151,""), ROW()-4)),""))</f>
        <v/>
      </c>
      <c r="V16" s="292" t="str" cm="1">
        <f t="array" ref="V16">IF(IFERROR(INDEX('Cheater Sheet'!U152:U192, SMALL(IF("Yes"='Cheater Sheet'!$BM$152:$BM$192, ROW('Cheater Sheet'!$BM$152:$BM$192)-151,""), ROW()-4)),"")="","",IFERROR(INDEX('Cheater Sheet'!U152:U192, SMALL(IF("Yes"='Cheater Sheet'!$BM$152:$BM$192, ROW('Cheater Sheet'!$BM$152:$BM$192)-151,""), ROW()-4)),""))</f>
        <v/>
      </c>
      <c r="W16" s="287" t="str" cm="1">
        <f t="array" ref="W16">IF(IFERROR(INDEX('Cheater Sheet'!V152:V192, SMALL(IF("Yes"='Cheater Sheet'!$BM$152:$BM$192, ROW('Cheater Sheet'!$BM$152:$BM$192)-151,""), ROW()-4)),"")="","",IFERROR(INDEX('Cheater Sheet'!V152:V192, SMALL(IF("Yes"='Cheater Sheet'!$BM$152:$BM$192, ROW('Cheater Sheet'!$BM$152:$BM$192)-151,""), ROW()-4)),""))</f>
        <v/>
      </c>
      <c r="X16" s="292" t="str" cm="1">
        <f t="array" ref="X16">IF(IFERROR(INDEX('Cheater Sheet'!W152:W192, SMALL(IF("Yes"='Cheater Sheet'!$BM$152:$BM$192, ROW('Cheater Sheet'!$BM$152:$BM$192)-151,""), ROW()-4)),"")="","",IFERROR(INDEX('Cheater Sheet'!W152:W192, SMALL(IF("Yes"='Cheater Sheet'!$BM$152:$BM$192, ROW('Cheater Sheet'!$BM$152:$BM$192)-151,""), ROW()-4)),""))</f>
        <v/>
      </c>
      <c r="Y16" s="287" t="str" cm="1">
        <f t="array" ref="Y16">IF(IFERROR(INDEX('Cheater Sheet'!X152:X192, SMALL(IF("Yes"='Cheater Sheet'!$BM$152:$BM$192, ROW('Cheater Sheet'!$BM$152:$BM$192)-151,""), ROW()-4)),"")="","",IFERROR(INDEX('Cheater Sheet'!X152:X192, SMALL(IF("Yes"='Cheater Sheet'!$BM$152:$BM$192, ROW('Cheater Sheet'!$BM$152:$BM$192)-151,""), ROW()-4)),""))</f>
        <v/>
      </c>
      <c r="Z16" s="292" t="str" cm="1">
        <f t="array" ref="Z16">IF(IFERROR(INDEX('Cheater Sheet'!Y152:Y192, SMALL(IF("Yes"='Cheater Sheet'!$BM$152:$BM$192, ROW('Cheater Sheet'!$BM$152:$BM$192)-151,""), ROW()-4)),"")="","",IFERROR(INDEX('Cheater Sheet'!Y152:Y192, SMALL(IF("Yes"='Cheater Sheet'!$BM$152:$BM$192, ROW('Cheater Sheet'!$BM$152:$BM$192)-151,""), ROW()-4)),""))</f>
        <v/>
      </c>
      <c r="AA16" s="287" t="str" cm="1">
        <f t="array" ref="AA16">IF(IFERROR(INDEX('Cheater Sheet'!Z152:Z192, SMALL(IF("Yes"='Cheater Sheet'!$BM$152:$BM$192, ROW('Cheater Sheet'!$BM$152:$BM$192)-151,""), ROW()-4)),"")="","",IFERROR(INDEX('Cheater Sheet'!Z152:Z192, SMALL(IF("Yes"='Cheater Sheet'!$BM$152:$BM$192, ROW('Cheater Sheet'!$BM$152:$BM$192)-151,""), ROW()-4)),""))</f>
        <v/>
      </c>
      <c r="AB16" s="292" t="str" cm="1">
        <f t="array" ref="AB16">IF(IFERROR(INDEX('Cheater Sheet'!AA152:AA192, SMALL(IF("Yes"='Cheater Sheet'!$BM$152:$BM$192, ROW('Cheater Sheet'!$BM$152:$BM$192)-151,""), ROW()-4)),"")="","",IFERROR(INDEX('Cheater Sheet'!AA152:AA192, SMALL(IF("Yes"='Cheater Sheet'!$BM$152:$BM$192, ROW('Cheater Sheet'!$BM$152:$BM$192)-151,""), ROW()-4)),""))</f>
        <v/>
      </c>
      <c r="AC16" s="287" t="str" cm="1">
        <f t="array" ref="AC16">IF(IFERROR(INDEX('Cheater Sheet'!AB152:AB192, SMALL(IF("Yes"='Cheater Sheet'!$BM$152:$BM$192, ROW('Cheater Sheet'!$BM$152:$BM$192)-151,""), ROW()-4)),"")="","",IFERROR(INDEX('Cheater Sheet'!AB152:AB192, SMALL(IF("Yes"='Cheater Sheet'!$BM$152:$BM$192, ROW('Cheater Sheet'!$BM$152:$BM$192)-151,""), ROW()-4)),""))</f>
        <v/>
      </c>
      <c r="AD16" s="292" t="str" cm="1">
        <f t="array" ref="AD16">IF(IFERROR(INDEX('Cheater Sheet'!AC152:AC192, SMALL(IF("Yes"='Cheater Sheet'!$BM$152:$BM$192, ROW('Cheater Sheet'!$BM$152:$BM$192)-151,""), ROW()-4)),"")="","",IFERROR(INDEX('Cheater Sheet'!AC152:AC192, SMALL(IF("Yes"='Cheater Sheet'!$BM$152:$BM$192, ROW('Cheater Sheet'!$BM$152:$BM$192)-151,""), ROW()-4)),""))</f>
        <v/>
      </c>
      <c r="AE16" s="287" t="str" cm="1">
        <f t="array" ref="AE16">IF(IFERROR(INDEX('Cheater Sheet'!AD152:AD192, SMALL(IF("Yes"='Cheater Sheet'!$BM$152:$BM$192, ROW('Cheater Sheet'!$BM$152:$BM$192)-151,""), ROW()-4)),"")="","",IFERROR(INDEX('Cheater Sheet'!AD152:AD192, SMALL(IF("Yes"='Cheater Sheet'!$BM$152:$BM$192, ROW('Cheater Sheet'!$BM$152:$BM$192)-151,""), ROW()-4)),""))</f>
        <v/>
      </c>
      <c r="AF16" s="292" t="str" cm="1">
        <f t="array" ref="AF16">IF(IFERROR(INDEX('Cheater Sheet'!AE152:AE192, SMALL(IF("Yes"='Cheater Sheet'!$BM$152:$BM$192, ROW('Cheater Sheet'!$BM$152:$BM$192)-151,""), ROW()-4)),"")="","",IFERROR(INDEX('Cheater Sheet'!AE152:AE192, SMALL(IF("Yes"='Cheater Sheet'!$BM$152:$BM$192, ROW('Cheater Sheet'!$BM$152:$BM$192)-151,""), ROW()-4)),""))</f>
        <v/>
      </c>
      <c r="AG16" s="287" t="str" cm="1">
        <f t="array" ref="AG16">IF(IFERROR(INDEX('Cheater Sheet'!AF152:AF192, SMALL(IF("Yes"='Cheater Sheet'!$BM$152:$BM$192, ROW('Cheater Sheet'!$BM$152:$BM$192)-151,""), ROW()-4)),"")="","",IFERROR(INDEX('Cheater Sheet'!AF152:AF192, SMALL(IF("Yes"='Cheater Sheet'!$BM$152:$BM$192, ROW('Cheater Sheet'!$BM$152:$BM$192)-151,""), ROW()-4)),""))</f>
        <v/>
      </c>
      <c r="AH16" s="292" t="str" cm="1">
        <f t="array" ref="AH16">IF(IFERROR(INDEX('Cheater Sheet'!AG152:AG192, SMALL(IF("Yes"='Cheater Sheet'!$BM$152:$BM$192, ROW('Cheater Sheet'!$BM$152:$BM$192)-151,""), ROW()-4)),"")="","",IFERROR(INDEX('Cheater Sheet'!AG152:AG192, SMALL(IF("Yes"='Cheater Sheet'!$BM$152:$BM$192, ROW('Cheater Sheet'!$BM$152:$BM$192)-151,""), ROW()-4)),""))</f>
        <v/>
      </c>
      <c r="AI16" s="287" t="str" cm="1">
        <f t="array" ref="AI16">IF(IFERROR(INDEX('Cheater Sheet'!AH152:AH192, SMALL(IF("Yes"='Cheater Sheet'!$BM$152:$BM$192, ROW('Cheater Sheet'!$BM$152:$BM$192)-151,""), ROW()-4)),"")="","",IFERROR(INDEX('Cheater Sheet'!AH152:AH192, SMALL(IF("Yes"='Cheater Sheet'!$BM$152:$BM$192, ROW('Cheater Sheet'!$BM$152:$BM$192)-151,""), ROW()-4)),""))</f>
        <v/>
      </c>
      <c r="AJ16" s="292" t="str" cm="1">
        <f t="array" ref="AJ16">IF(IFERROR(INDEX('Cheater Sheet'!AI152:AI192, SMALL(IF("Yes"='Cheater Sheet'!$BM$152:$BM$192, ROW('Cheater Sheet'!$BM$152:$BM$192)-151,""), ROW()-4)),"")="","",IFERROR(INDEX('Cheater Sheet'!AI152:AI192, SMALL(IF("Yes"='Cheater Sheet'!$BM$152:$BM$192, ROW('Cheater Sheet'!$BM$152:$BM$192)-151,""), ROW()-4)),""))</f>
        <v/>
      </c>
      <c r="AK16" s="287" t="str" cm="1">
        <f t="array" ref="AK16">IF(IFERROR(INDEX('Cheater Sheet'!AJ152:AJ192, SMALL(IF("Yes"='Cheater Sheet'!$BM$152:$BM$192, ROW('Cheater Sheet'!$BM$152:$BM$192)-151,""), ROW()-4)),"")="","",IFERROR(INDEX('Cheater Sheet'!AJ152:AJ192, SMALL(IF("Yes"='Cheater Sheet'!$BM$152:$BM$192, ROW('Cheater Sheet'!$BM$152:$BM$192)-151,""), ROW()-4)),""))</f>
        <v/>
      </c>
      <c r="AL16" s="292" t="str" cm="1">
        <f t="array" ref="AL16">IF(IFERROR(INDEX('Cheater Sheet'!AK152:AK192, SMALL(IF("Yes"='Cheater Sheet'!$BM$152:$BM$192, ROW('Cheater Sheet'!$BM$152:$BM$192)-151,""), ROW()-4)),"")="","",IFERROR(INDEX('Cheater Sheet'!AK152:AK192, SMALL(IF("Yes"='Cheater Sheet'!$BM$152:$BM$192, ROW('Cheater Sheet'!$BM$152:$BM$192)-151,""), ROW()-4)),""))</f>
        <v/>
      </c>
      <c r="AM16" s="287" t="str" cm="1">
        <f t="array" ref="AM16">IF(IFERROR(INDEX('Cheater Sheet'!AL152:AL192, SMALL(IF("Yes"='Cheater Sheet'!$BM$152:$BM$192, ROW('Cheater Sheet'!$BM$152:$BM$192)-151,""), ROW()-4)),"")="","",IFERROR(INDEX('Cheater Sheet'!AL152:AL192, SMALL(IF("Yes"='Cheater Sheet'!$BM$152:$BM$192, ROW('Cheater Sheet'!$BM$152:$BM$192)-151,""), ROW()-4)),""))</f>
        <v/>
      </c>
      <c r="AN16" s="292" t="str" cm="1">
        <f t="array" ref="AN16">IF(IFERROR(INDEX('Cheater Sheet'!AM152:AM192, SMALL(IF("Yes"='Cheater Sheet'!$BM$152:$BM$192, ROW('Cheater Sheet'!$BM$152:$BM$192)-151,""), ROW()-4)),"")="","",IFERROR(INDEX('Cheater Sheet'!AM152:AM192, SMALL(IF("Yes"='Cheater Sheet'!$BM$152:$BM$192, ROW('Cheater Sheet'!$BM$152:$BM$192)-151,""), ROW()-4)),""))</f>
        <v/>
      </c>
      <c r="AO16" s="287" t="str" cm="1">
        <f t="array" ref="AO16">IF(IFERROR(INDEX('Cheater Sheet'!AN152:AN192, SMALL(IF("Yes"='Cheater Sheet'!$BM$152:$BM$192, ROW('Cheater Sheet'!$BM$152:$BM$192)-151,""), ROW()-4)),"")="","",IFERROR(INDEX('Cheater Sheet'!AN152:AN192, SMALL(IF("Yes"='Cheater Sheet'!$BM$152:$BM$192, ROW('Cheater Sheet'!$BM$152:$BM$192)-151,""), ROW()-4)),""))</f>
        <v/>
      </c>
      <c r="AP16" s="292" t="str" cm="1">
        <f t="array" ref="AP16">IF(IFERROR(INDEX('Cheater Sheet'!AO152:AO192, SMALL(IF("Yes"='Cheater Sheet'!$BM$152:$BM$192, ROW('Cheater Sheet'!$BM$152:$BM$192)-151,""), ROW()-4)),"")="","",IFERROR(INDEX('Cheater Sheet'!AO152:AO192, SMALL(IF("Yes"='Cheater Sheet'!$BM$152:$BM$192, ROW('Cheater Sheet'!$BM$152:$BM$192)-151,""), ROW()-4)),""))</f>
        <v/>
      </c>
      <c r="AQ16" s="287" t="str" cm="1">
        <f t="array" ref="AQ16">IF(IFERROR(INDEX('Cheater Sheet'!AP152:AP192, SMALL(IF("Yes"='Cheater Sheet'!$BM$152:$BM$192, ROW('Cheater Sheet'!$BM$152:$BM$192)-151,""), ROW()-4)),"")="","",IFERROR(INDEX('Cheater Sheet'!AP152:AP192, SMALL(IF("Yes"='Cheater Sheet'!$BM$152:$BM$192, ROW('Cheater Sheet'!$BM$152:$BM$192)-151,""), ROW()-4)),""))</f>
        <v/>
      </c>
      <c r="AR16" s="292" t="str" cm="1">
        <f t="array" ref="AR16">IF(IFERROR(INDEX('Cheater Sheet'!AQ152:AQ192, SMALL(IF("Yes"='Cheater Sheet'!$BM$152:$BM$192, ROW('Cheater Sheet'!$BM$152:$BM$192)-151,""), ROW()-4)),"")="","",IFERROR(INDEX('Cheater Sheet'!AQ152:AQ192, SMALL(IF("Yes"='Cheater Sheet'!$BM$152:$BM$192, ROW('Cheater Sheet'!$BM$152:$BM$192)-151,""), ROW()-4)),""))</f>
        <v/>
      </c>
      <c r="AS16" s="287" t="str" cm="1">
        <f t="array" ref="AS16">IF(IFERROR(INDEX('Cheater Sheet'!AR152:AR192, SMALL(IF("Yes"='Cheater Sheet'!$BM$152:$BM$192, ROW('Cheater Sheet'!$BM$152:$BM$192)-151,""), ROW()-4)),"")="","",IFERROR(INDEX('Cheater Sheet'!AR152:AR192, SMALL(IF("Yes"='Cheater Sheet'!$BM$152:$BM$192, ROW('Cheater Sheet'!$BM$152:$BM$192)-151,""), ROW()-4)),""))</f>
        <v/>
      </c>
      <c r="AT16" s="292" t="str" cm="1">
        <f t="array" ref="AT16">IF(IFERROR(INDEX('Cheater Sheet'!AS152:AS192, SMALL(IF("Yes"='Cheater Sheet'!$BM$152:$BM$192, ROW('Cheater Sheet'!$BM$152:$BM$192)-151,""), ROW()-4)),"")="","",IFERROR(INDEX('Cheater Sheet'!AS152:AS192, SMALL(IF("Yes"='Cheater Sheet'!$BM$152:$BM$192, ROW('Cheater Sheet'!$BM$152:$BM$192)-151,""), ROW()-4)),""))</f>
        <v/>
      </c>
      <c r="AU16" s="287" t="str" cm="1">
        <f t="array" ref="AU16">IF(IFERROR(INDEX('Cheater Sheet'!AT152:AT192, SMALL(IF("Yes"='Cheater Sheet'!$BM$152:$BM$192, ROW('Cheater Sheet'!$BM$152:$BM$192)-151,""), ROW()-4)),"")="","",IFERROR(INDEX('Cheater Sheet'!AT152:AT192, SMALL(IF("Yes"='Cheater Sheet'!$BM$152:$BM$192, ROW('Cheater Sheet'!$BM$152:$BM$192)-151,""), ROW()-4)),""))</f>
        <v/>
      </c>
      <c r="AV16" s="292" t="str" cm="1">
        <f t="array" ref="AV16">IF(IFERROR(INDEX('Cheater Sheet'!AU152:AU192, SMALL(IF("Yes"='Cheater Sheet'!$BM$152:$BM$192, ROW('Cheater Sheet'!$BM$152:$BM$192)-151,""), ROW()-4)),"")="","",IFERROR(INDEX('Cheater Sheet'!AU152:AU192, SMALL(IF("Yes"='Cheater Sheet'!$BM$152:$BM$192, ROW('Cheater Sheet'!$BM$152:$BM$192)-151,""), ROW()-4)),""))</f>
        <v/>
      </c>
      <c r="AW16" s="287" t="str" cm="1">
        <f t="array" ref="AW16">IF(IFERROR(INDEX('Cheater Sheet'!AV152:AV192, SMALL(IF("Yes"='Cheater Sheet'!$BM$152:$BM$192, ROW('Cheater Sheet'!$BM$152:$BM$192)-151,""), ROW()-4)),"")="","",IFERROR(INDEX('Cheater Sheet'!AV152:AV192, SMALL(IF("Yes"='Cheater Sheet'!$BM$152:$BM$192, ROW('Cheater Sheet'!$BM$152:$BM$192)-151,""), ROW()-4)),""))</f>
        <v/>
      </c>
      <c r="AX16" s="292" t="str" cm="1">
        <f t="array" ref="AX16">IF(IFERROR(INDEX('Cheater Sheet'!AW152:AW192, SMALL(IF("Yes"='Cheater Sheet'!$BM$152:$BM$192, ROW('Cheater Sheet'!$BM$152:$BM$192)-151,""), ROW()-4)),"")="","",IFERROR(INDEX('Cheater Sheet'!AW152:AW192, SMALL(IF("Yes"='Cheater Sheet'!$BM$152:$BM$192, ROW('Cheater Sheet'!$BM$152:$BM$192)-151,""), ROW()-4)),""))</f>
        <v/>
      </c>
      <c r="AY16" s="287" t="str" cm="1">
        <f t="array" ref="AY16">IF(IFERROR(INDEX('Cheater Sheet'!AX152:AX192, SMALL(IF("Yes"='Cheater Sheet'!$BM$152:$BM$192, ROW('Cheater Sheet'!$BM$152:$BM$192)-151,""), ROW()-4)),"")="","",IFERROR(INDEX('Cheater Sheet'!AX152:AX192, SMALL(IF("Yes"='Cheater Sheet'!$BM$152:$BM$192, ROW('Cheater Sheet'!$BM$152:$BM$192)-151,""), ROW()-4)),""))</f>
        <v/>
      </c>
      <c r="AZ16" s="292" t="str" cm="1">
        <f t="array" ref="AZ16">IF(IFERROR(INDEX('Cheater Sheet'!AY152:AY192, SMALL(IF("Yes"='Cheater Sheet'!$BM$152:$BM$192, ROW('Cheater Sheet'!$BM$152:$BM$192)-151,""), ROW()-4)),"")="","",IFERROR(INDEX('Cheater Sheet'!AY152:AY192, SMALL(IF("Yes"='Cheater Sheet'!$BM$152:$BM$192, ROW('Cheater Sheet'!$BM$152:$BM$192)-151,""), ROW()-4)),""))</f>
        <v/>
      </c>
      <c r="BA16" s="287" t="str" cm="1">
        <f t="array" ref="BA16">IF(IFERROR(INDEX('Cheater Sheet'!AZ152:AZ192, SMALL(IF("Yes"='Cheater Sheet'!$BM$152:$BM$192, ROW('Cheater Sheet'!$BM$152:$BM$192)-151,""), ROW()-4)),"")="","",IFERROR(INDEX('Cheater Sheet'!AZ152:AZ192, SMALL(IF("Yes"='Cheater Sheet'!$BM$152:$BM$192, ROW('Cheater Sheet'!$BM$152:$BM$192)-151,""), ROW()-4)),""))</f>
        <v/>
      </c>
      <c r="BB16" s="292" t="str" cm="1">
        <f t="array" ref="BB16">IF(IFERROR(INDEX('Cheater Sheet'!BA152:BA192, SMALL(IF("Yes"='Cheater Sheet'!$BM$152:$BM$192, ROW('Cheater Sheet'!$BM$152:$BM$192)-151,""), ROW()-4)),"")="","",IFERROR(INDEX('Cheater Sheet'!BA152:BA192, SMALL(IF("Yes"='Cheater Sheet'!$BM$152:$BM$192, ROW('Cheater Sheet'!$BM$152:$BM$192)-151,""), ROW()-4)),""))</f>
        <v/>
      </c>
      <c r="BC16" s="287" t="str" cm="1">
        <f t="array" ref="BC16">IF(IFERROR(INDEX('Cheater Sheet'!BB152:BB192, SMALL(IF("Yes"='Cheater Sheet'!$BM$152:$BM$192, ROW('Cheater Sheet'!$BM$152:$BM$192)-151,""), ROW()-4)),"")="","",IFERROR(INDEX('Cheater Sheet'!BB152:BB192, SMALL(IF("Yes"='Cheater Sheet'!$BM$152:$BM$192, ROW('Cheater Sheet'!$BM$152:$BM$192)-151,""), ROW()-4)),""))</f>
        <v/>
      </c>
      <c r="BD16" s="292" t="str" cm="1">
        <f t="array" ref="BD16">IF(IFERROR(INDEX('Cheater Sheet'!BC152:BC192, SMALL(IF("Yes"='Cheater Sheet'!$BM$152:$BM$192, ROW('Cheater Sheet'!$BM$152:$BM$192)-151,""), ROW()-4)),"")="","",IFERROR(INDEX('Cheater Sheet'!BC152:BC192, SMALL(IF("Yes"='Cheater Sheet'!$BM$152:$BM$192, ROW('Cheater Sheet'!$BM$152:$BM$192)-151,""), ROW()-4)),""))</f>
        <v/>
      </c>
      <c r="BE16" s="287" t="str" cm="1">
        <f t="array" ref="BE16">IF(IFERROR(INDEX('Cheater Sheet'!BD152:BD192, SMALL(IF("Yes"='Cheater Sheet'!$BM$152:$BM$192, ROW('Cheater Sheet'!$BM$152:$BM$192)-151,""), ROW()-4)),"")="","",IFERROR(INDEX('Cheater Sheet'!BD152:BD192, SMALL(IF("Yes"='Cheater Sheet'!$BM$152:$BM$192, ROW('Cheater Sheet'!$BM$152:$BM$192)-151,""), ROW()-4)),""))</f>
        <v/>
      </c>
      <c r="BF16" s="292" t="str" cm="1">
        <f t="array" ref="BF16">IF(IFERROR(INDEX('Cheater Sheet'!BE152:BE192, SMALL(IF("Yes"='Cheater Sheet'!$BM$152:$BM$192, ROW('Cheater Sheet'!$BM$152:$BM$192)-151,""), ROW()-4)),"")="","",IFERROR(INDEX('Cheater Sheet'!BE152:BE192, SMALL(IF("Yes"='Cheater Sheet'!$BM$152:$BM$192, ROW('Cheater Sheet'!$BM$152:$BM$192)-151,""), ROW()-4)),""))</f>
        <v/>
      </c>
      <c r="BG16" s="287" t="str" cm="1">
        <f t="array" ref="BG16">IF(IFERROR(INDEX('Cheater Sheet'!BF152:BF192, SMALL(IF("Yes"='Cheater Sheet'!$BM$152:$BM$192, ROW('Cheater Sheet'!$BM$152:$BM$192)-151,""), ROW()-4)),"")="","",IFERROR(INDEX('Cheater Sheet'!BF152:BF192, SMALL(IF("Yes"='Cheater Sheet'!$BM$152:$BM$192, ROW('Cheater Sheet'!$BM$152:$BM$192)-151,""), ROW()-4)),""))</f>
        <v/>
      </c>
      <c r="BH16" s="292" t="str" cm="1">
        <f t="array" ref="BH16">IF(IFERROR(INDEX('Cheater Sheet'!BG152:BG192, SMALL(IF("Yes"='Cheater Sheet'!$BM$152:$BM$192, ROW('Cheater Sheet'!$BM$152:$BM$192)-151,""), ROW()-4)),"")="","",IFERROR(INDEX('Cheater Sheet'!BG152:BG192, SMALL(IF("Yes"='Cheater Sheet'!$BM$152:$BM$192, ROW('Cheater Sheet'!$BM$152:$BM$192)-151,""), ROW()-4)),""))</f>
        <v/>
      </c>
      <c r="BI16" s="287" t="str" cm="1">
        <f t="array" ref="BI16">IF(IFERROR(INDEX('Cheater Sheet'!BH152:BH192, SMALL(IF("Yes"='Cheater Sheet'!$BM$152:$BM$192, ROW('Cheater Sheet'!$BM$152:$BM$192)-151,""), ROW()-4)),"")="","",IFERROR(INDEX('Cheater Sheet'!BH152:BH192, SMALL(IF("Yes"='Cheater Sheet'!$BM$152:$BM$192, ROW('Cheater Sheet'!$BM$152:$BM$192)-151,""), ROW()-4)),""))</f>
        <v/>
      </c>
      <c r="BJ16" s="292" t="str" cm="1">
        <f t="array" ref="BJ16">IF(IFERROR(INDEX('Cheater Sheet'!BI152:BI192, SMALL(IF("Yes"='Cheater Sheet'!$BM$152:$BM$192, ROW('Cheater Sheet'!$BM$152:$BM$192)-151,""), ROW()-4)),"")="","",IFERROR(INDEX('Cheater Sheet'!BI152:BI192, SMALL(IF("Yes"='Cheater Sheet'!$BM$152:$BM$192, ROW('Cheater Sheet'!$BM$152:$BM$192)-151,""), ROW()-4)),""))</f>
        <v/>
      </c>
      <c r="BK16" s="709" t="str" cm="1">
        <f t="array" ref="BK16">IF(IFERROR(INDEX('Cheater Sheet'!BJ152:BJ192, SMALL(IF("Yes"='Cheater Sheet'!$BM$152:$BM$192, ROW('Cheater Sheet'!$BM$152:$BM$192)-151,""), ROW()-4)),"")="","",IFERROR(INDEX('Cheater Sheet'!BJ152:BJ192, SMALL(IF("Yes"='Cheater Sheet'!$BM$152:$BM$192, ROW('Cheater Sheet'!$BM$152:$BM$192)-151,""), ROW()-4)),""))</f>
        <v/>
      </c>
      <c r="BL16" s="714"/>
    </row>
    <row r="17" spans="1:64" x14ac:dyDescent="0.2">
      <c r="A17" s="765">
        <f t="shared" si="0"/>
        <v>0</v>
      </c>
      <c r="C17" s="143" t="str" cm="1">
        <f t="array" ref="C17">IFERROR(INDEX('Cheater Sheet'!$B$152:$B$192, SMALL(IF("Yes"='Cheater Sheet'!$BM$152:$BM$192, ROW('Cheater Sheet'!$BM$152:$BM$192)-151,""), ROW()-4)),"")</f>
        <v/>
      </c>
      <c r="D17" s="292" t="str" cm="1">
        <f t="array" ref="D17">IF(IFERROR(INDEX('Cheater Sheet'!C152:C192, SMALL(IF("Yes"='Cheater Sheet'!$BM$152:$BM$192, ROW('Cheater Sheet'!$BM$152:$BM$192)-151,""), ROW()-4)),"")="","",IFERROR(INDEX('Cheater Sheet'!C152:C192, SMALL(IF("Yes"='Cheater Sheet'!$BM$152:$BM$192, ROW('Cheater Sheet'!$BM$152:$BM$192)-151,""), ROW()-4)),""))</f>
        <v/>
      </c>
      <c r="E17" s="287" t="str" cm="1">
        <f t="array" ref="E17">IF(IFERROR(INDEX('Cheater Sheet'!D152:D192, SMALL(IF("Yes"='Cheater Sheet'!$BM$152:$BM$192, ROW('Cheater Sheet'!$BM$152:$BM$192)-151,""), ROW()-4)),"")="","",IFERROR(INDEX('Cheater Sheet'!D152:D192, SMALL(IF("Yes"='Cheater Sheet'!$BM$152:$BM$192, ROW('Cheater Sheet'!$BM$152:$BM$192)-151,""), ROW()-4)),""))</f>
        <v/>
      </c>
      <c r="F17" s="292" t="str" cm="1">
        <f t="array" ref="F17">IF(IFERROR(INDEX('Cheater Sheet'!E152:E192, SMALL(IF("Yes"='Cheater Sheet'!$BM$152:$BM$192, ROW('Cheater Sheet'!$BM$152:$BM$192)-151,""), ROW()-4)),"")="","",IFERROR(INDEX('Cheater Sheet'!E152:E192, SMALL(IF("Yes"='Cheater Sheet'!$BM$152:$BM$192, ROW('Cheater Sheet'!$BM$152:$BM$192)-151,""), ROW()-4)),""))</f>
        <v/>
      </c>
      <c r="G17" s="287" t="str" cm="1">
        <f t="array" ref="G17">IF(IFERROR(INDEX('Cheater Sheet'!F152:F192, SMALL(IF("Yes"='Cheater Sheet'!$BM$152:$BM$192, ROW('Cheater Sheet'!$BM$152:$BM$192)-151,""), ROW()-4)),"")="","",IFERROR(INDEX('Cheater Sheet'!F152:F192, SMALL(IF("Yes"='Cheater Sheet'!$BM$152:$BM$192, ROW('Cheater Sheet'!$BM$152:$BM$192)-151,""), ROW()-4)),""))</f>
        <v/>
      </c>
      <c r="H17" s="292" t="str" cm="1">
        <f t="array" ref="H17">IF(IFERROR(INDEX('Cheater Sheet'!G152:G192, SMALL(IF("Yes"='Cheater Sheet'!$BM$152:$BM$192, ROW('Cheater Sheet'!$BM$152:$BM$192)-151,""), ROW()-4)),"")="","",IFERROR(INDEX('Cheater Sheet'!G152:G192, SMALL(IF("Yes"='Cheater Sheet'!$BM$152:$BM$192, ROW('Cheater Sheet'!$BM$152:$BM$192)-151,""), ROW()-4)),""))</f>
        <v/>
      </c>
      <c r="I17" s="287" t="str" cm="1">
        <f t="array" ref="I17">IF(IFERROR(INDEX('Cheater Sheet'!H152:H192, SMALL(IF("Yes"='Cheater Sheet'!$BM$152:$BM$192, ROW('Cheater Sheet'!$BM$152:$BM$192)-151,""), ROW()-4)),"")="","",IFERROR(INDEX('Cheater Sheet'!H152:H192, SMALL(IF("Yes"='Cheater Sheet'!$BM$152:$BM$192, ROW('Cheater Sheet'!$BM$152:$BM$192)-151,""), ROW()-4)),""))</f>
        <v/>
      </c>
      <c r="J17" s="292" t="str" cm="1">
        <f t="array" ref="J17">IF(IFERROR(INDEX('Cheater Sheet'!I152:I192, SMALL(IF("Yes"='Cheater Sheet'!$BM$152:$BM$192, ROW('Cheater Sheet'!$BM$152:$BM$192)-151,""), ROW()-4)),"")="","",IFERROR(INDEX('Cheater Sheet'!I152:I192, SMALL(IF("Yes"='Cheater Sheet'!$BM$152:$BM$192, ROW('Cheater Sheet'!$BM$152:$BM$192)-151,""), ROW()-4)),""))</f>
        <v/>
      </c>
      <c r="K17" s="287" t="str" cm="1">
        <f t="array" ref="K17">IF(IFERROR(INDEX('Cheater Sheet'!J152:J192, SMALL(IF("Yes"='Cheater Sheet'!$BM$152:$BM$192, ROW('Cheater Sheet'!$BM$152:$BM$192)-151,""), ROW()-4)),"")="","",IFERROR(INDEX('Cheater Sheet'!J152:J192, SMALL(IF("Yes"='Cheater Sheet'!$BM$152:$BM$192, ROW('Cheater Sheet'!$BM$152:$BM$192)-151,""), ROW()-4)),""))</f>
        <v/>
      </c>
      <c r="L17" s="292" t="str" cm="1">
        <f t="array" ref="L17">IF(IFERROR(INDEX('Cheater Sheet'!K152:K192, SMALL(IF("Yes"='Cheater Sheet'!$BM$152:$BM$192, ROW('Cheater Sheet'!$BM$152:$BM$192)-151,""), ROW()-4)),"")="","",IFERROR(INDEX('Cheater Sheet'!K152:K192, SMALL(IF("Yes"='Cheater Sheet'!$BM$152:$BM$192, ROW('Cheater Sheet'!$BM$152:$BM$192)-151,""), ROW()-4)),""))</f>
        <v/>
      </c>
      <c r="M17" s="287" t="str" cm="1">
        <f t="array" ref="M17">IF(IFERROR(INDEX('Cheater Sheet'!L152:L192, SMALL(IF("Yes"='Cheater Sheet'!$BM$152:$BM$192, ROW('Cheater Sheet'!$BM$152:$BM$192)-151,""), ROW()-4)),"")="","",IFERROR(INDEX('Cheater Sheet'!L152:L192, SMALL(IF("Yes"='Cheater Sheet'!$BM$152:$BM$192, ROW('Cheater Sheet'!$BM$152:$BM$192)-151,""), ROW()-4)),""))</f>
        <v/>
      </c>
      <c r="N17" s="292" t="str" cm="1">
        <f t="array" ref="N17">IF(IFERROR(INDEX('Cheater Sheet'!M152:M192, SMALL(IF("Yes"='Cheater Sheet'!$BM$152:$BM$192, ROW('Cheater Sheet'!$BM$152:$BM$192)-151,""), ROW()-4)),"")="","",IFERROR(INDEX('Cheater Sheet'!M152:M192, SMALL(IF("Yes"='Cheater Sheet'!$BM$152:$BM$192, ROW('Cheater Sheet'!$BM$152:$BM$192)-151,""), ROW()-4)),""))</f>
        <v/>
      </c>
      <c r="O17" s="287" t="str" cm="1">
        <f t="array" ref="O17">IF(IFERROR(INDEX('Cheater Sheet'!N152:N192, SMALL(IF("Yes"='Cheater Sheet'!$BM$152:$BM$192, ROW('Cheater Sheet'!$BM$152:$BM$192)-151,""), ROW()-4)),"")="","",IFERROR(INDEX('Cheater Sheet'!N152:N192, SMALL(IF("Yes"='Cheater Sheet'!$BM$152:$BM$192, ROW('Cheater Sheet'!$BM$152:$BM$192)-151,""), ROW()-4)),""))</f>
        <v/>
      </c>
      <c r="P17" s="292" t="str" cm="1">
        <f t="array" ref="P17">IF(IFERROR(INDEX('Cheater Sheet'!O152:O192, SMALL(IF("Yes"='Cheater Sheet'!$BM$152:$BM$192, ROW('Cheater Sheet'!$BM$152:$BM$192)-151,""), ROW()-4)),"")="","",IFERROR(INDEX('Cheater Sheet'!O152:O192, SMALL(IF("Yes"='Cheater Sheet'!$BM$152:$BM$192, ROW('Cheater Sheet'!$BM$152:$BM$192)-151,""), ROW()-4)),""))</f>
        <v/>
      </c>
      <c r="Q17" s="287" t="str" cm="1">
        <f t="array" ref="Q17">IF(IFERROR(INDEX('Cheater Sheet'!P152:P192, SMALL(IF("Yes"='Cheater Sheet'!$BM$152:$BM$192, ROW('Cheater Sheet'!$BM$152:$BM$192)-151,""), ROW()-4)),"")="","",IFERROR(INDEX('Cheater Sheet'!P152:P192, SMALL(IF("Yes"='Cheater Sheet'!$BM$152:$BM$192, ROW('Cheater Sheet'!$BM$152:$BM$192)-151,""), ROW()-4)),""))</f>
        <v/>
      </c>
      <c r="R17" s="292" t="str" cm="1">
        <f t="array" ref="R17">IF(IFERROR(INDEX('Cheater Sheet'!Q152:Q192, SMALL(IF("Yes"='Cheater Sheet'!$BM$152:$BM$192, ROW('Cheater Sheet'!$BM$152:$BM$192)-151,""), ROW()-4)),"")="","",IFERROR(INDEX('Cheater Sheet'!Q152:Q192, SMALL(IF("Yes"='Cheater Sheet'!$BM$152:$BM$192, ROW('Cheater Sheet'!$BM$152:$BM$192)-151,""), ROW()-4)),""))</f>
        <v/>
      </c>
      <c r="S17" s="287" t="str" cm="1">
        <f t="array" ref="S17">IF(IFERROR(INDEX('Cheater Sheet'!R152:R192, SMALL(IF("Yes"='Cheater Sheet'!$BM$152:$BM$192, ROW('Cheater Sheet'!$BM$152:$BM$192)-151,""), ROW()-4)),"")="","",IFERROR(INDEX('Cheater Sheet'!R152:R192, SMALL(IF("Yes"='Cheater Sheet'!$BM$152:$BM$192, ROW('Cheater Sheet'!$BM$152:$BM$192)-151,""), ROW()-4)),""))</f>
        <v/>
      </c>
      <c r="T17" s="292" t="str" cm="1">
        <f t="array" ref="T17">IF(IFERROR(INDEX('Cheater Sheet'!S152:S192, SMALL(IF("Yes"='Cheater Sheet'!$BM$152:$BM$192, ROW('Cheater Sheet'!$BM$152:$BM$192)-151,""), ROW()-4)),"")="","",IFERROR(INDEX('Cheater Sheet'!S152:S192, SMALL(IF("Yes"='Cheater Sheet'!$BM$152:$BM$192, ROW('Cheater Sheet'!$BM$152:$BM$192)-151,""), ROW()-4)),""))</f>
        <v/>
      </c>
      <c r="U17" s="287" t="str" cm="1">
        <f t="array" ref="U17">IF(IFERROR(INDEX('Cheater Sheet'!T152:T192, SMALL(IF("Yes"='Cheater Sheet'!$BM$152:$BM$192, ROW('Cheater Sheet'!$BM$152:$BM$192)-151,""), ROW()-4)),"")="","",IFERROR(INDEX('Cheater Sheet'!T152:T192, SMALL(IF("Yes"='Cheater Sheet'!$BM$152:$BM$192, ROW('Cheater Sheet'!$BM$152:$BM$192)-151,""), ROW()-4)),""))</f>
        <v/>
      </c>
      <c r="V17" s="292" t="str" cm="1">
        <f t="array" ref="V17">IF(IFERROR(INDEX('Cheater Sheet'!U152:U192, SMALL(IF("Yes"='Cheater Sheet'!$BM$152:$BM$192, ROW('Cheater Sheet'!$BM$152:$BM$192)-151,""), ROW()-4)),"")="","",IFERROR(INDEX('Cheater Sheet'!U152:U192, SMALL(IF("Yes"='Cheater Sheet'!$BM$152:$BM$192, ROW('Cheater Sheet'!$BM$152:$BM$192)-151,""), ROW()-4)),""))</f>
        <v/>
      </c>
      <c r="W17" s="287" t="str" cm="1">
        <f t="array" ref="W17">IF(IFERROR(INDEX('Cheater Sheet'!V152:V192, SMALL(IF("Yes"='Cheater Sheet'!$BM$152:$BM$192, ROW('Cheater Sheet'!$BM$152:$BM$192)-151,""), ROW()-4)),"")="","",IFERROR(INDEX('Cheater Sheet'!V152:V192, SMALL(IF("Yes"='Cheater Sheet'!$BM$152:$BM$192, ROW('Cheater Sheet'!$BM$152:$BM$192)-151,""), ROW()-4)),""))</f>
        <v/>
      </c>
      <c r="X17" s="292" t="str" cm="1">
        <f t="array" ref="X17">IF(IFERROR(INDEX('Cheater Sheet'!W152:W192, SMALL(IF("Yes"='Cheater Sheet'!$BM$152:$BM$192, ROW('Cheater Sheet'!$BM$152:$BM$192)-151,""), ROW()-4)),"")="","",IFERROR(INDEX('Cheater Sheet'!W152:W192, SMALL(IF("Yes"='Cheater Sheet'!$BM$152:$BM$192, ROW('Cheater Sheet'!$BM$152:$BM$192)-151,""), ROW()-4)),""))</f>
        <v/>
      </c>
      <c r="Y17" s="287" t="str" cm="1">
        <f t="array" ref="Y17">IF(IFERROR(INDEX('Cheater Sheet'!X152:X192, SMALL(IF("Yes"='Cheater Sheet'!$BM$152:$BM$192, ROW('Cheater Sheet'!$BM$152:$BM$192)-151,""), ROW()-4)),"")="","",IFERROR(INDEX('Cheater Sheet'!X152:X192, SMALL(IF("Yes"='Cheater Sheet'!$BM$152:$BM$192, ROW('Cheater Sheet'!$BM$152:$BM$192)-151,""), ROW()-4)),""))</f>
        <v/>
      </c>
      <c r="Z17" s="292" t="str" cm="1">
        <f t="array" ref="Z17">IF(IFERROR(INDEX('Cheater Sheet'!Y152:Y192, SMALL(IF("Yes"='Cheater Sheet'!$BM$152:$BM$192, ROW('Cheater Sheet'!$BM$152:$BM$192)-151,""), ROW()-4)),"")="","",IFERROR(INDEX('Cheater Sheet'!Y152:Y192, SMALL(IF("Yes"='Cheater Sheet'!$BM$152:$BM$192, ROW('Cheater Sheet'!$BM$152:$BM$192)-151,""), ROW()-4)),""))</f>
        <v/>
      </c>
      <c r="AA17" s="287" t="str" cm="1">
        <f t="array" ref="AA17">IF(IFERROR(INDEX('Cheater Sheet'!Z152:Z192, SMALL(IF("Yes"='Cheater Sheet'!$BM$152:$BM$192, ROW('Cheater Sheet'!$BM$152:$BM$192)-151,""), ROW()-4)),"")="","",IFERROR(INDEX('Cheater Sheet'!Z152:Z192, SMALL(IF("Yes"='Cheater Sheet'!$BM$152:$BM$192, ROW('Cheater Sheet'!$BM$152:$BM$192)-151,""), ROW()-4)),""))</f>
        <v/>
      </c>
      <c r="AB17" s="292" t="str" cm="1">
        <f t="array" ref="AB17">IF(IFERROR(INDEX('Cheater Sheet'!AA152:AA192, SMALL(IF("Yes"='Cheater Sheet'!$BM$152:$BM$192, ROW('Cheater Sheet'!$BM$152:$BM$192)-151,""), ROW()-4)),"")="","",IFERROR(INDEX('Cheater Sheet'!AA152:AA192, SMALL(IF("Yes"='Cheater Sheet'!$BM$152:$BM$192, ROW('Cheater Sheet'!$BM$152:$BM$192)-151,""), ROW()-4)),""))</f>
        <v/>
      </c>
      <c r="AC17" s="287" t="str" cm="1">
        <f t="array" ref="AC17">IF(IFERROR(INDEX('Cheater Sheet'!AB152:AB192, SMALL(IF("Yes"='Cheater Sheet'!$BM$152:$BM$192, ROW('Cheater Sheet'!$BM$152:$BM$192)-151,""), ROW()-4)),"")="","",IFERROR(INDEX('Cheater Sheet'!AB152:AB192, SMALL(IF("Yes"='Cheater Sheet'!$BM$152:$BM$192, ROW('Cheater Sheet'!$BM$152:$BM$192)-151,""), ROW()-4)),""))</f>
        <v/>
      </c>
      <c r="AD17" s="292" t="str" cm="1">
        <f t="array" ref="AD17">IF(IFERROR(INDEX('Cheater Sheet'!AC152:AC192, SMALL(IF("Yes"='Cheater Sheet'!$BM$152:$BM$192, ROW('Cheater Sheet'!$BM$152:$BM$192)-151,""), ROW()-4)),"")="","",IFERROR(INDEX('Cheater Sheet'!AC152:AC192, SMALL(IF("Yes"='Cheater Sheet'!$BM$152:$BM$192, ROW('Cheater Sheet'!$BM$152:$BM$192)-151,""), ROW()-4)),""))</f>
        <v/>
      </c>
      <c r="AE17" s="287" t="str" cm="1">
        <f t="array" ref="AE17">IF(IFERROR(INDEX('Cheater Sheet'!AD152:AD192, SMALL(IF("Yes"='Cheater Sheet'!$BM$152:$BM$192, ROW('Cheater Sheet'!$BM$152:$BM$192)-151,""), ROW()-4)),"")="","",IFERROR(INDEX('Cheater Sheet'!AD152:AD192, SMALL(IF("Yes"='Cheater Sheet'!$BM$152:$BM$192, ROW('Cheater Sheet'!$BM$152:$BM$192)-151,""), ROW()-4)),""))</f>
        <v/>
      </c>
      <c r="AF17" s="292" t="str" cm="1">
        <f t="array" ref="AF17">IF(IFERROR(INDEX('Cheater Sheet'!AE152:AE192, SMALL(IF("Yes"='Cheater Sheet'!$BM$152:$BM$192, ROW('Cheater Sheet'!$BM$152:$BM$192)-151,""), ROW()-4)),"")="","",IFERROR(INDEX('Cheater Sheet'!AE152:AE192, SMALL(IF("Yes"='Cheater Sheet'!$BM$152:$BM$192, ROW('Cheater Sheet'!$BM$152:$BM$192)-151,""), ROW()-4)),""))</f>
        <v/>
      </c>
      <c r="AG17" s="287" t="str" cm="1">
        <f t="array" ref="AG17">IF(IFERROR(INDEX('Cheater Sheet'!AF152:AF192, SMALL(IF("Yes"='Cheater Sheet'!$BM$152:$BM$192, ROW('Cheater Sheet'!$BM$152:$BM$192)-151,""), ROW()-4)),"")="","",IFERROR(INDEX('Cheater Sheet'!AF152:AF192, SMALL(IF("Yes"='Cheater Sheet'!$BM$152:$BM$192, ROW('Cheater Sheet'!$BM$152:$BM$192)-151,""), ROW()-4)),""))</f>
        <v/>
      </c>
      <c r="AH17" s="292" t="str" cm="1">
        <f t="array" ref="AH17">IF(IFERROR(INDEX('Cheater Sheet'!AG152:AG192, SMALL(IF("Yes"='Cheater Sheet'!$BM$152:$BM$192, ROW('Cheater Sheet'!$BM$152:$BM$192)-151,""), ROW()-4)),"")="","",IFERROR(INDEX('Cheater Sheet'!AG152:AG192, SMALL(IF("Yes"='Cheater Sheet'!$BM$152:$BM$192, ROW('Cheater Sheet'!$BM$152:$BM$192)-151,""), ROW()-4)),""))</f>
        <v/>
      </c>
      <c r="AI17" s="287" t="str" cm="1">
        <f t="array" ref="AI17">IF(IFERROR(INDEX('Cheater Sheet'!AH152:AH192, SMALL(IF("Yes"='Cheater Sheet'!$BM$152:$BM$192, ROW('Cheater Sheet'!$BM$152:$BM$192)-151,""), ROW()-4)),"")="","",IFERROR(INDEX('Cheater Sheet'!AH152:AH192, SMALL(IF("Yes"='Cheater Sheet'!$BM$152:$BM$192, ROW('Cheater Sheet'!$BM$152:$BM$192)-151,""), ROW()-4)),""))</f>
        <v/>
      </c>
      <c r="AJ17" s="292" t="str" cm="1">
        <f t="array" ref="AJ17">IF(IFERROR(INDEX('Cheater Sheet'!AI152:AI192, SMALL(IF("Yes"='Cheater Sheet'!$BM$152:$BM$192, ROW('Cheater Sheet'!$BM$152:$BM$192)-151,""), ROW()-4)),"")="","",IFERROR(INDEX('Cheater Sheet'!AI152:AI192, SMALL(IF("Yes"='Cheater Sheet'!$BM$152:$BM$192, ROW('Cheater Sheet'!$BM$152:$BM$192)-151,""), ROW()-4)),""))</f>
        <v/>
      </c>
      <c r="AK17" s="287" t="str" cm="1">
        <f t="array" ref="AK17">IF(IFERROR(INDEX('Cheater Sheet'!AJ152:AJ192, SMALL(IF("Yes"='Cheater Sheet'!$BM$152:$BM$192, ROW('Cheater Sheet'!$BM$152:$BM$192)-151,""), ROW()-4)),"")="","",IFERROR(INDEX('Cheater Sheet'!AJ152:AJ192, SMALL(IF("Yes"='Cheater Sheet'!$BM$152:$BM$192, ROW('Cheater Sheet'!$BM$152:$BM$192)-151,""), ROW()-4)),""))</f>
        <v/>
      </c>
      <c r="AL17" s="292" t="str" cm="1">
        <f t="array" ref="AL17">IF(IFERROR(INDEX('Cheater Sheet'!AK152:AK192, SMALL(IF("Yes"='Cheater Sheet'!$BM$152:$BM$192, ROW('Cheater Sheet'!$BM$152:$BM$192)-151,""), ROW()-4)),"")="","",IFERROR(INDEX('Cheater Sheet'!AK152:AK192, SMALL(IF("Yes"='Cheater Sheet'!$BM$152:$BM$192, ROW('Cheater Sheet'!$BM$152:$BM$192)-151,""), ROW()-4)),""))</f>
        <v/>
      </c>
      <c r="AM17" s="287" t="str" cm="1">
        <f t="array" ref="AM17">IF(IFERROR(INDEX('Cheater Sheet'!AL152:AL192, SMALL(IF("Yes"='Cheater Sheet'!$BM$152:$BM$192, ROW('Cheater Sheet'!$BM$152:$BM$192)-151,""), ROW()-4)),"")="","",IFERROR(INDEX('Cheater Sheet'!AL152:AL192, SMALL(IF("Yes"='Cheater Sheet'!$BM$152:$BM$192, ROW('Cheater Sheet'!$BM$152:$BM$192)-151,""), ROW()-4)),""))</f>
        <v/>
      </c>
      <c r="AN17" s="292" t="str" cm="1">
        <f t="array" ref="AN17">IF(IFERROR(INDEX('Cheater Sheet'!AM152:AM192, SMALL(IF("Yes"='Cheater Sheet'!$BM$152:$BM$192, ROW('Cheater Sheet'!$BM$152:$BM$192)-151,""), ROW()-4)),"")="","",IFERROR(INDEX('Cheater Sheet'!AM152:AM192, SMALL(IF("Yes"='Cheater Sheet'!$BM$152:$BM$192, ROW('Cheater Sheet'!$BM$152:$BM$192)-151,""), ROW()-4)),""))</f>
        <v/>
      </c>
      <c r="AO17" s="287" t="str" cm="1">
        <f t="array" ref="AO17">IF(IFERROR(INDEX('Cheater Sheet'!AN152:AN192, SMALL(IF("Yes"='Cheater Sheet'!$BM$152:$BM$192, ROW('Cheater Sheet'!$BM$152:$BM$192)-151,""), ROW()-4)),"")="","",IFERROR(INDEX('Cheater Sheet'!AN152:AN192, SMALL(IF("Yes"='Cheater Sheet'!$BM$152:$BM$192, ROW('Cheater Sheet'!$BM$152:$BM$192)-151,""), ROW()-4)),""))</f>
        <v/>
      </c>
      <c r="AP17" s="292" t="str" cm="1">
        <f t="array" ref="AP17">IF(IFERROR(INDEX('Cheater Sheet'!AO152:AO192, SMALL(IF("Yes"='Cheater Sheet'!$BM$152:$BM$192, ROW('Cheater Sheet'!$BM$152:$BM$192)-151,""), ROW()-4)),"")="","",IFERROR(INDEX('Cheater Sheet'!AO152:AO192, SMALL(IF("Yes"='Cheater Sheet'!$BM$152:$BM$192, ROW('Cheater Sheet'!$BM$152:$BM$192)-151,""), ROW()-4)),""))</f>
        <v/>
      </c>
      <c r="AQ17" s="287" t="str" cm="1">
        <f t="array" ref="AQ17">IF(IFERROR(INDEX('Cheater Sheet'!AP152:AP192, SMALL(IF("Yes"='Cheater Sheet'!$BM$152:$BM$192, ROW('Cheater Sheet'!$BM$152:$BM$192)-151,""), ROW()-4)),"")="","",IFERROR(INDEX('Cheater Sheet'!AP152:AP192, SMALL(IF("Yes"='Cheater Sheet'!$BM$152:$BM$192, ROW('Cheater Sheet'!$BM$152:$BM$192)-151,""), ROW()-4)),""))</f>
        <v/>
      </c>
      <c r="AR17" s="292" t="str" cm="1">
        <f t="array" ref="AR17">IF(IFERROR(INDEX('Cheater Sheet'!AQ152:AQ192, SMALL(IF("Yes"='Cheater Sheet'!$BM$152:$BM$192, ROW('Cheater Sheet'!$BM$152:$BM$192)-151,""), ROW()-4)),"")="","",IFERROR(INDEX('Cheater Sheet'!AQ152:AQ192, SMALL(IF("Yes"='Cheater Sheet'!$BM$152:$BM$192, ROW('Cheater Sheet'!$BM$152:$BM$192)-151,""), ROW()-4)),""))</f>
        <v/>
      </c>
      <c r="AS17" s="287" t="str" cm="1">
        <f t="array" ref="AS17">IF(IFERROR(INDEX('Cheater Sheet'!AR152:AR192, SMALL(IF("Yes"='Cheater Sheet'!$BM$152:$BM$192, ROW('Cheater Sheet'!$BM$152:$BM$192)-151,""), ROW()-4)),"")="","",IFERROR(INDEX('Cheater Sheet'!AR152:AR192, SMALL(IF("Yes"='Cheater Sheet'!$BM$152:$BM$192, ROW('Cheater Sheet'!$BM$152:$BM$192)-151,""), ROW()-4)),""))</f>
        <v/>
      </c>
      <c r="AT17" s="292" t="str" cm="1">
        <f t="array" ref="AT17">IF(IFERROR(INDEX('Cheater Sheet'!AS152:AS192, SMALL(IF("Yes"='Cheater Sheet'!$BM$152:$BM$192, ROW('Cheater Sheet'!$BM$152:$BM$192)-151,""), ROW()-4)),"")="","",IFERROR(INDEX('Cheater Sheet'!AS152:AS192, SMALL(IF("Yes"='Cheater Sheet'!$BM$152:$BM$192, ROW('Cheater Sheet'!$BM$152:$BM$192)-151,""), ROW()-4)),""))</f>
        <v/>
      </c>
      <c r="AU17" s="287" t="str" cm="1">
        <f t="array" ref="AU17">IF(IFERROR(INDEX('Cheater Sheet'!AT152:AT192, SMALL(IF("Yes"='Cheater Sheet'!$BM$152:$BM$192, ROW('Cheater Sheet'!$BM$152:$BM$192)-151,""), ROW()-4)),"")="","",IFERROR(INDEX('Cheater Sheet'!AT152:AT192, SMALL(IF("Yes"='Cheater Sheet'!$BM$152:$BM$192, ROW('Cheater Sheet'!$BM$152:$BM$192)-151,""), ROW()-4)),""))</f>
        <v/>
      </c>
      <c r="AV17" s="292" t="str" cm="1">
        <f t="array" ref="AV17">IF(IFERROR(INDEX('Cheater Sheet'!AU152:AU192, SMALL(IF("Yes"='Cheater Sheet'!$BM$152:$BM$192, ROW('Cheater Sheet'!$BM$152:$BM$192)-151,""), ROW()-4)),"")="","",IFERROR(INDEX('Cheater Sheet'!AU152:AU192, SMALL(IF("Yes"='Cheater Sheet'!$BM$152:$BM$192, ROW('Cheater Sheet'!$BM$152:$BM$192)-151,""), ROW()-4)),""))</f>
        <v/>
      </c>
      <c r="AW17" s="287" t="str" cm="1">
        <f t="array" ref="AW17">IF(IFERROR(INDEX('Cheater Sheet'!AV152:AV192, SMALL(IF("Yes"='Cheater Sheet'!$BM$152:$BM$192, ROW('Cheater Sheet'!$BM$152:$BM$192)-151,""), ROW()-4)),"")="","",IFERROR(INDEX('Cheater Sheet'!AV152:AV192, SMALL(IF("Yes"='Cheater Sheet'!$BM$152:$BM$192, ROW('Cheater Sheet'!$BM$152:$BM$192)-151,""), ROW()-4)),""))</f>
        <v/>
      </c>
      <c r="AX17" s="292" t="str" cm="1">
        <f t="array" ref="AX17">IF(IFERROR(INDEX('Cheater Sheet'!AW152:AW192, SMALL(IF("Yes"='Cheater Sheet'!$BM$152:$BM$192, ROW('Cheater Sheet'!$BM$152:$BM$192)-151,""), ROW()-4)),"")="","",IFERROR(INDEX('Cheater Sheet'!AW152:AW192, SMALL(IF("Yes"='Cheater Sheet'!$BM$152:$BM$192, ROW('Cheater Sheet'!$BM$152:$BM$192)-151,""), ROW()-4)),""))</f>
        <v/>
      </c>
      <c r="AY17" s="287" t="str" cm="1">
        <f t="array" ref="AY17">IF(IFERROR(INDEX('Cheater Sheet'!AX152:AX192, SMALL(IF("Yes"='Cheater Sheet'!$BM$152:$BM$192, ROW('Cheater Sheet'!$BM$152:$BM$192)-151,""), ROW()-4)),"")="","",IFERROR(INDEX('Cheater Sheet'!AX152:AX192, SMALL(IF("Yes"='Cheater Sheet'!$BM$152:$BM$192, ROW('Cheater Sheet'!$BM$152:$BM$192)-151,""), ROW()-4)),""))</f>
        <v/>
      </c>
      <c r="AZ17" s="292" t="str" cm="1">
        <f t="array" ref="AZ17">IF(IFERROR(INDEX('Cheater Sheet'!AY152:AY192, SMALL(IF("Yes"='Cheater Sheet'!$BM$152:$BM$192, ROW('Cheater Sheet'!$BM$152:$BM$192)-151,""), ROW()-4)),"")="","",IFERROR(INDEX('Cheater Sheet'!AY152:AY192, SMALL(IF("Yes"='Cheater Sheet'!$BM$152:$BM$192, ROW('Cheater Sheet'!$BM$152:$BM$192)-151,""), ROW()-4)),""))</f>
        <v/>
      </c>
      <c r="BA17" s="287" t="str" cm="1">
        <f t="array" ref="BA17">IF(IFERROR(INDEX('Cheater Sheet'!AZ152:AZ192, SMALL(IF("Yes"='Cheater Sheet'!$BM$152:$BM$192, ROW('Cheater Sheet'!$BM$152:$BM$192)-151,""), ROW()-4)),"")="","",IFERROR(INDEX('Cheater Sheet'!AZ152:AZ192, SMALL(IF("Yes"='Cheater Sheet'!$BM$152:$BM$192, ROW('Cheater Sheet'!$BM$152:$BM$192)-151,""), ROW()-4)),""))</f>
        <v/>
      </c>
      <c r="BB17" s="292" t="str" cm="1">
        <f t="array" ref="BB17">IF(IFERROR(INDEX('Cheater Sheet'!BA152:BA192, SMALL(IF("Yes"='Cheater Sheet'!$BM$152:$BM$192, ROW('Cheater Sheet'!$BM$152:$BM$192)-151,""), ROW()-4)),"")="","",IFERROR(INDEX('Cheater Sheet'!BA152:BA192, SMALL(IF("Yes"='Cheater Sheet'!$BM$152:$BM$192, ROW('Cheater Sheet'!$BM$152:$BM$192)-151,""), ROW()-4)),""))</f>
        <v/>
      </c>
      <c r="BC17" s="287" t="str" cm="1">
        <f t="array" ref="BC17">IF(IFERROR(INDEX('Cheater Sheet'!BB152:BB192, SMALL(IF("Yes"='Cheater Sheet'!$BM$152:$BM$192, ROW('Cheater Sheet'!$BM$152:$BM$192)-151,""), ROW()-4)),"")="","",IFERROR(INDEX('Cheater Sheet'!BB152:BB192, SMALL(IF("Yes"='Cheater Sheet'!$BM$152:$BM$192, ROW('Cheater Sheet'!$BM$152:$BM$192)-151,""), ROW()-4)),""))</f>
        <v/>
      </c>
      <c r="BD17" s="292" t="str" cm="1">
        <f t="array" ref="BD17">IF(IFERROR(INDEX('Cheater Sheet'!BC152:BC192, SMALL(IF("Yes"='Cheater Sheet'!$BM$152:$BM$192, ROW('Cheater Sheet'!$BM$152:$BM$192)-151,""), ROW()-4)),"")="","",IFERROR(INDEX('Cheater Sheet'!BC152:BC192, SMALL(IF("Yes"='Cheater Sheet'!$BM$152:$BM$192, ROW('Cheater Sheet'!$BM$152:$BM$192)-151,""), ROW()-4)),""))</f>
        <v/>
      </c>
      <c r="BE17" s="287" t="str" cm="1">
        <f t="array" ref="BE17">IF(IFERROR(INDEX('Cheater Sheet'!BD152:BD192, SMALL(IF("Yes"='Cheater Sheet'!$BM$152:$BM$192, ROW('Cheater Sheet'!$BM$152:$BM$192)-151,""), ROW()-4)),"")="","",IFERROR(INDEX('Cheater Sheet'!BD152:BD192, SMALL(IF("Yes"='Cheater Sheet'!$BM$152:$BM$192, ROW('Cheater Sheet'!$BM$152:$BM$192)-151,""), ROW()-4)),""))</f>
        <v/>
      </c>
      <c r="BF17" s="292" t="str" cm="1">
        <f t="array" ref="BF17">IF(IFERROR(INDEX('Cheater Sheet'!BE152:BE192, SMALL(IF("Yes"='Cheater Sheet'!$BM$152:$BM$192, ROW('Cheater Sheet'!$BM$152:$BM$192)-151,""), ROW()-4)),"")="","",IFERROR(INDEX('Cheater Sheet'!BE152:BE192, SMALL(IF("Yes"='Cheater Sheet'!$BM$152:$BM$192, ROW('Cheater Sheet'!$BM$152:$BM$192)-151,""), ROW()-4)),""))</f>
        <v/>
      </c>
      <c r="BG17" s="287" t="str" cm="1">
        <f t="array" ref="BG17">IF(IFERROR(INDEX('Cheater Sheet'!BF152:BF192, SMALL(IF("Yes"='Cheater Sheet'!$BM$152:$BM$192, ROW('Cheater Sheet'!$BM$152:$BM$192)-151,""), ROW()-4)),"")="","",IFERROR(INDEX('Cheater Sheet'!BF152:BF192, SMALL(IF("Yes"='Cheater Sheet'!$BM$152:$BM$192, ROW('Cheater Sheet'!$BM$152:$BM$192)-151,""), ROW()-4)),""))</f>
        <v/>
      </c>
      <c r="BH17" s="292" t="str" cm="1">
        <f t="array" ref="BH17">IF(IFERROR(INDEX('Cheater Sheet'!BG152:BG192, SMALL(IF("Yes"='Cheater Sheet'!$BM$152:$BM$192, ROW('Cheater Sheet'!$BM$152:$BM$192)-151,""), ROW()-4)),"")="","",IFERROR(INDEX('Cheater Sheet'!BG152:BG192, SMALL(IF("Yes"='Cheater Sheet'!$BM$152:$BM$192, ROW('Cheater Sheet'!$BM$152:$BM$192)-151,""), ROW()-4)),""))</f>
        <v/>
      </c>
      <c r="BI17" s="287" t="str" cm="1">
        <f t="array" ref="BI17">IF(IFERROR(INDEX('Cheater Sheet'!BH152:BH192, SMALL(IF("Yes"='Cheater Sheet'!$BM$152:$BM$192, ROW('Cheater Sheet'!$BM$152:$BM$192)-151,""), ROW()-4)),"")="","",IFERROR(INDEX('Cheater Sheet'!BH152:BH192, SMALL(IF("Yes"='Cheater Sheet'!$BM$152:$BM$192, ROW('Cheater Sheet'!$BM$152:$BM$192)-151,""), ROW()-4)),""))</f>
        <v/>
      </c>
      <c r="BJ17" s="292" t="str" cm="1">
        <f t="array" ref="BJ17">IF(IFERROR(INDEX('Cheater Sheet'!BI152:BI192, SMALL(IF("Yes"='Cheater Sheet'!$BM$152:$BM$192, ROW('Cheater Sheet'!$BM$152:$BM$192)-151,""), ROW()-4)),"")="","",IFERROR(INDEX('Cheater Sheet'!BI152:BI192, SMALL(IF("Yes"='Cheater Sheet'!$BM$152:$BM$192, ROW('Cheater Sheet'!$BM$152:$BM$192)-151,""), ROW()-4)),""))</f>
        <v/>
      </c>
      <c r="BK17" s="709" t="str" cm="1">
        <f t="array" ref="BK17">IF(IFERROR(INDEX('Cheater Sheet'!BJ152:BJ192, SMALL(IF("Yes"='Cheater Sheet'!$BM$152:$BM$192, ROW('Cheater Sheet'!$BM$152:$BM$192)-151,""), ROW()-4)),"")="","",IFERROR(INDEX('Cheater Sheet'!BJ152:BJ192, SMALL(IF("Yes"='Cheater Sheet'!$BM$152:$BM$192, ROW('Cheater Sheet'!$BM$152:$BM$192)-151,""), ROW()-4)),""))</f>
        <v/>
      </c>
      <c r="BL17" s="714"/>
    </row>
    <row r="18" spans="1:64" x14ac:dyDescent="0.2">
      <c r="A18" s="765">
        <f t="shared" si="0"/>
        <v>0</v>
      </c>
      <c r="C18" s="143" t="str" cm="1">
        <f t="array" ref="C18">IFERROR(INDEX('Cheater Sheet'!$B$152:$B$192, SMALL(IF("Yes"='Cheater Sheet'!$BM$152:$BM$192, ROW('Cheater Sheet'!$BM$152:$BM$192)-151,""), ROW()-4)),"")</f>
        <v/>
      </c>
      <c r="D18" s="292" t="str" cm="1">
        <f t="array" ref="D18">IF(IFERROR(INDEX('Cheater Sheet'!C152:C192, SMALL(IF("Yes"='Cheater Sheet'!$BM$152:$BM$192, ROW('Cheater Sheet'!$BM$152:$BM$192)-151,""), ROW()-4)),"")="","",IFERROR(INDEX('Cheater Sheet'!C152:C192, SMALL(IF("Yes"='Cheater Sheet'!$BM$152:$BM$192, ROW('Cheater Sheet'!$BM$152:$BM$192)-151,""), ROW()-4)),""))</f>
        <v/>
      </c>
      <c r="E18" s="287" t="str" cm="1">
        <f t="array" ref="E18">IF(IFERROR(INDEX('Cheater Sheet'!D152:D192, SMALL(IF("Yes"='Cheater Sheet'!$BM$152:$BM$192, ROW('Cheater Sheet'!$BM$152:$BM$192)-151,""), ROW()-4)),"")="","",IFERROR(INDEX('Cheater Sheet'!D152:D192, SMALL(IF("Yes"='Cheater Sheet'!$BM$152:$BM$192, ROW('Cheater Sheet'!$BM$152:$BM$192)-151,""), ROW()-4)),""))</f>
        <v/>
      </c>
      <c r="F18" s="292" t="str" cm="1">
        <f t="array" ref="F18">IF(IFERROR(INDEX('Cheater Sheet'!E152:E192, SMALL(IF("Yes"='Cheater Sheet'!$BM$152:$BM$192, ROW('Cheater Sheet'!$BM$152:$BM$192)-151,""), ROW()-4)),"")="","",IFERROR(INDEX('Cheater Sheet'!E152:E192, SMALL(IF("Yes"='Cheater Sheet'!$BM$152:$BM$192, ROW('Cheater Sheet'!$BM$152:$BM$192)-151,""), ROW()-4)),""))</f>
        <v/>
      </c>
      <c r="G18" s="287" t="str" cm="1">
        <f t="array" ref="G18">IF(IFERROR(INDEX('Cheater Sheet'!F152:F192, SMALL(IF("Yes"='Cheater Sheet'!$BM$152:$BM$192, ROW('Cheater Sheet'!$BM$152:$BM$192)-151,""), ROW()-4)),"")="","",IFERROR(INDEX('Cheater Sheet'!F152:F192, SMALL(IF("Yes"='Cheater Sheet'!$BM$152:$BM$192, ROW('Cheater Sheet'!$BM$152:$BM$192)-151,""), ROW()-4)),""))</f>
        <v/>
      </c>
      <c r="H18" s="292" t="str" cm="1">
        <f t="array" ref="H18">IF(IFERROR(INDEX('Cheater Sheet'!G152:G192, SMALL(IF("Yes"='Cheater Sheet'!$BM$152:$BM$192, ROW('Cheater Sheet'!$BM$152:$BM$192)-151,""), ROW()-4)),"")="","",IFERROR(INDEX('Cheater Sheet'!G152:G192, SMALL(IF("Yes"='Cheater Sheet'!$BM$152:$BM$192, ROW('Cheater Sheet'!$BM$152:$BM$192)-151,""), ROW()-4)),""))</f>
        <v/>
      </c>
      <c r="I18" s="287" t="str" cm="1">
        <f t="array" ref="I18">IF(IFERROR(INDEX('Cheater Sheet'!H152:H192, SMALL(IF("Yes"='Cheater Sheet'!$BM$152:$BM$192, ROW('Cheater Sheet'!$BM$152:$BM$192)-151,""), ROW()-4)),"")="","",IFERROR(INDEX('Cheater Sheet'!H152:H192, SMALL(IF("Yes"='Cheater Sheet'!$BM$152:$BM$192, ROW('Cheater Sheet'!$BM$152:$BM$192)-151,""), ROW()-4)),""))</f>
        <v/>
      </c>
      <c r="J18" s="292" t="str" cm="1">
        <f t="array" ref="J18">IF(IFERROR(INDEX('Cheater Sheet'!I152:I192, SMALL(IF("Yes"='Cheater Sheet'!$BM$152:$BM$192, ROW('Cheater Sheet'!$BM$152:$BM$192)-151,""), ROW()-4)),"")="","",IFERROR(INDEX('Cheater Sheet'!I152:I192, SMALL(IF("Yes"='Cheater Sheet'!$BM$152:$BM$192, ROW('Cheater Sheet'!$BM$152:$BM$192)-151,""), ROW()-4)),""))</f>
        <v/>
      </c>
      <c r="K18" s="287" t="str" cm="1">
        <f t="array" ref="K18">IF(IFERROR(INDEX('Cheater Sheet'!J152:J192, SMALL(IF("Yes"='Cheater Sheet'!$BM$152:$BM$192, ROW('Cheater Sheet'!$BM$152:$BM$192)-151,""), ROW()-4)),"")="","",IFERROR(INDEX('Cheater Sheet'!J152:J192, SMALL(IF("Yes"='Cheater Sheet'!$BM$152:$BM$192, ROW('Cheater Sheet'!$BM$152:$BM$192)-151,""), ROW()-4)),""))</f>
        <v/>
      </c>
      <c r="L18" s="292" t="str" cm="1">
        <f t="array" ref="L18">IF(IFERROR(INDEX('Cheater Sheet'!K152:K192, SMALL(IF("Yes"='Cheater Sheet'!$BM$152:$BM$192, ROW('Cheater Sheet'!$BM$152:$BM$192)-151,""), ROW()-4)),"")="","",IFERROR(INDEX('Cheater Sheet'!K152:K192, SMALL(IF("Yes"='Cheater Sheet'!$BM$152:$BM$192, ROW('Cheater Sheet'!$BM$152:$BM$192)-151,""), ROW()-4)),""))</f>
        <v/>
      </c>
      <c r="M18" s="287" t="str" cm="1">
        <f t="array" ref="M18">IF(IFERROR(INDEX('Cheater Sheet'!L152:L192, SMALL(IF("Yes"='Cheater Sheet'!$BM$152:$BM$192, ROW('Cheater Sheet'!$BM$152:$BM$192)-151,""), ROW()-4)),"")="","",IFERROR(INDEX('Cheater Sheet'!L152:L192, SMALL(IF("Yes"='Cheater Sheet'!$BM$152:$BM$192, ROW('Cheater Sheet'!$BM$152:$BM$192)-151,""), ROW()-4)),""))</f>
        <v/>
      </c>
      <c r="N18" s="292" t="str" cm="1">
        <f t="array" ref="N18">IF(IFERROR(INDEX('Cheater Sheet'!M152:M192, SMALL(IF("Yes"='Cheater Sheet'!$BM$152:$BM$192, ROW('Cheater Sheet'!$BM$152:$BM$192)-151,""), ROW()-4)),"")="","",IFERROR(INDEX('Cheater Sheet'!M152:M192, SMALL(IF("Yes"='Cheater Sheet'!$BM$152:$BM$192, ROW('Cheater Sheet'!$BM$152:$BM$192)-151,""), ROW()-4)),""))</f>
        <v/>
      </c>
      <c r="O18" s="287" t="str" cm="1">
        <f t="array" ref="O18">IF(IFERROR(INDEX('Cheater Sheet'!N152:N192, SMALL(IF("Yes"='Cheater Sheet'!$BM$152:$BM$192, ROW('Cheater Sheet'!$BM$152:$BM$192)-151,""), ROW()-4)),"")="","",IFERROR(INDEX('Cheater Sheet'!N152:N192, SMALL(IF("Yes"='Cheater Sheet'!$BM$152:$BM$192, ROW('Cheater Sheet'!$BM$152:$BM$192)-151,""), ROW()-4)),""))</f>
        <v/>
      </c>
      <c r="P18" s="292" t="str" cm="1">
        <f t="array" ref="P18">IF(IFERROR(INDEX('Cheater Sheet'!O152:O192, SMALL(IF("Yes"='Cheater Sheet'!$BM$152:$BM$192, ROW('Cheater Sheet'!$BM$152:$BM$192)-151,""), ROW()-4)),"")="","",IFERROR(INDEX('Cheater Sheet'!O152:O192, SMALL(IF("Yes"='Cheater Sheet'!$BM$152:$BM$192, ROW('Cheater Sheet'!$BM$152:$BM$192)-151,""), ROW()-4)),""))</f>
        <v/>
      </c>
      <c r="Q18" s="287" t="str" cm="1">
        <f t="array" ref="Q18">IF(IFERROR(INDEX('Cheater Sheet'!P152:P192, SMALL(IF("Yes"='Cheater Sheet'!$BM$152:$BM$192, ROW('Cheater Sheet'!$BM$152:$BM$192)-151,""), ROW()-4)),"")="","",IFERROR(INDEX('Cheater Sheet'!P152:P192, SMALL(IF("Yes"='Cheater Sheet'!$BM$152:$BM$192, ROW('Cheater Sheet'!$BM$152:$BM$192)-151,""), ROW()-4)),""))</f>
        <v/>
      </c>
      <c r="R18" s="292" t="str" cm="1">
        <f t="array" ref="R18">IF(IFERROR(INDEX('Cheater Sheet'!Q152:Q192, SMALL(IF("Yes"='Cheater Sheet'!$BM$152:$BM$192, ROW('Cheater Sheet'!$BM$152:$BM$192)-151,""), ROW()-4)),"")="","",IFERROR(INDEX('Cheater Sheet'!Q152:Q192, SMALL(IF("Yes"='Cheater Sheet'!$BM$152:$BM$192, ROW('Cheater Sheet'!$BM$152:$BM$192)-151,""), ROW()-4)),""))</f>
        <v/>
      </c>
      <c r="S18" s="287" t="str" cm="1">
        <f t="array" ref="S18">IF(IFERROR(INDEX('Cheater Sheet'!R152:R192, SMALL(IF("Yes"='Cheater Sheet'!$BM$152:$BM$192, ROW('Cheater Sheet'!$BM$152:$BM$192)-151,""), ROW()-4)),"")="","",IFERROR(INDEX('Cheater Sheet'!R152:R192, SMALL(IF("Yes"='Cheater Sheet'!$BM$152:$BM$192, ROW('Cheater Sheet'!$BM$152:$BM$192)-151,""), ROW()-4)),""))</f>
        <v/>
      </c>
      <c r="T18" s="292" t="str" cm="1">
        <f t="array" ref="T18">IF(IFERROR(INDEX('Cheater Sheet'!S152:S192, SMALL(IF("Yes"='Cheater Sheet'!$BM$152:$BM$192, ROW('Cheater Sheet'!$BM$152:$BM$192)-151,""), ROW()-4)),"")="","",IFERROR(INDEX('Cheater Sheet'!S152:S192, SMALL(IF("Yes"='Cheater Sheet'!$BM$152:$BM$192, ROW('Cheater Sheet'!$BM$152:$BM$192)-151,""), ROW()-4)),""))</f>
        <v/>
      </c>
      <c r="U18" s="287" t="str" cm="1">
        <f t="array" ref="U18">IF(IFERROR(INDEX('Cheater Sheet'!T152:T192, SMALL(IF("Yes"='Cheater Sheet'!$BM$152:$BM$192, ROW('Cheater Sheet'!$BM$152:$BM$192)-151,""), ROW()-4)),"")="","",IFERROR(INDEX('Cheater Sheet'!T152:T192, SMALL(IF("Yes"='Cheater Sheet'!$BM$152:$BM$192, ROW('Cheater Sheet'!$BM$152:$BM$192)-151,""), ROW()-4)),""))</f>
        <v/>
      </c>
      <c r="V18" s="292" t="str" cm="1">
        <f t="array" ref="V18">IF(IFERROR(INDEX('Cheater Sheet'!U152:U192, SMALL(IF("Yes"='Cheater Sheet'!$BM$152:$BM$192, ROW('Cheater Sheet'!$BM$152:$BM$192)-151,""), ROW()-4)),"")="","",IFERROR(INDEX('Cheater Sheet'!U152:U192, SMALL(IF("Yes"='Cheater Sheet'!$BM$152:$BM$192, ROW('Cheater Sheet'!$BM$152:$BM$192)-151,""), ROW()-4)),""))</f>
        <v/>
      </c>
      <c r="W18" s="287" t="str" cm="1">
        <f t="array" ref="W18">IF(IFERROR(INDEX('Cheater Sheet'!V152:V192, SMALL(IF("Yes"='Cheater Sheet'!$BM$152:$BM$192, ROW('Cheater Sheet'!$BM$152:$BM$192)-151,""), ROW()-4)),"")="","",IFERROR(INDEX('Cheater Sheet'!V152:V192, SMALL(IF("Yes"='Cheater Sheet'!$BM$152:$BM$192, ROW('Cheater Sheet'!$BM$152:$BM$192)-151,""), ROW()-4)),""))</f>
        <v/>
      </c>
      <c r="X18" s="292" t="str" cm="1">
        <f t="array" ref="X18">IF(IFERROR(INDEX('Cheater Sheet'!W152:W192, SMALL(IF("Yes"='Cheater Sheet'!$BM$152:$BM$192, ROW('Cheater Sheet'!$BM$152:$BM$192)-151,""), ROW()-4)),"")="","",IFERROR(INDEX('Cheater Sheet'!W152:W192, SMALL(IF("Yes"='Cheater Sheet'!$BM$152:$BM$192, ROW('Cheater Sheet'!$BM$152:$BM$192)-151,""), ROW()-4)),""))</f>
        <v/>
      </c>
      <c r="Y18" s="287" t="str" cm="1">
        <f t="array" ref="Y18">IF(IFERROR(INDEX('Cheater Sheet'!X152:X192, SMALL(IF("Yes"='Cheater Sheet'!$BM$152:$BM$192, ROW('Cheater Sheet'!$BM$152:$BM$192)-151,""), ROW()-4)),"")="","",IFERROR(INDEX('Cheater Sheet'!X152:X192, SMALL(IF("Yes"='Cheater Sheet'!$BM$152:$BM$192, ROW('Cheater Sheet'!$BM$152:$BM$192)-151,""), ROW()-4)),""))</f>
        <v/>
      </c>
      <c r="Z18" s="292" t="str" cm="1">
        <f t="array" ref="Z18">IF(IFERROR(INDEX('Cheater Sheet'!Y152:Y192, SMALL(IF("Yes"='Cheater Sheet'!$BM$152:$BM$192, ROW('Cheater Sheet'!$BM$152:$BM$192)-151,""), ROW()-4)),"")="","",IFERROR(INDEX('Cheater Sheet'!Y152:Y192, SMALL(IF("Yes"='Cheater Sheet'!$BM$152:$BM$192, ROW('Cheater Sheet'!$BM$152:$BM$192)-151,""), ROW()-4)),""))</f>
        <v/>
      </c>
      <c r="AA18" s="287" t="str" cm="1">
        <f t="array" ref="AA18">IF(IFERROR(INDEX('Cheater Sheet'!Z152:Z192, SMALL(IF("Yes"='Cheater Sheet'!$BM$152:$BM$192, ROW('Cheater Sheet'!$BM$152:$BM$192)-151,""), ROW()-4)),"")="","",IFERROR(INDEX('Cheater Sheet'!Z152:Z192, SMALL(IF("Yes"='Cheater Sheet'!$BM$152:$BM$192, ROW('Cheater Sheet'!$BM$152:$BM$192)-151,""), ROW()-4)),""))</f>
        <v/>
      </c>
      <c r="AB18" s="292" t="str" cm="1">
        <f t="array" ref="AB18">IF(IFERROR(INDEX('Cheater Sheet'!AA152:AA192, SMALL(IF("Yes"='Cheater Sheet'!$BM$152:$BM$192, ROW('Cheater Sheet'!$BM$152:$BM$192)-151,""), ROW()-4)),"")="","",IFERROR(INDEX('Cheater Sheet'!AA152:AA192, SMALL(IF("Yes"='Cheater Sheet'!$BM$152:$BM$192, ROW('Cheater Sheet'!$BM$152:$BM$192)-151,""), ROW()-4)),""))</f>
        <v/>
      </c>
      <c r="AC18" s="287" t="str" cm="1">
        <f t="array" ref="AC18">IF(IFERROR(INDEX('Cheater Sheet'!AB152:AB192, SMALL(IF("Yes"='Cheater Sheet'!$BM$152:$BM$192, ROW('Cheater Sheet'!$BM$152:$BM$192)-151,""), ROW()-4)),"")="","",IFERROR(INDEX('Cheater Sheet'!AB152:AB192, SMALL(IF("Yes"='Cheater Sheet'!$BM$152:$BM$192, ROW('Cheater Sheet'!$BM$152:$BM$192)-151,""), ROW()-4)),""))</f>
        <v/>
      </c>
      <c r="AD18" s="292" t="str" cm="1">
        <f t="array" ref="AD18">IF(IFERROR(INDEX('Cheater Sheet'!AC152:AC192, SMALL(IF("Yes"='Cheater Sheet'!$BM$152:$BM$192, ROW('Cheater Sheet'!$BM$152:$BM$192)-151,""), ROW()-4)),"")="","",IFERROR(INDEX('Cheater Sheet'!AC152:AC192, SMALL(IF("Yes"='Cheater Sheet'!$BM$152:$BM$192, ROW('Cheater Sheet'!$BM$152:$BM$192)-151,""), ROW()-4)),""))</f>
        <v/>
      </c>
      <c r="AE18" s="287" t="str" cm="1">
        <f t="array" ref="AE18">IF(IFERROR(INDEX('Cheater Sheet'!AD152:AD192, SMALL(IF("Yes"='Cheater Sheet'!$BM$152:$BM$192, ROW('Cheater Sheet'!$BM$152:$BM$192)-151,""), ROW()-4)),"")="","",IFERROR(INDEX('Cheater Sheet'!AD152:AD192, SMALL(IF("Yes"='Cheater Sheet'!$BM$152:$BM$192, ROW('Cheater Sheet'!$BM$152:$BM$192)-151,""), ROW()-4)),""))</f>
        <v/>
      </c>
      <c r="AF18" s="292" t="str" cm="1">
        <f t="array" ref="AF18">IF(IFERROR(INDEX('Cheater Sheet'!AE152:AE192, SMALL(IF("Yes"='Cheater Sheet'!$BM$152:$BM$192, ROW('Cheater Sheet'!$BM$152:$BM$192)-151,""), ROW()-4)),"")="","",IFERROR(INDEX('Cheater Sheet'!AE152:AE192, SMALL(IF("Yes"='Cheater Sheet'!$BM$152:$BM$192, ROW('Cheater Sheet'!$BM$152:$BM$192)-151,""), ROW()-4)),""))</f>
        <v/>
      </c>
      <c r="AG18" s="287" t="str" cm="1">
        <f t="array" ref="AG18">IF(IFERROR(INDEX('Cheater Sheet'!AF152:AF192, SMALL(IF("Yes"='Cheater Sheet'!$BM$152:$BM$192, ROW('Cheater Sheet'!$BM$152:$BM$192)-151,""), ROW()-4)),"")="","",IFERROR(INDEX('Cheater Sheet'!AF152:AF192, SMALL(IF("Yes"='Cheater Sheet'!$BM$152:$BM$192, ROW('Cheater Sheet'!$BM$152:$BM$192)-151,""), ROW()-4)),""))</f>
        <v/>
      </c>
      <c r="AH18" s="292" t="str" cm="1">
        <f t="array" ref="AH18">IF(IFERROR(INDEX('Cheater Sheet'!AG152:AG192, SMALL(IF("Yes"='Cheater Sheet'!$BM$152:$BM$192, ROW('Cheater Sheet'!$BM$152:$BM$192)-151,""), ROW()-4)),"")="","",IFERROR(INDEX('Cheater Sheet'!AG152:AG192, SMALL(IF("Yes"='Cheater Sheet'!$BM$152:$BM$192, ROW('Cheater Sheet'!$BM$152:$BM$192)-151,""), ROW()-4)),""))</f>
        <v/>
      </c>
      <c r="AI18" s="287" t="str" cm="1">
        <f t="array" ref="AI18">IF(IFERROR(INDEX('Cheater Sheet'!AH152:AH192, SMALL(IF("Yes"='Cheater Sheet'!$BM$152:$BM$192, ROW('Cheater Sheet'!$BM$152:$BM$192)-151,""), ROW()-4)),"")="","",IFERROR(INDEX('Cheater Sheet'!AH152:AH192, SMALL(IF("Yes"='Cheater Sheet'!$BM$152:$BM$192, ROW('Cheater Sheet'!$BM$152:$BM$192)-151,""), ROW()-4)),""))</f>
        <v/>
      </c>
      <c r="AJ18" s="292" t="str" cm="1">
        <f t="array" ref="AJ18">IF(IFERROR(INDEX('Cheater Sheet'!AI152:AI192, SMALL(IF("Yes"='Cheater Sheet'!$BM$152:$BM$192, ROW('Cheater Sheet'!$BM$152:$BM$192)-151,""), ROW()-4)),"")="","",IFERROR(INDEX('Cheater Sheet'!AI152:AI192, SMALL(IF("Yes"='Cheater Sheet'!$BM$152:$BM$192, ROW('Cheater Sheet'!$BM$152:$BM$192)-151,""), ROW()-4)),""))</f>
        <v/>
      </c>
      <c r="AK18" s="287" t="str" cm="1">
        <f t="array" ref="AK18">IF(IFERROR(INDEX('Cheater Sheet'!AJ152:AJ192, SMALL(IF("Yes"='Cheater Sheet'!$BM$152:$BM$192, ROW('Cheater Sheet'!$BM$152:$BM$192)-151,""), ROW()-4)),"")="","",IFERROR(INDEX('Cheater Sheet'!AJ152:AJ192, SMALL(IF("Yes"='Cheater Sheet'!$BM$152:$BM$192, ROW('Cheater Sheet'!$BM$152:$BM$192)-151,""), ROW()-4)),""))</f>
        <v/>
      </c>
      <c r="AL18" s="292" t="str" cm="1">
        <f t="array" ref="AL18">IF(IFERROR(INDEX('Cheater Sheet'!AK152:AK192, SMALL(IF("Yes"='Cheater Sheet'!$BM$152:$BM$192, ROW('Cheater Sheet'!$BM$152:$BM$192)-151,""), ROW()-4)),"")="","",IFERROR(INDEX('Cheater Sheet'!AK152:AK192, SMALL(IF("Yes"='Cheater Sheet'!$BM$152:$BM$192, ROW('Cheater Sheet'!$BM$152:$BM$192)-151,""), ROW()-4)),""))</f>
        <v/>
      </c>
      <c r="AM18" s="287" t="str" cm="1">
        <f t="array" ref="AM18">IF(IFERROR(INDEX('Cheater Sheet'!AL152:AL192, SMALL(IF("Yes"='Cheater Sheet'!$BM$152:$BM$192, ROW('Cheater Sheet'!$BM$152:$BM$192)-151,""), ROW()-4)),"")="","",IFERROR(INDEX('Cheater Sheet'!AL152:AL192, SMALL(IF("Yes"='Cheater Sheet'!$BM$152:$BM$192, ROW('Cheater Sheet'!$BM$152:$BM$192)-151,""), ROW()-4)),""))</f>
        <v/>
      </c>
      <c r="AN18" s="292" t="str" cm="1">
        <f t="array" ref="AN18">IF(IFERROR(INDEX('Cheater Sheet'!AM152:AM192, SMALL(IF("Yes"='Cheater Sheet'!$BM$152:$BM$192, ROW('Cheater Sheet'!$BM$152:$BM$192)-151,""), ROW()-4)),"")="","",IFERROR(INDEX('Cheater Sheet'!AM152:AM192, SMALL(IF("Yes"='Cheater Sheet'!$BM$152:$BM$192, ROW('Cheater Sheet'!$BM$152:$BM$192)-151,""), ROW()-4)),""))</f>
        <v/>
      </c>
      <c r="AO18" s="287" t="str" cm="1">
        <f t="array" ref="AO18">IF(IFERROR(INDEX('Cheater Sheet'!AN152:AN192, SMALL(IF("Yes"='Cheater Sheet'!$BM$152:$BM$192, ROW('Cheater Sheet'!$BM$152:$BM$192)-151,""), ROW()-4)),"")="","",IFERROR(INDEX('Cheater Sheet'!AN152:AN192, SMALL(IF("Yes"='Cheater Sheet'!$BM$152:$BM$192, ROW('Cheater Sheet'!$BM$152:$BM$192)-151,""), ROW()-4)),""))</f>
        <v/>
      </c>
      <c r="AP18" s="292" t="str" cm="1">
        <f t="array" ref="AP18">IF(IFERROR(INDEX('Cheater Sheet'!AO152:AO192, SMALL(IF("Yes"='Cheater Sheet'!$BM$152:$BM$192, ROW('Cheater Sheet'!$BM$152:$BM$192)-151,""), ROW()-4)),"")="","",IFERROR(INDEX('Cheater Sheet'!AO152:AO192, SMALL(IF("Yes"='Cheater Sheet'!$BM$152:$BM$192, ROW('Cheater Sheet'!$BM$152:$BM$192)-151,""), ROW()-4)),""))</f>
        <v/>
      </c>
      <c r="AQ18" s="287" t="str" cm="1">
        <f t="array" ref="AQ18">IF(IFERROR(INDEX('Cheater Sheet'!AP152:AP192, SMALL(IF("Yes"='Cheater Sheet'!$BM$152:$BM$192, ROW('Cheater Sheet'!$BM$152:$BM$192)-151,""), ROW()-4)),"")="","",IFERROR(INDEX('Cheater Sheet'!AP152:AP192, SMALL(IF("Yes"='Cheater Sheet'!$BM$152:$BM$192, ROW('Cheater Sheet'!$BM$152:$BM$192)-151,""), ROW()-4)),""))</f>
        <v/>
      </c>
      <c r="AR18" s="292" t="str" cm="1">
        <f t="array" ref="AR18">IF(IFERROR(INDEX('Cheater Sheet'!AQ152:AQ192, SMALL(IF("Yes"='Cheater Sheet'!$BM$152:$BM$192, ROW('Cheater Sheet'!$BM$152:$BM$192)-151,""), ROW()-4)),"")="","",IFERROR(INDEX('Cheater Sheet'!AQ152:AQ192, SMALL(IF("Yes"='Cheater Sheet'!$BM$152:$BM$192, ROW('Cheater Sheet'!$BM$152:$BM$192)-151,""), ROW()-4)),""))</f>
        <v/>
      </c>
      <c r="AS18" s="287" t="str" cm="1">
        <f t="array" ref="AS18">IF(IFERROR(INDEX('Cheater Sheet'!AR152:AR192, SMALL(IF("Yes"='Cheater Sheet'!$BM$152:$BM$192, ROW('Cheater Sheet'!$BM$152:$BM$192)-151,""), ROW()-4)),"")="","",IFERROR(INDEX('Cheater Sheet'!AR152:AR192, SMALL(IF("Yes"='Cheater Sheet'!$BM$152:$BM$192, ROW('Cheater Sheet'!$BM$152:$BM$192)-151,""), ROW()-4)),""))</f>
        <v/>
      </c>
      <c r="AT18" s="292" t="str" cm="1">
        <f t="array" ref="AT18">IF(IFERROR(INDEX('Cheater Sheet'!AS152:AS192, SMALL(IF("Yes"='Cheater Sheet'!$BM$152:$BM$192, ROW('Cheater Sheet'!$BM$152:$BM$192)-151,""), ROW()-4)),"")="","",IFERROR(INDEX('Cheater Sheet'!AS152:AS192, SMALL(IF("Yes"='Cheater Sheet'!$BM$152:$BM$192, ROW('Cheater Sheet'!$BM$152:$BM$192)-151,""), ROW()-4)),""))</f>
        <v/>
      </c>
      <c r="AU18" s="287" t="str" cm="1">
        <f t="array" ref="AU18">IF(IFERROR(INDEX('Cheater Sheet'!AT152:AT192, SMALL(IF("Yes"='Cheater Sheet'!$BM$152:$BM$192, ROW('Cheater Sheet'!$BM$152:$BM$192)-151,""), ROW()-4)),"")="","",IFERROR(INDEX('Cheater Sheet'!AT152:AT192, SMALL(IF("Yes"='Cheater Sheet'!$BM$152:$BM$192, ROW('Cheater Sheet'!$BM$152:$BM$192)-151,""), ROW()-4)),""))</f>
        <v/>
      </c>
      <c r="AV18" s="292" t="str" cm="1">
        <f t="array" ref="AV18">IF(IFERROR(INDEX('Cheater Sheet'!AU152:AU192, SMALL(IF("Yes"='Cheater Sheet'!$BM$152:$BM$192, ROW('Cheater Sheet'!$BM$152:$BM$192)-151,""), ROW()-4)),"")="","",IFERROR(INDEX('Cheater Sheet'!AU152:AU192, SMALL(IF("Yes"='Cheater Sheet'!$BM$152:$BM$192, ROW('Cheater Sheet'!$BM$152:$BM$192)-151,""), ROW()-4)),""))</f>
        <v/>
      </c>
      <c r="AW18" s="287" t="str" cm="1">
        <f t="array" ref="AW18">IF(IFERROR(INDEX('Cheater Sheet'!AV152:AV192, SMALL(IF("Yes"='Cheater Sheet'!$BM$152:$BM$192, ROW('Cheater Sheet'!$BM$152:$BM$192)-151,""), ROW()-4)),"")="","",IFERROR(INDEX('Cheater Sheet'!AV152:AV192, SMALL(IF("Yes"='Cheater Sheet'!$BM$152:$BM$192, ROW('Cheater Sheet'!$BM$152:$BM$192)-151,""), ROW()-4)),""))</f>
        <v/>
      </c>
      <c r="AX18" s="292" t="str" cm="1">
        <f t="array" ref="AX18">IF(IFERROR(INDEX('Cheater Sheet'!AW152:AW192, SMALL(IF("Yes"='Cheater Sheet'!$BM$152:$BM$192, ROW('Cheater Sheet'!$BM$152:$BM$192)-151,""), ROW()-4)),"")="","",IFERROR(INDEX('Cheater Sheet'!AW152:AW192, SMALL(IF("Yes"='Cheater Sheet'!$BM$152:$BM$192, ROW('Cheater Sheet'!$BM$152:$BM$192)-151,""), ROW()-4)),""))</f>
        <v/>
      </c>
      <c r="AY18" s="287" t="str" cm="1">
        <f t="array" ref="AY18">IF(IFERROR(INDEX('Cheater Sheet'!AX152:AX192, SMALL(IF("Yes"='Cheater Sheet'!$BM$152:$BM$192, ROW('Cheater Sheet'!$BM$152:$BM$192)-151,""), ROW()-4)),"")="","",IFERROR(INDEX('Cheater Sheet'!AX152:AX192, SMALL(IF("Yes"='Cheater Sheet'!$BM$152:$BM$192, ROW('Cheater Sheet'!$BM$152:$BM$192)-151,""), ROW()-4)),""))</f>
        <v/>
      </c>
      <c r="AZ18" s="292" t="str" cm="1">
        <f t="array" ref="AZ18">IF(IFERROR(INDEX('Cheater Sheet'!AY152:AY192, SMALL(IF("Yes"='Cheater Sheet'!$BM$152:$BM$192, ROW('Cheater Sheet'!$BM$152:$BM$192)-151,""), ROW()-4)),"")="","",IFERROR(INDEX('Cheater Sheet'!AY152:AY192, SMALL(IF("Yes"='Cheater Sheet'!$BM$152:$BM$192, ROW('Cheater Sheet'!$BM$152:$BM$192)-151,""), ROW()-4)),""))</f>
        <v/>
      </c>
      <c r="BA18" s="287" t="str" cm="1">
        <f t="array" ref="BA18">IF(IFERROR(INDEX('Cheater Sheet'!AZ152:AZ192, SMALL(IF("Yes"='Cheater Sheet'!$BM$152:$BM$192, ROW('Cheater Sheet'!$BM$152:$BM$192)-151,""), ROW()-4)),"")="","",IFERROR(INDEX('Cheater Sheet'!AZ152:AZ192, SMALL(IF("Yes"='Cheater Sheet'!$BM$152:$BM$192, ROW('Cheater Sheet'!$BM$152:$BM$192)-151,""), ROW()-4)),""))</f>
        <v/>
      </c>
      <c r="BB18" s="292" t="str" cm="1">
        <f t="array" ref="BB18">IF(IFERROR(INDEX('Cheater Sheet'!BA152:BA192, SMALL(IF("Yes"='Cheater Sheet'!$BM$152:$BM$192, ROW('Cheater Sheet'!$BM$152:$BM$192)-151,""), ROW()-4)),"")="","",IFERROR(INDEX('Cheater Sheet'!BA152:BA192, SMALL(IF("Yes"='Cheater Sheet'!$BM$152:$BM$192, ROW('Cheater Sheet'!$BM$152:$BM$192)-151,""), ROW()-4)),""))</f>
        <v/>
      </c>
      <c r="BC18" s="287" t="str" cm="1">
        <f t="array" ref="BC18">IF(IFERROR(INDEX('Cheater Sheet'!BB152:BB192, SMALL(IF("Yes"='Cheater Sheet'!$BM$152:$BM$192, ROW('Cheater Sheet'!$BM$152:$BM$192)-151,""), ROW()-4)),"")="","",IFERROR(INDEX('Cheater Sheet'!BB152:BB192, SMALL(IF("Yes"='Cheater Sheet'!$BM$152:$BM$192, ROW('Cheater Sheet'!$BM$152:$BM$192)-151,""), ROW()-4)),""))</f>
        <v/>
      </c>
      <c r="BD18" s="292" t="str" cm="1">
        <f t="array" ref="BD18">IF(IFERROR(INDEX('Cheater Sheet'!BC152:BC192, SMALL(IF("Yes"='Cheater Sheet'!$BM$152:$BM$192, ROW('Cheater Sheet'!$BM$152:$BM$192)-151,""), ROW()-4)),"")="","",IFERROR(INDEX('Cheater Sheet'!BC152:BC192, SMALL(IF("Yes"='Cheater Sheet'!$BM$152:$BM$192, ROW('Cheater Sheet'!$BM$152:$BM$192)-151,""), ROW()-4)),""))</f>
        <v/>
      </c>
      <c r="BE18" s="287" t="str" cm="1">
        <f t="array" ref="BE18">IF(IFERROR(INDEX('Cheater Sheet'!BD152:BD192, SMALL(IF("Yes"='Cheater Sheet'!$BM$152:$BM$192, ROW('Cheater Sheet'!$BM$152:$BM$192)-151,""), ROW()-4)),"")="","",IFERROR(INDEX('Cheater Sheet'!BD152:BD192, SMALL(IF("Yes"='Cheater Sheet'!$BM$152:$BM$192, ROW('Cheater Sheet'!$BM$152:$BM$192)-151,""), ROW()-4)),""))</f>
        <v/>
      </c>
      <c r="BF18" s="292" t="str" cm="1">
        <f t="array" ref="BF18">IF(IFERROR(INDEX('Cheater Sheet'!BE152:BE192, SMALL(IF("Yes"='Cheater Sheet'!$BM$152:$BM$192, ROW('Cheater Sheet'!$BM$152:$BM$192)-151,""), ROW()-4)),"")="","",IFERROR(INDEX('Cheater Sheet'!BE152:BE192, SMALL(IF("Yes"='Cheater Sheet'!$BM$152:$BM$192, ROW('Cheater Sheet'!$BM$152:$BM$192)-151,""), ROW()-4)),""))</f>
        <v/>
      </c>
      <c r="BG18" s="287" t="str" cm="1">
        <f t="array" ref="BG18">IF(IFERROR(INDEX('Cheater Sheet'!BF152:BF192, SMALL(IF("Yes"='Cheater Sheet'!$BM$152:$BM$192, ROW('Cheater Sheet'!$BM$152:$BM$192)-151,""), ROW()-4)),"")="","",IFERROR(INDEX('Cheater Sheet'!BF152:BF192, SMALL(IF("Yes"='Cheater Sheet'!$BM$152:$BM$192, ROW('Cheater Sheet'!$BM$152:$BM$192)-151,""), ROW()-4)),""))</f>
        <v/>
      </c>
      <c r="BH18" s="292" t="str" cm="1">
        <f t="array" ref="BH18">IF(IFERROR(INDEX('Cheater Sheet'!BG152:BG192, SMALL(IF("Yes"='Cheater Sheet'!$BM$152:$BM$192, ROW('Cheater Sheet'!$BM$152:$BM$192)-151,""), ROW()-4)),"")="","",IFERROR(INDEX('Cheater Sheet'!BG152:BG192, SMALL(IF("Yes"='Cheater Sheet'!$BM$152:$BM$192, ROW('Cheater Sheet'!$BM$152:$BM$192)-151,""), ROW()-4)),""))</f>
        <v/>
      </c>
      <c r="BI18" s="287" t="str" cm="1">
        <f t="array" ref="BI18">IF(IFERROR(INDEX('Cheater Sheet'!BH152:BH192, SMALL(IF("Yes"='Cheater Sheet'!$BM$152:$BM$192, ROW('Cheater Sheet'!$BM$152:$BM$192)-151,""), ROW()-4)),"")="","",IFERROR(INDEX('Cheater Sheet'!BH152:BH192, SMALL(IF("Yes"='Cheater Sheet'!$BM$152:$BM$192, ROW('Cheater Sheet'!$BM$152:$BM$192)-151,""), ROW()-4)),""))</f>
        <v/>
      </c>
      <c r="BJ18" s="292" t="str" cm="1">
        <f t="array" ref="BJ18">IF(IFERROR(INDEX('Cheater Sheet'!BI152:BI192, SMALL(IF("Yes"='Cheater Sheet'!$BM$152:$BM$192, ROW('Cheater Sheet'!$BM$152:$BM$192)-151,""), ROW()-4)),"")="","",IFERROR(INDEX('Cheater Sheet'!BI152:BI192, SMALL(IF("Yes"='Cheater Sheet'!$BM$152:$BM$192, ROW('Cheater Sheet'!$BM$152:$BM$192)-151,""), ROW()-4)),""))</f>
        <v/>
      </c>
      <c r="BK18" s="709" t="str" cm="1">
        <f t="array" ref="BK18">IF(IFERROR(INDEX('Cheater Sheet'!BJ152:BJ192, SMALL(IF("Yes"='Cheater Sheet'!$BM$152:$BM$192, ROW('Cheater Sheet'!$BM$152:$BM$192)-151,""), ROW()-4)),"")="","",IFERROR(INDEX('Cheater Sheet'!BJ152:BJ192, SMALL(IF("Yes"='Cheater Sheet'!$BM$152:$BM$192, ROW('Cheater Sheet'!$BM$152:$BM$192)-151,""), ROW()-4)),""))</f>
        <v/>
      </c>
      <c r="BL18" s="714"/>
    </row>
    <row r="19" spans="1:64" x14ac:dyDescent="0.2">
      <c r="A19" s="765">
        <f t="shared" si="0"/>
        <v>0</v>
      </c>
      <c r="C19" s="143" t="str" cm="1">
        <f t="array" ref="C19">IFERROR(INDEX('Cheater Sheet'!$B$152:$B$192, SMALL(IF("Yes"='Cheater Sheet'!$BM$152:$BM$192, ROW('Cheater Sheet'!$BM$152:$BM$192)-151,""), ROW()-4)),"")</f>
        <v/>
      </c>
      <c r="D19" s="292" t="str" cm="1">
        <f t="array" ref="D19">IF(IFERROR(INDEX('Cheater Sheet'!C152:C192, SMALL(IF("Yes"='Cheater Sheet'!$BM$152:$BM$192, ROW('Cheater Sheet'!$BM$152:$BM$192)-151,""), ROW()-4)),"")="","",IFERROR(INDEX('Cheater Sheet'!C152:C192, SMALL(IF("Yes"='Cheater Sheet'!$BM$152:$BM$192, ROW('Cheater Sheet'!$BM$152:$BM$192)-151,""), ROW()-4)),""))</f>
        <v/>
      </c>
      <c r="E19" s="287" t="str" cm="1">
        <f t="array" ref="E19">IF(IFERROR(INDEX('Cheater Sheet'!D152:D192, SMALL(IF("Yes"='Cheater Sheet'!$BM$152:$BM$192, ROW('Cheater Sheet'!$BM$152:$BM$192)-151,""), ROW()-4)),"")="","",IFERROR(INDEX('Cheater Sheet'!D152:D192, SMALL(IF("Yes"='Cheater Sheet'!$BM$152:$BM$192, ROW('Cheater Sheet'!$BM$152:$BM$192)-151,""), ROW()-4)),""))</f>
        <v/>
      </c>
      <c r="F19" s="292" t="str" cm="1">
        <f t="array" ref="F19">IF(IFERROR(INDEX('Cheater Sheet'!E152:E192, SMALL(IF("Yes"='Cheater Sheet'!$BM$152:$BM$192, ROW('Cheater Sheet'!$BM$152:$BM$192)-151,""), ROW()-4)),"")="","",IFERROR(INDEX('Cheater Sheet'!E152:E192, SMALL(IF("Yes"='Cheater Sheet'!$BM$152:$BM$192, ROW('Cheater Sheet'!$BM$152:$BM$192)-151,""), ROW()-4)),""))</f>
        <v/>
      </c>
      <c r="G19" s="287" t="str" cm="1">
        <f t="array" ref="G19">IF(IFERROR(INDEX('Cheater Sheet'!F152:F192, SMALL(IF("Yes"='Cheater Sheet'!$BM$152:$BM$192, ROW('Cheater Sheet'!$BM$152:$BM$192)-151,""), ROW()-4)),"")="","",IFERROR(INDEX('Cheater Sheet'!F152:F192, SMALL(IF("Yes"='Cheater Sheet'!$BM$152:$BM$192, ROW('Cheater Sheet'!$BM$152:$BM$192)-151,""), ROW()-4)),""))</f>
        <v/>
      </c>
      <c r="H19" s="292" t="str" cm="1">
        <f t="array" ref="H19">IF(IFERROR(INDEX('Cheater Sheet'!G152:G192, SMALL(IF("Yes"='Cheater Sheet'!$BM$152:$BM$192, ROW('Cheater Sheet'!$BM$152:$BM$192)-151,""), ROW()-4)),"")="","",IFERROR(INDEX('Cheater Sheet'!G152:G192, SMALL(IF("Yes"='Cheater Sheet'!$BM$152:$BM$192, ROW('Cheater Sheet'!$BM$152:$BM$192)-151,""), ROW()-4)),""))</f>
        <v/>
      </c>
      <c r="I19" s="287" t="str" cm="1">
        <f t="array" ref="I19">IF(IFERROR(INDEX('Cheater Sheet'!H152:H192, SMALL(IF("Yes"='Cheater Sheet'!$BM$152:$BM$192, ROW('Cheater Sheet'!$BM$152:$BM$192)-151,""), ROW()-4)),"")="","",IFERROR(INDEX('Cheater Sheet'!H152:H192, SMALL(IF("Yes"='Cheater Sheet'!$BM$152:$BM$192, ROW('Cheater Sheet'!$BM$152:$BM$192)-151,""), ROW()-4)),""))</f>
        <v/>
      </c>
      <c r="J19" s="292" t="str" cm="1">
        <f t="array" ref="J19">IF(IFERROR(INDEX('Cheater Sheet'!I152:I192, SMALL(IF("Yes"='Cheater Sheet'!$BM$152:$BM$192, ROW('Cheater Sheet'!$BM$152:$BM$192)-151,""), ROW()-4)),"")="","",IFERROR(INDEX('Cheater Sheet'!I152:I192, SMALL(IF("Yes"='Cheater Sheet'!$BM$152:$BM$192, ROW('Cheater Sheet'!$BM$152:$BM$192)-151,""), ROW()-4)),""))</f>
        <v/>
      </c>
      <c r="K19" s="287" t="str" cm="1">
        <f t="array" ref="K19">IF(IFERROR(INDEX('Cheater Sheet'!J152:J192, SMALL(IF("Yes"='Cheater Sheet'!$BM$152:$BM$192, ROW('Cheater Sheet'!$BM$152:$BM$192)-151,""), ROW()-4)),"")="","",IFERROR(INDEX('Cheater Sheet'!J152:J192, SMALL(IF("Yes"='Cheater Sheet'!$BM$152:$BM$192, ROW('Cheater Sheet'!$BM$152:$BM$192)-151,""), ROW()-4)),""))</f>
        <v/>
      </c>
      <c r="L19" s="292" t="str" cm="1">
        <f t="array" ref="L19">IF(IFERROR(INDEX('Cheater Sheet'!K152:K192, SMALL(IF("Yes"='Cheater Sheet'!$BM$152:$BM$192, ROW('Cheater Sheet'!$BM$152:$BM$192)-151,""), ROW()-4)),"")="","",IFERROR(INDEX('Cheater Sheet'!K152:K192, SMALL(IF("Yes"='Cheater Sheet'!$BM$152:$BM$192, ROW('Cheater Sheet'!$BM$152:$BM$192)-151,""), ROW()-4)),""))</f>
        <v/>
      </c>
      <c r="M19" s="287" t="str" cm="1">
        <f t="array" ref="M19">IF(IFERROR(INDEX('Cheater Sheet'!L152:L192, SMALL(IF("Yes"='Cheater Sheet'!$BM$152:$BM$192, ROW('Cheater Sheet'!$BM$152:$BM$192)-151,""), ROW()-4)),"")="","",IFERROR(INDEX('Cheater Sheet'!L152:L192, SMALL(IF("Yes"='Cheater Sheet'!$BM$152:$BM$192, ROW('Cheater Sheet'!$BM$152:$BM$192)-151,""), ROW()-4)),""))</f>
        <v/>
      </c>
      <c r="N19" s="292" t="str" cm="1">
        <f t="array" ref="N19">IF(IFERROR(INDEX('Cheater Sheet'!M152:M192, SMALL(IF("Yes"='Cheater Sheet'!$BM$152:$BM$192, ROW('Cheater Sheet'!$BM$152:$BM$192)-151,""), ROW()-4)),"")="","",IFERROR(INDEX('Cheater Sheet'!M152:M192, SMALL(IF("Yes"='Cheater Sheet'!$BM$152:$BM$192, ROW('Cheater Sheet'!$BM$152:$BM$192)-151,""), ROW()-4)),""))</f>
        <v/>
      </c>
      <c r="O19" s="287" t="str" cm="1">
        <f t="array" ref="O19">IF(IFERROR(INDEX('Cheater Sheet'!N152:N192, SMALL(IF("Yes"='Cheater Sheet'!$BM$152:$BM$192, ROW('Cheater Sheet'!$BM$152:$BM$192)-151,""), ROW()-4)),"")="","",IFERROR(INDEX('Cheater Sheet'!N152:N192, SMALL(IF("Yes"='Cheater Sheet'!$BM$152:$BM$192, ROW('Cheater Sheet'!$BM$152:$BM$192)-151,""), ROW()-4)),""))</f>
        <v/>
      </c>
      <c r="P19" s="292" t="str" cm="1">
        <f t="array" ref="P19">IF(IFERROR(INDEX('Cheater Sheet'!O152:O192, SMALL(IF("Yes"='Cheater Sheet'!$BM$152:$BM$192, ROW('Cheater Sheet'!$BM$152:$BM$192)-151,""), ROW()-4)),"")="","",IFERROR(INDEX('Cheater Sheet'!O152:O192, SMALL(IF("Yes"='Cheater Sheet'!$BM$152:$BM$192, ROW('Cheater Sheet'!$BM$152:$BM$192)-151,""), ROW()-4)),""))</f>
        <v/>
      </c>
      <c r="Q19" s="287" t="str" cm="1">
        <f t="array" ref="Q19">IF(IFERROR(INDEX('Cheater Sheet'!P152:P192, SMALL(IF("Yes"='Cheater Sheet'!$BM$152:$BM$192, ROW('Cheater Sheet'!$BM$152:$BM$192)-151,""), ROW()-4)),"")="","",IFERROR(INDEX('Cheater Sheet'!P152:P192, SMALL(IF("Yes"='Cheater Sheet'!$BM$152:$BM$192, ROW('Cheater Sheet'!$BM$152:$BM$192)-151,""), ROW()-4)),""))</f>
        <v/>
      </c>
      <c r="R19" s="292" t="str" cm="1">
        <f t="array" ref="R19">IF(IFERROR(INDEX('Cheater Sheet'!Q152:Q192, SMALL(IF("Yes"='Cheater Sheet'!$BM$152:$BM$192, ROW('Cheater Sheet'!$BM$152:$BM$192)-151,""), ROW()-4)),"")="","",IFERROR(INDEX('Cheater Sheet'!Q152:Q192, SMALL(IF("Yes"='Cheater Sheet'!$BM$152:$BM$192, ROW('Cheater Sheet'!$BM$152:$BM$192)-151,""), ROW()-4)),""))</f>
        <v/>
      </c>
      <c r="S19" s="287" t="str" cm="1">
        <f t="array" ref="S19">IF(IFERROR(INDEX('Cheater Sheet'!R152:R192, SMALL(IF("Yes"='Cheater Sheet'!$BM$152:$BM$192, ROW('Cheater Sheet'!$BM$152:$BM$192)-151,""), ROW()-4)),"")="","",IFERROR(INDEX('Cheater Sheet'!R152:R192, SMALL(IF("Yes"='Cheater Sheet'!$BM$152:$BM$192, ROW('Cheater Sheet'!$BM$152:$BM$192)-151,""), ROW()-4)),""))</f>
        <v/>
      </c>
      <c r="T19" s="292" t="str" cm="1">
        <f t="array" ref="T19">IF(IFERROR(INDEX('Cheater Sheet'!S152:S192, SMALL(IF("Yes"='Cheater Sheet'!$BM$152:$BM$192, ROW('Cheater Sheet'!$BM$152:$BM$192)-151,""), ROW()-4)),"")="","",IFERROR(INDEX('Cheater Sheet'!S152:S192, SMALL(IF("Yes"='Cheater Sheet'!$BM$152:$BM$192, ROW('Cheater Sheet'!$BM$152:$BM$192)-151,""), ROW()-4)),""))</f>
        <v/>
      </c>
      <c r="U19" s="287" t="str" cm="1">
        <f t="array" ref="U19">IF(IFERROR(INDEX('Cheater Sheet'!T152:T192, SMALL(IF("Yes"='Cheater Sheet'!$BM$152:$BM$192, ROW('Cheater Sheet'!$BM$152:$BM$192)-151,""), ROW()-4)),"")="","",IFERROR(INDEX('Cheater Sheet'!T152:T192, SMALL(IF("Yes"='Cheater Sheet'!$BM$152:$BM$192, ROW('Cheater Sheet'!$BM$152:$BM$192)-151,""), ROW()-4)),""))</f>
        <v/>
      </c>
      <c r="V19" s="292" t="str" cm="1">
        <f t="array" ref="V19">IF(IFERROR(INDEX('Cheater Sheet'!U152:U192, SMALL(IF("Yes"='Cheater Sheet'!$BM$152:$BM$192, ROW('Cheater Sheet'!$BM$152:$BM$192)-151,""), ROW()-4)),"")="","",IFERROR(INDEX('Cheater Sheet'!U152:U192, SMALL(IF("Yes"='Cheater Sheet'!$BM$152:$BM$192, ROW('Cheater Sheet'!$BM$152:$BM$192)-151,""), ROW()-4)),""))</f>
        <v/>
      </c>
      <c r="W19" s="287" t="str" cm="1">
        <f t="array" ref="W19">IF(IFERROR(INDEX('Cheater Sheet'!V152:V192, SMALL(IF("Yes"='Cheater Sheet'!$BM$152:$BM$192, ROW('Cheater Sheet'!$BM$152:$BM$192)-151,""), ROW()-4)),"")="","",IFERROR(INDEX('Cheater Sheet'!V152:V192, SMALL(IF("Yes"='Cheater Sheet'!$BM$152:$BM$192, ROW('Cheater Sheet'!$BM$152:$BM$192)-151,""), ROW()-4)),""))</f>
        <v/>
      </c>
      <c r="X19" s="292" t="str" cm="1">
        <f t="array" ref="X19">IF(IFERROR(INDEX('Cheater Sheet'!W152:W192, SMALL(IF("Yes"='Cheater Sheet'!$BM$152:$BM$192, ROW('Cheater Sheet'!$BM$152:$BM$192)-151,""), ROW()-4)),"")="","",IFERROR(INDEX('Cheater Sheet'!W152:W192, SMALL(IF("Yes"='Cheater Sheet'!$BM$152:$BM$192, ROW('Cheater Sheet'!$BM$152:$BM$192)-151,""), ROW()-4)),""))</f>
        <v/>
      </c>
      <c r="Y19" s="287" t="str" cm="1">
        <f t="array" ref="Y19">IF(IFERROR(INDEX('Cheater Sheet'!X152:X192, SMALL(IF("Yes"='Cheater Sheet'!$BM$152:$BM$192, ROW('Cheater Sheet'!$BM$152:$BM$192)-151,""), ROW()-4)),"")="","",IFERROR(INDEX('Cheater Sheet'!X152:X192, SMALL(IF("Yes"='Cheater Sheet'!$BM$152:$BM$192, ROW('Cheater Sheet'!$BM$152:$BM$192)-151,""), ROW()-4)),""))</f>
        <v/>
      </c>
      <c r="Z19" s="292" t="str" cm="1">
        <f t="array" ref="Z19">IF(IFERROR(INDEX('Cheater Sheet'!Y152:Y192, SMALL(IF("Yes"='Cheater Sheet'!$BM$152:$BM$192, ROW('Cheater Sheet'!$BM$152:$BM$192)-151,""), ROW()-4)),"")="","",IFERROR(INDEX('Cheater Sheet'!Y152:Y192, SMALL(IF("Yes"='Cheater Sheet'!$BM$152:$BM$192, ROW('Cheater Sheet'!$BM$152:$BM$192)-151,""), ROW()-4)),""))</f>
        <v/>
      </c>
      <c r="AA19" s="287" t="str" cm="1">
        <f t="array" ref="AA19">IF(IFERROR(INDEX('Cheater Sheet'!Z152:Z192, SMALL(IF("Yes"='Cheater Sheet'!$BM$152:$BM$192, ROW('Cheater Sheet'!$BM$152:$BM$192)-151,""), ROW()-4)),"")="","",IFERROR(INDEX('Cheater Sheet'!Z152:Z192, SMALL(IF("Yes"='Cheater Sheet'!$BM$152:$BM$192, ROW('Cheater Sheet'!$BM$152:$BM$192)-151,""), ROW()-4)),""))</f>
        <v/>
      </c>
      <c r="AB19" s="292" t="str" cm="1">
        <f t="array" ref="AB19">IF(IFERROR(INDEX('Cheater Sheet'!AA152:AA192, SMALL(IF("Yes"='Cheater Sheet'!$BM$152:$BM$192, ROW('Cheater Sheet'!$BM$152:$BM$192)-151,""), ROW()-4)),"")="","",IFERROR(INDEX('Cheater Sheet'!AA152:AA192, SMALL(IF("Yes"='Cheater Sheet'!$BM$152:$BM$192, ROW('Cheater Sheet'!$BM$152:$BM$192)-151,""), ROW()-4)),""))</f>
        <v/>
      </c>
      <c r="AC19" s="287" t="str" cm="1">
        <f t="array" ref="AC19">IF(IFERROR(INDEX('Cheater Sheet'!AB152:AB192, SMALL(IF("Yes"='Cheater Sheet'!$BM$152:$BM$192, ROW('Cheater Sheet'!$BM$152:$BM$192)-151,""), ROW()-4)),"")="","",IFERROR(INDEX('Cheater Sheet'!AB152:AB192, SMALL(IF("Yes"='Cheater Sheet'!$BM$152:$BM$192, ROW('Cheater Sheet'!$BM$152:$BM$192)-151,""), ROW()-4)),""))</f>
        <v/>
      </c>
      <c r="AD19" s="292" t="str" cm="1">
        <f t="array" ref="AD19">IF(IFERROR(INDEX('Cheater Sheet'!AC152:AC192, SMALL(IF("Yes"='Cheater Sheet'!$BM$152:$BM$192, ROW('Cheater Sheet'!$BM$152:$BM$192)-151,""), ROW()-4)),"")="","",IFERROR(INDEX('Cheater Sheet'!AC152:AC192, SMALL(IF("Yes"='Cheater Sheet'!$BM$152:$BM$192, ROW('Cheater Sheet'!$BM$152:$BM$192)-151,""), ROW()-4)),""))</f>
        <v/>
      </c>
      <c r="AE19" s="287" t="str" cm="1">
        <f t="array" ref="AE19">IF(IFERROR(INDEX('Cheater Sheet'!AD152:AD192, SMALL(IF("Yes"='Cheater Sheet'!$BM$152:$BM$192, ROW('Cheater Sheet'!$BM$152:$BM$192)-151,""), ROW()-4)),"")="","",IFERROR(INDEX('Cheater Sheet'!AD152:AD192, SMALL(IF("Yes"='Cheater Sheet'!$BM$152:$BM$192, ROW('Cheater Sheet'!$BM$152:$BM$192)-151,""), ROW()-4)),""))</f>
        <v/>
      </c>
      <c r="AF19" s="292" t="str" cm="1">
        <f t="array" ref="AF19">IF(IFERROR(INDEX('Cheater Sheet'!AE152:AE192, SMALL(IF("Yes"='Cheater Sheet'!$BM$152:$BM$192, ROW('Cheater Sheet'!$BM$152:$BM$192)-151,""), ROW()-4)),"")="","",IFERROR(INDEX('Cheater Sheet'!AE152:AE192, SMALL(IF("Yes"='Cheater Sheet'!$BM$152:$BM$192, ROW('Cheater Sheet'!$BM$152:$BM$192)-151,""), ROW()-4)),""))</f>
        <v/>
      </c>
      <c r="AG19" s="287" t="str" cm="1">
        <f t="array" ref="AG19">IF(IFERROR(INDEX('Cheater Sheet'!AF152:AF192, SMALL(IF("Yes"='Cheater Sheet'!$BM$152:$BM$192, ROW('Cheater Sheet'!$BM$152:$BM$192)-151,""), ROW()-4)),"")="","",IFERROR(INDEX('Cheater Sheet'!AF152:AF192, SMALL(IF("Yes"='Cheater Sheet'!$BM$152:$BM$192, ROW('Cheater Sheet'!$BM$152:$BM$192)-151,""), ROW()-4)),""))</f>
        <v/>
      </c>
      <c r="AH19" s="292" t="str" cm="1">
        <f t="array" ref="AH19">IF(IFERROR(INDEX('Cheater Sheet'!AG152:AG192, SMALL(IF("Yes"='Cheater Sheet'!$BM$152:$BM$192, ROW('Cheater Sheet'!$BM$152:$BM$192)-151,""), ROW()-4)),"")="","",IFERROR(INDEX('Cheater Sheet'!AG152:AG192, SMALL(IF("Yes"='Cheater Sheet'!$BM$152:$BM$192, ROW('Cheater Sheet'!$BM$152:$BM$192)-151,""), ROW()-4)),""))</f>
        <v/>
      </c>
      <c r="AI19" s="287" t="str" cm="1">
        <f t="array" ref="AI19">IF(IFERROR(INDEX('Cheater Sheet'!AH152:AH192, SMALL(IF("Yes"='Cheater Sheet'!$BM$152:$BM$192, ROW('Cheater Sheet'!$BM$152:$BM$192)-151,""), ROW()-4)),"")="","",IFERROR(INDEX('Cheater Sheet'!AH152:AH192, SMALL(IF("Yes"='Cheater Sheet'!$BM$152:$BM$192, ROW('Cheater Sheet'!$BM$152:$BM$192)-151,""), ROW()-4)),""))</f>
        <v/>
      </c>
      <c r="AJ19" s="292" t="str" cm="1">
        <f t="array" ref="AJ19">IF(IFERROR(INDEX('Cheater Sheet'!AI152:AI192, SMALL(IF("Yes"='Cheater Sheet'!$BM$152:$BM$192, ROW('Cheater Sheet'!$BM$152:$BM$192)-151,""), ROW()-4)),"")="","",IFERROR(INDEX('Cheater Sheet'!AI152:AI192, SMALL(IF("Yes"='Cheater Sheet'!$BM$152:$BM$192, ROW('Cheater Sheet'!$BM$152:$BM$192)-151,""), ROW()-4)),""))</f>
        <v/>
      </c>
      <c r="AK19" s="287" t="str" cm="1">
        <f t="array" ref="AK19">IF(IFERROR(INDEX('Cheater Sheet'!AJ152:AJ192, SMALL(IF("Yes"='Cheater Sheet'!$BM$152:$BM$192, ROW('Cheater Sheet'!$BM$152:$BM$192)-151,""), ROW()-4)),"")="","",IFERROR(INDEX('Cheater Sheet'!AJ152:AJ192, SMALL(IF("Yes"='Cheater Sheet'!$BM$152:$BM$192, ROW('Cheater Sheet'!$BM$152:$BM$192)-151,""), ROW()-4)),""))</f>
        <v/>
      </c>
      <c r="AL19" s="292" t="str" cm="1">
        <f t="array" ref="AL19">IF(IFERROR(INDEX('Cheater Sheet'!AK152:AK192, SMALL(IF("Yes"='Cheater Sheet'!$BM$152:$BM$192, ROW('Cheater Sheet'!$BM$152:$BM$192)-151,""), ROW()-4)),"")="","",IFERROR(INDEX('Cheater Sheet'!AK152:AK192, SMALL(IF("Yes"='Cheater Sheet'!$BM$152:$BM$192, ROW('Cheater Sheet'!$BM$152:$BM$192)-151,""), ROW()-4)),""))</f>
        <v/>
      </c>
      <c r="AM19" s="287" t="str" cm="1">
        <f t="array" ref="AM19">IF(IFERROR(INDEX('Cheater Sheet'!AL152:AL192, SMALL(IF("Yes"='Cheater Sheet'!$BM$152:$BM$192, ROW('Cheater Sheet'!$BM$152:$BM$192)-151,""), ROW()-4)),"")="","",IFERROR(INDEX('Cheater Sheet'!AL152:AL192, SMALL(IF("Yes"='Cheater Sheet'!$BM$152:$BM$192, ROW('Cheater Sheet'!$BM$152:$BM$192)-151,""), ROW()-4)),""))</f>
        <v/>
      </c>
      <c r="AN19" s="292" t="str" cm="1">
        <f t="array" ref="AN19">IF(IFERROR(INDEX('Cheater Sheet'!AM152:AM192, SMALL(IF("Yes"='Cheater Sheet'!$BM$152:$BM$192, ROW('Cheater Sheet'!$BM$152:$BM$192)-151,""), ROW()-4)),"")="","",IFERROR(INDEX('Cheater Sheet'!AM152:AM192, SMALL(IF("Yes"='Cheater Sheet'!$BM$152:$BM$192, ROW('Cheater Sheet'!$BM$152:$BM$192)-151,""), ROW()-4)),""))</f>
        <v/>
      </c>
      <c r="AO19" s="287" t="str" cm="1">
        <f t="array" ref="AO19">IF(IFERROR(INDEX('Cheater Sheet'!AN152:AN192, SMALL(IF("Yes"='Cheater Sheet'!$BM$152:$BM$192, ROW('Cheater Sheet'!$BM$152:$BM$192)-151,""), ROW()-4)),"")="","",IFERROR(INDEX('Cheater Sheet'!AN152:AN192, SMALL(IF("Yes"='Cheater Sheet'!$BM$152:$BM$192, ROW('Cheater Sheet'!$BM$152:$BM$192)-151,""), ROW()-4)),""))</f>
        <v/>
      </c>
      <c r="AP19" s="292" t="str" cm="1">
        <f t="array" ref="AP19">IF(IFERROR(INDEX('Cheater Sheet'!AO152:AO192, SMALL(IF("Yes"='Cheater Sheet'!$BM$152:$BM$192, ROW('Cheater Sheet'!$BM$152:$BM$192)-151,""), ROW()-4)),"")="","",IFERROR(INDEX('Cheater Sheet'!AO152:AO192, SMALL(IF("Yes"='Cheater Sheet'!$BM$152:$BM$192, ROW('Cheater Sheet'!$BM$152:$BM$192)-151,""), ROW()-4)),""))</f>
        <v/>
      </c>
      <c r="AQ19" s="287" t="str" cm="1">
        <f t="array" ref="AQ19">IF(IFERROR(INDEX('Cheater Sheet'!AP152:AP192, SMALL(IF("Yes"='Cheater Sheet'!$BM$152:$BM$192, ROW('Cheater Sheet'!$BM$152:$BM$192)-151,""), ROW()-4)),"")="","",IFERROR(INDEX('Cheater Sheet'!AP152:AP192, SMALL(IF("Yes"='Cheater Sheet'!$BM$152:$BM$192, ROW('Cheater Sheet'!$BM$152:$BM$192)-151,""), ROW()-4)),""))</f>
        <v/>
      </c>
      <c r="AR19" s="292" t="str" cm="1">
        <f t="array" ref="AR19">IF(IFERROR(INDEX('Cheater Sheet'!AQ152:AQ192, SMALL(IF("Yes"='Cheater Sheet'!$BM$152:$BM$192, ROW('Cheater Sheet'!$BM$152:$BM$192)-151,""), ROW()-4)),"")="","",IFERROR(INDEX('Cheater Sheet'!AQ152:AQ192, SMALL(IF("Yes"='Cheater Sheet'!$BM$152:$BM$192, ROW('Cheater Sheet'!$BM$152:$BM$192)-151,""), ROW()-4)),""))</f>
        <v/>
      </c>
      <c r="AS19" s="287" t="str" cm="1">
        <f t="array" ref="AS19">IF(IFERROR(INDEX('Cheater Sheet'!AR152:AR192, SMALL(IF("Yes"='Cheater Sheet'!$BM$152:$BM$192, ROW('Cheater Sheet'!$BM$152:$BM$192)-151,""), ROW()-4)),"")="","",IFERROR(INDEX('Cheater Sheet'!AR152:AR192, SMALL(IF("Yes"='Cheater Sheet'!$BM$152:$BM$192, ROW('Cheater Sheet'!$BM$152:$BM$192)-151,""), ROW()-4)),""))</f>
        <v/>
      </c>
      <c r="AT19" s="292" t="str" cm="1">
        <f t="array" ref="AT19">IF(IFERROR(INDEX('Cheater Sheet'!AS152:AS192, SMALL(IF("Yes"='Cheater Sheet'!$BM$152:$BM$192, ROW('Cheater Sheet'!$BM$152:$BM$192)-151,""), ROW()-4)),"")="","",IFERROR(INDEX('Cheater Sheet'!AS152:AS192, SMALL(IF("Yes"='Cheater Sheet'!$BM$152:$BM$192, ROW('Cheater Sheet'!$BM$152:$BM$192)-151,""), ROW()-4)),""))</f>
        <v/>
      </c>
      <c r="AU19" s="287" t="str" cm="1">
        <f t="array" ref="AU19">IF(IFERROR(INDEX('Cheater Sheet'!AT152:AT192, SMALL(IF("Yes"='Cheater Sheet'!$BM$152:$BM$192, ROW('Cheater Sheet'!$BM$152:$BM$192)-151,""), ROW()-4)),"")="","",IFERROR(INDEX('Cheater Sheet'!AT152:AT192, SMALL(IF("Yes"='Cheater Sheet'!$BM$152:$BM$192, ROW('Cheater Sheet'!$BM$152:$BM$192)-151,""), ROW()-4)),""))</f>
        <v/>
      </c>
      <c r="AV19" s="292" t="str" cm="1">
        <f t="array" ref="AV19">IF(IFERROR(INDEX('Cheater Sheet'!AU152:AU192, SMALL(IF("Yes"='Cheater Sheet'!$BM$152:$BM$192, ROW('Cheater Sheet'!$BM$152:$BM$192)-151,""), ROW()-4)),"")="","",IFERROR(INDEX('Cheater Sheet'!AU152:AU192, SMALL(IF("Yes"='Cheater Sheet'!$BM$152:$BM$192, ROW('Cheater Sheet'!$BM$152:$BM$192)-151,""), ROW()-4)),""))</f>
        <v/>
      </c>
      <c r="AW19" s="287" t="str" cm="1">
        <f t="array" ref="AW19">IF(IFERROR(INDEX('Cheater Sheet'!AV152:AV192, SMALL(IF("Yes"='Cheater Sheet'!$BM$152:$BM$192, ROW('Cheater Sheet'!$BM$152:$BM$192)-151,""), ROW()-4)),"")="","",IFERROR(INDEX('Cheater Sheet'!AV152:AV192, SMALL(IF("Yes"='Cheater Sheet'!$BM$152:$BM$192, ROW('Cheater Sheet'!$BM$152:$BM$192)-151,""), ROW()-4)),""))</f>
        <v/>
      </c>
      <c r="AX19" s="292" t="str" cm="1">
        <f t="array" ref="AX19">IF(IFERROR(INDEX('Cheater Sheet'!AW152:AW192, SMALL(IF("Yes"='Cheater Sheet'!$BM$152:$BM$192, ROW('Cheater Sheet'!$BM$152:$BM$192)-151,""), ROW()-4)),"")="","",IFERROR(INDEX('Cheater Sheet'!AW152:AW192, SMALL(IF("Yes"='Cheater Sheet'!$BM$152:$BM$192, ROW('Cheater Sheet'!$BM$152:$BM$192)-151,""), ROW()-4)),""))</f>
        <v/>
      </c>
      <c r="AY19" s="287" t="str" cm="1">
        <f t="array" ref="AY19">IF(IFERROR(INDEX('Cheater Sheet'!AX152:AX192, SMALL(IF("Yes"='Cheater Sheet'!$BM$152:$BM$192, ROW('Cheater Sheet'!$BM$152:$BM$192)-151,""), ROW()-4)),"")="","",IFERROR(INDEX('Cheater Sheet'!AX152:AX192, SMALL(IF("Yes"='Cheater Sheet'!$BM$152:$BM$192, ROW('Cheater Sheet'!$BM$152:$BM$192)-151,""), ROW()-4)),""))</f>
        <v/>
      </c>
      <c r="AZ19" s="292" t="str" cm="1">
        <f t="array" ref="AZ19">IF(IFERROR(INDEX('Cheater Sheet'!AY152:AY192, SMALL(IF("Yes"='Cheater Sheet'!$BM$152:$BM$192, ROW('Cheater Sheet'!$BM$152:$BM$192)-151,""), ROW()-4)),"")="","",IFERROR(INDEX('Cheater Sheet'!AY152:AY192, SMALL(IF("Yes"='Cheater Sheet'!$BM$152:$BM$192, ROW('Cheater Sheet'!$BM$152:$BM$192)-151,""), ROW()-4)),""))</f>
        <v/>
      </c>
      <c r="BA19" s="287" t="str" cm="1">
        <f t="array" ref="BA19">IF(IFERROR(INDEX('Cheater Sheet'!AZ152:AZ192, SMALL(IF("Yes"='Cheater Sheet'!$BM$152:$BM$192, ROW('Cheater Sheet'!$BM$152:$BM$192)-151,""), ROW()-4)),"")="","",IFERROR(INDEX('Cheater Sheet'!AZ152:AZ192, SMALL(IF("Yes"='Cheater Sheet'!$BM$152:$BM$192, ROW('Cheater Sheet'!$BM$152:$BM$192)-151,""), ROW()-4)),""))</f>
        <v/>
      </c>
      <c r="BB19" s="292" t="str" cm="1">
        <f t="array" ref="BB19">IF(IFERROR(INDEX('Cheater Sheet'!BA152:BA192, SMALL(IF("Yes"='Cheater Sheet'!$BM$152:$BM$192, ROW('Cheater Sheet'!$BM$152:$BM$192)-151,""), ROW()-4)),"")="","",IFERROR(INDEX('Cheater Sheet'!BA152:BA192, SMALL(IF("Yes"='Cheater Sheet'!$BM$152:$BM$192, ROW('Cheater Sheet'!$BM$152:$BM$192)-151,""), ROW()-4)),""))</f>
        <v/>
      </c>
      <c r="BC19" s="287" t="str" cm="1">
        <f t="array" ref="BC19">IF(IFERROR(INDEX('Cheater Sheet'!BB152:BB192, SMALL(IF("Yes"='Cheater Sheet'!$BM$152:$BM$192, ROW('Cheater Sheet'!$BM$152:$BM$192)-151,""), ROW()-4)),"")="","",IFERROR(INDEX('Cheater Sheet'!BB152:BB192, SMALL(IF("Yes"='Cheater Sheet'!$BM$152:$BM$192, ROW('Cheater Sheet'!$BM$152:$BM$192)-151,""), ROW()-4)),""))</f>
        <v/>
      </c>
      <c r="BD19" s="292" t="str" cm="1">
        <f t="array" ref="BD19">IF(IFERROR(INDEX('Cheater Sheet'!BC152:BC192, SMALL(IF("Yes"='Cheater Sheet'!$BM$152:$BM$192, ROW('Cheater Sheet'!$BM$152:$BM$192)-151,""), ROW()-4)),"")="","",IFERROR(INDEX('Cheater Sheet'!BC152:BC192, SMALL(IF("Yes"='Cheater Sheet'!$BM$152:$BM$192, ROW('Cheater Sheet'!$BM$152:$BM$192)-151,""), ROW()-4)),""))</f>
        <v/>
      </c>
      <c r="BE19" s="287" t="str" cm="1">
        <f t="array" ref="BE19">IF(IFERROR(INDEX('Cheater Sheet'!BD152:BD192, SMALL(IF("Yes"='Cheater Sheet'!$BM$152:$BM$192, ROW('Cheater Sheet'!$BM$152:$BM$192)-151,""), ROW()-4)),"")="","",IFERROR(INDEX('Cheater Sheet'!BD152:BD192, SMALL(IF("Yes"='Cheater Sheet'!$BM$152:$BM$192, ROW('Cheater Sheet'!$BM$152:$BM$192)-151,""), ROW()-4)),""))</f>
        <v/>
      </c>
      <c r="BF19" s="292" t="str" cm="1">
        <f t="array" ref="BF19">IF(IFERROR(INDEX('Cheater Sheet'!BE152:BE192, SMALL(IF("Yes"='Cheater Sheet'!$BM$152:$BM$192, ROW('Cheater Sheet'!$BM$152:$BM$192)-151,""), ROW()-4)),"")="","",IFERROR(INDEX('Cheater Sheet'!BE152:BE192, SMALL(IF("Yes"='Cheater Sheet'!$BM$152:$BM$192, ROW('Cheater Sheet'!$BM$152:$BM$192)-151,""), ROW()-4)),""))</f>
        <v/>
      </c>
      <c r="BG19" s="287" t="str" cm="1">
        <f t="array" ref="BG19">IF(IFERROR(INDEX('Cheater Sheet'!BF152:BF192, SMALL(IF("Yes"='Cheater Sheet'!$BM$152:$BM$192, ROW('Cheater Sheet'!$BM$152:$BM$192)-151,""), ROW()-4)),"")="","",IFERROR(INDEX('Cheater Sheet'!BF152:BF192, SMALL(IF("Yes"='Cheater Sheet'!$BM$152:$BM$192, ROW('Cheater Sheet'!$BM$152:$BM$192)-151,""), ROW()-4)),""))</f>
        <v/>
      </c>
      <c r="BH19" s="292" t="str" cm="1">
        <f t="array" ref="BH19">IF(IFERROR(INDEX('Cheater Sheet'!BG152:BG192, SMALL(IF("Yes"='Cheater Sheet'!$BM$152:$BM$192, ROW('Cheater Sheet'!$BM$152:$BM$192)-151,""), ROW()-4)),"")="","",IFERROR(INDEX('Cheater Sheet'!BG152:BG192, SMALL(IF("Yes"='Cheater Sheet'!$BM$152:$BM$192, ROW('Cheater Sheet'!$BM$152:$BM$192)-151,""), ROW()-4)),""))</f>
        <v/>
      </c>
      <c r="BI19" s="287" t="str" cm="1">
        <f t="array" ref="BI19">IF(IFERROR(INDEX('Cheater Sheet'!BH152:BH192, SMALL(IF("Yes"='Cheater Sheet'!$BM$152:$BM$192, ROW('Cheater Sheet'!$BM$152:$BM$192)-151,""), ROW()-4)),"")="","",IFERROR(INDEX('Cheater Sheet'!BH152:BH192, SMALL(IF("Yes"='Cheater Sheet'!$BM$152:$BM$192, ROW('Cheater Sheet'!$BM$152:$BM$192)-151,""), ROW()-4)),""))</f>
        <v/>
      </c>
      <c r="BJ19" s="292" t="str" cm="1">
        <f t="array" ref="BJ19">IF(IFERROR(INDEX('Cheater Sheet'!BI152:BI192, SMALL(IF("Yes"='Cheater Sheet'!$BM$152:$BM$192, ROW('Cheater Sheet'!$BM$152:$BM$192)-151,""), ROW()-4)),"")="","",IFERROR(INDEX('Cheater Sheet'!BI152:BI192, SMALL(IF("Yes"='Cheater Sheet'!$BM$152:$BM$192, ROW('Cheater Sheet'!$BM$152:$BM$192)-151,""), ROW()-4)),""))</f>
        <v/>
      </c>
      <c r="BK19" s="709" t="str" cm="1">
        <f t="array" ref="BK19">IF(IFERROR(INDEX('Cheater Sheet'!BJ152:BJ192, SMALL(IF("Yes"='Cheater Sheet'!$BM$152:$BM$192, ROW('Cheater Sheet'!$BM$152:$BM$192)-151,""), ROW()-4)),"")="","",IFERROR(INDEX('Cheater Sheet'!BJ152:BJ192, SMALL(IF("Yes"='Cheater Sheet'!$BM$152:$BM$192, ROW('Cheater Sheet'!$BM$152:$BM$192)-151,""), ROW()-4)),""))</f>
        <v/>
      </c>
      <c r="BL19" s="714"/>
    </row>
    <row r="20" spans="1:64" x14ac:dyDescent="0.2">
      <c r="A20" s="765">
        <f t="shared" si="0"/>
        <v>0</v>
      </c>
      <c r="C20" s="143" t="str" cm="1">
        <f t="array" ref="C20">IFERROR(INDEX('Cheater Sheet'!$B$152:$B$192, SMALL(IF("Yes"='Cheater Sheet'!$BM$152:$BM$192, ROW('Cheater Sheet'!$BM$152:$BM$192)-151,""), ROW()-4)),"")</f>
        <v/>
      </c>
      <c r="D20" s="292" t="str" cm="1">
        <f t="array" ref="D20">IF(IFERROR(INDEX('Cheater Sheet'!C152:C192, SMALL(IF("Yes"='Cheater Sheet'!$BM$152:$BM$192, ROW('Cheater Sheet'!$BM$152:$BM$192)-151,""), ROW()-4)),"")="","",IFERROR(INDEX('Cheater Sheet'!C152:C192, SMALL(IF("Yes"='Cheater Sheet'!$BM$152:$BM$192, ROW('Cheater Sheet'!$BM$152:$BM$192)-151,""), ROW()-4)),""))</f>
        <v/>
      </c>
      <c r="E20" s="287" t="str" cm="1">
        <f t="array" ref="E20">IF(IFERROR(INDEX('Cheater Sheet'!D152:D192, SMALL(IF("Yes"='Cheater Sheet'!$BM$152:$BM$192, ROW('Cheater Sheet'!$BM$152:$BM$192)-151,""), ROW()-4)),"")="","",IFERROR(INDEX('Cheater Sheet'!D152:D192, SMALL(IF("Yes"='Cheater Sheet'!$BM$152:$BM$192, ROW('Cheater Sheet'!$BM$152:$BM$192)-151,""), ROW()-4)),""))</f>
        <v/>
      </c>
      <c r="F20" s="292" t="str" cm="1">
        <f t="array" ref="F20">IF(IFERROR(INDEX('Cheater Sheet'!E152:E192, SMALL(IF("Yes"='Cheater Sheet'!$BM$152:$BM$192, ROW('Cheater Sheet'!$BM$152:$BM$192)-151,""), ROW()-4)),"")="","",IFERROR(INDEX('Cheater Sheet'!E152:E192, SMALL(IF("Yes"='Cheater Sheet'!$BM$152:$BM$192, ROW('Cheater Sheet'!$BM$152:$BM$192)-151,""), ROW()-4)),""))</f>
        <v/>
      </c>
      <c r="G20" s="287" t="str" cm="1">
        <f t="array" ref="G20">IF(IFERROR(INDEX('Cheater Sheet'!F152:F192, SMALL(IF("Yes"='Cheater Sheet'!$BM$152:$BM$192, ROW('Cheater Sheet'!$BM$152:$BM$192)-151,""), ROW()-4)),"")="","",IFERROR(INDEX('Cheater Sheet'!F152:F192, SMALL(IF("Yes"='Cheater Sheet'!$BM$152:$BM$192, ROW('Cheater Sheet'!$BM$152:$BM$192)-151,""), ROW()-4)),""))</f>
        <v/>
      </c>
      <c r="H20" s="292" t="str" cm="1">
        <f t="array" ref="H20">IF(IFERROR(INDEX('Cheater Sheet'!G152:G192, SMALL(IF("Yes"='Cheater Sheet'!$BM$152:$BM$192, ROW('Cheater Sheet'!$BM$152:$BM$192)-151,""), ROW()-4)),"")="","",IFERROR(INDEX('Cheater Sheet'!G152:G192, SMALL(IF("Yes"='Cheater Sheet'!$BM$152:$BM$192, ROW('Cheater Sheet'!$BM$152:$BM$192)-151,""), ROW()-4)),""))</f>
        <v/>
      </c>
      <c r="I20" s="287" t="str" cm="1">
        <f t="array" ref="I20">IF(IFERROR(INDEX('Cheater Sheet'!H152:H192, SMALL(IF("Yes"='Cheater Sheet'!$BM$152:$BM$192, ROW('Cheater Sheet'!$BM$152:$BM$192)-151,""), ROW()-4)),"")="","",IFERROR(INDEX('Cheater Sheet'!H152:H192, SMALL(IF("Yes"='Cheater Sheet'!$BM$152:$BM$192, ROW('Cheater Sheet'!$BM$152:$BM$192)-151,""), ROW()-4)),""))</f>
        <v/>
      </c>
      <c r="J20" s="292" t="str" cm="1">
        <f t="array" ref="J20">IF(IFERROR(INDEX('Cheater Sheet'!I152:I192, SMALL(IF("Yes"='Cheater Sheet'!$BM$152:$BM$192, ROW('Cheater Sheet'!$BM$152:$BM$192)-151,""), ROW()-4)),"")="","",IFERROR(INDEX('Cheater Sheet'!I152:I192, SMALL(IF("Yes"='Cheater Sheet'!$BM$152:$BM$192, ROW('Cheater Sheet'!$BM$152:$BM$192)-151,""), ROW()-4)),""))</f>
        <v/>
      </c>
      <c r="K20" s="287" t="str" cm="1">
        <f t="array" ref="K20">IF(IFERROR(INDEX('Cheater Sheet'!J152:J192, SMALL(IF("Yes"='Cheater Sheet'!$BM$152:$BM$192, ROW('Cheater Sheet'!$BM$152:$BM$192)-151,""), ROW()-4)),"")="","",IFERROR(INDEX('Cheater Sheet'!J152:J192, SMALL(IF("Yes"='Cheater Sheet'!$BM$152:$BM$192, ROW('Cheater Sheet'!$BM$152:$BM$192)-151,""), ROW()-4)),""))</f>
        <v/>
      </c>
      <c r="L20" s="292" t="str" cm="1">
        <f t="array" ref="L20">IF(IFERROR(INDEX('Cheater Sheet'!K152:K192, SMALL(IF("Yes"='Cheater Sheet'!$BM$152:$BM$192, ROW('Cheater Sheet'!$BM$152:$BM$192)-151,""), ROW()-4)),"")="","",IFERROR(INDEX('Cheater Sheet'!K152:K192, SMALL(IF("Yes"='Cheater Sheet'!$BM$152:$BM$192, ROW('Cheater Sheet'!$BM$152:$BM$192)-151,""), ROW()-4)),""))</f>
        <v/>
      </c>
      <c r="M20" s="287" t="str" cm="1">
        <f t="array" ref="M20">IF(IFERROR(INDEX('Cheater Sheet'!L152:L192, SMALL(IF("Yes"='Cheater Sheet'!$BM$152:$BM$192, ROW('Cheater Sheet'!$BM$152:$BM$192)-151,""), ROW()-4)),"")="","",IFERROR(INDEX('Cheater Sheet'!L152:L192, SMALL(IF("Yes"='Cheater Sheet'!$BM$152:$BM$192, ROW('Cheater Sheet'!$BM$152:$BM$192)-151,""), ROW()-4)),""))</f>
        <v/>
      </c>
      <c r="N20" s="292" t="str" cm="1">
        <f t="array" ref="N20">IF(IFERROR(INDEX('Cheater Sheet'!M152:M192, SMALL(IF("Yes"='Cheater Sheet'!$BM$152:$BM$192, ROW('Cheater Sheet'!$BM$152:$BM$192)-151,""), ROW()-4)),"")="","",IFERROR(INDEX('Cheater Sheet'!M152:M192, SMALL(IF("Yes"='Cheater Sheet'!$BM$152:$BM$192, ROW('Cheater Sheet'!$BM$152:$BM$192)-151,""), ROW()-4)),""))</f>
        <v/>
      </c>
      <c r="O20" s="287" t="str" cm="1">
        <f t="array" ref="O20">IF(IFERROR(INDEX('Cheater Sheet'!N152:N192, SMALL(IF("Yes"='Cheater Sheet'!$BM$152:$BM$192, ROW('Cheater Sheet'!$BM$152:$BM$192)-151,""), ROW()-4)),"")="","",IFERROR(INDEX('Cheater Sheet'!N152:N192, SMALL(IF("Yes"='Cheater Sheet'!$BM$152:$BM$192, ROW('Cheater Sheet'!$BM$152:$BM$192)-151,""), ROW()-4)),""))</f>
        <v/>
      </c>
      <c r="P20" s="292" t="str" cm="1">
        <f t="array" ref="P20">IF(IFERROR(INDEX('Cheater Sheet'!O152:O192, SMALL(IF("Yes"='Cheater Sheet'!$BM$152:$BM$192, ROW('Cheater Sheet'!$BM$152:$BM$192)-151,""), ROW()-4)),"")="","",IFERROR(INDEX('Cheater Sheet'!O152:O192, SMALL(IF("Yes"='Cheater Sheet'!$BM$152:$BM$192, ROW('Cheater Sheet'!$BM$152:$BM$192)-151,""), ROW()-4)),""))</f>
        <v/>
      </c>
      <c r="Q20" s="287" t="str" cm="1">
        <f t="array" ref="Q20">IF(IFERROR(INDEX('Cheater Sheet'!P152:P192, SMALL(IF("Yes"='Cheater Sheet'!$BM$152:$BM$192, ROW('Cheater Sheet'!$BM$152:$BM$192)-151,""), ROW()-4)),"")="","",IFERROR(INDEX('Cheater Sheet'!P152:P192, SMALL(IF("Yes"='Cheater Sheet'!$BM$152:$BM$192, ROW('Cheater Sheet'!$BM$152:$BM$192)-151,""), ROW()-4)),""))</f>
        <v/>
      </c>
      <c r="R20" s="292" t="str" cm="1">
        <f t="array" ref="R20">IF(IFERROR(INDEX('Cheater Sheet'!Q152:Q192, SMALL(IF("Yes"='Cheater Sheet'!$BM$152:$BM$192, ROW('Cheater Sheet'!$BM$152:$BM$192)-151,""), ROW()-4)),"")="","",IFERROR(INDEX('Cheater Sheet'!Q152:Q192, SMALL(IF("Yes"='Cheater Sheet'!$BM$152:$BM$192, ROW('Cheater Sheet'!$BM$152:$BM$192)-151,""), ROW()-4)),""))</f>
        <v/>
      </c>
      <c r="S20" s="287" t="str" cm="1">
        <f t="array" ref="S20">IF(IFERROR(INDEX('Cheater Sheet'!R152:R192, SMALL(IF("Yes"='Cheater Sheet'!$BM$152:$BM$192, ROW('Cheater Sheet'!$BM$152:$BM$192)-151,""), ROW()-4)),"")="","",IFERROR(INDEX('Cheater Sheet'!R152:R192, SMALL(IF("Yes"='Cheater Sheet'!$BM$152:$BM$192, ROW('Cheater Sheet'!$BM$152:$BM$192)-151,""), ROW()-4)),""))</f>
        <v/>
      </c>
      <c r="T20" s="292" t="str" cm="1">
        <f t="array" ref="T20">IF(IFERROR(INDEX('Cheater Sheet'!S152:S192, SMALL(IF("Yes"='Cheater Sheet'!$BM$152:$BM$192, ROW('Cheater Sheet'!$BM$152:$BM$192)-151,""), ROW()-4)),"")="","",IFERROR(INDEX('Cheater Sheet'!S152:S192, SMALL(IF("Yes"='Cheater Sheet'!$BM$152:$BM$192, ROW('Cheater Sheet'!$BM$152:$BM$192)-151,""), ROW()-4)),""))</f>
        <v/>
      </c>
      <c r="U20" s="287" t="str" cm="1">
        <f t="array" ref="U20">IF(IFERROR(INDEX('Cheater Sheet'!T152:T192, SMALL(IF("Yes"='Cheater Sheet'!$BM$152:$BM$192, ROW('Cheater Sheet'!$BM$152:$BM$192)-151,""), ROW()-4)),"")="","",IFERROR(INDEX('Cheater Sheet'!T152:T192, SMALL(IF("Yes"='Cheater Sheet'!$BM$152:$BM$192, ROW('Cheater Sheet'!$BM$152:$BM$192)-151,""), ROW()-4)),""))</f>
        <v/>
      </c>
      <c r="V20" s="292" t="str" cm="1">
        <f t="array" ref="V20">IF(IFERROR(INDEX('Cheater Sheet'!U152:U192, SMALL(IF("Yes"='Cheater Sheet'!$BM$152:$BM$192, ROW('Cheater Sheet'!$BM$152:$BM$192)-151,""), ROW()-4)),"")="","",IFERROR(INDEX('Cheater Sheet'!U152:U192, SMALL(IF("Yes"='Cheater Sheet'!$BM$152:$BM$192, ROW('Cheater Sheet'!$BM$152:$BM$192)-151,""), ROW()-4)),""))</f>
        <v/>
      </c>
      <c r="W20" s="287" t="str" cm="1">
        <f t="array" ref="W20">IF(IFERROR(INDEX('Cheater Sheet'!V152:V192, SMALL(IF("Yes"='Cheater Sheet'!$BM$152:$BM$192, ROW('Cheater Sheet'!$BM$152:$BM$192)-151,""), ROW()-4)),"")="","",IFERROR(INDEX('Cheater Sheet'!V152:V192, SMALL(IF("Yes"='Cheater Sheet'!$BM$152:$BM$192, ROW('Cheater Sheet'!$BM$152:$BM$192)-151,""), ROW()-4)),""))</f>
        <v/>
      </c>
      <c r="X20" s="292" t="str" cm="1">
        <f t="array" ref="X20">IF(IFERROR(INDEX('Cheater Sheet'!W152:W192, SMALL(IF("Yes"='Cheater Sheet'!$BM$152:$BM$192, ROW('Cheater Sheet'!$BM$152:$BM$192)-151,""), ROW()-4)),"")="","",IFERROR(INDEX('Cheater Sheet'!W152:W192, SMALL(IF("Yes"='Cheater Sheet'!$BM$152:$BM$192, ROW('Cheater Sheet'!$BM$152:$BM$192)-151,""), ROW()-4)),""))</f>
        <v/>
      </c>
      <c r="Y20" s="287" t="str" cm="1">
        <f t="array" ref="Y20">IF(IFERROR(INDEX('Cheater Sheet'!X152:X192, SMALL(IF("Yes"='Cheater Sheet'!$BM$152:$BM$192, ROW('Cheater Sheet'!$BM$152:$BM$192)-151,""), ROW()-4)),"")="","",IFERROR(INDEX('Cheater Sheet'!X152:X192, SMALL(IF("Yes"='Cheater Sheet'!$BM$152:$BM$192, ROW('Cheater Sheet'!$BM$152:$BM$192)-151,""), ROW()-4)),""))</f>
        <v/>
      </c>
      <c r="Z20" s="292" t="str" cm="1">
        <f t="array" ref="Z20">IF(IFERROR(INDEX('Cheater Sheet'!Y152:Y192, SMALL(IF("Yes"='Cheater Sheet'!$BM$152:$BM$192, ROW('Cheater Sheet'!$BM$152:$BM$192)-151,""), ROW()-4)),"")="","",IFERROR(INDEX('Cheater Sheet'!Y152:Y192, SMALL(IF("Yes"='Cheater Sheet'!$BM$152:$BM$192, ROW('Cheater Sheet'!$BM$152:$BM$192)-151,""), ROW()-4)),""))</f>
        <v/>
      </c>
      <c r="AA20" s="287" t="str" cm="1">
        <f t="array" ref="AA20">IF(IFERROR(INDEX('Cheater Sheet'!Z152:Z192, SMALL(IF("Yes"='Cheater Sheet'!$BM$152:$BM$192, ROW('Cheater Sheet'!$BM$152:$BM$192)-151,""), ROW()-4)),"")="","",IFERROR(INDEX('Cheater Sheet'!Z152:Z192, SMALL(IF("Yes"='Cheater Sheet'!$BM$152:$BM$192, ROW('Cheater Sheet'!$BM$152:$BM$192)-151,""), ROW()-4)),""))</f>
        <v/>
      </c>
      <c r="AB20" s="292" t="str" cm="1">
        <f t="array" ref="AB20">IF(IFERROR(INDEX('Cheater Sheet'!AA152:AA192, SMALL(IF("Yes"='Cheater Sheet'!$BM$152:$BM$192, ROW('Cheater Sheet'!$BM$152:$BM$192)-151,""), ROW()-4)),"")="","",IFERROR(INDEX('Cheater Sheet'!AA152:AA192, SMALL(IF("Yes"='Cheater Sheet'!$BM$152:$BM$192, ROW('Cheater Sheet'!$BM$152:$BM$192)-151,""), ROW()-4)),""))</f>
        <v/>
      </c>
      <c r="AC20" s="287" t="str" cm="1">
        <f t="array" ref="AC20">IF(IFERROR(INDEX('Cheater Sheet'!AB152:AB192, SMALL(IF("Yes"='Cheater Sheet'!$BM$152:$BM$192, ROW('Cheater Sheet'!$BM$152:$BM$192)-151,""), ROW()-4)),"")="","",IFERROR(INDEX('Cheater Sheet'!AB152:AB192, SMALL(IF("Yes"='Cheater Sheet'!$BM$152:$BM$192, ROW('Cheater Sheet'!$BM$152:$BM$192)-151,""), ROW()-4)),""))</f>
        <v/>
      </c>
      <c r="AD20" s="292" t="str" cm="1">
        <f t="array" ref="AD20">IF(IFERROR(INDEX('Cheater Sheet'!AC152:AC192, SMALL(IF("Yes"='Cheater Sheet'!$BM$152:$BM$192, ROW('Cheater Sheet'!$BM$152:$BM$192)-151,""), ROW()-4)),"")="","",IFERROR(INDEX('Cheater Sheet'!AC152:AC192, SMALL(IF("Yes"='Cheater Sheet'!$BM$152:$BM$192, ROW('Cheater Sheet'!$BM$152:$BM$192)-151,""), ROW()-4)),""))</f>
        <v/>
      </c>
      <c r="AE20" s="287" t="str" cm="1">
        <f t="array" ref="AE20">IF(IFERROR(INDEX('Cheater Sheet'!AD152:AD192, SMALL(IF("Yes"='Cheater Sheet'!$BM$152:$BM$192, ROW('Cheater Sheet'!$BM$152:$BM$192)-151,""), ROW()-4)),"")="","",IFERROR(INDEX('Cheater Sheet'!AD152:AD192, SMALL(IF("Yes"='Cheater Sheet'!$BM$152:$BM$192, ROW('Cheater Sheet'!$BM$152:$BM$192)-151,""), ROW()-4)),""))</f>
        <v/>
      </c>
      <c r="AF20" s="292" t="str" cm="1">
        <f t="array" ref="AF20">IF(IFERROR(INDEX('Cheater Sheet'!AE152:AE192, SMALL(IF("Yes"='Cheater Sheet'!$BM$152:$BM$192, ROW('Cheater Sheet'!$BM$152:$BM$192)-151,""), ROW()-4)),"")="","",IFERROR(INDEX('Cheater Sheet'!AE152:AE192, SMALL(IF("Yes"='Cheater Sheet'!$BM$152:$BM$192, ROW('Cheater Sheet'!$BM$152:$BM$192)-151,""), ROW()-4)),""))</f>
        <v/>
      </c>
      <c r="AG20" s="287" t="str" cm="1">
        <f t="array" ref="AG20">IF(IFERROR(INDEX('Cheater Sheet'!AF152:AF192, SMALL(IF("Yes"='Cheater Sheet'!$BM$152:$BM$192, ROW('Cheater Sheet'!$BM$152:$BM$192)-151,""), ROW()-4)),"")="","",IFERROR(INDEX('Cheater Sheet'!AF152:AF192, SMALL(IF("Yes"='Cheater Sheet'!$BM$152:$BM$192, ROW('Cheater Sheet'!$BM$152:$BM$192)-151,""), ROW()-4)),""))</f>
        <v/>
      </c>
      <c r="AH20" s="292" t="str" cm="1">
        <f t="array" ref="AH20">IF(IFERROR(INDEX('Cheater Sheet'!AG152:AG192, SMALL(IF("Yes"='Cheater Sheet'!$BM$152:$BM$192, ROW('Cheater Sheet'!$BM$152:$BM$192)-151,""), ROW()-4)),"")="","",IFERROR(INDEX('Cheater Sheet'!AG152:AG192, SMALL(IF("Yes"='Cheater Sheet'!$BM$152:$BM$192, ROW('Cheater Sheet'!$BM$152:$BM$192)-151,""), ROW()-4)),""))</f>
        <v/>
      </c>
      <c r="AI20" s="287" t="str" cm="1">
        <f t="array" ref="AI20">IF(IFERROR(INDEX('Cheater Sheet'!AH152:AH192, SMALL(IF("Yes"='Cheater Sheet'!$BM$152:$BM$192, ROW('Cheater Sheet'!$BM$152:$BM$192)-151,""), ROW()-4)),"")="","",IFERROR(INDEX('Cheater Sheet'!AH152:AH192, SMALL(IF("Yes"='Cheater Sheet'!$BM$152:$BM$192, ROW('Cheater Sheet'!$BM$152:$BM$192)-151,""), ROW()-4)),""))</f>
        <v/>
      </c>
      <c r="AJ20" s="292" t="str" cm="1">
        <f t="array" ref="AJ20">IF(IFERROR(INDEX('Cheater Sheet'!AI152:AI192, SMALL(IF("Yes"='Cheater Sheet'!$BM$152:$BM$192, ROW('Cheater Sheet'!$BM$152:$BM$192)-151,""), ROW()-4)),"")="","",IFERROR(INDEX('Cheater Sheet'!AI152:AI192, SMALL(IF("Yes"='Cheater Sheet'!$BM$152:$BM$192, ROW('Cheater Sheet'!$BM$152:$BM$192)-151,""), ROW()-4)),""))</f>
        <v/>
      </c>
      <c r="AK20" s="287" t="str" cm="1">
        <f t="array" ref="AK20">IF(IFERROR(INDEX('Cheater Sheet'!AJ152:AJ192, SMALL(IF("Yes"='Cheater Sheet'!$BM$152:$BM$192, ROW('Cheater Sheet'!$BM$152:$BM$192)-151,""), ROW()-4)),"")="","",IFERROR(INDEX('Cheater Sheet'!AJ152:AJ192, SMALL(IF("Yes"='Cheater Sheet'!$BM$152:$BM$192, ROW('Cheater Sheet'!$BM$152:$BM$192)-151,""), ROW()-4)),""))</f>
        <v/>
      </c>
      <c r="AL20" s="292" t="str" cm="1">
        <f t="array" ref="AL20">IF(IFERROR(INDEX('Cheater Sheet'!AK152:AK192, SMALL(IF("Yes"='Cheater Sheet'!$BM$152:$BM$192, ROW('Cheater Sheet'!$BM$152:$BM$192)-151,""), ROW()-4)),"")="","",IFERROR(INDEX('Cheater Sheet'!AK152:AK192, SMALL(IF("Yes"='Cheater Sheet'!$BM$152:$BM$192, ROW('Cheater Sheet'!$BM$152:$BM$192)-151,""), ROW()-4)),""))</f>
        <v/>
      </c>
      <c r="AM20" s="287" t="str" cm="1">
        <f t="array" ref="AM20">IF(IFERROR(INDEX('Cheater Sheet'!AL152:AL192, SMALL(IF("Yes"='Cheater Sheet'!$BM$152:$BM$192, ROW('Cheater Sheet'!$BM$152:$BM$192)-151,""), ROW()-4)),"")="","",IFERROR(INDEX('Cheater Sheet'!AL152:AL192, SMALL(IF("Yes"='Cheater Sheet'!$BM$152:$BM$192, ROW('Cheater Sheet'!$BM$152:$BM$192)-151,""), ROW()-4)),""))</f>
        <v/>
      </c>
      <c r="AN20" s="292" t="str" cm="1">
        <f t="array" ref="AN20">IF(IFERROR(INDEX('Cheater Sheet'!AM152:AM192, SMALL(IF("Yes"='Cheater Sheet'!$BM$152:$BM$192, ROW('Cheater Sheet'!$BM$152:$BM$192)-151,""), ROW()-4)),"")="","",IFERROR(INDEX('Cheater Sheet'!AM152:AM192, SMALL(IF("Yes"='Cheater Sheet'!$BM$152:$BM$192, ROW('Cheater Sheet'!$BM$152:$BM$192)-151,""), ROW()-4)),""))</f>
        <v/>
      </c>
      <c r="AO20" s="287" t="str" cm="1">
        <f t="array" ref="AO20">IF(IFERROR(INDEX('Cheater Sheet'!AN152:AN192, SMALL(IF("Yes"='Cheater Sheet'!$BM$152:$BM$192, ROW('Cheater Sheet'!$BM$152:$BM$192)-151,""), ROW()-4)),"")="","",IFERROR(INDEX('Cheater Sheet'!AN152:AN192, SMALL(IF("Yes"='Cheater Sheet'!$BM$152:$BM$192, ROW('Cheater Sheet'!$BM$152:$BM$192)-151,""), ROW()-4)),""))</f>
        <v/>
      </c>
      <c r="AP20" s="292" t="str" cm="1">
        <f t="array" ref="AP20">IF(IFERROR(INDEX('Cheater Sheet'!AO152:AO192, SMALL(IF("Yes"='Cheater Sheet'!$BM$152:$BM$192, ROW('Cheater Sheet'!$BM$152:$BM$192)-151,""), ROW()-4)),"")="","",IFERROR(INDEX('Cheater Sheet'!AO152:AO192, SMALL(IF("Yes"='Cheater Sheet'!$BM$152:$BM$192, ROW('Cheater Sheet'!$BM$152:$BM$192)-151,""), ROW()-4)),""))</f>
        <v/>
      </c>
      <c r="AQ20" s="287" t="str" cm="1">
        <f t="array" ref="AQ20">IF(IFERROR(INDEX('Cheater Sheet'!AP152:AP192, SMALL(IF("Yes"='Cheater Sheet'!$BM$152:$BM$192, ROW('Cheater Sheet'!$BM$152:$BM$192)-151,""), ROW()-4)),"")="","",IFERROR(INDEX('Cheater Sheet'!AP152:AP192, SMALL(IF("Yes"='Cheater Sheet'!$BM$152:$BM$192, ROW('Cheater Sheet'!$BM$152:$BM$192)-151,""), ROW()-4)),""))</f>
        <v/>
      </c>
      <c r="AR20" s="292" t="str" cm="1">
        <f t="array" ref="AR20">IF(IFERROR(INDEX('Cheater Sheet'!AQ152:AQ192, SMALL(IF("Yes"='Cheater Sheet'!$BM$152:$BM$192, ROW('Cheater Sheet'!$BM$152:$BM$192)-151,""), ROW()-4)),"")="","",IFERROR(INDEX('Cheater Sheet'!AQ152:AQ192, SMALL(IF("Yes"='Cheater Sheet'!$BM$152:$BM$192, ROW('Cheater Sheet'!$BM$152:$BM$192)-151,""), ROW()-4)),""))</f>
        <v/>
      </c>
      <c r="AS20" s="287" t="str" cm="1">
        <f t="array" ref="AS20">IF(IFERROR(INDEX('Cheater Sheet'!AR152:AR192, SMALL(IF("Yes"='Cheater Sheet'!$BM$152:$BM$192, ROW('Cheater Sheet'!$BM$152:$BM$192)-151,""), ROW()-4)),"")="","",IFERROR(INDEX('Cheater Sheet'!AR152:AR192, SMALL(IF("Yes"='Cheater Sheet'!$BM$152:$BM$192, ROW('Cheater Sheet'!$BM$152:$BM$192)-151,""), ROW()-4)),""))</f>
        <v/>
      </c>
      <c r="AT20" s="292" t="str" cm="1">
        <f t="array" ref="AT20">IF(IFERROR(INDEX('Cheater Sheet'!AS152:AS192, SMALL(IF("Yes"='Cheater Sheet'!$BM$152:$BM$192, ROW('Cheater Sheet'!$BM$152:$BM$192)-151,""), ROW()-4)),"")="","",IFERROR(INDEX('Cheater Sheet'!AS152:AS192, SMALL(IF("Yes"='Cheater Sheet'!$BM$152:$BM$192, ROW('Cheater Sheet'!$BM$152:$BM$192)-151,""), ROW()-4)),""))</f>
        <v/>
      </c>
      <c r="AU20" s="287" t="str" cm="1">
        <f t="array" ref="AU20">IF(IFERROR(INDEX('Cheater Sheet'!AT152:AT192, SMALL(IF("Yes"='Cheater Sheet'!$BM$152:$BM$192, ROW('Cheater Sheet'!$BM$152:$BM$192)-151,""), ROW()-4)),"")="","",IFERROR(INDEX('Cheater Sheet'!AT152:AT192, SMALL(IF("Yes"='Cheater Sheet'!$BM$152:$BM$192, ROW('Cheater Sheet'!$BM$152:$BM$192)-151,""), ROW()-4)),""))</f>
        <v/>
      </c>
      <c r="AV20" s="292" t="str" cm="1">
        <f t="array" ref="AV20">IF(IFERROR(INDEX('Cheater Sheet'!AU152:AU192, SMALL(IF("Yes"='Cheater Sheet'!$BM$152:$BM$192, ROW('Cheater Sheet'!$BM$152:$BM$192)-151,""), ROW()-4)),"")="","",IFERROR(INDEX('Cheater Sheet'!AU152:AU192, SMALL(IF("Yes"='Cheater Sheet'!$BM$152:$BM$192, ROW('Cheater Sheet'!$BM$152:$BM$192)-151,""), ROW()-4)),""))</f>
        <v/>
      </c>
      <c r="AW20" s="287" t="str" cm="1">
        <f t="array" ref="AW20">IF(IFERROR(INDEX('Cheater Sheet'!AV152:AV192, SMALL(IF("Yes"='Cheater Sheet'!$BM$152:$BM$192, ROW('Cheater Sheet'!$BM$152:$BM$192)-151,""), ROW()-4)),"")="","",IFERROR(INDEX('Cheater Sheet'!AV152:AV192, SMALL(IF("Yes"='Cheater Sheet'!$BM$152:$BM$192, ROW('Cheater Sheet'!$BM$152:$BM$192)-151,""), ROW()-4)),""))</f>
        <v/>
      </c>
      <c r="AX20" s="292" t="str" cm="1">
        <f t="array" ref="AX20">IF(IFERROR(INDEX('Cheater Sheet'!AW152:AW192, SMALL(IF("Yes"='Cheater Sheet'!$BM$152:$BM$192, ROW('Cheater Sheet'!$BM$152:$BM$192)-151,""), ROW()-4)),"")="","",IFERROR(INDEX('Cheater Sheet'!AW152:AW192, SMALL(IF("Yes"='Cheater Sheet'!$BM$152:$BM$192, ROW('Cheater Sheet'!$BM$152:$BM$192)-151,""), ROW()-4)),""))</f>
        <v/>
      </c>
      <c r="AY20" s="287" t="str" cm="1">
        <f t="array" ref="AY20">IF(IFERROR(INDEX('Cheater Sheet'!AX152:AX192, SMALL(IF("Yes"='Cheater Sheet'!$BM$152:$BM$192, ROW('Cheater Sheet'!$BM$152:$BM$192)-151,""), ROW()-4)),"")="","",IFERROR(INDEX('Cheater Sheet'!AX152:AX192, SMALL(IF("Yes"='Cheater Sheet'!$BM$152:$BM$192, ROW('Cheater Sheet'!$BM$152:$BM$192)-151,""), ROW()-4)),""))</f>
        <v/>
      </c>
      <c r="AZ20" s="292" t="str" cm="1">
        <f t="array" ref="AZ20">IF(IFERROR(INDEX('Cheater Sheet'!AY152:AY192, SMALL(IF("Yes"='Cheater Sheet'!$BM$152:$BM$192, ROW('Cheater Sheet'!$BM$152:$BM$192)-151,""), ROW()-4)),"")="","",IFERROR(INDEX('Cheater Sheet'!AY152:AY192, SMALL(IF("Yes"='Cheater Sheet'!$BM$152:$BM$192, ROW('Cheater Sheet'!$BM$152:$BM$192)-151,""), ROW()-4)),""))</f>
        <v/>
      </c>
      <c r="BA20" s="287" t="str" cm="1">
        <f t="array" ref="BA20">IF(IFERROR(INDEX('Cheater Sheet'!AZ152:AZ192, SMALL(IF("Yes"='Cheater Sheet'!$BM$152:$BM$192, ROW('Cheater Sheet'!$BM$152:$BM$192)-151,""), ROW()-4)),"")="","",IFERROR(INDEX('Cheater Sheet'!AZ152:AZ192, SMALL(IF("Yes"='Cheater Sheet'!$BM$152:$BM$192, ROW('Cheater Sheet'!$BM$152:$BM$192)-151,""), ROW()-4)),""))</f>
        <v/>
      </c>
      <c r="BB20" s="292" t="str" cm="1">
        <f t="array" ref="BB20">IF(IFERROR(INDEX('Cheater Sheet'!BA152:BA192, SMALL(IF("Yes"='Cheater Sheet'!$BM$152:$BM$192, ROW('Cheater Sheet'!$BM$152:$BM$192)-151,""), ROW()-4)),"")="","",IFERROR(INDEX('Cheater Sheet'!BA152:BA192, SMALL(IF("Yes"='Cheater Sheet'!$BM$152:$BM$192, ROW('Cheater Sheet'!$BM$152:$BM$192)-151,""), ROW()-4)),""))</f>
        <v/>
      </c>
      <c r="BC20" s="287" t="str" cm="1">
        <f t="array" ref="BC20">IF(IFERROR(INDEX('Cheater Sheet'!BB152:BB192, SMALL(IF("Yes"='Cheater Sheet'!$BM$152:$BM$192, ROW('Cheater Sheet'!$BM$152:$BM$192)-151,""), ROW()-4)),"")="","",IFERROR(INDEX('Cheater Sheet'!BB152:BB192, SMALL(IF("Yes"='Cheater Sheet'!$BM$152:$BM$192, ROW('Cheater Sheet'!$BM$152:$BM$192)-151,""), ROW()-4)),""))</f>
        <v/>
      </c>
      <c r="BD20" s="292" t="str" cm="1">
        <f t="array" ref="BD20">IF(IFERROR(INDEX('Cheater Sheet'!BC152:BC192, SMALL(IF("Yes"='Cheater Sheet'!$BM$152:$BM$192, ROW('Cheater Sheet'!$BM$152:$BM$192)-151,""), ROW()-4)),"")="","",IFERROR(INDEX('Cheater Sheet'!BC152:BC192, SMALL(IF("Yes"='Cheater Sheet'!$BM$152:$BM$192, ROW('Cheater Sheet'!$BM$152:$BM$192)-151,""), ROW()-4)),""))</f>
        <v/>
      </c>
      <c r="BE20" s="287" t="str" cm="1">
        <f t="array" ref="BE20">IF(IFERROR(INDEX('Cheater Sheet'!BD152:BD192, SMALL(IF("Yes"='Cheater Sheet'!$BM$152:$BM$192, ROW('Cheater Sheet'!$BM$152:$BM$192)-151,""), ROW()-4)),"")="","",IFERROR(INDEX('Cheater Sheet'!BD152:BD192, SMALL(IF("Yes"='Cheater Sheet'!$BM$152:$BM$192, ROW('Cheater Sheet'!$BM$152:$BM$192)-151,""), ROW()-4)),""))</f>
        <v/>
      </c>
      <c r="BF20" s="292" t="str" cm="1">
        <f t="array" ref="BF20">IF(IFERROR(INDEX('Cheater Sheet'!BE152:BE192, SMALL(IF("Yes"='Cheater Sheet'!$BM$152:$BM$192, ROW('Cheater Sheet'!$BM$152:$BM$192)-151,""), ROW()-4)),"")="","",IFERROR(INDEX('Cheater Sheet'!BE152:BE192, SMALL(IF("Yes"='Cheater Sheet'!$BM$152:$BM$192, ROW('Cheater Sheet'!$BM$152:$BM$192)-151,""), ROW()-4)),""))</f>
        <v/>
      </c>
      <c r="BG20" s="287" t="str" cm="1">
        <f t="array" ref="BG20">IF(IFERROR(INDEX('Cheater Sheet'!BF152:BF192, SMALL(IF("Yes"='Cheater Sheet'!$BM$152:$BM$192, ROW('Cheater Sheet'!$BM$152:$BM$192)-151,""), ROW()-4)),"")="","",IFERROR(INDEX('Cheater Sheet'!BF152:BF192, SMALL(IF("Yes"='Cheater Sheet'!$BM$152:$BM$192, ROW('Cheater Sheet'!$BM$152:$BM$192)-151,""), ROW()-4)),""))</f>
        <v/>
      </c>
      <c r="BH20" s="292" t="str" cm="1">
        <f t="array" ref="BH20">IF(IFERROR(INDEX('Cheater Sheet'!BG152:BG192, SMALL(IF("Yes"='Cheater Sheet'!$BM$152:$BM$192, ROW('Cheater Sheet'!$BM$152:$BM$192)-151,""), ROW()-4)),"")="","",IFERROR(INDEX('Cheater Sheet'!BG152:BG192, SMALL(IF("Yes"='Cheater Sheet'!$BM$152:$BM$192, ROW('Cheater Sheet'!$BM$152:$BM$192)-151,""), ROW()-4)),""))</f>
        <v/>
      </c>
      <c r="BI20" s="287" t="str" cm="1">
        <f t="array" ref="BI20">IF(IFERROR(INDEX('Cheater Sheet'!BH152:BH192, SMALL(IF("Yes"='Cheater Sheet'!$BM$152:$BM$192, ROW('Cheater Sheet'!$BM$152:$BM$192)-151,""), ROW()-4)),"")="","",IFERROR(INDEX('Cheater Sheet'!BH152:BH192, SMALL(IF("Yes"='Cheater Sheet'!$BM$152:$BM$192, ROW('Cheater Sheet'!$BM$152:$BM$192)-151,""), ROW()-4)),""))</f>
        <v/>
      </c>
      <c r="BJ20" s="292" t="str" cm="1">
        <f t="array" ref="BJ20">IF(IFERROR(INDEX('Cheater Sheet'!BI152:BI192, SMALL(IF("Yes"='Cheater Sheet'!$BM$152:$BM$192, ROW('Cheater Sheet'!$BM$152:$BM$192)-151,""), ROW()-4)),"")="","",IFERROR(INDEX('Cheater Sheet'!BI152:BI192, SMALL(IF("Yes"='Cheater Sheet'!$BM$152:$BM$192, ROW('Cheater Sheet'!$BM$152:$BM$192)-151,""), ROW()-4)),""))</f>
        <v/>
      </c>
      <c r="BK20" s="709" t="str" cm="1">
        <f t="array" ref="BK20">IF(IFERROR(INDEX('Cheater Sheet'!BJ152:BJ192, SMALL(IF("Yes"='Cheater Sheet'!$BM$152:$BM$192, ROW('Cheater Sheet'!$BM$152:$BM$192)-151,""), ROW()-4)),"")="","",IFERROR(INDEX('Cheater Sheet'!BJ152:BJ192, SMALL(IF("Yes"='Cheater Sheet'!$BM$152:$BM$192, ROW('Cheater Sheet'!$BM$152:$BM$192)-151,""), ROW()-4)),""))</f>
        <v/>
      </c>
      <c r="BL20" s="714"/>
    </row>
    <row r="21" spans="1:64" x14ac:dyDescent="0.2">
      <c r="A21" s="765">
        <f t="shared" si="0"/>
        <v>0</v>
      </c>
      <c r="C21" s="143" t="str" cm="1">
        <f t="array" ref="C21">IFERROR(INDEX('Cheater Sheet'!$B$152:$B$192, SMALL(IF("Yes"='Cheater Sheet'!$BM$152:$BM$192, ROW('Cheater Sheet'!$BM$152:$BM$192)-151,""), ROW()-4)),"")</f>
        <v/>
      </c>
      <c r="D21" s="292" t="str" cm="1">
        <f t="array" ref="D21">IF(IFERROR(INDEX('Cheater Sheet'!C152:C192, SMALL(IF("Yes"='Cheater Sheet'!$BM$152:$BM$192, ROW('Cheater Sheet'!$BM$152:$BM$192)-151,""), ROW()-4)),"")="","",IFERROR(INDEX('Cheater Sheet'!C152:C192, SMALL(IF("Yes"='Cheater Sheet'!$BM$152:$BM$192, ROW('Cheater Sheet'!$BM$152:$BM$192)-151,""), ROW()-4)),""))</f>
        <v/>
      </c>
      <c r="E21" s="287" t="str" cm="1">
        <f t="array" ref="E21">IF(IFERROR(INDEX('Cheater Sheet'!D152:D192, SMALL(IF("Yes"='Cheater Sheet'!$BM$152:$BM$192, ROW('Cheater Sheet'!$BM$152:$BM$192)-151,""), ROW()-4)),"")="","",IFERROR(INDEX('Cheater Sheet'!D152:D192, SMALL(IF("Yes"='Cheater Sheet'!$BM$152:$BM$192, ROW('Cheater Sheet'!$BM$152:$BM$192)-151,""), ROW()-4)),""))</f>
        <v/>
      </c>
      <c r="F21" s="292" t="str" cm="1">
        <f t="array" ref="F21">IF(IFERROR(INDEX('Cheater Sheet'!E152:E192, SMALL(IF("Yes"='Cheater Sheet'!$BM$152:$BM$192, ROW('Cheater Sheet'!$BM$152:$BM$192)-151,""), ROW()-4)),"")="","",IFERROR(INDEX('Cheater Sheet'!E152:E192, SMALL(IF("Yes"='Cheater Sheet'!$BM$152:$BM$192, ROW('Cheater Sheet'!$BM$152:$BM$192)-151,""), ROW()-4)),""))</f>
        <v/>
      </c>
      <c r="G21" s="287" t="str" cm="1">
        <f t="array" ref="G21">IF(IFERROR(INDEX('Cheater Sheet'!F152:F192, SMALL(IF("Yes"='Cheater Sheet'!$BM$152:$BM$192, ROW('Cheater Sheet'!$BM$152:$BM$192)-151,""), ROW()-4)),"")="","",IFERROR(INDEX('Cheater Sheet'!F152:F192, SMALL(IF("Yes"='Cheater Sheet'!$BM$152:$BM$192, ROW('Cheater Sheet'!$BM$152:$BM$192)-151,""), ROW()-4)),""))</f>
        <v/>
      </c>
      <c r="H21" s="292" t="str" cm="1">
        <f t="array" ref="H21">IF(IFERROR(INDEX('Cheater Sheet'!G152:G192, SMALL(IF("Yes"='Cheater Sheet'!$BM$152:$BM$192, ROW('Cheater Sheet'!$BM$152:$BM$192)-151,""), ROW()-4)),"")="","",IFERROR(INDEX('Cheater Sheet'!G152:G192, SMALL(IF("Yes"='Cheater Sheet'!$BM$152:$BM$192, ROW('Cheater Sheet'!$BM$152:$BM$192)-151,""), ROW()-4)),""))</f>
        <v/>
      </c>
      <c r="I21" s="287" t="str" cm="1">
        <f t="array" ref="I21">IF(IFERROR(INDEX('Cheater Sheet'!H152:H192, SMALL(IF("Yes"='Cheater Sheet'!$BM$152:$BM$192, ROW('Cheater Sheet'!$BM$152:$BM$192)-151,""), ROW()-4)),"")="","",IFERROR(INDEX('Cheater Sheet'!H152:H192, SMALL(IF("Yes"='Cheater Sheet'!$BM$152:$BM$192, ROW('Cheater Sheet'!$BM$152:$BM$192)-151,""), ROW()-4)),""))</f>
        <v/>
      </c>
      <c r="J21" s="292" t="str" cm="1">
        <f t="array" ref="J21">IF(IFERROR(INDEX('Cheater Sheet'!I152:I192, SMALL(IF("Yes"='Cheater Sheet'!$BM$152:$BM$192, ROW('Cheater Sheet'!$BM$152:$BM$192)-151,""), ROW()-4)),"")="","",IFERROR(INDEX('Cheater Sheet'!I152:I192, SMALL(IF("Yes"='Cheater Sheet'!$BM$152:$BM$192, ROW('Cheater Sheet'!$BM$152:$BM$192)-151,""), ROW()-4)),""))</f>
        <v/>
      </c>
      <c r="K21" s="287" t="str" cm="1">
        <f t="array" ref="K21">IF(IFERROR(INDEX('Cheater Sheet'!J152:J192, SMALL(IF("Yes"='Cheater Sheet'!$BM$152:$BM$192, ROW('Cheater Sheet'!$BM$152:$BM$192)-151,""), ROW()-4)),"")="","",IFERROR(INDEX('Cheater Sheet'!J152:J192, SMALL(IF("Yes"='Cheater Sheet'!$BM$152:$BM$192, ROW('Cheater Sheet'!$BM$152:$BM$192)-151,""), ROW()-4)),""))</f>
        <v/>
      </c>
      <c r="L21" s="292" t="str" cm="1">
        <f t="array" ref="L21">IF(IFERROR(INDEX('Cheater Sheet'!K152:K192, SMALL(IF("Yes"='Cheater Sheet'!$BM$152:$BM$192, ROW('Cheater Sheet'!$BM$152:$BM$192)-151,""), ROW()-4)),"")="","",IFERROR(INDEX('Cheater Sheet'!K152:K192, SMALL(IF("Yes"='Cheater Sheet'!$BM$152:$BM$192, ROW('Cheater Sheet'!$BM$152:$BM$192)-151,""), ROW()-4)),""))</f>
        <v/>
      </c>
      <c r="M21" s="287" t="str" cm="1">
        <f t="array" ref="M21">IF(IFERROR(INDEX('Cheater Sheet'!L152:L192, SMALL(IF("Yes"='Cheater Sheet'!$BM$152:$BM$192, ROW('Cheater Sheet'!$BM$152:$BM$192)-151,""), ROW()-4)),"")="","",IFERROR(INDEX('Cheater Sheet'!L152:L192, SMALL(IF("Yes"='Cheater Sheet'!$BM$152:$BM$192, ROW('Cheater Sheet'!$BM$152:$BM$192)-151,""), ROW()-4)),""))</f>
        <v/>
      </c>
      <c r="N21" s="292" t="str" cm="1">
        <f t="array" ref="N21">IF(IFERROR(INDEX('Cheater Sheet'!M152:M192, SMALL(IF("Yes"='Cheater Sheet'!$BM$152:$BM$192, ROW('Cheater Sheet'!$BM$152:$BM$192)-151,""), ROW()-4)),"")="","",IFERROR(INDEX('Cheater Sheet'!M152:M192, SMALL(IF("Yes"='Cheater Sheet'!$BM$152:$BM$192, ROW('Cheater Sheet'!$BM$152:$BM$192)-151,""), ROW()-4)),""))</f>
        <v/>
      </c>
      <c r="O21" s="287" t="str" cm="1">
        <f t="array" ref="O21">IF(IFERROR(INDEX('Cheater Sheet'!N152:N192, SMALL(IF("Yes"='Cheater Sheet'!$BM$152:$BM$192, ROW('Cheater Sheet'!$BM$152:$BM$192)-151,""), ROW()-4)),"")="","",IFERROR(INDEX('Cheater Sheet'!N152:N192, SMALL(IF("Yes"='Cheater Sheet'!$BM$152:$BM$192, ROW('Cheater Sheet'!$BM$152:$BM$192)-151,""), ROW()-4)),""))</f>
        <v/>
      </c>
      <c r="P21" s="292" t="str" cm="1">
        <f t="array" ref="P21">IF(IFERROR(INDEX('Cheater Sheet'!O152:O192, SMALL(IF("Yes"='Cheater Sheet'!$BM$152:$BM$192, ROW('Cheater Sheet'!$BM$152:$BM$192)-151,""), ROW()-4)),"")="","",IFERROR(INDEX('Cheater Sheet'!O152:O192, SMALL(IF("Yes"='Cheater Sheet'!$BM$152:$BM$192, ROW('Cheater Sheet'!$BM$152:$BM$192)-151,""), ROW()-4)),""))</f>
        <v/>
      </c>
      <c r="Q21" s="287" t="str" cm="1">
        <f t="array" ref="Q21">IF(IFERROR(INDEX('Cheater Sheet'!P152:P192, SMALL(IF("Yes"='Cheater Sheet'!$BM$152:$BM$192, ROW('Cheater Sheet'!$BM$152:$BM$192)-151,""), ROW()-4)),"")="","",IFERROR(INDEX('Cheater Sheet'!P152:P192, SMALL(IF("Yes"='Cheater Sheet'!$BM$152:$BM$192, ROW('Cheater Sheet'!$BM$152:$BM$192)-151,""), ROW()-4)),""))</f>
        <v/>
      </c>
      <c r="R21" s="292" t="str" cm="1">
        <f t="array" ref="R21">IF(IFERROR(INDEX('Cheater Sheet'!Q152:Q192, SMALL(IF("Yes"='Cheater Sheet'!$BM$152:$BM$192, ROW('Cheater Sheet'!$BM$152:$BM$192)-151,""), ROW()-4)),"")="","",IFERROR(INDEX('Cheater Sheet'!Q152:Q192, SMALL(IF("Yes"='Cheater Sheet'!$BM$152:$BM$192, ROW('Cheater Sheet'!$BM$152:$BM$192)-151,""), ROW()-4)),""))</f>
        <v/>
      </c>
      <c r="S21" s="287" t="str" cm="1">
        <f t="array" ref="S21">IF(IFERROR(INDEX('Cheater Sheet'!R152:R192, SMALL(IF("Yes"='Cheater Sheet'!$BM$152:$BM$192, ROW('Cheater Sheet'!$BM$152:$BM$192)-151,""), ROW()-4)),"")="","",IFERROR(INDEX('Cheater Sheet'!R152:R192, SMALL(IF("Yes"='Cheater Sheet'!$BM$152:$BM$192, ROW('Cheater Sheet'!$BM$152:$BM$192)-151,""), ROW()-4)),""))</f>
        <v/>
      </c>
      <c r="T21" s="292" t="str" cm="1">
        <f t="array" ref="T21">IF(IFERROR(INDEX('Cheater Sheet'!S152:S192, SMALL(IF("Yes"='Cheater Sheet'!$BM$152:$BM$192, ROW('Cheater Sheet'!$BM$152:$BM$192)-151,""), ROW()-4)),"")="","",IFERROR(INDEX('Cheater Sheet'!S152:S192, SMALL(IF("Yes"='Cheater Sheet'!$BM$152:$BM$192, ROW('Cheater Sheet'!$BM$152:$BM$192)-151,""), ROW()-4)),""))</f>
        <v/>
      </c>
      <c r="U21" s="287" t="str" cm="1">
        <f t="array" ref="U21">IF(IFERROR(INDEX('Cheater Sheet'!T152:T192, SMALL(IF("Yes"='Cheater Sheet'!$BM$152:$BM$192, ROW('Cheater Sheet'!$BM$152:$BM$192)-151,""), ROW()-4)),"")="","",IFERROR(INDEX('Cheater Sheet'!T152:T192, SMALL(IF("Yes"='Cheater Sheet'!$BM$152:$BM$192, ROW('Cheater Sheet'!$BM$152:$BM$192)-151,""), ROW()-4)),""))</f>
        <v/>
      </c>
      <c r="V21" s="292" t="str" cm="1">
        <f t="array" ref="V21">IF(IFERROR(INDEX('Cheater Sheet'!U152:U192, SMALL(IF("Yes"='Cheater Sheet'!$BM$152:$BM$192, ROW('Cheater Sheet'!$BM$152:$BM$192)-151,""), ROW()-4)),"")="","",IFERROR(INDEX('Cheater Sheet'!U152:U192, SMALL(IF("Yes"='Cheater Sheet'!$BM$152:$BM$192, ROW('Cheater Sheet'!$BM$152:$BM$192)-151,""), ROW()-4)),""))</f>
        <v/>
      </c>
      <c r="W21" s="287" t="str" cm="1">
        <f t="array" ref="W21">IF(IFERROR(INDEX('Cheater Sheet'!V152:V192, SMALL(IF("Yes"='Cheater Sheet'!$BM$152:$BM$192, ROW('Cheater Sheet'!$BM$152:$BM$192)-151,""), ROW()-4)),"")="","",IFERROR(INDEX('Cheater Sheet'!V152:V192, SMALL(IF("Yes"='Cheater Sheet'!$BM$152:$BM$192, ROW('Cheater Sheet'!$BM$152:$BM$192)-151,""), ROW()-4)),""))</f>
        <v/>
      </c>
      <c r="X21" s="292" t="str" cm="1">
        <f t="array" ref="X21">IF(IFERROR(INDEX('Cheater Sheet'!W152:W192, SMALL(IF("Yes"='Cheater Sheet'!$BM$152:$BM$192, ROW('Cheater Sheet'!$BM$152:$BM$192)-151,""), ROW()-4)),"")="","",IFERROR(INDEX('Cheater Sheet'!W152:W192, SMALL(IF("Yes"='Cheater Sheet'!$BM$152:$BM$192, ROW('Cheater Sheet'!$BM$152:$BM$192)-151,""), ROW()-4)),""))</f>
        <v/>
      </c>
      <c r="Y21" s="287" t="str" cm="1">
        <f t="array" ref="Y21">IF(IFERROR(INDEX('Cheater Sheet'!X152:X192, SMALL(IF("Yes"='Cheater Sheet'!$BM$152:$BM$192, ROW('Cheater Sheet'!$BM$152:$BM$192)-151,""), ROW()-4)),"")="","",IFERROR(INDEX('Cheater Sheet'!X152:X192, SMALL(IF("Yes"='Cheater Sheet'!$BM$152:$BM$192, ROW('Cheater Sheet'!$BM$152:$BM$192)-151,""), ROW()-4)),""))</f>
        <v/>
      </c>
      <c r="Z21" s="292" t="str" cm="1">
        <f t="array" ref="Z21">IF(IFERROR(INDEX('Cheater Sheet'!Y152:Y192, SMALL(IF("Yes"='Cheater Sheet'!$BM$152:$BM$192, ROW('Cheater Sheet'!$BM$152:$BM$192)-151,""), ROW()-4)),"")="","",IFERROR(INDEX('Cheater Sheet'!Y152:Y192, SMALL(IF("Yes"='Cheater Sheet'!$BM$152:$BM$192, ROW('Cheater Sheet'!$BM$152:$BM$192)-151,""), ROW()-4)),""))</f>
        <v/>
      </c>
      <c r="AA21" s="287" t="str" cm="1">
        <f t="array" ref="AA21">IF(IFERROR(INDEX('Cheater Sheet'!Z152:Z192, SMALL(IF("Yes"='Cheater Sheet'!$BM$152:$BM$192, ROW('Cheater Sheet'!$BM$152:$BM$192)-151,""), ROW()-4)),"")="","",IFERROR(INDEX('Cheater Sheet'!Z152:Z192, SMALL(IF("Yes"='Cheater Sheet'!$BM$152:$BM$192, ROW('Cheater Sheet'!$BM$152:$BM$192)-151,""), ROW()-4)),""))</f>
        <v/>
      </c>
      <c r="AB21" s="292" t="str" cm="1">
        <f t="array" ref="AB21">IF(IFERROR(INDEX('Cheater Sheet'!AA152:AA192, SMALL(IF("Yes"='Cheater Sheet'!$BM$152:$BM$192, ROW('Cheater Sheet'!$BM$152:$BM$192)-151,""), ROW()-4)),"")="","",IFERROR(INDEX('Cheater Sheet'!AA152:AA192, SMALL(IF("Yes"='Cheater Sheet'!$BM$152:$BM$192, ROW('Cheater Sheet'!$BM$152:$BM$192)-151,""), ROW()-4)),""))</f>
        <v/>
      </c>
      <c r="AC21" s="287" t="str" cm="1">
        <f t="array" ref="AC21">IF(IFERROR(INDEX('Cheater Sheet'!AB152:AB192, SMALL(IF("Yes"='Cheater Sheet'!$BM$152:$BM$192, ROW('Cheater Sheet'!$BM$152:$BM$192)-151,""), ROW()-4)),"")="","",IFERROR(INDEX('Cheater Sheet'!AB152:AB192, SMALL(IF("Yes"='Cheater Sheet'!$BM$152:$BM$192, ROW('Cheater Sheet'!$BM$152:$BM$192)-151,""), ROW()-4)),""))</f>
        <v/>
      </c>
      <c r="AD21" s="292" t="str" cm="1">
        <f t="array" ref="AD21">IF(IFERROR(INDEX('Cheater Sheet'!AC152:AC192, SMALL(IF("Yes"='Cheater Sheet'!$BM$152:$BM$192, ROW('Cheater Sheet'!$BM$152:$BM$192)-151,""), ROW()-4)),"")="","",IFERROR(INDEX('Cheater Sheet'!AC152:AC192, SMALL(IF("Yes"='Cheater Sheet'!$BM$152:$BM$192, ROW('Cheater Sheet'!$BM$152:$BM$192)-151,""), ROW()-4)),""))</f>
        <v/>
      </c>
      <c r="AE21" s="287" t="str" cm="1">
        <f t="array" ref="AE21">IF(IFERROR(INDEX('Cheater Sheet'!AD152:AD192, SMALL(IF("Yes"='Cheater Sheet'!$BM$152:$BM$192, ROW('Cheater Sheet'!$BM$152:$BM$192)-151,""), ROW()-4)),"")="","",IFERROR(INDEX('Cheater Sheet'!AD152:AD192, SMALL(IF("Yes"='Cheater Sheet'!$BM$152:$BM$192, ROW('Cheater Sheet'!$BM$152:$BM$192)-151,""), ROW()-4)),""))</f>
        <v/>
      </c>
      <c r="AF21" s="292" t="str" cm="1">
        <f t="array" ref="AF21">IF(IFERROR(INDEX('Cheater Sheet'!AE152:AE192, SMALL(IF("Yes"='Cheater Sheet'!$BM$152:$BM$192, ROW('Cheater Sheet'!$BM$152:$BM$192)-151,""), ROW()-4)),"")="","",IFERROR(INDEX('Cheater Sheet'!AE152:AE192, SMALL(IF("Yes"='Cheater Sheet'!$BM$152:$BM$192, ROW('Cheater Sheet'!$BM$152:$BM$192)-151,""), ROW()-4)),""))</f>
        <v/>
      </c>
      <c r="AG21" s="287" t="str" cm="1">
        <f t="array" ref="AG21">IF(IFERROR(INDEX('Cheater Sheet'!AF152:AF192, SMALL(IF("Yes"='Cheater Sheet'!$BM$152:$BM$192, ROW('Cheater Sheet'!$BM$152:$BM$192)-151,""), ROW()-4)),"")="","",IFERROR(INDEX('Cheater Sheet'!AF152:AF192, SMALL(IF("Yes"='Cheater Sheet'!$BM$152:$BM$192, ROW('Cheater Sheet'!$BM$152:$BM$192)-151,""), ROW()-4)),""))</f>
        <v/>
      </c>
      <c r="AH21" s="292" t="str" cm="1">
        <f t="array" ref="AH21">IF(IFERROR(INDEX('Cheater Sheet'!AG152:AG192, SMALL(IF("Yes"='Cheater Sheet'!$BM$152:$BM$192, ROW('Cheater Sheet'!$BM$152:$BM$192)-151,""), ROW()-4)),"")="","",IFERROR(INDEX('Cheater Sheet'!AG152:AG192, SMALL(IF("Yes"='Cheater Sheet'!$BM$152:$BM$192, ROW('Cheater Sheet'!$BM$152:$BM$192)-151,""), ROW()-4)),""))</f>
        <v/>
      </c>
      <c r="AI21" s="287" t="str" cm="1">
        <f t="array" ref="AI21">IF(IFERROR(INDEX('Cheater Sheet'!AH152:AH192, SMALL(IF("Yes"='Cheater Sheet'!$BM$152:$BM$192, ROW('Cheater Sheet'!$BM$152:$BM$192)-151,""), ROW()-4)),"")="","",IFERROR(INDEX('Cheater Sheet'!AH152:AH192, SMALL(IF("Yes"='Cheater Sheet'!$BM$152:$BM$192, ROW('Cheater Sheet'!$BM$152:$BM$192)-151,""), ROW()-4)),""))</f>
        <v/>
      </c>
      <c r="AJ21" s="292" t="str" cm="1">
        <f t="array" ref="AJ21">IF(IFERROR(INDEX('Cheater Sheet'!AI152:AI192, SMALL(IF("Yes"='Cheater Sheet'!$BM$152:$BM$192, ROW('Cheater Sheet'!$BM$152:$BM$192)-151,""), ROW()-4)),"")="","",IFERROR(INDEX('Cheater Sheet'!AI152:AI192, SMALL(IF("Yes"='Cheater Sheet'!$BM$152:$BM$192, ROW('Cheater Sheet'!$BM$152:$BM$192)-151,""), ROW()-4)),""))</f>
        <v/>
      </c>
      <c r="AK21" s="287" t="str" cm="1">
        <f t="array" ref="AK21">IF(IFERROR(INDEX('Cheater Sheet'!AJ152:AJ192, SMALL(IF("Yes"='Cheater Sheet'!$BM$152:$BM$192, ROW('Cheater Sheet'!$BM$152:$BM$192)-151,""), ROW()-4)),"")="","",IFERROR(INDEX('Cheater Sheet'!AJ152:AJ192, SMALL(IF("Yes"='Cheater Sheet'!$BM$152:$BM$192, ROW('Cheater Sheet'!$BM$152:$BM$192)-151,""), ROW()-4)),""))</f>
        <v/>
      </c>
      <c r="AL21" s="292" t="str" cm="1">
        <f t="array" ref="AL21">IF(IFERROR(INDEX('Cheater Sheet'!AK152:AK192, SMALL(IF("Yes"='Cheater Sheet'!$BM$152:$BM$192, ROW('Cheater Sheet'!$BM$152:$BM$192)-151,""), ROW()-4)),"")="","",IFERROR(INDEX('Cheater Sheet'!AK152:AK192, SMALL(IF("Yes"='Cheater Sheet'!$BM$152:$BM$192, ROW('Cheater Sheet'!$BM$152:$BM$192)-151,""), ROW()-4)),""))</f>
        <v/>
      </c>
      <c r="AM21" s="287" t="str" cm="1">
        <f t="array" ref="AM21">IF(IFERROR(INDEX('Cheater Sheet'!AL152:AL192, SMALL(IF("Yes"='Cheater Sheet'!$BM$152:$BM$192, ROW('Cheater Sheet'!$BM$152:$BM$192)-151,""), ROW()-4)),"")="","",IFERROR(INDEX('Cheater Sheet'!AL152:AL192, SMALL(IF("Yes"='Cheater Sheet'!$BM$152:$BM$192, ROW('Cheater Sheet'!$BM$152:$BM$192)-151,""), ROW()-4)),""))</f>
        <v/>
      </c>
      <c r="AN21" s="292" t="str" cm="1">
        <f t="array" ref="AN21">IF(IFERROR(INDEX('Cheater Sheet'!AM152:AM192, SMALL(IF("Yes"='Cheater Sheet'!$BM$152:$BM$192, ROW('Cheater Sheet'!$BM$152:$BM$192)-151,""), ROW()-4)),"")="","",IFERROR(INDEX('Cheater Sheet'!AM152:AM192, SMALL(IF("Yes"='Cheater Sheet'!$BM$152:$BM$192, ROW('Cheater Sheet'!$BM$152:$BM$192)-151,""), ROW()-4)),""))</f>
        <v/>
      </c>
      <c r="AO21" s="287" t="str" cm="1">
        <f t="array" ref="AO21">IF(IFERROR(INDEX('Cheater Sheet'!AN152:AN192, SMALL(IF("Yes"='Cheater Sheet'!$BM$152:$BM$192, ROW('Cheater Sheet'!$BM$152:$BM$192)-151,""), ROW()-4)),"")="","",IFERROR(INDEX('Cheater Sheet'!AN152:AN192, SMALL(IF("Yes"='Cheater Sheet'!$BM$152:$BM$192, ROW('Cheater Sheet'!$BM$152:$BM$192)-151,""), ROW()-4)),""))</f>
        <v/>
      </c>
      <c r="AP21" s="292" t="str" cm="1">
        <f t="array" ref="AP21">IF(IFERROR(INDEX('Cheater Sheet'!AO152:AO192, SMALL(IF("Yes"='Cheater Sheet'!$BM$152:$BM$192, ROW('Cheater Sheet'!$BM$152:$BM$192)-151,""), ROW()-4)),"")="","",IFERROR(INDEX('Cheater Sheet'!AO152:AO192, SMALL(IF("Yes"='Cheater Sheet'!$BM$152:$BM$192, ROW('Cheater Sheet'!$BM$152:$BM$192)-151,""), ROW()-4)),""))</f>
        <v/>
      </c>
      <c r="AQ21" s="287" t="str" cm="1">
        <f t="array" ref="AQ21">IF(IFERROR(INDEX('Cheater Sheet'!AP152:AP192, SMALL(IF("Yes"='Cheater Sheet'!$BM$152:$BM$192, ROW('Cheater Sheet'!$BM$152:$BM$192)-151,""), ROW()-4)),"")="","",IFERROR(INDEX('Cheater Sheet'!AP152:AP192, SMALL(IF("Yes"='Cheater Sheet'!$BM$152:$BM$192, ROW('Cheater Sheet'!$BM$152:$BM$192)-151,""), ROW()-4)),""))</f>
        <v/>
      </c>
      <c r="AR21" s="292" t="str" cm="1">
        <f t="array" ref="AR21">IF(IFERROR(INDEX('Cheater Sheet'!AQ152:AQ192, SMALL(IF("Yes"='Cheater Sheet'!$BM$152:$BM$192, ROW('Cheater Sheet'!$BM$152:$BM$192)-151,""), ROW()-4)),"")="","",IFERROR(INDEX('Cheater Sheet'!AQ152:AQ192, SMALL(IF("Yes"='Cheater Sheet'!$BM$152:$BM$192, ROW('Cheater Sheet'!$BM$152:$BM$192)-151,""), ROW()-4)),""))</f>
        <v/>
      </c>
      <c r="AS21" s="287" t="str" cm="1">
        <f t="array" ref="AS21">IF(IFERROR(INDEX('Cheater Sheet'!AR152:AR192, SMALL(IF("Yes"='Cheater Sheet'!$BM$152:$BM$192, ROW('Cheater Sheet'!$BM$152:$BM$192)-151,""), ROW()-4)),"")="","",IFERROR(INDEX('Cheater Sheet'!AR152:AR192, SMALL(IF("Yes"='Cheater Sheet'!$BM$152:$BM$192, ROW('Cheater Sheet'!$BM$152:$BM$192)-151,""), ROW()-4)),""))</f>
        <v/>
      </c>
      <c r="AT21" s="292" t="str" cm="1">
        <f t="array" ref="AT21">IF(IFERROR(INDEX('Cheater Sheet'!AS152:AS192, SMALL(IF("Yes"='Cheater Sheet'!$BM$152:$BM$192, ROW('Cheater Sheet'!$BM$152:$BM$192)-151,""), ROW()-4)),"")="","",IFERROR(INDEX('Cheater Sheet'!AS152:AS192, SMALL(IF("Yes"='Cheater Sheet'!$BM$152:$BM$192, ROW('Cheater Sheet'!$BM$152:$BM$192)-151,""), ROW()-4)),""))</f>
        <v/>
      </c>
      <c r="AU21" s="287" t="str" cm="1">
        <f t="array" ref="AU21">IF(IFERROR(INDEX('Cheater Sheet'!AT152:AT192, SMALL(IF("Yes"='Cheater Sheet'!$BM$152:$BM$192, ROW('Cheater Sheet'!$BM$152:$BM$192)-151,""), ROW()-4)),"")="","",IFERROR(INDEX('Cheater Sheet'!AT152:AT192, SMALL(IF("Yes"='Cheater Sheet'!$BM$152:$BM$192, ROW('Cheater Sheet'!$BM$152:$BM$192)-151,""), ROW()-4)),""))</f>
        <v/>
      </c>
      <c r="AV21" s="292" t="str" cm="1">
        <f t="array" ref="AV21">IF(IFERROR(INDEX('Cheater Sheet'!AU152:AU192, SMALL(IF("Yes"='Cheater Sheet'!$BM$152:$BM$192, ROW('Cheater Sheet'!$BM$152:$BM$192)-151,""), ROW()-4)),"")="","",IFERROR(INDEX('Cheater Sheet'!AU152:AU192, SMALL(IF("Yes"='Cheater Sheet'!$BM$152:$BM$192, ROW('Cheater Sheet'!$BM$152:$BM$192)-151,""), ROW()-4)),""))</f>
        <v/>
      </c>
      <c r="AW21" s="287" t="str" cm="1">
        <f t="array" ref="AW21">IF(IFERROR(INDEX('Cheater Sheet'!AV152:AV192, SMALL(IF("Yes"='Cheater Sheet'!$BM$152:$BM$192, ROW('Cheater Sheet'!$BM$152:$BM$192)-151,""), ROW()-4)),"")="","",IFERROR(INDEX('Cheater Sheet'!AV152:AV192, SMALL(IF("Yes"='Cheater Sheet'!$BM$152:$BM$192, ROW('Cheater Sheet'!$BM$152:$BM$192)-151,""), ROW()-4)),""))</f>
        <v/>
      </c>
      <c r="AX21" s="292" t="str" cm="1">
        <f t="array" ref="AX21">IF(IFERROR(INDEX('Cheater Sheet'!AW152:AW192, SMALL(IF("Yes"='Cheater Sheet'!$BM$152:$BM$192, ROW('Cheater Sheet'!$BM$152:$BM$192)-151,""), ROW()-4)),"")="","",IFERROR(INDEX('Cheater Sheet'!AW152:AW192, SMALL(IF("Yes"='Cheater Sheet'!$BM$152:$BM$192, ROW('Cheater Sheet'!$BM$152:$BM$192)-151,""), ROW()-4)),""))</f>
        <v/>
      </c>
      <c r="AY21" s="287" t="str" cm="1">
        <f t="array" ref="AY21">IF(IFERROR(INDEX('Cheater Sheet'!AX152:AX192, SMALL(IF("Yes"='Cheater Sheet'!$BM$152:$BM$192, ROW('Cheater Sheet'!$BM$152:$BM$192)-151,""), ROW()-4)),"")="","",IFERROR(INDEX('Cheater Sheet'!AX152:AX192, SMALL(IF("Yes"='Cheater Sheet'!$BM$152:$BM$192, ROW('Cheater Sheet'!$BM$152:$BM$192)-151,""), ROW()-4)),""))</f>
        <v/>
      </c>
      <c r="AZ21" s="292" t="str" cm="1">
        <f t="array" ref="AZ21">IF(IFERROR(INDEX('Cheater Sheet'!AY152:AY192, SMALL(IF("Yes"='Cheater Sheet'!$BM$152:$BM$192, ROW('Cheater Sheet'!$BM$152:$BM$192)-151,""), ROW()-4)),"")="","",IFERROR(INDEX('Cheater Sheet'!AY152:AY192, SMALL(IF("Yes"='Cheater Sheet'!$BM$152:$BM$192, ROW('Cheater Sheet'!$BM$152:$BM$192)-151,""), ROW()-4)),""))</f>
        <v/>
      </c>
      <c r="BA21" s="287" t="str" cm="1">
        <f t="array" ref="BA21">IF(IFERROR(INDEX('Cheater Sheet'!AZ152:AZ192, SMALL(IF("Yes"='Cheater Sheet'!$BM$152:$BM$192, ROW('Cheater Sheet'!$BM$152:$BM$192)-151,""), ROW()-4)),"")="","",IFERROR(INDEX('Cheater Sheet'!AZ152:AZ192, SMALL(IF("Yes"='Cheater Sheet'!$BM$152:$BM$192, ROW('Cheater Sheet'!$BM$152:$BM$192)-151,""), ROW()-4)),""))</f>
        <v/>
      </c>
      <c r="BB21" s="292" t="str" cm="1">
        <f t="array" ref="BB21">IF(IFERROR(INDEX('Cheater Sheet'!BA152:BA192, SMALL(IF("Yes"='Cheater Sheet'!$BM$152:$BM$192, ROW('Cheater Sheet'!$BM$152:$BM$192)-151,""), ROW()-4)),"")="","",IFERROR(INDEX('Cheater Sheet'!BA152:BA192, SMALL(IF("Yes"='Cheater Sheet'!$BM$152:$BM$192, ROW('Cheater Sheet'!$BM$152:$BM$192)-151,""), ROW()-4)),""))</f>
        <v/>
      </c>
      <c r="BC21" s="287" t="str" cm="1">
        <f t="array" ref="BC21">IF(IFERROR(INDEX('Cheater Sheet'!BB152:BB192, SMALL(IF("Yes"='Cheater Sheet'!$BM$152:$BM$192, ROW('Cheater Sheet'!$BM$152:$BM$192)-151,""), ROW()-4)),"")="","",IFERROR(INDEX('Cheater Sheet'!BB152:BB192, SMALL(IF("Yes"='Cheater Sheet'!$BM$152:$BM$192, ROW('Cheater Sheet'!$BM$152:$BM$192)-151,""), ROW()-4)),""))</f>
        <v/>
      </c>
      <c r="BD21" s="292" t="str" cm="1">
        <f t="array" ref="BD21">IF(IFERROR(INDEX('Cheater Sheet'!BC152:BC192, SMALL(IF("Yes"='Cheater Sheet'!$BM$152:$BM$192, ROW('Cheater Sheet'!$BM$152:$BM$192)-151,""), ROW()-4)),"")="","",IFERROR(INDEX('Cheater Sheet'!BC152:BC192, SMALL(IF("Yes"='Cheater Sheet'!$BM$152:$BM$192, ROW('Cheater Sheet'!$BM$152:$BM$192)-151,""), ROW()-4)),""))</f>
        <v/>
      </c>
      <c r="BE21" s="287" t="str" cm="1">
        <f t="array" ref="BE21">IF(IFERROR(INDEX('Cheater Sheet'!BD152:BD192, SMALL(IF("Yes"='Cheater Sheet'!$BM$152:$BM$192, ROW('Cheater Sheet'!$BM$152:$BM$192)-151,""), ROW()-4)),"")="","",IFERROR(INDEX('Cheater Sheet'!BD152:BD192, SMALL(IF("Yes"='Cheater Sheet'!$BM$152:$BM$192, ROW('Cheater Sheet'!$BM$152:$BM$192)-151,""), ROW()-4)),""))</f>
        <v/>
      </c>
      <c r="BF21" s="292" t="str" cm="1">
        <f t="array" ref="BF21">IF(IFERROR(INDEX('Cheater Sheet'!BE152:BE192, SMALL(IF("Yes"='Cheater Sheet'!$BM$152:$BM$192, ROW('Cheater Sheet'!$BM$152:$BM$192)-151,""), ROW()-4)),"")="","",IFERROR(INDEX('Cheater Sheet'!BE152:BE192, SMALL(IF("Yes"='Cheater Sheet'!$BM$152:$BM$192, ROW('Cheater Sheet'!$BM$152:$BM$192)-151,""), ROW()-4)),""))</f>
        <v/>
      </c>
      <c r="BG21" s="287" t="str" cm="1">
        <f t="array" ref="BG21">IF(IFERROR(INDEX('Cheater Sheet'!BF152:BF192, SMALL(IF("Yes"='Cheater Sheet'!$BM$152:$BM$192, ROW('Cheater Sheet'!$BM$152:$BM$192)-151,""), ROW()-4)),"")="","",IFERROR(INDEX('Cheater Sheet'!BF152:BF192, SMALL(IF("Yes"='Cheater Sheet'!$BM$152:$BM$192, ROW('Cheater Sheet'!$BM$152:$BM$192)-151,""), ROW()-4)),""))</f>
        <v/>
      </c>
      <c r="BH21" s="292" t="str" cm="1">
        <f t="array" ref="BH21">IF(IFERROR(INDEX('Cheater Sheet'!BG152:BG192, SMALL(IF("Yes"='Cheater Sheet'!$BM$152:$BM$192, ROW('Cheater Sheet'!$BM$152:$BM$192)-151,""), ROW()-4)),"")="","",IFERROR(INDEX('Cheater Sheet'!BG152:BG192, SMALL(IF("Yes"='Cheater Sheet'!$BM$152:$BM$192, ROW('Cheater Sheet'!$BM$152:$BM$192)-151,""), ROW()-4)),""))</f>
        <v/>
      </c>
      <c r="BI21" s="287" t="str" cm="1">
        <f t="array" ref="BI21">IF(IFERROR(INDEX('Cheater Sheet'!BH152:BH192, SMALL(IF("Yes"='Cheater Sheet'!$BM$152:$BM$192, ROW('Cheater Sheet'!$BM$152:$BM$192)-151,""), ROW()-4)),"")="","",IFERROR(INDEX('Cheater Sheet'!BH152:BH192, SMALL(IF("Yes"='Cheater Sheet'!$BM$152:$BM$192, ROW('Cheater Sheet'!$BM$152:$BM$192)-151,""), ROW()-4)),""))</f>
        <v/>
      </c>
      <c r="BJ21" s="292" t="str" cm="1">
        <f t="array" ref="BJ21">IF(IFERROR(INDEX('Cheater Sheet'!BI152:BI192, SMALL(IF("Yes"='Cheater Sheet'!$BM$152:$BM$192, ROW('Cheater Sheet'!$BM$152:$BM$192)-151,""), ROW()-4)),"")="","",IFERROR(INDEX('Cheater Sheet'!BI152:BI192, SMALL(IF("Yes"='Cheater Sheet'!$BM$152:$BM$192, ROW('Cheater Sheet'!$BM$152:$BM$192)-151,""), ROW()-4)),""))</f>
        <v/>
      </c>
      <c r="BK21" s="709" t="str" cm="1">
        <f t="array" ref="BK21">IF(IFERROR(INDEX('Cheater Sheet'!BJ152:BJ192, SMALL(IF("Yes"='Cheater Sheet'!$BM$152:$BM$192, ROW('Cheater Sheet'!$BM$152:$BM$192)-151,""), ROW()-4)),"")="","",IFERROR(INDEX('Cheater Sheet'!BJ152:BJ192, SMALL(IF("Yes"='Cheater Sheet'!$BM$152:$BM$192, ROW('Cheater Sheet'!$BM$152:$BM$192)-151,""), ROW()-4)),""))</f>
        <v/>
      </c>
      <c r="BL21" s="714"/>
    </row>
    <row r="22" spans="1:64" x14ac:dyDescent="0.2">
      <c r="A22" s="765">
        <f t="shared" si="0"/>
        <v>0</v>
      </c>
      <c r="C22" s="143" t="str" cm="1">
        <f t="array" ref="C22">IFERROR(INDEX('Cheater Sheet'!$B$152:$B$192, SMALL(IF("Yes"='Cheater Sheet'!$BM$152:$BM$192, ROW('Cheater Sheet'!$BM$152:$BM$192)-151,""), ROW()-4)),"")</f>
        <v/>
      </c>
      <c r="D22" s="292" t="str" cm="1">
        <f t="array" ref="D22">IF(IFERROR(INDEX('Cheater Sheet'!C152:C192, SMALL(IF("Yes"='Cheater Sheet'!$BM$152:$BM$192, ROW('Cheater Sheet'!$BM$152:$BM$192)-151,""), ROW()-4)),"")="","",IFERROR(INDEX('Cheater Sheet'!C152:C192, SMALL(IF("Yes"='Cheater Sheet'!$BM$152:$BM$192, ROW('Cheater Sheet'!$BM$152:$BM$192)-151,""), ROW()-4)),""))</f>
        <v/>
      </c>
      <c r="E22" s="287" t="str" cm="1">
        <f t="array" ref="E22">IF(IFERROR(INDEX('Cheater Sheet'!D152:D192, SMALL(IF("Yes"='Cheater Sheet'!$BM$152:$BM$192, ROW('Cheater Sheet'!$BM$152:$BM$192)-151,""), ROW()-4)),"")="","",IFERROR(INDEX('Cheater Sheet'!D152:D192, SMALL(IF("Yes"='Cheater Sheet'!$BM$152:$BM$192, ROW('Cheater Sheet'!$BM$152:$BM$192)-151,""), ROW()-4)),""))</f>
        <v/>
      </c>
      <c r="F22" s="292" t="str" cm="1">
        <f t="array" ref="F22">IF(IFERROR(INDEX('Cheater Sheet'!E152:E192, SMALL(IF("Yes"='Cheater Sheet'!$BM$152:$BM$192, ROW('Cheater Sheet'!$BM$152:$BM$192)-151,""), ROW()-4)),"")="","",IFERROR(INDEX('Cheater Sheet'!E152:E192, SMALL(IF("Yes"='Cheater Sheet'!$BM$152:$BM$192, ROW('Cheater Sheet'!$BM$152:$BM$192)-151,""), ROW()-4)),""))</f>
        <v/>
      </c>
      <c r="G22" s="287" t="str" cm="1">
        <f t="array" ref="G22">IF(IFERROR(INDEX('Cheater Sheet'!F152:F192, SMALL(IF("Yes"='Cheater Sheet'!$BM$152:$BM$192, ROW('Cheater Sheet'!$BM$152:$BM$192)-151,""), ROW()-4)),"")="","",IFERROR(INDEX('Cheater Sheet'!F152:F192, SMALL(IF("Yes"='Cheater Sheet'!$BM$152:$BM$192, ROW('Cheater Sheet'!$BM$152:$BM$192)-151,""), ROW()-4)),""))</f>
        <v/>
      </c>
      <c r="H22" s="292" t="str" cm="1">
        <f t="array" ref="H22">IF(IFERROR(INDEX('Cheater Sheet'!G152:G192, SMALL(IF("Yes"='Cheater Sheet'!$BM$152:$BM$192, ROW('Cheater Sheet'!$BM$152:$BM$192)-151,""), ROW()-4)),"")="","",IFERROR(INDEX('Cheater Sheet'!G152:G192, SMALL(IF("Yes"='Cheater Sheet'!$BM$152:$BM$192, ROW('Cheater Sheet'!$BM$152:$BM$192)-151,""), ROW()-4)),""))</f>
        <v/>
      </c>
      <c r="I22" s="287" t="str" cm="1">
        <f t="array" ref="I22">IF(IFERROR(INDEX('Cheater Sheet'!H152:H192, SMALL(IF("Yes"='Cheater Sheet'!$BM$152:$BM$192, ROW('Cheater Sheet'!$BM$152:$BM$192)-151,""), ROW()-4)),"")="","",IFERROR(INDEX('Cheater Sheet'!H152:H192, SMALL(IF("Yes"='Cheater Sheet'!$BM$152:$BM$192, ROW('Cheater Sheet'!$BM$152:$BM$192)-151,""), ROW()-4)),""))</f>
        <v/>
      </c>
      <c r="J22" s="292" t="str" cm="1">
        <f t="array" ref="J22">IF(IFERROR(INDEX('Cheater Sheet'!I152:I192, SMALL(IF("Yes"='Cheater Sheet'!$BM$152:$BM$192, ROW('Cheater Sheet'!$BM$152:$BM$192)-151,""), ROW()-4)),"")="","",IFERROR(INDEX('Cheater Sheet'!I152:I192, SMALL(IF("Yes"='Cheater Sheet'!$BM$152:$BM$192, ROW('Cheater Sheet'!$BM$152:$BM$192)-151,""), ROW()-4)),""))</f>
        <v/>
      </c>
      <c r="K22" s="287" t="str" cm="1">
        <f t="array" ref="K22">IF(IFERROR(INDEX('Cheater Sheet'!J152:J192, SMALL(IF("Yes"='Cheater Sheet'!$BM$152:$BM$192, ROW('Cheater Sheet'!$BM$152:$BM$192)-151,""), ROW()-4)),"")="","",IFERROR(INDEX('Cheater Sheet'!J152:J192, SMALL(IF("Yes"='Cheater Sheet'!$BM$152:$BM$192, ROW('Cheater Sheet'!$BM$152:$BM$192)-151,""), ROW()-4)),""))</f>
        <v/>
      </c>
      <c r="L22" s="292" t="str" cm="1">
        <f t="array" ref="L22">IF(IFERROR(INDEX('Cheater Sheet'!K152:K192, SMALL(IF("Yes"='Cheater Sheet'!$BM$152:$BM$192, ROW('Cheater Sheet'!$BM$152:$BM$192)-151,""), ROW()-4)),"")="","",IFERROR(INDEX('Cheater Sheet'!K152:K192, SMALL(IF("Yes"='Cheater Sheet'!$BM$152:$BM$192, ROW('Cheater Sheet'!$BM$152:$BM$192)-151,""), ROW()-4)),""))</f>
        <v/>
      </c>
      <c r="M22" s="287" t="str" cm="1">
        <f t="array" ref="M22">IF(IFERROR(INDEX('Cheater Sheet'!L152:L192, SMALL(IF("Yes"='Cheater Sheet'!$BM$152:$BM$192, ROW('Cheater Sheet'!$BM$152:$BM$192)-151,""), ROW()-4)),"")="","",IFERROR(INDEX('Cheater Sheet'!L152:L192, SMALL(IF("Yes"='Cheater Sheet'!$BM$152:$BM$192, ROW('Cheater Sheet'!$BM$152:$BM$192)-151,""), ROW()-4)),""))</f>
        <v/>
      </c>
      <c r="N22" s="292" t="str" cm="1">
        <f t="array" ref="N22">IF(IFERROR(INDEX('Cheater Sheet'!M152:M192, SMALL(IF("Yes"='Cheater Sheet'!$BM$152:$BM$192, ROW('Cheater Sheet'!$BM$152:$BM$192)-151,""), ROW()-4)),"")="","",IFERROR(INDEX('Cheater Sheet'!M152:M192, SMALL(IF("Yes"='Cheater Sheet'!$BM$152:$BM$192, ROW('Cheater Sheet'!$BM$152:$BM$192)-151,""), ROW()-4)),""))</f>
        <v/>
      </c>
      <c r="O22" s="287" t="str" cm="1">
        <f t="array" ref="O22">IF(IFERROR(INDEX('Cheater Sheet'!N152:N192, SMALL(IF("Yes"='Cheater Sheet'!$BM$152:$BM$192, ROW('Cheater Sheet'!$BM$152:$BM$192)-151,""), ROW()-4)),"")="","",IFERROR(INDEX('Cheater Sheet'!N152:N192, SMALL(IF("Yes"='Cheater Sheet'!$BM$152:$BM$192, ROW('Cheater Sheet'!$BM$152:$BM$192)-151,""), ROW()-4)),""))</f>
        <v/>
      </c>
      <c r="P22" s="292" t="str" cm="1">
        <f t="array" ref="P22">IF(IFERROR(INDEX('Cheater Sheet'!O152:O192, SMALL(IF("Yes"='Cheater Sheet'!$BM$152:$BM$192, ROW('Cheater Sheet'!$BM$152:$BM$192)-151,""), ROW()-4)),"")="","",IFERROR(INDEX('Cheater Sheet'!O152:O192, SMALL(IF("Yes"='Cheater Sheet'!$BM$152:$BM$192, ROW('Cheater Sheet'!$BM$152:$BM$192)-151,""), ROW()-4)),""))</f>
        <v/>
      </c>
      <c r="Q22" s="287" t="str" cm="1">
        <f t="array" ref="Q22">IF(IFERROR(INDEX('Cheater Sheet'!P152:P192, SMALL(IF("Yes"='Cheater Sheet'!$BM$152:$BM$192, ROW('Cheater Sheet'!$BM$152:$BM$192)-151,""), ROW()-4)),"")="","",IFERROR(INDEX('Cheater Sheet'!P152:P192, SMALL(IF("Yes"='Cheater Sheet'!$BM$152:$BM$192, ROW('Cheater Sheet'!$BM$152:$BM$192)-151,""), ROW()-4)),""))</f>
        <v/>
      </c>
      <c r="R22" s="292" t="str" cm="1">
        <f t="array" ref="R22">IF(IFERROR(INDEX('Cheater Sheet'!Q152:Q192, SMALL(IF("Yes"='Cheater Sheet'!$BM$152:$BM$192, ROW('Cheater Sheet'!$BM$152:$BM$192)-151,""), ROW()-4)),"")="","",IFERROR(INDEX('Cheater Sheet'!Q152:Q192, SMALL(IF("Yes"='Cheater Sheet'!$BM$152:$BM$192, ROW('Cheater Sheet'!$BM$152:$BM$192)-151,""), ROW()-4)),""))</f>
        <v/>
      </c>
      <c r="S22" s="287" t="str" cm="1">
        <f t="array" ref="S22">IF(IFERROR(INDEX('Cheater Sheet'!R152:R192, SMALL(IF("Yes"='Cheater Sheet'!$BM$152:$BM$192, ROW('Cheater Sheet'!$BM$152:$BM$192)-151,""), ROW()-4)),"")="","",IFERROR(INDEX('Cheater Sheet'!R152:R192, SMALL(IF("Yes"='Cheater Sheet'!$BM$152:$BM$192, ROW('Cheater Sheet'!$BM$152:$BM$192)-151,""), ROW()-4)),""))</f>
        <v/>
      </c>
      <c r="T22" s="292" t="str" cm="1">
        <f t="array" ref="T22">IF(IFERROR(INDEX('Cheater Sheet'!S152:S192, SMALL(IF("Yes"='Cheater Sheet'!$BM$152:$BM$192, ROW('Cheater Sheet'!$BM$152:$BM$192)-151,""), ROW()-4)),"")="","",IFERROR(INDEX('Cheater Sheet'!S152:S192, SMALL(IF("Yes"='Cheater Sheet'!$BM$152:$BM$192, ROW('Cheater Sheet'!$BM$152:$BM$192)-151,""), ROW()-4)),""))</f>
        <v/>
      </c>
      <c r="U22" s="287" t="str" cm="1">
        <f t="array" ref="U22">IF(IFERROR(INDEX('Cheater Sheet'!T152:T192, SMALL(IF("Yes"='Cheater Sheet'!$BM$152:$BM$192, ROW('Cheater Sheet'!$BM$152:$BM$192)-151,""), ROW()-4)),"")="","",IFERROR(INDEX('Cheater Sheet'!T152:T192, SMALL(IF("Yes"='Cheater Sheet'!$BM$152:$BM$192, ROW('Cheater Sheet'!$BM$152:$BM$192)-151,""), ROW()-4)),""))</f>
        <v/>
      </c>
      <c r="V22" s="292" t="str" cm="1">
        <f t="array" ref="V22">IF(IFERROR(INDEX('Cheater Sheet'!U152:U192, SMALL(IF("Yes"='Cheater Sheet'!$BM$152:$BM$192, ROW('Cheater Sheet'!$BM$152:$BM$192)-151,""), ROW()-4)),"")="","",IFERROR(INDEX('Cheater Sheet'!U152:U192, SMALL(IF("Yes"='Cheater Sheet'!$BM$152:$BM$192, ROW('Cheater Sheet'!$BM$152:$BM$192)-151,""), ROW()-4)),""))</f>
        <v/>
      </c>
      <c r="W22" s="287" t="str" cm="1">
        <f t="array" ref="W22">IF(IFERROR(INDEX('Cheater Sheet'!V152:V192, SMALL(IF("Yes"='Cheater Sheet'!$BM$152:$BM$192, ROW('Cheater Sheet'!$BM$152:$BM$192)-151,""), ROW()-4)),"")="","",IFERROR(INDEX('Cheater Sheet'!V152:V192, SMALL(IF("Yes"='Cheater Sheet'!$BM$152:$BM$192, ROW('Cheater Sheet'!$BM$152:$BM$192)-151,""), ROW()-4)),""))</f>
        <v/>
      </c>
      <c r="X22" s="292" t="str" cm="1">
        <f t="array" ref="X22">IF(IFERROR(INDEX('Cheater Sheet'!W152:W192, SMALL(IF("Yes"='Cheater Sheet'!$BM$152:$BM$192, ROW('Cheater Sheet'!$BM$152:$BM$192)-151,""), ROW()-4)),"")="","",IFERROR(INDEX('Cheater Sheet'!W152:W192, SMALL(IF("Yes"='Cheater Sheet'!$BM$152:$BM$192, ROW('Cheater Sheet'!$BM$152:$BM$192)-151,""), ROW()-4)),""))</f>
        <v/>
      </c>
      <c r="Y22" s="287" t="str" cm="1">
        <f t="array" ref="Y22">IF(IFERROR(INDEX('Cheater Sheet'!X152:X192, SMALL(IF("Yes"='Cheater Sheet'!$BM$152:$BM$192, ROW('Cheater Sheet'!$BM$152:$BM$192)-151,""), ROW()-4)),"")="","",IFERROR(INDEX('Cheater Sheet'!X152:X192, SMALL(IF("Yes"='Cheater Sheet'!$BM$152:$BM$192, ROW('Cheater Sheet'!$BM$152:$BM$192)-151,""), ROW()-4)),""))</f>
        <v/>
      </c>
      <c r="Z22" s="292" t="str" cm="1">
        <f t="array" ref="Z22">IF(IFERROR(INDEX('Cheater Sheet'!Y152:Y192, SMALL(IF("Yes"='Cheater Sheet'!$BM$152:$BM$192, ROW('Cheater Sheet'!$BM$152:$BM$192)-151,""), ROW()-4)),"")="","",IFERROR(INDEX('Cheater Sheet'!Y152:Y192, SMALL(IF("Yes"='Cheater Sheet'!$BM$152:$BM$192, ROW('Cheater Sheet'!$BM$152:$BM$192)-151,""), ROW()-4)),""))</f>
        <v/>
      </c>
      <c r="AA22" s="287" t="str" cm="1">
        <f t="array" ref="AA22">IF(IFERROR(INDEX('Cheater Sheet'!Z152:Z192, SMALL(IF("Yes"='Cheater Sheet'!$BM$152:$BM$192, ROW('Cheater Sheet'!$BM$152:$BM$192)-151,""), ROW()-4)),"")="","",IFERROR(INDEX('Cheater Sheet'!Z152:Z192, SMALL(IF("Yes"='Cheater Sheet'!$BM$152:$BM$192, ROW('Cheater Sheet'!$BM$152:$BM$192)-151,""), ROW()-4)),""))</f>
        <v/>
      </c>
      <c r="AB22" s="292" t="str" cm="1">
        <f t="array" ref="AB22">IF(IFERROR(INDEX('Cheater Sheet'!AA152:AA192, SMALL(IF("Yes"='Cheater Sheet'!$BM$152:$BM$192, ROW('Cheater Sheet'!$BM$152:$BM$192)-151,""), ROW()-4)),"")="","",IFERROR(INDEX('Cheater Sheet'!AA152:AA192, SMALL(IF("Yes"='Cheater Sheet'!$BM$152:$BM$192, ROW('Cheater Sheet'!$BM$152:$BM$192)-151,""), ROW()-4)),""))</f>
        <v/>
      </c>
      <c r="AC22" s="287" t="str" cm="1">
        <f t="array" ref="AC22">IF(IFERROR(INDEX('Cheater Sheet'!AB152:AB192, SMALL(IF("Yes"='Cheater Sheet'!$BM$152:$BM$192, ROW('Cheater Sheet'!$BM$152:$BM$192)-151,""), ROW()-4)),"")="","",IFERROR(INDEX('Cheater Sheet'!AB152:AB192, SMALL(IF("Yes"='Cheater Sheet'!$BM$152:$BM$192, ROW('Cheater Sheet'!$BM$152:$BM$192)-151,""), ROW()-4)),""))</f>
        <v/>
      </c>
      <c r="AD22" s="292" t="str" cm="1">
        <f t="array" ref="AD22">IF(IFERROR(INDEX('Cheater Sheet'!AC152:AC192, SMALL(IF("Yes"='Cheater Sheet'!$BM$152:$BM$192, ROW('Cheater Sheet'!$BM$152:$BM$192)-151,""), ROW()-4)),"")="","",IFERROR(INDEX('Cheater Sheet'!AC152:AC192, SMALL(IF("Yes"='Cheater Sheet'!$BM$152:$BM$192, ROW('Cheater Sheet'!$BM$152:$BM$192)-151,""), ROW()-4)),""))</f>
        <v/>
      </c>
      <c r="AE22" s="287" t="str" cm="1">
        <f t="array" ref="AE22">IF(IFERROR(INDEX('Cheater Sheet'!AD152:AD192, SMALL(IF("Yes"='Cheater Sheet'!$BM$152:$BM$192, ROW('Cheater Sheet'!$BM$152:$BM$192)-151,""), ROW()-4)),"")="","",IFERROR(INDEX('Cheater Sheet'!AD152:AD192, SMALL(IF("Yes"='Cheater Sheet'!$BM$152:$BM$192, ROW('Cheater Sheet'!$BM$152:$BM$192)-151,""), ROW()-4)),""))</f>
        <v/>
      </c>
      <c r="AF22" s="292" t="str" cm="1">
        <f t="array" ref="AF22">IF(IFERROR(INDEX('Cheater Sheet'!AE152:AE192, SMALL(IF("Yes"='Cheater Sheet'!$BM$152:$BM$192, ROW('Cheater Sheet'!$BM$152:$BM$192)-151,""), ROW()-4)),"")="","",IFERROR(INDEX('Cheater Sheet'!AE152:AE192, SMALL(IF("Yes"='Cheater Sheet'!$BM$152:$BM$192, ROW('Cheater Sheet'!$BM$152:$BM$192)-151,""), ROW()-4)),""))</f>
        <v/>
      </c>
      <c r="AG22" s="287" t="str" cm="1">
        <f t="array" ref="AG22">IF(IFERROR(INDEX('Cheater Sheet'!AF152:AF192, SMALL(IF("Yes"='Cheater Sheet'!$BM$152:$BM$192, ROW('Cheater Sheet'!$BM$152:$BM$192)-151,""), ROW()-4)),"")="","",IFERROR(INDEX('Cheater Sheet'!AF152:AF192, SMALL(IF("Yes"='Cheater Sheet'!$BM$152:$BM$192, ROW('Cheater Sheet'!$BM$152:$BM$192)-151,""), ROW()-4)),""))</f>
        <v/>
      </c>
      <c r="AH22" s="292" t="str" cm="1">
        <f t="array" ref="AH22">IF(IFERROR(INDEX('Cheater Sheet'!AG152:AG192, SMALL(IF("Yes"='Cheater Sheet'!$BM$152:$BM$192, ROW('Cheater Sheet'!$BM$152:$BM$192)-151,""), ROW()-4)),"")="","",IFERROR(INDEX('Cheater Sheet'!AG152:AG192, SMALL(IF("Yes"='Cheater Sheet'!$BM$152:$BM$192, ROW('Cheater Sheet'!$BM$152:$BM$192)-151,""), ROW()-4)),""))</f>
        <v/>
      </c>
      <c r="AI22" s="287" t="str" cm="1">
        <f t="array" ref="AI22">IF(IFERROR(INDEX('Cheater Sheet'!AH152:AH192, SMALL(IF("Yes"='Cheater Sheet'!$BM$152:$BM$192, ROW('Cheater Sheet'!$BM$152:$BM$192)-151,""), ROW()-4)),"")="","",IFERROR(INDEX('Cheater Sheet'!AH152:AH192, SMALL(IF("Yes"='Cheater Sheet'!$BM$152:$BM$192, ROW('Cheater Sheet'!$BM$152:$BM$192)-151,""), ROW()-4)),""))</f>
        <v/>
      </c>
      <c r="AJ22" s="292" t="str" cm="1">
        <f t="array" ref="AJ22">IF(IFERROR(INDEX('Cheater Sheet'!AI152:AI192, SMALL(IF("Yes"='Cheater Sheet'!$BM$152:$BM$192, ROW('Cheater Sheet'!$BM$152:$BM$192)-151,""), ROW()-4)),"")="","",IFERROR(INDEX('Cheater Sheet'!AI152:AI192, SMALL(IF("Yes"='Cheater Sheet'!$BM$152:$BM$192, ROW('Cheater Sheet'!$BM$152:$BM$192)-151,""), ROW()-4)),""))</f>
        <v/>
      </c>
      <c r="AK22" s="287" t="str" cm="1">
        <f t="array" ref="AK22">IF(IFERROR(INDEX('Cheater Sheet'!AJ152:AJ192, SMALL(IF("Yes"='Cheater Sheet'!$BM$152:$BM$192, ROW('Cheater Sheet'!$BM$152:$BM$192)-151,""), ROW()-4)),"")="","",IFERROR(INDEX('Cheater Sheet'!AJ152:AJ192, SMALL(IF("Yes"='Cheater Sheet'!$BM$152:$BM$192, ROW('Cheater Sheet'!$BM$152:$BM$192)-151,""), ROW()-4)),""))</f>
        <v/>
      </c>
      <c r="AL22" s="292" t="str" cm="1">
        <f t="array" ref="AL22">IF(IFERROR(INDEX('Cheater Sheet'!AK152:AK192, SMALL(IF("Yes"='Cheater Sheet'!$BM$152:$BM$192, ROW('Cheater Sheet'!$BM$152:$BM$192)-151,""), ROW()-4)),"")="","",IFERROR(INDEX('Cheater Sheet'!AK152:AK192, SMALL(IF("Yes"='Cheater Sheet'!$BM$152:$BM$192, ROW('Cheater Sheet'!$BM$152:$BM$192)-151,""), ROW()-4)),""))</f>
        <v/>
      </c>
      <c r="AM22" s="287" t="str" cm="1">
        <f t="array" ref="AM22">IF(IFERROR(INDEX('Cheater Sheet'!AL152:AL192, SMALL(IF("Yes"='Cheater Sheet'!$BM$152:$BM$192, ROW('Cheater Sheet'!$BM$152:$BM$192)-151,""), ROW()-4)),"")="","",IFERROR(INDEX('Cheater Sheet'!AL152:AL192, SMALL(IF("Yes"='Cheater Sheet'!$BM$152:$BM$192, ROW('Cheater Sheet'!$BM$152:$BM$192)-151,""), ROW()-4)),""))</f>
        <v/>
      </c>
      <c r="AN22" s="292" t="str" cm="1">
        <f t="array" ref="AN22">IF(IFERROR(INDEX('Cheater Sheet'!AM152:AM192, SMALL(IF("Yes"='Cheater Sheet'!$BM$152:$BM$192, ROW('Cheater Sheet'!$BM$152:$BM$192)-151,""), ROW()-4)),"")="","",IFERROR(INDEX('Cheater Sheet'!AM152:AM192, SMALL(IF("Yes"='Cheater Sheet'!$BM$152:$BM$192, ROW('Cheater Sheet'!$BM$152:$BM$192)-151,""), ROW()-4)),""))</f>
        <v/>
      </c>
      <c r="AO22" s="287" t="str" cm="1">
        <f t="array" ref="AO22">IF(IFERROR(INDEX('Cheater Sheet'!AN152:AN192, SMALL(IF("Yes"='Cheater Sheet'!$BM$152:$BM$192, ROW('Cheater Sheet'!$BM$152:$BM$192)-151,""), ROW()-4)),"")="","",IFERROR(INDEX('Cheater Sheet'!AN152:AN192, SMALL(IF("Yes"='Cheater Sheet'!$BM$152:$BM$192, ROW('Cheater Sheet'!$BM$152:$BM$192)-151,""), ROW()-4)),""))</f>
        <v/>
      </c>
      <c r="AP22" s="292" t="str" cm="1">
        <f t="array" ref="AP22">IF(IFERROR(INDEX('Cheater Sheet'!AO152:AO192, SMALL(IF("Yes"='Cheater Sheet'!$BM$152:$BM$192, ROW('Cheater Sheet'!$BM$152:$BM$192)-151,""), ROW()-4)),"")="","",IFERROR(INDEX('Cheater Sheet'!AO152:AO192, SMALL(IF("Yes"='Cheater Sheet'!$BM$152:$BM$192, ROW('Cheater Sheet'!$BM$152:$BM$192)-151,""), ROW()-4)),""))</f>
        <v/>
      </c>
      <c r="AQ22" s="287" t="str" cm="1">
        <f t="array" ref="AQ22">IF(IFERROR(INDEX('Cheater Sheet'!AP152:AP192, SMALL(IF("Yes"='Cheater Sheet'!$BM$152:$BM$192, ROW('Cheater Sheet'!$BM$152:$BM$192)-151,""), ROW()-4)),"")="","",IFERROR(INDEX('Cheater Sheet'!AP152:AP192, SMALL(IF("Yes"='Cheater Sheet'!$BM$152:$BM$192, ROW('Cheater Sheet'!$BM$152:$BM$192)-151,""), ROW()-4)),""))</f>
        <v/>
      </c>
      <c r="AR22" s="292" t="str" cm="1">
        <f t="array" ref="AR22">IF(IFERROR(INDEX('Cheater Sheet'!AQ152:AQ192, SMALL(IF("Yes"='Cheater Sheet'!$BM$152:$BM$192, ROW('Cheater Sheet'!$BM$152:$BM$192)-151,""), ROW()-4)),"")="","",IFERROR(INDEX('Cheater Sheet'!AQ152:AQ192, SMALL(IF("Yes"='Cheater Sheet'!$BM$152:$BM$192, ROW('Cheater Sheet'!$BM$152:$BM$192)-151,""), ROW()-4)),""))</f>
        <v/>
      </c>
      <c r="AS22" s="287" t="str" cm="1">
        <f t="array" ref="AS22">IF(IFERROR(INDEX('Cheater Sheet'!AR152:AR192, SMALL(IF("Yes"='Cheater Sheet'!$BM$152:$BM$192, ROW('Cheater Sheet'!$BM$152:$BM$192)-151,""), ROW()-4)),"")="","",IFERROR(INDEX('Cheater Sheet'!AR152:AR192, SMALL(IF("Yes"='Cheater Sheet'!$BM$152:$BM$192, ROW('Cheater Sheet'!$BM$152:$BM$192)-151,""), ROW()-4)),""))</f>
        <v/>
      </c>
      <c r="AT22" s="292" t="str" cm="1">
        <f t="array" ref="AT22">IF(IFERROR(INDEX('Cheater Sheet'!AS152:AS192, SMALL(IF("Yes"='Cheater Sheet'!$BM$152:$BM$192, ROW('Cheater Sheet'!$BM$152:$BM$192)-151,""), ROW()-4)),"")="","",IFERROR(INDEX('Cheater Sheet'!AS152:AS192, SMALL(IF("Yes"='Cheater Sheet'!$BM$152:$BM$192, ROW('Cheater Sheet'!$BM$152:$BM$192)-151,""), ROW()-4)),""))</f>
        <v/>
      </c>
      <c r="AU22" s="287" t="str" cm="1">
        <f t="array" ref="AU22">IF(IFERROR(INDEX('Cheater Sheet'!AT152:AT192, SMALL(IF("Yes"='Cheater Sheet'!$BM$152:$BM$192, ROW('Cheater Sheet'!$BM$152:$BM$192)-151,""), ROW()-4)),"")="","",IFERROR(INDEX('Cheater Sheet'!AT152:AT192, SMALL(IF("Yes"='Cheater Sheet'!$BM$152:$BM$192, ROW('Cheater Sheet'!$BM$152:$BM$192)-151,""), ROW()-4)),""))</f>
        <v/>
      </c>
      <c r="AV22" s="292" t="str" cm="1">
        <f t="array" ref="AV22">IF(IFERROR(INDEX('Cheater Sheet'!AU152:AU192, SMALL(IF("Yes"='Cheater Sheet'!$BM$152:$BM$192, ROW('Cheater Sheet'!$BM$152:$BM$192)-151,""), ROW()-4)),"")="","",IFERROR(INDEX('Cheater Sheet'!AU152:AU192, SMALL(IF("Yes"='Cheater Sheet'!$BM$152:$BM$192, ROW('Cheater Sheet'!$BM$152:$BM$192)-151,""), ROW()-4)),""))</f>
        <v/>
      </c>
      <c r="AW22" s="287" t="str" cm="1">
        <f t="array" ref="AW22">IF(IFERROR(INDEX('Cheater Sheet'!AV152:AV192, SMALL(IF("Yes"='Cheater Sheet'!$BM$152:$BM$192, ROW('Cheater Sheet'!$BM$152:$BM$192)-151,""), ROW()-4)),"")="","",IFERROR(INDEX('Cheater Sheet'!AV152:AV192, SMALL(IF("Yes"='Cheater Sheet'!$BM$152:$BM$192, ROW('Cheater Sheet'!$BM$152:$BM$192)-151,""), ROW()-4)),""))</f>
        <v/>
      </c>
      <c r="AX22" s="292" t="str" cm="1">
        <f t="array" ref="AX22">IF(IFERROR(INDEX('Cheater Sheet'!AW152:AW192, SMALL(IF("Yes"='Cheater Sheet'!$BM$152:$BM$192, ROW('Cheater Sheet'!$BM$152:$BM$192)-151,""), ROW()-4)),"")="","",IFERROR(INDEX('Cheater Sheet'!AW152:AW192, SMALL(IF("Yes"='Cheater Sheet'!$BM$152:$BM$192, ROW('Cheater Sheet'!$BM$152:$BM$192)-151,""), ROW()-4)),""))</f>
        <v/>
      </c>
      <c r="AY22" s="287" t="str" cm="1">
        <f t="array" ref="AY22">IF(IFERROR(INDEX('Cheater Sheet'!AX152:AX192, SMALL(IF("Yes"='Cheater Sheet'!$BM$152:$BM$192, ROW('Cheater Sheet'!$BM$152:$BM$192)-151,""), ROW()-4)),"")="","",IFERROR(INDEX('Cheater Sheet'!AX152:AX192, SMALL(IF("Yes"='Cheater Sheet'!$BM$152:$BM$192, ROW('Cheater Sheet'!$BM$152:$BM$192)-151,""), ROW()-4)),""))</f>
        <v/>
      </c>
      <c r="AZ22" s="292" t="str" cm="1">
        <f t="array" ref="AZ22">IF(IFERROR(INDEX('Cheater Sheet'!AY152:AY192, SMALL(IF("Yes"='Cheater Sheet'!$BM$152:$BM$192, ROW('Cheater Sheet'!$BM$152:$BM$192)-151,""), ROW()-4)),"")="","",IFERROR(INDEX('Cheater Sheet'!AY152:AY192, SMALL(IF("Yes"='Cheater Sheet'!$BM$152:$BM$192, ROW('Cheater Sheet'!$BM$152:$BM$192)-151,""), ROW()-4)),""))</f>
        <v/>
      </c>
      <c r="BA22" s="287" t="str" cm="1">
        <f t="array" ref="BA22">IF(IFERROR(INDEX('Cheater Sheet'!AZ152:AZ192, SMALL(IF("Yes"='Cheater Sheet'!$BM$152:$BM$192, ROW('Cheater Sheet'!$BM$152:$BM$192)-151,""), ROW()-4)),"")="","",IFERROR(INDEX('Cheater Sheet'!AZ152:AZ192, SMALL(IF("Yes"='Cheater Sheet'!$BM$152:$BM$192, ROW('Cheater Sheet'!$BM$152:$BM$192)-151,""), ROW()-4)),""))</f>
        <v/>
      </c>
      <c r="BB22" s="292" t="str" cm="1">
        <f t="array" ref="BB22">IF(IFERROR(INDEX('Cheater Sheet'!BA152:BA192, SMALL(IF("Yes"='Cheater Sheet'!$BM$152:$BM$192, ROW('Cheater Sheet'!$BM$152:$BM$192)-151,""), ROW()-4)),"")="","",IFERROR(INDEX('Cheater Sheet'!BA152:BA192, SMALL(IF("Yes"='Cheater Sheet'!$BM$152:$BM$192, ROW('Cheater Sheet'!$BM$152:$BM$192)-151,""), ROW()-4)),""))</f>
        <v/>
      </c>
      <c r="BC22" s="287" t="str" cm="1">
        <f t="array" ref="BC22">IF(IFERROR(INDEX('Cheater Sheet'!BB152:BB192, SMALL(IF("Yes"='Cheater Sheet'!$BM$152:$BM$192, ROW('Cheater Sheet'!$BM$152:$BM$192)-151,""), ROW()-4)),"")="","",IFERROR(INDEX('Cheater Sheet'!BB152:BB192, SMALL(IF("Yes"='Cheater Sheet'!$BM$152:$BM$192, ROW('Cheater Sheet'!$BM$152:$BM$192)-151,""), ROW()-4)),""))</f>
        <v/>
      </c>
      <c r="BD22" s="292" t="str" cm="1">
        <f t="array" ref="BD22">IF(IFERROR(INDEX('Cheater Sheet'!BC152:BC192, SMALL(IF("Yes"='Cheater Sheet'!$BM$152:$BM$192, ROW('Cheater Sheet'!$BM$152:$BM$192)-151,""), ROW()-4)),"")="","",IFERROR(INDEX('Cheater Sheet'!BC152:BC192, SMALL(IF("Yes"='Cheater Sheet'!$BM$152:$BM$192, ROW('Cheater Sheet'!$BM$152:$BM$192)-151,""), ROW()-4)),""))</f>
        <v/>
      </c>
      <c r="BE22" s="287" t="str" cm="1">
        <f t="array" ref="BE22">IF(IFERROR(INDEX('Cheater Sheet'!BD152:BD192, SMALL(IF("Yes"='Cheater Sheet'!$BM$152:$BM$192, ROW('Cheater Sheet'!$BM$152:$BM$192)-151,""), ROW()-4)),"")="","",IFERROR(INDEX('Cheater Sheet'!BD152:BD192, SMALL(IF("Yes"='Cheater Sheet'!$BM$152:$BM$192, ROW('Cheater Sheet'!$BM$152:$BM$192)-151,""), ROW()-4)),""))</f>
        <v/>
      </c>
      <c r="BF22" s="292" t="str" cm="1">
        <f t="array" ref="BF22">IF(IFERROR(INDEX('Cheater Sheet'!BE152:BE192, SMALL(IF("Yes"='Cheater Sheet'!$BM$152:$BM$192, ROW('Cheater Sheet'!$BM$152:$BM$192)-151,""), ROW()-4)),"")="","",IFERROR(INDEX('Cheater Sheet'!BE152:BE192, SMALL(IF("Yes"='Cheater Sheet'!$BM$152:$BM$192, ROW('Cheater Sheet'!$BM$152:$BM$192)-151,""), ROW()-4)),""))</f>
        <v/>
      </c>
      <c r="BG22" s="287" t="str" cm="1">
        <f t="array" ref="BG22">IF(IFERROR(INDEX('Cheater Sheet'!BF152:BF192, SMALL(IF("Yes"='Cheater Sheet'!$BM$152:$BM$192, ROW('Cheater Sheet'!$BM$152:$BM$192)-151,""), ROW()-4)),"")="","",IFERROR(INDEX('Cheater Sheet'!BF152:BF192, SMALL(IF("Yes"='Cheater Sheet'!$BM$152:$BM$192, ROW('Cheater Sheet'!$BM$152:$BM$192)-151,""), ROW()-4)),""))</f>
        <v/>
      </c>
      <c r="BH22" s="292" t="str" cm="1">
        <f t="array" ref="BH22">IF(IFERROR(INDEX('Cheater Sheet'!BG152:BG192, SMALL(IF("Yes"='Cheater Sheet'!$BM$152:$BM$192, ROW('Cheater Sheet'!$BM$152:$BM$192)-151,""), ROW()-4)),"")="","",IFERROR(INDEX('Cheater Sheet'!BG152:BG192, SMALL(IF("Yes"='Cheater Sheet'!$BM$152:$BM$192, ROW('Cheater Sheet'!$BM$152:$BM$192)-151,""), ROW()-4)),""))</f>
        <v/>
      </c>
      <c r="BI22" s="287" t="str" cm="1">
        <f t="array" ref="BI22">IF(IFERROR(INDEX('Cheater Sheet'!BH152:BH192, SMALL(IF("Yes"='Cheater Sheet'!$BM$152:$BM$192, ROW('Cheater Sheet'!$BM$152:$BM$192)-151,""), ROW()-4)),"")="","",IFERROR(INDEX('Cheater Sheet'!BH152:BH192, SMALL(IF("Yes"='Cheater Sheet'!$BM$152:$BM$192, ROW('Cheater Sheet'!$BM$152:$BM$192)-151,""), ROW()-4)),""))</f>
        <v/>
      </c>
      <c r="BJ22" s="292" t="str" cm="1">
        <f t="array" ref="BJ22">IF(IFERROR(INDEX('Cheater Sheet'!BI152:BI192, SMALL(IF("Yes"='Cheater Sheet'!$BM$152:$BM$192, ROW('Cheater Sheet'!$BM$152:$BM$192)-151,""), ROW()-4)),"")="","",IFERROR(INDEX('Cheater Sheet'!BI152:BI192, SMALL(IF("Yes"='Cheater Sheet'!$BM$152:$BM$192, ROW('Cheater Sheet'!$BM$152:$BM$192)-151,""), ROW()-4)),""))</f>
        <v/>
      </c>
      <c r="BK22" s="709" t="str" cm="1">
        <f t="array" ref="BK22">IF(IFERROR(INDEX('Cheater Sheet'!BJ152:BJ192, SMALL(IF("Yes"='Cheater Sheet'!$BM$152:$BM$192, ROW('Cheater Sheet'!$BM$152:$BM$192)-151,""), ROW()-4)),"")="","",IFERROR(INDEX('Cheater Sheet'!BJ152:BJ192, SMALL(IF("Yes"='Cheater Sheet'!$BM$152:$BM$192, ROW('Cheater Sheet'!$BM$152:$BM$192)-151,""), ROW()-4)),""))</f>
        <v/>
      </c>
      <c r="BL22" s="714"/>
    </row>
    <row r="23" spans="1:64" x14ac:dyDescent="0.2">
      <c r="A23" s="765">
        <f t="shared" si="0"/>
        <v>0</v>
      </c>
      <c r="C23" s="143" t="str" cm="1">
        <f t="array" ref="C23">IFERROR(INDEX('Cheater Sheet'!$B$152:$B$192, SMALL(IF("Yes"='Cheater Sheet'!$BM$152:$BM$192, ROW('Cheater Sheet'!$BM$152:$BM$192)-151,""), ROW()-4)),"")</f>
        <v/>
      </c>
      <c r="D23" s="292" t="str" cm="1">
        <f t="array" ref="D23">IF(IFERROR(INDEX('Cheater Sheet'!C152:C192, SMALL(IF("Yes"='Cheater Sheet'!$BM$152:$BM$192, ROW('Cheater Sheet'!$BM$152:$BM$192)-151,""), ROW()-4)),"")="","",IFERROR(INDEX('Cheater Sheet'!C152:C192, SMALL(IF("Yes"='Cheater Sheet'!$BM$152:$BM$192, ROW('Cheater Sheet'!$BM$152:$BM$192)-151,""), ROW()-4)),""))</f>
        <v/>
      </c>
      <c r="E23" s="287" t="str" cm="1">
        <f t="array" ref="E23">IF(IFERROR(INDEX('Cheater Sheet'!D152:D192, SMALL(IF("Yes"='Cheater Sheet'!$BM$152:$BM$192, ROW('Cheater Sheet'!$BM$152:$BM$192)-151,""), ROW()-4)),"")="","",IFERROR(INDEX('Cheater Sheet'!D152:D192, SMALL(IF("Yes"='Cheater Sheet'!$BM$152:$BM$192, ROW('Cheater Sheet'!$BM$152:$BM$192)-151,""), ROW()-4)),""))</f>
        <v/>
      </c>
      <c r="F23" s="292" t="str" cm="1">
        <f t="array" ref="F23">IF(IFERROR(INDEX('Cheater Sheet'!E152:E192, SMALL(IF("Yes"='Cheater Sheet'!$BM$152:$BM$192, ROW('Cheater Sheet'!$BM$152:$BM$192)-151,""), ROW()-4)),"")="","",IFERROR(INDEX('Cheater Sheet'!E152:E192, SMALL(IF("Yes"='Cheater Sheet'!$BM$152:$BM$192, ROW('Cheater Sheet'!$BM$152:$BM$192)-151,""), ROW()-4)),""))</f>
        <v/>
      </c>
      <c r="G23" s="287" t="str" cm="1">
        <f t="array" ref="G23">IF(IFERROR(INDEX('Cheater Sheet'!F152:F192, SMALL(IF("Yes"='Cheater Sheet'!$BM$152:$BM$192, ROW('Cheater Sheet'!$BM$152:$BM$192)-151,""), ROW()-4)),"")="","",IFERROR(INDEX('Cheater Sheet'!F152:F192, SMALL(IF("Yes"='Cheater Sheet'!$BM$152:$BM$192, ROW('Cheater Sheet'!$BM$152:$BM$192)-151,""), ROW()-4)),""))</f>
        <v/>
      </c>
      <c r="H23" s="292" t="str" cm="1">
        <f t="array" ref="H23">IF(IFERROR(INDEX('Cheater Sheet'!G152:G192, SMALL(IF("Yes"='Cheater Sheet'!$BM$152:$BM$192, ROW('Cheater Sheet'!$BM$152:$BM$192)-151,""), ROW()-4)),"")="","",IFERROR(INDEX('Cheater Sheet'!G152:G192, SMALL(IF("Yes"='Cheater Sheet'!$BM$152:$BM$192, ROW('Cheater Sheet'!$BM$152:$BM$192)-151,""), ROW()-4)),""))</f>
        <v/>
      </c>
      <c r="I23" s="287" t="str" cm="1">
        <f t="array" ref="I23">IF(IFERROR(INDEX('Cheater Sheet'!H152:H192, SMALL(IF("Yes"='Cheater Sheet'!$BM$152:$BM$192, ROW('Cheater Sheet'!$BM$152:$BM$192)-151,""), ROW()-4)),"")="","",IFERROR(INDEX('Cheater Sheet'!H152:H192, SMALL(IF("Yes"='Cheater Sheet'!$BM$152:$BM$192, ROW('Cheater Sheet'!$BM$152:$BM$192)-151,""), ROW()-4)),""))</f>
        <v/>
      </c>
      <c r="J23" s="292" t="str" cm="1">
        <f t="array" ref="J23">IF(IFERROR(INDEX('Cheater Sheet'!I152:I192, SMALL(IF("Yes"='Cheater Sheet'!$BM$152:$BM$192, ROW('Cheater Sheet'!$BM$152:$BM$192)-151,""), ROW()-4)),"")="","",IFERROR(INDEX('Cheater Sheet'!I152:I192, SMALL(IF("Yes"='Cheater Sheet'!$BM$152:$BM$192, ROW('Cheater Sheet'!$BM$152:$BM$192)-151,""), ROW()-4)),""))</f>
        <v/>
      </c>
      <c r="K23" s="287" t="str" cm="1">
        <f t="array" ref="K23">IF(IFERROR(INDEX('Cheater Sheet'!J152:J192, SMALL(IF("Yes"='Cheater Sheet'!$BM$152:$BM$192, ROW('Cheater Sheet'!$BM$152:$BM$192)-151,""), ROW()-4)),"")="","",IFERROR(INDEX('Cheater Sheet'!J152:J192, SMALL(IF("Yes"='Cheater Sheet'!$BM$152:$BM$192, ROW('Cheater Sheet'!$BM$152:$BM$192)-151,""), ROW()-4)),""))</f>
        <v/>
      </c>
      <c r="L23" s="292" t="str" cm="1">
        <f t="array" ref="L23">IF(IFERROR(INDEX('Cheater Sheet'!K152:K192, SMALL(IF("Yes"='Cheater Sheet'!$BM$152:$BM$192, ROW('Cheater Sheet'!$BM$152:$BM$192)-151,""), ROW()-4)),"")="","",IFERROR(INDEX('Cheater Sheet'!K152:K192, SMALL(IF("Yes"='Cheater Sheet'!$BM$152:$BM$192, ROW('Cheater Sheet'!$BM$152:$BM$192)-151,""), ROW()-4)),""))</f>
        <v/>
      </c>
      <c r="M23" s="287" t="str" cm="1">
        <f t="array" ref="M23">IF(IFERROR(INDEX('Cheater Sheet'!L152:L192, SMALL(IF("Yes"='Cheater Sheet'!$BM$152:$BM$192, ROW('Cheater Sheet'!$BM$152:$BM$192)-151,""), ROW()-4)),"")="","",IFERROR(INDEX('Cheater Sheet'!L152:L192, SMALL(IF("Yes"='Cheater Sheet'!$BM$152:$BM$192, ROW('Cheater Sheet'!$BM$152:$BM$192)-151,""), ROW()-4)),""))</f>
        <v/>
      </c>
      <c r="N23" s="292" t="str" cm="1">
        <f t="array" ref="N23">IF(IFERROR(INDEX('Cheater Sheet'!M152:M192, SMALL(IF("Yes"='Cheater Sheet'!$BM$152:$BM$192, ROW('Cheater Sheet'!$BM$152:$BM$192)-151,""), ROW()-4)),"")="","",IFERROR(INDEX('Cheater Sheet'!M152:M192, SMALL(IF("Yes"='Cheater Sheet'!$BM$152:$BM$192, ROW('Cheater Sheet'!$BM$152:$BM$192)-151,""), ROW()-4)),""))</f>
        <v/>
      </c>
      <c r="O23" s="287" t="str" cm="1">
        <f t="array" ref="O23">IF(IFERROR(INDEX('Cheater Sheet'!N152:N192, SMALL(IF("Yes"='Cheater Sheet'!$BM$152:$BM$192, ROW('Cheater Sheet'!$BM$152:$BM$192)-151,""), ROW()-4)),"")="","",IFERROR(INDEX('Cheater Sheet'!N152:N192, SMALL(IF("Yes"='Cheater Sheet'!$BM$152:$BM$192, ROW('Cheater Sheet'!$BM$152:$BM$192)-151,""), ROW()-4)),""))</f>
        <v/>
      </c>
      <c r="P23" s="292" t="str" cm="1">
        <f t="array" ref="P23">IF(IFERROR(INDEX('Cheater Sheet'!O152:O192, SMALL(IF("Yes"='Cheater Sheet'!$BM$152:$BM$192, ROW('Cheater Sheet'!$BM$152:$BM$192)-151,""), ROW()-4)),"")="","",IFERROR(INDEX('Cheater Sheet'!O152:O192, SMALL(IF("Yes"='Cheater Sheet'!$BM$152:$BM$192, ROW('Cheater Sheet'!$BM$152:$BM$192)-151,""), ROW()-4)),""))</f>
        <v/>
      </c>
      <c r="Q23" s="287" t="str" cm="1">
        <f t="array" ref="Q23">IF(IFERROR(INDEX('Cheater Sheet'!P152:P192, SMALL(IF("Yes"='Cheater Sheet'!$BM$152:$BM$192, ROW('Cheater Sheet'!$BM$152:$BM$192)-151,""), ROW()-4)),"")="","",IFERROR(INDEX('Cheater Sheet'!P152:P192, SMALL(IF("Yes"='Cheater Sheet'!$BM$152:$BM$192, ROW('Cheater Sheet'!$BM$152:$BM$192)-151,""), ROW()-4)),""))</f>
        <v/>
      </c>
      <c r="R23" s="292" t="str" cm="1">
        <f t="array" ref="R23">IF(IFERROR(INDEX('Cheater Sheet'!Q152:Q192, SMALL(IF("Yes"='Cheater Sheet'!$BM$152:$BM$192, ROW('Cheater Sheet'!$BM$152:$BM$192)-151,""), ROW()-4)),"")="","",IFERROR(INDEX('Cheater Sheet'!Q152:Q192, SMALL(IF("Yes"='Cheater Sheet'!$BM$152:$BM$192, ROW('Cheater Sheet'!$BM$152:$BM$192)-151,""), ROW()-4)),""))</f>
        <v/>
      </c>
      <c r="S23" s="287" t="str" cm="1">
        <f t="array" ref="S23">IF(IFERROR(INDEX('Cheater Sheet'!R152:R192, SMALL(IF("Yes"='Cheater Sheet'!$BM$152:$BM$192, ROW('Cheater Sheet'!$BM$152:$BM$192)-151,""), ROW()-4)),"")="","",IFERROR(INDEX('Cheater Sheet'!R152:R192, SMALL(IF("Yes"='Cheater Sheet'!$BM$152:$BM$192, ROW('Cheater Sheet'!$BM$152:$BM$192)-151,""), ROW()-4)),""))</f>
        <v/>
      </c>
      <c r="T23" s="292" t="str" cm="1">
        <f t="array" ref="T23">IF(IFERROR(INDEX('Cheater Sheet'!S152:S192, SMALL(IF("Yes"='Cheater Sheet'!$BM$152:$BM$192, ROW('Cheater Sheet'!$BM$152:$BM$192)-151,""), ROW()-4)),"")="","",IFERROR(INDEX('Cheater Sheet'!S152:S192, SMALL(IF("Yes"='Cheater Sheet'!$BM$152:$BM$192, ROW('Cheater Sheet'!$BM$152:$BM$192)-151,""), ROW()-4)),""))</f>
        <v/>
      </c>
      <c r="U23" s="287" t="str" cm="1">
        <f t="array" ref="U23">IF(IFERROR(INDEX('Cheater Sheet'!T152:T192, SMALL(IF("Yes"='Cheater Sheet'!$BM$152:$BM$192, ROW('Cheater Sheet'!$BM$152:$BM$192)-151,""), ROW()-4)),"")="","",IFERROR(INDEX('Cheater Sheet'!T152:T192, SMALL(IF("Yes"='Cheater Sheet'!$BM$152:$BM$192, ROW('Cheater Sheet'!$BM$152:$BM$192)-151,""), ROW()-4)),""))</f>
        <v/>
      </c>
      <c r="V23" s="292" t="str" cm="1">
        <f t="array" ref="V23">IF(IFERROR(INDEX('Cheater Sheet'!U152:U192, SMALL(IF("Yes"='Cheater Sheet'!$BM$152:$BM$192, ROW('Cheater Sheet'!$BM$152:$BM$192)-151,""), ROW()-4)),"")="","",IFERROR(INDEX('Cheater Sheet'!U152:U192, SMALL(IF("Yes"='Cheater Sheet'!$BM$152:$BM$192, ROW('Cheater Sheet'!$BM$152:$BM$192)-151,""), ROW()-4)),""))</f>
        <v/>
      </c>
      <c r="W23" s="287" t="str" cm="1">
        <f t="array" ref="W23">IF(IFERROR(INDEX('Cheater Sheet'!V152:V192, SMALL(IF("Yes"='Cheater Sheet'!$BM$152:$BM$192, ROW('Cheater Sheet'!$BM$152:$BM$192)-151,""), ROW()-4)),"")="","",IFERROR(INDEX('Cheater Sheet'!V152:V192, SMALL(IF("Yes"='Cheater Sheet'!$BM$152:$BM$192, ROW('Cheater Sheet'!$BM$152:$BM$192)-151,""), ROW()-4)),""))</f>
        <v/>
      </c>
      <c r="X23" s="292" t="str" cm="1">
        <f t="array" ref="X23">IF(IFERROR(INDEX('Cheater Sheet'!W152:W192, SMALL(IF("Yes"='Cheater Sheet'!$BM$152:$BM$192, ROW('Cheater Sheet'!$BM$152:$BM$192)-151,""), ROW()-4)),"")="","",IFERROR(INDEX('Cheater Sheet'!W152:W192, SMALL(IF("Yes"='Cheater Sheet'!$BM$152:$BM$192, ROW('Cheater Sheet'!$BM$152:$BM$192)-151,""), ROW()-4)),""))</f>
        <v/>
      </c>
      <c r="Y23" s="287" t="str" cm="1">
        <f t="array" ref="Y23">IF(IFERROR(INDEX('Cheater Sheet'!X152:X192, SMALL(IF("Yes"='Cheater Sheet'!$BM$152:$BM$192, ROW('Cheater Sheet'!$BM$152:$BM$192)-151,""), ROW()-4)),"")="","",IFERROR(INDEX('Cheater Sheet'!X152:X192, SMALL(IF("Yes"='Cheater Sheet'!$BM$152:$BM$192, ROW('Cheater Sheet'!$BM$152:$BM$192)-151,""), ROW()-4)),""))</f>
        <v/>
      </c>
      <c r="Z23" s="292" t="str" cm="1">
        <f t="array" ref="Z23">IF(IFERROR(INDEX('Cheater Sheet'!Y152:Y192, SMALL(IF("Yes"='Cheater Sheet'!$BM$152:$BM$192, ROW('Cheater Sheet'!$BM$152:$BM$192)-151,""), ROW()-4)),"")="","",IFERROR(INDEX('Cheater Sheet'!Y152:Y192, SMALL(IF("Yes"='Cheater Sheet'!$BM$152:$BM$192, ROW('Cheater Sheet'!$BM$152:$BM$192)-151,""), ROW()-4)),""))</f>
        <v/>
      </c>
      <c r="AA23" s="287" t="str" cm="1">
        <f t="array" ref="AA23">IF(IFERROR(INDEX('Cheater Sheet'!Z152:Z192, SMALL(IF("Yes"='Cheater Sheet'!$BM$152:$BM$192, ROW('Cheater Sheet'!$BM$152:$BM$192)-151,""), ROW()-4)),"")="","",IFERROR(INDEX('Cheater Sheet'!Z152:Z192, SMALL(IF("Yes"='Cheater Sheet'!$BM$152:$BM$192, ROW('Cheater Sheet'!$BM$152:$BM$192)-151,""), ROW()-4)),""))</f>
        <v/>
      </c>
      <c r="AB23" s="292" t="str" cm="1">
        <f t="array" ref="AB23">IF(IFERROR(INDEX('Cheater Sheet'!AA152:AA192, SMALL(IF("Yes"='Cheater Sheet'!$BM$152:$BM$192, ROW('Cheater Sheet'!$BM$152:$BM$192)-151,""), ROW()-4)),"")="","",IFERROR(INDEX('Cheater Sheet'!AA152:AA192, SMALL(IF("Yes"='Cheater Sheet'!$BM$152:$BM$192, ROW('Cheater Sheet'!$BM$152:$BM$192)-151,""), ROW()-4)),""))</f>
        <v/>
      </c>
      <c r="AC23" s="287" t="str" cm="1">
        <f t="array" ref="AC23">IF(IFERROR(INDEX('Cheater Sheet'!AB152:AB192, SMALL(IF("Yes"='Cheater Sheet'!$BM$152:$BM$192, ROW('Cheater Sheet'!$BM$152:$BM$192)-151,""), ROW()-4)),"")="","",IFERROR(INDEX('Cheater Sheet'!AB152:AB192, SMALL(IF("Yes"='Cheater Sheet'!$BM$152:$BM$192, ROW('Cheater Sheet'!$BM$152:$BM$192)-151,""), ROW()-4)),""))</f>
        <v/>
      </c>
      <c r="AD23" s="292" t="str" cm="1">
        <f t="array" ref="AD23">IF(IFERROR(INDEX('Cheater Sheet'!AC152:AC192, SMALL(IF("Yes"='Cheater Sheet'!$BM$152:$BM$192, ROW('Cheater Sheet'!$BM$152:$BM$192)-151,""), ROW()-4)),"")="","",IFERROR(INDEX('Cheater Sheet'!AC152:AC192, SMALL(IF("Yes"='Cheater Sheet'!$BM$152:$BM$192, ROW('Cheater Sheet'!$BM$152:$BM$192)-151,""), ROW()-4)),""))</f>
        <v/>
      </c>
      <c r="AE23" s="287" t="str" cm="1">
        <f t="array" ref="AE23">IF(IFERROR(INDEX('Cheater Sheet'!AD152:AD192, SMALL(IF("Yes"='Cheater Sheet'!$BM$152:$BM$192, ROW('Cheater Sheet'!$BM$152:$BM$192)-151,""), ROW()-4)),"")="","",IFERROR(INDEX('Cheater Sheet'!AD152:AD192, SMALL(IF("Yes"='Cheater Sheet'!$BM$152:$BM$192, ROW('Cheater Sheet'!$BM$152:$BM$192)-151,""), ROW()-4)),""))</f>
        <v/>
      </c>
      <c r="AF23" s="292" t="str" cm="1">
        <f t="array" ref="AF23">IF(IFERROR(INDEX('Cheater Sheet'!AE152:AE192, SMALL(IF("Yes"='Cheater Sheet'!$BM$152:$BM$192, ROW('Cheater Sheet'!$BM$152:$BM$192)-151,""), ROW()-4)),"")="","",IFERROR(INDEX('Cheater Sheet'!AE152:AE192, SMALL(IF("Yes"='Cheater Sheet'!$BM$152:$BM$192, ROW('Cheater Sheet'!$BM$152:$BM$192)-151,""), ROW()-4)),""))</f>
        <v/>
      </c>
      <c r="AG23" s="287" t="str" cm="1">
        <f t="array" ref="AG23">IF(IFERROR(INDEX('Cheater Sheet'!AF152:AF192, SMALL(IF("Yes"='Cheater Sheet'!$BM$152:$BM$192, ROW('Cheater Sheet'!$BM$152:$BM$192)-151,""), ROW()-4)),"")="","",IFERROR(INDEX('Cheater Sheet'!AF152:AF192, SMALL(IF("Yes"='Cheater Sheet'!$BM$152:$BM$192, ROW('Cheater Sheet'!$BM$152:$BM$192)-151,""), ROW()-4)),""))</f>
        <v/>
      </c>
      <c r="AH23" s="292" t="str" cm="1">
        <f t="array" ref="AH23">IF(IFERROR(INDEX('Cheater Sheet'!AG152:AG192, SMALL(IF("Yes"='Cheater Sheet'!$BM$152:$BM$192, ROW('Cheater Sheet'!$BM$152:$BM$192)-151,""), ROW()-4)),"")="","",IFERROR(INDEX('Cheater Sheet'!AG152:AG192, SMALL(IF("Yes"='Cheater Sheet'!$BM$152:$BM$192, ROW('Cheater Sheet'!$BM$152:$BM$192)-151,""), ROW()-4)),""))</f>
        <v/>
      </c>
      <c r="AI23" s="287" t="str" cm="1">
        <f t="array" ref="AI23">IF(IFERROR(INDEX('Cheater Sheet'!AH152:AH192, SMALL(IF("Yes"='Cheater Sheet'!$BM$152:$BM$192, ROW('Cheater Sheet'!$BM$152:$BM$192)-151,""), ROW()-4)),"")="","",IFERROR(INDEX('Cheater Sheet'!AH152:AH192, SMALL(IF("Yes"='Cheater Sheet'!$BM$152:$BM$192, ROW('Cheater Sheet'!$BM$152:$BM$192)-151,""), ROW()-4)),""))</f>
        <v/>
      </c>
      <c r="AJ23" s="292" t="str" cm="1">
        <f t="array" ref="AJ23">IF(IFERROR(INDEX('Cheater Sheet'!AI152:AI192, SMALL(IF("Yes"='Cheater Sheet'!$BM$152:$BM$192, ROW('Cheater Sheet'!$BM$152:$BM$192)-151,""), ROW()-4)),"")="","",IFERROR(INDEX('Cheater Sheet'!AI152:AI192, SMALL(IF("Yes"='Cheater Sheet'!$BM$152:$BM$192, ROW('Cheater Sheet'!$BM$152:$BM$192)-151,""), ROW()-4)),""))</f>
        <v/>
      </c>
      <c r="AK23" s="287" t="str" cm="1">
        <f t="array" ref="AK23">IF(IFERROR(INDEX('Cheater Sheet'!AJ152:AJ192, SMALL(IF("Yes"='Cheater Sheet'!$BM$152:$BM$192, ROW('Cheater Sheet'!$BM$152:$BM$192)-151,""), ROW()-4)),"")="","",IFERROR(INDEX('Cheater Sheet'!AJ152:AJ192, SMALL(IF("Yes"='Cheater Sheet'!$BM$152:$BM$192, ROW('Cheater Sheet'!$BM$152:$BM$192)-151,""), ROW()-4)),""))</f>
        <v/>
      </c>
      <c r="AL23" s="292" t="str" cm="1">
        <f t="array" ref="AL23">IF(IFERROR(INDEX('Cheater Sheet'!AK152:AK192, SMALL(IF("Yes"='Cheater Sheet'!$BM$152:$BM$192, ROW('Cheater Sheet'!$BM$152:$BM$192)-151,""), ROW()-4)),"")="","",IFERROR(INDEX('Cheater Sheet'!AK152:AK192, SMALL(IF("Yes"='Cheater Sheet'!$BM$152:$BM$192, ROW('Cheater Sheet'!$BM$152:$BM$192)-151,""), ROW()-4)),""))</f>
        <v/>
      </c>
      <c r="AM23" s="287" t="str" cm="1">
        <f t="array" ref="AM23">IF(IFERROR(INDEX('Cheater Sheet'!AL152:AL192, SMALL(IF("Yes"='Cheater Sheet'!$BM$152:$BM$192, ROW('Cheater Sheet'!$BM$152:$BM$192)-151,""), ROW()-4)),"")="","",IFERROR(INDEX('Cheater Sheet'!AL152:AL192, SMALL(IF("Yes"='Cheater Sheet'!$BM$152:$BM$192, ROW('Cheater Sheet'!$BM$152:$BM$192)-151,""), ROW()-4)),""))</f>
        <v/>
      </c>
      <c r="AN23" s="292" t="str" cm="1">
        <f t="array" ref="AN23">IF(IFERROR(INDEX('Cheater Sheet'!AM152:AM192, SMALL(IF("Yes"='Cheater Sheet'!$BM$152:$BM$192, ROW('Cheater Sheet'!$BM$152:$BM$192)-151,""), ROW()-4)),"")="","",IFERROR(INDEX('Cheater Sheet'!AM152:AM192, SMALL(IF("Yes"='Cheater Sheet'!$BM$152:$BM$192, ROW('Cheater Sheet'!$BM$152:$BM$192)-151,""), ROW()-4)),""))</f>
        <v/>
      </c>
      <c r="AO23" s="287" t="str" cm="1">
        <f t="array" ref="AO23">IF(IFERROR(INDEX('Cheater Sheet'!AN152:AN192, SMALL(IF("Yes"='Cheater Sheet'!$BM$152:$BM$192, ROW('Cheater Sheet'!$BM$152:$BM$192)-151,""), ROW()-4)),"")="","",IFERROR(INDEX('Cheater Sheet'!AN152:AN192, SMALL(IF("Yes"='Cheater Sheet'!$BM$152:$BM$192, ROW('Cheater Sheet'!$BM$152:$BM$192)-151,""), ROW()-4)),""))</f>
        <v/>
      </c>
      <c r="AP23" s="292" t="str" cm="1">
        <f t="array" ref="AP23">IF(IFERROR(INDEX('Cheater Sheet'!AO152:AO192, SMALL(IF("Yes"='Cheater Sheet'!$BM$152:$BM$192, ROW('Cheater Sheet'!$BM$152:$BM$192)-151,""), ROW()-4)),"")="","",IFERROR(INDEX('Cheater Sheet'!AO152:AO192, SMALL(IF("Yes"='Cheater Sheet'!$BM$152:$BM$192, ROW('Cheater Sheet'!$BM$152:$BM$192)-151,""), ROW()-4)),""))</f>
        <v/>
      </c>
      <c r="AQ23" s="287" t="str" cm="1">
        <f t="array" ref="AQ23">IF(IFERROR(INDEX('Cheater Sheet'!AP152:AP192, SMALL(IF("Yes"='Cheater Sheet'!$BM$152:$BM$192, ROW('Cheater Sheet'!$BM$152:$BM$192)-151,""), ROW()-4)),"")="","",IFERROR(INDEX('Cheater Sheet'!AP152:AP192, SMALL(IF("Yes"='Cheater Sheet'!$BM$152:$BM$192, ROW('Cheater Sheet'!$BM$152:$BM$192)-151,""), ROW()-4)),""))</f>
        <v/>
      </c>
      <c r="AR23" s="292" t="str" cm="1">
        <f t="array" ref="AR23">IF(IFERROR(INDEX('Cheater Sheet'!AQ152:AQ192, SMALL(IF("Yes"='Cheater Sheet'!$BM$152:$BM$192, ROW('Cheater Sheet'!$BM$152:$BM$192)-151,""), ROW()-4)),"")="","",IFERROR(INDEX('Cheater Sheet'!AQ152:AQ192, SMALL(IF("Yes"='Cheater Sheet'!$BM$152:$BM$192, ROW('Cheater Sheet'!$BM$152:$BM$192)-151,""), ROW()-4)),""))</f>
        <v/>
      </c>
      <c r="AS23" s="287" t="str" cm="1">
        <f t="array" ref="AS23">IF(IFERROR(INDEX('Cheater Sheet'!AR152:AR192, SMALL(IF("Yes"='Cheater Sheet'!$BM$152:$BM$192, ROW('Cheater Sheet'!$BM$152:$BM$192)-151,""), ROW()-4)),"")="","",IFERROR(INDEX('Cheater Sheet'!AR152:AR192, SMALL(IF("Yes"='Cheater Sheet'!$BM$152:$BM$192, ROW('Cheater Sheet'!$BM$152:$BM$192)-151,""), ROW()-4)),""))</f>
        <v/>
      </c>
      <c r="AT23" s="292" t="str" cm="1">
        <f t="array" ref="AT23">IF(IFERROR(INDEX('Cheater Sheet'!AS152:AS192, SMALL(IF("Yes"='Cheater Sheet'!$BM$152:$BM$192, ROW('Cheater Sheet'!$BM$152:$BM$192)-151,""), ROW()-4)),"")="","",IFERROR(INDEX('Cheater Sheet'!AS152:AS192, SMALL(IF("Yes"='Cheater Sheet'!$BM$152:$BM$192, ROW('Cheater Sheet'!$BM$152:$BM$192)-151,""), ROW()-4)),""))</f>
        <v/>
      </c>
      <c r="AU23" s="287" t="str" cm="1">
        <f t="array" ref="AU23">IF(IFERROR(INDEX('Cheater Sheet'!AT152:AT192, SMALL(IF("Yes"='Cheater Sheet'!$BM$152:$BM$192, ROW('Cheater Sheet'!$BM$152:$BM$192)-151,""), ROW()-4)),"")="","",IFERROR(INDEX('Cheater Sheet'!AT152:AT192, SMALL(IF("Yes"='Cheater Sheet'!$BM$152:$BM$192, ROW('Cheater Sheet'!$BM$152:$BM$192)-151,""), ROW()-4)),""))</f>
        <v/>
      </c>
      <c r="AV23" s="292" t="str" cm="1">
        <f t="array" ref="AV23">IF(IFERROR(INDEX('Cheater Sheet'!AU152:AU192, SMALL(IF("Yes"='Cheater Sheet'!$BM$152:$BM$192, ROW('Cheater Sheet'!$BM$152:$BM$192)-151,""), ROW()-4)),"")="","",IFERROR(INDEX('Cheater Sheet'!AU152:AU192, SMALL(IF("Yes"='Cheater Sheet'!$BM$152:$BM$192, ROW('Cheater Sheet'!$BM$152:$BM$192)-151,""), ROW()-4)),""))</f>
        <v/>
      </c>
      <c r="AW23" s="287" t="str" cm="1">
        <f t="array" ref="AW23">IF(IFERROR(INDEX('Cheater Sheet'!AV152:AV192, SMALL(IF("Yes"='Cheater Sheet'!$BM$152:$BM$192, ROW('Cheater Sheet'!$BM$152:$BM$192)-151,""), ROW()-4)),"")="","",IFERROR(INDEX('Cheater Sheet'!AV152:AV192, SMALL(IF("Yes"='Cheater Sheet'!$BM$152:$BM$192, ROW('Cheater Sheet'!$BM$152:$BM$192)-151,""), ROW()-4)),""))</f>
        <v/>
      </c>
      <c r="AX23" s="292" t="str" cm="1">
        <f t="array" ref="AX23">IF(IFERROR(INDEX('Cheater Sheet'!AW152:AW192, SMALL(IF("Yes"='Cheater Sheet'!$BM$152:$BM$192, ROW('Cheater Sheet'!$BM$152:$BM$192)-151,""), ROW()-4)),"")="","",IFERROR(INDEX('Cheater Sheet'!AW152:AW192, SMALL(IF("Yes"='Cheater Sheet'!$BM$152:$BM$192, ROW('Cheater Sheet'!$BM$152:$BM$192)-151,""), ROW()-4)),""))</f>
        <v/>
      </c>
      <c r="AY23" s="287" t="str" cm="1">
        <f t="array" ref="AY23">IF(IFERROR(INDEX('Cheater Sheet'!AX152:AX192, SMALL(IF("Yes"='Cheater Sheet'!$BM$152:$BM$192, ROW('Cheater Sheet'!$BM$152:$BM$192)-151,""), ROW()-4)),"")="","",IFERROR(INDEX('Cheater Sheet'!AX152:AX192, SMALL(IF("Yes"='Cheater Sheet'!$BM$152:$BM$192, ROW('Cheater Sheet'!$BM$152:$BM$192)-151,""), ROW()-4)),""))</f>
        <v/>
      </c>
      <c r="AZ23" s="292" t="str" cm="1">
        <f t="array" ref="AZ23">IF(IFERROR(INDEX('Cheater Sheet'!AY152:AY192, SMALL(IF("Yes"='Cheater Sheet'!$BM$152:$BM$192, ROW('Cheater Sheet'!$BM$152:$BM$192)-151,""), ROW()-4)),"")="","",IFERROR(INDEX('Cheater Sheet'!AY152:AY192, SMALL(IF("Yes"='Cheater Sheet'!$BM$152:$BM$192, ROW('Cheater Sheet'!$BM$152:$BM$192)-151,""), ROW()-4)),""))</f>
        <v/>
      </c>
      <c r="BA23" s="287" t="str" cm="1">
        <f t="array" ref="BA23">IF(IFERROR(INDEX('Cheater Sheet'!AZ152:AZ192, SMALL(IF("Yes"='Cheater Sheet'!$BM$152:$BM$192, ROW('Cheater Sheet'!$BM$152:$BM$192)-151,""), ROW()-4)),"")="","",IFERROR(INDEX('Cheater Sheet'!AZ152:AZ192, SMALL(IF("Yes"='Cheater Sheet'!$BM$152:$BM$192, ROW('Cheater Sheet'!$BM$152:$BM$192)-151,""), ROW()-4)),""))</f>
        <v/>
      </c>
      <c r="BB23" s="292" t="str" cm="1">
        <f t="array" ref="BB23">IF(IFERROR(INDEX('Cheater Sheet'!BA152:BA192, SMALL(IF("Yes"='Cheater Sheet'!$BM$152:$BM$192, ROW('Cheater Sheet'!$BM$152:$BM$192)-151,""), ROW()-4)),"")="","",IFERROR(INDEX('Cheater Sheet'!BA152:BA192, SMALL(IF("Yes"='Cheater Sheet'!$BM$152:$BM$192, ROW('Cheater Sheet'!$BM$152:$BM$192)-151,""), ROW()-4)),""))</f>
        <v/>
      </c>
      <c r="BC23" s="287" t="str" cm="1">
        <f t="array" ref="BC23">IF(IFERROR(INDEX('Cheater Sheet'!BB152:BB192, SMALL(IF("Yes"='Cheater Sheet'!$BM$152:$BM$192, ROW('Cheater Sheet'!$BM$152:$BM$192)-151,""), ROW()-4)),"")="","",IFERROR(INDEX('Cheater Sheet'!BB152:BB192, SMALL(IF("Yes"='Cheater Sheet'!$BM$152:$BM$192, ROW('Cheater Sheet'!$BM$152:$BM$192)-151,""), ROW()-4)),""))</f>
        <v/>
      </c>
      <c r="BD23" s="292" t="str" cm="1">
        <f t="array" ref="BD23">IF(IFERROR(INDEX('Cheater Sheet'!BC152:BC192, SMALL(IF("Yes"='Cheater Sheet'!$BM$152:$BM$192, ROW('Cheater Sheet'!$BM$152:$BM$192)-151,""), ROW()-4)),"")="","",IFERROR(INDEX('Cheater Sheet'!BC152:BC192, SMALL(IF("Yes"='Cheater Sheet'!$BM$152:$BM$192, ROW('Cheater Sheet'!$BM$152:$BM$192)-151,""), ROW()-4)),""))</f>
        <v/>
      </c>
      <c r="BE23" s="287" t="str" cm="1">
        <f t="array" ref="BE23">IF(IFERROR(INDEX('Cheater Sheet'!BD152:BD192, SMALL(IF("Yes"='Cheater Sheet'!$BM$152:$BM$192, ROW('Cheater Sheet'!$BM$152:$BM$192)-151,""), ROW()-4)),"")="","",IFERROR(INDEX('Cheater Sheet'!BD152:BD192, SMALL(IF("Yes"='Cheater Sheet'!$BM$152:$BM$192, ROW('Cheater Sheet'!$BM$152:$BM$192)-151,""), ROW()-4)),""))</f>
        <v/>
      </c>
      <c r="BF23" s="292" t="str" cm="1">
        <f t="array" ref="BF23">IF(IFERROR(INDEX('Cheater Sheet'!BE152:BE192, SMALL(IF("Yes"='Cheater Sheet'!$BM$152:$BM$192, ROW('Cheater Sheet'!$BM$152:$BM$192)-151,""), ROW()-4)),"")="","",IFERROR(INDEX('Cheater Sheet'!BE152:BE192, SMALL(IF("Yes"='Cheater Sheet'!$BM$152:$BM$192, ROW('Cheater Sheet'!$BM$152:$BM$192)-151,""), ROW()-4)),""))</f>
        <v/>
      </c>
      <c r="BG23" s="287" t="str" cm="1">
        <f t="array" ref="BG23">IF(IFERROR(INDEX('Cheater Sheet'!BF152:BF192, SMALL(IF("Yes"='Cheater Sheet'!$BM$152:$BM$192, ROW('Cheater Sheet'!$BM$152:$BM$192)-151,""), ROW()-4)),"")="","",IFERROR(INDEX('Cheater Sheet'!BF152:BF192, SMALL(IF("Yes"='Cheater Sheet'!$BM$152:$BM$192, ROW('Cheater Sheet'!$BM$152:$BM$192)-151,""), ROW()-4)),""))</f>
        <v/>
      </c>
      <c r="BH23" s="292" t="str" cm="1">
        <f t="array" ref="BH23">IF(IFERROR(INDEX('Cheater Sheet'!BG152:BG192, SMALL(IF("Yes"='Cheater Sheet'!$BM$152:$BM$192, ROW('Cheater Sheet'!$BM$152:$BM$192)-151,""), ROW()-4)),"")="","",IFERROR(INDEX('Cheater Sheet'!BG152:BG192, SMALL(IF("Yes"='Cheater Sheet'!$BM$152:$BM$192, ROW('Cheater Sheet'!$BM$152:$BM$192)-151,""), ROW()-4)),""))</f>
        <v/>
      </c>
      <c r="BI23" s="287" t="str" cm="1">
        <f t="array" ref="BI23">IF(IFERROR(INDEX('Cheater Sheet'!BH152:BH192, SMALL(IF("Yes"='Cheater Sheet'!$BM$152:$BM$192, ROW('Cheater Sheet'!$BM$152:$BM$192)-151,""), ROW()-4)),"")="","",IFERROR(INDEX('Cheater Sheet'!BH152:BH192, SMALL(IF("Yes"='Cheater Sheet'!$BM$152:$BM$192, ROW('Cheater Sheet'!$BM$152:$BM$192)-151,""), ROW()-4)),""))</f>
        <v/>
      </c>
      <c r="BJ23" s="292" t="str" cm="1">
        <f t="array" ref="BJ23">IF(IFERROR(INDEX('Cheater Sheet'!BI152:BI192, SMALL(IF("Yes"='Cheater Sheet'!$BM$152:$BM$192, ROW('Cheater Sheet'!$BM$152:$BM$192)-151,""), ROW()-4)),"")="","",IFERROR(INDEX('Cheater Sheet'!BI152:BI192, SMALL(IF("Yes"='Cheater Sheet'!$BM$152:$BM$192, ROW('Cheater Sheet'!$BM$152:$BM$192)-151,""), ROW()-4)),""))</f>
        <v/>
      </c>
      <c r="BK23" s="709" t="str" cm="1">
        <f t="array" ref="BK23">IF(IFERROR(INDEX('Cheater Sheet'!BJ152:BJ192, SMALL(IF("Yes"='Cheater Sheet'!$BM$152:$BM$192, ROW('Cheater Sheet'!$BM$152:$BM$192)-151,""), ROW()-4)),"")="","",IFERROR(INDEX('Cheater Sheet'!BJ152:BJ192, SMALL(IF("Yes"='Cheater Sheet'!$BM$152:$BM$192, ROW('Cheater Sheet'!$BM$152:$BM$192)-151,""), ROW()-4)),""))</f>
        <v/>
      </c>
      <c r="BL23" s="714"/>
    </row>
    <row r="24" spans="1:64" x14ac:dyDescent="0.2">
      <c r="A24" s="765">
        <f t="shared" si="0"/>
        <v>0</v>
      </c>
      <c r="C24" s="143" t="str" cm="1">
        <f t="array" ref="C24">IFERROR(INDEX('Cheater Sheet'!$B$152:$B$192, SMALL(IF("Yes"='Cheater Sheet'!$BM$152:$BM$192, ROW('Cheater Sheet'!$BM$152:$BM$192)-151,""), ROW()-4)),"")</f>
        <v/>
      </c>
      <c r="D24" s="292" t="str" cm="1">
        <f t="array" ref="D24">IF(IFERROR(INDEX('Cheater Sheet'!C152:C192, SMALL(IF("Yes"='Cheater Sheet'!$BM$152:$BM$192, ROW('Cheater Sheet'!$BM$152:$BM$192)-151,""), ROW()-4)),"")="","",IFERROR(INDEX('Cheater Sheet'!C152:C192, SMALL(IF("Yes"='Cheater Sheet'!$BM$152:$BM$192, ROW('Cheater Sheet'!$BM$152:$BM$192)-151,""), ROW()-4)),""))</f>
        <v/>
      </c>
      <c r="E24" s="287" t="str" cm="1">
        <f t="array" ref="E24">IF(IFERROR(INDEX('Cheater Sheet'!D152:D192, SMALL(IF("Yes"='Cheater Sheet'!$BM$152:$BM$192, ROW('Cheater Sheet'!$BM$152:$BM$192)-151,""), ROW()-4)),"")="","",IFERROR(INDEX('Cheater Sheet'!D152:D192, SMALL(IF("Yes"='Cheater Sheet'!$BM$152:$BM$192, ROW('Cheater Sheet'!$BM$152:$BM$192)-151,""), ROW()-4)),""))</f>
        <v/>
      </c>
      <c r="F24" s="292" t="str" cm="1">
        <f t="array" ref="F24">IF(IFERROR(INDEX('Cheater Sheet'!E152:E192, SMALL(IF("Yes"='Cheater Sheet'!$BM$152:$BM$192, ROW('Cheater Sheet'!$BM$152:$BM$192)-151,""), ROW()-4)),"")="","",IFERROR(INDEX('Cheater Sheet'!E152:E192, SMALL(IF("Yes"='Cheater Sheet'!$BM$152:$BM$192, ROW('Cheater Sheet'!$BM$152:$BM$192)-151,""), ROW()-4)),""))</f>
        <v/>
      </c>
      <c r="G24" s="287" t="str" cm="1">
        <f t="array" ref="G24">IF(IFERROR(INDEX('Cheater Sheet'!F152:F192, SMALL(IF("Yes"='Cheater Sheet'!$BM$152:$BM$192, ROW('Cheater Sheet'!$BM$152:$BM$192)-151,""), ROW()-4)),"")="","",IFERROR(INDEX('Cheater Sheet'!F152:F192, SMALL(IF("Yes"='Cheater Sheet'!$BM$152:$BM$192, ROW('Cheater Sheet'!$BM$152:$BM$192)-151,""), ROW()-4)),""))</f>
        <v/>
      </c>
      <c r="H24" s="292" t="str" cm="1">
        <f t="array" ref="H24">IF(IFERROR(INDEX('Cheater Sheet'!G152:G192, SMALL(IF("Yes"='Cheater Sheet'!$BM$152:$BM$192, ROW('Cheater Sheet'!$BM$152:$BM$192)-151,""), ROW()-4)),"")="","",IFERROR(INDEX('Cheater Sheet'!G152:G192, SMALL(IF("Yes"='Cheater Sheet'!$BM$152:$BM$192, ROW('Cheater Sheet'!$BM$152:$BM$192)-151,""), ROW()-4)),""))</f>
        <v/>
      </c>
      <c r="I24" s="287" t="str" cm="1">
        <f t="array" ref="I24">IF(IFERROR(INDEX('Cheater Sheet'!H152:H192, SMALL(IF("Yes"='Cheater Sheet'!$BM$152:$BM$192, ROW('Cheater Sheet'!$BM$152:$BM$192)-151,""), ROW()-4)),"")="","",IFERROR(INDEX('Cheater Sheet'!H152:H192, SMALL(IF("Yes"='Cheater Sheet'!$BM$152:$BM$192, ROW('Cheater Sheet'!$BM$152:$BM$192)-151,""), ROW()-4)),""))</f>
        <v/>
      </c>
      <c r="J24" s="292" t="str" cm="1">
        <f t="array" ref="J24">IF(IFERROR(INDEX('Cheater Sheet'!I152:I192, SMALL(IF("Yes"='Cheater Sheet'!$BM$152:$BM$192, ROW('Cheater Sheet'!$BM$152:$BM$192)-151,""), ROW()-4)),"")="","",IFERROR(INDEX('Cheater Sheet'!I152:I192, SMALL(IF("Yes"='Cheater Sheet'!$BM$152:$BM$192, ROW('Cheater Sheet'!$BM$152:$BM$192)-151,""), ROW()-4)),""))</f>
        <v/>
      </c>
      <c r="K24" s="287" t="str" cm="1">
        <f t="array" ref="K24">IF(IFERROR(INDEX('Cheater Sheet'!J152:J192, SMALL(IF("Yes"='Cheater Sheet'!$BM$152:$BM$192, ROW('Cheater Sheet'!$BM$152:$BM$192)-151,""), ROW()-4)),"")="","",IFERROR(INDEX('Cheater Sheet'!J152:J192, SMALL(IF("Yes"='Cheater Sheet'!$BM$152:$BM$192, ROW('Cheater Sheet'!$BM$152:$BM$192)-151,""), ROW()-4)),""))</f>
        <v/>
      </c>
      <c r="L24" s="292" t="str" cm="1">
        <f t="array" ref="L24">IF(IFERROR(INDEX('Cheater Sheet'!K152:K192, SMALL(IF("Yes"='Cheater Sheet'!$BM$152:$BM$192, ROW('Cheater Sheet'!$BM$152:$BM$192)-151,""), ROW()-4)),"")="","",IFERROR(INDEX('Cheater Sheet'!K152:K192, SMALL(IF("Yes"='Cheater Sheet'!$BM$152:$BM$192, ROW('Cheater Sheet'!$BM$152:$BM$192)-151,""), ROW()-4)),""))</f>
        <v/>
      </c>
      <c r="M24" s="287" t="str" cm="1">
        <f t="array" ref="M24">IF(IFERROR(INDEX('Cheater Sheet'!L152:L192, SMALL(IF("Yes"='Cheater Sheet'!$BM$152:$BM$192, ROW('Cheater Sheet'!$BM$152:$BM$192)-151,""), ROW()-4)),"")="","",IFERROR(INDEX('Cheater Sheet'!L152:L192, SMALL(IF("Yes"='Cheater Sheet'!$BM$152:$BM$192, ROW('Cheater Sheet'!$BM$152:$BM$192)-151,""), ROW()-4)),""))</f>
        <v/>
      </c>
      <c r="N24" s="292" t="str" cm="1">
        <f t="array" ref="N24">IF(IFERROR(INDEX('Cheater Sheet'!M152:M192, SMALL(IF("Yes"='Cheater Sheet'!$BM$152:$BM$192, ROW('Cheater Sheet'!$BM$152:$BM$192)-151,""), ROW()-4)),"")="","",IFERROR(INDEX('Cheater Sheet'!M152:M192, SMALL(IF("Yes"='Cheater Sheet'!$BM$152:$BM$192, ROW('Cheater Sheet'!$BM$152:$BM$192)-151,""), ROW()-4)),""))</f>
        <v/>
      </c>
      <c r="O24" s="287" t="str" cm="1">
        <f t="array" ref="O24">IF(IFERROR(INDEX('Cheater Sheet'!N152:N192, SMALL(IF("Yes"='Cheater Sheet'!$BM$152:$BM$192, ROW('Cheater Sheet'!$BM$152:$BM$192)-151,""), ROW()-4)),"")="","",IFERROR(INDEX('Cheater Sheet'!N152:N192, SMALL(IF("Yes"='Cheater Sheet'!$BM$152:$BM$192, ROW('Cheater Sheet'!$BM$152:$BM$192)-151,""), ROW()-4)),""))</f>
        <v/>
      </c>
      <c r="P24" s="292" t="str" cm="1">
        <f t="array" ref="P24">IF(IFERROR(INDEX('Cheater Sheet'!O152:O192, SMALL(IF("Yes"='Cheater Sheet'!$BM$152:$BM$192, ROW('Cheater Sheet'!$BM$152:$BM$192)-151,""), ROW()-4)),"")="","",IFERROR(INDEX('Cheater Sheet'!O152:O192, SMALL(IF("Yes"='Cheater Sheet'!$BM$152:$BM$192, ROW('Cheater Sheet'!$BM$152:$BM$192)-151,""), ROW()-4)),""))</f>
        <v/>
      </c>
      <c r="Q24" s="287" t="str" cm="1">
        <f t="array" ref="Q24">IF(IFERROR(INDEX('Cheater Sheet'!P152:P192, SMALL(IF("Yes"='Cheater Sheet'!$BM$152:$BM$192, ROW('Cheater Sheet'!$BM$152:$BM$192)-151,""), ROW()-4)),"")="","",IFERROR(INDEX('Cheater Sheet'!P152:P192, SMALL(IF("Yes"='Cheater Sheet'!$BM$152:$BM$192, ROW('Cheater Sheet'!$BM$152:$BM$192)-151,""), ROW()-4)),""))</f>
        <v/>
      </c>
      <c r="R24" s="292" t="str" cm="1">
        <f t="array" ref="R24">IF(IFERROR(INDEX('Cheater Sheet'!Q152:Q192, SMALL(IF("Yes"='Cheater Sheet'!$BM$152:$BM$192, ROW('Cheater Sheet'!$BM$152:$BM$192)-151,""), ROW()-4)),"")="","",IFERROR(INDEX('Cheater Sheet'!Q152:Q192, SMALL(IF("Yes"='Cheater Sheet'!$BM$152:$BM$192, ROW('Cheater Sheet'!$BM$152:$BM$192)-151,""), ROW()-4)),""))</f>
        <v/>
      </c>
      <c r="S24" s="287" t="str" cm="1">
        <f t="array" ref="S24">IF(IFERROR(INDEX('Cheater Sheet'!R152:R192, SMALL(IF("Yes"='Cheater Sheet'!$BM$152:$BM$192, ROW('Cheater Sheet'!$BM$152:$BM$192)-151,""), ROW()-4)),"")="","",IFERROR(INDEX('Cheater Sheet'!R152:R192, SMALL(IF("Yes"='Cheater Sheet'!$BM$152:$BM$192, ROW('Cheater Sheet'!$BM$152:$BM$192)-151,""), ROW()-4)),""))</f>
        <v/>
      </c>
      <c r="T24" s="292" t="str" cm="1">
        <f t="array" ref="T24">IF(IFERROR(INDEX('Cheater Sheet'!S152:S192, SMALL(IF("Yes"='Cheater Sheet'!$BM$152:$BM$192, ROW('Cheater Sheet'!$BM$152:$BM$192)-151,""), ROW()-4)),"")="","",IFERROR(INDEX('Cheater Sheet'!S152:S192, SMALL(IF("Yes"='Cheater Sheet'!$BM$152:$BM$192, ROW('Cheater Sheet'!$BM$152:$BM$192)-151,""), ROW()-4)),""))</f>
        <v/>
      </c>
      <c r="U24" s="287" t="str" cm="1">
        <f t="array" ref="U24">IF(IFERROR(INDEX('Cheater Sheet'!T152:T192, SMALL(IF("Yes"='Cheater Sheet'!$BM$152:$BM$192, ROW('Cheater Sheet'!$BM$152:$BM$192)-151,""), ROW()-4)),"")="","",IFERROR(INDEX('Cheater Sheet'!T152:T192, SMALL(IF("Yes"='Cheater Sheet'!$BM$152:$BM$192, ROW('Cheater Sheet'!$BM$152:$BM$192)-151,""), ROW()-4)),""))</f>
        <v/>
      </c>
      <c r="V24" s="292" t="str" cm="1">
        <f t="array" ref="V24">IF(IFERROR(INDEX('Cheater Sheet'!U152:U192, SMALL(IF("Yes"='Cheater Sheet'!$BM$152:$BM$192, ROW('Cheater Sheet'!$BM$152:$BM$192)-151,""), ROW()-4)),"")="","",IFERROR(INDEX('Cheater Sheet'!U152:U192, SMALL(IF("Yes"='Cheater Sheet'!$BM$152:$BM$192, ROW('Cheater Sheet'!$BM$152:$BM$192)-151,""), ROW()-4)),""))</f>
        <v/>
      </c>
      <c r="W24" s="287" t="str" cm="1">
        <f t="array" ref="W24">IF(IFERROR(INDEX('Cheater Sheet'!V152:V192, SMALL(IF("Yes"='Cheater Sheet'!$BM$152:$BM$192, ROW('Cheater Sheet'!$BM$152:$BM$192)-151,""), ROW()-4)),"")="","",IFERROR(INDEX('Cheater Sheet'!V152:V192, SMALL(IF("Yes"='Cheater Sheet'!$BM$152:$BM$192, ROW('Cheater Sheet'!$BM$152:$BM$192)-151,""), ROW()-4)),""))</f>
        <v/>
      </c>
      <c r="X24" s="292" t="str" cm="1">
        <f t="array" ref="X24">IF(IFERROR(INDEX('Cheater Sheet'!W152:W192, SMALL(IF("Yes"='Cheater Sheet'!$BM$152:$BM$192, ROW('Cheater Sheet'!$BM$152:$BM$192)-151,""), ROW()-4)),"")="","",IFERROR(INDEX('Cheater Sheet'!W152:W192, SMALL(IF("Yes"='Cheater Sheet'!$BM$152:$BM$192, ROW('Cheater Sheet'!$BM$152:$BM$192)-151,""), ROW()-4)),""))</f>
        <v/>
      </c>
      <c r="Y24" s="287" t="str" cm="1">
        <f t="array" ref="Y24">IF(IFERROR(INDEX('Cheater Sheet'!X152:X192, SMALL(IF("Yes"='Cheater Sheet'!$BM$152:$BM$192, ROW('Cheater Sheet'!$BM$152:$BM$192)-151,""), ROW()-4)),"")="","",IFERROR(INDEX('Cheater Sheet'!X152:X192, SMALL(IF("Yes"='Cheater Sheet'!$BM$152:$BM$192, ROW('Cheater Sheet'!$BM$152:$BM$192)-151,""), ROW()-4)),""))</f>
        <v/>
      </c>
      <c r="Z24" s="292" t="str" cm="1">
        <f t="array" ref="Z24">IF(IFERROR(INDEX('Cheater Sheet'!Y152:Y192, SMALL(IF("Yes"='Cheater Sheet'!$BM$152:$BM$192, ROW('Cheater Sheet'!$BM$152:$BM$192)-151,""), ROW()-4)),"")="","",IFERROR(INDEX('Cheater Sheet'!Y152:Y192, SMALL(IF("Yes"='Cheater Sheet'!$BM$152:$BM$192, ROW('Cheater Sheet'!$BM$152:$BM$192)-151,""), ROW()-4)),""))</f>
        <v/>
      </c>
      <c r="AA24" s="287" t="str" cm="1">
        <f t="array" ref="AA24">IF(IFERROR(INDEX('Cheater Sheet'!Z152:Z192, SMALL(IF("Yes"='Cheater Sheet'!$BM$152:$BM$192, ROW('Cheater Sheet'!$BM$152:$BM$192)-151,""), ROW()-4)),"")="","",IFERROR(INDEX('Cheater Sheet'!Z152:Z192, SMALL(IF("Yes"='Cheater Sheet'!$BM$152:$BM$192, ROW('Cheater Sheet'!$BM$152:$BM$192)-151,""), ROW()-4)),""))</f>
        <v/>
      </c>
      <c r="AB24" s="292" t="str" cm="1">
        <f t="array" ref="AB24">IF(IFERROR(INDEX('Cheater Sheet'!AA152:AA192, SMALL(IF("Yes"='Cheater Sheet'!$BM$152:$BM$192, ROW('Cheater Sheet'!$BM$152:$BM$192)-151,""), ROW()-4)),"")="","",IFERROR(INDEX('Cheater Sheet'!AA152:AA192, SMALL(IF("Yes"='Cheater Sheet'!$BM$152:$BM$192, ROW('Cheater Sheet'!$BM$152:$BM$192)-151,""), ROW()-4)),""))</f>
        <v/>
      </c>
      <c r="AC24" s="287" t="str" cm="1">
        <f t="array" ref="AC24">IF(IFERROR(INDEX('Cheater Sheet'!AB152:AB192, SMALL(IF("Yes"='Cheater Sheet'!$BM$152:$BM$192, ROW('Cheater Sheet'!$BM$152:$BM$192)-151,""), ROW()-4)),"")="","",IFERROR(INDEX('Cheater Sheet'!AB152:AB192, SMALL(IF("Yes"='Cheater Sheet'!$BM$152:$BM$192, ROW('Cheater Sheet'!$BM$152:$BM$192)-151,""), ROW()-4)),""))</f>
        <v/>
      </c>
      <c r="AD24" s="292" t="str" cm="1">
        <f t="array" ref="AD24">IF(IFERROR(INDEX('Cheater Sheet'!AC152:AC192, SMALL(IF("Yes"='Cheater Sheet'!$BM$152:$BM$192, ROW('Cheater Sheet'!$BM$152:$BM$192)-151,""), ROW()-4)),"")="","",IFERROR(INDEX('Cheater Sheet'!AC152:AC192, SMALL(IF("Yes"='Cheater Sheet'!$BM$152:$BM$192, ROW('Cheater Sheet'!$BM$152:$BM$192)-151,""), ROW()-4)),""))</f>
        <v/>
      </c>
      <c r="AE24" s="287" t="str" cm="1">
        <f t="array" ref="AE24">IF(IFERROR(INDEX('Cheater Sheet'!AD152:AD192, SMALL(IF("Yes"='Cheater Sheet'!$BM$152:$BM$192, ROW('Cheater Sheet'!$BM$152:$BM$192)-151,""), ROW()-4)),"")="","",IFERROR(INDEX('Cheater Sheet'!AD152:AD192, SMALL(IF("Yes"='Cheater Sheet'!$BM$152:$BM$192, ROW('Cheater Sheet'!$BM$152:$BM$192)-151,""), ROW()-4)),""))</f>
        <v/>
      </c>
      <c r="AF24" s="292" t="str" cm="1">
        <f t="array" ref="AF24">IF(IFERROR(INDEX('Cheater Sheet'!AE152:AE192, SMALL(IF("Yes"='Cheater Sheet'!$BM$152:$BM$192, ROW('Cheater Sheet'!$BM$152:$BM$192)-151,""), ROW()-4)),"")="","",IFERROR(INDEX('Cheater Sheet'!AE152:AE192, SMALL(IF("Yes"='Cheater Sheet'!$BM$152:$BM$192, ROW('Cheater Sheet'!$BM$152:$BM$192)-151,""), ROW()-4)),""))</f>
        <v/>
      </c>
      <c r="AG24" s="287" t="str" cm="1">
        <f t="array" ref="AG24">IF(IFERROR(INDEX('Cheater Sheet'!AF152:AF192, SMALL(IF("Yes"='Cheater Sheet'!$BM$152:$BM$192, ROW('Cheater Sheet'!$BM$152:$BM$192)-151,""), ROW()-4)),"")="","",IFERROR(INDEX('Cheater Sheet'!AF152:AF192, SMALL(IF("Yes"='Cheater Sheet'!$BM$152:$BM$192, ROW('Cheater Sheet'!$BM$152:$BM$192)-151,""), ROW()-4)),""))</f>
        <v/>
      </c>
      <c r="AH24" s="292" t="str" cm="1">
        <f t="array" ref="AH24">IF(IFERROR(INDEX('Cheater Sheet'!AG152:AG192, SMALL(IF("Yes"='Cheater Sheet'!$BM$152:$BM$192, ROW('Cheater Sheet'!$BM$152:$BM$192)-151,""), ROW()-4)),"")="","",IFERROR(INDEX('Cheater Sheet'!AG152:AG192, SMALL(IF("Yes"='Cheater Sheet'!$BM$152:$BM$192, ROW('Cheater Sheet'!$BM$152:$BM$192)-151,""), ROW()-4)),""))</f>
        <v/>
      </c>
      <c r="AI24" s="287" t="str" cm="1">
        <f t="array" ref="AI24">IF(IFERROR(INDEX('Cheater Sheet'!AH152:AH192, SMALL(IF("Yes"='Cheater Sheet'!$BM$152:$BM$192, ROW('Cheater Sheet'!$BM$152:$BM$192)-151,""), ROW()-4)),"")="","",IFERROR(INDEX('Cheater Sheet'!AH152:AH192, SMALL(IF("Yes"='Cheater Sheet'!$BM$152:$BM$192, ROW('Cheater Sheet'!$BM$152:$BM$192)-151,""), ROW()-4)),""))</f>
        <v/>
      </c>
      <c r="AJ24" s="292" t="str" cm="1">
        <f t="array" ref="AJ24">IF(IFERROR(INDEX('Cheater Sheet'!AI152:AI192, SMALL(IF("Yes"='Cheater Sheet'!$BM$152:$BM$192, ROW('Cheater Sheet'!$BM$152:$BM$192)-151,""), ROW()-4)),"")="","",IFERROR(INDEX('Cheater Sheet'!AI152:AI192, SMALL(IF("Yes"='Cheater Sheet'!$BM$152:$BM$192, ROW('Cheater Sheet'!$BM$152:$BM$192)-151,""), ROW()-4)),""))</f>
        <v/>
      </c>
      <c r="AK24" s="287" t="str" cm="1">
        <f t="array" ref="AK24">IF(IFERROR(INDEX('Cheater Sheet'!AJ152:AJ192, SMALL(IF("Yes"='Cheater Sheet'!$BM$152:$BM$192, ROW('Cheater Sheet'!$BM$152:$BM$192)-151,""), ROW()-4)),"")="","",IFERROR(INDEX('Cheater Sheet'!AJ152:AJ192, SMALL(IF("Yes"='Cheater Sheet'!$BM$152:$BM$192, ROW('Cheater Sheet'!$BM$152:$BM$192)-151,""), ROW()-4)),""))</f>
        <v/>
      </c>
      <c r="AL24" s="292" t="str" cm="1">
        <f t="array" ref="AL24">IF(IFERROR(INDEX('Cheater Sheet'!AK152:AK192, SMALL(IF("Yes"='Cheater Sheet'!$BM$152:$BM$192, ROW('Cheater Sheet'!$BM$152:$BM$192)-151,""), ROW()-4)),"")="","",IFERROR(INDEX('Cheater Sheet'!AK152:AK192, SMALL(IF("Yes"='Cheater Sheet'!$BM$152:$BM$192, ROW('Cheater Sheet'!$BM$152:$BM$192)-151,""), ROW()-4)),""))</f>
        <v/>
      </c>
      <c r="AM24" s="287" t="str" cm="1">
        <f t="array" ref="AM24">IF(IFERROR(INDEX('Cheater Sheet'!AL152:AL192, SMALL(IF("Yes"='Cheater Sheet'!$BM$152:$BM$192, ROW('Cheater Sheet'!$BM$152:$BM$192)-151,""), ROW()-4)),"")="","",IFERROR(INDEX('Cheater Sheet'!AL152:AL192, SMALL(IF("Yes"='Cheater Sheet'!$BM$152:$BM$192, ROW('Cheater Sheet'!$BM$152:$BM$192)-151,""), ROW()-4)),""))</f>
        <v/>
      </c>
      <c r="AN24" s="292" t="str" cm="1">
        <f t="array" ref="AN24">IF(IFERROR(INDEX('Cheater Sheet'!AM152:AM192, SMALL(IF("Yes"='Cheater Sheet'!$BM$152:$BM$192, ROW('Cheater Sheet'!$BM$152:$BM$192)-151,""), ROW()-4)),"")="","",IFERROR(INDEX('Cheater Sheet'!AM152:AM192, SMALL(IF("Yes"='Cheater Sheet'!$BM$152:$BM$192, ROW('Cheater Sheet'!$BM$152:$BM$192)-151,""), ROW()-4)),""))</f>
        <v/>
      </c>
      <c r="AO24" s="287" t="str" cm="1">
        <f t="array" ref="AO24">IF(IFERROR(INDEX('Cheater Sheet'!AN152:AN192, SMALL(IF("Yes"='Cheater Sheet'!$BM$152:$BM$192, ROW('Cheater Sheet'!$BM$152:$BM$192)-151,""), ROW()-4)),"")="","",IFERROR(INDEX('Cheater Sheet'!AN152:AN192, SMALL(IF("Yes"='Cheater Sheet'!$BM$152:$BM$192, ROW('Cheater Sheet'!$BM$152:$BM$192)-151,""), ROW()-4)),""))</f>
        <v/>
      </c>
      <c r="AP24" s="292" t="str" cm="1">
        <f t="array" ref="AP24">IF(IFERROR(INDEX('Cheater Sheet'!AO152:AO192, SMALL(IF("Yes"='Cheater Sheet'!$BM$152:$BM$192, ROW('Cheater Sheet'!$BM$152:$BM$192)-151,""), ROW()-4)),"")="","",IFERROR(INDEX('Cheater Sheet'!AO152:AO192, SMALL(IF("Yes"='Cheater Sheet'!$BM$152:$BM$192, ROW('Cheater Sheet'!$BM$152:$BM$192)-151,""), ROW()-4)),""))</f>
        <v/>
      </c>
      <c r="AQ24" s="287" t="str" cm="1">
        <f t="array" ref="AQ24">IF(IFERROR(INDEX('Cheater Sheet'!AP152:AP192, SMALL(IF("Yes"='Cheater Sheet'!$BM$152:$BM$192, ROW('Cheater Sheet'!$BM$152:$BM$192)-151,""), ROW()-4)),"")="","",IFERROR(INDEX('Cheater Sheet'!AP152:AP192, SMALL(IF("Yes"='Cheater Sheet'!$BM$152:$BM$192, ROW('Cheater Sheet'!$BM$152:$BM$192)-151,""), ROW()-4)),""))</f>
        <v/>
      </c>
      <c r="AR24" s="292" t="str" cm="1">
        <f t="array" ref="AR24">IF(IFERROR(INDEX('Cheater Sheet'!AQ152:AQ192, SMALL(IF("Yes"='Cheater Sheet'!$BM$152:$BM$192, ROW('Cheater Sheet'!$BM$152:$BM$192)-151,""), ROW()-4)),"")="","",IFERROR(INDEX('Cheater Sheet'!AQ152:AQ192, SMALL(IF("Yes"='Cheater Sheet'!$BM$152:$BM$192, ROW('Cheater Sheet'!$BM$152:$BM$192)-151,""), ROW()-4)),""))</f>
        <v/>
      </c>
      <c r="AS24" s="287" t="str" cm="1">
        <f t="array" ref="AS24">IF(IFERROR(INDEX('Cheater Sheet'!AR152:AR192, SMALL(IF("Yes"='Cheater Sheet'!$BM$152:$BM$192, ROW('Cheater Sheet'!$BM$152:$BM$192)-151,""), ROW()-4)),"")="","",IFERROR(INDEX('Cheater Sheet'!AR152:AR192, SMALL(IF("Yes"='Cheater Sheet'!$BM$152:$BM$192, ROW('Cheater Sheet'!$BM$152:$BM$192)-151,""), ROW()-4)),""))</f>
        <v/>
      </c>
      <c r="AT24" s="292" t="str" cm="1">
        <f t="array" ref="AT24">IF(IFERROR(INDEX('Cheater Sheet'!AS152:AS192, SMALL(IF("Yes"='Cheater Sheet'!$BM$152:$BM$192, ROW('Cheater Sheet'!$BM$152:$BM$192)-151,""), ROW()-4)),"")="","",IFERROR(INDEX('Cheater Sheet'!AS152:AS192, SMALL(IF("Yes"='Cheater Sheet'!$BM$152:$BM$192, ROW('Cheater Sheet'!$BM$152:$BM$192)-151,""), ROW()-4)),""))</f>
        <v/>
      </c>
      <c r="AU24" s="287" t="str" cm="1">
        <f t="array" ref="AU24">IF(IFERROR(INDEX('Cheater Sheet'!AT152:AT192, SMALL(IF("Yes"='Cheater Sheet'!$BM$152:$BM$192, ROW('Cheater Sheet'!$BM$152:$BM$192)-151,""), ROW()-4)),"")="","",IFERROR(INDEX('Cheater Sheet'!AT152:AT192, SMALL(IF("Yes"='Cheater Sheet'!$BM$152:$BM$192, ROW('Cheater Sheet'!$BM$152:$BM$192)-151,""), ROW()-4)),""))</f>
        <v/>
      </c>
      <c r="AV24" s="292" t="str" cm="1">
        <f t="array" ref="AV24">IF(IFERROR(INDEX('Cheater Sheet'!AU152:AU192, SMALL(IF("Yes"='Cheater Sheet'!$BM$152:$BM$192, ROW('Cheater Sheet'!$BM$152:$BM$192)-151,""), ROW()-4)),"")="","",IFERROR(INDEX('Cheater Sheet'!AU152:AU192, SMALL(IF("Yes"='Cheater Sheet'!$BM$152:$BM$192, ROW('Cheater Sheet'!$BM$152:$BM$192)-151,""), ROW()-4)),""))</f>
        <v/>
      </c>
      <c r="AW24" s="287" t="str" cm="1">
        <f t="array" ref="AW24">IF(IFERROR(INDEX('Cheater Sheet'!AV152:AV192, SMALL(IF("Yes"='Cheater Sheet'!$BM$152:$BM$192, ROW('Cheater Sheet'!$BM$152:$BM$192)-151,""), ROW()-4)),"")="","",IFERROR(INDEX('Cheater Sheet'!AV152:AV192, SMALL(IF("Yes"='Cheater Sheet'!$BM$152:$BM$192, ROW('Cheater Sheet'!$BM$152:$BM$192)-151,""), ROW()-4)),""))</f>
        <v/>
      </c>
      <c r="AX24" s="292" t="str" cm="1">
        <f t="array" ref="AX24">IF(IFERROR(INDEX('Cheater Sheet'!AW152:AW192, SMALL(IF("Yes"='Cheater Sheet'!$BM$152:$BM$192, ROW('Cheater Sheet'!$BM$152:$BM$192)-151,""), ROW()-4)),"")="","",IFERROR(INDEX('Cheater Sheet'!AW152:AW192, SMALL(IF("Yes"='Cheater Sheet'!$BM$152:$BM$192, ROW('Cheater Sheet'!$BM$152:$BM$192)-151,""), ROW()-4)),""))</f>
        <v/>
      </c>
      <c r="AY24" s="287" t="str" cm="1">
        <f t="array" ref="AY24">IF(IFERROR(INDEX('Cheater Sheet'!AX152:AX192, SMALL(IF("Yes"='Cheater Sheet'!$BM$152:$BM$192, ROW('Cheater Sheet'!$BM$152:$BM$192)-151,""), ROW()-4)),"")="","",IFERROR(INDEX('Cheater Sheet'!AX152:AX192, SMALL(IF("Yes"='Cheater Sheet'!$BM$152:$BM$192, ROW('Cheater Sheet'!$BM$152:$BM$192)-151,""), ROW()-4)),""))</f>
        <v/>
      </c>
      <c r="AZ24" s="292" t="str" cm="1">
        <f t="array" ref="AZ24">IF(IFERROR(INDEX('Cheater Sheet'!AY152:AY192, SMALL(IF("Yes"='Cheater Sheet'!$BM$152:$BM$192, ROW('Cheater Sheet'!$BM$152:$BM$192)-151,""), ROW()-4)),"")="","",IFERROR(INDEX('Cheater Sheet'!AY152:AY192, SMALL(IF("Yes"='Cheater Sheet'!$BM$152:$BM$192, ROW('Cheater Sheet'!$BM$152:$BM$192)-151,""), ROW()-4)),""))</f>
        <v/>
      </c>
      <c r="BA24" s="287" t="str" cm="1">
        <f t="array" ref="BA24">IF(IFERROR(INDEX('Cheater Sheet'!AZ152:AZ192, SMALL(IF("Yes"='Cheater Sheet'!$BM$152:$BM$192, ROW('Cheater Sheet'!$BM$152:$BM$192)-151,""), ROW()-4)),"")="","",IFERROR(INDEX('Cheater Sheet'!AZ152:AZ192, SMALL(IF("Yes"='Cheater Sheet'!$BM$152:$BM$192, ROW('Cheater Sheet'!$BM$152:$BM$192)-151,""), ROW()-4)),""))</f>
        <v/>
      </c>
      <c r="BB24" s="292" t="str" cm="1">
        <f t="array" ref="BB24">IF(IFERROR(INDEX('Cheater Sheet'!BA152:BA192, SMALL(IF("Yes"='Cheater Sheet'!$BM$152:$BM$192, ROW('Cheater Sheet'!$BM$152:$BM$192)-151,""), ROW()-4)),"")="","",IFERROR(INDEX('Cheater Sheet'!BA152:BA192, SMALL(IF("Yes"='Cheater Sheet'!$BM$152:$BM$192, ROW('Cheater Sheet'!$BM$152:$BM$192)-151,""), ROW()-4)),""))</f>
        <v/>
      </c>
      <c r="BC24" s="287" t="str" cm="1">
        <f t="array" ref="BC24">IF(IFERROR(INDEX('Cheater Sheet'!BB152:BB192, SMALL(IF("Yes"='Cheater Sheet'!$BM$152:$BM$192, ROW('Cheater Sheet'!$BM$152:$BM$192)-151,""), ROW()-4)),"")="","",IFERROR(INDEX('Cheater Sheet'!BB152:BB192, SMALL(IF("Yes"='Cheater Sheet'!$BM$152:$BM$192, ROW('Cheater Sheet'!$BM$152:$BM$192)-151,""), ROW()-4)),""))</f>
        <v/>
      </c>
      <c r="BD24" s="292" t="str" cm="1">
        <f t="array" ref="BD24">IF(IFERROR(INDEX('Cheater Sheet'!BC152:BC192, SMALL(IF("Yes"='Cheater Sheet'!$BM$152:$BM$192, ROW('Cheater Sheet'!$BM$152:$BM$192)-151,""), ROW()-4)),"")="","",IFERROR(INDEX('Cheater Sheet'!BC152:BC192, SMALL(IF("Yes"='Cheater Sheet'!$BM$152:$BM$192, ROW('Cheater Sheet'!$BM$152:$BM$192)-151,""), ROW()-4)),""))</f>
        <v/>
      </c>
      <c r="BE24" s="287" t="str" cm="1">
        <f t="array" ref="BE24">IF(IFERROR(INDEX('Cheater Sheet'!BD152:BD192, SMALL(IF("Yes"='Cheater Sheet'!$BM$152:$BM$192, ROW('Cheater Sheet'!$BM$152:$BM$192)-151,""), ROW()-4)),"")="","",IFERROR(INDEX('Cheater Sheet'!BD152:BD192, SMALL(IF("Yes"='Cheater Sheet'!$BM$152:$BM$192, ROW('Cheater Sheet'!$BM$152:$BM$192)-151,""), ROW()-4)),""))</f>
        <v/>
      </c>
      <c r="BF24" s="292" t="str" cm="1">
        <f t="array" ref="BF24">IF(IFERROR(INDEX('Cheater Sheet'!BE152:BE192, SMALL(IF("Yes"='Cheater Sheet'!$BM$152:$BM$192, ROW('Cheater Sheet'!$BM$152:$BM$192)-151,""), ROW()-4)),"")="","",IFERROR(INDEX('Cheater Sheet'!BE152:BE192, SMALL(IF("Yes"='Cheater Sheet'!$BM$152:$BM$192, ROW('Cheater Sheet'!$BM$152:$BM$192)-151,""), ROW()-4)),""))</f>
        <v/>
      </c>
      <c r="BG24" s="287" t="str" cm="1">
        <f t="array" ref="BG24">IF(IFERROR(INDEX('Cheater Sheet'!BF152:BF192, SMALL(IF("Yes"='Cheater Sheet'!$BM$152:$BM$192, ROW('Cheater Sheet'!$BM$152:$BM$192)-151,""), ROW()-4)),"")="","",IFERROR(INDEX('Cheater Sheet'!BF152:BF192, SMALL(IF("Yes"='Cheater Sheet'!$BM$152:$BM$192, ROW('Cheater Sheet'!$BM$152:$BM$192)-151,""), ROW()-4)),""))</f>
        <v/>
      </c>
      <c r="BH24" s="292" t="str" cm="1">
        <f t="array" ref="BH24">IF(IFERROR(INDEX('Cheater Sheet'!BG152:BG192, SMALL(IF("Yes"='Cheater Sheet'!$BM$152:$BM$192, ROW('Cheater Sheet'!$BM$152:$BM$192)-151,""), ROW()-4)),"")="","",IFERROR(INDEX('Cheater Sheet'!BG152:BG192, SMALL(IF("Yes"='Cheater Sheet'!$BM$152:$BM$192, ROW('Cheater Sheet'!$BM$152:$BM$192)-151,""), ROW()-4)),""))</f>
        <v/>
      </c>
      <c r="BI24" s="287" t="str" cm="1">
        <f t="array" ref="BI24">IF(IFERROR(INDEX('Cheater Sheet'!BH152:BH192, SMALL(IF("Yes"='Cheater Sheet'!$BM$152:$BM$192, ROW('Cheater Sheet'!$BM$152:$BM$192)-151,""), ROW()-4)),"")="","",IFERROR(INDEX('Cheater Sheet'!BH152:BH192, SMALL(IF("Yes"='Cheater Sheet'!$BM$152:$BM$192, ROW('Cheater Sheet'!$BM$152:$BM$192)-151,""), ROW()-4)),""))</f>
        <v/>
      </c>
      <c r="BJ24" s="292" t="str" cm="1">
        <f t="array" ref="BJ24">IF(IFERROR(INDEX('Cheater Sheet'!BI152:BI192, SMALL(IF("Yes"='Cheater Sheet'!$BM$152:$BM$192, ROW('Cheater Sheet'!$BM$152:$BM$192)-151,""), ROW()-4)),"")="","",IFERROR(INDEX('Cheater Sheet'!BI152:BI192, SMALL(IF("Yes"='Cheater Sheet'!$BM$152:$BM$192, ROW('Cheater Sheet'!$BM$152:$BM$192)-151,""), ROW()-4)),""))</f>
        <v/>
      </c>
      <c r="BK24" s="709" t="str" cm="1">
        <f t="array" ref="BK24">IF(IFERROR(INDEX('Cheater Sheet'!BJ152:BJ192, SMALL(IF("Yes"='Cheater Sheet'!$BM$152:$BM$192, ROW('Cheater Sheet'!$BM$152:$BM$192)-151,""), ROW()-4)),"")="","",IFERROR(INDEX('Cheater Sheet'!BJ152:BJ192, SMALL(IF("Yes"='Cheater Sheet'!$BM$152:$BM$192, ROW('Cheater Sheet'!$BM$152:$BM$192)-151,""), ROW()-4)),""))</f>
        <v/>
      </c>
      <c r="BL24" s="714"/>
    </row>
    <row r="25" spans="1:64" x14ac:dyDescent="0.2">
      <c r="A25" s="765">
        <f t="shared" si="0"/>
        <v>0</v>
      </c>
      <c r="C25" s="143" t="str" cm="1">
        <f t="array" ref="C25">IFERROR(INDEX('Cheater Sheet'!$B$152:$B$192, SMALL(IF("Yes"='Cheater Sheet'!$BM$152:$BM$192, ROW('Cheater Sheet'!$BM$152:$BM$192)-151,""), ROW()-4)),"")</f>
        <v/>
      </c>
      <c r="D25" s="704" t="str" cm="1">
        <f t="array" ref="D25">IF(IFERROR(INDEX('Cheater Sheet'!C152:C192, SMALL(IF("Yes"='Cheater Sheet'!$BM$152:$BM$192, ROW('Cheater Sheet'!$BM$152:$BM$192)-151,""), ROW()-4)),"")="","",IFERROR(INDEX('Cheater Sheet'!C152:C192, SMALL(IF("Yes"='Cheater Sheet'!$BM$152:$BM$192, ROW('Cheater Sheet'!$BM$152:$BM$192)-151,""), ROW()-4)),""))</f>
        <v/>
      </c>
      <c r="E25" s="705" t="str" cm="1">
        <f t="array" ref="E25">IF(IFERROR(INDEX('Cheater Sheet'!D152:D192, SMALL(IF("Yes"='Cheater Sheet'!$BM$152:$BM$192, ROW('Cheater Sheet'!$BM$152:$BM$192)-151,""), ROW()-4)),"")="","",IFERROR(INDEX('Cheater Sheet'!D152:D192, SMALL(IF("Yes"='Cheater Sheet'!$BM$152:$BM$192, ROW('Cheater Sheet'!$BM$152:$BM$192)-151,""), ROW()-4)),""))</f>
        <v/>
      </c>
      <c r="F25" s="704" t="str" cm="1">
        <f t="array" ref="F25">IF(IFERROR(INDEX('Cheater Sheet'!E152:E192, SMALL(IF("Yes"='Cheater Sheet'!$BM$152:$BM$192, ROW('Cheater Sheet'!$BM$152:$BM$192)-151,""), ROW()-4)),"")="","",IFERROR(INDEX('Cheater Sheet'!E152:E192, SMALL(IF("Yes"='Cheater Sheet'!$BM$152:$BM$192, ROW('Cheater Sheet'!$BM$152:$BM$192)-151,""), ROW()-4)),""))</f>
        <v/>
      </c>
      <c r="G25" s="705" t="str" cm="1">
        <f t="array" ref="G25">IF(IFERROR(INDEX('Cheater Sheet'!F152:F192, SMALL(IF("Yes"='Cheater Sheet'!$BM$152:$BM$192, ROW('Cheater Sheet'!$BM$152:$BM$192)-151,""), ROW()-4)),"")="","",IFERROR(INDEX('Cheater Sheet'!F152:F192, SMALL(IF("Yes"='Cheater Sheet'!$BM$152:$BM$192, ROW('Cheater Sheet'!$BM$152:$BM$192)-151,""), ROW()-4)),""))</f>
        <v/>
      </c>
      <c r="H25" s="704" t="str" cm="1">
        <f t="array" ref="H25">IF(IFERROR(INDEX('Cheater Sheet'!G152:G192, SMALL(IF("Yes"='Cheater Sheet'!$BM$152:$BM$192, ROW('Cheater Sheet'!$BM$152:$BM$192)-151,""), ROW()-4)),"")="","",IFERROR(INDEX('Cheater Sheet'!G152:G192, SMALL(IF("Yes"='Cheater Sheet'!$BM$152:$BM$192, ROW('Cheater Sheet'!$BM$152:$BM$192)-151,""), ROW()-4)),""))</f>
        <v/>
      </c>
      <c r="I25" s="705" t="str" cm="1">
        <f t="array" ref="I25">IF(IFERROR(INDEX('Cheater Sheet'!H152:H192, SMALL(IF("Yes"='Cheater Sheet'!$BM$152:$BM$192, ROW('Cheater Sheet'!$BM$152:$BM$192)-151,""), ROW()-4)),"")="","",IFERROR(INDEX('Cheater Sheet'!H152:H192, SMALL(IF("Yes"='Cheater Sheet'!$BM$152:$BM$192, ROW('Cheater Sheet'!$BM$152:$BM$192)-151,""), ROW()-4)),""))</f>
        <v/>
      </c>
      <c r="J25" s="704" t="str" cm="1">
        <f t="array" ref="J25">IF(IFERROR(INDEX('Cheater Sheet'!I152:I192, SMALL(IF("Yes"='Cheater Sheet'!$BM$152:$BM$192, ROW('Cheater Sheet'!$BM$152:$BM$192)-151,""), ROW()-4)),"")="","",IFERROR(INDEX('Cheater Sheet'!I152:I192, SMALL(IF("Yes"='Cheater Sheet'!$BM$152:$BM$192, ROW('Cheater Sheet'!$BM$152:$BM$192)-151,""), ROW()-4)),""))</f>
        <v/>
      </c>
      <c r="K25" s="705" t="str" cm="1">
        <f t="array" ref="K25">IF(IFERROR(INDEX('Cheater Sheet'!J152:J192, SMALL(IF("Yes"='Cheater Sheet'!$BM$152:$BM$192, ROW('Cheater Sheet'!$BM$152:$BM$192)-151,""), ROW()-4)),"")="","",IFERROR(INDEX('Cheater Sheet'!J152:J192, SMALL(IF("Yes"='Cheater Sheet'!$BM$152:$BM$192, ROW('Cheater Sheet'!$BM$152:$BM$192)-151,""), ROW()-4)),""))</f>
        <v/>
      </c>
      <c r="L25" s="704" t="str" cm="1">
        <f t="array" ref="L25">IF(IFERROR(INDEX('Cheater Sheet'!K152:K192, SMALL(IF("Yes"='Cheater Sheet'!$BM$152:$BM$192, ROW('Cheater Sheet'!$BM$152:$BM$192)-151,""), ROW()-4)),"")="","",IFERROR(INDEX('Cheater Sheet'!K152:K192, SMALL(IF("Yes"='Cheater Sheet'!$BM$152:$BM$192, ROW('Cheater Sheet'!$BM$152:$BM$192)-151,""), ROW()-4)),""))</f>
        <v/>
      </c>
      <c r="M25" s="705" t="str" cm="1">
        <f t="array" ref="M25">IF(IFERROR(INDEX('Cheater Sheet'!L152:L192, SMALL(IF("Yes"='Cheater Sheet'!$BM$152:$BM$192, ROW('Cheater Sheet'!$BM$152:$BM$192)-151,""), ROW()-4)),"")="","",IFERROR(INDEX('Cheater Sheet'!L152:L192, SMALL(IF("Yes"='Cheater Sheet'!$BM$152:$BM$192, ROW('Cheater Sheet'!$BM$152:$BM$192)-151,""), ROW()-4)),""))</f>
        <v/>
      </c>
      <c r="N25" s="704" t="str" cm="1">
        <f t="array" ref="N25">IF(IFERROR(INDEX('Cheater Sheet'!M152:M192, SMALL(IF("Yes"='Cheater Sheet'!$BM$152:$BM$192, ROW('Cheater Sheet'!$BM$152:$BM$192)-151,""), ROW()-4)),"")="","",IFERROR(INDEX('Cheater Sheet'!M152:M192, SMALL(IF("Yes"='Cheater Sheet'!$BM$152:$BM$192, ROW('Cheater Sheet'!$BM$152:$BM$192)-151,""), ROW()-4)),""))</f>
        <v/>
      </c>
      <c r="O25" s="705" t="str" cm="1">
        <f t="array" ref="O25">IF(IFERROR(INDEX('Cheater Sheet'!N152:N192, SMALL(IF("Yes"='Cheater Sheet'!$BM$152:$BM$192, ROW('Cheater Sheet'!$BM$152:$BM$192)-151,""), ROW()-4)),"")="","",IFERROR(INDEX('Cheater Sheet'!N152:N192, SMALL(IF("Yes"='Cheater Sheet'!$BM$152:$BM$192, ROW('Cheater Sheet'!$BM$152:$BM$192)-151,""), ROW()-4)),""))</f>
        <v/>
      </c>
      <c r="P25" s="704" t="str" cm="1">
        <f t="array" ref="P25">IF(IFERROR(INDEX('Cheater Sheet'!O152:O192, SMALL(IF("Yes"='Cheater Sheet'!$BM$152:$BM$192, ROW('Cheater Sheet'!$BM$152:$BM$192)-151,""), ROW()-4)),"")="","",IFERROR(INDEX('Cheater Sheet'!O152:O192, SMALL(IF("Yes"='Cheater Sheet'!$BM$152:$BM$192, ROW('Cheater Sheet'!$BM$152:$BM$192)-151,""), ROW()-4)),""))</f>
        <v/>
      </c>
      <c r="Q25" s="705" t="str" cm="1">
        <f t="array" ref="Q25">IF(IFERROR(INDEX('Cheater Sheet'!P152:P192, SMALL(IF("Yes"='Cheater Sheet'!$BM$152:$BM$192, ROW('Cheater Sheet'!$BM$152:$BM$192)-151,""), ROW()-4)),"")="","",IFERROR(INDEX('Cheater Sheet'!P152:P192, SMALL(IF("Yes"='Cheater Sheet'!$BM$152:$BM$192, ROW('Cheater Sheet'!$BM$152:$BM$192)-151,""), ROW()-4)),""))</f>
        <v/>
      </c>
      <c r="R25" s="704" t="str" cm="1">
        <f t="array" ref="R25">IF(IFERROR(INDEX('Cheater Sheet'!Q152:Q192, SMALL(IF("Yes"='Cheater Sheet'!$BM$152:$BM$192, ROW('Cheater Sheet'!$BM$152:$BM$192)-151,""), ROW()-4)),"")="","",IFERROR(INDEX('Cheater Sheet'!Q152:Q192, SMALL(IF("Yes"='Cheater Sheet'!$BM$152:$BM$192, ROW('Cheater Sheet'!$BM$152:$BM$192)-151,""), ROW()-4)),""))</f>
        <v/>
      </c>
      <c r="S25" s="705" t="str" cm="1">
        <f t="array" ref="S25">IF(IFERROR(INDEX('Cheater Sheet'!R152:R192, SMALL(IF("Yes"='Cheater Sheet'!$BM$152:$BM$192, ROW('Cheater Sheet'!$BM$152:$BM$192)-151,""), ROW()-4)),"")="","",IFERROR(INDEX('Cheater Sheet'!R152:R192, SMALL(IF("Yes"='Cheater Sheet'!$BM$152:$BM$192, ROW('Cheater Sheet'!$BM$152:$BM$192)-151,""), ROW()-4)),""))</f>
        <v/>
      </c>
      <c r="T25" s="704" t="str" cm="1">
        <f t="array" ref="T25">IF(IFERROR(INDEX('Cheater Sheet'!S152:S192, SMALL(IF("Yes"='Cheater Sheet'!$BM$152:$BM$192, ROW('Cheater Sheet'!$BM$152:$BM$192)-151,""), ROW()-4)),"")="","",IFERROR(INDEX('Cheater Sheet'!S152:S192, SMALL(IF("Yes"='Cheater Sheet'!$BM$152:$BM$192, ROW('Cheater Sheet'!$BM$152:$BM$192)-151,""), ROW()-4)),""))</f>
        <v/>
      </c>
      <c r="U25" s="705" t="str" cm="1">
        <f t="array" ref="U25">IF(IFERROR(INDEX('Cheater Sheet'!T152:T192, SMALL(IF("Yes"='Cheater Sheet'!$BM$152:$BM$192, ROW('Cheater Sheet'!$BM$152:$BM$192)-151,""), ROW()-4)),"")="","",IFERROR(INDEX('Cheater Sheet'!T152:T192, SMALL(IF("Yes"='Cheater Sheet'!$BM$152:$BM$192, ROW('Cheater Sheet'!$BM$152:$BM$192)-151,""), ROW()-4)),""))</f>
        <v/>
      </c>
      <c r="V25" s="704" t="str" cm="1">
        <f t="array" ref="V25">IF(IFERROR(INDEX('Cheater Sheet'!U152:U192, SMALL(IF("Yes"='Cheater Sheet'!$BM$152:$BM$192, ROW('Cheater Sheet'!$BM$152:$BM$192)-151,""), ROW()-4)),"")="","",IFERROR(INDEX('Cheater Sheet'!U152:U192, SMALL(IF("Yes"='Cheater Sheet'!$BM$152:$BM$192, ROW('Cheater Sheet'!$BM$152:$BM$192)-151,""), ROW()-4)),""))</f>
        <v/>
      </c>
      <c r="W25" s="705" t="str" cm="1">
        <f t="array" ref="W25">IF(IFERROR(INDEX('Cheater Sheet'!V152:V192, SMALL(IF("Yes"='Cheater Sheet'!$BM$152:$BM$192, ROW('Cheater Sheet'!$BM$152:$BM$192)-151,""), ROW()-4)),"")="","",IFERROR(INDEX('Cheater Sheet'!V152:V192, SMALL(IF("Yes"='Cheater Sheet'!$BM$152:$BM$192, ROW('Cheater Sheet'!$BM$152:$BM$192)-151,""), ROW()-4)),""))</f>
        <v/>
      </c>
      <c r="X25" s="704" t="str" cm="1">
        <f t="array" ref="X25">IF(IFERROR(INDEX('Cheater Sheet'!W152:W192, SMALL(IF("Yes"='Cheater Sheet'!$BM$152:$BM$192, ROW('Cheater Sheet'!$BM$152:$BM$192)-151,""), ROW()-4)),"")="","",IFERROR(INDEX('Cheater Sheet'!W152:W192, SMALL(IF("Yes"='Cheater Sheet'!$BM$152:$BM$192, ROW('Cheater Sheet'!$BM$152:$BM$192)-151,""), ROW()-4)),""))</f>
        <v/>
      </c>
      <c r="Y25" s="705" t="str" cm="1">
        <f t="array" ref="Y25">IF(IFERROR(INDEX('Cheater Sheet'!X152:X192, SMALL(IF("Yes"='Cheater Sheet'!$BM$152:$BM$192, ROW('Cheater Sheet'!$BM$152:$BM$192)-151,""), ROW()-4)),"")="","",IFERROR(INDEX('Cheater Sheet'!X152:X192, SMALL(IF("Yes"='Cheater Sheet'!$BM$152:$BM$192, ROW('Cheater Sheet'!$BM$152:$BM$192)-151,""), ROW()-4)),""))</f>
        <v/>
      </c>
      <c r="Z25" s="704" t="str" cm="1">
        <f t="array" ref="Z25">IF(IFERROR(INDEX('Cheater Sheet'!Y152:Y192, SMALL(IF("Yes"='Cheater Sheet'!$BM$152:$BM$192, ROW('Cheater Sheet'!$BM$152:$BM$192)-151,""), ROW()-4)),"")="","",IFERROR(INDEX('Cheater Sheet'!Y152:Y192, SMALL(IF("Yes"='Cheater Sheet'!$BM$152:$BM$192, ROW('Cheater Sheet'!$BM$152:$BM$192)-151,""), ROW()-4)),""))</f>
        <v/>
      </c>
      <c r="AA25" s="705" t="str" cm="1">
        <f t="array" ref="AA25">IF(IFERROR(INDEX('Cheater Sheet'!Z152:Z192, SMALL(IF("Yes"='Cheater Sheet'!$BM$152:$BM$192, ROW('Cheater Sheet'!$BM$152:$BM$192)-151,""), ROW()-4)),"")="","",IFERROR(INDEX('Cheater Sheet'!Z152:Z192, SMALL(IF("Yes"='Cheater Sheet'!$BM$152:$BM$192, ROW('Cheater Sheet'!$BM$152:$BM$192)-151,""), ROW()-4)),""))</f>
        <v/>
      </c>
      <c r="AB25" s="704" t="str" cm="1">
        <f t="array" ref="AB25">IF(IFERROR(INDEX('Cheater Sheet'!AA152:AA192, SMALL(IF("Yes"='Cheater Sheet'!$BM$152:$BM$192, ROW('Cheater Sheet'!$BM$152:$BM$192)-151,""), ROW()-4)),"")="","",IFERROR(INDEX('Cheater Sheet'!AA152:AA192, SMALL(IF("Yes"='Cheater Sheet'!$BM$152:$BM$192, ROW('Cheater Sheet'!$BM$152:$BM$192)-151,""), ROW()-4)),""))</f>
        <v/>
      </c>
      <c r="AC25" s="705" t="str" cm="1">
        <f t="array" ref="AC25">IF(IFERROR(INDEX('Cheater Sheet'!AB152:AB192, SMALL(IF("Yes"='Cheater Sheet'!$BM$152:$BM$192, ROW('Cheater Sheet'!$BM$152:$BM$192)-151,""), ROW()-4)),"")="","",IFERROR(INDEX('Cheater Sheet'!AB152:AB192, SMALL(IF("Yes"='Cheater Sheet'!$BM$152:$BM$192, ROW('Cheater Sheet'!$BM$152:$BM$192)-151,""), ROW()-4)),""))</f>
        <v/>
      </c>
      <c r="AD25" s="704" t="str" cm="1">
        <f t="array" ref="AD25">IF(IFERROR(INDEX('Cheater Sheet'!AC152:AC192, SMALL(IF("Yes"='Cheater Sheet'!$BM$152:$BM$192, ROW('Cheater Sheet'!$BM$152:$BM$192)-151,""), ROW()-4)),"")="","",IFERROR(INDEX('Cheater Sheet'!AC152:AC192, SMALL(IF("Yes"='Cheater Sheet'!$BM$152:$BM$192, ROW('Cheater Sheet'!$BM$152:$BM$192)-151,""), ROW()-4)),""))</f>
        <v/>
      </c>
      <c r="AE25" s="705" t="str" cm="1">
        <f t="array" ref="AE25">IF(IFERROR(INDEX('Cheater Sheet'!AD152:AD192, SMALL(IF("Yes"='Cheater Sheet'!$BM$152:$BM$192, ROW('Cheater Sheet'!$BM$152:$BM$192)-151,""), ROW()-4)),"")="","",IFERROR(INDEX('Cheater Sheet'!AD152:AD192, SMALL(IF("Yes"='Cheater Sheet'!$BM$152:$BM$192, ROW('Cheater Sheet'!$BM$152:$BM$192)-151,""), ROW()-4)),""))</f>
        <v/>
      </c>
      <c r="AF25" s="704" t="str" cm="1">
        <f t="array" ref="AF25">IF(IFERROR(INDEX('Cheater Sheet'!AE152:AE192, SMALL(IF("Yes"='Cheater Sheet'!$BM$152:$BM$192, ROW('Cheater Sheet'!$BM$152:$BM$192)-151,""), ROW()-4)),"")="","",IFERROR(INDEX('Cheater Sheet'!AE152:AE192, SMALL(IF("Yes"='Cheater Sheet'!$BM$152:$BM$192, ROW('Cheater Sheet'!$BM$152:$BM$192)-151,""), ROW()-4)),""))</f>
        <v/>
      </c>
      <c r="AG25" s="705" t="str" cm="1">
        <f t="array" ref="AG25">IF(IFERROR(INDEX('Cheater Sheet'!AF152:AF192, SMALL(IF("Yes"='Cheater Sheet'!$BM$152:$BM$192, ROW('Cheater Sheet'!$BM$152:$BM$192)-151,""), ROW()-4)),"")="","",IFERROR(INDEX('Cheater Sheet'!AF152:AF192, SMALL(IF("Yes"='Cheater Sheet'!$BM$152:$BM$192, ROW('Cheater Sheet'!$BM$152:$BM$192)-151,""), ROW()-4)),""))</f>
        <v/>
      </c>
      <c r="AH25" s="704" t="str" cm="1">
        <f t="array" ref="AH25">IF(IFERROR(INDEX('Cheater Sheet'!AG152:AG192, SMALL(IF("Yes"='Cheater Sheet'!$BM$152:$BM$192, ROW('Cheater Sheet'!$BM$152:$BM$192)-151,""), ROW()-4)),"")="","",IFERROR(INDEX('Cheater Sheet'!AG152:AG192, SMALL(IF("Yes"='Cheater Sheet'!$BM$152:$BM$192, ROW('Cheater Sheet'!$BM$152:$BM$192)-151,""), ROW()-4)),""))</f>
        <v/>
      </c>
      <c r="AI25" s="705" t="str" cm="1">
        <f t="array" ref="AI25">IF(IFERROR(INDEX('Cheater Sheet'!AH152:AH192, SMALL(IF("Yes"='Cheater Sheet'!$BM$152:$BM$192, ROW('Cheater Sheet'!$BM$152:$BM$192)-151,""), ROW()-4)),"")="","",IFERROR(INDEX('Cheater Sheet'!AH152:AH192, SMALL(IF("Yes"='Cheater Sheet'!$BM$152:$BM$192, ROW('Cheater Sheet'!$BM$152:$BM$192)-151,""), ROW()-4)),""))</f>
        <v/>
      </c>
      <c r="AJ25" s="704" t="str" cm="1">
        <f t="array" ref="AJ25">IF(IFERROR(INDEX('Cheater Sheet'!AI152:AI192, SMALL(IF("Yes"='Cheater Sheet'!$BM$152:$BM$192, ROW('Cheater Sheet'!$BM$152:$BM$192)-151,""), ROW()-4)),"")="","",IFERROR(INDEX('Cheater Sheet'!AI152:AI192, SMALL(IF("Yes"='Cheater Sheet'!$BM$152:$BM$192, ROW('Cheater Sheet'!$BM$152:$BM$192)-151,""), ROW()-4)),""))</f>
        <v/>
      </c>
      <c r="AK25" s="705" t="str" cm="1">
        <f t="array" ref="AK25">IF(IFERROR(INDEX('Cheater Sheet'!AJ152:AJ192, SMALL(IF("Yes"='Cheater Sheet'!$BM$152:$BM$192, ROW('Cheater Sheet'!$BM$152:$BM$192)-151,""), ROW()-4)),"")="","",IFERROR(INDEX('Cheater Sheet'!AJ152:AJ192, SMALL(IF("Yes"='Cheater Sheet'!$BM$152:$BM$192, ROW('Cheater Sheet'!$BM$152:$BM$192)-151,""), ROW()-4)),""))</f>
        <v/>
      </c>
      <c r="AL25" s="704" t="str" cm="1">
        <f t="array" ref="AL25">IF(IFERROR(INDEX('Cheater Sheet'!AK152:AK192, SMALL(IF("Yes"='Cheater Sheet'!$BM$152:$BM$192, ROW('Cheater Sheet'!$BM$152:$BM$192)-151,""), ROW()-4)),"")="","",IFERROR(INDEX('Cheater Sheet'!AK152:AK192, SMALL(IF("Yes"='Cheater Sheet'!$BM$152:$BM$192, ROW('Cheater Sheet'!$BM$152:$BM$192)-151,""), ROW()-4)),""))</f>
        <v/>
      </c>
      <c r="AM25" s="705" t="str" cm="1">
        <f t="array" ref="AM25">IF(IFERROR(INDEX('Cheater Sheet'!AL152:AL192, SMALL(IF("Yes"='Cheater Sheet'!$BM$152:$BM$192, ROW('Cheater Sheet'!$BM$152:$BM$192)-151,""), ROW()-4)),"")="","",IFERROR(INDEX('Cheater Sheet'!AL152:AL192, SMALL(IF("Yes"='Cheater Sheet'!$BM$152:$BM$192, ROW('Cheater Sheet'!$BM$152:$BM$192)-151,""), ROW()-4)),""))</f>
        <v/>
      </c>
      <c r="AN25" s="704" t="str" cm="1">
        <f t="array" ref="AN25">IF(IFERROR(INDEX('Cheater Sheet'!AM152:AM192, SMALL(IF("Yes"='Cheater Sheet'!$BM$152:$BM$192, ROW('Cheater Sheet'!$BM$152:$BM$192)-151,""), ROW()-4)),"")="","",IFERROR(INDEX('Cheater Sheet'!AM152:AM192, SMALL(IF("Yes"='Cheater Sheet'!$BM$152:$BM$192, ROW('Cheater Sheet'!$BM$152:$BM$192)-151,""), ROW()-4)),""))</f>
        <v/>
      </c>
      <c r="AO25" s="705" t="str" cm="1">
        <f t="array" ref="AO25">IF(IFERROR(INDEX('Cheater Sheet'!AN152:AN192, SMALL(IF("Yes"='Cheater Sheet'!$BM$152:$BM$192, ROW('Cheater Sheet'!$BM$152:$BM$192)-151,""), ROW()-4)),"")="","",IFERROR(INDEX('Cheater Sheet'!AN152:AN192, SMALL(IF("Yes"='Cheater Sheet'!$BM$152:$BM$192, ROW('Cheater Sheet'!$BM$152:$BM$192)-151,""), ROW()-4)),""))</f>
        <v/>
      </c>
      <c r="AP25" s="704" t="str" cm="1">
        <f t="array" ref="AP25">IF(IFERROR(INDEX('Cheater Sheet'!AO152:AO192, SMALL(IF("Yes"='Cheater Sheet'!$BM$152:$BM$192, ROW('Cheater Sheet'!$BM$152:$BM$192)-151,""), ROW()-4)),"")="","",IFERROR(INDEX('Cheater Sheet'!AO152:AO192, SMALL(IF("Yes"='Cheater Sheet'!$BM$152:$BM$192, ROW('Cheater Sheet'!$BM$152:$BM$192)-151,""), ROW()-4)),""))</f>
        <v/>
      </c>
      <c r="AQ25" s="705" t="str" cm="1">
        <f t="array" ref="AQ25">IF(IFERROR(INDEX('Cheater Sheet'!AP152:AP192, SMALL(IF("Yes"='Cheater Sheet'!$BM$152:$BM$192, ROW('Cheater Sheet'!$BM$152:$BM$192)-151,""), ROW()-4)),"")="","",IFERROR(INDEX('Cheater Sheet'!AP152:AP192, SMALL(IF("Yes"='Cheater Sheet'!$BM$152:$BM$192, ROW('Cheater Sheet'!$BM$152:$BM$192)-151,""), ROW()-4)),""))</f>
        <v/>
      </c>
      <c r="AR25" s="704" t="str" cm="1">
        <f t="array" ref="AR25">IF(IFERROR(INDEX('Cheater Sheet'!AQ152:AQ192, SMALL(IF("Yes"='Cheater Sheet'!$BM$152:$BM$192, ROW('Cheater Sheet'!$BM$152:$BM$192)-151,""), ROW()-4)),"")="","",IFERROR(INDEX('Cheater Sheet'!AQ152:AQ192, SMALL(IF("Yes"='Cheater Sheet'!$BM$152:$BM$192, ROW('Cheater Sheet'!$BM$152:$BM$192)-151,""), ROW()-4)),""))</f>
        <v/>
      </c>
      <c r="AS25" s="705" t="str" cm="1">
        <f t="array" ref="AS25">IF(IFERROR(INDEX('Cheater Sheet'!AR152:AR192, SMALL(IF("Yes"='Cheater Sheet'!$BM$152:$BM$192, ROW('Cheater Sheet'!$BM$152:$BM$192)-151,""), ROW()-4)),"")="","",IFERROR(INDEX('Cheater Sheet'!AR152:AR192, SMALL(IF("Yes"='Cheater Sheet'!$BM$152:$BM$192, ROW('Cheater Sheet'!$BM$152:$BM$192)-151,""), ROW()-4)),""))</f>
        <v/>
      </c>
      <c r="AT25" s="704" t="str" cm="1">
        <f t="array" ref="AT25">IF(IFERROR(INDEX('Cheater Sheet'!AS152:AS192, SMALL(IF("Yes"='Cheater Sheet'!$BM$152:$BM$192, ROW('Cheater Sheet'!$BM$152:$BM$192)-151,""), ROW()-4)),"")="","",IFERROR(INDEX('Cheater Sheet'!AS152:AS192, SMALL(IF("Yes"='Cheater Sheet'!$BM$152:$BM$192, ROW('Cheater Sheet'!$BM$152:$BM$192)-151,""), ROW()-4)),""))</f>
        <v/>
      </c>
      <c r="AU25" s="705" t="str" cm="1">
        <f t="array" ref="AU25">IF(IFERROR(INDEX('Cheater Sheet'!AT152:AT192, SMALL(IF("Yes"='Cheater Sheet'!$BM$152:$BM$192, ROW('Cheater Sheet'!$BM$152:$BM$192)-151,""), ROW()-4)),"")="","",IFERROR(INDEX('Cheater Sheet'!AT152:AT192, SMALL(IF("Yes"='Cheater Sheet'!$BM$152:$BM$192, ROW('Cheater Sheet'!$BM$152:$BM$192)-151,""), ROW()-4)),""))</f>
        <v/>
      </c>
      <c r="AV25" s="704" t="str" cm="1">
        <f t="array" ref="AV25">IF(IFERROR(INDEX('Cheater Sheet'!AU152:AU192, SMALL(IF("Yes"='Cheater Sheet'!$BM$152:$BM$192, ROW('Cheater Sheet'!$BM$152:$BM$192)-151,""), ROW()-4)),"")="","",IFERROR(INDEX('Cheater Sheet'!AU152:AU192, SMALL(IF("Yes"='Cheater Sheet'!$BM$152:$BM$192, ROW('Cheater Sheet'!$BM$152:$BM$192)-151,""), ROW()-4)),""))</f>
        <v/>
      </c>
      <c r="AW25" s="705" t="str" cm="1">
        <f t="array" ref="AW25">IF(IFERROR(INDEX('Cheater Sheet'!AV152:AV192, SMALL(IF("Yes"='Cheater Sheet'!$BM$152:$BM$192, ROW('Cheater Sheet'!$BM$152:$BM$192)-151,""), ROW()-4)),"")="","",IFERROR(INDEX('Cheater Sheet'!AV152:AV192, SMALL(IF("Yes"='Cheater Sheet'!$BM$152:$BM$192, ROW('Cheater Sheet'!$BM$152:$BM$192)-151,""), ROW()-4)),""))</f>
        <v/>
      </c>
      <c r="AX25" s="704" t="str" cm="1">
        <f t="array" ref="AX25">IF(IFERROR(INDEX('Cheater Sheet'!AW152:AW192, SMALL(IF("Yes"='Cheater Sheet'!$BM$152:$BM$192, ROW('Cheater Sheet'!$BM$152:$BM$192)-151,""), ROW()-4)),"")="","",IFERROR(INDEX('Cheater Sheet'!AW152:AW192, SMALL(IF("Yes"='Cheater Sheet'!$BM$152:$BM$192, ROW('Cheater Sheet'!$BM$152:$BM$192)-151,""), ROW()-4)),""))</f>
        <v/>
      </c>
      <c r="AY25" s="705" t="str" cm="1">
        <f t="array" ref="AY25">IF(IFERROR(INDEX('Cheater Sheet'!AX152:AX192, SMALL(IF("Yes"='Cheater Sheet'!$BM$152:$BM$192, ROW('Cheater Sheet'!$BM$152:$BM$192)-151,""), ROW()-4)),"")="","",IFERROR(INDEX('Cheater Sheet'!AX152:AX192, SMALL(IF("Yes"='Cheater Sheet'!$BM$152:$BM$192, ROW('Cheater Sheet'!$BM$152:$BM$192)-151,""), ROW()-4)),""))</f>
        <v/>
      </c>
      <c r="AZ25" s="704" t="str" cm="1">
        <f t="array" ref="AZ25">IF(IFERROR(INDEX('Cheater Sheet'!AY152:AY192, SMALL(IF("Yes"='Cheater Sheet'!$BM$152:$BM$192, ROW('Cheater Sheet'!$BM$152:$BM$192)-151,""), ROW()-4)),"")="","",IFERROR(INDEX('Cheater Sheet'!AY152:AY192, SMALL(IF("Yes"='Cheater Sheet'!$BM$152:$BM$192, ROW('Cheater Sheet'!$BM$152:$BM$192)-151,""), ROW()-4)),""))</f>
        <v/>
      </c>
      <c r="BA25" s="705" t="str" cm="1">
        <f t="array" ref="BA25">IF(IFERROR(INDEX('Cheater Sheet'!AZ152:AZ192, SMALL(IF("Yes"='Cheater Sheet'!$BM$152:$BM$192, ROW('Cheater Sheet'!$BM$152:$BM$192)-151,""), ROW()-4)),"")="","",IFERROR(INDEX('Cheater Sheet'!AZ152:AZ192, SMALL(IF("Yes"='Cheater Sheet'!$BM$152:$BM$192, ROW('Cheater Sheet'!$BM$152:$BM$192)-151,""), ROW()-4)),""))</f>
        <v/>
      </c>
      <c r="BB25" s="704" t="str" cm="1">
        <f t="array" ref="BB25">IF(IFERROR(INDEX('Cheater Sheet'!BA152:BA192, SMALL(IF("Yes"='Cheater Sheet'!$BM$152:$BM$192, ROW('Cheater Sheet'!$BM$152:$BM$192)-151,""), ROW()-4)),"")="","",IFERROR(INDEX('Cheater Sheet'!BA152:BA192, SMALL(IF("Yes"='Cheater Sheet'!$BM$152:$BM$192, ROW('Cheater Sheet'!$BM$152:$BM$192)-151,""), ROW()-4)),""))</f>
        <v/>
      </c>
      <c r="BC25" s="705" t="str" cm="1">
        <f t="array" ref="BC25">IF(IFERROR(INDEX('Cheater Sheet'!BB152:BB192, SMALL(IF("Yes"='Cheater Sheet'!$BM$152:$BM$192, ROW('Cheater Sheet'!$BM$152:$BM$192)-151,""), ROW()-4)),"")="","",IFERROR(INDEX('Cheater Sheet'!BB152:BB192, SMALL(IF("Yes"='Cheater Sheet'!$BM$152:$BM$192, ROW('Cheater Sheet'!$BM$152:$BM$192)-151,""), ROW()-4)),""))</f>
        <v/>
      </c>
      <c r="BD25" s="704" t="str" cm="1">
        <f t="array" ref="BD25">IF(IFERROR(INDEX('Cheater Sheet'!BC152:BC192, SMALL(IF("Yes"='Cheater Sheet'!$BM$152:$BM$192, ROW('Cheater Sheet'!$BM$152:$BM$192)-151,""), ROW()-4)),"")="","",IFERROR(INDEX('Cheater Sheet'!BC152:BC192, SMALL(IF("Yes"='Cheater Sheet'!$BM$152:$BM$192, ROW('Cheater Sheet'!$BM$152:$BM$192)-151,""), ROW()-4)),""))</f>
        <v/>
      </c>
      <c r="BE25" s="705" t="str" cm="1">
        <f t="array" ref="BE25">IF(IFERROR(INDEX('Cheater Sheet'!BD152:BD192, SMALL(IF("Yes"='Cheater Sheet'!$BM$152:$BM$192, ROW('Cheater Sheet'!$BM$152:$BM$192)-151,""), ROW()-4)),"")="","",IFERROR(INDEX('Cheater Sheet'!BD152:BD192, SMALL(IF("Yes"='Cheater Sheet'!$BM$152:$BM$192, ROW('Cheater Sheet'!$BM$152:$BM$192)-151,""), ROW()-4)),""))</f>
        <v/>
      </c>
      <c r="BF25" s="704" t="str" cm="1">
        <f t="array" ref="BF25">IF(IFERROR(INDEX('Cheater Sheet'!BE152:BE192, SMALL(IF("Yes"='Cheater Sheet'!$BM$152:$BM$192, ROW('Cheater Sheet'!$BM$152:$BM$192)-151,""), ROW()-4)),"")="","",IFERROR(INDEX('Cheater Sheet'!BE152:BE192, SMALL(IF("Yes"='Cheater Sheet'!$BM$152:$BM$192, ROW('Cheater Sheet'!$BM$152:$BM$192)-151,""), ROW()-4)),""))</f>
        <v/>
      </c>
      <c r="BG25" s="705" t="str" cm="1">
        <f t="array" ref="BG25">IF(IFERROR(INDEX('Cheater Sheet'!BF152:BF192, SMALL(IF("Yes"='Cheater Sheet'!$BM$152:$BM$192, ROW('Cheater Sheet'!$BM$152:$BM$192)-151,""), ROW()-4)),"")="","",IFERROR(INDEX('Cheater Sheet'!BF152:BF192, SMALL(IF("Yes"='Cheater Sheet'!$BM$152:$BM$192, ROW('Cheater Sheet'!$BM$152:$BM$192)-151,""), ROW()-4)),""))</f>
        <v/>
      </c>
      <c r="BH25" s="704" t="str" cm="1">
        <f t="array" ref="BH25">IF(IFERROR(INDEX('Cheater Sheet'!BG152:BG192, SMALL(IF("Yes"='Cheater Sheet'!$BM$152:$BM$192, ROW('Cheater Sheet'!$BM$152:$BM$192)-151,""), ROW()-4)),"")="","",IFERROR(INDEX('Cheater Sheet'!BG152:BG192, SMALL(IF("Yes"='Cheater Sheet'!$BM$152:$BM$192, ROW('Cheater Sheet'!$BM$152:$BM$192)-151,""), ROW()-4)),""))</f>
        <v/>
      </c>
      <c r="BI25" s="705" t="str" cm="1">
        <f t="array" ref="BI25">IF(IFERROR(INDEX('Cheater Sheet'!BH152:BH192, SMALL(IF("Yes"='Cheater Sheet'!$BM$152:$BM$192, ROW('Cheater Sheet'!$BM$152:$BM$192)-151,""), ROW()-4)),"")="","",IFERROR(INDEX('Cheater Sheet'!BH152:BH192, SMALL(IF("Yes"='Cheater Sheet'!$BM$152:$BM$192, ROW('Cheater Sheet'!$BM$152:$BM$192)-151,""), ROW()-4)),""))</f>
        <v/>
      </c>
      <c r="BJ25" s="704" t="str" cm="1">
        <f t="array" ref="BJ25">IF(IFERROR(INDEX('Cheater Sheet'!BI152:BI192, SMALL(IF("Yes"='Cheater Sheet'!$BM$152:$BM$192, ROW('Cheater Sheet'!$BM$152:$BM$192)-151,""), ROW()-4)),"")="","",IFERROR(INDEX('Cheater Sheet'!BI152:BI192, SMALL(IF("Yes"='Cheater Sheet'!$BM$152:$BM$192, ROW('Cheater Sheet'!$BM$152:$BM$192)-151,""), ROW()-4)),""))</f>
        <v/>
      </c>
      <c r="BK25" s="527" t="str" cm="1">
        <f t="array" ref="BK25">IF(IFERROR(INDEX('Cheater Sheet'!BJ152:BJ192, SMALL(IF("Yes"='Cheater Sheet'!$BM$152:$BM$192, ROW('Cheater Sheet'!$BM$152:$BM$192)-151,""), ROW()-4)),"")="","",IFERROR(INDEX('Cheater Sheet'!BJ152:BJ192, SMALL(IF("Yes"='Cheater Sheet'!$BM$152:$BM$192, ROW('Cheater Sheet'!$BM$152:$BM$192)-151,""), ROW()-4)),""))</f>
        <v/>
      </c>
      <c r="BL25" s="714"/>
    </row>
    <row r="26" spans="1:64" x14ac:dyDescent="0.2">
      <c r="A26" s="765">
        <f t="shared" si="0"/>
        <v>0</v>
      </c>
      <c r="C26" s="143" t="str" cm="1">
        <f t="array" ref="C26">IFERROR(INDEX('Cheater Sheet'!$B$152:$B$192, SMALL(IF("Yes"='Cheater Sheet'!$BM$152:$BM$192, ROW('Cheater Sheet'!$BM$152:$BM$192)-151,""), ROW()-4)),"")</f>
        <v/>
      </c>
      <c r="D26" s="704" t="str" cm="1">
        <f t="array" ref="D26">IF(IFERROR(INDEX('Cheater Sheet'!C152:C192, SMALL(IF("Yes"='Cheater Sheet'!$BM$152:$BM$192, ROW('Cheater Sheet'!$BM$152:$BM$192)-151,""), ROW()-4)),"")="","",IFERROR(INDEX('Cheater Sheet'!C152:C192, SMALL(IF("Yes"='Cheater Sheet'!$BM$152:$BM$192, ROW('Cheater Sheet'!$BM$152:$BM$192)-151,""), ROW()-4)),""))</f>
        <v/>
      </c>
      <c r="E26" s="705" t="str" cm="1">
        <f t="array" ref="E26">IF(IFERROR(INDEX('Cheater Sheet'!D152:D192, SMALL(IF("Yes"='Cheater Sheet'!$BM$152:$BM$192, ROW('Cheater Sheet'!$BM$152:$BM$192)-151,""), ROW()-4)),"")="","",IFERROR(INDEX('Cheater Sheet'!D152:D192, SMALL(IF("Yes"='Cheater Sheet'!$BM$152:$BM$192, ROW('Cheater Sheet'!$BM$152:$BM$192)-151,""), ROW()-4)),""))</f>
        <v/>
      </c>
      <c r="F26" s="704" t="str" cm="1">
        <f t="array" ref="F26">IF(IFERROR(INDEX('Cheater Sheet'!E152:E192, SMALL(IF("Yes"='Cheater Sheet'!$BM$152:$BM$192, ROW('Cheater Sheet'!$BM$152:$BM$192)-151,""), ROW()-4)),"")="","",IFERROR(INDEX('Cheater Sheet'!E152:E192, SMALL(IF("Yes"='Cheater Sheet'!$BM$152:$BM$192, ROW('Cheater Sheet'!$BM$152:$BM$192)-151,""), ROW()-4)),""))</f>
        <v/>
      </c>
      <c r="G26" s="705" t="str" cm="1">
        <f t="array" ref="G26">IF(IFERROR(INDEX('Cheater Sheet'!F152:F192, SMALL(IF("Yes"='Cheater Sheet'!$BM$152:$BM$192, ROW('Cheater Sheet'!$BM$152:$BM$192)-151,""), ROW()-4)),"")="","",IFERROR(INDEX('Cheater Sheet'!F152:F192, SMALL(IF("Yes"='Cheater Sheet'!$BM$152:$BM$192, ROW('Cheater Sheet'!$BM$152:$BM$192)-151,""), ROW()-4)),""))</f>
        <v/>
      </c>
      <c r="H26" s="704" t="str" cm="1">
        <f t="array" ref="H26">IF(IFERROR(INDEX('Cheater Sheet'!G152:G192, SMALL(IF("Yes"='Cheater Sheet'!$BM$152:$BM$192, ROW('Cheater Sheet'!$BM$152:$BM$192)-151,""), ROW()-4)),"")="","",IFERROR(INDEX('Cheater Sheet'!G152:G192, SMALL(IF("Yes"='Cheater Sheet'!$BM$152:$BM$192, ROW('Cheater Sheet'!$BM$152:$BM$192)-151,""), ROW()-4)),""))</f>
        <v/>
      </c>
      <c r="I26" s="705" t="str" cm="1">
        <f t="array" ref="I26">IF(IFERROR(INDEX('Cheater Sheet'!H152:H192, SMALL(IF("Yes"='Cheater Sheet'!$BM$152:$BM$192, ROW('Cheater Sheet'!$BM$152:$BM$192)-151,""), ROW()-4)),"")="","",IFERROR(INDEX('Cheater Sheet'!H152:H192, SMALL(IF("Yes"='Cheater Sheet'!$BM$152:$BM$192, ROW('Cheater Sheet'!$BM$152:$BM$192)-151,""), ROW()-4)),""))</f>
        <v/>
      </c>
      <c r="J26" s="704" t="str" cm="1">
        <f t="array" ref="J26">IF(IFERROR(INDEX('Cheater Sheet'!I152:I192, SMALL(IF("Yes"='Cheater Sheet'!$BM$152:$BM$192, ROW('Cheater Sheet'!$BM$152:$BM$192)-151,""), ROW()-4)),"")="","",IFERROR(INDEX('Cheater Sheet'!I152:I192, SMALL(IF("Yes"='Cheater Sheet'!$BM$152:$BM$192, ROW('Cheater Sheet'!$BM$152:$BM$192)-151,""), ROW()-4)),""))</f>
        <v/>
      </c>
      <c r="K26" s="705" t="str" cm="1">
        <f t="array" ref="K26">IF(IFERROR(INDEX('Cheater Sheet'!J152:J192, SMALL(IF("Yes"='Cheater Sheet'!$BM$152:$BM$192, ROW('Cheater Sheet'!$BM$152:$BM$192)-151,""), ROW()-4)),"")="","",IFERROR(INDEX('Cheater Sheet'!J152:J192, SMALL(IF("Yes"='Cheater Sheet'!$BM$152:$BM$192, ROW('Cheater Sheet'!$BM$152:$BM$192)-151,""), ROW()-4)),""))</f>
        <v/>
      </c>
      <c r="L26" s="704" t="str" cm="1">
        <f t="array" ref="L26">IF(IFERROR(INDEX('Cheater Sheet'!K152:K192, SMALL(IF("Yes"='Cheater Sheet'!$BM$152:$BM$192, ROW('Cheater Sheet'!$BM$152:$BM$192)-151,""), ROW()-4)),"")="","",IFERROR(INDEX('Cheater Sheet'!K152:K192, SMALL(IF("Yes"='Cheater Sheet'!$BM$152:$BM$192, ROW('Cheater Sheet'!$BM$152:$BM$192)-151,""), ROW()-4)),""))</f>
        <v/>
      </c>
      <c r="M26" s="705" t="str" cm="1">
        <f t="array" ref="M26">IF(IFERROR(INDEX('Cheater Sheet'!L152:L192, SMALL(IF("Yes"='Cheater Sheet'!$BM$152:$BM$192, ROW('Cheater Sheet'!$BM$152:$BM$192)-151,""), ROW()-4)),"")="","",IFERROR(INDEX('Cheater Sheet'!L152:L192, SMALL(IF("Yes"='Cheater Sheet'!$BM$152:$BM$192, ROW('Cheater Sheet'!$BM$152:$BM$192)-151,""), ROW()-4)),""))</f>
        <v/>
      </c>
      <c r="N26" s="704" t="str" cm="1">
        <f t="array" ref="N26">IF(IFERROR(INDEX('Cheater Sheet'!M152:M192, SMALL(IF("Yes"='Cheater Sheet'!$BM$152:$BM$192, ROW('Cheater Sheet'!$BM$152:$BM$192)-151,""), ROW()-4)),"")="","",IFERROR(INDEX('Cheater Sheet'!M152:M192, SMALL(IF("Yes"='Cheater Sheet'!$BM$152:$BM$192, ROW('Cheater Sheet'!$BM$152:$BM$192)-151,""), ROW()-4)),""))</f>
        <v/>
      </c>
      <c r="O26" s="705" t="str" cm="1">
        <f t="array" ref="O26">IF(IFERROR(INDEX('Cheater Sheet'!N152:N192, SMALL(IF("Yes"='Cheater Sheet'!$BM$152:$BM$192, ROW('Cheater Sheet'!$BM$152:$BM$192)-151,""), ROW()-4)),"")="","",IFERROR(INDEX('Cheater Sheet'!N152:N192, SMALL(IF("Yes"='Cheater Sheet'!$BM$152:$BM$192, ROW('Cheater Sheet'!$BM$152:$BM$192)-151,""), ROW()-4)),""))</f>
        <v/>
      </c>
      <c r="P26" s="704" t="str" cm="1">
        <f t="array" ref="P26">IF(IFERROR(INDEX('Cheater Sheet'!O152:O192, SMALL(IF("Yes"='Cheater Sheet'!$BM$152:$BM$192, ROW('Cheater Sheet'!$BM$152:$BM$192)-151,""), ROW()-4)),"")="","",IFERROR(INDEX('Cheater Sheet'!O152:O192, SMALL(IF("Yes"='Cheater Sheet'!$BM$152:$BM$192, ROW('Cheater Sheet'!$BM$152:$BM$192)-151,""), ROW()-4)),""))</f>
        <v/>
      </c>
      <c r="Q26" s="705" t="str" cm="1">
        <f t="array" ref="Q26">IF(IFERROR(INDEX('Cheater Sheet'!P152:P192, SMALL(IF("Yes"='Cheater Sheet'!$BM$152:$BM$192, ROW('Cheater Sheet'!$BM$152:$BM$192)-151,""), ROW()-4)),"")="","",IFERROR(INDEX('Cheater Sheet'!P152:P192, SMALL(IF("Yes"='Cheater Sheet'!$BM$152:$BM$192, ROW('Cheater Sheet'!$BM$152:$BM$192)-151,""), ROW()-4)),""))</f>
        <v/>
      </c>
      <c r="R26" s="704" t="str" cm="1">
        <f t="array" ref="R26">IF(IFERROR(INDEX('Cheater Sheet'!Q152:Q192, SMALL(IF("Yes"='Cheater Sheet'!$BM$152:$BM$192, ROW('Cheater Sheet'!$BM$152:$BM$192)-151,""), ROW()-4)),"")="","",IFERROR(INDEX('Cheater Sheet'!Q152:Q192, SMALL(IF("Yes"='Cheater Sheet'!$BM$152:$BM$192, ROW('Cheater Sheet'!$BM$152:$BM$192)-151,""), ROW()-4)),""))</f>
        <v/>
      </c>
      <c r="S26" s="705" t="str" cm="1">
        <f t="array" ref="S26">IF(IFERROR(INDEX('Cheater Sheet'!R152:R192, SMALL(IF("Yes"='Cheater Sheet'!$BM$152:$BM$192, ROW('Cheater Sheet'!$BM$152:$BM$192)-151,""), ROW()-4)),"")="","",IFERROR(INDEX('Cheater Sheet'!R152:R192, SMALL(IF("Yes"='Cheater Sheet'!$BM$152:$BM$192, ROW('Cheater Sheet'!$BM$152:$BM$192)-151,""), ROW()-4)),""))</f>
        <v/>
      </c>
      <c r="T26" s="704" t="str" cm="1">
        <f t="array" ref="T26">IF(IFERROR(INDEX('Cheater Sheet'!S152:S192, SMALL(IF("Yes"='Cheater Sheet'!$BM$152:$BM$192, ROW('Cheater Sheet'!$BM$152:$BM$192)-151,""), ROW()-4)),"")="","",IFERROR(INDEX('Cheater Sheet'!S152:S192, SMALL(IF("Yes"='Cheater Sheet'!$BM$152:$BM$192, ROW('Cheater Sheet'!$BM$152:$BM$192)-151,""), ROW()-4)),""))</f>
        <v/>
      </c>
      <c r="U26" s="705" t="str" cm="1">
        <f t="array" ref="U26">IF(IFERROR(INDEX('Cheater Sheet'!T152:T192, SMALL(IF("Yes"='Cheater Sheet'!$BM$152:$BM$192, ROW('Cheater Sheet'!$BM$152:$BM$192)-151,""), ROW()-4)),"")="","",IFERROR(INDEX('Cheater Sheet'!T152:T192, SMALL(IF("Yes"='Cheater Sheet'!$BM$152:$BM$192, ROW('Cheater Sheet'!$BM$152:$BM$192)-151,""), ROW()-4)),""))</f>
        <v/>
      </c>
      <c r="V26" s="704" t="str" cm="1">
        <f t="array" ref="V26">IF(IFERROR(INDEX('Cheater Sheet'!U152:U192, SMALL(IF("Yes"='Cheater Sheet'!$BM$152:$BM$192, ROW('Cheater Sheet'!$BM$152:$BM$192)-151,""), ROW()-4)),"")="","",IFERROR(INDEX('Cheater Sheet'!U152:U192, SMALL(IF("Yes"='Cheater Sheet'!$BM$152:$BM$192, ROW('Cheater Sheet'!$BM$152:$BM$192)-151,""), ROW()-4)),""))</f>
        <v/>
      </c>
      <c r="W26" s="705" t="str" cm="1">
        <f t="array" ref="W26">IF(IFERROR(INDEX('Cheater Sheet'!V152:V192, SMALL(IF("Yes"='Cheater Sheet'!$BM$152:$BM$192, ROW('Cheater Sheet'!$BM$152:$BM$192)-151,""), ROW()-4)),"")="","",IFERROR(INDEX('Cheater Sheet'!V152:V192, SMALL(IF("Yes"='Cheater Sheet'!$BM$152:$BM$192, ROW('Cheater Sheet'!$BM$152:$BM$192)-151,""), ROW()-4)),""))</f>
        <v/>
      </c>
      <c r="X26" s="704" t="str" cm="1">
        <f t="array" ref="X26">IF(IFERROR(INDEX('Cheater Sheet'!W152:W192, SMALL(IF("Yes"='Cheater Sheet'!$BM$152:$BM$192, ROW('Cheater Sheet'!$BM$152:$BM$192)-151,""), ROW()-4)),"")="","",IFERROR(INDEX('Cheater Sheet'!W152:W192, SMALL(IF("Yes"='Cheater Sheet'!$BM$152:$BM$192, ROW('Cheater Sheet'!$BM$152:$BM$192)-151,""), ROW()-4)),""))</f>
        <v/>
      </c>
      <c r="Y26" s="705" t="str" cm="1">
        <f t="array" ref="Y26">IF(IFERROR(INDEX('Cheater Sheet'!X152:X192, SMALL(IF("Yes"='Cheater Sheet'!$BM$152:$BM$192, ROW('Cheater Sheet'!$BM$152:$BM$192)-151,""), ROW()-4)),"")="","",IFERROR(INDEX('Cheater Sheet'!X152:X192, SMALL(IF("Yes"='Cheater Sheet'!$BM$152:$BM$192, ROW('Cheater Sheet'!$BM$152:$BM$192)-151,""), ROW()-4)),""))</f>
        <v/>
      </c>
      <c r="Z26" s="704" t="str" cm="1">
        <f t="array" ref="Z26">IF(IFERROR(INDEX('Cheater Sheet'!Y152:Y192, SMALL(IF("Yes"='Cheater Sheet'!$BM$152:$BM$192, ROW('Cheater Sheet'!$BM$152:$BM$192)-151,""), ROW()-4)),"")="","",IFERROR(INDEX('Cheater Sheet'!Y152:Y192, SMALL(IF("Yes"='Cheater Sheet'!$BM$152:$BM$192, ROW('Cheater Sheet'!$BM$152:$BM$192)-151,""), ROW()-4)),""))</f>
        <v/>
      </c>
      <c r="AA26" s="705" t="str" cm="1">
        <f t="array" ref="AA26">IF(IFERROR(INDEX('Cheater Sheet'!Z152:Z192, SMALL(IF("Yes"='Cheater Sheet'!$BM$152:$BM$192, ROW('Cheater Sheet'!$BM$152:$BM$192)-151,""), ROW()-4)),"")="","",IFERROR(INDEX('Cheater Sheet'!Z152:Z192, SMALL(IF("Yes"='Cheater Sheet'!$BM$152:$BM$192, ROW('Cheater Sheet'!$BM$152:$BM$192)-151,""), ROW()-4)),""))</f>
        <v/>
      </c>
      <c r="AB26" s="704" t="str" cm="1">
        <f t="array" ref="AB26">IF(IFERROR(INDEX('Cheater Sheet'!AA152:AA192, SMALL(IF("Yes"='Cheater Sheet'!$BM$152:$BM$192, ROW('Cheater Sheet'!$BM$152:$BM$192)-151,""), ROW()-4)),"")="","",IFERROR(INDEX('Cheater Sheet'!AA152:AA192, SMALL(IF("Yes"='Cheater Sheet'!$BM$152:$BM$192, ROW('Cheater Sheet'!$BM$152:$BM$192)-151,""), ROW()-4)),""))</f>
        <v/>
      </c>
      <c r="AC26" s="705" t="str" cm="1">
        <f t="array" ref="AC26">IF(IFERROR(INDEX('Cheater Sheet'!AB152:AB192, SMALL(IF("Yes"='Cheater Sheet'!$BM$152:$BM$192, ROW('Cheater Sheet'!$BM$152:$BM$192)-151,""), ROW()-4)),"")="","",IFERROR(INDEX('Cheater Sheet'!AB152:AB192, SMALL(IF("Yes"='Cheater Sheet'!$BM$152:$BM$192, ROW('Cheater Sheet'!$BM$152:$BM$192)-151,""), ROW()-4)),""))</f>
        <v/>
      </c>
      <c r="AD26" s="704" t="str" cm="1">
        <f t="array" ref="AD26">IF(IFERROR(INDEX('Cheater Sheet'!AC152:AC192, SMALL(IF("Yes"='Cheater Sheet'!$BM$152:$BM$192, ROW('Cheater Sheet'!$BM$152:$BM$192)-151,""), ROW()-4)),"")="","",IFERROR(INDEX('Cheater Sheet'!AC152:AC192, SMALL(IF("Yes"='Cheater Sheet'!$BM$152:$BM$192, ROW('Cheater Sheet'!$BM$152:$BM$192)-151,""), ROW()-4)),""))</f>
        <v/>
      </c>
      <c r="AE26" s="705" t="str" cm="1">
        <f t="array" ref="AE26">IF(IFERROR(INDEX('Cheater Sheet'!AD152:AD192, SMALL(IF("Yes"='Cheater Sheet'!$BM$152:$BM$192, ROW('Cheater Sheet'!$BM$152:$BM$192)-151,""), ROW()-4)),"")="","",IFERROR(INDEX('Cheater Sheet'!AD152:AD192, SMALL(IF("Yes"='Cheater Sheet'!$BM$152:$BM$192, ROW('Cheater Sheet'!$BM$152:$BM$192)-151,""), ROW()-4)),""))</f>
        <v/>
      </c>
      <c r="AF26" s="704" t="str" cm="1">
        <f t="array" ref="AF26">IF(IFERROR(INDEX('Cheater Sheet'!AE152:AE192, SMALL(IF("Yes"='Cheater Sheet'!$BM$152:$BM$192, ROW('Cheater Sheet'!$BM$152:$BM$192)-151,""), ROW()-4)),"")="","",IFERROR(INDEX('Cheater Sheet'!AE152:AE192, SMALL(IF("Yes"='Cheater Sheet'!$BM$152:$BM$192, ROW('Cheater Sheet'!$BM$152:$BM$192)-151,""), ROW()-4)),""))</f>
        <v/>
      </c>
      <c r="AG26" s="705" t="str" cm="1">
        <f t="array" ref="AG26">IF(IFERROR(INDEX('Cheater Sheet'!AF152:AF192, SMALL(IF("Yes"='Cheater Sheet'!$BM$152:$BM$192, ROW('Cheater Sheet'!$BM$152:$BM$192)-151,""), ROW()-4)),"")="","",IFERROR(INDEX('Cheater Sheet'!AF152:AF192, SMALL(IF("Yes"='Cheater Sheet'!$BM$152:$BM$192, ROW('Cheater Sheet'!$BM$152:$BM$192)-151,""), ROW()-4)),""))</f>
        <v/>
      </c>
      <c r="AH26" s="704" t="str" cm="1">
        <f t="array" ref="AH26">IF(IFERROR(INDEX('Cheater Sheet'!AG152:AG192, SMALL(IF("Yes"='Cheater Sheet'!$BM$152:$BM$192, ROW('Cheater Sheet'!$BM$152:$BM$192)-151,""), ROW()-4)),"")="","",IFERROR(INDEX('Cheater Sheet'!AG152:AG192, SMALL(IF("Yes"='Cheater Sheet'!$BM$152:$BM$192, ROW('Cheater Sheet'!$BM$152:$BM$192)-151,""), ROW()-4)),""))</f>
        <v/>
      </c>
      <c r="AI26" s="705" t="str" cm="1">
        <f t="array" ref="AI26">IF(IFERROR(INDEX('Cheater Sheet'!AH152:AH192, SMALL(IF("Yes"='Cheater Sheet'!$BM$152:$BM$192, ROW('Cheater Sheet'!$BM$152:$BM$192)-151,""), ROW()-4)),"")="","",IFERROR(INDEX('Cheater Sheet'!AH152:AH192, SMALL(IF("Yes"='Cheater Sheet'!$BM$152:$BM$192, ROW('Cheater Sheet'!$BM$152:$BM$192)-151,""), ROW()-4)),""))</f>
        <v/>
      </c>
      <c r="AJ26" s="704" t="str" cm="1">
        <f t="array" ref="AJ26">IF(IFERROR(INDEX('Cheater Sheet'!AI152:AI192, SMALL(IF("Yes"='Cheater Sheet'!$BM$152:$BM$192, ROW('Cheater Sheet'!$BM$152:$BM$192)-151,""), ROW()-4)),"")="","",IFERROR(INDEX('Cheater Sheet'!AI152:AI192, SMALL(IF("Yes"='Cheater Sheet'!$BM$152:$BM$192, ROW('Cheater Sheet'!$BM$152:$BM$192)-151,""), ROW()-4)),""))</f>
        <v/>
      </c>
      <c r="AK26" s="705" t="str" cm="1">
        <f t="array" ref="AK26">IF(IFERROR(INDEX('Cheater Sheet'!AJ152:AJ192, SMALL(IF("Yes"='Cheater Sheet'!$BM$152:$BM$192, ROW('Cheater Sheet'!$BM$152:$BM$192)-151,""), ROW()-4)),"")="","",IFERROR(INDEX('Cheater Sheet'!AJ152:AJ192, SMALL(IF("Yes"='Cheater Sheet'!$BM$152:$BM$192, ROW('Cheater Sheet'!$BM$152:$BM$192)-151,""), ROW()-4)),""))</f>
        <v/>
      </c>
      <c r="AL26" s="704" t="str" cm="1">
        <f t="array" ref="AL26">IF(IFERROR(INDEX('Cheater Sheet'!AK152:AK192, SMALL(IF("Yes"='Cheater Sheet'!$BM$152:$BM$192, ROW('Cheater Sheet'!$BM$152:$BM$192)-151,""), ROW()-4)),"")="","",IFERROR(INDEX('Cheater Sheet'!AK152:AK192, SMALL(IF("Yes"='Cheater Sheet'!$BM$152:$BM$192, ROW('Cheater Sheet'!$BM$152:$BM$192)-151,""), ROW()-4)),""))</f>
        <v/>
      </c>
      <c r="AM26" s="705" t="str" cm="1">
        <f t="array" ref="AM26">IF(IFERROR(INDEX('Cheater Sheet'!AL152:AL192, SMALL(IF("Yes"='Cheater Sheet'!$BM$152:$BM$192, ROW('Cheater Sheet'!$BM$152:$BM$192)-151,""), ROW()-4)),"")="","",IFERROR(INDEX('Cheater Sheet'!AL152:AL192, SMALL(IF("Yes"='Cheater Sheet'!$BM$152:$BM$192, ROW('Cheater Sheet'!$BM$152:$BM$192)-151,""), ROW()-4)),""))</f>
        <v/>
      </c>
      <c r="AN26" s="704" t="str" cm="1">
        <f t="array" ref="AN26">IF(IFERROR(INDEX('Cheater Sheet'!AM152:AM192, SMALL(IF("Yes"='Cheater Sheet'!$BM$152:$BM$192, ROW('Cheater Sheet'!$BM$152:$BM$192)-151,""), ROW()-4)),"")="","",IFERROR(INDEX('Cheater Sheet'!AM152:AM192, SMALL(IF("Yes"='Cheater Sheet'!$BM$152:$BM$192, ROW('Cheater Sheet'!$BM$152:$BM$192)-151,""), ROW()-4)),""))</f>
        <v/>
      </c>
      <c r="AO26" s="705" t="str" cm="1">
        <f t="array" ref="AO26">IF(IFERROR(INDEX('Cheater Sheet'!AN152:AN192, SMALL(IF("Yes"='Cheater Sheet'!$BM$152:$BM$192, ROW('Cheater Sheet'!$BM$152:$BM$192)-151,""), ROW()-4)),"")="","",IFERROR(INDEX('Cheater Sheet'!AN152:AN192, SMALL(IF("Yes"='Cheater Sheet'!$BM$152:$BM$192, ROW('Cheater Sheet'!$BM$152:$BM$192)-151,""), ROW()-4)),""))</f>
        <v/>
      </c>
      <c r="AP26" s="704" t="str" cm="1">
        <f t="array" ref="AP26">IF(IFERROR(INDEX('Cheater Sheet'!AO152:AO192, SMALL(IF("Yes"='Cheater Sheet'!$BM$152:$BM$192, ROW('Cheater Sheet'!$BM$152:$BM$192)-151,""), ROW()-4)),"")="","",IFERROR(INDEX('Cheater Sheet'!AO152:AO192, SMALL(IF("Yes"='Cheater Sheet'!$BM$152:$BM$192, ROW('Cheater Sheet'!$BM$152:$BM$192)-151,""), ROW()-4)),""))</f>
        <v/>
      </c>
      <c r="AQ26" s="705" t="str" cm="1">
        <f t="array" ref="AQ26">IF(IFERROR(INDEX('Cheater Sheet'!AP152:AP192, SMALL(IF("Yes"='Cheater Sheet'!$BM$152:$BM$192, ROW('Cheater Sheet'!$BM$152:$BM$192)-151,""), ROW()-4)),"")="","",IFERROR(INDEX('Cheater Sheet'!AP152:AP192, SMALL(IF("Yes"='Cheater Sheet'!$BM$152:$BM$192, ROW('Cheater Sheet'!$BM$152:$BM$192)-151,""), ROW()-4)),""))</f>
        <v/>
      </c>
      <c r="AR26" s="704" t="str" cm="1">
        <f t="array" ref="AR26">IF(IFERROR(INDEX('Cheater Sheet'!AQ152:AQ192, SMALL(IF("Yes"='Cheater Sheet'!$BM$152:$BM$192, ROW('Cheater Sheet'!$BM$152:$BM$192)-151,""), ROW()-4)),"")="","",IFERROR(INDEX('Cheater Sheet'!AQ152:AQ192, SMALL(IF("Yes"='Cheater Sheet'!$BM$152:$BM$192, ROW('Cheater Sheet'!$BM$152:$BM$192)-151,""), ROW()-4)),""))</f>
        <v/>
      </c>
      <c r="AS26" s="705" t="str" cm="1">
        <f t="array" ref="AS26">IF(IFERROR(INDEX('Cheater Sheet'!AR152:AR192, SMALL(IF("Yes"='Cheater Sheet'!$BM$152:$BM$192, ROW('Cheater Sheet'!$BM$152:$BM$192)-151,""), ROW()-4)),"")="","",IFERROR(INDEX('Cheater Sheet'!AR152:AR192, SMALL(IF("Yes"='Cheater Sheet'!$BM$152:$BM$192, ROW('Cheater Sheet'!$BM$152:$BM$192)-151,""), ROW()-4)),""))</f>
        <v/>
      </c>
      <c r="AT26" s="704" t="str" cm="1">
        <f t="array" ref="AT26">IF(IFERROR(INDEX('Cheater Sheet'!AS152:AS192, SMALL(IF("Yes"='Cheater Sheet'!$BM$152:$BM$192, ROW('Cheater Sheet'!$BM$152:$BM$192)-151,""), ROW()-4)),"")="","",IFERROR(INDEX('Cheater Sheet'!AS152:AS192, SMALL(IF("Yes"='Cheater Sheet'!$BM$152:$BM$192, ROW('Cheater Sheet'!$BM$152:$BM$192)-151,""), ROW()-4)),""))</f>
        <v/>
      </c>
      <c r="AU26" s="705" t="str" cm="1">
        <f t="array" ref="AU26">IF(IFERROR(INDEX('Cheater Sheet'!AT152:AT192, SMALL(IF("Yes"='Cheater Sheet'!$BM$152:$BM$192, ROW('Cheater Sheet'!$BM$152:$BM$192)-151,""), ROW()-4)),"")="","",IFERROR(INDEX('Cheater Sheet'!AT152:AT192, SMALL(IF("Yes"='Cheater Sheet'!$BM$152:$BM$192, ROW('Cheater Sheet'!$BM$152:$BM$192)-151,""), ROW()-4)),""))</f>
        <v/>
      </c>
      <c r="AV26" s="704" t="str" cm="1">
        <f t="array" ref="AV26">IF(IFERROR(INDEX('Cheater Sheet'!AU152:AU192, SMALL(IF("Yes"='Cheater Sheet'!$BM$152:$BM$192, ROW('Cheater Sheet'!$BM$152:$BM$192)-151,""), ROW()-4)),"")="","",IFERROR(INDEX('Cheater Sheet'!AU152:AU192, SMALL(IF("Yes"='Cheater Sheet'!$BM$152:$BM$192, ROW('Cheater Sheet'!$BM$152:$BM$192)-151,""), ROW()-4)),""))</f>
        <v/>
      </c>
      <c r="AW26" s="705" t="str" cm="1">
        <f t="array" ref="AW26">IF(IFERROR(INDEX('Cheater Sheet'!AV152:AV192, SMALL(IF("Yes"='Cheater Sheet'!$BM$152:$BM$192, ROW('Cheater Sheet'!$BM$152:$BM$192)-151,""), ROW()-4)),"")="","",IFERROR(INDEX('Cheater Sheet'!AV152:AV192, SMALL(IF("Yes"='Cheater Sheet'!$BM$152:$BM$192, ROW('Cheater Sheet'!$BM$152:$BM$192)-151,""), ROW()-4)),""))</f>
        <v/>
      </c>
      <c r="AX26" s="704" t="str" cm="1">
        <f t="array" ref="AX26">IF(IFERROR(INDEX('Cheater Sheet'!AW152:AW192, SMALL(IF("Yes"='Cheater Sheet'!$BM$152:$BM$192, ROW('Cheater Sheet'!$BM$152:$BM$192)-151,""), ROW()-4)),"")="","",IFERROR(INDEX('Cheater Sheet'!AW152:AW192, SMALL(IF("Yes"='Cheater Sheet'!$BM$152:$BM$192, ROW('Cheater Sheet'!$BM$152:$BM$192)-151,""), ROW()-4)),""))</f>
        <v/>
      </c>
      <c r="AY26" s="705" t="str" cm="1">
        <f t="array" ref="AY26">IF(IFERROR(INDEX('Cheater Sheet'!AX152:AX192, SMALL(IF("Yes"='Cheater Sheet'!$BM$152:$BM$192, ROW('Cheater Sheet'!$BM$152:$BM$192)-151,""), ROW()-4)),"")="","",IFERROR(INDEX('Cheater Sheet'!AX152:AX192, SMALL(IF("Yes"='Cheater Sheet'!$BM$152:$BM$192, ROW('Cheater Sheet'!$BM$152:$BM$192)-151,""), ROW()-4)),""))</f>
        <v/>
      </c>
      <c r="AZ26" s="704" t="str" cm="1">
        <f t="array" ref="AZ26">IF(IFERROR(INDEX('Cheater Sheet'!AY152:AY192, SMALL(IF("Yes"='Cheater Sheet'!$BM$152:$BM$192, ROW('Cheater Sheet'!$BM$152:$BM$192)-151,""), ROW()-4)),"")="","",IFERROR(INDEX('Cheater Sheet'!AY152:AY192, SMALL(IF("Yes"='Cheater Sheet'!$BM$152:$BM$192, ROW('Cheater Sheet'!$BM$152:$BM$192)-151,""), ROW()-4)),""))</f>
        <v/>
      </c>
      <c r="BA26" s="705" t="str" cm="1">
        <f t="array" ref="BA26">IF(IFERROR(INDEX('Cheater Sheet'!AZ152:AZ192, SMALL(IF("Yes"='Cheater Sheet'!$BM$152:$BM$192, ROW('Cheater Sheet'!$BM$152:$BM$192)-151,""), ROW()-4)),"")="","",IFERROR(INDEX('Cheater Sheet'!AZ152:AZ192, SMALL(IF("Yes"='Cheater Sheet'!$BM$152:$BM$192, ROW('Cheater Sheet'!$BM$152:$BM$192)-151,""), ROW()-4)),""))</f>
        <v/>
      </c>
      <c r="BB26" s="704" t="str" cm="1">
        <f t="array" ref="BB26">IF(IFERROR(INDEX('Cheater Sheet'!BA152:BA192, SMALL(IF("Yes"='Cheater Sheet'!$BM$152:$BM$192, ROW('Cheater Sheet'!$BM$152:$BM$192)-151,""), ROW()-4)),"")="","",IFERROR(INDEX('Cheater Sheet'!BA152:BA192, SMALL(IF("Yes"='Cheater Sheet'!$BM$152:$BM$192, ROW('Cheater Sheet'!$BM$152:$BM$192)-151,""), ROW()-4)),""))</f>
        <v/>
      </c>
      <c r="BC26" s="705" t="str" cm="1">
        <f t="array" ref="BC26">IF(IFERROR(INDEX('Cheater Sheet'!BB152:BB192, SMALL(IF("Yes"='Cheater Sheet'!$BM$152:$BM$192, ROW('Cheater Sheet'!$BM$152:$BM$192)-151,""), ROW()-4)),"")="","",IFERROR(INDEX('Cheater Sheet'!BB152:BB192, SMALL(IF("Yes"='Cheater Sheet'!$BM$152:$BM$192, ROW('Cheater Sheet'!$BM$152:$BM$192)-151,""), ROW()-4)),""))</f>
        <v/>
      </c>
      <c r="BD26" s="704" t="str" cm="1">
        <f t="array" ref="BD26">IF(IFERROR(INDEX('Cheater Sheet'!BC152:BC192, SMALL(IF("Yes"='Cheater Sheet'!$BM$152:$BM$192, ROW('Cheater Sheet'!$BM$152:$BM$192)-151,""), ROW()-4)),"")="","",IFERROR(INDEX('Cheater Sheet'!BC152:BC192, SMALL(IF("Yes"='Cheater Sheet'!$BM$152:$BM$192, ROW('Cheater Sheet'!$BM$152:$BM$192)-151,""), ROW()-4)),""))</f>
        <v/>
      </c>
      <c r="BE26" s="705" t="str" cm="1">
        <f t="array" ref="BE26">IF(IFERROR(INDEX('Cheater Sheet'!BD152:BD192, SMALL(IF("Yes"='Cheater Sheet'!$BM$152:$BM$192, ROW('Cheater Sheet'!$BM$152:$BM$192)-151,""), ROW()-4)),"")="","",IFERROR(INDEX('Cheater Sheet'!BD152:BD192, SMALL(IF("Yes"='Cheater Sheet'!$BM$152:$BM$192, ROW('Cheater Sheet'!$BM$152:$BM$192)-151,""), ROW()-4)),""))</f>
        <v/>
      </c>
      <c r="BF26" s="704" t="str" cm="1">
        <f t="array" ref="BF26">IF(IFERROR(INDEX('Cheater Sheet'!BE152:BE192, SMALL(IF("Yes"='Cheater Sheet'!$BM$152:$BM$192, ROW('Cheater Sheet'!$BM$152:$BM$192)-151,""), ROW()-4)),"")="","",IFERROR(INDEX('Cheater Sheet'!BE152:BE192, SMALL(IF("Yes"='Cheater Sheet'!$BM$152:$BM$192, ROW('Cheater Sheet'!$BM$152:$BM$192)-151,""), ROW()-4)),""))</f>
        <v/>
      </c>
      <c r="BG26" s="705" t="str" cm="1">
        <f t="array" ref="BG26">IF(IFERROR(INDEX('Cheater Sheet'!BF152:BF192, SMALL(IF("Yes"='Cheater Sheet'!$BM$152:$BM$192, ROW('Cheater Sheet'!$BM$152:$BM$192)-151,""), ROW()-4)),"")="","",IFERROR(INDEX('Cheater Sheet'!BF152:BF192, SMALL(IF("Yes"='Cheater Sheet'!$BM$152:$BM$192, ROW('Cheater Sheet'!$BM$152:$BM$192)-151,""), ROW()-4)),""))</f>
        <v/>
      </c>
      <c r="BH26" s="704" t="str" cm="1">
        <f t="array" ref="BH26">IF(IFERROR(INDEX('Cheater Sheet'!BG152:BG192, SMALL(IF("Yes"='Cheater Sheet'!$BM$152:$BM$192, ROW('Cheater Sheet'!$BM$152:$BM$192)-151,""), ROW()-4)),"")="","",IFERROR(INDEX('Cheater Sheet'!BG152:BG192, SMALL(IF("Yes"='Cheater Sheet'!$BM$152:$BM$192, ROW('Cheater Sheet'!$BM$152:$BM$192)-151,""), ROW()-4)),""))</f>
        <v/>
      </c>
      <c r="BI26" s="705" t="str" cm="1">
        <f t="array" ref="BI26">IF(IFERROR(INDEX('Cheater Sheet'!BH152:BH192, SMALL(IF("Yes"='Cheater Sheet'!$BM$152:$BM$192, ROW('Cheater Sheet'!$BM$152:$BM$192)-151,""), ROW()-4)),"")="","",IFERROR(INDEX('Cheater Sheet'!BH152:BH192, SMALL(IF("Yes"='Cheater Sheet'!$BM$152:$BM$192, ROW('Cheater Sheet'!$BM$152:$BM$192)-151,""), ROW()-4)),""))</f>
        <v/>
      </c>
      <c r="BJ26" s="704" t="str" cm="1">
        <f t="array" ref="BJ26">IF(IFERROR(INDEX('Cheater Sheet'!BI152:BI192, SMALL(IF("Yes"='Cheater Sheet'!$BM$152:$BM$192, ROW('Cheater Sheet'!$BM$152:$BM$192)-151,""), ROW()-4)),"")="","",IFERROR(INDEX('Cheater Sheet'!BI152:BI192, SMALL(IF("Yes"='Cheater Sheet'!$BM$152:$BM$192, ROW('Cheater Sheet'!$BM$152:$BM$192)-151,""), ROW()-4)),""))</f>
        <v/>
      </c>
      <c r="BK26" s="527" t="str" cm="1">
        <f t="array" ref="BK26">IF(IFERROR(INDEX('Cheater Sheet'!BJ152:BJ192, SMALL(IF("Yes"='Cheater Sheet'!$BM$152:$BM$192, ROW('Cheater Sheet'!$BM$152:$BM$192)-151,""), ROW()-4)),"")="","",IFERROR(INDEX('Cheater Sheet'!BJ152:BJ192, SMALL(IF("Yes"='Cheater Sheet'!$BM$152:$BM$192, ROW('Cheater Sheet'!$BM$152:$BM$192)-151,""), ROW()-4)),""))</f>
        <v/>
      </c>
      <c r="BL26" s="714"/>
    </row>
    <row r="27" spans="1:64" x14ac:dyDescent="0.2">
      <c r="A27" s="765">
        <f t="shared" si="0"/>
        <v>0</v>
      </c>
      <c r="C27" s="143" t="str" cm="1">
        <f t="array" ref="C27">IFERROR(INDEX('Cheater Sheet'!$B$152:$B$192, SMALL(IF("Yes"='Cheater Sheet'!$BM$152:$BM$192, ROW('Cheater Sheet'!$BM$152:$BM$192)-151,""), ROW()-4)),"")</f>
        <v/>
      </c>
      <c r="D27" s="704" t="str" cm="1">
        <f t="array" ref="D27">IF(IFERROR(INDEX('Cheater Sheet'!C152:C192, SMALL(IF("Yes"='Cheater Sheet'!$BM$152:$BM$192, ROW('Cheater Sheet'!$BM$152:$BM$192)-151,""), ROW()-4)),"")="","",IFERROR(INDEX('Cheater Sheet'!C152:C192, SMALL(IF("Yes"='Cheater Sheet'!$BM$152:$BM$192, ROW('Cheater Sheet'!$BM$152:$BM$192)-151,""), ROW()-4)),""))</f>
        <v/>
      </c>
      <c r="E27" s="705" t="str" cm="1">
        <f t="array" ref="E27">IF(IFERROR(INDEX('Cheater Sheet'!D152:D192, SMALL(IF("Yes"='Cheater Sheet'!$BM$152:$BM$192, ROW('Cheater Sheet'!$BM$152:$BM$192)-151,""), ROW()-4)),"")="","",IFERROR(INDEX('Cheater Sheet'!D152:D192, SMALL(IF("Yes"='Cheater Sheet'!$BM$152:$BM$192, ROW('Cheater Sheet'!$BM$152:$BM$192)-151,""), ROW()-4)),""))</f>
        <v/>
      </c>
      <c r="F27" s="704" t="str" cm="1">
        <f t="array" ref="F27">IF(IFERROR(INDEX('Cheater Sheet'!E152:E192, SMALL(IF("Yes"='Cheater Sheet'!$BM$152:$BM$192, ROW('Cheater Sheet'!$BM$152:$BM$192)-151,""), ROW()-4)),"")="","",IFERROR(INDEX('Cheater Sheet'!E152:E192, SMALL(IF("Yes"='Cheater Sheet'!$BM$152:$BM$192, ROW('Cheater Sheet'!$BM$152:$BM$192)-151,""), ROW()-4)),""))</f>
        <v/>
      </c>
      <c r="G27" s="705" t="str" cm="1">
        <f t="array" ref="G27">IF(IFERROR(INDEX('Cheater Sheet'!F152:F192, SMALL(IF("Yes"='Cheater Sheet'!$BM$152:$BM$192, ROW('Cheater Sheet'!$BM$152:$BM$192)-151,""), ROW()-4)),"")="","",IFERROR(INDEX('Cheater Sheet'!F152:F192, SMALL(IF("Yes"='Cheater Sheet'!$BM$152:$BM$192, ROW('Cheater Sheet'!$BM$152:$BM$192)-151,""), ROW()-4)),""))</f>
        <v/>
      </c>
      <c r="H27" s="704" t="str" cm="1">
        <f t="array" ref="H27">IF(IFERROR(INDEX('Cheater Sheet'!G152:G192, SMALL(IF("Yes"='Cheater Sheet'!$BM$152:$BM$192, ROW('Cheater Sheet'!$BM$152:$BM$192)-151,""), ROW()-4)),"")="","",IFERROR(INDEX('Cheater Sheet'!G152:G192, SMALL(IF("Yes"='Cheater Sheet'!$BM$152:$BM$192, ROW('Cheater Sheet'!$BM$152:$BM$192)-151,""), ROW()-4)),""))</f>
        <v/>
      </c>
      <c r="I27" s="705" t="str" cm="1">
        <f t="array" ref="I27">IF(IFERROR(INDEX('Cheater Sheet'!H152:H192, SMALL(IF("Yes"='Cheater Sheet'!$BM$152:$BM$192, ROW('Cheater Sheet'!$BM$152:$BM$192)-151,""), ROW()-4)),"")="","",IFERROR(INDEX('Cheater Sheet'!H152:H192, SMALL(IF("Yes"='Cheater Sheet'!$BM$152:$BM$192, ROW('Cheater Sheet'!$BM$152:$BM$192)-151,""), ROW()-4)),""))</f>
        <v/>
      </c>
      <c r="J27" s="704" t="str" cm="1">
        <f t="array" ref="J27">IF(IFERROR(INDEX('Cheater Sheet'!I152:I192, SMALL(IF("Yes"='Cheater Sheet'!$BM$152:$BM$192, ROW('Cheater Sheet'!$BM$152:$BM$192)-151,""), ROW()-4)),"")="","",IFERROR(INDEX('Cheater Sheet'!I152:I192, SMALL(IF("Yes"='Cheater Sheet'!$BM$152:$BM$192, ROW('Cheater Sheet'!$BM$152:$BM$192)-151,""), ROW()-4)),""))</f>
        <v/>
      </c>
      <c r="K27" s="705" t="str" cm="1">
        <f t="array" ref="K27">IF(IFERROR(INDEX('Cheater Sheet'!J152:J192, SMALL(IF("Yes"='Cheater Sheet'!$BM$152:$BM$192, ROW('Cheater Sheet'!$BM$152:$BM$192)-151,""), ROW()-4)),"")="","",IFERROR(INDEX('Cheater Sheet'!J152:J192, SMALL(IF("Yes"='Cheater Sheet'!$BM$152:$BM$192, ROW('Cheater Sheet'!$BM$152:$BM$192)-151,""), ROW()-4)),""))</f>
        <v/>
      </c>
      <c r="L27" s="704" t="str" cm="1">
        <f t="array" ref="L27">IF(IFERROR(INDEX('Cheater Sheet'!K152:K192, SMALL(IF("Yes"='Cheater Sheet'!$BM$152:$BM$192, ROW('Cheater Sheet'!$BM$152:$BM$192)-151,""), ROW()-4)),"")="","",IFERROR(INDEX('Cheater Sheet'!K152:K192, SMALL(IF("Yes"='Cheater Sheet'!$BM$152:$BM$192, ROW('Cheater Sheet'!$BM$152:$BM$192)-151,""), ROW()-4)),""))</f>
        <v/>
      </c>
      <c r="M27" s="705" t="str" cm="1">
        <f t="array" ref="M27">IF(IFERROR(INDEX('Cheater Sheet'!L152:L192, SMALL(IF("Yes"='Cheater Sheet'!$BM$152:$BM$192, ROW('Cheater Sheet'!$BM$152:$BM$192)-151,""), ROW()-4)),"")="","",IFERROR(INDEX('Cheater Sheet'!L152:L192, SMALL(IF("Yes"='Cheater Sheet'!$BM$152:$BM$192, ROW('Cheater Sheet'!$BM$152:$BM$192)-151,""), ROW()-4)),""))</f>
        <v/>
      </c>
      <c r="N27" s="704" t="str" cm="1">
        <f t="array" ref="N27">IF(IFERROR(INDEX('Cheater Sheet'!M152:M192, SMALL(IF("Yes"='Cheater Sheet'!$BM$152:$BM$192, ROW('Cheater Sheet'!$BM$152:$BM$192)-151,""), ROW()-4)),"")="","",IFERROR(INDEX('Cheater Sheet'!M152:M192, SMALL(IF("Yes"='Cheater Sheet'!$BM$152:$BM$192, ROW('Cheater Sheet'!$BM$152:$BM$192)-151,""), ROW()-4)),""))</f>
        <v/>
      </c>
      <c r="O27" s="705" t="str" cm="1">
        <f t="array" ref="O27">IF(IFERROR(INDEX('Cheater Sheet'!N152:N192, SMALL(IF("Yes"='Cheater Sheet'!$BM$152:$BM$192, ROW('Cheater Sheet'!$BM$152:$BM$192)-151,""), ROW()-4)),"")="","",IFERROR(INDEX('Cheater Sheet'!N152:N192, SMALL(IF("Yes"='Cheater Sheet'!$BM$152:$BM$192, ROW('Cheater Sheet'!$BM$152:$BM$192)-151,""), ROW()-4)),""))</f>
        <v/>
      </c>
      <c r="P27" s="704" t="str" cm="1">
        <f t="array" ref="P27">IF(IFERROR(INDEX('Cheater Sheet'!O152:O192, SMALL(IF("Yes"='Cheater Sheet'!$BM$152:$BM$192, ROW('Cheater Sheet'!$BM$152:$BM$192)-151,""), ROW()-4)),"")="","",IFERROR(INDEX('Cheater Sheet'!O152:O192, SMALL(IF("Yes"='Cheater Sheet'!$BM$152:$BM$192, ROW('Cheater Sheet'!$BM$152:$BM$192)-151,""), ROW()-4)),""))</f>
        <v/>
      </c>
      <c r="Q27" s="705" t="str" cm="1">
        <f t="array" ref="Q27">IF(IFERROR(INDEX('Cheater Sheet'!P152:P192, SMALL(IF("Yes"='Cheater Sheet'!$BM$152:$BM$192, ROW('Cheater Sheet'!$BM$152:$BM$192)-151,""), ROW()-4)),"")="","",IFERROR(INDEX('Cheater Sheet'!P152:P192, SMALL(IF("Yes"='Cheater Sheet'!$BM$152:$BM$192, ROW('Cheater Sheet'!$BM$152:$BM$192)-151,""), ROW()-4)),""))</f>
        <v/>
      </c>
      <c r="R27" s="704" t="str" cm="1">
        <f t="array" ref="R27">IF(IFERROR(INDEX('Cheater Sheet'!Q152:Q192, SMALL(IF("Yes"='Cheater Sheet'!$BM$152:$BM$192, ROW('Cheater Sheet'!$BM$152:$BM$192)-151,""), ROW()-4)),"")="","",IFERROR(INDEX('Cheater Sheet'!Q152:Q192, SMALL(IF("Yes"='Cheater Sheet'!$BM$152:$BM$192, ROW('Cheater Sheet'!$BM$152:$BM$192)-151,""), ROW()-4)),""))</f>
        <v/>
      </c>
      <c r="S27" s="705" t="str" cm="1">
        <f t="array" ref="S27">IF(IFERROR(INDEX('Cheater Sheet'!R152:R192, SMALL(IF("Yes"='Cheater Sheet'!$BM$152:$BM$192, ROW('Cheater Sheet'!$BM$152:$BM$192)-151,""), ROW()-4)),"")="","",IFERROR(INDEX('Cheater Sheet'!R152:R192, SMALL(IF("Yes"='Cheater Sheet'!$BM$152:$BM$192, ROW('Cheater Sheet'!$BM$152:$BM$192)-151,""), ROW()-4)),""))</f>
        <v/>
      </c>
      <c r="T27" s="704" t="str" cm="1">
        <f t="array" ref="T27">IF(IFERROR(INDEX('Cheater Sheet'!S152:S192, SMALL(IF("Yes"='Cheater Sheet'!$BM$152:$BM$192, ROW('Cheater Sheet'!$BM$152:$BM$192)-151,""), ROW()-4)),"")="","",IFERROR(INDEX('Cheater Sheet'!S152:S192, SMALL(IF("Yes"='Cheater Sheet'!$BM$152:$BM$192, ROW('Cheater Sheet'!$BM$152:$BM$192)-151,""), ROW()-4)),""))</f>
        <v/>
      </c>
      <c r="U27" s="705" t="str" cm="1">
        <f t="array" ref="U27">IF(IFERROR(INDEX('Cheater Sheet'!T152:T192, SMALL(IF("Yes"='Cheater Sheet'!$BM$152:$BM$192, ROW('Cheater Sheet'!$BM$152:$BM$192)-151,""), ROW()-4)),"")="","",IFERROR(INDEX('Cheater Sheet'!T152:T192, SMALL(IF("Yes"='Cheater Sheet'!$BM$152:$BM$192, ROW('Cheater Sheet'!$BM$152:$BM$192)-151,""), ROW()-4)),""))</f>
        <v/>
      </c>
      <c r="V27" s="704" t="str" cm="1">
        <f t="array" ref="V27">IF(IFERROR(INDEX('Cheater Sheet'!U152:U192, SMALL(IF("Yes"='Cheater Sheet'!$BM$152:$BM$192, ROW('Cheater Sheet'!$BM$152:$BM$192)-151,""), ROW()-4)),"")="","",IFERROR(INDEX('Cheater Sheet'!U152:U192, SMALL(IF("Yes"='Cheater Sheet'!$BM$152:$BM$192, ROW('Cheater Sheet'!$BM$152:$BM$192)-151,""), ROW()-4)),""))</f>
        <v/>
      </c>
      <c r="W27" s="705" t="str" cm="1">
        <f t="array" ref="W27">IF(IFERROR(INDEX('Cheater Sheet'!V152:V192, SMALL(IF("Yes"='Cheater Sheet'!$BM$152:$BM$192, ROW('Cheater Sheet'!$BM$152:$BM$192)-151,""), ROW()-4)),"")="","",IFERROR(INDEX('Cheater Sheet'!V152:V192, SMALL(IF("Yes"='Cheater Sheet'!$BM$152:$BM$192, ROW('Cheater Sheet'!$BM$152:$BM$192)-151,""), ROW()-4)),""))</f>
        <v/>
      </c>
      <c r="X27" s="704" t="str" cm="1">
        <f t="array" ref="X27">IF(IFERROR(INDEX('Cheater Sheet'!W152:W192, SMALL(IF("Yes"='Cheater Sheet'!$BM$152:$BM$192, ROW('Cheater Sheet'!$BM$152:$BM$192)-151,""), ROW()-4)),"")="","",IFERROR(INDEX('Cheater Sheet'!W152:W192, SMALL(IF("Yes"='Cheater Sheet'!$BM$152:$BM$192, ROW('Cheater Sheet'!$BM$152:$BM$192)-151,""), ROW()-4)),""))</f>
        <v/>
      </c>
      <c r="Y27" s="705" t="str" cm="1">
        <f t="array" ref="Y27">IF(IFERROR(INDEX('Cheater Sheet'!X152:X192, SMALL(IF("Yes"='Cheater Sheet'!$BM$152:$BM$192, ROW('Cheater Sheet'!$BM$152:$BM$192)-151,""), ROW()-4)),"")="","",IFERROR(INDEX('Cheater Sheet'!X152:X192, SMALL(IF("Yes"='Cheater Sheet'!$BM$152:$BM$192, ROW('Cheater Sheet'!$BM$152:$BM$192)-151,""), ROW()-4)),""))</f>
        <v/>
      </c>
      <c r="Z27" s="704" t="str" cm="1">
        <f t="array" ref="Z27">IF(IFERROR(INDEX('Cheater Sheet'!Y152:Y192, SMALL(IF("Yes"='Cheater Sheet'!$BM$152:$BM$192, ROW('Cheater Sheet'!$BM$152:$BM$192)-151,""), ROW()-4)),"")="","",IFERROR(INDEX('Cheater Sheet'!Y152:Y192, SMALL(IF("Yes"='Cheater Sheet'!$BM$152:$BM$192, ROW('Cheater Sheet'!$BM$152:$BM$192)-151,""), ROW()-4)),""))</f>
        <v/>
      </c>
      <c r="AA27" s="705" t="str" cm="1">
        <f t="array" ref="AA27">IF(IFERROR(INDEX('Cheater Sheet'!Z152:Z192, SMALL(IF("Yes"='Cheater Sheet'!$BM$152:$BM$192, ROW('Cheater Sheet'!$BM$152:$BM$192)-151,""), ROW()-4)),"")="","",IFERROR(INDEX('Cheater Sheet'!Z152:Z192, SMALL(IF("Yes"='Cheater Sheet'!$BM$152:$BM$192, ROW('Cheater Sheet'!$BM$152:$BM$192)-151,""), ROW()-4)),""))</f>
        <v/>
      </c>
      <c r="AB27" s="704" t="str" cm="1">
        <f t="array" ref="AB27">IF(IFERROR(INDEX('Cheater Sheet'!AA152:AA192, SMALL(IF("Yes"='Cheater Sheet'!$BM$152:$BM$192, ROW('Cheater Sheet'!$BM$152:$BM$192)-151,""), ROW()-4)),"")="","",IFERROR(INDEX('Cheater Sheet'!AA152:AA192, SMALL(IF("Yes"='Cheater Sheet'!$BM$152:$BM$192, ROW('Cheater Sheet'!$BM$152:$BM$192)-151,""), ROW()-4)),""))</f>
        <v/>
      </c>
      <c r="AC27" s="705" t="str" cm="1">
        <f t="array" ref="AC27">IF(IFERROR(INDEX('Cheater Sheet'!AB152:AB192, SMALL(IF("Yes"='Cheater Sheet'!$BM$152:$BM$192, ROW('Cheater Sheet'!$BM$152:$BM$192)-151,""), ROW()-4)),"")="","",IFERROR(INDEX('Cheater Sheet'!AB152:AB192, SMALL(IF("Yes"='Cheater Sheet'!$BM$152:$BM$192, ROW('Cheater Sheet'!$BM$152:$BM$192)-151,""), ROW()-4)),""))</f>
        <v/>
      </c>
      <c r="AD27" s="704" t="str" cm="1">
        <f t="array" ref="AD27">IF(IFERROR(INDEX('Cheater Sheet'!AC152:AC192, SMALL(IF("Yes"='Cheater Sheet'!$BM$152:$BM$192, ROW('Cheater Sheet'!$BM$152:$BM$192)-151,""), ROW()-4)),"")="","",IFERROR(INDEX('Cheater Sheet'!AC152:AC192, SMALL(IF("Yes"='Cheater Sheet'!$BM$152:$BM$192, ROW('Cheater Sheet'!$BM$152:$BM$192)-151,""), ROW()-4)),""))</f>
        <v/>
      </c>
      <c r="AE27" s="705" t="str" cm="1">
        <f t="array" ref="AE27">IF(IFERROR(INDEX('Cheater Sheet'!AD152:AD192, SMALL(IF("Yes"='Cheater Sheet'!$BM$152:$BM$192, ROW('Cheater Sheet'!$BM$152:$BM$192)-151,""), ROW()-4)),"")="","",IFERROR(INDEX('Cheater Sheet'!AD152:AD192, SMALL(IF("Yes"='Cheater Sheet'!$BM$152:$BM$192, ROW('Cheater Sheet'!$BM$152:$BM$192)-151,""), ROW()-4)),""))</f>
        <v/>
      </c>
      <c r="AF27" s="704" t="str" cm="1">
        <f t="array" ref="AF27">IF(IFERROR(INDEX('Cheater Sheet'!AE152:AE192, SMALL(IF("Yes"='Cheater Sheet'!$BM$152:$BM$192, ROW('Cheater Sheet'!$BM$152:$BM$192)-151,""), ROW()-4)),"")="","",IFERROR(INDEX('Cheater Sheet'!AE152:AE192, SMALL(IF("Yes"='Cheater Sheet'!$BM$152:$BM$192, ROW('Cheater Sheet'!$BM$152:$BM$192)-151,""), ROW()-4)),""))</f>
        <v/>
      </c>
      <c r="AG27" s="705" t="str" cm="1">
        <f t="array" ref="AG27">IF(IFERROR(INDEX('Cheater Sheet'!AF152:AF192, SMALL(IF("Yes"='Cheater Sheet'!$BM$152:$BM$192, ROW('Cheater Sheet'!$BM$152:$BM$192)-151,""), ROW()-4)),"")="","",IFERROR(INDEX('Cheater Sheet'!AF152:AF192, SMALL(IF("Yes"='Cheater Sheet'!$BM$152:$BM$192, ROW('Cheater Sheet'!$BM$152:$BM$192)-151,""), ROW()-4)),""))</f>
        <v/>
      </c>
      <c r="AH27" s="704" t="str" cm="1">
        <f t="array" ref="AH27">IF(IFERROR(INDEX('Cheater Sheet'!AG152:AG192, SMALL(IF("Yes"='Cheater Sheet'!$BM$152:$BM$192, ROW('Cheater Sheet'!$BM$152:$BM$192)-151,""), ROW()-4)),"")="","",IFERROR(INDEX('Cheater Sheet'!AG152:AG192, SMALL(IF("Yes"='Cheater Sheet'!$BM$152:$BM$192, ROW('Cheater Sheet'!$BM$152:$BM$192)-151,""), ROW()-4)),""))</f>
        <v/>
      </c>
      <c r="AI27" s="705" t="str" cm="1">
        <f t="array" ref="AI27">IF(IFERROR(INDEX('Cheater Sheet'!AH152:AH192, SMALL(IF("Yes"='Cheater Sheet'!$BM$152:$BM$192, ROW('Cheater Sheet'!$BM$152:$BM$192)-151,""), ROW()-4)),"")="","",IFERROR(INDEX('Cheater Sheet'!AH152:AH192, SMALL(IF("Yes"='Cheater Sheet'!$BM$152:$BM$192, ROW('Cheater Sheet'!$BM$152:$BM$192)-151,""), ROW()-4)),""))</f>
        <v/>
      </c>
      <c r="AJ27" s="704" t="str" cm="1">
        <f t="array" ref="AJ27">IF(IFERROR(INDEX('Cheater Sheet'!AI152:AI192, SMALL(IF("Yes"='Cheater Sheet'!$BM$152:$BM$192, ROW('Cheater Sheet'!$BM$152:$BM$192)-151,""), ROW()-4)),"")="","",IFERROR(INDEX('Cheater Sheet'!AI152:AI192, SMALL(IF("Yes"='Cheater Sheet'!$BM$152:$BM$192, ROW('Cheater Sheet'!$BM$152:$BM$192)-151,""), ROW()-4)),""))</f>
        <v/>
      </c>
      <c r="AK27" s="705" t="str" cm="1">
        <f t="array" ref="AK27">IF(IFERROR(INDEX('Cheater Sheet'!AJ152:AJ192, SMALL(IF("Yes"='Cheater Sheet'!$BM$152:$BM$192, ROW('Cheater Sheet'!$BM$152:$BM$192)-151,""), ROW()-4)),"")="","",IFERROR(INDEX('Cheater Sheet'!AJ152:AJ192, SMALL(IF("Yes"='Cheater Sheet'!$BM$152:$BM$192, ROW('Cheater Sheet'!$BM$152:$BM$192)-151,""), ROW()-4)),""))</f>
        <v/>
      </c>
      <c r="AL27" s="704" t="str" cm="1">
        <f t="array" ref="AL27">IF(IFERROR(INDEX('Cheater Sheet'!AK152:AK192, SMALL(IF("Yes"='Cheater Sheet'!$BM$152:$BM$192, ROW('Cheater Sheet'!$BM$152:$BM$192)-151,""), ROW()-4)),"")="","",IFERROR(INDEX('Cheater Sheet'!AK152:AK192, SMALL(IF("Yes"='Cheater Sheet'!$BM$152:$BM$192, ROW('Cheater Sheet'!$BM$152:$BM$192)-151,""), ROW()-4)),""))</f>
        <v/>
      </c>
      <c r="AM27" s="705" t="str" cm="1">
        <f t="array" ref="AM27">IF(IFERROR(INDEX('Cheater Sheet'!AL152:AL192, SMALL(IF("Yes"='Cheater Sheet'!$BM$152:$BM$192, ROW('Cheater Sheet'!$BM$152:$BM$192)-151,""), ROW()-4)),"")="","",IFERROR(INDEX('Cheater Sheet'!AL152:AL192, SMALL(IF("Yes"='Cheater Sheet'!$BM$152:$BM$192, ROW('Cheater Sheet'!$BM$152:$BM$192)-151,""), ROW()-4)),""))</f>
        <v/>
      </c>
      <c r="AN27" s="704" t="str" cm="1">
        <f t="array" ref="AN27">IF(IFERROR(INDEX('Cheater Sheet'!AM152:AM192, SMALL(IF("Yes"='Cheater Sheet'!$BM$152:$BM$192, ROW('Cheater Sheet'!$BM$152:$BM$192)-151,""), ROW()-4)),"")="","",IFERROR(INDEX('Cheater Sheet'!AM152:AM192, SMALL(IF("Yes"='Cheater Sheet'!$BM$152:$BM$192, ROW('Cheater Sheet'!$BM$152:$BM$192)-151,""), ROW()-4)),""))</f>
        <v/>
      </c>
      <c r="AO27" s="705" t="str" cm="1">
        <f t="array" ref="AO27">IF(IFERROR(INDEX('Cheater Sheet'!AN152:AN192, SMALL(IF("Yes"='Cheater Sheet'!$BM$152:$BM$192, ROW('Cheater Sheet'!$BM$152:$BM$192)-151,""), ROW()-4)),"")="","",IFERROR(INDEX('Cheater Sheet'!AN152:AN192, SMALL(IF("Yes"='Cheater Sheet'!$BM$152:$BM$192, ROW('Cheater Sheet'!$BM$152:$BM$192)-151,""), ROW()-4)),""))</f>
        <v/>
      </c>
      <c r="AP27" s="704" t="str" cm="1">
        <f t="array" ref="AP27">IF(IFERROR(INDEX('Cheater Sheet'!AO152:AO192, SMALL(IF("Yes"='Cheater Sheet'!$BM$152:$BM$192, ROW('Cheater Sheet'!$BM$152:$BM$192)-151,""), ROW()-4)),"")="","",IFERROR(INDEX('Cheater Sheet'!AO152:AO192, SMALL(IF("Yes"='Cheater Sheet'!$BM$152:$BM$192, ROW('Cheater Sheet'!$BM$152:$BM$192)-151,""), ROW()-4)),""))</f>
        <v/>
      </c>
      <c r="AQ27" s="705" t="str" cm="1">
        <f t="array" ref="AQ27">IF(IFERROR(INDEX('Cheater Sheet'!AP152:AP192, SMALL(IF("Yes"='Cheater Sheet'!$BM$152:$BM$192, ROW('Cheater Sheet'!$BM$152:$BM$192)-151,""), ROW()-4)),"")="","",IFERROR(INDEX('Cheater Sheet'!AP152:AP192, SMALL(IF("Yes"='Cheater Sheet'!$BM$152:$BM$192, ROW('Cheater Sheet'!$BM$152:$BM$192)-151,""), ROW()-4)),""))</f>
        <v/>
      </c>
      <c r="AR27" s="704" t="str" cm="1">
        <f t="array" ref="AR27">IF(IFERROR(INDEX('Cheater Sheet'!AQ152:AQ192, SMALL(IF("Yes"='Cheater Sheet'!$BM$152:$BM$192, ROW('Cheater Sheet'!$BM$152:$BM$192)-151,""), ROW()-4)),"")="","",IFERROR(INDEX('Cheater Sheet'!AQ152:AQ192, SMALL(IF("Yes"='Cheater Sheet'!$BM$152:$BM$192, ROW('Cheater Sheet'!$BM$152:$BM$192)-151,""), ROW()-4)),""))</f>
        <v/>
      </c>
      <c r="AS27" s="705" t="str" cm="1">
        <f t="array" ref="AS27">IF(IFERROR(INDEX('Cheater Sheet'!AR152:AR192, SMALL(IF("Yes"='Cheater Sheet'!$BM$152:$BM$192, ROW('Cheater Sheet'!$BM$152:$BM$192)-151,""), ROW()-4)),"")="","",IFERROR(INDEX('Cheater Sheet'!AR152:AR192, SMALL(IF("Yes"='Cheater Sheet'!$BM$152:$BM$192, ROW('Cheater Sheet'!$BM$152:$BM$192)-151,""), ROW()-4)),""))</f>
        <v/>
      </c>
      <c r="AT27" s="704" t="str" cm="1">
        <f t="array" ref="AT27">IF(IFERROR(INDEX('Cheater Sheet'!AS152:AS192, SMALL(IF("Yes"='Cheater Sheet'!$BM$152:$BM$192, ROW('Cheater Sheet'!$BM$152:$BM$192)-151,""), ROW()-4)),"")="","",IFERROR(INDEX('Cheater Sheet'!AS152:AS192, SMALL(IF("Yes"='Cheater Sheet'!$BM$152:$BM$192, ROW('Cheater Sheet'!$BM$152:$BM$192)-151,""), ROW()-4)),""))</f>
        <v/>
      </c>
      <c r="AU27" s="705" t="str" cm="1">
        <f t="array" ref="AU27">IF(IFERROR(INDEX('Cheater Sheet'!AT152:AT192, SMALL(IF("Yes"='Cheater Sheet'!$BM$152:$BM$192, ROW('Cheater Sheet'!$BM$152:$BM$192)-151,""), ROW()-4)),"")="","",IFERROR(INDEX('Cheater Sheet'!AT152:AT192, SMALL(IF("Yes"='Cheater Sheet'!$BM$152:$BM$192, ROW('Cheater Sheet'!$BM$152:$BM$192)-151,""), ROW()-4)),""))</f>
        <v/>
      </c>
      <c r="AV27" s="704" t="str" cm="1">
        <f t="array" ref="AV27">IF(IFERROR(INDEX('Cheater Sheet'!AU152:AU192, SMALL(IF("Yes"='Cheater Sheet'!$BM$152:$BM$192, ROW('Cheater Sheet'!$BM$152:$BM$192)-151,""), ROW()-4)),"")="","",IFERROR(INDEX('Cheater Sheet'!AU152:AU192, SMALL(IF("Yes"='Cheater Sheet'!$BM$152:$BM$192, ROW('Cheater Sheet'!$BM$152:$BM$192)-151,""), ROW()-4)),""))</f>
        <v/>
      </c>
      <c r="AW27" s="705" t="str" cm="1">
        <f t="array" ref="AW27">IF(IFERROR(INDEX('Cheater Sheet'!AV152:AV192, SMALL(IF("Yes"='Cheater Sheet'!$BM$152:$BM$192, ROW('Cheater Sheet'!$BM$152:$BM$192)-151,""), ROW()-4)),"")="","",IFERROR(INDEX('Cheater Sheet'!AV152:AV192, SMALL(IF("Yes"='Cheater Sheet'!$BM$152:$BM$192, ROW('Cheater Sheet'!$BM$152:$BM$192)-151,""), ROW()-4)),""))</f>
        <v/>
      </c>
      <c r="AX27" s="704" t="str" cm="1">
        <f t="array" ref="AX27">IF(IFERROR(INDEX('Cheater Sheet'!AW152:AW192, SMALL(IF("Yes"='Cheater Sheet'!$BM$152:$BM$192, ROW('Cheater Sheet'!$BM$152:$BM$192)-151,""), ROW()-4)),"")="","",IFERROR(INDEX('Cheater Sheet'!AW152:AW192, SMALL(IF("Yes"='Cheater Sheet'!$BM$152:$BM$192, ROW('Cheater Sheet'!$BM$152:$BM$192)-151,""), ROW()-4)),""))</f>
        <v/>
      </c>
      <c r="AY27" s="705" t="str" cm="1">
        <f t="array" ref="AY27">IF(IFERROR(INDEX('Cheater Sheet'!AX152:AX192, SMALL(IF("Yes"='Cheater Sheet'!$BM$152:$BM$192, ROW('Cheater Sheet'!$BM$152:$BM$192)-151,""), ROW()-4)),"")="","",IFERROR(INDEX('Cheater Sheet'!AX152:AX192, SMALL(IF("Yes"='Cheater Sheet'!$BM$152:$BM$192, ROW('Cheater Sheet'!$BM$152:$BM$192)-151,""), ROW()-4)),""))</f>
        <v/>
      </c>
      <c r="AZ27" s="704" t="str" cm="1">
        <f t="array" ref="AZ27">IF(IFERROR(INDEX('Cheater Sheet'!AY152:AY192, SMALL(IF("Yes"='Cheater Sheet'!$BM$152:$BM$192, ROW('Cheater Sheet'!$BM$152:$BM$192)-151,""), ROW()-4)),"")="","",IFERROR(INDEX('Cheater Sheet'!AY152:AY192, SMALL(IF("Yes"='Cheater Sheet'!$BM$152:$BM$192, ROW('Cheater Sheet'!$BM$152:$BM$192)-151,""), ROW()-4)),""))</f>
        <v/>
      </c>
      <c r="BA27" s="705" t="str" cm="1">
        <f t="array" ref="BA27">IF(IFERROR(INDEX('Cheater Sheet'!AZ152:AZ192, SMALL(IF("Yes"='Cheater Sheet'!$BM$152:$BM$192, ROW('Cheater Sheet'!$BM$152:$BM$192)-151,""), ROW()-4)),"")="","",IFERROR(INDEX('Cheater Sheet'!AZ152:AZ192, SMALL(IF("Yes"='Cheater Sheet'!$BM$152:$BM$192, ROW('Cheater Sheet'!$BM$152:$BM$192)-151,""), ROW()-4)),""))</f>
        <v/>
      </c>
      <c r="BB27" s="704" t="str" cm="1">
        <f t="array" ref="BB27">IF(IFERROR(INDEX('Cheater Sheet'!BA152:BA192, SMALL(IF("Yes"='Cheater Sheet'!$BM$152:$BM$192, ROW('Cheater Sheet'!$BM$152:$BM$192)-151,""), ROW()-4)),"")="","",IFERROR(INDEX('Cheater Sheet'!BA152:BA192, SMALL(IF("Yes"='Cheater Sheet'!$BM$152:$BM$192, ROW('Cheater Sheet'!$BM$152:$BM$192)-151,""), ROW()-4)),""))</f>
        <v/>
      </c>
      <c r="BC27" s="705" t="str" cm="1">
        <f t="array" ref="BC27">IF(IFERROR(INDEX('Cheater Sheet'!BB152:BB192, SMALL(IF("Yes"='Cheater Sheet'!$BM$152:$BM$192, ROW('Cheater Sheet'!$BM$152:$BM$192)-151,""), ROW()-4)),"")="","",IFERROR(INDEX('Cheater Sheet'!BB152:BB192, SMALL(IF("Yes"='Cheater Sheet'!$BM$152:$BM$192, ROW('Cheater Sheet'!$BM$152:$BM$192)-151,""), ROW()-4)),""))</f>
        <v/>
      </c>
      <c r="BD27" s="704" t="str" cm="1">
        <f t="array" ref="BD27">IF(IFERROR(INDEX('Cheater Sheet'!BC152:BC192, SMALL(IF("Yes"='Cheater Sheet'!$BM$152:$BM$192, ROW('Cheater Sheet'!$BM$152:$BM$192)-151,""), ROW()-4)),"")="","",IFERROR(INDEX('Cheater Sheet'!BC152:BC192, SMALL(IF("Yes"='Cheater Sheet'!$BM$152:$BM$192, ROW('Cheater Sheet'!$BM$152:$BM$192)-151,""), ROW()-4)),""))</f>
        <v/>
      </c>
      <c r="BE27" s="705" t="str" cm="1">
        <f t="array" ref="BE27">IF(IFERROR(INDEX('Cheater Sheet'!BD152:BD192, SMALL(IF("Yes"='Cheater Sheet'!$BM$152:$BM$192, ROW('Cheater Sheet'!$BM$152:$BM$192)-151,""), ROW()-4)),"")="","",IFERROR(INDEX('Cheater Sheet'!BD152:BD192, SMALL(IF("Yes"='Cheater Sheet'!$BM$152:$BM$192, ROW('Cheater Sheet'!$BM$152:$BM$192)-151,""), ROW()-4)),""))</f>
        <v/>
      </c>
      <c r="BF27" s="704" t="str" cm="1">
        <f t="array" ref="BF27">IF(IFERROR(INDEX('Cheater Sheet'!BE152:BE192, SMALL(IF("Yes"='Cheater Sheet'!$BM$152:$BM$192, ROW('Cheater Sheet'!$BM$152:$BM$192)-151,""), ROW()-4)),"")="","",IFERROR(INDEX('Cheater Sheet'!BE152:BE192, SMALL(IF("Yes"='Cheater Sheet'!$BM$152:$BM$192, ROW('Cheater Sheet'!$BM$152:$BM$192)-151,""), ROW()-4)),""))</f>
        <v/>
      </c>
      <c r="BG27" s="705" t="str" cm="1">
        <f t="array" ref="BG27">IF(IFERROR(INDEX('Cheater Sheet'!BF152:BF192, SMALL(IF("Yes"='Cheater Sheet'!$BM$152:$BM$192, ROW('Cheater Sheet'!$BM$152:$BM$192)-151,""), ROW()-4)),"")="","",IFERROR(INDEX('Cheater Sheet'!BF152:BF192, SMALL(IF("Yes"='Cheater Sheet'!$BM$152:$BM$192, ROW('Cheater Sheet'!$BM$152:$BM$192)-151,""), ROW()-4)),""))</f>
        <v/>
      </c>
      <c r="BH27" s="704" t="str" cm="1">
        <f t="array" ref="BH27">IF(IFERROR(INDEX('Cheater Sheet'!BG152:BG192, SMALL(IF("Yes"='Cheater Sheet'!$BM$152:$BM$192, ROW('Cheater Sheet'!$BM$152:$BM$192)-151,""), ROW()-4)),"")="","",IFERROR(INDEX('Cheater Sheet'!BG152:BG192, SMALL(IF("Yes"='Cheater Sheet'!$BM$152:$BM$192, ROW('Cheater Sheet'!$BM$152:$BM$192)-151,""), ROW()-4)),""))</f>
        <v/>
      </c>
      <c r="BI27" s="705" t="str" cm="1">
        <f t="array" ref="BI27">IF(IFERROR(INDEX('Cheater Sheet'!BH152:BH192, SMALL(IF("Yes"='Cheater Sheet'!$BM$152:$BM$192, ROW('Cheater Sheet'!$BM$152:$BM$192)-151,""), ROW()-4)),"")="","",IFERROR(INDEX('Cheater Sheet'!BH152:BH192, SMALL(IF("Yes"='Cheater Sheet'!$BM$152:$BM$192, ROW('Cheater Sheet'!$BM$152:$BM$192)-151,""), ROW()-4)),""))</f>
        <v/>
      </c>
      <c r="BJ27" s="704" t="str" cm="1">
        <f t="array" ref="BJ27">IF(IFERROR(INDEX('Cheater Sheet'!BI152:BI192, SMALL(IF("Yes"='Cheater Sheet'!$BM$152:$BM$192, ROW('Cheater Sheet'!$BM$152:$BM$192)-151,""), ROW()-4)),"")="","",IFERROR(INDEX('Cheater Sheet'!BI152:BI192, SMALL(IF("Yes"='Cheater Sheet'!$BM$152:$BM$192, ROW('Cheater Sheet'!$BM$152:$BM$192)-151,""), ROW()-4)),""))</f>
        <v/>
      </c>
      <c r="BK27" s="527" t="str" cm="1">
        <f t="array" ref="BK27">IF(IFERROR(INDEX('Cheater Sheet'!BJ152:BJ192, SMALL(IF("Yes"='Cheater Sheet'!$BM$152:$BM$192, ROW('Cheater Sheet'!$BM$152:$BM$192)-151,""), ROW()-4)),"")="","",IFERROR(INDEX('Cheater Sheet'!BJ152:BJ192, SMALL(IF("Yes"='Cheater Sheet'!$BM$152:$BM$192, ROW('Cheater Sheet'!$BM$152:$BM$192)-151,""), ROW()-4)),""))</f>
        <v/>
      </c>
      <c r="BL27" s="714"/>
    </row>
    <row r="28" spans="1:64" x14ac:dyDescent="0.2">
      <c r="A28" s="765">
        <f t="shared" si="0"/>
        <v>0</v>
      </c>
      <c r="C28" s="143" t="str" cm="1">
        <f t="array" ref="C28">IFERROR(INDEX('Cheater Sheet'!$B$152:$B$192, SMALL(IF("Yes"='Cheater Sheet'!$BM$152:$BM$192, ROW('Cheater Sheet'!$BM$152:$BM$192)-151,""), ROW()-4)),"")</f>
        <v/>
      </c>
      <c r="D28" s="704" t="str" cm="1">
        <f t="array" ref="D28">IF(IFERROR(INDEX('Cheater Sheet'!C152:C192, SMALL(IF("Yes"='Cheater Sheet'!$BM$152:$BM$192, ROW('Cheater Sheet'!$BM$152:$BM$192)-151,""), ROW()-4)),"")="","",IFERROR(INDEX('Cheater Sheet'!C152:C192, SMALL(IF("Yes"='Cheater Sheet'!$BM$152:$BM$192, ROW('Cheater Sheet'!$BM$152:$BM$192)-151,""), ROW()-4)),""))</f>
        <v/>
      </c>
      <c r="E28" s="705" t="str" cm="1">
        <f t="array" ref="E28">IF(IFERROR(INDEX('Cheater Sheet'!D152:D192, SMALL(IF("Yes"='Cheater Sheet'!$BM$152:$BM$192, ROW('Cheater Sheet'!$BM$152:$BM$192)-151,""), ROW()-4)),"")="","",IFERROR(INDEX('Cheater Sheet'!D152:D192, SMALL(IF("Yes"='Cheater Sheet'!$BM$152:$BM$192, ROW('Cheater Sheet'!$BM$152:$BM$192)-151,""), ROW()-4)),""))</f>
        <v/>
      </c>
      <c r="F28" s="704" t="str" cm="1">
        <f t="array" ref="F28">IF(IFERROR(INDEX('Cheater Sheet'!E152:E192, SMALL(IF("Yes"='Cheater Sheet'!$BM$152:$BM$192, ROW('Cheater Sheet'!$BM$152:$BM$192)-151,""), ROW()-4)),"")="","",IFERROR(INDEX('Cheater Sheet'!E152:E192, SMALL(IF("Yes"='Cheater Sheet'!$BM$152:$BM$192, ROW('Cheater Sheet'!$BM$152:$BM$192)-151,""), ROW()-4)),""))</f>
        <v/>
      </c>
      <c r="G28" s="705" t="str" cm="1">
        <f t="array" ref="G28">IF(IFERROR(INDEX('Cheater Sheet'!F152:F192, SMALL(IF("Yes"='Cheater Sheet'!$BM$152:$BM$192, ROW('Cheater Sheet'!$BM$152:$BM$192)-151,""), ROW()-4)),"")="","",IFERROR(INDEX('Cheater Sheet'!F152:F192, SMALL(IF("Yes"='Cheater Sheet'!$BM$152:$BM$192, ROW('Cheater Sheet'!$BM$152:$BM$192)-151,""), ROW()-4)),""))</f>
        <v/>
      </c>
      <c r="H28" s="704" t="str" cm="1">
        <f t="array" ref="H28">IF(IFERROR(INDEX('Cheater Sheet'!G152:G192, SMALL(IF("Yes"='Cheater Sheet'!$BM$152:$BM$192, ROW('Cheater Sheet'!$BM$152:$BM$192)-151,""), ROW()-4)),"")="","",IFERROR(INDEX('Cheater Sheet'!G152:G192, SMALL(IF("Yes"='Cheater Sheet'!$BM$152:$BM$192, ROW('Cheater Sheet'!$BM$152:$BM$192)-151,""), ROW()-4)),""))</f>
        <v/>
      </c>
      <c r="I28" s="705" t="str" cm="1">
        <f t="array" ref="I28">IF(IFERROR(INDEX('Cheater Sheet'!H152:H192, SMALL(IF("Yes"='Cheater Sheet'!$BM$152:$BM$192, ROW('Cheater Sheet'!$BM$152:$BM$192)-151,""), ROW()-4)),"")="","",IFERROR(INDEX('Cheater Sheet'!H152:H192, SMALL(IF("Yes"='Cheater Sheet'!$BM$152:$BM$192, ROW('Cheater Sheet'!$BM$152:$BM$192)-151,""), ROW()-4)),""))</f>
        <v/>
      </c>
      <c r="J28" s="704" t="str" cm="1">
        <f t="array" ref="J28">IF(IFERROR(INDEX('Cheater Sheet'!I152:I192, SMALL(IF("Yes"='Cheater Sheet'!$BM$152:$BM$192, ROW('Cheater Sheet'!$BM$152:$BM$192)-151,""), ROW()-4)),"")="","",IFERROR(INDEX('Cheater Sheet'!I152:I192, SMALL(IF("Yes"='Cheater Sheet'!$BM$152:$BM$192, ROW('Cheater Sheet'!$BM$152:$BM$192)-151,""), ROW()-4)),""))</f>
        <v/>
      </c>
      <c r="K28" s="705" t="str" cm="1">
        <f t="array" ref="K28">IF(IFERROR(INDEX('Cheater Sheet'!J152:J192, SMALL(IF("Yes"='Cheater Sheet'!$BM$152:$BM$192, ROW('Cheater Sheet'!$BM$152:$BM$192)-151,""), ROW()-4)),"")="","",IFERROR(INDEX('Cheater Sheet'!J152:J192, SMALL(IF("Yes"='Cheater Sheet'!$BM$152:$BM$192, ROW('Cheater Sheet'!$BM$152:$BM$192)-151,""), ROW()-4)),""))</f>
        <v/>
      </c>
      <c r="L28" s="704" t="str" cm="1">
        <f t="array" ref="L28">IF(IFERROR(INDEX('Cheater Sheet'!K152:K192, SMALL(IF("Yes"='Cheater Sheet'!$BM$152:$BM$192, ROW('Cheater Sheet'!$BM$152:$BM$192)-151,""), ROW()-4)),"")="","",IFERROR(INDEX('Cheater Sheet'!K152:K192, SMALL(IF("Yes"='Cheater Sheet'!$BM$152:$BM$192, ROW('Cheater Sheet'!$BM$152:$BM$192)-151,""), ROW()-4)),""))</f>
        <v/>
      </c>
      <c r="M28" s="705" t="str" cm="1">
        <f t="array" ref="M28">IF(IFERROR(INDEX('Cheater Sheet'!L152:L192, SMALL(IF("Yes"='Cheater Sheet'!$BM$152:$BM$192, ROW('Cheater Sheet'!$BM$152:$BM$192)-151,""), ROW()-4)),"")="","",IFERROR(INDEX('Cheater Sheet'!L152:L192, SMALL(IF("Yes"='Cheater Sheet'!$BM$152:$BM$192, ROW('Cheater Sheet'!$BM$152:$BM$192)-151,""), ROW()-4)),""))</f>
        <v/>
      </c>
      <c r="N28" s="704" t="str" cm="1">
        <f t="array" ref="N28">IF(IFERROR(INDEX('Cheater Sheet'!M152:M192, SMALL(IF("Yes"='Cheater Sheet'!$BM$152:$BM$192, ROW('Cheater Sheet'!$BM$152:$BM$192)-151,""), ROW()-4)),"")="","",IFERROR(INDEX('Cheater Sheet'!M152:M192, SMALL(IF("Yes"='Cheater Sheet'!$BM$152:$BM$192, ROW('Cheater Sheet'!$BM$152:$BM$192)-151,""), ROW()-4)),""))</f>
        <v/>
      </c>
      <c r="O28" s="705" t="str" cm="1">
        <f t="array" ref="O28">IF(IFERROR(INDEX('Cheater Sheet'!N152:N192, SMALL(IF("Yes"='Cheater Sheet'!$BM$152:$BM$192, ROW('Cheater Sheet'!$BM$152:$BM$192)-151,""), ROW()-4)),"")="","",IFERROR(INDEX('Cheater Sheet'!N152:N192, SMALL(IF("Yes"='Cheater Sheet'!$BM$152:$BM$192, ROW('Cheater Sheet'!$BM$152:$BM$192)-151,""), ROW()-4)),""))</f>
        <v/>
      </c>
      <c r="P28" s="704" t="str" cm="1">
        <f t="array" ref="P28">IF(IFERROR(INDEX('Cheater Sheet'!O152:O192, SMALL(IF("Yes"='Cheater Sheet'!$BM$152:$BM$192, ROW('Cheater Sheet'!$BM$152:$BM$192)-151,""), ROW()-4)),"")="","",IFERROR(INDEX('Cheater Sheet'!O152:O192, SMALL(IF("Yes"='Cheater Sheet'!$BM$152:$BM$192, ROW('Cheater Sheet'!$BM$152:$BM$192)-151,""), ROW()-4)),""))</f>
        <v/>
      </c>
      <c r="Q28" s="705" t="str" cm="1">
        <f t="array" ref="Q28">IF(IFERROR(INDEX('Cheater Sheet'!P152:P192, SMALL(IF("Yes"='Cheater Sheet'!$BM$152:$BM$192, ROW('Cheater Sheet'!$BM$152:$BM$192)-151,""), ROW()-4)),"")="","",IFERROR(INDEX('Cheater Sheet'!P152:P192, SMALL(IF("Yes"='Cheater Sheet'!$BM$152:$BM$192, ROW('Cheater Sheet'!$BM$152:$BM$192)-151,""), ROW()-4)),""))</f>
        <v/>
      </c>
      <c r="R28" s="704" t="str" cm="1">
        <f t="array" ref="R28">IF(IFERROR(INDEX('Cheater Sheet'!Q152:Q192, SMALL(IF("Yes"='Cheater Sheet'!$BM$152:$BM$192, ROW('Cheater Sheet'!$BM$152:$BM$192)-151,""), ROW()-4)),"")="","",IFERROR(INDEX('Cheater Sheet'!Q152:Q192, SMALL(IF("Yes"='Cheater Sheet'!$BM$152:$BM$192, ROW('Cheater Sheet'!$BM$152:$BM$192)-151,""), ROW()-4)),""))</f>
        <v/>
      </c>
      <c r="S28" s="705" t="str" cm="1">
        <f t="array" ref="S28">IF(IFERROR(INDEX('Cheater Sheet'!R152:R192, SMALL(IF("Yes"='Cheater Sheet'!$BM$152:$BM$192, ROW('Cheater Sheet'!$BM$152:$BM$192)-151,""), ROW()-4)),"")="","",IFERROR(INDEX('Cheater Sheet'!R152:R192, SMALL(IF("Yes"='Cheater Sheet'!$BM$152:$BM$192, ROW('Cheater Sheet'!$BM$152:$BM$192)-151,""), ROW()-4)),""))</f>
        <v/>
      </c>
      <c r="T28" s="704" t="str" cm="1">
        <f t="array" ref="T28">IF(IFERROR(INDEX('Cheater Sheet'!S152:S192, SMALL(IF("Yes"='Cheater Sheet'!$BM$152:$BM$192, ROW('Cheater Sheet'!$BM$152:$BM$192)-151,""), ROW()-4)),"")="","",IFERROR(INDEX('Cheater Sheet'!S152:S192, SMALL(IF("Yes"='Cheater Sheet'!$BM$152:$BM$192, ROW('Cheater Sheet'!$BM$152:$BM$192)-151,""), ROW()-4)),""))</f>
        <v/>
      </c>
      <c r="U28" s="705" t="str" cm="1">
        <f t="array" ref="U28">IF(IFERROR(INDEX('Cheater Sheet'!T152:T192, SMALL(IF("Yes"='Cheater Sheet'!$BM$152:$BM$192, ROW('Cheater Sheet'!$BM$152:$BM$192)-151,""), ROW()-4)),"")="","",IFERROR(INDEX('Cheater Sheet'!T152:T192, SMALL(IF("Yes"='Cheater Sheet'!$BM$152:$BM$192, ROW('Cheater Sheet'!$BM$152:$BM$192)-151,""), ROW()-4)),""))</f>
        <v/>
      </c>
      <c r="V28" s="704" t="str" cm="1">
        <f t="array" ref="V28">IF(IFERROR(INDEX('Cheater Sheet'!U152:U192, SMALL(IF("Yes"='Cheater Sheet'!$BM$152:$BM$192, ROW('Cheater Sheet'!$BM$152:$BM$192)-151,""), ROW()-4)),"")="","",IFERROR(INDEX('Cheater Sheet'!U152:U192, SMALL(IF("Yes"='Cheater Sheet'!$BM$152:$BM$192, ROW('Cheater Sheet'!$BM$152:$BM$192)-151,""), ROW()-4)),""))</f>
        <v/>
      </c>
      <c r="W28" s="705" t="str" cm="1">
        <f t="array" ref="W28">IF(IFERROR(INDEX('Cheater Sheet'!V152:V192, SMALL(IF("Yes"='Cheater Sheet'!$BM$152:$BM$192, ROW('Cheater Sheet'!$BM$152:$BM$192)-151,""), ROW()-4)),"")="","",IFERROR(INDEX('Cheater Sheet'!V152:V192, SMALL(IF("Yes"='Cheater Sheet'!$BM$152:$BM$192, ROW('Cheater Sheet'!$BM$152:$BM$192)-151,""), ROW()-4)),""))</f>
        <v/>
      </c>
      <c r="X28" s="704" t="str" cm="1">
        <f t="array" ref="X28">IF(IFERROR(INDEX('Cheater Sheet'!W152:W192, SMALL(IF("Yes"='Cheater Sheet'!$BM$152:$BM$192, ROW('Cheater Sheet'!$BM$152:$BM$192)-151,""), ROW()-4)),"")="","",IFERROR(INDEX('Cheater Sheet'!W152:W192, SMALL(IF("Yes"='Cheater Sheet'!$BM$152:$BM$192, ROW('Cheater Sheet'!$BM$152:$BM$192)-151,""), ROW()-4)),""))</f>
        <v/>
      </c>
      <c r="Y28" s="705" t="str" cm="1">
        <f t="array" ref="Y28">IF(IFERROR(INDEX('Cheater Sheet'!X152:X192, SMALL(IF("Yes"='Cheater Sheet'!$BM$152:$BM$192, ROW('Cheater Sheet'!$BM$152:$BM$192)-151,""), ROW()-4)),"")="","",IFERROR(INDEX('Cheater Sheet'!X152:X192, SMALL(IF("Yes"='Cheater Sheet'!$BM$152:$BM$192, ROW('Cheater Sheet'!$BM$152:$BM$192)-151,""), ROW()-4)),""))</f>
        <v/>
      </c>
      <c r="Z28" s="704" t="str" cm="1">
        <f t="array" ref="Z28">IF(IFERROR(INDEX('Cheater Sheet'!Y152:Y192, SMALL(IF("Yes"='Cheater Sheet'!$BM$152:$BM$192, ROW('Cheater Sheet'!$BM$152:$BM$192)-151,""), ROW()-4)),"")="","",IFERROR(INDEX('Cheater Sheet'!Y152:Y192, SMALL(IF("Yes"='Cheater Sheet'!$BM$152:$BM$192, ROW('Cheater Sheet'!$BM$152:$BM$192)-151,""), ROW()-4)),""))</f>
        <v/>
      </c>
      <c r="AA28" s="705" t="str" cm="1">
        <f t="array" ref="AA28">IF(IFERROR(INDEX('Cheater Sheet'!Z152:Z192, SMALL(IF("Yes"='Cheater Sheet'!$BM$152:$BM$192, ROW('Cheater Sheet'!$BM$152:$BM$192)-151,""), ROW()-4)),"")="","",IFERROR(INDEX('Cheater Sheet'!Z152:Z192, SMALL(IF("Yes"='Cheater Sheet'!$BM$152:$BM$192, ROW('Cheater Sheet'!$BM$152:$BM$192)-151,""), ROW()-4)),""))</f>
        <v/>
      </c>
      <c r="AB28" s="704" t="str" cm="1">
        <f t="array" ref="AB28">IF(IFERROR(INDEX('Cheater Sheet'!AA152:AA192, SMALL(IF("Yes"='Cheater Sheet'!$BM$152:$BM$192, ROW('Cheater Sheet'!$BM$152:$BM$192)-151,""), ROW()-4)),"")="","",IFERROR(INDEX('Cheater Sheet'!AA152:AA192, SMALL(IF("Yes"='Cheater Sheet'!$BM$152:$BM$192, ROW('Cheater Sheet'!$BM$152:$BM$192)-151,""), ROW()-4)),""))</f>
        <v/>
      </c>
      <c r="AC28" s="705" t="str" cm="1">
        <f t="array" ref="AC28">IF(IFERROR(INDEX('Cheater Sheet'!AB152:AB192, SMALL(IF("Yes"='Cheater Sheet'!$BM$152:$BM$192, ROW('Cheater Sheet'!$BM$152:$BM$192)-151,""), ROW()-4)),"")="","",IFERROR(INDEX('Cheater Sheet'!AB152:AB192, SMALL(IF("Yes"='Cheater Sheet'!$BM$152:$BM$192, ROW('Cheater Sheet'!$BM$152:$BM$192)-151,""), ROW()-4)),""))</f>
        <v/>
      </c>
      <c r="AD28" s="704" t="str" cm="1">
        <f t="array" ref="AD28">IF(IFERROR(INDEX('Cheater Sheet'!AC152:AC192, SMALL(IF("Yes"='Cheater Sheet'!$BM$152:$BM$192, ROW('Cheater Sheet'!$BM$152:$BM$192)-151,""), ROW()-4)),"")="","",IFERROR(INDEX('Cheater Sheet'!AC152:AC192, SMALL(IF("Yes"='Cheater Sheet'!$BM$152:$BM$192, ROW('Cheater Sheet'!$BM$152:$BM$192)-151,""), ROW()-4)),""))</f>
        <v/>
      </c>
      <c r="AE28" s="705" t="str" cm="1">
        <f t="array" ref="AE28">IF(IFERROR(INDEX('Cheater Sheet'!AD152:AD192, SMALL(IF("Yes"='Cheater Sheet'!$BM$152:$BM$192, ROW('Cheater Sheet'!$BM$152:$BM$192)-151,""), ROW()-4)),"")="","",IFERROR(INDEX('Cheater Sheet'!AD152:AD192, SMALL(IF("Yes"='Cheater Sheet'!$BM$152:$BM$192, ROW('Cheater Sheet'!$BM$152:$BM$192)-151,""), ROW()-4)),""))</f>
        <v/>
      </c>
      <c r="AF28" s="704" t="str" cm="1">
        <f t="array" ref="AF28">IF(IFERROR(INDEX('Cheater Sheet'!AE152:AE192, SMALL(IF("Yes"='Cheater Sheet'!$BM$152:$BM$192, ROW('Cheater Sheet'!$BM$152:$BM$192)-151,""), ROW()-4)),"")="","",IFERROR(INDEX('Cheater Sheet'!AE152:AE192, SMALL(IF("Yes"='Cheater Sheet'!$BM$152:$BM$192, ROW('Cheater Sheet'!$BM$152:$BM$192)-151,""), ROW()-4)),""))</f>
        <v/>
      </c>
      <c r="AG28" s="705" t="str" cm="1">
        <f t="array" ref="AG28">IF(IFERROR(INDEX('Cheater Sheet'!AF152:AF192, SMALL(IF("Yes"='Cheater Sheet'!$BM$152:$BM$192, ROW('Cheater Sheet'!$BM$152:$BM$192)-151,""), ROW()-4)),"")="","",IFERROR(INDEX('Cheater Sheet'!AF152:AF192, SMALL(IF("Yes"='Cheater Sheet'!$BM$152:$BM$192, ROW('Cheater Sheet'!$BM$152:$BM$192)-151,""), ROW()-4)),""))</f>
        <v/>
      </c>
      <c r="AH28" s="704" t="str" cm="1">
        <f t="array" ref="AH28">IF(IFERROR(INDEX('Cheater Sheet'!AG152:AG192, SMALL(IF("Yes"='Cheater Sheet'!$BM$152:$BM$192, ROW('Cheater Sheet'!$BM$152:$BM$192)-151,""), ROW()-4)),"")="","",IFERROR(INDEX('Cheater Sheet'!AG152:AG192, SMALL(IF("Yes"='Cheater Sheet'!$BM$152:$BM$192, ROW('Cheater Sheet'!$BM$152:$BM$192)-151,""), ROW()-4)),""))</f>
        <v/>
      </c>
      <c r="AI28" s="705" t="str" cm="1">
        <f t="array" ref="AI28">IF(IFERROR(INDEX('Cheater Sheet'!AH152:AH192, SMALL(IF("Yes"='Cheater Sheet'!$BM$152:$BM$192, ROW('Cheater Sheet'!$BM$152:$BM$192)-151,""), ROW()-4)),"")="","",IFERROR(INDEX('Cheater Sheet'!AH152:AH192, SMALL(IF("Yes"='Cheater Sheet'!$BM$152:$BM$192, ROW('Cheater Sheet'!$BM$152:$BM$192)-151,""), ROW()-4)),""))</f>
        <v/>
      </c>
      <c r="AJ28" s="704" t="str" cm="1">
        <f t="array" ref="AJ28">IF(IFERROR(INDEX('Cheater Sheet'!AI152:AI192, SMALL(IF("Yes"='Cheater Sheet'!$BM$152:$BM$192, ROW('Cheater Sheet'!$BM$152:$BM$192)-151,""), ROW()-4)),"")="","",IFERROR(INDEX('Cheater Sheet'!AI152:AI192, SMALL(IF("Yes"='Cheater Sheet'!$BM$152:$BM$192, ROW('Cheater Sheet'!$BM$152:$BM$192)-151,""), ROW()-4)),""))</f>
        <v/>
      </c>
      <c r="AK28" s="705" t="str" cm="1">
        <f t="array" ref="AK28">IF(IFERROR(INDEX('Cheater Sheet'!AJ152:AJ192, SMALL(IF("Yes"='Cheater Sheet'!$BM$152:$BM$192, ROW('Cheater Sheet'!$BM$152:$BM$192)-151,""), ROW()-4)),"")="","",IFERROR(INDEX('Cheater Sheet'!AJ152:AJ192, SMALL(IF("Yes"='Cheater Sheet'!$BM$152:$BM$192, ROW('Cheater Sheet'!$BM$152:$BM$192)-151,""), ROW()-4)),""))</f>
        <v/>
      </c>
      <c r="AL28" s="704" t="str" cm="1">
        <f t="array" ref="AL28">IF(IFERROR(INDEX('Cheater Sheet'!AK152:AK192, SMALL(IF("Yes"='Cheater Sheet'!$BM$152:$BM$192, ROW('Cheater Sheet'!$BM$152:$BM$192)-151,""), ROW()-4)),"")="","",IFERROR(INDEX('Cheater Sheet'!AK152:AK192, SMALL(IF("Yes"='Cheater Sheet'!$BM$152:$BM$192, ROW('Cheater Sheet'!$BM$152:$BM$192)-151,""), ROW()-4)),""))</f>
        <v/>
      </c>
      <c r="AM28" s="705" t="str" cm="1">
        <f t="array" ref="AM28">IF(IFERROR(INDEX('Cheater Sheet'!AL152:AL192, SMALL(IF("Yes"='Cheater Sheet'!$BM$152:$BM$192, ROW('Cheater Sheet'!$BM$152:$BM$192)-151,""), ROW()-4)),"")="","",IFERROR(INDEX('Cheater Sheet'!AL152:AL192, SMALL(IF("Yes"='Cheater Sheet'!$BM$152:$BM$192, ROW('Cheater Sheet'!$BM$152:$BM$192)-151,""), ROW()-4)),""))</f>
        <v/>
      </c>
      <c r="AN28" s="704" t="str" cm="1">
        <f t="array" ref="AN28">IF(IFERROR(INDEX('Cheater Sheet'!AM152:AM192, SMALL(IF("Yes"='Cheater Sheet'!$BM$152:$BM$192, ROW('Cheater Sheet'!$BM$152:$BM$192)-151,""), ROW()-4)),"")="","",IFERROR(INDEX('Cheater Sheet'!AM152:AM192, SMALL(IF("Yes"='Cheater Sheet'!$BM$152:$BM$192, ROW('Cheater Sheet'!$BM$152:$BM$192)-151,""), ROW()-4)),""))</f>
        <v/>
      </c>
      <c r="AO28" s="705" t="str" cm="1">
        <f t="array" ref="AO28">IF(IFERROR(INDEX('Cheater Sheet'!AN152:AN192, SMALL(IF("Yes"='Cheater Sheet'!$BM$152:$BM$192, ROW('Cheater Sheet'!$BM$152:$BM$192)-151,""), ROW()-4)),"")="","",IFERROR(INDEX('Cheater Sheet'!AN152:AN192, SMALL(IF("Yes"='Cheater Sheet'!$BM$152:$BM$192, ROW('Cheater Sheet'!$BM$152:$BM$192)-151,""), ROW()-4)),""))</f>
        <v/>
      </c>
      <c r="AP28" s="704" t="str" cm="1">
        <f t="array" ref="AP28">IF(IFERROR(INDEX('Cheater Sheet'!AO152:AO192, SMALL(IF("Yes"='Cheater Sheet'!$BM$152:$BM$192, ROW('Cheater Sheet'!$BM$152:$BM$192)-151,""), ROW()-4)),"")="","",IFERROR(INDEX('Cheater Sheet'!AO152:AO192, SMALL(IF("Yes"='Cheater Sheet'!$BM$152:$BM$192, ROW('Cheater Sheet'!$BM$152:$BM$192)-151,""), ROW()-4)),""))</f>
        <v/>
      </c>
      <c r="AQ28" s="705" t="str" cm="1">
        <f t="array" ref="AQ28">IF(IFERROR(INDEX('Cheater Sheet'!AP152:AP192, SMALL(IF("Yes"='Cheater Sheet'!$BM$152:$BM$192, ROW('Cheater Sheet'!$BM$152:$BM$192)-151,""), ROW()-4)),"")="","",IFERROR(INDEX('Cheater Sheet'!AP152:AP192, SMALL(IF("Yes"='Cheater Sheet'!$BM$152:$BM$192, ROW('Cheater Sheet'!$BM$152:$BM$192)-151,""), ROW()-4)),""))</f>
        <v/>
      </c>
      <c r="AR28" s="704" t="str" cm="1">
        <f t="array" ref="AR28">IF(IFERROR(INDEX('Cheater Sheet'!AQ152:AQ192, SMALL(IF("Yes"='Cheater Sheet'!$BM$152:$BM$192, ROW('Cheater Sheet'!$BM$152:$BM$192)-151,""), ROW()-4)),"")="","",IFERROR(INDEX('Cheater Sheet'!AQ152:AQ192, SMALL(IF("Yes"='Cheater Sheet'!$BM$152:$BM$192, ROW('Cheater Sheet'!$BM$152:$BM$192)-151,""), ROW()-4)),""))</f>
        <v/>
      </c>
      <c r="AS28" s="705" t="str" cm="1">
        <f t="array" ref="AS28">IF(IFERROR(INDEX('Cheater Sheet'!AR152:AR192, SMALL(IF("Yes"='Cheater Sheet'!$BM$152:$BM$192, ROW('Cheater Sheet'!$BM$152:$BM$192)-151,""), ROW()-4)),"")="","",IFERROR(INDEX('Cheater Sheet'!AR152:AR192, SMALL(IF("Yes"='Cheater Sheet'!$BM$152:$BM$192, ROW('Cheater Sheet'!$BM$152:$BM$192)-151,""), ROW()-4)),""))</f>
        <v/>
      </c>
      <c r="AT28" s="704" t="str" cm="1">
        <f t="array" ref="AT28">IF(IFERROR(INDEX('Cheater Sheet'!AS152:AS192, SMALL(IF("Yes"='Cheater Sheet'!$BM$152:$BM$192, ROW('Cheater Sheet'!$BM$152:$BM$192)-151,""), ROW()-4)),"")="","",IFERROR(INDEX('Cheater Sheet'!AS152:AS192, SMALL(IF("Yes"='Cheater Sheet'!$BM$152:$BM$192, ROW('Cheater Sheet'!$BM$152:$BM$192)-151,""), ROW()-4)),""))</f>
        <v/>
      </c>
      <c r="AU28" s="705" t="str" cm="1">
        <f t="array" ref="AU28">IF(IFERROR(INDEX('Cheater Sheet'!AT152:AT192, SMALL(IF("Yes"='Cheater Sheet'!$BM$152:$BM$192, ROW('Cheater Sheet'!$BM$152:$BM$192)-151,""), ROW()-4)),"")="","",IFERROR(INDEX('Cheater Sheet'!AT152:AT192, SMALL(IF("Yes"='Cheater Sheet'!$BM$152:$BM$192, ROW('Cheater Sheet'!$BM$152:$BM$192)-151,""), ROW()-4)),""))</f>
        <v/>
      </c>
      <c r="AV28" s="704" t="str" cm="1">
        <f t="array" ref="AV28">IF(IFERROR(INDEX('Cheater Sheet'!AU152:AU192, SMALL(IF("Yes"='Cheater Sheet'!$BM$152:$BM$192, ROW('Cheater Sheet'!$BM$152:$BM$192)-151,""), ROW()-4)),"")="","",IFERROR(INDEX('Cheater Sheet'!AU152:AU192, SMALL(IF("Yes"='Cheater Sheet'!$BM$152:$BM$192, ROW('Cheater Sheet'!$BM$152:$BM$192)-151,""), ROW()-4)),""))</f>
        <v/>
      </c>
      <c r="AW28" s="705" t="str" cm="1">
        <f t="array" ref="AW28">IF(IFERROR(INDEX('Cheater Sheet'!AV152:AV192, SMALL(IF("Yes"='Cheater Sheet'!$BM$152:$BM$192, ROW('Cheater Sheet'!$BM$152:$BM$192)-151,""), ROW()-4)),"")="","",IFERROR(INDEX('Cheater Sheet'!AV152:AV192, SMALL(IF("Yes"='Cheater Sheet'!$BM$152:$BM$192, ROW('Cheater Sheet'!$BM$152:$BM$192)-151,""), ROW()-4)),""))</f>
        <v/>
      </c>
      <c r="AX28" s="704" t="str" cm="1">
        <f t="array" ref="AX28">IF(IFERROR(INDEX('Cheater Sheet'!AW152:AW192, SMALL(IF("Yes"='Cheater Sheet'!$BM$152:$BM$192, ROW('Cheater Sheet'!$BM$152:$BM$192)-151,""), ROW()-4)),"")="","",IFERROR(INDEX('Cheater Sheet'!AW152:AW192, SMALL(IF("Yes"='Cheater Sheet'!$BM$152:$BM$192, ROW('Cheater Sheet'!$BM$152:$BM$192)-151,""), ROW()-4)),""))</f>
        <v/>
      </c>
      <c r="AY28" s="705" t="str" cm="1">
        <f t="array" ref="AY28">IF(IFERROR(INDEX('Cheater Sheet'!AX152:AX192, SMALL(IF("Yes"='Cheater Sheet'!$BM$152:$BM$192, ROW('Cheater Sheet'!$BM$152:$BM$192)-151,""), ROW()-4)),"")="","",IFERROR(INDEX('Cheater Sheet'!AX152:AX192, SMALL(IF("Yes"='Cheater Sheet'!$BM$152:$BM$192, ROW('Cheater Sheet'!$BM$152:$BM$192)-151,""), ROW()-4)),""))</f>
        <v/>
      </c>
      <c r="AZ28" s="704" t="str" cm="1">
        <f t="array" ref="AZ28">IF(IFERROR(INDEX('Cheater Sheet'!AY152:AY192, SMALL(IF("Yes"='Cheater Sheet'!$BM$152:$BM$192, ROW('Cheater Sheet'!$BM$152:$BM$192)-151,""), ROW()-4)),"")="","",IFERROR(INDEX('Cheater Sheet'!AY152:AY192, SMALL(IF("Yes"='Cheater Sheet'!$BM$152:$BM$192, ROW('Cheater Sheet'!$BM$152:$BM$192)-151,""), ROW()-4)),""))</f>
        <v/>
      </c>
      <c r="BA28" s="705" t="str" cm="1">
        <f t="array" ref="BA28">IF(IFERROR(INDEX('Cheater Sheet'!AZ152:AZ192, SMALL(IF("Yes"='Cheater Sheet'!$BM$152:$BM$192, ROW('Cheater Sheet'!$BM$152:$BM$192)-151,""), ROW()-4)),"")="","",IFERROR(INDEX('Cheater Sheet'!AZ152:AZ192, SMALL(IF("Yes"='Cheater Sheet'!$BM$152:$BM$192, ROW('Cheater Sheet'!$BM$152:$BM$192)-151,""), ROW()-4)),""))</f>
        <v/>
      </c>
      <c r="BB28" s="704" t="str" cm="1">
        <f t="array" ref="BB28">IF(IFERROR(INDEX('Cheater Sheet'!BA152:BA192, SMALL(IF("Yes"='Cheater Sheet'!$BM$152:$BM$192, ROW('Cheater Sheet'!$BM$152:$BM$192)-151,""), ROW()-4)),"")="","",IFERROR(INDEX('Cheater Sheet'!BA152:BA192, SMALL(IF("Yes"='Cheater Sheet'!$BM$152:$BM$192, ROW('Cheater Sheet'!$BM$152:$BM$192)-151,""), ROW()-4)),""))</f>
        <v/>
      </c>
      <c r="BC28" s="705" t="str" cm="1">
        <f t="array" ref="BC28">IF(IFERROR(INDEX('Cheater Sheet'!BB152:BB192, SMALL(IF("Yes"='Cheater Sheet'!$BM$152:$BM$192, ROW('Cheater Sheet'!$BM$152:$BM$192)-151,""), ROW()-4)),"")="","",IFERROR(INDEX('Cheater Sheet'!BB152:BB192, SMALL(IF("Yes"='Cheater Sheet'!$BM$152:$BM$192, ROW('Cheater Sheet'!$BM$152:$BM$192)-151,""), ROW()-4)),""))</f>
        <v/>
      </c>
      <c r="BD28" s="704" t="str" cm="1">
        <f t="array" ref="BD28">IF(IFERROR(INDEX('Cheater Sheet'!BC152:BC192, SMALL(IF("Yes"='Cheater Sheet'!$BM$152:$BM$192, ROW('Cheater Sheet'!$BM$152:$BM$192)-151,""), ROW()-4)),"")="","",IFERROR(INDEX('Cheater Sheet'!BC152:BC192, SMALL(IF("Yes"='Cheater Sheet'!$BM$152:$BM$192, ROW('Cheater Sheet'!$BM$152:$BM$192)-151,""), ROW()-4)),""))</f>
        <v/>
      </c>
      <c r="BE28" s="705" t="str" cm="1">
        <f t="array" ref="BE28">IF(IFERROR(INDEX('Cheater Sheet'!BD152:BD192, SMALL(IF("Yes"='Cheater Sheet'!$BM$152:$BM$192, ROW('Cheater Sheet'!$BM$152:$BM$192)-151,""), ROW()-4)),"")="","",IFERROR(INDEX('Cheater Sheet'!BD152:BD192, SMALL(IF("Yes"='Cheater Sheet'!$BM$152:$BM$192, ROW('Cheater Sheet'!$BM$152:$BM$192)-151,""), ROW()-4)),""))</f>
        <v/>
      </c>
      <c r="BF28" s="704" t="str" cm="1">
        <f t="array" ref="BF28">IF(IFERROR(INDEX('Cheater Sheet'!BE152:BE192, SMALL(IF("Yes"='Cheater Sheet'!$BM$152:$BM$192, ROW('Cheater Sheet'!$BM$152:$BM$192)-151,""), ROW()-4)),"")="","",IFERROR(INDEX('Cheater Sheet'!BE152:BE192, SMALL(IF("Yes"='Cheater Sheet'!$BM$152:$BM$192, ROW('Cheater Sheet'!$BM$152:$BM$192)-151,""), ROW()-4)),""))</f>
        <v/>
      </c>
      <c r="BG28" s="705" t="str" cm="1">
        <f t="array" ref="BG28">IF(IFERROR(INDEX('Cheater Sheet'!BF152:BF192, SMALL(IF("Yes"='Cheater Sheet'!$BM$152:$BM$192, ROW('Cheater Sheet'!$BM$152:$BM$192)-151,""), ROW()-4)),"")="","",IFERROR(INDEX('Cheater Sheet'!BF152:BF192, SMALL(IF("Yes"='Cheater Sheet'!$BM$152:$BM$192, ROW('Cheater Sheet'!$BM$152:$BM$192)-151,""), ROW()-4)),""))</f>
        <v/>
      </c>
      <c r="BH28" s="704" t="str" cm="1">
        <f t="array" ref="BH28">IF(IFERROR(INDEX('Cheater Sheet'!BG152:BG192, SMALL(IF("Yes"='Cheater Sheet'!$BM$152:$BM$192, ROW('Cheater Sheet'!$BM$152:$BM$192)-151,""), ROW()-4)),"")="","",IFERROR(INDEX('Cheater Sheet'!BG152:BG192, SMALL(IF("Yes"='Cheater Sheet'!$BM$152:$BM$192, ROW('Cheater Sheet'!$BM$152:$BM$192)-151,""), ROW()-4)),""))</f>
        <v/>
      </c>
      <c r="BI28" s="705" t="str" cm="1">
        <f t="array" ref="BI28">IF(IFERROR(INDEX('Cheater Sheet'!BH152:BH192, SMALL(IF("Yes"='Cheater Sheet'!$BM$152:$BM$192, ROW('Cheater Sheet'!$BM$152:$BM$192)-151,""), ROW()-4)),"")="","",IFERROR(INDEX('Cheater Sheet'!BH152:BH192, SMALL(IF("Yes"='Cheater Sheet'!$BM$152:$BM$192, ROW('Cheater Sheet'!$BM$152:$BM$192)-151,""), ROW()-4)),""))</f>
        <v/>
      </c>
      <c r="BJ28" s="704" t="str" cm="1">
        <f t="array" ref="BJ28">IF(IFERROR(INDEX('Cheater Sheet'!BI152:BI192, SMALL(IF("Yes"='Cheater Sheet'!$BM$152:$BM$192, ROW('Cheater Sheet'!$BM$152:$BM$192)-151,""), ROW()-4)),"")="","",IFERROR(INDEX('Cheater Sheet'!BI152:BI192, SMALL(IF("Yes"='Cheater Sheet'!$BM$152:$BM$192, ROW('Cheater Sheet'!$BM$152:$BM$192)-151,""), ROW()-4)),""))</f>
        <v/>
      </c>
      <c r="BK28" s="527" t="str" cm="1">
        <f t="array" ref="BK28">IF(IFERROR(INDEX('Cheater Sheet'!BJ152:BJ192, SMALL(IF("Yes"='Cheater Sheet'!$BM$152:$BM$192, ROW('Cheater Sheet'!$BM$152:$BM$192)-151,""), ROW()-4)),"")="","",IFERROR(INDEX('Cheater Sheet'!BJ152:BJ192, SMALL(IF("Yes"='Cheater Sheet'!$BM$152:$BM$192, ROW('Cheater Sheet'!$BM$152:$BM$192)-151,""), ROW()-4)),""))</f>
        <v/>
      </c>
      <c r="BL28" s="714"/>
    </row>
    <row r="29" spans="1:64" x14ac:dyDescent="0.2">
      <c r="A29" s="765">
        <f t="shared" si="0"/>
        <v>0</v>
      </c>
      <c r="C29" s="143" t="str" cm="1">
        <f t="array" ref="C29">IFERROR(INDEX('Cheater Sheet'!$B$152:$B$192, SMALL(IF("Yes"='Cheater Sheet'!$BM$152:$BM$192, ROW('Cheater Sheet'!$BM$152:$BM$192)-151,""), ROW()-4)),"")</f>
        <v/>
      </c>
      <c r="D29" s="704" t="str" cm="1">
        <f t="array" ref="D29">IF(IFERROR(INDEX('Cheater Sheet'!C152:C192, SMALL(IF("Yes"='Cheater Sheet'!$BM$152:$BM$192, ROW('Cheater Sheet'!$BM$152:$BM$192)-151,""), ROW()-4)),"")="","",IFERROR(INDEX('Cheater Sheet'!C152:C192, SMALL(IF("Yes"='Cheater Sheet'!$BM$152:$BM$192, ROW('Cheater Sheet'!$BM$152:$BM$192)-151,""), ROW()-4)),""))</f>
        <v/>
      </c>
      <c r="E29" s="705" t="str" cm="1">
        <f t="array" ref="E29">IF(IFERROR(INDEX('Cheater Sheet'!D152:D192, SMALL(IF("Yes"='Cheater Sheet'!$BM$152:$BM$192, ROW('Cheater Sheet'!$BM$152:$BM$192)-151,""), ROW()-4)),"")="","",IFERROR(INDEX('Cheater Sheet'!D152:D192, SMALL(IF("Yes"='Cheater Sheet'!$BM$152:$BM$192, ROW('Cheater Sheet'!$BM$152:$BM$192)-151,""), ROW()-4)),""))</f>
        <v/>
      </c>
      <c r="F29" s="704" t="str" cm="1">
        <f t="array" ref="F29">IF(IFERROR(INDEX('Cheater Sheet'!E152:E192, SMALL(IF("Yes"='Cheater Sheet'!$BM$152:$BM$192, ROW('Cheater Sheet'!$BM$152:$BM$192)-151,""), ROW()-4)),"")="","",IFERROR(INDEX('Cheater Sheet'!E152:E192, SMALL(IF("Yes"='Cheater Sheet'!$BM$152:$BM$192, ROW('Cheater Sheet'!$BM$152:$BM$192)-151,""), ROW()-4)),""))</f>
        <v/>
      </c>
      <c r="G29" s="705" t="str" cm="1">
        <f t="array" ref="G29">IF(IFERROR(INDEX('Cheater Sheet'!F152:F192, SMALL(IF("Yes"='Cheater Sheet'!$BM$152:$BM$192, ROW('Cheater Sheet'!$BM$152:$BM$192)-151,""), ROW()-4)),"")="","",IFERROR(INDEX('Cheater Sheet'!F152:F192, SMALL(IF("Yes"='Cheater Sheet'!$BM$152:$BM$192, ROW('Cheater Sheet'!$BM$152:$BM$192)-151,""), ROW()-4)),""))</f>
        <v/>
      </c>
      <c r="H29" s="704" t="str" cm="1">
        <f t="array" ref="H29">IF(IFERROR(INDEX('Cheater Sheet'!G152:G192, SMALL(IF("Yes"='Cheater Sheet'!$BM$152:$BM$192, ROW('Cheater Sheet'!$BM$152:$BM$192)-151,""), ROW()-4)),"")="","",IFERROR(INDEX('Cheater Sheet'!G152:G192, SMALL(IF("Yes"='Cheater Sheet'!$BM$152:$BM$192, ROW('Cheater Sheet'!$BM$152:$BM$192)-151,""), ROW()-4)),""))</f>
        <v/>
      </c>
      <c r="I29" s="705" t="str" cm="1">
        <f t="array" ref="I29">IF(IFERROR(INDEX('Cheater Sheet'!H152:H192, SMALL(IF("Yes"='Cheater Sheet'!$BM$152:$BM$192, ROW('Cheater Sheet'!$BM$152:$BM$192)-151,""), ROW()-4)),"")="","",IFERROR(INDEX('Cheater Sheet'!H152:H192, SMALL(IF("Yes"='Cheater Sheet'!$BM$152:$BM$192, ROW('Cheater Sheet'!$BM$152:$BM$192)-151,""), ROW()-4)),""))</f>
        <v/>
      </c>
      <c r="J29" s="704" t="str" cm="1">
        <f t="array" ref="J29">IF(IFERROR(INDEX('Cheater Sheet'!I152:I192, SMALL(IF("Yes"='Cheater Sheet'!$BM$152:$BM$192, ROW('Cheater Sheet'!$BM$152:$BM$192)-151,""), ROW()-4)),"")="","",IFERROR(INDEX('Cheater Sheet'!I152:I192, SMALL(IF("Yes"='Cheater Sheet'!$BM$152:$BM$192, ROW('Cheater Sheet'!$BM$152:$BM$192)-151,""), ROW()-4)),""))</f>
        <v/>
      </c>
      <c r="K29" s="705" t="str" cm="1">
        <f t="array" ref="K29">IF(IFERROR(INDEX('Cheater Sheet'!J152:J192, SMALL(IF("Yes"='Cheater Sheet'!$BM$152:$BM$192, ROW('Cheater Sheet'!$BM$152:$BM$192)-151,""), ROW()-4)),"")="","",IFERROR(INDEX('Cheater Sheet'!J152:J192, SMALL(IF("Yes"='Cheater Sheet'!$BM$152:$BM$192, ROW('Cheater Sheet'!$BM$152:$BM$192)-151,""), ROW()-4)),""))</f>
        <v/>
      </c>
      <c r="L29" s="704" t="str" cm="1">
        <f t="array" ref="L29">IF(IFERROR(INDEX('Cheater Sheet'!K152:K192, SMALL(IF("Yes"='Cheater Sheet'!$BM$152:$BM$192, ROW('Cheater Sheet'!$BM$152:$BM$192)-151,""), ROW()-4)),"")="","",IFERROR(INDEX('Cheater Sheet'!K152:K192, SMALL(IF("Yes"='Cheater Sheet'!$BM$152:$BM$192, ROW('Cheater Sheet'!$BM$152:$BM$192)-151,""), ROW()-4)),""))</f>
        <v/>
      </c>
      <c r="M29" s="705" t="str" cm="1">
        <f t="array" ref="M29">IF(IFERROR(INDEX('Cheater Sheet'!L152:L192, SMALL(IF("Yes"='Cheater Sheet'!$BM$152:$BM$192, ROW('Cheater Sheet'!$BM$152:$BM$192)-151,""), ROW()-4)),"")="","",IFERROR(INDEX('Cheater Sheet'!L152:L192, SMALL(IF("Yes"='Cheater Sheet'!$BM$152:$BM$192, ROW('Cheater Sheet'!$BM$152:$BM$192)-151,""), ROW()-4)),""))</f>
        <v/>
      </c>
      <c r="N29" s="704" t="str" cm="1">
        <f t="array" ref="N29">IF(IFERROR(INDEX('Cheater Sheet'!M152:M192, SMALL(IF("Yes"='Cheater Sheet'!$BM$152:$BM$192, ROW('Cheater Sheet'!$BM$152:$BM$192)-151,""), ROW()-4)),"")="","",IFERROR(INDEX('Cheater Sheet'!M152:M192, SMALL(IF("Yes"='Cheater Sheet'!$BM$152:$BM$192, ROW('Cheater Sheet'!$BM$152:$BM$192)-151,""), ROW()-4)),""))</f>
        <v/>
      </c>
      <c r="O29" s="705" t="str" cm="1">
        <f t="array" ref="O29">IF(IFERROR(INDEX('Cheater Sheet'!N152:N192, SMALL(IF("Yes"='Cheater Sheet'!$BM$152:$BM$192, ROW('Cheater Sheet'!$BM$152:$BM$192)-151,""), ROW()-4)),"")="","",IFERROR(INDEX('Cheater Sheet'!N152:N192, SMALL(IF("Yes"='Cheater Sheet'!$BM$152:$BM$192, ROW('Cheater Sheet'!$BM$152:$BM$192)-151,""), ROW()-4)),""))</f>
        <v/>
      </c>
      <c r="P29" s="704" t="str" cm="1">
        <f t="array" ref="P29">IF(IFERROR(INDEX('Cheater Sheet'!O152:O192, SMALL(IF("Yes"='Cheater Sheet'!$BM$152:$BM$192, ROW('Cheater Sheet'!$BM$152:$BM$192)-151,""), ROW()-4)),"")="","",IFERROR(INDEX('Cheater Sheet'!O152:O192, SMALL(IF("Yes"='Cheater Sheet'!$BM$152:$BM$192, ROW('Cheater Sheet'!$BM$152:$BM$192)-151,""), ROW()-4)),""))</f>
        <v/>
      </c>
      <c r="Q29" s="705" t="str" cm="1">
        <f t="array" ref="Q29">IF(IFERROR(INDEX('Cheater Sheet'!P152:P192, SMALL(IF("Yes"='Cheater Sheet'!$BM$152:$BM$192, ROW('Cheater Sheet'!$BM$152:$BM$192)-151,""), ROW()-4)),"")="","",IFERROR(INDEX('Cheater Sheet'!P152:P192, SMALL(IF("Yes"='Cheater Sheet'!$BM$152:$BM$192, ROW('Cheater Sheet'!$BM$152:$BM$192)-151,""), ROW()-4)),""))</f>
        <v/>
      </c>
      <c r="R29" s="704" t="str" cm="1">
        <f t="array" ref="R29">IF(IFERROR(INDEX('Cheater Sheet'!Q152:Q192, SMALL(IF("Yes"='Cheater Sheet'!$BM$152:$BM$192, ROW('Cheater Sheet'!$BM$152:$BM$192)-151,""), ROW()-4)),"")="","",IFERROR(INDEX('Cheater Sheet'!Q152:Q192, SMALL(IF("Yes"='Cheater Sheet'!$BM$152:$BM$192, ROW('Cheater Sheet'!$BM$152:$BM$192)-151,""), ROW()-4)),""))</f>
        <v/>
      </c>
      <c r="S29" s="705" t="str" cm="1">
        <f t="array" ref="S29">IF(IFERROR(INDEX('Cheater Sheet'!R152:R192, SMALL(IF("Yes"='Cheater Sheet'!$BM$152:$BM$192, ROW('Cheater Sheet'!$BM$152:$BM$192)-151,""), ROW()-4)),"")="","",IFERROR(INDEX('Cheater Sheet'!R152:R192, SMALL(IF("Yes"='Cheater Sheet'!$BM$152:$BM$192, ROW('Cheater Sheet'!$BM$152:$BM$192)-151,""), ROW()-4)),""))</f>
        <v/>
      </c>
      <c r="T29" s="704" t="str" cm="1">
        <f t="array" ref="T29">IF(IFERROR(INDEX('Cheater Sheet'!S152:S192, SMALL(IF("Yes"='Cheater Sheet'!$BM$152:$BM$192, ROW('Cheater Sheet'!$BM$152:$BM$192)-151,""), ROW()-4)),"")="","",IFERROR(INDEX('Cheater Sheet'!S152:S192, SMALL(IF("Yes"='Cheater Sheet'!$BM$152:$BM$192, ROW('Cheater Sheet'!$BM$152:$BM$192)-151,""), ROW()-4)),""))</f>
        <v/>
      </c>
      <c r="U29" s="705" t="str" cm="1">
        <f t="array" ref="U29">IF(IFERROR(INDEX('Cheater Sheet'!T152:T192, SMALL(IF("Yes"='Cheater Sheet'!$BM$152:$BM$192, ROW('Cheater Sheet'!$BM$152:$BM$192)-151,""), ROW()-4)),"")="","",IFERROR(INDEX('Cheater Sheet'!T152:T192, SMALL(IF("Yes"='Cheater Sheet'!$BM$152:$BM$192, ROW('Cheater Sheet'!$BM$152:$BM$192)-151,""), ROW()-4)),""))</f>
        <v/>
      </c>
      <c r="V29" s="704" t="str" cm="1">
        <f t="array" ref="V29">IF(IFERROR(INDEX('Cheater Sheet'!U152:U192, SMALL(IF("Yes"='Cheater Sheet'!$BM$152:$BM$192, ROW('Cheater Sheet'!$BM$152:$BM$192)-151,""), ROW()-4)),"")="","",IFERROR(INDEX('Cheater Sheet'!U152:U192, SMALL(IF("Yes"='Cheater Sheet'!$BM$152:$BM$192, ROW('Cheater Sheet'!$BM$152:$BM$192)-151,""), ROW()-4)),""))</f>
        <v/>
      </c>
      <c r="W29" s="705" t="str" cm="1">
        <f t="array" ref="W29">IF(IFERROR(INDEX('Cheater Sheet'!V152:V192, SMALL(IF("Yes"='Cheater Sheet'!$BM$152:$BM$192, ROW('Cheater Sheet'!$BM$152:$BM$192)-151,""), ROW()-4)),"")="","",IFERROR(INDEX('Cheater Sheet'!V152:V192, SMALL(IF("Yes"='Cheater Sheet'!$BM$152:$BM$192, ROW('Cheater Sheet'!$BM$152:$BM$192)-151,""), ROW()-4)),""))</f>
        <v/>
      </c>
      <c r="X29" s="704" t="str" cm="1">
        <f t="array" ref="X29">IF(IFERROR(INDEX('Cheater Sheet'!W152:W192, SMALL(IF("Yes"='Cheater Sheet'!$BM$152:$BM$192, ROW('Cheater Sheet'!$BM$152:$BM$192)-151,""), ROW()-4)),"")="","",IFERROR(INDEX('Cheater Sheet'!W152:W192, SMALL(IF("Yes"='Cheater Sheet'!$BM$152:$BM$192, ROW('Cheater Sheet'!$BM$152:$BM$192)-151,""), ROW()-4)),""))</f>
        <v/>
      </c>
      <c r="Y29" s="705" t="str" cm="1">
        <f t="array" ref="Y29">IF(IFERROR(INDEX('Cheater Sheet'!X152:X192, SMALL(IF("Yes"='Cheater Sheet'!$BM$152:$BM$192, ROW('Cheater Sheet'!$BM$152:$BM$192)-151,""), ROW()-4)),"")="","",IFERROR(INDEX('Cheater Sheet'!X152:X192, SMALL(IF("Yes"='Cheater Sheet'!$BM$152:$BM$192, ROW('Cheater Sheet'!$BM$152:$BM$192)-151,""), ROW()-4)),""))</f>
        <v/>
      </c>
      <c r="Z29" s="704" t="str" cm="1">
        <f t="array" ref="Z29">IF(IFERROR(INDEX('Cheater Sheet'!Y152:Y192, SMALL(IF("Yes"='Cheater Sheet'!$BM$152:$BM$192, ROW('Cheater Sheet'!$BM$152:$BM$192)-151,""), ROW()-4)),"")="","",IFERROR(INDEX('Cheater Sheet'!Y152:Y192, SMALL(IF("Yes"='Cheater Sheet'!$BM$152:$BM$192, ROW('Cheater Sheet'!$BM$152:$BM$192)-151,""), ROW()-4)),""))</f>
        <v/>
      </c>
      <c r="AA29" s="705" t="str" cm="1">
        <f t="array" ref="AA29">IF(IFERROR(INDEX('Cheater Sheet'!Z152:Z192, SMALL(IF("Yes"='Cheater Sheet'!$BM$152:$BM$192, ROW('Cheater Sheet'!$BM$152:$BM$192)-151,""), ROW()-4)),"")="","",IFERROR(INDEX('Cheater Sheet'!Z152:Z192, SMALL(IF("Yes"='Cheater Sheet'!$BM$152:$BM$192, ROW('Cheater Sheet'!$BM$152:$BM$192)-151,""), ROW()-4)),""))</f>
        <v/>
      </c>
      <c r="AB29" s="704" t="str" cm="1">
        <f t="array" ref="AB29">IF(IFERROR(INDEX('Cheater Sheet'!AA152:AA192, SMALL(IF("Yes"='Cheater Sheet'!$BM$152:$BM$192, ROW('Cheater Sheet'!$BM$152:$BM$192)-151,""), ROW()-4)),"")="","",IFERROR(INDEX('Cheater Sheet'!AA152:AA192, SMALL(IF("Yes"='Cheater Sheet'!$BM$152:$BM$192, ROW('Cheater Sheet'!$BM$152:$BM$192)-151,""), ROW()-4)),""))</f>
        <v/>
      </c>
      <c r="AC29" s="705" t="str" cm="1">
        <f t="array" ref="AC29">IF(IFERROR(INDEX('Cheater Sheet'!AB152:AB192, SMALL(IF("Yes"='Cheater Sheet'!$BM$152:$BM$192, ROW('Cheater Sheet'!$BM$152:$BM$192)-151,""), ROW()-4)),"")="","",IFERROR(INDEX('Cheater Sheet'!AB152:AB192, SMALL(IF("Yes"='Cheater Sheet'!$BM$152:$BM$192, ROW('Cheater Sheet'!$BM$152:$BM$192)-151,""), ROW()-4)),""))</f>
        <v/>
      </c>
      <c r="AD29" s="704" t="str" cm="1">
        <f t="array" ref="AD29">IF(IFERROR(INDEX('Cheater Sheet'!AC152:AC192, SMALL(IF("Yes"='Cheater Sheet'!$BM$152:$BM$192, ROW('Cheater Sheet'!$BM$152:$BM$192)-151,""), ROW()-4)),"")="","",IFERROR(INDEX('Cheater Sheet'!AC152:AC192, SMALL(IF("Yes"='Cheater Sheet'!$BM$152:$BM$192, ROW('Cheater Sheet'!$BM$152:$BM$192)-151,""), ROW()-4)),""))</f>
        <v/>
      </c>
      <c r="AE29" s="705" t="str" cm="1">
        <f t="array" ref="AE29">IF(IFERROR(INDEX('Cheater Sheet'!AD152:AD192, SMALL(IF("Yes"='Cheater Sheet'!$BM$152:$BM$192, ROW('Cheater Sheet'!$BM$152:$BM$192)-151,""), ROW()-4)),"")="","",IFERROR(INDEX('Cheater Sheet'!AD152:AD192, SMALL(IF("Yes"='Cheater Sheet'!$BM$152:$BM$192, ROW('Cheater Sheet'!$BM$152:$BM$192)-151,""), ROW()-4)),""))</f>
        <v/>
      </c>
      <c r="AF29" s="704" t="str" cm="1">
        <f t="array" ref="AF29">IF(IFERROR(INDEX('Cheater Sheet'!AE152:AE192, SMALL(IF("Yes"='Cheater Sheet'!$BM$152:$BM$192, ROW('Cheater Sheet'!$BM$152:$BM$192)-151,""), ROW()-4)),"")="","",IFERROR(INDEX('Cheater Sheet'!AE152:AE192, SMALL(IF("Yes"='Cheater Sheet'!$BM$152:$BM$192, ROW('Cheater Sheet'!$BM$152:$BM$192)-151,""), ROW()-4)),""))</f>
        <v/>
      </c>
      <c r="AG29" s="705" t="str" cm="1">
        <f t="array" ref="AG29">IF(IFERROR(INDEX('Cheater Sheet'!AF152:AF192, SMALL(IF("Yes"='Cheater Sheet'!$BM$152:$BM$192, ROW('Cheater Sheet'!$BM$152:$BM$192)-151,""), ROW()-4)),"")="","",IFERROR(INDEX('Cheater Sheet'!AF152:AF192, SMALL(IF("Yes"='Cheater Sheet'!$BM$152:$BM$192, ROW('Cheater Sheet'!$BM$152:$BM$192)-151,""), ROW()-4)),""))</f>
        <v/>
      </c>
      <c r="AH29" s="704" t="str" cm="1">
        <f t="array" ref="AH29">IF(IFERROR(INDEX('Cheater Sheet'!AG152:AG192, SMALL(IF("Yes"='Cheater Sheet'!$BM$152:$BM$192, ROW('Cheater Sheet'!$BM$152:$BM$192)-151,""), ROW()-4)),"")="","",IFERROR(INDEX('Cheater Sheet'!AG152:AG192, SMALL(IF("Yes"='Cheater Sheet'!$BM$152:$BM$192, ROW('Cheater Sheet'!$BM$152:$BM$192)-151,""), ROW()-4)),""))</f>
        <v/>
      </c>
      <c r="AI29" s="705" t="str" cm="1">
        <f t="array" ref="AI29">IF(IFERROR(INDEX('Cheater Sheet'!AH152:AH192, SMALL(IF("Yes"='Cheater Sheet'!$BM$152:$BM$192, ROW('Cheater Sheet'!$BM$152:$BM$192)-151,""), ROW()-4)),"")="","",IFERROR(INDEX('Cheater Sheet'!AH152:AH192, SMALL(IF("Yes"='Cheater Sheet'!$BM$152:$BM$192, ROW('Cheater Sheet'!$BM$152:$BM$192)-151,""), ROW()-4)),""))</f>
        <v/>
      </c>
      <c r="AJ29" s="704" t="str" cm="1">
        <f t="array" ref="AJ29">IF(IFERROR(INDEX('Cheater Sheet'!AI152:AI192, SMALL(IF("Yes"='Cheater Sheet'!$BM$152:$BM$192, ROW('Cheater Sheet'!$BM$152:$BM$192)-151,""), ROW()-4)),"")="","",IFERROR(INDEX('Cheater Sheet'!AI152:AI192, SMALL(IF("Yes"='Cheater Sheet'!$BM$152:$BM$192, ROW('Cheater Sheet'!$BM$152:$BM$192)-151,""), ROW()-4)),""))</f>
        <v/>
      </c>
      <c r="AK29" s="705" t="str" cm="1">
        <f t="array" ref="AK29">IF(IFERROR(INDEX('Cheater Sheet'!AJ152:AJ192, SMALL(IF("Yes"='Cheater Sheet'!$BM$152:$BM$192, ROW('Cheater Sheet'!$BM$152:$BM$192)-151,""), ROW()-4)),"")="","",IFERROR(INDEX('Cheater Sheet'!AJ152:AJ192, SMALL(IF("Yes"='Cheater Sheet'!$BM$152:$BM$192, ROW('Cheater Sheet'!$BM$152:$BM$192)-151,""), ROW()-4)),""))</f>
        <v/>
      </c>
      <c r="AL29" s="704" t="str" cm="1">
        <f t="array" ref="AL29">IF(IFERROR(INDEX('Cheater Sheet'!AK152:AK192, SMALL(IF("Yes"='Cheater Sheet'!$BM$152:$BM$192, ROW('Cheater Sheet'!$BM$152:$BM$192)-151,""), ROW()-4)),"")="","",IFERROR(INDEX('Cheater Sheet'!AK152:AK192, SMALL(IF("Yes"='Cheater Sheet'!$BM$152:$BM$192, ROW('Cheater Sheet'!$BM$152:$BM$192)-151,""), ROW()-4)),""))</f>
        <v/>
      </c>
      <c r="AM29" s="705" t="str" cm="1">
        <f t="array" ref="AM29">IF(IFERROR(INDEX('Cheater Sheet'!AL152:AL192, SMALL(IF("Yes"='Cheater Sheet'!$BM$152:$BM$192, ROW('Cheater Sheet'!$BM$152:$BM$192)-151,""), ROW()-4)),"")="","",IFERROR(INDEX('Cheater Sheet'!AL152:AL192, SMALL(IF("Yes"='Cheater Sheet'!$BM$152:$BM$192, ROW('Cheater Sheet'!$BM$152:$BM$192)-151,""), ROW()-4)),""))</f>
        <v/>
      </c>
      <c r="AN29" s="704" t="str" cm="1">
        <f t="array" ref="AN29">IF(IFERROR(INDEX('Cheater Sheet'!AM152:AM192, SMALL(IF("Yes"='Cheater Sheet'!$BM$152:$BM$192, ROW('Cheater Sheet'!$BM$152:$BM$192)-151,""), ROW()-4)),"")="","",IFERROR(INDEX('Cheater Sheet'!AM152:AM192, SMALL(IF("Yes"='Cheater Sheet'!$BM$152:$BM$192, ROW('Cheater Sheet'!$BM$152:$BM$192)-151,""), ROW()-4)),""))</f>
        <v/>
      </c>
      <c r="AO29" s="705" t="str" cm="1">
        <f t="array" ref="AO29">IF(IFERROR(INDEX('Cheater Sheet'!AN152:AN192, SMALL(IF("Yes"='Cheater Sheet'!$BM$152:$BM$192, ROW('Cheater Sheet'!$BM$152:$BM$192)-151,""), ROW()-4)),"")="","",IFERROR(INDEX('Cheater Sheet'!AN152:AN192, SMALL(IF("Yes"='Cheater Sheet'!$BM$152:$BM$192, ROW('Cheater Sheet'!$BM$152:$BM$192)-151,""), ROW()-4)),""))</f>
        <v/>
      </c>
      <c r="AP29" s="704" t="str" cm="1">
        <f t="array" ref="AP29">IF(IFERROR(INDEX('Cheater Sheet'!AO152:AO192, SMALL(IF("Yes"='Cheater Sheet'!$BM$152:$BM$192, ROW('Cheater Sheet'!$BM$152:$BM$192)-151,""), ROW()-4)),"")="","",IFERROR(INDEX('Cheater Sheet'!AO152:AO192, SMALL(IF("Yes"='Cheater Sheet'!$BM$152:$BM$192, ROW('Cheater Sheet'!$BM$152:$BM$192)-151,""), ROW()-4)),""))</f>
        <v/>
      </c>
      <c r="AQ29" s="705" t="str" cm="1">
        <f t="array" ref="AQ29">IF(IFERROR(INDEX('Cheater Sheet'!AP152:AP192, SMALL(IF("Yes"='Cheater Sheet'!$BM$152:$BM$192, ROW('Cheater Sheet'!$BM$152:$BM$192)-151,""), ROW()-4)),"")="","",IFERROR(INDEX('Cheater Sheet'!AP152:AP192, SMALL(IF("Yes"='Cheater Sheet'!$BM$152:$BM$192, ROW('Cheater Sheet'!$BM$152:$BM$192)-151,""), ROW()-4)),""))</f>
        <v/>
      </c>
      <c r="AR29" s="704" t="str" cm="1">
        <f t="array" ref="AR29">IF(IFERROR(INDEX('Cheater Sheet'!AQ152:AQ192, SMALL(IF("Yes"='Cheater Sheet'!$BM$152:$BM$192, ROW('Cheater Sheet'!$BM$152:$BM$192)-151,""), ROW()-4)),"")="","",IFERROR(INDEX('Cheater Sheet'!AQ152:AQ192, SMALL(IF("Yes"='Cheater Sheet'!$BM$152:$BM$192, ROW('Cheater Sheet'!$BM$152:$BM$192)-151,""), ROW()-4)),""))</f>
        <v/>
      </c>
      <c r="AS29" s="705" t="str" cm="1">
        <f t="array" ref="AS29">IF(IFERROR(INDEX('Cheater Sheet'!AR152:AR192, SMALL(IF("Yes"='Cheater Sheet'!$BM$152:$BM$192, ROW('Cheater Sheet'!$BM$152:$BM$192)-151,""), ROW()-4)),"")="","",IFERROR(INDEX('Cheater Sheet'!AR152:AR192, SMALL(IF("Yes"='Cheater Sheet'!$BM$152:$BM$192, ROW('Cheater Sheet'!$BM$152:$BM$192)-151,""), ROW()-4)),""))</f>
        <v/>
      </c>
      <c r="AT29" s="704" t="str" cm="1">
        <f t="array" ref="AT29">IF(IFERROR(INDEX('Cheater Sheet'!AS152:AS192, SMALL(IF("Yes"='Cheater Sheet'!$BM$152:$BM$192, ROW('Cheater Sheet'!$BM$152:$BM$192)-151,""), ROW()-4)),"")="","",IFERROR(INDEX('Cheater Sheet'!AS152:AS192, SMALL(IF("Yes"='Cheater Sheet'!$BM$152:$BM$192, ROW('Cheater Sheet'!$BM$152:$BM$192)-151,""), ROW()-4)),""))</f>
        <v/>
      </c>
      <c r="AU29" s="705" t="str" cm="1">
        <f t="array" ref="AU29">IF(IFERROR(INDEX('Cheater Sheet'!AT152:AT192, SMALL(IF("Yes"='Cheater Sheet'!$BM$152:$BM$192, ROW('Cheater Sheet'!$BM$152:$BM$192)-151,""), ROW()-4)),"")="","",IFERROR(INDEX('Cheater Sheet'!AT152:AT192, SMALL(IF("Yes"='Cheater Sheet'!$BM$152:$BM$192, ROW('Cheater Sheet'!$BM$152:$BM$192)-151,""), ROW()-4)),""))</f>
        <v/>
      </c>
      <c r="AV29" s="704" t="str" cm="1">
        <f t="array" ref="AV29">IF(IFERROR(INDEX('Cheater Sheet'!AU152:AU192, SMALL(IF("Yes"='Cheater Sheet'!$BM$152:$BM$192, ROW('Cheater Sheet'!$BM$152:$BM$192)-151,""), ROW()-4)),"")="","",IFERROR(INDEX('Cheater Sheet'!AU152:AU192, SMALL(IF("Yes"='Cheater Sheet'!$BM$152:$BM$192, ROW('Cheater Sheet'!$BM$152:$BM$192)-151,""), ROW()-4)),""))</f>
        <v/>
      </c>
      <c r="AW29" s="705" t="str" cm="1">
        <f t="array" ref="AW29">IF(IFERROR(INDEX('Cheater Sheet'!AV152:AV192, SMALL(IF("Yes"='Cheater Sheet'!$BM$152:$BM$192, ROW('Cheater Sheet'!$BM$152:$BM$192)-151,""), ROW()-4)),"")="","",IFERROR(INDEX('Cheater Sheet'!AV152:AV192, SMALL(IF("Yes"='Cheater Sheet'!$BM$152:$BM$192, ROW('Cheater Sheet'!$BM$152:$BM$192)-151,""), ROW()-4)),""))</f>
        <v/>
      </c>
      <c r="AX29" s="704" t="str" cm="1">
        <f t="array" ref="AX29">IF(IFERROR(INDEX('Cheater Sheet'!AW152:AW192, SMALL(IF("Yes"='Cheater Sheet'!$BM$152:$BM$192, ROW('Cheater Sheet'!$BM$152:$BM$192)-151,""), ROW()-4)),"")="","",IFERROR(INDEX('Cheater Sheet'!AW152:AW192, SMALL(IF("Yes"='Cheater Sheet'!$BM$152:$BM$192, ROW('Cheater Sheet'!$BM$152:$BM$192)-151,""), ROW()-4)),""))</f>
        <v/>
      </c>
      <c r="AY29" s="705" t="str" cm="1">
        <f t="array" ref="AY29">IF(IFERROR(INDEX('Cheater Sheet'!AX152:AX192, SMALL(IF("Yes"='Cheater Sheet'!$BM$152:$BM$192, ROW('Cheater Sheet'!$BM$152:$BM$192)-151,""), ROW()-4)),"")="","",IFERROR(INDEX('Cheater Sheet'!AX152:AX192, SMALL(IF("Yes"='Cheater Sheet'!$BM$152:$BM$192, ROW('Cheater Sheet'!$BM$152:$BM$192)-151,""), ROW()-4)),""))</f>
        <v/>
      </c>
      <c r="AZ29" s="704" t="str" cm="1">
        <f t="array" ref="AZ29">IF(IFERROR(INDEX('Cheater Sheet'!AY152:AY192, SMALL(IF("Yes"='Cheater Sheet'!$BM$152:$BM$192, ROW('Cheater Sheet'!$BM$152:$BM$192)-151,""), ROW()-4)),"")="","",IFERROR(INDEX('Cheater Sheet'!AY152:AY192, SMALL(IF("Yes"='Cheater Sheet'!$BM$152:$BM$192, ROW('Cheater Sheet'!$BM$152:$BM$192)-151,""), ROW()-4)),""))</f>
        <v/>
      </c>
      <c r="BA29" s="705" t="str" cm="1">
        <f t="array" ref="BA29">IF(IFERROR(INDEX('Cheater Sheet'!AZ152:AZ192, SMALL(IF("Yes"='Cheater Sheet'!$BM$152:$BM$192, ROW('Cheater Sheet'!$BM$152:$BM$192)-151,""), ROW()-4)),"")="","",IFERROR(INDEX('Cheater Sheet'!AZ152:AZ192, SMALL(IF("Yes"='Cheater Sheet'!$BM$152:$BM$192, ROW('Cheater Sheet'!$BM$152:$BM$192)-151,""), ROW()-4)),""))</f>
        <v/>
      </c>
      <c r="BB29" s="704" t="str" cm="1">
        <f t="array" ref="BB29">IF(IFERROR(INDEX('Cheater Sheet'!BA152:BA192, SMALL(IF("Yes"='Cheater Sheet'!$BM$152:$BM$192, ROW('Cheater Sheet'!$BM$152:$BM$192)-151,""), ROW()-4)),"")="","",IFERROR(INDEX('Cheater Sheet'!BA152:BA192, SMALL(IF("Yes"='Cheater Sheet'!$BM$152:$BM$192, ROW('Cheater Sheet'!$BM$152:$BM$192)-151,""), ROW()-4)),""))</f>
        <v/>
      </c>
      <c r="BC29" s="705" t="str" cm="1">
        <f t="array" ref="BC29">IF(IFERROR(INDEX('Cheater Sheet'!BB152:BB192, SMALL(IF("Yes"='Cheater Sheet'!$BM$152:$BM$192, ROW('Cheater Sheet'!$BM$152:$BM$192)-151,""), ROW()-4)),"")="","",IFERROR(INDEX('Cheater Sheet'!BB152:BB192, SMALL(IF("Yes"='Cheater Sheet'!$BM$152:$BM$192, ROW('Cheater Sheet'!$BM$152:$BM$192)-151,""), ROW()-4)),""))</f>
        <v/>
      </c>
      <c r="BD29" s="704" t="str" cm="1">
        <f t="array" ref="BD29">IF(IFERROR(INDEX('Cheater Sheet'!BC152:BC192, SMALL(IF("Yes"='Cheater Sheet'!$BM$152:$BM$192, ROW('Cheater Sheet'!$BM$152:$BM$192)-151,""), ROW()-4)),"")="","",IFERROR(INDEX('Cheater Sheet'!BC152:BC192, SMALL(IF("Yes"='Cheater Sheet'!$BM$152:$BM$192, ROW('Cheater Sheet'!$BM$152:$BM$192)-151,""), ROW()-4)),""))</f>
        <v/>
      </c>
      <c r="BE29" s="705" t="str" cm="1">
        <f t="array" ref="BE29">IF(IFERROR(INDEX('Cheater Sheet'!BD152:BD192, SMALL(IF("Yes"='Cheater Sheet'!$BM$152:$BM$192, ROW('Cheater Sheet'!$BM$152:$BM$192)-151,""), ROW()-4)),"")="","",IFERROR(INDEX('Cheater Sheet'!BD152:BD192, SMALL(IF("Yes"='Cheater Sheet'!$BM$152:$BM$192, ROW('Cheater Sheet'!$BM$152:$BM$192)-151,""), ROW()-4)),""))</f>
        <v/>
      </c>
      <c r="BF29" s="704" t="str" cm="1">
        <f t="array" ref="BF29">IF(IFERROR(INDEX('Cheater Sheet'!BE152:BE192, SMALL(IF("Yes"='Cheater Sheet'!$BM$152:$BM$192, ROW('Cheater Sheet'!$BM$152:$BM$192)-151,""), ROW()-4)),"")="","",IFERROR(INDEX('Cheater Sheet'!BE152:BE192, SMALL(IF("Yes"='Cheater Sheet'!$BM$152:$BM$192, ROW('Cheater Sheet'!$BM$152:$BM$192)-151,""), ROW()-4)),""))</f>
        <v/>
      </c>
      <c r="BG29" s="705" t="str" cm="1">
        <f t="array" ref="BG29">IF(IFERROR(INDEX('Cheater Sheet'!BF152:BF192, SMALL(IF("Yes"='Cheater Sheet'!$BM$152:$BM$192, ROW('Cheater Sheet'!$BM$152:$BM$192)-151,""), ROW()-4)),"")="","",IFERROR(INDEX('Cheater Sheet'!BF152:BF192, SMALL(IF("Yes"='Cheater Sheet'!$BM$152:$BM$192, ROW('Cheater Sheet'!$BM$152:$BM$192)-151,""), ROW()-4)),""))</f>
        <v/>
      </c>
      <c r="BH29" s="704" t="str" cm="1">
        <f t="array" ref="BH29">IF(IFERROR(INDEX('Cheater Sheet'!BG152:BG192, SMALL(IF("Yes"='Cheater Sheet'!$BM$152:$BM$192, ROW('Cheater Sheet'!$BM$152:$BM$192)-151,""), ROW()-4)),"")="","",IFERROR(INDEX('Cheater Sheet'!BG152:BG192, SMALL(IF("Yes"='Cheater Sheet'!$BM$152:$BM$192, ROW('Cheater Sheet'!$BM$152:$BM$192)-151,""), ROW()-4)),""))</f>
        <v/>
      </c>
      <c r="BI29" s="705" t="str" cm="1">
        <f t="array" ref="BI29">IF(IFERROR(INDEX('Cheater Sheet'!BH152:BH192, SMALL(IF("Yes"='Cheater Sheet'!$BM$152:$BM$192, ROW('Cheater Sheet'!$BM$152:$BM$192)-151,""), ROW()-4)),"")="","",IFERROR(INDEX('Cheater Sheet'!BH152:BH192, SMALL(IF("Yes"='Cheater Sheet'!$BM$152:$BM$192, ROW('Cheater Sheet'!$BM$152:$BM$192)-151,""), ROW()-4)),""))</f>
        <v/>
      </c>
      <c r="BJ29" s="704" t="str" cm="1">
        <f t="array" ref="BJ29">IF(IFERROR(INDEX('Cheater Sheet'!BI152:BI192, SMALL(IF("Yes"='Cheater Sheet'!$BM$152:$BM$192, ROW('Cheater Sheet'!$BM$152:$BM$192)-151,""), ROW()-4)),"")="","",IFERROR(INDEX('Cheater Sheet'!BI152:BI192, SMALL(IF("Yes"='Cheater Sheet'!$BM$152:$BM$192, ROW('Cheater Sheet'!$BM$152:$BM$192)-151,""), ROW()-4)),""))</f>
        <v/>
      </c>
      <c r="BK29" s="527" t="str" cm="1">
        <f t="array" ref="BK29">IF(IFERROR(INDEX('Cheater Sheet'!BJ152:BJ192, SMALL(IF("Yes"='Cheater Sheet'!$BM$152:$BM$192, ROW('Cheater Sheet'!$BM$152:$BM$192)-151,""), ROW()-4)),"")="","",IFERROR(INDEX('Cheater Sheet'!BJ152:BJ192, SMALL(IF("Yes"='Cheater Sheet'!$BM$152:$BM$192, ROW('Cheater Sheet'!$BM$152:$BM$192)-151,""), ROW()-4)),""))</f>
        <v/>
      </c>
      <c r="BL29" s="714"/>
    </row>
    <row r="30" spans="1:64" x14ac:dyDescent="0.2">
      <c r="A30" s="765">
        <f t="shared" si="0"/>
        <v>0</v>
      </c>
      <c r="C30" s="143" t="str" cm="1">
        <f t="array" ref="C30">IFERROR(INDEX('Cheater Sheet'!$B$152:$B$192, SMALL(IF("Yes"='Cheater Sheet'!$BM$152:$BM$192, ROW('Cheater Sheet'!$BM$152:$BM$192)-151,""), ROW()-4)),"")</f>
        <v/>
      </c>
      <c r="D30" s="704" t="str" cm="1">
        <f t="array" ref="D30">IF(IFERROR(INDEX('Cheater Sheet'!C152:C192, SMALL(IF("Yes"='Cheater Sheet'!$BM$152:$BM$192, ROW('Cheater Sheet'!$BM$152:$BM$192)-151,""), ROW()-4)),"")="","",IFERROR(INDEX('Cheater Sheet'!C152:C192, SMALL(IF("Yes"='Cheater Sheet'!$BM$152:$BM$192, ROW('Cheater Sheet'!$BM$152:$BM$192)-151,""), ROW()-4)),""))</f>
        <v/>
      </c>
      <c r="E30" s="705" t="str" cm="1">
        <f t="array" ref="E30">IF(IFERROR(INDEX('Cheater Sheet'!D152:D192, SMALL(IF("Yes"='Cheater Sheet'!$BM$152:$BM$192, ROW('Cheater Sheet'!$BM$152:$BM$192)-151,""), ROW()-4)),"")="","",IFERROR(INDEX('Cheater Sheet'!D152:D192, SMALL(IF("Yes"='Cheater Sheet'!$BM$152:$BM$192, ROW('Cheater Sheet'!$BM$152:$BM$192)-151,""), ROW()-4)),""))</f>
        <v/>
      </c>
      <c r="F30" s="704" t="str" cm="1">
        <f t="array" ref="F30">IF(IFERROR(INDEX('Cheater Sheet'!E152:E192, SMALL(IF("Yes"='Cheater Sheet'!$BM$152:$BM$192, ROW('Cheater Sheet'!$BM$152:$BM$192)-151,""), ROW()-4)),"")="","",IFERROR(INDEX('Cheater Sheet'!E152:E192, SMALL(IF("Yes"='Cheater Sheet'!$BM$152:$BM$192, ROW('Cheater Sheet'!$BM$152:$BM$192)-151,""), ROW()-4)),""))</f>
        <v/>
      </c>
      <c r="G30" s="705" t="str" cm="1">
        <f t="array" ref="G30">IF(IFERROR(INDEX('Cheater Sheet'!F152:F192, SMALL(IF("Yes"='Cheater Sheet'!$BM$152:$BM$192, ROW('Cheater Sheet'!$BM$152:$BM$192)-151,""), ROW()-4)),"")="","",IFERROR(INDEX('Cheater Sheet'!F152:F192, SMALL(IF("Yes"='Cheater Sheet'!$BM$152:$BM$192, ROW('Cheater Sheet'!$BM$152:$BM$192)-151,""), ROW()-4)),""))</f>
        <v/>
      </c>
      <c r="H30" s="704" t="str" cm="1">
        <f t="array" ref="H30">IF(IFERROR(INDEX('Cheater Sheet'!G152:G192, SMALL(IF("Yes"='Cheater Sheet'!$BM$152:$BM$192, ROW('Cheater Sheet'!$BM$152:$BM$192)-151,""), ROW()-4)),"")="","",IFERROR(INDEX('Cheater Sheet'!G152:G192, SMALL(IF("Yes"='Cheater Sheet'!$BM$152:$BM$192, ROW('Cheater Sheet'!$BM$152:$BM$192)-151,""), ROW()-4)),""))</f>
        <v/>
      </c>
      <c r="I30" s="705" t="str" cm="1">
        <f t="array" ref="I30">IF(IFERROR(INDEX('Cheater Sheet'!H152:H192, SMALL(IF("Yes"='Cheater Sheet'!$BM$152:$BM$192, ROW('Cheater Sheet'!$BM$152:$BM$192)-151,""), ROW()-4)),"")="","",IFERROR(INDEX('Cheater Sheet'!H152:H192, SMALL(IF("Yes"='Cheater Sheet'!$BM$152:$BM$192, ROW('Cheater Sheet'!$BM$152:$BM$192)-151,""), ROW()-4)),""))</f>
        <v/>
      </c>
      <c r="J30" s="704" t="str" cm="1">
        <f t="array" ref="J30">IF(IFERROR(INDEX('Cheater Sheet'!I152:I192, SMALL(IF("Yes"='Cheater Sheet'!$BM$152:$BM$192, ROW('Cheater Sheet'!$BM$152:$BM$192)-151,""), ROW()-4)),"")="","",IFERROR(INDEX('Cheater Sheet'!I152:I192, SMALL(IF("Yes"='Cheater Sheet'!$BM$152:$BM$192, ROW('Cheater Sheet'!$BM$152:$BM$192)-151,""), ROW()-4)),""))</f>
        <v/>
      </c>
      <c r="K30" s="705" t="str" cm="1">
        <f t="array" ref="K30">IF(IFERROR(INDEX('Cheater Sheet'!J152:J192, SMALL(IF("Yes"='Cheater Sheet'!$BM$152:$BM$192, ROW('Cheater Sheet'!$BM$152:$BM$192)-151,""), ROW()-4)),"")="","",IFERROR(INDEX('Cheater Sheet'!J152:J192, SMALL(IF("Yes"='Cheater Sheet'!$BM$152:$BM$192, ROW('Cheater Sheet'!$BM$152:$BM$192)-151,""), ROW()-4)),""))</f>
        <v/>
      </c>
      <c r="L30" s="704" t="str" cm="1">
        <f t="array" ref="L30">IF(IFERROR(INDEX('Cheater Sheet'!K152:K192, SMALL(IF("Yes"='Cheater Sheet'!$BM$152:$BM$192, ROW('Cheater Sheet'!$BM$152:$BM$192)-151,""), ROW()-4)),"")="","",IFERROR(INDEX('Cheater Sheet'!K152:K192, SMALL(IF("Yes"='Cheater Sheet'!$BM$152:$BM$192, ROW('Cheater Sheet'!$BM$152:$BM$192)-151,""), ROW()-4)),""))</f>
        <v/>
      </c>
      <c r="M30" s="705" t="str" cm="1">
        <f t="array" ref="M30">IF(IFERROR(INDEX('Cheater Sheet'!L152:L192, SMALL(IF("Yes"='Cheater Sheet'!$BM$152:$BM$192, ROW('Cheater Sheet'!$BM$152:$BM$192)-151,""), ROW()-4)),"")="","",IFERROR(INDEX('Cheater Sheet'!L152:L192, SMALL(IF("Yes"='Cheater Sheet'!$BM$152:$BM$192, ROW('Cheater Sheet'!$BM$152:$BM$192)-151,""), ROW()-4)),""))</f>
        <v/>
      </c>
      <c r="N30" s="704" t="str" cm="1">
        <f t="array" ref="N30">IF(IFERROR(INDEX('Cheater Sheet'!M152:M192, SMALL(IF("Yes"='Cheater Sheet'!$BM$152:$BM$192, ROW('Cheater Sheet'!$BM$152:$BM$192)-151,""), ROW()-4)),"")="","",IFERROR(INDEX('Cheater Sheet'!M152:M192, SMALL(IF("Yes"='Cheater Sheet'!$BM$152:$BM$192, ROW('Cheater Sheet'!$BM$152:$BM$192)-151,""), ROW()-4)),""))</f>
        <v/>
      </c>
      <c r="O30" s="705" t="str" cm="1">
        <f t="array" ref="O30">IF(IFERROR(INDEX('Cheater Sheet'!N152:N192, SMALL(IF("Yes"='Cheater Sheet'!$BM$152:$BM$192, ROW('Cheater Sheet'!$BM$152:$BM$192)-151,""), ROW()-4)),"")="","",IFERROR(INDEX('Cheater Sheet'!N152:N192, SMALL(IF("Yes"='Cheater Sheet'!$BM$152:$BM$192, ROW('Cheater Sheet'!$BM$152:$BM$192)-151,""), ROW()-4)),""))</f>
        <v/>
      </c>
      <c r="P30" s="704" t="str" cm="1">
        <f t="array" ref="P30">IF(IFERROR(INDEX('Cheater Sheet'!O152:O192, SMALL(IF("Yes"='Cheater Sheet'!$BM$152:$BM$192, ROW('Cheater Sheet'!$BM$152:$BM$192)-151,""), ROW()-4)),"")="","",IFERROR(INDEX('Cheater Sheet'!O152:O192, SMALL(IF("Yes"='Cheater Sheet'!$BM$152:$BM$192, ROW('Cheater Sheet'!$BM$152:$BM$192)-151,""), ROW()-4)),""))</f>
        <v/>
      </c>
      <c r="Q30" s="705" t="str" cm="1">
        <f t="array" ref="Q30">IF(IFERROR(INDEX('Cheater Sheet'!P152:P192, SMALL(IF("Yes"='Cheater Sheet'!$BM$152:$BM$192, ROW('Cheater Sheet'!$BM$152:$BM$192)-151,""), ROW()-4)),"")="","",IFERROR(INDEX('Cheater Sheet'!P152:P192, SMALL(IF("Yes"='Cheater Sheet'!$BM$152:$BM$192, ROW('Cheater Sheet'!$BM$152:$BM$192)-151,""), ROW()-4)),""))</f>
        <v/>
      </c>
      <c r="R30" s="704" t="str" cm="1">
        <f t="array" ref="R30">IF(IFERROR(INDEX('Cheater Sheet'!Q152:Q192, SMALL(IF("Yes"='Cheater Sheet'!$BM$152:$BM$192, ROW('Cheater Sheet'!$BM$152:$BM$192)-151,""), ROW()-4)),"")="","",IFERROR(INDEX('Cheater Sheet'!Q152:Q192, SMALL(IF("Yes"='Cheater Sheet'!$BM$152:$BM$192, ROW('Cheater Sheet'!$BM$152:$BM$192)-151,""), ROW()-4)),""))</f>
        <v/>
      </c>
      <c r="S30" s="705" t="str" cm="1">
        <f t="array" ref="S30">IF(IFERROR(INDEX('Cheater Sheet'!R152:R192, SMALL(IF("Yes"='Cheater Sheet'!$BM$152:$BM$192, ROW('Cheater Sheet'!$BM$152:$BM$192)-151,""), ROW()-4)),"")="","",IFERROR(INDEX('Cheater Sheet'!R152:R192, SMALL(IF("Yes"='Cheater Sheet'!$BM$152:$BM$192, ROW('Cheater Sheet'!$BM$152:$BM$192)-151,""), ROW()-4)),""))</f>
        <v/>
      </c>
      <c r="T30" s="704" t="str" cm="1">
        <f t="array" ref="T30">IF(IFERROR(INDEX('Cheater Sheet'!S152:S192, SMALL(IF("Yes"='Cheater Sheet'!$BM$152:$BM$192, ROW('Cheater Sheet'!$BM$152:$BM$192)-151,""), ROW()-4)),"")="","",IFERROR(INDEX('Cheater Sheet'!S152:S192, SMALL(IF("Yes"='Cheater Sheet'!$BM$152:$BM$192, ROW('Cheater Sheet'!$BM$152:$BM$192)-151,""), ROW()-4)),""))</f>
        <v/>
      </c>
      <c r="U30" s="705" t="str" cm="1">
        <f t="array" ref="U30">IF(IFERROR(INDEX('Cheater Sheet'!T152:T192, SMALL(IF("Yes"='Cheater Sheet'!$BM$152:$BM$192, ROW('Cheater Sheet'!$BM$152:$BM$192)-151,""), ROW()-4)),"")="","",IFERROR(INDEX('Cheater Sheet'!T152:T192, SMALL(IF("Yes"='Cheater Sheet'!$BM$152:$BM$192, ROW('Cheater Sheet'!$BM$152:$BM$192)-151,""), ROW()-4)),""))</f>
        <v/>
      </c>
      <c r="V30" s="704" t="str" cm="1">
        <f t="array" ref="V30">IF(IFERROR(INDEX('Cheater Sheet'!U152:U192, SMALL(IF("Yes"='Cheater Sheet'!$BM$152:$BM$192, ROW('Cheater Sheet'!$BM$152:$BM$192)-151,""), ROW()-4)),"")="","",IFERROR(INDEX('Cheater Sheet'!U152:U192, SMALL(IF("Yes"='Cheater Sheet'!$BM$152:$BM$192, ROW('Cheater Sheet'!$BM$152:$BM$192)-151,""), ROW()-4)),""))</f>
        <v/>
      </c>
      <c r="W30" s="705" t="str" cm="1">
        <f t="array" ref="W30">IF(IFERROR(INDEX('Cheater Sheet'!V152:V192, SMALL(IF("Yes"='Cheater Sheet'!$BM$152:$BM$192, ROW('Cheater Sheet'!$BM$152:$BM$192)-151,""), ROW()-4)),"")="","",IFERROR(INDEX('Cheater Sheet'!V152:V192, SMALL(IF("Yes"='Cheater Sheet'!$BM$152:$BM$192, ROW('Cheater Sheet'!$BM$152:$BM$192)-151,""), ROW()-4)),""))</f>
        <v/>
      </c>
      <c r="X30" s="704" t="str" cm="1">
        <f t="array" ref="X30">IF(IFERROR(INDEX('Cheater Sheet'!W152:W192, SMALL(IF("Yes"='Cheater Sheet'!$BM$152:$BM$192, ROW('Cheater Sheet'!$BM$152:$BM$192)-151,""), ROW()-4)),"")="","",IFERROR(INDEX('Cheater Sheet'!W152:W192, SMALL(IF("Yes"='Cheater Sheet'!$BM$152:$BM$192, ROW('Cheater Sheet'!$BM$152:$BM$192)-151,""), ROW()-4)),""))</f>
        <v/>
      </c>
      <c r="Y30" s="705" t="str" cm="1">
        <f t="array" ref="Y30">IF(IFERROR(INDEX('Cheater Sheet'!X152:X192, SMALL(IF("Yes"='Cheater Sheet'!$BM$152:$BM$192, ROW('Cheater Sheet'!$BM$152:$BM$192)-151,""), ROW()-4)),"")="","",IFERROR(INDEX('Cheater Sheet'!X152:X192, SMALL(IF("Yes"='Cheater Sheet'!$BM$152:$BM$192, ROW('Cheater Sheet'!$BM$152:$BM$192)-151,""), ROW()-4)),""))</f>
        <v/>
      </c>
      <c r="Z30" s="704" t="str" cm="1">
        <f t="array" ref="Z30">IF(IFERROR(INDEX('Cheater Sheet'!Y152:Y192, SMALL(IF("Yes"='Cheater Sheet'!$BM$152:$BM$192, ROW('Cheater Sheet'!$BM$152:$BM$192)-151,""), ROW()-4)),"")="","",IFERROR(INDEX('Cheater Sheet'!Y152:Y192, SMALL(IF("Yes"='Cheater Sheet'!$BM$152:$BM$192, ROW('Cheater Sheet'!$BM$152:$BM$192)-151,""), ROW()-4)),""))</f>
        <v/>
      </c>
      <c r="AA30" s="705" t="str" cm="1">
        <f t="array" ref="AA30">IF(IFERROR(INDEX('Cheater Sheet'!Z152:Z192, SMALL(IF("Yes"='Cheater Sheet'!$BM$152:$BM$192, ROW('Cheater Sheet'!$BM$152:$BM$192)-151,""), ROW()-4)),"")="","",IFERROR(INDEX('Cheater Sheet'!Z152:Z192, SMALL(IF("Yes"='Cheater Sheet'!$BM$152:$BM$192, ROW('Cheater Sheet'!$BM$152:$BM$192)-151,""), ROW()-4)),""))</f>
        <v/>
      </c>
      <c r="AB30" s="704" t="str" cm="1">
        <f t="array" ref="AB30">IF(IFERROR(INDEX('Cheater Sheet'!AA152:AA192, SMALL(IF("Yes"='Cheater Sheet'!$BM$152:$BM$192, ROW('Cheater Sheet'!$BM$152:$BM$192)-151,""), ROW()-4)),"")="","",IFERROR(INDEX('Cheater Sheet'!AA152:AA192, SMALL(IF("Yes"='Cheater Sheet'!$BM$152:$BM$192, ROW('Cheater Sheet'!$BM$152:$BM$192)-151,""), ROW()-4)),""))</f>
        <v/>
      </c>
      <c r="AC30" s="705" t="str" cm="1">
        <f t="array" ref="AC30">IF(IFERROR(INDEX('Cheater Sheet'!AB152:AB192, SMALL(IF("Yes"='Cheater Sheet'!$BM$152:$BM$192, ROW('Cheater Sheet'!$BM$152:$BM$192)-151,""), ROW()-4)),"")="","",IFERROR(INDEX('Cheater Sheet'!AB152:AB192, SMALL(IF("Yes"='Cheater Sheet'!$BM$152:$BM$192, ROW('Cheater Sheet'!$BM$152:$BM$192)-151,""), ROW()-4)),""))</f>
        <v/>
      </c>
      <c r="AD30" s="704" t="str" cm="1">
        <f t="array" ref="AD30">IF(IFERROR(INDEX('Cheater Sheet'!AC152:AC192, SMALL(IF("Yes"='Cheater Sheet'!$BM$152:$BM$192, ROW('Cheater Sheet'!$BM$152:$BM$192)-151,""), ROW()-4)),"")="","",IFERROR(INDEX('Cheater Sheet'!AC152:AC192, SMALL(IF("Yes"='Cheater Sheet'!$BM$152:$BM$192, ROW('Cheater Sheet'!$BM$152:$BM$192)-151,""), ROW()-4)),""))</f>
        <v/>
      </c>
      <c r="AE30" s="705" t="str" cm="1">
        <f t="array" ref="AE30">IF(IFERROR(INDEX('Cheater Sheet'!AD152:AD192, SMALL(IF("Yes"='Cheater Sheet'!$BM$152:$BM$192, ROW('Cheater Sheet'!$BM$152:$BM$192)-151,""), ROW()-4)),"")="","",IFERROR(INDEX('Cheater Sheet'!AD152:AD192, SMALL(IF("Yes"='Cheater Sheet'!$BM$152:$BM$192, ROW('Cheater Sheet'!$BM$152:$BM$192)-151,""), ROW()-4)),""))</f>
        <v/>
      </c>
      <c r="AF30" s="704" t="str" cm="1">
        <f t="array" ref="AF30">IF(IFERROR(INDEX('Cheater Sheet'!AE152:AE192, SMALL(IF("Yes"='Cheater Sheet'!$BM$152:$BM$192, ROW('Cheater Sheet'!$BM$152:$BM$192)-151,""), ROW()-4)),"")="","",IFERROR(INDEX('Cheater Sheet'!AE152:AE192, SMALL(IF("Yes"='Cheater Sheet'!$BM$152:$BM$192, ROW('Cheater Sheet'!$BM$152:$BM$192)-151,""), ROW()-4)),""))</f>
        <v/>
      </c>
      <c r="AG30" s="705" t="str" cm="1">
        <f t="array" ref="AG30">IF(IFERROR(INDEX('Cheater Sheet'!AF152:AF192, SMALL(IF("Yes"='Cheater Sheet'!$BM$152:$BM$192, ROW('Cheater Sheet'!$BM$152:$BM$192)-151,""), ROW()-4)),"")="","",IFERROR(INDEX('Cheater Sheet'!AF152:AF192, SMALL(IF("Yes"='Cheater Sheet'!$BM$152:$BM$192, ROW('Cheater Sheet'!$BM$152:$BM$192)-151,""), ROW()-4)),""))</f>
        <v/>
      </c>
      <c r="AH30" s="704" t="str" cm="1">
        <f t="array" ref="AH30">IF(IFERROR(INDEX('Cheater Sheet'!AG152:AG192, SMALL(IF("Yes"='Cheater Sheet'!$BM$152:$BM$192, ROW('Cheater Sheet'!$BM$152:$BM$192)-151,""), ROW()-4)),"")="","",IFERROR(INDEX('Cheater Sheet'!AG152:AG192, SMALL(IF("Yes"='Cheater Sheet'!$BM$152:$BM$192, ROW('Cheater Sheet'!$BM$152:$BM$192)-151,""), ROW()-4)),""))</f>
        <v/>
      </c>
      <c r="AI30" s="705" t="str" cm="1">
        <f t="array" ref="AI30">IF(IFERROR(INDEX('Cheater Sheet'!AH152:AH192, SMALL(IF("Yes"='Cheater Sheet'!$BM$152:$BM$192, ROW('Cheater Sheet'!$BM$152:$BM$192)-151,""), ROW()-4)),"")="","",IFERROR(INDEX('Cheater Sheet'!AH152:AH192, SMALL(IF("Yes"='Cheater Sheet'!$BM$152:$BM$192, ROW('Cheater Sheet'!$BM$152:$BM$192)-151,""), ROW()-4)),""))</f>
        <v/>
      </c>
      <c r="AJ30" s="704" t="str" cm="1">
        <f t="array" ref="AJ30">IF(IFERROR(INDEX('Cheater Sheet'!AI152:AI192, SMALL(IF("Yes"='Cheater Sheet'!$BM$152:$BM$192, ROW('Cheater Sheet'!$BM$152:$BM$192)-151,""), ROW()-4)),"")="","",IFERROR(INDEX('Cheater Sheet'!AI152:AI192, SMALL(IF("Yes"='Cheater Sheet'!$BM$152:$BM$192, ROW('Cheater Sheet'!$BM$152:$BM$192)-151,""), ROW()-4)),""))</f>
        <v/>
      </c>
      <c r="AK30" s="705" t="str" cm="1">
        <f t="array" ref="AK30">IF(IFERROR(INDEX('Cheater Sheet'!AJ152:AJ192, SMALL(IF("Yes"='Cheater Sheet'!$BM$152:$BM$192, ROW('Cheater Sheet'!$BM$152:$BM$192)-151,""), ROW()-4)),"")="","",IFERROR(INDEX('Cheater Sheet'!AJ152:AJ192, SMALL(IF("Yes"='Cheater Sheet'!$BM$152:$BM$192, ROW('Cheater Sheet'!$BM$152:$BM$192)-151,""), ROW()-4)),""))</f>
        <v/>
      </c>
      <c r="AL30" s="704" t="str" cm="1">
        <f t="array" ref="AL30">IF(IFERROR(INDEX('Cheater Sheet'!AK152:AK192, SMALL(IF("Yes"='Cheater Sheet'!$BM$152:$BM$192, ROW('Cheater Sheet'!$BM$152:$BM$192)-151,""), ROW()-4)),"")="","",IFERROR(INDEX('Cheater Sheet'!AK152:AK192, SMALL(IF("Yes"='Cheater Sheet'!$BM$152:$BM$192, ROW('Cheater Sheet'!$BM$152:$BM$192)-151,""), ROW()-4)),""))</f>
        <v/>
      </c>
      <c r="AM30" s="705" t="str" cm="1">
        <f t="array" ref="AM30">IF(IFERROR(INDEX('Cheater Sheet'!AL152:AL192, SMALL(IF("Yes"='Cheater Sheet'!$BM$152:$BM$192, ROW('Cheater Sheet'!$BM$152:$BM$192)-151,""), ROW()-4)),"")="","",IFERROR(INDEX('Cheater Sheet'!AL152:AL192, SMALL(IF("Yes"='Cheater Sheet'!$BM$152:$BM$192, ROW('Cheater Sheet'!$BM$152:$BM$192)-151,""), ROW()-4)),""))</f>
        <v/>
      </c>
      <c r="AN30" s="704" t="str" cm="1">
        <f t="array" ref="AN30">IF(IFERROR(INDEX('Cheater Sheet'!AM152:AM192, SMALL(IF("Yes"='Cheater Sheet'!$BM$152:$BM$192, ROW('Cheater Sheet'!$BM$152:$BM$192)-151,""), ROW()-4)),"")="","",IFERROR(INDEX('Cheater Sheet'!AM152:AM192, SMALL(IF("Yes"='Cheater Sheet'!$BM$152:$BM$192, ROW('Cheater Sheet'!$BM$152:$BM$192)-151,""), ROW()-4)),""))</f>
        <v/>
      </c>
      <c r="AO30" s="705" t="str" cm="1">
        <f t="array" ref="AO30">IF(IFERROR(INDEX('Cheater Sheet'!AN152:AN192, SMALL(IF("Yes"='Cheater Sheet'!$BM$152:$BM$192, ROW('Cheater Sheet'!$BM$152:$BM$192)-151,""), ROW()-4)),"")="","",IFERROR(INDEX('Cheater Sheet'!AN152:AN192, SMALL(IF("Yes"='Cheater Sheet'!$BM$152:$BM$192, ROW('Cheater Sheet'!$BM$152:$BM$192)-151,""), ROW()-4)),""))</f>
        <v/>
      </c>
      <c r="AP30" s="704" t="str" cm="1">
        <f t="array" ref="AP30">IF(IFERROR(INDEX('Cheater Sheet'!AO152:AO192, SMALL(IF("Yes"='Cheater Sheet'!$BM$152:$BM$192, ROW('Cheater Sheet'!$BM$152:$BM$192)-151,""), ROW()-4)),"")="","",IFERROR(INDEX('Cheater Sheet'!AO152:AO192, SMALL(IF("Yes"='Cheater Sheet'!$BM$152:$BM$192, ROW('Cheater Sheet'!$BM$152:$BM$192)-151,""), ROW()-4)),""))</f>
        <v/>
      </c>
      <c r="AQ30" s="705" t="str" cm="1">
        <f t="array" ref="AQ30">IF(IFERROR(INDEX('Cheater Sheet'!AP152:AP192, SMALL(IF("Yes"='Cheater Sheet'!$BM$152:$BM$192, ROW('Cheater Sheet'!$BM$152:$BM$192)-151,""), ROW()-4)),"")="","",IFERROR(INDEX('Cheater Sheet'!AP152:AP192, SMALL(IF("Yes"='Cheater Sheet'!$BM$152:$BM$192, ROW('Cheater Sheet'!$BM$152:$BM$192)-151,""), ROW()-4)),""))</f>
        <v/>
      </c>
      <c r="AR30" s="704" t="str" cm="1">
        <f t="array" ref="AR30">IF(IFERROR(INDEX('Cheater Sheet'!AQ152:AQ192, SMALL(IF("Yes"='Cheater Sheet'!$BM$152:$BM$192, ROW('Cheater Sheet'!$BM$152:$BM$192)-151,""), ROW()-4)),"")="","",IFERROR(INDEX('Cheater Sheet'!AQ152:AQ192, SMALL(IF("Yes"='Cheater Sheet'!$BM$152:$BM$192, ROW('Cheater Sheet'!$BM$152:$BM$192)-151,""), ROW()-4)),""))</f>
        <v/>
      </c>
      <c r="AS30" s="705" t="str" cm="1">
        <f t="array" ref="AS30">IF(IFERROR(INDEX('Cheater Sheet'!AR152:AR192, SMALL(IF("Yes"='Cheater Sheet'!$BM$152:$BM$192, ROW('Cheater Sheet'!$BM$152:$BM$192)-151,""), ROW()-4)),"")="","",IFERROR(INDEX('Cheater Sheet'!AR152:AR192, SMALL(IF("Yes"='Cheater Sheet'!$BM$152:$BM$192, ROW('Cheater Sheet'!$BM$152:$BM$192)-151,""), ROW()-4)),""))</f>
        <v/>
      </c>
      <c r="AT30" s="704" t="str" cm="1">
        <f t="array" ref="AT30">IF(IFERROR(INDEX('Cheater Sheet'!AS152:AS192, SMALL(IF("Yes"='Cheater Sheet'!$BM$152:$BM$192, ROW('Cheater Sheet'!$BM$152:$BM$192)-151,""), ROW()-4)),"")="","",IFERROR(INDEX('Cheater Sheet'!AS152:AS192, SMALL(IF("Yes"='Cheater Sheet'!$BM$152:$BM$192, ROW('Cheater Sheet'!$BM$152:$BM$192)-151,""), ROW()-4)),""))</f>
        <v/>
      </c>
      <c r="AU30" s="705" t="str" cm="1">
        <f t="array" ref="AU30">IF(IFERROR(INDEX('Cheater Sheet'!AT152:AT192, SMALL(IF("Yes"='Cheater Sheet'!$BM$152:$BM$192, ROW('Cheater Sheet'!$BM$152:$BM$192)-151,""), ROW()-4)),"")="","",IFERROR(INDEX('Cheater Sheet'!AT152:AT192, SMALL(IF("Yes"='Cheater Sheet'!$BM$152:$BM$192, ROW('Cheater Sheet'!$BM$152:$BM$192)-151,""), ROW()-4)),""))</f>
        <v/>
      </c>
      <c r="AV30" s="704" t="str" cm="1">
        <f t="array" ref="AV30">IF(IFERROR(INDEX('Cheater Sheet'!AU152:AU192, SMALL(IF("Yes"='Cheater Sheet'!$BM$152:$BM$192, ROW('Cheater Sheet'!$BM$152:$BM$192)-151,""), ROW()-4)),"")="","",IFERROR(INDEX('Cheater Sheet'!AU152:AU192, SMALL(IF("Yes"='Cheater Sheet'!$BM$152:$BM$192, ROW('Cheater Sheet'!$BM$152:$BM$192)-151,""), ROW()-4)),""))</f>
        <v/>
      </c>
      <c r="AW30" s="705" t="str" cm="1">
        <f t="array" ref="AW30">IF(IFERROR(INDEX('Cheater Sheet'!AV152:AV192, SMALL(IF("Yes"='Cheater Sheet'!$BM$152:$BM$192, ROW('Cheater Sheet'!$BM$152:$BM$192)-151,""), ROW()-4)),"")="","",IFERROR(INDEX('Cheater Sheet'!AV152:AV192, SMALL(IF("Yes"='Cheater Sheet'!$BM$152:$BM$192, ROW('Cheater Sheet'!$BM$152:$BM$192)-151,""), ROW()-4)),""))</f>
        <v/>
      </c>
      <c r="AX30" s="704" t="str" cm="1">
        <f t="array" ref="AX30">IF(IFERROR(INDEX('Cheater Sheet'!AW152:AW192, SMALL(IF("Yes"='Cheater Sheet'!$BM$152:$BM$192, ROW('Cheater Sheet'!$BM$152:$BM$192)-151,""), ROW()-4)),"")="","",IFERROR(INDEX('Cheater Sheet'!AW152:AW192, SMALL(IF("Yes"='Cheater Sheet'!$BM$152:$BM$192, ROW('Cheater Sheet'!$BM$152:$BM$192)-151,""), ROW()-4)),""))</f>
        <v/>
      </c>
      <c r="AY30" s="705" t="str" cm="1">
        <f t="array" ref="AY30">IF(IFERROR(INDEX('Cheater Sheet'!AX152:AX192, SMALL(IF("Yes"='Cheater Sheet'!$BM$152:$BM$192, ROW('Cheater Sheet'!$BM$152:$BM$192)-151,""), ROW()-4)),"")="","",IFERROR(INDEX('Cheater Sheet'!AX152:AX192, SMALL(IF("Yes"='Cheater Sheet'!$BM$152:$BM$192, ROW('Cheater Sheet'!$BM$152:$BM$192)-151,""), ROW()-4)),""))</f>
        <v/>
      </c>
      <c r="AZ30" s="704" t="str" cm="1">
        <f t="array" ref="AZ30">IF(IFERROR(INDEX('Cheater Sheet'!AY152:AY192, SMALL(IF("Yes"='Cheater Sheet'!$BM$152:$BM$192, ROW('Cheater Sheet'!$BM$152:$BM$192)-151,""), ROW()-4)),"")="","",IFERROR(INDEX('Cheater Sheet'!AY152:AY192, SMALL(IF("Yes"='Cheater Sheet'!$BM$152:$BM$192, ROW('Cheater Sheet'!$BM$152:$BM$192)-151,""), ROW()-4)),""))</f>
        <v/>
      </c>
      <c r="BA30" s="705" t="str" cm="1">
        <f t="array" ref="BA30">IF(IFERROR(INDEX('Cheater Sheet'!AZ152:AZ192, SMALL(IF("Yes"='Cheater Sheet'!$BM$152:$BM$192, ROW('Cheater Sheet'!$BM$152:$BM$192)-151,""), ROW()-4)),"")="","",IFERROR(INDEX('Cheater Sheet'!AZ152:AZ192, SMALL(IF("Yes"='Cheater Sheet'!$BM$152:$BM$192, ROW('Cheater Sheet'!$BM$152:$BM$192)-151,""), ROW()-4)),""))</f>
        <v/>
      </c>
      <c r="BB30" s="704" t="str" cm="1">
        <f t="array" ref="BB30">IF(IFERROR(INDEX('Cheater Sheet'!BA152:BA192, SMALL(IF("Yes"='Cheater Sheet'!$BM$152:$BM$192, ROW('Cheater Sheet'!$BM$152:$BM$192)-151,""), ROW()-4)),"")="","",IFERROR(INDEX('Cheater Sheet'!BA152:BA192, SMALL(IF("Yes"='Cheater Sheet'!$BM$152:$BM$192, ROW('Cheater Sheet'!$BM$152:$BM$192)-151,""), ROW()-4)),""))</f>
        <v/>
      </c>
      <c r="BC30" s="705" t="str" cm="1">
        <f t="array" ref="BC30">IF(IFERROR(INDEX('Cheater Sheet'!BB152:BB192, SMALL(IF("Yes"='Cheater Sheet'!$BM$152:$BM$192, ROW('Cheater Sheet'!$BM$152:$BM$192)-151,""), ROW()-4)),"")="","",IFERROR(INDEX('Cheater Sheet'!BB152:BB192, SMALL(IF("Yes"='Cheater Sheet'!$BM$152:$BM$192, ROW('Cheater Sheet'!$BM$152:$BM$192)-151,""), ROW()-4)),""))</f>
        <v/>
      </c>
      <c r="BD30" s="704" t="str" cm="1">
        <f t="array" ref="BD30">IF(IFERROR(INDEX('Cheater Sheet'!BC152:BC192, SMALL(IF("Yes"='Cheater Sheet'!$BM$152:$BM$192, ROW('Cheater Sheet'!$BM$152:$BM$192)-151,""), ROW()-4)),"")="","",IFERROR(INDEX('Cheater Sheet'!BC152:BC192, SMALL(IF("Yes"='Cheater Sheet'!$BM$152:$BM$192, ROW('Cheater Sheet'!$BM$152:$BM$192)-151,""), ROW()-4)),""))</f>
        <v/>
      </c>
      <c r="BE30" s="705" t="str" cm="1">
        <f t="array" ref="BE30">IF(IFERROR(INDEX('Cheater Sheet'!BD152:BD192, SMALL(IF("Yes"='Cheater Sheet'!$BM$152:$BM$192, ROW('Cheater Sheet'!$BM$152:$BM$192)-151,""), ROW()-4)),"")="","",IFERROR(INDEX('Cheater Sheet'!BD152:BD192, SMALL(IF("Yes"='Cheater Sheet'!$BM$152:$BM$192, ROW('Cheater Sheet'!$BM$152:$BM$192)-151,""), ROW()-4)),""))</f>
        <v/>
      </c>
      <c r="BF30" s="704" t="str" cm="1">
        <f t="array" ref="BF30">IF(IFERROR(INDEX('Cheater Sheet'!BE152:BE192, SMALL(IF("Yes"='Cheater Sheet'!$BM$152:$BM$192, ROW('Cheater Sheet'!$BM$152:$BM$192)-151,""), ROW()-4)),"")="","",IFERROR(INDEX('Cheater Sheet'!BE152:BE192, SMALL(IF("Yes"='Cheater Sheet'!$BM$152:$BM$192, ROW('Cheater Sheet'!$BM$152:$BM$192)-151,""), ROW()-4)),""))</f>
        <v/>
      </c>
      <c r="BG30" s="705" t="str" cm="1">
        <f t="array" ref="BG30">IF(IFERROR(INDEX('Cheater Sheet'!BF152:BF192, SMALL(IF("Yes"='Cheater Sheet'!$BM$152:$BM$192, ROW('Cheater Sheet'!$BM$152:$BM$192)-151,""), ROW()-4)),"")="","",IFERROR(INDEX('Cheater Sheet'!BF152:BF192, SMALL(IF("Yes"='Cheater Sheet'!$BM$152:$BM$192, ROW('Cheater Sheet'!$BM$152:$BM$192)-151,""), ROW()-4)),""))</f>
        <v/>
      </c>
      <c r="BH30" s="704" t="str" cm="1">
        <f t="array" ref="BH30">IF(IFERROR(INDEX('Cheater Sheet'!BG152:BG192, SMALL(IF("Yes"='Cheater Sheet'!$BM$152:$BM$192, ROW('Cheater Sheet'!$BM$152:$BM$192)-151,""), ROW()-4)),"")="","",IFERROR(INDEX('Cheater Sheet'!BG152:BG192, SMALL(IF("Yes"='Cheater Sheet'!$BM$152:$BM$192, ROW('Cheater Sheet'!$BM$152:$BM$192)-151,""), ROW()-4)),""))</f>
        <v/>
      </c>
      <c r="BI30" s="705" t="str" cm="1">
        <f t="array" ref="BI30">IF(IFERROR(INDEX('Cheater Sheet'!BH152:BH192, SMALL(IF("Yes"='Cheater Sheet'!$BM$152:$BM$192, ROW('Cheater Sheet'!$BM$152:$BM$192)-151,""), ROW()-4)),"")="","",IFERROR(INDEX('Cheater Sheet'!BH152:BH192, SMALL(IF("Yes"='Cheater Sheet'!$BM$152:$BM$192, ROW('Cheater Sheet'!$BM$152:$BM$192)-151,""), ROW()-4)),""))</f>
        <v/>
      </c>
      <c r="BJ30" s="704" t="str" cm="1">
        <f t="array" ref="BJ30">IF(IFERROR(INDEX('Cheater Sheet'!BI152:BI192, SMALL(IF("Yes"='Cheater Sheet'!$BM$152:$BM$192, ROW('Cheater Sheet'!$BM$152:$BM$192)-151,""), ROW()-4)),"")="","",IFERROR(INDEX('Cheater Sheet'!BI152:BI192, SMALL(IF("Yes"='Cheater Sheet'!$BM$152:$BM$192, ROW('Cheater Sheet'!$BM$152:$BM$192)-151,""), ROW()-4)),""))</f>
        <v/>
      </c>
      <c r="BK30" s="527" t="str" cm="1">
        <f t="array" ref="BK30">IF(IFERROR(INDEX('Cheater Sheet'!BJ152:BJ192, SMALL(IF("Yes"='Cheater Sheet'!$BM$152:$BM$192, ROW('Cheater Sheet'!$BM$152:$BM$192)-151,""), ROW()-4)),"")="","",IFERROR(INDEX('Cheater Sheet'!BJ152:BJ192, SMALL(IF("Yes"='Cheater Sheet'!$BM$152:$BM$192, ROW('Cheater Sheet'!$BM$152:$BM$192)-151,""), ROW()-4)),""))</f>
        <v/>
      </c>
      <c r="BL30" s="714"/>
    </row>
    <row r="31" spans="1:64" x14ac:dyDescent="0.2">
      <c r="A31" s="765">
        <f t="shared" si="0"/>
        <v>0</v>
      </c>
      <c r="C31" s="143" t="str" cm="1">
        <f t="array" ref="C31">IFERROR(INDEX('Cheater Sheet'!$B$152:$B$192, SMALL(IF("Yes"='Cheater Sheet'!$BM$152:$BM$192, ROW('Cheater Sheet'!$BM$152:$BM$192)-151,""), ROW()-4)),"")</f>
        <v/>
      </c>
      <c r="D31" s="704" t="str" cm="1">
        <f t="array" ref="D31">IF(IFERROR(INDEX('Cheater Sheet'!C152:C192, SMALL(IF("Yes"='Cheater Sheet'!$BM$152:$BM$192, ROW('Cheater Sheet'!$BM$152:$BM$192)-151,""), ROW()-4)),"")="","",IFERROR(INDEX('Cheater Sheet'!C152:C192, SMALL(IF("Yes"='Cheater Sheet'!$BM$152:$BM$192, ROW('Cheater Sheet'!$BM$152:$BM$192)-151,""), ROW()-4)),""))</f>
        <v/>
      </c>
      <c r="E31" s="705" t="str" cm="1">
        <f t="array" ref="E31">IF(IFERROR(INDEX('Cheater Sheet'!D152:D192, SMALL(IF("Yes"='Cheater Sheet'!$BM$152:$BM$192, ROW('Cheater Sheet'!$BM$152:$BM$192)-151,""), ROW()-4)),"")="","",IFERROR(INDEX('Cheater Sheet'!D152:D192, SMALL(IF("Yes"='Cheater Sheet'!$BM$152:$BM$192, ROW('Cheater Sheet'!$BM$152:$BM$192)-151,""), ROW()-4)),""))</f>
        <v/>
      </c>
      <c r="F31" s="704" t="str" cm="1">
        <f t="array" ref="F31">IF(IFERROR(INDEX('Cheater Sheet'!E152:E192, SMALL(IF("Yes"='Cheater Sheet'!$BM$152:$BM$192, ROW('Cheater Sheet'!$BM$152:$BM$192)-151,""), ROW()-4)),"")="","",IFERROR(INDEX('Cheater Sheet'!E152:E192, SMALL(IF("Yes"='Cheater Sheet'!$BM$152:$BM$192, ROW('Cheater Sheet'!$BM$152:$BM$192)-151,""), ROW()-4)),""))</f>
        <v/>
      </c>
      <c r="G31" s="705" t="str" cm="1">
        <f t="array" ref="G31">IF(IFERROR(INDEX('Cheater Sheet'!F152:F192, SMALL(IF("Yes"='Cheater Sheet'!$BM$152:$BM$192, ROW('Cheater Sheet'!$BM$152:$BM$192)-151,""), ROW()-4)),"")="","",IFERROR(INDEX('Cheater Sheet'!F152:F192, SMALL(IF("Yes"='Cheater Sheet'!$BM$152:$BM$192, ROW('Cheater Sheet'!$BM$152:$BM$192)-151,""), ROW()-4)),""))</f>
        <v/>
      </c>
      <c r="H31" s="704" t="str" cm="1">
        <f t="array" ref="H31">IF(IFERROR(INDEX('Cheater Sheet'!G152:G192, SMALL(IF("Yes"='Cheater Sheet'!$BM$152:$BM$192, ROW('Cheater Sheet'!$BM$152:$BM$192)-151,""), ROW()-4)),"")="","",IFERROR(INDEX('Cheater Sheet'!G152:G192, SMALL(IF("Yes"='Cheater Sheet'!$BM$152:$BM$192, ROW('Cheater Sheet'!$BM$152:$BM$192)-151,""), ROW()-4)),""))</f>
        <v/>
      </c>
      <c r="I31" s="705" t="str" cm="1">
        <f t="array" ref="I31">IF(IFERROR(INDEX('Cheater Sheet'!H152:H192, SMALL(IF("Yes"='Cheater Sheet'!$BM$152:$BM$192, ROW('Cheater Sheet'!$BM$152:$BM$192)-151,""), ROW()-4)),"")="","",IFERROR(INDEX('Cheater Sheet'!H152:H192, SMALL(IF("Yes"='Cheater Sheet'!$BM$152:$BM$192, ROW('Cheater Sheet'!$BM$152:$BM$192)-151,""), ROW()-4)),""))</f>
        <v/>
      </c>
      <c r="J31" s="704" t="str" cm="1">
        <f t="array" ref="J31">IF(IFERROR(INDEX('Cheater Sheet'!I152:I192, SMALL(IF("Yes"='Cheater Sheet'!$BM$152:$BM$192, ROW('Cheater Sheet'!$BM$152:$BM$192)-151,""), ROW()-4)),"")="","",IFERROR(INDEX('Cheater Sheet'!I152:I192, SMALL(IF("Yes"='Cheater Sheet'!$BM$152:$BM$192, ROW('Cheater Sheet'!$BM$152:$BM$192)-151,""), ROW()-4)),""))</f>
        <v/>
      </c>
      <c r="K31" s="705" t="str" cm="1">
        <f t="array" ref="K31">IF(IFERROR(INDEX('Cheater Sheet'!J152:J192, SMALL(IF("Yes"='Cheater Sheet'!$BM$152:$BM$192, ROW('Cheater Sheet'!$BM$152:$BM$192)-151,""), ROW()-4)),"")="","",IFERROR(INDEX('Cheater Sheet'!J152:J192, SMALL(IF("Yes"='Cheater Sheet'!$BM$152:$BM$192, ROW('Cheater Sheet'!$BM$152:$BM$192)-151,""), ROW()-4)),""))</f>
        <v/>
      </c>
      <c r="L31" s="704" t="str" cm="1">
        <f t="array" ref="L31">IF(IFERROR(INDEX('Cheater Sheet'!K152:K192, SMALL(IF("Yes"='Cheater Sheet'!$BM$152:$BM$192, ROW('Cheater Sheet'!$BM$152:$BM$192)-151,""), ROW()-4)),"")="","",IFERROR(INDEX('Cheater Sheet'!K152:K192, SMALL(IF("Yes"='Cheater Sheet'!$BM$152:$BM$192, ROW('Cheater Sheet'!$BM$152:$BM$192)-151,""), ROW()-4)),""))</f>
        <v/>
      </c>
      <c r="M31" s="705" t="str" cm="1">
        <f t="array" ref="M31">IF(IFERROR(INDEX('Cheater Sheet'!L152:L192, SMALL(IF("Yes"='Cheater Sheet'!$BM$152:$BM$192, ROW('Cheater Sheet'!$BM$152:$BM$192)-151,""), ROW()-4)),"")="","",IFERROR(INDEX('Cheater Sheet'!L152:L192, SMALL(IF("Yes"='Cheater Sheet'!$BM$152:$BM$192, ROW('Cheater Sheet'!$BM$152:$BM$192)-151,""), ROW()-4)),""))</f>
        <v/>
      </c>
      <c r="N31" s="704" t="str" cm="1">
        <f t="array" ref="N31">IF(IFERROR(INDEX('Cheater Sheet'!M152:M192, SMALL(IF("Yes"='Cheater Sheet'!$BM$152:$BM$192, ROW('Cheater Sheet'!$BM$152:$BM$192)-151,""), ROW()-4)),"")="","",IFERROR(INDEX('Cheater Sheet'!M152:M192, SMALL(IF("Yes"='Cheater Sheet'!$BM$152:$BM$192, ROW('Cheater Sheet'!$BM$152:$BM$192)-151,""), ROW()-4)),""))</f>
        <v/>
      </c>
      <c r="O31" s="705" t="str" cm="1">
        <f t="array" ref="O31">IF(IFERROR(INDEX('Cheater Sheet'!N152:N192, SMALL(IF("Yes"='Cheater Sheet'!$BM$152:$BM$192, ROW('Cheater Sheet'!$BM$152:$BM$192)-151,""), ROW()-4)),"")="","",IFERROR(INDEX('Cheater Sheet'!N152:N192, SMALL(IF("Yes"='Cheater Sheet'!$BM$152:$BM$192, ROW('Cheater Sheet'!$BM$152:$BM$192)-151,""), ROW()-4)),""))</f>
        <v/>
      </c>
      <c r="P31" s="704" t="str" cm="1">
        <f t="array" ref="P31">IF(IFERROR(INDEX('Cheater Sheet'!O152:O192, SMALL(IF("Yes"='Cheater Sheet'!$BM$152:$BM$192, ROW('Cheater Sheet'!$BM$152:$BM$192)-151,""), ROW()-4)),"")="","",IFERROR(INDEX('Cheater Sheet'!O152:O192, SMALL(IF("Yes"='Cheater Sheet'!$BM$152:$BM$192, ROW('Cheater Sheet'!$BM$152:$BM$192)-151,""), ROW()-4)),""))</f>
        <v/>
      </c>
      <c r="Q31" s="705" t="str" cm="1">
        <f t="array" ref="Q31">IF(IFERROR(INDEX('Cheater Sheet'!P152:P192, SMALL(IF("Yes"='Cheater Sheet'!$BM$152:$BM$192, ROW('Cheater Sheet'!$BM$152:$BM$192)-151,""), ROW()-4)),"")="","",IFERROR(INDEX('Cheater Sheet'!P152:P192, SMALL(IF("Yes"='Cheater Sheet'!$BM$152:$BM$192, ROW('Cheater Sheet'!$BM$152:$BM$192)-151,""), ROW()-4)),""))</f>
        <v/>
      </c>
      <c r="R31" s="704" t="str" cm="1">
        <f t="array" ref="R31">IF(IFERROR(INDEX('Cheater Sheet'!Q152:Q192, SMALL(IF("Yes"='Cheater Sheet'!$BM$152:$BM$192, ROW('Cheater Sheet'!$BM$152:$BM$192)-151,""), ROW()-4)),"")="","",IFERROR(INDEX('Cheater Sheet'!Q152:Q192, SMALL(IF("Yes"='Cheater Sheet'!$BM$152:$BM$192, ROW('Cheater Sheet'!$BM$152:$BM$192)-151,""), ROW()-4)),""))</f>
        <v/>
      </c>
      <c r="S31" s="705" t="str" cm="1">
        <f t="array" ref="S31">IF(IFERROR(INDEX('Cheater Sheet'!R152:R192, SMALL(IF("Yes"='Cheater Sheet'!$BM$152:$BM$192, ROW('Cheater Sheet'!$BM$152:$BM$192)-151,""), ROW()-4)),"")="","",IFERROR(INDEX('Cheater Sheet'!R152:R192, SMALL(IF("Yes"='Cheater Sheet'!$BM$152:$BM$192, ROW('Cheater Sheet'!$BM$152:$BM$192)-151,""), ROW()-4)),""))</f>
        <v/>
      </c>
      <c r="T31" s="704" t="str" cm="1">
        <f t="array" ref="T31">IF(IFERROR(INDEX('Cheater Sheet'!S152:S192, SMALL(IF("Yes"='Cheater Sheet'!$BM$152:$BM$192, ROW('Cheater Sheet'!$BM$152:$BM$192)-151,""), ROW()-4)),"")="","",IFERROR(INDEX('Cheater Sheet'!S152:S192, SMALL(IF("Yes"='Cheater Sheet'!$BM$152:$BM$192, ROW('Cheater Sheet'!$BM$152:$BM$192)-151,""), ROW()-4)),""))</f>
        <v/>
      </c>
      <c r="U31" s="705" t="str" cm="1">
        <f t="array" ref="U31">IF(IFERROR(INDEX('Cheater Sheet'!T152:T192, SMALL(IF("Yes"='Cheater Sheet'!$BM$152:$BM$192, ROW('Cheater Sheet'!$BM$152:$BM$192)-151,""), ROW()-4)),"")="","",IFERROR(INDEX('Cheater Sheet'!T152:T192, SMALL(IF("Yes"='Cheater Sheet'!$BM$152:$BM$192, ROW('Cheater Sheet'!$BM$152:$BM$192)-151,""), ROW()-4)),""))</f>
        <v/>
      </c>
      <c r="V31" s="704" t="str" cm="1">
        <f t="array" ref="V31">IF(IFERROR(INDEX('Cheater Sheet'!U152:U192, SMALL(IF("Yes"='Cheater Sheet'!$BM$152:$BM$192, ROW('Cheater Sheet'!$BM$152:$BM$192)-151,""), ROW()-4)),"")="","",IFERROR(INDEX('Cheater Sheet'!U152:U192, SMALL(IF("Yes"='Cheater Sheet'!$BM$152:$BM$192, ROW('Cheater Sheet'!$BM$152:$BM$192)-151,""), ROW()-4)),""))</f>
        <v/>
      </c>
      <c r="W31" s="705" t="str" cm="1">
        <f t="array" ref="W31">IF(IFERROR(INDEX('Cheater Sheet'!V152:V192, SMALL(IF("Yes"='Cheater Sheet'!$BM$152:$BM$192, ROW('Cheater Sheet'!$BM$152:$BM$192)-151,""), ROW()-4)),"")="","",IFERROR(INDEX('Cheater Sheet'!V152:V192, SMALL(IF("Yes"='Cheater Sheet'!$BM$152:$BM$192, ROW('Cheater Sheet'!$BM$152:$BM$192)-151,""), ROW()-4)),""))</f>
        <v/>
      </c>
      <c r="X31" s="704" t="str" cm="1">
        <f t="array" ref="X31">IF(IFERROR(INDEX('Cheater Sheet'!W152:W192, SMALL(IF("Yes"='Cheater Sheet'!$BM$152:$BM$192, ROW('Cheater Sheet'!$BM$152:$BM$192)-151,""), ROW()-4)),"")="","",IFERROR(INDEX('Cheater Sheet'!W152:W192, SMALL(IF("Yes"='Cheater Sheet'!$BM$152:$BM$192, ROW('Cheater Sheet'!$BM$152:$BM$192)-151,""), ROW()-4)),""))</f>
        <v/>
      </c>
      <c r="Y31" s="705" t="str" cm="1">
        <f t="array" ref="Y31">IF(IFERROR(INDEX('Cheater Sheet'!X152:X192, SMALL(IF("Yes"='Cheater Sheet'!$BM$152:$BM$192, ROW('Cheater Sheet'!$BM$152:$BM$192)-151,""), ROW()-4)),"")="","",IFERROR(INDEX('Cheater Sheet'!X152:X192, SMALL(IF("Yes"='Cheater Sheet'!$BM$152:$BM$192, ROW('Cheater Sheet'!$BM$152:$BM$192)-151,""), ROW()-4)),""))</f>
        <v/>
      </c>
      <c r="Z31" s="704" t="str" cm="1">
        <f t="array" ref="Z31">IF(IFERROR(INDEX('Cheater Sheet'!Y152:Y192, SMALL(IF("Yes"='Cheater Sheet'!$BM$152:$BM$192, ROW('Cheater Sheet'!$BM$152:$BM$192)-151,""), ROW()-4)),"")="","",IFERROR(INDEX('Cheater Sheet'!Y152:Y192, SMALL(IF("Yes"='Cheater Sheet'!$BM$152:$BM$192, ROW('Cheater Sheet'!$BM$152:$BM$192)-151,""), ROW()-4)),""))</f>
        <v/>
      </c>
      <c r="AA31" s="705" t="str" cm="1">
        <f t="array" ref="AA31">IF(IFERROR(INDEX('Cheater Sheet'!Z152:Z192, SMALL(IF("Yes"='Cheater Sheet'!$BM$152:$BM$192, ROW('Cheater Sheet'!$BM$152:$BM$192)-151,""), ROW()-4)),"")="","",IFERROR(INDEX('Cheater Sheet'!Z152:Z192, SMALL(IF("Yes"='Cheater Sheet'!$BM$152:$BM$192, ROW('Cheater Sheet'!$BM$152:$BM$192)-151,""), ROW()-4)),""))</f>
        <v/>
      </c>
      <c r="AB31" s="704" t="str" cm="1">
        <f t="array" ref="AB31">IF(IFERROR(INDEX('Cheater Sheet'!AA152:AA192, SMALL(IF("Yes"='Cheater Sheet'!$BM$152:$BM$192, ROW('Cheater Sheet'!$BM$152:$BM$192)-151,""), ROW()-4)),"")="","",IFERROR(INDEX('Cheater Sheet'!AA152:AA192, SMALL(IF("Yes"='Cheater Sheet'!$BM$152:$BM$192, ROW('Cheater Sheet'!$BM$152:$BM$192)-151,""), ROW()-4)),""))</f>
        <v/>
      </c>
      <c r="AC31" s="705" t="str" cm="1">
        <f t="array" ref="AC31">IF(IFERROR(INDEX('Cheater Sheet'!AB152:AB192, SMALL(IF("Yes"='Cheater Sheet'!$BM$152:$BM$192, ROW('Cheater Sheet'!$BM$152:$BM$192)-151,""), ROW()-4)),"")="","",IFERROR(INDEX('Cheater Sheet'!AB152:AB192, SMALL(IF("Yes"='Cheater Sheet'!$BM$152:$BM$192, ROW('Cheater Sheet'!$BM$152:$BM$192)-151,""), ROW()-4)),""))</f>
        <v/>
      </c>
      <c r="AD31" s="704" t="str" cm="1">
        <f t="array" ref="AD31">IF(IFERROR(INDEX('Cheater Sheet'!AC152:AC192, SMALL(IF("Yes"='Cheater Sheet'!$BM$152:$BM$192, ROW('Cheater Sheet'!$BM$152:$BM$192)-151,""), ROW()-4)),"")="","",IFERROR(INDEX('Cheater Sheet'!AC152:AC192, SMALL(IF("Yes"='Cheater Sheet'!$BM$152:$BM$192, ROW('Cheater Sheet'!$BM$152:$BM$192)-151,""), ROW()-4)),""))</f>
        <v/>
      </c>
      <c r="AE31" s="705" t="str" cm="1">
        <f t="array" ref="AE31">IF(IFERROR(INDEX('Cheater Sheet'!AD152:AD192, SMALL(IF("Yes"='Cheater Sheet'!$BM$152:$BM$192, ROW('Cheater Sheet'!$BM$152:$BM$192)-151,""), ROW()-4)),"")="","",IFERROR(INDEX('Cheater Sheet'!AD152:AD192, SMALL(IF("Yes"='Cheater Sheet'!$BM$152:$BM$192, ROW('Cheater Sheet'!$BM$152:$BM$192)-151,""), ROW()-4)),""))</f>
        <v/>
      </c>
      <c r="AF31" s="704" t="str" cm="1">
        <f t="array" ref="AF31">IF(IFERROR(INDEX('Cheater Sheet'!AE152:AE192, SMALL(IF("Yes"='Cheater Sheet'!$BM$152:$BM$192, ROW('Cheater Sheet'!$BM$152:$BM$192)-151,""), ROW()-4)),"")="","",IFERROR(INDEX('Cheater Sheet'!AE152:AE192, SMALL(IF("Yes"='Cheater Sheet'!$BM$152:$BM$192, ROW('Cheater Sheet'!$BM$152:$BM$192)-151,""), ROW()-4)),""))</f>
        <v/>
      </c>
      <c r="AG31" s="705" t="str" cm="1">
        <f t="array" ref="AG31">IF(IFERROR(INDEX('Cheater Sheet'!AF152:AF192, SMALL(IF("Yes"='Cheater Sheet'!$BM$152:$BM$192, ROW('Cheater Sheet'!$BM$152:$BM$192)-151,""), ROW()-4)),"")="","",IFERROR(INDEX('Cheater Sheet'!AF152:AF192, SMALL(IF("Yes"='Cheater Sheet'!$BM$152:$BM$192, ROW('Cheater Sheet'!$BM$152:$BM$192)-151,""), ROW()-4)),""))</f>
        <v/>
      </c>
      <c r="AH31" s="704" t="str" cm="1">
        <f t="array" ref="AH31">IF(IFERROR(INDEX('Cheater Sheet'!AG152:AG192, SMALL(IF("Yes"='Cheater Sheet'!$BM$152:$BM$192, ROW('Cheater Sheet'!$BM$152:$BM$192)-151,""), ROW()-4)),"")="","",IFERROR(INDEX('Cheater Sheet'!AG152:AG192, SMALL(IF("Yes"='Cheater Sheet'!$BM$152:$BM$192, ROW('Cheater Sheet'!$BM$152:$BM$192)-151,""), ROW()-4)),""))</f>
        <v/>
      </c>
      <c r="AI31" s="705" t="str" cm="1">
        <f t="array" ref="AI31">IF(IFERROR(INDEX('Cheater Sheet'!AH152:AH192, SMALL(IF("Yes"='Cheater Sheet'!$BM$152:$BM$192, ROW('Cheater Sheet'!$BM$152:$BM$192)-151,""), ROW()-4)),"")="","",IFERROR(INDEX('Cheater Sheet'!AH152:AH192, SMALL(IF("Yes"='Cheater Sheet'!$BM$152:$BM$192, ROW('Cheater Sheet'!$BM$152:$BM$192)-151,""), ROW()-4)),""))</f>
        <v/>
      </c>
      <c r="AJ31" s="704" t="str" cm="1">
        <f t="array" ref="AJ31">IF(IFERROR(INDEX('Cheater Sheet'!AI152:AI192, SMALL(IF("Yes"='Cheater Sheet'!$BM$152:$BM$192, ROW('Cheater Sheet'!$BM$152:$BM$192)-151,""), ROW()-4)),"")="","",IFERROR(INDEX('Cheater Sheet'!AI152:AI192, SMALL(IF("Yes"='Cheater Sheet'!$BM$152:$BM$192, ROW('Cheater Sheet'!$BM$152:$BM$192)-151,""), ROW()-4)),""))</f>
        <v/>
      </c>
      <c r="AK31" s="705" t="str" cm="1">
        <f t="array" ref="AK31">IF(IFERROR(INDEX('Cheater Sheet'!AJ152:AJ192, SMALL(IF("Yes"='Cheater Sheet'!$BM$152:$BM$192, ROW('Cheater Sheet'!$BM$152:$BM$192)-151,""), ROW()-4)),"")="","",IFERROR(INDEX('Cheater Sheet'!AJ152:AJ192, SMALL(IF("Yes"='Cheater Sheet'!$BM$152:$BM$192, ROW('Cheater Sheet'!$BM$152:$BM$192)-151,""), ROW()-4)),""))</f>
        <v/>
      </c>
      <c r="AL31" s="704" t="str" cm="1">
        <f t="array" ref="AL31">IF(IFERROR(INDEX('Cheater Sheet'!AK152:AK192, SMALL(IF("Yes"='Cheater Sheet'!$BM$152:$BM$192, ROW('Cheater Sheet'!$BM$152:$BM$192)-151,""), ROW()-4)),"")="","",IFERROR(INDEX('Cheater Sheet'!AK152:AK192, SMALL(IF("Yes"='Cheater Sheet'!$BM$152:$BM$192, ROW('Cheater Sheet'!$BM$152:$BM$192)-151,""), ROW()-4)),""))</f>
        <v/>
      </c>
      <c r="AM31" s="705" t="str" cm="1">
        <f t="array" ref="AM31">IF(IFERROR(INDEX('Cheater Sheet'!AL152:AL192, SMALL(IF("Yes"='Cheater Sheet'!$BM$152:$BM$192, ROW('Cheater Sheet'!$BM$152:$BM$192)-151,""), ROW()-4)),"")="","",IFERROR(INDEX('Cheater Sheet'!AL152:AL192, SMALL(IF("Yes"='Cheater Sheet'!$BM$152:$BM$192, ROW('Cheater Sheet'!$BM$152:$BM$192)-151,""), ROW()-4)),""))</f>
        <v/>
      </c>
      <c r="AN31" s="704" t="str" cm="1">
        <f t="array" ref="AN31">IF(IFERROR(INDEX('Cheater Sheet'!AM152:AM192, SMALL(IF("Yes"='Cheater Sheet'!$BM$152:$BM$192, ROW('Cheater Sheet'!$BM$152:$BM$192)-151,""), ROW()-4)),"")="","",IFERROR(INDEX('Cheater Sheet'!AM152:AM192, SMALL(IF("Yes"='Cheater Sheet'!$BM$152:$BM$192, ROW('Cheater Sheet'!$BM$152:$BM$192)-151,""), ROW()-4)),""))</f>
        <v/>
      </c>
      <c r="AO31" s="705" t="str" cm="1">
        <f t="array" ref="AO31">IF(IFERROR(INDEX('Cheater Sheet'!AN152:AN192, SMALL(IF("Yes"='Cheater Sheet'!$BM$152:$BM$192, ROW('Cheater Sheet'!$BM$152:$BM$192)-151,""), ROW()-4)),"")="","",IFERROR(INDEX('Cheater Sheet'!AN152:AN192, SMALL(IF("Yes"='Cheater Sheet'!$BM$152:$BM$192, ROW('Cheater Sheet'!$BM$152:$BM$192)-151,""), ROW()-4)),""))</f>
        <v/>
      </c>
      <c r="AP31" s="704" t="str" cm="1">
        <f t="array" ref="AP31">IF(IFERROR(INDEX('Cheater Sheet'!AO152:AO192, SMALL(IF("Yes"='Cheater Sheet'!$BM$152:$BM$192, ROW('Cheater Sheet'!$BM$152:$BM$192)-151,""), ROW()-4)),"")="","",IFERROR(INDEX('Cheater Sheet'!AO152:AO192, SMALL(IF("Yes"='Cheater Sheet'!$BM$152:$BM$192, ROW('Cheater Sheet'!$BM$152:$BM$192)-151,""), ROW()-4)),""))</f>
        <v/>
      </c>
      <c r="AQ31" s="705" t="str" cm="1">
        <f t="array" ref="AQ31">IF(IFERROR(INDEX('Cheater Sheet'!AP152:AP192, SMALL(IF("Yes"='Cheater Sheet'!$BM$152:$BM$192, ROW('Cheater Sheet'!$BM$152:$BM$192)-151,""), ROW()-4)),"")="","",IFERROR(INDEX('Cheater Sheet'!AP152:AP192, SMALL(IF("Yes"='Cheater Sheet'!$BM$152:$BM$192, ROW('Cheater Sheet'!$BM$152:$BM$192)-151,""), ROW()-4)),""))</f>
        <v/>
      </c>
      <c r="AR31" s="704" t="str" cm="1">
        <f t="array" ref="AR31">IF(IFERROR(INDEX('Cheater Sheet'!AQ152:AQ192, SMALL(IF("Yes"='Cheater Sheet'!$BM$152:$BM$192, ROW('Cheater Sheet'!$BM$152:$BM$192)-151,""), ROW()-4)),"")="","",IFERROR(INDEX('Cheater Sheet'!AQ152:AQ192, SMALL(IF("Yes"='Cheater Sheet'!$BM$152:$BM$192, ROW('Cheater Sheet'!$BM$152:$BM$192)-151,""), ROW()-4)),""))</f>
        <v/>
      </c>
      <c r="AS31" s="705" t="str" cm="1">
        <f t="array" ref="AS31">IF(IFERROR(INDEX('Cheater Sheet'!AR152:AR192, SMALL(IF("Yes"='Cheater Sheet'!$BM$152:$BM$192, ROW('Cheater Sheet'!$BM$152:$BM$192)-151,""), ROW()-4)),"")="","",IFERROR(INDEX('Cheater Sheet'!AR152:AR192, SMALL(IF("Yes"='Cheater Sheet'!$BM$152:$BM$192, ROW('Cheater Sheet'!$BM$152:$BM$192)-151,""), ROW()-4)),""))</f>
        <v/>
      </c>
      <c r="AT31" s="704" t="str" cm="1">
        <f t="array" ref="AT31">IF(IFERROR(INDEX('Cheater Sheet'!AS152:AS192, SMALL(IF("Yes"='Cheater Sheet'!$BM$152:$BM$192, ROW('Cheater Sheet'!$BM$152:$BM$192)-151,""), ROW()-4)),"")="","",IFERROR(INDEX('Cheater Sheet'!AS152:AS192, SMALL(IF("Yes"='Cheater Sheet'!$BM$152:$BM$192, ROW('Cheater Sheet'!$BM$152:$BM$192)-151,""), ROW()-4)),""))</f>
        <v/>
      </c>
      <c r="AU31" s="705" t="str" cm="1">
        <f t="array" ref="AU31">IF(IFERROR(INDEX('Cheater Sheet'!AT152:AT192, SMALL(IF("Yes"='Cheater Sheet'!$BM$152:$BM$192, ROW('Cheater Sheet'!$BM$152:$BM$192)-151,""), ROW()-4)),"")="","",IFERROR(INDEX('Cheater Sheet'!AT152:AT192, SMALL(IF("Yes"='Cheater Sheet'!$BM$152:$BM$192, ROW('Cheater Sheet'!$BM$152:$BM$192)-151,""), ROW()-4)),""))</f>
        <v/>
      </c>
      <c r="AV31" s="704" t="str" cm="1">
        <f t="array" ref="AV31">IF(IFERROR(INDEX('Cheater Sheet'!AU152:AU192, SMALL(IF("Yes"='Cheater Sheet'!$BM$152:$BM$192, ROW('Cheater Sheet'!$BM$152:$BM$192)-151,""), ROW()-4)),"")="","",IFERROR(INDEX('Cheater Sheet'!AU152:AU192, SMALL(IF("Yes"='Cheater Sheet'!$BM$152:$BM$192, ROW('Cheater Sheet'!$BM$152:$BM$192)-151,""), ROW()-4)),""))</f>
        <v/>
      </c>
      <c r="AW31" s="705" t="str" cm="1">
        <f t="array" ref="AW31">IF(IFERROR(INDEX('Cheater Sheet'!AV152:AV192, SMALL(IF("Yes"='Cheater Sheet'!$BM$152:$BM$192, ROW('Cheater Sheet'!$BM$152:$BM$192)-151,""), ROW()-4)),"")="","",IFERROR(INDEX('Cheater Sheet'!AV152:AV192, SMALL(IF("Yes"='Cheater Sheet'!$BM$152:$BM$192, ROW('Cheater Sheet'!$BM$152:$BM$192)-151,""), ROW()-4)),""))</f>
        <v/>
      </c>
      <c r="AX31" s="704" t="str" cm="1">
        <f t="array" ref="AX31">IF(IFERROR(INDEX('Cheater Sheet'!AW152:AW192, SMALL(IF("Yes"='Cheater Sheet'!$BM$152:$BM$192, ROW('Cheater Sheet'!$BM$152:$BM$192)-151,""), ROW()-4)),"")="","",IFERROR(INDEX('Cheater Sheet'!AW152:AW192, SMALL(IF("Yes"='Cheater Sheet'!$BM$152:$BM$192, ROW('Cheater Sheet'!$BM$152:$BM$192)-151,""), ROW()-4)),""))</f>
        <v/>
      </c>
      <c r="AY31" s="705" t="str" cm="1">
        <f t="array" ref="AY31">IF(IFERROR(INDEX('Cheater Sheet'!AX152:AX192, SMALL(IF("Yes"='Cheater Sheet'!$BM$152:$BM$192, ROW('Cheater Sheet'!$BM$152:$BM$192)-151,""), ROW()-4)),"")="","",IFERROR(INDEX('Cheater Sheet'!AX152:AX192, SMALL(IF("Yes"='Cheater Sheet'!$BM$152:$BM$192, ROW('Cheater Sheet'!$BM$152:$BM$192)-151,""), ROW()-4)),""))</f>
        <v/>
      </c>
      <c r="AZ31" s="704" t="str" cm="1">
        <f t="array" ref="AZ31">IF(IFERROR(INDEX('Cheater Sheet'!AY152:AY192, SMALL(IF("Yes"='Cheater Sheet'!$BM$152:$BM$192, ROW('Cheater Sheet'!$BM$152:$BM$192)-151,""), ROW()-4)),"")="","",IFERROR(INDEX('Cheater Sheet'!AY152:AY192, SMALL(IF("Yes"='Cheater Sheet'!$BM$152:$BM$192, ROW('Cheater Sheet'!$BM$152:$BM$192)-151,""), ROW()-4)),""))</f>
        <v/>
      </c>
      <c r="BA31" s="705" t="str" cm="1">
        <f t="array" ref="BA31">IF(IFERROR(INDEX('Cheater Sheet'!AZ152:AZ192, SMALL(IF("Yes"='Cheater Sheet'!$BM$152:$BM$192, ROW('Cheater Sheet'!$BM$152:$BM$192)-151,""), ROW()-4)),"")="","",IFERROR(INDEX('Cheater Sheet'!AZ152:AZ192, SMALL(IF("Yes"='Cheater Sheet'!$BM$152:$BM$192, ROW('Cheater Sheet'!$BM$152:$BM$192)-151,""), ROW()-4)),""))</f>
        <v/>
      </c>
      <c r="BB31" s="704" t="str" cm="1">
        <f t="array" ref="BB31">IF(IFERROR(INDEX('Cheater Sheet'!BA152:BA192, SMALL(IF("Yes"='Cheater Sheet'!$BM$152:$BM$192, ROW('Cheater Sheet'!$BM$152:$BM$192)-151,""), ROW()-4)),"")="","",IFERROR(INDEX('Cheater Sheet'!BA152:BA192, SMALL(IF("Yes"='Cheater Sheet'!$BM$152:$BM$192, ROW('Cheater Sheet'!$BM$152:$BM$192)-151,""), ROW()-4)),""))</f>
        <v/>
      </c>
      <c r="BC31" s="705" t="str" cm="1">
        <f t="array" ref="BC31">IF(IFERROR(INDEX('Cheater Sheet'!BB152:BB192, SMALL(IF("Yes"='Cheater Sheet'!$BM$152:$BM$192, ROW('Cheater Sheet'!$BM$152:$BM$192)-151,""), ROW()-4)),"")="","",IFERROR(INDEX('Cheater Sheet'!BB152:BB192, SMALL(IF("Yes"='Cheater Sheet'!$BM$152:$BM$192, ROW('Cheater Sheet'!$BM$152:$BM$192)-151,""), ROW()-4)),""))</f>
        <v/>
      </c>
      <c r="BD31" s="704" t="str" cm="1">
        <f t="array" ref="BD31">IF(IFERROR(INDEX('Cheater Sheet'!BC152:BC192, SMALL(IF("Yes"='Cheater Sheet'!$BM$152:$BM$192, ROW('Cheater Sheet'!$BM$152:$BM$192)-151,""), ROW()-4)),"")="","",IFERROR(INDEX('Cheater Sheet'!BC152:BC192, SMALL(IF("Yes"='Cheater Sheet'!$BM$152:$BM$192, ROW('Cheater Sheet'!$BM$152:$BM$192)-151,""), ROW()-4)),""))</f>
        <v/>
      </c>
      <c r="BE31" s="705" t="str" cm="1">
        <f t="array" ref="BE31">IF(IFERROR(INDEX('Cheater Sheet'!BD152:BD192, SMALL(IF("Yes"='Cheater Sheet'!$BM$152:$BM$192, ROW('Cheater Sheet'!$BM$152:$BM$192)-151,""), ROW()-4)),"")="","",IFERROR(INDEX('Cheater Sheet'!BD152:BD192, SMALL(IF("Yes"='Cheater Sheet'!$BM$152:$BM$192, ROW('Cheater Sheet'!$BM$152:$BM$192)-151,""), ROW()-4)),""))</f>
        <v/>
      </c>
      <c r="BF31" s="704" t="str" cm="1">
        <f t="array" ref="BF31">IF(IFERROR(INDEX('Cheater Sheet'!BE152:BE192, SMALL(IF("Yes"='Cheater Sheet'!$BM$152:$BM$192, ROW('Cheater Sheet'!$BM$152:$BM$192)-151,""), ROW()-4)),"")="","",IFERROR(INDEX('Cheater Sheet'!BE152:BE192, SMALL(IF("Yes"='Cheater Sheet'!$BM$152:$BM$192, ROW('Cheater Sheet'!$BM$152:$BM$192)-151,""), ROW()-4)),""))</f>
        <v/>
      </c>
      <c r="BG31" s="705" t="str" cm="1">
        <f t="array" ref="BG31">IF(IFERROR(INDEX('Cheater Sheet'!BF152:BF192, SMALL(IF("Yes"='Cheater Sheet'!$BM$152:$BM$192, ROW('Cheater Sheet'!$BM$152:$BM$192)-151,""), ROW()-4)),"")="","",IFERROR(INDEX('Cheater Sheet'!BF152:BF192, SMALL(IF("Yes"='Cheater Sheet'!$BM$152:$BM$192, ROW('Cheater Sheet'!$BM$152:$BM$192)-151,""), ROW()-4)),""))</f>
        <v/>
      </c>
      <c r="BH31" s="704" t="str" cm="1">
        <f t="array" ref="BH31">IF(IFERROR(INDEX('Cheater Sheet'!BG152:BG192, SMALL(IF("Yes"='Cheater Sheet'!$BM$152:$BM$192, ROW('Cheater Sheet'!$BM$152:$BM$192)-151,""), ROW()-4)),"")="","",IFERROR(INDEX('Cheater Sheet'!BG152:BG192, SMALL(IF("Yes"='Cheater Sheet'!$BM$152:$BM$192, ROW('Cheater Sheet'!$BM$152:$BM$192)-151,""), ROW()-4)),""))</f>
        <v/>
      </c>
      <c r="BI31" s="705" t="str" cm="1">
        <f t="array" ref="BI31">IF(IFERROR(INDEX('Cheater Sheet'!BH152:BH192, SMALL(IF("Yes"='Cheater Sheet'!$BM$152:$BM$192, ROW('Cheater Sheet'!$BM$152:$BM$192)-151,""), ROW()-4)),"")="","",IFERROR(INDEX('Cheater Sheet'!BH152:BH192, SMALL(IF("Yes"='Cheater Sheet'!$BM$152:$BM$192, ROW('Cheater Sheet'!$BM$152:$BM$192)-151,""), ROW()-4)),""))</f>
        <v/>
      </c>
      <c r="BJ31" s="704" t="str" cm="1">
        <f t="array" ref="BJ31">IF(IFERROR(INDEX('Cheater Sheet'!BI152:BI192, SMALL(IF("Yes"='Cheater Sheet'!$BM$152:$BM$192, ROW('Cheater Sheet'!$BM$152:$BM$192)-151,""), ROW()-4)),"")="","",IFERROR(INDEX('Cheater Sheet'!BI152:BI192, SMALL(IF("Yes"='Cheater Sheet'!$BM$152:$BM$192, ROW('Cheater Sheet'!$BM$152:$BM$192)-151,""), ROW()-4)),""))</f>
        <v/>
      </c>
      <c r="BK31" s="527" t="str" cm="1">
        <f t="array" ref="BK31">IF(IFERROR(INDEX('Cheater Sheet'!BJ152:BJ192, SMALL(IF("Yes"='Cheater Sheet'!$BM$152:$BM$192, ROW('Cheater Sheet'!$BM$152:$BM$192)-151,""), ROW()-4)),"")="","",IFERROR(INDEX('Cheater Sheet'!BJ152:BJ192, SMALL(IF("Yes"='Cheater Sheet'!$BM$152:$BM$192, ROW('Cheater Sheet'!$BM$152:$BM$192)-151,""), ROW()-4)),""))</f>
        <v/>
      </c>
      <c r="BL31" s="714"/>
    </row>
    <row r="32" spans="1:64" x14ac:dyDescent="0.2">
      <c r="A32" s="765">
        <f t="shared" si="0"/>
        <v>0</v>
      </c>
      <c r="C32" s="143" t="str" cm="1">
        <f t="array" ref="C32">IFERROR(INDEX('Cheater Sheet'!$B$152:$B$192, SMALL(IF("Yes"='Cheater Sheet'!$BM$152:$BM$192, ROW('Cheater Sheet'!$BM$152:$BM$192)-151,""), ROW()-4)),"")</f>
        <v/>
      </c>
      <c r="D32" s="704" t="str" cm="1">
        <f t="array" ref="D32">IF(IFERROR(INDEX('Cheater Sheet'!C152:C192, SMALL(IF("Yes"='Cheater Sheet'!$BM$152:$BM$192, ROW('Cheater Sheet'!$BM$152:$BM$192)-151,""), ROW()-4)),"")="","",IFERROR(INDEX('Cheater Sheet'!C152:C192, SMALL(IF("Yes"='Cheater Sheet'!$BM$152:$BM$192, ROW('Cheater Sheet'!$BM$152:$BM$192)-151,""), ROW()-4)),""))</f>
        <v/>
      </c>
      <c r="E32" s="705" t="str" cm="1">
        <f t="array" ref="E32">IF(IFERROR(INDEX('Cheater Sheet'!D152:D192, SMALL(IF("Yes"='Cheater Sheet'!$BM$152:$BM$192, ROW('Cheater Sheet'!$BM$152:$BM$192)-151,""), ROW()-4)),"")="","",IFERROR(INDEX('Cheater Sheet'!D152:D192, SMALL(IF("Yes"='Cheater Sheet'!$BM$152:$BM$192, ROW('Cheater Sheet'!$BM$152:$BM$192)-151,""), ROW()-4)),""))</f>
        <v/>
      </c>
      <c r="F32" s="704" t="str" cm="1">
        <f t="array" ref="F32">IF(IFERROR(INDEX('Cheater Sheet'!E152:E192, SMALL(IF("Yes"='Cheater Sheet'!$BM$152:$BM$192, ROW('Cheater Sheet'!$BM$152:$BM$192)-151,""), ROW()-4)),"")="","",IFERROR(INDEX('Cheater Sheet'!E152:E192, SMALL(IF("Yes"='Cheater Sheet'!$BM$152:$BM$192, ROW('Cheater Sheet'!$BM$152:$BM$192)-151,""), ROW()-4)),""))</f>
        <v/>
      </c>
      <c r="G32" s="705" t="str" cm="1">
        <f t="array" ref="G32">IF(IFERROR(INDEX('Cheater Sheet'!F152:F192, SMALL(IF("Yes"='Cheater Sheet'!$BM$152:$BM$192, ROW('Cheater Sheet'!$BM$152:$BM$192)-151,""), ROW()-4)),"")="","",IFERROR(INDEX('Cheater Sheet'!F152:F192, SMALL(IF("Yes"='Cheater Sheet'!$BM$152:$BM$192, ROW('Cheater Sheet'!$BM$152:$BM$192)-151,""), ROW()-4)),""))</f>
        <v/>
      </c>
      <c r="H32" s="704" t="str" cm="1">
        <f t="array" ref="H32">IF(IFERROR(INDEX('Cheater Sheet'!G152:G192, SMALL(IF("Yes"='Cheater Sheet'!$BM$152:$BM$192, ROW('Cheater Sheet'!$BM$152:$BM$192)-151,""), ROW()-4)),"")="","",IFERROR(INDEX('Cheater Sheet'!G152:G192, SMALL(IF("Yes"='Cheater Sheet'!$BM$152:$BM$192, ROW('Cheater Sheet'!$BM$152:$BM$192)-151,""), ROW()-4)),""))</f>
        <v/>
      </c>
      <c r="I32" s="705" t="str" cm="1">
        <f t="array" ref="I32">IF(IFERROR(INDEX('Cheater Sheet'!H152:H192, SMALL(IF("Yes"='Cheater Sheet'!$BM$152:$BM$192, ROW('Cheater Sheet'!$BM$152:$BM$192)-151,""), ROW()-4)),"")="","",IFERROR(INDEX('Cheater Sheet'!H152:H192, SMALL(IF("Yes"='Cheater Sheet'!$BM$152:$BM$192, ROW('Cheater Sheet'!$BM$152:$BM$192)-151,""), ROW()-4)),""))</f>
        <v/>
      </c>
      <c r="J32" s="704" t="str" cm="1">
        <f t="array" ref="J32">IF(IFERROR(INDEX('Cheater Sheet'!I152:I192, SMALL(IF("Yes"='Cheater Sheet'!$BM$152:$BM$192, ROW('Cheater Sheet'!$BM$152:$BM$192)-151,""), ROW()-4)),"")="","",IFERROR(INDEX('Cheater Sheet'!I152:I192, SMALL(IF("Yes"='Cheater Sheet'!$BM$152:$BM$192, ROW('Cheater Sheet'!$BM$152:$BM$192)-151,""), ROW()-4)),""))</f>
        <v/>
      </c>
      <c r="K32" s="705" t="str" cm="1">
        <f t="array" ref="K32">IF(IFERROR(INDEX('Cheater Sheet'!J152:J192, SMALL(IF("Yes"='Cheater Sheet'!$BM$152:$BM$192, ROW('Cheater Sheet'!$BM$152:$BM$192)-151,""), ROW()-4)),"")="","",IFERROR(INDEX('Cheater Sheet'!J152:J192, SMALL(IF("Yes"='Cheater Sheet'!$BM$152:$BM$192, ROW('Cheater Sheet'!$BM$152:$BM$192)-151,""), ROW()-4)),""))</f>
        <v/>
      </c>
      <c r="L32" s="704" t="str" cm="1">
        <f t="array" ref="L32">IF(IFERROR(INDEX('Cheater Sheet'!K152:K192, SMALL(IF("Yes"='Cheater Sheet'!$BM$152:$BM$192, ROW('Cheater Sheet'!$BM$152:$BM$192)-151,""), ROW()-4)),"")="","",IFERROR(INDEX('Cheater Sheet'!K152:K192, SMALL(IF("Yes"='Cheater Sheet'!$BM$152:$BM$192, ROW('Cheater Sheet'!$BM$152:$BM$192)-151,""), ROW()-4)),""))</f>
        <v/>
      </c>
      <c r="M32" s="705" t="str" cm="1">
        <f t="array" ref="M32">IF(IFERROR(INDEX('Cheater Sheet'!L152:L192, SMALL(IF("Yes"='Cheater Sheet'!$BM$152:$BM$192, ROW('Cheater Sheet'!$BM$152:$BM$192)-151,""), ROW()-4)),"")="","",IFERROR(INDEX('Cheater Sheet'!L152:L192, SMALL(IF("Yes"='Cheater Sheet'!$BM$152:$BM$192, ROW('Cheater Sheet'!$BM$152:$BM$192)-151,""), ROW()-4)),""))</f>
        <v/>
      </c>
      <c r="N32" s="704" t="str" cm="1">
        <f t="array" ref="N32">IF(IFERROR(INDEX('Cheater Sheet'!M152:M192, SMALL(IF("Yes"='Cheater Sheet'!$BM$152:$BM$192, ROW('Cheater Sheet'!$BM$152:$BM$192)-151,""), ROW()-4)),"")="","",IFERROR(INDEX('Cheater Sheet'!M152:M192, SMALL(IF("Yes"='Cheater Sheet'!$BM$152:$BM$192, ROW('Cheater Sheet'!$BM$152:$BM$192)-151,""), ROW()-4)),""))</f>
        <v/>
      </c>
      <c r="O32" s="705" t="str" cm="1">
        <f t="array" ref="O32">IF(IFERROR(INDEX('Cheater Sheet'!N152:N192, SMALL(IF("Yes"='Cheater Sheet'!$BM$152:$BM$192, ROW('Cheater Sheet'!$BM$152:$BM$192)-151,""), ROW()-4)),"")="","",IFERROR(INDEX('Cheater Sheet'!N152:N192, SMALL(IF("Yes"='Cheater Sheet'!$BM$152:$BM$192, ROW('Cheater Sheet'!$BM$152:$BM$192)-151,""), ROW()-4)),""))</f>
        <v/>
      </c>
      <c r="P32" s="704" t="str" cm="1">
        <f t="array" ref="P32">IF(IFERROR(INDEX('Cheater Sheet'!O152:O192, SMALL(IF("Yes"='Cheater Sheet'!$BM$152:$BM$192, ROW('Cheater Sheet'!$BM$152:$BM$192)-151,""), ROW()-4)),"")="","",IFERROR(INDEX('Cheater Sheet'!O152:O192, SMALL(IF("Yes"='Cheater Sheet'!$BM$152:$BM$192, ROW('Cheater Sheet'!$BM$152:$BM$192)-151,""), ROW()-4)),""))</f>
        <v/>
      </c>
      <c r="Q32" s="705" t="str" cm="1">
        <f t="array" ref="Q32">IF(IFERROR(INDEX('Cheater Sheet'!P152:P192, SMALL(IF("Yes"='Cheater Sheet'!$BM$152:$BM$192, ROW('Cheater Sheet'!$BM$152:$BM$192)-151,""), ROW()-4)),"")="","",IFERROR(INDEX('Cheater Sheet'!P152:P192, SMALL(IF("Yes"='Cheater Sheet'!$BM$152:$BM$192, ROW('Cheater Sheet'!$BM$152:$BM$192)-151,""), ROW()-4)),""))</f>
        <v/>
      </c>
      <c r="R32" s="704" t="str" cm="1">
        <f t="array" ref="R32">IF(IFERROR(INDEX('Cheater Sheet'!Q152:Q192, SMALL(IF("Yes"='Cheater Sheet'!$BM$152:$BM$192, ROW('Cheater Sheet'!$BM$152:$BM$192)-151,""), ROW()-4)),"")="","",IFERROR(INDEX('Cheater Sheet'!Q152:Q192, SMALL(IF("Yes"='Cheater Sheet'!$BM$152:$BM$192, ROW('Cheater Sheet'!$BM$152:$BM$192)-151,""), ROW()-4)),""))</f>
        <v/>
      </c>
      <c r="S32" s="705" t="str" cm="1">
        <f t="array" ref="S32">IF(IFERROR(INDEX('Cheater Sheet'!R152:R192, SMALL(IF("Yes"='Cheater Sheet'!$BM$152:$BM$192, ROW('Cheater Sheet'!$BM$152:$BM$192)-151,""), ROW()-4)),"")="","",IFERROR(INDEX('Cheater Sheet'!R152:R192, SMALL(IF("Yes"='Cheater Sheet'!$BM$152:$BM$192, ROW('Cheater Sheet'!$BM$152:$BM$192)-151,""), ROW()-4)),""))</f>
        <v/>
      </c>
      <c r="T32" s="704" t="str" cm="1">
        <f t="array" ref="T32">IF(IFERROR(INDEX('Cheater Sheet'!S152:S192, SMALL(IF("Yes"='Cheater Sheet'!$BM$152:$BM$192, ROW('Cheater Sheet'!$BM$152:$BM$192)-151,""), ROW()-4)),"")="","",IFERROR(INDEX('Cheater Sheet'!S152:S192, SMALL(IF("Yes"='Cheater Sheet'!$BM$152:$BM$192, ROW('Cheater Sheet'!$BM$152:$BM$192)-151,""), ROW()-4)),""))</f>
        <v/>
      </c>
      <c r="U32" s="705" t="str" cm="1">
        <f t="array" ref="U32">IF(IFERROR(INDEX('Cheater Sheet'!T152:T192, SMALL(IF("Yes"='Cheater Sheet'!$BM$152:$BM$192, ROW('Cheater Sheet'!$BM$152:$BM$192)-151,""), ROW()-4)),"")="","",IFERROR(INDEX('Cheater Sheet'!T152:T192, SMALL(IF("Yes"='Cheater Sheet'!$BM$152:$BM$192, ROW('Cheater Sheet'!$BM$152:$BM$192)-151,""), ROW()-4)),""))</f>
        <v/>
      </c>
      <c r="V32" s="704" t="str" cm="1">
        <f t="array" ref="V32">IF(IFERROR(INDEX('Cheater Sheet'!U152:U192, SMALL(IF("Yes"='Cheater Sheet'!$BM$152:$BM$192, ROW('Cheater Sheet'!$BM$152:$BM$192)-151,""), ROW()-4)),"")="","",IFERROR(INDEX('Cheater Sheet'!U152:U192, SMALL(IF("Yes"='Cheater Sheet'!$BM$152:$BM$192, ROW('Cheater Sheet'!$BM$152:$BM$192)-151,""), ROW()-4)),""))</f>
        <v/>
      </c>
      <c r="W32" s="705" t="str" cm="1">
        <f t="array" ref="W32">IF(IFERROR(INDEX('Cheater Sheet'!V152:V192, SMALL(IF("Yes"='Cheater Sheet'!$BM$152:$BM$192, ROW('Cheater Sheet'!$BM$152:$BM$192)-151,""), ROW()-4)),"")="","",IFERROR(INDEX('Cheater Sheet'!V152:V192, SMALL(IF("Yes"='Cheater Sheet'!$BM$152:$BM$192, ROW('Cheater Sheet'!$BM$152:$BM$192)-151,""), ROW()-4)),""))</f>
        <v/>
      </c>
      <c r="X32" s="704" t="str" cm="1">
        <f t="array" ref="X32">IF(IFERROR(INDEX('Cheater Sheet'!W152:W192, SMALL(IF("Yes"='Cheater Sheet'!$BM$152:$BM$192, ROW('Cheater Sheet'!$BM$152:$BM$192)-151,""), ROW()-4)),"")="","",IFERROR(INDEX('Cheater Sheet'!W152:W192, SMALL(IF("Yes"='Cheater Sheet'!$BM$152:$BM$192, ROW('Cheater Sheet'!$BM$152:$BM$192)-151,""), ROW()-4)),""))</f>
        <v/>
      </c>
      <c r="Y32" s="705" t="str" cm="1">
        <f t="array" ref="Y32">IF(IFERROR(INDEX('Cheater Sheet'!X152:X192, SMALL(IF("Yes"='Cheater Sheet'!$BM$152:$BM$192, ROW('Cheater Sheet'!$BM$152:$BM$192)-151,""), ROW()-4)),"")="","",IFERROR(INDEX('Cheater Sheet'!X152:X192, SMALL(IF("Yes"='Cheater Sheet'!$BM$152:$BM$192, ROW('Cheater Sheet'!$BM$152:$BM$192)-151,""), ROW()-4)),""))</f>
        <v/>
      </c>
      <c r="Z32" s="704" t="str" cm="1">
        <f t="array" ref="Z32">IF(IFERROR(INDEX('Cheater Sheet'!Y152:Y192, SMALL(IF("Yes"='Cheater Sheet'!$BM$152:$BM$192, ROW('Cheater Sheet'!$BM$152:$BM$192)-151,""), ROW()-4)),"")="","",IFERROR(INDEX('Cheater Sheet'!Y152:Y192, SMALL(IF("Yes"='Cheater Sheet'!$BM$152:$BM$192, ROW('Cheater Sheet'!$BM$152:$BM$192)-151,""), ROW()-4)),""))</f>
        <v/>
      </c>
      <c r="AA32" s="705" t="str" cm="1">
        <f t="array" ref="AA32">IF(IFERROR(INDEX('Cheater Sheet'!Z152:Z192, SMALL(IF("Yes"='Cheater Sheet'!$BM$152:$BM$192, ROW('Cheater Sheet'!$BM$152:$BM$192)-151,""), ROW()-4)),"")="","",IFERROR(INDEX('Cheater Sheet'!Z152:Z192, SMALL(IF("Yes"='Cheater Sheet'!$BM$152:$BM$192, ROW('Cheater Sheet'!$BM$152:$BM$192)-151,""), ROW()-4)),""))</f>
        <v/>
      </c>
      <c r="AB32" s="704" t="str" cm="1">
        <f t="array" ref="AB32">IF(IFERROR(INDEX('Cheater Sheet'!AA152:AA192, SMALL(IF("Yes"='Cheater Sheet'!$BM$152:$BM$192, ROW('Cheater Sheet'!$BM$152:$BM$192)-151,""), ROW()-4)),"")="","",IFERROR(INDEX('Cheater Sheet'!AA152:AA192, SMALL(IF("Yes"='Cheater Sheet'!$BM$152:$BM$192, ROW('Cheater Sheet'!$BM$152:$BM$192)-151,""), ROW()-4)),""))</f>
        <v/>
      </c>
      <c r="AC32" s="705" t="str" cm="1">
        <f t="array" ref="AC32">IF(IFERROR(INDEX('Cheater Sheet'!AB152:AB192, SMALL(IF("Yes"='Cheater Sheet'!$BM$152:$BM$192, ROW('Cheater Sheet'!$BM$152:$BM$192)-151,""), ROW()-4)),"")="","",IFERROR(INDEX('Cheater Sheet'!AB152:AB192, SMALL(IF("Yes"='Cheater Sheet'!$BM$152:$BM$192, ROW('Cheater Sheet'!$BM$152:$BM$192)-151,""), ROW()-4)),""))</f>
        <v/>
      </c>
      <c r="AD32" s="704" t="str" cm="1">
        <f t="array" ref="AD32">IF(IFERROR(INDEX('Cheater Sheet'!AC152:AC192, SMALL(IF("Yes"='Cheater Sheet'!$BM$152:$BM$192, ROW('Cheater Sheet'!$BM$152:$BM$192)-151,""), ROW()-4)),"")="","",IFERROR(INDEX('Cheater Sheet'!AC152:AC192, SMALL(IF("Yes"='Cheater Sheet'!$BM$152:$BM$192, ROW('Cheater Sheet'!$BM$152:$BM$192)-151,""), ROW()-4)),""))</f>
        <v/>
      </c>
      <c r="AE32" s="705" t="str" cm="1">
        <f t="array" ref="AE32">IF(IFERROR(INDEX('Cheater Sheet'!AD152:AD192, SMALL(IF("Yes"='Cheater Sheet'!$BM$152:$BM$192, ROW('Cheater Sheet'!$BM$152:$BM$192)-151,""), ROW()-4)),"")="","",IFERROR(INDEX('Cheater Sheet'!AD152:AD192, SMALL(IF("Yes"='Cheater Sheet'!$BM$152:$BM$192, ROW('Cheater Sheet'!$BM$152:$BM$192)-151,""), ROW()-4)),""))</f>
        <v/>
      </c>
      <c r="AF32" s="704" t="str" cm="1">
        <f t="array" ref="AF32">IF(IFERROR(INDEX('Cheater Sheet'!AE152:AE192, SMALL(IF("Yes"='Cheater Sheet'!$BM$152:$BM$192, ROW('Cheater Sheet'!$BM$152:$BM$192)-151,""), ROW()-4)),"")="","",IFERROR(INDEX('Cheater Sheet'!AE152:AE192, SMALL(IF("Yes"='Cheater Sheet'!$BM$152:$BM$192, ROW('Cheater Sheet'!$BM$152:$BM$192)-151,""), ROW()-4)),""))</f>
        <v/>
      </c>
      <c r="AG32" s="705" t="str" cm="1">
        <f t="array" ref="AG32">IF(IFERROR(INDEX('Cheater Sheet'!AF152:AF192, SMALL(IF("Yes"='Cheater Sheet'!$BM$152:$BM$192, ROW('Cheater Sheet'!$BM$152:$BM$192)-151,""), ROW()-4)),"")="","",IFERROR(INDEX('Cheater Sheet'!AF152:AF192, SMALL(IF("Yes"='Cheater Sheet'!$BM$152:$BM$192, ROW('Cheater Sheet'!$BM$152:$BM$192)-151,""), ROW()-4)),""))</f>
        <v/>
      </c>
      <c r="AH32" s="704" t="str" cm="1">
        <f t="array" ref="AH32">IF(IFERROR(INDEX('Cheater Sheet'!AG152:AG192, SMALL(IF("Yes"='Cheater Sheet'!$BM$152:$BM$192, ROW('Cheater Sheet'!$BM$152:$BM$192)-151,""), ROW()-4)),"")="","",IFERROR(INDEX('Cheater Sheet'!AG152:AG192, SMALL(IF("Yes"='Cheater Sheet'!$BM$152:$BM$192, ROW('Cheater Sheet'!$BM$152:$BM$192)-151,""), ROW()-4)),""))</f>
        <v/>
      </c>
      <c r="AI32" s="705" t="str" cm="1">
        <f t="array" ref="AI32">IF(IFERROR(INDEX('Cheater Sheet'!AH152:AH192, SMALL(IF("Yes"='Cheater Sheet'!$BM$152:$BM$192, ROW('Cheater Sheet'!$BM$152:$BM$192)-151,""), ROW()-4)),"")="","",IFERROR(INDEX('Cheater Sheet'!AH152:AH192, SMALL(IF("Yes"='Cheater Sheet'!$BM$152:$BM$192, ROW('Cheater Sheet'!$BM$152:$BM$192)-151,""), ROW()-4)),""))</f>
        <v/>
      </c>
      <c r="AJ32" s="704" t="str" cm="1">
        <f t="array" ref="AJ32">IF(IFERROR(INDEX('Cheater Sheet'!AI152:AI192, SMALL(IF("Yes"='Cheater Sheet'!$BM$152:$BM$192, ROW('Cheater Sheet'!$BM$152:$BM$192)-151,""), ROW()-4)),"")="","",IFERROR(INDEX('Cheater Sheet'!AI152:AI192, SMALL(IF("Yes"='Cheater Sheet'!$BM$152:$BM$192, ROW('Cheater Sheet'!$BM$152:$BM$192)-151,""), ROW()-4)),""))</f>
        <v/>
      </c>
      <c r="AK32" s="705" t="str" cm="1">
        <f t="array" ref="AK32">IF(IFERROR(INDEX('Cheater Sheet'!AJ152:AJ192, SMALL(IF("Yes"='Cheater Sheet'!$BM$152:$BM$192, ROW('Cheater Sheet'!$BM$152:$BM$192)-151,""), ROW()-4)),"")="","",IFERROR(INDEX('Cheater Sheet'!AJ152:AJ192, SMALL(IF("Yes"='Cheater Sheet'!$BM$152:$BM$192, ROW('Cheater Sheet'!$BM$152:$BM$192)-151,""), ROW()-4)),""))</f>
        <v/>
      </c>
      <c r="AL32" s="704" t="str" cm="1">
        <f t="array" ref="AL32">IF(IFERROR(INDEX('Cheater Sheet'!AK152:AK192, SMALL(IF("Yes"='Cheater Sheet'!$BM$152:$BM$192, ROW('Cheater Sheet'!$BM$152:$BM$192)-151,""), ROW()-4)),"")="","",IFERROR(INDEX('Cheater Sheet'!AK152:AK192, SMALL(IF("Yes"='Cheater Sheet'!$BM$152:$BM$192, ROW('Cheater Sheet'!$BM$152:$BM$192)-151,""), ROW()-4)),""))</f>
        <v/>
      </c>
      <c r="AM32" s="705" t="str" cm="1">
        <f t="array" ref="AM32">IF(IFERROR(INDEX('Cheater Sheet'!AL152:AL192, SMALL(IF("Yes"='Cheater Sheet'!$BM$152:$BM$192, ROW('Cheater Sheet'!$BM$152:$BM$192)-151,""), ROW()-4)),"")="","",IFERROR(INDEX('Cheater Sheet'!AL152:AL192, SMALL(IF("Yes"='Cheater Sheet'!$BM$152:$BM$192, ROW('Cheater Sheet'!$BM$152:$BM$192)-151,""), ROW()-4)),""))</f>
        <v/>
      </c>
      <c r="AN32" s="704" t="str" cm="1">
        <f t="array" ref="AN32">IF(IFERROR(INDEX('Cheater Sheet'!AM152:AM192, SMALL(IF("Yes"='Cheater Sheet'!$BM$152:$BM$192, ROW('Cheater Sheet'!$BM$152:$BM$192)-151,""), ROW()-4)),"")="","",IFERROR(INDEX('Cheater Sheet'!AM152:AM192, SMALL(IF("Yes"='Cheater Sheet'!$BM$152:$BM$192, ROW('Cheater Sheet'!$BM$152:$BM$192)-151,""), ROW()-4)),""))</f>
        <v/>
      </c>
      <c r="AO32" s="705" t="str" cm="1">
        <f t="array" ref="AO32">IF(IFERROR(INDEX('Cheater Sheet'!AN152:AN192, SMALL(IF("Yes"='Cheater Sheet'!$BM$152:$BM$192, ROW('Cheater Sheet'!$BM$152:$BM$192)-151,""), ROW()-4)),"")="","",IFERROR(INDEX('Cheater Sheet'!AN152:AN192, SMALL(IF("Yes"='Cheater Sheet'!$BM$152:$BM$192, ROW('Cheater Sheet'!$BM$152:$BM$192)-151,""), ROW()-4)),""))</f>
        <v/>
      </c>
      <c r="AP32" s="704" t="str" cm="1">
        <f t="array" ref="AP32">IF(IFERROR(INDEX('Cheater Sheet'!AO152:AO192, SMALL(IF("Yes"='Cheater Sheet'!$BM$152:$BM$192, ROW('Cheater Sheet'!$BM$152:$BM$192)-151,""), ROW()-4)),"")="","",IFERROR(INDEX('Cheater Sheet'!AO152:AO192, SMALL(IF("Yes"='Cheater Sheet'!$BM$152:$BM$192, ROW('Cheater Sheet'!$BM$152:$BM$192)-151,""), ROW()-4)),""))</f>
        <v/>
      </c>
      <c r="AQ32" s="705" t="str" cm="1">
        <f t="array" ref="AQ32">IF(IFERROR(INDEX('Cheater Sheet'!AP152:AP192, SMALL(IF("Yes"='Cheater Sheet'!$BM$152:$BM$192, ROW('Cheater Sheet'!$BM$152:$BM$192)-151,""), ROW()-4)),"")="","",IFERROR(INDEX('Cheater Sheet'!AP152:AP192, SMALL(IF("Yes"='Cheater Sheet'!$BM$152:$BM$192, ROW('Cheater Sheet'!$BM$152:$BM$192)-151,""), ROW()-4)),""))</f>
        <v/>
      </c>
      <c r="AR32" s="704" t="str" cm="1">
        <f t="array" ref="AR32">IF(IFERROR(INDEX('Cheater Sheet'!AQ152:AQ192, SMALL(IF("Yes"='Cheater Sheet'!$BM$152:$BM$192, ROW('Cheater Sheet'!$BM$152:$BM$192)-151,""), ROW()-4)),"")="","",IFERROR(INDEX('Cheater Sheet'!AQ152:AQ192, SMALL(IF("Yes"='Cheater Sheet'!$BM$152:$BM$192, ROW('Cheater Sheet'!$BM$152:$BM$192)-151,""), ROW()-4)),""))</f>
        <v/>
      </c>
      <c r="AS32" s="705" t="str" cm="1">
        <f t="array" ref="AS32">IF(IFERROR(INDEX('Cheater Sheet'!AR152:AR192, SMALL(IF("Yes"='Cheater Sheet'!$BM$152:$BM$192, ROW('Cheater Sheet'!$BM$152:$BM$192)-151,""), ROW()-4)),"")="","",IFERROR(INDEX('Cheater Sheet'!AR152:AR192, SMALL(IF("Yes"='Cheater Sheet'!$BM$152:$BM$192, ROW('Cheater Sheet'!$BM$152:$BM$192)-151,""), ROW()-4)),""))</f>
        <v/>
      </c>
      <c r="AT32" s="704" t="str" cm="1">
        <f t="array" ref="AT32">IF(IFERROR(INDEX('Cheater Sheet'!AS152:AS192, SMALL(IF("Yes"='Cheater Sheet'!$BM$152:$BM$192, ROW('Cheater Sheet'!$BM$152:$BM$192)-151,""), ROW()-4)),"")="","",IFERROR(INDEX('Cheater Sheet'!AS152:AS192, SMALL(IF("Yes"='Cheater Sheet'!$BM$152:$BM$192, ROW('Cheater Sheet'!$BM$152:$BM$192)-151,""), ROW()-4)),""))</f>
        <v/>
      </c>
      <c r="AU32" s="705" t="str" cm="1">
        <f t="array" ref="AU32">IF(IFERROR(INDEX('Cheater Sheet'!AT152:AT192, SMALL(IF("Yes"='Cheater Sheet'!$BM$152:$BM$192, ROW('Cheater Sheet'!$BM$152:$BM$192)-151,""), ROW()-4)),"")="","",IFERROR(INDEX('Cheater Sheet'!AT152:AT192, SMALL(IF("Yes"='Cheater Sheet'!$BM$152:$BM$192, ROW('Cheater Sheet'!$BM$152:$BM$192)-151,""), ROW()-4)),""))</f>
        <v/>
      </c>
      <c r="AV32" s="704" t="str" cm="1">
        <f t="array" ref="AV32">IF(IFERROR(INDEX('Cheater Sheet'!AU152:AU192, SMALL(IF("Yes"='Cheater Sheet'!$BM$152:$BM$192, ROW('Cheater Sheet'!$BM$152:$BM$192)-151,""), ROW()-4)),"")="","",IFERROR(INDEX('Cheater Sheet'!AU152:AU192, SMALL(IF("Yes"='Cheater Sheet'!$BM$152:$BM$192, ROW('Cheater Sheet'!$BM$152:$BM$192)-151,""), ROW()-4)),""))</f>
        <v/>
      </c>
      <c r="AW32" s="705" t="str" cm="1">
        <f t="array" ref="AW32">IF(IFERROR(INDEX('Cheater Sheet'!AV152:AV192, SMALL(IF("Yes"='Cheater Sheet'!$BM$152:$BM$192, ROW('Cheater Sheet'!$BM$152:$BM$192)-151,""), ROW()-4)),"")="","",IFERROR(INDEX('Cheater Sheet'!AV152:AV192, SMALL(IF("Yes"='Cheater Sheet'!$BM$152:$BM$192, ROW('Cheater Sheet'!$BM$152:$BM$192)-151,""), ROW()-4)),""))</f>
        <v/>
      </c>
      <c r="AX32" s="704" t="str" cm="1">
        <f t="array" ref="AX32">IF(IFERROR(INDEX('Cheater Sheet'!AW152:AW192, SMALL(IF("Yes"='Cheater Sheet'!$BM$152:$BM$192, ROW('Cheater Sheet'!$BM$152:$BM$192)-151,""), ROW()-4)),"")="","",IFERROR(INDEX('Cheater Sheet'!AW152:AW192, SMALL(IF("Yes"='Cheater Sheet'!$BM$152:$BM$192, ROW('Cheater Sheet'!$BM$152:$BM$192)-151,""), ROW()-4)),""))</f>
        <v/>
      </c>
      <c r="AY32" s="705" t="str" cm="1">
        <f t="array" ref="AY32">IF(IFERROR(INDEX('Cheater Sheet'!AX152:AX192, SMALL(IF("Yes"='Cheater Sheet'!$BM$152:$BM$192, ROW('Cheater Sheet'!$BM$152:$BM$192)-151,""), ROW()-4)),"")="","",IFERROR(INDEX('Cheater Sheet'!AX152:AX192, SMALL(IF("Yes"='Cheater Sheet'!$BM$152:$BM$192, ROW('Cheater Sheet'!$BM$152:$BM$192)-151,""), ROW()-4)),""))</f>
        <v/>
      </c>
      <c r="AZ32" s="704" t="str" cm="1">
        <f t="array" ref="AZ32">IF(IFERROR(INDEX('Cheater Sheet'!AY152:AY192, SMALL(IF("Yes"='Cheater Sheet'!$BM$152:$BM$192, ROW('Cheater Sheet'!$BM$152:$BM$192)-151,""), ROW()-4)),"")="","",IFERROR(INDEX('Cheater Sheet'!AY152:AY192, SMALL(IF("Yes"='Cheater Sheet'!$BM$152:$BM$192, ROW('Cheater Sheet'!$BM$152:$BM$192)-151,""), ROW()-4)),""))</f>
        <v/>
      </c>
      <c r="BA32" s="705" t="str" cm="1">
        <f t="array" ref="BA32">IF(IFERROR(INDEX('Cheater Sheet'!AZ152:AZ192, SMALL(IF("Yes"='Cheater Sheet'!$BM$152:$BM$192, ROW('Cheater Sheet'!$BM$152:$BM$192)-151,""), ROW()-4)),"")="","",IFERROR(INDEX('Cheater Sheet'!AZ152:AZ192, SMALL(IF("Yes"='Cheater Sheet'!$BM$152:$BM$192, ROW('Cheater Sheet'!$BM$152:$BM$192)-151,""), ROW()-4)),""))</f>
        <v/>
      </c>
      <c r="BB32" s="704" t="str" cm="1">
        <f t="array" ref="BB32">IF(IFERROR(INDEX('Cheater Sheet'!BA152:BA192, SMALL(IF("Yes"='Cheater Sheet'!$BM$152:$BM$192, ROW('Cheater Sheet'!$BM$152:$BM$192)-151,""), ROW()-4)),"")="","",IFERROR(INDEX('Cheater Sheet'!BA152:BA192, SMALL(IF("Yes"='Cheater Sheet'!$BM$152:$BM$192, ROW('Cheater Sheet'!$BM$152:$BM$192)-151,""), ROW()-4)),""))</f>
        <v/>
      </c>
      <c r="BC32" s="705" t="str" cm="1">
        <f t="array" ref="BC32">IF(IFERROR(INDEX('Cheater Sheet'!BB152:BB192, SMALL(IF("Yes"='Cheater Sheet'!$BM$152:$BM$192, ROW('Cheater Sheet'!$BM$152:$BM$192)-151,""), ROW()-4)),"")="","",IFERROR(INDEX('Cheater Sheet'!BB152:BB192, SMALL(IF("Yes"='Cheater Sheet'!$BM$152:$BM$192, ROW('Cheater Sheet'!$BM$152:$BM$192)-151,""), ROW()-4)),""))</f>
        <v/>
      </c>
      <c r="BD32" s="704" t="str" cm="1">
        <f t="array" ref="BD32">IF(IFERROR(INDEX('Cheater Sheet'!BC152:BC192, SMALL(IF("Yes"='Cheater Sheet'!$BM$152:$BM$192, ROW('Cheater Sheet'!$BM$152:$BM$192)-151,""), ROW()-4)),"")="","",IFERROR(INDEX('Cheater Sheet'!BC152:BC192, SMALL(IF("Yes"='Cheater Sheet'!$BM$152:$BM$192, ROW('Cheater Sheet'!$BM$152:$BM$192)-151,""), ROW()-4)),""))</f>
        <v/>
      </c>
      <c r="BE32" s="705" t="str" cm="1">
        <f t="array" ref="BE32">IF(IFERROR(INDEX('Cheater Sheet'!BD152:BD192, SMALL(IF("Yes"='Cheater Sheet'!$BM$152:$BM$192, ROW('Cheater Sheet'!$BM$152:$BM$192)-151,""), ROW()-4)),"")="","",IFERROR(INDEX('Cheater Sheet'!BD152:BD192, SMALL(IF("Yes"='Cheater Sheet'!$BM$152:$BM$192, ROW('Cheater Sheet'!$BM$152:$BM$192)-151,""), ROW()-4)),""))</f>
        <v/>
      </c>
      <c r="BF32" s="704" t="str" cm="1">
        <f t="array" ref="BF32">IF(IFERROR(INDEX('Cheater Sheet'!BE152:BE192, SMALL(IF("Yes"='Cheater Sheet'!$BM$152:$BM$192, ROW('Cheater Sheet'!$BM$152:$BM$192)-151,""), ROW()-4)),"")="","",IFERROR(INDEX('Cheater Sheet'!BE152:BE192, SMALL(IF("Yes"='Cheater Sheet'!$BM$152:$BM$192, ROW('Cheater Sheet'!$BM$152:$BM$192)-151,""), ROW()-4)),""))</f>
        <v/>
      </c>
      <c r="BG32" s="705" t="str" cm="1">
        <f t="array" ref="BG32">IF(IFERROR(INDEX('Cheater Sheet'!BF152:BF192, SMALL(IF("Yes"='Cheater Sheet'!$BM$152:$BM$192, ROW('Cheater Sheet'!$BM$152:$BM$192)-151,""), ROW()-4)),"")="","",IFERROR(INDEX('Cheater Sheet'!BF152:BF192, SMALL(IF("Yes"='Cheater Sheet'!$BM$152:$BM$192, ROW('Cheater Sheet'!$BM$152:$BM$192)-151,""), ROW()-4)),""))</f>
        <v/>
      </c>
      <c r="BH32" s="704" t="str" cm="1">
        <f t="array" ref="BH32">IF(IFERROR(INDEX('Cheater Sheet'!BG152:BG192, SMALL(IF("Yes"='Cheater Sheet'!$BM$152:$BM$192, ROW('Cheater Sheet'!$BM$152:$BM$192)-151,""), ROW()-4)),"")="","",IFERROR(INDEX('Cheater Sheet'!BG152:BG192, SMALL(IF("Yes"='Cheater Sheet'!$BM$152:$BM$192, ROW('Cheater Sheet'!$BM$152:$BM$192)-151,""), ROW()-4)),""))</f>
        <v/>
      </c>
      <c r="BI32" s="705" t="str" cm="1">
        <f t="array" ref="BI32">IF(IFERROR(INDEX('Cheater Sheet'!BH152:BH192, SMALL(IF("Yes"='Cheater Sheet'!$BM$152:$BM$192, ROW('Cheater Sheet'!$BM$152:$BM$192)-151,""), ROW()-4)),"")="","",IFERROR(INDEX('Cheater Sheet'!BH152:BH192, SMALL(IF("Yes"='Cheater Sheet'!$BM$152:$BM$192, ROW('Cheater Sheet'!$BM$152:$BM$192)-151,""), ROW()-4)),""))</f>
        <v/>
      </c>
      <c r="BJ32" s="704" t="str" cm="1">
        <f t="array" ref="BJ32">IF(IFERROR(INDEX('Cheater Sheet'!BI152:BI192, SMALL(IF("Yes"='Cheater Sheet'!$BM$152:$BM$192, ROW('Cheater Sheet'!$BM$152:$BM$192)-151,""), ROW()-4)),"")="","",IFERROR(INDEX('Cheater Sheet'!BI152:BI192, SMALL(IF("Yes"='Cheater Sheet'!$BM$152:$BM$192, ROW('Cheater Sheet'!$BM$152:$BM$192)-151,""), ROW()-4)),""))</f>
        <v/>
      </c>
      <c r="BK32" s="527" t="str" cm="1">
        <f t="array" ref="BK32">IF(IFERROR(INDEX('Cheater Sheet'!BJ152:BJ192, SMALL(IF("Yes"='Cheater Sheet'!$BM$152:$BM$192, ROW('Cheater Sheet'!$BM$152:$BM$192)-151,""), ROW()-4)),"")="","",IFERROR(INDEX('Cheater Sheet'!BJ152:BJ192, SMALL(IF("Yes"='Cheater Sheet'!$BM$152:$BM$192, ROW('Cheater Sheet'!$BM$152:$BM$192)-151,""), ROW()-4)),""))</f>
        <v/>
      </c>
      <c r="BL32" s="714"/>
    </row>
    <row r="33" spans="1:64" x14ac:dyDescent="0.2">
      <c r="A33" s="765">
        <f t="shared" si="0"/>
        <v>0</v>
      </c>
      <c r="C33" s="143" t="str" cm="1">
        <f t="array" ref="C33">IFERROR(INDEX('Cheater Sheet'!$B$152:$B$192, SMALL(IF("Yes"='Cheater Sheet'!$BM$152:$BM$192, ROW('Cheater Sheet'!$BM$152:$BM$192)-151,""), ROW()-4)),"")</f>
        <v/>
      </c>
      <c r="D33" s="704" t="str" cm="1">
        <f t="array" ref="D33">IF(IFERROR(INDEX('Cheater Sheet'!C152:C192, SMALL(IF("Yes"='Cheater Sheet'!$BM$152:$BM$192, ROW('Cheater Sheet'!$BM$152:$BM$192)-151,""), ROW()-4)),"")="","",IFERROR(INDEX('Cheater Sheet'!C152:C192, SMALL(IF("Yes"='Cheater Sheet'!$BM$152:$BM$192, ROW('Cheater Sheet'!$BM$152:$BM$192)-151,""), ROW()-4)),""))</f>
        <v/>
      </c>
      <c r="E33" s="705" t="str" cm="1">
        <f t="array" ref="E33">IF(IFERROR(INDEX('Cheater Sheet'!D152:D192, SMALL(IF("Yes"='Cheater Sheet'!$BM$152:$BM$192, ROW('Cheater Sheet'!$BM$152:$BM$192)-151,""), ROW()-4)),"")="","",IFERROR(INDEX('Cheater Sheet'!D152:D192, SMALL(IF("Yes"='Cheater Sheet'!$BM$152:$BM$192, ROW('Cheater Sheet'!$BM$152:$BM$192)-151,""), ROW()-4)),""))</f>
        <v/>
      </c>
      <c r="F33" s="704" t="str" cm="1">
        <f t="array" ref="F33">IF(IFERROR(INDEX('Cheater Sheet'!E152:E192, SMALL(IF("Yes"='Cheater Sheet'!$BM$152:$BM$192, ROW('Cheater Sheet'!$BM$152:$BM$192)-151,""), ROW()-4)),"")="","",IFERROR(INDEX('Cheater Sheet'!E152:E192, SMALL(IF("Yes"='Cheater Sheet'!$BM$152:$BM$192, ROW('Cheater Sheet'!$BM$152:$BM$192)-151,""), ROW()-4)),""))</f>
        <v/>
      </c>
      <c r="G33" s="705" t="str" cm="1">
        <f t="array" ref="G33">IF(IFERROR(INDEX('Cheater Sheet'!F152:F192, SMALL(IF("Yes"='Cheater Sheet'!$BM$152:$BM$192, ROW('Cheater Sheet'!$BM$152:$BM$192)-151,""), ROW()-4)),"")="","",IFERROR(INDEX('Cheater Sheet'!F152:F192, SMALL(IF("Yes"='Cheater Sheet'!$BM$152:$BM$192, ROW('Cheater Sheet'!$BM$152:$BM$192)-151,""), ROW()-4)),""))</f>
        <v/>
      </c>
      <c r="H33" s="704" t="str" cm="1">
        <f t="array" ref="H33">IF(IFERROR(INDEX('Cheater Sheet'!G152:G192, SMALL(IF("Yes"='Cheater Sheet'!$BM$152:$BM$192, ROW('Cheater Sheet'!$BM$152:$BM$192)-151,""), ROW()-4)),"")="","",IFERROR(INDEX('Cheater Sheet'!G152:G192, SMALL(IF("Yes"='Cheater Sheet'!$BM$152:$BM$192, ROW('Cheater Sheet'!$BM$152:$BM$192)-151,""), ROW()-4)),""))</f>
        <v/>
      </c>
      <c r="I33" s="705" t="str" cm="1">
        <f t="array" ref="I33">IF(IFERROR(INDEX('Cheater Sheet'!H152:H192, SMALL(IF("Yes"='Cheater Sheet'!$BM$152:$BM$192, ROW('Cheater Sheet'!$BM$152:$BM$192)-151,""), ROW()-4)),"")="","",IFERROR(INDEX('Cheater Sheet'!H152:H192, SMALL(IF("Yes"='Cheater Sheet'!$BM$152:$BM$192, ROW('Cheater Sheet'!$BM$152:$BM$192)-151,""), ROW()-4)),""))</f>
        <v/>
      </c>
      <c r="J33" s="704" t="str" cm="1">
        <f t="array" ref="J33">IF(IFERROR(INDEX('Cheater Sheet'!I152:I192, SMALL(IF("Yes"='Cheater Sheet'!$BM$152:$BM$192, ROW('Cheater Sheet'!$BM$152:$BM$192)-151,""), ROW()-4)),"")="","",IFERROR(INDEX('Cheater Sheet'!I152:I192, SMALL(IF("Yes"='Cheater Sheet'!$BM$152:$BM$192, ROW('Cheater Sheet'!$BM$152:$BM$192)-151,""), ROW()-4)),""))</f>
        <v/>
      </c>
      <c r="K33" s="705" t="str" cm="1">
        <f t="array" ref="K33">IF(IFERROR(INDEX('Cheater Sheet'!J152:J192, SMALL(IF("Yes"='Cheater Sheet'!$BM$152:$BM$192, ROW('Cheater Sheet'!$BM$152:$BM$192)-151,""), ROW()-4)),"")="","",IFERROR(INDEX('Cheater Sheet'!J152:J192, SMALL(IF("Yes"='Cheater Sheet'!$BM$152:$BM$192, ROW('Cheater Sheet'!$BM$152:$BM$192)-151,""), ROW()-4)),""))</f>
        <v/>
      </c>
      <c r="L33" s="704" t="str" cm="1">
        <f t="array" ref="L33">IF(IFERROR(INDEX('Cheater Sheet'!K152:K192, SMALL(IF("Yes"='Cheater Sheet'!$BM$152:$BM$192, ROW('Cheater Sheet'!$BM$152:$BM$192)-151,""), ROW()-4)),"")="","",IFERROR(INDEX('Cheater Sheet'!K152:K192, SMALL(IF("Yes"='Cheater Sheet'!$BM$152:$BM$192, ROW('Cheater Sheet'!$BM$152:$BM$192)-151,""), ROW()-4)),""))</f>
        <v/>
      </c>
      <c r="M33" s="705" t="str" cm="1">
        <f t="array" ref="M33">IF(IFERROR(INDEX('Cheater Sheet'!L152:L192, SMALL(IF("Yes"='Cheater Sheet'!$BM$152:$BM$192, ROW('Cheater Sheet'!$BM$152:$BM$192)-151,""), ROW()-4)),"")="","",IFERROR(INDEX('Cheater Sheet'!L152:L192, SMALL(IF("Yes"='Cheater Sheet'!$BM$152:$BM$192, ROW('Cheater Sheet'!$BM$152:$BM$192)-151,""), ROW()-4)),""))</f>
        <v/>
      </c>
      <c r="N33" s="704" t="str" cm="1">
        <f t="array" ref="N33">IF(IFERROR(INDEX('Cheater Sheet'!M152:M192, SMALL(IF("Yes"='Cheater Sheet'!$BM$152:$BM$192, ROW('Cheater Sheet'!$BM$152:$BM$192)-151,""), ROW()-4)),"")="","",IFERROR(INDEX('Cheater Sheet'!M152:M192, SMALL(IF("Yes"='Cheater Sheet'!$BM$152:$BM$192, ROW('Cheater Sheet'!$BM$152:$BM$192)-151,""), ROW()-4)),""))</f>
        <v/>
      </c>
      <c r="O33" s="705" t="str" cm="1">
        <f t="array" ref="O33">IF(IFERROR(INDEX('Cheater Sheet'!N152:N192, SMALL(IF("Yes"='Cheater Sheet'!$BM$152:$BM$192, ROW('Cheater Sheet'!$BM$152:$BM$192)-151,""), ROW()-4)),"")="","",IFERROR(INDEX('Cheater Sheet'!N152:N192, SMALL(IF("Yes"='Cheater Sheet'!$BM$152:$BM$192, ROW('Cheater Sheet'!$BM$152:$BM$192)-151,""), ROW()-4)),""))</f>
        <v/>
      </c>
      <c r="P33" s="704" t="str" cm="1">
        <f t="array" ref="P33">IF(IFERROR(INDEX('Cheater Sheet'!O152:O192, SMALL(IF("Yes"='Cheater Sheet'!$BM$152:$BM$192, ROW('Cheater Sheet'!$BM$152:$BM$192)-151,""), ROW()-4)),"")="","",IFERROR(INDEX('Cheater Sheet'!O152:O192, SMALL(IF("Yes"='Cheater Sheet'!$BM$152:$BM$192, ROW('Cheater Sheet'!$BM$152:$BM$192)-151,""), ROW()-4)),""))</f>
        <v/>
      </c>
      <c r="Q33" s="705" t="str" cm="1">
        <f t="array" ref="Q33">IF(IFERROR(INDEX('Cheater Sheet'!P152:P192, SMALL(IF("Yes"='Cheater Sheet'!$BM$152:$BM$192, ROW('Cheater Sheet'!$BM$152:$BM$192)-151,""), ROW()-4)),"")="","",IFERROR(INDEX('Cheater Sheet'!P152:P192, SMALL(IF("Yes"='Cheater Sheet'!$BM$152:$BM$192, ROW('Cheater Sheet'!$BM$152:$BM$192)-151,""), ROW()-4)),""))</f>
        <v/>
      </c>
      <c r="R33" s="704" t="str" cm="1">
        <f t="array" ref="R33">IF(IFERROR(INDEX('Cheater Sheet'!Q152:Q192, SMALL(IF("Yes"='Cheater Sheet'!$BM$152:$BM$192, ROW('Cheater Sheet'!$BM$152:$BM$192)-151,""), ROW()-4)),"")="","",IFERROR(INDEX('Cheater Sheet'!Q152:Q192, SMALL(IF("Yes"='Cheater Sheet'!$BM$152:$BM$192, ROW('Cheater Sheet'!$BM$152:$BM$192)-151,""), ROW()-4)),""))</f>
        <v/>
      </c>
      <c r="S33" s="705" t="str" cm="1">
        <f t="array" ref="S33">IF(IFERROR(INDEX('Cheater Sheet'!R152:R192, SMALL(IF("Yes"='Cheater Sheet'!$BM$152:$BM$192, ROW('Cheater Sheet'!$BM$152:$BM$192)-151,""), ROW()-4)),"")="","",IFERROR(INDEX('Cheater Sheet'!R152:R192, SMALL(IF("Yes"='Cheater Sheet'!$BM$152:$BM$192, ROW('Cheater Sheet'!$BM$152:$BM$192)-151,""), ROW()-4)),""))</f>
        <v/>
      </c>
      <c r="T33" s="704" t="str" cm="1">
        <f t="array" ref="T33">IF(IFERROR(INDEX('Cheater Sheet'!S152:S192, SMALL(IF("Yes"='Cheater Sheet'!$BM$152:$BM$192, ROW('Cheater Sheet'!$BM$152:$BM$192)-151,""), ROW()-4)),"")="","",IFERROR(INDEX('Cheater Sheet'!S152:S192, SMALL(IF("Yes"='Cheater Sheet'!$BM$152:$BM$192, ROW('Cheater Sheet'!$BM$152:$BM$192)-151,""), ROW()-4)),""))</f>
        <v/>
      </c>
      <c r="U33" s="705" t="str" cm="1">
        <f t="array" ref="U33">IF(IFERROR(INDEX('Cheater Sheet'!T152:T192, SMALL(IF("Yes"='Cheater Sheet'!$BM$152:$BM$192, ROW('Cheater Sheet'!$BM$152:$BM$192)-151,""), ROW()-4)),"")="","",IFERROR(INDEX('Cheater Sheet'!T152:T192, SMALL(IF("Yes"='Cheater Sheet'!$BM$152:$BM$192, ROW('Cheater Sheet'!$BM$152:$BM$192)-151,""), ROW()-4)),""))</f>
        <v/>
      </c>
      <c r="V33" s="704" t="str" cm="1">
        <f t="array" ref="V33">IF(IFERROR(INDEX('Cheater Sheet'!U152:U192, SMALL(IF("Yes"='Cheater Sheet'!$BM$152:$BM$192, ROW('Cheater Sheet'!$BM$152:$BM$192)-151,""), ROW()-4)),"")="","",IFERROR(INDEX('Cheater Sheet'!U152:U192, SMALL(IF("Yes"='Cheater Sheet'!$BM$152:$BM$192, ROW('Cheater Sheet'!$BM$152:$BM$192)-151,""), ROW()-4)),""))</f>
        <v/>
      </c>
      <c r="W33" s="705" t="str" cm="1">
        <f t="array" ref="W33">IF(IFERROR(INDEX('Cheater Sheet'!V152:V192, SMALL(IF("Yes"='Cheater Sheet'!$BM$152:$BM$192, ROW('Cheater Sheet'!$BM$152:$BM$192)-151,""), ROW()-4)),"")="","",IFERROR(INDEX('Cheater Sheet'!V152:V192, SMALL(IF("Yes"='Cheater Sheet'!$BM$152:$BM$192, ROW('Cheater Sheet'!$BM$152:$BM$192)-151,""), ROW()-4)),""))</f>
        <v/>
      </c>
      <c r="X33" s="704" t="str" cm="1">
        <f t="array" ref="X33">IF(IFERROR(INDEX('Cheater Sheet'!W152:W192, SMALL(IF("Yes"='Cheater Sheet'!$BM$152:$BM$192, ROW('Cheater Sheet'!$BM$152:$BM$192)-151,""), ROW()-4)),"")="","",IFERROR(INDEX('Cheater Sheet'!W152:W192, SMALL(IF("Yes"='Cheater Sheet'!$BM$152:$BM$192, ROW('Cheater Sheet'!$BM$152:$BM$192)-151,""), ROW()-4)),""))</f>
        <v/>
      </c>
      <c r="Y33" s="705" t="str" cm="1">
        <f t="array" ref="Y33">IF(IFERROR(INDEX('Cheater Sheet'!X152:X192, SMALL(IF("Yes"='Cheater Sheet'!$BM$152:$BM$192, ROW('Cheater Sheet'!$BM$152:$BM$192)-151,""), ROW()-4)),"")="","",IFERROR(INDEX('Cheater Sheet'!X152:X192, SMALL(IF("Yes"='Cheater Sheet'!$BM$152:$BM$192, ROW('Cheater Sheet'!$BM$152:$BM$192)-151,""), ROW()-4)),""))</f>
        <v/>
      </c>
      <c r="Z33" s="704" t="str" cm="1">
        <f t="array" ref="Z33">IF(IFERROR(INDEX('Cheater Sheet'!Y152:Y192, SMALL(IF("Yes"='Cheater Sheet'!$BM$152:$BM$192, ROW('Cheater Sheet'!$BM$152:$BM$192)-151,""), ROW()-4)),"")="","",IFERROR(INDEX('Cheater Sheet'!Y152:Y192, SMALL(IF("Yes"='Cheater Sheet'!$BM$152:$BM$192, ROW('Cheater Sheet'!$BM$152:$BM$192)-151,""), ROW()-4)),""))</f>
        <v/>
      </c>
      <c r="AA33" s="705" t="str" cm="1">
        <f t="array" ref="AA33">IF(IFERROR(INDEX('Cheater Sheet'!Z152:Z192, SMALL(IF("Yes"='Cheater Sheet'!$BM$152:$BM$192, ROW('Cheater Sheet'!$BM$152:$BM$192)-151,""), ROW()-4)),"")="","",IFERROR(INDEX('Cheater Sheet'!Z152:Z192, SMALL(IF("Yes"='Cheater Sheet'!$BM$152:$BM$192, ROW('Cheater Sheet'!$BM$152:$BM$192)-151,""), ROW()-4)),""))</f>
        <v/>
      </c>
      <c r="AB33" s="704" t="str" cm="1">
        <f t="array" ref="AB33">IF(IFERROR(INDEX('Cheater Sheet'!AA152:AA192, SMALL(IF("Yes"='Cheater Sheet'!$BM$152:$BM$192, ROW('Cheater Sheet'!$BM$152:$BM$192)-151,""), ROW()-4)),"")="","",IFERROR(INDEX('Cheater Sheet'!AA152:AA192, SMALL(IF("Yes"='Cheater Sheet'!$BM$152:$BM$192, ROW('Cheater Sheet'!$BM$152:$BM$192)-151,""), ROW()-4)),""))</f>
        <v/>
      </c>
      <c r="AC33" s="705" t="str" cm="1">
        <f t="array" ref="AC33">IF(IFERROR(INDEX('Cheater Sheet'!AB152:AB192, SMALL(IF("Yes"='Cheater Sheet'!$BM$152:$BM$192, ROW('Cheater Sheet'!$BM$152:$BM$192)-151,""), ROW()-4)),"")="","",IFERROR(INDEX('Cheater Sheet'!AB152:AB192, SMALL(IF("Yes"='Cheater Sheet'!$BM$152:$BM$192, ROW('Cheater Sheet'!$BM$152:$BM$192)-151,""), ROW()-4)),""))</f>
        <v/>
      </c>
      <c r="AD33" s="704" t="str" cm="1">
        <f t="array" ref="AD33">IF(IFERROR(INDEX('Cheater Sheet'!AC152:AC192, SMALL(IF("Yes"='Cheater Sheet'!$BM$152:$BM$192, ROW('Cheater Sheet'!$BM$152:$BM$192)-151,""), ROW()-4)),"")="","",IFERROR(INDEX('Cheater Sheet'!AC152:AC192, SMALL(IF("Yes"='Cheater Sheet'!$BM$152:$BM$192, ROW('Cheater Sheet'!$BM$152:$BM$192)-151,""), ROW()-4)),""))</f>
        <v/>
      </c>
      <c r="AE33" s="705" t="str" cm="1">
        <f t="array" ref="AE33">IF(IFERROR(INDEX('Cheater Sheet'!AD152:AD192, SMALL(IF("Yes"='Cheater Sheet'!$BM$152:$BM$192, ROW('Cheater Sheet'!$BM$152:$BM$192)-151,""), ROW()-4)),"")="","",IFERROR(INDEX('Cheater Sheet'!AD152:AD192, SMALL(IF("Yes"='Cheater Sheet'!$BM$152:$BM$192, ROW('Cheater Sheet'!$BM$152:$BM$192)-151,""), ROW()-4)),""))</f>
        <v/>
      </c>
      <c r="AF33" s="704" t="str" cm="1">
        <f t="array" ref="AF33">IF(IFERROR(INDEX('Cheater Sheet'!AE152:AE192, SMALL(IF("Yes"='Cheater Sheet'!$BM$152:$BM$192, ROW('Cheater Sheet'!$BM$152:$BM$192)-151,""), ROW()-4)),"")="","",IFERROR(INDEX('Cheater Sheet'!AE152:AE192, SMALL(IF("Yes"='Cheater Sheet'!$BM$152:$BM$192, ROW('Cheater Sheet'!$BM$152:$BM$192)-151,""), ROW()-4)),""))</f>
        <v/>
      </c>
      <c r="AG33" s="705" t="str" cm="1">
        <f t="array" ref="AG33">IF(IFERROR(INDEX('Cheater Sheet'!AF152:AF192, SMALL(IF("Yes"='Cheater Sheet'!$BM$152:$BM$192, ROW('Cheater Sheet'!$BM$152:$BM$192)-151,""), ROW()-4)),"")="","",IFERROR(INDEX('Cheater Sheet'!AF152:AF192, SMALL(IF("Yes"='Cheater Sheet'!$BM$152:$BM$192, ROW('Cheater Sheet'!$BM$152:$BM$192)-151,""), ROW()-4)),""))</f>
        <v/>
      </c>
      <c r="AH33" s="704" t="str" cm="1">
        <f t="array" ref="AH33">IF(IFERROR(INDEX('Cheater Sheet'!AG152:AG192, SMALL(IF("Yes"='Cheater Sheet'!$BM$152:$BM$192, ROW('Cheater Sheet'!$BM$152:$BM$192)-151,""), ROW()-4)),"")="","",IFERROR(INDEX('Cheater Sheet'!AG152:AG192, SMALL(IF("Yes"='Cheater Sheet'!$BM$152:$BM$192, ROW('Cheater Sheet'!$BM$152:$BM$192)-151,""), ROW()-4)),""))</f>
        <v/>
      </c>
      <c r="AI33" s="705" t="str" cm="1">
        <f t="array" ref="AI33">IF(IFERROR(INDEX('Cheater Sheet'!AH152:AH192, SMALL(IF("Yes"='Cheater Sheet'!$BM$152:$BM$192, ROW('Cheater Sheet'!$BM$152:$BM$192)-151,""), ROW()-4)),"")="","",IFERROR(INDEX('Cheater Sheet'!AH152:AH192, SMALL(IF("Yes"='Cheater Sheet'!$BM$152:$BM$192, ROW('Cheater Sheet'!$BM$152:$BM$192)-151,""), ROW()-4)),""))</f>
        <v/>
      </c>
      <c r="AJ33" s="704" t="str" cm="1">
        <f t="array" ref="AJ33">IF(IFERROR(INDEX('Cheater Sheet'!AI152:AI192, SMALL(IF("Yes"='Cheater Sheet'!$BM$152:$BM$192, ROW('Cheater Sheet'!$BM$152:$BM$192)-151,""), ROW()-4)),"")="","",IFERROR(INDEX('Cheater Sheet'!AI152:AI192, SMALL(IF("Yes"='Cheater Sheet'!$BM$152:$BM$192, ROW('Cheater Sheet'!$BM$152:$BM$192)-151,""), ROW()-4)),""))</f>
        <v/>
      </c>
      <c r="AK33" s="705" t="str" cm="1">
        <f t="array" ref="AK33">IF(IFERROR(INDEX('Cheater Sheet'!AJ152:AJ192, SMALL(IF("Yes"='Cheater Sheet'!$BM$152:$BM$192, ROW('Cheater Sheet'!$BM$152:$BM$192)-151,""), ROW()-4)),"")="","",IFERROR(INDEX('Cheater Sheet'!AJ152:AJ192, SMALL(IF("Yes"='Cheater Sheet'!$BM$152:$BM$192, ROW('Cheater Sheet'!$BM$152:$BM$192)-151,""), ROW()-4)),""))</f>
        <v/>
      </c>
      <c r="AL33" s="704" t="str" cm="1">
        <f t="array" ref="AL33">IF(IFERROR(INDEX('Cheater Sheet'!AK152:AK192, SMALL(IF("Yes"='Cheater Sheet'!$BM$152:$BM$192, ROW('Cheater Sheet'!$BM$152:$BM$192)-151,""), ROW()-4)),"")="","",IFERROR(INDEX('Cheater Sheet'!AK152:AK192, SMALL(IF("Yes"='Cheater Sheet'!$BM$152:$BM$192, ROW('Cheater Sheet'!$BM$152:$BM$192)-151,""), ROW()-4)),""))</f>
        <v/>
      </c>
      <c r="AM33" s="705" t="str" cm="1">
        <f t="array" ref="AM33">IF(IFERROR(INDEX('Cheater Sheet'!AL152:AL192, SMALL(IF("Yes"='Cheater Sheet'!$BM$152:$BM$192, ROW('Cheater Sheet'!$BM$152:$BM$192)-151,""), ROW()-4)),"")="","",IFERROR(INDEX('Cheater Sheet'!AL152:AL192, SMALL(IF("Yes"='Cheater Sheet'!$BM$152:$BM$192, ROW('Cheater Sheet'!$BM$152:$BM$192)-151,""), ROW()-4)),""))</f>
        <v/>
      </c>
      <c r="AN33" s="704" t="str" cm="1">
        <f t="array" ref="AN33">IF(IFERROR(INDEX('Cheater Sheet'!AM152:AM192, SMALL(IF("Yes"='Cheater Sheet'!$BM$152:$BM$192, ROW('Cheater Sheet'!$BM$152:$BM$192)-151,""), ROW()-4)),"")="","",IFERROR(INDEX('Cheater Sheet'!AM152:AM192, SMALL(IF("Yes"='Cheater Sheet'!$BM$152:$BM$192, ROW('Cheater Sheet'!$BM$152:$BM$192)-151,""), ROW()-4)),""))</f>
        <v/>
      </c>
      <c r="AO33" s="705" t="str" cm="1">
        <f t="array" ref="AO33">IF(IFERROR(INDEX('Cheater Sheet'!AN152:AN192, SMALL(IF("Yes"='Cheater Sheet'!$BM$152:$BM$192, ROW('Cheater Sheet'!$BM$152:$BM$192)-151,""), ROW()-4)),"")="","",IFERROR(INDEX('Cheater Sheet'!AN152:AN192, SMALL(IF("Yes"='Cheater Sheet'!$BM$152:$BM$192, ROW('Cheater Sheet'!$BM$152:$BM$192)-151,""), ROW()-4)),""))</f>
        <v/>
      </c>
      <c r="AP33" s="704" t="str" cm="1">
        <f t="array" ref="AP33">IF(IFERROR(INDEX('Cheater Sheet'!AO152:AO192, SMALL(IF("Yes"='Cheater Sheet'!$BM$152:$BM$192, ROW('Cheater Sheet'!$BM$152:$BM$192)-151,""), ROW()-4)),"")="","",IFERROR(INDEX('Cheater Sheet'!AO152:AO192, SMALL(IF("Yes"='Cheater Sheet'!$BM$152:$BM$192, ROW('Cheater Sheet'!$BM$152:$BM$192)-151,""), ROW()-4)),""))</f>
        <v/>
      </c>
      <c r="AQ33" s="705" t="str" cm="1">
        <f t="array" ref="AQ33">IF(IFERROR(INDEX('Cheater Sheet'!AP152:AP192, SMALL(IF("Yes"='Cheater Sheet'!$BM$152:$BM$192, ROW('Cheater Sheet'!$BM$152:$BM$192)-151,""), ROW()-4)),"")="","",IFERROR(INDEX('Cheater Sheet'!AP152:AP192, SMALL(IF("Yes"='Cheater Sheet'!$BM$152:$BM$192, ROW('Cheater Sheet'!$BM$152:$BM$192)-151,""), ROW()-4)),""))</f>
        <v/>
      </c>
      <c r="AR33" s="704" t="str" cm="1">
        <f t="array" ref="AR33">IF(IFERROR(INDEX('Cheater Sheet'!AQ152:AQ192, SMALL(IF("Yes"='Cheater Sheet'!$BM$152:$BM$192, ROW('Cheater Sheet'!$BM$152:$BM$192)-151,""), ROW()-4)),"")="","",IFERROR(INDEX('Cheater Sheet'!AQ152:AQ192, SMALL(IF("Yes"='Cheater Sheet'!$BM$152:$BM$192, ROW('Cheater Sheet'!$BM$152:$BM$192)-151,""), ROW()-4)),""))</f>
        <v/>
      </c>
      <c r="AS33" s="705" t="str" cm="1">
        <f t="array" ref="AS33">IF(IFERROR(INDEX('Cheater Sheet'!AR152:AR192, SMALL(IF("Yes"='Cheater Sheet'!$BM$152:$BM$192, ROW('Cheater Sheet'!$BM$152:$BM$192)-151,""), ROW()-4)),"")="","",IFERROR(INDEX('Cheater Sheet'!AR152:AR192, SMALL(IF("Yes"='Cheater Sheet'!$BM$152:$BM$192, ROW('Cheater Sheet'!$BM$152:$BM$192)-151,""), ROW()-4)),""))</f>
        <v/>
      </c>
      <c r="AT33" s="704" t="str" cm="1">
        <f t="array" ref="AT33">IF(IFERROR(INDEX('Cheater Sheet'!AS152:AS192, SMALL(IF("Yes"='Cheater Sheet'!$BM$152:$BM$192, ROW('Cheater Sheet'!$BM$152:$BM$192)-151,""), ROW()-4)),"")="","",IFERROR(INDEX('Cheater Sheet'!AS152:AS192, SMALL(IF("Yes"='Cheater Sheet'!$BM$152:$BM$192, ROW('Cheater Sheet'!$BM$152:$BM$192)-151,""), ROW()-4)),""))</f>
        <v/>
      </c>
      <c r="AU33" s="705" t="str" cm="1">
        <f t="array" ref="AU33">IF(IFERROR(INDEX('Cheater Sheet'!AT152:AT192, SMALL(IF("Yes"='Cheater Sheet'!$BM$152:$BM$192, ROW('Cheater Sheet'!$BM$152:$BM$192)-151,""), ROW()-4)),"")="","",IFERROR(INDEX('Cheater Sheet'!AT152:AT192, SMALL(IF("Yes"='Cheater Sheet'!$BM$152:$BM$192, ROW('Cheater Sheet'!$BM$152:$BM$192)-151,""), ROW()-4)),""))</f>
        <v/>
      </c>
      <c r="AV33" s="704" t="str" cm="1">
        <f t="array" ref="AV33">IF(IFERROR(INDEX('Cheater Sheet'!AU152:AU192, SMALL(IF("Yes"='Cheater Sheet'!$BM$152:$BM$192, ROW('Cheater Sheet'!$BM$152:$BM$192)-151,""), ROW()-4)),"")="","",IFERROR(INDEX('Cheater Sheet'!AU152:AU192, SMALL(IF("Yes"='Cheater Sheet'!$BM$152:$BM$192, ROW('Cheater Sheet'!$BM$152:$BM$192)-151,""), ROW()-4)),""))</f>
        <v/>
      </c>
      <c r="AW33" s="705" t="str" cm="1">
        <f t="array" ref="AW33">IF(IFERROR(INDEX('Cheater Sheet'!AV152:AV192, SMALL(IF("Yes"='Cheater Sheet'!$BM$152:$BM$192, ROW('Cheater Sheet'!$BM$152:$BM$192)-151,""), ROW()-4)),"")="","",IFERROR(INDEX('Cheater Sheet'!AV152:AV192, SMALL(IF("Yes"='Cheater Sheet'!$BM$152:$BM$192, ROW('Cheater Sheet'!$BM$152:$BM$192)-151,""), ROW()-4)),""))</f>
        <v/>
      </c>
      <c r="AX33" s="704" t="str" cm="1">
        <f t="array" ref="AX33">IF(IFERROR(INDEX('Cheater Sheet'!AW152:AW192, SMALL(IF("Yes"='Cheater Sheet'!$BM$152:$BM$192, ROW('Cheater Sheet'!$BM$152:$BM$192)-151,""), ROW()-4)),"")="","",IFERROR(INDEX('Cheater Sheet'!AW152:AW192, SMALL(IF("Yes"='Cheater Sheet'!$BM$152:$BM$192, ROW('Cheater Sheet'!$BM$152:$BM$192)-151,""), ROW()-4)),""))</f>
        <v/>
      </c>
      <c r="AY33" s="705" t="str" cm="1">
        <f t="array" ref="AY33">IF(IFERROR(INDEX('Cheater Sheet'!AX152:AX192, SMALL(IF("Yes"='Cheater Sheet'!$BM$152:$BM$192, ROW('Cheater Sheet'!$BM$152:$BM$192)-151,""), ROW()-4)),"")="","",IFERROR(INDEX('Cheater Sheet'!AX152:AX192, SMALL(IF("Yes"='Cheater Sheet'!$BM$152:$BM$192, ROW('Cheater Sheet'!$BM$152:$BM$192)-151,""), ROW()-4)),""))</f>
        <v/>
      </c>
      <c r="AZ33" s="704" t="str" cm="1">
        <f t="array" ref="AZ33">IF(IFERROR(INDEX('Cheater Sheet'!AY152:AY192, SMALL(IF("Yes"='Cheater Sheet'!$BM$152:$BM$192, ROW('Cheater Sheet'!$BM$152:$BM$192)-151,""), ROW()-4)),"")="","",IFERROR(INDEX('Cheater Sheet'!AY152:AY192, SMALL(IF("Yes"='Cheater Sheet'!$BM$152:$BM$192, ROW('Cheater Sheet'!$BM$152:$BM$192)-151,""), ROW()-4)),""))</f>
        <v/>
      </c>
      <c r="BA33" s="705" t="str" cm="1">
        <f t="array" ref="BA33">IF(IFERROR(INDEX('Cheater Sheet'!AZ152:AZ192, SMALL(IF("Yes"='Cheater Sheet'!$BM$152:$BM$192, ROW('Cheater Sheet'!$BM$152:$BM$192)-151,""), ROW()-4)),"")="","",IFERROR(INDEX('Cheater Sheet'!AZ152:AZ192, SMALL(IF("Yes"='Cheater Sheet'!$BM$152:$BM$192, ROW('Cheater Sheet'!$BM$152:$BM$192)-151,""), ROW()-4)),""))</f>
        <v/>
      </c>
      <c r="BB33" s="704" t="str" cm="1">
        <f t="array" ref="BB33">IF(IFERROR(INDEX('Cheater Sheet'!BA152:BA192, SMALL(IF("Yes"='Cheater Sheet'!$BM$152:$BM$192, ROW('Cheater Sheet'!$BM$152:$BM$192)-151,""), ROW()-4)),"")="","",IFERROR(INDEX('Cheater Sheet'!BA152:BA192, SMALL(IF("Yes"='Cheater Sheet'!$BM$152:$BM$192, ROW('Cheater Sheet'!$BM$152:$BM$192)-151,""), ROW()-4)),""))</f>
        <v/>
      </c>
      <c r="BC33" s="705" t="str" cm="1">
        <f t="array" ref="BC33">IF(IFERROR(INDEX('Cheater Sheet'!BB152:BB192, SMALL(IF("Yes"='Cheater Sheet'!$BM$152:$BM$192, ROW('Cheater Sheet'!$BM$152:$BM$192)-151,""), ROW()-4)),"")="","",IFERROR(INDEX('Cheater Sheet'!BB152:BB192, SMALL(IF("Yes"='Cheater Sheet'!$BM$152:$BM$192, ROW('Cheater Sheet'!$BM$152:$BM$192)-151,""), ROW()-4)),""))</f>
        <v/>
      </c>
      <c r="BD33" s="704" t="str" cm="1">
        <f t="array" ref="BD33">IF(IFERROR(INDEX('Cheater Sheet'!BC152:BC192, SMALL(IF("Yes"='Cheater Sheet'!$BM$152:$BM$192, ROW('Cheater Sheet'!$BM$152:$BM$192)-151,""), ROW()-4)),"")="","",IFERROR(INDEX('Cheater Sheet'!BC152:BC192, SMALL(IF("Yes"='Cheater Sheet'!$BM$152:$BM$192, ROW('Cheater Sheet'!$BM$152:$BM$192)-151,""), ROW()-4)),""))</f>
        <v/>
      </c>
      <c r="BE33" s="705" t="str" cm="1">
        <f t="array" ref="BE33">IF(IFERROR(INDEX('Cheater Sheet'!BD152:BD192, SMALL(IF("Yes"='Cheater Sheet'!$BM$152:$BM$192, ROW('Cheater Sheet'!$BM$152:$BM$192)-151,""), ROW()-4)),"")="","",IFERROR(INDEX('Cheater Sheet'!BD152:BD192, SMALL(IF("Yes"='Cheater Sheet'!$BM$152:$BM$192, ROW('Cheater Sheet'!$BM$152:$BM$192)-151,""), ROW()-4)),""))</f>
        <v/>
      </c>
      <c r="BF33" s="704" t="str" cm="1">
        <f t="array" ref="BF33">IF(IFERROR(INDEX('Cheater Sheet'!BE152:BE192, SMALL(IF("Yes"='Cheater Sheet'!$BM$152:$BM$192, ROW('Cheater Sheet'!$BM$152:$BM$192)-151,""), ROW()-4)),"")="","",IFERROR(INDEX('Cheater Sheet'!BE152:BE192, SMALL(IF("Yes"='Cheater Sheet'!$BM$152:$BM$192, ROW('Cheater Sheet'!$BM$152:$BM$192)-151,""), ROW()-4)),""))</f>
        <v/>
      </c>
      <c r="BG33" s="705" t="str" cm="1">
        <f t="array" ref="BG33">IF(IFERROR(INDEX('Cheater Sheet'!BF152:BF192, SMALL(IF("Yes"='Cheater Sheet'!$BM$152:$BM$192, ROW('Cheater Sheet'!$BM$152:$BM$192)-151,""), ROW()-4)),"")="","",IFERROR(INDEX('Cheater Sheet'!BF152:BF192, SMALL(IF("Yes"='Cheater Sheet'!$BM$152:$BM$192, ROW('Cheater Sheet'!$BM$152:$BM$192)-151,""), ROW()-4)),""))</f>
        <v/>
      </c>
      <c r="BH33" s="704" t="str" cm="1">
        <f t="array" ref="BH33">IF(IFERROR(INDEX('Cheater Sheet'!BG152:BG192, SMALL(IF("Yes"='Cheater Sheet'!$BM$152:$BM$192, ROW('Cheater Sheet'!$BM$152:$BM$192)-151,""), ROW()-4)),"")="","",IFERROR(INDEX('Cheater Sheet'!BG152:BG192, SMALL(IF("Yes"='Cheater Sheet'!$BM$152:$BM$192, ROW('Cheater Sheet'!$BM$152:$BM$192)-151,""), ROW()-4)),""))</f>
        <v/>
      </c>
      <c r="BI33" s="705" t="str" cm="1">
        <f t="array" ref="BI33">IF(IFERROR(INDEX('Cheater Sheet'!BH152:BH192, SMALL(IF("Yes"='Cheater Sheet'!$BM$152:$BM$192, ROW('Cheater Sheet'!$BM$152:$BM$192)-151,""), ROW()-4)),"")="","",IFERROR(INDEX('Cheater Sheet'!BH152:BH192, SMALL(IF("Yes"='Cheater Sheet'!$BM$152:$BM$192, ROW('Cheater Sheet'!$BM$152:$BM$192)-151,""), ROW()-4)),""))</f>
        <v/>
      </c>
      <c r="BJ33" s="704" t="str" cm="1">
        <f t="array" ref="BJ33">IF(IFERROR(INDEX('Cheater Sheet'!BI152:BI192, SMALL(IF("Yes"='Cheater Sheet'!$BM$152:$BM$192, ROW('Cheater Sheet'!$BM$152:$BM$192)-151,""), ROW()-4)),"")="","",IFERROR(INDEX('Cheater Sheet'!BI152:BI192, SMALL(IF("Yes"='Cheater Sheet'!$BM$152:$BM$192, ROW('Cheater Sheet'!$BM$152:$BM$192)-151,""), ROW()-4)),""))</f>
        <v/>
      </c>
      <c r="BK33" s="527" t="str" cm="1">
        <f t="array" ref="BK33">IF(IFERROR(INDEX('Cheater Sheet'!BJ152:BJ192, SMALL(IF("Yes"='Cheater Sheet'!$BM$152:$BM$192, ROW('Cheater Sheet'!$BM$152:$BM$192)-151,""), ROW()-4)),"")="","",IFERROR(INDEX('Cheater Sheet'!BJ152:BJ192, SMALL(IF("Yes"='Cheater Sheet'!$BM$152:$BM$192, ROW('Cheater Sheet'!$BM$152:$BM$192)-151,""), ROW()-4)),""))</f>
        <v/>
      </c>
      <c r="BL33" s="714"/>
    </row>
    <row r="34" spans="1:64" x14ac:dyDescent="0.2">
      <c r="A34" s="765">
        <f t="shared" si="0"/>
        <v>0</v>
      </c>
      <c r="C34" s="143" t="str" cm="1">
        <f t="array" ref="C34">IFERROR(INDEX('Cheater Sheet'!$B$152:$B$192, SMALL(IF("Yes"='Cheater Sheet'!$BM$152:$BM$192, ROW('Cheater Sheet'!$BM$152:$BM$192)-151,""), ROW()-4)),"")</f>
        <v/>
      </c>
      <c r="D34" s="704" t="str" cm="1">
        <f t="array" ref="D34">IF(IFERROR(INDEX('Cheater Sheet'!C152:C192, SMALL(IF("Yes"='Cheater Sheet'!$BM$152:$BM$192, ROW('Cheater Sheet'!$BM$152:$BM$192)-151,""), ROW()-4)),"")="","",IFERROR(INDEX('Cheater Sheet'!C152:C192, SMALL(IF("Yes"='Cheater Sheet'!$BM$152:$BM$192, ROW('Cheater Sheet'!$BM$152:$BM$192)-151,""), ROW()-4)),""))</f>
        <v/>
      </c>
      <c r="E34" s="705" t="str" cm="1">
        <f t="array" ref="E34">IF(IFERROR(INDEX('Cheater Sheet'!D152:D192, SMALL(IF("Yes"='Cheater Sheet'!$BM$152:$BM$192, ROW('Cheater Sheet'!$BM$152:$BM$192)-151,""), ROW()-4)),"")="","",IFERROR(INDEX('Cheater Sheet'!D152:D192, SMALL(IF("Yes"='Cheater Sheet'!$BM$152:$BM$192, ROW('Cheater Sheet'!$BM$152:$BM$192)-151,""), ROW()-4)),""))</f>
        <v/>
      </c>
      <c r="F34" s="704" t="str" cm="1">
        <f t="array" ref="F34">IF(IFERROR(INDEX('Cheater Sheet'!E152:E192, SMALL(IF("Yes"='Cheater Sheet'!$BM$152:$BM$192, ROW('Cheater Sheet'!$BM$152:$BM$192)-151,""), ROW()-4)),"")="","",IFERROR(INDEX('Cheater Sheet'!E152:E192, SMALL(IF("Yes"='Cheater Sheet'!$BM$152:$BM$192, ROW('Cheater Sheet'!$BM$152:$BM$192)-151,""), ROW()-4)),""))</f>
        <v/>
      </c>
      <c r="G34" s="705" t="str" cm="1">
        <f t="array" ref="G34">IF(IFERROR(INDEX('Cheater Sheet'!F152:F192, SMALL(IF("Yes"='Cheater Sheet'!$BM$152:$BM$192, ROW('Cheater Sheet'!$BM$152:$BM$192)-151,""), ROW()-4)),"")="","",IFERROR(INDEX('Cheater Sheet'!F152:F192, SMALL(IF("Yes"='Cheater Sheet'!$BM$152:$BM$192, ROW('Cheater Sheet'!$BM$152:$BM$192)-151,""), ROW()-4)),""))</f>
        <v/>
      </c>
      <c r="H34" s="704" t="str" cm="1">
        <f t="array" ref="H34">IF(IFERROR(INDEX('Cheater Sheet'!G152:G192, SMALL(IF("Yes"='Cheater Sheet'!$BM$152:$BM$192, ROW('Cheater Sheet'!$BM$152:$BM$192)-151,""), ROW()-4)),"")="","",IFERROR(INDEX('Cheater Sheet'!G152:G192, SMALL(IF("Yes"='Cheater Sheet'!$BM$152:$BM$192, ROW('Cheater Sheet'!$BM$152:$BM$192)-151,""), ROW()-4)),""))</f>
        <v/>
      </c>
      <c r="I34" s="705" t="str" cm="1">
        <f t="array" ref="I34">IF(IFERROR(INDEX('Cheater Sheet'!H152:H192, SMALL(IF("Yes"='Cheater Sheet'!$BM$152:$BM$192, ROW('Cheater Sheet'!$BM$152:$BM$192)-151,""), ROW()-4)),"")="","",IFERROR(INDEX('Cheater Sheet'!H152:H192, SMALL(IF("Yes"='Cheater Sheet'!$BM$152:$BM$192, ROW('Cheater Sheet'!$BM$152:$BM$192)-151,""), ROW()-4)),""))</f>
        <v/>
      </c>
      <c r="J34" s="704" t="str" cm="1">
        <f t="array" ref="J34">IF(IFERROR(INDEX('Cheater Sheet'!I152:I192, SMALL(IF("Yes"='Cheater Sheet'!$BM$152:$BM$192, ROW('Cheater Sheet'!$BM$152:$BM$192)-151,""), ROW()-4)),"")="","",IFERROR(INDEX('Cheater Sheet'!I152:I192, SMALL(IF("Yes"='Cheater Sheet'!$BM$152:$BM$192, ROW('Cheater Sheet'!$BM$152:$BM$192)-151,""), ROW()-4)),""))</f>
        <v/>
      </c>
      <c r="K34" s="705" t="str" cm="1">
        <f t="array" ref="K34">IF(IFERROR(INDEX('Cheater Sheet'!J152:J192, SMALL(IF("Yes"='Cheater Sheet'!$BM$152:$BM$192, ROW('Cheater Sheet'!$BM$152:$BM$192)-151,""), ROW()-4)),"")="","",IFERROR(INDEX('Cheater Sheet'!J152:J192, SMALL(IF("Yes"='Cheater Sheet'!$BM$152:$BM$192, ROW('Cheater Sheet'!$BM$152:$BM$192)-151,""), ROW()-4)),""))</f>
        <v/>
      </c>
      <c r="L34" s="704" t="str" cm="1">
        <f t="array" ref="L34">IF(IFERROR(INDEX('Cheater Sheet'!K152:K192, SMALL(IF("Yes"='Cheater Sheet'!$BM$152:$BM$192, ROW('Cheater Sheet'!$BM$152:$BM$192)-151,""), ROW()-4)),"")="","",IFERROR(INDEX('Cheater Sheet'!K152:K192, SMALL(IF("Yes"='Cheater Sheet'!$BM$152:$BM$192, ROW('Cheater Sheet'!$BM$152:$BM$192)-151,""), ROW()-4)),""))</f>
        <v/>
      </c>
      <c r="M34" s="705" t="str" cm="1">
        <f t="array" ref="M34">IF(IFERROR(INDEX('Cheater Sheet'!L152:L192, SMALL(IF("Yes"='Cheater Sheet'!$BM$152:$BM$192, ROW('Cheater Sheet'!$BM$152:$BM$192)-151,""), ROW()-4)),"")="","",IFERROR(INDEX('Cheater Sheet'!L152:L192, SMALL(IF("Yes"='Cheater Sheet'!$BM$152:$BM$192, ROW('Cheater Sheet'!$BM$152:$BM$192)-151,""), ROW()-4)),""))</f>
        <v/>
      </c>
      <c r="N34" s="704" t="str" cm="1">
        <f t="array" ref="N34">IF(IFERROR(INDEX('Cheater Sheet'!M152:M192, SMALL(IF("Yes"='Cheater Sheet'!$BM$152:$BM$192, ROW('Cheater Sheet'!$BM$152:$BM$192)-151,""), ROW()-4)),"")="","",IFERROR(INDEX('Cheater Sheet'!M152:M192, SMALL(IF("Yes"='Cheater Sheet'!$BM$152:$BM$192, ROW('Cheater Sheet'!$BM$152:$BM$192)-151,""), ROW()-4)),""))</f>
        <v/>
      </c>
      <c r="O34" s="705" t="str" cm="1">
        <f t="array" ref="O34">IF(IFERROR(INDEX('Cheater Sheet'!N152:N192, SMALL(IF("Yes"='Cheater Sheet'!$BM$152:$BM$192, ROW('Cheater Sheet'!$BM$152:$BM$192)-151,""), ROW()-4)),"")="","",IFERROR(INDEX('Cheater Sheet'!N152:N192, SMALL(IF("Yes"='Cheater Sheet'!$BM$152:$BM$192, ROW('Cheater Sheet'!$BM$152:$BM$192)-151,""), ROW()-4)),""))</f>
        <v/>
      </c>
      <c r="P34" s="704" t="str" cm="1">
        <f t="array" ref="P34">IF(IFERROR(INDEX('Cheater Sheet'!O152:O192, SMALL(IF("Yes"='Cheater Sheet'!$BM$152:$BM$192, ROW('Cheater Sheet'!$BM$152:$BM$192)-151,""), ROW()-4)),"")="","",IFERROR(INDEX('Cheater Sheet'!O152:O192, SMALL(IF("Yes"='Cheater Sheet'!$BM$152:$BM$192, ROW('Cheater Sheet'!$BM$152:$BM$192)-151,""), ROW()-4)),""))</f>
        <v/>
      </c>
      <c r="Q34" s="705" t="str" cm="1">
        <f t="array" ref="Q34">IF(IFERROR(INDEX('Cheater Sheet'!P152:P192, SMALL(IF("Yes"='Cheater Sheet'!$BM$152:$BM$192, ROW('Cheater Sheet'!$BM$152:$BM$192)-151,""), ROW()-4)),"")="","",IFERROR(INDEX('Cheater Sheet'!P152:P192, SMALL(IF("Yes"='Cheater Sheet'!$BM$152:$BM$192, ROW('Cheater Sheet'!$BM$152:$BM$192)-151,""), ROW()-4)),""))</f>
        <v/>
      </c>
      <c r="R34" s="704" t="str" cm="1">
        <f t="array" ref="R34">IF(IFERROR(INDEX('Cheater Sheet'!Q152:Q192, SMALL(IF("Yes"='Cheater Sheet'!$BM$152:$BM$192, ROW('Cheater Sheet'!$BM$152:$BM$192)-151,""), ROW()-4)),"")="","",IFERROR(INDEX('Cheater Sheet'!Q152:Q192, SMALL(IF("Yes"='Cheater Sheet'!$BM$152:$BM$192, ROW('Cheater Sheet'!$BM$152:$BM$192)-151,""), ROW()-4)),""))</f>
        <v/>
      </c>
      <c r="S34" s="705" t="str" cm="1">
        <f t="array" ref="S34">IF(IFERROR(INDEX('Cheater Sheet'!R152:R192, SMALL(IF("Yes"='Cheater Sheet'!$BM$152:$BM$192, ROW('Cheater Sheet'!$BM$152:$BM$192)-151,""), ROW()-4)),"")="","",IFERROR(INDEX('Cheater Sheet'!R152:R192, SMALL(IF("Yes"='Cheater Sheet'!$BM$152:$BM$192, ROW('Cheater Sheet'!$BM$152:$BM$192)-151,""), ROW()-4)),""))</f>
        <v/>
      </c>
      <c r="T34" s="704" t="str" cm="1">
        <f t="array" ref="T34">IF(IFERROR(INDEX('Cheater Sheet'!S152:S192, SMALL(IF("Yes"='Cheater Sheet'!$BM$152:$BM$192, ROW('Cheater Sheet'!$BM$152:$BM$192)-151,""), ROW()-4)),"")="","",IFERROR(INDEX('Cheater Sheet'!S152:S192, SMALL(IF("Yes"='Cheater Sheet'!$BM$152:$BM$192, ROW('Cheater Sheet'!$BM$152:$BM$192)-151,""), ROW()-4)),""))</f>
        <v/>
      </c>
      <c r="U34" s="705" t="str" cm="1">
        <f t="array" ref="U34">IF(IFERROR(INDEX('Cheater Sheet'!T152:T192, SMALL(IF("Yes"='Cheater Sheet'!$BM$152:$BM$192, ROW('Cheater Sheet'!$BM$152:$BM$192)-151,""), ROW()-4)),"")="","",IFERROR(INDEX('Cheater Sheet'!T152:T192, SMALL(IF("Yes"='Cheater Sheet'!$BM$152:$BM$192, ROW('Cheater Sheet'!$BM$152:$BM$192)-151,""), ROW()-4)),""))</f>
        <v/>
      </c>
      <c r="V34" s="704" t="str" cm="1">
        <f t="array" ref="V34">IF(IFERROR(INDEX('Cheater Sheet'!U152:U192, SMALL(IF("Yes"='Cheater Sheet'!$BM$152:$BM$192, ROW('Cheater Sheet'!$BM$152:$BM$192)-151,""), ROW()-4)),"")="","",IFERROR(INDEX('Cheater Sheet'!U152:U192, SMALL(IF("Yes"='Cheater Sheet'!$BM$152:$BM$192, ROW('Cheater Sheet'!$BM$152:$BM$192)-151,""), ROW()-4)),""))</f>
        <v/>
      </c>
      <c r="W34" s="705" t="str" cm="1">
        <f t="array" ref="W34">IF(IFERROR(INDEX('Cheater Sheet'!V152:V192, SMALL(IF("Yes"='Cheater Sheet'!$BM$152:$BM$192, ROW('Cheater Sheet'!$BM$152:$BM$192)-151,""), ROW()-4)),"")="","",IFERROR(INDEX('Cheater Sheet'!V152:V192, SMALL(IF("Yes"='Cheater Sheet'!$BM$152:$BM$192, ROW('Cheater Sheet'!$BM$152:$BM$192)-151,""), ROW()-4)),""))</f>
        <v/>
      </c>
      <c r="X34" s="704" t="str" cm="1">
        <f t="array" ref="X34">IF(IFERROR(INDEX('Cheater Sheet'!W152:W192, SMALL(IF("Yes"='Cheater Sheet'!$BM$152:$BM$192, ROW('Cheater Sheet'!$BM$152:$BM$192)-151,""), ROW()-4)),"")="","",IFERROR(INDEX('Cheater Sheet'!W152:W192, SMALL(IF("Yes"='Cheater Sheet'!$BM$152:$BM$192, ROW('Cheater Sheet'!$BM$152:$BM$192)-151,""), ROW()-4)),""))</f>
        <v/>
      </c>
      <c r="Y34" s="705" t="str" cm="1">
        <f t="array" ref="Y34">IF(IFERROR(INDEX('Cheater Sheet'!X152:X192, SMALL(IF("Yes"='Cheater Sheet'!$BM$152:$BM$192, ROW('Cheater Sheet'!$BM$152:$BM$192)-151,""), ROW()-4)),"")="","",IFERROR(INDEX('Cheater Sheet'!X152:X192, SMALL(IF("Yes"='Cheater Sheet'!$BM$152:$BM$192, ROW('Cheater Sheet'!$BM$152:$BM$192)-151,""), ROW()-4)),""))</f>
        <v/>
      </c>
      <c r="Z34" s="704" t="str" cm="1">
        <f t="array" ref="Z34">IF(IFERROR(INDEX('Cheater Sheet'!Y152:Y192, SMALL(IF("Yes"='Cheater Sheet'!$BM$152:$BM$192, ROW('Cheater Sheet'!$BM$152:$BM$192)-151,""), ROW()-4)),"")="","",IFERROR(INDEX('Cheater Sheet'!Y152:Y192, SMALL(IF("Yes"='Cheater Sheet'!$BM$152:$BM$192, ROW('Cheater Sheet'!$BM$152:$BM$192)-151,""), ROW()-4)),""))</f>
        <v/>
      </c>
      <c r="AA34" s="705" t="str" cm="1">
        <f t="array" ref="AA34">IF(IFERROR(INDEX('Cheater Sheet'!Z152:Z192, SMALL(IF("Yes"='Cheater Sheet'!$BM$152:$BM$192, ROW('Cheater Sheet'!$BM$152:$BM$192)-151,""), ROW()-4)),"")="","",IFERROR(INDEX('Cheater Sheet'!Z152:Z192, SMALL(IF("Yes"='Cheater Sheet'!$BM$152:$BM$192, ROW('Cheater Sheet'!$BM$152:$BM$192)-151,""), ROW()-4)),""))</f>
        <v/>
      </c>
      <c r="AB34" s="704" t="str" cm="1">
        <f t="array" ref="AB34">IF(IFERROR(INDEX('Cheater Sheet'!AA152:AA192, SMALL(IF("Yes"='Cheater Sheet'!$BM$152:$BM$192, ROW('Cheater Sheet'!$BM$152:$BM$192)-151,""), ROW()-4)),"")="","",IFERROR(INDEX('Cheater Sheet'!AA152:AA192, SMALL(IF("Yes"='Cheater Sheet'!$BM$152:$BM$192, ROW('Cheater Sheet'!$BM$152:$BM$192)-151,""), ROW()-4)),""))</f>
        <v/>
      </c>
      <c r="AC34" s="705" t="str" cm="1">
        <f t="array" ref="AC34">IF(IFERROR(INDEX('Cheater Sheet'!AB152:AB192, SMALL(IF("Yes"='Cheater Sheet'!$BM$152:$BM$192, ROW('Cheater Sheet'!$BM$152:$BM$192)-151,""), ROW()-4)),"")="","",IFERROR(INDEX('Cheater Sheet'!AB152:AB192, SMALL(IF("Yes"='Cheater Sheet'!$BM$152:$BM$192, ROW('Cheater Sheet'!$BM$152:$BM$192)-151,""), ROW()-4)),""))</f>
        <v/>
      </c>
      <c r="AD34" s="704" t="str" cm="1">
        <f t="array" ref="AD34">IF(IFERROR(INDEX('Cheater Sheet'!AC152:AC192, SMALL(IF("Yes"='Cheater Sheet'!$BM$152:$BM$192, ROW('Cheater Sheet'!$BM$152:$BM$192)-151,""), ROW()-4)),"")="","",IFERROR(INDEX('Cheater Sheet'!AC152:AC192, SMALL(IF("Yes"='Cheater Sheet'!$BM$152:$BM$192, ROW('Cheater Sheet'!$BM$152:$BM$192)-151,""), ROW()-4)),""))</f>
        <v/>
      </c>
      <c r="AE34" s="705" t="str" cm="1">
        <f t="array" ref="AE34">IF(IFERROR(INDEX('Cheater Sheet'!AD152:AD192, SMALL(IF("Yes"='Cheater Sheet'!$BM$152:$BM$192, ROW('Cheater Sheet'!$BM$152:$BM$192)-151,""), ROW()-4)),"")="","",IFERROR(INDEX('Cheater Sheet'!AD152:AD192, SMALL(IF("Yes"='Cheater Sheet'!$BM$152:$BM$192, ROW('Cheater Sheet'!$BM$152:$BM$192)-151,""), ROW()-4)),""))</f>
        <v/>
      </c>
      <c r="AF34" s="704" t="str" cm="1">
        <f t="array" ref="AF34">IF(IFERROR(INDEX('Cheater Sheet'!AE152:AE192, SMALL(IF("Yes"='Cheater Sheet'!$BM$152:$BM$192, ROW('Cheater Sheet'!$BM$152:$BM$192)-151,""), ROW()-4)),"")="","",IFERROR(INDEX('Cheater Sheet'!AE152:AE192, SMALL(IF("Yes"='Cheater Sheet'!$BM$152:$BM$192, ROW('Cheater Sheet'!$BM$152:$BM$192)-151,""), ROW()-4)),""))</f>
        <v/>
      </c>
      <c r="AG34" s="705" t="str" cm="1">
        <f t="array" ref="AG34">IF(IFERROR(INDEX('Cheater Sheet'!AF152:AF192, SMALL(IF("Yes"='Cheater Sheet'!$BM$152:$BM$192, ROW('Cheater Sheet'!$BM$152:$BM$192)-151,""), ROW()-4)),"")="","",IFERROR(INDEX('Cheater Sheet'!AF152:AF192, SMALL(IF("Yes"='Cheater Sheet'!$BM$152:$BM$192, ROW('Cheater Sheet'!$BM$152:$BM$192)-151,""), ROW()-4)),""))</f>
        <v/>
      </c>
      <c r="AH34" s="704" t="str" cm="1">
        <f t="array" ref="AH34">IF(IFERROR(INDEX('Cheater Sheet'!AG152:AG192, SMALL(IF("Yes"='Cheater Sheet'!$BM$152:$BM$192, ROW('Cheater Sheet'!$BM$152:$BM$192)-151,""), ROW()-4)),"")="","",IFERROR(INDEX('Cheater Sheet'!AG152:AG192, SMALL(IF("Yes"='Cheater Sheet'!$BM$152:$BM$192, ROW('Cheater Sheet'!$BM$152:$BM$192)-151,""), ROW()-4)),""))</f>
        <v/>
      </c>
      <c r="AI34" s="705" t="str" cm="1">
        <f t="array" ref="AI34">IF(IFERROR(INDEX('Cheater Sheet'!AH152:AH192, SMALL(IF("Yes"='Cheater Sheet'!$BM$152:$BM$192, ROW('Cheater Sheet'!$BM$152:$BM$192)-151,""), ROW()-4)),"")="","",IFERROR(INDEX('Cheater Sheet'!AH152:AH192, SMALL(IF("Yes"='Cheater Sheet'!$BM$152:$BM$192, ROW('Cheater Sheet'!$BM$152:$BM$192)-151,""), ROW()-4)),""))</f>
        <v/>
      </c>
      <c r="AJ34" s="704" t="str" cm="1">
        <f t="array" ref="AJ34">IF(IFERROR(INDEX('Cheater Sheet'!AI152:AI192, SMALL(IF("Yes"='Cheater Sheet'!$BM$152:$BM$192, ROW('Cheater Sheet'!$BM$152:$BM$192)-151,""), ROW()-4)),"")="","",IFERROR(INDEX('Cheater Sheet'!AI152:AI192, SMALL(IF("Yes"='Cheater Sheet'!$BM$152:$BM$192, ROW('Cheater Sheet'!$BM$152:$BM$192)-151,""), ROW()-4)),""))</f>
        <v/>
      </c>
      <c r="AK34" s="705" t="str" cm="1">
        <f t="array" ref="AK34">IF(IFERROR(INDEX('Cheater Sheet'!AJ152:AJ192, SMALL(IF("Yes"='Cheater Sheet'!$BM$152:$BM$192, ROW('Cheater Sheet'!$BM$152:$BM$192)-151,""), ROW()-4)),"")="","",IFERROR(INDEX('Cheater Sheet'!AJ152:AJ192, SMALL(IF("Yes"='Cheater Sheet'!$BM$152:$BM$192, ROW('Cheater Sheet'!$BM$152:$BM$192)-151,""), ROW()-4)),""))</f>
        <v/>
      </c>
      <c r="AL34" s="704" t="str" cm="1">
        <f t="array" ref="AL34">IF(IFERROR(INDEX('Cheater Sheet'!AK152:AK192, SMALL(IF("Yes"='Cheater Sheet'!$BM$152:$BM$192, ROW('Cheater Sheet'!$BM$152:$BM$192)-151,""), ROW()-4)),"")="","",IFERROR(INDEX('Cheater Sheet'!AK152:AK192, SMALL(IF("Yes"='Cheater Sheet'!$BM$152:$BM$192, ROW('Cheater Sheet'!$BM$152:$BM$192)-151,""), ROW()-4)),""))</f>
        <v/>
      </c>
      <c r="AM34" s="705" t="str" cm="1">
        <f t="array" ref="AM34">IF(IFERROR(INDEX('Cheater Sheet'!AL152:AL192, SMALL(IF("Yes"='Cheater Sheet'!$BM$152:$BM$192, ROW('Cheater Sheet'!$BM$152:$BM$192)-151,""), ROW()-4)),"")="","",IFERROR(INDEX('Cheater Sheet'!AL152:AL192, SMALL(IF("Yes"='Cheater Sheet'!$BM$152:$BM$192, ROW('Cheater Sheet'!$BM$152:$BM$192)-151,""), ROW()-4)),""))</f>
        <v/>
      </c>
      <c r="AN34" s="704" t="str" cm="1">
        <f t="array" ref="AN34">IF(IFERROR(INDEX('Cheater Sheet'!AM152:AM192, SMALL(IF("Yes"='Cheater Sheet'!$BM$152:$BM$192, ROW('Cheater Sheet'!$BM$152:$BM$192)-151,""), ROW()-4)),"")="","",IFERROR(INDEX('Cheater Sheet'!AM152:AM192, SMALL(IF("Yes"='Cheater Sheet'!$BM$152:$BM$192, ROW('Cheater Sheet'!$BM$152:$BM$192)-151,""), ROW()-4)),""))</f>
        <v/>
      </c>
      <c r="AO34" s="705" t="str" cm="1">
        <f t="array" ref="AO34">IF(IFERROR(INDEX('Cheater Sheet'!AN152:AN192, SMALL(IF("Yes"='Cheater Sheet'!$BM$152:$BM$192, ROW('Cheater Sheet'!$BM$152:$BM$192)-151,""), ROW()-4)),"")="","",IFERROR(INDEX('Cheater Sheet'!AN152:AN192, SMALL(IF("Yes"='Cheater Sheet'!$BM$152:$BM$192, ROW('Cheater Sheet'!$BM$152:$BM$192)-151,""), ROW()-4)),""))</f>
        <v/>
      </c>
      <c r="AP34" s="704" t="str" cm="1">
        <f t="array" ref="AP34">IF(IFERROR(INDEX('Cheater Sheet'!AO152:AO192, SMALL(IF("Yes"='Cheater Sheet'!$BM$152:$BM$192, ROW('Cheater Sheet'!$BM$152:$BM$192)-151,""), ROW()-4)),"")="","",IFERROR(INDEX('Cheater Sheet'!AO152:AO192, SMALL(IF("Yes"='Cheater Sheet'!$BM$152:$BM$192, ROW('Cheater Sheet'!$BM$152:$BM$192)-151,""), ROW()-4)),""))</f>
        <v/>
      </c>
      <c r="AQ34" s="705" t="str" cm="1">
        <f t="array" ref="AQ34">IF(IFERROR(INDEX('Cheater Sheet'!AP152:AP192, SMALL(IF("Yes"='Cheater Sheet'!$BM$152:$BM$192, ROW('Cheater Sheet'!$BM$152:$BM$192)-151,""), ROW()-4)),"")="","",IFERROR(INDEX('Cheater Sheet'!AP152:AP192, SMALL(IF("Yes"='Cheater Sheet'!$BM$152:$BM$192, ROW('Cheater Sheet'!$BM$152:$BM$192)-151,""), ROW()-4)),""))</f>
        <v/>
      </c>
      <c r="AR34" s="704" t="str" cm="1">
        <f t="array" ref="AR34">IF(IFERROR(INDEX('Cheater Sheet'!AQ152:AQ192, SMALL(IF("Yes"='Cheater Sheet'!$BM$152:$BM$192, ROW('Cheater Sheet'!$BM$152:$BM$192)-151,""), ROW()-4)),"")="","",IFERROR(INDEX('Cheater Sheet'!AQ152:AQ192, SMALL(IF("Yes"='Cheater Sheet'!$BM$152:$BM$192, ROW('Cheater Sheet'!$BM$152:$BM$192)-151,""), ROW()-4)),""))</f>
        <v/>
      </c>
      <c r="AS34" s="705" t="str" cm="1">
        <f t="array" ref="AS34">IF(IFERROR(INDEX('Cheater Sheet'!AR152:AR192, SMALL(IF("Yes"='Cheater Sheet'!$BM$152:$BM$192, ROW('Cheater Sheet'!$BM$152:$BM$192)-151,""), ROW()-4)),"")="","",IFERROR(INDEX('Cheater Sheet'!AR152:AR192, SMALL(IF("Yes"='Cheater Sheet'!$BM$152:$BM$192, ROW('Cheater Sheet'!$BM$152:$BM$192)-151,""), ROW()-4)),""))</f>
        <v/>
      </c>
      <c r="AT34" s="704" t="str" cm="1">
        <f t="array" ref="AT34">IF(IFERROR(INDEX('Cheater Sheet'!AS152:AS192, SMALL(IF("Yes"='Cheater Sheet'!$BM$152:$BM$192, ROW('Cheater Sheet'!$BM$152:$BM$192)-151,""), ROW()-4)),"")="","",IFERROR(INDEX('Cheater Sheet'!AS152:AS192, SMALL(IF("Yes"='Cheater Sheet'!$BM$152:$BM$192, ROW('Cheater Sheet'!$BM$152:$BM$192)-151,""), ROW()-4)),""))</f>
        <v/>
      </c>
      <c r="AU34" s="705" t="str" cm="1">
        <f t="array" ref="AU34">IF(IFERROR(INDEX('Cheater Sheet'!AT152:AT192, SMALL(IF("Yes"='Cheater Sheet'!$BM$152:$BM$192, ROW('Cheater Sheet'!$BM$152:$BM$192)-151,""), ROW()-4)),"")="","",IFERROR(INDEX('Cheater Sheet'!AT152:AT192, SMALL(IF("Yes"='Cheater Sheet'!$BM$152:$BM$192, ROW('Cheater Sheet'!$BM$152:$BM$192)-151,""), ROW()-4)),""))</f>
        <v/>
      </c>
      <c r="AV34" s="704" t="str" cm="1">
        <f t="array" ref="AV34">IF(IFERROR(INDEX('Cheater Sheet'!AU152:AU192, SMALL(IF("Yes"='Cheater Sheet'!$BM$152:$BM$192, ROW('Cheater Sheet'!$BM$152:$BM$192)-151,""), ROW()-4)),"")="","",IFERROR(INDEX('Cheater Sheet'!AU152:AU192, SMALL(IF("Yes"='Cheater Sheet'!$BM$152:$BM$192, ROW('Cheater Sheet'!$BM$152:$BM$192)-151,""), ROW()-4)),""))</f>
        <v/>
      </c>
      <c r="AW34" s="705" t="str" cm="1">
        <f t="array" ref="AW34">IF(IFERROR(INDEX('Cheater Sheet'!AV152:AV192, SMALL(IF("Yes"='Cheater Sheet'!$BM$152:$BM$192, ROW('Cheater Sheet'!$BM$152:$BM$192)-151,""), ROW()-4)),"")="","",IFERROR(INDEX('Cheater Sheet'!AV152:AV192, SMALL(IF("Yes"='Cheater Sheet'!$BM$152:$BM$192, ROW('Cheater Sheet'!$BM$152:$BM$192)-151,""), ROW()-4)),""))</f>
        <v/>
      </c>
      <c r="AX34" s="704" t="str" cm="1">
        <f t="array" ref="AX34">IF(IFERROR(INDEX('Cheater Sheet'!AW152:AW192, SMALL(IF("Yes"='Cheater Sheet'!$BM$152:$BM$192, ROW('Cheater Sheet'!$BM$152:$BM$192)-151,""), ROW()-4)),"")="","",IFERROR(INDEX('Cheater Sheet'!AW152:AW192, SMALL(IF("Yes"='Cheater Sheet'!$BM$152:$BM$192, ROW('Cheater Sheet'!$BM$152:$BM$192)-151,""), ROW()-4)),""))</f>
        <v/>
      </c>
      <c r="AY34" s="705" t="str" cm="1">
        <f t="array" ref="AY34">IF(IFERROR(INDEX('Cheater Sheet'!AX152:AX192, SMALL(IF("Yes"='Cheater Sheet'!$BM$152:$BM$192, ROW('Cheater Sheet'!$BM$152:$BM$192)-151,""), ROW()-4)),"")="","",IFERROR(INDEX('Cheater Sheet'!AX152:AX192, SMALL(IF("Yes"='Cheater Sheet'!$BM$152:$BM$192, ROW('Cheater Sheet'!$BM$152:$BM$192)-151,""), ROW()-4)),""))</f>
        <v/>
      </c>
      <c r="AZ34" s="704" t="str" cm="1">
        <f t="array" ref="AZ34">IF(IFERROR(INDEX('Cheater Sheet'!AY152:AY192, SMALL(IF("Yes"='Cheater Sheet'!$BM$152:$BM$192, ROW('Cheater Sheet'!$BM$152:$BM$192)-151,""), ROW()-4)),"")="","",IFERROR(INDEX('Cheater Sheet'!AY152:AY192, SMALL(IF("Yes"='Cheater Sheet'!$BM$152:$BM$192, ROW('Cheater Sheet'!$BM$152:$BM$192)-151,""), ROW()-4)),""))</f>
        <v/>
      </c>
      <c r="BA34" s="705" t="str" cm="1">
        <f t="array" ref="BA34">IF(IFERROR(INDEX('Cheater Sheet'!AZ152:AZ192, SMALL(IF("Yes"='Cheater Sheet'!$BM$152:$BM$192, ROW('Cheater Sheet'!$BM$152:$BM$192)-151,""), ROW()-4)),"")="","",IFERROR(INDEX('Cheater Sheet'!AZ152:AZ192, SMALL(IF("Yes"='Cheater Sheet'!$BM$152:$BM$192, ROW('Cheater Sheet'!$BM$152:$BM$192)-151,""), ROW()-4)),""))</f>
        <v/>
      </c>
      <c r="BB34" s="704" t="str" cm="1">
        <f t="array" ref="BB34">IF(IFERROR(INDEX('Cheater Sheet'!BA152:BA192, SMALL(IF("Yes"='Cheater Sheet'!$BM$152:$BM$192, ROW('Cheater Sheet'!$BM$152:$BM$192)-151,""), ROW()-4)),"")="","",IFERROR(INDEX('Cheater Sheet'!BA152:BA192, SMALL(IF("Yes"='Cheater Sheet'!$BM$152:$BM$192, ROW('Cheater Sheet'!$BM$152:$BM$192)-151,""), ROW()-4)),""))</f>
        <v/>
      </c>
      <c r="BC34" s="705" t="str" cm="1">
        <f t="array" ref="BC34">IF(IFERROR(INDEX('Cheater Sheet'!BB152:BB192, SMALL(IF("Yes"='Cheater Sheet'!$BM$152:$BM$192, ROW('Cheater Sheet'!$BM$152:$BM$192)-151,""), ROW()-4)),"")="","",IFERROR(INDEX('Cheater Sheet'!BB152:BB192, SMALL(IF("Yes"='Cheater Sheet'!$BM$152:$BM$192, ROW('Cheater Sheet'!$BM$152:$BM$192)-151,""), ROW()-4)),""))</f>
        <v/>
      </c>
      <c r="BD34" s="704" t="str" cm="1">
        <f t="array" ref="BD34">IF(IFERROR(INDEX('Cheater Sheet'!BC152:BC192, SMALL(IF("Yes"='Cheater Sheet'!$BM$152:$BM$192, ROW('Cheater Sheet'!$BM$152:$BM$192)-151,""), ROW()-4)),"")="","",IFERROR(INDEX('Cheater Sheet'!BC152:BC192, SMALL(IF("Yes"='Cheater Sheet'!$BM$152:$BM$192, ROW('Cheater Sheet'!$BM$152:$BM$192)-151,""), ROW()-4)),""))</f>
        <v/>
      </c>
      <c r="BE34" s="705" t="str" cm="1">
        <f t="array" ref="BE34">IF(IFERROR(INDEX('Cheater Sheet'!BD152:BD192, SMALL(IF("Yes"='Cheater Sheet'!$BM$152:$BM$192, ROW('Cheater Sheet'!$BM$152:$BM$192)-151,""), ROW()-4)),"")="","",IFERROR(INDEX('Cheater Sheet'!BD152:BD192, SMALL(IF("Yes"='Cheater Sheet'!$BM$152:$BM$192, ROW('Cheater Sheet'!$BM$152:$BM$192)-151,""), ROW()-4)),""))</f>
        <v/>
      </c>
      <c r="BF34" s="704" t="str" cm="1">
        <f t="array" ref="BF34">IF(IFERROR(INDEX('Cheater Sheet'!BE152:BE192, SMALL(IF("Yes"='Cheater Sheet'!$BM$152:$BM$192, ROW('Cheater Sheet'!$BM$152:$BM$192)-151,""), ROW()-4)),"")="","",IFERROR(INDEX('Cheater Sheet'!BE152:BE192, SMALL(IF("Yes"='Cheater Sheet'!$BM$152:$BM$192, ROW('Cheater Sheet'!$BM$152:$BM$192)-151,""), ROW()-4)),""))</f>
        <v/>
      </c>
      <c r="BG34" s="705" t="str" cm="1">
        <f t="array" ref="BG34">IF(IFERROR(INDEX('Cheater Sheet'!BF152:BF192, SMALL(IF("Yes"='Cheater Sheet'!$BM$152:$BM$192, ROW('Cheater Sheet'!$BM$152:$BM$192)-151,""), ROW()-4)),"")="","",IFERROR(INDEX('Cheater Sheet'!BF152:BF192, SMALL(IF("Yes"='Cheater Sheet'!$BM$152:$BM$192, ROW('Cheater Sheet'!$BM$152:$BM$192)-151,""), ROW()-4)),""))</f>
        <v/>
      </c>
      <c r="BH34" s="704" t="str" cm="1">
        <f t="array" ref="BH34">IF(IFERROR(INDEX('Cheater Sheet'!BG152:BG192, SMALL(IF("Yes"='Cheater Sheet'!$BM$152:$BM$192, ROW('Cheater Sheet'!$BM$152:$BM$192)-151,""), ROW()-4)),"")="","",IFERROR(INDEX('Cheater Sheet'!BG152:BG192, SMALL(IF("Yes"='Cheater Sheet'!$BM$152:$BM$192, ROW('Cheater Sheet'!$BM$152:$BM$192)-151,""), ROW()-4)),""))</f>
        <v/>
      </c>
      <c r="BI34" s="705" t="str" cm="1">
        <f t="array" ref="BI34">IF(IFERROR(INDEX('Cheater Sheet'!BH152:BH192, SMALL(IF("Yes"='Cheater Sheet'!$BM$152:$BM$192, ROW('Cheater Sheet'!$BM$152:$BM$192)-151,""), ROW()-4)),"")="","",IFERROR(INDEX('Cheater Sheet'!BH152:BH192, SMALL(IF("Yes"='Cheater Sheet'!$BM$152:$BM$192, ROW('Cheater Sheet'!$BM$152:$BM$192)-151,""), ROW()-4)),""))</f>
        <v/>
      </c>
      <c r="BJ34" s="704" t="str" cm="1">
        <f t="array" ref="BJ34">IF(IFERROR(INDEX('Cheater Sheet'!BI152:BI192, SMALL(IF("Yes"='Cheater Sheet'!$BM$152:$BM$192, ROW('Cheater Sheet'!$BM$152:$BM$192)-151,""), ROW()-4)),"")="","",IFERROR(INDEX('Cheater Sheet'!BI152:BI192, SMALL(IF("Yes"='Cheater Sheet'!$BM$152:$BM$192, ROW('Cheater Sheet'!$BM$152:$BM$192)-151,""), ROW()-4)),""))</f>
        <v/>
      </c>
      <c r="BK34" s="527" t="str" cm="1">
        <f t="array" ref="BK34">IF(IFERROR(INDEX('Cheater Sheet'!BJ152:BJ192, SMALL(IF("Yes"='Cheater Sheet'!$BM$152:$BM$192, ROW('Cheater Sheet'!$BM$152:$BM$192)-151,""), ROW()-4)),"")="","",IFERROR(INDEX('Cheater Sheet'!BJ152:BJ192, SMALL(IF("Yes"='Cheater Sheet'!$BM$152:$BM$192, ROW('Cheater Sheet'!$BM$152:$BM$192)-151,""), ROW()-4)),""))</f>
        <v/>
      </c>
      <c r="BL34" s="714"/>
    </row>
    <row r="35" spans="1:64" x14ac:dyDescent="0.2">
      <c r="A35" s="765">
        <f t="shared" si="0"/>
        <v>0</v>
      </c>
      <c r="C35" s="143" t="str" cm="1">
        <f t="array" ref="C35">IFERROR(INDEX('Cheater Sheet'!$B$152:$B$192, SMALL(IF("Yes"='Cheater Sheet'!$BM$152:$BM$192, ROW('Cheater Sheet'!$BM$152:$BM$192)-151,""), ROW()-4)),"")</f>
        <v/>
      </c>
      <c r="D35" s="704" t="str" cm="1">
        <f t="array" ref="D35">IF(IFERROR(INDEX('Cheater Sheet'!C152:C192, SMALL(IF("Yes"='Cheater Sheet'!$BM$152:$BM$192, ROW('Cheater Sheet'!$BM$152:$BM$192)-151,""), ROW()-4)),"")="","",IFERROR(INDEX('Cheater Sheet'!C152:C192, SMALL(IF("Yes"='Cheater Sheet'!$BM$152:$BM$192, ROW('Cheater Sheet'!$BM$152:$BM$192)-151,""), ROW()-4)),""))</f>
        <v/>
      </c>
      <c r="E35" s="705" t="str" cm="1">
        <f t="array" ref="E35">IF(IFERROR(INDEX('Cheater Sheet'!D152:D192, SMALL(IF("Yes"='Cheater Sheet'!$BM$152:$BM$192, ROW('Cheater Sheet'!$BM$152:$BM$192)-151,""), ROW()-4)),"")="","",IFERROR(INDEX('Cheater Sheet'!D152:D192, SMALL(IF("Yes"='Cheater Sheet'!$BM$152:$BM$192, ROW('Cheater Sheet'!$BM$152:$BM$192)-151,""), ROW()-4)),""))</f>
        <v/>
      </c>
      <c r="F35" s="704" t="str" cm="1">
        <f t="array" ref="F35">IF(IFERROR(INDEX('Cheater Sheet'!E152:E192, SMALL(IF("Yes"='Cheater Sheet'!$BM$152:$BM$192, ROW('Cheater Sheet'!$BM$152:$BM$192)-151,""), ROW()-4)),"")="","",IFERROR(INDEX('Cheater Sheet'!E152:E192, SMALL(IF("Yes"='Cheater Sheet'!$BM$152:$BM$192, ROW('Cheater Sheet'!$BM$152:$BM$192)-151,""), ROW()-4)),""))</f>
        <v/>
      </c>
      <c r="G35" s="705" t="str" cm="1">
        <f t="array" ref="G35">IF(IFERROR(INDEX('Cheater Sheet'!F152:F192, SMALL(IF("Yes"='Cheater Sheet'!$BM$152:$BM$192, ROW('Cheater Sheet'!$BM$152:$BM$192)-151,""), ROW()-4)),"")="","",IFERROR(INDEX('Cheater Sheet'!F152:F192, SMALL(IF("Yes"='Cheater Sheet'!$BM$152:$BM$192, ROW('Cheater Sheet'!$BM$152:$BM$192)-151,""), ROW()-4)),""))</f>
        <v/>
      </c>
      <c r="H35" s="704" t="str" cm="1">
        <f t="array" ref="H35">IF(IFERROR(INDEX('Cheater Sheet'!G152:G192, SMALL(IF("Yes"='Cheater Sheet'!$BM$152:$BM$192, ROW('Cheater Sheet'!$BM$152:$BM$192)-151,""), ROW()-4)),"")="","",IFERROR(INDEX('Cheater Sheet'!G152:G192, SMALL(IF("Yes"='Cheater Sheet'!$BM$152:$BM$192, ROW('Cheater Sheet'!$BM$152:$BM$192)-151,""), ROW()-4)),""))</f>
        <v/>
      </c>
      <c r="I35" s="705" t="str" cm="1">
        <f t="array" ref="I35">IF(IFERROR(INDEX('Cheater Sheet'!H152:H192, SMALL(IF("Yes"='Cheater Sheet'!$BM$152:$BM$192, ROW('Cheater Sheet'!$BM$152:$BM$192)-151,""), ROW()-4)),"")="","",IFERROR(INDEX('Cheater Sheet'!H152:H192, SMALL(IF("Yes"='Cheater Sheet'!$BM$152:$BM$192, ROW('Cheater Sheet'!$BM$152:$BM$192)-151,""), ROW()-4)),""))</f>
        <v/>
      </c>
      <c r="J35" s="704" t="str" cm="1">
        <f t="array" ref="J35">IF(IFERROR(INDEX('Cheater Sheet'!I152:I192, SMALL(IF("Yes"='Cheater Sheet'!$BM$152:$BM$192, ROW('Cheater Sheet'!$BM$152:$BM$192)-151,""), ROW()-4)),"")="","",IFERROR(INDEX('Cheater Sheet'!I152:I192, SMALL(IF("Yes"='Cheater Sheet'!$BM$152:$BM$192, ROW('Cheater Sheet'!$BM$152:$BM$192)-151,""), ROW()-4)),""))</f>
        <v/>
      </c>
      <c r="K35" s="705" t="str" cm="1">
        <f t="array" ref="K35">IF(IFERROR(INDEX('Cheater Sheet'!J152:J192, SMALL(IF("Yes"='Cheater Sheet'!$BM$152:$BM$192, ROW('Cheater Sheet'!$BM$152:$BM$192)-151,""), ROW()-4)),"")="","",IFERROR(INDEX('Cheater Sheet'!J152:J192, SMALL(IF("Yes"='Cheater Sheet'!$BM$152:$BM$192, ROW('Cheater Sheet'!$BM$152:$BM$192)-151,""), ROW()-4)),""))</f>
        <v/>
      </c>
      <c r="L35" s="704" t="str" cm="1">
        <f t="array" ref="L35">IF(IFERROR(INDEX('Cheater Sheet'!K152:K192, SMALL(IF("Yes"='Cheater Sheet'!$BM$152:$BM$192, ROW('Cheater Sheet'!$BM$152:$BM$192)-151,""), ROW()-4)),"")="","",IFERROR(INDEX('Cheater Sheet'!K152:K192, SMALL(IF("Yes"='Cheater Sheet'!$BM$152:$BM$192, ROW('Cheater Sheet'!$BM$152:$BM$192)-151,""), ROW()-4)),""))</f>
        <v/>
      </c>
      <c r="M35" s="705" t="str" cm="1">
        <f t="array" ref="M35">IF(IFERROR(INDEX('Cheater Sheet'!L152:L192, SMALL(IF("Yes"='Cheater Sheet'!$BM$152:$BM$192, ROW('Cheater Sheet'!$BM$152:$BM$192)-151,""), ROW()-4)),"")="","",IFERROR(INDEX('Cheater Sheet'!L152:L192, SMALL(IF("Yes"='Cheater Sheet'!$BM$152:$BM$192, ROW('Cheater Sheet'!$BM$152:$BM$192)-151,""), ROW()-4)),""))</f>
        <v/>
      </c>
      <c r="N35" s="704" t="str" cm="1">
        <f t="array" ref="N35">IF(IFERROR(INDEX('Cheater Sheet'!M152:M192, SMALL(IF("Yes"='Cheater Sheet'!$BM$152:$BM$192, ROW('Cheater Sheet'!$BM$152:$BM$192)-151,""), ROW()-4)),"")="","",IFERROR(INDEX('Cheater Sheet'!M152:M192, SMALL(IF("Yes"='Cheater Sheet'!$BM$152:$BM$192, ROW('Cheater Sheet'!$BM$152:$BM$192)-151,""), ROW()-4)),""))</f>
        <v/>
      </c>
      <c r="O35" s="705" t="str" cm="1">
        <f t="array" ref="O35">IF(IFERROR(INDEX('Cheater Sheet'!N152:N192, SMALL(IF("Yes"='Cheater Sheet'!$BM$152:$BM$192, ROW('Cheater Sheet'!$BM$152:$BM$192)-151,""), ROW()-4)),"")="","",IFERROR(INDEX('Cheater Sheet'!N152:N192, SMALL(IF("Yes"='Cheater Sheet'!$BM$152:$BM$192, ROW('Cheater Sheet'!$BM$152:$BM$192)-151,""), ROW()-4)),""))</f>
        <v/>
      </c>
      <c r="P35" s="704" t="str" cm="1">
        <f t="array" ref="P35">IF(IFERROR(INDEX('Cheater Sheet'!O152:O192, SMALL(IF("Yes"='Cheater Sheet'!$BM$152:$BM$192, ROW('Cheater Sheet'!$BM$152:$BM$192)-151,""), ROW()-4)),"")="","",IFERROR(INDEX('Cheater Sheet'!O152:O192, SMALL(IF("Yes"='Cheater Sheet'!$BM$152:$BM$192, ROW('Cheater Sheet'!$BM$152:$BM$192)-151,""), ROW()-4)),""))</f>
        <v/>
      </c>
      <c r="Q35" s="705" t="str" cm="1">
        <f t="array" ref="Q35">IF(IFERROR(INDEX('Cheater Sheet'!P152:P192, SMALL(IF("Yes"='Cheater Sheet'!$BM$152:$BM$192, ROW('Cheater Sheet'!$BM$152:$BM$192)-151,""), ROW()-4)),"")="","",IFERROR(INDEX('Cheater Sheet'!P152:P192, SMALL(IF("Yes"='Cheater Sheet'!$BM$152:$BM$192, ROW('Cheater Sheet'!$BM$152:$BM$192)-151,""), ROW()-4)),""))</f>
        <v/>
      </c>
      <c r="R35" s="704" t="str" cm="1">
        <f t="array" ref="R35">IF(IFERROR(INDEX('Cheater Sheet'!Q152:Q192, SMALL(IF("Yes"='Cheater Sheet'!$BM$152:$BM$192, ROW('Cheater Sheet'!$BM$152:$BM$192)-151,""), ROW()-4)),"")="","",IFERROR(INDEX('Cheater Sheet'!Q152:Q192, SMALL(IF("Yes"='Cheater Sheet'!$BM$152:$BM$192, ROW('Cheater Sheet'!$BM$152:$BM$192)-151,""), ROW()-4)),""))</f>
        <v/>
      </c>
      <c r="S35" s="705" t="str" cm="1">
        <f t="array" ref="S35">IF(IFERROR(INDEX('Cheater Sheet'!R152:R192, SMALL(IF("Yes"='Cheater Sheet'!$BM$152:$BM$192, ROW('Cheater Sheet'!$BM$152:$BM$192)-151,""), ROW()-4)),"")="","",IFERROR(INDEX('Cheater Sheet'!R152:R192, SMALL(IF("Yes"='Cheater Sheet'!$BM$152:$BM$192, ROW('Cheater Sheet'!$BM$152:$BM$192)-151,""), ROW()-4)),""))</f>
        <v/>
      </c>
      <c r="T35" s="704" t="str" cm="1">
        <f t="array" ref="T35">IF(IFERROR(INDEX('Cheater Sheet'!S152:S192, SMALL(IF("Yes"='Cheater Sheet'!$BM$152:$BM$192, ROW('Cheater Sheet'!$BM$152:$BM$192)-151,""), ROW()-4)),"")="","",IFERROR(INDEX('Cheater Sheet'!S152:S192, SMALL(IF("Yes"='Cheater Sheet'!$BM$152:$BM$192, ROW('Cheater Sheet'!$BM$152:$BM$192)-151,""), ROW()-4)),""))</f>
        <v/>
      </c>
      <c r="U35" s="705" t="str" cm="1">
        <f t="array" ref="U35">IF(IFERROR(INDEX('Cheater Sheet'!T152:T192, SMALL(IF("Yes"='Cheater Sheet'!$BM$152:$BM$192, ROW('Cheater Sheet'!$BM$152:$BM$192)-151,""), ROW()-4)),"")="","",IFERROR(INDEX('Cheater Sheet'!T152:T192, SMALL(IF("Yes"='Cheater Sheet'!$BM$152:$BM$192, ROW('Cheater Sheet'!$BM$152:$BM$192)-151,""), ROW()-4)),""))</f>
        <v/>
      </c>
      <c r="V35" s="704" t="str" cm="1">
        <f t="array" ref="V35">IF(IFERROR(INDEX('Cheater Sheet'!U152:U192, SMALL(IF("Yes"='Cheater Sheet'!$BM$152:$BM$192, ROW('Cheater Sheet'!$BM$152:$BM$192)-151,""), ROW()-4)),"")="","",IFERROR(INDEX('Cheater Sheet'!U152:U192, SMALL(IF("Yes"='Cheater Sheet'!$BM$152:$BM$192, ROW('Cheater Sheet'!$BM$152:$BM$192)-151,""), ROW()-4)),""))</f>
        <v/>
      </c>
      <c r="W35" s="705" t="str" cm="1">
        <f t="array" ref="W35">IF(IFERROR(INDEX('Cheater Sheet'!V152:V192, SMALL(IF("Yes"='Cheater Sheet'!$BM$152:$BM$192, ROW('Cheater Sheet'!$BM$152:$BM$192)-151,""), ROW()-4)),"")="","",IFERROR(INDEX('Cheater Sheet'!V152:V192, SMALL(IF("Yes"='Cheater Sheet'!$BM$152:$BM$192, ROW('Cheater Sheet'!$BM$152:$BM$192)-151,""), ROW()-4)),""))</f>
        <v/>
      </c>
      <c r="X35" s="704" t="str" cm="1">
        <f t="array" ref="X35">IF(IFERROR(INDEX('Cheater Sheet'!W152:W192, SMALL(IF("Yes"='Cheater Sheet'!$BM$152:$BM$192, ROW('Cheater Sheet'!$BM$152:$BM$192)-151,""), ROW()-4)),"")="","",IFERROR(INDEX('Cheater Sheet'!W152:W192, SMALL(IF("Yes"='Cheater Sheet'!$BM$152:$BM$192, ROW('Cheater Sheet'!$BM$152:$BM$192)-151,""), ROW()-4)),""))</f>
        <v/>
      </c>
      <c r="Y35" s="705" t="str" cm="1">
        <f t="array" ref="Y35">IF(IFERROR(INDEX('Cheater Sheet'!X152:X192, SMALL(IF("Yes"='Cheater Sheet'!$BM$152:$BM$192, ROW('Cheater Sheet'!$BM$152:$BM$192)-151,""), ROW()-4)),"")="","",IFERROR(INDEX('Cheater Sheet'!X152:X192, SMALL(IF("Yes"='Cheater Sheet'!$BM$152:$BM$192, ROW('Cheater Sheet'!$BM$152:$BM$192)-151,""), ROW()-4)),""))</f>
        <v/>
      </c>
      <c r="Z35" s="704" t="str" cm="1">
        <f t="array" ref="Z35">IF(IFERROR(INDEX('Cheater Sheet'!Y152:Y192, SMALL(IF("Yes"='Cheater Sheet'!$BM$152:$BM$192, ROW('Cheater Sheet'!$BM$152:$BM$192)-151,""), ROW()-4)),"")="","",IFERROR(INDEX('Cheater Sheet'!Y152:Y192, SMALL(IF("Yes"='Cheater Sheet'!$BM$152:$BM$192, ROW('Cheater Sheet'!$BM$152:$BM$192)-151,""), ROW()-4)),""))</f>
        <v/>
      </c>
      <c r="AA35" s="705" t="str" cm="1">
        <f t="array" ref="AA35">IF(IFERROR(INDEX('Cheater Sheet'!Z152:Z192, SMALL(IF("Yes"='Cheater Sheet'!$BM$152:$BM$192, ROW('Cheater Sheet'!$BM$152:$BM$192)-151,""), ROW()-4)),"")="","",IFERROR(INDEX('Cheater Sheet'!Z152:Z192, SMALL(IF("Yes"='Cheater Sheet'!$BM$152:$BM$192, ROW('Cheater Sheet'!$BM$152:$BM$192)-151,""), ROW()-4)),""))</f>
        <v/>
      </c>
      <c r="AB35" s="704" t="str" cm="1">
        <f t="array" ref="AB35">IF(IFERROR(INDEX('Cheater Sheet'!AA152:AA192, SMALL(IF("Yes"='Cheater Sheet'!$BM$152:$BM$192, ROW('Cheater Sheet'!$BM$152:$BM$192)-151,""), ROW()-4)),"")="","",IFERROR(INDEX('Cheater Sheet'!AA152:AA192, SMALL(IF("Yes"='Cheater Sheet'!$BM$152:$BM$192, ROW('Cheater Sheet'!$BM$152:$BM$192)-151,""), ROW()-4)),""))</f>
        <v/>
      </c>
      <c r="AC35" s="705" t="str" cm="1">
        <f t="array" ref="AC35">IF(IFERROR(INDEX('Cheater Sheet'!AB152:AB192, SMALL(IF("Yes"='Cheater Sheet'!$BM$152:$BM$192, ROW('Cheater Sheet'!$BM$152:$BM$192)-151,""), ROW()-4)),"")="","",IFERROR(INDEX('Cheater Sheet'!AB152:AB192, SMALL(IF("Yes"='Cheater Sheet'!$BM$152:$BM$192, ROW('Cheater Sheet'!$BM$152:$BM$192)-151,""), ROW()-4)),""))</f>
        <v/>
      </c>
      <c r="AD35" s="704" t="str" cm="1">
        <f t="array" ref="AD35">IF(IFERROR(INDEX('Cheater Sheet'!AC152:AC192, SMALL(IF("Yes"='Cheater Sheet'!$BM$152:$BM$192, ROW('Cheater Sheet'!$BM$152:$BM$192)-151,""), ROW()-4)),"")="","",IFERROR(INDEX('Cheater Sheet'!AC152:AC192, SMALL(IF("Yes"='Cheater Sheet'!$BM$152:$BM$192, ROW('Cheater Sheet'!$BM$152:$BM$192)-151,""), ROW()-4)),""))</f>
        <v/>
      </c>
      <c r="AE35" s="705" t="str" cm="1">
        <f t="array" ref="AE35">IF(IFERROR(INDEX('Cheater Sheet'!AD152:AD192, SMALL(IF("Yes"='Cheater Sheet'!$BM$152:$BM$192, ROW('Cheater Sheet'!$BM$152:$BM$192)-151,""), ROW()-4)),"")="","",IFERROR(INDEX('Cheater Sheet'!AD152:AD192, SMALL(IF("Yes"='Cheater Sheet'!$BM$152:$BM$192, ROW('Cheater Sheet'!$BM$152:$BM$192)-151,""), ROW()-4)),""))</f>
        <v/>
      </c>
      <c r="AF35" s="704" t="str" cm="1">
        <f t="array" ref="AF35">IF(IFERROR(INDEX('Cheater Sheet'!AE152:AE192, SMALL(IF("Yes"='Cheater Sheet'!$BM$152:$BM$192, ROW('Cheater Sheet'!$BM$152:$BM$192)-151,""), ROW()-4)),"")="","",IFERROR(INDEX('Cheater Sheet'!AE152:AE192, SMALL(IF("Yes"='Cheater Sheet'!$BM$152:$BM$192, ROW('Cheater Sheet'!$BM$152:$BM$192)-151,""), ROW()-4)),""))</f>
        <v/>
      </c>
      <c r="AG35" s="705" t="str" cm="1">
        <f t="array" ref="AG35">IF(IFERROR(INDEX('Cheater Sheet'!AF152:AF192, SMALL(IF("Yes"='Cheater Sheet'!$BM$152:$BM$192, ROW('Cheater Sheet'!$BM$152:$BM$192)-151,""), ROW()-4)),"")="","",IFERROR(INDEX('Cheater Sheet'!AF152:AF192, SMALL(IF("Yes"='Cheater Sheet'!$BM$152:$BM$192, ROW('Cheater Sheet'!$BM$152:$BM$192)-151,""), ROW()-4)),""))</f>
        <v/>
      </c>
      <c r="AH35" s="704" t="str" cm="1">
        <f t="array" ref="AH35">IF(IFERROR(INDEX('Cheater Sheet'!AG152:AG192, SMALL(IF("Yes"='Cheater Sheet'!$BM$152:$BM$192, ROW('Cheater Sheet'!$BM$152:$BM$192)-151,""), ROW()-4)),"")="","",IFERROR(INDEX('Cheater Sheet'!AG152:AG192, SMALL(IF("Yes"='Cheater Sheet'!$BM$152:$BM$192, ROW('Cheater Sheet'!$BM$152:$BM$192)-151,""), ROW()-4)),""))</f>
        <v/>
      </c>
      <c r="AI35" s="705" t="str" cm="1">
        <f t="array" ref="AI35">IF(IFERROR(INDEX('Cheater Sheet'!AH152:AH192, SMALL(IF("Yes"='Cheater Sheet'!$BM$152:$BM$192, ROW('Cheater Sheet'!$BM$152:$BM$192)-151,""), ROW()-4)),"")="","",IFERROR(INDEX('Cheater Sheet'!AH152:AH192, SMALL(IF("Yes"='Cheater Sheet'!$BM$152:$BM$192, ROW('Cheater Sheet'!$BM$152:$BM$192)-151,""), ROW()-4)),""))</f>
        <v/>
      </c>
      <c r="AJ35" s="704" t="str" cm="1">
        <f t="array" ref="AJ35">IF(IFERROR(INDEX('Cheater Sheet'!AI152:AI192, SMALL(IF("Yes"='Cheater Sheet'!$BM$152:$BM$192, ROW('Cheater Sheet'!$BM$152:$BM$192)-151,""), ROW()-4)),"")="","",IFERROR(INDEX('Cheater Sheet'!AI152:AI192, SMALL(IF("Yes"='Cheater Sheet'!$BM$152:$BM$192, ROW('Cheater Sheet'!$BM$152:$BM$192)-151,""), ROW()-4)),""))</f>
        <v/>
      </c>
      <c r="AK35" s="705" t="str" cm="1">
        <f t="array" ref="AK35">IF(IFERROR(INDEX('Cheater Sheet'!AJ152:AJ192, SMALL(IF("Yes"='Cheater Sheet'!$BM$152:$BM$192, ROW('Cheater Sheet'!$BM$152:$BM$192)-151,""), ROW()-4)),"")="","",IFERROR(INDEX('Cheater Sheet'!AJ152:AJ192, SMALL(IF("Yes"='Cheater Sheet'!$BM$152:$BM$192, ROW('Cheater Sheet'!$BM$152:$BM$192)-151,""), ROW()-4)),""))</f>
        <v/>
      </c>
      <c r="AL35" s="704" t="str" cm="1">
        <f t="array" ref="AL35">IF(IFERROR(INDEX('Cheater Sheet'!AK152:AK192, SMALL(IF("Yes"='Cheater Sheet'!$BM$152:$BM$192, ROW('Cheater Sheet'!$BM$152:$BM$192)-151,""), ROW()-4)),"")="","",IFERROR(INDEX('Cheater Sheet'!AK152:AK192, SMALL(IF("Yes"='Cheater Sheet'!$BM$152:$BM$192, ROW('Cheater Sheet'!$BM$152:$BM$192)-151,""), ROW()-4)),""))</f>
        <v/>
      </c>
      <c r="AM35" s="705" t="str" cm="1">
        <f t="array" ref="AM35">IF(IFERROR(INDEX('Cheater Sheet'!AL152:AL192, SMALL(IF("Yes"='Cheater Sheet'!$BM$152:$BM$192, ROW('Cheater Sheet'!$BM$152:$BM$192)-151,""), ROW()-4)),"")="","",IFERROR(INDEX('Cheater Sheet'!AL152:AL192, SMALL(IF("Yes"='Cheater Sheet'!$BM$152:$BM$192, ROW('Cheater Sheet'!$BM$152:$BM$192)-151,""), ROW()-4)),""))</f>
        <v/>
      </c>
      <c r="AN35" s="704" t="str" cm="1">
        <f t="array" ref="AN35">IF(IFERROR(INDEX('Cheater Sheet'!AM152:AM192, SMALL(IF("Yes"='Cheater Sheet'!$BM$152:$BM$192, ROW('Cheater Sheet'!$BM$152:$BM$192)-151,""), ROW()-4)),"")="","",IFERROR(INDEX('Cheater Sheet'!AM152:AM192, SMALL(IF("Yes"='Cheater Sheet'!$BM$152:$BM$192, ROW('Cheater Sheet'!$BM$152:$BM$192)-151,""), ROW()-4)),""))</f>
        <v/>
      </c>
      <c r="AO35" s="705" t="str" cm="1">
        <f t="array" ref="AO35">IF(IFERROR(INDEX('Cheater Sheet'!AN152:AN192, SMALL(IF("Yes"='Cheater Sheet'!$BM$152:$BM$192, ROW('Cheater Sheet'!$BM$152:$BM$192)-151,""), ROW()-4)),"")="","",IFERROR(INDEX('Cheater Sheet'!AN152:AN192, SMALL(IF("Yes"='Cheater Sheet'!$BM$152:$BM$192, ROW('Cheater Sheet'!$BM$152:$BM$192)-151,""), ROW()-4)),""))</f>
        <v/>
      </c>
      <c r="AP35" s="704" t="str" cm="1">
        <f t="array" ref="AP35">IF(IFERROR(INDEX('Cheater Sheet'!AO152:AO192, SMALL(IF("Yes"='Cheater Sheet'!$BM$152:$BM$192, ROW('Cheater Sheet'!$BM$152:$BM$192)-151,""), ROW()-4)),"")="","",IFERROR(INDEX('Cheater Sheet'!AO152:AO192, SMALL(IF("Yes"='Cheater Sheet'!$BM$152:$BM$192, ROW('Cheater Sheet'!$BM$152:$BM$192)-151,""), ROW()-4)),""))</f>
        <v/>
      </c>
      <c r="AQ35" s="705" t="str" cm="1">
        <f t="array" ref="AQ35">IF(IFERROR(INDEX('Cheater Sheet'!AP152:AP192, SMALL(IF("Yes"='Cheater Sheet'!$BM$152:$BM$192, ROW('Cheater Sheet'!$BM$152:$BM$192)-151,""), ROW()-4)),"")="","",IFERROR(INDEX('Cheater Sheet'!AP152:AP192, SMALL(IF("Yes"='Cheater Sheet'!$BM$152:$BM$192, ROW('Cheater Sheet'!$BM$152:$BM$192)-151,""), ROW()-4)),""))</f>
        <v/>
      </c>
      <c r="AR35" s="704" t="str" cm="1">
        <f t="array" ref="AR35">IF(IFERROR(INDEX('Cheater Sheet'!AQ152:AQ192, SMALL(IF("Yes"='Cheater Sheet'!$BM$152:$BM$192, ROW('Cheater Sheet'!$BM$152:$BM$192)-151,""), ROW()-4)),"")="","",IFERROR(INDEX('Cheater Sheet'!AQ152:AQ192, SMALL(IF("Yes"='Cheater Sheet'!$BM$152:$BM$192, ROW('Cheater Sheet'!$BM$152:$BM$192)-151,""), ROW()-4)),""))</f>
        <v/>
      </c>
      <c r="AS35" s="705" t="str" cm="1">
        <f t="array" ref="AS35">IF(IFERROR(INDEX('Cheater Sheet'!AR152:AR192, SMALL(IF("Yes"='Cheater Sheet'!$BM$152:$BM$192, ROW('Cheater Sheet'!$BM$152:$BM$192)-151,""), ROW()-4)),"")="","",IFERROR(INDEX('Cheater Sheet'!AR152:AR192, SMALL(IF("Yes"='Cheater Sheet'!$BM$152:$BM$192, ROW('Cheater Sheet'!$BM$152:$BM$192)-151,""), ROW()-4)),""))</f>
        <v/>
      </c>
      <c r="AT35" s="704" t="str" cm="1">
        <f t="array" ref="AT35">IF(IFERROR(INDEX('Cheater Sheet'!AS152:AS192, SMALL(IF("Yes"='Cheater Sheet'!$BM$152:$BM$192, ROW('Cheater Sheet'!$BM$152:$BM$192)-151,""), ROW()-4)),"")="","",IFERROR(INDEX('Cheater Sheet'!AS152:AS192, SMALL(IF("Yes"='Cheater Sheet'!$BM$152:$BM$192, ROW('Cheater Sheet'!$BM$152:$BM$192)-151,""), ROW()-4)),""))</f>
        <v/>
      </c>
      <c r="AU35" s="705" t="str" cm="1">
        <f t="array" ref="AU35">IF(IFERROR(INDEX('Cheater Sheet'!AT152:AT192, SMALL(IF("Yes"='Cheater Sheet'!$BM$152:$BM$192, ROW('Cheater Sheet'!$BM$152:$BM$192)-151,""), ROW()-4)),"")="","",IFERROR(INDEX('Cheater Sheet'!AT152:AT192, SMALL(IF("Yes"='Cheater Sheet'!$BM$152:$BM$192, ROW('Cheater Sheet'!$BM$152:$BM$192)-151,""), ROW()-4)),""))</f>
        <v/>
      </c>
      <c r="AV35" s="704" t="str" cm="1">
        <f t="array" ref="AV35">IF(IFERROR(INDEX('Cheater Sheet'!AU152:AU192, SMALL(IF("Yes"='Cheater Sheet'!$BM$152:$BM$192, ROW('Cheater Sheet'!$BM$152:$BM$192)-151,""), ROW()-4)),"")="","",IFERROR(INDEX('Cheater Sheet'!AU152:AU192, SMALL(IF("Yes"='Cheater Sheet'!$BM$152:$BM$192, ROW('Cheater Sheet'!$BM$152:$BM$192)-151,""), ROW()-4)),""))</f>
        <v/>
      </c>
      <c r="AW35" s="705" t="str" cm="1">
        <f t="array" ref="AW35">IF(IFERROR(INDEX('Cheater Sheet'!AV152:AV192, SMALL(IF("Yes"='Cheater Sheet'!$BM$152:$BM$192, ROW('Cheater Sheet'!$BM$152:$BM$192)-151,""), ROW()-4)),"")="","",IFERROR(INDEX('Cheater Sheet'!AV152:AV192, SMALL(IF("Yes"='Cheater Sheet'!$BM$152:$BM$192, ROW('Cheater Sheet'!$BM$152:$BM$192)-151,""), ROW()-4)),""))</f>
        <v/>
      </c>
      <c r="AX35" s="704" t="str" cm="1">
        <f t="array" ref="AX35">IF(IFERROR(INDEX('Cheater Sheet'!AW152:AW192, SMALL(IF("Yes"='Cheater Sheet'!$BM$152:$BM$192, ROW('Cheater Sheet'!$BM$152:$BM$192)-151,""), ROW()-4)),"")="","",IFERROR(INDEX('Cheater Sheet'!AW152:AW192, SMALL(IF("Yes"='Cheater Sheet'!$BM$152:$BM$192, ROW('Cheater Sheet'!$BM$152:$BM$192)-151,""), ROW()-4)),""))</f>
        <v/>
      </c>
      <c r="AY35" s="705" t="str" cm="1">
        <f t="array" ref="AY35">IF(IFERROR(INDEX('Cheater Sheet'!AX152:AX192, SMALL(IF("Yes"='Cheater Sheet'!$BM$152:$BM$192, ROW('Cheater Sheet'!$BM$152:$BM$192)-151,""), ROW()-4)),"")="","",IFERROR(INDEX('Cheater Sheet'!AX152:AX192, SMALL(IF("Yes"='Cheater Sheet'!$BM$152:$BM$192, ROW('Cheater Sheet'!$BM$152:$BM$192)-151,""), ROW()-4)),""))</f>
        <v/>
      </c>
      <c r="AZ35" s="704" t="str" cm="1">
        <f t="array" ref="AZ35">IF(IFERROR(INDEX('Cheater Sheet'!AY152:AY192, SMALL(IF("Yes"='Cheater Sheet'!$BM$152:$BM$192, ROW('Cheater Sheet'!$BM$152:$BM$192)-151,""), ROW()-4)),"")="","",IFERROR(INDEX('Cheater Sheet'!AY152:AY192, SMALL(IF("Yes"='Cheater Sheet'!$BM$152:$BM$192, ROW('Cheater Sheet'!$BM$152:$BM$192)-151,""), ROW()-4)),""))</f>
        <v/>
      </c>
      <c r="BA35" s="705" t="str" cm="1">
        <f t="array" ref="BA35">IF(IFERROR(INDEX('Cheater Sheet'!AZ152:AZ192, SMALL(IF("Yes"='Cheater Sheet'!$BM$152:$BM$192, ROW('Cheater Sheet'!$BM$152:$BM$192)-151,""), ROW()-4)),"")="","",IFERROR(INDEX('Cheater Sheet'!AZ152:AZ192, SMALL(IF("Yes"='Cheater Sheet'!$BM$152:$BM$192, ROW('Cheater Sheet'!$BM$152:$BM$192)-151,""), ROW()-4)),""))</f>
        <v/>
      </c>
      <c r="BB35" s="704" t="str" cm="1">
        <f t="array" ref="BB35">IF(IFERROR(INDEX('Cheater Sheet'!BA152:BA192, SMALL(IF("Yes"='Cheater Sheet'!$BM$152:$BM$192, ROW('Cheater Sheet'!$BM$152:$BM$192)-151,""), ROW()-4)),"")="","",IFERROR(INDEX('Cheater Sheet'!BA152:BA192, SMALL(IF("Yes"='Cheater Sheet'!$BM$152:$BM$192, ROW('Cheater Sheet'!$BM$152:$BM$192)-151,""), ROW()-4)),""))</f>
        <v/>
      </c>
      <c r="BC35" s="705" t="str" cm="1">
        <f t="array" ref="BC35">IF(IFERROR(INDEX('Cheater Sheet'!BB152:BB192, SMALL(IF("Yes"='Cheater Sheet'!$BM$152:$BM$192, ROW('Cheater Sheet'!$BM$152:$BM$192)-151,""), ROW()-4)),"")="","",IFERROR(INDEX('Cheater Sheet'!BB152:BB192, SMALL(IF("Yes"='Cheater Sheet'!$BM$152:$BM$192, ROW('Cheater Sheet'!$BM$152:$BM$192)-151,""), ROW()-4)),""))</f>
        <v/>
      </c>
      <c r="BD35" s="704" t="str" cm="1">
        <f t="array" ref="BD35">IF(IFERROR(INDEX('Cheater Sheet'!BC152:BC192, SMALL(IF("Yes"='Cheater Sheet'!$BM$152:$BM$192, ROW('Cheater Sheet'!$BM$152:$BM$192)-151,""), ROW()-4)),"")="","",IFERROR(INDEX('Cheater Sheet'!BC152:BC192, SMALL(IF("Yes"='Cheater Sheet'!$BM$152:$BM$192, ROW('Cheater Sheet'!$BM$152:$BM$192)-151,""), ROW()-4)),""))</f>
        <v/>
      </c>
      <c r="BE35" s="705" t="str" cm="1">
        <f t="array" ref="BE35">IF(IFERROR(INDEX('Cheater Sheet'!BD152:BD192, SMALL(IF("Yes"='Cheater Sheet'!$BM$152:$BM$192, ROW('Cheater Sheet'!$BM$152:$BM$192)-151,""), ROW()-4)),"")="","",IFERROR(INDEX('Cheater Sheet'!BD152:BD192, SMALL(IF("Yes"='Cheater Sheet'!$BM$152:$BM$192, ROW('Cheater Sheet'!$BM$152:$BM$192)-151,""), ROW()-4)),""))</f>
        <v/>
      </c>
      <c r="BF35" s="704" t="str" cm="1">
        <f t="array" ref="BF35">IF(IFERROR(INDEX('Cheater Sheet'!BE152:BE192, SMALL(IF("Yes"='Cheater Sheet'!$BM$152:$BM$192, ROW('Cheater Sheet'!$BM$152:$BM$192)-151,""), ROW()-4)),"")="","",IFERROR(INDEX('Cheater Sheet'!BE152:BE192, SMALL(IF("Yes"='Cheater Sheet'!$BM$152:$BM$192, ROW('Cheater Sheet'!$BM$152:$BM$192)-151,""), ROW()-4)),""))</f>
        <v/>
      </c>
      <c r="BG35" s="705" t="str" cm="1">
        <f t="array" ref="BG35">IF(IFERROR(INDEX('Cheater Sheet'!BF152:BF192, SMALL(IF("Yes"='Cheater Sheet'!$BM$152:$BM$192, ROW('Cheater Sheet'!$BM$152:$BM$192)-151,""), ROW()-4)),"")="","",IFERROR(INDEX('Cheater Sheet'!BF152:BF192, SMALL(IF("Yes"='Cheater Sheet'!$BM$152:$BM$192, ROW('Cheater Sheet'!$BM$152:$BM$192)-151,""), ROW()-4)),""))</f>
        <v/>
      </c>
      <c r="BH35" s="704" t="str" cm="1">
        <f t="array" ref="BH35">IF(IFERROR(INDEX('Cheater Sheet'!BG152:BG192, SMALL(IF("Yes"='Cheater Sheet'!$BM$152:$BM$192, ROW('Cheater Sheet'!$BM$152:$BM$192)-151,""), ROW()-4)),"")="","",IFERROR(INDEX('Cheater Sheet'!BG152:BG192, SMALL(IF("Yes"='Cheater Sheet'!$BM$152:$BM$192, ROW('Cheater Sheet'!$BM$152:$BM$192)-151,""), ROW()-4)),""))</f>
        <v/>
      </c>
      <c r="BI35" s="705" t="str" cm="1">
        <f t="array" ref="BI35">IF(IFERROR(INDEX('Cheater Sheet'!BH152:BH192, SMALL(IF("Yes"='Cheater Sheet'!$BM$152:$BM$192, ROW('Cheater Sheet'!$BM$152:$BM$192)-151,""), ROW()-4)),"")="","",IFERROR(INDEX('Cheater Sheet'!BH152:BH192, SMALL(IF("Yes"='Cheater Sheet'!$BM$152:$BM$192, ROW('Cheater Sheet'!$BM$152:$BM$192)-151,""), ROW()-4)),""))</f>
        <v/>
      </c>
      <c r="BJ35" s="704" t="str" cm="1">
        <f t="array" ref="BJ35">IF(IFERROR(INDEX('Cheater Sheet'!BI152:BI192, SMALL(IF("Yes"='Cheater Sheet'!$BM$152:$BM$192, ROW('Cheater Sheet'!$BM$152:$BM$192)-151,""), ROW()-4)),"")="","",IFERROR(INDEX('Cheater Sheet'!BI152:BI192, SMALL(IF("Yes"='Cheater Sheet'!$BM$152:$BM$192, ROW('Cheater Sheet'!$BM$152:$BM$192)-151,""), ROW()-4)),""))</f>
        <v/>
      </c>
      <c r="BK35" s="527" t="str" cm="1">
        <f t="array" ref="BK35">IF(IFERROR(INDEX('Cheater Sheet'!BJ152:BJ192, SMALL(IF("Yes"='Cheater Sheet'!$BM$152:$BM$192, ROW('Cheater Sheet'!$BM$152:$BM$192)-151,""), ROW()-4)),"")="","",IFERROR(INDEX('Cheater Sheet'!BJ152:BJ192, SMALL(IF("Yes"='Cheater Sheet'!$BM$152:$BM$192, ROW('Cheater Sheet'!$BM$152:$BM$192)-151,""), ROW()-4)),""))</f>
        <v/>
      </c>
      <c r="BL35" s="714"/>
    </row>
    <row r="36" spans="1:64" x14ac:dyDescent="0.2">
      <c r="A36" s="765">
        <f t="shared" si="0"/>
        <v>0</v>
      </c>
      <c r="C36" s="143" t="str" cm="1">
        <f t="array" ref="C36">IFERROR(INDEX('Cheater Sheet'!$B$152:$B$192, SMALL(IF("Yes"='Cheater Sheet'!$BM$152:$BM$192, ROW('Cheater Sheet'!$BM$152:$BM$192)-151,""), ROW()-4)),"")</f>
        <v/>
      </c>
      <c r="D36" s="704" t="str" cm="1">
        <f t="array" ref="D36">IF(IFERROR(INDEX('Cheater Sheet'!C152:C192, SMALL(IF("Yes"='Cheater Sheet'!$BM$152:$BM$192, ROW('Cheater Sheet'!$BM$152:$BM$192)-151,""), ROW()-4)),"")="","",IFERROR(INDEX('Cheater Sheet'!C152:C192, SMALL(IF("Yes"='Cheater Sheet'!$BM$152:$BM$192, ROW('Cheater Sheet'!$BM$152:$BM$192)-151,""), ROW()-4)),""))</f>
        <v/>
      </c>
      <c r="E36" s="705" t="str" cm="1">
        <f t="array" ref="E36">IF(IFERROR(INDEX('Cheater Sheet'!D152:D192, SMALL(IF("Yes"='Cheater Sheet'!$BM$152:$BM$192, ROW('Cheater Sheet'!$BM$152:$BM$192)-151,""), ROW()-4)),"")="","",IFERROR(INDEX('Cheater Sheet'!D152:D192, SMALL(IF("Yes"='Cheater Sheet'!$BM$152:$BM$192, ROW('Cheater Sheet'!$BM$152:$BM$192)-151,""), ROW()-4)),""))</f>
        <v/>
      </c>
      <c r="F36" s="704" t="str" cm="1">
        <f t="array" ref="F36">IF(IFERROR(INDEX('Cheater Sheet'!E152:E192, SMALL(IF("Yes"='Cheater Sheet'!$BM$152:$BM$192, ROW('Cheater Sheet'!$BM$152:$BM$192)-151,""), ROW()-4)),"")="","",IFERROR(INDEX('Cheater Sheet'!E152:E192, SMALL(IF("Yes"='Cheater Sheet'!$BM$152:$BM$192, ROW('Cheater Sheet'!$BM$152:$BM$192)-151,""), ROW()-4)),""))</f>
        <v/>
      </c>
      <c r="G36" s="705" t="str" cm="1">
        <f t="array" ref="G36">IF(IFERROR(INDEX('Cheater Sheet'!F152:F192, SMALL(IF("Yes"='Cheater Sheet'!$BM$152:$BM$192, ROW('Cheater Sheet'!$BM$152:$BM$192)-151,""), ROW()-4)),"")="","",IFERROR(INDEX('Cheater Sheet'!F152:F192, SMALL(IF("Yes"='Cheater Sheet'!$BM$152:$BM$192, ROW('Cheater Sheet'!$BM$152:$BM$192)-151,""), ROW()-4)),""))</f>
        <v/>
      </c>
      <c r="H36" s="704" t="str" cm="1">
        <f t="array" ref="H36">IF(IFERROR(INDEX('Cheater Sheet'!G152:G192, SMALL(IF("Yes"='Cheater Sheet'!$BM$152:$BM$192, ROW('Cheater Sheet'!$BM$152:$BM$192)-151,""), ROW()-4)),"")="","",IFERROR(INDEX('Cheater Sheet'!G152:G192, SMALL(IF("Yes"='Cheater Sheet'!$BM$152:$BM$192, ROW('Cheater Sheet'!$BM$152:$BM$192)-151,""), ROW()-4)),""))</f>
        <v/>
      </c>
      <c r="I36" s="705" t="str" cm="1">
        <f t="array" ref="I36">IF(IFERROR(INDEX('Cheater Sheet'!H152:H192, SMALL(IF("Yes"='Cheater Sheet'!$BM$152:$BM$192, ROW('Cheater Sheet'!$BM$152:$BM$192)-151,""), ROW()-4)),"")="","",IFERROR(INDEX('Cheater Sheet'!H152:H192, SMALL(IF("Yes"='Cheater Sheet'!$BM$152:$BM$192, ROW('Cheater Sheet'!$BM$152:$BM$192)-151,""), ROW()-4)),""))</f>
        <v/>
      </c>
      <c r="J36" s="704" t="str" cm="1">
        <f t="array" ref="J36">IF(IFERROR(INDEX('Cheater Sheet'!I152:I192, SMALL(IF("Yes"='Cheater Sheet'!$BM$152:$BM$192, ROW('Cheater Sheet'!$BM$152:$BM$192)-151,""), ROW()-4)),"")="","",IFERROR(INDEX('Cheater Sheet'!I152:I192, SMALL(IF("Yes"='Cheater Sheet'!$BM$152:$BM$192, ROW('Cheater Sheet'!$BM$152:$BM$192)-151,""), ROW()-4)),""))</f>
        <v/>
      </c>
      <c r="K36" s="705" t="str" cm="1">
        <f t="array" ref="K36">IF(IFERROR(INDEX('Cheater Sheet'!J152:J192, SMALL(IF("Yes"='Cheater Sheet'!$BM$152:$BM$192, ROW('Cheater Sheet'!$BM$152:$BM$192)-151,""), ROW()-4)),"")="","",IFERROR(INDEX('Cheater Sheet'!J152:J192, SMALL(IF("Yes"='Cheater Sheet'!$BM$152:$BM$192, ROW('Cheater Sheet'!$BM$152:$BM$192)-151,""), ROW()-4)),""))</f>
        <v/>
      </c>
      <c r="L36" s="704" t="str" cm="1">
        <f t="array" ref="L36">IF(IFERROR(INDEX('Cheater Sheet'!K152:K192, SMALL(IF("Yes"='Cheater Sheet'!$BM$152:$BM$192, ROW('Cheater Sheet'!$BM$152:$BM$192)-151,""), ROW()-4)),"")="","",IFERROR(INDEX('Cheater Sheet'!K152:K192, SMALL(IF("Yes"='Cheater Sheet'!$BM$152:$BM$192, ROW('Cheater Sheet'!$BM$152:$BM$192)-151,""), ROW()-4)),""))</f>
        <v/>
      </c>
      <c r="M36" s="705" t="str" cm="1">
        <f t="array" ref="M36">IF(IFERROR(INDEX('Cheater Sheet'!L152:L192, SMALL(IF("Yes"='Cheater Sheet'!$BM$152:$BM$192, ROW('Cheater Sheet'!$BM$152:$BM$192)-151,""), ROW()-4)),"")="","",IFERROR(INDEX('Cheater Sheet'!L152:L192, SMALL(IF("Yes"='Cheater Sheet'!$BM$152:$BM$192, ROW('Cheater Sheet'!$BM$152:$BM$192)-151,""), ROW()-4)),""))</f>
        <v/>
      </c>
      <c r="N36" s="704" t="str" cm="1">
        <f t="array" ref="N36">IF(IFERROR(INDEX('Cheater Sheet'!M152:M192, SMALL(IF("Yes"='Cheater Sheet'!$BM$152:$BM$192, ROW('Cheater Sheet'!$BM$152:$BM$192)-151,""), ROW()-4)),"")="","",IFERROR(INDEX('Cheater Sheet'!M152:M192, SMALL(IF("Yes"='Cheater Sheet'!$BM$152:$BM$192, ROW('Cheater Sheet'!$BM$152:$BM$192)-151,""), ROW()-4)),""))</f>
        <v/>
      </c>
      <c r="O36" s="705" t="str" cm="1">
        <f t="array" ref="O36">IF(IFERROR(INDEX('Cheater Sheet'!N152:N192, SMALL(IF("Yes"='Cheater Sheet'!$BM$152:$BM$192, ROW('Cheater Sheet'!$BM$152:$BM$192)-151,""), ROW()-4)),"")="","",IFERROR(INDEX('Cheater Sheet'!N152:N192, SMALL(IF("Yes"='Cheater Sheet'!$BM$152:$BM$192, ROW('Cheater Sheet'!$BM$152:$BM$192)-151,""), ROW()-4)),""))</f>
        <v/>
      </c>
      <c r="P36" s="704" t="str" cm="1">
        <f t="array" ref="P36">IF(IFERROR(INDEX('Cheater Sheet'!O152:O192, SMALL(IF("Yes"='Cheater Sheet'!$BM$152:$BM$192, ROW('Cheater Sheet'!$BM$152:$BM$192)-151,""), ROW()-4)),"")="","",IFERROR(INDEX('Cheater Sheet'!O152:O192, SMALL(IF("Yes"='Cheater Sheet'!$BM$152:$BM$192, ROW('Cheater Sheet'!$BM$152:$BM$192)-151,""), ROW()-4)),""))</f>
        <v/>
      </c>
      <c r="Q36" s="705" t="str" cm="1">
        <f t="array" ref="Q36">IF(IFERROR(INDEX('Cheater Sheet'!P152:P192, SMALL(IF("Yes"='Cheater Sheet'!$BM$152:$BM$192, ROW('Cheater Sheet'!$BM$152:$BM$192)-151,""), ROW()-4)),"")="","",IFERROR(INDEX('Cheater Sheet'!P152:P192, SMALL(IF("Yes"='Cheater Sheet'!$BM$152:$BM$192, ROW('Cheater Sheet'!$BM$152:$BM$192)-151,""), ROW()-4)),""))</f>
        <v/>
      </c>
      <c r="R36" s="704" t="str" cm="1">
        <f t="array" ref="R36">IF(IFERROR(INDEX('Cheater Sheet'!Q152:Q192, SMALL(IF("Yes"='Cheater Sheet'!$BM$152:$BM$192, ROW('Cheater Sheet'!$BM$152:$BM$192)-151,""), ROW()-4)),"")="","",IFERROR(INDEX('Cheater Sheet'!Q152:Q192, SMALL(IF("Yes"='Cheater Sheet'!$BM$152:$BM$192, ROW('Cheater Sheet'!$BM$152:$BM$192)-151,""), ROW()-4)),""))</f>
        <v/>
      </c>
      <c r="S36" s="705" t="str" cm="1">
        <f t="array" ref="S36">IF(IFERROR(INDEX('Cheater Sheet'!R152:R192, SMALL(IF("Yes"='Cheater Sheet'!$BM$152:$BM$192, ROW('Cheater Sheet'!$BM$152:$BM$192)-151,""), ROW()-4)),"")="","",IFERROR(INDEX('Cheater Sheet'!R152:R192, SMALL(IF("Yes"='Cheater Sheet'!$BM$152:$BM$192, ROW('Cheater Sheet'!$BM$152:$BM$192)-151,""), ROW()-4)),""))</f>
        <v/>
      </c>
      <c r="T36" s="704" t="str" cm="1">
        <f t="array" ref="T36">IF(IFERROR(INDEX('Cheater Sheet'!S152:S192, SMALL(IF("Yes"='Cheater Sheet'!$BM$152:$BM$192, ROW('Cheater Sheet'!$BM$152:$BM$192)-151,""), ROW()-4)),"")="","",IFERROR(INDEX('Cheater Sheet'!S152:S192, SMALL(IF("Yes"='Cheater Sheet'!$BM$152:$BM$192, ROW('Cheater Sheet'!$BM$152:$BM$192)-151,""), ROW()-4)),""))</f>
        <v/>
      </c>
      <c r="U36" s="705" t="str" cm="1">
        <f t="array" ref="U36">IF(IFERROR(INDEX('Cheater Sheet'!T152:T192, SMALL(IF("Yes"='Cheater Sheet'!$BM$152:$BM$192, ROW('Cheater Sheet'!$BM$152:$BM$192)-151,""), ROW()-4)),"")="","",IFERROR(INDEX('Cheater Sheet'!T152:T192, SMALL(IF("Yes"='Cheater Sheet'!$BM$152:$BM$192, ROW('Cheater Sheet'!$BM$152:$BM$192)-151,""), ROW()-4)),""))</f>
        <v/>
      </c>
      <c r="V36" s="704" t="str" cm="1">
        <f t="array" ref="V36">IF(IFERROR(INDEX('Cheater Sheet'!U152:U192, SMALL(IF("Yes"='Cheater Sheet'!$BM$152:$BM$192, ROW('Cheater Sheet'!$BM$152:$BM$192)-151,""), ROW()-4)),"")="","",IFERROR(INDEX('Cheater Sheet'!U152:U192, SMALL(IF("Yes"='Cheater Sheet'!$BM$152:$BM$192, ROW('Cheater Sheet'!$BM$152:$BM$192)-151,""), ROW()-4)),""))</f>
        <v/>
      </c>
      <c r="W36" s="705" t="str" cm="1">
        <f t="array" ref="W36">IF(IFERROR(INDEX('Cheater Sheet'!V152:V192, SMALL(IF("Yes"='Cheater Sheet'!$BM$152:$BM$192, ROW('Cheater Sheet'!$BM$152:$BM$192)-151,""), ROW()-4)),"")="","",IFERROR(INDEX('Cheater Sheet'!V152:V192, SMALL(IF("Yes"='Cheater Sheet'!$BM$152:$BM$192, ROW('Cheater Sheet'!$BM$152:$BM$192)-151,""), ROW()-4)),""))</f>
        <v/>
      </c>
      <c r="X36" s="704" t="str" cm="1">
        <f t="array" ref="X36">IF(IFERROR(INDEX('Cheater Sheet'!W152:W192, SMALL(IF("Yes"='Cheater Sheet'!$BM$152:$BM$192, ROW('Cheater Sheet'!$BM$152:$BM$192)-151,""), ROW()-4)),"")="","",IFERROR(INDEX('Cheater Sheet'!W152:W192, SMALL(IF("Yes"='Cheater Sheet'!$BM$152:$BM$192, ROW('Cheater Sheet'!$BM$152:$BM$192)-151,""), ROW()-4)),""))</f>
        <v/>
      </c>
      <c r="Y36" s="705" t="str" cm="1">
        <f t="array" ref="Y36">IF(IFERROR(INDEX('Cheater Sheet'!X152:X192, SMALL(IF("Yes"='Cheater Sheet'!$BM$152:$BM$192, ROW('Cheater Sheet'!$BM$152:$BM$192)-151,""), ROW()-4)),"")="","",IFERROR(INDEX('Cheater Sheet'!X152:X192, SMALL(IF("Yes"='Cheater Sheet'!$BM$152:$BM$192, ROW('Cheater Sheet'!$BM$152:$BM$192)-151,""), ROW()-4)),""))</f>
        <v/>
      </c>
      <c r="Z36" s="704" t="str" cm="1">
        <f t="array" ref="Z36">IF(IFERROR(INDEX('Cheater Sheet'!Y152:Y192, SMALL(IF("Yes"='Cheater Sheet'!$BM$152:$BM$192, ROW('Cheater Sheet'!$BM$152:$BM$192)-151,""), ROW()-4)),"")="","",IFERROR(INDEX('Cheater Sheet'!Y152:Y192, SMALL(IF("Yes"='Cheater Sheet'!$BM$152:$BM$192, ROW('Cheater Sheet'!$BM$152:$BM$192)-151,""), ROW()-4)),""))</f>
        <v/>
      </c>
      <c r="AA36" s="705" t="str" cm="1">
        <f t="array" ref="AA36">IF(IFERROR(INDEX('Cheater Sheet'!Z152:Z192, SMALL(IF("Yes"='Cheater Sheet'!$BM$152:$BM$192, ROW('Cheater Sheet'!$BM$152:$BM$192)-151,""), ROW()-4)),"")="","",IFERROR(INDEX('Cheater Sheet'!Z152:Z192, SMALL(IF("Yes"='Cheater Sheet'!$BM$152:$BM$192, ROW('Cheater Sheet'!$BM$152:$BM$192)-151,""), ROW()-4)),""))</f>
        <v/>
      </c>
      <c r="AB36" s="704" t="str" cm="1">
        <f t="array" ref="AB36">IF(IFERROR(INDEX('Cheater Sheet'!AA152:AA192, SMALL(IF("Yes"='Cheater Sheet'!$BM$152:$BM$192, ROW('Cheater Sheet'!$BM$152:$BM$192)-151,""), ROW()-4)),"")="","",IFERROR(INDEX('Cheater Sheet'!AA152:AA192, SMALL(IF("Yes"='Cheater Sheet'!$BM$152:$BM$192, ROW('Cheater Sheet'!$BM$152:$BM$192)-151,""), ROW()-4)),""))</f>
        <v/>
      </c>
      <c r="AC36" s="705" t="str" cm="1">
        <f t="array" ref="AC36">IF(IFERROR(INDEX('Cheater Sheet'!AB152:AB192, SMALL(IF("Yes"='Cheater Sheet'!$BM$152:$BM$192, ROW('Cheater Sheet'!$BM$152:$BM$192)-151,""), ROW()-4)),"")="","",IFERROR(INDEX('Cheater Sheet'!AB152:AB192, SMALL(IF("Yes"='Cheater Sheet'!$BM$152:$BM$192, ROW('Cheater Sheet'!$BM$152:$BM$192)-151,""), ROW()-4)),""))</f>
        <v/>
      </c>
      <c r="AD36" s="704" t="str" cm="1">
        <f t="array" ref="AD36">IF(IFERROR(INDEX('Cheater Sheet'!AC152:AC192, SMALL(IF("Yes"='Cheater Sheet'!$BM$152:$BM$192, ROW('Cheater Sheet'!$BM$152:$BM$192)-151,""), ROW()-4)),"")="","",IFERROR(INDEX('Cheater Sheet'!AC152:AC192, SMALL(IF("Yes"='Cheater Sheet'!$BM$152:$BM$192, ROW('Cheater Sheet'!$BM$152:$BM$192)-151,""), ROW()-4)),""))</f>
        <v/>
      </c>
      <c r="AE36" s="705" t="str" cm="1">
        <f t="array" ref="AE36">IF(IFERROR(INDEX('Cheater Sheet'!AD152:AD192, SMALL(IF("Yes"='Cheater Sheet'!$BM$152:$BM$192, ROW('Cheater Sheet'!$BM$152:$BM$192)-151,""), ROW()-4)),"")="","",IFERROR(INDEX('Cheater Sheet'!AD152:AD192, SMALL(IF("Yes"='Cheater Sheet'!$BM$152:$BM$192, ROW('Cheater Sheet'!$BM$152:$BM$192)-151,""), ROW()-4)),""))</f>
        <v/>
      </c>
      <c r="AF36" s="704" t="str" cm="1">
        <f t="array" ref="AF36">IF(IFERROR(INDEX('Cheater Sheet'!AE152:AE192, SMALL(IF("Yes"='Cheater Sheet'!$BM$152:$BM$192, ROW('Cheater Sheet'!$BM$152:$BM$192)-151,""), ROW()-4)),"")="","",IFERROR(INDEX('Cheater Sheet'!AE152:AE192, SMALL(IF("Yes"='Cheater Sheet'!$BM$152:$BM$192, ROW('Cheater Sheet'!$BM$152:$BM$192)-151,""), ROW()-4)),""))</f>
        <v/>
      </c>
      <c r="AG36" s="705" t="str" cm="1">
        <f t="array" ref="AG36">IF(IFERROR(INDEX('Cheater Sheet'!AF152:AF192, SMALL(IF("Yes"='Cheater Sheet'!$BM$152:$BM$192, ROW('Cheater Sheet'!$BM$152:$BM$192)-151,""), ROW()-4)),"")="","",IFERROR(INDEX('Cheater Sheet'!AF152:AF192, SMALL(IF("Yes"='Cheater Sheet'!$BM$152:$BM$192, ROW('Cheater Sheet'!$BM$152:$BM$192)-151,""), ROW()-4)),""))</f>
        <v/>
      </c>
      <c r="AH36" s="704" t="str" cm="1">
        <f t="array" ref="AH36">IF(IFERROR(INDEX('Cheater Sheet'!AG152:AG192, SMALL(IF("Yes"='Cheater Sheet'!$BM$152:$BM$192, ROW('Cheater Sheet'!$BM$152:$BM$192)-151,""), ROW()-4)),"")="","",IFERROR(INDEX('Cheater Sheet'!AG152:AG192, SMALL(IF("Yes"='Cheater Sheet'!$BM$152:$BM$192, ROW('Cheater Sheet'!$BM$152:$BM$192)-151,""), ROW()-4)),""))</f>
        <v/>
      </c>
      <c r="AI36" s="705" t="str" cm="1">
        <f t="array" ref="AI36">IF(IFERROR(INDEX('Cheater Sheet'!AH152:AH192, SMALL(IF("Yes"='Cheater Sheet'!$BM$152:$BM$192, ROW('Cheater Sheet'!$BM$152:$BM$192)-151,""), ROW()-4)),"")="","",IFERROR(INDEX('Cheater Sheet'!AH152:AH192, SMALL(IF("Yes"='Cheater Sheet'!$BM$152:$BM$192, ROW('Cheater Sheet'!$BM$152:$BM$192)-151,""), ROW()-4)),""))</f>
        <v/>
      </c>
      <c r="AJ36" s="704" t="str" cm="1">
        <f t="array" ref="AJ36">IF(IFERROR(INDEX('Cheater Sheet'!AI152:AI192, SMALL(IF("Yes"='Cheater Sheet'!$BM$152:$BM$192, ROW('Cheater Sheet'!$BM$152:$BM$192)-151,""), ROW()-4)),"")="","",IFERROR(INDEX('Cheater Sheet'!AI152:AI192, SMALL(IF("Yes"='Cheater Sheet'!$BM$152:$BM$192, ROW('Cheater Sheet'!$BM$152:$BM$192)-151,""), ROW()-4)),""))</f>
        <v/>
      </c>
      <c r="AK36" s="705" t="str" cm="1">
        <f t="array" ref="AK36">IF(IFERROR(INDEX('Cheater Sheet'!AJ152:AJ192, SMALL(IF("Yes"='Cheater Sheet'!$BM$152:$BM$192, ROW('Cheater Sheet'!$BM$152:$BM$192)-151,""), ROW()-4)),"")="","",IFERROR(INDEX('Cheater Sheet'!AJ152:AJ192, SMALL(IF("Yes"='Cheater Sheet'!$BM$152:$BM$192, ROW('Cheater Sheet'!$BM$152:$BM$192)-151,""), ROW()-4)),""))</f>
        <v/>
      </c>
      <c r="AL36" s="704" t="str" cm="1">
        <f t="array" ref="AL36">IF(IFERROR(INDEX('Cheater Sheet'!AK152:AK192, SMALL(IF("Yes"='Cheater Sheet'!$BM$152:$BM$192, ROW('Cheater Sheet'!$BM$152:$BM$192)-151,""), ROW()-4)),"")="","",IFERROR(INDEX('Cheater Sheet'!AK152:AK192, SMALL(IF("Yes"='Cheater Sheet'!$BM$152:$BM$192, ROW('Cheater Sheet'!$BM$152:$BM$192)-151,""), ROW()-4)),""))</f>
        <v/>
      </c>
      <c r="AM36" s="705" t="str" cm="1">
        <f t="array" ref="AM36">IF(IFERROR(INDEX('Cheater Sheet'!AL152:AL192, SMALL(IF("Yes"='Cheater Sheet'!$BM$152:$BM$192, ROW('Cheater Sheet'!$BM$152:$BM$192)-151,""), ROW()-4)),"")="","",IFERROR(INDEX('Cheater Sheet'!AL152:AL192, SMALL(IF("Yes"='Cheater Sheet'!$BM$152:$BM$192, ROW('Cheater Sheet'!$BM$152:$BM$192)-151,""), ROW()-4)),""))</f>
        <v/>
      </c>
      <c r="AN36" s="704" t="str" cm="1">
        <f t="array" ref="AN36">IF(IFERROR(INDEX('Cheater Sheet'!AM152:AM192, SMALL(IF("Yes"='Cheater Sheet'!$BM$152:$BM$192, ROW('Cheater Sheet'!$BM$152:$BM$192)-151,""), ROW()-4)),"")="","",IFERROR(INDEX('Cheater Sheet'!AM152:AM192, SMALL(IF("Yes"='Cheater Sheet'!$BM$152:$BM$192, ROW('Cheater Sheet'!$BM$152:$BM$192)-151,""), ROW()-4)),""))</f>
        <v/>
      </c>
      <c r="AO36" s="705" t="str" cm="1">
        <f t="array" ref="AO36">IF(IFERROR(INDEX('Cheater Sheet'!AN152:AN192, SMALL(IF("Yes"='Cheater Sheet'!$BM$152:$BM$192, ROW('Cheater Sheet'!$BM$152:$BM$192)-151,""), ROW()-4)),"")="","",IFERROR(INDEX('Cheater Sheet'!AN152:AN192, SMALL(IF("Yes"='Cheater Sheet'!$BM$152:$BM$192, ROW('Cheater Sheet'!$BM$152:$BM$192)-151,""), ROW()-4)),""))</f>
        <v/>
      </c>
      <c r="AP36" s="704" t="str" cm="1">
        <f t="array" ref="AP36">IF(IFERROR(INDEX('Cheater Sheet'!AO152:AO192, SMALL(IF("Yes"='Cheater Sheet'!$BM$152:$BM$192, ROW('Cheater Sheet'!$BM$152:$BM$192)-151,""), ROW()-4)),"")="","",IFERROR(INDEX('Cheater Sheet'!AO152:AO192, SMALL(IF("Yes"='Cheater Sheet'!$BM$152:$BM$192, ROW('Cheater Sheet'!$BM$152:$BM$192)-151,""), ROW()-4)),""))</f>
        <v/>
      </c>
      <c r="AQ36" s="705" t="str" cm="1">
        <f t="array" ref="AQ36">IF(IFERROR(INDEX('Cheater Sheet'!AP152:AP192, SMALL(IF("Yes"='Cheater Sheet'!$BM$152:$BM$192, ROW('Cheater Sheet'!$BM$152:$BM$192)-151,""), ROW()-4)),"")="","",IFERROR(INDEX('Cheater Sheet'!AP152:AP192, SMALL(IF("Yes"='Cheater Sheet'!$BM$152:$BM$192, ROW('Cheater Sheet'!$BM$152:$BM$192)-151,""), ROW()-4)),""))</f>
        <v/>
      </c>
      <c r="AR36" s="704" t="str" cm="1">
        <f t="array" ref="AR36">IF(IFERROR(INDEX('Cheater Sheet'!AQ152:AQ192, SMALL(IF("Yes"='Cheater Sheet'!$BM$152:$BM$192, ROW('Cheater Sheet'!$BM$152:$BM$192)-151,""), ROW()-4)),"")="","",IFERROR(INDEX('Cheater Sheet'!AQ152:AQ192, SMALL(IF("Yes"='Cheater Sheet'!$BM$152:$BM$192, ROW('Cheater Sheet'!$BM$152:$BM$192)-151,""), ROW()-4)),""))</f>
        <v/>
      </c>
      <c r="AS36" s="705" t="str" cm="1">
        <f t="array" ref="AS36">IF(IFERROR(INDEX('Cheater Sheet'!AR152:AR192, SMALL(IF("Yes"='Cheater Sheet'!$BM$152:$BM$192, ROW('Cheater Sheet'!$BM$152:$BM$192)-151,""), ROW()-4)),"")="","",IFERROR(INDEX('Cheater Sheet'!AR152:AR192, SMALL(IF("Yes"='Cheater Sheet'!$BM$152:$BM$192, ROW('Cheater Sheet'!$BM$152:$BM$192)-151,""), ROW()-4)),""))</f>
        <v/>
      </c>
      <c r="AT36" s="704" t="str" cm="1">
        <f t="array" ref="AT36">IF(IFERROR(INDEX('Cheater Sheet'!AS152:AS192, SMALL(IF("Yes"='Cheater Sheet'!$BM$152:$BM$192, ROW('Cheater Sheet'!$BM$152:$BM$192)-151,""), ROW()-4)),"")="","",IFERROR(INDEX('Cheater Sheet'!AS152:AS192, SMALL(IF("Yes"='Cheater Sheet'!$BM$152:$BM$192, ROW('Cheater Sheet'!$BM$152:$BM$192)-151,""), ROW()-4)),""))</f>
        <v/>
      </c>
      <c r="AU36" s="705" t="str" cm="1">
        <f t="array" ref="AU36">IF(IFERROR(INDEX('Cheater Sheet'!AT152:AT192, SMALL(IF("Yes"='Cheater Sheet'!$BM$152:$BM$192, ROW('Cheater Sheet'!$BM$152:$BM$192)-151,""), ROW()-4)),"")="","",IFERROR(INDEX('Cheater Sheet'!AT152:AT192, SMALL(IF("Yes"='Cheater Sheet'!$BM$152:$BM$192, ROW('Cheater Sheet'!$BM$152:$BM$192)-151,""), ROW()-4)),""))</f>
        <v/>
      </c>
      <c r="AV36" s="704" t="str" cm="1">
        <f t="array" ref="AV36">IF(IFERROR(INDEX('Cheater Sheet'!AU152:AU192, SMALL(IF("Yes"='Cheater Sheet'!$BM$152:$BM$192, ROW('Cheater Sheet'!$BM$152:$BM$192)-151,""), ROW()-4)),"")="","",IFERROR(INDEX('Cheater Sheet'!AU152:AU192, SMALL(IF("Yes"='Cheater Sheet'!$BM$152:$BM$192, ROW('Cheater Sheet'!$BM$152:$BM$192)-151,""), ROW()-4)),""))</f>
        <v/>
      </c>
      <c r="AW36" s="705" t="str" cm="1">
        <f t="array" ref="AW36">IF(IFERROR(INDEX('Cheater Sheet'!AV152:AV192, SMALL(IF("Yes"='Cheater Sheet'!$BM$152:$BM$192, ROW('Cheater Sheet'!$BM$152:$BM$192)-151,""), ROW()-4)),"")="","",IFERROR(INDEX('Cheater Sheet'!AV152:AV192, SMALL(IF("Yes"='Cheater Sheet'!$BM$152:$BM$192, ROW('Cheater Sheet'!$BM$152:$BM$192)-151,""), ROW()-4)),""))</f>
        <v/>
      </c>
      <c r="AX36" s="704" t="str" cm="1">
        <f t="array" ref="AX36">IF(IFERROR(INDEX('Cheater Sheet'!AW152:AW192, SMALL(IF("Yes"='Cheater Sheet'!$BM$152:$BM$192, ROW('Cheater Sheet'!$BM$152:$BM$192)-151,""), ROW()-4)),"")="","",IFERROR(INDEX('Cheater Sheet'!AW152:AW192, SMALL(IF("Yes"='Cheater Sheet'!$BM$152:$BM$192, ROW('Cheater Sheet'!$BM$152:$BM$192)-151,""), ROW()-4)),""))</f>
        <v/>
      </c>
      <c r="AY36" s="705" t="str" cm="1">
        <f t="array" ref="AY36">IF(IFERROR(INDEX('Cheater Sheet'!AX152:AX192, SMALL(IF("Yes"='Cheater Sheet'!$BM$152:$BM$192, ROW('Cheater Sheet'!$BM$152:$BM$192)-151,""), ROW()-4)),"")="","",IFERROR(INDEX('Cheater Sheet'!AX152:AX192, SMALL(IF("Yes"='Cheater Sheet'!$BM$152:$BM$192, ROW('Cheater Sheet'!$BM$152:$BM$192)-151,""), ROW()-4)),""))</f>
        <v/>
      </c>
      <c r="AZ36" s="704" t="str" cm="1">
        <f t="array" ref="AZ36">IF(IFERROR(INDEX('Cheater Sheet'!AY152:AY192, SMALL(IF("Yes"='Cheater Sheet'!$BM$152:$BM$192, ROW('Cheater Sheet'!$BM$152:$BM$192)-151,""), ROW()-4)),"")="","",IFERROR(INDEX('Cheater Sheet'!AY152:AY192, SMALL(IF("Yes"='Cheater Sheet'!$BM$152:$BM$192, ROW('Cheater Sheet'!$BM$152:$BM$192)-151,""), ROW()-4)),""))</f>
        <v/>
      </c>
      <c r="BA36" s="705" t="str" cm="1">
        <f t="array" ref="BA36">IF(IFERROR(INDEX('Cheater Sheet'!AZ152:AZ192, SMALL(IF("Yes"='Cheater Sheet'!$BM$152:$BM$192, ROW('Cheater Sheet'!$BM$152:$BM$192)-151,""), ROW()-4)),"")="","",IFERROR(INDEX('Cheater Sheet'!AZ152:AZ192, SMALL(IF("Yes"='Cheater Sheet'!$BM$152:$BM$192, ROW('Cheater Sheet'!$BM$152:$BM$192)-151,""), ROW()-4)),""))</f>
        <v/>
      </c>
      <c r="BB36" s="704" t="str" cm="1">
        <f t="array" ref="BB36">IF(IFERROR(INDEX('Cheater Sheet'!BA152:BA192, SMALL(IF("Yes"='Cheater Sheet'!$BM$152:$BM$192, ROW('Cheater Sheet'!$BM$152:$BM$192)-151,""), ROW()-4)),"")="","",IFERROR(INDEX('Cheater Sheet'!BA152:BA192, SMALL(IF("Yes"='Cheater Sheet'!$BM$152:$BM$192, ROW('Cheater Sheet'!$BM$152:$BM$192)-151,""), ROW()-4)),""))</f>
        <v/>
      </c>
      <c r="BC36" s="705" t="str" cm="1">
        <f t="array" ref="BC36">IF(IFERROR(INDEX('Cheater Sheet'!BB152:BB192, SMALL(IF("Yes"='Cheater Sheet'!$BM$152:$BM$192, ROW('Cheater Sheet'!$BM$152:$BM$192)-151,""), ROW()-4)),"")="","",IFERROR(INDEX('Cheater Sheet'!BB152:BB192, SMALL(IF("Yes"='Cheater Sheet'!$BM$152:$BM$192, ROW('Cheater Sheet'!$BM$152:$BM$192)-151,""), ROW()-4)),""))</f>
        <v/>
      </c>
      <c r="BD36" s="704" t="str" cm="1">
        <f t="array" ref="BD36">IF(IFERROR(INDEX('Cheater Sheet'!BC152:BC192, SMALL(IF("Yes"='Cheater Sheet'!$BM$152:$BM$192, ROW('Cheater Sheet'!$BM$152:$BM$192)-151,""), ROW()-4)),"")="","",IFERROR(INDEX('Cheater Sheet'!BC152:BC192, SMALL(IF("Yes"='Cheater Sheet'!$BM$152:$BM$192, ROW('Cheater Sheet'!$BM$152:$BM$192)-151,""), ROW()-4)),""))</f>
        <v/>
      </c>
      <c r="BE36" s="705" t="str" cm="1">
        <f t="array" ref="BE36">IF(IFERROR(INDEX('Cheater Sheet'!BD152:BD192, SMALL(IF("Yes"='Cheater Sheet'!$BM$152:$BM$192, ROW('Cheater Sheet'!$BM$152:$BM$192)-151,""), ROW()-4)),"")="","",IFERROR(INDEX('Cheater Sheet'!BD152:BD192, SMALL(IF("Yes"='Cheater Sheet'!$BM$152:$BM$192, ROW('Cheater Sheet'!$BM$152:$BM$192)-151,""), ROW()-4)),""))</f>
        <v/>
      </c>
      <c r="BF36" s="704" t="str" cm="1">
        <f t="array" ref="BF36">IF(IFERROR(INDEX('Cheater Sheet'!BE152:BE192, SMALL(IF("Yes"='Cheater Sheet'!$BM$152:$BM$192, ROW('Cheater Sheet'!$BM$152:$BM$192)-151,""), ROW()-4)),"")="","",IFERROR(INDEX('Cheater Sheet'!BE152:BE192, SMALL(IF("Yes"='Cheater Sheet'!$BM$152:$BM$192, ROW('Cheater Sheet'!$BM$152:$BM$192)-151,""), ROW()-4)),""))</f>
        <v/>
      </c>
      <c r="BG36" s="705" t="str" cm="1">
        <f t="array" ref="BG36">IF(IFERROR(INDEX('Cheater Sheet'!BF152:BF192, SMALL(IF("Yes"='Cheater Sheet'!$BM$152:$BM$192, ROW('Cheater Sheet'!$BM$152:$BM$192)-151,""), ROW()-4)),"")="","",IFERROR(INDEX('Cheater Sheet'!BF152:BF192, SMALL(IF("Yes"='Cheater Sheet'!$BM$152:$BM$192, ROW('Cheater Sheet'!$BM$152:$BM$192)-151,""), ROW()-4)),""))</f>
        <v/>
      </c>
      <c r="BH36" s="704" t="str" cm="1">
        <f t="array" ref="BH36">IF(IFERROR(INDEX('Cheater Sheet'!BG152:BG192, SMALL(IF("Yes"='Cheater Sheet'!$BM$152:$BM$192, ROW('Cheater Sheet'!$BM$152:$BM$192)-151,""), ROW()-4)),"")="","",IFERROR(INDEX('Cheater Sheet'!BG152:BG192, SMALL(IF("Yes"='Cheater Sheet'!$BM$152:$BM$192, ROW('Cheater Sheet'!$BM$152:$BM$192)-151,""), ROW()-4)),""))</f>
        <v/>
      </c>
      <c r="BI36" s="705" t="str" cm="1">
        <f t="array" ref="BI36">IF(IFERROR(INDEX('Cheater Sheet'!BH152:BH192, SMALL(IF("Yes"='Cheater Sheet'!$BM$152:$BM$192, ROW('Cheater Sheet'!$BM$152:$BM$192)-151,""), ROW()-4)),"")="","",IFERROR(INDEX('Cheater Sheet'!BH152:BH192, SMALL(IF("Yes"='Cheater Sheet'!$BM$152:$BM$192, ROW('Cheater Sheet'!$BM$152:$BM$192)-151,""), ROW()-4)),""))</f>
        <v/>
      </c>
      <c r="BJ36" s="704" t="str" cm="1">
        <f t="array" ref="BJ36">IF(IFERROR(INDEX('Cheater Sheet'!BI152:BI192, SMALL(IF("Yes"='Cheater Sheet'!$BM$152:$BM$192, ROW('Cheater Sheet'!$BM$152:$BM$192)-151,""), ROW()-4)),"")="","",IFERROR(INDEX('Cheater Sheet'!BI152:BI192, SMALL(IF("Yes"='Cheater Sheet'!$BM$152:$BM$192, ROW('Cheater Sheet'!$BM$152:$BM$192)-151,""), ROW()-4)),""))</f>
        <v/>
      </c>
      <c r="BK36" s="527" t="str" cm="1">
        <f t="array" ref="BK36">IF(IFERROR(INDEX('Cheater Sheet'!BJ152:BJ192, SMALL(IF("Yes"='Cheater Sheet'!$BM$152:$BM$192, ROW('Cheater Sheet'!$BM$152:$BM$192)-151,""), ROW()-4)),"")="","",IFERROR(INDEX('Cheater Sheet'!BJ152:BJ192, SMALL(IF("Yes"='Cheater Sheet'!$BM$152:$BM$192, ROW('Cheater Sheet'!$BM$152:$BM$192)-151,""), ROW()-4)),""))</f>
        <v/>
      </c>
      <c r="BL36" s="714"/>
    </row>
    <row r="37" spans="1:64" x14ac:dyDescent="0.2">
      <c r="A37" s="765">
        <f t="shared" si="0"/>
        <v>0</v>
      </c>
      <c r="C37" s="143" t="str" cm="1">
        <f t="array" ref="C37">IFERROR(INDEX('Cheater Sheet'!$B$152:$B$192, SMALL(IF("Yes"='Cheater Sheet'!$BM$152:$BM$192, ROW('Cheater Sheet'!$BM$152:$BM$192)-151,""), ROW()-4)),"")</f>
        <v/>
      </c>
      <c r="D37" s="704" t="str" cm="1">
        <f t="array" ref="D37">IF(IFERROR(INDEX('Cheater Sheet'!C152:C192, SMALL(IF("Yes"='Cheater Sheet'!$BM$152:$BM$192, ROW('Cheater Sheet'!$BM$152:$BM$192)-151,""), ROW()-4)),"")="","",IFERROR(INDEX('Cheater Sheet'!C152:C192, SMALL(IF("Yes"='Cheater Sheet'!$BM$152:$BM$192, ROW('Cheater Sheet'!$BM$152:$BM$192)-151,""), ROW()-4)),""))</f>
        <v/>
      </c>
      <c r="E37" s="705" t="str" cm="1">
        <f t="array" ref="E37">IF(IFERROR(INDEX('Cheater Sheet'!D152:D192, SMALL(IF("Yes"='Cheater Sheet'!$BM$152:$BM$192, ROW('Cheater Sheet'!$BM$152:$BM$192)-151,""), ROW()-4)),"")="","",IFERROR(INDEX('Cheater Sheet'!D152:D192, SMALL(IF("Yes"='Cheater Sheet'!$BM$152:$BM$192, ROW('Cheater Sheet'!$BM$152:$BM$192)-151,""), ROW()-4)),""))</f>
        <v/>
      </c>
      <c r="F37" s="704" t="str" cm="1">
        <f t="array" ref="F37">IF(IFERROR(INDEX('Cheater Sheet'!E152:E192, SMALL(IF("Yes"='Cheater Sheet'!$BM$152:$BM$192, ROW('Cheater Sheet'!$BM$152:$BM$192)-151,""), ROW()-4)),"")="","",IFERROR(INDEX('Cheater Sheet'!E152:E192, SMALL(IF("Yes"='Cheater Sheet'!$BM$152:$BM$192, ROW('Cheater Sheet'!$BM$152:$BM$192)-151,""), ROW()-4)),""))</f>
        <v/>
      </c>
      <c r="G37" s="705" t="str" cm="1">
        <f t="array" ref="G37">IF(IFERROR(INDEX('Cheater Sheet'!F152:F192, SMALL(IF("Yes"='Cheater Sheet'!$BM$152:$BM$192, ROW('Cheater Sheet'!$BM$152:$BM$192)-151,""), ROW()-4)),"")="","",IFERROR(INDEX('Cheater Sheet'!F152:F192, SMALL(IF("Yes"='Cheater Sheet'!$BM$152:$BM$192, ROW('Cheater Sheet'!$BM$152:$BM$192)-151,""), ROW()-4)),""))</f>
        <v/>
      </c>
      <c r="H37" s="704" t="str" cm="1">
        <f t="array" ref="H37">IF(IFERROR(INDEX('Cheater Sheet'!G152:G192, SMALL(IF("Yes"='Cheater Sheet'!$BM$152:$BM$192, ROW('Cheater Sheet'!$BM$152:$BM$192)-151,""), ROW()-4)),"")="","",IFERROR(INDEX('Cheater Sheet'!G152:G192, SMALL(IF("Yes"='Cheater Sheet'!$BM$152:$BM$192, ROW('Cheater Sheet'!$BM$152:$BM$192)-151,""), ROW()-4)),""))</f>
        <v/>
      </c>
      <c r="I37" s="705" t="str" cm="1">
        <f t="array" ref="I37">IF(IFERROR(INDEX('Cheater Sheet'!H152:H192, SMALL(IF("Yes"='Cheater Sheet'!$BM$152:$BM$192, ROW('Cheater Sheet'!$BM$152:$BM$192)-151,""), ROW()-4)),"")="","",IFERROR(INDEX('Cheater Sheet'!H152:H192, SMALL(IF("Yes"='Cheater Sheet'!$BM$152:$BM$192, ROW('Cheater Sheet'!$BM$152:$BM$192)-151,""), ROW()-4)),""))</f>
        <v/>
      </c>
      <c r="J37" s="704" t="str" cm="1">
        <f t="array" ref="J37">IF(IFERROR(INDEX('Cheater Sheet'!I152:I192, SMALL(IF("Yes"='Cheater Sheet'!$BM$152:$BM$192, ROW('Cheater Sheet'!$BM$152:$BM$192)-151,""), ROW()-4)),"")="","",IFERROR(INDEX('Cheater Sheet'!I152:I192, SMALL(IF("Yes"='Cheater Sheet'!$BM$152:$BM$192, ROW('Cheater Sheet'!$BM$152:$BM$192)-151,""), ROW()-4)),""))</f>
        <v/>
      </c>
      <c r="K37" s="705" t="str" cm="1">
        <f t="array" ref="K37">IF(IFERROR(INDEX('Cheater Sheet'!J152:J192, SMALL(IF("Yes"='Cheater Sheet'!$BM$152:$BM$192, ROW('Cheater Sheet'!$BM$152:$BM$192)-151,""), ROW()-4)),"")="","",IFERROR(INDEX('Cheater Sheet'!J152:J192, SMALL(IF("Yes"='Cheater Sheet'!$BM$152:$BM$192, ROW('Cheater Sheet'!$BM$152:$BM$192)-151,""), ROW()-4)),""))</f>
        <v/>
      </c>
      <c r="L37" s="704" t="str" cm="1">
        <f t="array" ref="L37">IF(IFERROR(INDEX('Cheater Sheet'!K152:K192, SMALL(IF("Yes"='Cheater Sheet'!$BM$152:$BM$192, ROW('Cheater Sheet'!$BM$152:$BM$192)-151,""), ROW()-4)),"")="","",IFERROR(INDEX('Cheater Sheet'!K152:K192, SMALL(IF("Yes"='Cheater Sheet'!$BM$152:$BM$192, ROW('Cheater Sheet'!$BM$152:$BM$192)-151,""), ROW()-4)),""))</f>
        <v/>
      </c>
      <c r="M37" s="705" t="str" cm="1">
        <f t="array" ref="M37">IF(IFERROR(INDEX('Cheater Sheet'!L152:L192, SMALL(IF("Yes"='Cheater Sheet'!$BM$152:$BM$192, ROW('Cheater Sheet'!$BM$152:$BM$192)-151,""), ROW()-4)),"")="","",IFERROR(INDEX('Cheater Sheet'!L152:L192, SMALL(IF("Yes"='Cheater Sheet'!$BM$152:$BM$192, ROW('Cheater Sheet'!$BM$152:$BM$192)-151,""), ROW()-4)),""))</f>
        <v/>
      </c>
      <c r="N37" s="704" t="str" cm="1">
        <f t="array" ref="N37">IF(IFERROR(INDEX('Cheater Sheet'!M152:M192, SMALL(IF("Yes"='Cheater Sheet'!$BM$152:$BM$192, ROW('Cheater Sheet'!$BM$152:$BM$192)-151,""), ROW()-4)),"")="","",IFERROR(INDEX('Cheater Sheet'!M152:M192, SMALL(IF("Yes"='Cheater Sheet'!$BM$152:$BM$192, ROW('Cheater Sheet'!$BM$152:$BM$192)-151,""), ROW()-4)),""))</f>
        <v/>
      </c>
      <c r="O37" s="705" t="str" cm="1">
        <f t="array" ref="O37">IF(IFERROR(INDEX('Cheater Sheet'!N152:N192, SMALL(IF("Yes"='Cheater Sheet'!$BM$152:$BM$192, ROW('Cheater Sheet'!$BM$152:$BM$192)-151,""), ROW()-4)),"")="","",IFERROR(INDEX('Cheater Sheet'!N152:N192, SMALL(IF("Yes"='Cheater Sheet'!$BM$152:$BM$192, ROW('Cheater Sheet'!$BM$152:$BM$192)-151,""), ROW()-4)),""))</f>
        <v/>
      </c>
      <c r="P37" s="704" t="str" cm="1">
        <f t="array" ref="P37">IF(IFERROR(INDEX('Cheater Sheet'!O152:O192, SMALL(IF("Yes"='Cheater Sheet'!$BM$152:$BM$192, ROW('Cheater Sheet'!$BM$152:$BM$192)-151,""), ROW()-4)),"")="","",IFERROR(INDEX('Cheater Sheet'!O152:O192, SMALL(IF("Yes"='Cheater Sheet'!$BM$152:$BM$192, ROW('Cheater Sheet'!$BM$152:$BM$192)-151,""), ROW()-4)),""))</f>
        <v/>
      </c>
      <c r="Q37" s="705" t="str" cm="1">
        <f t="array" ref="Q37">IF(IFERROR(INDEX('Cheater Sheet'!P152:P192, SMALL(IF("Yes"='Cheater Sheet'!$BM$152:$BM$192, ROW('Cheater Sheet'!$BM$152:$BM$192)-151,""), ROW()-4)),"")="","",IFERROR(INDEX('Cheater Sheet'!P152:P192, SMALL(IF("Yes"='Cheater Sheet'!$BM$152:$BM$192, ROW('Cheater Sheet'!$BM$152:$BM$192)-151,""), ROW()-4)),""))</f>
        <v/>
      </c>
      <c r="R37" s="704" t="str" cm="1">
        <f t="array" ref="R37">IF(IFERROR(INDEX('Cheater Sheet'!Q152:Q192, SMALL(IF("Yes"='Cheater Sheet'!$BM$152:$BM$192, ROW('Cheater Sheet'!$BM$152:$BM$192)-151,""), ROW()-4)),"")="","",IFERROR(INDEX('Cheater Sheet'!Q152:Q192, SMALL(IF("Yes"='Cheater Sheet'!$BM$152:$BM$192, ROW('Cheater Sheet'!$BM$152:$BM$192)-151,""), ROW()-4)),""))</f>
        <v/>
      </c>
      <c r="S37" s="705" t="str" cm="1">
        <f t="array" ref="S37">IF(IFERROR(INDEX('Cheater Sheet'!R152:R192, SMALL(IF("Yes"='Cheater Sheet'!$BM$152:$BM$192, ROW('Cheater Sheet'!$BM$152:$BM$192)-151,""), ROW()-4)),"")="","",IFERROR(INDEX('Cheater Sheet'!R152:R192, SMALL(IF("Yes"='Cheater Sheet'!$BM$152:$BM$192, ROW('Cheater Sheet'!$BM$152:$BM$192)-151,""), ROW()-4)),""))</f>
        <v/>
      </c>
      <c r="T37" s="704" t="str" cm="1">
        <f t="array" ref="T37">IF(IFERROR(INDEX('Cheater Sheet'!S152:S192, SMALL(IF("Yes"='Cheater Sheet'!$BM$152:$BM$192, ROW('Cheater Sheet'!$BM$152:$BM$192)-151,""), ROW()-4)),"")="","",IFERROR(INDEX('Cheater Sheet'!S152:S192, SMALL(IF("Yes"='Cheater Sheet'!$BM$152:$BM$192, ROW('Cheater Sheet'!$BM$152:$BM$192)-151,""), ROW()-4)),""))</f>
        <v/>
      </c>
      <c r="U37" s="705" t="str" cm="1">
        <f t="array" ref="U37">IF(IFERROR(INDEX('Cheater Sheet'!T152:T192, SMALL(IF("Yes"='Cheater Sheet'!$BM$152:$BM$192, ROW('Cheater Sheet'!$BM$152:$BM$192)-151,""), ROW()-4)),"")="","",IFERROR(INDEX('Cheater Sheet'!T152:T192, SMALL(IF("Yes"='Cheater Sheet'!$BM$152:$BM$192, ROW('Cheater Sheet'!$BM$152:$BM$192)-151,""), ROW()-4)),""))</f>
        <v/>
      </c>
      <c r="V37" s="704" t="str" cm="1">
        <f t="array" ref="V37">IF(IFERROR(INDEX('Cheater Sheet'!U152:U192, SMALL(IF("Yes"='Cheater Sheet'!$BM$152:$BM$192, ROW('Cheater Sheet'!$BM$152:$BM$192)-151,""), ROW()-4)),"")="","",IFERROR(INDEX('Cheater Sheet'!U152:U192, SMALL(IF("Yes"='Cheater Sheet'!$BM$152:$BM$192, ROW('Cheater Sheet'!$BM$152:$BM$192)-151,""), ROW()-4)),""))</f>
        <v/>
      </c>
      <c r="W37" s="705" t="str" cm="1">
        <f t="array" ref="W37">IF(IFERROR(INDEX('Cheater Sheet'!V152:V192, SMALL(IF("Yes"='Cheater Sheet'!$BM$152:$BM$192, ROW('Cheater Sheet'!$BM$152:$BM$192)-151,""), ROW()-4)),"")="","",IFERROR(INDEX('Cheater Sheet'!V152:V192, SMALL(IF("Yes"='Cheater Sheet'!$BM$152:$BM$192, ROW('Cheater Sheet'!$BM$152:$BM$192)-151,""), ROW()-4)),""))</f>
        <v/>
      </c>
      <c r="X37" s="704" t="str" cm="1">
        <f t="array" ref="X37">IF(IFERROR(INDEX('Cheater Sheet'!W152:W192, SMALL(IF("Yes"='Cheater Sheet'!$BM$152:$BM$192, ROW('Cheater Sheet'!$BM$152:$BM$192)-151,""), ROW()-4)),"")="","",IFERROR(INDEX('Cheater Sheet'!W152:W192, SMALL(IF("Yes"='Cheater Sheet'!$BM$152:$BM$192, ROW('Cheater Sheet'!$BM$152:$BM$192)-151,""), ROW()-4)),""))</f>
        <v/>
      </c>
      <c r="Y37" s="705" t="str" cm="1">
        <f t="array" ref="Y37">IF(IFERROR(INDEX('Cheater Sheet'!X152:X192, SMALL(IF("Yes"='Cheater Sheet'!$BM$152:$BM$192, ROW('Cheater Sheet'!$BM$152:$BM$192)-151,""), ROW()-4)),"")="","",IFERROR(INDEX('Cheater Sheet'!X152:X192, SMALL(IF("Yes"='Cheater Sheet'!$BM$152:$BM$192, ROW('Cheater Sheet'!$BM$152:$BM$192)-151,""), ROW()-4)),""))</f>
        <v/>
      </c>
      <c r="Z37" s="704" t="str" cm="1">
        <f t="array" ref="Z37">IF(IFERROR(INDEX('Cheater Sheet'!Y152:Y192, SMALL(IF("Yes"='Cheater Sheet'!$BM$152:$BM$192, ROW('Cheater Sheet'!$BM$152:$BM$192)-151,""), ROW()-4)),"")="","",IFERROR(INDEX('Cheater Sheet'!Y152:Y192, SMALL(IF("Yes"='Cheater Sheet'!$BM$152:$BM$192, ROW('Cheater Sheet'!$BM$152:$BM$192)-151,""), ROW()-4)),""))</f>
        <v/>
      </c>
      <c r="AA37" s="705" t="str" cm="1">
        <f t="array" ref="AA37">IF(IFERROR(INDEX('Cheater Sheet'!Z152:Z192, SMALL(IF("Yes"='Cheater Sheet'!$BM$152:$BM$192, ROW('Cheater Sheet'!$BM$152:$BM$192)-151,""), ROW()-4)),"")="","",IFERROR(INDEX('Cheater Sheet'!Z152:Z192, SMALL(IF("Yes"='Cheater Sheet'!$BM$152:$BM$192, ROW('Cheater Sheet'!$BM$152:$BM$192)-151,""), ROW()-4)),""))</f>
        <v/>
      </c>
      <c r="AB37" s="704" t="str" cm="1">
        <f t="array" ref="AB37">IF(IFERROR(INDEX('Cheater Sheet'!AA152:AA192, SMALL(IF("Yes"='Cheater Sheet'!$BM$152:$BM$192, ROW('Cheater Sheet'!$BM$152:$BM$192)-151,""), ROW()-4)),"")="","",IFERROR(INDEX('Cheater Sheet'!AA152:AA192, SMALL(IF("Yes"='Cheater Sheet'!$BM$152:$BM$192, ROW('Cheater Sheet'!$BM$152:$BM$192)-151,""), ROW()-4)),""))</f>
        <v/>
      </c>
      <c r="AC37" s="705" t="str" cm="1">
        <f t="array" ref="AC37">IF(IFERROR(INDEX('Cheater Sheet'!AB152:AB192, SMALL(IF("Yes"='Cheater Sheet'!$BM$152:$BM$192, ROW('Cheater Sheet'!$BM$152:$BM$192)-151,""), ROW()-4)),"")="","",IFERROR(INDEX('Cheater Sheet'!AB152:AB192, SMALL(IF("Yes"='Cheater Sheet'!$BM$152:$BM$192, ROW('Cheater Sheet'!$BM$152:$BM$192)-151,""), ROW()-4)),""))</f>
        <v/>
      </c>
      <c r="AD37" s="704" t="str" cm="1">
        <f t="array" ref="AD37">IF(IFERROR(INDEX('Cheater Sheet'!AC152:AC192, SMALL(IF("Yes"='Cheater Sheet'!$BM$152:$BM$192, ROW('Cheater Sheet'!$BM$152:$BM$192)-151,""), ROW()-4)),"")="","",IFERROR(INDEX('Cheater Sheet'!AC152:AC192, SMALL(IF("Yes"='Cheater Sheet'!$BM$152:$BM$192, ROW('Cheater Sheet'!$BM$152:$BM$192)-151,""), ROW()-4)),""))</f>
        <v/>
      </c>
      <c r="AE37" s="705" t="str" cm="1">
        <f t="array" ref="AE37">IF(IFERROR(INDEX('Cheater Sheet'!AD152:AD192, SMALL(IF("Yes"='Cheater Sheet'!$BM$152:$BM$192, ROW('Cheater Sheet'!$BM$152:$BM$192)-151,""), ROW()-4)),"")="","",IFERROR(INDEX('Cheater Sheet'!AD152:AD192, SMALL(IF("Yes"='Cheater Sheet'!$BM$152:$BM$192, ROW('Cheater Sheet'!$BM$152:$BM$192)-151,""), ROW()-4)),""))</f>
        <v/>
      </c>
      <c r="AF37" s="704" t="str" cm="1">
        <f t="array" ref="AF37">IF(IFERROR(INDEX('Cheater Sheet'!AE152:AE192, SMALL(IF("Yes"='Cheater Sheet'!$BM$152:$BM$192, ROW('Cheater Sheet'!$BM$152:$BM$192)-151,""), ROW()-4)),"")="","",IFERROR(INDEX('Cheater Sheet'!AE152:AE192, SMALL(IF("Yes"='Cheater Sheet'!$BM$152:$BM$192, ROW('Cheater Sheet'!$BM$152:$BM$192)-151,""), ROW()-4)),""))</f>
        <v/>
      </c>
      <c r="AG37" s="705" t="str" cm="1">
        <f t="array" ref="AG37">IF(IFERROR(INDEX('Cheater Sheet'!AF152:AF192, SMALL(IF("Yes"='Cheater Sheet'!$BM$152:$BM$192, ROW('Cheater Sheet'!$BM$152:$BM$192)-151,""), ROW()-4)),"")="","",IFERROR(INDEX('Cheater Sheet'!AF152:AF192, SMALL(IF("Yes"='Cheater Sheet'!$BM$152:$BM$192, ROW('Cheater Sheet'!$BM$152:$BM$192)-151,""), ROW()-4)),""))</f>
        <v/>
      </c>
      <c r="AH37" s="704" t="str" cm="1">
        <f t="array" ref="AH37">IF(IFERROR(INDEX('Cheater Sheet'!AG152:AG192, SMALL(IF("Yes"='Cheater Sheet'!$BM$152:$BM$192, ROW('Cheater Sheet'!$BM$152:$BM$192)-151,""), ROW()-4)),"")="","",IFERROR(INDEX('Cheater Sheet'!AG152:AG192, SMALL(IF("Yes"='Cheater Sheet'!$BM$152:$BM$192, ROW('Cheater Sheet'!$BM$152:$BM$192)-151,""), ROW()-4)),""))</f>
        <v/>
      </c>
      <c r="AI37" s="705" t="str" cm="1">
        <f t="array" ref="AI37">IF(IFERROR(INDEX('Cheater Sheet'!AH152:AH192, SMALL(IF("Yes"='Cheater Sheet'!$BM$152:$BM$192, ROW('Cheater Sheet'!$BM$152:$BM$192)-151,""), ROW()-4)),"")="","",IFERROR(INDEX('Cheater Sheet'!AH152:AH192, SMALL(IF("Yes"='Cheater Sheet'!$BM$152:$BM$192, ROW('Cheater Sheet'!$BM$152:$BM$192)-151,""), ROW()-4)),""))</f>
        <v/>
      </c>
      <c r="AJ37" s="704" t="str" cm="1">
        <f t="array" ref="AJ37">IF(IFERROR(INDEX('Cheater Sheet'!AI152:AI192, SMALL(IF("Yes"='Cheater Sheet'!$BM$152:$BM$192, ROW('Cheater Sheet'!$BM$152:$BM$192)-151,""), ROW()-4)),"")="","",IFERROR(INDEX('Cheater Sheet'!AI152:AI192, SMALL(IF("Yes"='Cheater Sheet'!$BM$152:$BM$192, ROW('Cheater Sheet'!$BM$152:$BM$192)-151,""), ROW()-4)),""))</f>
        <v/>
      </c>
      <c r="AK37" s="705" t="str" cm="1">
        <f t="array" ref="AK37">IF(IFERROR(INDEX('Cheater Sheet'!AJ152:AJ192, SMALL(IF("Yes"='Cheater Sheet'!$BM$152:$BM$192, ROW('Cheater Sheet'!$BM$152:$BM$192)-151,""), ROW()-4)),"")="","",IFERROR(INDEX('Cheater Sheet'!AJ152:AJ192, SMALL(IF("Yes"='Cheater Sheet'!$BM$152:$BM$192, ROW('Cheater Sheet'!$BM$152:$BM$192)-151,""), ROW()-4)),""))</f>
        <v/>
      </c>
      <c r="AL37" s="704" t="str" cm="1">
        <f t="array" ref="AL37">IF(IFERROR(INDEX('Cheater Sheet'!AK152:AK192, SMALL(IF("Yes"='Cheater Sheet'!$BM$152:$BM$192, ROW('Cheater Sheet'!$BM$152:$BM$192)-151,""), ROW()-4)),"")="","",IFERROR(INDEX('Cheater Sheet'!AK152:AK192, SMALL(IF("Yes"='Cheater Sheet'!$BM$152:$BM$192, ROW('Cheater Sheet'!$BM$152:$BM$192)-151,""), ROW()-4)),""))</f>
        <v/>
      </c>
      <c r="AM37" s="705" t="str" cm="1">
        <f t="array" ref="AM37">IF(IFERROR(INDEX('Cheater Sheet'!AL152:AL192, SMALL(IF("Yes"='Cheater Sheet'!$BM$152:$BM$192, ROW('Cheater Sheet'!$BM$152:$BM$192)-151,""), ROW()-4)),"")="","",IFERROR(INDEX('Cheater Sheet'!AL152:AL192, SMALL(IF("Yes"='Cheater Sheet'!$BM$152:$BM$192, ROW('Cheater Sheet'!$BM$152:$BM$192)-151,""), ROW()-4)),""))</f>
        <v/>
      </c>
      <c r="AN37" s="704" t="str" cm="1">
        <f t="array" ref="AN37">IF(IFERROR(INDEX('Cheater Sheet'!AM152:AM192, SMALL(IF("Yes"='Cheater Sheet'!$BM$152:$BM$192, ROW('Cheater Sheet'!$BM$152:$BM$192)-151,""), ROW()-4)),"")="","",IFERROR(INDEX('Cheater Sheet'!AM152:AM192, SMALL(IF("Yes"='Cheater Sheet'!$BM$152:$BM$192, ROW('Cheater Sheet'!$BM$152:$BM$192)-151,""), ROW()-4)),""))</f>
        <v/>
      </c>
      <c r="AO37" s="705" t="str" cm="1">
        <f t="array" ref="AO37">IF(IFERROR(INDEX('Cheater Sheet'!AN152:AN192, SMALL(IF("Yes"='Cheater Sheet'!$BM$152:$BM$192, ROW('Cheater Sheet'!$BM$152:$BM$192)-151,""), ROW()-4)),"")="","",IFERROR(INDEX('Cheater Sheet'!AN152:AN192, SMALL(IF("Yes"='Cheater Sheet'!$BM$152:$BM$192, ROW('Cheater Sheet'!$BM$152:$BM$192)-151,""), ROW()-4)),""))</f>
        <v/>
      </c>
      <c r="AP37" s="704" t="str" cm="1">
        <f t="array" ref="AP37">IF(IFERROR(INDEX('Cheater Sheet'!AO152:AO192, SMALL(IF("Yes"='Cheater Sheet'!$BM$152:$BM$192, ROW('Cheater Sheet'!$BM$152:$BM$192)-151,""), ROW()-4)),"")="","",IFERROR(INDEX('Cheater Sheet'!AO152:AO192, SMALL(IF("Yes"='Cheater Sheet'!$BM$152:$BM$192, ROW('Cheater Sheet'!$BM$152:$BM$192)-151,""), ROW()-4)),""))</f>
        <v/>
      </c>
      <c r="AQ37" s="705" t="str" cm="1">
        <f t="array" ref="AQ37">IF(IFERROR(INDEX('Cheater Sheet'!AP152:AP192, SMALL(IF("Yes"='Cheater Sheet'!$BM$152:$BM$192, ROW('Cheater Sheet'!$BM$152:$BM$192)-151,""), ROW()-4)),"")="","",IFERROR(INDEX('Cheater Sheet'!AP152:AP192, SMALL(IF("Yes"='Cheater Sheet'!$BM$152:$BM$192, ROW('Cheater Sheet'!$BM$152:$BM$192)-151,""), ROW()-4)),""))</f>
        <v/>
      </c>
      <c r="AR37" s="704" t="str" cm="1">
        <f t="array" ref="AR37">IF(IFERROR(INDEX('Cheater Sheet'!AQ152:AQ192, SMALL(IF("Yes"='Cheater Sheet'!$BM$152:$BM$192, ROW('Cheater Sheet'!$BM$152:$BM$192)-151,""), ROW()-4)),"")="","",IFERROR(INDEX('Cheater Sheet'!AQ152:AQ192, SMALL(IF("Yes"='Cheater Sheet'!$BM$152:$BM$192, ROW('Cheater Sheet'!$BM$152:$BM$192)-151,""), ROW()-4)),""))</f>
        <v/>
      </c>
      <c r="AS37" s="705" t="str" cm="1">
        <f t="array" ref="AS37">IF(IFERROR(INDEX('Cheater Sheet'!AR152:AR192, SMALL(IF("Yes"='Cheater Sheet'!$BM$152:$BM$192, ROW('Cheater Sheet'!$BM$152:$BM$192)-151,""), ROW()-4)),"")="","",IFERROR(INDEX('Cheater Sheet'!AR152:AR192, SMALL(IF("Yes"='Cheater Sheet'!$BM$152:$BM$192, ROW('Cheater Sheet'!$BM$152:$BM$192)-151,""), ROW()-4)),""))</f>
        <v/>
      </c>
      <c r="AT37" s="704" t="str" cm="1">
        <f t="array" ref="AT37">IF(IFERROR(INDEX('Cheater Sheet'!AS152:AS192, SMALL(IF("Yes"='Cheater Sheet'!$BM$152:$BM$192, ROW('Cheater Sheet'!$BM$152:$BM$192)-151,""), ROW()-4)),"")="","",IFERROR(INDEX('Cheater Sheet'!AS152:AS192, SMALL(IF("Yes"='Cheater Sheet'!$BM$152:$BM$192, ROW('Cheater Sheet'!$BM$152:$BM$192)-151,""), ROW()-4)),""))</f>
        <v/>
      </c>
      <c r="AU37" s="705" t="str" cm="1">
        <f t="array" ref="AU37">IF(IFERROR(INDEX('Cheater Sheet'!AT152:AT192, SMALL(IF("Yes"='Cheater Sheet'!$BM$152:$BM$192, ROW('Cheater Sheet'!$BM$152:$BM$192)-151,""), ROW()-4)),"")="","",IFERROR(INDEX('Cheater Sheet'!AT152:AT192, SMALL(IF("Yes"='Cheater Sheet'!$BM$152:$BM$192, ROW('Cheater Sheet'!$BM$152:$BM$192)-151,""), ROW()-4)),""))</f>
        <v/>
      </c>
      <c r="AV37" s="704" t="str" cm="1">
        <f t="array" ref="AV37">IF(IFERROR(INDEX('Cheater Sheet'!AU152:AU192, SMALL(IF("Yes"='Cheater Sheet'!$BM$152:$BM$192, ROW('Cheater Sheet'!$BM$152:$BM$192)-151,""), ROW()-4)),"")="","",IFERROR(INDEX('Cheater Sheet'!AU152:AU192, SMALL(IF("Yes"='Cheater Sheet'!$BM$152:$BM$192, ROW('Cheater Sheet'!$BM$152:$BM$192)-151,""), ROW()-4)),""))</f>
        <v/>
      </c>
      <c r="AW37" s="705" t="str" cm="1">
        <f t="array" ref="AW37">IF(IFERROR(INDEX('Cheater Sheet'!AV152:AV192, SMALL(IF("Yes"='Cheater Sheet'!$BM$152:$BM$192, ROW('Cheater Sheet'!$BM$152:$BM$192)-151,""), ROW()-4)),"")="","",IFERROR(INDEX('Cheater Sheet'!AV152:AV192, SMALL(IF("Yes"='Cheater Sheet'!$BM$152:$BM$192, ROW('Cheater Sheet'!$BM$152:$BM$192)-151,""), ROW()-4)),""))</f>
        <v/>
      </c>
      <c r="AX37" s="704" t="str" cm="1">
        <f t="array" ref="AX37">IF(IFERROR(INDEX('Cheater Sheet'!AW152:AW192, SMALL(IF("Yes"='Cheater Sheet'!$BM$152:$BM$192, ROW('Cheater Sheet'!$BM$152:$BM$192)-151,""), ROW()-4)),"")="","",IFERROR(INDEX('Cheater Sheet'!AW152:AW192, SMALL(IF("Yes"='Cheater Sheet'!$BM$152:$BM$192, ROW('Cheater Sheet'!$BM$152:$BM$192)-151,""), ROW()-4)),""))</f>
        <v/>
      </c>
      <c r="AY37" s="705" t="str" cm="1">
        <f t="array" ref="AY37">IF(IFERROR(INDEX('Cheater Sheet'!AX152:AX192, SMALL(IF("Yes"='Cheater Sheet'!$BM$152:$BM$192, ROW('Cheater Sheet'!$BM$152:$BM$192)-151,""), ROW()-4)),"")="","",IFERROR(INDEX('Cheater Sheet'!AX152:AX192, SMALL(IF("Yes"='Cheater Sheet'!$BM$152:$BM$192, ROW('Cheater Sheet'!$BM$152:$BM$192)-151,""), ROW()-4)),""))</f>
        <v/>
      </c>
      <c r="AZ37" s="704" t="str" cm="1">
        <f t="array" ref="AZ37">IF(IFERROR(INDEX('Cheater Sheet'!AY152:AY192, SMALL(IF("Yes"='Cheater Sheet'!$BM$152:$BM$192, ROW('Cheater Sheet'!$BM$152:$BM$192)-151,""), ROW()-4)),"")="","",IFERROR(INDEX('Cheater Sheet'!AY152:AY192, SMALL(IF("Yes"='Cheater Sheet'!$BM$152:$BM$192, ROW('Cheater Sheet'!$BM$152:$BM$192)-151,""), ROW()-4)),""))</f>
        <v/>
      </c>
      <c r="BA37" s="705" t="str" cm="1">
        <f t="array" ref="BA37">IF(IFERROR(INDEX('Cheater Sheet'!AZ152:AZ192, SMALL(IF("Yes"='Cheater Sheet'!$BM$152:$BM$192, ROW('Cheater Sheet'!$BM$152:$BM$192)-151,""), ROW()-4)),"")="","",IFERROR(INDEX('Cheater Sheet'!AZ152:AZ192, SMALL(IF("Yes"='Cheater Sheet'!$BM$152:$BM$192, ROW('Cheater Sheet'!$BM$152:$BM$192)-151,""), ROW()-4)),""))</f>
        <v/>
      </c>
      <c r="BB37" s="704" t="str" cm="1">
        <f t="array" ref="BB37">IF(IFERROR(INDEX('Cheater Sheet'!BA152:BA192, SMALL(IF("Yes"='Cheater Sheet'!$BM$152:$BM$192, ROW('Cheater Sheet'!$BM$152:$BM$192)-151,""), ROW()-4)),"")="","",IFERROR(INDEX('Cheater Sheet'!BA152:BA192, SMALL(IF("Yes"='Cheater Sheet'!$BM$152:$BM$192, ROW('Cheater Sheet'!$BM$152:$BM$192)-151,""), ROW()-4)),""))</f>
        <v/>
      </c>
      <c r="BC37" s="705" t="str" cm="1">
        <f t="array" ref="BC37">IF(IFERROR(INDEX('Cheater Sheet'!BB152:BB192, SMALL(IF("Yes"='Cheater Sheet'!$BM$152:$BM$192, ROW('Cheater Sheet'!$BM$152:$BM$192)-151,""), ROW()-4)),"")="","",IFERROR(INDEX('Cheater Sheet'!BB152:BB192, SMALL(IF("Yes"='Cheater Sheet'!$BM$152:$BM$192, ROW('Cheater Sheet'!$BM$152:$BM$192)-151,""), ROW()-4)),""))</f>
        <v/>
      </c>
      <c r="BD37" s="704" t="str" cm="1">
        <f t="array" ref="BD37">IF(IFERROR(INDEX('Cheater Sheet'!BC152:BC192, SMALL(IF("Yes"='Cheater Sheet'!$BM$152:$BM$192, ROW('Cheater Sheet'!$BM$152:$BM$192)-151,""), ROW()-4)),"")="","",IFERROR(INDEX('Cheater Sheet'!BC152:BC192, SMALL(IF("Yes"='Cheater Sheet'!$BM$152:$BM$192, ROW('Cheater Sheet'!$BM$152:$BM$192)-151,""), ROW()-4)),""))</f>
        <v/>
      </c>
      <c r="BE37" s="705" t="str" cm="1">
        <f t="array" ref="BE37">IF(IFERROR(INDEX('Cheater Sheet'!BD152:BD192, SMALL(IF("Yes"='Cheater Sheet'!$BM$152:$BM$192, ROW('Cheater Sheet'!$BM$152:$BM$192)-151,""), ROW()-4)),"")="","",IFERROR(INDEX('Cheater Sheet'!BD152:BD192, SMALL(IF("Yes"='Cheater Sheet'!$BM$152:$BM$192, ROW('Cheater Sheet'!$BM$152:$BM$192)-151,""), ROW()-4)),""))</f>
        <v/>
      </c>
      <c r="BF37" s="704" t="str" cm="1">
        <f t="array" ref="BF37">IF(IFERROR(INDEX('Cheater Sheet'!BE152:BE192, SMALL(IF("Yes"='Cheater Sheet'!$BM$152:$BM$192, ROW('Cheater Sheet'!$BM$152:$BM$192)-151,""), ROW()-4)),"")="","",IFERROR(INDEX('Cheater Sheet'!BE152:BE192, SMALL(IF("Yes"='Cheater Sheet'!$BM$152:$BM$192, ROW('Cheater Sheet'!$BM$152:$BM$192)-151,""), ROW()-4)),""))</f>
        <v/>
      </c>
      <c r="BG37" s="705" t="str" cm="1">
        <f t="array" ref="BG37">IF(IFERROR(INDEX('Cheater Sheet'!BF152:BF192, SMALL(IF("Yes"='Cheater Sheet'!$BM$152:$BM$192, ROW('Cheater Sheet'!$BM$152:$BM$192)-151,""), ROW()-4)),"")="","",IFERROR(INDEX('Cheater Sheet'!BF152:BF192, SMALL(IF("Yes"='Cheater Sheet'!$BM$152:$BM$192, ROW('Cheater Sheet'!$BM$152:$BM$192)-151,""), ROW()-4)),""))</f>
        <v/>
      </c>
      <c r="BH37" s="704" t="str" cm="1">
        <f t="array" ref="BH37">IF(IFERROR(INDEX('Cheater Sheet'!BG152:BG192, SMALL(IF("Yes"='Cheater Sheet'!$BM$152:$BM$192, ROW('Cheater Sheet'!$BM$152:$BM$192)-151,""), ROW()-4)),"")="","",IFERROR(INDEX('Cheater Sheet'!BG152:BG192, SMALL(IF("Yes"='Cheater Sheet'!$BM$152:$BM$192, ROW('Cheater Sheet'!$BM$152:$BM$192)-151,""), ROW()-4)),""))</f>
        <v/>
      </c>
      <c r="BI37" s="705" t="str" cm="1">
        <f t="array" ref="BI37">IF(IFERROR(INDEX('Cheater Sheet'!BH152:BH192, SMALL(IF("Yes"='Cheater Sheet'!$BM$152:$BM$192, ROW('Cheater Sheet'!$BM$152:$BM$192)-151,""), ROW()-4)),"")="","",IFERROR(INDEX('Cheater Sheet'!BH152:BH192, SMALL(IF("Yes"='Cheater Sheet'!$BM$152:$BM$192, ROW('Cheater Sheet'!$BM$152:$BM$192)-151,""), ROW()-4)),""))</f>
        <v/>
      </c>
      <c r="BJ37" s="704" t="str" cm="1">
        <f t="array" ref="BJ37">IF(IFERROR(INDEX('Cheater Sheet'!BI152:BI192, SMALL(IF("Yes"='Cheater Sheet'!$BM$152:$BM$192, ROW('Cheater Sheet'!$BM$152:$BM$192)-151,""), ROW()-4)),"")="","",IFERROR(INDEX('Cheater Sheet'!BI152:BI192, SMALL(IF("Yes"='Cheater Sheet'!$BM$152:$BM$192, ROW('Cheater Sheet'!$BM$152:$BM$192)-151,""), ROW()-4)),""))</f>
        <v/>
      </c>
      <c r="BK37" s="527" t="str" cm="1">
        <f t="array" ref="BK37">IF(IFERROR(INDEX('Cheater Sheet'!BJ152:BJ192, SMALL(IF("Yes"='Cheater Sheet'!$BM$152:$BM$192, ROW('Cheater Sheet'!$BM$152:$BM$192)-151,""), ROW()-4)),"")="","",IFERROR(INDEX('Cheater Sheet'!BJ152:BJ192, SMALL(IF("Yes"='Cheater Sheet'!$BM$152:$BM$192, ROW('Cheater Sheet'!$BM$152:$BM$192)-151,""), ROW()-4)),""))</f>
        <v/>
      </c>
      <c r="BL37" s="714"/>
    </row>
    <row r="38" spans="1:64" x14ac:dyDescent="0.2">
      <c r="A38" s="765">
        <f t="shared" si="0"/>
        <v>0</v>
      </c>
      <c r="C38" s="143" t="str" cm="1">
        <f t="array" ref="C38">IFERROR(INDEX('Cheater Sheet'!$B$152:$B$192, SMALL(IF("Yes"='Cheater Sheet'!$BM$152:$BM$192, ROW('Cheater Sheet'!$BM$152:$BM$192)-151,""), ROW()-4)),"")</f>
        <v/>
      </c>
      <c r="D38" s="704" t="str" cm="1">
        <f t="array" ref="D38">IF(IFERROR(INDEX('Cheater Sheet'!C152:C192, SMALL(IF("Yes"='Cheater Sheet'!$BM$152:$BM$192, ROW('Cheater Sheet'!$BM$152:$BM$192)-151,""), ROW()-4)),"")="","",IFERROR(INDEX('Cheater Sheet'!C152:C192, SMALL(IF("Yes"='Cheater Sheet'!$BM$152:$BM$192, ROW('Cheater Sheet'!$BM$152:$BM$192)-151,""), ROW()-4)),""))</f>
        <v/>
      </c>
      <c r="E38" s="705" t="str" cm="1">
        <f t="array" ref="E38">IF(IFERROR(INDEX('Cheater Sheet'!D152:D192, SMALL(IF("Yes"='Cheater Sheet'!$BM$152:$BM$192, ROW('Cheater Sheet'!$BM$152:$BM$192)-151,""), ROW()-4)),"")="","",IFERROR(INDEX('Cheater Sheet'!D152:D192, SMALL(IF("Yes"='Cheater Sheet'!$BM$152:$BM$192, ROW('Cheater Sheet'!$BM$152:$BM$192)-151,""), ROW()-4)),""))</f>
        <v/>
      </c>
      <c r="F38" s="704" t="str" cm="1">
        <f t="array" ref="F38">IF(IFERROR(INDEX('Cheater Sheet'!E152:E192, SMALL(IF("Yes"='Cheater Sheet'!$BM$152:$BM$192, ROW('Cheater Sheet'!$BM$152:$BM$192)-151,""), ROW()-4)),"")="","",IFERROR(INDEX('Cheater Sheet'!E152:E192, SMALL(IF("Yes"='Cheater Sheet'!$BM$152:$BM$192, ROW('Cheater Sheet'!$BM$152:$BM$192)-151,""), ROW()-4)),""))</f>
        <v/>
      </c>
      <c r="G38" s="705" t="str" cm="1">
        <f t="array" ref="G38">IF(IFERROR(INDEX('Cheater Sheet'!F152:F192, SMALL(IF("Yes"='Cheater Sheet'!$BM$152:$BM$192, ROW('Cheater Sheet'!$BM$152:$BM$192)-151,""), ROW()-4)),"")="","",IFERROR(INDEX('Cheater Sheet'!F152:F192, SMALL(IF("Yes"='Cheater Sheet'!$BM$152:$BM$192, ROW('Cheater Sheet'!$BM$152:$BM$192)-151,""), ROW()-4)),""))</f>
        <v/>
      </c>
      <c r="H38" s="704" t="str" cm="1">
        <f t="array" ref="H38">IF(IFERROR(INDEX('Cheater Sheet'!G152:G192, SMALL(IF("Yes"='Cheater Sheet'!$BM$152:$BM$192, ROW('Cheater Sheet'!$BM$152:$BM$192)-151,""), ROW()-4)),"")="","",IFERROR(INDEX('Cheater Sheet'!G152:G192, SMALL(IF("Yes"='Cheater Sheet'!$BM$152:$BM$192, ROW('Cheater Sheet'!$BM$152:$BM$192)-151,""), ROW()-4)),""))</f>
        <v/>
      </c>
      <c r="I38" s="705" t="str" cm="1">
        <f t="array" ref="I38">IF(IFERROR(INDEX('Cheater Sheet'!H152:H192, SMALL(IF("Yes"='Cheater Sheet'!$BM$152:$BM$192, ROW('Cheater Sheet'!$BM$152:$BM$192)-151,""), ROW()-4)),"")="","",IFERROR(INDEX('Cheater Sheet'!H152:H192, SMALL(IF("Yes"='Cheater Sheet'!$BM$152:$BM$192, ROW('Cheater Sheet'!$BM$152:$BM$192)-151,""), ROW()-4)),""))</f>
        <v/>
      </c>
      <c r="J38" s="704" t="str" cm="1">
        <f t="array" ref="J38">IF(IFERROR(INDEX('Cheater Sheet'!I152:I192, SMALL(IF("Yes"='Cheater Sheet'!$BM$152:$BM$192, ROW('Cheater Sheet'!$BM$152:$BM$192)-151,""), ROW()-4)),"")="","",IFERROR(INDEX('Cheater Sheet'!I152:I192, SMALL(IF("Yes"='Cheater Sheet'!$BM$152:$BM$192, ROW('Cheater Sheet'!$BM$152:$BM$192)-151,""), ROW()-4)),""))</f>
        <v/>
      </c>
      <c r="K38" s="705" t="str" cm="1">
        <f t="array" ref="K38">IF(IFERROR(INDEX('Cheater Sheet'!J152:J192, SMALL(IF("Yes"='Cheater Sheet'!$BM$152:$BM$192, ROW('Cheater Sheet'!$BM$152:$BM$192)-151,""), ROW()-4)),"")="","",IFERROR(INDEX('Cheater Sheet'!J152:J192, SMALL(IF("Yes"='Cheater Sheet'!$BM$152:$BM$192, ROW('Cheater Sheet'!$BM$152:$BM$192)-151,""), ROW()-4)),""))</f>
        <v/>
      </c>
      <c r="L38" s="704" t="str" cm="1">
        <f t="array" ref="L38">IF(IFERROR(INDEX('Cheater Sheet'!K152:K192, SMALL(IF("Yes"='Cheater Sheet'!$BM$152:$BM$192, ROW('Cheater Sheet'!$BM$152:$BM$192)-151,""), ROW()-4)),"")="","",IFERROR(INDEX('Cheater Sheet'!K152:K192, SMALL(IF("Yes"='Cheater Sheet'!$BM$152:$BM$192, ROW('Cheater Sheet'!$BM$152:$BM$192)-151,""), ROW()-4)),""))</f>
        <v/>
      </c>
      <c r="M38" s="705" t="str" cm="1">
        <f t="array" ref="M38">IF(IFERROR(INDEX('Cheater Sheet'!L152:L192, SMALL(IF("Yes"='Cheater Sheet'!$BM$152:$BM$192, ROW('Cheater Sheet'!$BM$152:$BM$192)-151,""), ROW()-4)),"")="","",IFERROR(INDEX('Cheater Sheet'!L152:L192, SMALL(IF("Yes"='Cheater Sheet'!$BM$152:$BM$192, ROW('Cheater Sheet'!$BM$152:$BM$192)-151,""), ROW()-4)),""))</f>
        <v/>
      </c>
      <c r="N38" s="704" t="str" cm="1">
        <f t="array" ref="N38">IF(IFERROR(INDEX('Cheater Sheet'!M152:M192, SMALL(IF("Yes"='Cheater Sheet'!$BM$152:$BM$192, ROW('Cheater Sheet'!$BM$152:$BM$192)-151,""), ROW()-4)),"")="","",IFERROR(INDEX('Cheater Sheet'!M152:M192, SMALL(IF("Yes"='Cheater Sheet'!$BM$152:$BM$192, ROW('Cheater Sheet'!$BM$152:$BM$192)-151,""), ROW()-4)),""))</f>
        <v/>
      </c>
      <c r="O38" s="705" t="str" cm="1">
        <f t="array" ref="O38">IF(IFERROR(INDEX('Cheater Sheet'!N152:N192, SMALL(IF("Yes"='Cheater Sheet'!$BM$152:$BM$192, ROW('Cheater Sheet'!$BM$152:$BM$192)-151,""), ROW()-4)),"")="","",IFERROR(INDEX('Cheater Sheet'!N152:N192, SMALL(IF("Yes"='Cheater Sheet'!$BM$152:$BM$192, ROW('Cheater Sheet'!$BM$152:$BM$192)-151,""), ROW()-4)),""))</f>
        <v/>
      </c>
      <c r="P38" s="704" t="str" cm="1">
        <f t="array" ref="P38">IF(IFERROR(INDEX('Cheater Sheet'!O152:O192, SMALL(IF("Yes"='Cheater Sheet'!$BM$152:$BM$192, ROW('Cheater Sheet'!$BM$152:$BM$192)-151,""), ROW()-4)),"")="","",IFERROR(INDEX('Cheater Sheet'!O152:O192, SMALL(IF("Yes"='Cheater Sheet'!$BM$152:$BM$192, ROW('Cheater Sheet'!$BM$152:$BM$192)-151,""), ROW()-4)),""))</f>
        <v/>
      </c>
      <c r="Q38" s="705" t="str" cm="1">
        <f t="array" ref="Q38">IF(IFERROR(INDEX('Cheater Sheet'!P152:P192, SMALL(IF("Yes"='Cheater Sheet'!$BM$152:$BM$192, ROW('Cheater Sheet'!$BM$152:$BM$192)-151,""), ROW()-4)),"")="","",IFERROR(INDEX('Cheater Sheet'!P152:P192, SMALL(IF("Yes"='Cheater Sheet'!$BM$152:$BM$192, ROW('Cheater Sheet'!$BM$152:$BM$192)-151,""), ROW()-4)),""))</f>
        <v/>
      </c>
      <c r="R38" s="704" t="str" cm="1">
        <f t="array" ref="R38">IF(IFERROR(INDEX('Cheater Sheet'!Q152:Q192, SMALL(IF("Yes"='Cheater Sheet'!$BM$152:$BM$192, ROW('Cheater Sheet'!$BM$152:$BM$192)-151,""), ROW()-4)),"")="","",IFERROR(INDEX('Cheater Sheet'!Q152:Q192, SMALL(IF("Yes"='Cheater Sheet'!$BM$152:$BM$192, ROW('Cheater Sheet'!$BM$152:$BM$192)-151,""), ROW()-4)),""))</f>
        <v/>
      </c>
      <c r="S38" s="705" t="str" cm="1">
        <f t="array" ref="S38">IF(IFERROR(INDEX('Cheater Sheet'!R152:R192, SMALL(IF("Yes"='Cheater Sheet'!$BM$152:$BM$192, ROW('Cheater Sheet'!$BM$152:$BM$192)-151,""), ROW()-4)),"")="","",IFERROR(INDEX('Cheater Sheet'!R152:R192, SMALL(IF("Yes"='Cheater Sheet'!$BM$152:$BM$192, ROW('Cheater Sheet'!$BM$152:$BM$192)-151,""), ROW()-4)),""))</f>
        <v/>
      </c>
      <c r="T38" s="704" t="str" cm="1">
        <f t="array" ref="T38">IF(IFERROR(INDEX('Cheater Sheet'!S152:S192, SMALL(IF("Yes"='Cheater Sheet'!$BM$152:$BM$192, ROW('Cheater Sheet'!$BM$152:$BM$192)-151,""), ROW()-4)),"")="","",IFERROR(INDEX('Cheater Sheet'!S152:S192, SMALL(IF("Yes"='Cheater Sheet'!$BM$152:$BM$192, ROW('Cheater Sheet'!$BM$152:$BM$192)-151,""), ROW()-4)),""))</f>
        <v/>
      </c>
      <c r="U38" s="705" t="str" cm="1">
        <f t="array" ref="U38">IF(IFERROR(INDEX('Cheater Sheet'!T152:T192, SMALL(IF("Yes"='Cheater Sheet'!$BM$152:$BM$192, ROW('Cheater Sheet'!$BM$152:$BM$192)-151,""), ROW()-4)),"")="","",IFERROR(INDEX('Cheater Sheet'!T152:T192, SMALL(IF("Yes"='Cheater Sheet'!$BM$152:$BM$192, ROW('Cheater Sheet'!$BM$152:$BM$192)-151,""), ROW()-4)),""))</f>
        <v/>
      </c>
      <c r="V38" s="704" t="str" cm="1">
        <f t="array" ref="V38">IF(IFERROR(INDEX('Cheater Sheet'!U152:U192, SMALL(IF("Yes"='Cheater Sheet'!$BM$152:$BM$192, ROW('Cheater Sheet'!$BM$152:$BM$192)-151,""), ROW()-4)),"")="","",IFERROR(INDEX('Cheater Sheet'!U152:U192, SMALL(IF("Yes"='Cheater Sheet'!$BM$152:$BM$192, ROW('Cheater Sheet'!$BM$152:$BM$192)-151,""), ROW()-4)),""))</f>
        <v/>
      </c>
      <c r="W38" s="705" t="str" cm="1">
        <f t="array" ref="W38">IF(IFERROR(INDEX('Cheater Sheet'!V152:V192, SMALL(IF("Yes"='Cheater Sheet'!$BM$152:$BM$192, ROW('Cheater Sheet'!$BM$152:$BM$192)-151,""), ROW()-4)),"")="","",IFERROR(INDEX('Cheater Sheet'!V152:V192, SMALL(IF("Yes"='Cheater Sheet'!$BM$152:$BM$192, ROW('Cheater Sheet'!$BM$152:$BM$192)-151,""), ROW()-4)),""))</f>
        <v/>
      </c>
      <c r="X38" s="704" t="str" cm="1">
        <f t="array" ref="X38">IF(IFERROR(INDEX('Cheater Sheet'!W152:W192, SMALL(IF("Yes"='Cheater Sheet'!$BM$152:$BM$192, ROW('Cheater Sheet'!$BM$152:$BM$192)-151,""), ROW()-4)),"")="","",IFERROR(INDEX('Cheater Sheet'!W152:W192, SMALL(IF("Yes"='Cheater Sheet'!$BM$152:$BM$192, ROW('Cheater Sheet'!$BM$152:$BM$192)-151,""), ROW()-4)),""))</f>
        <v/>
      </c>
      <c r="Y38" s="705" t="str" cm="1">
        <f t="array" ref="Y38">IF(IFERROR(INDEX('Cheater Sheet'!X152:X192, SMALL(IF("Yes"='Cheater Sheet'!$BM$152:$BM$192, ROW('Cheater Sheet'!$BM$152:$BM$192)-151,""), ROW()-4)),"")="","",IFERROR(INDEX('Cheater Sheet'!X152:X192, SMALL(IF("Yes"='Cheater Sheet'!$BM$152:$BM$192, ROW('Cheater Sheet'!$BM$152:$BM$192)-151,""), ROW()-4)),""))</f>
        <v/>
      </c>
      <c r="Z38" s="704" t="str" cm="1">
        <f t="array" ref="Z38">IF(IFERROR(INDEX('Cheater Sheet'!Y152:Y192, SMALL(IF("Yes"='Cheater Sheet'!$BM$152:$BM$192, ROW('Cheater Sheet'!$BM$152:$BM$192)-151,""), ROW()-4)),"")="","",IFERROR(INDEX('Cheater Sheet'!Y152:Y192, SMALL(IF("Yes"='Cheater Sheet'!$BM$152:$BM$192, ROW('Cheater Sheet'!$BM$152:$BM$192)-151,""), ROW()-4)),""))</f>
        <v/>
      </c>
      <c r="AA38" s="705" t="str" cm="1">
        <f t="array" ref="AA38">IF(IFERROR(INDEX('Cheater Sheet'!Z152:Z192, SMALL(IF("Yes"='Cheater Sheet'!$BM$152:$BM$192, ROW('Cheater Sheet'!$BM$152:$BM$192)-151,""), ROW()-4)),"")="","",IFERROR(INDEX('Cheater Sheet'!Z152:Z192, SMALL(IF("Yes"='Cheater Sheet'!$BM$152:$BM$192, ROW('Cheater Sheet'!$BM$152:$BM$192)-151,""), ROW()-4)),""))</f>
        <v/>
      </c>
      <c r="AB38" s="704" t="str" cm="1">
        <f t="array" ref="AB38">IF(IFERROR(INDEX('Cheater Sheet'!AA152:AA192, SMALL(IF("Yes"='Cheater Sheet'!$BM$152:$BM$192, ROW('Cheater Sheet'!$BM$152:$BM$192)-151,""), ROW()-4)),"")="","",IFERROR(INDEX('Cheater Sheet'!AA152:AA192, SMALL(IF("Yes"='Cheater Sheet'!$BM$152:$BM$192, ROW('Cheater Sheet'!$BM$152:$BM$192)-151,""), ROW()-4)),""))</f>
        <v/>
      </c>
      <c r="AC38" s="705" t="str" cm="1">
        <f t="array" ref="AC38">IF(IFERROR(INDEX('Cheater Sheet'!AB152:AB192, SMALL(IF("Yes"='Cheater Sheet'!$BM$152:$BM$192, ROW('Cheater Sheet'!$BM$152:$BM$192)-151,""), ROW()-4)),"")="","",IFERROR(INDEX('Cheater Sheet'!AB152:AB192, SMALL(IF("Yes"='Cheater Sheet'!$BM$152:$BM$192, ROW('Cheater Sheet'!$BM$152:$BM$192)-151,""), ROW()-4)),""))</f>
        <v/>
      </c>
      <c r="AD38" s="704" t="str" cm="1">
        <f t="array" ref="AD38">IF(IFERROR(INDEX('Cheater Sheet'!AC152:AC192, SMALL(IF("Yes"='Cheater Sheet'!$BM$152:$BM$192, ROW('Cheater Sheet'!$BM$152:$BM$192)-151,""), ROW()-4)),"")="","",IFERROR(INDEX('Cheater Sheet'!AC152:AC192, SMALL(IF("Yes"='Cheater Sheet'!$BM$152:$BM$192, ROW('Cheater Sheet'!$BM$152:$BM$192)-151,""), ROW()-4)),""))</f>
        <v/>
      </c>
      <c r="AE38" s="705" t="str" cm="1">
        <f t="array" ref="AE38">IF(IFERROR(INDEX('Cheater Sheet'!AD152:AD192, SMALL(IF("Yes"='Cheater Sheet'!$BM$152:$BM$192, ROW('Cheater Sheet'!$BM$152:$BM$192)-151,""), ROW()-4)),"")="","",IFERROR(INDEX('Cheater Sheet'!AD152:AD192, SMALL(IF("Yes"='Cheater Sheet'!$BM$152:$BM$192, ROW('Cheater Sheet'!$BM$152:$BM$192)-151,""), ROW()-4)),""))</f>
        <v/>
      </c>
      <c r="AF38" s="704" t="str" cm="1">
        <f t="array" ref="AF38">IF(IFERROR(INDEX('Cheater Sheet'!AE152:AE192, SMALL(IF("Yes"='Cheater Sheet'!$BM$152:$BM$192, ROW('Cheater Sheet'!$BM$152:$BM$192)-151,""), ROW()-4)),"")="","",IFERROR(INDEX('Cheater Sheet'!AE152:AE192, SMALL(IF("Yes"='Cheater Sheet'!$BM$152:$BM$192, ROW('Cheater Sheet'!$BM$152:$BM$192)-151,""), ROW()-4)),""))</f>
        <v/>
      </c>
      <c r="AG38" s="705" t="str" cm="1">
        <f t="array" ref="AG38">IF(IFERROR(INDEX('Cheater Sheet'!AF152:AF192, SMALL(IF("Yes"='Cheater Sheet'!$BM$152:$BM$192, ROW('Cheater Sheet'!$BM$152:$BM$192)-151,""), ROW()-4)),"")="","",IFERROR(INDEX('Cheater Sheet'!AF152:AF192, SMALL(IF("Yes"='Cheater Sheet'!$BM$152:$BM$192, ROW('Cheater Sheet'!$BM$152:$BM$192)-151,""), ROW()-4)),""))</f>
        <v/>
      </c>
      <c r="AH38" s="704" t="str" cm="1">
        <f t="array" ref="AH38">IF(IFERROR(INDEX('Cheater Sheet'!AG152:AG192, SMALL(IF("Yes"='Cheater Sheet'!$BM$152:$BM$192, ROW('Cheater Sheet'!$BM$152:$BM$192)-151,""), ROW()-4)),"")="","",IFERROR(INDEX('Cheater Sheet'!AG152:AG192, SMALL(IF("Yes"='Cheater Sheet'!$BM$152:$BM$192, ROW('Cheater Sheet'!$BM$152:$BM$192)-151,""), ROW()-4)),""))</f>
        <v/>
      </c>
      <c r="AI38" s="705" t="str" cm="1">
        <f t="array" ref="AI38">IF(IFERROR(INDEX('Cheater Sheet'!AH152:AH192, SMALL(IF("Yes"='Cheater Sheet'!$BM$152:$BM$192, ROW('Cheater Sheet'!$BM$152:$BM$192)-151,""), ROW()-4)),"")="","",IFERROR(INDEX('Cheater Sheet'!AH152:AH192, SMALL(IF("Yes"='Cheater Sheet'!$BM$152:$BM$192, ROW('Cheater Sheet'!$BM$152:$BM$192)-151,""), ROW()-4)),""))</f>
        <v/>
      </c>
      <c r="AJ38" s="704" t="str" cm="1">
        <f t="array" ref="AJ38">IF(IFERROR(INDEX('Cheater Sheet'!AI152:AI192, SMALL(IF("Yes"='Cheater Sheet'!$BM$152:$BM$192, ROW('Cheater Sheet'!$BM$152:$BM$192)-151,""), ROW()-4)),"")="","",IFERROR(INDEX('Cheater Sheet'!AI152:AI192, SMALL(IF("Yes"='Cheater Sheet'!$BM$152:$BM$192, ROW('Cheater Sheet'!$BM$152:$BM$192)-151,""), ROW()-4)),""))</f>
        <v/>
      </c>
      <c r="AK38" s="705" t="str" cm="1">
        <f t="array" ref="AK38">IF(IFERROR(INDEX('Cheater Sheet'!AJ152:AJ192, SMALL(IF("Yes"='Cheater Sheet'!$BM$152:$BM$192, ROW('Cheater Sheet'!$BM$152:$BM$192)-151,""), ROW()-4)),"")="","",IFERROR(INDEX('Cheater Sheet'!AJ152:AJ192, SMALL(IF("Yes"='Cheater Sheet'!$BM$152:$BM$192, ROW('Cheater Sheet'!$BM$152:$BM$192)-151,""), ROW()-4)),""))</f>
        <v/>
      </c>
      <c r="AL38" s="704" t="str" cm="1">
        <f t="array" ref="AL38">IF(IFERROR(INDEX('Cheater Sheet'!AK152:AK192, SMALL(IF("Yes"='Cheater Sheet'!$BM$152:$BM$192, ROW('Cheater Sheet'!$BM$152:$BM$192)-151,""), ROW()-4)),"")="","",IFERROR(INDEX('Cheater Sheet'!AK152:AK192, SMALL(IF("Yes"='Cheater Sheet'!$BM$152:$BM$192, ROW('Cheater Sheet'!$BM$152:$BM$192)-151,""), ROW()-4)),""))</f>
        <v/>
      </c>
      <c r="AM38" s="705" t="str" cm="1">
        <f t="array" ref="AM38">IF(IFERROR(INDEX('Cheater Sheet'!AL152:AL192, SMALL(IF("Yes"='Cheater Sheet'!$BM$152:$BM$192, ROW('Cheater Sheet'!$BM$152:$BM$192)-151,""), ROW()-4)),"")="","",IFERROR(INDEX('Cheater Sheet'!AL152:AL192, SMALL(IF("Yes"='Cheater Sheet'!$BM$152:$BM$192, ROW('Cheater Sheet'!$BM$152:$BM$192)-151,""), ROW()-4)),""))</f>
        <v/>
      </c>
      <c r="AN38" s="704" t="str" cm="1">
        <f t="array" ref="AN38">IF(IFERROR(INDEX('Cheater Sheet'!AM152:AM192, SMALL(IF("Yes"='Cheater Sheet'!$BM$152:$BM$192, ROW('Cheater Sheet'!$BM$152:$BM$192)-151,""), ROW()-4)),"")="","",IFERROR(INDEX('Cheater Sheet'!AM152:AM192, SMALL(IF("Yes"='Cheater Sheet'!$BM$152:$BM$192, ROW('Cheater Sheet'!$BM$152:$BM$192)-151,""), ROW()-4)),""))</f>
        <v/>
      </c>
      <c r="AO38" s="705" t="str" cm="1">
        <f t="array" ref="AO38">IF(IFERROR(INDEX('Cheater Sheet'!AN152:AN192, SMALL(IF("Yes"='Cheater Sheet'!$BM$152:$BM$192, ROW('Cheater Sheet'!$BM$152:$BM$192)-151,""), ROW()-4)),"")="","",IFERROR(INDEX('Cheater Sheet'!AN152:AN192, SMALL(IF("Yes"='Cheater Sheet'!$BM$152:$BM$192, ROW('Cheater Sheet'!$BM$152:$BM$192)-151,""), ROW()-4)),""))</f>
        <v/>
      </c>
      <c r="AP38" s="704" t="str" cm="1">
        <f t="array" ref="AP38">IF(IFERROR(INDEX('Cheater Sheet'!AO152:AO192, SMALL(IF("Yes"='Cheater Sheet'!$BM$152:$BM$192, ROW('Cheater Sheet'!$BM$152:$BM$192)-151,""), ROW()-4)),"")="","",IFERROR(INDEX('Cheater Sheet'!AO152:AO192, SMALL(IF("Yes"='Cheater Sheet'!$BM$152:$BM$192, ROW('Cheater Sheet'!$BM$152:$BM$192)-151,""), ROW()-4)),""))</f>
        <v/>
      </c>
      <c r="AQ38" s="705" t="str" cm="1">
        <f t="array" ref="AQ38">IF(IFERROR(INDEX('Cheater Sheet'!AP152:AP192, SMALL(IF("Yes"='Cheater Sheet'!$BM$152:$BM$192, ROW('Cheater Sheet'!$BM$152:$BM$192)-151,""), ROW()-4)),"")="","",IFERROR(INDEX('Cheater Sheet'!AP152:AP192, SMALL(IF("Yes"='Cheater Sheet'!$BM$152:$BM$192, ROW('Cheater Sheet'!$BM$152:$BM$192)-151,""), ROW()-4)),""))</f>
        <v/>
      </c>
      <c r="AR38" s="704" t="str" cm="1">
        <f t="array" ref="AR38">IF(IFERROR(INDEX('Cheater Sheet'!AQ152:AQ192, SMALL(IF("Yes"='Cheater Sheet'!$BM$152:$BM$192, ROW('Cheater Sheet'!$BM$152:$BM$192)-151,""), ROW()-4)),"")="","",IFERROR(INDEX('Cheater Sheet'!AQ152:AQ192, SMALL(IF("Yes"='Cheater Sheet'!$BM$152:$BM$192, ROW('Cheater Sheet'!$BM$152:$BM$192)-151,""), ROW()-4)),""))</f>
        <v/>
      </c>
      <c r="AS38" s="705" t="str" cm="1">
        <f t="array" ref="AS38">IF(IFERROR(INDEX('Cheater Sheet'!AR152:AR192, SMALL(IF("Yes"='Cheater Sheet'!$BM$152:$BM$192, ROW('Cheater Sheet'!$BM$152:$BM$192)-151,""), ROW()-4)),"")="","",IFERROR(INDEX('Cheater Sheet'!AR152:AR192, SMALL(IF("Yes"='Cheater Sheet'!$BM$152:$BM$192, ROW('Cheater Sheet'!$BM$152:$BM$192)-151,""), ROW()-4)),""))</f>
        <v/>
      </c>
      <c r="AT38" s="704" t="str" cm="1">
        <f t="array" ref="AT38">IF(IFERROR(INDEX('Cheater Sheet'!AS152:AS192, SMALL(IF("Yes"='Cheater Sheet'!$BM$152:$BM$192, ROW('Cheater Sheet'!$BM$152:$BM$192)-151,""), ROW()-4)),"")="","",IFERROR(INDEX('Cheater Sheet'!AS152:AS192, SMALL(IF("Yes"='Cheater Sheet'!$BM$152:$BM$192, ROW('Cheater Sheet'!$BM$152:$BM$192)-151,""), ROW()-4)),""))</f>
        <v/>
      </c>
      <c r="AU38" s="705" t="str" cm="1">
        <f t="array" ref="AU38">IF(IFERROR(INDEX('Cheater Sheet'!AT152:AT192, SMALL(IF("Yes"='Cheater Sheet'!$BM$152:$BM$192, ROW('Cheater Sheet'!$BM$152:$BM$192)-151,""), ROW()-4)),"")="","",IFERROR(INDEX('Cheater Sheet'!AT152:AT192, SMALL(IF("Yes"='Cheater Sheet'!$BM$152:$BM$192, ROW('Cheater Sheet'!$BM$152:$BM$192)-151,""), ROW()-4)),""))</f>
        <v/>
      </c>
      <c r="AV38" s="704" t="str" cm="1">
        <f t="array" ref="AV38">IF(IFERROR(INDEX('Cheater Sheet'!AU152:AU192, SMALL(IF("Yes"='Cheater Sheet'!$BM$152:$BM$192, ROW('Cheater Sheet'!$BM$152:$BM$192)-151,""), ROW()-4)),"")="","",IFERROR(INDEX('Cheater Sheet'!AU152:AU192, SMALL(IF("Yes"='Cheater Sheet'!$BM$152:$BM$192, ROW('Cheater Sheet'!$BM$152:$BM$192)-151,""), ROW()-4)),""))</f>
        <v/>
      </c>
      <c r="AW38" s="705" t="str" cm="1">
        <f t="array" ref="AW38">IF(IFERROR(INDEX('Cheater Sheet'!AV152:AV192, SMALL(IF("Yes"='Cheater Sheet'!$BM$152:$BM$192, ROW('Cheater Sheet'!$BM$152:$BM$192)-151,""), ROW()-4)),"")="","",IFERROR(INDEX('Cheater Sheet'!AV152:AV192, SMALL(IF("Yes"='Cheater Sheet'!$BM$152:$BM$192, ROW('Cheater Sheet'!$BM$152:$BM$192)-151,""), ROW()-4)),""))</f>
        <v/>
      </c>
      <c r="AX38" s="704" t="str" cm="1">
        <f t="array" ref="AX38">IF(IFERROR(INDEX('Cheater Sheet'!AW152:AW192, SMALL(IF("Yes"='Cheater Sheet'!$BM$152:$BM$192, ROW('Cheater Sheet'!$BM$152:$BM$192)-151,""), ROW()-4)),"")="","",IFERROR(INDEX('Cheater Sheet'!AW152:AW192, SMALL(IF("Yes"='Cheater Sheet'!$BM$152:$BM$192, ROW('Cheater Sheet'!$BM$152:$BM$192)-151,""), ROW()-4)),""))</f>
        <v/>
      </c>
      <c r="AY38" s="705" t="str" cm="1">
        <f t="array" ref="AY38">IF(IFERROR(INDEX('Cheater Sheet'!AX152:AX192, SMALL(IF("Yes"='Cheater Sheet'!$BM$152:$BM$192, ROW('Cheater Sheet'!$BM$152:$BM$192)-151,""), ROW()-4)),"")="","",IFERROR(INDEX('Cheater Sheet'!AX152:AX192, SMALL(IF("Yes"='Cheater Sheet'!$BM$152:$BM$192, ROW('Cheater Sheet'!$BM$152:$BM$192)-151,""), ROW()-4)),""))</f>
        <v/>
      </c>
      <c r="AZ38" s="704" t="str" cm="1">
        <f t="array" ref="AZ38">IF(IFERROR(INDEX('Cheater Sheet'!AY152:AY192, SMALL(IF("Yes"='Cheater Sheet'!$BM$152:$BM$192, ROW('Cheater Sheet'!$BM$152:$BM$192)-151,""), ROW()-4)),"")="","",IFERROR(INDEX('Cheater Sheet'!AY152:AY192, SMALL(IF("Yes"='Cheater Sheet'!$BM$152:$BM$192, ROW('Cheater Sheet'!$BM$152:$BM$192)-151,""), ROW()-4)),""))</f>
        <v/>
      </c>
      <c r="BA38" s="705" t="str" cm="1">
        <f t="array" ref="BA38">IF(IFERROR(INDEX('Cheater Sheet'!AZ152:AZ192, SMALL(IF("Yes"='Cheater Sheet'!$BM$152:$BM$192, ROW('Cheater Sheet'!$BM$152:$BM$192)-151,""), ROW()-4)),"")="","",IFERROR(INDEX('Cheater Sheet'!AZ152:AZ192, SMALL(IF("Yes"='Cheater Sheet'!$BM$152:$BM$192, ROW('Cheater Sheet'!$BM$152:$BM$192)-151,""), ROW()-4)),""))</f>
        <v/>
      </c>
      <c r="BB38" s="704" t="str" cm="1">
        <f t="array" ref="BB38">IF(IFERROR(INDEX('Cheater Sheet'!BA152:BA192, SMALL(IF("Yes"='Cheater Sheet'!$BM$152:$BM$192, ROW('Cheater Sheet'!$BM$152:$BM$192)-151,""), ROW()-4)),"")="","",IFERROR(INDEX('Cheater Sheet'!BA152:BA192, SMALL(IF("Yes"='Cheater Sheet'!$BM$152:$BM$192, ROW('Cheater Sheet'!$BM$152:$BM$192)-151,""), ROW()-4)),""))</f>
        <v/>
      </c>
      <c r="BC38" s="705" t="str" cm="1">
        <f t="array" ref="BC38">IF(IFERROR(INDEX('Cheater Sheet'!BB152:BB192, SMALL(IF("Yes"='Cheater Sheet'!$BM$152:$BM$192, ROW('Cheater Sheet'!$BM$152:$BM$192)-151,""), ROW()-4)),"")="","",IFERROR(INDEX('Cheater Sheet'!BB152:BB192, SMALL(IF("Yes"='Cheater Sheet'!$BM$152:$BM$192, ROW('Cheater Sheet'!$BM$152:$BM$192)-151,""), ROW()-4)),""))</f>
        <v/>
      </c>
      <c r="BD38" s="704" t="str" cm="1">
        <f t="array" ref="BD38">IF(IFERROR(INDEX('Cheater Sheet'!BC152:BC192, SMALL(IF("Yes"='Cheater Sheet'!$BM$152:$BM$192, ROW('Cheater Sheet'!$BM$152:$BM$192)-151,""), ROW()-4)),"")="","",IFERROR(INDEX('Cheater Sheet'!BC152:BC192, SMALL(IF("Yes"='Cheater Sheet'!$BM$152:$BM$192, ROW('Cheater Sheet'!$BM$152:$BM$192)-151,""), ROW()-4)),""))</f>
        <v/>
      </c>
      <c r="BE38" s="705" t="str" cm="1">
        <f t="array" ref="BE38">IF(IFERROR(INDEX('Cheater Sheet'!BD152:BD192, SMALL(IF("Yes"='Cheater Sheet'!$BM$152:$BM$192, ROW('Cheater Sheet'!$BM$152:$BM$192)-151,""), ROW()-4)),"")="","",IFERROR(INDEX('Cheater Sheet'!BD152:BD192, SMALL(IF("Yes"='Cheater Sheet'!$BM$152:$BM$192, ROW('Cheater Sheet'!$BM$152:$BM$192)-151,""), ROW()-4)),""))</f>
        <v/>
      </c>
      <c r="BF38" s="704" t="str" cm="1">
        <f t="array" ref="BF38">IF(IFERROR(INDEX('Cheater Sheet'!BE152:BE192, SMALL(IF("Yes"='Cheater Sheet'!$BM$152:$BM$192, ROW('Cheater Sheet'!$BM$152:$BM$192)-151,""), ROW()-4)),"")="","",IFERROR(INDEX('Cheater Sheet'!BE152:BE192, SMALL(IF("Yes"='Cheater Sheet'!$BM$152:$BM$192, ROW('Cheater Sheet'!$BM$152:$BM$192)-151,""), ROW()-4)),""))</f>
        <v/>
      </c>
      <c r="BG38" s="705" t="str" cm="1">
        <f t="array" ref="BG38">IF(IFERROR(INDEX('Cheater Sheet'!BF152:BF192, SMALL(IF("Yes"='Cheater Sheet'!$BM$152:$BM$192, ROW('Cheater Sheet'!$BM$152:$BM$192)-151,""), ROW()-4)),"")="","",IFERROR(INDEX('Cheater Sheet'!BF152:BF192, SMALL(IF("Yes"='Cheater Sheet'!$BM$152:$BM$192, ROW('Cheater Sheet'!$BM$152:$BM$192)-151,""), ROW()-4)),""))</f>
        <v/>
      </c>
      <c r="BH38" s="704" t="str" cm="1">
        <f t="array" ref="BH38">IF(IFERROR(INDEX('Cheater Sheet'!BG152:BG192, SMALL(IF("Yes"='Cheater Sheet'!$BM$152:$BM$192, ROW('Cheater Sheet'!$BM$152:$BM$192)-151,""), ROW()-4)),"")="","",IFERROR(INDEX('Cheater Sheet'!BG152:BG192, SMALL(IF("Yes"='Cheater Sheet'!$BM$152:$BM$192, ROW('Cheater Sheet'!$BM$152:$BM$192)-151,""), ROW()-4)),""))</f>
        <v/>
      </c>
      <c r="BI38" s="705" t="str" cm="1">
        <f t="array" ref="BI38">IF(IFERROR(INDEX('Cheater Sheet'!BH152:BH192, SMALL(IF("Yes"='Cheater Sheet'!$BM$152:$BM$192, ROW('Cheater Sheet'!$BM$152:$BM$192)-151,""), ROW()-4)),"")="","",IFERROR(INDEX('Cheater Sheet'!BH152:BH192, SMALL(IF("Yes"='Cheater Sheet'!$BM$152:$BM$192, ROW('Cheater Sheet'!$BM$152:$BM$192)-151,""), ROW()-4)),""))</f>
        <v/>
      </c>
      <c r="BJ38" s="704" t="str" cm="1">
        <f t="array" ref="BJ38">IF(IFERROR(INDEX('Cheater Sheet'!BI152:BI192, SMALL(IF("Yes"='Cheater Sheet'!$BM$152:$BM$192, ROW('Cheater Sheet'!$BM$152:$BM$192)-151,""), ROW()-4)),"")="","",IFERROR(INDEX('Cheater Sheet'!BI152:BI192, SMALL(IF("Yes"='Cheater Sheet'!$BM$152:$BM$192, ROW('Cheater Sheet'!$BM$152:$BM$192)-151,""), ROW()-4)),""))</f>
        <v/>
      </c>
      <c r="BK38" s="527" t="str" cm="1">
        <f t="array" ref="BK38">IF(IFERROR(INDEX('Cheater Sheet'!BJ152:BJ192, SMALL(IF("Yes"='Cheater Sheet'!$BM$152:$BM$192, ROW('Cheater Sheet'!$BM$152:$BM$192)-151,""), ROW()-4)),"")="","",IFERROR(INDEX('Cheater Sheet'!BJ152:BJ192, SMALL(IF("Yes"='Cheater Sheet'!$BM$152:$BM$192, ROW('Cheater Sheet'!$BM$152:$BM$192)-151,""), ROW()-4)),""))</f>
        <v/>
      </c>
      <c r="BL38" s="714"/>
    </row>
    <row r="39" spans="1:64" x14ac:dyDescent="0.2">
      <c r="A39" s="765">
        <f t="shared" si="0"/>
        <v>0</v>
      </c>
      <c r="C39" s="143" t="str" cm="1">
        <f t="array" ref="C39">IFERROR(INDEX('Cheater Sheet'!$B$152:$B$192, SMALL(IF("Yes"='Cheater Sheet'!$BM$152:$BM$192, ROW('Cheater Sheet'!$BM$152:$BM$192)-151,""), ROW()-4)),"")</f>
        <v/>
      </c>
      <c r="D39" s="704" t="str" cm="1">
        <f t="array" ref="D39">IF(IFERROR(INDEX('Cheater Sheet'!C152:C192, SMALL(IF("Yes"='Cheater Sheet'!$BM$152:$BM$192, ROW('Cheater Sheet'!$BM$152:$BM$192)-151,""), ROW()-4)),"")="","",IFERROR(INDEX('Cheater Sheet'!C152:C192, SMALL(IF("Yes"='Cheater Sheet'!$BM$152:$BM$192, ROW('Cheater Sheet'!$BM$152:$BM$192)-151,""), ROW()-4)),""))</f>
        <v/>
      </c>
      <c r="E39" s="705" t="str" cm="1">
        <f t="array" ref="E39">IF(IFERROR(INDEX('Cheater Sheet'!D152:D192, SMALL(IF("Yes"='Cheater Sheet'!$BM$152:$BM$192, ROW('Cheater Sheet'!$BM$152:$BM$192)-151,""), ROW()-4)),"")="","",IFERROR(INDEX('Cheater Sheet'!D152:D192, SMALL(IF("Yes"='Cheater Sheet'!$BM$152:$BM$192, ROW('Cheater Sheet'!$BM$152:$BM$192)-151,""), ROW()-4)),""))</f>
        <v/>
      </c>
      <c r="F39" s="704" t="str" cm="1">
        <f t="array" ref="F39">IF(IFERROR(INDEX('Cheater Sheet'!E152:E192, SMALL(IF("Yes"='Cheater Sheet'!$BM$152:$BM$192, ROW('Cheater Sheet'!$BM$152:$BM$192)-151,""), ROW()-4)),"")="","",IFERROR(INDEX('Cheater Sheet'!E152:E192, SMALL(IF("Yes"='Cheater Sheet'!$BM$152:$BM$192, ROW('Cheater Sheet'!$BM$152:$BM$192)-151,""), ROW()-4)),""))</f>
        <v/>
      </c>
      <c r="G39" s="705" t="str" cm="1">
        <f t="array" ref="G39">IF(IFERROR(INDEX('Cheater Sheet'!F152:F192, SMALL(IF("Yes"='Cheater Sheet'!$BM$152:$BM$192, ROW('Cheater Sheet'!$BM$152:$BM$192)-151,""), ROW()-4)),"")="","",IFERROR(INDEX('Cheater Sheet'!F152:F192, SMALL(IF("Yes"='Cheater Sheet'!$BM$152:$BM$192, ROW('Cheater Sheet'!$BM$152:$BM$192)-151,""), ROW()-4)),""))</f>
        <v/>
      </c>
      <c r="H39" s="704" t="str" cm="1">
        <f t="array" ref="H39">IF(IFERROR(INDEX('Cheater Sheet'!G152:G192, SMALL(IF("Yes"='Cheater Sheet'!$BM$152:$BM$192, ROW('Cheater Sheet'!$BM$152:$BM$192)-151,""), ROW()-4)),"")="","",IFERROR(INDEX('Cheater Sheet'!G152:G192, SMALL(IF("Yes"='Cheater Sheet'!$BM$152:$BM$192, ROW('Cheater Sheet'!$BM$152:$BM$192)-151,""), ROW()-4)),""))</f>
        <v/>
      </c>
      <c r="I39" s="705" t="str" cm="1">
        <f t="array" ref="I39">IF(IFERROR(INDEX('Cheater Sheet'!H152:H192, SMALL(IF("Yes"='Cheater Sheet'!$BM$152:$BM$192, ROW('Cheater Sheet'!$BM$152:$BM$192)-151,""), ROW()-4)),"")="","",IFERROR(INDEX('Cheater Sheet'!H152:H192, SMALL(IF("Yes"='Cheater Sheet'!$BM$152:$BM$192, ROW('Cheater Sheet'!$BM$152:$BM$192)-151,""), ROW()-4)),""))</f>
        <v/>
      </c>
      <c r="J39" s="704" t="str" cm="1">
        <f t="array" ref="J39">IF(IFERROR(INDEX('Cheater Sheet'!I152:I192, SMALL(IF("Yes"='Cheater Sheet'!$BM$152:$BM$192, ROW('Cheater Sheet'!$BM$152:$BM$192)-151,""), ROW()-4)),"")="","",IFERROR(INDEX('Cheater Sheet'!I152:I192, SMALL(IF("Yes"='Cheater Sheet'!$BM$152:$BM$192, ROW('Cheater Sheet'!$BM$152:$BM$192)-151,""), ROW()-4)),""))</f>
        <v/>
      </c>
      <c r="K39" s="705" t="str" cm="1">
        <f t="array" ref="K39">IF(IFERROR(INDEX('Cheater Sheet'!J152:J192, SMALL(IF("Yes"='Cheater Sheet'!$BM$152:$BM$192, ROW('Cheater Sheet'!$BM$152:$BM$192)-151,""), ROW()-4)),"")="","",IFERROR(INDEX('Cheater Sheet'!J152:J192, SMALL(IF("Yes"='Cheater Sheet'!$BM$152:$BM$192, ROW('Cheater Sheet'!$BM$152:$BM$192)-151,""), ROW()-4)),""))</f>
        <v/>
      </c>
      <c r="L39" s="704" t="str" cm="1">
        <f t="array" ref="L39">IF(IFERROR(INDEX('Cheater Sheet'!K152:K192, SMALL(IF("Yes"='Cheater Sheet'!$BM$152:$BM$192, ROW('Cheater Sheet'!$BM$152:$BM$192)-151,""), ROW()-4)),"")="","",IFERROR(INDEX('Cheater Sheet'!K152:K192, SMALL(IF("Yes"='Cheater Sheet'!$BM$152:$BM$192, ROW('Cheater Sheet'!$BM$152:$BM$192)-151,""), ROW()-4)),""))</f>
        <v/>
      </c>
      <c r="M39" s="705" t="str" cm="1">
        <f t="array" ref="M39">IF(IFERROR(INDEX('Cheater Sheet'!L152:L192, SMALL(IF("Yes"='Cheater Sheet'!$BM$152:$BM$192, ROW('Cheater Sheet'!$BM$152:$BM$192)-151,""), ROW()-4)),"")="","",IFERROR(INDEX('Cheater Sheet'!L152:L192, SMALL(IF("Yes"='Cheater Sheet'!$BM$152:$BM$192, ROW('Cheater Sheet'!$BM$152:$BM$192)-151,""), ROW()-4)),""))</f>
        <v/>
      </c>
      <c r="N39" s="704" t="str" cm="1">
        <f t="array" ref="N39">IF(IFERROR(INDEX('Cheater Sheet'!M152:M192, SMALL(IF("Yes"='Cheater Sheet'!$BM$152:$BM$192, ROW('Cheater Sheet'!$BM$152:$BM$192)-151,""), ROW()-4)),"")="","",IFERROR(INDEX('Cheater Sheet'!M152:M192, SMALL(IF("Yes"='Cheater Sheet'!$BM$152:$BM$192, ROW('Cheater Sheet'!$BM$152:$BM$192)-151,""), ROW()-4)),""))</f>
        <v/>
      </c>
      <c r="O39" s="705" t="str" cm="1">
        <f t="array" ref="O39">IF(IFERROR(INDEX('Cheater Sheet'!N152:N192, SMALL(IF("Yes"='Cheater Sheet'!$BM$152:$BM$192, ROW('Cheater Sheet'!$BM$152:$BM$192)-151,""), ROW()-4)),"")="","",IFERROR(INDEX('Cheater Sheet'!N152:N192, SMALL(IF("Yes"='Cheater Sheet'!$BM$152:$BM$192, ROW('Cheater Sheet'!$BM$152:$BM$192)-151,""), ROW()-4)),""))</f>
        <v/>
      </c>
      <c r="P39" s="704" t="str" cm="1">
        <f t="array" ref="P39">IF(IFERROR(INDEX('Cheater Sheet'!O152:O192, SMALL(IF("Yes"='Cheater Sheet'!$BM$152:$BM$192, ROW('Cheater Sheet'!$BM$152:$BM$192)-151,""), ROW()-4)),"")="","",IFERROR(INDEX('Cheater Sheet'!O152:O192, SMALL(IF("Yes"='Cheater Sheet'!$BM$152:$BM$192, ROW('Cheater Sheet'!$BM$152:$BM$192)-151,""), ROW()-4)),""))</f>
        <v/>
      </c>
      <c r="Q39" s="705" t="str" cm="1">
        <f t="array" ref="Q39">IF(IFERROR(INDEX('Cheater Sheet'!P152:P192, SMALL(IF("Yes"='Cheater Sheet'!$BM$152:$BM$192, ROW('Cheater Sheet'!$BM$152:$BM$192)-151,""), ROW()-4)),"")="","",IFERROR(INDEX('Cheater Sheet'!P152:P192, SMALL(IF("Yes"='Cheater Sheet'!$BM$152:$BM$192, ROW('Cheater Sheet'!$BM$152:$BM$192)-151,""), ROW()-4)),""))</f>
        <v/>
      </c>
      <c r="R39" s="704" t="str" cm="1">
        <f t="array" ref="R39">IF(IFERROR(INDEX('Cheater Sheet'!Q152:Q192, SMALL(IF("Yes"='Cheater Sheet'!$BM$152:$BM$192, ROW('Cheater Sheet'!$BM$152:$BM$192)-151,""), ROW()-4)),"")="","",IFERROR(INDEX('Cheater Sheet'!Q152:Q192, SMALL(IF("Yes"='Cheater Sheet'!$BM$152:$BM$192, ROW('Cheater Sheet'!$BM$152:$BM$192)-151,""), ROW()-4)),""))</f>
        <v/>
      </c>
      <c r="S39" s="705" t="str" cm="1">
        <f t="array" ref="S39">IF(IFERROR(INDEX('Cheater Sheet'!R152:R192, SMALL(IF("Yes"='Cheater Sheet'!$BM$152:$BM$192, ROW('Cheater Sheet'!$BM$152:$BM$192)-151,""), ROW()-4)),"")="","",IFERROR(INDEX('Cheater Sheet'!R152:R192, SMALL(IF("Yes"='Cheater Sheet'!$BM$152:$BM$192, ROW('Cheater Sheet'!$BM$152:$BM$192)-151,""), ROW()-4)),""))</f>
        <v/>
      </c>
      <c r="T39" s="704" t="str" cm="1">
        <f t="array" ref="T39">IF(IFERROR(INDEX('Cheater Sheet'!S152:S192, SMALL(IF("Yes"='Cheater Sheet'!$BM$152:$BM$192, ROW('Cheater Sheet'!$BM$152:$BM$192)-151,""), ROW()-4)),"")="","",IFERROR(INDEX('Cheater Sheet'!S152:S192, SMALL(IF("Yes"='Cheater Sheet'!$BM$152:$BM$192, ROW('Cheater Sheet'!$BM$152:$BM$192)-151,""), ROW()-4)),""))</f>
        <v/>
      </c>
      <c r="U39" s="705" t="str" cm="1">
        <f t="array" ref="U39">IF(IFERROR(INDEX('Cheater Sheet'!T152:T192, SMALL(IF("Yes"='Cheater Sheet'!$BM$152:$BM$192, ROW('Cheater Sheet'!$BM$152:$BM$192)-151,""), ROW()-4)),"")="","",IFERROR(INDEX('Cheater Sheet'!T152:T192, SMALL(IF("Yes"='Cheater Sheet'!$BM$152:$BM$192, ROW('Cheater Sheet'!$BM$152:$BM$192)-151,""), ROW()-4)),""))</f>
        <v/>
      </c>
      <c r="V39" s="704" t="str" cm="1">
        <f t="array" ref="V39">IF(IFERROR(INDEX('Cheater Sheet'!U152:U192, SMALL(IF("Yes"='Cheater Sheet'!$BM$152:$BM$192, ROW('Cheater Sheet'!$BM$152:$BM$192)-151,""), ROW()-4)),"")="","",IFERROR(INDEX('Cheater Sheet'!U152:U192, SMALL(IF("Yes"='Cheater Sheet'!$BM$152:$BM$192, ROW('Cheater Sheet'!$BM$152:$BM$192)-151,""), ROW()-4)),""))</f>
        <v/>
      </c>
      <c r="W39" s="705" t="str" cm="1">
        <f t="array" ref="W39">IF(IFERROR(INDEX('Cheater Sheet'!V152:V192, SMALL(IF("Yes"='Cheater Sheet'!$BM$152:$BM$192, ROW('Cheater Sheet'!$BM$152:$BM$192)-151,""), ROW()-4)),"")="","",IFERROR(INDEX('Cheater Sheet'!V152:V192, SMALL(IF("Yes"='Cheater Sheet'!$BM$152:$BM$192, ROW('Cheater Sheet'!$BM$152:$BM$192)-151,""), ROW()-4)),""))</f>
        <v/>
      </c>
      <c r="X39" s="704" t="str" cm="1">
        <f t="array" ref="X39">IF(IFERROR(INDEX('Cheater Sheet'!W152:W192, SMALL(IF("Yes"='Cheater Sheet'!$BM$152:$BM$192, ROW('Cheater Sheet'!$BM$152:$BM$192)-151,""), ROW()-4)),"")="","",IFERROR(INDEX('Cheater Sheet'!W152:W192, SMALL(IF("Yes"='Cheater Sheet'!$BM$152:$BM$192, ROW('Cheater Sheet'!$BM$152:$BM$192)-151,""), ROW()-4)),""))</f>
        <v/>
      </c>
      <c r="Y39" s="705" t="str" cm="1">
        <f t="array" ref="Y39">IF(IFERROR(INDEX('Cheater Sheet'!X152:X192, SMALL(IF("Yes"='Cheater Sheet'!$BM$152:$BM$192, ROW('Cheater Sheet'!$BM$152:$BM$192)-151,""), ROW()-4)),"")="","",IFERROR(INDEX('Cheater Sheet'!X152:X192, SMALL(IF("Yes"='Cheater Sheet'!$BM$152:$BM$192, ROW('Cheater Sheet'!$BM$152:$BM$192)-151,""), ROW()-4)),""))</f>
        <v/>
      </c>
      <c r="Z39" s="704" t="str" cm="1">
        <f t="array" ref="Z39">IF(IFERROR(INDEX('Cheater Sheet'!Y152:Y192, SMALL(IF("Yes"='Cheater Sheet'!$BM$152:$BM$192, ROW('Cheater Sheet'!$BM$152:$BM$192)-151,""), ROW()-4)),"")="","",IFERROR(INDEX('Cheater Sheet'!Y152:Y192, SMALL(IF("Yes"='Cheater Sheet'!$BM$152:$BM$192, ROW('Cheater Sheet'!$BM$152:$BM$192)-151,""), ROW()-4)),""))</f>
        <v/>
      </c>
      <c r="AA39" s="705" t="str" cm="1">
        <f t="array" ref="AA39">IF(IFERROR(INDEX('Cheater Sheet'!Z152:Z192, SMALL(IF("Yes"='Cheater Sheet'!$BM$152:$BM$192, ROW('Cheater Sheet'!$BM$152:$BM$192)-151,""), ROW()-4)),"")="","",IFERROR(INDEX('Cheater Sheet'!Z152:Z192, SMALL(IF("Yes"='Cheater Sheet'!$BM$152:$BM$192, ROW('Cheater Sheet'!$BM$152:$BM$192)-151,""), ROW()-4)),""))</f>
        <v/>
      </c>
      <c r="AB39" s="704" t="str" cm="1">
        <f t="array" ref="AB39">IF(IFERROR(INDEX('Cheater Sheet'!AA152:AA192, SMALL(IF("Yes"='Cheater Sheet'!$BM$152:$BM$192, ROW('Cheater Sheet'!$BM$152:$BM$192)-151,""), ROW()-4)),"")="","",IFERROR(INDEX('Cheater Sheet'!AA152:AA192, SMALL(IF("Yes"='Cheater Sheet'!$BM$152:$BM$192, ROW('Cheater Sheet'!$BM$152:$BM$192)-151,""), ROW()-4)),""))</f>
        <v/>
      </c>
      <c r="AC39" s="705" t="str" cm="1">
        <f t="array" ref="AC39">IF(IFERROR(INDEX('Cheater Sheet'!AB152:AB192, SMALL(IF("Yes"='Cheater Sheet'!$BM$152:$BM$192, ROW('Cheater Sheet'!$BM$152:$BM$192)-151,""), ROW()-4)),"")="","",IFERROR(INDEX('Cheater Sheet'!AB152:AB192, SMALL(IF("Yes"='Cheater Sheet'!$BM$152:$BM$192, ROW('Cheater Sheet'!$BM$152:$BM$192)-151,""), ROW()-4)),""))</f>
        <v/>
      </c>
      <c r="AD39" s="704" t="str" cm="1">
        <f t="array" ref="AD39">IF(IFERROR(INDEX('Cheater Sheet'!AC152:AC192, SMALL(IF("Yes"='Cheater Sheet'!$BM$152:$BM$192, ROW('Cheater Sheet'!$BM$152:$BM$192)-151,""), ROW()-4)),"")="","",IFERROR(INDEX('Cheater Sheet'!AC152:AC192, SMALL(IF("Yes"='Cheater Sheet'!$BM$152:$BM$192, ROW('Cheater Sheet'!$BM$152:$BM$192)-151,""), ROW()-4)),""))</f>
        <v/>
      </c>
      <c r="AE39" s="705" t="str" cm="1">
        <f t="array" ref="AE39">IF(IFERROR(INDEX('Cheater Sheet'!AD152:AD192, SMALL(IF("Yes"='Cheater Sheet'!$BM$152:$BM$192, ROW('Cheater Sheet'!$BM$152:$BM$192)-151,""), ROW()-4)),"")="","",IFERROR(INDEX('Cheater Sheet'!AD152:AD192, SMALL(IF("Yes"='Cheater Sheet'!$BM$152:$BM$192, ROW('Cheater Sheet'!$BM$152:$BM$192)-151,""), ROW()-4)),""))</f>
        <v/>
      </c>
      <c r="AF39" s="704" t="str" cm="1">
        <f t="array" ref="AF39">IF(IFERROR(INDEX('Cheater Sheet'!AE152:AE192, SMALL(IF("Yes"='Cheater Sheet'!$BM$152:$BM$192, ROW('Cheater Sheet'!$BM$152:$BM$192)-151,""), ROW()-4)),"")="","",IFERROR(INDEX('Cheater Sheet'!AE152:AE192, SMALL(IF("Yes"='Cheater Sheet'!$BM$152:$BM$192, ROW('Cheater Sheet'!$BM$152:$BM$192)-151,""), ROW()-4)),""))</f>
        <v/>
      </c>
      <c r="AG39" s="705" t="str" cm="1">
        <f t="array" ref="AG39">IF(IFERROR(INDEX('Cheater Sheet'!AF152:AF192, SMALL(IF("Yes"='Cheater Sheet'!$BM$152:$BM$192, ROW('Cheater Sheet'!$BM$152:$BM$192)-151,""), ROW()-4)),"")="","",IFERROR(INDEX('Cheater Sheet'!AF152:AF192, SMALL(IF("Yes"='Cheater Sheet'!$BM$152:$BM$192, ROW('Cheater Sheet'!$BM$152:$BM$192)-151,""), ROW()-4)),""))</f>
        <v/>
      </c>
      <c r="AH39" s="704" t="str" cm="1">
        <f t="array" ref="AH39">IF(IFERROR(INDEX('Cheater Sheet'!AG152:AG192, SMALL(IF("Yes"='Cheater Sheet'!$BM$152:$BM$192, ROW('Cheater Sheet'!$BM$152:$BM$192)-151,""), ROW()-4)),"")="","",IFERROR(INDEX('Cheater Sheet'!AG152:AG192, SMALL(IF("Yes"='Cheater Sheet'!$BM$152:$BM$192, ROW('Cheater Sheet'!$BM$152:$BM$192)-151,""), ROW()-4)),""))</f>
        <v/>
      </c>
      <c r="AI39" s="705" t="str" cm="1">
        <f t="array" ref="AI39">IF(IFERROR(INDEX('Cheater Sheet'!AH152:AH192, SMALL(IF("Yes"='Cheater Sheet'!$BM$152:$BM$192, ROW('Cheater Sheet'!$BM$152:$BM$192)-151,""), ROW()-4)),"")="","",IFERROR(INDEX('Cheater Sheet'!AH152:AH192, SMALL(IF("Yes"='Cheater Sheet'!$BM$152:$BM$192, ROW('Cheater Sheet'!$BM$152:$BM$192)-151,""), ROW()-4)),""))</f>
        <v/>
      </c>
      <c r="AJ39" s="704" t="str" cm="1">
        <f t="array" ref="AJ39">IF(IFERROR(INDEX('Cheater Sheet'!AI152:AI192, SMALL(IF("Yes"='Cheater Sheet'!$BM$152:$BM$192, ROW('Cheater Sheet'!$BM$152:$BM$192)-151,""), ROW()-4)),"")="","",IFERROR(INDEX('Cheater Sheet'!AI152:AI192, SMALL(IF("Yes"='Cheater Sheet'!$BM$152:$BM$192, ROW('Cheater Sheet'!$BM$152:$BM$192)-151,""), ROW()-4)),""))</f>
        <v/>
      </c>
      <c r="AK39" s="705" t="str" cm="1">
        <f t="array" ref="AK39">IF(IFERROR(INDEX('Cheater Sheet'!AJ152:AJ192, SMALL(IF("Yes"='Cheater Sheet'!$BM$152:$BM$192, ROW('Cheater Sheet'!$BM$152:$BM$192)-151,""), ROW()-4)),"")="","",IFERROR(INDEX('Cheater Sheet'!AJ152:AJ192, SMALL(IF("Yes"='Cheater Sheet'!$BM$152:$BM$192, ROW('Cheater Sheet'!$BM$152:$BM$192)-151,""), ROW()-4)),""))</f>
        <v/>
      </c>
      <c r="AL39" s="704" t="str" cm="1">
        <f t="array" ref="AL39">IF(IFERROR(INDEX('Cheater Sheet'!AK152:AK192, SMALL(IF("Yes"='Cheater Sheet'!$BM$152:$BM$192, ROW('Cheater Sheet'!$BM$152:$BM$192)-151,""), ROW()-4)),"")="","",IFERROR(INDEX('Cheater Sheet'!AK152:AK192, SMALL(IF("Yes"='Cheater Sheet'!$BM$152:$BM$192, ROW('Cheater Sheet'!$BM$152:$BM$192)-151,""), ROW()-4)),""))</f>
        <v/>
      </c>
      <c r="AM39" s="705" t="str" cm="1">
        <f t="array" ref="AM39">IF(IFERROR(INDEX('Cheater Sheet'!AL152:AL192, SMALL(IF("Yes"='Cheater Sheet'!$BM$152:$BM$192, ROW('Cheater Sheet'!$BM$152:$BM$192)-151,""), ROW()-4)),"")="","",IFERROR(INDEX('Cheater Sheet'!AL152:AL192, SMALL(IF("Yes"='Cheater Sheet'!$BM$152:$BM$192, ROW('Cheater Sheet'!$BM$152:$BM$192)-151,""), ROW()-4)),""))</f>
        <v/>
      </c>
      <c r="AN39" s="704" t="str" cm="1">
        <f t="array" ref="AN39">IF(IFERROR(INDEX('Cheater Sheet'!AM152:AM192, SMALL(IF("Yes"='Cheater Sheet'!$BM$152:$BM$192, ROW('Cheater Sheet'!$BM$152:$BM$192)-151,""), ROW()-4)),"")="","",IFERROR(INDEX('Cheater Sheet'!AM152:AM192, SMALL(IF("Yes"='Cheater Sheet'!$BM$152:$BM$192, ROW('Cheater Sheet'!$BM$152:$BM$192)-151,""), ROW()-4)),""))</f>
        <v/>
      </c>
      <c r="AO39" s="705" t="str" cm="1">
        <f t="array" ref="AO39">IF(IFERROR(INDEX('Cheater Sheet'!AN152:AN192, SMALL(IF("Yes"='Cheater Sheet'!$BM$152:$BM$192, ROW('Cheater Sheet'!$BM$152:$BM$192)-151,""), ROW()-4)),"")="","",IFERROR(INDEX('Cheater Sheet'!AN152:AN192, SMALL(IF("Yes"='Cheater Sheet'!$BM$152:$BM$192, ROW('Cheater Sheet'!$BM$152:$BM$192)-151,""), ROW()-4)),""))</f>
        <v/>
      </c>
      <c r="AP39" s="704" t="str" cm="1">
        <f t="array" ref="AP39">IF(IFERROR(INDEX('Cheater Sheet'!AO152:AO192, SMALL(IF("Yes"='Cheater Sheet'!$BM$152:$BM$192, ROW('Cheater Sheet'!$BM$152:$BM$192)-151,""), ROW()-4)),"")="","",IFERROR(INDEX('Cheater Sheet'!AO152:AO192, SMALL(IF("Yes"='Cheater Sheet'!$BM$152:$BM$192, ROW('Cheater Sheet'!$BM$152:$BM$192)-151,""), ROW()-4)),""))</f>
        <v/>
      </c>
      <c r="AQ39" s="705" t="str" cm="1">
        <f t="array" ref="AQ39">IF(IFERROR(INDEX('Cheater Sheet'!AP152:AP192, SMALL(IF("Yes"='Cheater Sheet'!$BM$152:$BM$192, ROW('Cheater Sheet'!$BM$152:$BM$192)-151,""), ROW()-4)),"")="","",IFERROR(INDEX('Cheater Sheet'!AP152:AP192, SMALL(IF("Yes"='Cheater Sheet'!$BM$152:$BM$192, ROW('Cheater Sheet'!$BM$152:$BM$192)-151,""), ROW()-4)),""))</f>
        <v/>
      </c>
      <c r="AR39" s="704" t="str" cm="1">
        <f t="array" ref="AR39">IF(IFERROR(INDEX('Cheater Sheet'!AQ152:AQ192, SMALL(IF("Yes"='Cheater Sheet'!$BM$152:$BM$192, ROW('Cheater Sheet'!$BM$152:$BM$192)-151,""), ROW()-4)),"")="","",IFERROR(INDEX('Cheater Sheet'!AQ152:AQ192, SMALL(IF("Yes"='Cheater Sheet'!$BM$152:$BM$192, ROW('Cheater Sheet'!$BM$152:$BM$192)-151,""), ROW()-4)),""))</f>
        <v/>
      </c>
      <c r="AS39" s="705" t="str" cm="1">
        <f t="array" ref="AS39">IF(IFERROR(INDEX('Cheater Sheet'!AR152:AR192, SMALL(IF("Yes"='Cheater Sheet'!$BM$152:$BM$192, ROW('Cheater Sheet'!$BM$152:$BM$192)-151,""), ROW()-4)),"")="","",IFERROR(INDEX('Cheater Sheet'!AR152:AR192, SMALL(IF("Yes"='Cheater Sheet'!$BM$152:$BM$192, ROW('Cheater Sheet'!$BM$152:$BM$192)-151,""), ROW()-4)),""))</f>
        <v/>
      </c>
      <c r="AT39" s="704" t="str" cm="1">
        <f t="array" ref="AT39">IF(IFERROR(INDEX('Cheater Sheet'!AS152:AS192, SMALL(IF("Yes"='Cheater Sheet'!$BM$152:$BM$192, ROW('Cheater Sheet'!$BM$152:$BM$192)-151,""), ROW()-4)),"")="","",IFERROR(INDEX('Cheater Sheet'!AS152:AS192, SMALL(IF("Yes"='Cheater Sheet'!$BM$152:$BM$192, ROW('Cheater Sheet'!$BM$152:$BM$192)-151,""), ROW()-4)),""))</f>
        <v/>
      </c>
      <c r="AU39" s="705" t="str" cm="1">
        <f t="array" ref="AU39">IF(IFERROR(INDEX('Cheater Sheet'!AT152:AT192, SMALL(IF("Yes"='Cheater Sheet'!$BM$152:$BM$192, ROW('Cheater Sheet'!$BM$152:$BM$192)-151,""), ROW()-4)),"")="","",IFERROR(INDEX('Cheater Sheet'!AT152:AT192, SMALL(IF("Yes"='Cheater Sheet'!$BM$152:$BM$192, ROW('Cheater Sheet'!$BM$152:$BM$192)-151,""), ROW()-4)),""))</f>
        <v/>
      </c>
      <c r="AV39" s="704" t="str" cm="1">
        <f t="array" ref="AV39">IF(IFERROR(INDEX('Cheater Sheet'!AU152:AU192, SMALL(IF("Yes"='Cheater Sheet'!$BM$152:$BM$192, ROW('Cheater Sheet'!$BM$152:$BM$192)-151,""), ROW()-4)),"")="","",IFERROR(INDEX('Cheater Sheet'!AU152:AU192, SMALL(IF("Yes"='Cheater Sheet'!$BM$152:$BM$192, ROW('Cheater Sheet'!$BM$152:$BM$192)-151,""), ROW()-4)),""))</f>
        <v/>
      </c>
      <c r="AW39" s="705" t="str" cm="1">
        <f t="array" ref="AW39">IF(IFERROR(INDEX('Cheater Sheet'!AV152:AV192, SMALL(IF("Yes"='Cheater Sheet'!$BM$152:$BM$192, ROW('Cheater Sheet'!$BM$152:$BM$192)-151,""), ROW()-4)),"")="","",IFERROR(INDEX('Cheater Sheet'!AV152:AV192, SMALL(IF("Yes"='Cheater Sheet'!$BM$152:$BM$192, ROW('Cheater Sheet'!$BM$152:$BM$192)-151,""), ROW()-4)),""))</f>
        <v/>
      </c>
      <c r="AX39" s="704" t="str" cm="1">
        <f t="array" ref="AX39">IF(IFERROR(INDEX('Cheater Sheet'!AW152:AW192, SMALL(IF("Yes"='Cheater Sheet'!$BM$152:$BM$192, ROW('Cheater Sheet'!$BM$152:$BM$192)-151,""), ROW()-4)),"")="","",IFERROR(INDEX('Cheater Sheet'!AW152:AW192, SMALL(IF("Yes"='Cheater Sheet'!$BM$152:$BM$192, ROW('Cheater Sheet'!$BM$152:$BM$192)-151,""), ROW()-4)),""))</f>
        <v/>
      </c>
      <c r="AY39" s="705" t="str" cm="1">
        <f t="array" ref="AY39">IF(IFERROR(INDEX('Cheater Sheet'!AX152:AX192, SMALL(IF("Yes"='Cheater Sheet'!$BM$152:$BM$192, ROW('Cheater Sheet'!$BM$152:$BM$192)-151,""), ROW()-4)),"")="","",IFERROR(INDEX('Cheater Sheet'!AX152:AX192, SMALL(IF("Yes"='Cheater Sheet'!$BM$152:$BM$192, ROW('Cheater Sheet'!$BM$152:$BM$192)-151,""), ROW()-4)),""))</f>
        <v/>
      </c>
      <c r="AZ39" s="704" t="str" cm="1">
        <f t="array" ref="AZ39">IF(IFERROR(INDEX('Cheater Sheet'!AY152:AY192, SMALL(IF("Yes"='Cheater Sheet'!$BM$152:$BM$192, ROW('Cheater Sheet'!$BM$152:$BM$192)-151,""), ROW()-4)),"")="","",IFERROR(INDEX('Cheater Sheet'!AY152:AY192, SMALL(IF("Yes"='Cheater Sheet'!$BM$152:$BM$192, ROW('Cheater Sheet'!$BM$152:$BM$192)-151,""), ROW()-4)),""))</f>
        <v/>
      </c>
      <c r="BA39" s="705" t="str" cm="1">
        <f t="array" ref="BA39">IF(IFERROR(INDEX('Cheater Sheet'!AZ152:AZ192, SMALL(IF("Yes"='Cheater Sheet'!$BM$152:$BM$192, ROW('Cheater Sheet'!$BM$152:$BM$192)-151,""), ROW()-4)),"")="","",IFERROR(INDEX('Cheater Sheet'!AZ152:AZ192, SMALL(IF("Yes"='Cheater Sheet'!$BM$152:$BM$192, ROW('Cheater Sheet'!$BM$152:$BM$192)-151,""), ROW()-4)),""))</f>
        <v/>
      </c>
      <c r="BB39" s="704" t="str" cm="1">
        <f t="array" ref="BB39">IF(IFERROR(INDEX('Cheater Sheet'!BA152:BA192, SMALL(IF("Yes"='Cheater Sheet'!$BM$152:$BM$192, ROW('Cheater Sheet'!$BM$152:$BM$192)-151,""), ROW()-4)),"")="","",IFERROR(INDEX('Cheater Sheet'!BA152:BA192, SMALL(IF("Yes"='Cheater Sheet'!$BM$152:$BM$192, ROW('Cheater Sheet'!$BM$152:$BM$192)-151,""), ROW()-4)),""))</f>
        <v/>
      </c>
      <c r="BC39" s="705" t="str" cm="1">
        <f t="array" ref="BC39">IF(IFERROR(INDEX('Cheater Sheet'!BB152:BB192, SMALL(IF("Yes"='Cheater Sheet'!$BM$152:$BM$192, ROW('Cheater Sheet'!$BM$152:$BM$192)-151,""), ROW()-4)),"")="","",IFERROR(INDEX('Cheater Sheet'!BB152:BB192, SMALL(IF("Yes"='Cheater Sheet'!$BM$152:$BM$192, ROW('Cheater Sheet'!$BM$152:$BM$192)-151,""), ROW()-4)),""))</f>
        <v/>
      </c>
      <c r="BD39" s="704" t="str" cm="1">
        <f t="array" ref="BD39">IF(IFERROR(INDEX('Cheater Sheet'!BC152:BC192, SMALL(IF("Yes"='Cheater Sheet'!$BM$152:$BM$192, ROW('Cheater Sheet'!$BM$152:$BM$192)-151,""), ROW()-4)),"")="","",IFERROR(INDEX('Cheater Sheet'!BC152:BC192, SMALL(IF("Yes"='Cheater Sheet'!$BM$152:$BM$192, ROW('Cheater Sheet'!$BM$152:$BM$192)-151,""), ROW()-4)),""))</f>
        <v/>
      </c>
      <c r="BE39" s="705" t="str" cm="1">
        <f t="array" ref="BE39">IF(IFERROR(INDEX('Cheater Sheet'!BD152:BD192, SMALL(IF("Yes"='Cheater Sheet'!$BM$152:$BM$192, ROW('Cheater Sheet'!$BM$152:$BM$192)-151,""), ROW()-4)),"")="","",IFERROR(INDEX('Cheater Sheet'!BD152:BD192, SMALL(IF("Yes"='Cheater Sheet'!$BM$152:$BM$192, ROW('Cheater Sheet'!$BM$152:$BM$192)-151,""), ROW()-4)),""))</f>
        <v/>
      </c>
      <c r="BF39" s="704" t="str" cm="1">
        <f t="array" ref="BF39">IF(IFERROR(INDEX('Cheater Sheet'!BE152:BE192, SMALL(IF("Yes"='Cheater Sheet'!$BM$152:$BM$192, ROW('Cheater Sheet'!$BM$152:$BM$192)-151,""), ROW()-4)),"")="","",IFERROR(INDEX('Cheater Sheet'!BE152:BE192, SMALL(IF("Yes"='Cheater Sheet'!$BM$152:$BM$192, ROW('Cheater Sheet'!$BM$152:$BM$192)-151,""), ROW()-4)),""))</f>
        <v/>
      </c>
      <c r="BG39" s="705" t="str" cm="1">
        <f t="array" ref="BG39">IF(IFERROR(INDEX('Cheater Sheet'!BF152:BF192, SMALL(IF("Yes"='Cheater Sheet'!$BM$152:$BM$192, ROW('Cheater Sheet'!$BM$152:$BM$192)-151,""), ROW()-4)),"")="","",IFERROR(INDEX('Cheater Sheet'!BF152:BF192, SMALL(IF("Yes"='Cheater Sheet'!$BM$152:$BM$192, ROW('Cheater Sheet'!$BM$152:$BM$192)-151,""), ROW()-4)),""))</f>
        <v/>
      </c>
      <c r="BH39" s="704" t="str" cm="1">
        <f t="array" ref="BH39">IF(IFERROR(INDEX('Cheater Sheet'!BG152:BG192, SMALL(IF("Yes"='Cheater Sheet'!$BM$152:$BM$192, ROW('Cheater Sheet'!$BM$152:$BM$192)-151,""), ROW()-4)),"")="","",IFERROR(INDEX('Cheater Sheet'!BG152:BG192, SMALL(IF("Yes"='Cheater Sheet'!$BM$152:$BM$192, ROW('Cheater Sheet'!$BM$152:$BM$192)-151,""), ROW()-4)),""))</f>
        <v/>
      </c>
      <c r="BI39" s="705" t="str" cm="1">
        <f t="array" ref="BI39">IF(IFERROR(INDEX('Cheater Sheet'!BH152:BH192, SMALL(IF("Yes"='Cheater Sheet'!$BM$152:$BM$192, ROW('Cheater Sheet'!$BM$152:$BM$192)-151,""), ROW()-4)),"")="","",IFERROR(INDEX('Cheater Sheet'!BH152:BH192, SMALL(IF("Yes"='Cheater Sheet'!$BM$152:$BM$192, ROW('Cheater Sheet'!$BM$152:$BM$192)-151,""), ROW()-4)),""))</f>
        <v/>
      </c>
      <c r="BJ39" s="704" t="str" cm="1">
        <f t="array" ref="BJ39">IF(IFERROR(INDEX('Cheater Sheet'!BI152:BI192, SMALL(IF("Yes"='Cheater Sheet'!$BM$152:$BM$192, ROW('Cheater Sheet'!$BM$152:$BM$192)-151,""), ROW()-4)),"")="","",IFERROR(INDEX('Cheater Sheet'!BI152:BI192, SMALL(IF("Yes"='Cheater Sheet'!$BM$152:$BM$192, ROW('Cheater Sheet'!$BM$152:$BM$192)-151,""), ROW()-4)),""))</f>
        <v/>
      </c>
      <c r="BK39" s="527" t="str" cm="1">
        <f t="array" ref="BK39">IF(IFERROR(INDEX('Cheater Sheet'!BJ152:BJ192, SMALL(IF("Yes"='Cheater Sheet'!$BM$152:$BM$192, ROW('Cheater Sheet'!$BM$152:$BM$192)-151,""), ROW()-4)),"")="","",IFERROR(INDEX('Cheater Sheet'!BJ152:BJ192, SMALL(IF("Yes"='Cheater Sheet'!$BM$152:$BM$192, ROW('Cheater Sheet'!$BM$152:$BM$192)-151,""), ROW()-4)),""))</f>
        <v/>
      </c>
      <c r="BL39" s="714"/>
    </row>
    <row r="40" spans="1:64" x14ac:dyDescent="0.2">
      <c r="A40" s="765">
        <f t="shared" si="0"/>
        <v>0</v>
      </c>
      <c r="C40" s="143" t="str" cm="1">
        <f t="array" ref="C40">IFERROR(INDEX('Cheater Sheet'!$B$152:$B$192, SMALL(IF("Yes"='Cheater Sheet'!$BM$152:$BM$192, ROW('Cheater Sheet'!$BM$152:$BM$192)-151,""), ROW()-4)),"")</f>
        <v/>
      </c>
      <c r="D40" s="704" t="str" cm="1">
        <f t="array" ref="D40">IF(IFERROR(INDEX('Cheater Sheet'!C152:C192, SMALL(IF("Yes"='Cheater Sheet'!$BM$152:$BM$192, ROW('Cheater Sheet'!$BM$152:$BM$192)-151,""), ROW()-4)),"")="","",IFERROR(INDEX('Cheater Sheet'!C152:C192, SMALL(IF("Yes"='Cheater Sheet'!$BM$152:$BM$192, ROW('Cheater Sheet'!$BM$152:$BM$192)-151,""), ROW()-4)),""))</f>
        <v/>
      </c>
      <c r="E40" s="705" t="str" cm="1">
        <f t="array" ref="E40">IF(IFERROR(INDEX('Cheater Sheet'!D152:D192, SMALL(IF("Yes"='Cheater Sheet'!$BM$152:$BM$192, ROW('Cheater Sheet'!$BM$152:$BM$192)-151,""), ROW()-4)),"")="","",IFERROR(INDEX('Cheater Sheet'!D152:D192, SMALL(IF("Yes"='Cheater Sheet'!$BM$152:$BM$192, ROW('Cheater Sheet'!$BM$152:$BM$192)-151,""), ROW()-4)),""))</f>
        <v/>
      </c>
      <c r="F40" s="704" t="str" cm="1">
        <f t="array" ref="F40">IF(IFERROR(INDEX('Cheater Sheet'!E152:E192, SMALL(IF("Yes"='Cheater Sheet'!$BM$152:$BM$192, ROW('Cheater Sheet'!$BM$152:$BM$192)-151,""), ROW()-4)),"")="","",IFERROR(INDEX('Cheater Sheet'!E152:E192, SMALL(IF("Yes"='Cheater Sheet'!$BM$152:$BM$192, ROW('Cheater Sheet'!$BM$152:$BM$192)-151,""), ROW()-4)),""))</f>
        <v/>
      </c>
      <c r="G40" s="705" t="str" cm="1">
        <f t="array" ref="G40">IF(IFERROR(INDEX('Cheater Sheet'!F152:F192, SMALL(IF("Yes"='Cheater Sheet'!$BM$152:$BM$192, ROW('Cheater Sheet'!$BM$152:$BM$192)-151,""), ROW()-4)),"")="","",IFERROR(INDEX('Cheater Sheet'!F152:F192, SMALL(IF("Yes"='Cheater Sheet'!$BM$152:$BM$192, ROW('Cheater Sheet'!$BM$152:$BM$192)-151,""), ROW()-4)),""))</f>
        <v/>
      </c>
      <c r="H40" s="704" t="str" cm="1">
        <f t="array" ref="H40">IF(IFERROR(INDEX('Cheater Sheet'!G152:G192, SMALL(IF("Yes"='Cheater Sheet'!$BM$152:$BM$192, ROW('Cheater Sheet'!$BM$152:$BM$192)-151,""), ROW()-4)),"")="","",IFERROR(INDEX('Cheater Sheet'!G152:G192, SMALL(IF("Yes"='Cheater Sheet'!$BM$152:$BM$192, ROW('Cheater Sheet'!$BM$152:$BM$192)-151,""), ROW()-4)),""))</f>
        <v/>
      </c>
      <c r="I40" s="705" t="str" cm="1">
        <f t="array" ref="I40">IF(IFERROR(INDEX('Cheater Sheet'!H152:H192, SMALL(IF("Yes"='Cheater Sheet'!$BM$152:$BM$192, ROW('Cheater Sheet'!$BM$152:$BM$192)-151,""), ROW()-4)),"")="","",IFERROR(INDEX('Cheater Sheet'!H152:H192, SMALL(IF("Yes"='Cheater Sheet'!$BM$152:$BM$192, ROW('Cheater Sheet'!$BM$152:$BM$192)-151,""), ROW()-4)),""))</f>
        <v/>
      </c>
      <c r="J40" s="704" t="str" cm="1">
        <f t="array" ref="J40">IF(IFERROR(INDEX('Cheater Sheet'!I152:I192, SMALL(IF("Yes"='Cheater Sheet'!$BM$152:$BM$192, ROW('Cheater Sheet'!$BM$152:$BM$192)-151,""), ROW()-4)),"")="","",IFERROR(INDEX('Cheater Sheet'!I152:I192, SMALL(IF("Yes"='Cheater Sheet'!$BM$152:$BM$192, ROW('Cheater Sheet'!$BM$152:$BM$192)-151,""), ROW()-4)),""))</f>
        <v/>
      </c>
      <c r="K40" s="705" t="str" cm="1">
        <f t="array" ref="K40">IF(IFERROR(INDEX('Cheater Sheet'!J152:J192, SMALL(IF("Yes"='Cheater Sheet'!$BM$152:$BM$192, ROW('Cheater Sheet'!$BM$152:$BM$192)-151,""), ROW()-4)),"")="","",IFERROR(INDEX('Cheater Sheet'!J152:J192, SMALL(IF("Yes"='Cheater Sheet'!$BM$152:$BM$192, ROW('Cheater Sheet'!$BM$152:$BM$192)-151,""), ROW()-4)),""))</f>
        <v/>
      </c>
      <c r="L40" s="704" t="str" cm="1">
        <f t="array" ref="L40">IF(IFERROR(INDEX('Cheater Sheet'!K152:K192, SMALL(IF("Yes"='Cheater Sheet'!$BM$152:$BM$192, ROW('Cheater Sheet'!$BM$152:$BM$192)-151,""), ROW()-4)),"")="","",IFERROR(INDEX('Cheater Sheet'!K152:K192, SMALL(IF("Yes"='Cheater Sheet'!$BM$152:$BM$192, ROW('Cheater Sheet'!$BM$152:$BM$192)-151,""), ROW()-4)),""))</f>
        <v/>
      </c>
      <c r="M40" s="705" t="str" cm="1">
        <f t="array" ref="M40">IF(IFERROR(INDEX('Cheater Sheet'!L152:L192, SMALL(IF("Yes"='Cheater Sheet'!$BM$152:$BM$192, ROW('Cheater Sheet'!$BM$152:$BM$192)-151,""), ROW()-4)),"")="","",IFERROR(INDEX('Cheater Sheet'!L152:L192, SMALL(IF("Yes"='Cheater Sheet'!$BM$152:$BM$192, ROW('Cheater Sheet'!$BM$152:$BM$192)-151,""), ROW()-4)),""))</f>
        <v/>
      </c>
      <c r="N40" s="704" t="str" cm="1">
        <f t="array" ref="N40">IF(IFERROR(INDEX('Cheater Sheet'!M152:M192, SMALL(IF("Yes"='Cheater Sheet'!$BM$152:$BM$192, ROW('Cheater Sheet'!$BM$152:$BM$192)-151,""), ROW()-4)),"")="","",IFERROR(INDEX('Cheater Sheet'!M152:M192, SMALL(IF("Yes"='Cheater Sheet'!$BM$152:$BM$192, ROW('Cheater Sheet'!$BM$152:$BM$192)-151,""), ROW()-4)),""))</f>
        <v/>
      </c>
      <c r="O40" s="705" t="str" cm="1">
        <f t="array" ref="O40">IF(IFERROR(INDEX('Cheater Sheet'!N152:N192, SMALL(IF("Yes"='Cheater Sheet'!$BM$152:$BM$192, ROW('Cheater Sheet'!$BM$152:$BM$192)-151,""), ROW()-4)),"")="","",IFERROR(INDEX('Cheater Sheet'!N152:N192, SMALL(IF("Yes"='Cheater Sheet'!$BM$152:$BM$192, ROW('Cheater Sheet'!$BM$152:$BM$192)-151,""), ROW()-4)),""))</f>
        <v/>
      </c>
      <c r="P40" s="704" t="str" cm="1">
        <f t="array" ref="P40">IF(IFERROR(INDEX('Cheater Sheet'!O152:O192, SMALL(IF("Yes"='Cheater Sheet'!$BM$152:$BM$192, ROW('Cheater Sheet'!$BM$152:$BM$192)-151,""), ROW()-4)),"")="","",IFERROR(INDEX('Cheater Sheet'!O152:O192, SMALL(IF("Yes"='Cheater Sheet'!$BM$152:$BM$192, ROW('Cheater Sheet'!$BM$152:$BM$192)-151,""), ROW()-4)),""))</f>
        <v/>
      </c>
      <c r="Q40" s="705" t="str" cm="1">
        <f t="array" ref="Q40">IF(IFERROR(INDEX('Cheater Sheet'!P152:P192, SMALL(IF("Yes"='Cheater Sheet'!$BM$152:$BM$192, ROW('Cheater Sheet'!$BM$152:$BM$192)-151,""), ROW()-4)),"")="","",IFERROR(INDEX('Cheater Sheet'!P152:P192, SMALL(IF("Yes"='Cheater Sheet'!$BM$152:$BM$192, ROW('Cheater Sheet'!$BM$152:$BM$192)-151,""), ROW()-4)),""))</f>
        <v/>
      </c>
      <c r="R40" s="704" t="str" cm="1">
        <f t="array" ref="R40">IF(IFERROR(INDEX('Cheater Sheet'!Q152:Q192, SMALL(IF("Yes"='Cheater Sheet'!$BM$152:$BM$192, ROW('Cheater Sheet'!$BM$152:$BM$192)-151,""), ROW()-4)),"")="","",IFERROR(INDEX('Cheater Sheet'!Q152:Q192, SMALL(IF("Yes"='Cheater Sheet'!$BM$152:$BM$192, ROW('Cheater Sheet'!$BM$152:$BM$192)-151,""), ROW()-4)),""))</f>
        <v/>
      </c>
      <c r="S40" s="705" t="str" cm="1">
        <f t="array" ref="S40">IF(IFERROR(INDEX('Cheater Sheet'!R152:R192, SMALL(IF("Yes"='Cheater Sheet'!$BM$152:$BM$192, ROW('Cheater Sheet'!$BM$152:$BM$192)-151,""), ROW()-4)),"")="","",IFERROR(INDEX('Cheater Sheet'!R152:R192, SMALL(IF("Yes"='Cheater Sheet'!$BM$152:$BM$192, ROW('Cheater Sheet'!$BM$152:$BM$192)-151,""), ROW()-4)),""))</f>
        <v/>
      </c>
      <c r="T40" s="704" t="str" cm="1">
        <f t="array" ref="T40">IF(IFERROR(INDEX('Cheater Sheet'!S152:S192, SMALL(IF("Yes"='Cheater Sheet'!$BM$152:$BM$192, ROW('Cheater Sheet'!$BM$152:$BM$192)-151,""), ROW()-4)),"")="","",IFERROR(INDEX('Cheater Sheet'!S152:S192, SMALL(IF("Yes"='Cheater Sheet'!$BM$152:$BM$192, ROW('Cheater Sheet'!$BM$152:$BM$192)-151,""), ROW()-4)),""))</f>
        <v/>
      </c>
      <c r="U40" s="705" t="str" cm="1">
        <f t="array" ref="U40">IF(IFERROR(INDEX('Cheater Sheet'!T152:T192, SMALL(IF("Yes"='Cheater Sheet'!$BM$152:$BM$192, ROW('Cheater Sheet'!$BM$152:$BM$192)-151,""), ROW()-4)),"")="","",IFERROR(INDEX('Cheater Sheet'!T152:T192, SMALL(IF("Yes"='Cheater Sheet'!$BM$152:$BM$192, ROW('Cheater Sheet'!$BM$152:$BM$192)-151,""), ROW()-4)),""))</f>
        <v/>
      </c>
      <c r="V40" s="704" t="str" cm="1">
        <f t="array" ref="V40">IF(IFERROR(INDEX('Cheater Sheet'!U152:U192, SMALL(IF("Yes"='Cheater Sheet'!$BM$152:$BM$192, ROW('Cheater Sheet'!$BM$152:$BM$192)-151,""), ROW()-4)),"")="","",IFERROR(INDEX('Cheater Sheet'!U152:U192, SMALL(IF("Yes"='Cheater Sheet'!$BM$152:$BM$192, ROW('Cheater Sheet'!$BM$152:$BM$192)-151,""), ROW()-4)),""))</f>
        <v/>
      </c>
      <c r="W40" s="705" t="str" cm="1">
        <f t="array" ref="W40">IF(IFERROR(INDEX('Cheater Sheet'!V152:V192, SMALL(IF("Yes"='Cheater Sheet'!$BM$152:$BM$192, ROW('Cheater Sheet'!$BM$152:$BM$192)-151,""), ROW()-4)),"")="","",IFERROR(INDEX('Cheater Sheet'!V152:V192, SMALL(IF("Yes"='Cheater Sheet'!$BM$152:$BM$192, ROW('Cheater Sheet'!$BM$152:$BM$192)-151,""), ROW()-4)),""))</f>
        <v/>
      </c>
      <c r="X40" s="704" t="str" cm="1">
        <f t="array" ref="X40">IF(IFERROR(INDEX('Cheater Sheet'!W152:W192, SMALL(IF("Yes"='Cheater Sheet'!$BM$152:$BM$192, ROW('Cheater Sheet'!$BM$152:$BM$192)-151,""), ROW()-4)),"")="","",IFERROR(INDEX('Cheater Sheet'!W152:W192, SMALL(IF("Yes"='Cheater Sheet'!$BM$152:$BM$192, ROW('Cheater Sheet'!$BM$152:$BM$192)-151,""), ROW()-4)),""))</f>
        <v/>
      </c>
      <c r="Y40" s="705" t="str" cm="1">
        <f t="array" ref="Y40">IF(IFERROR(INDEX('Cheater Sheet'!X152:X192, SMALL(IF("Yes"='Cheater Sheet'!$BM$152:$BM$192, ROW('Cheater Sheet'!$BM$152:$BM$192)-151,""), ROW()-4)),"")="","",IFERROR(INDEX('Cheater Sheet'!X152:X192, SMALL(IF("Yes"='Cheater Sheet'!$BM$152:$BM$192, ROW('Cheater Sheet'!$BM$152:$BM$192)-151,""), ROW()-4)),""))</f>
        <v/>
      </c>
      <c r="Z40" s="704" t="str" cm="1">
        <f t="array" ref="Z40">IF(IFERROR(INDEX('Cheater Sheet'!Y152:Y192, SMALL(IF("Yes"='Cheater Sheet'!$BM$152:$BM$192, ROW('Cheater Sheet'!$BM$152:$BM$192)-151,""), ROW()-4)),"")="","",IFERROR(INDEX('Cheater Sheet'!Y152:Y192, SMALL(IF("Yes"='Cheater Sheet'!$BM$152:$BM$192, ROW('Cheater Sheet'!$BM$152:$BM$192)-151,""), ROW()-4)),""))</f>
        <v/>
      </c>
      <c r="AA40" s="705" t="str" cm="1">
        <f t="array" ref="AA40">IF(IFERROR(INDEX('Cheater Sheet'!Z152:Z192, SMALL(IF("Yes"='Cheater Sheet'!$BM$152:$BM$192, ROW('Cheater Sheet'!$BM$152:$BM$192)-151,""), ROW()-4)),"")="","",IFERROR(INDEX('Cheater Sheet'!Z152:Z192, SMALL(IF("Yes"='Cheater Sheet'!$BM$152:$BM$192, ROW('Cheater Sheet'!$BM$152:$BM$192)-151,""), ROW()-4)),""))</f>
        <v/>
      </c>
      <c r="AB40" s="704" t="str" cm="1">
        <f t="array" ref="AB40">IF(IFERROR(INDEX('Cheater Sheet'!AA152:AA192, SMALL(IF("Yes"='Cheater Sheet'!$BM$152:$BM$192, ROW('Cheater Sheet'!$BM$152:$BM$192)-151,""), ROW()-4)),"")="","",IFERROR(INDEX('Cheater Sheet'!AA152:AA192, SMALL(IF("Yes"='Cheater Sheet'!$BM$152:$BM$192, ROW('Cheater Sheet'!$BM$152:$BM$192)-151,""), ROW()-4)),""))</f>
        <v/>
      </c>
      <c r="AC40" s="705" t="str" cm="1">
        <f t="array" ref="AC40">IF(IFERROR(INDEX('Cheater Sheet'!AB152:AB192, SMALL(IF("Yes"='Cheater Sheet'!$BM$152:$BM$192, ROW('Cheater Sheet'!$BM$152:$BM$192)-151,""), ROW()-4)),"")="","",IFERROR(INDEX('Cheater Sheet'!AB152:AB192, SMALL(IF("Yes"='Cheater Sheet'!$BM$152:$BM$192, ROW('Cheater Sheet'!$BM$152:$BM$192)-151,""), ROW()-4)),""))</f>
        <v/>
      </c>
      <c r="AD40" s="704" t="str" cm="1">
        <f t="array" ref="AD40">IF(IFERROR(INDEX('Cheater Sheet'!AC152:AC192, SMALL(IF("Yes"='Cheater Sheet'!$BM$152:$BM$192, ROW('Cheater Sheet'!$BM$152:$BM$192)-151,""), ROW()-4)),"")="","",IFERROR(INDEX('Cheater Sheet'!AC152:AC192, SMALL(IF("Yes"='Cheater Sheet'!$BM$152:$BM$192, ROW('Cheater Sheet'!$BM$152:$BM$192)-151,""), ROW()-4)),""))</f>
        <v/>
      </c>
      <c r="AE40" s="705" t="str" cm="1">
        <f t="array" ref="AE40">IF(IFERROR(INDEX('Cheater Sheet'!AD152:AD192, SMALL(IF("Yes"='Cheater Sheet'!$BM$152:$BM$192, ROW('Cheater Sheet'!$BM$152:$BM$192)-151,""), ROW()-4)),"")="","",IFERROR(INDEX('Cheater Sheet'!AD152:AD192, SMALL(IF("Yes"='Cheater Sheet'!$BM$152:$BM$192, ROW('Cheater Sheet'!$BM$152:$BM$192)-151,""), ROW()-4)),""))</f>
        <v/>
      </c>
      <c r="AF40" s="704" t="str" cm="1">
        <f t="array" ref="AF40">IF(IFERROR(INDEX('Cheater Sheet'!AE152:AE192, SMALL(IF("Yes"='Cheater Sheet'!$BM$152:$BM$192, ROW('Cheater Sheet'!$BM$152:$BM$192)-151,""), ROW()-4)),"")="","",IFERROR(INDEX('Cheater Sheet'!AE152:AE192, SMALL(IF("Yes"='Cheater Sheet'!$BM$152:$BM$192, ROW('Cheater Sheet'!$BM$152:$BM$192)-151,""), ROW()-4)),""))</f>
        <v/>
      </c>
      <c r="AG40" s="705" t="str" cm="1">
        <f t="array" ref="AG40">IF(IFERROR(INDEX('Cheater Sheet'!AF152:AF192, SMALL(IF("Yes"='Cheater Sheet'!$BM$152:$BM$192, ROW('Cheater Sheet'!$BM$152:$BM$192)-151,""), ROW()-4)),"")="","",IFERROR(INDEX('Cheater Sheet'!AF152:AF192, SMALL(IF("Yes"='Cheater Sheet'!$BM$152:$BM$192, ROW('Cheater Sheet'!$BM$152:$BM$192)-151,""), ROW()-4)),""))</f>
        <v/>
      </c>
      <c r="AH40" s="704" t="str" cm="1">
        <f t="array" ref="AH40">IF(IFERROR(INDEX('Cheater Sheet'!AG152:AG192, SMALL(IF("Yes"='Cheater Sheet'!$BM$152:$BM$192, ROW('Cheater Sheet'!$BM$152:$BM$192)-151,""), ROW()-4)),"")="","",IFERROR(INDEX('Cheater Sheet'!AG152:AG192, SMALL(IF("Yes"='Cheater Sheet'!$BM$152:$BM$192, ROW('Cheater Sheet'!$BM$152:$BM$192)-151,""), ROW()-4)),""))</f>
        <v/>
      </c>
      <c r="AI40" s="705" t="str" cm="1">
        <f t="array" ref="AI40">IF(IFERROR(INDEX('Cheater Sheet'!AH152:AH192, SMALL(IF("Yes"='Cheater Sheet'!$BM$152:$BM$192, ROW('Cheater Sheet'!$BM$152:$BM$192)-151,""), ROW()-4)),"")="","",IFERROR(INDEX('Cheater Sheet'!AH152:AH192, SMALL(IF("Yes"='Cheater Sheet'!$BM$152:$BM$192, ROW('Cheater Sheet'!$BM$152:$BM$192)-151,""), ROW()-4)),""))</f>
        <v/>
      </c>
      <c r="AJ40" s="704" t="str" cm="1">
        <f t="array" ref="AJ40">IF(IFERROR(INDEX('Cheater Sheet'!AI152:AI192, SMALL(IF("Yes"='Cheater Sheet'!$BM$152:$BM$192, ROW('Cheater Sheet'!$BM$152:$BM$192)-151,""), ROW()-4)),"")="","",IFERROR(INDEX('Cheater Sheet'!AI152:AI192, SMALL(IF("Yes"='Cheater Sheet'!$BM$152:$BM$192, ROW('Cheater Sheet'!$BM$152:$BM$192)-151,""), ROW()-4)),""))</f>
        <v/>
      </c>
      <c r="AK40" s="705" t="str" cm="1">
        <f t="array" ref="AK40">IF(IFERROR(INDEX('Cheater Sheet'!AJ152:AJ192, SMALL(IF("Yes"='Cheater Sheet'!$BM$152:$BM$192, ROW('Cheater Sheet'!$BM$152:$BM$192)-151,""), ROW()-4)),"")="","",IFERROR(INDEX('Cheater Sheet'!AJ152:AJ192, SMALL(IF("Yes"='Cheater Sheet'!$BM$152:$BM$192, ROW('Cheater Sheet'!$BM$152:$BM$192)-151,""), ROW()-4)),""))</f>
        <v/>
      </c>
      <c r="AL40" s="704" t="str" cm="1">
        <f t="array" ref="AL40">IF(IFERROR(INDEX('Cheater Sheet'!AK152:AK192, SMALL(IF("Yes"='Cheater Sheet'!$BM$152:$BM$192, ROW('Cheater Sheet'!$BM$152:$BM$192)-151,""), ROW()-4)),"")="","",IFERROR(INDEX('Cheater Sheet'!AK152:AK192, SMALL(IF("Yes"='Cheater Sheet'!$BM$152:$BM$192, ROW('Cheater Sheet'!$BM$152:$BM$192)-151,""), ROW()-4)),""))</f>
        <v/>
      </c>
      <c r="AM40" s="705" t="str" cm="1">
        <f t="array" ref="AM40">IF(IFERROR(INDEX('Cheater Sheet'!AL152:AL192, SMALL(IF("Yes"='Cheater Sheet'!$BM$152:$BM$192, ROW('Cheater Sheet'!$BM$152:$BM$192)-151,""), ROW()-4)),"")="","",IFERROR(INDEX('Cheater Sheet'!AL152:AL192, SMALL(IF("Yes"='Cheater Sheet'!$BM$152:$BM$192, ROW('Cheater Sheet'!$BM$152:$BM$192)-151,""), ROW()-4)),""))</f>
        <v/>
      </c>
      <c r="AN40" s="704" t="str" cm="1">
        <f t="array" ref="AN40">IF(IFERROR(INDEX('Cheater Sheet'!AM152:AM192, SMALL(IF("Yes"='Cheater Sheet'!$BM$152:$BM$192, ROW('Cheater Sheet'!$BM$152:$BM$192)-151,""), ROW()-4)),"")="","",IFERROR(INDEX('Cheater Sheet'!AM152:AM192, SMALL(IF("Yes"='Cheater Sheet'!$BM$152:$BM$192, ROW('Cheater Sheet'!$BM$152:$BM$192)-151,""), ROW()-4)),""))</f>
        <v/>
      </c>
      <c r="AO40" s="705" t="str" cm="1">
        <f t="array" ref="AO40">IF(IFERROR(INDEX('Cheater Sheet'!AN152:AN192, SMALL(IF("Yes"='Cheater Sheet'!$BM$152:$BM$192, ROW('Cheater Sheet'!$BM$152:$BM$192)-151,""), ROW()-4)),"")="","",IFERROR(INDEX('Cheater Sheet'!AN152:AN192, SMALL(IF("Yes"='Cheater Sheet'!$BM$152:$BM$192, ROW('Cheater Sheet'!$BM$152:$BM$192)-151,""), ROW()-4)),""))</f>
        <v/>
      </c>
      <c r="AP40" s="704" t="str" cm="1">
        <f t="array" ref="AP40">IF(IFERROR(INDEX('Cheater Sheet'!AO152:AO192, SMALL(IF("Yes"='Cheater Sheet'!$BM$152:$BM$192, ROW('Cheater Sheet'!$BM$152:$BM$192)-151,""), ROW()-4)),"")="","",IFERROR(INDEX('Cheater Sheet'!AO152:AO192, SMALL(IF("Yes"='Cheater Sheet'!$BM$152:$BM$192, ROW('Cheater Sheet'!$BM$152:$BM$192)-151,""), ROW()-4)),""))</f>
        <v/>
      </c>
      <c r="AQ40" s="705" t="str" cm="1">
        <f t="array" ref="AQ40">IF(IFERROR(INDEX('Cheater Sheet'!AP152:AP192, SMALL(IF("Yes"='Cheater Sheet'!$BM$152:$BM$192, ROW('Cheater Sheet'!$BM$152:$BM$192)-151,""), ROW()-4)),"")="","",IFERROR(INDEX('Cheater Sheet'!AP152:AP192, SMALL(IF("Yes"='Cheater Sheet'!$BM$152:$BM$192, ROW('Cheater Sheet'!$BM$152:$BM$192)-151,""), ROW()-4)),""))</f>
        <v/>
      </c>
      <c r="AR40" s="704" t="str" cm="1">
        <f t="array" ref="AR40">IF(IFERROR(INDEX('Cheater Sheet'!AQ152:AQ192, SMALL(IF("Yes"='Cheater Sheet'!$BM$152:$BM$192, ROW('Cheater Sheet'!$BM$152:$BM$192)-151,""), ROW()-4)),"")="","",IFERROR(INDEX('Cheater Sheet'!AQ152:AQ192, SMALL(IF("Yes"='Cheater Sheet'!$BM$152:$BM$192, ROW('Cheater Sheet'!$BM$152:$BM$192)-151,""), ROW()-4)),""))</f>
        <v/>
      </c>
      <c r="AS40" s="705" t="str" cm="1">
        <f t="array" ref="AS40">IF(IFERROR(INDEX('Cheater Sheet'!AR152:AR192, SMALL(IF("Yes"='Cheater Sheet'!$BM$152:$BM$192, ROW('Cheater Sheet'!$BM$152:$BM$192)-151,""), ROW()-4)),"")="","",IFERROR(INDEX('Cheater Sheet'!AR152:AR192, SMALL(IF("Yes"='Cheater Sheet'!$BM$152:$BM$192, ROW('Cheater Sheet'!$BM$152:$BM$192)-151,""), ROW()-4)),""))</f>
        <v/>
      </c>
      <c r="AT40" s="704" t="str" cm="1">
        <f t="array" ref="AT40">IF(IFERROR(INDEX('Cheater Sheet'!AS152:AS192, SMALL(IF("Yes"='Cheater Sheet'!$BM$152:$BM$192, ROW('Cheater Sheet'!$BM$152:$BM$192)-151,""), ROW()-4)),"")="","",IFERROR(INDEX('Cheater Sheet'!AS152:AS192, SMALL(IF("Yes"='Cheater Sheet'!$BM$152:$BM$192, ROW('Cheater Sheet'!$BM$152:$BM$192)-151,""), ROW()-4)),""))</f>
        <v/>
      </c>
      <c r="AU40" s="705" t="str" cm="1">
        <f t="array" ref="AU40">IF(IFERROR(INDEX('Cheater Sheet'!AT152:AT192, SMALL(IF("Yes"='Cheater Sheet'!$BM$152:$BM$192, ROW('Cheater Sheet'!$BM$152:$BM$192)-151,""), ROW()-4)),"")="","",IFERROR(INDEX('Cheater Sheet'!AT152:AT192, SMALL(IF("Yes"='Cheater Sheet'!$BM$152:$BM$192, ROW('Cheater Sheet'!$BM$152:$BM$192)-151,""), ROW()-4)),""))</f>
        <v/>
      </c>
      <c r="AV40" s="704" t="str" cm="1">
        <f t="array" ref="AV40">IF(IFERROR(INDEX('Cheater Sheet'!AU152:AU192, SMALL(IF("Yes"='Cheater Sheet'!$BM$152:$BM$192, ROW('Cheater Sheet'!$BM$152:$BM$192)-151,""), ROW()-4)),"")="","",IFERROR(INDEX('Cheater Sheet'!AU152:AU192, SMALL(IF("Yes"='Cheater Sheet'!$BM$152:$BM$192, ROW('Cheater Sheet'!$BM$152:$BM$192)-151,""), ROW()-4)),""))</f>
        <v/>
      </c>
      <c r="AW40" s="705" t="str" cm="1">
        <f t="array" ref="AW40">IF(IFERROR(INDEX('Cheater Sheet'!AV152:AV192, SMALL(IF("Yes"='Cheater Sheet'!$BM$152:$BM$192, ROW('Cheater Sheet'!$BM$152:$BM$192)-151,""), ROW()-4)),"")="","",IFERROR(INDEX('Cheater Sheet'!AV152:AV192, SMALL(IF("Yes"='Cheater Sheet'!$BM$152:$BM$192, ROW('Cheater Sheet'!$BM$152:$BM$192)-151,""), ROW()-4)),""))</f>
        <v/>
      </c>
      <c r="AX40" s="704" t="str" cm="1">
        <f t="array" ref="AX40">IF(IFERROR(INDEX('Cheater Sheet'!AW152:AW192, SMALL(IF("Yes"='Cheater Sheet'!$BM$152:$BM$192, ROW('Cheater Sheet'!$BM$152:$BM$192)-151,""), ROW()-4)),"")="","",IFERROR(INDEX('Cheater Sheet'!AW152:AW192, SMALL(IF("Yes"='Cheater Sheet'!$BM$152:$BM$192, ROW('Cheater Sheet'!$BM$152:$BM$192)-151,""), ROW()-4)),""))</f>
        <v/>
      </c>
      <c r="AY40" s="705" t="str" cm="1">
        <f t="array" ref="AY40">IF(IFERROR(INDEX('Cheater Sheet'!AX152:AX192, SMALL(IF("Yes"='Cheater Sheet'!$BM$152:$BM$192, ROW('Cheater Sheet'!$BM$152:$BM$192)-151,""), ROW()-4)),"")="","",IFERROR(INDEX('Cheater Sheet'!AX152:AX192, SMALL(IF("Yes"='Cheater Sheet'!$BM$152:$BM$192, ROW('Cheater Sheet'!$BM$152:$BM$192)-151,""), ROW()-4)),""))</f>
        <v/>
      </c>
      <c r="AZ40" s="704" t="str" cm="1">
        <f t="array" ref="AZ40">IF(IFERROR(INDEX('Cheater Sheet'!AY152:AY192, SMALL(IF("Yes"='Cheater Sheet'!$BM$152:$BM$192, ROW('Cheater Sheet'!$BM$152:$BM$192)-151,""), ROW()-4)),"")="","",IFERROR(INDEX('Cheater Sheet'!AY152:AY192, SMALL(IF("Yes"='Cheater Sheet'!$BM$152:$BM$192, ROW('Cheater Sheet'!$BM$152:$BM$192)-151,""), ROW()-4)),""))</f>
        <v/>
      </c>
      <c r="BA40" s="705" t="str" cm="1">
        <f t="array" ref="BA40">IF(IFERROR(INDEX('Cheater Sheet'!AZ152:AZ192, SMALL(IF("Yes"='Cheater Sheet'!$BM$152:$BM$192, ROW('Cheater Sheet'!$BM$152:$BM$192)-151,""), ROW()-4)),"")="","",IFERROR(INDEX('Cheater Sheet'!AZ152:AZ192, SMALL(IF("Yes"='Cheater Sheet'!$BM$152:$BM$192, ROW('Cheater Sheet'!$BM$152:$BM$192)-151,""), ROW()-4)),""))</f>
        <v/>
      </c>
      <c r="BB40" s="704" t="str" cm="1">
        <f t="array" ref="BB40">IF(IFERROR(INDEX('Cheater Sheet'!BA152:BA192, SMALL(IF("Yes"='Cheater Sheet'!$BM$152:$BM$192, ROW('Cheater Sheet'!$BM$152:$BM$192)-151,""), ROW()-4)),"")="","",IFERROR(INDEX('Cheater Sheet'!BA152:BA192, SMALL(IF("Yes"='Cheater Sheet'!$BM$152:$BM$192, ROW('Cheater Sheet'!$BM$152:$BM$192)-151,""), ROW()-4)),""))</f>
        <v/>
      </c>
      <c r="BC40" s="705" t="str" cm="1">
        <f t="array" ref="BC40">IF(IFERROR(INDEX('Cheater Sheet'!BB152:BB192, SMALL(IF("Yes"='Cheater Sheet'!$BM$152:$BM$192, ROW('Cheater Sheet'!$BM$152:$BM$192)-151,""), ROW()-4)),"")="","",IFERROR(INDEX('Cheater Sheet'!BB152:BB192, SMALL(IF("Yes"='Cheater Sheet'!$BM$152:$BM$192, ROW('Cheater Sheet'!$BM$152:$BM$192)-151,""), ROW()-4)),""))</f>
        <v/>
      </c>
      <c r="BD40" s="704" t="str" cm="1">
        <f t="array" ref="BD40">IF(IFERROR(INDEX('Cheater Sheet'!BC152:BC192, SMALL(IF("Yes"='Cheater Sheet'!$BM$152:$BM$192, ROW('Cheater Sheet'!$BM$152:$BM$192)-151,""), ROW()-4)),"")="","",IFERROR(INDEX('Cheater Sheet'!BC152:BC192, SMALL(IF("Yes"='Cheater Sheet'!$BM$152:$BM$192, ROW('Cheater Sheet'!$BM$152:$BM$192)-151,""), ROW()-4)),""))</f>
        <v/>
      </c>
      <c r="BE40" s="705" t="str" cm="1">
        <f t="array" ref="BE40">IF(IFERROR(INDEX('Cheater Sheet'!BD152:BD192, SMALL(IF("Yes"='Cheater Sheet'!$BM$152:$BM$192, ROW('Cheater Sheet'!$BM$152:$BM$192)-151,""), ROW()-4)),"")="","",IFERROR(INDEX('Cheater Sheet'!BD152:BD192, SMALL(IF("Yes"='Cheater Sheet'!$BM$152:$BM$192, ROW('Cheater Sheet'!$BM$152:$BM$192)-151,""), ROW()-4)),""))</f>
        <v/>
      </c>
      <c r="BF40" s="704" t="str" cm="1">
        <f t="array" ref="BF40">IF(IFERROR(INDEX('Cheater Sheet'!BE152:BE192, SMALL(IF("Yes"='Cheater Sheet'!$BM$152:$BM$192, ROW('Cheater Sheet'!$BM$152:$BM$192)-151,""), ROW()-4)),"")="","",IFERROR(INDEX('Cheater Sheet'!BE152:BE192, SMALL(IF("Yes"='Cheater Sheet'!$BM$152:$BM$192, ROW('Cheater Sheet'!$BM$152:$BM$192)-151,""), ROW()-4)),""))</f>
        <v/>
      </c>
      <c r="BG40" s="705" t="str" cm="1">
        <f t="array" ref="BG40">IF(IFERROR(INDEX('Cheater Sheet'!BF152:BF192, SMALL(IF("Yes"='Cheater Sheet'!$BM$152:$BM$192, ROW('Cheater Sheet'!$BM$152:$BM$192)-151,""), ROW()-4)),"")="","",IFERROR(INDEX('Cheater Sheet'!BF152:BF192, SMALL(IF("Yes"='Cheater Sheet'!$BM$152:$BM$192, ROW('Cheater Sheet'!$BM$152:$BM$192)-151,""), ROW()-4)),""))</f>
        <v/>
      </c>
      <c r="BH40" s="704" t="str" cm="1">
        <f t="array" ref="BH40">IF(IFERROR(INDEX('Cheater Sheet'!BG152:BG192, SMALL(IF("Yes"='Cheater Sheet'!$BM$152:$BM$192, ROW('Cheater Sheet'!$BM$152:$BM$192)-151,""), ROW()-4)),"")="","",IFERROR(INDEX('Cheater Sheet'!BG152:BG192, SMALL(IF("Yes"='Cheater Sheet'!$BM$152:$BM$192, ROW('Cheater Sheet'!$BM$152:$BM$192)-151,""), ROW()-4)),""))</f>
        <v/>
      </c>
      <c r="BI40" s="705" t="str" cm="1">
        <f t="array" ref="BI40">IF(IFERROR(INDEX('Cheater Sheet'!BH152:BH192, SMALL(IF("Yes"='Cheater Sheet'!$BM$152:$BM$192, ROW('Cheater Sheet'!$BM$152:$BM$192)-151,""), ROW()-4)),"")="","",IFERROR(INDEX('Cheater Sheet'!BH152:BH192, SMALL(IF("Yes"='Cheater Sheet'!$BM$152:$BM$192, ROW('Cheater Sheet'!$BM$152:$BM$192)-151,""), ROW()-4)),""))</f>
        <v/>
      </c>
      <c r="BJ40" s="704" t="str" cm="1">
        <f t="array" ref="BJ40">IF(IFERROR(INDEX('Cheater Sheet'!BI152:BI192, SMALL(IF("Yes"='Cheater Sheet'!$BM$152:$BM$192, ROW('Cheater Sheet'!$BM$152:$BM$192)-151,""), ROW()-4)),"")="","",IFERROR(INDEX('Cheater Sheet'!BI152:BI192, SMALL(IF("Yes"='Cheater Sheet'!$BM$152:$BM$192, ROW('Cheater Sheet'!$BM$152:$BM$192)-151,""), ROW()-4)),""))</f>
        <v/>
      </c>
      <c r="BK40" s="527" t="str" cm="1">
        <f t="array" ref="BK40">IF(IFERROR(INDEX('Cheater Sheet'!BJ152:BJ192, SMALL(IF("Yes"='Cheater Sheet'!$BM$152:$BM$192, ROW('Cheater Sheet'!$BM$152:$BM$192)-151,""), ROW()-4)),"")="","",IFERROR(INDEX('Cheater Sheet'!BJ152:BJ192, SMALL(IF("Yes"='Cheater Sheet'!$BM$152:$BM$192, ROW('Cheater Sheet'!$BM$152:$BM$192)-151,""), ROW()-4)),""))</f>
        <v/>
      </c>
      <c r="BL40" s="714"/>
    </row>
    <row r="41" spans="1:64" x14ac:dyDescent="0.2">
      <c r="A41" s="765">
        <f t="shared" si="0"/>
        <v>0</v>
      </c>
      <c r="C41" s="143" t="str" cm="1">
        <f t="array" ref="C41">IFERROR(INDEX('Cheater Sheet'!$B$152:$B$192, SMALL(IF("Yes"='Cheater Sheet'!$BM$152:$BM$192, ROW('Cheater Sheet'!$BM$152:$BM$192)-151,""), ROW()-4)),"")</f>
        <v/>
      </c>
      <c r="D41" s="704" t="str" cm="1">
        <f t="array" ref="D41">IF(IFERROR(INDEX('Cheater Sheet'!C152:C192, SMALL(IF("Yes"='Cheater Sheet'!$BM$152:$BM$192, ROW('Cheater Sheet'!$BM$152:$BM$192)-151,""), ROW()-4)),"")="","",IFERROR(INDEX('Cheater Sheet'!C152:C192, SMALL(IF("Yes"='Cheater Sheet'!$BM$152:$BM$192, ROW('Cheater Sheet'!$BM$152:$BM$192)-151,""), ROW()-4)),""))</f>
        <v/>
      </c>
      <c r="E41" s="705" t="str" cm="1">
        <f t="array" ref="E41">IF(IFERROR(INDEX('Cheater Sheet'!D152:D192, SMALL(IF("Yes"='Cheater Sheet'!$BM$152:$BM$192, ROW('Cheater Sheet'!$BM$152:$BM$192)-151,""), ROW()-4)),"")="","",IFERROR(INDEX('Cheater Sheet'!D152:D192, SMALL(IF("Yes"='Cheater Sheet'!$BM$152:$BM$192, ROW('Cheater Sheet'!$BM$152:$BM$192)-151,""), ROW()-4)),""))</f>
        <v/>
      </c>
      <c r="F41" s="704" t="str" cm="1">
        <f t="array" ref="F41">IF(IFERROR(INDEX('Cheater Sheet'!E152:E192, SMALL(IF("Yes"='Cheater Sheet'!$BM$152:$BM$192, ROW('Cheater Sheet'!$BM$152:$BM$192)-151,""), ROW()-4)),"")="","",IFERROR(INDEX('Cheater Sheet'!E152:E192, SMALL(IF("Yes"='Cheater Sheet'!$BM$152:$BM$192, ROW('Cheater Sheet'!$BM$152:$BM$192)-151,""), ROW()-4)),""))</f>
        <v/>
      </c>
      <c r="G41" s="705" t="str" cm="1">
        <f t="array" ref="G41">IF(IFERROR(INDEX('Cheater Sheet'!F152:F192, SMALL(IF("Yes"='Cheater Sheet'!$BM$152:$BM$192, ROW('Cheater Sheet'!$BM$152:$BM$192)-151,""), ROW()-4)),"")="","",IFERROR(INDEX('Cheater Sheet'!F152:F192, SMALL(IF("Yes"='Cheater Sheet'!$BM$152:$BM$192, ROW('Cheater Sheet'!$BM$152:$BM$192)-151,""), ROW()-4)),""))</f>
        <v/>
      </c>
      <c r="H41" s="704" t="str" cm="1">
        <f t="array" ref="H41">IF(IFERROR(INDEX('Cheater Sheet'!G152:G192, SMALL(IF("Yes"='Cheater Sheet'!$BM$152:$BM$192, ROW('Cheater Sheet'!$BM$152:$BM$192)-151,""), ROW()-4)),"")="","",IFERROR(INDEX('Cheater Sheet'!G152:G192, SMALL(IF("Yes"='Cheater Sheet'!$BM$152:$BM$192, ROW('Cheater Sheet'!$BM$152:$BM$192)-151,""), ROW()-4)),""))</f>
        <v/>
      </c>
      <c r="I41" s="705" t="str" cm="1">
        <f t="array" ref="I41">IF(IFERROR(INDEX('Cheater Sheet'!H152:H192, SMALL(IF("Yes"='Cheater Sheet'!$BM$152:$BM$192, ROW('Cheater Sheet'!$BM$152:$BM$192)-151,""), ROW()-4)),"")="","",IFERROR(INDEX('Cheater Sheet'!H152:H192, SMALL(IF("Yes"='Cheater Sheet'!$BM$152:$BM$192, ROW('Cheater Sheet'!$BM$152:$BM$192)-151,""), ROW()-4)),""))</f>
        <v/>
      </c>
      <c r="J41" s="704" t="str" cm="1">
        <f t="array" ref="J41">IF(IFERROR(INDEX('Cheater Sheet'!I152:I192, SMALL(IF("Yes"='Cheater Sheet'!$BM$152:$BM$192, ROW('Cheater Sheet'!$BM$152:$BM$192)-151,""), ROW()-4)),"")="","",IFERROR(INDEX('Cheater Sheet'!I152:I192, SMALL(IF("Yes"='Cheater Sheet'!$BM$152:$BM$192, ROW('Cheater Sheet'!$BM$152:$BM$192)-151,""), ROW()-4)),""))</f>
        <v/>
      </c>
      <c r="K41" s="705" t="str" cm="1">
        <f t="array" ref="K41">IF(IFERROR(INDEX('Cheater Sheet'!J152:J192, SMALL(IF("Yes"='Cheater Sheet'!$BM$152:$BM$192, ROW('Cheater Sheet'!$BM$152:$BM$192)-151,""), ROW()-4)),"")="","",IFERROR(INDEX('Cheater Sheet'!J152:J192, SMALL(IF("Yes"='Cheater Sheet'!$BM$152:$BM$192, ROW('Cheater Sheet'!$BM$152:$BM$192)-151,""), ROW()-4)),""))</f>
        <v/>
      </c>
      <c r="L41" s="704" t="str" cm="1">
        <f t="array" ref="L41">IF(IFERROR(INDEX('Cheater Sheet'!K152:K192, SMALL(IF("Yes"='Cheater Sheet'!$BM$152:$BM$192, ROW('Cheater Sheet'!$BM$152:$BM$192)-151,""), ROW()-4)),"")="","",IFERROR(INDEX('Cheater Sheet'!K152:K192, SMALL(IF("Yes"='Cheater Sheet'!$BM$152:$BM$192, ROW('Cheater Sheet'!$BM$152:$BM$192)-151,""), ROW()-4)),""))</f>
        <v/>
      </c>
      <c r="M41" s="705" t="str" cm="1">
        <f t="array" ref="M41">IF(IFERROR(INDEX('Cheater Sheet'!L152:L192, SMALL(IF("Yes"='Cheater Sheet'!$BM$152:$BM$192, ROW('Cheater Sheet'!$BM$152:$BM$192)-151,""), ROW()-4)),"")="","",IFERROR(INDEX('Cheater Sheet'!L152:L192, SMALL(IF("Yes"='Cheater Sheet'!$BM$152:$BM$192, ROW('Cheater Sheet'!$BM$152:$BM$192)-151,""), ROW()-4)),""))</f>
        <v/>
      </c>
      <c r="N41" s="704" t="str" cm="1">
        <f t="array" ref="N41">IF(IFERROR(INDEX('Cheater Sheet'!M152:M192, SMALL(IF("Yes"='Cheater Sheet'!$BM$152:$BM$192, ROW('Cheater Sheet'!$BM$152:$BM$192)-151,""), ROW()-4)),"")="","",IFERROR(INDEX('Cheater Sheet'!M152:M192, SMALL(IF("Yes"='Cheater Sheet'!$BM$152:$BM$192, ROW('Cheater Sheet'!$BM$152:$BM$192)-151,""), ROW()-4)),""))</f>
        <v/>
      </c>
      <c r="O41" s="705" t="str" cm="1">
        <f t="array" ref="O41">IF(IFERROR(INDEX('Cheater Sheet'!N152:N192, SMALL(IF("Yes"='Cheater Sheet'!$BM$152:$BM$192, ROW('Cheater Sheet'!$BM$152:$BM$192)-151,""), ROW()-4)),"")="","",IFERROR(INDEX('Cheater Sheet'!N152:N192, SMALL(IF("Yes"='Cheater Sheet'!$BM$152:$BM$192, ROW('Cheater Sheet'!$BM$152:$BM$192)-151,""), ROW()-4)),""))</f>
        <v/>
      </c>
      <c r="P41" s="704" t="str" cm="1">
        <f t="array" ref="P41">IF(IFERROR(INDEX('Cheater Sheet'!O152:O192, SMALL(IF("Yes"='Cheater Sheet'!$BM$152:$BM$192, ROW('Cheater Sheet'!$BM$152:$BM$192)-151,""), ROW()-4)),"")="","",IFERROR(INDEX('Cheater Sheet'!O152:O192, SMALL(IF("Yes"='Cheater Sheet'!$BM$152:$BM$192, ROW('Cheater Sheet'!$BM$152:$BM$192)-151,""), ROW()-4)),""))</f>
        <v/>
      </c>
      <c r="Q41" s="705" t="str" cm="1">
        <f t="array" ref="Q41">IF(IFERROR(INDEX('Cheater Sheet'!P152:P192, SMALL(IF("Yes"='Cheater Sheet'!$BM$152:$BM$192, ROW('Cheater Sheet'!$BM$152:$BM$192)-151,""), ROW()-4)),"")="","",IFERROR(INDEX('Cheater Sheet'!P152:P192, SMALL(IF("Yes"='Cheater Sheet'!$BM$152:$BM$192, ROW('Cheater Sheet'!$BM$152:$BM$192)-151,""), ROW()-4)),""))</f>
        <v/>
      </c>
      <c r="R41" s="704" t="str" cm="1">
        <f t="array" ref="R41">IF(IFERROR(INDEX('Cheater Sheet'!Q152:Q192, SMALL(IF("Yes"='Cheater Sheet'!$BM$152:$BM$192, ROW('Cheater Sheet'!$BM$152:$BM$192)-151,""), ROW()-4)),"")="","",IFERROR(INDEX('Cheater Sheet'!Q152:Q192, SMALL(IF("Yes"='Cheater Sheet'!$BM$152:$BM$192, ROW('Cheater Sheet'!$BM$152:$BM$192)-151,""), ROW()-4)),""))</f>
        <v/>
      </c>
      <c r="S41" s="705" t="str" cm="1">
        <f t="array" ref="S41">IF(IFERROR(INDEX('Cheater Sheet'!R152:R192, SMALL(IF("Yes"='Cheater Sheet'!$BM$152:$BM$192, ROW('Cheater Sheet'!$BM$152:$BM$192)-151,""), ROW()-4)),"")="","",IFERROR(INDEX('Cheater Sheet'!R152:R192, SMALL(IF("Yes"='Cheater Sheet'!$BM$152:$BM$192, ROW('Cheater Sheet'!$BM$152:$BM$192)-151,""), ROW()-4)),""))</f>
        <v/>
      </c>
      <c r="T41" s="704" t="str" cm="1">
        <f t="array" ref="T41">IF(IFERROR(INDEX('Cheater Sheet'!S152:S192, SMALL(IF("Yes"='Cheater Sheet'!$BM$152:$BM$192, ROW('Cheater Sheet'!$BM$152:$BM$192)-151,""), ROW()-4)),"")="","",IFERROR(INDEX('Cheater Sheet'!S152:S192, SMALL(IF("Yes"='Cheater Sheet'!$BM$152:$BM$192, ROW('Cheater Sheet'!$BM$152:$BM$192)-151,""), ROW()-4)),""))</f>
        <v/>
      </c>
      <c r="U41" s="705" t="str" cm="1">
        <f t="array" ref="U41">IF(IFERROR(INDEX('Cheater Sheet'!T152:T192, SMALL(IF("Yes"='Cheater Sheet'!$BM$152:$BM$192, ROW('Cheater Sheet'!$BM$152:$BM$192)-151,""), ROW()-4)),"")="","",IFERROR(INDEX('Cheater Sheet'!T152:T192, SMALL(IF("Yes"='Cheater Sheet'!$BM$152:$BM$192, ROW('Cheater Sheet'!$BM$152:$BM$192)-151,""), ROW()-4)),""))</f>
        <v/>
      </c>
      <c r="V41" s="704" t="str" cm="1">
        <f t="array" ref="V41">IF(IFERROR(INDEX('Cheater Sheet'!U152:U192, SMALL(IF("Yes"='Cheater Sheet'!$BM$152:$BM$192, ROW('Cheater Sheet'!$BM$152:$BM$192)-151,""), ROW()-4)),"")="","",IFERROR(INDEX('Cheater Sheet'!U152:U192, SMALL(IF("Yes"='Cheater Sheet'!$BM$152:$BM$192, ROW('Cheater Sheet'!$BM$152:$BM$192)-151,""), ROW()-4)),""))</f>
        <v/>
      </c>
      <c r="W41" s="705" t="str" cm="1">
        <f t="array" ref="W41">IF(IFERROR(INDEX('Cheater Sheet'!V152:V192, SMALL(IF("Yes"='Cheater Sheet'!$BM$152:$BM$192, ROW('Cheater Sheet'!$BM$152:$BM$192)-151,""), ROW()-4)),"")="","",IFERROR(INDEX('Cheater Sheet'!V152:V192, SMALL(IF("Yes"='Cheater Sheet'!$BM$152:$BM$192, ROW('Cheater Sheet'!$BM$152:$BM$192)-151,""), ROW()-4)),""))</f>
        <v/>
      </c>
      <c r="X41" s="704" t="str" cm="1">
        <f t="array" ref="X41">IF(IFERROR(INDEX('Cheater Sheet'!W152:W192, SMALL(IF("Yes"='Cheater Sheet'!$BM$152:$BM$192, ROW('Cheater Sheet'!$BM$152:$BM$192)-151,""), ROW()-4)),"")="","",IFERROR(INDEX('Cheater Sheet'!W152:W192, SMALL(IF("Yes"='Cheater Sheet'!$BM$152:$BM$192, ROW('Cheater Sheet'!$BM$152:$BM$192)-151,""), ROW()-4)),""))</f>
        <v/>
      </c>
      <c r="Y41" s="705" t="str" cm="1">
        <f t="array" ref="Y41">IF(IFERROR(INDEX('Cheater Sheet'!X152:X192, SMALL(IF("Yes"='Cheater Sheet'!$BM$152:$BM$192, ROW('Cheater Sheet'!$BM$152:$BM$192)-151,""), ROW()-4)),"")="","",IFERROR(INDEX('Cheater Sheet'!X152:X192, SMALL(IF("Yes"='Cheater Sheet'!$BM$152:$BM$192, ROW('Cheater Sheet'!$BM$152:$BM$192)-151,""), ROW()-4)),""))</f>
        <v/>
      </c>
      <c r="Z41" s="704" t="str" cm="1">
        <f t="array" ref="Z41">IF(IFERROR(INDEX('Cheater Sheet'!Y152:Y192, SMALL(IF("Yes"='Cheater Sheet'!$BM$152:$BM$192, ROW('Cheater Sheet'!$BM$152:$BM$192)-151,""), ROW()-4)),"")="","",IFERROR(INDEX('Cheater Sheet'!Y152:Y192, SMALL(IF("Yes"='Cheater Sheet'!$BM$152:$BM$192, ROW('Cheater Sheet'!$BM$152:$BM$192)-151,""), ROW()-4)),""))</f>
        <v/>
      </c>
      <c r="AA41" s="705" t="str" cm="1">
        <f t="array" ref="AA41">IF(IFERROR(INDEX('Cheater Sheet'!Z152:Z192, SMALL(IF("Yes"='Cheater Sheet'!$BM$152:$BM$192, ROW('Cheater Sheet'!$BM$152:$BM$192)-151,""), ROW()-4)),"")="","",IFERROR(INDEX('Cheater Sheet'!Z152:Z192, SMALL(IF("Yes"='Cheater Sheet'!$BM$152:$BM$192, ROW('Cheater Sheet'!$BM$152:$BM$192)-151,""), ROW()-4)),""))</f>
        <v/>
      </c>
      <c r="AB41" s="704" t="str" cm="1">
        <f t="array" ref="AB41">IF(IFERROR(INDEX('Cheater Sheet'!AA152:AA192, SMALL(IF("Yes"='Cheater Sheet'!$BM$152:$BM$192, ROW('Cheater Sheet'!$BM$152:$BM$192)-151,""), ROW()-4)),"")="","",IFERROR(INDEX('Cheater Sheet'!AA152:AA192, SMALL(IF("Yes"='Cheater Sheet'!$BM$152:$BM$192, ROW('Cheater Sheet'!$BM$152:$BM$192)-151,""), ROW()-4)),""))</f>
        <v/>
      </c>
      <c r="AC41" s="705" t="str" cm="1">
        <f t="array" ref="AC41">IF(IFERROR(INDEX('Cheater Sheet'!AB152:AB192, SMALL(IF("Yes"='Cheater Sheet'!$BM$152:$BM$192, ROW('Cheater Sheet'!$BM$152:$BM$192)-151,""), ROW()-4)),"")="","",IFERROR(INDEX('Cheater Sheet'!AB152:AB192, SMALL(IF("Yes"='Cheater Sheet'!$BM$152:$BM$192, ROW('Cheater Sheet'!$BM$152:$BM$192)-151,""), ROW()-4)),""))</f>
        <v/>
      </c>
      <c r="AD41" s="704" t="str" cm="1">
        <f t="array" ref="AD41">IF(IFERROR(INDEX('Cheater Sheet'!AC152:AC192, SMALL(IF("Yes"='Cheater Sheet'!$BM$152:$BM$192, ROW('Cheater Sheet'!$BM$152:$BM$192)-151,""), ROW()-4)),"")="","",IFERROR(INDEX('Cheater Sheet'!AC152:AC192, SMALL(IF("Yes"='Cheater Sheet'!$BM$152:$BM$192, ROW('Cheater Sheet'!$BM$152:$BM$192)-151,""), ROW()-4)),""))</f>
        <v/>
      </c>
      <c r="AE41" s="705" t="str" cm="1">
        <f t="array" ref="AE41">IF(IFERROR(INDEX('Cheater Sheet'!AD152:AD192, SMALL(IF("Yes"='Cheater Sheet'!$BM$152:$BM$192, ROW('Cheater Sheet'!$BM$152:$BM$192)-151,""), ROW()-4)),"")="","",IFERROR(INDEX('Cheater Sheet'!AD152:AD192, SMALL(IF("Yes"='Cheater Sheet'!$BM$152:$BM$192, ROW('Cheater Sheet'!$BM$152:$BM$192)-151,""), ROW()-4)),""))</f>
        <v/>
      </c>
      <c r="AF41" s="704" t="str" cm="1">
        <f t="array" ref="AF41">IF(IFERROR(INDEX('Cheater Sheet'!AE152:AE192, SMALL(IF("Yes"='Cheater Sheet'!$BM$152:$BM$192, ROW('Cheater Sheet'!$BM$152:$BM$192)-151,""), ROW()-4)),"")="","",IFERROR(INDEX('Cheater Sheet'!AE152:AE192, SMALL(IF("Yes"='Cheater Sheet'!$BM$152:$BM$192, ROW('Cheater Sheet'!$BM$152:$BM$192)-151,""), ROW()-4)),""))</f>
        <v/>
      </c>
      <c r="AG41" s="705" t="str" cm="1">
        <f t="array" ref="AG41">IF(IFERROR(INDEX('Cheater Sheet'!AF152:AF192, SMALL(IF("Yes"='Cheater Sheet'!$BM$152:$BM$192, ROW('Cheater Sheet'!$BM$152:$BM$192)-151,""), ROW()-4)),"")="","",IFERROR(INDEX('Cheater Sheet'!AF152:AF192, SMALL(IF("Yes"='Cheater Sheet'!$BM$152:$BM$192, ROW('Cheater Sheet'!$BM$152:$BM$192)-151,""), ROW()-4)),""))</f>
        <v/>
      </c>
      <c r="AH41" s="704" t="str" cm="1">
        <f t="array" ref="AH41">IF(IFERROR(INDEX('Cheater Sheet'!AG152:AG192, SMALL(IF("Yes"='Cheater Sheet'!$BM$152:$BM$192, ROW('Cheater Sheet'!$BM$152:$BM$192)-151,""), ROW()-4)),"")="","",IFERROR(INDEX('Cheater Sheet'!AG152:AG192, SMALL(IF("Yes"='Cheater Sheet'!$BM$152:$BM$192, ROW('Cheater Sheet'!$BM$152:$BM$192)-151,""), ROW()-4)),""))</f>
        <v/>
      </c>
      <c r="AI41" s="705" t="str" cm="1">
        <f t="array" ref="AI41">IF(IFERROR(INDEX('Cheater Sheet'!AH152:AH192, SMALL(IF("Yes"='Cheater Sheet'!$BM$152:$BM$192, ROW('Cheater Sheet'!$BM$152:$BM$192)-151,""), ROW()-4)),"")="","",IFERROR(INDEX('Cheater Sheet'!AH152:AH192, SMALL(IF("Yes"='Cheater Sheet'!$BM$152:$BM$192, ROW('Cheater Sheet'!$BM$152:$BM$192)-151,""), ROW()-4)),""))</f>
        <v/>
      </c>
      <c r="AJ41" s="704" t="str" cm="1">
        <f t="array" ref="AJ41">IF(IFERROR(INDEX('Cheater Sheet'!AI152:AI192, SMALL(IF("Yes"='Cheater Sheet'!$BM$152:$BM$192, ROW('Cheater Sheet'!$BM$152:$BM$192)-151,""), ROW()-4)),"")="","",IFERROR(INDEX('Cheater Sheet'!AI152:AI192, SMALL(IF("Yes"='Cheater Sheet'!$BM$152:$BM$192, ROW('Cheater Sheet'!$BM$152:$BM$192)-151,""), ROW()-4)),""))</f>
        <v/>
      </c>
      <c r="AK41" s="705" t="str" cm="1">
        <f t="array" ref="AK41">IF(IFERROR(INDEX('Cheater Sheet'!AJ152:AJ192, SMALL(IF("Yes"='Cheater Sheet'!$BM$152:$BM$192, ROW('Cheater Sheet'!$BM$152:$BM$192)-151,""), ROW()-4)),"")="","",IFERROR(INDEX('Cheater Sheet'!AJ152:AJ192, SMALL(IF("Yes"='Cheater Sheet'!$BM$152:$BM$192, ROW('Cheater Sheet'!$BM$152:$BM$192)-151,""), ROW()-4)),""))</f>
        <v/>
      </c>
      <c r="AL41" s="704" t="str" cm="1">
        <f t="array" ref="AL41">IF(IFERROR(INDEX('Cheater Sheet'!AK152:AK192, SMALL(IF("Yes"='Cheater Sheet'!$BM$152:$BM$192, ROW('Cheater Sheet'!$BM$152:$BM$192)-151,""), ROW()-4)),"")="","",IFERROR(INDEX('Cheater Sheet'!AK152:AK192, SMALL(IF("Yes"='Cheater Sheet'!$BM$152:$BM$192, ROW('Cheater Sheet'!$BM$152:$BM$192)-151,""), ROW()-4)),""))</f>
        <v/>
      </c>
      <c r="AM41" s="705" t="str" cm="1">
        <f t="array" ref="AM41">IF(IFERROR(INDEX('Cheater Sheet'!AL152:AL192, SMALL(IF("Yes"='Cheater Sheet'!$BM$152:$BM$192, ROW('Cheater Sheet'!$BM$152:$BM$192)-151,""), ROW()-4)),"")="","",IFERROR(INDEX('Cheater Sheet'!AL152:AL192, SMALL(IF("Yes"='Cheater Sheet'!$BM$152:$BM$192, ROW('Cheater Sheet'!$BM$152:$BM$192)-151,""), ROW()-4)),""))</f>
        <v/>
      </c>
      <c r="AN41" s="704" t="str" cm="1">
        <f t="array" ref="AN41">IF(IFERROR(INDEX('Cheater Sheet'!AM152:AM192, SMALL(IF("Yes"='Cheater Sheet'!$BM$152:$BM$192, ROW('Cheater Sheet'!$BM$152:$BM$192)-151,""), ROW()-4)),"")="","",IFERROR(INDEX('Cheater Sheet'!AM152:AM192, SMALL(IF("Yes"='Cheater Sheet'!$BM$152:$BM$192, ROW('Cheater Sheet'!$BM$152:$BM$192)-151,""), ROW()-4)),""))</f>
        <v/>
      </c>
      <c r="AO41" s="705" t="str" cm="1">
        <f t="array" ref="AO41">IF(IFERROR(INDEX('Cheater Sheet'!AN152:AN192, SMALL(IF("Yes"='Cheater Sheet'!$BM$152:$BM$192, ROW('Cheater Sheet'!$BM$152:$BM$192)-151,""), ROW()-4)),"")="","",IFERROR(INDEX('Cheater Sheet'!AN152:AN192, SMALL(IF("Yes"='Cheater Sheet'!$BM$152:$BM$192, ROW('Cheater Sheet'!$BM$152:$BM$192)-151,""), ROW()-4)),""))</f>
        <v/>
      </c>
      <c r="AP41" s="704" t="str" cm="1">
        <f t="array" ref="AP41">IF(IFERROR(INDEX('Cheater Sheet'!AO152:AO192, SMALL(IF("Yes"='Cheater Sheet'!$BM$152:$BM$192, ROW('Cheater Sheet'!$BM$152:$BM$192)-151,""), ROW()-4)),"")="","",IFERROR(INDEX('Cheater Sheet'!AO152:AO192, SMALL(IF("Yes"='Cheater Sheet'!$BM$152:$BM$192, ROW('Cheater Sheet'!$BM$152:$BM$192)-151,""), ROW()-4)),""))</f>
        <v/>
      </c>
      <c r="AQ41" s="705" t="str" cm="1">
        <f t="array" ref="AQ41">IF(IFERROR(INDEX('Cheater Sheet'!AP152:AP192, SMALL(IF("Yes"='Cheater Sheet'!$BM$152:$BM$192, ROW('Cheater Sheet'!$BM$152:$BM$192)-151,""), ROW()-4)),"")="","",IFERROR(INDEX('Cheater Sheet'!AP152:AP192, SMALL(IF("Yes"='Cheater Sheet'!$BM$152:$BM$192, ROW('Cheater Sheet'!$BM$152:$BM$192)-151,""), ROW()-4)),""))</f>
        <v/>
      </c>
      <c r="AR41" s="704" t="str" cm="1">
        <f t="array" ref="AR41">IF(IFERROR(INDEX('Cheater Sheet'!AQ152:AQ192, SMALL(IF("Yes"='Cheater Sheet'!$BM$152:$BM$192, ROW('Cheater Sheet'!$BM$152:$BM$192)-151,""), ROW()-4)),"")="","",IFERROR(INDEX('Cheater Sheet'!AQ152:AQ192, SMALL(IF("Yes"='Cheater Sheet'!$BM$152:$BM$192, ROW('Cheater Sheet'!$BM$152:$BM$192)-151,""), ROW()-4)),""))</f>
        <v/>
      </c>
      <c r="AS41" s="705" t="str" cm="1">
        <f t="array" ref="AS41">IF(IFERROR(INDEX('Cheater Sheet'!AR152:AR192, SMALL(IF("Yes"='Cheater Sheet'!$BM$152:$BM$192, ROW('Cheater Sheet'!$BM$152:$BM$192)-151,""), ROW()-4)),"")="","",IFERROR(INDEX('Cheater Sheet'!AR152:AR192, SMALL(IF("Yes"='Cheater Sheet'!$BM$152:$BM$192, ROW('Cheater Sheet'!$BM$152:$BM$192)-151,""), ROW()-4)),""))</f>
        <v/>
      </c>
      <c r="AT41" s="704" t="str" cm="1">
        <f t="array" ref="AT41">IF(IFERROR(INDEX('Cheater Sheet'!AS152:AS192, SMALL(IF("Yes"='Cheater Sheet'!$BM$152:$BM$192, ROW('Cheater Sheet'!$BM$152:$BM$192)-151,""), ROW()-4)),"")="","",IFERROR(INDEX('Cheater Sheet'!AS152:AS192, SMALL(IF("Yes"='Cheater Sheet'!$BM$152:$BM$192, ROW('Cheater Sheet'!$BM$152:$BM$192)-151,""), ROW()-4)),""))</f>
        <v/>
      </c>
      <c r="AU41" s="705" t="str" cm="1">
        <f t="array" ref="AU41">IF(IFERROR(INDEX('Cheater Sheet'!AT152:AT192, SMALL(IF("Yes"='Cheater Sheet'!$BM$152:$BM$192, ROW('Cheater Sheet'!$BM$152:$BM$192)-151,""), ROW()-4)),"")="","",IFERROR(INDEX('Cheater Sheet'!AT152:AT192, SMALL(IF("Yes"='Cheater Sheet'!$BM$152:$BM$192, ROW('Cheater Sheet'!$BM$152:$BM$192)-151,""), ROW()-4)),""))</f>
        <v/>
      </c>
      <c r="AV41" s="704" t="str" cm="1">
        <f t="array" ref="AV41">IF(IFERROR(INDEX('Cheater Sheet'!AU152:AU192, SMALL(IF("Yes"='Cheater Sheet'!$BM$152:$BM$192, ROW('Cheater Sheet'!$BM$152:$BM$192)-151,""), ROW()-4)),"")="","",IFERROR(INDEX('Cheater Sheet'!AU152:AU192, SMALL(IF("Yes"='Cheater Sheet'!$BM$152:$BM$192, ROW('Cheater Sheet'!$BM$152:$BM$192)-151,""), ROW()-4)),""))</f>
        <v/>
      </c>
      <c r="AW41" s="705" t="str" cm="1">
        <f t="array" ref="AW41">IF(IFERROR(INDEX('Cheater Sheet'!AV152:AV192, SMALL(IF("Yes"='Cheater Sheet'!$BM$152:$BM$192, ROW('Cheater Sheet'!$BM$152:$BM$192)-151,""), ROW()-4)),"")="","",IFERROR(INDEX('Cheater Sheet'!AV152:AV192, SMALL(IF("Yes"='Cheater Sheet'!$BM$152:$BM$192, ROW('Cheater Sheet'!$BM$152:$BM$192)-151,""), ROW()-4)),""))</f>
        <v/>
      </c>
      <c r="AX41" s="704" t="str" cm="1">
        <f t="array" ref="AX41">IF(IFERROR(INDEX('Cheater Sheet'!AW152:AW192, SMALL(IF("Yes"='Cheater Sheet'!$BM$152:$BM$192, ROW('Cheater Sheet'!$BM$152:$BM$192)-151,""), ROW()-4)),"")="","",IFERROR(INDEX('Cheater Sheet'!AW152:AW192, SMALL(IF("Yes"='Cheater Sheet'!$BM$152:$BM$192, ROW('Cheater Sheet'!$BM$152:$BM$192)-151,""), ROW()-4)),""))</f>
        <v/>
      </c>
      <c r="AY41" s="705" t="str" cm="1">
        <f t="array" ref="AY41">IF(IFERROR(INDEX('Cheater Sheet'!AX152:AX192, SMALL(IF("Yes"='Cheater Sheet'!$BM$152:$BM$192, ROW('Cheater Sheet'!$BM$152:$BM$192)-151,""), ROW()-4)),"")="","",IFERROR(INDEX('Cheater Sheet'!AX152:AX192, SMALL(IF("Yes"='Cheater Sheet'!$BM$152:$BM$192, ROW('Cheater Sheet'!$BM$152:$BM$192)-151,""), ROW()-4)),""))</f>
        <v/>
      </c>
      <c r="AZ41" s="704" t="str" cm="1">
        <f t="array" ref="AZ41">IF(IFERROR(INDEX('Cheater Sheet'!AY152:AY192, SMALL(IF("Yes"='Cheater Sheet'!$BM$152:$BM$192, ROW('Cheater Sheet'!$BM$152:$BM$192)-151,""), ROW()-4)),"")="","",IFERROR(INDEX('Cheater Sheet'!AY152:AY192, SMALL(IF("Yes"='Cheater Sheet'!$BM$152:$BM$192, ROW('Cheater Sheet'!$BM$152:$BM$192)-151,""), ROW()-4)),""))</f>
        <v/>
      </c>
      <c r="BA41" s="705" t="str" cm="1">
        <f t="array" ref="BA41">IF(IFERROR(INDEX('Cheater Sheet'!AZ152:AZ192, SMALL(IF("Yes"='Cheater Sheet'!$BM$152:$BM$192, ROW('Cheater Sheet'!$BM$152:$BM$192)-151,""), ROW()-4)),"")="","",IFERROR(INDEX('Cheater Sheet'!AZ152:AZ192, SMALL(IF("Yes"='Cheater Sheet'!$BM$152:$BM$192, ROW('Cheater Sheet'!$BM$152:$BM$192)-151,""), ROW()-4)),""))</f>
        <v/>
      </c>
      <c r="BB41" s="704" t="str" cm="1">
        <f t="array" ref="BB41">IF(IFERROR(INDEX('Cheater Sheet'!BA152:BA192, SMALL(IF("Yes"='Cheater Sheet'!$BM$152:$BM$192, ROW('Cheater Sheet'!$BM$152:$BM$192)-151,""), ROW()-4)),"")="","",IFERROR(INDEX('Cheater Sheet'!BA152:BA192, SMALL(IF("Yes"='Cheater Sheet'!$BM$152:$BM$192, ROW('Cheater Sheet'!$BM$152:$BM$192)-151,""), ROW()-4)),""))</f>
        <v/>
      </c>
      <c r="BC41" s="705" t="str" cm="1">
        <f t="array" ref="BC41">IF(IFERROR(INDEX('Cheater Sheet'!BB152:BB192, SMALL(IF("Yes"='Cheater Sheet'!$BM$152:$BM$192, ROW('Cheater Sheet'!$BM$152:$BM$192)-151,""), ROW()-4)),"")="","",IFERROR(INDEX('Cheater Sheet'!BB152:BB192, SMALL(IF("Yes"='Cheater Sheet'!$BM$152:$BM$192, ROW('Cheater Sheet'!$BM$152:$BM$192)-151,""), ROW()-4)),""))</f>
        <v/>
      </c>
      <c r="BD41" s="704" t="str" cm="1">
        <f t="array" ref="BD41">IF(IFERROR(INDEX('Cheater Sheet'!BC152:BC192, SMALL(IF("Yes"='Cheater Sheet'!$BM$152:$BM$192, ROW('Cheater Sheet'!$BM$152:$BM$192)-151,""), ROW()-4)),"")="","",IFERROR(INDEX('Cheater Sheet'!BC152:BC192, SMALL(IF("Yes"='Cheater Sheet'!$BM$152:$BM$192, ROW('Cheater Sheet'!$BM$152:$BM$192)-151,""), ROW()-4)),""))</f>
        <v/>
      </c>
      <c r="BE41" s="705" t="str" cm="1">
        <f t="array" ref="BE41">IF(IFERROR(INDEX('Cheater Sheet'!BD152:BD192, SMALL(IF("Yes"='Cheater Sheet'!$BM$152:$BM$192, ROW('Cheater Sheet'!$BM$152:$BM$192)-151,""), ROW()-4)),"")="","",IFERROR(INDEX('Cheater Sheet'!BD152:BD192, SMALL(IF("Yes"='Cheater Sheet'!$BM$152:$BM$192, ROW('Cheater Sheet'!$BM$152:$BM$192)-151,""), ROW()-4)),""))</f>
        <v/>
      </c>
      <c r="BF41" s="704" t="str" cm="1">
        <f t="array" ref="BF41">IF(IFERROR(INDEX('Cheater Sheet'!BE152:BE192, SMALL(IF("Yes"='Cheater Sheet'!$BM$152:$BM$192, ROW('Cheater Sheet'!$BM$152:$BM$192)-151,""), ROW()-4)),"")="","",IFERROR(INDEX('Cheater Sheet'!BE152:BE192, SMALL(IF("Yes"='Cheater Sheet'!$BM$152:$BM$192, ROW('Cheater Sheet'!$BM$152:$BM$192)-151,""), ROW()-4)),""))</f>
        <v/>
      </c>
      <c r="BG41" s="705" t="str" cm="1">
        <f t="array" ref="BG41">IF(IFERROR(INDEX('Cheater Sheet'!BF152:BF192, SMALL(IF("Yes"='Cheater Sheet'!$BM$152:$BM$192, ROW('Cheater Sheet'!$BM$152:$BM$192)-151,""), ROW()-4)),"")="","",IFERROR(INDEX('Cheater Sheet'!BF152:BF192, SMALL(IF("Yes"='Cheater Sheet'!$BM$152:$BM$192, ROW('Cheater Sheet'!$BM$152:$BM$192)-151,""), ROW()-4)),""))</f>
        <v/>
      </c>
      <c r="BH41" s="704" t="str" cm="1">
        <f t="array" ref="BH41">IF(IFERROR(INDEX('Cheater Sheet'!BG152:BG192, SMALL(IF("Yes"='Cheater Sheet'!$BM$152:$BM$192, ROW('Cheater Sheet'!$BM$152:$BM$192)-151,""), ROW()-4)),"")="","",IFERROR(INDEX('Cheater Sheet'!BG152:BG192, SMALL(IF("Yes"='Cheater Sheet'!$BM$152:$BM$192, ROW('Cheater Sheet'!$BM$152:$BM$192)-151,""), ROW()-4)),""))</f>
        <v/>
      </c>
      <c r="BI41" s="705" t="str" cm="1">
        <f t="array" ref="BI41">IF(IFERROR(INDEX('Cheater Sheet'!BH152:BH192, SMALL(IF("Yes"='Cheater Sheet'!$BM$152:$BM$192, ROW('Cheater Sheet'!$BM$152:$BM$192)-151,""), ROW()-4)),"")="","",IFERROR(INDEX('Cheater Sheet'!BH152:BH192, SMALL(IF("Yes"='Cheater Sheet'!$BM$152:$BM$192, ROW('Cheater Sheet'!$BM$152:$BM$192)-151,""), ROW()-4)),""))</f>
        <v/>
      </c>
      <c r="BJ41" s="704" t="str" cm="1">
        <f t="array" ref="BJ41">IF(IFERROR(INDEX('Cheater Sheet'!BI152:BI192, SMALL(IF("Yes"='Cheater Sheet'!$BM$152:$BM$192, ROW('Cheater Sheet'!$BM$152:$BM$192)-151,""), ROW()-4)),"")="","",IFERROR(INDEX('Cheater Sheet'!BI152:BI192, SMALL(IF("Yes"='Cheater Sheet'!$BM$152:$BM$192, ROW('Cheater Sheet'!$BM$152:$BM$192)-151,""), ROW()-4)),""))</f>
        <v/>
      </c>
      <c r="BK41" s="527" t="str" cm="1">
        <f t="array" ref="BK41">IF(IFERROR(INDEX('Cheater Sheet'!BJ152:BJ192, SMALL(IF("Yes"='Cheater Sheet'!$BM$152:$BM$192, ROW('Cheater Sheet'!$BM$152:$BM$192)-151,""), ROW()-4)),"")="","",IFERROR(INDEX('Cheater Sheet'!BJ152:BJ192, SMALL(IF("Yes"='Cheater Sheet'!$BM$152:$BM$192, ROW('Cheater Sheet'!$BM$152:$BM$192)-151,""), ROW()-4)),""))</f>
        <v/>
      </c>
      <c r="BL41" s="714"/>
    </row>
    <row r="42" spans="1:64" x14ac:dyDescent="0.2">
      <c r="A42" s="765">
        <f t="shared" si="0"/>
        <v>0</v>
      </c>
      <c r="C42" s="143" t="str" cm="1">
        <f t="array" ref="C42">IFERROR(INDEX('Cheater Sheet'!$B$152:$B$192, SMALL(IF("Yes"='Cheater Sheet'!$BM$152:$BM$192, ROW('Cheater Sheet'!$BM$152:$BM$192)-151,""), ROW()-4)),"")</f>
        <v/>
      </c>
      <c r="D42" s="704" t="str" cm="1">
        <f t="array" ref="D42">IF(IFERROR(INDEX('Cheater Sheet'!C152:C192, SMALL(IF("Yes"='Cheater Sheet'!$BM$152:$BM$192, ROW('Cheater Sheet'!$BM$152:$BM$192)-151,""), ROW()-4)),"")="","",IFERROR(INDEX('Cheater Sheet'!C152:C192, SMALL(IF("Yes"='Cheater Sheet'!$BM$152:$BM$192, ROW('Cheater Sheet'!$BM$152:$BM$192)-151,""), ROW()-4)),""))</f>
        <v/>
      </c>
      <c r="E42" s="705" t="str" cm="1">
        <f t="array" ref="E42">IF(IFERROR(INDEX('Cheater Sheet'!D152:D192, SMALL(IF("Yes"='Cheater Sheet'!$BM$152:$BM$192, ROW('Cheater Sheet'!$BM$152:$BM$192)-151,""), ROW()-4)),"")="","",IFERROR(INDEX('Cheater Sheet'!D152:D192, SMALL(IF("Yes"='Cheater Sheet'!$BM$152:$BM$192, ROW('Cheater Sheet'!$BM$152:$BM$192)-151,""), ROW()-4)),""))</f>
        <v/>
      </c>
      <c r="F42" s="704" t="str" cm="1">
        <f t="array" ref="F42">IF(IFERROR(INDEX('Cheater Sheet'!E152:E192, SMALL(IF("Yes"='Cheater Sheet'!$BM$152:$BM$192, ROW('Cheater Sheet'!$BM$152:$BM$192)-151,""), ROW()-4)),"")="","",IFERROR(INDEX('Cheater Sheet'!E152:E192, SMALL(IF("Yes"='Cheater Sheet'!$BM$152:$BM$192, ROW('Cheater Sheet'!$BM$152:$BM$192)-151,""), ROW()-4)),""))</f>
        <v/>
      </c>
      <c r="G42" s="705" t="str" cm="1">
        <f t="array" ref="G42">IF(IFERROR(INDEX('Cheater Sheet'!F152:F192, SMALL(IF("Yes"='Cheater Sheet'!$BM$152:$BM$192, ROW('Cheater Sheet'!$BM$152:$BM$192)-151,""), ROW()-4)),"")="","",IFERROR(INDEX('Cheater Sheet'!F152:F192, SMALL(IF("Yes"='Cheater Sheet'!$BM$152:$BM$192, ROW('Cheater Sheet'!$BM$152:$BM$192)-151,""), ROW()-4)),""))</f>
        <v/>
      </c>
      <c r="H42" s="704" t="str" cm="1">
        <f t="array" ref="H42">IF(IFERROR(INDEX('Cheater Sheet'!G152:G192, SMALL(IF("Yes"='Cheater Sheet'!$BM$152:$BM$192, ROW('Cheater Sheet'!$BM$152:$BM$192)-151,""), ROW()-4)),"")="","",IFERROR(INDEX('Cheater Sheet'!G152:G192, SMALL(IF("Yes"='Cheater Sheet'!$BM$152:$BM$192, ROW('Cheater Sheet'!$BM$152:$BM$192)-151,""), ROW()-4)),""))</f>
        <v/>
      </c>
      <c r="I42" s="705" t="str" cm="1">
        <f t="array" ref="I42">IF(IFERROR(INDEX('Cheater Sheet'!H152:H192, SMALL(IF("Yes"='Cheater Sheet'!$BM$152:$BM$192, ROW('Cheater Sheet'!$BM$152:$BM$192)-151,""), ROW()-4)),"")="","",IFERROR(INDEX('Cheater Sheet'!H152:H192, SMALL(IF("Yes"='Cheater Sheet'!$BM$152:$BM$192, ROW('Cheater Sheet'!$BM$152:$BM$192)-151,""), ROW()-4)),""))</f>
        <v/>
      </c>
      <c r="J42" s="704" t="str" cm="1">
        <f t="array" ref="J42">IF(IFERROR(INDEX('Cheater Sheet'!I152:I192, SMALL(IF("Yes"='Cheater Sheet'!$BM$152:$BM$192, ROW('Cheater Sheet'!$BM$152:$BM$192)-151,""), ROW()-4)),"")="","",IFERROR(INDEX('Cheater Sheet'!I152:I192, SMALL(IF("Yes"='Cheater Sheet'!$BM$152:$BM$192, ROW('Cheater Sheet'!$BM$152:$BM$192)-151,""), ROW()-4)),""))</f>
        <v/>
      </c>
      <c r="K42" s="705" t="str" cm="1">
        <f t="array" ref="K42">IF(IFERROR(INDEX('Cheater Sheet'!J152:J192, SMALL(IF("Yes"='Cheater Sheet'!$BM$152:$BM$192, ROW('Cheater Sheet'!$BM$152:$BM$192)-151,""), ROW()-4)),"")="","",IFERROR(INDEX('Cheater Sheet'!J152:J192, SMALL(IF("Yes"='Cheater Sheet'!$BM$152:$BM$192, ROW('Cheater Sheet'!$BM$152:$BM$192)-151,""), ROW()-4)),""))</f>
        <v/>
      </c>
      <c r="L42" s="704" t="str" cm="1">
        <f t="array" ref="L42">IF(IFERROR(INDEX('Cheater Sheet'!K152:K192, SMALL(IF("Yes"='Cheater Sheet'!$BM$152:$BM$192, ROW('Cheater Sheet'!$BM$152:$BM$192)-151,""), ROW()-4)),"")="","",IFERROR(INDEX('Cheater Sheet'!K152:K192, SMALL(IF("Yes"='Cheater Sheet'!$BM$152:$BM$192, ROW('Cheater Sheet'!$BM$152:$BM$192)-151,""), ROW()-4)),""))</f>
        <v/>
      </c>
      <c r="M42" s="705" t="str" cm="1">
        <f t="array" ref="M42">IF(IFERROR(INDEX('Cheater Sheet'!L152:L192, SMALL(IF("Yes"='Cheater Sheet'!$BM$152:$BM$192, ROW('Cheater Sheet'!$BM$152:$BM$192)-151,""), ROW()-4)),"")="","",IFERROR(INDEX('Cheater Sheet'!L152:L192, SMALL(IF("Yes"='Cheater Sheet'!$BM$152:$BM$192, ROW('Cheater Sheet'!$BM$152:$BM$192)-151,""), ROW()-4)),""))</f>
        <v/>
      </c>
      <c r="N42" s="704" t="str" cm="1">
        <f t="array" ref="N42">IF(IFERROR(INDEX('Cheater Sheet'!M152:M192, SMALL(IF("Yes"='Cheater Sheet'!$BM$152:$BM$192, ROW('Cheater Sheet'!$BM$152:$BM$192)-151,""), ROW()-4)),"")="","",IFERROR(INDEX('Cheater Sheet'!M152:M192, SMALL(IF("Yes"='Cheater Sheet'!$BM$152:$BM$192, ROW('Cheater Sheet'!$BM$152:$BM$192)-151,""), ROW()-4)),""))</f>
        <v/>
      </c>
      <c r="O42" s="705" t="str" cm="1">
        <f t="array" ref="O42">IF(IFERROR(INDEX('Cheater Sheet'!N152:N192, SMALL(IF("Yes"='Cheater Sheet'!$BM$152:$BM$192, ROW('Cheater Sheet'!$BM$152:$BM$192)-151,""), ROW()-4)),"")="","",IFERROR(INDEX('Cheater Sheet'!N152:N192, SMALL(IF("Yes"='Cheater Sheet'!$BM$152:$BM$192, ROW('Cheater Sheet'!$BM$152:$BM$192)-151,""), ROW()-4)),""))</f>
        <v/>
      </c>
      <c r="P42" s="704" t="str" cm="1">
        <f t="array" ref="P42">IF(IFERROR(INDEX('Cheater Sheet'!O152:O192, SMALL(IF("Yes"='Cheater Sheet'!$BM$152:$BM$192, ROW('Cheater Sheet'!$BM$152:$BM$192)-151,""), ROW()-4)),"")="","",IFERROR(INDEX('Cheater Sheet'!O152:O192, SMALL(IF("Yes"='Cheater Sheet'!$BM$152:$BM$192, ROW('Cheater Sheet'!$BM$152:$BM$192)-151,""), ROW()-4)),""))</f>
        <v/>
      </c>
      <c r="Q42" s="705" t="str" cm="1">
        <f t="array" ref="Q42">IF(IFERROR(INDEX('Cheater Sheet'!P152:P192, SMALL(IF("Yes"='Cheater Sheet'!$BM$152:$BM$192, ROW('Cheater Sheet'!$BM$152:$BM$192)-151,""), ROW()-4)),"")="","",IFERROR(INDEX('Cheater Sheet'!P152:P192, SMALL(IF("Yes"='Cheater Sheet'!$BM$152:$BM$192, ROW('Cheater Sheet'!$BM$152:$BM$192)-151,""), ROW()-4)),""))</f>
        <v/>
      </c>
      <c r="R42" s="704" t="str" cm="1">
        <f t="array" ref="R42">IF(IFERROR(INDEX('Cheater Sheet'!Q152:Q192, SMALL(IF("Yes"='Cheater Sheet'!$BM$152:$BM$192, ROW('Cheater Sheet'!$BM$152:$BM$192)-151,""), ROW()-4)),"")="","",IFERROR(INDEX('Cheater Sheet'!Q152:Q192, SMALL(IF("Yes"='Cheater Sheet'!$BM$152:$BM$192, ROW('Cheater Sheet'!$BM$152:$BM$192)-151,""), ROW()-4)),""))</f>
        <v/>
      </c>
      <c r="S42" s="705" t="str" cm="1">
        <f t="array" ref="S42">IF(IFERROR(INDEX('Cheater Sheet'!R152:R192, SMALL(IF("Yes"='Cheater Sheet'!$BM$152:$BM$192, ROW('Cheater Sheet'!$BM$152:$BM$192)-151,""), ROW()-4)),"")="","",IFERROR(INDEX('Cheater Sheet'!R152:R192, SMALL(IF("Yes"='Cheater Sheet'!$BM$152:$BM$192, ROW('Cheater Sheet'!$BM$152:$BM$192)-151,""), ROW()-4)),""))</f>
        <v/>
      </c>
      <c r="T42" s="704" t="str" cm="1">
        <f t="array" ref="T42">IF(IFERROR(INDEX('Cheater Sheet'!S152:S192, SMALL(IF("Yes"='Cheater Sheet'!$BM$152:$BM$192, ROW('Cheater Sheet'!$BM$152:$BM$192)-151,""), ROW()-4)),"")="","",IFERROR(INDEX('Cheater Sheet'!S152:S192, SMALL(IF("Yes"='Cheater Sheet'!$BM$152:$BM$192, ROW('Cheater Sheet'!$BM$152:$BM$192)-151,""), ROW()-4)),""))</f>
        <v/>
      </c>
      <c r="U42" s="705" t="str" cm="1">
        <f t="array" ref="U42">IF(IFERROR(INDEX('Cheater Sheet'!T152:T192, SMALL(IF("Yes"='Cheater Sheet'!$BM$152:$BM$192, ROW('Cheater Sheet'!$BM$152:$BM$192)-151,""), ROW()-4)),"")="","",IFERROR(INDEX('Cheater Sheet'!T152:T192, SMALL(IF("Yes"='Cheater Sheet'!$BM$152:$BM$192, ROW('Cheater Sheet'!$BM$152:$BM$192)-151,""), ROW()-4)),""))</f>
        <v/>
      </c>
      <c r="V42" s="704" t="str" cm="1">
        <f t="array" ref="V42">IF(IFERROR(INDEX('Cheater Sheet'!U152:U192, SMALL(IF("Yes"='Cheater Sheet'!$BM$152:$BM$192, ROW('Cheater Sheet'!$BM$152:$BM$192)-151,""), ROW()-4)),"")="","",IFERROR(INDEX('Cheater Sheet'!U152:U192, SMALL(IF("Yes"='Cheater Sheet'!$BM$152:$BM$192, ROW('Cheater Sheet'!$BM$152:$BM$192)-151,""), ROW()-4)),""))</f>
        <v/>
      </c>
      <c r="W42" s="705" t="str" cm="1">
        <f t="array" ref="W42">IF(IFERROR(INDEX('Cheater Sheet'!V152:V192, SMALL(IF("Yes"='Cheater Sheet'!$BM$152:$BM$192, ROW('Cheater Sheet'!$BM$152:$BM$192)-151,""), ROW()-4)),"")="","",IFERROR(INDEX('Cheater Sheet'!V152:V192, SMALL(IF("Yes"='Cheater Sheet'!$BM$152:$BM$192, ROW('Cheater Sheet'!$BM$152:$BM$192)-151,""), ROW()-4)),""))</f>
        <v/>
      </c>
      <c r="X42" s="704" t="str" cm="1">
        <f t="array" ref="X42">IF(IFERROR(INDEX('Cheater Sheet'!W152:W192, SMALL(IF("Yes"='Cheater Sheet'!$BM$152:$BM$192, ROW('Cheater Sheet'!$BM$152:$BM$192)-151,""), ROW()-4)),"")="","",IFERROR(INDEX('Cheater Sheet'!W152:W192, SMALL(IF("Yes"='Cheater Sheet'!$BM$152:$BM$192, ROW('Cheater Sheet'!$BM$152:$BM$192)-151,""), ROW()-4)),""))</f>
        <v/>
      </c>
      <c r="Y42" s="705" t="str" cm="1">
        <f t="array" ref="Y42">IF(IFERROR(INDEX('Cheater Sheet'!X152:X192, SMALL(IF("Yes"='Cheater Sheet'!$BM$152:$BM$192, ROW('Cheater Sheet'!$BM$152:$BM$192)-151,""), ROW()-4)),"")="","",IFERROR(INDEX('Cheater Sheet'!X152:X192, SMALL(IF("Yes"='Cheater Sheet'!$BM$152:$BM$192, ROW('Cheater Sheet'!$BM$152:$BM$192)-151,""), ROW()-4)),""))</f>
        <v/>
      </c>
      <c r="Z42" s="704" t="str" cm="1">
        <f t="array" ref="Z42">IF(IFERROR(INDEX('Cheater Sheet'!Y152:Y192, SMALL(IF("Yes"='Cheater Sheet'!$BM$152:$BM$192, ROW('Cheater Sheet'!$BM$152:$BM$192)-151,""), ROW()-4)),"")="","",IFERROR(INDEX('Cheater Sheet'!Y152:Y192, SMALL(IF("Yes"='Cheater Sheet'!$BM$152:$BM$192, ROW('Cheater Sheet'!$BM$152:$BM$192)-151,""), ROW()-4)),""))</f>
        <v/>
      </c>
      <c r="AA42" s="705" t="str" cm="1">
        <f t="array" ref="AA42">IF(IFERROR(INDEX('Cheater Sheet'!Z152:Z192, SMALL(IF("Yes"='Cheater Sheet'!$BM$152:$BM$192, ROW('Cheater Sheet'!$BM$152:$BM$192)-151,""), ROW()-4)),"")="","",IFERROR(INDEX('Cheater Sheet'!Z152:Z192, SMALL(IF("Yes"='Cheater Sheet'!$BM$152:$BM$192, ROW('Cheater Sheet'!$BM$152:$BM$192)-151,""), ROW()-4)),""))</f>
        <v/>
      </c>
      <c r="AB42" s="704" t="str" cm="1">
        <f t="array" ref="AB42">IF(IFERROR(INDEX('Cheater Sheet'!AA152:AA192, SMALL(IF("Yes"='Cheater Sheet'!$BM$152:$BM$192, ROW('Cheater Sheet'!$BM$152:$BM$192)-151,""), ROW()-4)),"")="","",IFERROR(INDEX('Cheater Sheet'!AA152:AA192, SMALL(IF("Yes"='Cheater Sheet'!$BM$152:$BM$192, ROW('Cheater Sheet'!$BM$152:$BM$192)-151,""), ROW()-4)),""))</f>
        <v/>
      </c>
      <c r="AC42" s="705" t="str" cm="1">
        <f t="array" ref="AC42">IF(IFERROR(INDEX('Cheater Sheet'!AB152:AB192, SMALL(IF("Yes"='Cheater Sheet'!$BM$152:$BM$192, ROW('Cheater Sheet'!$BM$152:$BM$192)-151,""), ROW()-4)),"")="","",IFERROR(INDEX('Cheater Sheet'!AB152:AB192, SMALL(IF("Yes"='Cheater Sheet'!$BM$152:$BM$192, ROW('Cheater Sheet'!$BM$152:$BM$192)-151,""), ROW()-4)),""))</f>
        <v/>
      </c>
      <c r="AD42" s="704" t="str" cm="1">
        <f t="array" ref="AD42">IF(IFERROR(INDEX('Cheater Sheet'!AC152:AC192, SMALL(IF("Yes"='Cheater Sheet'!$BM$152:$BM$192, ROW('Cheater Sheet'!$BM$152:$BM$192)-151,""), ROW()-4)),"")="","",IFERROR(INDEX('Cheater Sheet'!AC152:AC192, SMALL(IF("Yes"='Cheater Sheet'!$BM$152:$BM$192, ROW('Cheater Sheet'!$BM$152:$BM$192)-151,""), ROW()-4)),""))</f>
        <v/>
      </c>
      <c r="AE42" s="705" t="str" cm="1">
        <f t="array" ref="AE42">IF(IFERROR(INDEX('Cheater Sheet'!AD152:AD192, SMALL(IF("Yes"='Cheater Sheet'!$BM$152:$BM$192, ROW('Cheater Sheet'!$BM$152:$BM$192)-151,""), ROW()-4)),"")="","",IFERROR(INDEX('Cheater Sheet'!AD152:AD192, SMALL(IF("Yes"='Cheater Sheet'!$BM$152:$BM$192, ROW('Cheater Sheet'!$BM$152:$BM$192)-151,""), ROW()-4)),""))</f>
        <v/>
      </c>
      <c r="AF42" s="704" t="str" cm="1">
        <f t="array" ref="AF42">IF(IFERROR(INDEX('Cheater Sheet'!AE152:AE192, SMALL(IF("Yes"='Cheater Sheet'!$BM$152:$BM$192, ROW('Cheater Sheet'!$BM$152:$BM$192)-151,""), ROW()-4)),"")="","",IFERROR(INDEX('Cheater Sheet'!AE152:AE192, SMALL(IF("Yes"='Cheater Sheet'!$BM$152:$BM$192, ROW('Cheater Sheet'!$BM$152:$BM$192)-151,""), ROW()-4)),""))</f>
        <v/>
      </c>
      <c r="AG42" s="705" t="str" cm="1">
        <f t="array" ref="AG42">IF(IFERROR(INDEX('Cheater Sheet'!AF152:AF192, SMALL(IF("Yes"='Cheater Sheet'!$BM$152:$BM$192, ROW('Cheater Sheet'!$BM$152:$BM$192)-151,""), ROW()-4)),"")="","",IFERROR(INDEX('Cheater Sheet'!AF152:AF192, SMALL(IF("Yes"='Cheater Sheet'!$BM$152:$BM$192, ROW('Cheater Sheet'!$BM$152:$BM$192)-151,""), ROW()-4)),""))</f>
        <v/>
      </c>
      <c r="AH42" s="704" t="str" cm="1">
        <f t="array" ref="AH42">IF(IFERROR(INDEX('Cheater Sheet'!AG152:AG192, SMALL(IF("Yes"='Cheater Sheet'!$BM$152:$BM$192, ROW('Cheater Sheet'!$BM$152:$BM$192)-151,""), ROW()-4)),"")="","",IFERROR(INDEX('Cheater Sheet'!AG152:AG192, SMALL(IF("Yes"='Cheater Sheet'!$BM$152:$BM$192, ROW('Cheater Sheet'!$BM$152:$BM$192)-151,""), ROW()-4)),""))</f>
        <v/>
      </c>
      <c r="AI42" s="705" t="str" cm="1">
        <f t="array" ref="AI42">IF(IFERROR(INDEX('Cheater Sheet'!AH152:AH192, SMALL(IF("Yes"='Cheater Sheet'!$BM$152:$BM$192, ROW('Cheater Sheet'!$BM$152:$BM$192)-151,""), ROW()-4)),"")="","",IFERROR(INDEX('Cheater Sheet'!AH152:AH192, SMALL(IF("Yes"='Cheater Sheet'!$BM$152:$BM$192, ROW('Cheater Sheet'!$BM$152:$BM$192)-151,""), ROW()-4)),""))</f>
        <v/>
      </c>
      <c r="AJ42" s="704" t="str" cm="1">
        <f t="array" ref="AJ42">IF(IFERROR(INDEX('Cheater Sheet'!AI152:AI192, SMALL(IF("Yes"='Cheater Sheet'!$BM$152:$BM$192, ROW('Cheater Sheet'!$BM$152:$BM$192)-151,""), ROW()-4)),"")="","",IFERROR(INDEX('Cheater Sheet'!AI152:AI192, SMALL(IF("Yes"='Cheater Sheet'!$BM$152:$BM$192, ROW('Cheater Sheet'!$BM$152:$BM$192)-151,""), ROW()-4)),""))</f>
        <v/>
      </c>
      <c r="AK42" s="705" t="str" cm="1">
        <f t="array" ref="AK42">IF(IFERROR(INDEX('Cheater Sheet'!AJ152:AJ192, SMALL(IF("Yes"='Cheater Sheet'!$BM$152:$BM$192, ROW('Cheater Sheet'!$BM$152:$BM$192)-151,""), ROW()-4)),"")="","",IFERROR(INDEX('Cheater Sheet'!AJ152:AJ192, SMALL(IF("Yes"='Cheater Sheet'!$BM$152:$BM$192, ROW('Cheater Sheet'!$BM$152:$BM$192)-151,""), ROW()-4)),""))</f>
        <v/>
      </c>
      <c r="AL42" s="704" t="str" cm="1">
        <f t="array" ref="AL42">IF(IFERROR(INDEX('Cheater Sheet'!AK152:AK192, SMALL(IF("Yes"='Cheater Sheet'!$BM$152:$BM$192, ROW('Cheater Sheet'!$BM$152:$BM$192)-151,""), ROW()-4)),"")="","",IFERROR(INDEX('Cheater Sheet'!AK152:AK192, SMALL(IF("Yes"='Cheater Sheet'!$BM$152:$BM$192, ROW('Cheater Sheet'!$BM$152:$BM$192)-151,""), ROW()-4)),""))</f>
        <v/>
      </c>
      <c r="AM42" s="705" t="str" cm="1">
        <f t="array" ref="AM42">IF(IFERROR(INDEX('Cheater Sheet'!AL152:AL192, SMALL(IF("Yes"='Cheater Sheet'!$BM$152:$BM$192, ROW('Cheater Sheet'!$BM$152:$BM$192)-151,""), ROW()-4)),"")="","",IFERROR(INDEX('Cheater Sheet'!AL152:AL192, SMALL(IF("Yes"='Cheater Sheet'!$BM$152:$BM$192, ROW('Cheater Sheet'!$BM$152:$BM$192)-151,""), ROW()-4)),""))</f>
        <v/>
      </c>
      <c r="AN42" s="704" t="str" cm="1">
        <f t="array" ref="AN42">IF(IFERROR(INDEX('Cheater Sheet'!AM152:AM192, SMALL(IF("Yes"='Cheater Sheet'!$BM$152:$BM$192, ROW('Cheater Sheet'!$BM$152:$BM$192)-151,""), ROW()-4)),"")="","",IFERROR(INDEX('Cheater Sheet'!AM152:AM192, SMALL(IF("Yes"='Cheater Sheet'!$BM$152:$BM$192, ROW('Cheater Sheet'!$BM$152:$BM$192)-151,""), ROW()-4)),""))</f>
        <v/>
      </c>
      <c r="AO42" s="705" t="str" cm="1">
        <f t="array" ref="AO42">IF(IFERROR(INDEX('Cheater Sheet'!AN152:AN192, SMALL(IF("Yes"='Cheater Sheet'!$BM$152:$BM$192, ROW('Cheater Sheet'!$BM$152:$BM$192)-151,""), ROW()-4)),"")="","",IFERROR(INDEX('Cheater Sheet'!AN152:AN192, SMALL(IF("Yes"='Cheater Sheet'!$BM$152:$BM$192, ROW('Cheater Sheet'!$BM$152:$BM$192)-151,""), ROW()-4)),""))</f>
        <v/>
      </c>
      <c r="AP42" s="704" t="str" cm="1">
        <f t="array" ref="AP42">IF(IFERROR(INDEX('Cheater Sheet'!AO152:AO192, SMALL(IF("Yes"='Cheater Sheet'!$BM$152:$BM$192, ROW('Cheater Sheet'!$BM$152:$BM$192)-151,""), ROW()-4)),"")="","",IFERROR(INDEX('Cheater Sheet'!AO152:AO192, SMALL(IF("Yes"='Cheater Sheet'!$BM$152:$BM$192, ROW('Cheater Sheet'!$BM$152:$BM$192)-151,""), ROW()-4)),""))</f>
        <v/>
      </c>
      <c r="AQ42" s="705" t="str" cm="1">
        <f t="array" ref="AQ42">IF(IFERROR(INDEX('Cheater Sheet'!AP152:AP192, SMALL(IF("Yes"='Cheater Sheet'!$BM$152:$BM$192, ROW('Cheater Sheet'!$BM$152:$BM$192)-151,""), ROW()-4)),"")="","",IFERROR(INDEX('Cheater Sheet'!AP152:AP192, SMALL(IF("Yes"='Cheater Sheet'!$BM$152:$BM$192, ROW('Cheater Sheet'!$BM$152:$BM$192)-151,""), ROW()-4)),""))</f>
        <v/>
      </c>
      <c r="AR42" s="704" t="str" cm="1">
        <f t="array" ref="AR42">IF(IFERROR(INDEX('Cheater Sheet'!AQ152:AQ192, SMALL(IF("Yes"='Cheater Sheet'!$BM$152:$BM$192, ROW('Cheater Sheet'!$BM$152:$BM$192)-151,""), ROW()-4)),"")="","",IFERROR(INDEX('Cheater Sheet'!AQ152:AQ192, SMALL(IF("Yes"='Cheater Sheet'!$BM$152:$BM$192, ROW('Cheater Sheet'!$BM$152:$BM$192)-151,""), ROW()-4)),""))</f>
        <v/>
      </c>
      <c r="AS42" s="705" t="str" cm="1">
        <f t="array" ref="AS42">IF(IFERROR(INDEX('Cheater Sheet'!AR152:AR192, SMALL(IF("Yes"='Cheater Sheet'!$BM$152:$BM$192, ROW('Cheater Sheet'!$BM$152:$BM$192)-151,""), ROW()-4)),"")="","",IFERROR(INDEX('Cheater Sheet'!AR152:AR192, SMALL(IF("Yes"='Cheater Sheet'!$BM$152:$BM$192, ROW('Cheater Sheet'!$BM$152:$BM$192)-151,""), ROW()-4)),""))</f>
        <v/>
      </c>
      <c r="AT42" s="704" t="str" cm="1">
        <f t="array" ref="AT42">IF(IFERROR(INDEX('Cheater Sheet'!AS152:AS192, SMALL(IF("Yes"='Cheater Sheet'!$BM$152:$BM$192, ROW('Cheater Sheet'!$BM$152:$BM$192)-151,""), ROW()-4)),"")="","",IFERROR(INDEX('Cheater Sheet'!AS152:AS192, SMALL(IF("Yes"='Cheater Sheet'!$BM$152:$BM$192, ROW('Cheater Sheet'!$BM$152:$BM$192)-151,""), ROW()-4)),""))</f>
        <v/>
      </c>
      <c r="AU42" s="705" t="str" cm="1">
        <f t="array" ref="AU42">IF(IFERROR(INDEX('Cheater Sheet'!AT152:AT192, SMALL(IF("Yes"='Cheater Sheet'!$BM$152:$BM$192, ROW('Cheater Sheet'!$BM$152:$BM$192)-151,""), ROW()-4)),"")="","",IFERROR(INDEX('Cheater Sheet'!AT152:AT192, SMALL(IF("Yes"='Cheater Sheet'!$BM$152:$BM$192, ROW('Cheater Sheet'!$BM$152:$BM$192)-151,""), ROW()-4)),""))</f>
        <v/>
      </c>
      <c r="AV42" s="704" t="str" cm="1">
        <f t="array" ref="AV42">IF(IFERROR(INDEX('Cheater Sheet'!AU152:AU192, SMALL(IF("Yes"='Cheater Sheet'!$BM$152:$BM$192, ROW('Cheater Sheet'!$BM$152:$BM$192)-151,""), ROW()-4)),"")="","",IFERROR(INDEX('Cheater Sheet'!AU152:AU192, SMALL(IF("Yes"='Cheater Sheet'!$BM$152:$BM$192, ROW('Cheater Sheet'!$BM$152:$BM$192)-151,""), ROW()-4)),""))</f>
        <v/>
      </c>
      <c r="AW42" s="705" t="str" cm="1">
        <f t="array" ref="AW42">IF(IFERROR(INDEX('Cheater Sheet'!AV152:AV192, SMALL(IF("Yes"='Cheater Sheet'!$BM$152:$BM$192, ROW('Cheater Sheet'!$BM$152:$BM$192)-151,""), ROW()-4)),"")="","",IFERROR(INDEX('Cheater Sheet'!AV152:AV192, SMALL(IF("Yes"='Cheater Sheet'!$BM$152:$BM$192, ROW('Cheater Sheet'!$BM$152:$BM$192)-151,""), ROW()-4)),""))</f>
        <v/>
      </c>
      <c r="AX42" s="704" t="str" cm="1">
        <f t="array" ref="AX42">IF(IFERROR(INDEX('Cheater Sheet'!AW152:AW192, SMALL(IF("Yes"='Cheater Sheet'!$BM$152:$BM$192, ROW('Cheater Sheet'!$BM$152:$BM$192)-151,""), ROW()-4)),"")="","",IFERROR(INDEX('Cheater Sheet'!AW152:AW192, SMALL(IF("Yes"='Cheater Sheet'!$BM$152:$BM$192, ROW('Cheater Sheet'!$BM$152:$BM$192)-151,""), ROW()-4)),""))</f>
        <v/>
      </c>
      <c r="AY42" s="705" t="str" cm="1">
        <f t="array" ref="AY42">IF(IFERROR(INDEX('Cheater Sheet'!AX152:AX192, SMALL(IF("Yes"='Cheater Sheet'!$BM$152:$BM$192, ROW('Cheater Sheet'!$BM$152:$BM$192)-151,""), ROW()-4)),"")="","",IFERROR(INDEX('Cheater Sheet'!AX152:AX192, SMALL(IF("Yes"='Cheater Sheet'!$BM$152:$BM$192, ROW('Cheater Sheet'!$BM$152:$BM$192)-151,""), ROW()-4)),""))</f>
        <v/>
      </c>
      <c r="AZ42" s="704" t="str" cm="1">
        <f t="array" ref="AZ42">IF(IFERROR(INDEX('Cheater Sheet'!AY152:AY192, SMALL(IF("Yes"='Cheater Sheet'!$BM$152:$BM$192, ROW('Cheater Sheet'!$BM$152:$BM$192)-151,""), ROW()-4)),"")="","",IFERROR(INDEX('Cheater Sheet'!AY152:AY192, SMALL(IF("Yes"='Cheater Sheet'!$BM$152:$BM$192, ROW('Cheater Sheet'!$BM$152:$BM$192)-151,""), ROW()-4)),""))</f>
        <v/>
      </c>
      <c r="BA42" s="705" t="str" cm="1">
        <f t="array" ref="BA42">IF(IFERROR(INDEX('Cheater Sheet'!AZ152:AZ192, SMALL(IF("Yes"='Cheater Sheet'!$BM$152:$BM$192, ROW('Cheater Sheet'!$BM$152:$BM$192)-151,""), ROW()-4)),"")="","",IFERROR(INDEX('Cheater Sheet'!AZ152:AZ192, SMALL(IF("Yes"='Cheater Sheet'!$BM$152:$BM$192, ROW('Cheater Sheet'!$BM$152:$BM$192)-151,""), ROW()-4)),""))</f>
        <v/>
      </c>
      <c r="BB42" s="704" t="str" cm="1">
        <f t="array" ref="BB42">IF(IFERROR(INDEX('Cheater Sheet'!BA152:BA192, SMALL(IF("Yes"='Cheater Sheet'!$BM$152:$BM$192, ROW('Cheater Sheet'!$BM$152:$BM$192)-151,""), ROW()-4)),"")="","",IFERROR(INDEX('Cheater Sheet'!BA152:BA192, SMALL(IF("Yes"='Cheater Sheet'!$BM$152:$BM$192, ROW('Cheater Sheet'!$BM$152:$BM$192)-151,""), ROW()-4)),""))</f>
        <v/>
      </c>
      <c r="BC42" s="705" t="str" cm="1">
        <f t="array" ref="BC42">IF(IFERROR(INDEX('Cheater Sheet'!BB152:BB192, SMALL(IF("Yes"='Cheater Sheet'!$BM$152:$BM$192, ROW('Cheater Sheet'!$BM$152:$BM$192)-151,""), ROW()-4)),"")="","",IFERROR(INDEX('Cheater Sheet'!BB152:BB192, SMALL(IF("Yes"='Cheater Sheet'!$BM$152:$BM$192, ROW('Cheater Sheet'!$BM$152:$BM$192)-151,""), ROW()-4)),""))</f>
        <v/>
      </c>
      <c r="BD42" s="704" t="str" cm="1">
        <f t="array" ref="BD42">IF(IFERROR(INDEX('Cheater Sheet'!BC152:BC192, SMALL(IF("Yes"='Cheater Sheet'!$BM$152:$BM$192, ROW('Cheater Sheet'!$BM$152:$BM$192)-151,""), ROW()-4)),"")="","",IFERROR(INDEX('Cheater Sheet'!BC152:BC192, SMALL(IF("Yes"='Cheater Sheet'!$BM$152:$BM$192, ROW('Cheater Sheet'!$BM$152:$BM$192)-151,""), ROW()-4)),""))</f>
        <v/>
      </c>
      <c r="BE42" s="705" t="str" cm="1">
        <f t="array" ref="BE42">IF(IFERROR(INDEX('Cheater Sheet'!BD152:BD192, SMALL(IF("Yes"='Cheater Sheet'!$BM$152:$BM$192, ROW('Cheater Sheet'!$BM$152:$BM$192)-151,""), ROW()-4)),"")="","",IFERROR(INDEX('Cheater Sheet'!BD152:BD192, SMALL(IF("Yes"='Cheater Sheet'!$BM$152:$BM$192, ROW('Cheater Sheet'!$BM$152:$BM$192)-151,""), ROW()-4)),""))</f>
        <v/>
      </c>
      <c r="BF42" s="704" t="str" cm="1">
        <f t="array" ref="BF42">IF(IFERROR(INDEX('Cheater Sheet'!BE152:BE192, SMALL(IF("Yes"='Cheater Sheet'!$BM$152:$BM$192, ROW('Cheater Sheet'!$BM$152:$BM$192)-151,""), ROW()-4)),"")="","",IFERROR(INDEX('Cheater Sheet'!BE152:BE192, SMALL(IF("Yes"='Cheater Sheet'!$BM$152:$BM$192, ROW('Cheater Sheet'!$BM$152:$BM$192)-151,""), ROW()-4)),""))</f>
        <v/>
      </c>
      <c r="BG42" s="705" t="str" cm="1">
        <f t="array" ref="BG42">IF(IFERROR(INDEX('Cheater Sheet'!BF152:BF192, SMALL(IF("Yes"='Cheater Sheet'!$BM$152:$BM$192, ROW('Cheater Sheet'!$BM$152:$BM$192)-151,""), ROW()-4)),"")="","",IFERROR(INDEX('Cheater Sheet'!BF152:BF192, SMALL(IF("Yes"='Cheater Sheet'!$BM$152:$BM$192, ROW('Cheater Sheet'!$BM$152:$BM$192)-151,""), ROW()-4)),""))</f>
        <v/>
      </c>
      <c r="BH42" s="704" t="str" cm="1">
        <f t="array" ref="BH42">IF(IFERROR(INDEX('Cheater Sheet'!BG152:BG192, SMALL(IF("Yes"='Cheater Sheet'!$BM$152:$BM$192, ROW('Cheater Sheet'!$BM$152:$BM$192)-151,""), ROW()-4)),"")="","",IFERROR(INDEX('Cheater Sheet'!BG152:BG192, SMALL(IF("Yes"='Cheater Sheet'!$BM$152:$BM$192, ROW('Cheater Sheet'!$BM$152:$BM$192)-151,""), ROW()-4)),""))</f>
        <v/>
      </c>
      <c r="BI42" s="705" t="str" cm="1">
        <f t="array" ref="BI42">IF(IFERROR(INDEX('Cheater Sheet'!BH152:BH192, SMALL(IF("Yes"='Cheater Sheet'!$BM$152:$BM$192, ROW('Cheater Sheet'!$BM$152:$BM$192)-151,""), ROW()-4)),"")="","",IFERROR(INDEX('Cheater Sheet'!BH152:BH192, SMALL(IF("Yes"='Cheater Sheet'!$BM$152:$BM$192, ROW('Cheater Sheet'!$BM$152:$BM$192)-151,""), ROW()-4)),""))</f>
        <v/>
      </c>
      <c r="BJ42" s="704" t="str" cm="1">
        <f t="array" ref="BJ42">IF(IFERROR(INDEX('Cheater Sheet'!BI152:BI192, SMALL(IF("Yes"='Cheater Sheet'!$BM$152:$BM$192, ROW('Cheater Sheet'!$BM$152:$BM$192)-151,""), ROW()-4)),"")="","",IFERROR(INDEX('Cheater Sheet'!BI152:BI192, SMALL(IF("Yes"='Cheater Sheet'!$BM$152:$BM$192, ROW('Cheater Sheet'!$BM$152:$BM$192)-151,""), ROW()-4)),""))</f>
        <v/>
      </c>
      <c r="BK42" s="527" t="str" cm="1">
        <f t="array" ref="BK42">IF(IFERROR(INDEX('Cheater Sheet'!BJ152:BJ192, SMALL(IF("Yes"='Cheater Sheet'!$BM$152:$BM$192, ROW('Cheater Sheet'!$BM$152:$BM$192)-151,""), ROW()-4)),"")="","",IFERROR(INDEX('Cheater Sheet'!BJ152:BJ192, SMALL(IF("Yes"='Cheater Sheet'!$BM$152:$BM$192, ROW('Cheater Sheet'!$BM$152:$BM$192)-151,""), ROW()-4)),""))</f>
        <v/>
      </c>
      <c r="BL42" s="714"/>
    </row>
    <row r="43" spans="1:64" x14ac:dyDescent="0.2">
      <c r="A43" s="765">
        <f t="shared" si="0"/>
        <v>0</v>
      </c>
      <c r="C43" s="143" t="str" cm="1">
        <f t="array" ref="C43">IFERROR(INDEX('Cheater Sheet'!$B$152:$B$192, SMALL(IF("Yes"='Cheater Sheet'!$BM$152:$BM$192, ROW('Cheater Sheet'!$BM$152:$BM$192)-151,""), ROW()-4)),"")</f>
        <v/>
      </c>
      <c r="D43" s="704" t="str" cm="1">
        <f t="array" ref="D43">IF(IFERROR(INDEX('Cheater Sheet'!C152:C192, SMALL(IF("Yes"='Cheater Sheet'!$BM$152:$BM$192, ROW('Cheater Sheet'!$BM$152:$BM$192)-151,""), ROW()-4)),"")="","",IFERROR(INDEX('Cheater Sheet'!C152:C192, SMALL(IF("Yes"='Cheater Sheet'!$BM$152:$BM$192, ROW('Cheater Sheet'!$BM$152:$BM$192)-151,""), ROW()-4)),""))</f>
        <v/>
      </c>
      <c r="E43" s="705" t="str" cm="1">
        <f t="array" ref="E43">IF(IFERROR(INDEX('Cheater Sheet'!D152:D192, SMALL(IF("Yes"='Cheater Sheet'!$BM$152:$BM$192, ROW('Cheater Sheet'!$BM$152:$BM$192)-151,""), ROW()-4)),"")="","",IFERROR(INDEX('Cheater Sheet'!D152:D192, SMALL(IF("Yes"='Cheater Sheet'!$BM$152:$BM$192, ROW('Cheater Sheet'!$BM$152:$BM$192)-151,""), ROW()-4)),""))</f>
        <v/>
      </c>
      <c r="F43" s="704" t="str" cm="1">
        <f t="array" ref="F43">IF(IFERROR(INDEX('Cheater Sheet'!E152:E192, SMALL(IF("Yes"='Cheater Sheet'!$BM$152:$BM$192, ROW('Cheater Sheet'!$BM$152:$BM$192)-151,""), ROW()-4)),"")="","",IFERROR(INDEX('Cheater Sheet'!E152:E192, SMALL(IF("Yes"='Cheater Sheet'!$BM$152:$BM$192, ROW('Cheater Sheet'!$BM$152:$BM$192)-151,""), ROW()-4)),""))</f>
        <v/>
      </c>
      <c r="G43" s="705" t="str" cm="1">
        <f t="array" ref="G43">IF(IFERROR(INDEX('Cheater Sheet'!F152:F192, SMALL(IF("Yes"='Cheater Sheet'!$BM$152:$BM$192, ROW('Cheater Sheet'!$BM$152:$BM$192)-151,""), ROW()-4)),"")="","",IFERROR(INDEX('Cheater Sheet'!F152:F192, SMALL(IF("Yes"='Cheater Sheet'!$BM$152:$BM$192, ROW('Cheater Sheet'!$BM$152:$BM$192)-151,""), ROW()-4)),""))</f>
        <v/>
      </c>
      <c r="H43" s="704" t="str" cm="1">
        <f t="array" ref="H43">IF(IFERROR(INDEX('Cheater Sheet'!G152:G192, SMALL(IF("Yes"='Cheater Sheet'!$BM$152:$BM$192, ROW('Cheater Sheet'!$BM$152:$BM$192)-151,""), ROW()-4)),"")="","",IFERROR(INDEX('Cheater Sheet'!G152:G192, SMALL(IF("Yes"='Cheater Sheet'!$BM$152:$BM$192, ROW('Cheater Sheet'!$BM$152:$BM$192)-151,""), ROW()-4)),""))</f>
        <v/>
      </c>
      <c r="I43" s="705" t="str" cm="1">
        <f t="array" ref="I43">IF(IFERROR(INDEX('Cheater Sheet'!H152:H192, SMALL(IF("Yes"='Cheater Sheet'!$BM$152:$BM$192, ROW('Cheater Sheet'!$BM$152:$BM$192)-151,""), ROW()-4)),"")="","",IFERROR(INDEX('Cheater Sheet'!H152:H192, SMALL(IF("Yes"='Cheater Sheet'!$BM$152:$BM$192, ROW('Cheater Sheet'!$BM$152:$BM$192)-151,""), ROW()-4)),""))</f>
        <v/>
      </c>
      <c r="J43" s="704" t="str" cm="1">
        <f t="array" ref="J43">IF(IFERROR(INDEX('Cheater Sheet'!I152:I192, SMALL(IF("Yes"='Cheater Sheet'!$BM$152:$BM$192, ROW('Cheater Sheet'!$BM$152:$BM$192)-151,""), ROW()-4)),"")="","",IFERROR(INDEX('Cheater Sheet'!I152:I192, SMALL(IF("Yes"='Cheater Sheet'!$BM$152:$BM$192, ROW('Cheater Sheet'!$BM$152:$BM$192)-151,""), ROW()-4)),""))</f>
        <v/>
      </c>
      <c r="K43" s="705" t="str" cm="1">
        <f t="array" ref="K43">IF(IFERROR(INDEX('Cheater Sheet'!J152:J192, SMALL(IF("Yes"='Cheater Sheet'!$BM$152:$BM$192, ROW('Cheater Sheet'!$BM$152:$BM$192)-151,""), ROW()-4)),"")="","",IFERROR(INDEX('Cheater Sheet'!J152:J192, SMALL(IF("Yes"='Cheater Sheet'!$BM$152:$BM$192, ROW('Cheater Sheet'!$BM$152:$BM$192)-151,""), ROW()-4)),""))</f>
        <v/>
      </c>
      <c r="L43" s="704" t="str" cm="1">
        <f t="array" ref="L43">IF(IFERROR(INDEX('Cheater Sheet'!K152:K192, SMALL(IF("Yes"='Cheater Sheet'!$BM$152:$BM$192, ROW('Cheater Sheet'!$BM$152:$BM$192)-151,""), ROW()-4)),"")="","",IFERROR(INDEX('Cheater Sheet'!K152:K192, SMALL(IF("Yes"='Cheater Sheet'!$BM$152:$BM$192, ROW('Cheater Sheet'!$BM$152:$BM$192)-151,""), ROW()-4)),""))</f>
        <v/>
      </c>
      <c r="M43" s="705" t="str" cm="1">
        <f t="array" ref="M43">IF(IFERROR(INDEX('Cheater Sheet'!L152:L192, SMALL(IF("Yes"='Cheater Sheet'!$BM$152:$BM$192, ROW('Cheater Sheet'!$BM$152:$BM$192)-151,""), ROW()-4)),"")="","",IFERROR(INDEX('Cheater Sheet'!L152:L192, SMALL(IF("Yes"='Cheater Sheet'!$BM$152:$BM$192, ROW('Cheater Sheet'!$BM$152:$BM$192)-151,""), ROW()-4)),""))</f>
        <v/>
      </c>
      <c r="N43" s="704" t="str" cm="1">
        <f t="array" ref="N43">IF(IFERROR(INDEX('Cheater Sheet'!M152:M192, SMALL(IF("Yes"='Cheater Sheet'!$BM$152:$BM$192, ROW('Cheater Sheet'!$BM$152:$BM$192)-151,""), ROW()-4)),"")="","",IFERROR(INDEX('Cheater Sheet'!M152:M192, SMALL(IF("Yes"='Cheater Sheet'!$BM$152:$BM$192, ROW('Cheater Sheet'!$BM$152:$BM$192)-151,""), ROW()-4)),""))</f>
        <v/>
      </c>
      <c r="O43" s="705" t="str" cm="1">
        <f t="array" ref="O43">IF(IFERROR(INDEX('Cheater Sheet'!N152:N192, SMALL(IF("Yes"='Cheater Sheet'!$BM$152:$BM$192, ROW('Cheater Sheet'!$BM$152:$BM$192)-151,""), ROW()-4)),"")="","",IFERROR(INDEX('Cheater Sheet'!N152:N192, SMALL(IF("Yes"='Cheater Sheet'!$BM$152:$BM$192, ROW('Cheater Sheet'!$BM$152:$BM$192)-151,""), ROW()-4)),""))</f>
        <v/>
      </c>
      <c r="P43" s="704" t="str" cm="1">
        <f t="array" ref="P43">IF(IFERROR(INDEX('Cheater Sheet'!O152:O192, SMALL(IF("Yes"='Cheater Sheet'!$BM$152:$BM$192, ROW('Cheater Sheet'!$BM$152:$BM$192)-151,""), ROW()-4)),"")="","",IFERROR(INDEX('Cheater Sheet'!O152:O192, SMALL(IF("Yes"='Cheater Sheet'!$BM$152:$BM$192, ROW('Cheater Sheet'!$BM$152:$BM$192)-151,""), ROW()-4)),""))</f>
        <v/>
      </c>
      <c r="Q43" s="705" t="str" cm="1">
        <f t="array" ref="Q43">IF(IFERROR(INDEX('Cheater Sheet'!P152:P192, SMALL(IF("Yes"='Cheater Sheet'!$BM$152:$BM$192, ROW('Cheater Sheet'!$BM$152:$BM$192)-151,""), ROW()-4)),"")="","",IFERROR(INDEX('Cheater Sheet'!P152:P192, SMALL(IF("Yes"='Cheater Sheet'!$BM$152:$BM$192, ROW('Cheater Sheet'!$BM$152:$BM$192)-151,""), ROW()-4)),""))</f>
        <v/>
      </c>
      <c r="R43" s="704" t="str" cm="1">
        <f t="array" ref="R43">IF(IFERROR(INDEX('Cheater Sheet'!Q152:Q192, SMALL(IF("Yes"='Cheater Sheet'!$BM$152:$BM$192, ROW('Cheater Sheet'!$BM$152:$BM$192)-151,""), ROW()-4)),"")="","",IFERROR(INDEX('Cheater Sheet'!Q152:Q192, SMALL(IF("Yes"='Cheater Sheet'!$BM$152:$BM$192, ROW('Cheater Sheet'!$BM$152:$BM$192)-151,""), ROW()-4)),""))</f>
        <v/>
      </c>
      <c r="S43" s="705" t="str" cm="1">
        <f t="array" ref="S43">IF(IFERROR(INDEX('Cheater Sheet'!R152:R192, SMALL(IF("Yes"='Cheater Sheet'!$BM$152:$BM$192, ROW('Cheater Sheet'!$BM$152:$BM$192)-151,""), ROW()-4)),"")="","",IFERROR(INDEX('Cheater Sheet'!R152:R192, SMALL(IF("Yes"='Cheater Sheet'!$BM$152:$BM$192, ROW('Cheater Sheet'!$BM$152:$BM$192)-151,""), ROW()-4)),""))</f>
        <v/>
      </c>
      <c r="T43" s="704" t="str" cm="1">
        <f t="array" ref="T43">IF(IFERROR(INDEX('Cheater Sheet'!S152:S192, SMALL(IF("Yes"='Cheater Sheet'!$BM$152:$BM$192, ROW('Cheater Sheet'!$BM$152:$BM$192)-151,""), ROW()-4)),"")="","",IFERROR(INDEX('Cheater Sheet'!S152:S192, SMALL(IF("Yes"='Cheater Sheet'!$BM$152:$BM$192, ROW('Cheater Sheet'!$BM$152:$BM$192)-151,""), ROW()-4)),""))</f>
        <v/>
      </c>
      <c r="U43" s="705" t="str" cm="1">
        <f t="array" ref="U43">IF(IFERROR(INDEX('Cheater Sheet'!T152:T192, SMALL(IF("Yes"='Cheater Sheet'!$BM$152:$BM$192, ROW('Cheater Sheet'!$BM$152:$BM$192)-151,""), ROW()-4)),"")="","",IFERROR(INDEX('Cheater Sheet'!T152:T192, SMALL(IF("Yes"='Cheater Sheet'!$BM$152:$BM$192, ROW('Cheater Sheet'!$BM$152:$BM$192)-151,""), ROW()-4)),""))</f>
        <v/>
      </c>
      <c r="V43" s="704" t="str" cm="1">
        <f t="array" ref="V43">IF(IFERROR(INDEX('Cheater Sheet'!U152:U192, SMALL(IF("Yes"='Cheater Sheet'!$BM$152:$BM$192, ROW('Cheater Sheet'!$BM$152:$BM$192)-151,""), ROW()-4)),"")="","",IFERROR(INDEX('Cheater Sheet'!U152:U192, SMALL(IF("Yes"='Cheater Sheet'!$BM$152:$BM$192, ROW('Cheater Sheet'!$BM$152:$BM$192)-151,""), ROW()-4)),""))</f>
        <v/>
      </c>
      <c r="W43" s="705" t="str" cm="1">
        <f t="array" ref="W43">IF(IFERROR(INDEX('Cheater Sheet'!V152:V192, SMALL(IF("Yes"='Cheater Sheet'!$BM$152:$BM$192, ROW('Cheater Sheet'!$BM$152:$BM$192)-151,""), ROW()-4)),"")="","",IFERROR(INDEX('Cheater Sheet'!V152:V192, SMALL(IF("Yes"='Cheater Sheet'!$BM$152:$BM$192, ROW('Cheater Sheet'!$BM$152:$BM$192)-151,""), ROW()-4)),""))</f>
        <v/>
      </c>
      <c r="X43" s="704" t="str" cm="1">
        <f t="array" ref="X43">IF(IFERROR(INDEX('Cheater Sheet'!W152:W192, SMALL(IF("Yes"='Cheater Sheet'!$BM$152:$BM$192, ROW('Cheater Sheet'!$BM$152:$BM$192)-151,""), ROW()-4)),"")="","",IFERROR(INDEX('Cheater Sheet'!W152:W192, SMALL(IF("Yes"='Cheater Sheet'!$BM$152:$BM$192, ROW('Cheater Sheet'!$BM$152:$BM$192)-151,""), ROW()-4)),""))</f>
        <v/>
      </c>
      <c r="Y43" s="705" t="str" cm="1">
        <f t="array" ref="Y43">IF(IFERROR(INDEX('Cheater Sheet'!X152:X192, SMALL(IF("Yes"='Cheater Sheet'!$BM$152:$BM$192, ROW('Cheater Sheet'!$BM$152:$BM$192)-151,""), ROW()-4)),"")="","",IFERROR(INDEX('Cheater Sheet'!X152:X192, SMALL(IF("Yes"='Cheater Sheet'!$BM$152:$BM$192, ROW('Cheater Sheet'!$BM$152:$BM$192)-151,""), ROW()-4)),""))</f>
        <v/>
      </c>
      <c r="Z43" s="704" t="str" cm="1">
        <f t="array" ref="Z43">IF(IFERROR(INDEX('Cheater Sheet'!Y152:Y192, SMALL(IF("Yes"='Cheater Sheet'!$BM$152:$BM$192, ROW('Cheater Sheet'!$BM$152:$BM$192)-151,""), ROW()-4)),"")="","",IFERROR(INDEX('Cheater Sheet'!Y152:Y192, SMALL(IF("Yes"='Cheater Sheet'!$BM$152:$BM$192, ROW('Cheater Sheet'!$BM$152:$BM$192)-151,""), ROW()-4)),""))</f>
        <v/>
      </c>
      <c r="AA43" s="705" t="str" cm="1">
        <f t="array" ref="AA43">IF(IFERROR(INDEX('Cheater Sheet'!Z152:Z192, SMALL(IF("Yes"='Cheater Sheet'!$BM$152:$BM$192, ROW('Cheater Sheet'!$BM$152:$BM$192)-151,""), ROW()-4)),"")="","",IFERROR(INDEX('Cheater Sheet'!Z152:Z192, SMALL(IF("Yes"='Cheater Sheet'!$BM$152:$BM$192, ROW('Cheater Sheet'!$BM$152:$BM$192)-151,""), ROW()-4)),""))</f>
        <v/>
      </c>
      <c r="AB43" s="704" t="str" cm="1">
        <f t="array" ref="AB43">IF(IFERROR(INDEX('Cheater Sheet'!AA152:AA192, SMALL(IF("Yes"='Cheater Sheet'!$BM$152:$BM$192, ROW('Cheater Sheet'!$BM$152:$BM$192)-151,""), ROW()-4)),"")="","",IFERROR(INDEX('Cheater Sheet'!AA152:AA192, SMALL(IF("Yes"='Cheater Sheet'!$BM$152:$BM$192, ROW('Cheater Sheet'!$BM$152:$BM$192)-151,""), ROW()-4)),""))</f>
        <v/>
      </c>
      <c r="AC43" s="705" t="str" cm="1">
        <f t="array" ref="AC43">IF(IFERROR(INDEX('Cheater Sheet'!AB152:AB192, SMALL(IF("Yes"='Cheater Sheet'!$BM$152:$BM$192, ROW('Cheater Sheet'!$BM$152:$BM$192)-151,""), ROW()-4)),"")="","",IFERROR(INDEX('Cheater Sheet'!AB152:AB192, SMALL(IF("Yes"='Cheater Sheet'!$BM$152:$BM$192, ROW('Cheater Sheet'!$BM$152:$BM$192)-151,""), ROW()-4)),""))</f>
        <v/>
      </c>
      <c r="AD43" s="704" t="str" cm="1">
        <f t="array" ref="AD43">IF(IFERROR(INDEX('Cheater Sheet'!AC152:AC192, SMALL(IF("Yes"='Cheater Sheet'!$BM$152:$BM$192, ROW('Cheater Sheet'!$BM$152:$BM$192)-151,""), ROW()-4)),"")="","",IFERROR(INDEX('Cheater Sheet'!AC152:AC192, SMALL(IF("Yes"='Cheater Sheet'!$BM$152:$BM$192, ROW('Cheater Sheet'!$BM$152:$BM$192)-151,""), ROW()-4)),""))</f>
        <v/>
      </c>
      <c r="AE43" s="705" t="str" cm="1">
        <f t="array" ref="AE43">IF(IFERROR(INDEX('Cheater Sheet'!AD152:AD192, SMALL(IF("Yes"='Cheater Sheet'!$BM$152:$BM$192, ROW('Cheater Sheet'!$BM$152:$BM$192)-151,""), ROW()-4)),"")="","",IFERROR(INDEX('Cheater Sheet'!AD152:AD192, SMALL(IF("Yes"='Cheater Sheet'!$BM$152:$BM$192, ROW('Cheater Sheet'!$BM$152:$BM$192)-151,""), ROW()-4)),""))</f>
        <v/>
      </c>
      <c r="AF43" s="704" t="str" cm="1">
        <f t="array" ref="AF43">IF(IFERROR(INDEX('Cheater Sheet'!AE152:AE192, SMALL(IF("Yes"='Cheater Sheet'!$BM$152:$BM$192, ROW('Cheater Sheet'!$BM$152:$BM$192)-151,""), ROW()-4)),"")="","",IFERROR(INDEX('Cheater Sheet'!AE152:AE192, SMALL(IF("Yes"='Cheater Sheet'!$BM$152:$BM$192, ROW('Cheater Sheet'!$BM$152:$BM$192)-151,""), ROW()-4)),""))</f>
        <v/>
      </c>
      <c r="AG43" s="705" t="str" cm="1">
        <f t="array" ref="AG43">IF(IFERROR(INDEX('Cheater Sheet'!AF152:AF192, SMALL(IF("Yes"='Cheater Sheet'!$BM$152:$BM$192, ROW('Cheater Sheet'!$BM$152:$BM$192)-151,""), ROW()-4)),"")="","",IFERROR(INDEX('Cheater Sheet'!AF152:AF192, SMALL(IF("Yes"='Cheater Sheet'!$BM$152:$BM$192, ROW('Cheater Sheet'!$BM$152:$BM$192)-151,""), ROW()-4)),""))</f>
        <v/>
      </c>
      <c r="AH43" s="704" t="str" cm="1">
        <f t="array" ref="AH43">IF(IFERROR(INDEX('Cheater Sheet'!AG152:AG192, SMALL(IF("Yes"='Cheater Sheet'!$BM$152:$BM$192, ROW('Cheater Sheet'!$BM$152:$BM$192)-151,""), ROW()-4)),"")="","",IFERROR(INDEX('Cheater Sheet'!AG152:AG192, SMALL(IF("Yes"='Cheater Sheet'!$BM$152:$BM$192, ROW('Cheater Sheet'!$BM$152:$BM$192)-151,""), ROW()-4)),""))</f>
        <v/>
      </c>
      <c r="AI43" s="705" t="str" cm="1">
        <f t="array" ref="AI43">IF(IFERROR(INDEX('Cheater Sheet'!AH152:AH192, SMALL(IF("Yes"='Cheater Sheet'!$BM$152:$BM$192, ROW('Cheater Sheet'!$BM$152:$BM$192)-151,""), ROW()-4)),"")="","",IFERROR(INDEX('Cheater Sheet'!AH152:AH192, SMALL(IF("Yes"='Cheater Sheet'!$BM$152:$BM$192, ROW('Cheater Sheet'!$BM$152:$BM$192)-151,""), ROW()-4)),""))</f>
        <v/>
      </c>
      <c r="AJ43" s="704" t="str" cm="1">
        <f t="array" ref="AJ43">IF(IFERROR(INDEX('Cheater Sheet'!AI152:AI192, SMALL(IF("Yes"='Cheater Sheet'!$BM$152:$BM$192, ROW('Cheater Sheet'!$BM$152:$BM$192)-151,""), ROW()-4)),"")="","",IFERROR(INDEX('Cheater Sheet'!AI152:AI192, SMALL(IF("Yes"='Cheater Sheet'!$BM$152:$BM$192, ROW('Cheater Sheet'!$BM$152:$BM$192)-151,""), ROW()-4)),""))</f>
        <v/>
      </c>
      <c r="AK43" s="705" t="str" cm="1">
        <f t="array" ref="AK43">IF(IFERROR(INDEX('Cheater Sheet'!AJ152:AJ192, SMALL(IF("Yes"='Cheater Sheet'!$BM$152:$BM$192, ROW('Cheater Sheet'!$BM$152:$BM$192)-151,""), ROW()-4)),"")="","",IFERROR(INDEX('Cheater Sheet'!AJ152:AJ192, SMALL(IF("Yes"='Cheater Sheet'!$BM$152:$BM$192, ROW('Cheater Sheet'!$BM$152:$BM$192)-151,""), ROW()-4)),""))</f>
        <v/>
      </c>
      <c r="AL43" s="704" t="str" cm="1">
        <f t="array" ref="AL43">IF(IFERROR(INDEX('Cheater Sheet'!AK152:AK192, SMALL(IF("Yes"='Cheater Sheet'!$BM$152:$BM$192, ROW('Cheater Sheet'!$BM$152:$BM$192)-151,""), ROW()-4)),"")="","",IFERROR(INDEX('Cheater Sheet'!AK152:AK192, SMALL(IF("Yes"='Cheater Sheet'!$BM$152:$BM$192, ROW('Cheater Sheet'!$BM$152:$BM$192)-151,""), ROW()-4)),""))</f>
        <v/>
      </c>
      <c r="AM43" s="705" t="str" cm="1">
        <f t="array" ref="AM43">IF(IFERROR(INDEX('Cheater Sheet'!AL152:AL192, SMALL(IF("Yes"='Cheater Sheet'!$BM$152:$BM$192, ROW('Cheater Sheet'!$BM$152:$BM$192)-151,""), ROW()-4)),"")="","",IFERROR(INDEX('Cheater Sheet'!AL152:AL192, SMALL(IF("Yes"='Cheater Sheet'!$BM$152:$BM$192, ROW('Cheater Sheet'!$BM$152:$BM$192)-151,""), ROW()-4)),""))</f>
        <v/>
      </c>
      <c r="AN43" s="704" t="str" cm="1">
        <f t="array" ref="AN43">IF(IFERROR(INDEX('Cheater Sheet'!AM152:AM192, SMALL(IF("Yes"='Cheater Sheet'!$BM$152:$BM$192, ROW('Cheater Sheet'!$BM$152:$BM$192)-151,""), ROW()-4)),"")="","",IFERROR(INDEX('Cheater Sheet'!AM152:AM192, SMALL(IF("Yes"='Cheater Sheet'!$BM$152:$BM$192, ROW('Cheater Sheet'!$BM$152:$BM$192)-151,""), ROW()-4)),""))</f>
        <v/>
      </c>
      <c r="AO43" s="705" t="str" cm="1">
        <f t="array" ref="AO43">IF(IFERROR(INDEX('Cheater Sheet'!AN152:AN192, SMALL(IF("Yes"='Cheater Sheet'!$BM$152:$BM$192, ROW('Cheater Sheet'!$BM$152:$BM$192)-151,""), ROW()-4)),"")="","",IFERROR(INDEX('Cheater Sheet'!AN152:AN192, SMALL(IF("Yes"='Cheater Sheet'!$BM$152:$BM$192, ROW('Cheater Sheet'!$BM$152:$BM$192)-151,""), ROW()-4)),""))</f>
        <v/>
      </c>
      <c r="AP43" s="704" t="str" cm="1">
        <f t="array" ref="AP43">IF(IFERROR(INDEX('Cheater Sheet'!AO152:AO192, SMALL(IF("Yes"='Cheater Sheet'!$BM$152:$BM$192, ROW('Cheater Sheet'!$BM$152:$BM$192)-151,""), ROW()-4)),"")="","",IFERROR(INDEX('Cheater Sheet'!AO152:AO192, SMALL(IF("Yes"='Cheater Sheet'!$BM$152:$BM$192, ROW('Cheater Sheet'!$BM$152:$BM$192)-151,""), ROW()-4)),""))</f>
        <v/>
      </c>
      <c r="AQ43" s="705" t="str" cm="1">
        <f t="array" ref="AQ43">IF(IFERROR(INDEX('Cheater Sheet'!AP152:AP192, SMALL(IF("Yes"='Cheater Sheet'!$BM$152:$BM$192, ROW('Cheater Sheet'!$BM$152:$BM$192)-151,""), ROW()-4)),"")="","",IFERROR(INDEX('Cheater Sheet'!AP152:AP192, SMALL(IF("Yes"='Cheater Sheet'!$BM$152:$BM$192, ROW('Cheater Sheet'!$BM$152:$BM$192)-151,""), ROW()-4)),""))</f>
        <v/>
      </c>
      <c r="AR43" s="704" t="str" cm="1">
        <f t="array" ref="AR43">IF(IFERROR(INDEX('Cheater Sheet'!AQ152:AQ192, SMALL(IF("Yes"='Cheater Sheet'!$BM$152:$BM$192, ROW('Cheater Sheet'!$BM$152:$BM$192)-151,""), ROW()-4)),"")="","",IFERROR(INDEX('Cheater Sheet'!AQ152:AQ192, SMALL(IF("Yes"='Cheater Sheet'!$BM$152:$BM$192, ROW('Cheater Sheet'!$BM$152:$BM$192)-151,""), ROW()-4)),""))</f>
        <v/>
      </c>
      <c r="AS43" s="705" t="str" cm="1">
        <f t="array" ref="AS43">IF(IFERROR(INDEX('Cheater Sheet'!AR152:AR192, SMALL(IF("Yes"='Cheater Sheet'!$BM$152:$BM$192, ROW('Cheater Sheet'!$BM$152:$BM$192)-151,""), ROW()-4)),"")="","",IFERROR(INDEX('Cheater Sheet'!AR152:AR192, SMALL(IF("Yes"='Cheater Sheet'!$BM$152:$BM$192, ROW('Cheater Sheet'!$BM$152:$BM$192)-151,""), ROW()-4)),""))</f>
        <v/>
      </c>
      <c r="AT43" s="704" t="str" cm="1">
        <f t="array" ref="AT43">IF(IFERROR(INDEX('Cheater Sheet'!AS152:AS192, SMALL(IF("Yes"='Cheater Sheet'!$BM$152:$BM$192, ROW('Cheater Sheet'!$BM$152:$BM$192)-151,""), ROW()-4)),"")="","",IFERROR(INDEX('Cheater Sheet'!AS152:AS192, SMALL(IF("Yes"='Cheater Sheet'!$BM$152:$BM$192, ROW('Cheater Sheet'!$BM$152:$BM$192)-151,""), ROW()-4)),""))</f>
        <v/>
      </c>
      <c r="AU43" s="705" t="str" cm="1">
        <f t="array" ref="AU43">IF(IFERROR(INDEX('Cheater Sheet'!AT152:AT192, SMALL(IF("Yes"='Cheater Sheet'!$BM$152:$BM$192, ROW('Cheater Sheet'!$BM$152:$BM$192)-151,""), ROW()-4)),"")="","",IFERROR(INDEX('Cheater Sheet'!AT152:AT192, SMALL(IF("Yes"='Cheater Sheet'!$BM$152:$BM$192, ROW('Cheater Sheet'!$BM$152:$BM$192)-151,""), ROW()-4)),""))</f>
        <v/>
      </c>
      <c r="AV43" s="704" t="str" cm="1">
        <f t="array" ref="AV43">IF(IFERROR(INDEX('Cheater Sheet'!AU152:AU192, SMALL(IF("Yes"='Cheater Sheet'!$BM$152:$BM$192, ROW('Cheater Sheet'!$BM$152:$BM$192)-151,""), ROW()-4)),"")="","",IFERROR(INDEX('Cheater Sheet'!AU152:AU192, SMALL(IF("Yes"='Cheater Sheet'!$BM$152:$BM$192, ROW('Cheater Sheet'!$BM$152:$BM$192)-151,""), ROW()-4)),""))</f>
        <v/>
      </c>
      <c r="AW43" s="705" t="str" cm="1">
        <f t="array" ref="AW43">IF(IFERROR(INDEX('Cheater Sheet'!AV152:AV192, SMALL(IF("Yes"='Cheater Sheet'!$BM$152:$BM$192, ROW('Cheater Sheet'!$BM$152:$BM$192)-151,""), ROW()-4)),"")="","",IFERROR(INDEX('Cheater Sheet'!AV152:AV192, SMALL(IF("Yes"='Cheater Sheet'!$BM$152:$BM$192, ROW('Cheater Sheet'!$BM$152:$BM$192)-151,""), ROW()-4)),""))</f>
        <v/>
      </c>
      <c r="AX43" s="704" t="str" cm="1">
        <f t="array" ref="AX43">IF(IFERROR(INDEX('Cheater Sheet'!AW152:AW192, SMALL(IF("Yes"='Cheater Sheet'!$BM$152:$BM$192, ROW('Cheater Sheet'!$BM$152:$BM$192)-151,""), ROW()-4)),"")="","",IFERROR(INDEX('Cheater Sheet'!AW152:AW192, SMALL(IF("Yes"='Cheater Sheet'!$BM$152:$BM$192, ROW('Cheater Sheet'!$BM$152:$BM$192)-151,""), ROW()-4)),""))</f>
        <v/>
      </c>
      <c r="AY43" s="705" t="str" cm="1">
        <f t="array" ref="AY43">IF(IFERROR(INDEX('Cheater Sheet'!AX152:AX192, SMALL(IF("Yes"='Cheater Sheet'!$BM$152:$BM$192, ROW('Cheater Sheet'!$BM$152:$BM$192)-151,""), ROW()-4)),"")="","",IFERROR(INDEX('Cheater Sheet'!AX152:AX192, SMALL(IF("Yes"='Cheater Sheet'!$BM$152:$BM$192, ROW('Cheater Sheet'!$BM$152:$BM$192)-151,""), ROW()-4)),""))</f>
        <v/>
      </c>
      <c r="AZ43" s="704" t="str" cm="1">
        <f t="array" ref="AZ43">IF(IFERROR(INDEX('Cheater Sheet'!AY152:AY192, SMALL(IF("Yes"='Cheater Sheet'!$BM$152:$BM$192, ROW('Cheater Sheet'!$BM$152:$BM$192)-151,""), ROW()-4)),"")="","",IFERROR(INDEX('Cheater Sheet'!AY152:AY192, SMALL(IF("Yes"='Cheater Sheet'!$BM$152:$BM$192, ROW('Cheater Sheet'!$BM$152:$BM$192)-151,""), ROW()-4)),""))</f>
        <v/>
      </c>
      <c r="BA43" s="705" t="str" cm="1">
        <f t="array" ref="BA43">IF(IFERROR(INDEX('Cheater Sheet'!AZ152:AZ192, SMALL(IF("Yes"='Cheater Sheet'!$BM$152:$BM$192, ROW('Cheater Sheet'!$BM$152:$BM$192)-151,""), ROW()-4)),"")="","",IFERROR(INDEX('Cheater Sheet'!AZ152:AZ192, SMALL(IF("Yes"='Cheater Sheet'!$BM$152:$BM$192, ROW('Cheater Sheet'!$BM$152:$BM$192)-151,""), ROW()-4)),""))</f>
        <v/>
      </c>
      <c r="BB43" s="704" t="str" cm="1">
        <f t="array" ref="BB43">IF(IFERROR(INDEX('Cheater Sheet'!BA152:BA192, SMALL(IF("Yes"='Cheater Sheet'!$BM$152:$BM$192, ROW('Cheater Sheet'!$BM$152:$BM$192)-151,""), ROW()-4)),"")="","",IFERROR(INDEX('Cheater Sheet'!BA152:BA192, SMALL(IF("Yes"='Cheater Sheet'!$BM$152:$BM$192, ROW('Cheater Sheet'!$BM$152:$BM$192)-151,""), ROW()-4)),""))</f>
        <v/>
      </c>
      <c r="BC43" s="705" t="str" cm="1">
        <f t="array" ref="BC43">IF(IFERROR(INDEX('Cheater Sheet'!BB152:BB192, SMALL(IF("Yes"='Cheater Sheet'!$BM$152:$BM$192, ROW('Cheater Sheet'!$BM$152:$BM$192)-151,""), ROW()-4)),"")="","",IFERROR(INDEX('Cheater Sheet'!BB152:BB192, SMALL(IF("Yes"='Cheater Sheet'!$BM$152:$BM$192, ROW('Cheater Sheet'!$BM$152:$BM$192)-151,""), ROW()-4)),""))</f>
        <v/>
      </c>
      <c r="BD43" s="704" t="str" cm="1">
        <f t="array" ref="BD43">IF(IFERROR(INDEX('Cheater Sheet'!BC152:BC192, SMALL(IF("Yes"='Cheater Sheet'!$BM$152:$BM$192, ROW('Cheater Sheet'!$BM$152:$BM$192)-151,""), ROW()-4)),"")="","",IFERROR(INDEX('Cheater Sheet'!BC152:BC192, SMALL(IF("Yes"='Cheater Sheet'!$BM$152:$BM$192, ROW('Cheater Sheet'!$BM$152:$BM$192)-151,""), ROW()-4)),""))</f>
        <v/>
      </c>
      <c r="BE43" s="705" t="str" cm="1">
        <f t="array" ref="BE43">IF(IFERROR(INDEX('Cheater Sheet'!BD152:BD192, SMALL(IF("Yes"='Cheater Sheet'!$BM$152:$BM$192, ROW('Cheater Sheet'!$BM$152:$BM$192)-151,""), ROW()-4)),"")="","",IFERROR(INDEX('Cheater Sheet'!BD152:BD192, SMALL(IF("Yes"='Cheater Sheet'!$BM$152:$BM$192, ROW('Cheater Sheet'!$BM$152:$BM$192)-151,""), ROW()-4)),""))</f>
        <v/>
      </c>
      <c r="BF43" s="704" t="str" cm="1">
        <f t="array" ref="BF43">IF(IFERROR(INDEX('Cheater Sheet'!BE152:BE192, SMALL(IF("Yes"='Cheater Sheet'!$BM$152:$BM$192, ROW('Cheater Sheet'!$BM$152:$BM$192)-151,""), ROW()-4)),"")="","",IFERROR(INDEX('Cheater Sheet'!BE152:BE192, SMALL(IF("Yes"='Cheater Sheet'!$BM$152:$BM$192, ROW('Cheater Sheet'!$BM$152:$BM$192)-151,""), ROW()-4)),""))</f>
        <v/>
      </c>
      <c r="BG43" s="705" t="str" cm="1">
        <f t="array" ref="BG43">IF(IFERROR(INDEX('Cheater Sheet'!BF152:BF192, SMALL(IF("Yes"='Cheater Sheet'!$BM$152:$BM$192, ROW('Cheater Sheet'!$BM$152:$BM$192)-151,""), ROW()-4)),"")="","",IFERROR(INDEX('Cheater Sheet'!BF152:BF192, SMALL(IF("Yes"='Cheater Sheet'!$BM$152:$BM$192, ROW('Cheater Sheet'!$BM$152:$BM$192)-151,""), ROW()-4)),""))</f>
        <v/>
      </c>
      <c r="BH43" s="704" t="str" cm="1">
        <f t="array" ref="BH43">IF(IFERROR(INDEX('Cheater Sheet'!BG152:BG192, SMALL(IF("Yes"='Cheater Sheet'!$BM$152:$BM$192, ROW('Cheater Sheet'!$BM$152:$BM$192)-151,""), ROW()-4)),"")="","",IFERROR(INDEX('Cheater Sheet'!BG152:BG192, SMALL(IF("Yes"='Cheater Sheet'!$BM$152:$BM$192, ROW('Cheater Sheet'!$BM$152:$BM$192)-151,""), ROW()-4)),""))</f>
        <v/>
      </c>
      <c r="BI43" s="705" t="str" cm="1">
        <f t="array" ref="BI43">IF(IFERROR(INDEX('Cheater Sheet'!BH152:BH192, SMALL(IF("Yes"='Cheater Sheet'!$BM$152:$BM$192, ROW('Cheater Sheet'!$BM$152:$BM$192)-151,""), ROW()-4)),"")="","",IFERROR(INDEX('Cheater Sheet'!BH152:BH192, SMALL(IF("Yes"='Cheater Sheet'!$BM$152:$BM$192, ROW('Cheater Sheet'!$BM$152:$BM$192)-151,""), ROW()-4)),""))</f>
        <v/>
      </c>
      <c r="BJ43" s="704" t="str" cm="1">
        <f t="array" ref="BJ43">IF(IFERROR(INDEX('Cheater Sheet'!BI152:BI192, SMALL(IF("Yes"='Cheater Sheet'!$BM$152:$BM$192, ROW('Cheater Sheet'!$BM$152:$BM$192)-151,""), ROW()-4)),"")="","",IFERROR(INDEX('Cheater Sheet'!BI152:BI192, SMALL(IF("Yes"='Cheater Sheet'!$BM$152:$BM$192, ROW('Cheater Sheet'!$BM$152:$BM$192)-151,""), ROW()-4)),""))</f>
        <v/>
      </c>
      <c r="BK43" s="527" t="str" cm="1">
        <f t="array" ref="BK43">IF(IFERROR(INDEX('Cheater Sheet'!BJ152:BJ192, SMALL(IF("Yes"='Cheater Sheet'!$BM$152:$BM$192, ROW('Cheater Sheet'!$BM$152:$BM$192)-151,""), ROW()-4)),"")="","",IFERROR(INDEX('Cheater Sheet'!BJ152:BJ192, SMALL(IF("Yes"='Cheater Sheet'!$BM$152:$BM$192, ROW('Cheater Sheet'!$BM$152:$BM$192)-151,""), ROW()-4)),""))</f>
        <v/>
      </c>
      <c r="BL43" s="714"/>
    </row>
    <row r="44" spans="1:64" x14ac:dyDescent="0.2">
      <c r="A44" s="765">
        <f t="shared" si="0"/>
        <v>0</v>
      </c>
      <c r="C44" s="143" t="str" cm="1">
        <f t="array" ref="C44">IFERROR(INDEX('Cheater Sheet'!$B$152:$B$192, SMALL(IF("Yes"='Cheater Sheet'!$BM$152:$BM$192, ROW('Cheater Sheet'!$BM$152:$BM$192)-151,""), ROW()-4)),"")</f>
        <v/>
      </c>
      <c r="D44" s="704" t="str" cm="1">
        <f t="array" ref="D44">IF(IFERROR(INDEX('Cheater Sheet'!C152:C192, SMALL(IF("Yes"='Cheater Sheet'!$BM$152:$BM$192, ROW('Cheater Sheet'!$BM$152:$BM$192)-151,""), ROW()-4)),"")="","",IFERROR(INDEX('Cheater Sheet'!C152:C192, SMALL(IF("Yes"='Cheater Sheet'!$BM$152:$BM$192, ROW('Cheater Sheet'!$BM$152:$BM$192)-151,""), ROW()-4)),""))</f>
        <v/>
      </c>
      <c r="E44" s="705" t="str" cm="1">
        <f t="array" ref="E44">IF(IFERROR(INDEX('Cheater Sheet'!D152:D192, SMALL(IF("Yes"='Cheater Sheet'!$BM$152:$BM$192, ROW('Cheater Sheet'!$BM$152:$BM$192)-151,""), ROW()-4)),"")="","",IFERROR(INDEX('Cheater Sheet'!D152:D192, SMALL(IF("Yes"='Cheater Sheet'!$BM$152:$BM$192, ROW('Cheater Sheet'!$BM$152:$BM$192)-151,""), ROW()-4)),""))</f>
        <v/>
      </c>
      <c r="F44" s="704" t="str" cm="1">
        <f t="array" ref="F44">IF(IFERROR(INDEX('Cheater Sheet'!E152:E192, SMALL(IF("Yes"='Cheater Sheet'!$BM$152:$BM$192, ROW('Cheater Sheet'!$BM$152:$BM$192)-151,""), ROW()-4)),"")="","",IFERROR(INDEX('Cheater Sheet'!E152:E192, SMALL(IF("Yes"='Cheater Sheet'!$BM$152:$BM$192, ROW('Cheater Sheet'!$BM$152:$BM$192)-151,""), ROW()-4)),""))</f>
        <v/>
      </c>
      <c r="G44" s="705" t="str" cm="1">
        <f t="array" ref="G44">IF(IFERROR(INDEX('Cheater Sheet'!F152:F192, SMALL(IF("Yes"='Cheater Sheet'!$BM$152:$BM$192, ROW('Cheater Sheet'!$BM$152:$BM$192)-151,""), ROW()-4)),"")="","",IFERROR(INDEX('Cheater Sheet'!F152:F192, SMALL(IF("Yes"='Cheater Sheet'!$BM$152:$BM$192, ROW('Cheater Sheet'!$BM$152:$BM$192)-151,""), ROW()-4)),""))</f>
        <v/>
      </c>
      <c r="H44" s="704" t="str" cm="1">
        <f t="array" ref="H44">IF(IFERROR(INDEX('Cheater Sheet'!G152:G192, SMALL(IF("Yes"='Cheater Sheet'!$BM$152:$BM$192, ROW('Cheater Sheet'!$BM$152:$BM$192)-151,""), ROW()-4)),"")="","",IFERROR(INDEX('Cheater Sheet'!G152:G192, SMALL(IF("Yes"='Cheater Sheet'!$BM$152:$BM$192, ROW('Cheater Sheet'!$BM$152:$BM$192)-151,""), ROW()-4)),""))</f>
        <v/>
      </c>
      <c r="I44" s="705" t="str" cm="1">
        <f t="array" ref="I44">IF(IFERROR(INDEX('Cheater Sheet'!H152:H192, SMALL(IF("Yes"='Cheater Sheet'!$BM$152:$BM$192, ROW('Cheater Sheet'!$BM$152:$BM$192)-151,""), ROW()-4)),"")="","",IFERROR(INDEX('Cheater Sheet'!H152:H192, SMALL(IF("Yes"='Cheater Sheet'!$BM$152:$BM$192, ROW('Cheater Sheet'!$BM$152:$BM$192)-151,""), ROW()-4)),""))</f>
        <v/>
      </c>
      <c r="J44" s="704" t="str" cm="1">
        <f t="array" ref="J44">IF(IFERROR(INDEX('Cheater Sheet'!I152:I192, SMALL(IF("Yes"='Cheater Sheet'!$BM$152:$BM$192, ROW('Cheater Sheet'!$BM$152:$BM$192)-151,""), ROW()-4)),"")="","",IFERROR(INDEX('Cheater Sheet'!I152:I192, SMALL(IF("Yes"='Cheater Sheet'!$BM$152:$BM$192, ROW('Cheater Sheet'!$BM$152:$BM$192)-151,""), ROW()-4)),""))</f>
        <v/>
      </c>
      <c r="K44" s="705" t="str" cm="1">
        <f t="array" ref="K44">IF(IFERROR(INDEX('Cheater Sheet'!J152:J192, SMALL(IF("Yes"='Cheater Sheet'!$BM$152:$BM$192, ROW('Cheater Sheet'!$BM$152:$BM$192)-151,""), ROW()-4)),"")="","",IFERROR(INDEX('Cheater Sheet'!J152:J192, SMALL(IF("Yes"='Cheater Sheet'!$BM$152:$BM$192, ROW('Cheater Sheet'!$BM$152:$BM$192)-151,""), ROW()-4)),""))</f>
        <v/>
      </c>
      <c r="L44" s="704" t="str" cm="1">
        <f t="array" ref="L44">IF(IFERROR(INDEX('Cheater Sheet'!K152:K192, SMALL(IF("Yes"='Cheater Sheet'!$BM$152:$BM$192, ROW('Cheater Sheet'!$BM$152:$BM$192)-151,""), ROW()-4)),"")="","",IFERROR(INDEX('Cheater Sheet'!K152:K192, SMALL(IF("Yes"='Cheater Sheet'!$BM$152:$BM$192, ROW('Cheater Sheet'!$BM$152:$BM$192)-151,""), ROW()-4)),""))</f>
        <v/>
      </c>
      <c r="M44" s="705" t="str" cm="1">
        <f t="array" ref="M44">IF(IFERROR(INDEX('Cheater Sheet'!L152:L192, SMALL(IF("Yes"='Cheater Sheet'!$BM$152:$BM$192, ROW('Cheater Sheet'!$BM$152:$BM$192)-151,""), ROW()-4)),"")="","",IFERROR(INDEX('Cheater Sheet'!L152:L192, SMALL(IF("Yes"='Cheater Sheet'!$BM$152:$BM$192, ROW('Cheater Sheet'!$BM$152:$BM$192)-151,""), ROW()-4)),""))</f>
        <v/>
      </c>
      <c r="N44" s="704" t="str" cm="1">
        <f t="array" ref="N44">IF(IFERROR(INDEX('Cheater Sheet'!M152:M192, SMALL(IF("Yes"='Cheater Sheet'!$BM$152:$BM$192, ROW('Cheater Sheet'!$BM$152:$BM$192)-151,""), ROW()-4)),"")="","",IFERROR(INDEX('Cheater Sheet'!M152:M192, SMALL(IF("Yes"='Cheater Sheet'!$BM$152:$BM$192, ROW('Cheater Sheet'!$BM$152:$BM$192)-151,""), ROW()-4)),""))</f>
        <v/>
      </c>
      <c r="O44" s="705" t="str" cm="1">
        <f t="array" ref="O44">IF(IFERROR(INDEX('Cheater Sheet'!N152:N192, SMALL(IF("Yes"='Cheater Sheet'!$BM$152:$BM$192, ROW('Cheater Sheet'!$BM$152:$BM$192)-151,""), ROW()-4)),"")="","",IFERROR(INDEX('Cheater Sheet'!N152:N192, SMALL(IF("Yes"='Cheater Sheet'!$BM$152:$BM$192, ROW('Cheater Sheet'!$BM$152:$BM$192)-151,""), ROW()-4)),""))</f>
        <v/>
      </c>
      <c r="P44" s="704" t="str" cm="1">
        <f t="array" ref="P44">IF(IFERROR(INDEX('Cheater Sheet'!O152:O192, SMALL(IF("Yes"='Cheater Sheet'!$BM$152:$BM$192, ROW('Cheater Sheet'!$BM$152:$BM$192)-151,""), ROW()-4)),"")="","",IFERROR(INDEX('Cheater Sheet'!O152:O192, SMALL(IF("Yes"='Cheater Sheet'!$BM$152:$BM$192, ROW('Cheater Sheet'!$BM$152:$BM$192)-151,""), ROW()-4)),""))</f>
        <v/>
      </c>
      <c r="Q44" s="705" t="str" cm="1">
        <f t="array" ref="Q44">IF(IFERROR(INDEX('Cheater Sheet'!P152:P192, SMALL(IF("Yes"='Cheater Sheet'!$BM$152:$BM$192, ROW('Cheater Sheet'!$BM$152:$BM$192)-151,""), ROW()-4)),"")="","",IFERROR(INDEX('Cheater Sheet'!P152:P192, SMALL(IF("Yes"='Cheater Sheet'!$BM$152:$BM$192, ROW('Cheater Sheet'!$BM$152:$BM$192)-151,""), ROW()-4)),""))</f>
        <v/>
      </c>
      <c r="R44" s="704" t="str" cm="1">
        <f t="array" ref="R44">IF(IFERROR(INDEX('Cheater Sheet'!Q152:Q192, SMALL(IF("Yes"='Cheater Sheet'!$BM$152:$BM$192, ROW('Cheater Sheet'!$BM$152:$BM$192)-151,""), ROW()-4)),"")="","",IFERROR(INDEX('Cheater Sheet'!Q152:Q192, SMALL(IF("Yes"='Cheater Sheet'!$BM$152:$BM$192, ROW('Cheater Sheet'!$BM$152:$BM$192)-151,""), ROW()-4)),""))</f>
        <v/>
      </c>
      <c r="S44" s="705" t="str" cm="1">
        <f t="array" ref="S44">IF(IFERROR(INDEX('Cheater Sheet'!R152:R192, SMALL(IF("Yes"='Cheater Sheet'!$BM$152:$BM$192, ROW('Cheater Sheet'!$BM$152:$BM$192)-151,""), ROW()-4)),"")="","",IFERROR(INDEX('Cheater Sheet'!R152:R192, SMALL(IF("Yes"='Cheater Sheet'!$BM$152:$BM$192, ROW('Cheater Sheet'!$BM$152:$BM$192)-151,""), ROW()-4)),""))</f>
        <v/>
      </c>
      <c r="T44" s="704" t="str" cm="1">
        <f t="array" ref="T44">IF(IFERROR(INDEX('Cheater Sheet'!S152:S192, SMALL(IF("Yes"='Cheater Sheet'!$BM$152:$BM$192, ROW('Cheater Sheet'!$BM$152:$BM$192)-151,""), ROW()-4)),"")="","",IFERROR(INDEX('Cheater Sheet'!S152:S192, SMALL(IF("Yes"='Cheater Sheet'!$BM$152:$BM$192, ROW('Cheater Sheet'!$BM$152:$BM$192)-151,""), ROW()-4)),""))</f>
        <v/>
      </c>
      <c r="U44" s="705" t="str" cm="1">
        <f t="array" ref="U44">IF(IFERROR(INDEX('Cheater Sheet'!T152:T192, SMALL(IF("Yes"='Cheater Sheet'!$BM$152:$BM$192, ROW('Cheater Sheet'!$BM$152:$BM$192)-151,""), ROW()-4)),"")="","",IFERROR(INDEX('Cheater Sheet'!T152:T192, SMALL(IF("Yes"='Cheater Sheet'!$BM$152:$BM$192, ROW('Cheater Sheet'!$BM$152:$BM$192)-151,""), ROW()-4)),""))</f>
        <v/>
      </c>
      <c r="V44" s="704" t="str" cm="1">
        <f t="array" ref="V44">IF(IFERROR(INDEX('Cheater Sheet'!U152:U192, SMALL(IF("Yes"='Cheater Sheet'!$BM$152:$BM$192, ROW('Cheater Sheet'!$BM$152:$BM$192)-151,""), ROW()-4)),"")="","",IFERROR(INDEX('Cheater Sheet'!U152:U192, SMALL(IF("Yes"='Cheater Sheet'!$BM$152:$BM$192, ROW('Cheater Sheet'!$BM$152:$BM$192)-151,""), ROW()-4)),""))</f>
        <v/>
      </c>
      <c r="W44" s="705" t="str" cm="1">
        <f t="array" ref="W44">IF(IFERROR(INDEX('Cheater Sheet'!V152:V192, SMALL(IF("Yes"='Cheater Sheet'!$BM$152:$BM$192, ROW('Cheater Sheet'!$BM$152:$BM$192)-151,""), ROW()-4)),"")="","",IFERROR(INDEX('Cheater Sheet'!V152:V192, SMALL(IF("Yes"='Cheater Sheet'!$BM$152:$BM$192, ROW('Cheater Sheet'!$BM$152:$BM$192)-151,""), ROW()-4)),""))</f>
        <v/>
      </c>
      <c r="X44" s="704" t="str" cm="1">
        <f t="array" ref="X44">IF(IFERROR(INDEX('Cheater Sheet'!W152:W192, SMALL(IF("Yes"='Cheater Sheet'!$BM$152:$BM$192, ROW('Cheater Sheet'!$BM$152:$BM$192)-151,""), ROW()-4)),"")="","",IFERROR(INDEX('Cheater Sheet'!W152:W192, SMALL(IF("Yes"='Cheater Sheet'!$BM$152:$BM$192, ROW('Cheater Sheet'!$BM$152:$BM$192)-151,""), ROW()-4)),""))</f>
        <v/>
      </c>
      <c r="Y44" s="705" t="str" cm="1">
        <f t="array" ref="Y44">IF(IFERROR(INDEX('Cheater Sheet'!X152:X192, SMALL(IF("Yes"='Cheater Sheet'!$BM$152:$BM$192, ROW('Cheater Sheet'!$BM$152:$BM$192)-151,""), ROW()-4)),"")="","",IFERROR(INDEX('Cheater Sheet'!X152:X192, SMALL(IF("Yes"='Cheater Sheet'!$BM$152:$BM$192, ROW('Cheater Sheet'!$BM$152:$BM$192)-151,""), ROW()-4)),""))</f>
        <v/>
      </c>
      <c r="Z44" s="704" t="str" cm="1">
        <f t="array" ref="Z44">IF(IFERROR(INDEX('Cheater Sheet'!Y152:Y192, SMALL(IF("Yes"='Cheater Sheet'!$BM$152:$BM$192, ROW('Cheater Sheet'!$BM$152:$BM$192)-151,""), ROW()-4)),"")="","",IFERROR(INDEX('Cheater Sheet'!Y152:Y192, SMALL(IF("Yes"='Cheater Sheet'!$BM$152:$BM$192, ROW('Cheater Sheet'!$BM$152:$BM$192)-151,""), ROW()-4)),""))</f>
        <v/>
      </c>
      <c r="AA44" s="705" t="str" cm="1">
        <f t="array" ref="AA44">IF(IFERROR(INDEX('Cheater Sheet'!Z152:Z192, SMALL(IF("Yes"='Cheater Sheet'!$BM$152:$BM$192, ROW('Cheater Sheet'!$BM$152:$BM$192)-151,""), ROW()-4)),"")="","",IFERROR(INDEX('Cheater Sheet'!Z152:Z192, SMALL(IF("Yes"='Cheater Sheet'!$BM$152:$BM$192, ROW('Cheater Sheet'!$BM$152:$BM$192)-151,""), ROW()-4)),""))</f>
        <v/>
      </c>
      <c r="AB44" s="704" t="str" cm="1">
        <f t="array" ref="AB44">IF(IFERROR(INDEX('Cheater Sheet'!AA152:AA192, SMALL(IF("Yes"='Cheater Sheet'!$BM$152:$BM$192, ROW('Cheater Sheet'!$BM$152:$BM$192)-151,""), ROW()-4)),"")="","",IFERROR(INDEX('Cheater Sheet'!AA152:AA192, SMALL(IF("Yes"='Cheater Sheet'!$BM$152:$BM$192, ROW('Cheater Sheet'!$BM$152:$BM$192)-151,""), ROW()-4)),""))</f>
        <v/>
      </c>
      <c r="AC44" s="705" t="str" cm="1">
        <f t="array" ref="AC44">IF(IFERROR(INDEX('Cheater Sheet'!AB152:AB192, SMALL(IF("Yes"='Cheater Sheet'!$BM$152:$BM$192, ROW('Cheater Sheet'!$BM$152:$BM$192)-151,""), ROW()-4)),"")="","",IFERROR(INDEX('Cheater Sheet'!AB152:AB192, SMALL(IF("Yes"='Cheater Sheet'!$BM$152:$BM$192, ROW('Cheater Sheet'!$BM$152:$BM$192)-151,""), ROW()-4)),""))</f>
        <v/>
      </c>
      <c r="AD44" s="704" t="str" cm="1">
        <f t="array" ref="AD44">IF(IFERROR(INDEX('Cheater Sheet'!AC152:AC192, SMALL(IF("Yes"='Cheater Sheet'!$BM$152:$BM$192, ROW('Cheater Sheet'!$BM$152:$BM$192)-151,""), ROW()-4)),"")="","",IFERROR(INDEX('Cheater Sheet'!AC152:AC192, SMALL(IF("Yes"='Cheater Sheet'!$BM$152:$BM$192, ROW('Cheater Sheet'!$BM$152:$BM$192)-151,""), ROW()-4)),""))</f>
        <v/>
      </c>
      <c r="AE44" s="705" t="str" cm="1">
        <f t="array" ref="AE44">IF(IFERROR(INDEX('Cheater Sheet'!AD152:AD192, SMALL(IF("Yes"='Cheater Sheet'!$BM$152:$BM$192, ROW('Cheater Sheet'!$BM$152:$BM$192)-151,""), ROW()-4)),"")="","",IFERROR(INDEX('Cheater Sheet'!AD152:AD192, SMALL(IF("Yes"='Cheater Sheet'!$BM$152:$BM$192, ROW('Cheater Sheet'!$BM$152:$BM$192)-151,""), ROW()-4)),""))</f>
        <v/>
      </c>
      <c r="AF44" s="704" t="str" cm="1">
        <f t="array" ref="AF44">IF(IFERROR(INDEX('Cheater Sheet'!AE152:AE192, SMALL(IF("Yes"='Cheater Sheet'!$BM$152:$BM$192, ROW('Cheater Sheet'!$BM$152:$BM$192)-151,""), ROW()-4)),"")="","",IFERROR(INDEX('Cheater Sheet'!AE152:AE192, SMALL(IF("Yes"='Cheater Sheet'!$BM$152:$BM$192, ROW('Cheater Sheet'!$BM$152:$BM$192)-151,""), ROW()-4)),""))</f>
        <v/>
      </c>
      <c r="AG44" s="705" t="str" cm="1">
        <f t="array" ref="AG44">IF(IFERROR(INDEX('Cheater Sheet'!AF152:AF192, SMALL(IF("Yes"='Cheater Sheet'!$BM$152:$BM$192, ROW('Cheater Sheet'!$BM$152:$BM$192)-151,""), ROW()-4)),"")="","",IFERROR(INDEX('Cheater Sheet'!AF152:AF192, SMALL(IF("Yes"='Cheater Sheet'!$BM$152:$BM$192, ROW('Cheater Sheet'!$BM$152:$BM$192)-151,""), ROW()-4)),""))</f>
        <v/>
      </c>
      <c r="AH44" s="704" t="str" cm="1">
        <f t="array" ref="AH44">IF(IFERROR(INDEX('Cheater Sheet'!AG152:AG192, SMALL(IF("Yes"='Cheater Sheet'!$BM$152:$BM$192, ROW('Cheater Sheet'!$BM$152:$BM$192)-151,""), ROW()-4)),"")="","",IFERROR(INDEX('Cheater Sheet'!AG152:AG192, SMALL(IF("Yes"='Cheater Sheet'!$BM$152:$BM$192, ROW('Cheater Sheet'!$BM$152:$BM$192)-151,""), ROW()-4)),""))</f>
        <v/>
      </c>
      <c r="AI44" s="705" t="str" cm="1">
        <f t="array" ref="AI44">IF(IFERROR(INDEX('Cheater Sheet'!AH152:AH192, SMALL(IF("Yes"='Cheater Sheet'!$BM$152:$BM$192, ROW('Cheater Sheet'!$BM$152:$BM$192)-151,""), ROW()-4)),"")="","",IFERROR(INDEX('Cheater Sheet'!AH152:AH192, SMALL(IF("Yes"='Cheater Sheet'!$BM$152:$BM$192, ROW('Cheater Sheet'!$BM$152:$BM$192)-151,""), ROW()-4)),""))</f>
        <v/>
      </c>
      <c r="AJ44" s="704" t="str" cm="1">
        <f t="array" ref="AJ44">IF(IFERROR(INDEX('Cheater Sheet'!AI152:AI192, SMALL(IF("Yes"='Cheater Sheet'!$BM$152:$BM$192, ROW('Cheater Sheet'!$BM$152:$BM$192)-151,""), ROW()-4)),"")="","",IFERROR(INDEX('Cheater Sheet'!AI152:AI192, SMALL(IF("Yes"='Cheater Sheet'!$BM$152:$BM$192, ROW('Cheater Sheet'!$BM$152:$BM$192)-151,""), ROW()-4)),""))</f>
        <v/>
      </c>
      <c r="AK44" s="705" t="str" cm="1">
        <f t="array" ref="AK44">IF(IFERROR(INDEX('Cheater Sheet'!AJ152:AJ192, SMALL(IF("Yes"='Cheater Sheet'!$BM$152:$BM$192, ROW('Cheater Sheet'!$BM$152:$BM$192)-151,""), ROW()-4)),"")="","",IFERROR(INDEX('Cheater Sheet'!AJ152:AJ192, SMALL(IF("Yes"='Cheater Sheet'!$BM$152:$BM$192, ROW('Cheater Sheet'!$BM$152:$BM$192)-151,""), ROW()-4)),""))</f>
        <v/>
      </c>
      <c r="AL44" s="704" t="str" cm="1">
        <f t="array" ref="AL44">IF(IFERROR(INDEX('Cheater Sheet'!AK152:AK192, SMALL(IF("Yes"='Cheater Sheet'!$BM$152:$BM$192, ROW('Cheater Sheet'!$BM$152:$BM$192)-151,""), ROW()-4)),"")="","",IFERROR(INDEX('Cheater Sheet'!AK152:AK192, SMALL(IF("Yes"='Cheater Sheet'!$BM$152:$BM$192, ROW('Cheater Sheet'!$BM$152:$BM$192)-151,""), ROW()-4)),""))</f>
        <v/>
      </c>
      <c r="AM44" s="705" t="str" cm="1">
        <f t="array" ref="AM44">IF(IFERROR(INDEX('Cheater Sheet'!AL152:AL192, SMALL(IF("Yes"='Cheater Sheet'!$BM$152:$BM$192, ROW('Cheater Sheet'!$BM$152:$BM$192)-151,""), ROW()-4)),"")="","",IFERROR(INDEX('Cheater Sheet'!AL152:AL192, SMALL(IF("Yes"='Cheater Sheet'!$BM$152:$BM$192, ROW('Cheater Sheet'!$BM$152:$BM$192)-151,""), ROW()-4)),""))</f>
        <v/>
      </c>
      <c r="AN44" s="704" t="str" cm="1">
        <f t="array" ref="AN44">IF(IFERROR(INDEX('Cheater Sheet'!AM152:AM192, SMALL(IF("Yes"='Cheater Sheet'!$BM$152:$BM$192, ROW('Cheater Sheet'!$BM$152:$BM$192)-151,""), ROW()-4)),"")="","",IFERROR(INDEX('Cheater Sheet'!AM152:AM192, SMALL(IF("Yes"='Cheater Sheet'!$BM$152:$BM$192, ROW('Cheater Sheet'!$BM$152:$BM$192)-151,""), ROW()-4)),""))</f>
        <v/>
      </c>
      <c r="AO44" s="705" t="str" cm="1">
        <f t="array" ref="AO44">IF(IFERROR(INDEX('Cheater Sheet'!AN152:AN192, SMALL(IF("Yes"='Cheater Sheet'!$BM$152:$BM$192, ROW('Cheater Sheet'!$BM$152:$BM$192)-151,""), ROW()-4)),"")="","",IFERROR(INDEX('Cheater Sheet'!AN152:AN192, SMALL(IF("Yes"='Cheater Sheet'!$BM$152:$BM$192, ROW('Cheater Sheet'!$BM$152:$BM$192)-151,""), ROW()-4)),""))</f>
        <v/>
      </c>
      <c r="AP44" s="704" t="str" cm="1">
        <f t="array" ref="AP44">IF(IFERROR(INDEX('Cheater Sheet'!AO152:AO192, SMALL(IF("Yes"='Cheater Sheet'!$BM$152:$BM$192, ROW('Cheater Sheet'!$BM$152:$BM$192)-151,""), ROW()-4)),"")="","",IFERROR(INDEX('Cheater Sheet'!AO152:AO192, SMALL(IF("Yes"='Cheater Sheet'!$BM$152:$BM$192, ROW('Cheater Sheet'!$BM$152:$BM$192)-151,""), ROW()-4)),""))</f>
        <v/>
      </c>
      <c r="AQ44" s="705" t="str" cm="1">
        <f t="array" ref="AQ44">IF(IFERROR(INDEX('Cheater Sheet'!AP152:AP192, SMALL(IF("Yes"='Cheater Sheet'!$BM$152:$BM$192, ROW('Cheater Sheet'!$BM$152:$BM$192)-151,""), ROW()-4)),"")="","",IFERROR(INDEX('Cheater Sheet'!AP152:AP192, SMALL(IF("Yes"='Cheater Sheet'!$BM$152:$BM$192, ROW('Cheater Sheet'!$BM$152:$BM$192)-151,""), ROW()-4)),""))</f>
        <v/>
      </c>
      <c r="AR44" s="704" t="str" cm="1">
        <f t="array" ref="AR44">IF(IFERROR(INDEX('Cheater Sheet'!AQ152:AQ192, SMALL(IF("Yes"='Cheater Sheet'!$BM$152:$BM$192, ROW('Cheater Sheet'!$BM$152:$BM$192)-151,""), ROW()-4)),"")="","",IFERROR(INDEX('Cheater Sheet'!AQ152:AQ192, SMALL(IF("Yes"='Cheater Sheet'!$BM$152:$BM$192, ROW('Cheater Sheet'!$BM$152:$BM$192)-151,""), ROW()-4)),""))</f>
        <v/>
      </c>
      <c r="AS44" s="705" t="str" cm="1">
        <f t="array" ref="AS44">IF(IFERROR(INDEX('Cheater Sheet'!AR152:AR192, SMALL(IF("Yes"='Cheater Sheet'!$BM$152:$BM$192, ROW('Cheater Sheet'!$BM$152:$BM$192)-151,""), ROW()-4)),"")="","",IFERROR(INDEX('Cheater Sheet'!AR152:AR192, SMALL(IF("Yes"='Cheater Sheet'!$BM$152:$BM$192, ROW('Cheater Sheet'!$BM$152:$BM$192)-151,""), ROW()-4)),""))</f>
        <v/>
      </c>
      <c r="AT44" s="704" t="str" cm="1">
        <f t="array" ref="AT44">IF(IFERROR(INDEX('Cheater Sheet'!AS152:AS192, SMALL(IF("Yes"='Cheater Sheet'!$BM$152:$BM$192, ROW('Cheater Sheet'!$BM$152:$BM$192)-151,""), ROW()-4)),"")="","",IFERROR(INDEX('Cheater Sheet'!AS152:AS192, SMALL(IF("Yes"='Cheater Sheet'!$BM$152:$BM$192, ROW('Cheater Sheet'!$BM$152:$BM$192)-151,""), ROW()-4)),""))</f>
        <v/>
      </c>
      <c r="AU44" s="705" t="str" cm="1">
        <f t="array" ref="AU44">IF(IFERROR(INDEX('Cheater Sheet'!AT152:AT192, SMALL(IF("Yes"='Cheater Sheet'!$BM$152:$BM$192, ROW('Cheater Sheet'!$BM$152:$BM$192)-151,""), ROW()-4)),"")="","",IFERROR(INDEX('Cheater Sheet'!AT152:AT192, SMALL(IF("Yes"='Cheater Sheet'!$BM$152:$BM$192, ROW('Cheater Sheet'!$BM$152:$BM$192)-151,""), ROW()-4)),""))</f>
        <v/>
      </c>
      <c r="AV44" s="704" t="str" cm="1">
        <f t="array" ref="AV44">IF(IFERROR(INDEX('Cheater Sheet'!AU152:AU192, SMALL(IF("Yes"='Cheater Sheet'!$BM$152:$BM$192, ROW('Cheater Sheet'!$BM$152:$BM$192)-151,""), ROW()-4)),"")="","",IFERROR(INDEX('Cheater Sheet'!AU152:AU192, SMALL(IF("Yes"='Cheater Sheet'!$BM$152:$BM$192, ROW('Cheater Sheet'!$BM$152:$BM$192)-151,""), ROW()-4)),""))</f>
        <v/>
      </c>
      <c r="AW44" s="705" t="str" cm="1">
        <f t="array" ref="AW44">IF(IFERROR(INDEX('Cheater Sheet'!AV152:AV192, SMALL(IF("Yes"='Cheater Sheet'!$BM$152:$BM$192, ROW('Cheater Sheet'!$BM$152:$BM$192)-151,""), ROW()-4)),"")="","",IFERROR(INDEX('Cheater Sheet'!AV152:AV192, SMALL(IF("Yes"='Cheater Sheet'!$BM$152:$BM$192, ROW('Cheater Sheet'!$BM$152:$BM$192)-151,""), ROW()-4)),""))</f>
        <v/>
      </c>
      <c r="AX44" s="704" t="str" cm="1">
        <f t="array" ref="AX44">IF(IFERROR(INDEX('Cheater Sheet'!AW152:AW192, SMALL(IF("Yes"='Cheater Sheet'!$BM$152:$BM$192, ROW('Cheater Sheet'!$BM$152:$BM$192)-151,""), ROW()-4)),"")="","",IFERROR(INDEX('Cheater Sheet'!AW152:AW192, SMALL(IF("Yes"='Cheater Sheet'!$BM$152:$BM$192, ROW('Cheater Sheet'!$BM$152:$BM$192)-151,""), ROW()-4)),""))</f>
        <v/>
      </c>
      <c r="AY44" s="705" t="str" cm="1">
        <f t="array" ref="AY44">IF(IFERROR(INDEX('Cheater Sheet'!AX152:AX192, SMALL(IF("Yes"='Cheater Sheet'!$BM$152:$BM$192, ROW('Cheater Sheet'!$BM$152:$BM$192)-151,""), ROW()-4)),"")="","",IFERROR(INDEX('Cheater Sheet'!AX152:AX192, SMALL(IF("Yes"='Cheater Sheet'!$BM$152:$BM$192, ROW('Cheater Sheet'!$BM$152:$BM$192)-151,""), ROW()-4)),""))</f>
        <v/>
      </c>
      <c r="AZ44" s="704" t="str" cm="1">
        <f t="array" ref="AZ44">IF(IFERROR(INDEX('Cheater Sheet'!AY152:AY192, SMALL(IF("Yes"='Cheater Sheet'!$BM$152:$BM$192, ROW('Cheater Sheet'!$BM$152:$BM$192)-151,""), ROW()-4)),"")="","",IFERROR(INDEX('Cheater Sheet'!AY152:AY192, SMALL(IF("Yes"='Cheater Sheet'!$BM$152:$BM$192, ROW('Cheater Sheet'!$BM$152:$BM$192)-151,""), ROW()-4)),""))</f>
        <v/>
      </c>
      <c r="BA44" s="705" t="str" cm="1">
        <f t="array" ref="BA44">IF(IFERROR(INDEX('Cheater Sheet'!AZ152:AZ192, SMALL(IF("Yes"='Cheater Sheet'!$BM$152:$BM$192, ROW('Cheater Sheet'!$BM$152:$BM$192)-151,""), ROW()-4)),"")="","",IFERROR(INDEX('Cheater Sheet'!AZ152:AZ192, SMALL(IF("Yes"='Cheater Sheet'!$BM$152:$BM$192, ROW('Cheater Sheet'!$BM$152:$BM$192)-151,""), ROW()-4)),""))</f>
        <v/>
      </c>
      <c r="BB44" s="704" t="str" cm="1">
        <f t="array" ref="BB44">IF(IFERROR(INDEX('Cheater Sheet'!BA152:BA192, SMALL(IF("Yes"='Cheater Sheet'!$BM$152:$BM$192, ROW('Cheater Sheet'!$BM$152:$BM$192)-151,""), ROW()-4)),"")="","",IFERROR(INDEX('Cheater Sheet'!BA152:BA192, SMALL(IF("Yes"='Cheater Sheet'!$BM$152:$BM$192, ROW('Cheater Sheet'!$BM$152:$BM$192)-151,""), ROW()-4)),""))</f>
        <v/>
      </c>
      <c r="BC44" s="705" t="str" cm="1">
        <f t="array" ref="BC44">IF(IFERROR(INDEX('Cheater Sheet'!BB152:BB192, SMALL(IF("Yes"='Cheater Sheet'!$BM$152:$BM$192, ROW('Cheater Sheet'!$BM$152:$BM$192)-151,""), ROW()-4)),"")="","",IFERROR(INDEX('Cheater Sheet'!BB152:BB192, SMALL(IF("Yes"='Cheater Sheet'!$BM$152:$BM$192, ROW('Cheater Sheet'!$BM$152:$BM$192)-151,""), ROW()-4)),""))</f>
        <v/>
      </c>
      <c r="BD44" s="704" t="str" cm="1">
        <f t="array" ref="BD44">IF(IFERROR(INDEX('Cheater Sheet'!BC152:BC192, SMALL(IF("Yes"='Cheater Sheet'!$BM$152:$BM$192, ROW('Cheater Sheet'!$BM$152:$BM$192)-151,""), ROW()-4)),"")="","",IFERROR(INDEX('Cheater Sheet'!BC152:BC192, SMALL(IF("Yes"='Cheater Sheet'!$BM$152:$BM$192, ROW('Cheater Sheet'!$BM$152:$BM$192)-151,""), ROW()-4)),""))</f>
        <v/>
      </c>
      <c r="BE44" s="705" t="str" cm="1">
        <f t="array" ref="BE44">IF(IFERROR(INDEX('Cheater Sheet'!BD152:BD192, SMALL(IF("Yes"='Cheater Sheet'!$BM$152:$BM$192, ROW('Cheater Sheet'!$BM$152:$BM$192)-151,""), ROW()-4)),"")="","",IFERROR(INDEX('Cheater Sheet'!BD152:BD192, SMALL(IF("Yes"='Cheater Sheet'!$BM$152:$BM$192, ROW('Cheater Sheet'!$BM$152:$BM$192)-151,""), ROW()-4)),""))</f>
        <v/>
      </c>
      <c r="BF44" s="704" t="str" cm="1">
        <f t="array" ref="BF44">IF(IFERROR(INDEX('Cheater Sheet'!BE152:BE192, SMALL(IF("Yes"='Cheater Sheet'!$BM$152:$BM$192, ROW('Cheater Sheet'!$BM$152:$BM$192)-151,""), ROW()-4)),"")="","",IFERROR(INDEX('Cheater Sheet'!BE152:BE192, SMALL(IF("Yes"='Cheater Sheet'!$BM$152:$BM$192, ROW('Cheater Sheet'!$BM$152:$BM$192)-151,""), ROW()-4)),""))</f>
        <v/>
      </c>
      <c r="BG44" s="705" t="str" cm="1">
        <f t="array" ref="BG44">IF(IFERROR(INDEX('Cheater Sheet'!BF152:BF192, SMALL(IF("Yes"='Cheater Sheet'!$BM$152:$BM$192, ROW('Cheater Sheet'!$BM$152:$BM$192)-151,""), ROW()-4)),"")="","",IFERROR(INDEX('Cheater Sheet'!BF152:BF192, SMALL(IF("Yes"='Cheater Sheet'!$BM$152:$BM$192, ROW('Cheater Sheet'!$BM$152:$BM$192)-151,""), ROW()-4)),""))</f>
        <v/>
      </c>
      <c r="BH44" s="704" t="str" cm="1">
        <f t="array" ref="BH44">IF(IFERROR(INDEX('Cheater Sheet'!BG152:BG192, SMALL(IF("Yes"='Cheater Sheet'!$BM$152:$BM$192, ROW('Cheater Sheet'!$BM$152:$BM$192)-151,""), ROW()-4)),"")="","",IFERROR(INDEX('Cheater Sheet'!BG152:BG192, SMALL(IF("Yes"='Cheater Sheet'!$BM$152:$BM$192, ROW('Cheater Sheet'!$BM$152:$BM$192)-151,""), ROW()-4)),""))</f>
        <v/>
      </c>
      <c r="BI44" s="705" t="str" cm="1">
        <f t="array" ref="BI44">IF(IFERROR(INDEX('Cheater Sheet'!BH152:BH192, SMALL(IF("Yes"='Cheater Sheet'!$BM$152:$BM$192, ROW('Cheater Sheet'!$BM$152:$BM$192)-151,""), ROW()-4)),"")="","",IFERROR(INDEX('Cheater Sheet'!BH152:BH192, SMALL(IF("Yes"='Cheater Sheet'!$BM$152:$BM$192, ROW('Cheater Sheet'!$BM$152:$BM$192)-151,""), ROW()-4)),""))</f>
        <v/>
      </c>
      <c r="BJ44" s="704" t="str" cm="1">
        <f t="array" ref="BJ44">IF(IFERROR(INDEX('Cheater Sheet'!BI152:BI192, SMALL(IF("Yes"='Cheater Sheet'!$BM$152:$BM$192, ROW('Cheater Sheet'!$BM$152:$BM$192)-151,""), ROW()-4)),"")="","",IFERROR(INDEX('Cheater Sheet'!BI152:BI192, SMALL(IF("Yes"='Cheater Sheet'!$BM$152:$BM$192, ROW('Cheater Sheet'!$BM$152:$BM$192)-151,""), ROW()-4)),""))</f>
        <v/>
      </c>
      <c r="BK44" s="527" t="str" cm="1">
        <f t="array" ref="BK44">IF(IFERROR(INDEX('Cheater Sheet'!BJ152:BJ192, SMALL(IF("Yes"='Cheater Sheet'!$BM$152:$BM$192, ROW('Cheater Sheet'!$BM$152:$BM$192)-151,""), ROW()-4)),"")="","",IFERROR(INDEX('Cheater Sheet'!BJ152:BJ192, SMALL(IF("Yes"='Cheater Sheet'!$BM$152:$BM$192, ROW('Cheater Sheet'!$BM$152:$BM$192)-151,""), ROW()-4)),""))</f>
        <v/>
      </c>
      <c r="BL44" s="714"/>
    </row>
    <row r="45" spans="1:64" ht="13.5" thickBot="1" x14ac:dyDescent="0.25">
      <c r="A45" s="765">
        <f t="shared" si="0"/>
        <v>0</v>
      </c>
      <c r="C45" s="143" t="str" cm="1">
        <f t="array" ref="C45">IFERROR(INDEX('Cheater Sheet'!$B$152:$B$192, SMALL(IF("Yes"='Cheater Sheet'!$BM$152:$BM$192, ROW('Cheater Sheet'!$BM$152:$BM$192)-151,""), ROW()-4)),"")</f>
        <v/>
      </c>
      <c r="D45" s="307" t="str" cm="1">
        <f t="array" ref="D45">IF(IFERROR(INDEX('Cheater Sheet'!C152:C192, SMALL(IF("Yes"='Cheater Sheet'!$BM$152:$BM$192, ROW('Cheater Sheet'!$BM$152:$BM$192)-151,""), ROW()-4)),"")="","",IFERROR(INDEX('Cheater Sheet'!C152:C192, SMALL(IF("Yes"='Cheater Sheet'!$BM$152:$BM$192, ROW('Cheater Sheet'!$BM$152:$BM$192)-151,""), ROW()-4)),""))</f>
        <v/>
      </c>
      <c r="E45" s="705" t="str" cm="1">
        <f t="array" ref="E45">IF(IFERROR(INDEX('Cheater Sheet'!D152:D192, SMALL(IF("Yes"='Cheater Sheet'!$BM$152:$BM$192, ROW('Cheater Sheet'!$BM$152:$BM$192)-151,""), ROW()-4)),"")="","",IFERROR(INDEX('Cheater Sheet'!D152:D192, SMALL(IF("Yes"='Cheater Sheet'!$BM$152:$BM$192, ROW('Cheater Sheet'!$BM$152:$BM$192)-151,""), ROW()-4)),""))</f>
        <v/>
      </c>
      <c r="F45" s="307" t="str" cm="1">
        <f t="array" ref="F45">IF(IFERROR(INDEX('Cheater Sheet'!E152:E192, SMALL(IF("Yes"='Cheater Sheet'!$BM$152:$BM$192, ROW('Cheater Sheet'!$BM$152:$BM$192)-151,""), ROW()-4)),"")="","",IFERROR(INDEX('Cheater Sheet'!E152:E192, SMALL(IF("Yes"='Cheater Sheet'!$BM$152:$BM$192, ROW('Cheater Sheet'!$BM$152:$BM$192)-151,""), ROW()-4)),""))</f>
        <v/>
      </c>
      <c r="G45" s="705" t="str" cm="1">
        <f t="array" ref="G45">IF(IFERROR(INDEX('Cheater Sheet'!F152:F192, SMALL(IF("Yes"='Cheater Sheet'!$BM$152:$BM$192, ROW('Cheater Sheet'!$BM$152:$BM$192)-151,""), ROW()-4)),"")="","",IFERROR(INDEX('Cheater Sheet'!F152:F192, SMALL(IF("Yes"='Cheater Sheet'!$BM$152:$BM$192, ROW('Cheater Sheet'!$BM$152:$BM$192)-151,""), ROW()-4)),""))</f>
        <v/>
      </c>
      <c r="H45" s="307" t="str" cm="1">
        <f t="array" ref="H45">IF(IFERROR(INDEX('Cheater Sheet'!G152:G192, SMALL(IF("Yes"='Cheater Sheet'!$BM$152:$BM$192, ROW('Cheater Sheet'!$BM$152:$BM$192)-151,""), ROW()-4)),"")="","",IFERROR(INDEX('Cheater Sheet'!G152:G192, SMALL(IF("Yes"='Cheater Sheet'!$BM$152:$BM$192, ROW('Cheater Sheet'!$BM$152:$BM$192)-151,""), ROW()-4)),""))</f>
        <v/>
      </c>
      <c r="I45" s="705" t="str" cm="1">
        <f t="array" ref="I45">IF(IFERROR(INDEX('Cheater Sheet'!H152:H192, SMALL(IF("Yes"='Cheater Sheet'!$BM$152:$BM$192, ROW('Cheater Sheet'!$BM$152:$BM$192)-151,""), ROW()-4)),"")="","",IFERROR(INDEX('Cheater Sheet'!H152:H192, SMALL(IF("Yes"='Cheater Sheet'!$BM$152:$BM$192, ROW('Cheater Sheet'!$BM$152:$BM$192)-151,""), ROW()-4)),""))</f>
        <v/>
      </c>
      <c r="J45" s="307" t="str" cm="1">
        <f t="array" ref="J45">IF(IFERROR(INDEX('Cheater Sheet'!I152:I192, SMALL(IF("Yes"='Cheater Sheet'!$BM$152:$BM$192, ROW('Cheater Sheet'!$BM$152:$BM$192)-151,""), ROW()-4)),"")="","",IFERROR(INDEX('Cheater Sheet'!I152:I192, SMALL(IF("Yes"='Cheater Sheet'!$BM$152:$BM$192, ROW('Cheater Sheet'!$BM$152:$BM$192)-151,""), ROW()-4)),""))</f>
        <v/>
      </c>
      <c r="K45" s="705" t="str" cm="1">
        <f t="array" ref="K45">IF(IFERROR(INDEX('Cheater Sheet'!J152:J192, SMALL(IF("Yes"='Cheater Sheet'!$BM$152:$BM$192, ROW('Cheater Sheet'!$BM$152:$BM$192)-151,""), ROW()-4)),"")="","",IFERROR(INDEX('Cheater Sheet'!J152:J192, SMALL(IF("Yes"='Cheater Sheet'!$BM$152:$BM$192, ROW('Cheater Sheet'!$BM$152:$BM$192)-151,""), ROW()-4)),""))</f>
        <v/>
      </c>
      <c r="L45" s="307" t="str" cm="1">
        <f t="array" ref="L45">IF(IFERROR(INDEX('Cheater Sheet'!K152:K192, SMALL(IF("Yes"='Cheater Sheet'!$BM$152:$BM$192, ROW('Cheater Sheet'!$BM$152:$BM$192)-151,""), ROW()-4)),"")="","",IFERROR(INDEX('Cheater Sheet'!K152:K192, SMALL(IF("Yes"='Cheater Sheet'!$BM$152:$BM$192, ROW('Cheater Sheet'!$BM$152:$BM$192)-151,""), ROW()-4)),""))</f>
        <v/>
      </c>
      <c r="M45" s="705" t="str" cm="1">
        <f t="array" ref="M45">IF(IFERROR(INDEX('Cheater Sheet'!L152:L192, SMALL(IF("Yes"='Cheater Sheet'!$BM$152:$BM$192, ROW('Cheater Sheet'!$BM$152:$BM$192)-151,""), ROW()-4)),"")="","",IFERROR(INDEX('Cheater Sheet'!L152:L192, SMALL(IF("Yes"='Cheater Sheet'!$BM$152:$BM$192, ROW('Cheater Sheet'!$BM$152:$BM$192)-151,""), ROW()-4)),""))</f>
        <v/>
      </c>
      <c r="N45" s="307" t="str" cm="1">
        <f t="array" ref="N45">IF(IFERROR(INDEX('Cheater Sheet'!M152:M192, SMALL(IF("Yes"='Cheater Sheet'!$BM$152:$BM$192, ROW('Cheater Sheet'!$BM$152:$BM$192)-151,""), ROW()-4)),"")="","",IFERROR(INDEX('Cheater Sheet'!M152:M192, SMALL(IF("Yes"='Cheater Sheet'!$BM$152:$BM$192, ROW('Cheater Sheet'!$BM$152:$BM$192)-151,""), ROW()-4)),""))</f>
        <v/>
      </c>
      <c r="O45" s="705" t="str" cm="1">
        <f t="array" ref="O45">IF(IFERROR(INDEX('Cheater Sheet'!N152:N192, SMALL(IF("Yes"='Cheater Sheet'!$BM$152:$BM$192, ROW('Cheater Sheet'!$BM$152:$BM$192)-151,""), ROW()-4)),"")="","",IFERROR(INDEX('Cheater Sheet'!N152:N192, SMALL(IF("Yes"='Cheater Sheet'!$BM$152:$BM$192, ROW('Cheater Sheet'!$BM$152:$BM$192)-151,""), ROW()-4)),""))</f>
        <v/>
      </c>
      <c r="P45" s="307" t="str" cm="1">
        <f t="array" ref="P45">IF(IFERROR(INDEX('Cheater Sheet'!O152:O192, SMALL(IF("Yes"='Cheater Sheet'!$BM$152:$BM$192, ROW('Cheater Sheet'!$BM$152:$BM$192)-151,""), ROW()-4)),"")="","",IFERROR(INDEX('Cheater Sheet'!O152:O192, SMALL(IF("Yes"='Cheater Sheet'!$BM$152:$BM$192, ROW('Cheater Sheet'!$BM$152:$BM$192)-151,""), ROW()-4)),""))</f>
        <v/>
      </c>
      <c r="Q45" s="705" t="str" cm="1">
        <f t="array" ref="Q45">IF(IFERROR(INDEX('Cheater Sheet'!P152:P192, SMALL(IF("Yes"='Cheater Sheet'!$BM$152:$BM$192, ROW('Cheater Sheet'!$BM$152:$BM$192)-151,""), ROW()-4)),"")="","",IFERROR(INDEX('Cheater Sheet'!P152:P192, SMALL(IF("Yes"='Cheater Sheet'!$BM$152:$BM$192, ROW('Cheater Sheet'!$BM$152:$BM$192)-151,""), ROW()-4)),""))</f>
        <v/>
      </c>
      <c r="R45" s="307" t="str" cm="1">
        <f t="array" ref="R45">IF(IFERROR(INDEX('Cheater Sheet'!Q152:Q192, SMALL(IF("Yes"='Cheater Sheet'!$BM$152:$BM$192, ROW('Cheater Sheet'!$BM$152:$BM$192)-151,""), ROW()-4)),"")="","",IFERROR(INDEX('Cheater Sheet'!Q152:Q192, SMALL(IF("Yes"='Cheater Sheet'!$BM$152:$BM$192, ROW('Cheater Sheet'!$BM$152:$BM$192)-151,""), ROW()-4)),""))</f>
        <v/>
      </c>
      <c r="S45" s="705" t="str" cm="1">
        <f t="array" ref="S45">IF(IFERROR(INDEX('Cheater Sheet'!R152:R192, SMALL(IF("Yes"='Cheater Sheet'!$BM$152:$BM$192, ROW('Cheater Sheet'!$BM$152:$BM$192)-151,""), ROW()-4)),"")="","",IFERROR(INDEX('Cheater Sheet'!R152:R192, SMALL(IF("Yes"='Cheater Sheet'!$BM$152:$BM$192, ROW('Cheater Sheet'!$BM$152:$BM$192)-151,""), ROW()-4)),""))</f>
        <v/>
      </c>
      <c r="T45" s="307" t="str" cm="1">
        <f t="array" ref="T45">IF(IFERROR(INDEX('Cheater Sheet'!S152:S192, SMALL(IF("Yes"='Cheater Sheet'!$BM$152:$BM$192, ROW('Cheater Sheet'!$BM$152:$BM$192)-151,""), ROW()-4)),"")="","",IFERROR(INDEX('Cheater Sheet'!S152:S192, SMALL(IF("Yes"='Cheater Sheet'!$BM$152:$BM$192, ROW('Cheater Sheet'!$BM$152:$BM$192)-151,""), ROW()-4)),""))</f>
        <v/>
      </c>
      <c r="U45" s="705" t="str" cm="1">
        <f t="array" ref="U45">IF(IFERROR(INDEX('Cheater Sheet'!T152:T192, SMALL(IF("Yes"='Cheater Sheet'!$BM$152:$BM$192, ROW('Cheater Sheet'!$BM$152:$BM$192)-151,""), ROW()-4)),"")="","",IFERROR(INDEX('Cheater Sheet'!T152:T192, SMALL(IF("Yes"='Cheater Sheet'!$BM$152:$BM$192, ROW('Cheater Sheet'!$BM$152:$BM$192)-151,""), ROW()-4)),""))</f>
        <v/>
      </c>
      <c r="V45" s="307" t="str" cm="1">
        <f t="array" ref="V45">IF(IFERROR(INDEX('Cheater Sheet'!U152:U192, SMALL(IF("Yes"='Cheater Sheet'!$BM$152:$BM$192, ROW('Cheater Sheet'!$BM$152:$BM$192)-151,""), ROW()-4)),"")="","",IFERROR(INDEX('Cheater Sheet'!U152:U192, SMALL(IF("Yes"='Cheater Sheet'!$BM$152:$BM$192, ROW('Cheater Sheet'!$BM$152:$BM$192)-151,""), ROW()-4)),""))</f>
        <v/>
      </c>
      <c r="W45" s="705" t="str" cm="1">
        <f t="array" ref="W45">IF(IFERROR(INDEX('Cheater Sheet'!V152:V192, SMALL(IF("Yes"='Cheater Sheet'!$BM$152:$BM$192, ROW('Cheater Sheet'!$BM$152:$BM$192)-151,""), ROW()-4)),"")="","",IFERROR(INDEX('Cheater Sheet'!V152:V192, SMALL(IF("Yes"='Cheater Sheet'!$BM$152:$BM$192, ROW('Cheater Sheet'!$BM$152:$BM$192)-151,""), ROW()-4)),""))</f>
        <v/>
      </c>
      <c r="X45" s="307" t="str" cm="1">
        <f t="array" ref="X45">IF(IFERROR(INDEX('Cheater Sheet'!W152:W192, SMALL(IF("Yes"='Cheater Sheet'!$BM$152:$BM$192, ROW('Cheater Sheet'!$BM$152:$BM$192)-151,""), ROW()-4)),"")="","",IFERROR(INDEX('Cheater Sheet'!W152:W192, SMALL(IF("Yes"='Cheater Sheet'!$BM$152:$BM$192, ROW('Cheater Sheet'!$BM$152:$BM$192)-151,""), ROW()-4)),""))</f>
        <v/>
      </c>
      <c r="Y45" s="705" t="str" cm="1">
        <f t="array" ref="Y45">IF(IFERROR(INDEX('Cheater Sheet'!X152:X192, SMALL(IF("Yes"='Cheater Sheet'!$BM$152:$BM$192, ROW('Cheater Sheet'!$BM$152:$BM$192)-151,""), ROW()-4)),"")="","",IFERROR(INDEX('Cheater Sheet'!X152:X192, SMALL(IF("Yes"='Cheater Sheet'!$BM$152:$BM$192, ROW('Cheater Sheet'!$BM$152:$BM$192)-151,""), ROW()-4)),""))</f>
        <v/>
      </c>
      <c r="Z45" s="307" t="str" cm="1">
        <f t="array" ref="Z45">IF(IFERROR(INDEX('Cheater Sheet'!Y152:Y192, SMALL(IF("Yes"='Cheater Sheet'!$BM$152:$BM$192, ROW('Cheater Sheet'!$BM$152:$BM$192)-151,""), ROW()-4)),"")="","",IFERROR(INDEX('Cheater Sheet'!Y152:Y192, SMALL(IF("Yes"='Cheater Sheet'!$BM$152:$BM$192, ROW('Cheater Sheet'!$BM$152:$BM$192)-151,""), ROW()-4)),""))</f>
        <v/>
      </c>
      <c r="AA45" s="705" t="str" cm="1">
        <f t="array" ref="AA45">IF(IFERROR(INDEX('Cheater Sheet'!Z152:Z192, SMALL(IF("Yes"='Cheater Sheet'!$BM$152:$BM$192, ROW('Cheater Sheet'!$BM$152:$BM$192)-151,""), ROW()-4)),"")="","",IFERROR(INDEX('Cheater Sheet'!Z152:Z192, SMALL(IF("Yes"='Cheater Sheet'!$BM$152:$BM$192, ROW('Cheater Sheet'!$BM$152:$BM$192)-151,""), ROW()-4)),""))</f>
        <v/>
      </c>
      <c r="AB45" s="307" t="str" cm="1">
        <f t="array" ref="AB45">IF(IFERROR(INDEX('Cheater Sheet'!AA152:AA192, SMALL(IF("Yes"='Cheater Sheet'!$BM$152:$BM$192, ROW('Cheater Sheet'!$BM$152:$BM$192)-151,""), ROW()-4)),"")="","",IFERROR(INDEX('Cheater Sheet'!AA152:AA192, SMALL(IF("Yes"='Cheater Sheet'!$BM$152:$BM$192, ROW('Cheater Sheet'!$BM$152:$BM$192)-151,""), ROW()-4)),""))</f>
        <v/>
      </c>
      <c r="AC45" s="705" t="str" cm="1">
        <f t="array" ref="AC45">IF(IFERROR(INDEX('Cheater Sheet'!AB152:AB192, SMALL(IF("Yes"='Cheater Sheet'!$BM$152:$BM$192, ROW('Cheater Sheet'!$BM$152:$BM$192)-151,""), ROW()-4)),"")="","",IFERROR(INDEX('Cheater Sheet'!AB152:AB192, SMALL(IF("Yes"='Cheater Sheet'!$BM$152:$BM$192, ROW('Cheater Sheet'!$BM$152:$BM$192)-151,""), ROW()-4)),""))</f>
        <v/>
      </c>
      <c r="AD45" s="307" t="str" cm="1">
        <f t="array" ref="AD45">IF(IFERROR(INDEX('Cheater Sheet'!AC152:AC192, SMALL(IF("Yes"='Cheater Sheet'!$BM$152:$BM$192, ROW('Cheater Sheet'!$BM$152:$BM$192)-151,""), ROW()-4)),"")="","",IFERROR(INDEX('Cheater Sheet'!AC152:AC192, SMALL(IF("Yes"='Cheater Sheet'!$BM$152:$BM$192, ROW('Cheater Sheet'!$BM$152:$BM$192)-151,""), ROW()-4)),""))</f>
        <v/>
      </c>
      <c r="AE45" s="705" t="str" cm="1">
        <f t="array" ref="AE45">IF(IFERROR(INDEX('Cheater Sheet'!AD152:AD192, SMALL(IF("Yes"='Cheater Sheet'!$BM$152:$BM$192, ROW('Cheater Sheet'!$BM$152:$BM$192)-151,""), ROW()-4)),"")="","",IFERROR(INDEX('Cheater Sheet'!AD152:AD192, SMALL(IF("Yes"='Cheater Sheet'!$BM$152:$BM$192, ROW('Cheater Sheet'!$BM$152:$BM$192)-151,""), ROW()-4)),""))</f>
        <v/>
      </c>
      <c r="AF45" s="307" t="str" cm="1">
        <f t="array" ref="AF45">IF(IFERROR(INDEX('Cheater Sheet'!AE152:AE192, SMALL(IF("Yes"='Cheater Sheet'!$BM$152:$BM$192, ROW('Cheater Sheet'!$BM$152:$BM$192)-151,""), ROW()-4)),"")="","",IFERROR(INDEX('Cheater Sheet'!AE152:AE192, SMALL(IF("Yes"='Cheater Sheet'!$BM$152:$BM$192, ROW('Cheater Sheet'!$BM$152:$BM$192)-151,""), ROW()-4)),""))</f>
        <v/>
      </c>
      <c r="AG45" s="705" t="str" cm="1">
        <f t="array" ref="AG45">IF(IFERROR(INDEX('Cheater Sheet'!AF152:AF192, SMALL(IF("Yes"='Cheater Sheet'!$BM$152:$BM$192, ROW('Cheater Sheet'!$BM$152:$BM$192)-151,""), ROW()-4)),"")="","",IFERROR(INDEX('Cheater Sheet'!AF152:AF192, SMALL(IF("Yes"='Cheater Sheet'!$BM$152:$BM$192, ROW('Cheater Sheet'!$BM$152:$BM$192)-151,""), ROW()-4)),""))</f>
        <v/>
      </c>
      <c r="AH45" s="307" t="str" cm="1">
        <f t="array" ref="AH45">IF(IFERROR(INDEX('Cheater Sheet'!AG152:AG192, SMALL(IF("Yes"='Cheater Sheet'!$BM$152:$BM$192, ROW('Cheater Sheet'!$BM$152:$BM$192)-151,""), ROW()-4)),"")="","",IFERROR(INDEX('Cheater Sheet'!AG152:AG192, SMALL(IF("Yes"='Cheater Sheet'!$BM$152:$BM$192, ROW('Cheater Sheet'!$BM$152:$BM$192)-151,""), ROW()-4)),""))</f>
        <v/>
      </c>
      <c r="AI45" s="705" t="str" cm="1">
        <f t="array" ref="AI45">IF(IFERROR(INDEX('Cheater Sheet'!AH152:AH192, SMALL(IF("Yes"='Cheater Sheet'!$BM$152:$BM$192, ROW('Cheater Sheet'!$BM$152:$BM$192)-151,""), ROW()-4)),"")="","",IFERROR(INDEX('Cheater Sheet'!AH152:AH192, SMALL(IF("Yes"='Cheater Sheet'!$BM$152:$BM$192, ROW('Cheater Sheet'!$BM$152:$BM$192)-151,""), ROW()-4)),""))</f>
        <v/>
      </c>
      <c r="AJ45" s="307" t="str" cm="1">
        <f t="array" ref="AJ45">IF(IFERROR(INDEX('Cheater Sheet'!AI152:AI192, SMALL(IF("Yes"='Cheater Sheet'!$BM$152:$BM$192, ROW('Cheater Sheet'!$BM$152:$BM$192)-151,""), ROW()-4)),"")="","",IFERROR(INDEX('Cheater Sheet'!AI152:AI192, SMALL(IF("Yes"='Cheater Sheet'!$BM$152:$BM$192, ROW('Cheater Sheet'!$BM$152:$BM$192)-151,""), ROW()-4)),""))</f>
        <v/>
      </c>
      <c r="AK45" s="705" t="str" cm="1">
        <f t="array" ref="AK45">IF(IFERROR(INDEX('Cheater Sheet'!AJ152:AJ192, SMALL(IF("Yes"='Cheater Sheet'!$BM$152:$BM$192, ROW('Cheater Sheet'!$BM$152:$BM$192)-151,""), ROW()-4)),"")="","",IFERROR(INDEX('Cheater Sheet'!AJ152:AJ192, SMALL(IF("Yes"='Cheater Sheet'!$BM$152:$BM$192, ROW('Cheater Sheet'!$BM$152:$BM$192)-151,""), ROW()-4)),""))</f>
        <v/>
      </c>
      <c r="AL45" s="307" t="str" cm="1">
        <f t="array" ref="AL45">IF(IFERROR(INDEX('Cheater Sheet'!AK152:AK192, SMALL(IF("Yes"='Cheater Sheet'!$BM$152:$BM$192, ROW('Cheater Sheet'!$BM$152:$BM$192)-151,""), ROW()-4)),"")="","",IFERROR(INDEX('Cheater Sheet'!AK152:AK192, SMALL(IF("Yes"='Cheater Sheet'!$BM$152:$BM$192, ROW('Cheater Sheet'!$BM$152:$BM$192)-151,""), ROW()-4)),""))</f>
        <v/>
      </c>
      <c r="AM45" s="705" t="str" cm="1">
        <f t="array" ref="AM45">IF(IFERROR(INDEX('Cheater Sheet'!AL152:AL192, SMALL(IF("Yes"='Cheater Sheet'!$BM$152:$BM$192, ROW('Cheater Sheet'!$BM$152:$BM$192)-151,""), ROW()-4)),"")="","",IFERROR(INDEX('Cheater Sheet'!AL152:AL192, SMALL(IF("Yes"='Cheater Sheet'!$BM$152:$BM$192, ROW('Cheater Sheet'!$BM$152:$BM$192)-151,""), ROW()-4)),""))</f>
        <v/>
      </c>
      <c r="AN45" s="307" t="str" cm="1">
        <f t="array" ref="AN45">IF(IFERROR(INDEX('Cheater Sheet'!AM152:AM192, SMALL(IF("Yes"='Cheater Sheet'!$BM$152:$BM$192, ROW('Cheater Sheet'!$BM$152:$BM$192)-151,""), ROW()-4)),"")="","",IFERROR(INDEX('Cheater Sheet'!AM152:AM192, SMALL(IF("Yes"='Cheater Sheet'!$BM$152:$BM$192, ROW('Cheater Sheet'!$BM$152:$BM$192)-151,""), ROW()-4)),""))</f>
        <v/>
      </c>
      <c r="AO45" s="705" t="str" cm="1">
        <f t="array" ref="AO45">IF(IFERROR(INDEX('Cheater Sheet'!AN152:AN192, SMALL(IF("Yes"='Cheater Sheet'!$BM$152:$BM$192, ROW('Cheater Sheet'!$BM$152:$BM$192)-151,""), ROW()-4)),"")="","",IFERROR(INDEX('Cheater Sheet'!AN152:AN192, SMALL(IF("Yes"='Cheater Sheet'!$BM$152:$BM$192, ROW('Cheater Sheet'!$BM$152:$BM$192)-151,""), ROW()-4)),""))</f>
        <v/>
      </c>
      <c r="AP45" s="307" t="str" cm="1">
        <f t="array" ref="AP45">IF(IFERROR(INDEX('Cheater Sheet'!AO152:AO192, SMALL(IF("Yes"='Cheater Sheet'!$BM$152:$BM$192, ROW('Cheater Sheet'!$BM$152:$BM$192)-151,""), ROW()-4)),"")="","",IFERROR(INDEX('Cheater Sheet'!AO152:AO192, SMALL(IF("Yes"='Cheater Sheet'!$BM$152:$BM$192, ROW('Cheater Sheet'!$BM$152:$BM$192)-151,""), ROW()-4)),""))</f>
        <v/>
      </c>
      <c r="AQ45" s="705" t="str" cm="1">
        <f t="array" ref="AQ45">IF(IFERROR(INDEX('Cheater Sheet'!AP152:AP192, SMALL(IF("Yes"='Cheater Sheet'!$BM$152:$BM$192, ROW('Cheater Sheet'!$BM$152:$BM$192)-151,""), ROW()-4)),"")="","",IFERROR(INDEX('Cheater Sheet'!AP152:AP192, SMALL(IF("Yes"='Cheater Sheet'!$BM$152:$BM$192, ROW('Cheater Sheet'!$BM$152:$BM$192)-151,""), ROW()-4)),""))</f>
        <v/>
      </c>
      <c r="AR45" s="307" t="str" cm="1">
        <f t="array" ref="AR45">IF(IFERROR(INDEX('Cheater Sheet'!AQ152:AQ192, SMALL(IF("Yes"='Cheater Sheet'!$BM$152:$BM$192, ROW('Cheater Sheet'!$BM$152:$BM$192)-151,""), ROW()-4)),"")="","",IFERROR(INDEX('Cheater Sheet'!AQ152:AQ192, SMALL(IF("Yes"='Cheater Sheet'!$BM$152:$BM$192, ROW('Cheater Sheet'!$BM$152:$BM$192)-151,""), ROW()-4)),""))</f>
        <v/>
      </c>
      <c r="AS45" s="705" t="str" cm="1">
        <f t="array" ref="AS45">IF(IFERROR(INDEX('Cheater Sheet'!AR152:AR192, SMALL(IF("Yes"='Cheater Sheet'!$BM$152:$BM$192, ROW('Cheater Sheet'!$BM$152:$BM$192)-151,""), ROW()-4)),"")="","",IFERROR(INDEX('Cheater Sheet'!AR152:AR192, SMALL(IF("Yes"='Cheater Sheet'!$BM$152:$BM$192, ROW('Cheater Sheet'!$BM$152:$BM$192)-151,""), ROW()-4)),""))</f>
        <v/>
      </c>
      <c r="AT45" s="307" t="str" cm="1">
        <f t="array" ref="AT45">IF(IFERROR(INDEX('Cheater Sheet'!AS152:AS192, SMALL(IF("Yes"='Cheater Sheet'!$BM$152:$BM$192, ROW('Cheater Sheet'!$BM$152:$BM$192)-151,""), ROW()-4)),"")="","",IFERROR(INDEX('Cheater Sheet'!AS152:AS192, SMALL(IF("Yes"='Cheater Sheet'!$BM$152:$BM$192, ROW('Cheater Sheet'!$BM$152:$BM$192)-151,""), ROW()-4)),""))</f>
        <v/>
      </c>
      <c r="AU45" s="705" t="str" cm="1">
        <f t="array" ref="AU45">IF(IFERROR(INDEX('Cheater Sheet'!AT152:AT192, SMALL(IF("Yes"='Cheater Sheet'!$BM$152:$BM$192, ROW('Cheater Sheet'!$BM$152:$BM$192)-151,""), ROW()-4)),"")="","",IFERROR(INDEX('Cheater Sheet'!AT152:AT192, SMALL(IF("Yes"='Cheater Sheet'!$BM$152:$BM$192, ROW('Cheater Sheet'!$BM$152:$BM$192)-151,""), ROW()-4)),""))</f>
        <v/>
      </c>
      <c r="AV45" s="307" t="str" cm="1">
        <f t="array" ref="AV45">IF(IFERROR(INDEX('Cheater Sheet'!AU152:AU192, SMALL(IF("Yes"='Cheater Sheet'!$BM$152:$BM$192, ROW('Cheater Sheet'!$BM$152:$BM$192)-151,""), ROW()-4)),"")="","",IFERROR(INDEX('Cheater Sheet'!AU152:AU192, SMALL(IF("Yes"='Cheater Sheet'!$BM$152:$BM$192, ROW('Cheater Sheet'!$BM$152:$BM$192)-151,""), ROW()-4)),""))</f>
        <v/>
      </c>
      <c r="AW45" s="705" t="str" cm="1">
        <f t="array" ref="AW45">IF(IFERROR(INDEX('Cheater Sheet'!AV152:AV192, SMALL(IF("Yes"='Cheater Sheet'!$BM$152:$BM$192, ROW('Cheater Sheet'!$BM$152:$BM$192)-151,""), ROW()-4)),"")="","",IFERROR(INDEX('Cheater Sheet'!AV152:AV192, SMALL(IF("Yes"='Cheater Sheet'!$BM$152:$BM$192, ROW('Cheater Sheet'!$BM$152:$BM$192)-151,""), ROW()-4)),""))</f>
        <v/>
      </c>
      <c r="AX45" s="307" t="str" cm="1">
        <f t="array" ref="AX45">IF(IFERROR(INDEX('Cheater Sheet'!AW152:AW192, SMALL(IF("Yes"='Cheater Sheet'!$BM$152:$BM$192, ROW('Cheater Sheet'!$BM$152:$BM$192)-151,""), ROW()-4)),"")="","",IFERROR(INDEX('Cheater Sheet'!AW152:AW192, SMALL(IF("Yes"='Cheater Sheet'!$BM$152:$BM$192, ROW('Cheater Sheet'!$BM$152:$BM$192)-151,""), ROW()-4)),""))</f>
        <v/>
      </c>
      <c r="AY45" s="705" t="str" cm="1">
        <f t="array" ref="AY45">IF(IFERROR(INDEX('Cheater Sheet'!AX152:AX192, SMALL(IF("Yes"='Cheater Sheet'!$BM$152:$BM$192, ROW('Cheater Sheet'!$BM$152:$BM$192)-151,""), ROW()-4)),"")="","",IFERROR(INDEX('Cheater Sheet'!AX152:AX192, SMALL(IF("Yes"='Cheater Sheet'!$BM$152:$BM$192, ROW('Cheater Sheet'!$BM$152:$BM$192)-151,""), ROW()-4)),""))</f>
        <v/>
      </c>
      <c r="AZ45" s="307" t="str" cm="1">
        <f t="array" ref="AZ45">IF(IFERROR(INDEX('Cheater Sheet'!AY152:AY192, SMALL(IF("Yes"='Cheater Sheet'!$BM$152:$BM$192, ROW('Cheater Sheet'!$BM$152:$BM$192)-151,""), ROW()-4)),"")="","",IFERROR(INDEX('Cheater Sheet'!AY152:AY192, SMALL(IF("Yes"='Cheater Sheet'!$BM$152:$BM$192, ROW('Cheater Sheet'!$BM$152:$BM$192)-151,""), ROW()-4)),""))</f>
        <v/>
      </c>
      <c r="BA45" s="705" t="str" cm="1">
        <f t="array" ref="BA45">IF(IFERROR(INDEX('Cheater Sheet'!AZ152:AZ192, SMALL(IF("Yes"='Cheater Sheet'!$BM$152:$BM$192, ROW('Cheater Sheet'!$BM$152:$BM$192)-151,""), ROW()-4)),"")="","",IFERROR(INDEX('Cheater Sheet'!AZ152:AZ192, SMALL(IF("Yes"='Cheater Sheet'!$BM$152:$BM$192, ROW('Cheater Sheet'!$BM$152:$BM$192)-151,""), ROW()-4)),""))</f>
        <v/>
      </c>
      <c r="BB45" s="307" t="str" cm="1">
        <f t="array" ref="BB45">IF(IFERROR(INDEX('Cheater Sheet'!BA152:BA192, SMALL(IF("Yes"='Cheater Sheet'!$BM$152:$BM$192, ROW('Cheater Sheet'!$BM$152:$BM$192)-151,""), ROW()-4)),"")="","",IFERROR(INDEX('Cheater Sheet'!BA152:BA192, SMALL(IF("Yes"='Cheater Sheet'!$BM$152:$BM$192, ROW('Cheater Sheet'!$BM$152:$BM$192)-151,""), ROW()-4)),""))</f>
        <v/>
      </c>
      <c r="BC45" s="705" t="str" cm="1">
        <f t="array" ref="BC45">IF(IFERROR(INDEX('Cheater Sheet'!BB152:BB192, SMALL(IF("Yes"='Cheater Sheet'!$BM$152:$BM$192, ROW('Cheater Sheet'!$BM$152:$BM$192)-151,""), ROW()-4)),"")="","",IFERROR(INDEX('Cheater Sheet'!BB152:BB192, SMALL(IF("Yes"='Cheater Sheet'!$BM$152:$BM$192, ROW('Cheater Sheet'!$BM$152:$BM$192)-151,""), ROW()-4)),""))</f>
        <v/>
      </c>
      <c r="BD45" s="307" t="str" cm="1">
        <f t="array" ref="BD45">IF(IFERROR(INDEX('Cheater Sheet'!BC152:BC192, SMALL(IF("Yes"='Cheater Sheet'!$BM$152:$BM$192, ROW('Cheater Sheet'!$BM$152:$BM$192)-151,""), ROW()-4)),"")="","",IFERROR(INDEX('Cheater Sheet'!BC152:BC192, SMALL(IF("Yes"='Cheater Sheet'!$BM$152:$BM$192, ROW('Cheater Sheet'!$BM$152:$BM$192)-151,""), ROW()-4)),""))</f>
        <v/>
      </c>
      <c r="BE45" s="705" t="str" cm="1">
        <f t="array" ref="BE45">IF(IFERROR(INDEX('Cheater Sheet'!BD152:BD192, SMALL(IF("Yes"='Cheater Sheet'!$BM$152:$BM$192, ROW('Cheater Sheet'!$BM$152:$BM$192)-151,""), ROW()-4)),"")="","",IFERROR(INDEX('Cheater Sheet'!BD152:BD192, SMALL(IF("Yes"='Cheater Sheet'!$BM$152:$BM$192, ROW('Cheater Sheet'!$BM$152:$BM$192)-151,""), ROW()-4)),""))</f>
        <v/>
      </c>
      <c r="BF45" s="307" t="str" cm="1">
        <f t="array" ref="BF45">IF(IFERROR(INDEX('Cheater Sheet'!BE152:BE192, SMALL(IF("Yes"='Cheater Sheet'!$BM$152:$BM$192, ROW('Cheater Sheet'!$BM$152:$BM$192)-151,""), ROW()-4)),"")="","",IFERROR(INDEX('Cheater Sheet'!BE152:BE192, SMALL(IF("Yes"='Cheater Sheet'!$BM$152:$BM$192, ROW('Cheater Sheet'!$BM$152:$BM$192)-151,""), ROW()-4)),""))</f>
        <v/>
      </c>
      <c r="BG45" s="705" t="str" cm="1">
        <f t="array" ref="BG45">IF(IFERROR(INDEX('Cheater Sheet'!BF152:BF192, SMALL(IF("Yes"='Cheater Sheet'!$BM$152:$BM$192, ROW('Cheater Sheet'!$BM$152:$BM$192)-151,""), ROW()-4)),"")="","",IFERROR(INDEX('Cheater Sheet'!BF152:BF192, SMALL(IF("Yes"='Cheater Sheet'!$BM$152:$BM$192, ROW('Cheater Sheet'!$BM$152:$BM$192)-151,""), ROW()-4)),""))</f>
        <v/>
      </c>
      <c r="BH45" s="307" t="str" cm="1">
        <f t="array" ref="BH45">IF(IFERROR(INDEX('Cheater Sheet'!BG152:BG192, SMALL(IF("Yes"='Cheater Sheet'!$BM$152:$BM$192, ROW('Cheater Sheet'!$BM$152:$BM$192)-151,""), ROW()-4)),"")="","",IFERROR(INDEX('Cheater Sheet'!BG152:BG192, SMALL(IF("Yes"='Cheater Sheet'!$BM$152:$BM$192, ROW('Cheater Sheet'!$BM$152:$BM$192)-151,""), ROW()-4)),""))</f>
        <v/>
      </c>
      <c r="BI45" s="705" t="str" cm="1">
        <f t="array" ref="BI45">IF(IFERROR(INDEX('Cheater Sheet'!BH152:BH192, SMALL(IF("Yes"='Cheater Sheet'!$BM$152:$BM$192, ROW('Cheater Sheet'!$BM$152:$BM$192)-151,""), ROW()-4)),"")="","",IFERROR(INDEX('Cheater Sheet'!BH152:BH192, SMALL(IF("Yes"='Cheater Sheet'!$BM$152:$BM$192, ROW('Cheater Sheet'!$BM$152:$BM$192)-151,""), ROW()-4)),""))</f>
        <v/>
      </c>
      <c r="BJ45" s="307" t="str" cm="1">
        <f t="array" ref="BJ45">IF(IFERROR(INDEX('Cheater Sheet'!BI152:BI192, SMALL(IF("Yes"='Cheater Sheet'!$BM$152:$BM$192, ROW('Cheater Sheet'!$BM$152:$BM$192)-151,""), ROW()-4)),"")="","",IFERROR(INDEX('Cheater Sheet'!BI152:BI192, SMALL(IF("Yes"='Cheater Sheet'!$BM$152:$BM$192, ROW('Cheater Sheet'!$BM$152:$BM$192)-151,""), ROW()-4)),""))</f>
        <v/>
      </c>
      <c r="BK45" s="527" t="str" cm="1">
        <f t="array" ref="BK45">IF(IFERROR(INDEX('Cheater Sheet'!BJ152:BJ192, SMALL(IF("Yes"='Cheater Sheet'!$BM$152:$BM$192, ROW('Cheater Sheet'!$BM$152:$BM$192)-151,""), ROW()-4)),"")="","",IFERROR(INDEX('Cheater Sheet'!BJ152:BJ192, SMALL(IF("Yes"='Cheater Sheet'!$BM$152:$BM$192, ROW('Cheater Sheet'!$BM$152:$BM$192)-151,""), ROW()-4)),""))</f>
        <v/>
      </c>
      <c r="BL45" s="714"/>
    </row>
    <row r="46" spans="1:64" ht="13.5" thickTop="1" x14ac:dyDescent="0.2">
      <c r="A46" s="765">
        <v>1</v>
      </c>
      <c r="C46" s="581" t="str">
        <f>'Cheater Sheet'!B193</f>
        <v>Conclusion</v>
      </c>
      <c r="D46" s="582" t="str">
        <f>IF('Cheater Sheet'!C193="","",'Cheater Sheet'!C193)</f>
        <v/>
      </c>
      <c r="E46" s="583"/>
      <c r="F46" s="582" t="str">
        <f>IF('Cheater Sheet'!E193="","",'Cheater Sheet'!E193)</f>
        <v/>
      </c>
      <c r="G46" s="583"/>
      <c r="H46" s="582" t="str">
        <f>IF('Cheater Sheet'!G193="","",'Cheater Sheet'!G193)</f>
        <v/>
      </c>
      <c r="I46" s="583"/>
      <c r="J46" s="582" t="str">
        <f>IF('Cheater Sheet'!I193="","",'Cheater Sheet'!I193)</f>
        <v/>
      </c>
      <c r="K46" s="583"/>
      <c r="L46" s="582" t="str">
        <f>IF('Cheater Sheet'!K193="","",'Cheater Sheet'!K193)</f>
        <v/>
      </c>
      <c r="M46" s="583"/>
      <c r="N46" s="582" t="str">
        <f>IF('Cheater Sheet'!M193="","",'Cheater Sheet'!M193)</f>
        <v/>
      </c>
      <c r="O46" s="583"/>
      <c r="P46" s="582" t="str">
        <f>IF('Cheater Sheet'!O193="","",'Cheater Sheet'!O193)</f>
        <v/>
      </c>
      <c r="Q46" s="583"/>
      <c r="R46" s="582" t="str">
        <f>IF('Cheater Sheet'!Q193="","",'Cheater Sheet'!Q193)</f>
        <v/>
      </c>
      <c r="S46" s="583"/>
      <c r="T46" s="582" t="str">
        <f>IF('Cheater Sheet'!S193="","",'Cheater Sheet'!S193)</f>
        <v/>
      </c>
      <c r="U46" s="583"/>
      <c r="V46" s="582" t="str">
        <f>IF('Cheater Sheet'!U193="","",'Cheater Sheet'!U193)</f>
        <v/>
      </c>
      <c r="W46" s="583"/>
      <c r="X46" s="582" t="str">
        <f>IF('Cheater Sheet'!W193="","",'Cheater Sheet'!W193)</f>
        <v/>
      </c>
      <c r="Y46" s="583"/>
      <c r="Z46" s="582" t="str">
        <f>IF('Cheater Sheet'!Y193="","",'Cheater Sheet'!Y193)</f>
        <v/>
      </c>
      <c r="AA46" s="583"/>
      <c r="AB46" s="582" t="str">
        <f>IF('Cheater Sheet'!AA193="","",'Cheater Sheet'!AA193)</f>
        <v/>
      </c>
      <c r="AC46" s="583"/>
      <c r="AD46" s="582" t="str">
        <f>IF('Cheater Sheet'!AC193="","",'Cheater Sheet'!AC193)</f>
        <v/>
      </c>
      <c r="AE46" s="583"/>
      <c r="AF46" s="582" t="str">
        <f>IF('Cheater Sheet'!AE193="","",'Cheater Sheet'!AE193)</f>
        <v/>
      </c>
      <c r="AG46" s="583"/>
      <c r="AH46" s="582" t="str">
        <f>IF('Cheater Sheet'!AG193="","",'Cheater Sheet'!AG193)</f>
        <v/>
      </c>
      <c r="AI46" s="583"/>
      <c r="AJ46" s="582" t="str">
        <f>IF('Cheater Sheet'!AI193="","",'Cheater Sheet'!AI193)</f>
        <v/>
      </c>
      <c r="AK46" s="583"/>
      <c r="AL46" s="582" t="str">
        <f>IF('Cheater Sheet'!AK193="","",'Cheater Sheet'!AK193)</f>
        <v/>
      </c>
      <c r="AM46" s="583"/>
      <c r="AN46" s="582" t="str">
        <f>IF('Cheater Sheet'!AM193="","",'Cheater Sheet'!AM193)</f>
        <v/>
      </c>
      <c r="AO46" s="583"/>
      <c r="AP46" s="582" t="str">
        <f>IF('Cheater Sheet'!AO193="","",'Cheater Sheet'!AO193)</f>
        <v/>
      </c>
      <c r="AQ46" s="583"/>
      <c r="AR46" s="582" t="str">
        <f>IF('Cheater Sheet'!AQ193="","",'Cheater Sheet'!AQ193)</f>
        <v/>
      </c>
      <c r="AS46" s="583"/>
      <c r="AT46" s="582" t="str">
        <f>IF('Cheater Sheet'!AS193="","",'Cheater Sheet'!AS193)</f>
        <v/>
      </c>
      <c r="AU46" s="583"/>
      <c r="AV46" s="582" t="str">
        <f>IF('Cheater Sheet'!AU193="","",'Cheater Sheet'!AU193)</f>
        <v/>
      </c>
      <c r="AW46" s="583"/>
      <c r="AX46" s="582" t="str">
        <f>IF('Cheater Sheet'!AW193="","",'Cheater Sheet'!AW193)</f>
        <v/>
      </c>
      <c r="AY46" s="583"/>
      <c r="AZ46" s="582" t="str">
        <f>IF('Cheater Sheet'!AY193="","",'Cheater Sheet'!AY193)</f>
        <v/>
      </c>
      <c r="BA46" s="583"/>
      <c r="BB46" s="582" t="str">
        <f>IF('Cheater Sheet'!BA193="","",'Cheater Sheet'!BA193)</f>
        <v/>
      </c>
      <c r="BC46" s="583"/>
      <c r="BD46" s="582" t="str">
        <f>IF('Cheater Sheet'!BC193="","",'Cheater Sheet'!BC193)</f>
        <v/>
      </c>
      <c r="BE46" s="583"/>
      <c r="BF46" s="582" t="str">
        <f>IF('Cheater Sheet'!BE193="","",'Cheater Sheet'!BE193)</f>
        <v/>
      </c>
      <c r="BG46" s="583"/>
      <c r="BH46" s="582" t="str">
        <f>IF('Cheater Sheet'!BG193="","",'Cheater Sheet'!BG193)</f>
        <v/>
      </c>
      <c r="BI46" s="583"/>
      <c r="BJ46" s="582" t="str">
        <f>IF('Cheater Sheet'!BI193="","",'Cheater Sheet'!BI193)</f>
        <v/>
      </c>
      <c r="BK46" s="712"/>
      <c r="BL46" s="101"/>
    </row>
    <row r="47" spans="1:64" ht="13.5" thickBot="1" x14ac:dyDescent="0.25">
      <c r="A47" s="765">
        <v>1</v>
      </c>
      <c r="C47" s="298" t="s">
        <v>338</v>
      </c>
      <c r="D47" s="310" t="str">
        <f t="shared" ref="D47:AI47" si="1">IFERROR(AVERAGEIF(D5:D45,"&gt;0",D5:D45),"-")</f>
        <v>-</v>
      </c>
      <c r="E47" s="311" t="str">
        <f t="shared" si="1"/>
        <v>-</v>
      </c>
      <c r="F47" s="310" t="str">
        <f t="shared" si="1"/>
        <v>-</v>
      </c>
      <c r="G47" s="311" t="str">
        <f t="shared" si="1"/>
        <v>-</v>
      </c>
      <c r="H47" s="310" t="str">
        <f t="shared" si="1"/>
        <v>-</v>
      </c>
      <c r="I47" s="311" t="str">
        <f t="shared" si="1"/>
        <v>-</v>
      </c>
      <c r="J47" s="310" t="str">
        <f t="shared" si="1"/>
        <v>-</v>
      </c>
      <c r="K47" s="311" t="str">
        <f t="shared" si="1"/>
        <v>-</v>
      </c>
      <c r="L47" s="310" t="str">
        <f t="shared" si="1"/>
        <v>-</v>
      </c>
      <c r="M47" s="311" t="str">
        <f t="shared" si="1"/>
        <v>-</v>
      </c>
      <c r="N47" s="310" t="str">
        <f t="shared" si="1"/>
        <v>-</v>
      </c>
      <c r="O47" s="311" t="str">
        <f t="shared" si="1"/>
        <v>-</v>
      </c>
      <c r="P47" s="310" t="str">
        <f t="shared" si="1"/>
        <v>-</v>
      </c>
      <c r="Q47" s="311" t="str">
        <f t="shared" si="1"/>
        <v>-</v>
      </c>
      <c r="R47" s="310" t="str">
        <f t="shared" si="1"/>
        <v>-</v>
      </c>
      <c r="S47" s="311" t="str">
        <f t="shared" si="1"/>
        <v>-</v>
      </c>
      <c r="T47" s="310" t="str">
        <f t="shared" si="1"/>
        <v>-</v>
      </c>
      <c r="U47" s="311" t="str">
        <f t="shared" si="1"/>
        <v>-</v>
      </c>
      <c r="V47" s="310" t="str">
        <f t="shared" si="1"/>
        <v>-</v>
      </c>
      <c r="W47" s="311" t="str">
        <f t="shared" si="1"/>
        <v>-</v>
      </c>
      <c r="X47" s="310" t="str">
        <f t="shared" si="1"/>
        <v>-</v>
      </c>
      <c r="Y47" s="311" t="str">
        <f t="shared" si="1"/>
        <v>-</v>
      </c>
      <c r="Z47" s="310" t="str">
        <f t="shared" si="1"/>
        <v>-</v>
      </c>
      <c r="AA47" s="311" t="str">
        <f t="shared" si="1"/>
        <v>-</v>
      </c>
      <c r="AB47" s="310" t="str">
        <f t="shared" si="1"/>
        <v>-</v>
      </c>
      <c r="AC47" s="311" t="str">
        <f t="shared" si="1"/>
        <v>-</v>
      </c>
      <c r="AD47" s="310" t="str">
        <f t="shared" si="1"/>
        <v>-</v>
      </c>
      <c r="AE47" s="311" t="str">
        <f t="shared" si="1"/>
        <v>-</v>
      </c>
      <c r="AF47" s="310" t="str">
        <f t="shared" si="1"/>
        <v>-</v>
      </c>
      <c r="AG47" s="311" t="str">
        <f t="shared" si="1"/>
        <v>-</v>
      </c>
      <c r="AH47" s="310" t="str">
        <f t="shared" si="1"/>
        <v>-</v>
      </c>
      <c r="AI47" s="311" t="str">
        <f t="shared" si="1"/>
        <v>-</v>
      </c>
      <c r="AJ47" s="310" t="str">
        <f t="shared" ref="AJ47:BK47" si="2">IFERROR(AVERAGEIF(AJ5:AJ45,"&gt;0",AJ5:AJ45),"-")</f>
        <v>-</v>
      </c>
      <c r="AK47" s="311" t="str">
        <f t="shared" si="2"/>
        <v>-</v>
      </c>
      <c r="AL47" s="310" t="str">
        <f t="shared" si="2"/>
        <v>-</v>
      </c>
      <c r="AM47" s="311" t="str">
        <f t="shared" si="2"/>
        <v>-</v>
      </c>
      <c r="AN47" s="310" t="str">
        <f t="shared" si="2"/>
        <v>-</v>
      </c>
      <c r="AO47" s="311" t="str">
        <f t="shared" si="2"/>
        <v>-</v>
      </c>
      <c r="AP47" s="310" t="str">
        <f t="shared" si="2"/>
        <v>-</v>
      </c>
      <c r="AQ47" s="311" t="str">
        <f t="shared" si="2"/>
        <v>-</v>
      </c>
      <c r="AR47" s="310" t="str">
        <f t="shared" si="2"/>
        <v>-</v>
      </c>
      <c r="AS47" s="311" t="str">
        <f t="shared" si="2"/>
        <v>-</v>
      </c>
      <c r="AT47" s="310" t="str">
        <f t="shared" si="2"/>
        <v>-</v>
      </c>
      <c r="AU47" s="311" t="str">
        <f t="shared" si="2"/>
        <v>-</v>
      </c>
      <c r="AV47" s="310" t="str">
        <f t="shared" si="2"/>
        <v>-</v>
      </c>
      <c r="AW47" s="311" t="str">
        <f t="shared" si="2"/>
        <v>-</v>
      </c>
      <c r="AX47" s="310" t="str">
        <f t="shared" si="2"/>
        <v>-</v>
      </c>
      <c r="AY47" s="311" t="str">
        <f t="shared" si="2"/>
        <v>-</v>
      </c>
      <c r="AZ47" s="310" t="str">
        <f t="shared" si="2"/>
        <v>-</v>
      </c>
      <c r="BA47" s="311" t="str">
        <f t="shared" si="2"/>
        <v>-</v>
      </c>
      <c r="BB47" s="310" t="str">
        <f t="shared" si="2"/>
        <v>-</v>
      </c>
      <c r="BC47" s="311" t="str">
        <f t="shared" si="2"/>
        <v>-</v>
      </c>
      <c r="BD47" s="310" t="str">
        <f t="shared" si="2"/>
        <v>-</v>
      </c>
      <c r="BE47" s="311" t="str">
        <f t="shared" si="2"/>
        <v>-</v>
      </c>
      <c r="BF47" s="310" t="str">
        <f t="shared" si="2"/>
        <v>-</v>
      </c>
      <c r="BG47" s="311" t="str">
        <f t="shared" si="2"/>
        <v>-</v>
      </c>
      <c r="BH47" s="310" t="str">
        <f t="shared" si="2"/>
        <v>-</v>
      </c>
      <c r="BI47" s="311" t="str">
        <f t="shared" si="2"/>
        <v>-</v>
      </c>
      <c r="BJ47" s="310" t="str">
        <f t="shared" si="2"/>
        <v>-</v>
      </c>
      <c r="BK47" s="713" t="str">
        <f t="shared" si="2"/>
        <v>-</v>
      </c>
      <c r="BL47" s="101"/>
    </row>
    <row r="48" spans="1:64" x14ac:dyDescent="0.2">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row>
  </sheetData>
  <autoFilter ref="A1:A52" xr:uid="{A6249F1D-8EFB-4D6F-ACCE-EFDFA7DF22F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22A3-4370-4408-A923-4EFF34DF6DFA}">
  <sheetPr codeName="Sheet19">
    <tabColor theme="7" tint="0.39997558519241921"/>
  </sheetPr>
  <dimension ref="A1:R216"/>
  <sheetViews>
    <sheetView showGridLines="0" zoomScaleNormal="100" workbookViewId="0">
      <pane xSplit="3" ySplit="1" topLeftCell="D2" activePane="bottomRight" state="frozen"/>
      <selection pane="topRight" activeCell="D1" sqref="D1"/>
      <selection pane="bottomLeft" activeCell="A2" sqref="A2"/>
      <selection pane="bottomRight" activeCell="B1" sqref="B1"/>
    </sheetView>
  </sheetViews>
  <sheetFormatPr defaultColWidth="9.140625" defaultRowHeight="12.75" x14ac:dyDescent="0.2"/>
  <cols>
    <col min="1" max="2" width="2.7109375" style="86" customWidth="1"/>
    <col min="3" max="3" width="29.5703125" style="86" customWidth="1"/>
    <col min="4" max="17" width="10.5703125" style="86" customWidth="1"/>
    <col min="18" max="16384" width="9.140625" style="86"/>
  </cols>
  <sheetData>
    <row r="1" spans="1:18" ht="30" customHeight="1" x14ac:dyDescent="0.2">
      <c r="B1" s="325"/>
      <c r="C1" s="859" t="s">
        <v>388</v>
      </c>
      <c r="D1" s="325"/>
      <c r="E1" s="325"/>
      <c r="F1" s="325"/>
      <c r="G1" s="325"/>
      <c r="H1" s="325"/>
      <c r="I1" s="325"/>
      <c r="J1" s="325"/>
      <c r="K1" s="325"/>
      <c r="L1" s="325"/>
      <c r="M1" s="325"/>
      <c r="N1" s="325"/>
      <c r="O1" s="325"/>
      <c r="P1" s="325"/>
      <c r="Q1" s="325"/>
    </row>
    <row r="2" spans="1:18" ht="13.5" thickBot="1" x14ac:dyDescent="0.25">
      <c r="A2" s="765">
        <f>A5</f>
        <v>0</v>
      </c>
    </row>
    <row r="3" spans="1:18" ht="13.5" thickBot="1" x14ac:dyDescent="0.25">
      <c r="A3" s="765">
        <f>A5</f>
        <v>0</v>
      </c>
      <c r="C3" s="485" t="s">
        <v>272</v>
      </c>
      <c r="D3" s="206" t="s">
        <v>294</v>
      </c>
      <c r="E3" s="207"/>
      <c r="F3" s="207"/>
      <c r="G3" s="207"/>
      <c r="H3" s="208" t="s">
        <v>295</v>
      </c>
      <c r="I3" s="209"/>
      <c r="J3" s="205" t="s">
        <v>296</v>
      </c>
      <c r="K3" s="203"/>
      <c r="L3" s="203"/>
      <c r="M3" s="203"/>
      <c r="N3" s="203"/>
      <c r="O3" s="203"/>
      <c r="P3" s="203"/>
      <c r="Q3" s="204"/>
      <c r="R3" s="101"/>
    </row>
    <row r="4" spans="1:18" ht="39" customHeight="1" thickBot="1" x14ac:dyDescent="0.25">
      <c r="A4" s="765">
        <f>A5</f>
        <v>0</v>
      </c>
      <c r="C4" s="106" t="s">
        <v>313</v>
      </c>
      <c r="D4" s="126" t="str">
        <f>IF('Appraisal Inputs'!D83="Not Included",'Appraisal Inputs'!D83,'Appraisal Inputs'!D83)</f>
        <v>Not Included</v>
      </c>
      <c r="E4" s="122" t="str">
        <f>IF('Appraisal Inputs'!E83="Not Included",'Appraisal Inputs'!E83,'Appraisal Inputs'!E83)</f>
        <v>Not Included</v>
      </c>
      <c r="F4" s="122" t="str">
        <f>IF('Appraisal Inputs'!F83="Not Included",'Appraisal Inputs'!F83,'Appraisal Inputs'!F83)</f>
        <v>Not Included</v>
      </c>
      <c r="G4" s="123" t="str">
        <f>IF('Appraisal Inputs'!G83="Not Included",'Appraisal Inputs'!G83,'Appraisal Inputs'!G83)</f>
        <v>Not Included</v>
      </c>
      <c r="H4" s="102" t="str">
        <f>'Appraisal Inputs'!H83</f>
        <v>Appraisal (Market)</v>
      </c>
      <c r="I4" s="103" t="str">
        <f>'Lender Inputs'!D83</f>
        <v>Lender (for DSCR)</v>
      </c>
      <c r="J4" s="564" t="str">
        <f>IF('Lender Inputs'!E83="Not Included",'Lender Inputs'!E83,'Lender Inputs'!E83)</f>
        <v xml:space="preserve">Not Included </v>
      </c>
      <c r="K4" s="565" t="str">
        <f>IF('Lender Inputs'!F83="Not Included",'Lender Inputs'!F83,'Lender Inputs'!F83)</f>
        <v xml:space="preserve">Not Included </v>
      </c>
      <c r="L4" s="565" t="str">
        <f>IF('Lender Inputs'!G83="Not Included",'Lender Inputs'!G83,'Lender Inputs'!G83)</f>
        <v xml:space="preserve">Not Included </v>
      </c>
      <c r="M4" s="565" t="str">
        <f>IF('Lender Inputs'!H83="Not Included",'Lender Inputs'!H83,'Lender Inputs'!H83)</f>
        <v xml:space="preserve">Not Included </v>
      </c>
      <c r="N4" s="566" t="str">
        <f>IF('Lender Inputs'!I83="Not Included",'Lender Inputs'!I83,'Lender Inputs'!I83)</f>
        <v xml:space="preserve">Not Included </v>
      </c>
      <c r="O4" s="565" t="str">
        <f>IF('Lender Inputs'!J83="Not Included",'Lender Inputs'!J83,'Lender Inputs'!J83)</f>
        <v xml:space="preserve">Not Included </v>
      </c>
      <c r="P4" s="565" t="str">
        <f>IF('Lender Inputs'!K83="Not Included",'Lender Inputs'!K83,'Lender Inputs'!K83)</f>
        <v xml:space="preserve">Not Included </v>
      </c>
      <c r="Q4" s="124" t="str">
        <f>IF('Lender Inputs'!L83="Not Included",'Lender Inputs'!L83,'Lender Inputs'!L83)</f>
        <v xml:space="preserve">Not Included </v>
      </c>
      <c r="R4" s="101"/>
    </row>
    <row r="5" spans="1:18" x14ac:dyDescent="0.2">
      <c r="A5" s="765">
        <f>IF(H5="-",0,1)</f>
        <v>0</v>
      </c>
      <c r="C5" s="120" t="str">
        <f>IFERROR(IF('Appraisal Inputs'!$I$5="PRD","Potential Days",IF('Appraisal Inputs'!$I$5="PUD","Potential Days",IF('Appraisal Inputs'!$I$5="PRM","Potential Months",IF('Appraisal Inputs'!$I$5="PUM","Potential Months","-")))),"-")</f>
        <v>-</v>
      </c>
      <c r="D5" s="127" t="str">
        <f>IFERROR(IF('Appraisal Inputs'!$I$5="PRD",'Appraisal Inputs'!D86*'Appraisal Inputs'!$F$64,IF('Appraisal Inputs'!$I$5="PUD",'Appraisal Inputs'!D86*'Appraisal Inputs'!$E$64,IF('Appraisal Inputs'!$I$5="PRM",'Appraisal Inputs'!D84*'Appraisal Inputs'!$F$64,IF('Appraisal Inputs'!$I$5="PUM",'Appraisal Inputs'!D84*'Appraisal Inputs'!$E$64,"-")))),"-")</f>
        <v>-</v>
      </c>
      <c r="E5" s="128" t="str">
        <f>IFERROR(IF('Appraisal Inputs'!$I$5="PRD",'Appraisal Inputs'!E86*'Appraisal Inputs'!$F$64,IF('Appraisal Inputs'!$I$5="PUD",'Appraisal Inputs'!E86*'Appraisal Inputs'!$E$64,IF('Appraisal Inputs'!$I$5="PRM",'Appraisal Inputs'!E84*'Appraisal Inputs'!$F$64,IF('Appraisal Inputs'!$I$5="PUM",'Appraisal Inputs'!E84*'Appraisal Inputs'!$E$64,"-")))),"-")</f>
        <v>-</v>
      </c>
      <c r="F5" s="128" t="str">
        <f>IFERROR(IF('Appraisal Inputs'!$I$5="PRD",'Appraisal Inputs'!F86*'Appraisal Inputs'!$F$64,IF('Appraisal Inputs'!$I$5="PUD",'Appraisal Inputs'!F86*'Appraisal Inputs'!$E$64,IF('Appraisal Inputs'!$I$5="PRM",'Appraisal Inputs'!F84*'Appraisal Inputs'!$F$64,IF('Appraisal Inputs'!$I$5="PUM",'Appraisal Inputs'!F84*'Appraisal Inputs'!$E$64,"-")))),"-")</f>
        <v>-</v>
      </c>
      <c r="G5" s="129" t="str">
        <f>IFERROR(IF('Appraisal Inputs'!$I$5="PRD",'Appraisal Inputs'!G86*'Appraisal Inputs'!$F$64,IF('Appraisal Inputs'!$I$5="PUD",'Appraisal Inputs'!G86*'Appraisal Inputs'!$E$64,IF('Appraisal Inputs'!$I$5="PRM",'Appraisal Inputs'!G84*'Appraisal Inputs'!$F$64,IF('Appraisal Inputs'!$I$5="PUM",'Appraisal Inputs'!G84*'Appraisal Inputs'!$E$64,"-")))),"-")</f>
        <v>-</v>
      </c>
      <c r="H5" s="127" t="str">
        <f>IF('Appraisal Inputs'!$I$5="PRD",Units!$L$35,IF('Appraisal Inputs'!$I$5="PUD",Units!$M$35,IF('Appraisal Inputs'!$I$5="PRM",Units!$N$35,IF('Appraisal Inputs'!$I$5="PUM",Units!$O$35,"-"))))</f>
        <v>-</v>
      </c>
      <c r="I5" s="130" t="str">
        <f>IF('Appraisal Inputs'!$I$5="PRD",Units!$L$35,IF('Appraisal Inputs'!$I$5="PUD",Units!$M$35,IF('Appraisal Inputs'!$I$5="PRM",Units!$N$35,IF('Appraisal Inputs'!$I$5="PUM",Units!$O$35,"-"))))</f>
        <v>-</v>
      </c>
      <c r="J5" s="127" t="str">
        <f>IFERROR(IF('Appraisal Inputs'!$I$5="PRD",'Lender Inputs'!E86*'Appraisal Inputs'!$F$64,IF('Appraisal Inputs'!$I$5="PUD",'Lender Inputs'!E86*'Appraisal Inputs'!$E$64,IF('Appraisal Inputs'!$I$5="PRM",'Lender Inputs'!E84*'Appraisal Inputs'!$F$64,IF('Appraisal Inputs'!$I$5="PUM",'Lender Inputs'!E84*'Appraisal Inputs'!$E$64,"-")))),"-")</f>
        <v>-</v>
      </c>
      <c r="K5" s="128" t="str">
        <f>IFERROR(IF('Appraisal Inputs'!$I$5="PRD",'Lender Inputs'!F86*'Appraisal Inputs'!$F$64,IF('Appraisal Inputs'!$I$5="PUD",'Lender Inputs'!F86*'Appraisal Inputs'!$E$64,IF('Appraisal Inputs'!$I$5="PRM",'Lender Inputs'!F84*'Appraisal Inputs'!$F$64,IF('Appraisal Inputs'!$I$5="PUM",'Lender Inputs'!F84*'Appraisal Inputs'!$E$64,"-")))),"-")</f>
        <v>-</v>
      </c>
      <c r="L5" s="128" t="str">
        <f>IFERROR(IF('Appraisal Inputs'!$I$5="PRD",'Lender Inputs'!G86*'Appraisal Inputs'!$F$64,IF('Appraisal Inputs'!$I$5="PUD",'Lender Inputs'!G86*'Appraisal Inputs'!$E$64,IF('Appraisal Inputs'!$I$5="PRM",'Lender Inputs'!G84*'Appraisal Inputs'!$F$64,IF('Appraisal Inputs'!$I$5="PUM",'Lender Inputs'!G84*'Appraisal Inputs'!$E$64,"-")))),"-")</f>
        <v>-</v>
      </c>
      <c r="M5" s="128" t="str">
        <f>IFERROR(IF('Appraisal Inputs'!$I$5="PRD",'Lender Inputs'!H86*'Appraisal Inputs'!$F$64,IF('Appraisal Inputs'!$I$5="PUD",'Lender Inputs'!H86*'Appraisal Inputs'!$E$64,IF('Appraisal Inputs'!$I$5="PRM",'Lender Inputs'!H84*'Appraisal Inputs'!$F$64,IF('Appraisal Inputs'!$I$5="PUM",'Lender Inputs'!H84*'Appraisal Inputs'!$E$64,"-")))),"-")</f>
        <v>-</v>
      </c>
      <c r="N5" s="128" t="str">
        <f>IFERROR(IF('Appraisal Inputs'!$I$5="PRD",'Lender Inputs'!I86*'Appraisal Inputs'!$F$64,IF('Appraisal Inputs'!$I$5="PUD",'Lender Inputs'!I86*'Appraisal Inputs'!$E$64,IF('Appraisal Inputs'!$I$5="PRM",'Lender Inputs'!I84*'Appraisal Inputs'!$F$64,IF('Appraisal Inputs'!$I$5="PUM",'Lender Inputs'!I84*'Appraisal Inputs'!$E$64,"-")))),"-")</f>
        <v>-</v>
      </c>
      <c r="O5" s="128" t="str">
        <f>IFERROR(IF('Appraisal Inputs'!$I$5="PRD",'Lender Inputs'!J86*'Appraisal Inputs'!$F$64,IF('Appraisal Inputs'!$I$5="PUD",'Lender Inputs'!J86*'Appraisal Inputs'!$E$64,IF('Appraisal Inputs'!$I$5="PRM",'Lender Inputs'!J84*'Appraisal Inputs'!$F$64,IF('Appraisal Inputs'!$I$5="PUM",'Lender Inputs'!J84*'Appraisal Inputs'!$E$64,"-")))),"-")</f>
        <v>-</v>
      </c>
      <c r="P5" s="128" t="str">
        <f>IFERROR(IF('Appraisal Inputs'!$I$5="PRD",'Lender Inputs'!K86*'Appraisal Inputs'!$F$64,IF('Appraisal Inputs'!$I$5="PUD",'Lender Inputs'!K86*'Appraisal Inputs'!$E$64,IF('Appraisal Inputs'!$I$5="PRM",'Lender Inputs'!K84*'Appraisal Inputs'!$F$64,IF('Appraisal Inputs'!$I$5="PUM",'Lender Inputs'!K84*'Appraisal Inputs'!$E$64,"-")))),"-")</f>
        <v>-</v>
      </c>
      <c r="Q5" s="131" t="str">
        <f>IFERROR(IF('Appraisal Inputs'!$I$5="PRD",'Lender Inputs'!L86*'Appraisal Inputs'!$F$64,IF('Appraisal Inputs'!$I$5="PUD",'Lender Inputs'!L86*'Appraisal Inputs'!$E$64,IF('Appraisal Inputs'!$I$5="PRM",'Lender Inputs'!L84*'Appraisal Inputs'!$F$64,IF('Appraisal Inputs'!$I$5="PUM",'Lender Inputs'!L84*'Appraisal Inputs'!$E$64,"-")))),"-")</f>
        <v>-</v>
      </c>
      <c r="R5" s="101"/>
    </row>
    <row r="6" spans="1:18" x14ac:dyDescent="0.2">
      <c r="A6" s="765">
        <f>A5</f>
        <v>0</v>
      </c>
      <c r="C6" s="118" t="str">
        <f>IFERROR(IF('Appraisal Inputs'!$I$5="PRD","Actual Days",IF('Appraisal Inputs'!$I$5="PUD","Actual Days",IF('Appraisal Inputs'!$I$5="PRM","Actual Months",IF('Appraisal Inputs'!$I$5="PUM","Actual Months","-")))),"-")</f>
        <v>-</v>
      </c>
      <c r="D6" s="127" t="str">
        <f>IF(SUM('Appraisal Inputs'!D96:D103)=0,"-",SUM('Appraisal Inputs'!D96:D103))</f>
        <v>-</v>
      </c>
      <c r="E6" s="128" t="str">
        <f>IF(SUM('Appraisal Inputs'!E96:E103)=0,"-",SUM('Appraisal Inputs'!E96:E103))</f>
        <v>-</v>
      </c>
      <c r="F6" s="128" t="str">
        <f>IF(SUM('Appraisal Inputs'!F96:F103)=0,"-",SUM('Appraisal Inputs'!F96:F103))</f>
        <v>-</v>
      </c>
      <c r="G6" s="129" t="str">
        <f>IF(SUM('Appraisal Inputs'!G96:G103)=0,"-",SUM('Appraisal Inputs'!G96:G103))</f>
        <v>-</v>
      </c>
      <c r="H6" s="127" t="str">
        <f>IF(SUM('Appraisal Inputs'!H96:H103)=0,"-",SUM('Appraisal Inputs'!H96:H103))</f>
        <v>-</v>
      </c>
      <c r="I6" s="132" t="str">
        <f>IF(SUM('Lender Inputs'!D96:D103)=0,"-",SUM('Lender Inputs'!D96:D103))</f>
        <v>-</v>
      </c>
      <c r="J6" s="127" t="str">
        <f>IF(SUM('Lender Inputs'!E96:E103)=0,"-",SUM('Lender Inputs'!E96:E103))</f>
        <v>-</v>
      </c>
      <c r="K6" s="128" t="str">
        <f>IF(SUM('Lender Inputs'!F96:F103)=0,"-",SUM('Lender Inputs'!F96:F103))</f>
        <v>-</v>
      </c>
      <c r="L6" s="128" t="str">
        <f>IF(SUM('Lender Inputs'!G96:G103)=0,"-",SUM('Lender Inputs'!G96:G103))</f>
        <v>-</v>
      </c>
      <c r="M6" s="128" t="str">
        <f>IF(SUM('Lender Inputs'!H96:H103)=0,"-",SUM('Lender Inputs'!H96:H103))</f>
        <v>-</v>
      </c>
      <c r="N6" s="128" t="str">
        <f>IF(SUM('Lender Inputs'!I96:I103)=0,"-",SUM('Lender Inputs'!I96:I103))</f>
        <v>-</v>
      </c>
      <c r="O6" s="128" t="str">
        <f>IF(SUM('Lender Inputs'!J96:J103)=0,"-",SUM('Lender Inputs'!J96:J103))</f>
        <v>-</v>
      </c>
      <c r="P6" s="128" t="str">
        <f>IF(SUM('Lender Inputs'!K96:K103)=0,"-",SUM('Lender Inputs'!K96:K103))</f>
        <v>-</v>
      </c>
      <c r="Q6" s="131" t="str">
        <f>IF(SUM('Lender Inputs'!L96:L103)=0,"-",SUM('Lender Inputs'!L96:L103))</f>
        <v>-</v>
      </c>
      <c r="R6" s="101"/>
    </row>
    <row r="7" spans="1:18" ht="13.5" thickBot="1" x14ac:dyDescent="0.25">
      <c r="A7" s="765">
        <f>A5</f>
        <v>0</v>
      </c>
      <c r="C7" s="105" t="s">
        <v>313</v>
      </c>
      <c r="D7" s="133" t="str">
        <f>IFERROR(D6/D5,"-")</f>
        <v>-</v>
      </c>
      <c r="E7" s="134" t="str">
        <f t="shared" ref="E7:Q7" si="0">IFERROR(E6/E5,"-")</f>
        <v>-</v>
      </c>
      <c r="F7" s="134" t="str">
        <f t="shared" si="0"/>
        <v>-</v>
      </c>
      <c r="G7" s="135" t="str">
        <f t="shared" si="0"/>
        <v>-</v>
      </c>
      <c r="H7" s="133" t="str">
        <f t="shared" si="0"/>
        <v>-</v>
      </c>
      <c r="I7" s="136" t="str">
        <f t="shared" si="0"/>
        <v>-</v>
      </c>
      <c r="J7" s="133" t="str">
        <f t="shared" si="0"/>
        <v>-</v>
      </c>
      <c r="K7" s="134" t="str">
        <f t="shared" si="0"/>
        <v>-</v>
      </c>
      <c r="L7" s="134" t="str">
        <f t="shared" si="0"/>
        <v>-</v>
      </c>
      <c r="M7" s="134" t="str">
        <f t="shared" si="0"/>
        <v>-</v>
      </c>
      <c r="N7" s="134" t="str">
        <f t="shared" si="0"/>
        <v>-</v>
      </c>
      <c r="O7" s="134" t="str">
        <f t="shared" si="0"/>
        <v>-</v>
      </c>
      <c r="P7" s="134" t="str">
        <f t="shared" si="0"/>
        <v>-</v>
      </c>
      <c r="Q7" s="137" t="str">
        <f t="shared" si="0"/>
        <v>-</v>
      </c>
      <c r="R7" s="101"/>
    </row>
    <row r="8" spans="1:18" ht="13.5" thickBot="1" x14ac:dyDescent="0.25">
      <c r="A8" s="765">
        <f>A5</f>
        <v>0</v>
      </c>
      <c r="C8" s="179"/>
      <c r="D8" s="179"/>
      <c r="E8" s="179"/>
      <c r="F8" s="179"/>
      <c r="G8" s="179"/>
      <c r="H8" s="179"/>
      <c r="I8" s="179"/>
      <c r="J8" s="179"/>
      <c r="K8" s="179"/>
      <c r="L8" s="179"/>
      <c r="M8" s="179"/>
      <c r="N8" s="179"/>
      <c r="O8" s="179"/>
      <c r="P8" s="179"/>
      <c r="Q8" s="179"/>
    </row>
    <row r="9" spans="1:18" ht="75" customHeight="1" x14ac:dyDescent="0.2">
      <c r="A9" s="765">
        <f>A5</f>
        <v>0</v>
      </c>
      <c r="C9" s="486" t="s">
        <v>332</v>
      </c>
      <c r="D9" s="141" t="s">
        <v>314</v>
      </c>
      <c r="E9" s="755" t="s">
        <v>315</v>
      </c>
      <c r="F9" s="144" t="s">
        <v>316</v>
      </c>
      <c r="G9" s="141" t="s">
        <v>317</v>
      </c>
      <c r="H9" s="142" t="s">
        <v>318</v>
      </c>
      <c r="I9" s="140" t="s">
        <v>321</v>
      </c>
    </row>
    <row r="10" spans="1:18" x14ac:dyDescent="0.2">
      <c r="A10" s="765">
        <f t="shared" ref="A10:A73" si="1">IF(E10="",0,1)</f>
        <v>0</v>
      </c>
      <c r="C10" s="847" t="str" cm="1">
        <f t="array" ref="C10">IFERROR(INDEX('Appraisal Inputs'!$C$241:$C$281, SMALL(IF("Yes"='Appraisal Inputs'!$E$241:$E$281, ROW('Appraisal Inputs'!$E$241:$E$281)-240,""), ROW()-9)),"")</f>
        <v/>
      </c>
      <c r="D10" s="121" t="str" cm="1">
        <f t="array" ref="D10">IF(IFERROR(INDEX('Appraisal Inputs'!$H$241:$H$281, SMALL(IF("Yes"='Appraisal Inputs'!$E$241:$E$281, ROW('Appraisal Inputs'!$E$241:$E$281)-240,""), ROW()-9)),"")="","",IFERROR(INDEX('Appraisal Inputs'!$H$241:$H$281, SMALL(IF("Yes"='Appraisal Inputs'!$E$241:$E$281, ROW('Appraisal Inputs'!$E$241:$E$281)-240,""), ROW()-9)),""))</f>
        <v/>
      </c>
      <c r="E10" s="756" t="str" cm="1">
        <f t="array" ref="E10">IF(IFERROR(INDEX('Appraisal Inputs'!$G$241:$G$281, SMALL(IF("Yes"='Appraisal Inputs'!$E$241:$E$281, ROW('Appraisal Inputs'!$E$241:$E$281)-240,""), ROW()-9)),"")="","",IFERROR(INDEX('Appraisal Inputs'!$G$241:$G$281, SMALL(IF("Yes"='Appraisal Inputs'!$E$241:$E$281, ROW('Appraisal Inputs'!$E$241:$E$281)-240,""), ROW()-9)),""))</f>
        <v/>
      </c>
      <c r="F10" s="145" t="str">
        <f t="shared" ref="F10:F50" si="2">IFERROR(D10/E10,"-")</f>
        <v>-</v>
      </c>
      <c r="G10" s="121" t="str" cm="1">
        <f t="array" ref="G10">IF(IFERROR(INDEX('Appraisal Inputs'!$F$241:$F$281, SMALL(IF("Yes"='Appraisal Inputs'!$E$241:$E$281, ROW('Appraisal Inputs'!$E$241:$E$281)-240,""), ROW()-9)),"")="","",IFERROR(INDEX('Appraisal Inputs'!$F$241:$F$281, SMALL(IF("Yes"='Appraisal Inputs'!$E$241:$E$281, ROW('Appraisal Inputs'!$E$241:$E$281)-240,""), ROW()-9)),""))</f>
        <v/>
      </c>
      <c r="H10" s="139" t="str">
        <f t="shared" ref="H10:H50" si="3">IFERROR(D10/G10,"-")</f>
        <v>-</v>
      </c>
      <c r="I10" s="143" t="str" cm="1">
        <f t="array" ref="I10">IF(IFERROR(INDEX('Appraisal Inputs'!$D$241:$D$281, SMALL(IF("Yes"='Appraisal Inputs'!$E$241:$E$281, ROW('Appraisal Inputs'!$E$241:$E$281)-240,""), ROW()-9)),"")="","",IFERROR(INDEX('Appraisal Inputs'!$D$241:$D$281, SMALL(IF("Yes"='Appraisal Inputs'!$E$241:$E$281, ROW('Appraisal Inputs'!$E$241:$E$281)-240,""), ROW()-9)),""))</f>
        <v/>
      </c>
    </row>
    <row r="11" spans="1:18" x14ac:dyDescent="0.2">
      <c r="A11" s="765">
        <f t="shared" si="1"/>
        <v>0</v>
      </c>
      <c r="C11" s="847" t="str" cm="1">
        <f t="array" ref="C11">IFERROR(INDEX('Appraisal Inputs'!$C$241:$C$281, SMALL(IF("Yes"='Appraisal Inputs'!$E$241:$E$281, ROW('Appraisal Inputs'!$E$241:$E$281)-240,""), ROW()-9)),"")</f>
        <v/>
      </c>
      <c r="D11" s="121" t="str" cm="1">
        <f t="array" ref="D11">IF(IFERROR(INDEX('Appraisal Inputs'!$H$241:$H$281, SMALL(IF("Yes"='Appraisal Inputs'!$E$241:$E$281, ROW('Appraisal Inputs'!$E$241:$E$281)-240,""), ROW()-9)),"")="","",IFERROR(INDEX('Appraisal Inputs'!$H$241:$H$281, SMALL(IF("Yes"='Appraisal Inputs'!$E$241:$E$281, ROW('Appraisal Inputs'!$E$241:$E$281)-240,""), ROW()-9)),""))</f>
        <v/>
      </c>
      <c r="E11" s="756" t="str" cm="1">
        <f t="array" ref="E11">IF(IFERROR(INDEX('Appraisal Inputs'!$G$241:$G$281, SMALL(IF("Yes"='Appraisal Inputs'!$E$241:$E$281, ROW('Appraisal Inputs'!$E$241:$E$281)-240,""), ROW()-9)),"")="","",IFERROR(INDEX('Appraisal Inputs'!$G$241:$G$281, SMALL(IF("Yes"='Appraisal Inputs'!$E$241:$E$281, ROW('Appraisal Inputs'!$E$241:$E$281)-240,""), ROW()-9)),""))</f>
        <v/>
      </c>
      <c r="F11" s="145" t="str">
        <f t="shared" si="2"/>
        <v>-</v>
      </c>
      <c r="G11" s="121" t="str" cm="1">
        <f t="array" ref="G11">IF(IFERROR(INDEX('Appraisal Inputs'!$F$241:$F$281, SMALL(IF("Yes"='Appraisal Inputs'!$E$241:$E$281, ROW('Appraisal Inputs'!$E$241:$E$281)-240,""), ROW()-9)),"")="","",IFERROR(INDEX('Appraisal Inputs'!$F$241:$F$281, SMALL(IF("Yes"='Appraisal Inputs'!$E$241:$E$281, ROW('Appraisal Inputs'!$E$241:$E$281)-240,""), ROW()-9)),""))</f>
        <v/>
      </c>
      <c r="H11" s="139" t="str">
        <f t="shared" si="3"/>
        <v>-</v>
      </c>
      <c r="I11" s="143" t="str" cm="1">
        <f t="array" ref="I11">IF(IFERROR(INDEX('Appraisal Inputs'!$D$241:$D$281, SMALL(IF("Yes"='Appraisal Inputs'!$E$241:$E$281, ROW('Appraisal Inputs'!$E$241:$E$281)-240,""), ROW()-9)),"")="","",IFERROR(INDEX('Appraisal Inputs'!$D$241:$D$281, SMALL(IF("Yes"='Appraisal Inputs'!$E$241:$E$281, ROW('Appraisal Inputs'!$E$241:$E$281)-240,""), ROW()-9)),""))</f>
        <v/>
      </c>
    </row>
    <row r="12" spans="1:18" x14ac:dyDescent="0.2">
      <c r="A12" s="765">
        <f t="shared" si="1"/>
        <v>0</v>
      </c>
      <c r="C12" s="847" t="str" cm="1">
        <f t="array" ref="C12">IFERROR(INDEX('Appraisal Inputs'!$C$241:$C$281, SMALL(IF("Yes"='Appraisal Inputs'!$E$241:$E$281, ROW('Appraisal Inputs'!$E$241:$E$281)-240,""), ROW()-9)),"")</f>
        <v/>
      </c>
      <c r="D12" s="121" t="str" cm="1">
        <f t="array" ref="D12">IF(IFERROR(INDEX('Appraisal Inputs'!$H$241:$H$281, SMALL(IF("Yes"='Appraisal Inputs'!$E$241:$E$281, ROW('Appraisal Inputs'!$E$241:$E$281)-240,""), ROW()-9)),"")="","",IFERROR(INDEX('Appraisal Inputs'!$H$241:$H$281, SMALL(IF("Yes"='Appraisal Inputs'!$E$241:$E$281, ROW('Appraisal Inputs'!$E$241:$E$281)-240,""), ROW()-9)),""))</f>
        <v/>
      </c>
      <c r="E12" s="756" t="str" cm="1">
        <f t="array" ref="E12">IF(IFERROR(INDEX('Appraisal Inputs'!$G$241:$G$281, SMALL(IF("Yes"='Appraisal Inputs'!$E$241:$E$281, ROW('Appraisal Inputs'!$E$241:$E$281)-240,""), ROW()-9)),"")="","",IFERROR(INDEX('Appraisal Inputs'!$G$241:$G$281, SMALL(IF("Yes"='Appraisal Inputs'!$E$241:$E$281, ROW('Appraisal Inputs'!$E$241:$E$281)-240,""), ROW()-9)),""))</f>
        <v/>
      </c>
      <c r="F12" s="145" t="str">
        <f t="shared" si="2"/>
        <v>-</v>
      </c>
      <c r="G12" s="121" t="str" cm="1">
        <f t="array" ref="G12">IF(IFERROR(INDEX('Appraisal Inputs'!$F$241:$F$281, SMALL(IF("Yes"='Appraisal Inputs'!$E$241:$E$281, ROW('Appraisal Inputs'!$E$241:$E$281)-240,""), ROW()-9)),"")="","",IFERROR(INDEX('Appraisal Inputs'!$F$241:$F$281, SMALL(IF("Yes"='Appraisal Inputs'!$E$241:$E$281, ROW('Appraisal Inputs'!$E$241:$E$281)-240,""), ROW()-9)),""))</f>
        <v/>
      </c>
      <c r="H12" s="139" t="str">
        <f t="shared" si="3"/>
        <v>-</v>
      </c>
      <c r="I12" s="143" t="str" cm="1">
        <f t="array" ref="I12">IF(IFERROR(INDEX('Appraisal Inputs'!$D$241:$D$281, SMALL(IF("Yes"='Appraisal Inputs'!$E$241:$E$281, ROW('Appraisal Inputs'!$E$241:$E$281)-240,""), ROW()-9)),"")="","",IFERROR(INDEX('Appraisal Inputs'!$D$241:$D$281, SMALL(IF("Yes"='Appraisal Inputs'!$E$241:$E$281, ROW('Appraisal Inputs'!$E$241:$E$281)-240,""), ROW()-9)),""))</f>
        <v/>
      </c>
    </row>
    <row r="13" spans="1:18" x14ac:dyDescent="0.2">
      <c r="A13" s="765">
        <f t="shared" si="1"/>
        <v>0</v>
      </c>
      <c r="C13" s="847" t="str" cm="1">
        <f t="array" ref="C13">IFERROR(INDEX('Appraisal Inputs'!$C$241:$C$281, SMALL(IF("Yes"='Appraisal Inputs'!$E$241:$E$281, ROW('Appraisal Inputs'!$E$241:$E$281)-240,""), ROW()-9)),"")</f>
        <v/>
      </c>
      <c r="D13" s="121" t="str" cm="1">
        <f t="array" ref="D13">IF(IFERROR(INDEX('Appraisal Inputs'!$H$241:$H$281, SMALL(IF("Yes"='Appraisal Inputs'!$E$241:$E$281, ROW('Appraisal Inputs'!$E$241:$E$281)-240,""), ROW()-9)),"")="","",IFERROR(INDEX('Appraisal Inputs'!$H$241:$H$281, SMALL(IF("Yes"='Appraisal Inputs'!$E$241:$E$281, ROW('Appraisal Inputs'!$E$241:$E$281)-240,""), ROW()-9)),""))</f>
        <v/>
      </c>
      <c r="E13" s="756" t="str" cm="1">
        <f t="array" ref="E13">IF(IFERROR(INDEX('Appraisal Inputs'!$G$241:$G$281, SMALL(IF("Yes"='Appraisal Inputs'!$E$241:$E$281, ROW('Appraisal Inputs'!$E$241:$E$281)-240,""), ROW()-9)),"")="","",IFERROR(INDEX('Appraisal Inputs'!$G$241:$G$281, SMALL(IF("Yes"='Appraisal Inputs'!$E$241:$E$281, ROW('Appraisal Inputs'!$E$241:$E$281)-240,""), ROW()-9)),""))</f>
        <v/>
      </c>
      <c r="F13" s="145" t="str">
        <f t="shared" si="2"/>
        <v>-</v>
      </c>
      <c r="G13" s="121" t="str" cm="1">
        <f t="array" ref="G13">IF(IFERROR(INDEX('Appraisal Inputs'!$F$241:$F$281, SMALL(IF("Yes"='Appraisal Inputs'!$E$241:$E$281, ROW('Appraisal Inputs'!$E$241:$E$281)-240,""), ROW()-9)),"")="","",IFERROR(INDEX('Appraisal Inputs'!$F$241:$F$281, SMALL(IF("Yes"='Appraisal Inputs'!$E$241:$E$281, ROW('Appraisal Inputs'!$E$241:$E$281)-240,""), ROW()-9)),""))</f>
        <v/>
      </c>
      <c r="H13" s="139" t="str">
        <f t="shared" si="3"/>
        <v>-</v>
      </c>
      <c r="I13" s="143" t="str" cm="1">
        <f t="array" ref="I13">IF(IFERROR(INDEX('Appraisal Inputs'!$D$241:$D$281, SMALL(IF("Yes"='Appraisal Inputs'!$E$241:$E$281, ROW('Appraisal Inputs'!$E$241:$E$281)-240,""), ROW()-9)),"")="","",IFERROR(INDEX('Appraisal Inputs'!$D$241:$D$281, SMALL(IF("Yes"='Appraisal Inputs'!$E$241:$E$281, ROW('Appraisal Inputs'!$E$241:$E$281)-240,""), ROW()-9)),""))</f>
        <v/>
      </c>
    </row>
    <row r="14" spans="1:18" x14ac:dyDescent="0.2">
      <c r="A14" s="765">
        <f t="shared" si="1"/>
        <v>0</v>
      </c>
      <c r="C14" s="847" t="str" cm="1">
        <f t="array" ref="C14">IFERROR(INDEX('Appraisal Inputs'!$C$241:$C$281, SMALL(IF("Yes"='Appraisal Inputs'!$E$241:$E$281, ROW('Appraisal Inputs'!$E$241:$E$281)-240,""), ROW()-9)),"")</f>
        <v/>
      </c>
      <c r="D14" s="121" t="str" cm="1">
        <f t="array" ref="D14">IF(IFERROR(INDEX('Appraisal Inputs'!$H$241:$H$281, SMALL(IF("Yes"='Appraisal Inputs'!$E$241:$E$281, ROW('Appraisal Inputs'!$E$241:$E$281)-240,""), ROW()-9)),"")="","",IFERROR(INDEX('Appraisal Inputs'!$H$241:$H$281, SMALL(IF("Yes"='Appraisal Inputs'!$E$241:$E$281, ROW('Appraisal Inputs'!$E$241:$E$281)-240,""), ROW()-9)),""))</f>
        <v/>
      </c>
      <c r="E14" s="756" t="str" cm="1">
        <f t="array" ref="E14">IF(IFERROR(INDEX('Appraisal Inputs'!$G$241:$G$281, SMALL(IF("Yes"='Appraisal Inputs'!$E$241:$E$281, ROW('Appraisal Inputs'!$E$241:$E$281)-240,""), ROW()-9)),"")="","",IFERROR(INDEX('Appraisal Inputs'!$G$241:$G$281, SMALL(IF("Yes"='Appraisal Inputs'!$E$241:$E$281, ROW('Appraisal Inputs'!$E$241:$E$281)-240,""), ROW()-9)),""))</f>
        <v/>
      </c>
      <c r="F14" s="145" t="str">
        <f t="shared" si="2"/>
        <v>-</v>
      </c>
      <c r="G14" s="121" t="str" cm="1">
        <f t="array" ref="G14">IF(IFERROR(INDEX('Appraisal Inputs'!$F$241:$F$281, SMALL(IF("Yes"='Appraisal Inputs'!$E$241:$E$281, ROW('Appraisal Inputs'!$E$241:$E$281)-240,""), ROW()-9)),"")="","",IFERROR(INDEX('Appraisal Inputs'!$F$241:$F$281, SMALL(IF("Yes"='Appraisal Inputs'!$E$241:$E$281, ROW('Appraisal Inputs'!$E$241:$E$281)-240,""), ROW()-9)),""))</f>
        <v/>
      </c>
      <c r="H14" s="139" t="str">
        <f t="shared" si="3"/>
        <v>-</v>
      </c>
      <c r="I14" s="143" t="str" cm="1">
        <f t="array" ref="I14">IF(IFERROR(INDEX('Appraisal Inputs'!$D$241:$D$281, SMALL(IF("Yes"='Appraisal Inputs'!$E$241:$E$281, ROW('Appraisal Inputs'!$E$241:$E$281)-240,""), ROW()-9)),"")="","",IFERROR(INDEX('Appraisal Inputs'!$D$241:$D$281, SMALL(IF("Yes"='Appraisal Inputs'!$E$241:$E$281, ROW('Appraisal Inputs'!$E$241:$E$281)-240,""), ROW()-9)),""))</f>
        <v/>
      </c>
    </row>
    <row r="15" spans="1:18" x14ac:dyDescent="0.2">
      <c r="A15" s="765">
        <f t="shared" si="1"/>
        <v>0</v>
      </c>
      <c r="C15" s="847" t="str" cm="1">
        <f t="array" ref="C15">IFERROR(INDEX('Appraisal Inputs'!$C$241:$C$281, SMALL(IF("Yes"='Appraisal Inputs'!$E$241:$E$281, ROW('Appraisal Inputs'!$E$241:$E$281)-240,""), ROW()-9)),"")</f>
        <v/>
      </c>
      <c r="D15" s="121" t="str" cm="1">
        <f t="array" ref="D15">IF(IFERROR(INDEX('Appraisal Inputs'!$H$241:$H$281, SMALL(IF("Yes"='Appraisal Inputs'!$E$241:$E$281, ROW('Appraisal Inputs'!$E$241:$E$281)-240,""), ROW()-9)),"")="","",IFERROR(INDEX('Appraisal Inputs'!$H$241:$H$281, SMALL(IF("Yes"='Appraisal Inputs'!$E$241:$E$281, ROW('Appraisal Inputs'!$E$241:$E$281)-240,""), ROW()-9)),""))</f>
        <v/>
      </c>
      <c r="E15" s="756" t="str" cm="1">
        <f t="array" ref="E15">IF(IFERROR(INDEX('Appraisal Inputs'!$G$241:$G$281, SMALL(IF("Yes"='Appraisal Inputs'!$E$241:$E$281, ROW('Appraisal Inputs'!$E$241:$E$281)-240,""), ROW()-9)),"")="","",IFERROR(INDEX('Appraisal Inputs'!$G$241:$G$281, SMALL(IF("Yes"='Appraisal Inputs'!$E$241:$E$281, ROW('Appraisal Inputs'!$E$241:$E$281)-240,""), ROW()-9)),""))</f>
        <v/>
      </c>
      <c r="F15" s="145" t="str">
        <f t="shared" si="2"/>
        <v>-</v>
      </c>
      <c r="G15" s="121" t="str" cm="1">
        <f t="array" ref="G15">IF(IFERROR(INDEX('Appraisal Inputs'!$F$241:$F$281, SMALL(IF("Yes"='Appraisal Inputs'!$E$241:$E$281, ROW('Appraisal Inputs'!$E$241:$E$281)-240,""), ROW()-9)),"")="","",IFERROR(INDEX('Appraisal Inputs'!$F$241:$F$281, SMALL(IF("Yes"='Appraisal Inputs'!$E$241:$E$281, ROW('Appraisal Inputs'!$E$241:$E$281)-240,""), ROW()-9)),""))</f>
        <v/>
      </c>
      <c r="H15" s="139" t="str">
        <f t="shared" si="3"/>
        <v>-</v>
      </c>
      <c r="I15" s="143" t="str" cm="1">
        <f t="array" ref="I15">IF(IFERROR(INDEX('Appraisal Inputs'!$D$241:$D$281, SMALL(IF("Yes"='Appraisal Inputs'!$E$241:$E$281, ROW('Appraisal Inputs'!$E$241:$E$281)-240,""), ROW()-9)),"")="","",IFERROR(INDEX('Appraisal Inputs'!$D$241:$D$281, SMALL(IF("Yes"='Appraisal Inputs'!$E$241:$E$281, ROW('Appraisal Inputs'!$E$241:$E$281)-240,""), ROW()-9)),""))</f>
        <v/>
      </c>
    </row>
    <row r="16" spans="1:18" x14ac:dyDescent="0.2">
      <c r="A16" s="765">
        <f t="shared" si="1"/>
        <v>0</v>
      </c>
      <c r="C16" s="847" t="str" cm="1">
        <f t="array" ref="C16">IFERROR(INDEX('Appraisal Inputs'!$C$241:$C$281, SMALL(IF("Yes"='Appraisal Inputs'!$E$241:$E$281, ROW('Appraisal Inputs'!$E$241:$E$281)-240,""), ROW()-9)),"")</f>
        <v/>
      </c>
      <c r="D16" s="121" t="str" cm="1">
        <f t="array" ref="D16">IF(IFERROR(INDEX('Appraisal Inputs'!$H$241:$H$281, SMALL(IF("Yes"='Appraisal Inputs'!$E$241:$E$281, ROW('Appraisal Inputs'!$E$241:$E$281)-240,""), ROW()-9)),"")="","",IFERROR(INDEX('Appraisal Inputs'!$H$241:$H$281, SMALL(IF("Yes"='Appraisal Inputs'!$E$241:$E$281, ROW('Appraisal Inputs'!$E$241:$E$281)-240,""), ROW()-9)),""))</f>
        <v/>
      </c>
      <c r="E16" s="756" t="str" cm="1">
        <f t="array" ref="E16">IF(IFERROR(INDEX('Appraisal Inputs'!$G$241:$G$281, SMALL(IF("Yes"='Appraisal Inputs'!$E$241:$E$281, ROW('Appraisal Inputs'!$E$241:$E$281)-240,""), ROW()-9)),"")="","",IFERROR(INDEX('Appraisal Inputs'!$G$241:$G$281, SMALL(IF("Yes"='Appraisal Inputs'!$E$241:$E$281, ROW('Appraisal Inputs'!$E$241:$E$281)-240,""), ROW()-9)),""))</f>
        <v/>
      </c>
      <c r="F16" s="145" t="str">
        <f t="shared" si="2"/>
        <v>-</v>
      </c>
      <c r="G16" s="121" t="str" cm="1">
        <f t="array" ref="G16">IF(IFERROR(INDEX('Appraisal Inputs'!$F$241:$F$281, SMALL(IF("Yes"='Appraisal Inputs'!$E$241:$E$281, ROW('Appraisal Inputs'!$E$241:$E$281)-240,""), ROW()-9)),"")="","",IFERROR(INDEX('Appraisal Inputs'!$F$241:$F$281, SMALL(IF("Yes"='Appraisal Inputs'!$E$241:$E$281, ROW('Appraisal Inputs'!$E$241:$E$281)-240,""), ROW()-9)),""))</f>
        <v/>
      </c>
      <c r="H16" s="139" t="str">
        <f t="shared" si="3"/>
        <v>-</v>
      </c>
      <c r="I16" s="143" t="str" cm="1">
        <f t="array" ref="I16">IF(IFERROR(INDEX('Appraisal Inputs'!$D$241:$D$281, SMALL(IF("Yes"='Appraisal Inputs'!$E$241:$E$281, ROW('Appraisal Inputs'!$E$241:$E$281)-240,""), ROW()-9)),"")="","",IFERROR(INDEX('Appraisal Inputs'!$D$241:$D$281, SMALL(IF("Yes"='Appraisal Inputs'!$E$241:$E$281, ROW('Appraisal Inputs'!$E$241:$E$281)-240,""), ROW()-9)),""))</f>
        <v/>
      </c>
    </row>
    <row r="17" spans="1:9" x14ac:dyDescent="0.2">
      <c r="A17" s="765">
        <f t="shared" si="1"/>
        <v>0</v>
      </c>
      <c r="C17" s="847" t="str" cm="1">
        <f t="array" ref="C17">IFERROR(INDEX('Appraisal Inputs'!$C$241:$C$281, SMALL(IF("Yes"='Appraisal Inputs'!$E$241:$E$281, ROW('Appraisal Inputs'!$E$241:$E$281)-240,""), ROW()-9)),"")</f>
        <v/>
      </c>
      <c r="D17" s="121" t="str" cm="1">
        <f t="array" ref="D17">IF(IFERROR(INDEX('Appraisal Inputs'!$H$241:$H$281, SMALL(IF("Yes"='Appraisal Inputs'!$E$241:$E$281, ROW('Appraisal Inputs'!$E$241:$E$281)-240,""), ROW()-9)),"")="","",IFERROR(INDEX('Appraisal Inputs'!$H$241:$H$281, SMALL(IF("Yes"='Appraisal Inputs'!$E$241:$E$281, ROW('Appraisal Inputs'!$E$241:$E$281)-240,""), ROW()-9)),""))</f>
        <v/>
      </c>
      <c r="E17" s="756" t="str" cm="1">
        <f t="array" ref="E17">IF(IFERROR(INDEX('Appraisal Inputs'!$G$241:$G$281, SMALL(IF("Yes"='Appraisal Inputs'!$E$241:$E$281, ROW('Appraisal Inputs'!$E$241:$E$281)-240,""), ROW()-9)),"")="","",IFERROR(INDEX('Appraisal Inputs'!$G$241:$G$281, SMALL(IF("Yes"='Appraisal Inputs'!$E$241:$E$281, ROW('Appraisal Inputs'!$E$241:$E$281)-240,""), ROW()-9)),""))</f>
        <v/>
      </c>
      <c r="F17" s="145" t="str">
        <f t="shared" si="2"/>
        <v>-</v>
      </c>
      <c r="G17" s="121" t="str" cm="1">
        <f t="array" ref="G17">IF(IFERROR(INDEX('Appraisal Inputs'!$F$241:$F$281, SMALL(IF("Yes"='Appraisal Inputs'!$E$241:$E$281, ROW('Appraisal Inputs'!$E$241:$E$281)-240,""), ROW()-9)),"")="","",IFERROR(INDEX('Appraisal Inputs'!$F$241:$F$281, SMALL(IF("Yes"='Appraisal Inputs'!$E$241:$E$281, ROW('Appraisal Inputs'!$E$241:$E$281)-240,""), ROW()-9)),""))</f>
        <v/>
      </c>
      <c r="H17" s="139" t="str">
        <f t="shared" si="3"/>
        <v>-</v>
      </c>
      <c r="I17" s="143" t="str" cm="1">
        <f t="array" ref="I17">IF(IFERROR(INDEX('Appraisal Inputs'!$D$241:$D$281, SMALL(IF("Yes"='Appraisal Inputs'!$E$241:$E$281, ROW('Appraisal Inputs'!$E$241:$E$281)-240,""), ROW()-9)),"")="","",IFERROR(INDEX('Appraisal Inputs'!$D$241:$D$281, SMALL(IF("Yes"='Appraisal Inputs'!$E$241:$E$281, ROW('Appraisal Inputs'!$E$241:$E$281)-240,""), ROW()-9)),""))</f>
        <v/>
      </c>
    </row>
    <row r="18" spans="1:9" x14ac:dyDescent="0.2">
      <c r="A18" s="765">
        <f t="shared" si="1"/>
        <v>0</v>
      </c>
      <c r="C18" s="847" t="str" cm="1">
        <f t="array" ref="C18">IFERROR(INDEX('Appraisal Inputs'!$C$241:$C$281, SMALL(IF("Yes"='Appraisal Inputs'!$E$241:$E$281, ROW('Appraisal Inputs'!$E$241:$E$281)-240,""), ROW()-9)),"")</f>
        <v/>
      </c>
      <c r="D18" s="121" t="str" cm="1">
        <f t="array" ref="D18">IF(IFERROR(INDEX('Appraisal Inputs'!$H$241:$H$281, SMALL(IF("Yes"='Appraisal Inputs'!$E$241:$E$281, ROW('Appraisal Inputs'!$E$241:$E$281)-240,""), ROW()-9)),"")="","",IFERROR(INDEX('Appraisal Inputs'!$H$241:$H$281, SMALL(IF("Yes"='Appraisal Inputs'!$E$241:$E$281, ROW('Appraisal Inputs'!$E$241:$E$281)-240,""), ROW()-9)),""))</f>
        <v/>
      </c>
      <c r="E18" s="756" t="str" cm="1">
        <f t="array" ref="E18">IF(IFERROR(INDEX('Appraisal Inputs'!$G$241:$G$281, SMALL(IF("Yes"='Appraisal Inputs'!$E$241:$E$281, ROW('Appraisal Inputs'!$E$241:$E$281)-240,""), ROW()-9)),"")="","",IFERROR(INDEX('Appraisal Inputs'!$G$241:$G$281, SMALL(IF("Yes"='Appraisal Inputs'!$E$241:$E$281, ROW('Appraisal Inputs'!$E$241:$E$281)-240,""), ROW()-9)),""))</f>
        <v/>
      </c>
      <c r="F18" s="145" t="str">
        <f t="shared" si="2"/>
        <v>-</v>
      </c>
      <c r="G18" s="121" t="str" cm="1">
        <f t="array" ref="G18">IF(IFERROR(INDEX('Appraisal Inputs'!$F$241:$F$281, SMALL(IF("Yes"='Appraisal Inputs'!$E$241:$E$281, ROW('Appraisal Inputs'!$E$241:$E$281)-240,""), ROW()-9)),"")="","",IFERROR(INDEX('Appraisal Inputs'!$F$241:$F$281, SMALL(IF("Yes"='Appraisal Inputs'!$E$241:$E$281, ROW('Appraisal Inputs'!$E$241:$E$281)-240,""), ROW()-9)),""))</f>
        <v/>
      </c>
      <c r="H18" s="139" t="str">
        <f t="shared" si="3"/>
        <v>-</v>
      </c>
      <c r="I18" s="143" t="str" cm="1">
        <f t="array" ref="I18">IF(IFERROR(INDEX('Appraisal Inputs'!$D$241:$D$281, SMALL(IF("Yes"='Appraisal Inputs'!$E$241:$E$281, ROW('Appraisal Inputs'!$E$241:$E$281)-240,""), ROW()-9)),"")="","",IFERROR(INDEX('Appraisal Inputs'!$D$241:$D$281, SMALL(IF("Yes"='Appraisal Inputs'!$E$241:$E$281, ROW('Appraisal Inputs'!$E$241:$E$281)-240,""), ROW()-9)),""))</f>
        <v/>
      </c>
    </row>
    <row r="19" spans="1:9" x14ac:dyDescent="0.2">
      <c r="A19" s="765">
        <f t="shared" si="1"/>
        <v>0</v>
      </c>
      <c r="C19" s="847" t="str" cm="1">
        <f t="array" ref="C19">IFERROR(INDEX('Appraisal Inputs'!$C$241:$C$281, SMALL(IF("Yes"='Appraisal Inputs'!$E$241:$E$281, ROW('Appraisal Inputs'!$E$241:$E$281)-240,""), ROW()-9)),"")</f>
        <v/>
      </c>
      <c r="D19" s="121" t="str" cm="1">
        <f t="array" ref="D19">IF(IFERROR(INDEX('Appraisal Inputs'!$H$241:$H$281, SMALL(IF("Yes"='Appraisal Inputs'!$E$241:$E$281, ROW('Appraisal Inputs'!$E$241:$E$281)-240,""), ROW()-9)),"")="","",IFERROR(INDEX('Appraisal Inputs'!$H$241:$H$281, SMALL(IF("Yes"='Appraisal Inputs'!$E$241:$E$281, ROW('Appraisal Inputs'!$E$241:$E$281)-240,""), ROW()-9)),""))</f>
        <v/>
      </c>
      <c r="E19" s="756" t="str" cm="1">
        <f t="array" ref="E19">IF(IFERROR(INDEX('Appraisal Inputs'!$G$241:$G$281, SMALL(IF("Yes"='Appraisal Inputs'!$E$241:$E$281, ROW('Appraisal Inputs'!$E$241:$E$281)-240,""), ROW()-9)),"")="","",IFERROR(INDEX('Appraisal Inputs'!$G$241:$G$281, SMALL(IF("Yes"='Appraisal Inputs'!$E$241:$E$281, ROW('Appraisal Inputs'!$E$241:$E$281)-240,""), ROW()-9)),""))</f>
        <v/>
      </c>
      <c r="F19" s="145" t="str">
        <f t="shared" si="2"/>
        <v>-</v>
      </c>
      <c r="G19" s="121" t="str" cm="1">
        <f t="array" ref="G19">IF(IFERROR(INDEX('Appraisal Inputs'!$F$241:$F$281, SMALL(IF("Yes"='Appraisal Inputs'!$E$241:$E$281, ROW('Appraisal Inputs'!$E$241:$E$281)-240,""), ROW()-9)),"")="","",IFERROR(INDEX('Appraisal Inputs'!$F$241:$F$281, SMALL(IF("Yes"='Appraisal Inputs'!$E$241:$E$281, ROW('Appraisal Inputs'!$E$241:$E$281)-240,""), ROW()-9)),""))</f>
        <v/>
      </c>
      <c r="H19" s="139" t="str">
        <f t="shared" si="3"/>
        <v>-</v>
      </c>
      <c r="I19" s="143" t="str" cm="1">
        <f t="array" ref="I19">IF(IFERROR(INDEX('Appraisal Inputs'!$D$241:$D$281, SMALL(IF("Yes"='Appraisal Inputs'!$E$241:$E$281, ROW('Appraisal Inputs'!$E$241:$E$281)-240,""), ROW()-9)),"")="","",IFERROR(INDEX('Appraisal Inputs'!$D$241:$D$281, SMALL(IF("Yes"='Appraisal Inputs'!$E$241:$E$281, ROW('Appraisal Inputs'!$E$241:$E$281)-240,""), ROW()-9)),""))</f>
        <v/>
      </c>
    </row>
    <row r="20" spans="1:9" x14ac:dyDescent="0.2">
      <c r="A20" s="765">
        <f t="shared" si="1"/>
        <v>0</v>
      </c>
      <c r="C20" s="847" t="str" cm="1">
        <f t="array" ref="C20">IFERROR(INDEX('Appraisal Inputs'!$C$241:$C$281, SMALL(IF("Yes"='Appraisal Inputs'!$E$241:$E$281, ROW('Appraisal Inputs'!$E$241:$E$281)-240,""), ROW()-9)),"")</f>
        <v/>
      </c>
      <c r="D20" s="121" t="str" cm="1">
        <f t="array" ref="D20">IF(IFERROR(INDEX('Appraisal Inputs'!$H$241:$H$281, SMALL(IF("Yes"='Appraisal Inputs'!$E$241:$E$281, ROW('Appraisal Inputs'!$E$241:$E$281)-240,""), ROW()-9)),"")="","",IFERROR(INDEX('Appraisal Inputs'!$H$241:$H$281, SMALL(IF("Yes"='Appraisal Inputs'!$E$241:$E$281, ROW('Appraisal Inputs'!$E$241:$E$281)-240,""), ROW()-9)),""))</f>
        <v/>
      </c>
      <c r="E20" s="756" t="str" cm="1">
        <f t="array" ref="E20">IF(IFERROR(INDEX('Appraisal Inputs'!$G$241:$G$281, SMALL(IF("Yes"='Appraisal Inputs'!$E$241:$E$281, ROW('Appraisal Inputs'!$E$241:$E$281)-240,""), ROW()-9)),"")="","",IFERROR(INDEX('Appraisal Inputs'!$G$241:$G$281, SMALL(IF("Yes"='Appraisal Inputs'!$E$241:$E$281, ROW('Appraisal Inputs'!$E$241:$E$281)-240,""), ROW()-9)),""))</f>
        <v/>
      </c>
      <c r="F20" s="145" t="str">
        <f t="shared" si="2"/>
        <v>-</v>
      </c>
      <c r="G20" s="121" t="str" cm="1">
        <f t="array" ref="G20">IF(IFERROR(INDEX('Appraisal Inputs'!$F$241:$F$281, SMALL(IF("Yes"='Appraisal Inputs'!$E$241:$E$281, ROW('Appraisal Inputs'!$E$241:$E$281)-240,""), ROW()-9)),"")="","",IFERROR(INDEX('Appraisal Inputs'!$F$241:$F$281, SMALL(IF("Yes"='Appraisal Inputs'!$E$241:$E$281, ROW('Appraisal Inputs'!$E$241:$E$281)-240,""), ROW()-9)),""))</f>
        <v/>
      </c>
      <c r="H20" s="139" t="str">
        <f t="shared" si="3"/>
        <v>-</v>
      </c>
      <c r="I20" s="143" t="str" cm="1">
        <f t="array" ref="I20">IF(IFERROR(INDEX('Appraisal Inputs'!$D$241:$D$281, SMALL(IF("Yes"='Appraisal Inputs'!$E$241:$E$281, ROW('Appraisal Inputs'!$E$241:$E$281)-240,""), ROW()-9)),"")="","",IFERROR(INDEX('Appraisal Inputs'!$D$241:$D$281, SMALL(IF("Yes"='Appraisal Inputs'!$E$241:$E$281, ROW('Appraisal Inputs'!$E$241:$E$281)-240,""), ROW()-9)),""))</f>
        <v/>
      </c>
    </row>
    <row r="21" spans="1:9" x14ac:dyDescent="0.2">
      <c r="A21" s="765">
        <f t="shared" si="1"/>
        <v>0</v>
      </c>
      <c r="C21" s="847" t="str" cm="1">
        <f t="array" ref="C21">IFERROR(INDEX('Appraisal Inputs'!$C$241:$C$281, SMALL(IF("Yes"='Appraisal Inputs'!$E$241:$E$281, ROW('Appraisal Inputs'!$E$241:$E$281)-240,""), ROW()-9)),"")</f>
        <v/>
      </c>
      <c r="D21" s="121" t="str" cm="1">
        <f t="array" ref="D21">IF(IFERROR(INDEX('Appraisal Inputs'!$H$241:$H$281, SMALL(IF("Yes"='Appraisal Inputs'!$E$241:$E$281, ROW('Appraisal Inputs'!$E$241:$E$281)-240,""), ROW()-9)),"")="","",IFERROR(INDEX('Appraisal Inputs'!$H$241:$H$281, SMALL(IF("Yes"='Appraisal Inputs'!$E$241:$E$281, ROW('Appraisal Inputs'!$E$241:$E$281)-240,""), ROW()-9)),""))</f>
        <v/>
      </c>
      <c r="E21" s="756" t="str" cm="1">
        <f t="array" ref="E21">IF(IFERROR(INDEX('Appraisal Inputs'!$G$241:$G$281, SMALL(IF("Yes"='Appraisal Inputs'!$E$241:$E$281, ROW('Appraisal Inputs'!$E$241:$E$281)-240,""), ROW()-9)),"")="","",IFERROR(INDEX('Appraisal Inputs'!$G$241:$G$281, SMALL(IF("Yes"='Appraisal Inputs'!$E$241:$E$281, ROW('Appraisal Inputs'!$E$241:$E$281)-240,""), ROW()-9)),""))</f>
        <v/>
      </c>
      <c r="F21" s="145" t="str">
        <f t="shared" si="2"/>
        <v>-</v>
      </c>
      <c r="G21" s="121" t="str" cm="1">
        <f t="array" ref="G21">IF(IFERROR(INDEX('Appraisal Inputs'!$F$241:$F$281, SMALL(IF("Yes"='Appraisal Inputs'!$E$241:$E$281, ROW('Appraisal Inputs'!$E$241:$E$281)-240,""), ROW()-9)),"")="","",IFERROR(INDEX('Appraisal Inputs'!$F$241:$F$281, SMALL(IF("Yes"='Appraisal Inputs'!$E$241:$E$281, ROW('Appraisal Inputs'!$E$241:$E$281)-240,""), ROW()-9)),""))</f>
        <v/>
      </c>
      <c r="H21" s="139" t="str">
        <f t="shared" si="3"/>
        <v>-</v>
      </c>
      <c r="I21" s="143" t="str" cm="1">
        <f t="array" ref="I21">IF(IFERROR(INDEX('Appraisal Inputs'!$D$241:$D$281, SMALL(IF("Yes"='Appraisal Inputs'!$E$241:$E$281, ROW('Appraisal Inputs'!$E$241:$E$281)-240,""), ROW()-9)),"")="","",IFERROR(INDEX('Appraisal Inputs'!$D$241:$D$281, SMALL(IF("Yes"='Appraisal Inputs'!$E$241:$E$281, ROW('Appraisal Inputs'!$E$241:$E$281)-240,""), ROW()-9)),""))</f>
        <v/>
      </c>
    </row>
    <row r="22" spans="1:9" x14ac:dyDescent="0.2">
      <c r="A22" s="765">
        <f t="shared" si="1"/>
        <v>0</v>
      </c>
      <c r="C22" s="847" t="str" cm="1">
        <f t="array" ref="C22">IFERROR(INDEX('Appraisal Inputs'!$C$241:$C$281, SMALL(IF("Yes"='Appraisal Inputs'!$E$241:$E$281, ROW('Appraisal Inputs'!$E$241:$E$281)-240,""), ROW()-9)),"")</f>
        <v/>
      </c>
      <c r="D22" s="121" t="str" cm="1">
        <f t="array" ref="D22">IF(IFERROR(INDEX('Appraisal Inputs'!$H$241:$H$281, SMALL(IF("Yes"='Appraisal Inputs'!$E$241:$E$281, ROW('Appraisal Inputs'!$E$241:$E$281)-240,""), ROW()-9)),"")="","",IFERROR(INDEX('Appraisal Inputs'!$H$241:$H$281, SMALL(IF("Yes"='Appraisal Inputs'!$E$241:$E$281, ROW('Appraisal Inputs'!$E$241:$E$281)-240,""), ROW()-9)),""))</f>
        <v/>
      </c>
      <c r="E22" s="756" t="str" cm="1">
        <f t="array" ref="E22">IF(IFERROR(INDEX('Appraisal Inputs'!$G$241:$G$281, SMALL(IF("Yes"='Appraisal Inputs'!$E$241:$E$281, ROW('Appraisal Inputs'!$E$241:$E$281)-240,""), ROW()-9)),"")="","",IFERROR(INDEX('Appraisal Inputs'!$G$241:$G$281, SMALL(IF("Yes"='Appraisal Inputs'!$E$241:$E$281, ROW('Appraisal Inputs'!$E$241:$E$281)-240,""), ROW()-9)),""))</f>
        <v/>
      </c>
      <c r="F22" s="145" t="str">
        <f t="shared" si="2"/>
        <v>-</v>
      </c>
      <c r="G22" s="121" t="str" cm="1">
        <f t="array" ref="G22">IF(IFERROR(INDEX('Appraisal Inputs'!$F$241:$F$281, SMALL(IF("Yes"='Appraisal Inputs'!$E$241:$E$281, ROW('Appraisal Inputs'!$E$241:$E$281)-240,""), ROW()-9)),"")="","",IFERROR(INDEX('Appraisal Inputs'!$F$241:$F$281, SMALL(IF("Yes"='Appraisal Inputs'!$E$241:$E$281, ROW('Appraisal Inputs'!$E$241:$E$281)-240,""), ROW()-9)),""))</f>
        <v/>
      </c>
      <c r="H22" s="139" t="str">
        <f t="shared" si="3"/>
        <v>-</v>
      </c>
      <c r="I22" s="143" t="str" cm="1">
        <f t="array" ref="I22">IF(IFERROR(INDEX('Appraisal Inputs'!$D$241:$D$281, SMALL(IF("Yes"='Appraisal Inputs'!$E$241:$E$281, ROW('Appraisal Inputs'!$E$241:$E$281)-240,""), ROW()-9)),"")="","",IFERROR(INDEX('Appraisal Inputs'!$D$241:$D$281, SMALL(IF("Yes"='Appraisal Inputs'!$E$241:$E$281, ROW('Appraisal Inputs'!$E$241:$E$281)-240,""), ROW()-9)),""))</f>
        <v/>
      </c>
    </row>
    <row r="23" spans="1:9" x14ac:dyDescent="0.2">
      <c r="A23" s="765">
        <f t="shared" si="1"/>
        <v>0</v>
      </c>
      <c r="C23" s="847" t="str" cm="1">
        <f t="array" ref="C23">IFERROR(INDEX('Appraisal Inputs'!$C$241:$C$281, SMALL(IF("Yes"='Appraisal Inputs'!$E$241:$E$281, ROW('Appraisal Inputs'!$E$241:$E$281)-240,""), ROW()-9)),"")</f>
        <v/>
      </c>
      <c r="D23" s="121" t="str" cm="1">
        <f t="array" ref="D23">IF(IFERROR(INDEX('Appraisal Inputs'!$H$241:$H$281, SMALL(IF("Yes"='Appraisal Inputs'!$E$241:$E$281, ROW('Appraisal Inputs'!$E$241:$E$281)-240,""), ROW()-9)),"")="","",IFERROR(INDEX('Appraisal Inputs'!$H$241:$H$281, SMALL(IF("Yes"='Appraisal Inputs'!$E$241:$E$281, ROW('Appraisal Inputs'!$E$241:$E$281)-240,""), ROW()-9)),""))</f>
        <v/>
      </c>
      <c r="E23" s="756" t="str" cm="1">
        <f t="array" ref="E23">IF(IFERROR(INDEX('Appraisal Inputs'!$G$241:$G$281, SMALL(IF("Yes"='Appraisal Inputs'!$E$241:$E$281, ROW('Appraisal Inputs'!$E$241:$E$281)-240,""), ROW()-9)),"")="","",IFERROR(INDEX('Appraisal Inputs'!$G$241:$G$281, SMALL(IF("Yes"='Appraisal Inputs'!$E$241:$E$281, ROW('Appraisal Inputs'!$E$241:$E$281)-240,""), ROW()-9)),""))</f>
        <v/>
      </c>
      <c r="F23" s="145" t="str">
        <f t="shared" si="2"/>
        <v>-</v>
      </c>
      <c r="G23" s="121" t="str" cm="1">
        <f t="array" ref="G23">IF(IFERROR(INDEX('Appraisal Inputs'!$F$241:$F$281, SMALL(IF("Yes"='Appraisal Inputs'!$E$241:$E$281, ROW('Appraisal Inputs'!$E$241:$E$281)-240,""), ROW()-9)),"")="","",IFERROR(INDEX('Appraisal Inputs'!$F$241:$F$281, SMALL(IF("Yes"='Appraisal Inputs'!$E$241:$E$281, ROW('Appraisal Inputs'!$E$241:$E$281)-240,""), ROW()-9)),""))</f>
        <v/>
      </c>
      <c r="H23" s="139" t="str">
        <f t="shared" si="3"/>
        <v>-</v>
      </c>
      <c r="I23" s="143" t="str" cm="1">
        <f t="array" ref="I23">IF(IFERROR(INDEX('Appraisal Inputs'!$D$241:$D$281, SMALL(IF("Yes"='Appraisal Inputs'!$E$241:$E$281, ROW('Appraisal Inputs'!$E$241:$E$281)-240,""), ROW()-9)),"")="","",IFERROR(INDEX('Appraisal Inputs'!$D$241:$D$281, SMALL(IF("Yes"='Appraisal Inputs'!$E$241:$E$281, ROW('Appraisal Inputs'!$E$241:$E$281)-240,""), ROW()-9)),""))</f>
        <v/>
      </c>
    </row>
    <row r="24" spans="1:9" x14ac:dyDescent="0.2">
      <c r="A24" s="765">
        <f t="shared" si="1"/>
        <v>0</v>
      </c>
      <c r="C24" s="847" t="str" cm="1">
        <f t="array" ref="C24">IFERROR(INDEX('Appraisal Inputs'!$C$241:$C$281, SMALL(IF("Yes"='Appraisal Inputs'!$E$241:$E$281, ROW('Appraisal Inputs'!$E$241:$E$281)-240,""), ROW()-9)),"")</f>
        <v/>
      </c>
      <c r="D24" s="121" t="str" cm="1">
        <f t="array" ref="D24">IF(IFERROR(INDEX('Appraisal Inputs'!$H$241:$H$281, SMALL(IF("Yes"='Appraisal Inputs'!$E$241:$E$281, ROW('Appraisal Inputs'!$E$241:$E$281)-240,""), ROW()-9)),"")="","",IFERROR(INDEX('Appraisal Inputs'!$H$241:$H$281, SMALL(IF("Yes"='Appraisal Inputs'!$E$241:$E$281, ROW('Appraisal Inputs'!$E$241:$E$281)-240,""), ROW()-9)),""))</f>
        <v/>
      </c>
      <c r="E24" s="756" t="str" cm="1">
        <f t="array" ref="E24">IF(IFERROR(INDEX('Appraisal Inputs'!$G$241:$G$281, SMALL(IF("Yes"='Appraisal Inputs'!$E$241:$E$281, ROW('Appraisal Inputs'!$E$241:$E$281)-240,""), ROW()-9)),"")="","",IFERROR(INDEX('Appraisal Inputs'!$G$241:$G$281, SMALL(IF("Yes"='Appraisal Inputs'!$E$241:$E$281, ROW('Appraisal Inputs'!$E$241:$E$281)-240,""), ROW()-9)),""))</f>
        <v/>
      </c>
      <c r="F24" s="145" t="str">
        <f t="shared" si="2"/>
        <v>-</v>
      </c>
      <c r="G24" s="121" t="str" cm="1">
        <f t="array" ref="G24">IF(IFERROR(INDEX('Appraisal Inputs'!$F$241:$F$281, SMALL(IF("Yes"='Appraisal Inputs'!$E$241:$E$281, ROW('Appraisal Inputs'!$E$241:$E$281)-240,""), ROW()-9)),"")="","",IFERROR(INDEX('Appraisal Inputs'!$F$241:$F$281, SMALL(IF("Yes"='Appraisal Inputs'!$E$241:$E$281, ROW('Appraisal Inputs'!$E$241:$E$281)-240,""), ROW()-9)),""))</f>
        <v/>
      </c>
      <c r="H24" s="139" t="str">
        <f t="shared" si="3"/>
        <v>-</v>
      </c>
      <c r="I24" s="143" t="str" cm="1">
        <f t="array" ref="I24">IF(IFERROR(INDEX('Appraisal Inputs'!$D$241:$D$281, SMALL(IF("Yes"='Appraisal Inputs'!$E$241:$E$281, ROW('Appraisal Inputs'!$E$241:$E$281)-240,""), ROW()-9)),"")="","",IFERROR(INDEX('Appraisal Inputs'!$D$241:$D$281, SMALL(IF("Yes"='Appraisal Inputs'!$E$241:$E$281, ROW('Appraisal Inputs'!$E$241:$E$281)-240,""), ROW()-9)),""))</f>
        <v/>
      </c>
    </row>
    <row r="25" spans="1:9" x14ac:dyDescent="0.2">
      <c r="A25" s="765">
        <f t="shared" si="1"/>
        <v>0</v>
      </c>
      <c r="C25" s="847" t="str" cm="1">
        <f t="array" ref="C25">IFERROR(INDEX('Appraisal Inputs'!$C$241:$C$281, SMALL(IF("Yes"='Appraisal Inputs'!$E$241:$E$281, ROW('Appraisal Inputs'!$E$241:$E$281)-240,""), ROW()-9)),"")</f>
        <v/>
      </c>
      <c r="D25" s="121" t="str" cm="1">
        <f t="array" ref="D25">IF(IFERROR(INDEX('Appraisal Inputs'!$H$241:$H$281, SMALL(IF("Yes"='Appraisal Inputs'!$E$241:$E$281, ROW('Appraisal Inputs'!$E$241:$E$281)-240,""), ROW()-9)),"")="","",IFERROR(INDEX('Appraisal Inputs'!$H$241:$H$281, SMALL(IF("Yes"='Appraisal Inputs'!$E$241:$E$281, ROW('Appraisal Inputs'!$E$241:$E$281)-240,""), ROW()-9)),""))</f>
        <v/>
      </c>
      <c r="E25" s="756" t="str" cm="1">
        <f t="array" ref="E25">IF(IFERROR(INDEX('Appraisal Inputs'!$G$241:$G$281, SMALL(IF("Yes"='Appraisal Inputs'!$E$241:$E$281, ROW('Appraisal Inputs'!$E$241:$E$281)-240,""), ROW()-9)),"")="","",IFERROR(INDEX('Appraisal Inputs'!$G$241:$G$281, SMALL(IF("Yes"='Appraisal Inputs'!$E$241:$E$281, ROW('Appraisal Inputs'!$E$241:$E$281)-240,""), ROW()-9)),""))</f>
        <v/>
      </c>
      <c r="F25" s="145" t="str">
        <f t="shared" si="2"/>
        <v>-</v>
      </c>
      <c r="G25" s="121" t="str" cm="1">
        <f t="array" ref="G25">IF(IFERROR(INDEX('Appraisal Inputs'!$F$241:$F$281, SMALL(IF("Yes"='Appraisal Inputs'!$E$241:$E$281, ROW('Appraisal Inputs'!$E$241:$E$281)-240,""), ROW()-9)),"")="","",IFERROR(INDEX('Appraisal Inputs'!$F$241:$F$281, SMALL(IF("Yes"='Appraisal Inputs'!$E$241:$E$281, ROW('Appraisal Inputs'!$E$241:$E$281)-240,""), ROW()-9)),""))</f>
        <v/>
      </c>
      <c r="H25" s="139" t="str">
        <f t="shared" si="3"/>
        <v>-</v>
      </c>
      <c r="I25" s="143" t="str" cm="1">
        <f t="array" ref="I25">IF(IFERROR(INDEX('Appraisal Inputs'!$D$241:$D$281, SMALL(IF("Yes"='Appraisal Inputs'!$E$241:$E$281, ROW('Appraisal Inputs'!$E$241:$E$281)-240,""), ROW()-9)),"")="","",IFERROR(INDEX('Appraisal Inputs'!$D$241:$D$281, SMALL(IF("Yes"='Appraisal Inputs'!$E$241:$E$281, ROW('Appraisal Inputs'!$E$241:$E$281)-240,""), ROW()-9)),""))</f>
        <v/>
      </c>
    </row>
    <row r="26" spans="1:9" x14ac:dyDescent="0.2">
      <c r="A26" s="765">
        <f t="shared" si="1"/>
        <v>0</v>
      </c>
      <c r="C26" s="847" t="str" cm="1">
        <f t="array" ref="C26">IFERROR(INDEX('Appraisal Inputs'!$C$241:$C$281, SMALL(IF("Yes"='Appraisal Inputs'!$E$241:$E$281, ROW('Appraisal Inputs'!$E$241:$E$281)-240,""), ROW()-9)),"")</f>
        <v/>
      </c>
      <c r="D26" s="121" t="str" cm="1">
        <f t="array" ref="D26">IF(IFERROR(INDEX('Appraisal Inputs'!$H$241:$H$281, SMALL(IF("Yes"='Appraisal Inputs'!$E$241:$E$281, ROW('Appraisal Inputs'!$E$241:$E$281)-240,""), ROW()-9)),"")="","",IFERROR(INDEX('Appraisal Inputs'!$H$241:$H$281, SMALL(IF("Yes"='Appraisal Inputs'!$E$241:$E$281, ROW('Appraisal Inputs'!$E$241:$E$281)-240,""), ROW()-9)),""))</f>
        <v/>
      </c>
      <c r="E26" s="756" t="str" cm="1">
        <f t="array" ref="E26">IF(IFERROR(INDEX('Appraisal Inputs'!$G$241:$G$281, SMALL(IF("Yes"='Appraisal Inputs'!$E$241:$E$281, ROW('Appraisal Inputs'!$E$241:$E$281)-240,""), ROW()-9)),"")="","",IFERROR(INDEX('Appraisal Inputs'!$G$241:$G$281, SMALL(IF("Yes"='Appraisal Inputs'!$E$241:$E$281, ROW('Appraisal Inputs'!$E$241:$E$281)-240,""), ROW()-9)),""))</f>
        <v/>
      </c>
      <c r="F26" s="145" t="str">
        <f t="shared" si="2"/>
        <v>-</v>
      </c>
      <c r="G26" s="121" t="str" cm="1">
        <f t="array" ref="G26">IF(IFERROR(INDEX('Appraisal Inputs'!$F$241:$F$281, SMALL(IF("Yes"='Appraisal Inputs'!$E$241:$E$281, ROW('Appraisal Inputs'!$E$241:$E$281)-240,""), ROW()-9)),"")="","",IFERROR(INDEX('Appraisal Inputs'!$F$241:$F$281, SMALL(IF("Yes"='Appraisal Inputs'!$E$241:$E$281, ROW('Appraisal Inputs'!$E$241:$E$281)-240,""), ROW()-9)),""))</f>
        <v/>
      </c>
      <c r="H26" s="139" t="str">
        <f t="shared" si="3"/>
        <v>-</v>
      </c>
      <c r="I26" s="143" t="str" cm="1">
        <f t="array" ref="I26">IF(IFERROR(INDEX('Appraisal Inputs'!$D$241:$D$281, SMALL(IF("Yes"='Appraisal Inputs'!$E$241:$E$281, ROW('Appraisal Inputs'!$E$241:$E$281)-240,""), ROW()-9)),"")="","",IFERROR(INDEX('Appraisal Inputs'!$D$241:$D$281, SMALL(IF("Yes"='Appraisal Inputs'!$E$241:$E$281, ROW('Appraisal Inputs'!$E$241:$E$281)-240,""), ROW()-9)),""))</f>
        <v/>
      </c>
    </row>
    <row r="27" spans="1:9" x14ac:dyDescent="0.2">
      <c r="A27" s="765">
        <f t="shared" si="1"/>
        <v>0</v>
      </c>
      <c r="C27" s="847" t="str" cm="1">
        <f t="array" ref="C27">IFERROR(INDEX('Appraisal Inputs'!$C$241:$C$281, SMALL(IF("Yes"='Appraisal Inputs'!$E$241:$E$281, ROW('Appraisal Inputs'!$E$241:$E$281)-240,""), ROW()-9)),"")</f>
        <v/>
      </c>
      <c r="D27" s="121" t="str" cm="1">
        <f t="array" ref="D27">IF(IFERROR(INDEX('Appraisal Inputs'!$H$241:$H$281, SMALL(IF("Yes"='Appraisal Inputs'!$E$241:$E$281, ROW('Appraisal Inputs'!$E$241:$E$281)-240,""), ROW()-9)),"")="","",IFERROR(INDEX('Appraisal Inputs'!$H$241:$H$281, SMALL(IF("Yes"='Appraisal Inputs'!$E$241:$E$281, ROW('Appraisal Inputs'!$E$241:$E$281)-240,""), ROW()-9)),""))</f>
        <v/>
      </c>
      <c r="E27" s="756" t="str" cm="1">
        <f t="array" ref="E27">IF(IFERROR(INDEX('Appraisal Inputs'!$G$241:$G$281, SMALL(IF("Yes"='Appraisal Inputs'!$E$241:$E$281, ROW('Appraisal Inputs'!$E$241:$E$281)-240,""), ROW()-9)),"")="","",IFERROR(INDEX('Appraisal Inputs'!$G$241:$G$281, SMALL(IF("Yes"='Appraisal Inputs'!$E$241:$E$281, ROW('Appraisal Inputs'!$E$241:$E$281)-240,""), ROW()-9)),""))</f>
        <v/>
      </c>
      <c r="F27" s="145" t="str">
        <f t="shared" si="2"/>
        <v>-</v>
      </c>
      <c r="G27" s="121" t="str" cm="1">
        <f t="array" ref="G27">IF(IFERROR(INDEX('Appraisal Inputs'!$F$241:$F$281, SMALL(IF("Yes"='Appraisal Inputs'!$E$241:$E$281, ROW('Appraisal Inputs'!$E$241:$E$281)-240,""), ROW()-9)),"")="","",IFERROR(INDEX('Appraisal Inputs'!$F$241:$F$281, SMALL(IF("Yes"='Appraisal Inputs'!$E$241:$E$281, ROW('Appraisal Inputs'!$E$241:$E$281)-240,""), ROW()-9)),""))</f>
        <v/>
      </c>
      <c r="H27" s="139" t="str">
        <f t="shared" si="3"/>
        <v>-</v>
      </c>
      <c r="I27" s="143" t="str" cm="1">
        <f t="array" ref="I27">IF(IFERROR(INDEX('Appraisal Inputs'!$D$241:$D$281, SMALL(IF("Yes"='Appraisal Inputs'!$E$241:$E$281, ROW('Appraisal Inputs'!$E$241:$E$281)-240,""), ROW()-9)),"")="","",IFERROR(INDEX('Appraisal Inputs'!$D$241:$D$281, SMALL(IF("Yes"='Appraisal Inputs'!$E$241:$E$281, ROW('Appraisal Inputs'!$E$241:$E$281)-240,""), ROW()-9)),""))</f>
        <v/>
      </c>
    </row>
    <row r="28" spans="1:9" x14ac:dyDescent="0.2">
      <c r="A28" s="765">
        <f t="shared" si="1"/>
        <v>0</v>
      </c>
      <c r="C28" s="847" t="str" cm="1">
        <f t="array" ref="C28">IFERROR(INDEX('Appraisal Inputs'!$C$241:$C$281, SMALL(IF("Yes"='Appraisal Inputs'!$E$241:$E$281, ROW('Appraisal Inputs'!$E$241:$E$281)-240,""), ROW()-9)),"")</f>
        <v/>
      </c>
      <c r="D28" s="121" t="str" cm="1">
        <f t="array" ref="D28">IF(IFERROR(INDEX('Appraisal Inputs'!$H$241:$H$281, SMALL(IF("Yes"='Appraisal Inputs'!$E$241:$E$281, ROW('Appraisal Inputs'!$E$241:$E$281)-240,""), ROW()-9)),"")="","",IFERROR(INDEX('Appraisal Inputs'!$H$241:$H$281, SMALL(IF("Yes"='Appraisal Inputs'!$E$241:$E$281, ROW('Appraisal Inputs'!$E$241:$E$281)-240,""), ROW()-9)),""))</f>
        <v/>
      </c>
      <c r="E28" s="756" t="str" cm="1">
        <f t="array" ref="E28">IF(IFERROR(INDEX('Appraisal Inputs'!$G$241:$G$281, SMALL(IF("Yes"='Appraisal Inputs'!$E$241:$E$281, ROW('Appraisal Inputs'!$E$241:$E$281)-240,""), ROW()-9)),"")="","",IFERROR(INDEX('Appraisal Inputs'!$G$241:$G$281, SMALL(IF("Yes"='Appraisal Inputs'!$E$241:$E$281, ROW('Appraisal Inputs'!$E$241:$E$281)-240,""), ROW()-9)),""))</f>
        <v/>
      </c>
      <c r="F28" s="145" t="str">
        <f t="shared" si="2"/>
        <v>-</v>
      </c>
      <c r="G28" s="121" t="str" cm="1">
        <f t="array" ref="G28">IF(IFERROR(INDEX('Appraisal Inputs'!$F$241:$F$281, SMALL(IF("Yes"='Appraisal Inputs'!$E$241:$E$281, ROW('Appraisal Inputs'!$E$241:$E$281)-240,""), ROW()-9)),"")="","",IFERROR(INDEX('Appraisal Inputs'!$F$241:$F$281, SMALL(IF("Yes"='Appraisal Inputs'!$E$241:$E$281, ROW('Appraisal Inputs'!$E$241:$E$281)-240,""), ROW()-9)),""))</f>
        <v/>
      </c>
      <c r="H28" s="139" t="str">
        <f t="shared" si="3"/>
        <v>-</v>
      </c>
      <c r="I28" s="143" t="str" cm="1">
        <f t="array" ref="I28">IF(IFERROR(INDEX('Appraisal Inputs'!$D$241:$D$281, SMALL(IF("Yes"='Appraisal Inputs'!$E$241:$E$281, ROW('Appraisal Inputs'!$E$241:$E$281)-240,""), ROW()-9)),"")="","",IFERROR(INDEX('Appraisal Inputs'!$D$241:$D$281, SMALL(IF("Yes"='Appraisal Inputs'!$E$241:$E$281, ROW('Appraisal Inputs'!$E$241:$E$281)-240,""), ROW()-9)),""))</f>
        <v/>
      </c>
    </row>
    <row r="29" spans="1:9" x14ac:dyDescent="0.2">
      <c r="A29" s="765">
        <f t="shared" si="1"/>
        <v>0</v>
      </c>
      <c r="C29" s="847" t="str" cm="1">
        <f t="array" ref="C29">IFERROR(INDEX('Appraisal Inputs'!$C$241:$C$281, SMALL(IF("Yes"='Appraisal Inputs'!$E$241:$E$281, ROW('Appraisal Inputs'!$E$241:$E$281)-240,""), ROW()-9)),"")</f>
        <v/>
      </c>
      <c r="D29" s="121" t="str" cm="1">
        <f t="array" ref="D29">IF(IFERROR(INDEX('Appraisal Inputs'!$H$241:$H$281, SMALL(IF("Yes"='Appraisal Inputs'!$E$241:$E$281, ROW('Appraisal Inputs'!$E$241:$E$281)-240,""), ROW()-9)),"")="","",IFERROR(INDEX('Appraisal Inputs'!$H$241:$H$281, SMALL(IF("Yes"='Appraisal Inputs'!$E$241:$E$281, ROW('Appraisal Inputs'!$E$241:$E$281)-240,""), ROW()-9)),""))</f>
        <v/>
      </c>
      <c r="E29" s="756" t="str" cm="1">
        <f t="array" ref="E29">IF(IFERROR(INDEX('Appraisal Inputs'!$G$241:$G$281, SMALL(IF("Yes"='Appraisal Inputs'!$E$241:$E$281, ROW('Appraisal Inputs'!$E$241:$E$281)-240,""), ROW()-9)),"")="","",IFERROR(INDEX('Appraisal Inputs'!$G$241:$G$281, SMALL(IF("Yes"='Appraisal Inputs'!$E$241:$E$281, ROW('Appraisal Inputs'!$E$241:$E$281)-240,""), ROW()-9)),""))</f>
        <v/>
      </c>
      <c r="F29" s="145" t="str">
        <f t="shared" si="2"/>
        <v>-</v>
      </c>
      <c r="G29" s="121" t="str" cm="1">
        <f t="array" ref="G29">IF(IFERROR(INDEX('Appraisal Inputs'!$F$241:$F$281, SMALL(IF("Yes"='Appraisal Inputs'!$E$241:$E$281, ROW('Appraisal Inputs'!$E$241:$E$281)-240,""), ROW()-9)),"")="","",IFERROR(INDEX('Appraisal Inputs'!$F$241:$F$281, SMALL(IF("Yes"='Appraisal Inputs'!$E$241:$E$281, ROW('Appraisal Inputs'!$E$241:$E$281)-240,""), ROW()-9)),""))</f>
        <v/>
      </c>
      <c r="H29" s="139" t="str">
        <f t="shared" si="3"/>
        <v>-</v>
      </c>
      <c r="I29" s="143" t="str" cm="1">
        <f t="array" ref="I29">IF(IFERROR(INDEX('Appraisal Inputs'!$D$241:$D$281, SMALL(IF("Yes"='Appraisal Inputs'!$E$241:$E$281, ROW('Appraisal Inputs'!$E$241:$E$281)-240,""), ROW()-9)),"")="","",IFERROR(INDEX('Appraisal Inputs'!$D$241:$D$281, SMALL(IF("Yes"='Appraisal Inputs'!$E$241:$E$281, ROW('Appraisal Inputs'!$E$241:$E$281)-240,""), ROW()-9)),""))</f>
        <v/>
      </c>
    </row>
    <row r="30" spans="1:9" x14ac:dyDescent="0.2">
      <c r="A30" s="765">
        <f t="shared" si="1"/>
        <v>0</v>
      </c>
      <c r="C30" s="847" t="str" cm="1">
        <f t="array" ref="C30">IFERROR(INDEX('Appraisal Inputs'!$C$241:$C$281, SMALL(IF("Yes"='Appraisal Inputs'!$E$241:$E$281, ROW('Appraisal Inputs'!$E$241:$E$281)-240,""), ROW()-9)),"")</f>
        <v/>
      </c>
      <c r="D30" s="121" t="str" cm="1">
        <f t="array" ref="D30">IF(IFERROR(INDEX('Appraisal Inputs'!$H$241:$H$281, SMALL(IF("Yes"='Appraisal Inputs'!$E$241:$E$281, ROW('Appraisal Inputs'!$E$241:$E$281)-240,""), ROW()-9)),"")="","",IFERROR(INDEX('Appraisal Inputs'!$H$241:$H$281, SMALL(IF("Yes"='Appraisal Inputs'!$E$241:$E$281, ROW('Appraisal Inputs'!$E$241:$E$281)-240,""), ROW()-9)),""))</f>
        <v/>
      </c>
      <c r="E30" s="756" t="str" cm="1">
        <f t="array" ref="E30">IF(IFERROR(INDEX('Appraisal Inputs'!$G$241:$G$281, SMALL(IF("Yes"='Appraisal Inputs'!$E$241:$E$281, ROW('Appraisal Inputs'!$E$241:$E$281)-240,""), ROW()-9)),"")="","",IFERROR(INDEX('Appraisal Inputs'!$G$241:$G$281, SMALL(IF("Yes"='Appraisal Inputs'!$E$241:$E$281, ROW('Appraisal Inputs'!$E$241:$E$281)-240,""), ROW()-9)),""))</f>
        <v/>
      </c>
      <c r="F30" s="145" t="str">
        <f t="shared" si="2"/>
        <v>-</v>
      </c>
      <c r="G30" s="121" t="str" cm="1">
        <f t="array" ref="G30">IF(IFERROR(INDEX('Appraisal Inputs'!$F$241:$F$281, SMALL(IF("Yes"='Appraisal Inputs'!$E$241:$E$281, ROW('Appraisal Inputs'!$E$241:$E$281)-240,""), ROW()-9)),"")="","",IFERROR(INDEX('Appraisal Inputs'!$F$241:$F$281, SMALL(IF("Yes"='Appraisal Inputs'!$E$241:$E$281, ROW('Appraisal Inputs'!$E$241:$E$281)-240,""), ROW()-9)),""))</f>
        <v/>
      </c>
      <c r="H30" s="139" t="str">
        <f t="shared" si="3"/>
        <v>-</v>
      </c>
      <c r="I30" s="143" t="str" cm="1">
        <f t="array" ref="I30">IF(IFERROR(INDEX('Appraisal Inputs'!$D$241:$D$281, SMALL(IF("Yes"='Appraisal Inputs'!$E$241:$E$281, ROW('Appraisal Inputs'!$E$241:$E$281)-240,""), ROW()-9)),"")="","",IFERROR(INDEX('Appraisal Inputs'!$D$241:$D$281, SMALL(IF("Yes"='Appraisal Inputs'!$E$241:$E$281, ROW('Appraisal Inputs'!$E$241:$E$281)-240,""), ROW()-9)),""))</f>
        <v/>
      </c>
    </row>
    <row r="31" spans="1:9" x14ac:dyDescent="0.2">
      <c r="A31" s="765">
        <f t="shared" si="1"/>
        <v>0</v>
      </c>
      <c r="C31" s="847" t="str" cm="1">
        <f t="array" ref="C31">IFERROR(INDEX('Appraisal Inputs'!$C$241:$C$281, SMALL(IF("Yes"='Appraisal Inputs'!$E$241:$E$281, ROW('Appraisal Inputs'!$E$241:$E$281)-240,""), ROW()-9)),"")</f>
        <v/>
      </c>
      <c r="D31" s="121" t="str" cm="1">
        <f t="array" ref="D31">IF(IFERROR(INDEX('Appraisal Inputs'!$H$241:$H$281, SMALL(IF("Yes"='Appraisal Inputs'!$E$241:$E$281, ROW('Appraisal Inputs'!$E$241:$E$281)-240,""), ROW()-9)),"")="","",IFERROR(INDEX('Appraisal Inputs'!$H$241:$H$281, SMALL(IF("Yes"='Appraisal Inputs'!$E$241:$E$281, ROW('Appraisal Inputs'!$E$241:$E$281)-240,""), ROW()-9)),""))</f>
        <v/>
      </c>
      <c r="E31" s="756" t="str" cm="1">
        <f t="array" ref="E31">IF(IFERROR(INDEX('Appraisal Inputs'!$G$241:$G$281, SMALL(IF("Yes"='Appraisal Inputs'!$E$241:$E$281, ROW('Appraisal Inputs'!$E$241:$E$281)-240,""), ROW()-9)),"")="","",IFERROR(INDEX('Appraisal Inputs'!$G$241:$G$281, SMALL(IF("Yes"='Appraisal Inputs'!$E$241:$E$281, ROW('Appraisal Inputs'!$E$241:$E$281)-240,""), ROW()-9)),""))</f>
        <v/>
      </c>
      <c r="F31" s="145" t="str">
        <f t="shared" si="2"/>
        <v>-</v>
      </c>
      <c r="G31" s="121" t="str" cm="1">
        <f t="array" ref="G31">IF(IFERROR(INDEX('Appraisal Inputs'!$F$241:$F$281, SMALL(IF("Yes"='Appraisal Inputs'!$E$241:$E$281, ROW('Appraisal Inputs'!$E$241:$E$281)-240,""), ROW()-9)),"")="","",IFERROR(INDEX('Appraisal Inputs'!$F$241:$F$281, SMALL(IF("Yes"='Appraisal Inputs'!$E$241:$E$281, ROW('Appraisal Inputs'!$E$241:$E$281)-240,""), ROW()-9)),""))</f>
        <v/>
      </c>
      <c r="H31" s="139" t="str">
        <f t="shared" si="3"/>
        <v>-</v>
      </c>
      <c r="I31" s="143" t="str" cm="1">
        <f t="array" ref="I31">IF(IFERROR(INDEX('Appraisal Inputs'!$D$241:$D$281, SMALL(IF("Yes"='Appraisal Inputs'!$E$241:$E$281, ROW('Appraisal Inputs'!$E$241:$E$281)-240,""), ROW()-9)),"")="","",IFERROR(INDEX('Appraisal Inputs'!$D$241:$D$281, SMALL(IF("Yes"='Appraisal Inputs'!$E$241:$E$281, ROW('Appraisal Inputs'!$E$241:$E$281)-240,""), ROW()-9)),""))</f>
        <v/>
      </c>
    </row>
    <row r="32" spans="1:9" x14ac:dyDescent="0.2">
      <c r="A32" s="765">
        <f t="shared" si="1"/>
        <v>0</v>
      </c>
      <c r="C32" s="847" t="str" cm="1">
        <f t="array" ref="C32">IFERROR(INDEX('Appraisal Inputs'!$C$241:$C$281, SMALL(IF("Yes"='Appraisal Inputs'!$E$241:$E$281, ROW('Appraisal Inputs'!$E$241:$E$281)-240,""), ROW()-9)),"")</f>
        <v/>
      </c>
      <c r="D32" s="121" t="str" cm="1">
        <f t="array" ref="D32">IF(IFERROR(INDEX('Appraisal Inputs'!$H$241:$H$281, SMALL(IF("Yes"='Appraisal Inputs'!$E$241:$E$281, ROW('Appraisal Inputs'!$E$241:$E$281)-240,""), ROW()-9)),"")="","",IFERROR(INDEX('Appraisal Inputs'!$H$241:$H$281, SMALL(IF("Yes"='Appraisal Inputs'!$E$241:$E$281, ROW('Appraisal Inputs'!$E$241:$E$281)-240,""), ROW()-9)),""))</f>
        <v/>
      </c>
      <c r="E32" s="756" t="str" cm="1">
        <f t="array" ref="E32">IF(IFERROR(INDEX('Appraisal Inputs'!$G$241:$G$281, SMALL(IF("Yes"='Appraisal Inputs'!$E$241:$E$281, ROW('Appraisal Inputs'!$E$241:$E$281)-240,""), ROW()-9)),"")="","",IFERROR(INDEX('Appraisal Inputs'!$G$241:$G$281, SMALL(IF("Yes"='Appraisal Inputs'!$E$241:$E$281, ROW('Appraisal Inputs'!$E$241:$E$281)-240,""), ROW()-9)),""))</f>
        <v/>
      </c>
      <c r="F32" s="145" t="str">
        <f t="shared" si="2"/>
        <v>-</v>
      </c>
      <c r="G32" s="121" t="str" cm="1">
        <f t="array" ref="G32">IF(IFERROR(INDEX('Appraisal Inputs'!$F$241:$F$281, SMALL(IF("Yes"='Appraisal Inputs'!$E$241:$E$281, ROW('Appraisal Inputs'!$E$241:$E$281)-240,""), ROW()-9)),"")="","",IFERROR(INDEX('Appraisal Inputs'!$F$241:$F$281, SMALL(IF("Yes"='Appraisal Inputs'!$E$241:$E$281, ROW('Appraisal Inputs'!$E$241:$E$281)-240,""), ROW()-9)),""))</f>
        <v/>
      </c>
      <c r="H32" s="139" t="str">
        <f t="shared" si="3"/>
        <v>-</v>
      </c>
      <c r="I32" s="143" t="str" cm="1">
        <f t="array" ref="I32">IF(IFERROR(INDEX('Appraisal Inputs'!$D$241:$D$281, SMALL(IF("Yes"='Appraisal Inputs'!$E$241:$E$281, ROW('Appraisal Inputs'!$E$241:$E$281)-240,""), ROW()-9)),"")="","",IFERROR(INDEX('Appraisal Inputs'!$D$241:$D$281, SMALL(IF("Yes"='Appraisal Inputs'!$E$241:$E$281, ROW('Appraisal Inputs'!$E$241:$E$281)-240,""), ROW()-9)),""))</f>
        <v/>
      </c>
    </row>
    <row r="33" spans="1:9" x14ac:dyDescent="0.2">
      <c r="A33" s="765">
        <f t="shared" si="1"/>
        <v>0</v>
      </c>
      <c r="C33" s="847" t="str" cm="1">
        <f t="array" ref="C33">IFERROR(INDEX('Appraisal Inputs'!$C$241:$C$281, SMALL(IF("Yes"='Appraisal Inputs'!$E$241:$E$281, ROW('Appraisal Inputs'!$E$241:$E$281)-240,""), ROW()-9)),"")</f>
        <v/>
      </c>
      <c r="D33" s="121" t="str" cm="1">
        <f t="array" ref="D33">IF(IFERROR(INDEX('Appraisal Inputs'!$H$241:$H$281, SMALL(IF("Yes"='Appraisal Inputs'!$E$241:$E$281, ROW('Appraisal Inputs'!$E$241:$E$281)-240,""), ROW()-9)),"")="","",IFERROR(INDEX('Appraisal Inputs'!$H$241:$H$281, SMALL(IF("Yes"='Appraisal Inputs'!$E$241:$E$281, ROW('Appraisal Inputs'!$E$241:$E$281)-240,""), ROW()-9)),""))</f>
        <v/>
      </c>
      <c r="E33" s="756" t="str" cm="1">
        <f t="array" ref="E33">IF(IFERROR(INDEX('Appraisal Inputs'!$G$241:$G$281, SMALL(IF("Yes"='Appraisal Inputs'!$E$241:$E$281, ROW('Appraisal Inputs'!$E$241:$E$281)-240,""), ROW()-9)),"")="","",IFERROR(INDEX('Appraisal Inputs'!$G$241:$G$281, SMALL(IF("Yes"='Appraisal Inputs'!$E$241:$E$281, ROW('Appraisal Inputs'!$E$241:$E$281)-240,""), ROW()-9)),""))</f>
        <v/>
      </c>
      <c r="F33" s="145" t="str">
        <f t="shared" si="2"/>
        <v>-</v>
      </c>
      <c r="G33" s="121" t="str" cm="1">
        <f t="array" ref="G33">IF(IFERROR(INDEX('Appraisal Inputs'!$F$241:$F$281, SMALL(IF("Yes"='Appraisal Inputs'!$E$241:$E$281, ROW('Appraisal Inputs'!$E$241:$E$281)-240,""), ROW()-9)),"")="","",IFERROR(INDEX('Appraisal Inputs'!$F$241:$F$281, SMALL(IF("Yes"='Appraisal Inputs'!$E$241:$E$281, ROW('Appraisal Inputs'!$E$241:$E$281)-240,""), ROW()-9)),""))</f>
        <v/>
      </c>
      <c r="H33" s="139" t="str">
        <f t="shared" si="3"/>
        <v>-</v>
      </c>
      <c r="I33" s="143" t="str" cm="1">
        <f t="array" ref="I33">IF(IFERROR(INDEX('Appraisal Inputs'!$D$241:$D$281, SMALL(IF("Yes"='Appraisal Inputs'!$E$241:$E$281, ROW('Appraisal Inputs'!$E$241:$E$281)-240,""), ROW()-9)),"")="","",IFERROR(INDEX('Appraisal Inputs'!$D$241:$D$281, SMALL(IF("Yes"='Appraisal Inputs'!$E$241:$E$281, ROW('Appraisal Inputs'!$E$241:$E$281)-240,""), ROW()-9)),""))</f>
        <v/>
      </c>
    </row>
    <row r="34" spans="1:9" x14ac:dyDescent="0.2">
      <c r="A34" s="765">
        <f t="shared" si="1"/>
        <v>0</v>
      </c>
      <c r="C34" s="847" t="str" cm="1">
        <f t="array" ref="C34">IFERROR(INDEX('Appraisal Inputs'!$C$241:$C$281, SMALL(IF("Yes"='Appraisal Inputs'!$E$241:$E$281, ROW('Appraisal Inputs'!$E$241:$E$281)-240,""), ROW()-9)),"")</f>
        <v/>
      </c>
      <c r="D34" s="121" t="str" cm="1">
        <f t="array" ref="D34">IF(IFERROR(INDEX('Appraisal Inputs'!$H$241:$H$281, SMALL(IF("Yes"='Appraisal Inputs'!$E$241:$E$281, ROW('Appraisal Inputs'!$E$241:$E$281)-240,""), ROW()-9)),"")="","",IFERROR(INDEX('Appraisal Inputs'!$H$241:$H$281, SMALL(IF("Yes"='Appraisal Inputs'!$E$241:$E$281, ROW('Appraisal Inputs'!$E$241:$E$281)-240,""), ROW()-9)),""))</f>
        <v/>
      </c>
      <c r="E34" s="756" t="str" cm="1">
        <f t="array" ref="E34">IF(IFERROR(INDEX('Appraisal Inputs'!$G$241:$G$281, SMALL(IF("Yes"='Appraisal Inputs'!$E$241:$E$281, ROW('Appraisal Inputs'!$E$241:$E$281)-240,""), ROW()-9)),"")="","",IFERROR(INDEX('Appraisal Inputs'!$G$241:$G$281, SMALL(IF("Yes"='Appraisal Inputs'!$E$241:$E$281, ROW('Appraisal Inputs'!$E$241:$E$281)-240,""), ROW()-9)),""))</f>
        <v/>
      </c>
      <c r="F34" s="145" t="str">
        <f t="shared" si="2"/>
        <v>-</v>
      </c>
      <c r="G34" s="121" t="str" cm="1">
        <f t="array" ref="G34">IF(IFERROR(INDEX('Appraisal Inputs'!$F$241:$F$281, SMALL(IF("Yes"='Appraisal Inputs'!$E$241:$E$281, ROW('Appraisal Inputs'!$E$241:$E$281)-240,""), ROW()-9)),"")="","",IFERROR(INDEX('Appraisal Inputs'!$F$241:$F$281, SMALL(IF("Yes"='Appraisal Inputs'!$E$241:$E$281, ROW('Appraisal Inputs'!$E$241:$E$281)-240,""), ROW()-9)),""))</f>
        <v/>
      </c>
      <c r="H34" s="139" t="str">
        <f t="shared" si="3"/>
        <v>-</v>
      </c>
      <c r="I34" s="143" t="str" cm="1">
        <f t="array" ref="I34">IF(IFERROR(INDEX('Appraisal Inputs'!$D$241:$D$281, SMALL(IF("Yes"='Appraisal Inputs'!$E$241:$E$281, ROW('Appraisal Inputs'!$E$241:$E$281)-240,""), ROW()-9)),"")="","",IFERROR(INDEX('Appraisal Inputs'!$D$241:$D$281, SMALL(IF("Yes"='Appraisal Inputs'!$E$241:$E$281, ROW('Appraisal Inputs'!$E$241:$E$281)-240,""), ROW()-9)),""))</f>
        <v/>
      </c>
    </row>
    <row r="35" spans="1:9" x14ac:dyDescent="0.2">
      <c r="A35" s="765">
        <f t="shared" si="1"/>
        <v>0</v>
      </c>
      <c r="C35" s="847" t="str" cm="1">
        <f t="array" ref="C35">IFERROR(INDEX('Appraisal Inputs'!$C$241:$C$281, SMALL(IF("Yes"='Appraisal Inputs'!$E$241:$E$281, ROW('Appraisal Inputs'!$E$241:$E$281)-240,""), ROW()-9)),"")</f>
        <v/>
      </c>
      <c r="D35" s="121" t="str" cm="1">
        <f t="array" ref="D35">IF(IFERROR(INDEX('Appraisal Inputs'!$H$241:$H$281, SMALL(IF("Yes"='Appraisal Inputs'!$E$241:$E$281, ROW('Appraisal Inputs'!$E$241:$E$281)-240,""), ROW()-9)),"")="","",IFERROR(INDEX('Appraisal Inputs'!$H$241:$H$281, SMALL(IF("Yes"='Appraisal Inputs'!$E$241:$E$281, ROW('Appraisal Inputs'!$E$241:$E$281)-240,""), ROW()-9)),""))</f>
        <v/>
      </c>
      <c r="E35" s="756" t="str" cm="1">
        <f t="array" ref="E35">IF(IFERROR(INDEX('Appraisal Inputs'!$G$241:$G$281, SMALL(IF("Yes"='Appraisal Inputs'!$E$241:$E$281, ROW('Appraisal Inputs'!$E$241:$E$281)-240,""), ROW()-9)),"")="","",IFERROR(INDEX('Appraisal Inputs'!$G$241:$G$281, SMALL(IF("Yes"='Appraisal Inputs'!$E$241:$E$281, ROW('Appraisal Inputs'!$E$241:$E$281)-240,""), ROW()-9)),""))</f>
        <v/>
      </c>
      <c r="F35" s="145" t="str">
        <f t="shared" si="2"/>
        <v>-</v>
      </c>
      <c r="G35" s="121" t="str" cm="1">
        <f t="array" ref="G35">IF(IFERROR(INDEX('Appraisal Inputs'!$F$241:$F$281, SMALL(IF("Yes"='Appraisal Inputs'!$E$241:$E$281, ROW('Appraisal Inputs'!$E$241:$E$281)-240,""), ROW()-9)),"")="","",IFERROR(INDEX('Appraisal Inputs'!$F$241:$F$281, SMALL(IF("Yes"='Appraisal Inputs'!$E$241:$E$281, ROW('Appraisal Inputs'!$E$241:$E$281)-240,""), ROW()-9)),""))</f>
        <v/>
      </c>
      <c r="H35" s="139" t="str">
        <f t="shared" si="3"/>
        <v>-</v>
      </c>
      <c r="I35" s="143" t="str" cm="1">
        <f t="array" ref="I35">IF(IFERROR(INDEX('Appraisal Inputs'!$D$241:$D$281, SMALL(IF("Yes"='Appraisal Inputs'!$E$241:$E$281, ROW('Appraisal Inputs'!$E$241:$E$281)-240,""), ROW()-9)),"")="","",IFERROR(INDEX('Appraisal Inputs'!$D$241:$D$281, SMALL(IF("Yes"='Appraisal Inputs'!$E$241:$E$281, ROW('Appraisal Inputs'!$E$241:$E$281)-240,""), ROW()-9)),""))</f>
        <v/>
      </c>
    </row>
    <row r="36" spans="1:9" x14ac:dyDescent="0.2">
      <c r="A36" s="765">
        <f t="shared" si="1"/>
        <v>0</v>
      </c>
      <c r="C36" s="847" t="str" cm="1">
        <f t="array" ref="C36">IFERROR(INDEX('Appraisal Inputs'!$C$241:$C$281, SMALL(IF("Yes"='Appraisal Inputs'!$E$241:$E$281, ROW('Appraisal Inputs'!$E$241:$E$281)-240,""), ROW()-9)),"")</f>
        <v/>
      </c>
      <c r="D36" s="121" t="str" cm="1">
        <f t="array" ref="D36">IF(IFERROR(INDEX('Appraisal Inputs'!$H$241:$H$281, SMALL(IF("Yes"='Appraisal Inputs'!$E$241:$E$281, ROW('Appraisal Inputs'!$E$241:$E$281)-240,""), ROW()-9)),"")="","",IFERROR(INDEX('Appraisal Inputs'!$H$241:$H$281, SMALL(IF("Yes"='Appraisal Inputs'!$E$241:$E$281, ROW('Appraisal Inputs'!$E$241:$E$281)-240,""), ROW()-9)),""))</f>
        <v/>
      </c>
      <c r="E36" s="756" t="str" cm="1">
        <f t="array" ref="E36">IF(IFERROR(INDEX('Appraisal Inputs'!$G$241:$G$281, SMALL(IF("Yes"='Appraisal Inputs'!$E$241:$E$281, ROW('Appraisal Inputs'!$E$241:$E$281)-240,""), ROW()-9)),"")="","",IFERROR(INDEX('Appraisal Inputs'!$G$241:$G$281, SMALL(IF("Yes"='Appraisal Inputs'!$E$241:$E$281, ROW('Appraisal Inputs'!$E$241:$E$281)-240,""), ROW()-9)),""))</f>
        <v/>
      </c>
      <c r="F36" s="145" t="str">
        <f t="shared" si="2"/>
        <v>-</v>
      </c>
      <c r="G36" s="121" t="str" cm="1">
        <f t="array" ref="G36">IF(IFERROR(INDEX('Appraisal Inputs'!$F$241:$F$281, SMALL(IF("Yes"='Appraisal Inputs'!$E$241:$E$281, ROW('Appraisal Inputs'!$E$241:$E$281)-240,""), ROW()-9)),"")="","",IFERROR(INDEX('Appraisal Inputs'!$F$241:$F$281, SMALL(IF("Yes"='Appraisal Inputs'!$E$241:$E$281, ROW('Appraisal Inputs'!$E$241:$E$281)-240,""), ROW()-9)),""))</f>
        <v/>
      </c>
      <c r="H36" s="139" t="str">
        <f t="shared" si="3"/>
        <v>-</v>
      </c>
      <c r="I36" s="143" t="str" cm="1">
        <f t="array" ref="I36">IF(IFERROR(INDEX('Appraisal Inputs'!$D$241:$D$281, SMALL(IF("Yes"='Appraisal Inputs'!$E$241:$E$281, ROW('Appraisal Inputs'!$E$241:$E$281)-240,""), ROW()-9)),"")="","",IFERROR(INDEX('Appraisal Inputs'!$D$241:$D$281, SMALL(IF("Yes"='Appraisal Inputs'!$E$241:$E$281, ROW('Appraisal Inputs'!$E$241:$E$281)-240,""), ROW()-9)),""))</f>
        <v/>
      </c>
    </row>
    <row r="37" spans="1:9" x14ac:dyDescent="0.2">
      <c r="A37" s="765">
        <f t="shared" si="1"/>
        <v>0</v>
      </c>
      <c r="C37" s="847" t="str" cm="1">
        <f t="array" ref="C37">IFERROR(INDEX('Appraisal Inputs'!$C$241:$C$281, SMALL(IF("Yes"='Appraisal Inputs'!$E$241:$E$281, ROW('Appraisal Inputs'!$E$241:$E$281)-240,""), ROW()-9)),"")</f>
        <v/>
      </c>
      <c r="D37" s="121" t="str" cm="1">
        <f t="array" ref="D37">IF(IFERROR(INDEX('Appraisal Inputs'!$H$241:$H$281, SMALL(IF("Yes"='Appraisal Inputs'!$E$241:$E$281, ROW('Appraisal Inputs'!$E$241:$E$281)-240,""), ROW()-9)),"")="","",IFERROR(INDEX('Appraisal Inputs'!$H$241:$H$281, SMALL(IF("Yes"='Appraisal Inputs'!$E$241:$E$281, ROW('Appraisal Inputs'!$E$241:$E$281)-240,""), ROW()-9)),""))</f>
        <v/>
      </c>
      <c r="E37" s="756" t="str" cm="1">
        <f t="array" ref="E37">IF(IFERROR(INDEX('Appraisal Inputs'!$G$241:$G$281, SMALL(IF("Yes"='Appraisal Inputs'!$E$241:$E$281, ROW('Appraisal Inputs'!$E$241:$E$281)-240,""), ROW()-9)),"")="","",IFERROR(INDEX('Appraisal Inputs'!$G$241:$G$281, SMALL(IF("Yes"='Appraisal Inputs'!$E$241:$E$281, ROW('Appraisal Inputs'!$E$241:$E$281)-240,""), ROW()-9)),""))</f>
        <v/>
      </c>
      <c r="F37" s="145" t="str">
        <f t="shared" si="2"/>
        <v>-</v>
      </c>
      <c r="G37" s="121" t="str" cm="1">
        <f t="array" ref="G37">IF(IFERROR(INDEX('Appraisal Inputs'!$F$241:$F$281, SMALL(IF("Yes"='Appraisal Inputs'!$E$241:$E$281, ROW('Appraisal Inputs'!$E$241:$E$281)-240,""), ROW()-9)),"")="","",IFERROR(INDEX('Appraisal Inputs'!$F$241:$F$281, SMALL(IF("Yes"='Appraisal Inputs'!$E$241:$E$281, ROW('Appraisal Inputs'!$E$241:$E$281)-240,""), ROW()-9)),""))</f>
        <v/>
      </c>
      <c r="H37" s="139" t="str">
        <f t="shared" si="3"/>
        <v>-</v>
      </c>
      <c r="I37" s="143" t="str" cm="1">
        <f t="array" ref="I37">IF(IFERROR(INDEX('Appraisal Inputs'!$D$241:$D$281, SMALL(IF("Yes"='Appraisal Inputs'!$E$241:$E$281, ROW('Appraisal Inputs'!$E$241:$E$281)-240,""), ROW()-9)),"")="","",IFERROR(INDEX('Appraisal Inputs'!$D$241:$D$281, SMALL(IF("Yes"='Appraisal Inputs'!$E$241:$E$281, ROW('Appraisal Inputs'!$E$241:$E$281)-240,""), ROW()-9)),""))</f>
        <v/>
      </c>
    </row>
    <row r="38" spans="1:9" x14ac:dyDescent="0.2">
      <c r="A38" s="765">
        <f t="shared" si="1"/>
        <v>0</v>
      </c>
      <c r="C38" s="847" t="str" cm="1">
        <f t="array" ref="C38">IFERROR(INDEX('Appraisal Inputs'!$C$241:$C$281, SMALL(IF("Yes"='Appraisal Inputs'!$E$241:$E$281, ROW('Appraisal Inputs'!$E$241:$E$281)-240,""), ROW()-9)),"")</f>
        <v/>
      </c>
      <c r="D38" s="121" t="str" cm="1">
        <f t="array" ref="D38">IF(IFERROR(INDEX('Appraisal Inputs'!$H$241:$H$281, SMALL(IF("Yes"='Appraisal Inputs'!$E$241:$E$281, ROW('Appraisal Inputs'!$E$241:$E$281)-240,""), ROW()-9)),"")="","",IFERROR(INDEX('Appraisal Inputs'!$H$241:$H$281, SMALL(IF("Yes"='Appraisal Inputs'!$E$241:$E$281, ROW('Appraisal Inputs'!$E$241:$E$281)-240,""), ROW()-9)),""))</f>
        <v/>
      </c>
      <c r="E38" s="756" t="str" cm="1">
        <f t="array" ref="E38">IF(IFERROR(INDEX('Appraisal Inputs'!$G$241:$G$281, SMALL(IF("Yes"='Appraisal Inputs'!$E$241:$E$281, ROW('Appraisal Inputs'!$E$241:$E$281)-240,""), ROW()-9)),"")="","",IFERROR(INDEX('Appraisal Inputs'!$G$241:$G$281, SMALL(IF("Yes"='Appraisal Inputs'!$E$241:$E$281, ROW('Appraisal Inputs'!$E$241:$E$281)-240,""), ROW()-9)),""))</f>
        <v/>
      </c>
      <c r="F38" s="145" t="str">
        <f t="shared" si="2"/>
        <v>-</v>
      </c>
      <c r="G38" s="121" t="str" cm="1">
        <f t="array" ref="G38">IF(IFERROR(INDEX('Appraisal Inputs'!$F$241:$F$281, SMALL(IF("Yes"='Appraisal Inputs'!$E$241:$E$281, ROW('Appraisal Inputs'!$E$241:$E$281)-240,""), ROW()-9)),"")="","",IFERROR(INDEX('Appraisal Inputs'!$F$241:$F$281, SMALL(IF("Yes"='Appraisal Inputs'!$E$241:$E$281, ROW('Appraisal Inputs'!$E$241:$E$281)-240,""), ROW()-9)),""))</f>
        <v/>
      </c>
      <c r="H38" s="139" t="str">
        <f t="shared" si="3"/>
        <v>-</v>
      </c>
      <c r="I38" s="143" t="str" cm="1">
        <f t="array" ref="I38">IF(IFERROR(INDEX('Appraisal Inputs'!$D$241:$D$281, SMALL(IF("Yes"='Appraisal Inputs'!$E$241:$E$281, ROW('Appraisal Inputs'!$E$241:$E$281)-240,""), ROW()-9)),"")="","",IFERROR(INDEX('Appraisal Inputs'!$D$241:$D$281, SMALL(IF("Yes"='Appraisal Inputs'!$E$241:$E$281, ROW('Appraisal Inputs'!$E$241:$E$281)-240,""), ROW()-9)),""))</f>
        <v/>
      </c>
    </row>
    <row r="39" spans="1:9" x14ac:dyDescent="0.2">
      <c r="A39" s="765">
        <f t="shared" si="1"/>
        <v>0</v>
      </c>
      <c r="C39" s="847" t="str" cm="1">
        <f t="array" ref="C39">IFERROR(INDEX('Appraisal Inputs'!$C$241:$C$281, SMALL(IF("Yes"='Appraisal Inputs'!$E$241:$E$281, ROW('Appraisal Inputs'!$E$241:$E$281)-240,""), ROW()-9)),"")</f>
        <v/>
      </c>
      <c r="D39" s="121" t="str" cm="1">
        <f t="array" ref="D39">IF(IFERROR(INDEX('Appraisal Inputs'!$H$241:$H$281, SMALL(IF("Yes"='Appraisal Inputs'!$E$241:$E$281, ROW('Appraisal Inputs'!$E$241:$E$281)-240,""), ROW()-9)),"")="","",IFERROR(INDEX('Appraisal Inputs'!$H$241:$H$281, SMALL(IF("Yes"='Appraisal Inputs'!$E$241:$E$281, ROW('Appraisal Inputs'!$E$241:$E$281)-240,""), ROW()-9)),""))</f>
        <v/>
      </c>
      <c r="E39" s="756" t="str" cm="1">
        <f t="array" ref="E39">IF(IFERROR(INDEX('Appraisal Inputs'!$G$241:$G$281, SMALL(IF("Yes"='Appraisal Inputs'!$E$241:$E$281, ROW('Appraisal Inputs'!$E$241:$E$281)-240,""), ROW()-9)),"")="","",IFERROR(INDEX('Appraisal Inputs'!$G$241:$G$281, SMALL(IF("Yes"='Appraisal Inputs'!$E$241:$E$281, ROW('Appraisal Inputs'!$E$241:$E$281)-240,""), ROW()-9)),""))</f>
        <v/>
      </c>
      <c r="F39" s="145" t="str">
        <f t="shared" si="2"/>
        <v>-</v>
      </c>
      <c r="G39" s="121" t="str" cm="1">
        <f t="array" ref="G39">IF(IFERROR(INDEX('Appraisal Inputs'!$F$241:$F$281, SMALL(IF("Yes"='Appraisal Inputs'!$E$241:$E$281, ROW('Appraisal Inputs'!$E$241:$E$281)-240,""), ROW()-9)),"")="","",IFERROR(INDEX('Appraisal Inputs'!$F$241:$F$281, SMALL(IF("Yes"='Appraisal Inputs'!$E$241:$E$281, ROW('Appraisal Inputs'!$E$241:$E$281)-240,""), ROW()-9)),""))</f>
        <v/>
      </c>
      <c r="H39" s="139" t="str">
        <f t="shared" si="3"/>
        <v>-</v>
      </c>
      <c r="I39" s="143" t="str" cm="1">
        <f t="array" ref="I39">IF(IFERROR(INDEX('Appraisal Inputs'!$D$241:$D$281, SMALL(IF("Yes"='Appraisal Inputs'!$E$241:$E$281, ROW('Appraisal Inputs'!$E$241:$E$281)-240,""), ROW()-9)),"")="","",IFERROR(INDEX('Appraisal Inputs'!$D$241:$D$281, SMALL(IF("Yes"='Appraisal Inputs'!$E$241:$E$281, ROW('Appraisal Inputs'!$E$241:$E$281)-240,""), ROW()-9)),""))</f>
        <v/>
      </c>
    </row>
    <row r="40" spans="1:9" x14ac:dyDescent="0.2">
      <c r="A40" s="765">
        <f t="shared" si="1"/>
        <v>0</v>
      </c>
      <c r="C40" s="847" t="str" cm="1">
        <f t="array" ref="C40">IFERROR(INDEX('Appraisal Inputs'!$C$241:$C$281, SMALL(IF("Yes"='Appraisal Inputs'!$E$241:$E$281, ROW('Appraisal Inputs'!$E$241:$E$281)-240,""), ROW()-9)),"")</f>
        <v/>
      </c>
      <c r="D40" s="121" t="str" cm="1">
        <f t="array" ref="D40">IF(IFERROR(INDEX('Appraisal Inputs'!$H$241:$H$281, SMALL(IF("Yes"='Appraisal Inputs'!$E$241:$E$281, ROW('Appraisal Inputs'!$E$241:$E$281)-240,""), ROW()-9)),"")="","",IFERROR(INDEX('Appraisal Inputs'!$H$241:$H$281, SMALL(IF("Yes"='Appraisal Inputs'!$E$241:$E$281, ROW('Appraisal Inputs'!$E$241:$E$281)-240,""), ROW()-9)),""))</f>
        <v/>
      </c>
      <c r="E40" s="756" t="str" cm="1">
        <f t="array" ref="E40">IF(IFERROR(INDEX('Appraisal Inputs'!$G$241:$G$281, SMALL(IF("Yes"='Appraisal Inputs'!$E$241:$E$281, ROW('Appraisal Inputs'!$E$241:$E$281)-240,""), ROW()-9)),"")="","",IFERROR(INDEX('Appraisal Inputs'!$G$241:$G$281, SMALL(IF("Yes"='Appraisal Inputs'!$E$241:$E$281, ROW('Appraisal Inputs'!$E$241:$E$281)-240,""), ROW()-9)),""))</f>
        <v/>
      </c>
      <c r="F40" s="145" t="str">
        <f t="shared" si="2"/>
        <v>-</v>
      </c>
      <c r="G40" s="121" t="str" cm="1">
        <f t="array" ref="G40">IF(IFERROR(INDEX('Appraisal Inputs'!$F$241:$F$281, SMALL(IF("Yes"='Appraisal Inputs'!$E$241:$E$281, ROW('Appraisal Inputs'!$E$241:$E$281)-240,""), ROW()-9)),"")="","",IFERROR(INDEX('Appraisal Inputs'!$F$241:$F$281, SMALL(IF("Yes"='Appraisal Inputs'!$E$241:$E$281, ROW('Appraisal Inputs'!$E$241:$E$281)-240,""), ROW()-9)),""))</f>
        <v/>
      </c>
      <c r="H40" s="139" t="str">
        <f t="shared" si="3"/>
        <v>-</v>
      </c>
      <c r="I40" s="143" t="str" cm="1">
        <f t="array" ref="I40">IF(IFERROR(INDEX('Appraisal Inputs'!$D$241:$D$281, SMALL(IF("Yes"='Appraisal Inputs'!$E$241:$E$281, ROW('Appraisal Inputs'!$E$241:$E$281)-240,""), ROW()-9)),"")="","",IFERROR(INDEX('Appraisal Inputs'!$D$241:$D$281, SMALL(IF("Yes"='Appraisal Inputs'!$E$241:$E$281, ROW('Appraisal Inputs'!$E$241:$E$281)-240,""), ROW()-9)),""))</f>
        <v/>
      </c>
    </row>
    <row r="41" spans="1:9" x14ac:dyDescent="0.2">
      <c r="A41" s="765">
        <f t="shared" si="1"/>
        <v>0</v>
      </c>
      <c r="C41" s="847" t="str" cm="1">
        <f t="array" ref="C41">IFERROR(INDEX('Appraisal Inputs'!$C$241:$C$281, SMALL(IF("Yes"='Appraisal Inputs'!$E$241:$E$281, ROW('Appraisal Inputs'!$E$241:$E$281)-240,""), ROW()-9)),"")</f>
        <v/>
      </c>
      <c r="D41" s="121" t="str" cm="1">
        <f t="array" ref="D41">IF(IFERROR(INDEX('Appraisal Inputs'!$H$241:$H$281, SMALL(IF("Yes"='Appraisal Inputs'!$E$241:$E$281, ROW('Appraisal Inputs'!$E$241:$E$281)-240,""), ROW()-9)),"")="","",IFERROR(INDEX('Appraisal Inputs'!$H$241:$H$281, SMALL(IF("Yes"='Appraisal Inputs'!$E$241:$E$281, ROW('Appraisal Inputs'!$E$241:$E$281)-240,""), ROW()-9)),""))</f>
        <v/>
      </c>
      <c r="E41" s="756" t="str" cm="1">
        <f t="array" ref="E41">IF(IFERROR(INDEX('Appraisal Inputs'!$G$241:$G$281, SMALL(IF("Yes"='Appraisal Inputs'!$E$241:$E$281, ROW('Appraisal Inputs'!$E$241:$E$281)-240,""), ROW()-9)),"")="","",IFERROR(INDEX('Appraisal Inputs'!$G$241:$G$281, SMALL(IF("Yes"='Appraisal Inputs'!$E$241:$E$281, ROW('Appraisal Inputs'!$E$241:$E$281)-240,""), ROW()-9)),""))</f>
        <v/>
      </c>
      <c r="F41" s="145" t="str">
        <f t="shared" si="2"/>
        <v>-</v>
      </c>
      <c r="G41" s="121" t="str" cm="1">
        <f t="array" ref="G41">IF(IFERROR(INDEX('Appraisal Inputs'!$F$241:$F$281, SMALL(IF("Yes"='Appraisal Inputs'!$E$241:$E$281, ROW('Appraisal Inputs'!$E$241:$E$281)-240,""), ROW()-9)),"")="","",IFERROR(INDEX('Appraisal Inputs'!$F$241:$F$281, SMALL(IF("Yes"='Appraisal Inputs'!$E$241:$E$281, ROW('Appraisal Inputs'!$E$241:$E$281)-240,""), ROW()-9)),""))</f>
        <v/>
      </c>
      <c r="H41" s="139" t="str">
        <f t="shared" si="3"/>
        <v>-</v>
      </c>
      <c r="I41" s="143" t="str" cm="1">
        <f t="array" ref="I41">IF(IFERROR(INDEX('Appraisal Inputs'!$D$241:$D$281, SMALL(IF("Yes"='Appraisal Inputs'!$E$241:$E$281, ROW('Appraisal Inputs'!$E$241:$E$281)-240,""), ROW()-9)),"")="","",IFERROR(INDEX('Appraisal Inputs'!$D$241:$D$281, SMALL(IF("Yes"='Appraisal Inputs'!$E$241:$E$281, ROW('Appraisal Inputs'!$E$241:$E$281)-240,""), ROW()-9)),""))</f>
        <v/>
      </c>
    </row>
    <row r="42" spans="1:9" x14ac:dyDescent="0.2">
      <c r="A42" s="765">
        <f t="shared" si="1"/>
        <v>0</v>
      </c>
      <c r="C42" s="847" t="str" cm="1">
        <f t="array" ref="C42">IFERROR(INDEX('Appraisal Inputs'!$C$241:$C$281, SMALL(IF("Yes"='Appraisal Inputs'!$E$241:$E$281, ROW('Appraisal Inputs'!$E$241:$E$281)-240,""), ROW()-9)),"")</f>
        <v/>
      </c>
      <c r="D42" s="121" t="str" cm="1">
        <f t="array" ref="D42">IF(IFERROR(INDEX('Appraisal Inputs'!$H$241:$H$281, SMALL(IF("Yes"='Appraisal Inputs'!$E$241:$E$281, ROW('Appraisal Inputs'!$E$241:$E$281)-240,""), ROW()-9)),"")="","",IFERROR(INDEX('Appraisal Inputs'!$H$241:$H$281, SMALL(IF("Yes"='Appraisal Inputs'!$E$241:$E$281, ROW('Appraisal Inputs'!$E$241:$E$281)-240,""), ROW()-9)),""))</f>
        <v/>
      </c>
      <c r="E42" s="756" t="str" cm="1">
        <f t="array" ref="E42">IF(IFERROR(INDEX('Appraisal Inputs'!$G$241:$G$281, SMALL(IF("Yes"='Appraisal Inputs'!$E$241:$E$281, ROW('Appraisal Inputs'!$E$241:$E$281)-240,""), ROW()-9)),"")="","",IFERROR(INDEX('Appraisal Inputs'!$G$241:$G$281, SMALL(IF("Yes"='Appraisal Inputs'!$E$241:$E$281, ROW('Appraisal Inputs'!$E$241:$E$281)-240,""), ROW()-9)),""))</f>
        <v/>
      </c>
      <c r="F42" s="145" t="str">
        <f t="shared" si="2"/>
        <v>-</v>
      </c>
      <c r="G42" s="121" t="str" cm="1">
        <f t="array" ref="G42">IF(IFERROR(INDEX('Appraisal Inputs'!$F$241:$F$281, SMALL(IF("Yes"='Appraisal Inputs'!$E$241:$E$281, ROW('Appraisal Inputs'!$E$241:$E$281)-240,""), ROW()-9)),"")="","",IFERROR(INDEX('Appraisal Inputs'!$F$241:$F$281, SMALL(IF("Yes"='Appraisal Inputs'!$E$241:$E$281, ROW('Appraisal Inputs'!$E$241:$E$281)-240,""), ROW()-9)),""))</f>
        <v/>
      </c>
      <c r="H42" s="139" t="str">
        <f t="shared" si="3"/>
        <v>-</v>
      </c>
      <c r="I42" s="143" t="str" cm="1">
        <f t="array" ref="I42">IF(IFERROR(INDEX('Appraisal Inputs'!$D$241:$D$281, SMALL(IF("Yes"='Appraisal Inputs'!$E$241:$E$281, ROW('Appraisal Inputs'!$E$241:$E$281)-240,""), ROW()-9)),"")="","",IFERROR(INDEX('Appraisal Inputs'!$D$241:$D$281, SMALL(IF("Yes"='Appraisal Inputs'!$E$241:$E$281, ROW('Appraisal Inputs'!$E$241:$E$281)-240,""), ROW()-9)),""))</f>
        <v/>
      </c>
    </row>
    <row r="43" spans="1:9" x14ac:dyDescent="0.2">
      <c r="A43" s="765">
        <f t="shared" si="1"/>
        <v>0</v>
      </c>
      <c r="C43" s="847" t="str" cm="1">
        <f t="array" ref="C43">IFERROR(INDEX('Appraisal Inputs'!$C$241:$C$281, SMALL(IF("Yes"='Appraisal Inputs'!$E$241:$E$281, ROW('Appraisal Inputs'!$E$241:$E$281)-240,""), ROW()-9)),"")</f>
        <v/>
      </c>
      <c r="D43" s="121" t="str" cm="1">
        <f t="array" ref="D43">IF(IFERROR(INDEX('Appraisal Inputs'!$H$241:$H$281, SMALL(IF("Yes"='Appraisal Inputs'!$E$241:$E$281, ROW('Appraisal Inputs'!$E$241:$E$281)-240,""), ROW()-9)),"")="","",IFERROR(INDEX('Appraisal Inputs'!$H$241:$H$281, SMALL(IF("Yes"='Appraisal Inputs'!$E$241:$E$281, ROW('Appraisal Inputs'!$E$241:$E$281)-240,""), ROW()-9)),""))</f>
        <v/>
      </c>
      <c r="E43" s="756" t="str" cm="1">
        <f t="array" ref="E43">IF(IFERROR(INDEX('Appraisal Inputs'!$G$241:$G$281, SMALL(IF("Yes"='Appraisal Inputs'!$E$241:$E$281, ROW('Appraisal Inputs'!$E$241:$E$281)-240,""), ROW()-9)),"")="","",IFERROR(INDEX('Appraisal Inputs'!$G$241:$G$281, SMALL(IF("Yes"='Appraisal Inputs'!$E$241:$E$281, ROW('Appraisal Inputs'!$E$241:$E$281)-240,""), ROW()-9)),""))</f>
        <v/>
      </c>
      <c r="F43" s="145" t="str">
        <f t="shared" si="2"/>
        <v>-</v>
      </c>
      <c r="G43" s="121" t="str" cm="1">
        <f t="array" ref="G43">IF(IFERROR(INDEX('Appraisal Inputs'!$F$241:$F$281, SMALL(IF("Yes"='Appraisal Inputs'!$E$241:$E$281, ROW('Appraisal Inputs'!$E$241:$E$281)-240,""), ROW()-9)),"")="","",IFERROR(INDEX('Appraisal Inputs'!$F$241:$F$281, SMALL(IF("Yes"='Appraisal Inputs'!$E$241:$E$281, ROW('Appraisal Inputs'!$E$241:$E$281)-240,""), ROW()-9)),""))</f>
        <v/>
      </c>
      <c r="H43" s="139" t="str">
        <f t="shared" si="3"/>
        <v>-</v>
      </c>
      <c r="I43" s="143" t="str" cm="1">
        <f t="array" ref="I43">IF(IFERROR(INDEX('Appraisal Inputs'!$D$241:$D$281, SMALL(IF("Yes"='Appraisal Inputs'!$E$241:$E$281, ROW('Appraisal Inputs'!$E$241:$E$281)-240,""), ROW()-9)),"")="","",IFERROR(INDEX('Appraisal Inputs'!$D$241:$D$281, SMALL(IF("Yes"='Appraisal Inputs'!$E$241:$E$281, ROW('Appraisal Inputs'!$E$241:$E$281)-240,""), ROW()-9)),""))</f>
        <v/>
      </c>
    </row>
    <row r="44" spans="1:9" x14ac:dyDescent="0.2">
      <c r="A44" s="765">
        <f t="shared" si="1"/>
        <v>0</v>
      </c>
      <c r="C44" s="847" t="str" cm="1">
        <f t="array" ref="C44">IFERROR(INDEX('Appraisal Inputs'!$C$241:$C$281, SMALL(IF("Yes"='Appraisal Inputs'!$E$241:$E$281, ROW('Appraisal Inputs'!$E$241:$E$281)-240,""), ROW()-9)),"")</f>
        <v/>
      </c>
      <c r="D44" s="121" t="str" cm="1">
        <f t="array" ref="D44">IF(IFERROR(INDEX('Appraisal Inputs'!$H$241:$H$281, SMALL(IF("Yes"='Appraisal Inputs'!$E$241:$E$281, ROW('Appraisal Inputs'!$E$241:$E$281)-240,""), ROW()-9)),"")="","",IFERROR(INDEX('Appraisal Inputs'!$H$241:$H$281, SMALL(IF("Yes"='Appraisal Inputs'!$E$241:$E$281, ROW('Appraisal Inputs'!$E$241:$E$281)-240,""), ROW()-9)),""))</f>
        <v/>
      </c>
      <c r="E44" s="756" t="str" cm="1">
        <f t="array" ref="E44">IF(IFERROR(INDEX('Appraisal Inputs'!$G$241:$G$281, SMALL(IF("Yes"='Appraisal Inputs'!$E$241:$E$281, ROW('Appraisal Inputs'!$E$241:$E$281)-240,""), ROW()-9)),"")="","",IFERROR(INDEX('Appraisal Inputs'!$G$241:$G$281, SMALL(IF("Yes"='Appraisal Inputs'!$E$241:$E$281, ROW('Appraisal Inputs'!$E$241:$E$281)-240,""), ROW()-9)),""))</f>
        <v/>
      </c>
      <c r="F44" s="145" t="str">
        <f t="shared" si="2"/>
        <v>-</v>
      </c>
      <c r="G44" s="121" t="str" cm="1">
        <f t="array" ref="G44">IF(IFERROR(INDEX('Appraisal Inputs'!$F$241:$F$281, SMALL(IF("Yes"='Appraisal Inputs'!$E$241:$E$281, ROW('Appraisal Inputs'!$E$241:$E$281)-240,""), ROW()-9)),"")="","",IFERROR(INDEX('Appraisal Inputs'!$F$241:$F$281, SMALL(IF("Yes"='Appraisal Inputs'!$E$241:$E$281, ROW('Appraisal Inputs'!$E$241:$E$281)-240,""), ROW()-9)),""))</f>
        <v/>
      </c>
      <c r="H44" s="139" t="str">
        <f t="shared" si="3"/>
        <v>-</v>
      </c>
      <c r="I44" s="143" t="str" cm="1">
        <f t="array" ref="I44">IF(IFERROR(INDEX('Appraisal Inputs'!$D$241:$D$281, SMALL(IF("Yes"='Appraisal Inputs'!$E$241:$E$281, ROW('Appraisal Inputs'!$E$241:$E$281)-240,""), ROW()-9)),"")="","",IFERROR(INDEX('Appraisal Inputs'!$D$241:$D$281, SMALL(IF("Yes"='Appraisal Inputs'!$E$241:$E$281, ROW('Appraisal Inputs'!$E$241:$E$281)-240,""), ROW()-9)),""))</f>
        <v/>
      </c>
    </row>
    <row r="45" spans="1:9" x14ac:dyDescent="0.2">
      <c r="A45" s="765">
        <f t="shared" si="1"/>
        <v>0</v>
      </c>
      <c r="C45" s="847" t="str" cm="1">
        <f t="array" ref="C45">IFERROR(INDEX('Appraisal Inputs'!$C$241:$C$281, SMALL(IF("Yes"='Appraisal Inputs'!$E$241:$E$281, ROW('Appraisal Inputs'!$E$241:$E$281)-240,""), ROW()-9)),"")</f>
        <v/>
      </c>
      <c r="D45" s="121" t="str" cm="1">
        <f t="array" ref="D45">IF(IFERROR(INDEX('Appraisal Inputs'!$H$241:$H$281, SMALL(IF("Yes"='Appraisal Inputs'!$E$241:$E$281, ROW('Appraisal Inputs'!$E$241:$E$281)-240,""), ROW()-9)),"")="","",IFERROR(INDEX('Appraisal Inputs'!$H$241:$H$281, SMALL(IF("Yes"='Appraisal Inputs'!$E$241:$E$281, ROW('Appraisal Inputs'!$E$241:$E$281)-240,""), ROW()-9)),""))</f>
        <v/>
      </c>
      <c r="E45" s="756" t="str" cm="1">
        <f t="array" ref="E45">IF(IFERROR(INDEX('Appraisal Inputs'!$G$241:$G$281, SMALL(IF("Yes"='Appraisal Inputs'!$E$241:$E$281, ROW('Appraisal Inputs'!$E$241:$E$281)-240,""), ROW()-9)),"")="","",IFERROR(INDEX('Appraisal Inputs'!$G$241:$G$281, SMALL(IF("Yes"='Appraisal Inputs'!$E$241:$E$281, ROW('Appraisal Inputs'!$E$241:$E$281)-240,""), ROW()-9)),""))</f>
        <v/>
      </c>
      <c r="F45" s="145" t="str">
        <f t="shared" si="2"/>
        <v>-</v>
      </c>
      <c r="G45" s="121" t="str" cm="1">
        <f t="array" ref="G45">IF(IFERROR(INDEX('Appraisal Inputs'!$F$241:$F$281, SMALL(IF("Yes"='Appraisal Inputs'!$E$241:$E$281, ROW('Appraisal Inputs'!$E$241:$E$281)-240,""), ROW()-9)),"")="","",IFERROR(INDEX('Appraisal Inputs'!$F$241:$F$281, SMALL(IF("Yes"='Appraisal Inputs'!$E$241:$E$281, ROW('Appraisal Inputs'!$E$241:$E$281)-240,""), ROW()-9)),""))</f>
        <v/>
      </c>
      <c r="H45" s="139" t="str">
        <f t="shared" si="3"/>
        <v>-</v>
      </c>
      <c r="I45" s="143" t="str" cm="1">
        <f t="array" ref="I45">IF(IFERROR(INDEX('Appraisal Inputs'!$D$241:$D$281, SMALL(IF("Yes"='Appraisal Inputs'!$E$241:$E$281, ROW('Appraisal Inputs'!$E$241:$E$281)-240,""), ROW()-9)),"")="","",IFERROR(INDEX('Appraisal Inputs'!$D$241:$D$281, SMALL(IF("Yes"='Appraisal Inputs'!$E$241:$E$281, ROW('Appraisal Inputs'!$E$241:$E$281)-240,""), ROW()-9)),""))</f>
        <v/>
      </c>
    </row>
    <row r="46" spans="1:9" x14ac:dyDescent="0.2">
      <c r="A46" s="765">
        <f t="shared" si="1"/>
        <v>0</v>
      </c>
      <c r="C46" s="847" t="str" cm="1">
        <f t="array" ref="C46">IFERROR(INDEX('Appraisal Inputs'!$C$241:$C$281, SMALL(IF("Yes"='Appraisal Inputs'!$E$241:$E$281, ROW('Appraisal Inputs'!$E$241:$E$281)-240,""), ROW()-9)),"")</f>
        <v/>
      </c>
      <c r="D46" s="121" t="str" cm="1">
        <f t="array" ref="D46">IF(IFERROR(INDEX('Appraisal Inputs'!$H$241:$H$281, SMALL(IF("Yes"='Appraisal Inputs'!$E$241:$E$281, ROW('Appraisal Inputs'!$E$241:$E$281)-240,""), ROW()-9)),"")="","",IFERROR(INDEX('Appraisal Inputs'!$H$241:$H$281, SMALL(IF("Yes"='Appraisal Inputs'!$E$241:$E$281, ROW('Appraisal Inputs'!$E$241:$E$281)-240,""), ROW()-9)),""))</f>
        <v/>
      </c>
      <c r="E46" s="756" t="str" cm="1">
        <f t="array" ref="E46">IF(IFERROR(INDEX('Appraisal Inputs'!$G$241:$G$281, SMALL(IF("Yes"='Appraisal Inputs'!$E$241:$E$281, ROW('Appraisal Inputs'!$E$241:$E$281)-240,""), ROW()-9)),"")="","",IFERROR(INDEX('Appraisal Inputs'!$G$241:$G$281, SMALL(IF("Yes"='Appraisal Inputs'!$E$241:$E$281, ROW('Appraisal Inputs'!$E$241:$E$281)-240,""), ROW()-9)),""))</f>
        <v/>
      </c>
      <c r="F46" s="145" t="str">
        <f t="shared" si="2"/>
        <v>-</v>
      </c>
      <c r="G46" s="121" t="str" cm="1">
        <f t="array" ref="G46">IF(IFERROR(INDEX('Appraisal Inputs'!$F$241:$F$281, SMALL(IF("Yes"='Appraisal Inputs'!$E$241:$E$281, ROW('Appraisal Inputs'!$E$241:$E$281)-240,""), ROW()-9)),"")="","",IFERROR(INDEX('Appraisal Inputs'!$F$241:$F$281, SMALL(IF("Yes"='Appraisal Inputs'!$E$241:$E$281, ROW('Appraisal Inputs'!$E$241:$E$281)-240,""), ROW()-9)),""))</f>
        <v/>
      </c>
      <c r="H46" s="139" t="str">
        <f t="shared" si="3"/>
        <v>-</v>
      </c>
      <c r="I46" s="143" t="str" cm="1">
        <f t="array" ref="I46">IF(IFERROR(INDEX('Appraisal Inputs'!$D$241:$D$281, SMALL(IF("Yes"='Appraisal Inputs'!$E$241:$E$281, ROW('Appraisal Inputs'!$E$241:$E$281)-240,""), ROW()-9)),"")="","",IFERROR(INDEX('Appraisal Inputs'!$D$241:$D$281, SMALL(IF("Yes"='Appraisal Inputs'!$E$241:$E$281, ROW('Appraisal Inputs'!$E$241:$E$281)-240,""), ROW()-9)),""))</f>
        <v/>
      </c>
    </row>
    <row r="47" spans="1:9" x14ac:dyDescent="0.2">
      <c r="A47" s="765">
        <f t="shared" si="1"/>
        <v>0</v>
      </c>
      <c r="C47" s="847" t="str" cm="1">
        <f t="array" ref="C47">IFERROR(INDEX('Appraisal Inputs'!$C$241:$C$281, SMALL(IF("Yes"='Appraisal Inputs'!$E$241:$E$281, ROW('Appraisal Inputs'!$E$241:$E$281)-240,""), ROW()-9)),"")</f>
        <v/>
      </c>
      <c r="D47" s="121" t="str" cm="1">
        <f t="array" ref="D47">IF(IFERROR(INDEX('Appraisal Inputs'!$H$241:$H$281, SMALL(IF("Yes"='Appraisal Inputs'!$E$241:$E$281, ROW('Appraisal Inputs'!$E$241:$E$281)-240,""), ROW()-9)),"")="","",IFERROR(INDEX('Appraisal Inputs'!$H$241:$H$281, SMALL(IF("Yes"='Appraisal Inputs'!$E$241:$E$281, ROW('Appraisal Inputs'!$E$241:$E$281)-240,""), ROW()-9)),""))</f>
        <v/>
      </c>
      <c r="E47" s="756" t="str" cm="1">
        <f t="array" ref="E47">IF(IFERROR(INDEX('Appraisal Inputs'!$G$241:$G$281, SMALL(IF("Yes"='Appraisal Inputs'!$E$241:$E$281, ROW('Appraisal Inputs'!$E$241:$E$281)-240,""), ROW()-9)),"")="","",IFERROR(INDEX('Appraisal Inputs'!$G$241:$G$281, SMALL(IF("Yes"='Appraisal Inputs'!$E$241:$E$281, ROW('Appraisal Inputs'!$E$241:$E$281)-240,""), ROW()-9)),""))</f>
        <v/>
      </c>
      <c r="F47" s="145" t="str">
        <f t="shared" si="2"/>
        <v>-</v>
      </c>
      <c r="G47" s="121" t="str" cm="1">
        <f t="array" ref="G47">IF(IFERROR(INDEX('Appraisal Inputs'!$F$241:$F$281, SMALL(IF("Yes"='Appraisal Inputs'!$E$241:$E$281, ROW('Appraisal Inputs'!$E$241:$E$281)-240,""), ROW()-9)),"")="","",IFERROR(INDEX('Appraisal Inputs'!$F$241:$F$281, SMALL(IF("Yes"='Appraisal Inputs'!$E$241:$E$281, ROW('Appraisal Inputs'!$E$241:$E$281)-240,""), ROW()-9)),""))</f>
        <v/>
      </c>
      <c r="H47" s="139" t="str">
        <f t="shared" si="3"/>
        <v>-</v>
      </c>
      <c r="I47" s="143" t="str" cm="1">
        <f t="array" ref="I47">IF(IFERROR(INDEX('Appraisal Inputs'!$D$241:$D$281, SMALL(IF("Yes"='Appraisal Inputs'!$E$241:$E$281, ROW('Appraisal Inputs'!$E$241:$E$281)-240,""), ROW()-9)),"")="","",IFERROR(INDEX('Appraisal Inputs'!$D$241:$D$281, SMALL(IF("Yes"='Appraisal Inputs'!$E$241:$E$281, ROW('Appraisal Inputs'!$E$241:$E$281)-240,""), ROW()-9)),""))</f>
        <v/>
      </c>
    </row>
    <row r="48" spans="1:9" x14ac:dyDescent="0.2">
      <c r="A48" s="765">
        <f t="shared" si="1"/>
        <v>0</v>
      </c>
      <c r="C48" s="847" t="str" cm="1">
        <f t="array" ref="C48">IFERROR(INDEX('Appraisal Inputs'!$C$241:$C$281, SMALL(IF("Yes"='Appraisal Inputs'!$E$241:$E$281, ROW('Appraisal Inputs'!$E$241:$E$281)-240,""), ROW()-9)),"")</f>
        <v/>
      </c>
      <c r="D48" s="121" t="str" cm="1">
        <f t="array" ref="D48">IF(IFERROR(INDEX('Appraisal Inputs'!$H$241:$H$281, SMALL(IF("Yes"='Appraisal Inputs'!$E$241:$E$281, ROW('Appraisal Inputs'!$E$241:$E$281)-240,""), ROW()-9)),"")="","",IFERROR(INDEX('Appraisal Inputs'!$H$241:$H$281, SMALL(IF("Yes"='Appraisal Inputs'!$E$241:$E$281, ROW('Appraisal Inputs'!$E$241:$E$281)-240,""), ROW()-9)),""))</f>
        <v/>
      </c>
      <c r="E48" s="756" t="str" cm="1">
        <f t="array" ref="E48">IF(IFERROR(INDEX('Appraisal Inputs'!$G$241:$G$281, SMALL(IF("Yes"='Appraisal Inputs'!$E$241:$E$281, ROW('Appraisal Inputs'!$E$241:$E$281)-240,""), ROW()-9)),"")="","",IFERROR(INDEX('Appraisal Inputs'!$G$241:$G$281, SMALL(IF("Yes"='Appraisal Inputs'!$E$241:$E$281, ROW('Appraisal Inputs'!$E$241:$E$281)-240,""), ROW()-9)),""))</f>
        <v/>
      </c>
      <c r="F48" s="145" t="str">
        <f t="shared" si="2"/>
        <v>-</v>
      </c>
      <c r="G48" s="121" t="str" cm="1">
        <f t="array" ref="G48">IF(IFERROR(INDEX('Appraisal Inputs'!$F$241:$F$281, SMALL(IF("Yes"='Appraisal Inputs'!$E$241:$E$281, ROW('Appraisal Inputs'!$E$241:$E$281)-240,""), ROW()-9)),"")="","",IFERROR(INDEX('Appraisal Inputs'!$F$241:$F$281, SMALL(IF("Yes"='Appraisal Inputs'!$E$241:$E$281, ROW('Appraisal Inputs'!$E$241:$E$281)-240,""), ROW()-9)),""))</f>
        <v/>
      </c>
      <c r="H48" s="139" t="str">
        <f t="shared" si="3"/>
        <v>-</v>
      </c>
      <c r="I48" s="143" t="str" cm="1">
        <f t="array" ref="I48">IF(IFERROR(INDEX('Appraisal Inputs'!$D$241:$D$281, SMALL(IF("Yes"='Appraisal Inputs'!$E$241:$E$281, ROW('Appraisal Inputs'!$E$241:$E$281)-240,""), ROW()-9)),"")="","",IFERROR(INDEX('Appraisal Inputs'!$D$241:$D$281, SMALL(IF("Yes"='Appraisal Inputs'!$E$241:$E$281, ROW('Appraisal Inputs'!$E$241:$E$281)-240,""), ROW()-9)),""))</f>
        <v/>
      </c>
    </row>
    <row r="49" spans="1:18" x14ac:dyDescent="0.2">
      <c r="A49" s="765">
        <f t="shared" si="1"/>
        <v>0</v>
      </c>
      <c r="C49" s="847" t="str" cm="1">
        <f t="array" ref="C49">IFERROR(INDEX('Appraisal Inputs'!$C$241:$C$281, SMALL(IF("Yes"='Appraisal Inputs'!$E$241:$E$281, ROW('Appraisal Inputs'!$E$241:$E$281)-240,""), ROW()-9)),"")</f>
        <v/>
      </c>
      <c r="D49" s="121" t="str" cm="1">
        <f t="array" ref="D49">IF(IFERROR(INDEX('Appraisal Inputs'!$H$241:$H$281, SMALL(IF("Yes"='Appraisal Inputs'!$E$241:$E$281, ROW('Appraisal Inputs'!$E$241:$E$281)-240,""), ROW()-9)),"")="","",IFERROR(INDEX('Appraisal Inputs'!$H$241:$H$281, SMALL(IF("Yes"='Appraisal Inputs'!$E$241:$E$281, ROW('Appraisal Inputs'!$E$241:$E$281)-240,""), ROW()-9)),""))</f>
        <v/>
      </c>
      <c r="E49" s="756" t="str" cm="1">
        <f t="array" ref="E49">IF(IFERROR(INDEX('Appraisal Inputs'!$G$241:$G$281, SMALL(IF("Yes"='Appraisal Inputs'!$E$241:$E$281, ROW('Appraisal Inputs'!$E$241:$E$281)-240,""), ROW()-9)),"")="","",IFERROR(INDEX('Appraisal Inputs'!$G$241:$G$281, SMALL(IF("Yes"='Appraisal Inputs'!$E$241:$E$281, ROW('Appraisal Inputs'!$E$241:$E$281)-240,""), ROW()-9)),""))</f>
        <v/>
      </c>
      <c r="F49" s="145" t="str">
        <f t="shared" si="2"/>
        <v>-</v>
      </c>
      <c r="G49" s="121" t="str" cm="1">
        <f t="array" ref="G49">IF(IFERROR(INDEX('Appraisal Inputs'!$F$241:$F$281, SMALL(IF("Yes"='Appraisal Inputs'!$E$241:$E$281, ROW('Appraisal Inputs'!$E$241:$E$281)-240,""), ROW()-9)),"")="","",IFERROR(INDEX('Appraisal Inputs'!$F$241:$F$281, SMALL(IF("Yes"='Appraisal Inputs'!$E$241:$E$281, ROW('Appraisal Inputs'!$E$241:$E$281)-240,""), ROW()-9)),""))</f>
        <v/>
      </c>
      <c r="H49" s="139" t="str">
        <f t="shared" si="3"/>
        <v>-</v>
      </c>
      <c r="I49" s="143" t="str" cm="1">
        <f t="array" ref="I49">IF(IFERROR(INDEX('Appraisal Inputs'!$D$241:$D$281, SMALL(IF("Yes"='Appraisal Inputs'!$E$241:$E$281, ROW('Appraisal Inputs'!$E$241:$E$281)-240,""), ROW()-9)),"")="","",IFERROR(INDEX('Appraisal Inputs'!$D$241:$D$281, SMALL(IF("Yes"='Appraisal Inputs'!$E$241:$E$281, ROW('Appraisal Inputs'!$E$241:$E$281)-240,""), ROW()-9)),""))</f>
        <v/>
      </c>
    </row>
    <row r="50" spans="1:18" ht="13.5" thickBot="1" x14ac:dyDescent="0.25">
      <c r="A50" s="765">
        <f t="shared" si="1"/>
        <v>0</v>
      </c>
      <c r="C50" s="847" t="str" cm="1">
        <f t="array" ref="C50">IFERROR(INDEX('Appraisal Inputs'!$C$241:$C$281, SMALL(IF("Yes"='Appraisal Inputs'!$E$241:$E$281, ROW('Appraisal Inputs'!$E$241:$E$281)-240,""), ROW()-9)),"")</f>
        <v/>
      </c>
      <c r="D50" s="121" t="str" cm="1">
        <f t="array" ref="D50">IF(IFERROR(INDEX('Appraisal Inputs'!$H$241:$H$281, SMALL(IF("Yes"='Appraisal Inputs'!$E$241:$E$281, ROW('Appraisal Inputs'!$E$241:$E$281)-240,""), ROW()-9)),"")="","",IFERROR(INDEX('Appraisal Inputs'!$H$241:$H$281, SMALL(IF("Yes"='Appraisal Inputs'!$E$241:$E$281, ROW('Appraisal Inputs'!$E$241:$E$281)-240,""), ROW()-9)),""))</f>
        <v/>
      </c>
      <c r="E50" s="756" t="str" cm="1">
        <f t="array" ref="E50">IF(IFERROR(INDEX('Appraisal Inputs'!$G$241:$G$281, SMALL(IF("Yes"='Appraisal Inputs'!$E$241:$E$281, ROW('Appraisal Inputs'!$E$241:$E$281)-240,""), ROW()-9)),"")="","",IFERROR(INDEX('Appraisal Inputs'!$G$241:$G$281, SMALL(IF("Yes"='Appraisal Inputs'!$E$241:$E$281, ROW('Appraisal Inputs'!$E$241:$E$281)-240,""), ROW()-9)),""))</f>
        <v/>
      </c>
      <c r="F50" s="145" t="str">
        <f t="shared" si="2"/>
        <v>-</v>
      </c>
      <c r="G50" s="121" t="str" cm="1">
        <f t="array" ref="G50">IF(IFERROR(INDEX('Appraisal Inputs'!$F$241:$F$281, SMALL(IF("Yes"='Appraisal Inputs'!$E$241:$E$281, ROW('Appraisal Inputs'!$E$241:$E$281)-240,""), ROW()-9)),"")="","",IFERROR(INDEX('Appraisal Inputs'!$F$241:$F$281, SMALL(IF("Yes"='Appraisal Inputs'!$E$241:$E$281, ROW('Appraisal Inputs'!$E$241:$E$281)-240,""), ROW()-9)),""))</f>
        <v/>
      </c>
      <c r="H50" s="139" t="str">
        <f t="shared" si="3"/>
        <v>-</v>
      </c>
      <c r="I50" s="143" t="str" cm="1">
        <f t="array" ref="I50">IF(IFERROR(INDEX('Appraisal Inputs'!$D$241:$D$281, SMALL(IF("Yes"='Appraisal Inputs'!$E$241:$E$281, ROW('Appraisal Inputs'!$E$241:$E$281)-240,""), ROW()-9)),"")="","",IFERROR(INDEX('Appraisal Inputs'!$D$241:$D$281, SMALL(IF("Yes"='Appraisal Inputs'!$E$241:$E$281, ROW('Appraisal Inputs'!$E$241:$E$281)-240,""), ROW()-9)),""))</f>
        <v/>
      </c>
    </row>
    <row r="51" spans="1:18" ht="13.5" thickTop="1" x14ac:dyDescent="0.2">
      <c r="A51" s="765">
        <f>A5</f>
        <v>0</v>
      </c>
      <c r="C51" s="581" t="s">
        <v>319</v>
      </c>
      <c r="D51" s="649" t="str">
        <f>IF(SUM(D10:D30)=0,"-",SUM(D10:D30))</f>
        <v>-</v>
      </c>
      <c r="E51" s="757" t="str">
        <f>IF(SUM(E10:E30)=0,"-",SUM(E10:E30))</f>
        <v>-</v>
      </c>
      <c r="F51" s="650" t="str">
        <f t="shared" ref="F51" si="4">IFERROR(D51/E51,"-")</f>
        <v>-</v>
      </c>
      <c r="G51" s="649" t="str">
        <f>IF(SUM(G10:G30)=0,"-",SUM(G10:G30))</f>
        <v>-</v>
      </c>
      <c r="H51" s="651" t="str">
        <f t="shared" ref="H51" si="5">IFERROR(D51/G51,"-")</f>
        <v>-</v>
      </c>
      <c r="I51" s="652"/>
    </row>
    <row r="52" spans="1:18" ht="13.5" thickBot="1" x14ac:dyDescent="0.25">
      <c r="A52" s="765">
        <f>A5</f>
        <v>0</v>
      </c>
      <c r="C52" s="104" t="s">
        <v>320</v>
      </c>
      <c r="D52" s="175"/>
      <c r="E52" s="175"/>
      <c r="F52" s="135" t="str">
        <f>IFERROR(H6/H5,"-")</f>
        <v>-</v>
      </c>
      <c r="G52" s="176"/>
      <c r="H52" s="136" t="str">
        <f>IFERROR(H6/H5,"-")</f>
        <v>-</v>
      </c>
      <c r="I52" s="177"/>
    </row>
    <row r="53" spans="1:18" x14ac:dyDescent="0.2">
      <c r="A53" s="765">
        <f>A5</f>
        <v>0</v>
      </c>
      <c r="C53" s="179"/>
      <c r="D53" s="179"/>
      <c r="E53" s="179"/>
      <c r="F53" s="179"/>
      <c r="G53" s="179"/>
      <c r="H53" s="179"/>
      <c r="I53" s="179"/>
    </row>
    <row r="54" spans="1:18" ht="13.5" thickBot="1" x14ac:dyDescent="0.25">
      <c r="A54" s="765">
        <f>A57</f>
        <v>0</v>
      </c>
    </row>
    <row r="55" spans="1:18" ht="13.5" thickBot="1" x14ac:dyDescent="0.25">
      <c r="A55" s="765">
        <f>A57</f>
        <v>0</v>
      </c>
      <c r="C55" s="485" t="s">
        <v>279</v>
      </c>
      <c r="D55" s="206" t="s">
        <v>294</v>
      </c>
      <c r="E55" s="207"/>
      <c r="F55" s="207"/>
      <c r="G55" s="207"/>
      <c r="H55" s="208" t="s">
        <v>295</v>
      </c>
      <c r="I55" s="209"/>
      <c r="J55" s="205" t="s">
        <v>296</v>
      </c>
      <c r="K55" s="203"/>
      <c r="L55" s="203"/>
      <c r="M55" s="203"/>
      <c r="N55" s="203"/>
      <c r="O55" s="203"/>
      <c r="P55" s="203"/>
      <c r="Q55" s="204"/>
      <c r="R55" s="101"/>
    </row>
    <row r="56" spans="1:18" ht="39" customHeight="1" thickBot="1" x14ac:dyDescent="0.25">
      <c r="A56" s="765">
        <f>A57</f>
        <v>0</v>
      </c>
      <c r="C56" s="106" t="s">
        <v>313</v>
      </c>
      <c r="D56" s="126" t="str">
        <f>IF('Appraisal Inputs'!D83="Not Included",'Appraisal Inputs'!D83,'Appraisal Inputs'!D83)</f>
        <v>Not Included</v>
      </c>
      <c r="E56" s="122" t="str">
        <f>IF('Appraisal Inputs'!E83="Not Included",'Appraisal Inputs'!E83,'Appraisal Inputs'!E83)</f>
        <v>Not Included</v>
      </c>
      <c r="F56" s="122" t="str">
        <f>IF('Appraisal Inputs'!F83="Not Included",'Appraisal Inputs'!F83,'Appraisal Inputs'!F83)</f>
        <v>Not Included</v>
      </c>
      <c r="G56" s="123" t="str">
        <f>IF('Appraisal Inputs'!G83="Not Included",'Appraisal Inputs'!G83,'Appraisal Inputs'!G83)</f>
        <v>Not Included</v>
      </c>
      <c r="H56" s="102" t="str">
        <f>'Appraisal Inputs'!H83</f>
        <v>Appraisal (Market)</v>
      </c>
      <c r="I56" s="103" t="str">
        <f>'Lender Inputs'!D83</f>
        <v>Lender (for DSCR)</v>
      </c>
      <c r="J56" s="564" t="str">
        <f>IF('Lender Inputs'!E83="Not Included",'Lender Inputs'!E83,'Lender Inputs'!E83)</f>
        <v xml:space="preserve">Not Included </v>
      </c>
      <c r="K56" s="565" t="str">
        <f>IF('Lender Inputs'!F83="Not Included",'Lender Inputs'!F83,'Lender Inputs'!F83)</f>
        <v xml:space="preserve">Not Included </v>
      </c>
      <c r="L56" s="565" t="str">
        <f>IF('Lender Inputs'!G83="Not Included",'Lender Inputs'!G83,'Lender Inputs'!G83)</f>
        <v xml:space="preserve">Not Included </v>
      </c>
      <c r="M56" s="565" t="str">
        <f>IF('Lender Inputs'!H83="Not Included",'Lender Inputs'!H83,'Lender Inputs'!H83)</f>
        <v xml:space="preserve">Not Included </v>
      </c>
      <c r="N56" s="566" t="str">
        <f>IF('Lender Inputs'!I83="Not Included",'Lender Inputs'!I83,'Lender Inputs'!I83)</f>
        <v xml:space="preserve">Not Included </v>
      </c>
      <c r="O56" s="565" t="str">
        <f>IF('Lender Inputs'!J83="Not Included",'Lender Inputs'!J83,'Lender Inputs'!J83)</f>
        <v xml:space="preserve">Not Included </v>
      </c>
      <c r="P56" s="565" t="str">
        <f>IF('Lender Inputs'!K83="Not Included",'Lender Inputs'!K83,'Lender Inputs'!K83)</f>
        <v xml:space="preserve">Not Included </v>
      </c>
      <c r="Q56" s="124" t="str">
        <f>IF('Lender Inputs'!L83="Not Included",'Lender Inputs'!L83,'Lender Inputs'!L83)</f>
        <v xml:space="preserve">Not Included </v>
      </c>
      <c r="R56" s="101"/>
    </row>
    <row r="57" spans="1:18" x14ac:dyDescent="0.2">
      <c r="A57" s="765">
        <f>IF(H57="-",0,1)</f>
        <v>0</v>
      </c>
      <c r="C57" s="120" t="str">
        <f>IFERROR(IF('Appraisal Inputs'!$I$5="PRD","Potential Days",IF('Appraisal Inputs'!$I$5="PUD","Potential Days",IF('Appraisal Inputs'!$I$5="PRM","Potential Months",IF('Appraisal Inputs'!$I$5="PUM","Potential Months","-")))),"-")</f>
        <v>-</v>
      </c>
      <c r="D57" s="127" t="str">
        <f>IFERROR(IF('Appraisal Inputs'!$I$5="PRD",'Appraisal Inputs'!D86*'Appraisal Inputs'!$F$65,IF('Appraisal Inputs'!$I$5="PUD",'Appraisal Inputs'!D86*'Appraisal Inputs'!$E$65,IF('Appraisal Inputs'!$I$5="PRM",'Appraisal Inputs'!D84*'Appraisal Inputs'!$F$65,IF('Appraisal Inputs'!$I$5="PUM",'Appraisal Inputs'!D84*'Appraisal Inputs'!$E$65,"-")))),"-")</f>
        <v>-</v>
      </c>
      <c r="E57" s="128" t="str">
        <f>IFERROR(IF('Appraisal Inputs'!$I$5="PRD",'Appraisal Inputs'!E86*'Appraisal Inputs'!$F$65,IF('Appraisal Inputs'!$I$5="PUD",'Appraisal Inputs'!E86*'Appraisal Inputs'!$E$65,IF('Appraisal Inputs'!$I$5="PRM",'Appraisal Inputs'!E84*'Appraisal Inputs'!$F$65,IF('Appraisal Inputs'!$I$5="PUM",'Appraisal Inputs'!E84*'Appraisal Inputs'!$E$65,"-")))),"-")</f>
        <v>-</v>
      </c>
      <c r="F57" s="128" t="str">
        <f>IFERROR(IF('Appraisal Inputs'!$I$5="PRD",'Appraisal Inputs'!F86*'Appraisal Inputs'!$F$65,IF('Appraisal Inputs'!$I$5="PUD",'Appraisal Inputs'!F86*'Appraisal Inputs'!$E$65,IF('Appraisal Inputs'!$I$5="PRM",'Appraisal Inputs'!F84*'Appraisal Inputs'!$F$65,IF('Appraisal Inputs'!$I$5="PUM",'Appraisal Inputs'!F84*'Appraisal Inputs'!$E$65,"-")))),"-")</f>
        <v>-</v>
      </c>
      <c r="G57" s="129" t="str">
        <f>IFERROR(IF('Appraisal Inputs'!$I$5="PRD",'Appraisal Inputs'!G86*'Appraisal Inputs'!$F$65,IF('Appraisal Inputs'!$I$5="PUD",'Appraisal Inputs'!G86*'Appraisal Inputs'!$E$65,IF('Appraisal Inputs'!$I$5="PRM",'Appraisal Inputs'!G84*'Appraisal Inputs'!$F$65,IF('Appraisal Inputs'!$I$5="PUM",'Appraisal Inputs'!G84*'Appraisal Inputs'!$E$65,"-")))),"-")</f>
        <v>-</v>
      </c>
      <c r="H57" s="127" t="str">
        <f>IF('Appraisal Inputs'!$I$5="PRD",Units!$L$70,IF('Appraisal Inputs'!$I$5="PUD",Units!$M$70,IF('Appraisal Inputs'!$I$5="PRM",Units!$N$70,IF('Appraisal Inputs'!$I$5="PUM",Units!$O$70,"-"))))</f>
        <v>-</v>
      </c>
      <c r="I57" s="130" t="str">
        <f>IF('Appraisal Inputs'!$I$5="PRD",Units!$L$70,IF('Appraisal Inputs'!$I$5="PUD",Units!$M$70,IF('Appraisal Inputs'!$I$5="PRM",Units!$N$70,IF('Appraisal Inputs'!$I$5="PUM",Units!$O$70,"-"))))</f>
        <v>-</v>
      </c>
      <c r="J57" s="127" t="str">
        <f>IFERROR(IF('Appraisal Inputs'!$I$5="PRD",'Lender Inputs'!E86*'Appraisal Inputs'!$F$65,IF('Appraisal Inputs'!$I$5="PUD",'Lender Inputs'!E86*'Appraisal Inputs'!$E$65,IF('Appraisal Inputs'!$I$5="PRM",'Lender Inputs'!E84*'Appraisal Inputs'!$F$65,IF('Appraisal Inputs'!$I$5="PUM",'Lender Inputs'!E84*'Appraisal Inputs'!$E$65,"-")))),"-")</f>
        <v>-</v>
      </c>
      <c r="K57" s="128" t="str">
        <f>IFERROR(IF('Appraisal Inputs'!$I$5="PRD",'Lender Inputs'!F86*'Appraisal Inputs'!$F$65,IF('Appraisal Inputs'!$I$5="PUD",'Lender Inputs'!F86*'Appraisal Inputs'!$E$65,IF('Appraisal Inputs'!$I$5="PRM",'Lender Inputs'!F84*'Appraisal Inputs'!$F$65,IF('Appraisal Inputs'!$I$5="PUM",'Lender Inputs'!F84*'Appraisal Inputs'!$E$65,"-")))),"-")</f>
        <v>-</v>
      </c>
      <c r="L57" s="128" t="str">
        <f>IFERROR(IF('Appraisal Inputs'!$I$5="PRD",'Lender Inputs'!G86*'Appraisal Inputs'!$F$65,IF('Appraisal Inputs'!$I$5="PUD",'Lender Inputs'!G86*'Appraisal Inputs'!$E$65,IF('Appraisal Inputs'!$I$5="PRM",'Lender Inputs'!G84*'Appraisal Inputs'!$F$65,IF('Appraisal Inputs'!$I$5="PUM",'Lender Inputs'!G84*'Appraisal Inputs'!$E$65,"-")))),"-")</f>
        <v>-</v>
      </c>
      <c r="M57" s="128" t="str">
        <f>IFERROR(IF('Appraisal Inputs'!$I$5="PRD",'Lender Inputs'!H86*'Appraisal Inputs'!$F$65,IF('Appraisal Inputs'!$I$5="PUD",'Lender Inputs'!H86*'Appraisal Inputs'!$E$65,IF('Appraisal Inputs'!$I$5="PRM",'Lender Inputs'!H84*'Appraisal Inputs'!$F$65,IF('Appraisal Inputs'!$I$5="PUM",'Lender Inputs'!H84*'Appraisal Inputs'!$E$65,"-")))),"-")</f>
        <v>-</v>
      </c>
      <c r="N57" s="128" t="str">
        <f>IFERROR(IF('Appraisal Inputs'!$I$5="PRD",'Lender Inputs'!I86*'Appraisal Inputs'!$F$65,IF('Appraisal Inputs'!$I$5="PUD",'Lender Inputs'!I86*'Appraisal Inputs'!$E$65,IF('Appraisal Inputs'!$I$5="PRM",'Lender Inputs'!I84*'Appraisal Inputs'!$F$65,IF('Appraisal Inputs'!$I$5="PUM",'Lender Inputs'!I84*'Appraisal Inputs'!$E$65,"-")))),"-")</f>
        <v>-</v>
      </c>
      <c r="O57" s="128" t="str">
        <f>IFERROR(IF('Appraisal Inputs'!$I$5="PRD",'Lender Inputs'!J86*'Appraisal Inputs'!$F$65,IF('Appraisal Inputs'!$I$5="PUD",'Lender Inputs'!J86*'Appraisal Inputs'!$E$65,IF('Appraisal Inputs'!$I$5="PRM",'Lender Inputs'!J84*'Appraisal Inputs'!$F$65,IF('Appraisal Inputs'!$I$5="PUM",'Lender Inputs'!J84*'Appraisal Inputs'!$E$65,"-")))),"-")</f>
        <v>-</v>
      </c>
      <c r="P57" s="128" t="str">
        <f>IFERROR(IF('Appraisal Inputs'!$I$5="PRD",'Lender Inputs'!K86*'Appraisal Inputs'!$F$65,IF('Appraisal Inputs'!$I$5="PUD",'Lender Inputs'!K86*'Appraisal Inputs'!$E$65,IF('Appraisal Inputs'!$I$5="PRM",'Lender Inputs'!K84*'Appraisal Inputs'!$F$65,IF('Appraisal Inputs'!$I$5="PUM",'Lender Inputs'!K84*'Appraisal Inputs'!$E$65,"-")))),"-")</f>
        <v>-</v>
      </c>
      <c r="Q57" s="131" t="str">
        <f>IFERROR(IF('Appraisal Inputs'!$I$5="PRD",'Lender Inputs'!L86*'Appraisal Inputs'!$F$65,IF('Appraisal Inputs'!$I$5="PUD",'Lender Inputs'!L86*'Appraisal Inputs'!$E$65,IF('Appraisal Inputs'!$I$5="PRM",'Lender Inputs'!L84*'Appraisal Inputs'!$F$65,IF('Appraisal Inputs'!$I$5="PUM",'Lender Inputs'!L84*'Appraisal Inputs'!$E$65,"-")))),"-")</f>
        <v>-</v>
      </c>
      <c r="R57" s="101"/>
    </row>
    <row r="58" spans="1:18" x14ac:dyDescent="0.2">
      <c r="A58" s="765">
        <f>A57</f>
        <v>0</v>
      </c>
      <c r="C58" s="118" t="str">
        <f>IFERROR(IF('Appraisal Inputs'!$I$5="PRD","Actual Days",IF('Appraisal Inputs'!$I$5="PUD","Actual Days",IF('Appraisal Inputs'!$I$5="PRM","Actual Months",IF('Appraisal Inputs'!$I$5="PUM","Actual Months","-")))),"-")</f>
        <v>-</v>
      </c>
      <c r="D58" s="127" t="str">
        <f>IF(SUM('Appraisal Inputs'!D104:D106)=0,"-",SUM('Appraisal Inputs'!D104:D106))</f>
        <v>-</v>
      </c>
      <c r="E58" s="128" t="str">
        <f>IF(SUM('Appraisal Inputs'!E104:E106)=0,"-",SUM('Appraisal Inputs'!E104:E106))</f>
        <v>-</v>
      </c>
      <c r="F58" s="128" t="str">
        <f>IF(SUM('Appraisal Inputs'!F104:F106)=0,"-",SUM('Appraisal Inputs'!F104:F106))</f>
        <v>-</v>
      </c>
      <c r="G58" s="129" t="str">
        <f>IF(SUM('Appraisal Inputs'!G104:G106)=0,"-",SUM('Appraisal Inputs'!G104:G106))</f>
        <v>-</v>
      </c>
      <c r="H58" s="127" t="str">
        <f>IF(SUM('Appraisal Inputs'!H104:H106)=0,"-",SUM('Appraisal Inputs'!H104:H106))</f>
        <v>-</v>
      </c>
      <c r="I58" s="132" t="str">
        <f>IF(SUM('Lender Inputs'!D104:D106)=0,"-",SUM('Lender Inputs'!D104:D106))</f>
        <v>-</v>
      </c>
      <c r="J58" s="127" t="str">
        <f>IF(SUM('Lender Inputs'!E104:E106)=0,"-",SUM('Lender Inputs'!E104:E106))</f>
        <v>-</v>
      </c>
      <c r="K58" s="128" t="str">
        <f>IF(SUM('Lender Inputs'!F104:F106)=0,"-",SUM('Lender Inputs'!F104:F106))</f>
        <v>-</v>
      </c>
      <c r="L58" s="128" t="str">
        <f>IF(SUM('Lender Inputs'!G104:G106)=0,"-",SUM('Lender Inputs'!G104:G106))</f>
        <v>-</v>
      </c>
      <c r="M58" s="128" t="str">
        <f>IF(SUM('Lender Inputs'!H104:H106)=0,"-",SUM('Lender Inputs'!H104:H106))</f>
        <v>-</v>
      </c>
      <c r="N58" s="128" t="str">
        <f>IF(SUM('Lender Inputs'!I104:I106)=0,"-",SUM('Lender Inputs'!I104:I106))</f>
        <v>-</v>
      </c>
      <c r="O58" s="128" t="str">
        <f>IF(SUM('Lender Inputs'!J104:J106)=0,"-",SUM('Lender Inputs'!J104:J106))</f>
        <v>-</v>
      </c>
      <c r="P58" s="128" t="str">
        <f>IF(SUM('Lender Inputs'!K104:K106)=0,"-",SUM('Lender Inputs'!K104:K106))</f>
        <v>-</v>
      </c>
      <c r="Q58" s="131" t="str">
        <f>IF(SUM('Lender Inputs'!L104:L106)=0,"-",SUM('Lender Inputs'!L104:L106))</f>
        <v>-</v>
      </c>
      <c r="R58" s="101"/>
    </row>
    <row r="59" spans="1:18" ht="13.5" thickBot="1" x14ac:dyDescent="0.25">
      <c r="A59" s="765">
        <f>A57</f>
        <v>0</v>
      </c>
      <c r="C59" s="105" t="s">
        <v>313</v>
      </c>
      <c r="D59" s="133" t="str">
        <f>IFERROR(D58/D57,"-")</f>
        <v>-</v>
      </c>
      <c r="E59" s="134" t="str">
        <f t="shared" ref="E59" si="6">IFERROR(E58/E57,"-")</f>
        <v>-</v>
      </c>
      <c r="F59" s="134" t="str">
        <f t="shared" ref="F59" si="7">IFERROR(F58/F57,"-")</f>
        <v>-</v>
      </c>
      <c r="G59" s="135" t="str">
        <f t="shared" ref="G59" si="8">IFERROR(G58/G57,"-")</f>
        <v>-</v>
      </c>
      <c r="H59" s="133" t="str">
        <f t="shared" ref="H59" si="9">IFERROR(H58/H57,"-")</f>
        <v>-</v>
      </c>
      <c r="I59" s="136" t="str">
        <f t="shared" ref="I59" si="10">IFERROR(I58/I57,"-")</f>
        <v>-</v>
      </c>
      <c r="J59" s="133" t="str">
        <f t="shared" ref="J59" si="11">IFERROR(J58/J57,"-")</f>
        <v>-</v>
      </c>
      <c r="K59" s="134" t="str">
        <f t="shared" ref="K59" si="12">IFERROR(K58/K57,"-")</f>
        <v>-</v>
      </c>
      <c r="L59" s="134" t="str">
        <f t="shared" ref="L59" si="13">IFERROR(L58/L57,"-")</f>
        <v>-</v>
      </c>
      <c r="M59" s="134" t="str">
        <f t="shared" ref="M59" si="14">IFERROR(M58/M57,"-")</f>
        <v>-</v>
      </c>
      <c r="N59" s="134" t="str">
        <f t="shared" ref="N59" si="15">IFERROR(N58/N57,"-")</f>
        <v>-</v>
      </c>
      <c r="O59" s="134" t="str">
        <f t="shared" ref="O59" si="16">IFERROR(O58/O57,"-")</f>
        <v>-</v>
      </c>
      <c r="P59" s="134" t="str">
        <f t="shared" ref="P59" si="17">IFERROR(P58/P57,"-")</f>
        <v>-</v>
      </c>
      <c r="Q59" s="137" t="str">
        <f t="shared" ref="Q59" si="18">IFERROR(Q58/Q57,"-")</f>
        <v>-</v>
      </c>
      <c r="R59" s="101"/>
    </row>
    <row r="60" spans="1:18" ht="13.5" thickBot="1" x14ac:dyDescent="0.25">
      <c r="A60" s="765">
        <f>A57</f>
        <v>0</v>
      </c>
      <c r="C60" s="179"/>
      <c r="D60" s="179"/>
      <c r="E60" s="179"/>
      <c r="F60" s="179"/>
      <c r="G60" s="179"/>
      <c r="H60" s="179"/>
      <c r="I60" s="179"/>
      <c r="J60" s="179"/>
      <c r="K60" s="179"/>
      <c r="L60" s="179"/>
      <c r="M60" s="179"/>
      <c r="N60" s="179"/>
      <c r="O60" s="179"/>
      <c r="P60" s="179"/>
      <c r="Q60" s="179"/>
    </row>
    <row r="61" spans="1:18" ht="75" customHeight="1" x14ac:dyDescent="0.2">
      <c r="A61" s="765">
        <f>A57</f>
        <v>0</v>
      </c>
      <c r="C61" s="486" t="s">
        <v>328</v>
      </c>
      <c r="D61" s="141" t="s">
        <v>314</v>
      </c>
      <c r="E61" s="755" t="s">
        <v>315</v>
      </c>
      <c r="F61" s="144" t="s">
        <v>316</v>
      </c>
      <c r="G61" s="141" t="s">
        <v>317</v>
      </c>
      <c r="H61" s="142" t="s">
        <v>318</v>
      </c>
      <c r="I61" s="140" t="s">
        <v>321</v>
      </c>
    </row>
    <row r="62" spans="1:18" x14ac:dyDescent="0.2">
      <c r="A62" s="765">
        <f t="shared" si="1"/>
        <v>0</v>
      </c>
      <c r="C62" s="847" t="str" cm="1">
        <f t="array" ref="C62">IFERROR(INDEX('Appraisal Inputs'!$C$241:$C$281, SMALL(IF("Yes"='Appraisal Inputs'!$I$241:$I$281, ROW('Appraisal Inputs'!$I$241:$I$281)-240,""), ROW()-61)),"")</f>
        <v/>
      </c>
      <c r="D62" s="121" t="str" cm="1">
        <f t="array" ref="D62">IF(IFERROR(INDEX('Appraisal Inputs'!$L$241:$L$281, SMALL(IF("Yes"='Appraisal Inputs'!$I$241:$I$281, ROW('Appraisal Inputs'!$I$241:$I$281)-240,""), ROW()-61)),"")="","",IFERROR(INDEX('Appraisal Inputs'!$L$241:$L$281, SMALL(IF("Yes"='Appraisal Inputs'!$I$241:$I$281, ROW('Appraisal Inputs'!$I$241:$I$281)-240,""), ROW()-61)),""))</f>
        <v/>
      </c>
      <c r="E62" s="756" t="str" cm="1">
        <f t="array" ref="E62">IF(IFERROR(INDEX('Appraisal Inputs'!$K$241:$K$281, SMALL(IF("Yes"='Appraisal Inputs'!$I$241:$I$281, ROW('Appraisal Inputs'!$I$241:$I$281)-240,""), ROW()-61)),"")="","",IFERROR(INDEX('Appraisal Inputs'!$K$241:$K$281, SMALL(IF("Yes"='Appraisal Inputs'!$I$241:$I$281, ROW('Appraisal Inputs'!$I$241:$I$281)-240,""), ROW()-61)),""))</f>
        <v/>
      </c>
      <c r="F62" s="145" t="str">
        <f>IFERROR(D62/E62,"-")</f>
        <v>-</v>
      </c>
      <c r="G62" s="121" t="str" cm="1">
        <f t="array" ref="G62">IF(IFERROR(INDEX('Appraisal Inputs'!$J$241:$J$281, SMALL(IF("Yes"='Appraisal Inputs'!$I$241:$I$281, ROW('Appraisal Inputs'!$I$241:$I$281)-240,""), ROW()-61)),"")="","",IFERROR(INDEX('Appraisal Inputs'!$J$241:$J$281, SMALL(IF("Yes"='Appraisal Inputs'!$I$241:$I$281, ROW('Appraisal Inputs'!$I$241:$I$281)-240,""), ROW()-61)),""))</f>
        <v/>
      </c>
      <c r="H62" s="139" t="str">
        <f>IFERROR(D62/G62,"-")</f>
        <v>-</v>
      </c>
      <c r="I62" s="143" t="str" cm="1">
        <f t="array" ref="I62">IF(IFERROR(INDEX('Appraisal Inputs'!$D$241:$D$281, SMALL(IF("Yes"='Appraisal Inputs'!$I$241:$I$281, ROW('Appraisal Inputs'!$I$241:$I$281)-240,""), ROW()-61)),"")="","",IFERROR(INDEX('Appraisal Inputs'!$D$241:$D$281, SMALL(IF("Yes"='Appraisal Inputs'!$I$241:$I$281, ROW('Appraisal Inputs'!$I$241:$I$281)-240,""), ROW()-61)),""))</f>
        <v/>
      </c>
    </row>
    <row r="63" spans="1:18" x14ac:dyDescent="0.2">
      <c r="A63" s="765">
        <f t="shared" si="1"/>
        <v>0</v>
      </c>
      <c r="C63" s="847" t="str" cm="1">
        <f t="array" ref="C63">IFERROR(INDEX('Appraisal Inputs'!$C$241:$C$281, SMALL(IF("Yes"='Appraisal Inputs'!$I$241:$I$281, ROW('Appraisal Inputs'!$I$241:$I$281)-240,""), ROW()-61)),"")</f>
        <v/>
      </c>
      <c r="D63" s="121" t="str" cm="1">
        <f t="array" ref="D63">IF(IFERROR(INDEX('Appraisal Inputs'!$L$241:$L$281, SMALL(IF("Yes"='Appraisal Inputs'!$I$241:$I$281, ROW('Appraisal Inputs'!$I$241:$I$281)-240,""), ROW()-61)),"")="","",IFERROR(INDEX('Appraisal Inputs'!$L$241:$L$281, SMALL(IF("Yes"='Appraisal Inputs'!$I$241:$I$281, ROW('Appraisal Inputs'!$I$241:$I$281)-240,""), ROW()-61)),""))</f>
        <v/>
      </c>
      <c r="E63" s="756" t="str" cm="1">
        <f t="array" ref="E63">IF(IFERROR(INDEX('Appraisal Inputs'!$K$241:$K$281, SMALL(IF("Yes"='Appraisal Inputs'!$I$241:$I$281, ROW('Appraisal Inputs'!$I$241:$I$281)-240,""), ROW()-61)),"")="","",IFERROR(INDEX('Appraisal Inputs'!$K$241:$K$281, SMALL(IF("Yes"='Appraisal Inputs'!$I$241:$I$281, ROW('Appraisal Inputs'!$I$241:$I$281)-240,""), ROW()-61)),""))</f>
        <v/>
      </c>
      <c r="F63" s="145" t="str">
        <f t="shared" ref="F63:F102" si="19">IFERROR(D63/E63,"-")</f>
        <v>-</v>
      </c>
      <c r="G63" s="121" t="str" cm="1">
        <f t="array" ref="G63">IF(IFERROR(INDEX('Appraisal Inputs'!$J$241:$J$281, SMALL(IF("Yes"='Appraisal Inputs'!$I$241:$I$281, ROW('Appraisal Inputs'!$I$241:$I$281)-240,""), ROW()-61)),"")="","",IFERROR(INDEX('Appraisal Inputs'!$J$241:$J$281, SMALL(IF("Yes"='Appraisal Inputs'!$I$241:$I$281, ROW('Appraisal Inputs'!$I$241:$I$281)-240,""), ROW()-61)),""))</f>
        <v/>
      </c>
      <c r="H63" s="139" t="str">
        <f t="shared" ref="H63:H102" si="20">IFERROR(D63/G63,"-")</f>
        <v>-</v>
      </c>
      <c r="I63" s="143" t="str" cm="1">
        <f t="array" ref="I63">IF(IFERROR(INDEX('Appraisal Inputs'!$D$241:$D$281, SMALL(IF("Yes"='Appraisal Inputs'!$I$241:$I$281, ROW('Appraisal Inputs'!$I$241:$I$281)-240,""), ROW()-61)),"")="","",IFERROR(INDEX('Appraisal Inputs'!$D$241:$D$281, SMALL(IF("Yes"='Appraisal Inputs'!$I$241:$I$281, ROW('Appraisal Inputs'!$I$241:$I$281)-240,""), ROW()-61)),""))</f>
        <v/>
      </c>
    </row>
    <row r="64" spans="1:18" x14ac:dyDescent="0.2">
      <c r="A64" s="765">
        <f t="shared" si="1"/>
        <v>0</v>
      </c>
      <c r="C64" s="847" t="str" cm="1">
        <f t="array" ref="C64">IFERROR(INDEX('Appraisal Inputs'!$C$241:$C$281, SMALL(IF("Yes"='Appraisal Inputs'!$I$241:$I$281, ROW('Appraisal Inputs'!$I$241:$I$281)-240,""), ROW()-61)),"")</f>
        <v/>
      </c>
      <c r="D64" s="121" t="str" cm="1">
        <f t="array" ref="D64">IF(IFERROR(INDEX('Appraisal Inputs'!$L$241:$L$281, SMALL(IF("Yes"='Appraisal Inputs'!$I$241:$I$281, ROW('Appraisal Inputs'!$I$241:$I$281)-240,""), ROW()-61)),"")="","",IFERROR(INDEX('Appraisal Inputs'!$L$241:$L$281, SMALL(IF("Yes"='Appraisal Inputs'!$I$241:$I$281, ROW('Appraisal Inputs'!$I$241:$I$281)-240,""), ROW()-61)),""))</f>
        <v/>
      </c>
      <c r="E64" s="756" t="str" cm="1">
        <f t="array" ref="E64">IF(IFERROR(INDEX('Appraisal Inputs'!$K$241:$K$281, SMALL(IF("Yes"='Appraisal Inputs'!$I$241:$I$281, ROW('Appraisal Inputs'!$I$241:$I$281)-240,""), ROW()-61)),"")="","",IFERROR(INDEX('Appraisal Inputs'!$K$241:$K$281, SMALL(IF("Yes"='Appraisal Inputs'!$I$241:$I$281, ROW('Appraisal Inputs'!$I$241:$I$281)-240,""), ROW()-61)),""))</f>
        <v/>
      </c>
      <c r="F64" s="145" t="str">
        <f t="shared" si="19"/>
        <v>-</v>
      </c>
      <c r="G64" s="121" t="str" cm="1">
        <f t="array" ref="G64">IF(IFERROR(INDEX('Appraisal Inputs'!$J$241:$J$281, SMALL(IF("Yes"='Appraisal Inputs'!$I$241:$I$281, ROW('Appraisal Inputs'!$I$241:$I$281)-240,""), ROW()-61)),"")="","",IFERROR(INDEX('Appraisal Inputs'!$J$241:$J$281, SMALL(IF("Yes"='Appraisal Inputs'!$I$241:$I$281, ROW('Appraisal Inputs'!$I$241:$I$281)-240,""), ROW()-61)),""))</f>
        <v/>
      </c>
      <c r="H64" s="139" t="str">
        <f t="shared" si="20"/>
        <v>-</v>
      </c>
      <c r="I64" s="143" t="str" cm="1">
        <f t="array" ref="I64">IF(IFERROR(INDEX('Appraisal Inputs'!$D$241:$D$281, SMALL(IF("Yes"='Appraisal Inputs'!$I$241:$I$281, ROW('Appraisal Inputs'!$I$241:$I$281)-240,""), ROW()-61)),"")="","",IFERROR(INDEX('Appraisal Inputs'!$D$241:$D$281, SMALL(IF("Yes"='Appraisal Inputs'!$I$241:$I$281, ROW('Appraisal Inputs'!$I$241:$I$281)-240,""), ROW()-61)),""))</f>
        <v/>
      </c>
    </row>
    <row r="65" spans="1:9" x14ac:dyDescent="0.2">
      <c r="A65" s="765">
        <f t="shared" si="1"/>
        <v>0</v>
      </c>
      <c r="C65" s="847" t="str" cm="1">
        <f t="array" ref="C65">IFERROR(INDEX('Appraisal Inputs'!$C$241:$C$281, SMALL(IF("Yes"='Appraisal Inputs'!$I$241:$I$281, ROW('Appraisal Inputs'!$I$241:$I$281)-240,""), ROW()-61)),"")</f>
        <v/>
      </c>
      <c r="D65" s="121" t="str" cm="1">
        <f t="array" ref="D65">IF(IFERROR(INDEX('Appraisal Inputs'!$L$241:$L$281, SMALL(IF("Yes"='Appraisal Inputs'!$I$241:$I$281, ROW('Appraisal Inputs'!$I$241:$I$281)-240,""), ROW()-61)),"")="","",IFERROR(INDEX('Appraisal Inputs'!$L$241:$L$281, SMALL(IF("Yes"='Appraisal Inputs'!$I$241:$I$281, ROW('Appraisal Inputs'!$I$241:$I$281)-240,""), ROW()-61)),""))</f>
        <v/>
      </c>
      <c r="E65" s="756" t="str" cm="1">
        <f t="array" ref="E65">IF(IFERROR(INDEX('Appraisal Inputs'!$K$241:$K$281, SMALL(IF("Yes"='Appraisal Inputs'!$I$241:$I$281, ROW('Appraisal Inputs'!$I$241:$I$281)-240,""), ROW()-61)),"")="","",IFERROR(INDEX('Appraisal Inputs'!$K$241:$K$281, SMALL(IF("Yes"='Appraisal Inputs'!$I$241:$I$281, ROW('Appraisal Inputs'!$I$241:$I$281)-240,""), ROW()-61)),""))</f>
        <v/>
      </c>
      <c r="F65" s="145" t="str">
        <f t="shared" si="19"/>
        <v>-</v>
      </c>
      <c r="G65" s="121" t="str" cm="1">
        <f t="array" ref="G65">IF(IFERROR(INDEX('Appraisal Inputs'!$J$241:$J$281, SMALL(IF("Yes"='Appraisal Inputs'!$I$241:$I$281, ROW('Appraisal Inputs'!$I$241:$I$281)-240,""), ROW()-61)),"")="","",IFERROR(INDEX('Appraisal Inputs'!$J$241:$J$281, SMALL(IF("Yes"='Appraisal Inputs'!$I$241:$I$281, ROW('Appraisal Inputs'!$I$241:$I$281)-240,""), ROW()-61)),""))</f>
        <v/>
      </c>
      <c r="H65" s="139" t="str">
        <f t="shared" si="20"/>
        <v>-</v>
      </c>
      <c r="I65" s="143" t="str" cm="1">
        <f t="array" ref="I65">IF(IFERROR(INDEX('Appraisal Inputs'!$D$241:$D$281, SMALL(IF("Yes"='Appraisal Inputs'!$I$241:$I$281, ROW('Appraisal Inputs'!$I$241:$I$281)-240,""), ROW()-61)),"")="","",IFERROR(INDEX('Appraisal Inputs'!$D$241:$D$281, SMALL(IF("Yes"='Appraisal Inputs'!$I$241:$I$281, ROW('Appraisal Inputs'!$I$241:$I$281)-240,""), ROW()-61)),""))</f>
        <v/>
      </c>
    </row>
    <row r="66" spans="1:9" x14ac:dyDescent="0.2">
      <c r="A66" s="765">
        <f t="shared" si="1"/>
        <v>0</v>
      </c>
      <c r="C66" s="847" t="str" cm="1">
        <f t="array" ref="C66">IFERROR(INDEX('Appraisal Inputs'!$C$241:$C$281, SMALL(IF("Yes"='Appraisal Inputs'!$I$241:$I$281, ROW('Appraisal Inputs'!$I$241:$I$281)-240,""), ROW()-61)),"")</f>
        <v/>
      </c>
      <c r="D66" s="121" t="str" cm="1">
        <f t="array" ref="D66">IF(IFERROR(INDEX('Appraisal Inputs'!$L$241:$L$281, SMALL(IF("Yes"='Appraisal Inputs'!$I$241:$I$281, ROW('Appraisal Inputs'!$I$241:$I$281)-240,""), ROW()-61)),"")="","",IFERROR(INDEX('Appraisal Inputs'!$L$241:$L$281, SMALL(IF("Yes"='Appraisal Inputs'!$I$241:$I$281, ROW('Appraisal Inputs'!$I$241:$I$281)-240,""), ROW()-61)),""))</f>
        <v/>
      </c>
      <c r="E66" s="756" t="str" cm="1">
        <f t="array" ref="E66">IF(IFERROR(INDEX('Appraisal Inputs'!$K$241:$K$281, SMALL(IF("Yes"='Appraisal Inputs'!$I$241:$I$281, ROW('Appraisal Inputs'!$I$241:$I$281)-240,""), ROW()-61)),"")="","",IFERROR(INDEX('Appraisal Inputs'!$K$241:$K$281, SMALL(IF("Yes"='Appraisal Inputs'!$I$241:$I$281, ROW('Appraisal Inputs'!$I$241:$I$281)-240,""), ROW()-61)),""))</f>
        <v/>
      </c>
      <c r="F66" s="145" t="str">
        <f t="shared" si="19"/>
        <v>-</v>
      </c>
      <c r="G66" s="121" t="str" cm="1">
        <f t="array" ref="G66">IF(IFERROR(INDEX('Appraisal Inputs'!$J$241:$J$281, SMALL(IF("Yes"='Appraisal Inputs'!$I$241:$I$281, ROW('Appraisal Inputs'!$I$241:$I$281)-240,""), ROW()-61)),"")="","",IFERROR(INDEX('Appraisal Inputs'!$J$241:$J$281, SMALL(IF("Yes"='Appraisal Inputs'!$I$241:$I$281, ROW('Appraisal Inputs'!$I$241:$I$281)-240,""), ROW()-61)),""))</f>
        <v/>
      </c>
      <c r="H66" s="139" t="str">
        <f t="shared" si="20"/>
        <v>-</v>
      </c>
      <c r="I66" s="143" t="str" cm="1">
        <f t="array" ref="I66">IF(IFERROR(INDEX('Appraisal Inputs'!$D$241:$D$281, SMALL(IF("Yes"='Appraisal Inputs'!$I$241:$I$281, ROW('Appraisal Inputs'!$I$241:$I$281)-240,""), ROW()-61)),"")="","",IFERROR(INDEX('Appraisal Inputs'!$D$241:$D$281, SMALL(IF("Yes"='Appraisal Inputs'!$I$241:$I$281, ROW('Appraisal Inputs'!$I$241:$I$281)-240,""), ROW()-61)),""))</f>
        <v/>
      </c>
    </row>
    <row r="67" spans="1:9" x14ac:dyDescent="0.2">
      <c r="A67" s="765">
        <f t="shared" si="1"/>
        <v>0</v>
      </c>
      <c r="C67" s="847" t="str" cm="1">
        <f t="array" ref="C67">IFERROR(INDEX('Appraisal Inputs'!$C$241:$C$281, SMALL(IF("Yes"='Appraisal Inputs'!$I$241:$I$281, ROW('Appraisal Inputs'!$I$241:$I$281)-240,""), ROW()-61)),"")</f>
        <v/>
      </c>
      <c r="D67" s="121" t="str" cm="1">
        <f t="array" ref="D67">IF(IFERROR(INDEX('Appraisal Inputs'!$L$241:$L$281, SMALL(IF("Yes"='Appraisal Inputs'!$I$241:$I$281, ROW('Appraisal Inputs'!$I$241:$I$281)-240,""), ROW()-61)),"")="","",IFERROR(INDEX('Appraisal Inputs'!$L$241:$L$281, SMALL(IF("Yes"='Appraisal Inputs'!$I$241:$I$281, ROW('Appraisal Inputs'!$I$241:$I$281)-240,""), ROW()-61)),""))</f>
        <v/>
      </c>
      <c r="E67" s="756" t="str" cm="1">
        <f t="array" ref="E67">IF(IFERROR(INDEX('Appraisal Inputs'!$K$241:$K$281, SMALL(IF("Yes"='Appraisal Inputs'!$I$241:$I$281, ROW('Appraisal Inputs'!$I$241:$I$281)-240,""), ROW()-61)),"")="","",IFERROR(INDEX('Appraisal Inputs'!$K$241:$K$281, SMALL(IF("Yes"='Appraisal Inputs'!$I$241:$I$281, ROW('Appraisal Inputs'!$I$241:$I$281)-240,""), ROW()-61)),""))</f>
        <v/>
      </c>
      <c r="F67" s="145" t="str">
        <f t="shared" si="19"/>
        <v>-</v>
      </c>
      <c r="G67" s="121" t="str" cm="1">
        <f t="array" ref="G67">IF(IFERROR(INDEX('Appraisal Inputs'!$J$241:$J$281, SMALL(IF("Yes"='Appraisal Inputs'!$I$241:$I$281, ROW('Appraisal Inputs'!$I$241:$I$281)-240,""), ROW()-61)),"")="","",IFERROR(INDEX('Appraisal Inputs'!$J$241:$J$281, SMALL(IF("Yes"='Appraisal Inputs'!$I$241:$I$281, ROW('Appraisal Inputs'!$I$241:$I$281)-240,""), ROW()-61)),""))</f>
        <v/>
      </c>
      <c r="H67" s="139" t="str">
        <f t="shared" si="20"/>
        <v>-</v>
      </c>
      <c r="I67" s="143" t="str" cm="1">
        <f t="array" ref="I67">IF(IFERROR(INDEX('Appraisal Inputs'!$D$241:$D$281, SMALL(IF("Yes"='Appraisal Inputs'!$I$241:$I$281, ROW('Appraisal Inputs'!$I$241:$I$281)-240,""), ROW()-61)),"")="","",IFERROR(INDEX('Appraisal Inputs'!$D$241:$D$281, SMALL(IF("Yes"='Appraisal Inputs'!$I$241:$I$281, ROW('Appraisal Inputs'!$I$241:$I$281)-240,""), ROW()-61)),""))</f>
        <v/>
      </c>
    </row>
    <row r="68" spans="1:9" x14ac:dyDescent="0.2">
      <c r="A68" s="765">
        <f t="shared" si="1"/>
        <v>0</v>
      </c>
      <c r="C68" s="847" t="str" cm="1">
        <f t="array" ref="C68">IFERROR(INDEX('Appraisal Inputs'!$C$241:$C$281, SMALL(IF("Yes"='Appraisal Inputs'!$I$241:$I$281, ROW('Appraisal Inputs'!$I$241:$I$281)-240,""), ROW()-61)),"")</f>
        <v/>
      </c>
      <c r="D68" s="121" t="str" cm="1">
        <f t="array" ref="D68">IF(IFERROR(INDEX('Appraisal Inputs'!$L$241:$L$281, SMALL(IF("Yes"='Appraisal Inputs'!$I$241:$I$281, ROW('Appraisal Inputs'!$I$241:$I$281)-240,""), ROW()-61)),"")="","",IFERROR(INDEX('Appraisal Inputs'!$L$241:$L$281, SMALL(IF("Yes"='Appraisal Inputs'!$I$241:$I$281, ROW('Appraisal Inputs'!$I$241:$I$281)-240,""), ROW()-61)),""))</f>
        <v/>
      </c>
      <c r="E68" s="756" t="str" cm="1">
        <f t="array" ref="E68">IF(IFERROR(INDEX('Appraisal Inputs'!$K$241:$K$281, SMALL(IF("Yes"='Appraisal Inputs'!$I$241:$I$281, ROW('Appraisal Inputs'!$I$241:$I$281)-240,""), ROW()-61)),"")="","",IFERROR(INDEX('Appraisal Inputs'!$K$241:$K$281, SMALL(IF("Yes"='Appraisal Inputs'!$I$241:$I$281, ROW('Appraisal Inputs'!$I$241:$I$281)-240,""), ROW()-61)),""))</f>
        <v/>
      </c>
      <c r="F68" s="145" t="str">
        <f t="shared" si="19"/>
        <v>-</v>
      </c>
      <c r="G68" s="121" t="str" cm="1">
        <f t="array" ref="G68">IF(IFERROR(INDEX('Appraisal Inputs'!$J$241:$J$281, SMALL(IF("Yes"='Appraisal Inputs'!$I$241:$I$281, ROW('Appraisal Inputs'!$I$241:$I$281)-240,""), ROW()-61)),"")="","",IFERROR(INDEX('Appraisal Inputs'!$J$241:$J$281, SMALL(IF("Yes"='Appraisal Inputs'!$I$241:$I$281, ROW('Appraisal Inputs'!$I$241:$I$281)-240,""), ROW()-61)),""))</f>
        <v/>
      </c>
      <c r="H68" s="139" t="str">
        <f t="shared" si="20"/>
        <v>-</v>
      </c>
      <c r="I68" s="143" t="str" cm="1">
        <f t="array" ref="I68">IF(IFERROR(INDEX('Appraisal Inputs'!$D$241:$D$281, SMALL(IF("Yes"='Appraisal Inputs'!$I$241:$I$281, ROW('Appraisal Inputs'!$I$241:$I$281)-240,""), ROW()-61)),"")="","",IFERROR(INDEX('Appraisal Inputs'!$D$241:$D$281, SMALL(IF("Yes"='Appraisal Inputs'!$I$241:$I$281, ROW('Appraisal Inputs'!$I$241:$I$281)-240,""), ROW()-61)),""))</f>
        <v/>
      </c>
    </row>
    <row r="69" spans="1:9" x14ac:dyDescent="0.2">
      <c r="A69" s="765">
        <f t="shared" si="1"/>
        <v>0</v>
      </c>
      <c r="C69" s="847" t="str" cm="1">
        <f t="array" ref="C69">IFERROR(INDEX('Appraisal Inputs'!$C$241:$C$281, SMALL(IF("Yes"='Appraisal Inputs'!$I$241:$I$281, ROW('Appraisal Inputs'!$I$241:$I$281)-240,""), ROW()-61)),"")</f>
        <v/>
      </c>
      <c r="D69" s="121" t="str" cm="1">
        <f t="array" ref="D69">IF(IFERROR(INDEX('Appraisal Inputs'!$L$241:$L$281, SMALL(IF("Yes"='Appraisal Inputs'!$I$241:$I$281, ROW('Appraisal Inputs'!$I$241:$I$281)-240,""), ROW()-61)),"")="","",IFERROR(INDEX('Appraisal Inputs'!$L$241:$L$281, SMALL(IF("Yes"='Appraisal Inputs'!$I$241:$I$281, ROW('Appraisal Inputs'!$I$241:$I$281)-240,""), ROW()-61)),""))</f>
        <v/>
      </c>
      <c r="E69" s="756" t="str" cm="1">
        <f t="array" ref="E69">IF(IFERROR(INDEX('Appraisal Inputs'!$K$241:$K$281, SMALL(IF("Yes"='Appraisal Inputs'!$I$241:$I$281, ROW('Appraisal Inputs'!$I$241:$I$281)-240,""), ROW()-61)),"")="","",IFERROR(INDEX('Appraisal Inputs'!$K$241:$K$281, SMALL(IF("Yes"='Appraisal Inputs'!$I$241:$I$281, ROW('Appraisal Inputs'!$I$241:$I$281)-240,""), ROW()-61)),""))</f>
        <v/>
      </c>
      <c r="F69" s="145" t="str">
        <f t="shared" si="19"/>
        <v>-</v>
      </c>
      <c r="G69" s="121" t="str" cm="1">
        <f t="array" ref="G69">IF(IFERROR(INDEX('Appraisal Inputs'!$J$241:$J$281, SMALL(IF("Yes"='Appraisal Inputs'!$I$241:$I$281, ROW('Appraisal Inputs'!$I$241:$I$281)-240,""), ROW()-61)),"")="","",IFERROR(INDEX('Appraisal Inputs'!$J$241:$J$281, SMALL(IF("Yes"='Appraisal Inputs'!$I$241:$I$281, ROW('Appraisal Inputs'!$I$241:$I$281)-240,""), ROW()-61)),""))</f>
        <v/>
      </c>
      <c r="H69" s="139" t="str">
        <f t="shared" si="20"/>
        <v>-</v>
      </c>
      <c r="I69" s="143" t="str" cm="1">
        <f t="array" ref="I69">IF(IFERROR(INDEX('Appraisal Inputs'!$D$241:$D$281, SMALL(IF("Yes"='Appraisal Inputs'!$I$241:$I$281, ROW('Appraisal Inputs'!$I$241:$I$281)-240,""), ROW()-61)),"")="","",IFERROR(INDEX('Appraisal Inputs'!$D$241:$D$281, SMALL(IF("Yes"='Appraisal Inputs'!$I$241:$I$281, ROW('Appraisal Inputs'!$I$241:$I$281)-240,""), ROW()-61)),""))</f>
        <v/>
      </c>
    </row>
    <row r="70" spans="1:9" x14ac:dyDescent="0.2">
      <c r="A70" s="765">
        <f t="shared" si="1"/>
        <v>0</v>
      </c>
      <c r="C70" s="847" t="str" cm="1">
        <f t="array" ref="C70">IFERROR(INDEX('Appraisal Inputs'!$C$241:$C$281, SMALL(IF("Yes"='Appraisal Inputs'!$I$241:$I$281, ROW('Appraisal Inputs'!$I$241:$I$281)-240,""), ROW()-61)),"")</f>
        <v/>
      </c>
      <c r="D70" s="121" t="str" cm="1">
        <f t="array" ref="D70">IF(IFERROR(INDEX('Appraisal Inputs'!$L$241:$L$281, SMALL(IF("Yes"='Appraisal Inputs'!$I$241:$I$281, ROW('Appraisal Inputs'!$I$241:$I$281)-240,""), ROW()-61)),"")="","",IFERROR(INDEX('Appraisal Inputs'!$L$241:$L$281, SMALL(IF("Yes"='Appraisal Inputs'!$I$241:$I$281, ROW('Appraisal Inputs'!$I$241:$I$281)-240,""), ROW()-61)),""))</f>
        <v/>
      </c>
      <c r="E70" s="756" t="str" cm="1">
        <f t="array" ref="E70">IF(IFERROR(INDEX('Appraisal Inputs'!$K$241:$K$281, SMALL(IF("Yes"='Appraisal Inputs'!$I$241:$I$281, ROW('Appraisal Inputs'!$I$241:$I$281)-240,""), ROW()-61)),"")="","",IFERROR(INDEX('Appraisal Inputs'!$K$241:$K$281, SMALL(IF("Yes"='Appraisal Inputs'!$I$241:$I$281, ROW('Appraisal Inputs'!$I$241:$I$281)-240,""), ROW()-61)),""))</f>
        <v/>
      </c>
      <c r="F70" s="145" t="str">
        <f t="shared" si="19"/>
        <v>-</v>
      </c>
      <c r="G70" s="121" t="str" cm="1">
        <f t="array" ref="G70">IF(IFERROR(INDEX('Appraisal Inputs'!$J$241:$J$281, SMALL(IF("Yes"='Appraisal Inputs'!$I$241:$I$281, ROW('Appraisal Inputs'!$I$241:$I$281)-240,""), ROW()-61)),"")="","",IFERROR(INDEX('Appraisal Inputs'!$J$241:$J$281, SMALL(IF("Yes"='Appraisal Inputs'!$I$241:$I$281, ROW('Appraisal Inputs'!$I$241:$I$281)-240,""), ROW()-61)),""))</f>
        <v/>
      </c>
      <c r="H70" s="139" t="str">
        <f t="shared" si="20"/>
        <v>-</v>
      </c>
      <c r="I70" s="143" t="str" cm="1">
        <f t="array" ref="I70">IF(IFERROR(INDEX('Appraisal Inputs'!$D$241:$D$281, SMALL(IF("Yes"='Appraisal Inputs'!$I$241:$I$281, ROW('Appraisal Inputs'!$I$241:$I$281)-240,""), ROW()-61)),"")="","",IFERROR(INDEX('Appraisal Inputs'!$D$241:$D$281, SMALL(IF("Yes"='Appraisal Inputs'!$I$241:$I$281, ROW('Appraisal Inputs'!$I$241:$I$281)-240,""), ROW()-61)),""))</f>
        <v/>
      </c>
    </row>
    <row r="71" spans="1:9" x14ac:dyDescent="0.2">
      <c r="A71" s="765">
        <f t="shared" si="1"/>
        <v>0</v>
      </c>
      <c r="C71" s="847" t="str" cm="1">
        <f t="array" ref="C71">IFERROR(INDEX('Appraisal Inputs'!$C$241:$C$281, SMALL(IF("Yes"='Appraisal Inputs'!$I$241:$I$281, ROW('Appraisal Inputs'!$I$241:$I$281)-240,""), ROW()-61)),"")</f>
        <v/>
      </c>
      <c r="D71" s="121" t="str" cm="1">
        <f t="array" ref="D71">IF(IFERROR(INDEX('Appraisal Inputs'!$L$241:$L$281, SMALL(IF("Yes"='Appraisal Inputs'!$I$241:$I$281, ROW('Appraisal Inputs'!$I$241:$I$281)-240,""), ROW()-61)),"")="","",IFERROR(INDEX('Appraisal Inputs'!$L$241:$L$281, SMALL(IF("Yes"='Appraisal Inputs'!$I$241:$I$281, ROW('Appraisal Inputs'!$I$241:$I$281)-240,""), ROW()-61)),""))</f>
        <v/>
      </c>
      <c r="E71" s="756" t="str" cm="1">
        <f t="array" ref="E71">IF(IFERROR(INDEX('Appraisal Inputs'!$K$241:$K$281, SMALL(IF("Yes"='Appraisal Inputs'!$I$241:$I$281, ROW('Appraisal Inputs'!$I$241:$I$281)-240,""), ROW()-61)),"")="","",IFERROR(INDEX('Appraisal Inputs'!$K$241:$K$281, SMALL(IF("Yes"='Appraisal Inputs'!$I$241:$I$281, ROW('Appraisal Inputs'!$I$241:$I$281)-240,""), ROW()-61)),""))</f>
        <v/>
      </c>
      <c r="F71" s="145" t="str">
        <f t="shared" si="19"/>
        <v>-</v>
      </c>
      <c r="G71" s="121" t="str" cm="1">
        <f t="array" ref="G71">IF(IFERROR(INDEX('Appraisal Inputs'!$J$241:$J$281, SMALL(IF("Yes"='Appraisal Inputs'!$I$241:$I$281, ROW('Appraisal Inputs'!$I$241:$I$281)-240,""), ROW()-61)),"")="","",IFERROR(INDEX('Appraisal Inputs'!$J$241:$J$281, SMALL(IF("Yes"='Appraisal Inputs'!$I$241:$I$281, ROW('Appraisal Inputs'!$I$241:$I$281)-240,""), ROW()-61)),""))</f>
        <v/>
      </c>
      <c r="H71" s="139" t="str">
        <f t="shared" si="20"/>
        <v>-</v>
      </c>
      <c r="I71" s="143" t="str" cm="1">
        <f t="array" ref="I71">IF(IFERROR(INDEX('Appraisal Inputs'!$D$241:$D$281, SMALL(IF("Yes"='Appraisal Inputs'!$I$241:$I$281, ROW('Appraisal Inputs'!$I$241:$I$281)-240,""), ROW()-61)),"")="","",IFERROR(INDEX('Appraisal Inputs'!$D$241:$D$281, SMALL(IF("Yes"='Appraisal Inputs'!$I$241:$I$281, ROW('Appraisal Inputs'!$I$241:$I$281)-240,""), ROW()-61)),""))</f>
        <v/>
      </c>
    </row>
    <row r="72" spans="1:9" x14ac:dyDescent="0.2">
      <c r="A72" s="765">
        <f t="shared" si="1"/>
        <v>0</v>
      </c>
      <c r="C72" s="847" t="str" cm="1">
        <f t="array" ref="C72">IFERROR(INDEX('Appraisal Inputs'!$C$241:$C$281, SMALL(IF("Yes"='Appraisal Inputs'!$I$241:$I$281, ROW('Appraisal Inputs'!$I$241:$I$281)-240,""), ROW()-61)),"")</f>
        <v/>
      </c>
      <c r="D72" s="121" t="str" cm="1">
        <f t="array" ref="D72">IF(IFERROR(INDEX('Appraisal Inputs'!$L$241:$L$281, SMALL(IF("Yes"='Appraisal Inputs'!$I$241:$I$281, ROW('Appraisal Inputs'!$I$241:$I$281)-240,""), ROW()-61)),"")="","",IFERROR(INDEX('Appraisal Inputs'!$L$241:$L$281, SMALL(IF("Yes"='Appraisal Inputs'!$I$241:$I$281, ROW('Appraisal Inputs'!$I$241:$I$281)-240,""), ROW()-61)),""))</f>
        <v/>
      </c>
      <c r="E72" s="756" t="str" cm="1">
        <f t="array" ref="E72">IF(IFERROR(INDEX('Appraisal Inputs'!$K$241:$K$281, SMALL(IF("Yes"='Appraisal Inputs'!$I$241:$I$281, ROW('Appraisal Inputs'!$I$241:$I$281)-240,""), ROW()-61)),"")="","",IFERROR(INDEX('Appraisal Inputs'!$K$241:$K$281, SMALL(IF("Yes"='Appraisal Inputs'!$I$241:$I$281, ROW('Appraisal Inputs'!$I$241:$I$281)-240,""), ROW()-61)),""))</f>
        <v/>
      </c>
      <c r="F72" s="145" t="str">
        <f t="shared" si="19"/>
        <v>-</v>
      </c>
      <c r="G72" s="121" t="str" cm="1">
        <f t="array" ref="G72">IF(IFERROR(INDEX('Appraisal Inputs'!$J$241:$J$281, SMALL(IF("Yes"='Appraisal Inputs'!$I$241:$I$281, ROW('Appraisal Inputs'!$I$241:$I$281)-240,""), ROW()-61)),"")="","",IFERROR(INDEX('Appraisal Inputs'!$J$241:$J$281, SMALL(IF("Yes"='Appraisal Inputs'!$I$241:$I$281, ROW('Appraisal Inputs'!$I$241:$I$281)-240,""), ROW()-61)),""))</f>
        <v/>
      </c>
      <c r="H72" s="139" t="str">
        <f t="shared" si="20"/>
        <v>-</v>
      </c>
      <c r="I72" s="143" t="str" cm="1">
        <f t="array" ref="I72">IF(IFERROR(INDEX('Appraisal Inputs'!$D$241:$D$281, SMALL(IF("Yes"='Appraisal Inputs'!$I$241:$I$281, ROW('Appraisal Inputs'!$I$241:$I$281)-240,""), ROW()-61)),"")="","",IFERROR(INDEX('Appraisal Inputs'!$D$241:$D$281, SMALL(IF("Yes"='Appraisal Inputs'!$I$241:$I$281, ROW('Appraisal Inputs'!$I$241:$I$281)-240,""), ROW()-61)),""))</f>
        <v/>
      </c>
    </row>
    <row r="73" spans="1:9" x14ac:dyDescent="0.2">
      <c r="A73" s="765">
        <f t="shared" si="1"/>
        <v>0</v>
      </c>
      <c r="C73" s="847" t="str" cm="1">
        <f t="array" ref="C73">IFERROR(INDEX('Appraisal Inputs'!$C$241:$C$281, SMALL(IF("Yes"='Appraisal Inputs'!$I$241:$I$281, ROW('Appraisal Inputs'!$I$241:$I$281)-240,""), ROW()-61)),"")</f>
        <v/>
      </c>
      <c r="D73" s="121" t="str" cm="1">
        <f t="array" ref="D73">IF(IFERROR(INDEX('Appraisal Inputs'!$L$241:$L$281, SMALL(IF("Yes"='Appraisal Inputs'!$I$241:$I$281, ROW('Appraisal Inputs'!$I$241:$I$281)-240,""), ROW()-61)),"")="","",IFERROR(INDEX('Appraisal Inputs'!$L$241:$L$281, SMALL(IF("Yes"='Appraisal Inputs'!$I$241:$I$281, ROW('Appraisal Inputs'!$I$241:$I$281)-240,""), ROW()-61)),""))</f>
        <v/>
      </c>
      <c r="E73" s="756" t="str" cm="1">
        <f t="array" ref="E73">IF(IFERROR(INDEX('Appraisal Inputs'!$K$241:$K$281, SMALL(IF("Yes"='Appraisal Inputs'!$I$241:$I$281, ROW('Appraisal Inputs'!$I$241:$I$281)-240,""), ROW()-61)),"")="","",IFERROR(INDEX('Appraisal Inputs'!$K$241:$K$281, SMALL(IF("Yes"='Appraisal Inputs'!$I$241:$I$281, ROW('Appraisal Inputs'!$I$241:$I$281)-240,""), ROW()-61)),""))</f>
        <v/>
      </c>
      <c r="F73" s="145" t="str">
        <f t="shared" si="19"/>
        <v>-</v>
      </c>
      <c r="G73" s="121" t="str" cm="1">
        <f t="array" ref="G73">IF(IFERROR(INDEX('Appraisal Inputs'!$J$241:$J$281, SMALL(IF("Yes"='Appraisal Inputs'!$I$241:$I$281, ROW('Appraisal Inputs'!$I$241:$I$281)-240,""), ROW()-61)),"")="","",IFERROR(INDEX('Appraisal Inputs'!$J$241:$J$281, SMALL(IF("Yes"='Appraisal Inputs'!$I$241:$I$281, ROW('Appraisal Inputs'!$I$241:$I$281)-240,""), ROW()-61)),""))</f>
        <v/>
      </c>
      <c r="H73" s="139" t="str">
        <f t="shared" si="20"/>
        <v>-</v>
      </c>
      <c r="I73" s="143" t="str" cm="1">
        <f t="array" ref="I73">IF(IFERROR(INDEX('Appraisal Inputs'!$D$241:$D$281, SMALL(IF("Yes"='Appraisal Inputs'!$I$241:$I$281, ROW('Appraisal Inputs'!$I$241:$I$281)-240,""), ROW()-61)),"")="","",IFERROR(INDEX('Appraisal Inputs'!$D$241:$D$281, SMALL(IF("Yes"='Appraisal Inputs'!$I$241:$I$281, ROW('Appraisal Inputs'!$I$241:$I$281)-240,""), ROW()-61)),""))</f>
        <v/>
      </c>
    </row>
    <row r="74" spans="1:9" x14ac:dyDescent="0.2">
      <c r="A74" s="765">
        <f t="shared" ref="A74:A137" si="21">IF(E74="",0,1)</f>
        <v>0</v>
      </c>
      <c r="C74" s="847" t="str" cm="1">
        <f t="array" ref="C74">IFERROR(INDEX('Appraisal Inputs'!$C$241:$C$281, SMALL(IF("Yes"='Appraisal Inputs'!$I$241:$I$281, ROW('Appraisal Inputs'!$I$241:$I$281)-240,""), ROW()-61)),"")</f>
        <v/>
      </c>
      <c r="D74" s="121" t="str" cm="1">
        <f t="array" ref="D74">IF(IFERROR(INDEX('Appraisal Inputs'!$L$241:$L$281, SMALL(IF("Yes"='Appraisal Inputs'!$I$241:$I$281, ROW('Appraisal Inputs'!$I$241:$I$281)-240,""), ROW()-61)),"")="","",IFERROR(INDEX('Appraisal Inputs'!$L$241:$L$281, SMALL(IF("Yes"='Appraisal Inputs'!$I$241:$I$281, ROW('Appraisal Inputs'!$I$241:$I$281)-240,""), ROW()-61)),""))</f>
        <v/>
      </c>
      <c r="E74" s="756" t="str" cm="1">
        <f t="array" ref="E74">IF(IFERROR(INDEX('Appraisal Inputs'!$K$241:$K$281, SMALL(IF("Yes"='Appraisal Inputs'!$I$241:$I$281, ROW('Appraisal Inputs'!$I$241:$I$281)-240,""), ROW()-61)),"")="","",IFERROR(INDEX('Appraisal Inputs'!$K$241:$K$281, SMALL(IF("Yes"='Appraisal Inputs'!$I$241:$I$281, ROW('Appraisal Inputs'!$I$241:$I$281)-240,""), ROW()-61)),""))</f>
        <v/>
      </c>
      <c r="F74" s="145" t="str">
        <f t="shared" si="19"/>
        <v>-</v>
      </c>
      <c r="G74" s="121" t="str" cm="1">
        <f t="array" ref="G74">IF(IFERROR(INDEX('Appraisal Inputs'!$J$241:$J$281, SMALL(IF("Yes"='Appraisal Inputs'!$I$241:$I$281, ROW('Appraisal Inputs'!$I$241:$I$281)-240,""), ROW()-61)),"")="","",IFERROR(INDEX('Appraisal Inputs'!$J$241:$J$281, SMALL(IF("Yes"='Appraisal Inputs'!$I$241:$I$281, ROW('Appraisal Inputs'!$I$241:$I$281)-240,""), ROW()-61)),""))</f>
        <v/>
      </c>
      <c r="H74" s="139" t="str">
        <f t="shared" si="20"/>
        <v>-</v>
      </c>
      <c r="I74" s="143" t="str" cm="1">
        <f t="array" ref="I74">IF(IFERROR(INDEX('Appraisal Inputs'!$D$241:$D$281, SMALL(IF("Yes"='Appraisal Inputs'!$I$241:$I$281, ROW('Appraisal Inputs'!$I$241:$I$281)-240,""), ROW()-61)),"")="","",IFERROR(INDEX('Appraisal Inputs'!$D$241:$D$281, SMALL(IF("Yes"='Appraisal Inputs'!$I$241:$I$281, ROW('Appraisal Inputs'!$I$241:$I$281)-240,""), ROW()-61)),""))</f>
        <v/>
      </c>
    </row>
    <row r="75" spans="1:9" x14ac:dyDescent="0.2">
      <c r="A75" s="765">
        <f t="shared" si="21"/>
        <v>0</v>
      </c>
      <c r="C75" s="847" t="str" cm="1">
        <f t="array" ref="C75">IFERROR(INDEX('Appraisal Inputs'!$C$241:$C$281, SMALL(IF("Yes"='Appraisal Inputs'!$I$241:$I$281, ROW('Appraisal Inputs'!$I$241:$I$281)-240,""), ROW()-61)),"")</f>
        <v/>
      </c>
      <c r="D75" s="121" t="str" cm="1">
        <f t="array" ref="D75">IF(IFERROR(INDEX('Appraisal Inputs'!$L$241:$L$281, SMALL(IF("Yes"='Appraisal Inputs'!$I$241:$I$281, ROW('Appraisal Inputs'!$I$241:$I$281)-240,""), ROW()-61)),"")="","",IFERROR(INDEX('Appraisal Inputs'!$L$241:$L$281, SMALL(IF("Yes"='Appraisal Inputs'!$I$241:$I$281, ROW('Appraisal Inputs'!$I$241:$I$281)-240,""), ROW()-61)),""))</f>
        <v/>
      </c>
      <c r="E75" s="756" t="str" cm="1">
        <f t="array" ref="E75">IF(IFERROR(INDEX('Appraisal Inputs'!$K$241:$K$281, SMALL(IF("Yes"='Appraisal Inputs'!$I$241:$I$281, ROW('Appraisal Inputs'!$I$241:$I$281)-240,""), ROW()-61)),"")="","",IFERROR(INDEX('Appraisal Inputs'!$K$241:$K$281, SMALL(IF("Yes"='Appraisal Inputs'!$I$241:$I$281, ROW('Appraisal Inputs'!$I$241:$I$281)-240,""), ROW()-61)),""))</f>
        <v/>
      </c>
      <c r="F75" s="145" t="str">
        <f t="shared" si="19"/>
        <v>-</v>
      </c>
      <c r="G75" s="121" t="str" cm="1">
        <f t="array" ref="G75">IF(IFERROR(INDEX('Appraisal Inputs'!$J$241:$J$281, SMALL(IF("Yes"='Appraisal Inputs'!$I$241:$I$281, ROW('Appraisal Inputs'!$I$241:$I$281)-240,""), ROW()-61)),"")="","",IFERROR(INDEX('Appraisal Inputs'!$J$241:$J$281, SMALL(IF("Yes"='Appraisal Inputs'!$I$241:$I$281, ROW('Appraisal Inputs'!$I$241:$I$281)-240,""), ROW()-61)),""))</f>
        <v/>
      </c>
      <c r="H75" s="139" t="str">
        <f t="shared" si="20"/>
        <v>-</v>
      </c>
      <c r="I75" s="143" t="str" cm="1">
        <f t="array" ref="I75">IF(IFERROR(INDEX('Appraisal Inputs'!$D$241:$D$281, SMALL(IF("Yes"='Appraisal Inputs'!$I$241:$I$281, ROW('Appraisal Inputs'!$I$241:$I$281)-240,""), ROW()-61)),"")="","",IFERROR(INDEX('Appraisal Inputs'!$D$241:$D$281, SMALL(IF("Yes"='Appraisal Inputs'!$I$241:$I$281, ROW('Appraisal Inputs'!$I$241:$I$281)-240,""), ROW()-61)),""))</f>
        <v/>
      </c>
    </row>
    <row r="76" spans="1:9" x14ac:dyDescent="0.2">
      <c r="A76" s="765">
        <f t="shared" si="21"/>
        <v>0</v>
      </c>
      <c r="C76" s="847" t="str" cm="1">
        <f t="array" ref="C76">IFERROR(INDEX('Appraisal Inputs'!$C$241:$C$281, SMALL(IF("Yes"='Appraisal Inputs'!$I$241:$I$281, ROW('Appraisal Inputs'!$I$241:$I$281)-240,""), ROW()-61)),"")</f>
        <v/>
      </c>
      <c r="D76" s="121" t="str" cm="1">
        <f t="array" ref="D76">IF(IFERROR(INDEX('Appraisal Inputs'!$L$241:$L$281, SMALL(IF("Yes"='Appraisal Inputs'!$I$241:$I$281, ROW('Appraisal Inputs'!$I$241:$I$281)-240,""), ROW()-61)),"")="","",IFERROR(INDEX('Appraisal Inputs'!$L$241:$L$281, SMALL(IF("Yes"='Appraisal Inputs'!$I$241:$I$281, ROW('Appraisal Inputs'!$I$241:$I$281)-240,""), ROW()-61)),""))</f>
        <v/>
      </c>
      <c r="E76" s="756" t="str" cm="1">
        <f t="array" ref="E76">IF(IFERROR(INDEX('Appraisal Inputs'!$K$241:$K$281, SMALL(IF("Yes"='Appraisal Inputs'!$I$241:$I$281, ROW('Appraisal Inputs'!$I$241:$I$281)-240,""), ROW()-61)),"")="","",IFERROR(INDEX('Appraisal Inputs'!$K$241:$K$281, SMALL(IF("Yes"='Appraisal Inputs'!$I$241:$I$281, ROW('Appraisal Inputs'!$I$241:$I$281)-240,""), ROW()-61)),""))</f>
        <v/>
      </c>
      <c r="F76" s="145" t="str">
        <f t="shared" si="19"/>
        <v>-</v>
      </c>
      <c r="G76" s="121" t="str" cm="1">
        <f t="array" ref="G76">IF(IFERROR(INDEX('Appraisal Inputs'!$J$241:$J$281, SMALL(IF("Yes"='Appraisal Inputs'!$I$241:$I$281, ROW('Appraisal Inputs'!$I$241:$I$281)-240,""), ROW()-61)),"")="","",IFERROR(INDEX('Appraisal Inputs'!$J$241:$J$281, SMALL(IF("Yes"='Appraisal Inputs'!$I$241:$I$281, ROW('Appraisal Inputs'!$I$241:$I$281)-240,""), ROW()-61)),""))</f>
        <v/>
      </c>
      <c r="H76" s="139" t="str">
        <f t="shared" si="20"/>
        <v>-</v>
      </c>
      <c r="I76" s="143" t="str" cm="1">
        <f t="array" ref="I76">IF(IFERROR(INDEX('Appraisal Inputs'!$D$241:$D$281, SMALL(IF("Yes"='Appraisal Inputs'!$I$241:$I$281, ROW('Appraisal Inputs'!$I$241:$I$281)-240,""), ROW()-61)),"")="","",IFERROR(INDEX('Appraisal Inputs'!$D$241:$D$281, SMALL(IF("Yes"='Appraisal Inputs'!$I$241:$I$281, ROW('Appraisal Inputs'!$I$241:$I$281)-240,""), ROW()-61)),""))</f>
        <v/>
      </c>
    </row>
    <row r="77" spans="1:9" x14ac:dyDescent="0.2">
      <c r="A77" s="765">
        <f t="shared" si="21"/>
        <v>0</v>
      </c>
      <c r="C77" s="847" t="str" cm="1">
        <f t="array" ref="C77">IFERROR(INDEX('Appraisal Inputs'!$C$241:$C$281, SMALL(IF("Yes"='Appraisal Inputs'!$I$241:$I$281, ROW('Appraisal Inputs'!$I$241:$I$281)-240,""), ROW()-61)),"")</f>
        <v/>
      </c>
      <c r="D77" s="121" t="str" cm="1">
        <f t="array" ref="D77">IF(IFERROR(INDEX('Appraisal Inputs'!$L$241:$L$281, SMALL(IF("Yes"='Appraisal Inputs'!$I$241:$I$281, ROW('Appraisal Inputs'!$I$241:$I$281)-240,""), ROW()-61)),"")="","",IFERROR(INDEX('Appraisal Inputs'!$L$241:$L$281, SMALL(IF("Yes"='Appraisal Inputs'!$I$241:$I$281, ROW('Appraisal Inputs'!$I$241:$I$281)-240,""), ROW()-61)),""))</f>
        <v/>
      </c>
      <c r="E77" s="756" t="str" cm="1">
        <f t="array" ref="E77">IF(IFERROR(INDEX('Appraisal Inputs'!$K$241:$K$281, SMALL(IF("Yes"='Appraisal Inputs'!$I$241:$I$281, ROW('Appraisal Inputs'!$I$241:$I$281)-240,""), ROW()-61)),"")="","",IFERROR(INDEX('Appraisal Inputs'!$K$241:$K$281, SMALL(IF("Yes"='Appraisal Inputs'!$I$241:$I$281, ROW('Appraisal Inputs'!$I$241:$I$281)-240,""), ROW()-61)),""))</f>
        <v/>
      </c>
      <c r="F77" s="145" t="str">
        <f t="shared" si="19"/>
        <v>-</v>
      </c>
      <c r="G77" s="121" t="str" cm="1">
        <f t="array" ref="G77">IF(IFERROR(INDEX('Appraisal Inputs'!$J$241:$J$281, SMALL(IF("Yes"='Appraisal Inputs'!$I$241:$I$281, ROW('Appraisal Inputs'!$I$241:$I$281)-240,""), ROW()-61)),"")="","",IFERROR(INDEX('Appraisal Inputs'!$J$241:$J$281, SMALL(IF("Yes"='Appraisal Inputs'!$I$241:$I$281, ROW('Appraisal Inputs'!$I$241:$I$281)-240,""), ROW()-61)),""))</f>
        <v/>
      </c>
      <c r="H77" s="139" t="str">
        <f t="shared" si="20"/>
        <v>-</v>
      </c>
      <c r="I77" s="143" t="str" cm="1">
        <f t="array" ref="I77">IF(IFERROR(INDEX('Appraisal Inputs'!$D$241:$D$281, SMALL(IF("Yes"='Appraisal Inputs'!$I$241:$I$281, ROW('Appraisal Inputs'!$I$241:$I$281)-240,""), ROW()-61)),"")="","",IFERROR(INDEX('Appraisal Inputs'!$D$241:$D$281, SMALL(IF("Yes"='Appraisal Inputs'!$I$241:$I$281, ROW('Appraisal Inputs'!$I$241:$I$281)-240,""), ROW()-61)),""))</f>
        <v/>
      </c>
    </row>
    <row r="78" spans="1:9" x14ac:dyDescent="0.2">
      <c r="A78" s="765">
        <f t="shared" si="21"/>
        <v>0</v>
      </c>
      <c r="C78" s="847" t="str" cm="1">
        <f t="array" ref="C78">IFERROR(INDEX('Appraisal Inputs'!$C$241:$C$281, SMALL(IF("Yes"='Appraisal Inputs'!$I$241:$I$281, ROW('Appraisal Inputs'!$I$241:$I$281)-240,""), ROW()-61)),"")</f>
        <v/>
      </c>
      <c r="D78" s="121" t="str" cm="1">
        <f t="array" ref="D78">IF(IFERROR(INDEX('Appraisal Inputs'!$L$241:$L$281, SMALL(IF("Yes"='Appraisal Inputs'!$I$241:$I$281, ROW('Appraisal Inputs'!$I$241:$I$281)-240,""), ROW()-61)),"")="","",IFERROR(INDEX('Appraisal Inputs'!$L$241:$L$281, SMALL(IF("Yes"='Appraisal Inputs'!$I$241:$I$281, ROW('Appraisal Inputs'!$I$241:$I$281)-240,""), ROW()-61)),""))</f>
        <v/>
      </c>
      <c r="E78" s="756" t="str" cm="1">
        <f t="array" ref="E78">IF(IFERROR(INDEX('Appraisal Inputs'!$K$241:$K$281, SMALL(IF("Yes"='Appraisal Inputs'!$I$241:$I$281, ROW('Appraisal Inputs'!$I$241:$I$281)-240,""), ROW()-61)),"")="","",IFERROR(INDEX('Appraisal Inputs'!$K$241:$K$281, SMALL(IF("Yes"='Appraisal Inputs'!$I$241:$I$281, ROW('Appraisal Inputs'!$I$241:$I$281)-240,""), ROW()-61)),""))</f>
        <v/>
      </c>
      <c r="F78" s="145" t="str">
        <f t="shared" si="19"/>
        <v>-</v>
      </c>
      <c r="G78" s="121" t="str" cm="1">
        <f t="array" ref="G78">IF(IFERROR(INDEX('Appraisal Inputs'!$J$241:$J$281, SMALL(IF("Yes"='Appraisal Inputs'!$I$241:$I$281, ROW('Appraisal Inputs'!$I$241:$I$281)-240,""), ROW()-61)),"")="","",IFERROR(INDEX('Appraisal Inputs'!$J$241:$J$281, SMALL(IF("Yes"='Appraisal Inputs'!$I$241:$I$281, ROW('Appraisal Inputs'!$I$241:$I$281)-240,""), ROW()-61)),""))</f>
        <v/>
      </c>
      <c r="H78" s="139" t="str">
        <f t="shared" si="20"/>
        <v>-</v>
      </c>
      <c r="I78" s="143" t="str" cm="1">
        <f t="array" ref="I78">IF(IFERROR(INDEX('Appraisal Inputs'!$D$241:$D$281, SMALL(IF("Yes"='Appraisal Inputs'!$I$241:$I$281, ROW('Appraisal Inputs'!$I$241:$I$281)-240,""), ROW()-61)),"")="","",IFERROR(INDEX('Appraisal Inputs'!$D$241:$D$281, SMALL(IF("Yes"='Appraisal Inputs'!$I$241:$I$281, ROW('Appraisal Inputs'!$I$241:$I$281)-240,""), ROW()-61)),""))</f>
        <v/>
      </c>
    </row>
    <row r="79" spans="1:9" x14ac:dyDescent="0.2">
      <c r="A79" s="765">
        <f t="shared" si="21"/>
        <v>0</v>
      </c>
      <c r="C79" s="847" t="str" cm="1">
        <f t="array" ref="C79">IFERROR(INDEX('Appraisal Inputs'!$C$241:$C$281, SMALL(IF("Yes"='Appraisal Inputs'!$I$241:$I$281, ROW('Appraisal Inputs'!$I$241:$I$281)-240,""), ROW()-61)),"")</f>
        <v/>
      </c>
      <c r="D79" s="121" t="str" cm="1">
        <f t="array" ref="D79">IF(IFERROR(INDEX('Appraisal Inputs'!$L$241:$L$281, SMALL(IF("Yes"='Appraisal Inputs'!$I$241:$I$281, ROW('Appraisal Inputs'!$I$241:$I$281)-240,""), ROW()-61)),"")="","",IFERROR(INDEX('Appraisal Inputs'!$L$241:$L$281, SMALL(IF("Yes"='Appraisal Inputs'!$I$241:$I$281, ROW('Appraisal Inputs'!$I$241:$I$281)-240,""), ROW()-61)),""))</f>
        <v/>
      </c>
      <c r="E79" s="756" t="str" cm="1">
        <f t="array" ref="E79">IF(IFERROR(INDEX('Appraisal Inputs'!$K$241:$K$281, SMALL(IF("Yes"='Appraisal Inputs'!$I$241:$I$281, ROW('Appraisal Inputs'!$I$241:$I$281)-240,""), ROW()-61)),"")="","",IFERROR(INDEX('Appraisal Inputs'!$K$241:$K$281, SMALL(IF("Yes"='Appraisal Inputs'!$I$241:$I$281, ROW('Appraisal Inputs'!$I$241:$I$281)-240,""), ROW()-61)),""))</f>
        <v/>
      </c>
      <c r="F79" s="145" t="str">
        <f t="shared" si="19"/>
        <v>-</v>
      </c>
      <c r="G79" s="121" t="str" cm="1">
        <f t="array" ref="G79">IF(IFERROR(INDEX('Appraisal Inputs'!$J$241:$J$281, SMALL(IF("Yes"='Appraisal Inputs'!$I$241:$I$281, ROW('Appraisal Inputs'!$I$241:$I$281)-240,""), ROW()-61)),"")="","",IFERROR(INDEX('Appraisal Inputs'!$J$241:$J$281, SMALL(IF("Yes"='Appraisal Inputs'!$I$241:$I$281, ROW('Appraisal Inputs'!$I$241:$I$281)-240,""), ROW()-61)),""))</f>
        <v/>
      </c>
      <c r="H79" s="139" t="str">
        <f t="shared" si="20"/>
        <v>-</v>
      </c>
      <c r="I79" s="143" t="str" cm="1">
        <f t="array" ref="I79">IF(IFERROR(INDEX('Appraisal Inputs'!$D$241:$D$281, SMALL(IF("Yes"='Appraisal Inputs'!$I$241:$I$281, ROW('Appraisal Inputs'!$I$241:$I$281)-240,""), ROW()-61)),"")="","",IFERROR(INDEX('Appraisal Inputs'!$D$241:$D$281, SMALL(IF("Yes"='Appraisal Inputs'!$I$241:$I$281, ROW('Appraisal Inputs'!$I$241:$I$281)-240,""), ROW()-61)),""))</f>
        <v/>
      </c>
    </row>
    <row r="80" spans="1:9" x14ac:dyDescent="0.2">
      <c r="A80" s="765">
        <f t="shared" si="21"/>
        <v>0</v>
      </c>
      <c r="C80" s="847" t="str" cm="1">
        <f t="array" ref="C80">IFERROR(INDEX('Appraisal Inputs'!$C$241:$C$281, SMALL(IF("Yes"='Appraisal Inputs'!$I$241:$I$281, ROW('Appraisal Inputs'!$I$241:$I$281)-240,""), ROW()-61)),"")</f>
        <v/>
      </c>
      <c r="D80" s="121" t="str" cm="1">
        <f t="array" ref="D80">IF(IFERROR(INDEX('Appraisal Inputs'!$L$241:$L$281, SMALL(IF("Yes"='Appraisal Inputs'!$I$241:$I$281, ROW('Appraisal Inputs'!$I$241:$I$281)-240,""), ROW()-61)),"")="","",IFERROR(INDEX('Appraisal Inputs'!$L$241:$L$281, SMALL(IF("Yes"='Appraisal Inputs'!$I$241:$I$281, ROW('Appraisal Inputs'!$I$241:$I$281)-240,""), ROW()-61)),""))</f>
        <v/>
      </c>
      <c r="E80" s="756" t="str" cm="1">
        <f t="array" ref="E80">IF(IFERROR(INDEX('Appraisal Inputs'!$K$241:$K$281, SMALL(IF("Yes"='Appraisal Inputs'!$I$241:$I$281, ROW('Appraisal Inputs'!$I$241:$I$281)-240,""), ROW()-61)),"")="","",IFERROR(INDEX('Appraisal Inputs'!$K$241:$K$281, SMALL(IF("Yes"='Appraisal Inputs'!$I$241:$I$281, ROW('Appraisal Inputs'!$I$241:$I$281)-240,""), ROW()-61)),""))</f>
        <v/>
      </c>
      <c r="F80" s="145" t="str">
        <f t="shared" si="19"/>
        <v>-</v>
      </c>
      <c r="G80" s="121" t="str" cm="1">
        <f t="array" ref="G80">IF(IFERROR(INDEX('Appraisal Inputs'!$J$241:$J$281, SMALL(IF("Yes"='Appraisal Inputs'!$I$241:$I$281, ROW('Appraisal Inputs'!$I$241:$I$281)-240,""), ROW()-61)),"")="","",IFERROR(INDEX('Appraisal Inputs'!$J$241:$J$281, SMALL(IF("Yes"='Appraisal Inputs'!$I$241:$I$281, ROW('Appraisal Inputs'!$I$241:$I$281)-240,""), ROW()-61)),""))</f>
        <v/>
      </c>
      <c r="H80" s="139" t="str">
        <f t="shared" si="20"/>
        <v>-</v>
      </c>
      <c r="I80" s="143" t="str" cm="1">
        <f t="array" ref="I80">IF(IFERROR(INDEX('Appraisal Inputs'!$D$241:$D$281, SMALL(IF("Yes"='Appraisal Inputs'!$I$241:$I$281, ROW('Appraisal Inputs'!$I$241:$I$281)-240,""), ROW()-61)),"")="","",IFERROR(INDEX('Appraisal Inputs'!$D$241:$D$281, SMALL(IF("Yes"='Appraisal Inputs'!$I$241:$I$281, ROW('Appraisal Inputs'!$I$241:$I$281)-240,""), ROW()-61)),""))</f>
        <v/>
      </c>
    </row>
    <row r="81" spans="1:9" x14ac:dyDescent="0.2">
      <c r="A81" s="765">
        <f t="shared" si="21"/>
        <v>0</v>
      </c>
      <c r="C81" s="847" t="str" cm="1">
        <f t="array" ref="C81">IFERROR(INDEX('Appraisal Inputs'!$C$241:$C$281, SMALL(IF("Yes"='Appraisal Inputs'!$I$241:$I$281, ROW('Appraisal Inputs'!$I$241:$I$281)-240,""), ROW()-61)),"")</f>
        <v/>
      </c>
      <c r="D81" s="121" t="str" cm="1">
        <f t="array" ref="D81">IF(IFERROR(INDEX('Appraisal Inputs'!$L$241:$L$281, SMALL(IF("Yes"='Appraisal Inputs'!$I$241:$I$281, ROW('Appraisal Inputs'!$I$241:$I$281)-240,""), ROW()-61)),"")="","",IFERROR(INDEX('Appraisal Inputs'!$L$241:$L$281, SMALL(IF("Yes"='Appraisal Inputs'!$I$241:$I$281, ROW('Appraisal Inputs'!$I$241:$I$281)-240,""), ROW()-61)),""))</f>
        <v/>
      </c>
      <c r="E81" s="756" t="str" cm="1">
        <f t="array" ref="E81">IF(IFERROR(INDEX('Appraisal Inputs'!$K$241:$K$281, SMALL(IF("Yes"='Appraisal Inputs'!$I$241:$I$281, ROW('Appraisal Inputs'!$I$241:$I$281)-240,""), ROW()-61)),"")="","",IFERROR(INDEX('Appraisal Inputs'!$K$241:$K$281, SMALL(IF("Yes"='Appraisal Inputs'!$I$241:$I$281, ROW('Appraisal Inputs'!$I$241:$I$281)-240,""), ROW()-61)),""))</f>
        <v/>
      </c>
      <c r="F81" s="145" t="str">
        <f t="shared" si="19"/>
        <v>-</v>
      </c>
      <c r="G81" s="121" t="str" cm="1">
        <f t="array" ref="G81">IF(IFERROR(INDEX('Appraisal Inputs'!$J$241:$J$281, SMALL(IF("Yes"='Appraisal Inputs'!$I$241:$I$281, ROW('Appraisal Inputs'!$I$241:$I$281)-240,""), ROW()-61)),"")="","",IFERROR(INDEX('Appraisal Inputs'!$J$241:$J$281, SMALL(IF("Yes"='Appraisal Inputs'!$I$241:$I$281, ROW('Appraisal Inputs'!$I$241:$I$281)-240,""), ROW()-61)),""))</f>
        <v/>
      </c>
      <c r="H81" s="139" t="str">
        <f t="shared" si="20"/>
        <v>-</v>
      </c>
      <c r="I81" s="143" t="str" cm="1">
        <f t="array" ref="I81">IF(IFERROR(INDEX('Appraisal Inputs'!$D$241:$D$281, SMALL(IF("Yes"='Appraisal Inputs'!$I$241:$I$281, ROW('Appraisal Inputs'!$I$241:$I$281)-240,""), ROW()-61)),"")="","",IFERROR(INDEX('Appraisal Inputs'!$D$241:$D$281, SMALL(IF("Yes"='Appraisal Inputs'!$I$241:$I$281, ROW('Appraisal Inputs'!$I$241:$I$281)-240,""), ROW()-61)),""))</f>
        <v/>
      </c>
    </row>
    <row r="82" spans="1:9" x14ac:dyDescent="0.2">
      <c r="A82" s="765">
        <f t="shared" si="21"/>
        <v>0</v>
      </c>
      <c r="C82" s="847" t="str" cm="1">
        <f t="array" ref="C82">IFERROR(INDEX('Appraisal Inputs'!$C$241:$C$281, SMALL(IF("Yes"='Appraisal Inputs'!$I$241:$I$281, ROW('Appraisal Inputs'!$I$241:$I$281)-240,""), ROW()-61)),"")</f>
        <v/>
      </c>
      <c r="D82" s="121" t="str" cm="1">
        <f t="array" ref="D82">IF(IFERROR(INDEX('Appraisal Inputs'!$L$241:$L$281, SMALL(IF("Yes"='Appraisal Inputs'!$I$241:$I$281, ROW('Appraisal Inputs'!$I$241:$I$281)-240,""), ROW()-61)),"")="","",IFERROR(INDEX('Appraisal Inputs'!$L$241:$L$281, SMALL(IF("Yes"='Appraisal Inputs'!$I$241:$I$281, ROW('Appraisal Inputs'!$I$241:$I$281)-240,""), ROW()-61)),""))</f>
        <v/>
      </c>
      <c r="E82" s="756" t="str" cm="1">
        <f t="array" ref="E82">IF(IFERROR(INDEX('Appraisal Inputs'!$K$241:$K$281, SMALL(IF("Yes"='Appraisal Inputs'!$I$241:$I$281, ROW('Appraisal Inputs'!$I$241:$I$281)-240,""), ROW()-61)),"")="","",IFERROR(INDEX('Appraisal Inputs'!$K$241:$K$281, SMALL(IF("Yes"='Appraisal Inputs'!$I$241:$I$281, ROW('Appraisal Inputs'!$I$241:$I$281)-240,""), ROW()-61)),""))</f>
        <v/>
      </c>
      <c r="F82" s="145" t="str">
        <f t="shared" si="19"/>
        <v>-</v>
      </c>
      <c r="G82" s="121" t="str" cm="1">
        <f t="array" ref="G82">IF(IFERROR(INDEX('Appraisal Inputs'!$J$241:$J$281, SMALL(IF("Yes"='Appraisal Inputs'!$I$241:$I$281, ROW('Appraisal Inputs'!$I$241:$I$281)-240,""), ROW()-61)),"")="","",IFERROR(INDEX('Appraisal Inputs'!$J$241:$J$281, SMALL(IF("Yes"='Appraisal Inputs'!$I$241:$I$281, ROW('Appraisal Inputs'!$I$241:$I$281)-240,""), ROW()-61)),""))</f>
        <v/>
      </c>
      <c r="H82" s="139" t="str">
        <f t="shared" si="20"/>
        <v>-</v>
      </c>
      <c r="I82" s="143" t="str" cm="1">
        <f t="array" ref="I82">IF(IFERROR(INDEX('Appraisal Inputs'!$D$241:$D$281, SMALL(IF("Yes"='Appraisal Inputs'!$I$241:$I$281, ROW('Appraisal Inputs'!$I$241:$I$281)-240,""), ROW()-61)),"")="","",IFERROR(INDEX('Appraisal Inputs'!$D$241:$D$281, SMALL(IF("Yes"='Appraisal Inputs'!$I$241:$I$281, ROW('Appraisal Inputs'!$I$241:$I$281)-240,""), ROW()-61)),""))</f>
        <v/>
      </c>
    </row>
    <row r="83" spans="1:9" x14ac:dyDescent="0.2">
      <c r="A83" s="765">
        <f t="shared" si="21"/>
        <v>0</v>
      </c>
      <c r="C83" s="847" t="str" cm="1">
        <f t="array" ref="C83">IFERROR(INDEX('Appraisal Inputs'!$C$241:$C$281, SMALL(IF("Yes"='Appraisal Inputs'!$I$241:$I$281, ROW('Appraisal Inputs'!$I$241:$I$281)-240,""), ROW()-61)),"")</f>
        <v/>
      </c>
      <c r="D83" s="121" t="str" cm="1">
        <f t="array" ref="D83">IF(IFERROR(INDEX('Appraisal Inputs'!$L$241:$L$281, SMALL(IF("Yes"='Appraisal Inputs'!$I$241:$I$281, ROW('Appraisal Inputs'!$I$241:$I$281)-240,""), ROW()-61)),"")="","",IFERROR(INDEX('Appraisal Inputs'!$L$241:$L$281, SMALL(IF("Yes"='Appraisal Inputs'!$I$241:$I$281, ROW('Appraisal Inputs'!$I$241:$I$281)-240,""), ROW()-61)),""))</f>
        <v/>
      </c>
      <c r="E83" s="756" t="str" cm="1">
        <f t="array" ref="E83">IF(IFERROR(INDEX('Appraisal Inputs'!$K$241:$K$281, SMALL(IF("Yes"='Appraisal Inputs'!$I$241:$I$281, ROW('Appraisal Inputs'!$I$241:$I$281)-240,""), ROW()-61)),"")="","",IFERROR(INDEX('Appraisal Inputs'!$K$241:$K$281, SMALL(IF("Yes"='Appraisal Inputs'!$I$241:$I$281, ROW('Appraisal Inputs'!$I$241:$I$281)-240,""), ROW()-61)),""))</f>
        <v/>
      </c>
      <c r="F83" s="145" t="str">
        <f t="shared" si="19"/>
        <v>-</v>
      </c>
      <c r="G83" s="121" t="str" cm="1">
        <f t="array" ref="G83">IF(IFERROR(INDEX('Appraisal Inputs'!$J$241:$J$281, SMALL(IF("Yes"='Appraisal Inputs'!$I$241:$I$281, ROW('Appraisal Inputs'!$I$241:$I$281)-240,""), ROW()-61)),"")="","",IFERROR(INDEX('Appraisal Inputs'!$J$241:$J$281, SMALL(IF("Yes"='Appraisal Inputs'!$I$241:$I$281, ROW('Appraisal Inputs'!$I$241:$I$281)-240,""), ROW()-61)),""))</f>
        <v/>
      </c>
      <c r="H83" s="139" t="str">
        <f t="shared" si="20"/>
        <v>-</v>
      </c>
      <c r="I83" s="143" t="str" cm="1">
        <f t="array" ref="I83">IF(IFERROR(INDEX('Appraisal Inputs'!$D$241:$D$281, SMALL(IF("Yes"='Appraisal Inputs'!$I$241:$I$281, ROW('Appraisal Inputs'!$I$241:$I$281)-240,""), ROW()-61)),"")="","",IFERROR(INDEX('Appraisal Inputs'!$D$241:$D$281, SMALL(IF("Yes"='Appraisal Inputs'!$I$241:$I$281, ROW('Appraisal Inputs'!$I$241:$I$281)-240,""), ROW()-61)),""))</f>
        <v/>
      </c>
    </row>
    <row r="84" spans="1:9" x14ac:dyDescent="0.2">
      <c r="A84" s="765">
        <f t="shared" si="21"/>
        <v>0</v>
      </c>
      <c r="C84" s="847" t="str" cm="1">
        <f t="array" ref="C84">IFERROR(INDEX('Appraisal Inputs'!$C$241:$C$281, SMALL(IF("Yes"='Appraisal Inputs'!$I$241:$I$281, ROW('Appraisal Inputs'!$I$241:$I$281)-240,""), ROW()-61)),"")</f>
        <v/>
      </c>
      <c r="D84" s="121" t="str" cm="1">
        <f t="array" ref="D84">IF(IFERROR(INDEX('Appraisal Inputs'!$L$241:$L$281, SMALL(IF("Yes"='Appraisal Inputs'!$I$241:$I$281, ROW('Appraisal Inputs'!$I$241:$I$281)-240,""), ROW()-61)),"")="","",IFERROR(INDEX('Appraisal Inputs'!$L$241:$L$281, SMALL(IF("Yes"='Appraisal Inputs'!$I$241:$I$281, ROW('Appraisal Inputs'!$I$241:$I$281)-240,""), ROW()-61)),""))</f>
        <v/>
      </c>
      <c r="E84" s="756" t="str" cm="1">
        <f t="array" ref="E84">IF(IFERROR(INDEX('Appraisal Inputs'!$K$241:$K$281, SMALL(IF("Yes"='Appraisal Inputs'!$I$241:$I$281, ROW('Appraisal Inputs'!$I$241:$I$281)-240,""), ROW()-61)),"")="","",IFERROR(INDEX('Appraisal Inputs'!$K$241:$K$281, SMALL(IF("Yes"='Appraisal Inputs'!$I$241:$I$281, ROW('Appraisal Inputs'!$I$241:$I$281)-240,""), ROW()-61)),""))</f>
        <v/>
      </c>
      <c r="F84" s="145" t="str">
        <f t="shared" si="19"/>
        <v>-</v>
      </c>
      <c r="G84" s="121" t="str" cm="1">
        <f t="array" ref="G84">IF(IFERROR(INDEX('Appraisal Inputs'!$J$241:$J$281, SMALL(IF("Yes"='Appraisal Inputs'!$I$241:$I$281, ROW('Appraisal Inputs'!$I$241:$I$281)-240,""), ROW()-61)),"")="","",IFERROR(INDEX('Appraisal Inputs'!$J$241:$J$281, SMALL(IF("Yes"='Appraisal Inputs'!$I$241:$I$281, ROW('Appraisal Inputs'!$I$241:$I$281)-240,""), ROW()-61)),""))</f>
        <v/>
      </c>
      <c r="H84" s="139" t="str">
        <f t="shared" si="20"/>
        <v>-</v>
      </c>
      <c r="I84" s="143" t="str" cm="1">
        <f t="array" ref="I84">IF(IFERROR(INDEX('Appraisal Inputs'!$D$241:$D$281, SMALL(IF("Yes"='Appraisal Inputs'!$I$241:$I$281, ROW('Appraisal Inputs'!$I$241:$I$281)-240,""), ROW()-61)),"")="","",IFERROR(INDEX('Appraisal Inputs'!$D$241:$D$281, SMALL(IF("Yes"='Appraisal Inputs'!$I$241:$I$281, ROW('Appraisal Inputs'!$I$241:$I$281)-240,""), ROW()-61)),""))</f>
        <v/>
      </c>
    </row>
    <row r="85" spans="1:9" x14ac:dyDescent="0.2">
      <c r="A85" s="765">
        <f t="shared" si="21"/>
        <v>0</v>
      </c>
      <c r="C85" s="847" t="str" cm="1">
        <f t="array" ref="C85">IFERROR(INDEX('Appraisal Inputs'!$C$241:$C$281, SMALL(IF("Yes"='Appraisal Inputs'!$I$241:$I$281, ROW('Appraisal Inputs'!$I$241:$I$281)-240,""), ROW()-61)),"")</f>
        <v/>
      </c>
      <c r="D85" s="121" t="str" cm="1">
        <f t="array" ref="D85">IF(IFERROR(INDEX('Appraisal Inputs'!$L$241:$L$281, SMALL(IF("Yes"='Appraisal Inputs'!$I$241:$I$281, ROW('Appraisal Inputs'!$I$241:$I$281)-240,""), ROW()-61)),"")="","",IFERROR(INDEX('Appraisal Inputs'!$L$241:$L$281, SMALL(IF("Yes"='Appraisal Inputs'!$I$241:$I$281, ROW('Appraisal Inputs'!$I$241:$I$281)-240,""), ROW()-61)),""))</f>
        <v/>
      </c>
      <c r="E85" s="756" t="str" cm="1">
        <f t="array" ref="E85">IF(IFERROR(INDEX('Appraisal Inputs'!$K$241:$K$281, SMALL(IF("Yes"='Appraisal Inputs'!$I$241:$I$281, ROW('Appraisal Inputs'!$I$241:$I$281)-240,""), ROW()-61)),"")="","",IFERROR(INDEX('Appraisal Inputs'!$K$241:$K$281, SMALL(IF("Yes"='Appraisal Inputs'!$I$241:$I$281, ROW('Appraisal Inputs'!$I$241:$I$281)-240,""), ROW()-61)),""))</f>
        <v/>
      </c>
      <c r="F85" s="145" t="str">
        <f t="shared" si="19"/>
        <v>-</v>
      </c>
      <c r="G85" s="121" t="str" cm="1">
        <f t="array" ref="G85">IF(IFERROR(INDEX('Appraisal Inputs'!$J$241:$J$281, SMALL(IF("Yes"='Appraisal Inputs'!$I$241:$I$281, ROW('Appraisal Inputs'!$I$241:$I$281)-240,""), ROW()-61)),"")="","",IFERROR(INDEX('Appraisal Inputs'!$J$241:$J$281, SMALL(IF("Yes"='Appraisal Inputs'!$I$241:$I$281, ROW('Appraisal Inputs'!$I$241:$I$281)-240,""), ROW()-61)),""))</f>
        <v/>
      </c>
      <c r="H85" s="139" t="str">
        <f t="shared" si="20"/>
        <v>-</v>
      </c>
      <c r="I85" s="143" t="str" cm="1">
        <f t="array" ref="I85">IF(IFERROR(INDEX('Appraisal Inputs'!$D$241:$D$281, SMALL(IF("Yes"='Appraisal Inputs'!$I$241:$I$281, ROW('Appraisal Inputs'!$I$241:$I$281)-240,""), ROW()-61)),"")="","",IFERROR(INDEX('Appraisal Inputs'!$D$241:$D$281, SMALL(IF("Yes"='Appraisal Inputs'!$I$241:$I$281, ROW('Appraisal Inputs'!$I$241:$I$281)-240,""), ROW()-61)),""))</f>
        <v/>
      </c>
    </row>
    <row r="86" spans="1:9" x14ac:dyDescent="0.2">
      <c r="A86" s="765">
        <f t="shared" si="21"/>
        <v>0</v>
      </c>
      <c r="C86" s="847" t="str" cm="1">
        <f t="array" ref="C86">IFERROR(INDEX('Appraisal Inputs'!$C$241:$C$281, SMALL(IF("Yes"='Appraisal Inputs'!$I$241:$I$281, ROW('Appraisal Inputs'!$I$241:$I$281)-240,""), ROW()-61)),"")</f>
        <v/>
      </c>
      <c r="D86" s="121" t="str" cm="1">
        <f t="array" ref="D86">IF(IFERROR(INDEX('Appraisal Inputs'!$L$241:$L$281, SMALL(IF("Yes"='Appraisal Inputs'!$I$241:$I$281, ROW('Appraisal Inputs'!$I$241:$I$281)-240,""), ROW()-61)),"")="","",IFERROR(INDEX('Appraisal Inputs'!$L$241:$L$281, SMALL(IF("Yes"='Appraisal Inputs'!$I$241:$I$281, ROW('Appraisal Inputs'!$I$241:$I$281)-240,""), ROW()-61)),""))</f>
        <v/>
      </c>
      <c r="E86" s="756" t="str" cm="1">
        <f t="array" ref="E86">IF(IFERROR(INDEX('Appraisal Inputs'!$K$241:$K$281, SMALL(IF("Yes"='Appraisal Inputs'!$I$241:$I$281, ROW('Appraisal Inputs'!$I$241:$I$281)-240,""), ROW()-61)),"")="","",IFERROR(INDEX('Appraisal Inputs'!$K$241:$K$281, SMALL(IF("Yes"='Appraisal Inputs'!$I$241:$I$281, ROW('Appraisal Inputs'!$I$241:$I$281)-240,""), ROW()-61)),""))</f>
        <v/>
      </c>
      <c r="F86" s="145" t="str">
        <f t="shared" si="19"/>
        <v>-</v>
      </c>
      <c r="G86" s="121" t="str" cm="1">
        <f t="array" ref="G86">IF(IFERROR(INDEX('Appraisal Inputs'!$J$241:$J$281, SMALL(IF("Yes"='Appraisal Inputs'!$I$241:$I$281, ROW('Appraisal Inputs'!$I$241:$I$281)-240,""), ROW()-61)),"")="","",IFERROR(INDEX('Appraisal Inputs'!$J$241:$J$281, SMALL(IF("Yes"='Appraisal Inputs'!$I$241:$I$281, ROW('Appraisal Inputs'!$I$241:$I$281)-240,""), ROW()-61)),""))</f>
        <v/>
      </c>
      <c r="H86" s="139" t="str">
        <f t="shared" si="20"/>
        <v>-</v>
      </c>
      <c r="I86" s="143" t="str" cm="1">
        <f t="array" ref="I86">IF(IFERROR(INDEX('Appraisal Inputs'!$D$241:$D$281, SMALL(IF("Yes"='Appraisal Inputs'!$I$241:$I$281, ROW('Appraisal Inputs'!$I$241:$I$281)-240,""), ROW()-61)),"")="","",IFERROR(INDEX('Appraisal Inputs'!$D$241:$D$281, SMALL(IF("Yes"='Appraisal Inputs'!$I$241:$I$281, ROW('Appraisal Inputs'!$I$241:$I$281)-240,""), ROW()-61)),""))</f>
        <v/>
      </c>
    </row>
    <row r="87" spans="1:9" x14ac:dyDescent="0.2">
      <c r="A87" s="765">
        <f t="shared" si="21"/>
        <v>0</v>
      </c>
      <c r="C87" s="847" t="str" cm="1">
        <f t="array" ref="C87">IFERROR(INDEX('Appraisal Inputs'!$C$241:$C$281, SMALL(IF("Yes"='Appraisal Inputs'!$I$241:$I$281, ROW('Appraisal Inputs'!$I$241:$I$281)-240,""), ROW()-61)),"")</f>
        <v/>
      </c>
      <c r="D87" s="121" t="str" cm="1">
        <f t="array" ref="D87">IF(IFERROR(INDEX('Appraisal Inputs'!$L$241:$L$281, SMALL(IF("Yes"='Appraisal Inputs'!$I$241:$I$281, ROW('Appraisal Inputs'!$I$241:$I$281)-240,""), ROW()-61)),"")="","",IFERROR(INDEX('Appraisal Inputs'!$L$241:$L$281, SMALL(IF("Yes"='Appraisal Inputs'!$I$241:$I$281, ROW('Appraisal Inputs'!$I$241:$I$281)-240,""), ROW()-61)),""))</f>
        <v/>
      </c>
      <c r="E87" s="756" t="str" cm="1">
        <f t="array" ref="E87">IF(IFERROR(INDEX('Appraisal Inputs'!$K$241:$K$281, SMALL(IF("Yes"='Appraisal Inputs'!$I$241:$I$281, ROW('Appraisal Inputs'!$I$241:$I$281)-240,""), ROW()-61)),"")="","",IFERROR(INDEX('Appraisal Inputs'!$K$241:$K$281, SMALL(IF("Yes"='Appraisal Inputs'!$I$241:$I$281, ROW('Appraisal Inputs'!$I$241:$I$281)-240,""), ROW()-61)),""))</f>
        <v/>
      </c>
      <c r="F87" s="145" t="str">
        <f t="shared" si="19"/>
        <v>-</v>
      </c>
      <c r="G87" s="121" t="str" cm="1">
        <f t="array" ref="G87">IF(IFERROR(INDEX('Appraisal Inputs'!$J$241:$J$281, SMALL(IF("Yes"='Appraisal Inputs'!$I$241:$I$281, ROW('Appraisal Inputs'!$I$241:$I$281)-240,""), ROW()-61)),"")="","",IFERROR(INDEX('Appraisal Inputs'!$J$241:$J$281, SMALL(IF("Yes"='Appraisal Inputs'!$I$241:$I$281, ROW('Appraisal Inputs'!$I$241:$I$281)-240,""), ROW()-61)),""))</f>
        <v/>
      </c>
      <c r="H87" s="139" t="str">
        <f t="shared" si="20"/>
        <v>-</v>
      </c>
      <c r="I87" s="143" t="str" cm="1">
        <f t="array" ref="I87">IF(IFERROR(INDEX('Appraisal Inputs'!$D$241:$D$281, SMALL(IF("Yes"='Appraisal Inputs'!$I$241:$I$281, ROW('Appraisal Inputs'!$I$241:$I$281)-240,""), ROW()-61)),"")="","",IFERROR(INDEX('Appraisal Inputs'!$D$241:$D$281, SMALL(IF("Yes"='Appraisal Inputs'!$I$241:$I$281, ROW('Appraisal Inputs'!$I$241:$I$281)-240,""), ROW()-61)),""))</f>
        <v/>
      </c>
    </row>
    <row r="88" spans="1:9" x14ac:dyDescent="0.2">
      <c r="A88" s="765">
        <f t="shared" si="21"/>
        <v>0</v>
      </c>
      <c r="C88" s="847" t="str" cm="1">
        <f t="array" ref="C88">IFERROR(INDEX('Appraisal Inputs'!$C$241:$C$281, SMALL(IF("Yes"='Appraisal Inputs'!$I$241:$I$281, ROW('Appraisal Inputs'!$I$241:$I$281)-240,""), ROW()-61)),"")</f>
        <v/>
      </c>
      <c r="D88" s="121" t="str" cm="1">
        <f t="array" ref="D88">IF(IFERROR(INDEX('Appraisal Inputs'!$L$241:$L$281, SMALL(IF("Yes"='Appraisal Inputs'!$I$241:$I$281, ROW('Appraisal Inputs'!$I$241:$I$281)-240,""), ROW()-61)),"")="","",IFERROR(INDEX('Appraisal Inputs'!$L$241:$L$281, SMALL(IF("Yes"='Appraisal Inputs'!$I$241:$I$281, ROW('Appraisal Inputs'!$I$241:$I$281)-240,""), ROW()-61)),""))</f>
        <v/>
      </c>
      <c r="E88" s="756" t="str" cm="1">
        <f t="array" ref="E88">IF(IFERROR(INDEX('Appraisal Inputs'!$K$241:$K$281, SMALL(IF("Yes"='Appraisal Inputs'!$I$241:$I$281, ROW('Appraisal Inputs'!$I$241:$I$281)-240,""), ROW()-61)),"")="","",IFERROR(INDEX('Appraisal Inputs'!$K$241:$K$281, SMALL(IF("Yes"='Appraisal Inputs'!$I$241:$I$281, ROW('Appraisal Inputs'!$I$241:$I$281)-240,""), ROW()-61)),""))</f>
        <v/>
      </c>
      <c r="F88" s="145" t="str">
        <f t="shared" si="19"/>
        <v>-</v>
      </c>
      <c r="G88" s="121" t="str" cm="1">
        <f t="array" ref="G88">IF(IFERROR(INDEX('Appraisal Inputs'!$J$241:$J$281, SMALL(IF("Yes"='Appraisal Inputs'!$I$241:$I$281, ROW('Appraisal Inputs'!$I$241:$I$281)-240,""), ROW()-61)),"")="","",IFERROR(INDEX('Appraisal Inputs'!$J$241:$J$281, SMALL(IF("Yes"='Appraisal Inputs'!$I$241:$I$281, ROW('Appraisal Inputs'!$I$241:$I$281)-240,""), ROW()-61)),""))</f>
        <v/>
      </c>
      <c r="H88" s="139" t="str">
        <f t="shared" si="20"/>
        <v>-</v>
      </c>
      <c r="I88" s="143" t="str" cm="1">
        <f t="array" ref="I88">IF(IFERROR(INDEX('Appraisal Inputs'!$D$241:$D$281, SMALL(IF("Yes"='Appraisal Inputs'!$I$241:$I$281, ROW('Appraisal Inputs'!$I$241:$I$281)-240,""), ROW()-61)),"")="","",IFERROR(INDEX('Appraisal Inputs'!$D$241:$D$281, SMALL(IF("Yes"='Appraisal Inputs'!$I$241:$I$281, ROW('Appraisal Inputs'!$I$241:$I$281)-240,""), ROW()-61)),""))</f>
        <v/>
      </c>
    </row>
    <row r="89" spans="1:9" x14ac:dyDescent="0.2">
      <c r="A89" s="765">
        <f t="shared" si="21"/>
        <v>0</v>
      </c>
      <c r="C89" s="847" t="str" cm="1">
        <f t="array" ref="C89">IFERROR(INDEX('Appraisal Inputs'!$C$241:$C$281, SMALL(IF("Yes"='Appraisal Inputs'!$I$241:$I$281, ROW('Appraisal Inputs'!$I$241:$I$281)-240,""), ROW()-61)),"")</f>
        <v/>
      </c>
      <c r="D89" s="121" t="str" cm="1">
        <f t="array" ref="D89">IF(IFERROR(INDEX('Appraisal Inputs'!$L$241:$L$281, SMALL(IF("Yes"='Appraisal Inputs'!$I$241:$I$281, ROW('Appraisal Inputs'!$I$241:$I$281)-240,""), ROW()-61)),"")="","",IFERROR(INDEX('Appraisal Inputs'!$L$241:$L$281, SMALL(IF("Yes"='Appraisal Inputs'!$I$241:$I$281, ROW('Appraisal Inputs'!$I$241:$I$281)-240,""), ROW()-61)),""))</f>
        <v/>
      </c>
      <c r="E89" s="756" t="str" cm="1">
        <f t="array" ref="E89">IF(IFERROR(INDEX('Appraisal Inputs'!$K$241:$K$281, SMALL(IF("Yes"='Appraisal Inputs'!$I$241:$I$281, ROW('Appraisal Inputs'!$I$241:$I$281)-240,""), ROW()-61)),"")="","",IFERROR(INDEX('Appraisal Inputs'!$K$241:$K$281, SMALL(IF("Yes"='Appraisal Inputs'!$I$241:$I$281, ROW('Appraisal Inputs'!$I$241:$I$281)-240,""), ROW()-61)),""))</f>
        <v/>
      </c>
      <c r="F89" s="145" t="str">
        <f t="shared" si="19"/>
        <v>-</v>
      </c>
      <c r="G89" s="121" t="str" cm="1">
        <f t="array" ref="G89">IF(IFERROR(INDEX('Appraisal Inputs'!$J$241:$J$281, SMALL(IF("Yes"='Appraisal Inputs'!$I$241:$I$281, ROW('Appraisal Inputs'!$I$241:$I$281)-240,""), ROW()-61)),"")="","",IFERROR(INDEX('Appraisal Inputs'!$J$241:$J$281, SMALL(IF("Yes"='Appraisal Inputs'!$I$241:$I$281, ROW('Appraisal Inputs'!$I$241:$I$281)-240,""), ROW()-61)),""))</f>
        <v/>
      </c>
      <c r="H89" s="139" t="str">
        <f t="shared" si="20"/>
        <v>-</v>
      </c>
      <c r="I89" s="143" t="str" cm="1">
        <f t="array" ref="I89">IF(IFERROR(INDEX('Appraisal Inputs'!$D$241:$D$281, SMALL(IF("Yes"='Appraisal Inputs'!$I$241:$I$281, ROW('Appraisal Inputs'!$I$241:$I$281)-240,""), ROW()-61)),"")="","",IFERROR(INDEX('Appraisal Inputs'!$D$241:$D$281, SMALL(IF("Yes"='Appraisal Inputs'!$I$241:$I$281, ROW('Appraisal Inputs'!$I$241:$I$281)-240,""), ROW()-61)),""))</f>
        <v/>
      </c>
    </row>
    <row r="90" spans="1:9" x14ac:dyDescent="0.2">
      <c r="A90" s="765">
        <f t="shared" si="21"/>
        <v>0</v>
      </c>
      <c r="C90" s="847" t="str" cm="1">
        <f t="array" ref="C90">IFERROR(INDEX('Appraisal Inputs'!$C$241:$C$281, SMALL(IF("Yes"='Appraisal Inputs'!$I$241:$I$281, ROW('Appraisal Inputs'!$I$241:$I$281)-240,""), ROW()-61)),"")</f>
        <v/>
      </c>
      <c r="D90" s="121" t="str" cm="1">
        <f t="array" ref="D90">IF(IFERROR(INDEX('Appraisal Inputs'!$L$241:$L$281, SMALL(IF("Yes"='Appraisal Inputs'!$I$241:$I$281, ROW('Appraisal Inputs'!$I$241:$I$281)-240,""), ROW()-61)),"")="","",IFERROR(INDEX('Appraisal Inputs'!$L$241:$L$281, SMALL(IF("Yes"='Appraisal Inputs'!$I$241:$I$281, ROW('Appraisal Inputs'!$I$241:$I$281)-240,""), ROW()-61)),""))</f>
        <v/>
      </c>
      <c r="E90" s="756" t="str" cm="1">
        <f t="array" ref="E90">IF(IFERROR(INDEX('Appraisal Inputs'!$K$241:$K$281, SMALL(IF("Yes"='Appraisal Inputs'!$I$241:$I$281, ROW('Appraisal Inputs'!$I$241:$I$281)-240,""), ROW()-61)),"")="","",IFERROR(INDEX('Appraisal Inputs'!$K$241:$K$281, SMALL(IF("Yes"='Appraisal Inputs'!$I$241:$I$281, ROW('Appraisal Inputs'!$I$241:$I$281)-240,""), ROW()-61)),""))</f>
        <v/>
      </c>
      <c r="F90" s="145" t="str">
        <f t="shared" si="19"/>
        <v>-</v>
      </c>
      <c r="G90" s="121" t="str" cm="1">
        <f t="array" ref="G90">IF(IFERROR(INDEX('Appraisal Inputs'!$J$241:$J$281, SMALL(IF("Yes"='Appraisal Inputs'!$I$241:$I$281, ROW('Appraisal Inputs'!$I$241:$I$281)-240,""), ROW()-61)),"")="","",IFERROR(INDEX('Appraisal Inputs'!$J$241:$J$281, SMALL(IF("Yes"='Appraisal Inputs'!$I$241:$I$281, ROW('Appraisal Inputs'!$I$241:$I$281)-240,""), ROW()-61)),""))</f>
        <v/>
      </c>
      <c r="H90" s="139" t="str">
        <f t="shared" si="20"/>
        <v>-</v>
      </c>
      <c r="I90" s="143" t="str" cm="1">
        <f t="array" ref="I90">IF(IFERROR(INDEX('Appraisal Inputs'!$D$241:$D$281, SMALL(IF("Yes"='Appraisal Inputs'!$I$241:$I$281, ROW('Appraisal Inputs'!$I$241:$I$281)-240,""), ROW()-61)),"")="","",IFERROR(INDEX('Appraisal Inputs'!$D$241:$D$281, SMALL(IF("Yes"='Appraisal Inputs'!$I$241:$I$281, ROW('Appraisal Inputs'!$I$241:$I$281)-240,""), ROW()-61)),""))</f>
        <v/>
      </c>
    </row>
    <row r="91" spans="1:9" x14ac:dyDescent="0.2">
      <c r="A91" s="765">
        <f t="shared" si="21"/>
        <v>0</v>
      </c>
      <c r="C91" s="847" t="str" cm="1">
        <f t="array" ref="C91">IFERROR(INDEX('Appraisal Inputs'!$C$241:$C$281, SMALL(IF("Yes"='Appraisal Inputs'!$I$241:$I$281, ROW('Appraisal Inputs'!$I$241:$I$281)-240,""), ROW()-61)),"")</f>
        <v/>
      </c>
      <c r="D91" s="121" t="str" cm="1">
        <f t="array" ref="D91">IF(IFERROR(INDEX('Appraisal Inputs'!$L$241:$L$281, SMALL(IF("Yes"='Appraisal Inputs'!$I$241:$I$281, ROW('Appraisal Inputs'!$I$241:$I$281)-240,""), ROW()-61)),"")="","",IFERROR(INDEX('Appraisal Inputs'!$L$241:$L$281, SMALL(IF("Yes"='Appraisal Inputs'!$I$241:$I$281, ROW('Appraisal Inputs'!$I$241:$I$281)-240,""), ROW()-61)),""))</f>
        <v/>
      </c>
      <c r="E91" s="756" t="str" cm="1">
        <f t="array" ref="E91">IF(IFERROR(INDEX('Appraisal Inputs'!$K$241:$K$281, SMALL(IF("Yes"='Appraisal Inputs'!$I$241:$I$281, ROW('Appraisal Inputs'!$I$241:$I$281)-240,""), ROW()-61)),"")="","",IFERROR(INDEX('Appraisal Inputs'!$K$241:$K$281, SMALL(IF("Yes"='Appraisal Inputs'!$I$241:$I$281, ROW('Appraisal Inputs'!$I$241:$I$281)-240,""), ROW()-61)),""))</f>
        <v/>
      </c>
      <c r="F91" s="145" t="str">
        <f t="shared" si="19"/>
        <v>-</v>
      </c>
      <c r="G91" s="121" t="str" cm="1">
        <f t="array" ref="G91">IF(IFERROR(INDEX('Appraisal Inputs'!$J$241:$J$281, SMALL(IF("Yes"='Appraisal Inputs'!$I$241:$I$281, ROW('Appraisal Inputs'!$I$241:$I$281)-240,""), ROW()-61)),"")="","",IFERROR(INDEX('Appraisal Inputs'!$J$241:$J$281, SMALL(IF("Yes"='Appraisal Inputs'!$I$241:$I$281, ROW('Appraisal Inputs'!$I$241:$I$281)-240,""), ROW()-61)),""))</f>
        <v/>
      </c>
      <c r="H91" s="139" t="str">
        <f t="shared" si="20"/>
        <v>-</v>
      </c>
      <c r="I91" s="143" t="str" cm="1">
        <f t="array" ref="I91">IF(IFERROR(INDEX('Appraisal Inputs'!$D$241:$D$281, SMALL(IF("Yes"='Appraisal Inputs'!$I$241:$I$281, ROW('Appraisal Inputs'!$I$241:$I$281)-240,""), ROW()-61)),"")="","",IFERROR(INDEX('Appraisal Inputs'!$D$241:$D$281, SMALL(IF("Yes"='Appraisal Inputs'!$I$241:$I$281, ROW('Appraisal Inputs'!$I$241:$I$281)-240,""), ROW()-61)),""))</f>
        <v/>
      </c>
    </row>
    <row r="92" spans="1:9" x14ac:dyDescent="0.2">
      <c r="A92" s="765">
        <f t="shared" si="21"/>
        <v>0</v>
      </c>
      <c r="C92" s="847" t="str" cm="1">
        <f t="array" ref="C92">IFERROR(INDEX('Appraisal Inputs'!$C$241:$C$281, SMALL(IF("Yes"='Appraisal Inputs'!$I$241:$I$281, ROW('Appraisal Inputs'!$I$241:$I$281)-240,""), ROW()-61)),"")</f>
        <v/>
      </c>
      <c r="D92" s="121" t="str" cm="1">
        <f t="array" ref="D92">IF(IFERROR(INDEX('Appraisal Inputs'!$L$241:$L$281, SMALL(IF("Yes"='Appraisal Inputs'!$I$241:$I$281, ROW('Appraisal Inputs'!$I$241:$I$281)-240,""), ROW()-61)),"")="","",IFERROR(INDEX('Appraisal Inputs'!$L$241:$L$281, SMALL(IF("Yes"='Appraisal Inputs'!$I$241:$I$281, ROW('Appraisal Inputs'!$I$241:$I$281)-240,""), ROW()-61)),""))</f>
        <v/>
      </c>
      <c r="E92" s="756" t="str" cm="1">
        <f t="array" ref="E92">IF(IFERROR(INDEX('Appraisal Inputs'!$K$241:$K$281, SMALL(IF("Yes"='Appraisal Inputs'!$I$241:$I$281, ROW('Appraisal Inputs'!$I$241:$I$281)-240,""), ROW()-61)),"")="","",IFERROR(INDEX('Appraisal Inputs'!$K$241:$K$281, SMALL(IF("Yes"='Appraisal Inputs'!$I$241:$I$281, ROW('Appraisal Inputs'!$I$241:$I$281)-240,""), ROW()-61)),""))</f>
        <v/>
      </c>
      <c r="F92" s="145" t="str">
        <f t="shared" si="19"/>
        <v>-</v>
      </c>
      <c r="G92" s="121" t="str" cm="1">
        <f t="array" ref="G92">IF(IFERROR(INDEX('Appraisal Inputs'!$J$241:$J$281, SMALL(IF("Yes"='Appraisal Inputs'!$I$241:$I$281, ROW('Appraisal Inputs'!$I$241:$I$281)-240,""), ROW()-61)),"")="","",IFERROR(INDEX('Appraisal Inputs'!$J$241:$J$281, SMALL(IF("Yes"='Appraisal Inputs'!$I$241:$I$281, ROW('Appraisal Inputs'!$I$241:$I$281)-240,""), ROW()-61)),""))</f>
        <v/>
      </c>
      <c r="H92" s="139" t="str">
        <f t="shared" si="20"/>
        <v>-</v>
      </c>
      <c r="I92" s="143" t="str" cm="1">
        <f t="array" ref="I92">IF(IFERROR(INDEX('Appraisal Inputs'!$D$241:$D$281, SMALL(IF("Yes"='Appraisal Inputs'!$I$241:$I$281, ROW('Appraisal Inputs'!$I$241:$I$281)-240,""), ROW()-61)),"")="","",IFERROR(INDEX('Appraisal Inputs'!$D$241:$D$281, SMALL(IF("Yes"='Appraisal Inputs'!$I$241:$I$281, ROW('Appraisal Inputs'!$I$241:$I$281)-240,""), ROW()-61)),""))</f>
        <v/>
      </c>
    </row>
    <row r="93" spans="1:9" x14ac:dyDescent="0.2">
      <c r="A93" s="765">
        <f t="shared" si="21"/>
        <v>0</v>
      </c>
      <c r="C93" s="847" t="str" cm="1">
        <f t="array" ref="C93">IFERROR(INDEX('Appraisal Inputs'!$C$241:$C$281, SMALL(IF("Yes"='Appraisal Inputs'!$I$241:$I$281, ROW('Appraisal Inputs'!$I$241:$I$281)-240,""), ROW()-61)),"")</f>
        <v/>
      </c>
      <c r="D93" s="121" t="str" cm="1">
        <f t="array" ref="D93">IF(IFERROR(INDEX('Appraisal Inputs'!$L$241:$L$281, SMALL(IF("Yes"='Appraisal Inputs'!$I$241:$I$281, ROW('Appraisal Inputs'!$I$241:$I$281)-240,""), ROW()-61)),"")="","",IFERROR(INDEX('Appraisal Inputs'!$L$241:$L$281, SMALL(IF("Yes"='Appraisal Inputs'!$I$241:$I$281, ROW('Appraisal Inputs'!$I$241:$I$281)-240,""), ROW()-61)),""))</f>
        <v/>
      </c>
      <c r="E93" s="756" t="str" cm="1">
        <f t="array" ref="E93">IF(IFERROR(INDEX('Appraisal Inputs'!$K$241:$K$281, SMALL(IF("Yes"='Appraisal Inputs'!$I$241:$I$281, ROW('Appraisal Inputs'!$I$241:$I$281)-240,""), ROW()-61)),"")="","",IFERROR(INDEX('Appraisal Inputs'!$K$241:$K$281, SMALL(IF("Yes"='Appraisal Inputs'!$I$241:$I$281, ROW('Appraisal Inputs'!$I$241:$I$281)-240,""), ROW()-61)),""))</f>
        <v/>
      </c>
      <c r="F93" s="145" t="str">
        <f t="shared" si="19"/>
        <v>-</v>
      </c>
      <c r="G93" s="121" t="str" cm="1">
        <f t="array" ref="G93">IF(IFERROR(INDEX('Appraisal Inputs'!$J$241:$J$281, SMALL(IF("Yes"='Appraisal Inputs'!$I$241:$I$281, ROW('Appraisal Inputs'!$I$241:$I$281)-240,""), ROW()-61)),"")="","",IFERROR(INDEX('Appraisal Inputs'!$J$241:$J$281, SMALL(IF("Yes"='Appraisal Inputs'!$I$241:$I$281, ROW('Appraisal Inputs'!$I$241:$I$281)-240,""), ROW()-61)),""))</f>
        <v/>
      </c>
      <c r="H93" s="139" t="str">
        <f t="shared" si="20"/>
        <v>-</v>
      </c>
      <c r="I93" s="143" t="str" cm="1">
        <f t="array" ref="I93">IF(IFERROR(INDEX('Appraisal Inputs'!$D$241:$D$281, SMALL(IF("Yes"='Appraisal Inputs'!$I$241:$I$281, ROW('Appraisal Inputs'!$I$241:$I$281)-240,""), ROW()-61)),"")="","",IFERROR(INDEX('Appraisal Inputs'!$D$241:$D$281, SMALL(IF("Yes"='Appraisal Inputs'!$I$241:$I$281, ROW('Appraisal Inputs'!$I$241:$I$281)-240,""), ROW()-61)),""))</f>
        <v/>
      </c>
    </row>
    <row r="94" spans="1:9" x14ac:dyDescent="0.2">
      <c r="A94" s="765">
        <f t="shared" si="21"/>
        <v>0</v>
      </c>
      <c r="C94" s="847" t="str" cm="1">
        <f t="array" ref="C94">IFERROR(INDEX('Appraisal Inputs'!$C$241:$C$281, SMALL(IF("Yes"='Appraisal Inputs'!$I$241:$I$281, ROW('Appraisal Inputs'!$I$241:$I$281)-240,""), ROW()-61)),"")</f>
        <v/>
      </c>
      <c r="D94" s="121" t="str" cm="1">
        <f t="array" ref="D94">IF(IFERROR(INDEX('Appraisal Inputs'!$L$241:$L$281, SMALL(IF("Yes"='Appraisal Inputs'!$I$241:$I$281, ROW('Appraisal Inputs'!$I$241:$I$281)-240,""), ROW()-61)),"")="","",IFERROR(INDEX('Appraisal Inputs'!$L$241:$L$281, SMALL(IF("Yes"='Appraisal Inputs'!$I$241:$I$281, ROW('Appraisal Inputs'!$I$241:$I$281)-240,""), ROW()-61)),""))</f>
        <v/>
      </c>
      <c r="E94" s="756" t="str" cm="1">
        <f t="array" ref="E94">IF(IFERROR(INDEX('Appraisal Inputs'!$K$241:$K$281, SMALL(IF("Yes"='Appraisal Inputs'!$I$241:$I$281, ROW('Appraisal Inputs'!$I$241:$I$281)-240,""), ROW()-61)),"")="","",IFERROR(INDEX('Appraisal Inputs'!$K$241:$K$281, SMALL(IF("Yes"='Appraisal Inputs'!$I$241:$I$281, ROW('Appraisal Inputs'!$I$241:$I$281)-240,""), ROW()-61)),""))</f>
        <v/>
      </c>
      <c r="F94" s="145" t="str">
        <f t="shared" si="19"/>
        <v>-</v>
      </c>
      <c r="G94" s="121" t="str" cm="1">
        <f t="array" ref="G94">IF(IFERROR(INDEX('Appraisal Inputs'!$J$241:$J$281, SMALL(IF("Yes"='Appraisal Inputs'!$I$241:$I$281, ROW('Appraisal Inputs'!$I$241:$I$281)-240,""), ROW()-61)),"")="","",IFERROR(INDEX('Appraisal Inputs'!$J$241:$J$281, SMALL(IF("Yes"='Appraisal Inputs'!$I$241:$I$281, ROW('Appraisal Inputs'!$I$241:$I$281)-240,""), ROW()-61)),""))</f>
        <v/>
      </c>
      <c r="H94" s="139" t="str">
        <f t="shared" si="20"/>
        <v>-</v>
      </c>
      <c r="I94" s="143" t="str" cm="1">
        <f t="array" ref="I94">IF(IFERROR(INDEX('Appraisal Inputs'!$D$241:$D$281, SMALL(IF("Yes"='Appraisal Inputs'!$I$241:$I$281, ROW('Appraisal Inputs'!$I$241:$I$281)-240,""), ROW()-61)),"")="","",IFERROR(INDEX('Appraisal Inputs'!$D$241:$D$281, SMALL(IF("Yes"='Appraisal Inputs'!$I$241:$I$281, ROW('Appraisal Inputs'!$I$241:$I$281)-240,""), ROW()-61)),""))</f>
        <v/>
      </c>
    </row>
    <row r="95" spans="1:9" x14ac:dyDescent="0.2">
      <c r="A95" s="765">
        <f t="shared" si="21"/>
        <v>0</v>
      </c>
      <c r="C95" s="847" t="str" cm="1">
        <f t="array" ref="C95">IFERROR(INDEX('Appraisal Inputs'!$C$241:$C$281, SMALL(IF("Yes"='Appraisal Inputs'!$I$241:$I$281, ROW('Appraisal Inputs'!$I$241:$I$281)-240,""), ROW()-61)),"")</f>
        <v/>
      </c>
      <c r="D95" s="121" t="str" cm="1">
        <f t="array" ref="D95">IF(IFERROR(INDEX('Appraisal Inputs'!$L$241:$L$281, SMALL(IF("Yes"='Appraisal Inputs'!$I$241:$I$281, ROW('Appraisal Inputs'!$I$241:$I$281)-240,""), ROW()-61)),"")="","",IFERROR(INDEX('Appraisal Inputs'!$L$241:$L$281, SMALL(IF("Yes"='Appraisal Inputs'!$I$241:$I$281, ROW('Appraisal Inputs'!$I$241:$I$281)-240,""), ROW()-61)),""))</f>
        <v/>
      </c>
      <c r="E95" s="756" t="str" cm="1">
        <f t="array" ref="E95">IF(IFERROR(INDEX('Appraisal Inputs'!$K$241:$K$281, SMALL(IF("Yes"='Appraisal Inputs'!$I$241:$I$281, ROW('Appraisal Inputs'!$I$241:$I$281)-240,""), ROW()-61)),"")="","",IFERROR(INDEX('Appraisal Inputs'!$K$241:$K$281, SMALL(IF("Yes"='Appraisal Inputs'!$I$241:$I$281, ROW('Appraisal Inputs'!$I$241:$I$281)-240,""), ROW()-61)),""))</f>
        <v/>
      </c>
      <c r="F95" s="145" t="str">
        <f t="shared" si="19"/>
        <v>-</v>
      </c>
      <c r="G95" s="121" t="str" cm="1">
        <f t="array" ref="G95">IF(IFERROR(INDEX('Appraisal Inputs'!$J$241:$J$281, SMALL(IF("Yes"='Appraisal Inputs'!$I$241:$I$281, ROW('Appraisal Inputs'!$I$241:$I$281)-240,""), ROW()-61)),"")="","",IFERROR(INDEX('Appraisal Inputs'!$J$241:$J$281, SMALL(IF("Yes"='Appraisal Inputs'!$I$241:$I$281, ROW('Appraisal Inputs'!$I$241:$I$281)-240,""), ROW()-61)),""))</f>
        <v/>
      </c>
      <c r="H95" s="139" t="str">
        <f t="shared" si="20"/>
        <v>-</v>
      </c>
      <c r="I95" s="143" t="str" cm="1">
        <f t="array" ref="I95">IF(IFERROR(INDEX('Appraisal Inputs'!$D$241:$D$281, SMALL(IF("Yes"='Appraisal Inputs'!$I$241:$I$281, ROW('Appraisal Inputs'!$I$241:$I$281)-240,""), ROW()-61)),"")="","",IFERROR(INDEX('Appraisal Inputs'!$D$241:$D$281, SMALL(IF("Yes"='Appraisal Inputs'!$I$241:$I$281, ROW('Appraisal Inputs'!$I$241:$I$281)-240,""), ROW()-61)),""))</f>
        <v/>
      </c>
    </row>
    <row r="96" spans="1:9" x14ac:dyDescent="0.2">
      <c r="A96" s="765">
        <f t="shared" si="21"/>
        <v>0</v>
      </c>
      <c r="C96" s="847" t="str" cm="1">
        <f t="array" ref="C96">IFERROR(INDEX('Appraisal Inputs'!$C$241:$C$281, SMALL(IF("Yes"='Appraisal Inputs'!$I$241:$I$281, ROW('Appraisal Inputs'!$I$241:$I$281)-240,""), ROW()-61)),"")</f>
        <v/>
      </c>
      <c r="D96" s="121" t="str" cm="1">
        <f t="array" ref="D96">IF(IFERROR(INDEX('Appraisal Inputs'!$L$241:$L$281, SMALL(IF("Yes"='Appraisal Inputs'!$I$241:$I$281, ROW('Appraisal Inputs'!$I$241:$I$281)-240,""), ROW()-61)),"")="","",IFERROR(INDEX('Appraisal Inputs'!$L$241:$L$281, SMALL(IF("Yes"='Appraisal Inputs'!$I$241:$I$281, ROW('Appraisal Inputs'!$I$241:$I$281)-240,""), ROW()-61)),""))</f>
        <v/>
      </c>
      <c r="E96" s="756" t="str" cm="1">
        <f t="array" ref="E96">IF(IFERROR(INDEX('Appraisal Inputs'!$K$241:$K$281, SMALL(IF("Yes"='Appraisal Inputs'!$I$241:$I$281, ROW('Appraisal Inputs'!$I$241:$I$281)-240,""), ROW()-61)),"")="","",IFERROR(INDEX('Appraisal Inputs'!$K$241:$K$281, SMALL(IF("Yes"='Appraisal Inputs'!$I$241:$I$281, ROW('Appraisal Inputs'!$I$241:$I$281)-240,""), ROW()-61)),""))</f>
        <v/>
      </c>
      <c r="F96" s="145" t="str">
        <f t="shared" si="19"/>
        <v>-</v>
      </c>
      <c r="G96" s="121" t="str" cm="1">
        <f t="array" ref="G96">IF(IFERROR(INDEX('Appraisal Inputs'!$J$241:$J$281, SMALL(IF("Yes"='Appraisal Inputs'!$I$241:$I$281, ROW('Appraisal Inputs'!$I$241:$I$281)-240,""), ROW()-61)),"")="","",IFERROR(INDEX('Appraisal Inputs'!$J$241:$J$281, SMALL(IF("Yes"='Appraisal Inputs'!$I$241:$I$281, ROW('Appraisal Inputs'!$I$241:$I$281)-240,""), ROW()-61)),""))</f>
        <v/>
      </c>
      <c r="H96" s="139" t="str">
        <f t="shared" si="20"/>
        <v>-</v>
      </c>
      <c r="I96" s="143" t="str" cm="1">
        <f t="array" ref="I96">IF(IFERROR(INDEX('Appraisal Inputs'!$D$241:$D$281, SMALL(IF("Yes"='Appraisal Inputs'!$I$241:$I$281, ROW('Appraisal Inputs'!$I$241:$I$281)-240,""), ROW()-61)),"")="","",IFERROR(INDEX('Appraisal Inputs'!$D$241:$D$281, SMALL(IF("Yes"='Appraisal Inputs'!$I$241:$I$281, ROW('Appraisal Inputs'!$I$241:$I$281)-240,""), ROW()-61)),""))</f>
        <v/>
      </c>
    </row>
    <row r="97" spans="1:18" x14ac:dyDescent="0.2">
      <c r="A97" s="765">
        <f t="shared" si="21"/>
        <v>0</v>
      </c>
      <c r="C97" s="847" t="str" cm="1">
        <f t="array" ref="C97">IFERROR(INDEX('Appraisal Inputs'!$C$241:$C$281, SMALL(IF("Yes"='Appraisal Inputs'!$I$241:$I$281, ROW('Appraisal Inputs'!$I$241:$I$281)-240,""), ROW()-61)),"")</f>
        <v/>
      </c>
      <c r="D97" s="121" t="str" cm="1">
        <f t="array" ref="D97">IF(IFERROR(INDEX('Appraisal Inputs'!$L$241:$L$281, SMALL(IF("Yes"='Appraisal Inputs'!$I$241:$I$281, ROW('Appraisal Inputs'!$I$241:$I$281)-240,""), ROW()-61)),"")="","",IFERROR(INDEX('Appraisal Inputs'!$L$241:$L$281, SMALL(IF("Yes"='Appraisal Inputs'!$I$241:$I$281, ROW('Appraisal Inputs'!$I$241:$I$281)-240,""), ROW()-61)),""))</f>
        <v/>
      </c>
      <c r="E97" s="756" t="str" cm="1">
        <f t="array" ref="E97">IF(IFERROR(INDEX('Appraisal Inputs'!$K$241:$K$281, SMALL(IF("Yes"='Appraisal Inputs'!$I$241:$I$281, ROW('Appraisal Inputs'!$I$241:$I$281)-240,""), ROW()-61)),"")="","",IFERROR(INDEX('Appraisal Inputs'!$K$241:$K$281, SMALL(IF("Yes"='Appraisal Inputs'!$I$241:$I$281, ROW('Appraisal Inputs'!$I$241:$I$281)-240,""), ROW()-61)),""))</f>
        <v/>
      </c>
      <c r="F97" s="145" t="str">
        <f t="shared" si="19"/>
        <v>-</v>
      </c>
      <c r="G97" s="121" t="str" cm="1">
        <f t="array" ref="G97">IF(IFERROR(INDEX('Appraisal Inputs'!$J$241:$J$281, SMALL(IF("Yes"='Appraisal Inputs'!$I$241:$I$281, ROW('Appraisal Inputs'!$I$241:$I$281)-240,""), ROW()-61)),"")="","",IFERROR(INDEX('Appraisal Inputs'!$J$241:$J$281, SMALL(IF("Yes"='Appraisal Inputs'!$I$241:$I$281, ROW('Appraisal Inputs'!$I$241:$I$281)-240,""), ROW()-61)),""))</f>
        <v/>
      </c>
      <c r="H97" s="139" t="str">
        <f t="shared" si="20"/>
        <v>-</v>
      </c>
      <c r="I97" s="143" t="str" cm="1">
        <f t="array" ref="I97">IF(IFERROR(INDEX('Appraisal Inputs'!$D$241:$D$281, SMALL(IF("Yes"='Appraisal Inputs'!$I$241:$I$281, ROW('Appraisal Inputs'!$I$241:$I$281)-240,""), ROW()-61)),"")="","",IFERROR(INDEX('Appraisal Inputs'!$D$241:$D$281, SMALL(IF("Yes"='Appraisal Inputs'!$I$241:$I$281, ROW('Appraisal Inputs'!$I$241:$I$281)-240,""), ROW()-61)),""))</f>
        <v/>
      </c>
    </row>
    <row r="98" spans="1:18" x14ac:dyDescent="0.2">
      <c r="A98" s="765">
        <f t="shared" si="21"/>
        <v>0</v>
      </c>
      <c r="C98" s="847" t="str" cm="1">
        <f t="array" ref="C98">IFERROR(INDEX('Appraisal Inputs'!$C$241:$C$281, SMALL(IF("Yes"='Appraisal Inputs'!$I$241:$I$281, ROW('Appraisal Inputs'!$I$241:$I$281)-240,""), ROW()-61)),"")</f>
        <v/>
      </c>
      <c r="D98" s="121" t="str" cm="1">
        <f t="array" ref="D98">IF(IFERROR(INDEX('Appraisal Inputs'!$L$241:$L$281, SMALL(IF("Yes"='Appraisal Inputs'!$I$241:$I$281, ROW('Appraisal Inputs'!$I$241:$I$281)-240,""), ROW()-61)),"")="","",IFERROR(INDEX('Appraisal Inputs'!$L$241:$L$281, SMALL(IF("Yes"='Appraisal Inputs'!$I$241:$I$281, ROW('Appraisal Inputs'!$I$241:$I$281)-240,""), ROW()-61)),""))</f>
        <v/>
      </c>
      <c r="E98" s="756" t="str" cm="1">
        <f t="array" ref="E98">IF(IFERROR(INDEX('Appraisal Inputs'!$K$241:$K$281, SMALL(IF("Yes"='Appraisal Inputs'!$I$241:$I$281, ROW('Appraisal Inputs'!$I$241:$I$281)-240,""), ROW()-61)),"")="","",IFERROR(INDEX('Appraisal Inputs'!$K$241:$K$281, SMALL(IF("Yes"='Appraisal Inputs'!$I$241:$I$281, ROW('Appraisal Inputs'!$I$241:$I$281)-240,""), ROW()-61)),""))</f>
        <v/>
      </c>
      <c r="F98" s="145" t="str">
        <f t="shared" si="19"/>
        <v>-</v>
      </c>
      <c r="G98" s="121" t="str" cm="1">
        <f t="array" ref="G98">IF(IFERROR(INDEX('Appraisal Inputs'!$J$241:$J$281, SMALL(IF("Yes"='Appraisal Inputs'!$I$241:$I$281, ROW('Appraisal Inputs'!$I$241:$I$281)-240,""), ROW()-61)),"")="","",IFERROR(INDEX('Appraisal Inputs'!$J$241:$J$281, SMALL(IF("Yes"='Appraisal Inputs'!$I$241:$I$281, ROW('Appraisal Inputs'!$I$241:$I$281)-240,""), ROW()-61)),""))</f>
        <v/>
      </c>
      <c r="H98" s="139" t="str">
        <f t="shared" si="20"/>
        <v>-</v>
      </c>
      <c r="I98" s="143" t="str" cm="1">
        <f t="array" ref="I98">IF(IFERROR(INDEX('Appraisal Inputs'!$D$241:$D$281, SMALL(IF("Yes"='Appraisal Inputs'!$I$241:$I$281, ROW('Appraisal Inputs'!$I$241:$I$281)-240,""), ROW()-61)),"")="","",IFERROR(INDEX('Appraisal Inputs'!$D$241:$D$281, SMALL(IF("Yes"='Appraisal Inputs'!$I$241:$I$281, ROW('Appraisal Inputs'!$I$241:$I$281)-240,""), ROW()-61)),""))</f>
        <v/>
      </c>
    </row>
    <row r="99" spans="1:18" x14ac:dyDescent="0.2">
      <c r="A99" s="765">
        <f t="shared" si="21"/>
        <v>0</v>
      </c>
      <c r="C99" s="847" t="str" cm="1">
        <f t="array" ref="C99">IFERROR(INDEX('Appraisal Inputs'!$C$241:$C$281, SMALL(IF("Yes"='Appraisal Inputs'!$I$241:$I$281, ROW('Appraisal Inputs'!$I$241:$I$281)-240,""), ROW()-61)),"")</f>
        <v/>
      </c>
      <c r="D99" s="121" t="str" cm="1">
        <f t="array" ref="D99">IF(IFERROR(INDEX('Appraisal Inputs'!$L$241:$L$281, SMALL(IF("Yes"='Appraisal Inputs'!$I$241:$I$281, ROW('Appraisal Inputs'!$I$241:$I$281)-240,""), ROW()-61)),"")="","",IFERROR(INDEX('Appraisal Inputs'!$L$241:$L$281, SMALL(IF("Yes"='Appraisal Inputs'!$I$241:$I$281, ROW('Appraisal Inputs'!$I$241:$I$281)-240,""), ROW()-61)),""))</f>
        <v/>
      </c>
      <c r="E99" s="756" t="str" cm="1">
        <f t="array" ref="E99">IF(IFERROR(INDEX('Appraisal Inputs'!$K$241:$K$281, SMALL(IF("Yes"='Appraisal Inputs'!$I$241:$I$281, ROW('Appraisal Inputs'!$I$241:$I$281)-240,""), ROW()-61)),"")="","",IFERROR(INDEX('Appraisal Inputs'!$K$241:$K$281, SMALL(IF("Yes"='Appraisal Inputs'!$I$241:$I$281, ROW('Appraisal Inputs'!$I$241:$I$281)-240,""), ROW()-61)),""))</f>
        <v/>
      </c>
      <c r="F99" s="145" t="str">
        <f t="shared" si="19"/>
        <v>-</v>
      </c>
      <c r="G99" s="121" t="str" cm="1">
        <f t="array" ref="G99">IF(IFERROR(INDEX('Appraisal Inputs'!$J$241:$J$281, SMALL(IF("Yes"='Appraisal Inputs'!$I$241:$I$281, ROW('Appraisal Inputs'!$I$241:$I$281)-240,""), ROW()-61)),"")="","",IFERROR(INDEX('Appraisal Inputs'!$J$241:$J$281, SMALL(IF("Yes"='Appraisal Inputs'!$I$241:$I$281, ROW('Appraisal Inputs'!$I$241:$I$281)-240,""), ROW()-61)),""))</f>
        <v/>
      </c>
      <c r="H99" s="139" t="str">
        <f t="shared" si="20"/>
        <v>-</v>
      </c>
      <c r="I99" s="143" t="str" cm="1">
        <f t="array" ref="I99">IF(IFERROR(INDEX('Appraisal Inputs'!$D$241:$D$281, SMALL(IF("Yes"='Appraisal Inputs'!$I$241:$I$281, ROW('Appraisal Inputs'!$I$241:$I$281)-240,""), ROW()-61)),"")="","",IFERROR(INDEX('Appraisal Inputs'!$D$241:$D$281, SMALL(IF("Yes"='Appraisal Inputs'!$I$241:$I$281, ROW('Appraisal Inputs'!$I$241:$I$281)-240,""), ROW()-61)),""))</f>
        <v/>
      </c>
    </row>
    <row r="100" spans="1:18" x14ac:dyDescent="0.2">
      <c r="A100" s="765">
        <f t="shared" si="21"/>
        <v>0</v>
      </c>
      <c r="C100" s="847" t="str" cm="1">
        <f t="array" ref="C100">IFERROR(INDEX('Appraisal Inputs'!$C$241:$C$281, SMALL(IF("Yes"='Appraisal Inputs'!$I$241:$I$281, ROW('Appraisal Inputs'!$I$241:$I$281)-240,""), ROW()-61)),"")</f>
        <v/>
      </c>
      <c r="D100" s="121" t="str" cm="1">
        <f t="array" ref="D100">IF(IFERROR(INDEX('Appraisal Inputs'!$L$241:$L$281, SMALL(IF("Yes"='Appraisal Inputs'!$I$241:$I$281, ROW('Appraisal Inputs'!$I$241:$I$281)-240,""), ROW()-61)),"")="","",IFERROR(INDEX('Appraisal Inputs'!$L$241:$L$281, SMALL(IF("Yes"='Appraisal Inputs'!$I$241:$I$281, ROW('Appraisal Inputs'!$I$241:$I$281)-240,""), ROW()-61)),""))</f>
        <v/>
      </c>
      <c r="E100" s="756" t="str" cm="1">
        <f t="array" ref="E100">IF(IFERROR(INDEX('Appraisal Inputs'!$K$241:$K$281, SMALL(IF("Yes"='Appraisal Inputs'!$I$241:$I$281, ROW('Appraisal Inputs'!$I$241:$I$281)-240,""), ROW()-61)),"")="","",IFERROR(INDEX('Appraisal Inputs'!$K$241:$K$281, SMALL(IF("Yes"='Appraisal Inputs'!$I$241:$I$281, ROW('Appraisal Inputs'!$I$241:$I$281)-240,""), ROW()-61)),""))</f>
        <v/>
      </c>
      <c r="F100" s="145" t="str">
        <f t="shared" si="19"/>
        <v>-</v>
      </c>
      <c r="G100" s="121" t="str" cm="1">
        <f t="array" ref="G100">IF(IFERROR(INDEX('Appraisal Inputs'!$J$241:$J$281, SMALL(IF("Yes"='Appraisal Inputs'!$I$241:$I$281, ROW('Appraisal Inputs'!$I$241:$I$281)-240,""), ROW()-61)),"")="","",IFERROR(INDEX('Appraisal Inputs'!$J$241:$J$281, SMALL(IF("Yes"='Appraisal Inputs'!$I$241:$I$281, ROW('Appraisal Inputs'!$I$241:$I$281)-240,""), ROW()-61)),""))</f>
        <v/>
      </c>
      <c r="H100" s="139" t="str">
        <f t="shared" si="20"/>
        <v>-</v>
      </c>
      <c r="I100" s="143" t="str" cm="1">
        <f t="array" ref="I100">IF(IFERROR(INDEX('Appraisal Inputs'!$D$241:$D$281, SMALL(IF("Yes"='Appraisal Inputs'!$I$241:$I$281, ROW('Appraisal Inputs'!$I$241:$I$281)-240,""), ROW()-61)),"")="","",IFERROR(INDEX('Appraisal Inputs'!$D$241:$D$281, SMALL(IF("Yes"='Appraisal Inputs'!$I$241:$I$281, ROW('Appraisal Inputs'!$I$241:$I$281)-240,""), ROW()-61)),""))</f>
        <v/>
      </c>
    </row>
    <row r="101" spans="1:18" x14ac:dyDescent="0.2">
      <c r="A101" s="765">
        <f t="shared" si="21"/>
        <v>0</v>
      </c>
      <c r="C101" s="847" t="str" cm="1">
        <f t="array" ref="C101">IFERROR(INDEX('Appraisal Inputs'!$C$241:$C$281, SMALL(IF("Yes"='Appraisal Inputs'!$I$241:$I$281, ROW('Appraisal Inputs'!$I$241:$I$281)-240,""), ROW()-61)),"")</f>
        <v/>
      </c>
      <c r="D101" s="121" t="str" cm="1">
        <f t="array" ref="D101">IF(IFERROR(INDEX('Appraisal Inputs'!$L$241:$L$281, SMALL(IF("Yes"='Appraisal Inputs'!$I$241:$I$281, ROW('Appraisal Inputs'!$I$241:$I$281)-240,""), ROW()-61)),"")="","",IFERROR(INDEX('Appraisal Inputs'!$L$241:$L$281, SMALL(IF("Yes"='Appraisal Inputs'!$I$241:$I$281, ROW('Appraisal Inputs'!$I$241:$I$281)-240,""), ROW()-61)),""))</f>
        <v/>
      </c>
      <c r="E101" s="756" t="str" cm="1">
        <f t="array" ref="E101">IF(IFERROR(INDEX('Appraisal Inputs'!$K$241:$K$281, SMALL(IF("Yes"='Appraisal Inputs'!$I$241:$I$281, ROW('Appraisal Inputs'!$I$241:$I$281)-240,""), ROW()-61)),"")="","",IFERROR(INDEX('Appraisal Inputs'!$K$241:$K$281, SMALL(IF("Yes"='Appraisal Inputs'!$I$241:$I$281, ROW('Appraisal Inputs'!$I$241:$I$281)-240,""), ROW()-61)),""))</f>
        <v/>
      </c>
      <c r="F101" s="145" t="str">
        <f t="shared" si="19"/>
        <v>-</v>
      </c>
      <c r="G101" s="121" t="str" cm="1">
        <f t="array" ref="G101">IF(IFERROR(INDEX('Appraisal Inputs'!$J$241:$J$281, SMALL(IF("Yes"='Appraisal Inputs'!$I$241:$I$281, ROW('Appraisal Inputs'!$I$241:$I$281)-240,""), ROW()-61)),"")="","",IFERROR(INDEX('Appraisal Inputs'!$J$241:$J$281, SMALL(IF("Yes"='Appraisal Inputs'!$I$241:$I$281, ROW('Appraisal Inputs'!$I$241:$I$281)-240,""), ROW()-61)),""))</f>
        <v/>
      </c>
      <c r="H101" s="139" t="str">
        <f t="shared" si="20"/>
        <v>-</v>
      </c>
      <c r="I101" s="143" t="str" cm="1">
        <f t="array" ref="I101">IF(IFERROR(INDEX('Appraisal Inputs'!$D$241:$D$281, SMALL(IF("Yes"='Appraisal Inputs'!$I$241:$I$281, ROW('Appraisal Inputs'!$I$241:$I$281)-240,""), ROW()-61)),"")="","",IFERROR(INDEX('Appraisal Inputs'!$D$241:$D$281, SMALL(IF("Yes"='Appraisal Inputs'!$I$241:$I$281, ROW('Appraisal Inputs'!$I$241:$I$281)-240,""), ROW()-61)),""))</f>
        <v/>
      </c>
    </row>
    <row r="102" spans="1:18" ht="13.5" thickBot="1" x14ac:dyDescent="0.25">
      <c r="A102" s="765">
        <f t="shared" si="21"/>
        <v>0</v>
      </c>
      <c r="C102" s="847" t="str" cm="1">
        <f t="array" ref="C102">IFERROR(INDEX('Appraisal Inputs'!$C$241:$C$281, SMALL(IF("Yes"='Appraisal Inputs'!$I$241:$I$281, ROW('Appraisal Inputs'!$I$241:$I$281)-240,""), ROW()-61)),"")</f>
        <v/>
      </c>
      <c r="D102" s="121" t="str" cm="1">
        <f t="array" ref="D102">IF(IFERROR(INDEX('Appraisal Inputs'!$L$241:$L$281, SMALL(IF("Yes"='Appraisal Inputs'!$I$241:$I$281, ROW('Appraisal Inputs'!$I$241:$I$281)-240,""), ROW()-61)),"")="","",IFERROR(INDEX('Appraisal Inputs'!$L$241:$L$281, SMALL(IF("Yes"='Appraisal Inputs'!$I$241:$I$281, ROW('Appraisal Inputs'!$I$241:$I$281)-240,""), ROW()-61)),""))</f>
        <v/>
      </c>
      <c r="E102" s="756" t="str" cm="1">
        <f t="array" ref="E102">IF(IFERROR(INDEX('Appraisal Inputs'!$K$241:$K$281, SMALL(IF("Yes"='Appraisal Inputs'!$I$241:$I$281, ROW('Appraisal Inputs'!$I$241:$I$281)-240,""), ROW()-61)),"")="","",IFERROR(INDEX('Appraisal Inputs'!$K$241:$K$281, SMALL(IF("Yes"='Appraisal Inputs'!$I$241:$I$281, ROW('Appraisal Inputs'!$I$241:$I$281)-240,""), ROW()-61)),""))</f>
        <v/>
      </c>
      <c r="F102" s="145" t="str">
        <f t="shared" si="19"/>
        <v>-</v>
      </c>
      <c r="G102" s="121" t="str" cm="1">
        <f t="array" ref="G102">IF(IFERROR(INDEX('Appraisal Inputs'!$J$241:$J$281, SMALL(IF("Yes"='Appraisal Inputs'!$I$241:$I$281, ROW('Appraisal Inputs'!$I$241:$I$281)-240,""), ROW()-61)),"")="","",IFERROR(INDEX('Appraisal Inputs'!$J$241:$J$281, SMALL(IF("Yes"='Appraisal Inputs'!$I$241:$I$281, ROW('Appraisal Inputs'!$I$241:$I$281)-240,""), ROW()-61)),""))</f>
        <v/>
      </c>
      <c r="H102" s="139" t="str">
        <f t="shared" si="20"/>
        <v>-</v>
      </c>
      <c r="I102" s="143" t="str" cm="1">
        <f t="array" ref="I102">IF(IFERROR(INDEX('Appraisal Inputs'!$D$241:$D$281, SMALL(IF("Yes"='Appraisal Inputs'!$I$241:$I$281, ROW('Appraisal Inputs'!$I$241:$I$281)-240,""), ROW()-61)),"")="","",IFERROR(INDEX('Appraisal Inputs'!$D$241:$D$281, SMALL(IF("Yes"='Appraisal Inputs'!$I$241:$I$281, ROW('Appraisal Inputs'!$I$241:$I$281)-240,""), ROW()-61)),""))</f>
        <v/>
      </c>
    </row>
    <row r="103" spans="1:18" ht="13.5" thickTop="1" x14ac:dyDescent="0.2">
      <c r="A103" s="765">
        <f>A57</f>
        <v>0</v>
      </c>
      <c r="C103" s="581" t="s">
        <v>319</v>
      </c>
      <c r="D103" s="649" t="str">
        <f>IF(SUM(D62:D102)=0,"-",SUM(D62:D102))</f>
        <v>-</v>
      </c>
      <c r="E103" s="757" t="str">
        <f>IF(SUM(E62:E102)=0,"-",SUM(E62:E102))</f>
        <v>-</v>
      </c>
      <c r="F103" s="650" t="str">
        <f t="shared" ref="F103" si="22">IFERROR(D103/E103,"-")</f>
        <v>-</v>
      </c>
      <c r="G103" s="649" t="str">
        <f>IF(SUM(G62:G102)=0,"-",SUM(G62:G102))</f>
        <v>-</v>
      </c>
      <c r="H103" s="651" t="str">
        <f t="shared" ref="H103" si="23">IFERROR(D103/G103,"-")</f>
        <v>-</v>
      </c>
      <c r="I103" s="652"/>
    </row>
    <row r="104" spans="1:18" ht="13.5" thickBot="1" x14ac:dyDescent="0.25">
      <c r="A104" s="765">
        <f>A57</f>
        <v>0</v>
      </c>
      <c r="C104" s="104" t="s">
        <v>320</v>
      </c>
      <c r="D104" s="175"/>
      <c r="E104" s="175"/>
      <c r="F104" s="135" t="str">
        <f>IFERROR(H58/H57,"-")</f>
        <v>-</v>
      </c>
      <c r="G104" s="176"/>
      <c r="H104" s="136" t="str">
        <f>IFERROR(H58/H57,"-")</f>
        <v>-</v>
      </c>
      <c r="I104" s="177"/>
    </row>
    <row r="105" spans="1:18" x14ac:dyDescent="0.2">
      <c r="A105" s="765">
        <f>A57</f>
        <v>0</v>
      </c>
      <c r="C105" s="179"/>
      <c r="D105" s="179"/>
      <c r="E105" s="179"/>
      <c r="F105" s="179"/>
      <c r="G105" s="179"/>
      <c r="H105" s="179"/>
      <c r="I105" s="179"/>
    </row>
    <row r="106" spans="1:18" ht="13.5" thickBot="1" x14ac:dyDescent="0.25">
      <c r="A106" s="765">
        <f>A109</f>
        <v>0</v>
      </c>
    </row>
    <row r="107" spans="1:18" ht="13.5" thickBot="1" x14ac:dyDescent="0.25">
      <c r="A107" s="765">
        <f>A109</f>
        <v>0</v>
      </c>
      <c r="C107" s="485" t="s">
        <v>280</v>
      </c>
      <c r="D107" s="206" t="s">
        <v>294</v>
      </c>
      <c r="E107" s="207"/>
      <c r="F107" s="207"/>
      <c r="G107" s="207"/>
      <c r="H107" s="208" t="s">
        <v>295</v>
      </c>
      <c r="I107" s="209"/>
      <c r="J107" s="205" t="s">
        <v>296</v>
      </c>
      <c r="K107" s="203"/>
      <c r="L107" s="203"/>
      <c r="M107" s="203"/>
      <c r="N107" s="203"/>
      <c r="O107" s="203"/>
      <c r="P107" s="203"/>
      <c r="Q107" s="204"/>
      <c r="R107" s="101"/>
    </row>
    <row r="108" spans="1:18" ht="39" customHeight="1" thickBot="1" x14ac:dyDescent="0.25">
      <c r="A108" s="765">
        <f>A109</f>
        <v>0</v>
      </c>
      <c r="C108" s="106" t="s">
        <v>313</v>
      </c>
      <c r="D108" s="126" t="str">
        <f>IF('Appraisal Inputs'!D83="Not Included",'Appraisal Inputs'!D83,'Appraisal Inputs'!D83)</f>
        <v>Not Included</v>
      </c>
      <c r="E108" s="122" t="str">
        <f>IF('Appraisal Inputs'!E83="Not Included",'Appraisal Inputs'!E83,'Appraisal Inputs'!E83)</f>
        <v>Not Included</v>
      </c>
      <c r="F108" s="122" t="str">
        <f>IF('Appraisal Inputs'!F83="Not Included",'Appraisal Inputs'!F83,'Appraisal Inputs'!F83)</f>
        <v>Not Included</v>
      </c>
      <c r="G108" s="123" t="str">
        <f>IF('Appraisal Inputs'!G83="Not Included",'Appraisal Inputs'!G83,'Appraisal Inputs'!G83)</f>
        <v>Not Included</v>
      </c>
      <c r="H108" s="102" t="str">
        <f>'Appraisal Inputs'!H83</f>
        <v>Appraisal (Market)</v>
      </c>
      <c r="I108" s="103" t="str">
        <f>'Lender Inputs'!D83</f>
        <v>Lender (for DSCR)</v>
      </c>
      <c r="J108" s="564" t="str">
        <f>IF('Lender Inputs'!E83="Not Included",'Lender Inputs'!E83,'Lender Inputs'!E83)</f>
        <v xml:space="preserve">Not Included </v>
      </c>
      <c r="K108" s="565" t="str">
        <f>IF('Lender Inputs'!F83="Not Included",'Lender Inputs'!F83,'Lender Inputs'!F83)</f>
        <v xml:space="preserve">Not Included </v>
      </c>
      <c r="L108" s="565" t="str">
        <f>IF('Lender Inputs'!G83="Not Included",'Lender Inputs'!G83,'Lender Inputs'!G83)</f>
        <v xml:space="preserve">Not Included </v>
      </c>
      <c r="M108" s="565" t="str">
        <f>IF('Lender Inputs'!H83="Not Included",'Lender Inputs'!H83,'Lender Inputs'!H83)</f>
        <v xml:space="preserve">Not Included </v>
      </c>
      <c r="N108" s="566" t="str">
        <f>IF('Lender Inputs'!I83="Not Included",'Lender Inputs'!I83,'Lender Inputs'!I83)</f>
        <v xml:space="preserve">Not Included </v>
      </c>
      <c r="O108" s="565" t="str">
        <f>IF('Lender Inputs'!J83="Not Included",'Lender Inputs'!J83,'Lender Inputs'!J83)</f>
        <v xml:space="preserve">Not Included </v>
      </c>
      <c r="P108" s="565" t="str">
        <f>IF('Lender Inputs'!K83="Not Included",'Lender Inputs'!K83,'Lender Inputs'!K83)</f>
        <v xml:space="preserve">Not Included </v>
      </c>
      <c r="Q108" s="124" t="str">
        <f>IF('Lender Inputs'!L83="Not Included",'Lender Inputs'!L83,'Lender Inputs'!L83)</f>
        <v xml:space="preserve">Not Included </v>
      </c>
      <c r="R108" s="101"/>
    </row>
    <row r="109" spans="1:18" x14ac:dyDescent="0.2">
      <c r="A109" s="765">
        <f>IF(H109="-",0,1)</f>
        <v>0</v>
      </c>
      <c r="C109" s="120" t="str">
        <f>IFERROR(IF('Appraisal Inputs'!$I$5="PRD","Potential Days",IF('Appraisal Inputs'!$I$5="PUD","Potential Days",IF('Appraisal Inputs'!$I$5="PRM","Potential Months",IF('Appraisal Inputs'!$I$5="PUM","Potential Months","-")))),"-")</f>
        <v>-</v>
      </c>
      <c r="D109" s="127" t="str">
        <f>IFERROR(IF('Appraisal Inputs'!$I$5="PRD",'Appraisal Inputs'!D86*'Appraisal Inputs'!$F$66,IF('Appraisal Inputs'!$I$5="PUD",'Appraisal Inputs'!D86*'Appraisal Inputs'!$E$66,IF('Appraisal Inputs'!$I$5="PRM",'Appraisal Inputs'!D84*'Appraisal Inputs'!$F$66,IF('Appraisal Inputs'!$I$5="PUM",'Appraisal Inputs'!D84*'Appraisal Inputs'!$E$66,"-")))),"-")</f>
        <v>-</v>
      </c>
      <c r="E109" s="128" t="str">
        <f>IFERROR(IF('Appraisal Inputs'!$I$5="PRD",'Appraisal Inputs'!E86*'Appraisal Inputs'!$F$66,IF('Appraisal Inputs'!$I$5="PUD",'Appraisal Inputs'!E86*'Appraisal Inputs'!$E$66,IF('Appraisal Inputs'!$I$5="PRM",'Appraisal Inputs'!E84*'Appraisal Inputs'!$F$66,IF('Appraisal Inputs'!$I$5="PUM",'Appraisal Inputs'!E84*'Appraisal Inputs'!$E$66,"-")))),"-")</f>
        <v>-</v>
      </c>
      <c r="F109" s="128" t="str">
        <f>IFERROR(IF('Appraisal Inputs'!$I$5="PRD",'Appraisal Inputs'!F86*'Appraisal Inputs'!$F$66,IF('Appraisal Inputs'!$I$5="PUD",'Appraisal Inputs'!F86*'Appraisal Inputs'!$E$66,IF('Appraisal Inputs'!$I$5="PRM",'Appraisal Inputs'!F84*'Appraisal Inputs'!$F$66,IF('Appraisal Inputs'!$I$5="PUM",'Appraisal Inputs'!F84*'Appraisal Inputs'!$E$66,"-")))),"-")</f>
        <v>-</v>
      </c>
      <c r="G109" s="129" t="str">
        <f>IFERROR(IF('Appraisal Inputs'!$I$5="PRD",'Appraisal Inputs'!G86*'Appraisal Inputs'!$F$66,IF('Appraisal Inputs'!$I$5="PUD",'Appraisal Inputs'!G86*'Appraisal Inputs'!$E$66,IF('Appraisal Inputs'!$I$5="PRM",'Appraisal Inputs'!G84*'Appraisal Inputs'!$F$66,IF('Appraisal Inputs'!$I$5="PUM",'Appraisal Inputs'!G84*'Appraisal Inputs'!$E$66,"-")))),"-")</f>
        <v>-</v>
      </c>
      <c r="H109" s="127" t="str">
        <f>IF('Appraisal Inputs'!$I$5="PRD",Units!$L$105,IF('Appraisal Inputs'!$I$5="PUD",Units!$M$105,IF('Appraisal Inputs'!$I$5="PRM",Units!$N$105,IF('Appraisal Inputs'!$I$5="PUM",Units!$O$105,"-"))))</f>
        <v>-</v>
      </c>
      <c r="I109" s="130" t="str">
        <f>IF('Appraisal Inputs'!$I$5="PRD",Units!$L$105,IF('Appraisal Inputs'!$I$5="PUD",Units!$M$105,IF('Appraisal Inputs'!$I$5="PRM",Units!$N$105,IF('Appraisal Inputs'!$I$5="PUM",Units!$O$105,"-"))))</f>
        <v>-</v>
      </c>
      <c r="J109" s="127" t="str">
        <f>IFERROR(IF('Appraisal Inputs'!$I$5="PRD",'Lender Inputs'!E86*'Appraisal Inputs'!$F$66,IF('Appraisal Inputs'!$I$5="PUD",'Lender Inputs'!E86*'Appraisal Inputs'!$E$66,IF('Appraisal Inputs'!$I$5="PRM",'Lender Inputs'!E84*'Appraisal Inputs'!$F$66,IF('Appraisal Inputs'!$I$5="PUM",'Lender Inputs'!E84*'Appraisal Inputs'!$E$66,"-")))),"-")</f>
        <v>-</v>
      </c>
      <c r="K109" s="128" t="str">
        <f>IFERROR(IF('Appraisal Inputs'!$I$5="PRD",'Lender Inputs'!F86*'Appraisal Inputs'!$F$66,IF('Appraisal Inputs'!$I$5="PUD",'Lender Inputs'!F86*'Appraisal Inputs'!$E$66,IF('Appraisal Inputs'!$I$5="PRM",'Lender Inputs'!F84*'Appraisal Inputs'!$F$66,IF('Appraisal Inputs'!$I$5="PUM",'Lender Inputs'!F84*'Appraisal Inputs'!$E$66,"-")))),"-")</f>
        <v>-</v>
      </c>
      <c r="L109" s="128" t="str">
        <f>IFERROR(IF('Appraisal Inputs'!$I$5="PRD",'Lender Inputs'!G86*'Appraisal Inputs'!$F$66,IF('Appraisal Inputs'!$I$5="PUD",'Lender Inputs'!G86*'Appraisal Inputs'!$E$66,IF('Appraisal Inputs'!$I$5="PRM",'Lender Inputs'!G84*'Appraisal Inputs'!$F$66,IF('Appraisal Inputs'!$I$5="PUM",'Lender Inputs'!G84*'Appraisal Inputs'!$E$66,"-")))),"-")</f>
        <v>-</v>
      </c>
      <c r="M109" s="128" t="str">
        <f>IFERROR(IF('Appraisal Inputs'!$I$5="PRD",'Lender Inputs'!H86*'Appraisal Inputs'!$F$66,IF('Appraisal Inputs'!$I$5="PUD",'Lender Inputs'!H86*'Appraisal Inputs'!$E$66,IF('Appraisal Inputs'!$I$5="PRM",'Lender Inputs'!H84*'Appraisal Inputs'!$F$66,IF('Appraisal Inputs'!$I$5="PUM",'Lender Inputs'!H84*'Appraisal Inputs'!$E$66,"-")))),"-")</f>
        <v>-</v>
      </c>
      <c r="N109" s="128" t="str">
        <f>IFERROR(IF('Appraisal Inputs'!$I$5="PRD",'Lender Inputs'!I86*'Appraisal Inputs'!$F$66,IF('Appraisal Inputs'!$I$5="PUD",'Lender Inputs'!I86*'Appraisal Inputs'!$E$66,IF('Appraisal Inputs'!$I$5="PRM",'Lender Inputs'!I84*'Appraisal Inputs'!$F$66,IF('Appraisal Inputs'!$I$5="PUM",'Lender Inputs'!I84*'Appraisal Inputs'!$E$66,"-")))),"-")</f>
        <v>-</v>
      </c>
      <c r="O109" s="128" t="str">
        <f>IFERROR(IF('Appraisal Inputs'!$I$5="PRD",'Lender Inputs'!J86*'Appraisal Inputs'!$F$66,IF('Appraisal Inputs'!$I$5="PUD",'Lender Inputs'!J86*'Appraisal Inputs'!$E$66,IF('Appraisal Inputs'!$I$5="PRM",'Lender Inputs'!J84*'Appraisal Inputs'!$F$66,IF('Appraisal Inputs'!$I$5="PUM",'Lender Inputs'!J84*'Appraisal Inputs'!$E$66,"-")))),"-")</f>
        <v>-</v>
      </c>
      <c r="P109" s="128" t="str">
        <f>IFERROR(IF('Appraisal Inputs'!$I$5="PRD",'Lender Inputs'!K86*'Appraisal Inputs'!$F$66,IF('Appraisal Inputs'!$I$5="PUD",'Lender Inputs'!K86*'Appraisal Inputs'!$E$66,IF('Appraisal Inputs'!$I$5="PRM",'Lender Inputs'!K84*'Appraisal Inputs'!$F$66,IF('Appraisal Inputs'!$I$5="PUM",'Lender Inputs'!K84*'Appraisal Inputs'!$E$66,"-")))),"-")</f>
        <v>-</v>
      </c>
      <c r="Q109" s="131" t="str">
        <f>IFERROR(IF('Appraisal Inputs'!$I$5="PRD",'Lender Inputs'!L86*'Appraisal Inputs'!$F$66,IF('Appraisal Inputs'!$I$5="PUD",'Lender Inputs'!L86*'Appraisal Inputs'!$E$66,IF('Appraisal Inputs'!$I$5="PRM",'Lender Inputs'!L84*'Appraisal Inputs'!$F$66,IF('Appraisal Inputs'!$I$5="PUM",'Lender Inputs'!L84*'Appraisal Inputs'!$E$66,"-")))),"-")</f>
        <v>-</v>
      </c>
      <c r="R109" s="101"/>
    </row>
    <row r="110" spans="1:18" x14ac:dyDescent="0.2">
      <c r="A110" s="765">
        <f>A109</f>
        <v>0</v>
      </c>
      <c r="C110" s="118" t="str">
        <f>IFERROR(IF('Appraisal Inputs'!$I$5="PRD","Actual Days",IF('Appraisal Inputs'!$I$5="PUD","Actual Days",IF('Appraisal Inputs'!$I$5="PRM","Actual Months",IF('Appraisal Inputs'!$I$5="PUM","Actual Months","-")))),"-")</f>
        <v>-</v>
      </c>
      <c r="D110" s="127" t="str">
        <f>IF(SUM('Appraisal Inputs'!D108:D110)=0,"-",SUM('Appraisal Inputs'!D108:D110))</f>
        <v>-</v>
      </c>
      <c r="E110" s="128" t="str">
        <f>IF(SUM('Appraisal Inputs'!E108:E110)=0,"-",SUM('Appraisal Inputs'!E108:E110))</f>
        <v>-</v>
      </c>
      <c r="F110" s="128" t="str">
        <f>IF(SUM('Appraisal Inputs'!F108:F110)=0,"-",SUM('Appraisal Inputs'!F108:F110))</f>
        <v>-</v>
      </c>
      <c r="G110" s="129" t="str">
        <f>IF(SUM('Appraisal Inputs'!G108:G110)=0,"-",SUM('Appraisal Inputs'!G108:G110))</f>
        <v>-</v>
      </c>
      <c r="H110" s="127" t="str">
        <f>IF(SUM('Appraisal Inputs'!H108:H110)=0,"-",SUM('Appraisal Inputs'!H108:H110))</f>
        <v>-</v>
      </c>
      <c r="I110" s="132" t="str">
        <f>IF(SUM('Lender Inputs'!D108:D110)=0,"-",SUM('Lender Inputs'!D108:D110))</f>
        <v>-</v>
      </c>
      <c r="J110" s="127" t="str">
        <f>IF(SUM('Lender Inputs'!E108:E110)=0,"-",SUM('Lender Inputs'!E108:E110))</f>
        <v>-</v>
      </c>
      <c r="K110" s="128" t="str">
        <f>IF(SUM('Lender Inputs'!F108:F110)=0,"-",SUM('Lender Inputs'!F108:F110))</f>
        <v>-</v>
      </c>
      <c r="L110" s="128" t="str">
        <f>IF(SUM('Lender Inputs'!G108:G110)=0,"-",SUM('Lender Inputs'!G108:G110))</f>
        <v>-</v>
      </c>
      <c r="M110" s="128" t="str">
        <f>IF(SUM('Lender Inputs'!H108:H110)=0,"-",SUM('Lender Inputs'!H108:H110))</f>
        <v>-</v>
      </c>
      <c r="N110" s="128" t="str">
        <f>IF(SUM('Lender Inputs'!I108:I110)=0,"-",SUM('Lender Inputs'!I108:I110))</f>
        <v>-</v>
      </c>
      <c r="O110" s="128" t="str">
        <f>IF(SUM('Lender Inputs'!J108:J110)=0,"-",SUM('Lender Inputs'!J108:J110))</f>
        <v>-</v>
      </c>
      <c r="P110" s="128" t="str">
        <f>IF(SUM('Lender Inputs'!K108:K110)=0,"-",SUM('Lender Inputs'!K108:K110))</f>
        <v>-</v>
      </c>
      <c r="Q110" s="131" t="str">
        <f>IF(SUM('Lender Inputs'!L108:L110)=0,"-",SUM('Lender Inputs'!L108:L110))</f>
        <v>-</v>
      </c>
      <c r="R110" s="101"/>
    </row>
    <row r="111" spans="1:18" ht="13.5" thickBot="1" x14ac:dyDescent="0.25">
      <c r="A111" s="765">
        <f>A109</f>
        <v>0</v>
      </c>
      <c r="C111" s="105" t="s">
        <v>313</v>
      </c>
      <c r="D111" s="133" t="str">
        <f>IFERROR(D110/D109,"-")</f>
        <v>-</v>
      </c>
      <c r="E111" s="134" t="str">
        <f t="shared" ref="E111" si="24">IFERROR(E110/E109,"-")</f>
        <v>-</v>
      </c>
      <c r="F111" s="134" t="str">
        <f t="shared" ref="F111" si="25">IFERROR(F110/F109,"-")</f>
        <v>-</v>
      </c>
      <c r="G111" s="135" t="str">
        <f t="shared" ref="G111" si="26">IFERROR(G110/G109,"-")</f>
        <v>-</v>
      </c>
      <c r="H111" s="133" t="str">
        <f t="shared" ref="H111" si="27">IFERROR(H110/H109,"-")</f>
        <v>-</v>
      </c>
      <c r="I111" s="136" t="str">
        <f t="shared" ref="I111" si="28">IFERROR(I110/I109,"-")</f>
        <v>-</v>
      </c>
      <c r="J111" s="133" t="str">
        <f t="shared" ref="J111" si="29">IFERROR(J110/J109,"-")</f>
        <v>-</v>
      </c>
      <c r="K111" s="134" t="str">
        <f t="shared" ref="K111" si="30">IFERROR(K110/K109,"-")</f>
        <v>-</v>
      </c>
      <c r="L111" s="134" t="str">
        <f t="shared" ref="L111" si="31">IFERROR(L110/L109,"-")</f>
        <v>-</v>
      </c>
      <c r="M111" s="134" t="str">
        <f t="shared" ref="M111" si="32">IFERROR(M110/M109,"-")</f>
        <v>-</v>
      </c>
      <c r="N111" s="134" t="str">
        <f t="shared" ref="N111" si="33">IFERROR(N110/N109,"-")</f>
        <v>-</v>
      </c>
      <c r="O111" s="134" t="str">
        <f t="shared" ref="O111" si="34">IFERROR(O110/O109,"-")</f>
        <v>-</v>
      </c>
      <c r="P111" s="134" t="str">
        <f t="shared" ref="P111" si="35">IFERROR(P110/P109,"-")</f>
        <v>-</v>
      </c>
      <c r="Q111" s="137" t="str">
        <f t="shared" ref="Q111" si="36">IFERROR(Q110/Q109,"-")</f>
        <v>-</v>
      </c>
      <c r="R111" s="101"/>
    </row>
    <row r="112" spans="1:18" ht="13.5" thickBot="1" x14ac:dyDescent="0.25">
      <c r="A112" s="765">
        <f>A109</f>
        <v>0</v>
      </c>
      <c r="C112" s="179"/>
      <c r="D112" s="179"/>
      <c r="E112" s="179"/>
      <c r="F112" s="179"/>
      <c r="G112" s="179"/>
      <c r="H112" s="179"/>
      <c r="I112" s="179"/>
      <c r="J112" s="179"/>
      <c r="K112" s="179"/>
      <c r="L112" s="179"/>
      <c r="M112" s="179"/>
      <c r="N112" s="179"/>
      <c r="O112" s="179"/>
      <c r="P112" s="179"/>
      <c r="Q112" s="179"/>
    </row>
    <row r="113" spans="1:9" ht="75" customHeight="1" x14ac:dyDescent="0.2">
      <c r="A113" s="765">
        <f>A109</f>
        <v>0</v>
      </c>
      <c r="C113" s="486" t="s">
        <v>329</v>
      </c>
      <c r="D113" s="141" t="s">
        <v>314</v>
      </c>
      <c r="E113" s="755" t="s">
        <v>315</v>
      </c>
      <c r="F113" s="144" t="s">
        <v>316</v>
      </c>
      <c r="G113" s="141" t="s">
        <v>317</v>
      </c>
      <c r="H113" s="142" t="s">
        <v>318</v>
      </c>
      <c r="I113" s="140" t="s">
        <v>321</v>
      </c>
    </row>
    <row r="114" spans="1:9" x14ac:dyDescent="0.2">
      <c r="A114" s="765">
        <f t="shared" si="21"/>
        <v>0</v>
      </c>
      <c r="C114" s="847" t="str" cm="1">
        <f t="array" ref="C114">IFERROR(INDEX('Appraisal Inputs'!$C$241:$C$281, SMALL(IF("Yes"='Appraisal Inputs'!$M$241:$M$281, ROW('Appraisal Inputs'!$M$241:$M$281)-240,""), ROW()-113)),"")</f>
        <v/>
      </c>
      <c r="D114" s="121" t="str" cm="1">
        <f t="array" ref="D114">IF(IFERROR(INDEX('Appraisal Inputs'!$P$241:$P$281, SMALL(IF("Yes"='Appraisal Inputs'!$M$241:$M$281, ROW('Appraisal Inputs'!$M$241:$M$281)-240,""), ROW()-113)),"")="","",IFERROR(INDEX('Appraisal Inputs'!$P$241:$P$281, SMALL(IF("Yes"='Appraisal Inputs'!$M$241:$M$281, ROW('Appraisal Inputs'!$M$241:$M$281)-240,""), ROW()-113)),""))</f>
        <v/>
      </c>
      <c r="E114" s="756" t="str" cm="1">
        <f t="array" ref="E114">IF(IFERROR(INDEX('Appraisal Inputs'!$O$241:$O$281, SMALL(IF("Yes"='Appraisal Inputs'!$M$241:$M$281, ROW('Appraisal Inputs'!$M$241:$M$281)-240,""), ROW()-113)),"")="","",IFERROR(INDEX('Appraisal Inputs'!$O$241:$O$281, SMALL(IF("Yes"='Appraisal Inputs'!$M$241:$M$281, ROW('Appraisal Inputs'!$M$241:$M$281)-240,""), ROW()-113)),""))</f>
        <v/>
      </c>
      <c r="F114" s="145" t="str">
        <f>IFERROR(D114/E114,"-")</f>
        <v>-</v>
      </c>
      <c r="G114" s="121" t="str" cm="1">
        <f t="array" ref="G114">IF(IFERROR(INDEX('Appraisal Inputs'!$N$241:$N$281, SMALL(IF("Yes"='Appraisal Inputs'!$M$241:$M$281, ROW('Appraisal Inputs'!$M$241:$M$281)-240,""), ROW()-113)),"")="","",IFERROR(INDEX('Appraisal Inputs'!$N$241:$N$281, SMALL(IF("Yes"='Appraisal Inputs'!$M$241:$M$281, ROW('Appraisal Inputs'!$M$241:$M$281)-240,""), ROW()-113)),""))</f>
        <v/>
      </c>
      <c r="H114" s="139" t="str">
        <f>IFERROR(D114/G114,"-")</f>
        <v>-</v>
      </c>
      <c r="I114" s="143" t="str" cm="1">
        <f t="array" ref="I114">IF(IFERROR(INDEX('Appraisal Inputs'!$D$241:$D$281, SMALL(IF("Yes"='Appraisal Inputs'!$M$241:$M$281, ROW('Appraisal Inputs'!$M$241:$M$281)-240,""), ROW()-113)),"")="","",IFERROR(INDEX('Appraisal Inputs'!$D$241:$D$281, SMALL(IF("Yes"='Appraisal Inputs'!$M$241:$M$281, ROW('Appraisal Inputs'!$M$241:$M$281)-240,""), ROW()-113)),""))</f>
        <v/>
      </c>
    </row>
    <row r="115" spans="1:9" x14ac:dyDescent="0.2">
      <c r="A115" s="765">
        <f t="shared" si="21"/>
        <v>0</v>
      </c>
      <c r="C115" s="847" t="str" cm="1">
        <f t="array" ref="C115">IFERROR(INDEX('Appraisal Inputs'!$C$241:$C$281, SMALL(IF("Yes"='Appraisal Inputs'!$M$241:$M$281, ROW('Appraisal Inputs'!$M$241:$M$281)-240,""), ROW()-113)),"")</f>
        <v/>
      </c>
      <c r="D115" s="121" t="str" cm="1">
        <f t="array" ref="D115">IF(IFERROR(INDEX('Appraisal Inputs'!$P$241:$P$281, SMALL(IF("Yes"='Appraisal Inputs'!$M$241:$M$281, ROW('Appraisal Inputs'!$M$241:$M$281)-240,""), ROW()-113)),"")="","",IFERROR(INDEX('Appraisal Inputs'!$P$241:$P$281, SMALL(IF("Yes"='Appraisal Inputs'!$M$241:$M$281, ROW('Appraisal Inputs'!$M$241:$M$281)-240,""), ROW()-113)),""))</f>
        <v/>
      </c>
      <c r="E115" s="756" t="str" cm="1">
        <f t="array" ref="E115">IF(IFERROR(INDEX('Appraisal Inputs'!$O$241:$O$281, SMALL(IF("Yes"='Appraisal Inputs'!$M$241:$M$281, ROW('Appraisal Inputs'!$M$241:$M$281)-240,""), ROW()-113)),"")="","",IFERROR(INDEX('Appraisal Inputs'!$O$241:$O$281, SMALL(IF("Yes"='Appraisal Inputs'!$M$241:$M$281, ROW('Appraisal Inputs'!$M$241:$M$281)-240,""), ROW()-113)),""))</f>
        <v/>
      </c>
      <c r="F115" s="145" t="str">
        <f t="shared" ref="F115:F154" si="37">IFERROR(D115/E115,"-")</f>
        <v>-</v>
      </c>
      <c r="G115" s="121" t="str" cm="1">
        <f t="array" ref="G115">IF(IFERROR(INDEX('Appraisal Inputs'!$N$241:$N$281, SMALL(IF("Yes"='Appraisal Inputs'!$M$241:$M$281, ROW('Appraisal Inputs'!$M$241:$M$281)-240,""), ROW()-113)),"")="","",IFERROR(INDEX('Appraisal Inputs'!$N$241:$N$281, SMALL(IF("Yes"='Appraisal Inputs'!$M$241:$M$281, ROW('Appraisal Inputs'!$M$241:$M$281)-240,""), ROW()-113)),""))</f>
        <v/>
      </c>
      <c r="H115" s="139" t="str">
        <f t="shared" ref="H115:H154" si="38">IFERROR(D115/G115,"-")</f>
        <v>-</v>
      </c>
      <c r="I115" s="143" t="str" cm="1">
        <f t="array" ref="I115">IF(IFERROR(INDEX('Appraisal Inputs'!$D$241:$D$281, SMALL(IF("Yes"='Appraisal Inputs'!$M$241:$M$281, ROW('Appraisal Inputs'!$M$241:$M$281)-240,""), ROW()-113)),"")="","",IFERROR(INDEX('Appraisal Inputs'!$D$241:$D$281, SMALL(IF("Yes"='Appraisal Inputs'!$M$241:$M$281, ROW('Appraisal Inputs'!$M$241:$M$281)-240,""), ROW()-113)),""))</f>
        <v/>
      </c>
    </row>
    <row r="116" spans="1:9" x14ac:dyDescent="0.2">
      <c r="A116" s="765">
        <f t="shared" si="21"/>
        <v>0</v>
      </c>
      <c r="C116" s="847" t="str" cm="1">
        <f t="array" ref="C116">IFERROR(INDEX('Appraisal Inputs'!$C$241:$C$281, SMALL(IF("Yes"='Appraisal Inputs'!$M$241:$M$281, ROW('Appraisal Inputs'!$M$241:$M$281)-240,""), ROW()-113)),"")</f>
        <v/>
      </c>
      <c r="D116" s="121" t="str" cm="1">
        <f t="array" ref="D116">IF(IFERROR(INDEX('Appraisal Inputs'!$P$241:$P$281, SMALL(IF("Yes"='Appraisal Inputs'!$M$241:$M$281, ROW('Appraisal Inputs'!$M$241:$M$281)-240,""), ROW()-113)),"")="","",IFERROR(INDEX('Appraisal Inputs'!$P$241:$P$281, SMALL(IF("Yes"='Appraisal Inputs'!$M$241:$M$281, ROW('Appraisal Inputs'!$M$241:$M$281)-240,""), ROW()-113)),""))</f>
        <v/>
      </c>
      <c r="E116" s="756" t="str" cm="1">
        <f t="array" ref="E116">IF(IFERROR(INDEX('Appraisal Inputs'!$O$241:$O$281, SMALL(IF("Yes"='Appraisal Inputs'!$M$241:$M$281, ROW('Appraisal Inputs'!$M$241:$M$281)-240,""), ROW()-113)),"")="","",IFERROR(INDEX('Appraisal Inputs'!$O$241:$O$281, SMALL(IF("Yes"='Appraisal Inputs'!$M$241:$M$281, ROW('Appraisal Inputs'!$M$241:$M$281)-240,""), ROW()-113)),""))</f>
        <v/>
      </c>
      <c r="F116" s="145" t="str">
        <f t="shared" si="37"/>
        <v>-</v>
      </c>
      <c r="G116" s="121" t="str" cm="1">
        <f t="array" ref="G116">IF(IFERROR(INDEX('Appraisal Inputs'!$N$241:$N$281, SMALL(IF("Yes"='Appraisal Inputs'!$M$241:$M$281, ROW('Appraisal Inputs'!$M$241:$M$281)-240,""), ROW()-113)),"")="","",IFERROR(INDEX('Appraisal Inputs'!$N$241:$N$281, SMALL(IF("Yes"='Appraisal Inputs'!$M$241:$M$281, ROW('Appraisal Inputs'!$M$241:$M$281)-240,""), ROW()-113)),""))</f>
        <v/>
      </c>
      <c r="H116" s="139" t="str">
        <f t="shared" si="38"/>
        <v>-</v>
      </c>
      <c r="I116" s="143" t="str" cm="1">
        <f t="array" ref="I116">IF(IFERROR(INDEX('Appraisal Inputs'!$D$241:$D$281, SMALL(IF("Yes"='Appraisal Inputs'!$M$241:$M$281, ROW('Appraisal Inputs'!$M$241:$M$281)-240,""), ROW()-113)),"")="","",IFERROR(INDEX('Appraisal Inputs'!$D$241:$D$281, SMALL(IF("Yes"='Appraisal Inputs'!$M$241:$M$281, ROW('Appraisal Inputs'!$M$241:$M$281)-240,""), ROW()-113)),""))</f>
        <v/>
      </c>
    </row>
    <row r="117" spans="1:9" x14ac:dyDescent="0.2">
      <c r="A117" s="765">
        <f t="shared" si="21"/>
        <v>0</v>
      </c>
      <c r="C117" s="847" t="str" cm="1">
        <f t="array" ref="C117">IFERROR(INDEX('Appraisal Inputs'!$C$241:$C$281, SMALL(IF("Yes"='Appraisal Inputs'!$M$241:$M$281, ROW('Appraisal Inputs'!$M$241:$M$281)-240,""), ROW()-113)),"")</f>
        <v/>
      </c>
      <c r="D117" s="121" t="str" cm="1">
        <f t="array" ref="D117">IF(IFERROR(INDEX('Appraisal Inputs'!$P$241:$P$281, SMALL(IF("Yes"='Appraisal Inputs'!$M$241:$M$281, ROW('Appraisal Inputs'!$M$241:$M$281)-240,""), ROW()-113)),"")="","",IFERROR(INDEX('Appraisal Inputs'!$P$241:$P$281, SMALL(IF("Yes"='Appraisal Inputs'!$M$241:$M$281, ROW('Appraisal Inputs'!$M$241:$M$281)-240,""), ROW()-113)),""))</f>
        <v/>
      </c>
      <c r="E117" s="756" t="str" cm="1">
        <f t="array" ref="E117">IF(IFERROR(INDEX('Appraisal Inputs'!$O$241:$O$281, SMALL(IF("Yes"='Appraisal Inputs'!$M$241:$M$281, ROW('Appraisal Inputs'!$M$241:$M$281)-240,""), ROW()-113)),"")="","",IFERROR(INDEX('Appraisal Inputs'!$O$241:$O$281, SMALL(IF("Yes"='Appraisal Inputs'!$M$241:$M$281, ROW('Appraisal Inputs'!$M$241:$M$281)-240,""), ROW()-113)),""))</f>
        <v/>
      </c>
      <c r="F117" s="145" t="str">
        <f t="shared" si="37"/>
        <v>-</v>
      </c>
      <c r="G117" s="121" t="str" cm="1">
        <f t="array" ref="G117">IF(IFERROR(INDEX('Appraisal Inputs'!$N$241:$N$281, SMALL(IF("Yes"='Appraisal Inputs'!$M$241:$M$281, ROW('Appraisal Inputs'!$M$241:$M$281)-240,""), ROW()-113)),"")="","",IFERROR(INDEX('Appraisal Inputs'!$N$241:$N$281, SMALL(IF("Yes"='Appraisal Inputs'!$M$241:$M$281, ROW('Appraisal Inputs'!$M$241:$M$281)-240,""), ROW()-113)),""))</f>
        <v/>
      </c>
      <c r="H117" s="139" t="str">
        <f t="shared" si="38"/>
        <v>-</v>
      </c>
      <c r="I117" s="143" t="str" cm="1">
        <f t="array" ref="I117">IF(IFERROR(INDEX('Appraisal Inputs'!$D$241:$D$281, SMALL(IF("Yes"='Appraisal Inputs'!$M$241:$M$281, ROW('Appraisal Inputs'!$M$241:$M$281)-240,""), ROW()-113)),"")="","",IFERROR(INDEX('Appraisal Inputs'!$D$241:$D$281, SMALL(IF("Yes"='Appraisal Inputs'!$M$241:$M$281, ROW('Appraisal Inputs'!$M$241:$M$281)-240,""), ROW()-113)),""))</f>
        <v/>
      </c>
    </row>
    <row r="118" spans="1:9" x14ac:dyDescent="0.2">
      <c r="A118" s="765">
        <f t="shared" si="21"/>
        <v>0</v>
      </c>
      <c r="C118" s="847" t="str" cm="1">
        <f t="array" ref="C118">IFERROR(INDEX('Appraisal Inputs'!$C$241:$C$281, SMALL(IF("Yes"='Appraisal Inputs'!$M$241:$M$281, ROW('Appraisal Inputs'!$M$241:$M$281)-240,""), ROW()-113)),"")</f>
        <v/>
      </c>
      <c r="D118" s="121" t="str" cm="1">
        <f t="array" ref="D118">IF(IFERROR(INDEX('Appraisal Inputs'!$P$241:$P$281, SMALL(IF("Yes"='Appraisal Inputs'!$M$241:$M$281, ROW('Appraisal Inputs'!$M$241:$M$281)-240,""), ROW()-113)),"")="","",IFERROR(INDEX('Appraisal Inputs'!$P$241:$P$281, SMALL(IF("Yes"='Appraisal Inputs'!$M$241:$M$281, ROW('Appraisal Inputs'!$M$241:$M$281)-240,""), ROW()-113)),""))</f>
        <v/>
      </c>
      <c r="E118" s="756" t="str" cm="1">
        <f t="array" ref="E118">IF(IFERROR(INDEX('Appraisal Inputs'!$O$241:$O$281, SMALL(IF("Yes"='Appraisal Inputs'!$M$241:$M$281, ROW('Appraisal Inputs'!$M$241:$M$281)-240,""), ROW()-113)),"")="","",IFERROR(INDEX('Appraisal Inputs'!$O$241:$O$281, SMALL(IF("Yes"='Appraisal Inputs'!$M$241:$M$281, ROW('Appraisal Inputs'!$M$241:$M$281)-240,""), ROW()-113)),""))</f>
        <v/>
      </c>
      <c r="F118" s="145" t="str">
        <f t="shared" si="37"/>
        <v>-</v>
      </c>
      <c r="G118" s="121" t="str" cm="1">
        <f t="array" ref="G118">IF(IFERROR(INDEX('Appraisal Inputs'!$N$241:$N$281, SMALL(IF("Yes"='Appraisal Inputs'!$M$241:$M$281, ROW('Appraisal Inputs'!$M$241:$M$281)-240,""), ROW()-113)),"")="","",IFERROR(INDEX('Appraisal Inputs'!$N$241:$N$281, SMALL(IF("Yes"='Appraisal Inputs'!$M$241:$M$281, ROW('Appraisal Inputs'!$M$241:$M$281)-240,""), ROW()-113)),""))</f>
        <v/>
      </c>
      <c r="H118" s="139" t="str">
        <f t="shared" si="38"/>
        <v>-</v>
      </c>
      <c r="I118" s="143" t="str" cm="1">
        <f t="array" ref="I118">IF(IFERROR(INDEX('Appraisal Inputs'!$D$241:$D$281, SMALL(IF("Yes"='Appraisal Inputs'!$M$241:$M$281, ROW('Appraisal Inputs'!$M$241:$M$281)-240,""), ROW()-113)),"")="","",IFERROR(INDEX('Appraisal Inputs'!$D$241:$D$281, SMALL(IF("Yes"='Appraisal Inputs'!$M$241:$M$281, ROW('Appraisal Inputs'!$M$241:$M$281)-240,""), ROW()-113)),""))</f>
        <v/>
      </c>
    </row>
    <row r="119" spans="1:9" x14ac:dyDescent="0.2">
      <c r="A119" s="765">
        <f t="shared" si="21"/>
        <v>0</v>
      </c>
      <c r="C119" s="847" t="str" cm="1">
        <f t="array" ref="C119">IFERROR(INDEX('Appraisal Inputs'!$C$241:$C$281, SMALL(IF("Yes"='Appraisal Inputs'!$M$241:$M$281, ROW('Appraisal Inputs'!$M$241:$M$281)-240,""), ROW()-113)),"")</f>
        <v/>
      </c>
      <c r="D119" s="121" t="str" cm="1">
        <f t="array" ref="D119">IF(IFERROR(INDEX('Appraisal Inputs'!$P$241:$P$281, SMALL(IF("Yes"='Appraisal Inputs'!$M$241:$M$281, ROW('Appraisal Inputs'!$M$241:$M$281)-240,""), ROW()-113)),"")="","",IFERROR(INDEX('Appraisal Inputs'!$P$241:$P$281, SMALL(IF("Yes"='Appraisal Inputs'!$M$241:$M$281, ROW('Appraisal Inputs'!$M$241:$M$281)-240,""), ROW()-113)),""))</f>
        <v/>
      </c>
      <c r="E119" s="756" t="str" cm="1">
        <f t="array" ref="E119">IF(IFERROR(INDEX('Appraisal Inputs'!$O$241:$O$281, SMALL(IF("Yes"='Appraisal Inputs'!$M$241:$M$281, ROW('Appraisal Inputs'!$M$241:$M$281)-240,""), ROW()-113)),"")="","",IFERROR(INDEX('Appraisal Inputs'!$O$241:$O$281, SMALL(IF("Yes"='Appraisal Inputs'!$M$241:$M$281, ROW('Appraisal Inputs'!$M$241:$M$281)-240,""), ROW()-113)),""))</f>
        <v/>
      </c>
      <c r="F119" s="145" t="str">
        <f t="shared" si="37"/>
        <v>-</v>
      </c>
      <c r="G119" s="121" t="str" cm="1">
        <f t="array" ref="G119">IF(IFERROR(INDEX('Appraisal Inputs'!$N$241:$N$281, SMALL(IF("Yes"='Appraisal Inputs'!$M$241:$M$281, ROW('Appraisal Inputs'!$M$241:$M$281)-240,""), ROW()-113)),"")="","",IFERROR(INDEX('Appraisal Inputs'!$N$241:$N$281, SMALL(IF("Yes"='Appraisal Inputs'!$M$241:$M$281, ROW('Appraisal Inputs'!$M$241:$M$281)-240,""), ROW()-113)),""))</f>
        <v/>
      </c>
      <c r="H119" s="139" t="str">
        <f t="shared" si="38"/>
        <v>-</v>
      </c>
      <c r="I119" s="143" t="str" cm="1">
        <f t="array" ref="I119">IF(IFERROR(INDEX('Appraisal Inputs'!$D$241:$D$281, SMALL(IF("Yes"='Appraisal Inputs'!$M$241:$M$281, ROW('Appraisal Inputs'!$M$241:$M$281)-240,""), ROW()-113)),"")="","",IFERROR(INDEX('Appraisal Inputs'!$D$241:$D$281, SMALL(IF("Yes"='Appraisal Inputs'!$M$241:$M$281, ROW('Appraisal Inputs'!$M$241:$M$281)-240,""), ROW()-113)),""))</f>
        <v/>
      </c>
    </row>
    <row r="120" spans="1:9" x14ac:dyDescent="0.2">
      <c r="A120" s="765">
        <f t="shared" si="21"/>
        <v>0</v>
      </c>
      <c r="C120" s="847" t="str" cm="1">
        <f t="array" ref="C120">IFERROR(INDEX('Appraisal Inputs'!$C$241:$C$281, SMALL(IF("Yes"='Appraisal Inputs'!$M$241:$M$281, ROW('Appraisal Inputs'!$M$241:$M$281)-240,""), ROW()-113)),"")</f>
        <v/>
      </c>
      <c r="D120" s="121" t="str" cm="1">
        <f t="array" ref="D120">IF(IFERROR(INDEX('Appraisal Inputs'!$P$241:$P$281, SMALL(IF("Yes"='Appraisal Inputs'!$M$241:$M$281, ROW('Appraisal Inputs'!$M$241:$M$281)-240,""), ROW()-113)),"")="","",IFERROR(INDEX('Appraisal Inputs'!$P$241:$P$281, SMALL(IF("Yes"='Appraisal Inputs'!$M$241:$M$281, ROW('Appraisal Inputs'!$M$241:$M$281)-240,""), ROW()-113)),""))</f>
        <v/>
      </c>
      <c r="E120" s="756" t="str" cm="1">
        <f t="array" ref="E120">IF(IFERROR(INDEX('Appraisal Inputs'!$O$241:$O$281, SMALL(IF("Yes"='Appraisal Inputs'!$M$241:$M$281, ROW('Appraisal Inputs'!$M$241:$M$281)-240,""), ROW()-113)),"")="","",IFERROR(INDEX('Appraisal Inputs'!$O$241:$O$281, SMALL(IF("Yes"='Appraisal Inputs'!$M$241:$M$281, ROW('Appraisal Inputs'!$M$241:$M$281)-240,""), ROW()-113)),""))</f>
        <v/>
      </c>
      <c r="F120" s="145" t="str">
        <f t="shared" si="37"/>
        <v>-</v>
      </c>
      <c r="G120" s="121" t="str" cm="1">
        <f t="array" ref="G120">IF(IFERROR(INDEX('Appraisal Inputs'!$N$241:$N$281, SMALL(IF("Yes"='Appraisal Inputs'!$M$241:$M$281, ROW('Appraisal Inputs'!$M$241:$M$281)-240,""), ROW()-113)),"")="","",IFERROR(INDEX('Appraisal Inputs'!$N$241:$N$281, SMALL(IF("Yes"='Appraisal Inputs'!$M$241:$M$281, ROW('Appraisal Inputs'!$M$241:$M$281)-240,""), ROW()-113)),""))</f>
        <v/>
      </c>
      <c r="H120" s="139" t="str">
        <f t="shared" si="38"/>
        <v>-</v>
      </c>
      <c r="I120" s="143" t="str" cm="1">
        <f t="array" ref="I120">IF(IFERROR(INDEX('Appraisal Inputs'!$D$241:$D$281, SMALL(IF("Yes"='Appraisal Inputs'!$M$241:$M$281, ROW('Appraisal Inputs'!$M$241:$M$281)-240,""), ROW()-113)),"")="","",IFERROR(INDEX('Appraisal Inputs'!$D$241:$D$281, SMALL(IF("Yes"='Appraisal Inputs'!$M$241:$M$281, ROW('Appraisal Inputs'!$M$241:$M$281)-240,""), ROW()-113)),""))</f>
        <v/>
      </c>
    </row>
    <row r="121" spans="1:9" x14ac:dyDescent="0.2">
      <c r="A121" s="765">
        <f t="shared" si="21"/>
        <v>0</v>
      </c>
      <c r="C121" s="847" t="str" cm="1">
        <f t="array" ref="C121">IFERROR(INDEX('Appraisal Inputs'!$C$241:$C$281, SMALL(IF("Yes"='Appraisal Inputs'!$M$241:$M$281, ROW('Appraisal Inputs'!$M$241:$M$281)-240,""), ROW()-113)),"")</f>
        <v/>
      </c>
      <c r="D121" s="121" t="str" cm="1">
        <f t="array" ref="D121">IF(IFERROR(INDEX('Appraisal Inputs'!$P$241:$P$281, SMALL(IF("Yes"='Appraisal Inputs'!$M$241:$M$281, ROW('Appraisal Inputs'!$M$241:$M$281)-240,""), ROW()-113)),"")="","",IFERROR(INDEX('Appraisal Inputs'!$P$241:$P$281, SMALL(IF("Yes"='Appraisal Inputs'!$M$241:$M$281, ROW('Appraisal Inputs'!$M$241:$M$281)-240,""), ROW()-113)),""))</f>
        <v/>
      </c>
      <c r="E121" s="756" t="str" cm="1">
        <f t="array" ref="E121">IF(IFERROR(INDEX('Appraisal Inputs'!$O$241:$O$281, SMALL(IF("Yes"='Appraisal Inputs'!$M$241:$M$281, ROW('Appraisal Inputs'!$M$241:$M$281)-240,""), ROW()-113)),"")="","",IFERROR(INDEX('Appraisal Inputs'!$O$241:$O$281, SMALL(IF("Yes"='Appraisal Inputs'!$M$241:$M$281, ROW('Appraisal Inputs'!$M$241:$M$281)-240,""), ROW()-113)),""))</f>
        <v/>
      </c>
      <c r="F121" s="145" t="str">
        <f t="shared" si="37"/>
        <v>-</v>
      </c>
      <c r="G121" s="121" t="str" cm="1">
        <f t="array" ref="G121">IF(IFERROR(INDEX('Appraisal Inputs'!$N$241:$N$281, SMALL(IF("Yes"='Appraisal Inputs'!$M$241:$M$281, ROW('Appraisal Inputs'!$M$241:$M$281)-240,""), ROW()-113)),"")="","",IFERROR(INDEX('Appraisal Inputs'!$N$241:$N$281, SMALL(IF("Yes"='Appraisal Inputs'!$M$241:$M$281, ROW('Appraisal Inputs'!$M$241:$M$281)-240,""), ROW()-113)),""))</f>
        <v/>
      </c>
      <c r="H121" s="139" t="str">
        <f t="shared" si="38"/>
        <v>-</v>
      </c>
      <c r="I121" s="143" t="str" cm="1">
        <f t="array" ref="I121">IF(IFERROR(INDEX('Appraisal Inputs'!$D$241:$D$281, SMALL(IF("Yes"='Appraisal Inputs'!$M$241:$M$281, ROW('Appraisal Inputs'!$M$241:$M$281)-240,""), ROW()-113)),"")="","",IFERROR(INDEX('Appraisal Inputs'!$D$241:$D$281, SMALL(IF("Yes"='Appraisal Inputs'!$M$241:$M$281, ROW('Appraisal Inputs'!$M$241:$M$281)-240,""), ROW()-113)),""))</f>
        <v/>
      </c>
    </row>
    <row r="122" spans="1:9" x14ac:dyDescent="0.2">
      <c r="A122" s="765">
        <f t="shared" si="21"/>
        <v>0</v>
      </c>
      <c r="C122" s="847" t="str" cm="1">
        <f t="array" ref="C122">IFERROR(INDEX('Appraisal Inputs'!$C$241:$C$281, SMALL(IF("Yes"='Appraisal Inputs'!$M$241:$M$281, ROW('Appraisal Inputs'!$M$241:$M$281)-240,""), ROW()-113)),"")</f>
        <v/>
      </c>
      <c r="D122" s="121" t="str" cm="1">
        <f t="array" ref="D122">IF(IFERROR(INDEX('Appraisal Inputs'!$P$241:$P$281, SMALL(IF("Yes"='Appraisal Inputs'!$M$241:$M$281, ROW('Appraisal Inputs'!$M$241:$M$281)-240,""), ROW()-113)),"")="","",IFERROR(INDEX('Appraisal Inputs'!$P$241:$P$281, SMALL(IF("Yes"='Appraisal Inputs'!$M$241:$M$281, ROW('Appraisal Inputs'!$M$241:$M$281)-240,""), ROW()-113)),""))</f>
        <v/>
      </c>
      <c r="E122" s="756" t="str" cm="1">
        <f t="array" ref="E122">IF(IFERROR(INDEX('Appraisal Inputs'!$O$241:$O$281, SMALL(IF("Yes"='Appraisal Inputs'!$M$241:$M$281, ROW('Appraisal Inputs'!$M$241:$M$281)-240,""), ROW()-113)),"")="","",IFERROR(INDEX('Appraisal Inputs'!$O$241:$O$281, SMALL(IF("Yes"='Appraisal Inputs'!$M$241:$M$281, ROW('Appraisal Inputs'!$M$241:$M$281)-240,""), ROW()-113)),""))</f>
        <v/>
      </c>
      <c r="F122" s="145" t="str">
        <f t="shared" si="37"/>
        <v>-</v>
      </c>
      <c r="G122" s="121" t="str" cm="1">
        <f t="array" ref="G122">IF(IFERROR(INDEX('Appraisal Inputs'!$N$241:$N$281, SMALL(IF("Yes"='Appraisal Inputs'!$M$241:$M$281, ROW('Appraisal Inputs'!$M$241:$M$281)-240,""), ROW()-113)),"")="","",IFERROR(INDEX('Appraisal Inputs'!$N$241:$N$281, SMALL(IF("Yes"='Appraisal Inputs'!$M$241:$M$281, ROW('Appraisal Inputs'!$M$241:$M$281)-240,""), ROW()-113)),""))</f>
        <v/>
      </c>
      <c r="H122" s="139" t="str">
        <f t="shared" si="38"/>
        <v>-</v>
      </c>
      <c r="I122" s="143" t="str" cm="1">
        <f t="array" ref="I122">IF(IFERROR(INDEX('Appraisal Inputs'!$D$241:$D$281, SMALL(IF("Yes"='Appraisal Inputs'!$M$241:$M$281, ROW('Appraisal Inputs'!$M$241:$M$281)-240,""), ROW()-113)),"")="","",IFERROR(INDEX('Appraisal Inputs'!$D$241:$D$281, SMALL(IF("Yes"='Appraisal Inputs'!$M$241:$M$281, ROW('Appraisal Inputs'!$M$241:$M$281)-240,""), ROW()-113)),""))</f>
        <v/>
      </c>
    </row>
    <row r="123" spans="1:9" x14ac:dyDescent="0.2">
      <c r="A123" s="765">
        <f t="shared" si="21"/>
        <v>0</v>
      </c>
      <c r="C123" s="847" t="str" cm="1">
        <f t="array" ref="C123">IFERROR(INDEX('Appraisal Inputs'!$C$241:$C$281, SMALL(IF("Yes"='Appraisal Inputs'!$M$241:$M$281, ROW('Appraisal Inputs'!$M$241:$M$281)-240,""), ROW()-113)),"")</f>
        <v/>
      </c>
      <c r="D123" s="121" t="str" cm="1">
        <f t="array" ref="D123">IF(IFERROR(INDEX('Appraisal Inputs'!$P$241:$P$281, SMALL(IF("Yes"='Appraisal Inputs'!$M$241:$M$281, ROW('Appraisal Inputs'!$M$241:$M$281)-240,""), ROW()-113)),"")="","",IFERROR(INDEX('Appraisal Inputs'!$P$241:$P$281, SMALL(IF("Yes"='Appraisal Inputs'!$M$241:$M$281, ROW('Appraisal Inputs'!$M$241:$M$281)-240,""), ROW()-113)),""))</f>
        <v/>
      </c>
      <c r="E123" s="756" t="str" cm="1">
        <f t="array" ref="E123">IF(IFERROR(INDEX('Appraisal Inputs'!$O$241:$O$281, SMALL(IF("Yes"='Appraisal Inputs'!$M$241:$M$281, ROW('Appraisal Inputs'!$M$241:$M$281)-240,""), ROW()-113)),"")="","",IFERROR(INDEX('Appraisal Inputs'!$O$241:$O$281, SMALL(IF("Yes"='Appraisal Inputs'!$M$241:$M$281, ROW('Appraisal Inputs'!$M$241:$M$281)-240,""), ROW()-113)),""))</f>
        <v/>
      </c>
      <c r="F123" s="145" t="str">
        <f t="shared" si="37"/>
        <v>-</v>
      </c>
      <c r="G123" s="121" t="str" cm="1">
        <f t="array" ref="G123">IF(IFERROR(INDEX('Appraisal Inputs'!$N$241:$N$281, SMALL(IF("Yes"='Appraisal Inputs'!$M$241:$M$281, ROW('Appraisal Inputs'!$M$241:$M$281)-240,""), ROW()-113)),"")="","",IFERROR(INDEX('Appraisal Inputs'!$N$241:$N$281, SMALL(IF("Yes"='Appraisal Inputs'!$M$241:$M$281, ROW('Appraisal Inputs'!$M$241:$M$281)-240,""), ROW()-113)),""))</f>
        <v/>
      </c>
      <c r="H123" s="139" t="str">
        <f t="shared" si="38"/>
        <v>-</v>
      </c>
      <c r="I123" s="143" t="str" cm="1">
        <f t="array" ref="I123">IF(IFERROR(INDEX('Appraisal Inputs'!$D$241:$D$281, SMALL(IF("Yes"='Appraisal Inputs'!$M$241:$M$281, ROW('Appraisal Inputs'!$M$241:$M$281)-240,""), ROW()-113)),"")="","",IFERROR(INDEX('Appraisal Inputs'!$D$241:$D$281, SMALL(IF("Yes"='Appraisal Inputs'!$M$241:$M$281, ROW('Appraisal Inputs'!$M$241:$M$281)-240,""), ROW()-113)),""))</f>
        <v/>
      </c>
    </row>
    <row r="124" spans="1:9" x14ac:dyDescent="0.2">
      <c r="A124" s="765">
        <f t="shared" si="21"/>
        <v>0</v>
      </c>
      <c r="C124" s="847" t="str" cm="1">
        <f t="array" ref="C124">IFERROR(INDEX('Appraisal Inputs'!$C$241:$C$281, SMALL(IF("Yes"='Appraisal Inputs'!$M$241:$M$281, ROW('Appraisal Inputs'!$M$241:$M$281)-240,""), ROW()-113)),"")</f>
        <v/>
      </c>
      <c r="D124" s="121" t="str" cm="1">
        <f t="array" ref="D124">IF(IFERROR(INDEX('Appraisal Inputs'!$P$241:$P$281, SMALL(IF("Yes"='Appraisal Inputs'!$M$241:$M$281, ROW('Appraisal Inputs'!$M$241:$M$281)-240,""), ROW()-113)),"")="","",IFERROR(INDEX('Appraisal Inputs'!$P$241:$P$281, SMALL(IF("Yes"='Appraisal Inputs'!$M$241:$M$281, ROW('Appraisal Inputs'!$M$241:$M$281)-240,""), ROW()-113)),""))</f>
        <v/>
      </c>
      <c r="E124" s="756" t="str" cm="1">
        <f t="array" ref="E124">IF(IFERROR(INDEX('Appraisal Inputs'!$O$241:$O$281, SMALL(IF("Yes"='Appraisal Inputs'!$M$241:$M$281, ROW('Appraisal Inputs'!$M$241:$M$281)-240,""), ROW()-113)),"")="","",IFERROR(INDEX('Appraisal Inputs'!$O$241:$O$281, SMALL(IF("Yes"='Appraisal Inputs'!$M$241:$M$281, ROW('Appraisal Inputs'!$M$241:$M$281)-240,""), ROW()-113)),""))</f>
        <v/>
      </c>
      <c r="F124" s="145" t="str">
        <f t="shared" si="37"/>
        <v>-</v>
      </c>
      <c r="G124" s="121" t="str" cm="1">
        <f t="array" ref="G124">IF(IFERROR(INDEX('Appraisal Inputs'!$N$241:$N$281, SMALL(IF("Yes"='Appraisal Inputs'!$M$241:$M$281, ROW('Appraisal Inputs'!$M$241:$M$281)-240,""), ROW()-113)),"")="","",IFERROR(INDEX('Appraisal Inputs'!$N$241:$N$281, SMALL(IF("Yes"='Appraisal Inputs'!$M$241:$M$281, ROW('Appraisal Inputs'!$M$241:$M$281)-240,""), ROW()-113)),""))</f>
        <v/>
      </c>
      <c r="H124" s="139" t="str">
        <f t="shared" si="38"/>
        <v>-</v>
      </c>
      <c r="I124" s="143" t="str" cm="1">
        <f t="array" ref="I124">IF(IFERROR(INDEX('Appraisal Inputs'!$D$241:$D$281, SMALL(IF("Yes"='Appraisal Inputs'!$M$241:$M$281, ROW('Appraisal Inputs'!$M$241:$M$281)-240,""), ROW()-113)),"")="","",IFERROR(INDEX('Appraisal Inputs'!$D$241:$D$281, SMALL(IF("Yes"='Appraisal Inputs'!$M$241:$M$281, ROW('Appraisal Inputs'!$M$241:$M$281)-240,""), ROW()-113)),""))</f>
        <v/>
      </c>
    </row>
    <row r="125" spans="1:9" x14ac:dyDescent="0.2">
      <c r="A125" s="765">
        <f t="shared" si="21"/>
        <v>0</v>
      </c>
      <c r="C125" s="847" t="str" cm="1">
        <f t="array" ref="C125">IFERROR(INDEX('Appraisal Inputs'!$C$241:$C$281, SMALL(IF("Yes"='Appraisal Inputs'!$M$241:$M$281, ROW('Appraisal Inputs'!$M$241:$M$281)-240,""), ROW()-113)),"")</f>
        <v/>
      </c>
      <c r="D125" s="121" t="str" cm="1">
        <f t="array" ref="D125">IF(IFERROR(INDEX('Appraisal Inputs'!$P$241:$P$281, SMALL(IF("Yes"='Appraisal Inputs'!$M$241:$M$281, ROW('Appraisal Inputs'!$M$241:$M$281)-240,""), ROW()-113)),"")="","",IFERROR(INDEX('Appraisal Inputs'!$P$241:$P$281, SMALL(IF("Yes"='Appraisal Inputs'!$M$241:$M$281, ROW('Appraisal Inputs'!$M$241:$M$281)-240,""), ROW()-113)),""))</f>
        <v/>
      </c>
      <c r="E125" s="756" t="str" cm="1">
        <f t="array" ref="E125">IF(IFERROR(INDEX('Appraisal Inputs'!$O$241:$O$281, SMALL(IF("Yes"='Appraisal Inputs'!$M$241:$M$281, ROW('Appraisal Inputs'!$M$241:$M$281)-240,""), ROW()-113)),"")="","",IFERROR(INDEX('Appraisal Inputs'!$O$241:$O$281, SMALL(IF("Yes"='Appraisal Inputs'!$M$241:$M$281, ROW('Appraisal Inputs'!$M$241:$M$281)-240,""), ROW()-113)),""))</f>
        <v/>
      </c>
      <c r="F125" s="145" t="str">
        <f t="shared" si="37"/>
        <v>-</v>
      </c>
      <c r="G125" s="121" t="str" cm="1">
        <f t="array" ref="G125">IF(IFERROR(INDEX('Appraisal Inputs'!$N$241:$N$281, SMALL(IF("Yes"='Appraisal Inputs'!$M$241:$M$281, ROW('Appraisal Inputs'!$M$241:$M$281)-240,""), ROW()-113)),"")="","",IFERROR(INDEX('Appraisal Inputs'!$N$241:$N$281, SMALL(IF("Yes"='Appraisal Inputs'!$M$241:$M$281, ROW('Appraisal Inputs'!$M$241:$M$281)-240,""), ROW()-113)),""))</f>
        <v/>
      </c>
      <c r="H125" s="139" t="str">
        <f t="shared" si="38"/>
        <v>-</v>
      </c>
      <c r="I125" s="143" t="str" cm="1">
        <f t="array" ref="I125">IF(IFERROR(INDEX('Appraisal Inputs'!$D$241:$D$281, SMALL(IF("Yes"='Appraisal Inputs'!$M$241:$M$281, ROW('Appraisal Inputs'!$M$241:$M$281)-240,""), ROW()-113)),"")="","",IFERROR(INDEX('Appraisal Inputs'!$D$241:$D$281, SMALL(IF("Yes"='Appraisal Inputs'!$M$241:$M$281, ROW('Appraisal Inputs'!$M$241:$M$281)-240,""), ROW()-113)),""))</f>
        <v/>
      </c>
    </row>
    <row r="126" spans="1:9" x14ac:dyDescent="0.2">
      <c r="A126" s="765">
        <f t="shared" si="21"/>
        <v>0</v>
      </c>
      <c r="C126" s="847" t="str" cm="1">
        <f t="array" ref="C126">IFERROR(INDEX('Appraisal Inputs'!$C$241:$C$281, SMALL(IF("Yes"='Appraisal Inputs'!$M$241:$M$281, ROW('Appraisal Inputs'!$M$241:$M$281)-240,""), ROW()-113)),"")</f>
        <v/>
      </c>
      <c r="D126" s="121" t="str" cm="1">
        <f t="array" ref="D126">IF(IFERROR(INDEX('Appraisal Inputs'!$P$241:$P$281, SMALL(IF("Yes"='Appraisal Inputs'!$M$241:$M$281, ROW('Appraisal Inputs'!$M$241:$M$281)-240,""), ROW()-113)),"")="","",IFERROR(INDEX('Appraisal Inputs'!$P$241:$P$281, SMALL(IF("Yes"='Appraisal Inputs'!$M$241:$M$281, ROW('Appraisal Inputs'!$M$241:$M$281)-240,""), ROW()-113)),""))</f>
        <v/>
      </c>
      <c r="E126" s="756" t="str" cm="1">
        <f t="array" ref="E126">IF(IFERROR(INDEX('Appraisal Inputs'!$O$241:$O$281, SMALL(IF("Yes"='Appraisal Inputs'!$M$241:$M$281, ROW('Appraisal Inputs'!$M$241:$M$281)-240,""), ROW()-113)),"")="","",IFERROR(INDEX('Appraisal Inputs'!$O$241:$O$281, SMALL(IF("Yes"='Appraisal Inputs'!$M$241:$M$281, ROW('Appraisal Inputs'!$M$241:$M$281)-240,""), ROW()-113)),""))</f>
        <v/>
      </c>
      <c r="F126" s="145" t="str">
        <f t="shared" si="37"/>
        <v>-</v>
      </c>
      <c r="G126" s="121" t="str" cm="1">
        <f t="array" ref="G126">IF(IFERROR(INDEX('Appraisal Inputs'!$N$241:$N$281, SMALL(IF("Yes"='Appraisal Inputs'!$M$241:$M$281, ROW('Appraisal Inputs'!$M$241:$M$281)-240,""), ROW()-113)),"")="","",IFERROR(INDEX('Appraisal Inputs'!$N$241:$N$281, SMALL(IF("Yes"='Appraisal Inputs'!$M$241:$M$281, ROW('Appraisal Inputs'!$M$241:$M$281)-240,""), ROW()-113)),""))</f>
        <v/>
      </c>
      <c r="H126" s="139" t="str">
        <f t="shared" si="38"/>
        <v>-</v>
      </c>
      <c r="I126" s="143" t="str" cm="1">
        <f t="array" ref="I126">IF(IFERROR(INDEX('Appraisal Inputs'!$D$241:$D$281, SMALL(IF("Yes"='Appraisal Inputs'!$M$241:$M$281, ROW('Appraisal Inputs'!$M$241:$M$281)-240,""), ROW()-113)),"")="","",IFERROR(INDEX('Appraisal Inputs'!$D$241:$D$281, SMALL(IF("Yes"='Appraisal Inputs'!$M$241:$M$281, ROW('Appraisal Inputs'!$M$241:$M$281)-240,""), ROW()-113)),""))</f>
        <v/>
      </c>
    </row>
    <row r="127" spans="1:9" x14ac:dyDescent="0.2">
      <c r="A127" s="765">
        <f t="shared" si="21"/>
        <v>0</v>
      </c>
      <c r="C127" s="847" t="str" cm="1">
        <f t="array" ref="C127">IFERROR(INDEX('Appraisal Inputs'!$C$241:$C$281, SMALL(IF("Yes"='Appraisal Inputs'!$M$241:$M$281, ROW('Appraisal Inputs'!$M$241:$M$281)-240,""), ROW()-113)),"")</f>
        <v/>
      </c>
      <c r="D127" s="121" t="str" cm="1">
        <f t="array" ref="D127">IF(IFERROR(INDEX('Appraisal Inputs'!$P$241:$P$281, SMALL(IF("Yes"='Appraisal Inputs'!$M$241:$M$281, ROW('Appraisal Inputs'!$M$241:$M$281)-240,""), ROW()-113)),"")="","",IFERROR(INDEX('Appraisal Inputs'!$P$241:$P$281, SMALL(IF("Yes"='Appraisal Inputs'!$M$241:$M$281, ROW('Appraisal Inputs'!$M$241:$M$281)-240,""), ROW()-113)),""))</f>
        <v/>
      </c>
      <c r="E127" s="756" t="str" cm="1">
        <f t="array" ref="E127">IF(IFERROR(INDEX('Appraisal Inputs'!$O$241:$O$281, SMALL(IF("Yes"='Appraisal Inputs'!$M$241:$M$281, ROW('Appraisal Inputs'!$M$241:$M$281)-240,""), ROW()-113)),"")="","",IFERROR(INDEX('Appraisal Inputs'!$O$241:$O$281, SMALL(IF("Yes"='Appraisal Inputs'!$M$241:$M$281, ROW('Appraisal Inputs'!$M$241:$M$281)-240,""), ROW()-113)),""))</f>
        <v/>
      </c>
      <c r="F127" s="145" t="str">
        <f t="shared" si="37"/>
        <v>-</v>
      </c>
      <c r="G127" s="121" t="str" cm="1">
        <f t="array" ref="G127">IF(IFERROR(INDEX('Appraisal Inputs'!$N$241:$N$281, SMALL(IF("Yes"='Appraisal Inputs'!$M$241:$M$281, ROW('Appraisal Inputs'!$M$241:$M$281)-240,""), ROW()-113)),"")="","",IFERROR(INDEX('Appraisal Inputs'!$N$241:$N$281, SMALL(IF("Yes"='Appraisal Inputs'!$M$241:$M$281, ROW('Appraisal Inputs'!$M$241:$M$281)-240,""), ROW()-113)),""))</f>
        <v/>
      </c>
      <c r="H127" s="139" t="str">
        <f t="shared" si="38"/>
        <v>-</v>
      </c>
      <c r="I127" s="143" t="str" cm="1">
        <f t="array" ref="I127">IF(IFERROR(INDEX('Appraisal Inputs'!$D$241:$D$281, SMALL(IF("Yes"='Appraisal Inputs'!$M$241:$M$281, ROW('Appraisal Inputs'!$M$241:$M$281)-240,""), ROW()-113)),"")="","",IFERROR(INDEX('Appraisal Inputs'!$D$241:$D$281, SMALL(IF("Yes"='Appraisal Inputs'!$M$241:$M$281, ROW('Appraisal Inputs'!$M$241:$M$281)-240,""), ROW()-113)),""))</f>
        <v/>
      </c>
    </row>
    <row r="128" spans="1:9" x14ac:dyDescent="0.2">
      <c r="A128" s="765">
        <f t="shared" si="21"/>
        <v>0</v>
      </c>
      <c r="C128" s="847" t="str" cm="1">
        <f t="array" ref="C128">IFERROR(INDEX('Appraisal Inputs'!$C$241:$C$281, SMALL(IF("Yes"='Appraisal Inputs'!$M$241:$M$281, ROW('Appraisal Inputs'!$M$241:$M$281)-240,""), ROW()-113)),"")</f>
        <v/>
      </c>
      <c r="D128" s="121" t="str" cm="1">
        <f t="array" ref="D128">IF(IFERROR(INDEX('Appraisal Inputs'!$P$241:$P$281, SMALL(IF("Yes"='Appraisal Inputs'!$M$241:$M$281, ROW('Appraisal Inputs'!$M$241:$M$281)-240,""), ROW()-113)),"")="","",IFERROR(INDEX('Appraisal Inputs'!$P$241:$P$281, SMALL(IF("Yes"='Appraisal Inputs'!$M$241:$M$281, ROW('Appraisal Inputs'!$M$241:$M$281)-240,""), ROW()-113)),""))</f>
        <v/>
      </c>
      <c r="E128" s="756" t="str" cm="1">
        <f t="array" ref="E128">IF(IFERROR(INDEX('Appraisal Inputs'!$O$241:$O$281, SMALL(IF("Yes"='Appraisal Inputs'!$M$241:$M$281, ROW('Appraisal Inputs'!$M$241:$M$281)-240,""), ROW()-113)),"")="","",IFERROR(INDEX('Appraisal Inputs'!$O$241:$O$281, SMALL(IF("Yes"='Appraisal Inputs'!$M$241:$M$281, ROW('Appraisal Inputs'!$M$241:$M$281)-240,""), ROW()-113)),""))</f>
        <v/>
      </c>
      <c r="F128" s="145" t="str">
        <f t="shared" si="37"/>
        <v>-</v>
      </c>
      <c r="G128" s="121" t="str" cm="1">
        <f t="array" ref="G128">IF(IFERROR(INDEX('Appraisal Inputs'!$N$241:$N$281, SMALL(IF("Yes"='Appraisal Inputs'!$M$241:$M$281, ROW('Appraisal Inputs'!$M$241:$M$281)-240,""), ROW()-113)),"")="","",IFERROR(INDEX('Appraisal Inputs'!$N$241:$N$281, SMALL(IF("Yes"='Appraisal Inputs'!$M$241:$M$281, ROW('Appraisal Inputs'!$M$241:$M$281)-240,""), ROW()-113)),""))</f>
        <v/>
      </c>
      <c r="H128" s="139" t="str">
        <f t="shared" si="38"/>
        <v>-</v>
      </c>
      <c r="I128" s="143" t="str" cm="1">
        <f t="array" ref="I128">IF(IFERROR(INDEX('Appraisal Inputs'!$D$241:$D$281, SMALL(IF("Yes"='Appraisal Inputs'!$M$241:$M$281, ROW('Appraisal Inputs'!$M$241:$M$281)-240,""), ROW()-113)),"")="","",IFERROR(INDEX('Appraisal Inputs'!$D$241:$D$281, SMALL(IF("Yes"='Appraisal Inputs'!$M$241:$M$281, ROW('Appraisal Inputs'!$M$241:$M$281)-240,""), ROW()-113)),""))</f>
        <v/>
      </c>
    </row>
    <row r="129" spans="1:9" x14ac:dyDescent="0.2">
      <c r="A129" s="765">
        <f t="shared" si="21"/>
        <v>0</v>
      </c>
      <c r="C129" s="847" t="str" cm="1">
        <f t="array" ref="C129">IFERROR(INDEX('Appraisal Inputs'!$C$241:$C$281, SMALL(IF("Yes"='Appraisal Inputs'!$M$241:$M$281, ROW('Appraisal Inputs'!$M$241:$M$281)-240,""), ROW()-113)),"")</f>
        <v/>
      </c>
      <c r="D129" s="121" t="str" cm="1">
        <f t="array" ref="D129">IF(IFERROR(INDEX('Appraisal Inputs'!$P$241:$P$281, SMALL(IF("Yes"='Appraisal Inputs'!$M$241:$M$281, ROW('Appraisal Inputs'!$M$241:$M$281)-240,""), ROW()-113)),"")="","",IFERROR(INDEX('Appraisal Inputs'!$P$241:$P$281, SMALL(IF("Yes"='Appraisal Inputs'!$M$241:$M$281, ROW('Appraisal Inputs'!$M$241:$M$281)-240,""), ROW()-113)),""))</f>
        <v/>
      </c>
      <c r="E129" s="756" t="str" cm="1">
        <f t="array" ref="E129">IF(IFERROR(INDEX('Appraisal Inputs'!$O$241:$O$281, SMALL(IF("Yes"='Appraisal Inputs'!$M$241:$M$281, ROW('Appraisal Inputs'!$M$241:$M$281)-240,""), ROW()-113)),"")="","",IFERROR(INDEX('Appraisal Inputs'!$O$241:$O$281, SMALL(IF("Yes"='Appraisal Inputs'!$M$241:$M$281, ROW('Appraisal Inputs'!$M$241:$M$281)-240,""), ROW()-113)),""))</f>
        <v/>
      </c>
      <c r="F129" s="145" t="str">
        <f t="shared" si="37"/>
        <v>-</v>
      </c>
      <c r="G129" s="121" t="str" cm="1">
        <f t="array" ref="G129">IF(IFERROR(INDEX('Appraisal Inputs'!$N$241:$N$281, SMALL(IF("Yes"='Appraisal Inputs'!$M$241:$M$281, ROW('Appraisal Inputs'!$M$241:$M$281)-240,""), ROW()-113)),"")="","",IFERROR(INDEX('Appraisal Inputs'!$N$241:$N$281, SMALL(IF("Yes"='Appraisal Inputs'!$M$241:$M$281, ROW('Appraisal Inputs'!$M$241:$M$281)-240,""), ROW()-113)),""))</f>
        <v/>
      </c>
      <c r="H129" s="139" t="str">
        <f t="shared" si="38"/>
        <v>-</v>
      </c>
      <c r="I129" s="143" t="str" cm="1">
        <f t="array" ref="I129">IF(IFERROR(INDEX('Appraisal Inputs'!$D$241:$D$281, SMALL(IF("Yes"='Appraisal Inputs'!$M$241:$M$281, ROW('Appraisal Inputs'!$M$241:$M$281)-240,""), ROW()-113)),"")="","",IFERROR(INDEX('Appraisal Inputs'!$D$241:$D$281, SMALL(IF("Yes"='Appraisal Inputs'!$M$241:$M$281, ROW('Appraisal Inputs'!$M$241:$M$281)-240,""), ROW()-113)),""))</f>
        <v/>
      </c>
    </row>
    <row r="130" spans="1:9" x14ac:dyDescent="0.2">
      <c r="A130" s="765">
        <f t="shared" si="21"/>
        <v>0</v>
      </c>
      <c r="C130" s="847" t="str" cm="1">
        <f t="array" ref="C130">IFERROR(INDEX('Appraisal Inputs'!$C$241:$C$281, SMALL(IF("Yes"='Appraisal Inputs'!$M$241:$M$281, ROW('Appraisal Inputs'!$M$241:$M$281)-240,""), ROW()-113)),"")</f>
        <v/>
      </c>
      <c r="D130" s="121" t="str" cm="1">
        <f t="array" ref="D130">IF(IFERROR(INDEX('Appraisal Inputs'!$P$241:$P$281, SMALL(IF("Yes"='Appraisal Inputs'!$M$241:$M$281, ROW('Appraisal Inputs'!$M$241:$M$281)-240,""), ROW()-113)),"")="","",IFERROR(INDEX('Appraisal Inputs'!$P$241:$P$281, SMALL(IF("Yes"='Appraisal Inputs'!$M$241:$M$281, ROW('Appraisal Inputs'!$M$241:$M$281)-240,""), ROW()-113)),""))</f>
        <v/>
      </c>
      <c r="E130" s="756" t="str" cm="1">
        <f t="array" ref="E130">IF(IFERROR(INDEX('Appraisal Inputs'!$O$241:$O$281, SMALL(IF("Yes"='Appraisal Inputs'!$M$241:$M$281, ROW('Appraisal Inputs'!$M$241:$M$281)-240,""), ROW()-113)),"")="","",IFERROR(INDEX('Appraisal Inputs'!$O$241:$O$281, SMALL(IF("Yes"='Appraisal Inputs'!$M$241:$M$281, ROW('Appraisal Inputs'!$M$241:$M$281)-240,""), ROW()-113)),""))</f>
        <v/>
      </c>
      <c r="F130" s="145" t="str">
        <f t="shared" si="37"/>
        <v>-</v>
      </c>
      <c r="G130" s="121" t="str" cm="1">
        <f t="array" ref="G130">IF(IFERROR(INDEX('Appraisal Inputs'!$N$241:$N$281, SMALL(IF("Yes"='Appraisal Inputs'!$M$241:$M$281, ROW('Appraisal Inputs'!$M$241:$M$281)-240,""), ROW()-113)),"")="","",IFERROR(INDEX('Appraisal Inputs'!$N$241:$N$281, SMALL(IF("Yes"='Appraisal Inputs'!$M$241:$M$281, ROW('Appraisal Inputs'!$M$241:$M$281)-240,""), ROW()-113)),""))</f>
        <v/>
      </c>
      <c r="H130" s="139" t="str">
        <f t="shared" si="38"/>
        <v>-</v>
      </c>
      <c r="I130" s="143" t="str" cm="1">
        <f t="array" ref="I130">IF(IFERROR(INDEX('Appraisal Inputs'!$D$241:$D$281, SMALL(IF("Yes"='Appraisal Inputs'!$M$241:$M$281, ROW('Appraisal Inputs'!$M$241:$M$281)-240,""), ROW()-113)),"")="","",IFERROR(INDEX('Appraisal Inputs'!$D$241:$D$281, SMALL(IF("Yes"='Appraisal Inputs'!$M$241:$M$281, ROW('Appraisal Inputs'!$M$241:$M$281)-240,""), ROW()-113)),""))</f>
        <v/>
      </c>
    </row>
    <row r="131" spans="1:9" x14ac:dyDescent="0.2">
      <c r="A131" s="765">
        <f t="shared" si="21"/>
        <v>0</v>
      </c>
      <c r="C131" s="847" t="str" cm="1">
        <f t="array" ref="C131">IFERROR(INDEX('Appraisal Inputs'!$C$241:$C$281, SMALL(IF("Yes"='Appraisal Inputs'!$M$241:$M$281, ROW('Appraisal Inputs'!$M$241:$M$281)-240,""), ROW()-113)),"")</f>
        <v/>
      </c>
      <c r="D131" s="121" t="str" cm="1">
        <f t="array" ref="D131">IF(IFERROR(INDEX('Appraisal Inputs'!$P$241:$P$281, SMALL(IF("Yes"='Appraisal Inputs'!$M$241:$M$281, ROW('Appraisal Inputs'!$M$241:$M$281)-240,""), ROW()-113)),"")="","",IFERROR(INDEX('Appraisal Inputs'!$P$241:$P$281, SMALL(IF("Yes"='Appraisal Inputs'!$M$241:$M$281, ROW('Appraisal Inputs'!$M$241:$M$281)-240,""), ROW()-113)),""))</f>
        <v/>
      </c>
      <c r="E131" s="756" t="str" cm="1">
        <f t="array" ref="E131">IF(IFERROR(INDEX('Appraisal Inputs'!$O$241:$O$281, SMALL(IF("Yes"='Appraisal Inputs'!$M$241:$M$281, ROW('Appraisal Inputs'!$M$241:$M$281)-240,""), ROW()-113)),"")="","",IFERROR(INDEX('Appraisal Inputs'!$O$241:$O$281, SMALL(IF("Yes"='Appraisal Inputs'!$M$241:$M$281, ROW('Appraisal Inputs'!$M$241:$M$281)-240,""), ROW()-113)),""))</f>
        <v/>
      </c>
      <c r="F131" s="145" t="str">
        <f t="shared" si="37"/>
        <v>-</v>
      </c>
      <c r="G131" s="121" t="str" cm="1">
        <f t="array" ref="G131">IF(IFERROR(INDEX('Appraisal Inputs'!$N$241:$N$281, SMALL(IF("Yes"='Appraisal Inputs'!$M$241:$M$281, ROW('Appraisal Inputs'!$M$241:$M$281)-240,""), ROW()-113)),"")="","",IFERROR(INDEX('Appraisal Inputs'!$N$241:$N$281, SMALL(IF("Yes"='Appraisal Inputs'!$M$241:$M$281, ROW('Appraisal Inputs'!$M$241:$M$281)-240,""), ROW()-113)),""))</f>
        <v/>
      </c>
      <c r="H131" s="139" t="str">
        <f t="shared" si="38"/>
        <v>-</v>
      </c>
      <c r="I131" s="143" t="str" cm="1">
        <f t="array" ref="I131">IF(IFERROR(INDEX('Appraisal Inputs'!$D$241:$D$281, SMALL(IF("Yes"='Appraisal Inputs'!$M$241:$M$281, ROW('Appraisal Inputs'!$M$241:$M$281)-240,""), ROW()-113)),"")="","",IFERROR(INDEX('Appraisal Inputs'!$D$241:$D$281, SMALL(IF("Yes"='Appraisal Inputs'!$M$241:$M$281, ROW('Appraisal Inputs'!$M$241:$M$281)-240,""), ROW()-113)),""))</f>
        <v/>
      </c>
    </row>
    <row r="132" spans="1:9" x14ac:dyDescent="0.2">
      <c r="A132" s="765">
        <f t="shared" si="21"/>
        <v>0</v>
      </c>
      <c r="C132" s="847" t="str" cm="1">
        <f t="array" ref="C132">IFERROR(INDEX('Appraisal Inputs'!$C$241:$C$281, SMALL(IF("Yes"='Appraisal Inputs'!$M$241:$M$281, ROW('Appraisal Inputs'!$M$241:$M$281)-240,""), ROW()-113)),"")</f>
        <v/>
      </c>
      <c r="D132" s="121" t="str" cm="1">
        <f t="array" ref="D132">IF(IFERROR(INDEX('Appraisal Inputs'!$P$241:$P$281, SMALL(IF("Yes"='Appraisal Inputs'!$M$241:$M$281, ROW('Appraisal Inputs'!$M$241:$M$281)-240,""), ROW()-113)),"")="","",IFERROR(INDEX('Appraisal Inputs'!$P$241:$P$281, SMALL(IF("Yes"='Appraisal Inputs'!$M$241:$M$281, ROW('Appraisal Inputs'!$M$241:$M$281)-240,""), ROW()-113)),""))</f>
        <v/>
      </c>
      <c r="E132" s="756" t="str" cm="1">
        <f t="array" ref="E132">IF(IFERROR(INDEX('Appraisal Inputs'!$O$241:$O$281, SMALL(IF("Yes"='Appraisal Inputs'!$M$241:$M$281, ROW('Appraisal Inputs'!$M$241:$M$281)-240,""), ROW()-113)),"")="","",IFERROR(INDEX('Appraisal Inputs'!$O$241:$O$281, SMALL(IF("Yes"='Appraisal Inputs'!$M$241:$M$281, ROW('Appraisal Inputs'!$M$241:$M$281)-240,""), ROW()-113)),""))</f>
        <v/>
      </c>
      <c r="F132" s="145" t="str">
        <f t="shared" si="37"/>
        <v>-</v>
      </c>
      <c r="G132" s="121" t="str" cm="1">
        <f t="array" ref="G132">IF(IFERROR(INDEX('Appraisal Inputs'!$N$241:$N$281, SMALL(IF("Yes"='Appraisal Inputs'!$M$241:$M$281, ROW('Appraisal Inputs'!$M$241:$M$281)-240,""), ROW()-113)),"")="","",IFERROR(INDEX('Appraisal Inputs'!$N$241:$N$281, SMALL(IF("Yes"='Appraisal Inputs'!$M$241:$M$281, ROW('Appraisal Inputs'!$M$241:$M$281)-240,""), ROW()-113)),""))</f>
        <v/>
      </c>
      <c r="H132" s="139" t="str">
        <f t="shared" si="38"/>
        <v>-</v>
      </c>
      <c r="I132" s="143" t="str" cm="1">
        <f t="array" ref="I132">IF(IFERROR(INDEX('Appraisal Inputs'!$D$241:$D$281, SMALL(IF("Yes"='Appraisal Inputs'!$M$241:$M$281, ROW('Appraisal Inputs'!$M$241:$M$281)-240,""), ROW()-113)),"")="","",IFERROR(INDEX('Appraisal Inputs'!$D$241:$D$281, SMALL(IF("Yes"='Appraisal Inputs'!$M$241:$M$281, ROW('Appraisal Inputs'!$M$241:$M$281)-240,""), ROW()-113)),""))</f>
        <v/>
      </c>
    </row>
    <row r="133" spans="1:9" x14ac:dyDescent="0.2">
      <c r="A133" s="765">
        <f t="shared" si="21"/>
        <v>0</v>
      </c>
      <c r="C133" s="847" t="str" cm="1">
        <f t="array" ref="C133">IFERROR(INDEX('Appraisal Inputs'!$C$241:$C$281, SMALL(IF("Yes"='Appraisal Inputs'!$M$241:$M$281, ROW('Appraisal Inputs'!$M$241:$M$281)-240,""), ROW()-113)),"")</f>
        <v/>
      </c>
      <c r="D133" s="121" t="str" cm="1">
        <f t="array" ref="D133">IF(IFERROR(INDEX('Appraisal Inputs'!$P$241:$P$281, SMALL(IF("Yes"='Appraisal Inputs'!$M$241:$M$281, ROW('Appraisal Inputs'!$M$241:$M$281)-240,""), ROW()-113)),"")="","",IFERROR(INDEX('Appraisal Inputs'!$P$241:$P$281, SMALL(IF("Yes"='Appraisal Inputs'!$M$241:$M$281, ROW('Appraisal Inputs'!$M$241:$M$281)-240,""), ROW()-113)),""))</f>
        <v/>
      </c>
      <c r="E133" s="756" t="str" cm="1">
        <f t="array" ref="E133">IF(IFERROR(INDEX('Appraisal Inputs'!$O$241:$O$281, SMALL(IF("Yes"='Appraisal Inputs'!$M$241:$M$281, ROW('Appraisal Inputs'!$M$241:$M$281)-240,""), ROW()-113)),"")="","",IFERROR(INDEX('Appraisal Inputs'!$O$241:$O$281, SMALL(IF("Yes"='Appraisal Inputs'!$M$241:$M$281, ROW('Appraisal Inputs'!$M$241:$M$281)-240,""), ROW()-113)),""))</f>
        <v/>
      </c>
      <c r="F133" s="145" t="str">
        <f t="shared" si="37"/>
        <v>-</v>
      </c>
      <c r="G133" s="121" t="str" cm="1">
        <f t="array" ref="G133">IF(IFERROR(INDEX('Appraisal Inputs'!$N$241:$N$281, SMALL(IF("Yes"='Appraisal Inputs'!$M$241:$M$281, ROW('Appraisal Inputs'!$M$241:$M$281)-240,""), ROW()-113)),"")="","",IFERROR(INDEX('Appraisal Inputs'!$N$241:$N$281, SMALL(IF("Yes"='Appraisal Inputs'!$M$241:$M$281, ROW('Appraisal Inputs'!$M$241:$M$281)-240,""), ROW()-113)),""))</f>
        <v/>
      </c>
      <c r="H133" s="139" t="str">
        <f t="shared" si="38"/>
        <v>-</v>
      </c>
      <c r="I133" s="143" t="str" cm="1">
        <f t="array" ref="I133">IF(IFERROR(INDEX('Appraisal Inputs'!$D$241:$D$281, SMALL(IF("Yes"='Appraisal Inputs'!$M$241:$M$281, ROW('Appraisal Inputs'!$M$241:$M$281)-240,""), ROW()-113)),"")="","",IFERROR(INDEX('Appraisal Inputs'!$D$241:$D$281, SMALL(IF("Yes"='Appraisal Inputs'!$M$241:$M$281, ROW('Appraisal Inputs'!$M$241:$M$281)-240,""), ROW()-113)),""))</f>
        <v/>
      </c>
    </row>
    <row r="134" spans="1:9" x14ac:dyDescent="0.2">
      <c r="A134" s="765">
        <f t="shared" si="21"/>
        <v>0</v>
      </c>
      <c r="C134" s="847" t="str" cm="1">
        <f t="array" ref="C134">IFERROR(INDEX('Appraisal Inputs'!$C$241:$C$281, SMALL(IF("Yes"='Appraisal Inputs'!$M$241:$M$281, ROW('Appraisal Inputs'!$M$241:$M$281)-240,""), ROW()-113)),"")</f>
        <v/>
      </c>
      <c r="D134" s="121" t="str" cm="1">
        <f t="array" ref="D134">IF(IFERROR(INDEX('Appraisal Inputs'!$P$241:$P$281, SMALL(IF("Yes"='Appraisal Inputs'!$M$241:$M$281, ROW('Appraisal Inputs'!$M$241:$M$281)-240,""), ROW()-113)),"")="","",IFERROR(INDEX('Appraisal Inputs'!$P$241:$P$281, SMALL(IF("Yes"='Appraisal Inputs'!$M$241:$M$281, ROW('Appraisal Inputs'!$M$241:$M$281)-240,""), ROW()-113)),""))</f>
        <v/>
      </c>
      <c r="E134" s="756" t="str" cm="1">
        <f t="array" ref="E134">IF(IFERROR(INDEX('Appraisal Inputs'!$O$241:$O$281, SMALL(IF("Yes"='Appraisal Inputs'!$M$241:$M$281, ROW('Appraisal Inputs'!$M$241:$M$281)-240,""), ROW()-113)),"")="","",IFERROR(INDEX('Appraisal Inputs'!$O$241:$O$281, SMALL(IF("Yes"='Appraisal Inputs'!$M$241:$M$281, ROW('Appraisal Inputs'!$M$241:$M$281)-240,""), ROW()-113)),""))</f>
        <v/>
      </c>
      <c r="F134" s="145" t="str">
        <f t="shared" si="37"/>
        <v>-</v>
      </c>
      <c r="G134" s="121" t="str" cm="1">
        <f t="array" ref="G134">IF(IFERROR(INDEX('Appraisal Inputs'!$N$241:$N$281, SMALL(IF("Yes"='Appraisal Inputs'!$M$241:$M$281, ROW('Appraisal Inputs'!$M$241:$M$281)-240,""), ROW()-113)),"")="","",IFERROR(INDEX('Appraisal Inputs'!$N$241:$N$281, SMALL(IF("Yes"='Appraisal Inputs'!$M$241:$M$281, ROW('Appraisal Inputs'!$M$241:$M$281)-240,""), ROW()-113)),""))</f>
        <v/>
      </c>
      <c r="H134" s="139" t="str">
        <f t="shared" si="38"/>
        <v>-</v>
      </c>
      <c r="I134" s="143" t="str" cm="1">
        <f t="array" ref="I134">IF(IFERROR(INDEX('Appraisal Inputs'!$D$241:$D$281, SMALL(IF("Yes"='Appraisal Inputs'!$M$241:$M$281, ROW('Appraisal Inputs'!$M$241:$M$281)-240,""), ROW()-113)),"")="","",IFERROR(INDEX('Appraisal Inputs'!$D$241:$D$281, SMALL(IF("Yes"='Appraisal Inputs'!$M$241:$M$281, ROW('Appraisal Inputs'!$M$241:$M$281)-240,""), ROW()-113)),""))</f>
        <v/>
      </c>
    </row>
    <row r="135" spans="1:9" x14ac:dyDescent="0.2">
      <c r="A135" s="765">
        <f t="shared" si="21"/>
        <v>0</v>
      </c>
      <c r="C135" s="847" t="str" cm="1">
        <f t="array" ref="C135">IFERROR(INDEX('Appraisal Inputs'!$C$241:$C$281, SMALL(IF("Yes"='Appraisal Inputs'!$M$241:$M$281, ROW('Appraisal Inputs'!$M$241:$M$281)-240,""), ROW()-113)),"")</f>
        <v/>
      </c>
      <c r="D135" s="121" t="str" cm="1">
        <f t="array" ref="D135">IF(IFERROR(INDEX('Appraisal Inputs'!$P$241:$P$281, SMALL(IF("Yes"='Appraisal Inputs'!$M$241:$M$281, ROW('Appraisal Inputs'!$M$241:$M$281)-240,""), ROW()-113)),"")="","",IFERROR(INDEX('Appraisal Inputs'!$P$241:$P$281, SMALL(IF("Yes"='Appraisal Inputs'!$M$241:$M$281, ROW('Appraisal Inputs'!$M$241:$M$281)-240,""), ROW()-113)),""))</f>
        <v/>
      </c>
      <c r="E135" s="756" t="str" cm="1">
        <f t="array" ref="E135">IF(IFERROR(INDEX('Appraisal Inputs'!$O$241:$O$281, SMALL(IF("Yes"='Appraisal Inputs'!$M$241:$M$281, ROW('Appraisal Inputs'!$M$241:$M$281)-240,""), ROW()-113)),"")="","",IFERROR(INDEX('Appraisal Inputs'!$O$241:$O$281, SMALL(IF("Yes"='Appraisal Inputs'!$M$241:$M$281, ROW('Appraisal Inputs'!$M$241:$M$281)-240,""), ROW()-113)),""))</f>
        <v/>
      </c>
      <c r="F135" s="145" t="str">
        <f t="shared" si="37"/>
        <v>-</v>
      </c>
      <c r="G135" s="121" t="str" cm="1">
        <f t="array" ref="G135">IF(IFERROR(INDEX('Appraisal Inputs'!$N$241:$N$281, SMALL(IF("Yes"='Appraisal Inputs'!$M$241:$M$281, ROW('Appraisal Inputs'!$M$241:$M$281)-240,""), ROW()-113)),"")="","",IFERROR(INDEX('Appraisal Inputs'!$N$241:$N$281, SMALL(IF("Yes"='Appraisal Inputs'!$M$241:$M$281, ROW('Appraisal Inputs'!$M$241:$M$281)-240,""), ROW()-113)),""))</f>
        <v/>
      </c>
      <c r="H135" s="139" t="str">
        <f t="shared" si="38"/>
        <v>-</v>
      </c>
      <c r="I135" s="143" t="str" cm="1">
        <f t="array" ref="I135">IF(IFERROR(INDEX('Appraisal Inputs'!$D$241:$D$281, SMALL(IF("Yes"='Appraisal Inputs'!$M$241:$M$281, ROW('Appraisal Inputs'!$M$241:$M$281)-240,""), ROW()-113)),"")="","",IFERROR(INDEX('Appraisal Inputs'!$D$241:$D$281, SMALL(IF("Yes"='Appraisal Inputs'!$M$241:$M$281, ROW('Appraisal Inputs'!$M$241:$M$281)-240,""), ROW()-113)),""))</f>
        <v/>
      </c>
    </row>
    <row r="136" spans="1:9" x14ac:dyDescent="0.2">
      <c r="A136" s="765">
        <f t="shared" si="21"/>
        <v>0</v>
      </c>
      <c r="C136" s="847" t="str" cm="1">
        <f t="array" ref="C136">IFERROR(INDEX('Appraisal Inputs'!$C$241:$C$281, SMALL(IF("Yes"='Appraisal Inputs'!$M$241:$M$281, ROW('Appraisal Inputs'!$M$241:$M$281)-240,""), ROW()-113)),"")</f>
        <v/>
      </c>
      <c r="D136" s="121" t="str" cm="1">
        <f t="array" ref="D136">IF(IFERROR(INDEX('Appraisal Inputs'!$P$241:$P$281, SMALL(IF("Yes"='Appraisal Inputs'!$M$241:$M$281, ROW('Appraisal Inputs'!$M$241:$M$281)-240,""), ROW()-113)),"")="","",IFERROR(INDEX('Appraisal Inputs'!$P$241:$P$281, SMALL(IF("Yes"='Appraisal Inputs'!$M$241:$M$281, ROW('Appraisal Inputs'!$M$241:$M$281)-240,""), ROW()-113)),""))</f>
        <v/>
      </c>
      <c r="E136" s="756" t="str" cm="1">
        <f t="array" ref="E136">IF(IFERROR(INDEX('Appraisal Inputs'!$O$241:$O$281, SMALL(IF("Yes"='Appraisal Inputs'!$M$241:$M$281, ROW('Appraisal Inputs'!$M$241:$M$281)-240,""), ROW()-113)),"")="","",IFERROR(INDEX('Appraisal Inputs'!$O$241:$O$281, SMALL(IF("Yes"='Appraisal Inputs'!$M$241:$M$281, ROW('Appraisal Inputs'!$M$241:$M$281)-240,""), ROW()-113)),""))</f>
        <v/>
      </c>
      <c r="F136" s="145" t="str">
        <f t="shared" si="37"/>
        <v>-</v>
      </c>
      <c r="G136" s="121" t="str" cm="1">
        <f t="array" ref="G136">IF(IFERROR(INDEX('Appraisal Inputs'!$N$241:$N$281, SMALL(IF("Yes"='Appraisal Inputs'!$M$241:$M$281, ROW('Appraisal Inputs'!$M$241:$M$281)-240,""), ROW()-113)),"")="","",IFERROR(INDEX('Appraisal Inputs'!$N$241:$N$281, SMALL(IF("Yes"='Appraisal Inputs'!$M$241:$M$281, ROW('Appraisal Inputs'!$M$241:$M$281)-240,""), ROW()-113)),""))</f>
        <v/>
      </c>
      <c r="H136" s="139" t="str">
        <f t="shared" si="38"/>
        <v>-</v>
      </c>
      <c r="I136" s="143" t="str" cm="1">
        <f t="array" ref="I136">IF(IFERROR(INDEX('Appraisal Inputs'!$D$241:$D$281, SMALL(IF("Yes"='Appraisal Inputs'!$M$241:$M$281, ROW('Appraisal Inputs'!$M$241:$M$281)-240,""), ROW()-113)),"")="","",IFERROR(INDEX('Appraisal Inputs'!$D$241:$D$281, SMALL(IF("Yes"='Appraisal Inputs'!$M$241:$M$281, ROW('Appraisal Inputs'!$M$241:$M$281)-240,""), ROW()-113)),""))</f>
        <v/>
      </c>
    </row>
    <row r="137" spans="1:9" x14ac:dyDescent="0.2">
      <c r="A137" s="765">
        <f t="shared" si="21"/>
        <v>0</v>
      </c>
      <c r="C137" s="847" t="str" cm="1">
        <f t="array" ref="C137">IFERROR(INDEX('Appraisal Inputs'!$C$241:$C$281, SMALL(IF("Yes"='Appraisal Inputs'!$M$241:$M$281, ROW('Appraisal Inputs'!$M$241:$M$281)-240,""), ROW()-113)),"")</f>
        <v/>
      </c>
      <c r="D137" s="121" t="str" cm="1">
        <f t="array" ref="D137">IF(IFERROR(INDEX('Appraisal Inputs'!$P$241:$P$281, SMALL(IF("Yes"='Appraisal Inputs'!$M$241:$M$281, ROW('Appraisal Inputs'!$M$241:$M$281)-240,""), ROW()-113)),"")="","",IFERROR(INDEX('Appraisal Inputs'!$P$241:$P$281, SMALL(IF("Yes"='Appraisal Inputs'!$M$241:$M$281, ROW('Appraisal Inputs'!$M$241:$M$281)-240,""), ROW()-113)),""))</f>
        <v/>
      </c>
      <c r="E137" s="756" t="str" cm="1">
        <f t="array" ref="E137">IF(IFERROR(INDEX('Appraisal Inputs'!$O$241:$O$281, SMALL(IF("Yes"='Appraisal Inputs'!$M$241:$M$281, ROW('Appraisal Inputs'!$M$241:$M$281)-240,""), ROW()-113)),"")="","",IFERROR(INDEX('Appraisal Inputs'!$O$241:$O$281, SMALL(IF("Yes"='Appraisal Inputs'!$M$241:$M$281, ROW('Appraisal Inputs'!$M$241:$M$281)-240,""), ROW()-113)),""))</f>
        <v/>
      </c>
      <c r="F137" s="145" t="str">
        <f t="shared" si="37"/>
        <v>-</v>
      </c>
      <c r="G137" s="121" t="str" cm="1">
        <f t="array" ref="G137">IF(IFERROR(INDEX('Appraisal Inputs'!$N$241:$N$281, SMALL(IF("Yes"='Appraisal Inputs'!$M$241:$M$281, ROW('Appraisal Inputs'!$M$241:$M$281)-240,""), ROW()-113)),"")="","",IFERROR(INDEX('Appraisal Inputs'!$N$241:$N$281, SMALL(IF("Yes"='Appraisal Inputs'!$M$241:$M$281, ROW('Appraisal Inputs'!$M$241:$M$281)-240,""), ROW()-113)),""))</f>
        <v/>
      </c>
      <c r="H137" s="139" t="str">
        <f t="shared" si="38"/>
        <v>-</v>
      </c>
      <c r="I137" s="143" t="str" cm="1">
        <f t="array" ref="I137">IF(IFERROR(INDEX('Appraisal Inputs'!$D$241:$D$281, SMALL(IF("Yes"='Appraisal Inputs'!$M$241:$M$281, ROW('Appraisal Inputs'!$M$241:$M$281)-240,""), ROW()-113)),"")="","",IFERROR(INDEX('Appraisal Inputs'!$D$241:$D$281, SMALL(IF("Yes"='Appraisal Inputs'!$M$241:$M$281, ROW('Appraisal Inputs'!$M$241:$M$281)-240,""), ROW()-113)),""))</f>
        <v/>
      </c>
    </row>
    <row r="138" spans="1:9" x14ac:dyDescent="0.2">
      <c r="A138" s="765">
        <f t="shared" ref="A138:A201" si="39">IF(E138="",0,1)</f>
        <v>0</v>
      </c>
      <c r="C138" s="847" t="str" cm="1">
        <f t="array" ref="C138">IFERROR(INDEX('Appraisal Inputs'!$C$241:$C$281, SMALL(IF("Yes"='Appraisal Inputs'!$M$241:$M$281, ROW('Appraisal Inputs'!$M$241:$M$281)-240,""), ROW()-113)),"")</f>
        <v/>
      </c>
      <c r="D138" s="121" t="str" cm="1">
        <f t="array" ref="D138">IF(IFERROR(INDEX('Appraisal Inputs'!$P$241:$P$281, SMALL(IF("Yes"='Appraisal Inputs'!$M$241:$M$281, ROW('Appraisal Inputs'!$M$241:$M$281)-240,""), ROW()-113)),"")="","",IFERROR(INDEX('Appraisal Inputs'!$P$241:$P$281, SMALL(IF("Yes"='Appraisal Inputs'!$M$241:$M$281, ROW('Appraisal Inputs'!$M$241:$M$281)-240,""), ROW()-113)),""))</f>
        <v/>
      </c>
      <c r="E138" s="756" t="str" cm="1">
        <f t="array" ref="E138">IF(IFERROR(INDEX('Appraisal Inputs'!$O$241:$O$281, SMALL(IF("Yes"='Appraisal Inputs'!$M$241:$M$281, ROW('Appraisal Inputs'!$M$241:$M$281)-240,""), ROW()-113)),"")="","",IFERROR(INDEX('Appraisal Inputs'!$O$241:$O$281, SMALL(IF("Yes"='Appraisal Inputs'!$M$241:$M$281, ROW('Appraisal Inputs'!$M$241:$M$281)-240,""), ROW()-113)),""))</f>
        <v/>
      </c>
      <c r="F138" s="145" t="str">
        <f t="shared" si="37"/>
        <v>-</v>
      </c>
      <c r="G138" s="121" t="str" cm="1">
        <f t="array" ref="G138">IF(IFERROR(INDEX('Appraisal Inputs'!$N$241:$N$281, SMALL(IF("Yes"='Appraisal Inputs'!$M$241:$M$281, ROW('Appraisal Inputs'!$M$241:$M$281)-240,""), ROW()-113)),"")="","",IFERROR(INDEX('Appraisal Inputs'!$N$241:$N$281, SMALL(IF("Yes"='Appraisal Inputs'!$M$241:$M$281, ROW('Appraisal Inputs'!$M$241:$M$281)-240,""), ROW()-113)),""))</f>
        <v/>
      </c>
      <c r="H138" s="139" t="str">
        <f t="shared" si="38"/>
        <v>-</v>
      </c>
      <c r="I138" s="143" t="str" cm="1">
        <f t="array" ref="I138">IF(IFERROR(INDEX('Appraisal Inputs'!$D$241:$D$281, SMALL(IF("Yes"='Appraisal Inputs'!$M$241:$M$281, ROW('Appraisal Inputs'!$M$241:$M$281)-240,""), ROW()-113)),"")="","",IFERROR(INDEX('Appraisal Inputs'!$D$241:$D$281, SMALL(IF("Yes"='Appraisal Inputs'!$M$241:$M$281, ROW('Appraisal Inputs'!$M$241:$M$281)-240,""), ROW()-113)),""))</f>
        <v/>
      </c>
    </row>
    <row r="139" spans="1:9" x14ac:dyDescent="0.2">
      <c r="A139" s="765">
        <f t="shared" si="39"/>
        <v>0</v>
      </c>
      <c r="C139" s="847" t="str" cm="1">
        <f t="array" ref="C139">IFERROR(INDEX('Appraisal Inputs'!$C$241:$C$281, SMALL(IF("Yes"='Appraisal Inputs'!$M$241:$M$281, ROW('Appraisal Inputs'!$M$241:$M$281)-240,""), ROW()-113)),"")</f>
        <v/>
      </c>
      <c r="D139" s="121" t="str" cm="1">
        <f t="array" ref="D139">IF(IFERROR(INDEX('Appraisal Inputs'!$P$241:$P$281, SMALL(IF("Yes"='Appraisal Inputs'!$M$241:$M$281, ROW('Appraisal Inputs'!$M$241:$M$281)-240,""), ROW()-113)),"")="","",IFERROR(INDEX('Appraisal Inputs'!$P$241:$P$281, SMALL(IF("Yes"='Appraisal Inputs'!$M$241:$M$281, ROW('Appraisal Inputs'!$M$241:$M$281)-240,""), ROW()-113)),""))</f>
        <v/>
      </c>
      <c r="E139" s="756" t="str" cm="1">
        <f t="array" ref="E139">IF(IFERROR(INDEX('Appraisal Inputs'!$O$241:$O$281, SMALL(IF("Yes"='Appraisal Inputs'!$M$241:$M$281, ROW('Appraisal Inputs'!$M$241:$M$281)-240,""), ROW()-113)),"")="","",IFERROR(INDEX('Appraisal Inputs'!$O$241:$O$281, SMALL(IF("Yes"='Appraisal Inputs'!$M$241:$M$281, ROW('Appraisal Inputs'!$M$241:$M$281)-240,""), ROW()-113)),""))</f>
        <v/>
      </c>
      <c r="F139" s="145" t="str">
        <f t="shared" si="37"/>
        <v>-</v>
      </c>
      <c r="G139" s="121" t="str" cm="1">
        <f t="array" ref="G139">IF(IFERROR(INDEX('Appraisal Inputs'!$N$241:$N$281, SMALL(IF("Yes"='Appraisal Inputs'!$M$241:$M$281, ROW('Appraisal Inputs'!$M$241:$M$281)-240,""), ROW()-113)),"")="","",IFERROR(INDEX('Appraisal Inputs'!$N$241:$N$281, SMALL(IF("Yes"='Appraisal Inputs'!$M$241:$M$281, ROW('Appraisal Inputs'!$M$241:$M$281)-240,""), ROW()-113)),""))</f>
        <v/>
      </c>
      <c r="H139" s="139" t="str">
        <f t="shared" si="38"/>
        <v>-</v>
      </c>
      <c r="I139" s="143" t="str" cm="1">
        <f t="array" ref="I139">IF(IFERROR(INDEX('Appraisal Inputs'!$D$241:$D$281, SMALL(IF("Yes"='Appraisal Inputs'!$M$241:$M$281, ROW('Appraisal Inputs'!$M$241:$M$281)-240,""), ROW()-113)),"")="","",IFERROR(INDEX('Appraisal Inputs'!$D$241:$D$281, SMALL(IF("Yes"='Appraisal Inputs'!$M$241:$M$281, ROW('Appraisal Inputs'!$M$241:$M$281)-240,""), ROW()-113)),""))</f>
        <v/>
      </c>
    </row>
    <row r="140" spans="1:9" x14ac:dyDescent="0.2">
      <c r="A140" s="765">
        <f t="shared" si="39"/>
        <v>0</v>
      </c>
      <c r="C140" s="847" t="str" cm="1">
        <f t="array" ref="C140">IFERROR(INDEX('Appraisal Inputs'!$C$241:$C$281, SMALL(IF("Yes"='Appraisal Inputs'!$M$241:$M$281, ROW('Appraisal Inputs'!$M$241:$M$281)-240,""), ROW()-113)),"")</f>
        <v/>
      </c>
      <c r="D140" s="121" t="str" cm="1">
        <f t="array" ref="D140">IF(IFERROR(INDEX('Appraisal Inputs'!$P$241:$P$281, SMALL(IF("Yes"='Appraisal Inputs'!$M$241:$M$281, ROW('Appraisal Inputs'!$M$241:$M$281)-240,""), ROW()-113)),"")="","",IFERROR(INDEX('Appraisal Inputs'!$P$241:$P$281, SMALL(IF("Yes"='Appraisal Inputs'!$M$241:$M$281, ROW('Appraisal Inputs'!$M$241:$M$281)-240,""), ROW()-113)),""))</f>
        <v/>
      </c>
      <c r="E140" s="756" t="str" cm="1">
        <f t="array" ref="E140">IF(IFERROR(INDEX('Appraisal Inputs'!$O$241:$O$281, SMALL(IF("Yes"='Appraisal Inputs'!$M$241:$M$281, ROW('Appraisal Inputs'!$M$241:$M$281)-240,""), ROW()-113)),"")="","",IFERROR(INDEX('Appraisal Inputs'!$O$241:$O$281, SMALL(IF("Yes"='Appraisal Inputs'!$M$241:$M$281, ROW('Appraisal Inputs'!$M$241:$M$281)-240,""), ROW()-113)),""))</f>
        <v/>
      </c>
      <c r="F140" s="145" t="str">
        <f t="shared" si="37"/>
        <v>-</v>
      </c>
      <c r="G140" s="121" t="str" cm="1">
        <f t="array" ref="G140">IF(IFERROR(INDEX('Appraisal Inputs'!$N$241:$N$281, SMALL(IF("Yes"='Appraisal Inputs'!$M$241:$M$281, ROW('Appraisal Inputs'!$M$241:$M$281)-240,""), ROW()-113)),"")="","",IFERROR(INDEX('Appraisal Inputs'!$N$241:$N$281, SMALL(IF("Yes"='Appraisal Inputs'!$M$241:$M$281, ROW('Appraisal Inputs'!$M$241:$M$281)-240,""), ROW()-113)),""))</f>
        <v/>
      </c>
      <c r="H140" s="139" t="str">
        <f t="shared" si="38"/>
        <v>-</v>
      </c>
      <c r="I140" s="143" t="str" cm="1">
        <f t="array" ref="I140">IF(IFERROR(INDEX('Appraisal Inputs'!$D$241:$D$281, SMALL(IF("Yes"='Appraisal Inputs'!$M$241:$M$281, ROW('Appraisal Inputs'!$M$241:$M$281)-240,""), ROW()-113)),"")="","",IFERROR(INDEX('Appraisal Inputs'!$D$241:$D$281, SMALL(IF("Yes"='Appraisal Inputs'!$M$241:$M$281, ROW('Appraisal Inputs'!$M$241:$M$281)-240,""), ROW()-113)),""))</f>
        <v/>
      </c>
    </row>
    <row r="141" spans="1:9" x14ac:dyDescent="0.2">
      <c r="A141" s="765">
        <f t="shared" si="39"/>
        <v>0</v>
      </c>
      <c r="C141" s="847" t="str" cm="1">
        <f t="array" ref="C141">IFERROR(INDEX('Appraisal Inputs'!$C$241:$C$281, SMALL(IF("Yes"='Appraisal Inputs'!$M$241:$M$281, ROW('Appraisal Inputs'!$M$241:$M$281)-240,""), ROW()-113)),"")</f>
        <v/>
      </c>
      <c r="D141" s="121" t="str" cm="1">
        <f t="array" ref="D141">IF(IFERROR(INDEX('Appraisal Inputs'!$P$241:$P$281, SMALL(IF("Yes"='Appraisal Inputs'!$M$241:$M$281, ROW('Appraisal Inputs'!$M$241:$M$281)-240,""), ROW()-113)),"")="","",IFERROR(INDEX('Appraisal Inputs'!$P$241:$P$281, SMALL(IF("Yes"='Appraisal Inputs'!$M$241:$M$281, ROW('Appraisal Inputs'!$M$241:$M$281)-240,""), ROW()-113)),""))</f>
        <v/>
      </c>
      <c r="E141" s="756" t="str" cm="1">
        <f t="array" ref="E141">IF(IFERROR(INDEX('Appraisal Inputs'!$O$241:$O$281, SMALL(IF("Yes"='Appraisal Inputs'!$M$241:$M$281, ROW('Appraisal Inputs'!$M$241:$M$281)-240,""), ROW()-113)),"")="","",IFERROR(INDEX('Appraisal Inputs'!$O$241:$O$281, SMALL(IF("Yes"='Appraisal Inputs'!$M$241:$M$281, ROW('Appraisal Inputs'!$M$241:$M$281)-240,""), ROW()-113)),""))</f>
        <v/>
      </c>
      <c r="F141" s="145" t="str">
        <f t="shared" si="37"/>
        <v>-</v>
      </c>
      <c r="G141" s="121" t="str" cm="1">
        <f t="array" ref="G141">IF(IFERROR(INDEX('Appraisal Inputs'!$N$241:$N$281, SMALL(IF("Yes"='Appraisal Inputs'!$M$241:$M$281, ROW('Appraisal Inputs'!$M$241:$M$281)-240,""), ROW()-113)),"")="","",IFERROR(INDEX('Appraisal Inputs'!$N$241:$N$281, SMALL(IF("Yes"='Appraisal Inputs'!$M$241:$M$281, ROW('Appraisal Inputs'!$M$241:$M$281)-240,""), ROW()-113)),""))</f>
        <v/>
      </c>
      <c r="H141" s="139" t="str">
        <f t="shared" si="38"/>
        <v>-</v>
      </c>
      <c r="I141" s="143" t="str" cm="1">
        <f t="array" ref="I141">IF(IFERROR(INDEX('Appraisal Inputs'!$D$241:$D$281, SMALL(IF("Yes"='Appraisal Inputs'!$M$241:$M$281, ROW('Appraisal Inputs'!$M$241:$M$281)-240,""), ROW()-113)),"")="","",IFERROR(INDEX('Appraisal Inputs'!$D$241:$D$281, SMALL(IF("Yes"='Appraisal Inputs'!$M$241:$M$281, ROW('Appraisal Inputs'!$M$241:$M$281)-240,""), ROW()-113)),""))</f>
        <v/>
      </c>
    </row>
    <row r="142" spans="1:9" x14ac:dyDescent="0.2">
      <c r="A142" s="765">
        <f t="shared" si="39"/>
        <v>0</v>
      </c>
      <c r="C142" s="847" t="str" cm="1">
        <f t="array" ref="C142">IFERROR(INDEX('Appraisal Inputs'!$C$241:$C$281, SMALL(IF("Yes"='Appraisal Inputs'!$M$241:$M$281, ROW('Appraisal Inputs'!$M$241:$M$281)-240,""), ROW()-113)),"")</f>
        <v/>
      </c>
      <c r="D142" s="121" t="str" cm="1">
        <f t="array" ref="D142">IF(IFERROR(INDEX('Appraisal Inputs'!$P$241:$P$281, SMALL(IF("Yes"='Appraisal Inputs'!$M$241:$M$281, ROW('Appraisal Inputs'!$M$241:$M$281)-240,""), ROW()-113)),"")="","",IFERROR(INDEX('Appraisal Inputs'!$P$241:$P$281, SMALL(IF("Yes"='Appraisal Inputs'!$M$241:$M$281, ROW('Appraisal Inputs'!$M$241:$M$281)-240,""), ROW()-113)),""))</f>
        <v/>
      </c>
      <c r="E142" s="756" t="str" cm="1">
        <f t="array" ref="E142">IF(IFERROR(INDEX('Appraisal Inputs'!$O$241:$O$281, SMALL(IF("Yes"='Appraisal Inputs'!$M$241:$M$281, ROW('Appraisal Inputs'!$M$241:$M$281)-240,""), ROW()-113)),"")="","",IFERROR(INDEX('Appraisal Inputs'!$O$241:$O$281, SMALL(IF("Yes"='Appraisal Inputs'!$M$241:$M$281, ROW('Appraisal Inputs'!$M$241:$M$281)-240,""), ROW()-113)),""))</f>
        <v/>
      </c>
      <c r="F142" s="145" t="str">
        <f t="shared" si="37"/>
        <v>-</v>
      </c>
      <c r="G142" s="121" t="str" cm="1">
        <f t="array" ref="G142">IF(IFERROR(INDEX('Appraisal Inputs'!$N$241:$N$281, SMALL(IF("Yes"='Appraisal Inputs'!$M$241:$M$281, ROW('Appraisal Inputs'!$M$241:$M$281)-240,""), ROW()-113)),"")="","",IFERROR(INDEX('Appraisal Inputs'!$N$241:$N$281, SMALL(IF("Yes"='Appraisal Inputs'!$M$241:$M$281, ROW('Appraisal Inputs'!$M$241:$M$281)-240,""), ROW()-113)),""))</f>
        <v/>
      </c>
      <c r="H142" s="139" t="str">
        <f t="shared" si="38"/>
        <v>-</v>
      </c>
      <c r="I142" s="143" t="str" cm="1">
        <f t="array" ref="I142">IF(IFERROR(INDEX('Appraisal Inputs'!$D$241:$D$281, SMALL(IF("Yes"='Appraisal Inputs'!$M$241:$M$281, ROW('Appraisal Inputs'!$M$241:$M$281)-240,""), ROW()-113)),"")="","",IFERROR(INDEX('Appraisal Inputs'!$D$241:$D$281, SMALL(IF("Yes"='Appraisal Inputs'!$M$241:$M$281, ROW('Appraisal Inputs'!$M$241:$M$281)-240,""), ROW()-113)),""))</f>
        <v/>
      </c>
    </row>
    <row r="143" spans="1:9" x14ac:dyDescent="0.2">
      <c r="A143" s="765">
        <f t="shared" si="39"/>
        <v>0</v>
      </c>
      <c r="C143" s="847" t="str" cm="1">
        <f t="array" ref="C143">IFERROR(INDEX('Appraisal Inputs'!$C$241:$C$281, SMALL(IF("Yes"='Appraisal Inputs'!$M$241:$M$281, ROW('Appraisal Inputs'!$M$241:$M$281)-240,""), ROW()-113)),"")</f>
        <v/>
      </c>
      <c r="D143" s="121" t="str" cm="1">
        <f t="array" ref="D143">IF(IFERROR(INDEX('Appraisal Inputs'!$P$241:$P$281, SMALL(IF("Yes"='Appraisal Inputs'!$M$241:$M$281, ROW('Appraisal Inputs'!$M$241:$M$281)-240,""), ROW()-113)),"")="","",IFERROR(INDEX('Appraisal Inputs'!$P$241:$P$281, SMALL(IF("Yes"='Appraisal Inputs'!$M$241:$M$281, ROW('Appraisal Inputs'!$M$241:$M$281)-240,""), ROW()-113)),""))</f>
        <v/>
      </c>
      <c r="E143" s="756" t="str" cm="1">
        <f t="array" ref="E143">IF(IFERROR(INDEX('Appraisal Inputs'!$O$241:$O$281, SMALL(IF("Yes"='Appraisal Inputs'!$M$241:$M$281, ROW('Appraisal Inputs'!$M$241:$M$281)-240,""), ROW()-113)),"")="","",IFERROR(INDEX('Appraisal Inputs'!$O$241:$O$281, SMALL(IF("Yes"='Appraisal Inputs'!$M$241:$M$281, ROW('Appraisal Inputs'!$M$241:$M$281)-240,""), ROW()-113)),""))</f>
        <v/>
      </c>
      <c r="F143" s="145" t="str">
        <f t="shared" si="37"/>
        <v>-</v>
      </c>
      <c r="G143" s="121" t="str" cm="1">
        <f t="array" ref="G143">IF(IFERROR(INDEX('Appraisal Inputs'!$N$241:$N$281, SMALL(IF("Yes"='Appraisal Inputs'!$M$241:$M$281, ROW('Appraisal Inputs'!$M$241:$M$281)-240,""), ROW()-113)),"")="","",IFERROR(INDEX('Appraisal Inputs'!$N$241:$N$281, SMALL(IF("Yes"='Appraisal Inputs'!$M$241:$M$281, ROW('Appraisal Inputs'!$M$241:$M$281)-240,""), ROW()-113)),""))</f>
        <v/>
      </c>
      <c r="H143" s="139" t="str">
        <f t="shared" si="38"/>
        <v>-</v>
      </c>
      <c r="I143" s="143" t="str" cm="1">
        <f t="array" ref="I143">IF(IFERROR(INDEX('Appraisal Inputs'!$D$241:$D$281, SMALL(IF("Yes"='Appraisal Inputs'!$M$241:$M$281, ROW('Appraisal Inputs'!$M$241:$M$281)-240,""), ROW()-113)),"")="","",IFERROR(INDEX('Appraisal Inputs'!$D$241:$D$281, SMALL(IF("Yes"='Appraisal Inputs'!$M$241:$M$281, ROW('Appraisal Inputs'!$M$241:$M$281)-240,""), ROW()-113)),""))</f>
        <v/>
      </c>
    </row>
    <row r="144" spans="1:9" x14ac:dyDescent="0.2">
      <c r="A144" s="765">
        <f t="shared" si="39"/>
        <v>0</v>
      </c>
      <c r="C144" s="847" t="str" cm="1">
        <f t="array" ref="C144">IFERROR(INDEX('Appraisal Inputs'!$C$241:$C$281, SMALL(IF("Yes"='Appraisal Inputs'!$M$241:$M$281, ROW('Appraisal Inputs'!$M$241:$M$281)-240,""), ROW()-113)),"")</f>
        <v/>
      </c>
      <c r="D144" s="121" t="str" cm="1">
        <f t="array" ref="D144">IF(IFERROR(INDEX('Appraisal Inputs'!$P$241:$P$281, SMALL(IF("Yes"='Appraisal Inputs'!$M$241:$M$281, ROW('Appraisal Inputs'!$M$241:$M$281)-240,""), ROW()-113)),"")="","",IFERROR(INDEX('Appraisal Inputs'!$P$241:$P$281, SMALL(IF("Yes"='Appraisal Inputs'!$M$241:$M$281, ROW('Appraisal Inputs'!$M$241:$M$281)-240,""), ROW()-113)),""))</f>
        <v/>
      </c>
      <c r="E144" s="756" t="str" cm="1">
        <f t="array" ref="E144">IF(IFERROR(INDEX('Appraisal Inputs'!$O$241:$O$281, SMALL(IF("Yes"='Appraisal Inputs'!$M$241:$M$281, ROW('Appraisal Inputs'!$M$241:$M$281)-240,""), ROW()-113)),"")="","",IFERROR(INDEX('Appraisal Inputs'!$O$241:$O$281, SMALL(IF("Yes"='Appraisal Inputs'!$M$241:$M$281, ROW('Appraisal Inputs'!$M$241:$M$281)-240,""), ROW()-113)),""))</f>
        <v/>
      </c>
      <c r="F144" s="145" t="str">
        <f t="shared" si="37"/>
        <v>-</v>
      </c>
      <c r="G144" s="121" t="str" cm="1">
        <f t="array" ref="G144">IF(IFERROR(INDEX('Appraisal Inputs'!$N$241:$N$281, SMALL(IF("Yes"='Appraisal Inputs'!$M$241:$M$281, ROW('Appraisal Inputs'!$M$241:$M$281)-240,""), ROW()-113)),"")="","",IFERROR(INDEX('Appraisal Inputs'!$N$241:$N$281, SMALL(IF("Yes"='Appraisal Inputs'!$M$241:$M$281, ROW('Appraisal Inputs'!$M$241:$M$281)-240,""), ROW()-113)),""))</f>
        <v/>
      </c>
      <c r="H144" s="139" t="str">
        <f t="shared" si="38"/>
        <v>-</v>
      </c>
      <c r="I144" s="143" t="str" cm="1">
        <f t="array" ref="I144">IF(IFERROR(INDEX('Appraisal Inputs'!$D$241:$D$281, SMALL(IF("Yes"='Appraisal Inputs'!$M$241:$M$281, ROW('Appraisal Inputs'!$M$241:$M$281)-240,""), ROW()-113)),"")="","",IFERROR(INDEX('Appraisal Inputs'!$D$241:$D$281, SMALL(IF("Yes"='Appraisal Inputs'!$M$241:$M$281, ROW('Appraisal Inputs'!$M$241:$M$281)-240,""), ROW()-113)),""))</f>
        <v/>
      </c>
    </row>
    <row r="145" spans="1:18" x14ac:dyDescent="0.2">
      <c r="A145" s="765">
        <f t="shared" si="39"/>
        <v>0</v>
      </c>
      <c r="C145" s="847" t="str" cm="1">
        <f t="array" ref="C145">IFERROR(INDEX('Appraisal Inputs'!$C$241:$C$281, SMALL(IF("Yes"='Appraisal Inputs'!$M$241:$M$281, ROW('Appraisal Inputs'!$M$241:$M$281)-240,""), ROW()-113)),"")</f>
        <v/>
      </c>
      <c r="D145" s="121" t="str" cm="1">
        <f t="array" ref="D145">IF(IFERROR(INDEX('Appraisal Inputs'!$P$241:$P$281, SMALL(IF("Yes"='Appraisal Inputs'!$M$241:$M$281, ROW('Appraisal Inputs'!$M$241:$M$281)-240,""), ROW()-113)),"")="","",IFERROR(INDEX('Appraisal Inputs'!$P$241:$P$281, SMALL(IF("Yes"='Appraisal Inputs'!$M$241:$M$281, ROW('Appraisal Inputs'!$M$241:$M$281)-240,""), ROW()-113)),""))</f>
        <v/>
      </c>
      <c r="E145" s="756" t="str" cm="1">
        <f t="array" ref="E145">IF(IFERROR(INDEX('Appraisal Inputs'!$O$241:$O$281, SMALL(IF("Yes"='Appraisal Inputs'!$M$241:$M$281, ROW('Appraisal Inputs'!$M$241:$M$281)-240,""), ROW()-113)),"")="","",IFERROR(INDEX('Appraisal Inputs'!$O$241:$O$281, SMALL(IF("Yes"='Appraisal Inputs'!$M$241:$M$281, ROW('Appraisal Inputs'!$M$241:$M$281)-240,""), ROW()-113)),""))</f>
        <v/>
      </c>
      <c r="F145" s="145" t="str">
        <f t="shared" si="37"/>
        <v>-</v>
      </c>
      <c r="G145" s="121" t="str" cm="1">
        <f t="array" ref="G145">IF(IFERROR(INDEX('Appraisal Inputs'!$N$241:$N$281, SMALL(IF("Yes"='Appraisal Inputs'!$M$241:$M$281, ROW('Appraisal Inputs'!$M$241:$M$281)-240,""), ROW()-113)),"")="","",IFERROR(INDEX('Appraisal Inputs'!$N$241:$N$281, SMALL(IF("Yes"='Appraisal Inputs'!$M$241:$M$281, ROW('Appraisal Inputs'!$M$241:$M$281)-240,""), ROW()-113)),""))</f>
        <v/>
      </c>
      <c r="H145" s="139" t="str">
        <f t="shared" si="38"/>
        <v>-</v>
      </c>
      <c r="I145" s="143" t="str" cm="1">
        <f t="array" ref="I145">IF(IFERROR(INDEX('Appraisal Inputs'!$D$241:$D$281, SMALL(IF("Yes"='Appraisal Inputs'!$M$241:$M$281, ROW('Appraisal Inputs'!$M$241:$M$281)-240,""), ROW()-113)),"")="","",IFERROR(INDEX('Appraisal Inputs'!$D$241:$D$281, SMALL(IF("Yes"='Appraisal Inputs'!$M$241:$M$281, ROW('Appraisal Inputs'!$M$241:$M$281)-240,""), ROW()-113)),""))</f>
        <v/>
      </c>
    </row>
    <row r="146" spans="1:18" x14ac:dyDescent="0.2">
      <c r="A146" s="765">
        <f t="shared" si="39"/>
        <v>0</v>
      </c>
      <c r="C146" s="847" t="str" cm="1">
        <f t="array" ref="C146">IFERROR(INDEX('Appraisal Inputs'!$C$241:$C$281, SMALL(IF("Yes"='Appraisal Inputs'!$M$241:$M$281, ROW('Appraisal Inputs'!$M$241:$M$281)-240,""), ROW()-113)),"")</f>
        <v/>
      </c>
      <c r="D146" s="121" t="str" cm="1">
        <f t="array" ref="D146">IF(IFERROR(INDEX('Appraisal Inputs'!$P$241:$P$281, SMALL(IF("Yes"='Appraisal Inputs'!$M$241:$M$281, ROW('Appraisal Inputs'!$M$241:$M$281)-240,""), ROW()-113)),"")="","",IFERROR(INDEX('Appraisal Inputs'!$P$241:$P$281, SMALL(IF("Yes"='Appraisal Inputs'!$M$241:$M$281, ROW('Appraisal Inputs'!$M$241:$M$281)-240,""), ROW()-113)),""))</f>
        <v/>
      </c>
      <c r="E146" s="756" t="str" cm="1">
        <f t="array" ref="E146">IF(IFERROR(INDEX('Appraisal Inputs'!$O$241:$O$281, SMALL(IF("Yes"='Appraisal Inputs'!$M$241:$M$281, ROW('Appraisal Inputs'!$M$241:$M$281)-240,""), ROW()-113)),"")="","",IFERROR(INDEX('Appraisal Inputs'!$O$241:$O$281, SMALL(IF("Yes"='Appraisal Inputs'!$M$241:$M$281, ROW('Appraisal Inputs'!$M$241:$M$281)-240,""), ROW()-113)),""))</f>
        <v/>
      </c>
      <c r="F146" s="145" t="str">
        <f t="shared" si="37"/>
        <v>-</v>
      </c>
      <c r="G146" s="121" t="str" cm="1">
        <f t="array" ref="G146">IF(IFERROR(INDEX('Appraisal Inputs'!$N$241:$N$281, SMALL(IF("Yes"='Appraisal Inputs'!$M$241:$M$281, ROW('Appraisal Inputs'!$M$241:$M$281)-240,""), ROW()-113)),"")="","",IFERROR(INDEX('Appraisal Inputs'!$N$241:$N$281, SMALL(IF("Yes"='Appraisal Inputs'!$M$241:$M$281, ROW('Appraisal Inputs'!$M$241:$M$281)-240,""), ROW()-113)),""))</f>
        <v/>
      </c>
      <c r="H146" s="139" t="str">
        <f t="shared" si="38"/>
        <v>-</v>
      </c>
      <c r="I146" s="143" t="str" cm="1">
        <f t="array" ref="I146">IF(IFERROR(INDEX('Appraisal Inputs'!$D$241:$D$281, SMALL(IF("Yes"='Appraisal Inputs'!$M$241:$M$281, ROW('Appraisal Inputs'!$M$241:$M$281)-240,""), ROW()-113)),"")="","",IFERROR(INDEX('Appraisal Inputs'!$D$241:$D$281, SMALL(IF("Yes"='Appraisal Inputs'!$M$241:$M$281, ROW('Appraisal Inputs'!$M$241:$M$281)-240,""), ROW()-113)),""))</f>
        <v/>
      </c>
    </row>
    <row r="147" spans="1:18" x14ac:dyDescent="0.2">
      <c r="A147" s="765">
        <f t="shared" si="39"/>
        <v>0</v>
      </c>
      <c r="C147" s="847" t="str" cm="1">
        <f t="array" ref="C147">IFERROR(INDEX('Appraisal Inputs'!$C$241:$C$281, SMALL(IF("Yes"='Appraisal Inputs'!$M$241:$M$281, ROW('Appraisal Inputs'!$M$241:$M$281)-240,""), ROW()-113)),"")</f>
        <v/>
      </c>
      <c r="D147" s="121" t="str" cm="1">
        <f t="array" ref="D147">IF(IFERROR(INDEX('Appraisal Inputs'!$P$241:$P$281, SMALL(IF("Yes"='Appraisal Inputs'!$M$241:$M$281, ROW('Appraisal Inputs'!$M$241:$M$281)-240,""), ROW()-113)),"")="","",IFERROR(INDEX('Appraisal Inputs'!$P$241:$P$281, SMALL(IF("Yes"='Appraisal Inputs'!$M$241:$M$281, ROW('Appraisal Inputs'!$M$241:$M$281)-240,""), ROW()-113)),""))</f>
        <v/>
      </c>
      <c r="E147" s="756" t="str" cm="1">
        <f t="array" ref="E147">IF(IFERROR(INDEX('Appraisal Inputs'!$O$241:$O$281, SMALL(IF("Yes"='Appraisal Inputs'!$M$241:$M$281, ROW('Appraisal Inputs'!$M$241:$M$281)-240,""), ROW()-113)),"")="","",IFERROR(INDEX('Appraisal Inputs'!$O$241:$O$281, SMALL(IF("Yes"='Appraisal Inputs'!$M$241:$M$281, ROW('Appraisal Inputs'!$M$241:$M$281)-240,""), ROW()-113)),""))</f>
        <v/>
      </c>
      <c r="F147" s="145" t="str">
        <f t="shared" si="37"/>
        <v>-</v>
      </c>
      <c r="G147" s="121" t="str" cm="1">
        <f t="array" ref="G147">IF(IFERROR(INDEX('Appraisal Inputs'!$N$241:$N$281, SMALL(IF("Yes"='Appraisal Inputs'!$M$241:$M$281, ROW('Appraisal Inputs'!$M$241:$M$281)-240,""), ROW()-113)),"")="","",IFERROR(INDEX('Appraisal Inputs'!$N$241:$N$281, SMALL(IF("Yes"='Appraisal Inputs'!$M$241:$M$281, ROW('Appraisal Inputs'!$M$241:$M$281)-240,""), ROW()-113)),""))</f>
        <v/>
      </c>
      <c r="H147" s="139" t="str">
        <f t="shared" si="38"/>
        <v>-</v>
      </c>
      <c r="I147" s="143" t="str" cm="1">
        <f t="array" ref="I147">IF(IFERROR(INDEX('Appraisal Inputs'!$D$241:$D$281, SMALL(IF("Yes"='Appraisal Inputs'!$M$241:$M$281, ROW('Appraisal Inputs'!$M$241:$M$281)-240,""), ROW()-113)),"")="","",IFERROR(INDEX('Appraisal Inputs'!$D$241:$D$281, SMALL(IF("Yes"='Appraisal Inputs'!$M$241:$M$281, ROW('Appraisal Inputs'!$M$241:$M$281)-240,""), ROW()-113)),""))</f>
        <v/>
      </c>
    </row>
    <row r="148" spans="1:18" x14ac:dyDescent="0.2">
      <c r="A148" s="765">
        <f t="shared" si="39"/>
        <v>0</v>
      </c>
      <c r="C148" s="847" t="str" cm="1">
        <f t="array" ref="C148">IFERROR(INDEX('Appraisal Inputs'!$C$241:$C$281, SMALL(IF("Yes"='Appraisal Inputs'!$M$241:$M$281, ROW('Appraisal Inputs'!$M$241:$M$281)-240,""), ROW()-113)),"")</f>
        <v/>
      </c>
      <c r="D148" s="121" t="str" cm="1">
        <f t="array" ref="D148">IF(IFERROR(INDEX('Appraisal Inputs'!$P$241:$P$281, SMALL(IF("Yes"='Appraisal Inputs'!$M$241:$M$281, ROW('Appraisal Inputs'!$M$241:$M$281)-240,""), ROW()-113)),"")="","",IFERROR(INDEX('Appraisal Inputs'!$P$241:$P$281, SMALL(IF("Yes"='Appraisal Inputs'!$M$241:$M$281, ROW('Appraisal Inputs'!$M$241:$M$281)-240,""), ROW()-113)),""))</f>
        <v/>
      </c>
      <c r="E148" s="756" t="str" cm="1">
        <f t="array" ref="E148">IF(IFERROR(INDEX('Appraisal Inputs'!$O$241:$O$281, SMALL(IF("Yes"='Appraisal Inputs'!$M$241:$M$281, ROW('Appraisal Inputs'!$M$241:$M$281)-240,""), ROW()-113)),"")="","",IFERROR(INDEX('Appraisal Inputs'!$O$241:$O$281, SMALL(IF("Yes"='Appraisal Inputs'!$M$241:$M$281, ROW('Appraisal Inputs'!$M$241:$M$281)-240,""), ROW()-113)),""))</f>
        <v/>
      </c>
      <c r="F148" s="145" t="str">
        <f t="shared" si="37"/>
        <v>-</v>
      </c>
      <c r="G148" s="121" t="str" cm="1">
        <f t="array" ref="G148">IF(IFERROR(INDEX('Appraisal Inputs'!$N$241:$N$281, SMALL(IF("Yes"='Appraisal Inputs'!$M$241:$M$281, ROW('Appraisal Inputs'!$M$241:$M$281)-240,""), ROW()-113)),"")="","",IFERROR(INDEX('Appraisal Inputs'!$N$241:$N$281, SMALL(IF("Yes"='Appraisal Inputs'!$M$241:$M$281, ROW('Appraisal Inputs'!$M$241:$M$281)-240,""), ROW()-113)),""))</f>
        <v/>
      </c>
      <c r="H148" s="139" t="str">
        <f t="shared" si="38"/>
        <v>-</v>
      </c>
      <c r="I148" s="143" t="str" cm="1">
        <f t="array" ref="I148">IF(IFERROR(INDEX('Appraisal Inputs'!$D$241:$D$281, SMALL(IF("Yes"='Appraisal Inputs'!$M$241:$M$281, ROW('Appraisal Inputs'!$M$241:$M$281)-240,""), ROW()-113)),"")="","",IFERROR(INDEX('Appraisal Inputs'!$D$241:$D$281, SMALL(IF("Yes"='Appraisal Inputs'!$M$241:$M$281, ROW('Appraisal Inputs'!$M$241:$M$281)-240,""), ROW()-113)),""))</f>
        <v/>
      </c>
    </row>
    <row r="149" spans="1:18" x14ac:dyDescent="0.2">
      <c r="A149" s="765">
        <f t="shared" si="39"/>
        <v>0</v>
      </c>
      <c r="C149" s="847" t="str" cm="1">
        <f t="array" ref="C149">IFERROR(INDEX('Appraisal Inputs'!$C$241:$C$281, SMALL(IF("Yes"='Appraisal Inputs'!$M$241:$M$281, ROW('Appraisal Inputs'!$M$241:$M$281)-240,""), ROW()-113)),"")</f>
        <v/>
      </c>
      <c r="D149" s="121" t="str" cm="1">
        <f t="array" ref="D149">IF(IFERROR(INDEX('Appraisal Inputs'!$P$241:$P$281, SMALL(IF("Yes"='Appraisal Inputs'!$M$241:$M$281, ROW('Appraisal Inputs'!$M$241:$M$281)-240,""), ROW()-113)),"")="","",IFERROR(INDEX('Appraisal Inputs'!$P$241:$P$281, SMALL(IF("Yes"='Appraisal Inputs'!$M$241:$M$281, ROW('Appraisal Inputs'!$M$241:$M$281)-240,""), ROW()-113)),""))</f>
        <v/>
      </c>
      <c r="E149" s="756" t="str" cm="1">
        <f t="array" ref="E149">IF(IFERROR(INDEX('Appraisal Inputs'!$O$241:$O$281, SMALL(IF("Yes"='Appraisal Inputs'!$M$241:$M$281, ROW('Appraisal Inputs'!$M$241:$M$281)-240,""), ROW()-113)),"")="","",IFERROR(INDEX('Appraisal Inputs'!$O$241:$O$281, SMALL(IF("Yes"='Appraisal Inputs'!$M$241:$M$281, ROW('Appraisal Inputs'!$M$241:$M$281)-240,""), ROW()-113)),""))</f>
        <v/>
      </c>
      <c r="F149" s="145" t="str">
        <f t="shared" si="37"/>
        <v>-</v>
      </c>
      <c r="G149" s="121" t="str" cm="1">
        <f t="array" ref="G149">IF(IFERROR(INDEX('Appraisal Inputs'!$N$241:$N$281, SMALL(IF("Yes"='Appraisal Inputs'!$M$241:$M$281, ROW('Appraisal Inputs'!$M$241:$M$281)-240,""), ROW()-113)),"")="","",IFERROR(INDEX('Appraisal Inputs'!$N$241:$N$281, SMALL(IF("Yes"='Appraisal Inputs'!$M$241:$M$281, ROW('Appraisal Inputs'!$M$241:$M$281)-240,""), ROW()-113)),""))</f>
        <v/>
      </c>
      <c r="H149" s="139" t="str">
        <f t="shared" si="38"/>
        <v>-</v>
      </c>
      <c r="I149" s="143" t="str" cm="1">
        <f t="array" ref="I149">IF(IFERROR(INDEX('Appraisal Inputs'!$D$241:$D$281, SMALL(IF("Yes"='Appraisal Inputs'!$M$241:$M$281, ROW('Appraisal Inputs'!$M$241:$M$281)-240,""), ROW()-113)),"")="","",IFERROR(INDEX('Appraisal Inputs'!$D$241:$D$281, SMALL(IF("Yes"='Appraisal Inputs'!$M$241:$M$281, ROW('Appraisal Inputs'!$M$241:$M$281)-240,""), ROW()-113)),""))</f>
        <v/>
      </c>
    </row>
    <row r="150" spans="1:18" x14ac:dyDescent="0.2">
      <c r="A150" s="765">
        <f t="shared" si="39"/>
        <v>0</v>
      </c>
      <c r="C150" s="847" t="str" cm="1">
        <f t="array" ref="C150">IFERROR(INDEX('Appraisal Inputs'!$C$241:$C$281, SMALL(IF("Yes"='Appraisal Inputs'!$M$241:$M$281, ROW('Appraisal Inputs'!$M$241:$M$281)-240,""), ROW()-113)),"")</f>
        <v/>
      </c>
      <c r="D150" s="121" t="str" cm="1">
        <f t="array" ref="D150">IF(IFERROR(INDEX('Appraisal Inputs'!$P$241:$P$281, SMALL(IF("Yes"='Appraisal Inputs'!$M$241:$M$281, ROW('Appraisal Inputs'!$M$241:$M$281)-240,""), ROW()-113)),"")="","",IFERROR(INDEX('Appraisal Inputs'!$P$241:$P$281, SMALL(IF("Yes"='Appraisal Inputs'!$M$241:$M$281, ROW('Appraisal Inputs'!$M$241:$M$281)-240,""), ROW()-113)),""))</f>
        <v/>
      </c>
      <c r="E150" s="756" t="str" cm="1">
        <f t="array" ref="E150">IF(IFERROR(INDEX('Appraisal Inputs'!$O$241:$O$281, SMALL(IF("Yes"='Appraisal Inputs'!$M$241:$M$281, ROW('Appraisal Inputs'!$M$241:$M$281)-240,""), ROW()-113)),"")="","",IFERROR(INDEX('Appraisal Inputs'!$O$241:$O$281, SMALL(IF("Yes"='Appraisal Inputs'!$M$241:$M$281, ROW('Appraisal Inputs'!$M$241:$M$281)-240,""), ROW()-113)),""))</f>
        <v/>
      </c>
      <c r="F150" s="145" t="str">
        <f t="shared" si="37"/>
        <v>-</v>
      </c>
      <c r="G150" s="121" t="str" cm="1">
        <f t="array" ref="G150">IF(IFERROR(INDEX('Appraisal Inputs'!$N$241:$N$281, SMALL(IF("Yes"='Appraisal Inputs'!$M$241:$M$281, ROW('Appraisal Inputs'!$M$241:$M$281)-240,""), ROW()-113)),"")="","",IFERROR(INDEX('Appraisal Inputs'!$N$241:$N$281, SMALL(IF("Yes"='Appraisal Inputs'!$M$241:$M$281, ROW('Appraisal Inputs'!$M$241:$M$281)-240,""), ROW()-113)),""))</f>
        <v/>
      </c>
      <c r="H150" s="139" t="str">
        <f t="shared" si="38"/>
        <v>-</v>
      </c>
      <c r="I150" s="143" t="str" cm="1">
        <f t="array" ref="I150">IF(IFERROR(INDEX('Appraisal Inputs'!$D$241:$D$281, SMALL(IF("Yes"='Appraisal Inputs'!$M$241:$M$281, ROW('Appraisal Inputs'!$M$241:$M$281)-240,""), ROW()-113)),"")="","",IFERROR(INDEX('Appraisal Inputs'!$D$241:$D$281, SMALL(IF("Yes"='Appraisal Inputs'!$M$241:$M$281, ROW('Appraisal Inputs'!$M$241:$M$281)-240,""), ROW()-113)),""))</f>
        <v/>
      </c>
    </row>
    <row r="151" spans="1:18" x14ac:dyDescent="0.2">
      <c r="A151" s="765">
        <f t="shared" si="39"/>
        <v>0</v>
      </c>
      <c r="C151" s="847" t="str" cm="1">
        <f t="array" ref="C151">IFERROR(INDEX('Appraisal Inputs'!$C$241:$C$281, SMALL(IF("Yes"='Appraisal Inputs'!$M$241:$M$281, ROW('Appraisal Inputs'!$M$241:$M$281)-240,""), ROW()-113)),"")</f>
        <v/>
      </c>
      <c r="D151" s="121" t="str" cm="1">
        <f t="array" ref="D151">IF(IFERROR(INDEX('Appraisal Inputs'!$P$241:$P$281, SMALL(IF("Yes"='Appraisal Inputs'!$M$241:$M$281, ROW('Appraisal Inputs'!$M$241:$M$281)-240,""), ROW()-113)),"")="","",IFERROR(INDEX('Appraisal Inputs'!$P$241:$P$281, SMALL(IF("Yes"='Appraisal Inputs'!$M$241:$M$281, ROW('Appraisal Inputs'!$M$241:$M$281)-240,""), ROW()-113)),""))</f>
        <v/>
      </c>
      <c r="E151" s="756" t="str" cm="1">
        <f t="array" ref="E151">IF(IFERROR(INDEX('Appraisal Inputs'!$O$241:$O$281, SMALL(IF("Yes"='Appraisal Inputs'!$M$241:$M$281, ROW('Appraisal Inputs'!$M$241:$M$281)-240,""), ROW()-113)),"")="","",IFERROR(INDEX('Appraisal Inputs'!$O$241:$O$281, SMALL(IF("Yes"='Appraisal Inputs'!$M$241:$M$281, ROW('Appraisal Inputs'!$M$241:$M$281)-240,""), ROW()-113)),""))</f>
        <v/>
      </c>
      <c r="F151" s="145" t="str">
        <f t="shared" si="37"/>
        <v>-</v>
      </c>
      <c r="G151" s="121" t="str" cm="1">
        <f t="array" ref="G151">IF(IFERROR(INDEX('Appraisal Inputs'!$N$241:$N$281, SMALL(IF("Yes"='Appraisal Inputs'!$M$241:$M$281, ROW('Appraisal Inputs'!$M$241:$M$281)-240,""), ROW()-113)),"")="","",IFERROR(INDEX('Appraisal Inputs'!$N$241:$N$281, SMALL(IF("Yes"='Appraisal Inputs'!$M$241:$M$281, ROW('Appraisal Inputs'!$M$241:$M$281)-240,""), ROW()-113)),""))</f>
        <v/>
      </c>
      <c r="H151" s="139" t="str">
        <f t="shared" si="38"/>
        <v>-</v>
      </c>
      <c r="I151" s="143" t="str" cm="1">
        <f t="array" ref="I151">IF(IFERROR(INDEX('Appraisal Inputs'!$D$241:$D$281, SMALL(IF("Yes"='Appraisal Inputs'!$M$241:$M$281, ROW('Appraisal Inputs'!$M$241:$M$281)-240,""), ROW()-113)),"")="","",IFERROR(INDEX('Appraisal Inputs'!$D$241:$D$281, SMALL(IF("Yes"='Appraisal Inputs'!$M$241:$M$281, ROW('Appraisal Inputs'!$M$241:$M$281)-240,""), ROW()-113)),""))</f>
        <v/>
      </c>
    </row>
    <row r="152" spans="1:18" x14ac:dyDescent="0.2">
      <c r="A152" s="765">
        <f t="shared" si="39"/>
        <v>0</v>
      </c>
      <c r="C152" s="847" t="str" cm="1">
        <f t="array" ref="C152">IFERROR(INDEX('Appraisal Inputs'!$C$241:$C$281, SMALL(IF("Yes"='Appraisal Inputs'!$M$241:$M$281, ROW('Appraisal Inputs'!$M$241:$M$281)-240,""), ROW()-113)),"")</f>
        <v/>
      </c>
      <c r="D152" s="121" t="str" cm="1">
        <f t="array" ref="D152">IF(IFERROR(INDEX('Appraisal Inputs'!$P$241:$P$281, SMALL(IF("Yes"='Appraisal Inputs'!$M$241:$M$281, ROW('Appraisal Inputs'!$M$241:$M$281)-240,""), ROW()-113)),"")="","",IFERROR(INDEX('Appraisal Inputs'!$P$241:$P$281, SMALL(IF("Yes"='Appraisal Inputs'!$M$241:$M$281, ROW('Appraisal Inputs'!$M$241:$M$281)-240,""), ROW()-113)),""))</f>
        <v/>
      </c>
      <c r="E152" s="756" t="str" cm="1">
        <f t="array" ref="E152">IF(IFERROR(INDEX('Appraisal Inputs'!$O$241:$O$281, SMALL(IF("Yes"='Appraisal Inputs'!$M$241:$M$281, ROW('Appraisal Inputs'!$M$241:$M$281)-240,""), ROW()-113)),"")="","",IFERROR(INDEX('Appraisal Inputs'!$O$241:$O$281, SMALL(IF("Yes"='Appraisal Inputs'!$M$241:$M$281, ROW('Appraisal Inputs'!$M$241:$M$281)-240,""), ROW()-113)),""))</f>
        <v/>
      </c>
      <c r="F152" s="145" t="str">
        <f t="shared" si="37"/>
        <v>-</v>
      </c>
      <c r="G152" s="121" t="str" cm="1">
        <f t="array" ref="G152">IF(IFERROR(INDEX('Appraisal Inputs'!$N$241:$N$281, SMALL(IF("Yes"='Appraisal Inputs'!$M$241:$M$281, ROW('Appraisal Inputs'!$M$241:$M$281)-240,""), ROW()-113)),"")="","",IFERROR(INDEX('Appraisal Inputs'!$N$241:$N$281, SMALL(IF("Yes"='Appraisal Inputs'!$M$241:$M$281, ROW('Appraisal Inputs'!$M$241:$M$281)-240,""), ROW()-113)),""))</f>
        <v/>
      </c>
      <c r="H152" s="139" t="str">
        <f t="shared" si="38"/>
        <v>-</v>
      </c>
      <c r="I152" s="143" t="str" cm="1">
        <f t="array" ref="I152">IF(IFERROR(INDEX('Appraisal Inputs'!$D$241:$D$281, SMALL(IF("Yes"='Appraisal Inputs'!$M$241:$M$281, ROW('Appraisal Inputs'!$M$241:$M$281)-240,""), ROW()-113)),"")="","",IFERROR(INDEX('Appraisal Inputs'!$D$241:$D$281, SMALL(IF("Yes"='Appraisal Inputs'!$M$241:$M$281, ROW('Appraisal Inputs'!$M$241:$M$281)-240,""), ROW()-113)),""))</f>
        <v/>
      </c>
    </row>
    <row r="153" spans="1:18" x14ac:dyDescent="0.2">
      <c r="A153" s="765">
        <f t="shared" si="39"/>
        <v>0</v>
      </c>
      <c r="C153" s="847" t="str" cm="1">
        <f t="array" ref="C153">IFERROR(INDEX('Appraisal Inputs'!$C$241:$C$281, SMALL(IF("Yes"='Appraisal Inputs'!$M$241:$M$281, ROW('Appraisal Inputs'!$M$241:$M$281)-240,""), ROW()-113)),"")</f>
        <v/>
      </c>
      <c r="D153" s="121" t="str" cm="1">
        <f t="array" ref="D153">IF(IFERROR(INDEX('Appraisal Inputs'!$P$241:$P$281, SMALL(IF("Yes"='Appraisal Inputs'!$M$241:$M$281, ROW('Appraisal Inputs'!$M$241:$M$281)-240,""), ROW()-113)),"")="","",IFERROR(INDEX('Appraisal Inputs'!$P$241:$P$281, SMALL(IF("Yes"='Appraisal Inputs'!$M$241:$M$281, ROW('Appraisal Inputs'!$M$241:$M$281)-240,""), ROW()-113)),""))</f>
        <v/>
      </c>
      <c r="E153" s="756" t="str" cm="1">
        <f t="array" ref="E153">IF(IFERROR(INDEX('Appraisal Inputs'!$O$241:$O$281, SMALL(IF("Yes"='Appraisal Inputs'!$M$241:$M$281, ROW('Appraisal Inputs'!$M$241:$M$281)-240,""), ROW()-113)),"")="","",IFERROR(INDEX('Appraisal Inputs'!$O$241:$O$281, SMALL(IF("Yes"='Appraisal Inputs'!$M$241:$M$281, ROW('Appraisal Inputs'!$M$241:$M$281)-240,""), ROW()-113)),""))</f>
        <v/>
      </c>
      <c r="F153" s="145" t="str">
        <f t="shared" si="37"/>
        <v>-</v>
      </c>
      <c r="G153" s="121" t="str" cm="1">
        <f t="array" ref="G153">IF(IFERROR(INDEX('Appraisal Inputs'!$N$241:$N$281, SMALL(IF("Yes"='Appraisal Inputs'!$M$241:$M$281, ROW('Appraisal Inputs'!$M$241:$M$281)-240,""), ROW()-113)),"")="","",IFERROR(INDEX('Appraisal Inputs'!$N$241:$N$281, SMALL(IF("Yes"='Appraisal Inputs'!$M$241:$M$281, ROW('Appraisal Inputs'!$M$241:$M$281)-240,""), ROW()-113)),""))</f>
        <v/>
      </c>
      <c r="H153" s="139" t="str">
        <f t="shared" si="38"/>
        <v>-</v>
      </c>
      <c r="I153" s="143" t="str" cm="1">
        <f t="array" ref="I153">IF(IFERROR(INDEX('Appraisal Inputs'!$D$241:$D$281, SMALL(IF("Yes"='Appraisal Inputs'!$M$241:$M$281, ROW('Appraisal Inputs'!$M$241:$M$281)-240,""), ROW()-113)),"")="","",IFERROR(INDEX('Appraisal Inputs'!$D$241:$D$281, SMALL(IF("Yes"='Appraisal Inputs'!$M$241:$M$281, ROW('Appraisal Inputs'!$M$241:$M$281)-240,""), ROW()-113)),""))</f>
        <v/>
      </c>
    </row>
    <row r="154" spans="1:18" ht="13.5" thickBot="1" x14ac:dyDescent="0.25">
      <c r="A154" s="765">
        <f t="shared" si="39"/>
        <v>0</v>
      </c>
      <c r="C154" s="847" t="str" cm="1">
        <f t="array" ref="C154">IFERROR(INDEX('Appraisal Inputs'!$C$241:$C$281, SMALL(IF("Yes"='Appraisal Inputs'!$M$241:$M$281, ROW('Appraisal Inputs'!$M$241:$M$281)-240,""), ROW()-113)),"")</f>
        <v/>
      </c>
      <c r="D154" s="121" t="str" cm="1">
        <f t="array" ref="D154">IF(IFERROR(INDEX('Appraisal Inputs'!$P$241:$P$281, SMALL(IF("Yes"='Appraisal Inputs'!$M$241:$M$281, ROW('Appraisal Inputs'!$M$241:$M$281)-240,""), ROW()-113)),"")="","",IFERROR(INDEX('Appraisal Inputs'!$P$241:$P$281, SMALL(IF("Yes"='Appraisal Inputs'!$M$241:$M$281, ROW('Appraisal Inputs'!$M$241:$M$281)-240,""), ROW()-113)),""))</f>
        <v/>
      </c>
      <c r="E154" s="756" t="str" cm="1">
        <f t="array" ref="E154">IF(IFERROR(INDEX('Appraisal Inputs'!$O$241:$O$281, SMALL(IF("Yes"='Appraisal Inputs'!$M$241:$M$281, ROW('Appraisal Inputs'!$M$241:$M$281)-240,""), ROW()-113)),"")="","",IFERROR(INDEX('Appraisal Inputs'!$O$241:$O$281, SMALL(IF("Yes"='Appraisal Inputs'!$M$241:$M$281, ROW('Appraisal Inputs'!$M$241:$M$281)-240,""), ROW()-113)),""))</f>
        <v/>
      </c>
      <c r="F154" s="145" t="str">
        <f t="shared" si="37"/>
        <v>-</v>
      </c>
      <c r="G154" s="121" t="str" cm="1">
        <f t="array" ref="G154">IF(IFERROR(INDEX('Appraisal Inputs'!$N$241:$N$281, SMALL(IF("Yes"='Appraisal Inputs'!$M$241:$M$281, ROW('Appraisal Inputs'!$M$241:$M$281)-240,""), ROW()-113)),"")="","",IFERROR(INDEX('Appraisal Inputs'!$N$241:$N$281, SMALL(IF("Yes"='Appraisal Inputs'!$M$241:$M$281, ROW('Appraisal Inputs'!$M$241:$M$281)-240,""), ROW()-113)),""))</f>
        <v/>
      </c>
      <c r="H154" s="139" t="str">
        <f t="shared" si="38"/>
        <v>-</v>
      </c>
      <c r="I154" s="143" t="str" cm="1">
        <f t="array" ref="I154">IF(IFERROR(INDEX('Appraisal Inputs'!$D$241:$D$281, SMALL(IF("Yes"='Appraisal Inputs'!$M$241:$M$281, ROW('Appraisal Inputs'!$M$241:$M$281)-240,""), ROW()-113)),"")="","",IFERROR(INDEX('Appraisal Inputs'!$D$241:$D$281, SMALL(IF("Yes"='Appraisal Inputs'!$M$241:$M$281, ROW('Appraisal Inputs'!$M$241:$M$281)-240,""), ROW()-113)),""))</f>
        <v/>
      </c>
    </row>
    <row r="155" spans="1:18" ht="13.5" thickTop="1" x14ac:dyDescent="0.2">
      <c r="A155" s="765">
        <f>A109</f>
        <v>0</v>
      </c>
      <c r="C155" s="581" t="s">
        <v>319</v>
      </c>
      <c r="D155" s="649" t="str">
        <f>IF(SUM(D114:D154)=0,"-",SUM(D114:D154))</f>
        <v>-</v>
      </c>
      <c r="E155" s="757" t="str">
        <f>IF(SUM(E114:E154)=0,"-",SUM(E114:E154))</f>
        <v>-</v>
      </c>
      <c r="F155" s="650" t="str">
        <f t="shared" ref="F155" si="40">IFERROR(D155/E155,"-")</f>
        <v>-</v>
      </c>
      <c r="G155" s="649" t="str">
        <f>IF(SUM(G114:G154)=0,"-",SUM(G114:G154))</f>
        <v>-</v>
      </c>
      <c r="H155" s="651" t="str">
        <f t="shared" ref="H155" si="41">IFERROR(D155/G155,"-")</f>
        <v>-</v>
      </c>
      <c r="I155" s="652"/>
    </row>
    <row r="156" spans="1:18" ht="13.5" thickBot="1" x14ac:dyDescent="0.25">
      <c r="A156" s="765">
        <f>A109</f>
        <v>0</v>
      </c>
      <c r="C156" s="104" t="s">
        <v>320</v>
      </c>
      <c r="D156" s="175"/>
      <c r="E156" s="175"/>
      <c r="F156" s="135" t="str">
        <f>IFERROR(H110/H109,"-")</f>
        <v>-</v>
      </c>
      <c r="G156" s="176"/>
      <c r="H156" s="136" t="str">
        <f>IFERROR(H110/H109,"-")</f>
        <v>-</v>
      </c>
      <c r="I156" s="177"/>
    </row>
    <row r="157" spans="1:18" x14ac:dyDescent="0.2">
      <c r="A157" s="765">
        <f>A109</f>
        <v>0</v>
      </c>
      <c r="C157" s="179"/>
      <c r="D157" s="179"/>
      <c r="E157" s="179"/>
      <c r="F157" s="179"/>
      <c r="G157" s="179"/>
      <c r="H157" s="179"/>
      <c r="I157" s="179"/>
    </row>
    <row r="158" spans="1:18" ht="13.5" thickBot="1" x14ac:dyDescent="0.25">
      <c r="A158" s="765">
        <f>A161</f>
        <v>0</v>
      </c>
    </row>
    <row r="159" spans="1:18" ht="13.5" thickBot="1" x14ac:dyDescent="0.25">
      <c r="A159" s="765">
        <f>A161</f>
        <v>0</v>
      </c>
      <c r="C159" s="485" t="s">
        <v>281</v>
      </c>
      <c r="D159" s="206" t="s">
        <v>294</v>
      </c>
      <c r="E159" s="207"/>
      <c r="F159" s="207"/>
      <c r="G159" s="207"/>
      <c r="H159" s="208" t="s">
        <v>295</v>
      </c>
      <c r="I159" s="209"/>
      <c r="J159" s="205" t="s">
        <v>296</v>
      </c>
      <c r="K159" s="203"/>
      <c r="L159" s="203"/>
      <c r="M159" s="203"/>
      <c r="N159" s="203"/>
      <c r="O159" s="203"/>
      <c r="P159" s="203"/>
      <c r="Q159" s="204"/>
      <c r="R159" s="101"/>
    </row>
    <row r="160" spans="1:18" ht="39" customHeight="1" thickBot="1" x14ac:dyDescent="0.25">
      <c r="A160" s="765">
        <f>A161</f>
        <v>0</v>
      </c>
      <c r="C160" s="106" t="s">
        <v>313</v>
      </c>
      <c r="D160" s="126" t="str">
        <f>IF('Appraisal Inputs'!D83="Not Included",'Appraisal Inputs'!D83,'Appraisal Inputs'!D83)</f>
        <v>Not Included</v>
      </c>
      <c r="E160" s="122" t="str">
        <f>IF('Appraisal Inputs'!E83="Not Included",'Appraisal Inputs'!E83,'Appraisal Inputs'!E83)</f>
        <v>Not Included</v>
      </c>
      <c r="F160" s="122" t="str">
        <f>IF('Appraisal Inputs'!F83="Not Included",'Appraisal Inputs'!F83,'Appraisal Inputs'!F83)</f>
        <v>Not Included</v>
      </c>
      <c r="G160" s="123" t="str">
        <f>IF('Appraisal Inputs'!G83="Not Included",'Appraisal Inputs'!G83,'Appraisal Inputs'!G83)</f>
        <v>Not Included</v>
      </c>
      <c r="H160" s="102" t="str">
        <f>'Appraisal Inputs'!H83</f>
        <v>Appraisal (Market)</v>
      </c>
      <c r="I160" s="103" t="str">
        <f>'Lender Inputs'!D83</f>
        <v>Lender (for DSCR)</v>
      </c>
      <c r="J160" s="564" t="str">
        <f>IF('Lender Inputs'!E83="Not Included",'Lender Inputs'!E83,'Lender Inputs'!E83)</f>
        <v xml:space="preserve">Not Included </v>
      </c>
      <c r="K160" s="565" t="str">
        <f>IF('Lender Inputs'!F83="Not Included",'Lender Inputs'!F83,'Lender Inputs'!F83)</f>
        <v xml:space="preserve">Not Included </v>
      </c>
      <c r="L160" s="565" t="str">
        <f>IF('Lender Inputs'!G83="Not Included",'Lender Inputs'!G83,'Lender Inputs'!G83)</f>
        <v xml:space="preserve">Not Included </v>
      </c>
      <c r="M160" s="565" t="str">
        <f>IF('Lender Inputs'!H83="Not Included",'Lender Inputs'!H83,'Lender Inputs'!H83)</f>
        <v xml:space="preserve">Not Included </v>
      </c>
      <c r="N160" s="566" t="str">
        <f>IF('Lender Inputs'!I83="Not Included",'Lender Inputs'!I83,'Lender Inputs'!I83)</f>
        <v xml:space="preserve">Not Included </v>
      </c>
      <c r="O160" s="565" t="str">
        <f>IF('Lender Inputs'!J83="Not Included",'Lender Inputs'!J83,'Lender Inputs'!J83)</f>
        <v xml:space="preserve">Not Included </v>
      </c>
      <c r="P160" s="565" t="str">
        <f>IF('Lender Inputs'!K83="Not Included",'Lender Inputs'!K83,'Lender Inputs'!K83)</f>
        <v xml:space="preserve">Not Included </v>
      </c>
      <c r="Q160" s="124" t="str">
        <f>IF('Lender Inputs'!L83="Not Included",'Lender Inputs'!L83,'Lender Inputs'!L83)</f>
        <v xml:space="preserve">Not Included </v>
      </c>
      <c r="R160" s="101"/>
    </row>
    <row r="161" spans="1:18" x14ac:dyDescent="0.2">
      <c r="A161" s="765">
        <f>IF(H161="-",0,1)</f>
        <v>0</v>
      </c>
      <c r="C161" s="120" t="str">
        <f>IFERROR(IF('Appraisal Inputs'!$I$5="PRD","Potential Days",IF('Appraisal Inputs'!$I$5="PUD","Potential Days",IF('Appraisal Inputs'!$I$5="PRM","Potential Months",IF('Appraisal Inputs'!$I$5="PUM","Potential Months","-")))),"-")</f>
        <v>-</v>
      </c>
      <c r="D161" s="127" t="str">
        <f>IFERROR(IF('Appraisal Inputs'!$I$5="PRD",'Appraisal Inputs'!D86*'Appraisal Inputs'!$F$67,IF('Appraisal Inputs'!$I$5="PUD",'Appraisal Inputs'!D86*'Appraisal Inputs'!$E$67,IF('Appraisal Inputs'!$I$5="PRM",'Appraisal Inputs'!D84*'Appraisal Inputs'!$F$67,IF('Appraisal Inputs'!$I$5="PUM",'Appraisal Inputs'!D84*'Appraisal Inputs'!$E$67,"-")))),"-")</f>
        <v>-</v>
      </c>
      <c r="E161" s="128" t="str">
        <f>IFERROR(IF('Appraisal Inputs'!$I$5="PRD",'Appraisal Inputs'!E86*'Appraisal Inputs'!$F$67,IF('Appraisal Inputs'!$I$5="PUD",'Appraisal Inputs'!E86*'Appraisal Inputs'!$E$67,IF('Appraisal Inputs'!$I$5="PRM",'Appraisal Inputs'!E84*'Appraisal Inputs'!$F$67,IF('Appraisal Inputs'!$I$5="PUM",'Appraisal Inputs'!E84*'Appraisal Inputs'!$E$67,"-")))),"-")</f>
        <v>-</v>
      </c>
      <c r="F161" s="128" t="str">
        <f>IFERROR(IF('Appraisal Inputs'!$I$5="PRD",'Appraisal Inputs'!F86*'Appraisal Inputs'!$F$67,IF('Appraisal Inputs'!$I$5="PUD",'Appraisal Inputs'!F86*'Appraisal Inputs'!$E$67,IF('Appraisal Inputs'!$I$5="PRM",'Appraisal Inputs'!F84*'Appraisal Inputs'!$F$67,IF('Appraisal Inputs'!$I$5="PUM",'Appraisal Inputs'!F84*'Appraisal Inputs'!$E$67,"-")))),"-")</f>
        <v>-</v>
      </c>
      <c r="G161" s="129" t="str">
        <f>IFERROR(IF('Appraisal Inputs'!$I$5="PRD",'Appraisal Inputs'!G86*'Appraisal Inputs'!$F$67,IF('Appraisal Inputs'!$I$5="PUD",'Appraisal Inputs'!G86*'Appraisal Inputs'!$E$67,IF('Appraisal Inputs'!$I$5="PRM",'Appraisal Inputs'!G84*'Appraisal Inputs'!$F$67,IF('Appraisal Inputs'!$I$5="PUM",'Appraisal Inputs'!G84*'Appraisal Inputs'!$E$67,"-")))),"-")</f>
        <v>-</v>
      </c>
      <c r="H161" s="127" t="str">
        <f>IF('Appraisal Inputs'!$I$5="PRD",Units!$L$140,IF('Appraisal Inputs'!$I$5="PUD",Units!$M$140,IF('Appraisal Inputs'!$I$5="PRM",Units!$N$140,IF('Appraisal Inputs'!$I$5="PUM",Units!$O$140,"-"))))</f>
        <v>-</v>
      </c>
      <c r="I161" s="130" t="str">
        <f>IF('Appraisal Inputs'!$I$5="PRD",Units!$L$140,IF('Appraisal Inputs'!$I$5="PUD",Units!$M$140,IF('Appraisal Inputs'!$I$5="PRM",Units!$N$140,IF('Appraisal Inputs'!$I$5="PUM",Units!$O$140,"-"))))</f>
        <v>-</v>
      </c>
      <c r="J161" s="127" t="str">
        <f>IFERROR(IF('Appraisal Inputs'!$I$5="PRD",'Lender Inputs'!E86*'Appraisal Inputs'!$F$67,IF('Appraisal Inputs'!$I$5="PUD",'Lender Inputs'!E86*'Appraisal Inputs'!$E$67,IF('Appraisal Inputs'!$I$5="PRM",'Lender Inputs'!E84*'Appraisal Inputs'!$F$67,IF('Appraisal Inputs'!$I$5="PUM",'Lender Inputs'!E84*'Appraisal Inputs'!$E$67,"-")))),"-")</f>
        <v>-</v>
      </c>
      <c r="K161" s="128" t="str">
        <f>IFERROR(IF('Appraisal Inputs'!$I$5="PRD",'Lender Inputs'!F86*'Appraisal Inputs'!$F$67,IF('Appraisal Inputs'!$I$5="PUD",'Lender Inputs'!F86*'Appraisal Inputs'!$E$67,IF('Appraisal Inputs'!$I$5="PRM",'Lender Inputs'!F84*'Appraisal Inputs'!$F$67,IF('Appraisal Inputs'!$I$5="PUM",'Lender Inputs'!F84*'Appraisal Inputs'!$E$67,"-")))),"-")</f>
        <v>-</v>
      </c>
      <c r="L161" s="128" t="str">
        <f>IFERROR(IF('Appraisal Inputs'!$I$5="PRD",'Lender Inputs'!G86*'Appraisal Inputs'!$F$67,IF('Appraisal Inputs'!$I$5="PUD",'Lender Inputs'!G86*'Appraisal Inputs'!$E$67,IF('Appraisal Inputs'!$I$5="PRM",'Lender Inputs'!G84*'Appraisal Inputs'!$F$67,IF('Appraisal Inputs'!$I$5="PUM",'Lender Inputs'!G84*'Appraisal Inputs'!$E$67,"-")))),"-")</f>
        <v>-</v>
      </c>
      <c r="M161" s="128" t="str">
        <f>IFERROR(IF('Appraisal Inputs'!$I$5="PRD",'Lender Inputs'!H86*'Appraisal Inputs'!$F$67,IF('Appraisal Inputs'!$I$5="PUD",'Lender Inputs'!H86*'Appraisal Inputs'!$E$67,IF('Appraisal Inputs'!$I$5="PRM",'Lender Inputs'!H84*'Appraisal Inputs'!$F$67,IF('Appraisal Inputs'!$I$5="PUM",'Lender Inputs'!H84*'Appraisal Inputs'!$E$67,"-")))),"-")</f>
        <v>-</v>
      </c>
      <c r="N161" s="128" t="str">
        <f>IFERROR(IF('Appraisal Inputs'!$I$5="PRD",'Lender Inputs'!I86*'Appraisal Inputs'!$F$67,IF('Appraisal Inputs'!$I$5="PUD",'Lender Inputs'!I86*'Appraisal Inputs'!$E$67,IF('Appraisal Inputs'!$I$5="PRM",'Lender Inputs'!I84*'Appraisal Inputs'!$F$67,IF('Appraisal Inputs'!$I$5="PUM",'Lender Inputs'!I84*'Appraisal Inputs'!$E$67,"-")))),"-")</f>
        <v>-</v>
      </c>
      <c r="O161" s="128" t="str">
        <f>IFERROR(IF('Appraisal Inputs'!$I$5="PRD",'Lender Inputs'!J86*'Appraisal Inputs'!$F$67,IF('Appraisal Inputs'!$I$5="PUD",'Lender Inputs'!J86*'Appraisal Inputs'!$E$67,IF('Appraisal Inputs'!$I$5="PRM",'Lender Inputs'!J84*'Appraisal Inputs'!$F$67,IF('Appraisal Inputs'!$I$5="PUM",'Lender Inputs'!J84*'Appraisal Inputs'!$E$67,"-")))),"-")</f>
        <v>-</v>
      </c>
      <c r="P161" s="128" t="str">
        <f>IFERROR(IF('Appraisal Inputs'!$I$5="PRD",'Lender Inputs'!K86*'Appraisal Inputs'!$F$67,IF('Appraisal Inputs'!$I$5="PUD",'Lender Inputs'!K86*'Appraisal Inputs'!$E$67,IF('Appraisal Inputs'!$I$5="PRM",'Lender Inputs'!K84*'Appraisal Inputs'!$F$67,IF('Appraisal Inputs'!$I$5="PUM",'Lender Inputs'!K84*'Appraisal Inputs'!$E$67,"-")))),"-")</f>
        <v>-</v>
      </c>
      <c r="Q161" s="131" t="str">
        <f>IFERROR(IF('Appraisal Inputs'!$I$5="PRD",'Lender Inputs'!L86*'Appraisal Inputs'!$F$67,IF('Appraisal Inputs'!$I$5="PUD",'Lender Inputs'!L86*'Appraisal Inputs'!$E$67,IF('Appraisal Inputs'!$I$5="PRM",'Lender Inputs'!L84*'Appraisal Inputs'!$F$67,IF('Appraisal Inputs'!$I$5="PUM",'Lender Inputs'!L84*'Appraisal Inputs'!$E$67,"-")))),"-")</f>
        <v>-</v>
      </c>
      <c r="R161" s="101"/>
    </row>
    <row r="162" spans="1:18" x14ac:dyDescent="0.2">
      <c r="A162" s="765">
        <f>A161</f>
        <v>0</v>
      </c>
      <c r="C162" s="118" t="str">
        <f>IFERROR(IF('Appraisal Inputs'!$I$5="PRD","Actual Days",IF('Appraisal Inputs'!$I$5="PUD","Actual Days",IF('Appraisal Inputs'!$I$5="PRM","Actual Months",IF('Appraisal Inputs'!$I$5="PUM","Actual Months","-")))),"-")</f>
        <v>-</v>
      </c>
      <c r="D162" s="127" t="str">
        <f>IF(SUM('Appraisal Inputs'!D112:D114)=0,"-",SUM('Appraisal Inputs'!D112:D114))</f>
        <v>-</v>
      </c>
      <c r="E162" s="128" t="str">
        <f>IF(SUM('Appraisal Inputs'!E112:E114)=0,"-",SUM('Appraisal Inputs'!E112:E114))</f>
        <v>-</v>
      </c>
      <c r="F162" s="128" t="str">
        <f>IF(SUM('Appraisal Inputs'!F112:F114)=0,"-",SUM('Appraisal Inputs'!F112:F114))</f>
        <v>-</v>
      </c>
      <c r="G162" s="129" t="str">
        <f>IF(SUM('Appraisal Inputs'!G112:G114)=0,"-",SUM('Appraisal Inputs'!G112:G114))</f>
        <v>-</v>
      </c>
      <c r="H162" s="127" t="str">
        <f>IF(SUM('Appraisal Inputs'!H112:H114)=0,"-",SUM('Appraisal Inputs'!H112:H114))</f>
        <v>-</v>
      </c>
      <c r="I162" s="132" t="str">
        <f>IF(SUM('Lender Inputs'!D112:D114)=0,"-",SUM('Lender Inputs'!D112:D114))</f>
        <v>-</v>
      </c>
      <c r="J162" s="127" t="str">
        <f>IF(SUM('Lender Inputs'!E112:E114)=0,"-",SUM('Lender Inputs'!E112:E114))</f>
        <v>-</v>
      </c>
      <c r="K162" s="128" t="str">
        <f>IF(SUM('Lender Inputs'!F112:F114)=0,"-",SUM('Lender Inputs'!F112:F114))</f>
        <v>-</v>
      </c>
      <c r="L162" s="128" t="str">
        <f>IF(SUM('Lender Inputs'!G112:G114)=0,"-",SUM('Lender Inputs'!G112:G114))</f>
        <v>-</v>
      </c>
      <c r="M162" s="128" t="str">
        <f>IF(SUM('Lender Inputs'!H112:H114)=0,"-",SUM('Lender Inputs'!H112:H114))</f>
        <v>-</v>
      </c>
      <c r="N162" s="128" t="str">
        <f>IF(SUM('Lender Inputs'!I112:I114)=0,"-",SUM('Lender Inputs'!I112:I114))</f>
        <v>-</v>
      </c>
      <c r="O162" s="128" t="str">
        <f>IF(SUM('Lender Inputs'!J112:J114)=0,"-",SUM('Lender Inputs'!J112:J114))</f>
        <v>-</v>
      </c>
      <c r="P162" s="128" t="str">
        <f>IF(SUM('Lender Inputs'!K112:K114)=0,"-",SUM('Lender Inputs'!K112:K114))</f>
        <v>-</v>
      </c>
      <c r="Q162" s="131" t="str">
        <f>IF(SUM('Lender Inputs'!L112:L114)=0,"-",SUM('Lender Inputs'!L112:L114))</f>
        <v>-</v>
      </c>
      <c r="R162" s="101"/>
    </row>
    <row r="163" spans="1:18" ht="13.5" thickBot="1" x14ac:dyDescent="0.25">
      <c r="A163" s="765">
        <f>A161</f>
        <v>0</v>
      </c>
      <c r="C163" s="105" t="s">
        <v>313</v>
      </c>
      <c r="D163" s="133" t="str">
        <f>IFERROR(D162/D161,"-")</f>
        <v>-</v>
      </c>
      <c r="E163" s="134" t="str">
        <f t="shared" ref="E163" si="42">IFERROR(E162/E161,"-")</f>
        <v>-</v>
      </c>
      <c r="F163" s="134" t="str">
        <f t="shared" ref="F163" si="43">IFERROR(F162/F161,"-")</f>
        <v>-</v>
      </c>
      <c r="G163" s="135" t="str">
        <f t="shared" ref="G163" si="44">IFERROR(G162/G161,"-")</f>
        <v>-</v>
      </c>
      <c r="H163" s="133" t="str">
        <f t="shared" ref="H163" si="45">IFERROR(H162/H161,"-")</f>
        <v>-</v>
      </c>
      <c r="I163" s="136" t="str">
        <f t="shared" ref="I163" si="46">IFERROR(I162/I161,"-")</f>
        <v>-</v>
      </c>
      <c r="J163" s="133" t="str">
        <f t="shared" ref="J163" si="47">IFERROR(J162/J161,"-")</f>
        <v>-</v>
      </c>
      <c r="K163" s="134" t="str">
        <f t="shared" ref="K163" si="48">IFERROR(K162/K161,"-")</f>
        <v>-</v>
      </c>
      <c r="L163" s="134" t="str">
        <f t="shared" ref="L163" si="49">IFERROR(L162/L161,"-")</f>
        <v>-</v>
      </c>
      <c r="M163" s="134" t="str">
        <f t="shared" ref="M163" si="50">IFERROR(M162/M161,"-")</f>
        <v>-</v>
      </c>
      <c r="N163" s="134" t="str">
        <f t="shared" ref="N163" si="51">IFERROR(N162/N161,"-")</f>
        <v>-</v>
      </c>
      <c r="O163" s="134" t="str">
        <f t="shared" ref="O163" si="52">IFERROR(O162/O161,"-")</f>
        <v>-</v>
      </c>
      <c r="P163" s="134" t="str">
        <f t="shared" ref="P163" si="53">IFERROR(P162/P161,"-")</f>
        <v>-</v>
      </c>
      <c r="Q163" s="137" t="str">
        <f t="shared" ref="Q163" si="54">IFERROR(Q162/Q161,"-")</f>
        <v>-</v>
      </c>
      <c r="R163" s="101"/>
    </row>
    <row r="164" spans="1:18" ht="13.5" thickBot="1" x14ac:dyDescent="0.25">
      <c r="A164" s="765">
        <f>A161</f>
        <v>0</v>
      </c>
      <c r="C164" s="179"/>
      <c r="D164" s="179"/>
      <c r="E164" s="179"/>
      <c r="F164" s="179"/>
      <c r="G164" s="179"/>
      <c r="H164" s="179"/>
      <c r="I164" s="179"/>
      <c r="J164" s="179"/>
      <c r="K164" s="179"/>
      <c r="L164" s="179"/>
      <c r="M164" s="179"/>
      <c r="N164" s="179"/>
      <c r="O164" s="179"/>
      <c r="P164" s="179"/>
      <c r="Q164" s="179"/>
    </row>
    <row r="165" spans="1:18" ht="75" customHeight="1" x14ac:dyDescent="0.2">
      <c r="A165" s="765">
        <f>A161</f>
        <v>0</v>
      </c>
      <c r="C165" s="486" t="s">
        <v>331</v>
      </c>
      <c r="D165" s="141" t="s">
        <v>314</v>
      </c>
      <c r="E165" s="755" t="s">
        <v>315</v>
      </c>
      <c r="F165" s="144" t="s">
        <v>316</v>
      </c>
      <c r="G165" s="141" t="s">
        <v>317</v>
      </c>
      <c r="H165" s="142" t="s">
        <v>318</v>
      </c>
      <c r="I165" s="140" t="s">
        <v>321</v>
      </c>
    </row>
    <row r="166" spans="1:18" x14ac:dyDescent="0.2">
      <c r="A166" s="765">
        <f t="shared" si="39"/>
        <v>0</v>
      </c>
      <c r="C166" s="847" t="str" cm="1">
        <f t="array" ref="C166">IFERROR(INDEX('Appraisal Inputs'!$C$241:$C$281, SMALL(IF("Yes"='Appraisal Inputs'!$Q$241:$Q$281, ROW('Appraisal Inputs'!$Q$241:$Q$281)-240,""), ROW()-165)),"")</f>
        <v/>
      </c>
      <c r="D166" s="121" t="str" cm="1">
        <f t="array" ref="D166">IF(IFERROR(INDEX('Appraisal Inputs'!$T$241:$T$281, SMALL(IF("Yes"='Appraisal Inputs'!$Q$241:$Q$281, ROW('Appraisal Inputs'!$Q$241:$Q$281)-240,""), ROW()-165)),"")="","",IFERROR(INDEX('Appraisal Inputs'!$T$241:$T$281, SMALL(IF("Yes"='Appraisal Inputs'!$Q$241:$Q$281, ROW('Appraisal Inputs'!$Q$241:$Q$281)-240,""), ROW()-165)),""))</f>
        <v/>
      </c>
      <c r="E166" s="756" t="str" cm="1">
        <f t="array" ref="E166">IF(IFERROR(INDEX('Appraisal Inputs'!$S$241:$S$281, SMALL(IF("Yes"='Appraisal Inputs'!$Q$241:$Q$281, ROW('Appraisal Inputs'!$Q$241:$Q$281)-240,""), ROW()-165)),"")="","",IFERROR(INDEX('Appraisal Inputs'!$S$241:$S$281, SMALL(IF("Yes"='Appraisal Inputs'!$Q$241:$Q$281, ROW('Appraisal Inputs'!$Q$241:$Q$281)-240,""), ROW()-165)),""))</f>
        <v/>
      </c>
      <c r="F166" s="145" t="str">
        <f>IFERROR(D166/E166,"-")</f>
        <v>-</v>
      </c>
      <c r="G166" s="121" t="str" cm="1">
        <f t="array" ref="G166">IF(IFERROR(INDEX('Appraisal Inputs'!$R$241:$R$281, SMALL(IF("Yes"='Appraisal Inputs'!$Q$241:$Q$281, ROW('Appraisal Inputs'!$Q$241:$Q$281)-240,""), ROW()-165)),"")="","",IFERROR(INDEX('Appraisal Inputs'!$R$241:$R$281, SMALL(IF("Yes"='Appraisal Inputs'!$Q$241:$Q$281, ROW('Appraisal Inputs'!$Q$241:$Q$281)-240,""), ROW()-165)),""))</f>
        <v/>
      </c>
      <c r="H166" s="139" t="str">
        <f>IFERROR(D166/G166,"-")</f>
        <v>-</v>
      </c>
      <c r="I166" s="143" t="str" cm="1">
        <f t="array" ref="I166">IF(IFERROR(INDEX('Appraisal Inputs'!$D$241:$D$281, SMALL(IF("Yes"='Appraisal Inputs'!$Q$241:$Q$281, ROW('Appraisal Inputs'!$Q$241:$Q$281)-240,""), ROW()-165)),"")="","",IFERROR(INDEX('Appraisal Inputs'!$D$241:$D$281, SMALL(IF("Yes"='Appraisal Inputs'!$Q$241:$Q$281, ROW('Appraisal Inputs'!$Q$241:$Q$281)-240,""), ROW()-165)),""))</f>
        <v/>
      </c>
    </row>
    <row r="167" spans="1:18" x14ac:dyDescent="0.2">
      <c r="A167" s="765">
        <f t="shared" si="39"/>
        <v>0</v>
      </c>
      <c r="C167" s="847" t="str" cm="1">
        <f t="array" ref="C167">IFERROR(INDEX('Appraisal Inputs'!$C$241:$C$281, SMALL(IF("Yes"='Appraisal Inputs'!$Q$241:$Q$281, ROW('Appraisal Inputs'!$Q$241:$Q$281)-240,""), ROW()-165)),"")</f>
        <v/>
      </c>
      <c r="D167" s="121" t="str" cm="1">
        <f t="array" ref="D167">IF(IFERROR(INDEX('Appraisal Inputs'!$T$241:$T$281, SMALL(IF("Yes"='Appraisal Inputs'!$Q$241:$Q$281, ROW('Appraisal Inputs'!$Q$241:$Q$281)-240,""), ROW()-165)),"")="","",IFERROR(INDEX('Appraisal Inputs'!$T$241:$T$281, SMALL(IF("Yes"='Appraisal Inputs'!$Q$241:$Q$281, ROW('Appraisal Inputs'!$Q$241:$Q$281)-240,""), ROW()-165)),""))</f>
        <v/>
      </c>
      <c r="E167" s="756" t="str" cm="1">
        <f t="array" ref="E167">IF(IFERROR(INDEX('Appraisal Inputs'!$S$241:$S$281, SMALL(IF("Yes"='Appraisal Inputs'!$Q$241:$Q$281, ROW('Appraisal Inputs'!$Q$241:$Q$281)-240,""), ROW()-165)),"")="","",IFERROR(INDEX('Appraisal Inputs'!$S$241:$S$281, SMALL(IF("Yes"='Appraisal Inputs'!$Q$241:$Q$281, ROW('Appraisal Inputs'!$Q$241:$Q$281)-240,""), ROW()-165)),""))</f>
        <v/>
      </c>
      <c r="F167" s="145" t="str">
        <f t="shared" ref="F167:F206" si="55">IFERROR(D167/E167,"-")</f>
        <v>-</v>
      </c>
      <c r="G167" s="121" t="str" cm="1">
        <f t="array" ref="G167">IF(IFERROR(INDEX('Appraisal Inputs'!$R$241:$R$281, SMALL(IF("Yes"='Appraisal Inputs'!$Q$241:$Q$281, ROW('Appraisal Inputs'!$Q$241:$Q$281)-240,""), ROW()-165)),"")="","",IFERROR(INDEX('Appraisal Inputs'!$R$241:$R$281, SMALL(IF("Yes"='Appraisal Inputs'!$Q$241:$Q$281, ROW('Appraisal Inputs'!$Q$241:$Q$281)-240,""), ROW()-165)),""))</f>
        <v/>
      </c>
      <c r="H167" s="139" t="str">
        <f t="shared" ref="H167:H206" si="56">IFERROR(D167/G167,"-")</f>
        <v>-</v>
      </c>
      <c r="I167" s="143" t="str" cm="1">
        <f t="array" ref="I167">IF(IFERROR(INDEX('Appraisal Inputs'!$D$241:$D$281, SMALL(IF("Yes"='Appraisal Inputs'!$Q$241:$Q$281, ROW('Appraisal Inputs'!$Q$241:$Q$281)-240,""), ROW()-165)),"")="","",IFERROR(INDEX('Appraisal Inputs'!$D$241:$D$281, SMALL(IF("Yes"='Appraisal Inputs'!$Q$241:$Q$281, ROW('Appraisal Inputs'!$Q$241:$Q$281)-240,""), ROW()-165)),""))</f>
        <v/>
      </c>
    </row>
    <row r="168" spans="1:18" x14ac:dyDescent="0.2">
      <c r="A168" s="765">
        <f t="shared" si="39"/>
        <v>0</v>
      </c>
      <c r="C168" s="847" t="str" cm="1">
        <f t="array" ref="C168">IFERROR(INDEX('Appraisal Inputs'!$C$241:$C$281, SMALL(IF("Yes"='Appraisal Inputs'!$Q$241:$Q$281, ROW('Appraisal Inputs'!$Q$241:$Q$281)-240,""), ROW()-165)),"")</f>
        <v/>
      </c>
      <c r="D168" s="121" t="str" cm="1">
        <f t="array" ref="D168">IF(IFERROR(INDEX('Appraisal Inputs'!$T$241:$T$281, SMALL(IF("Yes"='Appraisal Inputs'!$Q$241:$Q$281, ROW('Appraisal Inputs'!$Q$241:$Q$281)-240,""), ROW()-165)),"")="","",IFERROR(INDEX('Appraisal Inputs'!$T$241:$T$281, SMALL(IF("Yes"='Appraisal Inputs'!$Q$241:$Q$281, ROW('Appraisal Inputs'!$Q$241:$Q$281)-240,""), ROW()-165)),""))</f>
        <v/>
      </c>
      <c r="E168" s="756" t="str" cm="1">
        <f t="array" ref="E168">IF(IFERROR(INDEX('Appraisal Inputs'!$S$241:$S$281, SMALL(IF("Yes"='Appraisal Inputs'!$Q$241:$Q$281, ROW('Appraisal Inputs'!$Q$241:$Q$281)-240,""), ROW()-165)),"")="","",IFERROR(INDEX('Appraisal Inputs'!$S$241:$S$281, SMALL(IF("Yes"='Appraisal Inputs'!$Q$241:$Q$281, ROW('Appraisal Inputs'!$Q$241:$Q$281)-240,""), ROW()-165)),""))</f>
        <v/>
      </c>
      <c r="F168" s="145" t="str">
        <f t="shared" si="55"/>
        <v>-</v>
      </c>
      <c r="G168" s="121" t="str" cm="1">
        <f t="array" ref="G168">IF(IFERROR(INDEX('Appraisal Inputs'!$R$241:$R$281, SMALL(IF("Yes"='Appraisal Inputs'!$Q$241:$Q$281, ROW('Appraisal Inputs'!$Q$241:$Q$281)-240,""), ROW()-165)),"")="","",IFERROR(INDEX('Appraisal Inputs'!$R$241:$R$281, SMALL(IF("Yes"='Appraisal Inputs'!$Q$241:$Q$281, ROW('Appraisal Inputs'!$Q$241:$Q$281)-240,""), ROW()-165)),""))</f>
        <v/>
      </c>
      <c r="H168" s="139" t="str">
        <f t="shared" si="56"/>
        <v>-</v>
      </c>
      <c r="I168" s="143" t="str" cm="1">
        <f t="array" ref="I168">IF(IFERROR(INDEX('Appraisal Inputs'!$D$241:$D$281, SMALL(IF("Yes"='Appraisal Inputs'!$Q$241:$Q$281, ROW('Appraisal Inputs'!$Q$241:$Q$281)-240,""), ROW()-165)),"")="","",IFERROR(INDEX('Appraisal Inputs'!$D$241:$D$281, SMALL(IF("Yes"='Appraisal Inputs'!$Q$241:$Q$281, ROW('Appraisal Inputs'!$Q$241:$Q$281)-240,""), ROW()-165)),""))</f>
        <v/>
      </c>
    </row>
    <row r="169" spans="1:18" x14ac:dyDescent="0.2">
      <c r="A169" s="765">
        <f t="shared" si="39"/>
        <v>0</v>
      </c>
      <c r="C169" s="847" t="str" cm="1">
        <f t="array" ref="C169">IFERROR(INDEX('Appraisal Inputs'!$C$241:$C$281, SMALL(IF("Yes"='Appraisal Inputs'!$Q$241:$Q$281, ROW('Appraisal Inputs'!$Q$241:$Q$281)-240,""), ROW()-165)),"")</f>
        <v/>
      </c>
      <c r="D169" s="121" t="str" cm="1">
        <f t="array" ref="D169">IF(IFERROR(INDEX('Appraisal Inputs'!$T$241:$T$281, SMALL(IF("Yes"='Appraisal Inputs'!$Q$241:$Q$281, ROW('Appraisal Inputs'!$Q$241:$Q$281)-240,""), ROW()-165)),"")="","",IFERROR(INDEX('Appraisal Inputs'!$T$241:$T$281, SMALL(IF("Yes"='Appraisal Inputs'!$Q$241:$Q$281, ROW('Appraisal Inputs'!$Q$241:$Q$281)-240,""), ROW()-165)),""))</f>
        <v/>
      </c>
      <c r="E169" s="756" t="str" cm="1">
        <f t="array" ref="E169">IF(IFERROR(INDEX('Appraisal Inputs'!$S$241:$S$281, SMALL(IF("Yes"='Appraisal Inputs'!$Q$241:$Q$281, ROW('Appraisal Inputs'!$Q$241:$Q$281)-240,""), ROW()-165)),"")="","",IFERROR(INDEX('Appraisal Inputs'!$S$241:$S$281, SMALL(IF("Yes"='Appraisal Inputs'!$Q$241:$Q$281, ROW('Appraisal Inputs'!$Q$241:$Q$281)-240,""), ROW()-165)),""))</f>
        <v/>
      </c>
      <c r="F169" s="145" t="str">
        <f t="shared" si="55"/>
        <v>-</v>
      </c>
      <c r="G169" s="121" t="str" cm="1">
        <f t="array" ref="G169">IF(IFERROR(INDEX('Appraisal Inputs'!$R$241:$R$281, SMALL(IF("Yes"='Appraisal Inputs'!$Q$241:$Q$281, ROW('Appraisal Inputs'!$Q$241:$Q$281)-240,""), ROW()-165)),"")="","",IFERROR(INDEX('Appraisal Inputs'!$R$241:$R$281, SMALL(IF("Yes"='Appraisal Inputs'!$Q$241:$Q$281, ROW('Appraisal Inputs'!$Q$241:$Q$281)-240,""), ROW()-165)),""))</f>
        <v/>
      </c>
      <c r="H169" s="139" t="str">
        <f t="shared" si="56"/>
        <v>-</v>
      </c>
      <c r="I169" s="143" t="str" cm="1">
        <f t="array" ref="I169">IF(IFERROR(INDEX('Appraisal Inputs'!$D$241:$D$281, SMALL(IF("Yes"='Appraisal Inputs'!$Q$241:$Q$281, ROW('Appraisal Inputs'!$Q$241:$Q$281)-240,""), ROW()-165)),"")="","",IFERROR(INDEX('Appraisal Inputs'!$D$241:$D$281, SMALL(IF("Yes"='Appraisal Inputs'!$Q$241:$Q$281, ROW('Appraisal Inputs'!$Q$241:$Q$281)-240,""), ROW()-165)),""))</f>
        <v/>
      </c>
    </row>
    <row r="170" spans="1:18" x14ac:dyDescent="0.2">
      <c r="A170" s="765">
        <f t="shared" si="39"/>
        <v>0</v>
      </c>
      <c r="C170" s="847" t="str" cm="1">
        <f t="array" ref="C170">IFERROR(INDEX('Appraisal Inputs'!$C$241:$C$281, SMALL(IF("Yes"='Appraisal Inputs'!$Q$241:$Q$281, ROW('Appraisal Inputs'!$Q$241:$Q$281)-240,""), ROW()-165)),"")</f>
        <v/>
      </c>
      <c r="D170" s="121" t="str" cm="1">
        <f t="array" ref="D170">IF(IFERROR(INDEX('Appraisal Inputs'!$T$241:$T$281, SMALL(IF("Yes"='Appraisal Inputs'!$Q$241:$Q$281, ROW('Appraisal Inputs'!$Q$241:$Q$281)-240,""), ROW()-165)),"")="","",IFERROR(INDEX('Appraisal Inputs'!$T$241:$T$281, SMALL(IF("Yes"='Appraisal Inputs'!$Q$241:$Q$281, ROW('Appraisal Inputs'!$Q$241:$Q$281)-240,""), ROW()-165)),""))</f>
        <v/>
      </c>
      <c r="E170" s="756" t="str" cm="1">
        <f t="array" ref="E170">IF(IFERROR(INDEX('Appraisal Inputs'!$S$241:$S$281, SMALL(IF("Yes"='Appraisal Inputs'!$Q$241:$Q$281, ROW('Appraisal Inputs'!$Q$241:$Q$281)-240,""), ROW()-165)),"")="","",IFERROR(INDEX('Appraisal Inputs'!$S$241:$S$281, SMALL(IF("Yes"='Appraisal Inputs'!$Q$241:$Q$281, ROW('Appraisal Inputs'!$Q$241:$Q$281)-240,""), ROW()-165)),""))</f>
        <v/>
      </c>
      <c r="F170" s="145" t="str">
        <f t="shared" si="55"/>
        <v>-</v>
      </c>
      <c r="G170" s="121" t="str" cm="1">
        <f t="array" ref="G170">IF(IFERROR(INDEX('Appraisal Inputs'!$R$241:$R$281, SMALL(IF("Yes"='Appraisal Inputs'!$Q$241:$Q$281, ROW('Appraisal Inputs'!$Q$241:$Q$281)-240,""), ROW()-165)),"")="","",IFERROR(INDEX('Appraisal Inputs'!$R$241:$R$281, SMALL(IF("Yes"='Appraisal Inputs'!$Q$241:$Q$281, ROW('Appraisal Inputs'!$Q$241:$Q$281)-240,""), ROW()-165)),""))</f>
        <v/>
      </c>
      <c r="H170" s="139" t="str">
        <f t="shared" si="56"/>
        <v>-</v>
      </c>
      <c r="I170" s="143" t="str" cm="1">
        <f t="array" ref="I170">IF(IFERROR(INDEX('Appraisal Inputs'!$D$241:$D$281, SMALL(IF("Yes"='Appraisal Inputs'!$Q$241:$Q$281, ROW('Appraisal Inputs'!$Q$241:$Q$281)-240,""), ROW()-165)),"")="","",IFERROR(INDEX('Appraisal Inputs'!$D$241:$D$281, SMALL(IF("Yes"='Appraisal Inputs'!$Q$241:$Q$281, ROW('Appraisal Inputs'!$Q$241:$Q$281)-240,""), ROW()-165)),""))</f>
        <v/>
      </c>
    </row>
    <row r="171" spans="1:18" x14ac:dyDescent="0.2">
      <c r="A171" s="765">
        <f t="shared" si="39"/>
        <v>0</v>
      </c>
      <c r="C171" s="847" t="str" cm="1">
        <f t="array" ref="C171">IFERROR(INDEX('Appraisal Inputs'!$C$241:$C$281, SMALL(IF("Yes"='Appraisal Inputs'!$Q$241:$Q$281, ROW('Appraisal Inputs'!$Q$241:$Q$281)-240,""), ROW()-165)),"")</f>
        <v/>
      </c>
      <c r="D171" s="121" t="str" cm="1">
        <f t="array" ref="D171">IF(IFERROR(INDEX('Appraisal Inputs'!$T$241:$T$281, SMALL(IF("Yes"='Appraisal Inputs'!$Q$241:$Q$281, ROW('Appraisal Inputs'!$Q$241:$Q$281)-240,""), ROW()-165)),"")="","",IFERROR(INDEX('Appraisal Inputs'!$T$241:$T$281, SMALL(IF("Yes"='Appraisal Inputs'!$Q$241:$Q$281, ROW('Appraisal Inputs'!$Q$241:$Q$281)-240,""), ROW()-165)),""))</f>
        <v/>
      </c>
      <c r="E171" s="756" t="str" cm="1">
        <f t="array" ref="E171">IF(IFERROR(INDEX('Appraisal Inputs'!$S$241:$S$281, SMALL(IF("Yes"='Appraisal Inputs'!$Q$241:$Q$281, ROW('Appraisal Inputs'!$Q$241:$Q$281)-240,""), ROW()-165)),"")="","",IFERROR(INDEX('Appraisal Inputs'!$S$241:$S$281, SMALL(IF("Yes"='Appraisal Inputs'!$Q$241:$Q$281, ROW('Appraisal Inputs'!$Q$241:$Q$281)-240,""), ROW()-165)),""))</f>
        <v/>
      </c>
      <c r="F171" s="145" t="str">
        <f t="shared" si="55"/>
        <v>-</v>
      </c>
      <c r="G171" s="121" t="str" cm="1">
        <f t="array" ref="G171">IF(IFERROR(INDEX('Appraisal Inputs'!$R$241:$R$281, SMALL(IF("Yes"='Appraisal Inputs'!$Q$241:$Q$281, ROW('Appraisal Inputs'!$Q$241:$Q$281)-240,""), ROW()-165)),"")="","",IFERROR(INDEX('Appraisal Inputs'!$R$241:$R$281, SMALL(IF("Yes"='Appraisal Inputs'!$Q$241:$Q$281, ROW('Appraisal Inputs'!$Q$241:$Q$281)-240,""), ROW()-165)),""))</f>
        <v/>
      </c>
      <c r="H171" s="139" t="str">
        <f t="shared" si="56"/>
        <v>-</v>
      </c>
      <c r="I171" s="143" t="str" cm="1">
        <f t="array" ref="I171">IF(IFERROR(INDEX('Appraisal Inputs'!$D$241:$D$281, SMALL(IF("Yes"='Appraisal Inputs'!$Q$241:$Q$281, ROW('Appraisal Inputs'!$Q$241:$Q$281)-240,""), ROW()-165)),"")="","",IFERROR(INDEX('Appraisal Inputs'!$D$241:$D$281, SMALL(IF("Yes"='Appraisal Inputs'!$Q$241:$Q$281, ROW('Appraisal Inputs'!$Q$241:$Q$281)-240,""), ROW()-165)),""))</f>
        <v/>
      </c>
    </row>
    <row r="172" spans="1:18" x14ac:dyDescent="0.2">
      <c r="A172" s="765">
        <f t="shared" si="39"/>
        <v>0</v>
      </c>
      <c r="C172" s="847" t="str" cm="1">
        <f t="array" ref="C172">IFERROR(INDEX('Appraisal Inputs'!$C$241:$C$281, SMALL(IF("Yes"='Appraisal Inputs'!$Q$241:$Q$281, ROW('Appraisal Inputs'!$Q$241:$Q$281)-240,""), ROW()-165)),"")</f>
        <v/>
      </c>
      <c r="D172" s="121" t="str" cm="1">
        <f t="array" ref="D172">IF(IFERROR(INDEX('Appraisal Inputs'!$T$241:$T$281, SMALL(IF("Yes"='Appraisal Inputs'!$Q$241:$Q$281, ROW('Appraisal Inputs'!$Q$241:$Q$281)-240,""), ROW()-165)),"")="","",IFERROR(INDEX('Appraisal Inputs'!$T$241:$T$281, SMALL(IF("Yes"='Appraisal Inputs'!$Q$241:$Q$281, ROW('Appraisal Inputs'!$Q$241:$Q$281)-240,""), ROW()-165)),""))</f>
        <v/>
      </c>
      <c r="E172" s="756" t="str" cm="1">
        <f t="array" ref="E172">IF(IFERROR(INDEX('Appraisal Inputs'!$S$241:$S$281, SMALL(IF("Yes"='Appraisal Inputs'!$Q$241:$Q$281, ROW('Appraisal Inputs'!$Q$241:$Q$281)-240,""), ROW()-165)),"")="","",IFERROR(INDEX('Appraisal Inputs'!$S$241:$S$281, SMALL(IF("Yes"='Appraisal Inputs'!$Q$241:$Q$281, ROW('Appraisal Inputs'!$Q$241:$Q$281)-240,""), ROW()-165)),""))</f>
        <v/>
      </c>
      <c r="F172" s="145" t="str">
        <f t="shared" si="55"/>
        <v>-</v>
      </c>
      <c r="G172" s="121" t="str" cm="1">
        <f t="array" ref="G172">IF(IFERROR(INDEX('Appraisal Inputs'!$R$241:$R$281, SMALL(IF("Yes"='Appraisal Inputs'!$Q$241:$Q$281, ROW('Appraisal Inputs'!$Q$241:$Q$281)-240,""), ROW()-165)),"")="","",IFERROR(INDEX('Appraisal Inputs'!$R$241:$R$281, SMALL(IF("Yes"='Appraisal Inputs'!$Q$241:$Q$281, ROW('Appraisal Inputs'!$Q$241:$Q$281)-240,""), ROW()-165)),""))</f>
        <v/>
      </c>
      <c r="H172" s="139" t="str">
        <f t="shared" si="56"/>
        <v>-</v>
      </c>
      <c r="I172" s="143" t="str" cm="1">
        <f t="array" ref="I172">IF(IFERROR(INDEX('Appraisal Inputs'!$D$241:$D$281, SMALL(IF("Yes"='Appraisal Inputs'!$Q$241:$Q$281, ROW('Appraisal Inputs'!$Q$241:$Q$281)-240,""), ROW()-165)),"")="","",IFERROR(INDEX('Appraisal Inputs'!$D$241:$D$281, SMALL(IF("Yes"='Appraisal Inputs'!$Q$241:$Q$281, ROW('Appraisal Inputs'!$Q$241:$Q$281)-240,""), ROW()-165)),""))</f>
        <v/>
      </c>
    </row>
    <row r="173" spans="1:18" x14ac:dyDescent="0.2">
      <c r="A173" s="765">
        <f t="shared" si="39"/>
        <v>0</v>
      </c>
      <c r="C173" s="847" t="str" cm="1">
        <f t="array" ref="C173">IFERROR(INDEX('Appraisal Inputs'!$C$241:$C$281, SMALL(IF("Yes"='Appraisal Inputs'!$Q$241:$Q$281, ROW('Appraisal Inputs'!$Q$241:$Q$281)-240,""), ROW()-165)),"")</f>
        <v/>
      </c>
      <c r="D173" s="121" t="str" cm="1">
        <f t="array" ref="D173">IF(IFERROR(INDEX('Appraisal Inputs'!$T$241:$T$281, SMALL(IF("Yes"='Appraisal Inputs'!$Q$241:$Q$281, ROW('Appraisal Inputs'!$Q$241:$Q$281)-240,""), ROW()-165)),"")="","",IFERROR(INDEX('Appraisal Inputs'!$T$241:$T$281, SMALL(IF("Yes"='Appraisal Inputs'!$Q$241:$Q$281, ROW('Appraisal Inputs'!$Q$241:$Q$281)-240,""), ROW()-165)),""))</f>
        <v/>
      </c>
      <c r="E173" s="756" t="str" cm="1">
        <f t="array" ref="E173">IF(IFERROR(INDEX('Appraisal Inputs'!$S$241:$S$281, SMALL(IF("Yes"='Appraisal Inputs'!$Q$241:$Q$281, ROW('Appraisal Inputs'!$Q$241:$Q$281)-240,""), ROW()-165)),"")="","",IFERROR(INDEX('Appraisal Inputs'!$S$241:$S$281, SMALL(IF("Yes"='Appraisal Inputs'!$Q$241:$Q$281, ROW('Appraisal Inputs'!$Q$241:$Q$281)-240,""), ROW()-165)),""))</f>
        <v/>
      </c>
      <c r="F173" s="145" t="str">
        <f t="shared" si="55"/>
        <v>-</v>
      </c>
      <c r="G173" s="121" t="str" cm="1">
        <f t="array" ref="G173">IF(IFERROR(INDEX('Appraisal Inputs'!$R$241:$R$281, SMALL(IF("Yes"='Appraisal Inputs'!$Q$241:$Q$281, ROW('Appraisal Inputs'!$Q$241:$Q$281)-240,""), ROW()-165)),"")="","",IFERROR(INDEX('Appraisal Inputs'!$R$241:$R$281, SMALL(IF("Yes"='Appraisal Inputs'!$Q$241:$Q$281, ROW('Appraisal Inputs'!$Q$241:$Q$281)-240,""), ROW()-165)),""))</f>
        <v/>
      </c>
      <c r="H173" s="139" t="str">
        <f t="shared" si="56"/>
        <v>-</v>
      </c>
      <c r="I173" s="143" t="str" cm="1">
        <f t="array" ref="I173">IF(IFERROR(INDEX('Appraisal Inputs'!$D$241:$D$281, SMALL(IF("Yes"='Appraisal Inputs'!$Q$241:$Q$281, ROW('Appraisal Inputs'!$Q$241:$Q$281)-240,""), ROW()-165)),"")="","",IFERROR(INDEX('Appraisal Inputs'!$D$241:$D$281, SMALL(IF("Yes"='Appraisal Inputs'!$Q$241:$Q$281, ROW('Appraisal Inputs'!$Q$241:$Q$281)-240,""), ROW()-165)),""))</f>
        <v/>
      </c>
    </row>
    <row r="174" spans="1:18" x14ac:dyDescent="0.2">
      <c r="A174" s="765">
        <f t="shared" si="39"/>
        <v>0</v>
      </c>
      <c r="C174" s="847" t="str" cm="1">
        <f t="array" ref="C174">IFERROR(INDEX('Appraisal Inputs'!$C$241:$C$281, SMALL(IF("Yes"='Appraisal Inputs'!$Q$241:$Q$281, ROW('Appraisal Inputs'!$Q$241:$Q$281)-240,""), ROW()-165)),"")</f>
        <v/>
      </c>
      <c r="D174" s="121" t="str" cm="1">
        <f t="array" ref="D174">IF(IFERROR(INDEX('Appraisal Inputs'!$T$241:$T$281, SMALL(IF("Yes"='Appraisal Inputs'!$Q$241:$Q$281, ROW('Appraisal Inputs'!$Q$241:$Q$281)-240,""), ROW()-165)),"")="","",IFERROR(INDEX('Appraisal Inputs'!$T$241:$T$281, SMALL(IF("Yes"='Appraisal Inputs'!$Q$241:$Q$281, ROW('Appraisal Inputs'!$Q$241:$Q$281)-240,""), ROW()-165)),""))</f>
        <v/>
      </c>
      <c r="E174" s="756" t="str" cm="1">
        <f t="array" ref="E174">IF(IFERROR(INDEX('Appraisal Inputs'!$S$241:$S$281, SMALL(IF("Yes"='Appraisal Inputs'!$Q$241:$Q$281, ROW('Appraisal Inputs'!$Q$241:$Q$281)-240,""), ROW()-165)),"")="","",IFERROR(INDEX('Appraisal Inputs'!$S$241:$S$281, SMALL(IF("Yes"='Appraisal Inputs'!$Q$241:$Q$281, ROW('Appraisal Inputs'!$Q$241:$Q$281)-240,""), ROW()-165)),""))</f>
        <v/>
      </c>
      <c r="F174" s="145" t="str">
        <f t="shared" si="55"/>
        <v>-</v>
      </c>
      <c r="G174" s="121" t="str" cm="1">
        <f t="array" ref="G174">IF(IFERROR(INDEX('Appraisal Inputs'!$R$241:$R$281, SMALL(IF("Yes"='Appraisal Inputs'!$Q$241:$Q$281, ROW('Appraisal Inputs'!$Q$241:$Q$281)-240,""), ROW()-165)),"")="","",IFERROR(INDEX('Appraisal Inputs'!$R$241:$R$281, SMALL(IF("Yes"='Appraisal Inputs'!$Q$241:$Q$281, ROW('Appraisal Inputs'!$Q$241:$Q$281)-240,""), ROW()-165)),""))</f>
        <v/>
      </c>
      <c r="H174" s="139" t="str">
        <f t="shared" si="56"/>
        <v>-</v>
      </c>
      <c r="I174" s="143" t="str" cm="1">
        <f t="array" ref="I174">IF(IFERROR(INDEX('Appraisal Inputs'!$D$241:$D$281, SMALL(IF("Yes"='Appraisal Inputs'!$Q$241:$Q$281, ROW('Appraisal Inputs'!$Q$241:$Q$281)-240,""), ROW()-165)),"")="","",IFERROR(INDEX('Appraisal Inputs'!$D$241:$D$281, SMALL(IF("Yes"='Appraisal Inputs'!$Q$241:$Q$281, ROW('Appraisal Inputs'!$Q$241:$Q$281)-240,""), ROW()-165)),""))</f>
        <v/>
      </c>
    </row>
    <row r="175" spans="1:18" x14ac:dyDescent="0.2">
      <c r="A175" s="765">
        <f t="shared" si="39"/>
        <v>0</v>
      </c>
      <c r="C175" s="847" t="str" cm="1">
        <f t="array" ref="C175">IFERROR(INDEX('Appraisal Inputs'!$C$241:$C$281, SMALL(IF("Yes"='Appraisal Inputs'!$Q$241:$Q$281, ROW('Appraisal Inputs'!$Q$241:$Q$281)-240,""), ROW()-165)),"")</f>
        <v/>
      </c>
      <c r="D175" s="121" t="str" cm="1">
        <f t="array" ref="D175">IF(IFERROR(INDEX('Appraisal Inputs'!$T$241:$T$281, SMALL(IF("Yes"='Appraisal Inputs'!$Q$241:$Q$281, ROW('Appraisal Inputs'!$Q$241:$Q$281)-240,""), ROW()-165)),"")="","",IFERROR(INDEX('Appraisal Inputs'!$T$241:$T$281, SMALL(IF("Yes"='Appraisal Inputs'!$Q$241:$Q$281, ROW('Appraisal Inputs'!$Q$241:$Q$281)-240,""), ROW()-165)),""))</f>
        <v/>
      </c>
      <c r="E175" s="756" t="str" cm="1">
        <f t="array" ref="E175">IF(IFERROR(INDEX('Appraisal Inputs'!$S$241:$S$281, SMALL(IF("Yes"='Appraisal Inputs'!$Q$241:$Q$281, ROW('Appraisal Inputs'!$Q$241:$Q$281)-240,""), ROW()-165)),"")="","",IFERROR(INDEX('Appraisal Inputs'!$S$241:$S$281, SMALL(IF("Yes"='Appraisal Inputs'!$Q$241:$Q$281, ROW('Appraisal Inputs'!$Q$241:$Q$281)-240,""), ROW()-165)),""))</f>
        <v/>
      </c>
      <c r="F175" s="145" t="str">
        <f t="shared" si="55"/>
        <v>-</v>
      </c>
      <c r="G175" s="121" t="str" cm="1">
        <f t="array" ref="G175">IF(IFERROR(INDEX('Appraisal Inputs'!$R$241:$R$281, SMALL(IF("Yes"='Appraisal Inputs'!$Q$241:$Q$281, ROW('Appraisal Inputs'!$Q$241:$Q$281)-240,""), ROW()-165)),"")="","",IFERROR(INDEX('Appraisal Inputs'!$R$241:$R$281, SMALL(IF("Yes"='Appraisal Inputs'!$Q$241:$Q$281, ROW('Appraisal Inputs'!$Q$241:$Q$281)-240,""), ROW()-165)),""))</f>
        <v/>
      </c>
      <c r="H175" s="139" t="str">
        <f t="shared" si="56"/>
        <v>-</v>
      </c>
      <c r="I175" s="143" t="str" cm="1">
        <f t="array" ref="I175">IF(IFERROR(INDEX('Appraisal Inputs'!$D$241:$D$281, SMALL(IF("Yes"='Appraisal Inputs'!$Q$241:$Q$281, ROW('Appraisal Inputs'!$Q$241:$Q$281)-240,""), ROW()-165)),"")="","",IFERROR(INDEX('Appraisal Inputs'!$D$241:$D$281, SMALL(IF("Yes"='Appraisal Inputs'!$Q$241:$Q$281, ROW('Appraisal Inputs'!$Q$241:$Q$281)-240,""), ROW()-165)),""))</f>
        <v/>
      </c>
    </row>
    <row r="176" spans="1:18" x14ac:dyDescent="0.2">
      <c r="A176" s="765">
        <f t="shared" si="39"/>
        <v>0</v>
      </c>
      <c r="C176" s="847" t="str" cm="1">
        <f t="array" ref="C176">IFERROR(INDEX('Appraisal Inputs'!$C$241:$C$281, SMALL(IF("Yes"='Appraisal Inputs'!$Q$241:$Q$281, ROW('Appraisal Inputs'!$Q$241:$Q$281)-240,""), ROW()-165)),"")</f>
        <v/>
      </c>
      <c r="D176" s="121" t="str" cm="1">
        <f t="array" ref="D176">IF(IFERROR(INDEX('Appraisal Inputs'!$T$241:$T$281, SMALL(IF("Yes"='Appraisal Inputs'!$Q$241:$Q$281, ROW('Appraisal Inputs'!$Q$241:$Q$281)-240,""), ROW()-165)),"")="","",IFERROR(INDEX('Appraisal Inputs'!$T$241:$T$281, SMALL(IF("Yes"='Appraisal Inputs'!$Q$241:$Q$281, ROW('Appraisal Inputs'!$Q$241:$Q$281)-240,""), ROW()-165)),""))</f>
        <v/>
      </c>
      <c r="E176" s="756" t="str" cm="1">
        <f t="array" ref="E176">IF(IFERROR(INDEX('Appraisal Inputs'!$S$241:$S$281, SMALL(IF("Yes"='Appraisal Inputs'!$Q$241:$Q$281, ROW('Appraisal Inputs'!$Q$241:$Q$281)-240,""), ROW()-165)),"")="","",IFERROR(INDEX('Appraisal Inputs'!$S$241:$S$281, SMALL(IF("Yes"='Appraisal Inputs'!$Q$241:$Q$281, ROW('Appraisal Inputs'!$Q$241:$Q$281)-240,""), ROW()-165)),""))</f>
        <v/>
      </c>
      <c r="F176" s="145" t="str">
        <f t="shared" si="55"/>
        <v>-</v>
      </c>
      <c r="G176" s="121" t="str" cm="1">
        <f t="array" ref="G176">IF(IFERROR(INDEX('Appraisal Inputs'!$R$241:$R$281, SMALL(IF("Yes"='Appraisal Inputs'!$Q$241:$Q$281, ROW('Appraisal Inputs'!$Q$241:$Q$281)-240,""), ROW()-165)),"")="","",IFERROR(INDEX('Appraisal Inputs'!$R$241:$R$281, SMALL(IF("Yes"='Appraisal Inputs'!$Q$241:$Q$281, ROW('Appraisal Inputs'!$Q$241:$Q$281)-240,""), ROW()-165)),""))</f>
        <v/>
      </c>
      <c r="H176" s="139" t="str">
        <f t="shared" si="56"/>
        <v>-</v>
      </c>
      <c r="I176" s="143" t="str" cm="1">
        <f t="array" ref="I176">IF(IFERROR(INDEX('Appraisal Inputs'!$D$241:$D$281, SMALL(IF("Yes"='Appraisal Inputs'!$Q$241:$Q$281, ROW('Appraisal Inputs'!$Q$241:$Q$281)-240,""), ROW()-165)),"")="","",IFERROR(INDEX('Appraisal Inputs'!$D$241:$D$281, SMALL(IF("Yes"='Appraisal Inputs'!$Q$241:$Q$281, ROW('Appraisal Inputs'!$Q$241:$Q$281)-240,""), ROW()-165)),""))</f>
        <v/>
      </c>
    </row>
    <row r="177" spans="1:9" x14ac:dyDescent="0.2">
      <c r="A177" s="765">
        <f t="shared" si="39"/>
        <v>0</v>
      </c>
      <c r="C177" s="847" t="str" cm="1">
        <f t="array" ref="C177">IFERROR(INDEX('Appraisal Inputs'!$C$241:$C$281, SMALL(IF("Yes"='Appraisal Inputs'!$Q$241:$Q$281, ROW('Appraisal Inputs'!$Q$241:$Q$281)-240,""), ROW()-165)),"")</f>
        <v/>
      </c>
      <c r="D177" s="121" t="str" cm="1">
        <f t="array" ref="D177">IF(IFERROR(INDEX('Appraisal Inputs'!$T$241:$T$281, SMALL(IF("Yes"='Appraisal Inputs'!$Q$241:$Q$281, ROW('Appraisal Inputs'!$Q$241:$Q$281)-240,""), ROW()-165)),"")="","",IFERROR(INDEX('Appraisal Inputs'!$T$241:$T$281, SMALL(IF("Yes"='Appraisal Inputs'!$Q$241:$Q$281, ROW('Appraisal Inputs'!$Q$241:$Q$281)-240,""), ROW()-165)),""))</f>
        <v/>
      </c>
      <c r="E177" s="756" t="str" cm="1">
        <f t="array" ref="E177">IF(IFERROR(INDEX('Appraisal Inputs'!$S$241:$S$281, SMALL(IF("Yes"='Appraisal Inputs'!$Q$241:$Q$281, ROW('Appraisal Inputs'!$Q$241:$Q$281)-240,""), ROW()-165)),"")="","",IFERROR(INDEX('Appraisal Inputs'!$S$241:$S$281, SMALL(IF("Yes"='Appraisal Inputs'!$Q$241:$Q$281, ROW('Appraisal Inputs'!$Q$241:$Q$281)-240,""), ROW()-165)),""))</f>
        <v/>
      </c>
      <c r="F177" s="145" t="str">
        <f t="shared" si="55"/>
        <v>-</v>
      </c>
      <c r="G177" s="121" t="str" cm="1">
        <f t="array" ref="G177">IF(IFERROR(INDEX('Appraisal Inputs'!$R$241:$R$281, SMALL(IF("Yes"='Appraisal Inputs'!$Q$241:$Q$281, ROW('Appraisal Inputs'!$Q$241:$Q$281)-240,""), ROW()-165)),"")="","",IFERROR(INDEX('Appraisal Inputs'!$R$241:$R$281, SMALL(IF("Yes"='Appraisal Inputs'!$Q$241:$Q$281, ROW('Appraisal Inputs'!$Q$241:$Q$281)-240,""), ROW()-165)),""))</f>
        <v/>
      </c>
      <c r="H177" s="139" t="str">
        <f t="shared" si="56"/>
        <v>-</v>
      </c>
      <c r="I177" s="143" t="str" cm="1">
        <f t="array" ref="I177">IF(IFERROR(INDEX('Appraisal Inputs'!$D$241:$D$281, SMALL(IF("Yes"='Appraisal Inputs'!$Q$241:$Q$281, ROW('Appraisal Inputs'!$Q$241:$Q$281)-240,""), ROW()-165)),"")="","",IFERROR(INDEX('Appraisal Inputs'!$D$241:$D$281, SMALL(IF("Yes"='Appraisal Inputs'!$Q$241:$Q$281, ROW('Appraisal Inputs'!$Q$241:$Q$281)-240,""), ROW()-165)),""))</f>
        <v/>
      </c>
    </row>
    <row r="178" spans="1:9" x14ac:dyDescent="0.2">
      <c r="A178" s="765">
        <f t="shared" si="39"/>
        <v>0</v>
      </c>
      <c r="C178" s="847" t="str" cm="1">
        <f t="array" ref="C178">IFERROR(INDEX('Appraisal Inputs'!$C$241:$C$281, SMALL(IF("Yes"='Appraisal Inputs'!$Q$241:$Q$281, ROW('Appraisal Inputs'!$Q$241:$Q$281)-240,""), ROW()-165)),"")</f>
        <v/>
      </c>
      <c r="D178" s="121" t="str" cm="1">
        <f t="array" ref="D178">IF(IFERROR(INDEX('Appraisal Inputs'!$T$241:$T$281, SMALL(IF("Yes"='Appraisal Inputs'!$Q$241:$Q$281, ROW('Appraisal Inputs'!$Q$241:$Q$281)-240,""), ROW()-165)),"")="","",IFERROR(INDEX('Appraisal Inputs'!$T$241:$T$281, SMALL(IF("Yes"='Appraisal Inputs'!$Q$241:$Q$281, ROW('Appraisal Inputs'!$Q$241:$Q$281)-240,""), ROW()-165)),""))</f>
        <v/>
      </c>
      <c r="E178" s="756" t="str" cm="1">
        <f t="array" ref="E178">IF(IFERROR(INDEX('Appraisal Inputs'!$S$241:$S$281, SMALL(IF("Yes"='Appraisal Inputs'!$Q$241:$Q$281, ROW('Appraisal Inputs'!$Q$241:$Q$281)-240,""), ROW()-165)),"")="","",IFERROR(INDEX('Appraisal Inputs'!$S$241:$S$281, SMALL(IF("Yes"='Appraisal Inputs'!$Q$241:$Q$281, ROW('Appraisal Inputs'!$Q$241:$Q$281)-240,""), ROW()-165)),""))</f>
        <v/>
      </c>
      <c r="F178" s="145" t="str">
        <f t="shared" si="55"/>
        <v>-</v>
      </c>
      <c r="G178" s="121" t="str" cm="1">
        <f t="array" ref="G178">IF(IFERROR(INDEX('Appraisal Inputs'!$R$241:$R$281, SMALL(IF("Yes"='Appraisal Inputs'!$Q$241:$Q$281, ROW('Appraisal Inputs'!$Q$241:$Q$281)-240,""), ROW()-165)),"")="","",IFERROR(INDEX('Appraisal Inputs'!$R$241:$R$281, SMALL(IF("Yes"='Appraisal Inputs'!$Q$241:$Q$281, ROW('Appraisal Inputs'!$Q$241:$Q$281)-240,""), ROW()-165)),""))</f>
        <v/>
      </c>
      <c r="H178" s="139" t="str">
        <f t="shared" si="56"/>
        <v>-</v>
      </c>
      <c r="I178" s="143" t="str" cm="1">
        <f t="array" ref="I178">IF(IFERROR(INDEX('Appraisal Inputs'!$D$241:$D$281, SMALL(IF("Yes"='Appraisal Inputs'!$Q$241:$Q$281, ROW('Appraisal Inputs'!$Q$241:$Q$281)-240,""), ROW()-165)),"")="","",IFERROR(INDEX('Appraisal Inputs'!$D$241:$D$281, SMALL(IF("Yes"='Appraisal Inputs'!$Q$241:$Q$281, ROW('Appraisal Inputs'!$Q$241:$Q$281)-240,""), ROW()-165)),""))</f>
        <v/>
      </c>
    </row>
    <row r="179" spans="1:9" x14ac:dyDescent="0.2">
      <c r="A179" s="765">
        <f t="shared" si="39"/>
        <v>0</v>
      </c>
      <c r="C179" s="847" t="str" cm="1">
        <f t="array" ref="C179">IFERROR(INDEX('Appraisal Inputs'!$C$241:$C$281, SMALL(IF("Yes"='Appraisal Inputs'!$Q$241:$Q$281, ROW('Appraisal Inputs'!$Q$241:$Q$281)-240,""), ROW()-165)),"")</f>
        <v/>
      </c>
      <c r="D179" s="121" t="str" cm="1">
        <f t="array" ref="D179">IF(IFERROR(INDEX('Appraisal Inputs'!$T$241:$T$281, SMALL(IF("Yes"='Appraisal Inputs'!$Q$241:$Q$281, ROW('Appraisal Inputs'!$Q$241:$Q$281)-240,""), ROW()-165)),"")="","",IFERROR(INDEX('Appraisal Inputs'!$T$241:$T$281, SMALL(IF("Yes"='Appraisal Inputs'!$Q$241:$Q$281, ROW('Appraisal Inputs'!$Q$241:$Q$281)-240,""), ROW()-165)),""))</f>
        <v/>
      </c>
      <c r="E179" s="756" t="str" cm="1">
        <f t="array" ref="E179">IF(IFERROR(INDEX('Appraisal Inputs'!$S$241:$S$281, SMALL(IF("Yes"='Appraisal Inputs'!$Q$241:$Q$281, ROW('Appraisal Inputs'!$Q$241:$Q$281)-240,""), ROW()-165)),"")="","",IFERROR(INDEX('Appraisal Inputs'!$S$241:$S$281, SMALL(IF("Yes"='Appraisal Inputs'!$Q$241:$Q$281, ROW('Appraisal Inputs'!$Q$241:$Q$281)-240,""), ROW()-165)),""))</f>
        <v/>
      </c>
      <c r="F179" s="145" t="str">
        <f t="shared" si="55"/>
        <v>-</v>
      </c>
      <c r="G179" s="121" t="str" cm="1">
        <f t="array" ref="G179">IF(IFERROR(INDEX('Appraisal Inputs'!$R$241:$R$281, SMALL(IF("Yes"='Appraisal Inputs'!$Q$241:$Q$281, ROW('Appraisal Inputs'!$Q$241:$Q$281)-240,""), ROW()-165)),"")="","",IFERROR(INDEX('Appraisal Inputs'!$R$241:$R$281, SMALL(IF("Yes"='Appraisal Inputs'!$Q$241:$Q$281, ROW('Appraisal Inputs'!$Q$241:$Q$281)-240,""), ROW()-165)),""))</f>
        <v/>
      </c>
      <c r="H179" s="139" t="str">
        <f t="shared" si="56"/>
        <v>-</v>
      </c>
      <c r="I179" s="143" t="str" cm="1">
        <f t="array" ref="I179">IF(IFERROR(INDEX('Appraisal Inputs'!$D$241:$D$281, SMALL(IF("Yes"='Appraisal Inputs'!$Q$241:$Q$281, ROW('Appraisal Inputs'!$Q$241:$Q$281)-240,""), ROW()-165)),"")="","",IFERROR(INDEX('Appraisal Inputs'!$D$241:$D$281, SMALL(IF("Yes"='Appraisal Inputs'!$Q$241:$Q$281, ROW('Appraisal Inputs'!$Q$241:$Q$281)-240,""), ROW()-165)),""))</f>
        <v/>
      </c>
    </row>
    <row r="180" spans="1:9" x14ac:dyDescent="0.2">
      <c r="A180" s="765">
        <f t="shared" si="39"/>
        <v>0</v>
      </c>
      <c r="C180" s="847" t="str" cm="1">
        <f t="array" ref="C180">IFERROR(INDEX('Appraisal Inputs'!$C$241:$C$281, SMALL(IF("Yes"='Appraisal Inputs'!$Q$241:$Q$281, ROW('Appraisal Inputs'!$Q$241:$Q$281)-240,""), ROW()-165)),"")</f>
        <v/>
      </c>
      <c r="D180" s="121" t="str" cm="1">
        <f t="array" ref="D180">IF(IFERROR(INDEX('Appraisal Inputs'!$T$241:$T$281, SMALL(IF("Yes"='Appraisal Inputs'!$Q$241:$Q$281, ROW('Appraisal Inputs'!$Q$241:$Q$281)-240,""), ROW()-165)),"")="","",IFERROR(INDEX('Appraisal Inputs'!$T$241:$T$281, SMALL(IF("Yes"='Appraisal Inputs'!$Q$241:$Q$281, ROW('Appraisal Inputs'!$Q$241:$Q$281)-240,""), ROW()-165)),""))</f>
        <v/>
      </c>
      <c r="E180" s="756" t="str" cm="1">
        <f t="array" ref="E180">IF(IFERROR(INDEX('Appraisal Inputs'!$S$241:$S$281, SMALL(IF("Yes"='Appraisal Inputs'!$Q$241:$Q$281, ROW('Appraisal Inputs'!$Q$241:$Q$281)-240,""), ROW()-165)),"")="","",IFERROR(INDEX('Appraisal Inputs'!$S$241:$S$281, SMALL(IF("Yes"='Appraisal Inputs'!$Q$241:$Q$281, ROW('Appraisal Inputs'!$Q$241:$Q$281)-240,""), ROW()-165)),""))</f>
        <v/>
      </c>
      <c r="F180" s="145" t="str">
        <f t="shared" si="55"/>
        <v>-</v>
      </c>
      <c r="G180" s="121" t="str" cm="1">
        <f t="array" ref="G180">IF(IFERROR(INDEX('Appraisal Inputs'!$R$241:$R$281, SMALL(IF("Yes"='Appraisal Inputs'!$Q$241:$Q$281, ROW('Appraisal Inputs'!$Q$241:$Q$281)-240,""), ROW()-165)),"")="","",IFERROR(INDEX('Appraisal Inputs'!$R$241:$R$281, SMALL(IF("Yes"='Appraisal Inputs'!$Q$241:$Q$281, ROW('Appraisal Inputs'!$Q$241:$Q$281)-240,""), ROW()-165)),""))</f>
        <v/>
      </c>
      <c r="H180" s="139" t="str">
        <f t="shared" si="56"/>
        <v>-</v>
      </c>
      <c r="I180" s="143" t="str" cm="1">
        <f t="array" ref="I180">IF(IFERROR(INDEX('Appraisal Inputs'!$D$241:$D$281, SMALL(IF("Yes"='Appraisal Inputs'!$Q$241:$Q$281, ROW('Appraisal Inputs'!$Q$241:$Q$281)-240,""), ROW()-165)),"")="","",IFERROR(INDEX('Appraisal Inputs'!$D$241:$D$281, SMALL(IF("Yes"='Appraisal Inputs'!$Q$241:$Q$281, ROW('Appraisal Inputs'!$Q$241:$Q$281)-240,""), ROW()-165)),""))</f>
        <v/>
      </c>
    </row>
    <row r="181" spans="1:9" x14ac:dyDescent="0.2">
      <c r="A181" s="765">
        <f t="shared" si="39"/>
        <v>0</v>
      </c>
      <c r="C181" s="847" t="str" cm="1">
        <f t="array" ref="C181">IFERROR(INDEX('Appraisal Inputs'!$C$241:$C$281, SMALL(IF("Yes"='Appraisal Inputs'!$Q$241:$Q$281, ROW('Appraisal Inputs'!$Q$241:$Q$281)-240,""), ROW()-165)),"")</f>
        <v/>
      </c>
      <c r="D181" s="121" t="str" cm="1">
        <f t="array" ref="D181">IF(IFERROR(INDEX('Appraisal Inputs'!$T$241:$T$281, SMALL(IF("Yes"='Appraisal Inputs'!$Q$241:$Q$281, ROW('Appraisal Inputs'!$Q$241:$Q$281)-240,""), ROW()-165)),"")="","",IFERROR(INDEX('Appraisal Inputs'!$T$241:$T$281, SMALL(IF("Yes"='Appraisal Inputs'!$Q$241:$Q$281, ROW('Appraisal Inputs'!$Q$241:$Q$281)-240,""), ROW()-165)),""))</f>
        <v/>
      </c>
      <c r="E181" s="756" t="str" cm="1">
        <f t="array" ref="E181">IF(IFERROR(INDEX('Appraisal Inputs'!$S$241:$S$281, SMALL(IF("Yes"='Appraisal Inputs'!$Q$241:$Q$281, ROW('Appraisal Inputs'!$Q$241:$Q$281)-240,""), ROW()-165)),"")="","",IFERROR(INDEX('Appraisal Inputs'!$S$241:$S$281, SMALL(IF("Yes"='Appraisal Inputs'!$Q$241:$Q$281, ROW('Appraisal Inputs'!$Q$241:$Q$281)-240,""), ROW()-165)),""))</f>
        <v/>
      </c>
      <c r="F181" s="145" t="str">
        <f t="shared" si="55"/>
        <v>-</v>
      </c>
      <c r="G181" s="121" t="str" cm="1">
        <f t="array" ref="G181">IF(IFERROR(INDEX('Appraisal Inputs'!$R$241:$R$281, SMALL(IF("Yes"='Appraisal Inputs'!$Q$241:$Q$281, ROW('Appraisal Inputs'!$Q$241:$Q$281)-240,""), ROW()-165)),"")="","",IFERROR(INDEX('Appraisal Inputs'!$R$241:$R$281, SMALL(IF("Yes"='Appraisal Inputs'!$Q$241:$Q$281, ROW('Appraisal Inputs'!$Q$241:$Q$281)-240,""), ROW()-165)),""))</f>
        <v/>
      </c>
      <c r="H181" s="139" t="str">
        <f t="shared" si="56"/>
        <v>-</v>
      </c>
      <c r="I181" s="143" t="str" cm="1">
        <f t="array" ref="I181">IF(IFERROR(INDEX('Appraisal Inputs'!$D$241:$D$281, SMALL(IF("Yes"='Appraisal Inputs'!$Q$241:$Q$281, ROW('Appraisal Inputs'!$Q$241:$Q$281)-240,""), ROW()-165)),"")="","",IFERROR(INDEX('Appraisal Inputs'!$D$241:$D$281, SMALL(IF("Yes"='Appraisal Inputs'!$Q$241:$Q$281, ROW('Appraisal Inputs'!$Q$241:$Q$281)-240,""), ROW()-165)),""))</f>
        <v/>
      </c>
    </row>
    <row r="182" spans="1:9" x14ac:dyDescent="0.2">
      <c r="A182" s="765">
        <f t="shared" si="39"/>
        <v>0</v>
      </c>
      <c r="C182" s="847" t="str" cm="1">
        <f t="array" ref="C182">IFERROR(INDEX('Appraisal Inputs'!$C$241:$C$281, SMALL(IF("Yes"='Appraisal Inputs'!$Q$241:$Q$281, ROW('Appraisal Inputs'!$Q$241:$Q$281)-240,""), ROW()-165)),"")</f>
        <v/>
      </c>
      <c r="D182" s="121" t="str" cm="1">
        <f t="array" ref="D182">IF(IFERROR(INDEX('Appraisal Inputs'!$T$241:$T$281, SMALL(IF("Yes"='Appraisal Inputs'!$Q$241:$Q$281, ROW('Appraisal Inputs'!$Q$241:$Q$281)-240,""), ROW()-165)),"")="","",IFERROR(INDEX('Appraisal Inputs'!$T$241:$T$281, SMALL(IF("Yes"='Appraisal Inputs'!$Q$241:$Q$281, ROW('Appraisal Inputs'!$Q$241:$Q$281)-240,""), ROW()-165)),""))</f>
        <v/>
      </c>
      <c r="E182" s="756" t="str" cm="1">
        <f t="array" ref="E182">IF(IFERROR(INDEX('Appraisal Inputs'!$S$241:$S$281, SMALL(IF("Yes"='Appraisal Inputs'!$Q$241:$Q$281, ROW('Appraisal Inputs'!$Q$241:$Q$281)-240,""), ROW()-165)),"")="","",IFERROR(INDEX('Appraisal Inputs'!$S$241:$S$281, SMALL(IF("Yes"='Appraisal Inputs'!$Q$241:$Q$281, ROW('Appraisal Inputs'!$Q$241:$Q$281)-240,""), ROW()-165)),""))</f>
        <v/>
      </c>
      <c r="F182" s="145" t="str">
        <f t="shared" si="55"/>
        <v>-</v>
      </c>
      <c r="G182" s="121" t="str" cm="1">
        <f t="array" ref="G182">IF(IFERROR(INDEX('Appraisal Inputs'!$R$241:$R$281, SMALL(IF("Yes"='Appraisal Inputs'!$Q$241:$Q$281, ROW('Appraisal Inputs'!$Q$241:$Q$281)-240,""), ROW()-165)),"")="","",IFERROR(INDEX('Appraisal Inputs'!$R$241:$R$281, SMALL(IF("Yes"='Appraisal Inputs'!$Q$241:$Q$281, ROW('Appraisal Inputs'!$Q$241:$Q$281)-240,""), ROW()-165)),""))</f>
        <v/>
      </c>
      <c r="H182" s="139" t="str">
        <f t="shared" si="56"/>
        <v>-</v>
      </c>
      <c r="I182" s="143" t="str" cm="1">
        <f t="array" ref="I182">IF(IFERROR(INDEX('Appraisal Inputs'!$D$241:$D$281, SMALL(IF("Yes"='Appraisal Inputs'!$Q$241:$Q$281, ROW('Appraisal Inputs'!$Q$241:$Q$281)-240,""), ROW()-165)),"")="","",IFERROR(INDEX('Appraisal Inputs'!$D$241:$D$281, SMALL(IF("Yes"='Appraisal Inputs'!$Q$241:$Q$281, ROW('Appraisal Inputs'!$Q$241:$Q$281)-240,""), ROW()-165)),""))</f>
        <v/>
      </c>
    </row>
    <row r="183" spans="1:9" x14ac:dyDescent="0.2">
      <c r="A183" s="765">
        <f t="shared" si="39"/>
        <v>0</v>
      </c>
      <c r="C183" s="847" t="str" cm="1">
        <f t="array" ref="C183">IFERROR(INDEX('Appraisal Inputs'!$C$241:$C$281, SMALL(IF("Yes"='Appraisal Inputs'!$Q$241:$Q$281, ROW('Appraisal Inputs'!$Q$241:$Q$281)-240,""), ROW()-165)),"")</f>
        <v/>
      </c>
      <c r="D183" s="121" t="str" cm="1">
        <f t="array" ref="D183">IF(IFERROR(INDEX('Appraisal Inputs'!$T$241:$T$281, SMALL(IF("Yes"='Appraisal Inputs'!$Q$241:$Q$281, ROW('Appraisal Inputs'!$Q$241:$Q$281)-240,""), ROW()-165)),"")="","",IFERROR(INDEX('Appraisal Inputs'!$T$241:$T$281, SMALL(IF("Yes"='Appraisal Inputs'!$Q$241:$Q$281, ROW('Appraisal Inputs'!$Q$241:$Q$281)-240,""), ROW()-165)),""))</f>
        <v/>
      </c>
      <c r="E183" s="756" t="str" cm="1">
        <f t="array" ref="E183">IF(IFERROR(INDEX('Appraisal Inputs'!$S$241:$S$281, SMALL(IF("Yes"='Appraisal Inputs'!$Q$241:$Q$281, ROW('Appraisal Inputs'!$Q$241:$Q$281)-240,""), ROW()-165)),"")="","",IFERROR(INDEX('Appraisal Inputs'!$S$241:$S$281, SMALL(IF("Yes"='Appraisal Inputs'!$Q$241:$Q$281, ROW('Appraisal Inputs'!$Q$241:$Q$281)-240,""), ROW()-165)),""))</f>
        <v/>
      </c>
      <c r="F183" s="145" t="str">
        <f t="shared" si="55"/>
        <v>-</v>
      </c>
      <c r="G183" s="121" t="str" cm="1">
        <f t="array" ref="G183">IF(IFERROR(INDEX('Appraisal Inputs'!$R$241:$R$281, SMALL(IF("Yes"='Appraisal Inputs'!$Q$241:$Q$281, ROW('Appraisal Inputs'!$Q$241:$Q$281)-240,""), ROW()-165)),"")="","",IFERROR(INDEX('Appraisal Inputs'!$R$241:$R$281, SMALL(IF("Yes"='Appraisal Inputs'!$Q$241:$Q$281, ROW('Appraisal Inputs'!$Q$241:$Q$281)-240,""), ROW()-165)),""))</f>
        <v/>
      </c>
      <c r="H183" s="139" t="str">
        <f t="shared" si="56"/>
        <v>-</v>
      </c>
      <c r="I183" s="143" t="str" cm="1">
        <f t="array" ref="I183">IF(IFERROR(INDEX('Appraisal Inputs'!$D$241:$D$281, SMALL(IF("Yes"='Appraisal Inputs'!$Q$241:$Q$281, ROW('Appraisal Inputs'!$Q$241:$Q$281)-240,""), ROW()-165)),"")="","",IFERROR(INDEX('Appraisal Inputs'!$D$241:$D$281, SMALL(IF("Yes"='Appraisal Inputs'!$Q$241:$Q$281, ROW('Appraisal Inputs'!$Q$241:$Q$281)-240,""), ROW()-165)),""))</f>
        <v/>
      </c>
    </row>
    <row r="184" spans="1:9" x14ac:dyDescent="0.2">
      <c r="A184" s="765">
        <f t="shared" si="39"/>
        <v>0</v>
      </c>
      <c r="C184" s="847" t="str" cm="1">
        <f t="array" ref="C184">IFERROR(INDEX('Appraisal Inputs'!$C$241:$C$281, SMALL(IF("Yes"='Appraisal Inputs'!$Q$241:$Q$281, ROW('Appraisal Inputs'!$Q$241:$Q$281)-240,""), ROW()-165)),"")</f>
        <v/>
      </c>
      <c r="D184" s="121" t="str" cm="1">
        <f t="array" ref="D184">IF(IFERROR(INDEX('Appraisal Inputs'!$T$241:$T$281, SMALL(IF("Yes"='Appraisal Inputs'!$Q$241:$Q$281, ROW('Appraisal Inputs'!$Q$241:$Q$281)-240,""), ROW()-165)),"")="","",IFERROR(INDEX('Appraisal Inputs'!$T$241:$T$281, SMALL(IF("Yes"='Appraisal Inputs'!$Q$241:$Q$281, ROW('Appraisal Inputs'!$Q$241:$Q$281)-240,""), ROW()-165)),""))</f>
        <v/>
      </c>
      <c r="E184" s="756" t="str" cm="1">
        <f t="array" ref="E184">IF(IFERROR(INDEX('Appraisal Inputs'!$S$241:$S$281, SMALL(IF("Yes"='Appraisal Inputs'!$Q$241:$Q$281, ROW('Appraisal Inputs'!$Q$241:$Q$281)-240,""), ROW()-165)),"")="","",IFERROR(INDEX('Appraisal Inputs'!$S$241:$S$281, SMALL(IF("Yes"='Appraisal Inputs'!$Q$241:$Q$281, ROW('Appraisal Inputs'!$Q$241:$Q$281)-240,""), ROW()-165)),""))</f>
        <v/>
      </c>
      <c r="F184" s="145" t="str">
        <f t="shared" si="55"/>
        <v>-</v>
      </c>
      <c r="G184" s="121" t="str" cm="1">
        <f t="array" ref="G184">IF(IFERROR(INDEX('Appraisal Inputs'!$R$241:$R$281, SMALL(IF("Yes"='Appraisal Inputs'!$Q$241:$Q$281, ROW('Appraisal Inputs'!$Q$241:$Q$281)-240,""), ROW()-165)),"")="","",IFERROR(INDEX('Appraisal Inputs'!$R$241:$R$281, SMALL(IF("Yes"='Appraisal Inputs'!$Q$241:$Q$281, ROW('Appraisal Inputs'!$Q$241:$Q$281)-240,""), ROW()-165)),""))</f>
        <v/>
      </c>
      <c r="H184" s="139" t="str">
        <f t="shared" si="56"/>
        <v>-</v>
      </c>
      <c r="I184" s="143" t="str" cm="1">
        <f t="array" ref="I184">IF(IFERROR(INDEX('Appraisal Inputs'!$D$241:$D$281, SMALL(IF("Yes"='Appraisal Inputs'!$Q$241:$Q$281, ROW('Appraisal Inputs'!$Q$241:$Q$281)-240,""), ROW()-165)),"")="","",IFERROR(INDEX('Appraisal Inputs'!$D$241:$D$281, SMALL(IF("Yes"='Appraisal Inputs'!$Q$241:$Q$281, ROW('Appraisal Inputs'!$Q$241:$Q$281)-240,""), ROW()-165)),""))</f>
        <v/>
      </c>
    </row>
    <row r="185" spans="1:9" x14ac:dyDescent="0.2">
      <c r="A185" s="765">
        <f t="shared" si="39"/>
        <v>0</v>
      </c>
      <c r="C185" s="847" t="str" cm="1">
        <f t="array" ref="C185">IFERROR(INDEX('Appraisal Inputs'!$C$241:$C$281, SMALL(IF("Yes"='Appraisal Inputs'!$Q$241:$Q$281, ROW('Appraisal Inputs'!$Q$241:$Q$281)-240,""), ROW()-165)),"")</f>
        <v/>
      </c>
      <c r="D185" s="121" t="str" cm="1">
        <f t="array" ref="D185">IF(IFERROR(INDEX('Appraisal Inputs'!$T$241:$T$281, SMALL(IF("Yes"='Appraisal Inputs'!$Q$241:$Q$281, ROW('Appraisal Inputs'!$Q$241:$Q$281)-240,""), ROW()-165)),"")="","",IFERROR(INDEX('Appraisal Inputs'!$T$241:$T$281, SMALL(IF("Yes"='Appraisal Inputs'!$Q$241:$Q$281, ROW('Appraisal Inputs'!$Q$241:$Q$281)-240,""), ROW()-165)),""))</f>
        <v/>
      </c>
      <c r="E185" s="756" t="str" cm="1">
        <f t="array" ref="E185">IF(IFERROR(INDEX('Appraisal Inputs'!$S$241:$S$281, SMALL(IF("Yes"='Appraisal Inputs'!$Q$241:$Q$281, ROW('Appraisal Inputs'!$Q$241:$Q$281)-240,""), ROW()-165)),"")="","",IFERROR(INDEX('Appraisal Inputs'!$S$241:$S$281, SMALL(IF("Yes"='Appraisal Inputs'!$Q$241:$Q$281, ROW('Appraisal Inputs'!$Q$241:$Q$281)-240,""), ROW()-165)),""))</f>
        <v/>
      </c>
      <c r="F185" s="145" t="str">
        <f t="shared" si="55"/>
        <v>-</v>
      </c>
      <c r="G185" s="121" t="str" cm="1">
        <f t="array" ref="G185">IF(IFERROR(INDEX('Appraisal Inputs'!$R$241:$R$281, SMALL(IF("Yes"='Appraisal Inputs'!$Q$241:$Q$281, ROW('Appraisal Inputs'!$Q$241:$Q$281)-240,""), ROW()-165)),"")="","",IFERROR(INDEX('Appraisal Inputs'!$R$241:$R$281, SMALL(IF("Yes"='Appraisal Inputs'!$Q$241:$Q$281, ROW('Appraisal Inputs'!$Q$241:$Q$281)-240,""), ROW()-165)),""))</f>
        <v/>
      </c>
      <c r="H185" s="139" t="str">
        <f t="shared" si="56"/>
        <v>-</v>
      </c>
      <c r="I185" s="143" t="str" cm="1">
        <f t="array" ref="I185">IF(IFERROR(INDEX('Appraisal Inputs'!$D$241:$D$281, SMALL(IF("Yes"='Appraisal Inputs'!$Q$241:$Q$281, ROW('Appraisal Inputs'!$Q$241:$Q$281)-240,""), ROW()-165)),"")="","",IFERROR(INDEX('Appraisal Inputs'!$D$241:$D$281, SMALL(IF("Yes"='Appraisal Inputs'!$Q$241:$Q$281, ROW('Appraisal Inputs'!$Q$241:$Q$281)-240,""), ROW()-165)),""))</f>
        <v/>
      </c>
    </row>
    <row r="186" spans="1:9" x14ac:dyDescent="0.2">
      <c r="A186" s="765">
        <f t="shared" si="39"/>
        <v>0</v>
      </c>
      <c r="C186" s="847" t="str" cm="1">
        <f t="array" ref="C186">IFERROR(INDEX('Appraisal Inputs'!$C$241:$C$281, SMALL(IF("Yes"='Appraisal Inputs'!$Q$241:$Q$281, ROW('Appraisal Inputs'!$Q$241:$Q$281)-240,""), ROW()-165)),"")</f>
        <v/>
      </c>
      <c r="D186" s="121" t="str" cm="1">
        <f t="array" ref="D186">IF(IFERROR(INDEX('Appraisal Inputs'!$T$241:$T$281, SMALL(IF("Yes"='Appraisal Inputs'!$Q$241:$Q$281, ROW('Appraisal Inputs'!$Q$241:$Q$281)-240,""), ROW()-165)),"")="","",IFERROR(INDEX('Appraisal Inputs'!$T$241:$T$281, SMALL(IF("Yes"='Appraisal Inputs'!$Q$241:$Q$281, ROW('Appraisal Inputs'!$Q$241:$Q$281)-240,""), ROW()-165)),""))</f>
        <v/>
      </c>
      <c r="E186" s="756" t="str" cm="1">
        <f t="array" ref="E186">IF(IFERROR(INDEX('Appraisal Inputs'!$S$241:$S$281, SMALL(IF("Yes"='Appraisal Inputs'!$Q$241:$Q$281, ROW('Appraisal Inputs'!$Q$241:$Q$281)-240,""), ROW()-165)),"")="","",IFERROR(INDEX('Appraisal Inputs'!$S$241:$S$281, SMALL(IF("Yes"='Appraisal Inputs'!$Q$241:$Q$281, ROW('Appraisal Inputs'!$Q$241:$Q$281)-240,""), ROW()-165)),""))</f>
        <v/>
      </c>
      <c r="F186" s="145" t="str">
        <f t="shared" si="55"/>
        <v>-</v>
      </c>
      <c r="G186" s="121" t="str" cm="1">
        <f t="array" ref="G186">IF(IFERROR(INDEX('Appraisal Inputs'!$R$241:$R$281, SMALL(IF("Yes"='Appraisal Inputs'!$Q$241:$Q$281, ROW('Appraisal Inputs'!$Q$241:$Q$281)-240,""), ROW()-165)),"")="","",IFERROR(INDEX('Appraisal Inputs'!$R$241:$R$281, SMALL(IF("Yes"='Appraisal Inputs'!$Q$241:$Q$281, ROW('Appraisal Inputs'!$Q$241:$Q$281)-240,""), ROW()-165)),""))</f>
        <v/>
      </c>
      <c r="H186" s="139" t="str">
        <f t="shared" si="56"/>
        <v>-</v>
      </c>
      <c r="I186" s="143" t="str" cm="1">
        <f t="array" ref="I186">IF(IFERROR(INDEX('Appraisal Inputs'!$D$241:$D$281, SMALL(IF("Yes"='Appraisal Inputs'!$Q$241:$Q$281, ROW('Appraisal Inputs'!$Q$241:$Q$281)-240,""), ROW()-165)),"")="","",IFERROR(INDEX('Appraisal Inputs'!$D$241:$D$281, SMALL(IF("Yes"='Appraisal Inputs'!$Q$241:$Q$281, ROW('Appraisal Inputs'!$Q$241:$Q$281)-240,""), ROW()-165)),""))</f>
        <v/>
      </c>
    </row>
    <row r="187" spans="1:9" x14ac:dyDescent="0.2">
      <c r="A187" s="765">
        <f t="shared" si="39"/>
        <v>0</v>
      </c>
      <c r="C187" s="847" t="str" cm="1">
        <f t="array" ref="C187">IFERROR(INDEX('Appraisal Inputs'!$C$241:$C$281, SMALL(IF("Yes"='Appraisal Inputs'!$Q$241:$Q$281, ROW('Appraisal Inputs'!$Q$241:$Q$281)-240,""), ROW()-165)),"")</f>
        <v/>
      </c>
      <c r="D187" s="121" t="str" cm="1">
        <f t="array" ref="D187">IF(IFERROR(INDEX('Appraisal Inputs'!$T$241:$T$281, SMALL(IF("Yes"='Appraisal Inputs'!$Q$241:$Q$281, ROW('Appraisal Inputs'!$Q$241:$Q$281)-240,""), ROW()-165)),"")="","",IFERROR(INDEX('Appraisal Inputs'!$T$241:$T$281, SMALL(IF("Yes"='Appraisal Inputs'!$Q$241:$Q$281, ROW('Appraisal Inputs'!$Q$241:$Q$281)-240,""), ROW()-165)),""))</f>
        <v/>
      </c>
      <c r="E187" s="756" t="str" cm="1">
        <f t="array" ref="E187">IF(IFERROR(INDEX('Appraisal Inputs'!$S$241:$S$281, SMALL(IF("Yes"='Appraisal Inputs'!$Q$241:$Q$281, ROW('Appraisal Inputs'!$Q$241:$Q$281)-240,""), ROW()-165)),"")="","",IFERROR(INDEX('Appraisal Inputs'!$S$241:$S$281, SMALL(IF("Yes"='Appraisal Inputs'!$Q$241:$Q$281, ROW('Appraisal Inputs'!$Q$241:$Q$281)-240,""), ROW()-165)),""))</f>
        <v/>
      </c>
      <c r="F187" s="145" t="str">
        <f t="shared" si="55"/>
        <v>-</v>
      </c>
      <c r="G187" s="121" t="str" cm="1">
        <f t="array" ref="G187">IF(IFERROR(INDEX('Appraisal Inputs'!$R$241:$R$281, SMALL(IF("Yes"='Appraisal Inputs'!$Q$241:$Q$281, ROW('Appraisal Inputs'!$Q$241:$Q$281)-240,""), ROW()-165)),"")="","",IFERROR(INDEX('Appraisal Inputs'!$R$241:$R$281, SMALL(IF("Yes"='Appraisal Inputs'!$Q$241:$Q$281, ROW('Appraisal Inputs'!$Q$241:$Q$281)-240,""), ROW()-165)),""))</f>
        <v/>
      </c>
      <c r="H187" s="139" t="str">
        <f t="shared" si="56"/>
        <v>-</v>
      </c>
      <c r="I187" s="143" t="str" cm="1">
        <f t="array" ref="I187">IF(IFERROR(INDEX('Appraisal Inputs'!$D$241:$D$281, SMALL(IF("Yes"='Appraisal Inputs'!$Q$241:$Q$281, ROW('Appraisal Inputs'!$Q$241:$Q$281)-240,""), ROW()-165)),"")="","",IFERROR(INDEX('Appraisal Inputs'!$D$241:$D$281, SMALL(IF("Yes"='Appraisal Inputs'!$Q$241:$Q$281, ROW('Appraisal Inputs'!$Q$241:$Q$281)-240,""), ROW()-165)),""))</f>
        <v/>
      </c>
    </row>
    <row r="188" spans="1:9" x14ac:dyDescent="0.2">
      <c r="A188" s="765">
        <f t="shared" si="39"/>
        <v>0</v>
      </c>
      <c r="C188" s="847" t="str" cm="1">
        <f t="array" ref="C188">IFERROR(INDEX('Appraisal Inputs'!$C$241:$C$281, SMALL(IF("Yes"='Appraisal Inputs'!$Q$241:$Q$281, ROW('Appraisal Inputs'!$Q$241:$Q$281)-240,""), ROW()-165)),"")</f>
        <v/>
      </c>
      <c r="D188" s="121" t="str" cm="1">
        <f t="array" ref="D188">IF(IFERROR(INDEX('Appraisal Inputs'!$T$241:$T$281, SMALL(IF("Yes"='Appraisal Inputs'!$Q$241:$Q$281, ROW('Appraisal Inputs'!$Q$241:$Q$281)-240,""), ROW()-165)),"")="","",IFERROR(INDEX('Appraisal Inputs'!$T$241:$T$281, SMALL(IF("Yes"='Appraisal Inputs'!$Q$241:$Q$281, ROW('Appraisal Inputs'!$Q$241:$Q$281)-240,""), ROW()-165)),""))</f>
        <v/>
      </c>
      <c r="E188" s="756" t="str" cm="1">
        <f t="array" ref="E188">IF(IFERROR(INDEX('Appraisal Inputs'!$S$241:$S$281, SMALL(IF("Yes"='Appraisal Inputs'!$Q$241:$Q$281, ROW('Appraisal Inputs'!$Q$241:$Q$281)-240,""), ROW()-165)),"")="","",IFERROR(INDEX('Appraisal Inputs'!$S$241:$S$281, SMALL(IF("Yes"='Appraisal Inputs'!$Q$241:$Q$281, ROW('Appraisal Inputs'!$Q$241:$Q$281)-240,""), ROW()-165)),""))</f>
        <v/>
      </c>
      <c r="F188" s="145" t="str">
        <f t="shared" si="55"/>
        <v>-</v>
      </c>
      <c r="G188" s="121" t="str" cm="1">
        <f t="array" ref="G188">IF(IFERROR(INDEX('Appraisal Inputs'!$R$241:$R$281, SMALL(IF("Yes"='Appraisal Inputs'!$Q$241:$Q$281, ROW('Appraisal Inputs'!$Q$241:$Q$281)-240,""), ROW()-165)),"")="","",IFERROR(INDEX('Appraisal Inputs'!$R$241:$R$281, SMALL(IF("Yes"='Appraisal Inputs'!$Q$241:$Q$281, ROW('Appraisal Inputs'!$Q$241:$Q$281)-240,""), ROW()-165)),""))</f>
        <v/>
      </c>
      <c r="H188" s="139" t="str">
        <f t="shared" si="56"/>
        <v>-</v>
      </c>
      <c r="I188" s="143" t="str" cm="1">
        <f t="array" ref="I188">IF(IFERROR(INDEX('Appraisal Inputs'!$D$241:$D$281, SMALL(IF("Yes"='Appraisal Inputs'!$Q$241:$Q$281, ROW('Appraisal Inputs'!$Q$241:$Q$281)-240,""), ROW()-165)),"")="","",IFERROR(INDEX('Appraisal Inputs'!$D$241:$D$281, SMALL(IF("Yes"='Appraisal Inputs'!$Q$241:$Q$281, ROW('Appraisal Inputs'!$Q$241:$Q$281)-240,""), ROW()-165)),""))</f>
        <v/>
      </c>
    </row>
    <row r="189" spans="1:9" x14ac:dyDescent="0.2">
      <c r="A189" s="765">
        <f t="shared" si="39"/>
        <v>0</v>
      </c>
      <c r="C189" s="847" t="str" cm="1">
        <f t="array" ref="C189">IFERROR(INDEX('Appraisal Inputs'!$C$241:$C$281, SMALL(IF("Yes"='Appraisal Inputs'!$Q$241:$Q$281, ROW('Appraisal Inputs'!$Q$241:$Q$281)-240,""), ROW()-165)),"")</f>
        <v/>
      </c>
      <c r="D189" s="121" t="str" cm="1">
        <f t="array" ref="D189">IF(IFERROR(INDEX('Appraisal Inputs'!$T$241:$T$281, SMALL(IF("Yes"='Appraisal Inputs'!$Q$241:$Q$281, ROW('Appraisal Inputs'!$Q$241:$Q$281)-240,""), ROW()-165)),"")="","",IFERROR(INDEX('Appraisal Inputs'!$T$241:$T$281, SMALL(IF("Yes"='Appraisal Inputs'!$Q$241:$Q$281, ROW('Appraisal Inputs'!$Q$241:$Q$281)-240,""), ROW()-165)),""))</f>
        <v/>
      </c>
      <c r="E189" s="756" t="str" cm="1">
        <f t="array" ref="E189">IF(IFERROR(INDEX('Appraisal Inputs'!$S$241:$S$281, SMALL(IF("Yes"='Appraisal Inputs'!$Q$241:$Q$281, ROW('Appraisal Inputs'!$Q$241:$Q$281)-240,""), ROW()-165)),"")="","",IFERROR(INDEX('Appraisal Inputs'!$S$241:$S$281, SMALL(IF("Yes"='Appraisal Inputs'!$Q$241:$Q$281, ROW('Appraisal Inputs'!$Q$241:$Q$281)-240,""), ROW()-165)),""))</f>
        <v/>
      </c>
      <c r="F189" s="145" t="str">
        <f t="shared" si="55"/>
        <v>-</v>
      </c>
      <c r="G189" s="121" t="str" cm="1">
        <f t="array" ref="G189">IF(IFERROR(INDEX('Appraisal Inputs'!$R$241:$R$281, SMALL(IF("Yes"='Appraisal Inputs'!$Q$241:$Q$281, ROW('Appraisal Inputs'!$Q$241:$Q$281)-240,""), ROW()-165)),"")="","",IFERROR(INDEX('Appraisal Inputs'!$R$241:$R$281, SMALL(IF("Yes"='Appraisal Inputs'!$Q$241:$Q$281, ROW('Appraisal Inputs'!$Q$241:$Q$281)-240,""), ROW()-165)),""))</f>
        <v/>
      </c>
      <c r="H189" s="139" t="str">
        <f t="shared" si="56"/>
        <v>-</v>
      </c>
      <c r="I189" s="143" t="str" cm="1">
        <f t="array" ref="I189">IF(IFERROR(INDEX('Appraisal Inputs'!$D$241:$D$281, SMALL(IF("Yes"='Appraisal Inputs'!$Q$241:$Q$281, ROW('Appraisal Inputs'!$Q$241:$Q$281)-240,""), ROW()-165)),"")="","",IFERROR(INDEX('Appraisal Inputs'!$D$241:$D$281, SMALL(IF("Yes"='Appraisal Inputs'!$Q$241:$Q$281, ROW('Appraisal Inputs'!$Q$241:$Q$281)-240,""), ROW()-165)),""))</f>
        <v/>
      </c>
    </row>
    <row r="190" spans="1:9" x14ac:dyDescent="0.2">
      <c r="A190" s="765">
        <f t="shared" si="39"/>
        <v>0</v>
      </c>
      <c r="C190" s="847" t="str" cm="1">
        <f t="array" ref="C190">IFERROR(INDEX('Appraisal Inputs'!$C$241:$C$281, SMALL(IF("Yes"='Appraisal Inputs'!$Q$241:$Q$281, ROW('Appraisal Inputs'!$Q$241:$Q$281)-240,""), ROW()-165)),"")</f>
        <v/>
      </c>
      <c r="D190" s="121" t="str" cm="1">
        <f t="array" ref="D190">IF(IFERROR(INDEX('Appraisal Inputs'!$T$241:$T$281, SMALL(IF("Yes"='Appraisal Inputs'!$Q$241:$Q$281, ROW('Appraisal Inputs'!$Q$241:$Q$281)-240,""), ROW()-165)),"")="","",IFERROR(INDEX('Appraisal Inputs'!$T$241:$T$281, SMALL(IF("Yes"='Appraisal Inputs'!$Q$241:$Q$281, ROW('Appraisal Inputs'!$Q$241:$Q$281)-240,""), ROW()-165)),""))</f>
        <v/>
      </c>
      <c r="E190" s="756" t="str" cm="1">
        <f t="array" ref="E190">IF(IFERROR(INDEX('Appraisal Inputs'!$S$241:$S$281, SMALL(IF("Yes"='Appraisal Inputs'!$Q$241:$Q$281, ROW('Appraisal Inputs'!$Q$241:$Q$281)-240,""), ROW()-165)),"")="","",IFERROR(INDEX('Appraisal Inputs'!$S$241:$S$281, SMALL(IF("Yes"='Appraisal Inputs'!$Q$241:$Q$281, ROW('Appraisal Inputs'!$Q$241:$Q$281)-240,""), ROW()-165)),""))</f>
        <v/>
      </c>
      <c r="F190" s="145" t="str">
        <f t="shared" si="55"/>
        <v>-</v>
      </c>
      <c r="G190" s="121" t="str" cm="1">
        <f t="array" ref="G190">IF(IFERROR(INDEX('Appraisal Inputs'!$R$241:$R$281, SMALL(IF("Yes"='Appraisal Inputs'!$Q$241:$Q$281, ROW('Appraisal Inputs'!$Q$241:$Q$281)-240,""), ROW()-165)),"")="","",IFERROR(INDEX('Appraisal Inputs'!$R$241:$R$281, SMALL(IF("Yes"='Appraisal Inputs'!$Q$241:$Q$281, ROW('Appraisal Inputs'!$Q$241:$Q$281)-240,""), ROW()-165)),""))</f>
        <v/>
      </c>
      <c r="H190" s="139" t="str">
        <f t="shared" si="56"/>
        <v>-</v>
      </c>
      <c r="I190" s="143" t="str" cm="1">
        <f t="array" ref="I190">IF(IFERROR(INDEX('Appraisal Inputs'!$D$241:$D$281, SMALL(IF("Yes"='Appraisal Inputs'!$Q$241:$Q$281, ROW('Appraisal Inputs'!$Q$241:$Q$281)-240,""), ROW()-165)),"")="","",IFERROR(INDEX('Appraisal Inputs'!$D$241:$D$281, SMALL(IF("Yes"='Appraisal Inputs'!$Q$241:$Q$281, ROW('Appraisal Inputs'!$Q$241:$Q$281)-240,""), ROW()-165)),""))</f>
        <v/>
      </c>
    </row>
    <row r="191" spans="1:9" x14ac:dyDescent="0.2">
      <c r="A191" s="765">
        <f t="shared" si="39"/>
        <v>0</v>
      </c>
      <c r="C191" s="847" t="str" cm="1">
        <f t="array" ref="C191">IFERROR(INDEX('Appraisal Inputs'!$C$241:$C$281, SMALL(IF("Yes"='Appraisal Inputs'!$Q$241:$Q$281, ROW('Appraisal Inputs'!$Q$241:$Q$281)-240,""), ROW()-165)),"")</f>
        <v/>
      </c>
      <c r="D191" s="121" t="str" cm="1">
        <f t="array" ref="D191">IF(IFERROR(INDEX('Appraisal Inputs'!$T$241:$T$281, SMALL(IF("Yes"='Appraisal Inputs'!$Q$241:$Q$281, ROW('Appraisal Inputs'!$Q$241:$Q$281)-240,""), ROW()-165)),"")="","",IFERROR(INDEX('Appraisal Inputs'!$T$241:$T$281, SMALL(IF("Yes"='Appraisal Inputs'!$Q$241:$Q$281, ROW('Appraisal Inputs'!$Q$241:$Q$281)-240,""), ROW()-165)),""))</f>
        <v/>
      </c>
      <c r="E191" s="756" t="str" cm="1">
        <f t="array" ref="E191">IF(IFERROR(INDEX('Appraisal Inputs'!$S$241:$S$281, SMALL(IF("Yes"='Appraisal Inputs'!$Q$241:$Q$281, ROW('Appraisal Inputs'!$Q$241:$Q$281)-240,""), ROW()-165)),"")="","",IFERROR(INDEX('Appraisal Inputs'!$S$241:$S$281, SMALL(IF("Yes"='Appraisal Inputs'!$Q$241:$Q$281, ROW('Appraisal Inputs'!$Q$241:$Q$281)-240,""), ROW()-165)),""))</f>
        <v/>
      </c>
      <c r="F191" s="145" t="str">
        <f t="shared" si="55"/>
        <v>-</v>
      </c>
      <c r="G191" s="121" t="str" cm="1">
        <f t="array" ref="G191">IF(IFERROR(INDEX('Appraisal Inputs'!$R$241:$R$281, SMALL(IF("Yes"='Appraisal Inputs'!$Q$241:$Q$281, ROW('Appraisal Inputs'!$Q$241:$Q$281)-240,""), ROW()-165)),"")="","",IFERROR(INDEX('Appraisal Inputs'!$R$241:$R$281, SMALL(IF("Yes"='Appraisal Inputs'!$Q$241:$Q$281, ROW('Appraisal Inputs'!$Q$241:$Q$281)-240,""), ROW()-165)),""))</f>
        <v/>
      </c>
      <c r="H191" s="139" t="str">
        <f t="shared" si="56"/>
        <v>-</v>
      </c>
      <c r="I191" s="143" t="str" cm="1">
        <f t="array" ref="I191">IF(IFERROR(INDEX('Appraisal Inputs'!$D$241:$D$281, SMALL(IF("Yes"='Appraisal Inputs'!$Q$241:$Q$281, ROW('Appraisal Inputs'!$Q$241:$Q$281)-240,""), ROW()-165)),"")="","",IFERROR(INDEX('Appraisal Inputs'!$D$241:$D$281, SMALL(IF("Yes"='Appraisal Inputs'!$Q$241:$Q$281, ROW('Appraisal Inputs'!$Q$241:$Q$281)-240,""), ROW()-165)),""))</f>
        <v/>
      </c>
    </row>
    <row r="192" spans="1:9" x14ac:dyDescent="0.2">
      <c r="A192" s="765">
        <f t="shared" si="39"/>
        <v>0</v>
      </c>
      <c r="C192" s="847" t="str" cm="1">
        <f t="array" ref="C192">IFERROR(INDEX('Appraisal Inputs'!$C$241:$C$281, SMALL(IF("Yes"='Appraisal Inputs'!$Q$241:$Q$281, ROW('Appraisal Inputs'!$Q$241:$Q$281)-240,""), ROW()-165)),"")</f>
        <v/>
      </c>
      <c r="D192" s="121" t="str" cm="1">
        <f t="array" ref="D192">IF(IFERROR(INDEX('Appraisal Inputs'!$T$241:$T$281, SMALL(IF("Yes"='Appraisal Inputs'!$Q$241:$Q$281, ROW('Appraisal Inputs'!$Q$241:$Q$281)-240,""), ROW()-165)),"")="","",IFERROR(INDEX('Appraisal Inputs'!$T$241:$T$281, SMALL(IF("Yes"='Appraisal Inputs'!$Q$241:$Q$281, ROW('Appraisal Inputs'!$Q$241:$Q$281)-240,""), ROW()-165)),""))</f>
        <v/>
      </c>
      <c r="E192" s="756" t="str" cm="1">
        <f t="array" ref="E192">IF(IFERROR(INDEX('Appraisal Inputs'!$S$241:$S$281, SMALL(IF("Yes"='Appraisal Inputs'!$Q$241:$Q$281, ROW('Appraisal Inputs'!$Q$241:$Q$281)-240,""), ROW()-165)),"")="","",IFERROR(INDEX('Appraisal Inputs'!$S$241:$S$281, SMALL(IF("Yes"='Appraisal Inputs'!$Q$241:$Q$281, ROW('Appraisal Inputs'!$Q$241:$Q$281)-240,""), ROW()-165)),""))</f>
        <v/>
      </c>
      <c r="F192" s="145" t="str">
        <f t="shared" si="55"/>
        <v>-</v>
      </c>
      <c r="G192" s="121" t="str" cm="1">
        <f t="array" ref="G192">IF(IFERROR(INDEX('Appraisal Inputs'!$R$241:$R$281, SMALL(IF("Yes"='Appraisal Inputs'!$Q$241:$Q$281, ROW('Appraisal Inputs'!$Q$241:$Q$281)-240,""), ROW()-165)),"")="","",IFERROR(INDEX('Appraisal Inputs'!$R$241:$R$281, SMALL(IF("Yes"='Appraisal Inputs'!$Q$241:$Q$281, ROW('Appraisal Inputs'!$Q$241:$Q$281)-240,""), ROW()-165)),""))</f>
        <v/>
      </c>
      <c r="H192" s="139" t="str">
        <f t="shared" si="56"/>
        <v>-</v>
      </c>
      <c r="I192" s="143" t="str" cm="1">
        <f t="array" ref="I192">IF(IFERROR(INDEX('Appraisal Inputs'!$D$241:$D$281, SMALL(IF("Yes"='Appraisal Inputs'!$Q$241:$Q$281, ROW('Appraisal Inputs'!$Q$241:$Q$281)-240,""), ROW()-165)),"")="","",IFERROR(INDEX('Appraisal Inputs'!$D$241:$D$281, SMALL(IF("Yes"='Appraisal Inputs'!$Q$241:$Q$281, ROW('Appraisal Inputs'!$Q$241:$Q$281)-240,""), ROW()-165)),""))</f>
        <v/>
      </c>
    </row>
    <row r="193" spans="1:9" x14ac:dyDescent="0.2">
      <c r="A193" s="765">
        <f t="shared" si="39"/>
        <v>0</v>
      </c>
      <c r="C193" s="847" t="str" cm="1">
        <f t="array" ref="C193">IFERROR(INDEX('Appraisal Inputs'!$C$241:$C$281, SMALL(IF("Yes"='Appraisal Inputs'!$Q$241:$Q$281, ROW('Appraisal Inputs'!$Q$241:$Q$281)-240,""), ROW()-165)),"")</f>
        <v/>
      </c>
      <c r="D193" s="121" t="str" cm="1">
        <f t="array" ref="D193">IF(IFERROR(INDEX('Appraisal Inputs'!$T$241:$T$281, SMALL(IF("Yes"='Appraisal Inputs'!$Q$241:$Q$281, ROW('Appraisal Inputs'!$Q$241:$Q$281)-240,""), ROW()-165)),"")="","",IFERROR(INDEX('Appraisal Inputs'!$T$241:$T$281, SMALL(IF("Yes"='Appraisal Inputs'!$Q$241:$Q$281, ROW('Appraisal Inputs'!$Q$241:$Q$281)-240,""), ROW()-165)),""))</f>
        <v/>
      </c>
      <c r="E193" s="756" t="str" cm="1">
        <f t="array" ref="E193">IF(IFERROR(INDEX('Appraisal Inputs'!$S$241:$S$281, SMALL(IF("Yes"='Appraisal Inputs'!$Q$241:$Q$281, ROW('Appraisal Inputs'!$Q$241:$Q$281)-240,""), ROW()-165)),"")="","",IFERROR(INDEX('Appraisal Inputs'!$S$241:$S$281, SMALL(IF("Yes"='Appraisal Inputs'!$Q$241:$Q$281, ROW('Appraisal Inputs'!$Q$241:$Q$281)-240,""), ROW()-165)),""))</f>
        <v/>
      </c>
      <c r="F193" s="145" t="str">
        <f t="shared" si="55"/>
        <v>-</v>
      </c>
      <c r="G193" s="121" t="str" cm="1">
        <f t="array" ref="G193">IF(IFERROR(INDEX('Appraisal Inputs'!$R$241:$R$281, SMALL(IF("Yes"='Appraisal Inputs'!$Q$241:$Q$281, ROW('Appraisal Inputs'!$Q$241:$Q$281)-240,""), ROW()-165)),"")="","",IFERROR(INDEX('Appraisal Inputs'!$R$241:$R$281, SMALL(IF("Yes"='Appraisal Inputs'!$Q$241:$Q$281, ROW('Appraisal Inputs'!$Q$241:$Q$281)-240,""), ROW()-165)),""))</f>
        <v/>
      </c>
      <c r="H193" s="139" t="str">
        <f t="shared" si="56"/>
        <v>-</v>
      </c>
      <c r="I193" s="143" t="str" cm="1">
        <f t="array" ref="I193">IF(IFERROR(INDEX('Appraisal Inputs'!$D$241:$D$281, SMALL(IF("Yes"='Appraisal Inputs'!$Q$241:$Q$281, ROW('Appraisal Inputs'!$Q$241:$Q$281)-240,""), ROW()-165)),"")="","",IFERROR(INDEX('Appraisal Inputs'!$D$241:$D$281, SMALL(IF("Yes"='Appraisal Inputs'!$Q$241:$Q$281, ROW('Appraisal Inputs'!$Q$241:$Q$281)-240,""), ROW()-165)),""))</f>
        <v/>
      </c>
    </row>
    <row r="194" spans="1:9" x14ac:dyDescent="0.2">
      <c r="A194" s="765">
        <f t="shared" si="39"/>
        <v>0</v>
      </c>
      <c r="C194" s="847" t="str" cm="1">
        <f t="array" ref="C194">IFERROR(INDEX('Appraisal Inputs'!$C$241:$C$281, SMALL(IF("Yes"='Appraisal Inputs'!$Q$241:$Q$281, ROW('Appraisal Inputs'!$Q$241:$Q$281)-240,""), ROW()-165)),"")</f>
        <v/>
      </c>
      <c r="D194" s="121" t="str" cm="1">
        <f t="array" ref="D194">IF(IFERROR(INDEX('Appraisal Inputs'!$T$241:$T$281, SMALL(IF("Yes"='Appraisal Inputs'!$Q$241:$Q$281, ROW('Appraisal Inputs'!$Q$241:$Q$281)-240,""), ROW()-165)),"")="","",IFERROR(INDEX('Appraisal Inputs'!$T$241:$T$281, SMALL(IF("Yes"='Appraisal Inputs'!$Q$241:$Q$281, ROW('Appraisal Inputs'!$Q$241:$Q$281)-240,""), ROW()-165)),""))</f>
        <v/>
      </c>
      <c r="E194" s="756" t="str" cm="1">
        <f t="array" ref="E194">IF(IFERROR(INDEX('Appraisal Inputs'!$S$241:$S$281, SMALL(IF("Yes"='Appraisal Inputs'!$Q$241:$Q$281, ROW('Appraisal Inputs'!$Q$241:$Q$281)-240,""), ROW()-165)),"")="","",IFERROR(INDEX('Appraisal Inputs'!$S$241:$S$281, SMALL(IF("Yes"='Appraisal Inputs'!$Q$241:$Q$281, ROW('Appraisal Inputs'!$Q$241:$Q$281)-240,""), ROW()-165)),""))</f>
        <v/>
      </c>
      <c r="F194" s="145" t="str">
        <f t="shared" si="55"/>
        <v>-</v>
      </c>
      <c r="G194" s="121" t="str" cm="1">
        <f t="array" ref="G194">IF(IFERROR(INDEX('Appraisal Inputs'!$R$241:$R$281, SMALL(IF("Yes"='Appraisal Inputs'!$Q$241:$Q$281, ROW('Appraisal Inputs'!$Q$241:$Q$281)-240,""), ROW()-165)),"")="","",IFERROR(INDEX('Appraisal Inputs'!$R$241:$R$281, SMALL(IF("Yes"='Appraisal Inputs'!$Q$241:$Q$281, ROW('Appraisal Inputs'!$Q$241:$Q$281)-240,""), ROW()-165)),""))</f>
        <v/>
      </c>
      <c r="H194" s="139" t="str">
        <f t="shared" si="56"/>
        <v>-</v>
      </c>
      <c r="I194" s="143" t="str" cm="1">
        <f t="array" ref="I194">IF(IFERROR(INDEX('Appraisal Inputs'!$D$241:$D$281, SMALL(IF("Yes"='Appraisal Inputs'!$Q$241:$Q$281, ROW('Appraisal Inputs'!$Q$241:$Q$281)-240,""), ROW()-165)),"")="","",IFERROR(INDEX('Appraisal Inputs'!$D$241:$D$281, SMALL(IF("Yes"='Appraisal Inputs'!$Q$241:$Q$281, ROW('Appraisal Inputs'!$Q$241:$Q$281)-240,""), ROW()-165)),""))</f>
        <v/>
      </c>
    </row>
    <row r="195" spans="1:9" x14ac:dyDescent="0.2">
      <c r="A195" s="765">
        <f t="shared" si="39"/>
        <v>0</v>
      </c>
      <c r="C195" s="847" t="str" cm="1">
        <f t="array" ref="C195">IFERROR(INDEX('Appraisal Inputs'!$C$241:$C$281, SMALL(IF("Yes"='Appraisal Inputs'!$Q$241:$Q$281, ROW('Appraisal Inputs'!$Q$241:$Q$281)-240,""), ROW()-165)),"")</f>
        <v/>
      </c>
      <c r="D195" s="121" t="str" cm="1">
        <f t="array" ref="D195">IF(IFERROR(INDEX('Appraisal Inputs'!$T$241:$T$281, SMALL(IF("Yes"='Appraisal Inputs'!$Q$241:$Q$281, ROW('Appraisal Inputs'!$Q$241:$Q$281)-240,""), ROW()-165)),"")="","",IFERROR(INDEX('Appraisal Inputs'!$T$241:$T$281, SMALL(IF("Yes"='Appraisal Inputs'!$Q$241:$Q$281, ROW('Appraisal Inputs'!$Q$241:$Q$281)-240,""), ROW()-165)),""))</f>
        <v/>
      </c>
      <c r="E195" s="756" t="str" cm="1">
        <f t="array" ref="E195">IF(IFERROR(INDEX('Appraisal Inputs'!$S$241:$S$281, SMALL(IF("Yes"='Appraisal Inputs'!$Q$241:$Q$281, ROW('Appraisal Inputs'!$Q$241:$Q$281)-240,""), ROW()-165)),"")="","",IFERROR(INDEX('Appraisal Inputs'!$S$241:$S$281, SMALL(IF("Yes"='Appraisal Inputs'!$Q$241:$Q$281, ROW('Appraisal Inputs'!$Q$241:$Q$281)-240,""), ROW()-165)),""))</f>
        <v/>
      </c>
      <c r="F195" s="145" t="str">
        <f t="shared" si="55"/>
        <v>-</v>
      </c>
      <c r="G195" s="121" t="str" cm="1">
        <f t="array" ref="G195">IF(IFERROR(INDEX('Appraisal Inputs'!$R$241:$R$281, SMALL(IF("Yes"='Appraisal Inputs'!$Q$241:$Q$281, ROW('Appraisal Inputs'!$Q$241:$Q$281)-240,""), ROW()-165)),"")="","",IFERROR(INDEX('Appraisal Inputs'!$R$241:$R$281, SMALL(IF("Yes"='Appraisal Inputs'!$Q$241:$Q$281, ROW('Appraisal Inputs'!$Q$241:$Q$281)-240,""), ROW()-165)),""))</f>
        <v/>
      </c>
      <c r="H195" s="139" t="str">
        <f t="shared" si="56"/>
        <v>-</v>
      </c>
      <c r="I195" s="143" t="str" cm="1">
        <f t="array" ref="I195">IF(IFERROR(INDEX('Appraisal Inputs'!$D$241:$D$281, SMALL(IF("Yes"='Appraisal Inputs'!$Q$241:$Q$281, ROW('Appraisal Inputs'!$Q$241:$Q$281)-240,""), ROW()-165)),"")="","",IFERROR(INDEX('Appraisal Inputs'!$D$241:$D$281, SMALL(IF("Yes"='Appraisal Inputs'!$Q$241:$Q$281, ROW('Appraisal Inputs'!$Q$241:$Q$281)-240,""), ROW()-165)),""))</f>
        <v/>
      </c>
    </row>
    <row r="196" spans="1:9" x14ac:dyDescent="0.2">
      <c r="A196" s="765">
        <f t="shared" si="39"/>
        <v>0</v>
      </c>
      <c r="C196" s="847" t="str" cm="1">
        <f t="array" ref="C196">IFERROR(INDEX('Appraisal Inputs'!$C$241:$C$281, SMALL(IF("Yes"='Appraisal Inputs'!$Q$241:$Q$281, ROW('Appraisal Inputs'!$Q$241:$Q$281)-240,""), ROW()-165)),"")</f>
        <v/>
      </c>
      <c r="D196" s="121" t="str" cm="1">
        <f t="array" ref="D196">IF(IFERROR(INDEX('Appraisal Inputs'!$T$241:$T$281, SMALL(IF("Yes"='Appraisal Inputs'!$Q$241:$Q$281, ROW('Appraisal Inputs'!$Q$241:$Q$281)-240,""), ROW()-165)),"")="","",IFERROR(INDEX('Appraisal Inputs'!$T$241:$T$281, SMALL(IF("Yes"='Appraisal Inputs'!$Q$241:$Q$281, ROW('Appraisal Inputs'!$Q$241:$Q$281)-240,""), ROW()-165)),""))</f>
        <v/>
      </c>
      <c r="E196" s="756" t="str" cm="1">
        <f t="array" ref="E196">IF(IFERROR(INDEX('Appraisal Inputs'!$S$241:$S$281, SMALL(IF("Yes"='Appraisal Inputs'!$Q$241:$Q$281, ROW('Appraisal Inputs'!$Q$241:$Q$281)-240,""), ROW()-165)),"")="","",IFERROR(INDEX('Appraisal Inputs'!$S$241:$S$281, SMALL(IF("Yes"='Appraisal Inputs'!$Q$241:$Q$281, ROW('Appraisal Inputs'!$Q$241:$Q$281)-240,""), ROW()-165)),""))</f>
        <v/>
      </c>
      <c r="F196" s="145" t="str">
        <f t="shared" si="55"/>
        <v>-</v>
      </c>
      <c r="G196" s="121" t="str" cm="1">
        <f t="array" ref="G196">IF(IFERROR(INDEX('Appraisal Inputs'!$R$241:$R$281, SMALL(IF("Yes"='Appraisal Inputs'!$Q$241:$Q$281, ROW('Appraisal Inputs'!$Q$241:$Q$281)-240,""), ROW()-165)),"")="","",IFERROR(INDEX('Appraisal Inputs'!$R$241:$R$281, SMALL(IF("Yes"='Appraisal Inputs'!$Q$241:$Q$281, ROW('Appraisal Inputs'!$Q$241:$Q$281)-240,""), ROW()-165)),""))</f>
        <v/>
      </c>
      <c r="H196" s="139" t="str">
        <f t="shared" si="56"/>
        <v>-</v>
      </c>
      <c r="I196" s="143" t="str" cm="1">
        <f t="array" ref="I196">IF(IFERROR(INDEX('Appraisal Inputs'!$D$241:$D$281, SMALL(IF("Yes"='Appraisal Inputs'!$Q$241:$Q$281, ROW('Appraisal Inputs'!$Q$241:$Q$281)-240,""), ROW()-165)),"")="","",IFERROR(INDEX('Appraisal Inputs'!$D$241:$D$281, SMALL(IF("Yes"='Appraisal Inputs'!$Q$241:$Q$281, ROW('Appraisal Inputs'!$Q$241:$Q$281)-240,""), ROW()-165)),""))</f>
        <v/>
      </c>
    </row>
    <row r="197" spans="1:9" x14ac:dyDescent="0.2">
      <c r="A197" s="765">
        <f t="shared" si="39"/>
        <v>0</v>
      </c>
      <c r="C197" s="847" t="str" cm="1">
        <f t="array" ref="C197">IFERROR(INDEX('Appraisal Inputs'!$C$241:$C$281, SMALL(IF("Yes"='Appraisal Inputs'!$Q$241:$Q$281, ROW('Appraisal Inputs'!$Q$241:$Q$281)-240,""), ROW()-165)),"")</f>
        <v/>
      </c>
      <c r="D197" s="121" t="str" cm="1">
        <f t="array" ref="D197">IF(IFERROR(INDEX('Appraisal Inputs'!$T$241:$T$281, SMALL(IF("Yes"='Appraisal Inputs'!$Q$241:$Q$281, ROW('Appraisal Inputs'!$Q$241:$Q$281)-240,""), ROW()-165)),"")="","",IFERROR(INDEX('Appraisal Inputs'!$T$241:$T$281, SMALL(IF("Yes"='Appraisal Inputs'!$Q$241:$Q$281, ROW('Appraisal Inputs'!$Q$241:$Q$281)-240,""), ROW()-165)),""))</f>
        <v/>
      </c>
      <c r="E197" s="756" t="str" cm="1">
        <f t="array" ref="E197">IF(IFERROR(INDEX('Appraisal Inputs'!$S$241:$S$281, SMALL(IF("Yes"='Appraisal Inputs'!$Q$241:$Q$281, ROW('Appraisal Inputs'!$Q$241:$Q$281)-240,""), ROW()-165)),"")="","",IFERROR(INDEX('Appraisal Inputs'!$S$241:$S$281, SMALL(IF("Yes"='Appraisal Inputs'!$Q$241:$Q$281, ROW('Appraisal Inputs'!$Q$241:$Q$281)-240,""), ROW()-165)),""))</f>
        <v/>
      </c>
      <c r="F197" s="145" t="str">
        <f t="shared" si="55"/>
        <v>-</v>
      </c>
      <c r="G197" s="121" t="str" cm="1">
        <f t="array" ref="G197">IF(IFERROR(INDEX('Appraisal Inputs'!$R$241:$R$281, SMALL(IF("Yes"='Appraisal Inputs'!$Q$241:$Q$281, ROW('Appraisal Inputs'!$Q$241:$Q$281)-240,""), ROW()-165)),"")="","",IFERROR(INDEX('Appraisal Inputs'!$R$241:$R$281, SMALL(IF("Yes"='Appraisal Inputs'!$Q$241:$Q$281, ROW('Appraisal Inputs'!$Q$241:$Q$281)-240,""), ROW()-165)),""))</f>
        <v/>
      </c>
      <c r="H197" s="139" t="str">
        <f t="shared" si="56"/>
        <v>-</v>
      </c>
      <c r="I197" s="143" t="str" cm="1">
        <f t="array" ref="I197">IF(IFERROR(INDEX('Appraisal Inputs'!$D$241:$D$281, SMALL(IF("Yes"='Appraisal Inputs'!$Q$241:$Q$281, ROW('Appraisal Inputs'!$Q$241:$Q$281)-240,""), ROW()-165)),"")="","",IFERROR(INDEX('Appraisal Inputs'!$D$241:$D$281, SMALL(IF("Yes"='Appraisal Inputs'!$Q$241:$Q$281, ROW('Appraisal Inputs'!$Q$241:$Q$281)-240,""), ROW()-165)),""))</f>
        <v/>
      </c>
    </row>
    <row r="198" spans="1:9" x14ac:dyDescent="0.2">
      <c r="A198" s="765">
        <f t="shared" si="39"/>
        <v>0</v>
      </c>
      <c r="C198" s="847" t="str" cm="1">
        <f t="array" ref="C198">IFERROR(INDEX('Appraisal Inputs'!$C$241:$C$281, SMALL(IF("Yes"='Appraisal Inputs'!$Q$241:$Q$281, ROW('Appraisal Inputs'!$Q$241:$Q$281)-240,""), ROW()-165)),"")</f>
        <v/>
      </c>
      <c r="D198" s="121" t="str" cm="1">
        <f t="array" ref="D198">IF(IFERROR(INDEX('Appraisal Inputs'!$T$241:$T$281, SMALL(IF("Yes"='Appraisal Inputs'!$Q$241:$Q$281, ROW('Appraisal Inputs'!$Q$241:$Q$281)-240,""), ROW()-165)),"")="","",IFERROR(INDEX('Appraisal Inputs'!$T$241:$T$281, SMALL(IF("Yes"='Appraisal Inputs'!$Q$241:$Q$281, ROW('Appraisal Inputs'!$Q$241:$Q$281)-240,""), ROW()-165)),""))</f>
        <v/>
      </c>
      <c r="E198" s="756" t="str" cm="1">
        <f t="array" ref="E198">IF(IFERROR(INDEX('Appraisal Inputs'!$S$241:$S$281, SMALL(IF("Yes"='Appraisal Inputs'!$Q$241:$Q$281, ROW('Appraisal Inputs'!$Q$241:$Q$281)-240,""), ROW()-165)),"")="","",IFERROR(INDEX('Appraisal Inputs'!$S$241:$S$281, SMALL(IF("Yes"='Appraisal Inputs'!$Q$241:$Q$281, ROW('Appraisal Inputs'!$Q$241:$Q$281)-240,""), ROW()-165)),""))</f>
        <v/>
      </c>
      <c r="F198" s="145" t="str">
        <f t="shared" si="55"/>
        <v>-</v>
      </c>
      <c r="G198" s="121" t="str" cm="1">
        <f t="array" ref="G198">IF(IFERROR(INDEX('Appraisal Inputs'!$R$241:$R$281, SMALL(IF("Yes"='Appraisal Inputs'!$Q$241:$Q$281, ROW('Appraisal Inputs'!$Q$241:$Q$281)-240,""), ROW()-165)),"")="","",IFERROR(INDEX('Appraisal Inputs'!$R$241:$R$281, SMALL(IF("Yes"='Appraisal Inputs'!$Q$241:$Q$281, ROW('Appraisal Inputs'!$Q$241:$Q$281)-240,""), ROW()-165)),""))</f>
        <v/>
      </c>
      <c r="H198" s="139" t="str">
        <f t="shared" si="56"/>
        <v>-</v>
      </c>
      <c r="I198" s="143" t="str" cm="1">
        <f t="array" ref="I198">IF(IFERROR(INDEX('Appraisal Inputs'!$D$241:$D$281, SMALL(IF("Yes"='Appraisal Inputs'!$Q$241:$Q$281, ROW('Appraisal Inputs'!$Q$241:$Q$281)-240,""), ROW()-165)),"")="","",IFERROR(INDEX('Appraisal Inputs'!$D$241:$D$281, SMALL(IF("Yes"='Appraisal Inputs'!$Q$241:$Q$281, ROW('Appraisal Inputs'!$Q$241:$Q$281)-240,""), ROW()-165)),""))</f>
        <v/>
      </c>
    </row>
    <row r="199" spans="1:9" x14ac:dyDescent="0.2">
      <c r="A199" s="765">
        <f t="shared" si="39"/>
        <v>0</v>
      </c>
      <c r="C199" s="847" t="str" cm="1">
        <f t="array" ref="C199">IFERROR(INDEX('Appraisal Inputs'!$C$241:$C$281, SMALL(IF("Yes"='Appraisal Inputs'!$Q$241:$Q$281, ROW('Appraisal Inputs'!$Q$241:$Q$281)-240,""), ROW()-165)),"")</f>
        <v/>
      </c>
      <c r="D199" s="121" t="str" cm="1">
        <f t="array" ref="D199">IF(IFERROR(INDEX('Appraisal Inputs'!$T$241:$T$281, SMALL(IF("Yes"='Appraisal Inputs'!$Q$241:$Q$281, ROW('Appraisal Inputs'!$Q$241:$Q$281)-240,""), ROW()-165)),"")="","",IFERROR(INDEX('Appraisal Inputs'!$T$241:$T$281, SMALL(IF("Yes"='Appraisal Inputs'!$Q$241:$Q$281, ROW('Appraisal Inputs'!$Q$241:$Q$281)-240,""), ROW()-165)),""))</f>
        <v/>
      </c>
      <c r="E199" s="756" t="str" cm="1">
        <f t="array" ref="E199">IF(IFERROR(INDEX('Appraisal Inputs'!$S$241:$S$281, SMALL(IF("Yes"='Appraisal Inputs'!$Q$241:$Q$281, ROW('Appraisal Inputs'!$Q$241:$Q$281)-240,""), ROW()-165)),"")="","",IFERROR(INDEX('Appraisal Inputs'!$S$241:$S$281, SMALL(IF("Yes"='Appraisal Inputs'!$Q$241:$Q$281, ROW('Appraisal Inputs'!$Q$241:$Q$281)-240,""), ROW()-165)),""))</f>
        <v/>
      </c>
      <c r="F199" s="145" t="str">
        <f t="shared" si="55"/>
        <v>-</v>
      </c>
      <c r="G199" s="121" t="str" cm="1">
        <f t="array" ref="G199">IF(IFERROR(INDEX('Appraisal Inputs'!$R$241:$R$281, SMALL(IF("Yes"='Appraisal Inputs'!$Q$241:$Q$281, ROW('Appraisal Inputs'!$Q$241:$Q$281)-240,""), ROW()-165)),"")="","",IFERROR(INDEX('Appraisal Inputs'!$R$241:$R$281, SMALL(IF("Yes"='Appraisal Inputs'!$Q$241:$Q$281, ROW('Appraisal Inputs'!$Q$241:$Q$281)-240,""), ROW()-165)),""))</f>
        <v/>
      </c>
      <c r="H199" s="139" t="str">
        <f t="shared" si="56"/>
        <v>-</v>
      </c>
      <c r="I199" s="143" t="str" cm="1">
        <f t="array" ref="I199">IF(IFERROR(INDEX('Appraisal Inputs'!$D$241:$D$281, SMALL(IF("Yes"='Appraisal Inputs'!$Q$241:$Q$281, ROW('Appraisal Inputs'!$Q$241:$Q$281)-240,""), ROW()-165)),"")="","",IFERROR(INDEX('Appraisal Inputs'!$D$241:$D$281, SMALL(IF("Yes"='Appraisal Inputs'!$Q$241:$Q$281, ROW('Appraisal Inputs'!$Q$241:$Q$281)-240,""), ROW()-165)),""))</f>
        <v/>
      </c>
    </row>
    <row r="200" spans="1:9" x14ac:dyDescent="0.2">
      <c r="A200" s="765">
        <f t="shared" si="39"/>
        <v>0</v>
      </c>
      <c r="C200" s="847" t="str" cm="1">
        <f t="array" ref="C200">IFERROR(INDEX('Appraisal Inputs'!$C$241:$C$281, SMALL(IF("Yes"='Appraisal Inputs'!$Q$241:$Q$281, ROW('Appraisal Inputs'!$Q$241:$Q$281)-240,""), ROW()-165)),"")</f>
        <v/>
      </c>
      <c r="D200" s="121" t="str" cm="1">
        <f t="array" ref="D200">IF(IFERROR(INDEX('Appraisal Inputs'!$T$241:$T$281, SMALL(IF("Yes"='Appraisal Inputs'!$Q$241:$Q$281, ROW('Appraisal Inputs'!$Q$241:$Q$281)-240,""), ROW()-165)),"")="","",IFERROR(INDEX('Appraisal Inputs'!$T$241:$T$281, SMALL(IF("Yes"='Appraisal Inputs'!$Q$241:$Q$281, ROW('Appraisal Inputs'!$Q$241:$Q$281)-240,""), ROW()-165)),""))</f>
        <v/>
      </c>
      <c r="E200" s="756" t="str" cm="1">
        <f t="array" ref="E200">IF(IFERROR(INDEX('Appraisal Inputs'!$S$241:$S$281, SMALL(IF("Yes"='Appraisal Inputs'!$Q$241:$Q$281, ROW('Appraisal Inputs'!$Q$241:$Q$281)-240,""), ROW()-165)),"")="","",IFERROR(INDEX('Appraisal Inputs'!$S$241:$S$281, SMALL(IF("Yes"='Appraisal Inputs'!$Q$241:$Q$281, ROW('Appraisal Inputs'!$Q$241:$Q$281)-240,""), ROW()-165)),""))</f>
        <v/>
      </c>
      <c r="F200" s="145" t="str">
        <f t="shared" si="55"/>
        <v>-</v>
      </c>
      <c r="G200" s="121" t="str" cm="1">
        <f t="array" ref="G200">IF(IFERROR(INDEX('Appraisal Inputs'!$R$241:$R$281, SMALL(IF("Yes"='Appraisal Inputs'!$Q$241:$Q$281, ROW('Appraisal Inputs'!$Q$241:$Q$281)-240,""), ROW()-165)),"")="","",IFERROR(INDEX('Appraisal Inputs'!$R$241:$R$281, SMALL(IF("Yes"='Appraisal Inputs'!$Q$241:$Q$281, ROW('Appraisal Inputs'!$Q$241:$Q$281)-240,""), ROW()-165)),""))</f>
        <v/>
      </c>
      <c r="H200" s="139" t="str">
        <f t="shared" si="56"/>
        <v>-</v>
      </c>
      <c r="I200" s="143" t="str" cm="1">
        <f t="array" ref="I200">IF(IFERROR(INDEX('Appraisal Inputs'!$D$241:$D$281, SMALL(IF("Yes"='Appraisal Inputs'!$Q$241:$Q$281, ROW('Appraisal Inputs'!$Q$241:$Q$281)-240,""), ROW()-165)),"")="","",IFERROR(INDEX('Appraisal Inputs'!$D$241:$D$281, SMALL(IF("Yes"='Appraisal Inputs'!$Q$241:$Q$281, ROW('Appraisal Inputs'!$Q$241:$Q$281)-240,""), ROW()-165)),""))</f>
        <v/>
      </c>
    </row>
    <row r="201" spans="1:9" x14ac:dyDescent="0.2">
      <c r="A201" s="765">
        <f t="shared" si="39"/>
        <v>0</v>
      </c>
      <c r="C201" s="847" t="str" cm="1">
        <f t="array" ref="C201">IFERROR(INDEX('Appraisal Inputs'!$C$241:$C$281, SMALL(IF("Yes"='Appraisal Inputs'!$Q$241:$Q$281, ROW('Appraisal Inputs'!$Q$241:$Q$281)-240,""), ROW()-165)),"")</f>
        <v/>
      </c>
      <c r="D201" s="121" t="str" cm="1">
        <f t="array" ref="D201">IF(IFERROR(INDEX('Appraisal Inputs'!$T$241:$T$281, SMALL(IF("Yes"='Appraisal Inputs'!$Q$241:$Q$281, ROW('Appraisal Inputs'!$Q$241:$Q$281)-240,""), ROW()-165)),"")="","",IFERROR(INDEX('Appraisal Inputs'!$T$241:$T$281, SMALL(IF("Yes"='Appraisal Inputs'!$Q$241:$Q$281, ROW('Appraisal Inputs'!$Q$241:$Q$281)-240,""), ROW()-165)),""))</f>
        <v/>
      </c>
      <c r="E201" s="756" t="str" cm="1">
        <f t="array" ref="E201">IF(IFERROR(INDEX('Appraisal Inputs'!$S$241:$S$281, SMALL(IF("Yes"='Appraisal Inputs'!$Q$241:$Q$281, ROW('Appraisal Inputs'!$Q$241:$Q$281)-240,""), ROW()-165)),"")="","",IFERROR(INDEX('Appraisal Inputs'!$S$241:$S$281, SMALL(IF("Yes"='Appraisal Inputs'!$Q$241:$Q$281, ROW('Appraisal Inputs'!$Q$241:$Q$281)-240,""), ROW()-165)),""))</f>
        <v/>
      </c>
      <c r="F201" s="145" t="str">
        <f t="shared" si="55"/>
        <v>-</v>
      </c>
      <c r="G201" s="121" t="str" cm="1">
        <f t="array" ref="G201">IF(IFERROR(INDEX('Appraisal Inputs'!$R$241:$R$281, SMALL(IF("Yes"='Appraisal Inputs'!$Q$241:$Q$281, ROW('Appraisal Inputs'!$Q$241:$Q$281)-240,""), ROW()-165)),"")="","",IFERROR(INDEX('Appraisal Inputs'!$R$241:$R$281, SMALL(IF("Yes"='Appraisal Inputs'!$Q$241:$Q$281, ROW('Appraisal Inputs'!$Q$241:$Q$281)-240,""), ROW()-165)),""))</f>
        <v/>
      </c>
      <c r="H201" s="139" t="str">
        <f t="shared" si="56"/>
        <v>-</v>
      </c>
      <c r="I201" s="143" t="str" cm="1">
        <f t="array" ref="I201">IF(IFERROR(INDEX('Appraisal Inputs'!$D$241:$D$281, SMALL(IF("Yes"='Appraisal Inputs'!$Q$241:$Q$281, ROW('Appraisal Inputs'!$Q$241:$Q$281)-240,""), ROW()-165)),"")="","",IFERROR(INDEX('Appraisal Inputs'!$D$241:$D$281, SMALL(IF("Yes"='Appraisal Inputs'!$Q$241:$Q$281, ROW('Appraisal Inputs'!$Q$241:$Q$281)-240,""), ROW()-165)),""))</f>
        <v/>
      </c>
    </row>
    <row r="202" spans="1:9" x14ac:dyDescent="0.2">
      <c r="A202" s="765">
        <f t="shared" ref="A202:A206" si="57">IF(E202="",0,1)</f>
        <v>0</v>
      </c>
      <c r="C202" s="847" t="str" cm="1">
        <f t="array" ref="C202">IFERROR(INDEX('Appraisal Inputs'!$C$241:$C$281, SMALL(IF("Yes"='Appraisal Inputs'!$Q$241:$Q$281, ROW('Appraisal Inputs'!$Q$241:$Q$281)-240,""), ROW()-165)),"")</f>
        <v/>
      </c>
      <c r="D202" s="121" t="str" cm="1">
        <f t="array" ref="D202">IF(IFERROR(INDEX('Appraisal Inputs'!$T$241:$T$281, SMALL(IF("Yes"='Appraisal Inputs'!$Q$241:$Q$281, ROW('Appraisal Inputs'!$Q$241:$Q$281)-240,""), ROW()-165)),"")="","",IFERROR(INDEX('Appraisal Inputs'!$T$241:$T$281, SMALL(IF("Yes"='Appraisal Inputs'!$Q$241:$Q$281, ROW('Appraisal Inputs'!$Q$241:$Q$281)-240,""), ROW()-165)),""))</f>
        <v/>
      </c>
      <c r="E202" s="756" t="str" cm="1">
        <f t="array" ref="E202">IF(IFERROR(INDEX('Appraisal Inputs'!$S$241:$S$281, SMALL(IF("Yes"='Appraisal Inputs'!$Q$241:$Q$281, ROW('Appraisal Inputs'!$Q$241:$Q$281)-240,""), ROW()-165)),"")="","",IFERROR(INDEX('Appraisal Inputs'!$S$241:$S$281, SMALL(IF("Yes"='Appraisal Inputs'!$Q$241:$Q$281, ROW('Appraisal Inputs'!$Q$241:$Q$281)-240,""), ROW()-165)),""))</f>
        <v/>
      </c>
      <c r="F202" s="145" t="str">
        <f t="shared" si="55"/>
        <v>-</v>
      </c>
      <c r="G202" s="121" t="str" cm="1">
        <f t="array" ref="G202">IF(IFERROR(INDEX('Appraisal Inputs'!$R$241:$R$281, SMALL(IF("Yes"='Appraisal Inputs'!$Q$241:$Q$281, ROW('Appraisal Inputs'!$Q$241:$Q$281)-240,""), ROW()-165)),"")="","",IFERROR(INDEX('Appraisal Inputs'!$R$241:$R$281, SMALL(IF("Yes"='Appraisal Inputs'!$Q$241:$Q$281, ROW('Appraisal Inputs'!$Q$241:$Q$281)-240,""), ROW()-165)),""))</f>
        <v/>
      </c>
      <c r="H202" s="139" t="str">
        <f t="shared" si="56"/>
        <v>-</v>
      </c>
      <c r="I202" s="143" t="str" cm="1">
        <f t="array" ref="I202">IF(IFERROR(INDEX('Appraisal Inputs'!$D$241:$D$281, SMALL(IF("Yes"='Appraisal Inputs'!$Q$241:$Q$281, ROW('Appraisal Inputs'!$Q$241:$Q$281)-240,""), ROW()-165)),"")="","",IFERROR(INDEX('Appraisal Inputs'!$D$241:$D$281, SMALL(IF("Yes"='Appraisal Inputs'!$Q$241:$Q$281, ROW('Appraisal Inputs'!$Q$241:$Q$281)-240,""), ROW()-165)),""))</f>
        <v/>
      </c>
    </row>
    <row r="203" spans="1:9" x14ac:dyDescent="0.2">
      <c r="A203" s="765">
        <f t="shared" si="57"/>
        <v>0</v>
      </c>
      <c r="C203" s="847" t="str" cm="1">
        <f t="array" ref="C203">IFERROR(INDEX('Appraisal Inputs'!$C$241:$C$281, SMALL(IF("Yes"='Appraisal Inputs'!$Q$241:$Q$281, ROW('Appraisal Inputs'!$Q$241:$Q$281)-240,""), ROW()-165)),"")</f>
        <v/>
      </c>
      <c r="D203" s="121" t="str" cm="1">
        <f t="array" ref="D203">IF(IFERROR(INDEX('Appraisal Inputs'!$T$241:$T$281, SMALL(IF("Yes"='Appraisal Inputs'!$Q$241:$Q$281, ROW('Appraisal Inputs'!$Q$241:$Q$281)-240,""), ROW()-165)),"")="","",IFERROR(INDEX('Appraisal Inputs'!$T$241:$T$281, SMALL(IF("Yes"='Appraisal Inputs'!$Q$241:$Q$281, ROW('Appraisal Inputs'!$Q$241:$Q$281)-240,""), ROW()-165)),""))</f>
        <v/>
      </c>
      <c r="E203" s="756" t="str" cm="1">
        <f t="array" ref="E203">IF(IFERROR(INDEX('Appraisal Inputs'!$S$241:$S$281, SMALL(IF("Yes"='Appraisal Inputs'!$Q$241:$Q$281, ROW('Appraisal Inputs'!$Q$241:$Q$281)-240,""), ROW()-165)),"")="","",IFERROR(INDEX('Appraisal Inputs'!$S$241:$S$281, SMALL(IF("Yes"='Appraisal Inputs'!$Q$241:$Q$281, ROW('Appraisal Inputs'!$Q$241:$Q$281)-240,""), ROW()-165)),""))</f>
        <v/>
      </c>
      <c r="F203" s="145" t="str">
        <f t="shared" si="55"/>
        <v>-</v>
      </c>
      <c r="G203" s="121" t="str" cm="1">
        <f t="array" ref="G203">IF(IFERROR(INDEX('Appraisal Inputs'!$R$241:$R$281, SMALL(IF("Yes"='Appraisal Inputs'!$Q$241:$Q$281, ROW('Appraisal Inputs'!$Q$241:$Q$281)-240,""), ROW()-165)),"")="","",IFERROR(INDEX('Appraisal Inputs'!$R$241:$R$281, SMALL(IF("Yes"='Appraisal Inputs'!$Q$241:$Q$281, ROW('Appraisal Inputs'!$Q$241:$Q$281)-240,""), ROW()-165)),""))</f>
        <v/>
      </c>
      <c r="H203" s="139" t="str">
        <f t="shared" si="56"/>
        <v>-</v>
      </c>
      <c r="I203" s="143" t="str" cm="1">
        <f t="array" ref="I203">IF(IFERROR(INDEX('Appraisal Inputs'!$D$241:$D$281, SMALL(IF("Yes"='Appraisal Inputs'!$Q$241:$Q$281, ROW('Appraisal Inputs'!$Q$241:$Q$281)-240,""), ROW()-165)),"")="","",IFERROR(INDEX('Appraisal Inputs'!$D$241:$D$281, SMALL(IF("Yes"='Appraisal Inputs'!$Q$241:$Q$281, ROW('Appraisal Inputs'!$Q$241:$Q$281)-240,""), ROW()-165)),""))</f>
        <v/>
      </c>
    </row>
    <row r="204" spans="1:9" x14ac:dyDescent="0.2">
      <c r="A204" s="765">
        <f t="shared" si="57"/>
        <v>0</v>
      </c>
      <c r="C204" s="847" t="str" cm="1">
        <f t="array" ref="C204">IFERROR(INDEX('Appraisal Inputs'!$C$241:$C$281, SMALL(IF("Yes"='Appraisal Inputs'!$Q$241:$Q$281, ROW('Appraisal Inputs'!$Q$241:$Q$281)-240,""), ROW()-165)),"")</f>
        <v/>
      </c>
      <c r="D204" s="121" t="str" cm="1">
        <f t="array" ref="D204">IF(IFERROR(INDEX('Appraisal Inputs'!$T$241:$T$281, SMALL(IF("Yes"='Appraisal Inputs'!$Q$241:$Q$281, ROW('Appraisal Inputs'!$Q$241:$Q$281)-240,""), ROW()-165)),"")="","",IFERROR(INDEX('Appraisal Inputs'!$T$241:$T$281, SMALL(IF("Yes"='Appraisal Inputs'!$Q$241:$Q$281, ROW('Appraisal Inputs'!$Q$241:$Q$281)-240,""), ROW()-165)),""))</f>
        <v/>
      </c>
      <c r="E204" s="756" t="str" cm="1">
        <f t="array" ref="E204">IF(IFERROR(INDEX('Appraisal Inputs'!$S$241:$S$281, SMALL(IF("Yes"='Appraisal Inputs'!$Q$241:$Q$281, ROW('Appraisal Inputs'!$Q$241:$Q$281)-240,""), ROW()-165)),"")="","",IFERROR(INDEX('Appraisal Inputs'!$S$241:$S$281, SMALL(IF("Yes"='Appraisal Inputs'!$Q$241:$Q$281, ROW('Appraisal Inputs'!$Q$241:$Q$281)-240,""), ROW()-165)),""))</f>
        <v/>
      </c>
      <c r="F204" s="145" t="str">
        <f t="shared" si="55"/>
        <v>-</v>
      </c>
      <c r="G204" s="121" t="str" cm="1">
        <f t="array" ref="G204">IF(IFERROR(INDEX('Appraisal Inputs'!$R$241:$R$281, SMALL(IF("Yes"='Appraisal Inputs'!$Q$241:$Q$281, ROW('Appraisal Inputs'!$Q$241:$Q$281)-240,""), ROW()-165)),"")="","",IFERROR(INDEX('Appraisal Inputs'!$R$241:$R$281, SMALL(IF("Yes"='Appraisal Inputs'!$Q$241:$Q$281, ROW('Appraisal Inputs'!$Q$241:$Q$281)-240,""), ROW()-165)),""))</f>
        <v/>
      </c>
      <c r="H204" s="139" t="str">
        <f t="shared" si="56"/>
        <v>-</v>
      </c>
      <c r="I204" s="143" t="str" cm="1">
        <f t="array" ref="I204">IF(IFERROR(INDEX('Appraisal Inputs'!$D$241:$D$281, SMALL(IF("Yes"='Appraisal Inputs'!$Q$241:$Q$281, ROW('Appraisal Inputs'!$Q$241:$Q$281)-240,""), ROW()-165)),"")="","",IFERROR(INDEX('Appraisal Inputs'!$D$241:$D$281, SMALL(IF("Yes"='Appraisal Inputs'!$Q$241:$Q$281, ROW('Appraisal Inputs'!$Q$241:$Q$281)-240,""), ROW()-165)),""))</f>
        <v/>
      </c>
    </row>
    <row r="205" spans="1:9" x14ac:dyDescent="0.2">
      <c r="A205" s="765">
        <f t="shared" si="57"/>
        <v>0</v>
      </c>
      <c r="C205" s="847" t="str" cm="1">
        <f t="array" ref="C205">IFERROR(INDEX('Appraisal Inputs'!$C$241:$C$281, SMALL(IF("Yes"='Appraisal Inputs'!$Q$241:$Q$281, ROW('Appraisal Inputs'!$Q$241:$Q$281)-240,""), ROW()-165)),"")</f>
        <v/>
      </c>
      <c r="D205" s="121" t="str" cm="1">
        <f t="array" ref="D205">IF(IFERROR(INDEX('Appraisal Inputs'!$T$241:$T$281, SMALL(IF("Yes"='Appraisal Inputs'!$Q$241:$Q$281, ROW('Appraisal Inputs'!$Q$241:$Q$281)-240,""), ROW()-165)),"")="","",IFERROR(INDEX('Appraisal Inputs'!$T$241:$T$281, SMALL(IF("Yes"='Appraisal Inputs'!$Q$241:$Q$281, ROW('Appraisal Inputs'!$Q$241:$Q$281)-240,""), ROW()-165)),""))</f>
        <v/>
      </c>
      <c r="E205" s="756" t="str" cm="1">
        <f t="array" ref="E205">IF(IFERROR(INDEX('Appraisal Inputs'!$S$241:$S$281, SMALL(IF("Yes"='Appraisal Inputs'!$Q$241:$Q$281, ROW('Appraisal Inputs'!$Q$241:$Q$281)-240,""), ROW()-165)),"")="","",IFERROR(INDEX('Appraisal Inputs'!$S$241:$S$281, SMALL(IF("Yes"='Appraisal Inputs'!$Q$241:$Q$281, ROW('Appraisal Inputs'!$Q$241:$Q$281)-240,""), ROW()-165)),""))</f>
        <v/>
      </c>
      <c r="F205" s="145" t="str">
        <f t="shared" si="55"/>
        <v>-</v>
      </c>
      <c r="G205" s="121" t="str" cm="1">
        <f t="array" ref="G205">IF(IFERROR(INDEX('Appraisal Inputs'!$R$241:$R$281, SMALL(IF("Yes"='Appraisal Inputs'!$Q$241:$Q$281, ROW('Appraisal Inputs'!$Q$241:$Q$281)-240,""), ROW()-165)),"")="","",IFERROR(INDEX('Appraisal Inputs'!$R$241:$R$281, SMALL(IF("Yes"='Appraisal Inputs'!$Q$241:$Q$281, ROW('Appraisal Inputs'!$Q$241:$Q$281)-240,""), ROW()-165)),""))</f>
        <v/>
      </c>
      <c r="H205" s="139" t="str">
        <f t="shared" si="56"/>
        <v>-</v>
      </c>
      <c r="I205" s="143" t="str" cm="1">
        <f t="array" ref="I205">IF(IFERROR(INDEX('Appraisal Inputs'!$D$241:$D$281, SMALL(IF("Yes"='Appraisal Inputs'!$Q$241:$Q$281, ROW('Appraisal Inputs'!$Q$241:$Q$281)-240,""), ROW()-165)),"")="","",IFERROR(INDEX('Appraisal Inputs'!$D$241:$D$281, SMALL(IF("Yes"='Appraisal Inputs'!$Q$241:$Q$281, ROW('Appraisal Inputs'!$Q$241:$Q$281)-240,""), ROW()-165)),""))</f>
        <v/>
      </c>
    </row>
    <row r="206" spans="1:9" ht="13.5" thickBot="1" x14ac:dyDescent="0.25">
      <c r="A206" s="765">
        <f t="shared" si="57"/>
        <v>0</v>
      </c>
      <c r="C206" s="847" t="str" cm="1">
        <f t="array" ref="C206">IFERROR(INDEX('Appraisal Inputs'!$C$241:$C$281, SMALL(IF("Yes"='Appraisal Inputs'!$Q$241:$Q$281, ROW('Appraisal Inputs'!$Q$241:$Q$281)-240,""), ROW()-165)),"")</f>
        <v/>
      </c>
      <c r="D206" s="121" t="str" cm="1">
        <f t="array" ref="D206">IF(IFERROR(INDEX('Appraisal Inputs'!$T$241:$T$281, SMALL(IF("Yes"='Appraisal Inputs'!$Q$241:$Q$281, ROW('Appraisal Inputs'!$Q$241:$Q$281)-240,""), ROW()-165)),"")="","",IFERROR(INDEX('Appraisal Inputs'!$T$241:$T$281, SMALL(IF("Yes"='Appraisal Inputs'!$Q$241:$Q$281, ROW('Appraisal Inputs'!$Q$241:$Q$281)-240,""), ROW()-165)),""))</f>
        <v/>
      </c>
      <c r="E206" s="756" t="str" cm="1">
        <f t="array" ref="E206">IF(IFERROR(INDEX('Appraisal Inputs'!$S$241:$S$281, SMALL(IF("Yes"='Appraisal Inputs'!$Q$241:$Q$281, ROW('Appraisal Inputs'!$Q$241:$Q$281)-240,""), ROW()-165)),"")="","",IFERROR(INDEX('Appraisal Inputs'!$S$241:$S$281, SMALL(IF("Yes"='Appraisal Inputs'!$Q$241:$Q$281, ROW('Appraisal Inputs'!$Q$241:$Q$281)-240,""), ROW()-165)),""))</f>
        <v/>
      </c>
      <c r="F206" s="145" t="str">
        <f t="shared" si="55"/>
        <v>-</v>
      </c>
      <c r="G206" s="121" t="str" cm="1">
        <f t="array" ref="G206">IF(IFERROR(INDEX('Appraisal Inputs'!$R$241:$R$281, SMALL(IF("Yes"='Appraisal Inputs'!$Q$241:$Q$281, ROW('Appraisal Inputs'!$Q$241:$Q$281)-240,""), ROW()-165)),"")="","",IFERROR(INDEX('Appraisal Inputs'!$R$241:$R$281, SMALL(IF("Yes"='Appraisal Inputs'!$Q$241:$Q$281, ROW('Appraisal Inputs'!$Q$241:$Q$281)-240,""), ROW()-165)),""))</f>
        <v/>
      </c>
      <c r="H206" s="139" t="str">
        <f t="shared" si="56"/>
        <v>-</v>
      </c>
      <c r="I206" s="143" t="str" cm="1">
        <f t="array" ref="I206">IF(IFERROR(INDEX('Appraisal Inputs'!$D$241:$D$281, SMALL(IF("Yes"='Appraisal Inputs'!$Q$241:$Q$281, ROW('Appraisal Inputs'!$Q$241:$Q$281)-240,""), ROW()-165)),"")="","",IFERROR(INDEX('Appraisal Inputs'!$D$241:$D$281, SMALL(IF("Yes"='Appraisal Inputs'!$Q$241:$Q$281, ROW('Appraisal Inputs'!$Q$241:$Q$281)-240,""), ROW()-165)),""))</f>
        <v/>
      </c>
    </row>
    <row r="207" spans="1:9" ht="13.5" thickTop="1" x14ac:dyDescent="0.2">
      <c r="A207" s="765">
        <f>A161</f>
        <v>0</v>
      </c>
      <c r="C207" s="581" t="s">
        <v>319</v>
      </c>
      <c r="D207" s="649" t="str">
        <f>IF(SUM(D166:D206)=0,"-",SUM(D166:D206))</f>
        <v>-</v>
      </c>
      <c r="E207" s="757" t="str">
        <f>IF(SUM(E166:E206)=0,"-",SUM(E166:E206))</f>
        <v>-</v>
      </c>
      <c r="F207" s="650" t="str">
        <f t="shared" ref="F207" si="58">IFERROR(D207/E207,"-")</f>
        <v>-</v>
      </c>
      <c r="G207" s="649" t="str">
        <f>IF(SUM(G166:G206)=0,"-",SUM(G166:G206))</f>
        <v>-</v>
      </c>
      <c r="H207" s="651" t="str">
        <f t="shared" ref="H207" si="59">IFERROR(D207/G207,"-")</f>
        <v>-</v>
      </c>
      <c r="I207" s="652"/>
    </row>
    <row r="208" spans="1:9" ht="13.5" thickBot="1" x14ac:dyDescent="0.25">
      <c r="A208" s="765">
        <f>A161</f>
        <v>0</v>
      </c>
      <c r="C208" s="104" t="s">
        <v>320</v>
      </c>
      <c r="D208" s="175"/>
      <c r="E208" s="175"/>
      <c r="F208" s="135" t="str">
        <f>IFERROR(H162/H161,"-")</f>
        <v>-</v>
      </c>
      <c r="G208" s="176"/>
      <c r="H208" s="136" t="str">
        <f>IFERROR(H162/H161,"-")</f>
        <v>-</v>
      </c>
      <c r="I208" s="177"/>
    </row>
    <row r="209" spans="1:18" x14ac:dyDescent="0.2">
      <c r="A209" s="765">
        <f>A161</f>
        <v>0</v>
      </c>
      <c r="C209" s="179"/>
      <c r="D209" s="179"/>
      <c r="E209" s="179"/>
      <c r="F209" s="179"/>
      <c r="G209" s="179"/>
      <c r="H209" s="179"/>
      <c r="I209" s="179"/>
    </row>
    <row r="210" spans="1:18" ht="13.5" thickBot="1" x14ac:dyDescent="0.25">
      <c r="A210" s="765">
        <f>A213</f>
        <v>0</v>
      </c>
    </row>
    <row r="211" spans="1:18" ht="13.5" thickBot="1" x14ac:dyDescent="0.25">
      <c r="A211" s="765">
        <f>A213</f>
        <v>0</v>
      </c>
      <c r="C211" s="485" t="s">
        <v>333</v>
      </c>
      <c r="D211" s="206" t="s">
        <v>294</v>
      </c>
      <c r="E211" s="207"/>
      <c r="F211" s="207"/>
      <c r="G211" s="207"/>
      <c r="H211" s="208" t="s">
        <v>295</v>
      </c>
      <c r="I211" s="209"/>
      <c r="J211" s="205" t="s">
        <v>296</v>
      </c>
      <c r="K211" s="203"/>
      <c r="L211" s="203"/>
      <c r="M211" s="203"/>
      <c r="N211" s="203"/>
      <c r="O211" s="203"/>
      <c r="P211" s="203"/>
      <c r="Q211" s="204"/>
      <c r="R211" s="101"/>
    </row>
    <row r="212" spans="1:18" ht="39" customHeight="1" thickBot="1" x14ac:dyDescent="0.25">
      <c r="A212" s="765">
        <f>A213</f>
        <v>0</v>
      </c>
      <c r="C212" s="106" t="s">
        <v>313</v>
      </c>
      <c r="D212" s="126" t="str">
        <f>IF('Appraisal Inputs'!D83="Not Included",'Appraisal Inputs'!D83,'Appraisal Inputs'!D83)</f>
        <v>Not Included</v>
      </c>
      <c r="E212" s="122" t="str">
        <f>IF('Appraisal Inputs'!E83="Not Included",'Appraisal Inputs'!E83,'Appraisal Inputs'!E83)</f>
        <v>Not Included</v>
      </c>
      <c r="F212" s="122" t="str">
        <f>IF('Appraisal Inputs'!F83="Not Included",'Appraisal Inputs'!F83,'Appraisal Inputs'!F83)</f>
        <v>Not Included</v>
      </c>
      <c r="G212" s="123" t="str">
        <f>IF('Appraisal Inputs'!G83="Not Included",'Appraisal Inputs'!G83,'Appraisal Inputs'!G83)</f>
        <v>Not Included</v>
      </c>
      <c r="H212" s="102" t="str">
        <f>'Appraisal Inputs'!H83</f>
        <v>Appraisal (Market)</v>
      </c>
      <c r="I212" s="103" t="str">
        <f>'Lender Inputs'!D83</f>
        <v>Lender (for DSCR)</v>
      </c>
      <c r="J212" s="564" t="str">
        <f>IF('Lender Inputs'!E83="Not Included",'Lender Inputs'!E83,'Lender Inputs'!E83)</f>
        <v xml:space="preserve">Not Included </v>
      </c>
      <c r="K212" s="565" t="str">
        <f>IF('Lender Inputs'!F83="Not Included",'Lender Inputs'!F83,'Lender Inputs'!F83)</f>
        <v xml:space="preserve">Not Included </v>
      </c>
      <c r="L212" s="565" t="str">
        <f>IF('Lender Inputs'!G83="Not Included",'Lender Inputs'!G83,'Lender Inputs'!G83)</f>
        <v xml:space="preserve">Not Included </v>
      </c>
      <c r="M212" s="565" t="str">
        <f>IF('Lender Inputs'!H83="Not Included",'Lender Inputs'!H83,'Lender Inputs'!H83)</f>
        <v xml:space="preserve">Not Included </v>
      </c>
      <c r="N212" s="566" t="str">
        <f>IF('Lender Inputs'!I83="Not Included",'Lender Inputs'!I83,'Lender Inputs'!I83)</f>
        <v xml:space="preserve">Not Included </v>
      </c>
      <c r="O212" s="565" t="str">
        <f>IF('Lender Inputs'!J83="Not Included",'Lender Inputs'!J83,'Lender Inputs'!J83)</f>
        <v xml:space="preserve">Not Included </v>
      </c>
      <c r="P212" s="565" t="str">
        <f>IF('Lender Inputs'!K83="Not Included",'Lender Inputs'!K83,'Lender Inputs'!K83)</f>
        <v xml:space="preserve">Not Included </v>
      </c>
      <c r="Q212" s="124" t="str">
        <f>IF('Lender Inputs'!L83="Not Included",'Lender Inputs'!L83,'Lender Inputs'!L83)</f>
        <v xml:space="preserve">Not Included </v>
      </c>
      <c r="R212" s="101"/>
    </row>
    <row r="213" spans="1:18" x14ac:dyDescent="0.2">
      <c r="A213" s="765">
        <f>IF(H213="-",0,1)</f>
        <v>0</v>
      </c>
      <c r="C213" s="120" t="str">
        <f>IFERROR(IF('Appraisal Inputs'!$I$5="PRD","Potential Days",IF('Appraisal Inputs'!$I$5="PUD","Potential Days",IF('Appraisal Inputs'!$I$5="PRM","Potential Months",IF('Appraisal Inputs'!$I$5="PUM","Potential Months","-")))),"-")</f>
        <v>-</v>
      </c>
      <c r="D213" s="127" t="str">
        <f>IFERROR(IF('Appraisal Inputs'!$I$5="PRD",'Appraisal Inputs'!D86*'Appraisal Inputs'!$F$63,IF('Appraisal Inputs'!$I$5="PUD",'Appraisal Inputs'!D86*'Appraisal Inputs'!$E$63,IF('Appraisal Inputs'!$I$5="PRM",'Appraisal Inputs'!D84*'Appraisal Inputs'!$F$63,IF('Appraisal Inputs'!$I$5="PUM",'Appraisal Inputs'!D84*'Appraisal Inputs'!$E$63,"-")))),"-")</f>
        <v>-</v>
      </c>
      <c r="E213" s="128" t="str">
        <f>IFERROR(IF('Appraisal Inputs'!$I$5="PRD",'Appraisal Inputs'!E86*'Appraisal Inputs'!$F$63,IF('Appraisal Inputs'!$I$5="PUD",'Appraisal Inputs'!E86*'Appraisal Inputs'!$E$63,IF('Appraisal Inputs'!$I$5="PRM",'Appraisal Inputs'!E84*'Appraisal Inputs'!$F$63,IF('Appraisal Inputs'!$I$5="PUM",'Appraisal Inputs'!E84*'Appraisal Inputs'!$E$63,"-")))),"-")</f>
        <v>-</v>
      </c>
      <c r="F213" s="128" t="str">
        <f>IFERROR(IF('Appraisal Inputs'!$I$5="PRD",'Appraisal Inputs'!F86*'Appraisal Inputs'!$F$63,IF('Appraisal Inputs'!$I$5="PUD",'Appraisal Inputs'!F86*'Appraisal Inputs'!$E$63,IF('Appraisal Inputs'!$I$5="PRM",'Appraisal Inputs'!F84*'Appraisal Inputs'!$F$63,IF('Appraisal Inputs'!$I$5="PUM",'Appraisal Inputs'!F84*'Appraisal Inputs'!$E$63,"-")))),"-")</f>
        <v>-</v>
      </c>
      <c r="G213" s="129" t="str">
        <f>IFERROR(IF('Appraisal Inputs'!$I$5="PRD",'Appraisal Inputs'!G86*'Appraisal Inputs'!$F$63,IF('Appraisal Inputs'!$I$5="PUD",'Appraisal Inputs'!G86*'Appraisal Inputs'!$E$63,IF('Appraisal Inputs'!$I$5="PRM",'Appraisal Inputs'!G84*'Appraisal Inputs'!$F$63,IF('Appraisal Inputs'!$I$5="PUM",'Appraisal Inputs'!G84*'Appraisal Inputs'!$E$63,"-")))),"-")</f>
        <v>-</v>
      </c>
      <c r="H213" s="127" t="str">
        <f>IF('Appraisal Inputs'!$I$5="PRD",Units!$L$145,IF('Appraisal Inputs'!$I$5="PUD",Units!$M$145,IF('Appraisal Inputs'!$I$5="PRM",Units!$N$145,IF('Appraisal Inputs'!$I$5="PUM",Units!$O$145,"-"))))</f>
        <v>-</v>
      </c>
      <c r="I213" s="130" t="str">
        <f>IF('Appraisal Inputs'!$I$5="PRD",Units!$L$145,IF('Appraisal Inputs'!$I$5="PUD",Units!$M$145,IF('Appraisal Inputs'!$I$5="PRM",Units!$N$145,IF('Appraisal Inputs'!$I$5="PUM",Units!$O$145,"-"))))</f>
        <v>-</v>
      </c>
      <c r="J213" s="127" t="str">
        <f>IFERROR(IF('Appraisal Inputs'!$I$5="PRD",'Lender Inputs'!E86*'Appraisal Inputs'!$F$63,IF('Appraisal Inputs'!$I$5="PUD",'Lender Inputs'!E86*'Appraisal Inputs'!$E$63,IF('Appraisal Inputs'!$I$5="PRM",'Lender Inputs'!E84*'Appraisal Inputs'!$F$63,IF('Appraisal Inputs'!$I$5="PUM",'Lender Inputs'!E84*'Appraisal Inputs'!$E$63,"-")))),"-")</f>
        <v>-</v>
      </c>
      <c r="K213" s="128" t="str">
        <f>IFERROR(IF('Appraisal Inputs'!$I$5="PRD",'Lender Inputs'!F86*'Appraisal Inputs'!$F$63,IF('Appraisal Inputs'!$I$5="PUD",'Lender Inputs'!F86*'Appraisal Inputs'!$E$63,IF('Appraisal Inputs'!$I$5="PRM",'Lender Inputs'!F84*'Appraisal Inputs'!$F$63,IF('Appraisal Inputs'!$I$5="PUM",'Lender Inputs'!F84*'Appraisal Inputs'!$E$63,"-")))),"-")</f>
        <v>-</v>
      </c>
      <c r="L213" s="128" t="str">
        <f>IFERROR(IF('Appraisal Inputs'!$I$5="PRD",'Lender Inputs'!G86*'Appraisal Inputs'!$F$63,IF('Appraisal Inputs'!$I$5="PUD",'Lender Inputs'!G86*'Appraisal Inputs'!$E$63,IF('Appraisal Inputs'!$I$5="PRM",'Lender Inputs'!G84*'Appraisal Inputs'!$F$63,IF('Appraisal Inputs'!$I$5="PUM",'Lender Inputs'!G84*'Appraisal Inputs'!$E$63,"-")))),"-")</f>
        <v>-</v>
      </c>
      <c r="M213" s="128" t="str">
        <f>IFERROR(IF('Appraisal Inputs'!$I$5="PRD",'Lender Inputs'!H86*'Appraisal Inputs'!$F$63,IF('Appraisal Inputs'!$I$5="PUD",'Lender Inputs'!H86*'Appraisal Inputs'!$E$63,IF('Appraisal Inputs'!$I$5="PRM",'Lender Inputs'!H84*'Appraisal Inputs'!$F$63,IF('Appraisal Inputs'!$I$5="PUM",'Lender Inputs'!H84*'Appraisal Inputs'!$E$63,"-")))),"-")</f>
        <v>-</v>
      </c>
      <c r="N213" s="128" t="str">
        <f>IFERROR(IF('Appraisal Inputs'!$I$5="PRD",'Lender Inputs'!I86*'Appraisal Inputs'!$F$63,IF('Appraisal Inputs'!$I$5="PUD",'Lender Inputs'!I86*'Appraisal Inputs'!$E$63,IF('Appraisal Inputs'!$I$5="PRM",'Lender Inputs'!I84*'Appraisal Inputs'!$F$63,IF('Appraisal Inputs'!$I$5="PUM",'Lender Inputs'!I84*'Appraisal Inputs'!$E$63,"-")))),"-")</f>
        <v>-</v>
      </c>
      <c r="O213" s="128" t="str">
        <f>IFERROR(IF('Appraisal Inputs'!$I$5="PRD",'Lender Inputs'!J86*'Appraisal Inputs'!$F$63,IF('Appraisal Inputs'!$I$5="PUD",'Lender Inputs'!J86*'Appraisal Inputs'!$E$63,IF('Appraisal Inputs'!$I$5="PRM",'Lender Inputs'!J84*'Appraisal Inputs'!$F$63,IF('Appraisal Inputs'!$I$5="PUM",'Lender Inputs'!J84*'Appraisal Inputs'!$E$63,"-")))),"-")</f>
        <v>-</v>
      </c>
      <c r="P213" s="128" t="str">
        <f>IFERROR(IF('Appraisal Inputs'!$I$5="PRD",'Lender Inputs'!K86*'Appraisal Inputs'!$F$63,IF('Appraisal Inputs'!$I$5="PUD",'Lender Inputs'!K86*'Appraisal Inputs'!$E$63,IF('Appraisal Inputs'!$I$5="PRM",'Lender Inputs'!K84*'Appraisal Inputs'!$F$63,IF('Appraisal Inputs'!$I$5="PUM",'Lender Inputs'!K84*'Appraisal Inputs'!$E$63,"-")))),"-")</f>
        <v>-</v>
      </c>
      <c r="Q213" s="131" t="str">
        <f>IFERROR(IF('Appraisal Inputs'!$I$5="PRD",'Lender Inputs'!L86*'Appraisal Inputs'!$F$63,IF('Appraisal Inputs'!$I$5="PUD",'Lender Inputs'!L86*'Appraisal Inputs'!$E$63,IF('Appraisal Inputs'!$I$5="PRM",'Lender Inputs'!L84*'Appraisal Inputs'!$F$63,IF('Appraisal Inputs'!$I$5="PUM",'Lender Inputs'!L84*'Appraisal Inputs'!$E$63,"-")))),"-")</f>
        <v>-</v>
      </c>
      <c r="R213" s="101"/>
    </row>
    <row r="214" spans="1:18" x14ac:dyDescent="0.2">
      <c r="A214" s="765">
        <f>A213</f>
        <v>0</v>
      </c>
      <c r="C214" s="118" t="str">
        <f>IFERROR(IF('Appraisal Inputs'!$I$5="PRD","Actual Days",IF('Appraisal Inputs'!$I$5="PUD","Actual Days",IF('Appraisal Inputs'!$I$5="PRM","Actual Months",IF('Appraisal Inputs'!$I$5="PUM","Actual Months","-")))),"-")</f>
        <v>-</v>
      </c>
      <c r="D214" s="127" t="str">
        <f>IF('Appraisal Inputs'!D115=0,"-",'Appraisal Inputs'!D115)</f>
        <v>-</v>
      </c>
      <c r="E214" s="128" t="str">
        <f>IF('Appraisal Inputs'!E115=0,"-",'Appraisal Inputs'!E115)</f>
        <v>-</v>
      </c>
      <c r="F214" s="128" t="str">
        <f>IF('Appraisal Inputs'!F115=0,"-",'Appraisal Inputs'!F115)</f>
        <v>-</v>
      </c>
      <c r="G214" s="129" t="str">
        <f>IF('Appraisal Inputs'!G115=0,"-",'Appraisal Inputs'!G115)</f>
        <v>-</v>
      </c>
      <c r="H214" s="127" t="str">
        <f>IF('Appraisal Inputs'!H115=0,"-",'Appraisal Inputs'!H115)</f>
        <v>-</v>
      </c>
      <c r="I214" s="132" t="str">
        <f>IF('Lender Inputs'!D115=0,"-",'Lender Inputs'!D115)</f>
        <v>-</v>
      </c>
      <c r="J214" s="127" t="str">
        <f>IF('Lender Inputs'!E115=0,"-",'Lender Inputs'!E115)</f>
        <v>-</v>
      </c>
      <c r="K214" s="128" t="str">
        <f>IF('Lender Inputs'!F115=0,"-",'Lender Inputs'!F115)</f>
        <v>-</v>
      </c>
      <c r="L214" s="128" t="str">
        <f>IF('Lender Inputs'!G115=0,"-",'Lender Inputs'!G115)</f>
        <v>-</v>
      </c>
      <c r="M214" s="128" t="str">
        <f>IF('Lender Inputs'!H115=0,"-",'Lender Inputs'!H115)</f>
        <v>-</v>
      </c>
      <c r="N214" s="128" t="str">
        <f>IF('Lender Inputs'!I115=0,"-",'Lender Inputs'!I115)</f>
        <v>-</v>
      </c>
      <c r="O214" s="128" t="str">
        <f>IF('Lender Inputs'!J115=0,"-",'Lender Inputs'!J115)</f>
        <v>-</v>
      </c>
      <c r="P214" s="128" t="str">
        <f>IF('Lender Inputs'!K115=0,"-",'Lender Inputs'!K115)</f>
        <v>-</v>
      </c>
      <c r="Q214" s="131" t="str">
        <f>IF('Lender Inputs'!L115=0,"-",'Lender Inputs'!L115)</f>
        <v>-</v>
      </c>
      <c r="R214" s="101"/>
    </row>
    <row r="215" spans="1:18" ht="13.5" thickBot="1" x14ac:dyDescent="0.25">
      <c r="A215" s="765">
        <f>A213</f>
        <v>0</v>
      </c>
      <c r="C215" s="105" t="s">
        <v>313</v>
      </c>
      <c r="D215" s="133" t="str">
        <f>IFERROR(D214/D213,"-")</f>
        <v>-</v>
      </c>
      <c r="E215" s="134" t="str">
        <f t="shared" ref="E215:Q215" si="60">IFERROR(E214/E213,"-")</f>
        <v>-</v>
      </c>
      <c r="F215" s="134" t="str">
        <f t="shared" si="60"/>
        <v>-</v>
      </c>
      <c r="G215" s="135" t="str">
        <f t="shared" si="60"/>
        <v>-</v>
      </c>
      <c r="H215" s="133" t="str">
        <f t="shared" si="60"/>
        <v>-</v>
      </c>
      <c r="I215" s="136" t="str">
        <f t="shared" si="60"/>
        <v>-</v>
      </c>
      <c r="J215" s="133" t="str">
        <f t="shared" si="60"/>
        <v>-</v>
      </c>
      <c r="K215" s="134" t="str">
        <f t="shared" si="60"/>
        <v>-</v>
      </c>
      <c r="L215" s="134" t="str">
        <f t="shared" si="60"/>
        <v>-</v>
      </c>
      <c r="M215" s="134" t="str">
        <f t="shared" si="60"/>
        <v>-</v>
      </c>
      <c r="N215" s="134" t="str">
        <f t="shared" si="60"/>
        <v>-</v>
      </c>
      <c r="O215" s="134" t="str">
        <f t="shared" si="60"/>
        <v>-</v>
      </c>
      <c r="P215" s="134" t="str">
        <f t="shared" si="60"/>
        <v>-</v>
      </c>
      <c r="Q215" s="137" t="str">
        <f t="shared" si="60"/>
        <v>-</v>
      </c>
      <c r="R215" s="101"/>
    </row>
    <row r="216" spans="1:18" x14ac:dyDescent="0.2">
      <c r="C216" s="179"/>
      <c r="D216" s="179"/>
      <c r="E216" s="179"/>
      <c r="F216" s="179"/>
      <c r="G216" s="179"/>
      <c r="H216" s="179"/>
      <c r="I216" s="179"/>
      <c r="J216" s="179"/>
      <c r="K216" s="179"/>
      <c r="L216" s="179"/>
      <c r="M216" s="179"/>
      <c r="N216" s="179"/>
      <c r="O216" s="179"/>
      <c r="P216" s="179"/>
      <c r="Q216" s="179"/>
    </row>
  </sheetData>
  <autoFilter ref="A1:A216" xr:uid="{237322A3-4370-4408-A923-4EFF34DF6DFA}"/>
  <pageMargins left="0.7" right="0.7" top="0.75" bottom="0.75" header="0.3" footer="0.3"/>
  <pageSetup orientation="portrait" r:id="rId1"/>
  <ignoredErrors>
    <ignoredError sqref="I6"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D14F9-38A2-4BEF-A22F-18891DCFE86F}">
  <sheetPr codeName="Sheet20">
    <tabColor theme="7" tint="0.39997558519241921"/>
  </sheetPr>
  <dimension ref="A1:BO45"/>
  <sheetViews>
    <sheetView showGridLines="0" zoomScaleNormal="100" workbookViewId="0">
      <pane xSplit="3" ySplit="1" topLeftCell="D2" activePane="bottomRight" state="frozen"/>
      <selection pane="topRight" activeCell="D1" sqref="D1"/>
      <selection pane="bottomLeft" activeCell="A2" sqref="A2"/>
      <selection pane="bottomRight" activeCell="B1" sqref="B1"/>
    </sheetView>
  </sheetViews>
  <sheetFormatPr defaultColWidth="9.140625" defaultRowHeight="12.75" x14ac:dyDescent="0.2"/>
  <cols>
    <col min="1" max="2" width="2.7109375" style="86" customWidth="1"/>
    <col min="3" max="3" width="24.7109375" style="86" customWidth="1"/>
    <col min="4" max="17" width="10.28515625" style="86" customWidth="1"/>
    <col min="18" max="18" width="3.7109375" style="86" customWidth="1"/>
    <col min="19" max="19" width="24.7109375" style="86" customWidth="1"/>
    <col min="20" max="16384" width="9.140625" style="86"/>
  </cols>
  <sheetData>
    <row r="1" spans="1:64" ht="30" customHeight="1" x14ac:dyDescent="0.2">
      <c r="B1" s="325"/>
      <c r="C1" s="859" t="s">
        <v>393</v>
      </c>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row>
    <row r="2" spans="1:64" ht="13.5" thickBot="1" x14ac:dyDescent="0.25">
      <c r="A2" s="765">
        <f>A9</f>
        <v>0</v>
      </c>
    </row>
    <row r="3" spans="1:64" ht="13.5" thickBot="1" x14ac:dyDescent="0.25">
      <c r="A3" s="765">
        <f>A9</f>
        <v>0</v>
      </c>
      <c r="C3" s="485" t="s">
        <v>272</v>
      </c>
      <c r="D3" s="207" t="s">
        <v>294</v>
      </c>
      <c r="E3" s="207"/>
      <c r="F3" s="207"/>
      <c r="G3" s="210"/>
      <c r="H3" s="759" t="s">
        <v>295</v>
      </c>
      <c r="I3" s="209"/>
      <c r="J3" s="205" t="s">
        <v>296</v>
      </c>
      <c r="K3" s="203"/>
      <c r="L3" s="203"/>
      <c r="M3" s="203"/>
      <c r="N3" s="203"/>
      <c r="O3" s="203"/>
      <c r="P3" s="203"/>
      <c r="Q3" s="203"/>
      <c r="R3" s="101"/>
      <c r="S3" s="485" t="s">
        <v>272</v>
      </c>
      <c r="T3" s="268" t="str">
        <f>'Appraisal Inputs'!C292</f>
        <v>Census - Market Comparables</v>
      </c>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101"/>
    </row>
    <row r="4" spans="1:64" ht="99.95" customHeight="1" thickBot="1" x14ac:dyDescent="0.25">
      <c r="A4" s="765">
        <f>A9</f>
        <v>0</v>
      </c>
      <c r="C4" s="485" t="s">
        <v>32</v>
      </c>
      <c r="D4" s="498" t="str">
        <f>IF('Appraisal Inputs'!D83="Not Included",'Appraisal Inputs'!D83,'Appraisal Inputs'!D83)</f>
        <v>Not Included</v>
      </c>
      <c r="E4" s="122" t="str">
        <f>IF('Appraisal Inputs'!E83="Not Included",'Appraisal Inputs'!E83,'Appraisal Inputs'!E83)</f>
        <v>Not Included</v>
      </c>
      <c r="F4" s="122" t="str">
        <f>IF('Appraisal Inputs'!F83="Not Included",'Appraisal Inputs'!F83,'Appraisal Inputs'!F83)</f>
        <v>Not Included</v>
      </c>
      <c r="G4" s="211" t="str">
        <f>IF('Appraisal Inputs'!G83="Not Included",'Appraisal Inputs'!G83,'Appraisal Inputs'!G83)</f>
        <v>Not Included</v>
      </c>
      <c r="H4" s="760" t="str">
        <f>'Appraisal Inputs'!H83</f>
        <v>Appraisal (Market)</v>
      </c>
      <c r="I4" s="212" t="str">
        <f>'Lender Inputs'!D83</f>
        <v>Lender (for DSCR)</v>
      </c>
      <c r="J4" s="564" t="str">
        <f>IF('Lender Inputs'!E83="Not Included",'Lender Inputs'!E83,'Lender Inputs'!E83)</f>
        <v xml:space="preserve">Not Included </v>
      </c>
      <c r="K4" s="565" t="str">
        <f>IF('Lender Inputs'!F83="Not Included",'Lender Inputs'!F83,'Lender Inputs'!F83)</f>
        <v xml:space="preserve">Not Included </v>
      </c>
      <c r="L4" s="565" t="str">
        <f>IF('Lender Inputs'!G83="Not Included",'Lender Inputs'!G83,'Lender Inputs'!G83)</f>
        <v xml:space="preserve">Not Included </v>
      </c>
      <c r="M4" s="565" t="str">
        <f>IF('Lender Inputs'!H83="Not Included",'Lender Inputs'!H83,'Lender Inputs'!H83)</f>
        <v xml:space="preserve">Not Included </v>
      </c>
      <c r="N4" s="566" t="str">
        <f>IF('Lender Inputs'!I83="Not Included",'Lender Inputs'!I83,'Lender Inputs'!I83)</f>
        <v xml:space="preserve">Not Included </v>
      </c>
      <c r="O4" s="565" t="str">
        <f>IF('Lender Inputs'!J83="Not Included",'Lender Inputs'!J83,'Lender Inputs'!J83)</f>
        <v xml:space="preserve">Not Included </v>
      </c>
      <c r="P4" s="565" t="str">
        <f>IF('Lender Inputs'!K83="Not Included",'Lender Inputs'!K83,'Lender Inputs'!K83)</f>
        <v xml:space="preserve">Not Included </v>
      </c>
      <c r="Q4" s="124" t="str">
        <f>IF('Lender Inputs'!L83="Not Included",'Lender Inputs'!L83,'Lender Inputs'!L83)</f>
        <v xml:space="preserve">Not Included </v>
      </c>
      <c r="R4" s="101"/>
      <c r="S4" s="485" t="s">
        <v>32</v>
      </c>
      <c r="T4" s="694" t="str">
        <f>Occupancy!C10</f>
        <v/>
      </c>
      <c r="U4" s="695" t="str">
        <f>Occupancy!C11</f>
        <v/>
      </c>
      <c r="V4" s="696" t="str">
        <f>Occupancy!C12</f>
        <v/>
      </c>
      <c r="W4" s="695" t="str">
        <f>Occupancy!C13</f>
        <v/>
      </c>
      <c r="X4" s="695" t="str">
        <f>Occupancy!C14</f>
        <v/>
      </c>
      <c r="Y4" s="695" t="str">
        <f>Occupancy!C15</f>
        <v/>
      </c>
      <c r="Z4" s="695" t="str">
        <f>Occupancy!C16</f>
        <v/>
      </c>
      <c r="AA4" s="695" t="str">
        <f>Occupancy!C17</f>
        <v/>
      </c>
      <c r="AB4" s="695" t="str">
        <f>Occupancy!C18</f>
        <v/>
      </c>
      <c r="AC4" s="695" t="str">
        <f>Occupancy!C19</f>
        <v/>
      </c>
      <c r="AD4" s="695" t="str">
        <f>Occupancy!C20</f>
        <v/>
      </c>
      <c r="AE4" s="695" t="str">
        <f>Occupancy!C21</f>
        <v/>
      </c>
      <c r="AF4" s="695" t="str">
        <f>Occupancy!C22</f>
        <v/>
      </c>
      <c r="AG4" s="695" t="str">
        <f>Occupancy!C23</f>
        <v/>
      </c>
      <c r="AH4" s="695" t="str">
        <f>Occupancy!C24</f>
        <v/>
      </c>
      <c r="AI4" s="695" t="str">
        <f>Occupancy!C25</f>
        <v/>
      </c>
      <c r="AJ4" s="695" t="str">
        <f>Occupancy!C26</f>
        <v/>
      </c>
      <c r="AK4" s="695" t="str">
        <f>Occupancy!C27</f>
        <v/>
      </c>
      <c r="AL4" s="695" t="str">
        <f>Occupancy!C28</f>
        <v/>
      </c>
      <c r="AM4" s="695" t="str">
        <f>Occupancy!C29</f>
        <v/>
      </c>
      <c r="AN4" s="695" t="str">
        <f>Occupancy!C30</f>
        <v/>
      </c>
      <c r="AO4" s="695" t="str">
        <f>Occupancy!C31</f>
        <v/>
      </c>
      <c r="AP4" s="695" t="str">
        <f>Occupancy!C32</f>
        <v/>
      </c>
      <c r="AQ4" s="695" t="str">
        <f>Occupancy!C33</f>
        <v/>
      </c>
      <c r="AR4" s="695" t="str">
        <f>Occupancy!C34</f>
        <v/>
      </c>
      <c r="AS4" s="695" t="str">
        <f>Occupancy!C35</f>
        <v/>
      </c>
      <c r="AT4" s="695" t="str">
        <f>Occupancy!C36</f>
        <v/>
      </c>
      <c r="AU4" s="695" t="str">
        <f>Occupancy!C37</f>
        <v/>
      </c>
      <c r="AV4" s="695" t="str">
        <f>Occupancy!C38</f>
        <v/>
      </c>
      <c r="AW4" s="695" t="str">
        <f>Occupancy!C39</f>
        <v/>
      </c>
      <c r="AX4" s="695" t="str">
        <f>Occupancy!C40</f>
        <v/>
      </c>
      <c r="AY4" s="695" t="str">
        <f>Occupancy!C41</f>
        <v/>
      </c>
      <c r="AZ4" s="695" t="str">
        <f>Occupancy!C42</f>
        <v/>
      </c>
      <c r="BA4" s="695" t="str">
        <f>Occupancy!C43</f>
        <v/>
      </c>
      <c r="BB4" s="695" t="str">
        <f>Occupancy!C44</f>
        <v/>
      </c>
      <c r="BC4" s="695" t="str">
        <f>Occupancy!C45</f>
        <v/>
      </c>
      <c r="BD4" s="695" t="str">
        <f>Occupancy!C46</f>
        <v/>
      </c>
      <c r="BE4" s="695" t="str">
        <f>Occupancy!C47</f>
        <v/>
      </c>
      <c r="BF4" s="695" t="str">
        <f>Occupancy!C48</f>
        <v/>
      </c>
      <c r="BG4" s="695" t="str">
        <f>Occupancy!C49</f>
        <v/>
      </c>
      <c r="BH4" s="695" t="str">
        <f>Occupancy!C50</f>
        <v/>
      </c>
      <c r="BI4" s="697" t="s">
        <v>336</v>
      </c>
      <c r="BJ4" s="698" t="s">
        <v>337</v>
      </c>
      <c r="BK4" s="699" t="s">
        <v>338</v>
      </c>
      <c r="BL4" s="101"/>
    </row>
    <row r="5" spans="1:64" x14ac:dyDescent="0.2">
      <c r="A5" s="765">
        <f>A9</f>
        <v>0</v>
      </c>
      <c r="C5" s="499" t="s">
        <v>7611</v>
      </c>
      <c r="D5" s="493" t="str">
        <f>'Appraisal Inputs'!N96</f>
        <v/>
      </c>
      <c r="E5" s="493" t="str">
        <f>'Appraisal Inputs'!O96</f>
        <v/>
      </c>
      <c r="F5" s="493" t="str">
        <f>'Appraisal Inputs'!P96</f>
        <v/>
      </c>
      <c r="G5" s="497" t="str">
        <f>'Appraisal Inputs'!Q96</f>
        <v/>
      </c>
      <c r="H5" s="495" t="str">
        <f>'Appraisal Inputs'!R96</f>
        <v/>
      </c>
      <c r="I5" s="497" t="str">
        <f>'Lender Inputs'!R96</f>
        <v/>
      </c>
      <c r="J5" s="492" t="str">
        <f>'Lender Inputs'!S96</f>
        <v/>
      </c>
      <c r="K5" s="493" t="str">
        <f>'Lender Inputs'!T96</f>
        <v/>
      </c>
      <c r="L5" s="493" t="str">
        <f>'Lender Inputs'!U96</f>
        <v/>
      </c>
      <c r="M5" s="494" t="str">
        <f>'Lender Inputs'!V96</f>
        <v/>
      </c>
      <c r="N5" s="493" t="str">
        <f>'Lender Inputs'!W96</f>
        <v/>
      </c>
      <c r="O5" s="493" t="str">
        <f>'Lender Inputs'!X96</f>
        <v/>
      </c>
      <c r="P5" s="494" t="str">
        <f>'Lender Inputs'!Y96</f>
        <v/>
      </c>
      <c r="Q5" s="509" t="str">
        <f>'Lender Inputs'!Z96</f>
        <v/>
      </c>
      <c r="R5" s="101"/>
      <c r="S5" s="499" t="s">
        <v>7611</v>
      </c>
      <c r="T5" s="690" t="str" cm="1">
        <f t="array" ref="T5">IFERROR(IF(_xlfn.XLOOKUP(T4,'Appraisal Inputs'!$C$294:$C$334,_xlfn.XLOOKUP(Census!$C$5,'Appraisal Inputs'!$E$293:$S$293,'Appraisal Inputs'!$E$294:$S$334))="","",_xlfn.XLOOKUP(T4,'Appraisal Inputs'!$C$294:$C$334,_xlfn.XLOOKUP(Census!$C$5,'Appraisal Inputs'!$E$293:$S$293,'Appraisal Inputs'!$E$294:$S$334))),"")</f>
        <v/>
      </c>
      <c r="U5" s="691" t="str" cm="1">
        <f t="array" ref="U5">IFERROR(IF(_xlfn.XLOOKUP(U4,'Appraisal Inputs'!$C$294:$C$334,_xlfn.XLOOKUP(Census!$C$5,'Appraisal Inputs'!$E$293:$S$293,'Appraisal Inputs'!$E$294:$S$334))="","",_xlfn.XLOOKUP(U4,'Appraisal Inputs'!$C$294:$C$334,_xlfn.XLOOKUP(Census!$C$5,'Appraisal Inputs'!$E$293:$S$293,'Appraisal Inputs'!$E$294:$S$334))),"")</f>
        <v/>
      </c>
      <c r="V5" s="691" t="str" cm="1">
        <f t="array" ref="V5">IFERROR(IF(_xlfn.XLOOKUP(V4,'Appraisal Inputs'!$C$294:$C$334,_xlfn.XLOOKUP(Census!$C$5,'Appraisal Inputs'!$E$293:$S$293,'Appraisal Inputs'!$E$294:$S$334))="","",_xlfn.XLOOKUP(V4,'Appraisal Inputs'!$C$294:$C$334,_xlfn.XLOOKUP(Census!$C$5,'Appraisal Inputs'!$E$293:$S$293,'Appraisal Inputs'!$E$294:$S$334))),"")</f>
        <v/>
      </c>
      <c r="W5" s="691" t="str" cm="1">
        <f t="array" ref="W5">IFERROR(IF(_xlfn.XLOOKUP(W4,'Appraisal Inputs'!$C$294:$C$334,_xlfn.XLOOKUP(Census!$C$5,'Appraisal Inputs'!$E$293:$S$293,'Appraisal Inputs'!$E$294:$S$334))="","",_xlfn.XLOOKUP(W4,'Appraisal Inputs'!$C$294:$C$334,_xlfn.XLOOKUP(Census!$C$5,'Appraisal Inputs'!$E$293:$S$293,'Appraisal Inputs'!$E$294:$S$334))),"")</f>
        <v/>
      </c>
      <c r="X5" s="691" t="str" cm="1">
        <f t="array" ref="X5">IFERROR(IF(_xlfn.XLOOKUP(X4,'Appraisal Inputs'!$C$294:$C$334,_xlfn.XLOOKUP(Census!$C$5,'Appraisal Inputs'!$E$293:$S$293,'Appraisal Inputs'!$E$294:$S$334))="","",_xlfn.XLOOKUP(X4,'Appraisal Inputs'!$C$294:$C$334,_xlfn.XLOOKUP(Census!$C$5,'Appraisal Inputs'!$E$293:$S$293,'Appraisal Inputs'!$E$294:$S$334))),"")</f>
        <v/>
      </c>
      <c r="Y5" s="691" t="str" cm="1">
        <f t="array" ref="Y5">IFERROR(IF(_xlfn.XLOOKUP(Y4,'Appraisal Inputs'!$C$294:$C$334,_xlfn.XLOOKUP(Census!$C$5,'Appraisal Inputs'!$E$293:$S$293,'Appraisal Inputs'!$E$294:$S$334))="","",_xlfn.XLOOKUP(Y4,'Appraisal Inputs'!$C$294:$C$334,_xlfn.XLOOKUP(Census!$C$5,'Appraisal Inputs'!$E$293:$S$293,'Appraisal Inputs'!$E$294:$S$334))),"")</f>
        <v/>
      </c>
      <c r="Z5" s="691" t="str" cm="1">
        <f t="array" ref="Z5">IFERROR(IF(_xlfn.XLOOKUP(Z4,'Appraisal Inputs'!$C$294:$C$334,_xlfn.XLOOKUP(Census!$C$5,'Appraisal Inputs'!$E$293:$S$293,'Appraisal Inputs'!$E$294:$S$334))="","",_xlfn.XLOOKUP(Z4,'Appraisal Inputs'!$C$294:$C$334,_xlfn.XLOOKUP(Census!$C$5,'Appraisal Inputs'!$E$293:$S$293,'Appraisal Inputs'!$E$294:$S$334))),"")</f>
        <v/>
      </c>
      <c r="AA5" s="691" t="str" cm="1">
        <f t="array" ref="AA5">IFERROR(IF(_xlfn.XLOOKUP(AA4,'Appraisal Inputs'!$C$294:$C$334,_xlfn.XLOOKUP(Census!$C$5,'Appraisal Inputs'!$E$293:$S$293,'Appraisal Inputs'!$E$294:$S$334))="","",_xlfn.XLOOKUP(AA4,'Appraisal Inputs'!$C$294:$C$334,_xlfn.XLOOKUP(Census!$C$5,'Appraisal Inputs'!$E$293:$S$293,'Appraisal Inputs'!$E$294:$S$334))),"")</f>
        <v/>
      </c>
      <c r="AB5" s="691" t="str" cm="1">
        <f t="array" ref="AB5">IFERROR(IF(_xlfn.XLOOKUP(AB4,'Appraisal Inputs'!$C$294:$C$334,_xlfn.XLOOKUP(Census!$C$5,'Appraisal Inputs'!$E$293:$S$293,'Appraisal Inputs'!$E$294:$S$334))="","",_xlfn.XLOOKUP(AB4,'Appraisal Inputs'!$C$294:$C$334,_xlfn.XLOOKUP(Census!$C$5,'Appraisal Inputs'!$E$293:$S$293,'Appraisal Inputs'!$E$294:$S$334))),"")</f>
        <v/>
      </c>
      <c r="AC5" s="691" t="str" cm="1">
        <f t="array" ref="AC5">IFERROR(IF(_xlfn.XLOOKUP(AC4,'Appraisal Inputs'!$C$294:$C$334,_xlfn.XLOOKUP(Census!$C$5,'Appraisal Inputs'!$E$293:$S$293,'Appraisal Inputs'!$E$294:$S$334))="","",_xlfn.XLOOKUP(AC4,'Appraisal Inputs'!$C$294:$C$334,_xlfn.XLOOKUP(Census!$C$5,'Appraisal Inputs'!$E$293:$S$293,'Appraisal Inputs'!$E$294:$S$334))),"")</f>
        <v/>
      </c>
      <c r="AD5" s="691" t="str" cm="1">
        <f t="array" ref="AD5">IFERROR(IF(_xlfn.XLOOKUP(AD4,'Appraisal Inputs'!$C$294:$C$334,_xlfn.XLOOKUP(Census!$C$5,'Appraisal Inputs'!$E$293:$S$293,'Appraisal Inputs'!$E$294:$S$334))="","",_xlfn.XLOOKUP(AD4,'Appraisal Inputs'!$C$294:$C$334,_xlfn.XLOOKUP(Census!$C$5,'Appraisal Inputs'!$E$293:$S$293,'Appraisal Inputs'!$E$294:$S$334))),"")</f>
        <v/>
      </c>
      <c r="AE5" s="691" t="str" cm="1">
        <f t="array" ref="AE5">IFERROR(IF(_xlfn.XLOOKUP(AE4,'Appraisal Inputs'!$C$294:$C$334,_xlfn.XLOOKUP(Census!$C$5,'Appraisal Inputs'!$E$293:$S$293,'Appraisal Inputs'!$E$294:$S$334))="","",_xlfn.XLOOKUP(AE4,'Appraisal Inputs'!$C$294:$C$334,_xlfn.XLOOKUP(Census!$C$5,'Appraisal Inputs'!$E$293:$S$293,'Appraisal Inputs'!$E$294:$S$334))),"")</f>
        <v/>
      </c>
      <c r="AF5" s="691" t="str" cm="1">
        <f t="array" ref="AF5">IFERROR(IF(_xlfn.XLOOKUP(AF4,'Appraisal Inputs'!$C$294:$C$334,_xlfn.XLOOKUP(Census!$C$5,'Appraisal Inputs'!$E$293:$S$293,'Appraisal Inputs'!$E$294:$S$334))="","",_xlfn.XLOOKUP(AF4,'Appraisal Inputs'!$C$294:$C$334,_xlfn.XLOOKUP(Census!$C$5,'Appraisal Inputs'!$E$293:$S$293,'Appraisal Inputs'!$E$294:$S$334))),"")</f>
        <v/>
      </c>
      <c r="AG5" s="691" t="str" cm="1">
        <f t="array" ref="AG5">IFERROR(IF(_xlfn.XLOOKUP(AG4,'Appraisal Inputs'!$C$294:$C$334,_xlfn.XLOOKUP(Census!$C$5,'Appraisal Inputs'!$E$293:$S$293,'Appraisal Inputs'!$E$294:$S$334))="","",_xlfn.XLOOKUP(AG4,'Appraisal Inputs'!$C$294:$C$334,_xlfn.XLOOKUP(Census!$C$5,'Appraisal Inputs'!$E$293:$S$293,'Appraisal Inputs'!$E$294:$S$334))),"")</f>
        <v/>
      </c>
      <c r="AH5" s="691" t="str" cm="1">
        <f t="array" ref="AH5">IFERROR(IF(_xlfn.XLOOKUP(AH4,'Appraisal Inputs'!$C$294:$C$334,_xlfn.XLOOKUP(Census!$C$5,'Appraisal Inputs'!$E$293:$S$293,'Appraisal Inputs'!$E$294:$S$334))="","",_xlfn.XLOOKUP(AH4,'Appraisal Inputs'!$C$294:$C$334,_xlfn.XLOOKUP(Census!$C$5,'Appraisal Inputs'!$E$293:$S$293,'Appraisal Inputs'!$E$294:$S$334))),"")</f>
        <v/>
      </c>
      <c r="AI5" s="691" t="str" cm="1">
        <f t="array" ref="AI5">IFERROR(IF(_xlfn.XLOOKUP(AI4,'Appraisal Inputs'!$C$294:$C$334,_xlfn.XLOOKUP(Census!$C$5,'Appraisal Inputs'!$E$293:$S$293,'Appraisal Inputs'!$E$294:$S$334))="","",_xlfn.XLOOKUP(AI4,'Appraisal Inputs'!$C$294:$C$334,_xlfn.XLOOKUP(Census!$C$5,'Appraisal Inputs'!$E$293:$S$293,'Appraisal Inputs'!$E$294:$S$334))),"")</f>
        <v/>
      </c>
      <c r="AJ5" s="691" t="str" cm="1">
        <f t="array" ref="AJ5">IFERROR(IF(_xlfn.XLOOKUP(AJ4,'Appraisal Inputs'!$C$294:$C$334,_xlfn.XLOOKUP(Census!$C$5,'Appraisal Inputs'!$E$293:$S$293,'Appraisal Inputs'!$E$294:$S$334))="","",_xlfn.XLOOKUP(AJ4,'Appraisal Inputs'!$C$294:$C$334,_xlfn.XLOOKUP(Census!$C$5,'Appraisal Inputs'!$E$293:$S$293,'Appraisal Inputs'!$E$294:$S$334))),"")</f>
        <v/>
      </c>
      <c r="AK5" s="691" t="str" cm="1">
        <f t="array" ref="AK5">IFERROR(IF(_xlfn.XLOOKUP(AK4,'Appraisal Inputs'!$C$294:$C$334,_xlfn.XLOOKUP(Census!$C$5,'Appraisal Inputs'!$E$293:$S$293,'Appraisal Inputs'!$E$294:$S$334))="","",_xlfn.XLOOKUP(AK4,'Appraisal Inputs'!$C$294:$C$334,_xlfn.XLOOKUP(Census!$C$5,'Appraisal Inputs'!$E$293:$S$293,'Appraisal Inputs'!$E$294:$S$334))),"")</f>
        <v/>
      </c>
      <c r="AL5" s="691" t="str" cm="1">
        <f t="array" ref="AL5">IFERROR(IF(_xlfn.XLOOKUP(AL4,'Appraisal Inputs'!$C$294:$C$334,_xlfn.XLOOKUP(Census!$C$5,'Appraisal Inputs'!$E$293:$S$293,'Appraisal Inputs'!$E$294:$S$334))="","",_xlfn.XLOOKUP(AL4,'Appraisal Inputs'!$C$294:$C$334,_xlfn.XLOOKUP(Census!$C$5,'Appraisal Inputs'!$E$293:$S$293,'Appraisal Inputs'!$E$294:$S$334))),"")</f>
        <v/>
      </c>
      <c r="AM5" s="691" t="str" cm="1">
        <f t="array" ref="AM5">IFERROR(IF(_xlfn.XLOOKUP(AM4,'Appraisal Inputs'!$C$294:$C$334,_xlfn.XLOOKUP(Census!$C$5,'Appraisal Inputs'!$E$293:$S$293,'Appraisal Inputs'!$E$294:$S$334))="","",_xlfn.XLOOKUP(AM4,'Appraisal Inputs'!$C$294:$C$334,_xlfn.XLOOKUP(Census!$C$5,'Appraisal Inputs'!$E$293:$S$293,'Appraisal Inputs'!$E$294:$S$334))),"")</f>
        <v/>
      </c>
      <c r="AN5" s="691" t="str" cm="1">
        <f t="array" ref="AN5">IFERROR(IF(_xlfn.XLOOKUP(AN4,'Appraisal Inputs'!$C$294:$C$334,_xlfn.XLOOKUP(Census!$C$5,'Appraisal Inputs'!$E$293:$S$293,'Appraisal Inputs'!$E$294:$S$334))="","",_xlfn.XLOOKUP(AN4,'Appraisal Inputs'!$C$294:$C$334,_xlfn.XLOOKUP(Census!$C$5,'Appraisal Inputs'!$E$293:$S$293,'Appraisal Inputs'!$E$294:$S$334))),"")</f>
        <v/>
      </c>
      <c r="AO5" s="691" t="str" cm="1">
        <f t="array" ref="AO5">IFERROR(IF(_xlfn.XLOOKUP(AO4,'Appraisal Inputs'!$C$294:$C$334,_xlfn.XLOOKUP(Census!$C$5,'Appraisal Inputs'!$E$293:$S$293,'Appraisal Inputs'!$E$294:$S$334))="","",_xlfn.XLOOKUP(AO4,'Appraisal Inputs'!$C$294:$C$334,_xlfn.XLOOKUP(Census!$C$5,'Appraisal Inputs'!$E$293:$S$293,'Appraisal Inputs'!$E$294:$S$334))),"")</f>
        <v/>
      </c>
      <c r="AP5" s="691" t="str" cm="1">
        <f t="array" ref="AP5">IFERROR(IF(_xlfn.XLOOKUP(AP4,'Appraisal Inputs'!$C$294:$C$334,_xlfn.XLOOKUP(Census!$C$5,'Appraisal Inputs'!$E$293:$S$293,'Appraisal Inputs'!$E$294:$S$334))="","",_xlfn.XLOOKUP(AP4,'Appraisal Inputs'!$C$294:$C$334,_xlfn.XLOOKUP(Census!$C$5,'Appraisal Inputs'!$E$293:$S$293,'Appraisal Inputs'!$E$294:$S$334))),"")</f>
        <v/>
      </c>
      <c r="AQ5" s="691" t="str" cm="1">
        <f t="array" ref="AQ5">IFERROR(IF(_xlfn.XLOOKUP(AQ4,'Appraisal Inputs'!$C$294:$C$334,_xlfn.XLOOKUP(Census!$C$5,'Appraisal Inputs'!$E$293:$S$293,'Appraisal Inputs'!$E$294:$S$334))="","",_xlfn.XLOOKUP(AQ4,'Appraisal Inputs'!$C$294:$C$334,_xlfn.XLOOKUP(Census!$C$5,'Appraisal Inputs'!$E$293:$S$293,'Appraisal Inputs'!$E$294:$S$334))),"")</f>
        <v/>
      </c>
      <c r="AR5" s="691" t="str" cm="1">
        <f t="array" ref="AR5">IFERROR(IF(_xlfn.XLOOKUP(AR4,'Appraisal Inputs'!$C$294:$C$334,_xlfn.XLOOKUP(Census!$C$5,'Appraisal Inputs'!$E$293:$S$293,'Appraisal Inputs'!$E$294:$S$334))="","",_xlfn.XLOOKUP(AR4,'Appraisal Inputs'!$C$294:$C$334,_xlfn.XLOOKUP(Census!$C$5,'Appraisal Inputs'!$E$293:$S$293,'Appraisal Inputs'!$E$294:$S$334))),"")</f>
        <v/>
      </c>
      <c r="AS5" s="691" t="str" cm="1">
        <f t="array" ref="AS5">IFERROR(IF(_xlfn.XLOOKUP(AS4,'Appraisal Inputs'!$C$294:$C$334,_xlfn.XLOOKUP(Census!$C$5,'Appraisal Inputs'!$E$293:$S$293,'Appraisal Inputs'!$E$294:$S$334))="","",_xlfn.XLOOKUP(AS4,'Appraisal Inputs'!$C$294:$C$334,_xlfn.XLOOKUP(Census!$C$5,'Appraisal Inputs'!$E$293:$S$293,'Appraisal Inputs'!$E$294:$S$334))),"")</f>
        <v/>
      </c>
      <c r="AT5" s="691" t="str" cm="1">
        <f t="array" ref="AT5">IFERROR(IF(_xlfn.XLOOKUP(AT4,'Appraisal Inputs'!$C$294:$C$334,_xlfn.XLOOKUP(Census!$C$5,'Appraisal Inputs'!$E$293:$S$293,'Appraisal Inputs'!$E$294:$S$334))="","",_xlfn.XLOOKUP(AT4,'Appraisal Inputs'!$C$294:$C$334,_xlfn.XLOOKUP(Census!$C$5,'Appraisal Inputs'!$E$293:$S$293,'Appraisal Inputs'!$E$294:$S$334))),"")</f>
        <v/>
      </c>
      <c r="AU5" s="691" t="str" cm="1">
        <f t="array" ref="AU5">IFERROR(IF(_xlfn.XLOOKUP(AU4,'Appraisal Inputs'!$C$294:$C$334,_xlfn.XLOOKUP(Census!$C$5,'Appraisal Inputs'!$E$293:$S$293,'Appraisal Inputs'!$E$294:$S$334))="","",_xlfn.XLOOKUP(AU4,'Appraisal Inputs'!$C$294:$C$334,_xlfn.XLOOKUP(Census!$C$5,'Appraisal Inputs'!$E$293:$S$293,'Appraisal Inputs'!$E$294:$S$334))),"")</f>
        <v/>
      </c>
      <c r="AV5" s="691" t="str" cm="1">
        <f t="array" ref="AV5">IFERROR(IF(_xlfn.XLOOKUP(AV4,'Appraisal Inputs'!$C$294:$C$334,_xlfn.XLOOKUP(Census!$C$5,'Appraisal Inputs'!$E$293:$S$293,'Appraisal Inputs'!$E$294:$S$334))="","",_xlfn.XLOOKUP(AV4,'Appraisal Inputs'!$C$294:$C$334,_xlfn.XLOOKUP(Census!$C$5,'Appraisal Inputs'!$E$293:$S$293,'Appraisal Inputs'!$E$294:$S$334))),"")</f>
        <v/>
      </c>
      <c r="AW5" s="691" t="str" cm="1">
        <f t="array" ref="AW5">IFERROR(IF(_xlfn.XLOOKUP(AW4,'Appraisal Inputs'!$C$294:$C$334,_xlfn.XLOOKUP(Census!$C$5,'Appraisal Inputs'!$E$293:$S$293,'Appraisal Inputs'!$E$294:$S$334))="","",_xlfn.XLOOKUP(AW4,'Appraisal Inputs'!$C$294:$C$334,_xlfn.XLOOKUP(Census!$C$5,'Appraisal Inputs'!$E$293:$S$293,'Appraisal Inputs'!$E$294:$S$334))),"")</f>
        <v/>
      </c>
      <c r="AX5" s="691" t="str" cm="1">
        <f t="array" ref="AX5">IFERROR(IF(_xlfn.XLOOKUP(AX4,'Appraisal Inputs'!$C$294:$C$334,_xlfn.XLOOKUP(Census!$C$5,'Appraisal Inputs'!$E$293:$S$293,'Appraisal Inputs'!$E$294:$S$334))="","",_xlfn.XLOOKUP(AX4,'Appraisal Inputs'!$C$294:$C$334,_xlfn.XLOOKUP(Census!$C$5,'Appraisal Inputs'!$E$293:$S$293,'Appraisal Inputs'!$E$294:$S$334))),"")</f>
        <v/>
      </c>
      <c r="AY5" s="691" t="str" cm="1">
        <f t="array" ref="AY5">IFERROR(IF(_xlfn.XLOOKUP(AY4,'Appraisal Inputs'!$C$294:$C$334,_xlfn.XLOOKUP(Census!$C$5,'Appraisal Inputs'!$E$293:$S$293,'Appraisal Inputs'!$E$294:$S$334))="","",_xlfn.XLOOKUP(AY4,'Appraisal Inputs'!$C$294:$C$334,_xlfn.XLOOKUP(Census!$C$5,'Appraisal Inputs'!$E$293:$S$293,'Appraisal Inputs'!$E$294:$S$334))),"")</f>
        <v/>
      </c>
      <c r="AZ5" s="691" t="str" cm="1">
        <f t="array" ref="AZ5">IFERROR(IF(_xlfn.XLOOKUP(AZ4,'Appraisal Inputs'!$C$294:$C$334,_xlfn.XLOOKUP(Census!$C$5,'Appraisal Inputs'!$E$293:$S$293,'Appraisal Inputs'!$E$294:$S$334))="","",_xlfn.XLOOKUP(AZ4,'Appraisal Inputs'!$C$294:$C$334,_xlfn.XLOOKUP(Census!$C$5,'Appraisal Inputs'!$E$293:$S$293,'Appraisal Inputs'!$E$294:$S$334))),"")</f>
        <v/>
      </c>
      <c r="BA5" s="691" t="str" cm="1">
        <f t="array" ref="BA5">IFERROR(IF(_xlfn.XLOOKUP(BA4,'Appraisal Inputs'!$C$294:$C$334,_xlfn.XLOOKUP(Census!$C$5,'Appraisal Inputs'!$E$293:$S$293,'Appraisal Inputs'!$E$294:$S$334))="","",_xlfn.XLOOKUP(BA4,'Appraisal Inputs'!$C$294:$C$334,_xlfn.XLOOKUP(Census!$C$5,'Appraisal Inputs'!$E$293:$S$293,'Appraisal Inputs'!$E$294:$S$334))),"")</f>
        <v/>
      </c>
      <c r="BB5" s="691" t="str" cm="1">
        <f t="array" ref="BB5">IFERROR(IF(_xlfn.XLOOKUP(BB4,'Appraisal Inputs'!$C$294:$C$334,_xlfn.XLOOKUP(Census!$C$5,'Appraisal Inputs'!$E$293:$S$293,'Appraisal Inputs'!$E$294:$S$334))="","",_xlfn.XLOOKUP(BB4,'Appraisal Inputs'!$C$294:$C$334,_xlfn.XLOOKUP(Census!$C$5,'Appraisal Inputs'!$E$293:$S$293,'Appraisal Inputs'!$E$294:$S$334))),"")</f>
        <v/>
      </c>
      <c r="BC5" s="691" t="str" cm="1">
        <f t="array" ref="BC5">IFERROR(IF(_xlfn.XLOOKUP(BC4,'Appraisal Inputs'!$C$294:$C$334,_xlfn.XLOOKUP(Census!$C$5,'Appraisal Inputs'!$E$293:$S$293,'Appraisal Inputs'!$E$294:$S$334))="","",_xlfn.XLOOKUP(BC4,'Appraisal Inputs'!$C$294:$C$334,_xlfn.XLOOKUP(Census!$C$5,'Appraisal Inputs'!$E$293:$S$293,'Appraisal Inputs'!$E$294:$S$334))),"")</f>
        <v/>
      </c>
      <c r="BD5" s="691" t="str" cm="1">
        <f t="array" ref="BD5">IFERROR(IF(_xlfn.XLOOKUP(BD4,'Appraisal Inputs'!$C$294:$C$334,_xlfn.XLOOKUP(Census!$C$5,'Appraisal Inputs'!$E$293:$S$293,'Appraisal Inputs'!$E$294:$S$334))="","",_xlfn.XLOOKUP(BD4,'Appraisal Inputs'!$C$294:$C$334,_xlfn.XLOOKUP(Census!$C$5,'Appraisal Inputs'!$E$293:$S$293,'Appraisal Inputs'!$E$294:$S$334))),"")</f>
        <v/>
      </c>
      <c r="BE5" s="691" t="str" cm="1">
        <f t="array" ref="BE5">IFERROR(IF(_xlfn.XLOOKUP(BE4,'Appraisal Inputs'!$C$294:$C$334,_xlfn.XLOOKUP(Census!$C$5,'Appraisal Inputs'!$E$293:$S$293,'Appraisal Inputs'!$E$294:$S$334))="","",_xlfn.XLOOKUP(BE4,'Appraisal Inputs'!$C$294:$C$334,_xlfn.XLOOKUP(Census!$C$5,'Appraisal Inputs'!$E$293:$S$293,'Appraisal Inputs'!$E$294:$S$334))),"")</f>
        <v/>
      </c>
      <c r="BF5" s="691" t="str" cm="1">
        <f t="array" ref="BF5">IFERROR(IF(_xlfn.XLOOKUP(BF4,'Appraisal Inputs'!$C$294:$C$334,_xlfn.XLOOKUP(Census!$C$5,'Appraisal Inputs'!$E$293:$S$293,'Appraisal Inputs'!$E$294:$S$334))="","",_xlfn.XLOOKUP(BF4,'Appraisal Inputs'!$C$294:$C$334,_xlfn.XLOOKUP(Census!$C$5,'Appraisal Inputs'!$E$293:$S$293,'Appraisal Inputs'!$E$294:$S$334))),"")</f>
        <v/>
      </c>
      <c r="BG5" s="691" t="str" cm="1">
        <f t="array" ref="BG5">IFERROR(IF(_xlfn.XLOOKUP(BG4,'Appraisal Inputs'!$C$294:$C$334,_xlfn.XLOOKUP(Census!$C$5,'Appraisal Inputs'!$E$293:$S$293,'Appraisal Inputs'!$E$294:$S$334))="","",_xlfn.XLOOKUP(BG4,'Appraisal Inputs'!$C$294:$C$334,_xlfn.XLOOKUP(Census!$C$5,'Appraisal Inputs'!$E$293:$S$293,'Appraisal Inputs'!$E$294:$S$334))),"")</f>
        <v/>
      </c>
      <c r="BH5" s="691" t="str" cm="1">
        <f t="array" ref="BH5">IFERROR(IF(_xlfn.XLOOKUP(BH4,'Appraisal Inputs'!$C$294:$C$334,_xlfn.XLOOKUP(Census!$C$5,'Appraisal Inputs'!$E$293:$S$293,'Appraisal Inputs'!$E$294:$S$334))="","",_xlfn.XLOOKUP(BH4,'Appraisal Inputs'!$C$294:$C$334,_xlfn.XLOOKUP(Census!$C$5,'Appraisal Inputs'!$E$293:$S$293,'Appraisal Inputs'!$E$294:$S$334))),"")</f>
        <v/>
      </c>
      <c r="BI5" s="692" t="str">
        <f>IF(SUM(T5:BH5)=0,"-",IFERROR(MIN(T5:BH5),"-"))</f>
        <v>-</v>
      </c>
      <c r="BJ5" s="526" t="str">
        <f>IF(SUM(T5:BH5)=0,"-",IFERROR(MAX(T5:BH5),"-"))</f>
        <v>-</v>
      </c>
      <c r="BK5" s="693" t="str">
        <f>IF(SUM(T5:BH5)=0,"-",IFERROR(AVERAGE(T5:BH5),"-"))</f>
        <v>-</v>
      </c>
      <c r="BL5" s="101"/>
    </row>
    <row r="6" spans="1:64" x14ac:dyDescent="0.2">
      <c r="A6" s="765">
        <f>A9</f>
        <v>0</v>
      </c>
      <c r="C6" s="500" t="s">
        <v>15</v>
      </c>
      <c r="D6" s="493" t="str">
        <f>'Appraisal Inputs'!N97</f>
        <v/>
      </c>
      <c r="E6" s="493" t="str">
        <f>'Appraisal Inputs'!O97</f>
        <v/>
      </c>
      <c r="F6" s="493" t="str">
        <f>'Appraisal Inputs'!P97</f>
        <v/>
      </c>
      <c r="G6" s="497" t="str">
        <f>'Appraisal Inputs'!Q97</f>
        <v/>
      </c>
      <c r="H6" s="495" t="str">
        <f>'Appraisal Inputs'!R97</f>
        <v/>
      </c>
      <c r="I6" s="497" t="str">
        <f>'Lender Inputs'!R97</f>
        <v/>
      </c>
      <c r="J6" s="492" t="str">
        <f>'Lender Inputs'!S97</f>
        <v/>
      </c>
      <c r="K6" s="493" t="str">
        <f>'Lender Inputs'!T97</f>
        <v/>
      </c>
      <c r="L6" s="493" t="str">
        <f>'Lender Inputs'!U97</f>
        <v/>
      </c>
      <c r="M6" s="494" t="str">
        <f>'Lender Inputs'!V97</f>
        <v/>
      </c>
      <c r="N6" s="493" t="str">
        <f>'Lender Inputs'!W97</f>
        <v/>
      </c>
      <c r="O6" s="493" t="str">
        <f>'Lender Inputs'!X97</f>
        <v/>
      </c>
      <c r="P6" s="494" t="str">
        <f>'Lender Inputs'!Y97</f>
        <v/>
      </c>
      <c r="Q6" s="509" t="str">
        <f>'Lender Inputs'!Z97</f>
        <v/>
      </c>
      <c r="R6" s="101"/>
      <c r="S6" s="500" t="s">
        <v>15</v>
      </c>
      <c r="T6" s="653" t="str" cm="1">
        <f t="array" ref="T6">IFERROR(IF(_xlfn.XLOOKUP(T4,'Appraisal Inputs'!$C$294:$C$334,_xlfn.XLOOKUP(Census!$C$6,'Appraisal Inputs'!$E$293:$S$293,'Appraisal Inputs'!$E$294:$S$334))="","",_xlfn.XLOOKUP(T4,'Appraisal Inputs'!$C$294:$C$334,_xlfn.XLOOKUP(Census!$C$6,'Appraisal Inputs'!$E$293:$S$293,'Appraisal Inputs'!$E$294:$S$334))),"")</f>
        <v/>
      </c>
      <c r="U6" s="493" t="str" cm="1">
        <f t="array" ref="U6">IFERROR(IF(_xlfn.XLOOKUP(U4,'Appraisal Inputs'!$C$294:$C$334,_xlfn.XLOOKUP(Census!$C$6,'Appraisal Inputs'!$E$293:$S$293,'Appraisal Inputs'!$E$294:$S$334))="","",_xlfn.XLOOKUP(U4,'Appraisal Inputs'!$C$294:$C$334,_xlfn.XLOOKUP(Census!$C$6,'Appraisal Inputs'!$E$293:$S$293,'Appraisal Inputs'!$E$294:$S$334))),"")</f>
        <v/>
      </c>
      <c r="V6" s="493" t="str" cm="1">
        <f t="array" ref="V6">IFERROR(IF(_xlfn.XLOOKUP(V4,'Appraisal Inputs'!$C$294:$C$334,_xlfn.XLOOKUP(Census!$C$6,'Appraisal Inputs'!$E$293:$S$293,'Appraisal Inputs'!$E$294:$S$334))="","",_xlfn.XLOOKUP(V4,'Appraisal Inputs'!$C$294:$C$334,_xlfn.XLOOKUP(Census!$C$6,'Appraisal Inputs'!$E$293:$S$293,'Appraisal Inputs'!$E$294:$S$334))),"")</f>
        <v/>
      </c>
      <c r="W6" s="493" t="str" cm="1">
        <f t="array" ref="W6">IFERROR(IF(_xlfn.XLOOKUP(W4,'Appraisal Inputs'!$C$294:$C$334,_xlfn.XLOOKUP(Census!$C$6,'Appraisal Inputs'!$E$293:$S$293,'Appraisal Inputs'!$E$294:$S$334))="","",_xlfn.XLOOKUP(W4,'Appraisal Inputs'!$C$294:$C$334,_xlfn.XLOOKUP(Census!$C$6,'Appraisal Inputs'!$E$293:$S$293,'Appraisal Inputs'!$E$294:$S$334))),"")</f>
        <v/>
      </c>
      <c r="X6" s="493" t="str" cm="1">
        <f t="array" ref="X6">IFERROR(IF(_xlfn.XLOOKUP(X4,'Appraisal Inputs'!$C$294:$C$334,_xlfn.XLOOKUP(Census!$C$6,'Appraisal Inputs'!$E$293:$S$293,'Appraisal Inputs'!$E$294:$S$334))="","",_xlfn.XLOOKUP(X4,'Appraisal Inputs'!$C$294:$C$334,_xlfn.XLOOKUP(Census!$C$6,'Appraisal Inputs'!$E$293:$S$293,'Appraisal Inputs'!$E$294:$S$334))),"")</f>
        <v/>
      </c>
      <c r="Y6" s="493" t="str" cm="1">
        <f t="array" ref="Y6">IFERROR(IF(_xlfn.XLOOKUP(Y4,'Appraisal Inputs'!$C$294:$C$334,_xlfn.XLOOKUP(Census!$C$6,'Appraisal Inputs'!$E$293:$S$293,'Appraisal Inputs'!$E$294:$S$334))="","",_xlfn.XLOOKUP(Y4,'Appraisal Inputs'!$C$294:$C$334,_xlfn.XLOOKUP(Census!$C$6,'Appraisal Inputs'!$E$293:$S$293,'Appraisal Inputs'!$E$294:$S$334))),"")</f>
        <v/>
      </c>
      <c r="Z6" s="493" t="str" cm="1">
        <f t="array" ref="Z6">IFERROR(IF(_xlfn.XLOOKUP(Z4,'Appraisal Inputs'!$C$294:$C$334,_xlfn.XLOOKUP(Census!$C$6,'Appraisal Inputs'!$E$293:$S$293,'Appraisal Inputs'!$E$294:$S$334))="","",_xlfn.XLOOKUP(Z4,'Appraisal Inputs'!$C$294:$C$334,_xlfn.XLOOKUP(Census!$C$6,'Appraisal Inputs'!$E$293:$S$293,'Appraisal Inputs'!$E$294:$S$334))),"")</f>
        <v/>
      </c>
      <c r="AA6" s="493" t="str" cm="1">
        <f t="array" ref="AA6">IFERROR(IF(_xlfn.XLOOKUP(AA4,'Appraisal Inputs'!$C$294:$C$334,_xlfn.XLOOKUP(Census!$C$6,'Appraisal Inputs'!$E$293:$S$293,'Appraisal Inputs'!$E$294:$S$334))="","",_xlfn.XLOOKUP(AA4,'Appraisal Inputs'!$C$294:$C$334,_xlfn.XLOOKUP(Census!$C$6,'Appraisal Inputs'!$E$293:$S$293,'Appraisal Inputs'!$E$294:$S$334))),"")</f>
        <v/>
      </c>
      <c r="AB6" s="493" t="str" cm="1">
        <f t="array" ref="AB6">IFERROR(IF(_xlfn.XLOOKUP(AB4,'Appraisal Inputs'!$C$294:$C$334,_xlfn.XLOOKUP(Census!$C$6,'Appraisal Inputs'!$E$293:$S$293,'Appraisal Inputs'!$E$294:$S$334))="","",_xlfn.XLOOKUP(AB4,'Appraisal Inputs'!$C$294:$C$334,_xlfn.XLOOKUP(Census!$C$6,'Appraisal Inputs'!$E$293:$S$293,'Appraisal Inputs'!$E$294:$S$334))),"")</f>
        <v/>
      </c>
      <c r="AC6" s="493" t="str" cm="1">
        <f t="array" ref="AC6">IFERROR(IF(_xlfn.XLOOKUP(AC4,'Appraisal Inputs'!$C$294:$C$334,_xlfn.XLOOKUP(Census!$C$6,'Appraisal Inputs'!$E$293:$S$293,'Appraisal Inputs'!$E$294:$S$334))="","",_xlfn.XLOOKUP(AC4,'Appraisal Inputs'!$C$294:$C$334,_xlfn.XLOOKUP(Census!$C$6,'Appraisal Inputs'!$E$293:$S$293,'Appraisal Inputs'!$E$294:$S$334))),"")</f>
        <v/>
      </c>
      <c r="AD6" s="493" t="str" cm="1">
        <f t="array" ref="AD6">IFERROR(IF(_xlfn.XLOOKUP(AD4,'Appraisal Inputs'!$C$294:$C$334,_xlfn.XLOOKUP(Census!$C$6,'Appraisal Inputs'!$E$293:$S$293,'Appraisal Inputs'!$E$294:$S$334))="","",_xlfn.XLOOKUP(AD4,'Appraisal Inputs'!$C$294:$C$334,_xlfn.XLOOKUP(Census!$C$6,'Appraisal Inputs'!$E$293:$S$293,'Appraisal Inputs'!$E$294:$S$334))),"")</f>
        <v/>
      </c>
      <c r="AE6" s="493" t="str" cm="1">
        <f t="array" ref="AE6">IFERROR(IF(_xlfn.XLOOKUP(AE4,'Appraisal Inputs'!$C$294:$C$334,_xlfn.XLOOKUP(Census!$C$6,'Appraisal Inputs'!$E$293:$S$293,'Appraisal Inputs'!$E$294:$S$334))="","",_xlfn.XLOOKUP(AE4,'Appraisal Inputs'!$C$294:$C$334,_xlfn.XLOOKUP(Census!$C$6,'Appraisal Inputs'!$E$293:$S$293,'Appraisal Inputs'!$E$294:$S$334))),"")</f>
        <v/>
      </c>
      <c r="AF6" s="493" t="str" cm="1">
        <f t="array" ref="AF6">IFERROR(IF(_xlfn.XLOOKUP(AF4,'Appraisal Inputs'!$C$294:$C$334,_xlfn.XLOOKUP(Census!$C$6,'Appraisal Inputs'!$E$293:$S$293,'Appraisal Inputs'!$E$294:$S$334))="","",_xlfn.XLOOKUP(AF4,'Appraisal Inputs'!$C$294:$C$334,_xlfn.XLOOKUP(Census!$C$6,'Appraisal Inputs'!$E$293:$S$293,'Appraisal Inputs'!$E$294:$S$334))),"")</f>
        <v/>
      </c>
      <c r="AG6" s="493" t="str" cm="1">
        <f t="array" ref="AG6">IFERROR(IF(_xlfn.XLOOKUP(AG4,'Appraisal Inputs'!$C$294:$C$334,_xlfn.XLOOKUP(Census!$C$6,'Appraisal Inputs'!$E$293:$S$293,'Appraisal Inputs'!$E$294:$S$334))="","",_xlfn.XLOOKUP(AG4,'Appraisal Inputs'!$C$294:$C$334,_xlfn.XLOOKUP(Census!$C$6,'Appraisal Inputs'!$E$293:$S$293,'Appraisal Inputs'!$E$294:$S$334))),"")</f>
        <v/>
      </c>
      <c r="AH6" s="493" t="str" cm="1">
        <f t="array" ref="AH6">IFERROR(IF(_xlfn.XLOOKUP(AH4,'Appraisal Inputs'!$C$294:$C$334,_xlfn.XLOOKUP(Census!$C$6,'Appraisal Inputs'!$E$293:$S$293,'Appraisal Inputs'!$E$294:$S$334))="","",_xlfn.XLOOKUP(AH4,'Appraisal Inputs'!$C$294:$C$334,_xlfn.XLOOKUP(Census!$C$6,'Appraisal Inputs'!$E$293:$S$293,'Appraisal Inputs'!$E$294:$S$334))),"")</f>
        <v/>
      </c>
      <c r="AI6" s="493" t="str" cm="1">
        <f t="array" ref="AI6">IFERROR(IF(_xlfn.XLOOKUP(AI4,'Appraisal Inputs'!$C$294:$C$334,_xlfn.XLOOKUP(Census!$C$6,'Appraisal Inputs'!$E$293:$S$293,'Appraisal Inputs'!$E$294:$S$334))="","",_xlfn.XLOOKUP(AI4,'Appraisal Inputs'!$C$294:$C$334,_xlfn.XLOOKUP(Census!$C$6,'Appraisal Inputs'!$E$293:$S$293,'Appraisal Inputs'!$E$294:$S$334))),"")</f>
        <v/>
      </c>
      <c r="AJ6" s="493" t="str" cm="1">
        <f t="array" ref="AJ6">IFERROR(IF(_xlfn.XLOOKUP(AJ4,'Appraisal Inputs'!$C$294:$C$334,_xlfn.XLOOKUP(Census!$C$6,'Appraisal Inputs'!$E$293:$S$293,'Appraisal Inputs'!$E$294:$S$334))="","",_xlfn.XLOOKUP(AJ4,'Appraisal Inputs'!$C$294:$C$334,_xlfn.XLOOKUP(Census!$C$6,'Appraisal Inputs'!$E$293:$S$293,'Appraisal Inputs'!$E$294:$S$334))),"")</f>
        <v/>
      </c>
      <c r="AK6" s="493" t="str" cm="1">
        <f t="array" ref="AK6">IFERROR(IF(_xlfn.XLOOKUP(AK4,'Appraisal Inputs'!$C$294:$C$334,_xlfn.XLOOKUP(Census!$C$6,'Appraisal Inputs'!$E$293:$S$293,'Appraisal Inputs'!$E$294:$S$334))="","",_xlfn.XLOOKUP(AK4,'Appraisal Inputs'!$C$294:$C$334,_xlfn.XLOOKUP(Census!$C$6,'Appraisal Inputs'!$E$293:$S$293,'Appraisal Inputs'!$E$294:$S$334))),"")</f>
        <v/>
      </c>
      <c r="AL6" s="493" t="str" cm="1">
        <f t="array" ref="AL6">IFERROR(IF(_xlfn.XLOOKUP(AL4,'Appraisal Inputs'!$C$294:$C$334,_xlfn.XLOOKUP(Census!$C$6,'Appraisal Inputs'!$E$293:$S$293,'Appraisal Inputs'!$E$294:$S$334))="","",_xlfn.XLOOKUP(AL4,'Appraisal Inputs'!$C$294:$C$334,_xlfn.XLOOKUP(Census!$C$6,'Appraisal Inputs'!$E$293:$S$293,'Appraisal Inputs'!$E$294:$S$334))),"")</f>
        <v/>
      </c>
      <c r="AM6" s="493" t="str" cm="1">
        <f t="array" ref="AM6">IFERROR(IF(_xlfn.XLOOKUP(AM4,'Appraisal Inputs'!$C$294:$C$334,_xlfn.XLOOKUP(Census!$C$6,'Appraisal Inputs'!$E$293:$S$293,'Appraisal Inputs'!$E$294:$S$334))="","",_xlfn.XLOOKUP(AM4,'Appraisal Inputs'!$C$294:$C$334,_xlfn.XLOOKUP(Census!$C$6,'Appraisal Inputs'!$E$293:$S$293,'Appraisal Inputs'!$E$294:$S$334))),"")</f>
        <v/>
      </c>
      <c r="AN6" s="493" t="str" cm="1">
        <f t="array" ref="AN6">IFERROR(IF(_xlfn.XLOOKUP(AN4,'Appraisal Inputs'!$C$294:$C$334,_xlfn.XLOOKUP(Census!$C$6,'Appraisal Inputs'!$E$293:$S$293,'Appraisal Inputs'!$E$294:$S$334))="","",_xlfn.XLOOKUP(AN4,'Appraisal Inputs'!$C$294:$C$334,_xlfn.XLOOKUP(Census!$C$6,'Appraisal Inputs'!$E$293:$S$293,'Appraisal Inputs'!$E$294:$S$334))),"")</f>
        <v/>
      </c>
      <c r="AO6" s="493" t="str" cm="1">
        <f t="array" ref="AO6">IFERROR(IF(_xlfn.XLOOKUP(AO4,'Appraisal Inputs'!$C$294:$C$334,_xlfn.XLOOKUP(Census!$C$6,'Appraisal Inputs'!$E$293:$S$293,'Appraisal Inputs'!$E$294:$S$334))="","",_xlfn.XLOOKUP(AO4,'Appraisal Inputs'!$C$294:$C$334,_xlfn.XLOOKUP(Census!$C$6,'Appraisal Inputs'!$E$293:$S$293,'Appraisal Inputs'!$E$294:$S$334))),"")</f>
        <v/>
      </c>
      <c r="AP6" s="493" t="str" cm="1">
        <f t="array" ref="AP6">IFERROR(IF(_xlfn.XLOOKUP(AP4,'Appraisal Inputs'!$C$294:$C$334,_xlfn.XLOOKUP(Census!$C$6,'Appraisal Inputs'!$E$293:$S$293,'Appraisal Inputs'!$E$294:$S$334))="","",_xlfn.XLOOKUP(AP4,'Appraisal Inputs'!$C$294:$C$334,_xlfn.XLOOKUP(Census!$C$6,'Appraisal Inputs'!$E$293:$S$293,'Appraisal Inputs'!$E$294:$S$334))),"")</f>
        <v/>
      </c>
      <c r="AQ6" s="493" t="str" cm="1">
        <f t="array" ref="AQ6">IFERROR(IF(_xlfn.XLOOKUP(AQ4,'Appraisal Inputs'!$C$294:$C$334,_xlfn.XLOOKUP(Census!$C$6,'Appraisal Inputs'!$E$293:$S$293,'Appraisal Inputs'!$E$294:$S$334))="","",_xlfn.XLOOKUP(AQ4,'Appraisal Inputs'!$C$294:$C$334,_xlfn.XLOOKUP(Census!$C$6,'Appraisal Inputs'!$E$293:$S$293,'Appraisal Inputs'!$E$294:$S$334))),"")</f>
        <v/>
      </c>
      <c r="AR6" s="493" t="str" cm="1">
        <f t="array" ref="AR6">IFERROR(IF(_xlfn.XLOOKUP(AR4,'Appraisal Inputs'!$C$294:$C$334,_xlfn.XLOOKUP(Census!$C$6,'Appraisal Inputs'!$E$293:$S$293,'Appraisal Inputs'!$E$294:$S$334))="","",_xlfn.XLOOKUP(AR4,'Appraisal Inputs'!$C$294:$C$334,_xlfn.XLOOKUP(Census!$C$6,'Appraisal Inputs'!$E$293:$S$293,'Appraisal Inputs'!$E$294:$S$334))),"")</f>
        <v/>
      </c>
      <c r="AS6" s="493" t="str" cm="1">
        <f t="array" ref="AS6">IFERROR(IF(_xlfn.XLOOKUP(AS4,'Appraisal Inputs'!$C$294:$C$334,_xlfn.XLOOKUP(Census!$C$6,'Appraisal Inputs'!$E$293:$S$293,'Appraisal Inputs'!$E$294:$S$334))="","",_xlfn.XLOOKUP(AS4,'Appraisal Inputs'!$C$294:$C$334,_xlfn.XLOOKUP(Census!$C$6,'Appraisal Inputs'!$E$293:$S$293,'Appraisal Inputs'!$E$294:$S$334))),"")</f>
        <v/>
      </c>
      <c r="AT6" s="493" t="str" cm="1">
        <f t="array" ref="AT6">IFERROR(IF(_xlfn.XLOOKUP(AT4,'Appraisal Inputs'!$C$294:$C$334,_xlfn.XLOOKUP(Census!$C$6,'Appraisal Inputs'!$E$293:$S$293,'Appraisal Inputs'!$E$294:$S$334))="","",_xlfn.XLOOKUP(AT4,'Appraisal Inputs'!$C$294:$C$334,_xlfn.XLOOKUP(Census!$C$6,'Appraisal Inputs'!$E$293:$S$293,'Appraisal Inputs'!$E$294:$S$334))),"")</f>
        <v/>
      </c>
      <c r="AU6" s="493" t="str" cm="1">
        <f t="array" ref="AU6">IFERROR(IF(_xlfn.XLOOKUP(AU4,'Appraisal Inputs'!$C$294:$C$334,_xlfn.XLOOKUP(Census!$C$6,'Appraisal Inputs'!$E$293:$S$293,'Appraisal Inputs'!$E$294:$S$334))="","",_xlfn.XLOOKUP(AU4,'Appraisal Inputs'!$C$294:$C$334,_xlfn.XLOOKUP(Census!$C$6,'Appraisal Inputs'!$E$293:$S$293,'Appraisal Inputs'!$E$294:$S$334))),"")</f>
        <v/>
      </c>
      <c r="AV6" s="493" t="str" cm="1">
        <f t="array" ref="AV6">IFERROR(IF(_xlfn.XLOOKUP(AV4,'Appraisal Inputs'!$C$294:$C$334,_xlfn.XLOOKUP(Census!$C$6,'Appraisal Inputs'!$E$293:$S$293,'Appraisal Inputs'!$E$294:$S$334))="","",_xlfn.XLOOKUP(AV4,'Appraisal Inputs'!$C$294:$C$334,_xlfn.XLOOKUP(Census!$C$6,'Appraisal Inputs'!$E$293:$S$293,'Appraisal Inputs'!$E$294:$S$334))),"")</f>
        <v/>
      </c>
      <c r="AW6" s="493" t="str" cm="1">
        <f t="array" ref="AW6">IFERROR(IF(_xlfn.XLOOKUP(AW4,'Appraisal Inputs'!$C$294:$C$334,_xlfn.XLOOKUP(Census!$C$6,'Appraisal Inputs'!$E$293:$S$293,'Appraisal Inputs'!$E$294:$S$334))="","",_xlfn.XLOOKUP(AW4,'Appraisal Inputs'!$C$294:$C$334,_xlfn.XLOOKUP(Census!$C$6,'Appraisal Inputs'!$E$293:$S$293,'Appraisal Inputs'!$E$294:$S$334))),"")</f>
        <v/>
      </c>
      <c r="AX6" s="493" t="str" cm="1">
        <f t="array" ref="AX6">IFERROR(IF(_xlfn.XLOOKUP(AX4,'Appraisal Inputs'!$C$294:$C$334,_xlfn.XLOOKUP(Census!$C$6,'Appraisal Inputs'!$E$293:$S$293,'Appraisal Inputs'!$E$294:$S$334))="","",_xlfn.XLOOKUP(AX4,'Appraisal Inputs'!$C$294:$C$334,_xlfn.XLOOKUP(Census!$C$6,'Appraisal Inputs'!$E$293:$S$293,'Appraisal Inputs'!$E$294:$S$334))),"")</f>
        <v/>
      </c>
      <c r="AY6" s="493" t="str" cm="1">
        <f t="array" ref="AY6">IFERROR(IF(_xlfn.XLOOKUP(AY4,'Appraisal Inputs'!$C$294:$C$334,_xlfn.XLOOKUP(Census!$C$6,'Appraisal Inputs'!$E$293:$S$293,'Appraisal Inputs'!$E$294:$S$334))="","",_xlfn.XLOOKUP(AY4,'Appraisal Inputs'!$C$294:$C$334,_xlfn.XLOOKUP(Census!$C$6,'Appraisal Inputs'!$E$293:$S$293,'Appraisal Inputs'!$E$294:$S$334))),"")</f>
        <v/>
      </c>
      <c r="AZ6" s="493" t="str" cm="1">
        <f t="array" ref="AZ6">IFERROR(IF(_xlfn.XLOOKUP(AZ4,'Appraisal Inputs'!$C$294:$C$334,_xlfn.XLOOKUP(Census!$C$6,'Appraisal Inputs'!$E$293:$S$293,'Appraisal Inputs'!$E$294:$S$334))="","",_xlfn.XLOOKUP(AZ4,'Appraisal Inputs'!$C$294:$C$334,_xlfn.XLOOKUP(Census!$C$6,'Appraisal Inputs'!$E$293:$S$293,'Appraisal Inputs'!$E$294:$S$334))),"")</f>
        <v/>
      </c>
      <c r="BA6" s="493" t="str" cm="1">
        <f t="array" ref="BA6">IFERROR(IF(_xlfn.XLOOKUP(BA4,'Appraisal Inputs'!$C$294:$C$334,_xlfn.XLOOKUP(Census!$C$6,'Appraisal Inputs'!$E$293:$S$293,'Appraisal Inputs'!$E$294:$S$334))="","",_xlfn.XLOOKUP(BA4,'Appraisal Inputs'!$C$294:$C$334,_xlfn.XLOOKUP(Census!$C$6,'Appraisal Inputs'!$E$293:$S$293,'Appraisal Inputs'!$E$294:$S$334))),"")</f>
        <v/>
      </c>
      <c r="BB6" s="493" t="str" cm="1">
        <f t="array" ref="BB6">IFERROR(IF(_xlfn.XLOOKUP(BB4,'Appraisal Inputs'!$C$294:$C$334,_xlfn.XLOOKUP(Census!$C$6,'Appraisal Inputs'!$E$293:$S$293,'Appraisal Inputs'!$E$294:$S$334))="","",_xlfn.XLOOKUP(BB4,'Appraisal Inputs'!$C$294:$C$334,_xlfn.XLOOKUP(Census!$C$6,'Appraisal Inputs'!$E$293:$S$293,'Appraisal Inputs'!$E$294:$S$334))),"")</f>
        <v/>
      </c>
      <c r="BC6" s="493" t="str" cm="1">
        <f t="array" ref="BC6">IFERROR(IF(_xlfn.XLOOKUP(BC4,'Appraisal Inputs'!$C$294:$C$334,_xlfn.XLOOKUP(Census!$C$6,'Appraisal Inputs'!$E$293:$S$293,'Appraisal Inputs'!$E$294:$S$334))="","",_xlfn.XLOOKUP(BC4,'Appraisal Inputs'!$C$294:$C$334,_xlfn.XLOOKUP(Census!$C$6,'Appraisal Inputs'!$E$293:$S$293,'Appraisal Inputs'!$E$294:$S$334))),"")</f>
        <v/>
      </c>
      <c r="BD6" s="493" t="str" cm="1">
        <f t="array" ref="BD6">IFERROR(IF(_xlfn.XLOOKUP(BD4,'Appraisal Inputs'!$C$294:$C$334,_xlfn.XLOOKUP(Census!$C$6,'Appraisal Inputs'!$E$293:$S$293,'Appraisal Inputs'!$E$294:$S$334))="","",_xlfn.XLOOKUP(BD4,'Appraisal Inputs'!$C$294:$C$334,_xlfn.XLOOKUP(Census!$C$6,'Appraisal Inputs'!$E$293:$S$293,'Appraisal Inputs'!$E$294:$S$334))),"")</f>
        <v/>
      </c>
      <c r="BE6" s="493" t="str" cm="1">
        <f t="array" ref="BE6">IFERROR(IF(_xlfn.XLOOKUP(BE4,'Appraisal Inputs'!$C$294:$C$334,_xlfn.XLOOKUP(Census!$C$6,'Appraisal Inputs'!$E$293:$S$293,'Appraisal Inputs'!$E$294:$S$334))="","",_xlfn.XLOOKUP(BE4,'Appraisal Inputs'!$C$294:$C$334,_xlfn.XLOOKUP(Census!$C$6,'Appraisal Inputs'!$E$293:$S$293,'Appraisal Inputs'!$E$294:$S$334))),"")</f>
        <v/>
      </c>
      <c r="BF6" s="493" t="str" cm="1">
        <f t="array" ref="BF6">IFERROR(IF(_xlfn.XLOOKUP(BF4,'Appraisal Inputs'!$C$294:$C$334,_xlfn.XLOOKUP(Census!$C$6,'Appraisal Inputs'!$E$293:$S$293,'Appraisal Inputs'!$E$294:$S$334))="","",_xlfn.XLOOKUP(BF4,'Appraisal Inputs'!$C$294:$C$334,_xlfn.XLOOKUP(Census!$C$6,'Appraisal Inputs'!$E$293:$S$293,'Appraisal Inputs'!$E$294:$S$334))),"")</f>
        <v/>
      </c>
      <c r="BG6" s="493" t="str" cm="1">
        <f t="array" ref="BG6">IFERROR(IF(_xlfn.XLOOKUP(BG4,'Appraisal Inputs'!$C$294:$C$334,_xlfn.XLOOKUP(Census!$C$6,'Appraisal Inputs'!$E$293:$S$293,'Appraisal Inputs'!$E$294:$S$334))="","",_xlfn.XLOOKUP(BG4,'Appraisal Inputs'!$C$294:$C$334,_xlfn.XLOOKUP(Census!$C$6,'Appraisal Inputs'!$E$293:$S$293,'Appraisal Inputs'!$E$294:$S$334))),"")</f>
        <v/>
      </c>
      <c r="BH6" s="493" t="str" cm="1">
        <f t="array" ref="BH6">IFERROR(IF(_xlfn.XLOOKUP(BH4,'Appraisal Inputs'!$C$294:$C$334,_xlfn.XLOOKUP(Census!$C$6,'Appraisal Inputs'!$E$293:$S$293,'Appraisal Inputs'!$E$294:$S$334))="","",_xlfn.XLOOKUP(BH4,'Appraisal Inputs'!$C$294:$C$334,_xlfn.XLOOKUP(Census!$C$6,'Appraisal Inputs'!$E$293:$S$293,'Appraisal Inputs'!$E$294:$S$334))),"")</f>
        <v/>
      </c>
      <c r="BI6" s="218" t="str">
        <f>IF(SUM(T6:BH6)=0,"-",IFERROR(MIN(T6:BH6),"-"))</f>
        <v>-</v>
      </c>
      <c r="BJ6" s="217" t="str">
        <f>IF(SUM(T6:BH6)=0,"-",IFERROR(MAX(T6:BH6),"-"))</f>
        <v>-</v>
      </c>
      <c r="BK6" s="145" t="str">
        <f>IF(SUM(T6:BH6)=0,"-",IFERROR(AVERAGE(T6:BH6),"-"))</f>
        <v>-</v>
      </c>
      <c r="BL6" s="101"/>
    </row>
    <row r="7" spans="1:64" x14ac:dyDescent="0.2">
      <c r="A7" s="765">
        <f>A9</f>
        <v>0</v>
      </c>
      <c r="C7" s="500" t="s">
        <v>16</v>
      </c>
      <c r="D7" s="493" t="str">
        <f>'Appraisal Inputs'!N98</f>
        <v/>
      </c>
      <c r="E7" s="493" t="str">
        <f>'Appraisal Inputs'!O98</f>
        <v/>
      </c>
      <c r="F7" s="493" t="str">
        <f>'Appraisal Inputs'!P98</f>
        <v/>
      </c>
      <c r="G7" s="497" t="str">
        <f>'Appraisal Inputs'!Q98</f>
        <v/>
      </c>
      <c r="H7" s="495" t="str">
        <f>'Appraisal Inputs'!R98</f>
        <v/>
      </c>
      <c r="I7" s="497" t="str">
        <f>'Lender Inputs'!R98</f>
        <v/>
      </c>
      <c r="J7" s="492" t="str">
        <f>'Lender Inputs'!S98</f>
        <v/>
      </c>
      <c r="K7" s="493" t="str">
        <f>'Lender Inputs'!T98</f>
        <v/>
      </c>
      <c r="L7" s="493" t="str">
        <f>'Lender Inputs'!U98</f>
        <v/>
      </c>
      <c r="M7" s="494" t="str">
        <f>'Lender Inputs'!V98</f>
        <v/>
      </c>
      <c r="N7" s="493" t="str">
        <f>'Lender Inputs'!W98</f>
        <v/>
      </c>
      <c r="O7" s="493" t="str">
        <f>'Lender Inputs'!X98</f>
        <v/>
      </c>
      <c r="P7" s="494" t="str">
        <f>'Lender Inputs'!Y98</f>
        <v/>
      </c>
      <c r="Q7" s="509" t="str">
        <f>'Lender Inputs'!Z98</f>
        <v/>
      </c>
      <c r="R7" s="101"/>
      <c r="S7" s="500" t="s">
        <v>16</v>
      </c>
      <c r="T7" s="653" t="str" cm="1">
        <f t="array" ref="T7">IFERROR(IF(_xlfn.XLOOKUP(T4,'Appraisal Inputs'!$C$294:$C$334,_xlfn.XLOOKUP(Census!$C$7,'Appraisal Inputs'!$E$293:$S$293,'Appraisal Inputs'!$E$294:$S$334))="","",_xlfn.XLOOKUP(T4,'Appraisal Inputs'!$C$294:$C$334,_xlfn.XLOOKUP(Census!$C$7,'Appraisal Inputs'!$E$293:$S$293,'Appraisal Inputs'!$E$294:$S$334))),"")</f>
        <v/>
      </c>
      <c r="U7" s="493" t="str" cm="1">
        <f t="array" ref="U7">IFERROR(IF(_xlfn.XLOOKUP(U4,'Appraisal Inputs'!$C$294:$C$334,_xlfn.XLOOKUP(Census!$C$7,'Appraisal Inputs'!$E$293:$S$293,'Appraisal Inputs'!$E$294:$S$334))="","",_xlfn.XLOOKUP(U4,'Appraisal Inputs'!$C$294:$C$334,_xlfn.XLOOKUP(Census!$C$7,'Appraisal Inputs'!$E$293:$S$293,'Appraisal Inputs'!$E$294:$S$334))),"")</f>
        <v/>
      </c>
      <c r="V7" s="493" t="str" cm="1">
        <f t="array" ref="V7">IFERROR(IF(_xlfn.XLOOKUP(V4,'Appraisal Inputs'!$C$294:$C$334,_xlfn.XLOOKUP(Census!$C$7,'Appraisal Inputs'!$E$293:$S$293,'Appraisal Inputs'!$E$294:$S$334))="","",_xlfn.XLOOKUP(V4,'Appraisal Inputs'!$C$294:$C$334,_xlfn.XLOOKUP(Census!$C$7,'Appraisal Inputs'!$E$293:$S$293,'Appraisal Inputs'!$E$294:$S$334))),"")</f>
        <v/>
      </c>
      <c r="W7" s="493" t="str" cm="1">
        <f t="array" ref="W7">IFERROR(IF(_xlfn.XLOOKUP(W4,'Appraisal Inputs'!$C$294:$C$334,_xlfn.XLOOKUP(Census!$C$7,'Appraisal Inputs'!$E$293:$S$293,'Appraisal Inputs'!$E$294:$S$334))="","",_xlfn.XLOOKUP(W4,'Appraisal Inputs'!$C$294:$C$334,_xlfn.XLOOKUP(Census!$C$7,'Appraisal Inputs'!$E$293:$S$293,'Appraisal Inputs'!$E$294:$S$334))),"")</f>
        <v/>
      </c>
      <c r="X7" s="493" t="str" cm="1">
        <f t="array" ref="X7">IFERROR(IF(_xlfn.XLOOKUP(X4,'Appraisal Inputs'!$C$294:$C$334,_xlfn.XLOOKUP(Census!$C$7,'Appraisal Inputs'!$E$293:$S$293,'Appraisal Inputs'!$E$294:$S$334))="","",_xlfn.XLOOKUP(X4,'Appraisal Inputs'!$C$294:$C$334,_xlfn.XLOOKUP(Census!$C$7,'Appraisal Inputs'!$E$293:$S$293,'Appraisal Inputs'!$E$294:$S$334))),"")</f>
        <v/>
      </c>
      <c r="Y7" s="493" t="str" cm="1">
        <f t="array" ref="Y7">IFERROR(IF(_xlfn.XLOOKUP(Y4,'Appraisal Inputs'!$C$294:$C$334,_xlfn.XLOOKUP(Census!$C$7,'Appraisal Inputs'!$E$293:$S$293,'Appraisal Inputs'!$E$294:$S$334))="","",_xlfn.XLOOKUP(Y4,'Appraisal Inputs'!$C$294:$C$334,_xlfn.XLOOKUP(Census!$C$7,'Appraisal Inputs'!$E$293:$S$293,'Appraisal Inputs'!$E$294:$S$334))),"")</f>
        <v/>
      </c>
      <c r="Z7" s="493" t="str" cm="1">
        <f t="array" ref="Z7">IFERROR(IF(_xlfn.XLOOKUP(Z4,'Appraisal Inputs'!$C$294:$C$334,_xlfn.XLOOKUP(Census!$C$7,'Appraisal Inputs'!$E$293:$S$293,'Appraisal Inputs'!$E$294:$S$334))="","",_xlfn.XLOOKUP(Z4,'Appraisal Inputs'!$C$294:$C$334,_xlfn.XLOOKUP(Census!$C$7,'Appraisal Inputs'!$E$293:$S$293,'Appraisal Inputs'!$E$294:$S$334))),"")</f>
        <v/>
      </c>
      <c r="AA7" s="493" t="str" cm="1">
        <f t="array" ref="AA7">IFERROR(IF(_xlfn.XLOOKUP(AA4,'Appraisal Inputs'!$C$294:$C$334,_xlfn.XLOOKUP(Census!$C$7,'Appraisal Inputs'!$E$293:$S$293,'Appraisal Inputs'!$E$294:$S$334))="","",_xlfn.XLOOKUP(AA4,'Appraisal Inputs'!$C$294:$C$334,_xlfn.XLOOKUP(Census!$C$7,'Appraisal Inputs'!$E$293:$S$293,'Appraisal Inputs'!$E$294:$S$334))),"")</f>
        <v/>
      </c>
      <c r="AB7" s="493" t="str" cm="1">
        <f t="array" ref="AB7">IFERROR(IF(_xlfn.XLOOKUP(AB4,'Appraisal Inputs'!$C$294:$C$334,_xlfn.XLOOKUP(Census!$C$7,'Appraisal Inputs'!$E$293:$S$293,'Appraisal Inputs'!$E$294:$S$334))="","",_xlfn.XLOOKUP(AB4,'Appraisal Inputs'!$C$294:$C$334,_xlfn.XLOOKUP(Census!$C$7,'Appraisal Inputs'!$E$293:$S$293,'Appraisal Inputs'!$E$294:$S$334))),"")</f>
        <v/>
      </c>
      <c r="AC7" s="493" t="str" cm="1">
        <f t="array" ref="AC7">IFERROR(IF(_xlfn.XLOOKUP(AC4,'Appraisal Inputs'!$C$294:$C$334,_xlfn.XLOOKUP(Census!$C$7,'Appraisal Inputs'!$E$293:$S$293,'Appraisal Inputs'!$E$294:$S$334))="","",_xlfn.XLOOKUP(AC4,'Appraisal Inputs'!$C$294:$C$334,_xlfn.XLOOKUP(Census!$C$7,'Appraisal Inputs'!$E$293:$S$293,'Appraisal Inputs'!$E$294:$S$334))),"")</f>
        <v/>
      </c>
      <c r="AD7" s="493" t="str" cm="1">
        <f t="array" ref="AD7">IFERROR(IF(_xlfn.XLOOKUP(AD4,'Appraisal Inputs'!$C$294:$C$334,_xlfn.XLOOKUP(Census!$C$7,'Appraisal Inputs'!$E$293:$S$293,'Appraisal Inputs'!$E$294:$S$334))="","",_xlfn.XLOOKUP(AD4,'Appraisal Inputs'!$C$294:$C$334,_xlfn.XLOOKUP(Census!$C$7,'Appraisal Inputs'!$E$293:$S$293,'Appraisal Inputs'!$E$294:$S$334))),"")</f>
        <v/>
      </c>
      <c r="AE7" s="493" t="str" cm="1">
        <f t="array" ref="AE7">IFERROR(IF(_xlfn.XLOOKUP(AE4,'Appraisal Inputs'!$C$294:$C$334,_xlfn.XLOOKUP(Census!$C$7,'Appraisal Inputs'!$E$293:$S$293,'Appraisal Inputs'!$E$294:$S$334))="","",_xlfn.XLOOKUP(AE4,'Appraisal Inputs'!$C$294:$C$334,_xlfn.XLOOKUP(Census!$C$7,'Appraisal Inputs'!$E$293:$S$293,'Appraisal Inputs'!$E$294:$S$334))),"")</f>
        <v/>
      </c>
      <c r="AF7" s="493" t="str" cm="1">
        <f t="array" ref="AF7">IFERROR(IF(_xlfn.XLOOKUP(AF4,'Appraisal Inputs'!$C$294:$C$334,_xlfn.XLOOKUP(Census!$C$7,'Appraisal Inputs'!$E$293:$S$293,'Appraisal Inputs'!$E$294:$S$334))="","",_xlfn.XLOOKUP(AF4,'Appraisal Inputs'!$C$294:$C$334,_xlfn.XLOOKUP(Census!$C$7,'Appraisal Inputs'!$E$293:$S$293,'Appraisal Inputs'!$E$294:$S$334))),"")</f>
        <v/>
      </c>
      <c r="AG7" s="493" t="str" cm="1">
        <f t="array" ref="AG7">IFERROR(IF(_xlfn.XLOOKUP(AG4,'Appraisal Inputs'!$C$294:$C$334,_xlfn.XLOOKUP(Census!$C$7,'Appraisal Inputs'!$E$293:$S$293,'Appraisal Inputs'!$E$294:$S$334))="","",_xlfn.XLOOKUP(AG4,'Appraisal Inputs'!$C$294:$C$334,_xlfn.XLOOKUP(Census!$C$7,'Appraisal Inputs'!$E$293:$S$293,'Appraisal Inputs'!$E$294:$S$334))),"")</f>
        <v/>
      </c>
      <c r="AH7" s="493" t="str" cm="1">
        <f t="array" ref="AH7">IFERROR(IF(_xlfn.XLOOKUP(AH4,'Appraisal Inputs'!$C$294:$C$334,_xlfn.XLOOKUP(Census!$C$7,'Appraisal Inputs'!$E$293:$S$293,'Appraisal Inputs'!$E$294:$S$334))="","",_xlfn.XLOOKUP(AH4,'Appraisal Inputs'!$C$294:$C$334,_xlfn.XLOOKUP(Census!$C$7,'Appraisal Inputs'!$E$293:$S$293,'Appraisal Inputs'!$E$294:$S$334))),"")</f>
        <v/>
      </c>
      <c r="AI7" s="493" t="str" cm="1">
        <f t="array" ref="AI7">IFERROR(IF(_xlfn.XLOOKUP(AI4,'Appraisal Inputs'!$C$294:$C$334,_xlfn.XLOOKUP(Census!$C$7,'Appraisal Inputs'!$E$293:$S$293,'Appraisal Inputs'!$E$294:$S$334))="","",_xlfn.XLOOKUP(AI4,'Appraisal Inputs'!$C$294:$C$334,_xlfn.XLOOKUP(Census!$C$7,'Appraisal Inputs'!$E$293:$S$293,'Appraisal Inputs'!$E$294:$S$334))),"")</f>
        <v/>
      </c>
      <c r="AJ7" s="493" t="str" cm="1">
        <f t="array" ref="AJ7">IFERROR(IF(_xlfn.XLOOKUP(AJ4,'Appraisal Inputs'!$C$294:$C$334,_xlfn.XLOOKUP(Census!$C$7,'Appraisal Inputs'!$E$293:$S$293,'Appraisal Inputs'!$E$294:$S$334))="","",_xlfn.XLOOKUP(AJ4,'Appraisal Inputs'!$C$294:$C$334,_xlfn.XLOOKUP(Census!$C$7,'Appraisal Inputs'!$E$293:$S$293,'Appraisal Inputs'!$E$294:$S$334))),"")</f>
        <v/>
      </c>
      <c r="AK7" s="493" t="str" cm="1">
        <f t="array" ref="AK7">IFERROR(IF(_xlfn.XLOOKUP(AK4,'Appraisal Inputs'!$C$294:$C$334,_xlfn.XLOOKUP(Census!$C$7,'Appraisal Inputs'!$E$293:$S$293,'Appraisal Inputs'!$E$294:$S$334))="","",_xlfn.XLOOKUP(AK4,'Appraisal Inputs'!$C$294:$C$334,_xlfn.XLOOKUP(Census!$C$7,'Appraisal Inputs'!$E$293:$S$293,'Appraisal Inputs'!$E$294:$S$334))),"")</f>
        <v/>
      </c>
      <c r="AL7" s="493" t="str" cm="1">
        <f t="array" ref="AL7">IFERROR(IF(_xlfn.XLOOKUP(AL4,'Appraisal Inputs'!$C$294:$C$334,_xlfn.XLOOKUP(Census!$C$7,'Appraisal Inputs'!$E$293:$S$293,'Appraisal Inputs'!$E$294:$S$334))="","",_xlfn.XLOOKUP(AL4,'Appraisal Inputs'!$C$294:$C$334,_xlfn.XLOOKUP(Census!$C$7,'Appraisal Inputs'!$E$293:$S$293,'Appraisal Inputs'!$E$294:$S$334))),"")</f>
        <v/>
      </c>
      <c r="AM7" s="493" t="str" cm="1">
        <f t="array" ref="AM7">IFERROR(IF(_xlfn.XLOOKUP(AM4,'Appraisal Inputs'!$C$294:$C$334,_xlfn.XLOOKUP(Census!$C$7,'Appraisal Inputs'!$E$293:$S$293,'Appraisal Inputs'!$E$294:$S$334))="","",_xlfn.XLOOKUP(AM4,'Appraisal Inputs'!$C$294:$C$334,_xlfn.XLOOKUP(Census!$C$7,'Appraisal Inputs'!$E$293:$S$293,'Appraisal Inputs'!$E$294:$S$334))),"")</f>
        <v/>
      </c>
      <c r="AN7" s="493" t="str" cm="1">
        <f t="array" ref="AN7">IFERROR(IF(_xlfn.XLOOKUP(AN4,'Appraisal Inputs'!$C$294:$C$334,_xlfn.XLOOKUP(Census!$C$7,'Appraisal Inputs'!$E$293:$S$293,'Appraisal Inputs'!$E$294:$S$334))="","",_xlfn.XLOOKUP(AN4,'Appraisal Inputs'!$C$294:$C$334,_xlfn.XLOOKUP(Census!$C$7,'Appraisal Inputs'!$E$293:$S$293,'Appraisal Inputs'!$E$294:$S$334))),"")</f>
        <v/>
      </c>
      <c r="AO7" s="493" t="str" cm="1">
        <f t="array" ref="AO7">IFERROR(IF(_xlfn.XLOOKUP(AO4,'Appraisal Inputs'!$C$294:$C$334,_xlfn.XLOOKUP(Census!$C$7,'Appraisal Inputs'!$E$293:$S$293,'Appraisal Inputs'!$E$294:$S$334))="","",_xlfn.XLOOKUP(AO4,'Appraisal Inputs'!$C$294:$C$334,_xlfn.XLOOKUP(Census!$C$7,'Appraisal Inputs'!$E$293:$S$293,'Appraisal Inputs'!$E$294:$S$334))),"")</f>
        <v/>
      </c>
      <c r="AP7" s="493" t="str" cm="1">
        <f t="array" ref="AP7">IFERROR(IF(_xlfn.XLOOKUP(AP4,'Appraisal Inputs'!$C$294:$C$334,_xlfn.XLOOKUP(Census!$C$7,'Appraisal Inputs'!$E$293:$S$293,'Appraisal Inputs'!$E$294:$S$334))="","",_xlfn.XLOOKUP(AP4,'Appraisal Inputs'!$C$294:$C$334,_xlfn.XLOOKUP(Census!$C$7,'Appraisal Inputs'!$E$293:$S$293,'Appraisal Inputs'!$E$294:$S$334))),"")</f>
        <v/>
      </c>
      <c r="AQ7" s="493" t="str" cm="1">
        <f t="array" ref="AQ7">IFERROR(IF(_xlfn.XLOOKUP(AQ4,'Appraisal Inputs'!$C$294:$C$334,_xlfn.XLOOKUP(Census!$C$7,'Appraisal Inputs'!$E$293:$S$293,'Appraisal Inputs'!$E$294:$S$334))="","",_xlfn.XLOOKUP(AQ4,'Appraisal Inputs'!$C$294:$C$334,_xlfn.XLOOKUP(Census!$C$7,'Appraisal Inputs'!$E$293:$S$293,'Appraisal Inputs'!$E$294:$S$334))),"")</f>
        <v/>
      </c>
      <c r="AR7" s="493" t="str" cm="1">
        <f t="array" ref="AR7">IFERROR(IF(_xlfn.XLOOKUP(AR4,'Appraisal Inputs'!$C$294:$C$334,_xlfn.XLOOKUP(Census!$C$7,'Appraisal Inputs'!$E$293:$S$293,'Appraisal Inputs'!$E$294:$S$334))="","",_xlfn.XLOOKUP(AR4,'Appraisal Inputs'!$C$294:$C$334,_xlfn.XLOOKUP(Census!$C$7,'Appraisal Inputs'!$E$293:$S$293,'Appraisal Inputs'!$E$294:$S$334))),"")</f>
        <v/>
      </c>
      <c r="AS7" s="493" t="str" cm="1">
        <f t="array" ref="AS7">IFERROR(IF(_xlfn.XLOOKUP(AS4,'Appraisal Inputs'!$C$294:$C$334,_xlfn.XLOOKUP(Census!$C$7,'Appraisal Inputs'!$E$293:$S$293,'Appraisal Inputs'!$E$294:$S$334))="","",_xlfn.XLOOKUP(AS4,'Appraisal Inputs'!$C$294:$C$334,_xlfn.XLOOKUP(Census!$C$7,'Appraisal Inputs'!$E$293:$S$293,'Appraisal Inputs'!$E$294:$S$334))),"")</f>
        <v/>
      </c>
      <c r="AT7" s="493" t="str" cm="1">
        <f t="array" ref="AT7">IFERROR(IF(_xlfn.XLOOKUP(AT4,'Appraisal Inputs'!$C$294:$C$334,_xlfn.XLOOKUP(Census!$C$7,'Appraisal Inputs'!$E$293:$S$293,'Appraisal Inputs'!$E$294:$S$334))="","",_xlfn.XLOOKUP(AT4,'Appraisal Inputs'!$C$294:$C$334,_xlfn.XLOOKUP(Census!$C$7,'Appraisal Inputs'!$E$293:$S$293,'Appraisal Inputs'!$E$294:$S$334))),"")</f>
        <v/>
      </c>
      <c r="AU7" s="493" t="str" cm="1">
        <f t="array" ref="AU7">IFERROR(IF(_xlfn.XLOOKUP(AU4,'Appraisal Inputs'!$C$294:$C$334,_xlfn.XLOOKUP(Census!$C$7,'Appraisal Inputs'!$E$293:$S$293,'Appraisal Inputs'!$E$294:$S$334))="","",_xlfn.XLOOKUP(AU4,'Appraisal Inputs'!$C$294:$C$334,_xlfn.XLOOKUP(Census!$C$7,'Appraisal Inputs'!$E$293:$S$293,'Appraisal Inputs'!$E$294:$S$334))),"")</f>
        <v/>
      </c>
      <c r="AV7" s="493" t="str" cm="1">
        <f t="array" ref="AV7">IFERROR(IF(_xlfn.XLOOKUP(AV4,'Appraisal Inputs'!$C$294:$C$334,_xlfn.XLOOKUP(Census!$C$7,'Appraisal Inputs'!$E$293:$S$293,'Appraisal Inputs'!$E$294:$S$334))="","",_xlfn.XLOOKUP(AV4,'Appraisal Inputs'!$C$294:$C$334,_xlfn.XLOOKUP(Census!$C$7,'Appraisal Inputs'!$E$293:$S$293,'Appraisal Inputs'!$E$294:$S$334))),"")</f>
        <v/>
      </c>
      <c r="AW7" s="493" t="str" cm="1">
        <f t="array" ref="AW7">IFERROR(IF(_xlfn.XLOOKUP(AW4,'Appraisal Inputs'!$C$294:$C$334,_xlfn.XLOOKUP(Census!$C$7,'Appraisal Inputs'!$E$293:$S$293,'Appraisal Inputs'!$E$294:$S$334))="","",_xlfn.XLOOKUP(AW4,'Appraisal Inputs'!$C$294:$C$334,_xlfn.XLOOKUP(Census!$C$7,'Appraisal Inputs'!$E$293:$S$293,'Appraisal Inputs'!$E$294:$S$334))),"")</f>
        <v/>
      </c>
      <c r="AX7" s="493" t="str" cm="1">
        <f t="array" ref="AX7">IFERROR(IF(_xlfn.XLOOKUP(AX4,'Appraisal Inputs'!$C$294:$C$334,_xlfn.XLOOKUP(Census!$C$7,'Appraisal Inputs'!$E$293:$S$293,'Appraisal Inputs'!$E$294:$S$334))="","",_xlfn.XLOOKUP(AX4,'Appraisal Inputs'!$C$294:$C$334,_xlfn.XLOOKUP(Census!$C$7,'Appraisal Inputs'!$E$293:$S$293,'Appraisal Inputs'!$E$294:$S$334))),"")</f>
        <v/>
      </c>
      <c r="AY7" s="493" t="str" cm="1">
        <f t="array" ref="AY7">IFERROR(IF(_xlfn.XLOOKUP(AY4,'Appraisal Inputs'!$C$294:$C$334,_xlfn.XLOOKUP(Census!$C$7,'Appraisal Inputs'!$E$293:$S$293,'Appraisal Inputs'!$E$294:$S$334))="","",_xlfn.XLOOKUP(AY4,'Appraisal Inputs'!$C$294:$C$334,_xlfn.XLOOKUP(Census!$C$7,'Appraisal Inputs'!$E$293:$S$293,'Appraisal Inputs'!$E$294:$S$334))),"")</f>
        <v/>
      </c>
      <c r="AZ7" s="493" t="str" cm="1">
        <f t="array" ref="AZ7">IFERROR(IF(_xlfn.XLOOKUP(AZ4,'Appraisal Inputs'!$C$294:$C$334,_xlfn.XLOOKUP(Census!$C$7,'Appraisal Inputs'!$E$293:$S$293,'Appraisal Inputs'!$E$294:$S$334))="","",_xlfn.XLOOKUP(AZ4,'Appraisal Inputs'!$C$294:$C$334,_xlfn.XLOOKUP(Census!$C$7,'Appraisal Inputs'!$E$293:$S$293,'Appraisal Inputs'!$E$294:$S$334))),"")</f>
        <v/>
      </c>
      <c r="BA7" s="493" t="str" cm="1">
        <f t="array" ref="BA7">IFERROR(IF(_xlfn.XLOOKUP(BA4,'Appraisal Inputs'!$C$294:$C$334,_xlfn.XLOOKUP(Census!$C$7,'Appraisal Inputs'!$E$293:$S$293,'Appraisal Inputs'!$E$294:$S$334))="","",_xlfn.XLOOKUP(BA4,'Appraisal Inputs'!$C$294:$C$334,_xlfn.XLOOKUP(Census!$C$7,'Appraisal Inputs'!$E$293:$S$293,'Appraisal Inputs'!$E$294:$S$334))),"")</f>
        <v/>
      </c>
      <c r="BB7" s="493" t="str" cm="1">
        <f t="array" ref="BB7">IFERROR(IF(_xlfn.XLOOKUP(BB4,'Appraisal Inputs'!$C$294:$C$334,_xlfn.XLOOKUP(Census!$C$7,'Appraisal Inputs'!$E$293:$S$293,'Appraisal Inputs'!$E$294:$S$334))="","",_xlfn.XLOOKUP(BB4,'Appraisal Inputs'!$C$294:$C$334,_xlfn.XLOOKUP(Census!$C$7,'Appraisal Inputs'!$E$293:$S$293,'Appraisal Inputs'!$E$294:$S$334))),"")</f>
        <v/>
      </c>
      <c r="BC7" s="493" t="str" cm="1">
        <f t="array" ref="BC7">IFERROR(IF(_xlfn.XLOOKUP(BC4,'Appraisal Inputs'!$C$294:$C$334,_xlfn.XLOOKUP(Census!$C$7,'Appraisal Inputs'!$E$293:$S$293,'Appraisal Inputs'!$E$294:$S$334))="","",_xlfn.XLOOKUP(BC4,'Appraisal Inputs'!$C$294:$C$334,_xlfn.XLOOKUP(Census!$C$7,'Appraisal Inputs'!$E$293:$S$293,'Appraisal Inputs'!$E$294:$S$334))),"")</f>
        <v/>
      </c>
      <c r="BD7" s="493" t="str" cm="1">
        <f t="array" ref="BD7">IFERROR(IF(_xlfn.XLOOKUP(BD4,'Appraisal Inputs'!$C$294:$C$334,_xlfn.XLOOKUP(Census!$C$7,'Appraisal Inputs'!$E$293:$S$293,'Appraisal Inputs'!$E$294:$S$334))="","",_xlfn.XLOOKUP(BD4,'Appraisal Inputs'!$C$294:$C$334,_xlfn.XLOOKUP(Census!$C$7,'Appraisal Inputs'!$E$293:$S$293,'Appraisal Inputs'!$E$294:$S$334))),"")</f>
        <v/>
      </c>
      <c r="BE7" s="493" t="str" cm="1">
        <f t="array" ref="BE7">IFERROR(IF(_xlfn.XLOOKUP(BE4,'Appraisal Inputs'!$C$294:$C$334,_xlfn.XLOOKUP(Census!$C$7,'Appraisal Inputs'!$E$293:$S$293,'Appraisal Inputs'!$E$294:$S$334))="","",_xlfn.XLOOKUP(BE4,'Appraisal Inputs'!$C$294:$C$334,_xlfn.XLOOKUP(Census!$C$7,'Appraisal Inputs'!$E$293:$S$293,'Appraisal Inputs'!$E$294:$S$334))),"")</f>
        <v/>
      </c>
      <c r="BF7" s="493" t="str" cm="1">
        <f t="array" ref="BF7">IFERROR(IF(_xlfn.XLOOKUP(BF4,'Appraisal Inputs'!$C$294:$C$334,_xlfn.XLOOKUP(Census!$C$7,'Appraisal Inputs'!$E$293:$S$293,'Appraisal Inputs'!$E$294:$S$334))="","",_xlfn.XLOOKUP(BF4,'Appraisal Inputs'!$C$294:$C$334,_xlfn.XLOOKUP(Census!$C$7,'Appraisal Inputs'!$E$293:$S$293,'Appraisal Inputs'!$E$294:$S$334))),"")</f>
        <v/>
      </c>
      <c r="BG7" s="493" t="str" cm="1">
        <f t="array" ref="BG7">IFERROR(IF(_xlfn.XLOOKUP(BG4,'Appraisal Inputs'!$C$294:$C$334,_xlfn.XLOOKUP(Census!$C$7,'Appraisal Inputs'!$E$293:$S$293,'Appraisal Inputs'!$E$294:$S$334))="","",_xlfn.XLOOKUP(BG4,'Appraisal Inputs'!$C$294:$C$334,_xlfn.XLOOKUP(Census!$C$7,'Appraisal Inputs'!$E$293:$S$293,'Appraisal Inputs'!$E$294:$S$334))),"")</f>
        <v/>
      </c>
      <c r="BH7" s="493" t="str" cm="1">
        <f t="array" ref="BH7">IFERROR(IF(_xlfn.XLOOKUP(BH4,'Appraisal Inputs'!$C$294:$C$334,_xlfn.XLOOKUP(Census!$C$7,'Appraisal Inputs'!$E$293:$S$293,'Appraisal Inputs'!$E$294:$S$334))="","",_xlfn.XLOOKUP(BH4,'Appraisal Inputs'!$C$294:$C$334,_xlfn.XLOOKUP(Census!$C$7,'Appraisal Inputs'!$E$293:$S$293,'Appraisal Inputs'!$E$294:$S$334))),"")</f>
        <v/>
      </c>
      <c r="BI7" s="218" t="str">
        <f>IF(SUM(T7:BH7)=0,"-",IFERROR(MIN(T7:BH7),"-"))</f>
        <v>-</v>
      </c>
      <c r="BJ7" s="217" t="str">
        <f>IF(SUM(T7:BH7)=0,"-",IFERROR(MAX(T7:BH7),"-"))</f>
        <v>-</v>
      </c>
      <c r="BK7" s="145" t="str">
        <f>IF(SUM(T7:BH7)=0,"-",IFERROR(AVERAGE(T7:BH7),"-"))</f>
        <v>-</v>
      </c>
      <c r="BL7" s="101"/>
    </row>
    <row r="8" spans="1:64" ht="13.5" thickBot="1" x14ac:dyDescent="0.25">
      <c r="A8" s="765">
        <f>A9</f>
        <v>0</v>
      </c>
      <c r="C8" s="642" t="s">
        <v>483</v>
      </c>
      <c r="D8" s="643" t="str">
        <f>IF(SUM('Appraisal Inputs'!N96:N103)=0,"",SUM('Appraisal Inputs'!N99:N103))</f>
        <v/>
      </c>
      <c r="E8" s="643" t="str">
        <f>IF(SUM('Appraisal Inputs'!O96:O103)=0,"",SUM('Appraisal Inputs'!O99:O103))</f>
        <v/>
      </c>
      <c r="F8" s="643" t="str">
        <f>IF(SUM('Appraisal Inputs'!P96:P103)=0,"",SUM('Appraisal Inputs'!P99:P103))</f>
        <v/>
      </c>
      <c r="G8" s="644" t="str">
        <f>IF(SUM('Appraisal Inputs'!Q96:Q103)=0,"",SUM('Appraisal Inputs'!Q99:Q103))</f>
        <v/>
      </c>
      <c r="H8" s="645" t="str">
        <f>IF(SUM('Appraisal Inputs'!R96:R103)=0,"",SUM('Appraisal Inputs'!R99:R103))</f>
        <v/>
      </c>
      <c r="I8" s="644" t="str">
        <f>IF(SUM('Lender Inputs'!R96:R103)=0,"",SUM('Lender Inputs'!R99:R103))</f>
        <v/>
      </c>
      <c r="J8" s="492" t="str">
        <f>IF(SUM('Lender Inputs'!S96:S103)=0,"",SUM('Lender Inputs'!S99:S103))</f>
        <v/>
      </c>
      <c r="K8" s="493" t="str">
        <f>IF(SUM('Lender Inputs'!T96:T103)=0,"",SUM('Lender Inputs'!T99:T103))</f>
        <v/>
      </c>
      <c r="L8" s="493" t="str">
        <f>IF(SUM('Lender Inputs'!U96:U103)=0,"",SUM('Lender Inputs'!U99:U103))</f>
        <v/>
      </c>
      <c r="M8" s="494" t="str">
        <f>IF(SUM('Lender Inputs'!V96:V103)=0,"",SUM('Lender Inputs'!V99:V103))</f>
        <v/>
      </c>
      <c r="N8" s="493" t="str">
        <f>IF(SUM('Lender Inputs'!W96:W103)=0,"",SUM('Lender Inputs'!W99:W103))</f>
        <v/>
      </c>
      <c r="O8" s="493" t="str">
        <f>IF(SUM('Lender Inputs'!X96:X103)=0,"",SUM('Lender Inputs'!X99:X103))</f>
        <v/>
      </c>
      <c r="P8" s="494" t="str">
        <f>IF(SUM('Lender Inputs'!Y96:Y103)=0,"",SUM('Lender Inputs'!Y99:Y103))</f>
        <v/>
      </c>
      <c r="Q8" s="509" t="str">
        <f>IF(SUM('Lender Inputs'!Z96:Z103)=0,"",SUM('Lender Inputs'!Z99:Z103))</f>
        <v/>
      </c>
      <c r="R8" s="101"/>
      <c r="S8" s="642" t="s">
        <v>483</v>
      </c>
      <c r="T8" s="653" t="str" cm="1">
        <f t="array" ref="T8">IFERROR(IF(_xlfn.XLOOKUP(T4,'Appraisal Inputs'!$C$294:$C$334,_xlfn.XLOOKUP(Census!$C$8,'Appraisal Inputs'!$E$293:$S$293,'Appraisal Inputs'!$E$294:$S$334))="","",_xlfn.XLOOKUP(T4,'Appraisal Inputs'!$C$294:$C$334,_xlfn.XLOOKUP(Census!$C$8,'Appraisal Inputs'!$E$293:$S$293,'Appraisal Inputs'!$E$294:$S$334))),"")</f>
        <v/>
      </c>
      <c r="U8" s="493" t="str" cm="1">
        <f t="array" ref="U8">IFERROR(IF(_xlfn.XLOOKUP(U4,'Appraisal Inputs'!$C$294:$C$334,_xlfn.XLOOKUP(Census!$C$8,'Appraisal Inputs'!$E$293:$S$293,'Appraisal Inputs'!$E$294:$S$334))="","",_xlfn.XLOOKUP(U4,'Appraisal Inputs'!$C$294:$C$334,_xlfn.XLOOKUP(Census!$C$8,'Appraisal Inputs'!$E$293:$S$293,'Appraisal Inputs'!$E$294:$S$334))),"")</f>
        <v/>
      </c>
      <c r="V8" s="493" t="str" cm="1">
        <f t="array" ref="V8">IFERROR(IF(_xlfn.XLOOKUP(V4,'Appraisal Inputs'!$C$294:$C$334,_xlfn.XLOOKUP(Census!$C$8,'Appraisal Inputs'!$E$293:$S$293,'Appraisal Inputs'!$E$294:$S$334))="","",_xlfn.XLOOKUP(V4,'Appraisal Inputs'!$C$294:$C$334,_xlfn.XLOOKUP(Census!$C$8,'Appraisal Inputs'!$E$293:$S$293,'Appraisal Inputs'!$E$294:$S$334))),"")</f>
        <v/>
      </c>
      <c r="W8" s="493" t="str" cm="1">
        <f t="array" ref="W8">IFERROR(IF(_xlfn.XLOOKUP(W4,'Appraisal Inputs'!$C$294:$C$334,_xlfn.XLOOKUP(Census!$C$8,'Appraisal Inputs'!$E$293:$S$293,'Appraisal Inputs'!$E$294:$S$334))="","",_xlfn.XLOOKUP(W4,'Appraisal Inputs'!$C$294:$C$334,_xlfn.XLOOKUP(Census!$C$8,'Appraisal Inputs'!$E$293:$S$293,'Appraisal Inputs'!$E$294:$S$334))),"")</f>
        <v/>
      </c>
      <c r="X8" s="493" t="str" cm="1">
        <f t="array" ref="X8">IFERROR(IF(_xlfn.XLOOKUP(X4,'Appraisal Inputs'!$C$294:$C$334,_xlfn.XLOOKUP(Census!$C$8,'Appraisal Inputs'!$E$293:$S$293,'Appraisal Inputs'!$E$294:$S$334))="","",_xlfn.XLOOKUP(X4,'Appraisal Inputs'!$C$294:$C$334,_xlfn.XLOOKUP(Census!$C$8,'Appraisal Inputs'!$E$293:$S$293,'Appraisal Inputs'!$E$294:$S$334))),"")</f>
        <v/>
      </c>
      <c r="Y8" s="493" t="str" cm="1">
        <f t="array" ref="Y8">IFERROR(IF(_xlfn.XLOOKUP(Y4,'Appraisal Inputs'!$C$294:$C$334,_xlfn.XLOOKUP(Census!$C$8,'Appraisal Inputs'!$E$293:$S$293,'Appraisal Inputs'!$E$294:$S$334))="","",_xlfn.XLOOKUP(Y4,'Appraisal Inputs'!$C$294:$C$334,_xlfn.XLOOKUP(Census!$C$8,'Appraisal Inputs'!$E$293:$S$293,'Appraisal Inputs'!$E$294:$S$334))),"")</f>
        <v/>
      </c>
      <c r="Z8" s="493" t="str" cm="1">
        <f t="array" ref="Z8">IFERROR(IF(_xlfn.XLOOKUP(Z4,'Appraisal Inputs'!$C$294:$C$334,_xlfn.XLOOKUP(Census!$C$8,'Appraisal Inputs'!$E$293:$S$293,'Appraisal Inputs'!$E$294:$S$334))="","",_xlfn.XLOOKUP(Z4,'Appraisal Inputs'!$C$294:$C$334,_xlfn.XLOOKUP(Census!$C$8,'Appraisal Inputs'!$E$293:$S$293,'Appraisal Inputs'!$E$294:$S$334))),"")</f>
        <v/>
      </c>
      <c r="AA8" s="493" t="str" cm="1">
        <f t="array" ref="AA8">IFERROR(IF(_xlfn.XLOOKUP(AA4,'Appraisal Inputs'!$C$294:$C$334,_xlfn.XLOOKUP(Census!$C$8,'Appraisal Inputs'!$E$293:$S$293,'Appraisal Inputs'!$E$294:$S$334))="","",_xlfn.XLOOKUP(AA4,'Appraisal Inputs'!$C$294:$C$334,_xlfn.XLOOKUP(Census!$C$8,'Appraisal Inputs'!$E$293:$S$293,'Appraisal Inputs'!$E$294:$S$334))),"")</f>
        <v/>
      </c>
      <c r="AB8" s="493" t="str" cm="1">
        <f t="array" ref="AB8">IFERROR(IF(_xlfn.XLOOKUP(AB4,'Appraisal Inputs'!$C$294:$C$334,_xlfn.XLOOKUP(Census!$C$8,'Appraisal Inputs'!$E$293:$S$293,'Appraisal Inputs'!$E$294:$S$334))="","",_xlfn.XLOOKUP(AB4,'Appraisal Inputs'!$C$294:$C$334,_xlfn.XLOOKUP(Census!$C$8,'Appraisal Inputs'!$E$293:$S$293,'Appraisal Inputs'!$E$294:$S$334))),"")</f>
        <v/>
      </c>
      <c r="AC8" s="493" t="str" cm="1">
        <f t="array" ref="AC8">IFERROR(IF(_xlfn.XLOOKUP(AC4,'Appraisal Inputs'!$C$294:$C$334,_xlfn.XLOOKUP(Census!$C$8,'Appraisal Inputs'!$E$293:$S$293,'Appraisal Inputs'!$E$294:$S$334))="","",_xlfn.XLOOKUP(AC4,'Appraisal Inputs'!$C$294:$C$334,_xlfn.XLOOKUP(Census!$C$8,'Appraisal Inputs'!$E$293:$S$293,'Appraisal Inputs'!$E$294:$S$334))),"")</f>
        <v/>
      </c>
      <c r="AD8" s="493" t="str" cm="1">
        <f t="array" ref="AD8">IFERROR(IF(_xlfn.XLOOKUP(AD4,'Appraisal Inputs'!$C$294:$C$334,_xlfn.XLOOKUP(Census!$C$8,'Appraisal Inputs'!$E$293:$S$293,'Appraisal Inputs'!$E$294:$S$334))="","",_xlfn.XLOOKUP(AD4,'Appraisal Inputs'!$C$294:$C$334,_xlfn.XLOOKUP(Census!$C$8,'Appraisal Inputs'!$E$293:$S$293,'Appraisal Inputs'!$E$294:$S$334))),"")</f>
        <v/>
      </c>
      <c r="AE8" s="493" t="str" cm="1">
        <f t="array" ref="AE8">IFERROR(IF(_xlfn.XLOOKUP(AE4,'Appraisal Inputs'!$C$294:$C$334,_xlfn.XLOOKUP(Census!$C$8,'Appraisal Inputs'!$E$293:$S$293,'Appraisal Inputs'!$E$294:$S$334))="","",_xlfn.XLOOKUP(AE4,'Appraisal Inputs'!$C$294:$C$334,_xlfn.XLOOKUP(Census!$C$8,'Appraisal Inputs'!$E$293:$S$293,'Appraisal Inputs'!$E$294:$S$334))),"")</f>
        <v/>
      </c>
      <c r="AF8" s="493" t="str" cm="1">
        <f t="array" ref="AF8">IFERROR(IF(_xlfn.XLOOKUP(AF4,'Appraisal Inputs'!$C$294:$C$334,_xlfn.XLOOKUP(Census!$C$8,'Appraisal Inputs'!$E$293:$S$293,'Appraisal Inputs'!$E$294:$S$334))="","",_xlfn.XLOOKUP(AF4,'Appraisal Inputs'!$C$294:$C$334,_xlfn.XLOOKUP(Census!$C$8,'Appraisal Inputs'!$E$293:$S$293,'Appraisal Inputs'!$E$294:$S$334))),"")</f>
        <v/>
      </c>
      <c r="AG8" s="493" t="str" cm="1">
        <f t="array" ref="AG8">IFERROR(IF(_xlfn.XLOOKUP(AG4,'Appraisal Inputs'!$C$294:$C$334,_xlfn.XLOOKUP(Census!$C$8,'Appraisal Inputs'!$E$293:$S$293,'Appraisal Inputs'!$E$294:$S$334))="","",_xlfn.XLOOKUP(AG4,'Appraisal Inputs'!$C$294:$C$334,_xlfn.XLOOKUP(Census!$C$8,'Appraisal Inputs'!$E$293:$S$293,'Appraisal Inputs'!$E$294:$S$334))),"")</f>
        <v/>
      </c>
      <c r="AH8" s="493" t="str" cm="1">
        <f t="array" ref="AH8">IFERROR(IF(_xlfn.XLOOKUP(AH4,'Appraisal Inputs'!$C$294:$C$334,_xlfn.XLOOKUP(Census!$C$8,'Appraisal Inputs'!$E$293:$S$293,'Appraisal Inputs'!$E$294:$S$334))="","",_xlfn.XLOOKUP(AH4,'Appraisal Inputs'!$C$294:$C$334,_xlfn.XLOOKUP(Census!$C$8,'Appraisal Inputs'!$E$293:$S$293,'Appraisal Inputs'!$E$294:$S$334))),"")</f>
        <v/>
      </c>
      <c r="AI8" s="493" t="str" cm="1">
        <f t="array" ref="AI8">IFERROR(IF(_xlfn.XLOOKUP(AI4,'Appraisal Inputs'!$C$294:$C$334,_xlfn.XLOOKUP(Census!$C$8,'Appraisal Inputs'!$E$293:$S$293,'Appraisal Inputs'!$E$294:$S$334))="","",_xlfn.XLOOKUP(AI4,'Appraisal Inputs'!$C$294:$C$334,_xlfn.XLOOKUP(Census!$C$8,'Appraisal Inputs'!$E$293:$S$293,'Appraisal Inputs'!$E$294:$S$334))),"")</f>
        <v/>
      </c>
      <c r="AJ8" s="493" t="str" cm="1">
        <f t="array" ref="AJ8">IFERROR(IF(_xlfn.XLOOKUP(AJ4,'Appraisal Inputs'!$C$294:$C$334,_xlfn.XLOOKUP(Census!$C$8,'Appraisal Inputs'!$E$293:$S$293,'Appraisal Inputs'!$E$294:$S$334))="","",_xlfn.XLOOKUP(AJ4,'Appraisal Inputs'!$C$294:$C$334,_xlfn.XLOOKUP(Census!$C$8,'Appraisal Inputs'!$E$293:$S$293,'Appraisal Inputs'!$E$294:$S$334))),"")</f>
        <v/>
      </c>
      <c r="AK8" s="493" t="str" cm="1">
        <f t="array" ref="AK8">IFERROR(IF(_xlfn.XLOOKUP(AK4,'Appraisal Inputs'!$C$294:$C$334,_xlfn.XLOOKUP(Census!$C$8,'Appraisal Inputs'!$E$293:$S$293,'Appraisal Inputs'!$E$294:$S$334))="","",_xlfn.XLOOKUP(AK4,'Appraisal Inputs'!$C$294:$C$334,_xlfn.XLOOKUP(Census!$C$8,'Appraisal Inputs'!$E$293:$S$293,'Appraisal Inputs'!$E$294:$S$334))),"")</f>
        <v/>
      </c>
      <c r="AL8" s="493" t="str" cm="1">
        <f t="array" ref="AL8">IFERROR(IF(_xlfn.XLOOKUP(AL4,'Appraisal Inputs'!$C$294:$C$334,_xlfn.XLOOKUP(Census!$C$8,'Appraisal Inputs'!$E$293:$S$293,'Appraisal Inputs'!$E$294:$S$334))="","",_xlfn.XLOOKUP(AL4,'Appraisal Inputs'!$C$294:$C$334,_xlfn.XLOOKUP(Census!$C$8,'Appraisal Inputs'!$E$293:$S$293,'Appraisal Inputs'!$E$294:$S$334))),"")</f>
        <v/>
      </c>
      <c r="AM8" s="493" t="str" cm="1">
        <f t="array" ref="AM8">IFERROR(IF(_xlfn.XLOOKUP(AM4,'Appraisal Inputs'!$C$294:$C$334,_xlfn.XLOOKUP(Census!$C$8,'Appraisal Inputs'!$E$293:$S$293,'Appraisal Inputs'!$E$294:$S$334))="","",_xlfn.XLOOKUP(AM4,'Appraisal Inputs'!$C$294:$C$334,_xlfn.XLOOKUP(Census!$C$8,'Appraisal Inputs'!$E$293:$S$293,'Appraisal Inputs'!$E$294:$S$334))),"")</f>
        <v/>
      </c>
      <c r="AN8" s="493" t="str" cm="1">
        <f t="array" ref="AN8">IFERROR(IF(_xlfn.XLOOKUP(AN4,'Appraisal Inputs'!$C$294:$C$334,_xlfn.XLOOKUP(Census!$C$8,'Appraisal Inputs'!$E$293:$S$293,'Appraisal Inputs'!$E$294:$S$334))="","",_xlfn.XLOOKUP(AN4,'Appraisal Inputs'!$C$294:$C$334,_xlfn.XLOOKUP(Census!$C$8,'Appraisal Inputs'!$E$293:$S$293,'Appraisal Inputs'!$E$294:$S$334))),"")</f>
        <v/>
      </c>
      <c r="AO8" s="493" t="str" cm="1">
        <f t="array" ref="AO8">IFERROR(IF(_xlfn.XLOOKUP(AO4,'Appraisal Inputs'!$C$294:$C$334,_xlfn.XLOOKUP(Census!$C$8,'Appraisal Inputs'!$E$293:$S$293,'Appraisal Inputs'!$E$294:$S$334))="","",_xlfn.XLOOKUP(AO4,'Appraisal Inputs'!$C$294:$C$334,_xlfn.XLOOKUP(Census!$C$8,'Appraisal Inputs'!$E$293:$S$293,'Appraisal Inputs'!$E$294:$S$334))),"")</f>
        <v/>
      </c>
      <c r="AP8" s="493" t="str" cm="1">
        <f t="array" ref="AP8">IFERROR(IF(_xlfn.XLOOKUP(AP4,'Appraisal Inputs'!$C$294:$C$334,_xlfn.XLOOKUP(Census!$C$8,'Appraisal Inputs'!$E$293:$S$293,'Appraisal Inputs'!$E$294:$S$334))="","",_xlfn.XLOOKUP(AP4,'Appraisal Inputs'!$C$294:$C$334,_xlfn.XLOOKUP(Census!$C$8,'Appraisal Inputs'!$E$293:$S$293,'Appraisal Inputs'!$E$294:$S$334))),"")</f>
        <v/>
      </c>
      <c r="AQ8" s="493" t="str" cm="1">
        <f t="array" ref="AQ8">IFERROR(IF(_xlfn.XLOOKUP(AQ4,'Appraisal Inputs'!$C$294:$C$334,_xlfn.XLOOKUP(Census!$C$8,'Appraisal Inputs'!$E$293:$S$293,'Appraisal Inputs'!$E$294:$S$334))="","",_xlfn.XLOOKUP(AQ4,'Appraisal Inputs'!$C$294:$C$334,_xlfn.XLOOKUP(Census!$C$8,'Appraisal Inputs'!$E$293:$S$293,'Appraisal Inputs'!$E$294:$S$334))),"")</f>
        <v/>
      </c>
      <c r="AR8" s="493" t="str" cm="1">
        <f t="array" ref="AR8">IFERROR(IF(_xlfn.XLOOKUP(AR4,'Appraisal Inputs'!$C$294:$C$334,_xlfn.XLOOKUP(Census!$C$8,'Appraisal Inputs'!$E$293:$S$293,'Appraisal Inputs'!$E$294:$S$334))="","",_xlfn.XLOOKUP(AR4,'Appraisal Inputs'!$C$294:$C$334,_xlfn.XLOOKUP(Census!$C$8,'Appraisal Inputs'!$E$293:$S$293,'Appraisal Inputs'!$E$294:$S$334))),"")</f>
        <v/>
      </c>
      <c r="AS8" s="493" t="str" cm="1">
        <f t="array" ref="AS8">IFERROR(IF(_xlfn.XLOOKUP(AS4,'Appraisal Inputs'!$C$294:$C$334,_xlfn.XLOOKUP(Census!$C$8,'Appraisal Inputs'!$E$293:$S$293,'Appraisal Inputs'!$E$294:$S$334))="","",_xlfn.XLOOKUP(AS4,'Appraisal Inputs'!$C$294:$C$334,_xlfn.XLOOKUP(Census!$C$8,'Appraisal Inputs'!$E$293:$S$293,'Appraisal Inputs'!$E$294:$S$334))),"")</f>
        <v/>
      </c>
      <c r="AT8" s="493" t="str" cm="1">
        <f t="array" ref="AT8">IFERROR(IF(_xlfn.XLOOKUP(AT4,'Appraisal Inputs'!$C$294:$C$334,_xlfn.XLOOKUP(Census!$C$8,'Appraisal Inputs'!$E$293:$S$293,'Appraisal Inputs'!$E$294:$S$334))="","",_xlfn.XLOOKUP(AT4,'Appraisal Inputs'!$C$294:$C$334,_xlfn.XLOOKUP(Census!$C$8,'Appraisal Inputs'!$E$293:$S$293,'Appraisal Inputs'!$E$294:$S$334))),"")</f>
        <v/>
      </c>
      <c r="AU8" s="493" t="str" cm="1">
        <f t="array" ref="AU8">IFERROR(IF(_xlfn.XLOOKUP(AU4,'Appraisal Inputs'!$C$294:$C$334,_xlfn.XLOOKUP(Census!$C$8,'Appraisal Inputs'!$E$293:$S$293,'Appraisal Inputs'!$E$294:$S$334))="","",_xlfn.XLOOKUP(AU4,'Appraisal Inputs'!$C$294:$C$334,_xlfn.XLOOKUP(Census!$C$8,'Appraisal Inputs'!$E$293:$S$293,'Appraisal Inputs'!$E$294:$S$334))),"")</f>
        <v/>
      </c>
      <c r="AV8" s="493" t="str" cm="1">
        <f t="array" ref="AV8">IFERROR(IF(_xlfn.XLOOKUP(AV4,'Appraisal Inputs'!$C$294:$C$334,_xlfn.XLOOKUP(Census!$C$8,'Appraisal Inputs'!$E$293:$S$293,'Appraisal Inputs'!$E$294:$S$334))="","",_xlfn.XLOOKUP(AV4,'Appraisal Inputs'!$C$294:$C$334,_xlfn.XLOOKUP(Census!$C$8,'Appraisal Inputs'!$E$293:$S$293,'Appraisal Inputs'!$E$294:$S$334))),"")</f>
        <v/>
      </c>
      <c r="AW8" s="493" t="str" cm="1">
        <f t="array" ref="AW8">IFERROR(IF(_xlfn.XLOOKUP(AW4,'Appraisal Inputs'!$C$294:$C$334,_xlfn.XLOOKUP(Census!$C$8,'Appraisal Inputs'!$E$293:$S$293,'Appraisal Inputs'!$E$294:$S$334))="","",_xlfn.XLOOKUP(AW4,'Appraisal Inputs'!$C$294:$C$334,_xlfn.XLOOKUP(Census!$C$8,'Appraisal Inputs'!$E$293:$S$293,'Appraisal Inputs'!$E$294:$S$334))),"")</f>
        <v/>
      </c>
      <c r="AX8" s="493" t="str" cm="1">
        <f t="array" ref="AX8">IFERROR(IF(_xlfn.XLOOKUP(AX4,'Appraisal Inputs'!$C$294:$C$334,_xlfn.XLOOKUP(Census!$C$8,'Appraisal Inputs'!$E$293:$S$293,'Appraisal Inputs'!$E$294:$S$334))="","",_xlfn.XLOOKUP(AX4,'Appraisal Inputs'!$C$294:$C$334,_xlfn.XLOOKUP(Census!$C$8,'Appraisal Inputs'!$E$293:$S$293,'Appraisal Inputs'!$E$294:$S$334))),"")</f>
        <v/>
      </c>
      <c r="AY8" s="493" t="str" cm="1">
        <f t="array" ref="AY8">IFERROR(IF(_xlfn.XLOOKUP(AY4,'Appraisal Inputs'!$C$294:$C$334,_xlfn.XLOOKUP(Census!$C$8,'Appraisal Inputs'!$E$293:$S$293,'Appraisal Inputs'!$E$294:$S$334))="","",_xlfn.XLOOKUP(AY4,'Appraisal Inputs'!$C$294:$C$334,_xlfn.XLOOKUP(Census!$C$8,'Appraisal Inputs'!$E$293:$S$293,'Appraisal Inputs'!$E$294:$S$334))),"")</f>
        <v/>
      </c>
      <c r="AZ8" s="493" t="str" cm="1">
        <f t="array" ref="AZ8">IFERROR(IF(_xlfn.XLOOKUP(AZ4,'Appraisal Inputs'!$C$294:$C$334,_xlfn.XLOOKUP(Census!$C$8,'Appraisal Inputs'!$E$293:$S$293,'Appraisal Inputs'!$E$294:$S$334))="","",_xlfn.XLOOKUP(AZ4,'Appraisal Inputs'!$C$294:$C$334,_xlfn.XLOOKUP(Census!$C$8,'Appraisal Inputs'!$E$293:$S$293,'Appraisal Inputs'!$E$294:$S$334))),"")</f>
        <v/>
      </c>
      <c r="BA8" s="493" t="str" cm="1">
        <f t="array" ref="BA8">IFERROR(IF(_xlfn.XLOOKUP(BA4,'Appraisal Inputs'!$C$294:$C$334,_xlfn.XLOOKUP(Census!$C$8,'Appraisal Inputs'!$E$293:$S$293,'Appraisal Inputs'!$E$294:$S$334))="","",_xlfn.XLOOKUP(BA4,'Appraisal Inputs'!$C$294:$C$334,_xlfn.XLOOKUP(Census!$C$8,'Appraisal Inputs'!$E$293:$S$293,'Appraisal Inputs'!$E$294:$S$334))),"")</f>
        <v/>
      </c>
      <c r="BB8" s="493" t="str" cm="1">
        <f t="array" ref="BB8">IFERROR(IF(_xlfn.XLOOKUP(BB4,'Appraisal Inputs'!$C$294:$C$334,_xlfn.XLOOKUP(Census!$C$8,'Appraisal Inputs'!$E$293:$S$293,'Appraisal Inputs'!$E$294:$S$334))="","",_xlfn.XLOOKUP(BB4,'Appraisal Inputs'!$C$294:$C$334,_xlfn.XLOOKUP(Census!$C$8,'Appraisal Inputs'!$E$293:$S$293,'Appraisal Inputs'!$E$294:$S$334))),"")</f>
        <v/>
      </c>
      <c r="BC8" s="493" t="str" cm="1">
        <f t="array" ref="BC8">IFERROR(IF(_xlfn.XLOOKUP(BC4,'Appraisal Inputs'!$C$294:$C$334,_xlfn.XLOOKUP(Census!$C$8,'Appraisal Inputs'!$E$293:$S$293,'Appraisal Inputs'!$E$294:$S$334))="","",_xlfn.XLOOKUP(BC4,'Appraisal Inputs'!$C$294:$C$334,_xlfn.XLOOKUP(Census!$C$8,'Appraisal Inputs'!$E$293:$S$293,'Appraisal Inputs'!$E$294:$S$334))),"")</f>
        <v/>
      </c>
      <c r="BD8" s="493" t="str" cm="1">
        <f t="array" ref="BD8">IFERROR(IF(_xlfn.XLOOKUP(BD4,'Appraisal Inputs'!$C$294:$C$334,_xlfn.XLOOKUP(Census!$C$8,'Appraisal Inputs'!$E$293:$S$293,'Appraisal Inputs'!$E$294:$S$334))="","",_xlfn.XLOOKUP(BD4,'Appraisal Inputs'!$C$294:$C$334,_xlfn.XLOOKUP(Census!$C$8,'Appraisal Inputs'!$E$293:$S$293,'Appraisal Inputs'!$E$294:$S$334))),"")</f>
        <v/>
      </c>
      <c r="BE8" s="493" t="str" cm="1">
        <f t="array" ref="BE8">IFERROR(IF(_xlfn.XLOOKUP(BE4,'Appraisal Inputs'!$C$294:$C$334,_xlfn.XLOOKUP(Census!$C$8,'Appraisal Inputs'!$E$293:$S$293,'Appraisal Inputs'!$E$294:$S$334))="","",_xlfn.XLOOKUP(BE4,'Appraisal Inputs'!$C$294:$C$334,_xlfn.XLOOKUP(Census!$C$8,'Appraisal Inputs'!$E$293:$S$293,'Appraisal Inputs'!$E$294:$S$334))),"")</f>
        <v/>
      </c>
      <c r="BF8" s="493" t="str" cm="1">
        <f t="array" ref="BF8">IFERROR(IF(_xlfn.XLOOKUP(BF4,'Appraisal Inputs'!$C$294:$C$334,_xlfn.XLOOKUP(Census!$C$8,'Appraisal Inputs'!$E$293:$S$293,'Appraisal Inputs'!$E$294:$S$334))="","",_xlfn.XLOOKUP(BF4,'Appraisal Inputs'!$C$294:$C$334,_xlfn.XLOOKUP(Census!$C$8,'Appraisal Inputs'!$E$293:$S$293,'Appraisal Inputs'!$E$294:$S$334))),"")</f>
        <v/>
      </c>
      <c r="BG8" s="493" t="str" cm="1">
        <f t="array" ref="BG8">IFERROR(IF(_xlfn.XLOOKUP(BG4,'Appraisal Inputs'!$C$294:$C$334,_xlfn.XLOOKUP(Census!$C$8,'Appraisal Inputs'!$E$293:$S$293,'Appraisal Inputs'!$E$294:$S$334))="","",_xlfn.XLOOKUP(BG4,'Appraisal Inputs'!$C$294:$C$334,_xlfn.XLOOKUP(Census!$C$8,'Appraisal Inputs'!$E$293:$S$293,'Appraisal Inputs'!$E$294:$S$334))),"")</f>
        <v/>
      </c>
      <c r="BH8" s="493" t="str" cm="1">
        <f t="array" ref="BH8">IFERROR(IF(_xlfn.XLOOKUP(BH4,'Appraisal Inputs'!$C$294:$C$334,_xlfn.XLOOKUP(Census!$C$8,'Appraisal Inputs'!$E$293:$S$293,'Appraisal Inputs'!$E$294:$S$334))="","",_xlfn.XLOOKUP(BH4,'Appraisal Inputs'!$C$294:$C$334,_xlfn.XLOOKUP(Census!$C$8,'Appraisal Inputs'!$E$293:$S$293,'Appraisal Inputs'!$E$294:$S$334))),"")</f>
        <v/>
      </c>
      <c r="BI8" s="218" t="str">
        <f>IF(SUM(T8:BH8)=0,"-",IFERROR(MIN(T8:BH8),"-"))</f>
        <v>-</v>
      </c>
      <c r="BJ8" s="217" t="str">
        <f>IF(SUM(T8:BH8)=0,"-",IFERROR(MAX(T8:BH8),"-"))</f>
        <v>-</v>
      </c>
      <c r="BK8" s="145" t="str">
        <f>IF(SUM(T8:BH8)=0,"-",IFERROR(AVERAGE(T8:BH8),"-"))</f>
        <v>-</v>
      </c>
      <c r="BL8" s="101"/>
    </row>
    <row r="9" spans="1:64" ht="14.25" thickTop="1" thickBot="1" x14ac:dyDescent="0.25">
      <c r="A9" s="765">
        <f>IF(H9="-",0,1)</f>
        <v>0</v>
      </c>
      <c r="C9" s="723" t="s">
        <v>339</v>
      </c>
      <c r="D9" s="724" t="str">
        <f t="shared" ref="D9:Q9" si="0">IF(SUM(D5:D8)=0,"-",SUM(D5:D8))</f>
        <v>-</v>
      </c>
      <c r="E9" s="725" t="str">
        <f t="shared" si="0"/>
        <v>-</v>
      </c>
      <c r="F9" s="725" t="str">
        <f t="shared" si="0"/>
        <v>-</v>
      </c>
      <c r="G9" s="726" t="str">
        <f t="shared" si="0"/>
        <v>-</v>
      </c>
      <c r="H9" s="727" t="str">
        <f t="shared" si="0"/>
        <v>-</v>
      </c>
      <c r="I9" s="726" t="str">
        <f t="shared" si="0"/>
        <v>-</v>
      </c>
      <c r="J9" s="724" t="str">
        <f t="shared" si="0"/>
        <v>-</v>
      </c>
      <c r="K9" s="725" t="str">
        <f t="shared" si="0"/>
        <v>-</v>
      </c>
      <c r="L9" s="725" t="str">
        <f t="shared" si="0"/>
        <v>-</v>
      </c>
      <c r="M9" s="725" t="str">
        <f t="shared" si="0"/>
        <v>-</v>
      </c>
      <c r="N9" s="725" t="str">
        <f t="shared" si="0"/>
        <v>-</v>
      </c>
      <c r="O9" s="725" t="str">
        <f t="shared" si="0"/>
        <v>-</v>
      </c>
      <c r="P9" s="725" t="str">
        <f t="shared" si="0"/>
        <v>-</v>
      </c>
      <c r="Q9" s="726" t="str">
        <f t="shared" si="0"/>
        <v>-</v>
      </c>
      <c r="R9" s="101"/>
      <c r="S9" s="220" t="s">
        <v>339</v>
      </c>
      <c r="T9" s="656" t="str">
        <f t="shared" ref="T9" si="1">IF(SUM(T5:T8)=0,"-",SUM(T5:T8))</f>
        <v>-</v>
      </c>
      <c r="U9" s="504" t="str">
        <f t="shared" ref="U9" si="2">IF(SUM(U5:U8)=0,"-",SUM(U5:U8))</f>
        <v>-</v>
      </c>
      <c r="V9" s="504" t="str">
        <f t="shared" ref="V9" si="3">IF(SUM(V5:V8)=0,"-",SUM(V5:V8))</f>
        <v>-</v>
      </c>
      <c r="W9" s="504" t="str">
        <f t="shared" ref="W9" si="4">IF(SUM(W5:W8)=0,"-",SUM(W5:W8))</f>
        <v>-</v>
      </c>
      <c r="X9" s="504" t="str">
        <f t="shared" ref="X9" si="5">IF(SUM(X5:X8)=0,"-",SUM(X5:X8))</f>
        <v>-</v>
      </c>
      <c r="Y9" s="504" t="str">
        <f t="shared" ref="Y9" si="6">IF(SUM(Y5:Y8)=0,"-",SUM(Y5:Y8))</f>
        <v>-</v>
      </c>
      <c r="Z9" s="504" t="str">
        <f t="shared" ref="Z9" si="7">IF(SUM(Z5:Z8)=0,"-",SUM(Z5:Z8))</f>
        <v>-</v>
      </c>
      <c r="AA9" s="504" t="str">
        <f t="shared" ref="AA9" si="8">IF(SUM(AA5:AA8)=0,"-",SUM(AA5:AA8))</f>
        <v>-</v>
      </c>
      <c r="AB9" s="504" t="str">
        <f t="shared" ref="AB9" si="9">IF(SUM(AB5:AB8)=0,"-",SUM(AB5:AB8))</f>
        <v>-</v>
      </c>
      <c r="AC9" s="504" t="str">
        <f t="shared" ref="AC9" si="10">IF(SUM(AC5:AC8)=0,"-",SUM(AC5:AC8))</f>
        <v>-</v>
      </c>
      <c r="AD9" s="504" t="str">
        <f t="shared" ref="AD9" si="11">IF(SUM(AD5:AD8)=0,"-",SUM(AD5:AD8))</f>
        <v>-</v>
      </c>
      <c r="AE9" s="504" t="str">
        <f t="shared" ref="AE9" si="12">IF(SUM(AE5:AE8)=0,"-",SUM(AE5:AE8))</f>
        <v>-</v>
      </c>
      <c r="AF9" s="504" t="str">
        <f t="shared" ref="AF9" si="13">IF(SUM(AF5:AF8)=0,"-",SUM(AF5:AF8))</f>
        <v>-</v>
      </c>
      <c r="AG9" s="504" t="str">
        <f t="shared" ref="AG9" si="14">IF(SUM(AG5:AG8)=0,"-",SUM(AG5:AG8))</f>
        <v>-</v>
      </c>
      <c r="AH9" s="504" t="str">
        <f t="shared" ref="AH9" si="15">IF(SUM(AH5:AH8)=0,"-",SUM(AH5:AH8))</f>
        <v>-</v>
      </c>
      <c r="AI9" s="504" t="str">
        <f t="shared" ref="AI9" si="16">IF(SUM(AI5:AI8)=0,"-",SUM(AI5:AI8))</f>
        <v>-</v>
      </c>
      <c r="AJ9" s="504" t="str">
        <f t="shared" ref="AJ9" si="17">IF(SUM(AJ5:AJ8)=0,"-",SUM(AJ5:AJ8))</f>
        <v>-</v>
      </c>
      <c r="AK9" s="504" t="str">
        <f t="shared" ref="AK9" si="18">IF(SUM(AK5:AK8)=0,"-",SUM(AK5:AK8))</f>
        <v>-</v>
      </c>
      <c r="AL9" s="504" t="str">
        <f t="shared" ref="AL9" si="19">IF(SUM(AL5:AL8)=0,"-",SUM(AL5:AL8))</f>
        <v>-</v>
      </c>
      <c r="AM9" s="504" t="str">
        <f t="shared" ref="AM9" si="20">IF(SUM(AM5:AM8)=0,"-",SUM(AM5:AM8))</f>
        <v>-</v>
      </c>
      <c r="AN9" s="504" t="str">
        <f t="shared" ref="AN9" si="21">IF(SUM(AN5:AN8)=0,"-",SUM(AN5:AN8))</f>
        <v>-</v>
      </c>
      <c r="AO9" s="504" t="str">
        <f t="shared" ref="AO9" si="22">IF(SUM(AO5:AO8)=0,"-",SUM(AO5:AO8))</f>
        <v>-</v>
      </c>
      <c r="AP9" s="504" t="str">
        <f t="shared" ref="AP9" si="23">IF(SUM(AP5:AP8)=0,"-",SUM(AP5:AP8))</f>
        <v>-</v>
      </c>
      <c r="AQ9" s="504" t="str">
        <f t="shared" ref="AQ9" si="24">IF(SUM(AQ5:AQ8)=0,"-",SUM(AQ5:AQ8))</f>
        <v>-</v>
      </c>
      <c r="AR9" s="504" t="str">
        <f t="shared" ref="AR9" si="25">IF(SUM(AR5:AR8)=0,"-",SUM(AR5:AR8))</f>
        <v>-</v>
      </c>
      <c r="AS9" s="504" t="str">
        <f t="shared" ref="AS9" si="26">IF(SUM(AS5:AS8)=0,"-",SUM(AS5:AS8))</f>
        <v>-</v>
      </c>
      <c r="AT9" s="504" t="str">
        <f t="shared" ref="AT9" si="27">IF(SUM(AT5:AT8)=0,"-",SUM(AT5:AT8))</f>
        <v>-</v>
      </c>
      <c r="AU9" s="504" t="str">
        <f t="shared" ref="AU9" si="28">IF(SUM(AU5:AU8)=0,"-",SUM(AU5:AU8))</f>
        <v>-</v>
      </c>
      <c r="AV9" s="504" t="str">
        <f t="shared" ref="AV9" si="29">IF(SUM(AV5:AV8)=0,"-",SUM(AV5:AV8))</f>
        <v>-</v>
      </c>
      <c r="AW9" s="504" t="str">
        <f t="shared" ref="AW9" si="30">IF(SUM(AW5:AW8)=0,"-",SUM(AW5:AW8))</f>
        <v>-</v>
      </c>
      <c r="AX9" s="504" t="str">
        <f t="shared" ref="AX9" si="31">IF(SUM(AX5:AX8)=0,"-",SUM(AX5:AX8))</f>
        <v>-</v>
      </c>
      <c r="AY9" s="504" t="str">
        <f t="shared" ref="AY9" si="32">IF(SUM(AY5:AY8)=0,"-",SUM(AY5:AY8))</f>
        <v>-</v>
      </c>
      <c r="AZ9" s="504" t="str">
        <f t="shared" ref="AZ9" si="33">IF(SUM(AZ5:AZ8)=0,"-",SUM(AZ5:AZ8))</f>
        <v>-</v>
      </c>
      <c r="BA9" s="504" t="str">
        <f t="shared" ref="BA9" si="34">IF(SUM(BA5:BA8)=0,"-",SUM(BA5:BA8))</f>
        <v>-</v>
      </c>
      <c r="BB9" s="504" t="str">
        <f t="shared" ref="BB9" si="35">IF(SUM(BB5:BB8)=0,"-",SUM(BB5:BB8))</f>
        <v>-</v>
      </c>
      <c r="BC9" s="504" t="str">
        <f t="shared" ref="BC9" si="36">IF(SUM(BC5:BC8)=0,"-",SUM(BC5:BC8))</f>
        <v>-</v>
      </c>
      <c r="BD9" s="504" t="str">
        <f t="shared" ref="BD9" si="37">IF(SUM(BD5:BD8)=0,"-",SUM(BD5:BD8))</f>
        <v>-</v>
      </c>
      <c r="BE9" s="504" t="str">
        <f t="shared" ref="BE9" si="38">IF(SUM(BE5:BE8)=0,"-",SUM(BE5:BE8))</f>
        <v>-</v>
      </c>
      <c r="BF9" s="504" t="str">
        <f t="shared" ref="BF9" si="39">IF(SUM(BF5:BF8)=0,"-",SUM(BF5:BF8))</f>
        <v>-</v>
      </c>
      <c r="BG9" s="504" t="str">
        <f t="shared" ref="BG9" si="40">IF(SUM(BG5:BG8)=0,"-",SUM(BG5:BG8))</f>
        <v>-</v>
      </c>
      <c r="BH9" s="504" t="str">
        <f t="shared" ref="BH9" si="41">IF(SUM(BH5:BH8)=0,"-",SUM(BH5:BH8))</f>
        <v>-</v>
      </c>
      <c r="BI9" s="729"/>
      <c r="BJ9" s="730"/>
      <c r="BK9" s="731"/>
      <c r="BL9" s="101"/>
    </row>
    <row r="10" spans="1:64" ht="14.25" thickTop="1" thickBot="1" x14ac:dyDescent="0.25">
      <c r="A10" s="765">
        <f>A9</f>
        <v>0</v>
      </c>
      <c r="C10" s="220" t="s">
        <v>340</v>
      </c>
      <c r="D10" s="512" t="str">
        <f t="shared" ref="D10:Q10" si="42">IFERROR(D9-D7,"-")</f>
        <v>-</v>
      </c>
      <c r="E10" s="504" t="str">
        <f t="shared" si="42"/>
        <v>-</v>
      </c>
      <c r="F10" s="504" t="str">
        <f t="shared" si="42"/>
        <v>-</v>
      </c>
      <c r="G10" s="505" t="str">
        <f t="shared" si="42"/>
        <v>-</v>
      </c>
      <c r="H10" s="503" t="str">
        <f t="shared" si="42"/>
        <v>-</v>
      </c>
      <c r="I10" s="505" t="str">
        <f t="shared" si="42"/>
        <v>-</v>
      </c>
      <c r="J10" s="512" t="str">
        <f t="shared" si="42"/>
        <v>-</v>
      </c>
      <c r="K10" s="504" t="str">
        <f t="shared" si="42"/>
        <v>-</v>
      </c>
      <c r="L10" s="504" t="str">
        <f t="shared" si="42"/>
        <v>-</v>
      </c>
      <c r="M10" s="504" t="str">
        <f t="shared" si="42"/>
        <v>-</v>
      </c>
      <c r="N10" s="504" t="str">
        <f t="shared" si="42"/>
        <v>-</v>
      </c>
      <c r="O10" s="504" t="str">
        <f t="shared" si="42"/>
        <v>-</v>
      </c>
      <c r="P10" s="504" t="str">
        <f t="shared" si="42"/>
        <v>-</v>
      </c>
      <c r="Q10" s="505" t="str">
        <f t="shared" si="42"/>
        <v>-</v>
      </c>
      <c r="R10" s="101"/>
      <c r="S10" s="104" t="s">
        <v>340</v>
      </c>
      <c r="T10" s="655" t="str">
        <f t="shared" ref="T10" si="43">IFERROR(T9-T7,"-")</f>
        <v>-</v>
      </c>
      <c r="U10" s="496" t="str">
        <f t="shared" ref="U10" si="44">IFERROR(U9-U7,"-")</f>
        <v>-</v>
      </c>
      <c r="V10" s="496" t="str">
        <f t="shared" ref="V10" si="45">IFERROR(V9-V7,"-")</f>
        <v>-</v>
      </c>
      <c r="W10" s="496" t="str">
        <f t="shared" ref="W10" si="46">IFERROR(W9-W7,"-")</f>
        <v>-</v>
      </c>
      <c r="X10" s="496" t="str">
        <f t="shared" ref="X10" si="47">IFERROR(X9-X7,"-")</f>
        <v>-</v>
      </c>
      <c r="Y10" s="496" t="str">
        <f t="shared" ref="Y10" si="48">IFERROR(Y9-Y7,"-")</f>
        <v>-</v>
      </c>
      <c r="Z10" s="496" t="str">
        <f t="shared" ref="Z10" si="49">IFERROR(Z9-Z7,"-")</f>
        <v>-</v>
      </c>
      <c r="AA10" s="496" t="str">
        <f t="shared" ref="AA10" si="50">IFERROR(AA9-AA7,"-")</f>
        <v>-</v>
      </c>
      <c r="AB10" s="496" t="str">
        <f t="shared" ref="AB10" si="51">IFERROR(AB9-AB7,"-")</f>
        <v>-</v>
      </c>
      <c r="AC10" s="496" t="str">
        <f t="shared" ref="AC10" si="52">IFERROR(AC9-AC7,"-")</f>
        <v>-</v>
      </c>
      <c r="AD10" s="496" t="str">
        <f t="shared" ref="AD10" si="53">IFERROR(AD9-AD7,"-")</f>
        <v>-</v>
      </c>
      <c r="AE10" s="496" t="str">
        <f t="shared" ref="AE10" si="54">IFERROR(AE9-AE7,"-")</f>
        <v>-</v>
      </c>
      <c r="AF10" s="496" t="str">
        <f t="shared" ref="AF10" si="55">IFERROR(AF9-AF7,"-")</f>
        <v>-</v>
      </c>
      <c r="AG10" s="496" t="str">
        <f t="shared" ref="AG10" si="56">IFERROR(AG9-AG7,"-")</f>
        <v>-</v>
      </c>
      <c r="AH10" s="496" t="str">
        <f t="shared" ref="AH10" si="57">IFERROR(AH9-AH7,"-")</f>
        <v>-</v>
      </c>
      <c r="AI10" s="496" t="str">
        <f t="shared" ref="AI10" si="58">IFERROR(AI9-AI7,"-")</f>
        <v>-</v>
      </c>
      <c r="AJ10" s="496" t="str">
        <f t="shared" ref="AJ10" si="59">IFERROR(AJ9-AJ7,"-")</f>
        <v>-</v>
      </c>
      <c r="AK10" s="496" t="str">
        <f t="shared" ref="AK10" si="60">IFERROR(AK9-AK7,"-")</f>
        <v>-</v>
      </c>
      <c r="AL10" s="496" t="str">
        <f t="shared" ref="AL10" si="61">IFERROR(AL9-AL7,"-")</f>
        <v>-</v>
      </c>
      <c r="AM10" s="496" t="str">
        <f t="shared" ref="AM10" si="62">IFERROR(AM9-AM7,"-")</f>
        <v>-</v>
      </c>
      <c r="AN10" s="496" t="str">
        <f t="shared" ref="AN10" si="63">IFERROR(AN9-AN7,"-")</f>
        <v>-</v>
      </c>
      <c r="AO10" s="496" t="str">
        <f t="shared" ref="AO10" si="64">IFERROR(AO9-AO7,"-")</f>
        <v>-</v>
      </c>
      <c r="AP10" s="496" t="str">
        <f t="shared" ref="AP10" si="65">IFERROR(AP9-AP7,"-")</f>
        <v>-</v>
      </c>
      <c r="AQ10" s="496" t="str">
        <f t="shared" ref="AQ10" si="66">IFERROR(AQ9-AQ7,"-")</f>
        <v>-</v>
      </c>
      <c r="AR10" s="496" t="str">
        <f t="shared" ref="AR10" si="67">IFERROR(AR9-AR7,"-")</f>
        <v>-</v>
      </c>
      <c r="AS10" s="496" t="str">
        <f t="shared" ref="AS10" si="68">IFERROR(AS9-AS7,"-")</f>
        <v>-</v>
      </c>
      <c r="AT10" s="496" t="str">
        <f t="shared" ref="AT10" si="69">IFERROR(AT9-AT7,"-")</f>
        <v>-</v>
      </c>
      <c r="AU10" s="496" t="str">
        <f t="shared" ref="AU10" si="70">IFERROR(AU9-AU7,"-")</f>
        <v>-</v>
      </c>
      <c r="AV10" s="496" t="str">
        <f t="shared" ref="AV10" si="71">IFERROR(AV9-AV7,"-")</f>
        <v>-</v>
      </c>
      <c r="AW10" s="496" t="str">
        <f t="shared" ref="AW10" si="72">IFERROR(AW9-AW7,"-")</f>
        <v>-</v>
      </c>
      <c r="AX10" s="496" t="str">
        <f t="shared" ref="AX10" si="73">IFERROR(AX9-AX7,"-")</f>
        <v>-</v>
      </c>
      <c r="AY10" s="496" t="str">
        <f t="shared" ref="AY10" si="74">IFERROR(AY9-AY7,"-")</f>
        <v>-</v>
      </c>
      <c r="AZ10" s="496" t="str">
        <f t="shared" ref="AZ10" si="75">IFERROR(AZ9-AZ7,"-")</f>
        <v>-</v>
      </c>
      <c r="BA10" s="496" t="str">
        <f t="shared" ref="BA10" si="76">IFERROR(BA9-BA7,"-")</f>
        <v>-</v>
      </c>
      <c r="BB10" s="496" t="str">
        <f t="shared" ref="BB10" si="77">IFERROR(BB9-BB7,"-")</f>
        <v>-</v>
      </c>
      <c r="BC10" s="496" t="str">
        <f t="shared" ref="BC10" si="78">IFERROR(BC9-BC7,"-")</f>
        <v>-</v>
      </c>
      <c r="BD10" s="496" t="str">
        <f t="shared" ref="BD10" si="79">IFERROR(BD9-BD7,"-")</f>
        <v>-</v>
      </c>
      <c r="BE10" s="496" t="str">
        <f t="shared" ref="BE10" si="80">IFERROR(BE9-BE7,"-")</f>
        <v>-</v>
      </c>
      <c r="BF10" s="496" t="str">
        <f t="shared" ref="BF10" si="81">IFERROR(BF9-BF7,"-")</f>
        <v>-</v>
      </c>
      <c r="BG10" s="496" t="str">
        <f t="shared" ref="BG10" si="82">IFERROR(BG9-BG7,"-")</f>
        <v>-</v>
      </c>
      <c r="BH10" s="496" t="str">
        <f t="shared" ref="BH10" si="83">IFERROR(BH9-BH7,"-")</f>
        <v>-</v>
      </c>
      <c r="BI10" s="133" t="str">
        <f>IF(SUM(T10:BH10)=0,"-",IFERROR(MIN(T10:BH10),"-"))</f>
        <v>-</v>
      </c>
      <c r="BJ10" s="134" t="str">
        <f>IF(SUM(T10:BH10)=0,"-",IFERROR(MAX(T10:BH10),"-"))</f>
        <v>-</v>
      </c>
      <c r="BK10" s="136" t="str">
        <f>IF(SUM(T10:BH10)=0,"-",IFERROR(AVERAGE(T10:BH10),"-"))</f>
        <v>-</v>
      </c>
      <c r="BL10" s="101"/>
    </row>
    <row r="11" spans="1:64" ht="13.5" thickBot="1" x14ac:dyDescent="0.25">
      <c r="A11" s="765">
        <f>A9</f>
        <v>0</v>
      </c>
      <c r="C11" s="179"/>
      <c r="D11" s="179"/>
      <c r="E11" s="179"/>
      <c r="F11" s="179"/>
      <c r="G11" s="179"/>
      <c r="H11" s="179"/>
      <c r="I11" s="179"/>
      <c r="J11" s="179"/>
      <c r="K11" s="179"/>
      <c r="L11" s="179"/>
      <c r="M11" s="179"/>
      <c r="N11" s="179"/>
      <c r="O11" s="179"/>
      <c r="P11" s="179"/>
      <c r="Q11" s="179"/>
      <c r="S11" s="215" t="str">
        <f>'Appraisal Inputs'!D293</f>
        <v>Time Period of Market Data</v>
      </c>
      <c r="T11" s="654" t="str">
        <f>IF(IFERROR(VLOOKUP(T4,'Appraisal Inputs'!$C$294:$S$334,2,0),"")="Select ▼","",IFERROR(VLOOKUP(T4,'Appraisal Inputs'!$C$294:$S$334,2,0),""))</f>
        <v/>
      </c>
      <c r="U11" s="520" t="str">
        <f>IF(IFERROR(VLOOKUP(U4,'Appraisal Inputs'!$C$294:$S$334,2,0),"")="Select ▼","",IFERROR(VLOOKUP(U4,'Appraisal Inputs'!$C$294:$S$334,2,0),""))</f>
        <v/>
      </c>
      <c r="V11" s="520" t="str">
        <f>IF(IFERROR(VLOOKUP(V4,'Appraisal Inputs'!$C$294:$S$334,2,0),"")="Select ▼","",IFERROR(VLOOKUP(V4,'Appraisal Inputs'!$C$294:$S$334,2,0),""))</f>
        <v/>
      </c>
      <c r="W11" s="520" t="str">
        <f>IF(IFERROR(VLOOKUP(W4,'Appraisal Inputs'!$C$294:$S$334,2,0),"")="Select ▼","",IFERROR(VLOOKUP(W4,'Appraisal Inputs'!$C$294:$S$334,2,0),""))</f>
        <v/>
      </c>
      <c r="X11" s="520" t="str">
        <f>IF(IFERROR(VLOOKUP(X4,'Appraisal Inputs'!$C$294:$S$334,2,0),"")="Select ▼","",IFERROR(VLOOKUP(X4,'Appraisal Inputs'!$C$294:$S$334,2,0),""))</f>
        <v/>
      </c>
      <c r="Y11" s="520" t="str">
        <f>IF(IFERROR(VLOOKUP(Y4,'Appraisal Inputs'!$C$294:$S$334,2,0),"")="Select ▼","",IFERROR(VLOOKUP(Y4,'Appraisal Inputs'!$C$294:$S$334,2,0),""))</f>
        <v/>
      </c>
      <c r="Z11" s="520" t="str">
        <f>IF(IFERROR(VLOOKUP(Z4,'Appraisal Inputs'!$C$294:$S$334,2,0),"")="Select ▼","",IFERROR(VLOOKUP(Z4,'Appraisal Inputs'!$C$294:$S$334,2,0),""))</f>
        <v/>
      </c>
      <c r="AA11" s="520" t="str">
        <f>IF(IFERROR(VLOOKUP(AA4,'Appraisal Inputs'!$C$294:$S$334,2,0),"")="Select ▼","",IFERROR(VLOOKUP(AA4,'Appraisal Inputs'!$C$294:$S$334,2,0),""))</f>
        <v/>
      </c>
      <c r="AB11" s="520" t="str">
        <f>IF(IFERROR(VLOOKUP(AB4,'Appraisal Inputs'!$C$294:$S$334,2,0),"")="Select ▼","",IFERROR(VLOOKUP(AB4,'Appraisal Inputs'!$C$294:$S$334,2,0),""))</f>
        <v/>
      </c>
      <c r="AC11" s="520" t="str">
        <f>IF(IFERROR(VLOOKUP(AC4,'Appraisal Inputs'!$C$294:$S$334,2,0),"")="Select ▼","",IFERROR(VLOOKUP(AC4,'Appraisal Inputs'!$C$294:$S$334,2,0),""))</f>
        <v/>
      </c>
      <c r="AD11" s="520" t="str">
        <f>IF(IFERROR(VLOOKUP(AD4,'Appraisal Inputs'!$C$294:$S$334,2,0),"")="Select ▼","",IFERROR(VLOOKUP(AD4,'Appraisal Inputs'!$C$294:$S$334,2,0),""))</f>
        <v/>
      </c>
      <c r="AE11" s="520" t="str">
        <f>IF(IFERROR(VLOOKUP(AE4,'Appraisal Inputs'!$C$294:$S$334,2,0),"")="Select ▼","",IFERROR(VLOOKUP(AE4,'Appraisal Inputs'!$C$294:$S$334,2,0),""))</f>
        <v/>
      </c>
      <c r="AF11" s="520" t="str">
        <f>IF(IFERROR(VLOOKUP(AF4,'Appraisal Inputs'!$C$294:$S$334,2,0),"")="Select ▼","",IFERROR(VLOOKUP(AF4,'Appraisal Inputs'!$C$294:$S$334,2,0),""))</f>
        <v/>
      </c>
      <c r="AG11" s="520" t="str">
        <f>IF(IFERROR(VLOOKUP(AG4,'Appraisal Inputs'!$C$294:$S$334,2,0),"")="Select ▼","",IFERROR(VLOOKUP(AG4,'Appraisal Inputs'!$C$294:$S$334,2,0),""))</f>
        <v/>
      </c>
      <c r="AH11" s="520" t="str">
        <f>IF(IFERROR(VLOOKUP(AH4,'Appraisal Inputs'!$C$294:$S$334,2,0),"")="Select ▼","",IFERROR(VLOOKUP(AH4,'Appraisal Inputs'!$C$294:$S$334,2,0),""))</f>
        <v/>
      </c>
      <c r="AI11" s="520" t="str">
        <f>IF(IFERROR(VLOOKUP(AI4,'Appraisal Inputs'!$C$294:$S$334,2,0),"")="Select ▼","",IFERROR(VLOOKUP(AI4,'Appraisal Inputs'!$C$294:$S$334,2,0),""))</f>
        <v/>
      </c>
      <c r="AJ11" s="520" t="str">
        <f>IF(IFERROR(VLOOKUP(AJ4,'Appraisal Inputs'!$C$294:$S$334,2,0),"")="Select ▼","",IFERROR(VLOOKUP(AJ4,'Appraisal Inputs'!$C$294:$S$334,2,0),""))</f>
        <v/>
      </c>
      <c r="AK11" s="520" t="str">
        <f>IF(IFERROR(VLOOKUP(AK4,'Appraisal Inputs'!$C$294:$S$334,2,0),"")="Select ▼","",IFERROR(VLOOKUP(AK4,'Appraisal Inputs'!$C$294:$S$334,2,0),""))</f>
        <v/>
      </c>
      <c r="AL11" s="520" t="str">
        <f>IF(IFERROR(VLOOKUP(AL4,'Appraisal Inputs'!$C$294:$S$334,2,0),"")="Select ▼","",IFERROR(VLOOKUP(AL4,'Appraisal Inputs'!$C$294:$S$334,2,0),""))</f>
        <v/>
      </c>
      <c r="AM11" s="520" t="str">
        <f>IF(IFERROR(VLOOKUP(AM4,'Appraisal Inputs'!$C$294:$S$334,2,0),"")="Select ▼","",IFERROR(VLOOKUP(AM4,'Appraisal Inputs'!$C$294:$S$334,2,0),""))</f>
        <v/>
      </c>
      <c r="AN11" s="520" t="str">
        <f>IF(IFERROR(VLOOKUP(AN4,'Appraisal Inputs'!$C$294:$S$334,2,0),"")="Select ▼","",IFERROR(VLOOKUP(AN4,'Appraisal Inputs'!$C$294:$S$334,2,0),""))</f>
        <v/>
      </c>
      <c r="AO11" s="520" t="str">
        <f>IF(IFERROR(VLOOKUP(AO4,'Appraisal Inputs'!$C$294:$S$334,2,0),"")="Select ▼","",IFERROR(VLOOKUP(AO4,'Appraisal Inputs'!$C$294:$S$334,2,0),""))</f>
        <v/>
      </c>
      <c r="AP11" s="520" t="str">
        <f>IF(IFERROR(VLOOKUP(AP4,'Appraisal Inputs'!$C$294:$S$334,2,0),"")="Select ▼","",IFERROR(VLOOKUP(AP4,'Appraisal Inputs'!$C$294:$S$334,2,0),""))</f>
        <v/>
      </c>
      <c r="AQ11" s="520" t="str">
        <f>IF(IFERROR(VLOOKUP(AQ4,'Appraisal Inputs'!$C$294:$S$334,2,0),"")="Select ▼","",IFERROR(VLOOKUP(AQ4,'Appraisal Inputs'!$C$294:$S$334,2,0),""))</f>
        <v/>
      </c>
      <c r="AR11" s="520" t="str">
        <f>IF(IFERROR(VLOOKUP(AR4,'Appraisal Inputs'!$C$294:$S$334,2,0),"")="Select ▼","",IFERROR(VLOOKUP(AR4,'Appraisal Inputs'!$C$294:$S$334,2,0),""))</f>
        <v/>
      </c>
      <c r="AS11" s="520" t="str">
        <f>IF(IFERROR(VLOOKUP(AS4,'Appraisal Inputs'!$C$294:$S$334,2,0),"")="Select ▼","",IFERROR(VLOOKUP(AS4,'Appraisal Inputs'!$C$294:$S$334,2,0),""))</f>
        <v/>
      </c>
      <c r="AT11" s="520" t="str">
        <f>IF(IFERROR(VLOOKUP(AT4,'Appraisal Inputs'!$C$294:$S$334,2,0),"")="Select ▼","",IFERROR(VLOOKUP(AT4,'Appraisal Inputs'!$C$294:$S$334,2,0),""))</f>
        <v/>
      </c>
      <c r="AU11" s="520" t="str">
        <f>IF(IFERROR(VLOOKUP(AU4,'Appraisal Inputs'!$C$294:$S$334,2,0),"")="Select ▼","",IFERROR(VLOOKUP(AU4,'Appraisal Inputs'!$C$294:$S$334,2,0),""))</f>
        <v/>
      </c>
      <c r="AV11" s="520" t="str">
        <f>IF(IFERROR(VLOOKUP(AV4,'Appraisal Inputs'!$C$294:$S$334,2,0),"")="Select ▼","",IFERROR(VLOOKUP(AV4,'Appraisal Inputs'!$C$294:$S$334,2,0),""))</f>
        <v/>
      </c>
      <c r="AW11" s="520" t="str">
        <f>IF(IFERROR(VLOOKUP(AW4,'Appraisal Inputs'!$C$294:$S$334,2,0),"")="Select ▼","",IFERROR(VLOOKUP(AW4,'Appraisal Inputs'!$C$294:$S$334,2,0),""))</f>
        <v/>
      </c>
      <c r="AX11" s="520" t="str">
        <f>IF(IFERROR(VLOOKUP(AX4,'Appraisal Inputs'!$C$294:$S$334,2,0),"")="Select ▼","",IFERROR(VLOOKUP(AX4,'Appraisal Inputs'!$C$294:$S$334,2,0),""))</f>
        <v/>
      </c>
      <c r="AY11" s="520" t="str">
        <f>IF(IFERROR(VLOOKUP(AY4,'Appraisal Inputs'!$C$294:$S$334,2,0),"")="Select ▼","",IFERROR(VLOOKUP(AY4,'Appraisal Inputs'!$C$294:$S$334,2,0),""))</f>
        <v/>
      </c>
      <c r="AZ11" s="520" t="str">
        <f>IF(IFERROR(VLOOKUP(AZ4,'Appraisal Inputs'!$C$294:$S$334,2,0),"")="Select ▼","",IFERROR(VLOOKUP(AZ4,'Appraisal Inputs'!$C$294:$S$334,2,0),""))</f>
        <v/>
      </c>
      <c r="BA11" s="520" t="str">
        <f>IF(IFERROR(VLOOKUP(BA4,'Appraisal Inputs'!$C$294:$S$334,2,0),"")="Select ▼","",IFERROR(VLOOKUP(BA4,'Appraisal Inputs'!$C$294:$S$334,2,0),""))</f>
        <v/>
      </c>
      <c r="BB11" s="520" t="str">
        <f>IF(IFERROR(VLOOKUP(BB4,'Appraisal Inputs'!$C$294:$S$334,2,0),"")="Select ▼","",IFERROR(VLOOKUP(BB4,'Appraisal Inputs'!$C$294:$S$334,2,0),""))</f>
        <v/>
      </c>
      <c r="BC11" s="520" t="str">
        <f>IF(IFERROR(VLOOKUP(BC4,'Appraisal Inputs'!$C$294:$S$334,2,0),"")="Select ▼","",IFERROR(VLOOKUP(BC4,'Appraisal Inputs'!$C$294:$S$334,2,0),""))</f>
        <v/>
      </c>
      <c r="BD11" s="520" t="str">
        <f>IF(IFERROR(VLOOKUP(BD4,'Appraisal Inputs'!$C$294:$S$334,2,0),"")="Select ▼","",IFERROR(VLOOKUP(BD4,'Appraisal Inputs'!$C$294:$S$334,2,0),""))</f>
        <v/>
      </c>
      <c r="BE11" s="520" t="str">
        <f>IF(IFERROR(VLOOKUP(BE4,'Appraisal Inputs'!$C$294:$S$334,2,0),"")="Select ▼","",IFERROR(VLOOKUP(BE4,'Appraisal Inputs'!$C$294:$S$334,2,0),""))</f>
        <v/>
      </c>
      <c r="BF11" s="520" t="str">
        <f>IF(IFERROR(VLOOKUP(BF4,'Appraisal Inputs'!$C$294:$S$334,2,0),"")="Select ▼","",IFERROR(VLOOKUP(BF4,'Appraisal Inputs'!$C$294:$S$334,2,0),""))</f>
        <v/>
      </c>
      <c r="BG11" s="520" t="str">
        <f>IF(IFERROR(VLOOKUP(BG4,'Appraisal Inputs'!$C$294:$S$334,2,0),"")="Select ▼","",IFERROR(VLOOKUP(BG4,'Appraisal Inputs'!$C$294:$S$334,2,0),""))</f>
        <v/>
      </c>
      <c r="BH11" s="521" t="str">
        <f>IF(IFERROR(VLOOKUP(BH4,'Appraisal Inputs'!$C$294:$S$334,2,0),"")="Select ▼","",IFERROR(VLOOKUP(BH4,'Appraisal Inputs'!$C$294:$S$334,2,0),""))</f>
        <v/>
      </c>
      <c r="BI11" s="657"/>
      <c r="BJ11" s="658"/>
      <c r="BK11" s="659"/>
      <c r="BL11" s="101"/>
    </row>
    <row r="12" spans="1:64" ht="13.5" thickBot="1" x14ac:dyDescent="0.25">
      <c r="A12" s="765">
        <f>A18</f>
        <v>0</v>
      </c>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row>
    <row r="13" spans="1:64" ht="13.5" thickBot="1" x14ac:dyDescent="0.25">
      <c r="A13" s="765">
        <f>A18</f>
        <v>0</v>
      </c>
      <c r="C13" s="485" t="s">
        <v>279</v>
      </c>
      <c r="D13" s="206" t="s">
        <v>294</v>
      </c>
      <c r="E13" s="207"/>
      <c r="F13" s="207"/>
      <c r="G13" s="210"/>
      <c r="H13" s="208" t="s">
        <v>295</v>
      </c>
      <c r="I13" s="209"/>
      <c r="J13" s="205" t="s">
        <v>296</v>
      </c>
      <c r="K13" s="203"/>
      <c r="L13" s="203"/>
      <c r="M13" s="203"/>
      <c r="N13" s="203"/>
      <c r="O13" s="203"/>
      <c r="P13" s="203"/>
      <c r="Q13" s="203"/>
      <c r="R13" s="101"/>
      <c r="S13" s="485" t="s">
        <v>279</v>
      </c>
      <c r="T13" s="268" t="str">
        <f>'Appraisal Inputs'!C292</f>
        <v>Census - Market Comparables</v>
      </c>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70"/>
      <c r="BL13" s="101"/>
    </row>
    <row r="14" spans="1:64" ht="99.95" customHeight="1" thickBot="1" x14ac:dyDescent="0.25">
      <c r="A14" s="765">
        <f>A18</f>
        <v>0</v>
      </c>
      <c r="C14" s="106" t="s">
        <v>32</v>
      </c>
      <c r="D14" s="126" t="str">
        <f>IF('Appraisal Inputs'!D83="Not Included",'Appraisal Inputs'!D83,'Appraisal Inputs'!D83)</f>
        <v>Not Included</v>
      </c>
      <c r="E14" s="122" t="str">
        <f>IF('Appraisal Inputs'!E83="Not Included",'Appraisal Inputs'!E83,'Appraisal Inputs'!E83)</f>
        <v>Not Included</v>
      </c>
      <c r="F14" s="122" t="str">
        <f>IF('Appraisal Inputs'!F83="Not Included",'Appraisal Inputs'!F83,'Appraisal Inputs'!F83)</f>
        <v>Not Included</v>
      </c>
      <c r="G14" s="211" t="str">
        <f>IF('Appraisal Inputs'!G83="Not Included",'Appraisal Inputs'!G83,'Appraisal Inputs'!G83)</f>
        <v>Not Included</v>
      </c>
      <c r="H14" s="102" t="str">
        <f>'Appraisal Inputs'!H83</f>
        <v>Appraisal (Market)</v>
      </c>
      <c r="I14" s="212" t="str">
        <f>'Lender Inputs'!D83</f>
        <v>Lender (for DSCR)</v>
      </c>
      <c r="J14" s="564" t="str">
        <f>IF('Lender Inputs'!E83="Not Included",'Lender Inputs'!E83,'Lender Inputs'!E83)</f>
        <v xml:space="preserve">Not Included </v>
      </c>
      <c r="K14" s="565" t="str">
        <f>IF('Lender Inputs'!F83="Not Included",'Lender Inputs'!F83,'Lender Inputs'!F83)</f>
        <v xml:space="preserve">Not Included </v>
      </c>
      <c r="L14" s="565" t="str">
        <f>IF('Lender Inputs'!G83="Not Included",'Lender Inputs'!G83,'Lender Inputs'!G83)</f>
        <v xml:space="preserve">Not Included </v>
      </c>
      <c r="M14" s="565" t="str">
        <f>IF('Lender Inputs'!H83="Not Included",'Lender Inputs'!H83,'Lender Inputs'!H83)</f>
        <v xml:space="preserve">Not Included </v>
      </c>
      <c r="N14" s="566" t="str">
        <f>IF('Lender Inputs'!I83="Not Included",'Lender Inputs'!I83,'Lender Inputs'!I83)</f>
        <v xml:space="preserve">Not Included </v>
      </c>
      <c r="O14" s="565" t="str">
        <f>IF('Lender Inputs'!J83="Not Included",'Lender Inputs'!J83,'Lender Inputs'!J83)</f>
        <v xml:space="preserve">Not Included </v>
      </c>
      <c r="P14" s="565" t="str">
        <f>IF('Lender Inputs'!K83="Not Included",'Lender Inputs'!K83,'Lender Inputs'!K83)</f>
        <v xml:space="preserve">Not Included </v>
      </c>
      <c r="Q14" s="124" t="str">
        <f>IF('Lender Inputs'!L83="Not Included",'Lender Inputs'!L83,'Lender Inputs'!L83)</f>
        <v xml:space="preserve">Not Included </v>
      </c>
      <c r="R14" s="101"/>
      <c r="S14" s="106" t="s">
        <v>32</v>
      </c>
      <c r="T14" s="694" t="str">
        <f>Occupancy!C62</f>
        <v/>
      </c>
      <c r="U14" s="695" t="str">
        <f>Occupancy!C63</f>
        <v/>
      </c>
      <c r="V14" s="696" t="str">
        <f>Occupancy!C64</f>
        <v/>
      </c>
      <c r="W14" s="695" t="str">
        <f>Occupancy!C65</f>
        <v/>
      </c>
      <c r="X14" s="695" t="str">
        <f>Occupancy!C66</f>
        <v/>
      </c>
      <c r="Y14" s="695" t="str">
        <f>Occupancy!C67</f>
        <v/>
      </c>
      <c r="Z14" s="695" t="str">
        <f>Occupancy!C68</f>
        <v/>
      </c>
      <c r="AA14" s="695" t="str">
        <f>Occupancy!C69</f>
        <v/>
      </c>
      <c r="AB14" s="695" t="str">
        <f>Occupancy!C70</f>
        <v/>
      </c>
      <c r="AC14" s="695" t="str">
        <f>Occupancy!C71</f>
        <v/>
      </c>
      <c r="AD14" s="695" t="str">
        <f>Occupancy!C72</f>
        <v/>
      </c>
      <c r="AE14" s="695" t="str">
        <f>Occupancy!C73</f>
        <v/>
      </c>
      <c r="AF14" s="695" t="str">
        <f>Occupancy!C74</f>
        <v/>
      </c>
      <c r="AG14" s="695" t="str">
        <f>Occupancy!C75</f>
        <v/>
      </c>
      <c r="AH14" s="695" t="str">
        <f>Occupancy!C76</f>
        <v/>
      </c>
      <c r="AI14" s="695" t="str">
        <f>Occupancy!C77</f>
        <v/>
      </c>
      <c r="AJ14" s="695" t="str">
        <f>Occupancy!C78</f>
        <v/>
      </c>
      <c r="AK14" s="695" t="str">
        <f>Occupancy!C79</f>
        <v/>
      </c>
      <c r="AL14" s="695" t="str">
        <f>Occupancy!C80</f>
        <v/>
      </c>
      <c r="AM14" s="695" t="str">
        <f>Occupancy!C81</f>
        <v/>
      </c>
      <c r="AN14" s="695" t="str">
        <f>Occupancy!C82</f>
        <v/>
      </c>
      <c r="AO14" s="695" t="str">
        <f>Occupancy!C83</f>
        <v/>
      </c>
      <c r="AP14" s="695" t="str">
        <f>Occupancy!C84</f>
        <v/>
      </c>
      <c r="AQ14" s="695" t="str">
        <f>Occupancy!C85</f>
        <v/>
      </c>
      <c r="AR14" s="695" t="str">
        <f>Occupancy!C86</f>
        <v/>
      </c>
      <c r="AS14" s="695" t="str">
        <f>Occupancy!C87</f>
        <v/>
      </c>
      <c r="AT14" s="695" t="str">
        <f>Occupancy!C88</f>
        <v/>
      </c>
      <c r="AU14" s="695" t="str">
        <f>Occupancy!C89</f>
        <v/>
      </c>
      <c r="AV14" s="695" t="str">
        <f>Occupancy!C90</f>
        <v/>
      </c>
      <c r="AW14" s="695" t="str">
        <f>Occupancy!C91</f>
        <v/>
      </c>
      <c r="AX14" s="695" t="str">
        <f>Occupancy!C92</f>
        <v/>
      </c>
      <c r="AY14" s="695" t="str">
        <f>Occupancy!C93</f>
        <v/>
      </c>
      <c r="AZ14" s="695" t="str">
        <f>Occupancy!C94</f>
        <v/>
      </c>
      <c r="BA14" s="695" t="str">
        <f>Occupancy!C95</f>
        <v/>
      </c>
      <c r="BB14" s="695" t="str">
        <f>Occupancy!C96</f>
        <v/>
      </c>
      <c r="BC14" s="695" t="str">
        <f>Occupancy!C97</f>
        <v/>
      </c>
      <c r="BD14" s="695" t="str">
        <f>Occupancy!C98</f>
        <v/>
      </c>
      <c r="BE14" s="695" t="str">
        <f>Occupancy!C99</f>
        <v/>
      </c>
      <c r="BF14" s="695" t="str">
        <f>Occupancy!C100</f>
        <v/>
      </c>
      <c r="BG14" s="695" t="str">
        <f>Occupancy!C101</f>
        <v/>
      </c>
      <c r="BH14" s="695" t="str">
        <f>Occupancy!C102</f>
        <v/>
      </c>
      <c r="BI14" s="700" t="s">
        <v>336</v>
      </c>
      <c r="BJ14" s="701" t="s">
        <v>337</v>
      </c>
      <c r="BK14" s="702" t="s">
        <v>338</v>
      </c>
      <c r="BL14" s="101"/>
    </row>
    <row r="15" spans="1:64" x14ac:dyDescent="0.2">
      <c r="A15" s="765">
        <f>A18</f>
        <v>0</v>
      </c>
      <c r="C15" s="502" t="s">
        <v>22</v>
      </c>
      <c r="D15" s="493" t="str">
        <f>'Appraisal Inputs'!N104</f>
        <v/>
      </c>
      <c r="E15" s="493" t="str">
        <f>'Appraisal Inputs'!O104</f>
        <v/>
      </c>
      <c r="F15" s="493" t="str">
        <f>'Appraisal Inputs'!P104</f>
        <v/>
      </c>
      <c r="G15" s="497" t="str">
        <f>'Appraisal Inputs'!Q104</f>
        <v/>
      </c>
      <c r="H15" s="495" t="str">
        <f>'Appraisal Inputs'!R104</f>
        <v/>
      </c>
      <c r="I15" s="497" t="str">
        <f>'Lender Inputs'!R104</f>
        <v/>
      </c>
      <c r="J15" s="507" t="str">
        <f>'Lender Inputs'!S104</f>
        <v/>
      </c>
      <c r="K15" s="508" t="str">
        <f>'Lender Inputs'!T104</f>
        <v/>
      </c>
      <c r="L15" s="508" t="str">
        <f>'Lender Inputs'!U104</f>
        <v/>
      </c>
      <c r="M15" s="508" t="str">
        <f>'Lender Inputs'!V104</f>
        <v/>
      </c>
      <c r="N15" s="508" t="str">
        <f>'Lender Inputs'!W104</f>
        <v/>
      </c>
      <c r="O15" s="508" t="str">
        <f>'Lender Inputs'!X104</f>
        <v/>
      </c>
      <c r="P15" s="508" t="str">
        <f>'Lender Inputs'!Y104</f>
        <v/>
      </c>
      <c r="Q15" s="509" t="str">
        <f>'Lender Inputs'!Z104</f>
        <v/>
      </c>
      <c r="R15" s="101"/>
      <c r="S15" s="499" t="s">
        <v>22</v>
      </c>
      <c r="T15" s="690" t="str" cm="1">
        <f t="array" ref="T15">IFERROR(IF(_xlfn.XLOOKUP(T14,'Appraisal Inputs'!$C$294:$C$334,_xlfn.XLOOKUP(Census!$C$15,'Appraisal Inputs'!$E$293:$S$293,'Appraisal Inputs'!$E$294:$S$334))="","",_xlfn.XLOOKUP(T14,'Appraisal Inputs'!$C$294:$C$334,_xlfn.XLOOKUP(Census!$C$15,'Appraisal Inputs'!$E$293:$S$293,'Appraisal Inputs'!$E$294:$S$334))),"")</f>
        <v/>
      </c>
      <c r="U15" s="691" t="str" cm="1">
        <f t="array" ref="U15">IFERROR(IF(_xlfn.XLOOKUP(U14,'Appraisal Inputs'!$C$294:$C$334,_xlfn.XLOOKUP(Census!$C$15,'Appraisal Inputs'!$E$293:$S$293,'Appraisal Inputs'!$E$294:$S$334))="","",_xlfn.XLOOKUP(U14,'Appraisal Inputs'!$C$294:$C$334,_xlfn.XLOOKUP(Census!$C$15,'Appraisal Inputs'!$E$293:$S$293,'Appraisal Inputs'!$E$294:$S$334))),"")</f>
        <v/>
      </c>
      <c r="V15" s="691" t="str" cm="1">
        <f t="array" ref="V15">IFERROR(IF(_xlfn.XLOOKUP(V14,'Appraisal Inputs'!$C$294:$C$334,_xlfn.XLOOKUP(Census!$C$15,'Appraisal Inputs'!$E$293:$S$293,'Appraisal Inputs'!$E$294:$S$334))="","",_xlfn.XLOOKUP(V14,'Appraisal Inputs'!$C$294:$C$334,_xlfn.XLOOKUP(Census!$C$15,'Appraisal Inputs'!$E$293:$S$293,'Appraisal Inputs'!$E$294:$S$334))),"")</f>
        <v/>
      </c>
      <c r="W15" s="691" t="str" cm="1">
        <f t="array" ref="W15">IFERROR(IF(_xlfn.XLOOKUP(W14,'Appraisal Inputs'!$C$294:$C$334,_xlfn.XLOOKUP(Census!$C$15,'Appraisal Inputs'!$E$293:$S$293,'Appraisal Inputs'!$E$294:$S$334))="","",_xlfn.XLOOKUP(W14,'Appraisal Inputs'!$C$294:$C$334,_xlfn.XLOOKUP(Census!$C$15,'Appraisal Inputs'!$E$293:$S$293,'Appraisal Inputs'!$E$294:$S$334))),"")</f>
        <v/>
      </c>
      <c r="X15" s="691" t="str" cm="1">
        <f t="array" ref="X15">IFERROR(IF(_xlfn.XLOOKUP(X14,'Appraisal Inputs'!$C$294:$C$334,_xlfn.XLOOKUP(Census!$C$15,'Appraisal Inputs'!$E$293:$S$293,'Appraisal Inputs'!$E$294:$S$334))="","",_xlfn.XLOOKUP(X14,'Appraisal Inputs'!$C$294:$C$334,_xlfn.XLOOKUP(Census!$C$15,'Appraisal Inputs'!$E$293:$S$293,'Appraisal Inputs'!$E$294:$S$334))),"")</f>
        <v/>
      </c>
      <c r="Y15" s="691" t="str" cm="1">
        <f t="array" ref="Y15">IFERROR(IF(_xlfn.XLOOKUP(Y14,'Appraisal Inputs'!$C$294:$C$334,_xlfn.XLOOKUP(Census!$C$15,'Appraisal Inputs'!$E$293:$S$293,'Appraisal Inputs'!$E$294:$S$334))="","",_xlfn.XLOOKUP(Y14,'Appraisal Inputs'!$C$294:$C$334,_xlfn.XLOOKUP(Census!$C$15,'Appraisal Inputs'!$E$293:$S$293,'Appraisal Inputs'!$E$294:$S$334))),"")</f>
        <v/>
      </c>
      <c r="Z15" s="691" t="str" cm="1">
        <f t="array" ref="Z15">IFERROR(IF(_xlfn.XLOOKUP(Z14,'Appraisal Inputs'!$C$294:$C$334,_xlfn.XLOOKUP(Census!$C$15,'Appraisal Inputs'!$E$293:$S$293,'Appraisal Inputs'!$E$294:$S$334))="","",_xlfn.XLOOKUP(Z14,'Appraisal Inputs'!$C$294:$C$334,_xlfn.XLOOKUP(Census!$C$15,'Appraisal Inputs'!$E$293:$S$293,'Appraisal Inputs'!$E$294:$S$334))),"")</f>
        <v/>
      </c>
      <c r="AA15" s="691" t="str" cm="1">
        <f t="array" ref="AA15">IFERROR(IF(_xlfn.XLOOKUP(AA14,'Appraisal Inputs'!$C$294:$C$334,_xlfn.XLOOKUP(Census!$C$15,'Appraisal Inputs'!$E$293:$S$293,'Appraisal Inputs'!$E$294:$S$334))="","",_xlfn.XLOOKUP(AA14,'Appraisal Inputs'!$C$294:$C$334,_xlfn.XLOOKUP(Census!$C$15,'Appraisal Inputs'!$E$293:$S$293,'Appraisal Inputs'!$E$294:$S$334))),"")</f>
        <v/>
      </c>
      <c r="AB15" s="691" t="str" cm="1">
        <f t="array" ref="AB15">IFERROR(IF(_xlfn.XLOOKUP(AB14,'Appraisal Inputs'!$C$294:$C$334,_xlfn.XLOOKUP(Census!$C$15,'Appraisal Inputs'!$E$293:$S$293,'Appraisal Inputs'!$E$294:$S$334))="","",_xlfn.XLOOKUP(AB14,'Appraisal Inputs'!$C$294:$C$334,_xlfn.XLOOKUP(Census!$C$15,'Appraisal Inputs'!$E$293:$S$293,'Appraisal Inputs'!$E$294:$S$334))),"")</f>
        <v/>
      </c>
      <c r="AC15" s="691" t="str" cm="1">
        <f t="array" ref="AC15">IFERROR(IF(_xlfn.XLOOKUP(AC14,'Appraisal Inputs'!$C$294:$C$334,_xlfn.XLOOKUP(Census!$C$15,'Appraisal Inputs'!$E$293:$S$293,'Appraisal Inputs'!$E$294:$S$334))="","",_xlfn.XLOOKUP(AC14,'Appraisal Inputs'!$C$294:$C$334,_xlfn.XLOOKUP(Census!$C$15,'Appraisal Inputs'!$E$293:$S$293,'Appraisal Inputs'!$E$294:$S$334))),"")</f>
        <v/>
      </c>
      <c r="AD15" s="691" t="str" cm="1">
        <f t="array" ref="AD15">IFERROR(IF(_xlfn.XLOOKUP(AD14,'Appraisal Inputs'!$C$294:$C$334,_xlfn.XLOOKUP(Census!$C$15,'Appraisal Inputs'!$E$293:$S$293,'Appraisal Inputs'!$E$294:$S$334))="","",_xlfn.XLOOKUP(AD14,'Appraisal Inputs'!$C$294:$C$334,_xlfn.XLOOKUP(Census!$C$15,'Appraisal Inputs'!$E$293:$S$293,'Appraisal Inputs'!$E$294:$S$334))),"")</f>
        <v/>
      </c>
      <c r="AE15" s="691" t="str" cm="1">
        <f t="array" ref="AE15">IFERROR(IF(_xlfn.XLOOKUP(AE14,'Appraisal Inputs'!$C$294:$C$334,_xlfn.XLOOKUP(Census!$C$15,'Appraisal Inputs'!$E$293:$S$293,'Appraisal Inputs'!$E$294:$S$334))="","",_xlfn.XLOOKUP(AE14,'Appraisal Inputs'!$C$294:$C$334,_xlfn.XLOOKUP(Census!$C$15,'Appraisal Inputs'!$E$293:$S$293,'Appraisal Inputs'!$E$294:$S$334))),"")</f>
        <v/>
      </c>
      <c r="AF15" s="691" t="str" cm="1">
        <f t="array" ref="AF15">IFERROR(IF(_xlfn.XLOOKUP(AF14,'Appraisal Inputs'!$C$294:$C$334,_xlfn.XLOOKUP(Census!$C$15,'Appraisal Inputs'!$E$293:$S$293,'Appraisal Inputs'!$E$294:$S$334))="","",_xlfn.XLOOKUP(AF14,'Appraisal Inputs'!$C$294:$C$334,_xlfn.XLOOKUP(Census!$C$15,'Appraisal Inputs'!$E$293:$S$293,'Appraisal Inputs'!$E$294:$S$334))),"")</f>
        <v/>
      </c>
      <c r="AG15" s="691" t="str" cm="1">
        <f t="array" ref="AG15">IFERROR(IF(_xlfn.XLOOKUP(AG14,'Appraisal Inputs'!$C$294:$C$334,_xlfn.XLOOKUP(Census!$C$15,'Appraisal Inputs'!$E$293:$S$293,'Appraisal Inputs'!$E$294:$S$334))="","",_xlfn.XLOOKUP(AG14,'Appraisal Inputs'!$C$294:$C$334,_xlfn.XLOOKUP(Census!$C$15,'Appraisal Inputs'!$E$293:$S$293,'Appraisal Inputs'!$E$294:$S$334))),"")</f>
        <v/>
      </c>
      <c r="AH15" s="691" t="str" cm="1">
        <f t="array" ref="AH15">IFERROR(IF(_xlfn.XLOOKUP(AH14,'Appraisal Inputs'!$C$294:$C$334,_xlfn.XLOOKUP(Census!$C$15,'Appraisal Inputs'!$E$293:$S$293,'Appraisal Inputs'!$E$294:$S$334))="","",_xlfn.XLOOKUP(AH14,'Appraisal Inputs'!$C$294:$C$334,_xlfn.XLOOKUP(Census!$C$15,'Appraisal Inputs'!$E$293:$S$293,'Appraisal Inputs'!$E$294:$S$334))),"")</f>
        <v/>
      </c>
      <c r="AI15" s="691" t="str" cm="1">
        <f t="array" ref="AI15">IFERROR(IF(_xlfn.XLOOKUP(AI14,'Appraisal Inputs'!$C$294:$C$334,_xlfn.XLOOKUP(Census!$C$15,'Appraisal Inputs'!$E$293:$S$293,'Appraisal Inputs'!$E$294:$S$334))="","",_xlfn.XLOOKUP(AI14,'Appraisal Inputs'!$C$294:$C$334,_xlfn.XLOOKUP(Census!$C$15,'Appraisal Inputs'!$E$293:$S$293,'Appraisal Inputs'!$E$294:$S$334))),"")</f>
        <v/>
      </c>
      <c r="AJ15" s="691" t="str" cm="1">
        <f t="array" ref="AJ15">IFERROR(IF(_xlfn.XLOOKUP(AJ14,'Appraisal Inputs'!$C$294:$C$334,_xlfn.XLOOKUP(Census!$C$15,'Appraisal Inputs'!$E$293:$S$293,'Appraisal Inputs'!$E$294:$S$334))="","",_xlfn.XLOOKUP(AJ14,'Appraisal Inputs'!$C$294:$C$334,_xlfn.XLOOKUP(Census!$C$15,'Appraisal Inputs'!$E$293:$S$293,'Appraisal Inputs'!$E$294:$S$334))),"")</f>
        <v/>
      </c>
      <c r="AK15" s="691" t="str" cm="1">
        <f t="array" ref="AK15">IFERROR(IF(_xlfn.XLOOKUP(AK14,'Appraisal Inputs'!$C$294:$C$334,_xlfn.XLOOKUP(Census!$C$15,'Appraisal Inputs'!$E$293:$S$293,'Appraisal Inputs'!$E$294:$S$334))="","",_xlfn.XLOOKUP(AK14,'Appraisal Inputs'!$C$294:$C$334,_xlfn.XLOOKUP(Census!$C$15,'Appraisal Inputs'!$E$293:$S$293,'Appraisal Inputs'!$E$294:$S$334))),"")</f>
        <v/>
      </c>
      <c r="AL15" s="691" t="str" cm="1">
        <f t="array" ref="AL15">IFERROR(IF(_xlfn.XLOOKUP(AL14,'Appraisal Inputs'!$C$294:$C$334,_xlfn.XLOOKUP(Census!$C$15,'Appraisal Inputs'!$E$293:$S$293,'Appraisal Inputs'!$E$294:$S$334))="","",_xlfn.XLOOKUP(AL14,'Appraisal Inputs'!$C$294:$C$334,_xlfn.XLOOKUP(Census!$C$15,'Appraisal Inputs'!$E$293:$S$293,'Appraisal Inputs'!$E$294:$S$334))),"")</f>
        <v/>
      </c>
      <c r="AM15" s="691" t="str" cm="1">
        <f t="array" ref="AM15">IFERROR(IF(_xlfn.XLOOKUP(AM14,'Appraisal Inputs'!$C$294:$C$334,_xlfn.XLOOKUP(Census!$C$15,'Appraisal Inputs'!$E$293:$S$293,'Appraisal Inputs'!$E$294:$S$334))="","",_xlfn.XLOOKUP(AM14,'Appraisal Inputs'!$C$294:$C$334,_xlfn.XLOOKUP(Census!$C$15,'Appraisal Inputs'!$E$293:$S$293,'Appraisal Inputs'!$E$294:$S$334))),"")</f>
        <v/>
      </c>
      <c r="AN15" s="691" t="str" cm="1">
        <f t="array" ref="AN15">IFERROR(IF(_xlfn.XLOOKUP(AN14,'Appraisal Inputs'!$C$294:$C$334,_xlfn.XLOOKUP(Census!$C$15,'Appraisal Inputs'!$E$293:$S$293,'Appraisal Inputs'!$E$294:$S$334))="","",_xlfn.XLOOKUP(AN14,'Appraisal Inputs'!$C$294:$C$334,_xlfn.XLOOKUP(Census!$C$15,'Appraisal Inputs'!$E$293:$S$293,'Appraisal Inputs'!$E$294:$S$334))),"")</f>
        <v/>
      </c>
      <c r="AO15" s="691" t="str" cm="1">
        <f t="array" ref="AO15">IFERROR(IF(_xlfn.XLOOKUP(AO14,'Appraisal Inputs'!$C$294:$C$334,_xlfn.XLOOKUP(Census!$C$15,'Appraisal Inputs'!$E$293:$S$293,'Appraisal Inputs'!$E$294:$S$334))="","",_xlfn.XLOOKUP(AO14,'Appraisal Inputs'!$C$294:$C$334,_xlfn.XLOOKUP(Census!$C$15,'Appraisal Inputs'!$E$293:$S$293,'Appraisal Inputs'!$E$294:$S$334))),"")</f>
        <v/>
      </c>
      <c r="AP15" s="691" t="str" cm="1">
        <f t="array" ref="AP15">IFERROR(IF(_xlfn.XLOOKUP(AP14,'Appraisal Inputs'!$C$294:$C$334,_xlfn.XLOOKUP(Census!$C$15,'Appraisal Inputs'!$E$293:$S$293,'Appraisal Inputs'!$E$294:$S$334))="","",_xlfn.XLOOKUP(AP14,'Appraisal Inputs'!$C$294:$C$334,_xlfn.XLOOKUP(Census!$C$15,'Appraisal Inputs'!$E$293:$S$293,'Appraisal Inputs'!$E$294:$S$334))),"")</f>
        <v/>
      </c>
      <c r="AQ15" s="691" t="str" cm="1">
        <f t="array" ref="AQ15">IFERROR(IF(_xlfn.XLOOKUP(AQ14,'Appraisal Inputs'!$C$294:$C$334,_xlfn.XLOOKUP(Census!$C$15,'Appraisal Inputs'!$E$293:$S$293,'Appraisal Inputs'!$E$294:$S$334))="","",_xlfn.XLOOKUP(AQ14,'Appraisal Inputs'!$C$294:$C$334,_xlfn.XLOOKUP(Census!$C$15,'Appraisal Inputs'!$E$293:$S$293,'Appraisal Inputs'!$E$294:$S$334))),"")</f>
        <v/>
      </c>
      <c r="AR15" s="691" t="str" cm="1">
        <f t="array" ref="AR15">IFERROR(IF(_xlfn.XLOOKUP(AR14,'Appraisal Inputs'!$C$294:$C$334,_xlfn.XLOOKUP(Census!$C$15,'Appraisal Inputs'!$E$293:$S$293,'Appraisal Inputs'!$E$294:$S$334))="","",_xlfn.XLOOKUP(AR14,'Appraisal Inputs'!$C$294:$C$334,_xlfn.XLOOKUP(Census!$C$15,'Appraisal Inputs'!$E$293:$S$293,'Appraisal Inputs'!$E$294:$S$334))),"")</f>
        <v/>
      </c>
      <c r="AS15" s="691" t="str" cm="1">
        <f t="array" ref="AS15">IFERROR(IF(_xlfn.XLOOKUP(AS14,'Appraisal Inputs'!$C$294:$C$334,_xlfn.XLOOKUP(Census!$C$15,'Appraisal Inputs'!$E$293:$S$293,'Appraisal Inputs'!$E$294:$S$334))="","",_xlfn.XLOOKUP(AS14,'Appraisal Inputs'!$C$294:$C$334,_xlfn.XLOOKUP(Census!$C$15,'Appraisal Inputs'!$E$293:$S$293,'Appraisal Inputs'!$E$294:$S$334))),"")</f>
        <v/>
      </c>
      <c r="AT15" s="691" t="str" cm="1">
        <f t="array" ref="AT15">IFERROR(IF(_xlfn.XLOOKUP(AT14,'Appraisal Inputs'!$C$294:$C$334,_xlfn.XLOOKUP(Census!$C$15,'Appraisal Inputs'!$E$293:$S$293,'Appraisal Inputs'!$E$294:$S$334))="","",_xlfn.XLOOKUP(AT14,'Appraisal Inputs'!$C$294:$C$334,_xlfn.XLOOKUP(Census!$C$15,'Appraisal Inputs'!$E$293:$S$293,'Appraisal Inputs'!$E$294:$S$334))),"")</f>
        <v/>
      </c>
      <c r="AU15" s="691" t="str" cm="1">
        <f t="array" ref="AU15">IFERROR(IF(_xlfn.XLOOKUP(AU14,'Appraisal Inputs'!$C$294:$C$334,_xlfn.XLOOKUP(Census!$C$15,'Appraisal Inputs'!$E$293:$S$293,'Appraisal Inputs'!$E$294:$S$334))="","",_xlfn.XLOOKUP(AU14,'Appraisal Inputs'!$C$294:$C$334,_xlfn.XLOOKUP(Census!$C$15,'Appraisal Inputs'!$E$293:$S$293,'Appraisal Inputs'!$E$294:$S$334))),"")</f>
        <v/>
      </c>
      <c r="AV15" s="691" t="str" cm="1">
        <f t="array" ref="AV15">IFERROR(IF(_xlfn.XLOOKUP(AV14,'Appraisal Inputs'!$C$294:$C$334,_xlfn.XLOOKUP(Census!$C$15,'Appraisal Inputs'!$E$293:$S$293,'Appraisal Inputs'!$E$294:$S$334))="","",_xlfn.XLOOKUP(AV14,'Appraisal Inputs'!$C$294:$C$334,_xlfn.XLOOKUP(Census!$C$15,'Appraisal Inputs'!$E$293:$S$293,'Appraisal Inputs'!$E$294:$S$334))),"")</f>
        <v/>
      </c>
      <c r="AW15" s="691" t="str" cm="1">
        <f t="array" ref="AW15">IFERROR(IF(_xlfn.XLOOKUP(AW14,'Appraisal Inputs'!$C$294:$C$334,_xlfn.XLOOKUP(Census!$C$15,'Appraisal Inputs'!$E$293:$S$293,'Appraisal Inputs'!$E$294:$S$334))="","",_xlfn.XLOOKUP(AW14,'Appraisal Inputs'!$C$294:$C$334,_xlfn.XLOOKUP(Census!$C$15,'Appraisal Inputs'!$E$293:$S$293,'Appraisal Inputs'!$E$294:$S$334))),"")</f>
        <v/>
      </c>
      <c r="AX15" s="691" t="str" cm="1">
        <f t="array" ref="AX15">IFERROR(IF(_xlfn.XLOOKUP(AX14,'Appraisal Inputs'!$C$294:$C$334,_xlfn.XLOOKUP(Census!$C$15,'Appraisal Inputs'!$E$293:$S$293,'Appraisal Inputs'!$E$294:$S$334))="","",_xlfn.XLOOKUP(AX14,'Appraisal Inputs'!$C$294:$C$334,_xlfn.XLOOKUP(Census!$C$15,'Appraisal Inputs'!$E$293:$S$293,'Appraisal Inputs'!$E$294:$S$334))),"")</f>
        <v/>
      </c>
      <c r="AY15" s="691" t="str" cm="1">
        <f t="array" ref="AY15">IFERROR(IF(_xlfn.XLOOKUP(AY14,'Appraisal Inputs'!$C$294:$C$334,_xlfn.XLOOKUP(Census!$C$15,'Appraisal Inputs'!$E$293:$S$293,'Appraisal Inputs'!$E$294:$S$334))="","",_xlfn.XLOOKUP(AY14,'Appraisal Inputs'!$C$294:$C$334,_xlfn.XLOOKUP(Census!$C$15,'Appraisal Inputs'!$E$293:$S$293,'Appraisal Inputs'!$E$294:$S$334))),"")</f>
        <v/>
      </c>
      <c r="AZ15" s="691" t="str" cm="1">
        <f t="array" ref="AZ15">IFERROR(IF(_xlfn.XLOOKUP(AZ14,'Appraisal Inputs'!$C$294:$C$334,_xlfn.XLOOKUP(Census!$C$15,'Appraisal Inputs'!$E$293:$S$293,'Appraisal Inputs'!$E$294:$S$334))="","",_xlfn.XLOOKUP(AZ14,'Appraisal Inputs'!$C$294:$C$334,_xlfn.XLOOKUP(Census!$C$15,'Appraisal Inputs'!$E$293:$S$293,'Appraisal Inputs'!$E$294:$S$334))),"")</f>
        <v/>
      </c>
      <c r="BA15" s="691" t="str" cm="1">
        <f t="array" ref="BA15">IFERROR(IF(_xlfn.XLOOKUP(BA14,'Appraisal Inputs'!$C$294:$C$334,_xlfn.XLOOKUP(Census!$C$15,'Appraisal Inputs'!$E$293:$S$293,'Appraisal Inputs'!$E$294:$S$334))="","",_xlfn.XLOOKUP(BA14,'Appraisal Inputs'!$C$294:$C$334,_xlfn.XLOOKUP(Census!$C$15,'Appraisal Inputs'!$E$293:$S$293,'Appraisal Inputs'!$E$294:$S$334))),"")</f>
        <v/>
      </c>
      <c r="BB15" s="691" t="str" cm="1">
        <f t="array" ref="BB15">IFERROR(IF(_xlfn.XLOOKUP(BB14,'Appraisal Inputs'!$C$294:$C$334,_xlfn.XLOOKUP(Census!$C$15,'Appraisal Inputs'!$E$293:$S$293,'Appraisal Inputs'!$E$294:$S$334))="","",_xlfn.XLOOKUP(BB14,'Appraisal Inputs'!$C$294:$C$334,_xlfn.XLOOKUP(Census!$C$15,'Appraisal Inputs'!$E$293:$S$293,'Appraisal Inputs'!$E$294:$S$334))),"")</f>
        <v/>
      </c>
      <c r="BC15" s="691" t="str" cm="1">
        <f t="array" ref="BC15">IFERROR(IF(_xlfn.XLOOKUP(BC14,'Appraisal Inputs'!$C$294:$C$334,_xlfn.XLOOKUP(Census!$C$15,'Appraisal Inputs'!$E$293:$S$293,'Appraisal Inputs'!$E$294:$S$334))="","",_xlfn.XLOOKUP(BC14,'Appraisal Inputs'!$C$294:$C$334,_xlfn.XLOOKUP(Census!$C$15,'Appraisal Inputs'!$E$293:$S$293,'Appraisal Inputs'!$E$294:$S$334))),"")</f>
        <v/>
      </c>
      <c r="BD15" s="691" t="str" cm="1">
        <f t="array" ref="BD15">IFERROR(IF(_xlfn.XLOOKUP(BD14,'Appraisal Inputs'!$C$294:$C$334,_xlfn.XLOOKUP(Census!$C$15,'Appraisal Inputs'!$E$293:$S$293,'Appraisal Inputs'!$E$294:$S$334))="","",_xlfn.XLOOKUP(BD14,'Appraisal Inputs'!$C$294:$C$334,_xlfn.XLOOKUP(Census!$C$15,'Appraisal Inputs'!$E$293:$S$293,'Appraisal Inputs'!$E$294:$S$334))),"")</f>
        <v/>
      </c>
      <c r="BE15" s="691" t="str" cm="1">
        <f t="array" ref="BE15">IFERROR(IF(_xlfn.XLOOKUP(BE14,'Appraisal Inputs'!$C$294:$C$334,_xlfn.XLOOKUP(Census!$C$15,'Appraisal Inputs'!$E$293:$S$293,'Appraisal Inputs'!$E$294:$S$334))="","",_xlfn.XLOOKUP(BE14,'Appraisal Inputs'!$C$294:$C$334,_xlfn.XLOOKUP(Census!$C$15,'Appraisal Inputs'!$E$293:$S$293,'Appraisal Inputs'!$E$294:$S$334))),"")</f>
        <v/>
      </c>
      <c r="BF15" s="691" t="str" cm="1">
        <f t="array" ref="BF15">IFERROR(IF(_xlfn.XLOOKUP(BF14,'Appraisal Inputs'!$C$294:$C$334,_xlfn.XLOOKUP(Census!$C$15,'Appraisal Inputs'!$E$293:$S$293,'Appraisal Inputs'!$E$294:$S$334))="","",_xlfn.XLOOKUP(BF14,'Appraisal Inputs'!$C$294:$C$334,_xlfn.XLOOKUP(Census!$C$15,'Appraisal Inputs'!$E$293:$S$293,'Appraisal Inputs'!$E$294:$S$334))),"")</f>
        <v/>
      </c>
      <c r="BG15" s="691" t="str" cm="1">
        <f t="array" ref="BG15">IFERROR(IF(_xlfn.XLOOKUP(BG14,'Appraisal Inputs'!$C$294:$C$334,_xlfn.XLOOKUP(Census!$C$15,'Appraisal Inputs'!$E$293:$S$293,'Appraisal Inputs'!$E$294:$S$334))="","",_xlfn.XLOOKUP(BG14,'Appraisal Inputs'!$C$294:$C$334,_xlfn.XLOOKUP(Census!$C$15,'Appraisal Inputs'!$E$293:$S$293,'Appraisal Inputs'!$E$294:$S$334))),"")</f>
        <v/>
      </c>
      <c r="BH15" s="691" t="str" cm="1">
        <f t="array" ref="BH15">IFERROR(IF(_xlfn.XLOOKUP(BH14,'Appraisal Inputs'!$C$294:$C$334,_xlfn.XLOOKUP(Census!$C$15,'Appraisal Inputs'!$E$293:$S$293,'Appraisal Inputs'!$E$294:$S$334))="","",_xlfn.XLOOKUP(BH14,'Appraisal Inputs'!$C$294:$C$334,_xlfn.XLOOKUP(Census!$C$15,'Appraisal Inputs'!$E$293:$S$293,'Appraisal Inputs'!$E$294:$S$334))),"")</f>
        <v/>
      </c>
      <c r="BI15" s="692" t="str">
        <f>IF(SUM(T15:BH15)=0,"-",IFERROR(MIN(T15:BH15),"-"))</f>
        <v>-</v>
      </c>
      <c r="BJ15" s="526" t="str">
        <f>IF(SUM(T15:BH15)=0,"-",IFERROR(MAX(T15:BH15),"-"))</f>
        <v>-</v>
      </c>
      <c r="BK15" s="693" t="str">
        <f>IF(SUM(T15:BH15)=0,"-",IFERROR(AVERAGE(T15:BH15),"-"))</f>
        <v>-</v>
      </c>
      <c r="BL15" s="101"/>
    </row>
    <row r="16" spans="1:64" x14ac:dyDescent="0.2">
      <c r="A16" s="765">
        <f>A18</f>
        <v>0</v>
      </c>
      <c r="C16" s="500" t="s">
        <v>23</v>
      </c>
      <c r="D16" s="493" t="str">
        <f>'Appraisal Inputs'!N105</f>
        <v/>
      </c>
      <c r="E16" s="493" t="str">
        <f>'Appraisal Inputs'!O105</f>
        <v/>
      </c>
      <c r="F16" s="493" t="str">
        <f>'Appraisal Inputs'!P105</f>
        <v/>
      </c>
      <c r="G16" s="497" t="str">
        <f>'Appraisal Inputs'!Q105</f>
        <v/>
      </c>
      <c r="H16" s="495" t="str">
        <f>'Appraisal Inputs'!R105</f>
        <v/>
      </c>
      <c r="I16" s="497" t="str">
        <f>'Lender Inputs'!R105</f>
        <v/>
      </c>
      <c r="J16" s="495" t="str">
        <f>'Lender Inputs'!S105</f>
        <v/>
      </c>
      <c r="K16" s="493" t="str">
        <f>'Lender Inputs'!T105</f>
        <v/>
      </c>
      <c r="L16" s="493" t="str">
        <f>'Lender Inputs'!U105</f>
        <v/>
      </c>
      <c r="M16" s="493" t="str">
        <f>'Lender Inputs'!V105</f>
        <v/>
      </c>
      <c r="N16" s="493" t="str">
        <f>'Lender Inputs'!W105</f>
        <v/>
      </c>
      <c r="O16" s="493" t="str">
        <f>'Lender Inputs'!X105</f>
        <v/>
      </c>
      <c r="P16" s="493" t="str">
        <f>'Lender Inputs'!Y105</f>
        <v/>
      </c>
      <c r="Q16" s="509" t="str">
        <f>'Lender Inputs'!Z105</f>
        <v/>
      </c>
      <c r="R16" s="101"/>
      <c r="S16" s="500" t="s">
        <v>23</v>
      </c>
      <c r="T16" s="653" t="str" cm="1">
        <f t="array" ref="T16">IFERROR(IF(_xlfn.XLOOKUP(T14,'Appraisal Inputs'!$C$294:$C$334,_xlfn.XLOOKUP(Census!$C$16,'Appraisal Inputs'!$E$293:$S$293,'Appraisal Inputs'!$E$294:$S$334))="","",_xlfn.XLOOKUP(T14,'Appraisal Inputs'!$C$294:$C$334,_xlfn.XLOOKUP(Census!$C$16,'Appraisal Inputs'!$E$293:$S$293,'Appraisal Inputs'!$E$294:$S$334))),"")</f>
        <v/>
      </c>
      <c r="U16" s="493" t="str" cm="1">
        <f t="array" ref="U16">IFERROR(IF(_xlfn.XLOOKUP(U14,'Appraisal Inputs'!$C$294:$C$334,_xlfn.XLOOKUP(Census!$C$16,'Appraisal Inputs'!$E$293:$S$293,'Appraisal Inputs'!$E$294:$S$334))="","",_xlfn.XLOOKUP(U14,'Appraisal Inputs'!$C$294:$C$334,_xlfn.XLOOKUP(Census!$C$16,'Appraisal Inputs'!$E$293:$S$293,'Appraisal Inputs'!$E$294:$S$334))),"")</f>
        <v/>
      </c>
      <c r="V16" s="493" t="str" cm="1">
        <f t="array" ref="V16">IFERROR(IF(_xlfn.XLOOKUP(V14,'Appraisal Inputs'!$C$294:$C$334,_xlfn.XLOOKUP(Census!$C$16,'Appraisal Inputs'!$E$293:$S$293,'Appraisal Inputs'!$E$294:$S$334))="","",_xlfn.XLOOKUP(V14,'Appraisal Inputs'!$C$294:$C$334,_xlfn.XLOOKUP(Census!$C$16,'Appraisal Inputs'!$E$293:$S$293,'Appraisal Inputs'!$E$294:$S$334))),"")</f>
        <v/>
      </c>
      <c r="W16" s="493" t="str" cm="1">
        <f t="array" ref="W16">IFERROR(IF(_xlfn.XLOOKUP(W14,'Appraisal Inputs'!$C$294:$C$334,_xlfn.XLOOKUP(Census!$C$16,'Appraisal Inputs'!$E$293:$S$293,'Appraisal Inputs'!$E$294:$S$334))="","",_xlfn.XLOOKUP(W14,'Appraisal Inputs'!$C$294:$C$334,_xlfn.XLOOKUP(Census!$C$16,'Appraisal Inputs'!$E$293:$S$293,'Appraisal Inputs'!$E$294:$S$334))),"")</f>
        <v/>
      </c>
      <c r="X16" s="493" t="str" cm="1">
        <f t="array" ref="X16">IFERROR(IF(_xlfn.XLOOKUP(X14,'Appraisal Inputs'!$C$294:$C$334,_xlfn.XLOOKUP(Census!$C$16,'Appraisal Inputs'!$E$293:$S$293,'Appraisal Inputs'!$E$294:$S$334))="","",_xlfn.XLOOKUP(X14,'Appraisal Inputs'!$C$294:$C$334,_xlfn.XLOOKUP(Census!$C$16,'Appraisal Inputs'!$E$293:$S$293,'Appraisal Inputs'!$E$294:$S$334))),"")</f>
        <v/>
      </c>
      <c r="Y16" s="493" t="str" cm="1">
        <f t="array" ref="Y16">IFERROR(IF(_xlfn.XLOOKUP(Y14,'Appraisal Inputs'!$C$294:$C$334,_xlfn.XLOOKUP(Census!$C$16,'Appraisal Inputs'!$E$293:$S$293,'Appraisal Inputs'!$E$294:$S$334))="","",_xlfn.XLOOKUP(Y14,'Appraisal Inputs'!$C$294:$C$334,_xlfn.XLOOKUP(Census!$C$16,'Appraisal Inputs'!$E$293:$S$293,'Appraisal Inputs'!$E$294:$S$334))),"")</f>
        <v/>
      </c>
      <c r="Z16" s="493" t="str" cm="1">
        <f t="array" ref="Z16">IFERROR(IF(_xlfn.XLOOKUP(Z14,'Appraisal Inputs'!$C$294:$C$334,_xlfn.XLOOKUP(Census!$C$16,'Appraisal Inputs'!$E$293:$S$293,'Appraisal Inputs'!$E$294:$S$334))="","",_xlfn.XLOOKUP(Z14,'Appraisal Inputs'!$C$294:$C$334,_xlfn.XLOOKUP(Census!$C$16,'Appraisal Inputs'!$E$293:$S$293,'Appraisal Inputs'!$E$294:$S$334))),"")</f>
        <v/>
      </c>
      <c r="AA16" s="493" t="str" cm="1">
        <f t="array" ref="AA16">IFERROR(IF(_xlfn.XLOOKUP(AA14,'Appraisal Inputs'!$C$294:$C$334,_xlfn.XLOOKUP(Census!$C$16,'Appraisal Inputs'!$E$293:$S$293,'Appraisal Inputs'!$E$294:$S$334))="","",_xlfn.XLOOKUP(AA14,'Appraisal Inputs'!$C$294:$C$334,_xlfn.XLOOKUP(Census!$C$16,'Appraisal Inputs'!$E$293:$S$293,'Appraisal Inputs'!$E$294:$S$334))),"")</f>
        <v/>
      </c>
      <c r="AB16" s="493" t="str" cm="1">
        <f t="array" ref="AB16">IFERROR(IF(_xlfn.XLOOKUP(AB14,'Appraisal Inputs'!$C$294:$C$334,_xlfn.XLOOKUP(Census!$C$16,'Appraisal Inputs'!$E$293:$S$293,'Appraisal Inputs'!$E$294:$S$334))="","",_xlfn.XLOOKUP(AB14,'Appraisal Inputs'!$C$294:$C$334,_xlfn.XLOOKUP(Census!$C$16,'Appraisal Inputs'!$E$293:$S$293,'Appraisal Inputs'!$E$294:$S$334))),"")</f>
        <v/>
      </c>
      <c r="AC16" s="493" t="str" cm="1">
        <f t="array" ref="AC16">IFERROR(IF(_xlfn.XLOOKUP(AC14,'Appraisal Inputs'!$C$294:$C$334,_xlfn.XLOOKUP(Census!$C$16,'Appraisal Inputs'!$E$293:$S$293,'Appraisal Inputs'!$E$294:$S$334))="","",_xlfn.XLOOKUP(AC14,'Appraisal Inputs'!$C$294:$C$334,_xlfn.XLOOKUP(Census!$C$16,'Appraisal Inputs'!$E$293:$S$293,'Appraisal Inputs'!$E$294:$S$334))),"")</f>
        <v/>
      </c>
      <c r="AD16" s="493" t="str" cm="1">
        <f t="array" ref="AD16">IFERROR(IF(_xlfn.XLOOKUP(AD14,'Appraisal Inputs'!$C$294:$C$334,_xlfn.XLOOKUP(Census!$C$16,'Appraisal Inputs'!$E$293:$S$293,'Appraisal Inputs'!$E$294:$S$334))="","",_xlfn.XLOOKUP(AD14,'Appraisal Inputs'!$C$294:$C$334,_xlfn.XLOOKUP(Census!$C$16,'Appraisal Inputs'!$E$293:$S$293,'Appraisal Inputs'!$E$294:$S$334))),"")</f>
        <v/>
      </c>
      <c r="AE16" s="493" t="str" cm="1">
        <f t="array" ref="AE16">IFERROR(IF(_xlfn.XLOOKUP(AE14,'Appraisal Inputs'!$C$294:$C$334,_xlfn.XLOOKUP(Census!$C$16,'Appraisal Inputs'!$E$293:$S$293,'Appraisal Inputs'!$E$294:$S$334))="","",_xlfn.XLOOKUP(AE14,'Appraisal Inputs'!$C$294:$C$334,_xlfn.XLOOKUP(Census!$C$16,'Appraisal Inputs'!$E$293:$S$293,'Appraisal Inputs'!$E$294:$S$334))),"")</f>
        <v/>
      </c>
      <c r="AF16" s="493" t="str" cm="1">
        <f t="array" ref="AF16">IFERROR(IF(_xlfn.XLOOKUP(AF14,'Appraisal Inputs'!$C$294:$C$334,_xlfn.XLOOKUP(Census!$C$16,'Appraisal Inputs'!$E$293:$S$293,'Appraisal Inputs'!$E$294:$S$334))="","",_xlfn.XLOOKUP(AF14,'Appraisal Inputs'!$C$294:$C$334,_xlfn.XLOOKUP(Census!$C$16,'Appraisal Inputs'!$E$293:$S$293,'Appraisal Inputs'!$E$294:$S$334))),"")</f>
        <v/>
      </c>
      <c r="AG16" s="493" t="str" cm="1">
        <f t="array" ref="AG16">IFERROR(IF(_xlfn.XLOOKUP(AG14,'Appraisal Inputs'!$C$294:$C$334,_xlfn.XLOOKUP(Census!$C$16,'Appraisal Inputs'!$E$293:$S$293,'Appraisal Inputs'!$E$294:$S$334))="","",_xlfn.XLOOKUP(AG14,'Appraisal Inputs'!$C$294:$C$334,_xlfn.XLOOKUP(Census!$C$16,'Appraisal Inputs'!$E$293:$S$293,'Appraisal Inputs'!$E$294:$S$334))),"")</f>
        <v/>
      </c>
      <c r="AH16" s="493" t="str" cm="1">
        <f t="array" ref="AH16">IFERROR(IF(_xlfn.XLOOKUP(AH14,'Appraisal Inputs'!$C$294:$C$334,_xlfn.XLOOKUP(Census!$C$16,'Appraisal Inputs'!$E$293:$S$293,'Appraisal Inputs'!$E$294:$S$334))="","",_xlfn.XLOOKUP(AH14,'Appraisal Inputs'!$C$294:$C$334,_xlfn.XLOOKUP(Census!$C$16,'Appraisal Inputs'!$E$293:$S$293,'Appraisal Inputs'!$E$294:$S$334))),"")</f>
        <v/>
      </c>
      <c r="AI16" s="493" t="str" cm="1">
        <f t="array" ref="AI16">IFERROR(IF(_xlfn.XLOOKUP(AI14,'Appraisal Inputs'!$C$294:$C$334,_xlfn.XLOOKUP(Census!$C$16,'Appraisal Inputs'!$E$293:$S$293,'Appraisal Inputs'!$E$294:$S$334))="","",_xlfn.XLOOKUP(AI14,'Appraisal Inputs'!$C$294:$C$334,_xlfn.XLOOKUP(Census!$C$16,'Appraisal Inputs'!$E$293:$S$293,'Appraisal Inputs'!$E$294:$S$334))),"")</f>
        <v/>
      </c>
      <c r="AJ16" s="493" t="str" cm="1">
        <f t="array" ref="AJ16">IFERROR(IF(_xlfn.XLOOKUP(AJ14,'Appraisal Inputs'!$C$294:$C$334,_xlfn.XLOOKUP(Census!$C$16,'Appraisal Inputs'!$E$293:$S$293,'Appraisal Inputs'!$E$294:$S$334))="","",_xlfn.XLOOKUP(AJ14,'Appraisal Inputs'!$C$294:$C$334,_xlfn.XLOOKUP(Census!$C$16,'Appraisal Inputs'!$E$293:$S$293,'Appraisal Inputs'!$E$294:$S$334))),"")</f>
        <v/>
      </c>
      <c r="AK16" s="493" t="str" cm="1">
        <f t="array" ref="AK16">IFERROR(IF(_xlfn.XLOOKUP(AK14,'Appraisal Inputs'!$C$294:$C$334,_xlfn.XLOOKUP(Census!$C$16,'Appraisal Inputs'!$E$293:$S$293,'Appraisal Inputs'!$E$294:$S$334))="","",_xlfn.XLOOKUP(AK14,'Appraisal Inputs'!$C$294:$C$334,_xlfn.XLOOKUP(Census!$C$16,'Appraisal Inputs'!$E$293:$S$293,'Appraisal Inputs'!$E$294:$S$334))),"")</f>
        <v/>
      </c>
      <c r="AL16" s="493" t="str" cm="1">
        <f t="array" ref="AL16">IFERROR(IF(_xlfn.XLOOKUP(AL14,'Appraisal Inputs'!$C$294:$C$334,_xlfn.XLOOKUP(Census!$C$16,'Appraisal Inputs'!$E$293:$S$293,'Appraisal Inputs'!$E$294:$S$334))="","",_xlfn.XLOOKUP(AL14,'Appraisal Inputs'!$C$294:$C$334,_xlfn.XLOOKUP(Census!$C$16,'Appraisal Inputs'!$E$293:$S$293,'Appraisal Inputs'!$E$294:$S$334))),"")</f>
        <v/>
      </c>
      <c r="AM16" s="493" t="str" cm="1">
        <f t="array" ref="AM16">IFERROR(IF(_xlfn.XLOOKUP(AM14,'Appraisal Inputs'!$C$294:$C$334,_xlfn.XLOOKUP(Census!$C$16,'Appraisal Inputs'!$E$293:$S$293,'Appraisal Inputs'!$E$294:$S$334))="","",_xlfn.XLOOKUP(AM14,'Appraisal Inputs'!$C$294:$C$334,_xlfn.XLOOKUP(Census!$C$16,'Appraisal Inputs'!$E$293:$S$293,'Appraisal Inputs'!$E$294:$S$334))),"")</f>
        <v/>
      </c>
      <c r="AN16" s="493" t="str" cm="1">
        <f t="array" ref="AN16">IFERROR(IF(_xlfn.XLOOKUP(AN14,'Appraisal Inputs'!$C$294:$C$334,_xlfn.XLOOKUP(Census!$C$16,'Appraisal Inputs'!$E$293:$S$293,'Appraisal Inputs'!$E$294:$S$334))="","",_xlfn.XLOOKUP(AN14,'Appraisal Inputs'!$C$294:$C$334,_xlfn.XLOOKUP(Census!$C$16,'Appraisal Inputs'!$E$293:$S$293,'Appraisal Inputs'!$E$294:$S$334))),"")</f>
        <v/>
      </c>
      <c r="AO16" s="493" t="str" cm="1">
        <f t="array" ref="AO16">IFERROR(IF(_xlfn.XLOOKUP(AO14,'Appraisal Inputs'!$C$294:$C$334,_xlfn.XLOOKUP(Census!$C$16,'Appraisal Inputs'!$E$293:$S$293,'Appraisal Inputs'!$E$294:$S$334))="","",_xlfn.XLOOKUP(AO14,'Appraisal Inputs'!$C$294:$C$334,_xlfn.XLOOKUP(Census!$C$16,'Appraisal Inputs'!$E$293:$S$293,'Appraisal Inputs'!$E$294:$S$334))),"")</f>
        <v/>
      </c>
      <c r="AP16" s="493" t="str" cm="1">
        <f t="array" ref="AP16">IFERROR(IF(_xlfn.XLOOKUP(AP14,'Appraisal Inputs'!$C$294:$C$334,_xlfn.XLOOKUP(Census!$C$16,'Appraisal Inputs'!$E$293:$S$293,'Appraisal Inputs'!$E$294:$S$334))="","",_xlfn.XLOOKUP(AP14,'Appraisal Inputs'!$C$294:$C$334,_xlfn.XLOOKUP(Census!$C$16,'Appraisal Inputs'!$E$293:$S$293,'Appraisal Inputs'!$E$294:$S$334))),"")</f>
        <v/>
      </c>
      <c r="AQ16" s="493" t="str" cm="1">
        <f t="array" ref="AQ16">IFERROR(IF(_xlfn.XLOOKUP(AQ14,'Appraisal Inputs'!$C$294:$C$334,_xlfn.XLOOKUP(Census!$C$16,'Appraisal Inputs'!$E$293:$S$293,'Appraisal Inputs'!$E$294:$S$334))="","",_xlfn.XLOOKUP(AQ14,'Appraisal Inputs'!$C$294:$C$334,_xlfn.XLOOKUP(Census!$C$16,'Appraisal Inputs'!$E$293:$S$293,'Appraisal Inputs'!$E$294:$S$334))),"")</f>
        <v/>
      </c>
      <c r="AR16" s="493" t="str" cm="1">
        <f t="array" ref="AR16">IFERROR(IF(_xlfn.XLOOKUP(AR14,'Appraisal Inputs'!$C$294:$C$334,_xlfn.XLOOKUP(Census!$C$16,'Appraisal Inputs'!$E$293:$S$293,'Appraisal Inputs'!$E$294:$S$334))="","",_xlfn.XLOOKUP(AR14,'Appraisal Inputs'!$C$294:$C$334,_xlfn.XLOOKUP(Census!$C$16,'Appraisal Inputs'!$E$293:$S$293,'Appraisal Inputs'!$E$294:$S$334))),"")</f>
        <v/>
      </c>
      <c r="AS16" s="493" t="str" cm="1">
        <f t="array" ref="AS16">IFERROR(IF(_xlfn.XLOOKUP(AS14,'Appraisal Inputs'!$C$294:$C$334,_xlfn.XLOOKUP(Census!$C$16,'Appraisal Inputs'!$E$293:$S$293,'Appraisal Inputs'!$E$294:$S$334))="","",_xlfn.XLOOKUP(AS14,'Appraisal Inputs'!$C$294:$C$334,_xlfn.XLOOKUP(Census!$C$16,'Appraisal Inputs'!$E$293:$S$293,'Appraisal Inputs'!$E$294:$S$334))),"")</f>
        <v/>
      </c>
      <c r="AT16" s="493" t="str" cm="1">
        <f t="array" ref="AT16">IFERROR(IF(_xlfn.XLOOKUP(AT14,'Appraisal Inputs'!$C$294:$C$334,_xlfn.XLOOKUP(Census!$C$16,'Appraisal Inputs'!$E$293:$S$293,'Appraisal Inputs'!$E$294:$S$334))="","",_xlfn.XLOOKUP(AT14,'Appraisal Inputs'!$C$294:$C$334,_xlfn.XLOOKUP(Census!$C$16,'Appraisal Inputs'!$E$293:$S$293,'Appraisal Inputs'!$E$294:$S$334))),"")</f>
        <v/>
      </c>
      <c r="AU16" s="493" t="str" cm="1">
        <f t="array" ref="AU16">IFERROR(IF(_xlfn.XLOOKUP(AU14,'Appraisal Inputs'!$C$294:$C$334,_xlfn.XLOOKUP(Census!$C$16,'Appraisal Inputs'!$E$293:$S$293,'Appraisal Inputs'!$E$294:$S$334))="","",_xlfn.XLOOKUP(AU14,'Appraisal Inputs'!$C$294:$C$334,_xlfn.XLOOKUP(Census!$C$16,'Appraisal Inputs'!$E$293:$S$293,'Appraisal Inputs'!$E$294:$S$334))),"")</f>
        <v/>
      </c>
      <c r="AV16" s="493" t="str" cm="1">
        <f t="array" ref="AV16">IFERROR(IF(_xlfn.XLOOKUP(AV14,'Appraisal Inputs'!$C$294:$C$334,_xlfn.XLOOKUP(Census!$C$16,'Appraisal Inputs'!$E$293:$S$293,'Appraisal Inputs'!$E$294:$S$334))="","",_xlfn.XLOOKUP(AV14,'Appraisal Inputs'!$C$294:$C$334,_xlfn.XLOOKUP(Census!$C$16,'Appraisal Inputs'!$E$293:$S$293,'Appraisal Inputs'!$E$294:$S$334))),"")</f>
        <v/>
      </c>
      <c r="AW16" s="493" t="str" cm="1">
        <f t="array" ref="AW16">IFERROR(IF(_xlfn.XLOOKUP(AW14,'Appraisal Inputs'!$C$294:$C$334,_xlfn.XLOOKUP(Census!$C$16,'Appraisal Inputs'!$E$293:$S$293,'Appraisal Inputs'!$E$294:$S$334))="","",_xlfn.XLOOKUP(AW14,'Appraisal Inputs'!$C$294:$C$334,_xlfn.XLOOKUP(Census!$C$16,'Appraisal Inputs'!$E$293:$S$293,'Appraisal Inputs'!$E$294:$S$334))),"")</f>
        <v/>
      </c>
      <c r="AX16" s="493" t="str" cm="1">
        <f t="array" ref="AX16">IFERROR(IF(_xlfn.XLOOKUP(AX14,'Appraisal Inputs'!$C$294:$C$334,_xlfn.XLOOKUP(Census!$C$16,'Appraisal Inputs'!$E$293:$S$293,'Appraisal Inputs'!$E$294:$S$334))="","",_xlfn.XLOOKUP(AX14,'Appraisal Inputs'!$C$294:$C$334,_xlfn.XLOOKUP(Census!$C$16,'Appraisal Inputs'!$E$293:$S$293,'Appraisal Inputs'!$E$294:$S$334))),"")</f>
        <v/>
      </c>
      <c r="AY16" s="493" t="str" cm="1">
        <f t="array" ref="AY16">IFERROR(IF(_xlfn.XLOOKUP(AY14,'Appraisal Inputs'!$C$294:$C$334,_xlfn.XLOOKUP(Census!$C$16,'Appraisal Inputs'!$E$293:$S$293,'Appraisal Inputs'!$E$294:$S$334))="","",_xlfn.XLOOKUP(AY14,'Appraisal Inputs'!$C$294:$C$334,_xlfn.XLOOKUP(Census!$C$16,'Appraisal Inputs'!$E$293:$S$293,'Appraisal Inputs'!$E$294:$S$334))),"")</f>
        <v/>
      </c>
      <c r="AZ16" s="493" t="str" cm="1">
        <f t="array" ref="AZ16">IFERROR(IF(_xlfn.XLOOKUP(AZ14,'Appraisal Inputs'!$C$294:$C$334,_xlfn.XLOOKUP(Census!$C$16,'Appraisal Inputs'!$E$293:$S$293,'Appraisal Inputs'!$E$294:$S$334))="","",_xlfn.XLOOKUP(AZ14,'Appraisal Inputs'!$C$294:$C$334,_xlfn.XLOOKUP(Census!$C$16,'Appraisal Inputs'!$E$293:$S$293,'Appraisal Inputs'!$E$294:$S$334))),"")</f>
        <v/>
      </c>
      <c r="BA16" s="493" t="str" cm="1">
        <f t="array" ref="BA16">IFERROR(IF(_xlfn.XLOOKUP(BA14,'Appraisal Inputs'!$C$294:$C$334,_xlfn.XLOOKUP(Census!$C$16,'Appraisal Inputs'!$E$293:$S$293,'Appraisal Inputs'!$E$294:$S$334))="","",_xlfn.XLOOKUP(BA14,'Appraisal Inputs'!$C$294:$C$334,_xlfn.XLOOKUP(Census!$C$16,'Appraisal Inputs'!$E$293:$S$293,'Appraisal Inputs'!$E$294:$S$334))),"")</f>
        <v/>
      </c>
      <c r="BB16" s="493" t="str" cm="1">
        <f t="array" ref="BB16">IFERROR(IF(_xlfn.XLOOKUP(BB14,'Appraisal Inputs'!$C$294:$C$334,_xlfn.XLOOKUP(Census!$C$16,'Appraisal Inputs'!$E$293:$S$293,'Appraisal Inputs'!$E$294:$S$334))="","",_xlfn.XLOOKUP(BB14,'Appraisal Inputs'!$C$294:$C$334,_xlfn.XLOOKUP(Census!$C$16,'Appraisal Inputs'!$E$293:$S$293,'Appraisal Inputs'!$E$294:$S$334))),"")</f>
        <v/>
      </c>
      <c r="BC16" s="493" t="str" cm="1">
        <f t="array" ref="BC16">IFERROR(IF(_xlfn.XLOOKUP(BC14,'Appraisal Inputs'!$C$294:$C$334,_xlfn.XLOOKUP(Census!$C$16,'Appraisal Inputs'!$E$293:$S$293,'Appraisal Inputs'!$E$294:$S$334))="","",_xlfn.XLOOKUP(BC14,'Appraisal Inputs'!$C$294:$C$334,_xlfn.XLOOKUP(Census!$C$16,'Appraisal Inputs'!$E$293:$S$293,'Appraisal Inputs'!$E$294:$S$334))),"")</f>
        <v/>
      </c>
      <c r="BD16" s="493" t="str" cm="1">
        <f t="array" ref="BD16">IFERROR(IF(_xlfn.XLOOKUP(BD14,'Appraisal Inputs'!$C$294:$C$334,_xlfn.XLOOKUP(Census!$C$16,'Appraisal Inputs'!$E$293:$S$293,'Appraisal Inputs'!$E$294:$S$334))="","",_xlfn.XLOOKUP(BD14,'Appraisal Inputs'!$C$294:$C$334,_xlfn.XLOOKUP(Census!$C$16,'Appraisal Inputs'!$E$293:$S$293,'Appraisal Inputs'!$E$294:$S$334))),"")</f>
        <v/>
      </c>
      <c r="BE16" s="493" t="str" cm="1">
        <f t="array" ref="BE16">IFERROR(IF(_xlfn.XLOOKUP(BE14,'Appraisal Inputs'!$C$294:$C$334,_xlfn.XLOOKUP(Census!$C$16,'Appraisal Inputs'!$E$293:$S$293,'Appraisal Inputs'!$E$294:$S$334))="","",_xlfn.XLOOKUP(BE14,'Appraisal Inputs'!$C$294:$C$334,_xlfn.XLOOKUP(Census!$C$16,'Appraisal Inputs'!$E$293:$S$293,'Appraisal Inputs'!$E$294:$S$334))),"")</f>
        <v/>
      </c>
      <c r="BF16" s="493" t="str" cm="1">
        <f t="array" ref="BF16">IFERROR(IF(_xlfn.XLOOKUP(BF14,'Appraisal Inputs'!$C$294:$C$334,_xlfn.XLOOKUP(Census!$C$16,'Appraisal Inputs'!$E$293:$S$293,'Appraisal Inputs'!$E$294:$S$334))="","",_xlfn.XLOOKUP(BF14,'Appraisal Inputs'!$C$294:$C$334,_xlfn.XLOOKUP(Census!$C$16,'Appraisal Inputs'!$E$293:$S$293,'Appraisal Inputs'!$E$294:$S$334))),"")</f>
        <v/>
      </c>
      <c r="BG16" s="493" t="str" cm="1">
        <f t="array" ref="BG16">IFERROR(IF(_xlfn.XLOOKUP(BG14,'Appraisal Inputs'!$C$294:$C$334,_xlfn.XLOOKUP(Census!$C$16,'Appraisal Inputs'!$E$293:$S$293,'Appraisal Inputs'!$E$294:$S$334))="","",_xlfn.XLOOKUP(BG14,'Appraisal Inputs'!$C$294:$C$334,_xlfn.XLOOKUP(Census!$C$16,'Appraisal Inputs'!$E$293:$S$293,'Appraisal Inputs'!$E$294:$S$334))),"")</f>
        <v/>
      </c>
      <c r="BH16" s="493" t="str" cm="1">
        <f t="array" ref="BH16">IFERROR(IF(_xlfn.XLOOKUP(BH14,'Appraisal Inputs'!$C$294:$C$334,_xlfn.XLOOKUP(Census!$C$16,'Appraisal Inputs'!$E$293:$S$293,'Appraisal Inputs'!$E$294:$S$334))="","",_xlfn.XLOOKUP(BH14,'Appraisal Inputs'!$C$294:$C$334,_xlfn.XLOOKUP(Census!$C$16,'Appraisal Inputs'!$E$293:$S$293,'Appraisal Inputs'!$E$294:$S$334))),"")</f>
        <v/>
      </c>
      <c r="BI16" s="218" t="str">
        <f>IF(SUM(T16:BH16)=0,"-",IFERROR(MIN(T16:BH16),"-"))</f>
        <v>-</v>
      </c>
      <c r="BJ16" s="217" t="str">
        <f>IF(SUM(T16:BH16)=0,"-",IFERROR(MAX(T16:BH16),"-"))</f>
        <v>-</v>
      </c>
      <c r="BK16" s="145" t="str">
        <f>IF(SUM(T16:BH16)=0,"-",IFERROR(AVERAGE(T16:BH16),"-"))</f>
        <v>-</v>
      </c>
      <c r="BL16" s="101"/>
    </row>
    <row r="17" spans="1:67" ht="13.5" thickBot="1" x14ac:dyDescent="0.25">
      <c r="A17" s="765">
        <f>A18</f>
        <v>0</v>
      </c>
      <c r="C17" s="642" t="s">
        <v>484</v>
      </c>
      <c r="D17" s="643" t="str">
        <f>IF(SUM('Appraisal Inputs'!N104:N107)=0,"",SUM('Appraisal Inputs'!N106:N107))</f>
        <v/>
      </c>
      <c r="E17" s="643" t="str">
        <f>IF(SUM('Appraisal Inputs'!O104:O107)=0,"",SUM('Appraisal Inputs'!O106:O107))</f>
        <v/>
      </c>
      <c r="F17" s="643" t="str">
        <f>IF(SUM('Appraisal Inputs'!P104:P107)=0,"",SUM('Appraisal Inputs'!P106:P107))</f>
        <v/>
      </c>
      <c r="G17" s="644" t="str">
        <f>IF(SUM('Appraisal Inputs'!Q104:Q107)=0,"",SUM('Appraisal Inputs'!Q106:Q107))</f>
        <v/>
      </c>
      <c r="H17" s="645" t="str">
        <f>IF(SUM('Appraisal Inputs'!R104:R107)=0,"",SUM('Appraisal Inputs'!R106:R107))</f>
        <v/>
      </c>
      <c r="I17" s="644" t="str">
        <f>IF(SUM('Lender Inputs'!R104:R107)=0,"",SUM('Lender Inputs'!R106:R107))</f>
        <v/>
      </c>
      <c r="J17" s="510" t="str">
        <f>IF(SUM('Lender Inputs'!S104:S107)=0,"",SUM('Lender Inputs'!S106:S107))</f>
        <v/>
      </c>
      <c r="K17" s="511" t="str">
        <f>IF(SUM('Lender Inputs'!T104:T107)=0,"",SUM('Lender Inputs'!T106:T107))</f>
        <v/>
      </c>
      <c r="L17" s="511" t="str">
        <f>IF(SUM('Lender Inputs'!U104:U107)=0,"",SUM('Lender Inputs'!U106:U107))</f>
        <v/>
      </c>
      <c r="M17" s="511" t="str">
        <f>IF(SUM('Lender Inputs'!V104:V107)=0,"",SUM('Lender Inputs'!V106:V107))</f>
        <v/>
      </c>
      <c r="N17" s="511" t="str">
        <f>IF(SUM('Lender Inputs'!W104:W107)=0,"",SUM('Lender Inputs'!W106:W107))</f>
        <v/>
      </c>
      <c r="O17" s="511" t="str">
        <f>IF(SUM('Lender Inputs'!X104:X107)=0,"",SUM('Lender Inputs'!X106:X107))</f>
        <v/>
      </c>
      <c r="P17" s="511" t="str">
        <f>IF(SUM('Lender Inputs'!Y104:Y107)=0,"",SUM('Lender Inputs'!Y106:Y107))</f>
        <v/>
      </c>
      <c r="Q17" s="761" t="str">
        <f>IF(SUM('Lender Inputs'!Z104:Z107)=0,"",SUM('Lender Inputs'!Z106:Z107))</f>
        <v/>
      </c>
      <c r="R17" s="101"/>
      <c r="S17" s="642" t="s">
        <v>484</v>
      </c>
      <c r="T17" s="653" t="str" cm="1">
        <f t="array" ref="T17">IFERROR(IF(_xlfn.XLOOKUP(T14,'Appraisal Inputs'!$C$294:$C$334,_xlfn.XLOOKUP(Census!$C$17,'Appraisal Inputs'!$E$293:$S$293,'Appraisal Inputs'!$E$294:$S$334))="","",_xlfn.XLOOKUP(T14,'Appraisal Inputs'!$C$294:$C$334,_xlfn.XLOOKUP(Census!$C$17,'Appraisal Inputs'!$E$293:$S$293,'Appraisal Inputs'!$E$294:$S$334))),"")</f>
        <v/>
      </c>
      <c r="U17" s="493" t="str" cm="1">
        <f t="array" ref="U17">IFERROR(IF(_xlfn.XLOOKUP(U14,'Appraisal Inputs'!$C$294:$C$334,_xlfn.XLOOKUP(Census!$C$17,'Appraisal Inputs'!$E$293:$S$293,'Appraisal Inputs'!$E$294:$S$334))="","",_xlfn.XLOOKUP(U14,'Appraisal Inputs'!$C$294:$C$334,_xlfn.XLOOKUP(Census!$C$17,'Appraisal Inputs'!$E$293:$S$293,'Appraisal Inputs'!$E$294:$S$334))),"")</f>
        <v/>
      </c>
      <c r="V17" s="493" t="str" cm="1">
        <f t="array" ref="V17">IFERROR(IF(_xlfn.XLOOKUP(V14,'Appraisal Inputs'!$C$294:$C$334,_xlfn.XLOOKUP(Census!$C$17,'Appraisal Inputs'!$E$293:$S$293,'Appraisal Inputs'!$E$294:$S$334))="","",_xlfn.XLOOKUP(V14,'Appraisal Inputs'!$C$294:$C$334,_xlfn.XLOOKUP(Census!$C$17,'Appraisal Inputs'!$E$293:$S$293,'Appraisal Inputs'!$E$294:$S$334))),"")</f>
        <v/>
      </c>
      <c r="W17" s="493" t="str" cm="1">
        <f t="array" ref="W17">IFERROR(IF(_xlfn.XLOOKUP(W14,'Appraisal Inputs'!$C$294:$C$334,_xlfn.XLOOKUP(Census!$C$17,'Appraisal Inputs'!$E$293:$S$293,'Appraisal Inputs'!$E$294:$S$334))="","",_xlfn.XLOOKUP(W14,'Appraisal Inputs'!$C$294:$C$334,_xlfn.XLOOKUP(Census!$C$17,'Appraisal Inputs'!$E$293:$S$293,'Appraisal Inputs'!$E$294:$S$334))),"")</f>
        <v/>
      </c>
      <c r="X17" s="493" t="str" cm="1">
        <f t="array" ref="X17">IFERROR(IF(_xlfn.XLOOKUP(X14,'Appraisal Inputs'!$C$294:$C$334,_xlfn.XLOOKUP(Census!$C$17,'Appraisal Inputs'!$E$293:$S$293,'Appraisal Inputs'!$E$294:$S$334))="","",_xlfn.XLOOKUP(X14,'Appraisal Inputs'!$C$294:$C$334,_xlfn.XLOOKUP(Census!$C$17,'Appraisal Inputs'!$E$293:$S$293,'Appraisal Inputs'!$E$294:$S$334))),"")</f>
        <v/>
      </c>
      <c r="Y17" s="493" t="str" cm="1">
        <f t="array" ref="Y17">IFERROR(IF(_xlfn.XLOOKUP(Y14,'Appraisal Inputs'!$C$294:$C$334,_xlfn.XLOOKUP(Census!$C$17,'Appraisal Inputs'!$E$293:$S$293,'Appraisal Inputs'!$E$294:$S$334))="","",_xlfn.XLOOKUP(Y14,'Appraisal Inputs'!$C$294:$C$334,_xlfn.XLOOKUP(Census!$C$17,'Appraisal Inputs'!$E$293:$S$293,'Appraisal Inputs'!$E$294:$S$334))),"")</f>
        <v/>
      </c>
      <c r="Z17" s="493" t="str" cm="1">
        <f t="array" ref="Z17">IFERROR(IF(_xlfn.XLOOKUP(Z14,'Appraisal Inputs'!$C$294:$C$334,_xlfn.XLOOKUP(Census!$C$17,'Appraisal Inputs'!$E$293:$S$293,'Appraisal Inputs'!$E$294:$S$334))="","",_xlfn.XLOOKUP(Z14,'Appraisal Inputs'!$C$294:$C$334,_xlfn.XLOOKUP(Census!$C$17,'Appraisal Inputs'!$E$293:$S$293,'Appraisal Inputs'!$E$294:$S$334))),"")</f>
        <v/>
      </c>
      <c r="AA17" s="493" t="str" cm="1">
        <f t="array" ref="AA17">IFERROR(IF(_xlfn.XLOOKUP(AA14,'Appraisal Inputs'!$C$294:$C$334,_xlfn.XLOOKUP(Census!$C$17,'Appraisal Inputs'!$E$293:$S$293,'Appraisal Inputs'!$E$294:$S$334))="","",_xlfn.XLOOKUP(AA14,'Appraisal Inputs'!$C$294:$C$334,_xlfn.XLOOKUP(Census!$C$17,'Appraisal Inputs'!$E$293:$S$293,'Appraisal Inputs'!$E$294:$S$334))),"")</f>
        <v/>
      </c>
      <c r="AB17" s="493" t="str" cm="1">
        <f t="array" ref="AB17">IFERROR(IF(_xlfn.XLOOKUP(AB14,'Appraisal Inputs'!$C$294:$C$334,_xlfn.XLOOKUP(Census!$C$17,'Appraisal Inputs'!$E$293:$S$293,'Appraisal Inputs'!$E$294:$S$334))="","",_xlfn.XLOOKUP(AB14,'Appraisal Inputs'!$C$294:$C$334,_xlfn.XLOOKUP(Census!$C$17,'Appraisal Inputs'!$E$293:$S$293,'Appraisal Inputs'!$E$294:$S$334))),"")</f>
        <v/>
      </c>
      <c r="AC17" s="493" t="str" cm="1">
        <f t="array" ref="AC17">IFERROR(IF(_xlfn.XLOOKUP(AC14,'Appraisal Inputs'!$C$294:$C$334,_xlfn.XLOOKUP(Census!$C$17,'Appraisal Inputs'!$E$293:$S$293,'Appraisal Inputs'!$E$294:$S$334))="","",_xlfn.XLOOKUP(AC14,'Appraisal Inputs'!$C$294:$C$334,_xlfn.XLOOKUP(Census!$C$17,'Appraisal Inputs'!$E$293:$S$293,'Appraisal Inputs'!$E$294:$S$334))),"")</f>
        <v/>
      </c>
      <c r="AD17" s="493" t="str" cm="1">
        <f t="array" ref="AD17">IFERROR(IF(_xlfn.XLOOKUP(AD14,'Appraisal Inputs'!$C$294:$C$334,_xlfn.XLOOKUP(Census!$C$17,'Appraisal Inputs'!$E$293:$S$293,'Appraisal Inputs'!$E$294:$S$334))="","",_xlfn.XLOOKUP(AD14,'Appraisal Inputs'!$C$294:$C$334,_xlfn.XLOOKUP(Census!$C$17,'Appraisal Inputs'!$E$293:$S$293,'Appraisal Inputs'!$E$294:$S$334))),"")</f>
        <v/>
      </c>
      <c r="AE17" s="493" t="str" cm="1">
        <f t="array" ref="AE17">IFERROR(IF(_xlfn.XLOOKUP(AE14,'Appraisal Inputs'!$C$294:$C$334,_xlfn.XLOOKUP(Census!$C$17,'Appraisal Inputs'!$E$293:$S$293,'Appraisal Inputs'!$E$294:$S$334))="","",_xlfn.XLOOKUP(AE14,'Appraisal Inputs'!$C$294:$C$334,_xlfn.XLOOKUP(Census!$C$17,'Appraisal Inputs'!$E$293:$S$293,'Appraisal Inputs'!$E$294:$S$334))),"")</f>
        <v/>
      </c>
      <c r="AF17" s="493" t="str" cm="1">
        <f t="array" ref="AF17">IFERROR(IF(_xlfn.XLOOKUP(AF14,'Appraisal Inputs'!$C$294:$C$334,_xlfn.XLOOKUP(Census!$C$17,'Appraisal Inputs'!$E$293:$S$293,'Appraisal Inputs'!$E$294:$S$334))="","",_xlfn.XLOOKUP(AF14,'Appraisal Inputs'!$C$294:$C$334,_xlfn.XLOOKUP(Census!$C$17,'Appraisal Inputs'!$E$293:$S$293,'Appraisal Inputs'!$E$294:$S$334))),"")</f>
        <v/>
      </c>
      <c r="AG17" s="493" t="str" cm="1">
        <f t="array" ref="AG17">IFERROR(IF(_xlfn.XLOOKUP(AG14,'Appraisal Inputs'!$C$294:$C$334,_xlfn.XLOOKUP(Census!$C$17,'Appraisal Inputs'!$E$293:$S$293,'Appraisal Inputs'!$E$294:$S$334))="","",_xlfn.XLOOKUP(AG14,'Appraisal Inputs'!$C$294:$C$334,_xlfn.XLOOKUP(Census!$C$17,'Appraisal Inputs'!$E$293:$S$293,'Appraisal Inputs'!$E$294:$S$334))),"")</f>
        <v/>
      </c>
      <c r="AH17" s="493" t="str" cm="1">
        <f t="array" ref="AH17">IFERROR(IF(_xlfn.XLOOKUP(AH14,'Appraisal Inputs'!$C$294:$C$334,_xlfn.XLOOKUP(Census!$C$17,'Appraisal Inputs'!$E$293:$S$293,'Appraisal Inputs'!$E$294:$S$334))="","",_xlfn.XLOOKUP(AH14,'Appraisal Inputs'!$C$294:$C$334,_xlfn.XLOOKUP(Census!$C$17,'Appraisal Inputs'!$E$293:$S$293,'Appraisal Inputs'!$E$294:$S$334))),"")</f>
        <v/>
      </c>
      <c r="AI17" s="493" t="str" cm="1">
        <f t="array" ref="AI17">IFERROR(IF(_xlfn.XLOOKUP(AI14,'Appraisal Inputs'!$C$294:$C$334,_xlfn.XLOOKUP(Census!$C$17,'Appraisal Inputs'!$E$293:$S$293,'Appraisal Inputs'!$E$294:$S$334))="","",_xlfn.XLOOKUP(AI14,'Appraisal Inputs'!$C$294:$C$334,_xlfn.XLOOKUP(Census!$C$17,'Appraisal Inputs'!$E$293:$S$293,'Appraisal Inputs'!$E$294:$S$334))),"")</f>
        <v/>
      </c>
      <c r="AJ17" s="493" t="str" cm="1">
        <f t="array" ref="AJ17">IFERROR(IF(_xlfn.XLOOKUP(AJ14,'Appraisal Inputs'!$C$294:$C$334,_xlfn.XLOOKUP(Census!$C$17,'Appraisal Inputs'!$E$293:$S$293,'Appraisal Inputs'!$E$294:$S$334))="","",_xlfn.XLOOKUP(AJ14,'Appraisal Inputs'!$C$294:$C$334,_xlfn.XLOOKUP(Census!$C$17,'Appraisal Inputs'!$E$293:$S$293,'Appraisal Inputs'!$E$294:$S$334))),"")</f>
        <v/>
      </c>
      <c r="AK17" s="493" t="str" cm="1">
        <f t="array" ref="AK17">IFERROR(IF(_xlfn.XLOOKUP(AK14,'Appraisal Inputs'!$C$294:$C$334,_xlfn.XLOOKUP(Census!$C$17,'Appraisal Inputs'!$E$293:$S$293,'Appraisal Inputs'!$E$294:$S$334))="","",_xlfn.XLOOKUP(AK14,'Appraisal Inputs'!$C$294:$C$334,_xlfn.XLOOKUP(Census!$C$17,'Appraisal Inputs'!$E$293:$S$293,'Appraisal Inputs'!$E$294:$S$334))),"")</f>
        <v/>
      </c>
      <c r="AL17" s="493" t="str" cm="1">
        <f t="array" ref="AL17">IFERROR(IF(_xlfn.XLOOKUP(AL14,'Appraisal Inputs'!$C$294:$C$334,_xlfn.XLOOKUP(Census!$C$17,'Appraisal Inputs'!$E$293:$S$293,'Appraisal Inputs'!$E$294:$S$334))="","",_xlfn.XLOOKUP(AL14,'Appraisal Inputs'!$C$294:$C$334,_xlfn.XLOOKUP(Census!$C$17,'Appraisal Inputs'!$E$293:$S$293,'Appraisal Inputs'!$E$294:$S$334))),"")</f>
        <v/>
      </c>
      <c r="AM17" s="493" t="str" cm="1">
        <f t="array" ref="AM17">IFERROR(IF(_xlfn.XLOOKUP(AM14,'Appraisal Inputs'!$C$294:$C$334,_xlfn.XLOOKUP(Census!$C$17,'Appraisal Inputs'!$E$293:$S$293,'Appraisal Inputs'!$E$294:$S$334))="","",_xlfn.XLOOKUP(AM14,'Appraisal Inputs'!$C$294:$C$334,_xlfn.XLOOKUP(Census!$C$17,'Appraisal Inputs'!$E$293:$S$293,'Appraisal Inputs'!$E$294:$S$334))),"")</f>
        <v/>
      </c>
      <c r="AN17" s="493" t="str" cm="1">
        <f t="array" ref="AN17">IFERROR(IF(_xlfn.XLOOKUP(AN14,'Appraisal Inputs'!$C$294:$C$334,_xlfn.XLOOKUP(Census!$C$17,'Appraisal Inputs'!$E$293:$S$293,'Appraisal Inputs'!$E$294:$S$334))="","",_xlfn.XLOOKUP(AN14,'Appraisal Inputs'!$C$294:$C$334,_xlfn.XLOOKUP(Census!$C$17,'Appraisal Inputs'!$E$293:$S$293,'Appraisal Inputs'!$E$294:$S$334))),"")</f>
        <v/>
      </c>
      <c r="AO17" s="493" t="str" cm="1">
        <f t="array" ref="AO17">IFERROR(IF(_xlfn.XLOOKUP(AO14,'Appraisal Inputs'!$C$294:$C$334,_xlfn.XLOOKUP(Census!$C$17,'Appraisal Inputs'!$E$293:$S$293,'Appraisal Inputs'!$E$294:$S$334))="","",_xlfn.XLOOKUP(AO14,'Appraisal Inputs'!$C$294:$C$334,_xlfn.XLOOKUP(Census!$C$17,'Appraisal Inputs'!$E$293:$S$293,'Appraisal Inputs'!$E$294:$S$334))),"")</f>
        <v/>
      </c>
      <c r="AP17" s="493" t="str" cm="1">
        <f t="array" ref="AP17">IFERROR(IF(_xlfn.XLOOKUP(AP14,'Appraisal Inputs'!$C$294:$C$334,_xlfn.XLOOKUP(Census!$C$17,'Appraisal Inputs'!$E$293:$S$293,'Appraisal Inputs'!$E$294:$S$334))="","",_xlfn.XLOOKUP(AP14,'Appraisal Inputs'!$C$294:$C$334,_xlfn.XLOOKUP(Census!$C$17,'Appraisal Inputs'!$E$293:$S$293,'Appraisal Inputs'!$E$294:$S$334))),"")</f>
        <v/>
      </c>
      <c r="AQ17" s="493" t="str" cm="1">
        <f t="array" ref="AQ17">IFERROR(IF(_xlfn.XLOOKUP(AQ14,'Appraisal Inputs'!$C$294:$C$334,_xlfn.XLOOKUP(Census!$C$17,'Appraisal Inputs'!$E$293:$S$293,'Appraisal Inputs'!$E$294:$S$334))="","",_xlfn.XLOOKUP(AQ14,'Appraisal Inputs'!$C$294:$C$334,_xlfn.XLOOKUP(Census!$C$17,'Appraisal Inputs'!$E$293:$S$293,'Appraisal Inputs'!$E$294:$S$334))),"")</f>
        <v/>
      </c>
      <c r="AR17" s="493" t="str" cm="1">
        <f t="array" ref="AR17">IFERROR(IF(_xlfn.XLOOKUP(AR14,'Appraisal Inputs'!$C$294:$C$334,_xlfn.XLOOKUP(Census!$C$17,'Appraisal Inputs'!$E$293:$S$293,'Appraisal Inputs'!$E$294:$S$334))="","",_xlfn.XLOOKUP(AR14,'Appraisal Inputs'!$C$294:$C$334,_xlfn.XLOOKUP(Census!$C$17,'Appraisal Inputs'!$E$293:$S$293,'Appraisal Inputs'!$E$294:$S$334))),"")</f>
        <v/>
      </c>
      <c r="AS17" s="493" t="str" cm="1">
        <f t="array" ref="AS17">IFERROR(IF(_xlfn.XLOOKUP(AS14,'Appraisal Inputs'!$C$294:$C$334,_xlfn.XLOOKUP(Census!$C$17,'Appraisal Inputs'!$E$293:$S$293,'Appraisal Inputs'!$E$294:$S$334))="","",_xlfn.XLOOKUP(AS14,'Appraisal Inputs'!$C$294:$C$334,_xlfn.XLOOKUP(Census!$C$17,'Appraisal Inputs'!$E$293:$S$293,'Appraisal Inputs'!$E$294:$S$334))),"")</f>
        <v/>
      </c>
      <c r="AT17" s="493" t="str" cm="1">
        <f t="array" ref="AT17">IFERROR(IF(_xlfn.XLOOKUP(AT14,'Appraisal Inputs'!$C$294:$C$334,_xlfn.XLOOKUP(Census!$C$17,'Appraisal Inputs'!$E$293:$S$293,'Appraisal Inputs'!$E$294:$S$334))="","",_xlfn.XLOOKUP(AT14,'Appraisal Inputs'!$C$294:$C$334,_xlfn.XLOOKUP(Census!$C$17,'Appraisal Inputs'!$E$293:$S$293,'Appraisal Inputs'!$E$294:$S$334))),"")</f>
        <v/>
      </c>
      <c r="AU17" s="493" t="str" cm="1">
        <f t="array" ref="AU17">IFERROR(IF(_xlfn.XLOOKUP(AU14,'Appraisal Inputs'!$C$294:$C$334,_xlfn.XLOOKUP(Census!$C$17,'Appraisal Inputs'!$E$293:$S$293,'Appraisal Inputs'!$E$294:$S$334))="","",_xlfn.XLOOKUP(AU14,'Appraisal Inputs'!$C$294:$C$334,_xlfn.XLOOKUP(Census!$C$17,'Appraisal Inputs'!$E$293:$S$293,'Appraisal Inputs'!$E$294:$S$334))),"")</f>
        <v/>
      </c>
      <c r="AV17" s="493" t="str" cm="1">
        <f t="array" ref="AV17">IFERROR(IF(_xlfn.XLOOKUP(AV14,'Appraisal Inputs'!$C$294:$C$334,_xlfn.XLOOKUP(Census!$C$17,'Appraisal Inputs'!$E$293:$S$293,'Appraisal Inputs'!$E$294:$S$334))="","",_xlfn.XLOOKUP(AV14,'Appraisal Inputs'!$C$294:$C$334,_xlfn.XLOOKUP(Census!$C$17,'Appraisal Inputs'!$E$293:$S$293,'Appraisal Inputs'!$E$294:$S$334))),"")</f>
        <v/>
      </c>
      <c r="AW17" s="493" t="str" cm="1">
        <f t="array" ref="AW17">IFERROR(IF(_xlfn.XLOOKUP(AW14,'Appraisal Inputs'!$C$294:$C$334,_xlfn.XLOOKUP(Census!$C$17,'Appraisal Inputs'!$E$293:$S$293,'Appraisal Inputs'!$E$294:$S$334))="","",_xlfn.XLOOKUP(AW14,'Appraisal Inputs'!$C$294:$C$334,_xlfn.XLOOKUP(Census!$C$17,'Appraisal Inputs'!$E$293:$S$293,'Appraisal Inputs'!$E$294:$S$334))),"")</f>
        <v/>
      </c>
      <c r="AX17" s="493" t="str" cm="1">
        <f t="array" ref="AX17">IFERROR(IF(_xlfn.XLOOKUP(AX14,'Appraisal Inputs'!$C$294:$C$334,_xlfn.XLOOKUP(Census!$C$17,'Appraisal Inputs'!$E$293:$S$293,'Appraisal Inputs'!$E$294:$S$334))="","",_xlfn.XLOOKUP(AX14,'Appraisal Inputs'!$C$294:$C$334,_xlfn.XLOOKUP(Census!$C$17,'Appraisal Inputs'!$E$293:$S$293,'Appraisal Inputs'!$E$294:$S$334))),"")</f>
        <v/>
      </c>
      <c r="AY17" s="493" t="str" cm="1">
        <f t="array" ref="AY17">IFERROR(IF(_xlfn.XLOOKUP(AY14,'Appraisal Inputs'!$C$294:$C$334,_xlfn.XLOOKUP(Census!$C$17,'Appraisal Inputs'!$E$293:$S$293,'Appraisal Inputs'!$E$294:$S$334))="","",_xlfn.XLOOKUP(AY14,'Appraisal Inputs'!$C$294:$C$334,_xlfn.XLOOKUP(Census!$C$17,'Appraisal Inputs'!$E$293:$S$293,'Appraisal Inputs'!$E$294:$S$334))),"")</f>
        <v/>
      </c>
      <c r="AZ17" s="493" t="str" cm="1">
        <f t="array" ref="AZ17">IFERROR(IF(_xlfn.XLOOKUP(AZ14,'Appraisal Inputs'!$C$294:$C$334,_xlfn.XLOOKUP(Census!$C$17,'Appraisal Inputs'!$E$293:$S$293,'Appraisal Inputs'!$E$294:$S$334))="","",_xlfn.XLOOKUP(AZ14,'Appraisal Inputs'!$C$294:$C$334,_xlfn.XLOOKUP(Census!$C$17,'Appraisal Inputs'!$E$293:$S$293,'Appraisal Inputs'!$E$294:$S$334))),"")</f>
        <v/>
      </c>
      <c r="BA17" s="493" t="str" cm="1">
        <f t="array" ref="BA17">IFERROR(IF(_xlfn.XLOOKUP(BA14,'Appraisal Inputs'!$C$294:$C$334,_xlfn.XLOOKUP(Census!$C$17,'Appraisal Inputs'!$E$293:$S$293,'Appraisal Inputs'!$E$294:$S$334))="","",_xlfn.XLOOKUP(BA14,'Appraisal Inputs'!$C$294:$C$334,_xlfn.XLOOKUP(Census!$C$17,'Appraisal Inputs'!$E$293:$S$293,'Appraisal Inputs'!$E$294:$S$334))),"")</f>
        <v/>
      </c>
      <c r="BB17" s="493" t="str" cm="1">
        <f t="array" ref="BB17">IFERROR(IF(_xlfn.XLOOKUP(BB14,'Appraisal Inputs'!$C$294:$C$334,_xlfn.XLOOKUP(Census!$C$17,'Appraisal Inputs'!$E$293:$S$293,'Appraisal Inputs'!$E$294:$S$334))="","",_xlfn.XLOOKUP(BB14,'Appraisal Inputs'!$C$294:$C$334,_xlfn.XLOOKUP(Census!$C$17,'Appraisal Inputs'!$E$293:$S$293,'Appraisal Inputs'!$E$294:$S$334))),"")</f>
        <v/>
      </c>
      <c r="BC17" s="493" t="str" cm="1">
        <f t="array" ref="BC17">IFERROR(IF(_xlfn.XLOOKUP(BC14,'Appraisal Inputs'!$C$294:$C$334,_xlfn.XLOOKUP(Census!$C$17,'Appraisal Inputs'!$E$293:$S$293,'Appraisal Inputs'!$E$294:$S$334))="","",_xlfn.XLOOKUP(BC14,'Appraisal Inputs'!$C$294:$C$334,_xlfn.XLOOKUP(Census!$C$17,'Appraisal Inputs'!$E$293:$S$293,'Appraisal Inputs'!$E$294:$S$334))),"")</f>
        <v/>
      </c>
      <c r="BD17" s="493" t="str" cm="1">
        <f t="array" ref="BD17">IFERROR(IF(_xlfn.XLOOKUP(BD14,'Appraisal Inputs'!$C$294:$C$334,_xlfn.XLOOKUP(Census!$C$17,'Appraisal Inputs'!$E$293:$S$293,'Appraisal Inputs'!$E$294:$S$334))="","",_xlfn.XLOOKUP(BD14,'Appraisal Inputs'!$C$294:$C$334,_xlfn.XLOOKUP(Census!$C$17,'Appraisal Inputs'!$E$293:$S$293,'Appraisal Inputs'!$E$294:$S$334))),"")</f>
        <v/>
      </c>
      <c r="BE17" s="493" t="str" cm="1">
        <f t="array" ref="BE17">IFERROR(IF(_xlfn.XLOOKUP(BE14,'Appraisal Inputs'!$C$294:$C$334,_xlfn.XLOOKUP(Census!$C$17,'Appraisal Inputs'!$E$293:$S$293,'Appraisal Inputs'!$E$294:$S$334))="","",_xlfn.XLOOKUP(BE14,'Appraisal Inputs'!$C$294:$C$334,_xlfn.XLOOKUP(Census!$C$17,'Appraisal Inputs'!$E$293:$S$293,'Appraisal Inputs'!$E$294:$S$334))),"")</f>
        <v/>
      </c>
      <c r="BF17" s="493" t="str" cm="1">
        <f t="array" ref="BF17">IFERROR(IF(_xlfn.XLOOKUP(BF14,'Appraisal Inputs'!$C$294:$C$334,_xlfn.XLOOKUP(Census!$C$17,'Appraisal Inputs'!$E$293:$S$293,'Appraisal Inputs'!$E$294:$S$334))="","",_xlfn.XLOOKUP(BF14,'Appraisal Inputs'!$C$294:$C$334,_xlfn.XLOOKUP(Census!$C$17,'Appraisal Inputs'!$E$293:$S$293,'Appraisal Inputs'!$E$294:$S$334))),"")</f>
        <v/>
      </c>
      <c r="BG17" s="493" t="str" cm="1">
        <f t="array" ref="BG17">IFERROR(IF(_xlfn.XLOOKUP(BG14,'Appraisal Inputs'!$C$294:$C$334,_xlfn.XLOOKUP(Census!$C$17,'Appraisal Inputs'!$E$293:$S$293,'Appraisal Inputs'!$E$294:$S$334))="","",_xlfn.XLOOKUP(BG14,'Appraisal Inputs'!$C$294:$C$334,_xlfn.XLOOKUP(Census!$C$17,'Appraisal Inputs'!$E$293:$S$293,'Appraisal Inputs'!$E$294:$S$334))),"")</f>
        <v/>
      </c>
      <c r="BH17" s="493" t="str" cm="1">
        <f t="array" ref="BH17">IFERROR(IF(_xlfn.XLOOKUP(BH14,'Appraisal Inputs'!$C$294:$C$334,_xlfn.XLOOKUP(Census!$C$17,'Appraisal Inputs'!$E$293:$S$293,'Appraisal Inputs'!$E$294:$S$334))="","",_xlfn.XLOOKUP(BH14,'Appraisal Inputs'!$C$294:$C$334,_xlfn.XLOOKUP(Census!$C$17,'Appraisal Inputs'!$E$293:$S$293,'Appraisal Inputs'!$E$294:$S$334))),"")</f>
        <v/>
      </c>
      <c r="BI17" s="218" t="str">
        <f>IF(SUM(T17:BH17)=0,"-",IFERROR(MIN(T17:BH17),"-"))</f>
        <v>-</v>
      </c>
      <c r="BJ17" s="217" t="str">
        <f>IF(SUM(T17:BH17)=0,"-",IFERROR(MAX(T17:BH17),"-"))</f>
        <v>-</v>
      </c>
      <c r="BK17" s="145" t="str">
        <f>IF(SUM(T17:BH17)=0,"-",IFERROR(AVERAGE(T17:BH17),"-"))</f>
        <v>-</v>
      </c>
      <c r="BL17" s="101"/>
    </row>
    <row r="18" spans="1:67" ht="14.25" thickTop="1" thickBot="1" x14ac:dyDescent="0.25">
      <c r="A18" s="765">
        <f>IF(H18="-",0,1)</f>
        <v>0</v>
      </c>
      <c r="C18" s="723" t="s">
        <v>339</v>
      </c>
      <c r="D18" s="724" t="str">
        <f t="shared" ref="D18:Q18" si="84">IF(SUM(D15:D17)=0,"-",SUM(D15:D17))</f>
        <v>-</v>
      </c>
      <c r="E18" s="725" t="str">
        <f t="shared" si="84"/>
        <v>-</v>
      </c>
      <c r="F18" s="725" t="str">
        <f t="shared" si="84"/>
        <v>-</v>
      </c>
      <c r="G18" s="726" t="str">
        <f t="shared" si="84"/>
        <v>-</v>
      </c>
      <c r="H18" s="727" t="str">
        <f t="shared" si="84"/>
        <v>-</v>
      </c>
      <c r="I18" s="726" t="str">
        <f t="shared" si="84"/>
        <v>-</v>
      </c>
      <c r="J18" s="724" t="str">
        <f t="shared" si="84"/>
        <v>-</v>
      </c>
      <c r="K18" s="725" t="str">
        <f t="shared" si="84"/>
        <v>-</v>
      </c>
      <c r="L18" s="725" t="str">
        <f t="shared" si="84"/>
        <v>-</v>
      </c>
      <c r="M18" s="725" t="str">
        <f t="shared" si="84"/>
        <v>-</v>
      </c>
      <c r="N18" s="725" t="str">
        <f t="shared" si="84"/>
        <v>-</v>
      </c>
      <c r="O18" s="725" t="str">
        <f t="shared" si="84"/>
        <v>-</v>
      </c>
      <c r="P18" s="725" t="str">
        <f t="shared" si="84"/>
        <v>-</v>
      </c>
      <c r="Q18" s="726" t="str">
        <f t="shared" si="84"/>
        <v>-</v>
      </c>
      <c r="R18" s="101"/>
      <c r="S18" s="220" t="s">
        <v>339</v>
      </c>
      <c r="T18" s="656" t="str">
        <f t="shared" ref="T18" si="85">IF(SUM(T15:T17)=0,"-",SUM(T15:T17))</f>
        <v>-</v>
      </c>
      <c r="U18" s="504" t="str">
        <f t="shared" ref="U18:BH18" si="86">IF(SUM(U15:U17)=0,"-",SUM(U15:U17))</f>
        <v>-</v>
      </c>
      <c r="V18" s="504" t="str">
        <f t="shared" si="86"/>
        <v>-</v>
      </c>
      <c r="W18" s="504" t="str">
        <f t="shared" si="86"/>
        <v>-</v>
      </c>
      <c r="X18" s="504" t="str">
        <f t="shared" si="86"/>
        <v>-</v>
      </c>
      <c r="Y18" s="504" t="str">
        <f t="shared" si="86"/>
        <v>-</v>
      </c>
      <c r="Z18" s="504" t="str">
        <f t="shared" si="86"/>
        <v>-</v>
      </c>
      <c r="AA18" s="504" t="str">
        <f t="shared" si="86"/>
        <v>-</v>
      </c>
      <c r="AB18" s="504" t="str">
        <f t="shared" si="86"/>
        <v>-</v>
      </c>
      <c r="AC18" s="504" t="str">
        <f t="shared" si="86"/>
        <v>-</v>
      </c>
      <c r="AD18" s="504" t="str">
        <f t="shared" si="86"/>
        <v>-</v>
      </c>
      <c r="AE18" s="504" t="str">
        <f t="shared" si="86"/>
        <v>-</v>
      </c>
      <c r="AF18" s="504" t="str">
        <f t="shared" si="86"/>
        <v>-</v>
      </c>
      <c r="AG18" s="504" t="str">
        <f t="shared" si="86"/>
        <v>-</v>
      </c>
      <c r="AH18" s="504" t="str">
        <f t="shared" si="86"/>
        <v>-</v>
      </c>
      <c r="AI18" s="504" t="str">
        <f t="shared" si="86"/>
        <v>-</v>
      </c>
      <c r="AJ18" s="504" t="str">
        <f t="shared" si="86"/>
        <v>-</v>
      </c>
      <c r="AK18" s="504" t="str">
        <f t="shared" si="86"/>
        <v>-</v>
      </c>
      <c r="AL18" s="504" t="str">
        <f t="shared" si="86"/>
        <v>-</v>
      </c>
      <c r="AM18" s="504" t="str">
        <f t="shared" si="86"/>
        <v>-</v>
      </c>
      <c r="AN18" s="504" t="str">
        <f t="shared" si="86"/>
        <v>-</v>
      </c>
      <c r="AO18" s="504" t="str">
        <f t="shared" si="86"/>
        <v>-</v>
      </c>
      <c r="AP18" s="504" t="str">
        <f t="shared" si="86"/>
        <v>-</v>
      </c>
      <c r="AQ18" s="504" t="str">
        <f t="shared" si="86"/>
        <v>-</v>
      </c>
      <c r="AR18" s="504" t="str">
        <f t="shared" si="86"/>
        <v>-</v>
      </c>
      <c r="AS18" s="504" t="str">
        <f t="shared" si="86"/>
        <v>-</v>
      </c>
      <c r="AT18" s="504" t="str">
        <f t="shared" si="86"/>
        <v>-</v>
      </c>
      <c r="AU18" s="504" t="str">
        <f t="shared" si="86"/>
        <v>-</v>
      </c>
      <c r="AV18" s="504" t="str">
        <f t="shared" si="86"/>
        <v>-</v>
      </c>
      <c r="AW18" s="504" t="str">
        <f t="shared" si="86"/>
        <v>-</v>
      </c>
      <c r="AX18" s="504" t="str">
        <f t="shared" si="86"/>
        <v>-</v>
      </c>
      <c r="AY18" s="504" t="str">
        <f t="shared" si="86"/>
        <v>-</v>
      </c>
      <c r="AZ18" s="504" t="str">
        <f t="shared" si="86"/>
        <v>-</v>
      </c>
      <c r="BA18" s="504" t="str">
        <f t="shared" si="86"/>
        <v>-</v>
      </c>
      <c r="BB18" s="504" t="str">
        <f t="shared" si="86"/>
        <v>-</v>
      </c>
      <c r="BC18" s="504" t="str">
        <f t="shared" si="86"/>
        <v>-</v>
      </c>
      <c r="BD18" s="504" t="str">
        <f t="shared" si="86"/>
        <v>-</v>
      </c>
      <c r="BE18" s="504" t="str">
        <f t="shared" si="86"/>
        <v>-</v>
      </c>
      <c r="BF18" s="504" t="str">
        <f t="shared" si="86"/>
        <v>-</v>
      </c>
      <c r="BG18" s="504" t="str">
        <f t="shared" si="86"/>
        <v>-</v>
      </c>
      <c r="BH18" s="504" t="str">
        <f t="shared" si="86"/>
        <v>-</v>
      </c>
      <c r="BI18" s="729"/>
      <c r="BJ18" s="730"/>
      <c r="BK18" s="731"/>
      <c r="BL18" s="101"/>
    </row>
    <row r="19" spans="1:67" ht="14.25" thickTop="1" thickBot="1" x14ac:dyDescent="0.25">
      <c r="A19" s="765">
        <f>A18</f>
        <v>0</v>
      </c>
      <c r="C19" s="220" t="s">
        <v>340</v>
      </c>
      <c r="D19" s="512" t="str">
        <f t="shared" ref="D19:Q19" si="87">IFERROR(D18-D16,"-")</f>
        <v>-</v>
      </c>
      <c r="E19" s="504" t="str">
        <f t="shared" si="87"/>
        <v>-</v>
      </c>
      <c r="F19" s="504" t="str">
        <f t="shared" si="87"/>
        <v>-</v>
      </c>
      <c r="G19" s="505" t="str">
        <f t="shared" si="87"/>
        <v>-</v>
      </c>
      <c r="H19" s="503" t="str">
        <f t="shared" si="87"/>
        <v>-</v>
      </c>
      <c r="I19" s="505" t="str">
        <f t="shared" si="87"/>
        <v>-</v>
      </c>
      <c r="J19" s="512" t="str">
        <f t="shared" si="87"/>
        <v>-</v>
      </c>
      <c r="K19" s="504" t="str">
        <f t="shared" si="87"/>
        <v>-</v>
      </c>
      <c r="L19" s="504" t="str">
        <f t="shared" si="87"/>
        <v>-</v>
      </c>
      <c r="M19" s="504" t="str">
        <f t="shared" si="87"/>
        <v>-</v>
      </c>
      <c r="N19" s="504" t="str">
        <f t="shared" si="87"/>
        <v>-</v>
      </c>
      <c r="O19" s="504" t="str">
        <f t="shared" si="87"/>
        <v>-</v>
      </c>
      <c r="P19" s="504" t="str">
        <f t="shared" si="87"/>
        <v>-</v>
      </c>
      <c r="Q19" s="505" t="str">
        <f t="shared" si="87"/>
        <v>-</v>
      </c>
      <c r="R19" s="101"/>
      <c r="S19" s="104" t="s">
        <v>340</v>
      </c>
      <c r="T19" s="655" t="str">
        <f t="shared" ref="T19" si="88">IFERROR(T18-T16,"-")</f>
        <v>-</v>
      </c>
      <c r="U19" s="496" t="str">
        <f t="shared" ref="U19:BH19" si="89">IFERROR(U18-U16,"-")</f>
        <v>-</v>
      </c>
      <c r="V19" s="496" t="str">
        <f t="shared" si="89"/>
        <v>-</v>
      </c>
      <c r="W19" s="496" t="str">
        <f t="shared" si="89"/>
        <v>-</v>
      </c>
      <c r="X19" s="496" t="str">
        <f t="shared" si="89"/>
        <v>-</v>
      </c>
      <c r="Y19" s="496" t="str">
        <f t="shared" si="89"/>
        <v>-</v>
      </c>
      <c r="Z19" s="496" t="str">
        <f t="shared" si="89"/>
        <v>-</v>
      </c>
      <c r="AA19" s="496" t="str">
        <f t="shared" si="89"/>
        <v>-</v>
      </c>
      <c r="AB19" s="496" t="str">
        <f t="shared" si="89"/>
        <v>-</v>
      </c>
      <c r="AC19" s="496" t="str">
        <f t="shared" si="89"/>
        <v>-</v>
      </c>
      <c r="AD19" s="496" t="str">
        <f t="shared" si="89"/>
        <v>-</v>
      </c>
      <c r="AE19" s="496" t="str">
        <f t="shared" si="89"/>
        <v>-</v>
      </c>
      <c r="AF19" s="496" t="str">
        <f t="shared" si="89"/>
        <v>-</v>
      </c>
      <c r="AG19" s="496" t="str">
        <f t="shared" si="89"/>
        <v>-</v>
      </c>
      <c r="AH19" s="496" t="str">
        <f t="shared" si="89"/>
        <v>-</v>
      </c>
      <c r="AI19" s="496" t="str">
        <f t="shared" si="89"/>
        <v>-</v>
      </c>
      <c r="AJ19" s="496" t="str">
        <f t="shared" si="89"/>
        <v>-</v>
      </c>
      <c r="AK19" s="496" t="str">
        <f t="shared" si="89"/>
        <v>-</v>
      </c>
      <c r="AL19" s="496" t="str">
        <f t="shared" si="89"/>
        <v>-</v>
      </c>
      <c r="AM19" s="496" t="str">
        <f t="shared" si="89"/>
        <v>-</v>
      </c>
      <c r="AN19" s="496" t="str">
        <f t="shared" si="89"/>
        <v>-</v>
      </c>
      <c r="AO19" s="496" t="str">
        <f t="shared" si="89"/>
        <v>-</v>
      </c>
      <c r="AP19" s="496" t="str">
        <f t="shared" si="89"/>
        <v>-</v>
      </c>
      <c r="AQ19" s="496" t="str">
        <f t="shared" si="89"/>
        <v>-</v>
      </c>
      <c r="AR19" s="496" t="str">
        <f t="shared" si="89"/>
        <v>-</v>
      </c>
      <c r="AS19" s="496" t="str">
        <f t="shared" si="89"/>
        <v>-</v>
      </c>
      <c r="AT19" s="496" t="str">
        <f t="shared" si="89"/>
        <v>-</v>
      </c>
      <c r="AU19" s="496" t="str">
        <f t="shared" si="89"/>
        <v>-</v>
      </c>
      <c r="AV19" s="496" t="str">
        <f t="shared" si="89"/>
        <v>-</v>
      </c>
      <c r="AW19" s="496" t="str">
        <f t="shared" si="89"/>
        <v>-</v>
      </c>
      <c r="AX19" s="496" t="str">
        <f t="shared" si="89"/>
        <v>-</v>
      </c>
      <c r="AY19" s="496" t="str">
        <f t="shared" si="89"/>
        <v>-</v>
      </c>
      <c r="AZ19" s="496" t="str">
        <f t="shared" si="89"/>
        <v>-</v>
      </c>
      <c r="BA19" s="496" t="str">
        <f t="shared" si="89"/>
        <v>-</v>
      </c>
      <c r="BB19" s="496" t="str">
        <f t="shared" si="89"/>
        <v>-</v>
      </c>
      <c r="BC19" s="496" t="str">
        <f t="shared" si="89"/>
        <v>-</v>
      </c>
      <c r="BD19" s="496" t="str">
        <f t="shared" si="89"/>
        <v>-</v>
      </c>
      <c r="BE19" s="496" t="str">
        <f t="shared" si="89"/>
        <v>-</v>
      </c>
      <c r="BF19" s="496" t="str">
        <f t="shared" si="89"/>
        <v>-</v>
      </c>
      <c r="BG19" s="496" t="str">
        <f t="shared" si="89"/>
        <v>-</v>
      </c>
      <c r="BH19" s="496" t="str">
        <f t="shared" si="89"/>
        <v>-</v>
      </c>
      <c r="BI19" s="133" t="str">
        <f>IF(SUM(T19:BH19)=0,"-",IFERROR(MIN(T19:BH19),"-"))</f>
        <v>-</v>
      </c>
      <c r="BJ19" s="134" t="str">
        <f>IF(SUM(T19:BH19)=0,"-",IFERROR(MAX(T19:BH19),"-"))</f>
        <v>-</v>
      </c>
      <c r="BK19" s="136" t="str">
        <f>IF(SUM(T19:BH19)=0,"-",IFERROR(AVERAGE(T19:BH19),"-"))</f>
        <v>-</v>
      </c>
      <c r="BL19" s="101"/>
    </row>
    <row r="20" spans="1:67" ht="13.5" thickBot="1" x14ac:dyDescent="0.25">
      <c r="A20" s="765">
        <f>A18</f>
        <v>0</v>
      </c>
      <c r="C20" s="179"/>
      <c r="D20" s="179"/>
      <c r="E20" s="179"/>
      <c r="F20" s="179"/>
      <c r="G20" s="179"/>
      <c r="H20" s="179"/>
      <c r="I20" s="179"/>
      <c r="J20" s="179"/>
      <c r="K20" s="179"/>
      <c r="L20" s="179"/>
      <c r="M20" s="179"/>
      <c r="N20" s="179"/>
      <c r="O20" s="179"/>
      <c r="P20" s="179"/>
      <c r="Q20" s="179"/>
      <c r="S20" s="215" t="str">
        <f>'Appraisal Inputs'!D293</f>
        <v>Time Period of Market Data</v>
      </c>
      <c r="T20" s="654" t="str">
        <f>IF(IFERROR(VLOOKUP(T14,'Appraisal Inputs'!$C$294:$S$334,2,0),"")="Select ▼","",IFERROR(VLOOKUP(T14,'Appraisal Inputs'!$C$294:$S$334,2,0),""))</f>
        <v/>
      </c>
      <c r="U20" s="520" t="str">
        <f>IF(IFERROR(VLOOKUP(U14,'Appraisal Inputs'!$C$294:$S$334,2,0),"")="Select ▼","",IFERROR(VLOOKUP(U14,'Appraisal Inputs'!$C$294:$S$334,2,0),""))</f>
        <v/>
      </c>
      <c r="V20" s="520" t="str">
        <f>IF(IFERROR(VLOOKUP(V14,'Appraisal Inputs'!$C$294:$S$334,2,0),"")="Select ▼","",IFERROR(VLOOKUP(V14,'Appraisal Inputs'!$C$294:$S$334,2,0),""))</f>
        <v/>
      </c>
      <c r="W20" s="520" t="str">
        <f>IF(IFERROR(VLOOKUP(W14,'Appraisal Inputs'!$C$294:$S$334,2,0),"")="Select ▼","",IFERROR(VLOOKUP(W14,'Appraisal Inputs'!$C$294:$S$334,2,0),""))</f>
        <v/>
      </c>
      <c r="X20" s="520" t="str">
        <f>IF(IFERROR(VLOOKUP(X14,'Appraisal Inputs'!$C$294:$S$334,2,0),"")="Select ▼","",IFERROR(VLOOKUP(X14,'Appraisal Inputs'!$C$294:$S$334,2,0),""))</f>
        <v/>
      </c>
      <c r="Y20" s="520" t="str">
        <f>IF(IFERROR(VLOOKUP(Y14,'Appraisal Inputs'!$C$294:$S$334,2,0),"")="Select ▼","",IFERROR(VLOOKUP(Y14,'Appraisal Inputs'!$C$294:$S$334,2,0),""))</f>
        <v/>
      </c>
      <c r="Z20" s="520" t="str">
        <f>IF(IFERROR(VLOOKUP(Z14,'Appraisal Inputs'!$C$294:$S$334,2,0),"")="Select ▼","",IFERROR(VLOOKUP(Z14,'Appraisal Inputs'!$C$294:$S$334,2,0),""))</f>
        <v/>
      </c>
      <c r="AA20" s="520" t="str">
        <f>IF(IFERROR(VLOOKUP(AA14,'Appraisal Inputs'!$C$294:$S$334,2,0),"")="Select ▼","",IFERROR(VLOOKUP(AA14,'Appraisal Inputs'!$C$294:$S$334,2,0),""))</f>
        <v/>
      </c>
      <c r="AB20" s="520" t="str">
        <f>IF(IFERROR(VLOOKUP(AB14,'Appraisal Inputs'!$C$294:$S$334,2,0),"")="Select ▼","",IFERROR(VLOOKUP(AB14,'Appraisal Inputs'!$C$294:$S$334,2,0),""))</f>
        <v/>
      </c>
      <c r="AC20" s="520" t="str">
        <f>IF(IFERROR(VLOOKUP(AC14,'Appraisal Inputs'!$C$294:$S$334,2,0),"")="Select ▼","",IFERROR(VLOOKUP(AC14,'Appraisal Inputs'!$C$294:$S$334,2,0),""))</f>
        <v/>
      </c>
      <c r="AD20" s="520" t="str">
        <f>IF(IFERROR(VLOOKUP(AD14,'Appraisal Inputs'!$C$294:$S$334,2,0),"")="Select ▼","",IFERROR(VLOOKUP(AD14,'Appraisal Inputs'!$C$294:$S$334,2,0),""))</f>
        <v/>
      </c>
      <c r="AE20" s="520" t="str">
        <f>IF(IFERROR(VLOOKUP(AE14,'Appraisal Inputs'!$C$294:$S$334,2,0),"")="Select ▼","",IFERROR(VLOOKUP(AE14,'Appraisal Inputs'!$C$294:$S$334,2,0),""))</f>
        <v/>
      </c>
      <c r="AF20" s="520" t="str">
        <f>IF(IFERROR(VLOOKUP(AF14,'Appraisal Inputs'!$C$294:$S$334,2,0),"")="Select ▼","",IFERROR(VLOOKUP(AF14,'Appraisal Inputs'!$C$294:$S$334,2,0),""))</f>
        <v/>
      </c>
      <c r="AG20" s="520" t="str">
        <f>IF(IFERROR(VLOOKUP(AG14,'Appraisal Inputs'!$C$294:$S$334,2,0),"")="Select ▼","",IFERROR(VLOOKUP(AG14,'Appraisal Inputs'!$C$294:$S$334,2,0),""))</f>
        <v/>
      </c>
      <c r="AH20" s="520" t="str">
        <f>IF(IFERROR(VLOOKUP(AH14,'Appraisal Inputs'!$C$294:$S$334,2,0),"")="Select ▼","",IFERROR(VLOOKUP(AH14,'Appraisal Inputs'!$C$294:$S$334,2,0),""))</f>
        <v/>
      </c>
      <c r="AI20" s="520" t="str">
        <f>IF(IFERROR(VLOOKUP(AI14,'Appraisal Inputs'!$C$294:$S$334,2,0),"")="Select ▼","",IFERROR(VLOOKUP(AI14,'Appraisal Inputs'!$C$294:$S$334,2,0),""))</f>
        <v/>
      </c>
      <c r="AJ20" s="520" t="str">
        <f>IF(IFERROR(VLOOKUP(AJ14,'Appraisal Inputs'!$C$294:$S$334,2,0),"")="Select ▼","",IFERROR(VLOOKUP(AJ14,'Appraisal Inputs'!$C$294:$S$334,2,0),""))</f>
        <v/>
      </c>
      <c r="AK20" s="520" t="str">
        <f>IF(IFERROR(VLOOKUP(AK14,'Appraisal Inputs'!$C$294:$S$334,2,0),"")="Select ▼","",IFERROR(VLOOKUP(AK14,'Appraisal Inputs'!$C$294:$S$334,2,0),""))</f>
        <v/>
      </c>
      <c r="AL20" s="520" t="str">
        <f>IF(IFERROR(VLOOKUP(AL14,'Appraisal Inputs'!$C$294:$S$334,2,0),"")="Select ▼","",IFERROR(VLOOKUP(AL14,'Appraisal Inputs'!$C$294:$S$334,2,0),""))</f>
        <v/>
      </c>
      <c r="AM20" s="520" t="str">
        <f>IF(IFERROR(VLOOKUP(AM14,'Appraisal Inputs'!$C$294:$S$334,2,0),"")="Select ▼","",IFERROR(VLOOKUP(AM14,'Appraisal Inputs'!$C$294:$S$334,2,0),""))</f>
        <v/>
      </c>
      <c r="AN20" s="520" t="str">
        <f>IF(IFERROR(VLOOKUP(AN14,'Appraisal Inputs'!$C$294:$S$334,2,0),"")="Select ▼","",IFERROR(VLOOKUP(AN14,'Appraisal Inputs'!$C$294:$S$334,2,0),""))</f>
        <v/>
      </c>
      <c r="AO20" s="520" t="str">
        <f>IF(IFERROR(VLOOKUP(AO14,'Appraisal Inputs'!$C$294:$S$334,2,0),"")="Select ▼","",IFERROR(VLOOKUP(AO14,'Appraisal Inputs'!$C$294:$S$334,2,0),""))</f>
        <v/>
      </c>
      <c r="AP20" s="520" t="str">
        <f>IF(IFERROR(VLOOKUP(AP14,'Appraisal Inputs'!$C$294:$S$334,2,0),"")="Select ▼","",IFERROR(VLOOKUP(AP14,'Appraisal Inputs'!$C$294:$S$334,2,0),""))</f>
        <v/>
      </c>
      <c r="AQ20" s="520" t="str">
        <f>IF(IFERROR(VLOOKUP(AQ14,'Appraisal Inputs'!$C$294:$S$334,2,0),"")="Select ▼","",IFERROR(VLOOKUP(AQ14,'Appraisal Inputs'!$C$294:$S$334,2,0),""))</f>
        <v/>
      </c>
      <c r="AR20" s="520" t="str">
        <f>IF(IFERROR(VLOOKUP(AR14,'Appraisal Inputs'!$C$294:$S$334,2,0),"")="Select ▼","",IFERROR(VLOOKUP(AR14,'Appraisal Inputs'!$C$294:$S$334,2,0),""))</f>
        <v/>
      </c>
      <c r="AS20" s="520" t="str">
        <f>IF(IFERROR(VLOOKUP(AS14,'Appraisal Inputs'!$C$294:$S$334,2,0),"")="Select ▼","",IFERROR(VLOOKUP(AS14,'Appraisal Inputs'!$C$294:$S$334,2,0),""))</f>
        <v/>
      </c>
      <c r="AT20" s="520" t="str">
        <f>IF(IFERROR(VLOOKUP(AT14,'Appraisal Inputs'!$C$294:$S$334,2,0),"")="Select ▼","",IFERROR(VLOOKUP(AT14,'Appraisal Inputs'!$C$294:$S$334,2,0),""))</f>
        <v/>
      </c>
      <c r="AU20" s="520" t="str">
        <f>IF(IFERROR(VLOOKUP(AU14,'Appraisal Inputs'!$C$294:$S$334,2,0),"")="Select ▼","",IFERROR(VLOOKUP(AU14,'Appraisal Inputs'!$C$294:$S$334,2,0),""))</f>
        <v/>
      </c>
      <c r="AV20" s="520" t="str">
        <f>IF(IFERROR(VLOOKUP(AV14,'Appraisal Inputs'!$C$294:$S$334,2,0),"")="Select ▼","",IFERROR(VLOOKUP(AV14,'Appraisal Inputs'!$C$294:$S$334,2,0),""))</f>
        <v/>
      </c>
      <c r="AW20" s="520" t="str">
        <f>IF(IFERROR(VLOOKUP(AW14,'Appraisal Inputs'!$C$294:$S$334,2,0),"")="Select ▼","",IFERROR(VLOOKUP(AW14,'Appraisal Inputs'!$C$294:$S$334,2,0),""))</f>
        <v/>
      </c>
      <c r="AX20" s="520" t="str">
        <f>IF(IFERROR(VLOOKUP(AX14,'Appraisal Inputs'!$C$294:$S$334,2,0),"")="Select ▼","",IFERROR(VLOOKUP(AX14,'Appraisal Inputs'!$C$294:$S$334,2,0),""))</f>
        <v/>
      </c>
      <c r="AY20" s="520" t="str">
        <f>IF(IFERROR(VLOOKUP(AY14,'Appraisal Inputs'!$C$294:$S$334,2,0),"")="Select ▼","",IFERROR(VLOOKUP(AY14,'Appraisal Inputs'!$C$294:$S$334,2,0),""))</f>
        <v/>
      </c>
      <c r="AZ20" s="520" t="str">
        <f>IF(IFERROR(VLOOKUP(AZ14,'Appraisal Inputs'!$C$294:$S$334,2,0),"")="Select ▼","",IFERROR(VLOOKUP(AZ14,'Appraisal Inputs'!$C$294:$S$334,2,0),""))</f>
        <v/>
      </c>
      <c r="BA20" s="520" t="str">
        <f>IF(IFERROR(VLOOKUP(BA14,'Appraisal Inputs'!$C$294:$S$334,2,0),"")="Select ▼","",IFERROR(VLOOKUP(BA14,'Appraisal Inputs'!$C$294:$S$334,2,0),""))</f>
        <v/>
      </c>
      <c r="BB20" s="520" t="str">
        <f>IF(IFERROR(VLOOKUP(BB14,'Appraisal Inputs'!$C$294:$S$334,2,0),"")="Select ▼","",IFERROR(VLOOKUP(BB14,'Appraisal Inputs'!$C$294:$S$334,2,0),""))</f>
        <v/>
      </c>
      <c r="BC20" s="520" t="str">
        <f>IF(IFERROR(VLOOKUP(BC14,'Appraisal Inputs'!$C$294:$S$334,2,0),"")="Select ▼","",IFERROR(VLOOKUP(BC14,'Appraisal Inputs'!$C$294:$S$334,2,0),""))</f>
        <v/>
      </c>
      <c r="BD20" s="520" t="str">
        <f>IF(IFERROR(VLOOKUP(BD14,'Appraisal Inputs'!$C$294:$S$334,2,0),"")="Select ▼","",IFERROR(VLOOKUP(BD14,'Appraisal Inputs'!$C$294:$S$334,2,0),""))</f>
        <v/>
      </c>
      <c r="BE20" s="520" t="str">
        <f>IF(IFERROR(VLOOKUP(BE14,'Appraisal Inputs'!$C$294:$S$334,2,0),"")="Select ▼","",IFERROR(VLOOKUP(BE14,'Appraisal Inputs'!$C$294:$S$334,2,0),""))</f>
        <v/>
      </c>
      <c r="BF20" s="520" t="str">
        <f>IF(IFERROR(VLOOKUP(BF14,'Appraisal Inputs'!$C$294:$S$334,2,0),"")="Select ▼","",IFERROR(VLOOKUP(BF14,'Appraisal Inputs'!$C$294:$S$334,2,0),""))</f>
        <v/>
      </c>
      <c r="BG20" s="520" t="str">
        <f>IF(IFERROR(VLOOKUP(BG14,'Appraisal Inputs'!$C$294:$S$334,2,0),"")="Select ▼","",IFERROR(VLOOKUP(BG14,'Appraisal Inputs'!$C$294:$S$334,2,0),""))</f>
        <v/>
      </c>
      <c r="BH20" s="521" t="str">
        <f>IF(IFERROR(VLOOKUP(BH14,'Appraisal Inputs'!$C$294:$S$334,2,0),"")="Select ▼","",IFERROR(VLOOKUP(BH14,'Appraisal Inputs'!$C$294:$S$334,2,0),""))</f>
        <v/>
      </c>
      <c r="BI20" s="657"/>
      <c r="BJ20" s="658"/>
      <c r="BK20" s="659"/>
      <c r="BL20" s="101"/>
    </row>
    <row r="21" spans="1:67" ht="13.5" thickBot="1" x14ac:dyDescent="0.25">
      <c r="A21" s="765">
        <f>A27</f>
        <v>0</v>
      </c>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row>
    <row r="22" spans="1:67" ht="13.5" thickBot="1" x14ac:dyDescent="0.25">
      <c r="A22" s="765">
        <f>A27</f>
        <v>0</v>
      </c>
      <c r="C22" s="485" t="s">
        <v>280</v>
      </c>
      <c r="D22" s="206" t="s">
        <v>294</v>
      </c>
      <c r="E22" s="207"/>
      <c r="F22" s="207"/>
      <c r="G22" s="210"/>
      <c r="H22" s="208" t="s">
        <v>295</v>
      </c>
      <c r="I22" s="209"/>
      <c r="J22" s="205" t="s">
        <v>296</v>
      </c>
      <c r="K22" s="203"/>
      <c r="L22" s="203"/>
      <c r="M22" s="203"/>
      <c r="N22" s="203"/>
      <c r="O22" s="203"/>
      <c r="P22" s="203"/>
      <c r="Q22" s="203"/>
      <c r="R22" s="101"/>
      <c r="S22" s="485" t="s">
        <v>280</v>
      </c>
      <c r="T22" s="268" t="str">
        <f>'Appraisal Inputs'!C292</f>
        <v>Census - Market Comparables</v>
      </c>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70"/>
      <c r="BL22" s="101"/>
      <c r="BO22" s="234"/>
    </row>
    <row r="23" spans="1:67" ht="99.95" customHeight="1" thickBot="1" x14ac:dyDescent="0.25">
      <c r="A23" s="765">
        <f>A27</f>
        <v>0</v>
      </c>
      <c r="C23" s="106" t="s">
        <v>32</v>
      </c>
      <c r="D23" s="126" t="str">
        <f>IF('Appraisal Inputs'!D83="Not Included",'Appraisal Inputs'!D83,'Appraisal Inputs'!D83)</f>
        <v>Not Included</v>
      </c>
      <c r="E23" s="122" t="str">
        <f>IF('Appraisal Inputs'!E83="Not Included",'Appraisal Inputs'!E83,'Appraisal Inputs'!E83)</f>
        <v>Not Included</v>
      </c>
      <c r="F23" s="122" t="str">
        <f>IF('Appraisal Inputs'!F83="Not Included",'Appraisal Inputs'!F83,'Appraisal Inputs'!F83)</f>
        <v>Not Included</v>
      </c>
      <c r="G23" s="211" t="str">
        <f>IF('Appraisal Inputs'!G83="Not Included",'Appraisal Inputs'!G83,'Appraisal Inputs'!G83)</f>
        <v>Not Included</v>
      </c>
      <c r="H23" s="102" t="str">
        <f>'Appraisal Inputs'!H83</f>
        <v>Appraisal (Market)</v>
      </c>
      <c r="I23" s="212" t="str">
        <f>'Lender Inputs'!D83</f>
        <v>Lender (for DSCR)</v>
      </c>
      <c r="J23" s="564" t="str">
        <f>IF('Lender Inputs'!E83="Not Included",'Lender Inputs'!E83,'Lender Inputs'!E83)</f>
        <v xml:space="preserve">Not Included </v>
      </c>
      <c r="K23" s="565" t="str">
        <f>IF('Lender Inputs'!F83="Not Included",'Lender Inputs'!F83,'Lender Inputs'!F83)</f>
        <v xml:space="preserve">Not Included </v>
      </c>
      <c r="L23" s="565" t="str">
        <f>IF('Lender Inputs'!G83="Not Included",'Lender Inputs'!G83,'Lender Inputs'!G83)</f>
        <v xml:space="preserve">Not Included </v>
      </c>
      <c r="M23" s="565" t="str">
        <f>IF('Lender Inputs'!H83="Not Included",'Lender Inputs'!H83,'Lender Inputs'!H83)</f>
        <v xml:space="preserve">Not Included </v>
      </c>
      <c r="N23" s="566" t="str">
        <f>IF('Lender Inputs'!I83="Not Included",'Lender Inputs'!I83,'Lender Inputs'!I83)</f>
        <v xml:space="preserve">Not Included </v>
      </c>
      <c r="O23" s="565" t="str">
        <f>IF('Lender Inputs'!J83="Not Included",'Lender Inputs'!J83,'Lender Inputs'!J83)</f>
        <v xml:space="preserve">Not Included </v>
      </c>
      <c r="P23" s="565" t="str">
        <f>IF('Lender Inputs'!K83="Not Included",'Lender Inputs'!K83,'Lender Inputs'!K83)</f>
        <v xml:space="preserve">Not Included </v>
      </c>
      <c r="Q23" s="124" t="str">
        <f>IF('Lender Inputs'!L83="Not Included",'Lender Inputs'!L83,'Lender Inputs'!L83)</f>
        <v xml:space="preserve">Not Included </v>
      </c>
      <c r="R23" s="101"/>
      <c r="S23" s="106" t="s">
        <v>32</v>
      </c>
      <c r="T23" s="694" t="str">
        <f>Occupancy!C114</f>
        <v/>
      </c>
      <c r="U23" s="695" t="str">
        <f>Occupancy!C115</f>
        <v/>
      </c>
      <c r="V23" s="696" t="str">
        <f>Occupancy!C116</f>
        <v/>
      </c>
      <c r="W23" s="695" t="str">
        <f>Occupancy!C117</f>
        <v/>
      </c>
      <c r="X23" s="695" t="str">
        <f>Occupancy!C118</f>
        <v/>
      </c>
      <c r="Y23" s="695" t="str">
        <f>Occupancy!C119</f>
        <v/>
      </c>
      <c r="Z23" s="695" t="str">
        <f>Occupancy!C120</f>
        <v/>
      </c>
      <c r="AA23" s="695" t="str">
        <f>Occupancy!C121</f>
        <v/>
      </c>
      <c r="AB23" s="695" t="str">
        <f>Occupancy!C122</f>
        <v/>
      </c>
      <c r="AC23" s="695" t="str">
        <f>Occupancy!C123</f>
        <v/>
      </c>
      <c r="AD23" s="695" t="str">
        <f>Occupancy!C124</f>
        <v/>
      </c>
      <c r="AE23" s="695" t="str">
        <f>Occupancy!C125</f>
        <v/>
      </c>
      <c r="AF23" s="695" t="str">
        <f>Occupancy!C126</f>
        <v/>
      </c>
      <c r="AG23" s="695" t="str">
        <f>Occupancy!C127</f>
        <v/>
      </c>
      <c r="AH23" s="695" t="str">
        <f>Occupancy!C128</f>
        <v/>
      </c>
      <c r="AI23" s="695" t="str">
        <f>Occupancy!C129</f>
        <v/>
      </c>
      <c r="AJ23" s="695" t="str">
        <f>Occupancy!C130</f>
        <v/>
      </c>
      <c r="AK23" s="695" t="str">
        <f>Occupancy!C131</f>
        <v/>
      </c>
      <c r="AL23" s="695" t="str">
        <f>Occupancy!C132</f>
        <v/>
      </c>
      <c r="AM23" s="695" t="str">
        <f>Occupancy!C133</f>
        <v/>
      </c>
      <c r="AN23" s="695" t="str">
        <f>Occupancy!C134</f>
        <v/>
      </c>
      <c r="AO23" s="695" t="str">
        <f>Occupancy!C135</f>
        <v/>
      </c>
      <c r="AP23" s="695" t="str">
        <f>Occupancy!C136</f>
        <v/>
      </c>
      <c r="AQ23" s="695" t="str">
        <f>Occupancy!C137</f>
        <v/>
      </c>
      <c r="AR23" s="695" t="str">
        <f>Occupancy!C138</f>
        <v/>
      </c>
      <c r="AS23" s="695" t="str">
        <f>Occupancy!C139</f>
        <v/>
      </c>
      <c r="AT23" s="695" t="str">
        <f>Occupancy!C140</f>
        <v/>
      </c>
      <c r="AU23" s="695" t="str">
        <f>Occupancy!C141</f>
        <v/>
      </c>
      <c r="AV23" s="695" t="str">
        <f>Occupancy!C142</f>
        <v/>
      </c>
      <c r="AW23" s="695" t="str">
        <f>Occupancy!C143</f>
        <v/>
      </c>
      <c r="AX23" s="695" t="str">
        <f>Occupancy!C144</f>
        <v/>
      </c>
      <c r="AY23" s="695" t="str">
        <f>Occupancy!C145</f>
        <v/>
      </c>
      <c r="AZ23" s="695" t="str">
        <f>Occupancy!C146</f>
        <v/>
      </c>
      <c r="BA23" s="695" t="str">
        <f>Occupancy!C147</f>
        <v/>
      </c>
      <c r="BB23" s="695" t="str">
        <f>Occupancy!C148</f>
        <v/>
      </c>
      <c r="BC23" s="695" t="str">
        <f>Occupancy!C149</f>
        <v/>
      </c>
      <c r="BD23" s="695" t="str">
        <f>Occupancy!C150</f>
        <v/>
      </c>
      <c r="BE23" s="695" t="str">
        <f>Occupancy!C151</f>
        <v/>
      </c>
      <c r="BF23" s="695" t="str">
        <f>Occupancy!C152</f>
        <v/>
      </c>
      <c r="BG23" s="695" t="str">
        <f>Occupancy!C153</f>
        <v/>
      </c>
      <c r="BH23" s="695" t="str">
        <f>Occupancy!C154</f>
        <v/>
      </c>
      <c r="BI23" s="700" t="s">
        <v>336</v>
      </c>
      <c r="BJ23" s="701" t="s">
        <v>337</v>
      </c>
      <c r="BK23" s="702" t="s">
        <v>338</v>
      </c>
      <c r="BL23" s="101"/>
      <c r="BO23" s="234"/>
    </row>
    <row r="24" spans="1:67" x14ac:dyDescent="0.2">
      <c r="A24" s="765">
        <f>A27</f>
        <v>0</v>
      </c>
      <c r="C24" s="502" t="s">
        <v>24</v>
      </c>
      <c r="D24" s="493" t="str">
        <f>'Appraisal Inputs'!N108</f>
        <v/>
      </c>
      <c r="E24" s="493" t="str">
        <f>'Appraisal Inputs'!O108</f>
        <v/>
      </c>
      <c r="F24" s="493" t="str">
        <f>'Appraisal Inputs'!P108</f>
        <v/>
      </c>
      <c r="G24" s="497" t="str">
        <f>'Appraisal Inputs'!Q108</f>
        <v/>
      </c>
      <c r="H24" s="495" t="str">
        <f>'Appraisal Inputs'!R108</f>
        <v/>
      </c>
      <c r="I24" s="497" t="str">
        <f>'Lender Inputs'!R108</f>
        <v/>
      </c>
      <c r="J24" s="507" t="str">
        <f>'Lender Inputs'!S108</f>
        <v/>
      </c>
      <c r="K24" s="508" t="str">
        <f>'Lender Inputs'!T108</f>
        <v/>
      </c>
      <c r="L24" s="508" t="str">
        <f>'Lender Inputs'!U108</f>
        <v/>
      </c>
      <c r="M24" s="508" t="str">
        <f>'Lender Inputs'!V108</f>
        <v/>
      </c>
      <c r="N24" s="508" t="str">
        <f>'Lender Inputs'!W108</f>
        <v/>
      </c>
      <c r="O24" s="508" t="str">
        <f>'Lender Inputs'!X108</f>
        <v/>
      </c>
      <c r="P24" s="508" t="str">
        <f>'Lender Inputs'!Y108</f>
        <v/>
      </c>
      <c r="Q24" s="509" t="str">
        <f>'Lender Inputs'!Z108</f>
        <v/>
      </c>
      <c r="R24" s="101"/>
      <c r="S24" s="499" t="s">
        <v>24</v>
      </c>
      <c r="T24" s="690" t="str" cm="1">
        <f t="array" ref="T24">IFERROR(IF(_xlfn.XLOOKUP(T23,'Appraisal Inputs'!$C$294:$C$334,_xlfn.XLOOKUP(Census!$C$24,'Appraisal Inputs'!$E$293:$S$293,'Appraisal Inputs'!$E$294:$S$334))="","",_xlfn.XLOOKUP(T23,'Appraisal Inputs'!$C$294:$C$334,_xlfn.XLOOKUP(Census!$C$24,'Appraisal Inputs'!$E$293:$S$293,'Appraisal Inputs'!$E$294:$S$334))),"")</f>
        <v/>
      </c>
      <c r="U24" s="691" t="str" cm="1">
        <f t="array" ref="U24">IFERROR(IF(_xlfn.XLOOKUP(U23,'Appraisal Inputs'!$C$294:$C$334,_xlfn.XLOOKUP(Census!$C$24,'Appraisal Inputs'!$E$293:$S$293,'Appraisal Inputs'!$E$294:$S$334))="","",_xlfn.XLOOKUP(U23,'Appraisal Inputs'!$C$294:$C$334,_xlfn.XLOOKUP(Census!$C$24,'Appraisal Inputs'!$E$293:$S$293,'Appraisal Inputs'!$E$294:$S$334))),"")</f>
        <v/>
      </c>
      <c r="V24" s="691" t="str" cm="1">
        <f t="array" ref="V24">IFERROR(IF(_xlfn.XLOOKUP(V23,'Appraisal Inputs'!$C$294:$C$334,_xlfn.XLOOKUP(Census!$C$24,'Appraisal Inputs'!$E$293:$S$293,'Appraisal Inputs'!$E$294:$S$334))="","",_xlfn.XLOOKUP(V23,'Appraisal Inputs'!$C$294:$C$334,_xlfn.XLOOKUP(Census!$C$24,'Appraisal Inputs'!$E$293:$S$293,'Appraisal Inputs'!$E$294:$S$334))),"")</f>
        <v/>
      </c>
      <c r="W24" s="691" t="str" cm="1">
        <f t="array" ref="W24">IFERROR(IF(_xlfn.XLOOKUP(W23,'Appraisal Inputs'!$C$294:$C$334,_xlfn.XLOOKUP(Census!$C$24,'Appraisal Inputs'!$E$293:$S$293,'Appraisal Inputs'!$E$294:$S$334))="","",_xlfn.XLOOKUP(W23,'Appraisal Inputs'!$C$294:$C$334,_xlfn.XLOOKUP(Census!$C$24,'Appraisal Inputs'!$E$293:$S$293,'Appraisal Inputs'!$E$294:$S$334))),"")</f>
        <v/>
      </c>
      <c r="X24" s="691" t="str" cm="1">
        <f t="array" ref="X24">IFERROR(IF(_xlfn.XLOOKUP(X23,'Appraisal Inputs'!$C$294:$C$334,_xlfn.XLOOKUP(Census!$C$24,'Appraisal Inputs'!$E$293:$S$293,'Appraisal Inputs'!$E$294:$S$334))="","",_xlfn.XLOOKUP(X23,'Appraisal Inputs'!$C$294:$C$334,_xlfn.XLOOKUP(Census!$C$24,'Appraisal Inputs'!$E$293:$S$293,'Appraisal Inputs'!$E$294:$S$334))),"")</f>
        <v/>
      </c>
      <c r="Y24" s="691" t="str" cm="1">
        <f t="array" ref="Y24">IFERROR(IF(_xlfn.XLOOKUP(Y23,'Appraisal Inputs'!$C$294:$C$334,_xlfn.XLOOKUP(Census!$C$24,'Appraisal Inputs'!$E$293:$S$293,'Appraisal Inputs'!$E$294:$S$334))="","",_xlfn.XLOOKUP(Y23,'Appraisal Inputs'!$C$294:$C$334,_xlfn.XLOOKUP(Census!$C$24,'Appraisal Inputs'!$E$293:$S$293,'Appraisal Inputs'!$E$294:$S$334))),"")</f>
        <v/>
      </c>
      <c r="Z24" s="691" t="str" cm="1">
        <f t="array" ref="Z24">IFERROR(IF(_xlfn.XLOOKUP(Z23,'Appraisal Inputs'!$C$294:$C$334,_xlfn.XLOOKUP(Census!$C$24,'Appraisal Inputs'!$E$293:$S$293,'Appraisal Inputs'!$E$294:$S$334))="","",_xlfn.XLOOKUP(Z23,'Appraisal Inputs'!$C$294:$C$334,_xlfn.XLOOKUP(Census!$C$24,'Appraisal Inputs'!$E$293:$S$293,'Appraisal Inputs'!$E$294:$S$334))),"")</f>
        <v/>
      </c>
      <c r="AA24" s="691" t="str" cm="1">
        <f t="array" ref="AA24">IFERROR(IF(_xlfn.XLOOKUP(AA23,'Appraisal Inputs'!$C$294:$C$334,_xlfn.XLOOKUP(Census!$C$24,'Appraisal Inputs'!$E$293:$S$293,'Appraisal Inputs'!$E$294:$S$334))="","",_xlfn.XLOOKUP(AA23,'Appraisal Inputs'!$C$294:$C$334,_xlfn.XLOOKUP(Census!$C$24,'Appraisal Inputs'!$E$293:$S$293,'Appraisal Inputs'!$E$294:$S$334))),"")</f>
        <v/>
      </c>
      <c r="AB24" s="691" t="str" cm="1">
        <f t="array" ref="AB24">IFERROR(IF(_xlfn.XLOOKUP(AB23,'Appraisal Inputs'!$C$294:$C$334,_xlfn.XLOOKUP(Census!$C$24,'Appraisal Inputs'!$E$293:$S$293,'Appraisal Inputs'!$E$294:$S$334))="","",_xlfn.XLOOKUP(AB23,'Appraisal Inputs'!$C$294:$C$334,_xlfn.XLOOKUP(Census!$C$24,'Appraisal Inputs'!$E$293:$S$293,'Appraisal Inputs'!$E$294:$S$334))),"")</f>
        <v/>
      </c>
      <c r="AC24" s="691" t="str" cm="1">
        <f t="array" ref="AC24">IFERROR(IF(_xlfn.XLOOKUP(AC23,'Appraisal Inputs'!$C$294:$C$334,_xlfn.XLOOKUP(Census!$C$24,'Appraisal Inputs'!$E$293:$S$293,'Appraisal Inputs'!$E$294:$S$334))="","",_xlfn.XLOOKUP(AC23,'Appraisal Inputs'!$C$294:$C$334,_xlfn.XLOOKUP(Census!$C$24,'Appraisal Inputs'!$E$293:$S$293,'Appraisal Inputs'!$E$294:$S$334))),"")</f>
        <v/>
      </c>
      <c r="AD24" s="691" t="str" cm="1">
        <f t="array" ref="AD24">IFERROR(IF(_xlfn.XLOOKUP(AD23,'Appraisal Inputs'!$C$294:$C$334,_xlfn.XLOOKUP(Census!$C$24,'Appraisal Inputs'!$E$293:$S$293,'Appraisal Inputs'!$E$294:$S$334))="","",_xlfn.XLOOKUP(AD23,'Appraisal Inputs'!$C$294:$C$334,_xlfn.XLOOKUP(Census!$C$24,'Appraisal Inputs'!$E$293:$S$293,'Appraisal Inputs'!$E$294:$S$334))),"")</f>
        <v/>
      </c>
      <c r="AE24" s="691" t="str" cm="1">
        <f t="array" ref="AE24">IFERROR(IF(_xlfn.XLOOKUP(AE23,'Appraisal Inputs'!$C$294:$C$334,_xlfn.XLOOKUP(Census!$C$24,'Appraisal Inputs'!$E$293:$S$293,'Appraisal Inputs'!$E$294:$S$334))="","",_xlfn.XLOOKUP(AE23,'Appraisal Inputs'!$C$294:$C$334,_xlfn.XLOOKUP(Census!$C$24,'Appraisal Inputs'!$E$293:$S$293,'Appraisal Inputs'!$E$294:$S$334))),"")</f>
        <v/>
      </c>
      <c r="AF24" s="691" t="str" cm="1">
        <f t="array" ref="AF24">IFERROR(IF(_xlfn.XLOOKUP(AF23,'Appraisal Inputs'!$C$294:$C$334,_xlfn.XLOOKUP(Census!$C$24,'Appraisal Inputs'!$E$293:$S$293,'Appraisal Inputs'!$E$294:$S$334))="","",_xlfn.XLOOKUP(AF23,'Appraisal Inputs'!$C$294:$C$334,_xlfn.XLOOKUP(Census!$C$24,'Appraisal Inputs'!$E$293:$S$293,'Appraisal Inputs'!$E$294:$S$334))),"")</f>
        <v/>
      </c>
      <c r="AG24" s="691" t="str" cm="1">
        <f t="array" ref="AG24">IFERROR(IF(_xlfn.XLOOKUP(AG23,'Appraisal Inputs'!$C$294:$C$334,_xlfn.XLOOKUP(Census!$C$24,'Appraisal Inputs'!$E$293:$S$293,'Appraisal Inputs'!$E$294:$S$334))="","",_xlfn.XLOOKUP(AG23,'Appraisal Inputs'!$C$294:$C$334,_xlfn.XLOOKUP(Census!$C$24,'Appraisal Inputs'!$E$293:$S$293,'Appraisal Inputs'!$E$294:$S$334))),"")</f>
        <v/>
      </c>
      <c r="AH24" s="691" t="str" cm="1">
        <f t="array" ref="AH24">IFERROR(IF(_xlfn.XLOOKUP(AH23,'Appraisal Inputs'!$C$294:$C$334,_xlfn.XLOOKUP(Census!$C$24,'Appraisal Inputs'!$E$293:$S$293,'Appraisal Inputs'!$E$294:$S$334))="","",_xlfn.XLOOKUP(AH23,'Appraisal Inputs'!$C$294:$C$334,_xlfn.XLOOKUP(Census!$C$24,'Appraisal Inputs'!$E$293:$S$293,'Appraisal Inputs'!$E$294:$S$334))),"")</f>
        <v/>
      </c>
      <c r="AI24" s="691" t="str" cm="1">
        <f t="array" ref="AI24">IFERROR(IF(_xlfn.XLOOKUP(AI23,'Appraisal Inputs'!$C$294:$C$334,_xlfn.XLOOKUP(Census!$C$24,'Appraisal Inputs'!$E$293:$S$293,'Appraisal Inputs'!$E$294:$S$334))="","",_xlfn.XLOOKUP(AI23,'Appraisal Inputs'!$C$294:$C$334,_xlfn.XLOOKUP(Census!$C$24,'Appraisal Inputs'!$E$293:$S$293,'Appraisal Inputs'!$E$294:$S$334))),"")</f>
        <v/>
      </c>
      <c r="AJ24" s="691" t="str" cm="1">
        <f t="array" ref="AJ24">IFERROR(IF(_xlfn.XLOOKUP(AJ23,'Appraisal Inputs'!$C$294:$C$334,_xlfn.XLOOKUP(Census!$C$24,'Appraisal Inputs'!$E$293:$S$293,'Appraisal Inputs'!$E$294:$S$334))="","",_xlfn.XLOOKUP(AJ23,'Appraisal Inputs'!$C$294:$C$334,_xlfn.XLOOKUP(Census!$C$24,'Appraisal Inputs'!$E$293:$S$293,'Appraisal Inputs'!$E$294:$S$334))),"")</f>
        <v/>
      </c>
      <c r="AK24" s="691" t="str" cm="1">
        <f t="array" ref="AK24">IFERROR(IF(_xlfn.XLOOKUP(AK23,'Appraisal Inputs'!$C$294:$C$334,_xlfn.XLOOKUP(Census!$C$24,'Appraisal Inputs'!$E$293:$S$293,'Appraisal Inputs'!$E$294:$S$334))="","",_xlfn.XLOOKUP(AK23,'Appraisal Inputs'!$C$294:$C$334,_xlfn.XLOOKUP(Census!$C$24,'Appraisal Inputs'!$E$293:$S$293,'Appraisal Inputs'!$E$294:$S$334))),"")</f>
        <v/>
      </c>
      <c r="AL24" s="691" t="str" cm="1">
        <f t="array" ref="AL24">IFERROR(IF(_xlfn.XLOOKUP(AL23,'Appraisal Inputs'!$C$294:$C$334,_xlfn.XLOOKUP(Census!$C$24,'Appraisal Inputs'!$E$293:$S$293,'Appraisal Inputs'!$E$294:$S$334))="","",_xlfn.XLOOKUP(AL23,'Appraisal Inputs'!$C$294:$C$334,_xlfn.XLOOKUP(Census!$C$24,'Appraisal Inputs'!$E$293:$S$293,'Appraisal Inputs'!$E$294:$S$334))),"")</f>
        <v/>
      </c>
      <c r="AM24" s="691" t="str" cm="1">
        <f t="array" ref="AM24">IFERROR(IF(_xlfn.XLOOKUP(AM23,'Appraisal Inputs'!$C$294:$C$334,_xlfn.XLOOKUP(Census!$C$24,'Appraisal Inputs'!$E$293:$S$293,'Appraisal Inputs'!$E$294:$S$334))="","",_xlfn.XLOOKUP(AM23,'Appraisal Inputs'!$C$294:$C$334,_xlfn.XLOOKUP(Census!$C$24,'Appraisal Inputs'!$E$293:$S$293,'Appraisal Inputs'!$E$294:$S$334))),"")</f>
        <v/>
      </c>
      <c r="AN24" s="691" t="str" cm="1">
        <f t="array" ref="AN24">IFERROR(IF(_xlfn.XLOOKUP(AN23,'Appraisal Inputs'!$C$294:$C$334,_xlfn.XLOOKUP(Census!$C$24,'Appraisal Inputs'!$E$293:$S$293,'Appraisal Inputs'!$E$294:$S$334))="","",_xlfn.XLOOKUP(AN23,'Appraisal Inputs'!$C$294:$C$334,_xlfn.XLOOKUP(Census!$C$24,'Appraisal Inputs'!$E$293:$S$293,'Appraisal Inputs'!$E$294:$S$334))),"")</f>
        <v/>
      </c>
      <c r="AO24" s="691" t="str" cm="1">
        <f t="array" ref="AO24">IFERROR(IF(_xlfn.XLOOKUP(AO23,'Appraisal Inputs'!$C$294:$C$334,_xlfn.XLOOKUP(Census!$C$24,'Appraisal Inputs'!$E$293:$S$293,'Appraisal Inputs'!$E$294:$S$334))="","",_xlfn.XLOOKUP(AO23,'Appraisal Inputs'!$C$294:$C$334,_xlfn.XLOOKUP(Census!$C$24,'Appraisal Inputs'!$E$293:$S$293,'Appraisal Inputs'!$E$294:$S$334))),"")</f>
        <v/>
      </c>
      <c r="AP24" s="691" t="str" cm="1">
        <f t="array" ref="AP24">IFERROR(IF(_xlfn.XLOOKUP(AP23,'Appraisal Inputs'!$C$294:$C$334,_xlfn.XLOOKUP(Census!$C$24,'Appraisal Inputs'!$E$293:$S$293,'Appraisal Inputs'!$E$294:$S$334))="","",_xlfn.XLOOKUP(AP23,'Appraisal Inputs'!$C$294:$C$334,_xlfn.XLOOKUP(Census!$C$24,'Appraisal Inputs'!$E$293:$S$293,'Appraisal Inputs'!$E$294:$S$334))),"")</f>
        <v/>
      </c>
      <c r="AQ24" s="691" t="str" cm="1">
        <f t="array" ref="AQ24">IFERROR(IF(_xlfn.XLOOKUP(AQ23,'Appraisal Inputs'!$C$294:$C$334,_xlfn.XLOOKUP(Census!$C$24,'Appraisal Inputs'!$E$293:$S$293,'Appraisal Inputs'!$E$294:$S$334))="","",_xlfn.XLOOKUP(AQ23,'Appraisal Inputs'!$C$294:$C$334,_xlfn.XLOOKUP(Census!$C$24,'Appraisal Inputs'!$E$293:$S$293,'Appraisal Inputs'!$E$294:$S$334))),"")</f>
        <v/>
      </c>
      <c r="AR24" s="691" t="str" cm="1">
        <f t="array" ref="AR24">IFERROR(IF(_xlfn.XLOOKUP(AR23,'Appraisal Inputs'!$C$294:$C$334,_xlfn.XLOOKUP(Census!$C$24,'Appraisal Inputs'!$E$293:$S$293,'Appraisal Inputs'!$E$294:$S$334))="","",_xlfn.XLOOKUP(AR23,'Appraisal Inputs'!$C$294:$C$334,_xlfn.XLOOKUP(Census!$C$24,'Appraisal Inputs'!$E$293:$S$293,'Appraisal Inputs'!$E$294:$S$334))),"")</f>
        <v/>
      </c>
      <c r="AS24" s="691" t="str" cm="1">
        <f t="array" ref="AS24">IFERROR(IF(_xlfn.XLOOKUP(AS23,'Appraisal Inputs'!$C$294:$C$334,_xlfn.XLOOKUP(Census!$C$24,'Appraisal Inputs'!$E$293:$S$293,'Appraisal Inputs'!$E$294:$S$334))="","",_xlfn.XLOOKUP(AS23,'Appraisal Inputs'!$C$294:$C$334,_xlfn.XLOOKUP(Census!$C$24,'Appraisal Inputs'!$E$293:$S$293,'Appraisal Inputs'!$E$294:$S$334))),"")</f>
        <v/>
      </c>
      <c r="AT24" s="691" t="str" cm="1">
        <f t="array" ref="AT24">IFERROR(IF(_xlfn.XLOOKUP(AT23,'Appraisal Inputs'!$C$294:$C$334,_xlfn.XLOOKUP(Census!$C$24,'Appraisal Inputs'!$E$293:$S$293,'Appraisal Inputs'!$E$294:$S$334))="","",_xlfn.XLOOKUP(AT23,'Appraisal Inputs'!$C$294:$C$334,_xlfn.XLOOKUP(Census!$C$24,'Appraisal Inputs'!$E$293:$S$293,'Appraisal Inputs'!$E$294:$S$334))),"")</f>
        <v/>
      </c>
      <c r="AU24" s="691" t="str" cm="1">
        <f t="array" ref="AU24">IFERROR(IF(_xlfn.XLOOKUP(AU23,'Appraisal Inputs'!$C$294:$C$334,_xlfn.XLOOKUP(Census!$C$24,'Appraisal Inputs'!$E$293:$S$293,'Appraisal Inputs'!$E$294:$S$334))="","",_xlfn.XLOOKUP(AU23,'Appraisal Inputs'!$C$294:$C$334,_xlfn.XLOOKUP(Census!$C$24,'Appraisal Inputs'!$E$293:$S$293,'Appraisal Inputs'!$E$294:$S$334))),"")</f>
        <v/>
      </c>
      <c r="AV24" s="691" t="str" cm="1">
        <f t="array" ref="AV24">IFERROR(IF(_xlfn.XLOOKUP(AV23,'Appraisal Inputs'!$C$294:$C$334,_xlfn.XLOOKUP(Census!$C$24,'Appraisal Inputs'!$E$293:$S$293,'Appraisal Inputs'!$E$294:$S$334))="","",_xlfn.XLOOKUP(AV23,'Appraisal Inputs'!$C$294:$C$334,_xlfn.XLOOKUP(Census!$C$24,'Appraisal Inputs'!$E$293:$S$293,'Appraisal Inputs'!$E$294:$S$334))),"")</f>
        <v/>
      </c>
      <c r="AW24" s="691" t="str" cm="1">
        <f t="array" ref="AW24">IFERROR(IF(_xlfn.XLOOKUP(AW23,'Appraisal Inputs'!$C$294:$C$334,_xlfn.XLOOKUP(Census!$C$24,'Appraisal Inputs'!$E$293:$S$293,'Appraisal Inputs'!$E$294:$S$334))="","",_xlfn.XLOOKUP(AW23,'Appraisal Inputs'!$C$294:$C$334,_xlfn.XLOOKUP(Census!$C$24,'Appraisal Inputs'!$E$293:$S$293,'Appraisal Inputs'!$E$294:$S$334))),"")</f>
        <v/>
      </c>
      <c r="AX24" s="691" t="str" cm="1">
        <f t="array" ref="AX24">IFERROR(IF(_xlfn.XLOOKUP(AX23,'Appraisal Inputs'!$C$294:$C$334,_xlfn.XLOOKUP(Census!$C$24,'Appraisal Inputs'!$E$293:$S$293,'Appraisal Inputs'!$E$294:$S$334))="","",_xlfn.XLOOKUP(AX23,'Appraisal Inputs'!$C$294:$C$334,_xlfn.XLOOKUP(Census!$C$24,'Appraisal Inputs'!$E$293:$S$293,'Appraisal Inputs'!$E$294:$S$334))),"")</f>
        <v/>
      </c>
      <c r="AY24" s="691" t="str" cm="1">
        <f t="array" ref="AY24">IFERROR(IF(_xlfn.XLOOKUP(AY23,'Appraisal Inputs'!$C$294:$C$334,_xlfn.XLOOKUP(Census!$C$24,'Appraisal Inputs'!$E$293:$S$293,'Appraisal Inputs'!$E$294:$S$334))="","",_xlfn.XLOOKUP(AY23,'Appraisal Inputs'!$C$294:$C$334,_xlfn.XLOOKUP(Census!$C$24,'Appraisal Inputs'!$E$293:$S$293,'Appraisal Inputs'!$E$294:$S$334))),"")</f>
        <v/>
      </c>
      <c r="AZ24" s="691" t="str" cm="1">
        <f t="array" ref="AZ24">IFERROR(IF(_xlfn.XLOOKUP(AZ23,'Appraisal Inputs'!$C$294:$C$334,_xlfn.XLOOKUP(Census!$C$24,'Appraisal Inputs'!$E$293:$S$293,'Appraisal Inputs'!$E$294:$S$334))="","",_xlfn.XLOOKUP(AZ23,'Appraisal Inputs'!$C$294:$C$334,_xlfn.XLOOKUP(Census!$C$24,'Appraisal Inputs'!$E$293:$S$293,'Appraisal Inputs'!$E$294:$S$334))),"")</f>
        <v/>
      </c>
      <c r="BA24" s="691" t="str" cm="1">
        <f t="array" ref="BA24">IFERROR(IF(_xlfn.XLOOKUP(BA23,'Appraisal Inputs'!$C$294:$C$334,_xlfn.XLOOKUP(Census!$C$24,'Appraisal Inputs'!$E$293:$S$293,'Appraisal Inputs'!$E$294:$S$334))="","",_xlfn.XLOOKUP(BA23,'Appraisal Inputs'!$C$294:$C$334,_xlfn.XLOOKUP(Census!$C$24,'Appraisal Inputs'!$E$293:$S$293,'Appraisal Inputs'!$E$294:$S$334))),"")</f>
        <v/>
      </c>
      <c r="BB24" s="691" t="str" cm="1">
        <f t="array" ref="BB24">IFERROR(IF(_xlfn.XLOOKUP(BB23,'Appraisal Inputs'!$C$294:$C$334,_xlfn.XLOOKUP(Census!$C$24,'Appraisal Inputs'!$E$293:$S$293,'Appraisal Inputs'!$E$294:$S$334))="","",_xlfn.XLOOKUP(BB23,'Appraisal Inputs'!$C$294:$C$334,_xlfn.XLOOKUP(Census!$C$24,'Appraisal Inputs'!$E$293:$S$293,'Appraisal Inputs'!$E$294:$S$334))),"")</f>
        <v/>
      </c>
      <c r="BC24" s="691" t="str" cm="1">
        <f t="array" ref="BC24">IFERROR(IF(_xlfn.XLOOKUP(BC23,'Appraisal Inputs'!$C$294:$C$334,_xlfn.XLOOKUP(Census!$C$24,'Appraisal Inputs'!$E$293:$S$293,'Appraisal Inputs'!$E$294:$S$334))="","",_xlfn.XLOOKUP(BC23,'Appraisal Inputs'!$C$294:$C$334,_xlfn.XLOOKUP(Census!$C$24,'Appraisal Inputs'!$E$293:$S$293,'Appraisal Inputs'!$E$294:$S$334))),"")</f>
        <v/>
      </c>
      <c r="BD24" s="691" t="str" cm="1">
        <f t="array" ref="BD24">IFERROR(IF(_xlfn.XLOOKUP(BD23,'Appraisal Inputs'!$C$294:$C$334,_xlfn.XLOOKUP(Census!$C$24,'Appraisal Inputs'!$E$293:$S$293,'Appraisal Inputs'!$E$294:$S$334))="","",_xlfn.XLOOKUP(BD23,'Appraisal Inputs'!$C$294:$C$334,_xlfn.XLOOKUP(Census!$C$24,'Appraisal Inputs'!$E$293:$S$293,'Appraisal Inputs'!$E$294:$S$334))),"")</f>
        <v/>
      </c>
      <c r="BE24" s="691" t="str" cm="1">
        <f t="array" ref="BE24">IFERROR(IF(_xlfn.XLOOKUP(BE23,'Appraisal Inputs'!$C$294:$C$334,_xlfn.XLOOKUP(Census!$C$24,'Appraisal Inputs'!$E$293:$S$293,'Appraisal Inputs'!$E$294:$S$334))="","",_xlfn.XLOOKUP(BE23,'Appraisal Inputs'!$C$294:$C$334,_xlfn.XLOOKUP(Census!$C$24,'Appraisal Inputs'!$E$293:$S$293,'Appraisal Inputs'!$E$294:$S$334))),"")</f>
        <v/>
      </c>
      <c r="BF24" s="691" t="str" cm="1">
        <f t="array" ref="BF24">IFERROR(IF(_xlfn.XLOOKUP(BF23,'Appraisal Inputs'!$C$294:$C$334,_xlfn.XLOOKUP(Census!$C$24,'Appraisal Inputs'!$E$293:$S$293,'Appraisal Inputs'!$E$294:$S$334))="","",_xlfn.XLOOKUP(BF23,'Appraisal Inputs'!$C$294:$C$334,_xlfn.XLOOKUP(Census!$C$24,'Appraisal Inputs'!$E$293:$S$293,'Appraisal Inputs'!$E$294:$S$334))),"")</f>
        <v/>
      </c>
      <c r="BG24" s="691" t="str" cm="1">
        <f t="array" ref="BG24">IFERROR(IF(_xlfn.XLOOKUP(BG23,'Appraisal Inputs'!$C$294:$C$334,_xlfn.XLOOKUP(Census!$C$24,'Appraisal Inputs'!$E$293:$S$293,'Appraisal Inputs'!$E$294:$S$334))="","",_xlfn.XLOOKUP(BG23,'Appraisal Inputs'!$C$294:$C$334,_xlfn.XLOOKUP(Census!$C$24,'Appraisal Inputs'!$E$293:$S$293,'Appraisal Inputs'!$E$294:$S$334))),"")</f>
        <v/>
      </c>
      <c r="BH24" s="691" t="str" cm="1">
        <f t="array" ref="BH24">IFERROR(IF(_xlfn.XLOOKUP(BH23,'Appraisal Inputs'!$C$294:$C$334,_xlfn.XLOOKUP(Census!$C$24,'Appraisal Inputs'!$E$293:$S$293,'Appraisal Inputs'!$E$294:$S$334))="","",_xlfn.XLOOKUP(BH23,'Appraisal Inputs'!$C$294:$C$334,_xlfn.XLOOKUP(Census!$C$24,'Appraisal Inputs'!$E$293:$S$293,'Appraisal Inputs'!$E$294:$S$334))),"")</f>
        <v/>
      </c>
      <c r="BI24" s="692" t="str">
        <f>IF(SUM(T24:BH24)=0,"-",IFERROR(MIN(T24:BH24),"-"))</f>
        <v>-</v>
      </c>
      <c r="BJ24" s="526" t="str">
        <f>IF(SUM(T24:BH24)=0,"-",IFERROR(MAX(T24:BH24),"-"))</f>
        <v>-</v>
      </c>
      <c r="BK24" s="693" t="str">
        <f>IF(SUM(T24:BH24)=0,"-",IFERROR(AVERAGE(T24:BH24),"-"))</f>
        <v>-</v>
      </c>
      <c r="BL24" s="101"/>
      <c r="BO24" s="234"/>
    </row>
    <row r="25" spans="1:67" x14ac:dyDescent="0.2">
      <c r="A25" s="765">
        <f>A27</f>
        <v>0</v>
      </c>
      <c r="C25" s="500" t="s">
        <v>25</v>
      </c>
      <c r="D25" s="493" t="str">
        <f>'Appraisal Inputs'!N109</f>
        <v/>
      </c>
      <c r="E25" s="493" t="str">
        <f>'Appraisal Inputs'!O109</f>
        <v/>
      </c>
      <c r="F25" s="493" t="str">
        <f>'Appraisal Inputs'!P109</f>
        <v/>
      </c>
      <c r="G25" s="497" t="str">
        <f>'Appraisal Inputs'!Q109</f>
        <v/>
      </c>
      <c r="H25" s="495" t="str">
        <f>'Appraisal Inputs'!R109</f>
        <v/>
      </c>
      <c r="I25" s="497" t="str">
        <f>'Lender Inputs'!R109</f>
        <v/>
      </c>
      <c r="J25" s="495" t="str">
        <f>'Lender Inputs'!S109</f>
        <v/>
      </c>
      <c r="K25" s="493" t="str">
        <f>'Lender Inputs'!T109</f>
        <v/>
      </c>
      <c r="L25" s="493" t="str">
        <f>'Lender Inputs'!U109</f>
        <v/>
      </c>
      <c r="M25" s="493" t="str">
        <f>'Lender Inputs'!V109</f>
        <v/>
      </c>
      <c r="N25" s="493" t="str">
        <f>'Lender Inputs'!W109</f>
        <v/>
      </c>
      <c r="O25" s="493" t="str">
        <f>'Lender Inputs'!X109</f>
        <v/>
      </c>
      <c r="P25" s="493" t="str">
        <f>'Lender Inputs'!Y109</f>
        <v/>
      </c>
      <c r="Q25" s="509" t="str">
        <f>'Lender Inputs'!Z109</f>
        <v/>
      </c>
      <c r="R25" s="101"/>
      <c r="S25" s="500" t="s">
        <v>25</v>
      </c>
      <c r="T25" s="653" t="str" cm="1">
        <f t="array" ref="T25">IFERROR(IF(_xlfn.XLOOKUP(T23,'Appraisal Inputs'!$C$294:$C$334,_xlfn.XLOOKUP(Census!$C$25,'Appraisal Inputs'!$E$293:$S$293,'Appraisal Inputs'!$E$294:$S$334))="","",_xlfn.XLOOKUP(T23,'Appraisal Inputs'!$C$294:$C$334,_xlfn.XLOOKUP(Census!$C$25,'Appraisal Inputs'!$E$293:$S$293,'Appraisal Inputs'!$E$294:$S$334))),"")</f>
        <v/>
      </c>
      <c r="U25" s="493" t="str" cm="1">
        <f t="array" ref="U25">IFERROR(IF(_xlfn.XLOOKUP(U23,'Appraisal Inputs'!$C$294:$C$334,_xlfn.XLOOKUP(Census!$C$25,'Appraisal Inputs'!$E$293:$S$293,'Appraisal Inputs'!$E$294:$S$334))="","",_xlfn.XLOOKUP(U23,'Appraisal Inputs'!$C$294:$C$334,_xlfn.XLOOKUP(Census!$C$25,'Appraisal Inputs'!$E$293:$S$293,'Appraisal Inputs'!$E$294:$S$334))),"")</f>
        <v/>
      </c>
      <c r="V25" s="493" t="str" cm="1">
        <f t="array" ref="V25">IFERROR(IF(_xlfn.XLOOKUP(V23,'Appraisal Inputs'!$C$294:$C$334,_xlfn.XLOOKUP(Census!$C$25,'Appraisal Inputs'!$E$293:$S$293,'Appraisal Inputs'!$E$294:$S$334))="","",_xlfn.XLOOKUP(V23,'Appraisal Inputs'!$C$294:$C$334,_xlfn.XLOOKUP(Census!$C$25,'Appraisal Inputs'!$E$293:$S$293,'Appraisal Inputs'!$E$294:$S$334))),"")</f>
        <v/>
      </c>
      <c r="W25" s="493" t="str" cm="1">
        <f t="array" ref="W25">IFERROR(IF(_xlfn.XLOOKUP(W23,'Appraisal Inputs'!$C$294:$C$334,_xlfn.XLOOKUP(Census!$C$25,'Appraisal Inputs'!$E$293:$S$293,'Appraisal Inputs'!$E$294:$S$334))="","",_xlfn.XLOOKUP(W23,'Appraisal Inputs'!$C$294:$C$334,_xlfn.XLOOKUP(Census!$C$25,'Appraisal Inputs'!$E$293:$S$293,'Appraisal Inputs'!$E$294:$S$334))),"")</f>
        <v/>
      </c>
      <c r="X25" s="493" t="str" cm="1">
        <f t="array" ref="X25">IFERROR(IF(_xlfn.XLOOKUP(X23,'Appraisal Inputs'!$C$294:$C$334,_xlfn.XLOOKUP(Census!$C$25,'Appraisal Inputs'!$E$293:$S$293,'Appraisal Inputs'!$E$294:$S$334))="","",_xlfn.XLOOKUP(X23,'Appraisal Inputs'!$C$294:$C$334,_xlfn.XLOOKUP(Census!$C$25,'Appraisal Inputs'!$E$293:$S$293,'Appraisal Inputs'!$E$294:$S$334))),"")</f>
        <v/>
      </c>
      <c r="Y25" s="493" t="str" cm="1">
        <f t="array" ref="Y25">IFERROR(IF(_xlfn.XLOOKUP(Y23,'Appraisal Inputs'!$C$294:$C$334,_xlfn.XLOOKUP(Census!$C$25,'Appraisal Inputs'!$E$293:$S$293,'Appraisal Inputs'!$E$294:$S$334))="","",_xlfn.XLOOKUP(Y23,'Appraisal Inputs'!$C$294:$C$334,_xlfn.XLOOKUP(Census!$C$25,'Appraisal Inputs'!$E$293:$S$293,'Appraisal Inputs'!$E$294:$S$334))),"")</f>
        <v/>
      </c>
      <c r="Z25" s="493" t="str" cm="1">
        <f t="array" ref="Z25">IFERROR(IF(_xlfn.XLOOKUP(Z23,'Appraisal Inputs'!$C$294:$C$334,_xlfn.XLOOKUP(Census!$C$25,'Appraisal Inputs'!$E$293:$S$293,'Appraisal Inputs'!$E$294:$S$334))="","",_xlfn.XLOOKUP(Z23,'Appraisal Inputs'!$C$294:$C$334,_xlfn.XLOOKUP(Census!$C$25,'Appraisal Inputs'!$E$293:$S$293,'Appraisal Inputs'!$E$294:$S$334))),"")</f>
        <v/>
      </c>
      <c r="AA25" s="493" t="str" cm="1">
        <f t="array" ref="AA25">IFERROR(IF(_xlfn.XLOOKUP(AA23,'Appraisal Inputs'!$C$294:$C$334,_xlfn.XLOOKUP(Census!$C$25,'Appraisal Inputs'!$E$293:$S$293,'Appraisal Inputs'!$E$294:$S$334))="","",_xlfn.XLOOKUP(AA23,'Appraisal Inputs'!$C$294:$C$334,_xlfn.XLOOKUP(Census!$C$25,'Appraisal Inputs'!$E$293:$S$293,'Appraisal Inputs'!$E$294:$S$334))),"")</f>
        <v/>
      </c>
      <c r="AB25" s="493" t="str" cm="1">
        <f t="array" ref="AB25">IFERROR(IF(_xlfn.XLOOKUP(AB23,'Appraisal Inputs'!$C$294:$C$334,_xlfn.XLOOKUP(Census!$C$25,'Appraisal Inputs'!$E$293:$S$293,'Appraisal Inputs'!$E$294:$S$334))="","",_xlfn.XLOOKUP(AB23,'Appraisal Inputs'!$C$294:$C$334,_xlfn.XLOOKUP(Census!$C$25,'Appraisal Inputs'!$E$293:$S$293,'Appraisal Inputs'!$E$294:$S$334))),"")</f>
        <v/>
      </c>
      <c r="AC25" s="493" t="str" cm="1">
        <f t="array" ref="AC25">IFERROR(IF(_xlfn.XLOOKUP(AC23,'Appraisal Inputs'!$C$294:$C$334,_xlfn.XLOOKUP(Census!$C$25,'Appraisal Inputs'!$E$293:$S$293,'Appraisal Inputs'!$E$294:$S$334))="","",_xlfn.XLOOKUP(AC23,'Appraisal Inputs'!$C$294:$C$334,_xlfn.XLOOKUP(Census!$C$25,'Appraisal Inputs'!$E$293:$S$293,'Appraisal Inputs'!$E$294:$S$334))),"")</f>
        <v/>
      </c>
      <c r="AD25" s="493" t="str" cm="1">
        <f t="array" ref="AD25">IFERROR(IF(_xlfn.XLOOKUP(AD23,'Appraisal Inputs'!$C$294:$C$334,_xlfn.XLOOKUP(Census!$C$25,'Appraisal Inputs'!$E$293:$S$293,'Appraisal Inputs'!$E$294:$S$334))="","",_xlfn.XLOOKUP(AD23,'Appraisal Inputs'!$C$294:$C$334,_xlfn.XLOOKUP(Census!$C$25,'Appraisal Inputs'!$E$293:$S$293,'Appraisal Inputs'!$E$294:$S$334))),"")</f>
        <v/>
      </c>
      <c r="AE25" s="493" t="str" cm="1">
        <f t="array" ref="AE25">IFERROR(IF(_xlfn.XLOOKUP(AE23,'Appraisal Inputs'!$C$294:$C$334,_xlfn.XLOOKUP(Census!$C$25,'Appraisal Inputs'!$E$293:$S$293,'Appraisal Inputs'!$E$294:$S$334))="","",_xlfn.XLOOKUP(AE23,'Appraisal Inputs'!$C$294:$C$334,_xlfn.XLOOKUP(Census!$C$25,'Appraisal Inputs'!$E$293:$S$293,'Appraisal Inputs'!$E$294:$S$334))),"")</f>
        <v/>
      </c>
      <c r="AF25" s="493" t="str" cm="1">
        <f t="array" ref="AF25">IFERROR(IF(_xlfn.XLOOKUP(AF23,'Appraisal Inputs'!$C$294:$C$334,_xlfn.XLOOKUP(Census!$C$25,'Appraisal Inputs'!$E$293:$S$293,'Appraisal Inputs'!$E$294:$S$334))="","",_xlfn.XLOOKUP(AF23,'Appraisal Inputs'!$C$294:$C$334,_xlfn.XLOOKUP(Census!$C$25,'Appraisal Inputs'!$E$293:$S$293,'Appraisal Inputs'!$E$294:$S$334))),"")</f>
        <v/>
      </c>
      <c r="AG25" s="493" t="str" cm="1">
        <f t="array" ref="AG25">IFERROR(IF(_xlfn.XLOOKUP(AG23,'Appraisal Inputs'!$C$294:$C$334,_xlfn.XLOOKUP(Census!$C$25,'Appraisal Inputs'!$E$293:$S$293,'Appraisal Inputs'!$E$294:$S$334))="","",_xlfn.XLOOKUP(AG23,'Appraisal Inputs'!$C$294:$C$334,_xlfn.XLOOKUP(Census!$C$25,'Appraisal Inputs'!$E$293:$S$293,'Appraisal Inputs'!$E$294:$S$334))),"")</f>
        <v/>
      </c>
      <c r="AH25" s="493" t="str" cm="1">
        <f t="array" ref="AH25">IFERROR(IF(_xlfn.XLOOKUP(AH23,'Appraisal Inputs'!$C$294:$C$334,_xlfn.XLOOKUP(Census!$C$25,'Appraisal Inputs'!$E$293:$S$293,'Appraisal Inputs'!$E$294:$S$334))="","",_xlfn.XLOOKUP(AH23,'Appraisal Inputs'!$C$294:$C$334,_xlfn.XLOOKUP(Census!$C$25,'Appraisal Inputs'!$E$293:$S$293,'Appraisal Inputs'!$E$294:$S$334))),"")</f>
        <v/>
      </c>
      <c r="AI25" s="493" t="str" cm="1">
        <f t="array" ref="AI25">IFERROR(IF(_xlfn.XLOOKUP(AI23,'Appraisal Inputs'!$C$294:$C$334,_xlfn.XLOOKUP(Census!$C$25,'Appraisal Inputs'!$E$293:$S$293,'Appraisal Inputs'!$E$294:$S$334))="","",_xlfn.XLOOKUP(AI23,'Appraisal Inputs'!$C$294:$C$334,_xlfn.XLOOKUP(Census!$C$25,'Appraisal Inputs'!$E$293:$S$293,'Appraisal Inputs'!$E$294:$S$334))),"")</f>
        <v/>
      </c>
      <c r="AJ25" s="493" t="str" cm="1">
        <f t="array" ref="AJ25">IFERROR(IF(_xlfn.XLOOKUP(AJ23,'Appraisal Inputs'!$C$294:$C$334,_xlfn.XLOOKUP(Census!$C$25,'Appraisal Inputs'!$E$293:$S$293,'Appraisal Inputs'!$E$294:$S$334))="","",_xlfn.XLOOKUP(AJ23,'Appraisal Inputs'!$C$294:$C$334,_xlfn.XLOOKUP(Census!$C$25,'Appraisal Inputs'!$E$293:$S$293,'Appraisal Inputs'!$E$294:$S$334))),"")</f>
        <v/>
      </c>
      <c r="AK25" s="493" t="str" cm="1">
        <f t="array" ref="AK25">IFERROR(IF(_xlfn.XLOOKUP(AK23,'Appraisal Inputs'!$C$294:$C$334,_xlfn.XLOOKUP(Census!$C$25,'Appraisal Inputs'!$E$293:$S$293,'Appraisal Inputs'!$E$294:$S$334))="","",_xlfn.XLOOKUP(AK23,'Appraisal Inputs'!$C$294:$C$334,_xlfn.XLOOKUP(Census!$C$25,'Appraisal Inputs'!$E$293:$S$293,'Appraisal Inputs'!$E$294:$S$334))),"")</f>
        <v/>
      </c>
      <c r="AL25" s="493" t="str" cm="1">
        <f t="array" ref="AL25">IFERROR(IF(_xlfn.XLOOKUP(AL23,'Appraisal Inputs'!$C$294:$C$334,_xlfn.XLOOKUP(Census!$C$25,'Appraisal Inputs'!$E$293:$S$293,'Appraisal Inputs'!$E$294:$S$334))="","",_xlfn.XLOOKUP(AL23,'Appraisal Inputs'!$C$294:$C$334,_xlfn.XLOOKUP(Census!$C$25,'Appraisal Inputs'!$E$293:$S$293,'Appraisal Inputs'!$E$294:$S$334))),"")</f>
        <v/>
      </c>
      <c r="AM25" s="493" t="str" cm="1">
        <f t="array" ref="AM25">IFERROR(IF(_xlfn.XLOOKUP(AM23,'Appraisal Inputs'!$C$294:$C$334,_xlfn.XLOOKUP(Census!$C$25,'Appraisal Inputs'!$E$293:$S$293,'Appraisal Inputs'!$E$294:$S$334))="","",_xlfn.XLOOKUP(AM23,'Appraisal Inputs'!$C$294:$C$334,_xlfn.XLOOKUP(Census!$C$25,'Appraisal Inputs'!$E$293:$S$293,'Appraisal Inputs'!$E$294:$S$334))),"")</f>
        <v/>
      </c>
      <c r="AN25" s="493" t="str" cm="1">
        <f t="array" ref="AN25">IFERROR(IF(_xlfn.XLOOKUP(AN23,'Appraisal Inputs'!$C$294:$C$334,_xlfn.XLOOKUP(Census!$C$25,'Appraisal Inputs'!$E$293:$S$293,'Appraisal Inputs'!$E$294:$S$334))="","",_xlfn.XLOOKUP(AN23,'Appraisal Inputs'!$C$294:$C$334,_xlfn.XLOOKUP(Census!$C$25,'Appraisal Inputs'!$E$293:$S$293,'Appraisal Inputs'!$E$294:$S$334))),"")</f>
        <v/>
      </c>
      <c r="AO25" s="493" t="str" cm="1">
        <f t="array" ref="AO25">IFERROR(IF(_xlfn.XLOOKUP(AO23,'Appraisal Inputs'!$C$294:$C$334,_xlfn.XLOOKUP(Census!$C$25,'Appraisal Inputs'!$E$293:$S$293,'Appraisal Inputs'!$E$294:$S$334))="","",_xlfn.XLOOKUP(AO23,'Appraisal Inputs'!$C$294:$C$334,_xlfn.XLOOKUP(Census!$C$25,'Appraisal Inputs'!$E$293:$S$293,'Appraisal Inputs'!$E$294:$S$334))),"")</f>
        <v/>
      </c>
      <c r="AP25" s="493" t="str" cm="1">
        <f t="array" ref="AP25">IFERROR(IF(_xlfn.XLOOKUP(AP23,'Appraisal Inputs'!$C$294:$C$334,_xlfn.XLOOKUP(Census!$C$25,'Appraisal Inputs'!$E$293:$S$293,'Appraisal Inputs'!$E$294:$S$334))="","",_xlfn.XLOOKUP(AP23,'Appraisal Inputs'!$C$294:$C$334,_xlfn.XLOOKUP(Census!$C$25,'Appraisal Inputs'!$E$293:$S$293,'Appraisal Inputs'!$E$294:$S$334))),"")</f>
        <v/>
      </c>
      <c r="AQ25" s="493" t="str" cm="1">
        <f t="array" ref="AQ25">IFERROR(IF(_xlfn.XLOOKUP(AQ23,'Appraisal Inputs'!$C$294:$C$334,_xlfn.XLOOKUP(Census!$C$25,'Appraisal Inputs'!$E$293:$S$293,'Appraisal Inputs'!$E$294:$S$334))="","",_xlfn.XLOOKUP(AQ23,'Appraisal Inputs'!$C$294:$C$334,_xlfn.XLOOKUP(Census!$C$25,'Appraisal Inputs'!$E$293:$S$293,'Appraisal Inputs'!$E$294:$S$334))),"")</f>
        <v/>
      </c>
      <c r="AR25" s="493" t="str" cm="1">
        <f t="array" ref="AR25">IFERROR(IF(_xlfn.XLOOKUP(AR23,'Appraisal Inputs'!$C$294:$C$334,_xlfn.XLOOKUP(Census!$C$25,'Appraisal Inputs'!$E$293:$S$293,'Appraisal Inputs'!$E$294:$S$334))="","",_xlfn.XLOOKUP(AR23,'Appraisal Inputs'!$C$294:$C$334,_xlfn.XLOOKUP(Census!$C$25,'Appraisal Inputs'!$E$293:$S$293,'Appraisal Inputs'!$E$294:$S$334))),"")</f>
        <v/>
      </c>
      <c r="AS25" s="493" t="str" cm="1">
        <f t="array" ref="AS25">IFERROR(IF(_xlfn.XLOOKUP(AS23,'Appraisal Inputs'!$C$294:$C$334,_xlfn.XLOOKUP(Census!$C$25,'Appraisal Inputs'!$E$293:$S$293,'Appraisal Inputs'!$E$294:$S$334))="","",_xlfn.XLOOKUP(AS23,'Appraisal Inputs'!$C$294:$C$334,_xlfn.XLOOKUP(Census!$C$25,'Appraisal Inputs'!$E$293:$S$293,'Appraisal Inputs'!$E$294:$S$334))),"")</f>
        <v/>
      </c>
      <c r="AT25" s="493" t="str" cm="1">
        <f t="array" ref="AT25">IFERROR(IF(_xlfn.XLOOKUP(AT23,'Appraisal Inputs'!$C$294:$C$334,_xlfn.XLOOKUP(Census!$C$25,'Appraisal Inputs'!$E$293:$S$293,'Appraisal Inputs'!$E$294:$S$334))="","",_xlfn.XLOOKUP(AT23,'Appraisal Inputs'!$C$294:$C$334,_xlfn.XLOOKUP(Census!$C$25,'Appraisal Inputs'!$E$293:$S$293,'Appraisal Inputs'!$E$294:$S$334))),"")</f>
        <v/>
      </c>
      <c r="AU25" s="493" t="str" cm="1">
        <f t="array" ref="AU25">IFERROR(IF(_xlfn.XLOOKUP(AU23,'Appraisal Inputs'!$C$294:$C$334,_xlfn.XLOOKUP(Census!$C$25,'Appraisal Inputs'!$E$293:$S$293,'Appraisal Inputs'!$E$294:$S$334))="","",_xlfn.XLOOKUP(AU23,'Appraisal Inputs'!$C$294:$C$334,_xlfn.XLOOKUP(Census!$C$25,'Appraisal Inputs'!$E$293:$S$293,'Appraisal Inputs'!$E$294:$S$334))),"")</f>
        <v/>
      </c>
      <c r="AV25" s="493" t="str" cm="1">
        <f t="array" ref="AV25">IFERROR(IF(_xlfn.XLOOKUP(AV23,'Appraisal Inputs'!$C$294:$C$334,_xlfn.XLOOKUP(Census!$C$25,'Appraisal Inputs'!$E$293:$S$293,'Appraisal Inputs'!$E$294:$S$334))="","",_xlfn.XLOOKUP(AV23,'Appraisal Inputs'!$C$294:$C$334,_xlfn.XLOOKUP(Census!$C$25,'Appraisal Inputs'!$E$293:$S$293,'Appraisal Inputs'!$E$294:$S$334))),"")</f>
        <v/>
      </c>
      <c r="AW25" s="493" t="str" cm="1">
        <f t="array" ref="AW25">IFERROR(IF(_xlfn.XLOOKUP(AW23,'Appraisal Inputs'!$C$294:$C$334,_xlfn.XLOOKUP(Census!$C$25,'Appraisal Inputs'!$E$293:$S$293,'Appraisal Inputs'!$E$294:$S$334))="","",_xlfn.XLOOKUP(AW23,'Appraisal Inputs'!$C$294:$C$334,_xlfn.XLOOKUP(Census!$C$25,'Appraisal Inputs'!$E$293:$S$293,'Appraisal Inputs'!$E$294:$S$334))),"")</f>
        <v/>
      </c>
      <c r="AX25" s="493" t="str" cm="1">
        <f t="array" ref="AX25">IFERROR(IF(_xlfn.XLOOKUP(AX23,'Appraisal Inputs'!$C$294:$C$334,_xlfn.XLOOKUP(Census!$C$25,'Appraisal Inputs'!$E$293:$S$293,'Appraisal Inputs'!$E$294:$S$334))="","",_xlfn.XLOOKUP(AX23,'Appraisal Inputs'!$C$294:$C$334,_xlfn.XLOOKUP(Census!$C$25,'Appraisal Inputs'!$E$293:$S$293,'Appraisal Inputs'!$E$294:$S$334))),"")</f>
        <v/>
      </c>
      <c r="AY25" s="493" t="str" cm="1">
        <f t="array" ref="AY25">IFERROR(IF(_xlfn.XLOOKUP(AY23,'Appraisal Inputs'!$C$294:$C$334,_xlfn.XLOOKUP(Census!$C$25,'Appraisal Inputs'!$E$293:$S$293,'Appraisal Inputs'!$E$294:$S$334))="","",_xlfn.XLOOKUP(AY23,'Appraisal Inputs'!$C$294:$C$334,_xlfn.XLOOKUP(Census!$C$25,'Appraisal Inputs'!$E$293:$S$293,'Appraisal Inputs'!$E$294:$S$334))),"")</f>
        <v/>
      </c>
      <c r="AZ25" s="493" t="str" cm="1">
        <f t="array" ref="AZ25">IFERROR(IF(_xlfn.XLOOKUP(AZ23,'Appraisal Inputs'!$C$294:$C$334,_xlfn.XLOOKUP(Census!$C$25,'Appraisal Inputs'!$E$293:$S$293,'Appraisal Inputs'!$E$294:$S$334))="","",_xlfn.XLOOKUP(AZ23,'Appraisal Inputs'!$C$294:$C$334,_xlfn.XLOOKUP(Census!$C$25,'Appraisal Inputs'!$E$293:$S$293,'Appraisal Inputs'!$E$294:$S$334))),"")</f>
        <v/>
      </c>
      <c r="BA25" s="493" t="str" cm="1">
        <f t="array" ref="BA25">IFERROR(IF(_xlfn.XLOOKUP(BA23,'Appraisal Inputs'!$C$294:$C$334,_xlfn.XLOOKUP(Census!$C$25,'Appraisal Inputs'!$E$293:$S$293,'Appraisal Inputs'!$E$294:$S$334))="","",_xlfn.XLOOKUP(BA23,'Appraisal Inputs'!$C$294:$C$334,_xlfn.XLOOKUP(Census!$C$25,'Appraisal Inputs'!$E$293:$S$293,'Appraisal Inputs'!$E$294:$S$334))),"")</f>
        <v/>
      </c>
      <c r="BB25" s="493" t="str" cm="1">
        <f t="array" ref="BB25">IFERROR(IF(_xlfn.XLOOKUP(BB23,'Appraisal Inputs'!$C$294:$C$334,_xlfn.XLOOKUP(Census!$C$25,'Appraisal Inputs'!$E$293:$S$293,'Appraisal Inputs'!$E$294:$S$334))="","",_xlfn.XLOOKUP(BB23,'Appraisal Inputs'!$C$294:$C$334,_xlfn.XLOOKUP(Census!$C$25,'Appraisal Inputs'!$E$293:$S$293,'Appraisal Inputs'!$E$294:$S$334))),"")</f>
        <v/>
      </c>
      <c r="BC25" s="493" t="str" cm="1">
        <f t="array" ref="BC25">IFERROR(IF(_xlfn.XLOOKUP(BC23,'Appraisal Inputs'!$C$294:$C$334,_xlfn.XLOOKUP(Census!$C$25,'Appraisal Inputs'!$E$293:$S$293,'Appraisal Inputs'!$E$294:$S$334))="","",_xlfn.XLOOKUP(BC23,'Appraisal Inputs'!$C$294:$C$334,_xlfn.XLOOKUP(Census!$C$25,'Appraisal Inputs'!$E$293:$S$293,'Appraisal Inputs'!$E$294:$S$334))),"")</f>
        <v/>
      </c>
      <c r="BD25" s="493" t="str" cm="1">
        <f t="array" ref="BD25">IFERROR(IF(_xlfn.XLOOKUP(BD23,'Appraisal Inputs'!$C$294:$C$334,_xlfn.XLOOKUP(Census!$C$25,'Appraisal Inputs'!$E$293:$S$293,'Appraisal Inputs'!$E$294:$S$334))="","",_xlfn.XLOOKUP(BD23,'Appraisal Inputs'!$C$294:$C$334,_xlfn.XLOOKUP(Census!$C$25,'Appraisal Inputs'!$E$293:$S$293,'Appraisal Inputs'!$E$294:$S$334))),"")</f>
        <v/>
      </c>
      <c r="BE25" s="493" t="str" cm="1">
        <f t="array" ref="BE25">IFERROR(IF(_xlfn.XLOOKUP(BE23,'Appraisal Inputs'!$C$294:$C$334,_xlfn.XLOOKUP(Census!$C$25,'Appraisal Inputs'!$E$293:$S$293,'Appraisal Inputs'!$E$294:$S$334))="","",_xlfn.XLOOKUP(BE23,'Appraisal Inputs'!$C$294:$C$334,_xlfn.XLOOKUP(Census!$C$25,'Appraisal Inputs'!$E$293:$S$293,'Appraisal Inputs'!$E$294:$S$334))),"")</f>
        <v/>
      </c>
      <c r="BF25" s="493" t="str" cm="1">
        <f t="array" ref="BF25">IFERROR(IF(_xlfn.XLOOKUP(BF23,'Appraisal Inputs'!$C$294:$C$334,_xlfn.XLOOKUP(Census!$C$25,'Appraisal Inputs'!$E$293:$S$293,'Appraisal Inputs'!$E$294:$S$334))="","",_xlfn.XLOOKUP(BF23,'Appraisal Inputs'!$C$294:$C$334,_xlfn.XLOOKUP(Census!$C$25,'Appraisal Inputs'!$E$293:$S$293,'Appraisal Inputs'!$E$294:$S$334))),"")</f>
        <v/>
      </c>
      <c r="BG25" s="493" t="str" cm="1">
        <f t="array" ref="BG25">IFERROR(IF(_xlfn.XLOOKUP(BG23,'Appraisal Inputs'!$C$294:$C$334,_xlfn.XLOOKUP(Census!$C$25,'Appraisal Inputs'!$E$293:$S$293,'Appraisal Inputs'!$E$294:$S$334))="","",_xlfn.XLOOKUP(BG23,'Appraisal Inputs'!$C$294:$C$334,_xlfn.XLOOKUP(Census!$C$25,'Appraisal Inputs'!$E$293:$S$293,'Appraisal Inputs'!$E$294:$S$334))),"")</f>
        <v/>
      </c>
      <c r="BH25" s="493" t="str" cm="1">
        <f t="array" ref="BH25">IFERROR(IF(_xlfn.XLOOKUP(BH23,'Appraisal Inputs'!$C$294:$C$334,_xlfn.XLOOKUP(Census!$C$25,'Appraisal Inputs'!$E$293:$S$293,'Appraisal Inputs'!$E$294:$S$334))="","",_xlfn.XLOOKUP(BH23,'Appraisal Inputs'!$C$294:$C$334,_xlfn.XLOOKUP(Census!$C$25,'Appraisal Inputs'!$E$293:$S$293,'Appraisal Inputs'!$E$294:$S$334))),"")</f>
        <v/>
      </c>
      <c r="BI25" s="218" t="str">
        <f>IF(SUM(T25:BH25)=0,"-",IFERROR(MIN(T25:BH25),"-"))</f>
        <v>-</v>
      </c>
      <c r="BJ25" s="217" t="str">
        <f>IF(SUM(T25:BH25)=0,"-",IFERROR(MAX(T25:BH25),"-"))</f>
        <v>-</v>
      </c>
      <c r="BK25" s="145" t="str">
        <f>IF(SUM(T25:BH25)=0,"-",IFERROR(AVERAGE(T25:BH25),"-"))</f>
        <v>-</v>
      </c>
      <c r="BL25" s="101"/>
      <c r="BO25" s="234"/>
    </row>
    <row r="26" spans="1:67" ht="13.5" thickBot="1" x14ac:dyDescent="0.25">
      <c r="A26" s="765">
        <f>A27</f>
        <v>0</v>
      </c>
      <c r="C26" s="642" t="s">
        <v>485</v>
      </c>
      <c r="D26" s="643" t="str">
        <f>IF(SUM('Appraisal Inputs'!N108:N111)=0,"",SUM('Appraisal Inputs'!N110:N111))</f>
        <v/>
      </c>
      <c r="E26" s="643" t="str">
        <f>IF(SUM('Appraisal Inputs'!O108:O111)=0,"",SUM('Appraisal Inputs'!O110:O111))</f>
        <v/>
      </c>
      <c r="F26" s="643" t="str">
        <f>IF(SUM('Appraisal Inputs'!P108:P111)=0,"",SUM('Appraisal Inputs'!P110:P111))</f>
        <v/>
      </c>
      <c r="G26" s="644" t="str">
        <f>IF(SUM('Appraisal Inputs'!Q108:Q111)=0,"",SUM('Appraisal Inputs'!Q110:Q111))</f>
        <v/>
      </c>
      <c r="H26" s="645" t="str">
        <f>IF(SUM('Appraisal Inputs'!R108:R111)=0,"",SUM('Appraisal Inputs'!R110:R111))</f>
        <v/>
      </c>
      <c r="I26" s="644" t="str">
        <f>IF(SUM('Lender Inputs'!R108:R111)=0,"",SUM('Lender Inputs'!R110:R111))</f>
        <v/>
      </c>
      <c r="J26" s="510" t="str">
        <f>IF(SUM('Lender Inputs'!S108:S111)=0,"",SUM('Lender Inputs'!S110:S111))</f>
        <v/>
      </c>
      <c r="K26" s="511" t="str">
        <f>IF(SUM('Lender Inputs'!T108:T111)=0,"",SUM('Lender Inputs'!T110:T111))</f>
        <v/>
      </c>
      <c r="L26" s="511" t="str">
        <f>IF(SUM('Lender Inputs'!U108:U111)=0,"",SUM('Lender Inputs'!U110:U111))</f>
        <v/>
      </c>
      <c r="M26" s="511" t="str">
        <f>IF(SUM('Lender Inputs'!V108:V111)=0,"",SUM('Lender Inputs'!V110:V111))</f>
        <v/>
      </c>
      <c r="N26" s="511" t="str">
        <f>IF(SUM('Lender Inputs'!W108:W111)=0,"",SUM('Lender Inputs'!W110:W111))</f>
        <v/>
      </c>
      <c r="O26" s="511" t="str">
        <f>IF(SUM('Lender Inputs'!X108:X111)=0,"",SUM('Lender Inputs'!X110:X111))</f>
        <v/>
      </c>
      <c r="P26" s="511" t="str">
        <f>IF(SUM('Lender Inputs'!Y108:Y111)=0,"",SUM('Lender Inputs'!Y110:Y111))</f>
        <v/>
      </c>
      <c r="Q26" s="761" t="str">
        <f>IF(SUM('Lender Inputs'!Z108:Z111)=0,"",SUM('Lender Inputs'!Z110:Z111))</f>
        <v/>
      </c>
      <c r="R26" s="101"/>
      <c r="S26" s="642" t="s">
        <v>485</v>
      </c>
      <c r="T26" s="653" t="str" cm="1">
        <f t="array" ref="T26">IFERROR(IF(_xlfn.XLOOKUP(T23,'Appraisal Inputs'!$C$294:$C$334,_xlfn.XLOOKUP(Census!$C$26,'Appraisal Inputs'!$E$293:$S$293,'Appraisal Inputs'!$E$294:$S$334))="","",_xlfn.XLOOKUP(T23,'Appraisal Inputs'!$C$294:$C$334,_xlfn.XLOOKUP(Census!$C$26,'Appraisal Inputs'!$E$293:$S$293,'Appraisal Inputs'!$E$294:$S$334))),"")</f>
        <v/>
      </c>
      <c r="U26" s="493" t="str" cm="1">
        <f t="array" ref="U26">IFERROR(IF(_xlfn.XLOOKUP(U23,'Appraisal Inputs'!$C$294:$C$334,_xlfn.XLOOKUP(Census!$C$26,'Appraisal Inputs'!$E$293:$S$293,'Appraisal Inputs'!$E$294:$S$334))="","",_xlfn.XLOOKUP(U23,'Appraisal Inputs'!$C$294:$C$334,_xlfn.XLOOKUP(Census!$C$26,'Appraisal Inputs'!$E$293:$S$293,'Appraisal Inputs'!$E$294:$S$334))),"")</f>
        <v/>
      </c>
      <c r="V26" s="493" t="str" cm="1">
        <f t="array" ref="V26">IFERROR(IF(_xlfn.XLOOKUP(V23,'Appraisal Inputs'!$C$294:$C$334,_xlfn.XLOOKUP(Census!$C$26,'Appraisal Inputs'!$E$293:$S$293,'Appraisal Inputs'!$E$294:$S$334))="","",_xlfn.XLOOKUP(V23,'Appraisal Inputs'!$C$294:$C$334,_xlfn.XLOOKUP(Census!$C$26,'Appraisal Inputs'!$E$293:$S$293,'Appraisal Inputs'!$E$294:$S$334))),"")</f>
        <v/>
      </c>
      <c r="W26" s="493" t="str" cm="1">
        <f t="array" ref="W26">IFERROR(IF(_xlfn.XLOOKUP(W23,'Appraisal Inputs'!$C$294:$C$334,_xlfn.XLOOKUP(Census!$C$26,'Appraisal Inputs'!$E$293:$S$293,'Appraisal Inputs'!$E$294:$S$334))="","",_xlfn.XLOOKUP(W23,'Appraisal Inputs'!$C$294:$C$334,_xlfn.XLOOKUP(Census!$C$26,'Appraisal Inputs'!$E$293:$S$293,'Appraisal Inputs'!$E$294:$S$334))),"")</f>
        <v/>
      </c>
      <c r="X26" s="493" t="str" cm="1">
        <f t="array" ref="X26">IFERROR(IF(_xlfn.XLOOKUP(X23,'Appraisal Inputs'!$C$294:$C$334,_xlfn.XLOOKUP(Census!$C$26,'Appraisal Inputs'!$E$293:$S$293,'Appraisal Inputs'!$E$294:$S$334))="","",_xlfn.XLOOKUP(X23,'Appraisal Inputs'!$C$294:$C$334,_xlfn.XLOOKUP(Census!$C$26,'Appraisal Inputs'!$E$293:$S$293,'Appraisal Inputs'!$E$294:$S$334))),"")</f>
        <v/>
      </c>
      <c r="Y26" s="493" t="str" cm="1">
        <f t="array" ref="Y26">IFERROR(IF(_xlfn.XLOOKUP(Y23,'Appraisal Inputs'!$C$294:$C$334,_xlfn.XLOOKUP(Census!$C$26,'Appraisal Inputs'!$E$293:$S$293,'Appraisal Inputs'!$E$294:$S$334))="","",_xlfn.XLOOKUP(Y23,'Appraisal Inputs'!$C$294:$C$334,_xlfn.XLOOKUP(Census!$C$26,'Appraisal Inputs'!$E$293:$S$293,'Appraisal Inputs'!$E$294:$S$334))),"")</f>
        <v/>
      </c>
      <c r="Z26" s="493" t="str" cm="1">
        <f t="array" ref="Z26">IFERROR(IF(_xlfn.XLOOKUP(Z23,'Appraisal Inputs'!$C$294:$C$334,_xlfn.XLOOKUP(Census!$C$26,'Appraisal Inputs'!$E$293:$S$293,'Appraisal Inputs'!$E$294:$S$334))="","",_xlfn.XLOOKUP(Z23,'Appraisal Inputs'!$C$294:$C$334,_xlfn.XLOOKUP(Census!$C$26,'Appraisal Inputs'!$E$293:$S$293,'Appraisal Inputs'!$E$294:$S$334))),"")</f>
        <v/>
      </c>
      <c r="AA26" s="493" t="str" cm="1">
        <f t="array" ref="AA26">IFERROR(IF(_xlfn.XLOOKUP(AA23,'Appraisal Inputs'!$C$294:$C$334,_xlfn.XLOOKUP(Census!$C$26,'Appraisal Inputs'!$E$293:$S$293,'Appraisal Inputs'!$E$294:$S$334))="","",_xlfn.XLOOKUP(AA23,'Appraisal Inputs'!$C$294:$C$334,_xlfn.XLOOKUP(Census!$C$26,'Appraisal Inputs'!$E$293:$S$293,'Appraisal Inputs'!$E$294:$S$334))),"")</f>
        <v/>
      </c>
      <c r="AB26" s="493" t="str" cm="1">
        <f t="array" ref="AB26">IFERROR(IF(_xlfn.XLOOKUP(AB23,'Appraisal Inputs'!$C$294:$C$334,_xlfn.XLOOKUP(Census!$C$26,'Appraisal Inputs'!$E$293:$S$293,'Appraisal Inputs'!$E$294:$S$334))="","",_xlfn.XLOOKUP(AB23,'Appraisal Inputs'!$C$294:$C$334,_xlfn.XLOOKUP(Census!$C$26,'Appraisal Inputs'!$E$293:$S$293,'Appraisal Inputs'!$E$294:$S$334))),"")</f>
        <v/>
      </c>
      <c r="AC26" s="493" t="str" cm="1">
        <f t="array" ref="AC26">IFERROR(IF(_xlfn.XLOOKUP(AC23,'Appraisal Inputs'!$C$294:$C$334,_xlfn.XLOOKUP(Census!$C$26,'Appraisal Inputs'!$E$293:$S$293,'Appraisal Inputs'!$E$294:$S$334))="","",_xlfn.XLOOKUP(AC23,'Appraisal Inputs'!$C$294:$C$334,_xlfn.XLOOKUP(Census!$C$26,'Appraisal Inputs'!$E$293:$S$293,'Appraisal Inputs'!$E$294:$S$334))),"")</f>
        <v/>
      </c>
      <c r="AD26" s="493" t="str" cm="1">
        <f t="array" ref="AD26">IFERROR(IF(_xlfn.XLOOKUP(AD23,'Appraisal Inputs'!$C$294:$C$334,_xlfn.XLOOKUP(Census!$C$26,'Appraisal Inputs'!$E$293:$S$293,'Appraisal Inputs'!$E$294:$S$334))="","",_xlfn.XLOOKUP(AD23,'Appraisal Inputs'!$C$294:$C$334,_xlfn.XLOOKUP(Census!$C$26,'Appraisal Inputs'!$E$293:$S$293,'Appraisal Inputs'!$E$294:$S$334))),"")</f>
        <v/>
      </c>
      <c r="AE26" s="493" t="str" cm="1">
        <f t="array" ref="AE26">IFERROR(IF(_xlfn.XLOOKUP(AE23,'Appraisal Inputs'!$C$294:$C$334,_xlfn.XLOOKUP(Census!$C$26,'Appraisal Inputs'!$E$293:$S$293,'Appraisal Inputs'!$E$294:$S$334))="","",_xlfn.XLOOKUP(AE23,'Appraisal Inputs'!$C$294:$C$334,_xlfn.XLOOKUP(Census!$C$26,'Appraisal Inputs'!$E$293:$S$293,'Appraisal Inputs'!$E$294:$S$334))),"")</f>
        <v/>
      </c>
      <c r="AF26" s="493" t="str" cm="1">
        <f t="array" ref="AF26">IFERROR(IF(_xlfn.XLOOKUP(AF23,'Appraisal Inputs'!$C$294:$C$334,_xlfn.XLOOKUP(Census!$C$26,'Appraisal Inputs'!$E$293:$S$293,'Appraisal Inputs'!$E$294:$S$334))="","",_xlfn.XLOOKUP(AF23,'Appraisal Inputs'!$C$294:$C$334,_xlfn.XLOOKUP(Census!$C$26,'Appraisal Inputs'!$E$293:$S$293,'Appraisal Inputs'!$E$294:$S$334))),"")</f>
        <v/>
      </c>
      <c r="AG26" s="493" t="str" cm="1">
        <f t="array" ref="AG26">IFERROR(IF(_xlfn.XLOOKUP(AG23,'Appraisal Inputs'!$C$294:$C$334,_xlfn.XLOOKUP(Census!$C$26,'Appraisal Inputs'!$E$293:$S$293,'Appraisal Inputs'!$E$294:$S$334))="","",_xlfn.XLOOKUP(AG23,'Appraisal Inputs'!$C$294:$C$334,_xlfn.XLOOKUP(Census!$C$26,'Appraisal Inputs'!$E$293:$S$293,'Appraisal Inputs'!$E$294:$S$334))),"")</f>
        <v/>
      </c>
      <c r="AH26" s="493" t="str" cm="1">
        <f t="array" ref="AH26">IFERROR(IF(_xlfn.XLOOKUP(AH23,'Appraisal Inputs'!$C$294:$C$334,_xlfn.XLOOKUP(Census!$C$26,'Appraisal Inputs'!$E$293:$S$293,'Appraisal Inputs'!$E$294:$S$334))="","",_xlfn.XLOOKUP(AH23,'Appraisal Inputs'!$C$294:$C$334,_xlfn.XLOOKUP(Census!$C$26,'Appraisal Inputs'!$E$293:$S$293,'Appraisal Inputs'!$E$294:$S$334))),"")</f>
        <v/>
      </c>
      <c r="AI26" s="493" t="str" cm="1">
        <f t="array" ref="AI26">IFERROR(IF(_xlfn.XLOOKUP(AI23,'Appraisal Inputs'!$C$294:$C$334,_xlfn.XLOOKUP(Census!$C$26,'Appraisal Inputs'!$E$293:$S$293,'Appraisal Inputs'!$E$294:$S$334))="","",_xlfn.XLOOKUP(AI23,'Appraisal Inputs'!$C$294:$C$334,_xlfn.XLOOKUP(Census!$C$26,'Appraisal Inputs'!$E$293:$S$293,'Appraisal Inputs'!$E$294:$S$334))),"")</f>
        <v/>
      </c>
      <c r="AJ26" s="493" t="str" cm="1">
        <f t="array" ref="AJ26">IFERROR(IF(_xlfn.XLOOKUP(AJ23,'Appraisal Inputs'!$C$294:$C$334,_xlfn.XLOOKUP(Census!$C$26,'Appraisal Inputs'!$E$293:$S$293,'Appraisal Inputs'!$E$294:$S$334))="","",_xlfn.XLOOKUP(AJ23,'Appraisal Inputs'!$C$294:$C$334,_xlfn.XLOOKUP(Census!$C$26,'Appraisal Inputs'!$E$293:$S$293,'Appraisal Inputs'!$E$294:$S$334))),"")</f>
        <v/>
      </c>
      <c r="AK26" s="493" t="str" cm="1">
        <f t="array" ref="AK26">IFERROR(IF(_xlfn.XLOOKUP(AK23,'Appraisal Inputs'!$C$294:$C$334,_xlfn.XLOOKUP(Census!$C$26,'Appraisal Inputs'!$E$293:$S$293,'Appraisal Inputs'!$E$294:$S$334))="","",_xlfn.XLOOKUP(AK23,'Appraisal Inputs'!$C$294:$C$334,_xlfn.XLOOKUP(Census!$C$26,'Appraisal Inputs'!$E$293:$S$293,'Appraisal Inputs'!$E$294:$S$334))),"")</f>
        <v/>
      </c>
      <c r="AL26" s="493" t="str" cm="1">
        <f t="array" ref="AL26">IFERROR(IF(_xlfn.XLOOKUP(AL23,'Appraisal Inputs'!$C$294:$C$334,_xlfn.XLOOKUP(Census!$C$26,'Appraisal Inputs'!$E$293:$S$293,'Appraisal Inputs'!$E$294:$S$334))="","",_xlfn.XLOOKUP(AL23,'Appraisal Inputs'!$C$294:$C$334,_xlfn.XLOOKUP(Census!$C$26,'Appraisal Inputs'!$E$293:$S$293,'Appraisal Inputs'!$E$294:$S$334))),"")</f>
        <v/>
      </c>
      <c r="AM26" s="493" t="str" cm="1">
        <f t="array" ref="AM26">IFERROR(IF(_xlfn.XLOOKUP(AM23,'Appraisal Inputs'!$C$294:$C$334,_xlfn.XLOOKUP(Census!$C$26,'Appraisal Inputs'!$E$293:$S$293,'Appraisal Inputs'!$E$294:$S$334))="","",_xlfn.XLOOKUP(AM23,'Appraisal Inputs'!$C$294:$C$334,_xlfn.XLOOKUP(Census!$C$26,'Appraisal Inputs'!$E$293:$S$293,'Appraisal Inputs'!$E$294:$S$334))),"")</f>
        <v/>
      </c>
      <c r="AN26" s="493" t="str" cm="1">
        <f t="array" ref="AN26">IFERROR(IF(_xlfn.XLOOKUP(AN23,'Appraisal Inputs'!$C$294:$C$334,_xlfn.XLOOKUP(Census!$C$26,'Appraisal Inputs'!$E$293:$S$293,'Appraisal Inputs'!$E$294:$S$334))="","",_xlfn.XLOOKUP(AN23,'Appraisal Inputs'!$C$294:$C$334,_xlfn.XLOOKUP(Census!$C$26,'Appraisal Inputs'!$E$293:$S$293,'Appraisal Inputs'!$E$294:$S$334))),"")</f>
        <v/>
      </c>
      <c r="AO26" s="493" t="str" cm="1">
        <f t="array" ref="AO26">IFERROR(IF(_xlfn.XLOOKUP(AO23,'Appraisal Inputs'!$C$294:$C$334,_xlfn.XLOOKUP(Census!$C$26,'Appraisal Inputs'!$E$293:$S$293,'Appraisal Inputs'!$E$294:$S$334))="","",_xlfn.XLOOKUP(AO23,'Appraisal Inputs'!$C$294:$C$334,_xlfn.XLOOKUP(Census!$C$26,'Appraisal Inputs'!$E$293:$S$293,'Appraisal Inputs'!$E$294:$S$334))),"")</f>
        <v/>
      </c>
      <c r="AP26" s="493" t="str" cm="1">
        <f t="array" ref="AP26">IFERROR(IF(_xlfn.XLOOKUP(AP23,'Appraisal Inputs'!$C$294:$C$334,_xlfn.XLOOKUP(Census!$C$26,'Appraisal Inputs'!$E$293:$S$293,'Appraisal Inputs'!$E$294:$S$334))="","",_xlfn.XLOOKUP(AP23,'Appraisal Inputs'!$C$294:$C$334,_xlfn.XLOOKUP(Census!$C$26,'Appraisal Inputs'!$E$293:$S$293,'Appraisal Inputs'!$E$294:$S$334))),"")</f>
        <v/>
      </c>
      <c r="AQ26" s="493" t="str" cm="1">
        <f t="array" ref="AQ26">IFERROR(IF(_xlfn.XLOOKUP(AQ23,'Appraisal Inputs'!$C$294:$C$334,_xlfn.XLOOKUP(Census!$C$26,'Appraisal Inputs'!$E$293:$S$293,'Appraisal Inputs'!$E$294:$S$334))="","",_xlfn.XLOOKUP(AQ23,'Appraisal Inputs'!$C$294:$C$334,_xlfn.XLOOKUP(Census!$C$26,'Appraisal Inputs'!$E$293:$S$293,'Appraisal Inputs'!$E$294:$S$334))),"")</f>
        <v/>
      </c>
      <c r="AR26" s="493" t="str" cm="1">
        <f t="array" ref="AR26">IFERROR(IF(_xlfn.XLOOKUP(AR23,'Appraisal Inputs'!$C$294:$C$334,_xlfn.XLOOKUP(Census!$C$26,'Appraisal Inputs'!$E$293:$S$293,'Appraisal Inputs'!$E$294:$S$334))="","",_xlfn.XLOOKUP(AR23,'Appraisal Inputs'!$C$294:$C$334,_xlfn.XLOOKUP(Census!$C$26,'Appraisal Inputs'!$E$293:$S$293,'Appraisal Inputs'!$E$294:$S$334))),"")</f>
        <v/>
      </c>
      <c r="AS26" s="493" t="str" cm="1">
        <f t="array" ref="AS26">IFERROR(IF(_xlfn.XLOOKUP(AS23,'Appraisal Inputs'!$C$294:$C$334,_xlfn.XLOOKUP(Census!$C$26,'Appraisal Inputs'!$E$293:$S$293,'Appraisal Inputs'!$E$294:$S$334))="","",_xlfn.XLOOKUP(AS23,'Appraisal Inputs'!$C$294:$C$334,_xlfn.XLOOKUP(Census!$C$26,'Appraisal Inputs'!$E$293:$S$293,'Appraisal Inputs'!$E$294:$S$334))),"")</f>
        <v/>
      </c>
      <c r="AT26" s="493" t="str" cm="1">
        <f t="array" ref="AT26">IFERROR(IF(_xlfn.XLOOKUP(AT23,'Appraisal Inputs'!$C$294:$C$334,_xlfn.XLOOKUP(Census!$C$26,'Appraisal Inputs'!$E$293:$S$293,'Appraisal Inputs'!$E$294:$S$334))="","",_xlfn.XLOOKUP(AT23,'Appraisal Inputs'!$C$294:$C$334,_xlfn.XLOOKUP(Census!$C$26,'Appraisal Inputs'!$E$293:$S$293,'Appraisal Inputs'!$E$294:$S$334))),"")</f>
        <v/>
      </c>
      <c r="AU26" s="493" t="str" cm="1">
        <f t="array" ref="AU26">IFERROR(IF(_xlfn.XLOOKUP(AU23,'Appraisal Inputs'!$C$294:$C$334,_xlfn.XLOOKUP(Census!$C$26,'Appraisal Inputs'!$E$293:$S$293,'Appraisal Inputs'!$E$294:$S$334))="","",_xlfn.XLOOKUP(AU23,'Appraisal Inputs'!$C$294:$C$334,_xlfn.XLOOKUP(Census!$C$26,'Appraisal Inputs'!$E$293:$S$293,'Appraisal Inputs'!$E$294:$S$334))),"")</f>
        <v/>
      </c>
      <c r="AV26" s="493" t="str" cm="1">
        <f t="array" ref="AV26">IFERROR(IF(_xlfn.XLOOKUP(AV23,'Appraisal Inputs'!$C$294:$C$334,_xlfn.XLOOKUP(Census!$C$26,'Appraisal Inputs'!$E$293:$S$293,'Appraisal Inputs'!$E$294:$S$334))="","",_xlfn.XLOOKUP(AV23,'Appraisal Inputs'!$C$294:$C$334,_xlfn.XLOOKUP(Census!$C$26,'Appraisal Inputs'!$E$293:$S$293,'Appraisal Inputs'!$E$294:$S$334))),"")</f>
        <v/>
      </c>
      <c r="AW26" s="493" t="str" cm="1">
        <f t="array" ref="AW26">IFERROR(IF(_xlfn.XLOOKUP(AW23,'Appraisal Inputs'!$C$294:$C$334,_xlfn.XLOOKUP(Census!$C$26,'Appraisal Inputs'!$E$293:$S$293,'Appraisal Inputs'!$E$294:$S$334))="","",_xlfn.XLOOKUP(AW23,'Appraisal Inputs'!$C$294:$C$334,_xlfn.XLOOKUP(Census!$C$26,'Appraisal Inputs'!$E$293:$S$293,'Appraisal Inputs'!$E$294:$S$334))),"")</f>
        <v/>
      </c>
      <c r="AX26" s="493" t="str" cm="1">
        <f t="array" ref="AX26">IFERROR(IF(_xlfn.XLOOKUP(AX23,'Appraisal Inputs'!$C$294:$C$334,_xlfn.XLOOKUP(Census!$C$26,'Appraisal Inputs'!$E$293:$S$293,'Appraisal Inputs'!$E$294:$S$334))="","",_xlfn.XLOOKUP(AX23,'Appraisal Inputs'!$C$294:$C$334,_xlfn.XLOOKUP(Census!$C$26,'Appraisal Inputs'!$E$293:$S$293,'Appraisal Inputs'!$E$294:$S$334))),"")</f>
        <v/>
      </c>
      <c r="AY26" s="493" t="str" cm="1">
        <f t="array" ref="AY26">IFERROR(IF(_xlfn.XLOOKUP(AY23,'Appraisal Inputs'!$C$294:$C$334,_xlfn.XLOOKUP(Census!$C$26,'Appraisal Inputs'!$E$293:$S$293,'Appraisal Inputs'!$E$294:$S$334))="","",_xlfn.XLOOKUP(AY23,'Appraisal Inputs'!$C$294:$C$334,_xlfn.XLOOKUP(Census!$C$26,'Appraisal Inputs'!$E$293:$S$293,'Appraisal Inputs'!$E$294:$S$334))),"")</f>
        <v/>
      </c>
      <c r="AZ26" s="493" t="str" cm="1">
        <f t="array" ref="AZ26">IFERROR(IF(_xlfn.XLOOKUP(AZ23,'Appraisal Inputs'!$C$294:$C$334,_xlfn.XLOOKUP(Census!$C$26,'Appraisal Inputs'!$E$293:$S$293,'Appraisal Inputs'!$E$294:$S$334))="","",_xlfn.XLOOKUP(AZ23,'Appraisal Inputs'!$C$294:$C$334,_xlfn.XLOOKUP(Census!$C$26,'Appraisal Inputs'!$E$293:$S$293,'Appraisal Inputs'!$E$294:$S$334))),"")</f>
        <v/>
      </c>
      <c r="BA26" s="493" t="str" cm="1">
        <f t="array" ref="BA26">IFERROR(IF(_xlfn.XLOOKUP(BA23,'Appraisal Inputs'!$C$294:$C$334,_xlfn.XLOOKUP(Census!$C$26,'Appraisal Inputs'!$E$293:$S$293,'Appraisal Inputs'!$E$294:$S$334))="","",_xlfn.XLOOKUP(BA23,'Appraisal Inputs'!$C$294:$C$334,_xlfn.XLOOKUP(Census!$C$26,'Appraisal Inputs'!$E$293:$S$293,'Appraisal Inputs'!$E$294:$S$334))),"")</f>
        <v/>
      </c>
      <c r="BB26" s="493" t="str" cm="1">
        <f t="array" ref="BB26">IFERROR(IF(_xlfn.XLOOKUP(BB23,'Appraisal Inputs'!$C$294:$C$334,_xlfn.XLOOKUP(Census!$C$26,'Appraisal Inputs'!$E$293:$S$293,'Appraisal Inputs'!$E$294:$S$334))="","",_xlfn.XLOOKUP(BB23,'Appraisal Inputs'!$C$294:$C$334,_xlfn.XLOOKUP(Census!$C$26,'Appraisal Inputs'!$E$293:$S$293,'Appraisal Inputs'!$E$294:$S$334))),"")</f>
        <v/>
      </c>
      <c r="BC26" s="493" t="str" cm="1">
        <f t="array" ref="BC26">IFERROR(IF(_xlfn.XLOOKUP(BC23,'Appraisal Inputs'!$C$294:$C$334,_xlfn.XLOOKUP(Census!$C$26,'Appraisal Inputs'!$E$293:$S$293,'Appraisal Inputs'!$E$294:$S$334))="","",_xlfn.XLOOKUP(BC23,'Appraisal Inputs'!$C$294:$C$334,_xlfn.XLOOKUP(Census!$C$26,'Appraisal Inputs'!$E$293:$S$293,'Appraisal Inputs'!$E$294:$S$334))),"")</f>
        <v/>
      </c>
      <c r="BD26" s="493" t="str" cm="1">
        <f t="array" ref="BD26">IFERROR(IF(_xlfn.XLOOKUP(BD23,'Appraisal Inputs'!$C$294:$C$334,_xlfn.XLOOKUP(Census!$C$26,'Appraisal Inputs'!$E$293:$S$293,'Appraisal Inputs'!$E$294:$S$334))="","",_xlfn.XLOOKUP(BD23,'Appraisal Inputs'!$C$294:$C$334,_xlfn.XLOOKUP(Census!$C$26,'Appraisal Inputs'!$E$293:$S$293,'Appraisal Inputs'!$E$294:$S$334))),"")</f>
        <v/>
      </c>
      <c r="BE26" s="493" t="str" cm="1">
        <f t="array" ref="BE26">IFERROR(IF(_xlfn.XLOOKUP(BE23,'Appraisal Inputs'!$C$294:$C$334,_xlfn.XLOOKUP(Census!$C$26,'Appraisal Inputs'!$E$293:$S$293,'Appraisal Inputs'!$E$294:$S$334))="","",_xlfn.XLOOKUP(BE23,'Appraisal Inputs'!$C$294:$C$334,_xlfn.XLOOKUP(Census!$C$26,'Appraisal Inputs'!$E$293:$S$293,'Appraisal Inputs'!$E$294:$S$334))),"")</f>
        <v/>
      </c>
      <c r="BF26" s="493" t="str" cm="1">
        <f t="array" ref="BF26">IFERROR(IF(_xlfn.XLOOKUP(BF23,'Appraisal Inputs'!$C$294:$C$334,_xlfn.XLOOKUP(Census!$C$26,'Appraisal Inputs'!$E$293:$S$293,'Appraisal Inputs'!$E$294:$S$334))="","",_xlfn.XLOOKUP(BF23,'Appraisal Inputs'!$C$294:$C$334,_xlfn.XLOOKUP(Census!$C$26,'Appraisal Inputs'!$E$293:$S$293,'Appraisal Inputs'!$E$294:$S$334))),"")</f>
        <v/>
      </c>
      <c r="BG26" s="493" t="str" cm="1">
        <f t="array" ref="BG26">IFERROR(IF(_xlfn.XLOOKUP(BG23,'Appraisal Inputs'!$C$294:$C$334,_xlfn.XLOOKUP(Census!$C$26,'Appraisal Inputs'!$E$293:$S$293,'Appraisal Inputs'!$E$294:$S$334))="","",_xlfn.XLOOKUP(BG23,'Appraisal Inputs'!$C$294:$C$334,_xlfn.XLOOKUP(Census!$C$26,'Appraisal Inputs'!$E$293:$S$293,'Appraisal Inputs'!$E$294:$S$334))),"")</f>
        <v/>
      </c>
      <c r="BH26" s="493" t="str" cm="1">
        <f t="array" ref="BH26">IFERROR(IF(_xlfn.XLOOKUP(BH23,'Appraisal Inputs'!$C$294:$C$334,_xlfn.XLOOKUP(Census!$C$26,'Appraisal Inputs'!$E$293:$S$293,'Appraisal Inputs'!$E$294:$S$334))="","",_xlfn.XLOOKUP(BH23,'Appraisal Inputs'!$C$294:$C$334,_xlfn.XLOOKUP(Census!$C$26,'Appraisal Inputs'!$E$293:$S$293,'Appraisal Inputs'!$E$294:$S$334))),"")</f>
        <v/>
      </c>
      <c r="BI26" s="218" t="str">
        <f>IF(SUM(T26:BH26)=0,"-",IFERROR(MIN(T26:BH26),"-"))</f>
        <v>-</v>
      </c>
      <c r="BJ26" s="217" t="str">
        <f>IF(SUM(T26:BH26)=0,"-",IFERROR(MAX(T26:BH26),"-"))</f>
        <v>-</v>
      </c>
      <c r="BK26" s="145" t="str">
        <f>IF(SUM(T26:BH26)=0,"-",IFERROR(AVERAGE(T26:BH26),"-"))</f>
        <v>-</v>
      </c>
      <c r="BL26" s="101"/>
      <c r="BO26" s="234"/>
    </row>
    <row r="27" spans="1:67" ht="14.25" thickTop="1" thickBot="1" x14ac:dyDescent="0.25">
      <c r="A27" s="765">
        <f>IF(H27="-",0,1)</f>
        <v>0</v>
      </c>
      <c r="C27" s="723" t="s">
        <v>339</v>
      </c>
      <c r="D27" s="724" t="str">
        <f t="shared" ref="D27:Q27" si="90">IF(SUM(D24:D26)=0,"-",SUM(D24:D26))</f>
        <v>-</v>
      </c>
      <c r="E27" s="725" t="str">
        <f t="shared" si="90"/>
        <v>-</v>
      </c>
      <c r="F27" s="725" t="str">
        <f t="shared" si="90"/>
        <v>-</v>
      </c>
      <c r="G27" s="726" t="str">
        <f t="shared" si="90"/>
        <v>-</v>
      </c>
      <c r="H27" s="727" t="str">
        <f t="shared" si="90"/>
        <v>-</v>
      </c>
      <c r="I27" s="726" t="str">
        <f t="shared" si="90"/>
        <v>-</v>
      </c>
      <c r="J27" s="724" t="str">
        <f t="shared" si="90"/>
        <v>-</v>
      </c>
      <c r="K27" s="725" t="str">
        <f t="shared" si="90"/>
        <v>-</v>
      </c>
      <c r="L27" s="725" t="str">
        <f t="shared" si="90"/>
        <v>-</v>
      </c>
      <c r="M27" s="725" t="str">
        <f t="shared" si="90"/>
        <v>-</v>
      </c>
      <c r="N27" s="725" t="str">
        <f t="shared" si="90"/>
        <v>-</v>
      </c>
      <c r="O27" s="725" t="str">
        <f t="shared" si="90"/>
        <v>-</v>
      </c>
      <c r="P27" s="725" t="str">
        <f t="shared" si="90"/>
        <v>-</v>
      </c>
      <c r="Q27" s="726" t="str">
        <f t="shared" si="90"/>
        <v>-</v>
      </c>
      <c r="R27" s="101"/>
      <c r="S27" s="220" t="s">
        <v>339</v>
      </c>
      <c r="T27" s="656" t="str">
        <f t="shared" ref="T27" si="91">IF(SUM(T24:T26)=0,"-",SUM(T24:T26))</f>
        <v>-</v>
      </c>
      <c r="U27" s="504" t="str">
        <f t="shared" ref="U27:BH27" si="92">IF(SUM(U24:U26)=0,"-",SUM(U24:U26))</f>
        <v>-</v>
      </c>
      <c r="V27" s="504" t="str">
        <f t="shared" si="92"/>
        <v>-</v>
      </c>
      <c r="W27" s="504" t="str">
        <f t="shared" si="92"/>
        <v>-</v>
      </c>
      <c r="X27" s="504" t="str">
        <f t="shared" si="92"/>
        <v>-</v>
      </c>
      <c r="Y27" s="504" t="str">
        <f t="shared" si="92"/>
        <v>-</v>
      </c>
      <c r="Z27" s="504" t="str">
        <f t="shared" si="92"/>
        <v>-</v>
      </c>
      <c r="AA27" s="504" t="str">
        <f t="shared" si="92"/>
        <v>-</v>
      </c>
      <c r="AB27" s="504" t="str">
        <f t="shared" si="92"/>
        <v>-</v>
      </c>
      <c r="AC27" s="504" t="str">
        <f t="shared" si="92"/>
        <v>-</v>
      </c>
      <c r="AD27" s="504" t="str">
        <f t="shared" si="92"/>
        <v>-</v>
      </c>
      <c r="AE27" s="504" t="str">
        <f t="shared" si="92"/>
        <v>-</v>
      </c>
      <c r="AF27" s="504" t="str">
        <f t="shared" si="92"/>
        <v>-</v>
      </c>
      <c r="AG27" s="504" t="str">
        <f t="shared" si="92"/>
        <v>-</v>
      </c>
      <c r="AH27" s="504" t="str">
        <f t="shared" si="92"/>
        <v>-</v>
      </c>
      <c r="AI27" s="504" t="str">
        <f t="shared" si="92"/>
        <v>-</v>
      </c>
      <c r="AJ27" s="504" t="str">
        <f t="shared" si="92"/>
        <v>-</v>
      </c>
      <c r="AK27" s="504" t="str">
        <f t="shared" si="92"/>
        <v>-</v>
      </c>
      <c r="AL27" s="504" t="str">
        <f t="shared" si="92"/>
        <v>-</v>
      </c>
      <c r="AM27" s="504" t="str">
        <f t="shared" si="92"/>
        <v>-</v>
      </c>
      <c r="AN27" s="504" t="str">
        <f t="shared" si="92"/>
        <v>-</v>
      </c>
      <c r="AO27" s="504" t="str">
        <f t="shared" si="92"/>
        <v>-</v>
      </c>
      <c r="AP27" s="504" t="str">
        <f t="shared" si="92"/>
        <v>-</v>
      </c>
      <c r="AQ27" s="504" t="str">
        <f t="shared" si="92"/>
        <v>-</v>
      </c>
      <c r="AR27" s="504" t="str">
        <f t="shared" si="92"/>
        <v>-</v>
      </c>
      <c r="AS27" s="504" t="str">
        <f t="shared" si="92"/>
        <v>-</v>
      </c>
      <c r="AT27" s="504" t="str">
        <f t="shared" si="92"/>
        <v>-</v>
      </c>
      <c r="AU27" s="504" t="str">
        <f t="shared" si="92"/>
        <v>-</v>
      </c>
      <c r="AV27" s="504" t="str">
        <f t="shared" si="92"/>
        <v>-</v>
      </c>
      <c r="AW27" s="504" t="str">
        <f t="shared" si="92"/>
        <v>-</v>
      </c>
      <c r="AX27" s="504" t="str">
        <f t="shared" si="92"/>
        <v>-</v>
      </c>
      <c r="AY27" s="504" t="str">
        <f t="shared" si="92"/>
        <v>-</v>
      </c>
      <c r="AZ27" s="504" t="str">
        <f t="shared" si="92"/>
        <v>-</v>
      </c>
      <c r="BA27" s="504" t="str">
        <f t="shared" si="92"/>
        <v>-</v>
      </c>
      <c r="BB27" s="504" t="str">
        <f t="shared" si="92"/>
        <v>-</v>
      </c>
      <c r="BC27" s="504" t="str">
        <f t="shared" si="92"/>
        <v>-</v>
      </c>
      <c r="BD27" s="504" t="str">
        <f t="shared" si="92"/>
        <v>-</v>
      </c>
      <c r="BE27" s="504" t="str">
        <f t="shared" si="92"/>
        <v>-</v>
      </c>
      <c r="BF27" s="504" t="str">
        <f t="shared" si="92"/>
        <v>-</v>
      </c>
      <c r="BG27" s="504" t="str">
        <f t="shared" si="92"/>
        <v>-</v>
      </c>
      <c r="BH27" s="504" t="str">
        <f t="shared" si="92"/>
        <v>-</v>
      </c>
      <c r="BI27" s="729"/>
      <c r="BJ27" s="730"/>
      <c r="BK27" s="731"/>
      <c r="BL27" s="101"/>
      <c r="BO27" s="234"/>
    </row>
    <row r="28" spans="1:67" ht="14.25" thickTop="1" thickBot="1" x14ac:dyDescent="0.25">
      <c r="A28" s="765">
        <f>A27</f>
        <v>0</v>
      </c>
      <c r="C28" s="220" t="s">
        <v>340</v>
      </c>
      <c r="D28" s="512" t="str">
        <f t="shared" ref="D28:Q28" si="93">IFERROR(D27-D25,"-")</f>
        <v>-</v>
      </c>
      <c r="E28" s="504" t="str">
        <f t="shared" si="93"/>
        <v>-</v>
      </c>
      <c r="F28" s="504" t="str">
        <f t="shared" si="93"/>
        <v>-</v>
      </c>
      <c r="G28" s="505" t="str">
        <f t="shared" si="93"/>
        <v>-</v>
      </c>
      <c r="H28" s="503" t="str">
        <f t="shared" si="93"/>
        <v>-</v>
      </c>
      <c r="I28" s="505" t="str">
        <f t="shared" si="93"/>
        <v>-</v>
      </c>
      <c r="J28" s="512" t="str">
        <f t="shared" si="93"/>
        <v>-</v>
      </c>
      <c r="K28" s="504" t="str">
        <f t="shared" si="93"/>
        <v>-</v>
      </c>
      <c r="L28" s="504" t="str">
        <f t="shared" si="93"/>
        <v>-</v>
      </c>
      <c r="M28" s="504" t="str">
        <f t="shared" si="93"/>
        <v>-</v>
      </c>
      <c r="N28" s="504" t="str">
        <f t="shared" si="93"/>
        <v>-</v>
      </c>
      <c r="O28" s="504" t="str">
        <f t="shared" si="93"/>
        <v>-</v>
      </c>
      <c r="P28" s="504" t="str">
        <f t="shared" si="93"/>
        <v>-</v>
      </c>
      <c r="Q28" s="505" t="str">
        <f t="shared" si="93"/>
        <v>-</v>
      </c>
      <c r="R28" s="101"/>
      <c r="S28" s="104" t="s">
        <v>340</v>
      </c>
      <c r="T28" s="655" t="str">
        <f t="shared" ref="T28" si="94">IFERROR(T27-T25,"-")</f>
        <v>-</v>
      </c>
      <c r="U28" s="496" t="str">
        <f t="shared" ref="U28:BH28" si="95">IFERROR(U27-U25,"-")</f>
        <v>-</v>
      </c>
      <c r="V28" s="496" t="str">
        <f t="shared" si="95"/>
        <v>-</v>
      </c>
      <c r="W28" s="496" t="str">
        <f t="shared" si="95"/>
        <v>-</v>
      </c>
      <c r="X28" s="496" t="str">
        <f t="shared" si="95"/>
        <v>-</v>
      </c>
      <c r="Y28" s="496" t="str">
        <f t="shared" si="95"/>
        <v>-</v>
      </c>
      <c r="Z28" s="496" t="str">
        <f t="shared" si="95"/>
        <v>-</v>
      </c>
      <c r="AA28" s="496" t="str">
        <f t="shared" si="95"/>
        <v>-</v>
      </c>
      <c r="AB28" s="496" t="str">
        <f t="shared" si="95"/>
        <v>-</v>
      </c>
      <c r="AC28" s="496" t="str">
        <f t="shared" si="95"/>
        <v>-</v>
      </c>
      <c r="AD28" s="496" t="str">
        <f t="shared" si="95"/>
        <v>-</v>
      </c>
      <c r="AE28" s="496" t="str">
        <f t="shared" si="95"/>
        <v>-</v>
      </c>
      <c r="AF28" s="496" t="str">
        <f t="shared" si="95"/>
        <v>-</v>
      </c>
      <c r="AG28" s="496" t="str">
        <f t="shared" si="95"/>
        <v>-</v>
      </c>
      <c r="AH28" s="496" t="str">
        <f t="shared" si="95"/>
        <v>-</v>
      </c>
      <c r="AI28" s="496" t="str">
        <f t="shared" si="95"/>
        <v>-</v>
      </c>
      <c r="AJ28" s="496" t="str">
        <f t="shared" si="95"/>
        <v>-</v>
      </c>
      <c r="AK28" s="496" t="str">
        <f t="shared" si="95"/>
        <v>-</v>
      </c>
      <c r="AL28" s="496" t="str">
        <f t="shared" si="95"/>
        <v>-</v>
      </c>
      <c r="AM28" s="496" t="str">
        <f t="shared" si="95"/>
        <v>-</v>
      </c>
      <c r="AN28" s="496" t="str">
        <f t="shared" si="95"/>
        <v>-</v>
      </c>
      <c r="AO28" s="496" t="str">
        <f t="shared" si="95"/>
        <v>-</v>
      </c>
      <c r="AP28" s="496" t="str">
        <f t="shared" si="95"/>
        <v>-</v>
      </c>
      <c r="AQ28" s="496" t="str">
        <f t="shared" si="95"/>
        <v>-</v>
      </c>
      <c r="AR28" s="496" t="str">
        <f t="shared" si="95"/>
        <v>-</v>
      </c>
      <c r="AS28" s="496" t="str">
        <f t="shared" si="95"/>
        <v>-</v>
      </c>
      <c r="AT28" s="496" t="str">
        <f t="shared" si="95"/>
        <v>-</v>
      </c>
      <c r="AU28" s="496" t="str">
        <f t="shared" si="95"/>
        <v>-</v>
      </c>
      <c r="AV28" s="496" t="str">
        <f t="shared" si="95"/>
        <v>-</v>
      </c>
      <c r="AW28" s="496" t="str">
        <f t="shared" si="95"/>
        <v>-</v>
      </c>
      <c r="AX28" s="496" t="str">
        <f t="shared" si="95"/>
        <v>-</v>
      </c>
      <c r="AY28" s="496" t="str">
        <f t="shared" si="95"/>
        <v>-</v>
      </c>
      <c r="AZ28" s="496" t="str">
        <f t="shared" si="95"/>
        <v>-</v>
      </c>
      <c r="BA28" s="496" t="str">
        <f t="shared" si="95"/>
        <v>-</v>
      </c>
      <c r="BB28" s="496" t="str">
        <f t="shared" si="95"/>
        <v>-</v>
      </c>
      <c r="BC28" s="496" t="str">
        <f t="shared" si="95"/>
        <v>-</v>
      </c>
      <c r="BD28" s="496" t="str">
        <f t="shared" si="95"/>
        <v>-</v>
      </c>
      <c r="BE28" s="496" t="str">
        <f t="shared" si="95"/>
        <v>-</v>
      </c>
      <c r="BF28" s="496" t="str">
        <f t="shared" si="95"/>
        <v>-</v>
      </c>
      <c r="BG28" s="496" t="str">
        <f t="shared" si="95"/>
        <v>-</v>
      </c>
      <c r="BH28" s="496" t="str">
        <f t="shared" si="95"/>
        <v>-</v>
      </c>
      <c r="BI28" s="133" t="str">
        <f>IF(SUM(T28:BH28)=0,"-",IFERROR(MIN(T28:BH28),"-"))</f>
        <v>-</v>
      </c>
      <c r="BJ28" s="134" t="str">
        <f>IF(SUM(T28:BH28)=0,"-",IFERROR(MAX(T28:BH28),"-"))</f>
        <v>-</v>
      </c>
      <c r="BK28" s="136" t="str">
        <f>IF(SUM(T28:BH28)=0,"-",IFERROR(AVERAGE(T28:BH28),"-"))</f>
        <v>-</v>
      </c>
      <c r="BL28" s="101"/>
      <c r="BO28" s="234"/>
    </row>
    <row r="29" spans="1:67" ht="13.5" thickBot="1" x14ac:dyDescent="0.25">
      <c r="A29" s="765">
        <f>A27</f>
        <v>0</v>
      </c>
      <c r="C29" s="179"/>
      <c r="D29" s="179"/>
      <c r="E29" s="179"/>
      <c r="F29" s="179"/>
      <c r="G29" s="179"/>
      <c r="H29" s="179"/>
      <c r="I29" s="179"/>
      <c r="J29" s="179"/>
      <c r="K29" s="179"/>
      <c r="L29" s="179"/>
      <c r="M29" s="179"/>
      <c r="N29" s="179"/>
      <c r="O29" s="179"/>
      <c r="P29" s="179"/>
      <c r="Q29" s="179"/>
      <c r="S29" s="215" t="str">
        <f>'Appraisal Inputs'!D293</f>
        <v>Time Period of Market Data</v>
      </c>
      <c r="T29" s="654" t="str">
        <f>IF(IFERROR(VLOOKUP(T23,'Appraisal Inputs'!$C$294:$S$334,2,0),"")="Select ▼","",IFERROR(VLOOKUP(T23,'Appraisal Inputs'!$C$294:$S$334,2,0),""))</f>
        <v/>
      </c>
      <c r="U29" s="520" t="str">
        <f>IF(IFERROR(VLOOKUP(U23,'Appraisal Inputs'!$C$294:$S$334,2,0),"")="Select ▼","",IFERROR(VLOOKUP(U23,'Appraisal Inputs'!$C$294:$S$334,2,0),""))</f>
        <v/>
      </c>
      <c r="V29" s="520" t="str">
        <f>IF(IFERROR(VLOOKUP(V23,'Appraisal Inputs'!$C$294:$S$334,2,0),"")="Select ▼","",IFERROR(VLOOKUP(V23,'Appraisal Inputs'!$C$294:$S$334,2,0),""))</f>
        <v/>
      </c>
      <c r="W29" s="520" t="str">
        <f>IF(IFERROR(VLOOKUP(W23,'Appraisal Inputs'!$C$294:$S$334,2,0),"")="Select ▼","",IFERROR(VLOOKUP(W23,'Appraisal Inputs'!$C$294:$S$334,2,0),""))</f>
        <v/>
      </c>
      <c r="X29" s="520" t="str">
        <f>IF(IFERROR(VLOOKUP(X23,'Appraisal Inputs'!$C$294:$S$334,2,0),"")="Select ▼","",IFERROR(VLOOKUP(X23,'Appraisal Inputs'!$C$294:$S$334,2,0),""))</f>
        <v/>
      </c>
      <c r="Y29" s="520" t="str">
        <f>IF(IFERROR(VLOOKUP(Y23,'Appraisal Inputs'!$C$294:$S$334,2,0),"")="Select ▼","",IFERROR(VLOOKUP(Y23,'Appraisal Inputs'!$C$294:$S$334,2,0),""))</f>
        <v/>
      </c>
      <c r="Z29" s="520" t="str">
        <f>IF(IFERROR(VLOOKUP(Z23,'Appraisal Inputs'!$C$294:$S$334,2,0),"")="Select ▼","",IFERROR(VLOOKUP(Z23,'Appraisal Inputs'!$C$294:$S$334,2,0),""))</f>
        <v/>
      </c>
      <c r="AA29" s="520" t="str">
        <f>IF(IFERROR(VLOOKUP(AA23,'Appraisal Inputs'!$C$294:$S$334,2,0),"")="Select ▼","",IFERROR(VLOOKUP(AA23,'Appraisal Inputs'!$C$294:$S$334,2,0),""))</f>
        <v/>
      </c>
      <c r="AB29" s="520" t="str">
        <f>IF(IFERROR(VLOOKUP(AB23,'Appraisal Inputs'!$C$294:$S$334,2,0),"")="Select ▼","",IFERROR(VLOOKUP(AB23,'Appraisal Inputs'!$C$294:$S$334,2,0),""))</f>
        <v/>
      </c>
      <c r="AC29" s="520" t="str">
        <f>IF(IFERROR(VLOOKUP(AC23,'Appraisal Inputs'!$C$294:$S$334,2,0),"")="Select ▼","",IFERROR(VLOOKUP(AC23,'Appraisal Inputs'!$C$294:$S$334,2,0),""))</f>
        <v/>
      </c>
      <c r="AD29" s="520" t="str">
        <f>IF(IFERROR(VLOOKUP(AD23,'Appraisal Inputs'!$C$294:$S$334,2,0),"")="Select ▼","",IFERROR(VLOOKUP(AD23,'Appraisal Inputs'!$C$294:$S$334,2,0),""))</f>
        <v/>
      </c>
      <c r="AE29" s="520" t="str">
        <f>IF(IFERROR(VLOOKUP(AE23,'Appraisal Inputs'!$C$294:$S$334,2,0),"")="Select ▼","",IFERROR(VLOOKUP(AE23,'Appraisal Inputs'!$C$294:$S$334,2,0),""))</f>
        <v/>
      </c>
      <c r="AF29" s="520" t="str">
        <f>IF(IFERROR(VLOOKUP(AF23,'Appraisal Inputs'!$C$294:$S$334,2,0),"")="Select ▼","",IFERROR(VLOOKUP(AF23,'Appraisal Inputs'!$C$294:$S$334,2,0),""))</f>
        <v/>
      </c>
      <c r="AG29" s="520" t="str">
        <f>IF(IFERROR(VLOOKUP(AG23,'Appraisal Inputs'!$C$294:$S$334,2,0),"")="Select ▼","",IFERROR(VLOOKUP(AG23,'Appraisal Inputs'!$C$294:$S$334,2,0),""))</f>
        <v/>
      </c>
      <c r="AH29" s="520" t="str">
        <f>IF(IFERROR(VLOOKUP(AH23,'Appraisal Inputs'!$C$294:$S$334,2,0),"")="Select ▼","",IFERROR(VLOOKUP(AH23,'Appraisal Inputs'!$C$294:$S$334,2,0),""))</f>
        <v/>
      </c>
      <c r="AI29" s="520" t="str">
        <f>IF(IFERROR(VLOOKUP(AI23,'Appraisal Inputs'!$C$294:$S$334,2,0),"")="Select ▼","",IFERROR(VLOOKUP(AI23,'Appraisal Inputs'!$C$294:$S$334,2,0),""))</f>
        <v/>
      </c>
      <c r="AJ29" s="520" t="str">
        <f>IF(IFERROR(VLOOKUP(AJ23,'Appraisal Inputs'!$C$294:$S$334,2,0),"")="Select ▼","",IFERROR(VLOOKUP(AJ23,'Appraisal Inputs'!$C$294:$S$334,2,0),""))</f>
        <v/>
      </c>
      <c r="AK29" s="520" t="str">
        <f>IF(IFERROR(VLOOKUP(AK23,'Appraisal Inputs'!$C$294:$S$334,2,0),"")="Select ▼","",IFERROR(VLOOKUP(AK23,'Appraisal Inputs'!$C$294:$S$334,2,0),""))</f>
        <v/>
      </c>
      <c r="AL29" s="520" t="str">
        <f>IF(IFERROR(VLOOKUP(AL23,'Appraisal Inputs'!$C$294:$S$334,2,0),"")="Select ▼","",IFERROR(VLOOKUP(AL23,'Appraisal Inputs'!$C$294:$S$334,2,0),""))</f>
        <v/>
      </c>
      <c r="AM29" s="520" t="str">
        <f>IF(IFERROR(VLOOKUP(AM23,'Appraisal Inputs'!$C$294:$S$334,2,0),"")="Select ▼","",IFERROR(VLOOKUP(AM23,'Appraisal Inputs'!$C$294:$S$334,2,0),""))</f>
        <v/>
      </c>
      <c r="AN29" s="520" t="str">
        <f>IF(IFERROR(VLOOKUP(AN23,'Appraisal Inputs'!$C$294:$S$334,2,0),"")="Select ▼","",IFERROR(VLOOKUP(AN23,'Appraisal Inputs'!$C$294:$S$334,2,0),""))</f>
        <v/>
      </c>
      <c r="AO29" s="520" t="str">
        <f>IF(IFERROR(VLOOKUP(AO23,'Appraisal Inputs'!$C$294:$S$334,2,0),"")="Select ▼","",IFERROR(VLOOKUP(AO23,'Appraisal Inputs'!$C$294:$S$334,2,0),""))</f>
        <v/>
      </c>
      <c r="AP29" s="520" t="str">
        <f>IF(IFERROR(VLOOKUP(AP23,'Appraisal Inputs'!$C$294:$S$334,2,0),"")="Select ▼","",IFERROR(VLOOKUP(AP23,'Appraisal Inputs'!$C$294:$S$334,2,0),""))</f>
        <v/>
      </c>
      <c r="AQ29" s="520" t="str">
        <f>IF(IFERROR(VLOOKUP(AQ23,'Appraisal Inputs'!$C$294:$S$334,2,0),"")="Select ▼","",IFERROR(VLOOKUP(AQ23,'Appraisal Inputs'!$C$294:$S$334,2,0),""))</f>
        <v/>
      </c>
      <c r="AR29" s="520" t="str">
        <f>IF(IFERROR(VLOOKUP(AR23,'Appraisal Inputs'!$C$294:$S$334,2,0),"")="Select ▼","",IFERROR(VLOOKUP(AR23,'Appraisal Inputs'!$C$294:$S$334,2,0),""))</f>
        <v/>
      </c>
      <c r="AS29" s="520" t="str">
        <f>IF(IFERROR(VLOOKUP(AS23,'Appraisal Inputs'!$C$294:$S$334,2,0),"")="Select ▼","",IFERROR(VLOOKUP(AS23,'Appraisal Inputs'!$C$294:$S$334,2,0),""))</f>
        <v/>
      </c>
      <c r="AT29" s="520" t="str">
        <f>IF(IFERROR(VLOOKUP(AT23,'Appraisal Inputs'!$C$294:$S$334,2,0),"")="Select ▼","",IFERROR(VLOOKUP(AT23,'Appraisal Inputs'!$C$294:$S$334,2,0),""))</f>
        <v/>
      </c>
      <c r="AU29" s="520" t="str">
        <f>IF(IFERROR(VLOOKUP(AU23,'Appraisal Inputs'!$C$294:$S$334,2,0),"")="Select ▼","",IFERROR(VLOOKUP(AU23,'Appraisal Inputs'!$C$294:$S$334,2,0),""))</f>
        <v/>
      </c>
      <c r="AV29" s="520" t="str">
        <f>IF(IFERROR(VLOOKUP(AV23,'Appraisal Inputs'!$C$294:$S$334,2,0),"")="Select ▼","",IFERROR(VLOOKUP(AV23,'Appraisal Inputs'!$C$294:$S$334,2,0),""))</f>
        <v/>
      </c>
      <c r="AW29" s="520" t="str">
        <f>IF(IFERROR(VLOOKUP(AW23,'Appraisal Inputs'!$C$294:$S$334,2,0),"")="Select ▼","",IFERROR(VLOOKUP(AW23,'Appraisal Inputs'!$C$294:$S$334,2,0),""))</f>
        <v/>
      </c>
      <c r="AX29" s="520" t="str">
        <f>IF(IFERROR(VLOOKUP(AX23,'Appraisal Inputs'!$C$294:$S$334,2,0),"")="Select ▼","",IFERROR(VLOOKUP(AX23,'Appraisal Inputs'!$C$294:$S$334,2,0),""))</f>
        <v/>
      </c>
      <c r="AY29" s="520" t="str">
        <f>IF(IFERROR(VLOOKUP(AY23,'Appraisal Inputs'!$C$294:$S$334,2,0),"")="Select ▼","",IFERROR(VLOOKUP(AY23,'Appraisal Inputs'!$C$294:$S$334,2,0),""))</f>
        <v/>
      </c>
      <c r="AZ29" s="520" t="str">
        <f>IF(IFERROR(VLOOKUP(AZ23,'Appraisal Inputs'!$C$294:$S$334,2,0),"")="Select ▼","",IFERROR(VLOOKUP(AZ23,'Appraisal Inputs'!$C$294:$S$334,2,0),""))</f>
        <v/>
      </c>
      <c r="BA29" s="520" t="str">
        <f>IF(IFERROR(VLOOKUP(BA23,'Appraisal Inputs'!$C$294:$S$334,2,0),"")="Select ▼","",IFERROR(VLOOKUP(BA23,'Appraisal Inputs'!$C$294:$S$334,2,0),""))</f>
        <v/>
      </c>
      <c r="BB29" s="520" t="str">
        <f>IF(IFERROR(VLOOKUP(BB23,'Appraisal Inputs'!$C$294:$S$334,2,0),"")="Select ▼","",IFERROR(VLOOKUP(BB23,'Appraisal Inputs'!$C$294:$S$334,2,0),""))</f>
        <v/>
      </c>
      <c r="BC29" s="520" t="str">
        <f>IF(IFERROR(VLOOKUP(BC23,'Appraisal Inputs'!$C$294:$S$334,2,0),"")="Select ▼","",IFERROR(VLOOKUP(BC23,'Appraisal Inputs'!$C$294:$S$334,2,0),""))</f>
        <v/>
      </c>
      <c r="BD29" s="520" t="str">
        <f>IF(IFERROR(VLOOKUP(BD23,'Appraisal Inputs'!$C$294:$S$334,2,0),"")="Select ▼","",IFERROR(VLOOKUP(BD23,'Appraisal Inputs'!$C$294:$S$334,2,0),""))</f>
        <v/>
      </c>
      <c r="BE29" s="520" t="str">
        <f>IF(IFERROR(VLOOKUP(BE23,'Appraisal Inputs'!$C$294:$S$334,2,0),"")="Select ▼","",IFERROR(VLOOKUP(BE23,'Appraisal Inputs'!$C$294:$S$334,2,0),""))</f>
        <v/>
      </c>
      <c r="BF29" s="520" t="str">
        <f>IF(IFERROR(VLOOKUP(BF23,'Appraisal Inputs'!$C$294:$S$334,2,0),"")="Select ▼","",IFERROR(VLOOKUP(BF23,'Appraisal Inputs'!$C$294:$S$334,2,0),""))</f>
        <v/>
      </c>
      <c r="BG29" s="520" t="str">
        <f>IF(IFERROR(VLOOKUP(BG23,'Appraisal Inputs'!$C$294:$S$334,2,0),"")="Select ▼","",IFERROR(VLOOKUP(BG23,'Appraisal Inputs'!$C$294:$S$334,2,0),""))</f>
        <v/>
      </c>
      <c r="BH29" s="521" t="str">
        <f>IF(IFERROR(VLOOKUP(BH23,'Appraisal Inputs'!$C$294:$S$334,2,0),"")="Select ▼","",IFERROR(VLOOKUP(BH23,'Appraisal Inputs'!$C$294:$S$334,2,0),""))</f>
        <v/>
      </c>
      <c r="BI29" s="657"/>
      <c r="BJ29" s="658"/>
      <c r="BK29" s="659"/>
      <c r="BL29" s="101"/>
    </row>
    <row r="30" spans="1:67" ht="13.5" thickBot="1" x14ac:dyDescent="0.25">
      <c r="A30" s="765">
        <f>A35</f>
        <v>0</v>
      </c>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row>
    <row r="31" spans="1:67" ht="13.5" thickBot="1" x14ac:dyDescent="0.25">
      <c r="A31" s="765">
        <f>A35</f>
        <v>0</v>
      </c>
      <c r="C31" s="485" t="s">
        <v>281</v>
      </c>
      <c r="D31" s="206" t="s">
        <v>294</v>
      </c>
      <c r="E31" s="207"/>
      <c r="F31" s="207"/>
      <c r="G31" s="210"/>
      <c r="H31" s="208" t="s">
        <v>295</v>
      </c>
      <c r="I31" s="209"/>
      <c r="J31" s="205" t="s">
        <v>296</v>
      </c>
      <c r="K31" s="203"/>
      <c r="L31" s="203"/>
      <c r="M31" s="203"/>
      <c r="N31" s="203"/>
      <c r="O31" s="203"/>
      <c r="P31" s="203"/>
      <c r="Q31" s="204"/>
      <c r="R31" s="101"/>
      <c r="S31" s="485" t="s">
        <v>281</v>
      </c>
      <c r="T31" s="268" t="str">
        <f>'Appraisal Inputs'!C292</f>
        <v>Census - Market Comparables</v>
      </c>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70"/>
      <c r="BL31" s="101"/>
    </row>
    <row r="32" spans="1:67" ht="99.95" customHeight="1" thickBot="1" x14ac:dyDescent="0.25">
      <c r="A32" s="765">
        <f>A35</f>
        <v>0</v>
      </c>
      <c r="C32" s="106" t="s">
        <v>32</v>
      </c>
      <c r="D32" s="126" t="str">
        <f>IF('Appraisal Inputs'!D83="Not Included",'Appraisal Inputs'!D83,'Appraisal Inputs'!D83)</f>
        <v>Not Included</v>
      </c>
      <c r="E32" s="122" t="str">
        <f>IF('Appraisal Inputs'!E83="Not Included",'Appraisal Inputs'!E83,'Appraisal Inputs'!E83)</f>
        <v>Not Included</v>
      </c>
      <c r="F32" s="122" t="str">
        <f>IF('Appraisal Inputs'!F83="Not Included",'Appraisal Inputs'!F83,'Appraisal Inputs'!F83)</f>
        <v>Not Included</v>
      </c>
      <c r="G32" s="211" t="str">
        <f>IF('Appraisal Inputs'!G83="Not Included",'Appraisal Inputs'!G83,'Appraisal Inputs'!G83)</f>
        <v>Not Included</v>
      </c>
      <c r="H32" s="102" t="str">
        <f>'Appraisal Inputs'!H83</f>
        <v>Appraisal (Market)</v>
      </c>
      <c r="I32" s="212" t="str">
        <f>'Lender Inputs'!D83</f>
        <v>Lender (for DSCR)</v>
      </c>
      <c r="J32" s="564" t="str">
        <f>IF('Lender Inputs'!E83="Not Included",'Lender Inputs'!E83,'Lender Inputs'!E83)</f>
        <v xml:space="preserve">Not Included </v>
      </c>
      <c r="K32" s="565" t="str">
        <f>IF('Lender Inputs'!F83="Not Included",'Lender Inputs'!F83,'Lender Inputs'!F83)</f>
        <v xml:space="preserve">Not Included </v>
      </c>
      <c r="L32" s="565" t="str">
        <f>IF('Lender Inputs'!G83="Not Included",'Lender Inputs'!G83,'Lender Inputs'!G83)</f>
        <v xml:space="preserve">Not Included </v>
      </c>
      <c r="M32" s="565" t="str">
        <f>IF('Lender Inputs'!H83="Not Included",'Lender Inputs'!H83,'Lender Inputs'!H83)</f>
        <v xml:space="preserve">Not Included </v>
      </c>
      <c r="N32" s="566" t="str">
        <f>IF('Lender Inputs'!I83="Not Included",'Lender Inputs'!I83,'Lender Inputs'!I83)</f>
        <v xml:space="preserve">Not Included </v>
      </c>
      <c r="O32" s="565" t="str">
        <f>IF('Lender Inputs'!J83="Not Included",'Lender Inputs'!J83,'Lender Inputs'!J83)</f>
        <v xml:space="preserve">Not Included </v>
      </c>
      <c r="P32" s="565" t="str">
        <f>IF('Lender Inputs'!K83="Not Included",'Lender Inputs'!K83,'Lender Inputs'!K83)</f>
        <v xml:space="preserve">Not Included </v>
      </c>
      <c r="Q32" s="124" t="str">
        <f>IF('Lender Inputs'!L83="Not Included",'Lender Inputs'!L83,'Lender Inputs'!L83)</f>
        <v xml:space="preserve">Not Included </v>
      </c>
      <c r="R32" s="101"/>
      <c r="S32" s="480" t="s">
        <v>32</v>
      </c>
      <c r="T32" s="694" t="str">
        <f>Occupancy!C166</f>
        <v/>
      </c>
      <c r="U32" s="695" t="str">
        <f>Occupancy!C167</f>
        <v/>
      </c>
      <c r="V32" s="696" t="str">
        <f>Occupancy!C168</f>
        <v/>
      </c>
      <c r="W32" s="695" t="str">
        <f>Occupancy!C169</f>
        <v/>
      </c>
      <c r="X32" s="695" t="str">
        <f>Occupancy!C170</f>
        <v/>
      </c>
      <c r="Y32" s="695" t="str">
        <f>Occupancy!C171</f>
        <v/>
      </c>
      <c r="Z32" s="695" t="str">
        <f>Occupancy!C172</f>
        <v/>
      </c>
      <c r="AA32" s="695" t="str">
        <f>Occupancy!C173</f>
        <v/>
      </c>
      <c r="AB32" s="695" t="str">
        <f>Occupancy!C174</f>
        <v/>
      </c>
      <c r="AC32" s="695" t="str">
        <f>Occupancy!C175</f>
        <v/>
      </c>
      <c r="AD32" s="695" t="str">
        <f>Occupancy!C176</f>
        <v/>
      </c>
      <c r="AE32" s="695" t="str">
        <f>Occupancy!C177</f>
        <v/>
      </c>
      <c r="AF32" s="695" t="str">
        <f>Occupancy!C178</f>
        <v/>
      </c>
      <c r="AG32" s="695" t="str">
        <f>Occupancy!C179</f>
        <v/>
      </c>
      <c r="AH32" s="695" t="str">
        <f>Occupancy!C180</f>
        <v/>
      </c>
      <c r="AI32" s="695" t="str">
        <f>Occupancy!C181</f>
        <v/>
      </c>
      <c r="AJ32" s="695" t="str">
        <f>Occupancy!C182</f>
        <v/>
      </c>
      <c r="AK32" s="695" t="str">
        <f>Occupancy!C183</f>
        <v/>
      </c>
      <c r="AL32" s="695" t="str">
        <f>Occupancy!C184</f>
        <v/>
      </c>
      <c r="AM32" s="695" t="str">
        <f>Occupancy!C185</f>
        <v/>
      </c>
      <c r="AN32" s="695" t="str">
        <f>Occupancy!C186</f>
        <v/>
      </c>
      <c r="AO32" s="695" t="str">
        <f>Occupancy!C187</f>
        <v/>
      </c>
      <c r="AP32" s="695" t="str">
        <f>Occupancy!C188</f>
        <v/>
      </c>
      <c r="AQ32" s="695" t="str">
        <f>Occupancy!C189</f>
        <v/>
      </c>
      <c r="AR32" s="695" t="str">
        <f>Occupancy!C190</f>
        <v/>
      </c>
      <c r="AS32" s="695" t="str">
        <f>Occupancy!C191</f>
        <v/>
      </c>
      <c r="AT32" s="695" t="str">
        <f>Occupancy!C192</f>
        <v/>
      </c>
      <c r="AU32" s="695" t="str">
        <f>Occupancy!C193</f>
        <v/>
      </c>
      <c r="AV32" s="695" t="str">
        <f>Occupancy!C194</f>
        <v/>
      </c>
      <c r="AW32" s="695" t="str">
        <f>Occupancy!C195</f>
        <v/>
      </c>
      <c r="AX32" s="695" t="str">
        <f>Occupancy!C196</f>
        <v/>
      </c>
      <c r="AY32" s="695" t="str">
        <f>Occupancy!C197</f>
        <v/>
      </c>
      <c r="AZ32" s="695" t="str">
        <f>Occupancy!C198</f>
        <v/>
      </c>
      <c r="BA32" s="695" t="str">
        <f>Occupancy!C199</f>
        <v/>
      </c>
      <c r="BB32" s="695" t="str">
        <f>Occupancy!C200</f>
        <v/>
      </c>
      <c r="BC32" s="695" t="str">
        <f>Occupancy!C201</f>
        <v/>
      </c>
      <c r="BD32" s="695" t="str">
        <f>Occupancy!C202</f>
        <v/>
      </c>
      <c r="BE32" s="695" t="str">
        <f>Occupancy!C203</f>
        <v/>
      </c>
      <c r="BF32" s="695" t="str">
        <f>Occupancy!C204</f>
        <v/>
      </c>
      <c r="BG32" s="695" t="str">
        <f>Occupancy!C205</f>
        <v/>
      </c>
      <c r="BH32" s="695" t="str">
        <f>Occupancy!C206</f>
        <v/>
      </c>
      <c r="BI32" s="697" t="s">
        <v>336</v>
      </c>
      <c r="BJ32" s="698" t="s">
        <v>337</v>
      </c>
      <c r="BK32" s="699" t="s">
        <v>338</v>
      </c>
      <c r="BL32" s="101"/>
    </row>
    <row r="33" spans="1:64" x14ac:dyDescent="0.2">
      <c r="A33" s="765">
        <f>A35</f>
        <v>0</v>
      </c>
      <c r="C33" s="55" t="s">
        <v>26</v>
      </c>
      <c r="D33" s="493" t="str">
        <f>'Appraisal Inputs'!N112</f>
        <v/>
      </c>
      <c r="E33" s="493" t="str">
        <f>'Appraisal Inputs'!O112</f>
        <v/>
      </c>
      <c r="F33" s="493" t="str">
        <f>'Appraisal Inputs'!P112</f>
        <v/>
      </c>
      <c r="G33" s="497" t="str">
        <f>'Appraisal Inputs'!Q112</f>
        <v/>
      </c>
      <c r="H33" s="495" t="str">
        <f>'Appraisal Inputs'!R112</f>
        <v/>
      </c>
      <c r="I33" s="497" t="str">
        <f>'Lender Inputs'!R112</f>
        <v/>
      </c>
      <c r="J33" s="507" t="str">
        <f>'Lender Inputs'!S112</f>
        <v/>
      </c>
      <c r="K33" s="508" t="str">
        <f>'Lender Inputs'!T112</f>
        <v/>
      </c>
      <c r="L33" s="508" t="str">
        <f>'Lender Inputs'!U112</f>
        <v/>
      </c>
      <c r="M33" s="508" t="str">
        <f>'Lender Inputs'!V112</f>
        <v/>
      </c>
      <c r="N33" s="509" t="str">
        <f>'Lender Inputs'!W112</f>
        <v/>
      </c>
      <c r="O33" s="507" t="str">
        <f>'Lender Inputs'!X112</f>
        <v/>
      </c>
      <c r="P33" s="508" t="str">
        <f>'Lender Inputs'!Y112</f>
        <v/>
      </c>
      <c r="Q33" s="509" t="str">
        <f>'Lender Inputs'!Z112</f>
        <v/>
      </c>
      <c r="R33" s="101"/>
      <c r="S33" s="502" t="s">
        <v>26</v>
      </c>
      <c r="T33" s="732" t="str" cm="1">
        <f t="array" ref="T33">IFERROR(IF(_xlfn.XLOOKUP(T32,'Appraisal Inputs'!$C$294:$C$334,_xlfn.XLOOKUP(Census!$C$33,'Appraisal Inputs'!$E$293:$S$293,'Appraisal Inputs'!$E$294:$S$334))="","",_xlfn.XLOOKUP(T32,'Appraisal Inputs'!$C$294:$C$334,_xlfn.XLOOKUP(Census!$C$33,'Appraisal Inputs'!$E$293:$S$293,'Appraisal Inputs'!$E$294:$S$334))),"")</f>
        <v/>
      </c>
      <c r="U33" s="508" t="str" cm="1">
        <f t="array" ref="U33">IFERROR(IF(_xlfn.XLOOKUP(U32,'Appraisal Inputs'!$C$294:$C$334,_xlfn.XLOOKUP(Census!$C$33,'Appraisal Inputs'!$E$293:$S$293,'Appraisal Inputs'!$E$294:$S$334))="","",_xlfn.XLOOKUP(U32,'Appraisal Inputs'!$C$294:$C$334,_xlfn.XLOOKUP(Census!$C$33,'Appraisal Inputs'!$E$293:$S$293,'Appraisal Inputs'!$E$294:$S$334))),"")</f>
        <v/>
      </c>
      <c r="V33" s="508" t="str" cm="1">
        <f t="array" ref="V33">IFERROR(IF(_xlfn.XLOOKUP(V32,'Appraisal Inputs'!$C$294:$C$334,_xlfn.XLOOKUP(Census!$C$33,'Appraisal Inputs'!$E$293:$S$293,'Appraisal Inputs'!$E$294:$S$334))="","",_xlfn.XLOOKUP(V32,'Appraisal Inputs'!$C$294:$C$334,_xlfn.XLOOKUP(Census!$C$33,'Appraisal Inputs'!$E$293:$S$293,'Appraisal Inputs'!$E$294:$S$334))),"")</f>
        <v/>
      </c>
      <c r="W33" s="508" t="str" cm="1">
        <f t="array" ref="W33">IFERROR(IF(_xlfn.XLOOKUP(W32,'Appraisal Inputs'!$C$294:$C$334,_xlfn.XLOOKUP(Census!$C$33,'Appraisal Inputs'!$E$293:$S$293,'Appraisal Inputs'!$E$294:$S$334))="","",_xlfn.XLOOKUP(W32,'Appraisal Inputs'!$C$294:$C$334,_xlfn.XLOOKUP(Census!$C$33,'Appraisal Inputs'!$E$293:$S$293,'Appraisal Inputs'!$E$294:$S$334))),"")</f>
        <v/>
      </c>
      <c r="X33" s="508" t="str" cm="1">
        <f t="array" ref="X33">IFERROR(IF(_xlfn.XLOOKUP(X32,'Appraisal Inputs'!$C$294:$C$334,_xlfn.XLOOKUP(Census!$C$33,'Appraisal Inputs'!$E$293:$S$293,'Appraisal Inputs'!$E$294:$S$334))="","",_xlfn.XLOOKUP(X32,'Appraisal Inputs'!$C$294:$C$334,_xlfn.XLOOKUP(Census!$C$33,'Appraisal Inputs'!$E$293:$S$293,'Appraisal Inputs'!$E$294:$S$334))),"")</f>
        <v/>
      </c>
      <c r="Y33" s="508" t="str" cm="1">
        <f t="array" ref="Y33">IFERROR(IF(_xlfn.XLOOKUP(Y32,'Appraisal Inputs'!$C$294:$C$334,_xlfn.XLOOKUP(Census!$C$33,'Appraisal Inputs'!$E$293:$S$293,'Appraisal Inputs'!$E$294:$S$334))="","",_xlfn.XLOOKUP(Y32,'Appraisal Inputs'!$C$294:$C$334,_xlfn.XLOOKUP(Census!$C$33,'Appraisal Inputs'!$E$293:$S$293,'Appraisal Inputs'!$E$294:$S$334))),"")</f>
        <v/>
      </c>
      <c r="Z33" s="508" t="str" cm="1">
        <f t="array" ref="Z33">IFERROR(IF(_xlfn.XLOOKUP(Z32,'Appraisal Inputs'!$C$294:$C$334,_xlfn.XLOOKUP(Census!$C$33,'Appraisal Inputs'!$E$293:$S$293,'Appraisal Inputs'!$E$294:$S$334))="","",_xlfn.XLOOKUP(Z32,'Appraisal Inputs'!$C$294:$C$334,_xlfn.XLOOKUP(Census!$C$33,'Appraisal Inputs'!$E$293:$S$293,'Appraisal Inputs'!$E$294:$S$334))),"")</f>
        <v/>
      </c>
      <c r="AA33" s="508" t="str" cm="1">
        <f t="array" ref="AA33">IFERROR(IF(_xlfn.XLOOKUP(AA32,'Appraisal Inputs'!$C$294:$C$334,_xlfn.XLOOKUP(Census!$C$33,'Appraisal Inputs'!$E$293:$S$293,'Appraisal Inputs'!$E$294:$S$334))="","",_xlfn.XLOOKUP(AA32,'Appraisal Inputs'!$C$294:$C$334,_xlfn.XLOOKUP(Census!$C$33,'Appraisal Inputs'!$E$293:$S$293,'Appraisal Inputs'!$E$294:$S$334))),"")</f>
        <v/>
      </c>
      <c r="AB33" s="508" t="str" cm="1">
        <f t="array" ref="AB33">IFERROR(IF(_xlfn.XLOOKUP(AB32,'Appraisal Inputs'!$C$294:$C$334,_xlfn.XLOOKUP(Census!$C$33,'Appraisal Inputs'!$E$293:$S$293,'Appraisal Inputs'!$E$294:$S$334))="","",_xlfn.XLOOKUP(AB32,'Appraisal Inputs'!$C$294:$C$334,_xlfn.XLOOKUP(Census!$C$33,'Appraisal Inputs'!$E$293:$S$293,'Appraisal Inputs'!$E$294:$S$334))),"")</f>
        <v/>
      </c>
      <c r="AC33" s="508" t="str" cm="1">
        <f t="array" ref="AC33">IFERROR(IF(_xlfn.XLOOKUP(AC32,'Appraisal Inputs'!$C$294:$C$334,_xlfn.XLOOKUP(Census!$C$33,'Appraisal Inputs'!$E$293:$S$293,'Appraisal Inputs'!$E$294:$S$334))="","",_xlfn.XLOOKUP(AC32,'Appraisal Inputs'!$C$294:$C$334,_xlfn.XLOOKUP(Census!$C$33,'Appraisal Inputs'!$E$293:$S$293,'Appraisal Inputs'!$E$294:$S$334))),"")</f>
        <v/>
      </c>
      <c r="AD33" s="508" t="str" cm="1">
        <f t="array" ref="AD33">IFERROR(IF(_xlfn.XLOOKUP(AD32,'Appraisal Inputs'!$C$294:$C$334,_xlfn.XLOOKUP(Census!$C$33,'Appraisal Inputs'!$E$293:$S$293,'Appraisal Inputs'!$E$294:$S$334))="","",_xlfn.XLOOKUP(AD32,'Appraisal Inputs'!$C$294:$C$334,_xlfn.XLOOKUP(Census!$C$33,'Appraisal Inputs'!$E$293:$S$293,'Appraisal Inputs'!$E$294:$S$334))),"")</f>
        <v/>
      </c>
      <c r="AE33" s="508" t="str" cm="1">
        <f t="array" ref="AE33">IFERROR(IF(_xlfn.XLOOKUP(AE32,'Appraisal Inputs'!$C$294:$C$334,_xlfn.XLOOKUP(Census!$C$33,'Appraisal Inputs'!$E$293:$S$293,'Appraisal Inputs'!$E$294:$S$334))="","",_xlfn.XLOOKUP(AE32,'Appraisal Inputs'!$C$294:$C$334,_xlfn.XLOOKUP(Census!$C$33,'Appraisal Inputs'!$E$293:$S$293,'Appraisal Inputs'!$E$294:$S$334))),"")</f>
        <v/>
      </c>
      <c r="AF33" s="508" t="str" cm="1">
        <f t="array" ref="AF33">IFERROR(IF(_xlfn.XLOOKUP(AF32,'Appraisal Inputs'!$C$294:$C$334,_xlfn.XLOOKUP(Census!$C$33,'Appraisal Inputs'!$E$293:$S$293,'Appraisal Inputs'!$E$294:$S$334))="","",_xlfn.XLOOKUP(AF32,'Appraisal Inputs'!$C$294:$C$334,_xlfn.XLOOKUP(Census!$C$33,'Appraisal Inputs'!$E$293:$S$293,'Appraisal Inputs'!$E$294:$S$334))),"")</f>
        <v/>
      </c>
      <c r="AG33" s="508" t="str" cm="1">
        <f t="array" ref="AG33">IFERROR(IF(_xlfn.XLOOKUP(AG32,'Appraisal Inputs'!$C$294:$C$334,_xlfn.XLOOKUP(Census!$C$33,'Appraisal Inputs'!$E$293:$S$293,'Appraisal Inputs'!$E$294:$S$334))="","",_xlfn.XLOOKUP(AG32,'Appraisal Inputs'!$C$294:$C$334,_xlfn.XLOOKUP(Census!$C$33,'Appraisal Inputs'!$E$293:$S$293,'Appraisal Inputs'!$E$294:$S$334))),"")</f>
        <v/>
      </c>
      <c r="AH33" s="508" t="str" cm="1">
        <f t="array" ref="AH33">IFERROR(IF(_xlfn.XLOOKUP(AH32,'Appraisal Inputs'!$C$294:$C$334,_xlfn.XLOOKUP(Census!$C$33,'Appraisal Inputs'!$E$293:$S$293,'Appraisal Inputs'!$E$294:$S$334))="","",_xlfn.XLOOKUP(AH32,'Appraisal Inputs'!$C$294:$C$334,_xlfn.XLOOKUP(Census!$C$33,'Appraisal Inputs'!$E$293:$S$293,'Appraisal Inputs'!$E$294:$S$334))),"")</f>
        <v/>
      </c>
      <c r="AI33" s="508" t="str" cm="1">
        <f t="array" ref="AI33">IFERROR(IF(_xlfn.XLOOKUP(AI32,'Appraisal Inputs'!$C$294:$C$334,_xlfn.XLOOKUP(Census!$C$33,'Appraisal Inputs'!$E$293:$S$293,'Appraisal Inputs'!$E$294:$S$334))="","",_xlfn.XLOOKUP(AI32,'Appraisal Inputs'!$C$294:$C$334,_xlfn.XLOOKUP(Census!$C$33,'Appraisal Inputs'!$E$293:$S$293,'Appraisal Inputs'!$E$294:$S$334))),"")</f>
        <v/>
      </c>
      <c r="AJ33" s="508" t="str" cm="1">
        <f t="array" ref="AJ33">IFERROR(IF(_xlfn.XLOOKUP(AJ32,'Appraisal Inputs'!$C$294:$C$334,_xlfn.XLOOKUP(Census!$C$33,'Appraisal Inputs'!$E$293:$S$293,'Appraisal Inputs'!$E$294:$S$334))="","",_xlfn.XLOOKUP(AJ32,'Appraisal Inputs'!$C$294:$C$334,_xlfn.XLOOKUP(Census!$C$33,'Appraisal Inputs'!$E$293:$S$293,'Appraisal Inputs'!$E$294:$S$334))),"")</f>
        <v/>
      </c>
      <c r="AK33" s="508" t="str" cm="1">
        <f t="array" ref="AK33">IFERROR(IF(_xlfn.XLOOKUP(AK32,'Appraisal Inputs'!$C$294:$C$334,_xlfn.XLOOKUP(Census!$C$33,'Appraisal Inputs'!$E$293:$S$293,'Appraisal Inputs'!$E$294:$S$334))="","",_xlfn.XLOOKUP(AK32,'Appraisal Inputs'!$C$294:$C$334,_xlfn.XLOOKUP(Census!$C$33,'Appraisal Inputs'!$E$293:$S$293,'Appraisal Inputs'!$E$294:$S$334))),"")</f>
        <v/>
      </c>
      <c r="AL33" s="508" t="str" cm="1">
        <f t="array" ref="AL33">IFERROR(IF(_xlfn.XLOOKUP(AL32,'Appraisal Inputs'!$C$294:$C$334,_xlfn.XLOOKUP(Census!$C$33,'Appraisal Inputs'!$E$293:$S$293,'Appraisal Inputs'!$E$294:$S$334))="","",_xlfn.XLOOKUP(AL32,'Appraisal Inputs'!$C$294:$C$334,_xlfn.XLOOKUP(Census!$C$33,'Appraisal Inputs'!$E$293:$S$293,'Appraisal Inputs'!$E$294:$S$334))),"")</f>
        <v/>
      </c>
      <c r="AM33" s="508" t="str" cm="1">
        <f t="array" ref="AM33">IFERROR(IF(_xlfn.XLOOKUP(AM32,'Appraisal Inputs'!$C$294:$C$334,_xlfn.XLOOKUP(Census!$C$33,'Appraisal Inputs'!$E$293:$S$293,'Appraisal Inputs'!$E$294:$S$334))="","",_xlfn.XLOOKUP(AM32,'Appraisal Inputs'!$C$294:$C$334,_xlfn.XLOOKUP(Census!$C$33,'Appraisal Inputs'!$E$293:$S$293,'Appraisal Inputs'!$E$294:$S$334))),"")</f>
        <v/>
      </c>
      <c r="AN33" s="508" t="str" cm="1">
        <f t="array" ref="AN33">IFERROR(IF(_xlfn.XLOOKUP(AN32,'Appraisal Inputs'!$C$294:$C$334,_xlfn.XLOOKUP(Census!$C$33,'Appraisal Inputs'!$E$293:$S$293,'Appraisal Inputs'!$E$294:$S$334))="","",_xlfn.XLOOKUP(AN32,'Appraisal Inputs'!$C$294:$C$334,_xlfn.XLOOKUP(Census!$C$33,'Appraisal Inputs'!$E$293:$S$293,'Appraisal Inputs'!$E$294:$S$334))),"")</f>
        <v/>
      </c>
      <c r="AO33" s="508" t="str" cm="1">
        <f t="array" ref="AO33">IFERROR(IF(_xlfn.XLOOKUP(AO32,'Appraisal Inputs'!$C$294:$C$334,_xlfn.XLOOKUP(Census!$C$33,'Appraisal Inputs'!$E$293:$S$293,'Appraisal Inputs'!$E$294:$S$334))="","",_xlfn.XLOOKUP(AO32,'Appraisal Inputs'!$C$294:$C$334,_xlfn.XLOOKUP(Census!$C$33,'Appraisal Inputs'!$E$293:$S$293,'Appraisal Inputs'!$E$294:$S$334))),"")</f>
        <v/>
      </c>
      <c r="AP33" s="508" t="str" cm="1">
        <f t="array" ref="AP33">IFERROR(IF(_xlfn.XLOOKUP(AP32,'Appraisal Inputs'!$C$294:$C$334,_xlfn.XLOOKUP(Census!$C$33,'Appraisal Inputs'!$E$293:$S$293,'Appraisal Inputs'!$E$294:$S$334))="","",_xlfn.XLOOKUP(AP32,'Appraisal Inputs'!$C$294:$C$334,_xlfn.XLOOKUP(Census!$C$33,'Appraisal Inputs'!$E$293:$S$293,'Appraisal Inputs'!$E$294:$S$334))),"")</f>
        <v/>
      </c>
      <c r="AQ33" s="508" t="str" cm="1">
        <f t="array" ref="AQ33">IFERROR(IF(_xlfn.XLOOKUP(AQ32,'Appraisal Inputs'!$C$294:$C$334,_xlfn.XLOOKUP(Census!$C$33,'Appraisal Inputs'!$E$293:$S$293,'Appraisal Inputs'!$E$294:$S$334))="","",_xlfn.XLOOKUP(AQ32,'Appraisal Inputs'!$C$294:$C$334,_xlfn.XLOOKUP(Census!$C$33,'Appraisal Inputs'!$E$293:$S$293,'Appraisal Inputs'!$E$294:$S$334))),"")</f>
        <v/>
      </c>
      <c r="AR33" s="508" t="str" cm="1">
        <f t="array" ref="AR33">IFERROR(IF(_xlfn.XLOOKUP(AR32,'Appraisal Inputs'!$C$294:$C$334,_xlfn.XLOOKUP(Census!$C$33,'Appraisal Inputs'!$E$293:$S$293,'Appraisal Inputs'!$E$294:$S$334))="","",_xlfn.XLOOKUP(AR32,'Appraisal Inputs'!$C$294:$C$334,_xlfn.XLOOKUP(Census!$C$33,'Appraisal Inputs'!$E$293:$S$293,'Appraisal Inputs'!$E$294:$S$334))),"")</f>
        <v/>
      </c>
      <c r="AS33" s="508" t="str" cm="1">
        <f t="array" ref="AS33">IFERROR(IF(_xlfn.XLOOKUP(AS32,'Appraisal Inputs'!$C$294:$C$334,_xlfn.XLOOKUP(Census!$C$33,'Appraisal Inputs'!$E$293:$S$293,'Appraisal Inputs'!$E$294:$S$334))="","",_xlfn.XLOOKUP(AS32,'Appraisal Inputs'!$C$294:$C$334,_xlfn.XLOOKUP(Census!$C$33,'Appraisal Inputs'!$E$293:$S$293,'Appraisal Inputs'!$E$294:$S$334))),"")</f>
        <v/>
      </c>
      <c r="AT33" s="508" t="str" cm="1">
        <f t="array" ref="AT33">IFERROR(IF(_xlfn.XLOOKUP(AT32,'Appraisal Inputs'!$C$294:$C$334,_xlfn.XLOOKUP(Census!$C$33,'Appraisal Inputs'!$E$293:$S$293,'Appraisal Inputs'!$E$294:$S$334))="","",_xlfn.XLOOKUP(AT32,'Appraisal Inputs'!$C$294:$C$334,_xlfn.XLOOKUP(Census!$C$33,'Appraisal Inputs'!$E$293:$S$293,'Appraisal Inputs'!$E$294:$S$334))),"")</f>
        <v/>
      </c>
      <c r="AU33" s="508" t="str" cm="1">
        <f t="array" ref="AU33">IFERROR(IF(_xlfn.XLOOKUP(AU32,'Appraisal Inputs'!$C$294:$C$334,_xlfn.XLOOKUP(Census!$C$33,'Appraisal Inputs'!$E$293:$S$293,'Appraisal Inputs'!$E$294:$S$334))="","",_xlfn.XLOOKUP(AU32,'Appraisal Inputs'!$C$294:$C$334,_xlfn.XLOOKUP(Census!$C$33,'Appraisal Inputs'!$E$293:$S$293,'Appraisal Inputs'!$E$294:$S$334))),"")</f>
        <v/>
      </c>
      <c r="AV33" s="508" t="str" cm="1">
        <f t="array" ref="AV33">IFERROR(IF(_xlfn.XLOOKUP(AV32,'Appraisal Inputs'!$C$294:$C$334,_xlfn.XLOOKUP(Census!$C$33,'Appraisal Inputs'!$E$293:$S$293,'Appraisal Inputs'!$E$294:$S$334))="","",_xlfn.XLOOKUP(AV32,'Appraisal Inputs'!$C$294:$C$334,_xlfn.XLOOKUP(Census!$C$33,'Appraisal Inputs'!$E$293:$S$293,'Appraisal Inputs'!$E$294:$S$334))),"")</f>
        <v/>
      </c>
      <c r="AW33" s="508" t="str" cm="1">
        <f t="array" ref="AW33">IFERROR(IF(_xlfn.XLOOKUP(AW32,'Appraisal Inputs'!$C$294:$C$334,_xlfn.XLOOKUP(Census!$C$33,'Appraisal Inputs'!$E$293:$S$293,'Appraisal Inputs'!$E$294:$S$334))="","",_xlfn.XLOOKUP(AW32,'Appraisal Inputs'!$C$294:$C$334,_xlfn.XLOOKUP(Census!$C$33,'Appraisal Inputs'!$E$293:$S$293,'Appraisal Inputs'!$E$294:$S$334))),"")</f>
        <v/>
      </c>
      <c r="AX33" s="508" t="str" cm="1">
        <f t="array" ref="AX33">IFERROR(IF(_xlfn.XLOOKUP(AX32,'Appraisal Inputs'!$C$294:$C$334,_xlfn.XLOOKUP(Census!$C$33,'Appraisal Inputs'!$E$293:$S$293,'Appraisal Inputs'!$E$294:$S$334))="","",_xlfn.XLOOKUP(AX32,'Appraisal Inputs'!$C$294:$C$334,_xlfn.XLOOKUP(Census!$C$33,'Appraisal Inputs'!$E$293:$S$293,'Appraisal Inputs'!$E$294:$S$334))),"")</f>
        <v/>
      </c>
      <c r="AY33" s="508" t="str" cm="1">
        <f t="array" ref="AY33">IFERROR(IF(_xlfn.XLOOKUP(AY32,'Appraisal Inputs'!$C$294:$C$334,_xlfn.XLOOKUP(Census!$C$33,'Appraisal Inputs'!$E$293:$S$293,'Appraisal Inputs'!$E$294:$S$334))="","",_xlfn.XLOOKUP(AY32,'Appraisal Inputs'!$C$294:$C$334,_xlfn.XLOOKUP(Census!$C$33,'Appraisal Inputs'!$E$293:$S$293,'Appraisal Inputs'!$E$294:$S$334))),"")</f>
        <v/>
      </c>
      <c r="AZ33" s="508" t="str" cm="1">
        <f t="array" ref="AZ33">IFERROR(IF(_xlfn.XLOOKUP(AZ32,'Appraisal Inputs'!$C$294:$C$334,_xlfn.XLOOKUP(Census!$C$33,'Appraisal Inputs'!$E$293:$S$293,'Appraisal Inputs'!$E$294:$S$334))="","",_xlfn.XLOOKUP(AZ32,'Appraisal Inputs'!$C$294:$C$334,_xlfn.XLOOKUP(Census!$C$33,'Appraisal Inputs'!$E$293:$S$293,'Appraisal Inputs'!$E$294:$S$334))),"")</f>
        <v/>
      </c>
      <c r="BA33" s="508" t="str" cm="1">
        <f t="array" ref="BA33">IFERROR(IF(_xlfn.XLOOKUP(BA32,'Appraisal Inputs'!$C$294:$C$334,_xlfn.XLOOKUP(Census!$C$33,'Appraisal Inputs'!$E$293:$S$293,'Appraisal Inputs'!$E$294:$S$334))="","",_xlfn.XLOOKUP(BA32,'Appraisal Inputs'!$C$294:$C$334,_xlfn.XLOOKUP(Census!$C$33,'Appraisal Inputs'!$E$293:$S$293,'Appraisal Inputs'!$E$294:$S$334))),"")</f>
        <v/>
      </c>
      <c r="BB33" s="508" t="str" cm="1">
        <f t="array" ref="BB33">IFERROR(IF(_xlfn.XLOOKUP(BB32,'Appraisal Inputs'!$C$294:$C$334,_xlfn.XLOOKUP(Census!$C$33,'Appraisal Inputs'!$E$293:$S$293,'Appraisal Inputs'!$E$294:$S$334))="","",_xlfn.XLOOKUP(BB32,'Appraisal Inputs'!$C$294:$C$334,_xlfn.XLOOKUP(Census!$C$33,'Appraisal Inputs'!$E$293:$S$293,'Appraisal Inputs'!$E$294:$S$334))),"")</f>
        <v/>
      </c>
      <c r="BC33" s="508" t="str" cm="1">
        <f t="array" ref="BC33">IFERROR(IF(_xlfn.XLOOKUP(BC32,'Appraisal Inputs'!$C$294:$C$334,_xlfn.XLOOKUP(Census!$C$33,'Appraisal Inputs'!$E$293:$S$293,'Appraisal Inputs'!$E$294:$S$334))="","",_xlfn.XLOOKUP(BC32,'Appraisal Inputs'!$C$294:$C$334,_xlfn.XLOOKUP(Census!$C$33,'Appraisal Inputs'!$E$293:$S$293,'Appraisal Inputs'!$E$294:$S$334))),"")</f>
        <v/>
      </c>
      <c r="BD33" s="508" t="str" cm="1">
        <f t="array" ref="BD33">IFERROR(IF(_xlfn.XLOOKUP(BD32,'Appraisal Inputs'!$C$294:$C$334,_xlfn.XLOOKUP(Census!$C$33,'Appraisal Inputs'!$E$293:$S$293,'Appraisal Inputs'!$E$294:$S$334))="","",_xlfn.XLOOKUP(BD32,'Appraisal Inputs'!$C$294:$C$334,_xlfn.XLOOKUP(Census!$C$33,'Appraisal Inputs'!$E$293:$S$293,'Appraisal Inputs'!$E$294:$S$334))),"")</f>
        <v/>
      </c>
      <c r="BE33" s="508" t="str" cm="1">
        <f t="array" ref="BE33">IFERROR(IF(_xlfn.XLOOKUP(BE32,'Appraisal Inputs'!$C$294:$C$334,_xlfn.XLOOKUP(Census!$C$33,'Appraisal Inputs'!$E$293:$S$293,'Appraisal Inputs'!$E$294:$S$334))="","",_xlfn.XLOOKUP(BE32,'Appraisal Inputs'!$C$294:$C$334,_xlfn.XLOOKUP(Census!$C$33,'Appraisal Inputs'!$E$293:$S$293,'Appraisal Inputs'!$E$294:$S$334))),"")</f>
        <v/>
      </c>
      <c r="BF33" s="508" t="str" cm="1">
        <f t="array" ref="BF33">IFERROR(IF(_xlfn.XLOOKUP(BF32,'Appraisal Inputs'!$C$294:$C$334,_xlfn.XLOOKUP(Census!$C$33,'Appraisal Inputs'!$E$293:$S$293,'Appraisal Inputs'!$E$294:$S$334))="","",_xlfn.XLOOKUP(BF32,'Appraisal Inputs'!$C$294:$C$334,_xlfn.XLOOKUP(Census!$C$33,'Appraisal Inputs'!$E$293:$S$293,'Appraisal Inputs'!$E$294:$S$334))),"")</f>
        <v/>
      </c>
      <c r="BG33" s="508" t="str" cm="1">
        <f t="array" ref="BG33">IFERROR(IF(_xlfn.XLOOKUP(BG32,'Appraisal Inputs'!$C$294:$C$334,_xlfn.XLOOKUP(Census!$C$33,'Appraisal Inputs'!$E$293:$S$293,'Appraisal Inputs'!$E$294:$S$334))="","",_xlfn.XLOOKUP(BG32,'Appraisal Inputs'!$C$294:$C$334,_xlfn.XLOOKUP(Census!$C$33,'Appraisal Inputs'!$E$293:$S$293,'Appraisal Inputs'!$E$294:$S$334))),"")</f>
        <v/>
      </c>
      <c r="BH33" s="508" t="str" cm="1">
        <f t="array" ref="BH33">IFERROR(IF(_xlfn.XLOOKUP(BH32,'Appraisal Inputs'!$C$294:$C$334,_xlfn.XLOOKUP(Census!$C$33,'Appraisal Inputs'!$E$293:$S$293,'Appraisal Inputs'!$E$294:$S$334))="","",_xlfn.XLOOKUP(BH32,'Appraisal Inputs'!$C$294:$C$334,_xlfn.XLOOKUP(Census!$C$33,'Appraisal Inputs'!$E$293:$S$293,'Appraisal Inputs'!$E$294:$S$334))),"")</f>
        <v/>
      </c>
      <c r="BI33" s="733" t="str">
        <f>IF(SUM(T33:BH33)=0,"-",IFERROR(MIN(T33:BH33),"-"))</f>
        <v>-</v>
      </c>
      <c r="BJ33" s="734" t="str">
        <f>IF(SUM(T33:BH33)=0,"-",IFERROR(MAX(T33:BH33),"-"))</f>
        <v>-</v>
      </c>
      <c r="BK33" s="735" t="str">
        <f>IF(SUM(T33:BH33)=0,"-",IFERROR(AVERAGE(T33:BH33),"-"))</f>
        <v>-</v>
      </c>
      <c r="BL33" s="101"/>
    </row>
    <row r="34" spans="1:64" ht="13.5" thickBot="1" x14ac:dyDescent="0.25">
      <c r="A34" s="765">
        <f>A35</f>
        <v>0</v>
      </c>
      <c r="C34" s="55" t="s">
        <v>486</v>
      </c>
      <c r="D34" s="643" t="str">
        <f>IF(SUM('Appraisal Inputs'!N112:N114)=0,"",SUM('Appraisal Inputs'!N113:N114))</f>
        <v/>
      </c>
      <c r="E34" s="643" t="str">
        <f>IF(SUM('Appraisal Inputs'!O112:O114)=0,"",SUM('Appraisal Inputs'!O113:O114))</f>
        <v/>
      </c>
      <c r="F34" s="643" t="str">
        <f>IF(SUM('Appraisal Inputs'!P112:P114)=0,"",SUM('Appraisal Inputs'!P113:P114))</f>
        <v/>
      </c>
      <c r="G34" s="644" t="str">
        <f>IF(SUM('Appraisal Inputs'!Q112:Q114)=0,"",SUM('Appraisal Inputs'!Q113:Q114))</f>
        <v/>
      </c>
      <c r="H34" s="645" t="str">
        <f>IF(SUM('Appraisal Inputs'!R112:R114)=0,"",SUM('Appraisal Inputs'!R113:R114))</f>
        <v/>
      </c>
      <c r="I34" s="644" t="str">
        <f>IF(SUM('Lender Inputs'!R112:R114)=0,"",SUM('Lender Inputs'!R113:R114))</f>
        <v/>
      </c>
      <c r="J34" s="492" t="str">
        <f>IF(SUM('Lender Inputs'!S112:S114)=0,"",SUM('Lender Inputs'!S113:S114))</f>
        <v/>
      </c>
      <c r="K34" s="493" t="str">
        <f>IF(SUM('Lender Inputs'!T112:T114)=0,"",SUM('Lender Inputs'!T113:T114))</f>
        <v/>
      </c>
      <c r="L34" s="493" t="str">
        <f>IF(SUM('Lender Inputs'!U112:U114)=0,"",SUM('Lender Inputs'!U113:U114))</f>
        <v/>
      </c>
      <c r="M34" s="494" t="str">
        <f>IF(SUM('Lender Inputs'!V112:V114)=0,"",SUM('Lender Inputs'!V113:V114))</f>
        <v/>
      </c>
      <c r="N34" s="493" t="str">
        <f>IF(SUM('Lender Inputs'!W112:W114)=0,"",SUM('Lender Inputs'!W113:W114))</f>
        <v/>
      </c>
      <c r="O34" s="493" t="str">
        <f>IF(SUM('Lender Inputs'!X112:X114)=0,"",SUM('Lender Inputs'!X113:X114))</f>
        <v/>
      </c>
      <c r="P34" s="494" t="str">
        <f>IF(SUM('Lender Inputs'!Y112:Y114)=0,"",SUM('Lender Inputs'!Y113:Y114))</f>
        <v/>
      </c>
      <c r="Q34" s="509" t="str">
        <f>IF(SUM('Lender Inputs'!Z112:Z114)=0,"",SUM('Lender Inputs'!Z113:Z114))</f>
        <v/>
      </c>
      <c r="R34" s="101"/>
      <c r="S34" s="501" t="s">
        <v>486</v>
      </c>
      <c r="T34" s="653" t="str" cm="1">
        <f t="array" ref="T34">IFERROR(IF(_xlfn.XLOOKUP(T32,'Appraisal Inputs'!$C$294:$C$334,_xlfn.XLOOKUP(Census!$C$34,'Appraisal Inputs'!$E$293:$S$293,'Appraisal Inputs'!$E$294:$S$334))="","",_xlfn.XLOOKUP(T32,'Appraisal Inputs'!$C$294:$C$334,_xlfn.XLOOKUP(Census!$C$34,'Appraisal Inputs'!$E$293:$S$293,'Appraisal Inputs'!$E$294:$S$334))),"")</f>
        <v/>
      </c>
      <c r="U34" s="493" t="str" cm="1">
        <f t="array" ref="U34">IFERROR(IF(_xlfn.XLOOKUP(U32,'Appraisal Inputs'!$C$294:$C$334,_xlfn.XLOOKUP(Census!$C$34,'Appraisal Inputs'!$E$293:$S$293,'Appraisal Inputs'!$E$294:$S$334))="","",_xlfn.XLOOKUP(U32,'Appraisal Inputs'!$C$294:$C$334,_xlfn.XLOOKUP(Census!$C$34,'Appraisal Inputs'!$E$293:$S$293,'Appraisal Inputs'!$E$294:$S$334))),"")</f>
        <v/>
      </c>
      <c r="V34" s="493" t="str" cm="1">
        <f t="array" ref="V34">IFERROR(IF(_xlfn.XLOOKUP(V32,'Appraisal Inputs'!$C$294:$C$334,_xlfn.XLOOKUP(Census!$C$34,'Appraisal Inputs'!$E$293:$S$293,'Appraisal Inputs'!$E$294:$S$334))="","",_xlfn.XLOOKUP(V32,'Appraisal Inputs'!$C$294:$C$334,_xlfn.XLOOKUP(Census!$C$34,'Appraisal Inputs'!$E$293:$S$293,'Appraisal Inputs'!$E$294:$S$334))),"")</f>
        <v/>
      </c>
      <c r="W34" s="493" t="str" cm="1">
        <f t="array" ref="W34">IFERROR(IF(_xlfn.XLOOKUP(W32,'Appraisal Inputs'!$C$294:$C$334,_xlfn.XLOOKUP(Census!$C$34,'Appraisal Inputs'!$E$293:$S$293,'Appraisal Inputs'!$E$294:$S$334))="","",_xlfn.XLOOKUP(W32,'Appraisal Inputs'!$C$294:$C$334,_xlfn.XLOOKUP(Census!$C$34,'Appraisal Inputs'!$E$293:$S$293,'Appraisal Inputs'!$E$294:$S$334))),"")</f>
        <v/>
      </c>
      <c r="X34" s="493" t="str" cm="1">
        <f t="array" ref="X34">IFERROR(IF(_xlfn.XLOOKUP(X32,'Appraisal Inputs'!$C$294:$C$334,_xlfn.XLOOKUP(Census!$C$34,'Appraisal Inputs'!$E$293:$S$293,'Appraisal Inputs'!$E$294:$S$334))="","",_xlfn.XLOOKUP(X32,'Appraisal Inputs'!$C$294:$C$334,_xlfn.XLOOKUP(Census!$C$34,'Appraisal Inputs'!$E$293:$S$293,'Appraisal Inputs'!$E$294:$S$334))),"")</f>
        <v/>
      </c>
      <c r="Y34" s="493" t="str" cm="1">
        <f t="array" ref="Y34">IFERROR(IF(_xlfn.XLOOKUP(Y32,'Appraisal Inputs'!$C$294:$C$334,_xlfn.XLOOKUP(Census!$C$34,'Appraisal Inputs'!$E$293:$S$293,'Appraisal Inputs'!$E$294:$S$334))="","",_xlfn.XLOOKUP(Y32,'Appraisal Inputs'!$C$294:$C$334,_xlfn.XLOOKUP(Census!$C$34,'Appraisal Inputs'!$E$293:$S$293,'Appraisal Inputs'!$E$294:$S$334))),"")</f>
        <v/>
      </c>
      <c r="Z34" s="493" t="str" cm="1">
        <f t="array" ref="Z34">IFERROR(IF(_xlfn.XLOOKUP(Z32,'Appraisal Inputs'!$C$294:$C$334,_xlfn.XLOOKUP(Census!$C$34,'Appraisal Inputs'!$E$293:$S$293,'Appraisal Inputs'!$E$294:$S$334))="","",_xlfn.XLOOKUP(Z32,'Appraisal Inputs'!$C$294:$C$334,_xlfn.XLOOKUP(Census!$C$34,'Appraisal Inputs'!$E$293:$S$293,'Appraisal Inputs'!$E$294:$S$334))),"")</f>
        <v/>
      </c>
      <c r="AA34" s="493" t="str" cm="1">
        <f t="array" ref="AA34">IFERROR(IF(_xlfn.XLOOKUP(AA32,'Appraisal Inputs'!$C$294:$C$334,_xlfn.XLOOKUP(Census!$C$34,'Appraisal Inputs'!$E$293:$S$293,'Appraisal Inputs'!$E$294:$S$334))="","",_xlfn.XLOOKUP(AA32,'Appraisal Inputs'!$C$294:$C$334,_xlfn.XLOOKUP(Census!$C$34,'Appraisal Inputs'!$E$293:$S$293,'Appraisal Inputs'!$E$294:$S$334))),"")</f>
        <v/>
      </c>
      <c r="AB34" s="493" t="str" cm="1">
        <f t="array" ref="AB34">IFERROR(IF(_xlfn.XLOOKUP(AB32,'Appraisal Inputs'!$C$294:$C$334,_xlfn.XLOOKUP(Census!$C$34,'Appraisal Inputs'!$E$293:$S$293,'Appraisal Inputs'!$E$294:$S$334))="","",_xlfn.XLOOKUP(AB32,'Appraisal Inputs'!$C$294:$C$334,_xlfn.XLOOKUP(Census!$C$34,'Appraisal Inputs'!$E$293:$S$293,'Appraisal Inputs'!$E$294:$S$334))),"")</f>
        <v/>
      </c>
      <c r="AC34" s="493" t="str" cm="1">
        <f t="array" ref="AC34">IFERROR(IF(_xlfn.XLOOKUP(AC32,'Appraisal Inputs'!$C$294:$C$334,_xlfn.XLOOKUP(Census!$C$34,'Appraisal Inputs'!$E$293:$S$293,'Appraisal Inputs'!$E$294:$S$334))="","",_xlfn.XLOOKUP(AC32,'Appraisal Inputs'!$C$294:$C$334,_xlfn.XLOOKUP(Census!$C$34,'Appraisal Inputs'!$E$293:$S$293,'Appraisal Inputs'!$E$294:$S$334))),"")</f>
        <v/>
      </c>
      <c r="AD34" s="493" t="str" cm="1">
        <f t="array" ref="AD34">IFERROR(IF(_xlfn.XLOOKUP(AD32,'Appraisal Inputs'!$C$294:$C$334,_xlfn.XLOOKUP(Census!$C$34,'Appraisal Inputs'!$E$293:$S$293,'Appraisal Inputs'!$E$294:$S$334))="","",_xlfn.XLOOKUP(AD32,'Appraisal Inputs'!$C$294:$C$334,_xlfn.XLOOKUP(Census!$C$34,'Appraisal Inputs'!$E$293:$S$293,'Appraisal Inputs'!$E$294:$S$334))),"")</f>
        <v/>
      </c>
      <c r="AE34" s="493" t="str" cm="1">
        <f t="array" ref="AE34">IFERROR(IF(_xlfn.XLOOKUP(AE32,'Appraisal Inputs'!$C$294:$C$334,_xlfn.XLOOKUP(Census!$C$34,'Appraisal Inputs'!$E$293:$S$293,'Appraisal Inputs'!$E$294:$S$334))="","",_xlfn.XLOOKUP(AE32,'Appraisal Inputs'!$C$294:$C$334,_xlfn.XLOOKUP(Census!$C$34,'Appraisal Inputs'!$E$293:$S$293,'Appraisal Inputs'!$E$294:$S$334))),"")</f>
        <v/>
      </c>
      <c r="AF34" s="493" t="str" cm="1">
        <f t="array" ref="AF34">IFERROR(IF(_xlfn.XLOOKUP(AF32,'Appraisal Inputs'!$C$294:$C$334,_xlfn.XLOOKUP(Census!$C$34,'Appraisal Inputs'!$E$293:$S$293,'Appraisal Inputs'!$E$294:$S$334))="","",_xlfn.XLOOKUP(AF32,'Appraisal Inputs'!$C$294:$C$334,_xlfn.XLOOKUP(Census!$C$34,'Appraisal Inputs'!$E$293:$S$293,'Appraisal Inputs'!$E$294:$S$334))),"")</f>
        <v/>
      </c>
      <c r="AG34" s="493" t="str" cm="1">
        <f t="array" ref="AG34">IFERROR(IF(_xlfn.XLOOKUP(AG32,'Appraisal Inputs'!$C$294:$C$334,_xlfn.XLOOKUP(Census!$C$34,'Appraisal Inputs'!$E$293:$S$293,'Appraisal Inputs'!$E$294:$S$334))="","",_xlfn.XLOOKUP(AG32,'Appraisal Inputs'!$C$294:$C$334,_xlfn.XLOOKUP(Census!$C$34,'Appraisal Inputs'!$E$293:$S$293,'Appraisal Inputs'!$E$294:$S$334))),"")</f>
        <v/>
      </c>
      <c r="AH34" s="493" t="str" cm="1">
        <f t="array" ref="AH34">IFERROR(IF(_xlfn.XLOOKUP(AH32,'Appraisal Inputs'!$C$294:$C$334,_xlfn.XLOOKUP(Census!$C$34,'Appraisal Inputs'!$E$293:$S$293,'Appraisal Inputs'!$E$294:$S$334))="","",_xlfn.XLOOKUP(AH32,'Appraisal Inputs'!$C$294:$C$334,_xlfn.XLOOKUP(Census!$C$34,'Appraisal Inputs'!$E$293:$S$293,'Appraisal Inputs'!$E$294:$S$334))),"")</f>
        <v/>
      </c>
      <c r="AI34" s="493" t="str" cm="1">
        <f t="array" ref="AI34">IFERROR(IF(_xlfn.XLOOKUP(AI32,'Appraisal Inputs'!$C$294:$C$334,_xlfn.XLOOKUP(Census!$C$34,'Appraisal Inputs'!$E$293:$S$293,'Appraisal Inputs'!$E$294:$S$334))="","",_xlfn.XLOOKUP(AI32,'Appraisal Inputs'!$C$294:$C$334,_xlfn.XLOOKUP(Census!$C$34,'Appraisal Inputs'!$E$293:$S$293,'Appraisal Inputs'!$E$294:$S$334))),"")</f>
        <v/>
      </c>
      <c r="AJ34" s="493" t="str" cm="1">
        <f t="array" ref="AJ34">IFERROR(IF(_xlfn.XLOOKUP(AJ32,'Appraisal Inputs'!$C$294:$C$334,_xlfn.XLOOKUP(Census!$C$34,'Appraisal Inputs'!$E$293:$S$293,'Appraisal Inputs'!$E$294:$S$334))="","",_xlfn.XLOOKUP(AJ32,'Appraisal Inputs'!$C$294:$C$334,_xlfn.XLOOKUP(Census!$C$34,'Appraisal Inputs'!$E$293:$S$293,'Appraisal Inputs'!$E$294:$S$334))),"")</f>
        <v/>
      </c>
      <c r="AK34" s="493" t="str" cm="1">
        <f t="array" ref="AK34">IFERROR(IF(_xlfn.XLOOKUP(AK32,'Appraisal Inputs'!$C$294:$C$334,_xlfn.XLOOKUP(Census!$C$34,'Appraisal Inputs'!$E$293:$S$293,'Appraisal Inputs'!$E$294:$S$334))="","",_xlfn.XLOOKUP(AK32,'Appraisal Inputs'!$C$294:$C$334,_xlfn.XLOOKUP(Census!$C$34,'Appraisal Inputs'!$E$293:$S$293,'Appraisal Inputs'!$E$294:$S$334))),"")</f>
        <v/>
      </c>
      <c r="AL34" s="493" t="str" cm="1">
        <f t="array" ref="AL34">IFERROR(IF(_xlfn.XLOOKUP(AL32,'Appraisal Inputs'!$C$294:$C$334,_xlfn.XLOOKUP(Census!$C$34,'Appraisal Inputs'!$E$293:$S$293,'Appraisal Inputs'!$E$294:$S$334))="","",_xlfn.XLOOKUP(AL32,'Appraisal Inputs'!$C$294:$C$334,_xlfn.XLOOKUP(Census!$C$34,'Appraisal Inputs'!$E$293:$S$293,'Appraisal Inputs'!$E$294:$S$334))),"")</f>
        <v/>
      </c>
      <c r="AM34" s="493" t="str" cm="1">
        <f t="array" ref="AM34">IFERROR(IF(_xlfn.XLOOKUP(AM32,'Appraisal Inputs'!$C$294:$C$334,_xlfn.XLOOKUP(Census!$C$34,'Appraisal Inputs'!$E$293:$S$293,'Appraisal Inputs'!$E$294:$S$334))="","",_xlfn.XLOOKUP(AM32,'Appraisal Inputs'!$C$294:$C$334,_xlfn.XLOOKUP(Census!$C$34,'Appraisal Inputs'!$E$293:$S$293,'Appraisal Inputs'!$E$294:$S$334))),"")</f>
        <v/>
      </c>
      <c r="AN34" s="493" t="str" cm="1">
        <f t="array" ref="AN34">IFERROR(IF(_xlfn.XLOOKUP(AN32,'Appraisal Inputs'!$C$294:$C$334,_xlfn.XLOOKUP(Census!$C$34,'Appraisal Inputs'!$E$293:$S$293,'Appraisal Inputs'!$E$294:$S$334))="","",_xlfn.XLOOKUP(AN32,'Appraisal Inputs'!$C$294:$C$334,_xlfn.XLOOKUP(Census!$C$34,'Appraisal Inputs'!$E$293:$S$293,'Appraisal Inputs'!$E$294:$S$334))),"")</f>
        <v/>
      </c>
      <c r="AO34" s="493" t="str" cm="1">
        <f t="array" ref="AO34">IFERROR(IF(_xlfn.XLOOKUP(AO32,'Appraisal Inputs'!$C$294:$C$334,_xlfn.XLOOKUP(Census!$C$34,'Appraisal Inputs'!$E$293:$S$293,'Appraisal Inputs'!$E$294:$S$334))="","",_xlfn.XLOOKUP(AO32,'Appraisal Inputs'!$C$294:$C$334,_xlfn.XLOOKUP(Census!$C$34,'Appraisal Inputs'!$E$293:$S$293,'Appraisal Inputs'!$E$294:$S$334))),"")</f>
        <v/>
      </c>
      <c r="AP34" s="493" t="str" cm="1">
        <f t="array" ref="AP34">IFERROR(IF(_xlfn.XLOOKUP(AP32,'Appraisal Inputs'!$C$294:$C$334,_xlfn.XLOOKUP(Census!$C$34,'Appraisal Inputs'!$E$293:$S$293,'Appraisal Inputs'!$E$294:$S$334))="","",_xlfn.XLOOKUP(AP32,'Appraisal Inputs'!$C$294:$C$334,_xlfn.XLOOKUP(Census!$C$34,'Appraisal Inputs'!$E$293:$S$293,'Appraisal Inputs'!$E$294:$S$334))),"")</f>
        <v/>
      </c>
      <c r="AQ34" s="493" t="str" cm="1">
        <f t="array" ref="AQ34">IFERROR(IF(_xlfn.XLOOKUP(AQ32,'Appraisal Inputs'!$C$294:$C$334,_xlfn.XLOOKUP(Census!$C$34,'Appraisal Inputs'!$E$293:$S$293,'Appraisal Inputs'!$E$294:$S$334))="","",_xlfn.XLOOKUP(AQ32,'Appraisal Inputs'!$C$294:$C$334,_xlfn.XLOOKUP(Census!$C$34,'Appraisal Inputs'!$E$293:$S$293,'Appraisal Inputs'!$E$294:$S$334))),"")</f>
        <v/>
      </c>
      <c r="AR34" s="493" t="str" cm="1">
        <f t="array" ref="AR34">IFERROR(IF(_xlfn.XLOOKUP(AR32,'Appraisal Inputs'!$C$294:$C$334,_xlfn.XLOOKUP(Census!$C$34,'Appraisal Inputs'!$E$293:$S$293,'Appraisal Inputs'!$E$294:$S$334))="","",_xlfn.XLOOKUP(AR32,'Appraisal Inputs'!$C$294:$C$334,_xlfn.XLOOKUP(Census!$C$34,'Appraisal Inputs'!$E$293:$S$293,'Appraisal Inputs'!$E$294:$S$334))),"")</f>
        <v/>
      </c>
      <c r="AS34" s="493" t="str" cm="1">
        <f t="array" ref="AS34">IFERROR(IF(_xlfn.XLOOKUP(AS32,'Appraisal Inputs'!$C$294:$C$334,_xlfn.XLOOKUP(Census!$C$34,'Appraisal Inputs'!$E$293:$S$293,'Appraisal Inputs'!$E$294:$S$334))="","",_xlfn.XLOOKUP(AS32,'Appraisal Inputs'!$C$294:$C$334,_xlfn.XLOOKUP(Census!$C$34,'Appraisal Inputs'!$E$293:$S$293,'Appraisal Inputs'!$E$294:$S$334))),"")</f>
        <v/>
      </c>
      <c r="AT34" s="493" t="str" cm="1">
        <f t="array" ref="AT34">IFERROR(IF(_xlfn.XLOOKUP(AT32,'Appraisal Inputs'!$C$294:$C$334,_xlfn.XLOOKUP(Census!$C$34,'Appraisal Inputs'!$E$293:$S$293,'Appraisal Inputs'!$E$294:$S$334))="","",_xlfn.XLOOKUP(AT32,'Appraisal Inputs'!$C$294:$C$334,_xlfn.XLOOKUP(Census!$C$34,'Appraisal Inputs'!$E$293:$S$293,'Appraisal Inputs'!$E$294:$S$334))),"")</f>
        <v/>
      </c>
      <c r="AU34" s="493" t="str" cm="1">
        <f t="array" ref="AU34">IFERROR(IF(_xlfn.XLOOKUP(AU32,'Appraisal Inputs'!$C$294:$C$334,_xlfn.XLOOKUP(Census!$C$34,'Appraisal Inputs'!$E$293:$S$293,'Appraisal Inputs'!$E$294:$S$334))="","",_xlfn.XLOOKUP(AU32,'Appraisal Inputs'!$C$294:$C$334,_xlfn.XLOOKUP(Census!$C$34,'Appraisal Inputs'!$E$293:$S$293,'Appraisal Inputs'!$E$294:$S$334))),"")</f>
        <v/>
      </c>
      <c r="AV34" s="493" t="str" cm="1">
        <f t="array" ref="AV34">IFERROR(IF(_xlfn.XLOOKUP(AV32,'Appraisal Inputs'!$C$294:$C$334,_xlfn.XLOOKUP(Census!$C$34,'Appraisal Inputs'!$E$293:$S$293,'Appraisal Inputs'!$E$294:$S$334))="","",_xlfn.XLOOKUP(AV32,'Appraisal Inputs'!$C$294:$C$334,_xlfn.XLOOKUP(Census!$C$34,'Appraisal Inputs'!$E$293:$S$293,'Appraisal Inputs'!$E$294:$S$334))),"")</f>
        <v/>
      </c>
      <c r="AW34" s="493" t="str" cm="1">
        <f t="array" ref="AW34">IFERROR(IF(_xlfn.XLOOKUP(AW32,'Appraisal Inputs'!$C$294:$C$334,_xlfn.XLOOKUP(Census!$C$34,'Appraisal Inputs'!$E$293:$S$293,'Appraisal Inputs'!$E$294:$S$334))="","",_xlfn.XLOOKUP(AW32,'Appraisal Inputs'!$C$294:$C$334,_xlfn.XLOOKUP(Census!$C$34,'Appraisal Inputs'!$E$293:$S$293,'Appraisal Inputs'!$E$294:$S$334))),"")</f>
        <v/>
      </c>
      <c r="AX34" s="493" t="str" cm="1">
        <f t="array" ref="AX34">IFERROR(IF(_xlfn.XLOOKUP(AX32,'Appraisal Inputs'!$C$294:$C$334,_xlfn.XLOOKUP(Census!$C$34,'Appraisal Inputs'!$E$293:$S$293,'Appraisal Inputs'!$E$294:$S$334))="","",_xlfn.XLOOKUP(AX32,'Appraisal Inputs'!$C$294:$C$334,_xlfn.XLOOKUP(Census!$C$34,'Appraisal Inputs'!$E$293:$S$293,'Appraisal Inputs'!$E$294:$S$334))),"")</f>
        <v/>
      </c>
      <c r="AY34" s="493" t="str" cm="1">
        <f t="array" ref="AY34">IFERROR(IF(_xlfn.XLOOKUP(AY32,'Appraisal Inputs'!$C$294:$C$334,_xlfn.XLOOKUP(Census!$C$34,'Appraisal Inputs'!$E$293:$S$293,'Appraisal Inputs'!$E$294:$S$334))="","",_xlfn.XLOOKUP(AY32,'Appraisal Inputs'!$C$294:$C$334,_xlfn.XLOOKUP(Census!$C$34,'Appraisal Inputs'!$E$293:$S$293,'Appraisal Inputs'!$E$294:$S$334))),"")</f>
        <v/>
      </c>
      <c r="AZ34" s="493" t="str" cm="1">
        <f t="array" ref="AZ34">IFERROR(IF(_xlfn.XLOOKUP(AZ32,'Appraisal Inputs'!$C$294:$C$334,_xlfn.XLOOKUP(Census!$C$34,'Appraisal Inputs'!$E$293:$S$293,'Appraisal Inputs'!$E$294:$S$334))="","",_xlfn.XLOOKUP(AZ32,'Appraisal Inputs'!$C$294:$C$334,_xlfn.XLOOKUP(Census!$C$34,'Appraisal Inputs'!$E$293:$S$293,'Appraisal Inputs'!$E$294:$S$334))),"")</f>
        <v/>
      </c>
      <c r="BA34" s="493" t="str" cm="1">
        <f t="array" ref="BA34">IFERROR(IF(_xlfn.XLOOKUP(BA32,'Appraisal Inputs'!$C$294:$C$334,_xlfn.XLOOKUP(Census!$C$34,'Appraisal Inputs'!$E$293:$S$293,'Appraisal Inputs'!$E$294:$S$334))="","",_xlfn.XLOOKUP(BA32,'Appraisal Inputs'!$C$294:$C$334,_xlfn.XLOOKUP(Census!$C$34,'Appraisal Inputs'!$E$293:$S$293,'Appraisal Inputs'!$E$294:$S$334))),"")</f>
        <v/>
      </c>
      <c r="BB34" s="493" t="str" cm="1">
        <f t="array" ref="BB34">IFERROR(IF(_xlfn.XLOOKUP(BB32,'Appraisal Inputs'!$C$294:$C$334,_xlfn.XLOOKUP(Census!$C$34,'Appraisal Inputs'!$E$293:$S$293,'Appraisal Inputs'!$E$294:$S$334))="","",_xlfn.XLOOKUP(BB32,'Appraisal Inputs'!$C$294:$C$334,_xlfn.XLOOKUP(Census!$C$34,'Appraisal Inputs'!$E$293:$S$293,'Appraisal Inputs'!$E$294:$S$334))),"")</f>
        <v/>
      </c>
      <c r="BC34" s="493" t="str" cm="1">
        <f t="array" ref="BC34">IFERROR(IF(_xlfn.XLOOKUP(BC32,'Appraisal Inputs'!$C$294:$C$334,_xlfn.XLOOKUP(Census!$C$34,'Appraisal Inputs'!$E$293:$S$293,'Appraisal Inputs'!$E$294:$S$334))="","",_xlfn.XLOOKUP(BC32,'Appraisal Inputs'!$C$294:$C$334,_xlfn.XLOOKUP(Census!$C$34,'Appraisal Inputs'!$E$293:$S$293,'Appraisal Inputs'!$E$294:$S$334))),"")</f>
        <v/>
      </c>
      <c r="BD34" s="493" t="str" cm="1">
        <f t="array" ref="BD34">IFERROR(IF(_xlfn.XLOOKUP(BD32,'Appraisal Inputs'!$C$294:$C$334,_xlfn.XLOOKUP(Census!$C$34,'Appraisal Inputs'!$E$293:$S$293,'Appraisal Inputs'!$E$294:$S$334))="","",_xlfn.XLOOKUP(BD32,'Appraisal Inputs'!$C$294:$C$334,_xlfn.XLOOKUP(Census!$C$34,'Appraisal Inputs'!$E$293:$S$293,'Appraisal Inputs'!$E$294:$S$334))),"")</f>
        <v/>
      </c>
      <c r="BE34" s="493" t="str" cm="1">
        <f t="array" ref="BE34">IFERROR(IF(_xlfn.XLOOKUP(BE32,'Appraisal Inputs'!$C$294:$C$334,_xlfn.XLOOKUP(Census!$C$34,'Appraisal Inputs'!$E$293:$S$293,'Appraisal Inputs'!$E$294:$S$334))="","",_xlfn.XLOOKUP(BE32,'Appraisal Inputs'!$C$294:$C$334,_xlfn.XLOOKUP(Census!$C$34,'Appraisal Inputs'!$E$293:$S$293,'Appraisal Inputs'!$E$294:$S$334))),"")</f>
        <v/>
      </c>
      <c r="BF34" s="493" t="str" cm="1">
        <f t="array" ref="BF34">IFERROR(IF(_xlfn.XLOOKUP(BF32,'Appraisal Inputs'!$C$294:$C$334,_xlfn.XLOOKUP(Census!$C$34,'Appraisal Inputs'!$E$293:$S$293,'Appraisal Inputs'!$E$294:$S$334))="","",_xlfn.XLOOKUP(BF32,'Appraisal Inputs'!$C$294:$C$334,_xlfn.XLOOKUP(Census!$C$34,'Appraisal Inputs'!$E$293:$S$293,'Appraisal Inputs'!$E$294:$S$334))),"")</f>
        <v/>
      </c>
      <c r="BG34" s="493" t="str" cm="1">
        <f t="array" ref="BG34">IFERROR(IF(_xlfn.XLOOKUP(BG32,'Appraisal Inputs'!$C$294:$C$334,_xlfn.XLOOKUP(Census!$C$34,'Appraisal Inputs'!$E$293:$S$293,'Appraisal Inputs'!$E$294:$S$334))="","",_xlfn.XLOOKUP(BG32,'Appraisal Inputs'!$C$294:$C$334,_xlfn.XLOOKUP(Census!$C$34,'Appraisal Inputs'!$E$293:$S$293,'Appraisal Inputs'!$E$294:$S$334))),"")</f>
        <v/>
      </c>
      <c r="BH34" s="493" t="str" cm="1">
        <f t="array" ref="BH34">IFERROR(IF(_xlfn.XLOOKUP(BH32,'Appraisal Inputs'!$C$294:$C$334,_xlfn.XLOOKUP(Census!$C$34,'Appraisal Inputs'!$E$293:$S$293,'Appraisal Inputs'!$E$294:$S$334))="","",_xlfn.XLOOKUP(BH32,'Appraisal Inputs'!$C$294:$C$334,_xlfn.XLOOKUP(Census!$C$34,'Appraisal Inputs'!$E$293:$S$293,'Appraisal Inputs'!$E$294:$S$334))),"")</f>
        <v/>
      </c>
      <c r="BI34" s="218" t="str">
        <f>IF(SUM(T34:BH34)=0,"-",IFERROR(MIN(T34:BH34),"-"))</f>
        <v>-</v>
      </c>
      <c r="BJ34" s="217" t="str">
        <f>IF(SUM(T34:BH34)=0,"-",IFERROR(MAX(T34:BH34),"-"))</f>
        <v>-</v>
      </c>
      <c r="BK34" s="145" t="str">
        <f>IF(SUM(T34:BH34)=0,"-",IFERROR(AVERAGE(T34:BH34),"-"))</f>
        <v>-</v>
      </c>
      <c r="BL34" s="101"/>
    </row>
    <row r="35" spans="1:64" ht="14.25" thickTop="1" thickBot="1" x14ac:dyDescent="0.25">
      <c r="A35" s="765">
        <f>IF(H35="-",0,1)</f>
        <v>0</v>
      </c>
      <c r="C35" s="220" t="s">
        <v>339</v>
      </c>
      <c r="D35" s="503" t="str">
        <f t="shared" ref="D35:P35" si="96">IF(SUM(D33:D34)=0,"-",SUM(D33:D34))</f>
        <v>-</v>
      </c>
      <c r="E35" s="504" t="str">
        <f t="shared" si="96"/>
        <v>-</v>
      </c>
      <c r="F35" s="504" t="str">
        <f t="shared" si="96"/>
        <v>-</v>
      </c>
      <c r="G35" s="505" t="str">
        <f t="shared" si="96"/>
        <v>-</v>
      </c>
      <c r="H35" s="503" t="str">
        <f t="shared" si="96"/>
        <v>-</v>
      </c>
      <c r="I35" s="505" t="str">
        <f t="shared" si="96"/>
        <v>-</v>
      </c>
      <c r="J35" s="512" t="str">
        <f t="shared" si="96"/>
        <v>-</v>
      </c>
      <c r="K35" s="504" t="str">
        <f t="shared" si="96"/>
        <v>-</v>
      </c>
      <c r="L35" s="504" t="str">
        <f t="shared" si="96"/>
        <v>-</v>
      </c>
      <c r="M35" s="504" t="str">
        <f t="shared" si="96"/>
        <v>-</v>
      </c>
      <c r="N35" s="504" t="str">
        <f t="shared" si="96"/>
        <v>-</v>
      </c>
      <c r="O35" s="504" t="str">
        <f t="shared" si="96"/>
        <v>-</v>
      </c>
      <c r="P35" s="504" t="str">
        <f t="shared" si="96"/>
        <v>-</v>
      </c>
      <c r="Q35" s="505" t="str">
        <f>IF(SUM(Q33:Q34)=0,"-",SUM(Q33:Q34))</f>
        <v>-</v>
      </c>
      <c r="R35" s="101"/>
      <c r="S35" s="220" t="s">
        <v>339</v>
      </c>
      <c r="T35" s="656" t="str">
        <f t="shared" ref="T35" si="97">IF(SUM(T33:T34)=0,"-",SUM(T33:T34))</f>
        <v>-</v>
      </c>
      <c r="U35" s="504" t="str">
        <f t="shared" ref="U35:BH35" si="98">IF(SUM(U33:U34)=0,"-",SUM(U33:U34))</f>
        <v>-</v>
      </c>
      <c r="V35" s="504" t="str">
        <f t="shared" si="98"/>
        <v>-</v>
      </c>
      <c r="W35" s="504" t="str">
        <f t="shared" si="98"/>
        <v>-</v>
      </c>
      <c r="X35" s="504" t="str">
        <f t="shared" si="98"/>
        <v>-</v>
      </c>
      <c r="Y35" s="504" t="str">
        <f t="shared" si="98"/>
        <v>-</v>
      </c>
      <c r="Z35" s="504" t="str">
        <f t="shared" si="98"/>
        <v>-</v>
      </c>
      <c r="AA35" s="504" t="str">
        <f t="shared" si="98"/>
        <v>-</v>
      </c>
      <c r="AB35" s="504" t="str">
        <f t="shared" si="98"/>
        <v>-</v>
      </c>
      <c r="AC35" s="504" t="str">
        <f t="shared" si="98"/>
        <v>-</v>
      </c>
      <c r="AD35" s="504" t="str">
        <f t="shared" si="98"/>
        <v>-</v>
      </c>
      <c r="AE35" s="504" t="str">
        <f t="shared" si="98"/>
        <v>-</v>
      </c>
      <c r="AF35" s="504" t="str">
        <f t="shared" si="98"/>
        <v>-</v>
      </c>
      <c r="AG35" s="504" t="str">
        <f t="shared" si="98"/>
        <v>-</v>
      </c>
      <c r="AH35" s="504" t="str">
        <f t="shared" si="98"/>
        <v>-</v>
      </c>
      <c r="AI35" s="504" t="str">
        <f t="shared" si="98"/>
        <v>-</v>
      </c>
      <c r="AJ35" s="504" t="str">
        <f t="shared" si="98"/>
        <v>-</v>
      </c>
      <c r="AK35" s="504" t="str">
        <f t="shared" si="98"/>
        <v>-</v>
      </c>
      <c r="AL35" s="504" t="str">
        <f t="shared" si="98"/>
        <v>-</v>
      </c>
      <c r="AM35" s="504" t="str">
        <f t="shared" si="98"/>
        <v>-</v>
      </c>
      <c r="AN35" s="504" t="str">
        <f t="shared" si="98"/>
        <v>-</v>
      </c>
      <c r="AO35" s="504" t="str">
        <f t="shared" si="98"/>
        <v>-</v>
      </c>
      <c r="AP35" s="504" t="str">
        <f t="shared" si="98"/>
        <v>-</v>
      </c>
      <c r="AQ35" s="504" t="str">
        <f t="shared" si="98"/>
        <v>-</v>
      </c>
      <c r="AR35" s="504" t="str">
        <f t="shared" si="98"/>
        <v>-</v>
      </c>
      <c r="AS35" s="504" t="str">
        <f t="shared" si="98"/>
        <v>-</v>
      </c>
      <c r="AT35" s="504" t="str">
        <f t="shared" si="98"/>
        <v>-</v>
      </c>
      <c r="AU35" s="504" t="str">
        <f t="shared" si="98"/>
        <v>-</v>
      </c>
      <c r="AV35" s="504" t="str">
        <f t="shared" si="98"/>
        <v>-</v>
      </c>
      <c r="AW35" s="504" t="str">
        <f t="shared" si="98"/>
        <v>-</v>
      </c>
      <c r="AX35" s="504" t="str">
        <f t="shared" si="98"/>
        <v>-</v>
      </c>
      <c r="AY35" s="504" t="str">
        <f t="shared" si="98"/>
        <v>-</v>
      </c>
      <c r="AZ35" s="504" t="str">
        <f t="shared" si="98"/>
        <v>-</v>
      </c>
      <c r="BA35" s="504" t="str">
        <f t="shared" si="98"/>
        <v>-</v>
      </c>
      <c r="BB35" s="504" t="str">
        <f t="shared" si="98"/>
        <v>-</v>
      </c>
      <c r="BC35" s="504" t="str">
        <f t="shared" si="98"/>
        <v>-</v>
      </c>
      <c r="BD35" s="504" t="str">
        <f t="shared" si="98"/>
        <v>-</v>
      </c>
      <c r="BE35" s="504" t="str">
        <f t="shared" si="98"/>
        <v>-</v>
      </c>
      <c r="BF35" s="504" t="str">
        <f t="shared" si="98"/>
        <v>-</v>
      </c>
      <c r="BG35" s="504" t="str">
        <f t="shared" si="98"/>
        <v>-</v>
      </c>
      <c r="BH35" s="504" t="str">
        <f t="shared" si="98"/>
        <v>-</v>
      </c>
      <c r="BI35" s="729"/>
      <c r="BJ35" s="730"/>
      <c r="BK35" s="731"/>
      <c r="BL35" s="101"/>
    </row>
    <row r="36" spans="1:64" ht="13.5" thickBot="1" x14ac:dyDescent="0.25">
      <c r="A36" s="765">
        <f>A35</f>
        <v>0</v>
      </c>
      <c r="C36" s="179"/>
      <c r="D36" s="179"/>
      <c r="E36" s="179"/>
      <c r="F36" s="179"/>
      <c r="G36" s="179"/>
      <c r="H36" s="179"/>
      <c r="I36" s="179"/>
      <c r="J36" s="179"/>
      <c r="K36" s="179"/>
      <c r="L36" s="179"/>
      <c r="M36" s="179"/>
      <c r="N36" s="179"/>
      <c r="O36" s="179"/>
      <c r="P36" s="179"/>
      <c r="Q36" s="179"/>
      <c r="S36" s="215" t="str">
        <f>'Appraisal Inputs'!D293</f>
        <v>Time Period of Market Data</v>
      </c>
      <c r="T36" s="654" t="str">
        <f>IF(IFERROR(VLOOKUP(T32,'Appraisal Inputs'!$C$294:$S$334,2,0),"")="Select ▼","",IFERROR(VLOOKUP(T32,'Appraisal Inputs'!$C$294:$S$334,2,0),""))</f>
        <v/>
      </c>
      <c r="U36" s="520" t="str">
        <f>IF(IFERROR(VLOOKUP(U32,'Appraisal Inputs'!$C$294:$S$334,2,0),"")="Select ▼","",IFERROR(VLOOKUP(U32,'Appraisal Inputs'!$C$294:$S$334,2,0),""))</f>
        <v/>
      </c>
      <c r="V36" s="520" t="str">
        <f>IF(IFERROR(VLOOKUP(V32,'Appraisal Inputs'!$C$294:$S$334,2,0),"")="Select ▼","",IFERROR(VLOOKUP(V32,'Appraisal Inputs'!$C$294:$S$334,2,0),""))</f>
        <v/>
      </c>
      <c r="W36" s="520" t="str">
        <f>IF(IFERROR(VLOOKUP(W32,'Appraisal Inputs'!$C$294:$S$334,2,0),"")="Select ▼","",IFERROR(VLOOKUP(W32,'Appraisal Inputs'!$C$294:$S$334,2,0),""))</f>
        <v/>
      </c>
      <c r="X36" s="520" t="str">
        <f>IF(IFERROR(VLOOKUP(X32,'Appraisal Inputs'!$C$294:$S$334,2,0),"")="Select ▼","",IFERROR(VLOOKUP(X32,'Appraisal Inputs'!$C$294:$S$334,2,0),""))</f>
        <v/>
      </c>
      <c r="Y36" s="520" t="str">
        <f>IF(IFERROR(VLOOKUP(Y32,'Appraisal Inputs'!$C$294:$S$334,2,0),"")="Select ▼","",IFERROR(VLOOKUP(Y32,'Appraisal Inputs'!$C$294:$S$334,2,0),""))</f>
        <v/>
      </c>
      <c r="Z36" s="520" t="str">
        <f>IF(IFERROR(VLOOKUP(Z32,'Appraisal Inputs'!$C$294:$S$334,2,0),"")="Select ▼","",IFERROR(VLOOKUP(Z32,'Appraisal Inputs'!$C$294:$S$334,2,0),""))</f>
        <v/>
      </c>
      <c r="AA36" s="520" t="str">
        <f>IF(IFERROR(VLOOKUP(AA32,'Appraisal Inputs'!$C$294:$S$334,2,0),"")="Select ▼","",IFERROR(VLOOKUP(AA32,'Appraisal Inputs'!$C$294:$S$334,2,0),""))</f>
        <v/>
      </c>
      <c r="AB36" s="520" t="str">
        <f>IF(IFERROR(VLOOKUP(AB32,'Appraisal Inputs'!$C$294:$S$334,2,0),"")="Select ▼","",IFERROR(VLOOKUP(AB32,'Appraisal Inputs'!$C$294:$S$334,2,0),""))</f>
        <v/>
      </c>
      <c r="AC36" s="520" t="str">
        <f>IF(IFERROR(VLOOKUP(AC32,'Appraisal Inputs'!$C$294:$S$334,2,0),"")="Select ▼","",IFERROR(VLOOKUP(AC32,'Appraisal Inputs'!$C$294:$S$334,2,0),""))</f>
        <v/>
      </c>
      <c r="AD36" s="520" t="str">
        <f>IF(IFERROR(VLOOKUP(AD32,'Appraisal Inputs'!$C$294:$S$334,2,0),"")="Select ▼","",IFERROR(VLOOKUP(AD32,'Appraisal Inputs'!$C$294:$S$334,2,0),""))</f>
        <v/>
      </c>
      <c r="AE36" s="520" t="str">
        <f>IF(IFERROR(VLOOKUP(AE32,'Appraisal Inputs'!$C$294:$S$334,2,0),"")="Select ▼","",IFERROR(VLOOKUP(AE32,'Appraisal Inputs'!$C$294:$S$334,2,0),""))</f>
        <v/>
      </c>
      <c r="AF36" s="520" t="str">
        <f>IF(IFERROR(VLOOKUP(AF32,'Appraisal Inputs'!$C$294:$S$334,2,0),"")="Select ▼","",IFERROR(VLOOKUP(AF32,'Appraisal Inputs'!$C$294:$S$334,2,0),""))</f>
        <v/>
      </c>
      <c r="AG36" s="520" t="str">
        <f>IF(IFERROR(VLOOKUP(AG32,'Appraisal Inputs'!$C$294:$S$334,2,0),"")="Select ▼","",IFERROR(VLOOKUP(AG32,'Appraisal Inputs'!$C$294:$S$334,2,0),""))</f>
        <v/>
      </c>
      <c r="AH36" s="520" t="str">
        <f>IF(IFERROR(VLOOKUP(AH32,'Appraisal Inputs'!$C$294:$S$334,2,0),"")="Select ▼","",IFERROR(VLOOKUP(AH32,'Appraisal Inputs'!$C$294:$S$334,2,0),""))</f>
        <v/>
      </c>
      <c r="AI36" s="520" t="str">
        <f>IF(IFERROR(VLOOKUP(AI32,'Appraisal Inputs'!$C$294:$S$334,2,0),"")="Select ▼","",IFERROR(VLOOKUP(AI32,'Appraisal Inputs'!$C$294:$S$334,2,0),""))</f>
        <v/>
      </c>
      <c r="AJ36" s="520" t="str">
        <f>IF(IFERROR(VLOOKUP(AJ32,'Appraisal Inputs'!$C$294:$S$334,2,0),"")="Select ▼","",IFERROR(VLOOKUP(AJ32,'Appraisal Inputs'!$C$294:$S$334,2,0),""))</f>
        <v/>
      </c>
      <c r="AK36" s="520" t="str">
        <f>IF(IFERROR(VLOOKUP(AK32,'Appraisal Inputs'!$C$294:$S$334,2,0),"")="Select ▼","",IFERROR(VLOOKUP(AK32,'Appraisal Inputs'!$C$294:$S$334,2,0),""))</f>
        <v/>
      </c>
      <c r="AL36" s="520" t="str">
        <f>IF(IFERROR(VLOOKUP(AL32,'Appraisal Inputs'!$C$294:$S$334,2,0),"")="Select ▼","",IFERROR(VLOOKUP(AL32,'Appraisal Inputs'!$C$294:$S$334,2,0),""))</f>
        <v/>
      </c>
      <c r="AM36" s="520" t="str">
        <f>IF(IFERROR(VLOOKUP(AM32,'Appraisal Inputs'!$C$294:$S$334,2,0),"")="Select ▼","",IFERROR(VLOOKUP(AM32,'Appraisal Inputs'!$C$294:$S$334,2,0),""))</f>
        <v/>
      </c>
      <c r="AN36" s="520" t="str">
        <f>IF(IFERROR(VLOOKUP(AN32,'Appraisal Inputs'!$C$294:$S$334,2,0),"")="Select ▼","",IFERROR(VLOOKUP(AN32,'Appraisal Inputs'!$C$294:$S$334,2,0),""))</f>
        <v/>
      </c>
      <c r="AO36" s="520" t="str">
        <f>IF(IFERROR(VLOOKUP(AO32,'Appraisal Inputs'!$C$294:$S$334,2,0),"")="Select ▼","",IFERROR(VLOOKUP(AO32,'Appraisal Inputs'!$C$294:$S$334,2,0),""))</f>
        <v/>
      </c>
      <c r="AP36" s="520" t="str">
        <f>IF(IFERROR(VLOOKUP(AP32,'Appraisal Inputs'!$C$294:$S$334,2,0),"")="Select ▼","",IFERROR(VLOOKUP(AP32,'Appraisal Inputs'!$C$294:$S$334,2,0),""))</f>
        <v/>
      </c>
      <c r="AQ36" s="520" t="str">
        <f>IF(IFERROR(VLOOKUP(AQ32,'Appraisal Inputs'!$C$294:$S$334,2,0),"")="Select ▼","",IFERROR(VLOOKUP(AQ32,'Appraisal Inputs'!$C$294:$S$334,2,0),""))</f>
        <v/>
      </c>
      <c r="AR36" s="520" t="str">
        <f>IF(IFERROR(VLOOKUP(AR32,'Appraisal Inputs'!$C$294:$S$334,2,0),"")="Select ▼","",IFERROR(VLOOKUP(AR32,'Appraisal Inputs'!$C$294:$S$334,2,0),""))</f>
        <v/>
      </c>
      <c r="AS36" s="520" t="str">
        <f>IF(IFERROR(VLOOKUP(AS32,'Appraisal Inputs'!$C$294:$S$334,2,0),"")="Select ▼","",IFERROR(VLOOKUP(AS32,'Appraisal Inputs'!$C$294:$S$334,2,0),""))</f>
        <v/>
      </c>
      <c r="AT36" s="520" t="str">
        <f>IF(IFERROR(VLOOKUP(AT32,'Appraisal Inputs'!$C$294:$S$334,2,0),"")="Select ▼","",IFERROR(VLOOKUP(AT32,'Appraisal Inputs'!$C$294:$S$334,2,0),""))</f>
        <v/>
      </c>
      <c r="AU36" s="520" t="str">
        <f>IF(IFERROR(VLOOKUP(AU32,'Appraisal Inputs'!$C$294:$S$334,2,0),"")="Select ▼","",IFERROR(VLOOKUP(AU32,'Appraisal Inputs'!$C$294:$S$334,2,0),""))</f>
        <v/>
      </c>
      <c r="AV36" s="520" t="str">
        <f>IF(IFERROR(VLOOKUP(AV32,'Appraisal Inputs'!$C$294:$S$334,2,0),"")="Select ▼","",IFERROR(VLOOKUP(AV32,'Appraisal Inputs'!$C$294:$S$334,2,0),""))</f>
        <v/>
      </c>
      <c r="AW36" s="520" t="str">
        <f>IF(IFERROR(VLOOKUP(AW32,'Appraisal Inputs'!$C$294:$S$334,2,0),"")="Select ▼","",IFERROR(VLOOKUP(AW32,'Appraisal Inputs'!$C$294:$S$334,2,0),""))</f>
        <v/>
      </c>
      <c r="AX36" s="520" t="str">
        <f>IF(IFERROR(VLOOKUP(AX32,'Appraisal Inputs'!$C$294:$S$334,2,0),"")="Select ▼","",IFERROR(VLOOKUP(AX32,'Appraisal Inputs'!$C$294:$S$334,2,0),""))</f>
        <v/>
      </c>
      <c r="AY36" s="520" t="str">
        <f>IF(IFERROR(VLOOKUP(AY32,'Appraisal Inputs'!$C$294:$S$334,2,0),"")="Select ▼","",IFERROR(VLOOKUP(AY32,'Appraisal Inputs'!$C$294:$S$334,2,0),""))</f>
        <v/>
      </c>
      <c r="AZ36" s="520" t="str">
        <f>IF(IFERROR(VLOOKUP(AZ32,'Appraisal Inputs'!$C$294:$S$334,2,0),"")="Select ▼","",IFERROR(VLOOKUP(AZ32,'Appraisal Inputs'!$C$294:$S$334,2,0),""))</f>
        <v/>
      </c>
      <c r="BA36" s="520" t="str">
        <f>IF(IFERROR(VLOOKUP(BA32,'Appraisal Inputs'!$C$294:$S$334,2,0),"")="Select ▼","",IFERROR(VLOOKUP(BA32,'Appraisal Inputs'!$C$294:$S$334,2,0),""))</f>
        <v/>
      </c>
      <c r="BB36" s="520" t="str">
        <f>IF(IFERROR(VLOOKUP(BB32,'Appraisal Inputs'!$C$294:$S$334,2,0),"")="Select ▼","",IFERROR(VLOOKUP(BB32,'Appraisal Inputs'!$C$294:$S$334,2,0),""))</f>
        <v/>
      </c>
      <c r="BC36" s="520" t="str">
        <f>IF(IFERROR(VLOOKUP(BC32,'Appraisal Inputs'!$C$294:$S$334,2,0),"")="Select ▼","",IFERROR(VLOOKUP(BC32,'Appraisal Inputs'!$C$294:$S$334,2,0),""))</f>
        <v/>
      </c>
      <c r="BD36" s="520" t="str">
        <f>IF(IFERROR(VLOOKUP(BD32,'Appraisal Inputs'!$C$294:$S$334,2,0),"")="Select ▼","",IFERROR(VLOOKUP(BD32,'Appraisal Inputs'!$C$294:$S$334,2,0),""))</f>
        <v/>
      </c>
      <c r="BE36" s="520" t="str">
        <f>IF(IFERROR(VLOOKUP(BE32,'Appraisal Inputs'!$C$294:$S$334,2,0),"")="Select ▼","",IFERROR(VLOOKUP(BE32,'Appraisal Inputs'!$C$294:$S$334,2,0),""))</f>
        <v/>
      </c>
      <c r="BF36" s="520" t="str">
        <f>IF(IFERROR(VLOOKUP(BF32,'Appraisal Inputs'!$C$294:$S$334,2,0),"")="Select ▼","",IFERROR(VLOOKUP(BF32,'Appraisal Inputs'!$C$294:$S$334,2,0),""))</f>
        <v/>
      </c>
      <c r="BG36" s="520" t="str">
        <f>IF(IFERROR(VLOOKUP(BG32,'Appraisal Inputs'!$C$294:$S$334,2,0),"")="Select ▼","",IFERROR(VLOOKUP(BG32,'Appraisal Inputs'!$C$294:$S$334,2,0),""))</f>
        <v/>
      </c>
      <c r="BH36" s="520" t="str">
        <f>IF(IFERROR(VLOOKUP(BH32,'Appraisal Inputs'!$C$294:$S$334,2,0),"")="Select ▼","",IFERROR(VLOOKUP(BH32,'Appraisal Inputs'!$C$294:$S$334,2,0),""))</f>
        <v/>
      </c>
      <c r="BI36" s="657"/>
      <c r="BJ36" s="658"/>
      <c r="BK36" s="659"/>
      <c r="BL36" s="101"/>
    </row>
    <row r="37" spans="1:64" ht="13.5" thickBot="1" x14ac:dyDescent="0.25">
      <c r="A37" s="765">
        <f>A44</f>
        <v>0</v>
      </c>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row>
    <row r="38" spans="1:64" ht="13.5" thickBot="1" x14ac:dyDescent="0.25">
      <c r="A38" s="765">
        <f>A44</f>
        <v>0</v>
      </c>
      <c r="C38" s="485" t="s">
        <v>333</v>
      </c>
      <c r="D38" s="206" t="s">
        <v>294</v>
      </c>
      <c r="E38" s="207"/>
      <c r="F38" s="207"/>
      <c r="G38" s="210"/>
      <c r="H38" s="208" t="s">
        <v>295</v>
      </c>
      <c r="I38" s="209"/>
      <c r="J38" s="205" t="s">
        <v>296</v>
      </c>
      <c r="K38" s="203"/>
      <c r="L38" s="203"/>
      <c r="M38" s="203"/>
      <c r="N38" s="203"/>
      <c r="O38" s="203"/>
      <c r="P38" s="203"/>
      <c r="Q38" s="204"/>
      <c r="R38" s="101"/>
    </row>
    <row r="39" spans="1:64" ht="39" customHeight="1" thickBot="1" x14ac:dyDescent="0.25">
      <c r="A39" s="765">
        <f>A44</f>
        <v>0</v>
      </c>
      <c r="C39" s="106" t="s">
        <v>32</v>
      </c>
      <c r="D39" s="126" t="str">
        <f>IF('Appraisal Inputs'!D83="Not Included",'Appraisal Inputs'!D83,'Appraisal Inputs'!D83)</f>
        <v>Not Included</v>
      </c>
      <c r="E39" s="122" t="str">
        <f>IF('Appraisal Inputs'!E83="Not Included",'Appraisal Inputs'!E83,'Appraisal Inputs'!E83)</f>
        <v>Not Included</v>
      </c>
      <c r="F39" s="122" t="str">
        <f>IF('Appraisal Inputs'!F83="Not Included",'Appraisal Inputs'!F83,'Appraisal Inputs'!F83)</f>
        <v>Not Included</v>
      </c>
      <c r="G39" s="211" t="str">
        <f>IF('Appraisal Inputs'!G83="Not Included",'Appraisal Inputs'!G83,'Appraisal Inputs'!G83)</f>
        <v>Not Included</v>
      </c>
      <c r="H39" s="506" t="str">
        <f>'Appraisal Inputs'!H83</f>
        <v>Appraisal (Market)</v>
      </c>
      <c r="I39" s="212" t="str">
        <f>'Lender Inputs'!D83</f>
        <v>Lender (for DSCR)</v>
      </c>
      <c r="J39" s="564" t="str">
        <f>IF('Lender Inputs'!E83="Not Included",'Lender Inputs'!E83,'Lender Inputs'!E83)</f>
        <v xml:space="preserve">Not Included </v>
      </c>
      <c r="K39" s="565" t="str">
        <f>IF('Lender Inputs'!F83="Not Included",'Lender Inputs'!F83,'Lender Inputs'!F83)</f>
        <v xml:space="preserve">Not Included </v>
      </c>
      <c r="L39" s="565" t="str">
        <f>IF('Lender Inputs'!G83="Not Included",'Lender Inputs'!G83,'Lender Inputs'!G83)</f>
        <v xml:space="preserve">Not Included </v>
      </c>
      <c r="M39" s="565" t="str">
        <f>IF('Lender Inputs'!H83="Not Included",'Lender Inputs'!H83,'Lender Inputs'!H83)</f>
        <v xml:space="preserve">Not Included </v>
      </c>
      <c r="N39" s="566" t="str">
        <f>IF('Lender Inputs'!I83="Not Included",'Lender Inputs'!I83,'Lender Inputs'!I83)</f>
        <v xml:space="preserve">Not Included </v>
      </c>
      <c r="O39" s="565" t="str">
        <f>IF('Lender Inputs'!J83="Not Included",'Lender Inputs'!J83,'Lender Inputs'!J83)</f>
        <v xml:space="preserve">Not Included </v>
      </c>
      <c r="P39" s="565" t="str">
        <f>IF('Lender Inputs'!K83="Not Included",'Lender Inputs'!K83,'Lender Inputs'!K83)</f>
        <v xml:space="preserve">Not Included </v>
      </c>
      <c r="Q39" s="125" t="str">
        <f>IF('Lender Inputs'!L83="Not Included",'Lender Inputs'!L83,'Lender Inputs'!L83)</f>
        <v xml:space="preserve">Not Included </v>
      </c>
      <c r="R39" s="101"/>
    </row>
    <row r="40" spans="1:64" x14ac:dyDescent="0.2">
      <c r="A40" s="765">
        <f>A44</f>
        <v>0</v>
      </c>
      <c r="C40" s="143" t="s">
        <v>7612</v>
      </c>
      <c r="D40" s="493" t="str">
        <f>IFERROR(SUM('Appraisal Inputs'!D96,'Appraisal Inputs'!D104,'Appraisal Inputs'!D108,'Appraisal Inputs'!D112)/'Appraisal Inputs'!D115,"-")</f>
        <v>-</v>
      </c>
      <c r="E40" s="493" t="str">
        <f>IFERROR(SUM('Appraisal Inputs'!E96,'Appraisal Inputs'!E104,'Appraisal Inputs'!E108,'Appraisal Inputs'!E112)/'Appraisal Inputs'!E115,"-")</f>
        <v>-</v>
      </c>
      <c r="F40" s="493" t="str">
        <f>IFERROR(SUM('Appraisal Inputs'!F96,'Appraisal Inputs'!F104,'Appraisal Inputs'!F108,'Appraisal Inputs'!F112)/'Appraisal Inputs'!F115,"-")</f>
        <v>-</v>
      </c>
      <c r="G40" s="497" t="str">
        <f>IFERROR(SUM('Appraisal Inputs'!G96,'Appraisal Inputs'!G104,'Appraisal Inputs'!G108,'Appraisal Inputs'!G112)/'Appraisal Inputs'!G115,"-")</f>
        <v>-</v>
      </c>
      <c r="H40" s="495" t="str">
        <f>IFERROR(SUM('Appraisal Inputs'!H96,'Appraisal Inputs'!H104,'Appraisal Inputs'!H108,'Appraisal Inputs'!H112)/'Appraisal Inputs'!H115,"-")</f>
        <v>-</v>
      </c>
      <c r="I40" s="497" t="str">
        <f>IFERROR(SUM('Lender Inputs'!D96,'Lender Inputs'!D104,'Lender Inputs'!D108,'Lender Inputs'!D112)/'Lender Inputs'!D115,"-")</f>
        <v>-</v>
      </c>
      <c r="J40" s="492" t="str">
        <f>IFERROR(SUM('Lender Inputs'!E96,'Lender Inputs'!E104,'Lender Inputs'!E108,'Lender Inputs'!E112)/'Lender Inputs'!E115,"-")</f>
        <v>-</v>
      </c>
      <c r="K40" s="493" t="str">
        <f>IFERROR(SUM('Lender Inputs'!F96,'Lender Inputs'!F104,'Lender Inputs'!F108,'Lender Inputs'!F112)/'Lender Inputs'!F115,"-")</f>
        <v>-</v>
      </c>
      <c r="L40" s="493" t="str">
        <f>IFERROR(SUM('Lender Inputs'!G96,'Lender Inputs'!G104,'Lender Inputs'!G108,'Lender Inputs'!G112)/'Lender Inputs'!G115,"-")</f>
        <v>-</v>
      </c>
      <c r="M40" s="494" t="str">
        <f>IFERROR(SUM('Lender Inputs'!H96,'Lender Inputs'!H104,'Lender Inputs'!H108,'Lender Inputs'!H112)/'Lender Inputs'!H115,"-")</f>
        <v>-</v>
      </c>
      <c r="N40" s="493" t="str">
        <f>IFERROR(SUM('Lender Inputs'!I96,'Lender Inputs'!I104,'Lender Inputs'!I108,'Lender Inputs'!I112)/'Lender Inputs'!I115,"-")</f>
        <v>-</v>
      </c>
      <c r="O40" s="493" t="str">
        <f>IFERROR(SUM('Lender Inputs'!J96,'Lender Inputs'!J104,'Lender Inputs'!J108,'Lender Inputs'!J112)/'Lender Inputs'!J115,"-")</f>
        <v>-</v>
      </c>
      <c r="P40" s="494" t="str">
        <f>IFERROR(SUM('Lender Inputs'!K96,'Lender Inputs'!K104,'Lender Inputs'!K108,'Lender Inputs'!K112)/'Lender Inputs'!K115,"-")</f>
        <v>-</v>
      </c>
      <c r="Q40" s="509" t="str">
        <f>IFERROR(SUM('Lender Inputs'!L96,'Lender Inputs'!L104,'Lender Inputs'!L108,'Lender Inputs'!L112)/'Lender Inputs'!L115,"-")</f>
        <v>-</v>
      </c>
      <c r="R40" s="101"/>
    </row>
    <row r="41" spans="1:64" x14ac:dyDescent="0.2">
      <c r="A41" s="765">
        <f>A44</f>
        <v>0</v>
      </c>
      <c r="C41" s="143" t="s">
        <v>62</v>
      </c>
      <c r="D41" s="493" t="str">
        <f>IFERROR(SUM('Appraisal Inputs'!D97)/'Appraisal Inputs'!D115,"-")</f>
        <v>-</v>
      </c>
      <c r="E41" s="493" t="str">
        <f>IFERROR(SUM('Appraisal Inputs'!E97)/'Appraisal Inputs'!E115,"-")</f>
        <v>-</v>
      </c>
      <c r="F41" s="493" t="str">
        <f>IFERROR(SUM('Appraisal Inputs'!F97)/'Appraisal Inputs'!F115,"-")</f>
        <v>-</v>
      </c>
      <c r="G41" s="497" t="str">
        <f>IFERROR(SUM('Appraisal Inputs'!G97)/'Appraisal Inputs'!G115,"-")</f>
        <v>-</v>
      </c>
      <c r="H41" s="495" t="str">
        <f>IFERROR(SUM('Appraisal Inputs'!H97)/'Appraisal Inputs'!H115,"-")</f>
        <v>-</v>
      </c>
      <c r="I41" s="497" t="str">
        <f>IFERROR(SUM('Lender Inputs'!D97)/'Lender Inputs'!D115,"-")</f>
        <v>-</v>
      </c>
      <c r="J41" s="492" t="str">
        <f>IFERROR(SUM('Lender Inputs'!E97)/'Lender Inputs'!E115,"-")</f>
        <v>-</v>
      </c>
      <c r="K41" s="493" t="str">
        <f>IFERROR(SUM('Lender Inputs'!F97)/'Lender Inputs'!F115,"-")</f>
        <v>-</v>
      </c>
      <c r="L41" s="493" t="str">
        <f>IFERROR(SUM('Lender Inputs'!G97)/'Lender Inputs'!G115,"-")</f>
        <v>-</v>
      </c>
      <c r="M41" s="494" t="str">
        <f>IFERROR(SUM('Lender Inputs'!H97)/'Lender Inputs'!H115,"-")</f>
        <v>-</v>
      </c>
      <c r="N41" s="493" t="str">
        <f>IFERROR(SUM('Lender Inputs'!I97)/'Lender Inputs'!I115,"-")</f>
        <v>-</v>
      </c>
      <c r="O41" s="493" t="str">
        <f>IFERROR(SUM('Lender Inputs'!J97)/'Lender Inputs'!J115,"-")</f>
        <v>-</v>
      </c>
      <c r="P41" s="494" t="str">
        <f>IFERROR(SUM('Lender Inputs'!K97)/'Lender Inputs'!K115,"-")</f>
        <v>-</v>
      </c>
      <c r="Q41" s="509" t="str">
        <f>IFERROR(SUM('Lender Inputs'!L97)/'Lender Inputs'!L115,"-")</f>
        <v>-</v>
      </c>
      <c r="R41" s="101"/>
    </row>
    <row r="42" spans="1:64" x14ac:dyDescent="0.2">
      <c r="A42" s="765">
        <f>A44</f>
        <v>0</v>
      </c>
      <c r="C42" s="143" t="s">
        <v>63</v>
      </c>
      <c r="D42" s="493" t="str">
        <f>IFERROR(SUM('Appraisal Inputs'!D98,'Appraisal Inputs'!D105,'Appraisal Inputs'!D109)/'Appraisal Inputs'!D115,"-")</f>
        <v>-</v>
      </c>
      <c r="E42" s="493" t="str">
        <f>IFERROR(SUM('Appraisal Inputs'!E98,'Appraisal Inputs'!E105,'Appraisal Inputs'!E109)/'Appraisal Inputs'!E115,"-")</f>
        <v>-</v>
      </c>
      <c r="F42" s="493" t="str">
        <f>IFERROR(SUM('Appraisal Inputs'!F98,'Appraisal Inputs'!F105,'Appraisal Inputs'!F109)/'Appraisal Inputs'!F115,"-")</f>
        <v>-</v>
      </c>
      <c r="G42" s="497" t="str">
        <f>IFERROR(SUM('Appraisal Inputs'!G98,'Appraisal Inputs'!G105,'Appraisal Inputs'!G109)/'Appraisal Inputs'!G115,"-")</f>
        <v>-</v>
      </c>
      <c r="H42" s="495" t="str">
        <f>IFERROR(SUM('Appraisal Inputs'!H98,'Appraisal Inputs'!H105,'Appraisal Inputs'!H109)/'Appraisal Inputs'!H115,"-")</f>
        <v>-</v>
      </c>
      <c r="I42" s="497" t="str">
        <f>IFERROR(SUM('Lender Inputs'!D98,'Lender Inputs'!D105,'Lender Inputs'!D109)/'Lender Inputs'!D115,"-")</f>
        <v>-</v>
      </c>
      <c r="J42" s="492" t="str">
        <f>IFERROR(SUM('Lender Inputs'!E98,'Lender Inputs'!E105,'Lender Inputs'!E109)/'Lender Inputs'!E115,"-")</f>
        <v>-</v>
      </c>
      <c r="K42" s="493" t="str">
        <f>IFERROR(SUM('Lender Inputs'!F98,'Lender Inputs'!F105,'Lender Inputs'!F109)/'Lender Inputs'!F115,"-")</f>
        <v>-</v>
      </c>
      <c r="L42" s="493" t="str">
        <f>IFERROR(SUM('Lender Inputs'!G98,'Lender Inputs'!G105,'Lender Inputs'!G109)/'Lender Inputs'!G115,"-")</f>
        <v>-</v>
      </c>
      <c r="M42" s="494" t="str">
        <f>IFERROR(SUM('Lender Inputs'!H98,'Lender Inputs'!H105,'Lender Inputs'!H109)/'Lender Inputs'!H115,"-")</f>
        <v>-</v>
      </c>
      <c r="N42" s="493" t="str">
        <f>IFERROR(SUM('Lender Inputs'!I98,'Lender Inputs'!I105,'Lender Inputs'!I109)/'Lender Inputs'!I115,"-")</f>
        <v>-</v>
      </c>
      <c r="O42" s="493" t="str">
        <f>IFERROR(SUM('Lender Inputs'!J98,'Lender Inputs'!J105,'Lender Inputs'!J109)/'Lender Inputs'!J115,"-")</f>
        <v>-</v>
      </c>
      <c r="P42" s="494" t="str">
        <f>IFERROR(SUM('Lender Inputs'!K98,'Lender Inputs'!K105,'Lender Inputs'!K109)/'Lender Inputs'!K115,"-")</f>
        <v>-</v>
      </c>
      <c r="Q42" s="509" t="str">
        <f>IFERROR(SUM('Lender Inputs'!L98,'Lender Inputs'!L105,'Lender Inputs'!L109)/'Lender Inputs'!L115,"-")</f>
        <v>-</v>
      </c>
      <c r="R42" s="101"/>
    </row>
    <row r="43" spans="1:64" ht="13.5" thickBot="1" x14ac:dyDescent="0.25">
      <c r="A43" s="765">
        <f>A44</f>
        <v>0</v>
      </c>
      <c r="C43" s="143" t="s">
        <v>526</v>
      </c>
      <c r="D43" s="643" t="str">
        <f>IFERROR(SUM('Appraisal Inputs'!D99,'Appraisal Inputs'!D100,'Appraisal Inputs'!D101,'Appraisal Inputs'!D102,'Appraisal Inputs'!D103,'Appraisal Inputs'!D106,'Appraisal Inputs'!D107,'Appraisal Inputs'!D110,'Appraisal Inputs'!D111,'Appraisal Inputs'!D113,'Appraisal Inputs'!D114)/'Appraisal Inputs'!D115,"-")</f>
        <v>-</v>
      </c>
      <c r="E43" s="643" t="str">
        <f>IFERROR(SUM('Appraisal Inputs'!E99,'Appraisal Inputs'!E100,'Appraisal Inputs'!E101,'Appraisal Inputs'!E102,'Appraisal Inputs'!E103,'Appraisal Inputs'!E106,'Appraisal Inputs'!E107,'Appraisal Inputs'!E110,'Appraisal Inputs'!E111,'Appraisal Inputs'!E113,'Appraisal Inputs'!E114)/'Appraisal Inputs'!E115,"-")</f>
        <v>-</v>
      </c>
      <c r="F43" s="643" t="str">
        <f>IFERROR(SUM('Appraisal Inputs'!F99,'Appraisal Inputs'!F100,'Appraisal Inputs'!F101,'Appraisal Inputs'!F102,'Appraisal Inputs'!F103,'Appraisal Inputs'!F106,'Appraisal Inputs'!F107,'Appraisal Inputs'!F110,'Appraisal Inputs'!F111,'Appraisal Inputs'!F113,'Appraisal Inputs'!F114)/'Appraisal Inputs'!F115,"-")</f>
        <v>-</v>
      </c>
      <c r="G43" s="644" t="str">
        <f>IFERROR(SUM('Appraisal Inputs'!G99,'Appraisal Inputs'!G100,'Appraisal Inputs'!G101,'Appraisal Inputs'!G102,'Appraisal Inputs'!G103,'Appraisal Inputs'!G106,'Appraisal Inputs'!G107,'Appraisal Inputs'!G110,'Appraisal Inputs'!G111,'Appraisal Inputs'!G113,'Appraisal Inputs'!G114)/'Appraisal Inputs'!G115,"-")</f>
        <v>-</v>
      </c>
      <c r="H43" s="645" t="str">
        <f>IFERROR(SUM('Appraisal Inputs'!H99,'Appraisal Inputs'!H100,'Appraisal Inputs'!H101,'Appraisal Inputs'!H102,'Appraisal Inputs'!H103,'Appraisal Inputs'!H106,'Appraisal Inputs'!H107,'Appraisal Inputs'!H110,'Appraisal Inputs'!H111,'Appraisal Inputs'!H113,'Appraisal Inputs'!H114)/'Appraisal Inputs'!H115,"-")</f>
        <v>-</v>
      </c>
      <c r="I43" s="644" t="str">
        <f>IFERROR(SUM('Lender Inputs'!D99,'Lender Inputs'!D100,'Lender Inputs'!D101,'Lender Inputs'!D102,'Lender Inputs'!D103,'Lender Inputs'!D106,'Lender Inputs'!D107,'Lender Inputs'!D110,'Lender Inputs'!D111,'Lender Inputs'!D113,'Lender Inputs'!D114)/'Lender Inputs'!D115,"-")</f>
        <v>-</v>
      </c>
      <c r="J43" s="492" t="str">
        <f>IFERROR(SUM('Lender Inputs'!E99,'Lender Inputs'!E100,'Lender Inputs'!E101,'Lender Inputs'!E102,'Lender Inputs'!E103,'Lender Inputs'!E106,'Lender Inputs'!E107,'Lender Inputs'!E110,'Lender Inputs'!E111,'Lender Inputs'!E113,'Lender Inputs'!E114)/'Lender Inputs'!E115,"-")</f>
        <v>-</v>
      </c>
      <c r="K43" s="493" t="str">
        <f>IFERROR(SUM('Lender Inputs'!F99,'Lender Inputs'!F100,'Lender Inputs'!F101,'Lender Inputs'!F102,'Lender Inputs'!F103,'Lender Inputs'!F106,'Lender Inputs'!F107,'Lender Inputs'!F110,'Lender Inputs'!F111,'Lender Inputs'!F113,'Lender Inputs'!F114)/'Lender Inputs'!F115,"-")</f>
        <v>-</v>
      </c>
      <c r="L43" s="493" t="str">
        <f>IFERROR(SUM('Lender Inputs'!G99,'Lender Inputs'!G100,'Lender Inputs'!G101,'Lender Inputs'!G102,'Lender Inputs'!G103,'Lender Inputs'!G106,'Lender Inputs'!G107,'Lender Inputs'!G110,'Lender Inputs'!G111,'Lender Inputs'!G113,'Lender Inputs'!G114)/'Lender Inputs'!G115,"-")</f>
        <v>-</v>
      </c>
      <c r="M43" s="494" t="str">
        <f>IFERROR(SUM('Lender Inputs'!H99,'Lender Inputs'!H100,'Lender Inputs'!H101,'Lender Inputs'!H102,'Lender Inputs'!H103,'Lender Inputs'!H106,'Lender Inputs'!H107,'Lender Inputs'!H110,'Lender Inputs'!H111,'Lender Inputs'!H113,'Lender Inputs'!H114)/'Lender Inputs'!H115,"-")</f>
        <v>-</v>
      </c>
      <c r="N43" s="493" t="str">
        <f>IFERROR(SUM('Lender Inputs'!I99,'Lender Inputs'!I100,'Lender Inputs'!I101,'Lender Inputs'!I102,'Lender Inputs'!I103,'Lender Inputs'!I106,'Lender Inputs'!I107,'Lender Inputs'!I110,'Lender Inputs'!I111,'Lender Inputs'!I113,'Lender Inputs'!I114)/'Lender Inputs'!I115,"-")</f>
        <v>-</v>
      </c>
      <c r="O43" s="493" t="str">
        <f>IFERROR(SUM('Lender Inputs'!J99,'Lender Inputs'!J100,'Lender Inputs'!J101,'Lender Inputs'!J102,'Lender Inputs'!J103,'Lender Inputs'!J106,'Lender Inputs'!J107,'Lender Inputs'!J110,'Lender Inputs'!J111,'Lender Inputs'!J113,'Lender Inputs'!J114)/'Lender Inputs'!J115,"-")</f>
        <v>-</v>
      </c>
      <c r="P43" s="494" t="str">
        <f>IFERROR(SUM('Lender Inputs'!K99,'Lender Inputs'!K100,'Lender Inputs'!K101,'Lender Inputs'!K102,'Lender Inputs'!K103,'Lender Inputs'!K106,'Lender Inputs'!K107,'Lender Inputs'!K110,'Lender Inputs'!K111,'Lender Inputs'!K113,'Lender Inputs'!K114)/'Lender Inputs'!K115,"-")</f>
        <v>-</v>
      </c>
      <c r="Q43" s="509" t="str">
        <f>IFERROR(SUM('Lender Inputs'!L99,'Lender Inputs'!L100,'Lender Inputs'!L101,'Lender Inputs'!L102,'Lender Inputs'!L103,'Lender Inputs'!L106,'Lender Inputs'!L107,'Lender Inputs'!L110,'Lender Inputs'!L111,'Lender Inputs'!L113,'Lender Inputs'!L114)/'Lender Inputs'!L115,"-")</f>
        <v>-</v>
      </c>
      <c r="R43" s="101"/>
    </row>
    <row r="44" spans="1:64" ht="14.25" thickTop="1" thickBot="1" x14ac:dyDescent="0.25">
      <c r="A44" s="765">
        <f>IF(H44="-",0,1)</f>
        <v>0</v>
      </c>
      <c r="C44" s="220" t="s">
        <v>339</v>
      </c>
      <c r="D44" s="503" t="str">
        <f t="shared" ref="D44:Q44" si="99">IF(SUM(D40:D43)=0,"-",SUM(D40:D43))</f>
        <v>-</v>
      </c>
      <c r="E44" s="504" t="str">
        <f t="shared" si="99"/>
        <v>-</v>
      </c>
      <c r="F44" s="504" t="str">
        <f t="shared" si="99"/>
        <v>-</v>
      </c>
      <c r="G44" s="505" t="str">
        <f t="shared" si="99"/>
        <v>-</v>
      </c>
      <c r="H44" s="503" t="str">
        <f t="shared" si="99"/>
        <v>-</v>
      </c>
      <c r="I44" s="505" t="str">
        <f t="shared" si="99"/>
        <v>-</v>
      </c>
      <c r="J44" s="512" t="str">
        <f t="shared" si="99"/>
        <v>-</v>
      </c>
      <c r="K44" s="504" t="str">
        <f t="shared" si="99"/>
        <v>-</v>
      </c>
      <c r="L44" s="504" t="str">
        <f t="shared" si="99"/>
        <v>-</v>
      </c>
      <c r="M44" s="504" t="str">
        <f t="shared" si="99"/>
        <v>-</v>
      </c>
      <c r="N44" s="504" t="str">
        <f t="shared" si="99"/>
        <v>-</v>
      </c>
      <c r="O44" s="504" t="str">
        <f t="shared" si="99"/>
        <v>-</v>
      </c>
      <c r="P44" s="504" t="str">
        <f t="shared" si="99"/>
        <v>-</v>
      </c>
      <c r="Q44" s="505" t="str">
        <f t="shared" si="99"/>
        <v>-</v>
      </c>
      <c r="R44" s="101"/>
    </row>
    <row r="45" spans="1:64" x14ac:dyDescent="0.2">
      <c r="C45" s="179"/>
      <c r="D45" s="179"/>
      <c r="E45" s="179"/>
      <c r="F45" s="179"/>
      <c r="G45" s="179"/>
      <c r="H45" s="179"/>
      <c r="I45" s="179"/>
      <c r="J45" s="179"/>
      <c r="K45" s="179"/>
      <c r="L45" s="179"/>
      <c r="M45" s="179"/>
      <c r="N45" s="179"/>
      <c r="O45" s="179"/>
      <c r="P45" s="179"/>
      <c r="Q45" s="179"/>
    </row>
  </sheetData>
  <autoFilter ref="A1:A45" xr:uid="{06AD14F9-38A2-4BEF-A22F-18891DCFE86F}"/>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38FD-D389-4506-B6D0-EFDB8F431645}">
  <sheetPr codeName="Sheet21">
    <tabColor theme="7" tint="0.39997558519241921"/>
  </sheetPr>
  <dimension ref="A1:BH68"/>
  <sheetViews>
    <sheetView showGridLines="0" zoomScaleNormal="100" workbookViewId="0">
      <pane xSplit="3" ySplit="5" topLeftCell="D6" activePane="bottomRight" state="frozen"/>
      <selection pane="topRight" activeCell="D1" sqref="D1"/>
      <selection pane="bottomLeft" activeCell="A6" sqref="A6"/>
      <selection pane="bottomRight" activeCell="B1" sqref="B1"/>
    </sheetView>
  </sheetViews>
  <sheetFormatPr defaultColWidth="9.140625" defaultRowHeight="12.75" x14ac:dyDescent="0.2"/>
  <cols>
    <col min="1" max="2" width="2.7109375" style="86" customWidth="1"/>
    <col min="3" max="3" width="25.7109375" style="86" customWidth="1"/>
    <col min="4" max="4" width="12" style="86" customWidth="1"/>
    <col min="5" max="7" width="8.28515625" style="86" customWidth="1"/>
    <col min="8" max="8" width="12" style="86" customWidth="1"/>
    <col min="9" max="11" width="8.28515625" style="86" customWidth="1"/>
    <col min="12" max="12" width="12" style="86" customWidth="1"/>
    <col min="13" max="15" width="8.28515625" style="86" customWidth="1"/>
    <col min="16" max="16" width="12" style="86" customWidth="1"/>
    <col min="17" max="19" width="8.28515625" style="86" customWidth="1"/>
    <col min="20" max="20" width="12" style="86" customWidth="1"/>
    <col min="21" max="23" width="8.28515625" style="86" customWidth="1"/>
    <col min="24" max="24" width="12" style="86" customWidth="1"/>
    <col min="25" max="27" width="8.28515625" style="86" customWidth="1"/>
    <col min="28" max="28" width="12" style="86" customWidth="1"/>
    <col min="29" max="31" width="8.28515625" style="86" customWidth="1"/>
    <col min="32" max="32" width="12" style="86" customWidth="1"/>
    <col min="33" max="35" width="8.28515625" style="86" customWidth="1"/>
    <col min="36" max="36" width="12" style="86" customWidth="1"/>
    <col min="37" max="39" width="8.28515625" style="86" customWidth="1"/>
    <col min="40" max="40" width="12" style="86" customWidth="1"/>
    <col min="41" max="43" width="8.28515625" style="86" customWidth="1"/>
    <col min="44" max="44" width="12" style="86" customWidth="1"/>
    <col min="45" max="47" width="8.28515625" style="86" customWidth="1"/>
    <col min="48" max="48" width="12" style="86" customWidth="1"/>
    <col min="49" max="51" width="8.28515625" style="86" customWidth="1"/>
    <col min="52" max="52" width="12" style="86" customWidth="1"/>
    <col min="53" max="55" width="8.28515625" style="86" customWidth="1"/>
    <col min="56" max="56" width="12" style="86" customWidth="1"/>
    <col min="57" max="59" width="8.28515625" style="86" customWidth="1"/>
    <col min="60" max="16384" width="9.140625" style="86"/>
  </cols>
  <sheetData>
    <row r="1" spans="1:60" ht="30" customHeight="1" x14ac:dyDescent="0.2">
      <c r="B1" s="325"/>
      <c r="C1" s="859" t="s">
        <v>387</v>
      </c>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row>
    <row r="2" spans="1:60" ht="13.5" thickBot="1" x14ac:dyDescent="0.25"/>
    <row r="3" spans="1:60" ht="13.5" thickBot="1" x14ac:dyDescent="0.25">
      <c r="A3" s="765">
        <v>1</v>
      </c>
      <c r="C3" s="479" t="s">
        <v>341</v>
      </c>
      <c r="D3" s="85" t="s">
        <v>294</v>
      </c>
      <c r="E3" s="87"/>
      <c r="F3" s="87"/>
      <c r="G3" s="87"/>
      <c r="H3" s="87"/>
      <c r="I3" s="87"/>
      <c r="J3" s="87"/>
      <c r="K3" s="87"/>
      <c r="L3" s="87"/>
      <c r="M3" s="87"/>
      <c r="N3" s="87"/>
      <c r="O3" s="87"/>
      <c r="P3" s="87"/>
      <c r="Q3" s="87"/>
      <c r="R3" s="87"/>
      <c r="S3" s="88"/>
      <c r="T3" s="95" t="s">
        <v>295</v>
      </c>
      <c r="U3" s="96"/>
      <c r="V3" s="96"/>
      <c r="W3" s="96"/>
      <c r="X3" s="96"/>
      <c r="Y3" s="96"/>
      <c r="Z3" s="96"/>
      <c r="AA3" s="97"/>
      <c r="AB3" s="89" t="s">
        <v>296</v>
      </c>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1"/>
      <c r="BH3" s="101"/>
    </row>
    <row r="4" spans="1:60" x14ac:dyDescent="0.2">
      <c r="A4" s="765">
        <v>1</v>
      </c>
      <c r="C4" s="214" t="s">
        <v>290</v>
      </c>
      <c r="D4" s="82" t="str">
        <f>IF('Appraisal Inputs'!D83="Not Included",'Appraisal Inputs'!D83,'Appraisal Inputs'!D83)</f>
        <v>Not Included</v>
      </c>
      <c r="E4" s="83"/>
      <c r="F4" s="83"/>
      <c r="G4" s="84"/>
      <c r="H4" s="82" t="str">
        <f>IF('Appraisal Inputs'!E83="Not Included",'Appraisal Inputs'!E83,'Appraisal Inputs'!E83)</f>
        <v>Not Included</v>
      </c>
      <c r="I4" s="83"/>
      <c r="J4" s="83"/>
      <c r="K4" s="84"/>
      <c r="L4" s="82" t="str">
        <f>IF('Appraisal Inputs'!F83="Not Included",'Appraisal Inputs'!F83,'Appraisal Inputs'!F83)</f>
        <v>Not Included</v>
      </c>
      <c r="M4" s="83"/>
      <c r="N4" s="83"/>
      <c r="O4" s="84"/>
      <c r="P4" s="82" t="str">
        <f>IF('Appraisal Inputs'!G83="Not Included",'Appraisal Inputs'!G83,'Appraisal Inputs'!G83)</f>
        <v>Not Included</v>
      </c>
      <c r="Q4" s="83"/>
      <c r="R4" s="83"/>
      <c r="S4" s="84"/>
      <c r="T4" s="98" t="str">
        <f>'Appraisal Inputs'!H83</f>
        <v>Appraisal (Market)</v>
      </c>
      <c r="U4" s="99"/>
      <c r="V4" s="99"/>
      <c r="W4" s="100"/>
      <c r="X4" s="98" t="str">
        <f>'Lender Inputs'!D83</f>
        <v>Lender (for DSCR)</v>
      </c>
      <c r="Y4" s="99"/>
      <c r="Z4" s="99"/>
      <c r="AA4" s="100"/>
      <c r="AB4" s="92" t="str">
        <f>IF('Lender Inputs'!E83="Not Included",'Lender Inputs'!E83,'Lender Inputs'!E83)</f>
        <v xml:space="preserve">Not Included </v>
      </c>
      <c r="AC4" s="93"/>
      <c r="AD4" s="93"/>
      <c r="AE4" s="94"/>
      <c r="AF4" s="92" t="str">
        <f>IF('Lender Inputs'!F83="Not Included",'Lender Inputs'!F83,'Lender Inputs'!F83)</f>
        <v xml:space="preserve">Not Included </v>
      </c>
      <c r="AG4" s="93"/>
      <c r="AH4" s="93"/>
      <c r="AI4" s="94"/>
      <c r="AJ4" s="92" t="str">
        <f>IF('Lender Inputs'!G83="Not Included",'Lender Inputs'!G83,'Lender Inputs'!G83)</f>
        <v xml:space="preserve">Not Included </v>
      </c>
      <c r="AK4" s="93"/>
      <c r="AL4" s="93"/>
      <c r="AM4" s="94"/>
      <c r="AN4" s="92" t="str">
        <f>IF('Lender Inputs'!H83="Not Included",'Lender Inputs'!H83,'Lender Inputs'!H83)</f>
        <v xml:space="preserve">Not Included </v>
      </c>
      <c r="AO4" s="93"/>
      <c r="AP4" s="93"/>
      <c r="AQ4" s="94"/>
      <c r="AR4" s="92" t="str">
        <f>IF('Lender Inputs'!I83="Not Included",'Lender Inputs'!I83,'Lender Inputs'!I83)</f>
        <v xml:space="preserve">Not Included </v>
      </c>
      <c r="AS4" s="93"/>
      <c r="AT4" s="93"/>
      <c r="AU4" s="94"/>
      <c r="AV4" s="92" t="str">
        <f>IF('Lender Inputs'!J83="Not Included",'Lender Inputs'!J83,'Lender Inputs'!J83)</f>
        <v xml:space="preserve">Not Included </v>
      </c>
      <c r="AW4" s="93"/>
      <c r="AX4" s="93"/>
      <c r="AY4" s="94"/>
      <c r="AZ4" s="92" t="str">
        <f>IF('Lender Inputs'!K83="Not Included",'Lender Inputs'!K83,'Lender Inputs'!K83)</f>
        <v xml:space="preserve">Not Included </v>
      </c>
      <c r="BA4" s="93"/>
      <c r="BB4" s="93"/>
      <c r="BC4" s="94"/>
      <c r="BD4" s="92" t="str">
        <f>IF('Lender Inputs'!L83="Not Included",'Lender Inputs'!L83,'Lender Inputs'!L83)</f>
        <v xml:space="preserve">Not Included </v>
      </c>
      <c r="BE4" s="93"/>
      <c r="BF4" s="93"/>
      <c r="BG4" s="94"/>
      <c r="BH4" s="101"/>
    </row>
    <row r="5" spans="1:60" x14ac:dyDescent="0.2">
      <c r="A5" s="765">
        <v>1</v>
      </c>
      <c r="C5" s="213" t="s">
        <v>291</v>
      </c>
      <c r="D5" s="56" t="s">
        <v>292</v>
      </c>
      <c r="E5" s="71" t="s">
        <v>293</v>
      </c>
      <c r="F5" s="530" t="str">
        <f>IF('Appraisal Inputs'!$I$5="PRD","# of Days",IF('Appraisal Inputs'!$I$5="PUD","# of Days",IF('Appraisal Inputs'!$I$5="PRM","# of Months",IF('Appraisal Inputs'!$I$5="PUM","# of Months","Fill in cell o11"))))</f>
        <v>Fill in cell o11</v>
      </c>
      <c r="G5" s="531" t="str">
        <f>IF('Appraisal Inputs'!$I$5="PRD","Per Day",IF('Appraisal Inputs'!$I$5="PUD","Per Day",IF('Appraisal Inputs'!$I$5="PRM","Per Month",IF('Appraisal Inputs'!$I$5="PUM","Per Month","Fill in cell o11"))))</f>
        <v>Fill in cell o11</v>
      </c>
      <c r="H5" s="56" t="s">
        <v>292</v>
      </c>
      <c r="I5" s="71" t="s">
        <v>293</v>
      </c>
      <c r="J5" s="530" t="str">
        <f>IF('Appraisal Inputs'!$I$5="PRD","# of Days",IF('Appraisal Inputs'!$I$5="PUD","# of Days",IF('Appraisal Inputs'!$I$5="PRM","# of Months",IF('Appraisal Inputs'!$I$5="PUM","# of Months","Fill in cell o11"))))</f>
        <v>Fill in cell o11</v>
      </c>
      <c r="K5" s="531" t="str">
        <f>IF('Appraisal Inputs'!$I$5="PRD","Per Day",IF('Appraisal Inputs'!$I$5="PUD","Per Day",IF('Appraisal Inputs'!$I$5="PRM","Per Month",IF('Appraisal Inputs'!$I$5="PUM","Per Month","Fill in cell o11"))))</f>
        <v>Fill in cell o11</v>
      </c>
      <c r="L5" s="56" t="s">
        <v>292</v>
      </c>
      <c r="M5" s="71" t="s">
        <v>293</v>
      </c>
      <c r="N5" s="530" t="str">
        <f>IF('Appraisal Inputs'!$I$5="PRD","# of Days",IF('Appraisal Inputs'!$I$5="PUD","# of Days",IF('Appraisal Inputs'!$I$5="PRM","# of Months",IF('Appraisal Inputs'!$I$5="PUM","# of Months","Fill in cell o11"))))</f>
        <v>Fill in cell o11</v>
      </c>
      <c r="O5" s="531" t="str">
        <f>IF('Appraisal Inputs'!$I$5="PRD","Per Day",IF('Appraisal Inputs'!$I$5="PUD","Per Day",IF('Appraisal Inputs'!$I$5="PRM","Per Month",IF('Appraisal Inputs'!$I$5="PUM","Per Month","Fill in cell o11"))))</f>
        <v>Fill in cell o11</v>
      </c>
      <c r="P5" s="56" t="s">
        <v>292</v>
      </c>
      <c r="Q5" s="71" t="s">
        <v>293</v>
      </c>
      <c r="R5" s="530" t="str">
        <f>IF('Appraisal Inputs'!$I$5="PRD","# of Days",IF('Appraisal Inputs'!$I$5="PUD","# of Days",IF('Appraisal Inputs'!$I$5="PRM","# of Months",IF('Appraisal Inputs'!$I$5="PUM","# of Months","Fill in cell o11"))))</f>
        <v>Fill in cell o11</v>
      </c>
      <c r="S5" s="531" t="str">
        <f>IF('Appraisal Inputs'!$I$5="PRD","Per Day",IF('Appraisal Inputs'!$I$5="PUD","Per Day",IF('Appraisal Inputs'!$I$5="PRM","Per Month",IF('Appraisal Inputs'!$I$5="PUM","Per Month","Fill in cell o11"))))</f>
        <v>Fill in cell o11</v>
      </c>
      <c r="T5" s="56" t="s">
        <v>292</v>
      </c>
      <c r="U5" s="71" t="s">
        <v>293</v>
      </c>
      <c r="V5" s="530" t="str">
        <f>IF('Appraisal Inputs'!$I$5="PRD","# of Days",IF('Appraisal Inputs'!$I$5="PUD","# of Days",IF('Appraisal Inputs'!$I$5="PRM","# of Months",IF('Appraisal Inputs'!$I$5="PUM","# of Months","Fill in cell o11"))))</f>
        <v>Fill in cell o11</v>
      </c>
      <c r="W5" s="531" t="str">
        <f>IF('Appraisal Inputs'!$I$5="PRD","Per Day",IF('Appraisal Inputs'!$I$5="PUD","Per Day",IF('Appraisal Inputs'!$I$5="PRM","Per Month",IF('Appraisal Inputs'!$I$5="PUM","Per Month","Fill in cell o11"))))</f>
        <v>Fill in cell o11</v>
      </c>
      <c r="X5" s="56" t="s">
        <v>292</v>
      </c>
      <c r="Y5" s="71" t="s">
        <v>293</v>
      </c>
      <c r="Z5" s="530" t="str">
        <f>IF('Appraisal Inputs'!$I$5="PRD","# of Days",IF('Appraisal Inputs'!$I$5="PUD","# of Days",IF('Appraisal Inputs'!$I$5="PRM","# of Months",IF('Appraisal Inputs'!$I$5="PUM","# of Months","Fill in cell o11"))))</f>
        <v>Fill in cell o11</v>
      </c>
      <c r="AA5" s="531" t="str">
        <f>IF('Appraisal Inputs'!$I$5="PRD","Per Day",IF('Appraisal Inputs'!$I$5="PUD","Per Day",IF('Appraisal Inputs'!$I$5="PRM","Per Month",IF('Appraisal Inputs'!$I$5="PUM","Per Month","Fill in cell o11"))))</f>
        <v>Fill in cell o11</v>
      </c>
      <c r="AB5" s="56" t="s">
        <v>292</v>
      </c>
      <c r="AC5" s="71" t="s">
        <v>293</v>
      </c>
      <c r="AD5" s="530" t="str">
        <f>IF('Appraisal Inputs'!$I$5="PRD","# of Days",IF('Appraisal Inputs'!$I$5="PUD","# of Days",IF('Appraisal Inputs'!$I$5="PRM","# of Months",IF('Appraisal Inputs'!$I$5="PUM","# of Months","Fill in cell o11"))))</f>
        <v>Fill in cell o11</v>
      </c>
      <c r="AE5" s="531" t="str">
        <f>IF('Appraisal Inputs'!$I$5="PRD","Per Day",IF('Appraisal Inputs'!$I$5="PUD","Per Day",IF('Appraisal Inputs'!$I$5="PRM","Per Month",IF('Appraisal Inputs'!$I$5="PUM","Per Month","Fill in cell o11"))))</f>
        <v>Fill in cell o11</v>
      </c>
      <c r="AF5" s="56" t="s">
        <v>292</v>
      </c>
      <c r="AG5" s="71" t="s">
        <v>293</v>
      </c>
      <c r="AH5" s="530" t="str">
        <f>IF('Appraisal Inputs'!$I$5="PRD","# of Days",IF('Appraisal Inputs'!$I$5="PUD","# of Days",IF('Appraisal Inputs'!$I$5="PRM","# of Months",IF('Appraisal Inputs'!$I$5="PUM","# of Months","Fill in cell o11"))))</f>
        <v>Fill in cell o11</v>
      </c>
      <c r="AI5" s="531" t="str">
        <f>IF('Appraisal Inputs'!$I$5="PRD","Per Day",IF('Appraisal Inputs'!$I$5="PUD","Per Day",IF('Appraisal Inputs'!$I$5="PRM","Per Month",IF('Appraisal Inputs'!$I$5="PUM","Per Month","Fill in cell o11"))))</f>
        <v>Fill in cell o11</v>
      </c>
      <c r="AJ5" s="56" t="s">
        <v>292</v>
      </c>
      <c r="AK5" s="71" t="s">
        <v>293</v>
      </c>
      <c r="AL5" s="530" t="str">
        <f>IF('Appraisal Inputs'!$I$5="PRD","# of Days",IF('Appraisal Inputs'!$I$5="PUD","# of Days",IF('Appraisal Inputs'!$I$5="PRM","# of Months",IF('Appraisal Inputs'!$I$5="PUM","# of Months","Fill in cell o11"))))</f>
        <v>Fill in cell o11</v>
      </c>
      <c r="AM5" s="531" t="str">
        <f>IF('Appraisal Inputs'!$I$5="PRD","Per Day",IF('Appraisal Inputs'!$I$5="PUD","Per Day",IF('Appraisal Inputs'!$I$5="PRM","Per Month",IF('Appraisal Inputs'!$I$5="PUM","Per Month","Fill in cell o11"))))</f>
        <v>Fill in cell o11</v>
      </c>
      <c r="AN5" s="56" t="s">
        <v>292</v>
      </c>
      <c r="AO5" s="71" t="s">
        <v>293</v>
      </c>
      <c r="AP5" s="530" t="str">
        <f>IF('Appraisal Inputs'!$I$5="PRD","# of Days",IF('Appraisal Inputs'!$I$5="PUD","# of Days",IF('Appraisal Inputs'!$I$5="PRM","# of Months",IF('Appraisal Inputs'!$I$5="PUM","# of Months","Fill in cell o11"))))</f>
        <v>Fill in cell o11</v>
      </c>
      <c r="AQ5" s="531" t="str">
        <f>IF('Appraisal Inputs'!$I$5="PRD","Per Day",IF('Appraisal Inputs'!$I$5="PUD","Per Day",IF('Appraisal Inputs'!$I$5="PRM","Per Month",IF('Appraisal Inputs'!$I$5="PUM","Per Month","Fill in cell o11"))))</f>
        <v>Fill in cell o11</v>
      </c>
      <c r="AR5" s="56" t="s">
        <v>292</v>
      </c>
      <c r="AS5" s="71" t="s">
        <v>293</v>
      </c>
      <c r="AT5" s="530" t="str">
        <f>IF('Appraisal Inputs'!$I$5="PRD","# of Days",IF('Appraisal Inputs'!$I$5="PUD","# of Days",IF('Appraisal Inputs'!$I$5="PRM","# of Months",IF('Appraisal Inputs'!$I$5="PUM","# of Months","Fill in cell o11"))))</f>
        <v>Fill in cell o11</v>
      </c>
      <c r="AU5" s="531" t="str">
        <f>IF('Appraisal Inputs'!$I$5="PRD","Per Day",IF('Appraisal Inputs'!$I$5="PUD","Per Day",IF('Appraisal Inputs'!$I$5="PRM","Per Month",IF('Appraisal Inputs'!$I$5="PUM","Per Month","Fill in cell o11"))))</f>
        <v>Fill in cell o11</v>
      </c>
      <c r="AV5" s="56" t="s">
        <v>292</v>
      </c>
      <c r="AW5" s="71" t="s">
        <v>293</v>
      </c>
      <c r="AX5" s="530" t="str">
        <f>IF('Appraisal Inputs'!$I$5="PRD","# of Days",IF('Appraisal Inputs'!$I$5="PUD","# of Days",IF('Appraisal Inputs'!$I$5="PRM","# of Months",IF('Appraisal Inputs'!$I$5="PUM","# of Months","Fill in cell o11"))))</f>
        <v>Fill in cell o11</v>
      </c>
      <c r="AY5" s="531" t="str">
        <f>IF('Appraisal Inputs'!$I$5="PRD","Per Day",IF('Appraisal Inputs'!$I$5="PUD","Per Day",IF('Appraisal Inputs'!$I$5="PRM","Per Month",IF('Appraisal Inputs'!$I$5="PUM","Per Month","Fill in cell o11"))))</f>
        <v>Fill in cell o11</v>
      </c>
      <c r="AZ5" s="56" t="s">
        <v>292</v>
      </c>
      <c r="BA5" s="71" t="s">
        <v>293</v>
      </c>
      <c r="BB5" s="530" t="str">
        <f>IF('Appraisal Inputs'!$I$5="PRD","# of Days",IF('Appraisal Inputs'!$I$5="PUD","# of Days",IF('Appraisal Inputs'!$I$5="PRM","# of Months",IF('Appraisal Inputs'!$I$5="PUM","# of Months","Fill in cell o11"))))</f>
        <v>Fill in cell o11</v>
      </c>
      <c r="BC5" s="531" t="str">
        <f>IF('Appraisal Inputs'!$I$5="PRD","Per Day",IF('Appraisal Inputs'!$I$5="PUD","Per Day",IF('Appraisal Inputs'!$I$5="PRM","Per Month",IF('Appraisal Inputs'!$I$5="PUM","Per Month","Fill in cell o11"))))</f>
        <v>Fill in cell o11</v>
      </c>
      <c r="BD5" s="56" t="s">
        <v>292</v>
      </c>
      <c r="BE5" s="71" t="s">
        <v>293</v>
      </c>
      <c r="BF5" s="530" t="str">
        <f>IF('Appraisal Inputs'!$I$5="PRD","# of Days",IF('Appraisal Inputs'!$I$5="PUD","# of Days",IF('Appraisal Inputs'!$I$5="PRM","# of Months",IF('Appraisal Inputs'!$I$5="PUM","# of Months","Fill in cell o11"))))</f>
        <v>Fill in cell o11</v>
      </c>
      <c r="BG5" s="531" t="str">
        <f>IF('Appraisal Inputs'!$I$5="PRD","Per Day",IF('Appraisal Inputs'!$I$5="PUD","Per Day",IF('Appraisal Inputs'!$I$5="PRM","Per Month",IF('Appraisal Inputs'!$I$5="PUM","Per Month","Fill in cell o11"))))</f>
        <v>Fill in cell o11</v>
      </c>
      <c r="BH5" s="101"/>
    </row>
    <row r="6" spans="1:60" x14ac:dyDescent="0.2">
      <c r="A6" s="765">
        <f t="shared" ref="A6:A24" si="0">IF(T6="",0,1)</f>
        <v>0</v>
      </c>
      <c r="C6" s="54" t="str" cm="1">
        <f t="array" ref="C6">IFERROR(INDEX('Appraisal Inputs'!$C$128:$C$146, SMALL(IF("Yes"='Appraisal Inputs'!$I$128:$I$146, ROW('Appraisal Inputs'!$I$128:$I$146)-127,""), ROW()-5)),"")</f>
        <v/>
      </c>
      <c r="D6" s="57" t="str" cm="1">
        <f t="array" ref="D6">IF(IFERROR(INDEX('Appraisal Inputs'!$D$128:$D$146, SMALL(IF("Yes"='Appraisal Inputs'!$I$128:$I$146, ROW('Appraisal Inputs'!$I$128:$I$146)-127,""), ROW()-5)),"")="","",IFERROR(INDEX('Appraisal Inputs'!$D$128:$D$146, SMALL(IF("Yes"='Appraisal Inputs'!$I$128:$I$146, ROW('Appraisal Inputs'!$I$128:$I$146)-127,""), ROW()-5)),""))</f>
        <v/>
      </c>
      <c r="E6" s="72" t="str">
        <f>IFERROR(D6/D35,"-")</f>
        <v>-</v>
      </c>
      <c r="F6" s="59" t="str" cm="1">
        <f t="array" ref="F6">IF(IFERROR(INDEX('Appraisal Inputs'!$D$96:$D$114, SMALL(IF("Yes"='Appraisal Inputs'!$I$128:$I$146, ROW('Appraisal Inputs'!$I$128:$I$146)-127,""), ROW()-5)),"")="","",IFERROR(INDEX('Appraisal Inputs'!$D$96:$D$114, SMALL(IF("Yes"='Appraisal Inputs'!$I$128:$I$146, ROW('Appraisal Inputs'!$I$128:$I$146)-127,""), ROW()-5)),""))</f>
        <v/>
      </c>
      <c r="G6" s="77" t="str">
        <f>IFERROR(D6/F6,"-")</f>
        <v>-</v>
      </c>
      <c r="H6" s="57" t="str" cm="1">
        <f t="array" ref="H6">IF(IFERROR(INDEX('Appraisal Inputs'!$E$128:$E$146, SMALL(IF("Yes"='Appraisal Inputs'!$I$128:$I$146, ROW('Appraisal Inputs'!$I$128:$I$146)-127,""), ROW()-5)),"")="","",IFERROR(INDEX('Appraisal Inputs'!$E$128:$E$146, SMALL(IF("Yes"='Appraisal Inputs'!$I$128:$I$146, ROW('Appraisal Inputs'!$I$128:$I$146)-127,""), ROW()-5)),""))</f>
        <v/>
      </c>
      <c r="I6" s="72" t="str">
        <f>IFERROR(H6/H35,"-")</f>
        <v>-</v>
      </c>
      <c r="J6" s="59" t="str" cm="1">
        <f t="array" ref="J6">IF(IFERROR(INDEX('Appraisal Inputs'!$E$96:$E$114, SMALL(IF("Yes"='Appraisal Inputs'!$I$128:$I$146, ROW('Appraisal Inputs'!$I$128:$I$146)-127,""), ROW()-5)),"")="","",IFERROR(INDEX('Appraisal Inputs'!$E$96:$E$114, SMALL(IF("Yes"='Appraisal Inputs'!$I$128:$I$146, ROW('Appraisal Inputs'!$I$128:$I$146)-127,""), ROW()-5)),""))</f>
        <v/>
      </c>
      <c r="K6" s="77" t="str">
        <f>IFERROR(H6/J6,"-")</f>
        <v>-</v>
      </c>
      <c r="L6" s="57" t="str" cm="1">
        <f t="array" ref="L6">IF(IFERROR(INDEX('Appraisal Inputs'!$F$128:$F$146, SMALL(IF("Yes"='Appraisal Inputs'!$I$128:$I$146, ROW('Appraisal Inputs'!$I$128:$I$146)-127,""), ROW()-5)),"")="","",IFERROR(INDEX('Appraisal Inputs'!$F$128:$F$146, SMALL(IF("Yes"='Appraisal Inputs'!$I$128:$I$146, ROW('Appraisal Inputs'!$I$128:$I$146)-127,""), ROW()-5)),""))</f>
        <v/>
      </c>
      <c r="M6" s="72" t="str">
        <f>IFERROR(L6/L35,"-")</f>
        <v>-</v>
      </c>
      <c r="N6" s="59" t="str" cm="1">
        <f t="array" ref="N6">IF(IFERROR(INDEX('Appraisal Inputs'!$F$96:$F$114, SMALL(IF("Yes"='Appraisal Inputs'!$I$128:$I$146, ROW('Appraisal Inputs'!$I$128:$I$146)-127,""), ROW()-5)),"")="","",IFERROR(INDEX('Appraisal Inputs'!$F$96:$F$114, SMALL(IF("Yes"='Appraisal Inputs'!$I$128:$I$146, ROW('Appraisal Inputs'!$I$128:$I$146)-127,""), ROW()-5)),""))</f>
        <v/>
      </c>
      <c r="O6" s="77" t="str">
        <f>IFERROR(L6/N6,"-")</f>
        <v>-</v>
      </c>
      <c r="P6" s="57" t="str" cm="1">
        <f t="array" ref="P6">IF(IFERROR(INDEX('Appraisal Inputs'!$G$128:$G$146, SMALL(IF("Yes"='Appraisal Inputs'!$I$128:$I$146, ROW('Appraisal Inputs'!$I$128:$I$146)-127,""), ROW()-5)),"")="","",IFERROR(INDEX('Appraisal Inputs'!$G$128:$G$146, SMALL(IF("Yes"='Appraisal Inputs'!$I$128:$I$146, ROW('Appraisal Inputs'!$I$128:$I$146)-127,""), ROW()-5)),""))</f>
        <v/>
      </c>
      <c r="Q6" s="72" t="str">
        <f>IFERROR(P6/P35,"-")</f>
        <v>-</v>
      </c>
      <c r="R6" s="59" t="str" cm="1">
        <f t="array" ref="R6">IF(IFERROR(INDEX('Appraisal Inputs'!$G$96:$G$114, SMALL(IF("Yes"='Appraisal Inputs'!$I$128:$I$146, ROW('Appraisal Inputs'!$I$128:$I$146)-127,""), ROW()-5)),"")="","",IFERROR(INDEX('Appraisal Inputs'!$G$96:$G$114, SMALL(IF("Yes"='Appraisal Inputs'!$I$128:$I$146, ROW('Appraisal Inputs'!$I$128:$I$146)-127,""), ROW()-5)),""))</f>
        <v/>
      </c>
      <c r="S6" s="77" t="str">
        <f t="shared" ref="S6:S15" si="1">IFERROR(P6/R6,"-")</f>
        <v>-</v>
      </c>
      <c r="T6" s="57" t="str" cm="1">
        <f t="array" ref="T6">IF(IFERROR(INDEX('Appraisal Inputs'!$H$128:$H$146, SMALL(IF("Yes"='Appraisal Inputs'!$I$128:$I$146, ROW('Appraisal Inputs'!$I$128:$I$146)-127,""), ROW()-5)),"")="","",IFERROR(INDEX('Appraisal Inputs'!$H$128:$H$146, SMALL(IF("Yes"='Appraisal Inputs'!$I$128:$I$146, ROW('Appraisal Inputs'!$I$128:$I$146)-127,""), ROW()-5)),""))</f>
        <v/>
      </c>
      <c r="U6" s="72" t="str">
        <f>IFERROR(T6/T35,"-")</f>
        <v>-</v>
      </c>
      <c r="V6" s="59" t="str" cm="1">
        <f t="array" ref="V6">IF(IFERROR(INDEX('Appraisal Inputs'!$H$96:$H$114, SMALL(IF("Yes"='Appraisal Inputs'!$I$128:$I$146, ROW('Appraisal Inputs'!$I$128:$I$146)-127,""), ROW()-5)),"")="","",IFERROR(INDEX('Appraisal Inputs'!$H$96:$H$114, SMALL(IF("Yes"='Appraisal Inputs'!$I$128:$I$146, ROW('Appraisal Inputs'!$I$128:$I$146)-127,""), ROW()-5)),""))</f>
        <v/>
      </c>
      <c r="W6" s="77" t="str">
        <f t="shared" ref="W6:W15" si="2">IFERROR(T6/V6,"-")</f>
        <v>-</v>
      </c>
      <c r="X6" s="57" t="str" cm="1">
        <f t="array" ref="X6">IF(IFERROR(INDEX('Lender Inputs'!$D$128:$D$146, SMALL(IF("Yes"='Appraisal Inputs'!$I$128:$I$146, ROW('Appraisal Inputs'!$I$128:$I$146)-127,""), ROW()-5)),"")="","",IFERROR(INDEX('Lender Inputs'!$D$128:$D$146, SMALL(IF("Yes"='Appraisal Inputs'!$I$128:$I$146, ROW('Appraisal Inputs'!$I$128:$I$146)-127,""), ROW()-5)),""))</f>
        <v/>
      </c>
      <c r="Y6" s="72" t="str">
        <f>IFERROR(X6/X35,"-")</f>
        <v>-</v>
      </c>
      <c r="Z6" s="59" t="str" cm="1">
        <f t="array" ref="Z6">IF(IFERROR(INDEX('Lender Inputs'!$D$96:$D$114, SMALL(IF("Yes"='Appraisal Inputs'!$I$128:$I$146, ROW('Appraisal Inputs'!$I$128:$I$146)-127,""), ROW()-5)),"")="","",IFERROR(INDEX('Lender Inputs'!$D$96:$D$114, SMALL(IF("Yes"='Appraisal Inputs'!$I$128:$I$146, ROW('Appraisal Inputs'!$I$128:$I$146)-127,""), ROW()-5)),""))</f>
        <v/>
      </c>
      <c r="AA6" s="77" t="str">
        <f t="shared" ref="AA6:AA15" si="3">IFERROR(X6/Z6,"-")</f>
        <v>-</v>
      </c>
      <c r="AB6" s="57" t="str" cm="1">
        <f t="array" ref="AB6">IF(IFERROR(INDEX('Lender Inputs'!$E$128:$E$146, SMALL(IF("Yes"='Appraisal Inputs'!$I$128:$I$146, ROW('Appraisal Inputs'!$I$128:$I$146)-127,""), ROW()-5)),"")="","",IFERROR(INDEX('Lender Inputs'!$E$128:$E$146, SMALL(IF("Yes"='Appraisal Inputs'!$I$128:$I$146, ROW('Appraisal Inputs'!$I$128:$I$146)-127,""), ROW()-5)),""))</f>
        <v/>
      </c>
      <c r="AC6" s="72" t="str">
        <f>IFERROR(AB6/AB35,"-")</f>
        <v>-</v>
      </c>
      <c r="AD6" s="59" t="str" cm="1">
        <f t="array" ref="AD6">IF(IFERROR(INDEX('Lender Inputs'!$E$96:$E$114, SMALL(IF("Yes"='Appraisal Inputs'!$I$128:$I$146, ROW('Appraisal Inputs'!$I$128:$I$146)-127,""), ROW()-5)),"")="","",IFERROR(INDEX('Lender Inputs'!$E$96:$E$114, SMALL(IF("Yes"='Appraisal Inputs'!$I$128:$I$146, ROW('Appraisal Inputs'!$I$128:$I$146)-127,""), ROW()-5)),""))</f>
        <v/>
      </c>
      <c r="AE6" s="77" t="str">
        <f>IFERROR(AB6/AD6,"-")</f>
        <v>-</v>
      </c>
      <c r="AF6" s="57" t="str" cm="1">
        <f t="array" ref="AF6">IF(IFERROR(INDEX('Lender Inputs'!$F$128:$F$146, SMALL(IF("Yes"='Appraisal Inputs'!$I$128:$I$146, ROW('Appraisal Inputs'!$I$128:$I$146)-127,""), ROW()-5)),"")="","",IFERROR(INDEX('Lender Inputs'!$F$128:$F$146, SMALL(IF("Yes"='Appraisal Inputs'!$I$128:$I$146, ROW('Appraisal Inputs'!$I$128:$I$146)-127,""), ROW()-5)),""))</f>
        <v/>
      </c>
      <c r="AG6" s="72" t="str">
        <f>IFERROR(AF6/AF35,"-")</f>
        <v>-</v>
      </c>
      <c r="AH6" s="59" t="str" cm="1">
        <f t="array" ref="AH6">IF(IFERROR(INDEX('Lender Inputs'!$F$96:$F$114, SMALL(IF("Yes"='Appraisal Inputs'!$I$128:$I$146, ROW('Appraisal Inputs'!$I$128:$I$146)-127,""), ROW()-5)),"")="","",IFERROR(INDEX('Lender Inputs'!$F$96:$F$114, SMALL(IF("Yes"='Appraisal Inputs'!$I$128:$I$146, ROW('Appraisal Inputs'!$I$128:$I$146)-127,""), ROW()-5)),""))</f>
        <v/>
      </c>
      <c r="AI6" s="77" t="str">
        <f>IFERROR(AF6/AH6,"-")</f>
        <v>-</v>
      </c>
      <c r="AJ6" s="57" t="str" cm="1">
        <f t="array" ref="AJ6">IF(IFERROR(INDEX('Lender Inputs'!$G$128:$G$146, SMALL(IF("Yes"='Appraisal Inputs'!$I$128:$I$146, ROW('Appraisal Inputs'!$I$128:$I$146)-127,""), ROW()-5)),"")="","",IFERROR(INDEX('Lender Inputs'!$G$128:$G$146, SMALL(IF("Yes"='Appraisal Inputs'!$I$128:$I$146, ROW('Appraisal Inputs'!$I$128:$I$146)-127,""), ROW()-5)),""))</f>
        <v/>
      </c>
      <c r="AK6" s="72" t="str">
        <f>IFERROR(AJ6/AJ35,"-")</f>
        <v>-</v>
      </c>
      <c r="AL6" s="59" t="str" cm="1">
        <f t="array" ref="AL6">IF(IFERROR(INDEX('Lender Inputs'!$G$96:$G$114, SMALL(IF("Yes"='Appraisal Inputs'!$I$128:$I$146, ROW('Appraisal Inputs'!$I$128:$I$146)-127,""), ROW()-5)),"")="","",IFERROR(INDEX('Lender Inputs'!$G$96:$G$114, SMALL(IF("Yes"='Appraisal Inputs'!$I$128:$I$146, ROW('Appraisal Inputs'!$I$128:$I$146)-127,""), ROW()-5)),""))</f>
        <v/>
      </c>
      <c r="AM6" s="77" t="str">
        <f>IFERROR(AJ6/AL6,"-")</f>
        <v>-</v>
      </c>
      <c r="AN6" s="57" t="str" cm="1">
        <f t="array" ref="AN6">IF(IFERROR(INDEX('Lender Inputs'!$H$128:$H$146, SMALL(IF("Yes"='Appraisal Inputs'!$I$128:$I$146, ROW('Appraisal Inputs'!$I$128:$I$146)-127,""), ROW()-5)),"")="","",IFERROR(INDEX('Lender Inputs'!$H$128:$H$146, SMALL(IF("Yes"='Appraisal Inputs'!$I$128:$I$146, ROW('Appraisal Inputs'!$I$128:$I$146)-127,""), ROW()-5)),""))</f>
        <v/>
      </c>
      <c r="AO6" s="72" t="str">
        <f>IFERROR(AN6/AN35,"-")</f>
        <v>-</v>
      </c>
      <c r="AP6" s="59" t="str" cm="1">
        <f t="array" ref="AP6">IF(IFERROR(INDEX('Lender Inputs'!$H$96:$H$114, SMALL(IF("Yes"='Appraisal Inputs'!$I$128:$I$146, ROW('Appraisal Inputs'!$I$128:$I$146)-127,""), ROW()-5)),"")="","",IFERROR(INDEX('Lender Inputs'!$H$96:$H$114, SMALL(IF("Yes"='Appraisal Inputs'!$I$128:$I$146, ROW('Appraisal Inputs'!$I$128:$I$146)-127,""), ROW()-5)),""))</f>
        <v/>
      </c>
      <c r="AQ6" s="77" t="str">
        <f>IFERROR(AN6/AP6,"-")</f>
        <v>-</v>
      </c>
      <c r="AR6" s="57" t="str" cm="1">
        <f t="array" ref="AR6">IF(IFERROR(INDEX('Lender Inputs'!$I$128:$I$146, SMALL(IF("Yes"='Appraisal Inputs'!$I$128:$I$146, ROW('Appraisal Inputs'!$I$128:$I$146)-127,""), ROW()-5)),"")="","",IFERROR(INDEX('Lender Inputs'!$I$128:$I$146, SMALL(IF("Yes"='Appraisal Inputs'!$I$128:$I$146, ROW('Appraisal Inputs'!$I$128:$I$146)-127,""), ROW()-5)),""))</f>
        <v/>
      </c>
      <c r="AS6" s="72" t="str">
        <f>IFERROR(AR6/AR35,"-")</f>
        <v>-</v>
      </c>
      <c r="AT6" s="59" t="str" cm="1">
        <f t="array" ref="AT6">IF(IFERROR(INDEX('Lender Inputs'!$I$96:$I$114, SMALL(IF("Yes"='Appraisal Inputs'!$I$128:$I$146, ROW('Appraisal Inputs'!$I$128:$I$146)-127,""), ROW()-5)),"")="","",IFERROR(INDEX('Lender Inputs'!$I$96:$I$114, SMALL(IF("Yes"='Appraisal Inputs'!$I$128:$I$146, ROW('Appraisal Inputs'!$I$128:$I$146)-127,""), ROW()-5)),""))</f>
        <v/>
      </c>
      <c r="AU6" s="77" t="str">
        <f>IFERROR(AR6/AT6,"-")</f>
        <v>-</v>
      </c>
      <c r="AV6" s="57" t="str" cm="1">
        <f t="array" ref="AV6">IF(IFERROR(INDEX('Lender Inputs'!$J$128:$J$146, SMALL(IF("Yes"='Appraisal Inputs'!$I$128:$I$146, ROW('Appraisal Inputs'!$I$128:$I$146)-127,""), ROW()-5)),"")="","",IFERROR(INDEX('Lender Inputs'!$J$128:$J$146, SMALL(IF("Yes"='Appraisal Inputs'!$I$128:$I$146, ROW('Appraisal Inputs'!$I$128:$I$146)-127,""), ROW()-5)),""))</f>
        <v/>
      </c>
      <c r="AW6" s="72" t="str">
        <f>IFERROR(AV6/AV35,"-")</f>
        <v>-</v>
      </c>
      <c r="AX6" s="59" t="str" cm="1">
        <f t="array" ref="AX6">IF(IFERROR(INDEX('Lender Inputs'!$J$96:$J$114, SMALL(IF("Yes"='Appraisal Inputs'!$I$128:$I$146, ROW('Appraisal Inputs'!$I$128:$I$146)-127,""), ROW()-5)),"")="","",IFERROR(INDEX('Lender Inputs'!$J$96:$J$114, SMALL(IF("Yes"='Appraisal Inputs'!$I$128:$I$146, ROW('Appraisal Inputs'!$I$128:$I$146)-127,""), ROW()-5)),""))</f>
        <v/>
      </c>
      <c r="AY6" s="77" t="str">
        <f>IFERROR(AV6/AX6,"-")</f>
        <v>-</v>
      </c>
      <c r="AZ6" s="57" t="str" cm="1">
        <f t="array" ref="AZ6">IF(IFERROR(INDEX('Lender Inputs'!$K$128:$K$146, SMALL(IF("Yes"='Appraisal Inputs'!$I$128:$I$146, ROW('Appraisal Inputs'!$I$128:$I$146)-127,""), ROW()-5)),"")="","",IFERROR(INDEX('Lender Inputs'!$K$128:$K$146, SMALL(IF("Yes"='Appraisal Inputs'!$I$128:$I$146, ROW('Appraisal Inputs'!$I$128:$I$146)-127,""), ROW()-5)),""))</f>
        <v/>
      </c>
      <c r="BA6" s="72" t="str">
        <f>IFERROR(AZ6/AZ35,"-")</f>
        <v>-</v>
      </c>
      <c r="BB6" s="59" t="str" cm="1">
        <f t="array" ref="BB6">IF(IFERROR(INDEX('Lender Inputs'!$K$96:$K$114, SMALL(IF("Yes"='Appraisal Inputs'!$I$128:$I$146, ROW('Appraisal Inputs'!$I$128:$I$146)-127,""), ROW()-5)),"")="","",IFERROR(INDEX('Lender Inputs'!$K$96:$K$114, SMALL(IF("Yes"='Appraisal Inputs'!$I$128:$I$146, ROW('Appraisal Inputs'!$I$128:$I$146)-127,""), ROW()-5)),""))</f>
        <v/>
      </c>
      <c r="BC6" s="77" t="str">
        <f>IFERROR(AZ6/BB6,"-")</f>
        <v>-</v>
      </c>
      <c r="BD6" s="57" t="str" cm="1">
        <f t="array" ref="BD6">IF(IFERROR(INDEX('Lender Inputs'!$L$128:$L$146, SMALL(IF("Yes"='Appraisal Inputs'!$I$128:$I$146, ROW('Appraisal Inputs'!$I$128:$I$146)-127,""), ROW()-5)),"")="","",IFERROR(INDEX('Lender Inputs'!$L$128:$L$146, SMALL(IF("Yes"='Appraisal Inputs'!$I$128:$I$146, ROW('Appraisal Inputs'!$I$128:$I$146)-127,""), ROW()-5)),""))</f>
        <v/>
      </c>
      <c r="BE6" s="72" t="str">
        <f>IFERROR(BD6/BD35,"-")</f>
        <v>-</v>
      </c>
      <c r="BF6" s="59" t="str" cm="1">
        <f t="array" ref="BF6">IF(IFERROR(INDEX('Lender Inputs'!$L$96:$L$114, SMALL(IF("Yes"='Appraisal Inputs'!$I$128:$I$146, ROW('Appraisal Inputs'!$I$128:$I$146)-127,""), ROW()-5)),"")="","",IFERROR(INDEX('Lender Inputs'!$L$96:$L$114, SMALL(IF("Yes"='Appraisal Inputs'!$I$128:$I$146, ROW('Appraisal Inputs'!$I$128:$I$146)-127,""), ROW()-5)),""))</f>
        <v/>
      </c>
      <c r="BG6" s="77" t="str">
        <f>IFERROR(BD6/BF6,"-")</f>
        <v>-</v>
      </c>
      <c r="BH6" s="101"/>
    </row>
    <row r="7" spans="1:60" x14ac:dyDescent="0.2">
      <c r="A7" s="765">
        <f t="shared" si="0"/>
        <v>0</v>
      </c>
      <c r="C7" s="55" t="str" cm="1">
        <f t="array" ref="C7">IFERROR(INDEX('Appraisal Inputs'!$C$128:$C$146, SMALL(IF("Yes"='Appraisal Inputs'!$I$128:$I$146, ROW('Appraisal Inputs'!$I$128:$I$146)-127,""), ROW()-5)),"")</f>
        <v/>
      </c>
      <c r="D7" s="60" t="str" cm="1">
        <f t="array" ref="D7">IF(IFERROR(INDEX('Appraisal Inputs'!$D$128:$D$146, SMALL(IF("Yes"='Appraisal Inputs'!$I$128:$I$146, ROW('Appraisal Inputs'!$I$128:$I$146)-127,""), ROW()-5)),"")="","",IFERROR(INDEX('Appraisal Inputs'!$D$128:$D$146, SMALL(IF("Yes"='Appraisal Inputs'!$I$128:$I$146, ROW('Appraisal Inputs'!$I$128:$I$146)-127,""), ROW()-5)),""))</f>
        <v/>
      </c>
      <c r="E7" s="73" t="str">
        <f>IFERROR(D7/D35,"-")</f>
        <v>-</v>
      </c>
      <c r="F7" s="61" t="str" cm="1">
        <f t="array" ref="F7">IF(IFERROR(INDEX('Appraisal Inputs'!$D$96:$D$114, SMALL(IF("Yes"='Appraisal Inputs'!$I$128:$I$146, ROW('Appraisal Inputs'!$I$128:$I$146)-127,""), ROW()-5)),"")="","",IFERROR(INDEX('Appraisal Inputs'!$D$96:$D$114, SMALL(IF("Yes"='Appraisal Inputs'!$I$128:$I$146, ROW('Appraisal Inputs'!$I$128:$I$146)-127,""), ROW()-5)),""))</f>
        <v/>
      </c>
      <c r="G7" s="78" t="str">
        <f t="shared" ref="G7:G35" si="4">IFERROR(D7/F7,"-")</f>
        <v>-</v>
      </c>
      <c r="H7" s="60" t="str" cm="1">
        <f t="array" ref="H7">IF(IFERROR(INDEX('Appraisal Inputs'!$E$128:$E$146, SMALL(IF("Yes"='Appraisal Inputs'!$I$128:$I$146, ROW('Appraisal Inputs'!$I$128:$I$146)-127,""), ROW()-5)),"")="","",IFERROR(INDEX('Appraisal Inputs'!$E$128:$E$146, SMALL(IF("Yes"='Appraisal Inputs'!$I$128:$I$146, ROW('Appraisal Inputs'!$I$128:$I$146)-127,""), ROW()-5)),""))</f>
        <v/>
      </c>
      <c r="I7" s="73" t="str">
        <f>IFERROR(H7/H35,"-")</f>
        <v>-</v>
      </c>
      <c r="J7" s="61" t="str" cm="1">
        <f t="array" ref="J7">IF(IFERROR(INDEX('Appraisal Inputs'!$E$96:$E$114, SMALL(IF("Yes"='Appraisal Inputs'!$I$128:$I$146, ROW('Appraisal Inputs'!$I$128:$I$146)-127,""), ROW()-5)),"")="","",IFERROR(INDEX('Appraisal Inputs'!$E$96:$E$114, SMALL(IF("Yes"='Appraisal Inputs'!$I$128:$I$146, ROW('Appraisal Inputs'!$I$128:$I$146)-127,""), ROW()-5)),""))</f>
        <v/>
      </c>
      <c r="K7" s="78" t="str">
        <f t="shared" ref="K7:K25" si="5">IFERROR(H7/J7,"-")</f>
        <v>-</v>
      </c>
      <c r="L7" s="60" t="str" cm="1">
        <f t="array" ref="L7">IF(IFERROR(INDEX('Appraisal Inputs'!$F$128:$F$146, SMALL(IF("Yes"='Appraisal Inputs'!$I$128:$I$146, ROW('Appraisal Inputs'!$I$128:$I$146)-127,""), ROW()-5)),"")="","",IFERROR(INDEX('Appraisal Inputs'!$F$128:$F$146, SMALL(IF("Yes"='Appraisal Inputs'!$I$128:$I$146, ROW('Appraisal Inputs'!$I$128:$I$146)-127,""), ROW()-5)),""))</f>
        <v/>
      </c>
      <c r="M7" s="73" t="str">
        <f>IFERROR(L7/L35,"-")</f>
        <v>-</v>
      </c>
      <c r="N7" s="61" t="str" cm="1">
        <f t="array" ref="N7">IF(IFERROR(INDEX('Appraisal Inputs'!$F$96:$F$114, SMALL(IF("Yes"='Appraisal Inputs'!$I$128:$I$146, ROW('Appraisal Inputs'!$I$128:$I$146)-127,""), ROW()-5)),"")="","",IFERROR(INDEX('Appraisal Inputs'!$F$96:$F$114, SMALL(IF("Yes"='Appraisal Inputs'!$I$128:$I$146, ROW('Appraisal Inputs'!$I$128:$I$146)-127,""), ROW()-5)),""))</f>
        <v/>
      </c>
      <c r="O7" s="78" t="str">
        <f t="shared" ref="O7:O25" si="6">IFERROR(L7/N7,"-")</f>
        <v>-</v>
      </c>
      <c r="P7" s="60" t="str" cm="1">
        <f t="array" ref="P7">IF(IFERROR(INDEX('Appraisal Inputs'!$G$128:$G$146, SMALL(IF("Yes"='Appraisal Inputs'!$I$128:$I$146, ROW('Appraisal Inputs'!$I$128:$I$146)-127,""), ROW()-5)),"")="","",IFERROR(INDEX('Appraisal Inputs'!$G$128:$G$146, SMALL(IF("Yes"='Appraisal Inputs'!$I$128:$I$146, ROW('Appraisal Inputs'!$I$128:$I$146)-127,""), ROW()-5)),""))</f>
        <v/>
      </c>
      <c r="Q7" s="73" t="str">
        <f>IFERROR(P7/P35,"-")</f>
        <v>-</v>
      </c>
      <c r="R7" s="61" t="str" cm="1">
        <f t="array" ref="R7">IF(IFERROR(INDEX('Appraisal Inputs'!$G$96:$G$114, SMALL(IF("Yes"='Appraisal Inputs'!$I$128:$I$146, ROW('Appraisal Inputs'!$I$128:$I$146)-127,""), ROW()-5)),"")="","",IFERROR(INDEX('Appraisal Inputs'!$G$96:$G$114, SMALL(IF("Yes"='Appraisal Inputs'!$I$128:$I$146, ROW('Appraisal Inputs'!$I$128:$I$146)-127,""), ROW()-5)),""))</f>
        <v/>
      </c>
      <c r="S7" s="78" t="str">
        <f t="shared" si="1"/>
        <v>-</v>
      </c>
      <c r="T7" s="60" t="str" cm="1">
        <f t="array" ref="T7">IF(IFERROR(INDEX('Appraisal Inputs'!$H$128:$H$146, SMALL(IF("Yes"='Appraisal Inputs'!$I$128:$I$146, ROW('Appraisal Inputs'!$I$128:$I$146)-127,""), ROW()-5)),"")="","",IFERROR(INDEX('Appraisal Inputs'!$H$128:$H$146, SMALL(IF("Yes"='Appraisal Inputs'!$I$128:$I$146, ROW('Appraisal Inputs'!$I$128:$I$146)-127,""), ROW()-5)),""))</f>
        <v/>
      </c>
      <c r="U7" s="73" t="str">
        <f>IFERROR(T7/T35,"-")</f>
        <v>-</v>
      </c>
      <c r="V7" s="61" t="str" cm="1">
        <f t="array" ref="V7">IF(IFERROR(INDEX('Appraisal Inputs'!$H$96:$H$114, SMALL(IF("Yes"='Appraisal Inputs'!$I$128:$I$146, ROW('Appraisal Inputs'!$I$128:$I$146)-127,""), ROW()-5)),"")="","",IFERROR(INDEX('Appraisal Inputs'!$H$96:$H$114, SMALL(IF("Yes"='Appraisal Inputs'!$I$128:$I$146, ROW('Appraisal Inputs'!$I$128:$I$146)-127,""), ROW()-5)),""))</f>
        <v/>
      </c>
      <c r="W7" s="78" t="str">
        <f t="shared" si="2"/>
        <v>-</v>
      </c>
      <c r="X7" s="60" t="str" cm="1">
        <f t="array" ref="X7">IF(IFERROR(INDEX('Lender Inputs'!$D$128:$D$146, SMALL(IF("Yes"='Appraisal Inputs'!$I$128:$I$146, ROW('Appraisal Inputs'!$I$128:$I$146)-127,""), ROW()-5)),"")="","",IFERROR(INDEX('Lender Inputs'!$D$128:$D$146, SMALL(IF("Yes"='Appraisal Inputs'!$I$128:$I$146, ROW('Appraisal Inputs'!$I$128:$I$146)-127,""), ROW()-5)),""))</f>
        <v/>
      </c>
      <c r="Y7" s="73" t="str">
        <f>IFERROR(X7/X35,"-")</f>
        <v>-</v>
      </c>
      <c r="Z7" s="61" t="str" cm="1">
        <f t="array" ref="Z7">IF(IFERROR(INDEX('Lender Inputs'!$D$96:$D$114, SMALL(IF("Yes"='Appraisal Inputs'!$I$128:$I$146, ROW('Appraisal Inputs'!$I$128:$I$146)-127,""), ROW()-5)),"")="","",IFERROR(INDEX('Lender Inputs'!$D$96:$D$114, SMALL(IF("Yes"='Appraisal Inputs'!$I$128:$I$146, ROW('Appraisal Inputs'!$I$128:$I$146)-127,""), ROW()-5)),""))</f>
        <v/>
      </c>
      <c r="AA7" s="78" t="str">
        <f t="shared" si="3"/>
        <v>-</v>
      </c>
      <c r="AB7" s="60" t="str" cm="1">
        <f t="array" ref="AB7">IF(IFERROR(INDEX('Lender Inputs'!$E$128:$E$146, SMALL(IF("Yes"='Appraisal Inputs'!$I$128:$I$146, ROW('Appraisal Inputs'!$I$128:$I$146)-127,""), ROW()-5)),"")="","",IFERROR(INDEX('Lender Inputs'!$E$128:$E$146, SMALL(IF("Yes"='Appraisal Inputs'!$I$128:$I$146, ROW('Appraisal Inputs'!$I$128:$I$146)-127,""), ROW()-5)),""))</f>
        <v/>
      </c>
      <c r="AC7" s="73" t="str">
        <f>IFERROR(AB7/AB35,"-")</f>
        <v>-</v>
      </c>
      <c r="AD7" s="61" t="str" cm="1">
        <f t="array" ref="AD7">IF(IFERROR(INDEX('Lender Inputs'!$E$96:$E$114, SMALL(IF("Yes"='Appraisal Inputs'!$I$128:$I$146, ROW('Appraisal Inputs'!$I$128:$I$146)-127,""), ROW()-5)),"")="","",IFERROR(INDEX('Lender Inputs'!$E$96:$E$114, SMALL(IF("Yes"='Appraisal Inputs'!$I$128:$I$146, ROW('Appraisal Inputs'!$I$128:$I$146)-127,""), ROW()-5)),""))</f>
        <v/>
      </c>
      <c r="AE7" s="78" t="str">
        <f t="shared" ref="AE7:AE25" si="7">IFERROR(AB7/AD7,"-")</f>
        <v>-</v>
      </c>
      <c r="AF7" s="60" t="str" cm="1">
        <f t="array" ref="AF7">IF(IFERROR(INDEX('Lender Inputs'!$F$128:$F$146, SMALL(IF("Yes"='Appraisal Inputs'!$I$128:$I$146, ROW('Appraisal Inputs'!$I$128:$I$146)-127,""), ROW()-5)),"")="","",IFERROR(INDEX('Lender Inputs'!$F$128:$F$146, SMALL(IF("Yes"='Appraisal Inputs'!$I$128:$I$146, ROW('Appraisal Inputs'!$I$128:$I$146)-127,""), ROW()-5)),""))</f>
        <v/>
      </c>
      <c r="AG7" s="73" t="str">
        <f>IFERROR(AF7/AF35,"-")</f>
        <v>-</v>
      </c>
      <c r="AH7" s="61" t="str" cm="1">
        <f t="array" ref="AH7">IF(IFERROR(INDEX('Lender Inputs'!$F$96:$F$114, SMALL(IF("Yes"='Appraisal Inputs'!$I$128:$I$146, ROW('Appraisal Inputs'!$I$128:$I$146)-127,""), ROW()-5)),"")="","",IFERROR(INDEX('Lender Inputs'!$F$96:$F$114, SMALL(IF("Yes"='Appraisal Inputs'!$I$128:$I$146, ROW('Appraisal Inputs'!$I$128:$I$146)-127,""), ROW()-5)),""))</f>
        <v/>
      </c>
      <c r="AI7" s="78" t="str">
        <f t="shared" ref="AI7:AI25" si="8">IFERROR(AF7/AH7,"-")</f>
        <v>-</v>
      </c>
      <c r="AJ7" s="60" t="str" cm="1">
        <f t="array" ref="AJ7">IF(IFERROR(INDEX('Lender Inputs'!$G$128:$G$146, SMALL(IF("Yes"='Appraisal Inputs'!$I$128:$I$146, ROW('Appraisal Inputs'!$I$128:$I$146)-127,""), ROW()-5)),"")="","",IFERROR(INDEX('Lender Inputs'!$G$128:$G$146, SMALL(IF("Yes"='Appraisal Inputs'!$I$128:$I$146, ROW('Appraisal Inputs'!$I$128:$I$146)-127,""), ROW()-5)),""))</f>
        <v/>
      </c>
      <c r="AK7" s="73" t="str">
        <f>IFERROR(AJ7/AJ35,"-")</f>
        <v>-</v>
      </c>
      <c r="AL7" s="61" t="str" cm="1">
        <f t="array" ref="AL7">IF(IFERROR(INDEX('Lender Inputs'!$G$96:$G$114, SMALL(IF("Yes"='Appraisal Inputs'!$I$128:$I$146, ROW('Appraisal Inputs'!$I$128:$I$146)-127,""), ROW()-5)),"")="","",IFERROR(INDEX('Lender Inputs'!$G$96:$G$114, SMALL(IF("Yes"='Appraisal Inputs'!$I$128:$I$146, ROW('Appraisal Inputs'!$I$128:$I$146)-127,""), ROW()-5)),""))</f>
        <v/>
      </c>
      <c r="AM7" s="78" t="str">
        <f t="shared" ref="AM7:AM25" si="9">IFERROR(AJ7/AL7,"-")</f>
        <v>-</v>
      </c>
      <c r="AN7" s="60" t="str" cm="1">
        <f t="array" ref="AN7">IF(IFERROR(INDEX('Lender Inputs'!$H$128:$H$146, SMALL(IF("Yes"='Appraisal Inputs'!$I$128:$I$146, ROW('Appraisal Inputs'!$I$128:$I$146)-127,""), ROW()-5)),"")="","",IFERROR(INDEX('Lender Inputs'!$H$128:$H$146, SMALL(IF("Yes"='Appraisal Inputs'!$I$128:$I$146, ROW('Appraisal Inputs'!$I$128:$I$146)-127,""), ROW()-5)),""))</f>
        <v/>
      </c>
      <c r="AO7" s="73" t="str">
        <f>IFERROR(AN7/AN35,"-")</f>
        <v>-</v>
      </c>
      <c r="AP7" s="61" t="str" cm="1">
        <f t="array" ref="AP7">IF(IFERROR(INDEX('Lender Inputs'!$H$96:$H$114, SMALL(IF("Yes"='Appraisal Inputs'!$I$128:$I$146, ROW('Appraisal Inputs'!$I$128:$I$146)-127,""), ROW()-5)),"")="","",IFERROR(INDEX('Lender Inputs'!$H$96:$H$114, SMALL(IF("Yes"='Appraisal Inputs'!$I$128:$I$146, ROW('Appraisal Inputs'!$I$128:$I$146)-127,""), ROW()-5)),""))</f>
        <v/>
      </c>
      <c r="AQ7" s="78" t="str">
        <f t="shared" ref="AQ7:AQ25" si="10">IFERROR(AN7/AP7,"-")</f>
        <v>-</v>
      </c>
      <c r="AR7" s="60" t="str" cm="1">
        <f t="array" ref="AR7">IF(IFERROR(INDEX('Lender Inputs'!$I$128:$I$146, SMALL(IF("Yes"='Appraisal Inputs'!$I$128:$I$146, ROW('Appraisal Inputs'!$I$128:$I$146)-127,""), ROW()-5)),"")="","",IFERROR(INDEX('Lender Inputs'!$I$128:$I$146, SMALL(IF("Yes"='Appraisal Inputs'!$I$128:$I$146, ROW('Appraisal Inputs'!$I$128:$I$146)-127,""), ROW()-5)),""))</f>
        <v/>
      </c>
      <c r="AS7" s="73" t="str">
        <f>IFERROR(AR7/AR35,"-")</f>
        <v>-</v>
      </c>
      <c r="AT7" s="61" t="str" cm="1">
        <f t="array" ref="AT7">IF(IFERROR(INDEX('Lender Inputs'!$I$96:$I$114, SMALL(IF("Yes"='Appraisal Inputs'!$I$128:$I$146, ROW('Appraisal Inputs'!$I$128:$I$146)-127,""), ROW()-5)),"")="","",IFERROR(INDEX('Lender Inputs'!$I$96:$I$114, SMALL(IF("Yes"='Appraisal Inputs'!$I$128:$I$146, ROW('Appraisal Inputs'!$I$128:$I$146)-127,""), ROW()-5)),""))</f>
        <v/>
      </c>
      <c r="AU7" s="78" t="str">
        <f t="shared" ref="AU7:AU25" si="11">IFERROR(AR7/AT7,"-")</f>
        <v>-</v>
      </c>
      <c r="AV7" s="60" t="str" cm="1">
        <f t="array" ref="AV7">IF(IFERROR(INDEX('Lender Inputs'!$J$128:$J$146, SMALL(IF("Yes"='Appraisal Inputs'!$I$128:$I$146, ROW('Appraisal Inputs'!$I$128:$I$146)-127,""), ROW()-5)),"")="","",IFERROR(INDEX('Lender Inputs'!$J$128:$J$146, SMALL(IF("Yes"='Appraisal Inputs'!$I$128:$I$146, ROW('Appraisal Inputs'!$I$128:$I$146)-127,""), ROW()-5)),""))</f>
        <v/>
      </c>
      <c r="AW7" s="73" t="str">
        <f>IFERROR(AV7/AV35,"-")</f>
        <v>-</v>
      </c>
      <c r="AX7" s="61" t="str" cm="1">
        <f t="array" ref="AX7">IF(IFERROR(INDEX('Lender Inputs'!$J$96:$J$114, SMALL(IF("Yes"='Appraisal Inputs'!$I$128:$I$146, ROW('Appraisal Inputs'!$I$128:$I$146)-127,""), ROW()-5)),"")="","",IFERROR(INDEX('Lender Inputs'!$J$96:$J$114, SMALL(IF("Yes"='Appraisal Inputs'!$I$128:$I$146, ROW('Appraisal Inputs'!$I$128:$I$146)-127,""), ROW()-5)),""))</f>
        <v/>
      </c>
      <c r="AY7" s="78" t="str">
        <f t="shared" ref="AY7:AY25" si="12">IFERROR(AV7/AX7,"-")</f>
        <v>-</v>
      </c>
      <c r="AZ7" s="60" t="str" cm="1">
        <f t="array" ref="AZ7">IF(IFERROR(INDEX('Lender Inputs'!$K$128:$K$146, SMALL(IF("Yes"='Appraisal Inputs'!$I$128:$I$146, ROW('Appraisal Inputs'!$I$128:$I$146)-127,""), ROW()-5)),"")="","",IFERROR(INDEX('Lender Inputs'!$K$128:$K$146, SMALL(IF("Yes"='Appraisal Inputs'!$I$128:$I$146, ROW('Appraisal Inputs'!$I$128:$I$146)-127,""), ROW()-5)),""))</f>
        <v/>
      </c>
      <c r="BA7" s="73" t="str">
        <f>IFERROR(AZ7/AZ35,"-")</f>
        <v>-</v>
      </c>
      <c r="BB7" s="61" t="str" cm="1">
        <f t="array" ref="BB7">IF(IFERROR(INDEX('Lender Inputs'!$K$96:$K$114, SMALL(IF("Yes"='Appraisal Inputs'!$I$128:$I$146, ROW('Appraisal Inputs'!$I$128:$I$146)-127,""), ROW()-5)),"")="","",IFERROR(INDEX('Lender Inputs'!$K$96:$K$114, SMALL(IF("Yes"='Appraisal Inputs'!$I$128:$I$146, ROW('Appraisal Inputs'!$I$128:$I$146)-127,""), ROW()-5)),""))</f>
        <v/>
      </c>
      <c r="BC7" s="78" t="str">
        <f t="shared" ref="BC7:BC25" si="13">IFERROR(AZ7/BB7,"-")</f>
        <v>-</v>
      </c>
      <c r="BD7" s="60" t="str" cm="1">
        <f t="array" ref="BD7">IF(IFERROR(INDEX('Lender Inputs'!$L$128:$L$146, SMALL(IF("Yes"='Appraisal Inputs'!$I$128:$I$146, ROW('Appraisal Inputs'!$I$128:$I$146)-127,""), ROW()-5)),"")="","",IFERROR(INDEX('Lender Inputs'!$L$128:$L$146, SMALL(IF("Yes"='Appraisal Inputs'!$I$128:$I$146, ROW('Appraisal Inputs'!$I$128:$I$146)-127,""), ROW()-5)),""))</f>
        <v/>
      </c>
      <c r="BE7" s="73" t="str">
        <f>IFERROR(BD7/BD35,"-")</f>
        <v>-</v>
      </c>
      <c r="BF7" s="61" t="str" cm="1">
        <f t="array" ref="BF7">IF(IFERROR(INDEX('Lender Inputs'!$L$96:$L$114, SMALL(IF("Yes"='Appraisal Inputs'!$I$128:$I$146, ROW('Appraisal Inputs'!$I$128:$I$146)-127,""), ROW()-5)),"")="","",IFERROR(INDEX('Lender Inputs'!$L$96:$L$114, SMALL(IF("Yes"='Appraisal Inputs'!$I$128:$I$146, ROW('Appraisal Inputs'!$I$128:$I$146)-127,""), ROW()-5)),""))</f>
        <v/>
      </c>
      <c r="BG7" s="78" t="str">
        <f t="shared" ref="BG7:BG25" si="14">IFERROR(BD7/BF7,"-")</f>
        <v>-</v>
      </c>
      <c r="BH7" s="101"/>
    </row>
    <row r="8" spans="1:60" x14ac:dyDescent="0.2">
      <c r="A8" s="765">
        <f t="shared" si="0"/>
        <v>0</v>
      </c>
      <c r="C8" s="55" t="str" cm="1">
        <f t="array" ref="C8">IFERROR(INDEX('Appraisal Inputs'!$C$128:$C$146, SMALL(IF("Yes"='Appraisal Inputs'!$I$128:$I$146, ROW('Appraisal Inputs'!$I$128:$I$146)-127,""), ROW()-5)),"")</f>
        <v/>
      </c>
      <c r="D8" s="60" t="str" cm="1">
        <f t="array" ref="D8">IF(IFERROR(INDEX('Appraisal Inputs'!$D$128:$D$146, SMALL(IF("Yes"='Appraisal Inputs'!$I$128:$I$146, ROW('Appraisal Inputs'!$I$128:$I$146)-127,""), ROW()-5)),"")="","",IFERROR(INDEX('Appraisal Inputs'!$D$128:$D$146, SMALL(IF("Yes"='Appraisal Inputs'!$I$128:$I$146, ROW('Appraisal Inputs'!$I$128:$I$146)-127,""), ROW()-5)),""))</f>
        <v/>
      </c>
      <c r="E8" s="73" t="str">
        <f>IFERROR(D8/D35,"-")</f>
        <v>-</v>
      </c>
      <c r="F8" s="61" t="str" cm="1">
        <f t="array" ref="F8">IF(IFERROR(INDEX('Appraisal Inputs'!$D$96:$D$114, SMALL(IF("Yes"='Appraisal Inputs'!$I$128:$I$146, ROW('Appraisal Inputs'!$I$128:$I$146)-127,""), ROW()-5)),"")="","",IFERROR(INDEX('Appraisal Inputs'!$D$96:$D$114, SMALL(IF("Yes"='Appraisal Inputs'!$I$128:$I$146, ROW('Appraisal Inputs'!$I$128:$I$146)-127,""), ROW()-5)),""))</f>
        <v/>
      </c>
      <c r="G8" s="78" t="str">
        <f t="shared" si="4"/>
        <v>-</v>
      </c>
      <c r="H8" s="60" t="str" cm="1">
        <f t="array" ref="H8">IF(IFERROR(INDEX('Appraisal Inputs'!$E$128:$E$146, SMALL(IF("Yes"='Appraisal Inputs'!$I$128:$I$146, ROW('Appraisal Inputs'!$I$128:$I$146)-127,""), ROW()-5)),"")="","",IFERROR(INDEX('Appraisal Inputs'!$E$128:$E$146, SMALL(IF("Yes"='Appraisal Inputs'!$I$128:$I$146, ROW('Appraisal Inputs'!$I$128:$I$146)-127,""), ROW()-5)),""))</f>
        <v/>
      </c>
      <c r="I8" s="73" t="str">
        <f>IFERROR(H8/H35,"-")</f>
        <v>-</v>
      </c>
      <c r="J8" s="61" t="str" cm="1">
        <f t="array" ref="J8">IF(IFERROR(INDEX('Appraisal Inputs'!$E$96:$E$114, SMALL(IF("Yes"='Appraisal Inputs'!$I$128:$I$146, ROW('Appraisal Inputs'!$I$128:$I$146)-127,""), ROW()-5)),"")="","",IFERROR(INDEX('Appraisal Inputs'!$E$96:$E$114, SMALL(IF("Yes"='Appraisal Inputs'!$I$128:$I$146, ROW('Appraisal Inputs'!$I$128:$I$146)-127,""), ROW()-5)),""))</f>
        <v/>
      </c>
      <c r="K8" s="78" t="str">
        <f t="shared" si="5"/>
        <v>-</v>
      </c>
      <c r="L8" s="60" t="str" cm="1">
        <f t="array" ref="L8">IF(IFERROR(INDEX('Appraisal Inputs'!$F$128:$F$146, SMALL(IF("Yes"='Appraisal Inputs'!$I$128:$I$146, ROW('Appraisal Inputs'!$I$128:$I$146)-127,""), ROW()-5)),"")="","",IFERROR(INDEX('Appraisal Inputs'!$F$128:$F$146, SMALL(IF("Yes"='Appraisal Inputs'!$I$128:$I$146, ROW('Appraisal Inputs'!$I$128:$I$146)-127,""), ROW()-5)),""))</f>
        <v/>
      </c>
      <c r="M8" s="73" t="str">
        <f>IFERROR(L8/L35,"-")</f>
        <v>-</v>
      </c>
      <c r="N8" s="61" t="str" cm="1">
        <f t="array" ref="N8">IF(IFERROR(INDEX('Appraisal Inputs'!$F$96:$F$114, SMALL(IF("Yes"='Appraisal Inputs'!$I$128:$I$146, ROW('Appraisal Inputs'!$I$128:$I$146)-127,""), ROW()-5)),"")="","",IFERROR(INDEX('Appraisal Inputs'!$F$96:$F$114, SMALL(IF("Yes"='Appraisal Inputs'!$I$128:$I$146, ROW('Appraisal Inputs'!$I$128:$I$146)-127,""), ROW()-5)),""))</f>
        <v/>
      </c>
      <c r="O8" s="78" t="str">
        <f t="shared" si="6"/>
        <v>-</v>
      </c>
      <c r="P8" s="60" t="str" cm="1">
        <f t="array" ref="P8">IF(IFERROR(INDEX('Appraisal Inputs'!$G$128:$G$146, SMALL(IF("Yes"='Appraisal Inputs'!$I$128:$I$146, ROW('Appraisal Inputs'!$I$128:$I$146)-127,""), ROW()-5)),"")="","",IFERROR(INDEX('Appraisal Inputs'!$G$128:$G$146, SMALL(IF("Yes"='Appraisal Inputs'!$I$128:$I$146, ROW('Appraisal Inputs'!$I$128:$I$146)-127,""), ROW()-5)),""))</f>
        <v/>
      </c>
      <c r="Q8" s="73" t="str">
        <f>IFERROR(P8/P35,"-")</f>
        <v>-</v>
      </c>
      <c r="R8" s="61" t="str" cm="1">
        <f t="array" ref="R8">IF(IFERROR(INDEX('Appraisal Inputs'!$G$96:$G$114, SMALL(IF("Yes"='Appraisal Inputs'!$I$128:$I$146, ROW('Appraisal Inputs'!$I$128:$I$146)-127,""), ROW()-5)),"")="","",IFERROR(INDEX('Appraisal Inputs'!$G$96:$G$114, SMALL(IF("Yes"='Appraisal Inputs'!$I$128:$I$146, ROW('Appraisal Inputs'!$I$128:$I$146)-127,""), ROW()-5)),""))</f>
        <v/>
      </c>
      <c r="S8" s="78" t="str">
        <f t="shared" si="1"/>
        <v>-</v>
      </c>
      <c r="T8" s="60" t="str" cm="1">
        <f t="array" ref="T8">IF(IFERROR(INDEX('Appraisal Inputs'!$H$128:$H$146, SMALL(IF("Yes"='Appraisal Inputs'!$I$128:$I$146, ROW('Appraisal Inputs'!$I$128:$I$146)-127,""), ROW()-5)),"")="","",IFERROR(INDEX('Appraisal Inputs'!$H$128:$H$146, SMALL(IF("Yes"='Appraisal Inputs'!$I$128:$I$146, ROW('Appraisal Inputs'!$I$128:$I$146)-127,""), ROW()-5)),""))</f>
        <v/>
      </c>
      <c r="U8" s="73" t="str">
        <f>IFERROR(T8/T35,"-")</f>
        <v>-</v>
      </c>
      <c r="V8" s="61" t="str" cm="1">
        <f t="array" ref="V8">IF(IFERROR(INDEX('Appraisal Inputs'!$H$96:$H$114, SMALL(IF("Yes"='Appraisal Inputs'!$I$128:$I$146, ROW('Appraisal Inputs'!$I$128:$I$146)-127,""), ROW()-5)),"")="","",IFERROR(INDEX('Appraisal Inputs'!$H$96:$H$114, SMALL(IF("Yes"='Appraisal Inputs'!$I$128:$I$146, ROW('Appraisal Inputs'!$I$128:$I$146)-127,""), ROW()-5)),""))</f>
        <v/>
      </c>
      <c r="W8" s="78" t="str">
        <f t="shared" si="2"/>
        <v>-</v>
      </c>
      <c r="X8" s="60" t="str" cm="1">
        <f t="array" ref="X8">IF(IFERROR(INDEX('Lender Inputs'!$D$128:$D$146, SMALL(IF("Yes"='Appraisal Inputs'!$I$128:$I$146, ROW('Appraisal Inputs'!$I$128:$I$146)-127,""), ROW()-5)),"")="","",IFERROR(INDEX('Lender Inputs'!$D$128:$D$146, SMALL(IF("Yes"='Appraisal Inputs'!$I$128:$I$146, ROW('Appraisal Inputs'!$I$128:$I$146)-127,""), ROW()-5)),""))</f>
        <v/>
      </c>
      <c r="Y8" s="73" t="str">
        <f>IFERROR(X8/X35,"-")</f>
        <v>-</v>
      </c>
      <c r="Z8" s="61" t="str" cm="1">
        <f t="array" ref="Z8">IF(IFERROR(INDEX('Lender Inputs'!$D$96:$D$114, SMALL(IF("Yes"='Appraisal Inputs'!$I$128:$I$146, ROW('Appraisal Inputs'!$I$128:$I$146)-127,""), ROW()-5)),"")="","",IFERROR(INDEX('Lender Inputs'!$D$96:$D$114, SMALL(IF("Yes"='Appraisal Inputs'!$I$128:$I$146, ROW('Appraisal Inputs'!$I$128:$I$146)-127,""), ROW()-5)),""))</f>
        <v/>
      </c>
      <c r="AA8" s="78" t="str">
        <f t="shared" si="3"/>
        <v>-</v>
      </c>
      <c r="AB8" s="60" t="str" cm="1">
        <f t="array" ref="AB8">IF(IFERROR(INDEX('Lender Inputs'!$E$128:$E$146, SMALL(IF("Yes"='Appraisal Inputs'!$I$128:$I$146, ROW('Appraisal Inputs'!$I$128:$I$146)-127,""), ROW()-5)),"")="","",IFERROR(INDEX('Lender Inputs'!$E$128:$E$146, SMALL(IF("Yes"='Appraisal Inputs'!$I$128:$I$146, ROW('Appraisal Inputs'!$I$128:$I$146)-127,""), ROW()-5)),""))</f>
        <v/>
      </c>
      <c r="AC8" s="73" t="str">
        <f>IFERROR(AB8/AB35,"-")</f>
        <v>-</v>
      </c>
      <c r="AD8" s="61" t="str" cm="1">
        <f t="array" ref="AD8">IF(IFERROR(INDEX('Lender Inputs'!$E$96:$E$114, SMALL(IF("Yes"='Appraisal Inputs'!$I$128:$I$146, ROW('Appraisal Inputs'!$I$128:$I$146)-127,""), ROW()-5)),"")="","",IFERROR(INDEX('Lender Inputs'!$E$96:$E$114, SMALL(IF("Yes"='Appraisal Inputs'!$I$128:$I$146, ROW('Appraisal Inputs'!$I$128:$I$146)-127,""), ROW()-5)),""))</f>
        <v/>
      </c>
      <c r="AE8" s="78" t="str">
        <f t="shared" si="7"/>
        <v>-</v>
      </c>
      <c r="AF8" s="60" t="str" cm="1">
        <f t="array" ref="AF8">IF(IFERROR(INDEX('Lender Inputs'!$F$128:$F$146, SMALL(IF("Yes"='Appraisal Inputs'!$I$128:$I$146, ROW('Appraisal Inputs'!$I$128:$I$146)-127,""), ROW()-5)),"")="","",IFERROR(INDEX('Lender Inputs'!$F$128:$F$146, SMALL(IF("Yes"='Appraisal Inputs'!$I$128:$I$146, ROW('Appraisal Inputs'!$I$128:$I$146)-127,""), ROW()-5)),""))</f>
        <v/>
      </c>
      <c r="AG8" s="73" t="str">
        <f>IFERROR(AF8/AF35,"-")</f>
        <v>-</v>
      </c>
      <c r="AH8" s="61" t="str" cm="1">
        <f t="array" ref="AH8">IF(IFERROR(INDEX('Lender Inputs'!$F$96:$F$114, SMALL(IF("Yes"='Appraisal Inputs'!$I$128:$I$146, ROW('Appraisal Inputs'!$I$128:$I$146)-127,""), ROW()-5)),"")="","",IFERROR(INDEX('Lender Inputs'!$F$96:$F$114, SMALL(IF("Yes"='Appraisal Inputs'!$I$128:$I$146, ROW('Appraisal Inputs'!$I$128:$I$146)-127,""), ROW()-5)),""))</f>
        <v/>
      </c>
      <c r="AI8" s="78" t="str">
        <f t="shared" si="8"/>
        <v>-</v>
      </c>
      <c r="AJ8" s="60" t="str" cm="1">
        <f t="array" ref="AJ8">IF(IFERROR(INDEX('Lender Inputs'!$G$128:$G$146, SMALL(IF("Yes"='Appraisal Inputs'!$I$128:$I$146, ROW('Appraisal Inputs'!$I$128:$I$146)-127,""), ROW()-5)),"")="","",IFERROR(INDEX('Lender Inputs'!$G$128:$G$146, SMALL(IF("Yes"='Appraisal Inputs'!$I$128:$I$146, ROW('Appraisal Inputs'!$I$128:$I$146)-127,""), ROW()-5)),""))</f>
        <v/>
      </c>
      <c r="AK8" s="73" t="str">
        <f>IFERROR(AJ8/AJ35,"-")</f>
        <v>-</v>
      </c>
      <c r="AL8" s="61" t="str" cm="1">
        <f t="array" ref="AL8">IF(IFERROR(INDEX('Lender Inputs'!$G$96:$G$114, SMALL(IF("Yes"='Appraisal Inputs'!$I$128:$I$146, ROW('Appraisal Inputs'!$I$128:$I$146)-127,""), ROW()-5)),"")="","",IFERROR(INDEX('Lender Inputs'!$G$96:$G$114, SMALL(IF("Yes"='Appraisal Inputs'!$I$128:$I$146, ROW('Appraisal Inputs'!$I$128:$I$146)-127,""), ROW()-5)),""))</f>
        <v/>
      </c>
      <c r="AM8" s="78" t="str">
        <f t="shared" si="9"/>
        <v>-</v>
      </c>
      <c r="AN8" s="60" t="str" cm="1">
        <f t="array" ref="AN8">IF(IFERROR(INDEX('Lender Inputs'!$H$128:$H$146, SMALL(IF("Yes"='Appraisal Inputs'!$I$128:$I$146, ROW('Appraisal Inputs'!$I$128:$I$146)-127,""), ROW()-5)),"")="","",IFERROR(INDEX('Lender Inputs'!$H$128:$H$146, SMALL(IF("Yes"='Appraisal Inputs'!$I$128:$I$146, ROW('Appraisal Inputs'!$I$128:$I$146)-127,""), ROW()-5)),""))</f>
        <v/>
      </c>
      <c r="AO8" s="73" t="str">
        <f>IFERROR(AN8/AN35,"-")</f>
        <v>-</v>
      </c>
      <c r="AP8" s="61" t="str" cm="1">
        <f t="array" ref="AP8">IF(IFERROR(INDEX('Lender Inputs'!$H$96:$H$114, SMALL(IF("Yes"='Appraisal Inputs'!$I$128:$I$146, ROW('Appraisal Inputs'!$I$128:$I$146)-127,""), ROW()-5)),"")="","",IFERROR(INDEX('Lender Inputs'!$H$96:$H$114, SMALL(IF("Yes"='Appraisal Inputs'!$I$128:$I$146, ROW('Appraisal Inputs'!$I$128:$I$146)-127,""), ROW()-5)),""))</f>
        <v/>
      </c>
      <c r="AQ8" s="78" t="str">
        <f t="shared" si="10"/>
        <v>-</v>
      </c>
      <c r="AR8" s="60" t="str" cm="1">
        <f t="array" ref="AR8">IF(IFERROR(INDEX('Lender Inputs'!$I$128:$I$146, SMALL(IF("Yes"='Appraisal Inputs'!$I$128:$I$146, ROW('Appraisal Inputs'!$I$128:$I$146)-127,""), ROW()-5)),"")="","",IFERROR(INDEX('Lender Inputs'!$I$128:$I$146, SMALL(IF("Yes"='Appraisal Inputs'!$I$128:$I$146, ROW('Appraisal Inputs'!$I$128:$I$146)-127,""), ROW()-5)),""))</f>
        <v/>
      </c>
      <c r="AS8" s="73" t="str">
        <f>IFERROR(AR8/AR35,"-")</f>
        <v>-</v>
      </c>
      <c r="AT8" s="61" t="str" cm="1">
        <f t="array" ref="AT8">IF(IFERROR(INDEX('Lender Inputs'!$I$96:$I$114, SMALL(IF("Yes"='Appraisal Inputs'!$I$128:$I$146, ROW('Appraisal Inputs'!$I$128:$I$146)-127,""), ROW()-5)),"")="","",IFERROR(INDEX('Lender Inputs'!$I$96:$I$114, SMALL(IF("Yes"='Appraisal Inputs'!$I$128:$I$146, ROW('Appraisal Inputs'!$I$128:$I$146)-127,""), ROW()-5)),""))</f>
        <v/>
      </c>
      <c r="AU8" s="78" t="str">
        <f t="shared" si="11"/>
        <v>-</v>
      </c>
      <c r="AV8" s="60" t="str" cm="1">
        <f t="array" ref="AV8">IF(IFERROR(INDEX('Lender Inputs'!$J$128:$J$146, SMALL(IF("Yes"='Appraisal Inputs'!$I$128:$I$146, ROW('Appraisal Inputs'!$I$128:$I$146)-127,""), ROW()-5)),"")="","",IFERROR(INDEX('Lender Inputs'!$J$128:$J$146, SMALL(IF("Yes"='Appraisal Inputs'!$I$128:$I$146, ROW('Appraisal Inputs'!$I$128:$I$146)-127,""), ROW()-5)),""))</f>
        <v/>
      </c>
      <c r="AW8" s="73" t="str">
        <f>IFERROR(AV8/AV35,"-")</f>
        <v>-</v>
      </c>
      <c r="AX8" s="61" t="str" cm="1">
        <f t="array" ref="AX8">IF(IFERROR(INDEX('Lender Inputs'!$J$96:$J$114, SMALL(IF("Yes"='Appraisal Inputs'!$I$128:$I$146, ROW('Appraisal Inputs'!$I$128:$I$146)-127,""), ROW()-5)),"")="","",IFERROR(INDEX('Lender Inputs'!$J$96:$J$114, SMALL(IF("Yes"='Appraisal Inputs'!$I$128:$I$146, ROW('Appraisal Inputs'!$I$128:$I$146)-127,""), ROW()-5)),""))</f>
        <v/>
      </c>
      <c r="AY8" s="78" t="str">
        <f t="shared" si="12"/>
        <v>-</v>
      </c>
      <c r="AZ8" s="60" t="str" cm="1">
        <f t="array" ref="AZ8">IF(IFERROR(INDEX('Lender Inputs'!$K$128:$K$146, SMALL(IF("Yes"='Appraisal Inputs'!$I$128:$I$146, ROW('Appraisal Inputs'!$I$128:$I$146)-127,""), ROW()-5)),"")="","",IFERROR(INDEX('Lender Inputs'!$K$128:$K$146, SMALL(IF("Yes"='Appraisal Inputs'!$I$128:$I$146, ROW('Appraisal Inputs'!$I$128:$I$146)-127,""), ROW()-5)),""))</f>
        <v/>
      </c>
      <c r="BA8" s="73" t="str">
        <f>IFERROR(AZ8/AZ35,"-")</f>
        <v>-</v>
      </c>
      <c r="BB8" s="61" t="str" cm="1">
        <f t="array" ref="BB8">IF(IFERROR(INDEX('Lender Inputs'!$K$96:$K$114, SMALL(IF("Yes"='Appraisal Inputs'!$I$128:$I$146, ROW('Appraisal Inputs'!$I$128:$I$146)-127,""), ROW()-5)),"")="","",IFERROR(INDEX('Lender Inputs'!$K$96:$K$114, SMALL(IF("Yes"='Appraisal Inputs'!$I$128:$I$146, ROW('Appraisal Inputs'!$I$128:$I$146)-127,""), ROW()-5)),""))</f>
        <v/>
      </c>
      <c r="BC8" s="78" t="str">
        <f t="shared" si="13"/>
        <v>-</v>
      </c>
      <c r="BD8" s="60" t="str" cm="1">
        <f t="array" ref="BD8">IF(IFERROR(INDEX('Lender Inputs'!$L$128:$L$146, SMALL(IF("Yes"='Appraisal Inputs'!$I$128:$I$146, ROW('Appraisal Inputs'!$I$128:$I$146)-127,""), ROW()-5)),"")="","",IFERROR(INDEX('Lender Inputs'!$L$128:$L$146, SMALL(IF("Yes"='Appraisal Inputs'!$I$128:$I$146, ROW('Appraisal Inputs'!$I$128:$I$146)-127,""), ROW()-5)),""))</f>
        <v/>
      </c>
      <c r="BE8" s="73" t="str">
        <f>IFERROR(BD8/BD35,"-")</f>
        <v>-</v>
      </c>
      <c r="BF8" s="61" t="str" cm="1">
        <f t="array" ref="BF8">IF(IFERROR(INDEX('Lender Inputs'!$L$96:$L$114, SMALL(IF("Yes"='Appraisal Inputs'!$I$128:$I$146, ROW('Appraisal Inputs'!$I$128:$I$146)-127,""), ROW()-5)),"")="","",IFERROR(INDEX('Lender Inputs'!$L$96:$L$114, SMALL(IF("Yes"='Appraisal Inputs'!$I$128:$I$146, ROW('Appraisal Inputs'!$I$128:$I$146)-127,""), ROW()-5)),""))</f>
        <v/>
      </c>
      <c r="BG8" s="78" t="str">
        <f t="shared" si="14"/>
        <v>-</v>
      </c>
      <c r="BH8" s="101"/>
    </row>
    <row r="9" spans="1:60" x14ac:dyDescent="0.2">
      <c r="A9" s="765">
        <f t="shared" si="0"/>
        <v>0</v>
      </c>
      <c r="C9" s="55" t="str" cm="1">
        <f t="array" ref="C9">IFERROR(INDEX('Appraisal Inputs'!$C$128:$C$146, SMALL(IF("Yes"='Appraisal Inputs'!$I$128:$I$146, ROW('Appraisal Inputs'!$I$128:$I$146)-127,""), ROW()-5)),"")</f>
        <v/>
      </c>
      <c r="D9" s="60" t="str" cm="1">
        <f t="array" ref="D9">IF(IFERROR(INDEX('Appraisal Inputs'!$D$128:$D$146, SMALL(IF("Yes"='Appraisal Inputs'!$I$128:$I$146, ROW('Appraisal Inputs'!$I$128:$I$146)-127,""), ROW()-5)),"")="","",IFERROR(INDEX('Appraisal Inputs'!$D$128:$D$146, SMALL(IF("Yes"='Appraisal Inputs'!$I$128:$I$146, ROW('Appraisal Inputs'!$I$128:$I$146)-127,""), ROW()-5)),""))</f>
        <v/>
      </c>
      <c r="E9" s="73" t="str">
        <f>IFERROR(D9/D35,"-")</f>
        <v>-</v>
      </c>
      <c r="F9" s="61" t="str" cm="1">
        <f t="array" ref="F9">IF(IFERROR(INDEX('Appraisal Inputs'!$D$96:$D$114, SMALL(IF("Yes"='Appraisal Inputs'!$I$128:$I$146, ROW('Appraisal Inputs'!$I$128:$I$146)-127,""), ROW()-5)),"")="","",IFERROR(INDEX('Appraisal Inputs'!$D$96:$D$114, SMALL(IF("Yes"='Appraisal Inputs'!$I$128:$I$146, ROW('Appraisal Inputs'!$I$128:$I$146)-127,""), ROW()-5)),""))</f>
        <v/>
      </c>
      <c r="G9" s="78" t="str">
        <f t="shared" si="4"/>
        <v>-</v>
      </c>
      <c r="H9" s="60" t="str" cm="1">
        <f t="array" ref="H9">IF(IFERROR(INDEX('Appraisal Inputs'!$E$128:$E$146, SMALL(IF("Yes"='Appraisal Inputs'!$I$128:$I$146, ROW('Appraisal Inputs'!$I$128:$I$146)-127,""), ROW()-5)),"")="","",IFERROR(INDEX('Appraisal Inputs'!$E$128:$E$146, SMALL(IF("Yes"='Appraisal Inputs'!$I$128:$I$146, ROW('Appraisal Inputs'!$I$128:$I$146)-127,""), ROW()-5)),""))</f>
        <v/>
      </c>
      <c r="I9" s="73" t="str">
        <f>IFERROR(H9/H35,"-")</f>
        <v>-</v>
      </c>
      <c r="J9" s="61" t="str" cm="1">
        <f t="array" ref="J9">IF(IFERROR(INDEX('Appraisal Inputs'!$E$96:$E$114, SMALL(IF("Yes"='Appraisal Inputs'!$I$128:$I$146, ROW('Appraisal Inputs'!$I$128:$I$146)-127,""), ROW()-5)),"")="","",IFERROR(INDEX('Appraisal Inputs'!$E$96:$E$114, SMALL(IF("Yes"='Appraisal Inputs'!$I$128:$I$146, ROW('Appraisal Inputs'!$I$128:$I$146)-127,""), ROW()-5)),""))</f>
        <v/>
      </c>
      <c r="K9" s="78" t="str">
        <f t="shared" si="5"/>
        <v>-</v>
      </c>
      <c r="L9" s="60" t="str" cm="1">
        <f t="array" ref="L9">IF(IFERROR(INDEX('Appraisal Inputs'!$F$128:$F$146, SMALL(IF("Yes"='Appraisal Inputs'!$I$128:$I$146, ROW('Appraisal Inputs'!$I$128:$I$146)-127,""), ROW()-5)),"")="","",IFERROR(INDEX('Appraisal Inputs'!$F$128:$F$146, SMALL(IF("Yes"='Appraisal Inputs'!$I$128:$I$146, ROW('Appraisal Inputs'!$I$128:$I$146)-127,""), ROW()-5)),""))</f>
        <v/>
      </c>
      <c r="M9" s="73" t="str">
        <f>IFERROR(L9/L35,"-")</f>
        <v>-</v>
      </c>
      <c r="N9" s="61" t="str" cm="1">
        <f t="array" ref="N9">IF(IFERROR(INDEX('Appraisal Inputs'!$F$96:$F$114, SMALL(IF("Yes"='Appraisal Inputs'!$I$128:$I$146, ROW('Appraisal Inputs'!$I$128:$I$146)-127,""), ROW()-5)),"")="","",IFERROR(INDEX('Appraisal Inputs'!$F$96:$F$114, SMALL(IF("Yes"='Appraisal Inputs'!$I$128:$I$146, ROW('Appraisal Inputs'!$I$128:$I$146)-127,""), ROW()-5)),""))</f>
        <v/>
      </c>
      <c r="O9" s="78" t="str">
        <f t="shared" si="6"/>
        <v>-</v>
      </c>
      <c r="P9" s="60" t="str" cm="1">
        <f t="array" ref="P9">IF(IFERROR(INDEX('Appraisal Inputs'!$G$128:$G$146, SMALL(IF("Yes"='Appraisal Inputs'!$I$128:$I$146, ROW('Appraisal Inputs'!$I$128:$I$146)-127,""), ROW()-5)),"")="","",IFERROR(INDEX('Appraisal Inputs'!$G$128:$G$146, SMALL(IF("Yes"='Appraisal Inputs'!$I$128:$I$146, ROW('Appraisal Inputs'!$I$128:$I$146)-127,""), ROW()-5)),""))</f>
        <v/>
      </c>
      <c r="Q9" s="73" t="str">
        <f>IFERROR(P9/P35,"-")</f>
        <v>-</v>
      </c>
      <c r="R9" s="61" t="str" cm="1">
        <f t="array" ref="R9">IF(IFERROR(INDEX('Appraisal Inputs'!$G$96:$G$114, SMALL(IF("Yes"='Appraisal Inputs'!$I$128:$I$146, ROW('Appraisal Inputs'!$I$128:$I$146)-127,""), ROW()-5)),"")="","",IFERROR(INDEX('Appraisal Inputs'!$G$96:$G$114, SMALL(IF("Yes"='Appraisal Inputs'!$I$128:$I$146, ROW('Appraisal Inputs'!$I$128:$I$146)-127,""), ROW()-5)),""))</f>
        <v/>
      </c>
      <c r="S9" s="78" t="str">
        <f t="shared" si="1"/>
        <v>-</v>
      </c>
      <c r="T9" s="60" t="str" cm="1">
        <f t="array" ref="T9">IF(IFERROR(INDEX('Appraisal Inputs'!$H$128:$H$146, SMALL(IF("Yes"='Appraisal Inputs'!$I$128:$I$146, ROW('Appraisal Inputs'!$I$128:$I$146)-127,""), ROW()-5)),"")="","",IFERROR(INDEX('Appraisal Inputs'!$H$128:$H$146, SMALL(IF("Yes"='Appraisal Inputs'!$I$128:$I$146, ROW('Appraisal Inputs'!$I$128:$I$146)-127,""), ROW()-5)),""))</f>
        <v/>
      </c>
      <c r="U9" s="73" t="str">
        <f>IFERROR(T9/T35,"-")</f>
        <v>-</v>
      </c>
      <c r="V9" s="61" t="str" cm="1">
        <f t="array" ref="V9">IF(IFERROR(INDEX('Appraisal Inputs'!$H$96:$H$114, SMALL(IF("Yes"='Appraisal Inputs'!$I$128:$I$146, ROW('Appraisal Inputs'!$I$128:$I$146)-127,""), ROW()-5)),"")="","",IFERROR(INDEX('Appraisal Inputs'!$H$96:$H$114, SMALL(IF("Yes"='Appraisal Inputs'!$I$128:$I$146, ROW('Appraisal Inputs'!$I$128:$I$146)-127,""), ROW()-5)),""))</f>
        <v/>
      </c>
      <c r="W9" s="78" t="str">
        <f t="shared" si="2"/>
        <v>-</v>
      </c>
      <c r="X9" s="60" t="str" cm="1">
        <f t="array" ref="X9">IF(IFERROR(INDEX('Lender Inputs'!$D$128:$D$146, SMALL(IF("Yes"='Appraisal Inputs'!$I$128:$I$146, ROW('Appraisal Inputs'!$I$128:$I$146)-127,""), ROW()-5)),"")="","",IFERROR(INDEX('Lender Inputs'!$D$128:$D$146, SMALL(IF("Yes"='Appraisal Inputs'!$I$128:$I$146, ROW('Appraisal Inputs'!$I$128:$I$146)-127,""), ROW()-5)),""))</f>
        <v/>
      </c>
      <c r="Y9" s="73" t="str">
        <f>IFERROR(X9/X35,"-")</f>
        <v>-</v>
      </c>
      <c r="Z9" s="61" t="str" cm="1">
        <f t="array" ref="Z9">IF(IFERROR(INDEX('Lender Inputs'!$D$96:$D$114, SMALL(IF("Yes"='Appraisal Inputs'!$I$128:$I$146, ROW('Appraisal Inputs'!$I$128:$I$146)-127,""), ROW()-5)),"")="","",IFERROR(INDEX('Lender Inputs'!$D$96:$D$114, SMALL(IF("Yes"='Appraisal Inputs'!$I$128:$I$146, ROW('Appraisal Inputs'!$I$128:$I$146)-127,""), ROW()-5)),""))</f>
        <v/>
      </c>
      <c r="AA9" s="78" t="str">
        <f t="shared" si="3"/>
        <v>-</v>
      </c>
      <c r="AB9" s="60" t="str" cm="1">
        <f t="array" ref="AB9">IF(IFERROR(INDEX('Lender Inputs'!$E$128:$E$146, SMALL(IF("Yes"='Appraisal Inputs'!$I$128:$I$146, ROW('Appraisal Inputs'!$I$128:$I$146)-127,""), ROW()-5)),"")="","",IFERROR(INDEX('Lender Inputs'!$E$128:$E$146, SMALL(IF("Yes"='Appraisal Inputs'!$I$128:$I$146, ROW('Appraisal Inputs'!$I$128:$I$146)-127,""), ROW()-5)),""))</f>
        <v/>
      </c>
      <c r="AC9" s="73" t="str">
        <f>IFERROR(AB9/AB35,"-")</f>
        <v>-</v>
      </c>
      <c r="AD9" s="61" t="str" cm="1">
        <f t="array" ref="AD9">IF(IFERROR(INDEX('Lender Inputs'!$E$96:$E$114, SMALL(IF("Yes"='Appraisal Inputs'!$I$128:$I$146, ROW('Appraisal Inputs'!$I$128:$I$146)-127,""), ROW()-5)),"")="","",IFERROR(INDEX('Lender Inputs'!$E$96:$E$114, SMALL(IF("Yes"='Appraisal Inputs'!$I$128:$I$146, ROW('Appraisal Inputs'!$I$128:$I$146)-127,""), ROW()-5)),""))</f>
        <v/>
      </c>
      <c r="AE9" s="78" t="str">
        <f t="shared" si="7"/>
        <v>-</v>
      </c>
      <c r="AF9" s="60" t="str" cm="1">
        <f t="array" ref="AF9">IF(IFERROR(INDEX('Lender Inputs'!$F$128:$F$146, SMALL(IF("Yes"='Appraisal Inputs'!$I$128:$I$146, ROW('Appraisal Inputs'!$I$128:$I$146)-127,""), ROW()-5)),"")="","",IFERROR(INDEX('Lender Inputs'!$F$128:$F$146, SMALL(IF("Yes"='Appraisal Inputs'!$I$128:$I$146, ROW('Appraisal Inputs'!$I$128:$I$146)-127,""), ROW()-5)),""))</f>
        <v/>
      </c>
      <c r="AG9" s="73" t="str">
        <f>IFERROR(AF9/AF35,"-")</f>
        <v>-</v>
      </c>
      <c r="AH9" s="61" t="str" cm="1">
        <f t="array" ref="AH9">IF(IFERROR(INDEX('Lender Inputs'!$F$96:$F$114, SMALL(IF("Yes"='Appraisal Inputs'!$I$128:$I$146, ROW('Appraisal Inputs'!$I$128:$I$146)-127,""), ROW()-5)),"")="","",IFERROR(INDEX('Lender Inputs'!$F$96:$F$114, SMALL(IF("Yes"='Appraisal Inputs'!$I$128:$I$146, ROW('Appraisal Inputs'!$I$128:$I$146)-127,""), ROW()-5)),""))</f>
        <v/>
      </c>
      <c r="AI9" s="78" t="str">
        <f t="shared" si="8"/>
        <v>-</v>
      </c>
      <c r="AJ9" s="60" t="str" cm="1">
        <f t="array" ref="AJ9">IF(IFERROR(INDEX('Lender Inputs'!$G$128:$G$146, SMALL(IF("Yes"='Appraisal Inputs'!$I$128:$I$146, ROW('Appraisal Inputs'!$I$128:$I$146)-127,""), ROW()-5)),"")="","",IFERROR(INDEX('Lender Inputs'!$G$128:$G$146, SMALL(IF("Yes"='Appraisal Inputs'!$I$128:$I$146, ROW('Appraisal Inputs'!$I$128:$I$146)-127,""), ROW()-5)),""))</f>
        <v/>
      </c>
      <c r="AK9" s="73" t="str">
        <f>IFERROR(AJ9/AJ35,"-")</f>
        <v>-</v>
      </c>
      <c r="AL9" s="61" t="str" cm="1">
        <f t="array" ref="AL9">IF(IFERROR(INDEX('Lender Inputs'!$G$96:$G$114, SMALL(IF("Yes"='Appraisal Inputs'!$I$128:$I$146, ROW('Appraisal Inputs'!$I$128:$I$146)-127,""), ROW()-5)),"")="","",IFERROR(INDEX('Lender Inputs'!$G$96:$G$114, SMALL(IF("Yes"='Appraisal Inputs'!$I$128:$I$146, ROW('Appraisal Inputs'!$I$128:$I$146)-127,""), ROW()-5)),""))</f>
        <v/>
      </c>
      <c r="AM9" s="78" t="str">
        <f t="shared" si="9"/>
        <v>-</v>
      </c>
      <c r="AN9" s="60" t="str" cm="1">
        <f t="array" ref="AN9">IF(IFERROR(INDEX('Lender Inputs'!$H$128:$H$146, SMALL(IF("Yes"='Appraisal Inputs'!$I$128:$I$146, ROW('Appraisal Inputs'!$I$128:$I$146)-127,""), ROW()-5)),"")="","",IFERROR(INDEX('Lender Inputs'!$H$128:$H$146, SMALL(IF("Yes"='Appraisal Inputs'!$I$128:$I$146, ROW('Appraisal Inputs'!$I$128:$I$146)-127,""), ROW()-5)),""))</f>
        <v/>
      </c>
      <c r="AO9" s="73" t="str">
        <f>IFERROR(AN9/AN35,"-")</f>
        <v>-</v>
      </c>
      <c r="AP9" s="61" t="str" cm="1">
        <f t="array" ref="AP9">IF(IFERROR(INDEX('Lender Inputs'!$H$96:$H$114, SMALL(IF("Yes"='Appraisal Inputs'!$I$128:$I$146, ROW('Appraisal Inputs'!$I$128:$I$146)-127,""), ROW()-5)),"")="","",IFERROR(INDEX('Lender Inputs'!$H$96:$H$114, SMALL(IF("Yes"='Appraisal Inputs'!$I$128:$I$146, ROW('Appraisal Inputs'!$I$128:$I$146)-127,""), ROW()-5)),""))</f>
        <v/>
      </c>
      <c r="AQ9" s="78" t="str">
        <f t="shared" si="10"/>
        <v>-</v>
      </c>
      <c r="AR9" s="60" t="str" cm="1">
        <f t="array" ref="AR9">IF(IFERROR(INDEX('Lender Inputs'!$I$128:$I$146, SMALL(IF("Yes"='Appraisal Inputs'!$I$128:$I$146, ROW('Appraisal Inputs'!$I$128:$I$146)-127,""), ROW()-5)),"")="","",IFERROR(INDEX('Lender Inputs'!$I$128:$I$146, SMALL(IF("Yes"='Appraisal Inputs'!$I$128:$I$146, ROW('Appraisal Inputs'!$I$128:$I$146)-127,""), ROW()-5)),""))</f>
        <v/>
      </c>
      <c r="AS9" s="73" t="str">
        <f>IFERROR(AR9/AR35,"-")</f>
        <v>-</v>
      </c>
      <c r="AT9" s="61" t="str" cm="1">
        <f t="array" ref="AT9">IF(IFERROR(INDEX('Lender Inputs'!$I$96:$I$114, SMALL(IF("Yes"='Appraisal Inputs'!$I$128:$I$146, ROW('Appraisal Inputs'!$I$128:$I$146)-127,""), ROW()-5)),"")="","",IFERROR(INDEX('Lender Inputs'!$I$96:$I$114, SMALL(IF("Yes"='Appraisal Inputs'!$I$128:$I$146, ROW('Appraisal Inputs'!$I$128:$I$146)-127,""), ROW()-5)),""))</f>
        <v/>
      </c>
      <c r="AU9" s="78" t="str">
        <f t="shared" si="11"/>
        <v>-</v>
      </c>
      <c r="AV9" s="60" t="str" cm="1">
        <f t="array" ref="AV9">IF(IFERROR(INDEX('Lender Inputs'!$J$128:$J$146, SMALL(IF("Yes"='Appraisal Inputs'!$I$128:$I$146, ROW('Appraisal Inputs'!$I$128:$I$146)-127,""), ROW()-5)),"")="","",IFERROR(INDEX('Lender Inputs'!$J$128:$J$146, SMALL(IF("Yes"='Appraisal Inputs'!$I$128:$I$146, ROW('Appraisal Inputs'!$I$128:$I$146)-127,""), ROW()-5)),""))</f>
        <v/>
      </c>
      <c r="AW9" s="73" t="str">
        <f>IFERROR(AV9/AV35,"-")</f>
        <v>-</v>
      </c>
      <c r="AX9" s="61" t="str" cm="1">
        <f t="array" ref="AX9">IF(IFERROR(INDEX('Lender Inputs'!$J$96:$J$114, SMALL(IF("Yes"='Appraisal Inputs'!$I$128:$I$146, ROW('Appraisal Inputs'!$I$128:$I$146)-127,""), ROW()-5)),"")="","",IFERROR(INDEX('Lender Inputs'!$J$96:$J$114, SMALL(IF("Yes"='Appraisal Inputs'!$I$128:$I$146, ROW('Appraisal Inputs'!$I$128:$I$146)-127,""), ROW()-5)),""))</f>
        <v/>
      </c>
      <c r="AY9" s="78" t="str">
        <f t="shared" si="12"/>
        <v>-</v>
      </c>
      <c r="AZ9" s="60" t="str" cm="1">
        <f t="array" ref="AZ9">IF(IFERROR(INDEX('Lender Inputs'!$K$128:$K$146, SMALL(IF("Yes"='Appraisal Inputs'!$I$128:$I$146, ROW('Appraisal Inputs'!$I$128:$I$146)-127,""), ROW()-5)),"")="","",IFERROR(INDEX('Lender Inputs'!$K$128:$K$146, SMALL(IF("Yes"='Appraisal Inputs'!$I$128:$I$146, ROW('Appraisal Inputs'!$I$128:$I$146)-127,""), ROW()-5)),""))</f>
        <v/>
      </c>
      <c r="BA9" s="73" t="str">
        <f>IFERROR(AZ9/AZ35,"-")</f>
        <v>-</v>
      </c>
      <c r="BB9" s="61" t="str" cm="1">
        <f t="array" ref="BB9">IF(IFERROR(INDEX('Lender Inputs'!$K$96:$K$114, SMALL(IF("Yes"='Appraisal Inputs'!$I$128:$I$146, ROW('Appraisal Inputs'!$I$128:$I$146)-127,""), ROW()-5)),"")="","",IFERROR(INDEX('Lender Inputs'!$K$96:$K$114, SMALL(IF("Yes"='Appraisal Inputs'!$I$128:$I$146, ROW('Appraisal Inputs'!$I$128:$I$146)-127,""), ROW()-5)),""))</f>
        <v/>
      </c>
      <c r="BC9" s="78" t="str">
        <f t="shared" si="13"/>
        <v>-</v>
      </c>
      <c r="BD9" s="60" t="str" cm="1">
        <f t="array" ref="BD9">IF(IFERROR(INDEX('Lender Inputs'!$L$128:$L$146, SMALL(IF("Yes"='Appraisal Inputs'!$I$128:$I$146, ROW('Appraisal Inputs'!$I$128:$I$146)-127,""), ROW()-5)),"")="","",IFERROR(INDEX('Lender Inputs'!$L$128:$L$146, SMALL(IF("Yes"='Appraisal Inputs'!$I$128:$I$146, ROW('Appraisal Inputs'!$I$128:$I$146)-127,""), ROW()-5)),""))</f>
        <v/>
      </c>
      <c r="BE9" s="73" t="str">
        <f>IFERROR(BD9/BD35,"-")</f>
        <v>-</v>
      </c>
      <c r="BF9" s="61" t="str" cm="1">
        <f t="array" ref="BF9">IF(IFERROR(INDEX('Lender Inputs'!$L$96:$L$114, SMALL(IF("Yes"='Appraisal Inputs'!$I$128:$I$146, ROW('Appraisal Inputs'!$I$128:$I$146)-127,""), ROW()-5)),"")="","",IFERROR(INDEX('Lender Inputs'!$L$96:$L$114, SMALL(IF("Yes"='Appraisal Inputs'!$I$128:$I$146, ROW('Appraisal Inputs'!$I$128:$I$146)-127,""), ROW()-5)),""))</f>
        <v/>
      </c>
      <c r="BG9" s="78" t="str">
        <f t="shared" si="14"/>
        <v>-</v>
      </c>
      <c r="BH9" s="101"/>
    </row>
    <row r="10" spans="1:60" x14ac:dyDescent="0.2">
      <c r="A10" s="765">
        <f t="shared" si="0"/>
        <v>0</v>
      </c>
      <c r="C10" s="55" t="str" cm="1">
        <f t="array" ref="C10">IFERROR(INDEX('Appraisal Inputs'!$C$128:$C$146, SMALL(IF("Yes"='Appraisal Inputs'!$I$128:$I$146, ROW('Appraisal Inputs'!$I$128:$I$146)-127,""), ROW()-5)),"")</f>
        <v/>
      </c>
      <c r="D10" s="60" t="str" cm="1">
        <f t="array" ref="D10">IF(IFERROR(INDEX('Appraisal Inputs'!$D$128:$D$146, SMALL(IF("Yes"='Appraisal Inputs'!$I$128:$I$146, ROW('Appraisal Inputs'!$I$128:$I$146)-127,""), ROW()-5)),"")="","",IFERROR(INDEX('Appraisal Inputs'!$D$128:$D$146, SMALL(IF("Yes"='Appraisal Inputs'!$I$128:$I$146, ROW('Appraisal Inputs'!$I$128:$I$146)-127,""), ROW()-5)),""))</f>
        <v/>
      </c>
      <c r="E10" s="73" t="str">
        <f>IFERROR(D10/D35,"-")</f>
        <v>-</v>
      </c>
      <c r="F10" s="61" t="str" cm="1">
        <f t="array" ref="F10">IF(IFERROR(INDEX('Appraisal Inputs'!$D$96:$D$114, SMALL(IF("Yes"='Appraisal Inputs'!$I$128:$I$146, ROW('Appraisal Inputs'!$I$128:$I$146)-127,""), ROW()-5)),"")="","",IFERROR(INDEX('Appraisal Inputs'!$D$96:$D$114, SMALL(IF("Yes"='Appraisal Inputs'!$I$128:$I$146, ROW('Appraisal Inputs'!$I$128:$I$146)-127,""), ROW()-5)),""))</f>
        <v/>
      </c>
      <c r="G10" s="78" t="str">
        <f t="shared" si="4"/>
        <v>-</v>
      </c>
      <c r="H10" s="60" t="str" cm="1">
        <f t="array" ref="H10">IF(IFERROR(INDEX('Appraisal Inputs'!$E$128:$E$146, SMALL(IF("Yes"='Appraisal Inputs'!$I$128:$I$146, ROW('Appraisal Inputs'!$I$128:$I$146)-127,""), ROW()-5)),"")="","",IFERROR(INDEX('Appraisal Inputs'!$E$128:$E$146, SMALL(IF("Yes"='Appraisal Inputs'!$I$128:$I$146, ROW('Appraisal Inputs'!$I$128:$I$146)-127,""), ROW()-5)),""))</f>
        <v/>
      </c>
      <c r="I10" s="73" t="str">
        <f>IFERROR(H10/H35,"-")</f>
        <v>-</v>
      </c>
      <c r="J10" s="61" t="str" cm="1">
        <f t="array" ref="J10">IF(IFERROR(INDEX('Appraisal Inputs'!$E$96:$E$114, SMALL(IF("Yes"='Appraisal Inputs'!$I$128:$I$146, ROW('Appraisal Inputs'!$I$128:$I$146)-127,""), ROW()-5)),"")="","",IFERROR(INDEX('Appraisal Inputs'!$E$96:$E$114, SMALL(IF("Yes"='Appraisal Inputs'!$I$128:$I$146, ROW('Appraisal Inputs'!$I$128:$I$146)-127,""), ROW()-5)),""))</f>
        <v/>
      </c>
      <c r="K10" s="78" t="str">
        <f t="shared" si="5"/>
        <v>-</v>
      </c>
      <c r="L10" s="60" t="str" cm="1">
        <f t="array" ref="L10">IF(IFERROR(INDEX('Appraisal Inputs'!$F$128:$F$146, SMALL(IF("Yes"='Appraisal Inputs'!$I$128:$I$146, ROW('Appraisal Inputs'!$I$128:$I$146)-127,""), ROW()-5)),"")="","",IFERROR(INDEX('Appraisal Inputs'!$F$128:$F$146, SMALL(IF("Yes"='Appraisal Inputs'!$I$128:$I$146, ROW('Appraisal Inputs'!$I$128:$I$146)-127,""), ROW()-5)),""))</f>
        <v/>
      </c>
      <c r="M10" s="73" t="str">
        <f>IFERROR(L10/L35,"-")</f>
        <v>-</v>
      </c>
      <c r="N10" s="61" t="str" cm="1">
        <f t="array" ref="N10">IF(IFERROR(INDEX('Appraisal Inputs'!$F$96:$F$114, SMALL(IF("Yes"='Appraisal Inputs'!$I$128:$I$146, ROW('Appraisal Inputs'!$I$128:$I$146)-127,""), ROW()-5)),"")="","",IFERROR(INDEX('Appraisal Inputs'!$F$96:$F$114, SMALL(IF("Yes"='Appraisal Inputs'!$I$128:$I$146, ROW('Appraisal Inputs'!$I$128:$I$146)-127,""), ROW()-5)),""))</f>
        <v/>
      </c>
      <c r="O10" s="78" t="str">
        <f t="shared" si="6"/>
        <v>-</v>
      </c>
      <c r="P10" s="60" t="str" cm="1">
        <f t="array" ref="P10">IF(IFERROR(INDEX('Appraisal Inputs'!$G$128:$G$146, SMALL(IF("Yes"='Appraisal Inputs'!$I$128:$I$146, ROW('Appraisal Inputs'!$I$128:$I$146)-127,""), ROW()-5)),"")="","",IFERROR(INDEX('Appraisal Inputs'!$G$128:$G$146, SMALL(IF("Yes"='Appraisal Inputs'!$I$128:$I$146, ROW('Appraisal Inputs'!$I$128:$I$146)-127,""), ROW()-5)),""))</f>
        <v/>
      </c>
      <c r="Q10" s="73" t="str">
        <f>IFERROR(P10/P35,"-")</f>
        <v>-</v>
      </c>
      <c r="R10" s="61" t="str" cm="1">
        <f t="array" ref="R10">IF(IFERROR(INDEX('Appraisal Inputs'!$G$96:$G$114, SMALL(IF("Yes"='Appraisal Inputs'!$I$128:$I$146, ROW('Appraisal Inputs'!$I$128:$I$146)-127,""), ROW()-5)),"")="","",IFERROR(INDEX('Appraisal Inputs'!$G$96:$G$114, SMALL(IF("Yes"='Appraisal Inputs'!$I$128:$I$146, ROW('Appraisal Inputs'!$I$128:$I$146)-127,""), ROW()-5)),""))</f>
        <v/>
      </c>
      <c r="S10" s="78" t="str">
        <f t="shared" si="1"/>
        <v>-</v>
      </c>
      <c r="T10" s="60" t="str" cm="1">
        <f t="array" ref="T10">IF(IFERROR(INDEX('Appraisal Inputs'!$H$128:$H$146, SMALL(IF("Yes"='Appraisal Inputs'!$I$128:$I$146, ROW('Appraisal Inputs'!$I$128:$I$146)-127,""), ROW()-5)),"")="","",IFERROR(INDEX('Appraisal Inputs'!$H$128:$H$146, SMALL(IF("Yes"='Appraisal Inputs'!$I$128:$I$146, ROW('Appraisal Inputs'!$I$128:$I$146)-127,""), ROW()-5)),""))</f>
        <v/>
      </c>
      <c r="U10" s="73" t="str">
        <f>IFERROR(T10/T35,"-")</f>
        <v>-</v>
      </c>
      <c r="V10" s="61" t="str" cm="1">
        <f t="array" ref="V10">IF(IFERROR(INDEX('Appraisal Inputs'!$H$96:$H$114, SMALL(IF("Yes"='Appraisal Inputs'!$I$128:$I$146, ROW('Appraisal Inputs'!$I$128:$I$146)-127,""), ROW()-5)),"")="","",IFERROR(INDEX('Appraisal Inputs'!$H$96:$H$114, SMALL(IF("Yes"='Appraisal Inputs'!$I$128:$I$146, ROW('Appraisal Inputs'!$I$128:$I$146)-127,""), ROW()-5)),""))</f>
        <v/>
      </c>
      <c r="W10" s="78" t="str">
        <f t="shared" si="2"/>
        <v>-</v>
      </c>
      <c r="X10" s="60" t="str" cm="1">
        <f t="array" ref="X10">IF(IFERROR(INDEX('Lender Inputs'!$D$128:$D$146, SMALL(IF("Yes"='Appraisal Inputs'!$I$128:$I$146, ROW('Appraisal Inputs'!$I$128:$I$146)-127,""), ROW()-5)),"")="","",IFERROR(INDEX('Lender Inputs'!$D$128:$D$146, SMALL(IF("Yes"='Appraisal Inputs'!$I$128:$I$146, ROW('Appraisal Inputs'!$I$128:$I$146)-127,""), ROW()-5)),""))</f>
        <v/>
      </c>
      <c r="Y10" s="73" t="str">
        <f>IFERROR(X10/X35,"-")</f>
        <v>-</v>
      </c>
      <c r="Z10" s="61" t="str" cm="1">
        <f t="array" ref="Z10">IF(IFERROR(INDEX('Lender Inputs'!$D$96:$D$114, SMALL(IF("Yes"='Appraisal Inputs'!$I$128:$I$146, ROW('Appraisal Inputs'!$I$128:$I$146)-127,""), ROW()-5)),"")="","",IFERROR(INDEX('Lender Inputs'!$D$96:$D$114, SMALL(IF("Yes"='Appraisal Inputs'!$I$128:$I$146, ROW('Appraisal Inputs'!$I$128:$I$146)-127,""), ROW()-5)),""))</f>
        <v/>
      </c>
      <c r="AA10" s="78" t="str">
        <f t="shared" si="3"/>
        <v>-</v>
      </c>
      <c r="AB10" s="60" t="str" cm="1">
        <f t="array" ref="AB10">IF(IFERROR(INDEX('Lender Inputs'!$E$128:$E$146, SMALL(IF("Yes"='Appraisal Inputs'!$I$128:$I$146, ROW('Appraisal Inputs'!$I$128:$I$146)-127,""), ROW()-5)),"")="","",IFERROR(INDEX('Lender Inputs'!$E$128:$E$146, SMALL(IF("Yes"='Appraisal Inputs'!$I$128:$I$146, ROW('Appraisal Inputs'!$I$128:$I$146)-127,""), ROW()-5)),""))</f>
        <v/>
      </c>
      <c r="AC10" s="73" t="str">
        <f>IFERROR(AB10/AB35,"-")</f>
        <v>-</v>
      </c>
      <c r="AD10" s="61" t="str" cm="1">
        <f t="array" ref="AD10">IF(IFERROR(INDEX('Lender Inputs'!$E$96:$E$114, SMALL(IF("Yes"='Appraisal Inputs'!$I$128:$I$146, ROW('Appraisal Inputs'!$I$128:$I$146)-127,""), ROW()-5)),"")="","",IFERROR(INDEX('Lender Inputs'!$E$96:$E$114, SMALL(IF("Yes"='Appraisal Inputs'!$I$128:$I$146, ROW('Appraisal Inputs'!$I$128:$I$146)-127,""), ROW()-5)),""))</f>
        <v/>
      </c>
      <c r="AE10" s="78" t="str">
        <f t="shared" si="7"/>
        <v>-</v>
      </c>
      <c r="AF10" s="60" t="str" cm="1">
        <f t="array" ref="AF10">IF(IFERROR(INDEX('Lender Inputs'!$F$128:$F$146, SMALL(IF("Yes"='Appraisal Inputs'!$I$128:$I$146, ROW('Appraisal Inputs'!$I$128:$I$146)-127,""), ROW()-5)),"")="","",IFERROR(INDEX('Lender Inputs'!$F$128:$F$146, SMALL(IF("Yes"='Appraisal Inputs'!$I$128:$I$146, ROW('Appraisal Inputs'!$I$128:$I$146)-127,""), ROW()-5)),""))</f>
        <v/>
      </c>
      <c r="AG10" s="73" t="str">
        <f>IFERROR(AF10/AF35,"-")</f>
        <v>-</v>
      </c>
      <c r="AH10" s="61" t="str" cm="1">
        <f t="array" ref="AH10">IF(IFERROR(INDEX('Lender Inputs'!$F$96:$F$114, SMALL(IF("Yes"='Appraisal Inputs'!$I$128:$I$146, ROW('Appraisal Inputs'!$I$128:$I$146)-127,""), ROW()-5)),"")="","",IFERROR(INDEX('Lender Inputs'!$F$96:$F$114, SMALL(IF("Yes"='Appraisal Inputs'!$I$128:$I$146, ROW('Appraisal Inputs'!$I$128:$I$146)-127,""), ROW()-5)),""))</f>
        <v/>
      </c>
      <c r="AI10" s="78" t="str">
        <f t="shared" si="8"/>
        <v>-</v>
      </c>
      <c r="AJ10" s="60" t="str" cm="1">
        <f t="array" ref="AJ10">IF(IFERROR(INDEX('Lender Inputs'!$G$128:$G$146, SMALL(IF("Yes"='Appraisal Inputs'!$I$128:$I$146, ROW('Appraisal Inputs'!$I$128:$I$146)-127,""), ROW()-5)),"")="","",IFERROR(INDEX('Lender Inputs'!$G$128:$G$146, SMALL(IF("Yes"='Appraisal Inputs'!$I$128:$I$146, ROW('Appraisal Inputs'!$I$128:$I$146)-127,""), ROW()-5)),""))</f>
        <v/>
      </c>
      <c r="AK10" s="73" t="str">
        <f>IFERROR(AJ10/AJ35,"-")</f>
        <v>-</v>
      </c>
      <c r="AL10" s="61" t="str" cm="1">
        <f t="array" ref="AL10">IF(IFERROR(INDEX('Lender Inputs'!$G$96:$G$114, SMALL(IF("Yes"='Appraisal Inputs'!$I$128:$I$146, ROW('Appraisal Inputs'!$I$128:$I$146)-127,""), ROW()-5)),"")="","",IFERROR(INDEX('Lender Inputs'!$G$96:$G$114, SMALL(IF("Yes"='Appraisal Inputs'!$I$128:$I$146, ROW('Appraisal Inputs'!$I$128:$I$146)-127,""), ROW()-5)),""))</f>
        <v/>
      </c>
      <c r="AM10" s="78" t="str">
        <f t="shared" si="9"/>
        <v>-</v>
      </c>
      <c r="AN10" s="60" t="str" cm="1">
        <f t="array" ref="AN10">IF(IFERROR(INDEX('Lender Inputs'!$H$128:$H$146, SMALL(IF("Yes"='Appraisal Inputs'!$I$128:$I$146, ROW('Appraisal Inputs'!$I$128:$I$146)-127,""), ROW()-5)),"")="","",IFERROR(INDEX('Lender Inputs'!$H$128:$H$146, SMALL(IF("Yes"='Appraisal Inputs'!$I$128:$I$146, ROW('Appraisal Inputs'!$I$128:$I$146)-127,""), ROW()-5)),""))</f>
        <v/>
      </c>
      <c r="AO10" s="73" t="str">
        <f>IFERROR(AN10/AN35,"-")</f>
        <v>-</v>
      </c>
      <c r="AP10" s="61" t="str" cm="1">
        <f t="array" ref="AP10">IF(IFERROR(INDEX('Lender Inputs'!$H$96:$H$114, SMALL(IF("Yes"='Appraisal Inputs'!$I$128:$I$146, ROW('Appraisal Inputs'!$I$128:$I$146)-127,""), ROW()-5)),"")="","",IFERROR(INDEX('Lender Inputs'!$H$96:$H$114, SMALL(IF("Yes"='Appraisal Inputs'!$I$128:$I$146, ROW('Appraisal Inputs'!$I$128:$I$146)-127,""), ROW()-5)),""))</f>
        <v/>
      </c>
      <c r="AQ10" s="78" t="str">
        <f t="shared" si="10"/>
        <v>-</v>
      </c>
      <c r="AR10" s="60" t="str" cm="1">
        <f t="array" ref="AR10">IF(IFERROR(INDEX('Lender Inputs'!$I$128:$I$146, SMALL(IF("Yes"='Appraisal Inputs'!$I$128:$I$146, ROW('Appraisal Inputs'!$I$128:$I$146)-127,""), ROW()-5)),"")="","",IFERROR(INDEX('Lender Inputs'!$I$128:$I$146, SMALL(IF("Yes"='Appraisal Inputs'!$I$128:$I$146, ROW('Appraisal Inputs'!$I$128:$I$146)-127,""), ROW()-5)),""))</f>
        <v/>
      </c>
      <c r="AS10" s="73" t="str">
        <f>IFERROR(AR10/AR35,"-")</f>
        <v>-</v>
      </c>
      <c r="AT10" s="61" t="str" cm="1">
        <f t="array" ref="AT10">IF(IFERROR(INDEX('Lender Inputs'!$I$96:$I$114, SMALL(IF("Yes"='Appraisal Inputs'!$I$128:$I$146, ROW('Appraisal Inputs'!$I$128:$I$146)-127,""), ROW()-5)),"")="","",IFERROR(INDEX('Lender Inputs'!$I$96:$I$114, SMALL(IF("Yes"='Appraisal Inputs'!$I$128:$I$146, ROW('Appraisal Inputs'!$I$128:$I$146)-127,""), ROW()-5)),""))</f>
        <v/>
      </c>
      <c r="AU10" s="78" t="str">
        <f t="shared" si="11"/>
        <v>-</v>
      </c>
      <c r="AV10" s="60" t="str" cm="1">
        <f t="array" ref="AV10">IF(IFERROR(INDEX('Lender Inputs'!$J$128:$J$146, SMALL(IF("Yes"='Appraisal Inputs'!$I$128:$I$146, ROW('Appraisal Inputs'!$I$128:$I$146)-127,""), ROW()-5)),"")="","",IFERROR(INDEX('Lender Inputs'!$J$128:$J$146, SMALL(IF("Yes"='Appraisal Inputs'!$I$128:$I$146, ROW('Appraisal Inputs'!$I$128:$I$146)-127,""), ROW()-5)),""))</f>
        <v/>
      </c>
      <c r="AW10" s="73" t="str">
        <f>IFERROR(AV10/AV35,"-")</f>
        <v>-</v>
      </c>
      <c r="AX10" s="61" t="str" cm="1">
        <f t="array" ref="AX10">IF(IFERROR(INDEX('Lender Inputs'!$J$96:$J$114, SMALL(IF("Yes"='Appraisal Inputs'!$I$128:$I$146, ROW('Appraisal Inputs'!$I$128:$I$146)-127,""), ROW()-5)),"")="","",IFERROR(INDEX('Lender Inputs'!$J$96:$J$114, SMALL(IF("Yes"='Appraisal Inputs'!$I$128:$I$146, ROW('Appraisal Inputs'!$I$128:$I$146)-127,""), ROW()-5)),""))</f>
        <v/>
      </c>
      <c r="AY10" s="78" t="str">
        <f t="shared" si="12"/>
        <v>-</v>
      </c>
      <c r="AZ10" s="60" t="str" cm="1">
        <f t="array" ref="AZ10">IF(IFERROR(INDEX('Lender Inputs'!$K$128:$K$146, SMALL(IF("Yes"='Appraisal Inputs'!$I$128:$I$146, ROW('Appraisal Inputs'!$I$128:$I$146)-127,""), ROW()-5)),"")="","",IFERROR(INDEX('Lender Inputs'!$K$128:$K$146, SMALL(IF("Yes"='Appraisal Inputs'!$I$128:$I$146, ROW('Appraisal Inputs'!$I$128:$I$146)-127,""), ROW()-5)),""))</f>
        <v/>
      </c>
      <c r="BA10" s="73" t="str">
        <f>IFERROR(AZ10/AZ35,"-")</f>
        <v>-</v>
      </c>
      <c r="BB10" s="61" t="str" cm="1">
        <f t="array" ref="BB10">IF(IFERROR(INDEX('Lender Inputs'!$K$96:$K$114, SMALL(IF("Yes"='Appraisal Inputs'!$I$128:$I$146, ROW('Appraisal Inputs'!$I$128:$I$146)-127,""), ROW()-5)),"")="","",IFERROR(INDEX('Lender Inputs'!$K$96:$K$114, SMALL(IF("Yes"='Appraisal Inputs'!$I$128:$I$146, ROW('Appraisal Inputs'!$I$128:$I$146)-127,""), ROW()-5)),""))</f>
        <v/>
      </c>
      <c r="BC10" s="78" t="str">
        <f t="shared" si="13"/>
        <v>-</v>
      </c>
      <c r="BD10" s="60" t="str" cm="1">
        <f t="array" ref="BD10">IF(IFERROR(INDEX('Lender Inputs'!$L$128:$L$146, SMALL(IF("Yes"='Appraisal Inputs'!$I$128:$I$146, ROW('Appraisal Inputs'!$I$128:$I$146)-127,""), ROW()-5)),"")="","",IFERROR(INDEX('Lender Inputs'!$L$128:$L$146, SMALL(IF("Yes"='Appraisal Inputs'!$I$128:$I$146, ROW('Appraisal Inputs'!$I$128:$I$146)-127,""), ROW()-5)),""))</f>
        <v/>
      </c>
      <c r="BE10" s="73" t="str">
        <f>IFERROR(BD10/BD35,"-")</f>
        <v>-</v>
      </c>
      <c r="BF10" s="61" t="str" cm="1">
        <f t="array" ref="BF10">IF(IFERROR(INDEX('Lender Inputs'!$L$96:$L$114, SMALL(IF("Yes"='Appraisal Inputs'!$I$128:$I$146, ROW('Appraisal Inputs'!$I$128:$I$146)-127,""), ROW()-5)),"")="","",IFERROR(INDEX('Lender Inputs'!$L$96:$L$114, SMALL(IF("Yes"='Appraisal Inputs'!$I$128:$I$146, ROW('Appraisal Inputs'!$I$128:$I$146)-127,""), ROW()-5)),""))</f>
        <v/>
      </c>
      <c r="BG10" s="78" t="str">
        <f t="shared" si="14"/>
        <v>-</v>
      </c>
      <c r="BH10" s="101"/>
    </row>
    <row r="11" spans="1:60" x14ac:dyDescent="0.2">
      <c r="A11" s="765">
        <f t="shared" si="0"/>
        <v>0</v>
      </c>
      <c r="C11" s="55" t="str" cm="1">
        <f t="array" ref="C11">IFERROR(INDEX('Appraisal Inputs'!$C$128:$C$146, SMALL(IF("Yes"='Appraisal Inputs'!$I$128:$I$146, ROW('Appraisal Inputs'!$I$128:$I$146)-127,""), ROW()-5)),"")</f>
        <v/>
      </c>
      <c r="D11" s="60" t="str" cm="1">
        <f t="array" ref="D11">IF(IFERROR(INDEX('Appraisal Inputs'!$D$128:$D$146, SMALL(IF("Yes"='Appraisal Inputs'!$I$128:$I$146, ROW('Appraisal Inputs'!$I$128:$I$146)-127,""), ROW()-5)),"")="","",IFERROR(INDEX('Appraisal Inputs'!$D$128:$D$146, SMALL(IF("Yes"='Appraisal Inputs'!$I$128:$I$146, ROW('Appraisal Inputs'!$I$128:$I$146)-127,""), ROW()-5)),""))</f>
        <v/>
      </c>
      <c r="E11" s="73" t="str">
        <f>IFERROR(D11/D35,"-")</f>
        <v>-</v>
      </c>
      <c r="F11" s="61" t="str" cm="1">
        <f t="array" ref="F11">IF(IFERROR(INDEX('Appraisal Inputs'!$D$96:$D$114, SMALL(IF("Yes"='Appraisal Inputs'!$I$128:$I$146, ROW('Appraisal Inputs'!$I$128:$I$146)-127,""), ROW()-5)),"")="","",IFERROR(INDEX('Appraisal Inputs'!$D$96:$D$114, SMALL(IF("Yes"='Appraisal Inputs'!$I$128:$I$146, ROW('Appraisal Inputs'!$I$128:$I$146)-127,""), ROW()-5)),""))</f>
        <v/>
      </c>
      <c r="G11" s="78" t="str">
        <f t="shared" si="4"/>
        <v>-</v>
      </c>
      <c r="H11" s="60" t="str" cm="1">
        <f t="array" ref="H11">IF(IFERROR(INDEX('Appraisal Inputs'!$E$128:$E$146, SMALL(IF("Yes"='Appraisal Inputs'!$I$128:$I$146, ROW('Appraisal Inputs'!$I$128:$I$146)-127,""), ROW()-5)),"")="","",IFERROR(INDEX('Appraisal Inputs'!$E$128:$E$146, SMALL(IF("Yes"='Appraisal Inputs'!$I$128:$I$146, ROW('Appraisal Inputs'!$I$128:$I$146)-127,""), ROW()-5)),""))</f>
        <v/>
      </c>
      <c r="I11" s="73" t="str">
        <f>IFERROR(H11/H35,"-")</f>
        <v>-</v>
      </c>
      <c r="J11" s="61" t="str" cm="1">
        <f t="array" ref="J11">IF(IFERROR(INDEX('Appraisal Inputs'!$E$96:$E$114, SMALL(IF("Yes"='Appraisal Inputs'!$I$128:$I$146, ROW('Appraisal Inputs'!$I$128:$I$146)-127,""), ROW()-5)),"")="","",IFERROR(INDEX('Appraisal Inputs'!$E$96:$E$114, SMALL(IF("Yes"='Appraisal Inputs'!$I$128:$I$146, ROW('Appraisal Inputs'!$I$128:$I$146)-127,""), ROW()-5)),""))</f>
        <v/>
      </c>
      <c r="K11" s="78" t="str">
        <f t="shared" si="5"/>
        <v>-</v>
      </c>
      <c r="L11" s="60" t="str" cm="1">
        <f t="array" ref="L11">IF(IFERROR(INDEX('Appraisal Inputs'!$F$128:$F$146, SMALL(IF("Yes"='Appraisal Inputs'!$I$128:$I$146, ROW('Appraisal Inputs'!$I$128:$I$146)-127,""), ROW()-5)),"")="","",IFERROR(INDEX('Appraisal Inputs'!$F$128:$F$146, SMALL(IF("Yes"='Appraisal Inputs'!$I$128:$I$146, ROW('Appraisal Inputs'!$I$128:$I$146)-127,""), ROW()-5)),""))</f>
        <v/>
      </c>
      <c r="M11" s="73" t="str">
        <f>IFERROR(L11/L35,"-")</f>
        <v>-</v>
      </c>
      <c r="N11" s="61" t="str" cm="1">
        <f t="array" ref="N11">IF(IFERROR(INDEX('Appraisal Inputs'!$F$96:$F$114, SMALL(IF("Yes"='Appraisal Inputs'!$I$128:$I$146, ROW('Appraisal Inputs'!$I$128:$I$146)-127,""), ROW()-5)),"")="","",IFERROR(INDEX('Appraisal Inputs'!$F$96:$F$114, SMALL(IF("Yes"='Appraisal Inputs'!$I$128:$I$146, ROW('Appraisal Inputs'!$I$128:$I$146)-127,""), ROW()-5)),""))</f>
        <v/>
      </c>
      <c r="O11" s="78" t="str">
        <f t="shared" si="6"/>
        <v>-</v>
      </c>
      <c r="P11" s="60" t="str" cm="1">
        <f t="array" ref="P11">IF(IFERROR(INDEX('Appraisal Inputs'!$G$128:$G$146, SMALL(IF("Yes"='Appraisal Inputs'!$I$128:$I$146, ROW('Appraisal Inputs'!$I$128:$I$146)-127,""), ROW()-5)),"")="","",IFERROR(INDEX('Appraisal Inputs'!$G$128:$G$146, SMALL(IF("Yes"='Appraisal Inputs'!$I$128:$I$146, ROW('Appraisal Inputs'!$I$128:$I$146)-127,""), ROW()-5)),""))</f>
        <v/>
      </c>
      <c r="Q11" s="73" t="str">
        <f>IFERROR(P11/P35,"-")</f>
        <v>-</v>
      </c>
      <c r="R11" s="61" t="str" cm="1">
        <f t="array" ref="R11">IF(IFERROR(INDEX('Appraisal Inputs'!$G$96:$G$114, SMALL(IF("Yes"='Appraisal Inputs'!$I$128:$I$146, ROW('Appraisal Inputs'!$I$128:$I$146)-127,""), ROW()-5)),"")="","",IFERROR(INDEX('Appraisal Inputs'!$G$96:$G$114, SMALL(IF("Yes"='Appraisal Inputs'!$I$128:$I$146, ROW('Appraisal Inputs'!$I$128:$I$146)-127,""), ROW()-5)),""))</f>
        <v/>
      </c>
      <c r="S11" s="78" t="str">
        <f t="shared" si="1"/>
        <v>-</v>
      </c>
      <c r="T11" s="60" t="str" cm="1">
        <f t="array" ref="T11">IF(IFERROR(INDEX('Appraisal Inputs'!$H$128:$H$146, SMALL(IF("Yes"='Appraisal Inputs'!$I$128:$I$146, ROW('Appraisal Inputs'!$I$128:$I$146)-127,""), ROW()-5)),"")="","",IFERROR(INDEX('Appraisal Inputs'!$H$128:$H$146, SMALL(IF("Yes"='Appraisal Inputs'!$I$128:$I$146, ROW('Appraisal Inputs'!$I$128:$I$146)-127,""), ROW()-5)),""))</f>
        <v/>
      </c>
      <c r="U11" s="73" t="str">
        <f>IFERROR(T11/T35,"-")</f>
        <v>-</v>
      </c>
      <c r="V11" s="61" t="str" cm="1">
        <f t="array" ref="V11">IF(IFERROR(INDEX('Appraisal Inputs'!$H$96:$H$114, SMALL(IF("Yes"='Appraisal Inputs'!$I$128:$I$146, ROW('Appraisal Inputs'!$I$128:$I$146)-127,""), ROW()-5)),"")="","",IFERROR(INDEX('Appraisal Inputs'!$H$96:$H$114, SMALL(IF("Yes"='Appraisal Inputs'!$I$128:$I$146, ROW('Appraisal Inputs'!$I$128:$I$146)-127,""), ROW()-5)),""))</f>
        <v/>
      </c>
      <c r="W11" s="78" t="str">
        <f t="shared" si="2"/>
        <v>-</v>
      </c>
      <c r="X11" s="60" t="str" cm="1">
        <f t="array" ref="X11">IF(IFERROR(INDEX('Lender Inputs'!$D$128:$D$146, SMALL(IF("Yes"='Appraisal Inputs'!$I$128:$I$146, ROW('Appraisal Inputs'!$I$128:$I$146)-127,""), ROW()-5)),"")="","",IFERROR(INDEX('Lender Inputs'!$D$128:$D$146, SMALL(IF("Yes"='Appraisal Inputs'!$I$128:$I$146, ROW('Appraisal Inputs'!$I$128:$I$146)-127,""), ROW()-5)),""))</f>
        <v/>
      </c>
      <c r="Y11" s="73" t="str">
        <f>IFERROR(X11/X35,"-")</f>
        <v>-</v>
      </c>
      <c r="Z11" s="61" t="str" cm="1">
        <f t="array" ref="Z11">IF(IFERROR(INDEX('Lender Inputs'!$D$96:$D$114, SMALL(IF("Yes"='Appraisal Inputs'!$I$128:$I$146, ROW('Appraisal Inputs'!$I$128:$I$146)-127,""), ROW()-5)),"")="","",IFERROR(INDEX('Lender Inputs'!$D$96:$D$114, SMALL(IF("Yes"='Appraisal Inputs'!$I$128:$I$146, ROW('Appraisal Inputs'!$I$128:$I$146)-127,""), ROW()-5)),""))</f>
        <v/>
      </c>
      <c r="AA11" s="78" t="str">
        <f t="shared" si="3"/>
        <v>-</v>
      </c>
      <c r="AB11" s="60" t="str" cm="1">
        <f t="array" ref="AB11">IF(IFERROR(INDEX('Lender Inputs'!$E$128:$E$146, SMALL(IF("Yes"='Appraisal Inputs'!$I$128:$I$146, ROW('Appraisal Inputs'!$I$128:$I$146)-127,""), ROW()-5)),"")="","",IFERROR(INDEX('Lender Inputs'!$E$128:$E$146, SMALL(IF("Yes"='Appraisal Inputs'!$I$128:$I$146, ROW('Appraisal Inputs'!$I$128:$I$146)-127,""), ROW()-5)),""))</f>
        <v/>
      </c>
      <c r="AC11" s="73" t="str">
        <f>IFERROR(AB11/AB35,"-")</f>
        <v>-</v>
      </c>
      <c r="AD11" s="61" t="str" cm="1">
        <f t="array" ref="AD11">IF(IFERROR(INDEX('Lender Inputs'!$E$96:$E$114, SMALL(IF("Yes"='Appraisal Inputs'!$I$128:$I$146, ROW('Appraisal Inputs'!$I$128:$I$146)-127,""), ROW()-5)),"")="","",IFERROR(INDEX('Lender Inputs'!$E$96:$E$114, SMALL(IF("Yes"='Appraisal Inputs'!$I$128:$I$146, ROW('Appraisal Inputs'!$I$128:$I$146)-127,""), ROW()-5)),""))</f>
        <v/>
      </c>
      <c r="AE11" s="78" t="str">
        <f t="shared" si="7"/>
        <v>-</v>
      </c>
      <c r="AF11" s="60" t="str" cm="1">
        <f t="array" ref="AF11">IF(IFERROR(INDEX('Lender Inputs'!$F$128:$F$146, SMALL(IF("Yes"='Appraisal Inputs'!$I$128:$I$146, ROW('Appraisal Inputs'!$I$128:$I$146)-127,""), ROW()-5)),"")="","",IFERROR(INDEX('Lender Inputs'!$F$128:$F$146, SMALL(IF("Yes"='Appraisal Inputs'!$I$128:$I$146, ROW('Appraisal Inputs'!$I$128:$I$146)-127,""), ROW()-5)),""))</f>
        <v/>
      </c>
      <c r="AG11" s="73" t="str">
        <f>IFERROR(AF11/AF35,"-")</f>
        <v>-</v>
      </c>
      <c r="AH11" s="61" t="str" cm="1">
        <f t="array" ref="AH11">IF(IFERROR(INDEX('Lender Inputs'!$F$96:$F$114, SMALL(IF("Yes"='Appraisal Inputs'!$I$128:$I$146, ROW('Appraisal Inputs'!$I$128:$I$146)-127,""), ROW()-5)),"")="","",IFERROR(INDEX('Lender Inputs'!$F$96:$F$114, SMALL(IF("Yes"='Appraisal Inputs'!$I$128:$I$146, ROW('Appraisal Inputs'!$I$128:$I$146)-127,""), ROW()-5)),""))</f>
        <v/>
      </c>
      <c r="AI11" s="78" t="str">
        <f t="shared" si="8"/>
        <v>-</v>
      </c>
      <c r="AJ11" s="60" t="str" cm="1">
        <f t="array" ref="AJ11">IF(IFERROR(INDEX('Lender Inputs'!$G$128:$G$146, SMALL(IF("Yes"='Appraisal Inputs'!$I$128:$I$146, ROW('Appraisal Inputs'!$I$128:$I$146)-127,""), ROW()-5)),"")="","",IFERROR(INDEX('Lender Inputs'!$G$128:$G$146, SMALL(IF("Yes"='Appraisal Inputs'!$I$128:$I$146, ROW('Appraisal Inputs'!$I$128:$I$146)-127,""), ROW()-5)),""))</f>
        <v/>
      </c>
      <c r="AK11" s="73" t="str">
        <f>IFERROR(AJ11/AJ35,"-")</f>
        <v>-</v>
      </c>
      <c r="AL11" s="61" t="str" cm="1">
        <f t="array" ref="AL11">IF(IFERROR(INDEX('Lender Inputs'!$G$96:$G$114, SMALL(IF("Yes"='Appraisal Inputs'!$I$128:$I$146, ROW('Appraisal Inputs'!$I$128:$I$146)-127,""), ROW()-5)),"")="","",IFERROR(INDEX('Lender Inputs'!$G$96:$G$114, SMALL(IF("Yes"='Appraisal Inputs'!$I$128:$I$146, ROW('Appraisal Inputs'!$I$128:$I$146)-127,""), ROW()-5)),""))</f>
        <v/>
      </c>
      <c r="AM11" s="78" t="str">
        <f t="shared" si="9"/>
        <v>-</v>
      </c>
      <c r="AN11" s="60" t="str" cm="1">
        <f t="array" ref="AN11">IF(IFERROR(INDEX('Lender Inputs'!$H$128:$H$146, SMALL(IF("Yes"='Appraisal Inputs'!$I$128:$I$146, ROW('Appraisal Inputs'!$I$128:$I$146)-127,""), ROW()-5)),"")="","",IFERROR(INDEX('Lender Inputs'!$H$128:$H$146, SMALL(IF("Yes"='Appraisal Inputs'!$I$128:$I$146, ROW('Appraisal Inputs'!$I$128:$I$146)-127,""), ROW()-5)),""))</f>
        <v/>
      </c>
      <c r="AO11" s="73" t="str">
        <f>IFERROR(AN11/AN35,"-")</f>
        <v>-</v>
      </c>
      <c r="AP11" s="61" t="str" cm="1">
        <f t="array" ref="AP11">IF(IFERROR(INDEX('Lender Inputs'!$H$96:$H$114, SMALL(IF("Yes"='Appraisal Inputs'!$I$128:$I$146, ROW('Appraisal Inputs'!$I$128:$I$146)-127,""), ROW()-5)),"")="","",IFERROR(INDEX('Lender Inputs'!$H$96:$H$114, SMALL(IF("Yes"='Appraisal Inputs'!$I$128:$I$146, ROW('Appraisal Inputs'!$I$128:$I$146)-127,""), ROW()-5)),""))</f>
        <v/>
      </c>
      <c r="AQ11" s="78" t="str">
        <f t="shared" si="10"/>
        <v>-</v>
      </c>
      <c r="AR11" s="60" t="str" cm="1">
        <f t="array" ref="AR11">IF(IFERROR(INDEX('Lender Inputs'!$I$128:$I$146, SMALL(IF("Yes"='Appraisal Inputs'!$I$128:$I$146, ROW('Appraisal Inputs'!$I$128:$I$146)-127,""), ROW()-5)),"")="","",IFERROR(INDEX('Lender Inputs'!$I$128:$I$146, SMALL(IF("Yes"='Appraisal Inputs'!$I$128:$I$146, ROW('Appraisal Inputs'!$I$128:$I$146)-127,""), ROW()-5)),""))</f>
        <v/>
      </c>
      <c r="AS11" s="73" t="str">
        <f>IFERROR(AR11/AR35,"-")</f>
        <v>-</v>
      </c>
      <c r="AT11" s="61" t="str" cm="1">
        <f t="array" ref="AT11">IF(IFERROR(INDEX('Lender Inputs'!$I$96:$I$114, SMALL(IF("Yes"='Appraisal Inputs'!$I$128:$I$146, ROW('Appraisal Inputs'!$I$128:$I$146)-127,""), ROW()-5)),"")="","",IFERROR(INDEX('Lender Inputs'!$I$96:$I$114, SMALL(IF("Yes"='Appraisal Inputs'!$I$128:$I$146, ROW('Appraisal Inputs'!$I$128:$I$146)-127,""), ROW()-5)),""))</f>
        <v/>
      </c>
      <c r="AU11" s="78" t="str">
        <f t="shared" si="11"/>
        <v>-</v>
      </c>
      <c r="AV11" s="60" t="str" cm="1">
        <f t="array" ref="AV11">IF(IFERROR(INDEX('Lender Inputs'!$J$128:$J$146, SMALL(IF("Yes"='Appraisal Inputs'!$I$128:$I$146, ROW('Appraisal Inputs'!$I$128:$I$146)-127,""), ROW()-5)),"")="","",IFERROR(INDEX('Lender Inputs'!$J$128:$J$146, SMALL(IF("Yes"='Appraisal Inputs'!$I$128:$I$146, ROW('Appraisal Inputs'!$I$128:$I$146)-127,""), ROW()-5)),""))</f>
        <v/>
      </c>
      <c r="AW11" s="73" t="str">
        <f>IFERROR(AV11/AV35,"-")</f>
        <v>-</v>
      </c>
      <c r="AX11" s="61" t="str" cm="1">
        <f t="array" ref="AX11">IF(IFERROR(INDEX('Lender Inputs'!$J$96:$J$114, SMALL(IF("Yes"='Appraisal Inputs'!$I$128:$I$146, ROW('Appraisal Inputs'!$I$128:$I$146)-127,""), ROW()-5)),"")="","",IFERROR(INDEX('Lender Inputs'!$J$96:$J$114, SMALL(IF("Yes"='Appraisal Inputs'!$I$128:$I$146, ROW('Appraisal Inputs'!$I$128:$I$146)-127,""), ROW()-5)),""))</f>
        <v/>
      </c>
      <c r="AY11" s="78" t="str">
        <f t="shared" si="12"/>
        <v>-</v>
      </c>
      <c r="AZ11" s="60" t="str" cm="1">
        <f t="array" ref="AZ11">IF(IFERROR(INDEX('Lender Inputs'!$K$128:$K$146, SMALL(IF("Yes"='Appraisal Inputs'!$I$128:$I$146, ROW('Appraisal Inputs'!$I$128:$I$146)-127,""), ROW()-5)),"")="","",IFERROR(INDEX('Lender Inputs'!$K$128:$K$146, SMALL(IF("Yes"='Appraisal Inputs'!$I$128:$I$146, ROW('Appraisal Inputs'!$I$128:$I$146)-127,""), ROW()-5)),""))</f>
        <v/>
      </c>
      <c r="BA11" s="73" t="str">
        <f>IFERROR(AZ11/AZ35,"-")</f>
        <v>-</v>
      </c>
      <c r="BB11" s="61" t="str" cm="1">
        <f t="array" ref="BB11">IF(IFERROR(INDEX('Lender Inputs'!$K$96:$K$114, SMALL(IF("Yes"='Appraisal Inputs'!$I$128:$I$146, ROW('Appraisal Inputs'!$I$128:$I$146)-127,""), ROW()-5)),"")="","",IFERROR(INDEX('Lender Inputs'!$K$96:$K$114, SMALL(IF("Yes"='Appraisal Inputs'!$I$128:$I$146, ROW('Appraisal Inputs'!$I$128:$I$146)-127,""), ROW()-5)),""))</f>
        <v/>
      </c>
      <c r="BC11" s="78" t="str">
        <f t="shared" si="13"/>
        <v>-</v>
      </c>
      <c r="BD11" s="60" t="str" cm="1">
        <f t="array" ref="BD11">IF(IFERROR(INDEX('Lender Inputs'!$L$128:$L$146, SMALL(IF("Yes"='Appraisal Inputs'!$I$128:$I$146, ROW('Appraisal Inputs'!$I$128:$I$146)-127,""), ROW()-5)),"")="","",IFERROR(INDEX('Lender Inputs'!$L$128:$L$146, SMALL(IF("Yes"='Appraisal Inputs'!$I$128:$I$146, ROW('Appraisal Inputs'!$I$128:$I$146)-127,""), ROW()-5)),""))</f>
        <v/>
      </c>
      <c r="BE11" s="73" t="str">
        <f>IFERROR(BD11/BD35,"-")</f>
        <v>-</v>
      </c>
      <c r="BF11" s="61" t="str" cm="1">
        <f t="array" ref="BF11">IF(IFERROR(INDEX('Lender Inputs'!$L$96:$L$114, SMALL(IF("Yes"='Appraisal Inputs'!$I$128:$I$146, ROW('Appraisal Inputs'!$I$128:$I$146)-127,""), ROW()-5)),"")="","",IFERROR(INDEX('Lender Inputs'!$L$96:$L$114, SMALL(IF("Yes"='Appraisal Inputs'!$I$128:$I$146, ROW('Appraisal Inputs'!$I$128:$I$146)-127,""), ROW()-5)),""))</f>
        <v/>
      </c>
      <c r="BG11" s="78" t="str">
        <f t="shared" si="14"/>
        <v>-</v>
      </c>
      <c r="BH11" s="101"/>
    </row>
    <row r="12" spans="1:60" x14ac:dyDescent="0.2">
      <c r="A12" s="765">
        <f t="shared" si="0"/>
        <v>0</v>
      </c>
      <c r="C12" s="55" t="str" cm="1">
        <f t="array" ref="C12">IFERROR(INDEX('Appraisal Inputs'!$C$128:$C$146, SMALL(IF("Yes"='Appraisal Inputs'!$I$128:$I$146, ROW('Appraisal Inputs'!$I$128:$I$146)-127,""), ROW()-5)),"")</f>
        <v/>
      </c>
      <c r="D12" s="60" t="str" cm="1">
        <f t="array" ref="D12">IF(IFERROR(INDEX('Appraisal Inputs'!$D$128:$D$146, SMALL(IF("Yes"='Appraisal Inputs'!$I$128:$I$146, ROW('Appraisal Inputs'!$I$128:$I$146)-127,""), ROW()-5)),"")="","",IFERROR(INDEX('Appraisal Inputs'!$D$128:$D$146, SMALL(IF("Yes"='Appraisal Inputs'!$I$128:$I$146, ROW('Appraisal Inputs'!$I$128:$I$146)-127,""), ROW()-5)),""))</f>
        <v/>
      </c>
      <c r="E12" s="73" t="str">
        <f>IFERROR(D12/D35,"-")</f>
        <v>-</v>
      </c>
      <c r="F12" s="61" t="str" cm="1">
        <f t="array" ref="F12">IF(IFERROR(INDEX('Appraisal Inputs'!$D$96:$D$114, SMALL(IF("Yes"='Appraisal Inputs'!$I$128:$I$146, ROW('Appraisal Inputs'!$I$128:$I$146)-127,""), ROW()-5)),"")="","",IFERROR(INDEX('Appraisal Inputs'!$D$96:$D$114, SMALL(IF("Yes"='Appraisal Inputs'!$I$128:$I$146, ROW('Appraisal Inputs'!$I$128:$I$146)-127,""), ROW()-5)),""))</f>
        <v/>
      </c>
      <c r="G12" s="78" t="str">
        <f t="shared" si="4"/>
        <v>-</v>
      </c>
      <c r="H12" s="60" t="str" cm="1">
        <f t="array" ref="H12">IF(IFERROR(INDEX('Appraisal Inputs'!$E$128:$E$146, SMALL(IF("Yes"='Appraisal Inputs'!$I$128:$I$146, ROW('Appraisal Inputs'!$I$128:$I$146)-127,""), ROW()-5)),"")="","",IFERROR(INDEX('Appraisal Inputs'!$E$128:$E$146, SMALL(IF("Yes"='Appraisal Inputs'!$I$128:$I$146, ROW('Appraisal Inputs'!$I$128:$I$146)-127,""), ROW()-5)),""))</f>
        <v/>
      </c>
      <c r="I12" s="73" t="str">
        <f>IFERROR(H12/H35,"-")</f>
        <v>-</v>
      </c>
      <c r="J12" s="61" t="str" cm="1">
        <f t="array" ref="J12">IF(IFERROR(INDEX('Appraisal Inputs'!$E$96:$E$114, SMALL(IF("Yes"='Appraisal Inputs'!$I$128:$I$146, ROW('Appraisal Inputs'!$I$128:$I$146)-127,""), ROW()-5)),"")="","",IFERROR(INDEX('Appraisal Inputs'!$E$96:$E$114, SMALL(IF("Yes"='Appraisal Inputs'!$I$128:$I$146, ROW('Appraisal Inputs'!$I$128:$I$146)-127,""), ROW()-5)),""))</f>
        <v/>
      </c>
      <c r="K12" s="78" t="str">
        <f t="shared" si="5"/>
        <v>-</v>
      </c>
      <c r="L12" s="60" t="str" cm="1">
        <f t="array" ref="L12">IF(IFERROR(INDEX('Appraisal Inputs'!$F$128:$F$146, SMALL(IF("Yes"='Appraisal Inputs'!$I$128:$I$146, ROW('Appraisal Inputs'!$I$128:$I$146)-127,""), ROW()-5)),"")="","",IFERROR(INDEX('Appraisal Inputs'!$F$128:$F$146, SMALL(IF("Yes"='Appraisal Inputs'!$I$128:$I$146, ROW('Appraisal Inputs'!$I$128:$I$146)-127,""), ROW()-5)),""))</f>
        <v/>
      </c>
      <c r="M12" s="73" t="str">
        <f>IFERROR(L12/L35,"-")</f>
        <v>-</v>
      </c>
      <c r="N12" s="61" t="str" cm="1">
        <f t="array" ref="N12">IF(IFERROR(INDEX('Appraisal Inputs'!$F$96:$F$114, SMALL(IF("Yes"='Appraisal Inputs'!$I$128:$I$146, ROW('Appraisal Inputs'!$I$128:$I$146)-127,""), ROW()-5)),"")="","",IFERROR(INDEX('Appraisal Inputs'!$F$96:$F$114, SMALL(IF("Yes"='Appraisal Inputs'!$I$128:$I$146, ROW('Appraisal Inputs'!$I$128:$I$146)-127,""), ROW()-5)),""))</f>
        <v/>
      </c>
      <c r="O12" s="78" t="str">
        <f t="shared" si="6"/>
        <v>-</v>
      </c>
      <c r="P12" s="60" t="str" cm="1">
        <f t="array" ref="P12">IF(IFERROR(INDEX('Appraisal Inputs'!$G$128:$G$146, SMALL(IF("Yes"='Appraisal Inputs'!$I$128:$I$146, ROW('Appraisal Inputs'!$I$128:$I$146)-127,""), ROW()-5)),"")="","",IFERROR(INDEX('Appraisal Inputs'!$G$128:$G$146, SMALL(IF("Yes"='Appraisal Inputs'!$I$128:$I$146, ROW('Appraisal Inputs'!$I$128:$I$146)-127,""), ROW()-5)),""))</f>
        <v/>
      </c>
      <c r="Q12" s="73" t="str">
        <f>IFERROR(P12/P35,"-")</f>
        <v>-</v>
      </c>
      <c r="R12" s="61" t="str" cm="1">
        <f t="array" ref="R12">IF(IFERROR(INDEX('Appraisal Inputs'!$G$96:$G$114, SMALL(IF("Yes"='Appraisal Inputs'!$I$128:$I$146, ROW('Appraisal Inputs'!$I$128:$I$146)-127,""), ROW()-5)),"")="","",IFERROR(INDEX('Appraisal Inputs'!$G$96:$G$114, SMALL(IF("Yes"='Appraisal Inputs'!$I$128:$I$146, ROW('Appraisal Inputs'!$I$128:$I$146)-127,""), ROW()-5)),""))</f>
        <v/>
      </c>
      <c r="S12" s="78" t="str">
        <f t="shared" si="1"/>
        <v>-</v>
      </c>
      <c r="T12" s="60" t="str" cm="1">
        <f t="array" ref="T12">IF(IFERROR(INDEX('Appraisal Inputs'!$H$128:$H$146, SMALL(IF("Yes"='Appraisal Inputs'!$I$128:$I$146, ROW('Appraisal Inputs'!$I$128:$I$146)-127,""), ROW()-5)),"")="","",IFERROR(INDEX('Appraisal Inputs'!$H$128:$H$146, SMALL(IF("Yes"='Appraisal Inputs'!$I$128:$I$146, ROW('Appraisal Inputs'!$I$128:$I$146)-127,""), ROW()-5)),""))</f>
        <v/>
      </c>
      <c r="U12" s="73" t="str">
        <f>IFERROR(T12/T35,"-")</f>
        <v>-</v>
      </c>
      <c r="V12" s="61" t="str" cm="1">
        <f t="array" ref="V12">IF(IFERROR(INDEX('Appraisal Inputs'!$H$96:$H$114, SMALL(IF("Yes"='Appraisal Inputs'!$I$128:$I$146, ROW('Appraisal Inputs'!$I$128:$I$146)-127,""), ROW()-5)),"")="","",IFERROR(INDEX('Appraisal Inputs'!$H$96:$H$114, SMALL(IF("Yes"='Appraisal Inputs'!$I$128:$I$146, ROW('Appraisal Inputs'!$I$128:$I$146)-127,""), ROW()-5)),""))</f>
        <v/>
      </c>
      <c r="W12" s="78" t="str">
        <f t="shared" si="2"/>
        <v>-</v>
      </c>
      <c r="X12" s="60" t="str" cm="1">
        <f t="array" ref="X12">IF(IFERROR(INDEX('Lender Inputs'!$D$128:$D$146, SMALL(IF("Yes"='Appraisal Inputs'!$I$128:$I$146, ROW('Appraisal Inputs'!$I$128:$I$146)-127,""), ROW()-5)),"")="","",IFERROR(INDEX('Lender Inputs'!$D$128:$D$146, SMALL(IF("Yes"='Appraisal Inputs'!$I$128:$I$146, ROW('Appraisal Inputs'!$I$128:$I$146)-127,""), ROW()-5)),""))</f>
        <v/>
      </c>
      <c r="Y12" s="73" t="str">
        <f>IFERROR(X12/X35,"-")</f>
        <v>-</v>
      </c>
      <c r="Z12" s="61" t="str" cm="1">
        <f t="array" ref="Z12">IF(IFERROR(INDEX('Lender Inputs'!$D$96:$D$114, SMALL(IF("Yes"='Appraisal Inputs'!$I$128:$I$146, ROW('Appraisal Inputs'!$I$128:$I$146)-127,""), ROW()-5)),"")="","",IFERROR(INDEX('Lender Inputs'!$D$96:$D$114, SMALL(IF("Yes"='Appraisal Inputs'!$I$128:$I$146, ROW('Appraisal Inputs'!$I$128:$I$146)-127,""), ROW()-5)),""))</f>
        <v/>
      </c>
      <c r="AA12" s="78" t="str">
        <f t="shared" si="3"/>
        <v>-</v>
      </c>
      <c r="AB12" s="60" t="str" cm="1">
        <f t="array" ref="AB12">IF(IFERROR(INDEX('Lender Inputs'!$E$128:$E$146, SMALL(IF("Yes"='Appraisal Inputs'!$I$128:$I$146, ROW('Appraisal Inputs'!$I$128:$I$146)-127,""), ROW()-5)),"")="","",IFERROR(INDEX('Lender Inputs'!$E$128:$E$146, SMALL(IF("Yes"='Appraisal Inputs'!$I$128:$I$146, ROW('Appraisal Inputs'!$I$128:$I$146)-127,""), ROW()-5)),""))</f>
        <v/>
      </c>
      <c r="AC12" s="73" t="str">
        <f>IFERROR(AB12/AB35,"-")</f>
        <v>-</v>
      </c>
      <c r="AD12" s="61" t="str" cm="1">
        <f t="array" ref="AD12">IF(IFERROR(INDEX('Lender Inputs'!$E$96:$E$114, SMALL(IF("Yes"='Appraisal Inputs'!$I$128:$I$146, ROW('Appraisal Inputs'!$I$128:$I$146)-127,""), ROW()-5)),"")="","",IFERROR(INDEX('Lender Inputs'!$E$96:$E$114, SMALL(IF("Yes"='Appraisal Inputs'!$I$128:$I$146, ROW('Appraisal Inputs'!$I$128:$I$146)-127,""), ROW()-5)),""))</f>
        <v/>
      </c>
      <c r="AE12" s="78" t="str">
        <f t="shared" si="7"/>
        <v>-</v>
      </c>
      <c r="AF12" s="60" t="str" cm="1">
        <f t="array" ref="AF12">IF(IFERROR(INDEX('Lender Inputs'!$F$128:$F$146, SMALL(IF("Yes"='Appraisal Inputs'!$I$128:$I$146, ROW('Appraisal Inputs'!$I$128:$I$146)-127,""), ROW()-5)),"")="","",IFERROR(INDEX('Lender Inputs'!$F$128:$F$146, SMALL(IF("Yes"='Appraisal Inputs'!$I$128:$I$146, ROW('Appraisal Inputs'!$I$128:$I$146)-127,""), ROW()-5)),""))</f>
        <v/>
      </c>
      <c r="AG12" s="73" t="str">
        <f>IFERROR(AF12/AF35,"-")</f>
        <v>-</v>
      </c>
      <c r="AH12" s="61" t="str" cm="1">
        <f t="array" ref="AH12">IF(IFERROR(INDEX('Lender Inputs'!$F$96:$F$114, SMALL(IF("Yes"='Appraisal Inputs'!$I$128:$I$146, ROW('Appraisal Inputs'!$I$128:$I$146)-127,""), ROW()-5)),"")="","",IFERROR(INDEX('Lender Inputs'!$F$96:$F$114, SMALL(IF("Yes"='Appraisal Inputs'!$I$128:$I$146, ROW('Appraisal Inputs'!$I$128:$I$146)-127,""), ROW()-5)),""))</f>
        <v/>
      </c>
      <c r="AI12" s="78" t="str">
        <f t="shared" si="8"/>
        <v>-</v>
      </c>
      <c r="AJ12" s="60" t="str" cm="1">
        <f t="array" ref="AJ12">IF(IFERROR(INDEX('Lender Inputs'!$G$128:$G$146, SMALL(IF("Yes"='Appraisal Inputs'!$I$128:$I$146, ROW('Appraisal Inputs'!$I$128:$I$146)-127,""), ROW()-5)),"")="","",IFERROR(INDEX('Lender Inputs'!$G$128:$G$146, SMALL(IF("Yes"='Appraisal Inputs'!$I$128:$I$146, ROW('Appraisal Inputs'!$I$128:$I$146)-127,""), ROW()-5)),""))</f>
        <v/>
      </c>
      <c r="AK12" s="73" t="str">
        <f>IFERROR(AJ12/AJ35,"-")</f>
        <v>-</v>
      </c>
      <c r="AL12" s="61" t="str" cm="1">
        <f t="array" ref="AL12">IF(IFERROR(INDEX('Lender Inputs'!$G$96:$G$114, SMALL(IF("Yes"='Appraisal Inputs'!$I$128:$I$146, ROW('Appraisal Inputs'!$I$128:$I$146)-127,""), ROW()-5)),"")="","",IFERROR(INDEX('Lender Inputs'!$G$96:$G$114, SMALL(IF("Yes"='Appraisal Inputs'!$I$128:$I$146, ROW('Appraisal Inputs'!$I$128:$I$146)-127,""), ROW()-5)),""))</f>
        <v/>
      </c>
      <c r="AM12" s="78" t="str">
        <f t="shared" si="9"/>
        <v>-</v>
      </c>
      <c r="AN12" s="60" t="str" cm="1">
        <f t="array" ref="AN12">IF(IFERROR(INDEX('Lender Inputs'!$H$128:$H$146, SMALL(IF("Yes"='Appraisal Inputs'!$I$128:$I$146, ROW('Appraisal Inputs'!$I$128:$I$146)-127,""), ROW()-5)),"")="","",IFERROR(INDEX('Lender Inputs'!$H$128:$H$146, SMALL(IF("Yes"='Appraisal Inputs'!$I$128:$I$146, ROW('Appraisal Inputs'!$I$128:$I$146)-127,""), ROW()-5)),""))</f>
        <v/>
      </c>
      <c r="AO12" s="73" t="str">
        <f>IFERROR(AN12/AN35,"-")</f>
        <v>-</v>
      </c>
      <c r="AP12" s="61" t="str" cm="1">
        <f t="array" ref="AP12">IF(IFERROR(INDEX('Lender Inputs'!$H$96:$H$114, SMALL(IF("Yes"='Appraisal Inputs'!$I$128:$I$146, ROW('Appraisal Inputs'!$I$128:$I$146)-127,""), ROW()-5)),"")="","",IFERROR(INDEX('Lender Inputs'!$H$96:$H$114, SMALL(IF("Yes"='Appraisal Inputs'!$I$128:$I$146, ROW('Appraisal Inputs'!$I$128:$I$146)-127,""), ROW()-5)),""))</f>
        <v/>
      </c>
      <c r="AQ12" s="78" t="str">
        <f t="shared" si="10"/>
        <v>-</v>
      </c>
      <c r="AR12" s="60" t="str" cm="1">
        <f t="array" ref="AR12">IF(IFERROR(INDEX('Lender Inputs'!$I$128:$I$146, SMALL(IF("Yes"='Appraisal Inputs'!$I$128:$I$146, ROW('Appraisal Inputs'!$I$128:$I$146)-127,""), ROW()-5)),"")="","",IFERROR(INDEX('Lender Inputs'!$I$128:$I$146, SMALL(IF("Yes"='Appraisal Inputs'!$I$128:$I$146, ROW('Appraisal Inputs'!$I$128:$I$146)-127,""), ROW()-5)),""))</f>
        <v/>
      </c>
      <c r="AS12" s="73" t="str">
        <f>IFERROR(AR12/AR35,"-")</f>
        <v>-</v>
      </c>
      <c r="AT12" s="61" t="str" cm="1">
        <f t="array" ref="AT12">IF(IFERROR(INDEX('Lender Inputs'!$I$96:$I$114, SMALL(IF("Yes"='Appraisal Inputs'!$I$128:$I$146, ROW('Appraisal Inputs'!$I$128:$I$146)-127,""), ROW()-5)),"")="","",IFERROR(INDEX('Lender Inputs'!$I$96:$I$114, SMALL(IF("Yes"='Appraisal Inputs'!$I$128:$I$146, ROW('Appraisal Inputs'!$I$128:$I$146)-127,""), ROW()-5)),""))</f>
        <v/>
      </c>
      <c r="AU12" s="78" t="str">
        <f t="shared" si="11"/>
        <v>-</v>
      </c>
      <c r="AV12" s="60" t="str" cm="1">
        <f t="array" ref="AV12">IF(IFERROR(INDEX('Lender Inputs'!$J$128:$J$146, SMALL(IF("Yes"='Appraisal Inputs'!$I$128:$I$146, ROW('Appraisal Inputs'!$I$128:$I$146)-127,""), ROW()-5)),"")="","",IFERROR(INDEX('Lender Inputs'!$J$128:$J$146, SMALL(IF("Yes"='Appraisal Inputs'!$I$128:$I$146, ROW('Appraisal Inputs'!$I$128:$I$146)-127,""), ROW()-5)),""))</f>
        <v/>
      </c>
      <c r="AW12" s="73" t="str">
        <f>IFERROR(AV12/AV35,"-")</f>
        <v>-</v>
      </c>
      <c r="AX12" s="61" t="str" cm="1">
        <f t="array" ref="AX12">IF(IFERROR(INDEX('Lender Inputs'!$J$96:$J$114, SMALL(IF("Yes"='Appraisal Inputs'!$I$128:$I$146, ROW('Appraisal Inputs'!$I$128:$I$146)-127,""), ROW()-5)),"")="","",IFERROR(INDEX('Lender Inputs'!$J$96:$J$114, SMALL(IF("Yes"='Appraisal Inputs'!$I$128:$I$146, ROW('Appraisal Inputs'!$I$128:$I$146)-127,""), ROW()-5)),""))</f>
        <v/>
      </c>
      <c r="AY12" s="78" t="str">
        <f t="shared" si="12"/>
        <v>-</v>
      </c>
      <c r="AZ12" s="60" t="str" cm="1">
        <f t="array" ref="AZ12">IF(IFERROR(INDEX('Lender Inputs'!$K$128:$K$146, SMALL(IF("Yes"='Appraisal Inputs'!$I$128:$I$146, ROW('Appraisal Inputs'!$I$128:$I$146)-127,""), ROW()-5)),"")="","",IFERROR(INDEX('Lender Inputs'!$K$128:$K$146, SMALL(IF("Yes"='Appraisal Inputs'!$I$128:$I$146, ROW('Appraisal Inputs'!$I$128:$I$146)-127,""), ROW()-5)),""))</f>
        <v/>
      </c>
      <c r="BA12" s="73" t="str">
        <f>IFERROR(AZ12/AZ35,"-")</f>
        <v>-</v>
      </c>
      <c r="BB12" s="61" t="str" cm="1">
        <f t="array" ref="BB12">IF(IFERROR(INDEX('Lender Inputs'!$K$96:$K$114, SMALL(IF("Yes"='Appraisal Inputs'!$I$128:$I$146, ROW('Appraisal Inputs'!$I$128:$I$146)-127,""), ROW()-5)),"")="","",IFERROR(INDEX('Lender Inputs'!$K$96:$K$114, SMALL(IF("Yes"='Appraisal Inputs'!$I$128:$I$146, ROW('Appraisal Inputs'!$I$128:$I$146)-127,""), ROW()-5)),""))</f>
        <v/>
      </c>
      <c r="BC12" s="78" t="str">
        <f t="shared" si="13"/>
        <v>-</v>
      </c>
      <c r="BD12" s="60" t="str" cm="1">
        <f t="array" ref="BD12">IF(IFERROR(INDEX('Lender Inputs'!$L$128:$L$146, SMALL(IF("Yes"='Appraisal Inputs'!$I$128:$I$146, ROW('Appraisal Inputs'!$I$128:$I$146)-127,""), ROW()-5)),"")="","",IFERROR(INDEX('Lender Inputs'!$L$128:$L$146, SMALL(IF("Yes"='Appraisal Inputs'!$I$128:$I$146, ROW('Appraisal Inputs'!$I$128:$I$146)-127,""), ROW()-5)),""))</f>
        <v/>
      </c>
      <c r="BE12" s="73" t="str">
        <f>IFERROR(BD12/BD35,"-")</f>
        <v>-</v>
      </c>
      <c r="BF12" s="61" t="str" cm="1">
        <f t="array" ref="BF12">IF(IFERROR(INDEX('Lender Inputs'!$L$96:$L$114, SMALL(IF("Yes"='Appraisal Inputs'!$I$128:$I$146, ROW('Appraisal Inputs'!$I$128:$I$146)-127,""), ROW()-5)),"")="","",IFERROR(INDEX('Lender Inputs'!$L$96:$L$114, SMALL(IF("Yes"='Appraisal Inputs'!$I$128:$I$146, ROW('Appraisal Inputs'!$I$128:$I$146)-127,""), ROW()-5)),""))</f>
        <v/>
      </c>
      <c r="BG12" s="78" t="str">
        <f t="shared" si="14"/>
        <v>-</v>
      </c>
      <c r="BH12" s="101"/>
    </row>
    <row r="13" spans="1:60" x14ac:dyDescent="0.2">
      <c r="A13" s="765">
        <f t="shared" si="0"/>
        <v>0</v>
      </c>
      <c r="C13" s="55" t="str" cm="1">
        <f t="array" ref="C13">IFERROR(INDEX('Appraisal Inputs'!$C$128:$C$146, SMALL(IF("Yes"='Appraisal Inputs'!$I$128:$I$146, ROW('Appraisal Inputs'!$I$128:$I$146)-127,""), ROW()-5)),"")</f>
        <v/>
      </c>
      <c r="D13" s="60" t="str" cm="1">
        <f t="array" ref="D13">IF(IFERROR(INDEX('Appraisal Inputs'!$D$128:$D$146, SMALL(IF("Yes"='Appraisal Inputs'!$I$128:$I$146, ROW('Appraisal Inputs'!$I$128:$I$146)-127,""), ROW()-5)),"")="","",IFERROR(INDEX('Appraisal Inputs'!$D$128:$D$146, SMALL(IF("Yes"='Appraisal Inputs'!$I$128:$I$146, ROW('Appraisal Inputs'!$I$128:$I$146)-127,""), ROW()-5)),""))</f>
        <v/>
      </c>
      <c r="E13" s="73" t="str">
        <f>IFERROR(D13/D35,"-")</f>
        <v>-</v>
      </c>
      <c r="F13" s="61" t="str" cm="1">
        <f t="array" ref="F13">IF(IFERROR(INDEX('Appraisal Inputs'!$D$96:$D$114, SMALL(IF("Yes"='Appraisal Inputs'!$I$128:$I$146, ROW('Appraisal Inputs'!$I$128:$I$146)-127,""), ROW()-5)),"")="","",IFERROR(INDEX('Appraisal Inputs'!$D$96:$D$114, SMALL(IF("Yes"='Appraisal Inputs'!$I$128:$I$146, ROW('Appraisal Inputs'!$I$128:$I$146)-127,""), ROW()-5)),""))</f>
        <v/>
      </c>
      <c r="G13" s="78" t="str">
        <f t="shared" si="4"/>
        <v>-</v>
      </c>
      <c r="H13" s="60" t="str" cm="1">
        <f t="array" ref="H13">IF(IFERROR(INDEX('Appraisal Inputs'!$E$128:$E$146, SMALL(IF("Yes"='Appraisal Inputs'!$I$128:$I$146, ROW('Appraisal Inputs'!$I$128:$I$146)-127,""), ROW()-5)),"")="","",IFERROR(INDEX('Appraisal Inputs'!$E$128:$E$146, SMALL(IF("Yes"='Appraisal Inputs'!$I$128:$I$146, ROW('Appraisal Inputs'!$I$128:$I$146)-127,""), ROW()-5)),""))</f>
        <v/>
      </c>
      <c r="I13" s="73" t="str">
        <f>IFERROR(H13/H35,"-")</f>
        <v>-</v>
      </c>
      <c r="J13" s="61" t="str" cm="1">
        <f t="array" ref="J13">IF(IFERROR(INDEX('Appraisal Inputs'!$E$96:$E$114, SMALL(IF("Yes"='Appraisal Inputs'!$I$128:$I$146, ROW('Appraisal Inputs'!$I$128:$I$146)-127,""), ROW()-5)),"")="","",IFERROR(INDEX('Appraisal Inputs'!$E$96:$E$114, SMALL(IF("Yes"='Appraisal Inputs'!$I$128:$I$146, ROW('Appraisal Inputs'!$I$128:$I$146)-127,""), ROW()-5)),""))</f>
        <v/>
      </c>
      <c r="K13" s="78" t="str">
        <f t="shared" si="5"/>
        <v>-</v>
      </c>
      <c r="L13" s="60" t="str" cm="1">
        <f t="array" ref="L13">IF(IFERROR(INDEX('Appraisal Inputs'!$F$128:$F$146, SMALL(IF("Yes"='Appraisal Inputs'!$I$128:$I$146, ROW('Appraisal Inputs'!$I$128:$I$146)-127,""), ROW()-5)),"")="","",IFERROR(INDEX('Appraisal Inputs'!$F$128:$F$146, SMALL(IF("Yes"='Appraisal Inputs'!$I$128:$I$146, ROW('Appraisal Inputs'!$I$128:$I$146)-127,""), ROW()-5)),""))</f>
        <v/>
      </c>
      <c r="M13" s="73" t="str">
        <f>IFERROR(L13/L35,"-")</f>
        <v>-</v>
      </c>
      <c r="N13" s="61" t="str" cm="1">
        <f t="array" ref="N13">IF(IFERROR(INDEX('Appraisal Inputs'!$F$96:$F$114, SMALL(IF("Yes"='Appraisal Inputs'!$I$128:$I$146, ROW('Appraisal Inputs'!$I$128:$I$146)-127,""), ROW()-5)),"")="","",IFERROR(INDEX('Appraisal Inputs'!$F$96:$F$114, SMALL(IF("Yes"='Appraisal Inputs'!$I$128:$I$146, ROW('Appraisal Inputs'!$I$128:$I$146)-127,""), ROW()-5)),""))</f>
        <v/>
      </c>
      <c r="O13" s="78" t="str">
        <f t="shared" si="6"/>
        <v>-</v>
      </c>
      <c r="P13" s="60" t="str" cm="1">
        <f t="array" ref="P13">IF(IFERROR(INDEX('Appraisal Inputs'!$G$128:$G$146, SMALL(IF("Yes"='Appraisal Inputs'!$I$128:$I$146, ROW('Appraisal Inputs'!$I$128:$I$146)-127,""), ROW()-5)),"")="","",IFERROR(INDEX('Appraisal Inputs'!$G$128:$G$146, SMALL(IF("Yes"='Appraisal Inputs'!$I$128:$I$146, ROW('Appraisal Inputs'!$I$128:$I$146)-127,""), ROW()-5)),""))</f>
        <v/>
      </c>
      <c r="Q13" s="73" t="str">
        <f>IFERROR(P13/P35,"-")</f>
        <v>-</v>
      </c>
      <c r="R13" s="61" t="str" cm="1">
        <f t="array" ref="R13">IF(IFERROR(INDEX('Appraisal Inputs'!$G$96:$G$114, SMALL(IF("Yes"='Appraisal Inputs'!$I$128:$I$146, ROW('Appraisal Inputs'!$I$128:$I$146)-127,""), ROW()-5)),"")="","",IFERROR(INDEX('Appraisal Inputs'!$G$96:$G$114, SMALL(IF("Yes"='Appraisal Inputs'!$I$128:$I$146, ROW('Appraisal Inputs'!$I$128:$I$146)-127,""), ROW()-5)),""))</f>
        <v/>
      </c>
      <c r="S13" s="78" t="str">
        <f t="shared" si="1"/>
        <v>-</v>
      </c>
      <c r="T13" s="60" t="str" cm="1">
        <f t="array" ref="T13">IF(IFERROR(INDEX('Appraisal Inputs'!$H$128:$H$146, SMALL(IF("Yes"='Appraisal Inputs'!$I$128:$I$146, ROW('Appraisal Inputs'!$I$128:$I$146)-127,""), ROW()-5)),"")="","",IFERROR(INDEX('Appraisal Inputs'!$H$128:$H$146, SMALL(IF("Yes"='Appraisal Inputs'!$I$128:$I$146, ROW('Appraisal Inputs'!$I$128:$I$146)-127,""), ROW()-5)),""))</f>
        <v/>
      </c>
      <c r="U13" s="73" t="str">
        <f>IFERROR(T13/T35,"-")</f>
        <v>-</v>
      </c>
      <c r="V13" s="61" t="str" cm="1">
        <f t="array" ref="V13">IF(IFERROR(INDEX('Appraisal Inputs'!$H$96:$H$114, SMALL(IF("Yes"='Appraisal Inputs'!$I$128:$I$146, ROW('Appraisal Inputs'!$I$128:$I$146)-127,""), ROW()-5)),"")="","",IFERROR(INDEX('Appraisal Inputs'!$H$96:$H$114, SMALL(IF("Yes"='Appraisal Inputs'!$I$128:$I$146, ROW('Appraisal Inputs'!$I$128:$I$146)-127,""), ROW()-5)),""))</f>
        <v/>
      </c>
      <c r="W13" s="78" t="str">
        <f t="shared" si="2"/>
        <v>-</v>
      </c>
      <c r="X13" s="60" t="str" cm="1">
        <f t="array" ref="X13">IF(IFERROR(INDEX('Lender Inputs'!$D$128:$D$146, SMALL(IF("Yes"='Appraisal Inputs'!$I$128:$I$146, ROW('Appraisal Inputs'!$I$128:$I$146)-127,""), ROW()-5)),"")="","",IFERROR(INDEX('Lender Inputs'!$D$128:$D$146, SMALL(IF("Yes"='Appraisal Inputs'!$I$128:$I$146, ROW('Appraisal Inputs'!$I$128:$I$146)-127,""), ROW()-5)),""))</f>
        <v/>
      </c>
      <c r="Y13" s="73" t="str">
        <f>IFERROR(X13/X35,"-")</f>
        <v>-</v>
      </c>
      <c r="Z13" s="61" t="str" cm="1">
        <f t="array" ref="Z13">IF(IFERROR(INDEX('Lender Inputs'!$D$96:$D$114, SMALL(IF("Yes"='Appraisal Inputs'!$I$128:$I$146, ROW('Appraisal Inputs'!$I$128:$I$146)-127,""), ROW()-5)),"")="","",IFERROR(INDEX('Lender Inputs'!$D$96:$D$114, SMALL(IF("Yes"='Appraisal Inputs'!$I$128:$I$146, ROW('Appraisal Inputs'!$I$128:$I$146)-127,""), ROW()-5)),""))</f>
        <v/>
      </c>
      <c r="AA13" s="78" t="str">
        <f t="shared" si="3"/>
        <v>-</v>
      </c>
      <c r="AB13" s="60" t="str" cm="1">
        <f t="array" ref="AB13">IF(IFERROR(INDEX('Lender Inputs'!$E$128:$E$146, SMALL(IF("Yes"='Appraisal Inputs'!$I$128:$I$146, ROW('Appraisal Inputs'!$I$128:$I$146)-127,""), ROW()-5)),"")="","",IFERROR(INDEX('Lender Inputs'!$E$128:$E$146, SMALL(IF("Yes"='Appraisal Inputs'!$I$128:$I$146, ROW('Appraisal Inputs'!$I$128:$I$146)-127,""), ROW()-5)),""))</f>
        <v/>
      </c>
      <c r="AC13" s="73" t="str">
        <f>IFERROR(AB13/AB35,"-")</f>
        <v>-</v>
      </c>
      <c r="AD13" s="61" t="str" cm="1">
        <f t="array" ref="AD13">IF(IFERROR(INDEX('Lender Inputs'!$E$96:$E$114, SMALL(IF("Yes"='Appraisal Inputs'!$I$128:$I$146, ROW('Appraisal Inputs'!$I$128:$I$146)-127,""), ROW()-5)),"")="","",IFERROR(INDEX('Lender Inputs'!$E$96:$E$114, SMALL(IF("Yes"='Appraisal Inputs'!$I$128:$I$146, ROW('Appraisal Inputs'!$I$128:$I$146)-127,""), ROW()-5)),""))</f>
        <v/>
      </c>
      <c r="AE13" s="78" t="str">
        <f t="shared" si="7"/>
        <v>-</v>
      </c>
      <c r="AF13" s="60" t="str" cm="1">
        <f t="array" ref="AF13">IF(IFERROR(INDEX('Lender Inputs'!$F$128:$F$146, SMALL(IF("Yes"='Appraisal Inputs'!$I$128:$I$146, ROW('Appraisal Inputs'!$I$128:$I$146)-127,""), ROW()-5)),"")="","",IFERROR(INDEX('Lender Inputs'!$F$128:$F$146, SMALL(IF("Yes"='Appraisal Inputs'!$I$128:$I$146, ROW('Appraisal Inputs'!$I$128:$I$146)-127,""), ROW()-5)),""))</f>
        <v/>
      </c>
      <c r="AG13" s="73" t="str">
        <f>IFERROR(AF13/AF35,"-")</f>
        <v>-</v>
      </c>
      <c r="AH13" s="61" t="str" cm="1">
        <f t="array" ref="AH13">IF(IFERROR(INDEX('Lender Inputs'!$F$96:$F$114, SMALL(IF("Yes"='Appraisal Inputs'!$I$128:$I$146, ROW('Appraisal Inputs'!$I$128:$I$146)-127,""), ROW()-5)),"")="","",IFERROR(INDEX('Lender Inputs'!$F$96:$F$114, SMALL(IF("Yes"='Appraisal Inputs'!$I$128:$I$146, ROW('Appraisal Inputs'!$I$128:$I$146)-127,""), ROW()-5)),""))</f>
        <v/>
      </c>
      <c r="AI13" s="78" t="str">
        <f t="shared" si="8"/>
        <v>-</v>
      </c>
      <c r="AJ13" s="60" t="str" cm="1">
        <f t="array" ref="AJ13">IF(IFERROR(INDEX('Lender Inputs'!$G$128:$G$146, SMALL(IF("Yes"='Appraisal Inputs'!$I$128:$I$146, ROW('Appraisal Inputs'!$I$128:$I$146)-127,""), ROW()-5)),"")="","",IFERROR(INDEX('Lender Inputs'!$G$128:$G$146, SMALL(IF("Yes"='Appraisal Inputs'!$I$128:$I$146, ROW('Appraisal Inputs'!$I$128:$I$146)-127,""), ROW()-5)),""))</f>
        <v/>
      </c>
      <c r="AK13" s="73" t="str">
        <f>IFERROR(AJ13/AJ35,"-")</f>
        <v>-</v>
      </c>
      <c r="AL13" s="61" t="str" cm="1">
        <f t="array" ref="AL13">IF(IFERROR(INDEX('Lender Inputs'!$G$96:$G$114, SMALL(IF("Yes"='Appraisal Inputs'!$I$128:$I$146, ROW('Appraisal Inputs'!$I$128:$I$146)-127,""), ROW()-5)),"")="","",IFERROR(INDEX('Lender Inputs'!$G$96:$G$114, SMALL(IF("Yes"='Appraisal Inputs'!$I$128:$I$146, ROW('Appraisal Inputs'!$I$128:$I$146)-127,""), ROW()-5)),""))</f>
        <v/>
      </c>
      <c r="AM13" s="78" t="str">
        <f t="shared" si="9"/>
        <v>-</v>
      </c>
      <c r="AN13" s="60" t="str" cm="1">
        <f t="array" ref="AN13">IF(IFERROR(INDEX('Lender Inputs'!$H$128:$H$146, SMALL(IF("Yes"='Appraisal Inputs'!$I$128:$I$146, ROW('Appraisal Inputs'!$I$128:$I$146)-127,""), ROW()-5)),"")="","",IFERROR(INDEX('Lender Inputs'!$H$128:$H$146, SMALL(IF("Yes"='Appraisal Inputs'!$I$128:$I$146, ROW('Appraisal Inputs'!$I$128:$I$146)-127,""), ROW()-5)),""))</f>
        <v/>
      </c>
      <c r="AO13" s="73" t="str">
        <f>IFERROR(AN13/AN35,"-")</f>
        <v>-</v>
      </c>
      <c r="AP13" s="61" t="str" cm="1">
        <f t="array" ref="AP13">IF(IFERROR(INDEX('Lender Inputs'!$H$96:$H$114, SMALL(IF("Yes"='Appraisal Inputs'!$I$128:$I$146, ROW('Appraisal Inputs'!$I$128:$I$146)-127,""), ROW()-5)),"")="","",IFERROR(INDEX('Lender Inputs'!$H$96:$H$114, SMALL(IF("Yes"='Appraisal Inputs'!$I$128:$I$146, ROW('Appraisal Inputs'!$I$128:$I$146)-127,""), ROW()-5)),""))</f>
        <v/>
      </c>
      <c r="AQ13" s="78" t="str">
        <f t="shared" si="10"/>
        <v>-</v>
      </c>
      <c r="AR13" s="60" t="str" cm="1">
        <f t="array" ref="AR13">IF(IFERROR(INDEX('Lender Inputs'!$I$128:$I$146, SMALL(IF("Yes"='Appraisal Inputs'!$I$128:$I$146, ROW('Appraisal Inputs'!$I$128:$I$146)-127,""), ROW()-5)),"")="","",IFERROR(INDEX('Lender Inputs'!$I$128:$I$146, SMALL(IF("Yes"='Appraisal Inputs'!$I$128:$I$146, ROW('Appraisal Inputs'!$I$128:$I$146)-127,""), ROW()-5)),""))</f>
        <v/>
      </c>
      <c r="AS13" s="73" t="str">
        <f>IFERROR(AR13/AR35,"-")</f>
        <v>-</v>
      </c>
      <c r="AT13" s="61" t="str" cm="1">
        <f t="array" ref="AT13">IF(IFERROR(INDEX('Lender Inputs'!$I$96:$I$114, SMALL(IF("Yes"='Appraisal Inputs'!$I$128:$I$146, ROW('Appraisal Inputs'!$I$128:$I$146)-127,""), ROW()-5)),"")="","",IFERROR(INDEX('Lender Inputs'!$I$96:$I$114, SMALL(IF("Yes"='Appraisal Inputs'!$I$128:$I$146, ROW('Appraisal Inputs'!$I$128:$I$146)-127,""), ROW()-5)),""))</f>
        <v/>
      </c>
      <c r="AU13" s="78" t="str">
        <f t="shared" si="11"/>
        <v>-</v>
      </c>
      <c r="AV13" s="60" t="str" cm="1">
        <f t="array" ref="AV13">IF(IFERROR(INDEX('Lender Inputs'!$J$128:$J$146, SMALL(IF("Yes"='Appraisal Inputs'!$I$128:$I$146, ROW('Appraisal Inputs'!$I$128:$I$146)-127,""), ROW()-5)),"")="","",IFERROR(INDEX('Lender Inputs'!$J$128:$J$146, SMALL(IF("Yes"='Appraisal Inputs'!$I$128:$I$146, ROW('Appraisal Inputs'!$I$128:$I$146)-127,""), ROW()-5)),""))</f>
        <v/>
      </c>
      <c r="AW13" s="73" t="str">
        <f>IFERROR(AV13/AV35,"-")</f>
        <v>-</v>
      </c>
      <c r="AX13" s="61" t="str" cm="1">
        <f t="array" ref="AX13">IF(IFERROR(INDEX('Lender Inputs'!$J$96:$J$114, SMALL(IF("Yes"='Appraisal Inputs'!$I$128:$I$146, ROW('Appraisal Inputs'!$I$128:$I$146)-127,""), ROW()-5)),"")="","",IFERROR(INDEX('Lender Inputs'!$J$96:$J$114, SMALL(IF("Yes"='Appraisal Inputs'!$I$128:$I$146, ROW('Appraisal Inputs'!$I$128:$I$146)-127,""), ROW()-5)),""))</f>
        <v/>
      </c>
      <c r="AY13" s="78" t="str">
        <f t="shared" si="12"/>
        <v>-</v>
      </c>
      <c r="AZ13" s="60" t="str" cm="1">
        <f t="array" ref="AZ13">IF(IFERROR(INDEX('Lender Inputs'!$K$128:$K$146, SMALL(IF("Yes"='Appraisal Inputs'!$I$128:$I$146, ROW('Appraisal Inputs'!$I$128:$I$146)-127,""), ROW()-5)),"")="","",IFERROR(INDEX('Lender Inputs'!$K$128:$K$146, SMALL(IF("Yes"='Appraisal Inputs'!$I$128:$I$146, ROW('Appraisal Inputs'!$I$128:$I$146)-127,""), ROW()-5)),""))</f>
        <v/>
      </c>
      <c r="BA13" s="73" t="str">
        <f>IFERROR(AZ13/AZ35,"-")</f>
        <v>-</v>
      </c>
      <c r="BB13" s="61" t="str" cm="1">
        <f t="array" ref="BB13">IF(IFERROR(INDEX('Lender Inputs'!$K$96:$K$114, SMALL(IF("Yes"='Appraisal Inputs'!$I$128:$I$146, ROW('Appraisal Inputs'!$I$128:$I$146)-127,""), ROW()-5)),"")="","",IFERROR(INDEX('Lender Inputs'!$K$96:$K$114, SMALL(IF("Yes"='Appraisal Inputs'!$I$128:$I$146, ROW('Appraisal Inputs'!$I$128:$I$146)-127,""), ROW()-5)),""))</f>
        <v/>
      </c>
      <c r="BC13" s="78" t="str">
        <f t="shared" si="13"/>
        <v>-</v>
      </c>
      <c r="BD13" s="60" t="str" cm="1">
        <f t="array" ref="BD13">IF(IFERROR(INDEX('Lender Inputs'!$L$128:$L$146, SMALL(IF("Yes"='Appraisal Inputs'!$I$128:$I$146, ROW('Appraisal Inputs'!$I$128:$I$146)-127,""), ROW()-5)),"")="","",IFERROR(INDEX('Lender Inputs'!$L$128:$L$146, SMALL(IF("Yes"='Appraisal Inputs'!$I$128:$I$146, ROW('Appraisal Inputs'!$I$128:$I$146)-127,""), ROW()-5)),""))</f>
        <v/>
      </c>
      <c r="BE13" s="73" t="str">
        <f>IFERROR(BD13/BD35,"-")</f>
        <v>-</v>
      </c>
      <c r="BF13" s="61" t="str" cm="1">
        <f t="array" ref="BF13">IF(IFERROR(INDEX('Lender Inputs'!$L$96:$L$114, SMALL(IF("Yes"='Appraisal Inputs'!$I$128:$I$146, ROW('Appraisal Inputs'!$I$128:$I$146)-127,""), ROW()-5)),"")="","",IFERROR(INDEX('Lender Inputs'!$L$96:$L$114, SMALL(IF("Yes"='Appraisal Inputs'!$I$128:$I$146, ROW('Appraisal Inputs'!$I$128:$I$146)-127,""), ROW()-5)),""))</f>
        <v/>
      </c>
      <c r="BG13" s="78" t="str">
        <f t="shared" si="14"/>
        <v>-</v>
      </c>
      <c r="BH13" s="101"/>
    </row>
    <row r="14" spans="1:60" x14ac:dyDescent="0.2">
      <c r="A14" s="765">
        <f t="shared" si="0"/>
        <v>0</v>
      </c>
      <c r="C14" s="55" t="str" cm="1">
        <f t="array" ref="C14">IFERROR(INDEX('Appraisal Inputs'!$C$128:$C$146, SMALL(IF("Yes"='Appraisal Inputs'!$I$128:$I$146, ROW('Appraisal Inputs'!$I$128:$I$146)-127,""), ROW()-5)),"")</f>
        <v/>
      </c>
      <c r="D14" s="60" t="str" cm="1">
        <f t="array" ref="D14">IF(IFERROR(INDEX('Appraisal Inputs'!$D$128:$D$146, SMALL(IF("Yes"='Appraisal Inputs'!$I$128:$I$146, ROW('Appraisal Inputs'!$I$128:$I$146)-127,""), ROW()-5)),"")="","",IFERROR(INDEX('Appraisal Inputs'!$D$128:$D$146, SMALL(IF("Yes"='Appraisal Inputs'!$I$128:$I$146, ROW('Appraisal Inputs'!$I$128:$I$146)-127,""), ROW()-5)),""))</f>
        <v/>
      </c>
      <c r="E14" s="73" t="str">
        <f>IFERROR(D14/D35,"-")</f>
        <v>-</v>
      </c>
      <c r="F14" s="61" t="str" cm="1">
        <f t="array" ref="F14">IF(IFERROR(INDEX('Appraisal Inputs'!$D$96:$D$114, SMALL(IF("Yes"='Appraisal Inputs'!$I$128:$I$146, ROW('Appraisal Inputs'!$I$128:$I$146)-127,""), ROW()-5)),"")="","",IFERROR(INDEX('Appraisal Inputs'!$D$96:$D$114, SMALL(IF("Yes"='Appraisal Inputs'!$I$128:$I$146, ROW('Appraisal Inputs'!$I$128:$I$146)-127,""), ROW()-5)),""))</f>
        <v/>
      </c>
      <c r="G14" s="78" t="str">
        <f t="shared" si="4"/>
        <v>-</v>
      </c>
      <c r="H14" s="60" t="str" cm="1">
        <f t="array" ref="H14">IF(IFERROR(INDEX('Appraisal Inputs'!$E$128:$E$146, SMALL(IF("Yes"='Appraisal Inputs'!$I$128:$I$146, ROW('Appraisal Inputs'!$I$128:$I$146)-127,""), ROW()-5)),"")="","",IFERROR(INDEX('Appraisal Inputs'!$E$128:$E$146, SMALL(IF("Yes"='Appraisal Inputs'!$I$128:$I$146, ROW('Appraisal Inputs'!$I$128:$I$146)-127,""), ROW()-5)),""))</f>
        <v/>
      </c>
      <c r="I14" s="73" t="str">
        <f>IFERROR(H14/H35,"-")</f>
        <v>-</v>
      </c>
      <c r="J14" s="61" t="str" cm="1">
        <f t="array" ref="J14">IF(IFERROR(INDEX('Appraisal Inputs'!$E$96:$E$114, SMALL(IF("Yes"='Appraisal Inputs'!$I$128:$I$146, ROW('Appraisal Inputs'!$I$128:$I$146)-127,""), ROW()-5)),"")="","",IFERROR(INDEX('Appraisal Inputs'!$E$96:$E$114, SMALL(IF("Yes"='Appraisal Inputs'!$I$128:$I$146, ROW('Appraisal Inputs'!$I$128:$I$146)-127,""), ROW()-5)),""))</f>
        <v/>
      </c>
      <c r="K14" s="78" t="str">
        <f t="shared" si="5"/>
        <v>-</v>
      </c>
      <c r="L14" s="60" t="str" cm="1">
        <f t="array" ref="L14">IF(IFERROR(INDEX('Appraisal Inputs'!$F$128:$F$146, SMALL(IF("Yes"='Appraisal Inputs'!$I$128:$I$146, ROW('Appraisal Inputs'!$I$128:$I$146)-127,""), ROW()-5)),"")="","",IFERROR(INDEX('Appraisal Inputs'!$F$128:$F$146, SMALL(IF("Yes"='Appraisal Inputs'!$I$128:$I$146, ROW('Appraisal Inputs'!$I$128:$I$146)-127,""), ROW()-5)),""))</f>
        <v/>
      </c>
      <c r="M14" s="73" t="str">
        <f>IFERROR(L14/L35,"-")</f>
        <v>-</v>
      </c>
      <c r="N14" s="61" t="str" cm="1">
        <f t="array" ref="N14">IF(IFERROR(INDEX('Appraisal Inputs'!$F$96:$F$114, SMALL(IF("Yes"='Appraisal Inputs'!$I$128:$I$146, ROW('Appraisal Inputs'!$I$128:$I$146)-127,""), ROW()-5)),"")="","",IFERROR(INDEX('Appraisal Inputs'!$F$96:$F$114, SMALL(IF("Yes"='Appraisal Inputs'!$I$128:$I$146, ROW('Appraisal Inputs'!$I$128:$I$146)-127,""), ROW()-5)),""))</f>
        <v/>
      </c>
      <c r="O14" s="78" t="str">
        <f t="shared" si="6"/>
        <v>-</v>
      </c>
      <c r="P14" s="60" t="str" cm="1">
        <f t="array" ref="P14">IF(IFERROR(INDEX('Appraisal Inputs'!$G$128:$G$146, SMALL(IF("Yes"='Appraisal Inputs'!$I$128:$I$146, ROW('Appraisal Inputs'!$I$128:$I$146)-127,""), ROW()-5)),"")="","",IFERROR(INDEX('Appraisal Inputs'!$G$128:$G$146, SMALL(IF("Yes"='Appraisal Inputs'!$I$128:$I$146, ROW('Appraisal Inputs'!$I$128:$I$146)-127,""), ROW()-5)),""))</f>
        <v/>
      </c>
      <c r="Q14" s="73" t="str">
        <f>IFERROR(P14/P35,"-")</f>
        <v>-</v>
      </c>
      <c r="R14" s="61" t="str" cm="1">
        <f t="array" ref="R14">IF(IFERROR(INDEX('Appraisal Inputs'!$G$96:$G$114, SMALL(IF("Yes"='Appraisal Inputs'!$I$128:$I$146, ROW('Appraisal Inputs'!$I$128:$I$146)-127,""), ROW()-5)),"")="","",IFERROR(INDEX('Appraisal Inputs'!$G$96:$G$114, SMALL(IF("Yes"='Appraisal Inputs'!$I$128:$I$146, ROW('Appraisal Inputs'!$I$128:$I$146)-127,""), ROW()-5)),""))</f>
        <v/>
      </c>
      <c r="S14" s="78" t="str">
        <f t="shared" si="1"/>
        <v>-</v>
      </c>
      <c r="T14" s="60" t="str" cm="1">
        <f t="array" ref="T14">IF(IFERROR(INDEX('Appraisal Inputs'!$H$128:$H$146, SMALL(IF("Yes"='Appraisal Inputs'!$I$128:$I$146, ROW('Appraisal Inputs'!$I$128:$I$146)-127,""), ROW()-5)),"")="","",IFERROR(INDEX('Appraisal Inputs'!$H$128:$H$146, SMALL(IF("Yes"='Appraisal Inputs'!$I$128:$I$146, ROW('Appraisal Inputs'!$I$128:$I$146)-127,""), ROW()-5)),""))</f>
        <v/>
      </c>
      <c r="U14" s="73" t="str">
        <f>IFERROR(T14/T35,"-")</f>
        <v>-</v>
      </c>
      <c r="V14" s="61" t="str" cm="1">
        <f t="array" ref="V14">IF(IFERROR(INDEX('Appraisal Inputs'!$H$96:$H$114, SMALL(IF("Yes"='Appraisal Inputs'!$I$128:$I$146, ROW('Appraisal Inputs'!$I$128:$I$146)-127,""), ROW()-5)),"")="","",IFERROR(INDEX('Appraisal Inputs'!$H$96:$H$114, SMALL(IF("Yes"='Appraisal Inputs'!$I$128:$I$146, ROW('Appraisal Inputs'!$I$128:$I$146)-127,""), ROW()-5)),""))</f>
        <v/>
      </c>
      <c r="W14" s="78" t="str">
        <f t="shared" si="2"/>
        <v>-</v>
      </c>
      <c r="X14" s="60" t="str" cm="1">
        <f t="array" ref="X14">IF(IFERROR(INDEX('Lender Inputs'!$D$128:$D$146, SMALL(IF("Yes"='Appraisal Inputs'!$I$128:$I$146, ROW('Appraisal Inputs'!$I$128:$I$146)-127,""), ROW()-5)),"")="","",IFERROR(INDEX('Lender Inputs'!$D$128:$D$146, SMALL(IF("Yes"='Appraisal Inputs'!$I$128:$I$146, ROW('Appraisal Inputs'!$I$128:$I$146)-127,""), ROW()-5)),""))</f>
        <v/>
      </c>
      <c r="Y14" s="73" t="str">
        <f>IFERROR(X14/X35,"-")</f>
        <v>-</v>
      </c>
      <c r="Z14" s="61" t="str" cm="1">
        <f t="array" ref="Z14">IF(IFERROR(INDEX('Lender Inputs'!$D$96:$D$114, SMALL(IF("Yes"='Appraisal Inputs'!$I$128:$I$146, ROW('Appraisal Inputs'!$I$128:$I$146)-127,""), ROW()-5)),"")="","",IFERROR(INDEX('Lender Inputs'!$D$96:$D$114, SMALL(IF("Yes"='Appraisal Inputs'!$I$128:$I$146, ROW('Appraisal Inputs'!$I$128:$I$146)-127,""), ROW()-5)),""))</f>
        <v/>
      </c>
      <c r="AA14" s="78" t="str">
        <f t="shared" si="3"/>
        <v>-</v>
      </c>
      <c r="AB14" s="60" t="str" cm="1">
        <f t="array" ref="AB14">IF(IFERROR(INDEX('Lender Inputs'!$E$128:$E$146, SMALL(IF("Yes"='Appraisal Inputs'!$I$128:$I$146, ROW('Appraisal Inputs'!$I$128:$I$146)-127,""), ROW()-5)),"")="","",IFERROR(INDEX('Lender Inputs'!$E$128:$E$146, SMALL(IF("Yes"='Appraisal Inputs'!$I$128:$I$146, ROW('Appraisal Inputs'!$I$128:$I$146)-127,""), ROW()-5)),""))</f>
        <v/>
      </c>
      <c r="AC14" s="73" t="str">
        <f>IFERROR(AB14/AB35,"-")</f>
        <v>-</v>
      </c>
      <c r="AD14" s="61" t="str" cm="1">
        <f t="array" ref="AD14">IF(IFERROR(INDEX('Lender Inputs'!$E$96:$E$114, SMALL(IF("Yes"='Appraisal Inputs'!$I$128:$I$146, ROW('Appraisal Inputs'!$I$128:$I$146)-127,""), ROW()-5)),"")="","",IFERROR(INDEX('Lender Inputs'!$E$96:$E$114, SMALL(IF("Yes"='Appraisal Inputs'!$I$128:$I$146, ROW('Appraisal Inputs'!$I$128:$I$146)-127,""), ROW()-5)),""))</f>
        <v/>
      </c>
      <c r="AE14" s="78" t="str">
        <f t="shared" si="7"/>
        <v>-</v>
      </c>
      <c r="AF14" s="60" t="str" cm="1">
        <f t="array" ref="AF14">IF(IFERROR(INDEX('Lender Inputs'!$F$128:$F$146, SMALL(IF("Yes"='Appraisal Inputs'!$I$128:$I$146, ROW('Appraisal Inputs'!$I$128:$I$146)-127,""), ROW()-5)),"")="","",IFERROR(INDEX('Lender Inputs'!$F$128:$F$146, SMALL(IF("Yes"='Appraisal Inputs'!$I$128:$I$146, ROW('Appraisal Inputs'!$I$128:$I$146)-127,""), ROW()-5)),""))</f>
        <v/>
      </c>
      <c r="AG14" s="73" t="str">
        <f>IFERROR(AF14/AF35,"-")</f>
        <v>-</v>
      </c>
      <c r="AH14" s="61" t="str" cm="1">
        <f t="array" ref="AH14">IF(IFERROR(INDEX('Lender Inputs'!$F$96:$F$114, SMALL(IF("Yes"='Appraisal Inputs'!$I$128:$I$146, ROW('Appraisal Inputs'!$I$128:$I$146)-127,""), ROW()-5)),"")="","",IFERROR(INDEX('Lender Inputs'!$F$96:$F$114, SMALL(IF("Yes"='Appraisal Inputs'!$I$128:$I$146, ROW('Appraisal Inputs'!$I$128:$I$146)-127,""), ROW()-5)),""))</f>
        <v/>
      </c>
      <c r="AI14" s="78" t="str">
        <f t="shared" si="8"/>
        <v>-</v>
      </c>
      <c r="AJ14" s="60" t="str" cm="1">
        <f t="array" ref="AJ14">IF(IFERROR(INDEX('Lender Inputs'!$G$128:$G$146, SMALL(IF("Yes"='Appraisal Inputs'!$I$128:$I$146, ROW('Appraisal Inputs'!$I$128:$I$146)-127,""), ROW()-5)),"")="","",IFERROR(INDEX('Lender Inputs'!$G$128:$G$146, SMALL(IF("Yes"='Appraisal Inputs'!$I$128:$I$146, ROW('Appraisal Inputs'!$I$128:$I$146)-127,""), ROW()-5)),""))</f>
        <v/>
      </c>
      <c r="AK14" s="73" t="str">
        <f>IFERROR(AJ14/AJ35,"-")</f>
        <v>-</v>
      </c>
      <c r="AL14" s="61" t="str" cm="1">
        <f t="array" ref="AL14">IF(IFERROR(INDEX('Lender Inputs'!$G$96:$G$114, SMALL(IF("Yes"='Appraisal Inputs'!$I$128:$I$146, ROW('Appraisal Inputs'!$I$128:$I$146)-127,""), ROW()-5)),"")="","",IFERROR(INDEX('Lender Inputs'!$G$96:$G$114, SMALL(IF("Yes"='Appraisal Inputs'!$I$128:$I$146, ROW('Appraisal Inputs'!$I$128:$I$146)-127,""), ROW()-5)),""))</f>
        <v/>
      </c>
      <c r="AM14" s="78" t="str">
        <f t="shared" si="9"/>
        <v>-</v>
      </c>
      <c r="AN14" s="60" t="str" cm="1">
        <f t="array" ref="AN14">IF(IFERROR(INDEX('Lender Inputs'!$H$128:$H$146, SMALL(IF("Yes"='Appraisal Inputs'!$I$128:$I$146, ROW('Appraisal Inputs'!$I$128:$I$146)-127,""), ROW()-5)),"")="","",IFERROR(INDEX('Lender Inputs'!$H$128:$H$146, SMALL(IF("Yes"='Appraisal Inputs'!$I$128:$I$146, ROW('Appraisal Inputs'!$I$128:$I$146)-127,""), ROW()-5)),""))</f>
        <v/>
      </c>
      <c r="AO14" s="73" t="str">
        <f>IFERROR(AN14/AN35,"-")</f>
        <v>-</v>
      </c>
      <c r="AP14" s="61" t="str" cm="1">
        <f t="array" ref="AP14">IF(IFERROR(INDEX('Lender Inputs'!$H$96:$H$114, SMALL(IF("Yes"='Appraisal Inputs'!$I$128:$I$146, ROW('Appraisal Inputs'!$I$128:$I$146)-127,""), ROW()-5)),"")="","",IFERROR(INDEX('Lender Inputs'!$H$96:$H$114, SMALL(IF("Yes"='Appraisal Inputs'!$I$128:$I$146, ROW('Appraisal Inputs'!$I$128:$I$146)-127,""), ROW()-5)),""))</f>
        <v/>
      </c>
      <c r="AQ14" s="78" t="str">
        <f t="shared" si="10"/>
        <v>-</v>
      </c>
      <c r="AR14" s="60" t="str" cm="1">
        <f t="array" ref="AR14">IF(IFERROR(INDEX('Lender Inputs'!$I$128:$I$146, SMALL(IF("Yes"='Appraisal Inputs'!$I$128:$I$146, ROW('Appraisal Inputs'!$I$128:$I$146)-127,""), ROW()-5)),"")="","",IFERROR(INDEX('Lender Inputs'!$I$128:$I$146, SMALL(IF("Yes"='Appraisal Inputs'!$I$128:$I$146, ROW('Appraisal Inputs'!$I$128:$I$146)-127,""), ROW()-5)),""))</f>
        <v/>
      </c>
      <c r="AS14" s="73" t="str">
        <f>IFERROR(AR14/AR35,"-")</f>
        <v>-</v>
      </c>
      <c r="AT14" s="61" t="str" cm="1">
        <f t="array" ref="AT14">IF(IFERROR(INDEX('Lender Inputs'!$I$96:$I$114, SMALL(IF("Yes"='Appraisal Inputs'!$I$128:$I$146, ROW('Appraisal Inputs'!$I$128:$I$146)-127,""), ROW()-5)),"")="","",IFERROR(INDEX('Lender Inputs'!$I$96:$I$114, SMALL(IF("Yes"='Appraisal Inputs'!$I$128:$I$146, ROW('Appraisal Inputs'!$I$128:$I$146)-127,""), ROW()-5)),""))</f>
        <v/>
      </c>
      <c r="AU14" s="78" t="str">
        <f t="shared" si="11"/>
        <v>-</v>
      </c>
      <c r="AV14" s="60" t="str" cm="1">
        <f t="array" ref="AV14">IF(IFERROR(INDEX('Lender Inputs'!$J$128:$J$146, SMALL(IF("Yes"='Appraisal Inputs'!$I$128:$I$146, ROW('Appraisal Inputs'!$I$128:$I$146)-127,""), ROW()-5)),"")="","",IFERROR(INDEX('Lender Inputs'!$J$128:$J$146, SMALL(IF("Yes"='Appraisal Inputs'!$I$128:$I$146, ROW('Appraisal Inputs'!$I$128:$I$146)-127,""), ROW()-5)),""))</f>
        <v/>
      </c>
      <c r="AW14" s="73" t="str">
        <f>IFERROR(AV14/AV35,"-")</f>
        <v>-</v>
      </c>
      <c r="AX14" s="61" t="str" cm="1">
        <f t="array" ref="AX14">IF(IFERROR(INDEX('Lender Inputs'!$J$96:$J$114, SMALL(IF("Yes"='Appraisal Inputs'!$I$128:$I$146, ROW('Appraisal Inputs'!$I$128:$I$146)-127,""), ROW()-5)),"")="","",IFERROR(INDEX('Lender Inputs'!$J$96:$J$114, SMALL(IF("Yes"='Appraisal Inputs'!$I$128:$I$146, ROW('Appraisal Inputs'!$I$128:$I$146)-127,""), ROW()-5)),""))</f>
        <v/>
      </c>
      <c r="AY14" s="78" t="str">
        <f t="shared" si="12"/>
        <v>-</v>
      </c>
      <c r="AZ14" s="60" t="str" cm="1">
        <f t="array" ref="AZ14">IF(IFERROR(INDEX('Lender Inputs'!$K$128:$K$146, SMALL(IF("Yes"='Appraisal Inputs'!$I$128:$I$146, ROW('Appraisal Inputs'!$I$128:$I$146)-127,""), ROW()-5)),"")="","",IFERROR(INDEX('Lender Inputs'!$K$128:$K$146, SMALL(IF("Yes"='Appraisal Inputs'!$I$128:$I$146, ROW('Appraisal Inputs'!$I$128:$I$146)-127,""), ROW()-5)),""))</f>
        <v/>
      </c>
      <c r="BA14" s="73" t="str">
        <f>IFERROR(AZ14/AZ35,"-")</f>
        <v>-</v>
      </c>
      <c r="BB14" s="61" t="str" cm="1">
        <f t="array" ref="BB14">IF(IFERROR(INDEX('Lender Inputs'!$K$96:$K$114, SMALL(IF("Yes"='Appraisal Inputs'!$I$128:$I$146, ROW('Appraisal Inputs'!$I$128:$I$146)-127,""), ROW()-5)),"")="","",IFERROR(INDEX('Lender Inputs'!$K$96:$K$114, SMALL(IF("Yes"='Appraisal Inputs'!$I$128:$I$146, ROW('Appraisal Inputs'!$I$128:$I$146)-127,""), ROW()-5)),""))</f>
        <v/>
      </c>
      <c r="BC14" s="78" t="str">
        <f t="shared" si="13"/>
        <v>-</v>
      </c>
      <c r="BD14" s="60" t="str" cm="1">
        <f t="array" ref="BD14">IF(IFERROR(INDEX('Lender Inputs'!$L$128:$L$146, SMALL(IF("Yes"='Appraisal Inputs'!$I$128:$I$146, ROW('Appraisal Inputs'!$I$128:$I$146)-127,""), ROW()-5)),"")="","",IFERROR(INDEX('Lender Inputs'!$L$128:$L$146, SMALL(IF("Yes"='Appraisal Inputs'!$I$128:$I$146, ROW('Appraisal Inputs'!$I$128:$I$146)-127,""), ROW()-5)),""))</f>
        <v/>
      </c>
      <c r="BE14" s="73" t="str">
        <f>IFERROR(BD14/BD35,"-")</f>
        <v>-</v>
      </c>
      <c r="BF14" s="61" t="str" cm="1">
        <f t="array" ref="BF14">IF(IFERROR(INDEX('Lender Inputs'!$L$96:$L$114, SMALL(IF("Yes"='Appraisal Inputs'!$I$128:$I$146, ROW('Appraisal Inputs'!$I$128:$I$146)-127,""), ROW()-5)),"")="","",IFERROR(INDEX('Lender Inputs'!$L$96:$L$114, SMALL(IF("Yes"='Appraisal Inputs'!$I$128:$I$146, ROW('Appraisal Inputs'!$I$128:$I$146)-127,""), ROW()-5)),""))</f>
        <v/>
      </c>
      <c r="BG14" s="78" t="str">
        <f t="shared" si="14"/>
        <v>-</v>
      </c>
      <c r="BH14" s="101"/>
    </row>
    <row r="15" spans="1:60" x14ac:dyDescent="0.2">
      <c r="A15" s="765">
        <f t="shared" si="0"/>
        <v>0</v>
      </c>
      <c r="C15" s="55" t="str" cm="1">
        <f t="array" ref="C15">IFERROR(INDEX('Appraisal Inputs'!$C$128:$C$146, SMALL(IF("Yes"='Appraisal Inputs'!$I$128:$I$146, ROW('Appraisal Inputs'!$I$128:$I$146)-127,""), ROW()-5)),"")</f>
        <v/>
      </c>
      <c r="D15" s="60" t="str" cm="1">
        <f t="array" ref="D15">IF(IFERROR(INDEX('Appraisal Inputs'!$D$128:$D$146, SMALL(IF("Yes"='Appraisal Inputs'!$I$128:$I$146, ROW('Appraisal Inputs'!$I$128:$I$146)-127,""), ROW()-5)),"")="","",IFERROR(INDEX('Appraisal Inputs'!$D$128:$D$146, SMALL(IF("Yes"='Appraisal Inputs'!$I$128:$I$146, ROW('Appraisal Inputs'!$I$128:$I$146)-127,""), ROW()-5)),""))</f>
        <v/>
      </c>
      <c r="E15" s="73" t="str">
        <f>IFERROR(D15/D35,"-")</f>
        <v>-</v>
      </c>
      <c r="F15" s="61" t="str" cm="1">
        <f t="array" ref="F15">IF(IFERROR(INDEX('Appraisal Inputs'!$D$96:$D$114, SMALL(IF("Yes"='Appraisal Inputs'!$I$128:$I$146, ROW('Appraisal Inputs'!$I$128:$I$146)-127,""), ROW()-5)),"")="","",IFERROR(INDEX('Appraisal Inputs'!$D$96:$D$114, SMALL(IF("Yes"='Appraisal Inputs'!$I$128:$I$146, ROW('Appraisal Inputs'!$I$128:$I$146)-127,""), ROW()-5)),""))</f>
        <v/>
      </c>
      <c r="G15" s="78" t="str">
        <f>IFERROR(D15/F15,"-")</f>
        <v>-</v>
      </c>
      <c r="H15" s="60" t="str" cm="1">
        <f t="array" ref="H15">IF(IFERROR(INDEX('Appraisal Inputs'!$E$128:$E$146, SMALL(IF("Yes"='Appraisal Inputs'!$I$128:$I$146, ROW('Appraisal Inputs'!$I$128:$I$146)-127,""), ROW()-5)),"")="","",IFERROR(INDEX('Appraisal Inputs'!$E$128:$E$146, SMALL(IF("Yes"='Appraisal Inputs'!$I$128:$I$146, ROW('Appraisal Inputs'!$I$128:$I$146)-127,""), ROW()-5)),""))</f>
        <v/>
      </c>
      <c r="I15" s="73" t="str">
        <f>IFERROR(H15/H35,"-")</f>
        <v>-</v>
      </c>
      <c r="J15" s="61" t="str" cm="1">
        <f t="array" ref="J15">IF(IFERROR(INDEX('Appraisal Inputs'!$E$96:$E$114, SMALL(IF("Yes"='Appraisal Inputs'!$I$128:$I$146, ROW('Appraisal Inputs'!$I$128:$I$146)-127,""), ROW()-5)),"")="","",IFERROR(INDEX('Appraisal Inputs'!$E$96:$E$114, SMALL(IF("Yes"='Appraisal Inputs'!$I$128:$I$146, ROW('Appraisal Inputs'!$I$128:$I$146)-127,""), ROW()-5)),""))</f>
        <v/>
      </c>
      <c r="K15" s="78" t="str">
        <f>IFERROR(H15/J15,"-")</f>
        <v>-</v>
      </c>
      <c r="L15" s="60" t="str" cm="1">
        <f t="array" ref="L15">IF(IFERROR(INDEX('Appraisal Inputs'!$F$128:$F$146, SMALL(IF("Yes"='Appraisal Inputs'!$I$128:$I$146, ROW('Appraisal Inputs'!$I$128:$I$146)-127,""), ROW()-5)),"")="","",IFERROR(INDEX('Appraisal Inputs'!$F$128:$F$146, SMALL(IF("Yes"='Appraisal Inputs'!$I$128:$I$146, ROW('Appraisal Inputs'!$I$128:$I$146)-127,""), ROW()-5)),""))</f>
        <v/>
      </c>
      <c r="M15" s="73" t="str">
        <f>IFERROR(L15/L35,"-")</f>
        <v>-</v>
      </c>
      <c r="N15" s="61" t="str" cm="1">
        <f t="array" ref="N15">IF(IFERROR(INDEX('Appraisal Inputs'!$F$96:$F$114, SMALL(IF("Yes"='Appraisal Inputs'!$I$128:$I$146, ROW('Appraisal Inputs'!$I$128:$I$146)-127,""), ROW()-5)),"")="","",IFERROR(INDEX('Appraisal Inputs'!$F$96:$F$114, SMALL(IF("Yes"='Appraisal Inputs'!$I$128:$I$146, ROW('Appraisal Inputs'!$I$128:$I$146)-127,""), ROW()-5)),""))</f>
        <v/>
      </c>
      <c r="O15" s="78" t="str">
        <f>IFERROR(L15/N15,"-")</f>
        <v>-</v>
      </c>
      <c r="P15" s="60" t="str" cm="1">
        <f t="array" ref="P15">IF(IFERROR(INDEX('Appraisal Inputs'!$G$128:$G$146, SMALL(IF("Yes"='Appraisal Inputs'!$I$128:$I$146, ROW('Appraisal Inputs'!$I$128:$I$146)-127,""), ROW()-5)),"")="","",IFERROR(INDEX('Appraisal Inputs'!$G$128:$G$146, SMALL(IF("Yes"='Appraisal Inputs'!$I$128:$I$146, ROW('Appraisal Inputs'!$I$128:$I$146)-127,""), ROW()-5)),""))</f>
        <v/>
      </c>
      <c r="Q15" s="73" t="str">
        <f>IFERROR(P15/P35,"-")</f>
        <v>-</v>
      </c>
      <c r="R15" s="61" t="str" cm="1">
        <f t="array" ref="R15">IF(IFERROR(INDEX('Appraisal Inputs'!$G$96:$G$114, SMALL(IF("Yes"='Appraisal Inputs'!$I$128:$I$146, ROW('Appraisal Inputs'!$I$128:$I$146)-127,""), ROW()-5)),"")="","",IFERROR(INDEX('Appraisal Inputs'!$G$96:$G$114, SMALL(IF("Yes"='Appraisal Inputs'!$I$128:$I$146, ROW('Appraisal Inputs'!$I$128:$I$146)-127,""), ROW()-5)),""))</f>
        <v/>
      </c>
      <c r="S15" s="78" t="str">
        <f t="shared" si="1"/>
        <v>-</v>
      </c>
      <c r="T15" s="60" t="str" cm="1">
        <f t="array" ref="T15">IF(IFERROR(INDEX('Appraisal Inputs'!$H$128:$H$146, SMALL(IF("Yes"='Appraisal Inputs'!$I$128:$I$146, ROW('Appraisal Inputs'!$I$128:$I$146)-127,""), ROW()-5)),"")="","",IFERROR(INDEX('Appraisal Inputs'!$H$128:$H$146, SMALL(IF("Yes"='Appraisal Inputs'!$I$128:$I$146, ROW('Appraisal Inputs'!$I$128:$I$146)-127,""), ROW()-5)),""))</f>
        <v/>
      </c>
      <c r="U15" s="73" t="str">
        <f>IFERROR(T15/T35,"-")</f>
        <v>-</v>
      </c>
      <c r="V15" s="61" t="str" cm="1">
        <f t="array" ref="V15">IF(IFERROR(INDEX('Appraisal Inputs'!$H$96:$H$114, SMALL(IF("Yes"='Appraisal Inputs'!$I$128:$I$146, ROW('Appraisal Inputs'!$I$128:$I$146)-127,""), ROW()-5)),"")="","",IFERROR(INDEX('Appraisal Inputs'!$H$96:$H$114, SMALL(IF("Yes"='Appraisal Inputs'!$I$128:$I$146, ROW('Appraisal Inputs'!$I$128:$I$146)-127,""), ROW()-5)),""))</f>
        <v/>
      </c>
      <c r="W15" s="78" t="str">
        <f t="shared" si="2"/>
        <v>-</v>
      </c>
      <c r="X15" s="60" t="str" cm="1">
        <f t="array" ref="X15">IF(IFERROR(INDEX('Lender Inputs'!$D$128:$D$146, SMALL(IF("Yes"='Appraisal Inputs'!$I$128:$I$146, ROW('Appraisal Inputs'!$I$128:$I$146)-127,""), ROW()-5)),"")="","",IFERROR(INDEX('Lender Inputs'!$D$128:$D$146, SMALL(IF("Yes"='Appraisal Inputs'!$I$128:$I$146, ROW('Appraisal Inputs'!$I$128:$I$146)-127,""), ROW()-5)),""))</f>
        <v/>
      </c>
      <c r="Y15" s="73" t="str">
        <f>IFERROR(X15/X35,"-")</f>
        <v>-</v>
      </c>
      <c r="Z15" s="61" t="str" cm="1">
        <f t="array" ref="Z15">IF(IFERROR(INDEX('Lender Inputs'!$D$96:$D$114, SMALL(IF("Yes"='Appraisal Inputs'!$I$128:$I$146, ROW('Appraisal Inputs'!$I$128:$I$146)-127,""), ROW()-5)),"")="","",IFERROR(INDEX('Lender Inputs'!$D$96:$D$114, SMALL(IF("Yes"='Appraisal Inputs'!$I$128:$I$146, ROW('Appraisal Inputs'!$I$128:$I$146)-127,""), ROW()-5)),""))</f>
        <v/>
      </c>
      <c r="AA15" s="78" t="str">
        <f t="shared" si="3"/>
        <v>-</v>
      </c>
      <c r="AB15" s="60" t="str" cm="1">
        <f t="array" ref="AB15">IF(IFERROR(INDEX('Lender Inputs'!$E$128:$E$146, SMALL(IF("Yes"='Appraisal Inputs'!$I$128:$I$146, ROW('Appraisal Inputs'!$I$128:$I$146)-127,""), ROW()-5)),"")="","",IFERROR(INDEX('Lender Inputs'!$E$128:$E$146, SMALL(IF("Yes"='Appraisal Inputs'!$I$128:$I$146, ROW('Appraisal Inputs'!$I$128:$I$146)-127,""), ROW()-5)),""))</f>
        <v/>
      </c>
      <c r="AC15" s="73" t="str">
        <f>IFERROR(AB15/AB35,"-")</f>
        <v>-</v>
      </c>
      <c r="AD15" s="61" t="str" cm="1">
        <f t="array" ref="AD15">IF(IFERROR(INDEX('Lender Inputs'!$E$96:$E$114, SMALL(IF("Yes"='Appraisal Inputs'!$I$128:$I$146, ROW('Appraisal Inputs'!$I$128:$I$146)-127,""), ROW()-5)),"")="","",IFERROR(INDEX('Lender Inputs'!$E$96:$E$114, SMALL(IF("Yes"='Appraisal Inputs'!$I$128:$I$146, ROW('Appraisal Inputs'!$I$128:$I$146)-127,""), ROW()-5)),""))</f>
        <v/>
      </c>
      <c r="AE15" s="78" t="str">
        <f>IFERROR(AB15/AD15,"-")</f>
        <v>-</v>
      </c>
      <c r="AF15" s="60" t="str" cm="1">
        <f t="array" ref="AF15">IF(IFERROR(INDEX('Lender Inputs'!$F$128:$F$146, SMALL(IF("Yes"='Appraisal Inputs'!$I$128:$I$146, ROW('Appraisal Inputs'!$I$128:$I$146)-127,""), ROW()-5)),"")="","",IFERROR(INDEX('Lender Inputs'!$F$128:$F$146, SMALL(IF("Yes"='Appraisal Inputs'!$I$128:$I$146, ROW('Appraisal Inputs'!$I$128:$I$146)-127,""), ROW()-5)),""))</f>
        <v/>
      </c>
      <c r="AG15" s="73" t="str">
        <f>IFERROR(AF15/AF35,"-")</f>
        <v>-</v>
      </c>
      <c r="AH15" s="61" t="str" cm="1">
        <f t="array" ref="AH15">IF(IFERROR(INDEX('Lender Inputs'!$F$96:$F$114, SMALL(IF("Yes"='Appraisal Inputs'!$I$128:$I$146, ROW('Appraisal Inputs'!$I$128:$I$146)-127,""), ROW()-5)),"")="","",IFERROR(INDEX('Lender Inputs'!$F$96:$F$114, SMALL(IF("Yes"='Appraisal Inputs'!$I$128:$I$146, ROW('Appraisal Inputs'!$I$128:$I$146)-127,""), ROW()-5)),""))</f>
        <v/>
      </c>
      <c r="AI15" s="78" t="str">
        <f>IFERROR(AF15/AH15,"-")</f>
        <v>-</v>
      </c>
      <c r="AJ15" s="60" t="str" cm="1">
        <f t="array" ref="AJ15">IF(IFERROR(INDEX('Lender Inputs'!$G$128:$G$146, SMALL(IF("Yes"='Appraisal Inputs'!$I$128:$I$146, ROW('Appraisal Inputs'!$I$128:$I$146)-127,""), ROW()-5)),"")="","",IFERROR(INDEX('Lender Inputs'!$G$128:$G$146, SMALL(IF("Yes"='Appraisal Inputs'!$I$128:$I$146, ROW('Appraisal Inputs'!$I$128:$I$146)-127,""), ROW()-5)),""))</f>
        <v/>
      </c>
      <c r="AK15" s="73" t="str">
        <f>IFERROR(AJ15/AJ35,"-")</f>
        <v>-</v>
      </c>
      <c r="AL15" s="61" t="str" cm="1">
        <f t="array" ref="AL15">IF(IFERROR(INDEX('Lender Inputs'!$G$96:$G$114, SMALL(IF("Yes"='Appraisal Inputs'!$I$128:$I$146, ROW('Appraisal Inputs'!$I$128:$I$146)-127,""), ROW()-5)),"")="","",IFERROR(INDEX('Lender Inputs'!$G$96:$G$114, SMALL(IF("Yes"='Appraisal Inputs'!$I$128:$I$146, ROW('Appraisal Inputs'!$I$128:$I$146)-127,""), ROW()-5)),""))</f>
        <v/>
      </c>
      <c r="AM15" s="78" t="str">
        <f>IFERROR(AJ15/AL15,"-")</f>
        <v>-</v>
      </c>
      <c r="AN15" s="60" t="str" cm="1">
        <f t="array" ref="AN15">IF(IFERROR(INDEX('Lender Inputs'!$H$128:$H$146, SMALL(IF("Yes"='Appraisal Inputs'!$I$128:$I$146, ROW('Appraisal Inputs'!$I$128:$I$146)-127,""), ROW()-5)),"")="","",IFERROR(INDEX('Lender Inputs'!$H$128:$H$146, SMALL(IF("Yes"='Appraisal Inputs'!$I$128:$I$146, ROW('Appraisal Inputs'!$I$128:$I$146)-127,""), ROW()-5)),""))</f>
        <v/>
      </c>
      <c r="AO15" s="73" t="str">
        <f>IFERROR(AN15/AN35,"-")</f>
        <v>-</v>
      </c>
      <c r="AP15" s="61" t="str" cm="1">
        <f t="array" ref="AP15">IF(IFERROR(INDEX('Lender Inputs'!$H$96:$H$114, SMALL(IF("Yes"='Appraisal Inputs'!$I$128:$I$146, ROW('Appraisal Inputs'!$I$128:$I$146)-127,""), ROW()-5)),"")="","",IFERROR(INDEX('Lender Inputs'!$H$96:$H$114, SMALL(IF("Yes"='Appraisal Inputs'!$I$128:$I$146, ROW('Appraisal Inputs'!$I$128:$I$146)-127,""), ROW()-5)),""))</f>
        <v/>
      </c>
      <c r="AQ15" s="78" t="str">
        <f>IFERROR(AN15/AP15,"-")</f>
        <v>-</v>
      </c>
      <c r="AR15" s="60" t="str" cm="1">
        <f t="array" ref="AR15">IF(IFERROR(INDEX('Lender Inputs'!$I$128:$I$146, SMALL(IF("Yes"='Appraisal Inputs'!$I$128:$I$146, ROW('Appraisal Inputs'!$I$128:$I$146)-127,""), ROW()-5)),"")="","",IFERROR(INDEX('Lender Inputs'!$I$128:$I$146, SMALL(IF("Yes"='Appraisal Inputs'!$I$128:$I$146, ROW('Appraisal Inputs'!$I$128:$I$146)-127,""), ROW()-5)),""))</f>
        <v/>
      </c>
      <c r="AS15" s="73" t="str">
        <f>IFERROR(AR15/AR35,"-")</f>
        <v>-</v>
      </c>
      <c r="AT15" s="61" t="str" cm="1">
        <f t="array" ref="AT15">IF(IFERROR(INDEX('Lender Inputs'!$I$96:$I$114, SMALL(IF("Yes"='Appraisal Inputs'!$I$128:$I$146, ROW('Appraisal Inputs'!$I$128:$I$146)-127,""), ROW()-5)),"")="","",IFERROR(INDEX('Lender Inputs'!$I$96:$I$114, SMALL(IF("Yes"='Appraisal Inputs'!$I$128:$I$146, ROW('Appraisal Inputs'!$I$128:$I$146)-127,""), ROW()-5)),""))</f>
        <v/>
      </c>
      <c r="AU15" s="78" t="str">
        <f>IFERROR(AR15/AT15,"-")</f>
        <v>-</v>
      </c>
      <c r="AV15" s="60" t="str" cm="1">
        <f t="array" ref="AV15">IF(IFERROR(INDEX('Lender Inputs'!$J$128:$J$146, SMALL(IF("Yes"='Appraisal Inputs'!$I$128:$I$146, ROW('Appraisal Inputs'!$I$128:$I$146)-127,""), ROW()-5)),"")="","",IFERROR(INDEX('Lender Inputs'!$J$128:$J$146, SMALL(IF("Yes"='Appraisal Inputs'!$I$128:$I$146, ROW('Appraisal Inputs'!$I$128:$I$146)-127,""), ROW()-5)),""))</f>
        <v/>
      </c>
      <c r="AW15" s="73" t="str">
        <f>IFERROR(AV15/AV35,"-")</f>
        <v>-</v>
      </c>
      <c r="AX15" s="61" t="str" cm="1">
        <f t="array" ref="AX15">IF(IFERROR(INDEX('Lender Inputs'!$J$96:$J$114, SMALL(IF("Yes"='Appraisal Inputs'!$I$128:$I$146, ROW('Appraisal Inputs'!$I$128:$I$146)-127,""), ROW()-5)),"")="","",IFERROR(INDEX('Lender Inputs'!$J$96:$J$114, SMALL(IF("Yes"='Appraisal Inputs'!$I$128:$I$146, ROW('Appraisal Inputs'!$I$128:$I$146)-127,""), ROW()-5)),""))</f>
        <v/>
      </c>
      <c r="AY15" s="78" t="str">
        <f>IFERROR(AV15/AX15,"-")</f>
        <v>-</v>
      </c>
      <c r="AZ15" s="60" t="str" cm="1">
        <f t="array" ref="AZ15">IF(IFERROR(INDEX('Lender Inputs'!$K$128:$K$146, SMALL(IF("Yes"='Appraisal Inputs'!$I$128:$I$146, ROW('Appraisal Inputs'!$I$128:$I$146)-127,""), ROW()-5)),"")="","",IFERROR(INDEX('Lender Inputs'!$K$128:$K$146, SMALL(IF("Yes"='Appraisal Inputs'!$I$128:$I$146, ROW('Appraisal Inputs'!$I$128:$I$146)-127,""), ROW()-5)),""))</f>
        <v/>
      </c>
      <c r="BA15" s="73" t="str">
        <f>IFERROR(AZ15/AZ35,"-")</f>
        <v>-</v>
      </c>
      <c r="BB15" s="61" t="str" cm="1">
        <f t="array" ref="BB15">IF(IFERROR(INDEX('Lender Inputs'!$K$96:$K$114, SMALL(IF("Yes"='Appraisal Inputs'!$I$128:$I$146, ROW('Appraisal Inputs'!$I$128:$I$146)-127,""), ROW()-5)),"")="","",IFERROR(INDEX('Lender Inputs'!$K$96:$K$114, SMALL(IF("Yes"='Appraisal Inputs'!$I$128:$I$146, ROW('Appraisal Inputs'!$I$128:$I$146)-127,""), ROW()-5)),""))</f>
        <v/>
      </c>
      <c r="BC15" s="78" t="str">
        <f>IFERROR(AZ15/BB15,"-")</f>
        <v>-</v>
      </c>
      <c r="BD15" s="60" t="str" cm="1">
        <f t="array" ref="BD15">IF(IFERROR(INDEX('Lender Inputs'!$L$128:$L$146, SMALL(IF("Yes"='Appraisal Inputs'!$I$128:$I$146, ROW('Appraisal Inputs'!$I$128:$I$146)-127,""), ROW()-5)),"")="","",IFERROR(INDEX('Lender Inputs'!$L$128:$L$146, SMALL(IF("Yes"='Appraisal Inputs'!$I$128:$I$146, ROW('Appraisal Inputs'!$I$128:$I$146)-127,""), ROW()-5)),""))</f>
        <v/>
      </c>
      <c r="BE15" s="73" t="str">
        <f>IFERROR(BD15/BD35,"-")</f>
        <v>-</v>
      </c>
      <c r="BF15" s="61" t="str" cm="1">
        <f t="array" ref="BF15">IF(IFERROR(INDEX('Lender Inputs'!$L$96:$L$114, SMALL(IF("Yes"='Appraisal Inputs'!$I$128:$I$146, ROW('Appraisal Inputs'!$I$128:$I$146)-127,""), ROW()-5)),"")="","",IFERROR(INDEX('Lender Inputs'!$L$96:$L$114, SMALL(IF("Yes"='Appraisal Inputs'!$I$128:$I$146, ROW('Appraisal Inputs'!$I$128:$I$146)-127,""), ROW()-5)),""))</f>
        <v/>
      </c>
      <c r="BG15" s="78" t="str">
        <f>IFERROR(BD15/BF15,"-")</f>
        <v>-</v>
      </c>
      <c r="BH15" s="101"/>
    </row>
    <row r="16" spans="1:60" x14ac:dyDescent="0.2">
      <c r="A16" s="765">
        <f t="shared" si="0"/>
        <v>0</v>
      </c>
      <c r="C16" s="55" t="str" cm="1">
        <f t="array" ref="C16">IFERROR(INDEX('Appraisal Inputs'!$C$128:$C$146, SMALL(IF("Yes"='Appraisal Inputs'!$I$128:$I$146, ROW('Appraisal Inputs'!$I$128:$I$146)-127,""), ROW()-5)),"")</f>
        <v/>
      </c>
      <c r="D16" s="60" t="str" cm="1">
        <f t="array" ref="D16">IF(IFERROR(INDEX('Appraisal Inputs'!$D$128:$D$146, SMALL(IF("Yes"='Appraisal Inputs'!$I$128:$I$146, ROW('Appraisal Inputs'!$I$128:$I$146)-127,""), ROW()-5)),"")="","",IFERROR(INDEX('Appraisal Inputs'!$D$128:$D$146, SMALL(IF("Yes"='Appraisal Inputs'!$I$128:$I$146, ROW('Appraisal Inputs'!$I$128:$I$146)-127,""), ROW()-5)),""))</f>
        <v/>
      </c>
      <c r="E16" s="73" t="str">
        <f>IFERROR(D15/D35,"-")</f>
        <v>-</v>
      </c>
      <c r="F16" s="61" t="str" cm="1">
        <f t="array" ref="F16">IF(IFERROR(INDEX('Appraisal Inputs'!$D$96:$D$114, SMALL(IF("Yes"='Appraisal Inputs'!$I$128:$I$146, ROW('Appraisal Inputs'!$I$128:$I$146)-127,""), ROW()-5)),"")="","",IFERROR(INDEX('Appraisal Inputs'!$D$96:$D$114, SMALL(IF("Yes"='Appraisal Inputs'!$I$128:$I$146, ROW('Appraisal Inputs'!$I$128:$I$146)-127,""), ROW()-5)),""))</f>
        <v/>
      </c>
      <c r="G16" s="78" t="str">
        <f>IFERROR(D15/F15,"-")</f>
        <v>-</v>
      </c>
      <c r="H16" s="60" t="str" cm="1">
        <f t="array" ref="H16">IF(IFERROR(INDEX('Appraisal Inputs'!$E$128:$E$146, SMALL(IF("Yes"='Appraisal Inputs'!$I$128:$I$146, ROW('Appraisal Inputs'!$I$128:$I$146)-127,""), ROW()-5)),"")="","",IFERROR(INDEX('Appraisal Inputs'!$E$128:$E$146, SMALL(IF("Yes"='Appraisal Inputs'!$I$128:$I$146, ROW('Appraisal Inputs'!$I$128:$I$146)-127,""), ROW()-5)),""))</f>
        <v/>
      </c>
      <c r="I16" s="73" t="str">
        <f>IFERROR(H15/H35,"-")</f>
        <v>-</v>
      </c>
      <c r="J16" s="61" t="str" cm="1">
        <f t="array" ref="J16">IF(IFERROR(INDEX('Appraisal Inputs'!$E$96:$E$114, SMALL(IF("Yes"='Appraisal Inputs'!$I$128:$I$146, ROW('Appraisal Inputs'!$I$128:$I$146)-127,""), ROW()-5)),"")="","",IFERROR(INDEX('Appraisal Inputs'!$E$96:$E$114, SMALL(IF("Yes"='Appraisal Inputs'!$I$128:$I$146, ROW('Appraisal Inputs'!$I$128:$I$146)-127,""), ROW()-5)),""))</f>
        <v/>
      </c>
      <c r="K16" s="78" t="str">
        <f>IFERROR(H15/J15,"-")</f>
        <v>-</v>
      </c>
      <c r="L16" s="60" t="str" cm="1">
        <f t="array" ref="L16">IF(IFERROR(INDEX('Appraisal Inputs'!$F$128:$F$146, SMALL(IF("Yes"='Appraisal Inputs'!$I$128:$I$146, ROW('Appraisal Inputs'!$I$128:$I$146)-127,""), ROW()-5)),"")="","",IFERROR(INDEX('Appraisal Inputs'!$F$128:$F$146, SMALL(IF("Yes"='Appraisal Inputs'!$I$128:$I$146, ROW('Appraisal Inputs'!$I$128:$I$146)-127,""), ROW()-5)),""))</f>
        <v/>
      </c>
      <c r="M16" s="73" t="str">
        <f>IFERROR(L15/L35,"-")</f>
        <v>-</v>
      </c>
      <c r="N16" s="61" t="str" cm="1">
        <f t="array" ref="N16">IF(IFERROR(INDEX('Appraisal Inputs'!$F$96:$F$114, SMALL(IF("Yes"='Appraisal Inputs'!$I$128:$I$146, ROW('Appraisal Inputs'!$I$128:$I$146)-127,""), ROW()-5)),"")="","",IFERROR(INDEX('Appraisal Inputs'!$F$96:$F$114, SMALL(IF("Yes"='Appraisal Inputs'!$I$128:$I$146, ROW('Appraisal Inputs'!$I$128:$I$146)-127,""), ROW()-5)),""))</f>
        <v/>
      </c>
      <c r="O16" s="78" t="str">
        <f>IFERROR(L15/N15,"-")</f>
        <v>-</v>
      </c>
      <c r="P16" s="60" t="str" cm="1">
        <f t="array" ref="P16">IF(IFERROR(INDEX('Appraisal Inputs'!$G$128:$G$146, SMALL(IF("Yes"='Appraisal Inputs'!$I$128:$I$146, ROW('Appraisal Inputs'!$I$128:$I$146)-127,""), ROW()-5)),"")="","",IFERROR(INDEX('Appraisal Inputs'!$G$128:$G$146, SMALL(IF("Yes"='Appraisal Inputs'!$I$128:$I$146, ROW('Appraisal Inputs'!$I$128:$I$146)-127,""), ROW()-5)),""))</f>
        <v/>
      </c>
      <c r="Q16" s="73" t="str">
        <f>IFERROR(P15/P35,"-")</f>
        <v>-</v>
      </c>
      <c r="R16" s="61" t="str" cm="1">
        <f t="array" ref="R16">IF(IFERROR(INDEX('Appraisal Inputs'!$G$96:$G$114, SMALL(IF("Yes"='Appraisal Inputs'!$I$128:$I$146, ROW('Appraisal Inputs'!$I$128:$I$146)-127,""), ROW()-5)),"")="","",IFERROR(INDEX('Appraisal Inputs'!$G$96:$G$114, SMALL(IF("Yes"='Appraisal Inputs'!$I$128:$I$146, ROW('Appraisal Inputs'!$I$128:$I$146)-127,""), ROW()-5)),""))</f>
        <v/>
      </c>
      <c r="S16" s="78" t="str">
        <f>IFERROR(P15/R15,"-")</f>
        <v>-</v>
      </c>
      <c r="T16" s="60" t="str" cm="1">
        <f t="array" ref="T16">IF(IFERROR(INDEX('Appraisal Inputs'!$H$128:$H$146, SMALL(IF("Yes"='Appraisal Inputs'!$I$128:$I$146, ROW('Appraisal Inputs'!$I$128:$I$146)-127,""), ROW()-5)),"")="","",IFERROR(INDEX('Appraisal Inputs'!$H$128:$H$146, SMALL(IF("Yes"='Appraisal Inputs'!$I$128:$I$146, ROW('Appraisal Inputs'!$I$128:$I$146)-127,""), ROW()-5)),""))</f>
        <v/>
      </c>
      <c r="U16" s="73" t="str">
        <f>IFERROR(T15/T35,"-")</f>
        <v>-</v>
      </c>
      <c r="V16" s="61" t="str" cm="1">
        <f t="array" ref="V16">IF(IFERROR(INDEX('Appraisal Inputs'!$H$96:$H$114, SMALL(IF("Yes"='Appraisal Inputs'!$I$128:$I$146, ROW('Appraisal Inputs'!$I$128:$I$146)-127,""), ROW()-5)),"")="","",IFERROR(INDEX('Appraisal Inputs'!$H$96:$H$114, SMALL(IF("Yes"='Appraisal Inputs'!$I$128:$I$146, ROW('Appraisal Inputs'!$I$128:$I$146)-127,""), ROW()-5)),""))</f>
        <v/>
      </c>
      <c r="W16" s="78" t="str">
        <f>IFERROR(T15/V15,"-")</f>
        <v>-</v>
      </c>
      <c r="X16" s="60" t="str" cm="1">
        <f t="array" ref="X16">IF(IFERROR(INDEX('Lender Inputs'!$D$128:$D$146, SMALL(IF("Yes"='Appraisal Inputs'!$I$128:$I$146, ROW('Appraisal Inputs'!$I$128:$I$146)-127,""), ROW()-5)),"")="","",IFERROR(INDEX('Lender Inputs'!$D$128:$D$146, SMALL(IF("Yes"='Appraisal Inputs'!$I$128:$I$146, ROW('Appraisal Inputs'!$I$128:$I$146)-127,""), ROW()-5)),""))</f>
        <v/>
      </c>
      <c r="Y16" s="73" t="str">
        <f>IFERROR(X15/X35,"-")</f>
        <v>-</v>
      </c>
      <c r="Z16" s="61" t="str" cm="1">
        <f t="array" ref="Z16">IF(IFERROR(INDEX('Lender Inputs'!$D$96:$D$114, SMALL(IF("Yes"='Appraisal Inputs'!$I$128:$I$146, ROW('Appraisal Inputs'!$I$128:$I$146)-127,""), ROW()-5)),"")="","",IFERROR(INDEX('Lender Inputs'!$D$96:$D$114, SMALL(IF("Yes"='Appraisal Inputs'!$I$128:$I$146, ROW('Appraisal Inputs'!$I$128:$I$146)-127,""), ROW()-5)),""))</f>
        <v/>
      </c>
      <c r="AA16" s="78" t="str">
        <f>IFERROR(X15/Z15,"-")</f>
        <v>-</v>
      </c>
      <c r="AB16" s="60" t="str" cm="1">
        <f t="array" ref="AB16">IF(IFERROR(INDEX('Lender Inputs'!$E$128:$E$146, SMALL(IF("Yes"='Appraisal Inputs'!$I$128:$I$146, ROW('Appraisal Inputs'!$I$128:$I$146)-127,""), ROW()-5)),"")="","",IFERROR(INDEX('Lender Inputs'!$E$128:$E$146, SMALL(IF("Yes"='Appraisal Inputs'!$I$128:$I$146, ROW('Appraisal Inputs'!$I$128:$I$146)-127,""), ROW()-5)),""))</f>
        <v/>
      </c>
      <c r="AC16" s="73" t="str">
        <f>IFERROR(AB15/AB35,"-")</f>
        <v>-</v>
      </c>
      <c r="AD16" s="61" t="str" cm="1">
        <f t="array" ref="AD16">IF(IFERROR(INDEX('Lender Inputs'!$E$96:$E$114, SMALL(IF("Yes"='Appraisal Inputs'!$I$128:$I$146, ROW('Appraisal Inputs'!$I$128:$I$146)-127,""), ROW()-5)),"")="","",IFERROR(INDEX('Lender Inputs'!$E$96:$E$114, SMALL(IF("Yes"='Appraisal Inputs'!$I$128:$I$146, ROW('Appraisal Inputs'!$I$128:$I$146)-127,""), ROW()-5)),""))</f>
        <v/>
      </c>
      <c r="AE16" s="78" t="str">
        <f>IFERROR(AB15/AD15,"-")</f>
        <v>-</v>
      </c>
      <c r="AF16" s="60" t="str" cm="1">
        <f t="array" ref="AF16">IF(IFERROR(INDEX('Lender Inputs'!$F$128:$F$146, SMALL(IF("Yes"='Appraisal Inputs'!$I$128:$I$146, ROW('Appraisal Inputs'!$I$128:$I$146)-127,""), ROW()-5)),"")="","",IFERROR(INDEX('Lender Inputs'!$F$128:$F$146, SMALL(IF("Yes"='Appraisal Inputs'!$I$128:$I$146, ROW('Appraisal Inputs'!$I$128:$I$146)-127,""), ROW()-5)),""))</f>
        <v/>
      </c>
      <c r="AG16" s="73" t="str">
        <f>IFERROR(AF15/AF35,"-")</f>
        <v>-</v>
      </c>
      <c r="AH16" s="61" t="str" cm="1">
        <f t="array" ref="AH16">IF(IFERROR(INDEX('Lender Inputs'!$F$96:$F$114, SMALL(IF("Yes"='Appraisal Inputs'!$I$128:$I$146, ROW('Appraisal Inputs'!$I$128:$I$146)-127,""), ROW()-5)),"")="","",IFERROR(INDEX('Lender Inputs'!$F$96:$F$114, SMALL(IF("Yes"='Appraisal Inputs'!$I$128:$I$146, ROW('Appraisal Inputs'!$I$128:$I$146)-127,""), ROW()-5)),""))</f>
        <v/>
      </c>
      <c r="AI16" s="78" t="str">
        <f>IFERROR(AF15/AH15,"-")</f>
        <v>-</v>
      </c>
      <c r="AJ16" s="60" t="str" cm="1">
        <f t="array" ref="AJ16">IF(IFERROR(INDEX('Lender Inputs'!$G$128:$G$146, SMALL(IF("Yes"='Appraisal Inputs'!$I$128:$I$146, ROW('Appraisal Inputs'!$I$128:$I$146)-127,""), ROW()-5)),"")="","",IFERROR(INDEX('Lender Inputs'!$G$128:$G$146, SMALL(IF("Yes"='Appraisal Inputs'!$I$128:$I$146, ROW('Appraisal Inputs'!$I$128:$I$146)-127,""), ROW()-5)),""))</f>
        <v/>
      </c>
      <c r="AK16" s="73" t="str">
        <f>IFERROR(AJ15/AJ35,"-")</f>
        <v>-</v>
      </c>
      <c r="AL16" s="61" t="str" cm="1">
        <f t="array" ref="AL16">IF(IFERROR(INDEX('Lender Inputs'!$G$96:$G$114, SMALL(IF("Yes"='Appraisal Inputs'!$I$128:$I$146, ROW('Appraisal Inputs'!$I$128:$I$146)-127,""), ROW()-5)),"")="","",IFERROR(INDEX('Lender Inputs'!$G$96:$G$114, SMALL(IF("Yes"='Appraisal Inputs'!$I$128:$I$146, ROW('Appraisal Inputs'!$I$128:$I$146)-127,""), ROW()-5)),""))</f>
        <v/>
      </c>
      <c r="AM16" s="78" t="str">
        <f>IFERROR(AJ15/AL15,"-")</f>
        <v>-</v>
      </c>
      <c r="AN16" s="60" t="str" cm="1">
        <f t="array" ref="AN16">IF(IFERROR(INDEX('Lender Inputs'!$H$128:$H$146, SMALL(IF("Yes"='Appraisal Inputs'!$I$128:$I$146, ROW('Appraisal Inputs'!$I$128:$I$146)-127,""), ROW()-5)),"")="","",IFERROR(INDEX('Lender Inputs'!$H$128:$H$146, SMALL(IF("Yes"='Appraisal Inputs'!$I$128:$I$146, ROW('Appraisal Inputs'!$I$128:$I$146)-127,""), ROW()-5)),""))</f>
        <v/>
      </c>
      <c r="AO16" s="73" t="str">
        <f>IFERROR(AN15/AN35,"-")</f>
        <v>-</v>
      </c>
      <c r="AP16" s="61" t="str" cm="1">
        <f t="array" ref="AP16">IF(IFERROR(INDEX('Lender Inputs'!$H$96:$H$114, SMALL(IF("Yes"='Appraisal Inputs'!$I$128:$I$146, ROW('Appraisal Inputs'!$I$128:$I$146)-127,""), ROW()-5)),"")="","",IFERROR(INDEX('Lender Inputs'!$H$96:$H$114, SMALL(IF("Yes"='Appraisal Inputs'!$I$128:$I$146, ROW('Appraisal Inputs'!$I$128:$I$146)-127,""), ROW()-5)),""))</f>
        <v/>
      </c>
      <c r="AQ16" s="78" t="str">
        <f>IFERROR(AN15/AP15,"-")</f>
        <v>-</v>
      </c>
      <c r="AR16" s="60" t="str" cm="1">
        <f t="array" ref="AR16">IF(IFERROR(INDEX('Lender Inputs'!$I$128:$I$146, SMALL(IF("Yes"='Appraisal Inputs'!$I$128:$I$146, ROW('Appraisal Inputs'!$I$128:$I$146)-127,""), ROW()-5)),"")="","",IFERROR(INDEX('Lender Inputs'!$I$128:$I$146, SMALL(IF("Yes"='Appraisal Inputs'!$I$128:$I$146, ROW('Appraisal Inputs'!$I$128:$I$146)-127,""), ROW()-5)),""))</f>
        <v/>
      </c>
      <c r="AS16" s="73" t="str">
        <f>IFERROR(AR15/AR35,"-")</f>
        <v>-</v>
      </c>
      <c r="AT16" s="61" t="str" cm="1">
        <f t="array" ref="AT16">IF(IFERROR(INDEX('Lender Inputs'!$I$96:$I$114, SMALL(IF("Yes"='Appraisal Inputs'!$I$128:$I$146, ROW('Appraisal Inputs'!$I$128:$I$146)-127,""), ROW()-5)),"")="","",IFERROR(INDEX('Lender Inputs'!$I$96:$I$114, SMALL(IF("Yes"='Appraisal Inputs'!$I$128:$I$146, ROW('Appraisal Inputs'!$I$128:$I$146)-127,""), ROW()-5)),""))</f>
        <v/>
      </c>
      <c r="AU16" s="78" t="str">
        <f>IFERROR(AR15/AT15,"-")</f>
        <v>-</v>
      </c>
      <c r="AV16" s="60" t="str" cm="1">
        <f t="array" ref="AV16">IF(IFERROR(INDEX('Lender Inputs'!$J$128:$J$146, SMALL(IF("Yes"='Appraisal Inputs'!$I$128:$I$146, ROW('Appraisal Inputs'!$I$128:$I$146)-127,""), ROW()-5)),"")="","",IFERROR(INDEX('Lender Inputs'!$J$128:$J$146, SMALL(IF("Yes"='Appraisal Inputs'!$I$128:$I$146, ROW('Appraisal Inputs'!$I$128:$I$146)-127,""), ROW()-5)),""))</f>
        <v/>
      </c>
      <c r="AW16" s="73" t="str">
        <f>IFERROR(AV15/AV35,"-")</f>
        <v>-</v>
      </c>
      <c r="AX16" s="61" t="str" cm="1">
        <f t="array" ref="AX16">IF(IFERROR(INDEX('Lender Inputs'!$J$96:$J$114, SMALL(IF("Yes"='Appraisal Inputs'!$I$128:$I$146, ROW('Appraisal Inputs'!$I$128:$I$146)-127,""), ROW()-5)),"")="","",IFERROR(INDEX('Lender Inputs'!$J$96:$J$114, SMALL(IF("Yes"='Appraisal Inputs'!$I$128:$I$146, ROW('Appraisal Inputs'!$I$128:$I$146)-127,""), ROW()-5)),""))</f>
        <v/>
      </c>
      <c r="AY16" s="78" t="str">
        <f>IFERROR(AV15/AX15,"-")</f>
        <v>-</v>
      </c>
      <c r="AZ16" s="60" t="str" cm="1">
        <f t="array" ref="AZ16">IF(IFERROR(INDEX('Lender Inputs'!$K$128:$K$146, SMALL(IF("Yes"='Appraisal Inputs'!$I$128:$I$146, ROW('Appraisal Inputs'!$I$128:$I$146)-127,""), ROW()-5)),"")="","",IFERROR(INDEX('Lender Inputs'!$K$128:$K$146, SMALL(IF("Yes"='Appraisal Inputs'!$I$128:$I$146, ROW('Appraisal Inputs'!$I$128:$I$146)-127,""), ROW()-5)),""))</f>
        <v/>
      </c>
      <c r="BA16" s="73" t="str">
        <f>IFERROR(AZ15/AZ35,"-")</f>
        <v>-</v>
      </c>
      <c r="BB16" s="61" t="str" cm="1">
        <f t="array" ref="BB16">IF(IFERROR(INDEX('Lender Inputs'!$K$96:$K$114, SMALL(IF("Yes"='Appraisal Inputs'!$I$128:$I$146, ROW('Appraisal Inputs'!$I$128:$I$146)-127,""), ROW()-5)),"")="","",IFERROR(INDEX('Lender Inputs'!$K$96:$K$114, SMALL(IF("Yes"='Appraisal Inputs'!$I$128:$I$146, ROW('Appraisal Inputs'!$I$128:$I$146)-127,""), ROW()-5)),""))</f>
        <v/>
      </c>
      <c r="BC16" s="78" t="str">
        <f>IFERROR(AZ15/BB15,"-")</f>
        <v>-</v>
      </c>
      <c r="BD16" s="60" t="str" cm="1">
        <f t="array" ref="BD16">IF(IFERROR(INDEX('Lender Inputs'!$L$128:$L$146, SMALL(IF("Yes"='Appraisal Inputs'!$I$128:$I$146, ROW('Appraisal Inputs'!$I$128:$I$146)-127,""), ROW()-5)),"")="","",IFERROR(INDEX('Lender Inputs'!$L$128:$L$146, SMALL(IF("Yes"='Appraisal Inputs'!$I$128:$I$146, ROW('Appraisal Inputs'!$I$128:$I$146)-127,""), ROW()-5)),""))</f>
        <v/>
      </c>
      <c r="BE16" s="73" t="str">
        <f>IFERROR(BD15/BD35,"-")</f>
        <v>-</v>
      </c>
      <c r="BF16" s="61" t="str" cm="1">
        <f t="array" ref="BF16">IF(IFERROR(INDEX('Lender Inputs'!$L$96:$L$114, SMALL(IF("Yes"='Appraisal Inputs'!$I$128:$I$146, ROW('Appraisal Inputs'!$I$128:$I$146)-127,""), ROW()-5)),"")="","",IFERROR(INDEX('Lender Inputs'!$L$96:$L$114, SMALL(IF("Yes"='Appraisal Inputs'!$I$128:$I$146, ROW('Appraisal Inputs'!$I$128:$I$146)-127,""), ROW()-5)),""))</f>
        <v/>
      </c>
      <c r="BG16" s="78" t="str">
        <f>IFERROR(BD15/BF15,"-")</f>
        <v>-</v>
      </c>
      <c r="BH16" s="101"/>
    </row>
    <row r="17" spans="1:60" x14ac:dyDescent="0.2">
      <c r="A17" s="765">
        <f t="shared" si="0"/>
        <v>0</v>
      </c>
      <c r="C17" s="55" t="str" cm="1">
        <f t="array" ref="C17">IFERROR(INDEX('Appraisal Inputs'!$C$128:$C$146, SMALL(IF("Yes"='Appraisal Inputs'!$I$128:$I$146, ROW('Appraisal Inputs'!$I$128:$I$146)-127,""), ROW()-5)),"")</f>
        <v/>
      </c>
      <c r="D17" s="60" t="str" cm="1">
        <f t="array" ref="D17">IF(IFERROR(INDEX('Appraisal Inputs'!$D$128:$D$146, SMALL(IF("Yes"='Appraisal Inputs'!$I$128:$I$146, ROW('Appraisal Inputs'!$I$128:$I$146)-127,""), ROW()-5)),"")="","",IFERROR(INDEX('Appraisal Inputs'!$D$128:$D$146, SMALL(IF("Yes"='Appraisal Inputs'!$I$128:$I$146, ROW('Appraisal Inputs'!$I$128:$I$146)-127,""), ROW()-5)),""))</f>
        <v/>
      </c>
      <c r="E17" s="73" t="str">
        <f>IFERROR(D17/D35,"-")</f>
        <v>-</v>
      </c>
      <c r="F17" s="61" t="str" cm="1">
        <f t="array" ref="F17">IF(IFERROR(INDEX('Appraisal Inputs'!$D$96:$D$114, SMALL(IF("Yes"='Appraisal Inputs'!$I$128:$I$146, ROW('Appraisal Inputs'!$I$128:$I$146)-127,""), ROW()-5)),"")="","",IFERROR(INDEX('Appraisal Inputs'!$D$96:$D$114, SMALL(IF("Yes"='Appraisal Inputs'!$I$128:$I$146, ROW('Appraisal Inputs'!$I$128:$I$146)-127,""), ROW()-5)),""))</f>
        <v/>
      </c>
      <c r="G17" s="78" t="str">
        <f t="shared" si="4"/>
        <v>-</v>
      </c>
      <c r="H17" s="60" t="str" cm="1">
        <f t="array" ref="H17">IF(IFERROR(INDEX('Appraisal Inputs'!$E$128:$E$146, SMALL(IF("Yes"='Appraisal Inputs'!$I$128:$I$146, ROW('Appraisal Inputs'!$I$128:$I$146)-127,""), ROW()-5)),"")="","",IFERROR(INDEX('Appraisal Inputs'!$E$128:$E$146, SMALL(IF("Yes"='Appraisal Inputs'!$I$128:$I$146, ROW('Appraisal Inputs'!$I$128:$I$146)-127,""), ROW()-5)),""))</f>
        <v/>
      </c>
      <c r="I17" s="73" t="str">
        <f>IFERROR(H17/H35,"-")</f>
        <v>-</v>
      </c>
      <c r="J17" s="61" t="str" cm="1">
        <f t="array" ref="J17">IF(IFERROR(INDEX('Appraisal Inputs'!$E$96:$E$114, SMALL(IF("Yes"='Appraisal Inputs'!$I$128:$I$146, ROW('Appraisal Inputs'!$I$128:$I$146)-127,""), ROW()-5)),"")="","",IFERROR(INDEX('Appraisal Inputs'!$E$96:$E$114, SMALL(IF("Yes"='Appraisal Inputs'!$I$128:$I$146, ROW('Appraisal Inputs'!$I$128:$I$146)-127,""), ROW()-5)),""))</f>
        <v/>
      </c>
      <c r="K17" s="78" t="str">
        <f t="shared" si="5"/>
        <v>-</v>
      </c>
      <c r="L17" s="60" t="str" cm="1">
        <f t="array" ref="L17">IF(IFERROR(INDEX('Appraisal Inputs'!$F$128:$F$146, SMALL(IF("Yes"='Appraisal Inputs'!$I$128:$I$146, ROW('Appraisal Inputs'!$I$128:$I$146)-127,""), ROW()-5)),"")="","",IFERROR(INDEX('Appraisal Inputs'!$F$128:$F$146, SMALL(IF("Yes"='Appraisal Inputs'!$I$128:$I$146, ROW('Appraisal Inputs'!$I$128:$I$146)-127,""), ROW()-5)),""))</f>
        <v/>
      </c>
      <c r="M17" s="73" t="str">
        <f>IFERROR(L17/L35,"-")</f>
        <v>-</v>
      </c>
      <c r="N17" s="61" t="str" cm="1">
        <f t="array" ref="N17">IF(IFERROR(INDEX('Appraisal Inputs'!$F$96:$F$114, SMALL(IF("Yes"='Appraisal Inputs'!$I$128:$I$146, ROW('Appraisal Inputs'!$I$128:$I$146)-127,""), ROW()-5)),"")="","",IFERROR(INDEX('Appraisal Inputs'!$F$96:$F$114, SMALL(IF("Yes"='Appraisal Inputs'!$I$128:$I$146, ROW('Appraisal Inputs'!$I$128:$I$146)-127,""), ROW()-5)),""))</f>
        <v/>
      </c>
      <c r="O17" s="78" t="str">
        <f t="shared" si="6"/>
        <v>-</v>
      </c>
      <c r="P17" s="60" t="str" cm="1">
        <f t="array" ref="P17">IF(IFERROR(INDEX('Appraisal Inputs'!$G$128:$G$146, SMALL(IF("Yes"='Appraisal Inputs'!$I$128:$I$146, ROW('Appraisal Inputs'!$I$128:$I$146)-127,""), ROW()-5)),"")="","",IFERROR(INDEX('Appraisal Inputs'!$G$128:$G$146, SMALL(IF("Yes"='Appraisal Inputs'!$I$128:$I$146, ROW('Appraisal Inputs'!$I$128:$I$146)-127,""), ROW()-5)),""))</f>
        <v/>
      </c>
      <c r="Q17" s="73" t="str">
        <f>IFERROR(P17/P35,"-")</f>
        <v>-</v>
      </c>
      <c r="R17" s="61" t="str" cm="1">
        <f t="array" ref="R17">IF(IFERROR(INDEX('Appraisal Inputs'!$G$96:$G$114, SMALL(IF("Yes"='Appraisal Inputs'!$I$128:$I$146, ROW('Appraisal Inputs'!$I$128:$I$146)-127,""), ROW()-5)),"")="","",IFERROR(INDEX('Appraisal Inputs'!$G$96:$G$114, SMALL(IF("Yes"='Appraisal Inputs'!$I$128:$I$146, ROW('Appraisal Inputs'!$I$128:$I$146)-127,""), ROW()-5)),""))</f>
        <v/>
      </c>
      <c r="S17" s="78" t="str">
        <f t="shared" ref="S17:S22" si="15">IFERROR(P17/R17,"-")</f>
        <v>-</v>
      </c>
      <c r="T17" s="60" t="str" cm="1">
        <f t="array" ref="T17">IF(IFERROR(INDEX('Appraisal Inputs'!$H$128:$H$146, SMALL(IF("Yes"='Appraisal Inputs'!$I$128:$I$146, ROW('Appraisal Inputs'!$I$128:$I$146)-127,""), ROW()-5)),"")="","",IFERROR(INDEX('Appraisal Inputs'!$H$128:$H$146, SMALL(IF("Yes"='Appraisal Inputs'!$I$128:$I$146, ROW('Appraisal Inputs'!$I$128:$I$146)-127,""), ROW()-5)),""))</f>
        <v/>
      </c>
      <c r="U17" s="73" t="str">
        <f>IFERROR(T17/T35,"-")</f>
        <v>-</v>
      </c>
      <c r="V17" s="61" t="str" cm="1">
        <f t="array" ref="V17">IF(IFERROR(INDEX('Appraisal Inputs'!$H$96:$H$114, SMALL(IF("Yes"='Appraisal Inputs'!$I$128:$I$146, ROW('Appraisal Inputs'!$I$128:$I$146)-127,""), ROW()-5)),"")="","",IFERROR(INDEX('Appraisal Inputs'!$H$96:$H$114, SMALL(IF("Yes"='Appraisal Inputs'!$I$128:$I$146, ROW('Appraisal Inputs'!$I$128:$I$146)-127,""), ROW()-5)),""))</f>
        <v/>
      </c>
      <c r="W17" s="78" t="str">
        <f t="shared" ref="W17:W22" si="16">IFERROR(T17/V17,"-")</f>
        <v>-</v>
      </c>
      <c r="X17" s="60" t="str" cm="1">
        <f t="array" ref="X17">IF(IFERROR(INDEX('Lender Inputs'!$D$128:$D$146, SMALL(IF("Yes"='Appraisal Inputs'!$I$128:$I$146, ROW('Appraisal Inputs'!$I$128:$I$146)-127,""), ROW()-5)),"")="","",IFERROR(INDEX('Lender Inputs'!$D$128:$D$146, SMALL(IF("Yes"='Appraisal Inputs'!$I$128:$I$146, ROW('Appraisal Inputs'!$I$128:$I$146)-127,""), ROW()-5)),""))</f>
        <v/>
      </c>
      <c r="Y17" s="73" t="str">
        <f>IFERROR(X17/X35,"-")</f>
        <v>-</v>
      </c>
      <c r="Z17" s="61" t="str" cm="1">
        <f t="array" ref="Z17">IF(IFERROR(INDEX('Lender Inputs'!$D$96:$D$114, SMALL(IF("Yes"='Appraisal Inputs'!$I$128:$I$146, ROW('Appraisal Inputs'!$I$128:$I$146)-127,""), ROW()-5)),"")="","",IFERROR(INDEX('Lender Inputs'!$D$96:$D$114, SMALL(IF("Yes"='Appraisal Inputs'!$I$128:$I$146, ROW('Appraisal Inputs'!$I$128:$I$146)-127,""), ROW()-5)),""))</f>
        <v/>
      </c>
      <c r="AA17" s="78" t="str">
        <f t="shared" ref="AA17:AA22" si="17">IFERROR(X17/Z17,"-")</f>
        <v>-</v>
      </c>
      <c r="AB17" s="60" t="str" cm="1">
        <f t="array" ref="AB17">IF(IFERROR(INDEX('Lender Inputs'!$E$128:$E$146, SMALL(IF("Yes"='Appraisal Inputs'!$I$128:$I$146, ROW('Appraisal Inputs'!$I$128:$I$146)-127,""), ROW()-5)),"")="","",IFERROR(INDEX('Lender Inputs'!$E$128:$E$146, SMALL(IF("Yes"='Appraisal Inputs'!$I$128:$I$146, ROW('Appraisal Inputs'!$I$128:$I$146)-127,""), ROW()-5)),""))</f>
        <v/>
      </c>
      <c r="AC17" s="73" t="str">
        <f>IFERROR(AB17/AB35,"-")</f>
        <v>-</v>
      </c>
      <c r="AD17" s="61" t="str" cm="1">
        <f t="array" ref="AD17">IF(IFERROR(INDEX('Lender Inputs'!$E$96:$E$114, SMALL(IF("Yes"='Appraisal Inputs'!$I$128:$I$146, ROW('Appraisal Inputs'!$I$128:$I$146)-127,""), ROW()-5)),"")="","",IFERROR(INDEX('Lender Inputs'!$E$96:$E$114, SMALL(IF("Yes"='Appraisal Inputs'!$I$128:$I$146, ROW('Appraisal Inputs'!$I$128:$I$146)-127,""), ROW()-5)),""))</f>
        <v/>
      </c>
      <c r="AE17" s="78" t="str">
        <f t="shared" si="7"/>
        <v>-</v>
      </c>
      <c r="AF17" s="60" t="str" cm="1">
        <f t="array" ref="AF17">IF(IFERROR(INDEX('Lender Inputs'!$F$128:$F$146, SMALL(IF("Yes"='Appraisal Inputs'!$I$128:$I$146, ROW('Appraisal Inputs'!$I$128:$I$146)-127,""), ROW()-5)),"")="","",IFERROR(INDEX('Lender Inputs'!$F$128:$F$146, SMALL(IF("Yes"='Appraisal Inputs'!$I$128:$I$146, ROW('Appraisal Inputs'!$I$128:$I$146)-127,""), ROW()-5)),""))</f>
        <v/>
      </c>
      <c r="AG17" s="73" t="str">
        <f>IFERROR(AF17/AF35,"-")</f>
        <v>-</v>
      </c>
      <c r="AH17" s="61" t="str" cm="1">
        <f t="array" ref="AH17">IF(IFERROR(INDEX('Lender Inputs'!$F$96:$F$114, SMALL(IF("Yes"='Appraisal Inputs'!$I$128:$I$146, ROW('Appraisal Inputs'!$I$128:$I$146)-127,""), ROW()-5)),"")="","",IFERROR(INDEX('Lender Inputs'!$F$96:$F$114, SMALL(IF("Yes"='Appraisal Inputs'!$I$128:$I$146, ROW('Appraisal Inputs'!$I$128:$I$146)-127,""), ROW()-5)),""))</f>
        <v/>
      </c>
      <c r="AI17" s="78" t="str">
        <f t="shared" si="8"/>
        <v>-</v>
      </c>
      <c r="AJ17" s="60" t="str" cm="1">
        <f t="array" ref="AJ17">IF(IFERROR(INDEX('Lender Inputs'!$G$128:$G$146, SMALL(IF("Yes"='Appraisal Inputs'!$I$128:$I$146, ROW('Appraisal Inputs'!$I$128:$I$146)-127,""), ROW()-5)),"")="","",IFERROR(INDEX('Lender Inputs'!$G$128:$G$146, SMALL(IF("Yes"='Appraisal Inputs'!$I$128:$I$146, ROW('Appraisal Inputs'!$I$128:$I$146)-127,""), ROW()-5)),""))</f>
        <v/>
      </c>
      <c r="AK17" s="73" t="str">
        <f>IFERROR(AJ17/AJ35,"-")</f>
        <v>-</v>
      </c>
      <c r="AL17" s="61" t="str" cm="1">
        <f t="array" ref="AL17">IF(IFERROR(INDEX('Lender Inputs'!$G$96:$G$114, SMALL(IF("Yes"='Appraisal Inputs'!$I$128:$I$146, ROW('Appraisal Inputs'!$I$128:$I$146)-127,""), ROW()-5)),"")="","",IFERROR(INDEX('Lender Inputs'!$G$96:$G$114, SMALL(IF("Yes"='Appraisal Inputs'!$I$128:$I$146, ROW('Appraisal Inputs'!$I$128:$I$146)-127,""), ROW()-5)),""))</f>
        <v/>
      </c>
      <c r="AM17" s="78" t="str">
        <f t="shared" si="9"/>
        <v>-</v>
      </c>
      <c r="AN17" s="60" t="str" cm="1">
        <f t="array" ref="AN17">IF(IFERROR(INDEX('Lender Inputs'!$H$128:$H$146, SMALL(IF("Yes"='Appraisal Inputs'!$I$128:$I$146, ROW('Appraisal Inputs'!$I$128:$I$146)-127,""), ROW()-5)),"")="","",IFERROR(INDEX('Lender Inputs'!$H$128:$H$146, SMALL(IF("Yes"='Appraisal Inputs'!$I$128:$I$146, ROW('Appraisal Inputs'!$I$128:$I$146)-127,""), ROW()-5)),""))</f>
        <v/>
      </c>
      <c r="AO17" s="73" t="str">
        <f>IFERROR(AN17/AN35,"-")</f>
        <v>-</v>
      </c>
      <c r="AP17" s="61" t="str" cm="1">
        <f t="array" ref="AP17">IF(IFERROR(INDEX('Lender Inputs'!$H$96:$H$114, SMALL(IF("Yes"='Appraisal Inputs'!$I$128:$I$146, ROW('Appraisal Inputs'!$I$128:$I$146)-127,""), ROW()-5)),"")="","",IFERROR(INDEX('Lender Inputs'!$H$96:$H$114, SMALL(IF("Yes"='Appraisal Inputs'!$I$128:$I$146, ROW('Appraisal Inputs'!$I$128:$I$146)-127,""), ROW()-5)),""))</f>
        <v/>
      </c>
      <c r="AQ17" s="78" t="str">
        <f t="shared" si="10"/>
        <v>-</v>
      </c>
      <c r="AR17" s="60" t="str" cm="1">
        <f t="array" ref="AR17">IF(IFERROR(INDEX('Lender Inputs'!$I$128:$I$146, SMALL(IF("Yes"='Appraisal Inputs'!$I$128:$I$146, ROW('Appraisal Inputs'!$I$128:$I$146)-127,""), ROW()-5)),"")="","",IFERROR(INDEX('Lender Inputs'!$I$128:$I$146, SMALL(IF("Yes"='Appraisal Inputs'!$I$128:$I$146, ROW('Appraisal Inputs'!$I$128:$I$146)-127,""), ROW()-5)),""))</f>
        <v/>
      </c>
      <c r="AS17" s="73" t="str">
        <f>IFERROR(AR17/AR35,"-")</f>
        <v>-</v>
      </c>
      <c r="AT17" s="61" t="str" cm="1">
        <f t="array" ref="AT17">IF(IFERROR(INDEX('Lender Inputs'!$I$96:$I$114, SMALL(IF("Yes"='Appraisal Inputs'!$I$128:$I$146, ROW('Appraisal Inputs'!$I$128:$I$146)-127,""), ROW()-5)),"")="","",IFERROR(INDEX('Lender Inputs'!$I$96:$I$114, SMALL(IF("Yes"='Appraisal Inputs'!$I$128:$I$146, ROW('Appraisal Inputs'!$I$128:$I$146)-127,""), ROW()-5)),""))</f>
        <v/>
      </c>
      <c r="AU17" s="78" t="str">
        <f t="shared" si="11"/>
        <v>-</v>
      </c>
      <c r="AV17" s="60" t="str" cm="1">
        <f t="array" ref="AV17">IF(IFERROR(INDEX('Lender Inputs'!$J$128:$J$146, SMALL(IF("Yes"='Appraisal Inputs'!$I$128:$I$146, ROW('Appraisal Inputs'!$I$128:$I$146)-127,""), ROW()-5)),"")="","",IFERROR(INDEX('Lender Inputs'!$J$128:$J$146, SMALL(IF("Yes"='Appraisal Inputs'!$I$128:$I$146, ROW('Appraisal Inputs'!$I$128:$I$146)-127,""), ROW()-5)),""))</f>
        <v/>
      </c>
      <c r="AW17" s="73" t="str">
        <f>IFERROR(AV17/AV35,"-")</f>
        <v>-</v>
      </c>
      <c r="AX17" s="61" t="str" cm="1">
        <f t="array" ref="AX17">IF(IFERROR(INDEX('Lender Inputs'!$J$96:$J$114, SMALL(IF("Yes"='Appraisal Inputs'!$I$128:$I$146, ROW('Appraisal Inputs'!$I$128:$I$146)-127,""), ROW()-5)),"")="","",IFERROR(INDEX('Lender Inputs'!$J$96:$J$114, SMALL(IF("Yes"='Appraisal Inputs'!$I$128:$I$146, ROW('Appraisal Inputs'!$I$128:$I$146)-127,""), ROW()-5)),""))</f>
        <v/>
      </c>
      <c r="AY17" s="78" t="str">
        <f t="shared" si="12"/>
        <v>-</v>
      </c>
      <c r="AZ17" s="60" t="str" cm="1">
        <f t="array" ref="AZ17">IF(IFERROR(INDEX('Lender Inputs'!$K$128:$K$146, SMALL(IF("Yes"='Appraisal Inputs'!$I$128:$I$146, ROW('Appraisal Inputs'!$I$128:$I$146)-127,""), ROW()-5)),"")="","",IFERROR(INDEX('Lender Inputs'!$K$128:$K$146, SMALL(IF("Yes"='Appraisal Inputs'!$I$128:$I$146, ROW('Appraisal Inputs'!$I$128:$I$146)-127,""), ROW()-5)),""))</f>
        <v/>
      </c>
      <c r="BA17" s="73" t="str">
        <f>IFERROR(AZ17/AZ35,"-")</f>
        <v>-</v>
      </c>
      <c r="BB17" s="61" t="str" cm="1">
        <f t="array" ref="BB17">IF(IFERROR(INDEX('Lender Inputs'!$K$96:$K$114, SMALL(IF("Yes"='Appraisal Inputs'!$I$128:$I$146, ROW('Appraisal Inputs'!$I$128:$I$146)-127,""), ROW()-5)),"")="","",IFERROR(INDEX('Lender Inputs'!$K$96:$K$114, SMALL(IF("Yes"='Appraisal Inputs'!$I$128:$I$146, ROW('Appraisal Inputs'!$I$128:$I$146)-127,""), ROW()-5)),""))</f>
        <v/>
      </c>
      <c r="BC17" s="78" t="str">
        <f t="shared" si="13"/>
        <v>-</v>
      </c>
      <c r="BD17" s="60" t="str" cm="1">
        <f t="array" ref="BD17">IF(IFERROR(INDEX('Lender Inputs'!$L$128:$L$146, SMALL(IF("Yes"='Appraisal Inputs'!$I$128:$I$146, ROW('Appraisal Inputs'!$I$128:$I$146)-127,""), ROW()-5)),"")="","",IFERROR(INDEX('Lender Inputs'!$L$128:$L$146, SMALL(IF("Yes"='Appraisal Inputs'!$I$128:$I$146, ROW('Appraisal Inputs'!$I$128:$I$146)-127,""), ROW()-5)),""))</f>
        <v/>
      </c>
      <c r="BE17" s="73" t="str">
        <f>IFERROR(BD17/BD35,"-")</f>
        <v>-</v>
      </c>
      <c r="BF17" s="61" t="str" cm="1">
        <f t="array" ref="BF17">IF(IFERROR(INDEX('Lender Inputs'!$L$96:$L$114, SMALL(IF("Yes"='Appraisal Inputs'!$I$128:$I$146, ROW('Appraisal Inputs'!$I$128:$I$146)-127,""), ROW()-5)),"")="","",IFERROR(INDEX('Lender Inputs'!$L$96:$L$114, SMALL(IF("Yes"='Appraisal Inputs'!$I$128:$I$146, ROW('Appraisal Inputs'!$I$128:$I$146)-127,""), ROW()-5)),""))</f>
        <v/>
      </c>
      <c r="BG17" s="78" t="str">
        <f t="shared" si="14"/>
        <v>-</v>
      </c>
      <c r="BH17" s="101"/>
    </row>
    <row r="18" spans="1:60" x14ac:dyDescent="0.2">
      <c r="A18" s="765">
        <f t="shared" si="0"/>
        <v>0</v>
      </c>
      <c r="C18" s="55" t="str" cm="1">
        <f t="array" ref="C18">IFERROR(INDEX('Appraisal Inputs'!$C$128:$C$146, SMALL(IF("Yes"='Appraisal Inputs'!$I$128:$I$146, ROW('Appraisal Inputs'!$I$128:$I$146)-127,""), ROW()-5)),"")</f>
        <v/>
      </c>
      <c r="D18" s="60" t="str" cm="1">
        <f t="array" ref="D18">IF(IFERROR(INDEX('Appraisal Inputs'!$D$128:$D$146, SMALL(IF("Yes"='Appraisal Inputs'!$I$128:$I$146, ROW('Appraisal Inputs'!$I$128:$I$146)-127,""), ROW()-5)),"")="","",IFERROR(INDEX('Appraisal Inputs'!$D$128:$D$146, SMALL(IF("Yes"='Appraisal Inputs'!$I$128:$I$146, ROW('Appraisal Inputs'!$I$128:$I$146)-127,""), ROW()-5)),""))</f>
        <v/>
      </c>
      <c r="E18" s="73" t="str">
        <f>IFERROR(D18/D35,"-")</f>
        <v>-</v>
      </c>
      <c r="F18" s="61" t="str" cm="1">
        <f t="array" ref="F18">IF(IFERROR(INDEX('Appraisal Inputs'!$D$96:$D$114, SMALL(IF("Yes"='Appraisal Inputs'!$I$128:$I$146, ROW('Appraisal Inputs'!$I$128:$I$146)-127,""), ROW()-5)),"")="","",IFERROR(INDEX('Appraisal Inputs'!$D$96:$D$114, SMALL(IF("Yes"='Appraisal Inputs'!$I$128:$I$146, ROW('Appraisal Inputs'!$I$128:$I$146)-127,""), ROW()-5)),""))</f>
        <v/>
      </c>
      <c r="G18" s="78" t="str">
        <f t="shared" si="4"/>
        <v>-</v>
      </c>
      <c r="H18" s="60" t="str" cm="1">
        <f t="array" ref="H18">IF(IFERROR(INDEX('Appraisal Inputs'!$E$128:$E$146, SMALL(IF("Yes"='Appraisal Inputs'!$I$128:$I$146, ROW('Appraisal Inputs'!$I$128:$I$146)-127,""), ROW()-5)),"")="","",IFERROR(INDEX('Appraisal Inputs'!$E$128:$E$146, SMALL(IF("Yes"='Appraisal Inputs'!$I$128:$I$146, ROW('Appraisal Inputs'!$I$128:$I$146)-127,""), ROW()-5)),""))</f>
        <v/>
      </c>
      <c r="I18" s="73" t="str">
        <f>IFERROR(H18/H35,"-")</f>
        <v>-</v>
      </c>
      <c r="J18" s="61" t="str" cm="1">
        <f t="array" ref="J18">IF(IFERROR(INDEX('Appraisal Inputs'!$E$96:$E$114, SMALL(IF("Yes"='Appraisal Inputs'!$I$128:$I$146, ROW('Appraisal Inputs'!$I$128:$I$146)-127,""), ROW()-5)),"")="","",IFERROR(INDEX('Appraisal Inputs'!$E$96:$E$114, SMALL(IF("Yes"='Appraisal Inputs'!$I$128:$I$146, ROW('Appraisal Inputs'!$I$128:$I$146)-127,""), ROW()-5)),""))</f>
        <v/>
      </c>
      <c r="K18" s="78" t="str">
        <f t="shared" si="5"/>
        <v>-</v>
      </c>
      <c r="L18" s="60" t="str" cm="1">
        <f t="array" ref="L18">IF(IFERROR(INDEX('Appraisal Inputs'!$F$128:$F$146, SMALL(IF("Yes"='Appraisal Inputs'!$I$128:$I$146, ROW('Appraisal Inputs'!$I$128:$I$146)-127,""), ROW()-5)),"")="","",IFERROR(INDEX('Appraisal Inputs'!$F$128:$F$146, SMALL(IF("Yes"='Appraisal Inputs'!$I$128:$I$146, ROW('Appraisal Inputs'!$I$128:$I$146)-127,""), ROW()-5)),""))</f>
        <v/>
      </c>
      <c r="M18" s="73" t="str">
        <f>IFERROR(L18/L35,"-")</f>
        <v>-</v>
      </c>
      <c r="N18" s="61" t="str" cm="1">
        <f t="array" ref="N18">IF(IFERROR(INDEX('Appraisal Inputs'!$F$96:$F$114, SMALL(IF("Yes"='Appraisal Inputs'!$I$128:$I$146, ROW('Appraisal Inputs'!$I$128:$I$146)-127,""), ROW()-5)),"")="","",IFERROR(INDEX('Appraisal Inputs'!$F$96:$F$114, SMALL(IF("Yes"='Appraisal Inputs'!$I$128:$I$146, ROW('Appraisal Inputs'!$I$128:$I$146)-127,""), ROW()-5)),""))</f>
        <v/>
      </c>
      <c r="O18" s="78" t="str">
        <f t="shared" si="6"/>
        <v>-</v>
      </c>
      <c r="P18" s="60" t="str" cm="1">
        <f t="array" ref="P18">IF(IFERROR(INDEX('Appraisal Inputs'!$G$128:$G$146, SMALL(IF("Yes"='Appraisal Inputs'!$I$128:$I$146, ROW('Appraisal Inputs'!$I$128:$I$146)-127,""), ROW()-5)),"")="","",IFERROR(INDEX('Appraisal Inputs'!$G$128:$G$146, SMALL(IF("Yes"='Appraisal Inputs'!$I$128:$I$146, ROW('Appraisal Inputs'!$I$128:$I$146)-127,""), ROW()-5)),""))</f>
        <v/>
      </c>
      <c r="Q18" s="73" t="str">
        <f>IFERROR(P18/P35,"-")</f>
        <v>-</v>
      </c>
      <c r="R18" s="61" t="str" cm="1">
        <f t="array" ref="R18">IF(IFERROR(INDEX('Appraisal Inputs'!$G$96:$G$114, SMALL(IF("Yes"='Appraisal Inputs'!$I$128:$I$146, ROW('Appraisal Inputs'!$I$128:$I$146)-127,""), ROW()-5)),"")="","",IFERROR(INDEX('Appraisal Inputs'!$G$96:$G$114, SMALL(IF("Yes"='Appraisal Inputs'!$I$128:$I$146, ROW('Appraisal Inputs'!$I$128:$I$146)-127,""), ROW()-5)),""))</f>
        <v/>
      </c>
      <c r="S18" s="78" t="str">
        <f t="shared" si="15"/>
        <v>-</v>
      </c>
      <c r="T18" s="60" t="str" cm="1">
        <f t="array" ref="T18">IF(IFERROR(INDEX('Appraisal Inputs'!$H$128:$H$146, SMALL(IF("Yes"='Appraisal Inputs'!$I$128:$I$146, ROW('Appraisal Inputs'!$I$128:$I$146)-127,""), ROW()-5)),"")="","",IFERROR(INDEX('Appraisal Inputs'!$H$128:$H$146, SMALL(IF("Yes"='Appraisal Inputs'!$I$128:$I$146, ROW('Appraisal Inputs'!$I$128:$I$146)-127,""), ROW()-5)),""))</f>
        <v/>
      </c>
      <c r="U18" s="73" t="str">
        <f>IFERROR(T18/T35,"-")</f>
        <v>-</v>
      </c>
      <c r="V18" s="61" t="str" cm="1">
        <f t="array" ref="V18">IF(IFERROR(INDEX('Appraisal Inputs'!$H$96:$H$114, SMALL(IF("Yes"='Appraisal Inputs'!$I$128:$I$146, ROW('Appraisal Inputs'!$I$128:$I$146)-127,""), ROW()-5)),"")="","",IFERROR(INDEX('Appraisal Inputs'!$H$96:$H$114, SMALL(IF("Yes"='Appraisal Inputs'!$I$128:$I$146, ROW('Appraisal Inputs'!$I$128:$I$146)-127,""), ROW()-5)),""))</f>
        <v/>
      </c>
      <c r="W18" s="78" t="str">
        <f t="shared" si="16"/>
        <v>-</v>
      </c>
      <c r="X18" s="60" t="str" cm="1">
        <f t="array" ref="X18">IF(IFERROR(INDEX('Lender Inputs'!$D$128:$D$146, SMALL(IF("Yes"='Appraisal Inputs'!$I$128:$I$146, ROW('Appraisal Inputs'!$I$128:$I$146)-127,""), ROW()-5)),"")="","",IFERROR(INDEX('Lender Inputs'!$D$128:$D$146, SMALL(IF("Yes"='Appraisal Inputs'!$I$128:$I$146, ROW('Appraisal Inputs'!$I$128:$I$146)-127,""), ROW()-5)),""))</f>
        <v/>
      </c>
      <c r="Y18" s="73" t="str">
        <f>IFERROR(X18/X35,"-")</f>
        <v>-</v>
      </c>
      <c r="Z18" s="61" t="str" cm="1">
        <f t="array" ref="Z18">IF(IFERROR(INDEX('Lender Inputs'!$D$96:$D$114, SMALL(IF("Yes"='Appraisal Inputs'!$I$128:$I$146, ROW('Appraisal Inputs'!$I$128:$I$146)-127,""), ROW()-5)),"")="","",IFERROR(INDEX('Lender Inputs'!$D$96:$D$114, SMALL(IF("Yes"='Appraisal Inputs'!$I$128:$I$146, ROW('Appraisal Inputs'!$I$128:$I$146)-127,""), ROW()-5)),""))</f>
        <v/>
      </c>
      <c r="AA18" s="78" t="str">
        <f t="shared" si="17"/>
        <v>-</v>
      </c>
      <c r="AB18" s="60" t="str" cm="1">
        <f t="array" ref="AB18">IF(IFERROR(INDEX('Lender Inputs'!$E$128:$E$146, SMALL(IF("Yes"='Appraisal Inputs'!$I$128:$I$146, ROW('Appraisal Inputs'!$I$128:$I$146)-127,""), ROW()-5)),"")="","",IFERROR(INDEX('Lender Inputs'!$E$128:$E$146, SMALL(IF("Yes"='Appraisal Inputs'!$I$128:$I$146, ROW('Appraisal Inputs'!$I$128:$I$146)-127,""), ROW()-5)),""))</f>
        <v/>
      </c>
      <c r="AC18" s="73" t="str">
        <f>IFERROR(AB18/AB35,"-")</f>
        <v>-</v>
      </c>
      <c r="AD18" s="61" t="str" cm="1">
        <f t="array" ref="AD18">IF(IFERROR(INDEX('Lender Inputs'!$E$96:$E$114, SMALL(IF("Yes"='Appraisal Inputs'!$I$128:$I$146, ROW('Appraisal Inputs'!$I$128:$I$146)-127,""), ROW()-5)),"")="","",IFERROR(INDEX('Lender Inputs'!$E$96:$E$114, SMALL(IF("Yes"='Appraisal Inputs'!$I$128:$I$146, ROW('Appraisal Inputs'!$I$128:$I$146)-127,""), ROW()-5)),""))</f>
        <v/>
      </c>
      <c r="AE18" s="78" t="str">
        <f t="shared" si="7"/>
        <v>-</v>
      </c>
      <c r="AF18" s="60" t="str" cm="1">
        <f t="array" ref="AF18">IF(IFERROR(INDEX('Lender Inputs'!$F$128:$F$146, SMALL(IF("Yes"='Appraisal Inputs'!$I$128:$I$146, ROW('Appraisal Inputs'!$I$128:$I$146)-127,""), ROW()-5)),"")="","",IFERROR(INDEX('Lender Inputs'!$F$128:$F$146, SMALL(IF("Yes"='Appraisal Inputs'!$I$128:$I$146, ROW('Appraisal Inputs'!$I$128:$I$146)-127,""), ROW()-5)),""))</f>
        <v/>
      </c>
      <c r="AG18" s="73" t="str">
        <f>IFERROR(AF18/AF35,"-")</f>
        <v>-</v>
      </c>
      <c r="AH18" s="61" t="str" cm="1">
        <f t="array" ref="AH18">IF(IFERROR(INDEX('Lender Inputs'!$F$96:$F$114, SMALL(IF("Yes"='Appraisal Inputs'!$I$128:$I$146, ROW('Appraisal Inputs'!$I$128:$I$146)-127,""), ROW()-5)),"")="","",IFERROR(INDEX('Lender Inputs'!$F$96:$F$114, SMALL(IF("Yes"='Appraisal Inputs'!$I$128:$I$146, ROW('Appraisal Inputs'!$I$128:$I$146)-127,""), ROW()-5)),""))</f>
        <v/>
      </c>
      <c r="AI18" s="78" t="str">
        <f t="shared" si="8"/>
        <v>-</v>
      </c>
      <c r="AJ18" s="60" t="str" cm="1">
        <f t="array" ref="AJ18">IF(IFERROR(INDEX('Lender Inputs'!$G$128:$G$146, SMALL(IF("Yes"='Appraisal Inputs'!$I$128:$I$146, ROW('Appraisal Inputs'!$I$128:$I$146)-127,""), ROW()-5)),"")="","",IFERROR(INDEX('Lender Inputs'!$G$128:$G$146, SMALL(IF("Yes"='Appraisal Inputs'!$I$128:$I$146, ROW('Appraisal Inputs'!$I$128:$I$146)-127,""), ROW()-5)),""))</f>
        <v/>
      </c>
      <c r="AK18" s="73" t="str">
        <f>IFERROR(AJ18/AJ35,"-")</f>
        <v>-</v>
      </c>
      <c r="AL18" s="61" t="str" cm="1">
        <f t="array" ref="AL18">IF(IFERROR(INDEX('Lender Inputs'!$G$96:$G$114, SMALL(IF("Yes"='Appraisal Inputs'!$I$128:$I$146, ROW('Appraisal Inputs'!$I$128:$I$146)-127,""), ROW()-5)),"")="","",IFERROR(INDEX('Lender Inputs'!$G$96:$G$114, SMALL(IF("Yes"='Appraisal Inputs'!$I$128:$I$146, ROW('Appraisal Inputs'!$I$128:$I$146)-127,""), ROW()-5)),""))</f>
        <v/>
      </c>
      <c r="AM18" s="78" t="str">
        <f t="shared" si="9"/>
        <v>-</v>
      </c>
      <c r="AN18" s="60" t="str" cm="1">
        <f t="array" ref="AN18">IF(IFERROR(INDEX('Lender Inputs'!$H$128:$H$146, SMALL(IF("Yes"='Appraisal Inputs'!$I$128:$I$146, ROW('Appraisal Inputs'!$I$128:$I$146)-127,""), ROW()-5)),"")="","",IFERROR(INDEX('Lender Inputs'!$H$128:$H$146, SMALL(IF("Yes"='Appraisal Inputs'!$I$128:$I$146, ROW('Appraisal Inputs'!$I$128:$I$146)-127,""), ROW()-5)),""))</f>
        <v/>
      </c>
      <c r="AO18" s="73" t="str">
        <f>IFERROR(AN18/AN35,"-")</f>
        <v>-</v>
      </c>
      <c r="AP18" s="61" t="str" cm="1">
        <f t="array" ref="AP18">IF(IFERROR(INDEX('Lender Inputs'!$H$96:$H$114, SMALL(IF("Yes"='Appraisal Inputs'!$I$128:$I$146, ROW('Appraisal Inputs'!$I$128:$I$146)-127,""), ROW()-5)),"")="","",IFERROR(INDEX('Lender Inputs'!$H$96:$H$114, SMALL(IF("Yes"='Appraisal Inputs'!$I$128:$I$146, ROW('Appraisal Inputs'!$I$128:$I$146)-127,""), ROW()-5)),""))</f>
        <v/>
      </c>
      <c r="AQ18" s="78" t="str">
        <f t="shared" si="10"/>
        <v>-</v>
      </c>
      <c r="AR18" s="60" t="str" cm="1">
        <f t="array" ref="AR18">IF(IFERROR(INDEX('Lender Inputs'!$I$128:$I$146, SMALL(IF("Yes"='Appraisal Inputs'!$I$128:$I$146, ROW('Appraisal Inputs'!$I$128:$I$146)-127,""), ROW()-5)),"")="","",IFERROR(INDEX('Lender Inputs'!$I$128:$I$146, SMALL(IF("Yes"='Appraisal Inputs'!$I$128:$I$146, ROW('Appraisal Inputs'!$I$128:$I$146)-127,""), ROW()-5)),""))</f>
        <v/>
      </c>
      <c r="AS18" s="73" t="str">
        <f>IFERROR(AR18/AR35,"-")</f>
        <v>-</v>
      </c>
      <c r="AT18" s="61" t="str" cm="1">
        <f t="array" ref="AT18">IF(IFERROR(INDEX('Lender Inputs'!$I$96:$I$114, SMALL(IF("Yes"='Appraisal Inputs'!$I$128:$I$146, ROW('Appraisal Inputs'!$I$128:$I$146)-127,""), ROW()-5)),"")="","",IFERROR(INDEX('Lender Inputs'!$I$96:$I$114, SMALL(IF("Yes"='Appraisal Inputs'!$I$128:$I$146, ROW('Appraisal Inputs'!$I$128:$I$146)-127,""), ROW()-5)),""))</f>
        <v/>
      </c>
      <c r="AU18" s="78" t="str">
        <f t="shared" si="11"/>
        <v>-</v>
      </c>
      <c r="AV18" s="60" t="str" cm="1">
        <f t="array" ref="AV18">IF(IFERROR(INDEX('Lender Inputs'!$J$128:$J$146, SMALL(IF("Yes"='Appraisal Inputs'!$I$128:$I$146, ROW('Appraisal Inputs'!$I$128:$I$146)-127,""), ROW()-5)),"")="","",IFERROR(INDEX('Lender Inputs'!$J$128:$J$146, SMALL(IF("Yes"='Appraisal Inputs'!$I$128:$I$146, ROW('Appraisal Inputs'!$I$128:$I$146)-127,""), ROW()-5)),""))</f>
        <v/>
      </c>
      <c r="AW18" s="73" t="str">
        <f>IFERROR(AV18/AV35,"-")</f>
        <v>-</v>
      </c>
      <c r="AX18" s="61" t="str" cm="1">
        <f t="array" ref="AX18">IF(IFERROR(INDEX('Lender Inputs'!$J$96:$J$114, SMALL(IF("Yes"='Appraisal Inputs'!$I$128:$I$146, ROW('Appraisal Inputs'!$I$128:$I$146)-127,""), ROW()-5)),"")="","",IFERROR(INDEX('Lender Inputs'!$J$96:$J$114, SMALL(IF("Yes"='Appraisal Inputs'!$I$128:$I$146, ROW('Appraisal Inputs'!$I$128:$I$146)-127,""), ROW()-5)),""))</f>
        <v/>
      </c>
      <c r="AY18" s="78" t="str">
        <f t="shared" si="12"/>
        <v>-</v>
      </c>
      <c r="AZ18" s="60" t="str" cm="1">
        <f t="array" ref="AZ18">IF(IFERROR(INDEX('Lender Inputs'!$K$128:$K$146, SMALL(IF("Yes"='Appraisal Inputs'!$I$128:$I$146, ROW('Appraisal Inputs'!$I$128:$I$146)-127,""), ROW()-5)),"")="","",IFERROR(INDEX('Lender Inputs'!$K$128:$K$146, SMALL(IF("Yes"='Appraisal Inputs'!$I$128:$I$146, ROW('Appraisal Inputs'!$I$128:$I$146)-127,""), ROW()-5)),""))</f>
        <v/>
      </c>
      <c r="BA18" s="73" t="str">
        <f>IFERROR(AZ18/AZ35,"-")</f>
        <v>-</v>
      </c>
      <c r="BB18" s="61" t="str" cm="1">
        <f t="array" ref="BB18">IF(IFERROR(INDEX('Lender Inputs'!$K$96:$K$114, SMALL(IF("Yes"='Appraisal Inputs'!$I$128:$I$146, ROW('Appraisal Inputs'!$I$128:$I$146)-127,""), ROW()-5)),"")="","",IFERROR(INDEX('Lender Inputs'!$K$96:$K$114, SMALL(IF("Yes"='Appraisal Inputs'!$I$128:$I$146, ROW('Appraisal Inputs'!$I$128:$I$146)-127,""), ROW()-5)),""))</f>
        <v/>
      </c>
      <c r="BC18" s="78" t="str">
        <f t="shared" si="13"/>
        <v>-</v>
      </c>
      <c r="BD18" s="60" t="str" cm="1">
        <f t="array" ref="BD18">IF(IFERROR(INDEX('Lender Inputs'!$L$128:$L$146, SMALL(IF("Yes"='Appraisal Inputs'!$I$128:$I$146, ROW('Appraisal Inputs'!$I$128:$I$146)-127,""), ROW()-5)),"")="","",IFERROR(INDEX('Lender Inputs'!$L$128:$L$146, SMALL(IF("Yes"='Appraisal Inputs'!$I$128:$I$146, ROW('Appraisal Inputs'!$I$128:$I$146)-127,""), ROW()-5)),""))</f>
        <v/>
      </c>
      <c r="BE18" s="73" t="str">
        <f>IFERROR(BD18/BD35,"-")</f>
        <v>-</v>
      </c>
      <c r="BF18" s="61" t="str" cm="1">
        <f t="array" ref="BF18">IF(IFERROR(INDEX('Lender Inputs'!$L$96:$L$114, SMALL(IF("Yes"='Appraisal Inputs'!$I$128:$I$146, ROW('Appraisal Inputs'!$I$128:$I$146)-127,""), ROW()-5)),"")="","",IFERROR(INDEX('Lender Inputs'!$L$96:$L$114, SMALL(IF("Yes"='Appraisal Inputs'!$I$128:$I$146, ROW('Appraisal Inputs'!$I$128:$I$146)-127,""), ROW()-5)),""))</f>
        <v/>
      </c>
      <c r="BG18" s="78" t="str">
        <f t="shared" si="14"/>
        <v>-</v>
      </c>
      <c r="BH18" s="101"/>
    </row>
    <row r="19" spans="1:60" x14ac:dyDescent="0.2">
      <c r="A19" s="765">
        <f t="shared" si="0"/>
        <v>0</v>
      </c>
      <c r="C19" s="55" t="str" cm="1">
        <f t="array" ref="C19">IFERROR(INDEX('Appraisal Inputs'!$C$128:$C$146, SMALL(IF("Yes"='Appraisal Inputs'!$I$128:$I$146, ROW('Appraisal Inputs'!$I$128:$I$146)-127,""), ROW()-5)),"")</f>
        <v/>
      </c>
      <c r="D19" s="60" t="str" cm="1">
        <f t="array" ref="D19">IF(IFERROR(INDEX('Appraisal Inputs'!$D$128:$D$146, SMALL(IF("Yes"='Appraisal Inputs'!$I$128:$I$146, ROW('Appraisal Inputs'!$I$128:$I$146)-127,""), ROW()-5)),"")="","",IFERROR(INDEX('Appraisal Inputs'!$D$128:$D$146, SMALL(IF("Yes"='Appraisal Inputs'!$I$128:$I$146, ROW('Appraisal Inputs'!$I$128:$I$146)-127,""), ROW()-5)),""))</f>
        <v/>
      </c>
      <c r="E19" s="73" t="str">
        <f>IFERROR(D19/D35,"-")</f>
        <v>-</v>
      </c>
      <c r="F19" s="61" t="str" cm="1">
        <f t="array" ref="F19">IF(IFERROR(INDEX('Appraisal Inputs'!$D$96:$D$114, SMALL(IF("Yes"='Appraisal Inputs'!$I$128:$I$146, ROW('Appraisal Inputs'!$I$128:$I$146)-127,""), ROW()-5)),"")="","",IFERROR(INDEX('Appraisal Inputs'!$D$96:$D$114, SMALL(IF("Yes"='Appraisal Inputs'!$I$128:$I$146, ROW('Appraisal Inputs'!$I$128:$I$146)-127,""), ROW()-5)),""))</f>
        <v/>
      </c>
      <c r="G19" s="78" t="str">
        <f t="shared" si="4"/>
        <v>-</v>
      </c>
      <c r="H19" s="60" t="str" cm="1">
        <f t="array" ref="H19">IF(IFERROR(INDEX('Appraisal Inputs'!$E$128:$E$146, SMALL(IF("Yes"='Appraisal Inputs'!$I$128:$I$146, ROW('Appraisal Inputs'!$I$128:$I$146)-127,""), ROW()-5)),"")="","",IFERROR(INDEX('Appraisal Inputs'!$E$128:$E$146, SMALL(IF("Yes"='Appraisal Inputs'!$I$128:$I$146, ROW('Appraisal Inputs'!$I$128:$I$146)-127,""), ROW()-5)),""))</f>
        <v/>
      </c>
      <c r="I19" s="73" t="str">
        <f>IFERROR(H19/H35,"-")</f>
        <v>-</v>
      </c>
      <c r="J19" s="61" t="str" cm="1">
        <f t="array" ref="J19">IF(IFERROR(INDEX('Appraisal Inputs'!$E$96:$E$114, SMALL(IF("Yes"='Appraisal Inputs'!$I$128:$I$146, ROW('Appraisal Inputs'!$I$128:$I$146)-127,""), ROW()-5)),"")="","",IFERROR(INDEX('Appraisal Inputs'!$E$96:$E$114, SMALL(IF("Yes"='Appraisal Inputs'!$I$128:$I$146, ROW('Appraisal Inputs'!$I$128:$I$146)-127,""), ROW()-5)),""))</f>
        <v/>
      </c>
      <c r="K19" s="78" t="str">
        <f t="shared" si="5"/>
        <v>-</v>
      </c>
      <c r="L19" s="60" t="str" cm="1">
        <f t="array" ref="L19">IF(IFERROR(INDEX('Appraisal Inputs'!$F$128:$F$146, SMALL(IF("Yes"='Appraisal Inputs'!$I$128:$I$146, ROW('Appraisal Inputs'!$I$128:$I$146)-127,""), ROW()-5)),"")="","",IFERROR(INDEX('Appraisal Inputs'!$F$128:$F$146, SMALL(IF("Yes"='Appraisal Inputs'!$I$128:$I$146, ROW('Appraisal Inputs'!$I$128:$I$146)-127,""), ROW()-5)),""))</f>
        <v/>
      </c>
      <c r="M19" s="73" t="str">
        <f>IFERROR(L19/L35,"-")</f>
        <v>-</v>
      </c>
      <c r="N19" s="61" t="str" cm="1">
        <f t="array" ref="N19">IF(IFERROR(INDEX('Appraisal Inputs'!$F$96:$F$114, SMALL(IF("Yes"='Appraisal Inputs'!$I$128:$I$146, ROW('Appraisal Inputs'!$I$128:$I$146)-127,""), ROW()-5)),"")="","",IFERROR(INDEX('Appraisal Inputs'!$F$96:$F$114, SMALL(IF("Yes"='Appraisal Inputs'!$I$128:$I$146, ROW('Appraisal Inputs'!$I$128:$I$146)-127,""), ROW()-5)),""))</f>
        <v/>
      </c>
      <c r="O19" s="78" t="str">
        <f t="shared" si="6"/>
        <v>-</v>
      </c>
      <c r="P19" s="60" t="str" cm="1">
        <f t="array" ref="P19">IF(IFERROR(INDEX('Appraisal Inputs'!$G$128:$G$146, SMALL(IF("Yes"='Appraisal Inputs'!$I$128:$I$146, ROW('Appraisal Inputs'!$I$128:$I$146)-127,""), ROW()-5)),"")="","",IFERROR(INDEX('Appraisal Inputs'!$G$128:$G$146, SMALL(IF("Yes"='Appraisal Inputs'!$I$128:$I$146, ROW('Appraisal Inputs'!$I$128:$I$146)-127,""), ROW()-5)),""))</f>
        <v/>
      </c>
      <c r="Q19" s="73" t="str">
        <f>IFERROR(P19/P35,"-")</f>
        <v>-</v>
      </c>
      <c r="R19" s="61" t="str" cm="1">
        <f t="array" ref="R19">IF(IFERROR(INDEX('Appraisal Inputs'!$G$96:$G$114, SMALL(IF("Yes"='Appraisal Inputs'!$I$128:$I$146, ROW('Appraisal Inputs'!$I$128:$I$146)-127,""), ROW()-5)),"")="","",IFERROR(INDEX('Appraisal Inputs'!$G$96:$G$114, SMALL(IF("Yes"='Appraisal Inputs'!$I$128:$I$146, ROW('Appraisal Inputs'!$I$128:$I$146)-127,""), ROW()-5)),""))</f>
        <v/>
      </c>
      <c r="S19" s="78" t="str">
        <f t="shared" si="15"/>
        <v>-</v>
      </c>
      <c r="T19" s="60" t="str" cm="1">
        <f t="array" ref="T19">IF(IFERROR(INDEX('Appraisal Inputs'!$H$128:$H$146, SMALL(IF("Yes"='Appraisal Inputs'!$I$128:$I$146, ROW('Appraisal Inputs'!$I$128:$I$146)-127,""), ROW()-5)),"")="","",IFERROR(INDEX('Appraisal Inputs'!$H$128:$H$146, SMALL(IF("Yes"='Appraisal Inputs'!$I$128:$I$146, ROW('Appraisal Inputs'!$I$128:$I$146)-127,""), ROW()-5)),""))</f>
        <v/>
      </c>
      <c r="U19" s="73" t="str">
        <f>IFERROR(T19/T35,"-")</f>
        <v>-</v>
      </c>
      <c r="V19" s="61" t="str" cm="1">
        <f t="array" ref="V19">IF(IFERROR(INDEX('Appraisal Inputs'!$H$96:$H$114, SMALL(IF("Yes"='Appraisal Inputs'!$I$128:$I$146, ROW('Appraisal Inputs'!$I$128:$I$146)-127,""), ROW()-5)),"")="","",IFERROR(INDEX('Appraisal Inputs'!$H$96:$H$114, SMALL(IF("Yes"='Appraisal Inputs'!$I$128:$I$146, ROW('Appraisal Inputs'!$I$128:$I$146)-127,""), ROW()-5)),""))</f>
        <v/>
      </c>
      <c r="W19" s="78" t="str">
        <f t="shared" si="16"/>
        <v>-</v>
      </c>
      <c r="X19" s="60" t="str" cm="1">
        <f t="array" ref="X19">IF(IFERROR(INDEX('Lender Inputs'!$D$128:$D$146, SMALL(IF("Yes"='Appraisal Inputs'!$I$128:$I$146, ROW('Appraisal Inputs'!$I$128:$I$146)-127,""), ROW()-5)),"")="","",IFERROR(INDEX('Lender Inputs'!$D$128:$D$146, SMALL(IF("Yes"='Appraisal Inputs'!$I$128:$I$146, ROW('Appraisal Inputs'!$I$128:$I$146)-127,""), ROW()-5)),""))</f>
        <v/>
      </c>
      <c r="Y19" s="73" t="str">
        <f>IFERROR(X19/X35,"-")</f>
        <v>-</v>
      </c>
      <c r="Z19" s="61" t="str" cm="1">
        <f t="array" ref="Z19">IF(IFERROR(INDEX('Lender Inputs'!$D$96:$D$114, SMALL(IF("Yes"='Appraisal Inputs'!$I$128:$I$146, ROW('Appraisal Inputs'!$I$128:$I$146)-127,""), ROW()-5)),"")="","",IFERROR(INDEX('Lender Inputs'!$D$96:$D$114, SMALL(IF("Yes"='Appraisal Inputs'!$I$128:$I$146, ROW('Appraisal Inputs'!$I$128:$I$146)-127,""), ROW()-5)),""))</f>
        <v/>
      </c>
      <c r="AA19" s="78" t="str">
        <f t="shared" si="17"/>
        <v>-</v>
      </c>
      <c r="AB19" s="60" t="str" cm="1">
        <f t="array" ref="AB19">IF(IFERROR(INDEX('Lender Inputs'!$E$128:$E$146, SMALL(IF("Yes"='Appraisal Inputs'!$I$128:$I$146, ROW('Appraisal Inputs'!$I$128:$I$146)-127,""), ROW()-5)),"")="","",IFERROR(INDEX('Lender Inputs'!$E$128:$E$146, SMALL(IF("Yes"='Appraisal Inputs'!$I$128:$I$146, ROW('Appraisal Inputs'!$I$128:$I$146)-127,""), ROW()-5)),""))</f>
        <v/>
      </c>
      <c r="AC19" s="73" t="str">
        <f>IFERROR(AB19/AB35,"-")</f>
        <v>-</v>
      </c>
      <c r="AD19" s="61" t="str" cm="1">
        <f t="array" ref="AD19">IF(IFERROR(INDEX('Lender Inputs'!$E$96:$E$114, SMALL(IF("Yes"='Appraisal Inputs'!$I$128:$I$146, ROW('Appraisal Inputs'!$I$128:$I$146)-127,""), ROW()-5)),"")="","",IFERROR(INDEX('Lender Inputs'!$E$96:$E$114, SMALL(IF("Yes"='Appraisal Inputs'!$I$128:$I$146, ROW('Appraisal Inputs'!$I$128:$I$146)-127,""), ROW()-5)),""))</f>
        <v/>
      </c>
      <c r="AE19" s="78" t="str">
        <f t="shared" si="7"/>
        <v>-</v>
      </c>
      <c r="AF19" s="60" t="str" cm="1">
        <f t="array" ref="AF19">IF(IFERROR(INDEX('Lender Inputs'!$F$128:$F$146, SMALL(IF("Yes"='Appraisal Inputs'!$I$128:$I$146, ROW('Appraisal Inputs'!$I$128:$I$146)-127,""), ROW()-5)),"")="","",IFERROR(INDEX('Lender Inputs'!$F$128:$F$146, SMALL(IF("Yes"='Appraisal Inputs'!$I$128:$I$146, ROW('Appraisal Inputs'!$I$128:$I$146)-127,""), ROW()-5)),""))</f>
        <v/>
      </c>
      <c r="AG19" s="73" t="str">
        <f>IFERROR(AF19/AF35,"-")</f>
        <v>-</v>
      </c>
      <c r="AH19" s="61" t="str" cm="1">
        <f t="array" ref="AH19">IF(IFERROR(INDEX('Lender Inputs'!$F$96:$F$114, SMALL(IF("Yes"='Appraisal Inputs'!$I$128:$I$146, ROW('Appraisal Inputs'!$I$128:$I$146)-127,""), ROW()-5)),"")="","",IFERROR(INDEX('Lender Inputs'!$F$96:$F$114, SMALL(IF("Yes"='Appraisal Inputs'!$I$128:$I$146, ROW('Appraisal Inputs'!$I$128:$I$146)-127,""), ROW()-5)),""))</f>
        <v/>
      </c>
      <c r="AI19" s="78" t="str">
        <f t="shared" si="8"/>
        <v>-</v>
      </c>
      <c r="AJ19" s="60" t="str" cm="1">
        <f t="array" ref="AJ19">IF(IFERROR(INDEX('Lender Inputs'!$G$128:$G$146, SMALL(IF("Yes"='Appraisal Inputs'!$I$128:$I$146, ROW('Appraisal Inputs'!$I$128:$I$146)-127,""), ROW()-5)),"")="","",IFERROR(INDEX('Lender Inputs'!$G$128:$G$146, SMALL(IF("Yes"='Appraisal Inputs'!$I$128:$I$146, ROW('Appraisal Inputs'!$I$128:$I$146)-127,""), ROW()-5)),""))</f>
        <v/>
      </c>
      <c r="AK19" s="73" t="str">
        <f>IFERROR(AJ19/AJ35,"-")</f>
        <v>-</v>
      </c>
      <c r="AL19" s="61" t="str" cm="1">
        <f t="array" ref="AL19">IF(IFERROR(INDEX('Lender Inputs'!$G$96:$G$114, SMALL(IF("Yes"='Appraisal Inputs'!$I$128:$I$146, ROW('Appraisal Inputs'!$I$128:$I$146)-127,""), ROW()-5)),"")="","",IFERROR(INDEX('Lender Inputs'!$G$96:$G$114, SMALL(IF("Yes"='Appraisal Inputs'!$I$128:$I$146, ROW('Appraisal Inputs'!$I$128:$I$146)-127,""), ROW()-5)),""))</f>
        <v/>
      </c>
      <c r="AM19" s="78" t="str">
        <f t="shared" si="9"/>
        <v>-</v>
      </c>
      <c r="AN19" s="60" t="str" cm="1">
        <f t="array" ref="AN19">IF(IFERROR(INDEX('Lender Inputs'!$H$128:$H$146, SMALL(IF("Yes"='Appraisal Inputs'!$I$128:$I$146, ROW('Appraisal Inputs'!$I$128:$I$146)-127,""), ROW()-5)),"")="","",IFERROR(INDEX('Lender Inputs'!$H$128:$H$146, SMALL(IF("Yes"='Appraisal Inputs'!$I$128:$I$146, ROW('Appraisal Inputs'!$I$128:$I$146)-127,""), ROW()-5)),""))</f>
        <v/>
      </c>
      <c r="AO19" s="73" t="str">
        <f>IFERROR(AN19/AN35,"-")</f>
        <v>-</v>
      </c>
      <c r="AP19" s="61" t="str" cm="1">
        <f t="array" ref="AP19">IF(IFERROR(INDEX('Lender Inputs'!$H$96:$H$114, SMALL(IF("Yes"='Appraisal Inputs'!$I$128:$I$146, ROW('Appraisal Inputs'!$I$128:$I$146)-127,""), ROW()-5)),"")="","",IFERROR(INDEX('Lender Inputs'!$H$96:$H$114, SMALL(IF("Yes"='Appraisal Inputs'!$I$128:$I$146, ROW('Appraisal Inputs'!$I$128:$I$146)-127,""), ROW()-5)),""))</f>
        <v/>
      </c>
      <c r="AQ19" s="78" t="str">
        <f t="shared" si="10"/>
        <v>-</v>
      </c>
      <c r="AR19" s="60" t="str" cm="1">
        <f t="array" ref="AR19">IF(IFERROR(INDEX('Lender Inputs'!$I$128:$I$146, SMALL(IF("Yes"='Appraisal Inputs'!$I$128:$I$146, ROW('Appraisal Inputs'!$I$128:$I$146)-127,""), ROW()-5)),"")="","",IFERROR(INDEX('Lender Inputs'!$I$128:$I$146, SMALL(IF("Yes"='Appraisal Inputs'!$I$128:$I$146, ROW('Appraisal Inputs'!$I$128:$I$146)-127,""), ROW()-5)),""))</f>
        <v/>
      </c>
      <c r="AS19" s="73" t="str">
        <f>IFERROR(AR19/AR35,"-")</f>
        <v>-</v>
      </c>
      <c r="AT19" s="61" t="str" cm="1">
        <f t="array" ref="AT19">IF(IFERROR(INDEX('Lender Inputs'!$I$96:$I$114, SMALL(IF("Yes"='Appraisal Inputs'!$I$128:$I$146, ROW('Appraisal Inputs'!$I$128:$I$146)-127,""), ROW()-5)),"")="","",IFERROR(INDEX('Lender Inputs'!$I$96:$I$114, SMALL(IF("Yes"='Appraisal Inputs'!$I$128:$I$146, ROW('Appraisal Inputs'!$I$128:$I$146)-127,""), ROW()-5)),""))</f>
        <v/>
      </c>
      <c r="AU19" s="78" t="str">
        <f t="shared" si="11"/>
        <v>-</v>
      </c>
      <c r="AV19" s="60" t="str" cm="1">
        <f t="array" ref="AV19">IF(IFERROR(INDEX('Lender Inputs'!$J$128:$J$146, SMALL(IF("Yes"='Appraisal Inputs'!$I$128:$I$146, ROW('Appraisal Inputs'!$I$128:$I$146)-127,""), ROW()-5)),"")="","",IFERROR(INDEX('Lender Inputs'!$J$128:$J$146, SMALL(IF("Yes"='Appraisal Inputs'!$I$128:$I$146, ROW('Appraisal Inputs'!$I$128:$I$146)-127,""), ROW()-5)),""))</f>
        <v/>
      </c>
      <c r="AW19" s="73" t="str">
        <f>IFERROR(AV19/AV35,"-")</f>
        <v>-</v>
      </c>
      <c r="AX19" s="61" t="str" cm="1">
        <f t="array" ref="AX19">IF(IFERROR(INDEX('Lender Inputs'!$J$96:$J$114, SMALL(IF("Yes"='Appraisal Inputs'!$I$128:$I$146, ROW('Appraisal Inputs'!$I$128:$I$146)-127,""), ROW()-5)),"")="","",IFERROR(INDEX('Lender Inputs'!$J$96:$J$114, SMALL(IF("Yes"='Appraisal Inputs'!$I$128:$I$146, ROW('Appraisal Inputs'!$I$128:$I$146)-127,""), ROW()-5)),""))</f>
        <v/>
      </c>
      <c r="AY19" s="78" t="str">
        <f t="shared" si="12"/>
        <v>-</v>
      </c>
      <c r="AZ19" s="60" t="str" cm="1">
        <f t="array" ref="AZ19">IF(IFERROR(INDEX('Lender Inputs'!$K$128:$K$146, SMALL(IF("Yes"='Appraisal Inputs'!$I$128:$I$146, ROW('Appraisal Inputs'!$I$128:$I$146)-127,""), ROW()-5)),"")="","",IFERROR(INDEX('Lender Inputs'!$K$128:$K$146, SMALL(IF("Yes"='Appraisal Inputs'!$I$128:$I$146, ROW('Appraisal Inputs'!$I$128:$I$146)-127,""), ROW()-5)),""))</f>
        <v/>
      </c>
      <c r="BA19" s="73" t="str">
        <f>IFERROR(AZ19/AZ35,"-")</f>
        <v>-</v>
      </c>
      <c r="BB19" s="61" t="str" cm="1">
        <f t="array" ref="BB19">IF(IFERROR(INDEX('Lender Inputs'!$K$96:$K$114, SMALL(IF("Yes"='Appraisal Inputs'!$I$128:$I$146, ROW('Appraisal Inputs'!$I$128:$I$146)-127,""), ROW()-5)),"")="","",IFERROR(INDEX('Lender Inputs'!$K$96:$K$114, SMALL(IF("Yes"='Appraisal Inputs'!$I$128:$I$146, ROW('Appraisal Inputs'!$I$128:$I$146)-127,""), ROW()-5)),""))</f>
        <v/>
      </c>
      <c r="BC19" s="78" t="str">
        <f t="shared" si="13"/>
        <v>-</v>
      </c>
      <c r="BD19" s="60" t="str" cm="1">
        <f t="array" ref="BD19">IF(IFERROR(INDEX('Lender Inputs'!$L$128:$L$146, SMALL(IF("Yes"='Appraisal Inputs'!$I$128:$I$146, ROW('Appraisal Inputs'!$I$128:$I$146)-127,""), ROW()-5)),"")="","",IFERROR(INDEX('Lender Inputs'!$L$128:$L$146, SMALL(IF("Yes"='Appraisal Inputs'!$I$128:$I$146, ROW('Appraisal Inputs'!$I$128:$I$146)-127,""), ROW()-5)),""))</f>
        <v/>
      </c>
      <c r="BE19" s="73" t="str">
        <f>IFERROR(BD19/BD35,"-")</f>
        <v>-</v>
      </c>
      <c r="BF19" s="61" t="str" cm="1">
        <f t="array" ref="BF19">IF(IFERROR(INDEX('Lender Inputs'!$L$96:$L$114, SMALL(IF("Yes"='Appraisal Inputs'!$I$128:$I$146, ROW('Appraisal Inputs'!$I$128:$I$146)-127,""), ROW()-5)),"")="","",IFERROR(INDEX('Lender Inputs'!$L$96:$L$114, SMALL(IF("Yes"='Appraisal Inputs'!$I$128:$I$146, ROW('Appraisal Inputs'!$I$128:$I$146)-127,""), ROW()-5)),""))</f>
        <v/>
      </c>
      <c r="BG19" s="78" t="str">
        <f t="shared" si="14"/>
        <v>-</v>
      </c>
      <c r="BH19" s="101"/>
    </row>
    <row r="20" spans="1:60" x14ac:dyDescent="0.2">
      <c r="A20" s="765">
        <f t="shared" si="0"/>
        <v>0</v>
      </c>
      <c r="C20" s="55" t="str" cm="1">
        <f t="array" ref="C20">IFERROR(INDEX('Appraisal Inputs'!$C$128:$C$146, SMALL(IF("Yes"='Appraisal Inputs'!$I$128:$I$146, ROW('Appraisal Inputs'!$I$128:$I$146)-127,""), ROW()-5)),"")</f>
        <v/>
      </c>
      <c r="D20" s="60" t="str" cm="1">
        <f t="array" ref="D20">IF(IFERROR(INDEX('Appraisal Inputs'!$D$128:$D$146, SMALL(IF("Yes"='Appraisal Inputs'!$I$128:$I$146, ROW('Appraisal Inputs'!$I$128:$I$146)-127,""), ROW()-5)),"")="","",IFERROR(INDEX('Appraisal Inputs'!$D$128:$D$146, SMALL(IF("Yes"='Appraisal Inputs'!$I$128:$I$146, ROW('Appraisal Inputs'!$I$128:$I$146)-127,""), ROW()-5)),""))</f>
        <v/>
      </c>
      <c r="E20" s="73" t="str">
        <f>IFERROR(D20/D35,"-")</f>
        <v>-</v>
      </c>
      <c r="F20" s="61" t="str" cm="1">
        <f t="array" ref="F20">IF(IFERROR(INDEX('Appraisal Inputs'!$D$96:$D$114, SMALL(IF("Yes"='Appraisal Inputs'!$I$128:$I$146, ROW('Appraisal Inputs'!$I$128:$I$146)-127,""), ROW()-5)),"")="","",IFERROR(INDEX('Appraisal Inputs'!$D$96:$D$114, SMALL(IF("Yes"='Appraisal Inputs'!$I$128:$I$146, ROW('Appraisal Inputs'!$I$128:$I$146)-127,""), ROW()-5)),""))</f>
        <v/>
      </c>
      <c r="G20" s="78" t="str">
        <f t="shared" si="4"/>
        <v>-</v>
      </c>
      <c r="H20" s="60" t="str" cm="1">
        <f t="array" ref="H20">IF(IFERROR(INDEX('Appraisal Inputs'!$E$128:$E$146, SMALL(IF("Yes"='Appraisal Inputs'!$I$128:$I$146, ROW('Appraisal Inputs'!$I$128:$I$146)-127,""), ROW()-5)),"")="","",IFERROR(INDEX('Appraisal Inputs'!$E$128:$E$146, SMALL(IF("Yes"='Appraisal Inputs'!$I$128:$I$146, ROW('Appraisal Inputs'!$I$128:$I$146)-127,""), ROW()-5)),""))</f>
        <v/>
      </c>
      <c r="I20" s="73" t="str">
        <f>IFERROR(H20/H35,"-")</f>
        <v>-</v>
      </c>
      <c r="J20" s="61" t="str" cm="1">
        <f t="array" ref="J20">IF(IFERROR(INDEX('Appraisal Inputs'!$E$96:$E$114, SMALL(IF("Yes"='Appraisal Inputs'!$I$128:$I$146, ROW('Appraisal Inputs'!$I$128:$I$146)-127,""), ROW()-5)),"")="","",IFERROR(INDEX('Appraisal Inputs'!$E$96:$E$114, SMALL(IF("Yes"='Appraisal Inputs'!$I$128:$I$146, ROW('Appraisal Inputs'!$I$128:$I$146)-127,""), ROW()-5)),""))</f>
        <v/>
      </c>
      <c r="K20" s="78" t="str">
        <f t="shared" si="5"/>
        <v>-</v>
      </c>
      <c r="L20" s="60" t="str" cm="1">
        <f t="array" ref="L20">IF(IFERROR(INDEX('Appraisal Inputs'!$F$128:$F$146, SMALL(IF("Yes"='Appraisal Inputs'!$I$128:$I$146, ROW('Appraisal Inputs'!$I$128:$I$146)-127,""), ROW()-5)),"")="","",IFERROR(INDEX('Appraisal Inputs'!$F$128:$F$146, SMALL(IF("Yes"='Appraisal Inputs'!$I$128:$I$146, ROW('Appraisal Inputs'!$I$128:$I$146)-127,""), ROW()-5)),""))</f>
        <v/>
      </c>
      <c r="M20" s="73" t="str">
        <f>IFERROR(L20/L35,"-")</f>
        <v>-</v>
      </c>
      <c r="N20" s="61" t="str" cm="1">
        <f t="array" ref="N20">IF(IFERROR(INDEX('Appraisal Inputs'!$F$96:$F$114, SMALL(IF("Yes"='Appraisal Inputs'!$I$128:$I$146, ROW('Appraisal Inputs'!$I$128:$I$146)-127,""), ROW()-5)),"")="","",IFERROR(INDEX('Appraisal Inputs'!$F$96:$F$114, SMALL(IF("Yes"='Appraisal Inputs'!$I$128:$I$146, ROW('Appraisal Inputs'!$I$128:$I$146)-127,""), ROW()-5)),""))</f>
        <v/>
      </c>
      <c r="O20" s="78" t="str">
        <f t="shared" si="6"/>
        <v>-</v>
      </c>
      <c r="P20" s="60" t="str" cm="1">
        <f t="array" ref="P20">IF(IFERROR(INDEX('Appraisal Inputs'!$G$128:$G$146, SMALL(IF("Yes"='Appraisal Inputs'!$I$128:$I$146, ROW('Appraisal Inputs'!$I$128:$I$146)-127,""), ROW()-5)),"")="","",IFERROR(INDEX('Appraisal Inputs'!$G$128:$G$146, SMALL(IF("Yes"='Appraisal Inputs'!$I$128:$I$146, ROW('Appraisal Inputs'!$I$128:$I$146)-127,""), ROW()-5)),""))</f>
        <v/>
      </c>
      <c r="Q20" s="73" t="str">
        <f>IFERROR(P20/P35,"-")</f>
        <v>-</v>
      </c>
      <c r="R20" s="61" t="str" cm="1">
        <f t="array" ref="R20">IF(IFERROR(INDEX('Appraisal Inputs'!$G$96:$G$114, SMALL(IF("Yes"='Appraisal Inputs'!$I$128:$I$146, ROW('Appraisal Inputs'!$I$128:$I$146)-127,""), ROW()-5)),"")="","",IFERROR(INDEX('Appraisal Inputs'!$G$96:$G$114, SMALL(IF("Yes"='Appraisal Inputs'!$I$128:$I$146, ROW('Appraisal Inputs'!$I$128:$I$146)-127,""), ROW()-5)),""))</f>
        <v/>
      </c>
      <c r="S20" s="78" t="str">
        <f t="shared" si="15"/>
        <v>-</v>
      </c>
      <c r="T20" s="60" t="str" cm="1">
        <f t="array" ref="T20">IF(IFERROR(INDEX('Appraisal Inputs'!$H$128:$H$146, SMALL(IF("Yes"='Appraisal Inputs'!$I$128:$I$146, ROW('Appraisal Inputs'!$I$128:$I$146)-127,""), ROW()-5)),"")="","",IFERROR(INDEX('Appraisal Inputs'!$H$128:$H$146, SMALL(IF("Yes"='Appraisal Inputs'!$I$128:$I$146, ROW('Appraisal Inputs'!$I$128:$I$146)-127,""), ROW()-5)),""))</f>
        <v/>
      </c>
      <c r="U20" s="73" t="str">
        <f>IFERROR(T20/T35,"-")</f>
        <v>-</v>
      </c>
      <c r="V20" s="61" t="str" cm="1">
        <f t="array" ref="V20">IF(IFERROR(INDEX('Appraisal Inputs'!$H$96:$H$114, SMALL(IF("Yes"='Appraisal Inputs'!$I$128:$I$146, ROW('Appraisal Inputs'!$I$128:$I$146)-127,""), ROW()-5)),"")="","",IFERROR(INDEX('Appraisal Inputs'!$H$96:$H$114, SMALL(IF("Yes"='Appraisal Inputs'!$I$128:$I$146, ROW('Appraisal Inputs'!$I$128:$I$146)-127,""), ROW()-5)),""))</f>
        <v/>
      </c>
      <c r="W20" s="78" t="str">
        <f t="shared" si="16"/>
        <v>-</v>
      </c>
      <c r="X20" s="60" t="str" cm="1">
        <f t="array" ref="X20">IF(IFERROR(INDEX('Lender Inputs'!$D$128:$D$146, SMALL(IF("Yes"='Appraisal Inputs'!$I$128:$I$146, ROW('Appraisal Inputs'!$I$128:$I$146)-127,""), ROW()-5)),"")="","",IFERROR(INDEX('Lender Inputs'!$D$128:$D$146, SMALL(IF("Yes"='Appraisal Inputs'!$I$128:$I$146, ROW('Appraisal Inputs'!$I$128:$I$146)-127,""), ROW()-5)),""))</f>
        <v/>
      </c>
      <c r="Y20" s="73" t="str">
        <f>IFERROR(X20/X35,"-")</f>
        <v>-</v>
      </c>
      <c r="Z20" s="61" t="str" cm="1">
        <f t="array" ref="Z20">IF(IFERROR(INDEX('Lender Inputs'!$D$96:$D$114, SMALL(IF("Yes"='Appraisal Inputs'!$I$128:$I$146, ROW('Appraisal Inputs'!$I$128:$I$146)-127,""), ROW()-5)),"")="","",IFERROR(INDEX('Lender Inputs'!$D$96:$D$114, SMALL(IF("Yes"='Appraisal Inputs'!$I$128:$I$146, ROW('Appraisal Inputs'!$I$128:$I$146)-127,""), ROW()-5)),""))</f>
        <v/>
      </c>
      <c r="AA20" s="78" t="str">
        <f t="shared" si="17"/>
        <v>-</v>
      </c>
      <c r="AB20" s="60" t="str" cm="1">
        <f t="array" ref="AB20">IF(IFERROR(INDEX('Lender Inputs'!$E$128:$E$146, SMALL(IF("Yes"='Appraisal Inputs'!$I$128:$I$146, ROW('Appraisal Inputs'!$I$128:$I$146)-127,""), ROW()-5)),"")="","",IFERROR(INDEX('Lender Inputs'!$E$128:$E$146, SMALL(IF("Yes"='Appraisal Inputs'!$I$128:$I$146, ROW('Appraisal Inputs'!$I$128:$I$146)-127,""), ROW()-5)),""))</f>
        <v/>
      </c>
      <c r="AC20" s="73" t="str">
        <f>IFERROR(AB20/AB35,"-")</f>
        <v>-</v>
      </c>
      <c r="AD20" s="61" t="str" cm="1">
        <f t="array" ref="AD20">IF(IFERROR(INDEX('Lender Inputs'!$E$96:$E$114, SMALL(IF("Yes"='Appraisal Inputs'!$I$128:$I$146, ROW('Appraisal Inputs'!$I$128:$I$146)-127,""), ROW()-5)),"")="","",IFERROR(INDEX('Lender Inputs'!$E$96:$E$114, SMALL(IF("Yes"='Appraisal Inputs'!$I$128:$I$146, ROW('Appraisal Inputs'!$I$128:$I$146)-127,""), ROW()-5)),""))</f>
        <v/>
      </c>
      <c r="AE20" s="78" t="str">
        <f t="shared" si="7"/>
        <v>-</v>
      </c>
      <c r="AF20" s="60" t="str" cm="1">
        <f t="array" ref="AF20">IF(IFERROR(INDEX('Lender Inputs'!$F$128:$F$146, SMALL(IF("Yes"='Appraisal Inputs'!$I$128:$I$146, ROW('Appraisal Inputs'!$I$128:$I$146)-127,""), ROW()-5)),"")="","",IFERROR(INDEX('Lender Inputs'!$F$128:$F$146, SMALL(IF("Yes"='Appraisal Inputs'!$I$128:$I$146, ROW('Appraisal Inputs'!$I$128:$I$146)-127,""), ROW()-5)),""))</f>
        <v/>
      </c>
      <c r="AG20" s="73" t="str">
        <f>IFERROR(AF20/AF35,"-")</f>
        <v>-</v>
      </c>
      <c r="AH20" s="61" t="str" cm="1">
        <f t="array" ref="AH20">IF(IFERROR(INDEX('Lender Inputs'!$F$96:$F$114, SMALL(IF("Yes"='Appraisal Inputs'!$I$128:$I$146, ROW('Appraisal Inputs'!$I$128:$I$146)-127,""), ROW()-5)),"")="","",IFERROR(INDEX('Lender Inputs'!$F$96:$F$114, SMALL(IF("Yes"='Appraisal Inputs'!$I$128:$I$146, ROW('Appraisal Inputs'!$I$128:$I$146)-127,""), ROW()-5)),""))</f>
        <v/>
      </c>
      <c r="AI20" s="78" t="str">
        <f t="shared" si="8"/>
        <v>-</v>
      </c>
      <c r="AJ20" s="60" t="str" cm="1">
        <f t="array" ref="AJ20">IF(IFERROR(INDEX('Lender Inputs'!$G$128:$G$146, SMALL(IF("Yes"='Appraisal Inputs'!$I$128:$I$146, ROW('Appraisal Inputs'!$I$128:$I$146)-127,""), ROW()-5)),"")="","",IFERROR(INDEX('Lender Inputs'!$G$128:$G$146, SMALL(IF("Yes"='Appraisal Inputs'!$I$128:$I$146, ROW('Appraisal Inputs'!$I$128:$I$146)-127,""), ROW()-5)),""))</f>
        <v/>
      </c>
      <c r="AK20" s="73" t="str">
        <f>IFERROR(AJ20/AJ35,"-")</f>
        <v>-</v>
      </c>
      <c r="AL20" s="61" t="str" cm="1">
        <f t="array" ref="AL20">IF(IFERROR(INDEX('Lender Inputs'!$G$96:$G$114, SMALL(IF("Yes"='Appraisal Inputs'!$I$128:$I$146, ROW('Appraisal Inputs'!$I$128:$I$146)-127,""), ROW()-5)),"")="","",IFERROR(INDEX('Lender Inputs'!$G$96:$G$114, SMALL(IF("Yes"='Appraisal Inputs'!$I$128:$I$146, ROW('Appraisal Inputs'!$I$128:$I$146)-127,""), ROW()-5)),""))</f>
        <v/>
      </c>
      <c r="AM20" s="78" t="str">
        <f t="shared" si="9"/>
        <v>-</v>
      </c>
      <c r="AN20" s="60" t="str" cm="1">
        <f t="array" ref="AN20">IF(IFERROR(INDEX('Lender Inputs'!$H$128:$H$146, SMALL(IF("Yes"='Appraisal Inputs'!$I$128:$I$146, ROW('Appraisal Inputs'!$I$128:$I$146)-127,""), ROW()-5)),"")="","",IFERROR(INDEX('Lender Inputs'!$H$128:$H$146, SMALL(IF("Yes"='Appraisal Inputs'!$I$128:$I$146, ROW('Appraisal Inputs'!$I$128:$I$146)-127,""), ROW()-5)),""))</f>
        <v/>
      </c>
      <c r="AO20" s="73" t="str">
        <f>IFERROR(AN20/AN35,"-")</f>
        <v>-</v>
      </c>
      <c r="AP20" s="61" t="str" cm="1">
        <f t="array" ref="AP20">IF(IFERROR(INDEX('Lender Inputs'!$H$96:$H$114, SMALL(IF("Yes"='Appraisal Inputs'!$I$128:$I$146, ROW('Appraisal Inputs'!$I$128:$I$146)-127,""), ROW()-5)),"")="","",IFERROR(INDEX('Lender Inputs'!$H$96:$H$114, SMALL(IF("Yes"='Appraisal Inputs'!$I$128:$I$146, ROW('Appraisal Inputs'!$I$128:$I$146)-127,""), ROW()-5)),""))</f>
        <v/>
      </c>
      <c r="AQ20" s="78" t="str">
        <f t="shared" si="10"/>
        <v>-</v>
      </c>
      <c r="AR20" s="60" t="str" cm="1">
        <f t="array" ref="AR20">IF(IFERROR(INDEX('Lender Inputs'!$I$128:$I$146, SMALL(IF("Yes"='Appraisal Inputs'!$I$128:$I$146, ROW('Appraisal Inputs'!$I$128:$I$146)-127,""), ROW()-5)),"")="","",IFERROR(INDEX('Lender Inputs'!$I$128:$I$146, SMALL(IF("Yes"='Appraisal Inputs'!$I$128:$I$146, ROW('Appraisal Inputs'!$I$128:$I$146)-127,""), ROW()-5)),""))</f>
        <v/>
      </c>
      <c r="AS20" s="73" t="str">
        <f>IFERROR(AR20/AR35,"-")</f>
        <v>-</v>
      </c>
      <c r="AT20" s="61" t="str" cm="1">
        <f t="array" ref="AT20">IF(IFERROR(INDEX('Lender Inputs'!$I$96:$I$114, SMALL(IF("Yes"='Appraisal Inputs'!$I$128:$I$146, ROW('Appraisal Inputs'!$I$128:$I$146)-127,""), ROW()-5)),"")="","",IFERROR(INDEX('Lender Inputs'!$I$96:$I$114, SMALL(IF("Yes"='Appraisal Inputs'!$I$128:$I$146, ROW('Appraisal Inputs'!$I$128:$I$146)-127,""), ROW()-5)),""))</f>
        <v/>
      </c>
      <c r="AU20" s="78" t="str">
        <f t="shared" si="11"/>
        <v>-</v>
      </c>
      <c r="AV20" s="60" t="str" cm="1">
        <f t="array" ref="AV20">IF(IFERROR(INDEX('Lender Inputs'!$J$128:$J$146, SMALL(IF("Yes"='Appraisal Inputs'!$I$128:$I$146, ROW('Appraisal Inputs'!$I$128:$I$146)-127,""), ROW()-5)),"")="","",IFERROR(INDEX('Lender Inputs'!$J$128:$J$146, SMALL(IF("Yes"='Appraisal Inputs'!$I$128:$I$146, ROW('Appraisal Inputs'!$I$128:$I$146)-127,""), ROW()-5)),""))</f>
        <v/>
      </c>
      <c r="AW20" s="73" t="str">
        <f>IFERROR(AV20/AV35,"-")</f>
        <v>-</v>
      </c>
      <c r="AX20" s="61" t="str" cm="1">
        <f t="array" ref="AX20">IF(IFERROR(INDEX('Lender Inputs'!$J$96:$J$114, SMALL(IF("Yes"='Appraisal Inputs'!$I$128:$I$146, ROW('Appraisal Inputs'!$I$128:$I$146)-127,""), ROW()-5)),"")="","",IFERROR(INDEX('Lender Inputs'!$J$96:$J$114, SMALL(IF("Yes"='Appraisal Inputs'!$I$128:$I$146, ROW('Appraisal Inputs'!$I$128:$I$146)-127,""), ROW()-5)),""))</f>
        <v/>
      </c>
      <c r="AY20" s="78" t="str">
        <f t="shared" si="12"/>
        <v>-</v>
      </c>
      <c r="AZ20" s="60" t="str" cm="1">
        <f t="array" ref="AZ20">IF(IFERROR(INDEX('Lender Inputs'!$K$128:$K$146, SMALL(IF("Yes"='Appraisal Inputs'!$I$128:$I$146, ROW('Appraisal Inputs'!$I$128:$I$146)-127,""), ROW()-5)),"")="","",IFERROR(INDEX('Lender Inputs'!$K$128:$K$146, SMALL(IF("Yes"='Appraisal Inputs'!$I$128:$I$146, ROW('Appraisal Inputs'!$I$128:$I$146)-127,""), ROW()-5)),""))</f>
        <v/>
      </c>
      <c r="BA20" s="73" t="str">
        <f>IFERROR(AZ20/AZ35,"-")</f>
        <v>-</v>
      </c>
      <c r="BB20" s="61" t="str" cm="1">
        <f t="array" ref="BB20">IF(IFERROR(INDEX('Lender Inputs'!$K$96:$K$114, SMALL(IF("Yes"='Appraisal Inputs'!$I$128:$I$146, ROW('Appraisal Inputs'!$I$128:$I$146)-127,""), ROW()-5)),"")="","",IFERROR(INDEX('Lender Inputs'!$K$96:$K$114, SMALL(IF("Yes"='Appraisal Inputs'!$I$128:$I$146, ROW('Appraisal Inputs'!$I$128:$I$146)-127,""), ROW()-5)),""))</f>
        <v/>
      </c>
      <c r="BC20" s="78" t="str">
        <f t="shared" si="13"/>
        <v>-</v>
      </c>
      <c r="BD20" s="60" t="str" cm="1">
        <f t="array" ref="BD20">IF(IFERROR(INDEX('Lender Inputs'!$L$128:$L$146, SMALL(IF("Yes"='Appraisal Inputs'!$I$128:$I$146, ROW('Appraisal Inputs'!$I$128:$I$146)-127,""), ROW()-5)),"")="","",IFERROR(INDEX('Lender Inputs'!$L$128:$L$146, SMALL(IF("Yes"='Appraisal Inputs'!$I$128:$I$146, ROW('Appraisal Inputs'!$I$128:$I$146)-127,""), ROW()-5)),""))</f>
        <v/>
      </c>
      <c r="BE20" s="73" t="str">
        <f>IFERROR(BD20/BD35,"-")</f>
        <v>-</v>
      </c>
      <c r="BF20" s="61" t="str" cm="1">
        <f t="array" ref="BF20">IF(IFERROR(INDEX('Lender Inputs'!$L$96:$L$114, SMALL(IF("Yes"='Appraisal Inputs'!$I$128:$I$146, ROW('Appraisal Inputs'!$I$128:$I$146)-127,""), ROW()-5)),"")="","",IFERROR(INDEX('Lender Inputs'!$L$96:$L$114, SMALL(IF("Yes"='Appraisal Inputs'!$I$128:$I$146, ROW('Appraisal Inputs'!$I$128:$I$146)-127,""), ROW()-5)),""))</f>
        <v/>
      </c>
      <c r="BG20" s="78" t="str">
        <f t="shared" si="14"/>
        <v>-</v>
      </c>
      <c r="BH20" s="101"/>
    </row>
    <row r="21" spans="1:60" x14ac:dyDescent="0.2">
      <c r="A21" s="765">
        <f t="shared" si="0"/>
        <v>0</v>
      </c>
      <c r="C21" s="55" t="str" cm="1">
        <f t="array" ref="C21">IFERROR(INDEX('Appraisal Inputs'!$C$128:$C$146, SMALL(IF("Yes"='Appraisal Inputs'!$I$128:$I$146, ROW('Appraisal Inputs'!$I$128:$I$146)-127,""), ROW()-5)),"")</f>
        <v/>
      </c>
      <c r="D21" s="60" t="str" cm="1">
        <f t="array" ref="D21">IF(IFERROR(INDEX('Appraisal Inputs'!$D$128:$D$146, SMALL(IF("Yes"='Appraisal Inputs'!$I$128:$I$146, ROW('Appraisal Inputs'!$I$128:$I$146)-127,""), ROW()-5)),"")="","",IFERROR(INDEX('Appraisal Inputs'!$D$128:$D$146, SMALL(IF("Yes"='Appraisal Inputs'!$I$128:$I$146, ROW('Appraisal Inputs'!$I$128:$I$146)-127,""), ROW()-5)),""))</f>
        <v/>
      </c>
      <c r="E21" s="73" t="str">
        <f>IFERROR(D21/D35,"-")</f>
        <v>-</v>
      </c>
      <c r="F21" s="61" t="str" cm="1">
        <f t="array" ref="F21">IF(IFERROR(INDEX('Appraisal Inputs'!$D$96:$D$114, SMALL(IF("Yes"='Appraisal Inputs'!$I$128:$I$146, ROW('Appraisal Inputs'!$I$128:$I$146)-127,""), ROW()-5)),"")="","",IFERROR(INDEX('Appraisal Inputs'!$D$96:$D$114, SMALL(IF("Yes"='Appraisal Inputs'!$I$128:$I$146, ROW('Appraisal Inputs'!$I$128:$I$146)-127,""), ROW()-5)),""))</f>
        <v/>
      </c>
      <c r="G21" s="78" t="str">
        <f t="shared" si="4"/>
        <v>-</v>
      </c>
      <c r="H21" s="60" t="str" cm="1">
        <f t="array" ref="H21">IF(IFERROR(INDEX('Appraisal Inputs'!$E$128:$E$146, SMALL(IF("Yes"='Appraisal Inputs'!$I$128:$I$146, ROW('Appraisal Inputs'!$I$128:$I$146)-127,""), ROW()-5)),"")="","",IFERROR(INDEX('Appraisal Inputs'!$E$128:$E$146, SMALL(IF("Yes"='Appraisal Inputs'!$I$128:$I$146, ROW('Appraisal Inputs'!$I$128:$I$146)-127,""), ROW()-5)),""))</f>
        <v/>
      </c>
      <c r="I21" s="73" t="str">
        <f>IFERROR(H21/H35,"-")</f>
        <v>-</v>
      </c>
      <c r="J21" s="61" t="str" cm="1">
        <f t="array" ref="J21">IF(IFERROR(INDEX('Appraisal Inputs'!$E$96:$E$114, SMALL(IF("Yes"='Appraisal Inputs'!$I$128:$I$146, ROW('Appraisal Inputs'!$I$128:$I$146)-127,""), ROW()-5)),"")="","",IFERROR(INDEX('Appraisal Inputs'!$E$96:$E$114, SMALL(IF("Yes"='Appraisal Inputs'!$I$128:$I$146, ROW('Appraisal Inputs'!$I$128:$I$146)-127,""), ROW()-5)),""))</f>
        <v/>
      </c>
      <c r="K21" s="78" t="str">
        <f t="shared" si="5"/>
        <v>-</v>
      </c>
      <c r="L21" s="60" t="str" cm="1">
        <f t="array" ref="L21">IF(IFERROR(INDEX('Appraisal Inputs'!$F$128:$F$146, SMALL(IF("Yes"='Appraisal Inputs'!$I$128:$I$146, ROW('Appraisal Inputs'!$I$128:$I$146)-127,""), ROW()-5)),"")="","",IFERROR(INDEX('Appraisal Inputs'!$F$128:$F$146, SMALL(IF("Yes"='Appraisal Inputs'!$I$128:$I$146, ROW('Appraisal Inputs'!$I$128:$I$146)-127,""), ROW()-5)),""))</f>
        <v/>
      </c>
      <c r="M21" s="73" t="str">
        <f>IFERROR(L21/L35,"-")</f>
        <v>-</v>
      </c>
      <c r="N21" s="61" t="str" cm="1">
        <f t="array" ref="N21">IF(IFERROR(INDEX('Appraisal Inputs'!$F$96:$F$114, SMALL(IF("Yes"='Appraisal Inputs'!$I$128:$I$146, ROW('Appraisal Inputs'!$I$128:$I$146)-127,""), ROW()-5)),"")="","",IFERROR(INDEX('Appraisal Inputs'!$F$96:$F$114, SMALL(IF("Yes"='Appraisal Inputs'!$I$128:$I$146, ROW('Appraisal Inputs'!$I$128:$I$146)-127,""), ROW()-5)),""))</f>
        <v/>
      </c>
      <c r="O21" s="78" t="str">
        <f t="shared" si="6"/>
        <v>-</v>
      </c>
      <c r="P21" s="60" t="str" cm="1">
        <f t="array" ref="P21">IF(IFERROR(INDEX('Appraisal Inputs'!$G$128:$G$146, SMALL(IF("Yes"='Appraisal Inputs'!$I$128:$I$146, ROW('Appraisal Inputs'!$I$128:$I$146)-127,""), ROW()-5)),"")="","",IFERROR(INDEX('Appraisal Inputs'!$G$128:$G$146, SMALL(IF("Yes"='Appraisal Inputs'!$I$128:$I$146, ROW('Appraisal Inputs'!$I$128:$I$146)-127,""), ROW()-5)),""))</f>
        <v/>
      </c>
      <c r="Q21" s="73" t="str">
        <f>IFERROR(P21/P35,"-")</f>
        <v>-</v>
      </c>
      <c r="R21" s="61" t="str" cm="1">
        <f t="array" ref="R21">IF(IFERROR(INDEX('Appraisal Inputs'!$G$96:$G$114, SMALL(IF("Yes"='Appraisal Inputs'!$I$128:$I$146, ROW('Appraisal Inputs'!$I$128:$I$146)-127,""), ROW()-5)),"")="","",IFERROR(INDEX('Appraisal Inputs'!$G$96:$G$114, SMALL(IF("Yes"='Appraisal Inputs'!$I$128:$I$146, ROW('Appraisal Inputs'!$I$128:$I$146)-127,""), ROW()-5)),""))</f>
        <v/>
      </c>
      <c r="S21" s="78" t="str">
        <f t="shared" si="15"/>
        <v>-</v>
      </c>
      <c r="T21" s="60" t="str" cm="1">
        <f t="array" ref="T21">IF(IFERROR(INDEX('Appraisal Inputs'!$H$128:$H$146, SMALL(IF("Yes"='Appraisal Inputs'!$I$128:$I$146, ROW('Appraisal Inputs'!$I$128:$I$146)-127,""), ROW()-5)),"")="","",IFERROR(INDEX('Appraisal Inputs'!$H$128:$H$146, SMALL(IF("Yes"='Appraisal Inputs'!$I$128:$I$146, ROW('Appraisal Inputs'!$I$128:$I$146)-127,""), ROW()-5)),""))</f>
        <v/>
      </c>
      <c r="U21" s="73" t="str">
        <f>IFERROR(T21/T35,"-")</f>
        <v>-</v>
      </c>
      <c r="V21" s="61" t="str" cm="1">
        <f t="array" ref="V21">IF(IFERROR(INDEX('Appraisal Inputs'!$H$96:$H$114, SMALL(IF("Yes"='Appraisal Inputs'!$I$128:$I$146, ROW('Appraisal Inputs'!$I$128:$I$146)-127,""), ROW()-5)),"")="","",IFERROR(INDEX('Appraisal Inputs'!$H$96:$H$114, SMALL(IF("Yes"='Appraisal Inputs'!$I$128:$I$146, ROW('Appraisal Inputs'!$I$128:$I$146)-127,""), ROW()-5)),""))</f>
        <v/>
      </c>
      <c r="W21" s="78" t="str">
        <f t="shared" si="16"/>
        <v>-</v>
      </c>
      <c r="X21" s="60" t="str" cm="1">
        <f t="array" ref="X21">IF(IFERROR(INDEX('Lender Inputs'!$D$128:$D$146, SMALL(IF("Yes"='Appraisal Inputs'!$I$128:$I$146, ROW('Appraisal Inputs'!$I$128:$I$146)-127,""), ROW()-5)),"")="","",IFERROR(INDEX('Lender Inputs'!$D$128:$D$146, SMALL(IF("Yes"='Appraisal Inputs'!$I$128:$I$146, ROW('Appraisal Inputs'!$I$128:$I$146)-127,""), ROW()-5)),""))</f>
        <v/>
      </c>
      <c r="Y21" s="73" t="str">
        <f>IFERROR(X21/X35,"-")</f>
        <v>-</v>
      </c>
      <c r="Z21" s="61" t="str" cm="1">
        <f t="array" ref="Z21">IF(IFERROR(INDEX('Lender Inputs'!$D$96:$D$114, SMALL(IF("Yes"='Appraisal Inputs'!$I$128:$I$146, ROW('Appraisal Inputs'!$I$128:$I$146)-127,""), ROW()-5)),"")="","",IFERROR(INDEX('Lender Inputs'!$D$96:$D$114, SMALL(IF("Yes"='Appraisal Inputs'!$I$128:$I$146, ROW('Appraisal Inputs'!$I$128:$I$146)-127,""), ROW()-5)),""))</f>
        <v/>
      </c>
      <c r="AA21" s="78" t="str">
        <f t="shared" si="17"/>
        <v>-</v>
      </c>
      <c r="AB21" s="60" t="str" cm="1">
        <f t="array" ref="AB21">IF(IFERROR(INDEX('Lender Inputs'!$E$128:$E$146, SMALL(IF("Yes"='Appraisal Inputs'!$I$128:$I$146, ROW('Appraisal Inputs'!$I$128:$I$146)-127,""), ROW()-5)),"")="","",IFERROR(INDEX('Lender Inputs'!$E$128:$E$146, SMALL(IF("Yes"='Appraisal Inputs'!$I$128:$I$146, ROW('Appraisal Inputs'!$I$128:$I$146)-127,""), ROW()-5)),""))</f>
        <v/>
      </c>
      <c r="AC21" s="73" t="str">
        <f>IFERROR(AB21/AB35,"-")</f>
        <v>-</v>
      </c>
      <c r="AD21" s="61" t="str" cm="1">
        <f t="array" ref="AD21">IF(IFERROR(INDEX('Lender Inputs'!$E$96:$E$114, SMALL(IF("Yes"='Appraisal Inputs'!$I$128:$I$146, ROW('Appraisal Inputs'!$I$128:$I$146)-127,""), ROW()-5)),"")="","",IFERROR(INDEX('Lender Inputs'!$E$96:$E$114, SMALL(IF("Yes"='Appraisal Inputs'!$I$128:$I$146, ROW('Appraisal Inputs'!$I$128:$I$146)-127,""), ROW()-5)),""))</f>
        <v/>
      </c>
      <c r="AE21" s="78" t="str">
        <f t="shared" si="7"/>
        <v>-</v>
      </c>
      <c r="AF21" s="60" t="str" cm="1">
        <f t="array" ref="AF21">IF(IFERROR(INDEX('Lender Inputs'!$F$128:$F$146, SMALL(IF("Yes"='Appraisal Inputs'!$I$128:$I$146, ROW('Appraisal Inputs'!$I$128:$I$146)-127,""), ROW()-5)),"")="","",IFERROR(INDEX('Lender Inputs'!$F$128:$F$146, SMALL(IF("Yes"='Appraisal Inputs'!$I$128:$I$146, ROW('Appraisal Inputs'!$I$128:$I$146)-127,""), ROW()-5)),""))</f>
        <v/>
      </c>
      <c r="AG21" s="73" t="str">
        <f>IFERROR(AF21/AF35,"-")</f>
        <v>-</v>
      </c>
      <c r="AH21" s="61" t="str" cm="1">
        <f t="array" ref="AH21">IF(IFERROR(INDEX('Lender Inputs'!$F$96:$F$114, SMALL(IF("Yes"='Appraisal Inputs'!$I$128:$I$146, ROW('Appraisal Inputs'!$I$128:$I$146)-127,""), ROW()-5)),"")="","",IFERROR(INDEX('Lender Inputs'!$F$96:$F$114, SMALL(IF("Yes"='Appraisal Inputs'!$I$128:$I$146, ROW('Appraisal Inputs'!$I$128:$I$146)-127,""), ROW()-5)),""))</f>
        <v/>
      </c>
      <c r="AI21" s="78" t="str">
        <f t="shared" si="8"/>
        <v>-</v>
      </c>
      <c r="AJ21" s="60" t="str" cm="1">
        <f t="array" ref="AJ21">IF(IFERROR(INDEX('Lender Inputs'!$G$128:$G$146, SMALL(IF("Yes"='Appraisal Inputs'!$I$128:$I$146, ROW('Appraisal Inputs'!$I$128:$I$146)-127,""), ROW()-5)),"")="","",IFERROR(INDEX('Lender Inputs'!$G$128:$G$146, SMALL(IF("Yes"='Appraisal Inputs'!$I$128:$I$146, ROW('Appraisal Inputs'!$I$128:$I$146)-127,""), ROW()-5)),""))</f>
        <v/>
      </c>
      <c r="AK21" s="73" t="str">
        <f>IFERROR(AJ21/AJ35,"-")</f>
        <v>-</v>
      </c>
      <c r="AL21" s="61" t="str" cm="1">
        <f t="array" ref="AL21">IF(IFERROR(INDEX('Lender Inputs'!$G$96:$G$114, SMALL(IF("Yes"='Appraisal Inputs'!$I$128:$I$146, ROW('Appraisal Inputs'!$I$128:$I$146)-127,""), ROW()-5)),"")="","",IFERROR(INDEX('Lender Inputs'!$G$96:$G$114, SMALL(IF("Yes"='Appraisal Inputs'!$I$128:$I$146, ROW('Appraisal Inputs'!$I$128:$I$146)-127,""), ROW()-5)),""))</f>
        <v/>
      </c>
      <c r="AM21" s="78" t="str">
        <f t="shared" si="9"/>
        <v>-</v>
      </c>
      <c r="AN21" s="60" t="str" cm="1">
        <f t="array" ref="AN21">IF(IFERROR(INDEX('Lender Inputs'!$H$128:$H$146, SMALL(IF("Yes"='Appraisal Inputs'!$I$128:$I$146, ROW('Appraisal Inputs'!$I$128:$I$146)-127,""), ROW()-5)),"")="","",IFERROR(INDEX('Lender Inputs'!$H$128:$H$146, SMALL(IF("Yes"='Appraisal Inputs'!$I$128:$I$146, ROW('Appraisal Inputs'!$I$128:$I$146)-127,""), ROW()-5)),""))</f>
        <v/>
      </c>
      <c r="AO21" s="73" t="str">
        <f>IFERROR(AN21/AN35,"-")</f>
        <v>-</v>
      </c>
      <c r="AP21" s="61" t="str" cm="1">
        <f t="array" ref="AP21">IF(IFERROR(INDEX('Lender Inputs'!$H$96:$H$114, SMALL(IF("Yes"='Appraisal Inputs'!$I$128:$I$146, ROW('Appraisal Inputs'!$I$128:$I$146)-127,""), ROW()-5)),"")="","",IFERROR(INDEX('Lender Inputs'!$H$96:$H$114, SMALL(IF("Yes"='Appraisal Inputs'!$I$128:$I$146, ROW('Appraisal Inputs'!$I$128:$I$146)-127,""), ROW()-5)),""))</f>
        <v/>
      </c>
      <c r="AQ21" s="78" t="str">
        <f t="shared" si="10"/>
        <v>-</v>
      </c>
      <c r="AR21" s="60" t="str" cm="1">
        <f t="array" ref="AR21">IF(IFERROR(INDEX('Lender Inputs'!$I$128:$I$146, SMALL(IF("Yes"='Appraisal Inputs'!$I$128:$I$146, ROW('Appraisal Inputs'!$I$128:$I$146)-127,""), ROW()-5)),"")="","",IFERROR(INDEX('Lender Inputs'!$I$128:$I$146, SMALL(IF("Yes"='Appraisal Inputs'!$I$128:$I$146, ROW('Appraisal Inputs'!$I$128:$I$146)-127,""), ROW()-5)),""))</f>
        <v/>
      </c>
      <c r="AS21" s="73" t="str">
        <f>IFERROR(AR21/AR35,"-")</f>
        <v>-</v>
      </c>
      <c r="AT21" s="61" t="str" cm="1">
        <f t="array" ref="AT21">IF(IFERROR(INDEX('Lender Inputs'!$I$96:$I$114, SMALL(IF("Yes"='Appraisal Inputs'!$I$128:$I$146, ROW('Appraisal Inputs'!$I$128:$I$146)-127,""), ROW()-5)),"")="","",IFERROR(INDEX('Lender Inputs'!$I$96:$I$114, SMALL(IF("Yes"='Appraisal Inputs'!$I$128:$I$146, ROW('Appraisal Inputs'!$I$128:$I$146)-127,""), ROW()-5)),""))</f>
        <v/>
      </c>
      <c r="AU21" s="78" t="str">
        <f t="shared" si="11"/>
        <v>-</v>
      </c>
      <c r="AV21" s="60" t="str" cm="1">
        <f t="array" ref="AV21">IF(IFERROR(INDEX('Lender Inputs'!$J$128:$J$146, SMALL(IF("Yes"='Appraisal Inputs'!$I$128:$I$146, ROW('Appraisal Inputs'!$I$128:$I$146)-127,""), ROW()-5)),"")="","",IFERROR(INDEX('Lender Inputs'!$J$128:$J$146, SMALL(IF("Yes"='Appraisal Inputs'!$I$128:$I$146, ROW('Appraisal Inputs'!$I$128:$I$146)-127,""), ROW()-5)),""))</f>
        <v/>
      </c>
      <c r="AW21" s="73" t="str">
        <f>IFERROR(AV21/AV35,"-")</f>
        <v>-</v>
      </c>
      <c r="AX21" s="61" t="str" cm="1">
        <f t="array" ref="AX21">IF(IFERROR(INDEX('Lender Inputs'!$J$96:$J$114, SMALL(IF("Yes"='Appraisal Inputs'!$I$128:$I$146, ROW('Appraisal Inputs'!$I$128:$I$146)-127,""), ROW()-5)),"")="","",IFERROR(INDEX('Lender Inputs'!$J$96:$J$114, SMALL(IF("Yes"='Appraisal Inputs'!$I$128:$I$146, ROW('Appraisal Inputs'!$I$128:$I$146)-127,""), ROW()-5)),""))</f>
        <v/>
      </c>
      <c r="AY21" s="78" t="str">
        <f t="shared" si="12"/>
        <v>-</v>
      </c>
      <c r="AZ21" s="60" t="str" cm="1">
        <f t="array" ref="AZ21">IF(IFERROR(INDEX('Lender Inputs'!$K$128:$K$146, SMALL(IF("Yes"='Appraisal Inputs'!$I$128:$I$146, ROW('Appraisal Inputs'!$I$128:$I$146)-127,""), ROW()-5)),"")="","",IFERROR(INDEX('Lender Inputs'!$K$128:$K$146, SMALL(IF("Yes"='Appraisal Inputs'!$I$128:$I$146, ROW('Appraisal Inputs'!$I$128:$I$146)-127,""), ROW()-5)),""))</f>
        <v/>
      </c>
      <c r="BA21" s="73" t="str">
        <f>IFERROR(AZ21/AZ35,"-")</f>
        <v>-</v>
      </c>
      <c r="BB21" s="61" t="str" cm="1">
        <f t="array" ref="BB21">IF(IFERROR(INDEX('Lender Inputs'!$K$96:$K$114, SMALL(IF("Yes"='Appraisal Inputs'!$I$128:$I$146, ROW('Appraisal Inputs'!$I$128:$I$146)-127,""), ROW()-5)),"")="","",IFERROR(INDEX('Lender Inputs'!$K$96:$K$114, SMALL(IF("Yes"='Appraisal Inputs'!$I$128:$I$146, ROW('Appraisal Inputs'!$I$128:$I$146)-127,""), ROW()-5)),""))</f>
        <v/>
      </c>
      <c r="BC21" s="78" t="str">
        <f t="shared" si="13"/>
        <v>-</v>
      </c>
      <c r="BD21" s="60" t="str" cm="1">
        <f t="array" ref="BD21">IF(IFERROR(INDEX('Lender Inputs'!$L$128:$L$146, SMALL(IF("Yes"='Appraisal Inputs'!$I$128:$I$146, ROW('Appraisal Inputs'!$I$128:$I$146)-127,""), ROW()-5)),"")="","",IFERROR(INDEX('Lender Inputs'!$L$128:$L$146, SMALL(IF("Yes"='Appraisal Inputs'!$I$128:$I$146, ROW('Appraisal Inputs'!$I$128:$I$146)-127,""), ROW()-5)),""))</f>
        <v/>
      </c>
      <c r="BE21" s="73" t="str">
        <f>IFERROR(BD21/BD35,"-")</f>
        <v>-</v>
      </c>
      <c r="BF21" s="61" t="str" cm="1">
        <f t="array" ref="BF21">IF(IFERROR(INDEX('Lender Inputs'!$L$96:$L$114, SMALL(IF("Yes"='Appraisal Inputs'!$I$128:$I$146, ROW('Appraisal Inputs'!$I$128:$I$146)-127,""), ROW()-5)),"")="","",IFERROR(INDEX('Lender Inputs'!$L$96:$L$114, SMALL(IF("Yes"='Appraisal Inputs'!$I$128:$I$146, ROW('Appraisal Inputs'!$I$128:$I$146)-127,""), ROW()-5)),""))</f>
        <v/>
      </c>
      <c r="BG21" s="78" t="str">
        <f t="shared" si="14"/>
        <v>-</v>
      </c>
      <c r="BH21" s="101"/>
    </row>
    <row r="22" spans="1:60" x14ac:dyDescent="0.2">
      <c r="A22" s="765">
        <f t="shared" si="0"/>
        <v>0</v>
      </c>
      <c r="C22" s="55" t="str" cm="1">
        <f t="array" ref="C22">IFERROR(INDEX('Appraisal Inputs'!$C$128:$C$146, SMALL(IF("Yes"='Appraisal Inputs'!$I$128:$I$146, ROW('Appraisal Inputs'!$I$128:$I$146)-127,""), ROW()-5)),"")</f>
        <v/>
      </c>
      <c r="D22" s="60" t="str" cm="1">
        <f t="array" ref="D22">IF(IFERROR(INDEX('Appraisal Inputs'!$D$128:$D$146, SMALL(IF("Yes"='Appraisal Inputs'!$I$128:$I$146, ROW('Appraisal Inputs'!$I$128:$I$146)-127,""), ROW()-5)),"")="","",IFERROR(INDEX('Appraisal Inputs'!$D$128:$D$146, SMALL(IF("Yes"='Appraisal Inputs'!$I$128:$I$146, ROW('Appraisal Inputs'!$I$128:$I$146)-127,""), ROW()-5)),""))</f>
        <v/>
      </c>
      <c r="E22" s="73" t="str">
        <f>IFERROR(D22/D35,"-")</f>
        <v>-</v>
      </c>
      <c r="F22" s="61" t="str" cm="1">
        <f t="array" ref="F22">IF(IFERROR(INDEX('Appraisal Inputs'!$D$96:$D$114, SMALL(IF("Yes"='Appraisal Inputs'!$I$128:$I$146, ROW('Appraisal Inputs'!$I$128:$I$146)-127,""), ROW()-5)),"")="","",IFERROR(INDEX('Appraisal Inputs'!$D$96:$D$114, SMALL(IF("Yes"='Appraisal Inputs'!$I$128:$I$146, ROW('Appraisal Inputs'!$I$128:$I$146)-127,""), ROW()-5)),""))</f>
        <v/>
      </c>
      <c r="G22" s="78" t="str">
        <f>IFERROR(D22/F22,"-")</f>
        <v>-</v>
      </c>
      <c r="H22" s="60" t="str" cm="1">
        <f t="array" ref="H22">IF(IFERROR(INDEX('Appraisal Inputs'!$E$128:$E$146, SMALL(IF("Yes"='Appraisal Inputs'!$I$128:$I$146, ROW('Appraisal Inputs'!$I$128:$I$146)-127,""), ROW()-5)),"")="","",IFERROR(INDEX('Appraisal Inputs'!$E$128:$E$146, SMALL(IF("Yes"='Appraisal Inputs'!$I$128:$I$146, ROW('Appraisal Inputs'!$I$128:$I$146)-127,""), ROW()-5)),""))</f>
        <v/>
      </c>
      <c r="I22" s="73" t="str">
        <f>IFERROR(H22/H35,"-")</f>
        <v>-</v>
      </c>
      <c r="J22" s="61" t="str" cm="1">
        <f t="array" ref="J22">IF(IFERROR(INDEX('Appraisal Inputs'!$E$96:$E$114, SMALL(IF("Yes"='Appraisal Inputs'!$I$128:$I$146, ROW('Appraisal Inputs'!$I$128:$I$146)-127,""), ROW()-5)),"")="","",IFERROR(INDEX('Appraisal Inputs'!$E$96:$E$114, SMALL(IF("Yes"='Appraisal Inputs'!$I$128:$I$146, ROW('Appraisal Inputs'!$I$128:$I$146)-127,""), ROW()-5)),""))</f>
        <v/>
      </c>
      <c r="K22" s="78" t="str">
        <f>IFERROR(H22/J22,"-")</f>
        <v>-</v>
      </c>
      <c r="L22" s="60" t="str" cm="1">
        <f t="array" ref="L22">IF(IFERROR(INDEX('Appraisal Inputs'!$F$128:$F$146, SMALL(IF("Yes"='Appraisal Inputs'!$I$128:$I$146, ROW('Appraisal Inputs'!$I$128:$I$146)-127,""), ROW()-5)),"")="","",IFERROR(INDEX('Appraisal Inputs'!$F$128:$F$146, SMALL(IF("Yes"='Appraisal Inputs'!$I$128:$I$146, ROW('Appraisal Inputs'!$I$128:$I$146)-127,""), ROW()-5)),""))</f>
        <v/>
      </c>
      <c r="M22" s="73" t="str">
        <f>IFERROR(L22/L35,"-")</f>
        <v>-</v>
      </c>
      <c r="N22" s="61" t="str" cm="1">
        <f t="array" ref="N22">IF(IFERROR(INDEX('Appraisal Inputs'!$F$96:$F$114, SMALL(IF("Yes"='Appraisal Inputs'!$I$128:$I$146, ROW('Appraisal Inputs'!$I$128:$I$146)-127,""), ROW()-5)),"")="","",IFERROR(INDEX('Appraisal Inputs'!$F$96:$F$114, SMALL(IF("Yes"='Appraisal Inputs'!$I$128:$I$146, ROW('Appraisal Inputs'!$I$128:$I$146)-127,""), ROW()-5)),""))</f>
        <v/>
      </c>
      <c r="O22" s="78" t="str">
        <f>IFERROR(L22/N22,"-")</f>
        <v>-</v>
      </c>
      <c r="P22" s="60" t="str" cm="1">
        <f t="array" ref="P22">IF(IFERROR(INDEX('Appraisal Inputs'!$G$128:$G$146, SMALL(IF("Yes"='Appraisal Inputs'!$I$128:$I$146, ROW('Appraisal Inputs'!$I$128:$I$146)-127,""), ROW()-5)),"")="","",IFERROR(INDEX('Appraisal Inputs'!$G$128:$G$146, SMALL(IF("Yes"='Appraisal Inputs'!$I$128:$I$146, ROW('Appraisal Inputs'!$I$128:$I$146)-127,""), ROW()-5)),""))</f>
        <v/>
      </c>
      <c r="Q22" s="73" t="str">
        <f>IFERROR(P22/P35,"-")</f>
        <v>-</v>
      </c>
      <c r="R22" s="61" t="str" cm="1">
        <f t="array" ref="R22">IF(IFERROR(INDEX('Appraisal Inputs'!$G$96:$G$114, SMALL(IF("Yes"='Appraisal Inputs'!$I$128:$I$146, ROW('Appraisal Inputs'!$I$128:$I$146)-127,""), ROW()-5)),"")="","",IFERROR(INDEX('Appraisal Inputs'!$G$96:$G$114, SMALL(IF("Yes"='Appraisal Inputs'!$I$128:$I$146, ROW('Appraisal Inputs'!$I$128:$I$146)-127,""), ROW()-5)),""))</f>
        <v/>
      </c>
      <c r="S22" s="78" t="str">
        <f t="shared" si="15"/>
        <v>-</v>
      </c>
      <c r="T22" s="60" t="str" cm="1">
        <f t="array" ref="T22">IF(IFERROR(INDEX('Appraisal Inputs'!$H$128:$H$146, SMALL(IF("Yes"='Appraisal Inputs'!$I$128:$I$146, ROW('Appraisal Inputs'!$I$128:$I$146)-127,""), ROW()-5)),"")="","",IFERROR(INDEX('Appraisal Inputs'!$H$128:$H$146, SMALL(IF("Yes"='Appraisal Inputs'!$I$128:$I$146, ROW('Appraisal Inputs'!$I$128:$I$146)-127,""), ROW()-5)),""))</f>
        <v/>
      </c>
      <c r="U22" s="73" t="str">
        <f>IFERROR(T22/T35,"-")</f>
        <v>-</v>
      </c>
      <c r="V22" s="61" t="str" cm="1">
        <f t="array" ref="V22">IF(IFERROR(INDEX('Appraisal Inputs'!$H$96:$H$114, SMALL(IF("Yes"='Appraisal Inputs'!$I$128:$I$146, ROW('Appraisal Inputs'!$I$128:$I$146)-127,""), ROW()-5)),"")="","",IFERROR(INDEX('Appraisal Inputs'!$H$96:$H$114, SMALL(IF("Yes"='Appraisal Inputs'!$I$128:$I$146, ROW('Appraisal Inputs'!$I$128:$I$146)-127,""), ROW()-5)),""))</f>
        <v/>
      </c>
      <c r="W22" s="78" t="str">
        <f t="shared" si="16"/>
        <v>-</v>
      </c>
      <c r="X22" s="60" t="str" cm="1">
        <f t="array" ref="X22">IF(IFERROR(INDEX('Lender Inputs'!$D$128:$D$146, SMALL(IF("Yes"='Appraisal Inputs'!$I$128:$I$146, ROW('Appraisal Inputs'!$I$128:$I$146)-127,""), ROW()-5)),"")="","",IFERROR(INDEX('Lender Inputs'!$D$128:$D$146, SMALL(IF("Yes"='Appraisal Inputs'!$I$128:$I$146, ROW('Appraisal Inputs'!$I$128:$I$146)-127,""), ROW()-5)),""))</f>
        <v/>
      </c>
      <c r="Y22" s="73" t="str">
        <f>IFERROR(X22/X35,"-")</f>
        <v>-</v>
      </c>
      <c r="Z22" s="61" t="str" cm="1">
        <f t="array" ref="Z22">IF(IFERROR(INDEX('Lender Inputs'!$D$96:$D$114, SMALL(IF("Yes"='Appraisal Inputs'!$I$128:$I$146, ROW('Appraisal Inputs'!$I$128:$I$146)-127,""), ROW()-5)),"")="","",IFERROR(INDEX('Lender Inputs'!$D$96:$D$114, SMALL(IF("Yes"='Appraisal Inputs'!$I$128:$I$146, ROW('Appraisal Inputs'!$I$128:$I$146)-127,""), ROW()-5)),""))</f>
        <v/>
      </c>
      <c r="AA22" s="78" t="str">
        <f t="shared" si="17"/>
        <v>-</v>
      </c>
      <c r="AB22" s="60" t="str" cm="1">
        <f t="array" ref="AB22">IF(IFERROR(INDEX('Lender Inputs'!$E$128:$E$146, SMALL(IF("Yes"='Appraisal Inputs'!$I$128:$I$146, ROW('Appraisal Inputs'!$I$128:$I$146)-127,""), ROW()-5)),"")="","",IFERROR(INDEX('Lender Inputs'!$E$128:$E$146, SMALL(IF("Yes"='Appraisal Inputs'!$I$128:$I$146, ROW('Appraisal Inputs'!$I$128:$I$146)-127,""), ROW()-5)),""))</f>
        <v/>
      </c>
      <c r="AC22" s="73" t="str">
        <f>IFERROR(AB22/AB35,"-")</f>
        <v>-</v>
      </c>
      <c r="AD22" s="61" t="str" cm="1">
        <f t="array" ref="AD22">IF(IFERROR(INDEX('Lender Inputs'!$E$96:$E$114, SMALL(IF("Yes"='Appraisal Inputs'!$I$128:$I$146, ROW('Appraisal Inputs'!$I$128:$I$146)-127,""), ROW()-5)),"")="","",IFERROR(INDEX('Lender Inputs'!$E$96:$E$114, SMALL(IF("Yes"='Appraisal Inputs'!$I$128:$I$146, ROW('Appraisal Inputs'!$I$128:$I$146)-127,""), ROW()-5)),""))</f>
        <v/>
      </c>
      <c r="AE22" s="78" t="str">
        <f>IFERROR(AB22/AD22,"-")</f>
        <v>-</v>
      </c>
      <c r="AF22" s="60" t="str" cm="1">
        <f t="array" ref="AF22">IF(IFERROR(INDEX('Lender Inputs'!$F$128:$F$146, SMALL(IF("Yes"='Appraisal Inputs'!$I$128:$I$146, ROW('Appraisal Inputs'!$I$128:$I$146)-127,""), ROW()-5)),"")="","",IFERROR(INDEX('Lender Inputs'!$F$128:$F$146, SMALL(IF("Yes"='Appraisal Inputs'!$I$128:$I$146, ROW('Appraisal Inputs'!$I$128:$I$146)-127,""), ROW()-5)),""))</f>
        <v/>
      </c>
      <c r="AG22" s="73" t="str">
        <f>IFERROR(AF22/AF35,"-")</f>
        <v>-</v>
      </c>
      <c r="AH22" s="61" t="str" cm="1">
        <f t="array" ref="AH22">IF(IFERROR(INDEX('Lender Inputs'!$F$96:$F$114, SMALL(IF("Yes"='Appraisal Inputs'!$I$128:$I$146, ROW('Appraisal Inputs'!$I$128:$I$146)-127,""), ROW()-5)),"")="","",IFERROR(INDEX('Lender Inputs'!$F$96:$F$114, SMALL(IF("Yes"='Appraisal Inputs'!$I$128:$I$146, ROW('Appraisal Inputs'!$I$128:$I$146)-127,""), ROW()-5)),""))</f>
        <v/>
      </c>
      <c r="AI22" s="78" t="str">
        <f>IFERROR(AF22/AH22,"-")</f>
        <v>-</v>
      </c>
      <c r="AJ22" s="60" t="str" cm="1">
        <f t="array" ref="AJ22">IF(IFERROR(INDEX('Lender Inputs'!$G$128:$G$146, SMALL(IF("Yes"='Appraisal Inputs'!$I$128:$I$146, ROW('Appraisal Inputs'!$I$128:$I$146)-127,""), ROW()-5)),"")="","",IFERROR(INDEX('Lender Inputs'!$G$128:$G$146, SMALL(IF("Yes"='Appraisal Inputs'!$I$128:$I$146, ROW('Appraisal Inputs'!$I$128:$I$146)-127,""), ROW()-5)),""))</f>
        <v/>
      </c>
      <c r="AK22" s="73" t="str">
        <f>IFERROR(AJ22/AJ35,"-")</f>
        <v>-</v>
      </c>
      <c r="AL22" s="61" t="str" cm="1">
        <f t="array" ref="AL22">IF(IFERROR(INDEX('Lender Inputs'!$G$96:$G$114, SMALL(IF("Yes"='Appraisal Inputs'!$I$128:$I$146, ROW('Appraisal Inputs'!$I$128:$I$146)-127,""), ROW()-5)),"")="","",IFERROR(INDEX('Lender Inputs'!$G$96:$G$114, SMALL(IF("Yes"='Appraisal Inputs'!$I$128:$I$146, ROW('Appraisal Inputs'!$I$128:$I$146)-127,""), ROW()-5)),""))</f>
        <v/>
      </c>
      <c r="AM22" s="78" t="str">
        <f>IFERROR(AJ22/AL22,"-")</f>
        <v>-</v>
      </c>
      <c r="AN22" s="60" t="str" cm="1">
        <f t="array" ref="AN22">IF(IFERROR(INDEX('Lender Inputs'!$H$128:$H$146, SMALL(IF("Yes"='Appraisal Inputs'!$I$128:$I$146, ROW('Appraisal Inputs'!$I$128:$I$146)-127,""), ROW()-5)),"")="","",IFERROR(INDEX('Lender Inputs'!$H$128:$H$146, SMALL(IF("Yes"='Appraisal Inputs'!$I$128:$I$146, ROW('Appraisal Inputs'!$I$128:$I$146)-127,""), ROW()-5)),""))</f>
        <v/>
      </c>
      <c r="AO22" s="73" t="str">
        <f>IFERROR(AN22/AN35,"-")</f>
        <v>-</v>
      </c>
      <c r="AP22" s="61" t="str" cm="1">
        <f t="array" ref="AP22">IF(IFERROR(INDEX('Lender Inputs'!$H$96:$H$114, SMALL(IF("Yes"='Appraisal Inputs'!$I$128:$I$146, ROW('Appraisal Inputs'!$I$128:$I$146)-127,""), ROW()-5)),"")="","",IFERROR(INDEX('Lender Inputs'!$H$96:$H$114, SMALL(IF("Yes"='Appraisal Inputs'!$I$128:$I$146, ROW('Appraisal Inputs'!$I$128:$I$146)-127,""), ROW()-5)),""))</f>
        <v/>
      </c>
      <c r="AQ22" s="78" t="str">
        <f>IFERROR(AN22/AP22,"-")</f>
        <v>-</v>
      </c>
      <c r="AR22" s="60" t="str" cm="1">
        <f t="array" ref="AR22">IF(IFERROR(INDEX('Lender Inputs'!$I$128:$I$146, SMALL(IF("Yes"='Appraisal Inputs'!$I$128:$I$146, ROW('Appraisal Inputs'!$I$128:$I$146)-127,""), ROW()-5)),"")="","",IFERROR(INDEX('Lender Inputs'!$I$128:$I$146, SMALL(IF("Yes"='Appraisal Inputs'!$I$128:$I$146, ROW('Appraisal Inputs'!$I$128:$I$146)-127,""), ROW()-5)),""))</f>
        <v/>
      </c>
      <c r="AS22" s="73" t="str">
        <f>IFERROR(AR22/AR35,"-")</f>
        <v>-</v>
      </c>
      <c r="AT22" s="61" t="str" cm="1">
        <f t="array" ref="AT22">IF(IFERROR(INDEX('Lender Inputs'!$I$96:$I$114, SMALL(IF("Yes"='Appraisal Inputs'!$I$128:$I$146, ROW('Appraisal Inputs'!$I$128:$I$146)-127,""), ROW()-5)),"")="","",IFERROR(INDEX('Lender Inputs'!$I$96:$I$114, SMALL(IF("Yes"='Appraisal Inputs'!$I$128:$I$146, ROW('Appraisal Inputs'!$I$128:$I$146)-127,""), ROW()-5)),""))</f>
        <v/>
      </c>
      <c r="AU22" s="78" t="str">
        <f>IFERROR(AR22/AT22,"-")</f>
        <v>-</v>
      </c>
      <c r="AV22" s="60" t="str" cm="1">
        <f t="array" ref="AV22">IF(IFERROR(INDEX('Lender Inputs'!$J$128:$J$146, SMALL(IF("Yes"='Appraisal Inputs'!$I$128:$I$146, ROW('Appraisal Inputs'!$I$128:$I$146)-127,""), ROW()-5)),"")="","",IFERROR(INDEX('Lender Inputs'!$J$128:$J$146, SMALL(IF("Yes"='Appraisal Inputs'!$I$128:$I$146, ROW('Appraisal Inputs'!$I$128:$I$146)-127,""), ROW()-5)),""))</f>
        <v/>
      </c>
      <c r="AW22" s="73" t="str">
        <f>IFERROR(AV22/AV35,"-")</f>
        <v>-</v>
      </c>
      <c r="AX22" s="61" t="str" cm="1">
        <f t="array" ref="AX22">IF(IFERROR(INDEX('Lender Inputs'!$J$96:$J$114, SMALL(IF("Yes"='Appraisal Inputs'!$I$128:$I$146, ROW('Appraisal Inputs'!$I$128:$I$146)-127,""), ROW()-5)),"")="","",IFERROR(INDEX('Lender Inputs'!$J$96:$J$114, SMALL(IF("Yes"='Appraisal Inputs'!$I$128:$I$146, ROW('Appraisal Inputs'!$I$128:$I$146)-127,""), ROW()-5)),""))</f>
        <v/>
      </c>
      <c r="AY22" s="78" t="str">
        <f>IFERROR(AV22/AX22,"-")</f>
        <v>-</v>
      </c>
      <c r="AZ22" s="60" t="str" cm="1">
        <f t="array" ref="AZ22">IF(IFERROR(INDEX('Lender Inputs'!$K$128:$K$146, SMALL(IF("Yes"='Appraisal Inputs'!$I$128:$I$146, ROW('Appraisal Inputs'!$I$128:$I$146)-127,""), ROW()-5)),"")="","",IFERROR(INDEX('Lender Inputs'!$K$128:$K$146, SMALL(IF("Yes"='Appraisal Inputs'!$I$128:$I$146, ROW('Appraisal Inputs'!$I$128:$I$146)-127,""), ROW()-5)),""))</f>
        <v/>
      </c>
      <c r="BA22" s="73" t="str">
        <f>IFERROR(AZ22/AZ35,"-")</f>
        <v>-</v>
      </c>
      <c r="BB22" s="61" t="str" cm="1">
        <f t="array" ref="BB22">IF(IFERROR(INDEX('Lender Inputs'!$K$96:$K$114, SMALL(IF("Yes"='Appraisal Inputs'!$I$128:$I$146, ROW('Appraisal Inputs'!$I$128:$I$146)-127,""), ROW()-5)),"")="","",IFERROR(INDEX('Lender Inputs'!$K$96:$K$114, SMALL(IF("Yes"='Appraisal Inputs'!$I$128:$I$146, ROW('Appraisal Inputs'!$I$128:$I$146)-127,""), ROW()-5)),""))</f>
        <v/>
      </c>
      <c r="BC22" s="78" t="str">
        <f>IFERROR(AZ22/BB22,"-")</f>
        <v>-</v>
      </c>
      <c r="BD22" s="60" t="str" cm="1">
        <f t="array" ref="BD22">IF(IFERROR(INDEX('Lender Inputs'!$L$128:$L$146, SMALL(IF("Yes"='Appraisal Inputs'!$I$128:$I$146, ROW('Appraisal Inputs'!$I$128:$I$146)-127,""), ROW()-5)),"")="","",IFERROR(INDEX('Lender Inputs'!$L$128:$L$146, SMALL(IF("Yes"='Appraisal Inputs'!$I$128:$I$146, ROW('Appraisal Inputs'!$I$128:$I$146)-127,""), ROW()-5)),""))</f>
        <v/>
      </c>
      <c r="BE22" s="73" t="str">
        <f>IFERROR(BD22/BD35,"-")</f>
        <v>-</v>
      </c>
      <c r="BF22" s="61" t="str" cm="1">
        <f t="array" ref="BF22">IF(IFERROR(INDEX('Lender Inputs'!$L$96:$L$114, SMALL(IF("Yes"='Appraisal Inputs'!$I$128:$I$146, ROW('Appraisal Inputs'!$I$128:$I$146)-127,""), ROW()-5)),"")="","",IFERROR(INDEX('Lender Inputs'!$L$96:$L$114, SMALL(IF("Yes"='Appraisal Inputs'!$I$128:$I$146, ROW('Appraisal Inputs'!$I$128:$I$146)-127,""), ROW()-5)),""))</f>
        <v/>
      </c>
      <c r="BG22" s="78" t="str">
        <f>IFERROR(BD22/BF22,"-")</f>
        <v>-</v>
      </c>
      <c r="BH22" s="101"/>
    </row>
    <row r="23" spans="1:60" x14ac:dyDescent="0.2">
      <c r="A23" s="765">
        <f t="shared" si="0"/>
        <v>0</v>
      </c>
      <c r="C23" s="55" t="str" cm="1">
        <f t="array" ref="C23">IFERROR(INDEX('Appraisal Inputs'!$C$128:$C$146, SMALL(IF("Yes"='Appraisal Inputs'!$I$128:$I$146, ROW('Appraisal Inputs'!$I$128:$I$146)-127,""), ROW()-5)),"")</f>
        <v/>
      </c>
      <c r="D23" s="60" t="str" cm="1">
        <f t="array" ref="D23">IF(IFERROR(INDEX('Appraisal Inputs'!$D$128:$D$146, SMALL(IF("Yes"='Appraisal Inputs'!$I$128:$I$146, ROW('Appraisal Inputs'!$I$128:$I$146)-127,""), ROW()-5)),"")="","",IFERROR(INDEX('Appraisal Inputs'!$D$128:$D$146, SMALL(IF("Yes"='Appraisal Inputs'!$I$128:$I$146, ROW('Appraisal Inputs'!$I$128:$I$146)-127,""), ROW()-5)),""))</f>
        <v/>
      </c>
      <c r="E23" s="73" t="str">
        <f>IFERROR(D22/D35,"-")</f>
        <v>-</v>
      </c>
      <c r="F23" s="61" t="str" cm="1">
        <f t="array" ref="F23">IF(IFERROR(INDEX('Appraisal Inputs'!$D$96:$D$114, SMALL(IF("Yes"='Appraisal Inputs'!$I$128:$I$146, ROW('Appraisal Inputs'!$I$128:$I$146)-127,""), ROW()-5)),"")="","",IFERROR(INDEX('Appraisal Inputs'!$D$96:$D$114, SMALL(IF("Yes"='Appraisal Inputs'!$I$128:$I$146, ROW('Appraisal Inputs'!$I$128:$I$146)-127,""), ROW()-5)),""))</f>
        <v/>
      </c>
      <c r="G23" s="78" t="str">
        <f>IFERROR(D22/F22,"-")</f>
        <v>-</v>
      </c>
      <c r="H23" s="60" t="str" cm="1">
        <f t="array" ref="H23">IF(IFERROR(INDEX('Appraisal Inputs'!$E$128:$E$146, SMALL(IF("Yes"='Appraisal Inputs'!$I$128:$I$146, ROW('Appraisal Inputs'!$I$128:$I$146)-127,""), ROW()-5)),"")="","",IFERROR(INDEX('Appraisal Inputs'!$E$128:$E$146, SMALL(IF("Yes"='Appraisal Inputs'!$I$128:$I$146, ROW('Appraisal Inputs'!$I$128:$I$146)-127,""), ROW()-5)),""))</f>
        <v/>
      </c>
      <c r="I23" s="73" t="str">
        <f>IFERROR(H22/H35,"-")</f>
        <v>-</v>
      </c>
      <c r="J23" s="61" t="str" cm="1">
        <f t="array" ref="J23">IF(IFERROR(INDEX('Appraisal Inputs'!$E$96:$E$114, SMALL(IF("Yes"='Appraisal Inputs'!$I$128:$I$146, ROW('Appraisal Inputs'!$I$128:$I$146)-127,""), ROW()-5)),"")="","",IFERROR(INDEX('Appraisal Inputs'!$E$96:$E$114, SMALL(IF("Yes"='Appraisal Inputs'!$I$128:$I$146, ROW('Appraisal Inputs'!$I$128:$I$146)-127,""), ROW()-5)),""))</f>
        <v/>
      </c>
      <c r="K23" s="78" t="str">
        <f>IFERROR(H22/J22,"-")</f>
        <v>-</v>
      </c>
      <c r="L23" s="60" t="str" cm="1">
        <f t="array" ref="L23">IF(IFERROR(INDEX('Appraisal Inputs'!$F$128:$F$146, SMALL(IF("Yes"='Appraisal Inputs'!$I$128:$I$146, ROW('Appraisal Inputs'!$I$128:$I$146)-127,""), ROW()-5)),"")="","",IFERROR(INDEX('Appraisal Inputs'!$F$128:$F$146, SMALL(IF("Yes"='Appraisal Inputs'!$I$128:$I$146, ROW('Appraisal Inputs'!$I$128:$I$146)-127,""), ROW()-5)),""))</f>
        <v/>
      </c>
      <c r="M23" s="73" t="str">
        <f>IFERROR(L22/L35,"-")</f>
        <v>-</v>
      </c>
      <c r="N23" s="61" t="str" cm="1">
        <f t="array" ref="N23">IF(IFERROR(INDEX('Appraisal Inputs'!$F$96:$F$114, SMALL(IF("Yes"='Appraisal Inputs'!$I$128:$I$146, ROW('Appraisal Inputs'!$I$128:$I$146)-127,""), ROW()-5)),"")="","",IFERROR(INDEX('Appraisal Inputs'!$F$96:$F$114, SMALL(IF("Yes"='Appraisal Inputs'!$I$128:$I$146, ROW('Appraisal Inputs'!$I$128:$I$146)-127,""), ROW()-5)),""))</f>
        <v/>
      </c>
      <c r="O23" s="78" t="str">
        <f>IFERROR(L22/N22,"-")</f>
        <v>-</v>
      </c>
      <c r="P23" s="60" t="str" cm="1">
        <f t="array" ref="P23">IF(IFERROR(INDEX('Appraisal Inputs'!$G$128:$G$146, SMALL(IF("Yes"='Appraisal Inputs'!$I$128:$I$146, ROW('Appraisal Inputs'!$I$128:$I$146)-127,""), ROW()-5)),"")="","",IFERROR(INDEX('Appraisal Inputs'!$G$128:$G$146, SMALL(IF("Yes"='Appraisal Inputs'!$I$128:$I$146, ROW('Appraisal Inputs'!$I$128:$I$146)-127,""), ROW()-5)),""))</f>
        <v/>
      </c>
      <c r="Q23" s="73" t="str">
        <f>IFERROR(P22/P35,"-")</f>
        <v>-</v>
      </c>
      <c r="R23" s="61" t="str" cm="1">
        <f t="array" ref="R23">IF(IFERROR(INDEX('Appraisal Inputs'!$G$96:$G$114, SMALL(IF("Yes"='Appraisal Inputs'!$I$128:$I$146, ROW('Appraisal Inputs'!$I$128:$I$146)-127,""), ROW()-5)),"")="","",IFERROR(INDEX('Appraisal Inputs'!$G$96:$G$114, SMALL(IF("Yes"='Appraisal Inputs'!$I$128:$I$146, ROW('Appraisal Inputs'!$I$128:$I$146)-127,""), ROW()-5)),""))</f>
        <v/>
      </c>
      <c r="S23" s="78" t="str">
        <f>IFERROR(P22/R22,"-")</f>
        <v>-</v>
      </c>
      <c r="T23" s="60" t="str" cm="1">
        <f t="array" ref="T23">IF(IFERROR(INDEX('Appraisal Inputs'!$H$128:$H$146, SMALL(IF("Yes"='Appraisal Inputs'!$I$128:$I$146, ROW('Appraisal Inputs'!$I$128:$I$146)-127,""), ROW()-5)),"")="","",IFERROR(INDEX('Appraisal Inputs'!$H$128:$H$146, SMALL(IF("Yes"='Appraisal Inputs'!$I$128:$I$146, ROW('Appraisal Inputs'!$I$128:$I$146)-127,""), ROW()-5)),""))</f>
        <v/>
      </c>
      <c r="U23" s="73" t="str">
        <f>IFERROR(T22/T35,"-")</f>
        <v>-</v>
      </c>
      <c r="V23" s="61" t="str" cm="1">
        <f t="array" ref="V23">IF(IFERROR(INDEX('Appraisal Inputs'!$H$96:$H$114, SMALL(IF("Yes"='Appraisal Inputs'!$I$128:$I$146, ROW('Appraisal Inputs'!$I$128:$I$146)-127,""), ROW()-5)),"")="","",IFERROR(INDEX('Appraisal Inputs'!$H$96:$H$114, SMALL(IF("Yes"='Appraisal Inputs'!$I$128:$I$146, ROW('Appraisal Inputs'!$I$128:$I$146)-127,""), ROW()-5)),""))</f>
        <v/>
      </c>
      <c r="W23" s="78" t="str">
        <f>IFERROR(T22/V22,"-")</f>
        <v>-</v>
      </c>
      <c r="X23" s="60" t="str" cm="1">
        <f t="array" ref="X23">IF(IFERROR(INDEX('Lender Inputs'!$D$128:$D$146, SMALL(IF("Yes"='Appraisal Inputs'!$I$128:$I$146, ROW('Appraisal Inputs'!$I$128:$I$146)-127,""), ROW()-5)),"")="","",IFERROR(INDEX('Lender Inputs'!$D$128:$D$146, SMALL(IF("Yes"='Appraisal Inputs'!$I$128:$I$146, ROW('Appraisal Inputs'!$I$128:$I$146)-127,""), ROW()-5)),""))</f>
        <v/>
      </c>
      <c r="Y23" s="73" t="str">
        <f>IFERROR(X22/X35,"-")</f>
        <v>-</v>
      </c>
      <c r="Z23" s="61" t="str" cm="1">
        <f t="array" ref="Z23">IF(IFERROR(INDEX('Lender Inputs'!$D$96:$D$114, SMALL(IF("Yes"='Appraisal Inputs'!$I$128:$I$146, ROW('Appraisal Inputs'!$I$128:$I$146)-127,""), ROW()-5)),"")="","",IFERROR(INDEX('Lender Inputs'!$D$96:$D$114, SMALL(IF("Yes"='Appraisal Inputs'!$I$128:$I$146, ROW('Appraisal Inputs'!$I$128:$I$146)-127,""), ROW()-5)),""))</f>
        <v/>
      </c>
      <c r="AA23" s="78" t="str">
        <f>IFERROR(X22/Z22,"-")</f>
        <v>-</v>
      </c>
      <c r="AB23" s="60" t="str" cm="1">
        <f t="array" ref="AB23">IF(IFERROR(INDEX('Lender Inputs'!$E$128:$E$146, SMALL(IF("Yes"='Appraisal Inputs'!$I$128:$I$146, ROW('Appraisal Inputs'!$I$128:$I$146)-127,""), ROW()-5)),"")="","",IFERROR(INDEX('Lender Inputs'!$E$128:$E$146, SMALL(IF("Yes"='Appraisal Inputs'!$I$128:$I$146, ROW('Appraisal Inputs'!$I$128:$I$146)-127,""), ROW()-5)),""))</f>
        <v/>
      </c>
      <c r="AC23" s="73" t="str">
        <f>IFERROR(AB22/AB35,"-")</f>
        <v>-</v>
      </c>
      <c r="AD23" s="61" t="str" cm="1">
        <f t="array" ref="AD23">IF(IFERROR(INDEX('Lender Inputs'!$E$96:$E$114, SMALL(IF("Yes"='Appraisal Inputs'!$I$128:$I$146, ROW('Appraisal Inputs'!$I$128:$I$146)-127,""), ROW()-5)),"")="","",IFERROR(INDEX('Lender Inputs'!$E$96:$E$114, SMALL(IF("Yes"='Appraisal Inputs'!$I$128:$I$146, ROW('Appraisal Inputs'!$I$128:$I$146)-127,""), ROW()-5)),""))</f>
        <v/>
      </c>
      <c r="AE23" s="78" t="str">
        <f>IFERROR(AB22/AD22,"-")</f>
        <v>-</v>
      </c>
      <c r="AF23" s="60" t="str" cm="1">
        <f t="array" ref="AF23">IF(IFERROR(INDEX('Lender Inputs'!$F$128:$F$146, SMALL(IF("Yes"='Appraisal Inputs'!$I$128:$I$146, ROW('Appraisal Inputs'!$I$128:$I$146)-127,""), ROW()-5)),"")="","",IFERROR(INDEX('Lender Inputs'!$F$128:$F$146, SMALL(IF("Yes"='Appraisal Inputs'!$I$128:$I$146, ROW('Appraisal Inputs'!$I$128:$I$146)-127,""), ROW()-5)),""))</f>
        <v/>
      </c>
      <c r="AG23" s="73" t="str">
        <f>IFERROR(AF22/AF35,"-")</f>
        <v>-</v>
      </c>
      <c r="AH23" s="61" t="str" cm="1">
        <f t="array" ref="AH23">IF(IFERROR(INDEX('Lender Inputs'!$F$96:$F$114, SMALL(IF("Yes"='Appraisal Inputs'!$I$128:$I$146, ROW('Appraisal Inputs'!$I$128:$I$146)-127,""), ROW()-5)),"")="","",IFERROR(INDEX('Lender Inputs'!$F$96:$F$114, SMALL(IF("Yes"='Appraisal Inputs'!$I$128:$I$146, ROW('Appraisal Inputs'!$I$128:$I$146)-127,""), ROW()-5)),""))</f>
        <v/>
      </c>
      <c r="AI23" s="78" t="str">
        <f>IFERROR(AF22/AH22,"-")</f>
        <v>-</v>
      </c>
      <c r="AJ23" s="60" t="str" cm="1">
        <f t="array" ref="AJ23">IF(IFERROR(INDEX('Lender Inputs'!$G$128:$G$146, SMALL(IF("Yes"='Appraisal Inputs'!$I$128:$I$146, ROW('Appraisal Inputs'!$I$128:$I$146)-127,""), ROW()-5)),"")="","",IFERROR(INDEX('Lender Inputs'!$G$128:$G$146, SMALL(IF("Yes"='Appraisal Inputs'!$I$128:$I$146, ROW('Appraisal Inputs'!$I$128:$I$146)-127,""), ROW()-5)),""))</f>
        <v/>
      </c>
      <c r="AK23" s="73" t="str">
        <f>IFERROR(AJ22/AJ35,"-")</f>
        <v>-</v>
      </c>
      <c r="AL23" s="61" t="str" cm="1">
        <f t="array" ref="AL23">IF(IFERROR(INDEX('Lender Inputs'!$G$96:$G$114, SMALL(IF("Yes"='Appraisal Inputs'!$I$128:$I$146, ROW('Appraisal Inputs'!$I$128:$I$146)-127,""), ROW()-5)),"")="","",IFERROR(INDEX('Lender Inputs'!$G$96:$G$114, SMALL(IF("Yes"='Appraisal Inputs'!$I$128:$I$146, ROW('Appraisal Inputs'!$I$128:$I$146)-127,""), ROW()-5)),""))</f>
        <v/>
      </c>
      <c r="AM23" s="78" t="str">
        <f>IFERROR(AJ22/AL22,"-")</f>
        <v>-</v>
      </c>
      <c r="AN23" s="60" t="str" cm="1">
        <f t="array" ref="AN23">IF(IFERROR(INDEX('Lender Inputs'!$H$128:$H$146, SMALL(IF("Yes"='Appraisal Inputs'!$I$128:$I$146, ROW('Appraisal Inputs'!$I$128:$I$146)-127,""), ROW()-5)),"")="","",IFERROR(INDEX('Lender Inputs'!$H$128:$H$146, SMALL(IF("Yes"='Appraisal Inputs'!$I$128:$I$146, ROW('Appraisal Inputs'!$I$128:$I$146)-127,""), ROW()-5)),""))</f>
        <v/>
      </c>
      <c r="AO23" s="73" t="str">
        <f>IFERROR(AN22/AN35,"-")</f>
        <v>-</v>
      </c>
      <c r="AP23" s="61" t="str" cm="1">
        <f t="array" ref="AP23">IF(IFERROR(INDEX('Lender Inputs'!$H$96:$H$114, SMALL(IF("Yes"='Appraisal Inputs'!$I$128:$I$146, ROW('Appraisal Inputs'!$I$128:$I$146)-127,""), ROW()-5)),"")="","",IFERROR(INDEX('Lender Inputs'!$H$96:$H$114, SMALL(IF("Yes"='Appraisal Inputs'!$I$128:$I$146, ROW('Appraisal Inputs'!$I$128:$I$146)-127,""), ROW()-5)),""))</f>
        <v/>
      </c>
      <c r="AQ23" s="78" t="str">
        <f>IFERROR(AN22/AP22,"-")</f>
        <v>-</v>
      </c>
      <c r="AR23" s="60" t="str" cm="1">
        <f t="array" ref="AR23">IF(IFERROR(INDEX('Lender Inputs'!$I$128:$I$146, SMALL(IF("Yes"='Appraisal Inputs'!$I$128:$I$146, ROW('Appraisal Inputs'!$I$128:$I$146)-127,""), ROW()-5)),"")="","",IFERROR(INDEX('Lender Inputs'!$I$128:$I$146, SMALL(IF("Yes"='Appraisal Inputs'!$I$128:$I$146, ROW('Appraisal Inputs'!$I$128:$I$146)-127,""), ROW()-5)),""))</f>
        <v/>
      </c>
      <c r="AS23" s="73" t="str">
        <f>IFERROR(AR22/AR35,"-")</f>
        <v>-</v>
      </c>
      <c r="AT23" s="61" t="str" cm="1">
        <f t="array" ref="AT23">IF(IFERROR(INDEX('Lender Inputs'!$I$96:$I$114, SMALL(IF("Yes"='Appraisal Inputs'!$I$128:$I$146, ROW('Appraisal Inputs'!$I$128:$I$146)-127,""), ROW()-5)),"")="","",IFERROR(INDEX('Lender Inputs'!$I$96:$I$114, SMALL(IF("Yes"='Appraisal Inputs'!$I$128:$I$146, ROW('Appraisal Inputs'!$I$128:$I$146)-127,""), ROW()-5)),""))</f>
        <v/>
      </c>
      <c r="AU23" s="78" t="str">
        <f>IFERROR(AR22/AT22,"-")</f>
        <v>-</v>
      </c>
      <c r="AV23" s="60" t="str" cm="1">
        <f t="array" ref="AV23">IF(IFERROR(INDEX('Lender Inputs'!$J$128:$J$146, SMALL(IF("Yes"='Appraisal Inputs'!$I$128:$I$146, ROW('Appraisal Inputs'!$I$128:$I$146)-127,""), ROW()-5)),"")="","",IFERROR(INDEX('Lender Inputs'!$J$128:$J$146, SMALL(IF("Yes"='Appraisal Inputs'!$I$128:$I$146, ROW('Appraisal Inputs'!$I$128:$I$146)-127,""), ROW()-5)),""))</f>
        <v/>
      </c>
      <c r="AW23" s="73" t="str">
        <f>IFERROR(AV22/AV35,"-")</f>
        <v>-</v>
      </c>
      <c r="AX23" s="61" t="str" cm="1">
        <f t="array" ref="AX23">IF(IFERROR(INDEX('Lender Inputs'!$J$96:$J$114, SMALL(IF("Yes"='Appraisal Inputs'!$I$128:$I$146, ROW('Appraisal Inputs'!$I$128:$I$146)-127,""), ROW()-5)),"")="","",IFERROR(INDEX('Lender Inputs'!$J$96:$J$114, SMALL(IF("Yes"='Appraisal Inputs'!$I$128:$I$146, ROW('Appraisal Inputs'!$I$128:$I$146)-127,""), ROW()-5)),""))</f>
        <v/>
      </c>
      <c r="AY23" s="78" t="str">
        <f>IFERROR(AV22/AX22,"-")</f>
        <v>-</v>
      </c>
      <c r="AZ23" s="60" t="str" cm="1">
        <f t="array" ref="AZ23">IF(IFERROR(INDEX('Lender Inputs'!$K$128:$K$146, SMALL(IF("Yes"='Appraisal Inputs'!$I$128:$I$146, ROW('Appraisal Inputs'!$I$128:$I$146)-127,""), ROW()-5)),"")="","",IFERROR(INDEX('Lender Inputs'!$K$128:$K$146, SMALL(IF("Yes"='Appraisal Inputs'!$I$128:$I$146, ROW('Appraisal Inputs'!$I$128:$I$146)-127,""), ROW()-5)),""))</f>
        <v/>
      </c>
      <c r="BA23" s="73" t="str">
        <f>IFERROR(AZ22/AZ35,"-")</f>
        <v>-</v>
      </c>
      <c r="BB23" s="61" t="str" cm="1">
        <f t="array" ref="BB23">IF(IFERROR(INDEX('Lender Inputs'!$K$96:$K$114, SMALL(IF("Yes"='Appraisal Inputs'!$I$128:$I$146, ROW('Appraisal Inputs'!$I$128:$I$146)-127,""), ROW()-5)),"")="","",IFERROR(INDEX('Lender Inputs'!$K$96:$K$114, SMALL(IF("Yes"='Appraisal Inputs'!$I$128:$I$146, ROW('Appraisal Inputs'!$I$128:$I$146)-127,""), ROW()-5)),""))</f>
        <v/>
      </c>
      <c r="BC23" s="78" t="str">
        <f>IFERROR(AZ22/BB22,"-")</f>
        <v>-</v>
      </c>
      <c r="BD23" s="60" t="str" cm="1">
        <f t="array" ref="BD23">IF(IFERROR(INDEX('Lender Inputs'!$L$128:$L$146, SMALL(IF("Yes"='Appraisal Inputs'!$I$128:$I$146, ROW('Appraisal Inputs'!$I$128:$I$146)-127,""), ROW()-5)),"")="","",IFERROR(INDEX('Lender Inputs'!$L$128:$L$146, SMALL(IF("Yes"='Appraisal Inputs'!$I$128:$I$146, ROW('Appraisal Inputs'!$I$128:$I$146)-127,""), ROW()-5)),""))</f>
        <v/>
      </c>
      <c r="BE23" s="73" t="str">
        <f>IFERROR(BD22/BD35,"-")</f>
        <v>-</v>
      </c>
      <c r="BF23" s="61" t="str" cm="1">
        <f t="array" ref="BF23">IF(IFERROR(INDEX('Lender Inputs'!$L$96:$L$114, SMALL(IF("Yes"='Appraisal Inputs'!$I$128:$I$146, ROW('Appraisal Inputs'!$I$128:$I$146)-127,""), ROW()-5)),"")="","",IFERROR(INDEX('Lender Inputs'!$L$96:$L$114, SMALL(IF("Yes"='Appraisal Inputs'!$I$128:$I$146, ROW('Appraisal Inputs'!$I$128:$I$146)-127,""), ROW()-5)),""))</f>
        <v/>
      </c>
      <c r="BG23" s="78" t="str">
        <f>IFERROR(BD22/BF22,"-")</f>
        <v>-</v>
      </c>
      <c r="BH23" s="101"/>
    </row>
    <row r="24" spans="1:60" ht="13.5" thickBot="1" x14ac:dyDescent="0.25">
      <c r="A24" s="765">
        <f t="shared" si="0"/>
        <v>0</v>
      </c>
      <c r="C24" s="55" t="str" cm="1">
        <f t="array" ref="C24">IFERROR(INDEX('Appraisal Inputs'!$C$128:$C$146, SMALL(IF("Yes"='Appraisal Inputs'!$I$128:$I$146, ROW('Appraisal Inputs'!$I$128:$I$146)-127,""), ROW()-5)),"")</f>
        <v/>
      </c>
      <c r="D24" s="60" t="str" cm="1">
        <f t="array" ref="D24">IF(IFERROR(INDEX('Appraisal Inputs'!$D$128:$D$146, SMALL(IF("Yes"='Appraisal Inputs'!$I$128:$I$146, ROW('Appraisal Inputs'!$I$128:$I$146)-127,""), ROW()-5)),"")="","",IFERROR(INDEX('Appraisal Inputs'!$D$128:$D$146, SMALL(IF("Yes"='Appraisal Inputs'!$I$128:$I$146, ROW('Appraisal Inputs'!$I$128:$I$146)-127,""), ROW()-5)),""))</f>
        <v/>
      </c>
      <c r="E24" s="73" t="str">
        <f>IFERROR(D22/D35,"-")</f>
        <v>-</v>
      </c>
      <c r="F24" s="61" t="str" cm="1">
        <f t="array" ref="F24">IF(IFERROR(INDEX('Appraisal Inputs'!$D$96:$D$114, SMALL(IF("Yes"='Appraisal Inputs'!$I$128:$I$146, ROW('Appraisal Inputs'!$I$128:$I$146)-127,""), ROW()-5)),"")="","",IFERROR(INDEX('Appraisal Inputs'!$D$96:$D$114, SMALL(IF("Yes"='Appraisal Inputs'!$I$128:$I$146, ROW('Appraisal Inputs'!$I$128:$I$146)-127,""), ROW()-5)),""))</f>
        <v/>
      </c>
      <c r="G24" s="78" t="str">
        <f>IFERROR(D22/F22,"-")</f>
        <v>-</v>
      </c>
      <c r="H24" s="60" t="str" cm="1">
        <f t="array" ref="H24">IF(IFERROR(INDEX('Appraisal Inputs'!$E$128:$E$146, SMALL(IF("Yes"='Appraisal Inputs'!$I$128:$I$146, ROW('Appraisal Inputs'!$I$128:$I$146)-127,""), ROW()-5)),"")="","",IFERROR(INDEX('Appraisal Inputs'!$E$128:$E$146, SMALL(IF("Yes"='Appraisal Inputs'!$I$128:$I$146, ROW('Appraisal Inputs'!$I$128:$I$146)-127,""), ROW()-5)),""))</f>
        <v/>
      </c>
      <c r="I24" s="73" t="str">
        <f>IFERROR(H22/H35,"-")</f>
        <v>-</v>
      </c>
      <c r="J24" s="61" t="str" cm="1">
        <f t="array" ref="J24">IF(IFERROR(INDEX('Appraisal Inputs'!$E$96:$E$114, SMALL(IF("Yes"='Appraisal Inputs'!$I$128:$I$146, ROW('Appraisal Inputs'!$I$128:$I$146)-127,""), ROW()-5)),"")="","",IFERROR(INDEX('Appraisal Inputs'!$E$96:$E$114, SMALL(IF("Yes"='Appraisal Inputs'!$I$128:$I$146, ROW('Appraisal Inputs'!$I$128:$I$146)-127,""), ROW()-5)),""))</f>
        <v/>
      </c>
      <c r="K24" s="78" t="str">
        <f>IFERROR(H22/J22,"-")</f>
        <v>-</v>
      </c>
      <c r="L24" s="60" t="str" cm="1">
        <f t="array" ref="L24">IF(IFERROR(INDEX('Appraisal Inputs'!$F$128:$F$146, SMALL(IF("Yes"='Appraisal Inputs'!$I$128:$I$146, ROW('Appraisal Inputs'!$I$128:$I$146)-127,""), ROW()-5)),"")="","",IFERROR(INDEX('Appraisal Inputs'!$F$128:$F$146, SMALL(IF("Yes"='Appraisal Inputs'!$I$128:$I$146, ROW('Appraisal Inputs'!$I$128:$I$146)-127,""), ROW()-5)),""))</f>
        <v/>
      </c>
      <c r="M24" s="73" t="str">
        <f>IFERROR(L22/L35,"-")</f>
        <v>-</v>
      </c>
      <c r="N24" s="61" t="str" cm="1">
        <f t="array" ref="N24">IF(IFERROR(INDEX('Appraisal Inputs'!$F$96:$F$114, SMALL(IF("Yes"='Appraisal Inputs'!$I$128:$I$146, ROW('Appraisal Inputs'!$I$128:$I$146)-127,""), ROW()-5)),"")="","",IFERROR(INDEX('Appraisal Inputs'!$F$96:$F$114, SMALL(IF("Yes"='Appraisal Inputs'!$I$128:$I$146, ROW('Appraisal Inputs'!$I$128:$I$146)-127,""), ROW()-5)),""))</f>
        <v/>
      </c>
      <c r="O24" s="78" t="str">
        <f>IFERROR(L22/N22,"-")</f>
        <v>-</v>
      </c>
      <c r="P24" s="60" t="str" cm="1">
        <f t="array" ref="P24">IF(IFERROR(INDEX('Appraisal Inputs'!$G$128:$G$146, SMALL(IF("Yes"='Appraisal Inputs'!$I$128:$I$146, ROW('Appraisal Inputs'!$I$128:$I$146)-127,""), ROW()-5)),"")="","",IFERROR(INDEX('Appraisal Inputs'!$G$128:$G$146, SMALL(IF("Yes"='Appraisal Inputs'!$I$128:$I$146, ROW('Appraisal Inputs'!$I$128:$I$146)-127,""), ROW()-5)),""))</f>
        <v/>
      </c>
      <c r="Q24" s="73" t="str">
        <f>IFERROR(P22/P35,"-")</f>
        <v>-</v>
      </c>
      <c r="R24" s="61" t="str" cm="1">
        <f t="array" ref="R24">IF(IFERROR(INDEX('Appraisal Inputs'!$G$96:$G$114, SMALL(IF("Yes"='Appraisal Inputs'!$I$128:$I$146, ROW('Appraisal Inputs'!$I$128:$I$146)-127,""), ROW()-5)),"")="","",IFERROR(INDEX('Appraisal Inputs'!$G$96:$G$114, SMALL(IF("Yes"='Appraisal Inputs'!$I$128:$I$146, ROW('Appraisal Inputs'!$I$128:$I$146)-127,""), ROW()-5)),""))</f>
        <v/>
      </c>
      <c r="S24" s="78" t="str">
        <f>IFERROR(P22/R22,"-")</f>
        <v>-</v>
      </c>
      <c r="T24" s="60" t="str" cm="1">
        <f t="array" ref="T24">IF(IFERROR(INDEX('Appraisal Inputs'!$H$128:$H$146, SMALL(IF("Yes"='Appraisal Inputs'!$I$128:$I$146, ROW('Appraisal Inputs'!$I$128:$I$146)-127,""), ROW()-5)),"")="","",IFERROR(INDEX('Appraisal Inputs'!$H$128:$H$146, SMALL(IF("Yes"='Appraisal Inputs'!$I$128:$I$146, ROW('Appraisal Inputs'!$I$128:$I$146)-127,""), ROW()-5)),""))</f>
        <v/>
      </c>
      <c r="U24" s="73" t="str">
        <f>IFERROR(T22/T35,"-")</f>
        <v>-</v>
      </c>
      <c r="V24" s="61" t="str" cm="1">
        <f t="array" ref="V24">IF(IFERROR(INDEX('Appraisal Inputs'!$H$96:$H$114, SMALL(IF("Yes"='Appraisal Inputs'!$I$128:$I$146, ROW('Appraisal Inputs'!$I$128:$I$146)-127,""), ROW()-5)),"")="","",IFERROR(INDEX('Appraisal Inputs'!$H$96:$H$114, SMALL(IF("Yes"='Appraisal Inputs'!$I$128:$I$146, ROW('Appraisal Inputs'!$I$128:$I$146)-127,""), ROW()-5)),""))</f>
        <v/>
      </c>
      <c r="W24" s="78" t="str">
        <f>IFERROR(T22/V22,"-")</f>
        <v>-</v>
      </c>
      <c r="X24" s="60" t="str" cm="1">
        <f t="array" ref="X24">IF(IFERROR(INDEX('Lender Inputs'!$D$128:$D$146, SMALL(IF("Yes"='Appraisal Inputs'!$I$128:$I$146, ROW('Appraisal Inputs'!$I$128:$I$146)-127,""), ROW()-5)),"")="","",IFERROR(INDEX('Lender Inputs'!$D$128:$D$146, SMALL(IF("Yes"='Appraisal Inputs'!$I$128:$I$146, ROW('Appraisal Inputs'!$I$128:$I$146)-127,""), ROW()-5)),""))</f>
        <v/>
      </c>
      <c r="Y24" s="73" t="str">
        <f>IFERROR(X22/X35,"-")</f>
        <v>-</v>
      </c>
      <c r="Z24" s="61" t="str" cm="1">
        <f t="array" ref="Z24">IF(IFERROR(INDEX('Lender Inputs'!$D$96:$D$114, SMALL(IF("Yes"='Appraisal Inputs'!$I$128:$I$146, ROW('Appraisal Inputs'!$I$128:$I$146)-127,""), ROW()-5)),"")="","",IFERROR(INDEX('Lender Inputs'!$D$96:$D$114, SMALL(IF("Yes"='Appraisal Inputs'!$I$128:$I$146, ROW('Appraisal Inputs'!$I$128:$I$146)-127,""), ROW()-5)),""))</f>
        <v/>
      </c>
      <c r="AA24" s="78" t="str">
        <f>IFERROR(X22/Z22,"-")</f>
        <v>-</v>
      </c>
      <c r="AB24" s="60" t="str" cm="1">
        <f t="array" ref="AB24">IF(IFERROR(INDEX('Lender Inputs'!$E$128:$E$146, SMALL(IF("Yes"='Appraisal Inputs'!$I$128:$I$146, ROW('Appraisal Inputs'!$I$128:$I$146)-127,""), ROW()-5)),"")="","",IFERROR(INDEX('Lender Inputs'!$E$128:$E$146, SMALL(IF("Yes"='Appraisal Inputs'!$I$128:$I$146, ROW('Appraisal Inputs'!$I$128:$I$146)-127,""), ROW()-5)),""))</f>
        <v/>
      </c>
      <c r="AC24" s="73" t="str">
        <f>IFERROR(AB22/AB35,"-")</f>
        <v>-</v>
      </c>
      <c r="AD24" s="61" t="str" cm="1">
        <f t="array" ref="AD24">IF(IFERROR(INDEX('Lender Inputs'!$E$96:$E$114, SMALL(IF("Yes"='Appraisal Inputs'!$I$128:$I$146, ROW('Appraisal Inputs'!$I$128:$I$146)-127,""), ROW()-5)),"")="","",IFERROR(INDEX('Lender Inputs'!$E$96:$E$114, SMALL(IF("Yes"='Appraisal Inputs'!$I$128:$I$146, ROW('Appraisal Inputs'!$I$128:$I$146)-127,""), ROW()-5)),""))</f>
        <v/>
      </c>
      <c r="AE24" s="78" t="str">
        <f>IFERROR(AB22/AD22,"-")</f>
        <v>-</v>
      </c>
      <c r="AF24" s="60" t="str" cm="1">
        <f t="array" ref="AF24">IF(IFERROR(INDEX('Lender Inputs'!$F$128:$F$146, SMALL(IF("Yes"='Appraisal Inputs'!$I$128:$I$146, ROW('Appraisal Inputs'!$I$128:$I$146)-127,""), ROW()-5)),"")="","",IFERROR(INDEX('Lender Inputs'!$F$128:$F$146, SMALL(IF("Yes"='Appraisal Inputs'!$I$128:$I$146, ROW('Appraisal Inputs'!$I$128:$I$146)-127,""), ROW()-5)),""))</f>
        <v/>
      </c>
      <c r="AG24" s="73" t="str">
        <f>IFERROR(AF22/AF35,"-")</f>
        <v>-</v>
      </c>
      <c r="AH24" s="61" t="str" cm="1">
        <f t="array" ref="AH24">IF(IFERROR(INDEX('Lender Inputs'!$F$96:$F$114, SMALL(IF("Yes"='Appraisal Inputs'!$I$128:$I$146, ROW('Appraisal Inputs'!$I$128:$I$146)-127,""), ROW()-5)),"")="","",IFERROR(INDEX('Lender Inputs'!$F$96:$F$114, SMALL(IF("Yes"='Appraisal Inputs'!$I$128:$I$146, ROW('Appraisal Inputs'!$I$128:$I$146)-127,""), ROW()-5)),""))</f>
        <v/>
      </c>
      <c r="AI24" s="78" t="str">
        <f>IFERROR(AF22/AH22,"-")</f>
        <v>-</v>
      </c>
      <c r="AJ24" s="60" t="str" cm="1">
        <f t="array" ref="AJ24">IF(IFERROR(INDEX('Lender Inputs'!$G$128:$G$146, SMALL(IF("Yes"='Appraisal Inputs'!$I$128:$I$146, ROW('Appraisal Inputs'!$I$128:$I$146)-127,""), ROW()-5)),"")="","",IFERROR(INDEX('Lender Inputs'!$G$128:$G$146, SMALL(IF("Yes"='Appraisal Inputs'!$I$128:$I$146, ROW('Appraisal Inputs'!$I$128:$I$146)-127,""), ROW()-5)),""))</f>
        <v/>
      </c>
      <c r="AK24" s="73" t="str">
        <f>IFERROR(AJ22/AJ35,"-")</f>
        <v>-</v>
      </c>
      <c r="AL24" s="61" t="str" cm="1">
        <f t="array" ref="AL24">IF(IFERROR(INDEX('Lender Inputs'!$G$96:$G$114, SMALL(IF("Yes"='Appraisal Inputs'!$I$128:$I$146, ROW('Appraisal Inputs'!$I$128:$I$146)-127,""), ROW()-5)),"")="","",IFERROR(INDEX('Lender Inputs'!$G$96:$G$114, SMALL(IF("Yes"='Appraisal Inputs'!$I$128:$I$146, ROW('Appraisal Inputs'!$I$128:$I$146)-127,""), ROW()-5)),""))</f>
        <v/>
      </c>
      <c r="AM24" s="78" t="str">
        <f>IFERROR(AJ22/AL22,"-")</f>
        <v>-</v>
      </c>
      <c r="AN24" s="60" t="str" cm="1">
        <f t="array" ref="AN24">IF(IFERROR(INDEX('Lender Inputs'!$H$128:$H$146, SMALL(IF("Yes"='Appraisal Inputs'!$I$128:$I$146, ROW('Appraisal Inputs'!$I$128:$I$146)-127,""), ROW()-5)),"")="","",IFERROR(INDEX('Lender Inputs'!$H$128:$H$146, SMALL(IF("Yes"='Appraisal Inputs'!$I$128:$I$146, ROW('Appraisal Inputs'!$I$128:$I$146)-127,""), ROW()-5)),""))</f>
        <v/>
      </c>
      <c r="AO24" s="73" t="str">
        <f>IFERROR(AN22/AN35,"-")</f>
        <v>-</v>
      </c>
      <c r="AP24" s="61" t="str" cm="1">
        <f t="array" ref="AP24">IF(IFERROR(INDEX('Lender Inputs'!$H$96:$H$114, SMALL(IF("Yes"='Appraisal Inputs'!$I$128:$I$146, ROW('Appraisal Inputs'!$I$128:$I$146)-127,""), ROW()-5)),"")="","",IFERROR(INDEX('Lender Inputs'!$H$96:$H$114, SMALL(IF("Yes"='Appraisal Inputs'!$I$128:$I$146, ROW('Appraisal Inputs'!$I$128:$I$146)-127,""), ROW()-5)),""))</f>
        <v/>
      </c>
      <c r="AQ24" s="78" t="str">
        <f>IFERROR(AN22/AP22,"-")</f>
        <v>-</v>
      </c>
      <c r="AR24" s="60" t="str" cm="1">
        <f t="array" ref="AR24">IF(IFERROR(INDEX('Lender Inputs'!$I$128:$I$146, SMALL(IF("Yes"='Appraisal Inputs'!$I$128:$I$146, ROW('Appraisal Inputs'!$I$128:$I$146)-127,""), ROW()-5)),"")="","",IFERROR(INDEX('Lender Inputs'!$I$128:$I$146, SMALL(IF("Yes"='Appraisal Inputs'!$I$128:$I$146, ROW('Appraisal Inputs'!$I$128:$I$146)-127,""), ROW()-5)),""))</f>
        <v/>
      </c>
      <c r="AS24" s="73" t="str">
        <f>IFERROR(AR22/AR35,"-")</f>
        <v>-</v>
      </c>
      <c r="AT24" s="61" t="str" cm="1">
        <f t="array" ref="AT24">IF(IFERROR(INDEX('Lender Inputs'!$I$96:$I$114, SMALL(IF("Yes"='Appraisal Inputs'!$I$128:$I$146, ROW('Appraisal Inputs'!$I$128:$I$146)-127,""), ROW()-5)),"")="","",IFERROR(INDEX('Lender Inputs'!$I$96:$I$114, SMALL(IF("Yes"='Appraisal Inputs'!$I$128:$I$146, ROW('Appraisal Inputs'!$I$128:$I$146)-127,""), ROW()-5)),""))</f>
        <v/>
      </c>
      <c r="AU24" s="78" t="str">
        <f>IFERROR(AR22/AT22,"-")</f>
        <v>-</v>
      </c>
      <c r="AV24" s="60" t="str" cm="1">
        <f t="array" ref="AV24">IF(IFERROR(INDEX('Lender Inputs'!$J$128:$J$146, SMALL(IF("Yes"='Appraisal Inputs'!$I$128:$I$146, ROW('Appraisal Inputs'!$I$128:$I$146)-127,""), ROW()-5)),"")="","",IFERROR(INDEX('Lender Inputs'!$J$128:$J$146, SMALL(IF("Yes"='Appraisal Inputs'!$I$128:$I$146, ROW('Appraisal Inputs'!$I$128:$I$146)-127,""), ROW()-5)),""))</f>
        <v/>
      </c>
      <c r="AW24" s="73" t="str">
        <f>IFERROR(AV22/AV35,"-")</f>
        <v>-</v>
      </c>
      <c r="AX24" s="61" t="str" cm="1">
        <f t="array" ref="AX24">IF(IFERROR(INDEX('Lender Inputs'!$J$96:$J$114, SMALL(IF("Yes"='Appraisal Inputs'!$I$128:$I$146, ROW('Appraisal Inputs'!$I$128:$I$146)-127,""), ROW()-5)),"")="","",IFERROR(INDEX('Lender Inputs'!$J$96:$J$114, SMALL(IF("Yes"='Appraisal Inputs'!$I$128:$I$146, ROW('Appraisal Inputs'!$I$128:$I$146)-127,""), ROW()-5)),""))</f>
        <v/>
      </c>
      <c r="AY24" s="78" t="str">
        <f>IFERROR(AV22/AX22,"-")</f>
        <v>-</v>
      </c>
      <c r="AZ24" s="60" t="str" cm="1">
        <f t="array" ref="AZ24">IF(IFERROR(INDEX('Lender Inputs'!$K$128:$K$146, SMALL(IF("Yes"='Appraisal Inputs'!$I$128:$I$146, ROW('Appraisal Inputs'!$I$128:$I$146)-127,""), ROW()-5)),"")="","",IFERROR(INDEX('Lender Inputs'!$K$128:$K$146, SMALL(IF("Yes"='Appraisal Inputs'!$I$128:$I$146, ROW('Appraisal Inputs'!$I$128:$I$146)-127,""), ROW()-5)),""))</f>
        <v/>
      </c>
      <c r="BA24" s="73" t="str">
        <f>IFERROR(AZ22/AZ35,"-")</f>
        <v>-</v>
      </c>
      <c r="BB24" s="61" t="str" cm="1">
        <f t="array" ref="BB24">IF(IFERROR(INDEX('Lender Inputs'!$K$96:$K$114, SMALL(IF("Yes"='Appraisal Inputs'!$I$128:$I$146, ROW('Appraisal Inputs'!$I$128:$I$146)-127,""), ROW()-5)),"")="","",IFERROR(INDEX('Lender Inputs'!$K$96:$K$114, SMALL(IF("Yes"='Appraisal Inputs'!$I$128:$I$146, ROW('Appraisal Inputs'!$I$128:$I$146)-127,""), ROW()-5)),""))</f>
        <v/>
      </c>
      <c r="BC24" s="78" t="str">
        <f>IFERROR(AZ22/BB22,"-")</f>
        <v>-</v>
      </c>
      <c r="BD24" s="60" t="str" cm="1">
        <f t="array" ref="BD24">IF(IFERROR(INDEX('Lender Inputs'!$L$128:$L$146, SMALL(IF("Yes"='Appraisal Inputs'!$I$128:$I$146, ROW('Appraisal Inputs'!$I$128:$I$146)-127,""), ROW()-5)),"")="","",IFERROR(INDEX('Lender Inputs'!$L$128:$L$146, SMALL(IF("Yes"='Appraisal Inputs'!$I$128:$I$146, ROW('Appraisal Inputs'!$I$128:$I$146)-127,""), ROW()-5)),""))</f>
        <v/>
      </c>
      <c r="BE24" s="73" t="str">
        <f>IFERROR(BD22/BD35,"-")</f>
        <v>-</v>
      </c>
      <c r="BF24" s="61" t="str" cm="1">
        <f t="array" ref="BF24">IF(IFERROR(INDEX('Lender Inputs'!$L$96:$L$114, SMALL(IF("Yes"='Appraisal Inputs'!$I$128:$I$146, ROW('Appraisal Inputs'!$I$128:$I$146)-127,""), ROW()-5)),"")="","",IFERROR(INDEX('Lender Inputs'!$L$96:$L$114, SMALL(IF("Yes"='Appraisal Inputs'!$I$128:$I$146, ROW('Appraisal Inputs'!$I$128:$I$146)-127,""), ROW()-5)),""))</f>
        <v/>
      </c>
      <c r="BG24" s="78" t="str">
        <f>IFERROR(BD22/BF22,"-")</f>
        <v>-</v>
      </c>
      <c r="BH24" s="101"/>
    </row>
    <row r="25" spans="1:60" ht="13.5" thickTop="1" x14ac:dyDescent="0.2">
      <c r="A25" s="765">
        <v>1</v>
      </c>
      <c r="C25" s="736" t="s">
        <v>34</v>
      </c>
      <c r="D25" s="62" t="str">
        <f>IF(SUM(D6:D24)=0,"-",SUM(D6:D24))</f>
        <v>-</v>
      </c>
      <c r="E25" s="660" t="str">
        <f>IFERROR(D25/D35,"-")</f>
        <v>-</v>
      </c>
      <c r="F25" s="63" t="str">
        <f>IF(SUM(F6:F24)=0,"-",SUM(F6:F24))</f>
        <v>-</v>
      </c>
      <c r="G25" s="661" t="str">
        <f t="shared" si="4"/>
        <v>-</v>
      </c>
      <c r="H25" s="62" t="str">
        <f>IF(SUM(H6:H24)=0,"-",SUM(H6:H24))</f>
        <v>-</v>
      </c>
      <c r="I25" s="660" t="str">
        <f>IFERROR(H25/H35,"-")</f>
        <v>-</v>
      </c>
      <c r="J25" s="63" t="str">
        <f>IF(SUM(J6:J24)=0,"-",SUM(J6:J24))</f>
        <v>-</v>
      </c>
      <c r="K25" s="661" t="str">
        <f t="shared" si="5"/>
        <v>-</v>
      </c>
      <c r="L25" s="62" t="str">
        <f>IF(SUM(L6:L24)=0,"-",SUM(L6:L24))</f>
        <v>-</v>
      </c>
      <c r="M25" s="660" t="str">
        <f>IFERROR(L25/L35,"-")</f>
        <v>-</v>
      </c>
      <c r="N25" s="63" t="str">
        <f>IF(SUM(N6:N24)=0,"-",SUM(N6:N24))</f>
        <v>-</v>
      </c>
      <c r="O25" s="661" t="str">
        <f t="shared" si="6"/>
        <v>-</v>
      </c>
      <c r="P25" s="62" t="str">
        <f>IF(SUM(P6:P24)=0,"-",SUM(P6:P24))</f>
        <v>-</v>
      </c>
      <c r="Q25" s="660" t="str">
        <f>IFERROR(P25/P35,"-")</f>
        <v>-</v>
      </c>
      <c r="R25" s="63" t="str">
        <f>IF(SUM(R6:R24)=0,"-",SUM(R6:R24))</f>
        <v>-</v>
      </c>
      <c r="S25" s="661" t="str">
        <f>IFERROR(P25/R25,"-")</f>
        <v>-</v>
      </c>
      <c r="T25" s="62" t="str">
        <f>IF(SUM(T6:T24)=0,"-",SUM(T6:T24))</f>
        <v>-</v>
      </c>
      <c r="U25" s="660" t="str">
        <f>IFERROR(T25/T35,"-")</f>
        <v>-</v>
      </c>
      <c r="V25" s="63" t="str">
        <f>IF(SUM(V6:V24)=0,"-",SUM(V6:V24))</f>
        <v>-</v>
      </c>
      <c r="W25" s="661" t="str">
        <f>IFERROR(T25/V25,"-")</f>
        <v>-</v>
      </c>
      <c r="X25" s="62" t="str">
        <f>IF(SUM(X6:X24)=0,"-",SUM(X6:X24))</f>
        <v>-</v>
      </c>
      <c r="Y25" s="660" t="str">
        <f>IFERROR(X25/X35,"-")</f>
        <v>-</v>
      </c>
      <c r="Z25" s="63" t="str">
        <f>IF(SUM(Z6:Z24)=0,"-",SUM(Z6:Z24))</f>
        <v>-</v>
      </c>
      <c r="AA25" s="661" t="str">
        <f>IFERROR(X25/Z25,"-")</f>
        <v>-</v>
      </c>
      <c r="AB25" s="62" t="str">
        <f>IF(SUM(AB6:AB24)=0,"-",SUM(AB6:AB24))</f>
        <v>-</v>
      </c>
      <c r="AC25" s="660" t="str">
        <f>IFERROR(AB25/AB35,"-")</f>
        <v>-</v>
      </c>
      <c r="AD25" s="63" t="str">
        <f>IF(SUM(AD6:AD24)=0,"-",SUM(AD6:AD24))</f>
        <v>-</v>
      </c>
      <c r="AE25" s="661" t="str">
        <f t="shared" si="7"/>
        <v>-</v>
      </c>
      <c r="AF25" s="62" t="str">
        <f>IF(SUM(AF6:AF24)=0,"-",SUM(AF6:AF24))</f>
        <v>-</v>
      </c>
      <c r="AG25" s="660" t="str">
        <f>IFERROR(AF25/AF35,"-")</f>
        <v>-</v>
      </c>
      <c r="AH25" s="63" t="str">
        <f>IF(SUM(AH6:AH24)=0,"-",SUM(AH6:AH24))</f>
        <v>-</v>
      </c>
      <c r="AI25" s="661" t="str">
        <f t="shared" si="8"/>
        <v>-</v>
      </c>
      <c r="AJ25" s="62" t="str">
        <f>IF(SUM(AJ6:AJ24)=0,"-",SUM(AJ6:AJ24))</f>
        <v>-</v>
      </c>
      <c r="AK25" s="660" t="str">
        <f>IFERROR(AJ25/AJ35,"-")</f>
        <v>-</v>
      </c>
      <c r="AL25" s="63" t="str">
        <f>IF(SUM(AL6:AL24)=0,"-",SUM(AL6:AL24))</f>
        <v>-</v>
      </c>
      <c r="AM25" s="661" t="str">
        <f t="shared" si="9"/>
        <v>-</v>
      </c>
      <c r="AN25" s="62" t="str">
        <f>IF(SUM(AN6:AN24)=0,"-",SUM(AN6:AN24))</f>
        <v>-</v>
      </c>
      <c r="AO25" s="660" t="str">
        <f>IFERROR(AN25/AN35,"-")</f>
        <v>-</v>
      </c>
      <c r="AP25" s="63" t="str">
        <f>IF(SUM(AP6:AP24)=0,"-",SUM(AP6:AP24))</f>
        <v>-</v>
      </c>
      <c r="AQ25" s="661" t="str">
        <f t="shared" si="10"/>
        <v>-</v>
      </c>
      <c r="AR25" s="62" t="str">
        <f>IF(SUM(AR6:AR24)=0,"-",SUM(AR6:AR24))</f>
        <v>-</v>
      </c>
      <c r="AS25" s="660" t="str">
        <f>IFERROR(AR25/AR35,"-")</f>
        <v>-</v>
      </c>
      <c r="AT25" s="63" t="str">
        <f>IF(SUM(AT6:AT24)=0,"-",SUM(AT6:AT24))</f>
        <v>-</v>
      </c>
      <c r="AU25" s="661" t="str">
        <f t="shared" si="11"/>
        <v>-</v>
      </c>
      <c r="AV25" s="62" t="str">
        <f>IF(SUM(AV6:AV24)=0,"-",SUM(AV6:AV24))</f>
        <v>-</v>
      </c>
      <c r="AW25" s="660" t="str">
        <f>IFERROR(AV25/AV35,"-")</f>
        <v>-</v>
      </c>
      <c r="AX25" s="63" t="str">
        <f>IF(SUM(AX6:AX24)=0,"-",SUM(AX6:AX24))</f>
        <v>-</v>
      </c>
      <c r="AY25" s="661" t="str">
        <f t="shared" si="12"/>
        <v>-</v>
      </c>
      <c r="AZ25" s="62" t="str">
        <f>IF(SUM(AZ6:AZ24)=0,"-",SUM(AZ6:AZ24))</f>
        <v>-</v>
      </c>
      <c r="BA25" s="660" t="str">
        <f>IFERROR(AZ25/AZ35,"-")</f>
        <v>-</v>
      </c>
      <c r="BB25" s="63" t="str">
        <f>IF(SUM(BB6:BB24)=0,"-",SUM(BB6:BB24))</f>
        <v>-</v>
      </c>
      <c r="BC25" s="661" t="str">
        <f t="shared" si="13"/>
        <v>-</v>
      </c>
      <c r="BD25" s="62" t="str">
        <f>IF(SUM(BD6:BD24)=0,"-",SUM(BD6:BD24))</f>
        <v>-</v>
      </c>
      <c r="BE25" s="660" t="str">
        <f>IFERROR(BD25/BD35,"-")</f>
        <v>-</v>
      </c>
      <c r="BF25" s="63" t="str">
        <f>IF(SUM(BF6:BF24)=0,"-",SUM(BF6:BF24))</f>
        <v>-</v>
      </c>
      <c r="BG25" s="661" t="str">
        <f t="shared" si="14"/>
        <v>-</v>
      </c>
      <c r="BH25" s="101"/>
    </row>
    <row r="26" spans="1:60" x14ac:dyDescent="0.2">
      <c r="A26" s="765">
        <f t="shared" ref="A26:A33" si="18">IF(T26="",0,1)</f>
        <v>0</v>
      </c>
      <c r="C26" s="54" t="str" cm="1">
        <f t="array" ref="C26">IFERROR(INDEX('Appraisal Inputs'!$C$148:$C$155, SMALL(IF("Yes"='Appraisal Inputs'!$I$148:$I$155, ROW('Appraisal Inputs'!$I$148:$I$155)-147,""), ROW()-25)),"")</f>
        <v/>
      </c>
      <c r="D26" s="58" t="str" cm="1">
        <f t="array" ref="D26">IF(IFERROR(INDEX('Appraisal Inputs'!$D$148:$D$155,SMALL(IF("Yes"='Appraisal Inputs'!$I$148:$I$155,ROW('Appraisal Inputs'!$I$148:$I$155)-147,""),ROW()-25)),"")="","",IFERROR(INDEX('Appraisal Inputs'!$D$148:$D$155,SMALL(IF("Yes"='Appraisal Inputs'!$I$148:$I$155,ROW('Appraisal Inputs'!$I$148:$I$155)-147,""),ROW()-25)),""))</f>
        <v/>
      </c>
      <c r="E26" s="72" t="str">
        <f>IFERROR(D26/D35,"-")</f>
        <v>-</v>
      </c>
      <c r="F26" s="68"/>
      <c r="G26" s="77" t="str">
        <f>IFERROR(D26/F$25,"-")</f>
        <v>-</v>
      </c>
      <c r="H26" s="58" t="str" cm="1">
        <f t="array" ref="H26">IF(IFERROR(INDEX('Appraisal Inputs'!$E$148:$E$155,SMALL(IF("Yes"='Appraisal Inputs'!$I$148:$I$155,ROW('Appraisal Inputs'!$I$148:$I$155)-147,""),ROW()-25)),"")="","",IFERROR(INDEX('Appraisal Inputs'!$E$148:$E$155,SMALL(IF("Yes"='Appraisal Inputs'!$I$148:$I$155,ROW('Appraisal Inputs'!$I$148:$I$155)-147,""),ROW()-25)),""))</f>
        <v/>
      </c>
      <c r="I26" s="72" t="str">
        <f>IFERROR(H26/H35,"-")</f>
        <v>-</v>
      </c>
      <c r="J26" s="68"/>
      <c r="K26" s="77" t="str">
        <f>IFERROR(H26/J$25,"-")</f>
        <v>-</v>
      </c>
      <c r="L26" s="58" t="str" cm="1">
        <f t="array" ref="L26">IF(IFERROR(INDEX('Appraisal Inputs'!$F$148:$F$155,SMALL(IF("Yes"='Appraisal Inputs'!$I$148:$I$155,ROW('Appraisal Inputs'!$I$148:$I$155)-147,""),ROW()-25)),"")="","",IFERROR(INDEX('Appraisal Inputs'!$F$148:$F$155,SMALL(IF("Yes"='Appraisal Inputs'!$I$148:$I$155,ROW('Appraisal Inputs'!$I$148:$I$155)-147,""),ROW()-25)),""))</f>
        <v/>
      </c>
      <c r="M26" s="72" t="str">
        <f>IFERROR(L26/L35,"-")</f>
        <v>-</v>
      </c>
      <c r="N26" s="68"/>
      <c r="O26" s="77" t="str">
        <f>IFERROR(L26/N$25,"-")</f>
        <v>-</v>
      </c>
      <c r="P26" s="58" t="str" cm="1">
        <f t="array" ref="P26">IF(IFERROR(INDEX('Appraisal Inputs'!$G$148:$G$155,SMALL(IF("Yes"='Appraisal Inputs'!$I$148:$I$155,ROW('Appraisal Inputs'!$I$148:$I$155)-147,""),ROW()-25)),"")="","",IFERROR(INDEX('Appraisal Inputs'!$G$148:$G$155,SMALL(IF("Yes"='Appraisal Inputs'!$I$148:$I$155,ROW('Appraisal Inputs'!$I$148:$I$155)-147,""),ROW()-25)),""))</f>
        <v/>
      </c>
      <c r="Q26" s="72" t="str">
        <f>IFERROR(P26/P35,"-")</f>
        <v>-</v>
      </c>
      <c r="R26" s="68"/>
      <c r="S26" s="77" t="str">
        <f t="shared" ref="S26:S33" si="19">IFERROR(P26/R$25,"-")</f>
        <v>-</v>
      </c>
      <c r="T26" s="58" t="str" cm="1">
        <f t="array" ref="T26">IF(IFERROR(INDEX('Appraisal Inputs'!$H$148:$H$155,SMALL(IF("Yes"='Appraisal Inputs'!$I$148:$I$155,ROW('Appraisal Inputs'!$I$148:$I$155)-147,""),ROW()-25)),"")="","",IFERROR(INDEX('Appraisal Inputs'!$H$148:$H$155,SMALL(IF("Yes"='Appraisal Inputs'!$I$148:$I$155,ROW('Appraisal Inputs'!$I$148:$I$155)-147,""),ROW()-25)),""))</f>
        <v/>
      </c>
      <c r="U26" s="72" t="str">
        <f>IFERROR(T26/T35,"-")</f>
        <v>-</v>
      </c>
      <c r="V26" s="68"/>
      <c r="W26" s="77" t="str">
        <f t="shared" ref="W26:W33" si="20">IFERROR(T26/V$25,"-")</f>
        <v>-</v>
      </c>
      <c r="X26" s="58" t="str" cm="1">
        <f t="array" ref="X26">IF(IFERROR(INDEX('Lender Inputs'!$D$148:$D$155, SMALL(IF("Yes"='Appraisal Inputs'!$I$148:$I$155, ROW('Appraisal Inputs'!$I$148:$I$155)-147,""), ROW()-25)),"")="","",IFERROR(INDEX('Lender Inputs'!$D$148:$D$155, SMALL(IF("Yes"='Appraisal Inputs'!$I$148:$I$155, ROW('Appraisal Inputs'!$I$148:$I$155)-147,""), ROW()-25)),""))</f>
        <v/>
      </c>
      <c r="Y26" s="72" t="str">
        <f>IFERROR(X26/X35,"-")</f>
        <v>-</v>
      </c>
      <c r="Z26" s="68"/>
      <c r="AA26" s="77" t="str">
        <f t="shared" ref="AA26:AA33" si="21">IFERROR(X26/Z$25,"-")</f>
        <v>-</v>
      </c>
      <c r="AB26" s="58" t="str" cm="1">
        <f t="array" ref="AB26">IF(IFERROR(INDEX('Lender Inputs'!$E$148:$E$155, SMALL(IF("Yes"='Appraisal Inputs'!$I$148:$I$155, ROW('Appraisal Inputs'!$I$148:$I$155)-147,""), ROW()-25)),"")="","",IFERROR(INDEX('Lender Inputs'!$E$148:$E$155, SMALL(IF("Yes"='Appraisal Inputs'!$I$148:$I$155, ROW('Appraisal Inputs'!$I$148:$I$155)-147,""), ROW()-25)),""))</f>
        <v/>
      </c>
      <c r="AC26" s="72" t="str">
        <f>IFERROR(AB26/AB35,"-")</f>
        <v>-</v>
      </c>
      <c r="AD26" s="68"/>
      <c r="AE26" s="77" t="str">
        <f>IFERROR(AB26/AD$25,"-")</f>
        <v>-</v>
      </c>
      <c r="AF26" s="58" t="str" cm="1">
        <f t="array" ref="AF26">IF(IFERROR(INDEX('Lender Inputs'!$F$148:$F$155, SMALL(IF("Yes"='Appraisal Inputs'!$I$148:$I$155, ROW('Appraisal Inputs'!$I$148:$I$155)-147,""), ROW()-25)),"")="","",IFERROR(INDEX('Lender Inputs'!$F$148:$F$155, SMALL(IF("Yes"='Appraisal Inputs'!$I$148:$I$155, ROW('Appraisal Inputs'!$I$148:$I$155)-147,""), ROW()-25)),""))</f>
        <v/>
      </c>
      <c r="AG26" s="72" t="str">
        <f>IFERROR(AF26/AF35,"-")</f>
        <v>-</v>
      </c>
      <c r="AH26" s="68"/>
      <c r="AI26" s="77" t="str">
        <f>IFERROR(AF26/AH$25,"-")</f>
        <v>-</v>
      </c>
      <c r="AJ26" s="58" t="str" cm="1">
        <f t="array" ref="AJ26">IF(IFERROR(INDEX('Lender Inputs'!$G$148:$G$155, SMALL(IF("Yes"='Appraisal Inputs'!$I$148:$I$155, ROW('Appraisal Inputs'!$I$148:$I$155)-147,""), ROW()-25)),"")="","",IFERROR(INDEX('Lender Inputs'!$G$148:$G$155, SMALL(IF("Yes"='Appraisal Inputs'!$I$148:$I$155, ROW('Appraisal Inputs'!$I$148:$I$155)-147,""), ROW()-25)),""))</f>
        <v/>
      </c>
      <c r="AK26" s="72" t="str">
        <f>IFERROR(AJ26/AJ35,"-")</f>
        <v>-</v>
      </c>
      <c r="AL26" s="68"/>
      <c r="AM26" s="77" t="str">
        <f>IFERROR(AJ26/AL$25,"-")</f>
        <v>-</v>
      </c>
      <c r="AN26" s="58" t="str" cm="1">
        <f t="array" ref="AN26">IF(IFERROR(INDEX('Lender Inputs'!$H$148:$H$155, SMALL(IF("Yes"='Appraisal Inputs'!$I$148:$I$155, ROW('Appraisal Inputs'!$I$148:$I$155)-147,""), ROW()-25)),"")="","",IFERROR(INDEX('Lender Inputs'!$H$148:$H$155, SMALL(IF("Yes"='Appraisal Inputs'!$I$148:$I$155, ROW('Appraisal Inputs'!$I$148:$I$155)-147,""), ROW()-25)),""))</f>
        <v/>
      </c>
      <c r="AO26" s="72" t="str">
        <f>IFERROR(AN26/AN35,"-")</f>
        <v>-</v>
      </c>
      <c r="AP26" s="68"/>
      <c r="AQ26" s="77" t="str">
        <f>IFERROR(AN26/AP$25,"-")</f>
        <v>-</v>
      </c>
      <c r="AR26" s="58" t="str" cm="1">
        <f t="array" ref="AR26">IF(IFERROR(INDEX('Lender Inputs'!$I$148:$I$155, SMALL(IF("Yes"='Appraisal Inputs'!$I$148:$I$155, ROW('Appraisal Inputs'!$I$148:$I$155)-147,""), ROW()-25)),"")="","",IFERROR(INDEX('Lender Inputs'!$I$148:$I$155, SMALL(IF("Yes"='Appraisal Inputs'!$I$148:$I$155, ROW('Appraisal Inputs'!$I$148:$I$155)-147,""), ROW()-25)),""))</f>
        <v/>
      </c>
      <c r="AS26" s="72" t="str">
        <f>IFERROR(AR26/AR35,"-")</f>
        <v>-</v>
      </c>
      <c r="AT26" s="68"/>
      <c r="AU26" s="77" t="str">
        <f>IFERROR(AR26/AT$25,"-")</f>
        <v>-</v>
      </c>
      <c r="AV26" s="58" t="str" cm="1">
        <f t="array" ref="AV26">IF(IFERROR(INDEX('Lender Inputs'!$J$148:$J$155, SMALL(IF("Yes"='Appraisal Inputs'!$I$148:$I$155, ROW('Appraisal Inputs'!$I$148:$I$155)-147,""), ROW()-25)),"")="","",IFERROR(INDEX('Lender Inputs'!$J$148:$J$155, SMALL(IF("Yes"='Appraisal Inputs'!$I$148:$I$155, ROW('Appraisal Inputs'!$I$148:$I$155)-147,""), ROW()-25)),""))</f>
        <v/>
      </c>
      <c r="AW26" s="72" t="str">
        <f>IFERROR(AV26/AV35,"-")</f>
        <v>-</v>
      </c>
      <c r="AX26" s="68"/>
      <c r="AY26" s="77" t="str">
        <f>IFERROR(AV26/AX$25,"-")</f>
        <v>-</v>
      </c>
      <c r="AZ26" s="58" t="str" cm="1">
        <f t="array" ref="AZ26">IF(IFERROR(INDEX('Lender Inputs'!$K$148:$K$155, SMALL(IF("Yes"='Appraisal Inputs'!$I$148:$I$155, ROW('Appraisal Inputs'!$I$148:$I$155)-147,""), ROW()-25)),"")="","",IFERROR(INDEX('Lender Inputs'!$K$148:$K$155, SMALL(IF("Yes"='Appraisal Inputs'!$I$148:$I$155, ROW('Appraisal Inputs'!$I$148:$I$155)-147,""), ROW()-25)),""))</f>
        <v/>
      </c>
      <c r="BA26" s="72" t="str">
        <f>IFERROR(AZ26/AZ35,"-")</f>
        <v>-</v>
      </c>
      <c r="BB26" s="68"/>
      <c r="BC26" s="77" t="str">
        <f>IFERROR(AZ26/BB$25,"-")</f>
        <v>-</v>
      </c>
      <c r="BD26" s="58" t="str" cm="1">
        <f t="array" ref="BD26">IF(IFERROR(INDEX('Lender Inputs'!$L$148:$L$155, SMALL(IF("Yes"='Appraisal Inputs'!$I$148:$I$155, ROW('Appraisal Inputs'!$I$148:$I$155)-147,""), ROW()-25)),"")="","",IFERROR(INDEX('Lender Inputs'!$L$148:$L$155, SMALL(IF("Yes"='Appraisal Inputs'!$I$148:$I$155, ROW('Appraisal Inputs'!$I$148:$I$155)-147,""), ROW()-25)),""))</f>
        <v/>
      </c>
      <c r="BE26" s="72" t="str">
        <f>IFERROR(BD26/BD35,"-")</f>
        <v>-</v>
      </c>
      <c r="BF26" s="68"/>
      <c r="BG26" s="77" t="str">
        <f>IFERROR(BD26/BF$25,"-")</f>
        <v>-</v>
      </c>
      <c r="BH26" s="101"/>
    </row>
    <row r="27" spans="1:60" x14ac:dyDescent="0.2">
      <c r="A27" s="765">
        <f t="shared" si="18"/>
        <v>0</v>
      </c>
      <c r="C27" s="55" t="str" cm="1">
        <f t="array" ref="C27">IFERROR(INDEX('Appraisal Inputs'!$C$148:$C$155, SMALL(IF("Yes"='Appraisal Inputs'!$I$148:$I$155, ROW('Appraisal Inputs'!$I$148:$I$155)-147,""), ROW()-25)),"")</f>
        <v/>
      </c>
      <c r="D27" s="64" t="str" cm="1">
        <f t="array" ref="D27">IF(IFERROR(INDEX('Appraisal Inputs'!$D$148:$D$155,SMALL(IF("Yes"='Appraisal Inputs'!$I$148:$I$155,ROW('Appraisal Inputs'!$I$148:$I$155)-147,""),ROW()-25)),"")="","",IFERROR(INDEX('Appraisal Inputs'!$D$148:$D$155,SMALL(IF("Yes"='Appraisal Inputs'!$I$148:$I$155,ROW('Appraisal Inputs'!$I$148:$I$155)-147,""),ROW()-25)),""))</f>
        <v/>
      </c>
      <c r="E27" s="73" t="str">
        <f>IFERROR(D27/D35,"-")</f>
        <v>-</v>
      </c>
      <c r="F27" s="69"/>
      <c r="G27" s="78" t="str">
        <f t="shared" ref="G27:G33" si="22">IFERROR(D27/F$25,"-")</f>
        <v>-</v>
      </c>
      <c r="H27" s="64" t="str" cm="1">
        <f t="array" ref="H27">IF(IFERROR(INDEX('Appraisal Inputs'!$E$148:$E$155,SMALL(IF("Yes"='Appraisal Inputs'!$I$148:$I$155,ROW('Appraisal Inputs'!$I$148:$I$155)-147,""),ROW()-25)),"")="","",IFERROR(INDEX('Appraisal Inputs'!$E$148:$E$155,SMALL(IF("Yes"='Appraisal Inputs'!$I$148:$I$155,ROW('Appraisal Inputs'!$I$148:$I$155)-147,""),ROW()-25)),""))</f>
        <v/>
      </c>
      <c r="I27" s="73" t="str">
        <f>IFERROR(H27/H35,"-")</f>
        <v>-</v>
      </c>
      <c r="J27" s="69"/>
      <c r="K27" s="78" t="str">
        <f t="shared" ref="K27:K33" si="23">IFERROR(H27/J$25,"-")</f>
        <v>-</v>
      </c>
      <c r="L27" s="64" t="str" cm="1">
        <f t="array" ref="L27">IF(IFERROR(INDEX('Appraisal Inputs'!$F$148:$F$155,SMALL(IF("Yes"='Appraisal Inputs'!$I$148:$I$155,ROW('Appraisal Inputs'!$I$148:$I$155)-147,""),ROW()-25)),"")="","",IFERROR(INDEX('Appraisal Inputs'!$F$148:$F$155,SMALL(IF("Yes"='Appraisal Inputs'!$I$148:$I$155,ROW('Appraisal Inputs'!$I$148:$I$155)-147,""),ROW()-25)),""))</f>
        <v/>
      </c>
      <c r="M27" s="73" t="str">
        <f>IFERROR(L27/L35,"-")</f>
        <v>-</v>
      </c>
      <c r="N27" s="69"/>
      <c r="O27" s="78" t="str">
        <f t="shared" ref="O27:O33" si="24">IFERROR(L27/N$25,"-")</f>
        <v>-</v>
      </c>
      <c r="P27" s="64" t="str" cm="1">
        <f t="array" ref="P27">IF(IFERROR(INDEX('Appraisal Inputs'!$G$148:$G$155,SMALL(IF("Yes"='Appraisal Inputs'!$I$148:$I$155,ROW('Appraisal Inputs'!$I$148:$I$155)-147,""),ROW()-25)),"")="","",IFERROR(INDEX('Appraisal Inputs'!$G$148:$G$155,SMALL(IF("Yes"='Appraisal Inputs'!$I$148:$I$155,ROW('Appraisal Inputs'!$I$148:$I$155)-147,""),ROW()-25)),""))</f>
        <v/>
      </c>
      <c r="Q27" s="73" t="str">
        <f>IFERROR(P27/P35,"-")</f>
        <v>-</v>
      </c>
      <c r="R27" s="69"/>
      <c r="S27" s="78" t="str">
        <f t="shared" si="19"/>
        <v>-</v>
      </c>
      <c r="T27" s="64" t="str" cm="1">
        <f t="array" ref="T27">IF(IFERROR(INDEX('Appraisal Inputs'!$H$148:$H$155,SMALL(IF("Yes"='Appraisal Inputs'!$I$148:$I$155,ROW('Appraisal Inputs'!$I$148:$I$155)-147,""),ROW()-25)),"")="","",IFERROR(INDEX('Appraisal Inputs'!$H$148:$H$155,SMALL(IF("Yes"='Appraisal Inputs'!$I$148:$I$155,ROW('Appraisal Inputs'!$I$148:$I$155)-147,""),ROW()-25)),""))</f>
        <v/>
      </c>
      <c r="U27" s="73" t="str">
        <f>IFERROR(T27/T35,"-")</f>
        <v>-</v>
      </c>
      <c r="V27" s="69"/>
      <c r="W27" s="78" t="str">
        <f t="shared" si="20"/>
        <v>-</v>
      </c>
      <c r="X27" s="64" t="str" cm="1">
        <f t="array" ref="X27">IF(IFERROR(INDEX('Lender Inputs'!$D$148:$D$155, SMALL(IF("Yes"='Appraisal Inputs'!$I$148:$I$155, ROW('Appraisal Inputs'!$I$148:$I$155)-147,""), ROW()-25)),"")="","",IFERROR(INDEX('Lender Inputs'!$D$148:$D$155, SMALL(IF("Yes"='Appraisal Inputs'!$I$148:$I$155, ROW('Appraisal Inputs'!$I$148:$I$155)-147,""), ROW()-25)),""))</f>
        <v/>
      </c>
      <c r="Y27" s="73" t="str">
        <f>IFERROR(X27/X35,"-")</f>
        <v>-</v>
      </c>
      <c r="Z27" s="69"/>
      <c r="AA27" s="78" t="str">
        <f t="shared" si="21"/>
        <v>-</v>
      </c>
      <c r="AB27" s="64" t="str" cm="1">
        <f t="array" ref="AB27">IF(IFERROR(INDEX('Lender Inputs'!$E$148:$E$155, SMALL(IF("Yes"='Appraisal Inputs'!$I$148:$I$155, ROW('Appraisal Inputs'!$I$148:$I$155)-147,""), ROW()-25)),"")="","",IFERROR(INDEX('Lender Inputs'!$E$148:$E$155, SMALL(IF("Yes"='Appraisal Inputs'!$I$148:$I$155, ROW('Appraisal Inputs'!$I$148:$I$155)-147,""), ROW()-25)),""))</f>
        <v/>
      </c>
      <c r="AC27" s="73" t="str">
        <f>IFERROR(AB27/AB35,"-")</f>
        <v>-</v>
      </c>
      <c r="AD27" s="69"/>
      <c r="AE27" s="78" t="str">
        <f t="shared" ref="AE27:AE33" si="25">IFERROR(AB27/AD$25,"-")</f>
        <v>-</v>
      </c>
      <c r="AF27" s="64" t="str" cm="1">
        <f t="array" ref="AF27">IF(IFERROR(INDEX('Lender Inputs'!$F$148:$F$155, SMALL(IF("Yes"='Appraisal Inputs'!$I$148:$I$155, ROW('Appraisal Inputs'!$I$148:$I$155)-147,""), ROW()-25)),"")="","",IFERROR(INDEX('Lender Inputs'!$F$148:$F$155, SMALL(IF("Yes"='Appraisal Inputs'!$I$148:$I$155, ROW('Appraisal Inputs'!$I$148:$I$155)-147,""), ROW()-25)),""))</f>
        <v/>
      </c>
      <c r="AG27" s="73" t="str">
        <f>IFERROR(AF27/AF35,"-")</f>
        <v>-</v>
      </c>
      <c r="AH27" s="69"/>
      <c r="AI27" s="78" t="str">
        <f t="shared" ref="AI27:AI33" si="26">IFERROR(AF27/AH$25,"-")</f>
        <v>-</v>
      </c>
      <c r="AJ27" s="64" t="str" cm="1">
        <f t="array" ref="AJ27">IF(IFERROR(INDEX('Lender Inputs'!$G$148:$G$155, SMALL(IF("Yes"='Appraisal Inputs'!$I$148:$I$155, ROW('Appraisal Inputs'!$I$148:$I$155)-147,""), ROW()-25)),"")="","",IFERROR(INDEX('Lender Inputs'!$G$148:$G$155, SMALL(IF("Yes"='Appraisal Inputs'!$I$148:$I$155, ROW('Appraisal Inputs'!$I$148:$I$155)-147,""), ROW()-25)),""))</f>
        <v/>
      </c>
      <c r="AK27" s="73" t="str">
        <f>IFERROR(AJ27/AJ35,"-")</f>
        <v>-</v>
      </c>
      <c r="AL27" s="69"/>
      <c r="AM27" s="78" t="str">
        <f t="shared" ref="AM27:AM33" si="27">IFERROR(AJ27/AL$25,"-")</f>
        <v>-</v>
      </c>
      <c r="AN27" s="64" t="str" cm="1">
        <f t="array" ref="AN27">IF(IFERROR(INDEX('Lender Inputs'!$H$148:$H$155, SMALL(IF("Yes"='Appraisal Inputs'!$I$148:$I$155, ROW('Appraisal Inputs'!$I$148:$I$155)-147,""), ROW()-25)),"")="","",IFERROR(INDEX('Lender Inputs'!$H$148:$H$155, SMALL(IF("Yes"='Appraisal Inputs'!$I$148:$I$155, ROW('Appraisal Inputs'!$I$148:$I$155)-147,""), ROW()-25)),""))</f>
        <v/>
      </c>
      <c r="AO27" s="73" t="str">
        <f>IFERROR(AN27/AN35,"-")</f>
        <v>-</v>
      </c>
      <c r="AP27" s="69"/>
      <c r="AQ27" s="78" t="str">
        <f t="shared" ref="AQ27:AQ33" si="28">IFERROR(AN27/AP$25,"-")</f>
        <v>-</v>
      </c>
      <c r="AR27" s="64" t="str" cm="1">
        <f t="array" ref="AR27">IF(IFERROR(INDEX('Lender Inputs'!$I$148:$I$155, SMALL(IF("Yes"='Appraisal Inputs'!$I$148:$I$155, ROW('Appraisal Inputs'!$I$148:$I$155)-147,""), ROW()-25)),"")="","",IFERROR(INDEX('Lender Inputs'!$I$148:$I$155, SMALL(IF("Yes"='Appraisal Inputs'!$I$148:$I$155, ROW('Appraisal Inputs'!$I$148:$I$155)-147,""), ROW()-25)),""))</f>
        <v/>
      </c>
      <c r="AS27" s="73" t="str">
        <f>IFERROR(AR27/AR35,"-")</f>
        <v>-</v>
      </c>
      <c r="AT27" s="69"/>
      <c r="AU27" s="78" t="str">
        <f t="shared" ref="AU27:AU33" si="29">IFERROR(AR27/AT$25,"-")</f>
        <v>-</v>
      </c>
      <c r="AV27" s="64" t="str" cm="1">
        <f t="array" ref="AV27">IF(IFERROR(INDEX('Lender Inputs'!$J$148:$J$155, SMALL(IF("Yes"='Appraisal Inputs'!$I$148:$I$155, ROW('Appraisal Inputs'!$I$148:$I$155)-147,""), ROW()-25)),"")="","",IFERROR(INDEX('Lender Inputs'!$J$148:$J$155, SMALL(IF("Yes"='Appraisal Inputs'!$I$148:$I$155, ROW('Appraisal Inputs'!$I$148:$I$155)-147,""), ROW()-25)),""))</f>
        <v/>
      </c>
      <c r="AW27" s="73" t="str">
        <f>IFERROR(AV27/AV35,"-")</f>
        <v>-</v>
      </c>
      <c r="AX27" s="69"/>
      <c r="AY27" s="78" t="str">
        <f t="shared" ref="AY27:AY33" si="30">IFERROR(AV27/AX$25,"-")</f>
        <v>-</v>
      </c>
      <c r="AZ27" s="64" t="str" cm="1">
        <f t="array" ref="AZ27">IF(IFERROR(INDEX('Lender Inputs'!$K$148:$K$155, SMALL(IF("Yes"='Appraisal Inputs'!$I$148:$I$155, ROW('Appraisal Inputs'!$I$148:$I$155)-147,""), ROW()-25)),"")="","",IFERROR(INDEX('Lender Inputs'!$K$148:$K$155, SMALL(IF("Yes"='Appraisal Inputs'!$I$148:$I$155, ROW('Appraisal Inputs'!$I$148:$I$155)-147,""), ROW()-25)),""))</f>
        <v/>
      </c>
      <c r="BA27" s="73" t="str">
        <f>IFERROR(AZ27/AZ35,"-")</f>
        <v>-</v>
      </c>
      <c r="BB27" s="69"/>
      <c r="BC27" s="78" t="str">
        <f t="shared" ref="BC27:BC33" si="31">IFERROR(AZ27/BB$25,"-")</f>
        <v>-</v>
      </c>
      <c r="BD27" s="64" t="str" cm="1">
        <f t="array" ref="BD27">IF(IFERROR(INDEX('Lender Inputs'!$L$148:$L$155, SMALL(IF("Yes"='Appraisal Inputs'!$I$148:$I$155, ROW('Appraisal Inputs'!$I$148:$I$155)-147,""), ROW()-25)),"")="","",IFERROR(INDEX('Lender Inputs'!$L$148:$L$155, SMALL(IF("Yes"='Appraisal Inputs'!$I$148:$I$155, ROW('Appraisal Inputs'!$I$148:$I$155)-147,""), ROW()-25)),""))</f>
        <v/>
      </c>
      <c r="BE27" s="73" t="str">
        <f>IFERROR(BD27/BD35,"-")</f>
        <v>-</v>
      </c>
      <c r="BF27" s="69"/>
      <c r="BG27" s="78" t="str">
        <f t="shared" ref="BG27:BG33" si="32">IFERROR(BD27/BF$25,"-")</f>
        <v>-</v>
      </c>
      <c r="BH27" s="101"/>
    </row>
    <row r="28" spans="1:60" x14ac:dyDescent="0.2">
      <c r="A28" s="765">
        <f t="shared" si="18"/>
        <v>0</v>
      </c>
      <c r="C28" s="55" t="str" cm="1">
        <f t="array" ref="C28">IFERROR(INDEX('Appraisal Inputs'!$C$148:$C$155, SMALL(IF("Yes"='Appraisal Inputs'!$I$148:$I$155, ROW('Appraisal Inputs'!$I$148:$I$155)-147,""), ROW()-25)),"")</f>
        <v/>
      </c>
      <c r="D28" s="64" t="str" cm="1">
        <f t="array" ref="D28">IF(IFERROR(INDEX('Appraisal Inputs'!$D$148:$D$155,SMALL(IF("Yes"='Appraisal Inputs'!$I$148:$I$155,ROW('Appraisal Inputs'!$I$148:$I$155)-147,""),ROW()-25)),"")="","",IFERROR(INDEX('Appraisal Inputs'!$D$148:$D$155,SMALL(IF("Yes"='Appraisal Inputs'!$I$148:$I$155,ROW('Appraisal Inputs'!$I$148:$I$155)-147,""),ROW()-25)),""))</f>
        <v/>
      </c>
      <c r="E28" s="73" t="str">
        <f>IFERROR(D28/D35,"-")</f>
        <v>-</v>
      </c>
      <c r="F28" s="69"/>
      <c r="G28" s="78" t="str">
        <f t="shared" si="22"/>
        <v>-</v>
      </c>
      <c r="H28" s="64" t="str" cm="1">
        <f t="array" ref="H28">IF(IFERROR(INDEX('Appraisal Inputs'!$E$148:$E$155,SMALL(IF("Yes"='Appraisal Inputs'!$I$148:$I$155,ROW('Appraisal Inputs'!$I$148:$I$155)-147,""),ROW()-25)),"")="","",IFERROR(INDEX('Appraisal Inputs'!$E$148:$E$155,SMALL(IF("Yes"='Appraisal Inputs'!$I$148:$I$155,ROW('Appraisal Inputs'!$I$148:$I$155)-147,""),ROW()-25)),""))</f>
        <v/>
      </c>
      <c r="I28" s="73" t="str">
        <f>IFERROR(H28/H35,"-")</f>
        <v>-</v>
      </c>
      <c r="J28" s="69"/>
      <c r="K28" s="78" t="str">
        <f t="shared" si="23"/>
        <v>-</v>
      </c>
      <c r="L28" s="64" t="str" cm="1">
        <f t="array" ref="L28">IF(IFERROR(INDEX('Appraisal Inputs'!$F$148:$F$155,SMALL(IF("Yes"='Appraisal Inputs'!$I$148:$I$155,ROW('Appraisal Inputs'!$I$148:$I$155)-147,""),ROW()-25)),"")="","",IFERROR(INDEX('Appraisal Inputs'!$F$148:$F$155,SMALL(IF("Yes"='Appraisal Inputs'!$I$148:$I$155,ROW('Appraisal Inputs'!$I$148:$I$155)-147,""),ROW()-25)),""))</f>
        <v/>
      </c>
      <c r="M28" s="73" t="str">
        <f>IFERROR(L28/L35,"-")</f>
        <v>-</v>
      </c>
      <c r="N28" s="69"/>
      <c r="O28" s="78" t="str">
        <f t="shared" si="24"/>
        <v>-</v>
      </c>
      <c r="P28" s="64" t="str" cm="1">
        <f t="array" ref="P28">IF(IFERROR(INDEX('Appraisal Inputs'!$G$148:$G$155,SMALL(IF("Yes"='Appraisal Inputs'!$I$148:$I$155,ROW('Appraisal Inputs'!$I$148:$I$155)-147,""),ROW()-25)),"")="","",IFERROR(INDEX('Appraisal Inputs'!$G$148:$G$155,SMALL(IF("Yes"='Appraisal Inputs'!$I$148:$I$155,ROW('Appraisal Inputs'!$I$148:$I$155)-147,""),ROW()-25)),""))</f>
        <v/>
      </c>
      <c r="Q28" s="73" t="str">
        <f>IFERROR(P28/P35,"-")</f>
        <v>-</v>
      </c>
      <c r="R28" s="69"/>
      <c r="S28" s="78" t="str">
        <f t="shared" si="19"/>
        <v>-</v>
      </c>
      <c r="T28" s="64" t="str" cm="1">
        <f t="array" ref="T28">IF(IFERROR(INDEX('Appraisal Inputs'!$H$148:$H$155,SMALL(IF("Yes"='Appraisal Inputs'!$I$148:$I$155,ROW('Appraisal Inputs'!$I$148:$I$155)-147,""),ROW()-25)),"")="","",IFERROR(INDEX('Appraisal Inputs'!$H$148:$H$155,SMALL(IF("Yes"='Appraisal Inputs'!$I$148:$I$155,ROW('Appraisal Inputs'!$I$148:$I$155)-147,""),ROW()-25)),""))</f>
        <v/>
      </c>
      <c r="U28" s="73" t="str">
        <f>IFERROR(T28/T35,"-")</f>
        <v>-</v>
      </c>
      <c r="V28" s="69"/>
      <c r="W28" s="78" t="str">
        <f t="shared" si="20"/>
        <v>-</v>
      </c>
      <c r="X28" s="64" t="str" cm="1">
        <f t="array" ref="X28">IF(IFERROR(INDEX('Lender Inputs'!$D$148:$D$155, SMALL(IF("Yes"='Appraisal Inputs'!$I$148:$I$155, ROW('Appraisal Inputs'!$I$148:$I$155)-147,""), ROW()-25)),"")="","",IFERROR(INDEX('Lender Inputs'!$D$148:$D$155, SMALL(IF("Yes"='Appraisal Inputs'!$I$148:$I$155, ROW('Appraisal Inputs'!$I$148:$I$155)-147,""), ROW()-25)),""))</f>
        <v/>
      </c>
      <c r="Y28" s="73" t="str">
        <f>IFERROR(X28/X35,"-")</f>
        <v>-</v>
      </c>
      <c r="Z28" s="69"/>
      <c r="AA28" s="78" t="str">
        <f t="shared" si="21"/>
        <v>-</v>
      </c>
      <c r="AB28" s="64" t="str" cm="1">
        <f t="array" ref="AB28">IF(IFERROR(INDEX('Lender Inputs'!$E$148:$E$155, SMALL(IF("Yes"='Appraisal Inputs'!$I$148:$I$155, ROW('Appraisal Inputs'!$I$148:$I$155)-147,""), ROW()-25)),"")="","",IFERROR(INDEX('Lender Inputs'!$E$148:$E$155, SMALL(IF("Yes"='Appraisal Inputs'!$I$148:$I$155, ROW('Appraisal Inputs'!$I$148:$I$155)-147,""), ROW()-25)),""))</f>
        <v/>
      </c>
      <c r="AC28" s="73" t="str">
        <f>IFERROR(AB28/AB35,"-")</f>
        <v>-</v>
      </c>
      <c r="AD28" s="69"/>
      <c r="AE28" s="78" t="str">
        <f t="shared" si="25"/>
        <v>-</v>
      </c>
      <c r="AF28" s="64" t="str" cm="1">
        <f t="array" ref="AF28">IF(IFERROR(INDEX('Lender Inputs'!$F$148:$F$155, SMALL(IF("Yes"='Appraisal Inputs'!$I$148:$I$155, ROW('Appraisal Inputs'!$I$148:$I$155)-147,""), ROW()-25)),"")="","",IFERROR(INDEX('Lender Inputs'!$F$148:$F$155, SMALL(IF("Yes"='Appraisal Inputs'!$I$148:$I$155, ROW('Appraisal Inputs'!$I$148:$I$155)-147,""), ROW()-25)),""))</f>
        <v/>
      </c>
      <c r="AG28" s="73" t="str">
        <f>IFERROR(AF28/AF35,"-")</f>
        <v>-</v>
      </c>
      <c r="AH28" s="69"/>
      <c r="AI28" s="78" t="str">
        <f t="shared" si="26"/>
        <v>-</v>
      </c>
      <c r="AJ28" s="64" t="str" cm="1">
        <f t="array" ref="AJ28">IF(IFERROR(INDEX('Lender Inputs'!$G$148:$G$155, SMALL(IF("Yes"='Appraisal Inputs'!$I$148:$I$155, ROW('Appraisal Inputs'!$I$148:$I$155)-147,""), ROW()-25)),"")="","",IFERROR(INDEX('Lender Inputs'!$G$148:$G$155, SMALL(IF("Yes"='Appraisal Inputs'!$I$148:$I$155, ROW('Appraisal Inputs'!$I$148:$I$155)-147,""), ROW()-25)),""))</f>
        <v/>
      </c>
      <c r="AK28" s="73" t="str">
        <f>IFERROR(AJ28/AJ35,"-")</f>
        <v>-</v>
      </c>
      <c r="AL28" s="69"/>
      <c r="AM28" s="78" t="str">
        <f t="shared" si="27"/>
        <v>-</v>
      </c>
      <c r="AN28" s="64" t="str" cm="1">
        <f t="array" ref="AN28">IF(IFERROR(INDEX('Lender Inputs'!$H$148:$H$155, SMALL(IF("Yes"='Appraisal Inputs'!$I$148:$I$155, ROW('Appraisal Inputs'!$I$148:$I$155)-147,""), ROW()-25)),"")="","",IFERROR(INDEX('Lender Inputs'!$H$148:$H$155, SMALL(IF("Yes"='Appraisal Inputs'!$I$148:$I$155, ROW('Appraisal Inputs'!$I$148:$I$155)-147,""), ROW()-25)),""))</f>
        <v/>
      </c>
      <c r="AO28" s="73" t="str">
        <f>IFERROR(AN28/AN35,"-")</f>
        <v>-</v>
      </c>
      <c r="AP28" s="69"/>
      <c r="AQ28" s="78" t="str">
        <f t="shared" si="28"/>
        <v>-</v>
      </c>
      <c r="AR28" s="64" t="str" cm="1">
        <f t="array" ref="AR28">IF(IFERROR(INDEX('Lender Inputs'!$I$148:$I$155, SMALL(IF("Yes"='Appraisal Inputs'!$I$148:$I$155, ROW('Appraisal Inputs'!$I$148:$I$155)-147,""), ROW()-25)),"")="","",IFERROR(INDEX('Lender Inputs'!$I$148:$I$155, SMALL(IF("Yes"='Appraisal Inputs'!$I$148:$I$155, ROW('Appraisal Inputs'!$I$148:$I$155)-147,""), ROW()-25)),""))</f>
        <v/>
      </c>
      <c r="AS28" s="73" t="str">
        <f>IFERROR(AR28/AR35,"-")</f>
        <v>-</v>
      </c>
      <c r="AT28" s="69"/>
      <c r="AU28" s="78" t="str">
        <f t="shared" si="29"/>
        <v>-</v>
      </c>
      <c r="AV28" s="64" t="str" cm="1">
        <f t="array" ref="AV28">IF(IFERROR(INDEX('Lender Inputs'!$J$148:$J$155, SMALL(IF("Yes"='Appraisal Inputs'!$I$148:$I$155, ROW('Appraisal Inputs'!$I$148:$I$155)-147,""), ROW()-25)),"")="","",IFERROR(INDEX('Lender Inputs'!$J$148:$J$155, SMALL(IF("Yes"='Appraisal Inputs'!$I$148:$I$155, ROW('Appraisal Inputs'!$I$148:$I$155)-147,""), ROW()-25)),""))</f>
        <v/>
      </c>
      <c r="AW28" s="73" t="str">
        <f>IFERROR(AV28/AV35,"-")</f>
        <v>-</v>
      </c>
      <c r="AX28" s="69"/>
      <c r="AY28" s="78" t="str">
        <f t="shared" si="30"/>
        <v>-</v>
      </c>
      <c r="AZ28" s="64" t="str" cm="1">
        <f t="array" ref="AZ28">IF(IFERROR(INDEX('Lender Inputs'!$K$148:$K$155, SMALL(IF("Yes"='Appraisal Inputs'!$I$148:$I$155, ROW('Appraisal Inputs'!$I$148:$I$155)-147,""), ROW()-25)),"")="","",IFERROR(INDEX('Lender Inputs'!$K$148:$K$155, SMALL(IF("Yes"='Appraisal Inputs'!$I$148:$I$155, ROW('Appraisal Inputs'!$I$148:$I$155)-147,""), ROW()-25)),""))</f>
        <v/>
      </c>
      <c r="BA28" s="73" t="str">
        <f>IFERROR(AZ28/AZ35,"-")</f>
        <v>-</v>
      </c>
      <c r="BB28" s="69"/>
      <c r="BC28" s="78" t="str">
        <f t="shared" si="31"/>
        <v>-</v>
      </c>
      <c r="BD28" s="64" t="str" cm="1">
        <f t="array" ref="BD28">IF(IFERROR(INDEX('Lender Inputs'!$L$148:$L$155, SMALL(IF("Yes"='Appraisal Inputs'!$I$148:$I$155, ROW('Appraisal Inputs'!$I$148:$I$155)-147,""), ROW()-25)),"")="","",IFERROR(INDEX('Lender Inputs'!$L$148:$L$155, SMALL(IF("Yes"='Appraisal Inputs'!$I$148:$I$155, ROW('Appraisal Inputs'!$I$148:$I$155)-147,""), ROW()-25)),""))</f>
        <v/>
      </c>
      <c r="BE28" s="73" t="str">
        <f>IFERROR(BD28/BD35,"-")</f>
        <v>-</v>
      </c>
      <c r="BF28" s="69"/>
      <c r="BG28" s="78" t="str">
        <f t="shared" si="32"/>
        <v>-</v>
      </c>
      <c r="BH28" s="101"/>
    </row>
    <row r="29" spans="1:60" x14ac:dyDescent="0.2">
      <c r="A29" s="765">
        <f t="shared" si="18"/>
        <v>0</v>
      </c>
      <c r="C29" s="55" t="str" cm="1">
        <f t="array" ref="C29">IFERROR(INDEX('Appraisal Inputs'!$C$148:$C$155, SMALL(IF("Yes"='Appraisal Inputs'!$I$148:$I$155, ROW('Appraisal Inputs'!$I$148:$I$155)-147,""), ROW()-25)),"")</f>
        <v/>
      </c>
      <c r="D29" s="64" t="str" cm="1">
        <f t="array" ref="D29">IF(IFERROR(INDEX('Appraisal Inputs'!$D$148:$D$155,SMALL(IF("Yes"='Appraisal Inputs'!$I$148:$I$155,ROW('Appraisal Inputs'!$I$148:$I$155)-147,""),ROW()-25)),"")="","",IFERROR(INDEX('Appraisal Inputs'!$D$148:$D$155,SMALL(IF("Yes"='Appraisal Inputs'!$I$148:$I$155,ROW('Appraisal Inputs'!$I$148:$I$155)-147,""),ROW()-25)),""))</f>
        <v/>
      </c>
      <c r="E29" s="73" t="str">
        <f>IFERROR(D29/D35,"-")</f>
        <v>-</v>
      </c>
      <c r="F29" s="69"/>
      <c r="G29" s="78" t="str">
        <f t="shared" si="22"/>
        <v>-</v>
      </c>
      <c r="H29" s="64" t="str" cm="1">
        <f t="array" ref="H29">IF(IFERROR(INDEX('Appraisal Inputs'!$E$148:$E$155,SMALL(IF("Yes"='Appraisal Inputs'!$I$148:$I$155,ROW('Appraisal Inputs'!$I$148:$I$155)-147,""),ROW()-25)),"")="","",IFERROR(INDEX('Appraisal Inputs'!$E$148:$E$155,SMALL(IF("Yes"='Appraisal Inputs'!$I$148:$I$155,ROW('Appraisal Inputs'!$I$148:$I$155)-147,""),ROW()-25)),""))</f>
        <v/>
      </c>
      <c r="I29" s="73" t="str">
        <f>IFERROR(H29/H35,"-")</f>
        <v>-</v>
      </c>
      <c r="J29" s="69"/>
      <c r="K29" s="78" t="str">
        <f t="shared" si="23"/>
        <v>-</v>
      </c>
      <c r="L29" s="64" t="str" cm="1">
        <f t="array" ref="L29">IF(IFERROR(INDEX('Appraisal Inputs'!$F$148:$F$155,SMALL(IF("Yes"='Appraisal Inputs'!$I$148:$I$155,ROW('Appraisal Inputs'!$I$148:$I$155)-147,""),ROW()-25)),"")="","",IFERROR(INDEX('Appraisal Inputs'!$F$148:$F$155,SMALL(IF("Yes"='Appraisal Inputs'!$I$148:$I$155,ROW('Appraisal Inputs'!$I$148:$I$155)-147,""),ROW()-25)),""))</f>
        <v/>
      </c>
      <c r="M29" s="73" t="str">
        <f>IFERROR(L29/L35,"-")</f>
        <v>-</v>
      </c>
      <c r="N29" s="69"/>
      <c r="O29" s="78" t="str">
        <f t="shared" si="24"/>
        <v>-</v>
      </c>
      <c r="P29" s="64" t="str" cm="1">
        <f t="array" ref="P29">IF(IFERROR(INDEX('Appraisal Inputs'!$G$148:$G$155,SMALL(IF("Yes"='Appraisal Inputs'!$I$148:$I$155,ROW('Appraisal Inputs'!$I$148:$I$155)-147,""),ROW()-25)),"")="","",IFERROR(INDEX('Appraisal Inputs'!$G$148:$G$155,SMALL(IF("Yes"='Appraisal Inputs'!$I$148:$I$155,ROW('Appraisal Inputs'!$I$148:$I$155)-147,""),ROW()-25)),""))</f>
        <v/>
      </c>
      <c r="Q29" s="73" t="str">
        <f>IFERROR(P29/P35,"-")</f>
        <v>-</v>
      </c>
      <c r="R29" s="69"/>
      <c r="S29" s="78" t="str">
        <f t="shared" si="19"/>
        <v>-</v>
      </c>
      <c r="T29" s="64" t="str" cm="1">
        <f t="array" ref="T29">IF(IFERROR(INDEX('Appraisal Inputs'!$H$148:$H$155,SMALL(IF("Yes"='Appraisal Inputs'!$I$148:$I$155,ROW('Appraisal Inputs'!$I$148:$I$155)-147,""),ROW()-25)),"")="","",IFERROR(INDEX('Appraisal Inputs'!$H$148:$H$155,SMALL(IF("Yes"='Appraisal Inputs'!$I$148:$I$155,ROW('Appraisal Inputs'!$I$148:$I$155)-147,""),ROW()-25)),""))</f>
        <v/>
      </c>
      <c r="U29" s="73" t="str">
        <f>IFERROR(T29/T35,"-")</f>
        <v>-</v>
      </c>
      <c r="V29" s="69"/>
      <c r="W29" s="78" t="str">
        <f t="shared" si="20"/>
        <v>-</v>
      </c>
      <c r="X29" s="64" t="str" cm="1">
        <f t="array" ref="X29">IF(IFERROR(INDEX('Lender Inputs'!$D$148:$D$155, SMALL(IF("Yes"='Appraisal Inputs'!$I$148:$I$155, ROW('Appraisal Inputs'!$I$148:$I$155)-147,""), ROW()-25)),"")="","",IFERROR(INDEX('Lender Inputs'!$D$148:$D$155, SMALL(IF("Yes"='Appraisal Inputs'!$I$148:$I$155, ROW('Appraisal Inputs'!$I$148:$I$155)-147,""), ROW()-25)),""))</f>
        <v/>
      </c>
      <c r="Y29" s="73" t="str">
        <f>IFERROR(X29/X35,"-")</f>
        <v>-</v>
      </c>
      <c r="Z29" s="69"/>
      <c r="AA29" s="78" t="str">
        <f t="shared" si="21"/>
        <v>-</v>
      </c>
      <c r="AB29" s="64" t="str" cm="1">
        <f t="array" ref="AB29">IF(IFERROR(INDEX('Lender Inputs'!$E$148:$E$155, SMALL(IF("Yes"='Appraisal Inputs'!$I$148:$I$155, ROW('Appraisal Inputs'!$I$148:$I$155)-147,""), ROW()-25)),"")="","",IFERROR(INDEX('Lender Inputs'!$E$148:$E$155, SMALL(IF("Yes"='Appraisal Inputs'!$I$148:$I$155, ROW('Appraisal Inputs'!$I$148:$I$155)-147,""), ROW()-25)),""))</f>
        <v/>
      </c>
      <c r="AC29" s="73" t="str">
        <f>IFERROR(AB29/AB35,"-")</f>
        <v>-</v>
      </c>
      <c r="AD29" s="69"/>
      <c r="AE29" s="78" t="str">
        <f t="shared" si="25"/>
        <v>-</v>
      </c>
      <c r="AF29" s="64" t="str" cm="1">
        <f t="array" ref="AF29">IF(IFERROR(INDEX('Lender Inputs'!$F$148:$F$155, SMALL(IF("Yes"='Appraisal Inputs'!$I$148:$I$155, ROW('Appraisal Inputs'!$I$148:$I$155)-147,""), ROW()-25)),"")="","",IFERROR(INDEX('Lender Inputs'!$F$148:$F$155, SMALL(IF("Yes"='Appraisal Inputs'!$I$148:$I$155, ROW('Appraisal Inputs'!$I$148:$I$155)-147,""), ROW()-25)),""))</f>
        <v/>
      </c>
      <c r="AG29" s="73" t="str">
        <f>IFERROR(AF29/AF35,"-")</f>
        <v>-</v>
      </c>
      <c r="AH29" s="69"/>
      <c r="AI29" s="78" t="str">
        <f t="shared" si="26"/>
        <v>-</v>
      </c>
      <c r="AJ29" s="64" t="str" cm="1">
        <f t="array" ref="AJ29">IF(IFERROR(INDEX('Lender Inputs'!$G$148:$G$155, SMALL(IF("Yes"='Appraisal Inputs'!$I$148:$I$155, ROW('Appraisal Inputs'!$I$148:$I$155)-147,""), ROW()-25)),"")="","",IFERROR(INDEX('Lender Inputs'!$G$148:$G$155, SMALL(IF("Yes"='Appraisal Inputs'!$I$148:$I$155, ROW('Appraisal Inputs'!$I$148:$I$155)-147,""), ROW()-25)),""))</f>
        <v/>
      </c>
      <c r="AK29" s="73" t="str">
        <f>IFERROR(AJ29/AJ35,"-")</f>
        <v>-</v>
      </c>
      <c r="AL29" s="69"/>
      <c r="AM29" s="78" t="str">
        <f t="shared" si="27"/>
        <v>-</v>
      </c>
      <c r="AN29" s="64" t="str" cm="1">
        <f t="array" ref="AN29">IF(IFERROR(INDEX('Lender Inputs'!$H$148:$H$155, SMALL(IF("Yes"='Appraisal Inputs'!$I$148:$I$155, ROW('Appraisal Inputs'!$I$148:$I$155)-147,""), ROW()-25)),"")="","",IFERROR(INDEX('Lender Inputs'!$H$148:$H$155, SMALL(IF("Yes"='Appraisal Inputs'!$I$148:$I$155, ROW('Appraisal Inputs'!$I$148:$I$155)-147,""), ROW()-25)),""))</f>
        <v/>
      </c>
      <c r="AO29" s="73" t="str">
        <f>IFERROR(AN29/AN35,"-")</f>
        <v>-</v>
      </c>
      <c r="AP29" s="69"/>
      <c r="AQ29" s="78" t="str">
        <f t="shared" si="28"/>
        <v>-</v>
      </c>
      <c r="AR29" s="64" t="str" cm="1">
        <f t="array" ref="AR29">IF(IFERROR(INDEX('Lender Inputs'!$I$148:$I$155, SMALL(IF("Yes"='Appraisal Inputs'!$I$148:$I$155, ROW('Appraisal Inputs'!$I$148:$I$155)-147,""), ROW()-25)),"")="","",IFERROR(INDEX('Lender Inputs'!$I$148:$I$155, SMALL(IF("Yes"='Appraisal Inputs'!$I$148:$I$155, ROW('Appraisal Inputs'!$I$148:$I$155)-147,""), ROW()-25)),""))</f>
        <v/>
      </c>
      <c r="AS29" s="73" t="str">
        <f>IFERROR(AR29/AR35,"-")</f>
        <v>-</v>
      </c>
      <c r="AT29" s="69"/>
      <c r="AU29" s="78" t="str">
        <f t="shared" si="29"/>
        <v>-</v>
      </c>
      <c r="AV29" s="64" t="str" cm="1">
        <f t="array" ref="AV29">IF(IFERROR(INDEX('Lender Inputs'!$J$148:$J$155, SMALL(IF("Yes"='Appraisal Inputs'!$I$148:$I$155, ROW('Appraisal Inputs'!$I$148:$I$155)-147,""), ROW()-25)),"")="","",IFERROR(INDEX('Lender Inputs'!$J$148:$J$155, SMALL(IF("Yes"='Appraisal Inputs'!$I$148:$I$155, ROW('Appraisal Inputs'!$I$148:$I$155)-147,""), ROW()-25)),""))</f>
        <v/>
      </c>
      <c r="AW29" s="73" t="str">
        <f>IFERROR(AV29/AV35,"-")</f>
        <v>-</v>
      </c>
      <c r="AX29" s="69"/>
      <c r="AY29" s="78" t="str">
        <f t="shared" si="30"/>
        <v>-</v>
      </c>
      <c r="AZ29" s="64" t="str" cm="1">
        <f t="array" ref="AZ29">IF(IFERROR(INDEX('Lender Inputs'!$K$148:$K$155, SMALL(IF("Yes"='Appraisal Inputs'!$I$148:$I$155, ROW('Appraisal Inputs'!$I$148:$I$155)-147,""), ROW()-25)),"")="","",IFERROR(INDEX('Lender Inputs'!$K$148:$K$155, SMALL(IF("Yes"='Appraisal Inputs'!$I$148:$I$155, ROW('Appraisal Inputs'!$I$148:$I$155)-147,""), ROW()-25)),""))</f>
        <v/>
      </c>
      <c r="BA29" s="73" t="str">
        <f>IFERROR(AZ29/AZ35,"-")</f>
        <v>-</v>
      </c>
      <c r="BB29" s="69"/>
      <c r="BC29" s="78" t="str">
        <f t="shared" si="31"/>
        <v>-</v>
      </c>
      <c r="BD29" s="64" t="str" cm="1">
        <f t="array" ref="BD29">IF(IFERROR(INDEX('Lender Inputs'!$L$148:$L$155, SMALL(IF("Yes"='Appraisal Inputs'!$I$148:$I$155, ROW('Appraisal Inputs'!$I$148:$I$155)-147,""), ROW()-25)),"")="","",IFERROR(INDEX('Lender Inputs'!$L$148:$L$155, SMALL(IF("Yes"='Appraisal Inputs'!$I$148:$I$155, ROW('Appraisal Inputs'!$I$148:$I$155)-147,""), ROW()-25)),""))</f>
        <v/>
      </c>
      <c r="BE29" s="73" t="str">
        <f>IFERROR(BD29/BD35,"-")</f>
        <v>-</v>
      </c>
      <c r="BF29" s="69"/>
      <c r="BG29" s="78" t="str">
        <f t="shared" si="32"/>
        <v>-</v>
      </c>
      <c r="BH29" s="101"/>
    </row>
    <row r="30" spans="1:60" x14ac:dyDescent="0.2">
      <c r="A30" s="765">
        <f t="shared" si="18"/>
        <v>0</v>
      </c>
      <c r="C30" s="55" t="str" cm="1">
        <f t="array" ref="C30">IFERROR(INDEX('Appraisal Inputs'!$C$148:$C$155, SMALL(IF("Yes"='Appraisal Inputs'!$I$148:$I$155, ROW('Appraisal Inputs'!$I$148:$I$155)-147,""), ROW()-25)),"")</f>
        <v/>
      </c>
      <c r="D30" s="64" t="str" cm="1">
        <f t="array" ref="D30">IF(IFERROR(INDEX('Appraisal Inputs'!$D$148:$D$155,SMALL(IF("Yes"='Appraisal Inputs'!$I$148:$I$155,ROW('Appraisal Inputs'!$I$148:$I$155)-147,""),ROW()-25)),"")="","",IFERROR(INDEX('Appraisal Inputs'!$D$148:$D$155,SMALL(IF("Yes"='Appraisal Inputs'!$I$148:$I$155,ROW('Appraisal Inputs'!$I$148:$I$155)-147,""),ROW()-25)),""))</f>
        <v/>
      </c>
      <c r="E30" s="73" t="str">
        <f>IFERROR(D30/D35,"-")</f>
        <v>-</v>
      </c>
      <c r="F30" s="69"/>
      <c r="G30" s="78" t="str">
        <f t="shared" si="22"/>
        <v>-</v>
      </c>
      <c r="H30" s="64" t="str" cm="1">
        <f t="array" ref="H30">IF(IFERROR(INDEX('Appraisal Inputs'!$E$148:$E$155,SMALL(IF("Yes"='Appraisal Inputs'!$I$148:$I$155,ROW('Appraisal Inputs'!$I$148:$I$155)-147,""),ROW()-25)),"")="","",IFERROR(INDEX('Appraisal Inputs'!$E$148:$E$155,SMALL(IF("Yes"='Appraisal Inputs'!$I$148:$I$155,ROW('Appraisal Inputs'!$I$148:$I$155)-147,""),ROW()-25)),""))</f>
        <v/>
      </c>
      <c r="I30" s="73" t="str">
        <f>IFERROR(H30/H35,"-")</f>
        <v>-</v>
      </c>
      <c r="J30" s="69"/>
      <c r="K30" s="78" t="str">
        <f t="shared" si="23"/>
        <v>-</v>
      </c>
      <c r="L30" s="64" t="str" cm="1">
        <f t="array" ref="L30">IF(IFERROR(INDEX('Appraisal Inputs'!$F$148:$F$155,SMALL(IF("Yes"='Appraisal Inputs'!$I$148:$I$155,ROW('Appraisal Inputs'!$I$148:$I$155)-147,""),ROW()-25)),"")="","",IFERROR(INDEX('Appraisal Inputs'!$F$148:$F$155,SMALL(IF("Yes"='Appraisal Inputs'!$I$148:$I$155,ROW('Appraisal Inputs'!$I$148:$I$155)-147,""),ROW()-25)),""))</f>
        <v/>
      </c>
      <c r="M30" s="73" t="str">
        <f>IFERROR(L30/L35,"-")</f>
        <v>-</v>
      </c>
      <c r="N30" s="69"/>
      <c r="O30" s="78" t="str">
        <f t="shared" si="24"/>
        <v>-</v>
      </c>
      <c r="P30" s="64" t="str" cm="1">
        <f t="array" ref="P30">IF(IFERROR(INDEX('Appraisal Inputs'!$G$148:$G$155,SMALL(IF("Yes"='Appraisal Inputs'!$I$148:$I$155,ROW('Appraisal Inputs'!$I$148:$I$155)-147,""),ROW()-25)),"")="","",IFERROR(INDEX('Appraisal Inputs'!$G$148:$G$155,SMALL(IF("Yes"='Appraisal Inputs'!$I$148:$I$155,ROW('Appraisal Inputs'!$I$148:$I$155)-147,""),ROW()-25)),""))</f>
        <v/>
      </c>
      <c r="Q30" s="73" t="str">
        <f>IFERROR(P30/P35,"-")</f>
        <v>-</v>
      </c>
      <c r="R30" s="69"/>
      <c r="S30" s="78" t="str">
        <f t="shared" si="19"/>
        <v>-</v>
      </c>
      <c r="T30" s="64" t="str" cm="1">
        <f t="array" ref="T30">IF(IFERROR(INDEX('Appraisal Inputs'!$H$148:$H$155,SMALL(IF("Yes"='Appraisal Inputs'!$I$148:$I$155,ROW('Appraisal Inputs'!$I$148:$I$155)-147,""),ROW()-25)),"")="","",IFERROR(INDEX('Appraisal Inputs'!$H$148:$H$155,SMALL(IF("Yes"='Appraisal Inputs'!$I$148:$I$155,ROW('Appraisal Inputs'!$I$148:$I$155)-147,""),ROW()-25)),""))</f>
        <v/>
      </c>
      <c r="U30" s="73" t="str">
        <f>IFERROR(T30/T35,"-")</f>
        <v>-</v>
      </c>
      <c r="V30" s="69"/>
      <c r="W30" s="78" t="str">
        <f t="shared" si="20"/>
        <v>-</v>
      </c>
      <c r="X30" s="64" t="str" cm="1">
        <f t="array" ref="X30">IF(IFERROR(INDEX('Lender Inputs'!$D$148:$D$155, SMALL(IF("Yes"='Appraisal Inputs'!$I$148:$I$155, ROW('Appraisal Inputs'!$I$148:$I$155)-147,""), ROW()-25)),"")="","",IFERROR(INDEX('Lender Inputs'!$D$148:$D$155, SMALL(IF("Yes"='Appraisal Inputs'!$I$148:$I$155, ROW('Appraisal Inputs'!$I$148:$I$155)-147,""), ROW()-25)),""))</f>
        <v/>
      </c>
      <c r="Y30" s="73" t="str">
        <f>IFERROR(X30/X35,"-")</f>
        <v>-</v>
      </c>
      <c r="Z30" s="69"/>
      <c r="AA30" s="78" t="str">
        <f t="shared" si="21"/>
        <v>-</v>
      </c>
      <c r="AB30" s="64" t="str" cm="1">
        <f t="array" ref="AB30">IF(IFERROR(INDEX('Lender Inputs'!$E$148:$E$155, SMALL(IF("Yes"='Appraisal Inputs'!$I$148:$I$155, ROW('Appraisal Inputs'!$I$148:$I$155)-147,""), ROW()-25)),"")="","",IFERROR(INDEX('Lender Inputs'!$E$148:$E$155, SMALL(IF("Yes"='Appraisal Inputs'!$I$148:$I$155, ROW('Appraisal Inputs'!$I$148:$I$155)-147,""), ROW()-25)),""))</f>
        <v/>
      </c>
      <c r="AC30" s="73" t="str">
        <f>IFERROR(AB30/AB35,"-")</f>
        <v>-</v>
      </c>
      <c r="AD30" s="69"/>
      <c r="AE30" s="78" t="str">
        <f t="shared" si="25"/>
        <v>-</v>
      </c>
      <c r="AF30" s="64" t="str" cm="1">
        <f t="array" ref="AF30">IF(IFERROR(INDEX('Lender Inputs'!$F$148:$F$155, SMALL(IF("Yes"='Appraisal Inputs'!$I$148:$I$155, ROW('Appraisal Inputs'!$I$148:$I$155)-147,""), ROW()-25)),"")="","",IFERROR(INDEX('Lender Inputs'!$F$148:$F$155, SMALL(IF("Yes"='Appraisal Inputs'!$I$148:$I$155, ROW('Appraisal Inputs'!$I$148:$I$155)-147,""), ROW()-25)),""))</f>
        <v/>
      </c>
      <c r="AG30" s="73" t="str">
        <f>IFERROR(AF30/AF35,"-")</f>
        <v>-</v>
      </c>
      <c r="AH30" s="69"/>
      <c r="AI30" s="78" t="str">
        <f t="shared" si="26"/>
        <v>-</v>
      </c>
      <c r="AJ30" s="64" t="str" cm="1">
        <f t="array" ref="AJ30">IF(IFERROR(INDEX('Lender Inputs'!$G$148:$G$155, SMALL(IF("Yes"='Appraisal Inputs'!$I$148:$I$155, ROW('Appraisal Inputs'!$I$148:$I$155)-147,""), ROW()-25)),"")="","",IFERROR(INDEX('Lender Inputs'!$G$148:$G$155, SMALL(IF("Yes"='Appraisal Inputs'!$I$148:$I$155, ROW('Appraisal Inputs'!$I$148:$I$155)-147,""), ROW()-25)),""))</f>
        <v/>
      </c>
      <c r="AK30" s="73" t="str">
        <f>IFERROR(AJ30/AJ35,"-")</f>
        <v>-</v>
      </c>
      <c r="AL30" s="69"/>
      <c r="AM30" s="78" t="str">
        <f t="shared" si="27"/>
        <v>-</v>
      </c>
      <c r="AN30" s="64" t="str" cm="1">
        <f t="array" ref="AN30">IF(IFERROR(INDEX('Lender Inputs'!$H$148:$H$155, SMALL(IF("Yes"='Appraisal Inputs'!$I$148:$I$155, ROW('Appraisal Inputs'!$I$148:$I$155)-147,""), ROW()-25)),"")="","",IFERROR(INDEX('Lender Inputs'!$H$148:$H$155, SMALL(IF("Yes"='Appraisal Inputs'!$I$148:$I$155, ROW('Appraisal Inputs'!$I$148:$I$155)-147,""), ROW()-25)),""))</f>
        <v/>
      </c>
      <c r="AO30" s="73" t="str">
        <f>IFERROR(AN30/AN35,"-")</f>
        <v>-</v>
      </c>
      <c r="AP30" s="69"/>
      <c r="AQ30" s="78" t="str">
        <f t="shared" si="28"/>
        <v>-</v>
      </c>
      <c r="AR30" s="64" t="str" cm="1">
        <f t="array" ref="AR30">IF(IFERROR(INDEX('Lender Inputs'!$I$148:$I$155, SMALL(IF("Yes"='Appraisal Inputs'!$I$148:$I$155, ROW('Appraisal Inputs'!$I$148:$I$155)-147,""), ROW()-25)),"")="","",IFERROR(INDEX('Lender Inputs'!$I$148:$I$155, SMALL(IF("Yes"='Appraisal Inputs'!$I$148:$I$155, ROW('Appraisal Inputs'!$I$148:$I$155)-147,""), ROW()-25)),""))</f>
        <v/>
      </c>
      <c r="AS30" s="73" t="str">
        <f>IFERROR(AR30/AR35,"-")</f>
        <v>-</v>
      </c>
      <c r="AT30" s="69"/>
      <c r="AU30" s="78" t="str">
        <f t="shared" si="29"/>
        <v>-</v>
      </c>
      <c r="AV30" s="64" t="str" cm="1">
        <f t="array" ref="AV30">IF(IFERROR(INDEX('Lender Inputs'!$J$148:$J$155, SMALL(IF("Yes"='Appraisal Inputs'!$I$148:$I$155, ROW('Appraisal Inputs'!$I$148:$I$155)-147,""), ROW()-25)),"")="","",IFERROR(INDEX('Lender Inputs'!$J$148:$J$155, SMALL(IF("Yes"='Appraisal Inputs'!$I$148:$I$155, ROW('Appraisal Inputs'!$I$148:$I$155)-147,""), ROW()-25)),""))</f>
        <v/>
      </c>
      <c r="AW30" s="73" t="str">
        <f>IFERROR(AV30/AV35,"-")</f>
        <v>-</v>
      </c>
      <c r="AX30" s="69"/>
      <c r="AY30" s="78" t="str">
        <f t="shared" si="30"/>
        <v>-</v>
      </c>
      <c r="AZ30" s="64" t="str" cm="1">
        <f t="array" ref="AZ30">IF(IFERROR(INDEX('Lender Inputs'!$K$148:$K$155, SMALL(IF("Yes"='Appraisal Inputs'!$I$148:$I$155, ROW('Appraisal Inputs'!$I$148:$I$155)-147,""), ROW()-25)),"")="","",IFERROR(INDEX('Lender Inputs'!$K$148:$K$155, SMALL(IF("Yes"='Appraisal Inputs'!$I$148:$I$155, ROW('Appraisal Inputs'!$I$148:$I$155)-147,""), ROW()-25)),""))</f>
        <v/>
      </c>
      <c r="BA30" s="73" t="str">
        <f>IFERROR(AZ30/AZ35,"-")</f>
        <v>-</v>
      </c>
      <c r="BB30" s="69"/>
      <c r="BC30" s="78" t="str">
        <f t="shared" si="31"/>
        <v>-</v>
      </c>
      <c r="BD30" s="64" t="str" cm="1">
        <f t="array" ref="BD30">IF(IFERROR(INDEX('Lender Inputs'!$L$148:$L$155, SMALL(IF("Yes"='Appraisal Inputs'!$I$148:$I$155, ROW('Appraisal Inputs'!$I$148:$I$155)-147,""), ROW()-25)),"")="","",IFERROR(INDEX('Lender Inputs'!$L$148:$L$155, SMALL(IF("Yes"='Appraisal Inputs'!$I$148:$I$155, ROW('Appraisal Inputs'!$I$148:$I$155)-147,""), ROW()-25)),""))</f>
        <v/>
      </c>
      <c r="BE30" s="73" t="str">
        <f>IFERROR(BD30/BD35,"-")</f>
        <v>-</v>
      </c>
      <c r="BF30" s="69"/>
      <c r="BG30" s="78" t="str">
        <f t="shared" si="32"/>
        <v>-</v>
      </c>
      <c r="BH30" s="101"/>
    </row>
    <row r="31" spans="1:60" x14ac:dyDescent="0.2">
      <c r="A31" s="765">
        <f t="shared" si="18"/>
        <v>0</v>
      </c>
      <c r="C31" s="55" t="str" cm="1">
        <f t="array" ref="C31">IFERROR(INDEX('Appraisal Inputs'!$C$148:$C$155, SMALL(IF("Yes"='Appraisal Inputs'!$I$148:$I$155, ROW('Appraisal Inputs'!$I$148:$I$155)-147,""), ROW()-25)),"")</f>
        <v/>
      </c>
      <c r="D31" s="64" t="str" cm="1">
        <f t="array" ref="D31">IF(IFERROR(INDEX('Appraisal Inputs'!$D$148:$D$155,SMALL(IF("Yes"='Appraisal Inputs'!$I$148:$I$155,ROW('Appraisal Inputs'!$I$148:$I$155)-147,""),ROW()-25)),"")="","",IFERROR(INDEX('Appraisal Inputs'!$D$148:$D$155,SMALL(IF("Yes"='Appraisal Inputs'!$I$148:$I$155,ROW('Appraisal Inputs'!$I$148:$I$155)-147,""),ROW()-25)),""))</f>
        <v/>
      </c>
      <c r="E31" s="73" t="str">
        <f>IFERROR(D31/D35,"-")</f>
        <v>-</v>
      </c>
      <c r="F31" s="69"/>
      <c r="G31" s="78" t="str">
        <f t="shared" si="22"/>
        <v>-</v>
      </c>
      <c r="H31" s="64" t="str" cm="1">
        <f t="array" ref="H31">IF(IFERROR(INDEX('Appraisal Inputs'!$E$148:$E$155,SMALL(IF("Yes"='Appraisal Inputs'!$I$148:$I$155,ROW('Appraisal Inputs'!$I$148:$I$155)-147,""),ROW()-25)),"")="","",IFERROR(INDEX('Appraisal Inputs'!$E$148:$E$155,SMALL(IF("Yes"='Appraisal Inputs'!$I$148:$I$155,ROW('Appraisal Inputs'!$I$148:$I$155)-147,""),ROW()-25)),""))</f>
        <v/>
      </c>
      <c r="I31" s="73" t="str">
        <f>IFERROR(H31/H35,"-")</f>
        <v>-</v>
      </c>
      <c r="J31" s="69"/>
      <c r="K31" s="78" t="str">
        <f t="shared" si="23"/>
        <v>-</v>
      </c>
      <c r="L31" s="64" t="str" cm="1">
        <f t="array" ref="L31">IF(IFERROR(INDEX('Appraisal Inputs'!$F$148:$F$155,SMALL(IF("Yes"='Appraisal Inputs'!$I$148:$I$155,ROW('Appraisal Inputs'!$I$148:$I$155)-147,""),ROW()-25)),"")="","",IFERROR(INDEX('Appraisal Inputs'!$F$148:$F$155,SMALL(IF("Yes"='Appraisal Inputs'!$I$148:$I$155,ROW('Appraisal Inputs'!$I$148:$I$155)-147,""),ROW()-25)),""))</f>
        <v/>
      </c>
      <c r="M31" s="73" t="str">
        <f>IFERROR(L31/L35,"-")</f>
        <v>-</v>
      </c>
      <c r="N31" s="69"/>
      <c r="O31" s="78" t="str">
        <f t="shared" si="24"/>
        <v>-</v>
      </c>
      <c r="P31" s="64" t="str" cm="1">
        <f t="array" ref="P31">IF(IFERROR(INDEX('Appraisal Inputs'!$G$148:$G$155,SMALL(IF("Yes"='Appraisal Inputs'!$I$148:$I$155,ROW('Appraisal Inputs'!$I$148:$I$155)-147,""),ROW()-25)),"")="","",IFERROR(INDEX('Appraisal Inputs'!$G$148:$G$155,SMALL(IF("Yes"='Appraisal Inputs'!$I$148:$I$155,ROW('Appraisal Inputs'!$I$148:$I$155)-147,""),ROW()-25)),""))</f>
        <v/>
      </c>
      <c r="Q31" s="73" t="str">
        <f>IFERROR(P31/P35,"-")</f>
        <v>-</v>
      </c>
      <c r="R31" s="69"/>
      <c r="S31" s="78" t="str">
        <f t="shared" si="19"/>
        <v>-</v>
      </c>
      <c r="T31" s="64" t="str" cm="1">
        <f t="array" ref="T31">IF(IFERROR(INDEX('Appraisal Inputs'!$H$148:$H$155,SMALL(IF("Yes"='Appraisal Inputs'!$I$148:$I$155,ROW('Appraisal Inputs'!$I$148:$I$155)-147,""),ROW()-25)),"")="","",IFERROR(INDEX('Appraisal Inputs'!$H$148:$H$155,SMALL(IF("Yes"='Appraisal Inputs'!$I$148:$I$155,ROW('Appraisal Inputs'!$I$148:$I$155)-147,""),ROW()-25)),""))</f>
        <v/>
      </c>
      <c r="U31" s="73" t="str">
        <f>IFERROR(T31/T35,"-")</f>
        <v>-</v>
      </c>
      <c r="V31" s="69"/>
      <c r="W31" s="78" t="str">
        <f t="shared" si="20"/>
        <v>-</v>
      </c>
      <c r="X31" s="64" t="str" cm="1">
        <f t="array" ref="X31">IF(IFERROR(INDEX('Lender Inputs'!$D$148:$D$155, SMALL(IF("Yes"='Appraisal Inputs'!$I$148:$I$155, ROW('Appraisal Inputs'!$I$148:$I$155)-147,""), ROW()-25)),"")="","",IFERROR(INDEX('Lender Inputs'!$D$148:$D$155, SMALL(IF("Yes"='Appraisal Inputs'!$I$148:$I$155, ROW('Appraisal Inputs'!$I$148:$I$155)-147,""), ROW()-25)),""))</f>
        <v/>
      </c>
      <c r="Y31" s="73" t="str">
        <f>IFERROR(X31/X35,"-")</f>
        <v>-</v>
      </c>
      <c r="Z31" s="69"/>
      <c r="AA31" s="78" t="str">
        <f t="shared" si="21"/>
        <v>-</v>
      </c>
      <c r="AB31" s="64" t="str" cm="1">
        <f t="array" ref="AB31">IF(IFERROR(INDEX('Lender Inputs'!$E$148:$E$155, SMALL(IF("Yes"='Appraisal Inputs'!$I$148:$I$155, ROW('Appraisal Inputs'!$I$148:$I$155)-147,""), ROW()-25)),"")="","",IFERROR(INDEX('Lender Inputs'!$E$148:$E$155, SMALL(IF("Yes"='Appraisal Inputs'!$I$148:$I$155, ROW('Appraisal Inputs'!$I$148:$I$155)-147,""), ROW()-25)),""))</f>
        <v/>
      </c>
      <c r="AC31" s="73" t="str">
        <f>IFERROR(AB31/AB35,"-")</f>
        <v>-</v>
      </c>
      <c r="AD31" s="69"/>
      <c r="AE31" s="78" t="str">
        <f t="shared" si="25"/>
        <v>-</v>
      </c>
      <c r="AF31" s="64" t="str" cm="1">
        <f t="array" ref="AF31">IF(IFERROR(INDEX('Lender Inputs'!$F$148:$F$155, SMALL(IF("Yes"='Appraisal Inputs'!$I$148:$I$155, ROW('Appraisal Inputs'!$I$148:$I$155)-147,""), ROW()-25)),"")="","",IFERROR(INDEX('Lender Inputs'!$F$148:$F$155, SMALL(IF("Yes"='Appraisal Inputs'!$I$148:$I$155, ROW('Appraisal Inputs'!$I$148:$I$155)-147,""), ROW()-25)),""))</f>
        <v/>
      </c>
      <c r="AG31" s="73" t="str">
        <f>IFERROR(AF31/AF35,"-")</f>
        <v>-</v>
      </c>
      <c r="AH31" s="69"/>
      <c r="AI31" s="78" t="str">
        <f t="shared" si="26"/>
        <v>-</v>
      </c>
      <c r="AJ31" s="64" t="str" cm="1">
        <f t="array" ref="AJ31">IF(IFERROR(INDEX('Lender Inputs'!$G$148:$G$155, SMALL(IF("Yes"='Appraisal Inputs'!$I$148:$I$155, ROW('Appraisal Inputs'!$I$148:$I$155)-147,""), ROW()-25)),"")="","",IFERROR(INDEX('Lender Inputs'!$G$148:$G$155, SMALL(IF("Yes"='Appraisal Inputs'!$I$148:$I$155, ROW('Appraisal Inputs'!$I$148:$I$155)-147,""), ROW()-25)),""))</f>
        <v/>
      </c>
      <c r="AK31" s="73" t="str">
        <f>IFERROR(AJ31/AJ35,"-")</f>
        <v>-</v>
      </c>
      <c r="AL31" s="69"/>
      <c r="AM31" s="78" t="str">
        <f t="shared" si="27"/>
        <v>-</v>
      </c>
      <c r="AN31" s="64" t="str" cm="1">
        <f t="array" ref="AN31">IF(IFERROR(INDEX('Lender Inputs'!$H$148:$H$155, SMALL(IF("Yes"='Appraisal Inputs'!$I$148:$I$155, ROW('Appraisal Inputs'!$I$148:$I$155)-147,""), ROW()-25)),"")="","",IFERROR(INDEX('Lender Inputs'!$H$148:$H$155, SMALL(IF("Yes"='Appraisal Inputs'!$I$148:$I$155, ROW('Appraisal Inputs'!$I$148:$I$155)-147,""), ROW()-25)),""))</f>
        <v/>
      </c>
      <c r="AO31" s="73" t="str">
        <f>IFERROR(AN31/AN35,"-")</f>
        <v>-</v>
      </c>
      <c r="AP31" s="69"/>
      <c r="AQ31" s="78" t="str">
        <f t="shared" si="28"/>
        <v>-</v>
      </c>
      <c r="AR31" s="64" t="str" cm="1">
        <f t="array" ref="AR31">IF(IFERROR(INDEX('Lender Inputs'!$I$148:$I$155, SMALL(IF("Yes"='Appraisal Inputs'!$I$148:$I$155, ROW('Appraisal Inputs'!$I$148:$I$155)-147,""), ROW()-25)),"")="","",IFERROR(INDEX('Lender Inputs'!$I$148:$I$155, SMALL(IF("Yes"='Appraisal Inputs'!$I$148:$I$155, ROW('Appraisal Inputs'!$I$148:$I$155)-147,""), ROW()-25)),""))</f>
        <v/>
      </c>
      <c r="AS31" s="73" t="str">
        <f>IFERROR(AR31/AR35,"-")</f>
        <v>-</v>
      </c>
      <c r="AT31" s="69"/>
      <c r="AU31" s="78" t="str">
        <f t="shared" si="29"/>
        <v>-</v>
      </c>
      <c r="AV31" s="64" t="str" cm="1">
        <f t="array" ref="AV31">IF(IFERROR(INDEX('Lender Inputs'!$J$148:$J$155, SMALL(IF("Yes"='Appraisal Inputs'!$I$148:$I$155, ROW('Appraisal Inputs'!$I$148:$I$155)-147,""), ROW()-25)),"")="","",IFERROR(INDEX('Lender Inputs'!$J$148:$J$155, SMALL(IF("Yes"='Appraisal Inputs'!$I$148:$I$155, ROW('Appraisal Inputs'!$I$148:$I$155)-147,""), ROW()-25)),""))</f>
        <v/>
      </c>
      <c r="AW31" s="73" t="str">
        <f>IFERROR(AV31/AV35,"-")</f>
        <v>-</v>
      </c>
      <c r="AX31" s="69"/>
      <c r="AY31" s="78" t="str">
        <f t="shared" si="30"/>
        <v>-</v>
      </c>
      <c r="AZ31" s="64" t="str" cm="1">
        <f t="array" ref="AZ31">IF(IFERROR(INDEX('Lender Inputs'!$K$148:$K$155, SMALL(IF("Yes"='Appraisal Inputs'!$I$148:$I$155, ROW('Appraisal Inputs'!$I$148:$I$155)-147,""), ROW()-25)),"")="","",IFERROR(INDEX('Lender Inputs'!$K$148:$K$155, SMALL(IF("Yes"='Appraisal Inputs'!$I$148:$I$155, ROW('Appraisal Inputs'!$I$148:$I$155)-147,""), ROW()-25)),""))</f>
        <v/>
      </c>
      <c r="BA31" s="73" t="str">
        <f>IFERROR(AZ31/AZ35,"-")</f>
        <v>-</v>
      </c>
      <c r="BB31" s="69"/>
      <c r="BC31" s="78" t="str">
        <f t="shared" si="31"/>
        <v>-</v>
      </c>
      <c r="BD31" s="64" t="str" cm="1">
        <f t="array" ref="BD31">IF(IFERROR(INDEX('Lender Inputs'!$L$148:$L$155, SMALL(IF("Yes"='Appraisal Inputs'!$I$148:$I$155, ROW('Appraisal Inputs'!$I$148:$I$155)-147,""), ROW()-25)),"")="","",IFERROR(INDEX('Lender Inputs'!$L$148:$L$155, SMALL(IF("Yes"='Appraisal Inputs'!$I$148:$I$155, ROW('Appraisal Inputs'!$I$148:$I$155)-147,""), ROW()-25)),""))</f>
        <v/>
      </c>
      <c r="BE31" s="73" t="str">
        <f>IFERROR(BD31/BD35,"-")</f>
        <v>-</v>
      </c>
      <c r="BF31" s="69"/>
      <c r="BG31" s="78" t="str">
        <f t="shared" si="32"/>
        <v>-</v>
      </c>
      <c r="BH31" s="101"/>
    </row>
    <row r="32" spans="1:60" x14ac:dyDescent="0.2">
      <c r="A32" s="765">
        <f t="shared" si="18"/>
        <v>0</v>
      </c>
      <c r="C32" s="55" t="str" cm="1">
        <f t="array" ref="C32">IFERROR(INDEX('Appraisal Inputs'!$C$148:$C$155, SMALL(IF("Yes"='Appraisal Inputs'!$I$148:$I$155, ROW('Appraisal Inputs'!$I$148:$I$155)-147,""), ROW()-25)),"")</f>
        <v/>
      </c>
      <c r="D32" s="64" t="str" cm="1">
        <f t="array" ref="D32">IF(IFERROR(INDEX('Appraisal Inputs'!$D$148:$D$155,SMALL(IF("Yes"='Appraisal Inputs'!$I$148:$I$155,ROW('Appraisal Inputs'!$I$148:$I$155)-147,""),ROW()-25)),"")="","",IFERROR(INDEX('Appraisal Inputs'!$D$148:$D$155,SMALL(IF("Yes"='Appraisal Inputs'!$I$148:$I$155,ROW('Appraisal Inputs'!$I$148:$I$155)-147,""),ROW()-25)),""))</f>
        <v/>
      </c>
      <c r="E32" s="73" t="str">
        <f>IFERROR(D32/D35,"-")</f>
        <v>-</v>
      </c>
      <c r="F32" s="69"/>
      <c r="G32" s="78" t="str">
        <f t="shared" si="22"/>
        <v>-</v>
      </c>
      <c r="H32" s="64" t="str" cm="1">
        <f t="array" ref="H32">IF(IFERROR(INDEX('Appraisal Inputs'!$E$148:$E$155,SMALL(IF("Yes"='Appraisal Inputs'!$I$148:$I$155,ROW('Appraisal Inputs'!$I$148:$I$155)-147,""),ROW()-25)),"")="","",IFERROR(INDEX('Appraisal Inputs'!$E$148:$E$155,SMALL(IF("Yes"='Appraisal Inputs'!$I$148:$I$155,ROW('Appraisal Inputs'!$I$148:$I$155)-147,""),ROW()-25)),""))</f>
        <v/>
      </c>
      <c r="I32" s="73" t="str">
        <f>IFERROR(H32/H35,"-")</f>
        <v>-</v>
      </c>
      <c r="J32" s="69"/>
      <c r="K32" s="78" t="str">
        <f t="shared" si="23"/>
        <v>-</v>
      </c>
      <c r="L32" s="64" t="str" cm="1">
        <f t="array" ref="L32">IF(IFERROR(INDEX('Appraisal Inputs'!$F$148:$F$155,SMALL(IF("Yes"='Appraisal Inputs'!$I$148:$I$155,ROW('Appraisal Inputs'!$I$148:$I$155)-147,""),ROW()-25)),"")="","",IFERROR(INDEX('Appraisal Inputs'!$F$148:$F$155,SMALL(IF("Yes"='Appraisal Inputs'!$I$148:$I$155,ROW('Appraisal Inputs'!$I$148:$I$155)-147,""),ROW()-25)),""))</f>
        <v/>
      </c>
      <c r="M32" s="73" t="str">
        <f>IFERROR(L32/L35,"-")</f>
        <v>-</v>
      </c>
      <c r="N32" s="69"/>
      <c r="O32" s="78" t="str">
        <f t="shared" si="24"/>
        <v>-</v>
      </c>
      <c r="P32" s="64" t="str" cm="1">
        <f t="array" ref="P32">IF(IFERROR(INDEX('Appraisal Inputs'!$G$148:$G$155,SMALL(IF("Yes"='Appraisal Inputs'!$I$148:$I$155,ROW('Appraisal Inputs'!$I$148:$I$155)-147,""),ROW()-25)),"")="","",IFERROR(INDEX('Appraisal Inputs'!$G$148:$G$155,SMALL(IF("Yes"='Appraisal Inputs'!$I$148:$I$155,ROW('Appraisal Inputs'!$I$148:$I$155)-147,""),ROW()-25)),""))</f>
        <v/>
      </c>
      <c r="Q32" s="73" t="str">
        <f>IFERROR(P32/P35,"-")</f>
        <v>-</v>
      </c>
      <c r="R32" s="69"/>
      <c r="S32" s="78" t="str">
        <f t="shared" si="19"/>
        <v>-</v>
      </c>
      <c r="T32" s="64" t="str" cm="1">
        <f t="array" ref="T32">IF(IFERROR(INDEX('Appraisal Inputs'!$H$148:$H$155,SMALL(IF("Yes"='Appraisal Inputs'!$I$148:$I$155,ROW('Appraisal Inputs'!$I$148:$I$155)-147,""),ROW()-25)),"")="","",IFERROR(INDEX('Appraisal Inputs'!$H$148:$H$155,SMALL(IF("Yes"='Appraisal Inputs'!$I$148:$I$155,ROW('Appraisal Inputs'!$I$148:$I$155)-147,""),ROW()-25)),""))</f>
        <v/>
      </c>
      <c r="U32" s="73" t="str">
        <f>IFERROR(T32/T35,"-")</f>
        <v>-</v>
      </c>
      <c r="V32" s="69"/>
      <c r="W32" s="78" t="str">
        <f t="shared" si="20"/>
        <v>-</v>
      </c>
      <c r="X32" s="64" t="str" cm="1">
        <f t="array" ref="X32">IF(IFERROR(INDEX('Lender Inputs'!$D$148:$D$155, SMALL(IF("Yes"='Appraisal Inputs'!$I$148:$I$155, ROW('Appraisal Inputs'!$I$148:$I$155)-147,""), ROW()-25)),"")="","",IFERROR(INDEX('Lender Inputs'!$D$148:$D$155, SMALL(IF("Yes"='Appraisal Inputs'!$I$148:$I$155, ROW('Appraisal Inputs'!$I$148:$I$155)-147,""), ROW()-25)),""))</f>
        <v/>
      </c>
      <c r="Y32" s="73" t="str">
        <f>IFERROR(X32/X35,"-")</f>
        <v>-</v>
      </c>
      <c r="Z32" s="69"/>
      <c r="AA32" s="78" t="str">
        <f t="shared" si="21"/>
        <v>-</v>
      </c>
      <c r="AB32" s="64" t="str" cm="1">
        <f t="array" ref="AB32">IF(IFERROR(INDEX('Lender Inputs'!$E$148:$E$155, SMALL(IF("Yes"='Appraisal Inputs'!$I$148:$I$155, ROW('Appraisal Inputs'!$I$148:$I$155)-147,""), ROW()-25)),"")="","",IFERROR(INDEX('Lender Inputs'!$E$148:$E$155, SMALL(IF("Yes"='Appraisal Inputs'!$I$148:$I$155, ROW('Appraisal Inputs'!$I$148:$I$155)-147,""), ROW()-25)),""))</f>
        <v/>
      </c>
      <c r="AC32" s="73" t="str">
        <f>IFERROR(AB32/AB35,"-")</f>
        <v>-</v>
      </c>
      <c r="AD32" s="69"/>
      <c r="AE32" s="78" t="str">
        <f t="shared" si="25"/>
        <v>-</v>
      </c>
      <c r="AF32" s="64" t="str" cm="1">
        <f t="array" ref="AF32">IF(IFERROR(INDEX('Lender Inputs'!$F$148:$F$155, SMALL(IF("Yes"='Appraisal Inputs'!$I$148:$I$155, ROW('Appraisal Inputs'!$I$148:$I$155)-147,""), ROW()-25)),"")="","",IFERROR(INDEX('Lender Inputs'!$F$148:$F$155, SMALL(IF("Yes"='Appraisal Inputs'!$I$148:$I$155, ROW('Appraisal Inputs'!$I$148:$I$155)-147,""), ROW()-25)),""))</f>
        <v/>
      </c>
      <c r="AG32" s="73" t="str">
        <f>IFERROR(AF32/AF35,"-")</f>
        <v>-</v>
      </c>
      <c r="AH32" s="69"/>
      <c r="AI32" s="78" t="str">
        <f t="shared" si="26"/>
        <v>-</v>
      </c>
      <c r="AJ32" s="64" t="str" cm="1">
        <f t="array" ref="AJ32">IF(IFERROR(INDEX('Lender Inputs'!$G$148:$G$155, SMALL(IF("Yes"='Appraisal Inputs'!$I$148:$I$155, ROW('Appraisal Inputs'!$I$148:$I$155)-147,""), ROW()-25)),"")="","",IFERROR(INDEX('Lender Inputs'!$G$148:$G$155, SMALL(IF("Yes"='Appraisal Inputs'!$I$148:$I$155, ROW('Appraisal Inputs'!$I$148:$I$155)-147,""), ROW()-25)),""))</f>
        <v/>
      </c>
      <c r="AK32" s="73" t="str">
        <f>IFERROR(AJ32/AJ35,"-")</f>
        <v>-</v>
      </c>
      <c r="AL32" s="69"/>
      <c r="AM32" s="78" t="str">
        <f t="shared" si="27"/>
        <v>-</v>
      </c>
      <c r="AN32" s="64" t="str" cm="1">
        <f t="array" ref="AN32">IF(IFERROR(INDEX('Lender Inputs'!$H$148:$H$155, SMALL(IF("Yes"='Appraisal Inputs'!$I$148:$I$155, ROW('Appraisal Inputs'!$I$148:$I$155)-147,""), ROW()-25)),"")="","",IFERROR(INDEX('Lender Inputs'!$H$148:$H$155, SMALL(IF("Yes"='Appraisal Inputs'!$I$148:$I$155, ROW('Appraisal Inputs'!$I$148:$I$155)-147,""), ROW()-25)),""))</f>
        <v/>
      </c>
      <c r="AO32" s="73" t="str">
        <f>IFERROR(AN32/AN35,"-")</f>
        <v>-</v>
      </c>
      <c r="AP32" s="69"/>
      <c r="AQ32" s="78" t="str">
        <f t="shared" si="28"/>
        <v>-</v>
      </c>
      <c r="AR32" s="64" t="str" cm="1">
        <f t="array" ref="AR32">IF(IFERROR(INDEX('Lender Inputs'!$I$148:$I$155, SMALL(IF("Yes"='Appraisal Inputs'!$I$148:$I$155, ROW('Appraisal Inputs'!$I$148:$I$155)-147,""), ROW()-25)),"")="","",IFERROR(INDEX('Lender Inputs'!$I$148:$I$155, SMALL(IF("Yes"='Appraisal Inputs'!$I$148:$I$155, ROW('Appraisal Inputs'!$I$148:$I$155)-147,""), ROW()-25)),""))</f>
        <v/>
      </c>
      <c r="AS32" s="73" t="str">
        <f>IFERROR(AR32/AR35,"-")</f>
        <v>-</v>
      </c>
      <c r="AT32" s="69"/>
      <c r="AU32" s="78" t="str">
        <f t="shared" si="29"/>
        <v>-</v>
      </c>
      <c r="AV32" s="64" t="str" cm="1">
        <f t="array" ref="AV32">IF(IFERROR(INDEX('Lender Inputs'!$J$148:$J$155, SMALL(IF("Yes"='Appraisal Inputs'!$I$148:$I$155, ROW('Appraisal Inputs'!$I$148:$I$155)-147,""), ROW()-25)),"")="","",IFERROR(INDEX('Lender Inputs'!$J$148:$J$155, SMALL(IF("Yes"='Appraisal Inputs'!$I$148:$I$155, ROW('Appraisal Inputs'!$I$148:$I$155)-147,""), ROW()-25)),""))</f>
        <v/>
      </c>
      <c r="AW32" s="73" t="str">
        <f>IFERROR(AV32/AV35,"-")</f>
        <v>-</v>
      </c>
      <c r="AX32" s="69"/>
      <c r="AY32" s="78" t="str">
        <f t="shared" si="30"/>
        <v>-</v>
      </c>
      <c r="AZ32" s="64" t="str" cm="1">
        <f t="array" ref="AZ32">IF(IFERROR(INDEX('Lender Inputs'!$K$148:$K$155, SMALL(IF("Yes"='Appraisal Inputs'!$I$148:$I$155, ROW('Appraisal Inputs'!$I$148:$I$155)-147,""), ROW()-25)),"")="","",IFERROR(INDEX('Lender Inputs'!$K$148:$K$155, SMALL(IF("Yes"='Appraisal Inputs'!$I$148:$I$155, ROW('Appraisal Inputs'!$I$148:$I$155)-147,""), ROW()-25)),""))</f>
        <v/>
      </c>
      <c r="BA32" s="73" t="str">
        <f>IFERROR(AZ32/AZ35,"-")</f>
        <v>-</v>
      </c>
      <c r="BB32" s="69"/>
      <c r="BC32" s="78" t="str">
        <f t="shared" si="31"/>
        <v>-</v>
      </c>
      <c r="BD32" s="64" t="str" cm="1">
        <f t="array" ref="BD32">IF(IFERROR(INDEX('Lender Inputs'!$L$148:$L$155, SMALL(IF("Yes"='Appraisal Inputs'!$I$148:$I$155, ROW('Appraisal Inputs'!$I$148:$I$155)-147,""), ROW()-25)),"")="","",IFERROR(INDEX('Lender Inputs'!$L$148:$L$155, SMALL(IF("Yes"='Appraisal Inputs'!$I$148:$I$155, ROW('Appraisal Inputs'!$I$148:$I$155)-147,""), ROW()-25)),""))</f>
        <v/>
      </c>
      <c r="BE32" s="73" t="str">
        <f>IFERROR(BD32/BD35,"-")</f>
        <v>-</v>
      </c>
      <c r="BF32" s="69"/>
      <c r="BG32" s="78" t="str">
        <f t="shared" si="32"/>
        <v>-</v>
      </c>
      <c r="BH32" s="101"/>
    </row>
    <row r="33" spans="1:60" ht="13.5" thickBot="1" x14ac:dyDescent="0.25">
      <c r="A33" s="765">
        <f t="shared" si="18"/>
        <v>0</v>
      </c>
      <c r="C33" s="55" t="str" cm="1">
        <f t="array" ref="C33">IFERROR(INDEX('Appraisal Inputs'!$C$148:$C$155, SMALL(IF("Yes"='Appraisal Inputs'!$I$148:$I$155, ROW('Appraisal Inputs'!$I$148:$I$155)-147,""), ROW()-25)),"")</f>
        <v/>
      </c>
      <c r="D33" s="65" t="str" cm="1">
        <f t="array" ref="D33">IF(IFERROR(INDEX('Appraisal Inputs'!$D$148:$D$155,SMALL(IF("Yes"='Appraisal Inputs'!$I$148:$I$155,ROW('Appraisal Inputs'!$I$148:$I$155)-147,""),ROW()-25)),"")="","",IFERROR(INDEX('Appraisal Inputs'!$D$148:$D$155,SMALL(IF("Yes"='Appraisal Inputs'!$I$148:$I$155,ROW('Appraisal Inputs'!$I$148:$I$155)-147,""),ROW()-25)),""))</f>
        <v/>
      </c>
      <c r="E33" s="74" t="str">
        <f>IFERROR(D33/D35,"-")</f>
        <v>-</v>
      </c>
      <c r="F33" s="70"/>
      <c r="G33" s="79" t="str">
        <f t="shared" si="22"/>
        <v>-</v>
      </c>
      <c r="H33" s="65" t="str" cm="1">
        <f t="array" ref="H33">IF(IFERROR(INDEX('Appraisal Inputs'!$E$148:$E$155,SMALL(IF("Yes"='Appraisal Inputs'!$I$148:$I$155,ROW('Appraisal Inputs'!$I$148:$I$155)-147,""),ROW()-25)),"")="","",IFERROR(INDEX('Appraisal Inputs'!$E$148:$E$155,SMALL(IF("Yes"='Appraisal Inputs'!$I$148:$I$155,ROW('Appraisal Inputs'!$I$148:$I$155)-147,""),ROW()-25)),""))</f>
        <v/>
      </c>
      <c r="I33" s="74" t="str">
        <f>IFERROR(H33/H35,"-")</f>
        <v>-</v>
      </c>
      <c r="J33" s="70"/>
      <c r="K33" s="79" t="str">
        <f t="shared" si="23"/>
        <v>-</v>
      </c>
      <c r="L33" s="65" t="str" cm="1">
        <f t="array" ref="L33">IF(IFERROR(INDEX('Appraisal Inputs'!$F$148:$F$155,SMALL(IF("Yes"='Appraisal Inputs'!$I$148:$I$155,ROW('Appraisal Inputs'!$I$148:$I$155)-147,""),ROW()-25)),"")="","",IFERROR(INDEX('Appraisal Inputs'!$F$148:$F$155,SMALL(IF("Yes"='Appraisal Inputs'!$I$148:$I$155,ROW('Appraisal Inputs'!$I$148:$I$155)-147,""),ROW()-25)),""))</f>
        <v/>
      </c>
      <c r="M33" s="74" t="str">
        <f>IFERROR(L33/L35,"-")</f>
        <v>-</v>
      </c>
      <c r="N33" s="70"/>
      <c r="O33" s="79" t="str">
        <f t="shared" si="24"/>
        <v>-</v>
      </c>
      <c r="P33" s="65" t="str" cm="1">
        <f t="array" ref="P33">IF(IFERROR(INDEX('Appraisal Inputs'!$G$148:$G$155,SMALL(IF("Yes"='Appraisal Inputs'!$I$148:$I$155,ROW('Appraisal Inputs'!$I$148:$I$155)-147,""),ROW()-25)),"")="","",IFERROR(INDEX('Appraisal Inputs'!$G$148:$G$155,SMALL(IF("Yes"='Appraisal Inputs'!$I$148:$I$155,ROW('Appraisal Inputs'!$I$148:$I$155)-147,""),ROW()-25)),""))</f>
        <v/>
      </c>
      <c r="Q33" s="74" t="str">
        <f>IFERROR(P33/P35,"-")</f>
        <v>-</v>
      </c>
      <c r="R33" s="70"/>
      <c r="S33" s="79" t="str">
        <f t="shared" si="19"/>
        <v>-</v>
      </c>
      <c r="T33" s="65" t="str" cm="1">
        <f t="array" ref="T33">IF(IFERROR(INDEX('Appraisal Inputs'!$H$148:$H$155,SMALL(IF("Yes"='Appraisal Inputs'!$I$148:$I$155,ROW('Appraisal Inputs'!$I$148:$I$155)-147,""),ROW()-25)),"")="","",IFERROR(INDEX('Appraisal Inputs'!$H$148:$H$155,SMALL(IF("Yes"='Appraisal Inputs'!$I$148:$I$155,ROW('Appraisal Inputs'!$I$148:$I$155)-147,""),ROW()-25)),""))</f>
        <v/>
      </c>
      <c r="U33" s="74" t="str">
        <f>IFERROR(T33/T35,"-")</f>
        <v>-</v>
      </c>
      <c r="V33" s="70"/>
      <c r="W33" s="79" t="str">
        <f t="shared" si="20"/>
        <v>-</v>
      </c>
      <c r="X33" s="65" t="str" cm="1">
        <f t="array" ref="X33">IF(IFERROR(INDEX('Lender Inputs'!$D$148:$D$155, SMALL(IF("Yes"='Appraisal Inputs'!$I$148:$I$155, ROW('Appraisal Inputs'!$I$148:$I$155)-147,""), ROW()-25)),"")="","",IFERROR(INDEX('Lender Inputs'!$D$148:$D$155, SMALL(IF("Yes"='Appraisal Inputs'!$I$148:$I$155, ROW('Appraisal Inputs'!$I$148:$I$155)-147,""), ROW()-25)),""))</f>
        <v/>
      </c>
      <c r="Y33" s="74" t="str">
        <f>IFERROR(X33/X35,"-")</f>
        <v>-</v>
      </c>
      <c r="Z33" s="70"/>
      <c r="AA33" s="79" t="str">
        <f t="shared" si="21"/>
        <v>-</v>
      </c>
      <c r="AB33" s="65" t="str" cm="1">
        <f t="array" ref="AB33">IF(IFERROR(INDEX('Lender Inputs'!$E$148:$E$155, SMALL(IF("Yes"='Appraisal Inputs'!$I$148:$I$155, ROW('Appraisal Inputs'!$I$148:$I$155)-147,""), ROW()-25)),"")="","",IFERROR(INDEX('Lender Inputs'!$E$148:$E$155, SMALL(IF("Yes"='Appraisal Inputs'!$I$148:$I$155, ROW('Appraisal Inputs'!$I$148:$I$155)-147,""), ROW()-25)),""))</f>
        <v/>
      </c>
      <c r="AC33" s="74" t="str">
        <f>IFERROR(AB33/AB35,"-")</f>
        <v>-</v>
      </c>
      <c r="AD33" s="70"/>
      <c r="AE33" s="79" t="str">
        <f t="shared" si="25"/>
        <v>-</v>
      </c>
      <c r="AF33" s="65" t="str" cm="1">
        <f t="array" ref="AF33">IF(IFERROR(INDEX('Lender Inputs'!$F$148:$F$155, SMALL(IF("Yes"='Appraisal Inputs'!$I$148:$I$155, ROW('Appraisal Inputs'!$I$148:$I$155)-147,""), ROW()-25)),"")="","",IFERROR(INDEX('Lender Inputs'!$F$148:$F$155, SMALL(IF("Yes"='Appraisal Inputs'!$I$148:$I$155, ROW('Appraisal Inputs'!$I$148:$I$155)-147,""), ROW()-25)),""))</f>
        <v/>
      </c>
      <c r="AG33" s="74" t="str">
        <f>IFERROR(AF33/AF35,"-")</f>
        <v>-</v>
      </c>
      <c r="AH33" s="70"/>
      <c r="AI33" s="79" t="str">
        <f t="shared" si="26"/>
        <v>-</v>
      </c>
      <c r="AJ33" s="65" t="str" cm="1">
        <f t="array" ref="AJ33">IF(IFERROR(INDEX('Lender Inputs'!$G$148:$G$155, SMALL(IF("Yes"='Appraisal Inputs'!$I$148:$I$155, ROW('Appraisal Inputs'!$I$148:$I$155)-147,""), ROW()-25)),"")="","",IFERROR(INDEX('Lender Inputs'!$G$148:$G$155, SMALL(IF("Yes"='Appraisal Inputs'!$I$148:$I$155, ROW('Appraisal Inputs'!$I$148:$I$155)-147,""), ROW()-25)),""))</f>
        <v/>
      </c>
      <c r="AK33" s="74" t="str">
        <f>IFERROR(AJ33/AJ35,"-")</f>
        <v>-</v>
      </c>
      <c r="AL33" s="70"/>
      <c r="AM33" s="79" t="str">
        <f t="shared" si="27"/>
        <v>-</v>
      </c>
      <c r="AN33" s="65" t="str" cm="1">
        <f t="array" ref="AN33">IF(IFERROR(INDEX('Lender Inputs'!$H$148:$H$155, SMALL(IF("Yes"='Appraisal Inputs'!$I$148:$I$155, ROW('Appraisal Inputs'!$I$148:$I$155)-147,""), ROW()-25)),"")="","",IFERROR(INDEX('Lender Inputs'!$H$148:$H$155, SMALL(IF("Yes"='Appraisal Inputs'!$I$148:$I$155, ROW('Appraisal Inputs'!$I$148:$I$155)-147,""), ROW()-25)),""))</f>
        <v/>
      </c>
      <c r="AO33" s="74" t="str">
        <f>IFERROR(AN33/AN35,"-")</f>
        <v>-</v>
      </c>
      <c r="AP33" s="70"/>
      <c r="AQ33" s="79" t="str">
        <f t="shared" si="28"/>
        <v>-</v>
      </c>
      <c r="AR33" s="65" t="str" cm="1">
        <f t="array" ref="AR33">IF(IFERROR(INDEX('Lender Inputs'!$I$148:$I$155, SMALL(IF("Yes"='Appraisal Inputs'!$I$148:$I$155, ROW('Appraisal Inputs'!$I$148:$I$155)-147,""), ROW()-25)),"")="","",IFERROR(INDEX('Lender Inputs'!$I$148:$I$155, SMALL(IF("Yes"='Appraisal Inputs'!$I$148:$I$155, ROW('Appraisal Inputs'!$I$148:$I$155)-147,""), ROW()-25)),""))</f>
        <v/>
      </c>
      <c r="AS33" s="74" t="str">
        <f>IFERROR(AR33/AR35,"-")</f>
        <v>-</v>
      </c>
      <c r="AT33" s="70"/>
      <c r="AU33" s="79" t="str">
        <f t="shared" si="29"/>
        <v>-</v>
      </c>
      <c r="AV33" s="65" t="str" cm="1">
        <f t="array" ref="AV33">IF(IFERROR(INDEX('Lender Inputs'!$J$148:$J$155, SMALL(IF("Yes"='Appraisal Inputs'!$I$148:$I$155, ROW('Appraisal Inputs'!$I$148:$I$155)-147,""), ROW()-25)),"")="","",IFERROR(INDEX('Lender Inputs'!$J$148:$J$155, SMALL(IF("Yes"='Appraisal Inputs'!$I$148:$I$155, ROW('Appraisal Inputs'!$I$148:$I$155)-147,""), ROW()-25)),""))</f>
        <v/>
      </c>
      <c r="AW33" s="74" t="str">
        <f>IFERROR(AV33/AV35,"-")</f>
        <v>-</v>
      </c>
      <c r="AX33" s="70"/>
      <c r="AY33" s="79" t="str">
        <f t="shared" si="30"/>
        <v>-</v>
      </c>
      <c r="AZ33" s="65" t="str" cm="1">
        <f t="array" ref="AZ33">IF(IFERROR(INDEX('Lender Inputs'!$K$148:$K$155, SMALL(IF("Yes"='Appraisal Inputs'!$I$148:$I$155, ROW('Appraisal Inputs'!$I$148:$I$155)-147,""), ROW()-25)),"")="","",IFERROR(INDEX('Lender Inputs'!$K$148:$K$155, SMALL(IF("Yes"='Appraisal Inputs'!$I$148:$I$155, ROW('Appraisal Inputs'!$I$148:$I$155)-147,""), ROW()-25)),""))</f>
        <v/>
      </c>
      <c r="BA33" s="74" t="str">
        <f>IFERROR(AZ33/AZ35,"-")</f>
        <v>-</v>
      </c>
      <c r="BB33" s="70"/>
      <c r="BC33" s="79" t="str">
        <f t="shared" si="31"/>
        <v>-</v>
      </c>
      <c r="BD33" s="65" t="str" cm="1">
        <f t="array" ref="BD33">IF(IFERROR(INDEX('Lender Inputs'!$L$148:$L$155, SMALL(IF("Yes"='Appraisal Inputs'!$I$148:$I$155, ROW('Appraisal Inputs'!$I$148:$I$155)-147,""), ROW()-25)),"")="","",IFERROR(INDEX('Lender Inputs'!$L$148:$L$155, SMALL(IF("Yes"='Appraisal Inputs'!$I$148:$I$155, ROW('Appraisal Inputs'!$I$148:$I$155)-147,""), ROW()-25)),""))</f>
        <v/>
      </c>
      <c r="BE33" s="74" t="str">
        <f>IFERROR(BD33/BD35,"-")</f>
        <v>-</v>
      </c>
      <c r="BF33" s="70"/>
      <c r="BG33" s="79" t="str">
        <f t="shared" si="32"/>
        <v>-</v>
      </c>
      <c r="BH33" s="101"/>
    </row>
    <row r="34" spans="1:60" ht="13.5" thickTop="1" x14ac:dyDescent="0.2">
      <c r="A34" s="765">
        <v>1</v>
      </c>
      <c r="C34" s="736" t="s">
        <v>573</v>
      </c>
      <c r="D34" s="62" t="str">
        <f>IF(SUM(D26:D33)=0,"-",SUM(D26:D33))</f>
        <v>-</v>
      </c>
      <c r="E34" s="75" t="str">
        <f>IFERROR(D34/D35,"-")</f>
        <v>-</v>
      </c>
      <c r="F34" s="63" t="str">
        <f>IF(SUM(F6:F24)=0,"-",SUM(F6:F24))</f>
        <v>-</v>
      </c>
      <c r="G34" s="80" t="str">
        <f t="shared" si="4"/>
        <v>-</v>
      </c>
      <c r="H34" s="62" t="str">
        <f>IF(SUM(H26:H33)=0,"-",SUM(H26:H33))</f>
        <v>-</v>
      </c>
      <c r="I34" s="75" t="str">
        <f>IFERROR(H34/H35,"-")</f>
        <v>-</v>
      </c>
      <c r="J34" s="63" t="str">
        <f>IF(SUM(J6:J24)=0,"-",SUM(J6:J24))</f>
        <v>-</v>
      </c>
      <c r="K34" s="80" t="str">
        <f t="shared" ref="K34:K35" si="33">IFERROR(H34/J34,"-")</f>
        <v>-</v>
      </c>
      <c r="L34" s="62" t="str">
        <f>IF(SUM(L26:L33)=0,"-",SUM(L26:L33))</f>
        <v>-</v>
      </c>
      <c r="M34" s="75" t="str">
        <f>IFERROR(L34/L35,"-")</f>
        <v>-</v>
      </c>
      <c r="N34" s="63" t="str">
        <f>IF(SUM(N6:N24)=0,"-",SUM(N6:N24))</f>
        <v>-</v>
      </c>
      <c r="O34" s="80" t="str">
        <f t="shared" ref="O34:O35" si="34">IFERROR(L34/N34,"-")</f>
        <v>-</v>
      </c>
      <c r="P34" s="62" t="str">
        <f>IF(SUM(P26:P33)=0,"-",SUM(P26:P33))</f>
        <v>-</v>
      </c>
      <c r="Q34" s="75" t="str">
        <f>IFERROR(P34/P35,"-")</f>
        <v>-</v>
      </c>
      <c r="R34" s="63" t="str">
        <f>IF(SUM(R6:R24)=0,"-",SUM(R6:R24))</f>
        <v>-</v>
      </c>
      <c r="S34" s="80" t="str">
        <f>IFERROR(P34/R34,"-")</f>
        <v>-</v>
      </c>
      <c r="T34" s="62" t="str">
        <f>IF(SUM(T26:T33)=0,"-",SUM(T26:T33))</f>
        <v>-</v>
      </c>
      <c r="U34" s="75" t="str">
        <f>IFERROR(T34/T35,"-")</f>
        <v>-</v>
      </c>
      <c r="V34" s="63" t="str">
        <f>IF(SUM(V6:V24)=0,"-",SUM(V6:V24))</f>
        <v>-</v>
      </c>
      <c r="W34" s="80" t="str">
        <f>IFERROR(T34/V34,"-")</f>
        <v>-</v>
      </c>
      <c r="X34" s="62" t="str">
        <f>IF(SUM(X26:X33)=0,"-",SUM(X26:X33))</f>
        <v>-</v>
      </c>
      <c r="Y34" s="75" t="str">
        <f>IFERROR(X34/X35,"-")</f>
        <v>-</v>
      </c>
      <c r="Z34" s="63" t="str">
        <f>IF(SUM(Z6:Z24)=0,"-",SUM(Z6:Z24))</f>
        <v>-</v>
      </c>
      <c r="AA34" s="80" t="str">
        <f>IFERROR(X34/Z34,"-")</f>
        <v>-</v>
      </c>
      <c r="AB34" s="62" t="str">
        <f>IF(SUM(AB26:AB33)=0,"-",SUM(AB26:AB33))</f>
        <v>-</v>
      </c>
      <c r="AC34" s="75" t="str">
        <f>IFERROR(AB34/AB35,"-")</f>
        <v>-</v>
      </c>
      <c r="AD34" s="63" t="str">
        <f>IF(SUM(AD6:AD24)=0,"-",SUM(AD6:AD24))</f>
        <v>-</v>
      </c>
      <c r="AE34" s="80" t="str">
        <f t="shared" ref="AE34:AE35" si="35">IFERROR(AB34/AD34,"-")</f>
        <v>-</v>
      </c>
      <c r="AF34" s="62" t="str">
        <f>IF(SUM(AF26:AF33)=0,"-",SUM(AF26:AF33))</f>
        <v>-</v>
      </c>
      <c r="AG34" s="75" t="str">
        <f>IFERROR(AF34/AF35,"-")</f>
        <v>-</v>
      </c>
      <c r="AH34" s="63" t="str">
        <f>IF(SUM(AH6:AH24)=0,"-",SUM(AH6:AH24))</f>
        <v>-</v>
      </c>
      <c r="AI34" s="80" t="str">
        <f t="shared" ref="AI34:AI35" si="36">IFERROR(AF34/AH34,"-")</f>
        <v>-</v>
      </c>
      <c r="AJ34" s="62" t="str">
        <f>IF(SUM(AJ26:AJ33)=0,"-",SUM(AJ26:AJ33))</f>
        <v>-</v>
      </c>
      <c r="AK34" s="75" t="str">
        <f>IFERROR(AJ34/AJ35,"-")</f>
        <v>-</v>
      </c>
      <c r="AL34" s="63" t="str">
        <f>IF(SUM(AL6:AL24)=0,"-",SUM(AL6:AL24))</f>
        <v>-</v>
      </c>
      <c r="AM34" s="80" t="str">
        <f t="shared" ref="AM34:AM35" si="37">IFERROR(AJ34/AL34,"-")</f>
        <v>-</v>
      </c>
      <c r="AN34" s="62" t="str">
        <f>IF(SUM(AN26:AN33)=0,"-",SUM(AN26:AN33))</f>
        <v>-</v>
      </c>
      <c r="AO34" s="75" t="str">
        <f>IFERROR(AN34/AN35,"-")</f>
        <v>-</v>
      </c>
      <c r="AP34" s="63" t="str">
        <f>IF(SUM(AP6:AP24)=0,"-",SUM(AP6:AP24))</f>
        <v>-</v>
      </c>
      <c r="AQ34" s="80" t="str">
        <f t="shared" ref="AQ34:AQ35" si="38">IFERROR(AN34/AP34,"-")</f>
        <v>-</v>
      </c>
      <c r="AR34" s="62" t="str">
        <f>IF(SUM(AR26:AR33)=0,"-",SUM(AR26:AR33))</f>
        <v>-</v>
      </c>
      <c r="AS34" s="75" t="str">
        <f>IFERROR(AR34/AR35,"-")</f>
        <v>-</v>
      </c>
      <c r="AT34" s="63" t="str">
        <f>IF(SUM(AT6:AT24)=0,"-",SUM(AT6:AT24))</f>
        <v>-</v>
      </c>
      <c r="AU34" s="80" t="str">
        <f t="shared" ref="AU34:AU35" si="39">IFERROR(AR34/AT34,"-")</f>
        <v>-</v>
      </c>
      <c r="AV34" s="62" t="str">
        <f>IF(SUM(AV26:AV33)=0,"-",SUM(AV26:AV33))</f>
        <v>-</v>
      </c>
      <c r="AW34" s="75" t="str">
        <f>IFERROR(AV34/AV35,"-")</f>
        <v>-</v>
      </c>
      <c r="AX34" s="63" t="str">
        <f>IF(SUM(AX6:AX24)=0,"-",SUM(AX6:AX24))</f>
        <v>-</v>
      </c>
      <c r="AY34" s="80" t="str">
        <f t="shared" ref="AY34:AY35" si="40">IFERROR(AV34/AX34,"-")</f>
        <v>-</v>
      </c>
      <c r="AZ34" s="62" t="str">
        <f>IF(SUM(AZ26:AZ33)=0,"-",SUM(AZ26:AZ33))</f>
        <v>-</v>
      </c>
      <c r="BA34" s="75" t="str">
        <f>IFERROR(AZ34/AZ35,"-")</f>
        <v>-</v>
      </c>
      <c r="BB34" s="63" t="str">
        <f>IF(SUM(BB6:BB24)=0,"-",SUM(BB6:BB24))</f>
        <v>-</v>
      </c>
      <c r="BC34" s="80" t="str">
        <f t="shared" ref="BC34:BC35" si="41">IFERROR(AZ34/BB34,"-")</f>
        <v>-</v>
      </c>
      <c r="BD34" s="62" t="str">
        <f>IF(SUM(BD26:BD33)=0,"-",SUM(BD26:BD33))</f>
        <v>-</v>
      </c>
      <c r="BE34" s="75" t="str">
        <f>IFERROR(BD34/BD35,"-")</f>
        <v>-</v>
      </c>
      <c r="BF34" s="63" t="str">
        <f>IF(SUM(BF6:BF24)=0,"-",SUM(BF6:BF24))</f>
        <v>-</v>
      </c>
      <c r="BG34" s="80" t="str">
        <f t="shared" ref="BG34:BG35" si="42">IFERROR(BD34/BF34,"-")</f>
        <v>-</v>
      </c>
      <c r="BH34" s="101"/>
    </row>
    <row r="35" spans="1:60" ht="13.5" thickBot="1" x14ac:dyDescent="0.25">
      <c r="A35" s="765">
        <v>1</v>
      </c>
      <c r="C35" s="737" t="s">
        <v>37</v>
      </c>
      <c r="D35" s="66" t="str">
        <f>IF(SUM(D25,D34)=0,"-",SUM(D25,D34))</f>
        <v>-</v>
      </c>
      <c r="E35" s="76" t="str">
        <f>IF(SUM(E25,E34)=0,"-",SUM(E25,E34))</f>
        <v>-</v>
      </c>
      <c r="F35" s="67" t="str">
        <f>IF(SUM(F6:F24)=0,"-",SUM(F6:F24))</f>
        <v>-</v>
      </c>
      <c r="G35" s="81" t="str">
        <f t="shared" si="4"/>
        <v>-</v>
      </c>
      <c r="H35" s="66" t="str">
        <f>IF(SUM(H25,H34)=0,"-",SUM(H25,H34))</f>
        <v>-</v>
      </c>
      <c r="I35" s="76" t="str">
        <f>IF(SUM(I25,I34)=0,"-",SUM(I25,I34))</f>
        <v>-</v>
      </c>
      <c r="J35" s="67" t="str">
        <f>IF(SUM(J6:J24)=0,"-",SUM(J6:J24))</f>
        <v>-</v>
      </c>
      <c r="K35" s="81" t="str">
        <f t="shared" si="33"/>
        <v>-</v>
      </c>
      <c r="L35" s="66" t="str">
        <f>IF(SUM(L25,L34)=0,"-",SUM(L25,L34))</f>
        <v>-</v>
      </c>
      <c r="M35" s="76" t="str">
        <f>IF(SUM(M25,M34)=0,"-",SUM(M25,M34))</f>
        <v>-</v>
      </c>
      <c r="N35" s="67" t="str">
        <f>IF(SUM(N6:N24)=0,"-",SUM(N6:N24))</f>
        <v>-</v>
      </c>
      <c r="O35" s="81" t="str">
        <f t="shared" si="34"/>
        <v>-</v>
      </c>
      <c r="P35" s="66" t="str">
        <f>IF(SUM(P25,P34)=0,"-",SUM(P25,P34))</f>
        <v>-</v>
      </c>
      <c r="Q35" s="76" t="str">
        <f>IF(SUM(Q25,Q34)=0,"-",SUM(Q25,Q34))</f>
        <v>-</v>
      </c>
      <c r="R35" s="67" t="str">
        <f>IF(SUM(R6:R24)=0,"-",SUM(R6:R24))</f>
        <v>-</v>
      </c>
      <c r="S35" s="81" t="str">
        <f>IFERROR(P35/R35,"-")</f>
        <v>-</v>
      </c>
      <c r="T35" s="66" t="str">
        <f>IF(SUM(T25,T34)=0,"-",SUM(T25,T34))</f>
        <v>-</v>
      </c>
      <c r="U35" s="76" t="str">
        <f>IF(SUM(U25,U34)=0,"-",SUM(U25,U34))</f>
        <v>-</v>
      </c>
      <c r="V35" s="67" t="str">
        <f>IF(SUM(V6:V24)=0,"-",SUM(V6:V24))</f>
        <v>-</v>
      </c>
      <c r="W35" s="81" t="str">
        <f>IFERROR(T35/V35,"-")</f>
        <v>-</v>
      </c>
      <c r="X35" s="66" t="str">
        <f>IF(SUM(X25,X34)=0,"-",SUM(X25,X34))</f>
        <v>-</v>
      </c>
      <c r="Y35" s="76" t="str">
        <f>IF(SUM(Y25,Y34)=0,"-",SUM(Y25,Y34))</f>
        <v>-</v>
      </c>
      <c r="Z35" s="67" t="str">
        <f>IF(SUM(Z6:Z24)=0,"-",SUM(Z6:Z24))</f>
        <v>-</v>
      </c>
      <c r="AA35" s="81" t="str">
        <f>IFERROR(X35/Z35,"-")</f>
        <v>-</v>
      </c>
      <c r="AB35" s="66" t="str">
        <f>IF(SUM(AB25,AB34)=0,"-",SUM(AB25,AB34))</f>
        <v>-</v>
      </c>
      <c r="AC35" s="76" t="str">
        <f>IF(SUM(AC25,AC34)=0,"-",SUM(AC25,AC34))</f>
        <v>-</v>
      </c>
      <c r="AD35" s="67" t="str">
        <f>IF(SUM(AD6:AD24)=0,"-",SUM(AD6:AD24))</f>
        <v>-</v>
      </c>
      <c r="AE35" s="81" t="str">
        <f t="shared" si="35"/>
        <v>-</v>
      </c>
      <c r="AF35" s="66" t="str">
        <f>IF(SUM(AF25,AF34)=0,"-",SUM(AF25,AF34))</f>
        <v>-</v>
      </c>
      <c r="AG35" s="76" t="str">
        <f>IF(SUM(AG25,AG34)=0,"-",SUM(AG25,AG34))</f>
        <v>-</v>
      </c>
      <c r="AH35" s="67" t="str">
        <f>IF(SUM(AH6:AH24)=0,"-",SUM(AH6:AH24))</f>
        <v>-</v>
      </c>
      <c r="AI35" s="81" t="str">
        <f t="shared" si="36"/>
        <v>-</v>
      </c>
      <c r="AJ35" s="66" t="str">
        <f>IF(SUM(AJ25,AJ34)=0,"-",SUM(AJ25,AJ34))</f>
        <v>-</v>
      </c>
      <c r="AK35" s="76" t="str">
        <f>IF(SUM(AK25,AK34)=0,"-",SUM(AK25,AK34))</f>
        <v>-</v>
      </c>
      <c r="AL35" s="67" t="str">
        <f>IF(SUM(AL6:AL24)=0,"-",SUM(AL6:AL24))</f>
        <v>-</v>
      </c>
      <c r="AM35" s="81" t="str">
        <f t="shared" si="37"/>
        <v>-</v>
      </c>
      <c r="AN35" s="66" t="str">
        <f>IF(SUM(AN25,AN34)=0,"-",SUM(AN25,AN34))</f>
        <v>-</v>
      </c>
      <c r="AO35" s="76" t="str">
        <f>IF(SUM(AO25,AO34)=0,"-",SUM(AO25,AO34))</f>
        <v>-</v>
      </c>
      <c r="AP35" s="67" t="str">
        <f>IF(SUM(AP6:AP24)=0,"-",SUM(AP6:AP24))</f>
        <v>-</v>
      </c>
      <c r="AQ35" s="81" t="str">
        <f t="shared" si="38"/>
        <v>-</v>
      </c>
      <c r="AR35" s="66" t="str">
        <f>IF(SUM(AR25,AR34)=0,"-",SUM(AR25,AR34))</f>
        <v>-</v>
      </c>
      <c r="AS35" s="76" t="str">
        <f>IF(SUM(AS25,AS34)=0,"-",SUM(AS25,AS34))</f>
        <v>-</v>
      </c>
      <c r="AT35" s="67" t="str">
        <f>IF(SUM(AT6:AT24)=0,"-",SUM(AT6:AT24))</f>
        <v>-</v>
      </c>
      <c r="AU35" s="81" t="str">
        <f t="shared" si="39"/>
        <v>-</v>
      </c>
      <c r="AV35" s="66" t="str">
        <f>IF(SUM(AV25,AV34)=0,"-",SUM(AV25,AV34))</f>
        <v>-</v>
      </c>
      <c r="AW35" s="76" t="str">
        <f>IF(SUM(AW25,AW34)=0,"-",SUM(AW25,AW34))</f>
        <v>-</v>
      </c>
      <c r="AX35" s="67" t="str">
        <f>IF(SUM(AX6:AX24)=0,"-",SUM(AX6:AX24))</f>
        <v>-</v>
      </c>
      <c r="AY35" s="81" t="str">
        <f t="shared" si="40"/>
        <v>-</v>
      </c>
      <c r="AZ35" s="66" t="str">
        <f>IF(SUM(AZ25,AZ34)=0,"-",SUM(AZ25,AZ34))</f>
        <v>-</v>
      </c>
      <c r="BA35" s="76" t="str">
        <f>IF(SUM(BA25,BA34)=0,"-",SUM(BA25,BA34))</f>
        <v>-</v>
      </c>
      <c r="BB35" s="67" t="str">
        <f>IF(SUM(BB6:BB24)=0,"-",SUM(BB6:BB24))</f>
        <v>-</v>
      </c>
      <c r="BC35" s="81" t="str">
        <f t="shared" si="41"/>
        <v>-</v>
      </c>
      <c r="BD35" s="66" t="str">
        <f>IF(SUM(BD25,BD34)=0,"-",SUM(BD25,BD34))</f>
        <v>-</v>
      </c>
      <c r="BE35" s="76" t="str">
        <f>IF(SUM(BE25,BE34)=0,"-",SUM(BE25,BE34))</f>
        <v>-</v>
      </c>
      <c r="BF35" s="67" t="str">
        <f>IF(SUM(BF6:BF24)=0,"-",SUM(BF6:BF24))</f>
        <v>-</v>
      </c>
      <c r="BG35" s="81" t="str">
        <f t="shared" si="42"/>
        <v>-</v>
      </c>
      <c r="BH35" s="101"/>
    </row>
    <row r="37" spans="1:60" x14ac:dyDescent="0.2">
      <c r="X37" s="515"/>
    </row>
    <row r="38" spans="1:60" x14ac:dyDescent="0.2">
      <c r="D38" s="138"/>
      <c r="E38" s="138"/>
      <c r="F38" s="138"/>
      <c r="G38" s="138"/>
      <c r="H38" s="138"/>
      <c r="I38" s="138"/>
    </row>
    <row r="39" spans="1:60" x14ac:dyDescent="0.2">
      <c r="C39" s="548"/>
      <c r="D39" s="549"/>
      <c r="E39" s="550"/>
      <c r="F39" s="550"/>
      <c r="G39" s="550"/>
      <c r="H39" s="550"/>
      <c r="I39" s="550"/>
      <c r="J39" s="550"/>
      <c r="K39" s="550"/>
      <c r="L39" s="550"/>
      <c r="M39" s="550"/>
      <c r="N39" s="550"/>
      <c r="O39" s="550"/>
    </row>
    <row r="40" spans="1:60" x14ac:dyDescent="0.2">
      <c r="C40" s="551"/>
      <c r="D40" s="552"/>
      <c r="E40" s="553"/>
      <c r="F40" s="553"/>
      <c r="G40" s="553"/>
      <c r="H40" s="552"/>
      <c r="I40" s="553"/>
      <c r="J40" s="553"/>
      <c r="K40" s="553"/>
      <c r="L40" s="552"/>
      <c r="M40" s="553"/>
      <c r="N40" s="553"/>
      <c r="O40" s="553"/>
    </row>
    <row r="41" spans="1:60" x14ac:dyDescent="0.2">
      <c r="C41" s="534"/>
      <c r="D41" s="554"/>
      <c r="E41" s="555"/>
      <c r="F41" s="556"/>
      <c r="G41" s="557"/>
      <c r="H41" s="554"/>
      <c r="I41" s="555"/>
      <c r="J41" s="556"/>
      <c r="K41" s="557"/>
      <c r="L41" s="554"/>
      <c r="M41" s="555"/>
      <c r="N41" s="556"/>
      <c r="O41" s="557"/>
    </row>
    <row r="42" spans="1:60" x14ac:dyDescent="0.2">
      <c r="C42" s="558"/>
      <c r="D42" s="540"/>
      <c r="E42" s="559"/>
      <c r="F42" s="560"/>
      <c r="G42" s="561"/>
      <c r="H42" s="540"/>
      <c r="I42" s="559"/>
      <c r="J42" s="560"/>
      <c r="K42" s="561"/>
      <c r="L42" s="540"/>
      <c r="M42" s="559"/>
      <c r="N42" s="560"/>
      <c r="O42" s="561"/>
    </row>
    <row r="43" spans="1:60" x14ac:dyDescent="0.2">
      <c r="C43" s="558"/>
      <c r="D43" s="540"/>
      <c r="E43" s="559"/>
      <c r="F43" s="560"/>
      <c r="G43" s="561"/>
      <c r="H43" s="540"/>
      <c r="I43" s="559"/>
      <c r="J43" s="560"/>
      <c r="K43" s="561"/>
      <c r="L43" s="540"/>
      <c r="M43" s="559"/>
      <c r="N43" s="560"/>
      <c r="O43" s="561"/>
    </row>
    <row r="44" spans="1:60" x14ac:dyDescent="0.2">
      <c r="C44" s="558"/>
      <c r="D44" s="540"/>
      <c r="E44" s="559"/>
      <c r="F44" s="560"/>
      <c r="G44" s="561"/>
      <c r="H44" s="540"/>
      <c r="I44" s="559"/>
      <c r="J44" s="560"/>
      <c r="K44" s="561"/>
      <c r="L44" s="540"/>
      <c r="M44" s="559"/>
      <c r="N44" s="560"/>
      <c r="O44" s="561"/>
    </row>
    <row r="45" spans="1:60" x14ac:dyDescent="0.2">
      <c r="C45" s="558"/>
      <c r="D45" s="540"/>
      <c r="E45" s="559"/>
      <c r="F45" s="560"/>
      <c r="G45" s="561"/>
      <c r="H45" s="540"/>
      <c r="I45" s="559"/>
      <c r="J45" s="560"/>
      <c r="K45" s="561"/>
      <c r="L45" s="540"/>
      <c r="M45" s="559"/>
      <c r="N45" s="560"/>
      <c r="O45" s="561"/>
    </row>
    <row r="46" spans="1:60" x14ac:dyDescent="0.2">
      <c r="C46" s="558"/>
      <c r="D46" s="540"/>
      <c r="E46" s="559"/>
      <c r="F46" s="560"/>
      <c r="G46" s="561"/>
      <c r="H46" s="540"/>
      <c r="I46" s="559"/>
      <c r="J46" s="560"/>
      <c r="K46" s="561"/>
      <c r="L46" s="540"/>
      <c r="M46" s="559"/>
      <c r="N46" s="560"/>
      <c r="O46" s="561"/>
    </row>
    <row r="47" spans="1:60" x14ac:dyDescent="0.2">
      <c r="C47" s="558"/>
      <c r="D47" s="540"/>
      <c r="E47" s="559"/>
      <c r="F47" s="560"/>
      <c r="G47" s="561"/>
      <c r="H47" s="540"/>
      <c r="I47" s="559"/>
      <c r="J47" s="560"/>
      <c r="K47" s="561"/>
      <c r="L47" s="540"/>
      <c r="M47" s="559"/>
      <c r="N47" s="560"/>
      <c r="O47" s="561"/>
    </row>
    <row r="48" spans="1:60" x14ac:dyDescent="0.2">
      <c r="C48" s="558"/>
      <c r="D48" s="540"/>
      <c r="E48" s="559"/>
      <c r="F48" s="560"/>
      <c r="G48" s="561"/>
      <c r="H48" s="540"/>
      <c r="I48" s="559"/>
      <c r="J48" s="560"/>
      <c r="K48" s="561"/>
      <c r="L48" s="540"/>
      <c r="M48" s="559"/>
      <c r="N48" s="560"/>
      <c r="O48" s="561"/>
    </row>
    <row r="49" spans="3:15" x14ac:dyDescent="0.2">
      <c r="C49" s="558"/>
      <c r="D49" s="540"/>
      <c r="E49" s="559"/>
      <c r="F49" s="560"/>
      <c r="G49" s="561"/>
      <c r="H49" s="540"/>
      <c r="I49" s="559"/>
      <c r="J49" s="560"/>
      <c r="K49" s="561"/>
      <c r="L49" s="540"/>
      <c r="M49" s="559"/>
      <c r="N49" s="560"/>
      <c r="O49" s="561"/>
    </row>
    <row r="50" spans="3:15" x14ac:dyDescent="0.2">
      <c r="C50" s="558"/>
      <c r="D50" s="540"/>
      <c r="E50" s="559"/>
      <c r="F50" s="560"/>
      <c r="G50" s="561"/>
      <c r="H50" s="540"/>
      <c r="I50" s="559"/>
      <c r="J50" s="560"/>
      <c r="K50" s="561"/>
      <c r="L50" s="540"/>
      <c r="M50" s="559"/>
      <c r="N50" s="560"/>
      <c r="O50" s="561"/>
    </row>
    <row r="51" spans="3:15" x14ac:dyDescent="0.2">
      <c r="C51" s="558"/>
      <c r="D51" s="540"/>
      <c r="E51" s="559"/>
      <c r="F51" s="560"/>
      <c r="G51" s="561"/>
      <c r="H51" s="540"/>
      <c r="I51" s="559"/>
      <c r="J51" s="560"/>
      <c r="K51" s="561"/>
      <c r="L51" s="540"/>
      <c r="M51" s="559"/>
      <c r="N51" s="560"/>
      <c r="O51" s="561"/>
    </row>
    <row r="52" spans="3:15" x14ac:dyDescent="0.2">
      <c r="C52" s="558"/>
      <c r="D52" s="540"/>
      <c r="E52" s="559"/>
      <c r="F52" s="560"/>
      <c r="G52" s="561"/>
      <c r="H52" s="540"/>
      <c r="I52" s="559"/>
      <c r="J52" s="560"/>
      <c r="K52" s="561"/>
      <c r="L52" s="540"/>
      <c r="M52" s="559"/>
      <c r="N52" s="560"/>
      <c r="O52" s="561"/>
    </row>
    <row r="53" spans="3:15" x14ac:dyDescent="0.2">
      <c r="C53" s="558"/>
      <c r="D53" s="540"/>
      <c r="E53" s="559"/>
      <c r="F53" s="560"/>
      <c r="G53" s="561"/>
      <c r="H53" s="540"/>
      <c r="I53" s="559"/>
      <c r="J53" s="560"/>
      <c r="K53" s="561"/>
      <c r="L53" s="540"/>
      <c r="M53" s="559"/>
      <c r="N53" s="560"/>
      <c r="O53" s="561"/>
    </row>
    <row r="54" spans="3:15" x14ac:dyDescent="0.2">
      <c r="C54" s="558"/>
      <c r="D54" s="540"/>
      <c r="E54" s="559"/>
      <c r="F54" s="560"/>
      <c r="G54" s="561"/>
      <c r="H54" s="540"/>
      <c r="I54" s="559"/>
      <c r="J54" s="560"/>
      <c r="K54" s="561"/>
      <c r="L54" s="540"/>
      <c r="M54" s="559"/>
      <c r="N54" s="560"/>
      <c r="O54" s="561"/>
    </row>
    <row r="55" spans="3:15" x14ac:dyDescent="0.2">
      <c r="C55" s="558"/>
      <c r="D55" s="540"/>
      <c r="E55" s="559"/>
      <c r="F55" s="560"/>
      <c r="G55" s="561"/>
      <c r="H55" s="540"/>
      <c r="I55" s="559"/>
      <c r="J55" s="560"/>
      <c r="K55" s="561"/>
      <c r="L55" s="540"/>
      <c r="M55" s="559"/>
      <c r="N55" s="560"/>
      <c r="O55" s="561"/>
    </row>
    <row r="56" spans="3:15" x14ac:dyDescent="0.2">
      <c r="C56" s="558"/>
      <c r="D56" s="540"/>
      <c r="E56" s="559"/>
      <c r="F56" s="560"/>
      <c r="G56" s="561"/>
      <c r="H56" s="540"/>
      <c r="I56" s="559"/>
      <c r="J56" s="560"/>
      <c r="K56" s="561"/>
      <c r="L56" s="540"/>
      <c r="M56" s="559"/>
      <c r="N56" s="560"/>
      <c r="O56" s="561"/>
    </row>
    <row r="57" spans="3:15" x14ac:dyDescent="0.2">
      <c r="C57" s="558"/>
      <c r="D57" s="540"/>
      <c r="E57" s="559"/>
      <c r="F57" s="560"/>
      <c r="G57" s="561"/>
      <c r="H57" s="540"/>
      <c r="I57" s="559"/>
      <c r="J57" s="560"/>
      <c r="K57" s="561"/>
      <c r="L57" s="540"/>
      <c r="M57" s="559"/>
      <c r="N57" s="560"/>
      <c r="O57" s="561"/>
    </row>
    <row r="58" spans="3:15" x14ac:dyDescent="0.2">
      <c r="C58" s="558"/>
      <c r="D58" s="540"/>
      <c r="E58" s="559"/>
      <c r="F58" s="560"/>
      <c r="G58" s="561"/>
      <c r="H58" s="540"/>
      <c r="I58" s="559"/>
      <c r="J58" s="560"/>
      <c r="K58" s="561"/>
      <c r="L58" s="540"/>
      <c r="M58" s="559"/>
      <c r="N58" s="560"/>
      <c r="O58" s="561"/>
    </row>
    <row r="59" spans="3:15" x14ac:dyDescent="0.2">
      <c r="C59" s="558"/>
      <c r="D59" s="562"/>
      <c r="E59" s="559"/>
      <c r="F59" s="563"/>
      <c r="G59" s="561"/>
      <c r="H59" s="562"/>
      <c r="I59" s="559"/>
      <c r="J59" s="563"/>
      <c r="K59" s="561"/>
      <c r="L59" s="562"/>
      <c r="M59" s="559"/>
      <c r="N59" s="563"/>
      <c r="O59" s="561"/>
    </row>
    <row r="60" spans="3:15" x14ac:dyDescent="0.2">
      <c r="C60" s="558"/>
      <c r="D60" s="562"/>
      <c r="E60" s="559"/>
      <c r="F60" s="563"/>
      <c r="G60" s="561"/>
      <c r="H60" s="562"/>
      <c r="I60" s="559"/>
      <c r="J60" s="563"/>
      <c r="K60" s="561"/>
      <c r="L60" s="562"/>
      <c r="M60" s="559"/>
      <c r="N60" s="563"/>
      <c r="O60" s="561"/>
    </row>
    <row r="61" spans="3:15" x14ac:dyDescent="0.2">
      <c r="C61" s="558"/>
      <c r="D61" s="562"/>
      <c r="E61" s="559"/>
      <c r="F61" s="563"/>
      <c r="G61" s="561"/>
      <c r="H61" s="562"/>
      <c r="I61" s="559"/>
      <c r="J61" s="563"/>
      <c r="K61" s="561"/>
      <c r="L61" s="562"/>
      <c r="M61" s="559"/>
      <c r="N61" s="563"/>
      <c r="O61" s="561"/>
    </row>
    <row r="62" spans="3:15" x14ac:dyDescent="0.2">
      <c r="C62" s="558"/>
      <c r="D62" s="562"/>
      <c r="E62" s="559"/>
      <c r="F62" s="563"/>
      <c r="G62" s="561"/>
      <c r="H62" s="562"/>
      <c r="I62" s="559"/>
      <c r="J62" s="563"/>
      <c r="K62" s="561"/>
      <c r="L62" s="562"/>
      <c r="M62" s="559"/>
      <c r="N62" s="563"/>
      <c r="O62" s="561"/>
    </row>
    <row r="63" spans="3:15" x14ac:dyDescent="0.2">
      <c r="C63" s="558"/>
      <c r="D63" s="562"/>
      <c r="E63" s="559"/>
      <c r="F63" s="563"/>
      <c r="G63" s="561"/>
      <c r="H63" s="562"/>
      <c r="I63" s="559"/>
      <c r="J63" s="563"/>
      <c r="K63" s="561"/>
      <c r="L63" s="562"/>
      <c r="M63" s="559"/>
      <c r="N63" s="563"/>
      <c r="O63" s="561"/>
    </row>
    <row r="64" spans="3:15" x14ac:dyDescent="0.2">
      <c r="C64" s="558"/>
      <c r="D64" s="562"/>
      <c r="E64" s="559"/>
      <c r="F64" s="563"/>
      <c r="G64" s="561"/>
      <c r="H64" s="562"/>
      <c r="I64" s="559"/>
      <c r="J64" s="563"/>
      <c r="K64" s="561"/>
      <c r="L64" s="562"/>
      <c r="M64" s="559"/>
      <c r="N64" s="563"/>
      <c r="O64" s="561"/>
    </row>
    <row r="65" spans="3:15" x14ac:dyDescent="0.2">
      <c r="C65" s="558"/>
      <c r="D65" s="562"/>
      <c r="E65" s="559"/>
      <c r="F65" s="563"/>
      <c r="G65" s="561"/>
      <c r="H65" s="562"/>
      <c r="I65" s="559"/>
      <c r="J65" s="563"/>
      <c r="K65" s="561"/>
      <c r="L65" s="562"/>
      <c r="M65" s="559"/>
      <c r="N65" s="563"/>
      <c r="O65" s="561"/>
    </row>
    <row r="66" spans="3:15" x14ac:dyDescent="0.2">
      <c r="C66" s="558"/>
      <c r="D66" s="562"/>
      <c r="E66" s="559"/>
      <c r="F66" s="563"/>
      <c r="G66" s="561"/>
      <c r="H66" s="562"/>
      <c r="I66" s="559"/>
      <c r="J66" s="563"/>
      <c r="K66" s="561"/>
      <c r="L66" s="562"/>
      <c r="M66" s="559"/>
      <c r="N66" s="563"/>
      <c r="O66" s="561"/>
    </row>
    <row r="67" spans="3:15" x14ac:dyDescent="0.2">
      <c r="C67" s="558"/>
      <c r="D67" s="540"/>
      <c r="E67" s="559"/>
      <c r="F67" s="560"/>
      <c r="G67" s="561"/>
      <c r="H67" s="540"/>
      <c r="I67" s="559"/>
      <c r="J67" s="560"/>
      <c r="K67" s="561"/>
      <c r="L67" s="540"/>
      <c r="M67" s="559"/>
      <c r="N67" s="560"/>
      <c r="O67" s="561"/>
    </row>
    <row r="68" spans="3:15" x14ac:dyDescent="0.2">
      <c r="C68" s="558"/>
      <c r="D68" s="540"/>
      <c r="E68" s="559"/>
      <c r="F68" s="560"/>
      <c r="G68" s="561"/>
      <c r="H68" s="540"/>
      <c r="I68" s="559"/>
      <c r="J68" s="560"/>
      <c r="K68" s="561"/>
      <c r="L68" s="540"/>
      <c r="M68" s="559"/>
      <c r="N68" s="560"/>
      <c r="O68" s="561"/>
    </row>
  </sheetData>
  <autoFilter ref="A1:A68" xr:uid="{98DB38FD-D389-4506-B6D0-EFDB8F431645}"/>
  <dataConsolid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14E6-18F2-40DF-AE09-CF34F35824F6}">
  <sheetPr codeName="Sheet22">
    <tabColor theme="7" tint="0.39997558519241921"/>
  </sheetPr>
  <dimension ref="A1:AH90"/>
  <sheetViews>
    <sheetView showGridLines="0" zoomScale="90" zoomScaleNormal="90" workbookViewId="0">
      <pane xSplit="4" ySplit="4" topLeftCell="E5" activePane="bottomRight" state="frozen"/>
      <selection pane="topRight" activeCell="E1" sqref="E1"/>
      <selection pane="bottomLeft" activeCell="A5" sqref="A5"/>
      <selection pane="bottomRight" activeCell="B1" sqref="B1"/>
    </sheetView>
  </sheetViews>
  <sheetFormatPr defaultColWidth="9.140625" defaultRowHeight="12.75" x14ac:dyDescent="0.2"/>
  <cols>
    <col min="1" max="2" width="2.7109375" style="86" customWidth="1"/>
    <col min="3" max="3" width="35.42578125" style="86" customWidth="1"/>
    <col min="4" max="4" width="7.28515625" style="86" customWidth="1"/>
    <col min="5" max="18" width="11" style="86" customWidth="1"/>
    <col min="19" max="19" width="3.7109375" style="86" customWidth="1"/>
    <col min="20" max="33" width="11" style="86" customWidth="1"/>
    <col min="34" max="34" width="3.7109375" style="86" customWidth="1"/>
    <col min="35" max="36" width="9.140625" style="86" customWidth="1"/>
    <col min="37" max="16384" width="9.140625" style="86"/>
  </cols>
  <sheetData>
    <row r="1" spans="1:34" ht="30" customHeight="1" x14ac:dyDescent="0.2">
      <c r="B1" s="325"/>
      <c r="C1" s="859" t="s">
        <v>386</v>
      </c>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row>
    <row r="2" spans="1:34" ht="13.5" thickBot="1" x14ac:dyDescent="0.25">
      <c r="A2" s="765">
        <v>1</v>
      </c>
      <c r="T2" s="138"/>
      <c r="U2" s="138"/>
      <c r="V2" s="138"/>
      <c r="W2" s="138"/>
      <c r="X2" s="138"/>
      <c r="Y2" s="138"/>
      <c r="Z2" s="138"/>
      <c r="AA2" s="138"/>
      <c r="AB2" s="138"/>
      <c r="AC2" s="138"/>
      <c r="AD2" s="138"/>
      <c r="AE2" s="138"/>
      <c r="AF2" s="138"/>
      <c r="AG2" s="138"/>
    </row>
    <row r="3" spans="1:34" ht="13.5" thickBot="1" x14ac:dyDescent="0.25">
      <c r="A3" s="765">
        <v>1</v>
      </c>
      <c r="C3" s="480" t="s">
        <v>166</v>
      </c>
      <c r="D3" s="216"/>
      <c r="E3" s="85" t="s">
        <v>351</v>
      </c>
      <c r="F3" s="358"/>
      <c r="G3" s="358"/>
      <c r="H3" s="359"/>
      <c r="I3" s="95" t="s">
        <v>352</v>
      </c>
      <c r="J3" s="357"/>
      <c r="K3" s="89" t="s">
        <v>353</v>
      </c>
      <c r="L3" s="355"/>
      <c r="M3" s="355"/>
      <c r="N3" s="355"/>
      <c r="O3" s="355"/>
      <c r="P3" s="355"/>
      <c r="Q3" s="355"/>
      <c r="R3" s="356"/>
      <c r="S3" s="266"/>
      <c r="T3" s="85" t="str">
        <f>"Appraisal Historic Periods ("&amp;'Appraisal Inputs'!I5&amp;")"</f>
        <v>Appraisal Historic Periods (Select ▼)</v>
      </c>
      <c r="U3" s="358"/>
      <c r="V3" s="358"/>
      <c r="W3" s="359"/>
      <c r="X3" s="95" t="str">
        <f>"Forecast ("&amp;'Appraisal Inputs'!I5&amp;")"</f>
        <v>Forecast (Select ▼)</v>
      </c>
      <c r="Y3" s="357"/>
      <c r="Z3" s="89" t="str">
        <f>"Lender Provided Historic Periods ("&amp;'Appraisal Inputs'!I5&amp;")"</f>
        <v>Lender Provided Historic Periods (Select ▼)</v>
      </c>
      <c r="AA3" s="355"/>
      <c r="AB3" s="355"/>
      <c r="AC3" s="355"/>
      <c r="AD3" s="355"/>
      <c r="AE3" s="355"/>
      <c r="AF3" s="355"/>
      <c r="AG3" s="356"/>
      <c r="AH3" s="101"/>
    </row>
    <row r="4" spans="1:34" ht="39" customHeight="1" thickBot="1" x14ac:dyDescent="0.25">
      <c r="A4" s="765">
        <v>1</v>
      </c>
      <c r="C4" s="106" t="s">
        <v>299</v>
      </c>
      <c r="D4" s="460"/>
      <c r="E4" s="126" t="str">
        <f>IF('Appraisal Inputs'!D83="Not Included",'Appraisal Inputs'!D83,'Appraisal Inputs'!D83)</f>
        <v>Not Included</v>
      </c>
      <c r="F4" s="388" t="str">
        <f>IF('Appraisal Inputs'!E83="Not Included",'Appraisal Inputs'!E83,'Appraisal Inputs'!E83)</f>
        <v>Not Included</v>
      </c>
      <c r="G4" s="388" t="str">
        <f>IF('Appraisal Inputs'!F83="Not Included",'Appraisal Inputs'!F83,'Appraisal Inputs'!F83)</f>
        <v>Not Included</v>
      </c>
      <c r="H4" s="389" t="str">
        <f>IF('Appraisal Inputs'!G83="Not Included",'Appraisal Inputs'!G83,'Appraisal Inputs'!G83)</f>
        <v>Not Included</v>
      </c>
      <c r="I4" s="102" t="str">
        <f>'Appraisal Inputs'!H83</f>
        <v>Appraisal (Market)</v>
      </c>
      <c r="J4" s="103" t="str">
        <f>'Lender Inputs'!D83</f>
        <v>Lender (for DSCR)</v>
      </c>
      <c r="K4" s="564" t="str">
        <f>IF('Lender Inputs'!E83="Not Included",'Lender Inputs'!E83,'Lender Inputs'!E83)</f>
        <v xml:space="preserve">Not Included </v>
      </c>
      <c r="L4" s="565" t="str">
        <f>IF('Lender Inputs'!F83="Not Included",'Lender Inputs'!F83,'Lender Inputs'!F83)</f>
        <v xml:space="preserve">Not Included </v>
      </c>
      <c r="M4" s="565" t="str">
        <f>IF('Lender Inputs'!G83="Not Included",'Lender Inputs'!G83,'Lender Inputs'!G83)</f>
        <v xml:space="preserve">Not Included </v>
      </c>
      <c r="N4" s="565" t="str">
        <f>IF('Lender Inputs'!H83="Not Included",'Lender Inputs'!H83,'Lender Inputs'!H83)</f>
        <v xml:space="preserve">Not Included </v>
      </c>
      <c r="O4" s="566" t="str">
        <f>IF('Lender Inputs'!I83="Not Included",'Lender Inputs'!I83,'Lender Inputs'!I83)</f>
        <v xml:space="preserve">Not Included </v>
      </c>
      <c r="P4" s="565" t="str">
        <f>IF('Lender Inputs'!J83="Not Included",'Lender Inputs'!J83,'Lender Inputs'!J83)</f>
        <v xml:space="preserve">Not Included </v>
      </c>
      <c r="Q4" s="565" t="str">
        <f>IF('Lender Inputs'!K83="Not Included",'Lender Inputs'!K83,'Lender Inputs'!K83)</f>
        <v xml:space="preserve">Not Included </v>
      </c>
      <c r="R4" s="124" t="str">
        <f>IF('Lender Inputs'!L83="Not Included",'Lender Inputs'!L83,'Lender Inputs'!L83)</f>
        <v xml:space="preserve">Not Included </v>
      </c>
      <c r="S4" s="266"/>
      <c r="T4" s="126" t="str">
        <f>IF('Appraisal Inputs'!D83="Not Included",'Appraisal Inputs'!D83,'Appraisal Inputs'!D83)</f>
        <v>Not Included</v>
      </c>
      <c r="U4" s="388" t="str">
        <f>IF('Appraisal Inputs'!E83="Not Included",'Appraisal Inputs'!E83,'Appraisal Inputs'!E83)</f>
        <v>Not Included</v>
      </c>
      <c r="V4" s="388" t="str">
        <f>IF('Appraisal Inputs'!F83="Not Included",'Appraisal Inputs'!F83,'Appraisal Inputs'!F83)</f>
        <v>Not Included</v>
      </c>
      <c r="W4" s="389" t="str">
        <f>IF('Appraisal Inputs'!G83="Not Included",'Appraisal Inputs'!G83,'Appraisal Inputs'!G83)</f>
        <v>Not Included</v>
      </c>
      <c r="X4" s="102" t="str">
        <f>'Appraisal Inputs'!H83</f>
        <v>Appraisal (Market)</v>
      </c>
      <c r="Y4" s="103" t="str">
        <f>'Lender Inputs'!D83</f>
        <v>Lender (for DSCR)</v>
      </c>
      <c r="Z4" s="564" t="str">
        <f>IF('Lender Inputs'!E83="Not Included",'Lender Inputs'!E83,'Lender Inputs'!E83)</f>
        <v xml:space="preserve">Not Included </v>
      </c>
      <c r="AA4" s="565" t="str">
        <f>IF('Lender Inputs'!F83="Not Included",'Lender Inputs'!F83,'Lender Inputs'!F83)</f>
        <v xml:space="preserve">Not Included </v>
      </c>
      <c r="AB4" s="565" t="str">
        <f>IF('Lender Inputs'!G83="Not Included",'Lender Inputs'!G83,'Lender Inputs'!G83)</f>
        <v xml:space="preserve">Not Included </v>
      </c>
      <c r="AC4" s="565" t="str">
        <f>IF('Lender Inputs'!H83="Not Included",'Lender Inputs'!H83,'Lender Inputs'!H83)</f>
        <v xml:space="preserve">Not Included </v>
      </c>
      <c r="AD4" s="566" t="str">
        <f>IF('Lender Inputs'!I83="Not Included",'Lender Inputs'!I83,'Lender Inputs'!I83)</f>
        <v xml:space="preserve">Not Included </v>
      </c>
      <c r="AE4" s="565" t="str">
        <f>IF('Lender Inputs'!J83="Not Included",'Lender Inputs'!J83,'Lender Inputs'!J83)</f>
        <v xml:space="preserve">Not Included </v>
      </c>
      <c r="AF4" s="565" t="str">
        <f>IF('Lender Inputs'!K83="Not Included",'Lender Inputs'!K83,'Lender Inputs'!K83)</f>
        <v xml:space="preserve">Not Included </v>
      </c>
      <c r="AG4" s="124" t="str">
        <f>IF('Lender Inputs'!L83="Not Included",'Lender Inputs'!L83,'Lender Inputs'!L83)</f>
        <v xml:space="preserve">Not Included </v>
      </c>
      <c r="AH4" s="101"/>
    </row>
    <row r="5" spans="1:34" x14ac:dyDescent="0.2">
      <c r="A5" s="765">
        <f t="shared" ref="A5:A20" si="0">IF(I5="",0,1)</f>
        <v>0</v>
      </c>
      <c r="C5" s="111" t="str">
        <f>IF('Appraisal Inputs'!C170="","",'Appraisal Inputs'!C170)</f>
        <v>e.g. General &amp; Administrative</v>
      </c>
      <c r="D5" s="461"/>
      <c r="E5" s="459" t="str">
        <f>IF('Appraisal Inputs'!D170="","",'Appraisal Inputs'!D170)</f>
        <v/>
      </c>
      <c r="F5" s="472" t="str">
        <f>IF('Appraisal Inputs'!E170="","",'Appraisal Inputs'!E170)</f>
        <v/>
      </c>
      <c r="G5" s="472" t="str">
        <f>IF('Appraisal Inputs'!F170="","",'Appraisal Inputs'!F170)</f>
        <v/>
      </c>
      <c r="H5" s="473" t="str">
        <f>IF('Appraisal Inputs'!G170="","",'Appraisal Inputs'!G170)</f>
        <v/>
      </c>
      <c r="I5" s="459" t="str">
        <f>IF('Appraisal Inputs'!H170="","",'Appraisal Inputs'!H170)</f>
        <v/>
      </c>
      <c r="J5" s="474" t="str">
        <f>IF('Lender Inputs'!D170="","",'Lender Inputs'!D170)</f>
        <v/>
      </c>
      <c r="K5" s="452" t="str">
        <f>IF('Lender Inputs'!E170="","",'Lender Inputs'!E170)</f>
        <v/>
      </c>
      <c r="L5" s="363" t="str">
        <f>IF('Lender Inputs'!F170="","",'Lender Inputs'!F170)</f>
        <v/>
      </c>
      <c r="M5" s="377" t="str">
        <f>IF('Lender Inputs'!G170="","",'Lender Inputs'!G170)</f>
        <v/>
      </c>
      <c r="N5" s="397" t="str">
        <f>IF('Lender Inputs'!H170="","",'Lender Inputs'!H170)</f>
        <v/>
      </c>
      <c r="O5" s="363" t="str">
        <f>IF('Lender Inputs'!I170="","",'Lender Inputs'!I170)</f>
        <v/>
      </c>
      <c r="P5" s="363" t="str">
        <f>IF('Lender Inputs'!J170="","",'Lender Inputs'!J170)</f>
        <v/>
      </c>
      <c r="Q5" s="377" t="str">
        <f>IF('Lender Inputs'!K170="","",'Lender Inputs'!K170)</f>
        <v/>
      </c>
      <c r="R5" s="367" t="str">
        <f>IF('Lender Inputs'!L170="","",'Lender Inputs'!L170)</f>
        <v/>
      </c>
      <c r="S5" s="266"/>
      <c r="T5" s="419" t="str">
        <f t="shared" ref="T5:T25" si="1">IFERROR(IF(E5="","",E5/$E$43),"-")</f>
        <v/>
      </c>
      <c r="U5" s="348" t="str">
        <f t="shared" ref="U5:U25" si="2">IFERROR(IF(F5="","",F5/$F$43),"-")</f>
        <v/>
      </c>
      <c r="V5" s="348" t="str">
        <f t="shared" ref="V5:V25" si="3">IFERROR(IF(G5="","",G5/$G$43),"-")</f>
        <v/>
      </c>
      <c r="W5" s="420" t="str">
        <f t="shared" ref="W5:W25" si="4">IFERROR(IF(H5="","",H5/$H$43),"-")</f>
        <v/>
      </c>
      <c r="X5" s="421" t="str">
        <f t="shared" ref="X5:X25" si="5">IFERROR(IF(I5="","",I5/$I$43),"-")</f>
        <v/>
      </c>
      <c r="Y5" s="422" t="str">
        <f t="shared" ref="Y5:Y25" si="6">IFERROR(IF(J5="","",J5/$J$43),"-")</f>
        <v/>
      </c>
      <c r="Z5" s="419" t="str">
        <f t="shared" ref="Z5:Z25" si="7">IFERROR(IF(K5="","",K5/$K$43),"-")</f>
        <v/>
      </c>
      <c r="AA5" s="348" t="str">
        <f t="shared" ref="AA5:AA25" si="8">IFERROR(IF(L5="","",L5/$L$43),"-")</f>
        <v/>
      </c>
      <c r="AB5" s="423" t="str">
        <f t="shared" ref="AB5:AB25" si="9">IFERROR(IF(M5="","",M5/$M$43),"-")</f>
        <v/>
      </c>
      <c r="AC5" s="424" t="str">
        <f t="shared" ref="AC5:AC25" si="10">IFERROR(IF(N5="","",N5/$N$43),"-")</f>
        <v/>
      </c>
      <c r="AD5" s="348" t="str">
        <f t="shared" ref="AD5:AD25" si="11">IFERROR(IF(O5="","",O5/$O$43),"-")</f>
        <v/>
      </c>
      <c r="AE5" s="348" t="str">
        <f t="shared" ref="AE5:AE25" si="12">IFERROR(IF(P5="","",P5/$P$43),"-")</f>
        <v/>
      </c>
      <c r="AF5" s="423" t="str">
        <f t="shared" ref="AF5:AF25" si="13">IFERROR(IF(Q5="","",Q5/$Q$43),"-")</f>
        <v/>
      </c>
      <c r="AG5" s="420" t="str">
        <f t="shared" ref="AG5:AG25" si="14">IFERROR(IF(R5="","",R5/$R$43),"-")</f>
        <v/>
      </c>
      <c r="AH5" s="101"/>
    </row>
    <row r="6" spans="1:34" x14ac:dyDescent="0.2">
      <c r="A6" s="765">
        <f t="shared" si="0"/>
        <v>0</v>
      </c>
      <c r="C6" s="111" t="str">
        <f>IF('Appraisal Inputs'!C171="","",'Appraisal Inputs'!C171)</f>
        <v>e.g. Payroll Taxes and Benefits</v>
      </c>
      <c r="D6" s="462"/>
      <c r="E6" s="449" t="str">
        <f>IF('Appraisal Inputs'!D171="","",'Appraisal Inputs'!D171)</f>
        <v/>
      </c>
      <c r="F6" s="360" t="str">
        <f>IF('Appraisal Inputs'!E171="","",'Appraisal Inputs'!E171)</f>
        <v/>
      </c>
      <c r="G6" s="360" t="str">
        <f>IF('Appraisal Inputs'!F171="","",'Appraisal Inputs'!F171)</f>
        <v/>
      </c>
      <c r="H6" s="364" t="str">
        <f>IF('Appraisal Inputs'!G171="","",'Appraisal Inputs'!G171)</f>
        <v/>
      </c>
      <c r="I6" s="449" t="str">
        <f>IF('Appraisal Inputs'!H171="","",'Appraisal Inputs'!H171)</f>
        <v/>
      </c>
      <c r="J6" s="455" t="str">
        <f>IF('Lender Inputs'!D171="","",'Lender Inputs'!D171)</f>
        <v/>
      </c>
      <c r="K6" s="449" t="str">
        <f>IF('Lender Inputs'!E171="","",'Lender Inputs'!E171)</f>
        <v/>
      </c>
      <c r="L6" s="360" t="str">
        <f>IF('Lender Inputs'!F171="","",'Lender Inputs'!F171)</f>
        <v/>
      </c>
      <c r="M6" s="378" t="str">
        <f>IF('Lender Inputs'!G171="","",'Lender Inputs'!G171)</f>
        <v/>
      </c>
      <c r="N6" s="398" t="str">
        <f>IF('Lender Inputs'!H171="","",'Lender Inputs'!H171)</f>
        <v/>
      </c>
      <c r="O6" s="360" t="str">
        <f>IF('Lender Inputs'!I171="","",'Lender Inputs'!I171)</f>
        <v/>
      </c>
      <c r="P6" s="360" t="str">
        <f>IF('Lender Inputs'!J171="","",'Lender Inputs'!J171)</f>
        <v/>
      </c>
      <c r="Q6" s="378" t="str">
        <f>IF('Lender Inputs'!K171="","",'Lender Inputs'!K171)</f>
        <v/>
      </c>
      <c r="R6" s="364" t="str">
        <f>IF('Lender Inputs'!L171="","",'Lender Inputs'!L171)</f>
        <v/>
      </c>
      <c r="S6" s="266"/>
      <c r="T6" s="425" t="str">
        <f t="shared" si="1"/>
        <v/>
      </c>
      <c r="U6" s="349" t="str">
        <f t="shared" si="2"/>
        <v/>
      </c>
      <c r="V6" s="349" t="str">
        <f t="shared" si="3"/>
        <v/>
      </c>
      <c r="W6" s="426" t="str">
        <f t="shared" si="4"/>
        <v/>
      </c>
      <c r="X6" s="425" t="str">
        <f t="shared" si="5"/>
        <v/>
      </c>
      <c r="Y6" s="422" t="str">
        <f t="shared" si="6"/>
        <v/>
      </c>
      <c r="Z6" s="425" t="str">
        <f t="shared" si="7"/>
        <v/>
      </c>
      <c r="AA6" s="349" t="str">
        <f t="shared" si="8"/>
        <v/>
      </c>
      <c r="AB6" s="427" t="str">
        <f t="shared" si="9"/>
        <v/>
      </c>
      <c r="AC6" s="428" t="str">
        <f t="shared" si="10"/>
        <v/>
      </c>
      <c r="AD6" s="349" t="str">
        <f t="shared" si="11"/>
        <v/>
      </c>
      <c r="AE6" s="349" t="str">
        <f t="shared" si="12"/>
        <v/>
      </c>
      <c r="AF6" s="427" t="str">
        <f t="shared" si="13"/>
        <v/>
      </c>
      <c r="AG6" s="426" t="str">
        <f t="shared" si="14"/>
        <v/>
      </c>
      <c r="AH6" s="101"/>
    </row>
    <row r="7" spans="1:34" x14ac:dyDescent="0.2">
      <c r="A7" s="765">
        <f t="shared" si="0"/>
        <v>0</v>
      </c>
      <c r="C7" s="111" t="str">
        <f>IF('Appraisal Inputs'!C172="","",'Appraisal Inputs'!C172)</f>
        <v>e.g. Resident Care</v>
      </c>
      <c r="D7" s="462"/>
      <c r="E7" s="449" t="str">
        <f>IF('Appraisal Inputs'!D172="","",'Appraisal Inputs'!D172)</f>
        <v/>
      </c>
      <c r="F7" s="360" t="str">
        <f>IF('Appraisal Inputs'!E172="","",'Appraisal Inputs'!E172)</f>
        <v/>
      </c>
      <c r="G7" s="360" t="str">
        <f>IF('Appraisal Inputs'!F172="","",'Appraisal Inputs'!F172)</f>
        <v/>
      </c>
      <c r="H7" s="364" t="str">
        <f>IF('Appraisal Inputs'!G172="","",'Appraisal Inputs'!G172)</f>
        <v/>
      </c>
      <c r="I7" s="449" t="str">
        <f>IF('Appraisal Inputs'!H172="","",'Appraisal Inputs'!H172)</f>
        <v/>
      </c>
      <c r="J7" s="455" t="str">
        <f>IF('Lender Inputs'!D172="","",'Lender Inputs'!D172)</f>
        <v/>
      </c>
      <c r="K7" s="449" t="str">
        <f>IF('Lender Inputs'!E172="","",'Lender Inputs'!E172)</f>
        <v/>
      </c>
      <c r="L7" s="360" t="str">
        <f>IF('Lender Inputs'!F172="","",'Lender Inputs'!F172)</f>
        <v/>
      </c>
      <c r="M7" s="378" t="str">
        <f>IF('Lender Inputs'!G172="","",'Lender Inputs'!G172)</f>
        <v/>
      </c>
      <c r="N7" s="398" t="str">
        <f>IF('Lender Inputs'!H172="","",'Lender Inputs'!H172)</f>
        <v/>
      </c>
      <c r="O7" s="360" t="str">
        <f>IF('Lender Inputs'!I172="","",'Lender Inputs'!I172)</f>
        <v/>
      </c>
      <c r="P7" s="360" t="str">
        <f>IF('Lender Inputs'!J172="","",'Lender Inputs'!J172)</f>
        <v/>
      </c>
      <c r="Q7" s="378" t="str">
        <f>IF('Lender Inputs'!K172="","",'Lender Inputs'!K172)</f>
        <v/>
      </c>
      <c r="R7" s="364" t="str">
        <f>IF('Lender Inputs'!L172="","",'Lender Inputs'!L172)</f>
        <v/>
      </c>
      <c r="S7" s="266"/>
      <c r="T7" s="425" t="str">
        <f t="shared" si="1"/>
        <v/>
      </c>
      <c r="U7" s="349" t="str">
        <f t="shared" si="2"/>
        <v/>
      </c>
      <c r="V7" s="349" t="str">
        <f t="shared" si="3"/>
        <v/>
      </c>
      <c r="W7" s="426" t="str">
        <f t="shared" si="4"/>
        <v/>
      </c>
      <c r="X7" s="425" t="str">
        <f t="shared" si="5"/>
        <v/>
      </c>
      <c r="Y7" s="422" t="str">
        <f t="shared" si="6"/>
        <v/>
      </c>
      <c r="Z7" s="425" t="str">
        <f t="shared" si="7"/>
        <v/>
      </c>
      <c r="AA7" s="349" t="str">
        <f t="shared" si="8"/>
        <v/>
      </c>
      <c r="AB7" s="427" t="str">
        <f t="shared" si="9"/>
        <v/>
      </c>
      <c r="AC7" s="428" t="str">
        <f t="shared" si="10"/>
        <v/>
      </c>
      <c r="AD7" s="349" t="str">
        <f t="shared" si="11"/>
        <v/>
      </c>
      <c r="AE7" s="349" t="str">
        <f t="shared" si="12"/>
        <v/>
      </c>
      <c r="AF7" s="427" t="str">
        <f t="shared" si="13"/>
        <v/>
      </c>
      <c r="AG7" s="426" t="str">
        <f t="shared" si="14"/>
        <v/>
      </c>
      <c r="AH7" s="101"/>
    </row>
    <row r="8" spans="1:34" x14ac:dyDescent="0.2">
      <c r="A8" s="765">
        <f t="shared" si="0"/>
        <v>0</v>
      </c>
      <c r="C8" s="111" t="str">
        <f>IF('Appraisal Inputs'!C173="","",'Appraisal Inputs'!C173)</f>
        <v>e.g. Food Services</v>
      </c>
      <c r="D8" s="462"/>
      <c r="E8" s="449" t="str">
        <f>IF('Appraisal Inputs'!D173="","",'Appraisal Inputs'!D173)</f>
        <v/>
      </c>
      <c r="F8" s="360" t="str">
        <f>IF('Appraisal Inputs'!E173="","",'Appraisal Inputs'!E173)</f>
        <v/>
      </c>
      <c r="G8" s="360" t="str">
        <f>IF('Appraisal Inputs'!F173="","",'Appraisal Inputs'!F173)</f>
        <v/>
      </c>
      <c r="H8" s="364" t="str">
        <f>IF('Appraisal Inputs'!G173="","",'Appraisal Inputs'!G173)</f>
        <v/>
      </c>
      <c r="I8" s="449" t="str">
        <f>IF('Appraisal Inputs'!H173="","",'Appraisal Inputs'!H173)</f>
        <v/>
      </c>
      <c r="J8" s="455" t="str">
        <f>IF('Lender Inputs'!D173="","",'Lender Inputs'!D173)</f>
        <v/>
      </c>
      <c r="K8" s="449" t="str">
        <f>IF('Lender Inputs'!E173="","",'Lender Inputs'!E173)</f>
        <v/>
      </c>
      <c r="L8" s="360" t="str">
        <f>IF('Lender Inputs'!F173="","",'Lender Inputs'!F173)</f>
        <v/>
      </c>
      <c r="M8" s="378" t="str">
        <f>IF('Lender Inputs'!G173="","",'Lender Inputs'!G173)</f>
        <v/>
      </c>
      <c r="N8" s="398" t="str">
        <f>IF('Lender Inputs'!H173="","",'Lender Inputs'!H173)</f>
        <v/>
      </c>
      <c r="O8" s="360" t="str">
        <f>IF('Lender Inputs'!I173="","",'Lender Inputs'!I173)</f>
        <v/>
      </c>
      <c r="P8" s="360" t="str">
        <f>IF('Lender Inputs'!J173="","",'Lender Inputs'!J173)</f>
        <v/>
      </c>
      <c r="Q8" s="378" t="str">
        <f>IF('Lender Inputs'!K173="","",'Lender Inputs'!K173)</f>
        <v/>
      </c>
      <c r="R8" s="364" t="str">
        <f>IF('Lender Inputs'!L173="","",'Lender Inputs'!L173)</f>
        <v/>
      </c>
      <c r="S8" s="266"/>
      <c r="T8" s="425" t="str">
        <f t="shared" si="1"/>
        <v/>
      </c>
      <c r="U8" s="349" t="str">
        <f t="shared" si="2"/>
        <v/>
      </c>
      <c r="V8" s="349" t="str">
        <f t="shared" si="3"/>
        <v/>
      </c>
      <c r="W8" s="426" t="str">
        <f t="shared" si="4"/>
        <v/>
      </c>
      <c r="X8" s="425" t="str">
        <f t="shared" si="5"/>
        <v/>
      </c>
      <c r="Y8" s="422" t="str">
        <f t="shared" si="6"/>
        <v/>
      </c>
      <c r="Z8" s="425" t="str">
        <f t="shared" si="7"/>
        <v/>
      </c>
      <c r="AA8" s="349" t="str">
        <f t="shared" si="8"/>
        <v/>
      </c>
      <c r="AB8" s="427" t="str">
        <f t="shared" si="9"/>
        <v/>
      </c>
      <c r="AC8" s="428" t="str">
        <f t="shared" si="10"/>
        <v/>
      </c>
      <c r="AD8" s="349" t="str">
        <f t="shared" si="11"/>
        <v/>
      </c>
      <c r="AE8" s="349" t="str">
        <f t="shared" si="12"/>
        <v/>
      </c>
      <c r="AF8" s="427" t="str">
        <f t="shared" si="13"/>
        <v/>
      </c>
      <c r="AG8" s="426" t="str">
        <f t="shared" si="14"/>
        <v/>
      </c>
      <c r="AH8" s="101"/>
    </row>
    <row r="9" spans="1:34" x14ac:dyDescent="0.2">
      <c r="A9" s="765">
        <f t="shared" si="0"/>
        <v>0</v>
      </c>
      <c r="C9" s="111" t="str">
        <f>IF('Appraisal Inputs'!C174="","",'Appraisal Inputs'!C174)</f>
        <v>e.g. Activities</v>
      </c>
      <c r="D9" s="462"/>
      <c r="E9" s="449" t="str">
        <f>IF('Appraisal Inputs'!D174="","",'Appraisal Inputs'!D174)</f>
        <v/>
      </c>
      <c r="F9" s="360" t="str">
        <f>IF('Appraisal Inputs'!E174="","",'Appraisal Inputs'!E174)</f>
        <v/>
      </c>
      <c r="G9" s="360" t="str">
        <f>IF('Appraisal Inputs'!F174="","",'Appraisal Inputs'!F174)</f>
        <v/>
      </c>
      <c r="H9" s="364" t="str">
        <f>IF('Appraisal Inputs'!G174="","",'Appraisal Inputs'!G174)</f>
        <v/>
      </c>
      <c r="I9" s="449" t="str">
        <f>IF('Appraisal Inputs'!H174="","",'Appraisal Inputs'!H174)</f>
        <v/>
      </c>
      <c r="J9" s="455" t="str">
        <f>IF('Lender Inputs'!D174="","",'Lender Inputs'!D174)</f>
        <v/>
      </c>
      <c r="K9" s="449" t="str">
        <f>IF('Lender Inputs'!E174="","",'Lender Inputs'!E174)</f>
        <v/>
      </c>
      <c r="L9" s="360" t="str">
        <f>IF('Lender Inputs'!F174="","",'Lender Inputs'!F174)</f>
        <v/>
      </c>
      <c r="M9" s="378" t="str">
        <f>IF('Lender Inputs'!G174="","",'Lender Inputs'!G174)</f>
        <v/>
      </c>
      <c r="N9" s="398" t="str">
        <f>IF('Lender Inputs'!H174="","",'Lender Inputs'!H174)</f>
        <v/>
      </c>
      <c r="O9" s="360" t="str">
        <f>IF('Lender Inputs'!I174="","",'Lender Inputs'!I174)</f>
        <v/>
      </c>
      <c r="P9" s="360" t="str">
        <f>IF('Lender Inputs'!J174="","",'Lender Inputs'!J174)</f>
        <v/>
      </c>
      <c r="Q9" s="378" t="str">
        <f>IF('Lender Inputs'!K174="","",'Lender Inputs'!K174)</f>
        <v/>
      </c>
      <c r="R9" s="364" t="str">
        <f>IF('Lender Inputs'!L174="","",'Lender Inputs'!L174)</f>
        <v/>
      </c>
      <c r="S9" s="266"/>
      <c r="T9" s="425" t="str">
        <f t="shared" si="1"/>
        <v/>
      </c>
      <c r="U9" s="349" t="str">
        <f t="shared" si="2"/>
        <v/>
      </c>
      <c r="V9" s="349" t="str">
        <f t="shared" si="3"/>
        <v/>
      </c>
      <c r="W9" s="426" t="str">
        <f t="shared" si="4"/>
        <v/>
      </c>
      <c r="X9" s="425" t="str">
        <f t="shared" si="5"/>
        <v/>
      </c>
      <c r="Y9" s="422" t="str">
        <f t="shared" si="6"/>
        <v/>
      </c>
      <c r="Z9" s="425" t="str">
        <f t="shared" si="7"/>
        <v/>
      </c>
      <c r="AA9" s="349" t="str">
        <f t="shared" si="8"/>
        <v/>
      </c>
      <c r="AB9" s="427" t="str">
        <f t="shared" si="9"/>
        <v/>
      </c>
      <c r="AC9" s="428" t="str">
        <f t="shared" si="10"/>
        <v/>
      </c>
      <c r="AD9" s="349" t="str">
        <f t="shared" si="11"/>
        <v/>
      </c>
      <c r="AE9" s="349" t="str">
        <f t="shared" si="12"/>
        <v/>
      </c>
      <c r="AF9" s="427" t="str">
        <f t="shared" si="13"/>
        <v/>
      </c>
      <c r="AG9" s="426" t="str">
        <f t="shared" si="14"/>
        <v/>
      </c>
      <c r="AH9" s="101"/>
    </row>
    <row r="10" spans="1:34" x14ac:dyDescent="0.2">
      <c r="A10" s="765">
        <f t="shared" si="0"/>
        <v>0</v>
      </c>
      <c r="C10" s="111" t="str">
        <f>IF('Appraisal Inputs'!C175="","",'Appraisal Inputs'!C175)</f>
        <v>e.g. Housekeeping  &amp; Laundry</v>
      </c>
      <c r="D10" s="462"/>
      <c r="E10" s="449" t="str">
        <f>IF('Appraisal Inputs'!D175="","",'Appraisal Inputs'!D175)</f>
        <v/>
      </c>
      <c r="F10" s="360" t="str">
        <f>IF('Appraisal Inputs'!E175="","",'Appraisal Inputs'!E175)</f>
        <v/>
      </c>
      <c r="G10" s="360" t="str">
        <f>IF('Appraisal Inputs'!F175="","",'Appraisal Inputs'!F175)</f>
        <v/>
      </c>
      <c r="H10" s="364" t="str">
        <f>IF('Appraisal Inputs'!G175="","",'Appraisal Inputs'!G175)</f>
        <v/>
      </c>
      <c r="I10" s="449" t="str">
        <f>IF('Appraisal Inputs'!H175="","",'Appraisal Inputs'!H175)</f>
        <v/>
      </c>
      <c r="J10" s="455" t="str">
        <f>IF('Lender Inputs'!D175="","",'Lender Inputs'!D175)</f>
        <v/>
      </c>
      <c r="K10" s="449" t="str">
        <f>IF('Lender Inputs'!E175="","",'Lender Inputs'!E175)</f>
        <v/>
      </c>
      <c r="L10" s="360" t="str">
        <f>IF('Lender Inputs'!F175="","",'Lender Inputs'!F175)</f>
        <v/>
      </c>
      <c r="M10" s="378" t="str">
        <f>IF('Lender Inputs'!G175="","",'Lender Inputs'!G175)</f>
        <v/>
      </c>
      <c r="N10" s="398" t="str">
        <f>IF('Lender Inputs'!H175="","",'Lender Inputs'!H175)</f>
        <v/>
      </c>
      <c r="O10" s="360" t="str">
        <f>IF('Lender Inputs'!I175="","",'Lender Inputs'!I175)</f>
        <v/>
      </c>
      <c r="P10" s="360" t="str">
        <f>IF('Lender Inputs'!J175="","",'Lender Inputs'!J175)</f>
        <v/>
      </c>
      <c r="Q10" s="378" t="str">
        <f>IF('Lender Inputs'!K175="","",'Lender Inputs'!K175)</f>
        <v/>
      </c>
      <c r="R10" s="364" t="str">
        <f>IF('Lender Inputs'!L175="","",'Lender Inputs'!L175)</f>
        <v/>
      </c>
      <c r="S10" s="266"/>
      <c r="T10" s="425" t="str">
        <f t="shared" si="1"/>
        <v/>
      </c>
      <c r="U10" s="349" t="str">
        <f t="shared" si="2"/>
        <v/>
      </c>
      <c r="V10" s="349" t="str">
        <f t="shared" si="3"/>
        <v/>
      </c>
      <c r="W10" s="426" t="str">
        <f t="shared" si="4"/>
        <v/>
      </c>
      <c r="X10" s="425" t="str">
        <f t="shared" si="5"/>
        <v/>
      </c>
      <c r="Y10" s="422" t="str">
        <f t="shared" si="6"/>
        <v/>
      </c>
      <c r="Z10" s="425" t="str">
        <f t="shared" si="7"/>
        <v/>
      </c>
      <c r="AA10" s="349" t="str">
        <f t="shared" si="8"/>
        <v/>
      </c>
      <c r="AB10" s="427" t="str">
        <f t="shared" si="9"/>
        <v/>
      </c>
      <c r="AC10" s="428" t="str">
        <f t="shared" si="10"/>
        <v/>
      </c>
      <c r="AD10" s="349" t="str">
        <f t="shared" si="11"/>
        <v/>
      </c>
      <c r="AE10" s="349" t="str">
        <f t="shared" si="12"/>
        <v/>
      </c>
      <c r="AF10" s="427" t="str">
        <f t="shared" si="13"/>
        <v/>
      </c>
      <c r="AG10" s="426" t="str">
        <f t="shared" si="14"/>
        <v/>
      </c>
      <c r="AH10" s="101"/>
    </row>
    <row r="11" spans="1:34" x14ac:dyDescent="0.2">
      <c r="A11" s="765">
        <f t="shared" si="0"/>
        <v>0</v>
      </c>
      <c r="C11" s="111" t="str">
        <f>IF('Appraisal Inputs'!C176="","",'Appraisal Inputs'!C176)</f>
        <v>e.g. Maintenance</v>
      </c>
      <c r="D11" s="462"/>
      <c r="E11" s="449" t="str">
        <f>IF('Appraisal Inputs'!D176="","",'Appraisal Inputs'!D176)</f>
        <v/>
      </c>
      <c r="F11" s="360" t="str">
        <f>IF('Appraisal Inputs'!E176="","",'Appraisal Inputs'!E176)</f>
        <v/>
      </c>
      <c r="G11" s="360" t="str">
        <f>IF('Appraisal Inputs'!F176="","",'Appraisal Inputs'!F176)</f>
        <v/>
      </c>
      <c r="H11" s="364" t="str">
        <f>IF('Appraisal Inputs'!G176="","",'Appraisal Inputs'!G176)</f>
        <v/>
      </c>
      <c r="I11" s="449" t="str">
        <f>IF('Appraisal Inputs'!H176="","",'Appraisal Inputs'!H176)</f>
        <v/>
      </c>
      <c r="J11" s="455" t="str">
        <f>IF('Lender Inputs'!D176="","",'Lender Inputs'!D176)</f>
        <v/>
      </c>
      <c r="K11" s="449" t="str">
        <f>IF('Lender Inputs'!E176="","",'Lender Inputs'!E176)</f>
        <v/>
      </c>
      <c r="L11" s="360" t="str">
        <f>IF('Lender Inputs'!F176="","",'Lender Inputs'!F176)</f>
        <v/>
      </c>
      <c r="M11" s="378" t="str">
        <f>IF('Lender Inputs'!G176="","",'Lender Inputs'!G176)</f>
        <v/>
      </c>
      <c r="N11" s="398" t="str">
        <f>IF('Lender Inputs'!H176="","",'Lender Inputs'!H176)</f>
        <v/>
      </c>
      <c r="O11" s="360" t="str">
        <f>IF('Lender Inputs'!I176="","",'Lender Inputs'!I176)</f>
        <v/>
      </c>
      <c r="P11" s="360" t="str">
        <f>IF('Lender Inputs'!J176="","",'Lender Inputs'!J176)</f>
        <v/>
      </c>
      <c r="Q11" s="378" t="str">
        <f>IF('Lender Inputs'!K176="","",'Lender Inputs'!K176)</f>
        <v/>
      </c>
      <c r="R11" s="364" t="str">
        <f>IF('Lender Inputs'!L176="","",'Lender Inputs'!L176)</f>
        <v/>
      </c>
      <c r="S11" s="266"/>
      <c r="T11" s="425" t="str">
        <f t="shared" si="1"/>
        <v/>
      </c>
      <c r="U11" s="349" t="str">
        <f t="shared" si="2"/>
        <v/>
      </c>
      <c r="V11" s="349" t="str">
        <f t="shared" si="3"/>
        <v/>
      </c>
      <c r="W11" s="426" t="str">
        <f t="shared" si="4"/>
        <v/>
      </c>
      <c r="X11" s="425" t="str">
        <f t="shared" si="5"/>
        <v/>
      </c>
      <c r="Y11" s="422" t="str">
        <f t="shared" si="6"/>
        <v/>
      </c>
      <c r="Z11" s="425" t="str">
        <f t="shared" si="7"/>
        <v/>
      </c>
      <c r="AA11" s="349" t="str">
        <f t="shared" si="8"/>
        <v/>
      </c>
      <c r="AB11" s="427" t="str">
        <f t="shared" si="9"/>
        <v/>
      </c>
      <c r="AC11" s="428" t="str">
        <f t="shared" si="10"/>
        <v/>
      </c>
      <c r="AD11" s="349" t="str">
        <f t="shared" si="11"/>
        <v/>
      </c>
      <c r="AE11" s="349" t="str">
        <f t="shared" si="12"/>
        <v/>
      </c>
      <c r="AF11" s="427" t="str">
        <f t="shared" si="13"/>
        <v/>
      </c>
      <c r="AG11" s="426" t="str">
        <f t="shared" si="14"/>
        <v/>
      </c>
      <c r="AH11" s="101"/>
    </row>
    <row r="12" spans="1:34" x14ac:dyDescent="0.2">
      <c r="A12" s="765">
        <f t="shared" si="0"/>
        <v>0</v>
      </c>
      <c r="C12" s="111" t="str">
        <f>IF('Appraisal Inputs'!C177="","",'Appraisal Inputs'!C177)</f>
        <v>e.g. Utilities</v>
      </c>
      <c r="D12" s="462"/>
      <c r="E12" s="449" t="str">
        <f>IF('Appraisal Inputs'!D177="","",'Appraisal Inputs'!D177)</f>
        <v/>
      </c>
      <c r="F12" s="360" t="str">
        <f>IF('Appraisal Inputs'!E177="","",'Appraisal Inputs'!E177)</f>
        <v/>
      </c>
      <c r="G12" s="360" t="str">
        <f>IF('Appraisal Inputs'!F177="","",'Appraisal Inputs'!F177)</f>
        <v/>
      </c>
      <c r="H12" s="364" t="str">
        <f>IF('Appraisal Inputs'!G177="","",'Appraisal Inputs'!G177)</f>
        <v/>
      </c>
      <c r="I12" s="449" t="str">
        <f>IF('Appraisal Inputs'!H177="","",'Appraisal Inputs'!H177)</f>
        <v/>
      </c>
      <c r="J12" s="455" t="str">
        <f>IF('Lender Inputs'!D177="","",'Lender Inputs'!D177)</f>
        <v/>
      </c>
      <c r="K12" s="449" t="str">
        <f>IF('Lender Inputs'!E177="","",'Lender Inputs'!E177)</f>
        <v/>
      </c>
      <c r="L12" s="360" t="str">
        <f>IF('Lender Inputs'!F177="","",'Lender Inputs'!F177)</f>
        <v/>
      </c>
      <c r="M12" s="378" t="str">
        <f>IF('Lender Inputs'!G177="","",'Lender Inputs'!G177)</f>
        <v/>
      </c>
      <c r="N12" s="398" t="str">
        <f>IF('Lender Inputs'!H177="","",'Lender Inputs'!H177)</f>
        <v/>
      </c>
      <c r="O12" s="360" t="str">
        <f>IF('Lender Inputs'!I177="","",'Lender Inputs'!I177)</f>
        <v/>
      </c>
      <c r="P12" s="360" t="str">
        <f>IF('Lender Inputs'!J177="","",'Lender Inputs'!J177)</f>
        <v/>
      </c>
      <c r="Q12" s="378" t="str">
        <f>IF('Lender Inputs'!K177="","",'Lender Inputs'!K177)</f>
        <v/>
      </c>
      <c r="R12" s="364" t="str">
        <f>IF('Lender Inputs'!L177="","",'Lender Inputs'!L177)</f>
        <v/>
      </c>
      <c r="S12" s="266"/>
      <c r="T12" s="425" t="str">
        <f t="shared" si="1"/>
        <v/>
      </c>
      <c r="U12" s="349" t="str">
        <f t="shared" si="2"/>
        <v/>
      </c>
      <c r="V12" s="349" t="str">
        <f t="shared" si="3"/>
        <v/>
      </c>
      <c r="W12" s="426" t="str">
        <f t="shared" si="4"/>
        <v/>
      </c>
      <c r="X12" s="425" t="str">
        <f t="shared" si="5"/>
        <v/>
      </c>
      <c r="Y12" s="422" t="str">
        <f t="shared" si="6"/>
        <v/>
      </c>
      <c r="Z12" s="425" t="str">
        <f t="shared" si="7"/>
        <v/>
      </c>
      <c r="AA12" s="349" t="str">
        <f t="shared" si="8"/>
        <v/>
      </c>
      <c r="AB12" s="427" t="str">
        <f t="shared" si="9"/>
        <v/>
      </c>
      <c r="AC12" s="428" t="str">
        <f t="shared" si="10"/>
        <v/>
      </c>
      <c r="AD12" s="349" t="str">
        <f t="shared" si="11"/>
        <v/>
      </c>
      <c r="AE12" s="349" t="str">
        <f t="shared" si="12"/>
        <v/>
      </c>
      <c r="AF12" s="427" t="str">
        <f t="shared" si="13"/>
        <v/>
      </c>
      <c r="AG12" s="426" t="str">
        <f t="shared" si="14"/>
        <v/>
      </c>
      <c r="AH12" s="101"/>
    </row>
    <row r="13" spans="1:34" x14ac:dyDescent="0.2">
      <c r="A13" s="765">
        <f t="shared" si="0"/>
        <v>0</v>
      </c>
      <c r="C13" s="111" t="str">
        <f>IF('Appraisal Inputs'!C178="","",'Appraisal Inputs'!C178)</f>
        <v>e.g. Insurance (property &amp; liability)</v>
      </c>
      <c r="D13" s="462"/>
      <c r="E13" s="449" t="str">
        <f>IF('Appraisal Inputs'!D178="","",'Appraisal Inputs'!D178)</f>
        <v/>
      </c>
      <c r="F13" s="360" t="str">
        <f>IF('Appraisal Inputs'!E178="","",'Appraisal Inputs'!E178)</f>
        <v/>
      </c>
      <c r="G13" s="360" t="str">
        <f>IF('Appraisal Inputs'!F178="","",'Appraisal Inputs'!F178)</f>
        <v/>
      </c>
      <c r="H13" s="364" t="str">
        <f>IF('Appraisal Inputs'!G178="","",'Appraisal Inputs'!G178)</f>
        <v/>
      </c>
      <c r="I13" s="449" t="str">
        <f>IF('Appraisal Inputs'!H178="","",'Appraisal Inputs'!H178)</f>
        <v/>
      </c>
      <c r="J13" s="455" t="str">
        <f>IF('Lender Inputs'!D178="","",'Lender Inputs'!D178)</f>
        <v/>
      </c>
      <c r="K13" s="449" t="str">
        <f>IF('Lender Inputs'!E178="","",'Lender Inputs'!E178)</f>
        <v/>
      </c>
      <c r="L13" s="360" t="str">
        <f>IF('Lender Inputs'!F178="","",'Lender Inputs'!F178)</f>
        <v/>
      </c>
      <c r="M13" s="378" t="str">
        <f>IF('Lender Inputs'!G178="","",'Lender Inputs'!G178)</f>
        <v/>
      </c>
      <c r="N13" s="398" t="str">
        <f>IF('Lender Inputs'!H178="","",'Lender Inputs'!H178)</f>
        <v/>
      </c>
      <c r="O13" s="360" t="str">
        <f>IF('Lender Inputs'!I178="","",'Lender Inputs'!I178)</f>
        <v/>
      </c>
      <c r="P13" s="360" t="str">
        <f>IF('Lender Inputs'!J178="","",'Lender Inputs'!J178)</f>
        <v/>
      </c>
      <c r="Q13" s="378" t="str">
        <f>IF('Lender Inputs'!K178="","",'Lender Inputs'!K178)</f>
        <v/>
      </c>
      <c r="R13" s="364" t="str">
        <f>IF('Lender Inputs'!L178="","",'Lender Inputs'!L178)</f>
        <v/>
      </c>
      <c r="S13" s="266"/>
      <c r="T13" s="425" t="str">
        <f t="shared" si="1"/>
        <v/>
      </c>
      <c r="U13" s="349" t="str">
        <f t="shared" si="2"/>
        <v/>
      </c>
      <c r="V13" s="349" t="str">
        <f t="shared" si="3"/>
        <v/>
      </c>
      <c r="W13" s="426" t="str">
        <f t="shared" si="4"/>
        <v/>
      </c>
      <c r="X13" s="425" t="str">
        <f t="shared" si="5"/>
        <v/>
      </c>
      <c r="Y13" s="422" t="str">
        <f t="shared" si="6"/>
        <v/>
      </c>
      <c r="Z13" s="425" t="str">
        <f t="shared" si="7"/>
        <v/>
      </c>
      <c r="AA13" s="349" t="str">
        <f t="shared" si="8"/>
        <v/>
      </c>
      <c r="AB13" s="427" t="str">
        <f t="shared" si="9"/>
        <v/>
      </c>
      <c r="AC13" s="428" t="str">
        <f t="shared" si="10"/>
        <v/>
      </c>
      <c r="AD13" s="349" t="str">
        <f t="shared" si="11"/>
        <v/>
      </c>
      <c r="AE13" s="349" t="str">
        <f t="shared" si="12"/>
        <v/>
      </c>
      <c r="AF13" s="427" t="str">
        <f t="shared" si="13"/>
        <v/>
      </c>
      <c r="AG13" s="426" t="str">
        <f t="shared" si="14"/>
        <v/>
      </c>
      <c r="AH13" s="101"/>
    </row>
    <row r="14" spans="1:34" x14ac:dyDescent="0.2">
      <c r="A14" s="765">
        <f t="shared" si="0"/>
        <v>0</v>
      </c>
      <c r="C14" s="111" t="str">
        <f>IF('Appraisal Inputs'!C179="","",'Appraisal Inputs'!C179)</f>
        <v>e.g. Marketing and Promotion</v>
      </c>
      <c r="D14" s="462"/>
      <c r="E14" s="449" t="str">
        <f>IF('Appraisal Inputs'!D179="","",'Appraisal Inputs'!D179)</f>
        <v/>
      </c>
      <c r="F14" s="360" t="str">
        <f>IF('Appraisal Inputs'!E179="","",'Appraisal Inputs'!E179)</f>
        <v/>
      </c>
      <c r="G14" s="360" t="str">
        <f>IF('Appraisal Inputs'!F179="","",'Appraisal Inputs'!F179)</f>
        <v/>
      </c>
      <c r="H14" s="364" t="str">
        <f>IF('Appraisal Inputs'!G179="","",'Appraisal Inputs'!G179)</f>
        <v/>
      </c>
      <c r="I14" s="449" t="str">
        <f>IF('Appraisal Inputs'!H179="","",'Appraisal Inputs'!H179)</f>
        <v/>
      </c>
      <c r="J14" s="455" t="str">
        <f>IF('Lender Inputs'!D179="","",'Lender Inputs'!D179)</f>
        <v/>
      </c>
      <c r="K14" s="449" t="str">
        <f>IF('Lender Inputs'!E179="","",'Lender Inputs'!E179)</f>
        <v/>
      </c>
      <c r="L14" s="360" t="str">
        <f>IF('Lender Inputs'!F179="","",'Lender Inputs'!F179)</f>
        <v/>
      </c>
      <c r="M14" s="378" t="str">
        <f>IF('Lender Inputs'!G179="","",'Lender Inputs'!G179)</f>
        <v/>
      </c>
      <c r="N14" s="398" t="str">
        <f>IF('Lender Inputs'!H179="","",'Lender Inputs'!H179)</f>
        <v/>
      </c>
      <c r="O14" s="360" t="str">
        <f>IF('Lender Inputs'!I179="","",'Lender Inputs'!I179)</f>
        <v/>
      </c>
      <c r="P14" s="360" t="str">
        <f>IF('Lender Inputs'!J179="","",'Lender Inputs'!J179)</f>
        <v/>
      </c>
      <c r="Q14" s="378" t="str">
        <f>IF('Lender Inputs'!K179="","",'Lender Inputs'!K179)</f>
        <v/>
      </c>
      <c r="R14" s="364" t="str">
        <f>IF('Lender Inputs'!L179="","",'Lender Inputs'!L179)</f>
        <v/>
      </c>
      <c r="S14" s="266"/>
      <c r="T14" s="425" t="str">
        <f t="shared" si="1"/>
        <v/>
      </c>
      <c r="U14" s="349" t="str">
        <f t="shared" si="2"/>
        <v/>
      </c>
      <c r="V14" s="349" t="str">
        <f t="shared" si="3"/>
        <v/>
      </c>
      <c r="W14" s="426" t="str">
        <f t="shared" si="4"/>
        <v/>
      </c>
      <c r="X14" s="425" t="str">
        <f t="shared" si="5"/>
        <v/>
      </c>
      <c r="Y14" s="422" t="str">
        <f t="shared" si="6"/>
        <v/>
      </c>
      <c r="Z14" s="425" t="str">
        <f t="shared" si="7"/>
        <v/>
      </c>
      <c r="AA14" s="349" t="str">
        <f t="shared" si="8"/>
        <v/>
      </c>
      <c r="AB14" s="427" t="str">
        <f t="shared" si="9"/>
        <v/>
      </c>
      <c r="AC14" s="428" t="str">
        <f t="shared" si="10"/>
        <v/>
      </c>
      <c r="AD14" s="349" t="str">
        <f t="shared" si="11"/>
        <v/>
      </c>
      <c r="AE14" s="349" t="str">
        <f t="shared" si="12"/>
        <v/>
      </c>
      <c r="AF14" s="427" t="str">
        <f t="shared" si="13"/>
        <v/>
      </c>
      <c r="AG14" s="426" t="str">
        <f t="shared" si="14"/>
        <v/>
      </c>
      <c r="AH14" s="101"/>
    </row>
    <row r="15" spans="1:34" x14ac:dyDescent="0.2">
      <c r="A15" s="765">
        <f t="shared" si="0"/>
        <v>0</v>
      </c>
      <c r="C15" s="111" t="str">
        <f>IF('Appraisal Inputs'!C180="","",'Appraisal Inputs'!C180)</f>
        <v>e.g. Ground Rent</v>
      </c>
      <c r="D15" s="462"/>
      <c r="E15" s="449" t="str">
        <f>IF('Appraisal Inputs'!D180="","",'Appraisal Inputs'!D180)</f>
        <v/>
      </c>
      <c r="F15" s="360" t="str">
        <f>IF('Appraisal Inputs'!E180="","",'Appraisal Inputs'!E180)</f>
        <v/>
      </c>
      <c r="G15" s="360" t="str">
        <f>IF('Appraisal Inputs'!F180="","",'Appraisal Inputs'!F180)</f>
        <v/>
      </c>
      <c r="H15" s="364" t="str">
        <f>IF('Appraisal Inputs'!G180="","",'Appraisal Inputs'!G180)</f>
        <v/>
      </c>
      <c r="I15" s="449" t="str">
        <f>IF('Appraisal Inputs'!H180="","",'Appraisal Inputs'!H180)</f>
        <v/>
      </c>
      <c r="J15" s="455" t="str">
        <f>IF('Lender Inputs'!D180="","",'Lender Inputs'!D180)</f>
        <v/>
      </c>
      <c r="K15" s="449" t="str">
        <f>IF('Lender Inputs'!E180="","",'Lender Inputs'!E180)</f>
        <v/>
      </c>
      <c r="L15" s="360" t="str">
        <f>IF('Lender Inputs'!F180="","",'Lender Inputs'!F180)</f>
        <v/>
      </c>
      <c r="M15" s="378" t="str">
        <f>IF('Lender Inputs'!G180="","",'Lender Inputs'!G180)</f>
        <v/>
      </c>
      <c r="N15" s="398" t="str">
        <f>IF('Lender Inputs'!H180="","",'Lender Inputs'!H180)</f>
        <v/>
      </c>
      <c r="O15" s="360" t="str">
        <f>IF('Lender Inputs'!I180="","",'Lender Inputs'!I180)</f>
        <v/>
      </c>
      <c r="P15" s="360" t="str">
        <f>IF('Lender Inputs'!J180="","",'Lender Inputs'!J180)</f>
        <v/>
      </c>
      <c r="Q15" s="378" t="str">
        <f>IF('Lender Inputs'!K180="","",'Lender Inputs'!K180)</f>
        <v/>
      </c>
      <c r="R15" s="364" t="str">
        <f>IF('Lender Inputs'!L180="","",'Lender Inputs'!L180)</f>
        <v/>
      </c>
      <c r="S15" s="266"/>
      <c r="T15" s="425" t="str">
        <f t="shared" si="1"/>
        <v/>
      </c>
      <c r="U15" s="349" t="str">
        <f t="shared" si="2"/>
        <v/>
      </c>
      <c r="V15" s="349" t="str">
        <f t="shared" si="3"/>
        <v/>
      </c>
      <c r="W15" s="426" t="str">
        <f t="shared" si="4"/>
        <v/>
      </c>
      <c r="X15" s="425" t="str">
        <f t="shared" si="5"/>
        <v/>
      </c>
      <c r="Y15" s="422" t="str">
        <f t="shared" si="6"/>
        <v/>
      </c>
      <c r="Z15" s="425" t="str">
        <f t="shared" si="7"/>
        <v/>
      </c>
      <c r="AA15" s="349" t="str">
        <f t="shared" si="8"/>
        <v/>
      </c>
      <c r="AB15" s="427" t="str">
        <f t="shared" si="9"/>
        <v/>
      </c>
      <c r="AC15" s="428" t="str">
        <f t="shared" si="10"/>
        <v/>
      </c>
      <c r="AD15" s="349" t="str">
        <f t="shared" si="11"/>
        <v/>
      </c>
      <c r="AE15" s="349" t="str">
        <f t="shared" si="12"/>
        <v/>
      </c>
      <c r="AF15" s="427" t="str">
        <f t="shared" si="13"/>
        <v/>
      </c>
      <c r="AG15" s="426" t="str">
        <f t="shared" si="14"/>
        <v/>
      </c>
      <c r="AH15" s="101"/>
    </row>
    <row r="16" spans="1:34" x14ac:dyDescent="0.2">
      <c r="A16" s="765">
        <f t="shared" si="0"/>
        <v>0</v>
      </c>
      <c r="C16" s="111" t="str">
        <f>IF('Appraisal Inputs'!C181="","",'Appraisal Inputs'!C181)</f>
        <v>e.g. General &amp; Administrative</v>
      </c>
      <c r="D16" s="462"/>
      <c r="E16" s="449" t="str">
        <f>IF('Appraisal Inputs'!D181="","",'Appraisal Inputs'!D181)</f>
        <v/>
      </c>
      <c r="F16" s="360" t="str">
        <f>IF('Appraisal Inputs'!E181="","",'Appraisal Inputs'!E181)</f>
        <v/>
      </c>
      <c r="G16" s="360" t="str">
        <f>IF('Appraisal Inputs'!F181="","",'Appraisal Inputs'!F181)</f>
        <v/>
      </c>
      <c r="H16" s="364" t="str">
        <f>IF('Appraisal Inputs'!G181="","",'Appraisal Inputs'!G181)</f>
        <v/>
      </c>
      <c r="I16" s="449" t="str">
        <f>IF('Appraisal Inputs'!H181="","",'Appraisal Inputs'!H181)</f>
        <v/>
      </c>
      <c r="J16" s="455" t="str">
        <f>IF('Lender Inputs'!D181="","",'Lender Inputs'!D181)</f>
        <v/>
      </c>
      <c r="K16" s="449" t="str">
        <f>IF('Lender Inputs'!E181="","",'Lender Inputs'!E181)</f>
        <v/>
      </c>
      <c r="L16" s="360" t="str">
        <f>IF('Lender Inputs'!F181="","",'Lender Inputs'!F181)</f>
        <v/>
      </c>
      <c r="M16" s="378" t="str">
        <f>IF('Lender Inputs'!G181="","",'Lender Inputs'!G181)</f>
        <v/>
      </c>
      <c r="N16" s="398" t="str">
        <f>IF('Lender Inputs'!H181="","",'Lender Inputs'!H181)</f>
        <v/>
      </c>
      <c r="O16" s="360" t="str">
        <f>IF('Lender Inputs'!I181="","",'Lender Inputs'!I181)</f>
        <v/>
      </c>
      <c r="P16" s="360" t="str">
        <f>IF('Lender Inputs'!J181="","",'Lender Inputs'!J181)</f>
        <v/>
      </c>
      <c r="Q16" s="378" t="str">
        <f>IF('Lender Inputs'!K181="","",'Lender Inputs'!K181)</f>
        <v/>
      </c>
      <c r="R16" s="364" t="str">
        <f>IF('Lender Inputs'!L181="","",'Lender Inputs'!L181)</f>
        <v/>
      </c>
      <c r="S16" s="266"/>
      <c r="T16" s="425" t="str">
        <f t="shared" si="1"/>
        <v/>
      </c>
      <c r="U16" s="349" t="str">
        <f t="shared" si="2"/>
        <v/>
      </c>
      <c r="V16" s="349" t="str">
        <f t="shared" si="3"/>
        <v/>
      </c>
      <c r="W16" s="426" t="str">
        <f t="shared" si="4"/>
        <v/>
      </c>
      <c r="X16" s="425" t="str">
        <f t="shared" si="5"/>
        <v/>
      </c>
      <c r="Y16" s="422" t="str">
        <f t="shared" si="6"/>
        <v/>
      </c>
      <c r="Z16" s="425" t="str">
        <f t="shared" si="7"/>
        <v/>
      </c>
      <c r="AA16" s="349" t="str">
        <f t="shared" si="8"/>
        <v/>
      </c>
      <c r="AB16" s="427" t="str">
        <f t="shared" si="9"/>
        <v/>
      </c>
      <c r="AC16" s="428" t="str">
        <f t="shared" si="10"/>
        <v/>
      </c>
      <c r="AD16" s="349" t="str">
        <f t="shared" si="11"/>
        <v/>
      </c>
      <c r="AE16" s="349" t="str">
        <f t="shared" si="12"/>
        <v/>
      </c>
      <c r="AF16" s="427" t="str">
        <f t="shared" si="13"/>
        <v/>
      </c>
      <c r="AG16" s="426" t="str">
        <f t="shared" si="14"/>
        <v/>
      </c>
      <c r="AH16" s="101"/>
    </row>
    <row r="17" spans="1:34" x14ac:dyDescent="0.2">
      <c r="A17" s="765">
        <f t="shared" si="0"/>
        <v>0</v>
      </c>
      <c r="C17" s="111" t="str">
        <f>IF('Appraisal Inputs'!C182="","",'Appraisal Inputs'!C182)</f>
        <v>e.g. Other 1</v>
      </c>
      <c r="D17" s="462"/>
      <c r="E17" s="449" t="str">
        <f>IF('Appraisal Inputs'!D182="","",'Appraisal Inputs'!D182)</f>
        <v/>
      </c>
      <c r="F17" s="360" t="str">
        <f>IF('Appraisal Inputs'!E182="","",'Appraisal Inputs'!E182)</f>
        <v/>
      </c>
      <c r="G17" s="360" t="str">
        <f>IF('Appraisal Inputs'!F182="","",'Appraisal Inputs'!F182)</f>
        <v/>
      </c>
      <c r="H17" s="364" t="str">
        <f>IF('Appraisal Inputs'!G182="","",'Appraisal Inputs'!G182)</f>
        <v/>
      </c>
      <c r="I17" s="449" t="str">
        <f>IF('Appraisal Inputs'!H182="","",'Appraisal Inputs'!H182)</f>
        <v/>
      </c>
      <c r="J17" s="455" t="str">
        <f>IF('Lender Inputs'!D182="","",'Lender Inputs'!D182)</f>
        <v/>
      </c>
      <c r="K17" s="449" t="str">
        <f>IF('Lender Inputs'!E182="","",'Lender Inputs'!E182)</f>
        <v/>
      </c>
      <c r="L17" s="360" t="str">
        <f>IF('Lender Inputs'!F182="","",'Lender Inputs'!F182)</f>
        <v/>
      </c>
      <c r="M17" s="378" t="str">
        <f>IF('Lender Inputs'!G182="","",'Lender Inputs'!G182)</f>
        <v/>
      </c>
      <c r="N17" s="398" t="str">
        <f>IF('Lender Inputs'!H182="","",'Lender Inputs'!H182)</f>
        <v/>
      </c>
      <c r="O17" s="360" t="str">
        <f>IF('Lender Inputs'!I182="","",'Lender Inputs'!I182)</f>
        <v/>
      </c>
      <c r="P17" s="360" t="str">
        <f>IF('Lender Inputs'!J182="","",'Lender Inputs'!J182)</f>
        <v/>
      </c>
      <c r="Q17" s="378" t="str">
        <f>IF('Lender Inputs'!K182="","",'Lender Inputs'!K182)</f>
        <v/>
      </c>
      <c r="R17" s="364" t="str">
        <f>IF('Lender Inputs'!L182="","",'Lender Inputs'!L182)</f>
        <v/>
      </c>
      <c r="S17" s="266"/>
      <c r="T17" s="425" t="str">
        <f t="shared" si="1"/>
        <v/>
      </c>
      <c r="U17" s="349" t="str">
        <f t="shared" si="2"/>
        <v/>
      </c>
      <c r="V17" s="349" t="str">
        <f t="shared" si="3"/>
        <v/>
      </c>
      <c r="W17" s="426" t="str">
        <f t="shared" si="4"/>
        <v/>
      </c>
      <c r="X17" s="425" t="str">
        <f t="shared" si="5"/>
        <v/>
      </c>
      <c r="Y17" s="422" t="str">
        <f t="shared" si="6"/>
        <v/>
      </c>
      <c r="Z17" s="425" t="str">
        <f t="shared" si="7"/>
        <v/>
      </c>
      <c r="AA17" s="349" t="str">
        <f t="shared" si="8"/>
        <v/>
      </c>
      <c r="AB17" s="427" t="str">
        <f t="shared" si="9"/>
        <v/>
      </c>
      <c r="AC17" s="428" t="str">
        <f t="shared" si="10"/>
        <v/>
      </c>
      <c r="AD17" s="349" t="str">
        <f t="shared" si="11"/>
        <v/>
      </c>
      <c r="AE17" s="349" t="str">
        <f t="shared" si="12"/>
        <v/>
      </c>
      <c r="AF17" s="427" t="str">
        <f t="shared" si="13"/>
        <v/>
      </c>
      <c r="AG17" s="426" t="str">
        <f t="shared" si="14"/>
        <v/>
      </c>
      <c r="AH17" s="101"/>
    </row>
    <row r="18" spans="1:34" x14ac:dyDescent="0.2">
      <c r="A18" s="765">
        <f t="shared" si="0"/>
        <v>0</v>
      </c>
      <c r="C18" s="111" t="str">
        <f>IF('Appraisal Inputs'!C183="","",'Appraisal Inputs'!C183)</f>
        <v>e.g. Other 2</v>
      </c>
      <c r="D18" s="462"/>
      <c r="E18" s="449" t="str">
        <f>IF('Appraisal Inputs'!D183="","",'Appraisal Inputs'!D183)</f>
        <v/>
      </c>
      <c r="F18" s="360" t="str">
        <f>IF('Appraisal Inputs'!E183="","",'Appraisal Inputs'!E183)</f>
        <v/>
      </c>
      <c r="G18" s="360" t="str">
        <f>IF('Appraisal Inputs'!F183="","",'Appraisal Inputs'!F183)</f>
        <v/>
      </c>
      <c r="H18" s="364" t="str">
        <f>IF('Appraisal Inputs'!G183="","",'Appraisal Inputs'!G183)</f>
        <v/>
      </c>
      <c r="I18" s="449" t="str">
        <f>IF('Appraisal Inputs'!H183="","",'Appraisal Inputs'!H183)</f>
        <v/>
      </c>
      <c r="J18" s="455" t="str">
        <f>IF('Lender Inputs'!D183="","",'Lender Inputs'!D183)</f>
        <v/>
      </c>
      <c r="K18" s="449" t="str">
        <f>IF('Lender Inputs'!E183="","",'Lender Inputs'!E183)</f>
        <v/>
      </c>
      <c r="L18" s="360" t="str">
        <f>IF('Lender Inputs'!F183="","",'Lender Inputs'!F183)</f>
        <v/>
      </c>
      <c r="M18" s="378" t="str">
        <f>IF('Lender Inputs'!G183="","",'Lender Inputs'!G183)</f>
        <v/>
      </c>
      <c r="N18" s="398" t="str">
        <f>IF('Lender Inputs'!H183="","",'Lender Inputs'!H183)</f>
        <v/>
      </c>
      <c r="O18" s="360" t="str">
        <f>IF('Lender Inputs'!I183="","",'Lender Inputs'!I183)</f>
        <v/>
      </c>
      <c r="P18" s="360" t="str">
        <f>IF('Lender Inputs'!J183="","",'Lender Inputs'!J183)</f>
        <v/>
      </c>
      <c r="Q18" s="378" t="str">
        <f>IF('Lender Inputs'!K183="","",'Lender Inputs'!K183)</f>
        <v/>
      </c>
      <c r="R18" s="364" t="str">
        <f>IF('Lender Inputs'!L183="","",'Lender Inputs'!L183)</f>
        <v/>
      </c>
      <c r="S18" s="266"/>
      <c r="T18" s="425" t="str">
        <f t="shared" si="1"/>
        <v/>
      </c>
      <c r="U18" s="349" t="str">
        <f t="shared" si="2"/>
        <v/>
      </c>
      <c r="V18" s="349" t="str">
        <f t="shared" si="3"/>
        <v/>
      </c>
      <c r="W18" s="426" t="str">
        <f t="shared" si="4"/>
        <v/>
      </c>
      <c r="X18" s="425" t="str">
        <f t="shared" si="5"/>
        <v/>
      </c>
      <c r="Y18" s="422" t="str">
        <f t="shared" si="6"/>
        <v/>
      </c>
      <c r="Z18" s="425" t="str">
        <f t="shared" si="7"/>
        <v/>
      </c>
      <c r="AA18" s="349" t="str">
        <f t="shared" si="8"/>
        <v/>
      </c>
      <c r="AB18" s="427" t="str">
        <f t="shared" si="9"/>
        <v/>
      </c>
      <c r="AC18" s="428" t="str">
        <f t="shared" si="10"/>
        <v/>
      </c>
      <c r="AD18" s="349" t="str">
        <f t="shared" si="11"/>
        <v/>
      </c>
      <c r="AE18" s="349" t="str">
        <f t="shared" si="12"/>
        <v/>
      </c>
      <c r="AF18" s="427" t="str">
        <f t="shared" si="13"/>
        <v/>
      </c>
      <c r="AG18" s="426" t="str">
        <f t="shared" si="14"/>
        <v/>
      </c>
      <c r="AH18" s="101"/>
    </row>
    <row r="19" spans="1:34" x14ac:dyDescent="0.2">
      <c r="A19" s="765">
        <f t="shared" si="0"/>
        <v>0</v>
      </c>
      <c r="C19" s="111" t="str">
        <f>IF('Appraisal Inputs'!C184="","",'Appraisal Inputs'!C184)</f>
        <v>e.g. Other 3</v>
      </c>
      <c r="D19" s="462"/>
      <c r="E19" s="449" t="str">
        <f>IF('Appraisal Inputs'!D184="","",'Appraisal Inputs'!D184)</f>
        <v/>
      </c>
      <c r="F19" s="360" t="str">
        <f>IF('Appraisal Inputs'!E184="","",'Appraisal Inputs'!E184)</f>
        <v/>
      </c>
      <c r="G19" s="360" t="str">
        <f>IF('Appraisal Inputs'!F184="","",'Appraisal Inputs'!F184)</f>
        <v/>
      </c>
      <c r="H19" s="364" t="str">
        <f>IF('Appraisal Inputs'!G184="","",'Appraisal Inputs'!G184)</f>
        <v/>
      </c>
      <c r="I19" s="449" t="str">
        <f>IF('Appraisal Inputs'!H184="","",'Appraisal Inputs'!H184)</f>
        <v/>
      </c>
      <c r="J19" s="455" t="str">
        <f>IF('Lender Inputs'!D184="","",'Lender Inputs'!D184)</f>
        <v/>
      </c>
      <c r="K19" s="449" t="str">
        <f>IF('Lender Inputs'!E184="","",'Lender Inputs'!E184)</f>
        <v/>
      </c>
      <c r="L19" s="360" t="str">
        <f>IF('Lender Inputs'!F184="","",'Lender Inputs'!F184)</f>
        <v/>
      </c>
      <c r="M19" s="378" t="str">
        <f>IF('Lender Inputs'!G184="","",'Lender Inputs'!G184)</f>
        <v/>
      </c>
      <c r="N19" s="398" t="str">
        <f>IF('Lender Inputs'!H184="","",'Lender Inputs'!H184)</f>
        <v/>
      </c>
      <c r="O19" s="360" t="str">
        <f>IF('Lender Inputs'!I184="","",'Lender Inputs'!I184)</f>
        <v/>
      </c>
      <c r="P19" s="360" t="str">
        <f>IF('Lender Inputs'!J184="","",'Lender Inputs'!J184)</f>
        <v/>
      </c>
      <c r="Q19" s="378" t="str">
        <f>IF('Lender Inputs'!K184="","",'Lender Inputs'!K184)</f>
        <v/>
      </c>
      <c r="R19" s="364" t="str">
        <f>IF('Lender Inputs'!L184="","",'Lender Inputs'!L184)</f>
        <v/>
      </c>
      <c r="S19" s="266"/>
      <c r="T19" s="425" t="str">
        <f t="shared" si="1"/>
        <v/>
      </c>
      <c r="U19" s="349" t="str">
        <f t="shared" si="2"/>
        <v/>
      </c>
      <c r="V19" s="349" t="str">
        <f t="shared" si="3"/>
        <v/>
      </c>
      <c r="W19" s="426" t="str">
        <f t="shared" si="4"/>
        <v/>
      </c>
      <c r="X19" s="425" t="str">
        <f t="shared" si="5"/>
        <v/>
      </c>
      <c r="Y19" s="422" t="str">
        <f t="shared" si="6"/>
        <v/>
      </c>
      <c r="Z19" s="425" t="str">
        <f t="shared" si="7"/>
        <v/>
      </c>
      <c r="AA19" s="349" t="str">
        <f t="shared" si="8"/>
        <v/>
      </c>
      <c r="AB19" s="427" t="str">
        <f t="shared" si="9"/>
        <v/>
      </c>
      <c r="AC19" s="428" t="str">
        <f t="shared" si="10"/>
        <v/>
      </c>
      <c r="AD19" s="349" t="str">
        <f t="shared" si="11"/>
        <v/>
      </c>
      <c r="AE19" s="349" t="str">
        <f t="shared" si="12"/>
        <v/>
      </c>
      <c r="AF19" s="427" t="str">
        <f t="shared" si="13"/>
        <v/>
      </c>
      <c r="AG19" s="426" t="str">
        <f t="shared" si="14"/>
        <v/>
      </c>
      <c r="AH19" s="101"/>
    </row>
    <row r="20" spans="1:34" ht="13.5" thickBot="1" x14ac:dyDescent="0.25">
      <c r="A20" s="765">
        <f t="shared" si="0"/>
        <v>0</v>
      </c>
      <c r="C20" s="111" t="str">
        <f>IF('Appraisal Inputs'!C185="","",'Appraisal Inputs'!C185)</f>
        <v>e.g. Other 4</v>
      </c>
      <c r="D20" s="463"/>
      <c r="E20" s="450" t="str">
        <f>IF('Appraisal Inputs'!D185="","",'Appraisal Inputs'!D185)</f>
        <v/>
      </c>
      <c r="F20" s="361" t="str">
        <f>IF('Appraisal Inputs'!E185="","",'Appraisal Inputs'!E185)</f>
        <v/>
      </c>
      <c r="G20" s="361" t="str">
        <f>IF('Appraisal Inputs'!F185="","",'Appraisal Inputs'!F185)</f>
        <v/>
      </c>
      <c r="H20" s="365" t="str">
        <f>IF('Appraisal Inputs'!G185="","",'Appraisal Inputs'!G185)</f>
        <v/>
      </c>
      <c r="I20" s="450" t="str">
        <f>IF('Appraisal Inputs'!H185="","",'Appraisal Inputs'!H185)</f>
        <v/>
      </c>
      <c r="J20" s="456" t="str">
        <f>IF('Lender Inputs'!D185="","",'Lender Inputs'!D185)</f>
        <v/>
      </c>
      <c r="K20" s="450" t="str">
        <f>IF('Lender Inputs'!E185="","",'Lender Inputs'!E185)</f>
        <v/>
      </c>
      <c r="L20" s="361" t="str">
        <f>IF('Lender Inputs'!F185="","",'Lender Inputs'!F185)</f>
        <v/>
      </c>
      <c r="M20" s="354" t="str">
        <f>IF('Lender Inputs'!G185="","",'Lender Inputs'!G185)</f>
        <v/>
      </c>
      <c r="N20" s="399" t="str">
        <f>IF('Lender Inputs'!H185="","",'Lender Inputs'!H185)</f>
        <v/>
      </c>
      <c r="O20" s="361" t="str">
        <f>IF('Lender Inputs'!I185="","",'Lender Inputs'!I185)</f>
        <v/>
      </c>
      <c r="P20" s="361" t="str">
        <f>IF('Lender Inputs'!J185="","",'Lender Inputs'!J185)</f>
        <v/>
      </c>
      <c r="Q20" s="354" t="str">
        <f>IF('Lender Inputs'!K185="","",'Lender Inputs'!K185)</f>
        <v/>
      </c>
      <c r="R20" s="365" t="str">
        <f>IF('Lender Inputs'!L185="","",'Lender Inputs'!L185)</f>
        <v/>
      </c>
      <c r="S20" s="266"/>
      <c r="T20" s="429" t="str">
        <f t="shared" si="1"/>
        <v/>
      </c>
      <c r="U20" s="350" t="str">
        <f t="shared" si="2"/>
        <v/>
      </c>
      <c r="V20" s="350" t="str">
        <f t="shared" si="3"/>
        <v/>
      </c>
      <c r="W20" s="430" t="str">
        <f t="shared" si="4"/>
        <v/>
      </c>
      <c r="X20" s="429" t="str">
        <f t="shared" si="5"/>
        <v/>
      </c>
      <c r="Y20" s="431" t="str">
        <f t="shared" si="6"/>
        <v/>
      </c>
      <c r="Z20" s="429" t="str">
        <f t="shared" si="7"/>
        <v/>
      </c>
      <c r="AA20" s="350" t="str">
        <f t="shared" si="8"/>
        <v/>
      </c>
      <c r="AB20" s="432" t="str">
        <f t="shared" si="9"/>
        <v/>
      </c>
      <c r="AC20" s="433" t="str">
        <f t="shared" si="10"/>
        <v/>
      </c>
      <c r="AD20" s="350" t="str">
        <f t="shared" si="11"/>
        <v/>
      </c>
      <c r="AE20" s="350" t="str">
        <f t="shared" si="12"/>
        <v/>
      </c>
      <c r="AF20" s="432" t="str">
        <f t="shared" si="13"/>
        <v/>
      </c>
      <c r="AG20" s="430" t="str">
        <f t="shared" si="14"/>
        <v/>
      </c>
      <c r="AH20" s="101"/>
    </row>
    <row r="21" spans="1:34" ht="13.5" thickTop="1" x14ac:dyDescent="0.2">
      <c r="A21" s="765">
        <v>1</v>
      </c>
      <c r="C21" s="113" t="str">
        <f>'Appraisal Inputs'!C186</f>
        <v>Sub-total</v>
      </c>
      <c r="D21" s="464"/>
      <c r="E21" s="451" t="str">
        <f t="shared" ref="E21:R21" si="15">IF(SUM(E5:E20)=0,"-",SUM(E5:E20))</f>
        <v>-</v>
      </c>
      <c r="F21" s="362" t="str">
        <f t="shared" si="15"/>
        <v>-</v>
      </c>
      <c r="G21" s="362" t="str">
        <f t="shared" si="15"/>
        <v>-</v>
      </c>
      <c r="H21" s="366" t="str">
        <f t="shared" si="15"/>
        <v>-</v>
      </c>
      <c r="I21" s="451" t="str">
        <f t="shared" si="15"/>
        <v>-</v>
      </c>
      <c r="J21" s="457" t="str">
        <f t="shared" si="15"/>
        <v>-</v>
      </c>
      <c r="K21" s="451" t="str">
        <f t="shared" si="15"/>
        <v>-</v>
      </c>
      <c r="L21" s="362" t="str">
        <f t="shared" si="15"/>
        <v>-</v>
      </c>
      <c r="M21" s="396" t="str">
        <f t="shared" si="15"/>
        <v>-</v>
      </c>
      <c r="N21" s="400" t="str">
        <f t="shared" si="15"/>
        <v>-</v>
      </c>
      <c r="O21" s="362" t="str">
        <f t="shared" si="15"/>
        <v>-</v>
      </c>
      <c r="P21" s="362" t="str">
        <f t="shared" si="15"/>
        <v>-</v>
      </c>
      <c r="Q21" s="396" t="str">
        <f t="shared" si="15"/>
        <v>-</v>
      </c>
      <c r="R21" s="366" t="str">
        <f t="shared" si="15"/>
        <v>-</v>
      </c>
      <c r="S21" s="266"/>
      <c r="T21" s="434" t="str">
        <f t="shared" si="1"/>
        <v>-</v>
      </c>
      <c r="U21" s="351" t="str">
        <f t="shared" si="2"/>
        <v>-</v>
      </c>
      <c r="V21" s="351" t="str">
        <f t="shared" si="3"/>
        <v>-</v>
      </c>
      <c r="W21" s="435" t="str">
        <f t="shared" si="4"/>
        <v>-</v>
      </c>
      <c r="X21" s="434" t="str">
        <f t="shared" si="5"/>
        <v>-</v>
      </c>
      <c r="Y21" s="436" t="str">
        <f t="shared" si="6"/>
        <v>-</v>
      </c>
      <c r="Z21" s="434" t="str">
        <f t="shared" si="7"/>
        <v>-</v>
      </c>
      <c r="AA21" s="351" t="str">
        <f t="shared" si="8"/>
        <v>-</v>
      </c>
      <c r="AB21" s="437" t="str">
        <f t="shared" si="9"/>
        <v>-</v>
      </c>
      <c r="AC21" s="438" t="str">
        <f t="shared" si="10"/>
        <v>-</v>
      </c>
      <c r="AD21" s="351" t="str">
        <f t="shared" si="11"/>
        <v>-</v>
      </c>
      <c r="AE21" s="351" t="str">
        <f t="shared" si="12"/>
        <v>-</v>
      </c>
      <c r="AF21" s="437" t="str">
        <f t="shared" si="13"/>
        <v>-</v>
      </c>
      <c r="AG21" s="435" t="str">
        <f t="shared" si="14"/>
        <v>-</v>
      </c>
      <c r="AH21" s="101"/>
    </row>
    <row r="22" spans="1:34" x14ac:dyDescent="0.2">
      <c r="A22" s="765">
        <v>1</v>
      </c>
      <c r="C22" s="111" t="str">
        <f>IF('Appraisal Inputs'!C187="","",'Appraisal Inputs'!C187)</f>
        <v>Real Estate (Property) Taxes</v>
      </c>
      <c r="D22" s="461"/>
      <c r="E22" s="452" t="str">
        <f>IF('Appraisal Inputs'!D187="","",'Appraisal Inputs'!D187)</f>
        <v/>
      </c>
      <c r="F22" s="363" t="str">
        <f>IF('Appraisal Inputs'!E187="","",'Appraisal Inputs'!E187)</f>
        <v/>
      </c>
      <c r="G22" s="363" t="str">
        <f>IF('Appraisal Inputs'!F187="","",'Appraisal Inputs'!F187)</f>
        <v/>
      </c>
      <c r="H22" s="367" t="str">
        <f>IF('Appraisal Inputs'!G187="","",'Appraisal Inputs'!G187)</f>
        <v/>
      </c>
      <c r="I22" s="452" t="str">
        <f>IF('Appraisal Inputs'!H187="","",'Appraisal Inputs'!H187)</f>
        <v/>
      </c>
      <c r="J22" s="458" t="str">
        <f>IF('Lender Inputs'!D187="","",'Lender Inputs'!D187)</f>
        <v/>
      </c>
      <c r="K22" s="452" t="str">
        <f>IF('Lender Inputs'!E187="","",'Lender Inputs'!E187)</f>
        <v/>
      </c>
      <c r="L22" s="363" t="str">
        <f>IF('Lender Inputs'!F187="","",'Lender Inputs'!F187)</f>
        <v/>
      </c>
      <c r="M22" s="377" t="str">
        <f>IF('Lender Inputs'!G187="","",'Lender Inputs'!G187)</f>
        <v/>
      </c>
      <c r="N22" s="397" t="str">
        <f>IF('Lender Inputs'!H187="","",'Lender Inputs'!H187)</f>
        <v/>
      </c>
      <c r="O22" s="363" t="str">
        <f>IF('Lender Inputs'!I187="","",'Lender Inputs'!I187)</f>
        <v/>
      </c>
      <c r="P22" s="363" t="str">
        <f>IF('Lender Inputs'!J187="","",'Lender Inputs'!J187)</f>
        <v/>
      </c>
      <c r="Q22" s="377" t="str">
        <f>IF('Lender Inputs'!K187="","",'Lender Inputs'!K187)</f>
        <v/>
      </c>
      <c r="R22" s="367" t="str">
        <f>IF('Lender Inputs'!L187="","",'Lender Inputs'!L187)</f>
        <v/>
      </c>
      <c r="S22" s="266"/>
      <c r="T22" s="419" t="str">
        <f t="shared" si="1"/>
        <v/>
      </c>
      <c r="U22" s="348" t="str">
        <f t="shared" si="2"/>
        <v/>
      </c>
      <c r="V22" s="348" t="str">
        <f t="shared" si="3"/>
        <v/>
      </c>
      <c r="W22" s="420" t="str">
        <f t="shared" si="4"/>
        <v/>
      </c>
      <c r="X22" s="419" t="str">
        <f t="shared" si="5"/>
        <v/>
      </c>
      <c r="Y22" s="439" t="str">
        <f t="shared" si="6"/>
        <v/>
      </c>
      <c r="Z22" s="419" t="str">
        <f t="shared" si="7"/>
        <v/>
      </c>
      <c r="AA22" s="348" t="str">
        <f t="shared" si="8"/>
        <v/>
      </c>
      <c r="AB22" s="423" t="str">
        <f t="shared" si="9"/>
        <v/>
      </c>
      <c r="AC22" s="424" t="str">
        <f t="shared" si="10"/>
        <v/>
      </c>
      <c r="AD22" s="348" t="str">
        <f t="shared" si="11"/>
        <v/>
      </c>
      <c r="AE22" s="348" t="str">
        <f t="shared" si="12"/>
        <v/>
      </c>
      <c r="AF22" s="423" t="str">
        <f t="shared" si="13"/>
        <v/>
      </c>
      <c r="AG22" s="420" t="str">
        <f t="shared" si="14"/>
        <v/>
      </c>
      <c r="AH22" s="101"/>
    </row>
    <row r="23" spans="1:34" x14ac:dyDescent="0.2">
      <c r="A23" s="765">
        <v>1</v>
      </c>
      <c r="C23" s="111" t="str">
        <f>IF('Appraisal Inputs'!C188="","",'Appraisal Inputs'!C188)</f>
        <v>Management Fees</v>
      </c>
      <c r="D23" s="462"/>
      <c r="E23" s="449" t="str">
        <f>IF('Appraisal Inputs'!D188="","",'Appraisal Inputs'!D188)</f>
        <v/>
      </c>
      <c r="F23" s="360" t="str">
        <f>IF('Appraisal Inputs'!E188="","",'Appraisal Inputs'!E188)</f>
        <v/>
      </c>
      <c r="G23" s="360" t="str">
        <f>IF('Appraisal Inputs'!F188="","",'Appraisal Inputs'!F188)</f>
        <v/>
      </c>
      <c r="H23" s="364" t="str">
        <f>IF('Appraisal Inputs'!G188="","",'Appraisal Inputs'!G188)</f>
        <v/>
      </c>
      <c r="I23" s="449" t="str">
        <f>IF('Appraisal Inputs'!H188="","",'Appraisal Inputs'!H188)</f>
        <v/>
      </c>
      <c r="J23" s="455" t="str">
        <f>IF('Lender Inputs'!D188="","",'Lender Inputs'!D188)</f>
        <v/>
      </c>
      <c r="K23" s="449" t="str">
        <f>IF('Lender Inputs'!E188="","",'Lender Inputs'!E188)</f>
        <v/>
      </c>
      <c r="L23" s="360" t="str">
        <f>IF('Lender Inputs'!F188="","",'Lender Inputs'!F188)</f>
        <v/>
      </c>
      <c r="M23" s="378" t="str">
        <f>IF('Lender Inputs'!G188="","",'Lender Inputs'!G188)</f>
        <v/>
      </c>
      <c r="N23" s="398" t="str">
        <f>IF('Lender Inputs'!H188="","",'Lender Inputs'!H188)</f>
        <v/>
      </c>
      <c r="O23" s="360" t="str">
        <f>IF('Lender Inputs'!I188="","",'Lender Inputs'!I188)</f>
        <v/>
      </c>
      <c r="P23" s="360" t="str">
        <f>IF('Lender Inputs'!J188="","",'Lender Inputs'!J188)</f>
        <v/>
      </c>
      <c r="Q23" s="378" t="str">
        <f>IF('Lender Inputs'!K188="","",'Lender Inputs'!K188)</f>
        <v/>
      </c>
      <c r="R23" s="364" t="str">
        <f>IF('Lender Inputs'!L188="","",'Lender Inputs'!L188)</f>
        <v/>
      </c>
      <c r="S23" s="266"/>
      <c r="T23" s="425" t="str">
        <f t="shared" si="1"/>
        <v/>
      </c>
      <c r="U23" s="349" t="str">
        <f t="shared" si="2"/>
        <v/>
      </c>
      <c r="V23" s="349" t="str">
        <f t="shared" si="3"/>
        <v/>
      </c>
      <c r="W23" s="426" t="str">
        <f t="shared" si="4"/>
        <v/>
      </c>
      <c r="X23" s="425" t="str">
        <f t="shared" si="5"/>
        <v/>
      </c>
      <c r="Y23" s="422" t="str">
        <f t="shared" si="6"/>
        <v/>
      </c>
      <c r="Z23" s="425" t="str">
        <f t="shared" si="7"/>
        <v/>
      </c>
      <c r="AA23" s="349" t="str">
        <f t="shared" si="8"/>
        <v/>
      </c>
      <c r="AB23" s="427" t="str">
        <f t="shared" si="9"/>
        <v/>
      </c>
      <c r="AC23" s="428" t="str">
        <f t="shared" si="10"/>
        <v/>
      </c>
      <c r="AD23" s="349" t="str">
        <f t="shared" si="11"/>
        <v/>
      </c>
      <c r="AE23" s="349" t="str">
        <f t="shared" si="12"/>
        <v/>
      </c>
      <c r="AF23" s="427" t="str">
        <f t="shared" si="13"/>
        <v/>
      </c>
      <c r="AG23" s="426" t="str">
        <f t="shared" si="14"/>
        <v/>
      </c>
      <c r="AH23" s="101"/>
    </row>
    <row r="24" spans="1:34" ht="13.5" thickBot="1" x14ac:dyDescent="0.25">
      <c r="A24" s="765">
        <v>1</v>
      </c>
      <c r="C24" s="112" t="str">
        <f>IF('Appraisal Inputs'!C189="","",'Appraisal Inputs'!C189)</f>
        <v>Replacement Reserves</v>
      </c>
      <c r="D24" s="463"/>
      <c r="E24" s="450" t="str">
        <f>IF('Appraisal Inputs'!D189="","",'Appraisal Inputs'!D189)</f>
        <v/>
      </c>
      <c r="F24" s="361" t="str">
        <f>IF('Appraisal Inputs'!E189="","",'Appraisal Inputs'!E189)</f>
        <v/>
      </c>
      <c r="G24" s="361" t="str">
        <f>IF('Appraisal Inputs'!F189="","",'Appraisal Inputs'!F189)</f>
        <v/>
      </c>
      <c r="H24" s="365" t="str">
        <f>IF('Appraisal Inputs'!G189="","",'Appraisal Inputs'!G189)</f>
        <v/>
      </c>
      <c r="I24" s="450" t="str">
        <f>IF('Appraisal Inputs'!H189="","",'Appraisal Inputs'!H189)</f>
        <v/>
      </c>
      <c r="J24" s="456" t="str">
        <f>IF('Lender Inputs'!D189="","",'Lender Inputs'!D189)</f>
        <v/>
      </c>
      <c r="K24" s="450" t="str">
        <f>IF('Lender Inputs'!E189="","",'Lender Inputs'!E189)</f>
        <v/>
      </c>
      <c r="L24" s="361" t="str">
        <f>IF('Lender Inputs'!F189="","",'Lender Inputs'!F189)</f>
        <v/>
      </c>
      <c r="M24" s="354" t="str">
        <f>IF('Lender Inputs'!G189="","",'Lender Inputs'!G189)</f>
        <v/>
      </c>
      <c r="N24" s="399" t="str">
        <f>IF('Lender Inputs'!H189="","",'Lender Inputs'!H189)</f>
        <v/>
      </c>
      <c r="O24" s="361" t="str">
        <f>IF('Lender Inputs'!I189="","",'Lender Inputs'!I189)</f>
        <v/>
      </c>
      <c r="P24" s="361" t="str">
        <f>IF('Lender Inputs'!J189="","",'Lender Inputs'!J189)</f>
        <v/>
      </c>
      <c r="Q24" s="354" t="str">
        <f>IF('Lender Inputs'!K189="","",'Lender Inputs'!K189)</f>
        <v/>
      </c>
      <c r="R24" s="365" t="str">
        <f>IF('Lender Inputs'!L189="","",'Lender Inputs'!L189)</f>
        <v/>
      </c>
      <c r="S24" s="266"/>
      <c r="T24" s="429" t="str">
        <f t="shared" si="1"/>
        <v/>
      </c>
      <c r="U24" s="350" t="str">
        <f t="shared" si="2"/>
        <v/>
      </c>
      <c r="V24" s="350" t="str">
        <f t="shared" si="3"/>
        <v/>
      </c>
      <c r="W24" s="430" t="str">
        <f t="shared" si="4"/>
        <v/>
      </c>
      <c r="X24" s="429" t="str">
        <f t="shared" si="5"/>
        <v/>
      </c>
      <c r="Y24" s="431" t="str">
        <f t="shared" si="6"/>
        <v/>
      </c>
      <c r="Z24" s="429" t="str">
        <f t="shared" si="7"/>
        <v/>
      </c>
      <c r="AA24" s="350" t="str">
        <f t="shared" si="8"/>
        <v/>
      </c>
      <c r="AB24" s="432" t="str">
        <f t="shared" si="9"/>
        <v/>
      </c>
      <c r="AC24" s="433" t="str">
        <f t="shared" si="10"/>
        <v/>
      </c>
      <c r="AD24" s="350" t="str">
        <f t="shared" si="11"/>
        <v/>
      </c>
      <c r="AE24" s="350" t="str">
        <f t="shared" si="12"/>
        <v/>
      </c>
      <c r="AF24" s="432" t="str">
        <f t="shared" si="13"/>
        <v/>
      </c>
      <c r="AG24" s="430" t="str">
        <f t="shared" si="14"/>
        <v/>
      </c>
      <c r="AH24" s="101"/>
    </row>
    <row r="25" spans="1:34" ht="13.5" thickTop="1" x14ac:dyDescent="0.2">
      <c r="A25" s="765">
        <v>1</v>
      </c>
      <c r="C25" s="115" t="s">
        <v>184</v>
      </c>
      <c r="D25" s="465"/>
      <c r="E25" s="452" t="str">
        <f t="shared" ref="E25:R25" si="16">IF(SUM(E21:E24)=0,"-",SUM(E21:E24))</f>
        <v>-</v>
      </c>
      <c r="F25" s="363" t="str">
        <f t="shared" si="16"/>
        <v>-</v>
      </c>
      <c r="G25" s="363" t="str">
        <f t="shared" si="16"/>
        <v>-</v>
      </c>
      <c r="H25" s="367" t="str">
        <f t="shared" si="16"/>
        <v>-</v>
      </c>
      <c r="I25" s="452" t="str">
        <f t="shared" si="16"/>
        <v>-</v>
      </c>
      <c r="J25" s="458" t="str">
        <f t="shared" si="16"/>
        <v>-</v>
      </c>
      <c r="K25" s="452" t="str">
        <f t="shared" si="16"/>
        <v>-</v>
      </c>
      <c r="L25" s="363" t="str">
        <f t="shared" si="16"/>
        <v>-</v>
      </c>
      <c r="M25" s="377" t="str">
        <f t="shared" si="16"/>
        <v>-</v>
      </c>
      <c r="N25" s="397" t="str">
        <f t="shared" si="16"/>
        <v>-</v>
      </c>
      <c r="O25" s="363" t="str">
        <f t="shared" si="16"/>
        <v>-</v>
      </c>
      <c r="P25" s="363" t="str">
        <f t="shared" si="16"/>
        <v>-</v>
      </c>
      <c r="Q25" s="377" t="str">
        <f t="shared" si="16"/>
        <v>-</v>
      </c>
      <c r="R25" s="367" t="str">
        <f t="shared" si="16"/>
        <v>-</v>
      </c>
      <c r="S25" s="266"/>
      <c r="T25" s="419" t="str">
        <f t="shared" si="1"/>
        <v>-</v>
      </c>
      <c r="U25" s="348" t="str">
        <f t="shared" si="2"/>
        <v>-</v>
      </c>
      <c r="V25" s="348" t="str">
        <f t="shared" si="3"/>
        <v>-</v>
      </c>
      <c r="W25" s="420" t="str">
        <f t="shared" si="4"/>
        <v>-</v>
      </c>
      <c r="X25" s="419" t="str">
        <f t="shared" si="5"/>
        <v>-</v>
      </c>
      <c r="Y25" s="439" t="str">
        <f t="shared" si="6"/>
        <v>-</v>
      </c>
      <c r="Z25" s="419" t="str">
        <f t="shared" si="7"/>
        <v>-</v>
      </c>
      <c r="AA25" s="348" t="str">
        <f t="shared" si="8"/>
        <v>-</v>
      </c>
      <c r="AB25" s="423" t="str">
        <f t="shared" si="9"/>
        <v>-</v>
      </c>
      <c r="AC25" s="424" t="str">
        <f t="shared" si="10"/>
        <v>-</v>
      </c>
      <c r="AD25" s="348" t="str">
        <f t="shared" si="11"/>
        <v>-</v>
      </c>
      <c r="AE25" s="348" t="str">
        <f t="shared" si="12"/>
        <v>-</v>
      </c>
      <c r="AF25" s="423" t="str">
        <f t="shared" si="13"/>
        <v>-</v>
      </c>
      <c r="AG25" s="420" t="str">
        <f t="shared" si="14"/>
        <v>-</v>
      </c>
      <c r="AH25" s="101"/>
    </row>
    <row r="26" spans="1:34" x14ac:dyDescent="0.2">
      <c r="A26" s="765">
        <v>1</v>
      </c>
      <c r="C26" s="116" t="s">
        <v>300</v>
      </c>
      <c r="D26" s="466"/>
      <c r="E26" s="368" t="str">
        <f t="shared" ref="E26:R26" si="17">IFERROR(E25/E38,"-")</f>
        <v>-</v>
      </c>
      <c r="F26" s="344" t="str">
        <f t="shared" si="17"/>
        <v>-</v>
      </c>
      <c r="G26" s="344" t="str">
        <f t="shared" si="17"/>
        <v>-</v>
      </c>
      <c r="H26" s="369" t="str">
        <f t="shared" si="17"/>
        <v>-</v>
      </c>
      <c r="I26" s="368" t="str">
        <f t="shared" si="17"/>
        <v>-</v>
      </c>
      <c r="J26" s="392" t="str">
        <f t="shared" si="17"/>
        <v>-</v>
      </c>
      <c r="K26" s="368" t="str">
        <f t="shared" si="17"/>
        <v>-</v>
      </c>
      <c r="L26" s="344" t="str">
        <f t="shared" si="17"/>
        <v>-</v>
      </c>
      <c r="M26" s="375" t="str">
        <f t="shared" si="17"/>
        <v>-</v>
      </c>
      <c r="N26" s="401" t="str">
        <f t="shared" si="17"/>
        <v>-</v>
      </c>
      <c r="O26" s="344" t="str">
        <f t="shared" si="17"/>
        <v>-</v>
      </c>
      <c r="P26" s="344" t="str">
        <f t="shared" si="17"/>
        <v>-</v>
      </c>
      <c r="Q26" s="375" t="str">
        <f t="shared" si="17"/>
        <v>-</v>
      </c>
      <c r="R26" s="369" t="str">
        <f t="shared" si="17"/>
        <v>-</v>
      </c>
      <c r="S26" s="266"/>
      <c r="T26" s="368" t="str">
        <f t="shared" ref="T26:AG26" si="18">IFERROR(IF(E26="","",E26),"-")</f>
        <v>-</v>
      </c>
      <c r="U26" s="344" t="str">
        <f t="shared" si="18"/>
        <v>-</v>
      </c>
      <c r="V26" s="344" t="str">
        <f t="shared" si="18"/>
        <v>-</v>
      </c>
      <c r="W26" s="369" t="str">
        <f t="shared" si="18"/>
        <v>-</v>
      </c>
      <c r="X26" s="368" t="str">
        <f t="shared" si="18"/>
        <v>-</v>
      </c>
      <c r="Y26" s="392" t="str">
        <f t="shared" si="18"/>
        <v>-</v>
      </c>
      <c r="Z26" s="368" t="str">
        <f t="shared" si="18"/>
        <v>-</v>
      </c>
      <c r="AA26" s="344" t="str">
        <f t="shared" si="18"/>
        <v>-</v>
      </c>
      <c r="AB26" s="375" t="str">
        <f t="shared" si="18"/>
        <v>-</v>
      </c>
      <c r="AC26" s="401" t="str">
        <f t="shared" si="18"/>
        <v>-</v>
      </c>
      <c r="AD26" s="344" t="str">
        <f t="shared" si="18"/>
        <v>-</v>
      </c>
      <c r="AE26" s="344" t="str">
        <f t="shared" si="18"/>
        <v>-</v>
      </c>
      <c r="AF26" s="375" t="str">
        <f t="shared" si="18"/>
        <v>-</v>
      </c>
      <c r="AG26" s="369" t="str">
        <f t="shared" si="18"/>
        <v>-</v>
      </c>
      <c r="AH26" s="101"/>
    </row>
    <row r="27" spans="1:34" x14ac:dyDescent="0.2">
      <c r="A27" s="765">
        <v>1</v>
      </c>
      <c r="C27" s="117" t="s">
        <v>301</v>
      </c>
      <c r="D27" s="467"/>
      <c r="E27" s="118"/>
      <c r="F27" s="119"/>
      <c r="G27" s="119"/>
      <c r="H27" s="343"/>
      <c r="I27" s="118"/>
      <c r="J27" s="343"/>
      <c r="K27" s="118"/>
      <c r="L27" s="119"/>
      <c r="M27" s="119"/>
      <c r="N27" s="119"/>
      <c r="O27" s="119"/>
      <c r="P27" s="119"/>
      <c r="Q27" s="119"/>
      <c r="R27" s="343"/>
      <c r="S27" s="266"/>
      <c r="T27" s="118"/>
      <c r="U27" s="119"/>
      <c r="V27" s="119"/>
      <c r="W27" s="343"/>
      <c r="X27" s="118"/>
      <c r="Y27" s="343"/>
      <c r="Z27" s="118"/>
      <c r="AA27" s="119"/>
      <c r="AB27" s="119"/>
      <c r="AC27" s="119"/>
      <c r="AD27" s="119"/>
      <c r="AE27" s="119"/>
      <c r="AF27" s="119"/>
      <c r="AG27" s="343"/>
      <c r="AH27" s="101"/>
    </row>
    <row r="28" spans="1:34" x14ac:dyDescent="0.2">
      <c r="A28" s="765">
        <v>1</v>
      </c>
      <c r="C28" s="114" t="s">
        <v>310</v>
      </c>
      <c r="D28" s="461"/>
      <c r="E28" s="475" t="str">
        <f>E22</f>
        <v/>
      </c>
      <c r="F28" s="402" t="str">
        <f>F22</f>
        <v/>
      </c>
      <c r="G28" s="402" t="str">
        <f>G22</f>
        <v/>
      </c>
      <c r="H28" s="458" t="str">
        <f>H22</f>
        <v/>
      </c>
      <c r="I28" s="445"/>
      <c r="J28" s="446"/>
      <c r="K28" s="449" t="str">
        <f t="shared" ref="K28:R28" si="19">K22</f>
        <v/>
      </c>
      <c r="L28" s="398" t="str">
        <f t="shared" si="19"/>
        <v/>
      </c>
      <c r="M28" s="402" t="str">
        <f t="shared" si="19"/>
        <v/>
      </c>
      <c r="N28" s="402" t="str">
        <f t="shared" si="19"/>
        <v/>
      </c>
      <c r="O28" s="402" t="str">
        <f t="shared" si="19"/>
        <v/>
      </c>
      <c r="P28" s="402" t="str">
        <f t="shared" si="19"/>
        <v/>
      </c>
      <c r="Q28" s="378" t="str">
        <f t="shared" si="19"/>
        <v/>
      </c>
      <c r="R28" s="364" t="str">
        <f t="shared" si="19"/>
        <v/>
      </c>
      <c r="S28" s="266"/>
      <c r="T28" s="419" t="str">
        <f t="shared" ref="T28:T34" si="20">IFERROR(IF(E28="","",E28/$E$43),"-")</f>
        <v/>
      </c>
      <c r="U28" s="348" t="str">
        <f t="shared" ref="U28:U34" si="21">IFERROR(IF(F28="","",F28/$F$43),"-")</f>
        <v/>
      </c>
      <c r="V28" s="348" t="str">
        <f t="shared" ref="V28:V34" si="22">IFERROR(IF(G28="","",G28/$G$43),"-")</f>
        <v/>
      </c>
      <c r="W28" s="420" t="str">
        <f t="shared" ref="W28:W34" si="23">IFERROR(IF(H28="","",H28/$H$43),"-")</f>
        <v/>
      </c>
      <c r="X28" s="445" t="str">
        <f t="shared" ref="X28:X34" si="24">IFERROR(IF(I28="","",I28/$I$43),"-")</f>
        <v/>
      </c>
      <c r="Y28" s="446" t="str">
        <f t="shared" ref="Y28:Y34" si="25">IFERROR(IF(J28="","",J28/$J$43),"-")</f>
        <v/>
      </c>
      <c r="Z28" s="425" t="str">
        <f t="shared" ref="Z28:Z34" si="26">IFERROR(IF(K28="","",K28/$K$43),"-")</f>
        <v/>
      </c>
      <c r="AA28" s="428" t="str">
        <f t="shared" ref="AA28:AA34" si="27">IFERROR(IF(L28="","",L28/$L$43),"-")</f>
        <v/>
      </c>
      <c r="AB28" s="352" t="str">
        <f t="shared" ref="AB28:AB34" si="28">IFERROR(IF(M28="","",M28/$M$43),"-")</f>
        <v/>
      </c>
      <c r="AC28" s="352" t="str">
        <f t="shared" ref="AC28:AC34" si="29">IFERROR(IF(N28="","",N28/$N$43),"-")</f>
        <v/>
      </c>
      <c r="AD28" s="352" t="str">
        <f t="shared" ref="AD28:AD34" si="30">IFERROR(IF(O28="","",O28/$O$43),"-")</f>
        <v/>
      </c>
      <c r="AE28" s="352" t="str">
        <f t="shared" ref="AE28:AE34" si="31">IFERROR(IF(P28="","",P28/$P$43),"-")</f>
        <v/>
      </c>
      <c r="AF28" s="427" t="str">
        <f t="shared" ref="AF28:AF34" si="32">IFERROR(IF(Q28="","",Q28/$Q$43),"-")</f>
        <v/>
      </c>
      <c r="AG28" s="426" t="str">
        <f t="shared" ref="AG28:AG34" si="33">IFERROR(IF(R28="","",R28/$R$43),"-")</f>
        <v/>
      </c>
      <c r="AH28" s="101"/>
    </row>
    <row r="29" spans="1:34" x14ac:dyDescent="0.2">
      <c r="A29" s="765">
        <v>1</v>
      </c>
      <c r="C29" s="111" t="s">
        <v>309</v>
      </c>
      <c r="D29" s="462"/>
      <c r="E29" s="449" t="str">
        <f>IF(E25="-","-",$I$22)</f>
        <v>-</v>
      </c>
      <c r="F29" s="360" t="str">
        <f>IF(F25="-","-",$I$22)</f>
        <v>-</v>
      </c>
      <c r="G29" s="360" t="str">
        <f>IF(G25="-","-",$I$22)</f>
        <v>-</v>
      </c>
      <c r="H29" s="455" t="str">
        <f>IF(H25="-","-",$I$22)</f>
        <v>-</v>
      </c>
      <c r="I29" s="447"/>
      <c r="J29" s="448"/>
      <c r="K29" s="449" t="str">
        <f t="shared" ref="K29:R29" si="34">IF(K25="-","-",$I$22)</f>
        <v>-</v>
      </c>
      <c r="L29" s="398" t="str">
        <f t="shared" si="34"/>
        <v>-</v>
      </c>
      <c r="M29" s="360" t="str">
        <f t="shared" si="34"/>
        <v>-</v>
      </c>
      <c r="N29" s="360" t="str">
        <f t="shared" si="34"/>
        <v>-</v>
      </c>
      <c r="O29" s="360" t="str">
        <f t="shared" si="34"/>
        <v>-</v>
      </c>
      <c r="P29" s="360" t="str">
        <f t="shared" si="34"/>
        <v>-</v>
      </c>
      <c r="Q29" s="378" t="str">
        <f t="shared" si="34"/>
        <v>-</v>
      </c>
      <c r="R29" s="364" t="str">
        <f t="shared" si="34"/>
        <v>-</v>
      </c>
      <c r="S29" s="266"/>
      <c r="T29" s="425" t="str">
        <f t="shared" si="20"/>
        <v>-</v>
      </c>
      <c r="U29" s="349" t="str">
        <f t="shared" si="21"/>
        <v>-</v>
      </c>
      <c r="V29" s="349" t="str">
        <f t="shared" si="22"/>
        <v>-</v>
      </c>
      <c r="W29" s="426" t="str">
        <f t="shared" si="23"/>
        <v>-</v>
      </c>
      <c r="X29" s="447" t="str">
        <f t="shared" si="24"/>
        <v/>
      </c>
      <c r="Y29" s="448" t="str">
        <f t="shared" si="25"/>
        <v/>
      </c>
      <c r="Z29" s="425" t="str">
        <f t="shared" si="26"/>
        <v>-</v>
      </c>
      <c r="AA29" s="428" t="str">
        <f t="shared" si="27"/>
        <v>-</v>
      </c>
      <c r="AB29" s="349" t="str">
        <f t="shared" si="28"/>
        <v>-</v>
      </c>
      <c r="AC29" s="349" t="str">
        <f t="shared" si="29"/>
        <v>-</v>
      </c>
      <c r="AD29" s="349" t="str">
        <f t="shared" si="30"/>
        <v>-</v>
      </c>
      <c r="AE29" s="349" t="str">
        <f t="shared" si="31"/>
        <v>-</v>
      </c>
      <c r="AF29" s="427" t="str">
        <f t="shared" si="32"/>
        <v>-</v>
      </c>
      <c r="AG29" s="426" t="str">
        <f t="shared" si="33"/>
        <v>-</v>
      </c>
      <c r="AH29" s="101"/>
    </row>
    <row r="30" spans="1:34" x14ac:dyDescent="0.2">
      <c r="A30" s="765">
        <v>1</v>
      </c>
      <c r="C30" s="111" t="s">
        <v>302</v>
      </c>
      <c r="D30" s="462"/>
      <c r="E30" s="449" t="str">
        <f>E23</f>
        <v/>
      </c>
      <c r="F30" s="360" t="str">
        <f>F23</f>
        <v/>
      </c>
      <c r="G30" s="360" t="str">
        <f>G23</f>
        <v/>
      </c>
      <c r="H30" s="455" t="str">
        <f>H23</f>
        <v/>
      </c>
      <c r="I30" s="447"/>
      <c r="J30" s="448"/>
      <c r="K30" s="449" t="str">
        <f t="shared" ref="K30:R30" si="35">K23</f>
        <v/>
      </c>
      <c r="L30" s="398" t="str">
        <f t="shared" si="35"/>
        <v/>
      </c>
      <c r="M30" s="360" t="str">
        <f t="shared" si="35"/>
        <v/>
      </c>
      <c r="N30" s="360" t="str">
        <f t="shared" si="35"/>
        <v/>
      </c>
      <c r="O30" s="360" t="str">
        <f t="shared" si="35"/>
        <v/>
      </c>
      <c r="P30" s="360" t="str">
        <f t="shared" si="35"/>
        <v/>
      </c>
      <c r="Q30" s="378" t="str">
        <f t="shared" si="35"/>
        <v/>
      </c>
      <c r="R30" s="364" t="str">
        <f t="shared" si="35"/>
        <v/>
      </c>
      <c r="S30" s="266"/>
      <c r="T30" s="425" t="str">
        <f t="shared" si="20"/>
        <v/>
      </c>
      <c r="U30" s="349" t="str">
        <f t="shared" si="21"/>
        <v/>
      </c>
      <c r="V30" s="349" t="str">
        <f t="shared" si="22"/>
        <v/>
      </c>
      <c r="W30" s="426" t="str">
        <f t="shared" si="23"/>
        <v/>
      </c>
      <c r="X30" s="447" t="str">
        <f t="shared" si="24"/>
        <v/>
      </c>
      <c r="Y30" s="448" t="str">
        <f t="shared" si="25"/>
        <v/>
      </c>
      <c r="Z30" s="425" t="str">
        <f t="shared" si="26"/>
        <v/>
      </c>
      <c r="AA30" s="428" t="str">
        <f t="shared" si="27"/>
        <v/>
      </c>
      <c r="AB30" s="349" t="str">
        <f t="shared" si="28"/>
        <v/>
      </c>
      <c r="AC30" s="349" t="str">
        <f t="shared" si="29"/>
        <v/>
      </c>
      <c r="AD30" s="349" t="str">
        <f t="shared" si="30"/>
        <v/>
      </c>
      <c r="AE30" s="349" t="str">
        <f t="shared" si="31"/>
        <v/>
      </c>
      <c r="AF30" s="427" t="str">
        <f t="shared" si="32"/>
        <v/>
      </c>
      <c r="AG30" s="426" t="str">
        <f t="shared" si="33"/>
        <v/>
      </c>
      <c r="AH30" s="101"/>
    </row>
    <row r="31" spans="1:34" x14ac:dyDescent="0.2">
      <c r="A31" s="765">
        <v>1</v>
      </c>
      <c r="C31" s="111" t="s">
        <v>303</v>
      </c>
      <c r="D31" s="468" t="str">
        <f>IF('Appraisal Inputs'!K188="","-",'Appraisal Inputs'!K188)</f>
        <v>-</v>
      </c>
      <c r="E31" s="449" t="str">
        <f>IFERROR(IF($D$31="-","-",E38*$D$31),"-")</f>
        <v>-</v>
      </c>
      <c r="F31" s="360" t="str">
        <f>IFERROR(IF($D$31="-","-",F38*$D$31),"-")</f>
        <v>-</v>
      </c>
      <c r="G31" s="360" t="str">
        <f>IFERROR(IF($D$31="-","-",G38*$D$31),"-")</f>
        <v>-</v>
      </c>
      <c r="H31" s="455" t="str">
        <f>IFERROR(IF($D$31="-","-",H38*$D$31),"-")</f>
        <v>-</v>
      </c>
      <c r="I31" s="447"/>
      <c r="J31" s="448"/>
      <c r="K31" s="449" t="str">
        <f t="shared" ref="K31:R31" si="36">IFERROR(IF($D$31="-","-",K38*$D$31),"-")</f>
        <v>-</v>
      </c>
      <c r="L31" s="398" t="str">
        <f t="shared" si="36"/>
        <v>-</v>
      </c>
      <c r="M31" s="360" t="str">
        <f t="shared" si="36"/>
        <v>-</v>
      </c>
      <c r="N31" s="360" t="str">
        <f t="shared" si="36"/>
        <v>-</v>
      </c>
      <c r="O31" s="360" t="str">
        <f t="shared" si="36"/>
        <v>-</v>
      </c>
      <c r="P31" s="360" t="str">
        <f t="shared" si="36"/>
        <v>-</v>
      </c>
      <c r="Q31" s="378" t="str">
        <f t="shared" si="36"/>
        <v>-</v>
      </c>
      <c r="R31" s="364" t="str">
        <f t="shared" si="36"/>
        <v>-</v>
      </c>
      <c r="S31" s="266"/>
      <c r="T31" s="425" t="str">
        <f t="shared" si="20"/>
        <v>-</v>
      </c>
      <c r="U31" s="349" t="str">
        <f t="shared" si="21"/>
        <v>-</v>
      </c>
      <c r="V31" s="349" t="str">
        <f t="shared" si="22"/>
        <v>-</v>
      </c>
      <c r="W31" s="426" t="str">
        <f t="shared" si="23"/>
        <v>-</v>
      </c>
      <c r="X31" s="447" t="str">
        <f t="shared" si="24"/>
        <v/>
      </c>
      <c r="Y31" s="448" t="str">
        <f t="shared" si="25"/>
        <v/>
      </c>
      <c r="Z31" s="425" t="str">
        <f t="shared" si="26"/>
        <v>-</v>
      </c>
      <c r="AA31" s="428" t="str">
        <f t="shared" si="27"/>
        <v>-</v>
      </c>
      <c r="AB31" s="349" t="str">
        <f t="shared" si="28"/>
        <v>-</v>
      </c>
      <c r="AC31" s="349" t="str">
        <f t="shared" si="29"/>
        <v>-</v>
      </c>
      <c r="AD31" s="349" t="str">
        <f t="shared" si="30"/>
        <v>-</v>
      </c>
      <c r="AE31" s="349" t="str">
        <f t="shared" si="31"/>
        <v>-</v>
      </c>
      <c r="AF31" s="427" t="str">
        <f t="shared" si="32"/>
        <v>-</v>
      </c>
      <c r="AG31" s="426" t="str">
        <f t="shared" si="33"/>
        <v>-</v>
      </c>
      <c r="AH31" s="101"/>
    </row>
    <row r="32" spans="1:34" x14ac:dyDescent="0.2">
      <c r="A32" s="765">
        <v>1</v>
      </c>
      <c r="C32" s="111" t="s">
        <v>307</v>
      </c>
      <c r="D32" s="462"/>
      <c r="E32" s="449" t="str">
        <f>E24</f>
        <v/>
      </c>
      <c r="F32" s="360" t="str">
        <f>F24</f>
        <v/>
      </c>
      <c r="G32" s="360" t="str">
        <f>G24</f>
        <v/>
      </c>
      <c r="H32" s="455" t="str">
        <f>H24</f>
        <v/>
      </c>
      <c r="I32" s="447"/>
      <c r="J32" s="448"/>
      <c r="K32" s="449" t="str">
        <f t="shared" ref="K32:R32" si="37">K24</f>
        <v/>
      </c>
      <c r="L32" s="398" t="str">
        <f t="shared" si="37"/>
        <v/>
      </c>
      <c r="M32" s="360" t="str">
        <f t="shared" si="37"/>
        <v/>
      </c>
      <c r="N32" s="360" t="str">
        <f t="shared" si="37"/>
        <v/>
      </c>
      <c r="O32" s="360" t="str">
        <f t="shared" si="37"/>
        <v/>
      </c>
      <c r="P32" s="360" t="str">
        <f t="shared" si="37"/>
        <v/>
      </c>
      <c r="Q32" s="378" t="str">
        <f t="shared" si="37"/>
        <v/>
      </c>
      <c r="R32" s="364" t="str">
        <f t="shared" si="37"/>
        <v/>
      </c>
      <c r="S32" s="266"/>
      <c r="T32" s="425" t="str">
        <f t="shared" si="20"/>
        <v/>
      </c>
      <c r="U32" s="349" t="str">
        <f t="shared" si="21"/>
        <v/>
      </c>
      <c r="V32" s="349" t="str">
        <f t="shared" si="22"/>
        <v/>
      </c>
      <c r="W32" s="426" t="str">
        <f t="shared" si="23"/>
        <v/>
      </c>
      <c r="X32" s="447" t="str">
        <f t="shared" si="24"/>
        <v/>
      </c>
      <c r="Y32" s="448" t="str">
        <f t="shared" si="25"/>
        <v/>
      </c>
      <c r="Z32" s="425" t="str">
        <f t="shared" si="26"/>
        <v/>
      </c>
      <c r="AA32" s="428" t="str">
        <f t="shared" si="27"/>
        <v/>
      </c>
      <c r="AB32" s="349" t="str">
        <f t="shared" si="28"/>
        <v/>
      </c>
      <c r="AC32" s="349" t="str">
        <f t="shared" si="29"/>
        <v/>
      </c>
      <c r="AD32" s="349" t="str">
        <f t="shared" si="30"/>
        <v/>
      </c>
      <c r="AE32" s="349" t="str">
        <f t="shared" si="31"/>
        <v/>
      </c>
      <c r="AF32" s="427" t="str">
        <f t="shared" si="32"/>
        <v/>
      </c>
      <c r="AG32" s="426" t="str">
        <f t="shared" si="33"/>
        <v/>
      </c>
      <c r="AH32" s="101"/>
    </row>
    <row r="33" spans="1:34" x14ac:dyDescent="0.2">
      <c r="A33" s="765">
        <v>1</v>
      </c>
      <c r="C33" s="111" t="s">
        <v>308</v>
      </c>
      <c r="D33" s="462"/>
      <c r="E33" s="449" t="str">
        <f>IF(E25="-","-",$I$24)</f>
        <v>-</v>
      </c>
      <c r="F33" s="360" t="str">
        <f>IF(F25="-","-",$I$24)</f>
        <v>-</v>
      </c>
      <c r="G33" s="360" t="str">
        <f>IF(G25="-","-",$I$24)</f>
        <v>-</v>
      </c>
      <c r="H33" s="455" t="str">
        <f>IF(H25="-","-",$I$24)</f>
        <v>-</v>
      </c>
      <c r="I33" s="447"/>
      <c r="J33" s="448"/>
      <c r="K33" s="449" t="str">
        <f t="shared" ref="K33:R33" si="38">IF(K25="-","-",$I$24)</f>
        <v>-</v>
      </c>
      <c r="L33" s="398" t="str">
        <f t="shared" si="38"/>
        <v>-</v>
      </c>
      <c r="M33" s="360" t="str">
        <f t="shared" si="38"/>
        <v>-</v>
      </c>
      <c r="N33" s="360" t="str">
        <f t="shared" si="38"/>
        <v>-</v>
      </c>
      <c r="O33" s="360" t="str">
        <f t="shared" si="38"/>
        <v>-</v>
      </c>
      <c r="P33" s="360" t="str">
        <f t="shared" si="38"/>
        <v>-</v>
      </c>
      <c r="Q33" s="378" t="str">
        <f t="shared" si="38"/>
        <v>-</v>
      </c>
      <c r="R33" s="364" t="str">
        <f t="shared" si="38"/>
        <v>-</v>
      </c>
      <c r="S33" s="266"/>
      <c r="T33" s="425" t="str">
        <f t="shared" si="20"/>
        <v>-</v>
      </c>
      <c r="U33" s="349" t="str">
        <f t="shared" si="21"/>
        <v>-</v>
      </c>
      <c r="V33" s="349" t="str">
        <f t="shared" si="22"/>
        <v>-</v>
      </c>
      <c r="W33" s="426" t="str">
        <f t="shared" si="23"/>
        <v>-</v>
      </c>
      <c r="X33" s="447" t="str">
        <f t="shared" si="24"/>
        <v/>
      </c>
      <c r="Y33" s="448" t="str">
        <f t="shared" si="25"/>
        <v/>
      </c>
      <c r="Z33" s="425" t="str">
        <f t="shared" si="26"/>
        <v>-</v>
      </c>
      <c r="AA33" s="428" t="str">
        <f t="shared" si="27"/>
        <v>-</v>
      </c>
      <c r="AB33" s="349" t="str">
        <f t="shared" si="28"/>
        <v>-</v>
      </c>
      <c r="AC33" s="349" t="str">
        <f t="shared" si="29"/>
        <v>-</v>
      </c>
      <c r="AD33" s="349" t="str">
        <f t="shared" si="30"/>
        <v>-</v>
      </c>
      <c r="AE33" s="349" t="str">
        <f t="shared" si="31"/>
        <v>-</v>
      </c>
      <c r="AF33" s="427" t="str">
        <f t="shared" si="32"/>
        <v>-</v>
      </c>
      <c r="AG33" s="426" t="str">
        <f t="shared" si="33"/>
        <v>-</v>
      </c>
      <c r="AH33" s="101"/>
    </row>
    <row r="34" spans="1:34" x14ac:dyDescent="0.2">
      <c r="A34" s="765">
        <v>1</v>
      </c>
      <c r="C34" s="111" t="s">
        <v>304</v>
      </c>
      <c r="D34" s="462"/>
      <c r="E34" s="449" t="str">
        <f t="shared" ref="E34:R34" si="39">IF(SUM(E25,E29,E31,E33)-SUM(E28,E30,E32)=0,"-",SUM(E25,E29,E31,E33)-SUM(E28,E30,E32))</f>
        <v>-</v>
      </c>
      <c r="F34" s="360" t="str">
        <f t="shared" si="39"/>
        <v>-</v>
      </c>
      <c r="G34" s="360" t="str">
        <f t="shared" si="39"/>
        <v>-</v>
      </c>
      <c r="H34" s="455" t="str">
        <f t="shared" si="39"/>
        <v>-</v>
      </c>
      <c r="I34" s="449" t="str">
        <f t="shared" si="39"/>
        <v>-</v>
      </c>
      <c r="J34" s="455" t="str">
        <f t="shared" si="39"/>
        <v>-</v>
      </c>
      <c r="K34" s="449" t="str">
        <f t="shared" si="39"/>
        <v>-</v>
      </c>
      <c r="L34" s="378" t="str">
        <f t="shared" si="39"/>
        <v>-</v>
      </c>
      <c r="M34" s="378" t="str">
        <f t="shared" si="39"/>
        <v>-</v>
      </c>
      <c r="N34" s="378" t="str">
        <f t="shared" si="39"/>
        <v>-</v>
      </c>
      <c r="O34" s="378" t="str">
        <f t="shared" si="39"/>
        <v>-</v>
      </c>
      <c r="P34" s="378" t="str">
        <f t="shared" si="39"/>
        <v>-</v>
      </c>
      <c r="Q34" s="378" t="str">
        <f t="shared" si="39"/>
        <v>-</v>
      </c>
      <c r="R34" s="455" t="str">
        <f t="shared" si="39"/>
        <v>-</v>
      </c>
      <c r="S34" s="266"/>
      <c r="T34" s="425" t="str">
        <f t="shared" si="20"/>
        <v>-</v>
      </c>
      <c r="U34" s="349" t="str">
        <f t="shared" si="21"/>
        <v>-</v>
      </c>
      <c r="V34" s="349" t="str">
        <f t="shared" si="22"/>
        <v>-</v>
      </c>
      <c r="W34" s="426" t="str">
        <f t="shared" si="23"/>
        <v>-</v>
      </c>
      <c r="X34" s="425" t="str">
        <f t="shared" si="24"/>
        <v>-</v>
      </c>
      <c r="Y34" s="422" t="str">
        <f t="shared" si="25"/>
        <v>-</v>
      </c>
      <c r="Z34" s="425" t="str">
        <f t="shared" si="26"/>
        <v>-</v>
      </c>
      <c r="AA34" s="428" t="str">
        <f t="shared" si="27"/>
        <v>-</v>
      </c>
      <c r="AB34" s="349" t="str">
        <f t="shared" si="28"/>
        <v>-</v>
      </c>
      <c r="AC34" s="349" t="str">
        <f t="shared" si="29"/>
        <v>-</v>
      </c>
      <c r="AD34" s="349" t="str">
        <f t="shared" si="30"/>
        <v>-</v>
      </c>
      <c r="AE34" s="349" t="str">
        <f t="shared" si="31"/>
        <v>-</v>
      </c>
      <c r="AF34" s="427" t="str">
        <f t="shared" si="32"/>
        <v>-</v>
      </c>
      <c r="AG34" s="426" t="str">
        <f t="shared" si="33"/>
        <v>-</v>
      </c>
      <c r="AH34" s="101"/>
    </row>
    <row r="35" spans="1:34" x14ac:dyDescent="0.2">
      <c r="A35" s="765">
        <v>1</v>
      </c>
      <c r="C35" s="111" t="s">
        <v>305</v>
      </c>
      <c r="D35" s="462"/>
      <c r="E35" s="370" t="str">
        <f>IFERROR(E34/E38,"-")</f>
        <v>-</v>
      </c>
      <c r="F35" s="371" t="str">
        <f>IFERROR(F34/F38,"-")</f>
        <v>-</v>
      </c>
      <c r="G35" s="371" t="str">
        <f>IFERROR(G34/G38,"-")</f>
        <v>-</v>
      </c>
      <c r="H35" s="393" t="str">
        <f>IFERROR(H34/H38,"-")</f>
        <v>-</v>
      </c>
      <c r="I35" s="370" t="str">
        <f>IFERROR(I25/I38,"-")</f>
        <v>-</v>
      </c>
      <c r="J35" s="393" t="str">
        <f>IFERROR(J25/J38,"-")</f>
        <v>-</v>
      </c>
      <c r="K35" s="370" t="str">
        <f t="shared" ref="K35:R35" si="40">IFERROR(K34/K38,"-")</f>
        <v>-</v>
      </c>
      <c r="L35" s="403" t="str">
        <f t="shared" si="40"/>
        <v>-</v>
      </c>
      <c r="M35" s="371" t="str">
        <f t="shared" si="40"/>
        <v>-</v>
      </c>
      <c r="N35" s="371" t="str">
        <f t="shared" si="40"/>
        <v>-</v>
      </c>
      <c r="O35" s="371" t="str">
        <f t="shared" si="40"/>
        <v>-</v>
      </c>
      <c r="P35" s="371" t="str">
        <f t="shared" si="40"/>
        <v>-</v>
      </c>
      <c r="Q35" s="376" t="str">
        <f t="shared" si="40"/>
        <v>-</v>
      </c>
      <c r="R35" s="372" t="str">
        <f t="shared" si="40"/>
        <v>-</v>
      </c>
      <c r="S35" s="266"/>
      <c r="T35" s="370" t="str">
        <f t="shared" ref="T35:AG35" si="41">IFERROR(IF(E35="","",E35),"-")</f>
        <v>-</v>
      </c>
      <c r="U35" s="371" t="str">
        <f t="shared" si="41"/>
        <v>-</v>
      </c>
      <c r="V35" s="371" t="str">
        <f t="shared" si="41"/>
        <v>-</v>
      </c>
      <c r="W35" s="372" t="str">
        <f t="shared" si="41"/>
        <v>-</v>
      </c>
      <c r="X35" s="370" t="str">
        <f t="shared" si="41"/>
        <v>-</v>
      </c>
      <c r="Y35" s="393" t="str">
        <f t="shared" si="41"/>
        <v>-</v>
      </c>
      <c r="Z35" s="370" t="str">
        <f t="shared" si="41"/>
        <v>-</v>
      </c>
      <c r="AA35" s="403" t="str">
        <f t="shared" si="41"/>
        <v>-</v>
      </c>
      <c r="AB35" s="371" t="str">
        <f t="shared" si="41"/>
        <v>-</v>
      </c>
      <c r="AC35" s="371" t="str">
        <f t="shared" si="41"/>
        <v>-</v>
      </c>
      <c r="AD35" s="371" t="str">
        <f t="shared" si="41"/>
        <v>-</v>
      </c>
      <c r="AE35" s="371" t="str">
        <f t="shared" si="41"/>
        <v>-</v>
      </c>
      <c r="AF35" s="376" t="str">
        <f t="shared" si="41"/>
        <v>-</v>
      </c>
      <c r="AG35" s="372" t="str">
        <f t="shared" si="41"/>
        <v>-</v>
      </c>
      <c r="AH35" s="101"/>
    </row>
    <row r="36" spans="1:34" x14ac:dyDescent="0.2">
      <c r="A36" s="765">
        <v>1</v>
      </c>
      <c r="C36" s="178" t="s">
        <v>306</v>
      </c>
      <c r="D36" s="469"/>
      <c r="E36" s="411" t="str">
        <f t="shared" ref="E36:R36" si="42">IFERROR(E34/E43,"-")</f>
        <v>-</v>
      </c>
      <c r="F36" s="412" t="str">
        <f t="shared" si="42"/>
        <v>-</v>
      </c>
      <c r="G36" s="412" t="str">
        <f t="shared" si="42"/>
        <v>-</v>
      </c>
      <c r="H36" s="413" t="str">
        <f t="shared" si="42"/>
        <v>-</v>
      </c>
      <c r="I36" s="414" t="str">
        <f t="shared" si="42"/>
        <v>-</v>
      </c>
      <c r="J36" s="415" t="str">
        <f t="shared" si="42"/>
        <v>-</v>
      </c>
      <c r="K36" s="411" t="str">
        <f t="shared" si="42"/>
        <v>-</v>
      </c>
      <c r="L36" s="416" t="str">
        <f t="shared" si="42"/>
        <v>-</v>
      </c>
      <c r="M36" s="412" t="str">
        <f t="shared" si="42"/>
        <v>-</v>
      </c>
      <c r="N36" s="412" t="str">
        <f t="shared" si="42"/>
        <v>-</v>
      </c>
      <c r="O36" s="412" t="str">
        <f t="shared" si="42"/>
        <v>-</v>
      </c>
      <c r="P36" s="412" t="str">
        <f t="shared" si="42"/>
        <v>-</v>
      </c>
      <c r="Q36" s="417" t="str">
        <f t="shared" si="42"/>
        <v>-</v>
      </c>
      <c r="R36" s="418" t="str">
        <f t="shared" si="42"/>
        <v>-</v>
      </c>
      <c r="S36" s="266"/>
      <c r="T36" s="592"/>
      <c r="U36" s="593"/>
      <c r="V36" s="593"/>
      <c r="W36" s="594"/>
      <c r="X36" s="595"/>
      <c r="Y36" s="596"/>
      <c r="Z36" s="592"/>
      <c r="AA36" s="597"/>
      <c r="AB36" s="593"/>
      <c r="AC36" s="593"/>
      <c r="AD36" s="593"/>
      <c r="AE36" s="593"/>
      <c r="AF36" s="598"/>
      <c r="AG36" s="599"/>
      <c r="AH36" s="101"/>
    </row>
    <row r="37" spans="1:34" ht="39" customHeight="1" x14ac:dyDescent="0.25">
      <c r="A37" s="765">
        <v>1</v>
      </c>
      <c r="C37" s="109" t="s">
        <v>311</v>
      </c>
      <c r="D37" s="467"/>
      <c r="E37" s="379" t="str">
        <f>IF('Appraisal Inputs'!D83="Not Included",'Appraisal Inputs'!D83,'Appraisal Inputs'!D83)</f>
        <v>Not Included</v>
      </c>
      <c r="F37" s="373" t="str">
        <f>IF('Appraisal Inputs'!E83="Not Included",'Appraisal Inputs'!E83,'Appraisal Inputs'!E83)</f>
        <v>Not Included</v>
      </c>
      <c r="G37" s="373" t="str">
        <f>IF('Appraisal Inputs'!F83="Not Included",'Appraisal Inputs'!F83,'Appraisal Inputs'!F83)</f>
        <v>Not Included</v>
      </c>
      <c r="H37" s="374" t="str">
        <f>IF('Appraisal Inputs'!G83="Not Included",'Appraisal Inputs'!G83,'Appraisal Inputs'!G83)</f>
        <v>Not Included</v>
      </c>
      <c r="I37" s="394" t="str">
        <f>'Appraisal Inputs'!H83</f>
        <v>Appraisal (Market)</v>
      </c>
      <c r="J37" s="395" t="str">
        <f>'Lender Inputs'!D83</f>
        <v>Lender (for DSCR)</v>
      </c>
      <c r="K37" s="573" t="str">
        <f>IF('Lender Inputs'!E83="Not Included",'Lender Inputs'!E83,'Lender Inputs'!E83)</f>
        <v xml:space="preserve">Not Included </v>
      </c>
      <c r="L37" s="574" t="str">
        <f>IF('Lender Inputs'!F83="Not Included",'Lender Inputs'!F83,'Lender Inputs'!F83)</f>
        <v xml:space="preserve">Not Included </v>
      </c>
      <c r="M37" s="574" t="str">
        <f>IF('Lender Inputs'!G83="Not Included",'Lender Inputs'!G83,'Lender Inputs'!G83)</f>
        <v xml:space="preserve">Not Included </v>
      </c>
      <c r="N37" s="574" t="str">
        <f>IF('Lender Inputs'!H83="Not Included",'Lender Inputs'!H83,'Lender Inputs'!H83)</f>
        <v xml:space="preserve">Not Included </v>
      </c>
      <c r="O37" s="575" t="str">
        <f>IF('Lender Inputs'!I83="Not Included",'Lender Inputs'!I83,'Lender Inputs'!I83)</f>
        <v xml:space="preserve">Not Included </v>
      </c>
      <c r="P37" s="574" t="str">
        <f>IF('Lender Inputs'!J83="Not Included",'Lender Inputs'!J83,'Lender Inputs'!J83)</f>
        <v xml:space="preserve">Not Included </v>
      </c>
      <c r="Q37" s="574" t="str">
        <f>IF('Lender Inputs'!K83="Not Included",'Lender Inputs'!K83,'Lender Inputs'!K83)</f>
        <v xml:space="preserve">Not Included </v>
      </c>
      <c r="R37" s="576" t="str">
        <f>IF('Lender Inputs'!L83="Not Included",'Lender Inputs'!L83,'Lender Inputs'!L83)</f>
        <v xml:space="preserve">Not Included </v>
      </c>
      <c r="S37" s="266"/>
      <c r="T37" s="379" t="str">
        <f>IF('Appraisal Inputs'!D83="Not Included",'Appraisal Inputs'!D83,'Appraisal Inputs'!D83)</f>
        <v>Not Included</v>
      </c>
      <c r="U37" s="373" t="str">
        <f>IF('Appraisal Inputs'!E83="Not Included",'Appraisal Inputs'!E83,'Appraisal Inputs'!E83)</f>
        <v>Not Included</v>
      </c>
      <c r="V37" s="373" t="str">
        <f>IF('Appraisal Inputs'!F83="Not Included",'Appraisal Inputs'!F83,'Appraisal Inputs'!F83)</f>
        <v>Not Included</v>
      </c>
      <c r="W37" s="374" t="str">
        <f>IF('Appraisal Inputs'!G83="Not Included",'Appraisal Inputs'!G83,'Appraisal Inputs'!G83)</f>
        <v>Not Included</v>
      </c>
      <c r="X37" s="394" t="str">
        <f>'Appraisal Inputs'!H83</f>
        <v>Appraisal (Market)</v>
      </c>
      <c r="Y37" s="395" t="str">
        <f>'Lender Inputs'!D83</f>
        <v>Lender (for DSCR)</v>
      </c>
      <c r="Z37" s="573" t="str">
        <f>IF('Lender Inputs'!E83="Not Included",'Lender Inputs'!E83,'Lender Inputs'!E83)</f>
        <v xml:space="preserve">Not Included </v>
      </c>
      <c r="AA37" s="574" t="str">
        <f>IF('Lender Inputs'!F83="Not Included",'Lender Inputs'!F83,'Lender Inputs'!F83)</f>
        <v xml:space="preserve">Not Included </v>
      </c>
      <c r="AB37" s="574" t="str">
        <f>IF('Lender Inputs'!G83="Not Included",'Lender Inputs'!G83,'Lender Inputs'!G83)</f>
        <v xml:space="preserve">Not Included </v>
      </c>
      <c r="AC37" s="574" t="str">
        <f>IF('Lender Inputs'!H83="Not Included",'Lender Inputs'!H83,'Lender Inputs'!H83)</f>
        <v xml:space="preserve">Not Included </v>
      </c>
      <c r="AD37" s="575" t="str">
        <f>IF('Lender Inputs'!I83="Not Included",'Lender Inputs'!I83,'Lender Inputs'!I83)</f>
        <v xml:space="preserve">Not Included </v>
      </c>
      <c r="AE37" s="574" t="str">
        <f>IF('Lender Inputs'!J83="Not Included",'Lender Inputs'!J83,'Lender Inputs'!J83)</f>
        <v xml:space="preserve">Not Included </v>
      </c>
      <c r="AF37" s="574" t="str">
        <f>IF('Lender Inputs'!K83="Not Included",'Lender Inputs'!K83,'Lender Inputs'!K83)</f>
        <v xml:space="preserve">Not Included </v>
      </c>
      <c r="AG37" s="576" t="str">
        <f>IF('Lender Inputs'!L83="Not Included",'Lender Inputs'!L83,'Lender Inputs'!L83)</f>
        <v xml:space="preserve">Not Included </v>
      </c>
      <c r="AH37" s="101"/>
    </row>
    <row r="38" spans="1:34" x14ac:dyDescent="0.2">
      <c r="A38" s="765">
        <v>1</v>
      </c>
      <c r="C38" s="180" t="s">
        <v>37</v>
      </c>
      <c r="D38" s="467"/>
      <c r="E38" s="453" t="str">
        <f>'Rev Sum'!D35</f>
        <v>-</v>
      </c>
      <c r="F38" s="380" t="str">
        <f>'Rev Sum'!H35</f>
        <v>-</v>
      </c>
      <c r="G38" s="380" t="str">
        <f>'Rev Sum'!L35</f>
        <v>-</v>
      </c>
      <c r="H38" s="454" t="str">
        <f>'Rev Sum'!P35</f>
        <v>-</v>
      </c>
      <c r="I38" s="453" t="str">
        <f>'Rev Sum'!T35</f>
        <v>-</v>
      </c>
      <c r="J38" s="454" t="str">
        <f>'Rev Sum'!X35</f>
        <v>-</v>
      </c>
      <c r="K38" s="539" t="str">
        <f>'Rev Sum'!AB35</f>
        <v>-</v>
      </c>
      <c r="L38" s="577" t="str">
        <f>'Rev Sum'!AF35</f>
        <v>-</v>
      </c>
      <c r="M38" s="578" t="str">
        <f>'Rev Sum'!AJ35</f>
        <v>-</v>
      </c>
      <c r="N38" s="578" t="str">
        <f>'Rev Sum'!AN35</f>
        <v>-</v>
      </c>
      <c r="O38" s="578" t="str">
        <f>'Rev Sum'!AR35</f>
        <v>-</v>
      </c>
      <c r="P38" s="578" t="str">
        <f>'Rev Sum'!AV35</f>
        <v>-</v>
      </c>
      <c r="Q38" s="544" t="str">
        <f>'Rev Sum'!AZ35</f>
        <v>-</v>
      </c>
      <c r="R38" s="579" t="str">
        <f>'Rev Sum'!BD35</f>
        <v>-</v>
      </c>
      <c r="S38" s="266"/>
      <c r="T38" s="440" t="str">
        <f>IFERROR(IF(E38="","",E38/$E$43),"-")</f>
        <v>-</v>
      </c>
      <c r="U38" s="353" t="str">
        <f>IFERROR(IF(F38="","",F38/$F$43),"-")</f>
        <v>-</v>
      </c>
      <c r="V38" s="353" t="str">
        <f>IFERROR(IF(G38="","",G38/$G$43),"-")</f>
        <v>-</v>
      </c>
      <c r="W38" s="441" t="str">
        <f>IFERROR(IF(H38="","",H38/$H$43),"-")</f>
        <v>-</v>
      </c>
      <c r="X38" s="440" t="str">
        <f>IFERROR(IF(I38="","",I38/$I$43),"-")</f>
        <v>-</v>
      </c>
      <c r="Y38" s="441" t="str">
        <f>IFERROR(IF(J38="","",J38/$J$43),"-")</f>
        <v>-</v>
      </c>
      <c r="Z38" s="568" t="str">
        <f>IFERROR(IF(K38="","",K38/$K$43),"-")</f>
        <v>-</v>
      </c>
      <c r="AA38" s="569" t="str">
        <f>IFERROR(IF(L38="","",L38/$L$43),"-")</f>
        <v>-</v>
      </c>
      <c r="AB38" s="570" t="str">
        <f>IFERROR(IF(M38="","",M38/$M$43),"-")</f>
        <v>-</v>
      </c>
      <c r="AC38" s="570" t="str">
        <f>IFERROR(IF(N38="","",N38/$N$43),"-")</f>
        <v>-</v>
      </c>
      <c r="AD38" s="570" t="str">
        <f>IFERROR(IF(O38="","",O38/$O$43),"-")</f>
        <v>-</v>
      </c>
      <c r="AE38" s="570" t="str">
        <f>IFERROR(IF(P38="","",P38/$P$43),"-")</f>
        <v>-</v>
      </c>
      <c r="AF38" s="571" t="str">
        <f>IFERROR(IF(Q38="","",Q38/$Q$43),"-")</f>
        <v>-</v>
      </c>
      <c r="AG38" s="572" t="str">
        <f>IFERROR(IF(R38="","",R38/$R$43),"-")</f>
        <v>-</v>
      </c>
      <c r="AH38" s="101"/>
    </row>
    <row r="39" spans="1:34" x14ac:dyDescent="0.2">
      <c r="A39" s="765">
        <v>1</v>
      </c>
      <c r="C39" s="180" t="s">
        <v>190</v>
      </c>
      <c r="D39" s="467"/>
      <c r="E39" s="453" t="str">
        <f t="shared" ref="E39:R39" si="43">IFERROR(E38-E25,"-")</f>
        <v>-</v>
      </c>
      <c r="F39" s="380" t="str">
        <f t="shared" si="43"/>
        <v>-</v>
      </c>
      <c r="G39" s="380" t="str">
        <f t="shared" si="43"/>
        <v>-</v>
      </c>
      <c r="H39" s="454" t="str">
        <f t="shared" si="43"/>
        <v>-</v>
      </c>
      <c r="I39" s="453" t="str">
        <f t="shared" si="43"/>
        <v>-</v>
      </c>
      <c r="J39" s="454" t="str">
        <f t="shared" si="43"/>
        <v>-</v>
      </c>
      <c r="K39" s="453" t="str">
        <f t="shared" si="43"/>
        <v>-</v>
      </c>
      <c r="L39" s="404" t="str">
        <f t="shared" si="43"/>
        <v>-</v>
      </c>
      <c r="M39" s="380" t="str">
        <f t="shared" si="43"/>
        <v>-</v>
      </c>
      <c r="N39" s="380" t="str">
        <f t="shared" si="43"/>
        <v>-</v>
      </c>
      <c r="O39" s="380" t="str">
        <f t="shared" si="43"/>
        <v>-</v>
      </c>
      <c r="P39" s="380" t="str">
        <f t="shared" si="43"/>
        <v>-</v>
      </c>
      <c r="Q39" s="382" t="str">
        <f t="shared" si="43"/>
        <v>-</v>
      </c>
      <c r="R39" s="381" t="str">
        <f t="shared" si="43"/>
        <v>-</v>
      </c>
      <c r="S39" s="266"/>
      <c r="T39" s="440" t="str">
        <f>IFERROR(IF(E39="","",E39/$E$43),"-")</f>
        <v>-</v>
      </c>
      <c r="U39" s="353" t="str">
        <f>IFERROR(IF(F39="","",F39/$F$43),"-")</f>
        <v>-</v>
      </c>
      <c r="V39" s="353" t="str">
        <f>IFERROR(IF(G39="","",G39/$G$43),"-")</f>
        <v>-</v>
      </c>
      <c r="W39" s="441" t="str">
        <f>IFERROR(IF(H39="","",H39/$H$43),"-")</f>
        <v>-</v>
      </c>
      <c r="X39" s="440" t="str">
        <f>IFERROR(IF(I39="","",I39/$I$43),"-")</f>
        <v>-</v>
      </c>
      <c r="Y39" s="441" t="str">
        <f>IFERROR(IF(J39="","",J39/$J$43),"-")</f>
        <v>-</v>
      </c>
      <c r="Z39" s="440" t="str">
        <f>IFERROR(IF(K39="","",K39/$K$43),"-")</f>
        <v>-</v>
      </c>
      <c r="AA39" s="442" t="str">
        <f>IFERROR(IF(L39="","",L39/$L$43),"-")</f>
        <v>-</v>
      </c>
      <c r="AB39" s="353" t="str">
        <f>IFERROR(IF(M39="","",M39/$M$43),"-")</f>
        <v>-</v>
      </c>
      <c r="AC39" s="353" t="str">
        <f>IFERROR(IF(N39="","",N39/$N$43),"-")</f>
        <v>-</v>
      </c>
      <c r="AD39" s="353" t="str">
        <f>IFERROR(IF(O39="","",O39/$O$43),"-")</f>
        <v>-</v>
      </c>
      <c r="AE39" s="353" t="str">
        <f>IFERROR(IF(P39="","",P39/$P$43),"-")</f>
        <v>-</v>
      </c>
      <c r="AF39" s="443" t="str">
        <f>IFERROR(IF(Q39="","",Q39/$Q$43),"-")</f>
        <v>-</v>
      </c>
      <c r="AG39" s="444" t="str">
        <f>IFERROR(IF(R39="","",R39/$R$43),"-")</f>
        <v>-</v>
      </c>
      <c r="AH39" s="101"/>
    </row>
    <row r="40" spans="1:34" x14ac:dyDescent="0.2">
      <c r="A40" s="765">
        <v>1</v>
      </c>
      <c r="C40" s="180" t="s">
        <v>312</v>
      </c>
      <c r="D40" s="467"/>
      <c r="E40" s="453" t="str">
        <f>IFERROR(E38-E34,"-")</f>
        <v>-</v>
      </c>
      <c r="F40" s="380" t="str">
        <f>IFERROR(F38-F34,"-")</f>
        <v>-</v>
      </c>
      <c r="G40" s="380" t="str">
        <f>IFERROR(G38-G34,"-")</f>
        <v>-</v>
      </c>
      <c r="H40" s="454" t="str">
        <f>IFERROR(H38-H34,"-")</f>
        <v>-</v>
      </c>
      <c r="I40" s="453" t="str">
        <f>IFERROR(I38-I25,"-")</f>
        <v>-</v>
      </c>
      <c r="J40" s="454" t="str">
        <f>IFERROR(J38-J25,"-")</f>
        <v>-</v>
      </c>
      <c r="K40" s="453" t="str">
        <f t="shared" ref="K40:R40" si="44">IFERROR(K38-K34,"-")</f>
        <v>-</v>
      </c>
      <c r="L40" s="404" t="str">
        <f t="shared" si="44"/>
        <v>-</v>
      </c>
      <c r="M40" s="380" t="str">
        <f t="shared" si="44"/>
        <v>-</v>
      </c>
      <c r="N40" s="380" t="str">
        <f t="shared" si="44"/>
        <v>-</v>
      </c>
      <c r="O40" s="380" t="str">
        <f t="shared" si="44"/>
        <v>-</v>
      </c>
      <c r="P40" s="380" t="str">
        <f t="shared" si="44"/>
        <v>-</v>
      </c>
      <c r="Q40" s="382" t="str">
        <f t="shared" si="44"/>
        <v>-</v>
      </c>
      <c r="R40" s="381" t="str">
        <f t="shared" si="44"/>
        <v>-</v>
      </c>
      <c r="S40" s="266"/>
      <c r="T40" s="440" t="str">
        <f>IFERROR(IF(E40="","",E40/$E$43),"-")</f>
        <v>-</v>
      </c>
      <c r="U40" s="353" t="str">
        <f>IFERROR(IF(F40="","",F40/$F$43),"-")</f>
        <v>-</v>
      </c>
      <c r="V40" s="353" t="str">
        <f>IFERROR(IF(G40="","",G40/$G$43),"-")</f>
        <v>-</v>
      </c>
      <c r="W40" s="441" t="str">
        <f>IFERROR(IF(H40="","",H40/$H$43),"-")</f>
        <v>-</v>
      </c>
      <c r="X40" s="440" t="str">
        <f>IFERROR(IF(I40="","",I40/$I$43),"-")</f>
        <v>-</v>
      </c>
      <c r="Y40" s="441" t="str">
        <f>IFERROR(IF(J40="","",J40/$J$43),"-")</f>
        <v>-</v>
      </c>
      <c r="Z40" s="440" t="str">
        <f>IFERROR(IF(K40="","",K40/$K$43),"-")</f>
        <v>-</v>
      </c>
      <c r="AA40" s="442" t="str">
        <f>IFERROR(IF(L40="","",L40/$L$43),"-")</f>
        <v>-</v>
      </c>
      <c r="AB40" s="353" t="str">
        <f>IFERROR(IF(M40="","",M40/$M$43),"-")</f>
        <v>-</v>
      </c>
      <c r="AC40" s="353" t="str">
        <f>IFERROR(IF(N40="","",N40/$N$43),"-")</f>
        <v>-</v>
      </c>
      <c r="AD40" s="353" t="str">
        <f>IFERROR(IF(O40="","",O40/$O$43),"-")</f>
        <v>-</v>
      </c>
      <c r="AE40" s="353" t="str">
        <f>IFERROR(IF(P40="","",P40/$P$43),"-")</f>
        <v>-</v>
      </c>
      <c r="AF40" s="443" t="str">
        <f>IFERROR(IF(Q40="","",Q40/$Q$43),"-")</f>
        <v>-</v>
      </c>
      <c r="AG40" s="444" t="str">
        <f>IFERROR(IF(R40="","",R40/$R$43),"-")</f>
        <v>-</v>
      </c>
      <c r="AH40" s="101"/>
    </row>
    <row r="41" spans="1:34" x14ac:dyDescent="0.2">
      <c r="A41" s="765">
        <v>1</v>
      </c>
      <c r="C41" s="180" t="s">
        <v>313</v>
      </c>
      <c r="D41" s="467"/>
      <c r="E41" s="383" t="str">
        <f t="shared" ref="E41:R41" si="45">IFERROR(E43/E42,"-")</f>
        <v>-</v>
      </c>
      <c r="F41" s="384" t="str">
        <f t="shared" si="45"/>
        <v>-</v>
      </c>
      <c r="G41" s="384" t="str">
        <f t="shared" si="45"/>
        <v>-</v>
      </c>
      <c r="H41" s="385" t="str">
        <f t="shared" si="45"/>
        <v>-</v>
      </c>
      <c r="I41" s="383" t="str">
        <f t="shared" si="45"/>
        <v>-</v>
      </c>
      <c r="J41" s="385" t="str">
        <f t="shared" si="45"/>
        <v>-</v>
      </c>
      <c r="K41" s="383" t="str">
        <f t="shared" si="45"/>
        <v>-</v>
      </c>
      <c r="L41" s="347" t="str">
        <f t="shared" si="45"/>
        <v>-</v>
      </c>
      <c r="M41" s="384" t="str">
        <f t="shared" si="45"/>
        <v>-</v>
      </c>
      <c r="N41" s="384" t="str">
        <f t="shared" si="45"/>
        <v>-</v>
      </c>
      <c r="O41" s="384" t="str">
        <f t="shared" si="45"/>
        <v>-</v>
      </c>
      <c r="P41" s="384" t="str">
        <f t="shared" si="45"/>
        <v>-</v>
      </c>
      <c r="Q41" s="387" t="str">
        <f t="shared" si="45"/>
        <v>-</v>
      </c>
      <c r="R41" s="409" t="str">
        <f t="shared" si="45"/>
        <v>-</v>
      </c>
      <c r="S41" s="266"/>
      <c r="T41" s="383" t="str">
        <f t="shared" ref="T41:AG41" si="46">IFERROR(T43/T42,"-")</f>
        <v>-</v>
      </c>
      <c r="U41" s="384" t="str">
        <f t="shared" si="46"/>
        <v>-</v>
      </c>
      <c r="V41" s="384" t="str">
        <f t="shared" si="46"/>
        <v>-</v>
      </c>
      <c r="W41" s="385" t="str">
        <f t="shared" si="46"/>
        <v>-</v>
      </c>
      <c r="X41" s="383" t="str">
        <f t="shared" si="46"/>
        <v>-</v>
      </c>
      <c r="Y41" s="385" t="str">
        <f t="shared" si="46"/>
        <v>-</v>
      </c>
      <c r="Z41" s="383" t="str">
        <f t="shared" si="46"/>
        <v>-</v>
      </c>
      <c r="AA41" s="347" t="str">
        <f t="shared" si="46"/>
        <v>-</v>
      </c>
      <c r="AB41" s="384" t="str">
        <f t="shared" si="46"/>
        <v>-</v>
      </c>
      <c r="AC41" s="384" t="str">
        <f t="shared" si="46"/>
        <v>-</v>
      </c>
      <c r="AD41" s="384" t="str">
        <f t="shared" si="46"/>
        <v>-</v>
      </c>
      <c r="AE41" s="384" t="str">
        <f t="shared" si="46"/>
        <v>-</v>
      </c>
      <c r="AF41" s="387" t="str">
        <f t="shared" si="46"/>
        <v>-</v>
      </c>
      <c r="AG41" s="409" t="str">
        <f t="shared" si="46"/>
        <v>-</v>
      </c>
      <c r="AH41" s="101"/>
    </row>
    <row r="42" spans="1:34" x14ac:dyDescent="0.2">
      <c r="A42" s="765">
        <v>1</v>
      </c>
      <c r="C42" s="120" t="str">
        <f>IFERROR(IF('Appraisal Inputs'!$I$5="PRD","Potential Days",IF('Appraisal Inputs'!$I$5="PUD","Potential Days",IF('Appraisal Inputs'!$I$5="PRM","Potential Months",IF('Appraisal Inputs'!$I$5="PUM","Potential Months","-")))),"-")</f>
        <v>-</v>
      </c>
      <c r="D42" s="467"/>
      <c r="E42" s="174" t="str">
        <f>Occupancy!D213</f>
        <v>-</v>
      </c>
      <c r="F42" s="345" t="str">
        <f>Occupancy!E213</f>
        <v>-</v>
      </c>
      <c r="G42" s="345" t="str">
        <f>Occupancy!F213</f>
        <v>-</v>
      </c>
      <c r="H42" s="386" t="str">
        <f>Occupancy!G213</f>
        <v>-</v>
      </c>
      <c r="I42" s="174" t="str">
        <f>Occupancy!H213</f>
        <v>-</v>
      </c>
      <c r="J42" s="386" t="str">
        <f>Occupancy!I213</f>
        <v>-</v>
      </c>
      <c r="K42" s="174" t="str">
        <f>Occupancy!J213</f>
        <v>-</v>
      </c>
      <c r="L42" s="405" t="str">
        <f>Occupancy!K213</f>
        <v>-</v>
      </c>
      <c r="M42" s="345" t="str">
        <f>Occupancy!L213</f>
        <v>-</v>
      </c>
      <c r="N42" s="345" t="str">
        <f>Occupancy!M213</f>
        <v>-</v>
      </c>
      <c r="O42" s="345" t="str">
        <f>Occupancy!N213</f>
        <v>-</v>
      </c>
      <c r="P42" s="345" t="str">
        <f>Occupancy!O213</f>
        <v>-</v>
      </c>
      <c r="Q42" s="407" t="str">
        <f>Occupancy!P213</f>
        <v>-</v>
      </c>
      <c r="R42" s="132" t="str">
        <f>Occupancy!Q213</f>
        <v>-</v>
      </c>
      <c r="S42" s="266"/>
      <c r="T42" s="174" t="str">
        <f>IFERROR(IF(E42="","",E42),"-")</f>
        <v>-</v>
      </c>
      <c r="U42" s="345" t="str">
        <f t="shared" ref="U42:AG43" si="47">IFERROR(IF(F42="","",F42),"-")</f>
        <v>-</v>
      </c>
      <c r="V42" s="345" t="str">
        <f t="shared" si="47"/>
        <v>-</v>
      </c>
      <c r="W42" s="386" t="str">
        <f t="shared" si="47"/>
        <v>-</v>
      </c>
      <c r="X42" s="174" t="str">
        <f t="shared" si="47"/>
        <v>-</v>
      </c>
      <c r="Y42" s="386" t="str">
        <f t="shared" si="47"/>
        <v>-</v>
      </c>
      <c r="Z42" s="174" t="str">
        <f t="shared" si="47"/>
        <v>-</v>
      </c>
      <c r="AA42" s="405" t="str">
        <f t="shared" si="47"/>
        <v>-</v>
      </c>
      <c r="AB42" s="345" t="str">
        <f t="shared" si="47"/>
        <v>-</v>
      </c>
      <c r="AC42" s="345" t="str">
        <f t="shared" si="47"/>
        <v>-</v>
      </c>
      <c r="AD42" s="345" t="str">
        <f t="shared" si="47"/>
        <v>-</v>
      </c>
      <c r="AE42" s="345" t="str">
        <f t="shared" si="47"/>
        <v>-</v>
      </c>
      <c r="AF42" s="407" t="str">
        <f t="shared" si="47"/>
        <v>-</v>
      </c>
      <c r="AG42" s="132" t="str">
        <f t="shared" si="47"/>
        <v>-</v>
      </c>
      <c r="AH42" s="101"/>
    </row>
    <row r="43" spans="1:34" ht="13.5" thickBot="1" x14ac:dyDescent="0.25">
      <c r="A43" s="765">
        <v>1</v>
      </c>
      <c r="C43" s="118" t="str">
        <f>IFERROR(IF('Appraisal Inputs'!$I$5="PRD","Actual Days",IF('Appraisal Inputs'!$I$5="PUD","Actual Days",IF('Appraisal Inputs'!$I$5="PRM","Actual Months",IF('Appraisal Inputs'!$I$5="PUM","Actual Months","-")))),"-")</f>
        <v>-</v>
      </c>
      <c r="D43" s="470"/>
      <c r="E43" s="390" t="str">
        <f>Occupancy!D214</f>
        <v>-</v>
      </c>
      <c r="F43" s="346" t="str">
        <f>Occupancy!E214</f>
        <v>-</v>
      </c>
      <c r="G43" s="346" t="str">
        <f>Occupancy!F214</f>
        <v>-</v>
      </c>
      <c r="H43" s="391" t="str">
        <f>Occupancy!G214</f>
        <v>-</v>
      </c>
      <c r="I43" s="390" t="str">
        <f>Occupancy!H214</f>
        <v>-</v>
      </c>
      <c r="J43" s="391" t="str">
        <f>Occupancy!I214</f>
        <v>-</v>
      </c>
      <c r="K43" s="390" t="str">
        <f>Occupancy!J214</f>
        <v>-</v>
      </c>
      <c r="L43" s="406" t="str">
        <f>Occupancy!K214</f>
        <v>-</v>
      </c>
      <c r="M43" s="346" t="str">
        <f>Occupancy!L214</f>
        <v>-</v>
      </c>
      <c r="N43" s="346" t="str">
        <f>Occupancy!M214</f>
        <v>-</v>
      </c>
      <c r="O43" s="346" t="str">
        <f>Occupancy!N214</f>
        <v>-</v>
      </c>
      <c r="P43" s="346" t="str">
        <f>Occupancy!O214</f>
        <v>-</v>
      </c>
      <c r="Q43" s="408" t="str">
        <f>Occupancy!P214</f>
        <v>-</v>
      </c>
      <c r="R43" s="410" t="str">
        <f>Occupancy!Q214</f>
        <v>-</v>
      </c>
      <c r="S43" s="266"/>
      <c r="T43" s="390" t="str">
        <f>IFERROR(IF(E43="","",E43),"-")</f>
        <v>-</v>
      </c>
      <c r="U43" s="346" t="str">
        <f t="shared" si="47"/>
        <v>-</v>
      </c>
      <c r="V43" s="346" t="str">
        <f t="shared" si="47"/>
        <v>-</v>
      </c>
      <c r="W43" s="391" t="str">
        <f t="shared" si="47"/>
        <v>-</v>
      </c>
      <c r="X43" s="390" t="str">
        <f t="shared" si="47"/>
        <v>-</v>
      </c>
      <c r="Y43" s="391" t="str">
        <f t="shared" si="47"/>
        <v>-</v>
      </c>
      <c r="Z43" s="390" t="str">
        <f t="shared" si="47"/>
        <v>-</v>
      </c>
      <c r="AA43" s="406" t="str">
        <f t="shared" si="47"/>
        <v>-</v>
      </c>
      <c r="AB43" s="346" t="str">
        <f t="shared" si="47"/>
        <v>-</v>
      </c>
      <c r="AC43" s="346" t="str">
        <f t="shared" si="47"/>
        <v>-</v>
      </c>
      <c r="AD43" s="346" t="str">
        <f t="shared" si="47"/>
        <v>-</v>
      </c>
      <c r="AE43" s="346" t="str">
        <f t="shared" si="47"/>
        <v>-</v>
      </c>
      <c r="AF43" s="408" t="str">
        <f t="shared" si="47"/>
        <v>-</v>
      </c>
      <c r="AG43" s="410" t="str">
        <f t="shared" si="47"/>
        <v>-</v>
      </c>
      <c r="AH43" s="101"/>
    </row>
    <row r="44" spans="1:34" ht="13.5" thickBot="1" x14ac:dyDescent="0.25">
      <c r="A44" s="765">
        <v>1</v>
      </c>
      <c r="C44" s="680" t="s">
        <v>572</v>
      </c>
      <c r="D44" s="681"/>
      <c r="E44" s="682" t="str">
        <f>IFERROR(E40/'Lender Inputs'!$E$11,"-")</f>
        <v>-</v>
      </c>
      <c r="F44" s="683" t="str">
        <f>IFERROR(F40/'Lender Inputs'!$E$11,"-")</f>
        <v>-</v>
      </c>
      <c r="G44" s="683" t="str">
        <f>IFERROR(G40/'Lender Inputs'!$E$11,"-")</f>
        <v>-</v>
      </c>
      <c r="H44" s="684" t="str">
        <f>IFERROR(H40/'Lender Inputs'!$E$11,"-")</f>
        <v>-</v>
      </c>
      <c r="I44" s="685" t="str">
        <f>IFERROR(I40/'Lender Inputs'!$E$11,"-")</f>
        <v>-</v>
      </c>
      <c r="J44" s="686" t="str">
        <f>IFERROR(J40/'Lender Inputs'!$E$11,"-")</f>
        <v>-</v>
      </c>
      <c r="K44" s="682" t="str">
        <f>IFERROR(K40/'Lender Inputs'!$E$11,"-")</f>
        <v>-</v>
      </c>
      <c r="L44" s="683" t="str">
        <f>IFERROR(L40/'Lender Inputs'!$E$11,"-")</f>
        <v>-</v>
      </c>
      <c r="M44" s="683" t="str">
        <f>IFERROR(M40/'Lender Inputs'!$E$11,"-")</f>
        <v>-</v>
      </c>
      <c r="N44" s="683" t="str">
        <f>IFERROR(N40/'Lender Inputs'!$E$11,"-")</f>
        <v>-</v>
      </c>
      <c r="O44" s="683" t="str">
        <f>IFERROR(O40/'Lender Inputs'!$E$11,"-")</f>
        <v>-</v>
      </c>
      <c r="P44" s="683" t="str">
        <f>IFERROR(P40/'Lender Inputs'!$E$11,"-")</f>
        <v>-</v>
      </c>
      <c r="Q44" s="683" t="str">
        <f>IFERROR(Q40/'Lender Inputs'!$E$11,"-")</f>
        <v>-</v>
      </c>
      <c r="R44" s="683" t="str">
        <f>IFERROR(R40/'Lender Inputs'!$E$11,"-")</f>
        <v>-</v>
      </c>
      <c r="S44" s="101"/>
      <c r="T44" s="749"/>
      <c r="U44" s="749"/>
      <c r="V44" s="749"/>
      <c r="W44" s="749"/>
      <c r="X44" s="749"/>
      <c r="Y44" s="749"/>
      <c r="Z44" s="749"/>
      <c r="AA44" s="749"/>
      <c r="AB44" s="749"/>
      <c r="AC44" s="749"/>
      <c r="AD44" s="749"/>
      <c r="AE44" s="749"/>
      <c r="AF44" s="749"/>
      <c r="AG44" s="749"/>
    </row>
    <row r="45" spans="1:34" x14ac:dyDescent="0.2">
      <c r="A45" s="765">
        <v>1</v>
      </c>
      <c r="C45" s="746"/>
      <c r="D45" s="747"/>
      <c r="E45" s="748"/>
      <c r="F45" s="748"/>
      <c r="G45" s="748"/>
      <c r="H45" s="748"/>
      <c r="I45" s="748"/>
      <c r="J45" s="748"/>
      <c r="K45" s="748"/>
      <c r="L45" s="748"/>
      <c r="M45" s="748"/>
      <c r="N45" s="748"/>
      <c r="O45" s="748"/>
      <c r="P45" s="748"/>
      <c r="Q45" s="748"/>
      <c r="R45" s="748"/>
      <c r="T45" s="535"/>
      <c r="U45" s="535"/>
      <c r="V45" s="535"/>
      <c r="W45" s="535"/>
      <c r="X45" s="535"/>
      <c r="Y45" s="535"/>
      <c r="Z45" s="535"/>
      <c r="AA45" s="535"/>
      <c r="AB45" s="535"/>
      <c r="AC45" s="535"/>
      <c r="AD45" s="535"/>
      <c r="AE45" s="535"/>
      <c r="AF45" s="535"/>
      <c r="AG45" s="535"/>
    </row>
    <row r="46" spans="1:34" x14ac:dyDescent="0.2">
      <c r="A46" s="765">
        <f>IF('Appraisal Inputs'!$I$14='Appraisal Inputs'!$I$17,0,1)</f>
        <v>0</v>
      </c>
      <c r="C46" s="86" t="s">
        <v>591</v>
      </c>
      <c r="J46" s="677"/>
      <c r="K46" s="678"/>
    </row>
    <row r="47" spans="1:34" x14ac:dyDescent="0.2">
      <c r="A47" s="765">
        <f>IF('Appraisal Inputs'!$I$14='Appraisal Inputs'!$I$17,0,1)</f>
        <v>0</v>
      </c>
      <c r="C47" s="541"/>
      <c r="D47" s="546"/>
      <c r="E47" s="546"/>
      <c r="F47" s="546"/>
      <c r="G47" s="546"/>
      <c r="H47" s="586" t="s">
        <v>469</v>
      </c>
      <c r="I47" s="663" t="str">
        <f>IF('Appraisal Inputs'!I15&lt;&gt;0,I40,"")</f>
        <v>-</v>
      </c>
    </row>
    <row r="48" spans="1:34" x14ac:dyDescent="0.2">
      <c r="A48" s="765">
        <f>IF('Appraisal Inputs'!$I$14='Appraisal Inputs'!$I$17,0,1)</f>
        <v>0</v>
      </c>
      <c r="C48" s="543"/>
      <c r="D48" s="547"/>
      <c r="E48" s="547"/>
      <c r="F48" s="547"/>
      <c r="G48" s="547"/>
      <c r="H48" s="538" t="s">
        <v>467</v>
      </c>
      <c r="I48" s="544" t="str">
        <f>IF('Appraisal Inputs'!I15&lt;&gt;0,'Appraisal Inputs'!I14,"")</f>
        <v/>
      </c>
    </row>
    <row r="49" spans="1:9" x14ac:dyDescent="0.2">
      <c r="A49" s="765">
        <f>IF('Appraisal Inputs'!$I$14='Appraisal Inputs'!$I$17,0,1)</f>
        <v>0</v>
      </c>
      <c r="C49" s="541"/>
      <c r="D49" s="546"/>
      <c r="E49" s="546"/>
      <c r="F49" s="546"/>
      <c r="G49" s="546"/>
      <c r="H49" s="542" t="s">
        <v>468</v>
      </c>
      <c r="I49" s="587" t="str">
        <f>IFERROR($I$40/I48,"-")</f>
        <v>-</v>
      </c>
    </row>
    <row r="50" spans="1:9" x14ac:dyDescent="0.2">
      <c r="A50" s="765">
        <f>IF('Appraisal Inputs'!$I$14='Appraisal Inputs'!$I$17,0,1)</f>
        <v>0</v>
      </c>
      <c r="C50" s="543"/>
      <c r="D50" s="547"/>
      <c r="E50" s="547"/>
      <c r="F50" s="547"/>
      <c r="G50" s="547"/>
      <c r="H50" s="538" t="s">
        <v>570</v>
      </c>
      <c r="I50" s="544" t="str">
        <f>IF(SUM('Appraisal Inputs'!I15:I16)=0,"",SUM('Appraisal Inputs'!I15:I16))</f>
        <v/>
      </c>
    </row>
    <row r="51" spans="1:9" x14ac:dyDescent="0.2">
      <c r="A51" s="765">
        <f>IF('Appraisal Inputs'!$I$14='Appraisal Inputs'!$I$17,0,1)</f>
        <v>0</v>
      </c>
      <c r="C51" s="541"/>
      <c r="D51" s="546"/>
      <c r="E51" s="546"/>
      <c r="F51" s="546"/>
      <c r="G51" s="546"/>
      <c r="H51" s="542" t="s">
        <v>441</v>
      </c>
      <c r="I51" s="663" t="str">
        <f>IFERROR(I49*I50,"-")</f>
        <v>-</v>
      </c>
    </row>
    <row r="52" spans="1:9" x14ac:dyDescent="0.2">
      <c r="A52" s="765">
        <f>IF('Appraisal Inputs'!$I$14='Appraisal Inputs'!$I$17,0,1)</f>
        <v>0</v>
      </c>
      <c r="C52" s="543"/>
      <c r="D52" s="547"/>
      <c r="E52" s="547"/>
      <c r="F52" s="547"/>
      <c r="G52" s="547"/>
      <c r="H52" s="590" t="s">
        <v>470</v>
      </c>
      <c r="I52" s="544" t="str">
        <f>I47</f>
        <v>-</v>
      </c>
    </row>
    <row r="53" spans="1:9" x14ac:dyDescent="0.2">
      <c r="A53" s="765">
        <f>IF('Appraisal Inputs'!$I$14='Appraisal Inputs'!$I$17,0,1)</f>
        <v>0</v>
      </c>
      <c r="C53" s="533"/>
      <c r="D53" s="119"/>
      <c r="E53" s="119"/>
      <c r="F53" s="119"/>
      <c r="G53" s="119"/>
      <c r="H53" s="263" t="s">
        <v>471</v>
      </c>
      <c r="I53" s="382" t="str">
        <f>IFERROR(I51+I52,"-")</f>
        <v>-</v>
      </c>
    </row>
    <row r="54" spans="1:9" x14ac:dyDescent="0.2">
      <c r="A54" s="765">
        <f>IF('Appraisal Inputs'!$I$14='Appraisal Inputs'!$I$17,0,1)</f>
        <v>0</v>
      </c>
      <c r="H54" s="282"/>
      <c r="I54" s="540"/>
    </row>
    <row r="55" spans="1:9" x14ac:dyDescent="0.2">
      <c r="A55" s="765">
        <f>IF('Appraisal Inputs'!$I$14='Appraisal Inputs'!$I$17,0,1)</f>
        <v>0</v>
      </c>
      <c r="C55" s="541"/>
      <c r="D55" s="546"/>
      <c r="E55" s="546"/>
      <c r="F55" s="546"/>
      <c r="G55" s="546"/>
      <c r="H55" s="586" t="str">
        <f>H47</f>
        <v>Normalized Net Operating Income (from above)*</v>
      </c>
      <c r="I55" s="588" t="str">
        <f>IF('Appraisal Inputs'!I15&lt;&gt;0,I40,"")</f>
        <v>-</v>
      </c>
    </row>
    <row r="56" spans="1:9" x14ac:dyDescent="0.2">
      <c r="A56" s="765">
        <f>IF('Appraisal Inputs'!$I$14='Appraisal Inputs'!$I$17,0,1)</f>
        <v>0</v>
      </c>
      <c r="C56" s="543"/>
      <c r="D56" s="547"/>
      <c r="E56" s="547"/>
      <c r="F56" s="547"/>
      <c r="G56" s="547"/>
      <c r="H56" s="538" t="s">
        <v>571</v>
      </c>
      <c r="I56" s="544" t="str">
        <f>IF('Appraisal Inputs'!I17&lt;&gt;0,'Appraisal Inputs'!I17,"")</f>
        <v/>
      </c>
    </row>
    <row r="57" spans="1:9" x14ac:dyDescent="0.2">
      <c r="A57" s="765">
        <f>IF('Appraisal Inputs'!$I$14='Appraisal Inputs'!$I$17,0,1)</f>
        <v>0</v>
      </c>
      <c r="C57" s="533"/>
      <c r="D57" s="119"/>
      <c r="E57" s="119"/>
      <c r="F57" s="119"/>
      <c r="G57" s="119"/>
      <c r="H57" s="545" t="s">
        <v>468</v>
      </c>
      <c r="I57" s="589" t="str">
        <f>IFERROR(I55/I56,"-")</f>
        <v>-</v>
      </c>
    </row>
    <row r="58" spans="1:9" x14ac:dyDescent="0.2">
      <c r="A58" s="765">
        <f>IF('Appraisal Inputs'!$I$14='Appraisal Inputs'!$I$17,0,1)</f>
        <v>0</v>
      </c>
      <c r="C58" s="86" t="s">
        <v>446</v>
      </c>
    </row>
    <row r="59" spans="1:9" x14ac:dyDescent="0.2">
      <c r="A59" s="765">
        <f>IF('Appraisal Inputs'!$I$14='Appraisal Inputs'!$I$17,0,1)</f>
        <v>0</v>
      </c>
      <c r="C59" s="86" t="s">
        <v>472</v>
      </c>
    </row>
    <row r="60" spans="1:9" x14ac:dyDescent="0.2">
      <c r="A60" s="765">
        <f>IF('Appraisal Inputs'!$I$14='Appraisal Inputs'!$I$17,0,1)</f>
        <v>0</v>
      </c>
      <c r="C60" s="86" t="s">
        <v>443</v>
      </c>
    </row>
    <row r="61" spans="1:9" x14ac:dyDescent="0.2">
      <c r="A61" s="765">
        <f>IF('Appraisal Inputs'!$I$14='Appraisal Inputs'!$I$17,0,1)</f>
        <v>0</v>
      </c>
      <c r="C61" s="86" t="s">
        <v>442</v>
      </c>
    </row>
    <row r="62" spans="1:9" x14ac:dyDescent="0.2">
      <c r="A62" s="765">
        <f>IF('Appraisal Inputs'!$I$14='Appraisal Inputs'!$I$17,0,1)</f>
        <v>0</v>
      </c>
      <c r="C62" s="86" t="s">
        <v>444</v>
      </c>
    </row>
    <row r="63" spans="1:9" x14ac:dyDescent="0.2">
      <c r="A63" s="765">
        <f>IF('Appraisal Inputs'!$I$14='Appraisal Inputs'!$I$17,0,1)</f>
        <v>0</v>
      </c>
      <c r="C63" s="86" t="s">
        <v>445</v>
      </c>
    </row>
    <row r="64" spans="1:9" ht="13.5" thickBot="1" x14ac:dyDescent="0.25">
      <c r="A64" s="765">
        <v>1</v>
      </c>
    </row>
    <row r="65" spans="1:19" ht="39" customHeight="1" thickBot="1" x14ac:dyDescent="0.25">
      <c r="A65" s="765">
        <v>1</v>
      </c>
      <c r="C65" s="181" t="str">
        <f>'Appraisal Inputs'!C202</f>
        <v>Reconciliation to Income &amp; Expense Reports</v>
      </c>
      <c r="D65" s="742"/>
      <c r="E65" s="198" t="str">
        <f>$E$4</f>
        <v>Not Included</v>
      </c>
      <c r="F65" s="107" t="str">
        <f>$F$4</f>
        <v>Not Included</v>
      </c>
      <c r="G65" s="107" t="str">
        <f>$G$4</f>
        <v>Not Included</v>
      </c>
      <c r="H65" s="108" t="str">
        <f>$H$4</f>
        <v>Not Included</v>
      </c>
      <c r="I65" s="476"/>
      <c r="J65" s="477"/>
      <c r="K65" s="564" t="str">
        <f>IF('Lender Inputs'!E83="Not Included",'Lender Inputs'!E83,'Lender Inputs'!E83)</f>
        <v xml:space="preserve">Not Included </v>
      </c>
      <c r="L65" s="565" t="str">
        <f>IF('Lender Inputs'!F83="Not Included",'Lender Inputs'!F83,'Lender Inputs'!F83)</f>
        <v xml:space="preserve">Not Included </v>
      </c>
      <c r="M65" s="565" t="str">
        <f>IF('Lender Inputs'!G83="Not Included",'Lender Inputs'!G83,'Lender Inputs'!G83)</f>
        <v xml:space="preserve">Not Included </v>
      </c>
      <c r="N65" s="565" t="str">
        <f>IF('Lender Inputs'!H83="Not Included",'Lender Inputs'!H83,'Lender Inputs'!H83)</f>
        <v xml:space="preserve">Not Included </v>
      </c>
      <c r="O65" s="566" t="str">
        <f>IF('Lender Inputs'!I83="Not Included",'Lender Inputs'!I83,'Lender Inputs'!I83)</f>
        <v xml:space="preserve">Not Included </v>
      </c>
      <c r="P65" s="565" t="str">
        <f>IF('Lender Inputs'!J83="Not Included",'Lender Inputs'!J83,'Lender Inputs'!J83)</f>
        <v xml:space="preserve">Not Included </v>
      </c>
      <c r="Q65" s="565" t="str">
        <f>IF('Lender Inputs'!K83="Not Included",'Lender Inputs'!K83,'Lender Inputs'!K83)</f>
        <v xml:space="preserve">Not Included </v>
      </c>
      <c r="R65" s="567" t="str">
        <f>IF('Lender Inputs'!L83="Not Included",'Lender Inputs'!L83,'Lender Inputs'!L83)</f>
        <v xml:space="preserve">Not Included </v>
      </c>
      <c r="S65" s="101"/>
    </row>
    <row r="66" spans="1:19" x14ac:dyDescent="0.2">
      <c r="A66" s="765">
        <v>1</v>
      </c>
      <c r="C66" s="118" t="str">
        <f>'Appraisal Inputs'!C203</f>
        <v>NOI from Financial Statements</v>
      </c>
      <c r="D66" s="343"/>
      <c r="E66" s="580" t="str">
        <f>IF('Appraisal Inputs'!D203="","",'Appraisal Inputs'!D203)</f>
        <v/>
      </c>
      <c r="F66" s="191" t="str">
        <f>IF('Appraisal Inputs'!E203="","",'Appraisal Inputs'!E203)</f>
        <v/>
      </c>
      <c r="G66" s="191" t="str">
        <f>IF('Appraisal Inputs'!F203="","",'Appraisal Inputs'!F203)</f>
        <v/>
      </c>
      <c r="H66" s="192" t="str">
        <f>IF('Appraisal Inputs'!G203="","",'Appraisal Inputs'!G203)</f>
        <v/>
      </c>
      <c r="I66" s="101"/>
      <c r="J66" s="471"/>
      <c r="K66" s="199" t="str">
        <f>IF('Lender Inputs'!E203="","",'Lender Inputs'!E203)</f>
        <v/>
      </c>
      <c r="L66" s="191" t="str">
        <f>IF('Lender Inputs'!F203="","",'Lender Inputs'!F203)</f>
        <v/>
      </c>
      <c r="M66" s="191" t="str">
        <f>IF('Lender Inputs'!G203="","",'Lender Inputs'!G203)</f>
        <v/>
      </c>
      <c r="N66" s="191" t="str">
        <f>IF('Lender Inputs'!H203="","",'Lender Inputs'!H203)</f>
        <v/>
      </c>
      <c r="O66" s="191" t="str">
        <f>IF('Lender Inputs'!I203="","",'Lender Inputs'!I203)</f>
        <v/>
      </c>
      <c r="P66" s="191" t="str">
        <f>IF('Lender Inputs'!J203="","",'Lender Inputs'!J203)</f>
        <v/>
      </c>
      <c r="Q66" s="191" t="str">
        <f>IF('Lender Inputs'!K203="","",'Lender Inputs'!K203)</f>
        <v/>
      </c>
      <c r="R66" s="192" t="str">
        <f>IF('Lender Inputs'!L203="","",'Lender Inputs'!L203)</f>
        <v/>
      </c>
      <c r="S66" s="101"/>
    </row>
    <row r="67" spans="1:19" ht="13.5" thickBot="1" x14ac:dyDescent="0.25">
      <c r="A67" s="765">
        <v>1</v>
      </c>
      <c r="C67" s="183" t="s">
        <v>335</v>
      </c>
      <c r="D67" s="743"/>
      <c r="E67" s="738" t="str">
        <f>E39</f>
        <v>-</v>
      </c>
      <c r="F67" s="190" t="str">
        <f>F39</f>
        <v>-</v>
      </c>
      <c r="G67" s="190" t="str">
        <f>G39</f>
        <v>-</v>
      </c>
      <c r="H67" s="196" t="str">
        <f>H39</f>
        <v>-</v>
      </c>
      <c r="I67" s="101"/>
      <c r="J67" s="471"/>
      <c r="K67" s="200" t="str">
        <f t="shared" ref="K67:R67" si="48">K39</f>
        <v>-</v>
      </c>
      <c r="L67" s="190" t="str">
        <f t="shared" si="48"/>
        <v>-</v>
      </c>
      <c r="M67" s="190" t="str">
        <f t="shared" si="48"/>
        <v>-</v>
      </c>
      <c r="N67" s="190" t="str">
        <f t="shared" si="48"/>
        <v>-</v>
      </c>
      <c r="O67" s="190" t="str">
        <f t="shared" si="48"/>
        <v>-</v>
      </c>
      <c r="P67" s="190" t="str">
        <f t="shared" si="48"/>
        <v>-</v>
      </c>
      <c r="Q67" s="190" t="str">
        <f t="shared" si="48"/>
        <v>-</v>
      </c>
      <c r="R67" s="196" t="str">
        <f t="shared" si="48"/>
        <v>-</v>
      </c>
      <c r="S67" s="101"/>
    </row>
    <row r="68" spans="1:19" ht="13.5" thickTop="1" x14ac:dyDescent="0.2">
      <c r="A68" s="765">
        <v>1</v>
      </c>
      <c r="C68" s="101" t="str">
        <f>'Appraisal Inputs'!C204</f>
        <v>Difference</v>
      </c>
      <c r="D68" s="471"/>
      <c r="E68" s="739" t="str">
        <f>IFERROR(E67-E66,"-")</f>
        <v>-</v>
      </c>
      <c r="F68" s="193" t="str">
        <f>IFERROR(F67-F66,"-")</f>
        <v>-</v>
      </c>
      <c r="G68" s="193" t="str">
        <f>IFERROR(G67-G66,"-")</f>
        <v>-</v>
      </c>
      <c r="H68" s="197" t="str">
        <f>IFERROR(H67-H66,"-")</f>
        <v>-</v>
      </c>
      <c r="I68" s="101"/>
      <c r="J68" s="471"/>
      <c r="K68" s="201" t="str">
        <f t="shared" ref="K68:R68" si="49">IFERROR(K67-K66,"-")</f>
        <v>-</v>
      </c>
      <c r="L68" s="193" t="str">
        <f t="shared" si="49"/>
        <v>-</v>
      </c>
      <c r="M68" s="193" t="str">
        <f t="shared" si="49"/>
        <v>-</v>
      </c>
      <c r="N68" s="193" t="str">
        <f t="shared" si="49"/>
        <v>-</v>
      </c>
      <c r="O68" s="193" t="str">
        <f t="shared" si="49"/>
        <v>-</v>
      </c>
      <c r="P68" s="193" t="str">
        <f t="shared" si="49"/>
        <v>-</v>
      </c>
      <c r="Q68" s="193" t="str">
        <f t="shared" si="49"/>
        <v>-</v>
      </c>
      <c r="R68" s="197" t="str">
        <f t="shared" si="49"/>
        <v>-</v>
      </c>
      <c r="S68" s="101"/>
    </row>
    <row r="69" spans="1:19" x14ac:dyDescent="0.2">
      <c r="A69" s="765">
        <v>1</v>
      </c>
      <c r="C69" s="185" t="s">
        <v>206</v>
      </c>
      <c r="D69" s="186"/>
      <c r="E69" s="188"/>
      <c r="F69" s="188"/>
      <c r="G69" s="188"/>
      <c r="H69" s="189"/>
      <c r="I69" s="101"/>
      <c r="J69" s="471"/>
      <c r="K69" s="185" t="str">
        <f>C69</f>
        <v>Expense Add-Backs - Please itemize add-back (DO NOT GROUP ADD-BACKS)</v>
      </c>
      <c r="L69" s="184"/>
      <c r="M69" s="184"/>
      <c r="N69" s="184"/>
      <c r="O69" s="184"/>
      <c r="P69" s="184"/>
      <c r="Q69" s="184"/>
      <c r="R69" s="186"/>
      <c r="S69" s="101"/>
    </row>
    <row r="70" spans="1:19" x14ac:dyDescent="0.2">
      <c r="A70" s="765">
        <f t="shared" ref="A70:A89" si="50">IF(SUM(E70:H70)=0,0,1)</f>
        <v>0</v>
      </c>
      <c r="C70" s="120" t="str">
        <f>'Appraisal Inputs'!C206</f>
        <v>e.g. Facility Lease or Rent</v>
      </c>
      <c r="D70" s="744"/>
      <c r="E70" s="740" t="str">
        <f>IF('Appraisal Inputs'!D206="","",'Appraisal Inputs'!D206)</f>
        <v/>
      </c>
      <c r="F70" s="194" t="str">
        <f>IF('Appraisal Inputs'!E206="","",'Appraisal Inputs'!E206)</f>
        <v/>
      </c>
      <c r="G70" s="194" t="str">
        <f>IF('Appraisal Inputs'!F206="","",'Appraisal Inputs'!F206)</f>
        <v/>
      </c>
      <c r="H70" s="195" t="str">
        <f>IF('Appraisal Inputs'!G206="","",'Appraisal Inputs'!G206)</f>
        <v/>
      </c>
      <c r="I70" s="101" t="str">
        <f>'Appraisal Inputs'!J206</f>
        <v>Explanation for removal (Explain why the line item has been removed, why it will not be ongoing, and why it should not be considered part of operations. Be specific and detailed with the explanations)</v>
      </c>
      <c r="J70" s="471"/>
      <c r="K70" s="202" t="str">
        <f>IF('Lender Inputs'!E206="","",'Lender Inputs'!E206)</f>
        <v/>
      </c>
      <c r="L70" s="194" t="str">
        <f>IF('Lender Inputs'!F206="","",'Lender Inputs'!F206)</f>
        <v/>
      </c>
      <c r="M70" s="194" t="str">
        <f>IF('Lender Inputs'!G206="","",'Lender Inputs'!G206)</f>
        <v/>
      </c>
      <c r="N70" s="194" t="str">
        <f>IF('Lender Inputs'!H206="","",'Lender Inputs'!H206)</f>
        <v/>
      </c>
      <c r="O70" s="194" t="str">
        <f>IF('Lender Inputs'!I206="","",'Lender Inputs'!I206)</f>
        <v/>
      </c>
      <c r="P70" s="194" t="str">
        <f>IF('Lender Inputs'!J206="","",'Lender Inputs'!J206)</f>
        <v/>
      </c>
      <c r="Q70" s="194" t="str">
        <f>IF('Lender Inputs'!K206="","",'Lender Inputs'!K206)</f>
        <v/>
      </c>
      <c r="R70" s="195" t="str">
        <f>IF('Lender Inputs'!L206="","",'Lender Inputs'!L206)</f>
        <v/>
      </c>
      <c r="S70" s="101" t="str">
        <f>'Lender Inputs'!N206</f>
        <v>Explanation for removal (Explain why the line item has been removed, why it will not be ongoing, and why it should not be considered part of operations. Be specific and detailed with the explanations)</v>
      </c>
    </row>
    <row r="71" spans="1:19" x14ac:dyDescent="0.2">
      <c r="A71" s="765">
        <f t="shared" si="50"/>
        <v>0</v>
      </c>
      <c r="C71" s="118" t="str">
        <f>'Appraisal Inputs'!C207</f>
        <v>e.g. Depreciation</v>
      </c>
      <c r="D71" s="343"/>
      <c r="E71" s="580" t="str">
        <f>IF('Appraisal Inputs'!D207="","",'Appraisal Inputs'!D207)</f>
        <v/>
      </c>
      <c r="F71" s="191" t="str">
        <f>IF('Appraisal Inputs'!E207="","",'Appraisal Inputs'!E207)</f>
        <v/>
      </c>
      <c r="G71" s="191" t="str">
        <f>IF('Appraisal Inputs'!F207="","",'Appraisal Inputs'!F207)</f>
        <v/>
      </c>
      <c r="H71" s="192" t="str">
        <f>IF('Appraisal Inputs'!G207="","",'Appraisal Inputs'!G207)</f>
        <v/>
      </c>
      <c r="I71" s="101" t="str">
        <f>'Appraisal Inputs'!J207</f>
        <v>Explanation for removal (Explain why the line item has been removed, why it will not be ongoing, and why it should not be considered part of operations. Be specific and detailed with the explanations)</v>
      </c>
      <c r="J71" s="471"/>
      <c r="K71" s="199" t="str">
        <f>IF('Lender Inputs'!E207="","",'Lender Inputs'!E207)</f>
        <v/>
      </c>
      <c r="L71" s="191" t="str">
        <f>IF('Lender Inputs'!F207="","",'Lender Inputs'!F207)</f>
        <v/>
      </c>
      <c r="M71" s="191" t="str">
        <f>IF('Lender Inputs'!G207="","",'Lender Inputs'!G207)</f>
        <v/>
      </c>
      <c r="N71" s="191" t="str">
        <f>IF('Lender Inputs'!H207="","",'Lender Inputs'!H207)</f>
        <v/>
      </c>
      <c r="O71" s="191" t="str">
        <f>IF('Lender Inputs'!I207="","",'Lender Inputs'!I207)</f>
        <v/>
      </c>
      <c r="P71" s="191" t="str">
        <f>IF('Lender Inputs'!J207="","",'Lender Inputs'!J207)</f>
        <v/>
      </c>
      <c r="Q71" s="191" t="str">
        <f>IF('Lender Inputs'!K207="","",'Lender Inputs'!K207)</f>
        <v/>
      </c>
      <c r="R71" s="192" t="str">
        <f>IF('Lender Inputs'!L207="","",'Lender Inputs'!L207)</f>
        <v/>
      </c>
      <c r="S71" s="101" t="str">
        <f>'Lender Inputs'!N207</f>
        <v>Explanation for removal (Explain why the line item has been removed, why it will not be ongoing, and why it should not be considered part of operations. Be specific and detailed with the explanations)</v>
      </c>
    </row>
    <row r="72" spans="1:19" x14ac:dyDescent="0.2">
      <c r="A72" s="765">
        <f t="shared" si="50"/>
        <v>0</v>
      </c>
      <c r="C72" s="118" t="str">
        <f>'Appraisal Inputs'!C208</f>
        <v>e.g. Amortization</v>
      </c>
      <c r="D72" s="343"/>
      <c r="E72" s="580" t="str">
        <f>IF('Appraisal Inputs'!D208="","",'Appraisal Inputs'!D208)</f>
        <v/>
      </c>
      <c r="F72" s="191" t="str">
        <f>IF('Appraisal Inputs'!E208="","",'Appraisal Inputs'!E208)</f>
        <v/>
      </c>
      <c r="G72" s="191" t="str">
        <f>IF('Appraisal Inputs'!F208="","",'Appraisal Inputs'!F208)</f>
        <v/>
      </c>
      <c r="H72" s="192" t="str">
        <f>IF('Appraisal Inputs'!G208="","",'Appraisal Inputs'!G208)</f>
        <v/>
      </c>
      <c r="I72" s="101" t="str">
        <f>'Appraisal Inputs'!J208</f>
        <v>Explanation for removal (Explain why the line item has been removed, why it will not be ongoing, and why it should not be considered part of operations. Be specific and detailed with the explanations)</v>
      </c>
      <c r="J72" s="471"/>
      <c r="K72" s="199" t="str">
        <f>IF('Lender Inputs'!E208="","",'Lender Inputs'!E208)</f>
        <v/>
      </c>
      <c r="L72" s="191" t="str">
        <f>IF('Lender Inputs'!F208="","",'Lender Inputs'!F208)</f>
        <v/>
      </c>
      <c r="M72" s="191" t="str">
        <f>IF('Lender Inputs'!G208="","",'Lender Inputs'!G208)</f>
        <v/>
      </c>
      <c r="N72" s="191" t="str">
        <f>IF('Lender Inputs'!H208="","",'Lender Inputs'!H208)</f>
        <v/>
      </c>
      <c r="O72" s="191" t="str">
        <f>IF('Lender Inputs'!I208="","",'Lender Inputs'!I208)</f>
        <v/>
      </c>
      <c r="P72" s="191" t="str">
        <f>IF('Lender Inputs'!J208="","",'Lender Inputs'!J208)</f>
        <v/>
      </c>
      <c r="Q72" s="191" t="str">
        <f>IF('Lender Inputs'!K208="","",'Lender Inputs'!K208)</f>
        <v/>
      </c>
      <c r="R72" s="192" t="str">
        <f>IF('Lender Inputs'!L208="","",'Lender Inputs'!L208)</f>
        <v/>
      </c>
      <c r="S72" s="101" t="str">
        <f>'Lender Inputs'!N208</f>
        <v>Explanation for removal (Explain why the line item has been removed, why it will not be ongoing, and why it should not be considered part of operations. Be specific and detailed with the explanations)</v>
      </c>
    </row>
    <row r="73" spans="1:19" x14ac:dyDescent="0.2">
      <c r="A73" s="765">
        <f t="shared" si="50"/>
        <v>0</v>
      </c>
      <c r="C73" s="118" t="str">
        <f>'Appraisal Inputs'!C209</f>
        <v>e.g. Interest</v>
      </c>
      <c r="D73" s="343"/>
      <c r="E73" s="580" t="str">
        <f>IF('Appraisal Inputs'!D209="","",'Appraisal Inputs'!D209)</f>
        <v/>
      </c>
      <c r="F73" s="191" t="str">
        <f>IF('Appraisal Inputs'!E209="","",'Appraisal Inputs'!E209)</f>
        <v/>
      </c>
      <c r="G73" s="191" t="str">
        <f>IF('Appraisal Inputs'!F209="","",'Appraisal Inputs'!F209)</f>
        <v/>
      </c>
      <c r="H73" s="192" t="str">
        <f>IF('Appraisal Inputs'!G209="","",'Appraisal Inputs'!G209)</f>
        <v/>
      </c>
      <c r="I73" s="101" t="str">
        <f>'Appraisal Inputs'!J209</f>
        <v>Explanation for removal (Explain why the line item has been removed, why it will not be ongoing, and why it should not be considered part of operations. Be specific and detailed with the explanations)</v>
      </c>
      <c r="J73" s="471"/>
      <c r="K73" s="199" t="str">
        <f>IF('Lender Inputs'!E209="","",'Lender Inputs'!E209)</f>
        <v/>
      </c>
      <c r="L73" s="191" t="str">
        <f>IF('Lender Inputs'!F209="","",'Lender Inputs'!F209)</f>
        <v/>
      </c>
      <c r="M73" s="191" t="str">
        <f>IF('Lender Inputs'!G209="","",'Lender Inputs'!G209)</f>
        <v/>
      </c>
      <c r="N73" s="191" t="str">
        <f>IF('Lender Inputs'!H209="","",'Lender Inputs'!H209)</f>
        <v/>
      </c>
      <c r="O73" s="191" t="str">
        <f>IF('Lender Inputs'!I209="","",'Lender Inputs'!I209)</f>
        <v/>
      </c>
      <c r="P73" s="191" t="str">
        <f>IF('Lender Inputs'!J209="","",'Lender Inputs'!J209)</f>
        <v/>
      </c>
      <c r="Q73" s="191" t="str">
        <f>IF('Lender Inputs'!K209="","",'Lender Inputs'!K209)</f>
        <v/>
      </c>
      <c r="R73" s="192" t="str">
        <f>IF('Lender Inputs'!L209="","",'Lender Inputs'!L209)</f>
        <v/>
      </c>
      <c r="S73" s="101" t="str">
        <f>'Lender Inputs'!N209</f>
        <v>Explanation for removal (Explain why the line item has been removed, why it will not be ongoing, and why it should not be considered part of operations. Be specific and detailed with the explanations)</v>
      </c>
    </row>
    <row r="74" spans="1:19" x14ac:dyDescent="0.2">
      <c r="A74" s="765">
        <f t="shared" si="50"/>
        <v>0</v>
      </c>
      <c r="C74" s="118" t="str">
        <f>'Appraisal Inputs'!C210</f>
        <v>e.g. Specific line item from financials</v>
      </c>
      <c r="D74" s="343"/>
      <c r="E74" s="580" t="str">
        <f>IF('Appraisal Inputs'!D210="","",'Appraisal Inputs'!D210)</f>
        <v/>
      </c>
      <c r="F74" s="191" t="str">
        <f>IF('Appraisal Inputs'!E210="","",'Appraisal Inputs'!E210)</f>
        <v/>
      </c>
      <c r="G74" s="191" t="str">
        <f>IF('Appraisal Inputs'!F210="","",'Appraisal Inputs'!F210)</f>
        <v/>
      </c>
      <c r="H74" s="192" t="str">
        <f>IF('Appraisal Inputs'!G210="","",'Appraisal Inputs'!G210)</f>
        <v/>
      </c>
      <c r="I74" s="101" t="str">
        <f>'Appraisal Inputs'!J210</f>
        <v>Explanation for removal (Explain why the line item has been removed, why it will not be ongoing, and why it should not be considered part of operations. Be specific and detailed with the explanations)</v>
      </c>
      <c r="J74" s="471"/>
      <c r="K74" s="199" t="str">
        <f>IF('Lender Inputs'!E210="","",'Lender Inputs'!E210)</f>
        <v/>
      </c>
      <c r="L74" s="191" t="str">
        <f>IF('Lender Inputs'!F210="","",'Lender Inputs'!F210)</f>
        <v/>
      </c>
      <c r="M74" s="191" t="str">
        <f>IF('Lender Inputs'!G210="","",'Lender Inputs'!G210)</f>
        <v/>
      </c>
      <c r="N74" s="191" t="str">
        <f>IF('Lender Inputs'!H210="","",'Lender Inputs'!H210)</f>
        <v/>
      </c>
      <c r="O74" s="191" t="str">
        <f>IF('Lender Inputs'!I210="","",'Lender Inputs'!I210)</f>
        <v/>
      </c>
      <c r="P74" s="191" t="str">
        <f>IF('Lender Inputs'!J210="","",'Lender Inputs'!J210)</f>
        <v/>
      </c>
      <c r="Q74" s="191" t="str">
        <f>IF('Lender Inputs'!K210="","",'Lender Inputs'!K210)</f>
        <v/>
      </c>
      <c r="R74" s="192" t="str">
        <f>IF('Lender Inputs'!L210="","",'Lender Inputs'!L210)</f>
        <v/>
      </c>
      <c r="S74" s="101" t="str">
        <f>'Lender Inputs'!N210</f>
        <v>Explanation for removal (Explain why the line item has been removed, why it will not be ongoing, and why it should not be considered part of operations. Be specific and detailed with the explanations)</v>
      </c>
    </row>
    <row r="75" spans="1:19" x14ac:dyDescent="0.2">
      <c r="A75" s="765">
        <f t="shared" si="50"/>
        <v>0</v>
      </c>
      <c r="C75" s="118" t="str">
        <f>'Appraisal Inputs'!C211</f>
        <v>e.g. Specific line item from financials</v>
      </c>
      <c r="D75" s="343"/>
      <c r="E75" s="580" t="str">
        <f>IF('Appraisal Inputs'!D211="","",'Appraisal Inputs'!D211)</f>
        <v/>
      </c>
      <c r="F75" s="191" t="str">
        <f>IF('Appraisal Inputs'!E211="","",'Appraisal Inputs'!E211)</f>
        <v/>
      </c>
      <c r="G75" s="191" t="str">
        <f>IF('Appraisal Inputs'!F211="","",'Appraisal Inputs'!F211)</f>
        <v/>
      </c>
      <c r="H75" s="192" t="str">
        <f>IF('Appraisal Inputs'!G211="","",'Appraisal Inputs'!G211)</f>
        <v/>
      </c>
      <c r="I75" s="101" t="str">
        <f>'Appraisal Inputs'!J211</f>
        <v>Explanation for removal (Explain why the line item has been removed, why it will not be ongoing, and why it should not be considered part of operations. Be specific and detailed with the explanations)</v>
      </c>
      <c r="J75" s="471"/>
      <c r="K75" s="199" t="str">
        <f>IF('Lender Inputs'!E211="","",'Lender Inputs'!E211)</f>
        <v/>
      </c>
      <c r="L75" s="191" t="str">
        <f>IF('Lender Inputs'!F211="","",'Lender Inputs'!F211)</f>
        <v/>
      </c>
      <c r="M75" s="191" t="str">
        <f>IF('Lender Inputs'!G211="","",'Lender Inputs'!G211)</f>
        <v/>
      </c>
      <c r="N75" s="191" t="str">
        <f>IF('Lender Inputs'!H211="","",'Lender Inputs'!H211)</f>
        <v/>
      </c>
      <c r="O75" s="191" t="str">
        <f>IF('Lender Inputs'!I211="","",'Lender Inputs'!I211)</f>
        <v/>
      </c>
      <c r="P75" s="191" t="str">
        <f>IF('Lender Inputs'!J211="","",'Lender Inputs'!J211)</f>
        <v/>
      </c>
      <c r="Q75" s="191" t="str">
        <f>IF('Lender Inputs'!K211="","",'Lender Inputs'!K211)</f>
        <v/>
      </c>
      <c r="R75" s="192" t="str">
        <f>IF('Lender Inputs'!L211="","",'Lender Inputs'!L211)</f>
        <v/>
      </c>
      <c r="S75" s="101" t="str">
        <f>'Lender Inputs'!N211</f>
        <v>Explanation for removal (Explain why the line item has been removed, why it will not be ongoing, and why it should not be considered part of operations. Be specific and detailed with the explanations)</v>
      </c>
    </row>
    <row r="76" spans="1:19" x14ac:dyDescent="0.2">
      <c r="A76" s="765">
        <f t="shared" si="50"/>
        <v>0</v>
      </c>
      <c r="C76" s="118" t="str">
        <f>'Appraisal Inputs'!C212</f>
        <v>e.g. Specific line item from financials</v>
      </c>
      <c r="D76" s="343"/>
      <c r="E76" s="580" t="str">
        <f>IF('Appraisal Inputs'!D212="","",'Appraisal Inputs'!D212)</f>
        <v/>
      </c>
      <c r="F76" s="191" t="str">
        <f>IF('Appraisal Inputs'!E212="","",'Appraisal Inputs'!E212)</f>
        <v/>
      </c>
      <c r="G76" s="191" t="str">
        <f>IF('Appraisal Inputs'!F212="","",'Appraisal Inputs'!F212)</f>
        <v/>
      </c>
      <c r="H76" s="192" t="str">
        <f>IF('Appraisal Inputs'!G212="","",'Appraisal Inputs'!G212)</f>
        <v/>
      </c>
      <c r="I76" s="101" t="str">
        <f>'Appraisal Inputs'!J212</f>
        <v>Explanation for removal (Explain why the line item has been removed, why it will not be ongoing, and why it should not be considered part of operations. Be specific and detailed with the explanations)</v>
      </c>
      <c r="J76" s="471"/>
      <c r="K76" s="199" t="str">
        <f>IF('Lender Inputs'!E212="","",'Lender Inputs'!E212)</f>
        <v/>
      </c>
      <c r="L76" s="191" t="str">
        <f>IF('Lender Inputs'!F212="","",'Lender Inputs'!F212)</f>
        <v/>
      </c>
      <c r="M76" s="191" t="str">
        <f>IF('Lender Inputs'!G212="","",'Lender Inputs'!G212)</f>
        <v/>
      </c>
      <c r="N76" s="191" t="str">
        <f>IF('Lender Inputs'!H212="","",'Lender Inputs'!H212)</f>
        <v/>
      </c>
      <c r="O76" s="191" t="str">
        <f>IF('Lender Inputs'!I212="","",'Lender Inputs'!I212)</f>
        <v/>
      </c>
      <c r="P76" s="191" t="str">
        <f>IF('Lender Inputs'!J212="","",'Lender Inputs'!J212)</f>
        <v/>
      </c>
      <c r="Q76" s="191" t="str">
        <f>IF('Lender Inputs'!K212="","",'Lender Inputs'!K212)</f>
        <v/>
      </c>
      <c r="R76" s="192" t="str">
        <f>IF('Lender Inputs'!L212="","",'Lender Inputs'!L212)</f>
        <v/>
      </c>
      <c r="S76" s="101" t="str">
        <f>'Lender Inputs'!N212</f>
        <v>Explanation for removal (Explain why the line item has been removed, why it will not be ongoing, and why it should not be considered part of operations. Be specific and detailed with the explanations)</v>
      </c>
    </row>
    <row r="77" spans="1:19" x14ac:dyDescent="0.2">
      <c r="A77" s="765">
        <f t="shared" si="50"/>
        <v>0</v>
      </c>
      <c r="C77" s="118" t="str">
        <f>'Appraisal Inputs'!C213</f>
        <v>e.g. Specific line item from financials</v>
      </c>
      <c r="D77" s="343"/>
      <c r="E77" s="580" t="str">
        <f>IF('Appraisal Inputs'!D213="","",'Appraisal Inputs'!D213)</f>
        <v/>
      </c>
      <c r="F77" s="191" t="str">
        <f>IF('Appraisal Inputs'!E213="","",'Appraisal Inputs'!E213)</f>
        <v/>
      </c>
      <c r="G77" s="191" t="str">
        <f>IF('Appraisal Inputs'!F213="","",'Appraisal Inputs'!F213)</f>
        <v/>
      </c>
      <c r="H77" s="192" t="str">
        <f>IF('Appraisal Inputs'!G213="","",'Appraisal Inputs'!G213)</f>
        <v/>
      </c>
      <c r="I77" s="101" t="str">
        <f>'Appraisal Inputs'!J213</f>
        <v>Explanation for removal (Explain why the line item has been removed, why it will not be ongoing, and why it should not be considered part of operations. Be specific and detailed with the explanations)</v>
      </c>
      <c r="J77" s="471"/>
      <c r="K77" s="199" t="str">
        <f>IF('Lender Inputs'!E213="","",'Lender Inputs'!E213)</f>
        <v/>
      </c>
      <c r="L77" s="191" t="str">
        <f>IF('Lender Inputs'!F213="","",'Lender Inputs'!F213)</f>
        <v/>
      </c>
      <c r="M77" s="191" t="str">
        <f>IF('Lender Inputs'!G213="","",'Lender Inputs'!G213)</f>
        <v/>
      </c>
      <c r="N77" s="191" t="str">
        <f>IF('Lender Inputs'!H213="","",'Lender Inputs'!H213)</f>
        <v/>
      </c>
      <c r="O77" s="191" t="str">
        <f>IF('Lender Inputs'!I213="","",'Lender Inputs'!I213)</f>
        <v/>
      </c>
      <c r="P77" s="191" t="str">
        <f>IF('Lender Inputs'!J213="","",'Lender Inputs'!J213)</f>
        <v/>
      </c>
      <c r="Q77" s="191" t="str">
        <f>IF('Lender Inputs'!K213="","",'Lender Inputs'!K213)</f>
        <v/>
      </c>
      <c r="R77" s="192" t="str">
        <f>IF('Lender Inputs'!L213="","",'Lender Inputs'!L213)</f>
        <v/>
      </c>
      <c r="S77" s="101" t="str">
        <f>'Lender Inputs'!N213</f>
        <v>Explanation for removal (Explain why the line item has been removed, why it will not be ongoing, and why it should not be considered part of operations. Be specific and detailed with the explanations)</v>
      </c>
    </row>
    <row r="78" spans="1:19" x14ac:dyDescent="0.2">
      <c r="A78" s="765">
        <f t="shared" si="50"/>
        <v>0</v>
      </c>
      <c r="C78" s="118" t="str">
        <f>'Appraisal Inputs'!C214</f>
        <v>e.g. Specific line item from financials</v>
      </c>
      <c r="D78" s="343"/>
      <c r="E78" s="580" t="str">
        <f>IF('Appraisal Inputs'!D214="","",'Appraisal Inputs'!D214)</f>
        <v/>
      </c>
      <c r="F78" s="191" t="str">
        <f>IF('Appraisal Inputs'!E214="","",'Appraisal Inputs'!E214)</f>
        <v/>
      </c>
      <c r="G78" s="191" t="str">
        <f>IF('Appraisal Inputs'!F214="","",'Appraisal Inputs'!F214)</f>
        <v/>
      </c>
      <c r="H78" s="192" t="str">
        <f>IF('Appraisal Inputs'!G214="","",'Appraisal Inputs'!G214)</f>
        <v/>
      </c>
      <c r="I78" s="101" t="str">
        <f>'Appraisal Inputs'!J214</f>
        <v>Explanation for removal (Explain why the line item has been removed, why it will not be ongoing, and why it should not be considered part of operations. Be specific and detailed with the explanations)</v>
      </c>
      <c r="J78" s="471"/>
      <c r="K78" s="199" t="str">
        <f>IF('Lender Inputs'!E214="","",'Lender Inputs'!E214)</f>
        <v/>
      </c>
      <c r="L78" s="191" t="str">
        <f>IF('Lender Inputs'!F214="","",'Lender Inputs'!F214)</f>
        <v/>
      </c>
      <c r="M78" s="191" t="str">
        <f>IF('Lender Inputs'!G214="","",'Lender Inputs'!G214)</f>
        <v/>
      </c>
      <c r="N78" s="191" t="str">
        <f>IF('Lender Inputs'!H214="","",'Lender Inputs'!H214)</f>
        <v/>
      </c>
      <c r="O78" s="191" t="str">
        <f>IF('Lender Inputs'!I214="","",'Lender Inputs'!I214)</f>
        <v/>
      </c>
      <c r="P78" s="191" t="str">
        <f>IF('Lender Inputs'!J214="","",'Lender Inputs'!J214)</f>
        <v/>
      </c>
      <c r="Q78" s="191" t="str">
        <f>IF('Lender Inputs'!K214="","",'Lender Inputs'!K214)</f>
        <v/>
      </c>
      <c r="R78" s="192" t="str">
        <f>IF('Lender Inputs'!L214="","",'Lender Inputs'!L214)</f>
        <v/>
      </c>
      <c r="S78" s="101" t="str">
        <f>'Lender Inputs'!N214</f>
        <v>Explanation for removal (Explain why the line item has been removed, why it will not be ongoing, and why it should not be considered part of operations. Be specific and detailed with the explanations)</v>
      </c>
    </row>
    <row r="79" spans="1:19" x14ac:dyDescent="0.2">
      <c r="A79" s="765">
        <f t="shared" si="50"/>
        <v>0</v>
      </c>
      <c r="C79" s="118" t="str">
        <f>'Appraisal Inputs'!C215</f>
        <v>e.g. Specific line item from financials</v>
      </c>
      <c r="D79" s="343"/>
      <c r="E79" s="580" t="str">
        <f>IF('Appraisal Inputs'!D215="","",'Appraisal Inputs'!D215)</f>
        <v/>
      </c>
      <c r="F79" s="191" t="str">
        <f>IF('Appraisal Inputs'!E215="","",'Appraisal Inputs'!E215)</f>
        <v/>
      </c>
      <c r="G79" s="191" t="str">
        <f>IF('Appraisal Inputs'!F215="","",'Appraisal Inputs'!F215)</f>
        <v/>
      </c>
      <c r="H79" s="192" t="str">
        <f>IF('Appraisal Inputs'!G215="","",'Appraisal Inputs'!G215)</f>
        <v/>
      </c>
      <c r="I79" s="101" t="str">
        <f>'Appraisal Inputs'!J215</f>
        <v>Explanation for removal (Explain why the line item has been removed, why it will not be ongoing, and why it should not be considered part of operations. Be specific and detailed with the explanations)</v>
      </c>
      <c r="J79" s="471"/>
      <c r="K79" s="199" t="str">
        <f>IF('Lender Inputs'!E215="","",'Lender Inputs'!E215)</f>
        <v/>
      </c>
      <c r="L79" s="191" t="str">
        <f>IF('Lender Inputs'!F215="","",'Lender Inputs'!F215)</f>
        <v/>
      </c>
      <c r="M79" s="191" t="str">
        <f>IF('Lender Inputs'!G215="","",'Lender Inputs'!G215)</f>
        <v/>
      </c>
      <c r="N79" s="191" t="str">
        <f>IF('Lender Inputs'!H215="","",'Lender Inputs'!H215)</f>
        <v/>
      </c>
      <c r="O79" s="191" t="str">
        <f>IF('Lender Inputs'!I215="","",'Lender Inputs'!I215)</f>
        <v/>
      </c>
      <c r="P79" s="191" t="str">
        <f>IF('Lender Inputs'!J215="","",'Lender Inputs'!J215)</f>
        <v/>
      </c>
      <c r="Q79" s="191" t="str">
        <f>IF('Lender Inputs'!K215="","",'Lender Inputs'!K215)</f>
        <v/>
      </c>
      <c r="R79" s="192" t="str">
        <f>IF('Lender Inputs'!L215="","",'Lender Inputs'!L215)</f>
        <v/>
      </c>
      <c r="S79" s="101" t="str">
        <f>'Lender Inputs'!N215</f>
        <v>Explanation for removal (Explain why the line item has been removed, why it will not be ongoing, and why it should not be considered part of operations. Be specific and detailed with the explanations)</v>
      </c>
    </row>
    <row r="80" spans="1:19" x14ac:dyDescent="0.2">
      <c r="A80" s="765">
        <f t="shared" si="50"/>
        <v>0</v>
      </c>
      <c r="C80" s="118" t="str">
        <f>'Appraisal Inputs'!C216</f>
        <v>e.g. Specific line item from financials</v>
      </c>
      <c r="D80" s="343"/>
      <c r="E80" s="580" t="str">
        <f>IF('Appraisal Inputs'!D216="","",'Appraisal Inputs'!D216)</f>
        <v/>
      </c>
      <c r="F80" s="191" t="str">
        <f>IF('Appraisal Inputs'!E216="","",'Appraisal Inputs'!E216)</f>
        <v/>
      </c>
      <c r="G80" s="191" t="str">
        <f>IF('Appraisal Inputs'!F216="","",'Appraisal Inputs'!F216)</f>
        <v/>
      </c>
      <c r="H80" s="192" t="str">
        <f>IF('Appraisal Inputs'!G216="","",'Appraisal Inputs'!G216)</f>
        <v/>
      </c>
      <c r="I80" s="101" t="str">
        <f>'Appraisal Inputs'!J216</f>
        <v>Explanation for removal (Explain why the line item has been removed, why it will not be ongoing, and why it should not be considered part of operations. Be specific and detailed with the explanations)</v>
      </c>
      <c r="J80" s="471"/>
      <c r="K80" s="199" t="str">
        <f>IF('Lender Inputs'!E216="","",'Lender Inputs'!E216)</f>
        <v/>
      </c>
      <c r="L80" s="191" t="str">
        <f>IF('Lender Inputs'!F216="","",'Lender Inputs'!F216)</f>
        <v/>
      </c>
      <c r="M80" s="191" t="str">
        <f>IF('Lender Inputs'!G216="","",'Lender Inputs'!G216)</f>
        <v/>
      </c>
      <c r="N80" s="191" t="str">
        <f>IF('Lender Inputs'!H216="","",'Lender Inputs'!H216)</f>
        <v/>
      </c>
      <c r="O80" s="191" t="str">
        <f>IF('Lender Inputs'!I216="","",'Lender Inputs'!I216)</f>
        <v/>
      </c>
      <c r="P80" s="191" t="str">
        <f>IF('Lender Inputs'!J216="","",'Lender Inputs'!J216)</f>
        <v/>
      </c>
      <c r="Q80" s="191" t="str">
        <f>IF('Lender Inputs'!K216="","",'Lender Inputs'!K216)</f>
        <v/>
      </c>
      <c r="R80" s="192" t="str">
        <f>IF('Lender Inputs'!L216="","",'Lender Inputs'!L216)</f>
        <v/>
      </c>
      <c r="S80" s="101" t="str">
        <f>'Lender Inputs'!N216</f>
        <v>Explanation for removal (Explain why the line item has been removed, why it will not be ongoing, and why it should not be considered part of operations. Be specific and detailed with the explanations)</v>
      </c>
    </row>
    <row r="81" spans="1:19" x14ac:dyDescent="0.2">
      <c r="A81" s="765">
        <f t="shared" si="50"/>
        <v>0</v>
      </c>
      <c r="C81" s="118" t="str">
        <f>'Appraisal Inputs'!C217</f>
        <v>e.g. Specific line item from financials</v>
      </c>
      <c r="D81" s="343"/>
      <c r="E81" s="580" t="str">
        <f>IF('Appraisal Inputs'!D217="","",'Appraisal Inputs'!D217)</f>
        <v/>
      </c>
      <c r="F81" s="191" t="str">
        <f>IF('Appraisal Inputs'!E217="","",'Appraisal Inputs'!E217)</f>
        <v/>
      </c>
      <c r="G81" s="191" t="str">
        <f>IF('Appraisal Inputs'!F217="","",'Appraisal Inputs'!F217)</f>
        <v/>
      </c>
      <c r="H81" s="192" t="str">
        <f>IF('Appraisal Inputs'!G217="","",'Appraisal Inputs'!G217)</f>
        <v/>
      </c>
      <c r="I81" s="101" t="str">
        <f>'Appraisal Inputs'!J217</f>
        <v>Explanation for removal (Explain why the line item has been removed, why it will not be ongoing, and why it should not be considered part of operations. Be specific and detailed with the explanations)</v>
      </c>
      <c r="J81" s="471"/>
      <c r="K81" s="199" t="str">
        <f>IF('Lender Inputs'!E217="","",'Lender Inputs'!E217)</f>
        <v/>
      </c>
      <c r="L81" s="191" t="str">
        <f>IF('Lender Inputs'!F217="","",'Lender Inputs'!F217)</f>
        <v/>
      </c>
      <c r="M81" s="191" t="str">
        <f>IF('Lender Inputs'!G217="","",'Lender Inputs'!G217)</f>
        <v/>
      </c>
      <c r="N81" s="191" t="str">
        <f>IF('Lender Inputs'!H217="","",'Lender Inputs'!H217)</f>
        <v/>
      </c>
      <c r="O81" s="191" t="str">
        <f>IF('Lender Inputs'!I217="","",'Lender Inputs'!I217)</f>
        <v/>
      </c>
      <c r="P81" s="191" t="str">
        <f>IF('Lender Inputs'!J217="","",'Lender Inputs'!J217)</f>
        <v/>
      </c>
      <c r="Q81" s="191" t="str">
        <f>IF('Lender Inputs'!K217="","",'Lender Inputs'!K217)</f>
        <v/>
      </c>
      <c r="R81" s="192" t="str">
        <f>IF('Lender Inputs'!L217="","",'Lender Inputs'!L217)</f>
        <v/>
      </c>
      <c r="S81" s="101" t="str">
        <f>'Lender Inputs'!N217</f>
        <v>Explanation for removal (Explain why the line item has been removed, why it will not be ongoing, and why it should not be considered part of operations. Be specific and detailed with the explanations)</v>
      </c>
    </row>
    <row r="82" spans="1:19" x14ac:dyDescent="0.2">
      <c r="A82" s="765">
        <f t="shared" si="50"/>
        <v>0</v>
      </c>
      <c r="C82" s="118" t="str">
        <f>'Appraisal Inputs'!C218</f>
        <v>e.g. Specific line item from financials</v>
      </c>
      <c r="D82" s="343"/>
      <c r="E82" s="580" t="str">
        <f>IF('Appraisal Inputs'!D218="","",'Appraisal Inputs'!D218)</f>
        <v/>
      </c>
      <c r="F82" s="191" t="str">
        <f>IF('Appraisal Inputs'!E218="","",'Appraisal Inputs'!E218)</f>
        <v/>
      </c>
      <c r="G82" s="191" t="str">
        <f>IF('Appraisal Inputs'!F218="","",'Appraisal Inputs'!F218)</f>
        <v/>
      </c>
      <c r="H82" s="192" t="str">
        <f>IF('Appraisal Inputs'!G218="","",'Appraisal Inputs'!G218)</f>
        <v/>
      </c>
      <c r="I82" s="101" t="str">
        <f>'Appraisal Inputs'!J218</f>
        <v>Explanation for removal (Explain why the line item has been removed, why it will not be ongoing, and why it should not be considered part of operations. Be specific and detailed with the explanations)</v>
      </c>
      <c r="J82" s="471"/>
      <c r="K82" s="199" t="str">
        <f>IF('Lender Inputs'!E218="","",'Lender Inputs'!E218)</f>
        <v/>
      </c>
      <c r="L82" s="191" t="str">
        <f>IF('Lender Inputs'!F218="","",'Lender Inputs'!F218)</f>
        <v/>
      </c>
      <c r="M82" s="191" t="str">
        <f>IF('Lender Inputs'!G218="","",'Lender Inputs'!G218)</f>
        <v/>
      </c>
      <c r="N82" s="191" t="str">
        <f>IF('Lender Inputs'!H218="","",'Lender Inputs'!H218)</f>
        <v/>
      </c>
      <c r="O82" s="191" t="str">
        <f>IF('Lender Inputs'!I218="","",'Lender Inputs'!I218)</f>
        <v/>
      </c>
      <c r="P82" s="191" t="str">
        <f>IF('Lender Inputs'!J218="","",'Lender Inputs'!J218)</f>
        <v/>
      </c>
      <c r="Q82" s="191" t="str">
        <f>IF('Lender Inputs'!K218="","",'Lender Inputs'!K218)</f>
        <v/>
      </c>
      <c r="R82" s="192" t="str">
        <f>IF('Lender Inputs'!L218="","",'Lender Inputs'!L218)</f>
        <v/>
      </c>
      <c r="S82" s="101" t="str">
        <f>'Lender Inputs'!N218</f>
        <v>Explanation for removal (Explain why the line item has been removed, why it will not be ongoing, and why it should not be considered part of operations. Be specific and detailed with the explanations)</v>
      </c>
    </row>
    <row r="83" spans="1:19" x14ac:dyDescent="0.2">
      <c r="A83" s="765">
        <f t="shared" si="50"/>
        <v>0</v>
      </c>
      <c r="C83" s="118" t="str">
        <f>'Appraisal Inputs'!C219</f>
        <v>e.g. Specific line item from financials</v>
      </c>
      <c r="D83" s="343"/>
      <c r="E83" s="580" t="str">
        <f>IF('Appraisal Inputs'!D219="","",'Appraisal Inputs'!D219)</f>
        <v/>
      </c>
      <c r="F83" s="191" t="str">
        <f>IF('Appraisal Inputs'!E219="","",'Appraisal Inputs'!E219)</f>
        <v/>
      </c>
      <c r="G83" s="191" t="str">
        <f>IF('Appraisal Inputs'!F219="","",'Appraisal Inputs'!F219)</f>
        <v/>
      </c>
      <c r="H83" s="192" t="str">
        <f>IF('Appraisal Inputs'!G219="","",'Appraisal Inputs'!G219)</f>
        <v/>
      </c>
      <c r="I83" s="101" t="str">
        <f>'Appraisal Inputs'!J219</f>
        <v>Explanation for removal (Explain why the line item has been removed, why it will not be ongoing, and why it should not be considered part of operations. Be specific and detailed with the explanations)</v>
      </c>
      <c r="J83" s="471"/>
      <c r="K83" s="199" t="str">
        <f>IF('Lender Inputs'!E219="","",'Lender Inputs'!E219)</f>
        <v/>
      </c>
      <c r="L83" s="191" t="str">
        <f>IF('Lender Inputs'!F219="","",'Lender Inputs'!F219)</f>
        <v/>
      </c>
      <c r="M83" s="191" t="str">
        <f>IF('Lender Inputs'!G219="","",'Lender Inputs'!G219)</f>
        <v/>
      </c>
      <c r="N83" s="191" t="str">
        <f>IF('Lender Inputs'!H219="","",'Lender Inputs'!H219)</f>
        <v/>
      </c>
      <c r="O83" s="191" t="str">
        <f>IF('Lender Inputs'!I219="","",'Lender Inputs'!I219)</f>
        <v/>
      </c>
      <c r="P83" s="191" t="str">
        <f>IF('Lender Inputs'!J219="","",'Lender Inputs'!J219)</f>
        <v/>
      </c>
      <c r="Q83" s="191" t="str">
        <f>IF('Lender Inputs'!K219="","",'Lender Inputs'!K219)</f>
        <v/>
      </c>
      <c r="R83" s="192" t="str">
        <f>IF('Lender Inputs'!L219="","",'Lender Inputs'!L219)</f>
        <v/>
      </c>
      <c r="S83" s="101" t="str">
        <f>'Lender Inputs'!N219</f>
        <v>Explanation for removal (Explain why the line item has been removed, why it will not be ongoing, and why it should not be considered part of operations. Be specific and detailed with the explanations)</v>
      </c>
    </row>
    <row r="84" spans="1:19" x14ac:dyDescent="0.2">
      <c r="A84" s="765">
        <f t="shared" si="50"/>
        <v>0</v>
      </c>
      <c r="C84" s="118" t="str">
        <f>'Appraisal Inputs'!C220</f>
        <v>e.g. Specific line item from financials</v>
      </c>
      <c r="D84" s="343"/>
      <c r="E84" s="580" t="str">
        <f>IF('Appraisal Inputs'!D220="","",'Appraisal Inputs'!D220)</f>
        <v/>
      </c>
      <c r="F84" s="191" t="str">
        <f>IF('Appraisal Inputs'!E220="","",'Appraisal Inputs'!E220)</f>
        <v/>
      </c>
      <c r="G84" s="191" t="str">
        <f>IF('Appraisal Inputs'!F220="","",'Appraisal Inputs'!F220)</f>
        <v/>
      </c>
      <c r="H84" s="192" t="str">
        <f>IF('Appraisal Inputs'!G220="","",'Appraisal Inputs'!G220)</f>
        <v/>
      </c>
      <c r="I84" s="101" t="str">
        <f>'Appraisal Inputs'!J220</f>
        <v>Explanation for removal (Explain why the line item has been removed, why it will not be ongoing, and why it should not be considered part of operations. Be specific and detailed with the explanations)</v>
      </c>
      <c r="J84" s="471"/>
      <c r="K84" s="199" t="str">
        <f>IF('Lender Inputs'!E220="","",'Lender Inputs'!E220)</f>
        <v/>
      </c>
      <c r="L84" s="191" t="str">
        <f>IF('Lender Inputs'!F220="","",'Lender Inputs'!F220)</f>
        <v/>
      </c>
      <c r="M84" s="191" t="str">
        <f>IF('Lender Inputs'!G220="","",'Lender Inputs'!G220)</f>
        <v/>
      </c>
      <c r="N84" s="191" t="str">
        <f>IF('Lender Inputs'!H220="","",'Lender Inputs'!H220)</f>
        <v/>
      </c>
      <c r="O84" s="191" t="str">
        <f>IF('Lender Inputs'!I220="","",'Lender Inputs'!I220)</f>
        <v/>
      </c>
      <c r="P84" s="191" t="str">
        <f>IF('Lender Inputs'!J220="","",'Lender Inputs'!J220)</f>
        <v/>
      </c>
      <c r="Q84" s="191" t="str">
        <f>IF('Lender Inputs'!K220="","",'Lender Inputs'!K220)</f>
        <v/>
      </c>
      <c r="R84" s="192" t="str">
        <f>IF('Lender Inputs'!L220="","",'Lender Inputs'!L220)</f>
        <v/>
      </c>
      <c r="S84" s="101" t="str">
        <f>'Lender Inputs'!N220</f>
        <v>Explanation for removal (Explain why the line item has been removed, why it will not be ongoing, and why it should not be considered part of operations. Be specific and detailed with the explanations)</v>
      </c>
    </row>
    <row r="85" spans="1:19" x14ac:dyDescent="0.2">
      <c r="A85" s="765">
        <f t="shared" si="50"/>
        <v>0</v>
      </c>
      <c r="C85" s="118" t="str">
        <f>'Appraisal Inputs'!C221</f>
        <v>e.g. Specific line item from financials</v>
      </c>
      <c r="D85" s="343"/>
      <c r="E85" s="580" t="str">
        <f>IF('Appraisal Inputs'!D221="","",'Appraisal Inputs'!D221)</f>
        <v/>
      </c>
      <c r="F85" s="191" t="str">
        <f>IF('Appraisal Inputs'!E221="","",'Appraisal Inputs'!E221)</f>
        <v/>
      </c>
      <c r="G85" s="191" t="str">
        <f>IF('Appraisal Inputs'!F221="","",'Appraisal Inputs'!F221)</f>
        <v/>
      </c>
      <c r="H85" s="192" t="str">
        <f>IF('Appraisal Inputs'!G221="","",'Appraisal Inputs'!G221)</f>
        <v/>
      </c>
      <c r="I85" s="101" t="str">
        <f>'Appraisal Inputs'!J221</f>
        <v>Explanation for removal (Explain why the line item has been removed, why it will not be ongoing, and why it should not be considered part of operations. Be specific and detailed with the explanations)</v>
      </c>
      <c r="J85" s="471"/>
      <c r="K85" s="199" t="str">
        <f>IF('Lender Inputs'!E221="","",'Lender Inputs'!E221)</f>
        <v/>
      </c>
      <c r="L85" s="191" t="str">
        <f>IF('Lender Inputs'!F221="","",'Lender Inputs'!F221)</f>
        <v/>
      </c>
      <c r="M85" s="191" t="str">
        <f>IF('Lender Inputs'!G221="","",'Lender Inputs'!G221)</f>
        <v/>
      </c>
      <c r="N85" s="191" t="str">
        <f>IF('Lender Inputs'!H221="","",'Lender Inputs'!H221)</f>
        <v/>
      </c>
      <c r="O85" s="191" t="str">
        <f>IF('Lender Inputs'!I221="","",'Lender Inputs'!I221)</f>
        <v/>
      </c>
      <c r="P85" s="191" t="str">
        <f>IF('Lender Inputs'!J221="","",'Lender Inputs'!J221)</f>
        <v/>
      </c>
      <c r="Q85" s="191" t="str">
        <f>IF('Lender Inputs'!K221="","",'Lender Inputs'!K221)</f>
        <v/>
      </c>
      <c r="R85" s="192" t="str">
        <f>IF('Lender Inputs'!L221="","",'Lender Inputs'!L221)</f>
        <v/>
      </c>
      <c r="S85" s="101" t="str">
        <f>'Lender Inputs'!N221</f>
        <v>Explanation for removal (Explain why the line item has been removed, why it will not be ongoing, and why it should not be considered part of operations. Be specific and detailed with the explanations)</v>
      </c>
    </row>
    <row r="86" spans="1:19" x14ac:dyDescent="0.2">
      <c r="A86" s="765">
        <f t="shared" si="50"/>
        <v>0</v>
      </c>
      <c r="C86" s="118" t="str">
        <f>'Appraisal Inputs'!C222</f>
        <v>e.g. Specific line item from financials</v>
      </c>
      <c r="D86" s="343"/>
      <c r="E86" s="580" t="str">
        <f>IF('Appraisal Inputs'!D222="","",'Appraisal Inputs'!D222)</f>
        <v/>
      </c>
      <c r="F86" s="191" t="str">
        <f>IF('Appraisal Inputs'!E222="","",'Appraisal Inputs'!E222)</f>
        <v/>
      </c>
      <c r="G86" s="191" t="str">
        <f>IF('Appraisal Inputs'!F222="","",'Appraisal Inputs'!F222)</f>
        <v/>
      </c>
      <c r="H86" s="192" t="str">
        <f>IF('Appraisal Inputs'!G222="","",'Appraisal Inputs'!G222)</f>
        <v/>
      </c>
      <c r="I86" s="101" t="str">
        <f>'Appraisal Inputs'!J222</f>
        <v>Explanation for removal (Explain why the line item has been removed, why it will not be ongoing, and why it should not be considered part of operations. Be specific and detailed with the explanations)</v>
      </c>
      <c r="J86" s="471"/>
      <c r="K86" s="199" t="str">
        <f>IF('Lender Inputs'!E222="","",'Lender Inputs'!E222)</f>
        <v/>
      </c>
      <c r="L86" s="191" t="str">
        <f>IF('Lender Inputs'!F222="","",'Lender Inputs'!F222)</f>
        <v/>
      </c>
      <c r="M86" s="191" t="str">
        <f>IF('Lender Inputs'!G222="","",'Lender Inputs'!G222)</f>
        <v/>
      </c>
      <c r="N86" s="191" t="str">
        <f>IF('Lender Inputs'!H222="","",'Lender Inputs'!H222)</f>
        <v/>
      </c>
      <c r="O86" s="191" t="str">
        <f>IF('Lender Inputs'!I222="","",'Lender Inputs'!I222)</f>
        <v/>
      </c>
      <c r="P86" s="191" t="str">
        <f>IF('Lender Inputs'!J222="","",'Lender Inputs'!J222)</f>
        <v/>
      </c>
      <c r="Q86" s="191" t="str">
        <f>IF('Lender Inputs'!K222="","",'Lender Inputs'!K222)</f>
        <v/>
      </c>
      <c r="R86" s="192" t="str">
        <f>IF('Lender Inputs'!L222="","",'Lender Inputs'!L222)</f>
        <v/>
      </c>
      <c r="S86" s="101" t="str">
        <f>'Lender Inputs'!N222</f>
        <v>Explanation for removal (Explain why the line item has been removed, why it will not be ongoing, and why it should not be considered part of operations. Be specific and detailed with the explanations)</v>
      </c>
    </row>
    <row r="87" spans="1:19" x14ac:dyDescent="0.2">
      <c r="A87" s="765">
        <f t="shared" si="50"/>
        <v>0</v>
      </c>
      <c r="C87" s="118" t="str">
        <f>'Appraisal Inputs'!C223</f>
        <v>e.g. Specific line item from financials</v>
      </c>
      <c r="D87" s="343"/>
      <c r="E87" s="580" t="str">
        <f>IF('Appraisal Inputs'!D223="","",'Appraisal Inputs'!D223)</f>
        <v/>
      </c>
      <c r="F87" s="191" t="str">
        <f>IF('Appraisal Inputs'!E223="","",'Appraisal Inputs'!E223)</f>
        <v/>
      </c>
      <c r="G87" s="191" t="str">
        <f>IF('Appraisal Inputs'!F223="","",'Appraisal Inputs'!F223)</f>
        <v/>
      </c>
      <c r="H87" s="192" t="str">
        <f>IF('Appraisal Inputs'!G223="","",'Appraisal Inputs'!G223)</f>
        <v/>
      </c>
      <c r="I87" s="101" t="str">
        <f>'Appraisal Inputs'!J223</f>
        <v>Explanation for removal (Explain why the line item has been removed, why it will not be ongoing, and why it should not be considered part of operations. Be specific and detailed with the explanations)</v>
      </c>
      <c r="J87" s="471"/>
      <c r="K87" s="199" t="str">
        <f>IF('Lender Inputs'!E223="","",'Lender Inputs'!E223)</f>
        <v/>
      </c>
      <c r="L87" s="191" t="str">
        <f>IF('Lender Inputs'!F223="","",'Lender Inputs'!F223)</f>
        <v/>
      </c>
      <c r="M87" s="191" t="str">
        <f>IF('Lender Inputs'!G223="","",'Lender Inputs'!G223)</f>
        <v/>
      </c>
      <c r="N87" s="191" t="str">
        <f>IF('Lender Inputs'!H223="","",'Lender Inputs'!H223)</f>
        <v/>
      </c>
      <c r="O87" s="191" t="str">
        <f>IF('Lender Inputs'!I223="","",'Lender Inputs'!I223)</f>
        <v/>
      </c>
      <c r="P87" s="191" t="str">
        <f>IF('Lender Inputs'!J223="","",'Lender Inputs'!J223)</f>
        <v/>
      </c>
      <c r="Q87" s="191" t="str">
        <f>IF('Lender Inputs'!K223="","",'Lender Inputs'!K223)</f>
        <v/>
      </c>
      <c r="R87" s="192" t="str">
        <f>IF('Lender Inputs'!L223="","",'Lender Inputs'!L223)</f>
        <v/>
      </c>
      <c r="S87" s="101" t="str">
        <f>'Lender Inputs'!N223</f>
        <v>Explanation for removal (Explain why the line item has been removed, why it will not be ongoing, and why it should not be considered part of operations. Be specific and detailed with the explanations)</v>
      </c>
    </row>
    <row r="88" spans="1:19" x14ac:dyDescent="0.2">
      <c r="A88" s="765">
        <f t="shared" si="50"/>
        <v>0</v>
      </c>
      <c r="C88" s="118" t="str">
        <f>'Appraisal Inputs'!C224</f>
        <v>e.g. Specific line item from financials</v>
      </c>
      <c r="D88" s="343"/>
      <c r="E88" s="580" t="str">
        <f>IF('Appraisal Inputs'!D224="","",'Appraisal Inputs'!D224)</f>
        <v/>
      </c>
      <c r="F88" s="191" t="str">
        <f>IF('Appraisal Inputs'!E224="","",'Appraisal Inputs'!E224)</f>
        <v/>
      </c>
      <c r="G88" s="191" t="str">
        <f>IF('Appraisal Inputs'!F224="","",'Appraisal Inputs'!F224)</f>
        <v/>
      </c>
      <c r="H88" s="192" t="str">
        <f>IF('Appraisal Inputs'!G224="","",'Appraisal Inputs'!G224)</f>
        <v/>
      </c>
      <c r="I88" s="101" t="str">
        <f>'Appraisal Inputs'!J224</f>
        <v>Explanation for removal (Explain why the line item has been removed, why it will not be ongoing, and why it should not be considered part of operations. Be specific and detailed with the explanations)</v>
      </c>
      <c r="J88" s="471"/>
      <c r="K88" s="199" t="str">
        <f>IF('Lender Inputs'!E224="","",'Lender Inputs'!E224)</f>
        <v/>
      </c>
      <c r="L88" s="191" t="str">
        <f>IF('Lender Inputs'!F224="","",'Lender Inputs'!F224)</f>
        <v/>
      </c>
      <c r="M88" s="191" t="str">
        <f>IF('Lender Inputs'!G224="","",'Lender Inputs'!G224)</f>
        <v/>
      </c>
      <c r="N88" s="191" t="str">
        <f>IF('Lender Inputs'!H224="","",'Lender Inputs'!H224)</f>
        <v/>
      </c>
      <c r="O88" s="191" t="str">
        <f>IF('Lender Inputs'!I224="","",'Lender Inputs'!I224)</f>
        <v/>
      </c>
      <c r="P88" s="191" t="str">
        <f>IF('Lender Inputs'!J224="","",'Lender Inputs'!J224)</f>
        <v/>
      </c>
      <c r="Q88" s="191" t="str">
        <f>IF('Lender Inputs'!K224="","",'Lender Inputs'!K224)</f>
        <v/>
      </c>
      <c r="R88" s="192" t="str">
        <f>IF('Lender Inputs'!L224="","",'Lender Inputs'!L224)</f>
        <v/>
      </c>
      <c r="S88" s="101" t="str">
        <f>'Lender Inputs'!N224</f>
        <v>Explanation for removal (Explain why the line item has been removed, why it will not be ongoing, and why it should not be considered part of operations. Be specific and detailed with the explanations)</v>
      </c>
    </row>
    <row r="89" spans="1:19" ht="13.5" thickBot="1" x14ac:dyDescent="0.25">
      <c r="A89" s="765">
        <f t="shared" si="50"/>
        <v>0</v>
      </c>
      <c r="C89" s="183" t="str">
        <f>'Appraisal Inputs'!C225</f>
        <v>e.g. Specific line item from financials</v>
      </c>
      <c r="D89" s="743"/>
      <c r="E89" s="738" t="str">
        <f>IF('Appraisal Inputs'!D225="","",'Appraisal Inputs'!D225)</f>
        <v/>
      </c>
      <c r="F89" s="190" t="str">
        <f>IF('Appraisal Inputs'!E225="","",'Appraisal Inputs'!E225)</f>
        <v/>
      </c>
      <c r="G89" s="190" t="str">
        <f>IF('Appraisal Inputs'!F225="","",'Appraisal Inputs'!F225)</f>
        <v/>
      </c>
      <c r="H89" s="196" t="str">
        <f>IF('Appraisal Inputs'!G225="","",'Appraisal Inputs'!G225)</f>
        <v/>
      </c>
      <c r="I89" s="101" t="str">
        <f>'Appraisal Inputs'!J225</f>
        <v>Explanation for removal (Explain why the line item has been removed, why it will not be ongoing, and why it should not be considered part of operations. Be specific and detailed with the explanations)</v>
      </c>
      <c r="J89" s="471"/>
      <c r="K89" s="200" t="str">
        <f>IF('Lender Inputs'!E225="","",'Lender Inputs'!E225)</f>
        <v/>
      </c>
      <c r="L89" s="190" t="str">
        <f>IF('Lender Inputs'!F225="","",'Lender Inputs'!F225)</f>
        <v/>
      </c>
      <c r="M89" s="190" t="str">
        <f>IF('Lender Inputs'!G225="","",'Lender Inputs'!G225)</f>
        <v/>
      </c>
      <c r="N89" s="190" t="str">
        <f>IF('Lender Inputs'!H225="","",'Lender Inputs'!H225)</f>
        <v/>
      </c>
      <c r="O89" s="190" t="str">
        <f>IF('Lender Inputs'!I225="","",'Lender Inputs'!I225)</f>
        <v/>
      </c>
      <c r="P89" s="190" t="str">
        <f>IF('Lender Inputs'!J225="","",'Lender Inputs'!J225)</f>
        <v/>
      </c>
      <c r="Q89" s="190" t="str">
        <f>IF('Lender Inputs'!K225="","",'Lender Inputs'!K225)</f>
        <v/>
      </c>
      <c r="R89" s="196" t="str">
        <f>IF('Lender Inputs'!L225="","",'Lender Inputs'!L225)</f>
        <v/>
      </c>
      <c r="S89" s="101" t="str">
        <f>'Lender Inputs'!N225</f>
        <v>Explanation for removal (Explain why the line item has been removed, why it will not be ongoing, and why it should not be considered part of operations. Be specific and detailed with the explanations)</v>
      </c>
    </row>
    <row r="90" spans="1:19" ht="14.25" thickTop="1" thickBot="1" x14ac:dyDescent="0.25">
      <c r="A90" s="765">
        <v>1</v>
      </c>
      <c r="C90" s="591" t="str">
        <f>'Appraisal Inputs'!C226</f>
        <v>Balance</v>
      </c>
      <c r="D90" s="745"/>
      <c r="E90" s="741" t="str">
        <f>IFERROR(E68-SUM(E70:E89),"-")</f>
        <v>-</v>
      </c>
      <c r="F90" s="600" t="str">
        <f>IFERROR(F68-SUM(F70:F89),"-")</f>
        <v>-</v>
      </c>
      <c r="G90" s="600" t="str">
        <f>IFERROR(G68-SUM(G70:G89),"-")</f>
        <v>-</v>
      </c>
      <c r="H90" s="601" t="str">
        <f>IFERROR(H68-SUM(H70:H89),"-")</f>
        <v>-</v>
      </c>
      <c r="I90" s="101"/>
      <c r="J90" s="471"/>
      <c r="K90" s="602" t="str">
        <f t="shared" ref="K90:R90" si="51">IFERROR(K68-SUM(K70:K89),"-")</f>
        <v>-</v>
      </c>
      <c r="L90" s="600" t="str">
        <f t="shared" si="51"/>
        <v>-</v>
      </c>
      <c r="M90" s="600" t="str">
        <f t="shared" si="51"/>
        <v>-</v>
      </c>
      <c r="N90" s="600" t="str">
        <f t="shared" si="51"/>
        <v>-</v>
      </c>
      <c r="O90" s="600" t="str">
        <f t="shared" si="51"/>
        <v>-</v>
      </c>
      <c r="P90" s="600" t="str">
        <f t="shared" si="51"/>
        <v>-</v>
      </c>
      <c r="Q90" s="600" t="str">
        <f t="shared" si="51"/>
        <v>-</v>
      </c>
      <c r="R90" s="601" t="str">
        <f t="shared" si="51"/>
        <v>-</v>
      </c>
      <c r="S90" s="101"/>
    </row>
  </sheetData>
  <autoFilter ref="A1:A91" xr:uid="{EAB714E6-18F2-40DF-AE09-CF34F35824F6}"/>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028F-BFF6-4E12-9E8F-A80120A1C93D}">
  <sheetPr codeName="Sheet23">
    <tabColor theme="7" tint="0.39997558519241921"/>
  </sheetPr>
  <dimension ref="A1:BO56"/>
  <sheetViews>
    <sheetView showGridLines="0" zoomScaleNormal="100" workbookViewId="0">
      <pane xSplit="3" ySplit="3" topLeftCell="D4" activePane="bottomRight" state="frozen"/>
      <selection pane="topRight" activeCell="D1" sqref="D1"/>
      <selection pane="bottomLeft" activeCell="A4" sqref="A4"/>
      <selection pane="bottomRight" activeCell="B1" sqref="B1"/>
    </sheetView>
  </sheetViews>
  <sheetFormatPr defaultColWidth="9.140625" defaultRowHeight="12.75" x14ac:dyDescent="0.2"/>
  <cols>
    <col min="1" max="2" width="2.7109375" style="86" customWidth="1"/>
    <col min="3" max="3" width="35.140625" style="86" bestFit="1" customWidth="1"/>
    <col min="4" max="4" width="1.7109375" style="86" customWidth="1"/>
    <col min="5" max="6" width="8.7109375" style="86" customWidth="1"/>
    <col min="7" max="7" width="1.7109375" style="86" customWidth="1"/>
    <col min="8" max="9" width="8.7109375" style="86" customWidth="1"/>
    <col min="10" max="10" width="1.7109375" style="86" customWidth="1"/>
    <col min="11" max="12" width="8.7109375" style="86" customWidth="1"/>
    <col min="13" max="13" width="1.7109375" style="86" customWidth="1"/>
    <col min="14" max="15" width="8.7109375" style="86" customWidth="1"/>
    <col min="16" max="16" width="1.7109375" style="86" customWidth="1"/>
    <col min="17" max="18" width="8.7109375" style="86" customWidth="1"/>
    <col min="19" max="19" width="1.7109375" style="86" customWidth="1"/>
    <col min="20" max="21" width="8.7109375" style="86" customWidth="1"/>
    <col min="22" max="22" width="1.7109375" style="86" customWidth="1"/>
    <col min="23" max="24" width="8.7109375" style="86" customWidth="1"/>
    <col min="25" max="25" width="1.7109375" style="86" customWidth="1"/>
    <col min="26" max="27" width="8.7109375" style="86" customWidth="1"/>
    <col min="28" max="28" width="1.7109375" style="86" customWidth="1"/>
    <col min="29" max="30" width="8.7109375" style="86" customWidth="1"/>
    <col min="31" max="31" width="1.7109375" style="86" customWidth="1"/>
    <col min="32" max="33" width="8.7109375" style="86" customWidth="1"/>
    <col min="34" max="34" width="1.7109375" style="86" customWidth="1"/>
    <col min="35" max="36" width="8.7109375" style="86" customWidth="1"/>
    <col min="37" max="37" width="1.7109375" style="86" customWidth="1"/>
    <col min="38" max="39" width="8.7109375" style="86" customWidth="1"/>
    <col min="40" max="40" width="1.7109375" style="86" customWidth="1"/>
    <col min="41" max="42" width="8.7109375" style="86" customWidth="1"/>
    <col min="43" max="43" width="1.7109375" style="86" customWidth="1"/>
    <col min="44" max="45" width="8.7109375" style="86" customWidth="1"/>
    <col min="46" max="46" width="1.7109375" style="86" customWidth="1"/>
    <col min="47" max="48" width="8.7109375" style="86" customWidth="1"/>
    <col min="49" max="49" width="1.7109375" style="86" customWidth="1"/>
    <col min="50" max="51" width="8.7109375" style="86" customWidth="1"/>
    <col min="52" max="52" width="1.7109375" style="86" customWidth="1"/>
    <col min="53" max="54" width="8.7109375" style="86" customWidth="1"/>
    <col min="55" max="55" width="1.7109375" style="86" customWidth="1"/>
    <col min="56" max="57" width="8.7109375" style="86" customWidth="1"/>
    <col min="58" max="58" width="1.7109375" style="86" customWidth="1"/>
    <col min="59" max="60" width="8.7109375" style="86" customWidth="1"/>
    <col min="61" max="61" width="1.7109375" style="86" customWidth="1"/>
    <col min="62" max="63" width="8.7109375" style="86" customWidth="1"/>
    <col min="64" max="64" width="1.7109375" style="86" customWidth="1"/>
    <col min="65" max="66" width="8.7109375" style="86" customWidth="1"/>
    <col min="67" max="67" width="1.7109375" style="86" customWidth="1"/>
    <col min="68" max="16384" width="9.140625" style="86"/>
  </cols>
  <sheetData>
    <row r="1" spans="1:67" ht="30" customHeight="1" x14ac:dyDescent="0.2">
      <c r="B1" s="328"/>
      <c r="C1" s="858" t="s">
        <v>394</v>
      </c>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row>
    <row r="2" spans="1:67" x14ac:dyDescent="0.2">
      <c r="A2" s="765">
        <v>1</v>
      </c>
    </row>
    <row r="3" spans="1:67" x14ac:dyDescent="0.2">
      <c r="A3" s="765">
        <f t="shared" ref="A3:A56" si="0">IF(H3="",0,1)</f>
        <v>1</v>
      </c>
      <c r="C3" s="224" t="str">
        <f>'Appraisal Inputs'!C403</f>
        <v>Name</v>
      </c>
      <c r="E3" s="225" t="s">
        <v>185</v>
      </c>
      <c r="F3" s="225"/>
      <c r="H3" s="839" t="str">
        <f>IF('Appraisal Inputs'!D403="","",'Appraisal Inputs'!D403)</f>
        <v>Expense Comp 1</v>
      </c>
      <c r="I3" s="839"/>
      <c r="K3" s="839" t="str">
        <f>IF('Appraisal Inputs'!E403="","",'Appraisal Inputs'!E403)</f>
        <v>Expense Comp 2</v>
      </c>
      <c r="L3" s="839"/>
      <c r="N3" s="839" t="str">
        <f>IF('Appraisal Inputs'!F403="","",'Appraisal Inputs'!F403)</f>
        <v>Expense Comp 3</v>
      </c>
      <c r="O3" s="839"/>
      <c r="Q3" s="839" t="str">
        <f>IF('Appraisal Inputs'!G403="","",'Appraisal Inputs'!G403)</f>
        <v>Expense Comp 4</v>
      </c>
      <c r="R3" s="839"/>
      <c r="T3" s="839" t="str">
        <f>IF('Appraisal Inputs'!H403="","",'Appraisal Inputs'!H403)</f>
        <v>Expense Comp 5</v>
      </c>
      <c r="U3" s="839"/>
      <c r="W3" s="839" t="str">
        <f>IF('Appraisal Inputs'!I403="","",'Appraisal Inputs'!I403)</f>
        <v>Expense Comp 6</v>
      </c>
      <c r="X3" s="839"/>
      <c r="Z3" s="839" t="str">
        <f>IF('Appraisal Inputs'!J403="","",'Appraisal Inputs'!J403)</f>
        <v>Expense Comp 7</v>
      </c>
      <c r="AA3" s="839"/>
      <c r="AC3" s="839" t="str">
        <f>IF('Appraisal Inputs'!K403="","",'Appraisal Inputs'!K403)</f>
        <v>Expense Comp 8</v>
      </c>
      <c r="AD3" s="839"/>
      <c r="AF3" s="839" t="str">
        <f>IF('Appraisal Inputs'!L403="","",'Appraisal Inputs'!L403)</f>
        <v>Expense Comp 9</v>
      </c>
      <c r="AG3" s="839"/>
      <c r="AI3" s="839" t="str">
        <f>IF('Appraisal Inputs'!M403="","",'Appraisal Inputs'!M403)</f>
        <v>Expense Comp 10</v>
      </c>
      <c r="AJ3" s="839"/>
      <c r="AL3" s="839" t="str">
        <f>IF('Appraisal Inputs'!N403="","",'Appraisal Inputs'!N403)</f>
        <v>Expense Comp 11</v>
      </c>
      <c r="AM3" s="839"/>
      <c r="AO3" s="839" t="str">
        <f>IF('Appraisal Inputs'!O403="","",'Appraisal Inputs'!O403)</f>
        <v>Expense Comp 12</v>
      </c>
      <c r="AP3" s="839"/>
      <c r="AR3" s="839" t="str">
        <f>IF('Appraisal Inputs'!P403="","",'Appraisal Inputs'!P403)</f>
        <v>Expense Comp 13</v>
      </c>
      <c r="AS3" s="839"/>
      <c r="AU3" s="839" t="str">
        <f>IF('Appraisal Inputs'!Q403="","",'Appraisal Inputs'!Q403)</f>
        <v>Expense Comp 14</v>
      </c>
      <c r="AV3" s="839"/>
      <c r="AX3" s="839" t="str">
        <f>IF('Appraisal Inputs'!R403="","",'Appraisal Inputs'!R403)</f>
        <v>Expense Comp 15</v>
      </c>
      <c r="AY3" s="839"/>
      <c r="BA3" s="839" t="str">
        <f>IF('Appraisal Inputs'!S403="","",'Appraisal Inputs'!S403)</f>
        <v>Expense Comp 16</v>
      </c>
      <c r="BB3" s="839"/>
      <c r="BD3" s="839" t="str">
        <f>IF('Appraisal Inputs'!T403="","",'Appraisal Inputs'!T403)</f>
        <v>Expense Comp 17</v>
      </c>
      <c r="BE3" s="839"/>
      <c r="BG3" s="839" t="str">
        <f>IF('Appraisal Inputs'!U403="","",'Appraisal Inputs'!U403)</f>
        <v>Expense Comp 18</v>
      </c>
      <c r="BH3" s="839"/>
      <c r="BJ3" s="839" t="str">
        <f>IF('Appraisal Inputs'!V403="","",'Appraisal Inputs'!V403)</f>
        <v>Expense Comp 19</v>
      </c>
      <c r="BK3" s="839"/>
      <c r="BM3" s="839" t="str">
        <f>IF('Appraisal Inputs'!W403="","",'Appraisal Inputs'!W403)</f>
        <v>Expense Comp 20</v>
      </c>
      <c r="BN3" s="839"/>
      <c r="BO3" s="187"/>
    </row>
    <row r="4" spans="1:67" x14ac:dyDescent="0.2">
      <c r="A4" s="765">
        <f t="shared" si="0"/>
        <v>0</v>
      </c>
      <c r="C4" s="227" t="str">
        <f>'Appraisal Inputs'!C404</f>
        <v>City</v>
      </c>
      <c r="E4" s="228" t="str">
        <f>IF(ISBLANK('Appraisal Inputs'!D5),"",'Appraisal Inputs'!D5)</f>
        <v/>
      </c>
      <c r="F4" s="228"/>
      <c r="G4" s="234"/>
      <c r="H4" s="228" t="str">
        <f>IF(ISBLANK('Appraisal Inputs'!D404),"",'Appraisal Inputs'!D404)</f>
        <v/>
      </c>
      <c r="I4" s="228"/>
      <c r="J4" s="254"/>
      <c r="K4" s="228" t="str">
        <f>IF(ISBLANK('Appraisal Inputs'!E404),"",'Appraisal Inputs'!E404)</f>
        <v/>
      </c>
      <c r="L4" s="228"/>
      <c r="M4" s="254"/>
      <c r="N4" s="228" t="str">
        <f>IF(ISBLANK('Appraisal Inputs'!F404),"",'Appraisal Inputs'!F404)</f>
        <v/>
      </c>
      <c r="O4" s="228"/>
      <c r="P4" s="254"/>
      <c r="Q4" s="228" t="str">
        <f>IF(ISBLANK('Appraisal Inputs'!G404),"",'Appraisal Inputs'!G404)</f>
        <v/>
      </c>
      <c r="R4" s="228"/>
      <c r="S4" s="254"/>
      <c r="T4" s="228" t="str">
        <f>IF(ISBLANK('Appraisal Inputs'!H404),"",'Appraisal Inputs'!H404)</f>
        <v/>
      </c>
      <c r="U4" s="228"/>
      <c r="V4" s="254"/>
      <c r="W4" s="228" t="str">
        <f>IF(ISBLANK('Appraisal Inputs'!I404),"",'Appraisal Inputs'!I404)</f>
        <v/>
      </c>
      <c r="X4" s="228"/>
      <c r="Y4" s="254"/>
      <c r="Z4" s="228" t="str">
        <f>IF(ISBLANK('Appraisal Inputs'!J404),"",'Appraisal Inputs'!J404)</f>
        <v/>
      </c>
      <c r="AA4" s="228"/>
      <c r="AB4" s="254"/>
      <c r="AC4" s="228" t="str">
        <f>IF(ISBLANK('Appraisal Inputs'!K404),"",'Appraisal Inputs'!K404)</f>
        <v/>
      </c>
      <c r="AD4" s="228"/>
      <c r="AE4" s="254"/>
      <c r="AF4" s="228" t="str">
        <f>IF(ISBLANK('Appraisal Inputs'!L404),"",'Appraisal Inputs'!L404)</f>
        <v/>
      </c>
      <c r="AG4" s="228"/>
      <c r="AH4" s="254"/>
      <c r="AI4" s="228" t="str">
        <f>IF(ISBLANK('Appraisal Inputs'!M404),"",'Appraisal Inputs'!M404)</f>
        <v/>
      </c>
      <c r="AJ4" s="228"/>
      <c r="AK4" s="254"/>
      <c r="AL4" s="228" t="str">
        <f>IF(ISBLANK('Appraisal Inputs'!N404),"",'Appraisal Inputs'!N404)</f>
        <v/>
      </c>
      <c r="AM4" s="228"/>
      <c r="AN4" s="254"/>
      <c r="AO4" s="228" t="str">
        <f>IF(ISBLANK('Appraisal Inputs'!O404),"",'Appraisal Inputs'!O404)</f>
        <v/>
      </c>
      <c r="AP4" s="228"/>
      <c r="AQ4" s="254"/>
      <c r="AR4" s="228" t="str">
        <f>IF(ISBLANK('Appraisal Inputs'!P404),"",'Appraisal Inputs'!P404)</f>
        <v/>
      </c>
      <c r="AS4" s="228"/>
      <c r="AT4" s="254"/>
      <c r="AU4" s="228" t="str">
        <f>IF(ISBLANK('Appraisal Inputs'!Q404),"",'Appraisal Inputs'!Q404)</f>
        <v/>
      </c>
      <c r="AV4" s="228"/>
      <c r="AW4" s="254"/>
      <c r="AX4" s="228" t="str">
        <f>IF(ISBLANK('Appraisal Inputs'!R404),"",'Appraisal Inputs'!R404)</f>
        <v/>
      </c>
      <c r="AY4" s="228"/>
      <c r="AZ4" s="254"/>
      <c r="BA4" s="228" t="str">
        <f>IF(ISBLANK('Appraisal Inputs'!S404),"",'Appraisal Inputs'!S404)</f>
        <v/>
      </c>
      <c r="BB4" s="228"/>
      <c r="BC4" s="254"/>
      <c r="BD4" s="228" t="str">
        <f>IF(ISBLANK('Appraisal Inputs'!T404),"",'Appraisal Inputs'!T404)</f>
        <v/>
      </c>
      <c r="BE4" s="228"/>
      <c r="BF4" s="254"/>
      <c r="BG4" s="228" t="str">
        <f>IF(ISBLANK('Appraisal Inputs'!U404),"",'Appraisal Inputs'!U404)</f>
        <v/>
      </c>
      <c r="BH4" s="228"/>
      <c r="BI4" s="254"/>
      <c r="BJ4" s="228" t="str">
        <f>IF(ISBLANK('Appraisal Inputs'!V404),"",'Appraisal Inputs'!V404)</f>
        <v/>
      </c>
      <c r="BK4" s="228"/>
      <c r="BL4" s="254"/>
      <c r="BM4" s="228" t="str">
        <f>IF(ISBLANK('Appraisal Inputs'!W404),"",'Appraisal Inputs'!W404)</f>
        <v/>
      </c>
      <c r="BN4" s="228"/>
      <c r="BO4" s="254"/>
    </row>
    <row r="5" spans="1:67" x14ac:dyDescent="0.2">
      <c r="A5" s="765">
        <f t="shared" si="0"/>
        <v>0</v>
      </c>
      <c r="C5" s="227" t="str">
        <f>'Appraisal Inputs'!C405</f>
        <v>State</v>
      </c>
      <c r="E5" s="228" t="str">
        <f>IF('Appraisal Inputs'!D6="Select ▼","",'Appraisal Inputs'!D6)</f>
        <v/>
      </c>
      <c r="F5" s="228"/>
      <c r="G5" s="234"/>
      <c r="H5" s="228" t="str">
        <f>IF('Appraisal Inputs'!D405="Select ▼","",'Appraisal Inputs'!D405)</f>
        <v/>
      </c>
      <c r="I5" s="228"/>
      <c r="J5" s="254"/>
      <c r="K5" s="228" t="str">
        <f>IF('Appraisal Inputs'!E405="Select ▼","",'Appraisal Inputs'!E405)</f>
        <v/>
      </c>
      <c r="L5" s="228"/>
      <c r="M5" s="254"/>
      <c r="N5" s="228" t="str">
        <f>IF('Appraisal Inputs'!F405="Select ▼","",'Appraisal Inputs'!F405)</f>
        <v/>
      </c>
      <c r="O5" s="228"/>
      <c r="P5" s="254"/>
      <c r="Q5" s="228" t="str">
        <f>IF('Appraisal Inputs'!G405="Select ▼","",'Appraisal Inputs'!G405)</f>
        <v/>
      </c>
      <c r="R5" s="228"/>
      <c r="S5" s="254"/>
      <c r="T5" s="228" t="str">
        <f>IF('Appraisal Inputs'!H405="Select ▼","",'Appraisal Inputs'!H405)</f>
        <v/>
      </c>
      <c r="U5" s="228"/>
      <c r="V5" s="254"/>
      <c r="W5" s="228" t="str">
        <f>IF('Appraisal Inputs'!I405="Select ▼","",'Appraisal Inputs'!I405)</f>
        <v/>
      </c>
      <c r="X5" s="228"/>
      <c r="Y5" s="254"/>
      <c r="Z5" s="228" t="str">
        <f>IF('Appraisal Inputs'!J405="Select ▼","",'Appraisal Inputs'!J405)</f>
        <v/>
      </c>
      <c r="AA5" s="228"/>
      <c r="AB5" s="254"/>
      <c r="AC5" s="228" t="str">
        <f>IF('Appraisal Inputs'!K405="Select ▼","",'Appraisal Inputs'!K405)</f>
        <v/>
      </c>
      <c r="AD5" s="228"/>
      <c r="AE5" s="254"/>
      <c r="AF5" s="228" t="str">
        <f>IF('Appraisal Inputs'!L405="Select ▼","",'Appraisal Inputs'!L405)</f>
        <v/>
      </c>
      <c r="AG5" s="228"/>
      <c r="AH5" s="254"/>
      <c r="AI5" s="228" t="str">
        <f>IF('Appraisal Inputs'!M405="Select ▼","",'Appraisal Inputs'!M405)</f>
        <v/>
      </c>
      <c r="AJ5" s="228"/>
      <c r="AK5" s="254"/>
      <c r="AL5" s="228" t="str">
        <f>IF('Appraisal Inputs'!N405="Select ▼","",'Appraisal Inputs'!N405)</f>
        <v/>
      </c>
      <c r="AM5" s="228"/>
      <c r="AN5" s="254"/>
      <c r="AO5" s="228" t="str">
        <f>IF('Appraisal Inputs'!O405="Select ▼","",'Appraisal Inputs'!O405)</f>
        <v/>
      </c>
      <c r="AP5" s="228"/>
      <c r="AQ5" s="254"/>
      <c r="AR5" s="228" t="str">
        <f>IF('Appraisal Inputs'!P405="Select ▼","",'Appraisal Inputs'!P405)</f>
        <v/>
      </c>
      <c r="AS5" s="228"/>
      <c r="AT5" s="254"/>
      <c r="AU5" s="228" t="str">
        <f>IF('Appraisal Inputs'!Q405="Select ▼","",'Appraisal Inputs'!Q405)</f>
        <v/>
      </c>
      <c r="AV5" s="228"/>
      <c r="AW5" s="254"/>
      <c r="AX5" s="228" t="str">
        <f>IF('Appraisal Inputs'!R405="Select ▼","",'Appraisal Inputs'!R405)</f>
        <v/>
      </c>
      <c r="AY5" s="228"/>
      <c r="AZ5" s="254"/>
      <c r="BA5" s="228" t="str">
        <f>IF('Appraisal Inputs'!S405="Select ▼","",'Appraisal Inputs'!S405)</f>
        <v/>
      </c>
      <c r="BB5" s="228"/>
      <c r="BC5" s="254"/>
      <c r="BD5" s="228" t="str">
        <f>IF('Appraisal Inputs'!T405="Select ▼","",'Appraisal Inputs'!T405)</f>
        <v/>
      </c>
      <c r="BE5" s="228"/>
      <c r="BF5" s="254"/>
      <c r="BG5" s="228" t="str">
        <f>IF('Appraisal Inputs'!U405="Select ▼","",'Appraisal Inputs'!U405)</f>
        <v/>
      </c>
      <c r="BH5" s="228"/>
      <c r="BI5" s="254"/>
      <c r="BJ5" s="228" t="str">
        <f>IF('Appraisal Inputs'!V405="Select ▼","",'Appraisal Inputs'!V405)</f>
        <v/>
      </c>
      <c r="BK5" s="228"/>
      <c r="BL5" s="254"/>
      <c r="BM5" s="228" t="str">
        <f>IF('Appraisal Inputs'!W405="Select ▼","",'Appraisal Inputs'!W405)</f>
        <v/>
      </c>
      <c r="BN5" s="228"/>
      <c r="BO5" s="254"/>
    </row>
    <row r="6" spans="1:67" x14ac:dyDescent="0.2">
      <c r="A6" s="765">
        <f t="shared" si="0"/>
        <v>0</v>
      </c>
      <c r="C6" s="227" t="str">
        <f>'Appraisal Inputs'!C406</f>
        <v>Year Built</v>
      </c>
      <c r="E6" s="264" t="str">
        <f>IF(ISBLANK('Appraisal Inputs'!D9),"",'Appraisal Inputs'!D9)</f>
        <v/>
      </c>
      <c r="F6" s="229"/>
      <c r="G6" s="235"/>
      <c r="H6" s="264" t="str">
        <f>IF(ISBLANK('Appraisal Inputs'!D406),"",'Appraisal Inputs'!D406)</f>
        <v/>
      </c>
      <c r="I6" s="229"/>
      <c r="J6" s="254"/>
      <c r="K6" s="264" t="str">
        <f>IF(ISBLANK('Appraisal Inputs'!E406),"",'Appraisal Inputs'!E406)</f>
        <v/>
      </c>
      <c r="L6" s="229"/>
      <c r="M6" s="254"/>
      <c r="N6" s="264" t="str">
        <f>IF(ISBLANK('Appraisal Inputs'!F406),"",'Appraisal Inputs'!F406)</f>
        <v/>
      </c>
      <c r="O6" s="229"/>
      <c r="P6" s="254"/>
      <c r="Q6" s="264" t="str">
        <f>IF(ISBLANK('Appraisal Inputs'!G406),"",'Appraisal Inputs'!G406)</f>
        <v/>
      </c>
      <c r="R6" s="229"/>
      <c r="S6" s="254"/>
      <c r="T6" s="264" t="str">
        <f>IF(ISBLANK('Appraisal Inputs'!H406),"",'Appraisal Inputs'!H406)</f>
        <v/>
      </c>
      <c r="U6" s="229"/>
      <c r="V6" s="254"/>
      <c r="W6" s="264" t="str">
        <f>IF(ISBLANK('Appraisal Inputs'!I406),"",'Appraisal Inputs'!I406)</f>
        <v/>
      </c>
      <c r="X6" s="229"/>
      <c r="Y6" s="254"/>
      <c r="Z6" s="264" t="str">
        <f>IF(ISBLANK('Appraisal Inputs'!J406),"",'Appraisal Inputs'!J406)</f>
        <v/>
      </c>
      <c r="AA6" s="229"/>
      <c r="AB6" s="254"/>
      <c r="AC6" s="264" t="str">
        <f>IF(ISBLANK('Appraisal Inputs'!K406),"",'Appraisal Inputs'!K406)</f>
        <v/>
      </c>
      <c r="AD6" s="229"/>
      <c r="AE6" s="254"/>
      <c r="AF6" s="264" t="str">
        <f>IF(ISBLANK('Appraisal Inputs'!L406),"",'Appraisal Inputs'!L406)</f>
        <v/>
      </c>
      <c r="AG6" s="229"/>
      <c r="AH6" s="254"/>
      <c r="AI6" s="264" t="str">
        <f>IF(ISBLANK('Appraisal Inputs'!M406),"",'Appraisal Inputs'!M406)</f>
        <v/>
      </c>
      <c r="AJ6" s="229"/>
      <c r="AK6" s="254"/>
      <c r="AL6" s="264" t="str">
        <f>IF(ISBLANK('Appraisal Inputs'!N406),"",'Appraisal Inputs'!N406)</f>
        <v/>
      </c>
      <c r="AM6" s="229"/>
      <c r="AN6" s="254"/>
      <c r="AO6" s="264" t="str">
        <f>IF(ISBLANK('Appraisal Inputs'!O406),"",'Appraisal Inputs'!O406)</f>
        <v/>
      </c>
      <c r="AP6" s="229"/>
      <c r="AQ6" s="254"/>
      <c r="AR6" s="264" t="str">
        <f>IF(ISBLANK('Appraisal Inputs'!P406),"",'Appraisal Inputs'!P406)</f>
        <v/>
      </c>
      <c r="AS6" s="229"/>
      <c r="AT6" s="254"/>
      <c r="AU6" s="264" t="str">
        <f>IF(ISBLANK('Appraisal Inputs'!Q406),"",'Appraisal Inputs'!Q406)</f>
        <v/>
      </c>
      <c r="AV6" s="229"/>
      <c r="AW6" s="254"/>
      <c r="AX6" s="264" t="str">
        <f>IF(ISBLANK('Appraisal Inputs'!R406),"",'Appraisal Inputs'!R406)</f>
        <v/>
      </c>
      <c r="AY6" s="229"/>
      <c r="AZ6" s="254"/>
      <c r="BA6" s="264" t="str">
        <f>IF(ISBLANK('Appraisal Inputs'!S406),"",'Appraisal Inputs'!S406)</f>
        <v/>
      </c>
      <c r="BB6" s="229"/>
      <c r="BC6" s="254"/>
      <c r="BD6" s="264" t="str">
        <f>IF(ISBLANK('Appraisal Inputs'!T406),"",'Appraisal Inputs'!T406)</f>
        <v/>
      </c>
      <c r="BE6" s="229"/>
      <c r="BF6" s="254"/>
      <c r="BG6" s="264" t="str">
        <f>IF(ISBLANK('Appraisal Inputs'!U406),"",'Appraisal Inputs'!U406)</f>
        <v/>
      </c>
      <c r="BH6" s="229"/>
      <c r="BI6" s="254"/>
      <c r="BJ6" s="264" t="str">
        <f>IF(ISBLANK('Appraisal Inputs'!V406),"",'Appraisal Inputs'!V406)</f>
        <v/>
      </c>
      <c r="BK6" s="229"/>
      <c r="BL6" s="254"/>
      <c r="BM6" s="264" t="str">
        <f>IF(ISBLANK('Appraisal Inputs'!W406),"",'Appraisal Inputs'!W406)</f>
        <v/>
      </c>
      <c r="BN6" s="229"/>
      <c r="BO6" s="254"/>
    </row>
    <row r="7" spans="1:67" x14ac:dyDescent="0.2">
      <c r="A7" s="765">
        <f t="shared" si="0"/>
        <v>0</v>
      </c>
      <c r="C7" s="227" t="s">
        <v>313</v>
      </c>
      <c r="E7" s="230" t="str">
        <f>Occupancy!H215</f>
        <v>-</v>
      </c>
      <c r="F7" s="230"/>
      <c r="G7" s="236"/>
      <c r="H7" s="672" t="str">
        <f>IF(ISBLANK('Appraisal Inputs'!D407),"",'Appraisal Inputs'!D407)</f>
        <v/>
      </c>
      <c r="I7" s="230"/>
      <c r="J7" s="236"/>
      <c r="K7" s="672" t="str">
        <f>IF(ISBLANK('Appraisal Inputs'!E407),"",'Appraisal Inputs'!E407)</f>
        <v/>
      </c>
      <c r="L7" s="230"/>
      <c r="M7" s="236"/>
      <c r="N7" s="672" t="str">
        <f>IF(ISBLANK('Appraisal Inputs'!F407),"",'Appraisal Inputs'!F407)</f>
        <v/>
      </c>
      <c r="O7" s="230"/>
      <c r="P7" s="236"/>
      <c r="Q7" s="672" t="str">
        <f>IF(ISBLANK('Appraisal Inputs'!G407),"",'Appraisal Inputs'!G407)</f>
        <v/>
      </c>
      <c r="R7" s="230"/>
      <c r="S7" s="236"/>
      <c r="T7" s="672" t="str">
        <f>IF(ISBLANK('Appraisal Inputs'!H407),"",'Appraisal Inputs'!H407)</f>
        <v/>
      </c>
      <c r="U7" s="230"/>
      <c r="V7" s="236"/>
      <c r="W7" s="672" t="str">
        <f>IF(ISBLANK('Appraisal Inputs'!I407),"",'Appraisal Inputs'!I407)</f>
        <v/>
      </c>
      <c r="X7" s="230"/>
      <c r="Y7" s="236"/>
      <c r="Z7" s="672" t="str">
        <f>IF(ISBLANK('Appraisal Inputs'!J407),"",'Appraisal Inputs'!J407)</f>
        <v/>
      </c>
      <c r="AA7" s="230"/>
      <c r="AB7" s="236"/>
      <c r="AC7" s="672" t="str">
        <f>IF(ISBLANK('Appraisal Inputs'!K407),"",'Appraisal Inputs'!K407)</f>
        <v/>
      </c>
      <c r="AD7" s="230"/>
      <c r="AE7" s="236"/>
      <c r="AF7" s="672" t="str">
        <f>IF(ISBLANK('Appraisal Inputs'!L407),"",'Appraisal Inputs'!L407)</f>
        <v/>
      </c>
      <c r="AG7" s="230"/>
      <c r="AH7" s="236"/>
      <c r="AI7" s="672" t="str">
        <f>IF(ISBLANK('Appraisal Inputs'!M407),"",'Appraisal Inputs'!M407)</f>
        <v/>
      </c>
      <c r="AJ7" s="230"/>
      <c r="AK7" s="236"/>
      <c r="AL7" s="672" t="str">
        <f>IF(ISBLANK('Appraisal Inputs'!N407),"",'Appraisal Inputs'!N407)</f>
        <v/>
      </c>
      <c r="AM7" s="230"/>
      <c r="AN7" s="236"/>
      <c r="AO7" s="672" t="str">
        <f>IF(ISBLANK('Appraisal Inputs'!O407),"",'Appraisal Inputs'!O407)</f>
        <v/>
      </c>
      <c r="AP7" s="230"/>
      <c r="AQ7" s="236"/>
      <c r="AR7" s="672" t="str">
        <f>IF(ISBLANK('Appraisal Inputs'!P407),"",'Appraisal Inputs'!P407)</f>
        <v/>
      </c>
      <c r="AS7" s="230"/>
      <c r="AT7" s="236"/>
      <c r="AU7" s="672" t="str">
        <f>IF(ISBLANK('Appraisal Inputs'!Q407),"",'Appraisal Inputs'!Q407)</f>
        <v/>
      </c>
      <c r="AV7" s="230"/>
      <c r="AW7" s="236"/>
      <c r="AX7" s="672" t="str">
        <f>IF(ISBLANK('Appraisal Inputs'!R407),"",'Appraisal Inputs'!R407)</f>
        <v/>
      </c>
      <c r="AY7" s="230"/>
      <c r="AZ7" s="236"/>
      <c r="BA7" s="672" t="str">
        <f>IF(ISBLANK('Appraisal Inputs'!S407),"",'Appraisal Inputs'!S407)</f>
        <v/>
      </c>
      <c r="BB7" s="230"/>
      <c r="BC7" s="236"/>
      <c r="BD7" s="672" t="str">
        <f>IF(ISBLANK('Appraisal Inputs'!T407),"",'Appraisal Inputs'!T407)</f>
        <v/>
      </c>
      <c r="BE7" s="230"/>
      <c r="BF7" s="236"/>
      <c r="BG7" s="672" t="str">
        <f>IF(ISBLANK('Appraisal Inputs'!U407),"",'Appraisal Inputs'!U407)</f>
        <v/>
      </c>
      <c r="BH7" s="230"/>
      <c r="BI7" s="236"/>
      <c r="BJ7" s="672" t="str">
        <f>IF(ISBLANK('Appraisal Inputs'!V407),"",'Appraisal Inputs'!V407)</f>
        <v/>
      </c>
      <c r="BK7" s="230"/>
      <c r="BL7" s="236"/>
      <c r="BM7" s="672" t="str">
        <f>IF(ISBLANK('Appraisal Inputs'!W407),"",'Appraisal Inputs'!W407)</f>
        <v/>
      </c>
      <c r="BN7" s="230"/>
      <c r="BO7" s="236"/>
    </row>
    <row r="8" spans="1:67" x14ac:dyDescent="0.2">
      <c r="A8" s="765">
        <f>IF(H13="",0,1)</f>
        <v>1</v>
      </c>
      <c r="C8" s="261" t="s">
        <v>342</v>
      </c>
      <c r="D8" s="138"/>
      <c r="E8" s="261"/>
      <c r="F8" s="261"/>
      <c r="G8" s="138"/>
      <c r="H8" s="261"/>
      <c r="I8" s="261"/>
      <c r="K8" s="261"/>
      <c r="L8" s="261"/>
      <c r="N8" s="261"/>
      <c r="O8" s="261"/>
      <c r="Q8" s="261"/>
      <c r="R8" s="261"/>
      <c r="T8" s="261"/>
      <c r="U8" s="261"/>
      <c r="W8" s="261"/>
      <c r="X8" s="261"/>
      <c r="Z8" s="261"/>
      <c r="AA8" s="261"/>
      <c r="AC8" s="261"/>
      <c r="AD8" s="261"/>
      <c r="AF8" s="261"/>
      <c r="AG8" s="261"/>
      <c r="AI8" s="261"/>
      <c r="AJ8" s="261"/>
      <c r="AL8" s="261"/>
      <c r="AM8" s="261"/>
      <c r="AO8" s="261"/>
      <c r="AP8" s="261"/>
      <c r="AR8" s="261"/>
      <c r="AS8" s="261"/>
      <c r="AU8" s="261"/>
      <c r="AV8" s="261"/>
      <c r="AX8" s="261"/>
      <c r="AY8" s="261"/>
      <c r="BA8" s="261"/>
      <c r="BB8" s="261"/>
      <c r="BD8" s="261"/>
      <c r="BE8" s="261"/>
      <c r="BG8" s="261"/>
      <c r="BH8" s="261"/>
      <c r="BJ8" s="261"/>
      <c r="BK8" s="261"/>
      <c r="BM8" s="261"/>
      <c r="BN8" s="261"/>
    </row>
    <row r="9" spans="1:67" x14ac:dyDescent="0.2">
      <c r="A9" s="765">
        <f t="shared" si="0"/>
        <v>0</v>
      </c>
      <c r="C9" s="337" t="str">
        <f>'Appraisal Inputs'!C411</f>
        <v>Fill in cell o11</v>
      </c>
      <c r="D9" s="222"/>
      <c r="E9" s="240" t="str">
        <f>IF(C9="# of SN Beds",'Appraisal Inputs'!F64,IF(C9="# of SN Units",'Appraisal Inputs'!E64,"-"))</f>
        <v>-</v>
      </c>
      <c r="F9" s="226"/>
      <c r="G9" s="237"/>
      <c r="H9" s="240" t="str">
        <f>IF(ISBLANK('Appraisal Inputs'!D411),"",'Appraisal Inputs'!D411)</f>
        <v/>
      </c>
      <c r="I9" s="226"/>
      <c r="J9" s="255"/>
      <c r="K9" s="240" t="str">
        <f>IF(ISBLANK('Appraisal Inputs'!E411),"",'Appraisal Inputs'!E411)</f>
        <v/>
      </c>
      <c r="L9" s="226"/>
      <c r="M9" s="254"/>
      <c r="N9" s="240" t="str">
        <f>IF(ISBLANK('Appraisal Inputs'!F411),"",'Appraisal Inputs'!F411)</f>
        <v/>
      </c>
      <c r="O9" s="226"/>
      <c r="P9" s="254"/>
      <c r="Q9" s="240" t="str">
        <f>IF(ISBLANK('Appraisal Inputs'!G411),"",'Appraisal Inputs'!G411)</f>
        <v/>
      </c>
      <c r="R9" s="226"/>
      <c r="S9" s="255"/>
      <c r="T9" s="240" t="str">
        <f>IF(ISBLANK('Appraisal Inputs'!H411),"",'Appraisal Inputs'!H411)</f>
        <v/>
      </c>
      <c r="U9" s="226"/>
      <c r="V9" s="254"/>
      <c r="W9" s="240" t="str">
        <f>IF(ISBLANK('Appraisal Inputs'!I411),"",'Appraisal Inputs'!I411)</f>
        <v/>
      </c>
      <c r="X9" s="226"/>
      <c r="Y9" s="254"/>
      <c r="Z9" s="240" t="str">
        <f>IF(ISBLANK('Appraisal Inputs'!J411),"",'Appraisal Inputs'!J411)</f>
        <v/>
      </c>
      <c r="AA9" s="226"/>
      <c r="AB9" s="255"/>
      <c r="AC9" s="240" t="str">
        <f>IF(ISBLANK('Appraisal Inputs'!K411),"",'Appraisal Inputs'!K411)</f>
        <v/>
      </c>
      <c r="AD9" s="226"/>
      <c r="AE9" s="254"/>
      <c r="AF9" s="240" t="str">
        <f>IF(ISBLANK('Appraisal Inputs'!L411),"",'Appraisal Inputs'!L411)</f>
        <v/>
      </c>
      <c r="AG9" s="226"/>
      <c r="AH9" s="254"/>
      <c r="AI9" s="240" t="str">
        <f>IF(ISBLANK('Appraisal Inputs'!M411),"",'Appraisal Inputs'!M411)</f>
        <v/>
      </c>
      <c r="AJ9" s="226"/>
      <c r="AK9" s="255"/>
      <c r="AL9" s="240" t="str">
        <f>IF(ISBLANK('Appraisal Inputs'!N411),"",'Appraisal Inputs'!N411)</f>
        <v/>
      </c>
      <c r="AM9" s="226"/>
      <c r="AN9" s="254"/>
      <c r="AO9" s="240" t="str">
        <f>IF(ISBLANK('Appraisal Inputs'!O411),"",'Appraisal Inputs'!O411)</f>
        <v/>
      </c>
      <c r="AP9" s="226"/>
      <c r="AQ9" s="254"/>
      <c r="AR9" s="240" t="str">
        <f>IF(ISBLANK('Appraisal Inputs'!P411),"",'Appraisal Inputs'!P411)</f>
        <v/>
      </c>
      <c r="AS9" s="226"/>
      <c r="AT9" s="255"/>
      <c r="AU9" s="240" t="str">
        <f>IF(ISBLANK('Appraisal Inputs'!Q411),"",'Appraisal Inputs'!Q411)</f>
        <v/>
      </c>
      <c r="AV9" s="226"/>
      <c r="AW9" s="254"/>
      <c r="AX9" s="240" t="str">
        <f>IF(ISBLANK('Appraisal Inputs'!R411),"",'Appraisal Inputs'!R411)</f>
        <v/>
      </c>
      <c r="AY9" s="226"/>
      <c r="AZ9" s="254"/>
      <c r="BA9" s="240" t="str">
        <f>IF(ISBLANK('Appraisal Inputs'!S411),"",'Appraisal Inputs'!S411)</f>
        <v/>
      </c>
      <c r="BB9" s="226"/>
      <c r="BC9" s="255"/>
      <c r="BD9" s="240" t="str">
        <f>IF(ISBLANK('Appraisal Inputs'!T411),"",'Appraisal Inputs'!T411)</f>
        <v/>
      </c>
      <c r="BE9" s="226"/>
      <c r="BF9" s="254"/>
      <c r="BG9" s="240" t="str">
        <f>IF(ISBLANK('Appraisal Inputs'!U411),"",'Appraisal Inputs'!U411)</f>
        <v/>
      </c>
      <c r="BH9" s="226"/>
      <c r="BI9" s="254"/>
      <c r="BJ9" s="240" t="str">
        <f>IF(ISBLANK('Appraisal Inputs'!V411),"",'Appraisal Inputs'!V411)</f>
        <v/>
      </c>
      <c r="BK9" s="226"/>
      <c r="BL9" s="254"/>
      <c r="BM9" s="240" t="str">
        <f>IF(ISBLANK('Appraisal Inputs'!W411),"",'Appraisal Inputs'!W411)</f>
        <v/>
      </c>
      <c r="BN9" s="226"/>
      <c r="BO9" s="254"/>
    </row>
    <row r="10" spans="1:67" x14ac:dyDescent="0.2">
      <c r="A10" s="765">
        <f t="shared" si="0"/>
        <v>0</v>
      </c>
      <c r="C10" s="338" t="str">
        <f>'Appraisal Inputs'!C412</f>
        <v>Fill in cell o11</v>
      </c>
      <c r="D10" s="222"/>
      <c r="E10" s="232" t="str">
        <f>IF(C10="# of AL Beds",'Appraisal Inputs'!F65,IF(C10="# of AL Units",'Appraisal Inputs'!E65,"-"))</f>
        <v>-</v>
      </c>
      <c r="F10" s="228"/>
      <c r="G10" s="237"/>
      <c r="H10" s="232" t="str">
        <f>IF(ISBLANK('Appraisal Inputs'!D412),"",'Appraisal Inputs'!D412)</f>
        <v/>
      </c>
      <c r="I10" s="228"/>
      <c r="J10" s="255"/>
      <c r="K10" s="232" t="str">
        <f>IF(ISBLANK('Appraisal Inputs'!E412),"",'Appraisal Inputs'!E412)</f>
        <v/>
      </c>
      <c r="L10" s="228"/>
      <c r="M10" s="254"/>
      <c r="N10" s="232" t="str">
        <f>IF(ISBLANK('Appraisal Inputs'!F412),"",'Appraisal Inputs'!F412)</f>
        <v/>
      </c>
      <c r="O10" s="228"/>
      <c r="P10" s="254"/>
      <c r="Q10" s="232" t="str">
        <f>IF(ISBLANK('Appraisal Inputs'!G412),"",'Appraisal Inputs'!G412)</f>
        <v/>
      </c>
      <c r="R10" s="228"/>
      <c r="S10" s="255"/>
      <c r="T10" s="232" t="str">
        <f>IF(ISBLANK('Appraisal Inputs'!H412),"",'Appraisal Inputs'!H412)</f>
        <v/>
      </c>
      <c r="U10" s="228"/>
      <c r="V10" s="254"/>
      <c r="W10" s="232" t="str">
        <f>IF(ISBLANK('Appraisal Inputs'!I412),"",'Appraisal Inputs'!I412)</f>
        <v/>
      </c>
      <c r="X10" s="228"/>
      <c r="Y10" s="254"/>
      <c r="Z10" s="232" t="str">
        <f>IF(ISBLANK('Appraisal Inputs'!J412),"",'Appraisal Inputs'!J412)</f>
        <v/>
      </c>
      <c r="AA10" s="228"/>
      <c r="AB10" s="255"/>
      <c r="AC10" s="232" t="str">
        <f>IF(ISBLANK('Appraisal Inputs'!K412),"",'Appraisal Inputs'!K412)</f>
        <v/>
      </c>
      <c r="AD10" s="228"/>
      <c r="AE10" s="254"/>
      <c r="AF10" s="232" t="str">
        <f>IF(ISBLANK('Appraisal Inputs'!L412),"",'Appraisal Inputs'!L412)</f>
        <v/>
      </c>
      <c r="AG10" s="228"/>
      <c r="AH10" s="254"/>
      <c r="AI10" s="232" t="str">
        <f>IF(ISBLANK('Appraisal Inputs'!M412),"",'Appraisal Inputs'!M412)</f>
        <v/>
      </c>
      <c r="AJ10" s="228"/>
      <c r="AK10" s="255"/>
      <c r="AL10" s="232" t="str">
        <f>IF(ISBLANK('Appraisal Inputs'!N412),"",'Appraisal Inputs'!N412)</f>
        <v/>
      </c>
      <c r="AM10" s="228"/>
      <c r="AN10" s="254"/>
      <c r="AO10" s="232" t="str">
        <f>IF(ISBLANK('Appraisal Inputs'!O412),"",'Appraisal Inputs'!O412)</f>
        <v/>
      </c>
      <c r="AP10" s="228"/>
      <c r="AQ10" s="254"/>
      <c r="AR10" s="232" t="str">
        <f>IF(ISBLANK('Appraisal Inputs'!P412),"",'Appraisal Inputs'!P412)</f>
        <v/>
      </c>
      <c r="AS10" s="228"/>
      <c r="AT10" s="255"/>
      <c r="AU10" s="232" t="str">
        <f>IF(ISBLANK('Appraisal Inputs'!Q412),"",'Appraisal Inputs'!Q412)</f>
        <v/>
      </c>
      <c r="AV10" s="228"/>
      <c r="AW10" s="254"/>
      <c r="AX10" s="232" t="str">
        <f>IF(ISBLANK('Appraisal Inputs'!R412),"",'Appraisal Inputs'!R412)</f>
        <v/>
      </c>
      <c r="AY10" s="228"/>
      <c r="AZ10" s="254"/>
      <c r="BA10" s="232" t="str">
        <f>IF(ISBLANK('Appraisal Inputs'!S412),"",'Appraisal Inputs'!S412)</f>
        <v/>
      </c>
      <c r="BB10" s="228"/>
      <c r="BC10" s="255"/>
      <c r="BD10" s="232" t="str">
        <f>IF(ISBLANK('Appraisal Inputs'!T412),"",'Appraisal Inputs'!T412)</f>
        <v/>
      </c>
      <c r="BE10" s="228"/>
      <c r="BF10" s="254"/>
      <c r="BG10" s="232" t="str">
        <f>IF(ISBLANK('Appraisal Inputs'!U412),"",'Appraisal Inputs'!U412)</f>
        <v/>
      </c>
      <c r="BH10" s="228"/>
      <c r="BI10" s="254"/>
      <c r="BJ10" s="232" t="str">
        <f>IF(ISBLANK('Appraisal Inputs'!V412),"",'Appraisal Inputs'!V412)</f>
        <v/>
      </c>
      <c r="BK10" s="228"/>
      <c r="BL10" s="254"/>
      <c r="BM10" s="232" t="str">
        <f>IF(ISBLANK('Appraisal Inputs'!W412),"",'Appraisal Inputs'!W412)</f>
        <v/>
      </c>
      <c r="BN10" s="228"/>
      <c r="BO10" s="254"/>
    </row>
    <row r="11" spans="1:67" x14ac:dyDescent="0.2">
      <c r="A11" s="765">
        <f t="shared" si="0"/>
        <v>0</v>
      </c>
      <c r="C11" s="338" t="str">
        <f>'Appraisal Inputs'!C413</f>
        <v>Fill in cell o11</v>
      </c>
      <c r="D11" s="222"/>
      <c r="E11" s="232" t="str">
        <f>IF(C11="# of MC Beds",'Appraisal Inputs'!F66,IF(C11="# of MC Units",'Appraisal Inputs'!E66,"-"))</f>
        <v>-</v>
      </c>
      <c r="F11" s="228"/>
      <c r="G11" s="237"/>
      <c r="H11" s="232" t="str">
        <f>IF(ISBLANK('Appraisal Inputs'!D413),"",'Appraisal Inputs'!D413)</f>
        <v/>
      </c>
      <c r="I11" s="228"/>
      <c r="J11" s="255"/>
      <c r="K11" s="232" t="str">
        <f>IF(ISBLANK('Appraisal Inputs'!E413),"",'Appraisal Inputs'!E413)</f>
        <v/>
      </c>
      <c r="L11" s="228"/>
      <c r="M11" s="254"/>
      <c r="N11" s="232" t="str">
        <f>IF(ISBLANK('Appraisal Inputs'!F413),"",'Appraisal Inputs'!F413)</f>
        <v/>
      </c>
      <c r="O11" s="228"/>
      <c r="P11" s="254"/>
      <c r="Q11" s="232" t="str">
        <f>IF(ISBLANK('Appraisal Inputs'!G413),"",'Appraisal Inputs'!G413)</f>
        <v/>
      </c>
      <c r="R11" s="228"/>
      <c r="S11" s="255"/>
      <c r="T11" s="232" t="str">
        <f>IF(ISBLANK('Appraisal Inputs'!H413),"",'Appraisal Inputs'!H413)</f>
        <v/>
      </c>
      <c r="U11" s="228"/>
      <c r="V11" s="254"/>
      <c r="W11" s="232" t="str">
        <f>IF(ISBLANK('Appraisal Inputs'!I413),"",'Appraisal Inputs'!I413)</f>
        <v/>
      </c>
      <c r="X11" s="228"/>
      <c r="Y11" s="254"/>
      <c r="Z11" s="232" t="str">
        <f>IF(ISBLANK('Appraisal Inputs'!J413),"",'Appraisal Inputs'!J413)</f>
        <v/>
      </c>
      <c r="AA11" s="228"/>
      <c r="AB11" s="255"/>
      <c r="AC11" s="232" t="str">
        <f>IF(ISBLANK('Appraisal Inputs'!K413),"",'Appraisal Inputs'!K413)</f>
        <v/>
      </c>
      <c r="AD11" s="228"/>
      <c r="AE11" s="254"/>
      <c r="AF11" s="232" t="str">
        <f>IF(ISBLANK('Appraisal Inputs'!L413),"",'Appraisal Inputs'!L413)</f>
        <v/>
      </c>
      <c r="AG11" s="228"/>
      <c r="AH11" s="254"/>
      <c r="AI11" s="232" t="str">
        <f>IF(ISBLANK('Appraisal Inputs'!M413),"",'Appraisal Inputs'!M413)</f>
        <v/>
      </c>
      <c r="AJ11" s="228"/>
      <c r="AK11" s="255"/>
      <c r="AL11" s="232" t="str">
        <f>IF(ISBLANK('Appraisal Inputs'!N413),"",'Appraisal Inputs'!N413)</f>
        <v/>
      </c>
      <c r="AM11" s="228"/>
      <c r="AN11" s="254"/>
      <c r="AO11" s="232" t="str">
        <f>IF(ISBLANK('Appraisal Inputs'!O413),"",'Appraisal Inputs'!O413)</f>
        <v/>
      </c>
      <c r="AP11" s="228"/>
      <c r="AQ11" s="254"/>
      <c r="AR11" s="232" t="str">
        <f>IF(ISBLANK('Appraisal Inputs'!P413),"",'Appraisal Inputs'!P413)</f>
        <v/>
      </c>
      <c r="AS11" s="228"/>
      <c r="AT11" s="255"/>
      <c r="AU11" s="232" t="str">
        <f>IF(ISBLANK('Appraisal Inputs'!Q413),"",'Appraisal Inputs'!Q413)</f>
        <v/>
      </c>
      <c r="AV11" s="228"/>
      <c r="AW11" s="254"/>
      <c r="AX11" s="232" t="str">
        <f>IF(ISBLANK('Appraisal Inputs'!R413),"",'Appraisal Inputs'!R413)</f>
        <v/>
      </c>
      <c r="AY11" s="228"/>
      <c r="AZ11" s="254"/>
      <c r="BA11" s="232" t="str">
        <f>IF(ISBLANK('Appraisal Inputs'!S413),"",'Appraisal Inputs'!S413)</f>
        <v/>
      </c>
      <c r="BB11" s="228"/>
      <c r="BC11" s="255"/>
      <c r="BD11" s="232" t="str">
        <f>IF(ISBLANK('Appraisal Inputs'!T413),"",'Appraisal Inputs'!T413)</f>
        <v/>
      </c>
      <c r="BE11" s="228"/>
      <c r="BF11" s="254"/>
      <c r="BG11" s="232" t="str">
        <f>IF(ISBLANK('Appraisal Inputs'!U413),"",'Appraisal Inputs'!U413)</f>
        <v/>
      </c>
      <c r="BH11" s="228"/>
      <c r="BI11" s="254"/>
      <c r="BJ11" s="232" t="str">
        <f>IF(ISBLANK('Appraisal Inputs'!V413),"",'Appraisal Inputs'!V413)</f>
        <v/>
      </c>
      <c r="BK11" s="228"/>
      <c r="BL11" s="254"/>
      <c r="BM11" s="232" t="str">
        <f>IF(ISBLANK('Appraisal Inputs'!W413),"",'Appraisal Inputs'!W413)</f>
        <v/>
      </c>
      <c r="BN11" s="228"/>
      <c r="BO11" s="254"/>
    </row>
    <row r="12" spans="1:67" ht="13.5" thickBot="1" x14ac:dyDescent="0.25">
      <c r="A12" s="765">
        <f t="shared" si="0"/>
        <v>0</v>
      </c>
      <c r="C12" s="339" t="str">
        <f>'Appraisal Inputs'!C414</f>
        <v>Fill in cell o11</v>
      </c>
      <c r="D12" s="222"/>
      <c r="E12" s="241" t="str">
        <f>IF(C12="# of IL Beds",'Appraisal Inputs'!F67,IF(C12="# of IL Units",'Appraisal Inputs'!E67,"-"))</f>
        <v>-</v>
      </c>
      <c r="F12" s="242"/>
      <c r="G12" s="237"/>
      <c r="H12" s="241" t="str">
        <f>IF(ISBLANK('Appraisal Inputs'!D414),"",'Appraisal Inputs'!D414)</f>
        <v/>
      </c>
      <c r="I12" s="242"/>
      <c r="J12" s="255"/>
      <c r="K12" s="241" t="str">
        <f>IF(ISBLANK('Appraisal Inputs'!E414),"",'Appraisal Inputs'!E414)</f>
        <v/>
      </c>
      <c r="L12" s="242"/>
      <c r="M12" s="254"/>
      <c r="N12" s="241" t="str">
        <f>IF(ISBLANK('Appraisal Inputs'!F414),"",'Appraisal Inputs'!F414)</f>
        <v/>
      </c>
      <c r="O12" s="242"/>
      <c r="P12" s="254"/>
      <c r="Q12" s="241" t="str">
        <f>IF(ISBLANK('Appraisal Inputs'!G414),"",'Appraisal Inputs'!G414)</f>
        <v/>
      </c>
      <c r="R12" s="242"/>
      <c r="S12" s="255"/>
      <c r="T12" s="241" t="str">
        <f>IF(ISBLANK('Appraisal Inputs'!H414),"",'Appraisal Inputs'!H414)</f>
        <v/>
      </c>
      <c r="U12" s="242"/>
      <c r="V12" s="254"/>
      <c r="W12" s="241" t="str">
        <f>IF(ISBLANK('Appraisal Inputs'!I414),"",'Appraisal Inputs'!I414)</f>
        <v/>
      </c>
      <c r="X12" s="242"/>
      <c r="Y12" s="254"/>
      <c r="Z12" s="241" t="str">
        <f>IF(ISBLANK('Appraisal Inputs'!J414),"",'Appraisal Inputs'!J414)</f>
        <v/>
      </c>
      <c r="AA12" s="242"/>
      <c r="AB12" s="255"/>
      <c r="AC12" s="241" t="str">
        <f>IF(ISBLANK('Appraisal Inputs'!K414),"",'Appraisal Inputs'!K414)</f>
        <v/>
      </c>
      <c r="AD12" s="242"/>
      <c r="AE12" s="254"/>
      <c r="AF12" s="241" t="str">
        <f>IF(ISBLANK('Appraisal Inputs'!L414),"",'Appraisal Inputs'!L414)</f>
        <v/>
      </c>
      <c r="AG12" s="242"/>
      <c r="AH12" s="254"/>
      <c r="AI12" s="241" t="str">
        <f>IF(ISBLANK('Appraisal Inputs'!M414),"",'Appraisal Inputs'!M414)</f>
        <v/>
      </c>
      <c r="AJ12" s="242"/>
      <c r="AK12" s="255"/>
      <c r="AL12" s="241" t="str">
        <f>IF(ISBLANK('Appraisal Inputs'!N414),"",'Appraisal Inputs'!N414)</f>
        <v/>
      </c>
      <c r="AM12" s="242"/>
      <c r="AN12" s="254"/>
      <c r="AO12" s="241" t="str">
        <f>IF(ISBLANK('Appraisal Inputs'!O414),"",'Appraisal Inputs'!O414)</f>
        <v/>
      </c>
      <c r="AP12" s="242"/>
      <c r="AQ12" s="254"/>
      <c r="AR12" s="241" t="str">
        <f>IF(ISBLANK('Appraisal Inputs'!P414),"",'Appraisal Inputs'!P414)</f>
        <v/>
      </c>
      <c r="AS12" s="242"/>
      <c r="AT12" s="255"/>
      <c r="AU12" s="241" t="str">
        <f>IF(ISBLANK('Appraisal Inputs'!Q414),"",'Appraisal Inputs'!Q414)</f>
        <v/>
      </c>
      <c r="AV12" s="242"/>
      <c r="AW12" s="254"/>
      <c r="AX12" s="241" t="str">
        <f>IF(ISBLANK('Appraisal Inputs'!R414),"",'Appraisal Inputs'!R414)</f>
        <v/>
      </c>
      <c r="AY12" s="242"/>
      <c r="AZ12" s="254"/>
      <c r="BA12" s="241" t="str">
        <f>IF(ISBLANK('Appraisal Inputs'!S414),"",'Appraisal Inputs'!S414)</f>
        <v/>
      </c>
      <c r="BB12" s="242"/>
      <c r="BC12" s="255"/>
      <c r="BD12" s="241" t="str">
        <f>IF(ISBLANK('Appraisal Inputs'!T414),"",'Appraisal Inputs'!T414)</f>
        <v/>
      </c>
      <c r="BE12" s="242"/>
      <c r="BF12" s="254"/>
      <c r="BG12" s="241" t="str">
        <f>IF(ISBLANK('Appraisal Inputs'!U414),"",'Appraisal Inputs'!U414)</f>
        <v/>
      </c>
      <c r="BH12" s="242"/>
      <c r="BI12" s="254"/>
      <c r="BJ12" s="241" t="str">
        <f>IF(ISBLANK('Appraisal Inputs'!V414),"",'Appraisal Inputs'!V414)</f>
        <v/>
      </c>
      <c r="BK12" s="242"/>
      <c r="BL12" s="254"/>
      <c r="BM12" s="241" t="str">
        <f>IF(ISBLANK('Appraisal Inputs'!W414),"",'Appraisal Inputs'!W414)</f>
        <v/>
      </c>
      <c r="BN12" s="242"/>
      <c r="BO12" s="254"/>
    </row>
    <row r="13" spans="1:67" ht="13.5" thickTop="1" x14ac:dyDescent="0.2">
      <c r="A13" s="765">
        <f t="shared" si="0"/>
        <v>1</v>
      </c>
      <c r="C13" s="223" t="s">
        <v>143</v>
      </c>
      <c r="D13" s="222"/>
      <c r="E13" s="240" t="str">
        <f>IF(SUM(E9:E12)=0,"-",SUM(E9:E12))</f>
        <v>-</v>
      </c>
      <c r="F13" s="226"/>
      <c r="G13" s="237"/>
      <c r="H13" s="240" t="str">
        <f>IF(SUM(H9:H12)=0,"-",SUM(H9:H12))</f>
        <v>-</v>
      </c>
      <c r="I13" s="226"/>
      <c r="J13" s="255"/>
      <c r="K13" s="240" t="str">
        <f>IF(SUM(K9:K12)=0,"-",SUM(K9:K12))</f>
        <v>-</v>
      </c>
      <c r="L13" s="226"/>
      <c r="M13" s="255"/>
      <c r="N13" s="240" t="str">
        <f>IF(SUM(N9:N12)=0,"-",SUM(N9:N12))</f>
        <v>-</v>
      </c>
      <c r="O13" s="226"/>
      <c r="P13" s="255"/>
      <c r="Q13" s="240" t="str">
        <f>IF(SUM(Q9:Q12)=0,"-",SUM(Q9:Q12))</f>
        <v>-</v>
      </c>
      <c r="R13" s="226"/>
      <c r="S13" s="255"/>
      <c r="T13" s="240" t="str">
        <f>IF(SUM(T9:T12)=0,"-",SUM(T9:T12))</f>
        <v>-</v>
      </c>
      <c r="U13" s="226"/>
      <c r="V13" s="255"/>
      <c r="W13" s="240" t="str">
        <f>IF(SUM(W9:W12)=0,"-",SUM(W9:W12))</f>
        <v>-</v>
      </c>
      <c r="X13" s="226"/>
      <c r="Y13" s="255"/>
      <c r="Z13" s="240" t="str">
        <f>IF(SUM(Z9:Z12)=0,"-",SUM(Z9:Z12))</f>
        <v>-</v>
      </c>
      <c r="AA13" s="226"/>
      <c r="AB13" s="255"/>
      <c r="AC13" s="240" t="str">
        <f>IF(SUM(AC9:AC12)=0,"-",SUM(AC9:AC12))</f>
        <v>-</v>
      </c>
      <c r="AD13" s="226"/>
      <c r="AE13" s="255"/>
      <c r="AF13" s="240" t="str">
        <f>IF(SUM(AF9:AF12)=0,"-",SUM(AF9:AF12))</f>
        <v>-</v>
      </c>
      <c r="AG13" s="226"/>
      <c r="AH13" s="255"/>
      <c r="AI13" s="240" t="str">
        <f>IF(SUM(AI9:AI12)=0,"-",SUM(AI9:AI12))</f>
        <v>-</v>
      </c>
      <c r="AJ13" s="226"/>
      <c r="AK13" s="255"/>
      <c r="AL13" s="240" t="str">
        <f>IF(SUM(AL9:AL12)=0,"-",SUM(AL9:AL12))</f>
        <v>-</v>
      </c>
      <c r="AM13" s="226"/>
      <c r="AN13" s="255"/>
      <c r="AO13" s="240" t="str">
        <f>IF(SUM(AO9:AO12)=0,"-",SUM(AO9:AO12))</f>
        <v>-</v>
      </c>
      <c r="AP13" s="226"/>
      <c r="AQ13" s="255"/>
      <c r="AR13" s="240" t="str">
        <f>IF(SUM(AR9:AR12)=0,"-",SUM(AR9:AR12))</f>
        <v>-</v>
      </c>
      <c r="AS13" s="226"/>
      <c r="AT13" s="255"/>
      <c r="AU13" s="240" t="str">
        <f>IF(SUM(AU9:AU12)=0,"-",SUM(AU9:AU12))</f>
        <v>-</v>
      </c>
      <c r="AV13" s="226"/>
      <c r="AW13" s="255"/>
      <c r="AX13" s="240" t="str">
        <f>IF(SUM(AX9:AX12)=0,"-",SUM(AX9:AX12))</f>
        <v>-</v>
      </c>
      <c r="AY13" s="226"/>
      <c r="AZ13" s="255"/>
      <c r="BA13" s="240" t="str">
        <f>IF(SUM(BA9:BA12)=0,"-",SUM(BA9:BA12))</f>
        <v>-</v>
      </c>
      <c r="BB13" s="226"/>
      <c r="BC13" s="255"/>
      <c r="BD13" s="240" t="str">
        <f>IF(SUM(BD9:BD12)=0,"-",SUM(BD9:BD12))</f>
        <v>-</v>
      </c>
      <c r="BE13" s="226"/>
      <c r="BF13" s="255"/>
      <c r="BG13" s="240" t="str">
        <f>IF(SUM(BG9:BG12)=0,"-",SUM(BG9:BG12))</f>
        <v>-</v>
      </c>
      <c r="BH13" s="226"/>
      <c r="BI13" s="255"/>
      <c r="BJ13" s="240" t="str">
        <f>IF(SUM(BJ9:BJ12)=0,"-",SUM(BJ9:BJ12))</f>
        <v>-</v>
      </c>
      <c r="BK13" s="226"/>
      <c r="BL13" s="255"/>
      <c r="BM13" s="240" t="str">
        <f>IF(SUM(BM9:BM12)=0,"-",SUM(BM9:BM12))</f>
        <v>-</v>
      </c>
      <c r="BN13" s="226"/>
      <c r="BO13" s="255"/>
    </row>
    <row r="14" spans="1:67" x14ac:dyDescent="0.2">
      <c r="A14" s="765">
        <f>IF(H19="",0,1)</f>
        <v>1</v>
      </c>
      <c r="C14" s="261" t="s">
        <v>343</v>
      </c>
      <c r="D14" s="138"/>
      <c r="E14" s="261"/>
      <c r="F14" s="261"/>
      <c r="G14" s="138"/>
      <c r="H14" s="261"/>
      <c r="I14" s="261"/>
      <c r="J14" s="255"/>
      <c r="K14" s="261"/>
      <c r="L14" s="261"/>
      <c r="M14" s="254"/>
      <c r="N14" s="261"/>
      <c r="O14" s="261"/>
      <c r="P14" s="254"/>
      <c r="Q14" s="261"/>
      <c r="R14" s="261"/>
      <c r="S14" s="255"/>
      <c r="T14" s="261"/>
      <c r="U14" s="261"/>
      <c r="V14" s="254"/>
      <c r="W14" s="261"/>
      <c r="X14" s="261"/>
      <c r="Y14" s="254"/>
      <c r="Z14" s="261"/>
      <c r="AA14" s="261"/>
      <c r="AB14" s="255"/>
      <c r="AC14" s="261"/>
      <c r="AD14" s="261"/>
      <c r="AE14" s="254"/>
      <c r="AF14" s="261"/>
      <c r="AG14" s="261"/>
      <c r="AH14" s="254"/>
      <c r="AI14" s="261"/>
      <c r="AJ14" s="261"/>
      <c r="AK14" s="255"/>
      <c r="AL14" s="261"/>
      <c r="AM14" s="261"/>
      <c r="AN14" s="254"/>
      <c r="AO14" s="261"/>
      <c r="AP14" s="261"/>
      <c r="AQ14" s="254"/>
      <c r="AR14" s="261"/>
      <c r="AS14" s="261"/>
      <c r="AT14" s="255"/>
      <c r="AU14" s="261"/>
      <c r="AV14" s="261"/>
      <c r="AW14" s="254"/>
      <c r="AX14" s="261"/>
      <c r="AY14" s="261"/>
      <c r="AZ14" s="254"/>
      <c r="BA14" s="261"/>
      <c r="BB14" s="261"/>
      <c r="BC14" s="255"/>
      <c r="BD14" s="261"/>
      <c r="BE14" s="261"/>
      <c r="BF14" s="254"/>
      <c r="BG14" s="261"/>
      <c r="BH14" s="261"/>
      <c r="BI14" s="254"/>
      <c r="BJ14" s="261"/>
      <c r="BK14" s="261"/>
      <c r="BL14" s="254"/>
      <c r="BM14" s="261"/>
      <c r="BN14" s="261"/>
      <c r="BO14" s="254"/>
    </row>
    <row r="15" spans="1:67" x14ac:dyDescent="0.2">
      <c r="A15" s="765">
        <f t="shared" si="0"/>
        <v>0</v>
      </c>
      <c r="C15" s="223" t="str">
        <f>'Appraisal Inputs'!C416</f>
        <v>Private-pay Census%</v>
      </c>
      <c r="D15" s="222"/>
      <c r="E15" s="243" t="str">
        <f>Census!H40</f>
        <v>-</v>
      </c>
      <c r="F15" s="243"/>
      <c r="G15" s="222"/>
      <c r="H15" s="243" t="str">
        <f>IF(ISBLANK('Appraisal Inputs'!D416),"",'Appraisal Inputs'!D416)</f>
        <v/>
      </c>
      <c r="I15" s="243"/>
      <c r="J15" s="236"/>
      <c r="K15" s="243" t="str">
        <f>IF(ISBLANK('Appraisal Inputs'!E416),"",'Appraisal Inputs'!E416)</f>
        <v/>
      </c>
      <c r="L15" s="243"/>
      <c r="M15" s="254"/>
      <c r="N15" s="243" t="str">
        <f>IF(ISBLANK('Appraisal Inputs'!F416),"",'Appraisal Inputs'!F416)</f>
        <v/>
      </c>
      <c r="O15" s="243"/>
      <c r="P15" s="254"/>
      <c r="Q15" s="243" t="str">
        <f>IF(ISBLANK('Appraisal Inputs'!G416),"",'Appraisal Inputs'!G416)</f>
        <v/>
      </c>
      <c r="R15" s="243"/>
      <c r="S15" s="236"/>
      <c r="T15" s="243" t="str">
        <f>IF(ISBLANK('Appraisal Inputs'!H416),"",'Appraisal Inputs'!H416)</f>
        <v/>
      </c>
      <c r="U15" s="243"/>
      <c r="V15" s="254"/>
      <c r="W15" s="243" t="str">
        <f>IF(ISBLANK('Appraisal Inputs'!I416),"",'Appraisal Inputs'!I416)</f>
        <v/>
      </c>
      <c r="X15" s="243"/>
      <c r="Y15" s="254"/>
      <c r="Z15" s="243" t="str">
        <f>IF(ISBLANK('Appraisal Inputs'!J416),"",'Appraisal Inputs'!J416)</f>
        <v/>
      </c>
      <c r="AA15" s="243"/>
      <c r="AB15" s="236"/>
      <c r="AC15" s="243" t="str">
        <f>IF(ISBLANK('Appraisal Inputs'!K416),"",'Appraisal Inputs'!K416)</f>
        <v/>
      </c>
      <c r="AD15" s="243"/>
      <c r="AE15" s="254"/>
      <c r="AF15" s="243" t="str">
        <f>IF(ISBLANK('Appraisal Inputs'!L416),"",'Appraisal Inputs'!L416)</f>
        <v/>
      </c>
      <c r="AG15" s="243"/>
      <c r="AH15" s="254"/>
      <c r="AI15" s="243" t="str">
        <f>IF(ISBLANK('Appraisal Inputs'!M416),"",'Appraisal Inputs'!M416)</f>
        <v/>
      </c>
      <c r="AJ15" s="243"/>
      <c r="AK15" s="236"/>
      <c r="AL15" s="243" t="str">
        <f>IF(ISBLANK('Appraisal Inputs'!N416),"",'Appraisal Inputs'!N416)</f>
        <v/>
      </c>
      <c r="AM15" s="243"/>
      <c r="AN15" s="254"/>
      <c r="AO15" s="243" t="str">
        <f>IF(ISBLANK('Appraisal Inputs'!O416),"",'Appraisal Inputs'!O416)</f>
        <v/>
      </c>
      <c r="AP15" s="243"/>
      <c r="AQ15" s="254"/>
      <c r="AR15" s="243" t="str">
        <f>IF(ISBLANK('Appraisal Inputs'!P416),"",'Appraisal Inputs'!P416)</f>
        <v/>
      </c>
      <c r="AS15" s="243"/>
      <c r="AT15" s="236"/>
      <c r="AU15" s="243" t="str">
        <f>IF(ISBLANK('Appraisal Inputs'!Q416),"",'Appraisal Inputs'!Q416)</f>
        <v/>
      </c>
      <c r="AV15" s="243"/>
      <c r="AW15" s="254"/>
      <c r="AX15" s="243" t="str">
        <f>IF(ISBLANK('Appraisal Inputs'!R416),"",'Appraisal Inputs'!R416)</f>
        <v/>
      </c>
      <c r="AY15" s="243"/>
      <c r="AZ15" s="254"/>
      <c r="BA15" s="243" t="str">
        <f>IF(ISBLANK('Appraisal Inputs'!S416),"",'Appraisal Inputs'!S416)</f>
        <v/>
      </c>
      <c r="BB15" s="243"/>
      <c r="BC15" s="236"/>
      <c r="BD15" s="243" t="str">
        <f>IF(ISBLANK('Appraisal Inputs'!T416),"",'Appraisal Inputs'!T416)</f>
        <v/>
      </c>
      <c r="BE15" s="243"/>
      <c r="BF15" s="254"/>
      <c r="BG15" s="243" t="str">
        <f>IF(ISBLANK('Appraisal Inputs'!U416),"",'Appraisal Inputs'!U416)</f>
        <v/>
      </c>
      <c r="BH15" s="243"/>
      <c r="BI15" s="254"/>
      <c r="BJ15" s="243" t="str">
        <f>IF(ISBLANK('Appraisal Inputs'!V416),"",'Appraisal Inputs'!V416)</f>
        <v/>
      </c>
      <c r="BK15" s="243"/>
      <c r="BL15" s="254"/>
      <c r="BM15" s="243" t="str">
        <f>IF(ISBLANK('Appraisal Inputs'!W416),"",'Appraisal Inputs'!W416)</f>
        <v/>
      </c>
      <c r="BN15" s="243"/>
      <c r="BO15" s="254"/>
    </row>
    <row r="16" spans="1:67" x14ac:dyDescent="0.2">
      <c r="A16" s="765">
        <f t="shared" si="0"/>
        <v>0</v>
      </c>
      <c r="C16" s="231" t="str">
        <f>'Appraisal Inputs'!C417</f>
        <v>Medicare Census %</v>
      </c>
      <c r="D16" s="222"/>
      <c r="E16" s="230" t="str">
        <f>Census!H41</f>
        <v>-</v>
      </c>
      <c r="F16" s="230"/>
      <c r="G16" s="222"/>
      <c r="H16" s="230" t="str">
        <f>IF(ISBLANK('Appraisal Inputs'!D417),"",'Appraisal Inputs'!D417)</f>
        <v/>
      </c>
      <c r="I16" s="230"/>
      <c r="J16" s="236"/>
      <c r="K16" s="230" t="str">
        <f>IF(ISBLANK('Appraisal Inputs'!E417),"",'Appraisal Inputs'!E417)</f>
        <v/>
      </c>
      <c r="L16" s="230"/>
      <c r="M16" s="254"/>
      <c r="N16" s="230" t="str">
        <f>IF(ISBLANK('Appraisal Inputs'!F417),"",'Appraisal Inputs'!F417)</f>
        <v/>
      </c>
      <c r="O16" s="230"/>
      <c r="P16" s="254"/>
      <c r="Q16" s="230" t="str">
        <f>IF(ISBLANK('Appraisal Inputs'!G417),"",'Appraisal Inputs'!G417)</f>
        <v/>
      </c>
      <c r="R16" s="230"/>
      <c r="S16" s="236"/>
      <c r="T16" s="230" t="str">
        <f>IF(ISBLANK('Appraisal Inputs'!H417),"",'Appraisal Inputs'!H417)</f>
        <v/>
      </c>
      <c r="U16" s="230"/>
      <c r="V16" s="254"/>
      <c r="W16" s="230" t="str">
        <f>IF(ISBLANK('Appraisal Inputs'!I417),"",'Appraisal Inputs'!I417)</f>
        <v/>
      </c>
      <c r="X16" s="230"/>
      <c r="Y16" s="254"/>
      <c r="Z16" s="230" t="str">
        <f>IF(ISBLANK('Appraisal Inputs'!J417),"",'Appraisal Inputs'!J417)</f>
        <v/>
      </c>
      <c r="AA16" s="230"/>
      <c r="AB16" s="236"/>
      <c r="AC16" s="230" t="str">
        <f>IF(ISBLANK('Appraisal Inputs'!K417),"",'Appraisal Inputs'!K417)</f>
        <v/>
      </c>
      <c r="AD16" s="230"/>
      <c r="AE16" s="254"/>
      <c r="AF16" s="230" t="str">
        <f>IF(ISBLANK('Appraisal Inputs'!L417),"",'Appraisal Inputs'!L417)</f>
        <v/>
      </c>
      <c r="AG16" s="230"/>
      <c r="AH16" s="254"/>
      <c r="AI16" s="230" t="str">
        <f>IF(ISBLANK('Appraisal Inputs'!M417),"",'Appraisal Inputs'!M417)</f>
        <v/>
      </c>
      <c r="AJ16" s="230"/>
      <c r="AK16" s="236"/>
      <c r="AL16" s="230" t="str">
        <f>IF(ISBLANK('Appraisal Inputs'!N417),"",'Appraisal Inputs'!N417)</f>
        <v/>
      </c>
      <c r="AM16" s="230"/>
      <c r="AN16" s="254"/>
      <c r="AO16" s="230" t="str">
        <f>IF(ISBLANK('Appraisal Inputs'!O417),"",'Appraisal Inputs'!O417)</f>
        <v/>
      </c>
      <c r="AP16" s="230"/>
      <c r="AQ16" s="254"/>
      <c r="AR16" s="230" t="str">
        <f>IF(ISBLANK('Appraisal Inputs'!P417),"",'Appraisal Inputs'!P417)</f>
        <v/>
      </c>
      <c r="AS16" s="230"/>
      <c r="AT16" s="236"/>
      <c r="AU16" s="230" t="str">
        <f>IF(ISBLANK('Appraisal Inputs'!Q417),"",'Appraisal Inputs'!Q417)</f>
        <v/>
      </c>
      <c r="AV16" s="230"/>
      <c r="AW16" s="254"/>
      <c r="AX16" s="230" t="str">
        <f>IF(ISBLANK('Appraisal Inputs'!R417),"",'Appraisal Inputs'!R417)</f>
        <v/>
      </c>
      <c r="AY16" s="230"/>
      <c r="AZ16" s="254"/>
      <c r="BA16" s="230" t="str">
        <f>IF(ISBLANK('Appraisal Inputs'!S417),"",'Appraisal Inputs'!S417)</f>
        <v/>
      </c>
      <c r="BB16" s="230"/>
      <c r="BC16" s="236"/>
      <c r="BD16" s="230" t="str">
        <f>IF(ISBLANK('Appraisal Inputs'!T417),"",'Appraisal Inputs'!T417)</f>
        <v/>
      </c>
      <c r="BE16" s="230"/>
      <c r="BF16" s="254"/>
      <c r="BG16" s="230" t="str">
        <f>IF(ISBLANK('Appraisal Inputs'!U417),"",'Appraisal Inputs'!U417)</f>
        <v/>
      </c>
      <c r="BH16" s="230"/>
      <c r="BI16" s="254"/>
      <c r="BJ16" s="230" t="str">
        <f>IF(ISBLANK('Appraisal Inputs'!V417),"",'Appraisal Inputs'!V417)</f>
        <v/>
      </c>
      <c r="BK16" s="230"/>
      <c r="BL16" s="254"/>
      <c r="BM16" s="230" t="str">
        <f>IF(ISBLANK('Appraisal Inputs'!W417),"",'Appraisal Inputs'!W417)</f>
        <v/>
      </c>
      <c r="BN16" s="230"/>
      <c r="BO16" s="254"/>
    </row>
    <row r="17" spans="1:67" x14ac:dyDescent="0.2">
      <c r="A17" s="765">
        <f t="shared" si="0"/>
        <v>0</v>
      </c>
      <c r="C17" s="231" t="str">
        <f>'Appraisal Inputs'!C418</f>
        <v>Medicaid Census %</v>
      </c>
      <c r="D17" s="222"/>
      <c r="E17" s="230" t="str">
        <f>Census!H42</f>
        <v>-</v>
      </c>
      <c r="F17" s="230"/>
      <c r="G17" s="222"/>
      <c r="H17" s="230" t="str">
        <f>IF(ISBLANK('Appraisal Inputs'!D418),"",'Appraisal Inputs'!D418)</f>
        <v/>
      </c>
      <c r="I17" s="230"/>
      <c r="J17" s="236"/>
      <c r="K17" s="230" t="str">
        <f>IF(ISBLANK('Appraisal Inputs'!E418),"",'Appraisal Inputs'!E418)</f>
        <v/>
      </c>
      <c r="L17" s="230"/>
      <c r="M17" s="254"/>
      <c r="N17" s="230" t="str">
        <f>IF(ISBLANK('Appraisal Inputs'!F418),"",'Appraisal Inputs'!F418)</f>
        <v/>
      </c>
      <c r="O17" s="230"/>
      <c r="P17" s="254"/>
      <c r="Q17" s="230" t="str">
        <f>IF(ISBLANK('Appraisal Inputs'!G418),"",'Appraisal Inputs'!G418)</f>
        <v/>
      </c>
      <c r="R17" s="230"/>
      <c r="S17" s="236"/>
      <c r="T17" s="230" t="str">
        <f>IF(ISBLANK('Appraisal Inputs'!H418),"",'Appraisal Inputs'!H418)</f>
        <v/>
      </c>
      <c r="U17" s="230"/>
      <c r="V17" s="254"/>
      <c r="W17" s="230" t="str">
        <f>IF(ISBLANK('Appraisal Inputs'!I418),"",'Appraisal Inputs'!I418)</f>
        <v/>
      </c>
      <c r="X17" s="230"/>
      <c r="Y17" s="254"/>
      <c r="Z17" s="230" t="str">
        <f>IF(ISBLANK('Appraisal Inputs'!J418),"",'Appraisal Inputs'!J418)</f>
        <v/>
      </c>
      <c r="AA17" s="230"/>
      <c r="AB17" s="236"/>
      <c r="AC17" s="230" t="str">
        <f>IF(ISBLANK('Appraisal Inputs'!K418),"",'Appraisal Inputs'!K418)</f>
        <v/>
      </c>
      <c r="AD17" s="230"/>
      <c r="AE17" s="254"/>
      <c r="AF17" s="230" t="str">
        <f>IF(ISBLANK('Appraisal Inputs'!L418),"",'Appraisal Inputs'!L418)</f>
        <v/>
      </c>
      <c r="AG17" s="230"/>
      <c r="AH17" s="254"/>
      <c r="AI17" s="230" t="str">
        <f>IF(ISBLANK('Appraisal Inputs'!M418),"",'Appraisal Inputs'!M418)</f>
        <v/>
      </c>
      <c r="AJ17" s="230"/>
      <c r="AK17" s="236"/>
      <c r="AL17" s="230" t="str">
        <f>IF(ISBLANK('Appraisal Inputs'!N418),"",'Appraisal Inputs'!N418)</f>
        <v/>
      </c>
      <c r="AM17" s="230"/>
      <c r="AN17" s="254"/>
      <c r="AO17" s="230" t="str">
        <f>IF(ISBLANK('Appraisal Inputs'!O418),"",'Appraisal Inputs'!O418)</f>
        <v/>
      </c>
      <c r="AP17" s="230"/>
      <c r="AQ17" s="254"/>
      <c r="AR17" s="230" t="str">
        <f>IF(ISBLANK('Appraisal Inputs'!P418),"",'Appraisal Inputs'!P418)</f>
        <v/>
      </c>
      <c r="AS17" s="230"/>
      <c r="AT17" s="236"/>
      <c r="AU17" s="230" t="str">
        <f>IF(ISBLANK('Appraisal Inputs'!Q418),"",'Appraisal Inputs'!Q418)</f>
        <v/>
      </c>
      <c r="AV17" s="230"/>
      <c r="AW17" s="254"/>
      <c r="AX17" s="230" t="str">
        <f>IF(ISBLANK('Appraisal Inputs'!R418),"",'Appraisal Inputs'!R418)</f>
        <v/>
      </c>
      <c r="AY17" s="230"/>
      <c r="AZ17" s="254"/>
      <c r="BA17" s="230" t="str">
        <f>IF(ISBLANK('Appraisal Inputs'!S418),"",'Appraisal Inputs'!S418)</f>
        <v/>
      </c>
      <c r="BB17" s="230"/>
      <c r="BC17" s="236"/>
      <c r="BD17" s="230" t="str">
        <f>IF(ISBLANK('Appraisal Inputs'!T418),"",'Appraisal Inputs'!T418)</f>
        <v/>
      </c>
      <c r="BE17" s="230"/>
      <c r="BF17" s="254"/>
      <c r="BG17" s="230" t="str">
        <f>IF(ISBLANK('Appraisal Inputs'!U418),"",'Appraisal Inputs'!U418)</f>
        <v/>
      </c>
      <c r="BH17" s="230"/>
      <c r="BI17" s="254"/>
      <c r="BJ17" s="230" t="str">
        <f>IF(ISBLANK('Appraisal Inputs'!V418),"",'Appraisal Inputs'!V418)</f>
        <v/>
      </c>
      <c r="BK17" s="230"/>
      <c r="BL17" s="254"/>
      <c r="BM17" s="230" t="str">
        <f>IF(ISBLANK('Appraisal Inputs'!W418),"",'Appraisal Inputs'!W418)</f>
        <v/>
      </c>
      <c r="BN17" s="230"/>
      <c r="BO17" s="254"/>
    </row>
    <row r="18" spans="1:67" ht="13.5" thickBot="1" x14ac:dyDescent="0.25">
      <c r="A18" s="765">
        <f t="shared" si="0"/>
        <v>0</v>
      </c>
      <c r="C18" s="339" t="str">
        <f>'Appraisal Inputs'!C419</f>
        <v>Other Census%</v>
      </c>
      <c r="D18" s="222"/>
      <c r="E18" s="244" t="str">
        <f>Census!H43</f>
        <v>-</v>
      </c>
      <c r="F18" s="244"/>
      <c r="G18" s="222"/>
      <c r="H18" s="244" t="str">
        <f>IF(ISBLANK('Appraisal Inputs'!D419),"",'Appraisal Inputs'!D419)</f>
        <v/>
      </c>
      <c r="I18" s="244"/>
      <c r="J18" s="236"/>
      <c r="K18" s="244" t="str">
        <f>IF(ISBLANK('Appraisal Inputs'!E419),"",'Appraisal Inputs'!E419)</f>
        <v/>
      </c>
      <c r="L18" s="244"/>
      <c r="M18" s="236"/>
      <c r="N18" s="244" t="str">
        <f>IF(ISBLANK('Appraisal Inputs'!F419),"",'Appraisal Inputs'!F419)</f>
        <v/>
      </c>
      <c r="O18" s="244"/>
      <c r="P18" s="236"/>
      <c r="Q18" s="244" t="str">
        <f>IF(ISBLANK('Appraisal Inputs'!G419),"",'Appraisal Inputs'!G419)</f>
        <v/>
      </c>
      <c r="R18" s="244"/>
      <c r="S18" s="236"/>
      <c r="T18" s="244" t="str">
        <f>IF(ISBLANK('Appraisal Inputs'!H419),"",'Appraisal Inputs'!H419)</f>
        <v/>
      </c>
      <c r="U18" s="244"/>
      <c r="V18" s="236"/>
      <c r="W18" s="244" t="str">
        <f>IF(ISBLANK('Appraisal Inputs'!I419),"",'Appraisal Inputs'!I419)</f>
        <v/>
      </c>
      <c r="X18" s="244"/>
      <c r="Y18" s="236"/>
      <c r="Z18" s="244" t="str">
        <f>IF(ISBLANK('Appraisal Inputs'!J419),"",'Appraisal Inputs'!J419)</f>
        <v/>
      </c>
      <c r="AA18" s="244"/>
      <c r="AB18" s="236"/>
      <c r="AC18" s="244" t="str">
        <f>IF(ISBLANK('Appraisal Inputs'!K419),"",'Appraisal Inputs'!K419)</f>
        <v/>
      </c>
      <c r="AD18" s="244"/>
      <c r="AE18" s="236"/>
      <c r="AF18" s="244" t="str">
        <f>IF(ISBLANK('Appraisal Inputs'!L419),"",'Appraisal Inputs'!L419)</f>
        <v/>
      </c>
      <c r="AG18" s="244"/>
      <c r="AH18" s="236"/>
      <c r="AI18" s="244" t="str">
        <f>IF(ISBLANK('Appraisal Inputs'!M419),"",'Appraisal Inputs'!M419)</f>
        <v/>
      </c>
      <c r="AJ18" s="244"/>
      <c r="AK18" s="236"/>
      <c r="AL18" s="244" t="str">
        <f>IF(ISBLANK('Appraisal Inputs'!N419),"",'Appraisal Inputs'!N419)</f>
        <v/>
      </c>
      <c r="AM18" s="244"/>
      <c r="AN18" s="236"/>
      <c r="AO18" s="244" t="str">
        <f>IF(ISBLANK('Appraisal Inputs'!O419),"",'Appraisal Inputs'!O419)</f>
        <v/>
      </c>
      <c r="AP18" s="244"/>
      <c r="AQ18" s="236"/>
      <c r="AR18" s="244" t="str">
        <f>IF(ISBLANK('Appraisal Inputs'!P419),"",'Appraisal Inputs'!P419)</f>
        <v/>
      </c>
      <c r="AS18" s="244"/>
      <c r="AT18" s="236"/>
      <c r="AU18" s="244" t="str">
        <f>IF(ISBLANK('Appraisal Inputs'!Q419),"",'Appraisal Inputs'!Q419)</f>
        <v/>
      </c>
      <c r="AV18" s="244"/>
      <c r="AW18" s="236"/>
      <c r="AX18" s="244" t="str">
        <f>IF(ISBLANK('Appraisal Inputs'!R419),"",'Appraisal Inputs'!R419)</f>
        <v/>
      </c>
      <c r="AY18" s="244"/>
      <c r="AZ18" s="236"/>
      <c r="BA18" s="244" t="str">
        <f>IF(ISBLANK('Appraisal Inputs'!S419),"",'Appraisal Inputs'!S419)</f>
        <v/>
      </c>
      <c r="BB18" s="244"/>
      <c r="BC18" s="236"/>
      <c r="BD18" s="244" t="str">
        <f>IF(ISBLANK('Appraisal Inputs'!T419),"",'Appraisal Inputs'!T419)</f>
        <v/>
      </c>
      <c r="BE18" s="244"/>
      <c r="BF18" s="236"/>
      <c r="BG18" s="244" t="str">
        <f>IF(ISBLANK('Appraisal Inputs'!U419),"",'Appraisal Inputs'!U419)</f>
        <v/>
      </c>
      <c r="BH18" s="244"/>
      <c r="BI18" s="236"/>
      <c r="BJ18" s="244" t="str">
        <f>IF(ISBLANK('Appraisal Inputs'!V419),"",'Appraisal Inputs'!V419)</f>
        <v/>
      </c>
      <c r="BK18" s="244"/>
      <c r="BL18" s="236"/>
      <c r="BM18" s="244" t="str">
        <f>IF(ISBLANK('Appraisal Inputs'!W419),"",'Appraisal Inputs'!W419)</f>
        <v/>
      </c>
      <c r="BN18" s="244"/>
      <c r="BO18" s="254"/>
    </row>
    <row r="19" spans="1:67" ht="13.5" thickTop="1" x14ac:dyDescent="0.2">
      <c r="A19" s="765">
        <f t="shared" si="0"/>
        <v>1</v>
      </c>
      <c r="C19" s="222" t="s">
        <v>143</v>
      </c>
      <c r="D19" s="222"/>
      <c r="E19" s="262" t="str">
        <f>IF(SUM(E15:E18)=0,"-",SUM(E15:E18))</f>
        <v>-</v>
      </c>
      <c r="F19" s="262"/>
      <c r="G19" s="236"/>
      <c r="H19" s="262" t="str">
        <f>IF(SUM(H15:H18)=0,"-",SUM(H15:H18))</f>
        <v>-</v>
      </c>
      <c r="I19" s="262"/>
      <c r="J19" s="236"/>
      <c r="K19" s="262" t="str">
        <f>IF(SUM(K15:K18)=0,"-",SUM(K15:K18))</f>
        <v>-</v>
      </c>
      <c r="L19" s="262"/>
      <c r="M19" s="236"/>
      <c r="N19" s="262" t="str">
        <f>IF(SUM(N15:N18)=0,"-",SUM(N15:N18))</f>
        <v>-</v>
      </c>
      <c r="O19" s="262"/>
      <c r="P19" s="236"/>
      <c r="Q19" s="262" t="str">
        <f>IF(SUM(Q15:Q18)=0,"-",SUM(Q15:Q18))</f>
        <v>-</v>
      </c>
      <c r="R19" s="262"/>
      <c r="S19" s="236"/>
      <c r="T19" s="262" t="str">
        <f>IF(SUM(T15:T18)=0,"-",SUM(T15:T18))</f>
        <v>-</v>
      </c>
      <c r="U19" s="262"/>
      <c r="V19" s="236"/>
      <c r="W19" s="262" t="str">
        <f>IF(SUM(W15:W18)=0,"-",SUM(W15:W18))</f>
        <v>-</v>
      </c>
      <c r="X19" s="262"/>
      <c r="Y19" s="236"/>
      <c r="Z19" s="262" t="str">
        <f>IF(SUM(Z15:Z18)=0,"-",SUM(Z15:Z18))</f>
        <v>-</v>
      </c>
      <c r="AA19" s="262"/>
      <c r="AB19" s="236"/>
      <c r="AC19" s="262" t="str">
        <f>IF(SUM(AC15:AC18)=0,"-",SUM(AC15:AC18))</f>
        <v>-</v>
      </c>
      <c r="AD19" s="262"/>
      <c r="AE19" s="236"/>
      <c r="AF19" s="262" t="str">
        <f>IF(SUM(AF15:AF18)=0,"-",SUM(AF15:AF18))</f>
        <v>-</v>
      </c>
      <c r="AG19" s="262"/>
      <c r="AH19" s="236"/>
      <c r="AI19" s="262" t="str">
        <f>IF(SUM(AI15:AI18)=0,"-",SUM(AI15:AI18))</f>
        <v>-</v>
      </c>
      <c r="AJ19" s="262"/>
      <c r="AK19" s="236"/>
      <c r="AL19" s="262" t="str">
        <f>IF(SUM(AL15:AL18)=0,"-",SUM(AL15:AL18))</f>
        <v>-</v>
      </c>
      <c r="AM19" s="262"/>
      <c r="AN19" s="236"/>
      <c r="AO19" s="262" t="str">
        <f>IF(SUM(AO15:AO18)=0,"-",SUM(AO15:AO18))</f>
        <v>-</v>
      </c>
      <c r="AP19" s="262"/>
      <c r="AQ19" s="236"/>
      <c r="AR19" s="262" t="str">
        <f>IF(SUM(AR15:AR18)=0,"-",SUM(AR15:AR18))</f>
        <v>-</v>
      </c>
      <c r="AS19" s="262"/>
      <c r="AT19" s="236"/>
      <c r="AU19" s="262" t="str">
        <f>IF(SUM(AU15:AU18)=0,"-",SUM(AU15:AU18))</f>
        <v>-</v>
      </c>
      <c r="AV19" s="262"/>
      <c r="AW19" s="236"/>
      <c r="AX19" s="262" t="str">
        <f>IF(SUM(AX15:AX18)=0,"-",SUM(AX15:AX18))</f>
        <v>-</v>
      </c>
      <c r="AY19" s="262"/>
      <c r="AZ19" s="236"/>
      <c r="BA19" s="262" t="str">
        <f>IF(SUM(BA15:BA18)=0,"-",SUM(BA15:BA18))</f>
        <v>-</v>
      </c>
      <c r="BB19" s="262"/>
      <c r="BC19" s="236"/>
      <c r="BD19" s="262" t="str">
        <f>IF(SUM(BD15:BD18)=0,"-",SUM(BD15:BD18))</f>
        <v>-</v>
      </c>
      <c r="BE19" s="262"/>
      <c r="BF19" s="236"/>
      <c r="BG19" s="262" t="str">
        <f>IF(SUM(BG15:BG18)=0,"-",SUM(BG15:BG18))</f>
        <v>-</v>
      </c>
      <c r="BH19" s="262"/>
      <c r="BI19" s="236"/>
      <c r="BJ19" s="262" t="str">
        <f>IF(SUM(BJ15:BJ18)=0,"-",SUM(BJ15:BJ18))</f>
        <v>-</v>
      </c>
      <c r="BK19" s="262"/>
      <c r="BL19" s="236"/>
      <c r="BM19" s="262" t="str">
        <f>IF(SUM(BM15:BM18)=0,"-",SUM(BM15:BM18))</f>
        <v>-</v>
      </c>
      <c r="BN19" s="262"/>
      <c r="BO19" s="236"/>
    </row>
    <row r="20" spans="1:67" ht="25.5" x14ac:dyDescent="0.2">
      <c r="A20" s="765">
        <v>1</v>
      </c>
      <c r="C20" s="222"/>
      <c r="D20" s="222"/>
      <c r="E20" s="236" t="str">
        <f>IF('Appraisal Inputs'!$I$5="PRD","PRD $",IF('Appraisal Inputs'!$I$5="PUD","PUD $",IF('Appraisal Inputs'!$I$5="PRM","PRM $",IF('Appraisal Inputs'!$I$5="PUM","PUM $","Fill in cell o11"))))</f>
        <v>Fill in cell o11</v>
      </c>
      <c r="F20" s="236" t="s">
        <v>293</v>
      </c>
      <c r="G20" s="238"/>
      <c r="H20" s="236" t="str">
        <f>$E$20</f>
        <v>Fill in cell o11</v>
      </c>
      <c r="I20" s="236" t="s">
        <v>293</v>
      </c>
      <c r="J20" s="236"/>
      <c r="K20" s="236" t="str">
        <f>$E$20</f>
        <v>Fill in cell o11</v>
      </c>
      <c r="L20" s="236" t="s">
        <v>293</v>
      </c>
      <c r="M20" s="236"/>
      <c r="N20" s="236" t="str">
        <f>$E$20</f>
        <v>Fill in cell o11</v>
      </c>
      <c r="O20" s="236" t="s">
        <v>293</v>
      </c>
      <c r="P20" s="236"/>
      <c r="Q20" s="236" t="str">
        <f>$E$20</f>
        <v>Fill in cell o11</v>
      </c>
      <c r="R20" s="236" t="s">
        <v>293</v>
      </c>
      <c r="S20" s="236"/>
      <c r="T20" s="236" t="str">
        <f>$E$20</f>
        <v>Fill in cell o11</v>
      </c>
      <c r="U20" s="236" t="s">
        <v>293</v>
      </c>
      <c r="V20" s="236"/>
      <c r="W20" s="236" t="str">
        <f>$E$20</f>
        <v>Fill in cell o11</v>
      </c>
      <c r="X20" s="236" t="s">
        <v>293</v>
      </c>
      <c r="Y20" s="236"/>
      <c r="Z20" s="236" t="str">
        <f>$E$20</f>
        <v>Fill in cell o11</v>
      </c>
      <c r="AA20" s="236" t="s">
        <v>293</v>
      </c>
      <c r="AB20" s="236"/>
      <c r="AC20" s="236" t="str">
        <f>$E$20</f>
        <v>Fill in cell o11</v>
      </c>
      <c r="AD20" s="236" t="s">
        <v>293</v>
      </c>
      <c r="AE20" s="236"/>
      <c r="AF20" s="236" t="str">
        <f>$E$20</f>
        <v>Fill in cell o11</v>
      </c>
      <c r="AG20" s="236" t="s">
        <v>293</v>
      </c>
      <c r="AH20" s="236"/>
      <c r="AI20" s="236" t="str">
        <f>$E$20</f>
        <v>Fill in cell o11</v>
      </c>
      <c r="AJ20" s="236" t="s">
        <v>293</v>
      </c>
      <c r="AK20" s="236"/>
      <c r="AL20" s="236" t="str">
        <f>$E$20</f>
        <v>Fill in cell o11</v>
      </c>
      <c r="AM20" s="236" t="s">
        <v>293</v>
      </c>
      <c r="AN20" s="236"/>
      <c r="AO20" s="236" t="str">
        <f>$E$20</f>
        <v>Fill in cell o11</v>
      </c>
      <c r="AP20" s="236" t="s">
        <v>293</v>
      </c>
      <c r="AQ20" s="236"/>
      <c r="AR20" s="236" t="str">
        <f>$E$20</f>
        <v>Fill in cell o11</v>
      </c>
      <c r="AS20" s="236" t="s">
        <v>293</v>
      </c>
      <c r="AT20" s="236"/>
      <c r="AU20" s="236" t="str">
        <f>$E$20</f>
        <v>Fill in cell o11</v>
      </c>
      <c r="AV20" s="236" t="s">
        <v>293</v>
      </c>
      <c r="AW20" s="236"/>
      <c r="AX20" s="236" t="str">
        <f>$E$20</f>
        <v>Fill in cell o11</v>
      </c>
      <c r="AY20" s="236" t="s">
        <v>293</v>
      </c>
      <c r="AZ20" s="236"/>
      <c r="BA20" s="236" t="str">
        <f>$E$20</f>
        <v>Fill in cell o11</v>
      </c>
      <c r="BB20" s="236" t="s">
        <v>293</v>
      </c>
      <c r="BC20" s="236"/>
      <c r="BD20" s="236" t="str">
        <f>$E$20</f>
        <v>Fill in cell o11</v>
      </c>
      <c r="BE20" s="236" t="s">
        <v>293</v>
      </c>
      <c r="BF20" s="236"/>
      <c r="BG20" s="236" t="str">
        <f>$E$20</f>
        <v>Fill in cell o11</v>
      </c>
      <c r="BH20" s="236" t="s">
        <v>293</v>
      </c>
      <c r="BI20" s="236"/>
      <c r="BJ20" s="236" t="str">
        <f>$E$20</f>
        <v>Fill in cell o11</v>
      </c>
      <c r="BK20" s="236" t="s">
        <v>293</v>
      </c>
      <c r="BL20" s="236"/>
      <c r="BM20" s="236" t="str">
        <f>$E$20</f>
        <v>Fill in cell o11</v>
      </c>
      <c r="BN20" s="236" t="s">
        <v>293</v>
      </c>
      <c r="BO20" s="236"/>
    </row>
    <row r="21" spans="1:67" x14ac:dyDescent="0.2">
      <c r="A21" s="765">
        <v>1</v>
      </c>
      <c r="C21" s="673" t="str">
        <f>'Appraisal Inputs'!C421</f>
        <v>Effective Gross Income</v>
      </c>
      <c r="E21" s="664" t="str">
        <f>'Key Data'!X38</f>
        <v>-</v>
      </c>
      <c r="F21" s="246" t="str">
        <f>IFERROR(E21/E21,"-")</f>
        <v>-</v>
      </c>
      <c r="G21" s="219"/>
      <c r="H21" s="664" t="str">
        <f>IF(ISBLANK('Appraisal Inputs'!D421),"",'Appraisal Inputs'!D421)</f>
        <v/>
      </c>
      <c r="I21" s="246" t="str">
        <f>IFERROR(H21/H21,"-")</f>
        <v>-</v>
      </c>
      <c r="J21" s="247"/>
      <c r="K21" s="664" t="str">
        <f>IF(ISBLANK('Appraisal Inputs'!E421),"",'Appraisal Inputs'!E421)</f>
        <v/>
      </c>
      <c r="L21" s="246" t="str">
        <f>IFERROR(K21/K21,"-")</f>
        <v>-</v>
      </c>
      <c r="M21" s="247"/>
      <c r="N21" s="664" t="str">
        <f>IF(ISBLANK('Appraisal Inputs'!F421),"",'Appraisal Inputs'!F421)</f>
        <v/>
      </c>
      <c r="O21" s="246" t="str">
        <f>IFERROR(N21/N21,"-")</f>
        <v>-</v>
      </c>
      <c r="P21" s="247"/>
      <c r="Q21" s="664" t="str">
        <f>IF(ISBLANK('Appraisal Inputs'!G421),"",'Appraisal Inputs'!G421)</f>
        <v/>
      </c>
      <c r="R21" s="246" t="str">
        <f>IFERROR(Q21/Q21,"-")</f>
        <v>-</v>
      </c>
      <c r="S21" s="247"/>
      <c r="T21" s="664" t="str">
        <f>IF(ISBLANK('Appraisal Inputs'!H421),"",'Appraisal Inputs'!H421)</f>
        <v/>
      </c>
      <c r="U21" s="246" t="str">
        <f>IFERROR(T21/T21,"-")</f>
        <v>-</v>
      </c>
      <c r="V21" s="247"/>
      <c r="W21" s="664" t="str">
        <f>IF(ISBLANK('Appraisal Inputs'!I421),"",'Appraisal Inputs'!I421)</f>
        <v/>
      </c>
      <c r="X21" s="246" t="str">
        <f>IFERROR(W21/W21,"-")</f>
        <v>-</v>
      </c>
      <c r="Y21" s="247"/>
      <c r="Z21" s="664" t="str">
        <f>IF(ISBLANK('Appraisal Inputs'!J421),"",'Appraisal Inputs'!J421)</f>
        <v/>
      </c>
      <c r="AA21" s="246" t="str">
        <f>IFERROR(Z21/Z21,"-")</f>
        <v>-</v>
      </c>
      <c r="AB21" s="247"/>
      <c r="AC21" s="664" t="str">
        <f>IF(ISBLANK('Appraisal Inputs'!K421),"",'Appraisal Inputs'!K421)</f>
        <v/>
      </c>
      <c r="AD21" s="246" t="str">
        <f>IFERROR(AC21/AC21,"-")</f>
        <v>-</v>
      </c>
      <c r="AE21" s="247"/>
      <c r="AF21" s="664" t="str">
        <f>IF(ISBLANK('Appraisal Inputs'!L421),"",'Appraisal Inputs'!L421)</f>
        <v/>
      </c>
      <c r="AG21" s="246" t="str">
        <f>IFERROR(AF21/AF21,"-")</f>
        <v>-</v>
      </c>
      <c r="AH21" s="247"/>
      <c r="AI21" s="664" t="str">
        <f>IF(ISBLANK('Appraisal Inputs'!M421),"",'Appraisal Inputs'!M421)</f>
        <v/>
      </c>
      <c r="AJ21" s="246" t="str">
        <f>IFERROR(AI21/AI21,"-")</f>
        <v>-</v>
      </c>
      <c r="AK21" s="247"/>
      <c r="AL21" s="664" t="str">
        <f>IF(ISBLANK('Appraisal Inputs'!N421),"",'Appraisal Inputs'!N421)</f>
        <v/>
      </c>
      <c r="AM21" s="246" t="str">
        <f>IFERROR(AL21/AL21,"-")</f>
        <v>-</v>
      </c>
      <c r="AN21" s="247"/>
      <c r="AO21" s="664" t="str">
        <f>IF(ISBLANK('Appraisal Inputs'!O421),"",'Appraisal Inputs'!O421)</f>
        <v/>
      </c>
      <c r="AP21" s="246" t="str">
        <f>IFERROR(AO21/AO21,"-")</f>
        <v>-</v>
      </c>
      <c r="AQ21" s="247"/>
      <c r="AR21" s="664" t="str">
        <f>IF(ISBLANK('Appraisal Inputs'!P421),"",'Appraisal Inputs'!P421)</f>
        <v/>
      </c>
      <c r="AS21" s="246" t="str">
        <f>IFERROR(AR21/AR21,"-")</f>
        <v>-</v>
      </c>
      <c r="AT21" s="247"/>
      <c r="AU21" s="664" t="str">
        <f>IF(ISBLANK('Appraisal Inputs'!Q421),"",'Appraisal Inputs'!Q421)</f>
        <v/>
      </c>
      <c r="AV21" s="246" t="str">
        <f>IFERROR(AU21/AU21,"-")</f>
        <v>-</v>
      </c>
      <c r="AW21" s="247"/>
      <c r="AX21" s="664" t="str">
        <f>IF(ISBLANK('Appraisal Inputs'!R421),"",'Appraisal Inputs'!R421)</f>
        <v/>
      </c>
      <c r="AY21" s="246" t="str">
        <f>IFERROR(AX21/AX21,"-")</f>
        <v>-</v>
      </c>
      <c r="AZ21" s="247"/>
      <c r="BA21" s="664" t="str">
        <f>IF(ISBLANK('Appraisal Inputs'!S421),"",'Appraisal Inputs'!S421)</f>
        <v/>
      </c>
      <c r="BB21" s="246" t="str">
        <f>IFERROR(BA21/BA21,"-")</f>
        <v>-</v>
      </c>
      <c r="BC21" s="247"/>
      <c r="BD21" s="664" t="str">
        <f>IF(ISBLANK('Appraisal Inputs'!T421),"",'Appraisal Inputs'!T421)</f>
        <v/>
      </c>
      <c r="BE21" s="246" t="str">
        <f>IFERROR(BD21/BD21,"-")</f>
        <v>-</v>
      </c>
      <c r="BF21" s="247"/>
      <c r="BG21" s="664" t="str">
        <f>IF(ISBLANK('Appraisal Inputs'!U421),"",'Appraisal Inputs'!U421)</f>
        <v/>
      </c>
      <c r="BH21" s="246" t="str">
        <f>IFERROR(BG21/BG21,"-")</f>
        <v>-</v>
      </c>
      <c r="BI21" s="247"/>
      <c r="BJ21" s="664" t="str">
        <f>IF(ISBLANK('Appraisal Inputs'!V421),"",'Appraisal Inputs'!V421)</f>
        <v/>
      </c>
      <c r="BK21" s="246" t="str">
        <f>IFERROR(BJ21/BJ21,"-")</f>
        <v>-</v>
      </c>
      <c r="BL21" s="247"/>
      <c r="BM21" s="664" t="str">
        <f>IF(ISBLANK('Appraisal Inputs'!W421),"",'Appraisal Inputs'!W421)</f>
        <v/>
      </c>
      <c r="BN21" s="246" t="str">
        <f>IFERROR(BM21/BM21,"-")</f>
        <v>-</v>
      </c>
      <c r="BO21" s="254"/>
    </row>
    <row r="22" spans="1:67" x14ac:dyDescent="0.2">
      <c r="A22" s="765">
        <v>1</v>
      </c>
      <c r="C22" s="138" t="s">
        <v>166</v>
      </c>
      <c r="E22" s="665"/>
      <c r="F22" s="219"/>
      <c r="G22" s="219"/>
      <c r="H22" s="665"/>
      <c r="I22" s="219"/>
      <c r="J22" s="247"/>
      <c r="K22" s="665"/>
      <c r="L22" s="219"/>
      <c r="M22" s="247"/>
      <c r="N22" s="665"/>
      <c r="O22" s="219"/>
      <c r="P22" s="247"/>
      <c r="Q22" s="665"/>
      <c r="R22" s="219"/>
      <c r="S22" s="247"/>
      <c r="T22" s="665"/>
      <c r="U22" s="219"/>
      <c r="V22" s="247"/>
      <c r="W22" s="665"/>
      <c r="X22" s="219"/>
      <c r="Y22" s="247"/>
      <c r="Z22" s="665"/>
      <c r="AA22" s="219"/>
      <c r="AB22" s="247"/>
      <c r="AC22" s="665"/>
      <c r="AD22" s="219"/>
      <c r="AE22" s="247"/>
      <c r="AF22" s="665"/>
      <c r="AG22" s="219"/>
      <c r="AH22" s="247"/>
      <c r="AI22" s="665"/>
      <c r="AJ22" s="219"/>
      <c r="AK22" s="247"/>
      <c r="AL22" s="665"/>
      <c r="AM22" s="219"/>
      <c r="AN22" s="247"/>
      <c r="AO22" s="665"/>
      <c r="AP22" s="219"/>
      <c r="AQ22" s="247"/>
      <c r="AR22" s="665"/>
      <c r="AS22" s="219"/>
      <c r="AT22" s="247"/>
      <c r="AU22" s="665"/>
      <c r="AV22" s="219"/>
      <c r="AW22" s="247"/>
      <c r="AX22" s="665"/>
      <c r="AY22" s="219"/>
      <c r="AZ22" s="247"/>
      <c r="BA22" s="665"/>
      <c r="BB22" s="219"/>
      <c r="BC22" s="247"/>
      <c r="BD22" s="665"/>
      <c r="BE22" s="219"/>
      <c r="BF22" s="247"/>
      <c r="BG22" s="665"/>
      <c r="BH22" s="219"/>
      <c r="BI22" s="247"/>
      <c r="BJ22" s="665"/>
      <c r="BK22" s="219"/>
      <c r="BL22" s="247"/>
      <c r="BM22" s="665"/>
      <c r="BN22" s="219"/>
      <c r="BO22" s="254"/>
    </row>
    <row r="23" spans="1:67" x14ac:dyDescent="0.2">
      <c r="A23" s="765">
        <f t="shared" si="0"/>
        <v>0</v>
      </c>
      <c r="C23" s="224" t="str">
        <f>'Appraisal Inputs'!C422</f>
        <v>e.g. General &amp; Administrative</v>
      </c>
      <c r="E23" s="666" t="str">
        <f>'Key Data'!X5</f>
        <v/>
      </c>
      <c r="F23" s="239" t="str">
        <f>IFERROR(E23/E21,"-")</f>
        <v>-</v>
      </c>
      <c r="G23" s="219"/>
      <c r="H23" s="666" t="str">
        <f>IF(ISBLANK('Appraisal Inputs'!D422),"",'Appraisal Inputs'!D422)</f>
        <v/>
      </c>
      <c r="I23" s="239" t="str">
        <f>IFERROR(H23/H21,"-")</f>
        <v>-</v>
      </c>
      <c r="J23" s="247"/>
      <c r="K23" s="666" t="str">
        <f>IF(ISBLANK('Appraisal Inputs'!E422),"",'Appraisal Inputs'!E422)</f>
        <v/>
      </c>
      <c r="L23" s="239" t="str">
        <f>IFERROR(K23/K21,"-")</f>
        <v>-</v>
      </c>
      <c r="M23" s="247"/>
      <c r="N23" s="666" t="str">
        <f>IF(ISBLANK('Appraisal Inputs'!F422),"",'Appraisal Inputs'!F422)</f>
        <v/>
      </c>
      <c r="O23" s="239" t="str">
        <f>IFERROR(N23/N21,"-")</f>
        <v>-</v>
      </c>
      <c r="P23" s="247"/>
      <c r="Q23" s="666" t="str">
        <f>IF(ISBLANK('Appraisal Inputs'!G422),"",'Appraisal Inputs'!G422)</f>
        <v/>
      </c>
      <c r="R23" s="239" t="str">
        <f>IFERROR(Q23/Q21,"-")</f>
        <v>-</v>
      </c>
      <c r="S23" s="247"/>
      <c r="T23" s="666" t="str">
        <f>IF(ISBLANK('Appraisal Inputs'!H422),"",'Appraisal Inputs'!H422)</f>
        <v/>
      </c>
      <c r="U23" s="239" t="str">
        <f>IFERROR(T23/T21,"-")</f>
        <v>-</v>
      </c>
      <c r="V23" s="247"/>
      <c r="W23" s="666" t="str">
        <f>IF(ISBLANK('Appraisal Inputs'!I422),"",'Appraisal Inputs'!I422)</f>
        <v/>
      </c>
      <c r="X23" s="239" t="str">
        <f>IFERROR(W23/W21,"-")</f>
        <v>-</v>
      </c>
      <c r="Y23" s="247"/>
      <c r="Z23" s="666" t="str">
        <f>IF(ISBLANK('Appraisal Inputs'!J422),"",'Appraisal Inputs'!J422)</f>
        <v/>
      </c>
      <c r="AA23" s="239" t="str">
        <f>IFERROR(Z23/Z21,"-")</f>
        <v>-</v>
      </c>
      <c r="AB23" s="247"/>
      <c r="AC23" s="666" t="str">
        <f>IF(ISBLANK('Appraisal Inputs'!K422),"",'Appraisal Inputs'!K422)</f>
        <v/>
      </c>
      <c r="AD23" s="239" t="str">
        <f>IFERROR(AC23/AC21,"-")</f>
        <v>-</v>
      </c>
      <c r="AE23" s="247"/>
      <c r="AF23" s="666" t="str">
        <f>IF(ISBLANK('Appraisal Inputs'!L422),"",'Appraisal Inputs'!L422)</f>
        <v/>
      </c>
      <c r="AG23" s="239" t="str">
        <f>IFERROR(AF23/AF21,"-")</f>
        <v>-</v>
      </c>
      <c r="AH23" s="247"/>
      <c r="AI23" s="666" t="str">
        <f>IF(ISBLANK('Appraisal Inputs'!M422),"",'Appraisal Inputs'!M422)</f>
        <v/>
      </c>
      <c r="AJ23" s="239" t="str">
        <f>IFERROR(AI23/AI21,"-")</f>
        <v>-</v>
      </c>
      <c r="AK23" s="247"/>
      <c r="AL23" s="666" t="str">
        <f>IF(ISBLANK('Appraisal Inputs'!N422),"",'Appraisal Inputs'!N422)</f>
        <v/>
      </c>
      <c r="AM23" s="239" t="str">
        <f>IFERROR(AL23/AL21,"-")</f>
        <v>-</v>
      </c>
      <c r="AN23" s="247"/>
      <c r="AO23" s="666" t="str">
        <f>IF(ISBLANK('Appraisal Inputs'!O422),"",'Appraisal Inputs'!O422)</f>
        <v/>
      </c>
      <c r="AP23" s="239" t="str">
        <f>IFERROR(AO23/AO21,"-")</f>
        <v>-</v>
      </c>
      <c r="AQ23" s="247"/>
      <c r="AR23" s="666" t="str">
        <f>IF(ISBLANK('Appraisal Inputs'!P422),"",'Appraisal Inputs'!P422)</f>
        <v/>
      </c>
      <c r="AS23" s="239" t="str">
        <f>IFERROR(AR23/AR21,"-")</f>
        <v>-</v>
      </c>
      <c r="AT23" s="247"/>
      <c r="AU23" s="666" t="str">
        <f>IF(ISBLANK('Appraisal Inputs'!Q422),"",'Appraisal Inputs'!Q422)</f>
        <v/>
      </c>
      <c r="AV23" s="239" t="str">
        <f>IFERROR(AU23/AU21,"-")</f>
        <v>-</v>
      </c>
      <c r="AW23" s="247"/>
      <c r="AX23" s="666" t="str">
        <f>IF(ISBLANK('Appraisal Inputs'!R422),"",'Appraisal Inputs'!R422)</f>
        <v/>
      </c>
      <c r="AY23" s="239" t="str">
        <f>IFERROR(AX23/AX21,"-")</f>
        <v>-</v>
      </c>
      <c r="AZ23" s="247"/>
      <c r="BA23" s="666" t="str">
        <f>IF(ISBLANK('Appraisal Inputs'!S422),"",'Appraisal Inputs'!S422)</f>
        <v/>
      </c>
      <c r="BB23" s="239" t="str">
        <f>IFERROR(BA23/BA21,"-")</f>
        <v>-</v>
      </c>
      <c r="BC23" s="247"/>
      <c r="BD23" s="666" t="str">
        <f>IF(ISBLANK('Appraisal Inputs'!T422),"",'Appraisal Inputs'!T422)</f>
        <v/>
      </c>
      <c r="BE23" s="239" t="str">
        <f>IFERROR(BD23/BD21,"-")</f>
        <v>-</v>
      </c>
      <c r="BF23" s="247"/>
      <c r="BG23" s="666" t="str">
        <f>IF(ISBLANK('Appraisal Inputs'!U422),"",'Appraisal Inputs'!U422)</f>
        <v/>
      </c>
      <c r="BH23" s="239" t="str">
        <f>IFERROR(BG23/BG21,"-")</f>
        <v>-</v>
      </c>
      <c r="BI23" s="247"/>
      <c r="BJ23" s="666" t="str">
        <f>IF(ISBLANK('Appraisal Inputs'!V422),"",'Appraisal Inputs'!V422)</f>
        <v/>
      </c>
      <c r="BK23" s="239" t="str">
        <f>IFERROR(BJ23/BJ21,"-")</f>
        <v>-</v>
      </c>
      <c r="BL23" s="247"/>
      <c r="BM23" s="666" t="str">
        <f>IF(ISBLANK('Appraisal Inputs'!W422),"",'Appraisal Inputs'!W422)</f>
        <v/>
      </c>
      <c r="BN23" s="239" t="str">
        <f>IFERROR(BM23/BM21,"-")</f>
        <v>-</v>
      </c>
      <c r="BO23" s="254"/>
    </row>
    <row r="24" spans="1:67" x14ac:dyDescent="0.2">
      <c r="A24" s="765">
        <f t="shared" si="0"/>
        <v>0</v>
      </c>
      <c r="C24" s="227" t="str">
        <f>'Appraisal Inputs'!C423</f>
        <v>e.g. Payroll Taxes and Benefits</v>
      </c>
      <c r="E24" s="667" t="str">
        <f>'Key Data'!X6</f>
        <v/>
      </c>
      <c r="F24" s="233" t="str">
        <f>IFERROR(E24/E21,"-")</f>
        <v>-</v>
      </c>
      <c r="G24" s="219"/>
      <c r="H24" s="667" t="str">
        <f>IF(ISBLANK('Appraisal Inputs'!D423),"",'Appraisal Inputs'!D423)</f>
        <v/>
      </c>
      <c r="I24" s="233" t="str">
        <f>IFERROR(H24/H21,"-")</f>
        <v>-</v>
      </c>
      <c r="J24" s="247"/>
      <c r="K24" s="667" t="str">
        <f>IF(ISBLANK('Appraisal Inputs'!E423),"",'Appraisal Inputs'!E423)</f>
        <v/>
      </c>
      <c r="L24" s="233" t="str">
        <f>IFERROR(K24/K21,"-")</f>
        <v>-</v>
      </c>
      <c r="M24" s="247"/>
      <c r="N24" s="667" t="str">
        <f>IF(ISBLANK('Appraisal Inputs'!F423),"",'Appraisal Inputs'!F423)</f>
        <v/>
      </c>
      <c r="O24" s="233" t="str">
        <f>IFERROR(N24/N21,"-")</f>
        <v>-</v>
      </c>
      <c r="P24" s="247"/>
      <c r="Q24" s="667" t="str">
        <f>IF(ISBLANK('Appraisal Inputs'!G423),"",'Appraisal Inputs'!G423)</f>
        <v/>
      </c>
      <c r="R24" s="233" t="str">
        <f>IFERROR(Q24/Q21,"-")</f>
        <v>-</v>
      </c>
      <c r="S24" s="247"/>
      <c r="T24" s="667" t="str">
        <f>IF(ISBLANK('Appraisal Inputs'!H423),"",'Appraisal Inputs'!H423)</f>
        <v/>
      </c>
      <c r="U24" s="233" t="str">
        <f>IFERROR(T24/T21,"-")</f>
        <v>-</v>
      </c>
      <c r="V24" s="247"/>
      <c r="W24" s="667" t="str">
        <f>IF(ISBLANK('Appraisal Inputs'!I423),"",'Appraisal Inputs'!I423)</f>
        <v/>
      </c>
      <c r="X24" s="233" t="str">
        <f>IFERROR(W24/W21,"-")</f>
        <v>-</v>
      </c>
      <c r="Y24" s="247"/>
      <c r="Z24" s="667" t="str">
        <f>IF(ISBLANK('Appraisal Inputs'!J423),"",'Appraisal Inputs'!J423)</f>
        <v/>
      </c>
      <c r="AA24" s="233" t="str">
        <f>IFERROR(Z24/Z21,"-")</f>
        <v>-</v>
      </c>
      <c r="AB24" s="247"/>
      <c r="AC24" s="667" t="str">
        <f>IF(ISBLANK('Appraisal Inputs'!K423),"",'Appraisal Inputs'!K423)</f>
        <v/>
      </c>
      <c r="AD24" s="233" t="str">
        <f>IFERROR(AC24/AC21,"-")</f>
        <v>-</v>
      </c>
      <c r="AE24" s="247"/>
      <c r="AF24" s="667" t="str">
        <f>IF(ISBLANK('Appraisal Inputs'!L423),"",'Appraisal Inputs'!L423)</f>
        <v/>
      </c>
      <c r="AG24" s="233" t="str">
        <f>IFERROR(AF24/AF21,"-")</f>
        <v>-</v>
      </c>
      <c r="AH24" s="247"/>
      <c r="AI24" s="667" t="str">
        <f>IF(ISBLANK('Appraisal Inputs'!M423),"",'Appraisal Inputs'!M423)</f>
        <v/>
      </c>
      <c r="AJ24" s="233" t="str">
        <f>IFERROR(AI24/AI21,"-")</f>
        <v>-</v>
      </c>
      <c r="AK24" s="247"/>
      <c r="AL24" s="667" t="str">
        <f>IF(ISBLANK('Appraisal Inputs'!N423),"",'Appraisal Inputs'!N423)</f>
        <v/>
      </c>
      <c r="AM24" s="233" t="str">
        <f>IFERROR(AL24/AL21,"-")</f>
        <v>-</v>
      </c>
      <c r="AN24" s="247"/>
      <c r="AO24" s="667" t="str">
        <f>IF(ISBLANK('Appraisal Inputs'!O423),"",'Appraisal Inputs'!O423)</f>
        <v/>
      </c>
      <c r="AP24" s="233" t="str">
        <f>IFERROR(AO24/AO21,"-")</f>
        <v>-</v>
      </c>
      <c r="AQ24" s="247"/>
      <c r="AR24" s="667" t="str">
        <f>IF(ISBLANK('Appraisal Inputs'!P423),"",'Appraisal Inputs'!P423)</f>
        <v/>
      </c>
      <c r="AS24" s="233" t="str">
        <f>IFERROR(AR24/AR21,"-")</f>
        <v>-</v>
      </c>
      <c r="AT24" s="247"/>
      <c r="AU24" s="667" t="str">
        <f>IF(ISBLANK('Appraisal Inputs'!Q423),"",'Appraisal Inputs'!Q423)</f>
        <v/>
      </c>
      <c r="AV24" s="233" t="str">
        <f>IFERROR(AU24/AU21,"-")</f>
        <v>-</v>
      </c>
      <c r="AW24" s="247"/>
      <c r="AX24" s="667" t="str">
        <f>IF(ISBLANK('Appraisal Inputs'!R423),"",'Appraisal Inputs'!R423)</f>
        <v/>
      </c>
      <c r="AY24" s="233" t="str">
        <f>IFERROR(AX24/AX21,"-")</f>
        <v>-</v>
      </c>
      <c r="AZ24" s="247"/>
      <c r="BA24" s="667" t="str">
        <f>IF(ISBLANK('Appraisal Inputs'!S423),"",'Appraisal Inputs'!S423)</f>
        <v/>
      </c>
      <c r="BB24" s="233" t="str">
        <f>IFERROR(BA24/BA21,"-")</f>
        <v>-</v>
      </c>
      <c r="BC24" s="247"/>
      <c r="BD24" s="667" t="str">
        <f>IF(ISBLANK('Appraisal Inputs'!T423),"",'Appraisal Inputs'!T423)</f>
        <v/>
      </c>
      <c r="BE24" s="233" t="str">
        <f>IFERROR(BD24/BD21,"-")</f>
        <v>-</v>
      </c>
      <c r="BF24" s="247"/>
      <c r="BG24" s="667" t="str">
        <f>IF(ISBLANK('Appraisal Inputs'!U423),"",'Appraisal Inputs'!U423)</f>
        <v/>
      </c>
      <c r="BH24" s="233" t="str">
        <f>IFERROR(BG24/BG21,"-")</f>
        <v>-</v>
      </c>
      <c r="BI24" s="247"/>
      <c r="BJ24" s="667" t="str">
        <f>IF(ISBLANK('Appraisal Inputs'!V423),"",'Appraisal Inputs'!V423)</f>
        <v/>
      </c>
      <c r="BK24" s="233" t="str">
        <f>IFERROR(BJ24/BJ21,"-")</f>
        <v>-</v>
      </c>
      <c r="BL24" s="247"/>
      <c r="BM24" s="667" t="str">
        <f>IF(ISBLANK('Appraisal Inputs'!W423),"",'Appraisal Inputs'!W423)</f>
        <v/>
      </c>
      <c r="BN24" s="233" t="str">
        <f>IFERROR(BM24/BM21,"-")</f>
        <v>-</v>
      </c>
      <c r="BO24" s="254"/>
    </row>
    <row r="25" spans="1:67" x14ac:dyDescent="0.2">
      <c r="A25" s="765">
        <f t="shared" si="0"/>
        <v>0</v>
      </c>
      <c r="C25" s="227" t="str">
        <f>'Appraisal Inputs'!C424</f>
        <v>e.g. Resident Care</v>
      </c>
      <c r="E25" s="667" t="str">
        <f>'Key Data'!X7</f>
        <v/>
      </c>
      <c r="F25" s="233" t="str">
        <f>IFERROR(E25/E21,"-")</f>
        <v>-</v>
      </c>
      <c r="G25" s="219"/>
      <c r="H25" s="667" t="str">
        <f>IF(ISBLANK('Appraisal Inputs'!D424),"",'Appraisal Inputs'!D424)</f>
        <v/>
      </c>
      <c r="I25" s="233" t="str">
        <f>IFERROR(H25/H21,"-")</f>
        <v>-</v>
      </c>
      <c r="J25" s="247"/>
      <c r="K25" s="667" t="str">
        <f>IF(ISBLANK('Appraisal Inputs'!E424),"",'Appraisal Inputs'!E424)</f>
        <v/>
      </c>
      <c r="L25" s="233" t="str">
        <f>IFERROR(K25/K21,"-")</f>
        <v>-</v>
      </c>
      <c r="M25" s="247"/>
      <c r="N25" s="667" t="str">
        <f>IF(ISBLANK('Appraisal Inputs'!F424),"",'Appraisal Inputs'!F424)</f>
        <v/>
      </c>
      <c r="O25" s="233" t="str">
        <f>IFERROR(N25/N21,"-")</f>
        <v>-</v>
      </c>
      <c r="P25" s="247"/>
      <c r="Q25" s="667" t="str">
        <f>IF(ISBLANK('Appraisal Inputs'!G424),"",'Appraisal Inputs'!G424)</f>
        <v/>
      </c>
      <c r="R25" s="233" t="str">
        <f>IFERROR(Q25/Q21,"-")</f>
        <v>-</v>
      </c>
      <c r="S25" s="247"/>
      <c r="T25" s="667" t="str">
        <f>IF(ISBLANK('Appraisal Inputs'!H424),"",'Appraisal Inputs'!H424)</f>
        <v/>
      </c>
      <c r="U25" s="233" t="str">
        <f>IFERROR(T25/T21,"-")</f>
        <v>-</v>
      </c>
      <c r="V25" s="247"/>
      <c r="W25" s="667" t="str">
        <f>IF(ISBLANK('Appraisal Inputs'!I424),"",'Appraisal Inputs'!I424)</f>
        <v/>
      </c>
      <c r="X25" s="233" t="str">
        <f>IFERROR(W25/W21,"-")</f>
        <v>-</v>
      </c>
      <c r="Y25" s="247"/>
      <c r="Z25" s="667" t="str">
        <f>IF(ISBLANK('Appraisal Inputs'!J424),"",'Appraisal Inputs'!J424)</f>
        <v/>
      </c>
      <c r="AA25" s="233" t="str">
        <f>IFERROR(Z25/Z21,"-")</f>
        <v>-</v>
      </c>
      <c r="AB25" s="247"/>
      <c r="AC25" s="667" t="str">
        <f>IF(ISBLANK('Appraisal Inputs'!K424),"",'Appraisal Inputs'!K424)</f>
        <v/>
      </c>
      <c r="AD25" s="233" t="str">
        <f>IFERROR(AC25/AC21,"-")</f>
        <v>-</v>
      </c>
      <c r="AE25" s="247"/>
      <c r="AF25" s="667" t="str">
        <f>IF(ISBLANK('Appraisal Inputs'!L424),"",'Appraisal Inputs'!L424)</f>
        <v/>
      </c>
      <c r="AG25" s="233" t="str">
        <f>IFERROR(AF25/AF21,"-")</f>
        <v>-</v>
      </c>
      <c r="AH25" s="247"/>
      <c r="AI25" s="667" t="str">
        <f>IF(ISBLANK('Appraisal Inputs'!M424),"",'Appraisal Inputs'!M424)</f>
        <v/>
      </c>
      <c r="AJ25" s="233" t="str">
        <f>IFERROR(AI25/AI21,"-")</f>
        <v>-</v>
      </c>
      <c r="AK25" s="247"/>
      <c r="AL25" s="667" t="str">
        <f>IF(ISBLANK('Appraisal Inputs'!N424),"",'Appraisal Inputs'!N424)</f>
        <v/>
      </c>
      <c r="AM25" s="233" t="str">
        <f>IFERROR(AL25/AL21,"-")</f>
        <v>-</v>
      </c>
      <c r="AN25" s="247"/>
      <c r="AO25" s="667" t="str">
        <f>IF(ISBLANK('Appraisal Inputs'!O424),"",'Appraisal Inputs'!O424)</f>
        <v/>
      </c>
      <c r="AP25" s="233" t="str">
        <f>IFERROR(AO25/AO21,"-")</f>
        <v>-</v>
      </c>
      <c r="AQ25" s="247"/>
      <c r="AR25" s="667" t="str">
        <f>IF(ISBLANK('Appraisal Inputs'!P424),"",'Appraisal Inputs'!P424)</f>
        <v/>
      </c>
      <c r="AS25" s="233" t="str">
        <f>IFERROR(AR25/AR21,"-")</f>
        <v>-</v>
      </c>
      <c r="AT25" s="247"/>
      <c r="AU25" s="667" t="str">
        <f>IF(ISBLANK('Appraisal Inputs'!Q424),"",'Appraisal Inputs'!Q424)</f>
        <v/>
      </c>
      <c r="AV25" s="233" t="str">
        <f>IFERROR(AU25/AU21,"-")</f>
        <v>-</v>
      </c>
      <c r="AW25" s="247"/>
      <c r="AX25" s="667" t="str">
        <f>IF(ISBLANK('Appraisal Inputs'!R424),"",'Appraisal Inputs'!R424)</f>
        <v/>
      </c>
      <c r="AY25" s="233" t="str">
        <f>IFERROR(AX25/AX21,"-")</f>
        <v>-</v>
      </c>
      <c r="AZ25" s="247"/>
      <c r="BA25" s="667" t="str">
        <f>IF(ISBLANK('Appraisal Inputs'!S424),"",'Appraisal Inputs'!S424)</f>
        <v/>
      </c>
      <c r="BB25" s="233" t="str">
        <f>IFERROR(BA25/BA21,"-")</f>
        <v>-</v>
      </c>
      <c r="BC25" s="247"/>
      <c r="BD25" s="667" t="str">
        <f>IF(ISBLANK('Appraisal Inputs'!T424),"",'Appraisal Inputs'!T424)</f>
        <v/>
      </c>
      <c r="BE25" s="233" t="str">
        <f>IFERROR(BD25/BD21,"-")</f>
        <v>-</v>
      </c>
      <c r="BF25" s="247"/>
      <c r="BG25" s="667" t="str">
        <f>IF(ISBLANK('Appraisal Inputs'!U424),"",'Appraisal Inputs'!U424)</f>
        <v/>
      </c>
      <c r="BH25" s="233" t="str">
        <f>IFERROR(BG25/BG21,"-")</f>
        <v>-</v>
      </c>
      <c r="BI25" s="247"/>
      <c r="BJ25" s="667" t="str">
        <f>IF(ISBLANK('Appraisal Inputs'!V424),"",'Appraisal Inputs'!V424)</f>
        <v/>
      </c>
      <c r="BK25" s="233" t="str">
        <f>IFERROR(BJ25/BJ21,"-")</f>
        <v>-</v>
      </c>
      <c r="BL25" s="247"/>
      <c r="BM25" s="667" t="str">
        <f>IF(ISBLANK('Appraisal Inputs'!W424),"",'Appraisal Inputs'!W424)</f>
        <v/>
      </c>
      <c r="BN25" s="233" t="str">
        <f>IFERROR(BM25/BM21,"-")</f>
        <v>-</v>
      </c>
      <c r="BO25" s="254"/>
    </row>
    <row r="26" spans="1:67" x14ac:dyDescent="0.2">
      <c r="A26" s="765">
        <f t="shared" si="0"/>
        <v>0</v>
      </c>
      <c r="C26" s="227" t="str">
        <f>'Appraisal Inputs'!C425</f>
        <v>e.g. Food Services</v>
      </c>
      <c r="E26" s="667" t="str">
        <f>'Key Data'!X8</f>
        <v/>
      </c>
      <c r="F26" s="233" t="str">
        <f>IFERROR(E26/E21,"-")</f>
        <v>-</v>
      </c>
      <c r="G26" s="219"/>
      <c r="H26" s="667" t="str">
        <f>IF(ISBLANK('Appraisal Inputs'!D425),"",'Appraisal Inputs'!D425)</f>
        <v/>
      </c>
      <c r="I26" s="233" t="str">
        <f>IFERROR(H26/H21,"-")</f>
        <v>-</v>
      </c>
      <c r="J26" s="247"/>
      <c r="K26" s="667" t="str">
        <f>IF(ISBLANK('Appraisal Inputs'!E425),"",'Appraisal Inputs'!E425)</f>
        <v/>
      </c>
      <c r="L26" s="233" t="str">
        <f>IFERROR(K26/K21,"-")</f>
        <v>-</v>
      </c>
      <c r="M26" s="247"/>
      <c r="N26" s="667" t="str">
        <f>IF(ISBLANK('Appraisal Inputs'!F425),"",'Appraisal Inputs'!F425)</f>
        <v/>
      </c>
      <c r="O26" s="233" t="str">
        <f>IFERROR(N26/N21,"-")</f>
        <v>-</v>
      </c>
      <c r="P26" s="247"/>
      <c r="Q26" s="667" t="str">
        <f>IF(ISBLANK('Appraisal Inputs'!G425),"",'Appraisal Inputs'!G425)</f>
        <v/>
      </c>
      <c r="R26" s="233" t="str">
        <f>IFERROR(Q26/Q21,"-")</f>
        <v>-</v>
      </c>
      <c r="S26" s="247"/>
      <c r="T26" s="667" t="str">
        <f>IF(ISBLANK('Appraisal Inputs'!H425),"",'Appraisal Inputs'!H425)</f>
        <v/>
      </c>
      <c r="U26" s="233" t="str">
        <f>IFERROR(T26/T21,"-")</f>
        <v>-</v>
      </c>
      <c r="V26" s="247"/>
      <c r="W26" s="667" t="str">
        <f>IF(ISBLANK('Appraisal Inputs'!I425),"",'Appraisal Inputs'!I425)</f>
        <v/>
      </c>
      <c r="X26" s="233" t="str">
        <f>IFERROR(W26/W21,"-")</f>
        <v>-</v>
      </c>
      <c r="Y26" s="247"/>
      <c r="Z26" s="667" t="str">
        <f>IF(ISBLANK('Appraisal Inputs'!J425),"",'Appraisal Inputs'!J425)</f>
        <v/>
      </c>
      <c r="AA26" s="233" t="str">
        <f>IFERROR(Z26/Z21,"-")</f>
        <v>-</v>
      </c>
      <c r="AB26" s="247"/>
      <c r="AC26" s="667" t="str">
        <f>IF(ISBLANK('Appraisal Inputs'!K425),"",'Appraisal Inputs'!K425)</f>
        <v/>
      </c>
      <c r="AD26" s="233" t="str">
        <f>IFERROR(AC26/AC21,"-")</f>
        <v>-</v>
      </c>
      <c r="AE26" s="247"/>
      <c r="AF26" s="667" t="str">
        <f>IF(ISBLANK('Appraisal Inputs'!L425),"",'Appraisal Inputs'!L425)</f>
        <v/>
      </c>
      <c r="AG26" s="233" t="str">
        <f>IFERROR(AF26/AF21,"-")</f>
        <v>-</v>
      </c>
      <c r="AH26" s="247"/>
      <c r="AI26" s="667" t="str">
        <f>IF(ISBLANK('Appraisal Inputs'!M425),"",'Appraisal Inputs'!M425)</f>
        <v/>
      </c>
      <c r="AJ26" s="233" t="str">
        <f>IFERROR(AI26/AI21,"-")</f>
        <v>-</v>
      </c>
      <c r="AK26" s="247"/>
      <c r="AL26" s="667" t="str">
        <f>IF(ISBLANK('Appraisal Inputs'!N425),"",'Appraisal Inputs'!N425)</f>
        <v/>
      </c>
      <c r="AM26" s="233" t="str">
        <f>IFERROR(AL26/AL21,"-")</f>
        <v>-</v>
      </c>
      <c r="AN26" s="247"/>
      <c r="AO26" s="667" t="str">
        <f>IF(ISBLANK('Appraisal Inputs'!O425),"",'Appraisal Inputs'!O425)</f>
        <v/>
      </c>
      <c r="AP26" s="233" t="str">
        <f>IFERROR(AO26/AO21,"-")</f>
        <v>-</v>
      </c>
      <c r="AQ26" s="247"/>
      <c r="AR26" s="667" t="str">
        <f>IF(ISBLANK('Appraisal Inputs'!P425),"",'Appraisal Inputs'!P425)</f>
        <v/>
      </c>
      <c r="AS26" s="233" t="str">
        <f>IFERROR(AR26/AR21,"-")</f>
        <v>-</v>
      </c>
      <c r="AT26" s="247"/>
      <c r="AU26" s="667" t="str">
        <f>IF(ISBLANK('Appraisal Inputs'!Q425),"",'Appraisal Inputs'!Q425)</f>
        <v/>
      </c>
      <c r="AV26" s="233" t="str">
        <f>IFERROR(AU26/AU21,"-")</f>
        <v>-</v>
      </c>
      <c r="AW26" s="247"/>
      <c r="AX26" s="667" t="str">
        <f>IF(ISBLANK('Appraisal Inputs'!R425),"",'Appraisal Inputs'!R425)</f>
        <v/>
      </c>
      <c r="AY26" s="233" t="str">
        <f>IFERROR(AX26/AX21,"-")</f>
        <v>-</v>
      </c>
      <c r="AZ26" s="247"/>
      <c r="BA26" s="667" t="str">
        <f>IF(ISBLANK('Appraisal Inputs'!S425),"",'Appraisal Inputs'!S425)</f>
        <v/>
      </c>
      <c r="BB26" s="233" t="str">
        <f>IFERROR(BA26/BA21,"-")</f>
        <v>-</v>
      </c>
      <c r="BC26" s="247"/>
      <c r="BD26" s="667" t="str">
        <f>IF(ISBLANK('Appraisal Inputs'!T425),"",'Appraisal Inputs'!T425)</f>
        <v/>
      </c>
      <c r="BE26" s="233" t="str">
        <f>IFERROR(BD26/BD21,"-")</f>
        <v>-</v>
      </c>
      <c r="BF26" s="247"/>
      <c r="BG26" s="667" t="str">
        <f>IF(ISBLANK('Appraisal Inputs'!U425),"",'Appraisal Inputs'!U425)</f>
        <v/>
      </c>
      <c r="BH26" s="233" t="str">
        <f>IFERROR(BG26/BG21,"-")</f>
        <v>-</v>
      </c>
      <c r="BI26" s="247"/>
      <c r="BJ26" s="667" t="str">
        <f>IF(ISBLANK('Appraisal Inputs'!V425),"",'Appraisal Inputs'!V425)</f>
        <v/>
      </c>
      <c r="BK26" s="233" t="str">
        <f>IFERROR(BJ26/BJ21,"-")</f>
        <v>-</v>
      </c>
      <c r="BL26" s="247"/>
      <c r="BM26" s="667" t="str">
        <f>IF(ISBLANK('Appraisal Inputs'!W425),"",'Appraisal Inputs'!W425)</f>
        <v/>
      </c>
      <c r="BN26" s="233" t="str">
        <f>IFERROR(BM26/BM21,"-")</f>
        <v>-</v>
      </c>
      <c r="BO26" s="254"/>
    </row>
    <row r="27" spans="1:67" x14ac:dyDescent="0.2">
      <c r="A27" s="765">
        <f t="shared" si="0"/>
        <v>0</v>
      </c>
      <c r="C27" s="227" t="str">
        <f>'Appraisal Inputs'!C426</f>
        <v>e.g. Activities</v>
      </c>
      <c r="E27" s="667" t="str">
        <f>'Key Data'!X9</f>
        <v/>
      </c>
      <c r="F27" s="233" t="str">
        <f>IFERROR(E27/E21,"-")</f>
        <v>-</v>
      </c>
      <c r="G27" s="219"/>
      <c r="H27" s="667" t="str">
        <f>IF(ISBLANK('Appraisal Inputs'!D426),"",'Appraisal Inputs'!D426)</f>
        <v/>
      </c>
      <c r="I27" s="233" t="str">
        <f>IFERROR(H27/H21,"-")</f>
        <v>-</v>
      </c>
      <c r="J27" s="247"/>
      <c r="K27" s="667" t="str">
        <f>IF(ISBLANK('Appraisal Inputs'!E426),"",'Appraisal Inputs'!E426)</f>
        <v/>
      </c>
      <c r="L27" s="233" t="str">
        <f>IFERROR(K27/K21,"-")</f>
        <v>-</v>
      </c>
      <c r="M27" s="247"/>
      <c r="N27" s="667" t="str">
        <f>IF(ISBLANK('Appraisal Inputs'!F426),"",'Appraisal Inputs'!F426)</f>
        <v/>
      </c>
      <c r="O27" s="233" t="str">
        <f>IFERROR(N27/N21,"-")</f>
        <v>-</v>
      </c>
      <c r="P27" s="247"/>
      <c r="Q27" s="667" t="str">
        <f>IF(ISBLANK('Appraisal Inputs'!G426),"",'Appraisal Inputs'!G426)</f>
        <v/>
      </c>
      <c r="R27" s="233" t="str">
        <f>IFERROR(Q27/Q21,"-")</f>
        <v>-</v>
      </c>
      <c r="S27" s="247"/>
      <c r="T27" s="667" t="str">
        <f>IF(ISBLANK('Appraisal Inputs'!H426),"",'Appraisal Inputs'!H426)</f>
        <v/>
      </c>
      <c r="U27" s="233" t="str">
        <f>IFERROR(T27/T21,"-")</f>
        <v>-</v>
      </c>
      <c r="V27" s="247"/>
      <c r="W27" s="667" t="str">
        <f>IF(ISBLANK('Appraisal Inputs'!I426),"",'Appraisal Inputs'!I426)</f>
        <v/>
      </c>
      <c r="X27" s="233" t="str">
        <f>IFERROR(W27/W21,"-")</f>
        <v>-</v>
      </c>
      <c r="Y27" s="247"/>
      <c r="Z27" s="667" t="str">
        <f>IF(ISBLANK('Appraisal Inputs'!J426),"",'Appraisal Inputs'!J426)</f>
        <v/>
      </c>
      <c r="AA27" s="233" t="str">
        <f>IFERROR(Z27/Z21,"-")</f>
        <v>-</v>
      </c>
      <c r="AB27" s="247"/>
      <c r="AC27" s="667" t="str">
        <f>IF(ISBLANK('Appraisal Inputs'!K426),"",'Appraisal Inputs'!K426)</f>
        <v/>
      </c>
      <c r="AD27" s="233" t="str">
        <f>IFERROR(AC27/AC21,"-")</f>
        <v>-</v>
      </c>
      <c r="AE27" s="247"/>
      <c r="AF27" s="667" t="str">
        <f>IF(ISBLANK('Appraisal Inputs'!L426),"",'Appraisal Inputs'!L426)</f>
        <v/>
      </c>
      <c r="AG27" s="233" t="str">
        <f>IFERROR(AF27/AF21,"-")</f>
        <v>-</v>
      </c>
      <c r="AH27" s="247"/>
      <c r="AI27" s="667" t="str">
        <f>IF(ISBLANK('Appraisal Inputs'!M426),"",'Appraisal Inputs'!M426)</f>
        <v/>
      </c>
      <c r="AJ27" s="233" t="str">
        <f>IFERROR(AI27/AI21,"-")</f>
        <v>-</v>
      </c>
      <c r="AK27" s="247"/>
      <c r="AL27" s="667" t="str">
        <f>IF(ISBLANK('Appraisal Inputs'!N426),"",'Appraisal Inputs'!N426)</f>
        <v/>
      </c>
      <c r="AM27" s="233" t="str">
        <f>IFERROR(AL27/AL21,"-")</f>
        <v>-</v>
      </c>
      <c r="AN27" s="247"/>
      <c r="AO27" s="667" t="str">
        <f>IF(ISBLANK('Appraisal Inputs'!O426),"",'Appraisal Inputs'!O426)</f>
        <v/>
      </c>
      <c r="AP27" s="233" t="str">
        <f>IFERROR(AO27/AO21,"-")</f>
        <v>-</v>
      </c>
      <c r="AQ27" s="247"/>
      <c r="AR27" s="667" t="str">
        <f>IF(ISBLANK('Appraisal Inputs'!P426),"",'Appraisal Inputs'!P426)</f>
        <v/>
      </c>
      <c r="AS27" s="233" t="str">
        <f>IFERROR(AR27/AR21,"-")</f>
        <v>-</v>
      </c>
      <c r="AT27" s="247"/>
      <c r="AU27" s="667" t="str">
        <f>IF(ISBLANK('Appraisal Inputs'!Q426),"",'Appraisal Inputs'!Q426)</f>
        <v/>
      </c>
      <c r="AV27" s="233" t="str">
        <f>IFERROR(AU27/AU21,"-")</f>
        <v>-</v>
      </c>
      <c r="AW27" s="247"/>
      <c r="AX27" s="667" t="str">
        <f>IF(ISBLANK('Appraisal Inputs'!R426),"",'Appraisal Inputs'!R426)</f>
        <v/>
      </c>
      <c r="AY27" s="233" t="str">
        <f>IFERROR(AX27/AX21,"-")</f>
        <v>-</v>
      </c>
      <c r="AZ27" s="247"/>
      <c r="BA27" s="667" t="str">
        <f>IF(ISBLANK('Appraisal Inputs'!S426),"",'Appraisal Inputs'!S426)</f>
        <v/>
      </c>
      <c r="BB27" s="233" t="str">
        <f>IFERROR(BA27/BA21,"-")</f>
        <v>-</v>
      </c>
      <c r="BC27" s="247"/>
      <c r="BD27" s="667" t="str">
        <f>IF(ISBLANK('Appraisal Inputs'!T426),"",'Appraisal Inputs'!T426)</f>
        <v/>
      </c>
      <c r="BE27" s="233" t="str">
        <f>IFERROR(BD27/BD21,"-")</f>
        <v>-</v>
      </c>
      <c r="BF27" s="247"/>
      <c r="BG27" s="667" t="str">
        <f>IF(ISBLANK('Appraisal Inputs'!U426),"",'Appraisal Inputs'!U426)</f>
        <v/>
      </c>
      <c r="BH27" s="233" t="str">
        <f>IFERROR(BG27/BG21,"-")</f>
        <v>-</v>
      </c>
      <c r="BI27" s="247"/>
      <c r="BJ27" s="667" t="str">
        <f>IF(ISBLANK('Appraisal Inputs'!V426),"",'Appraisal Inputs'!V426)</f>
        <v/>
      </c>
      <c r="BK27" s="233" t="str">
        <f>IFERROR(BJ27/BJ21,"-")</f>
        <v>-</v>
      </c>
      <c r="BL27" s="247"/>
      <c r="BM27" s="667" t="str">
        <f>IF(ISBLANK('Appraisal Inputs'!W426),"",'Appraisal Inputs'!W426)</f>
        <v/>
      </c>
      <c r="BN27" s="233" t="str">
        <f>IFERROR(BM27/BM21,"-")</f>
        <v>-</v>
      </c>
      <c r="BO27" s="254"/>
    </row>
    <row r="28" spans="1:67" x14ac:dyDescent="0.2">
      <c r="A28" s="765">
        <f t="shared" si="0"/>
        <v>0</v>
      </c>
      <c r="C28" s="227" t="str">
        <f>'Appraisal Inputs'!C427</f>
        <v>e.g. Housekeeping  &amp; Laundry</v>
      </c>
      <c r="E28" s="667" t="str">
        <f>'Key Data'!X10</f>
        <v/>
      </c>
      <c r="F28" s="233" t="str">
        <f>IFERROR(E28/E21,"-")</f>
        <v>-</v>
      </c>
      <c r="G28" s="219"/>
      <c r="H28" s="667" t="str">
        <f>IF(ISBLANK('Appraisal Inputs'!D427),"",'Appraisal Inputs'!D427)</f>
        <v/>
      </c>
      <c r="I28" s="233" t="str">
        <f>IFERROR(H28/H21,"-")</f>
        <v>-</v>
      </c>
      <c r="J28" s="247"/>
      <c r="K28" s="667" t="str">
        <f>IF(ISBLANK('Appraisal Inputs'!E427),"",'Appraisal Inputs'!E427)</f>
        <v/>
      </c>
      <c r="L28" s="233" t="str">
        <f>IFERROR(K28/K21,"-")</f>
        <v>-</v>
      </c>
      <c r="M28" s="247"/>
      <c r="N28" s="667" t="str">
        <f>IF(ISBLANK('Appraisal Inputs'!F427),"",'Appraisal Inputs'!F427)</f>
        <v/>
      </c>
      <c r="O28" s="233" t="str">
        <f>IFERROR(N28/N21,"-")</f>
        <v>-</v>
      </c>
      <c r="P28" s="247"/>
      <c r="Q28" s="667" t="str">
        <f>IF(ISBLANK('Appraisal Inputs'!G427),"",'Appraisal Inputs'!G427)</f>
        <v/>
      </c>
      <c r="R28" s="233" t="str">
        <f>IFERROR(Q28/Q21,"-")</f>
        <v>-</v>
      </c>
      <c r="S28" s="247"/>
      <c r="T28" s="667" t="str">
        <f>IF(ISBLANK('Appraisal Inputs'!H427),"",'Appraisal Inputs'!H427)</f>
        <v/>
      </c>
      <c r="U28" s="233" t="str">
        <f>IFERROR(T28/T21,"-")</f>
        <v>-</v>
      </c>
      <c r="V28" s="247"/>
      <c r="W28" s="667" t="str">
        <f>IF(ISBLANK('Appraisal Inputs'!I427),"",'Appraisal Inputs'!I427)</f>
        <v/>
      </c>
      <c r="X28" s="233" t="str">
        <f>IFERROR(W28/W21,"-")</f>
        <v>-</v>
      </c>
      <c r="Y28" s="247"/>
      <c r="Z28" s="667" t="str">
        <f>IF(ISBLANK('Appraisal Inputs'!J427),"",'Appraisal Inputs'!J427)</f>
        <v/>
      </c>
      <c r="AA28" s="233" t="str">
        <f>IFERROR(Z28/Z21,"-")</f>
        <v>-</v>
      </c>
      <c r="AB28" s="247"/>
      <c r="AC28" s="667" t="str">
        <f>IF(ISBLANK('Appraisal Inputs'!K427),"",'Appraisal Inputs'!K427)</f>
        <v/>
      </c>
      <c r="AD28" s="233" t="str">
        <f>IFERROR(AC28/AC21,"-")</f>
        <v>-</v>
      </c>
      <c r="AE28" s="247"/>
      <c r="AF28" s="667" t="str">
        <f>IF(ISBLANK('Appraisal Inputs'!L427),"",'Appraisal Inputs'!L427)</f>
        <v/>
      </c>
      <c r="AG28" s="233" t="str">
        <f>IFERROR(AF28/AF21,"-")</f>
        <v>-</v>
      </c>
      <c r="AH28" s="247"/>
      <c r="AI28" s="667" t="str">
        <f>IF(ISBLANK('Appraisal Inputs'!M427),"",'Appraisal Inputs'!M427)</f>
        <v/>
      </c>
      <c r="AJ28" s="233" t="str">
        <f>IFERROR(AI28/AI21,"-")</f>
        <v>-</v>
      </c>
      <c r="AK28" s="247"/>
      <c r="AL28" s="667" t="str">
        <f>IF(ISBLANK('Appraisal Inputs'!N427),"",'Appraisal Inputs'!N427)</f>
        <v/>
      </c>
      <c r="AM28" s="233" t="str">
        <f>IFERROR(AL28/AL21,"-")</f>
        <v>-</v>
      </c>
      <c r="AN28" s="247"/>
      <c r="AO28" s="667" t="str">
        <f>IF(ISBLANK('Appraisal Inputs'!O427),"",'Appraisal Inputs'!O427)</f>
        <v/>
      </c>
      <c r="AP28" s="233" t="str">
        <f>IFERROR(AO28/AO21,"-")</f>
        <v>-</v>
      </c>
      <c r="AQ28" s="247"/>
      <c r="AR28" s="667" t="str">
        <f>IF(ISBLANK('Appraisal Inputs'!P427),"",'Appraisal Inputs'!P427)</f>
        <v/>
      </c>
      <c r="AS28" s="233" t="str">
        <f>IFERROR(AR28/AR21,"-")</f>
        <v>-</v>
      </c>
      <c r="AT28" s="247"/>
      <c r="AU28" s="667" t="str">
        <f>IF(ISBLANK('Appraisal Inputs'!Q427),"",'Appraisal Inputs'!Q427)</f>
        <v/>
      </c>
      <c r="AV28" s="233" t="str">
        <f>IFERROR(AU28/AU21,"-")</f>
        <v>-</v>
      </c>
      <c r="AW28" s="247"/>
      <c r="AX28" s="667" t="str">
        <f>IF(ISBLANK('Appraisal Inputs'!R427),"",'Appraisal Inputs'!R427)</f>
        <v/>
      </c>
      <c r="AY28" s="233" t="str">
        <f>IFERROR(AX28/AX21,"-")</f>
        <v>-</v>
      </c>
      <c r="AZ28" s="247"/>
      <c r="BA28" s="667" t="str">
        <f>IF(ISBLANK('Appraisal Inputs'!S427),"",'Appraisal Inputs'!S427)</f>
        <v/>
      </c>
      <c r="BB28" s="233" t="str">
        <f>IFERROR(BA28/BA21,"-")</f>
        <v>-</v>
      </c>
      <c r="BC28" s="247"/>
      <c r="BD28" s="667" t="str">
        <f>IF(ISBLANK('Appraisal Inputs'!T427),"",'Appraisal Inputs'!T427)</f>
        <v/>
      </c>
      <c r="BE28" s="233" t="str">
        <f>IFERROR(BD28/BD21,"-")</f>
        <v>-</v>
      </c>
      <c r="BF28" s="247"/>
      <c r="BG28" s="667" t="str">
        <f>IF(ISBLANK('Appraisal Inputs'!U427),"",'Appraisal Inputs'!U427)</f>
        <v/>
      </c>
      <c r="BH28" s="233" t="str">
        <f>IFERROR(BG28/BG21,"-")</f>
        <v>-</v>
      </c>
      <c r="BI28" s="247"/>
      <c r="BJ28" s="667" t="str">
        <f>IF(ISBLANK('Appraisal Inputs'!V427),"",'Appraisal Inputs'!V427)</f>
        <v/>
      </c>
      <c r="BK28" s="233" t="str">
        <f>IFERROR(BJ28/BJ21,"-")</f>
        <v>-</v>
      </c>
      <c r="BL28" s="247"/>
      <c r="BM28" s="667" t="str">
        <f>IF(ISBLANK('Appraisal Inputs'!W427),"",'Appraisal Inputs'!W427)</f>
        <v/>
      </c>
      <c r="BN28" s="233" t="str">
        <f>IFERROR(BM28/BM21,"-")</f>
        <v>-</v>
      </c>
      <c r="BO28" s="254"/>
    </row>
    <row r="29" spans="1:67" x14ac:dyDescent="0.2">
      <c r="A29" s="765">
        <f t="shared" si="0"/>
        <v>0</v>
      </c>
      <c r="C29" s="227" t="str">
        <f>'Appraisal Inputs'!C428</f>
        <v>e.g. Maintenance</v>
      </c>
      <c r="E29" s="667" t="str">
        <f>'Key Data'!X11</f>
        <v/>
      </c>
      <c r="F29" s="233" t="str">
        <f>IFERROR(E29/E21,"-")</f>
        <v>-</v>
      </c>
      <c r="G29" s="219"/>
      <c r="H29" s="667" t="str">
        <f>IF(ISBLANK('Appraisal Inputs'!D428),"",'Appraisal Inputs'!D428)</f>
        <v/>
      </c>
      <c r="I29" s="233" t="str">
        <f>IFERROR(H29/H21,"-")</f>
        <v>-</v>
      </c>
      <c r="J29" s="247"/>
      <c r="K29" s="667" t="str">
        <f>IF(ISBLANK('Appraisal Inputs'!E428),"",'Appraisal Inputs'!E428)</f>
        <v/>
      </c>
      <c r="L29" s="233" t="str">
        <f>IFERROR(K29/K21,"-")</f>
        <v>-</v>
      </c>
      <c r="M29" s="247"/>
      <c r="N29" s="667" t="str">
        <f>IF(ISBLANK('Appraisal Inputs'!F428),"",'Appraisal Inputs'!F428)</f>
        <v/>
      </c>
      <c r="O29" s="233" t="str">
        <f>IFERROR(N29/N21,"-")</f>
        <v>-</v>
      </c>
      <c r="P29" s="247"/>
      <c r="Q29" s="667" t="str">
        <f>IF(ISBLANK('Appraisal Inputs'!G428),"",'Appraisal Inputs'!G428)</f>
        <v/>
      </c>
      <c r="R29" s="233" t="str">
        <f>IFERROR(Q29/Q21,"-")</f>
        <v>-</v>
      </c>
      <c r="S29" s="247"/>
      <c r="T29" s="667" t="str">
        <f>IF(ISBLANK('Appraisal Inputs'!H428),"",'Appraisal Inputs'!H428)</f>
        <v/>
      </c>
      <c r="U29" s="233" t="str">
        <f>IFERROR(T29/T21,"-")</f>
        <v>-</v>
      </c>
      <c r="V29" s="247"/>
      <c r="W29" s="667" t="str">
        <f>IF(ISBLANK('Appraisal Inputs'!I428),"",'Appraisal Inputs'!I428)</f>
        <v/>
      </c>
      <c r="X29" s="233" t="str">
        <f>IFERROR(W29/W21,"-")</f>
        <v>-</v>
      </c>
      <c r="Y29" s="247"/>
      <c r="Z29" s="667" t="str">
        <f>IF(ISBLANK('Appraisal Inputs'!J428),"",'Appraisal Inputs'!J428)</f>
        <v/>
      </c>
      <c r="AA29" s="233" t="str">
        <f>IFERROR(Z29/Z21,"-")</f>
        <v>-</v>
      </c>
      <c r="AB29" s="247"/>
      <c r="AC29" s="667" t="str">
        <f>IF(ISBLANK('Appraisal Inputs'!K428),"",'Appraisal Inputs'!K428)</f>
        <v/>
      </c>
      <c r="AD29" s="233" t="str">
        <f>IFERROR(AC29/AC21,"-")</f>
        <v>-</v>
      </c>
      <c r="AE29" s="247"/>
      <c r="AF29" s="667" t="str">
        <f>IF(ISBLANK('Appraisal Inputs'!L428),"",'Appraisal Inputs'!L428)</f>
        <v/>
      </c>
      <c r="AG29" s="233" t="str">
        <f>IFERROR(AF29/AF21,"-")</f>
        <v>-</v>
      </c>
      <c r="AH29" s="247"/>
      <c r="AI29" s="667" t="str">
        <f>IF(ISBLANK('Appraisal Inputs'!M428),"",'Appraisal Inputs'!M428)</f>
        <v/>
      </c>
      <c r="AJ29" s="233" t="str">
        <f>IFERROR(AI29/AI21,"-")</f>
        <v>-</v>
      </c>
      <c r="AK29" s="247"/>
      <c r="AL29" s="667" t="str">
        <f>IF(ISBLANK('Appraisal Inputs'!N428),"",'Appraisal Inputs'!N428)</f>
        <v/>
      </c>
      <c r="AM29" s="233" t="str">
        <f>IFERROR(AL29/AL21,"-")</f>
        <v>-</v>
      </c>
      <c r="AN29" s="247"/>
      <c r="AO29" s="667" t="str">
        <f>IF(ISBLANK('Appraisal Inputs'!O428),"",'Appraisal Inputs'!O428)</f>
        <v/>
      </c>
      <c r="AP29" s="233" t="str">
        <f>IFERROR(AO29/AO21,"-")</f>
        <v>-</v>
      </c>
      <c r="AQ29" s="247"/>
      <c r="AR29" s="667" t="str">
        <f>IF(ISBLANK('Appraisal Inputs'!P428),"",'Appraisal Inputs'!P428)</f>
        <v/>
      </c>
      <c r="AS29" s="233" t="str">
        <f>IFERROR(AR29/AR21,"-")</f>
        <v>-</v>
      </c>
      <c r="AT29" s="247"/>
      <c r="AU29" s="667" t="str">
        <f>IF(ISBLANK('Appraisal Inputs'!Q428),"",'Appraisal Inputs'!Q428)</f>
        <v/>
      </c>
      <c r="AV29" s="233" t="str">
        <f>IFERROR(AU29/AU21,"-")</f>
        <v>-</v>
      </c>
      <c r="AW29" s="247"/>
      <c r="AX29" s="667" t="str">
        <f>IF(ISBLANK('Appraisal Inputs'!R428),"",'Appraisal Inputs'!R428)</f>
        <v/>
      </c>
      <c r="AY29" s="233" t="str">
        <f>IFERROR(AX29/AX21,"-")</f>
        <v>-</v>
      </c>
      <c r="AZ29" s="247"/>
      <c r="BA29" s="667" t="str">
        <f>IF(ISBLANK('Appraisal Inputs'!S428),"",'Appraisal Inputs'!S428)</f>
        <v/>
      </c>
      <c r="BB29" s="233" t="str">
        <f>IFERROR(BA29/BA21,"-")</f>
        <v>-</v>
      </c>
      <c r="BC29" s="247"/>
      <c r="BD29" s="667" t="str">
        <f>IF(ISBLANK('Appraisal Inputs'!T428),"",'Appraisal Inputs'!T428)</f>
        <v/>
      </c>
      <c r="BE29" s="233" t="str">
        <f>IFERROR(BD29/BD21,"-")</f>
        <v>-</v>
      </c>
      <c r="BF29" s="247"/>
      <c r="BG29" s="667" t="str">
        <f>IF(ISBLANK('Appraisal Inputs'!U428),"",'Appraisal Inputs'!U428)</f>
        <v/>
      </c>
      <c r="BH29" s="233" t="str">
        <f>IFERROR(BG29/BG21,"-")</f>
        <v>-</v>
      </c>
      <c r="BI29" s="247"/>
      <c r="BJ29" s="667" t="str">
        <f>IF(ISBLANK('Appraisal Inputs'!V428),"",'Appraisal Inputs'!V428)</f>
        <v/>
      </c>
      <c r="BK29" s="233" t="str">
        <f>IFERROR(BJ29/BJ21,"-")</f>
        <v>-</v>
      </c>
      <c r="BL29" s="247"/>
      <c r="BM29" s="667" t="str">
        <f>IF(ISBLANK('Appraisal Inputs'!W428),"",'Appraisal Inputs'!W428)</f>
        <v/>
      </c>
      <c r="BN29" s="233" t="str">
        <f>IFERROR(BM29/BM21,"-")</f>
        <v>-</v>
      </c>
      <c r="BO29" s="254"/>
    </row>
    <row r="30" spans="1:67" x14ac:dyDescent="0.2">
      <c r="A30" s="765">
        <f t="shared" si="0"/>
        <v>0</v>
      </c>
      <c r="C30" s="227" t="str">
        <f>'Appraisal Inputs'!C429</f>
        <v>e.g. Utilities</v>
      </c>
      <c r="E30" s="667" t="str">
        <f>'Key Data'!X12</f>
        <v/>
      </c>
      <c r="F30" s="233" t="str">
        <f>IFERROR(E30/E21,"-")</f>
        <v>-</v>
      </c>
      <c r="G30" s="219"/>
      <c r="H30" s="667" t="str">
        <f>IF(ISBLANK('Appraisal Inputs'!D429),"",'Appraisal Inputs'!D429)</f>
        <v/>
      </c>
      <c r="I30" s="233" t="str">
        <f>IFERROR(H30/H21,"-")</f>
        <v>-</v>
      </c>
      <c r="J30" s="247"/>
      <c r="K30" s="667" t="str">
        <f>IF(ISBLANK('Appraisal Inputs'!E429),"",'Appraisal Inputs'!E429)</f>
        <v/>
      </c>
      <c r="L30" s="233" t="str">
        <f>IFERROR(K30/K21,"-")</f>
        <v>-</v>
      </c>
      <c r="M30" s="247"/>
      <c r="N30" s="667" t="str">
        <f>IF(ISBLANK('Appraisal Inputs'!F429),"",'Appraisal Inputs'!F429)</f>
        <v/>
      </c>
      <c r="O30" s="233" t="str">
        <f>IFERROR(N30/N21,"-")</f>
        <v>-</v>
      </c>
      <c r="P30" s="247"/>
      <c r="Q30" s="667" t="str">
        <f>IF(ISBLANK('Appraisal Inputs'!G429),"",'Appraisal Inputs'!G429)</f>
        <v/>
      </c>
      <c r="R30" s="233" t="str">
        <f>IFERROR(Q30/Q21,"-")</f>
        <v>-</v>
      </c>
      <c r="S30" s="247"/>
      <c r="T30" s="667" t="str">
        <f>IF(ISBLANK('Appraisal Inputs'!H429),"",'Appraisal Inputs'!H429)</f>
        <v/>
      </c>
      <c r="U30" s="233" t="str">
        <f>IFERROR(T30/T21,"-")</f>
        <v>-</v>
      </c>
      <c r="V30" s="247"/>
      <c r="W30" s="667" t="str">
        <f>IF(ISBLANK('Appraisal Inputs'!I429),"",'Appraisal Inputs'!I429)</f>
        <v/>
      </c>
      <c r="X30" s="233" t="str">
        <f>IFERROR(W30/W21,"-")</f>
        <v>-</v>
      </c>
      <c r="Y30" s="247"/>
      <c r="Z30" s="667" t="str">
        <f>IF(ISBLANK('Appraisal Inputs'!J429),"",'Appraisal Inputs'!J429)</f>
        <v/>
      </c>
      <c r="AA30" s="233" t="str">
        <f>IFERROR(Z30/Z21,"-")</f>
        <v>-</v>
      </c>
      <c r="AB30" s="247"/>
      <c r="AC30" s="667" t="str">
        <f>IF(ISBLANK('Appraisal Inputs'!K429),"",'Appraisal Inputs'!K429)</f>
        <v/>
      </c>
      <c r="AD30" s="233" t="str">
        <f>IFERROR(AC30/AC21,"-")</f>
        <v>-</v>
      </c>
      <c r="AE30" s="247"/>
      <c r="AF30" s="667" t="str">
        <f>IF(ISBLANK('Appraisal Inputs'!L429),"",'Appraisal Inputs'!L429)</f>
        <v/>
      </c>
      <c r="AG30" s="233" t="str">
        <f>IFERROR(AF30/AF21,"-")</f>
        <v>-</v>
      </c>
      <c r="AH30" s="247"/>
      <c r="AI30" s="667" t="str">
        <f>IF(ISBLANK('Appraisal Inputs'!M429),"",'Appraisal Inputs'!M429)</f>
        <v/>
      </c>
      <c r="AJ30" s="233" t="str">
        <f>IFERROR(AI30/AI21,"-")</f>
        <v>-</v>
      </c>
      <c r="AK30" s="247"/>
      <c r="AL30" s="667" t="str">
        <f>IF(ISBLANK('Appraisal Inputs'!N429),"",'Appraisal Inputs'!N429)</f>
        <v/>
      </c>
      <c r="AM30" s="233" t="str">
        <f>IFERROR(AL30/AL21,"-")</f>
        <v>-</v>
      </c>
      <c r="AN30" s="247"/>
      <c r="AO30" s="667" t="str">
        <f>IF(ISBLANK('Appraisal Inputs'!O429),"",'Appraisal Inputs'!O429)</f>
        <v/>
      </c>
      <c r="AP30" s="233" t="str">
        <f>IFERROR(AO30/AO21,"-")</f>
        <v>-</v>
      </c>
      <c r="AQ30" s="247"/>
      <c r="AR30" s="667" t="str">
        <f>IF(ISBLANK('Appraisal Inputs'!P429),"",'Appraisal Inputs'!P429)</f>
        <v/>
      </c>
      <c r="AS30" s="233" t="str">
        <f>IFERROR(AR30/AR21,"-")</f>
        <v>-</v>
      </c>
      <c r="AT30" s="247"/>
      <c r="AU30" s="667" t="str">
        <f>IF(ISBLANK('Appraisal Inputs'!Q429),"",'Appraisal Inputs'!Q429)</f>
        <v/>
      </c>
      <c r="AV30" s="233" t="str">
        <f>IFERROR(AU30/AU21,"-")</f>
        <v>-</v>
      </c>
      <c r="AW30" s="247"/>
      <c r="AX30" s="667" t="str">
        <f>IF(ISBLANK('Appraisal Inputs'!R429),"",'Appraisal Inputs'!R429)</f>
        <v/>
      </c>
      <c r="AY30" s="233" t="str">
        <f>IFERROR(AX30/AX21,"-")</f>
        <v>-</v>
      </c>
      <c r="AZ30" s="247"/>
      <c r="BA30" s="667" t="str">
        <f>IF(ISBLANK('Appraisal Inputs'!S429),"",'Appraisal Inputs'!S429)</f>
        <v/>
      </c>
      <c r="BB30" s="233" t="str">
        <f>IFERROR(BA30/BA21,"-")</f>
        <v>-</v>
      </c>
      <c r="BC30" s="247"/>
      <c r="BD30" s="667" t="str">
        <f>IF(ISBLANK('Appraisal Inputs'!T429),"",'Appraisal Inputs'!T429)</f>
        <v/>
      </c>
      <c r="BE30" s="233" t="str">
        <f>IFERROR(BD30/BD21,"-")</f>
        <v>-</v>
      </c>
      <c r="BF30" s="247"/>
      <c r="BG30" s="667" t="str">
        <f>IF(ISBLANK('Appraisal Inputs'!U429),"",'Appraisal Inputs'!U429)</f>
        <v/>
      </c>
      <c r="BH30" s="233" t="str">
        <f>IFERROR(BG30/BG21,"-")</f>
        <v>-</v>
      </c>
      <c r="BI30" s="247"/>
      <c r="BJ30" s="667" t="str">
        <f>IF(ISBLANK('Appraisal Inputs'!V429),"",'Appraisal Inputs'!V429)</f>
        <v/>
      </c>
      <c r="BK30" s="233" t="str">
        <f>IFERROR(BJ30/BJ21,"-")</f>
        <v>-</v>
      </c>
      <c r="BL30" s="247"/>
      <c r="BM30" s="667" t="str">
        <f>IF(ISBLANK('Appraisal Inputs'!W429),"",'Appraisal Inputs'!W429)</f>
        <v/>
      </c>
      <c r="BN30" s="233" t="str">
        <f>IFERROR(BM30/BM21,"-")</f>
        <v>-</v>
      </c>
      <c r="BO30" s="254"/>
    </row>
    <row r="31" spans="1:67" x14ac:dyDescent="0.2">
      <c r="A31" s="765">
        <f t="shared" si="0"/>
        <v>0</v>
      </c>
      <c r="C31" s="227" t="str">
        <f>'Appraisal Inputs'!C430</f>
        <v>e.g. Insurance (property &amp; liability)</v>
      </c>
      <c r="E31" s="667" t="str">
        <f>'Key Data'!X13</f>
        <v/>
      </c>
      <c r="F31" s="233" t="str">
        <f>IFERROR(E31/E21,"-")</f>
        <v>-</v>
      </c>
      <c r="G31" s="219"/>
      <c r="H31" s="667" t="str">
        <f>IF(ISBLANK('Appraisal Inputs'!D430),"",'Appraisal Inputs'!D430)</f>
        <v/>
      </c>
      <c r="I31" s="233" t="str">
        <f>IFERROR(H31/H21,"-")</f>
        <v>-</v>
      </c>
      <c r="J31" s="247"/>
      <c r="K31" s="667" t="str">
        <f>IF(ISBLANK('Appraisal Inputs'!E430),"",'Appraisal Inputs'!E430)</f>
        <v/>
      </c>
      <c r="L31" s="233" t="str">
        <f>IFERROR(K31/K21,"-")</f>
        <v>-</v>
      </c>
      <c r="M31" s="247"/>
      <c r="N31" s="667" t="str">
        <f>IF(ISBLANK('Appraisal Inputs'!F430),"",'Appraisal Inputs'!F430)</f>
        <v/>
      </c>
      <c r="O31" s="233" t="str">
        <f>IFERROR(N31/N21,"-")</f>
        <v>-</v>
      </c>
      <c r="P31" s="247"/>
      <c r="Q31" s="667" t="str">
        <f>IF(ISBLANK('Appraisal Inputs'!G430),"",'Appraisal Inputs'!G430)</f>
        <v/>
      </c>
      <c r="R31" s="233" t="str">
        <f>IFERROR(Q31/Q21,"-")</f>
        <v>-</v>
      </c>
      <c r="S31" s="247"/>
      <c r="T31" s="667" t="str">
        <f>IF(ISBLANK('Appraisal Inputs'!H430),"",'Appraisal Inputs'!H430)</f>
        <v/>
      </c>
      <c r="U31" s="233" t="str">
        <f>IFERROR(T31/T21,"-")</f>
        <v>-</v>
      </c>
      <c r="V31" s="247"/>
      <c r="W31" s="667" t="str">
        <f>IF(ISBLANK('Appraisal Inputs'!I430),"",'Appraisal Inputs'!I430)</f>
        <v/>
      </c>
      <c r="X31" s="233" t="str">
        <f>IFERROR(W31/W21,"-")</f>
        <v>-</v>
      </c>
      <c r="Y31" s="247"/>
      <c r="Z31" s="667" t="str">
        <f>IF(ISBLANK('Appraisal Inputs'!J430),"",'Appraisal Inputs'!J430)</f>
        <v/>
      </c>
      <c r="AA31" s="233" t="str">
        <f>IFERROR(Z31/Z21,"-")</f>
        <v>-</v>
      </c>
      <c r="AB31" s="247"/>
      <c r="AC31" s="667" t="str">
        <f>IF(ISBLANK('Appraisal Inputs'!K430),"",'Appraisal Inputs'!K430)</f>
        <v/>
      </c>
      <c r="AD31" s="233" t="str">
        <f>IFERROR(AC31/AC21,"-")</f>
        <v>-</v>
      </c>
      <c r="AE31" s="247"/>
      <c r="AF31" s="667" t="str">
        <f>IF(ISBLANK('Appraisal Inputs'!L430),"",'Appraisal Inputs'!L430)</f>
        <v/>
      </c>
      <c r="AG31" s="233" t="str">
        <f>IFERROR(AF31/AF21,"-")</f>
        <v>-</v>
      </c>
      <c r="AH31" s="247"/>
      <c r="AI31" s="667" t="str">
        <f>IF(ISBLANK('Appraisal Inputs'!M430),"",'Appraisal Inputs'!M430)</f>
        <v/>
      </c>
      <c r="AJ31" s="233" t="str">
        <f>IFERROR(AI31/AI21,"-")</f>
        <v>-</v>
      </c>
      <c r="AK31" s="247"/>
      <c r="AL31" s="667" t="str">
        <f>IF(ISBLANK('Appraisal Inputs'!N430),"",'Appraisal Inputs'!N430)</f>
        <v/>
      </c>
      <c r="AM31" s="233" t="str">
        <f>IFERROR(AL31/AL21,"-")</f>
        <v>-</v>
      </c>
      <c r="AN31" s="247"/>
      <c r="AO31" s="667" t="str">
        <f>IF(ISBLANK('Appraisal Inputs'!O430),"",'Appraisal Inputs'!O430)</f>
        <v/>
      </c>
      <c r="AP31" s="233" t="str">
        <f>IFERROR(AO31/AO21,"-")</f>
        <v>-</v>
      </c>
      <c r="AQ31" s="247"/>
      <c r="AR31" s="667" t="str">
        <f>IF(ISBLANK('Appraisal Inputs'!P430),"",'Appraisal Inputs'!P430)</f>
        <v/>
      </c>
      <c r="AS31" s="233" t="str">
        <f>IFERROR(AR31/AR21,"-")</f>
        <v>-</v>
      </c>
      <c r="AT31" s="247"/>
      <c r="AU31" s="667" t="str">
        <f>IF(ISBLANK('Appraisal Inputs'!Q430),"",'Appraisal Inputs'!Q430)</f>
        <v/>
      </c>
      <c r="AV31" s="233" t="str">
        <f>IFERROR(AU31/AU21,"-")</f>
        <v>-</v>
      </c>
      <c r="AW31" s="247"/>
      <c r="AX31" s="667" t="str">
        <f>IF(ISBLANK('Appraisal Inputs'!R430),"",'Appraisal Inputs'!R430)</f>
        <v/>
      </c>
      <c r="AY31" s="233" t="str">
        <f>IFERROR(AX31/AX21,"-")</f>
        <v>-</v>
      </c>
      <c r="AZ31" s="247"/>
      <c r="BA31" s="667" t="str">
        <f>IF(ISBLANK('Appraisal Inputs'!S430),"",'Appraisal Inputs'!S430)</f>
        <v/>
      </c>
      <c r="BB31" s="233" t="str">
        <f>IFERROR(BA31/BA21,"-")</f>
        <v>-</v>
      </c>
      <c r="BC31" s="247"/>
      <c r="BD31" s="667" t="str">
        <f>IF(ISBLANK('Appraisal Inputs'!T430),"",'Appraisal Inputs'!T430)</f>
        <v/>
      </c>
      <c r="BE31" s="233" t="str">
        <f>IFERROR(BD31/BD21,"-")</f>
        <v>-</v>
      </c>
      <c r="BF31" s="247"/>
      <c r="BG31" s="667" t="str">
        <f>IF(ISBLANK('Appraisal Inputs'!U430),"",'Appraisal Inputs'!U430)</f>
        <v/>
      </c>
      <c r="BH31" s="233" t="str">
        <f>IFERROR(BG31/BG21,"-")</f>
        <v>-</v>
      </c>
      <c r="BI31" s="247"/>
      <c r="BJ31" s="667" t="str">
        <f>IF(ISBLANK('Appraisal Inputs'!V430),"",'Appraisal Inputs'!V430)</f>
        <v/>
      </c>
      <c r="BK31" s="233" t="str">
        <f>IFERROR(BJ31/BJ21,"-")</f>
        <v>-</v>
      </c>
      <c r="BL31" s="247"/>
      <c r="BM31" s="667" t="str">
        <f>IF(ISBLANK('Appraisal Inputs'!W430),"",'Appraisal Inputs'!W430)</f>
        <v/>
      </c>
      <c r="BN31" s="233" t="str">
        <f>IFERROR(BM31/BM21,"-")</f>
        <v>-</v>
      </c>
      <c r="BO31" s="254"/>
    </row>
    <row r="32" spans="1:67" x14ac:dyDescent="0.2">
      <c r="A32" s="765">
        <f t="shared" si="0"/>
        <v>0</v>
      </c>
      <c r="C32" s="227" t="str">
        <f>'Appraisal Inputs'!C431</f>
        <v>e.g. Marketing and Promotion</v>
      </c>
      <c r="E32" s="667" t="str">
        <f>'Key Data'!X14</f>
        <v/>
      </c>
      <c r="F32" s="233" t="str">
        <f>IFERROR(E32/E21,"-")</f>
        <v>-</v>
      </c>
      <c r="G32" s="219"/>
      <c r="H32" s="667" t="str">
        <f>IF(ISBLANK('Appraisal Inputs'!D431),"",'Appraisal Inputs'!D431)</f>
        <v/>
      </c>
      <c r="I32" s="233" t="str">
        <f>IFERROR(H32/H21,"-")</f>
        <v>-</v>
      </c>
      <c r="J32" s="247"/>
      <c r="K32" s="667" t="str">
        <f>IF(ISBLANK('Appraisal Inputs'!E431),"",'Appraisal Inputs'!E431)</f>
        <v/>
      </c>
      <c r="L32" s="233" t="str">
        <f>IFERROR(K32/K21,"-")</f>
        <v>-</v>
      </c>
      <c r="M32" s="247"/>
      <c r="N32" s="667" t="str">
        <f>IF(ISBLANK('Appraisal Inputs'!F431),"",'Appraisal Inputs'!F431)</f>
        <v/>
      </c>
      <c r="O32" s="233" t="str">
        <f>IFERROR(N32/N21,"-")</f>
        <v>-</v>
      </c>
      <c r="P32" s="247"/>
      <c r="Q32" s="667" t="str">
        <f>IF(ISBLANK('Appraisal Inputs'!G431),"",'Appraisal Inputs'!G431)</f>
        <v/>
      </c>
      <c r="R32" s="233" t="str">
        <f>IFERROR(Q32/Q21,"-")</f>
        <v>-</v>
      </c>
      <c r="S32" s="247"/>
      <c r="T32" s="667" t="str">
        <f>IF(ISBLANK('Appraisal Inputs'!H431),"",'Appraisal Inputs'!H431)</f>
        <v/>
      </c>
      <c r="U32" s="233" t="str">
        <f>IFERROR(T32/T21,"-")</f>
        <v>-</v>
      </c>
      <c r="V32" s="247"/>
      <c r="W32" s="667" t="str">
        <f>IF(ISBLANK('Appraisal Inputs'!I431),"",'Appraisal Inputs'!I431)</f>
        <v/>
      </c>
      <c r="X32" s="233" t="str">
        <f>IFERROR(W32/W21,"-")</f>
        <v>-</v>
      </c>
      <c r="Y32" s="247"/>
      <c r="Z32" s="667" t="str">
        <f>IF(ISBLANK('Appraisal Inputs'!J431),"",'Appraisal Inputs'!J431)</f>
        <v/>
      </c>
      <c r="AA32" s="233" t="str">
        <f>IFERROR(Z32/Z21,"-")</f>
        <v>-</v>
      </c>
      <c r="AB32" s="247"/>
      <c r="AC32" s="667" t="str">
        <f>IF(ISBLANK('Appraisal Inputs'!K431),"",'Appraisal Inputs'!K431)</f>
        <v/>
      </c>
      <c r="AD32" s="233" t="str">
        <f>IFERROR(AC32/AC21,"-")</f>
        <v>-</v>
      </c>
      <c r="AE32" s="247"/>
      <c r="AF32" s="667" t="str">
        <f>IF(ISBLANK('Appraisal Inputs'!L431),"",'Appraisal Inputs'!L431)</f>
        <v/>
      </c>
      <c r="AG32" s="233" t="str">
        <f>IFERROR(AF32/AF21,"-")</f>
        <v>-</v>
      </c>
      <c r="AH32" s="247"/>
      <c r="AI32" s="667" t="str">
        <f>IF(ISBLANK('Appraisal Inputs'!M431),"",'Appraisal Inputs'!M431)</f>
        <v/>
      </c>
      <c r="AJ32" s="233" t="str">
        <f>IFERROR(AI32/AI21,"-")</f>
        <v>-</v>
      </c>
      <c r="AK32" s="247"/>
      <c r="AL32" s="667" t="str">
        <f>IF(ISBLANK('Appraisal Inputs'!N431),"",'Appraisal Inputs'!N431)</f>
        <v/>
      </c>
      <c r="AM32" s="233" t="str">
        <f>IFERROR(AL32/AL21,"-")</f>
        <v>-</v>
      </c>
      <c r="AN32" s="247"/>
      <c r="AO32" s="667" t="str">
        <f>IF(ISBLANK('Appraisal Inputs'!O431),"",'Appraisal Inputs'!O431)</f>
        <v/>
      </c>
      <c r="AP32" s="233" t="str">
        <f>IFERROR(AO32/AO21,"-")</f>
        <v>-</v>
      </c>
      <c r="AQ32" s="247"/>
      <c r="AR32" s="667" t="str">
        <f>IF(ISBLANK('Appraisal Inputs'!P431),"",'Appraisal Inputs'!P431)</f>
        <v/>
      </c>
      <c r="AS32" s="233" t="str">
        <f>IFERROR(AR32/AR21,"-")</f>
        <v>-</v>
      </c>
      <c r="AT32" s="247"/>
      <c r="AU32" s="667" t="str">
        <f>IF(ISBLANK('Appraisal Inputs'!Q431),"",'Appraisal Inputs'!Q431)</f>
        <v/>
      </c>
      <c r="AV32" s="233" t="str">
        <f>IFERROR(AU32/AU21,"-")</f>
        <v>-</v>
      </c>
      <c r="AW32" s="247"/>
      <c r="AX32" s="667" t="str">
        <f>IF(ISBLANK('Appraisal Inputs'!R431),"",'Appraisal Inputs'!R431)</f>
        <v/>
      </c>
      <c r="AY32" s="233" t="str">
        <f>IFERROR(AX32/AX21,"-")</f>
        <v>-</v>
      </c>
      <c r="AZ32" s="247"/>
      <c r="BA32" s="667" t="str">
        <f>IF(ISBLANK('Appraisal Inputs'!S431),"",'Appraisal Inputs'!S431)</f>
        <v/>
      </c>
      <c r="BB32" s="233" t="str">
        <f>IFERROR(BA32/BA21,"-")</f>
        <v>-</v>
      </c>
      <c r="BC32" s="247"/>
      <c r="BD32" s="667" t="str">
        <f>IF(ISBLANK('Appraisal Inputs'!T431),"",'Appraisal Inputs'!T431)</f>
        <v/>
      </c>
      <c r="BE32" s="233" t="str">
        <f>IFERROR(BD32/BD21,"-")</f>
        <v>-</v>
      </c>
      <c r="BF32" s="247"/>
      <c r="BG32" s="667" t="str">
        <f>IF(ISBLANK('Appraisal Inputs'!U431),"",'Appraisal Inputs'!U431)</f>
        <v/>
      </c>
      <c r="BH32" s="233" t="str">
        <f>IFERROR(BG32/BG21,"-")</f>
        <v>-</v>
      </c>
      <c r="BI32" s="247"/>
      <c r="BJ32" s="667" t="str">
        <f>IF(ISBLANK('Appraisal Inputs'!V431),"",'Appraisal Inputs'!V431)</f>
        <v/>
      </c>
      <c r="BK32" s="233" t="str">
        <f>IFERROR(BJ32/BJ21,"-")</f>
        <v>-</v>
      </c>
      <c r="BL32" s="247"/>
      <c r="BM32" s="667" t="str">
        <f>IF(ISBLANK('Appraisal Inputs'!W431),"",'Appraisal Inputs'!W431)</f>
        <v/>
      </c>
      <c r="BN32" s="233" t="str">
        <f>IFERROR(BM32/BM21,"-")</f>
        <v>-</v>
      </c>
      <c r="BO32" s="254"/>
    </row>
    <row r="33" spans="1:67" x14ac:dyDescent="0.2">
      <c r="A33" s="765">
        <f t="shared" si="0"/>
        <v>0</v>
      </c>
      <c r="C33" s="227" t="str">
        <f>'Appraisal Inputs'!C432</f>
        <v>e.g. Ground Rent</v>
      </c>
      <c r="E33" s="667" t="str">
        <f>'Key Data'!X15</f>
        <v/>
      </c>
      <c r="F33" s="233" t="str">
        <f>IFERROR(E33/E21,"-")</f>
        <v>-</v>
      </c>
      <c r="G33" s="219"/>
      <c r="H33" s="667" t="str">
        <f>IF(ISBLANK('Appraisal Inputs'!D432),"",'Appraisal Inputs'!D432)</f>
        <v/>
      </c>
      <c r="I33" s="233" t="str">
        <f>IFERROR(H33/H21,"-")</f>
        <v>-</v>
      </c>
      <c r="J33" s="247"/>
      <c r="K33" s="667" t="str">
        <f>IF(ISBLANK('Appraisal Inputs'!E432),"",'Appraisal Inputs'!E432)</f>
        <v/>
      </c>
      <c r="L33" s="233" t="str">
        <f>IFERROR(K33/K21,"-")</f>
        <v>-</v>
      </c>
      <c r="M33" s="247"/>
      <c r="N33" s="667" t="str">
        <f>IF(ISBLANK('Appraisal Inputs'!F432),"",'Appraisal Inputs'!F432)</f>
        <v/>
      </c>
      <c r="O33" s="233" t="str">
        <f>IFERROR(N33/N21,"-")</f>
        <v>-</v>
      </c>
      <c r="P33" s="247"/>
      <c r="Q33" s="667" t="str">
        <f>IF(ISBLANK('Appraisal Inputs'!G432),"",'Appraisal Inputs'!G432)</f>
        <v/>
      </c>
      <c r="R33" s="233" t="str">
        <f>IFERROR(Q33/Q21,"-")</f>
        <v>-</v>
      </c>
      <c r="S33" s="247"/>
      <c r="T33" s="667" t="str">
        <f>IF(ISBLANK('Appraisal Inputs'!H432),"",'Appraisal Inputs'!H432)</f>
        <v/>
      </c>
      <c r="U33" s="233" t="str">
        <f>IFERROR(T33/T21,"-")</f>
        <v>-</v>
      </c>
      <c r="V33" s="247"/>
      <c r="W33" s="667" t="str">
        <f>IF(ISBLANK('Appraisal Inputs'!I432),"",'Appraisal Inputs'!I432)</f>
        <v/>
      </c>
      <c r="X33" s="233" t="str">
        <f>IFERROR(W33/W21,"-")</f>
        <v>-</v>
      </c>
      <c r="Y33" s="247"/>
      <c r="Z33" s="667" t="str">
        <f>IF(ISBLANK('Appraisal Inputs'!J432),"",'Appraisal Inputs'!J432)</f>
        <v/>
      </c>
      <c r="AA33" s="233" t="str">
        <f>IFERROR(Z33/Z21,"-")</f>
        <v>-</v>
      </c>
      <c r="AB33" s="247"/>
      <c r="AC33" s="667" t="str">
        <f>IF(ISBLANK('Appraisal Inputs'!K432),"",'Appraisal Inputs'!K432)</f>
        <v/>
      </c>
      <c r="AD33" s="233" t="str">
        <f>IFERROR(AC33/AC21,"-")</f>
        <v>-</v>
      </c>
      <c r="AE33" s="247"/>
      <c r="AF33" s="667" t="str">
        <f>IF(ISBLANK('Appraisal Inputs'!L432),"",'Appraisal Inputs'!L432)</f>
        <v/>
      </c>
      <c r="AG33" s="233" t="str">
        <f>IFERROR(AF33/AF21,"-")</f>
        <v>-</v>
      </c>
      <c r="AH33" s="247"/>
      <c r="AI33" s="667" t="str">
        <f>IF(ISBLANK('Appraisal Inputs'!M432),"",'Appraisal Inputs'!M432)</f>
        <v/>
      </c>
      <c r="AJ33" s="233" t="str">
        <f>IFERROR(AI33/AI21,"-")</f>
        <v>-</v>
      </c>
      <c r="AK33" s="247"/>
      <c r="AL33" s="667" t="str">
        <f>IF(ISBLANK('Appraisal Inputs'!N432),"",'Appraisal Inputs'!N432)</f>
        <v/>
      </c>
      <c r="AM33" s="233" t="str">
        <f>IFERROR(AL33/AL21,"-")</f>
        <v>-</v>
      </c>
      <c r="AN33" s="247"/>
      <c r="AO33" s="667" t="str">
        <f>IF(ISBLANK('Appraisal Inputs'!O432),"",'Appraisal Inputs'!O432)</f>
        <v/>
      </c>
      <c r="AP33" s="233" t="str">
        <f>IFERROR(AO33/AO21,"-")</f>
        <v>-</v>
      </c>
      <c r="AQ33" s="247"/>
      <c r="AR33" s="667" t="str">
        <f>IF(ISBLANK('Appraisal Inputs'!P432),"",'Appraisal Inputs'!P432)</f>
        <v/>
      </c>
      <c r="AS33" s="233" t="str">
        <f>IFERROR(AR33/AR21,"-")</f>
        <v>-</v>
      </c>
      <c r="AT33" s="247"/>
      <c r="AU33" s="667" t="str">
        <f>IF(ISBLANK('Appraisal Inputs'!Q432),"",'Appraisal Inputs'!Q432)</f>
        <v/>
      </c>
      <c r="AV33" s="233" t="str">
        <f>IFERROR(AU33/AU21,"-")</f>
        <v>-</v>
      </c>
      <c r="AW33" s="247"/>
      <c r="AX33" s="667" t="str">
        <f>IF(ISBLANK('Appraisal Inputs'!R432),"",'Appraisal Inputs'!R432)</f>
        <v/>
      </c>
      <c r="AY33" s="233" t="str">
        <f>IFERROR(AX33/AX21,"-")</f>
        <v>-</v>
      </c>
      <c r="AZ33" s="247"/>
      <c r="BA33" s="667" t="str">
        <f>IF(ISBLANK('Appraisal Inputs'!S432),"",'Appraisal Inputs'!S432)</f>
        <v/>
      </c>
      <c r="BB33" s="233" t="str">
        <f>IFERROR(BA33/BA21,"-")</f>
        <v>-</v>
      </c>
      <c r="BC33" s="247"/>
      <c r="BD33" s="667" t="str">
        <f>IF(ISBLANK('Appraisal Inputs'!T432),"",'Appraisal Inputs'!T432)</f>
        <v/>
      </c>
      <c r="BE33" s="233" t="str">
        <f>IFERROR(BD33/BD21,"-")</f>
        <v>-</v>
      </c>
      <c r="BF33" s="247"/>
      <c r="BG33" s="667" t="str">
        <f>IF(ISBLANK('Appraisal Inputs'!U432),"",'Appraisal Inputs'!U432)</f>
        <v/>
      </c>
      <c r="BH33" s="233" t="str">
        <f>IFERROR(BG33/BG21,"-")</f>
        <v>-</v>
      </c>
      <c r="BI33" s="247"/>
      <c r="BJ33" s="667" t="str">
        <f>IF(ISBLANK('Appraisal Inputs'!V432),"",'Appraisal Inputs'!V432)</f>
        <v/>
      </c>
      <c r="BK33" s="233" t="str">
        <f>IFERROR(BJ33/BJ21,"-")</f>
        <v>-</v>
      </c>
      <c r="BL33" s="247"/>
      <c r="BM33" s="667" t="str">
        <f>IF(ISBLANK('Appraisal Inputs'!W432),"",'Appraisal Inputs'!W432)</f>
        <v/>
      </c>
      <c r="BN33" s="233" t="str">
        <f>IFERROR(BM33/BM21,"-")</f>
        <v>-</v>
      </c>
      <c r="BO33" s="254"/>
    </row>
    <row r="34" spans="1:67" x14ac:dyDescent="0.2">
      <c r="A34" s="765">
        <f t="shared" si="0"/>
        <v>0</v>
      </c>
      <c r="C34" s="227" t="str">
        <f>'Appraisal Inputs'!C433</f>
        <v>e.g. General &amp; Administrative</v>
      </c>
      <c r="E34" s="667" t="str">
        <f>'Key Data'!X16</f>
        <v/>
      </c>
      <c r="F34" s="233" t="str">
        <f>IFERROR(E34/E21,"-")</f>
        <v>-</v>
      </c>
      <c r="G34" s="219"/>
      <c r="H34" s="667" t="str">
        <f>IF(ISBLANK('Appraisal Inputs'!D433),"",'Appraisal Inputs'!D433)</f>
        <v/>
      </c>
      <c r="I34" s="233" t="str">
        <f>IFERROR(H34/H21,"-")</f>
        <v>-</v>
      </c>
      <c r="J34" s="247"/>
      <c r="K34" s="667" t="str">
        <f>IF(ISBLANK('Appraisal Inputs'!E433),"",'Appraisal Inputs'!E433)</f>
        <v/>
      </c>
      <c r="L34" s="233" t="str">
        <f>IFERROR(K34/K21,"-")</f>
        <v>-</v>
      </c>
      <c r="M34" s="247"/>
      <c r="N34" s="667" t="str">
        <f>IF(ISBLANK('Appraisal Inputs'!F433),"",'Appraisal Inputs'!F433)</f>
        <v/>
      </c>
      <c r="O34" s="233" t="str">
        <f>IFERROR(N34/N21,"-")</f>
        <v>-</v>
      </c>
      <c r="P34" s="247"/>
      <c r="Q34" s="667" t="str">
        <f>IF(ISBLANK('Appraisal Inputs'!G433),"",'Appraisal Inputs'!G433)</f>
        <v/>
      </c>
      <c r="R34" s="233" t="str">
        <f>IFERROR(Q34/Q21,"-")</f>
        <v>-</v>
      </c>
      <c r="S34" s="247"/>
      <c r="T34" s="667" t="str">
        <f>IF(ISBLANK('Appraisal Inputs'!H433),"",'Appraisal Inputs'!H433)</f>
        <v/>
      </c>
      <c r="U34" s="233" t="str">
        <f>IFERROR(T34/T21,"-")</f>
        <v>-</v>
      </c>
      <c r="V34" s="247"/>
      <c r="W34" s="667" t="str">
        <f>IF(ISBLANK('Appraisal Inputs'!I433),"",'Appraisal Inputs'!I433)</f>
        <v/>
      </c>
      <c r="X34" s="233" t="str">
        <f>IFERROR(W34/W21,"-")</f>
        <v>-</v>
      </c>
      <c r="Y34" s="247"/>
      <c r="Z34" s="667" t="str">
        <f>IF(ISBLANK('Appraisal Inputs'!J433),"",'Appraisal Inputs'!J433)</f>
        <v/>
      </c>
      <c r="AA34" s="233" t="str">
        <f>IFERROR(Z34/Z21,"-")</f>
        <v>-</v>
      </c>
      <c r="AB34" s="247"/>
      <c r="AC34" s="667" t="str">
        <f>IF(ISBLANK('Appraisal Inputs'!K433),"",'Appraisal Inputs'!K433)</f>
        <v/>
      </c>
      <c r="AD34" s="233" t="str">
        <f>IFERROR(AC34/AC21,"-")</f>
        <v>-</v>
      </c>
      <c r="AE34" s="247"/>
      <c r="AF34" s="667" t="str">
        <f>IF(ISBLANK('Appraisal Inputs'!L433),"",'Appraisal Inputs'!L433)</f>
        <v/>
      </c>
      <c r="AG34" s="233" t="str">
        <f>IFERROR(AF34/AF21,"-")</f>
        <v>-</v>
      </c>
      <c r="AH34" s="247"/>
      <c r="AI34" s="667" t="str">
        <f>IF(ISBLANK('Appraisal Inputs'!M433),"",'Appraisal Inputs'!M433)</f>
        <v/>
      </c>
      <c r="AJ34" s="233" t="str">
        <f>IFERROR(AI34/AI21,"-")</f>
        <v>-</v>
      </c>
      <c r="AK34" s="247"/>
      <c r="AL34" s="667" t="str">
        <f>IF(ISBLANK('Appraisal Inputs'!N433),"",'Appraisal Inputs'!N433)</f>
        <v/>
      </c>
      <c r="AM34" s="233" t="str">
        <f>IFERROR(AL34/AL21,"-")</f>
        <v>-</v>
      </c>
      <c r="AN34" s="247"/>
      <c r="AO34" s="667" t="str">
        <f>IF(ISBLANK('Appraisal Inputs'!O433),"",'Appraisal Inputs'!O433)</f>
        <v/>
      </c>
      <c r="AP34" s="233" t="str">
        <f>IFERROR(AO34/AO21,"-")</f>
        <v>-</v>
      </c>
      <c r="AQ34" s="247"/>
      <c r="AR34" s="667" t="str">
        <f>IF(ISBLANK('Appraisal Inputs'!P433),"",'Appraisal Inputs'!P433)</f>
        <v/>
      </c>
      <c r="AS34" s="233" t="str">
        <f>IFERROR(AR34/AR21,"-")</f>
        <v>-</v>
      </c>
      <c r="AT34" s="247"/>
      <c r="AU34" s="667" t="str">
        <f>IF(ISBLANK('Appraisal Inputs'!Q433),"",'Appraisal Inputs'!Q433)</f>
        <v/>
      </c>
      <c r="AV34" s="233" t="str">
        <f>IFERROR(AU34/AU21,"-")</f>
        <v>-</v>
      </c>
      <c r="AW34" s="247"/>
      <c r="AX34" s="667" t="str">
        <f>IF(ISBLANK('Appraisal Inputs'!R433),"",'Appraisal Inputs'!R433)</f>
        <v/>
      </c>
      <c r="AY34" s="233" t="str">
        <f>IFERROR(AX34/AX21,"-")</f>
        <v>-</v>
      </c>
      <c r="AZ34" s="247"/>
      <c r="BA34" s="667" t="str">
        <f>IF(ISBLANK('Appraisal Inputs'!S433),"",'Appraisal Inputs'!S433)</f>
        <v/>
      </c>
      <c r="BB34" s="233" t="str">
        <f>IFERROR(BA34/BA21,"-")</f>
        <v>-</v>
      </c>
      <c r="BC34" s="247"/>
      <c r="BD34" s="667" t="str">
        <f>IF(ISBLANK('Appraisal Inputs'!T433),"",'Appraisal Inputs'!T433)</f>
        <v/>
      </c>
      <c r="BE34" s="233" t="str">
        <f>IFERROR(BD34/BD21,"-")</f>
        <v>-</v>
      </c>
      <c r="BF34" s="247"/>
      <c r="BG34" s="667" t="str">
        <f>IF(ISBLANK('Appraisal Inputs'!U433),"",'Appraisal Inputs'!U433)</f>
        <v/>
      </c>
      <c r="BH34" s="233" t="str">
        <f>IFERROR(BG34/BG21,"-")</f>
        <v>-</v>
      </c>
      <c r="BI34" s="247"/>
      <c r="BJ34" s="667" t="str">
        <f>IF(ISBLANK('Appraisal Inputs'!V433),"",'Appraisal Inputs'!V433)</f>
        <v/>
      </c>
      <c r="BK34" s="233" t="str">
        <f>IFERROR(BJ34/BJ21,"-")</f>
        <v>-</v>
      </c>
      <c r="BL34" s="247"/>
      <c r="BM34" s="667" t="str">
        <f>IF(ISBLANK('Appraisal Inputs'!W433),"",'Appraisal Inputs'!W433)</f>
        <v/>
      </c>
      <c r="BN34" s="233" t="str">
        <f>IFERROR(BM34/BM21,"-")</f>
        <v>-</v>
      </c>
      <c r="BO34" s="254"/>
    </row>
    <row r="35" spans="1:67" x14ac:dyDescent="0.2">
      <c r="A35" s="765">
        <f t="shared" si="0"/>
        <v>0</v>
      </c>
      <c r="C35" s="227" t="str">
        <f>'Appraisal Inputs'!C434</f>
        <v>e.g. Other 1</v>
      </c>
      <c r="E35" s="667" t="str">
        <f>'Key Data'!X17</f>
        <v/>
      </c>
      <c r="F35" s="233" t="str">
        <f>IFERROR(E35/E21,"-")</f>
        <v>-</v>
      </c>
      <c r="G35" s="219"/>
      <c r="H35" s="667" t="str">
        <f>IF(ISBLANK('Appraisal Inputs'!D434),"",'Appraisal Inputs'!D434)</f>
        <v/>
      </c>
      <c r="I35" s="233" t="str">
        <f>IFERROR(H35/H21,"-")</f>
        <v>-</v>
      </c>
      <c r="J35" s="247"/>
      <c r="K35" s="667" t="str">
        <f>IF(ISBLANK('Appraisal Inputs'!E434),"",'Appraisal Inputs'!E434)</f>
        <v/>
      </c>
      <c r="L35" s="233" t="str">
        <f>IFERROR(K35/K21,"-")</f>
        <v>-</v>
      </c>
      <c r="M35" s="247"/>
      <c r="N35" s="667" t="str">
        <f>IF(ISBLANK('Appraisal Inputs'!F434),"",'Appraisal Inputs'!F434)</f>
        <v/>
      </c>
      <c r="O35" s="233" t="str">
        <f>IFERROR(N35/N21,"-")</f>
        <v>-</v>
      </c>
      <c r="P35" s="247"/>
      <c r="Q35" s="667" t="str">
        <f>IF(ISBLANK('Appraisal Inputs'!G434),"",'Appraisal Inputs'!G434)</f>
        <v/>
      </c>
      <c r="R35" s="233" t="str">
        <f>IFERROR(Q35/Q21,"-")</f>
        <v>-</v>
      </c>
      <c r="S35" s="247"/>
      <c r="T35" s="667" t="str">
        <f>IF(ISBLANK('Appraisal Inputs'!H434),"",'Appraisal Inputs'!H434)</f>
        <v/>
      </c>
      <c r="U35" s="233" t="str">
        <f>IFERROR(T35/T21,"-")</f>
        <v>-</v>
      </c>
      <c r="V35" s="247"/>
      <c r="W35" s="667" t="str">
        <f>IF(ISBLANK('Appraisal Inputs'!I434),"",'Appraisal Inputs'!I434)</f>
        <v/>
      </c>
      <c r="X35" s="233" t="str">
        <f>IFERROR(W35/W21,"-")</f>
        <v>-</v>
      </c>
      <c r="Y35" s="247"/>
      <c r="Z35" s="667" t="str">
        <f>IF(ISBLANK('Appraisal Inputs'!J434),"",'Appraisal Inputs'!J434)</f>
        <v/>
      </c>
      <c r="AA35" s="233" t="str">
        <f>IFERROR(Z35/Z21,"-")</f>
        <v>-</v>
      </c>
      <c r="AB35" s="247"/>
      <c r="AC35" s="667" t="str">
        <f>IF(ISBLANK('Appraisal Inputs'!K434),"",'Appraisal Inputs'!K434)</f>
        <v/>
      </c>
      <c r="AD35" s="233" t="str">
        <f>IFERROR(AC35/AC21,"-")</f>
        <v>-</v>
      </c>
      <c r="AE35" s="247"/>
      <c r="AF35" s="667" t="str">
        <f>IF(ISBLANK('Appraisal Inputs'!L434),"",'Appraisal Inputs'!L434)</f>
        <v/>
      </c>
      <c r="AG35" s="233" t="str">
        <f>IFERROR(AF35/AF21,"-")</f>
        <v>-</v>
      </c>
      <c r="AH35" s="247"/>
      <c r="AI35" s="667" t="str">
        <f>IF(ISBLANK('Appraisal Inputs'!M434),"",'Appraisal Inputs'!M434)</f>
        <v/>
      </c>
      <c r="AJ35" s="233" t="str">
        <f>IFERROR(AI35/AI21,"-")</f>
        <v>-</v>
      </c>
      <c r="AK35" s="247"/>
      <c r="AL35" s="667" t="str">
        <f>IF(ISBLANK('Appraisal Inputs'!N434),"",'Appraisal Inputs'!N434)</f>
        <v/>
      </c>
      <c r="AM35" s="233" t="str">
        <f>IFERROR(AL35/AL21,"-")</f>
        <v>-</v>
      </c>
      <c r="AN35" s="247"/>
      <c r="AO35" s="667" t="str">
        <f>IF(ISBLANK('Appraisal Inputs'!O434),"",'Appraisal Inputs'!O434)</f>
        <v/>
      </c>
      <c r="AP35" s="233" t="str">
        <f>IFERROR(AO35/AO21,"-")</f>
        <v>-</v>
      </c>
      <c r="AQ35" s="247"/>
      <c r="AR35" s="667" t="str">
        <f>IF(ISBLANK('Appraisal Inputs'!P434),"",'Appraisal Inputs'!P434)</f>
        <v/>
      </c>
      <c r="AS35" s="233" t="str">
        <f>IFERROR(AR35/AR21,"-")</f>
        <v>-</v>
      </c>
      <c r="AT35" s="247"/>
      <c r="AU35" s="667" t="str">
        <f>IF(ISBLANK('Appraisal Inputs'!Q434),"",'Appraisal Inputs'!Q434)</f>
        <v/>
      </c>
      <c r="AV35" s="233" t="str">
        <f>IFERROR(AU35/AU21,"-")</f>
        <v>-</v>
      </c>
      <c r="AW35" s="247"/>
      <c r="AX35" s="667" t="str">
        <f>IF(ISBLANK('Appraisal Inputs'!R434),"",'Appraisal Inputs'!R434)</f>
        <v/>
      </c>
      <c r="AY35" s="233" t="str">
        <f>IFERROR(AX35/AX21,"-")</f>
        <v>-</v>
      </c>
      <c r="AZ35" s="247"/>
      <c r="BA35" s="667" t="str">
        <f>IF(ISBLANK('Appraisal Inputs'!S434),"",'Appraisal Inputs'!S434)</f>
        <v/>
      </c>
      <c r="BB35" s="233" t="str">
        <f>IFERROR(BA35/BA21,"-")</f>
        <v>-</v>
      </c>
      <c r="BC35" s="247"/>
      <c r="BD35" s="667" t="str">
        <f>IF(ISBLANK('Appraisal Inputs'!T434),"",'Appraisal Inputs'!T434)</f>
        <v/>
      </c>
      <c r="BE35" s="233" t="str">
        <f>IFERROR(BD35/BD21,"-")</f>
        <v>-</v>
      </c>
      <c r="BF35" s="247"/>
      <c r="BG35" s="667" t="str">
        <f>IF(ISBLANK('Appraisal Inputs'!U434),"",'Appraisal Inputs'!U434)</f>
        <v/>
      </c>
      <c r="BH35" s="233" t="str">
        <f>IFERROR(BG35/BG21,"-")</f>
        <v>-</v>
      </c>
      <c r="BI35" s="247"/>
      <c r="BJ35" s="667" t="str">
        <f>IF(ISBLANK('Appraisal Inputs'!V434),"",'Appraisal Inputs'!V434)</f>
        <v/>
      </c>
      <c r="BK35" s="233" t="str">
        <f>IFERROR(BJ35/BJ21,"-")</f>
        <v>-</v>
      </c>
      <c r="BL35" s="247"/>
      <c r="BM35" s="667" t="str">
        <f>IF(ISBLANK('Appraisal Inputs'!W434),"",'Appraisal Inputs'!W434)</f>
        <v/>
      </c>
      <c r="BN35" s="233" t="str">
        <f>IFERROR(BM35/BM21,"-")</f>
        <v>-</v>
      </c>
      <c r="BO35" s="254"/>
    </row>
    <row r="36" spans="1:67" x14ac:dyDescent="0.2">
      <c r="A36" s="765">
        <f t="shared" si="0"/>
        <v>0</v>
      </c>
      <c r="C36" s="227" t="str">
        <f>'Appraisal Inputs'!C435</f>
        <v>e.g. Other 2</v>
      </c>
      <c r="E36" s="667" t="str">
        <f>'Key Data'!X18</f>
        <v/>
      </c>
      <c r="F36" s="233" t="str">
        <f>IFERROR(E36/E21,"-")</f>
        <v>-</v>
      </c>
      <c r="G36" s="219"/>
      <c r="H36" s="667" t="str">
        <f>IF(ISBLANK('Appraisal Inputs'!D435),"",'Appraisal Inputs'!D435)</f>
        <v/>
      </c>
      <c r="I36" s="233" t="str">
        <f>IFERROR(H36/H21,"-")</f>
        <v>-</v>
      </c>
      <c r="J36" s="247"/>
      <c r="K36" s="667" t="str">
        <f>IF(ISBLANK('Appraisal Inputs'!E435),"",'Appraisal Inputs'!E435)</f>
        <v/>
      </c>
      <c r="L36" s="233" t="str">
        <f>IFERROR(K36/K21,"-")</f>
        <v>-</v>
      </c>
      <c r="M36" s="247"/>
      <c r="N36" s="667" t="str">
        <f>IF(ISBLANK('Appraisal Inputs'!F435),"",'Appraisal Inputs'!F435)</f>
        <v/>
      </c>
      <c r="O36" s="233" t="str">
        <f>IFERROR(N36/N21,"-")</f>
        <v>-</v>
      </c>
      <c r="P36" s="247"/>
      <c r="Q36" s="667" t="str">
        <f>IF(ISBLANK('Appraisal Inputs'!G435),"",'Appraisal Inputs'!G435)</f>
        <v/>
      </c>
      <c r="R36" s="233" t="str">
        <f>IFERROR(Q36/Q21,"-")</f>
        <v>-</v>
      </c>
      <c r="S36" s="247"/>
      <c r="T36" s="667" t="str">
        <f>IF(ISBLANK('Appraisal Inputs'!H435),"",'Appraisal Inputs'!H435)</f>
        <v/>
      </c>
      <c r="U36" s="233" t="str">
        <f>IFERROR(T36/T21,"-")</f>
        <v>-</v>
      </c>
      <c r="V36" s="247"/>
      <c r="W36" s="667" t="str">
        <f>IF(ISBLANK('Appraisal Inputs'!I435),"",'Appraisal Inputs'!I435)</f>
        <v/>
      </c>
      <c r="X36" s="233" t="str">
        <f>IFERROR(W36/W21,"-")</f>
        <v>-</v>
      </c>
      <c r="Y36" s="247"/>
      <c r="Z36" s="667" t="str">
        <f>IF(ISBLANK('Appraisal Inputs'!J435),"",'Appraisal Inputs'!J435)</f>
        <v/>
      </c>
      <c r="AA36" s="233" t="str">
        <f>IFERROR(Z36/Z21,"-")</f>
        <v>-</v>
      </c>
      <c r="AB36" s="247"/>
      <c r="AC36" s="667" t="str">
        <f>IF(ISBLANK('Appraisal Inputs'!K435),"",'Appraisal Inputs'!K435)</f>
        <v/>
      </c>
      <c r="AD36" s="233" t="str">
        <f>IFERROR(AC36/AC21,"-")</f>
        <v>-</v>
      </c>
      <c r="AE36" s="247"/>
      <c r="AF36" s="667" t="str">
        <f>IF(ISBLANK('Appraisal Inputs'!L435),"",'Appraisal Inputs'!L435)</f>
        <v/>
      </c>
      <c r="AG36" s="233" t="str">
        <f>IFERROR(AF36/AF21,"-")</f>
        <v>-</v>
      </c>
      <c r="AH36" s="247"/>
      <c r="AI36" s="667" t="str">
        <f>IF(ISBLANK('Appraisal Inputs'!M435),"",'Appraisal Inputs'!M435)</f>
        <v/>
      </c>
      <c r="AJ36" s="233" t="str">
        <f>IFERROR(AI36/AI21,"-")</f>
        <v>-</v>
      </c>
      <c r="AK36" s="247"/>
      <c r="AL36" s="667" t="str">
        <f>IF(ISBLANK('Appraisal Inputs'!N435),"",'Appraisal Inputs'!N435)</f>
        <v/>
      </c>
      <c r="AM36" s="233" t="str">
        <f>IFERROR(AL36/AL21,"-")</f>
        <v>-</v>
      </c>
      <c r="AN36" s="247"/>
      <c r="AO36" s="667" t="str">
        <f>IF(ISBLANK('Appraisal Inputs'!O435),"",'Appraisal Inputs'!O435)</f>
        <v/>
      </c>
      <c r="AP36" s="233" t="str">
        <f>IFERROR(AO36/AO21,"-")</f>
        <v>-</v>
      </c>
      <c r="AQ36" s="247"/>
      <c r="AR36" s="667" t="str">
        <f>IF(ISBLANK('Appraisal Inputs'!P435),"",'Appraisal Inputs'!P435)</f>
        <v/>
      </c>
      <c r="AS36" s="233" t="str">
        <f>IFERROR(AR36/AR21,"-")</f>
        <v>-</v>
      </c>
      <c r="AT36" s="247"/>
      <c r="AU36" s="667" t="str">
        <f>IF(ISBLANK('Appraisal Inputs'!Q435),"",'Appraisal Inputs'!Q435)</f>
        <v/>
      </c>
      <c r="AV36" s="233" t="str">
        <f>IFERROR(AU36/AU21,"-")</f>
        <v>-</v>
      </c>
      <c r="AW36" s="247"/>
      <c r="AX36" s="667" t="str">
        <f>IF(ISBLANK('Appraisal Inputs'!R435),"",'Appraisal Inputs'!R435)</f>
        <v/>
      </c>
      <c r="AY36" s="233" t="str">
        <f>IFERROR(AX36/AX21,"-")</f>
        <v>-</v>
      </c>
      <c r="AZ36" s="247"/>
      <c r="BA36" s="667" t="str">
        <f>IF(ISBLANK('Appraisal Inputs'!S435),"",'Appraisal Inputs'!S435)</f>
        <v/>
      </c>
      <c r="BB36" s="233" t="str">
        <f>IFERROR(BA36/BA21,"-")</f>
        <v>-</v>
      </c>
      <c r="BC36" s="247"/>
      <c r="BD36" s="667" t="str">
        <f>IF(ISBLANK('Appraisal Inputs'!T435),"",'Appraisal Inputs'!T435)</f>
        <v/>
      </c>
      <c r="BE36" s="233" t="str">
        <f>IFERROR(BD36/BD21,"-")</f>
        <v>-</v>
      </c>
      <c r="BF36" s="247"/>
      <c r="BG36" s="667" t="str">
        <f>IF(ISBLANK('Appraisal Inputs'!U435),"",'Appraisal Inputs'!U435)</f>
        <v/>
      </c>
      <c r="BH36" s="233" t="str">
        <f>IFERROR(BG36/BG21,"-")</f>
        <v>-</v>
      </c>
      <c r="BI36" s="247"/>
      <c r="BJ36" s="667" t="str">
        <f>IF(ISBLANK('Appraisal Inputs'!V435),"",'Appraisal Inputs'!V435)</f>
        <v/>
      </c>
      <c r="BK36" s="233" t="str">
        <f>IFERROR(BJ36/BJ21,"-")</f>
        <v>-</v>
      </c>
      <c r="BL36" s="247"/>
      <c r="BM36" s="667" t="str">
        <f>IF(ISBLANK('Appraisal Inputs'!W435),"",'Appraisal Inputs'!W435)</f>
        <v/>
      </c>
      <c r="BN36" s="233" t="str">
        <f>IFERROR(BM36/BM21,"-")</f>
        <v>-</v>
      </c>
      <c r="BO36" s="254"/>
    </row>
    <row r="37" spans="1:67" x14ac:dyDescent="0.2">
      <c r="A37" s="765">
        <f t="shared" si="0"/>
        <v>0</v>
      </c>
      <c r="C37" s="227" t="str">
        <f>'Appraisal Inputs'!C436</f>
        <v>e.g. Other 3</v>
      </c>
      <c r="E37" s="667" t="str">
        <f>'Key Data'!X19</f>
        <v/>
      </c>
      <c r="F37" s="233" t="str">
        <f>IFERROR(E37/E21,"-")</f>
        <v>-</v>
      </c>
      <c r="G37" s="219"/>
      <c r="H37" s="667" t="str">
        <f>IF(ISBLANK('Appraisal Inputs'!D436),"",'Appraisal Inputs'!D436)</f>
        <v/>
      </c>
      <c r="I37" s="233" t="str">
        <f>IFERROR(H37/H21,"-")</f>
        <v>-</v>
      </c>
      <c r="J37" s="247"/>
      <c r="K37" s="667" t="str">
        <f>IF(ISBLANK('Appraisal Inputs'!E436),"",'Appraisal Inputs'!E436)</f>
        <v/>
      </c>
      <c r="L37" s="233" t="str">
        <f>IFERROR(K37/K21,"-")</f>
        <v>-</v>
      </c>
      <c r="M37" s="247"/>
      <c r="N37" s="667" t="str">
        <f>IF(ISBLANK('Appraisal Inputs'!F436),"",'Appraisal Inputs'!F436)</f>
        <v/>
      </c>
      <c r="O37" s="233" t="str">
        <f>IFERROR(N37/N21,"-")</f>
        <v>-</v>
      </c>
      <c r="P37" s="247"/>
      <c r="Q37" s="667" t="str">
        <f>IF(ISBLANK('Appraisal Inputs'!G436),"",'Appraisal Inputs'!G436)</f>
        <v/>
      </c>
      <c r="R37" s="233" t="str">
        <f>IFERROR(Q37/Q21,"-")</f>
        <v>-</v>
      </c>
      <c r="S37" s="247"/>
      <c r="T37" s="667" t="str">
        <f>IF(ISBLANK('Appraisal Inputs'!H436),"",'Appraisal Inputs'!H436)</f>
        <v/>
      </c>
      <c r="U37" s="233" t="str">
        <f>IFERROR(T37/T21,"-")</f>
        <v>-</v>
      </c>
      <c r="V37" s="247"/>
      <c r="W37" s="667" t="str">
        <f>IF(ISBLANK('Appraisal Inputs'!I436),"",'Appraisal Inputs'!I436)</f>
        <v/>
      </c>
      <c r="X37" s="233" t="str">
        <f>IFERROR(W37/W21,"-")</f>
        <v>-</v>
      </c>
      <c r="Y37" s="247"/>
      <c r="Z37" s="667" t="str">
        <f>IF(ISBLANK('Appraisal Inputs'!J436),"",'Appraisal Inputs'!J436)</f>
        <v/>
      </c>
      <c r="AA37" s="233" t="str">
        <f>IFERROR(Z37/Z21,"-")</f>
        <v>-</v>
      </c>
      <c r="AB37" s="247"/>
      <c r="AC37" s="667" t="str">
        <f>IF(ISBLANK('Appraisal Inputs'!K436),"",'Appraisal Inputs'!K436)</f>
        <v/>
      </c>
      <c r="AD37" s="233" t="str">
        <f>IFERROR(AC37/AC21,"-")</f>
        <v>-</v>
      </c>
      <c r="AE37" s="247"/>
      <c r="AF37" s="667" t="str">
        <f>IF(ISBLANK('Appraisal Inputs'!L436),"",'Appraisal Inputs'!L436)</f>
        <v/>
      </c>
      <c r="AG37" s="233" t="str">
        <f>IFERROR(AF37/AF21,"-")</f>
        <v>-</v>
      </c>
      <c r="AH37" s="247"/>
      <c r="AI37" s="667" t="str">
        <f>IF(ISBLANK('Appraisal Inputs'!M436),"",'Appraisal Inputs'!M436)</f>
        <v/>
      </c>
      <c r="AJ37" s="233" t="str">
        <f>IFERROR(AI37/AI21,"-")</f>
        <v>-</v>
      </c>
      <c r="AK37" s="247"/>
      <c r="AL37" s="667" t="str">
        <f>IF(ISBLANK('Appraisal Inputs'!N436),"",'Appraisal Inputs'!N436)</f>
        <v/>
      </c>
      <c r="AM37" s="233" t="str">
        <f>IFERROR(AL37/AL21,"-")</f>
        <v>-</v>
      </c>
      <c r="AN37" s="247"/>
      <c r="AO37" s="667" t="str">
        <f>IF(ISBLANK('Appraisal Inputs'!O436),"",'Appraisal Inputs'!O436)</f>
        <v/>
      </c>
      <c r="AP37" s="233" t="str">
        <f>IFERROR(AO37/AO21,"-")</f>
        <v>-</v>
      </c>
      <c r="AQ37" s="247"/>
      <c r="AR37" s="667" t="str">
        <f>IF(ISBLANK('Appraisal Inputs'!P436),"",'Appraisal Inputs'!P436)</f>
        <v/>
      </c>
      <c r="AS37" s="233" t="str">
        <f>IFERROR(AR37/AR21,"-")</f>
        <v>-</v>
      </c>
      <c r="AT37" s="247"/>
      <c r="AU37" s="667" t="str">
        <f>IF(ISBLANK('Appraisal Inputs'!Q436),"",'Appraisal Inputs'!Q436)</f>
        <v/>
      </c>
      <c r="AV37" s="233" t="str">
        <f>IFERROR(AU37/AU21,"-")</f>
        <v>-</v>
      </c>
      <c r="AW37" s="247"/>
      <c r="AX37" s="667" t="str">
        <f>IF(ISBLANK('Appraisal Inputs'!R436),"",'Appraisal Inputs'!R436)</f>
        <v/>
      </c>
      <c r="AY37" s="233" t="str">
        <f>IFERROR(AX37/AX21,"-")</f>
        <v>-</v>
      </c>
      <c r="AZ37" s="247"/>
      <c r="BA37" s="667" t="str">
        <f>IF(ISBLANK('Appraisal Inputs'!S436),"",'Appraisal Inputs'!S436)</f>
        <v/>
      </c>
      <c r="BB37" s="233" t="str">
        <f>IFERROR(BA37/BA21,"-")</f>
        <v>-</v>
      </c>
      <c r="BC37" s="247"/>
      <c r="BD37" s="667" t="str">
        <f>IF(ISBLANK('Appraisal Inputs'!T436),"",'Appraisal Inputs'!T436)</f>
        <v/>
      </c>
      <c r="BE37" s="233" t="str">
        <f>IFERROR(BD37/BD21,"-")</f>
        <v>-</v>
      </c>
      <c r="BF37" s="247"/>
      <c r="BG37" s="667" t="str">
        <f>IF(ISBLANK('Appraisal Inputs'!U436),"",'Appraisal Inputs'!U436)</f>
        <v/>
      </c>
      <c r="BH37" s="233" t="str">
        <f>IFERROR(BG37/BG21,"-")</f>
        <v>-</v>
      </c>
      <c r="BI37" s="247"/>
      <c r="BJ37" s="667" t="str">
        <f>IF(ISBLANK('Appraisal Inputs'!V436),"",'Appraisal Inputs'!V436)</f>
        <v/>
      </c>
      <c r="BK37" s="233" t="str">
        <f>IFERROR(BJ37/BJ21,"-")</f>
        <v>-</v>
      </c>
      <c r="BL37" s="247"/>
      <c r="BM37" s="667" t="str">
        <f>IF(ISBLANK('Appraisal Inputs'!W436),"",'Appraisal Inputs'!W436)</f>
        <v/>
      </c>
      <c r="BN37" s="233" t="str">
        <f>IFERROR(BM37/BM21,"-")</f>
        <v>-</v>
      </c>
      <c r="BO37" s="254"/>
    </row>
    <row r="38" spans="1:67" ht="13.5" thickBot="1" x14ac:dyDescent="0.25">
      <c r="A38" s="765">
        <f t="shared" si="0"/>
        <v>0</v>
      </c>
      <c r="C38" s="340" t="str">
        <f>'Appraisal Inputs'!C437</f>
        <v>e.g. Other 4</v>
      </c>
      <c r="E38" s="668" t="str">
        <f>'Key Data'!X20</f>
        <v/>
      </c>
      <c r="F38" s="250" t="str">
        <f>IFERROR(E38/E21,"-")</f>
        <v>-</v>
      </c>
      <c r="G38" s="219"/>
      <c r="H38" s="668" t="str">
        <f>IF(ISBLANK('Appraisal Inputs'!D437),"",'Appraisal Inputs'!D437)</f>
        <v/>
      </c>
      <c r="I38" s="250" t="str">
        <f>IFERROR(H38/H21,"-")</f>
        <v>-</v>
      </c>
      <c r="J38" s="247"/>
      <c r="K38" s="668" t="str">
        <f>IF(ISBLANK('Appraisal Inputs'!E437),"",'Appraisal Inputs'!E437)</f>
        <v/>
      </c>
      <c r="L38" s="250" t="str">
        <f>IFERROR(K38/K21,"-")</f>
        <v>-</v>
      </c>
      <c r="M38" s="247"/>
      <c r="N38" s="668" t="str">
        <f>IF(ISBLANK('Appraisal Inputs'!F437),"",'Appraisal Inputs'!F437)</f>
        <v/>
      </c>
      <c r="O38" s="250" t="str">
        <f>IFERROR(N38/N21,"-")</f>
        <v>-</v>
      </c>
      <c r="P38" s="247"/>
      <c r="Q38" s="668" t="str">
        <f>IF(ISBLANK('Appraisal Inputs'!G437),"",'Appraisal Inputs'!G437)</f>
        <v/>
      </c>
      <c r="R38" s="250" t="str">
        <f>IFERROR(Q38/Q21,"-")</f>
        <v>-</v>
      </c>
      <c r="S38" s="247"/>
      <c r="T38" s="668" t="str">
        <f>IF(ISBLANK('Appraisal Inputs'!H437),"",'Appraisal Inputs'!H437)</f>
        <v/>
      </c>
      <c r="U38" s="250" t="str">
        <f>IFERROR(T38/T21,"-")</f>
        <v>-</v>
      </c>
      <c r="V38" s="247"/>
      <c r="W38" s="668" t="str">
        <f>IF(ISBLANK('Appraisal Inputs'!I437),"",'Appraisal Inputs'!I437)</f>
        <v/>
      </c>
      <c r="X38" s="250" t="str">
        <f>IFERROR(W38/W21,"-")</f>
        <v>-</v>
      </c>
      <c r="Y38" s="247"/>
      <c r="Z38" s="668" t="str">
        <f>IF(ISBLANK('Appraisal Inputs'!J437),"",'Appraisal Inputs'!J437)</f>
        <v/>
      </c>
      <c r="AA38" s="250" t="str">
        <f>IFERROR(Z38/Z21,"-")</f>
        <v>-</v>
      </c>
      <c r="AB38" s="247"/>
      <c r="AC38" s="668" t="str">
        <f>IF(ISBLANK('Appraisal Inputs'!K437),"",'Appraisal Inputs'!K437)</f>
        <v/>
      </c>
      <c r="AD38" s="250" t="str">
        <f>IFERROR(AC38/AC21,"-")</f>
        <v>-</v>
      </c>
      <c r="AE38" s="247"/>
      <c r="AF38" s="668" t="str">
        <f>IF(ISBLANK('Appraisal Inputs'!L437),"",'Appraisal Inputs'!L437)</f>
        <v/>
      </c>
      <c r="AG38" s="250" t="str">
        <f>IFERROR(AF38/AF21,"-")</f>
        <v>-</v>
      </c>
      <c r="AH38" s="247"/>
      <c r="AI38" s="668" t="str">
        <f>IF(ISBLANK('Appraisal Inputs'!M437),"",'Appraisal Inputs'!M437)</f>
        <v/>
      </c>
      <c r="AJ38" s="250" t="str">
        <f>IFERROR(AI38/AI21,"-")</f>
        <v>-</v>
      </c>
      <c r="AK38" s="247"/>
      <c r="AL38" s="668" t="str">
        <f>IF(ISBLANK('Appraisal Inputs'!N437),"",'Appraisal Inputs'!N437)</f>
        <v/>
      </c>
      <c r="AM38" s="250" t="str">
        <f>IFERROR(AL38/AL21,"-")</f>
        <v>-</v>
      </c>
      <c r="AN38" s="247"/>
      <c r="AO38" s="668" t="str">
        <f>IF(ISBLANK('Appraisal Inputs'!O437),"",'Appraisal Inputs'!O437)</f>
        <v/>
      </c>
      <c r="AP38" s="250" t="str">
        <f>IFERROR(AO38/AO21,"-")</f>
        <v>-</v>
      </c>
      <c r="AQ38" s="247"/>
      <c r="AR38" s="668" t="str">
        <f>IF(ISBLANK('Appraisal Inputs'!P437),"",'Appraisal Inputs'!P437)</f>
        <v/>
      </c>
      <c r="AS38" s="250" t="str">
        <f>IFERROR(AR38/AR21,"-")</f>
        <v>-</v>
      </c>
      <c r="AT38" s="247"/>
      <c r="AU38" s="668" t="str">
        <f>IF(ISBLANK('Appraisal Inputs'!Q437),"",'Appraisal Inputs'!Q437)</f>
        <v/>
      </c>
      <c r="AV38" s="250" t="str">
        <f>IFERROR(AU38/AU21,"-")</f>
        <v>-</v>
      </c>
      <c r="AW38" s="247"/>
      <c r="AX38" s="668" t="str">
        <f>IF(ISBLANK('Appraisal Inputs'!R437),"",'Appraisal Inputs'!R437)</f>
        <v/>
      </c>
      <c r="AY38" s="250" t="str">
        <f>IFERROR(AX38/AX21,"-")</f>
        <v>-</v>
      </c>
      <c r="AZ38" s="247"/>
      <c r="BA38" s="668" t="str">
        <f>IF(ISBLANK('Appraisal Inputs'!S437),"",'Appraisal Inputs'!S437)</f>
        <v/>
      </c>
      <c r="BB38" s="250" t="str">
        <f>IFERROR(BA38/BA21,"-")</f>
        <v>-</v>
      </c>
      <c r="BC38" s="247"/>
      <c r="BD38" s="668" t="str">
        <f>IF(ISBLANK('Appraisal Inputs'!T437),"",'Appraisal Inputs'!T437)</f>
        <v/>
      </c>
      <c r="BE38" s="250" t="str">
        <f>IFERROR(BD38/BD21,"-")</f>
        <v>-</v>
      </c>
      <c r="BF38" s="247"/>
      <c r="BG38" s="668" t="str">
        <f>IF(ISBLANK('Appraisal Inputs'!U437),"",'Appraisal Inputs'!U437)</f>
        <v/>
      </c>
      <c r="BH38" s="250" t="str">
        <f>IFERROR(BG38/BG21,"-")</f>
        <v>-</v>
      </c>
      <c r="BI38" s="247"/>
      <c r="BJ38" s="668" t="str">
        <f>IF(ISBLANK('Appraisal Inputs'!V437),"",'Appraisal Inputs'!V437)</f>
        <v/>
      </c>
      <c r="BK38" s="250" t="str">
        <f>IFERROR(BJ38/BJ21,"-")</f>
        <v>-</v>
      </c>
      <c r="BL38" s="247"/>
      <c r="BM38" s="668" t="str">
        <f>IF(ISBLANK('Appraisal Inputs'!W437),"",'Appraisal Inputs'!W437)</f>
        <v/>
      </c>
      <c r="BN38" s="250" t="str">
        <f>IFERROR(BM38/BM21,"-")</f>
        <v>-</v>
      </c>
      <c r="BO38" s="254"/>
    </row>
    <row r="39" spans="1:67" ht="13.5" thickTop="1" x14ac:dyDescent="0.2">
      <c r="A39" s="765">
        <v>1</v>
      </c>
      <c r="C39" s="341" t="str">
        <f>'Appraisal Inputs'!C438</f>
        <v>Sub-total</v>
      </c>
      <c r="E39" s="669" t="str">
        <f>'Key Data'!X21</f>
        <v>-</v>
      </c>
      <c r="F39" s="252" t="str">
        <f>IFERROR(E39/E21,"-")</f>
        <v>-</v>
      </c>
      <c r="G39" s="219"/>
      <c r="H39" s="669" t="str">
        <f>IF('Appraisal Inputs'!D438=0,"",'Appraisal Inputs'!D438)</f>
        <v/>
      </c>
      <c r="I39" s="252" t="str">
        <f>IFERROR(H39/H21,"-")</f>
        <v>-</v>
      </c>
      <c r="J39" s="247"/>
      <c r="K39" s="669" t="str">
        <f>IF('Appraisal Inputs'!E438=0,"",'Appraisal Inputs'!E438)</f>
        <v/>
      </c>
      <c r="L39" s="252" t="str">
        <f>IFERROR(K39/K21,"-")</f>
        <v>-</v>
      </c>
      <c r="M39" s="247"/>
      <c r="N39" s="669" t="str">
        <f>IF('Appraisal Inputs'!F438=0,"",'Appraisal Inputs'!F438)</f>
        <v/>
      </c>
      <c r="O39" s="252" t="str">
        <f>IFERROR(N39/N21,"-")</f>
        <v>-</v>
      </c>
      <c r="P39" s="247"/>
      <c r="Q39" s="669" t="str">
        <f>IF('Appraisal Inputs'!G438=0,"",'Appraisal Inputs'!G438)</f>
        <v/>
      </c>
      <c r="R39" s="252" t="str">
        <f>IFERROR(Q39/Q21,"-")</f>
        <v>-</v>
      </c>
      <c r="S39" s="247"/>
      <c r="T39" s="669" t="str">
        <f>IF('Appraisal Inputs'!H438=0,"",'Appraisal Inputs'!H438)</f>
        <v/>
      </c>
      <c r="U39" s="252" t="str">
        <f>IFERROR(T39/T21,"-")</f>
        <v>-</v>
      </c>
      <c r="V39" s="247"/>
      <c r="W39" s="669" t="str">
        <f>IF('Appraisal Inputs'!I438=0,"",'Appraisal Inputs'!I438)</f>
        <v/>
      </c>
      <c r="X39" s="252" t="str">
        <f>IFERROR(W39/W21,"-")</f>
        <v>-</v>
      </c>
      <c r="Y39" s="247"/>
      <c r="Z39" s="669" t="str">
        <f>IF('Appraisal Inputs'!J438=0,"",'Appraisal Inputs'!J438)</f>
        <v/>
      </c>
      <c r="AA39" s="252" t="str">
        <f>IFERROR(Z39/Z21,"-")</f>
        <v>-</v>
      </c>
      <c r="AB39" s="247"/>
      <c r="AC39" s="669" t="str">
        <f>IF('Appraisal Inputs'!K438=0,"",'Appraisal Inputs'!K438)</f>
        <v/>
      </c>
      <c r="AD39" s="252" t="str">
        <f>IFERROR(AC39/AC21,"-")</f>
        <v>-</v>
      </c>
      <c r="AE39" s="247"/>
      <c r="AF39" s="669" t="str">
        <f>IF('Appraisal Inputs'!L438=0,"",'Appraisal Inputs'!L438)</f>
        <v/>
      </c>
      <c r="AG39" s="252" t="str">
        <f>IFERROR(AF39/AF21,"-")</f>
        <v>-</v>
      </c>
      <c r="AH39" s="247"/>
      <c r="AI39" s="669" t="str">
        <f>IF('Appraisal Inputs'!M438=0,"",'Appraisal Inputs'!M438)</f>
        <v/>
      </c>
      <c r="AJ39" s="252" t="str">
        <f>IFERROR(AI39/AI21,"-")</f>
        <v>-</v>
      </c>
      <c r="AK39" s="247"/>
      <c r="AL39" s="669" t="str">
        <f>IF('Appraisal Inputs'!N438=0,"",'Appraisal Inputs'!N438)</f>
        <v/>
      </c>
      <c r="AM39" s="252" t="str">
        <f>IFERROR(AL39/AL21,"-")</f>
        <v>-</v>
      </c>
      <c r="AN39" s="247"/>
      <c r="AO39" s="669" t="str">
        <f>IF('Appraisal Inputs'!O438=0,"",'Appraisal Inputs'!O438)</f>
        <v/>
      </c>
      <c r="AP39" s="252" t="str">
        <f>IFERROR(AO39/AO21,"-")</f>
        <v>-</v>
      </c>
      <c r="AQ39" s="247"/>
      <c r="AR39" s="669" t="str">
        <f>IF('Appraisal Inputs'!P438=0,"",'Appraisal Inputs'!P438)</f>
        <v/>
      </c>
      <c r="AS39" s="252" t="str">
        <f>IFERROR(AR39/AR21,"-")</f>
        <v>-</v>
      </c>
      <c r="AT39" s="247"/>
      <c r="AU39" s="669" t="str">
        <f>IF('Appraisal Inputs'!Q438=0,"",'Appraisal Inputs'!Q438)</f>
        <v/>
      </c>
      <c r="AV39" s="252" t="str">
        <f>IFERROR(AU39/AU21,"-")</f>
        <v>-</v>
      </c>
      <c r="AW39" s="247"/>
      <c r="AX39" s="669" t="str">
        <f>IF('Appraisal Inputs'!R438=0,"",'Appraisal Inputs'!R438)</f>
        <v/>
      </c>
      <c r="AY39" s="252" t="str">
        <f>IFERROR(AX39/AX21,"-")</f>
        <v>-</v>
      </c>
      <c r="AZ39" s="247"/>
      <c r="BA39" s="669" t="str">
        <f>IF('Appraisal Inputs'!S438=0,"",'Appraisal Inputs'!S438)</f>
        <v/>
      </c>
      <c r="BB39" s="252" t="str">
        <f>IFERROR(BA39/BA21,"-")</f>
        <v>-</v>
      </c>
      <c r="BC39" s="247"/>
      <c r="BD39" s="669" t="str">
        <f>IF('Appraisal Inputs'!T438=0,"",'Appraisal Inputs'!T438)</f>
        <v/>
      </c>
      <c r="BE39" s="252" t="str">
        <f>IFERROR(BD39/BD21,"-")</f>
        <v>-</v>
      </c>
      <c r="BF39" s="247"/>
      <c r="BG39" s="669" t="str">
        <f>IF('Appraisal Inputs'!U438=0,"",'Appraisal Inputs'!U438)</f>
        <v/>
      </c>
      <c r="BH39" s="252" t="str">
        <f>IFERROR(BG39/BG21,"-")</f>
        <v>-</v>
      </c>
      <c r="BI39" s="247"/>
      <c r="BJ39" s="669" t="str">
        <f>IF('Appraisal Inputs'!V438=0,"",'Appraisal Inputs'!V438)</f>
        <v/>
      </c>
      <c r="BK39" s="252" t="str">
        <f>IFERROR(BJ39/BJ21,"-")</f>
        <v>-</v>
      </c>
      <c r="BL39" s="247"/>
      <c r="BM39" s="669" t="str">
        <f>IF('Appraisal Inputs'!W438=0,"",'Appraisal Inputs'!W438)</f>
        <v/>
      </c>
      <c r="BN39" s="252" t="str">
        <f>IFERROR(BM39/BM21,"-")</f>
        <v>-</v>
      </c>
      <c r="BO39" s="254"/>
    </row>
    <row r="40" spans="1:67" x14ac:dyDescent="0.2">
      <c r="A40" s="765">
        <v>1</v>
      </c>
      <c r="C40" s="224" t="str">
        <f>'Appraisal Inputs'!C439</f>
        <v>Real Estate (Property) Taxes</v>
      </c>
      <c r="E40" s="666" t="str">
        <f>'Key Data'!X22</f>
        <v/>
      </c>
      <c r="F40" s="239" t="str">
        <f>IFERROR(E40/E21,"-")</f>
        <v>-</v>
      </c>
      <c r="G40" s="219"/>
      <c r="H40" s="666" t="str">
        <f>IF(ISBLANK('Appraisal Inputs'!D439),"",'Appraisal Inputs'!D439)</f>
        <v/>
      </c>
      <c r="I40" s="239" t="str">
        <f>IFERROR(H40/H21,"-")</f>
        <v>-</v>
      </c>
      <c r="J40" s="247"/>
      <c r="K40" s="666" t="str">
        <f>IF(ISBLANK('Appraisal Inputs'!E439),"",'Appraisal Inputs'!E439)</f>
        <v/>
      </c>
      <c r="L40" s="239" t="str">
        <f>IFERROR(K40/K21,"-")</f>
        <v>-</v>
      </c>
      <c r="M40" s="247"/>
      <c r="N40" s="666" t="str">
        <f>IF(ISBLANK('Appraisal Inputs'!F439),"",'Appraisal Inputs'!F439)</f>
        <v/>
      </c>
      <c r="O40" s="239" t="str">
        <f>IFERROR(N40/N21,"-")</f>
        <v>-</v>
      </c>
      <c r="P40" s="247"/>
      <c r="Q40" s="666" t="str">
        <f>IF(ISBLANK('Appraisal Inputs'!G439),"",'Appraisal Inputs'!G439)</f>
        <v/>
      </c>
      <c r="R40" s="239" t="str">
        <f>IFERROR(Q40/Q21,"-")</f>
        <v>-</v>
      </c>
      <c r="S40" s="247"/>
      <c r="T40" s="666" t="str">
        <f>IF(ISBLANK('Appraisal Inputs'!H439),"",'Appraisal Inputs'!H439)</f>
        <v/>
      </c>
      <c r="U40" s="239" t="str">
        <f>IFERROR(T40/T21,"-")</f>
        <v>-</v>
      </c>
      <c r="V40" s="247"/>
      <c r="W40" s="666" t="str">
        <f>IF(ISBLANK('Appraisal Inputs'!I439),"",'Appraisal Inputs'!I439)</f>
        <v/>
      </c>
      <c r="X40" s="239" t="str">
        <f>IFERROR(W40/W21,"-")</f>
        <v>-</v>
      </c>
      <c r="Y40" s="247"/>
      <c r="Z40" s="666" t="str">
        <f>IF(ISBLANK('Appraisal Inputs'!J439),"",'Appraisal Inputs'!J439)</f>
        <v/>
      </c>
      <c r="AA40" s="239" t="str">
        <f>IFERROR(Z40/Z21,"-")</f>
        <v>-</v>
      </c>
      <c r="AB40" s="247"/>
      <c r="AC40" s="666" t="str">
        <f>IF(ISBLANK('Appraisal Inputs'!K439),"",'Appraisal Inputs'!K439)</f>
        <v/>
      </c>
      <c r="AD40" s="239" t="str">
        <f>IFERROR(AC40/AC21,"-")</f>
        <v>-</v>
      </c>
      <c r="AE40" s="247"/>
      <c r="AF40" s="666" t="str">
        <f>IF(ISBLANK('Appraisal Inputs'!L439),"",'Appraisal Inputs'!L439)</f>
        <v/>
      </c>
      <c r="AG40" s="239" t="str">
        <f>IFERROR(AF40/AF21,"-")</f>
        <v>-</v>
      </c>
      <c r="AH40" s="247"/>
      <c r="AI40" s="666" t="str">
        <f>IF(ISBLANK('Appraisal Inputs'!M439),"",'Appraisal Inputs'!M439)</f>
        <v/>
      </c>
      <c r="AJ40" s="239" t="str">
        <f>IFERROR(AI40/AI21,"-")</f>
        <v>-</v>
      </c>
      <c r="AK40" s="247"/>
      <c r="AL40" s="666" t="str">
        <f>IF(ISBLANK('Appraisal Inputs'!N439),"",'Appraisal Inputs'!N439)</f>
        <v/>
      </c>
      <c r="AM40" s="239" t="str">
        <f>IFERROR(AL40/AL21,"-")</f>
        <v>-</v>
      </c>
      <c r="AN40" s="247"/>
      <c r="AO40" s="666" t="str">
        <f>IF(ISBLANK('Appraisal Inputs'!O439),"",'Appraisal Inputs'!O439)</f>
        <v/>
      </c>
      <c r="AP40" s="239" t="str">
        <f>IFERROR(AO40/AO21,"-")</f>
        <v>-</v>
      </c>
      <c r="AQ40" s="247"/>
      <c r="AR40" s="666" t="str">
        <f>IF(ISBLANK('Appraisal Inputs'!P439),"",'Appraisal Inputs'!P439)</f>
        <v/>
      </c>
      <c r="AS40" s="239" t="str">
        <f>IFERROR(AR40/AR21,"-")</f>
        <v>-</v>
      </c>
      <c r="AT40" s="247"/>
      <c r="AU40" s="666" t="str">
        <f>IF(ISBLANK('Appraisal Inputs'!Q439),"",'Appraisal Inputs'!Q439)</f>
        <v/>
      </c>
      <c r="AV40" s="239" t="str">
        <f>IFERROR(AU40/AU21,"-")</f>
        <v>-</v>
      </c>
      <c r="AW40" s="247"/>
      <c r="AX40" s="666" t="str">
        <f>IF(ISBLANK('Appraisal Inputs'!R439),"",'Appraisal Inputs'!R439)</f>
        <v/>
      </c>
      <c r="AY40" s="239" t="str">
        <f>IFERROR(AX40/AX21,"-")</f>
        <v>-</v>
      </c>
      <c r="AZ40" s="247"/>
      <c r="BA40" s="666" t="str">
        <f>IF(ISBLANK('Appraisal Inputs'!S439),"",'Appraisal Inputs'!S439)</f>
        <v/>
      </c>
      <c r="BB40" s="239" t="str">
        <f>IFERROR(BA40/BA21,"-")</f>
        <v>-</v>
      </c>
      <c r="BC40" s="247"/>
      <c r="BD40" s="666" t="str">
        <f>IF(ISBLANK('Appraisal Inputs'!T439),"",'Appraisal Inputs'!T439)</f>
        <v/>
      </c>
      <c r="BE40" s="239" t="str">
        <f>IFERROR(BD40/BD21,"-")</f>
        <v>-</v>
      </c>
      <c r="BF40" s="247"/>
      <c r="BG40" s="666" t="str">
        <f>IF(ISBLANK('Appraisal Inputs'!U439),"",'Appraisal Inputs'!U439)</f>
        <v/>
      </c>
      <c r="BH40" s="239" t="str">
        <f>IFERROR(BG40/BG21,"-")</f>
        <v>-</v>
      </c>
      <c r="BI40" s="247"/>
      <c r="BJ40" s="666" t="str">
        <f>IF(ISBLANK('Appraisal Inputs'!V439),"",'Appraisal Inputs'!V439)</f>
        <v/>
      </c>
      <c r="BK40" s="239" t="str">
        <f>IFERROR(BJ40/BJ21,"-")</f>
        <v>-</v>
      </c>
      <c r="BL40" s="247"/>
      <c r="BM40" s="666" t="str">
        <f>IF(ISBLANK('Appraisal Inputs'!W439),"",'Appraisal Inputs'!W439)</f>
        <v/>
      </c>
      <c r="BN40" s="239" t="str">
        <f>IFERROR(BM40/BM21,"-")</f>
        <v>-</v>
      </c>
      <c r="BO40" s="254"/>
    </row>
    <row r="41" spans="1:67" x14ac:dyDescent="0.2">
      <c r="A41" s="765">
        <v>1</v>
      </c>
      <c r="C41" s="227" t="str">
        <f>'Appraisal Inputs'!C440</f>
        <v>Management Fees</v>
      </c>
      <c r="E41" s="667" t="str">
        <f>'Key Data'!X23</f>
        <v/>
      </c>
      <c r="F41" s="233" t="str">
        <f>IFERROR(E41/E21,"-")</f>
        <v>-</v>
      </c>
      <c r="G41" s="219"/>
      <c r="H41" s="667" t="str">
        <f>IF(ISBLANK('Appraisal Inputs'!D440),"",'Appraisal Inputs'!D440)</f>
        <v/>
      </c>
      <c r="I41" s="233" t="str">
        <f>IFERROR(H41/H21,"-")</f>
        <v>-</v>
      </c>
      <c r="J41" s="247"/>
      <c r="K41" s="667" t="str">
        <f>IF(ISBLANK('Appraisal Inputs'!E440),"",'Appraisal Inputs'!E440)</f>
        <v/>
      </c>
      <c r="L41" s="233" t="str">
        <f>IFERROR(K41/K21,"-")</f>
        <v>-</v>
      </c>
      <c r="M41" s="247"/>
      <c r="N41" s="667" t="str">
        <f>IF(ISBLANK('Appraisal Inputs'!F440),"",'Appraisal Inputs'!F440)</f>
        <v/>
      </c>
      <c r="O41" s="233" t="str">
        <f>IFERROR(N41/N21,"-")</f>
        <v>-</v>
      </c>
      <c r="P41" s="247"/>
      <c r="Q41" s="667" t="str">
        <f>IF(ISBLANK('Appraisal Inputs'!G440),"",'Appraisal Inputs'!G440)</f>
        <v/>
      </c>
      <c r="R41" s="233" t="str">
        <f>IFERROR(Q41/Q21,"-")</f>
        <v>-</v>
      </c>
      <c r="S41" s="247"/>
      <c r="T41" s="667" t="str">
        <f>IF(ISBLANK('Appraisal Inputs'!H440),"",'Appraisal Inputs'!H440)</f>
        <v/>
      </c>
      <c r="U41" s="233" t="str">
        <f>IFERROR(T41/T21,"-")</f>
        <v>-</v>
      </c>
      <c r="V41" s="247"/>
      <c r="W41" s="667" t="str">
        <f>IF(ISBLANK('Appraisal Inputs'!I440),"",'Appraisal Inputs'!I440)</f>
        <v/>
      </c>
      <c r="X41" s="233" t="str">
        <f>IFERROR(W41/W21,"-")</f>
        <v>-</v>
      </c>
      <c r="Y41" s="247"/>
      <c r="Z41" s="667" t="str">
        <f>IF(ISBLANK('Appraisal Inputs'!J440),"",'Appraisal Inputs'!J440)</f>
        <v/>
      </c>
      <c r="AA41" s="233" t="str">
        <f>IFERROR(Z41/Z21,"-")</f>
        <v>-</v>
      </c>
      <c r="AB41" s="247"/>
      <c r="AC41" s="667" t="str">
        <f>IF(ISBLANK('Appraisal Inputs'!K440),"",'Appraisal Inputs'!K440)</f>
        <v/>
      </c>
      <c r="AD41" s="233" t="str">
        <f>IFERROR(AC41/AC21,"-")</f>
        <v>-</v>
      </c>
      <c r="AE41" s="247"/>
      <c r="AF41" s="667" t="str">
        <f>IF(ISBLANK('Appraisal Inputs'!L440),"",'Appraisal Inputs'!L440)</f>
        <v/>
      </c>
      <c r="AG41" s="233" t="str">
        <f>IFERROR(AF41/AF21,"-")</f>
        <v>-</v>
      </c>
      <c r="AH41" s="247"/>
      <c r="AI41" s="667" t="str">
        <f>IF(ISBLANK('Appraisal Inputs'!M440),"",'Appraisal Inputs'!M440)</f>
        <v/>
      </c>
      <c r="AJ41" s="233" t="str">
        <f>IFERROR(AI41/AI21,"-")</f>
        <v>-</v>
      </c>
      <c r="AK41" s="247"/>
      <c r="AL41" s="667" t="str">
        <f>IF(ISBLANK('Appraisal Inputs'!N440),"",'Appraisal Inputs'!N440)</f>
        <v/>
      </c>
      <c r="AM41" s="233" t="str">
        <f>IFERROR(AL41/AL21,"-")</f>
        <v>-</v>
      </c>
      <c r="AN41" s="247"/>
      <c r="AO41" s="667" t="str">
        <f>IF(ISBLANK('Appraisal Inputs'!O440),"",'Appraisal Inputs'!O440)</f>
        <v/>
      </c>
      <c r="AP41" s="233" t="str">
        <f>IFERROR(AO41/AO21,"-")</f>
        <v>-</v>
      </c>
      <c r="AQ41" s="247"/>
      <c r="AR41" s="667" t="str">
        <f>IF(ISBLANK('Appraisal Inputs'!P440),"",'Appraisal Inputs'!P440)</f>
        <v/>
      </c>
      <c r="AS41" s="233" t="str">
        <f>IFERROR(AR41/AR21,"-")</f>
        <v>-</v>
      </c>
      <c r="AT41" s="247"/>
      <c r="AU41" s="667" t="str">
        <f>IF(ISBLANK('Appraisal Inputs'!Q440),"",'Appraisal Inputs'!Q440)</f>
        <v/>
      </c>
      <c r="AV41" s="233" t="str">
        <f>IFERROR(AU41/AU21,"-")</f>
        <v>-</v>
      </c>
      <c r="AW41" s="247"/>
      <c r="AX41" s="667" t="str">
        <f>IF(ISBLANK('Appraisal Inputs'!R440),"",'Appraisal Inputs'!R440)</f>
        <v/>
      </c>
      <c r="AY41" s="233" t="str">
        <f>IFERROR(AX41/AX21,"-")</f>
        <v>-</v>
      </c>
      <c r="AZ41" s="247"/>
      <c r="BA41" s="667" t="str">
        <f>IF(ISBLANK('Appraisal Inputs'!S440),"",'Appraisal Inputs'!S440)</f>
        <v/>
      </c>
      <c r="BB41" s="233" t="str">
        <f>IFERROR(BA41/BA21,"-")</f>
        <v>-</v>
      </c>
      <c r="BC41" s="247"/>
      <c r="BD41" s="667" t="str">
        <f>IF(ISBLANK('Appraisal Inputs'!T440),"",'Appraisal Inputs'!T440)</f>
        <v/>
      </c>
      <c r="BE41" s="233" t="str">
        <f>IFERROR(BD41/BD21,"-")</f>
        <v>-</v>
      </c>
      <c r="BF41" s="247"/>
      <c r="BG41" s="667" t="str">
        <f>IF(ISBLANK('Appraisal Inputs'!U440),"",'Appraisal Inputs'!U440)</f>
        <v/>
      </c>
      <c r="BH41" s="233" t="str">
        <f>IFERROR(BG41/BG21,"-")</f>
        <v>-</v>
      </c>
      <c r="BI41" s="247"/>
      <c r="BJ41" s="667" t="str">
        <f>IF(ISBLANK('Appraisal Inputs'!V440),"",'Appraisal Inputs'!V440)</f>
        <v/>
      </c>
      <c r="BK41" s="233" t="str">
        <f>IFERROR(BJ41/BJ21,"-")</f>
        <v>-</v>
      </c>
      <c r="BL41" s="247"/>
      <c r="BM41" s="667" t="str">
        <f>IF(ISBLANK('Appraisal Inputs'!W440),"",'Appraisal Inputs'!W440)</f>
        <v/>
      </c>
      <c r="BN41" s="233" t="str">
        <f>IFERROR(BM41/BM21,"-")</f>
        <v>-</v>
      </c>
      <c r="BO41" s="254"/>
    </row>
    <row r="42" spans="1:67" ht="13.5" thickBot="1" x14ac:dyDescent="0.25">
      <c r="A42" s="765">
        <v>1</v>
      </c>
      <c r="C42" s="249" t="str">
        <f>'Appraisal Inputs'!C441</f>
        <v>Replacement Reserves</v>
      </c>
      <c r="E42" s="668" t="str">
        <f>'Key Data'!X24</f>
        <v/>
      </c>
      <c r="F42" s="250" t="str">
        <f>IFERROR(E42/E21,"-")</f>
        <v>-</v>
      </c>
      <c r="G42" s="219"/>
      <c r="H42" s="668" t="str">
        <f>IF(ISBLANK('Appraisal Inputs'!D441),"",'Appraisal Inputs'!D441)</f>
        <v/>
      </c>
      <c r="I42" s="250" t="str">
        <f>IFERROR(H42/H21,"-")</f>
        <v>-</v>
      </c>
      <c r="J42" s="247"/>
      <c r="K42" s="668" t="str">
        <f>IF(ISBLANK('Appraisal Inputs'!E441),"",'Appraisal Inputs'!E441)</f>
        <v/>
      </c>
      <c r="L42" s="250" t="str">
        <f>IFERROR(K42/K21,"-")</f>
        <v>-</v>
      </c>
      <c r="M42" s="247"/>
      <c r="N42" s="668" t="str">
        <f>IF(ISBLANK('Appraisal Inputs'!F441),"",'Appraisal Inputs'!F441)</f>
        <v/>
      </c>
      <c r="O42" s="250" t="str">
        <f>IFERROR(N42/N21,"-")</f>
        <v>-</v>
      </c>
      <c r="P42" s="247"/>
      <c r="Q42" s="668" t="str">
        <f>IF(ISBLANK('Appraisal Inputs'!G441),"",'Appraisal Inputs'!G441)</f>
        <v/>
      </c>
      <c r="R42" s="250" t="str">
        <f>IFERROR(Q42/Q21,"-")</f>
        <v>-</v>
      </c>
      <c r="S42" s="247"/>
      <c r="T42" s="668" t="str">
        <f>IF(ISBLANK('Appraisal Inputs'!H441),"",'Appraisal Inputs'!H441)</f>
        <v/>
      </c>
      <c r="U42" s="250" t="str">
        <f>IFERROR(T42/T21,"-")</f>
        <v>-</v>
      </c>
      <c r="V42" s="247"/>
      <c r="W42" s="668" t="str">
        <f>IF(ISBLANK('Appraisal Inputs'!I441),"",'Appraisal Inputs'!I441)</f>
        <v/>
      </c>
      <c r="X42" s="250" t="str">
        <f>IFERROR(W42/W21,"-")</f>
        <v>-</v>
      </c>
      <c r="Y42" s="247"/>
      <c r="Z42" s="668" t="str">
        <f>IF(ISBLANK('Appraisal Inputs'!J441),"",'Appraisal Inputs'!J441)</f>
        <v/>
      </c>
      <c r="AA42" s="250" t="str">
        <f>IFERROR(Z42/Z21,"-")</f>
        <v>-</v>
      </c>
      <c r="AB42" s="247"/>
      <c r="AC42" s="668" t="str">
        <f>IF(ISBLANK('Appraisal Inputs'!K441),"",'Appraisal Inputs'!K441)</f>
        <v/>
      </c>
      <c r="AD42" s="250" t="str">
        <f>IFERROR(AC42/AC21,"-")</f>
        <v>-</v>
      </c>
      <c r="AE42" s="247"/>
      <c r="AF42" s="668" t="str">
        <f>IF(ISBLANK('Appraisal Inputs'!L441),"",'Appraisal Inputs'!L441)</f>
        <v/>
      </c>
      <c r="AG42" s="250" t="str">
        <f>IFERROR(AF42/AF21,"-")</f>
        <v>-</v>
      </c>
      <c r="AH42" s="247"/>
      <c r="AI42" s="668" t="str">
        <f>IF(ISBLANK('Appraisal Inputs'!M441),"",'Appraisal Inputs'!M441)</f>
        <v/>
      </c>
      <c r="AJ42" s="250" t="str">
        <f>IFERROR(AI42/AI21,"-")</f>
        <v>-</v>
      </c>
      <c r="AK42" s="247"/>
      <c r="AL42" s="668" t="str">
        <f>IF(ISBLANK('Appraisal Inputs'!N441),"",'Appraisal Inputs'!N441)</f>
        <v/>
      </c>
      <c r="AM42" s="250" t="str">
        <f>IFERROR(AL42/AL21,"-")</f>
        <v>-</v>
      </c>
      <c r="AN42" s="247"/>
      <c r="AO42" s="668" t="str">
        <f>IF(ISBLANK('Appraisal Inputs'!O441),"",'Appraisal Inputs'!O441)</f>
        <v/>
      </c>
      <c r="AP42" s="250" t="str">
        <f>IFERROR(AO42/AO21,"-")</f>
        <v>-</v>
      </c>
      <c r="AQ42" s="247"/>
      <c r="AR42" s="668" t="str">
        <f>IF(ISBLANK('Appraisal Inputs'!P441),"",'Appraisal Inputs'!P441)</f>
        <v/>
      </c>
      <c r="AS42" s="250" t="str">
        <f>IFERROR(AR42/AR21,"-")</f>
        <v>-</v>
      </c>
      <c r="AT42" s="247"/>
      <c r="AU42" s="668" t="str">
        <f>IF(ISBLANK('Appraisal Inputs'!Q441),"",'Appraisal Inputs'!Q441)</f>
        <v/>
      </c>
      <c r="AV42" s="250" t="str">
        <f>IFERROR(AU42/AU21,"-")</f>
        <v>-</v>
      </c>
      <c r="AW42" s="247"/>
      <c r="AX42" s="668" t="str">
        <f>IF(ISBLANK('Appraisal Inputs'!R441),"",'Appraisal Inputs'!R441)</f>
        <v/>
      </c>
      <c r="AY42" s="250" t="str">
        <f>IFERROR(AX42/AX21,"-")</f>
        <v>-</v>
      </c>
      <c r="AZ42" s="247"/>
      <c r="BA42" s="668" t="str">
        <f>IF(ISBLANK('Appraisal Inputs'!S441),"",'Appraisal Inputs'!S441)</f>
        <v/>
      </c>
      <c r="BB42" s="250" t="str">
        <f>IFERROR(BA42/BA21,"-")</f>
        <v>-</v>
      </c>
      <c r="BC42" s="247"/>
      <c r="BD42" s="668" t="str">
        <f>IF(ISBLANK('Appraisal Inputs'!T441),"",'Appraisal Inputs'!T441)</f>
        <v/>
      </c>
      <c r="BE42" s="250" t="str">
        <f>IFERROR(BD42/BD21,"-")</f>
        <v>-</v>
      </c>
      <c r="BF42" s="247"/>
      <c r="BG42" s="668" t="str">
        <f>IF(ISBLANK('Appraisal Inputs'!U441),"",'Appraisal Inputs'!U441)</f>
        <v/>
      </c>
      <c r="BH42" s="250" t="str">
        <f>IFERROR(BG42/BG21,"-")</f>
        <v>-</v>
      </c>
      <c r="BI42" s="247"/>
      <c r="BJ42" s="668" t="str">
        <f>IF(ISBLANK('Appraisal Inputs'!V441),"",'Appraisal Inputs'!V441)</f>
        <v/>
      </c>
      <c r="BK42" s="250" t="str">
        <f>IFERROR(BJ42/BJ21,"-")</f>
        <v>-</v>
      </c>
      <c r="BL42" s="247"/>
      <c r="BM42" s="668" t="str">
        <f>IF(ISBLANK('Appraisal Inputs'!W441),"",'Appraisal Inputs'!W441)</f>
        <v/>
      </c>
      <c r="BN42" s="250" t="str">
        <f>IFERROR(BM42/BM21,"-")</f>
        <v>-</v>
      </c>
      <c r="BO42" s="254"/>
    </row>
    <row r="43" spans="1:67" ht="13.5" thickTop="1" x14ac:dyDescent="0.2">
      <c r="A43" s="765">
        <v>1</v>
      </c>
      <c r="C43" s="341" t="str">
        <f>'Appraisal Inputs'!C442</f>
        <v>Total Expenses</v>
      </c>
      <c r="E43" s="669" t="str">
        <f>'Key Data'!X25</f>
        <v>-</v>
      </c>
      <c r="F43" s="252" t="str">
        <f>IFERROR(E43/E21,"-")</f>
        <v>-</v>
      </c>
      <c r="G43" s="219"/>
      <c r="H43" s="669" t="str">
        <f>IF('Appraisal Inputs'!D442=0,"",'Appraisal Inputs'!D442)</f>
        <v/>
      </c>
      <c r="I43" s="252" t="str">
        <f>IFERROR(H43/H21,"-")</f>
        <v>-</v>
      </c>
      <c r="J43" s="247"/>
      <c r="K43" s="669" t="str">
        <f>IF('Appraisal Inputs'!E442=0,"",'Appraisal Inputs'!E442)</f>
        <v/>
      </c>
      <c r="L43" s="252" t="str">
        <f>IFERROR(K43/K21,"-")</f>
        <v>-</v>
      </c>
      <c r="M43" s="247"/>
      <c r="N43" s="669" t="str">
        <f>IF('Appraisal Inputs'!F442=0,"",'Appraisal Inputs'!F442)</f>
        <v/>
      </c>
      <c r="O43" s="252" t="str">
        <f>IFERROR(N43/N21,"-")</f>
        <v>-</v>
      </c>
      <c r="P43" s="247"/>
      <c r="Q43" s="669" t="str">
        <f>IF('Appraisal Inputs'!G442=0,"",'Appraisal Inputs'!G442)</f>
        <v/>
      </c>
      <c r="R43" s="252" t="str">
        <f>IFERROR(Q43/Q21,"-")</f>
        <v>-</v>
      </c>
      <c r="S43" s="247"/>
      <c r="T43" s="669" t="str">
        <f>IF('Appraisal Inputs'!H442=0,"",'Appraisal Inputs'!H442)</f>
        <v/>
      </c>
      <c r="U43" s="252" t="str">
        <f>IFERROR(T43/T21,"-")</f>
        <v>-</v>
      </c>
      <c r="V43" s="247"/>
      <c r="W43" s="669" t="str">
        <f>IF('Appraisal Inputs'!I442=0,"",'Appraisal Inputs'!I442)</f>
        <v/>
      </c>
      <c r="X43" s="252" t="str">
        <f>IFERROR(W43/W21,"-")</f>
        <v>-</v>
      </c>
      <c r="Y43" s="247"/>
      <c r="Z43" s="669" t="str">
        <f>IF('Appraisal Inputs'!J442=0,"",'Appraisal Inputs'!J442)</f>
        <v/>
      </c>
      <c r="AA43" s="252" t="str">
        <f>IFERROR(Z43/Z21,"-")</f>
        <v>-</v>
      </c>
      <c r="AB43" s="247"/>
      <c r="AC43" s="669" t="str">
        <f>IF('Appraisal Inputs'!K442=0,"",'Appraisal Inputs'!K442)</f>
        <v/>
      </c>
      <c r="AD43" s="252" t="str">
        <f>IFERROR(AC43/AC21,"-")</f>
        <v>-</v>
      </c>
      <c r="AE43" s="247"/>
      <c r="AF43" s="669" t="str">
        <f>IF('Appraisal Inputs'!L442=0,"",'Appraisal Inputs'!L442)</f>
        <v/>
      </c>
      <c r="AG43" s="252" t="str">
        <f>IFERROR(AF43/AF21,"-")</f>
        <v>-</v>
      </c>
      <c r="AH43" s="247"/>
      <c r="AI43" s="669" t="str">
        <f>IF('Appraisal Inputs'!M442=0,"",'Appraisal Inputs'!M442)</f>
        <v/>
      </c>
      <c r="AJ43" s="252" t="str">
        <f>IFERROR(AI43/AI21,"-")</f>
        <v>-</v>
      </c>
      <c r="AK43" s="247"/>
      <c r="AL43" s="669" t="str">
        <f>IF('Appraisal Inputs'!N442=0,"",'Appraisal Inputs'!N442)</f>
        <v/>
      </c>
      <c r="AM43" s="252" t="str">
        <f>IFERROR(AL43/AL21,"-")</f>
        <v>-</v>
      </c>
      <c r="AN43" s="247"/>
      <c r="AO43" s="669" t="str">
        <f>IF('Appraisal Inputs'!O442=0,"",'Appraisal Inputs'!O442)</f>
        <v/>
      </c>
      <c r="AP43" s="252" t="str">
        <f>IFERROR(AO43/AO21,"-")</f>
        <v>-</v>
      </c>
      <c r="AQ43" s="247"/>
      <c r="AR43" s="669" t="str">
        <f>IF('Appraisal Inputs'!P442=0,"",'Appraisal Inputs'!P442)</f>
        <v/>
      </c>
      <c r="AS43" s="252" t="str">
        <f>IFERROR(AR43/AR21,"-")</f>
        <v>-</v>
      </c>
      <c r="AT43" s="247"/>
      <c r="AU43" s="669" t="str">
        <f>IF('Appraisal Inputs'!Q442=0,"",'Appraisal Inputs'!Q442)</f>
        <v/>
      </c>
      <c r="AV43" s="252" t="str">
        <f>IFERROR(AU43/AU21,"-")</f>
        <v>-</v>
      </c>
      <c r="AW43" s="247"/>
      <c r="AX43" s="669" t="str">
        <f>IF('Appraisal Inputs'!R442=0,"",'Appraisal Inputs'!R442)</f>
        <v/>
      </c>
      <c r="AY43" s="252" t="str">
        <f>IFERROR(AX43/AX21,"-")</f>
        <v>-</v>
      </c>
      <c r="AZ43" s="247"/>
      <c r="BA43" s="669" t="str">
        <f>IF('Appraisal Inputs'!S442=0,"",'Appraisal Inputs'!S442)</f>
        <v/>
      </c>
      <c r="BB43" s="252" t="str">
        <f>IFERROR(BA43/BA21,"-")</f>
        <v>-</v>
      </c>
      <c r="BC43" s="247"/>
      <c r="BD43" s="669" t="str">
        <f>IF('Appraisal Inputs'!T442=0,"",'Appraisal Inputs'!T442)</f>
        <v/>
      </c>
      <c r="BE43" s="252" t="str">
        <f>IFERROR(BD43/BD21,"-")</f>
        <v>-</v>
      </c>
      <c r="BF43" s="247"/>
      <c r="BG43" s="669" t="str">
        <f>IF('Appraisal Inputs'!U442=0,"",'Appraisal Inputs'!U442)</f>
        <v/>
      </c>
      <c r="BH43" s="252" t="str">
        <f>IFERROR(BG43/BG21,"-")</f>
        <v>-</v>
      </c>
      <c r="BI43" s="247"/>
      <c r="BJ43" s="669" t="str">
        <f>IF('Appraisal Inputs'!V442=0,"",'Appraisal Inputs'!V442)</f>
        <v/>
      </c>
      <c r="BK43" s="252" t="str">
        <f>IFERROR(BJ43/BJ21,"-")</f>
        <v>-</v>
      </c>
      <c r="BL43" s="247"/>
      <c r="BM43" s="669" t="str">
        <f>IF('Appraisal Inputs'!W442=0,"",'Appraisal Inputs'!W442)</f>
        <v/>
      </c>
      <c r="BN43" s="252" t="str">
        <f>IFERROR(BM43/BM21,"-")</f>
        <v>-</v>
      </c>
      <c r="BO43" s="254"/>
    </row>
    <row r="44" spans="1:67" ht="13.5" thickBot="1" x14ac:dyDescent="0.25">
      <c r="A44" s="765">
        <v>1</v>
      </c>
      <c r="C44" s="342" t="str">
        <f>'Appraisal Inputs'!C443</f>
        <v>Net Operating Income</v>
      </c>
      <c r="E44" s="670" t="str">
        <f>'Key Data'!X39</f>
        <v>-</v>
      </c>
      <c r="F44" s="258" t="str">
        <f>IFERROR(E44/E21,"-")</f>
        <v>-</v>
      </c>
      <c r="G44" s="219"/>
      <c r="H44" s="670" t="str">
        <f>IF('Appraisal Inputs'!D443=0,"",'Appraisal Inputs'!D443)</f>
        <v/>
      </c>
      <c r="I44" s="258" t="str">
        <f>IFERROR(H44/H21,"-")</f>
        <v>-</v>
      </c>
      <c r="J44" s="247"/>
      <c r="K44" s="670" t="str">
        <f>IF('Appraisal Inputs'!E443=0,"",'Appraisal Inputs'!E443)</f>
        <v/>
      </c>
      <c r="L44" s="258" t="str">
        <f>IFERROR(K44/K21,"-")</f>
        <v>-</v>
      </c>
      <c r="M44" s="247"/>
      <c r="N44" s="670" t="str">
        <f>IF('Appraisal Inputs'!F443=0,"",'Appraisal Inputs'!F443)</f>
        <v/>
      </c>
      <c r="O44" s="258" t="str">
        <f>IFERROR(N44/N21,"-")</f>
        <v>-</v>
      </c>
      <c r="P44" s="247"/>
      <c r="Q44" s="670" t="str">
        <f>IF('Appraisal Inputs'!G443=0,"",'Appraisal Inputs'!G443)</f>
        <v/>
      </c>
      <c r="R44" s="258" t="str">
        <f>IFERROR(Q44/Q21,"-")</f>
        <v>-</v>
      </c>
      <c r="S44" s="247"/>
      <c r="T44" s="670" t="str">
        <f>IF('Appraisal Inputs'!H443=0,"",'Appraisal Inputs'!H443)</f>
        <v/>
      </c>
      <c r="U44" s="258" t="str">
        <f>IFERROR(T44/T21,"-")</f>
        <v>-</v>
      </c>
      <c r="V44" s="247"/>
      <c r="W44" s="670" t="str">
        <f>IF('Appraisal Inputs'!I443=0,"",'Appraisal Inputs'!I443)</f>
        <v/>
      </c>
      <c r="X44" s="258" t="str">
        <f>IFERROR(W44/W21,"-")</f>
        <v>-</v>
      </c>
      <c r="Y44" s="247"/>
      <c r="Z44" s="670" t="str">
        <f>IF('Appraisal Inputs'!J443=0,"",'Appraisal Inputs'!J443)</f>
        <v/>
      </c>
      <c r="AA44" s="258" t="str">
        <f>IFERROR(Z44/Z21,"-")</f>
        <v>-</v>
      </c>
      <c r="AB44" s="247"/>
      <c r="AC44" s="670" t="str">
        <f>IF('Appraisal Inputs'!K443=0,"",'Appraisal Inputs'!K443)</f>
        <v/>
      </c>
      <c r="AD44" s="258" t="str">
        <f>IFERROR(AC44/AC21,"-")</f>
        <v>-</v>
      </c>
      <c r="AE44" s="247"/>
      <c r="AF44" s="670" t="str">
        <f>IF('Appraisal Inputs'!L443=0,"",'Appraisal Inputs'!L443)</f>
        <v/>
      </c>
      <c r="AG44" s="258" t="str">
        <f>IFERROR(AF44/AF21,"-")</f>
        <v>-</v>
      </c>
      <c r="AH44" s="247"/>
      <c r="AI44" s="670" t="str">
        <f>IF('Appraisal Inputs'!M443=0,"",'Appraisal Inputs'!M443)</f>
        <v/>
      </c>
      <c r="AJ44" s="258" t="str">
        <f>IFERROR(AI44/AI21,"-")</f>
        <v>-</v>
      </c>
      <c r="AK44" s="247"/>
      <c r="AL44" s="670" t="str">
        <f>IF('Appraisal Inputs'!N443=0,"",'Appraisal Inputs'!N443)</f>
        <v/>
      </c>
      <c r="AM44" s="258" t="str">
        <f>IFERROR(AL44/AL21,"-")</f>
        <v>-</v>
      </c>
      <c r="AN44" s="247"/>
      <c r="AO44" s="670" t="str">
        <f>IF('Appraisal Inputs'!O443=0,"",'Appraisal Inputs'!O443)</f>
        <v/>
      </c>
      <c r="AP44" s="258" t="str">
        <f>IFERROR(AO44/AO21,"-")</f>
        <v>-</v>
      </c>
      <c r="AQ44" s="247"/>
      <c r="AR44" s="670" t="str">
        <f>IF('Appraisal Inputs'!P443=0,"",'Appraisal Inputs'!P443)</f>
        <v/>
      </c>
      <c r="AS44" s="258" t="str">
        <f>IFERROR(AR44/AR21,"-")</f>
        <v>-</v>
      </c>
      <c r="AT44" s="247"/>
      <c r="AU44" s="670" t="str">
        <f>IF('Appraisal Inputs'!Q443=0,"",'Appraisal Inputs'!Q443)</f>
        <v/>
      </c>
      <c r="AV44" s="258" t="str">
        <f>IFERROR(AU44/AU21,"-")</f>
        <v>-</v>
      </c>
      <c r="AW44" s="247"/>
      <c r="AX44" s="670" t="str">
        <f>IF('Appraisal Inputs'!R443=0,"",'Appraisal Inputs'!R443)</f>
        <v/>
      </c>
      <c r="AY44" s="258" t="str">
        <f>IFERROR(AX44/AX21,"-")</f>
        <v>-</v>
      </c>
      <c r="AZ44" s="247"/>
      <c r="BA44" s="670" t="str">
        <f>IF('Appraisal Inputs'!S443=0,"",'Appraisal Inputs'!S443)</f>
        <v/>
      </c>
      <c r="BB44" s="258" t="str">
        <f>IFERROR(BA44/BA21,"-")</f>
        <v>-</v>
      </c>
      <c r="BC44" s="247"/>
      <c r="BD44" s="670" t="str">
        <f>IF('Appraisal Inputs'!T443=0,"",'Appraisal Inputs'!T443)</f>
        <v/>
      </c>
      <c r="BE44" s="258" t="str">
        <f>IFERROR(BD44/BD21,"-")</f>
        <v>-</v>
      </c>
      <c r="BF44" s="247"/>
      <c r="BG44" s="670" t="str">
        <f>IF('Appraisal Inputs'!U443=0,"",'Appraisal Inputs'!U443)</f>
        <v/>
      </c>
      <c r="BH44" s="258" t="str">
        <f>IFERROR(BG44/BG21,"-")</f>
        <v>-</v>
      </c>
      <c r="BI44" s="247"/>
      <c r="BJ44" s="670" t="str">
        <f>IF('Appraisal Inputs'!V443=0,"",'Appraisal Inputs'!V443)</f>
        <v/>
      </c>
      <c r="BK44" s="258" t="str">
        <f>IFERROR(BJ44/BJ21,"-")</f>
        <v>-</v>
      </c>
      <c r="BL44" s="247"/>
      <c r="BM44" s="670" t="str">
        <f>IF('Appraisal Inputs'!W443=0,"",'Appraisal Inputs'!W443)</f>
        <v/>
      </c>
      <c r="BN44" s="258" t="str">
        <f>IFERROR(BM44/BM21,"-")</f>
        <v>-</v>
      </c>
      <c r="BO44" s="254"/>
    </row>
    <row r="45" spans="1:67" ht="13.5" thickTop="1" x14ac:dyDescent="0.2">
      <c r="A45" s="765">
        <v>1</v>
      </c>
      <c r="C45" s="224" t="s">
        <v>310</v>
      </c>
      <c r="E45" s="333"/>
      <c r="F45" s="333"/>
      <c r="G45" s="221"/>
      <c r="H45" s="671" t="str">
        <f>IF(H44="","",IF(H40="",0,H40))</f>
        <v/>
      </c>
      <c r="I45" s="239" t="str">
        <f>IFERROR(H45/H21,"-")</f>
        <v>-</v>
      </c>
      <c r="J45" s="257"/>
      <c r="K45" s="671" t="str">
        <f>IF(K44="","",IF(K40="",0,K40))</f>
        <v/>
      </c>
      <c r="L45" s="239" t="str">
        <f>IFERROR(K45/K21,"-")</f>
        <v>-</v>
      </c>
      <c r="M45" s="257"/>
      <c r="N45" s="671" t="str">
        <f>IF(N44="","",IF(N40="",0,N40))</f>
        <v/>
      </c>
      <c r="O45" s="239" t="str">
        <f>IFERROR(N45/N21,"-")</f>
        <v>-</v>
      </c>
      <c r="P45" s="257"/>
      <c r="Q45" s="671" t="str">
        <f>IF(Q44="","",IF(Q40="",0,Q40))</f>
        <v/>
      </c>
      <c r="R45" s="239" t="str">
        <f>IFERROR(Q45/Q21,"-")</f>
        <v>-</v>
      </c>
      <c r="S45" s="257"/>
      <c r="T45" s="671" t="str">
        <f>IF(T44="","",IF(T40="",0,T40))</f>
        <v/>
      </c>
      <c r="U45" s="239" t="str">
        <f>IFERROR(T45/T21,"-")</f>
        <v>-</v>
      </c>
      <c r="V45" s="257"/>
      <c r="W45" s="671" t="str">
        <f>IF(W44="","",IF(W40="",0,W40))</f>
        <v/>
      </c>
      <c r="X45" s="239" t="str">
        <f>IFERROR(W45/W21,"-")</f>
        <v>-</v>
      </c>
      <c r="Y45" s="257"/>
      <c r="Z45" s="671" t="str">
        <f>IF(Z44="","",IF(Z40="",0,Z40))</f>
        <v/>
      </c>
      <c r="AA45" s="239" t="str">
        <f>IFERROR(Z45/Z21,"-")</f>
        <v>-</v>
      </c>
      <c r="AB45" s="257"/>
      <c r="AC45" s="671" t="str">
        <f>IF(AC44="","",IF(AC40="",0,AC40))</f>
        <v/>
      </c>
      <c r="AD45" s="239" t="str">
        <f>IFERROR(AC45/AC21,"-")</f>
        <v>-</v>
      </c>
      <c r="AE45" s="257"/>
      <c r="AF45" s="671" t="str">
        <f>IF(AF44="","",IF(AF40="",0,AF40))</f>
        <v/>
      </c>
      <c r="AG45" s="239" t="str">
        <f>IFERROR(AF45/AF21,"-")</f>
        <v>-</v>
      </c>
      <c r="AH45" s="257"/>
      <c r="AI45" s="671" t="str">
        <f>IF(AI44="","",IF(AI40="",0,AI40))</f>
        <v/>
      </c>
      <c r="AJ45" s="239" t="str">
        <f>IFERROR(AI45/AI21,"-")</f>
        <v>-</v>
      </c>
      <c r="AK45" s="257"/>
      <c r="AL45" s="671" t="str">
        <f>IF(AL44="","",IF(AL40="",0,AL40))</f>
        <v/>
      </c>
      <c r="AM45" s="239" t="str">
        <f>IFERROR(AL45/AL21,"-")</f>
        <v>-</v>
      </c>
      <c r="AN45" s="257"/>
      <c r="AO45" s="671" t="str">
        <f>IF(AO44="","",IF(AO40="",0,AO40))</f>
        <v/>
      </c>
      <c r="AP45" s="239" t="str">
        <f>IFERROR(AO45/AO21,"-")</f>
        <v>-</v>
      </c>
      <c r="AQ45" s="257"/>
      <c r="AR45" s="671" t="str">
        <f>IF(AR44="","",IF(AR40="",0,AR40))</f>
        <v/>
      </c>
      <c r="AS45" s="239" t="str">
        <f>IFERROR(AR45/AR21,"-")</f>
        <v>-</v>
      </c>
      <c r="AT45" s="257"/>
      <c r="AU45" s="671" t="str">
        <f>IF(AU44="","",IF(AU40="",0,AU40))</f>
        <v/>
      </c>
      <c r="AV45" s="239" t="str">
        <f>IFERROR(AU45/AU21,"-")</f>
        <v>-</v>
      </c>
      <c r="AW45" s="257"/>
      <c r="AX45" s="671" t="str">
        <f>IF(AX44="","",IF(AX40="",0,AX40))</f>
        <v/>
      </c>
      <c r="AY45" s="239" t="str">
        <f>IFERROR(AX45/AX21,"-")</f>
        <v>-</v>
      </c>
      <c r="AZ45" s="257"/>
      <c r="BA45" s="671" t="str">
        <f>IF(BA44="","",IF(BA40="",0,BA40))</f>
        <v/>
      </c>
      <c r="BB45" s="239" t="str">
        <f>IFERROR(BA45/BA21,"-")</f>
        <v>-</v>
      </c>
      <c r="BC45" s="257"/>
      <c r="BD45" s="671" t="str">
        <f>IF(BD44="","",IF(BD40="",0,BD40))</f>
        <v/>
      </c>
      <c r="BE45" s="239" t="str">
        <f>IFERROR(BD45/BD21,"-")</f>
        <v>-</v>
      </c>
      <c r="BF45" s="257"/>
      <c r="BG45" s="671" t="str">
        <f>IF(BG44="","",IF(BG40="",0,BG40))</f>
        <v/>
      </c>
      <c r="BH45" s="239" t="str">
        <f>IFERROR(BG45/BG21,"-")</f>
        <v>-</v>
      </c>
      <c r="BI45" s="257"/>
      <c r="BJ45" s="671" t="str">
        <f>IF(BJ44="","",IF(BJ40="",0,BJ40))</f>
        <v/>
      </c>
      <c r="BK45" s="239" t="str">
        <f>IFERROR(BJ45/BJ21,"-")</f>
        <v>-</v>
      </c>
      <c r="BL45" s="257"/>
      <c r="BM45" s="671" t="str">
        <f>IF(BM44="","",IF(BM40="",0,BM40))</f>
        <v/>
      </c>
      <c r="BN45" s="239" t="str">
        <f>IFERROR(BM45/BM21,"-")</f>
        <v>-</v>
      </c>
      <c r="BO45" s="254"/>
    </row>
    <row r="46" spans="1:67" x14ac:dyDescent="0.2">
      <c r="A46" s="765">
        <v>1</v>
      </c>
      <c r="C46" s="227" t="s">
        <v>309</v>
      </c>
      <c r="E46" s="334"/>
      <c r="F46" s="334"/>
      <c r="G46" s="221"/>
      <c r="H46" s="671" t="str">
        <f>IFERROR(IF('Appraisal Inputs'!$D$444="",H40,'Appraisal Inputs'!$D$444),"-")</f>
        <v/>
      </c>
      <c r="I46" s="854" t="str">
        <f>IFERROR(H46/H21,"-")</f>
        <v>-</v>
      </c>
      <c r="J46" s="247"/>
      <c r="K46" s="671" t="str">
        <f>IFERROR(IF('Appraisal Inputs'!$E$444="",K40,'Appraisal Inputs'!$E$444),"-")</f>
        <v/>
      </c>
      <c r="L46" s="854" t="str">
        <f>IFERROR(K46/K21,"-")</f>
        <v>-</v>
      </c>
      <c r="M46" s="247"/>
      <c r="N46" s="671" t="str">
        <f>IFERROR(IF('Appraisal Inputs'!$F$444="",N40,'Appraisal Inputs'!$F$444),"-")</f>
        <v/>
      </c>
      <c r="O46" s="854" t="str">
        <f>IFERROR(N46/N21,"-")</f>
        <v>-</v>
      </c>
      <c r="P46" s="247"/>
      <c r="Q46" s="671" t="str">
        <f>IFERROR(IF('Appraisal Inputs'!$G$444="",Q40,'Appraisal Inputs'!$G$444),"-")</f>
        <v/>
      </c>
      <c r="R46" s="854" t="str">
        <f>IFERROR(Q46/Q21,"-")</f>
        <v>-</v>
      </c>
      <c r="S46" s="247"/>
      <c r="T46" s="671" t="str">
        <f>IFERROR(IF('Appraisal Inputs'!$H$444="",T40,'Appraisal Inputs'!$H$444),"-")</f>
        <v/>
      </c>
      <c r="U46" s="854" t="str">
        <f>IFERROR(T46/T21,"-")</f>
        <v>-</v>
      </c>
      <c r="V46" s="247"/>
      <c r="W46" s="671" t="str">
        <f>IFERROR(IF('Appraisal Inputs'!$I$444="",W40,'Appraisal Inputs'!$I$444),"-")</f>
        <v/>
      </c>
      <c r="X46" s="854" t="str">
        <f>IFERROR(W46/W21,"-")</f>
        <v>-</v>
      </c>
      <c r="Y46" s="247"/>
      <c r="Z46" s="671" t="str">
        <f>IFERROR(IF('Appraisal Inputs'!$J$444="",Z40,'Appraisal Inputs'!$J$444),"-")</f>
        <v/>
      </c>
      <c r="AA46" s="854" t="str">
        <f>IFERROR(Z46/Z21,"-")</f>
        <v>-</v>
      </c>
      <c r="AB46" s="247"/>
      <c r="AC46" s="671" t="str">
        <f>IFERROR(IF('Appraisal Inputs'!$K$444="",AC40,'Appraisal Inputs'!$K$444),"-")</f>
        <v/>
      </c>
      <c r="AD46" s="854" t="str">
        <f>IFERROR(AC46/AC21,"-")</f>
        <v>-</v>
      </c>
      <c r="AE46" s="247"/>
      <c r="AF46" s="671" t="str">
        <f>IFERROR(IF('Appraisal Inputs'!$L$444="",AF40,'Appraisal Inputs'!$L$444),"-")</f>
        <v/>
      </c>
      <c r="AG46" s="854" t="str">
        <f>IFERROR(AF46/AF21,"-")</f>
        <v>-</v>
      </c>
      <c r="AH46" s="247"/>
      <c r="AI46" s="671" t="str">
        <f>IFERROR(IF('Appraisal Inputs'!$M$444="",AI40,'Appraisal Inputs'!$M$444),"-")</f>
        <v/>
      </c>
      <c r="AJ46" s="854" t="str">
        <f>IFERROR(AI46/AI21,"-")</f>
        <v>-</v>
      </c>
      <c r="AK46" s="247"/>
      <c r="AL46" s="671" t="str">
        <f>IFERROR(IF('Appraisal Inputs'!$N$444="",AL40,'Appraisal Inputs'!$N$444),"-")</f>
        <v/>
      </c>
      <c r="AM46" s="854" t="str">
        <f>IFERROR(AL46/AL21,"-")</f>
        <v>-</v>
      </c>
      <c r="AN46" s="247"/>
      <c r="AO46" s="671" t="str">
        <f>IFERROR(IF('Appraisal Inputs'!$O$444="",AO40,'Appraisal Inputs'!$O$444),"-")</f>
        <v/>
      </c>
      <c r="AP46" s="854" t="str">
        <f>IFERROR(AO46/AO21,"-")</f>
        <v>-</v>
      </c>
      <c r="AQ46" s="247"/>
      <c r="AR46" s="671" t="str">
        <f>IFERROR(IF('Appraisal Inputs'!$P$444="",AR40,'Appraisal Inputs'!$P$444),"-")</f>
        <v/>
      </c>
      <c r="AS46" s="854" t="str">
        <f>IFERROR(AR46/AR21,"-")</f>
        <v>-</v>
      </c>
      <c r="AT46" s="247"/>
      <c r="AU46" s="671" t="str">
        <f>IFERROR(IF('Appraisal Inputs'!$Q$444="",AU40,'Appraisal Inputs'!$Q$444),"-")</f>
        <v/>
      </c>
      <c r="AV46" s="854" t="str">
        <f>IFERROR(AU46/AU21,"-")</f>
        <v>-</v>
      </c>
      <c r="AW46" s="247"/>
      <c r="AX46" s="671" t="str">
        <f>IFERROR(IF('Appraisal Inputs'!$R$444="",AX40,'Appraisal Inputs'!$R$444),"-")</f>
        <v/>
      </c>
      <c r="AY46" s="854" t="str">
        <f>IFERROR(AX46/AX21,"-")</f>
        <v>-</v>
      </c>
      <c r="AZ46" s="247"/>
      <c r="BA46" s="671" t="str">
        <f>IFERROR(IF('Appraisal Inputs'!$S$444="",BA40,'Appraisal Inputs'!$S$444),"-")</f>
        <v/>
      </c>
      <c r="BB46" s="854" t="str">
        <f>IFERROR(BA46/BA21,"-")</f>
        <v>-</v>
      </c>
      <c r="BC46" s="247"/>
      <c r="BD46" s="671" t="str">
        <f>IFERROR(IF('Appraisal Inputs'!$T$444="",BD40,'Appraisal Inputs'!$T$444),"-")</f>
        <v/>
      </c>
      <c r="BE46" s="854" t="str">
        <f>IFERROR(BD46/BD21,"-")</f>
        <v>-</v>
      </c>
      <c r="BF46" s="247"/>
      <c r="BG46" s="671" t="str">
        <f>IFERROR(IF('Appraisal Inputs'!$U$444="",BG40,'Appraisal Inputs'!$U$444),"-")</f>
        <v/>
      </c>
      <c r="BH46" s="854" t="str">
        <f>IFERROR(BG46/BG21,"-")</f>
        <v>-</v>
      </c>
      <c r="BI46" s="247"/>
      <c r="BJ46" s="671" t="str">
        <f>IFERROR(IF('Appraisal Inputs'!$V$444="",BJ40,'Appraisal Inputs'!$V$444),"-")</f>
        <v/>
      </c>
      <c r="BK46" s="854" t="str">
        <f>IFERROR(BJ46/BJ21,"-")</f>
        <v>-</v>
      </c>
      <c r="BL46" s="247"/>
      <c r="BM46" s="671" t="str">
        <f>IFERROR(IF('Appraisal Inputs'!$W$444="",BM40,'Appraisal Inputs'!$W$444),"-")</f>
        <v/>
      </c>
      <c r="BN46" s="854" t="str">
        <f>IFERROR(BM46/BM21,"-")</f>
        <v>-</v>
      </c>
      <c r="BO46" s="254"/>
    </row>
    <row r="47" spans="1:67" x14ac:dyDescent="0.2">
      <c r="A47" s="765">
        <v>1</v>
      </c>
      <c r="C47" s="227" t="str">
        <f>'Key Data'!C30</f>
        <v>Deduct Actual Management Fee</v>
      </c>
      <c r="E47" s="334"/>
      <c r="F47" s="334"/>
      <c r="G47" s="221"/>
      <c r="H47" s="671" t="str">
        <f>IF(H44="","",IF(H41="",0,H41))</f>
        <v/>
      </c>
      <c r="I47" s="854" t="str">
        <f>IFERROR(H47/H21,"-")</f>
        <v>-</v>
      </c>
      <c r="J47" s="257"/>
      <c r="K47" s="671" t="str">
        <f>IF(K44="","",IF(K41="",0,K41))</f>
        <v/>
      </c>
      <c r="L47" s="854" t="str">
        <f>IFERROR(K47/K21,"-")</f>
        <v>-</v>
      </c>
      <c r="M47" s="257"/>
      <c r="N47" s="671" t="str">
        <f>IF(N44="","",IF(N41="",0,N41))</f>
        <v/>
      </c>
      <c r="O47" s="854" t="str">
        <f>IFERROR(N47/N21,"-")</f>
        <v>-</v>
      </c>
      <c r="P47" s="257"/>
      <c r="Q47" s="671" t="str">
        <f>IF(Q44="","",IF(Q41="",0,Q41))</f>
        <v/>
      </c>
      <c r="R47" s="854" t="str">
        <f>IFERROR(Q47/Q21,"-")</f>
        <v>-</v>
      </c>
      <c r="S47" s="257"/>
      <c r="T47" s="671" t="str">
        <f>IF(T44="","",IF(T41="",0,T41))</f>
        <v/>
      </c>
      <c r="U47" s="854" t="str">
        <f>IFERROR(T47/T21,"-")</f>
        <v>-</v>
      </c>
      <c r="V47" s="257"/>
      <c r="W47" s="671" t="str">
        <f>IF(W44="","",IF(W41="",0,W41))</f>
        <v/>
      </c>
      <c r="X47" s="854" t="str">
        <f>IFERROR(W47/W21,"-")</f>
        <v>-</v>
      </c>
      <c r="Y47" s="257"/>
      <c r="Z47" s="671" t="str">
        <f>IF(Z44="","",IF(Z41="",0,Z41))</f>
        <v/>
      </c>
      <c r="AA47" s="854" t="str">
        <f>IFERROR(Z47/Z21,"-")</f>
        <v>-</v>
      </c>
      <c r="AB47" s="257"/>
      <c r="AC47" s="671" t="str">
        <f>IF(AC44="","",IF(AC41="",0,AC41))</f>
        <v/>
      </c>
      <c r="AD47" s="854" t="str">
        <f>IFERROR(AC47/AC21,"-")</f>
        <v>-</v>
      </c>
      <c r="AE47" s="257"/>
      <c r="AF47" s="671" t="str">
        <f>IF(AF44="","",IF(AF41="",0,AF41))</f>
        <v/>
      </c>
      <c r="AG47" s="854" t="str">
        <f>IFERROR(AF47/AF21,"-")</f>
        <v>-</v>
      </c>
      <c r="AH47" s="257"/>
      <c r="AI47" s="671" t="str">
        <f>IF(AI44="","",IF(AI41="",0,AI41))</f>
        <v/>
      </c>
      <c r="AJ47" s="854" t="str">
        <f>IFERROR(AI47/AI21,"-")</f>
        <v>-</v>
      </c>
      <c r="AK47" s="257"/>
      <c r="AL47" s="671" t="str">
        <f>IF(AL44="","",IF(AL41="",0,AL41))</f>
        <v/>
      </c>
      <c r="AM47" s="854" t="str">
        <f>IFERROR(AL47/AL21,"-")</f>
        <v>-</v>
      </c>
      <c r="AN47" s="257"/>
      <c r="AO47" s="671" t="str">
        <f>IF(AO44="","",IF(AO41="",0,AO41))</f>
        <v/>
      </c>
      <c r="AP47" s="854" t="str">
        <f>IFERROR(AO47/AO21,"-")</f>
        <v>-</v>
      </c>
      <c r="AQ47" s="257"/>
      <c r="AR47" s="671" t="str">
        <f>IF(AR44="","",IF(AR41="",0,AR41))</f>
        <v/>
      </c>
      <c r="AS47" s="854" t="str">
        <f>IFERROR(AR47/AR21,"-")</f>
        <v>-</v>
      </c>
      <c r="AT47" s="257"/>
      <c r="AU47" s="671" t="str">
        <f>IF(AU44="","",IF(AU41="",0,AU41))</f>
        <v/>
      </c>
      <c r="AV47" s="854" t="str">
        <f>IFERROR(AU47/AU21,"-")</f>
        <v>-</v>
      </c>
      <c r="AW47" s="257"/>
      <c r="AX47" s="671" t="str">
        <f>IF(AX44="","",IF(AX41="",0,AX41))</f>
        <v/>
      </c>
      <c r="AY47" s="854" t="str">
        <f>IFERROR(AX47/AX21,"-")</f>
        <v>-</v>
      </c>
      <c r="AZ47" s="257"/>
      <c r="BA47" s="671" t="str">
        <f>IF(BA44="","",IF(BA41="",0,BA41))</f>
        <v/>
      </c>
      <c r="BB47" s="854" t="str">
        <f>IFERROR(BA47/BA21,"-")</f>
        <v>-</v>
      </c>
      <c r="BC47" s="257"/>
      <c r="BD47" s="671" t="str">
        <f>IF(BD44="","",IF(BD41="",0,BD41))</f>
        <v/>
      </c>
      <c r="BE47" s="854" t="str">
        <f>IFERROR(BD47/BD21,"-")</f>
        <v>-</v>
      </c>
      <c r="BF47" s="257"/>
      <c r="BG47" s="671" t="str">
        <f>IF(BG44="","",IF(BG41="",0,BG41))</f>
        <v/>
      </c>
      <c r="BH47" s="854" t="str">
        <f>IFERROR(BG47/BG21,"-")</f>
        <v>-</v>
      </c>
      <c r="BI47" s="257"/>
      <c r="BJ47" s="671" t="str">
        <f>IF(BJ44="","",IF(BJ41="",0,BJ41))</f>
        <v/>
      </c>
      <c r="BK47" s="854" t="str">
        <f>IFERROR(BJ47/BJ21,"-")</f>
        <v>-</v>
      </c>
      <c r="BL47" s="257"/>
      <c r="BM47" s="671" t="str">
        <f>IF(BM44="","",IF(BM41="",0,BM41))</f>
        <v/>
      </c>
      <c r="BN47" s="854" t="str">
        <f>IFERROR(BM47/BM21,"-")</f>
        <v>-</v>
      </c>
    </row>
    <row r="48" spans="1:67" x14ac:dyDescent="0.2">
      <c r="A48" s="765">
        <v>1</v>
      </c>
      <c r="C48" s="227" t="str">
        <f>'Key Data'!C31</f>
        <v>Add Market Management Fee @</v>
      </c>
      <c r="E48" s="334"/>
      <c r="F48" s="233" t="str">
        <f>IF('Appraisal Inputs'!K188="","-",'Appraisal Inputs'!K188)</f>
        <v>-</v>
      </c>
      <c r="G48" s="219"/>
      <c r="H48" s="667" t="str">
        <f>IFERROR(IF('Appraisal Inputs'!$D$445="",H21*$F$48,'Appraisal Inputs'!$D$445),"-")</f>
        <v>-</v>
      </c>
      <c r="I48" s="854" t="str">
        <f>IFERROR(H48/H21,"-")</f>
        <v>-</v>
      </c>
      <c r="J48" s="247"/>
      <c r="K48" s="667" t="str">
        <f>IFERROR(IF('Appraisal Inputs'!$E$445="",K21*$F$48,'Appraisal Inputs'!$E$445),"-")</f>
        <v>-</v>
      </c>
      <c r="L48" s="854" t="str">
        <f>IFERROR(K48/K21,"-")</f>
        <v>-</v>
      </c>
      <c r="M48" s="247"/>
      <c r="N48" s="667" t="str">
        <f>IFERROR(IF('Appraisal Inputs'!$F$445="",N21*$F$48,'Appraisal Inputs'!$F$445),"-")</f>
        <v>-</v>
      </c>
      <c r="O48" s="854" t="str">
        <f>IFERROR(N48/N21,"-")</f>
        <v>-</v>
      </c>
      <c r="P48" s="247"/>
      <c r="Q48" s="667" t="str">
        <f>IFERROR(IF('Appraisal Inputs'!$G$445="",Q21*$F$48,'Appraisal Inputs'!$G$445),"-")</f>
        <v>-</v>
      </c>
      <c r="R48" s="854" t="str">
        <f>IFERROR(Q48/Q21,"-")</f>
        <v>-</v>
      </c>
      <c r="S48" s="247"/>
      <c r="T48" s="667" t="str">
        <f>IFERROR(IF('Appraisal Inputs'!$H$445="",T21*$F$48,'Appraisal Inputs'!$H$445),"-")</f>
        <v>-</v>
      </c>
      <c r="U48" s="854" t="str">
        <f>IFERROR(T48/T21,"-")</f>
        <v>-</v>
      </c>
      <c r="V48" s="247"/>
      <c r="W48" s="667" t="str">
        <f>IFERROR(IF('Appraisal Inputs'!$I$445="",W21*$F$48,'Appraisal Inputs'!$I$445),"-")</f>
        <v>-</v>
      </c>
      <c r="X48" s="854" t="str">
        <f>IFERROR(W48/W21,"-")</f>
        <v>-</v>
      </c>
      <c r="Y48" s="247"/>
      <c r="Z48" s="667" t="str">
        <f>IFERROR(IF('Appraisal Inputs'!$J$445="",Z21*$F$48,'Appraisal Inputs'!$J$445),"-")</f>
        <v>-</v>
      </c>
      <c r="AA48" s="854" t="str">
        <f>IFERROR(Z48/Z21,"-")</f>
        <v>-</v>
      </c>
      <c r="AB48" s="247"/>
      <c r="AC48" s="667" t="str">
        <f>IFERROR(IF('Appraisal Inputs'!$K$445="",AC21*$F$48,'Appraisal Inputs'!$K$445),"-")</f>
        <v>-</v>
      </c>
      <c r="AD48" s="854" t="str">
        <f>IFERROR(AC48/AC21,"-")</f>
        <v>-</v>
      </c>
      <c r="AE48" s="247"/>
      <c r="AF48" s="667" t="str">
        <f>IFERROR(IF('Appraisal Inputs'!$L$445="",AF21*$F$48,'Appraisal Inputs'!$L$445),"-")</f>
        <v>-</v>
      </c>
      <c r="AG48" s="854" t="str">
        <f>IFERROR(AF48/AF21,"-")</f>
        <v>-</v>
      </c>
      <c r="AH48" s="247"/>
      <c r="AI48" s="667" t="str">
        <f>IFERROR(IF('Appraisal Inputs'!$M$445="",AI21*$F$48,'Appraisal Inputs'!$M$445),"-")</f>
        <v>-</v>
      </c>
      <c r="AJ48" s="854" t="str">
        <f>IFERROR(AI48/AI21,"-")</f>
        <v>-</v>
      </c>
      <c r="AK48" s="247"/>
      <c r="AL48" s="667" t="str">
        <f>IFERROR(IF('Appraisal Inputs'!$N$445="",AL21*$F$48,'Appraisal Inputs'!$N$445),"-")</f>
        <v>-</v>
      </c>
      <c r="AM48" s="854" t="str">
        <f>IFERROR(AL48/AL21,"-")</f>
        <v>-</v>
      </c>
      <c r="AN48" s="247"/>
      <c r="AO48" s="667" t="str">
        <f>IFERROR(IF('Appraisal Inputs'!$O$445="",AO21*$F$48,'Appraisal Inputs'!$O$445),"-")</f>
        <v>-</v>
      </c>
      <c r="AP48" s="854" t="str">
        <f>IFERROR(AO48/AO21,"-")</f>
        <v>-</v>
      </c>
      <c r="AQ48" s="247"/>
      <c r="AR48" s="667" t="str">
        <f>IFERROR(IF('Appraisal Inputs'!$P$445="",AR21*$F$48,'Appraisal Inputs'!$P$445),"-")</f>
        <v>-</v>
      </c>
      <c r="AS48" s="854" t="str">
        <f>IFERROR(AR48/AR21,"-")</f>
        <v>-</v>
      </c>
      <c r="AT48" s="247"/>
      <c r="AU48" s="667" t="str">
        <f>IFERROR(IF('Appraisal Inputs'!$Q$445="",AU21*$F$48,'Appraisal Inputs'!$Q$445),"-")</f>
        <v>-</v>
      </c>
      <c r="AV48" s="854" t="str">
        <f>IFERROR(AU48/AU21,"-")</f>
        <v>-</v>
      </c>
      <c r="AW48" s="247"/>
      <c r="AX48" s="667" t="str">
        <f>IFERROR(IF('Appraisal Inputs'!$R$445="",AX21*$F$48,'Appraisal Inputs'!$R$445),"-")</f>
        <v>-</v>
      </c>
      <c r="AY48" s="854" t="str">
        <f>IFERROR(AX48/AX21,"-")</f>
        <v>-</v>
      </c>
      <c r="AZ48" s="247"/>
      <c r="BA48" s="667" t="str">
        <f>IFERROR(IF('Appraisal Inputs'!$S$445="",BA21*$F$48,'Appraisal Inputs'!$S$445),"-")</f>
        <v>-</v>
      </c>
      <c r="BB48" s="854" t="str">
        <f>IFERROR(BA48/BA21,"-")</f>
        <v>-</v>
      </c>
      <c r="BC48" s="247"/>
      <c r="BD48" s="667" t="str">
        <f>IFERROR(IF('Appraisal Inputs'!$T$445="",BD21*$F$48,'Appraisal Inputs'!$T$445),"-")</f>
        <v>-</v>
      </c>
      <c r="BE48" s="854" t="str">
        <f>IFERROR(BD48/BD21,"-")</f>
        <v>-</v>
      </c>
      <c r="BF48" s="247"/>
      <c r="BG48" s="667" t="str">
        <f>IFERROR(IF('Appraisal Inputs'!$U$445="",BG21*$F$48,'Appraisal Inputs'!$U$445),"-")</f>
        <v>-</v>
      </c>
      <c r="BH48" s="854" t="str">
        <f>IFERROR(BG48/BG21,"-")</f>
        <v>-</v>
      </c>
      <c r="BI48" s="247"/>
      <c r="BJ48" s="667" t="str">
        <f>IFERROR(IF('Appraisal Inputs'!$V$445="",BJ21*$F$48,'Appraisal Inputs'!$V$445),"-")</f>
        <v>-</v>
      </c>
      <c r="BK48" s="854" t="str">
        <f>IFERROR(BJ48/BJ21,"-")</f>
        <v>-</v>
      </c>
      <c r="BL48" s="247"/>
      <c r="BM48" s="667" t="str">
        <f>IFERROR(IF('Appraisal Inputs'!$W$445="",BM21*$F$48,'Appraisal Inputs'!$W$445),"-")</f>
        <v>-</v>
      </c>
      <c r="BN48" s="854" t="str">
        <f>IFERROR(BM48/BM21,"-")</f>
        <v>-</v>
      </c>
      <c r="BO48" s="248"/>
    </row>
    <row r="49" spans="1:67" x14ac:dyDescent="0.2">
      <c r="A49" s="765">
        <v>1</v>
      </c>
      <c r="C49" s="227" t="str">
        <f>'Key Data'!C32</f>
        <v>Deduct Actual Replacement Reserves</v>
      </c>
      <c r="E49" s="334"/>
      <c r="F49" s="334"/>
      <c r="G49" s="221"/>
      <c r="H49" s="855" t="str">
        <f>IF(H44="","",IF(H42="",0,H42))</f>
        <v/>
      </c>
      <c r="I49" s="854" t="str">
        <f>IFERROR(H49/H21,"-")</f>
        <v>-</v>
      </c>
      <c r="J49" s="257"/>
      <c r="K49" s="855" t="str">
        <f>IF(K44="","",IF(K42="",0,K42))</f>
        <v/>
      </c>
      <c r="L49" s="854" t="str">
        <f>IFERROR(K49/K21,"-")</f>
        <v>-</v>
      </c>
      <c r="M49" s="257"/>
      <c r="N49" s="855" t="str">
        <f>IF(N44="","",IF(N42="",0,N42))</f>
        <v/>
      </c>
      <c r="O49" s="854" t="str">
        <f>IFERROR(N49/N21,"-")</f>
        <v>-</v>
      </c>
      <c r="P49" s="257"/>
      <c r="Q49" s="855" t="str">
        <f>IF(Q44="","",IF(Q42="",0,Q42))</f>
        <v/>
      </c>
      <c r="R49" s="854" t="str">
        <f>IFERROR(Q49/Q21,"-")</f>
        <v>-</v>
      </c>
      <c r="S49" s="257"/>
      <c r="T49" s="855" t="str">
        <f>IF(T44="","",IF(T42="",0,T42))</f>
        <v/>
      </c>
      <c r="U49" s="854" t="str">
        <f>IFERROR(T49/T21,"-")</f>
        <v>-</v>
      </c>
      <c r="V49" s="257"/>
      <c r="W49" s="855" t="str">
        <f>IF(W44="","",IF(W42="",0,W42))</f>
        <v/>
      </c>
      <c r="X49" s="854" t="str">
        <f>IFERROR(W49/W21,"-")</f>
        <v>-</v>
      </c>
      <c r="Y49" s="257"/>
      <c r="Z49" s="855" t="str">
        <f>IF(Z44="","",IF(Z42="",0,Z42))</f>
        <v/>
      </c>
      <c r="AA49" s="854" t="str">
        <f>IFERROR(Z49/Z21,"-")</f>
        <v>-</v>
      </c>
      <c r="AB49" s="257"/>
      <c r="AC49" s="855" t="str">
        <f>IF(AC44="","",IF(AC42="",0,AC42))</f>
        <v/>
      </c>
      <c r="AD49" s="854" t="str">
        <f>IFERROR(AC49/AC21,"-")</f>
        <v>-</v>
      </c>
      <c r="AE49" s="257"/>
      <c r="AF49" s="855" t="str">
        <f>IF(AF44="","",IF(AF42="",0,AF42))</f>
        <v/>
      </c>
      <c r="AG49" s="854" t="str">
        <f>IFERROR(AF49/AF21,"-")</f>
        <v>-</v>
      </c>
      <c r="AH49" s="257"/>
      <c r="AI49" s="855" t="str">
        <f>IF(AI44="","",IF(AI42="",0,AI42))</f>
        <v/>
      </c>
      <c r="AJ49" s="854" t="str">
        <f>IFERROR(AI49/AI21,"-")</f>
        <v>-</v>
      </c>
      <c r="AK49" s="257"/>
      <c r="AL49" s="855" t="str">
        <f>IF(AL44="","",IF(AL42="",0,AL42))</f>
        <v/>
      </c>
      <c r="AM49" s="854" t="str">
        <f>IFERROR(AL49/AL21,"-")</f>
        <v>-</v>
      </c>
      <c r="AN49" s="257"/>
      <c r="AO49" s="855" t="str">
        <f>IF(AO44="","",IF(AO42="",0,AO42))</f>
        <v/>
      </c>
      <c r="AP49" s="854" t="str">
        <f>IFERROR(AO49/AO21,"-")</f>
        <v>-</v>
      </c>
      <c r="AQ49" s="257"/>
      <c r="AR49" s="855" t="str">
        <f>IF(AR44="","",IF(AR42="",0,AR42))</f>
        <v/>
      </c>
      <c r="AS49" s="854" t="str">
        <f>IFERROR(AR49/AR21,"-")</f>
        <v>-</v>
      </c>
      <c r="AT49" s="257"/>
      <c r="AU49" s="855" t="str">
        <f>IF(AU44="","",IF(AU42="",0,AU42))</f>
        <v/>
      </c>
      <c r="AV49" s="854" t="str">
        <f>IFERROR(AU49/AU21,"-")</f>
        <v>-</v>
      </c>
      <c r="AW49" s="257"/>
      <c r="AX49" s="855" t="str">
        <f>IF(AX44="","",IF(AX42="",0,AX42))</f>
        <v/>
      </c>
      <c r="AY49" s="854" t="str">
        <f>IFERROR(AX49/AX21,"-")</f>
        <v>-</v>
      </c>
      <c r="AZ49" s="257"/>
      <c r="BA49" s="855" t="str">
        <f>IF(BA44="","",IF(BA42="",0,BA42))</f>
        <v/>
      </c>
      <c r="BB49" s="854" t="str">
        <f>IFERROR(BA49/BA21,"-")</f>
        <v>-</v>
      </c>
      <c r="BC49" s="257"/>
      <c r="BD49" s="855" t="str">
        <f>IF(BD44="","",IF(BD42="",0,BD42))</f>
        <v/>
      </c>
      <c r="BE49" s="854" t="str">
        <f>IFERROR(BD49/BD21,"-")</f>
        <v>-</v>
      </c>
      <c r="BF49" s="257"/>
      <c r="BG49" s="855" t="str">
        <f>IF(BG44="","",IF(BG42="",0,BG42))</f>
        <v/>
      </c>
      <c r="BH49" s="854" t="str">
        <f>IFERROR(BG49/BG21,"-")</f>
        <v>-</v>
      </c>
      <c r="BI49" s="257"/>
      <c r="BJ49" s="855" t="str">
        <f>IF(BJ44="","",IF(BJ42="",0,BJ42))</f>
        <v/>
      </c>
      <c r="BK49" s="854" t="str">
        <f>IFERROR(BJ49/BJ21,"-")</f>
        <v>-</v>
      </c>
      <c r="BL49" s="257"/>
      <c r="BM49" s="855" t="str">
        <f>IF(BM44="","",IF(BM42="",0,BM42))</f>
        <v/>
      </c>
      <c r="BN49" s="854" t="str">
        <f>IFERROR(BM49/BM21,"-")</f>
        <v>-</v>
      </c>
    </row>
    <row r="50" spans="1:67" ht="13.5" thickBot="1" x14ac:dyDescent="0.25">
      <c r="A50" s="765">
        <v>1</v>
      </c>
      <c r="C50" s="249" t="str">
        <f>'Key Data'!C33</f>
        <v>Add Appraisal's Replacement Reserves</v>
      </c>
      <c r="E50" s="253" t="str">
        <f>IF('Appraisal Inputs'!K189="","-",'Appraisal Inputs'!K189)</f>
        <v>-</v>
      </c>
      <c r="F50" s="335"/>
      <c r="G50" s="221"/>
      <c r="H50" s="668" t="str">
        <f>IFERROR(IF('Appraisal Inputs'!$D$446="",IF('Appraisal Inputs'!$I$5="PRD",($E$50*H13)/(H13*365*H7),IF('Appraisal Inputs'!$I$5="PUD",($E$50*H13)/(H13*365*H7),IF('Appraisal Inputs'!$I$5="PRM",($E$50*H13)/(H13*12*H7),IF('Appraisal Inputs'!$I$5="PUM",($E$50*H13)/(H13*12*H7),"-")))),'Appraisal Inputs'!$D$446),"-")</f>
        <v>-</v>
      </c>
      <c r="I50" s="856" t="str">
        <f>IFERROR(H50/H21,"-")</f>
        <v>-</v>
      </c>
      <c r="J50" s="247"/>
      <c r="K50" s="668" t="str">
        <f>IFERROR(IF('Appraisal Inputs'!$E$446="",IF('Appraisal Inputs'!$I$5="PRD",($E$50*K13)/(K13*365*K7),IF('Appraisal Inputs'!$I$5="PUD",($E$50*K13)/(K13*365*K7),IF('Appraisal Inputs'!$I$5="PRM",($E$50*K13)/(K13*12*K7),IF('Appraisal Inputs'!$I$5="PUM",($E$50*K13)/(K13*12*K7),"-")))),'Appraisal Inputs'!$E$446),"-")</f>
        <v>-</v>
      </c>
      <c r="L50" s="856" t="str">
        <f>IFERROR(K50/K21,"-")</f>
        <v>-</v>
      </c>
      <c r="M50" s="247"/>
      <c r="N50" s="668" t="str">
        <f>IFERROR(IF('Appraisal Inputs'!$F$446="",IF('Appraisal Inputs'!$I$5="PRD",($E$50*N13)/(N13*365*N7),IF('Appraisal Inputs'!$I$5="PUD",($E$50*N13)/(N13*365*N7),IF('Appraisal Inputs'!$I$5="PRM",($E$50*N13)/(N13*12*N7),IF('Appraisal Inputs'!$I$5="PUM",($E$50*N13)/(N13*12*N7),"-")))),'Appraisal Inputs'!$F$446),"-")</f>
        <v>-</v>
      </c>
      <c r="O50" s="856" t="str">
        <f>IFERROR(N50/N21,"-")</f>
        <v>-</v>
      </c>
      <c r="P50" s="247"/>
      <c r="Q50" s="668" t="str">
        <f>IFERROR(IF('Appraisal Inputs'!$G$446="",IF('Appraisal Inputs'!$I$5="PRD",($E$50*Q13)/(Q13*365*Q7),IF('Appraisal Inputs'!$I$5="PUD",($E$50*Q13)/(Q13*365*Q7),IF('Appraisal Inputs'!$I$5="PRM",($E$50*Q13)/(Q13*12*Q7),IF('Appraisal Inputs'!$I$5="PUM",($E$50*Q13)/(Q13*12*Q7),"-")))),'Appraisal Inputs'!$G$446),"-")</f>
        <v>-</v>
      </c>
      <c r="R50" s="856" t="str">
        <f>IFERROR(Q50/Q21,"-")</f>
        <v>-</v>
      </c>
      <c r="S50" s="247"/>
      <c r="T50" s="668" t="str">
        <f>IFERROR(IF('Appraisal Inputs'!$H$446="",IF('Appraisal Inputs'!$I$5="PRD",($E$50*T13)/(T13*365*T7),IF('Appraisal Inputs'!$I$5="PUD",($E$50*T13)/(T13*365*T7),IF('Appraisal Inputs'!$I$5="PRM",($E$50*T13)/(T13*12*T7),IF('Appraisal Inputs'!$I$5="PUM",($E$50*T13)/(T13*12*T7),"-")))),'Appraisal Inputs'!$H$446),"-")</f>
        <v>-</v>
      </c>
      <c r="U50" s="856" t="str">
        <f>IFERROR(T50/T21,"-")</f>
        <v>-</v>
      </c>
      <c r="V50" s="247"/>
      <c r="W50" s="668" t="str">
        <f>IFERROR(IF('Appraisal Inputs'!$I$446="",IF('Appraisal Inputs'!$I$5="PRD",($E$50*W13)/(W13*365*W7),IF('Appraisal Inputs'!$I$5="PUD",($E$50*W13)/(W13*365*W7),IF('Appraisal Inputs'!$I$5="PRM",($E$50*W13)/(W13*12*W7),IF('Appraisal Inputs'!$I$5="PUM",($E$50*W13)/(W13*12*W7),"-")))),'Appraisal Inputs'!$I$446),"-")</f>
        <v>-</v>
      </c>
      <c r="X50" s="856" t="str">
        <f>IFERROR(W50/W21,"-")</f>
        <v>-</v>
      </c>
      <c r="Y50" s="247"/>
      <c r="Z50" s="668" t="str">
        <f>IFERROR(IF('Appraisal Inputs'!$J$446="",IF('Appraisal Inputs'!$I$5="PRD",($E$50*Z13)/(Z13*365*Z7),IF('Appraisal Inputs'!$I$5="PUD",($E$50*Z13)/(Z13*365*Z7),IF('Appraisal Inputs'!$I$5="PRM",($E$50*Z13)/(Z13*12*Z7),IF('Appraisal Inputs'!$I$5="PUM",($E$50*Z13)/(Z13*12*Z7),"-")))),'Appraisal Inputs'!$J$446),"-")</f>
        <v>-</v>
      </c>
      <c r="AA50" s="856" t="str">
        <f>IFERROR(Z50/Z21,"-")</f>
        <v>-</v>
      </c>
      <c r="AB50" s="247"/>
      <c r="AC50" s="668" t="str">
        <f>IFERROR(IF('Appraisal Inputs'!$K$446="",IF('Appraisal Inputs'!$I$5="PRD",($E$50*AC13)/(AC13*365*AC7),IF('Appraisal Inputs'!$I$5="PUD",($E$50*AC13)/(AC13*365*AC7),IF('Appraisal Inputs'!$I$5="PRM",($E$50*AC13)/(AC13*12*AC7),IF('Appraisal Inputs'!$I$5="PUM",($E$50*AC13)/(AC13*12*AC7),"-")))),'Appraisal Inputs'!$K$446),"-")</f>
        <v>-</v>
      </c>
      <c r="AD50" s="856" t="str">
        <f>IFERROR(AC50/AC21,"-")</f>
        <v>-</v>
      </c>
      <c r="AE50" s="247"/>
      <c r="AF50" s="668" t="str">
        <f>IFERROR(IF('Appraisal Inputs'!$L$446="",IF('Appraisal Inputs'!$I$5="PRD",($E$50*AF13)/(AF13*365*AF7),IF('Appraisal Inputs'!$I$5="PUD",($E$50*AF13)/(AF13*365*AF7),IF('Appraisal Inputs'!$I$5="PRM",($E$50*AF13)/(AF13*12*AF7),IF('Appraisal Inputs'!$I$5="PUM",($E$50*AF13)/(AF13*12*AF7),"-")))),'Appraisal Inputs'!$L$446),"-")</f>
        <v>-</v>
      </c>
      <c r="AG50" s="856" t="str">
        <f>IFERROR(AF50/AF21,"-")</f>
        <v>-</v>
      </c>
      <c r="AH50" s="247"/>
      <c r="AI50" s="668" t="str">
        <f>IFERROR(IF('Appraisal Inputs'!$M$446="",IF('Appraisal Inputs'!$I$5="PRD",($E$50*AI13)/(AI13*365*AI7),IF('Appraisal Inputs'!$I$5="PUD",($E$50*AI13)/(AI13*365*AI7),IF('Appraisal Inputs'!$I$5="PRM",($E$50*AI13)/(AI13*12*AI7),IF('Appraisal Inputs'!$I$5="PUM",($E$50*AI13)/(AI13*12*AI7),"-")))),'Appraisal Inputs'!$M$446),"-")</f>
        <v>-</v>
      </c>
      <c r="AJ50" s="856" t="str">
        <f>IFERROR(AI50/AI21,"-")</f>
        <v>-</v>
      </c>
      <c r="AK50" s="247"/>
      <c r="AL50" s="668" t="str">
        <f>IFERROR(IF('Appraisal Inputs'!$N$446="",IF('Appraisal Inputs'!$I$5="PRD",($E$50*AL13)/(AL13*365*AL7),IF('Appraisal Inputs'!$I$5="PUD",($E$50*AL13)/(AL13*365*AL7),IF('Appraisal Inputs'!$I$5="PRM",($E$50*AL13)/(AL13*12*AL7),IF('Appraisal Inputs'!$I$5="PUM",($E$50*AL13)/(AL13*12*AL7),"-")))),'Appraisal Inputs'!$N$446),"-")</f>
        <v>-</v>
      </c>
      <c r="AM50" s="856" t="str">
        <f>IFERROR(AL50/AL21,"-")</f>
        <v>-</v>
      </c>
      <c r="AN50" s="247"/>
      <c r="AO50" s="668" t="str">
        <f>IFERROR(IF('Appraisal Inputs'!$O$446="",IF('Appraisal Inputs'!$I$5="PRD",($E$50*AO13)/(AO13*365*AO7),IF('Appraisal Inputs'!$I$5="PUD",($E$50*AO13)/(AO13*365*AO7),IF('Appraisal Inputs'!$I$5="PRM",($E$50*AO13)/(AO13*12*AO7),IF('Appraisal Inputs'!$I$5="PUM",($E$50*AO13)/(AO13*12*AO7),"-")))),'Appraisal Inputs'!$O$446),"-")</f>
        <v>-</v>
      </c>
      <c r="AP50" s="856" t="str">
        <f>IFERROR(AO50/AO21,"-")</f>
        <v>-</v>
      </c>
      <c r="AQ50" s="247"/>
      <c r="AR50" s="668" t="str">
        <f>IFERROR(IF('Appraisal Inputs'!$P$446="",IF('Appraisal Inputs'!$I$5="PRD",($E$50*AR13)/(AR13*365*AR7),IF('Appraisal Inputs'!$I$5="PUD",($E$50*AR13)/(AR13*365*AR7),IF('Appraisal Inputs'!$I$5="PRM",($E$50*AR13)/(AR13*12*AR7),IF('Appraisal Inputs'!$I$5="PUM",($E$50*AR13)/(AR13*12*AR7),"-")))),'Appraisal Inputs'!$P$446),"-")</f>
        <v>-</v>
      </c>
      <c r="AS50" s="856" t="str">
        <f>IFERROR(AR50/AR21,"-")</f>
        <v>-</v>
      </c>
      <c r="AT50" s="247"/>
      <c r="AU50" s="668" t="str">
        <f>IFERROR(IF('Appraisal Inputs'!$Q$446="",IF('Appraisal Inputs'!$I$5="PRD",($E$50*AU13)/(AU13*365*AU7),IF('Appraisal Inputs'!$I$5="PUD",($E$50*AU13)/(AU13*365*AU7),IF('Appraisal Inputs'!$I$5="PRM",($E$50*AU13)/(AU13*12*AU7),IF('Appraisal Inputs'!$I$5="PUM",($E$50*AU13)/(AU13*12*AU7),"-")))),'Appraisal Inputs'!$Q$446),"-")</f>
        <v>-</v>
      </c>
      <c r="AV50" s="856" t="str">
        <f>IFERROR(AU50/AU21,"-")</f>
        <v>-</v>
      </c>
      <c r="AW50" s="247"/>
      <c r="AX50" s="668" t="str">
        <f>IFERROR(IF('Appraisal Inputs'!$R$446="",IF('Appraisal Inputs'!$I$5="PRD",($E$50*AX13)/(AX13*365*AX7),IF('Appraisal Inputs'!$I$5="PUD",($E$50*AX13)/(AX13*365*AX7),IF('Appraisal Inputs'!$I$5="PRM",($E$50*AX13)/(AX13*12*AX7),IF('Appraisal Inputs'!$I$5="PUM",($E$50*AX13)/(AX13*12*AX7),"-")))),'Appraisal Inputs'!$R$446),"-")</f>
        <v>-</v>
      </c>
      <c r="AY50" s="856" t="str">
        <f>IFERROR(AX50/AX21,"-")</f>
        <v>-</v>
      </c>
      <c r="AZ50" s="247"/>
      <c r="BA50" s="668" t="str">
        <f>IFERROR(IF('Appraisal Inputs'!$S$446="",IF('Appraisal Inputs'!$I$5="PRD",($E$50*BA13)/(BA13*365*BA7),IF('Appraisal Inputs'!$I$5="PUD",($E$50*BA13)/(BA13*365*BA7),IF('Appraisal Inputs'!$I$5="PRM",($E$50*BA13)/(BA13*12*BA7),IF('Appraisal Inputs'!$I$5="PUM",($E$50*BA13)/(BA13*12*BA7),"-")))),'Appraisal Inputs'!$S$446),"-")</f>
        <v>-</v>
      </c>
      <c r="BB50" s="856" t="str">
        <f>IFERROR(BA50/BA21,"-")</f>
        <v>-</v>
      </c>
      <c r="BC50" s="247"/>
      <c r="BD50" s="668" t="str">
        <f>IFERROR(IF('Appraisal Inputs'!$T$446="",IF('Appraisal Inputs'!$I$5="PRD",($E$50*BD13)/(BD13*365*BD7),IF('Appraisal Inputs'!$I$5="PUD",($E$50*BD13)/(BD13*365*BD7),IF('Appraisal Inputs'!$I$5="PRM",($E$50*BD13)/(BD13*12*BD7),IF('Appraisal Inputs'!$I$5="PUM",($E$50*BD13)/(BD13*12*BD7),"-")))),'Appraisal Inputs'!$T$446),"-")</f>
        <v>-</v>
      </c>
      <c r="BE50" s="856" t="str">
        <f>IFERROR(BD50/BD21,"-")</f>
        <v>-</v>
      </c>
      <c r="BF50" s="247"/>
      <c r="BG50" s="668" t="str">
        <f>IFERROR(IF('Appraisal Inputs'!$U$446="",IF('Appraisal Inputs'!$I$5="PRD",($E$50*BG13)/(BG13*365*BG7),IF('Appraisal Inputs'!$I$5="PUD",($E$50*BG13)/(BG13*365*BG7),IF('Appraisal Inputs'!$I$5="PRM",($E$50*BG13)/(BG13*12*BG7),IF('Appraisal Inputs'!$I$5="PUM",($E$50*BG13)/(BG13*12*BG7),"-")))),'Appraisal Inputs'!$U$446),"-")</f>
        <v>-</v>
      </c>
      <c r="BH50" s="856" t="str">
        <f>IFERROR(BG50/BG21,"-")</f>
        <v>-</v>
      </c>
      <c r="BI50" s="247"/>
      <c r="BJ50" s="668" t="str">
        <f>IFERROR(IF('Appraisal Inputs'!$V$446="",IF('Appraisal Inputs'!$I$5="PRD",($E$50*BJ13)/(BJ13*365*BJ7),IF('Appraisal Inputs'!$I$5="PUD",($E$50*BJ13)/(BJ13*365*BJ7),IF('Appraisal Inputs'!$I$5="PRM",($E$50*BJ13)/(BJ13*12*BJ7),IF('Appraisal Inputs'!$I$5="PUM",($E$50*BJ13)/(BJ13*12*BJ7),"-")))),'Appraisal Inputs'!$V$446),"-")</f>
        <v>-</v>
      </c>
      <c r="BK50" s="856" t="str">
        <f>IFERROR(BJ50/BJ21,"-")</f>
        <v>-</v>
      </c>
      <c r="BL50" s="247"/>
      <c r="BM50" s="668" t="str">
        <f>IFERROR(IF('Appraisal Inputs'!$W$446="",IF('Appraisal Inputs'!$I$5="PRD",($E$50*BM13)/(BM13*365*BM7),IF('Appraisal Inputs'!$I$5="PUD",($E$50*BM13)/(BM13*365*BM7),IF('Appraisal Inputs'!$I$5="PRM",($E$50*BM13)/(BM13*12*BM7),IF('Appraisal Inputs'!$I$5="PUM",($E$50*BM13)/(BM13*12*BM7),"-")))),'Appraisal Inputs'!$W$446),"-")</f>
        <v>-</v>
      </c>
      <c r="BN50" s="856" t="str">
        <f>IFERROR(BM50/BM21,"-")</f>
        <v>-</v>
      </c>
      <c r="BO50" s="247"/>
    </row>
    <row r="51" spans="1:67" ht="13.5" thickTop="1" x14ac:dyDescent="0.2">
      <c r="A51" s="765">
        <v>1</v>
      </c>
      <c r="C51" s="259" t="str">
        <f>'Key Data'!C34</f>
        <v>Normalized Expenses</v>
      </c>
      <c r="E51" s="251" t="str">
        <f>E43</f>
        <v>-</v>
      </c>
      <c r="F51" s="252" t="str">
        <f>IFERROR(E51/E21,"-")</f>
        <v>-</v>
      </c>
      <c r="G51" s="219"/>
      <c r="H51" s="669" t="str">
        <f>IFERROR(H43-H45+H46-H47+H48-H49+H50,"-")</f>
        <v>-</v>
      </c>
      <c r="I51" s="252" t="str">
        <f>IFERROR(H51/H21,"-")</f>
        <v>-</v>
      </c>
      <c r="J51" s="247"/>
      <c r="K51" s="669" t="str">
        <f>IFERROR(K43-K45+K46-K47+K48-K49+K50,"-")</f>
        <v>-</v>
      </c>
      <c r="L51" s="252" t="str">
        <f>IFERROR(K51/K21,"-")</f>
        <v>-</v>
      </c>
      <c r="M51" s="247"/>
      <c r="N51" s="669" t="str">
        <f>IFERROR(N43-N45+N46-N47+N48-N49+N50,"-")</f>
        <v>-</v>
      </c>
      <c r="O51" s="252" t="str">
        <f>IFERROR(N51/N21,"-")</f>
        <v>-</v>
      </c>
      <c r="P51" s="247"/>
      <c r="Q51" s="669" t="str">
        <f>IFERROR(Q43-Q45+Q46-Q47+Q48-Q49+Q50,"-")</f>
        <v>-</v>
      </c>
      <c r="R51" s="252" t="str">
        <f>IFERROR(Q51/Q21,"-")</f>
        <v>-</v>
      </c>
      <c r="S51" s="247"/>
      <c r="T51" s="669" t="str">
        <f>IFERROR(T43-T45+T46-T47+T48-T49+T50,"-")</f>
        <v>-</v>
      </c>
      <c r="U51" s="252" t="str">
        <f>IFERROR(T51/T21,"-")</f>
        <v>-</v>
      </c>
      <c r="V51" s="247"/>
      <c r="W51" s="669" t="str">
        <f>IFERROR(W43-W45+W46-W47+W48-W49+W50,"-")</f>
        <v>-</v>
      </c>
      <c r="X51" s="252" t="str">
        <f>IFERROR(W51/W21,"-")</f>
        <v>-</v>
      </c>
      <c r="Y51" s="247"/>
      <c r="Z51" s="669" t="str">
        <f>IFERROR(Z43-Z45+Z46-Z47+Z48-Z49+Z50,"-")</f>
        <v>-</v>
      </c>
      <c r="AA51" s="252" t="str">
        <f>IFERROR(Z51/Z21,"-")</f>
        <v>-</v>
      </c>
      <c r="AB51" s="247"/>
      <c r="AC51" s="669" t="str">
        <f>IFERROR(AC43-AC45+AC46-AC47+AC48-AC49+AC50,"-")</f>
        <v>-</v>
      </c>
      <c r="AD51" s="252" t="str">
        <f>IFERROR(AC51/AC21,"-")</f>
        <v>-</v>
      </c>
      <c r="AE51" s="247"/>
      <c r="AF51" s="669" t="str">
        <f>IFERROR(AF43-AF45+AF46-AF47+AF48-AF49+AF50,"-")</f>
        <v>-</v>
      </c>
      <c r="AG51" s="252" t="str">
        <f>IFERROR(AF51/AF21,"-")</f>
        <v>-</v>
      </c>
      <c r="AH51" s="247"/>
      <c r="AI51" s="669" t="str">
        <f>IFERROR(AI43-AI45+AI46-AI47+AI48-AI49+AI50,"-")</f>
        <v>-</v>
      </c>
      <c r="AJ51" s="252" t="str">
        <f>IFERROR(AI51/AI21,"-")</f>
        <v>-</v>
      </c>
      <c r="AK51" s="247"/>
      <c r="AL51" s="669" t="str">
        <f>IFERROR(AL43-AL45+AL46-AL47+AL48-AL49+AL50,"-")</f>
        <v>-</v>
      </c>
      <c r="AM51" s="252" t="str">
        <f>IFERROR(AL51/AL21,"-")</f>
        <v>-</v>
      </c>
      <c r="AN51" s="247"/>
      <c r="AO51" s="669" t="str">
        <f>IFERROR(AO43-AO45+AO46-AO47+AO48-AO49+AO50,"-")</f>
        <v>-</v>
      </c>
      <c r="AP51" s="252" t="str">
        <f>IFERROR(AO51/AO21,"-")</f>
        <v>-</v>
      </c>
      <c r="AQ51" s="247"/>
      <c r="AR51" s="669" t="str">
        <f>IFERROR(AR43-AR45+AR46-AR47+AR48-AR49+AR50,"-")</f>
        <v>-</v>
      </c>
      <c r="AS51" s="252" t="str">
        <f>IFERROR(AR51/AR21,"-")</f>
        <v>-</v>
      </c>
      <c r="AT51" s="247"/>
      <c r="AU51" s="669" t="str">
        <f>IFERROR(AU43-AU45+AU46-AU47+AU48-AU49+AU50,"-")</f>
        <v>-</v>
      </c>
      <c r="AV51" s="252" t="str">
        <f>IFERROR(AU51/AU21,"-")</f>
        <v>-</v>
      </c>
      <c r="AW51" s="247"/>
      <c r="AX51" s="669" t="str">
        <f>IFERROR(AX43-AX45+AX46-AX47+AX48-AX49+AX50,"-")</f>
        <v>-</v>
      </c>
      <c r="AY51" s="252" t="str">
        <f>IFERROR(AX51/AX21,"-")</f>
        <v>-</v>
      </c>
      <c r="AZ51" s="247"/>
      <c r="BA51" s="669" t="str">
        <f>IFERROR(BA43-BA45+BA46-BA47+BA48-BA49+BA50,"-")</f>
        <v>-</v>
      </c>
      <c r="BB51" s="252" t="str">
        <f>IFERROR(BA51/BA21,"-")</f>
        <v>-</v>
      </c>
      <c r="BC51" s="247"/>
      <c r="BD51" s="669" t="str">
        <f>IFERROR(BD43-BD45+BD46-BD47+BD48-BD49+BD50,"-")</f>
        <v>-</v>
      </c>
      <c r="BE51" s="252" t="str">
        <f>IFERROR(BD51/BD21,"-")</f>
        <v>-</v>
      </c>
      <c r="BF51" s="247"/>
      <c r="BG51" s="669" t="str">
        <f>IFERROR(BG43-BG45+BG46-BG47+BG48-BG49+BG50,"-")</f>
        <v>-</v>
      </c>
      <c r="BH51" s="252" t="str">
        <f>IFERROR(BG51/BG21,"-")</f>
        <v>-</v>
      </c>
      <c r="BI51" s="247"/>
      <c r="BJ51" s="669" t="str">
        <f>IFERROR(BJ43-BJ45+BJ46-BJ47+BJ48-BJ49+BJ50,"-")</f>
        <v>-</v>
      </c>
      <c r="BK51" s="252" t="str">
        <f>IFERROR(BJ51/BJ21,"-")</f>
        <v>-</v>
      </c>
      <c r="BL51" s="247"/>
      <c r="BM51" s="669" t="str">
        <f>IFERROR(BM43-BM45+BM46-BM47+BM48-BM49+BM50,"-")</f>
        <v>-</v>
      </c>
      <c r="BN51" s="252" t="str">
        <f>IFERROR(BM51/BM21,"-")</f>
        <v>-</v>
      </c>
      <c r="BO51" s="247"/>
    </row>
    <row r="52" spans="1:67" x14ac:dyDescent="0.2">
      <c r="A52" s="765">
        <v>1</v>
      </c>
      <c r="C52" s="119" t="s">
        <v>344</v>
      </c>
      <c r="E52" s="245" t="str">
        <f>IFERROR(E21-E51,"-")</f>
        <v>-</v>
      </c>
      <c r="F52" s="246" t="str">
        <f>IFERROR(E52/E21,"-")</f>
        <v>-</v>
      </c>
      <c r="G52" s="219"/>
      <c r="H52" s="245" t="str">
        <f>IFERROR(H21-H51,"-")</f>
        <v>-</v>
      </c>
      <c r="I52" s="246" t="str">
        <f>IFERROR(H52/H21,"-")</f>
        <v>-</v>
      </c>
      <c r="J52" s="247"/>
      <c r="K52" s="245" t="str">
        <f>IFERROR(K21-K51,"-")</f>
        <v>-</v>
      </c>
      <c r="L52" s="246" t="str">
        <f>IFERROR(K52/K21,"-")</f>
        <v>-</v>
      </c>
      <c r="M52" s="247"/>
      <c r="N52" s="245" t="str">
        <f>IFERROR(N21-N51,"-")</f>
        <v>-</v>
      </c>
      <c r="O52" s="246" t="str">
        <f>IFERROR(N52/N21,"-")</f>
        <v>-</v>
      </c>
      <c r="P52" s="247"/>
      <c r="Q52" s="245" t="str">
        <f>IFERROR(Q21-Q51,"-")</f>
        <v>-</v>
      </c>
      <c r="R52" s="246" t="str">
        <f>IFERROR(Q52/Q21,"-")</f>
        <v>-</v>
      </c>
      <c r="S52" s="247"/>
      <c r="T52" s="245" t="str">
        <f>IFERROR(T21-T51,"-")</f>
        <v>-</v>
      </c>
      <c r="U52" s="246" t="str">
        <f>IFERROR(T52/T21,"-")</f>
        <v>-</v>
      </c>
      <c r="V52" s="247"/>
      <c r="W52" s="245" t="str">
        <f>IFERROR(W21-W51,"-")</f>
        <v>-</v>
      </c>
      <c r="X52" s="246" t="str">
        <f>IFERROR(W52/W21,"-")</f>
        <v>-</v>
      </c>
      <c r="Y52" s="247"/>
      <c r="Z52" s="245" t="str">
        <f>IFERROR(Z21-Z51,"-")</f>
        <v>-</v>
      </c>
      <c r="AA52" s="246" t="str">
        <f>IFERROR(Z52/Z21,"-")</f>
        <v>-</v>
      </c>
      <c r="AB52" s="247"/>
      <c r="AC52" s="245" t="str">
        <f>IFERROR(AC21-AC51,"-")</f>
        <v>-</v>
      </c>
      <c r="AD52" s="246" t="str">
        <f>IFERROR(AC52/AC21,"-")</f>
        <v>-</v>
      </c>
      <c r="AE52" s="247"/>
      <c r="AF52" s="245" t="str">
        <f>IFERROR(AF21-AF51,"-")</f>
        <v>-</v>
      </c>
      <c r="AG52" s="246" t="str">
        <f>IFERROR(AF52/AF21,"-")</f>
        <v>-</v>
      </c>
      <c r="AH52" s="247"/>
      <c r="AI52" s="245" t="str">
        <f>IFERROR(AI21-AI51,"-")</f>
        <v>-</v>
      </c>
      <c r="AJ52" s="246" t="str">
        <f>IFERROR(AI52/AI21,"-")</f>
        <v>-</v>
      </c>
      <c r="AK52" s="247"/>
      <c r="AL52" s="245" t="str">
        <f>IFERROR(AL21-AL51,"-")</f>
        <v>-</v>
      </c>
      <c r="AM52" s="246" t="str">
        <f>IFERROR(AL52/AL21,"-")</f>
        <v>-</v>
      </c>
      <c r="AN52" s="247"/>
      <c r="AO52" s="245" t="str">
        <f>IFERROR(AO21-AO51,"-")</f>
        <v>-</v>
      </c>
      <c r="AP52" s="246" t="str">
        <f>IFERROR(AO52/AO21,"-")</f>
        <v>-</v>
      </c>
      <c r="AQ52" s="247"/>
      <c r="AR52" s="245" t="str">
        <f>IFERROR(AR21-AR51,"-")</f>
        <v>-</v>
      </c>
      <c r="AS52" s="246" t="str">
        <f>IFERROR(AR52/AR21,"-")</f>
        <v>-</v>
      </c>
      <c r="AT52" s="247"/>
      <c r="AU52" s="245" t="str">
        <f>IFERROR(AU21-AU51,"-")</f>
        <v>-</v>
      </c>
      <c r="AV52" s="246" t="str">
        <f>IFERROR(AU52/AU21,"-")</f>
        <v>-</v>
      </c>
      <c r="AW52" s="247"/>
      <c r="AX52" s="245" t="str">
        <f>IFERROR(AX21-AX51,"-")</f>
        <v>-</v>
      </c>
      <c r="AY52" s="246" t="str">
        <f>IFERROR(AX52/AX21,"-")</f>
        <v>-</v>
      </c>
      <c r="AZ52" s="247"/>
      <c r="BA52" s="245" t="str">
        <f>IFERROR(BA21-BA51,"-")</f>
        <v>-</v>
      </c>
      <c r="BB52" s="246" t="str">
        <f>IFERROR(BA52/BA21,"-")</f>
        <v>-</v>
      </c>
      <c r="BC52" s="247"/>
      <c r="BD52" s="245" t="str">
        <f>IFERROR(BD21-BD51,"-")</f>
        <v>-</v>
      </c>
      <c r="BE52" s="246" t="str">
        <f>IFERROR(BD52/BD21,"-")</f>
        <v>-</v>
      </c>
      <c r="BF52" s="247"/>
      <c r="BG52" s="245" t="str">
        <f>IFERROR(BG21-BG51,"-")</f>
        <v>-</v>
      </c>
      <c r="BH52" s="246" t="str">
        <f>IFERROR(BG52/BG21,"-")</f>
        <v>-</v>
      </c>
      <c r="BI52" s="247"/>
      <c r="BJ52" s="245" t="str">
        <f>IFERROR(BJ21-BJ51,"-")</f>
        <v>-</v>
      </c>
      <c r="BK52" s="246" t="str">
        <f>IFERROR(BJ52/BJ21,"-")</f>
        <v>-</v>
      </c>
      <c r="BL52" s="247"/>
      <c r="BM52" s="245" t="str">
        <f>IFERROR(BM21-BM51,"-")</f>
        <v>-</v>
      </c>
      <c r="BN52" s="246" t="str">
        <f>IFERROR(BM52/BM21,"-")</f>
        <v>-</v>
      </c>
      <c r="BO52" s="247"/>
    </row>
    <row r="53" spans="1:67" x14ac:dyDescent="0.2">
      <c r="A53" s="765">
        <v>1</v>
      </c>
    </row>
    <row r="54" spans="1:67" x14ac:dyDescent="0.2">
      <c r="A54" s="765">
        <f t="shared" si="0"/>
        <v>0</v>
      </c>
      <c r="C54" s="224" t="str">
        <f>'Appraisal Inputs'!C408</f>
        <v>Date of Expenses</v>
      </c>
      <c r="E54" s="333"/>
      <c r="F54" s="333"/>
      <c r="H54" s="260" t="str">
        <f>IF(ISBLANK('Appraisal Inputs'!D408),"",'Appraisal Inputs'!D408)</f>
        <v/>
      </c>
      <c r="I54" s="260"/>
      <c r="J54" s="256"/>
      <c r="K54" s="260" t="str">
        <f>IF(ISBLANK('Appraisal Inputs'!E408),"",'Appraisal Inputs'!E408)</f>
        <v/>
      </c>
      <c r="L54" s="260"/>
      <c r="M54" s="256"/>
      <c r="N54" s="260" t="str">
        <f>IF(ISBLANK('Appraisal Inputs'!F408),"",'Appraisal Inputs'!F408)</f>
        <v/>
      </c>
      <c r="O54" s="260"/>
      <c r="P54" s="256"/>
      <c r="Q54" s="260" t="str">
        <f>IF(ISBLANK('Appraisal Inputs'!G408),"",'Appraisal Inputs'!G408)</f>
        <v/>
      </c>
      <c r="R54" s="260"/>
      <c r="S54" s="256"/>
      <c r="T54" s="260" t="str">
        <f>IF(ISBLANK('Appraisal Inputs'!H408),"",'Appraisal Inputs'!H408)</f>
        <v/>
      </c>
      <c r="U54" s="260"/>
      <c r="V54" s="256"/>
      <c r="W54" s="260" t="str">
        <f>IF(ISBLANK('Appraisal Inputs'!I408),"",'Appraisal Inputs'!I408)</f>
        <v/>
      </c>
      <c r="X54" s="260"/>
      <c r="Y54" s="256"/>
      <c r="Z54" s="260" t="str">
        <f>IF(ISBLANK('Appraisal Inputs'!J408),"",'Appraisal Inputs'!J408)</f>
        <v/>
      </c>
      <c r="AA54" s="260"/>
      <c r="AB54" s="256"/>
      <c r="AC54" s="260" t="str">
        <f>IF(ISBLANK('Appraisal Inputs'!K408),"",'Appraisal Inputs'!K408)</f>
        <v/>
      </c>
      <c r="AD54" s="260"/>
      <c r="AE54" s="256"/>
      <c r="AF54" s="260" t="str">
        <f>IF(ISBLANK('Appraisal Inputs'!L408),"",'Appraisal Inputs'!L408)</f>
        <v/>
      </c>
      <c r="AG54" s="260"/>
      <c r="AH54" s="256"/>
      <c r="AI54" s="260" t="str">
        <f>IF(ISBLANK('Appraisal Inputs'!M408),"",'Appraisal Inputs'!M408)</f>
        <v/>
      </c>
      <c r="AJ54" s="260"/>
      <c r="AK54" s="256"/>
      <c r="AL54" s="260" t="str">
        <f>IF(ISBLANK('Appraisal Inputs'!N408),"",'Appraisal Inputs'!N408)</f>
        <v/>
      </c>
      <c r="AM54" s="260"/>
      <c r="AN54" s="256"/>
      <c r="AO54" s="260" t="str">
        <f>IF(ISBLANK('Appraisal Inputs'!O408),"",'Appraisal Inputs'!O408)</f>
        <v/>
      </c>
      <c r="AP54" s="260"/>
      <c r="AQ54" s="256"/>
      <c r="AR54" s="260" t="str">
        <f>IF(ISBLANK('Appraisal Inputs'!P408),"",'Appraisal Inputs'!P408)</f>
        <v/>
      </c>
      <c r="AS54" s="260"/>
      <c r="AT54" s="256"/>
      <c r="AU54" s="260" t="str">
        <f>IF(ISBLANK('Appraisal Inputs'!Q408),"",'Appraisal Inputs'!Q408)</f>
        <v/>
      </c>
      <c r="AV54" s="260"/>
      <c r="AW54" s="256"/>
      <c r="AX54" s="260" t="str">
        <f>IF(ISBLANK('Appraisal Inputs'!R408),"",'Appraisal Inputs'!R408)</f>
        <v/>
      </c>
      <c r="AY54" s="260"/>
      <c r="AZ54" s="256"/>
      <c r="BA54" s="260" t="str">
        <f>IF(ISBLANK('Appraisal Inputs'!S408),"",'Appraisal Inputs'!S408)</f>
        <v/>
      </c>
      <c r="BB54" s="260"/>
      <c r="BC54" s="256"/>
      <c r="BD54" s="260" t="str">
        <f>IF(ISBLANK('Appraisal Inputs'!T408),"",'Appraisal Inputs'!T408)</f>
        <v/>
      </c>
      <c r="BE54" s="260"/>
      <c r="BF54" s="256"/>
      <c r="BG54" s="260" t="str">
        <f>IF(ISBLANK('Appraisal Inputs'!U408),"",'Appraisal Inputs'!U408)</f>
        <v/>
      </c>
      <c r="BH54" s="260"/>
      <c r="BI54" s="256"/>
      <c r="BJ54" s="260" t="str">
        <f>IF(ISBLANK('Appraisal Inputs'!V408),"",'Appraisal Inputs'!V408)</f>
        <v/>
      </c>
      <c r="BK54" s="260"/>
      <c r="BL54" s="256"/>
      <c r="BM54" s="260" t="str">
        <f>IF(ISBLANK('Appraisal Inputs'!W408),"",'Appraisal Inputs'!W408)</f>
        <v/>
      </c>
      <c r="BN54" s="260"/>
      <c r="BO54" s="256"/>
    </row>
    <row r="55" spans="1:67" x14ac:dyDescent="0.2">
      <c r="A55" s="765">
        <f t="shared" si="0"/>
        <v>0</v>
      </c>
      <c r="C55" s="227" t="str">
        <f>'Appraisal Inputs'!C409</f>
        <v>Annual Growth Rate</v>
      </c>
      <c r="E55" s="334"/>
      <c r="F55" s="334"/>
      <c r="H55" s="230" t="str">
        <f>IF(ISBLANK('Appraisal Inputs'!D409),"",'Appraisal Inputs'!D409)</f>
        <v/>
      </c>
      <c r="I55" s="230"/>
      <c r="J55" s="236"/>
      <c r="K55" s="230" t="str">
        <f>IF(ISBLANK('Appraisal Inputs'!E409),"",'Appraisal Inputs'!E409)</f>
        <v/>
      </c>
      <c r="L55" s="230"/>
      <c r="M55" s="236"/>
      <c r="N55" s="230" t="str">
        <f>IF(ISBLANK('Appraisal Inputs'!F409),"",'Appraisal Inputs'!F409)</f>
        <v/>
      </c>
      <c r="O55" s="230"/>
      <c r="P55" s="236"/>
      <c r="Q55" s="230" t="str">
        <f>IF(ISBLANK('Appraisal Inputs'!G409),"",'Appraisal Inputs'!G409)</f>
        <v/>
      </c>
      <c r="R55" s="230"/>
      <c r="S55" s="236"/>
      <c r="T55" s="230" t="str">
        <f>IF(ISBLANK('Appraisal Inputs'!H409),"",'Appraisal Inputs'!H409)</f>
        <v/>
      </c>
      <c r="U55" s="230"/>
      <c r="V55" s="236"/>
      <c r="W55" s="230" t="str">
        <f>IF(ISBLANK('Appraisal Inputs'!I409),"",'Appraisal Inputs'!I409)</f>
        <v/>
      </c>
      <c r="X55" s="230"/>
      <c r="Y55" s="236"/>
      <c r="Z55" s="230" t="str">
        <f>IF(ISBLANK('Appraisal Inputs'!J409),"",'Appraisal Inputs'!J409)</f>
        <v/>
      </c>
      <c r="AA55" s="230"/>
      <c r="AB55" s="236"/>
      <c r="AC55" s="230" t="str">
        <f>IF(ISBLANK('Appraisal Inputs'!K409),"",'Appraisal Inputs'!K409)</f>
        <v/>
      </c>
      <c r="AD55" s="230"/>
      <c r="AE55" s="236"/>
      <c r="AF55" s="230" t="str">
        <f>IF(ISBLANK('Appraisal Inputs'!L409),"",'Appraisal Inputs'!L409)</f>
        <v/>
      </c>
      <c r="AG55" s="230"/>
      <c r="AH55" s="236"/>
      <c r="AI55" s="230" t="str">
        <f>IF(ISBLANK('Appraisal Inputs'!M409),"",'Appraisal Inputs'!M409)</f>
        <v/>
      </c>
      <c r="AJ55" s="230"/>
      <c r="AK55" s="236"/>
      <c r="AL55" s="230" t="str">
        <f>IF(ISBLANK('Appraisal Inputs'!N409),"",'Appraisal Inputs'!N409)</f>
        <v/>
      </c>
      <c r="AM55" s="230"/>
      <c r="AN55" s="236"/>
      <c r="AO55" s="230" t="str">
        <f>IF(ISBLANK('Appraisal Inputs'!O409),"",'Appraisal Inputs'!O409)</f>
        <v/>
      </c>
      <c r="AP55" s="230"/>
      <c r="AQ55" s="236"/>
      <c r="AR55" s="230" t="str">
        <f>IF(ISBLANK('Appraisal Inputs'!P409),"",'Appraisal Inputs'!P409)</f>
        <v/>
      </c>
      <c r="AS55" s="230"/>
      <c r="AT55" s="236"/>
      <c r="AU55" s="230" t="str">
        <f>IF(ISBLANK('Appraisal Inputs'!Q409),"",'Appraisal Inputs'!Q409)</f>
        <v/>
      </c>
      <c r="AV55" s="230"/>
      <c r="AW55" s="236"/>
      <c r="AX55" s="230" t="str">
        <f>IF(ISBLANK('Appraisal Inputs'!R409),"",'Appraisal Inputs'!R409)</f>
        <v/>
      </c>
      <c r="AY55" s="230"/>
      <c r="AZ55" s="236"/>
      <c r="BA55" s="230" t="str">
        <f>IF(ISBLANK('Appraisal Inputs'!S409),"",'Appraisal Inputs'!S409)</f>
        <v/>
      </c>
      <c r="BB55" s="230"/>
      <c r="BC55" s="236"/>
      <c r="BD55" s="230" t="str">
        <f>IF(ISBLANK('Appraisal Inputs'!T409),"",'Appraisal Inputs'!T409)</f>
        <v/>
      </c>
      <c r="BE55" s="230"/>
      <c r="BF55" s="236"/>
      <c r="BG55" s="230" t="str">
        <f>IF(ISBLANK('Appraisal Inputs'!U409),"",'Appraisal Inputs'!U409)</f>
        <v/>
      </c>
      <c r="BH55" s="230"/>
      <c r="BI55" s="236"/>
      <c r="BJ55" s="230" t="str">
        <f>IF(ISBLANK('Appraisal Inputs'!V409),"",'Appraisal Inputs'!V409)</f>
        <v/>
      </c>
      <c r="BK55" s="230"/>
      <c r="BL55" s="236"/>
      <c r="BM55" s="230" t="str">
        <f>IF(ISBLANK('Appraisal Inputs'!W409),"",'Appraisal Inputs'!W409)</f>
        <v/>
      </c>
      <c r="BN55" s="230"/>
      <c r="BO55" s="236"/>
    </row>
    <row r="56" spans="1:67" x14ac:dyDescent="0.2">
      <c r="A56" s="765">
        <f t="shared" si="0"/>
        <v>0</v>
      </c>
      <c r="C56" s="336" t="str">
        <f>'Appraisal Inputs'!C410</f>
        <v>Net Growth Rate</v>
      </c>
      <c r="E56" s="334"/>
      <c r="F56" s="334"/>
      <c r="H56" s="230" t="str">
        <f>IF(ISBLANK('Appraisal Inputs'!D410),"",'Appraisal Inputs'!D410)</f>
        <v/>
      </c>
      <c r="I56" s="230"/>
      <c r="J56" s="236"/>
      <c r="K56" s="230" t="str">
        <f>IF(ISBLANK('Appraisal Inputs'!E410),"",'Appraisal Inputs'!E410)</f>
        <v/>
      </c>
      <c r="L56" s="230"/>
      <c r="M56" s="236"/>
      <c r="N56" s="230" t="str">
        <f>IF(ISBLANK('Appraisal Inputs'!F410),"",'Appraisal Inputs'!F410)</f>
        <v/>
      </c>
      <c r="O56" s="230"/>
      <c r="P56" s="236"/>
      <c r="Q56" s="230" t="str">
        <f>IF(ISBLANK('Appraisal Inputs'!G410),"",'Appraisal Inputs'!G410)</f>
        <v/>
      </c>
      <c r="R56" s="230"/>
      <c r="S56" s="236"/>
      <c r="T56" s="230" t="str">
        <f>IF(ISBLANK('Appraisal Inputs'!H410),"",'Appraisal Inputs'!H410)</f>
        <v/>
      </c>
      <c r="U56" s="230"/>
      <c r="V56" s="236"/>
      <c r="W56" s="230" t="str">
        <f>IF(ISBLANK('Appraisal Inputs'!I410),"",'Appraisal Inputs'!I410)</f>
        <v/>
      </c>
      <c r="X56" s="230"/>
      <c r="Y56" s="236"/>
      <c r="Z56" s="230" t="str">
        <f>IF(ISBLANK('Appraisal Inputs'!J410),"",'Appraisal Inputs'!J410)</f>
        <v/>
      </c>
      <c r="AA56" s="230"/>
      <c r="AB56" s="236"/>
      <c r="AC56" s="230" t="str">
        <f>IF(ISBLANK('Appraisal Inputs'!K410),"",'Appraisal Inputs'!K410)</f>
        <v/>
      </c>
      <c r="AD56" s="230"/>
      <c r="AE56" s="236"/>
      <c r="AF56" s="230" t="str">
        <f>IF(ISBLANK('Appraisal Inputs'!L410),"",'Appraisal Inputs'!L410)</f>
        <v/>
      </c>
      <c r="AG56" s="230"/>
      <c r="AH56" s="236"/>
      <c r="AI56" s="230" t="str">
        <f>IF(ISBLANK('Appraisal Inputs'!M410),"",'Appraisal Inputs'!M410)</f>
        <v/>
      </c>
      <c r="AJ56" s="230"/>
      <c r="AK56" s="236"/>
      <c r="AL56" s="230" t="str">
        <f>IF(ISBLANK('Appraisal Inputs'!N410),"",'Appraisal Inputs'!N410)</f>
        <v/>
      </c>
      <c r="AM56" s="230"/>
      <c r="AN56" s="236"/>
      <c r="AO56" s="230" t="str">
        <f>IF(ISBLANK('Appraisal Inputs'!O410),"",'Appraisal Inputs'!O410)</f>
        <v/>
      </c>
      <c r="AP56" s="230"/>
      <c r="AQ56" s="236"/>
      <c r="AR56" s="230" t="str">
        <f>IF(ISBLANK('Appraisal Inputs'!P410),"",'Appraisal Inputs'!P410)</f>
        <v/>
      </c>
      <c r="AS56" s="230"/>
      <c r="AT56" s="236"/>
      <c r="AU56" s="230" t="str">
        <f>IF(ISBLANK('Appraisal Inputs'!Q410),"",'Appraisal Inputs'!Q410)</f>
        <v/>
      </c>
      <c r="AV56" s="230"/>
      <c r="AW56" s="236"/>
      <c r="AX56" s="230" t="str">
        <f>IF(ISBLANK('Appraisal Inputs'!R410),"",'Appraisal Inputs'!R410)</f>
        <v/>
      </c>
      <c r="AY56" s="230"/>
      <c r="AZ56" s="236"/>
      <c r="BA56" s="230" t="str">
        <f>IF(ISBLANK('Appraisal Inputs'!S410),"",'Appraisal Inputs'!S410)</f>
        <v/>
      </c>
      <c r="BB56" s="230"/>
      <c r="BC56" s="236"/>
      <c r="BD56" s="230" t="str">
        <f>IF(ISBLANK('Appraisal Inputs'!T410),"",'Appraisal Inputs'!T410)</f>
        <v/>
      </c>
      <c r="BE56" s="230"/>
      <c r="BF56" s="236"/>
      <c r="BG56" s="230" t="str">
        <f>IF(ISBLANK('Appraisal Inputs'!U410),"",'Appraisal Inputs'!U410)</f>
        <v/>
      </c>
      <c r="BH56" s="230"/>
      <c r="BI56" s="236"/>
      <c r="BJ56" s="230" t="str">
        <f>IF(ISBLANK('Appraisal Inputs'!V410),"",'Appraisal Inputs'!V410)</f>
        <v/>
      </c>
      <c r="BK56" s="230"/>
      <c r="BL56" s="236"/>
      <c r="BM56" s="230" t="str">
        <f>IF(ISBLANK('Appraisal Inputs'!W410),"",'Appraisal Inputs'!W410)</f>
        <v/>
      </c>
      <c r="BN56" s="230"/>
      <c r="BO56" s="236"/>
    </row>
  </sheetData>
  <autoFilter ref="A1:A57" xr:uid="{792A028F-BFF6-4E12-9E8F-A80120A1C93D}"/>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E36B-085E-42F4-8D83-789EE61F2100}">
  <sheetPr codeName="Sheet24">
    <tabColor theme="7" tint="0.39997558519241921"/>
  </sheetPr>
  <dimension ref="A1:AP28"/>
  <sheetViews>
    <sheetView showGridLines="0" zoomScaleNormal="100" workbookViewId="0">
      <pane xSplit="3" ySplit="6" topLeftCell="D7" activePane="bottomRight" state="frozen"/>
      <selection pane="topRight" activeCell="D1" sqref="D1"/>
      <selection pane="bottomLeft" activeCell="A7" sqref="A7"/>
      <selection pane="bottomRight" activeCell="B1" sqref="B1"/>
    </sheetView>
  </sheetViews>
  <sheetFormatPr defaultColWidth="9.140625" defaultRowHeight="12.75" x14ac:dyDescent="0.2"/>
  <cols>
    <col min="1" max="2" width="2.7109375" style="86" customWidth="1"/>
    <col min="3" max="3" width="27" style="86" bestFit="1" customWidth="1"/>
    <col min="4" max="4" width="10.42578125" style="86" bestFit="1" customWidth="1"/>
    <col min="5" max="5" width="10.28515625" style="86" bestFit="1" customWidth="1"/>
    <col min="6" max="6" width="6.5703125" style="86" bestFit="1" customWidth="1"/>
    <col min="7" max="7" width="9.5703125" style="86" bestFit="1" customWidth="1"/>
    <col min="8" max="8" width="5" style="86" bestFit="1" customWidth="1"/>
    <col min="9" max="9" width="10.140625" style="86" bestFit="1" customWidth="1"/>
    <col min="10" max="19" width="5.140625" style="86" customWidth="1"/>
    <col min="20" max="24" width="6.85546875" style="86" customWidth="1"/>
    <col min="25" max="25" width="11.7109375" style="86" customWidth="1"/>
    <col min="26" max="28" width="9.7109375" style="86" customWidth="1"/>
    <col min="29" max="29" width="11.7109375" style="86" customWidth="1"/>
    <col min="30" max="31" width="9" style="86" customWidth="1"/>
    <col min="32" max="33" width="6.85546875" style="86" customWidth="1"/>
    <col min="34" max="35" width="9" style="86" customWidth="1"/>
    <col min="36" max="40" width="6.85546875" style="86" customWidth="1"/>
    <col min="41" max="41" width="56.85546875" style="86" customWidth="1"/>
    <col min="42" max="16384" width="9.140625" style="86"/>
  </cols>
  <sheetData>
    <row r="1" spans="1:42" ht="30" customHeight="1" x14ac:dyDescent="0.2">
      <c r="B1" s="329"/>
      <c r="C1" s="857" t="s">
        <v>395</v>
      </c>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row>
    <row r="2" spans="1:42" ht="12.75" customHeight="1" thickBot="1" x14ac:dyDescent="0.25">
      <c r="A2" s="765">
        <v>1</v>
      </c>
    </row>
    <row r="3" spans="1:42" ht="12.75" customHeight="1" x14ac:dyDescent="0.2">
      <c r="A3" s="765">
        <v>1</v>
      </c>
      <c r="C3" s="484"/>
      <c r="D3" s="481"/>
      <c r="E3" s="481"/>
      <c r="F3" s="481"/>
      <c r="G3" s="482"/>
      <c r="H3" s="481"/>
      <c r="I3" s="481"/>
      <c r="J3" s="1" t="s">
        <v>49</v>
      </c>
      <c r="K3" s="1197"/>
      <c r="L3" s="1197"/>
      <c r="M3" s="1197"/>
      <c r="N3" s="1198"/>
      <c r="O3" s="1" t="s">
        <v>47</v>
      </c>
      <c r="P3" s="1197"/>
      <c r="Q3" s="1197"/>
      <c r="R3" s="1197"/>
      <c r="S3" s="1198"/>
      <c r="T3" s="481"/>
      <c r="U3" s="481"/>
      <c r="V3" s="481"/>
      <c r="W3" s="481"/>
      <c r="X3" s="481"/>
      <c r="Y3" s="481"/>
      <c r="Z3" s="674" t="s">
        <v>575</v>
      </c>
      <c r="AA3" s="675"/>
      <c r="AB3" s="676"/>
      <c r="AC3" s="481"/>
      <c r="AD3" s="674" t="s">
        <v>568</v>
      </c>
      <c r="AE3" s="675"/>
      <c r="AF3" s="676"/>
      <c r="AG3" s="675"/>
      <c r="AH3" s="674" t="s">
        <v>569</v>
      </c>
      <c r="AI3" s="675"/>
      <c r="AJ3" s="676"/>
      <c r="AK3" s="675"/>
      <c r="AL3" s="481"/>
      <c r="AM3" s="481"/>
      <c r="AN3" s="481"/>
      <c r="AO3" s="483"/>
      <c r="AP3" s="101"/>
    </row>
    <row r="4" spans="1:42" s="794" customFormat="1" ht="12.75" customHeight="1" x14ac:dyDescent="0.2">
      <c r="A4" s="765">
        <v>1</v>
      </c>
      <c r="C4" s="795"/>
      <c r="D4" s="796"/>
      <c r="E4" s="796"/>
      <c r="F4" s="796"/>
      <c r="G4" s="797"/>
      <c r="H4" s="796"/>
      <c r="I4" s="796"/>
      <c r="J4" s="803"/>
      <c r="K4" s="822"/>
      <c r="L4" s="822"/>
      <c r="M4" s="822"/>
      <c r="N4" s="822"/>
      <c r="O4" s="803"/>
      <c r="P4" s="822"/>
      <c r="Q4" s="822"/>
      <c r="R4" s="822"/>
      <c r="S4" s="822"/>
      <c r="T4" s="796"/>
      <c r="U4" s="796"/>
      <c r="V4" s="796"/>
      <c r="W4" s="796"/>
      <c r="X4" s="796"/>
      <c r="Y4" s="796"/>
      <c r="Z4" s="805"/>
      <c r="AA4" s="805"/>
      <c r="AB4" s="800" t="s">
        <v>579</v>
      </c>
      <c r="AC4" s="796"/>
      <c r="AD4" s="805"/>
      <c r="AE4" s="805"/>
      <c r="AF4" s="800"/>
      <c r="AG4" s="799"/>
      <c r="AH4" s="805"/>
      <c r="AI4" s="805"/>
      <c r="AJ4" s="800"/>
      <c r="AK4" s="799"/>
      <c r="AL4" s="796"/>
      <c r="AM4" s="796"/>
      <c r="AN4" s="796"/>
      <c r="AO4" s="801"/>
      <c r="AP4" s="802"/>
    </row>
    <row r="5" spans="1:42" s="794" customFormat="1" ht="12.75" customHeight="1" x14ac:dyDescent="0.2">
      <c r="A5" s="765">
        <v>1</v>
      </c>
      <c r="C5" s="795"/>
      <c r="D5" s="796"/>
      <c r="E5" s="796"/>
      <c r="F5" s="796" t="s">
        <v>368</v>
      </c>
      <c r="G5" s="797" t="s">
        <v>354</v>
      </c>
      <c r="H5" s="796" t="s">
        <v>324</v>
      </c>
      <c r="I5" s="796" t="s">
        <v>366</v>
      </c>
      <c r="J5" s="804"/>
      <c r="K5" s="798"/>
      <c r="L5" s="798"/>
      <c r="M5" s="798"/>
      <c r="N5" s="798"/>
      <c r="O5" s="804"/>
      <c r="P5" s="798"/>
      <c r="Q5" s="798"/>
      <c r="R5" s="798"/>
      <c r="S5" s="798"/>
      <c r="T5" s="796" t="s">
        <v>7614</v>
      </c>
      <c r="U5" s="796" t="s">
        <v>62</v>
      </c>
      <c r="V5" s="796" t="s">
        <v>63</v>
      </c>
      <c r="W5" s="796" t="s">
        <v>61</v>
      </c>
      <c r="X5" s="796"/>
      <c r="Y5" s="796"/>
      <c r="Z5" s="796"/>
      <c r="AA5" s="796" t="s">
        <v>577</v>
      </c>
      <c r="AB5" s="800" t="s">
        <v>578</v>
      </c>
      <c r="AC5" s="796" t="s">
        <v>188</v>
      </c>
      <c r="AD5" s="796"/>
      <c r="AE5" s="796"/>
      <c r="AF5" s="800" t="s">
        <v>581</v>
      </c>
      <c r="AG5" s="799" t="s">
        <v>582</v>
      </c>
      <c r="AH5" s="796"/>
      <c r="AI5" s="796"/>
      <c r="AJ5" s="800" t="s">
        <v>581</v>
      </c>
      <c r="AK5" s="799" t="s">
        <v>582</v>
      </c>
      <c r="AL5" s="796" t="s">
        <v>584</v>
      </c>
      <c r="AM5" s="796"/>
      <c r="AN5" s="796" t="s">
        <v>355</v>
      </c>
      <c r="AO5" s="801"/>
      <c r="AP5" s="802"/>
    </row>
    <row r="6" spans="1:42" s="794" customFormat="1" ht="12.75" customHeight="1" thickBot="1" x14ac:dyDescent="0.25">
      <c r="A6" s="765">
        <v>1</v>
      </c>
      <c r="C6" s="806" t="s">
        <v>365</v>
      </c>
      <c r="D6" s="782" t="s">
        <v>2</v>
      </c>
      <c r="E6" s="782" t="s">
        <v>3</v>
      </c>
      <c r="F6" s="782" t="s">
        <v>369</v>
      </c>
      <c r="G6" s="782" t="s">
        <v>359</v>
      </c>
      <c r="H6" s="782" t="s">
        <v>360</v>
      </c>
      <c r="I6" s="782" t="s">
        <v>367</v>
      </c>
      <c r="J6" s="782" t="s">
        <v>356</v>
      </c>
      <c r="K6" s="783" t="s">
        <v>357</v>
      </c>
      <c r="L6" s="783" t="s">
        <v>139</v>
      </c>
      <c r="M6" s="783" t="s">
        <v>142</v>
      </c>
      <c r="N6" s="783" t="s">
        <v>143</v>
      </c>
      <c r="O6" s="782" t="s">
        <v>356</v>
      </c>
      <c r="P6" s="783" t="s">
        <v>357</v>
      </c>
      <c r="Q6" s="783" t="s">
        <v>139</v>
      </c>
      <c r="R6" s="783" t="s">
        <v>142</v>
      </c>
      <c r="S6" s="783" t="s">
        <v>143</v>
      </c>
      <c r="T6" s="782" t="s">
        <v>7615</v>
      </c>
      <c r="U6" s="782" t="s">
        <v>362</v>
      </c>
      <c r="V6" s="782" t="s">
        <v>362</v>
      </c>
      <c r="W6" s="782" t="s">
        <v>362</v>
      </c>
      <c r="X6" s="782" t="s">
        <v>361</v>
      </c>
      <c r="Y6" s="782" t="s">
        <v>358</v>
      </c>
      <c r="Z6" s="782" t="s">
        <v>459</v>
      </c>
      <c r="AA6" s="782" t="s">
        <v>576</v>
      </c>
      <c r="AB6" s="783" t="s">
        <v>585</v>
      </c>
      <c r="AC6" s="782" t="s">
        <v>246</v>
      </c>
      <c r="AD6" s="782" t="s">
        <v>189</v>
      </c>
      <c r="AE6" s="807" t="s">
        <v>188</v>
      </c>
      <c r="AF6" s="783" t="s">
        <v>580</v>
      </c>
      <c r="AG6" s="782" t="s">
        <v>580</v>
      </c>
      <c r="AH6" s="782" t="s">
        <v>189</v>
      </c>
      <c r="AI6" s="807" t="s">
        <v>188</v>
      </c>
      <c r="AJ6" s="783" t="s">
        <v>580</v>
      </c>
      <c r="AK6" s="782" t="s">
        <v>580</v>
      </c>
      <c r="AL6" s="782" t="s">
        <v>583</v>
      </c>
      <c r="AM6" s="782" t="s">
        <v>236</v>
      </c>
      <c r="AN6" s="782" t="s">
        <v>363</v>
      </c>
      <c r="AO6" s="808" t="s">
        <v>364</v>
      </c>
      <c r="AP6" s="802"/>
    </row>
    <row r="7" spans="1:42" ht="12.75" customHeight="1" x14ac:dyDescent="0.2">
      <c r="A7" s="765">
        <f>IF('Appraisal Inputs'!Q11="Yes",1,0)</f>
        <v>0</v>
      </c>
      <c r="C7" s="772" t="str">
        <f>IF('Appraisal Inputs'!Q11="No","",IF('Appraisal Inputs'!D461="","",'Appraisal Inputs'!D461))</f>
        <v>Subject</v>
      </c>
      <c r="D7" s="773" t="str">
        <f>IF('Appraisal Inputs'!Q11="No","",IF('Appraisal Inputs'!D462="","",'Appraisal Inputs'!D462))</f>
        <v/>
      </c>
      <c r="E7" s="784" t="str">
        <f>IF('Appraisal Inputs'!Q11="No","",IF('Appraisal Inputs'!D463="","",'Appraisal Inputs'!D463))</f>
        <v>Select ▼</v>
      </c>
      <c r="F7" s="809" t="str">
        <f>IF('Appraisal Inputs'!Q11="No","",IF('Appraisal Inputs'!D464="","",'Appraisal Inputs'!D464))</f>
        <v/>
      </c>
      <c r="G7" s="774" t="str">
        <f>IF('Appraisal Inputs'!Q11="No","",IF('Appraisal Inputs'!D466="","",'Appraisal Inputs'!D466))</f>
        <v>Select ▼</v>
      </c>
      <c r="H7" s="786" t="str">
        <f>IF('Appraisal Inputs'!Q11="No","",IF('Appraisal Inputs'!D465="","",'Appraisal Inputs'!D465))</f>
        <v/>
      </c>
      <c r="I7" s="810" t="str">
        <f>IF('Appraisal Inputs'!Q11="No","",IF('Appraisal Inputs'!D477="","",'Appraisal Inputs'!D477))</f>
        <v>Select ▼</v>
      </c>
      <c r="J7" s="775" t="str">
        <f>IF('Appraisal Inputs'!Q11="No","",IF('Appraisal Inputs'!D467="","",'Appraisal Inputs'!D467))</f>
        <v/>
      </c>
      <c r="K7" s="775" t="str">
        <f>IF('Appraisal Inputs'!Q11="No","",IF('Appraisal Inputs'!D468="","",'Appraisal Inputs'!D468))</f>
        <v/>
      </c>
      <c r="L7" s="775" t="str">
        <f>IF('Appraisal Inputs'!Q11="No","",IF('Appraisal Inputs'!D469="","",'Appraisal Inputs'!D469))</f>
        <v/>
      </c>
      <c r="M7" s="775" t="str">
        <f>IF('Appraisal Inputs'!Q11="No","",IF('Appraisal Inputs'!D470="","",'Appraisal Inputs'!D470))</f>
        <v/>
      </c>
      <c r="N7" s="775" t="str">
        <f>IF('Appraisal Inputs'!Q11="No","",IF('Appraisal Inputs'!D471="","",'Appraisal Inputs'!D471))</f>
        <v>-</v>
      </c>
      <c r="O7" s="775" t="str">
        <f>IF('Appraisal Inputs'!Q11="No","",IF('Appraisal Inputs'!D472="","",'Appraisal Inputs'!D472))</f>
        <v/>
      </c>
      <c r="P7" s="775" t="str">
        <f>IF('Appraisal Inputs'!Q11="No","",IF('Appraisal Inputs'!D473="","",'Appraisal Inputs'!D473))</f>
        <v/>
      </c>
      <c r="Q7" s="775" t="str">
        <f>IF('Appraisal Inputs'!Q11="No","",IF('Appraisal Inputs'!D474="","",'Appraisal Inputs'!D474))</f>
        <v/>
      </c>
      <c r="R7" s="775" t="str">
        <f>IF('Appraisal Inputs'!Q11="No","",IF('Appraisal Inputs'!D475="","",'Appraisal Inputs'!D475))</f>
        <v/>
      </c>
      <c r="S7" s="788" t="str">
        <f>IF('Appraisal Inputs'!Q11="No","",IF('Appraisal Inputs'!D476="","",'Appraisal Inputs'!D476))</f>
        <v>-</v>
      </c>
      <c r="T7" s="790" t="str">
        <f>IF('Appraisal Inputs'!Q11="No","",IF('Appraisal Inputs'!D478="","",'Appraisal Inputs'!D478))</f>
        <v/>
      </c>
      <c r="U7" s="790" t="str">
        <f>IF('Appraisal Inputs'!Q11="No","",IF('Appraisal Inputs'!D479="","",'Appraisal Inputs'!D479))</f>
        <v/>
      </c>
      <c r="V7" s="776" t="str">
        <f>IF('Appraisal Inputs'!Q11="No","",IF('Appraisal Inputs'!D480="","",'Appraisal Inputs'!D480))</f>
        <v/>
      </c>
      <c r="W7" s="790" t="str">
        <f>IF('Appraisal Inputs'!Q11="No","",IF('Appraisal Inputs'!D481="","",'Appraisal Inputs'!D481))</f>
        <v/>
      </c>
      <c r="X7" s="790" t="str">
        <f>IF('Appraisal Inputs'!Q11="No","",IF('Appraisal Inputs'!D483="","",'Appraisal Inputs'!D483))</f>
        <v/>
      </c>
      <c r="Y7" s="792" t="str">
        <f>IF('Appraisal Inputs'!Q11="No","",IF('Appraisal Inputs'!D484="","",'Appraisal Inputs'!D484))</f>
        <v/>
      </c>
      <c r="Z7" s="792" t="str">
        <f>IF('Appraisal Inputs'!Q11="No","",IF('Appraisal Inputs'!D485="","",'Appraisal Inputs'!D485))</f>
        <v/>
      </c>
      <c r="AA7" s="792" t="str">
        <f>IF('Appraisal Inputs'!Q11="No","",IF('Appraisal Inputs'!D486="","",'Appraisal Inputs'!D486))</f>
        <v/>
      </c>
      <c r="AB7" s="792" t="str">
        <f>IF('Appraisal Inputs'!Q11="No","",IF('Appraisal Inputs'!D487="","",'Appraisal Inputs'!D487))</f>
        <v/>
      </c>
      <c r="AC7" s="792" t="str">
        <f>IF('Appraisal Inputs'!Q11="No","",IF('Appraisal Inputs'!D488="","",'Appraisal Inputs'!D488))</f>
        <v>-</v>
      </c>
      <c r="AD7" s="777" t="str">
        <f>IF('Appraisal Inputs'!Q11="No","",IF('Appraisal Inputs'!D489="","",'Appraisal Inputs'!D489))</f>
        <v>-</v>
      </c>
      <c r="AE7" s="778" t="str">
        <f>IF('Appraisal Inputs'!Q11="No","",IF('Appraisal Inputs'!D490="","",'Appraisal Inputs'!D490))</f>
        <v/>
      </c>
      <c r="AF7" s="790" t="str">
        <f>IF('Appraisal Inputs'!Q11="No","",IF('Appraisal Inputs'!D491="","",'Appraisal Inputs'!D491))</f>
        <v/>
      </c>
      <c r="AG7" s="790" t="str">
        <f>IF('Appraisal Inputs'!Q11="No","",IF('Appraisal Inputs'!D492="","",'Appraisal Inputs'!D492))</f>
        <v>-</v>
      </c>
      <c r="AH7" s="777" t="str">
        <f>IF('Appraisal Inputs'!Q11="No","",IF('Appraisal Inputs'!D493="","",'Appraisal Inputs'!D493))</f>
        <v>-</v>
      </c>
      <c r="AI7" s="778" t="str">
        <f>IF('Appraisal Inputs'!Q11="No","",IF('Appraisal Inputs'!D494="","",'Appraisal Inputs'!D494))</f>
        <v/>
      </c>
      <c r="AJ7" s="790" t="str">
        <f>IF('Appraisal Inputs'!Q11="No","",IF('Appraisal Inputs'!D495="","",'Appraisal Inputs'!D495))</f>
        <v/>
      </c>
      <c r="AK7" s="790" t="str">
        <f>IF('Appraisal Inputs'!Q11="No","",IF('Appraisal Inputs'!D496="","",'Appraisal Inputs'!D496))</f>
        <v>-</v>
      </c>
      <c r="AL7" s="811" t="str">
        <f>IF('Appraisal Inputs'!Q11="No","",IF('Appraisal Inputs'!D497="","",'Appraisal Inputs'!D497))</f>
        <v/>
      </c>
      <c r="AM7" s="779" t="str">
        <f>IF('Appraisal Inputs'!Q11="No","",IF('Appraisal Inputs'!D498="","",'Appraisal Inputs'!D498))</f>
        <v/>
      </c>
      <c r="AN7" s="780" t="str">
        <f>IF('Appraisal Inputs'!Q11="No","",IF('Appraisal Inputs'!D499="","",'Appraisal Inputs'!D499))</f>
        <v/>
      </c>
      <c r="AO7" s="812" t="str">
        <f>IF('Appraisal Inputs'!Q11="No","",IF('Appraisal Inputs'!D500="","",'Appraisal Inputs'!D500))</f>
        <v/>
      </c>
      <c r="AP7" s="101"/>
    </row>
    <row r="8" spans="1:42" ht="12.75" customHeight="1" x14ac:dyDescent="0.2">
      <c r="A8" s="765">
        <f t="shared" ref="A8:A27" si="0">IF(Y8="",0,1)</f>
        <v>0</v>
      </c>
      <c r="C8" s="271" t="str">
        <f>IF('Appraisal Inputs'!E461="","",'Appraisal Inputs'!E461)</f>
        <v>Sale Comparable 1</v>
      </c>
      <c r="D8" s="272" t="str">
        <f>IF('Appraisal Inputs'!E462="","",'Appraisal Inputs'!E462)</f>
        <v/>
      </c>
      <c r="E8" s="785" t="str">
        <f>IF('Appraisal Inputs'!E463="","",'Appraisal Inputs'!E463)</f>
        <v>Select ▼</v>
      </c>
      <c r="F8" s="813" t="str">
        <f>IF('Appraisal Inputs'!E464="","",'Appraisal Inputs'!E464)</f>
        <v/>
      </c>
      <c r="G8" s="275" t="str">
        <f>IF('Appraisal Inputs'!E466="","",'Appraisal Inputs'!E466)</f>
        <v>Select ▼</v>
      </c>
      <c r="H8" s="787" t="str">
        <f>IF('Appraisal Inputs'!E465="","",'Appraisal Inputs'!E465)</f>
        <v/>
      </c>
      <c r="I8" s="814" t="str">
        <f>IF('Appraisal Inputs'!E477="","",'Appraisal Inputs'!E477)</f>
        <v>Select ▼</v>
      </c>
      <c r="J8" s="273" t="str">
        <f>IF('Appraisal Inputs'!E467="","",'Appraisal Inputs'!E467)</f>
        <v/>
      </c>
      <c r="K8" s="273" t="str">
        <f>IF('Appraisal Inputs'!E468="","",'Appraisal Inputs'!E468)</f>
        <v/>
      </c>
      <c r="L8" s="273" t="str">
        <f>IF('Appraisal Inputs'!E469="","",'Appraisal Inputs'!E469)</f>
        <v/>
      </c>
      <c r="M8" s="273" t="str">
        <f>IF('Appraisal Inputs'!E470="","",'Appraisal Inputs'!E470)</f>
        <v/>
      </c>
      <c r="N8" s="273" t="str">
        <f>IF('Appraisal Inputs'!E471="","",'Appraisal Inputs'!E471)</f>
        <v>-</v>
      </c>
      <c r="O8" s="273" t="str">
        <f>IF('Appraisal Inputs'!E472="","",'Appraisal Inputs'!E472)</f>
        <v/>
      </c>
      <c r="P8" s="273" t="str">
        <f>IF('Appraisal Inputs'!E473="","",'Appraisal Inputs'!E473)</f>
        <v/>
      </c>
      <c r="Q8" s="273" t="str">
        <f>IF('Appraisal Inputs'!E474="","",'Appraisal Inputs'!E474)</f>
        <v/>
      </c>
      <c r="R8" s="273" t="str">
        <f>IF('Appraisal Inputs'!E475="","",'Appraisal Inputs'!E475)</f>
        <v/>
      </c>
      <c r="S8" s="789" t="str">
        <f>IF('Appraisal Inputs'!E476="","",'Appraisal Inputs'!E476)</f>
        <v>-</v>
      </c>
      <c r="T8" s="791" t="str">
        <f>IF('Appraisal Inputs'!E478="","",'Appraisal Inputs'!E478)</f>
        <v/>
      </c>
      <c r="U8" s="791" t="str">
        <f>IF('Appraisal Inputs'!E479="","",'Appraisal Inputs'!E479)</f>
        <v/>
      </c>
      <c r="V8" s="274" t="str">
        <f>IF('Appraisal Inputs'!E480="","",'Appraisal Inputs'!E480)</f>
        <v/>
      </c>
      <c r="W8" s="791" t="str">
        <f>IF('Appraisal Inputs'!E481="","",'Appraisal Inputs'!E481)</f>
        <v/>
      </c>
      <c r="X8" s="791" t="str">
        <f>IF('Appraisal Inputs'!E483="","",'Appraisal Inputs'!E483)</f>
        <v/>
      </c>
      <c r="Y8" s="793" t="str">
        <f>IF('Appraisal Inputs'!E484="","",'Appraisal Inputs'!E484)</f>
        <v/>
      </c>
      <c r="Z8" s="793" t="str">
        <f>IF('Appraisal Inputs'!E485="","",'Appraisal Inputs'!E485)</f>
        <v/>
      </c>
      <c r="AA8" s="793" t="str">
        <f>IF('Appraisal Inputs'!E486="","",'Appraisal Inputs'!E486)</f>
        <v/>
      </c>
      <c r="AB8" s="793" t="str">
        <f>IF('Appraisal Inputs'!E487="","",'Appraisal Inputs'!E487)</f>
        <v/>
      </c>
      <c r="AC8" s="793" t="str">
        <f>IF('Appraisal Inputs'!E488="","",'Appraisal Inputs'!E488)</f>
        <v>-</v>
      </c>
      <c r="AD8" s="276" t="str">
        <f>IF('Appraisal Inputs'!E489="","",'Appraisal Inputs'!E489)</f>
        <v>-</v>
      </c>
      <c r="AE8" s="279" t="str">
        <f>IF('Appraisal Inputs'!E490="","",'Appraisal Inputs'!E490)</f>
        <v/>
      </c>
      <c r="AF8" s="791" t="str">
        <f>IF('Appraisal Inputs'!E491="","",'Appraisal Inputs'!E491)</f>
        <v/>
      </c>
      <c r="AG8" s="791" t="str">
        <f>IF('Appraisal Inputs'!E492="","",'Appraisal Inputs'!E492)</f>
        <v>-</v>
      </c>
      <c r="AH8" s="276" t="str">
        <f>IF('Appraisal Inputs'!E493="","",'Appraisal Inputs'!E493)</f>
        <v>-</v>
      </c>
      <c r="AI8" s="279" t="str">
        <f>IF('Appraisal Inputs'!E494="","",'Appraisal Inputs'!E494)</f>
        <v/>
      </c>
      <c r="AJ8" s="791" t="str">
        <f>IF('Appraisal Inputs'!E495="","",'Appraisal Inputs'!E495)</f>
        <v/>
      </c>
      <c r="AK8" s="791" t="str">
        <f>IF('Appraisal Inputs'!E496="","",'Appraisal Inputs'!E496)</f>
        <v>-</v>
      </c>
      <c r="AL8" s="815" t="str">
        <f>IF('Appraisal Inputs'!E497="","",'Appraisal Inputs'!E497)</f>
        <v/>
      </c>
      <c r="AM8" s="277" t="str">
        <f>IF('Appraisal Inputs'!E498="","",'Appraisal Inputs'!E498)</f>
        <v/>
      </c>
      <c r="AN8" s="278" t="str">
        <f>IF('Appraisal Inputs'!E499="","",'Appraisal Inputs'!E499)</f>
        <v/>
      </c>
      <c r="AO8" s="816" t="str">
        <f>IF('Appraisal Inputs'!E500="","",'Appraisal Inputs'!E500)</f>
        <v/>
      </c>
      <c r="AP8" s="101"/>
    </row>
    <row r="9" spans="1:42" ht="12.75" customHeight="1" x14ac:dyDescent="0.2">
      <c r="A9" s="765">
        <f t="shared" si="0"/>
        <v>0</v>
      </c>
      <c r="C9" s="271" t="str">
        <f>IF('Appraisal Inputs'!F461="","",'Appraisal Inputs'!F461)</f>
        <v>Sale Comparable 2</v>
      </c>
      <c r="D9" s="272" t="str">
        <f>IF('Appraisal Inputs'!F462="","",'Appraisal Inputs'!F462)</f>
        <v/>
      </c>
      <c r="E9" s="785" t="str">
        <f>IF('Appraisal Inputs'!F463="","",'Appraisal Inputs'!F463)</f>
        <v>Select ▼</v>
      </c>
      <c r="F9" s="813" t="str">
        <f>IF('Appraisal Inputs'!F464="","",'Appraisal Inputs'!F464)</f>
        <v/>
      </c>
      <c r="G9" s="275" t="str">
        <f>IF('Appraisal Inputs'!F466="","",'Appraisal Inputs'!F466)</f>
        <v>Select ▼</v>
      </c>
      <c r="H9" s="787" t="str">
        <f>IF('Appraisal Inputs'!F465="","",'Appraisal Inputs'!F465)</f>
        <v/>
      </c>
      <c r="I9" s="814" t="str">
        <f>IF('Appraisal Inputs'!F477="","",'Appraisal Inputs'!F477)</f>
        <v>Select ▼</v>
      </c>
      <c r="J9" s="273" t="str">
        <f>IF('Appraisal Inputs'!F467="","",'Appraisal Inputs'!F467)</f>
        <v/>
      </c>
      <c r="K9" s="273" t="str">
        <f>IF('Appraisal Inputs'!F468="","",'Appraisal Inputs'!F468)</f>
        <v/>
      </c>
      <c r="L9" s="273" t="str">
        <f>IF('Appraisal Inputs'!F469="","",'Appraisal Inputs'!F469)</f>
        <v/>
      </c>
      <c r="M9" s="273" t="str">
        <f>IF('Appraisal Inputs'!F470="","",'Appraisal Inputs'!F470)</f>
        <v/>
      </c>
      <c r="N9" s="273" t="str">
        <f>IF('Appraisal Inputs'!F471="","",'Appraisal Inputs'!F471)</f>
        <v>-</v>
      </c>
      <c r="O9" s="273" t="str">
        <f>IF('Appraisal Inputs'!F472="","",'Appraisal Inputs'!F472)</f>
        <v/>
      </c>
      <c r="P9" s="273" t="str">
        <f>IF('Appraisal Inputs'!F473="","",'Appraisal Inputs'!F473)</f>
        <v/>
      </c>
      <c r="Q9" s="273" t="str">
        <f>IF('Appraisal Inputs'!F474="","",'Appraisal Inputs'!F474)</f>
        <v/>
      </c>
      <c r="R9" s="273" t="str">
        <f>IF('Appraisal Inputs'!F475="","",'Appraisal Inputs'!F475)</f>
        <v/>
      </c>
      <c r="S9" s="789" t="str">
        <f>IF('Appraisal Inputs'!F476="","",'Appraisal Inputs'!F476)</f>
        <v>-</v>
      </c>
      <c r="T9" s="791" t="str">
        <f>IF('Appraisal Inputs'!F478="","",'Appraisal Inputs'!F478)</f>
        <v/>
      </c>
      <c r="U9" s="791" t="str">
        <f>IF('Appraisal Inputs'!F479="","",'Appraisal Inputs'!F479)</f>
        <v/>
      </c>
      <c r="V9" s="274" t="str">
        <f>IF('Appraisal Inputs'!F480="","",'Appraisal Inputs'!F480)</f>
        <v/>
      </c>
      <c r="W9" s="791" t="str">
        <f>IF('Appraisal Inputs'!F481="","",'Appraisal Inputs'!F481)</f>
        <v/>
      </c>
      <c r="X9" s="791" t="str">
        <f>IF('Appraisal Inputs'!F483="","",'Appraisal Inputs'!F483)</f>
        <v/>
      </c>
      <c r="Y9" s="793" t="str">
        <f>IF('Appraisal Inputs'!F484="","",'Appraisal Inputs'!F484)</f>
        <v/>
      </c>
      <c r="Z9" s="793" t="str">
        <f>IF('Appraisal Inputs'!F485="","",'Appraisal Inputs'!F485)</f>
        <v/>
      </c>
      <c r="AA9" s="793" t="str">
        <f>IF('Appraisal Inputs'!F486="","",'Appraisal Inputs'!F486)</f>
        <v/>
      </c>
      <c r="AB9" s="793" t="str">
        <f>IF('Appraisal Inputs'!F487="","",'Appraisal Inputs'!F487)</f>
        <v/>
      </c>
      <c r="AC9" s="793" t="str">
        <f>IF('Appraisal Inputs'!F488="","",'Appraisal Inputs'!F488)</f>
        <v>-</v>
      </c>
      <c r="AD9" s="276" t="str">
        <f>IF('Appraisal Inputs'!F489="","",'Appraisal Inputs'!F489)</f>
        <v>-</v>
      </c>
      <c r="AE9" s="279" t="str">
        <f>IF('Appraisal Inputs'!F490="","",'Appraisal Inputs'!F490)</f>
        <v/>
      </c>
      <c r="AF9" s="791" t="str">
        <f>IF('Appraisal Inputs'!F491="","",'Appraisal Inputs'!F491)</f>
        <v/>
      </c>
      <c r="AG9" s="791" t="str">
        <f>IF('Appraisal Inputs'!F492="","",'Appraisal Inputs'!F492)</f>
        <v>-</v>
      </c>
      <c r="AH9" s="276" t="str">
        <f>IF('Appraisal Inputs'!F493="","",'Appraisal Inputs'!F493)</f>
        <v>-</v>
      </c>
      <c r="AI9" s="279" t="str">
        <f>IF('Appraisal Inputs'!F494="","",'Appraisal Inputs'!F494)</f>
        <v/>
      </c>
      <c r="AJ9" s="791" t="str">
        <f>IF('Appraisal Inputs'!F495="","",'Appraisal Inputs'!F495)</f>
        <v/>
      </c>
      <c r="AK9" s="791" t="str">
        <f>IF('Appraisal Inputs'!F496="","",'Appraisal Inputs'!F496)</f>
        <v>-</v>
      </c>
      <c r="AL9" s="815" t="str">
        <f>IF('Appraisal Inputs'!F497="","",'Appraisal Inputs'!F497)</f>
        <v/>
      </c>
      <c r="AM9" s="277" t="str">
        <f>IF('Appraisal Inputs'!F498="","",'Appraisal Inputs'!F498)</f>
        <v/>
      </c>
      <c r="AN9" s="278" t="str">
        <f>IF('Appraisal Inputs'!F499="","",'Appraisal Inputs'!F499)</f>
        <v/>
      </c>
      <c r="AO9" s="816" t="str">
        <f>IF('Appraisal Inputs'!F500="","",'Appraisal Inputs'!F500)</f>
        <v/>
      </c>
      <c r="AP9" s="101"/>
    </row>
    <row r="10" spans="1:42" ht="12.75" customHeight="1" x14ac:dyDescent="0.2">
      <c r="A10" s="765">
        <f t="shared" si="0"/>
        <v>0</v>
      </c>
      <c r="C10" s="271" t="str">
        <f>IF('Appraisal Inputs'!G461="","",'Appraisal Inputs'!G461)</f>
        <v>Sale Comparable 3</v>
      </c>
      <c r="D10" s="272" t="str">
        <f>IF('Appraisal Inputs'!G462="","",'Appraisal Inputs'!G462)</f>
        <v/>
      </c>
      <c r="E10" s="785" t="str">
        <f>IF('Appraisal Inputs'!G463="","",'Appraisal Inputs'!G463)</f>
        <v>Select ▼</v>
      </c>
      <c r="F10" s="813" t="str">
        <f>IF('Appraisal Inputs'!G464="","",'Appraisal Inputs'!G464)</f>
        <v/>
      </c>
      <c r="G10" s="275" t="str">
        <f>IF('Appraisal Inputs'!G466="","",'Appraisal Inputs'!G466)</f>
        <v>Select ▼</v>
      </c>
      <c r="H10" s="787" t="str">
        <f>IF('Appraisal Inputs'!G465="","",'Appraisal Inputs'!G465)</f>
        <v/>
      </c>
      <c r="I10" s="814" t="str">
        <f>IF('Appraisal Inputs'!G477="","",'Appraisal Inputs'!G477)</f>
        <v>Select ▼</v>
      </c>
      <c r="J10" s="273" t="str">
        <f>IF('Appraisal Inputs'!G467="","",'Appraisal Inputs'!G467)</f>
        <v/>
      </c>
      <c r="K10" s="273" t="str">
        <f>IF('Appraisal Inputs'!G468="","",'Appraisal Inputs'!G468)</f>
        <v/>
      </c>
      <c r="L10" s="273" t="str">
        <f>IF('Appraisal Inputs'!G469="","",'Appraisal Inputs'!G469)</f>
        <v/>
      </c>
      <c r="M10" s="273" t="str">
        <f>IF('Appraisal Inputs'!G470="","",'Appraisal Inputs'!G470)</f>
        <v/>
      </c>
      <c r="N10" s="273" t="str">
        <f>IF('Appraisal Inputs'!G471="","",'Appraisal Inputs'!G471)</f>
        <v>-</v>
      </c>
      <c r="O10" s="273" t="str">
        <f>IF('Appraisal Inputs'!G472="","",'Appraisal Inputs'!G472)</f>
        <v/>
      </c>
      <c r="P10" s="273" t="str">
        <f>IF('Appraisal Inputs'!G473="","",'Appraisal Inputs'!G473)</f>
        <v/>
      </c>
      <c r="Q10" s="273" t="str">
        <f>IF('Appraisal Inputs'!G474="","",'Appraisal Inputs'!G474)</f>
        <v/>
      </c>
      <c r="R10" s="273" t="str">
        <f>IF('Appraisal Inputs'!G475="","",'Appraisal Inputs'!G475)</f>
        <v/>
      </c>
      <c r="S10" s="789" t="str">
        <f>IF('Appraisal Inputs'!G476="","",'Appraisal Inputs'!G476)</f>
        <v>-</v>
      </c>
      <c r="T10" s="791" t="str">
        <f>IF('Appraisal Inputs'!G478="","",'Appraisal Inputs'!G478)</f>
        <v/>
      </c>
      <c r="U10" s="791" t="str">
        <f>IF('Appraisal Inputs'!G479="","",'Appraisal Inputs'!G479)</f>
        <v/>
      </c>
      <c r="V10" s="274" t="str">
        <f>IF('Appraisal Inputs'!G480="","",'Appraisal Inputs'!G480)</f>
        <v/>
      </c>
      <c r="W10" s="791" t="str">
        <f>IF('Appraisal Inputs'!G481="","",'Appraisal Inputs'!G481)</f>
        <v/>
      </c>
      <c r="X10" s="791" t="str">
        <f>IF('Appraisal Inputs'!G483="","",'Appraisal Inputs'!G483)</f>
        <v/>
      </c>
      <c r="Y10" s="793" t="str">
        <f>IF('Appraisal Inputs'!G484="","",'Appraisal Inputs'!G484)</f>
        <v/>
      </c>
      <c r="Z10" s="793" t="str">
        <f>IF('Appraisal Inputs'!G485="","",'Appraisal Inputs'!G485)</f>
        <v/>
      </c>
      <c r="AA10" s="793" t="str">
        <f>IF('Appraisal Inputs'!G486="","",'Appraisal Inputs'!G486)</f>
        <v/>
      </c>
      <c r="AB10" s="793" t="str">
        <f>IF('Appraisal Inputs'!G487="","",'Appraisal Inputs'!G487)</f>
        <v/>
      </c>
      <c r="AC10" s="793" t="str">
        <f>IF('Appraisal Inputs'!G488="","",'Appraisal Inputs'!G488)</f>
        <v>-</v>
      </c>
      <c r="AD10" s="276" t="str">
        <f>IF('Appraisal Inputs'!G489="","",'Appraisal Inputs'!G489)</f>
        <v>-</v>
      </c>
      <c r="AE10" s="279" t="str">
        <f>IF('Appraisal Inputs'!G490="","",'Appraisal Inputs'!G490)</f>
        <v/>
      </c>
      <c r="AF10" s="791" t="str">
        <f>IF('Appraisal Inputs'!G491="","",'Appraisal Inputs'!G491)</f>
        <v/>
      </c>
      <c r="AG10" s="791" t="str">
        <f>IF('Appraisal Inputs'!G492="","",'Appraisal Inputs'!G492)</f>
        <v>-</v>
      </c>
      <c r="AH10" s="276" t="str">
        <f>IF('Appraisal Inputs'!G493="","",'Appraisal Inputs'!G493)</f>
        <v>-</v>
      </c>
      <c r="AI10" s="279" t="str">
        <f>IF('Appraisal Inputs'!G494="","",'Appraisal Inputs'!G494)</f>
        <v/>
      </c>
      <c r="AJ10" s="791" t="str">
        <f>IF('Appraisal Inputs'!G495="","",'Appraisal Inputs'!G495)</f>
        <v/>
      </c>
      <c r="AK10" s="791" t="str">
        <f>IF('Appraisal Inputs'!G496="","",'Appraisal Inputs'!G496)</f>
        <v>-</v>
      </c>
      <c r="AL10" s="815" t="str">
        <f>IF('Appraisal Inputs'!G497="","",'Appraisal Inputs'!G497)</f>
        <v/>
      </c>
      <c r="AM10" s="277" t="str">
        <f>IF('Appraisal Inputs'!G498="","",'Appraisal Inputs'!G498)</f>
        <v/>
      </c>
      <c r="AN10" s="278" t="str">
        <f>IF('Appraisal Inputs'!G499="","",'Appraisal Inputs'!G499)</f>
        <v/>
      </c>
      <c r="AO10" s="816" t="str">
        <f>IF('Appraisal Inputs'!G500="","",'Appraisal Inputs'!G500)</f>
        <v/>
      </c>
      <c r="AP10" s="101"/>
    </row>
    <row r="11" spans="1:42" x14ac:dyDescent="0.2">
      <c r="A11" s="765">
        <f t="shared" si="0"/>
        <v>0</v>
      </c>
      <c r="C11" s="271" t="str">
        <f>IF('Appraisal Inputs'!H461="","",'Appraisal Inputs'!H461)</f>
        <v>Sale Comparable 4</v>
      </c>
      <c r="D11" s="272" t="str">
        <f>IF('Appraisal Inputs'!H462="","",'Appraisal Inputs'!H462)</f>
        <v/>
      </c>
      <c r="E11" s="785" t="str">
        <f>IF('Appraisal Inputs'!H463="","",'Appraisal Inputs'!H463)</f>
        <v>Select ▼</v>
      </c>
      <c r="F11" s="813" t="str">
        <f>IF('Appraisal Inputs'!H464="","",'Appraisal Inputs'!H464)</f>
        <v/>
      </c>
      <c r="G11" s="275" t="str">
        <f>IF('Appraisal Inputs'!H466="","",'Appraisal Inputs'!H466)</f>
        <v>Select ▼</v>
      </c>
      <c r="H11" s="787" t="str">
        <f>IF('Appraisal Inputs'!H465="","",'Appraisal Inputs'!H465)</f>
        <v/>
      </c>
      <c r="I11" s="814" t="str">
        <f>IF('Appraisal Inputs'!H477="","",'Appraisal Inputs'!H477)</f>
        <v>Select ▼</v>
      </c>
      <c r="J11" s="273" t="str">
        <f>IF('Appraisal Inputs'!H467="","",'Appraisal Inputs'!H467)</f>
        <v/>
      </c>
      <c r="K11" s="273" t="str">
        <f>IF('Appraisal Inputs'!H468="","",'Appraisal Inputs'!H468)</f>
        <v/>
      </c>
      <c r="L11" s="273" t="str">
        <f>IF('Appraisal Inputs'!H469="","",'Appraisal Inputs'!H469)</f>
        <v/>
      </c>
      <c r="M11" s="273" t="str">
        <f>IF('Appraisal Inputs'!H470="","",'Appraisal Inputs'!H470)</f>
        <v/>
      </c>
      <c r="N11" s="273" t="str">
        <f>IF('Appraisal Inputs'!H471="","",'Appraisal Inputs'!H471)</f>
        <v>-</v>
      </c>
      <c r="O11" s="273" t="str">
        <f>IF('Appraisal Inputs'!H472="","",'Appraisal Inputs'!H472)</f>
        <v/>
      </c>
      <c r="P11" s="273" t="str">
        <f>IF('Appraisal Inputs'!H473="","",'Appraisal Inputs'!H473)</f>
        <v/>
      </c>
      <c r="Q11" s="273" t="str">
        <f>IF('Appraisal Inputs'!H474="","",'Appraisal Inputs'!H474)</f>
        <v/>
      </c>
      <c r="R11" s="273" t="str">
        <f>IF('Appraisal Inputs'!H475="","",'Appraisal Inputs'!H475)</f>
        <v/>
      </c>
      <c r="S11" s="789" t="str">
        <f>IF('Appraisal Inputs'!H476="","",'Appraisal Inputs'!H476)</f>
        <v>-</v>
      </c>
      <c r="T11" s="791" t="str">
        <f>IF('Appraisal Inputs'!H478="","",'Appraisal Inputs'!H478)</f>
        <v/>
      </c>
      <c r="U11" s="791" t="str">
        <f>IF('Appraisal Inputs'!H479="","",'Appraisal Inputs'!H479)</f>
        <v/>
      </c>
      <c r="V11" s="274" t="str">
        <f>IF('Appraisal Inputs'!H480="","",'Appraisal Inputs'!H480)</f>
        <v/>
      </c>
      <c r="W11" s="791" t="str">
        <f>IF('Appraisal Inputs'!H481="","",'Appraisal Inputs'!H481)</f>
        <v/>
      </c>
      <c r="X11" s="791" t="str">
        <f>IF('Appraisal Inputs'!H483="","",'Appraisal Inputs'!H483)</f>
        <v/>
      </c>
      <c r="Y11" s="793" t="str">
        <f>IF('Appraisal Inputs'!H484="","",'Appraisal Inputs'!H484)</f>
        <v/>
      </c>
      <c r="Z11" s="793" t="str">
        <f>IF('Appraisal Inputs'!H485="","",'Appraisal Inputs'!H485)</f>
        <v/>
      </c>
      <c r="AA11" s="793" t="str">
        <f>IF('Appraisal Inputs'!H486="","",'Appraisal Inputs'!H486)</f>
        <v/>
      </c>
      <c r="AB11" s="793" t="str">
        <f>IF('Appraisal Inputs'!H487="","",'Appraisal Inputs'!H487)</f>
        <v/>
      </c>
      <c r="AC11" s="793" t="str">
        <f>IF('Appraisal Inputs'!H488="","",'Appraisal Inputs'!H488)</f>
        <v>-</v>
      </c>
      <c r="AD11" s="276" t="str">
        <f>IF('Appraisal Inputs'!H489="","",'Appraisal Inputs'!H489)</f>
        <v>-</v>
      </c>
      <c r="AE11" s="279" t="str">
        <f>IF('Appraisal Inputs'!H490="","",'Appraisal Inputs'!H490)</f>
        <v/>
      </c>
      <c r="AF11" s="791" t="str">
        <f>IF('Appraisal Inputs'!H491="","",'Appraisal Inputs'!H491)</f>
        <v/>
      </c>
      <c r="AG11" s="791" t="str">
        <f>IF('Appraisal Inputs'!H492="","",'Appraisal Inputs'!H492)</f>
        <v>-</v>
      </c>
      <c r="AH11" s="276" t="str">
        <f>IF('Appraisal Inputs'!H493="","",'Appraisal Inputs'!H493)</f>
        <v>-</v>
      </c>
      <c r="AI11" s="279" t="str">
        <f>IF('Appraisal Inputs'!H494="","",'Appraisal Inputs'!H494)</f>
        <v/>
      </c>
      <c r="AJ11" s="791" t="str">
        <f>IF('Appraisal Inputs'!H495="","",'Appraisal Inputs'!H495)</f>
        <v/>
      </c>
      <c r="AK11" s="791" t="str">
        <f>IF('Appraisal Inputs'!H496="","",'Appraisal Inputs'!H496)</f>
        <v>-</v>
      </c>
      <c r="AL11" s="815" t="str">
        <f>IF('Appraisal Inputs'!H497="","",'Appraisal Inputs'!H497)</f>
        <v/>
      </c>
      <c r="AM11" s="277" t="str">
        <f>IF('Appraisal Inputs'!H498="","",'Appraisal Inputs'!H498)</f>
        <v/>
      </c>
      <c r="AN11" s="278" t="str">
        <f>IF('Appraisal Inputs'!H499="","",'Appraisal Inputs'!H499)</f>
        <v/>
      </c>
      <c r="AO11" s="816" t="str">
        <f>IF('Appraisal Inputs'!H500="","",'Appraisal Inputs'!H500)</f>
        <v/>
      </c>
      <c r="AP11" s="101"/>
    </row>
    <row r="12" spans="1:42" x14ac:dyDescent="0.2">
      <c r="A12" s="765">
        <f t="shared" si="0"/>
        <v>0</v>
      </c>
      <c r="C12" s="271" t="str">
        <f>IF('Appraisal Inputs'!I461="","",'Appraisal Inputs'!I461)</f>
        <v>Sale Comparable 5</v>
      </c>
      <c r="D12" s="272" t="str">
        <f>IF('Appraisal Inputs'!I462="","",'Appraisal Inputs'!I462)</f>
        <v/>
      </c>
      <c r="E12" s="785" t="str">
        <f>IF('Appraisal Inputs'!I463="","",'Appraisal Inputs'!I463)</f>
        <v>Select ▼</v>
      </c>
      <c r="F12" s="813" t="str">
        <f>IF('Appraisal Inputs'!I464="","",'Appraisal Inputs'!I464)</f>
        <v/>
      </c>
      <c r="G12" s="275" t="str">
        <f>IF('Appraisal Inputs'!I466="","",'Appraisal Inputs'!I466)</f>
        <v>Select ▼</v>
      </c>
      <c r="H12" s="787" t="str">
        <f>IF('Appraisal Inputs'!I465="","",'Appraisal Inputs'!I465)</f>
        <v/>
      </c>
      <c r="I12" s="814" t="str">
        <f>IF('Appraisal Inputs'!I477="","",'Appraisal Inputs'!I477)</f>
        <v>Select ▼</v>
      </c>
      <c r="J12" s="273" t="str">
        <f>IF('Appraisal Inputs'!I467="","",'Appraisal Inputs'!I467)</f>
        <v/>
      </c>
      <c r="K12" s="273" t="str">
        <f>IF('Appraisal Inputs'!I468="","",'Appraisal Inputs'!I468)</f>
        <v/>
      </c>
      <c r="L12" s="273" t="str">
        <f>IF('Appraisal Inputs'!I469="","",'Appraisal Inputs'!I469)</f>
        <v/>
      </c>
      <c r="M12" s="273" t="str">
        <f>IF('Appraisal Inputs'!I470="","",'Appraisal Inputs'!I470)</f>
        <v/>
      </c>
      <c r="N12" s="273" t="str">
        <f>IF('Appraisal Inputs'!I471="","",'Appraisal Inputs'!I471)</f>
        <v>-</v>
      </c>
      <c r="O12" s="273" t="str">
        <f>IF('Appraisal Inputs'!I472="","",'Appraisal Inputs'!I472)</f>
        <v/>
      </c>
      <c r="P12" s="273" t="str">
        <f>IF('Appraisal Inputs'!I473="","",'Appraisal Inputs'!I473)</f>
        <v/>
      </c>
      <c r="Q12" s="273" t="str">
        <f>IF('Appraisal Inputs'!I474="","",'Appraisal Inputs'!I474)</f>
        <v/>
      </c>
      <c r="R12" s="273" t="str">
        <f>IF('Appraisal Inputs'!I475="","",'Appraisal Inputs'!I475)</f>
        <v/>
      </c>
      <c r="S12" s="789" t="str">
        <f>IF('Appraisal Inputs'!I476="","",'Appraisal Inputs'!I476)</f>
        <v>-</v>
      </c>
      <c r="T12" s="791" t="str">
        <f>IF('Appraisal Inputs'!I478="","",'Appraisal Inputs'!I478)</f>
        <v/>
      </c>
      <c r="U12" s="791" t="str">
        <f>IF('Appraisal Inputs'!I479="","",'Appraisal Inputs'!I479)</f>
        <v/>
      </c>
      <c r="V12" s="274" t="str">
        <f>IF('Appraisal Inputs'!I480="","",'Appraisal Inputs'!I480)</f>
        <v/>
      </c>
      <c r="W12" s="791" t="str">
        <f>IF('Appraisal Inputs'!I481="","",'Appraisal Inputs'!I481)</f>
        <v/>
      </c>
      <c r="X12" s="791" t="str">
        <f>IF('Appraisal Inputs'!I483="","",'Appraisal Inputs'!I483)</f>
        <v/>
      </c>
      <c r="Y12" s="793" t="str">
        <f>IF('Appraisal Inputs'!I484="","",'Appraisal Inputs'!I484)</f>
        <v/>
      </c>
      <c r="Z12" s="793" t="str">
        <f>IF('Appraisal Inputs'!I485="","",'Appraisal Inputs'!I485)</f>
        <v/>
      </c>
      <c r="AA12" s="793" t="str">
        <f>IF('Appraisal Inputs'!I486="","",'Appraisal Inputs'!I486)</f>
        <v/>
      </c>
      <c r="AB12" s="793" t="str">
        <f>IF('Appraisal Inputs'!I487="","",'Appraisal Inputs'!I487)</f>
        <v/>
      </c>
      <c r="AC12" s="793" t="str">
        <f>IF('Appraisal Inputs'!I488="","",'Appraisal Inputs'!I488)</f>
        <v>-</v>
      </c>
      <c r="AD12" s="276" t="str">
        <f>IF('Appraisal Inputs'!I489="","",'Appraisal Inputs'!I489)</f>
        <v>-</v>
      </c>
      <c r="AE12" s="279" t="str">
        <f>IF('Appraisal Inputs'!I490="","",'Appraisal Inputs'!I490)</f>
        <v/>
      </c>
      <c r="AF12" s="791" t="str">
        <f>IF('Appraisal Inputs'!I491="","",'Appraisal Inputs'!I491)</f>
        <v/>
      </c>
      <c r="AG12" s="791" t="str">
        <f>IF('Appraisal Inputs'!I492="","",'Appraisal Inputs'!I492)</f>
        <v>-</v>
      </c>
      <c r="AH12" s="276" t="str">
        <f>IF('Appraisal Inputs'!I493="","",'Appraisal Inputs'!I493)</f>
        <v>-</v>
      </c>
      <c r="AI12" s="279" t="str">
        <f>IF('Appraisal Inputs'!I494="","",'Appraisal Inputs'!I494)</f>
        <v/>
      </c>
      <c r="AJ12" s="791" t="str">
        <f>IF('Appraisal Inputs'!I495="","",'Appraisal Inputs'!I495)</f>
        <v/>
      </c>
      <c r="AK12" s="791" t="str">
        <f>IF('Appraisal Inputs'!I496="","",'Appraisal Inputs'!I496)</f>
        <v>-</v>
      </c>
      <c r="AL12" s="815" t="str">
        <f>IF('Appraisal Inputs'!I497="","",'Appraisal Inputs'!I497)</f>
        <v/>
      </c>
      <c r="AM12" s="277" t="str">
        <f>IF('Appraisal Inputs'!I498="","",'Appraisal Inputs'!I498)</f>
        <v/>
      </c>
      <c r="AN12" s="278" t="str">
        <f>IF('Appraisal Inputs'!I499="","",'Appraisal Inputs'!I499)</f>
        <v/>
      </c>
      <c r="AO12" s="816" t="str">
        <f>IF('Appraisal Inputs'!I500="","",'Appraisal Inputs'!I500)</f>
        <v/>
      </c>
      <c r="AP12" s="101"/>
    </row>
    <row r="13" spans="1:42" x14ac:dyDescent="0.2">
      <c r="A13" s="765">
        <f t="shared" si="0"/>
        <v>0</v>
      </c>
      <c r="C13" s="271" t="str">
        <f>IF('Appraisal Inputs'!J461="","",'Appraisal Inputs'!J461)</f>
        <v>Sale Comparable 6</v>
      </c>
      <c r="D13" s="272" t="str">
        <f>IF('Appraisal Inputs'!J462="","",'Appraisal Inputs'!J462)</f>
        <v/>
      </c>
      <c r="E13" s="785" t="str">
        <f>IF('Appraisal Inputs'!J463="","",'Appraisal Inputs'!J463)</f>
        <v>Select ▼</v>
      </c>
      <c r="F13" s="813" t="str">
        <f>IF('Appraisal Inputs'!J464="","",'Appraisal Inputs'!J464)</f>
        <v/>
      </c>
      <c r="G13" s="275" t="str">
        <f>IF('Appraisal Inputs'!J466="","",'Appraisal Inputs'!J466)</f>
        <v>Select ▼</v>
      </c>
      <c r="H13" s="787" t="str">
        <f>IF('Appraisal Inputs'!J465="","",'Appraisal Inputs'!J465)</f>
        <v/>
      </c>
      <c r="I13" s="814" t="str">
        <f>IF('Appraisal Inputs'!J477="","",'Appraisal Inputs'!J477)</f>
        <v>Select ▼</v>
      </c>
      <c r="J13" s="273" t="str">
        <f>IF('Appraisal Inputs'!J467="","",'Appraisal Inputs'!J467)</f>
        <v/>
      </c>
      <c r="K13" s="273" t="str">
        <f>IF('Appraisal Inputs'!J468="","",'Appraisal Inputs'!J468)</f>
        <v/>
      </c>
      <c r="L13" s="273" t="str">
        <f>IF('Appraisal Inputs'!J469="","",'Appraisal Inputs'!J469)</f>
        <v/>
      </c>
      <c r="M13" s="273" t="str">
        <f>IF('Appraisal Inputs'!J470="","",'Appraisal Inputs'!J470)</f>
        <v/>
      </c>
      <c r="N13" s="273" t="str">
        <f>IF('Appraisal Inputs'!J471="","",'Appraisal Inputs'!J471)</f>
        <v>-</v>
      </c>
      <c r="O13" s="273" t="str">
        <f>IF('Appraisal Inputs'!J472="","",'Appraisal Inputs'!J472)</f>
        <v/>
      </c>
      <c r="P13" s="273" t="str">
        <f>IF('Appraisal Inputs'!J473="","",'Appraisal Inputs'!J473)</f>
        <v/>
      </c>
      <c r="Q13" s="273" t="str">
        <f>IF('Appraisal Inputs'!J474="","",'Appraisal Inputs'!J474)</f>
        <v/>
      </c>
      <c r="R13" s="273" t="str">
        <f>IF('Appraisal Inputs'!J475="","",'Appraisal Inputs'!J475)</f>
        <v/>
      </c>
      <c r="S13" s="789" t="str">
        <f>IF('Appraisal Inputs'!J476="","",'Appraisal Inputs'!J476)</f>
        <v>-</v>
      </c>
      <c r="T13" s="791" t="str">
        <f>IF('Appraisal Inputs'!J478="","",'Appraisal Inputs'!J478)</f>
        <v/>
      </c>
      <c r="U13" s="791" t="str">
        <f>IF('Appraisal Inputs'!J479="","",'Appraisal Inputs'!J479)</f>
        <v/>
      </c>
      <c r="V13" s="274" t="str">
        <f>IF('Appraisal Inputs'!J480="","",'Appraisal Inputs'!J480)</f>
        <v/>
      </c>
      <c r="W13" s="791" t="str">
        <f>IF('Appraisal Inputs'!J481="","",'Appraisal Inputs'!J481)</f>
        <v/>
      </c>
      <c r="X13" s="791" t="str">
        <f>IF('Appraisal Inputs'!J483="","",'Appraisal Inputs'!J483)</f>
        <v/>
      </c>
      <c r="Y13" s="793" t="str">
        <f>IF('Appraisal Inputs'!J484="","",'Appraisal Inputs'!J484)</f>
        <v/>
      </c>
      <c r="Z13" s="793" t="str">
        <f>IF('Appraisal Inputs'!J485="","",'Appraisal Inputs'!J485)</f>
        <v/>
      </c>
      <c r="AA13" s="793" t="str">
        <f>IF('Appraisal Inputs'!J486="","",'Appraisal Inputs'!J486)</f>
        <v/>
      </c>
      <c r="AB13" s="793" t="str">
        <f>IF('Appraisal Inputs'!J487="","",'Appraisal Inputs'!J487)</f>
        <v/>
      </c>
      <c r="AC13" s="793" t="str">
        <f>IF('Appraisal Inputs'!J488="","",'Appraisal Inputs'!J488)</f>
        <v>-</v>
      </c>
      <c r="AD13" s="276" t="str">
        <f>IF('Appraisal Inputs'!J489="","",'Appraisal Inputs'!J489)</f>
        <v>-</v>
      </c>
      <c r="AE13" s="279" t="str">
        <f>IF('Appraisal Inputs'!J490="","",'Appraisal Inputs'!J490)</f>
        <v/>
      </c>
      <c r="AF13" s="791" t="str">
        <f>IF('Appraisal Inputs'!J491="","",'Appraisal Inputs'!J491)</f>
        <v/>
      </c>
      <c r="AG13" s="791" t="str">
        <f>IF('Appraisal Inputs'!J492="","",'Appraisal Inputs'!J492)</f>
        <v>-</v>
      </c>
      <c r="AH13" s="276" t="str">
        <f>IF('Appraisal Inputs'!J493="","",'Appraisal Inputs'!J493)</f>
        <v>-</v>
      </c>
      <c r="AI13" s="279" t="str">
        <f>IF('Appraisal Inputs'!J494="","",'Appraisal Inputs'!J494)</f>
        <v/>
      </c>
      <c r="AJ13" s="791" t="str">
        <f>IF('Appraisal Inputs'!J495="","",'Appraisal Inputs'!J495)</f>
        <v/>
      </c>
      <c r="AK13" s="791" t="str">
        <f>IF('Appraisal Inputs'!J496="","",'Appraisal Inputs'!J496)</f>
        <v>-</v>
      </c>
      <c r="AL13" s="815" t="str">
        <f>IF('Appraisal Inputs'!J497="","",'Appraisal Inputs'!J497)</f>
        <v/>
      </c>
      <c r="AM13" s="277" t="str">
        <f>IF('Appraisal Inputs'!J498="","",'Appraisal Inputs'!J498)</f>
        <v/>
      </c>
      <c r="AN13" s="278" t="str">
        <f>IF('Appraisal Inputs'!J499="","",'Appraisal Inputs'!J499)</f>
        <v/>
      </c>
      <c r="AO13" s="816" t="str">
        <f>IF('Appraisal Inputs'!J500="","",'Appraisal Inputs'!J500)</f>
        <v/>
      </c>
      <c r="AP13" s="101"/>
    </row>
    <row r="14" spans="1:42" x14ac:dyDescent="0.2">
      <c r="A14" s="765">
        <f t="shared" si="0"/>
        <v>0</v>
      </c>
      <c r="C14" s="271" t="str">
        <f>IF('Appraisal Inputs'!K461="","",'Appraisal Inputs'!K461)</f>
        <v>Sale Comparable 7</v>
      </c>
      <c r="D14" s="272" t="str">
        <f>IF('Appraisal Inputs'!K462="","",'Appraisal Inputs'!K462)</f>
        <v/>
      </c>
      <c r="E14" s="785" t="str">
        <f>IF('Appraisal Inputs'!K463="","",'Appraisal Inputs'!K463)</f>
        <v>Select ▼</v>
      </c>
      <c r="F14" s="813" t="str">
        <f>IF('Appraisal Inputs'!K464="","",'Appraisal Inputs'!K464)</f>
        <v/>
      </c>
      <c r="G14" s="275" t="str">
        <f>IF('Appraisal Inputs'!K466="","",'Appraisal Inputs'!K466)</f>
        <v>Select ▼</v>
      </c>
      <c r="H14" s="787" t="str">
        <f>IF('Appraisal Inputs'!K465="","",'Appraisal Inputs'!K465)</f>
        <v/>
      </c>
      <c r="I14" s="814" t="str">
        <f>IF('Appraisal Inputs'!K477="","",'Appraisal Inputs'!K477)</f>
        <v>Select ▼</v>
      </c>
      <c r="J14" s="273" t="str">
        <f>IF('Appraisal Inputs'!K467="","",'Appraisal Inputs'!K467)</f>
        <v/>
      </c>
      <c r="K14" s="273" t="str">
        <f>IF('Appraisal Inputs'!K468="","",'Appraisal Inputs'!K468)</f>
        <v/>
      </c>
      <c r="L14" s="273" t="str">
        <f>IF('Appraisal Inputs'!K469="","",'Appraisal Inputs'!K469)</f>
        <v/>
      </c>
      <c r="M14" s="273" t="str">
        <f>IF('Appraisal Inputs'!K470="","",'Appraisal Inputs'!K470)</f>
        <v/>
      </c>
      <c r="N14" s="273" t="str">
        <f>IF('Appraisal Inputs'!K471="","",'Appraisal Inputs'!K471)</f>
        <v>-</v>
      </c>
      <c r="O14" s="273" t="str">
        <f>IF('Appraisal Inputs'!K472="","",'Appraisal Inputs'!K472)</f>
        <v/>
      </c>
      <c r="P14" s="273" t="str">
        <f>IF('Appraisal Inputs'!K473="","",'Appraisal Inputs'!K473)</f>
        <v/>
      </c>
      <c r="Q14" s="273" t="str">
        <f>IF('Appraisal Inputs'!K474="","",'Appraisal Inputs'!K474)</f>
        <v/>
      </c>
      <c r="R14" s="273" t="str">
        <f>IF('Appraisal Inputs'!K475="","",'Appraisal Inputs'!K475)</f>
        <v/>
      </c>
      <c r="S14" s="789" t="str">
        <f>IF('Appraisal Inputs'!K476="","",'Appraisal Inputs'!K476)</f>
        <v>-</v>
      </c>
      <c r="T14" s="791" t="str">
        <f>IF('Appraisal Inputs'!K478="","",'Appraisal Inputs'!K478)</f>
        <v/>
      </c>
      <c r="U14" s="791" t="str">
        <f>IF('Appraisal Inputs'!K479="","",'Appraisal Inputs'!K479)</f>
        <v/>
      </c>
      <c r="V14" s="274" t="str">
        <f>IF('Appraisal Inputs'!K480="","",'Appraisal Inputs'!K480)</f>
        <v/>
      </c>
      <c r="W14" s="791" t="str">
        <f>IF('Appraisal Inputs'!K481="","",'Appraisal Inputs'!K481)</f>
        <v/>
      </c>
      <c r="X14" s="791" t="str">
        <f>IF('Appraisal Inputs'!K483="","",'Appraisal Inputs'!K483)</f>
        <v/>
      </c>
      <c r="Y14" s="793" t="str">
        <f>IF('Appraisal Inputs'!K484="","",'Appraisal Inputs'!K484)</f>
        <v/>
      </c>
      <c r="Z14" s="793" t="str">
        <f>IF('Appraisal Inputs'!K485="","",'Appraisal Inputs'!K485)</f>
        <v/>
      </c>
      <c r="AA14" s="793" t="str">
        <f>IF('Appraisal Inputs'!K486="","",'Appraisal Inputs'!K486)</f>
        <v/>
      </c>
      <c r="AB14" s="793" t="str">
        <f>IF('Appraisal Inputs'!K487="","",'Appraisal Inputs'!K487)</f>
        <v/>
      </c>
      <c r="AC14" s="793" t="str">
        <f>IF('Appraisal Inputs'!K488="","",'Appraisal Inputs'!K488)</f>
        <v>-</v>
      </c>
      <c r="AD14" s="276" t="str">
        <f>IF('Appraisal Inputs'!K489="","",'Appraisal Inputs'!K489)</f>
        <v>-</v>
      </c>
      <c r="AE14" s="279" t="str">
        <f>IF('Appraisal Inputs'!K490="","",'Appraisal Inputs'!K490)</f>
        <v/>
      </c>
      <c r="AF14" s="791" t="str">
        <f>IF('Appraisal Inputs'!K491="","",'Appraisal Inputs'!K491)</f>
        <v/>
      </c>
      <c r="AG14" s="791" t="str">
        <f>IF('Appraisal Inputs'!K492="","",'Appraisal Inputs'!K492)</f>
        <v>-</v>
      </c>
      <c r="AH14" s="276" t="str">
        <f>IF('Appraisal Inputs'!K493="","",'Appraisal Inputs'!K493)</f>
        <v>-</v>
      </c>
      <c r="AI14" s="279" t="str">
        <f>IF('Appraisal Inputs'!K494="","",'Appraisal Inputs'!K494)</f>
        <v/>
      </c>
      <c r="AJ14" s="791" t="str">
        <f>IF('Appraisal Inputs'!K495="","",'Appraisal Inputs'!K495)</f>
        <v/>
      </c>
      <c r="AK14" s="791" t="str">
        <f>IF('Appraisal Inputs'!K496="","",'Appraisal Inputs'!K496)</f>
        <v>-</v>
      </c>
      <c r="AL14" s="815" t="str">
        <f>IF('Appraisal Inputs'!K497="","",'Appraisal Inputs'!K497)</f>
        <v/>
      </c>
      <c r="AM14" s="277" t="str">
        <f>IF('Appraisal Inputs'!K498="","",'Appraisal Inputs'!K498)</f>
        <v/>
      </c>
      <c r="AN14" s="278" t="str">
        <f>IF('Appraisal Inputs'!K499="","",'Appraisal Inputs'!K499)</f>
        <v/>
      </c>
      <c r="AO14" s="816" t="str">
        <f>IF('Appraisal Inputs'!K500="","",'Appraisal Inputs'!K500)</f>
        <v/>
      </c>
      <c r="AP14" s="101"/>
    </row>
    <row r="15" spans="1:42" x14ac:dyDescent="0.2">
      <c r="A15" s="765">
        <f t="shared" si="0"/>
        <v>0</v>
      </c>
      <c r="C15" s="271" t="str">
        <f>IF('Appraisal Inputs'!L461="","",'Appraisal Inputs'!L461)</f>
        <v>Sale Comparable 8</v>
      </c>
      <c r="D15" s="272" t="str">
        <f>IF('Appraisal Inputs'!L462="","",'Appraisal Inputs'!L462)</f>
        <v/>
      </c>
      <c r="E15" s="785" t="str">
        <f>IF('Appraisal Inputs'!L463="","",'Appraisal Inputs'!L463)</f>
        <v>Select ▼</v>
      </c>
      <c r="F15" s="813" t="str">
        <f>IF('Appraisal Inputs'!L464="","",'Appraisal Inputs'!L464)</f>
        <v/>
      </c>
      <c r="G15" s="275" t="str">
        <f>IF('Appraisal Inputs'!L466="","",'Appraisal Inputs'!L466)</f>
        <v>Select ▼</v>
      </c>
      <c r="H15" s="787" t="str">
        <f>IF('Appraisal Inputs'!L465="","",'Appraisal Inputs'!L465)</f>
        <v/>
      </c>
      <c r="I15" s="814" t="str">
        <f>IF('Appraisal Inputs'!L477="","",'Appraisal Inputs'!L477)</f>
        <v>Select ▼</v>
      </c>
      <c r="J15" s="273" t="str">
        <f>IF('Appraisal Inputs'!L467="","",'Appraisal Inputs'!L467)</f>
        <v/>
      </c>
      <c r="K15" s="273" t="str">
        <f>IF('Appraisal Inputs'!L468="","",'Appraisal Inputs'!L468)</f>
        <v/>
      </c>
      <c r="L15" s="273" t="str">
        <f>IF('Appraisal Inputs'!L469="","",'Appraisal Inputs'!L469)</f>
        <v/>
      </c>
      <c r="M15" s="273" t="str">
        <f>IF('Appraisal Inputs'!L470="","",'Appraisal Inputs'!L470)</f>
        <v/>
      </c>
      <c r="N15" s="273" t="str">
        <f>IF('Appraisal Inputs'!L471="","",'Appraisal Inputs'!L471)</f>
        <v>-</v>
      </c>
      <c r="O15" s="273" t="str">
        <f>IF('Appraisal Inputs'!L472="","",'Appraisal Inputs'!L472)</f>
        <v/>
      </c>
      <c r="P15" s="273" t="str">
        <f>IF('Appraisal Inputs'!L473="","",'Appraisal Inputs'!L473)</f>
        <v/>
      </c>
      <c r="Q15" s="273" t="str">
        <f>IF('Appraisal Inputs'!L474="","",'Appraisal Inputs'!L474)</f>
        <v/>
      </c>
      <c r="R15" s="273" t="str">
        <f>IF('Appraisal Inputs'!L475="","",'Appraisal Inputs'!L475)</f>
        <v/>
      </c>
      <c r="S15" s="789" t="str">
        <f>IF('Appraisal Inputs'!L476="","",'Appraisal Inputs'!L476)</f>
        <v>-</v>
      </c>
      <c r="T15" s="791" t="str">
        <f>IF('Appraisal Inputs'!L478="","",'Appraisal Inputs'!L478)</f>
        <v/>
      </c>
      <c r="U15" s="791" t="str">
        <f>IF('Appraisal Inputs'!L479="","",'Appraisal Inputs'!L479)</f>
        <v/>
      </c>
      <c r="V15" s="274" t="str">
        <f>IF('Appraisal Inputs'!L480="","",'Appraisal Inputs'!L480)</f>
        <v/>
      </c>
      <c r="W15" s="791" t="str">
        <f>IF('Appraisal Inputs'!L481="","",'Appraisal Inputs'!L481)</f>
        <v/>
      </c>
      <c r="X15" s="791" t="str">
        <f>IF('Appraisal Inputs'!L483="","",'Appraisal Inputs'!L483)</f>
        <v/>
      </c>
      <c r="Y15" s="793" t="str">
        <f>IF('Appraisal Inputs'!L484="","",'Appraisal Inputs'!L484)</f>
        <v/>
      </c>
      <c r="Z15" s="793" t="str">
        <f>IF('Appraisal Inputs'!L485="","",'Appraisal Inputs'!L485)</f>
        <v/>
      </c>
      <c r="AA15" s="793" t="str">
        <f>IF('Appraisal Inputs'!L486="","",'Appraisal Inputs'!L486)</f>
        <v/>
      </c>
      <c r="AB15" s="793" t="str">
        <f>IF('Appraisal Inputs'!L487="","",'Appraisal Inputs'!L487)</f>
        <v/>
      </c>
      <c r="AC15" s="793" t="str">
        <f>IF('Appraisal Inputs'!L488="","",'Appraisal Inputs'!L488)</f>
        <v>-</v>
      </c>
      <c r="AD15" s="276" t="str">
        <f>IF('Appraisal Inputs'!L489="","",'Appraisal Inputs'!L489)</f>
        <v>-</v>
      </c>
      <c r="AE15" s="279" t="str">
        <f>IF('Appraisal Inputs'!L490="","",'Appraisal Inputs'!L490)</f>
        <v/>
      </c>
      <c r="AF15" s="791" t="str">
        <f>IF('Appraisal Inputs'!L491="","",'Appraisal Inputs'!L491)</f>
        <v/>
      </c>
      <c r="AG15" s="791" t="str">
        <f>IF('Appraisal Inputs'!L492="","",'Appraisal Inputs'!L492)</f>
        <v>-</v>
      </c>
      <c r="AH15" s="276" t="str">
        <f>IF('Appraisal Inputs'!L493="","",'Appraisal Inputs'!L493)</f>
        <v>-</v>
      </c>
      <c r="AI15" s="279" t="str">
        <f>IF('Appraisal Inputs'!L494="","",'Appraisal Inputs'!L494)</f>
        <v/>
      </c>
      <c r="AJ15" s="791" t="str">
        <f>IF('Appraisal Inputs'!L495="","",'Appraisal Inputs'!L495)</f>
        <v/>
      </c>
      <c r="AK15" s="791" t="str">
        <f>IF('Appraisal Inputs'!L496="","",'Appraisal Inputs'!L496)</f>
        <v>-</v>
      </c>
      <c r="AL15" s="815" t="str">
        <f>IF('Appraisal Inputs'!L497="","",'Appraisal Inputs'!L497)</f>
        <v/>
      </c>
      <c r="AM15" s="277" t="str">
        <f>IF('Appraisal Inputs'!L498="","",'Appraisal Inputs'!L498)</f>
        <v/>
      </c>
      <c r="AN15" s="278" t="str">
        <f>IF('Appraisal Inputs'!L499="","",'Appraisal Inputs'!L499)</f>
        <v/>
      </c>
      <c r="AO15" s="816" t="str">
        <f>IF('Appraisal Inputs'!L500="","",'Appraisal Inputs'!L500)</f>
        <v/>
      </c>
      <c r="AP15" s="101"/>
    </row>
    <row r="16" spans="1:42" x14ac:dyDescent="0.2">
      <c r="A16" s="765">
        <f t="shared" si="0"/>
        <v>0</v>
      </c>
      <c r="C16" s="271" t="str">
        <f>IF('Appraisal Inputs'!M461="","",'Appraisal Inputs'!M461)</f>
        <v>Sale Comparable 9</v>
      </c>
      <c r="D16" s="272" t="str">
        <f>IF('Appraisal Inputs'!M462="","",'Appraisal Inputs'!M462)</f>
        <v/>
      </c>
      <c r="E16" s="785" t="str">
        <f>IF('Appraisal Inputs'!M463="","",'Appraisal Inputs'!M463)</f>
        <v>Select ▼</v>
      </c>
      <c r="F16" s="813" t="str">
        <f>IF('Appraisal Inputs'!M464="","",'Appraisal Inputs'!M464)</f>
        <v/>
      </c>
      <c r="G16" s="275" t="str">
        <f>IF('Appraisal Inputs'!M466="","",'Appraisal Inputs'!M466)</f>
        <v>Select ▼</v>
      </c>
      <c r="H16" s="787" t="str">
        <f>IF('Appraisal Inputs'!M465="","",'Appraisal Inputs'!M465)</f>
        <v/>
      </c>
      <c r="I16" s="814" t="str">
        <f>IF('Appraisal Inputs'!M477="","",'Appraisal Inputs'!M477)</f>
        <v>Select ▼</v>
      </c>
      <c r="J16" s="273" t="str">
        <f>IF('Appraisal Inputs'!M467="","",'Appraisal Inputs'!M467)</f>
        <v/>
      </c>
      <c r="K16" s="273" t="str">
        <f>IF('Appraisal Inputs'!M468="","",'Appraisal Inputs'!M468)</f>
        <v/>
      </c>
      <c r="L16" s="273" t="str">
        <f>IF('Appraisal Inputs'!M469="","",'Appraisal Inputs'!M469)</f>
        <v/>
      </c>
      <c r="M16" s="273" t="str">
        <f>IF('Appraisal Inputs'!M470="","",'Appraisal Inputs'!M470)</f>
        <v/>
      </c>
      <c r="N16" s="273" t="str">
        <f>IF('Appraisal Inputs'!M471="","",'Appraisal Inputs'!M471)</f>
        <v>-</v>
      </c>
      <c r="O16" s="273" t="str">
        <f>IF('Appraisal Inputs'!M472="","",'Appraisal Inputs'!M472)</f>
        <v/>
      </c>
      <c r="P16" s="273" t="str">
        <f>IF('Appraisal Inputs'!M473="","",'Appraisal Inputs'!M473)</f>
        <v/>
      </c>
      <c r="Q16" s="273" t="str">
        <f>IF('Appraisal Inputs'!M474="","",'Appraisal Inputs'!M474)</f>
        <v/>
      </c>
      <c r="R16" s="273" t="str">
        <f>IF('Appraisal Inputs'!M475="","",'Appraisal Inputs'!M475)</f>
        <v/>
      </c>
      <c r="S16" s="789" t="str">
        <f>IF('Appraisal Inputs'!M476="","",'Appraisal Inputs'!M476)</f>
        <v>-</v>
      </c>
      <c r="T16" s="791" t="str">
        <f>IF('Appraisal Inputs'!M478="","",'Appraisal Inputs'!M478)</f>
        <v/>
      </c>
      <c r="U16" s="791" t="str">
        <f>IF('Appraisal Inputs'!M479="","",'Appraisal Inputs'!M479)</f>
        <v/>
      </c>
      <c r="V16" s="274" t="str">
        <f>IF('Appraisal Inputs'!M480="","",'Appraisal Inputs'!M480)</f>
        <v/>
      </c>
      <c r="W16" s="791" t="str">
        <f>IF('Appraisal Inputs'!M481="","",'Appraisal Inputs'!M481)</f>
        <v/>
      </c>
      <c r="X16" s="791" t="str">
        <f>IF('Appraisal Inputs'!M483="","",'Appraisal Inputs'!M483)</f>
        <v/>
      </c>
      <c r="Y16" s="793" t="str">
        <f>IF('Appraisal Inputs'!M484="","",'Appraisal Inputs'!M484)</f>
        <v/>
      </c>
      <c r="Z16" s="793" t="str">
        <f>IF('Appraisal Inputs'!M485="","",'Appraisal Inputs'!M485)</f>
        <v/>
      </c>
      <c r="AA16" s="793" t="str">
        <f>IF('Appraisal Inputs'!M486="","",'Appraisal Inputs'!M486)</f>
        <v/>
      </c>
      <c r="AB16" s="793" t="str">
        <f>IF('Appraisal Inputs'!M487="","",'Appraisal Inputs'!M487)</f>
        <v/>
      </c>
      <c r="AC16" s="793" t="str">
        <f>IF('Appraisal Inputs'!M488="","",'Appraisal Inputs'!M488)</f>
        <v>-</v>
      </c>
      <c r="AD16" s="276" t="str">
        <f>IF('Appraisal Inputs'!M489="","",'Appraisal Inputs'!M489)</f>
        <v>-</v>
      </c>
      <c r="AE16" s="279" t="str">
        <f>IF('Appraisal Inputs'!M490="","",'Appraisal Inputs'!M490)</f>
        <v/>
      </c>
      <c r="AF16" s="791" t="str">
        <f>IF('Appraisal Inputs'!M491="","",'Appraisal Inputs'!M491)</f>
        <v/>
      </c>
      <c r="AG16" s="791" t="str">
        <f>IF('Appraisal Inputs'!M492="","",'Appraisal Inputs'!M492)</f>
        <v>-</v>
      </c>
      <c r="AH16" s="276" t="str">
        <f>IF('Appraisal Inputs'!M493="","",'Appraisal Inputs'!M493)</f>
        <v>-</v>
      </c>
      <c r="AI16" s="279" t="str">
        <f>IF('Appraisal Inputs'!M494="","",'Appraisal Inputs'!M494)</f>
        <v/>
      </c>
      <c r="AJ16" s="791" t="str">
        <f>IF('Appraisal Inputs'!M495="","",'Appraisal Inputs'!M495)</f>
        <v/>
      </c>
      <c r="AK16" s="791" t="str">
        <f>IF('Appraisal Inputs'!M496="","",'Appraisal Inputs'!M496)</f>
        <v>-</v>
      </c>
      <c r="AL16" s="815" t="str">
        <f>IF('Appraisal Inputs'!M497="","",'Appraisal Inputs'!M497)</f>
        <v/>
      </c>
      <c r="AM16" s="277" t="str">
        <f>IF('Appraisal Inputs'!M498="","",'Appraisal Inputs'!M498)</f>
        <v/>
      </c>
      <c r="AN16" s="278" t="str">
        <f>IF('Appraisal Inputs'!M499="","",'Appraisal Inputs'!M499)</f>
        <v/>
      </c>
      <c r="AO16" s="816" t="str">
        <f>IF('Appraisal Inputs'!M500="","",'Appraisal Inputs'!M500)</f>
        <v/>
      </c>
      <c r="AP16" s="101"/>
    </row>
    <row r="17" spans="1:42" x14ac:dyDescent="0.2">
      <c r="A17" s="765">
        <f t="shared" si="0"/>
        <v>0</v>
      </c>
      <c r="C17" s="271" t="str">
        <f>IF('Appraisal Inputs'!N461="","",'Appraisal Inputs'!N461)</f>
        <v>Sale Comparable 10</v>
      </c>
      <c r="D17" s="272" t="str">
        <f>IF('Appraisal Inputs'!N462="","",'Appraisal Inputs'!N462)</f>
        <v/>
      </c>
      <c r="E17" s="785" t="str">
        <f>IF('Appraisal Inputs'!N463="","",'Appraisal Inputs'!N463)</f>
        <v>Select ▼</v>
      </c>
      <c r="F17" s="813" t="str">
        <f>IF('Appraisal Inputs'!N464="","",'Appraisal Inputs'!N464)</f>
        <v/>
      </c>
      <c r="G17" s="275" t="str">
        <f>IF('Appraisal Inputs'!N466="","",'Appraisal Inputs'!N466)</f>
        <v>Select ▼</v>
      </c>
      <c r="H17" s="787" t="str">
        <f>IF('Appraisal Inputs'!N465="","",'Appraisal Inputs'!N465)</f>
        <v/>
      </c>
      <c r="I17" s="814" t="str">
        <f>IF('Appraisal Inputs'!N477="","",'Appraisal Inputs'!N477)</f>
        <v>Select ▼</v>
      </c>
      <c r="J17" s="273" t="str">
        <f>IF('Appraisal Inputs'!N467="","",'Appraisal Inputs'!N467)</f>
        <v/>
      </c>
      <c r="K17" s="273" t="str">
        <f>IF('Appraisal Inputs'!N468="","",'Appraisal Inputs'!N468)</f>
        <v/>
      </c>
      <c r="L17" s="273" t="str">
        <f>IF('Appraisal Inputs'!N469="","",'Appraisal Inputs'!N469)</f>
        <v/>
      </c>
      <c r="M17" s="273" t="str">
        <f>IF('Appraisal Inputs'!N470="","",'Appraisal Inputs'!N470)</f>
        <v/>
      </c>
      <c r="N17" s="273" t="str">
        <f>IF('Appraisal Inputs'!N471="","",'Appraisal Inputs'!N471)</f>
        <v>-</v>
      </c>
      <c r="O17" s="273" t="str">
        <f>IF('Appraisal Inputs'!N472="","",'Appraisal Inputs'!N472)</f>
        <v/>
      </c>
      <c r="P17" s="273" t="str">
        <f>IF('Appraisal Inputs'!N473="","",'Appraisal Inputs'!N473)</f>
        <v/>
      </c>
      <c r="Q17" s="273" t="str">
        <f>IF('Appraisal Inputs'!N474="","",'Appraisal Inputs'!N474)</f>
        <v/>
      </c>
      <c r="R17" s="273" t="str">
        <f>IF('Appraisal Inputs'!N475="","",'Appraisal Inputs'!N475)</f>
        <v/>
      </c>
      <c r="S17" s="789" t="str">
        <f>IF('Appraisal Inputs'!N476="","",'Appraisal Inputs'!N476)</f>
        <v>-</v>
      </c>
      <c r="T17" s="791" t="str">
        <f>IF('Appraisal Inputs'!N478="","",'Appraisal Inputs'!N478)</f>
        <v/>
      </c>
      <c r="U17" s="791" t="str">
        <f>IF('Appraisal Inputs'!N479="","",'Appraisal Inputs'!N479)</f>
        <v/>
      </c>
      <c r="V17" s="274" t="str">
        <f>IF('Appraisal Inputs'!N480="","",'Appraisal Inputs'!N480)</f>
        <v/>
      </c>
      <c r="W17" s="791" t="str">
        <f>IF('Appraisal Inputs'!N481="","",'Appraisal Inputs'!N481)</f>
        <v/>
      </c>
      <c r="X17" s="791" t="str">
        <f>IF('Appraisal Inputs'!N483="","",'Appraisal Inputs'!N483)</f>
        <v/>
      </c>
      <c r="Y17" s="793" t="str">
        <f>IF('Appraisal Inputs'!N484="","",'Appraisal Inputs'!N484)</f>
        <v/>
      </c>
      <c r="Z17" s="793" t="str">
        <f>IF('Appraisal Inputs'!N485="","",'Appraisal Inputs'!N485)</f>
        <v/>
      </c>
      <c r="AA17" s="793" t="str">
        <f>IF('Appraisal Inputs'!N486="","",'Appraisal Inputs'!N486)</f>
        <v/>
      </c>
      <c r="AB17" s="793" t="str">
        <f>IF('Appraisal Inputs'!N487="","",'Appraisal Inputs'!N487)</f>
        <v/>
      </c>
      <c r="AC17" s="793" t="str">
        <f>IF('Appraisal Inputs'!N488="","",'Appraisal Inputs'!N488)</f>
        <v>-</v>
      </c>
      <c r="AD17" s="276" t="str">
        <f>IF('Appraisal Inputs'!N489="","",'Appraisal Inputs'!N489)</f>
        <v>-</v>
      </c>
      <c r="AE17" s="279" t="str">
        <f>IF('Appraisal Inputs'!N490="","",'Appraisal Inputs'!N490)</f>
        <v/>
      </c>
      <c r="AF17" s="791" t="str">
        <f>IF('Appraisal Inputs'!N491="","",'Appraisal Inputs'!N491)</f>
        <v/>
      </c>
      <c r="AG17" s="791" t="str">
        <f>IF('Appraisal Inputs'!N492="","",'Appraisal Inputs'!N492)</f>
        <v>-</v>
      </c>
      <c r="AH17" s="276" t="str">
        <f>IF('Appraisal Inputs'!N493="","",'Appraisal Inputs'!N493)</f>
        <v>-</v>
      </c>
      <c r="AI17" s="279" t="str">
        <f>IF('Appraisal Inputs'!N494="","",'Appraisal Inputs'!N494)</f>
        <v/>
      </c>
      <c r="AJ17" s="791" t="str">
        <f>IF('Appraisal Inputs'!N495="","",'Appraisal Inputs'!N495)</f>
        <v/>
      </c>
      <c r="AK17" s="791" t="str">
        <f>IF('Appraisal Inputs'!N496="","",'Appraisal Inputs'!N496)</f>
        <v>-</v>
      </c>
      <c r="AL17" s="815" t="str">
        <f>IF('Appraisal Inputs'!N497="","",'Appraisal Inputs'!N497)</f>
        <v/>
      </c>
      <c r="AM17" s="277" t="str">
        <f>IF('Appraisal Inputs'!N498="","",'Appraisal Inputs'!N498)</f>
        <v/>
      </c>
      <c r="AN17" s="278" t="str">
        <f>IF('Appraisal Inputs'!N499="","",'Appraisal Inputs'!N499)</f>
        <v/>
      </c>
      <c r="AO17" s="816" t="str">
        <f>IF('Appraisal Inputs'!N500="","",'Appraisal Inputs'!N500)</f>
        <v/>
      </c>
      <c r="AP17" s="101"/>
    </row>
    <row r="18" spans="1:42" x14ac:dyDescent="0.2">
      <c r="A18" s="765">
        <f t="shared" si="0"/>
        <v>0</v>
      </c>
      <c r="C18" s="271" t="str">
        <f>IF('Appraisal Inputs'!O461="","",'Appraisal Inputs'!O461)</f>
        <v>Sale Comparable 11</v>
      </c>
      <c r="D18" s="272" t="str">
        <f>IF('Appraisal Inputs'!O462="","",'Appraisal Inputs'!O462)</f>
        <v/>
      </c>
      <c r="E18" s="785" t="str">
        <f>IF('Appraisal Inputs'!O463="","",'Appraisal Inputs'!O463)</f>
        <v>Select ▼</v>
      </c>
      <c r="F18" s="813" t="str">
        <f>IF('Appraisal Inputs'!O464="","",'Appraisal Inputs'!O464)</f>
        <v/>
      </c>
      <c r="G18" s="275" t="str">
        <f>IF('Appraisal Inputs'!O466="","",'Appraisal Inputs'!O466)</f>
        <v>Select ▼</v>
      </c>
      <c r="H18" s="787" t="str">
        <f>IF('Appraisal Inputs'!O465="","",'Appraisal Inputs'!O465)</f>
        <v/>
      </c>
      <c r="I18" s="814" t="str">
        <f>IF('Appraisal Inputs'!O477="","",'Appraisal Inputs'!O477)</f>
        <v>Select ▼</v>
      </c>
      <c r="J18" s="273" t="str">
        <f>IF('Appraisal Inputs'!O467="","",'Appraisal Inputs'!O467)</f>
        <v/>
      </c>
      <c r="K18" s="273" t="str">
        <f>IF('Appraisal Inputs'!O468="","",'Appraisal Inputs'!O468)</f>
        <v/>
      </c>
      <c r="L18" s="273" t="str">
        <f>IF('Appraisal Inputs'!O469="","",'Appraisal Inputs'!O469)</f>
        <v/>
      </c>
      <c r="M18" s="273" t="str">
        <f>IF('Appraisal Inputs'!O470="","",'Appraisal Inputs'!O470)</f>
        <v/>
      </c>
      <c r="N18" s="273" t="str">
        <f>IF('Appraisal Inputs'!O471="","",'Appraisal Inputs'!O471)</f>
        <v>-</v>
      </c>
      <c r="O18" s="273" t="str">
        <f>IF('Appraisal Inputs'!O472="","",'Appraisal Inputs'!O472)</f>
        <v/>
      </c>
      <c r="P18" s="273" t="str">
        <f>IF('Appraisal Inputs'!O473="","",'Appraisal Inputs'!O473)</f>
        <v/>
      </c>
      <c r="Q18" s="273" t="str">
        <f>IF('Appraisal Inputs'!O474="","",'Appraisal Inputs'!O474)</f>
        <v/>
      </c>
      <c r="R18" s="273" t="str">
        <f>IF('Appraisal Inputs'!O475="","",'Appraisal Inputs'!O475)</f>
        <v/>
      </c>
      <c r="S18" s="789" t="str">
        <f>IF('Appraisal Inputs'!O476="","",'Appraisal Inputs'!O476)</f>
        <v>-</v>
      </c>
      <c r="T18" s="791" t="str">
        <f>IF('Appraisal Inputs'!O478="","",'Appraisal Inputs'!O478)</f>
        <v/>
      </c>
      <c r="U18" s="791" t="str">
        <f>IF('Appraisal Inputs'!O479="","",'Appraisal Inputs'!O479)</f>
        <v/>
      </c>
      <c r="V18" s="274" t="str">
        <f>IF('Appraisal Inputs'!O480="","",'Appraisal Inputs'!O480)</f>
        <v/>
      </c>
      <c r="W18" s="791" t="str">
        <f>IF('Appraisal Inputs'!O481="","",'Appraisal Inputs'!O481)</f>
        <v/>
      </c>
      <c r="X18" s="791" t="str">
        <f>IF('Appraisal Inputs'!O483="","",'Appraisal Inputs'!O483)</f>
        <v/>
      </c>
      <c r="Y18" s="793" t="str">
        <f>IF('Appraisal Inputs'!O484="","",'Appraisal Inputs'!O484)</f>
        <v/>
      </c>
      <c r="Z18" s="793" t="str">
        <f>IF('Appraisal Inputs'!O485="","",'Appraisal Inputs'!O485)</f>
        <v/>
      </c>
      <c r="AA18" s="793" t="str">
        <f>IF('Appraisal Inputs'!O486="","",'Appraisal Inputs'!O486)</f>
        <v/>
      </c>
      <c r="AB18" s="793" t="str">
        <f>IF('Appraisal Inputs'!O487="","",'Appraisal Inputs'!O487)</f>
        <v/>
      </c>
      <c r="AC18" s="793" t="str">
        <f>IF('Appraisal Inputs'!O488="","",'Appraisal Inputs'!O488)</f>
        <v>-</v>
      </c>
      <c r="AD18" s="276" t="str">
        <f>IF('Appraisal Inputs'!O489="","",'Appraisal Inputs'!O489)</f>
        <v>-</v>
      </c>
      <c r="AE18" s="279" t="str">
        <f>IF('Appraisal Inputs'!O490="","",'Appraisal Inputs'!O490)</f>
        <v/>
      </c>
      <c r="AF18" s="791" t="str">
        <f>IF('Appraisal Inputs'!O491="","",'Appraisal Inputs'!O491)</f>
        <v/>
      </c>
      <c r="AG18" s="791" t="str">
        <f>IF('Appraisal Inputs'!O492="","",'Appraisal Inputs'!O492)</f>
        <v>-</v>
      </c>
      <c r="AH18" s="276" t="str">
        <f>IF('Appraisal Inputs'!O493="","",'Appraisal Inputs'!O493)</f>
        <v>-</v>
      </c>
      <c r="AI18" s="279" t="str">
        <f>IF('Appraisal Inputs'!O494="","",'Appraisal Inputs'!O494)</f>
        <v/>
      </c>
      <c r="AJ18" s="791" t="str">
        <f>IF('Appraisal Inputs'!O495="","",'Appraisal Inputs'!O495)</f>
        <v/>
      </c>
      <c r="AK18" s="791" t="str">
        <f>IF('Appraisal Inputs'!O496="","",'Appraisal Inputs'!O496)</f>
        <v>-</v>
      </c>
      <c r="AL18" s="815" t="str">
        <f>IF('Appraisal Inputs'!O497="","",'Appraisal Inputs'!O497)</f>
        <v/>
      </c>
      <c r="AM18" s="277" t="str">
        <f>IF('Appraisal Inputs'!O498="","",'Appraisal Inputs'!O498)</f>
        <v/>
      </c>
      <c r="AN18" s="278" t="str">
        <f>IF('Appraisal Inputs'!O499="","",'Appraisal Inputs'!O499)</f>
        <v/>
      </c>
      <c r="AO18" s="816" t="str">
        <f>IF('Appraisal Inputs'!O500="","",'Appraisal Inputs'!O500)</f>
        <v/>
      </c>
      <c r="AP18" s="101"/>
    </row>
    <row r="19" spans="1:42" x14ac:dyDescent="0.2">
      <c r="A19" s="765">
        <f t="shared" si="0"/>
        <v>0</v>
      </c>
      <c r="C19" s="271" t="str">
        <f>IF('Appraisal Inputs'!P461="","",'Appraisal Inputs'!P461)</f>
        <v>Sale Comparable 12</v>
      </c>
      <c r="D19" s="272" t="str">
        <f>IF('Appraisal Inputs'!P462="","",'Appraisal Inputs'!P462)</f>
        <v/>
      </c>
      <c r="E19" s="785" t="str">
        <f>IF('Appraisal Inputs'!P463="","",'Appraisal Inputs'!P463)</f>
        <v>Select ▼</v>
      </c>
      <c r="F19" s="813" t="str">
        <f>IF('Appraisal Inputs'!P464="","",'Appraisal Inputs'!P464)</f>
        <v/>
      </c>
      <c r="G19" s="275" t="str">
        <f>IF('Appraisal Inputs'!P466="","",'Appraisal Inputs'!P466)</f>
        <v>Select ▼</v>
      </c>
      <c r="H19" s="787" t="str">
        <f>IF('Appraisal Inputs'!P465="","",'Appraisal Inputs'!P465)</f>
        <v/>
      </c>
      <c r="I19" s="814" t="str">
        <f>IF('Appraisal Inputs'!P477="","",'Appraisal Inputs'!P477)</f>
        <v>Select ▼</v>
      </c>
      <c r="J19" s="273" t="str">
        <f>IF('Appraisal Inputs'!P467="","",'Appraisal Inputs'!P467)</f>
        <v/>
      </c>
      <c r="K19" s="273" t="str">
        <f>IF('Appraisal Inputs'!P468="","",'Appraisal Inputs'!P468)</f>
        <v/>
      </c>
      <c r="L19" s="273" t="str">
        <f>IF('Appraisal Inputs'!P469="","",'Appraisal Inputs'!P469)</f>
        <v/>
      </c>
      <c r="M19" s="273" t="str">
        <f>IF('Appraisal Inputs'!P470="","",'Appraisal Inputs'!P470)</f>
        <v/>
      </c>
      <c r="N19" s="273" t="str">
        <f>IF('Appraisal Inputs'!P471="","",'Appraisal Inputs'!P471)</f>
        <v>-</v>
      </c>
      <c r="O19" s="273" t="str">
        <f>IF('Appraisal Inputs'!P472="","",'Appraisal Inputs'!P472)</f>
        <v/>
      </c>
      <c r="P19" s="273" t="str">
        <f>IF('Appraisal Inputs'!P473="","",'Appraisal Inputs'!P473)</f>
        <v/>
      </c>
      <c r="Q19" s="273" t="str">
        <f>IF('Appraisal Inputs'!P474="","",'Appraisal Inputs'!P474)</f>
        <v/>
      </c>
      <c r="R19" s="273" t="str">
        <f>IF('Appraisal Inputs'!P475="","",'Appraisal Inputs'!P475)</f>
        <v/>
      </c>
      <c r="S19" s="789" t="str">
        <f>IF('Appraisal Inputs'!P476="","",'Appraisal Inputs'!P476)</f>
        <v>-</v>
      </c>
      <c r="T19" s="791" t="str">
        <f>IF('Appraisal Inputs'!P478="","",'Appraisal Inputs'!P478)</f>
        <v/>
      </c>
      <c r="U19" s="791" t="str">
        <f>IF('Appraisal Inputs'!P479="","",'Appraisal Inputs'!P479)</f>
        <v/>
      </c>
      <c r="V19" s="274" t="str">
        <f>IF('Appraisal Inputs'!P480="","",'Appraisal Inputs'!P480)</f>
        <v/>
      </c>
      <c r="W19" s="791" t="str">
        <f>IF('Appraisal Inputs'!P481="","",'Appraisal Inputs'!P481)</f>
        <v/>
      </c>
      <c r="X19" s="791" t="str">
        <f>IF('Appraisal Inputs'!P483="","",'Appraisal Inputs'!P483)</f>
        <v/>
      </c>
      <c r="Y19" s="793" t="str">
        <f>IF('Appraisal Inputs'!P484="","",'Appraisal Inputs'!P484)</f>
        <v/>
      </c>
      <c r="Z19" s="793" t="str">
        <f>IF('Appraisal Inputs'!P485="","",'Appraisal Inputs'!P485)</f>
        <v/>
      </c>
      <c r="AA19" s="793" t="str">
        <f>IF('Appraisal Inputs'!P486="","",'Appraisal Inputs'!P486)</f>
        <v/>
      </c>
      <c r="AB19" s="793" t="str">
        <f>IF('Appraisal Inputs'!P487="","",'Appraisal Inputs'!P487)</f>
        <v/>
      </c>
      <c r="AC19" s="793" t="str">
        <f>IF('Appraisal Inputs'!P488="","",'Appraisal Inputs'!P488)</f>
        <v>-</v>
      </c>
      <c r="AD19" s="276" t="str">
        <f>IF('Appraisal Inputs'!P489="","",'Appraisal Inputs'!P489)</f>
        <v>-</v>
      </c>
      <c r="AE19" s="279" t="str">
        <f>IF('Appraisal Inputs'!P490="","",'Appraisal Inputs'!P490)</f>
        <v/>
      </c>
      <c r="AF19" s="791" t="str">
        <f>IF('Appraisal Inputs'!P491="","",'Appraisal Inputs'!P491)</f>
        <v/>
      </c>
      <c r="AG19" s="791" t="str">
        <f>IF('Appraisal Inputs'!P492="","",'Appraisal Inputs'!P492)</f>
        <v>-</v>
      </c>
      <c r="AH19" s="276" t="str">
        <f>IF('Appraisal Inputs'!P493="","",'Appraisal Inputs'!P493)</f>
        <v>-</v>
      </c>
      <c r="AI19" s="279" t="str">
        <f>IF('Appraisal Inputs'!P494="","",'Appraisal Inputs'!P494)</f>
        <v/>
      </c>
      <c r="AJ19" s="791" t="str">
        <f>IF('Appraisal Inputs'!P495="","",'Appraisal Inputs'!P495)</f>
        <v/>
      </c>
      <c r="AK19" s="791" t="str">
        <f>IF('Appraisal Inputs'!P496="","",'Appraisal Inputs'!P496)</f>
        <v>-</v>
      </c>
      <c r="AL19" s="815" t="str">
        <f>IF('Appraisal Inputs'!P497="","",'Appraisal Inputs'!P497)</f>
        <v/>
      </c>
      <c r="AM19" s="277" t="str">
        <f>IF('Appraisal Inputs'!P498="","",'Appraisal Inputs'!P498)</f>
        <v/>
      </c>
      <c r="AN19" s="278" t="str">
        <f>IF('Appraisal Inputs'!P499="","",'Appraisal Inputs'!P499)</f>
        <v/>
      </c>
      <c r="AO19" s="816" t="str">
        <f>IF('Appraisal Inputs'!P500="","",'Appraisal Inputs'!P500)</f>
        <v/>
      </c>
      <c r="AP19" s="101"/>
    </row>
    <row r="20" spans="1:42" x14ac:dyDescent="0.2">
      <c r="A20" s="765">
        <f t="shared" si="0"/>
        <v>0</v>
      </c>
      <c r="C20" s="271" t="str">
        <f>IF('Appraisal Inputs'!Q461="","",'Appraisal Inputs'!Q461)</f>
        <v>Sale Comparable 13</v>
      </c>
      <c r="D20" s="272" t="str">
        <f>IF('Appraisal Inputs'!Q462="","",'Appraisal Inputs'!Q462)</f>
        <v/>
      </c>
      <c r="E20" s="785" t="str">
        <f>IF('Appraisal Inputs'!Q463="","",'Appraisal Inputs'!Q463)</f>
        <v>Select ▼</v>
      </c>
      <c r="F20" s="813" t="str">
        <f>IF('Appraisal Inputs'!Q464="","",'Appraisal Inputs'!Q464)</f>
        <v/>
      </c>
      <c r="G20" s="275" t="str">
        <f>IF('Appraisal Inputs'!Q466="","",'Appraisal Inputs'!Q466)</f>
        <v>Select ▼</v>
      </c>
      <c r="H20" s="787" t="str">
        <f>IF('Appraisal Inputs'!Q465="","",'Appraisal Inputs'!Q465)</f>
        <v/>
      </c>
      <c r="I20" s="814" t="str">
        <f>IF('Appraisal Inputs'!Q477="","",'Appraisal Inputs'!Q477)</f>
        <v>Select ▼</v>
      </c>
      <c r="J20" s="273" t="str">
        <f>IF('Appraisal Inputs'!Q467="","",'Appraisal Inputs'!Q467)</f>
        <v/>
      </c>
      <c r="K20" s="273" t="str">
        <f>IF('Appraisal Inputs'!Q468="","",'Appraisal Inputs'!Q468)</f>
        <v/>
      </c>
      <c r="L20" s="273" t="str">
        <f>IF('Appraisal Inputs'!Q469="","",'Appraisal Inputs'!Q469)</f>
        <v/>
      </c>
      <c r="M20" s="273" t="str">
        <f>IF('Appraisal Inputs'!Q470="","",'Appraisal Inputs'!Q470)</f>
        <v/>
      </c>
      <c r="N20" s="273" t="str">
        <f>IF('Appraisal Inputs'!Q471="","",'Appraisal Inputs'!Q471)</f>
        <v>-</v>
      </c>
      <c r="O20" s="273" t="str">
        <f>IF('Appraisal Inputs'!Q472="","",'Appraisal Inputs'!Q472)</f>
        <v/>
      </c>
      <c r="P20" s="273" t="str">
        <f>IF('Appraisal Inputs'!Q473="","",'Appraisal Inputs'!Q473)</f>
        <v/>
      </c>
      <c r="Q20" s="273" t="str">
        <f>IF('Appraisal Inputs'!Q474="","",'Appraisal Inputs'!Q474)</f>
        <v/>
      </c>
      <c r="R20" s="273" t="str">
        <f>IF('Appraisal Inputs'!Q475="","",'Appraisal Inputs'!Q475)</f>
        <v/>
      </c>
      <c r="S20" s="789" t="str">
        <f>IF('Appraisal Inputs'!Q476="","",'Appraisal Inputs'!Q476)</f>
        <v>-</v>
      </c>
      <c r="T20" s="791" t="str">
        <f>IF('Appraisal Inputs'!Q478="","",'Appraisal Inputs'!Q478)</f>
        <v/>
      </c>
      <c r="U20" s="791" t="str">
        <f>IF('Appraisal Inputs'!Q479="","",'Appraisal Inputs'!Q479)</f>
        <v/>
      </c>
      <c r="V20" s="274" t="str">
        <f>IF('Appraisal Inputs'!Q480="","",'Appraisal Inputs'!Q480)</f>
        <v/>
      </c>
      <c r="W20" s="791" t="str">
        <f>IF('Appraisal Inputs'!Q481="","",'Appraisal Inputs'!Q481)</f>
        <v/>
      </c>
      <c r="X20" s="791" t="str">
        <f>IF('Appraisal Inputs'!Q483="","",'Appraisal Inputs'!Q483)</f>
        <v/>
      </c>
      <c r="Y20" s="793" t="str">
        <f>IF('Appraisal Inputs'!Q484="","",'Appraisal Inputs'!Q484)</f>
        <v/>
      </c>
      <c r="Z20" s="793" t="str">
        <f>IF('Appraisal Inputs'!Q485="","",'Appraisal Inputs'!Q485)</f>
        <v/>
      </c>
      <c r="AA20" s="793" t="str">
        <f>IF('Appraisal Inputs'!Q486="","",'Appraisal Inputs'!Q486)</f>
        <v/>
      </c>
      <c r="AB20" s="793" t="str">
        <f>IF('Appraisal Inputs'!Q487="","",'Appraisal Inputs'!Q487)</f>
        <v/>
      </c>
      <c r="AC20" s="793" t="str">
        <f>IF('Appraisal Inputs'!Q488="","",'Appraisal Inputs'!Q488)</f>
        <v>-</v>
      </c>
      <c r="AD20" s="276" t="str">
        <f>IF('Appraisal Inputs'!Q489="","",'Appraisal Inputs'!Q489)</f>
        <v>-</v>
      </c>
      <c r="AE20" s="279" t="str">
        <f>IF('Appraisal Inputs'!Q490="","",'Appraisal Inputs'!Q490)</f>
        <v/>
      </c>
      <c r="AF20" s="791" t="str">
        <f>IF('Appraisal Inputs'!Q491="","",'Appraisal Inputs'!Q491)</f>
        <v/>
      </c>
      <c r="AG20" s="791" t="str">
        <f>IF('Appraisal Inputs'!Q492="","",'Appraisal Inputs'!Q492)</f>
        <v>-</v>
      </c>
      <c r="AH20" s="276" t="str">
        <f>IF('Appraisal Inputs'!Q493="","",'Appraisal Inputs'!Q493)</f>
        <v>-</v>
      </c>
      <c r="AI20" s="279" t="str">
        <f>IF('Appraisal Inputs'!Q494="","",'Appraisal Inputs'!Q494)</f>
        <v/>
      </c>
      <c r="AJ20" s="791" t="str">
        <f>IF('Appraisal Inputs'!Q495="","",'Appraisal Inputs'!Q495)</f>
        <v/>
      </c>
      <c r="AK20" s="791" t="str">
        <f>IF('Appraisal Inputs'!Q496="","",'Appraisal Inputs'!Q496)</f>
        <v>-</v>
      </c>
      <c r="AL20" s="815" t="str">
        <f>IF('Appraisal Inputs'!Q497="","",'Appraisal Inputs'!Q497)</f>
        <v/>
      </c>
      <c r="AM20" s="277" t="str">
        <f>IF('Appraisal Inputs'!Q498="","",'Appraisal Inputs'!Q498)</f>
        <v/>
      </c>
      <c r="AN20" s="278" t="str">
        <f>IF('Appraisal Inputs'!Q499="","",'Appraisal Inputs'!Q499)</f>
        <v/>
      </c>
      <c r="AO20" s="816" t="str">
        <f>IF('Appraisal Inputs'!Q500="","",'Appraisal Inputs'!Q500)</f>
        <v/>
      </c>
      <c r="AP20" s="101"/>
    </row>
    <row r="21" spans="1:42" x14ac:dyDescent="0.2">
      <c r="A21" s="765">
        <f t="shared" si="0"/>
        <v>0</v>
      </c>
      <c r="C21" s="271" t="str">
        <f>IF('Appraisal Inputs'!R461="","",'Appraisal Inputs'!R461)</f>
        <v>Sale Comparable 14</v>
      </c>
      <c r="D21" s="272" t="str">
        <f>IF('Appraisal Inputs'!R462="","",'Appraisal Inputs'!R462)</f>
        <v/>
      </c>
      <c r="E21" s="785" t="str">
        <f>IF('Appraisal Inputs'!R463="","",'Appraisal Inputs'!R463)</f>
        <v>Select ▼</v>
      </c>
      <c r="F21" s="813" t="str">
        <f>IF('Appraisal Inputs'!R464="","",'Appraisal Inputs'!R464)</f>
        <v/>
      </c>
      <c r="G21" s="275" t="str">
        <f>IF('Appraisal Inputs'!R466="","",'Appraisal Inputs'!R466)</f>
        <v>Select ▼</v>
      </c>
      <c r="H21" s="787" t="str">
        <f>IF('Appraisal Inputs'!R465="","",'Appraisal Inputs'!R465)</f>
        <v/>
      </c>
      <c r="I21" s="814" t="str">
        <f>IF('Appraisal Inputs'!R477="","",'Appraisal Inputs'!R477)</f>
        <v>Select ▼</v>
      </c>
      <c r="J21" s="273" t="str">
        <f>IF('Appraisal Inputs'!R467="","",'Appraisal Inputs'!R467)</f>
        <v/>
      </c>
      <c r="K21" s="273" t="str">
        <f>IF('Appraisal Inputs'!R468="","",'Appraisal Inputs'!R468)</f>
        <v/>
      </c>
      <c r="L21" s="273" t="str">
        <f>IF('Appraisal Inputs'!R469="","",'Appraisal Inputs'!R469)</f>
        <v/>
      </c>
      <c r="M21" s="273" t="str">
        <f>IF('Appraisal Inputs'!R470="","",'Appraisal Inputs'!R470)</f>
        <v/>
      </c>
      <c r="N21" s="273" t="str">
        <f>IF('Appraisal Inputs'!R471="","",'Appraisal Inputs'!R471)</f>
        <v>-</v>
      </c>
      <c r="O21" s="273" t="str">
        <f>IF('Appraisal Inputs'!R472="","",'Appraisal Inputs'!R472)</f>
        <v/>
      </c>
      <c r="P21" s="273" t="str">
        <f>IF('Appraisal Inputs'!R473="","",'Appraisal Inputs'!R473)</f>
        <v/>
      </c>
      <c r="Q21" s="273" t="str">
        <f>IF('Appraisal Inputs'!R474="","",'Appraisal Inputs'!R474)</f>
        <v/>
      </c>
      <c r="R21" s="273" t="str">
        <f>IF('Appraisal Inputs'!R475="","",'Appraisal Inputs'!R475)</f>
        <v/>
      </c>
      <c r="S21" s="789" t="str">
        <f>IF('Appraisal Inputs'!R476="","",'Appraisal Inputs'!R476)</f>
        <v>-</v>
      </c>
      <c r="T21" s="791" t="str">
        <f>IF('Appraisal Inputs'!R478="","",'Appraisal Inputs'!R478)</f>
        <v/>
      </c>
      <c r="U21" s="791" t="str">
        <f>IF('Appraisal Inputs'!R479="","",'Appraisal Inputs'!R479)</f>
        <v/>
      </c>
      <c r="V21" s="274" t="str">
        <f>IF('Appraisal Inputs'!R480="","",'Appraisal Inputs'!R480)</f>
        <v/>
      </c>
      <c r="W21" s="791" t="str">
        <f>IF('Appraisal Inputs'!R481="","",'Appraisal Inputs'!R481)</f>
        <v/>
      </c>
      <c r="X21" s="791" t="str">
        <f>IF('Appraisal Inputs'!R483="","",'Appraisal Inputs'!R483)</f>
        <v/>
      </c>
      <c r="Y21" s="793" t="str">
        <f>IF('Appraisal Inputs'!R484="","",'Appraisal Inputs'!R484)</f>
        <v/>
      </c>
      <c r="Z21" s="793" t="str">
        <f>IF('Appraisal Inputs'!R485="","",'Appraisal Inputs'!R485)</f>
        <v/>
      </c>
      <c r="AA21" s="793" t="str">
        <f>IF('Appraisal Inputs'!R486="","",'Appraisal Inputs'!R486)</f>
        <v/>
      </c>
      <c r="AB21" s="793" t="str">
        <f>IF('Appraisal Inputs'!R487="","",'Appraisal Inputs'!R487)</f>
        <v/>
      </c>
      <c r="AC21" s="793" t="str">
        <f>IF('Appraisal Inputs'!R488="","",'Appraisal Inputs'!R488)</f>
        <v>-</v>
      </c>
      <c r="AD21" s="276" t="str">
        <f>IF('Appraisal Inputs'!R489="","",'Appraisal Inputs'!R489)</f>
        <v>-</v>
      </c>
      <c r="AE21" s="279" t="str">
        <f>IF('Appraisal Inputs'!R490="","",'Appraisal Inputs'!R490)</f>
        <v/>
      </c>
      <c r="AF21" s="791" t="str">
        <f>IF('Appraisal Inputs'!R491="","",'Appraisal Inputs'!R491)</f>
        <v/>
      </c>
      <c r="AG21" s="791" t="str">
        <f>IF('Appraisal Inputs'!R492="","",'Appraisal Inputs'!R492)</f>
        <v>-</v>
      </c>
      <c r="AH21" s="276" t="str">
        <f>IF('Appraisal Inputs'!R493="","",'Appraisal Inputs'!R493)</f>
        <v>-</v>
      </c>
      <c r="AI21" s="279" t="str">
        <f>IF('Appraisal Inputs'!R494="","",'Appraisal Inputs'!R494)</f>
        <v/>
      </c>
      <c r="AJ21" s="791" t="str">
        <f>IF('Appraisal Inputs'!R495="","",'Appraisal Inputs'!R495)</f>
        <v/>
      </c>
      <c r="AK21" s="791" t="str">
        <f>IF('Appraisal Inputs'!R496="","",'Appraisal Inputs'!R496)</f>
        <v>-</v>
      </c>
      <c r="AL21" s="815" t="str">
        <f>IF('Appraisal Inputs'!R497="","",'Appraisal Inputs'!R497)</f>
        <v/>
      </c>
      <c r="AM21" s="277" t="str">
        <f>IF('Appraisal Inputs'!R498="","",'Appraisal Inputs'!R498)</f>
        <v/>
      </c>
      <c r="AN21" s="278" t="str">
        <f>IF('Appraisal Inputs'!R499="","",'Appraisal Inputs'!R499)</f>
        <v/>
      </c>
      <c r="AO21" s="816" t="str">
        <f>IF('Appraisal Inputs'!R500="","",'Appraisal Inputs'!R500)</f>
        <v/>
      </c>
      <c r="AP21" s="101"/>
    </row>
    <row r="22" spans="1:42" x14ac:dyDescent="0.2">
      <c r="A22" s="765">
        <f t="shared" si="0"/>
        <v>0</v>
      </c>
      <c r="C22" s="271" t="str">
        <f>IF('Appraisal Inputs'!S461="","",'Appraisal Inputs'!S461)</f>
        <v>Sale Comparable 15</v>
      </c>
      <c r="D22" s="272" t="str">
        <f>IF('Appraisal Inputs'!S462="","",'Appraisal Inputs'!S462)</f>
        <v/>
      </c>
      <c r="E22" s="785" t="str">
        <f>IF('Appraisal Inputs'!S463="","",'Appraisal Inputs'!S463)</f>
        <v>Select ▼</v>
      </c>
      <c r="F22" s="813" t="str">
        <f>IF('Appraisal Inputs'!S464="","",'Appraisal Inputs'!S464)</f>
        <v/>
      </c>
      <c r="G22" s="275" t="str">
        <f>IF('Appraisal Inputs'!S466="","",'Appraisal Inputs'!S466)</f>
        <v>Select ▼</v>
      </c>
      <c r="H22" s="787" t="str">
        <f>IF('Appraisal Inputs'!S465="","",'Appraisal Inputs'!S465)</f>
        <v/>
      </c>
      <c r="I22" s="814" t="str">
        <f>IF('Appraisal Inputs'!S477="","",'Appraisal Inputs'!S477)</f>
        <v>Select ▼</v>
      </c>
      <c r="J22" s="273" t="str">
        <f>IF('Appraisal Inputs'!S467="","",'Appraisal Inputs'!S467)</f>
        <v/>
      </c>
      <c r="K22" s="273" t="str">
        <f>IF('Appraisal Inputs'!S468="","",'Appraisal Inputs'!S468)</f>
        <v/>
      </c>
      <c r="L22" s="273" t="str">
        <f>IF('Appraisal Inputs'!S469="","",'Appraisal Inputs'!S469)</f>
        <v/>
      </c>
      <c r="M22" s="273" t="str">
        <f>IF('Appraisal Inputs'!S470="","",'Appraisal Inputs'!S470)</f>
        <v/>
      </c>
      <c r="N22" s="273" t="str">
        <f>IF('Appraisal Inputs'!S471="","",'Appraisal Inputs'!S471)</f>
        <v>-</v>
      </c>
      <c r="O22" s="273" t="str">
        <f>IF('Appraisal Inputs'!S472="","",'Appraisal Inputs'!S472)</f>
        <v/>
      </c>
      <c r="P22" s="273" t="str">
        <f>IF('Appraisal Inputs'!S473="","",'Appraisal Inputs'!S473)</f>
        <v/>
      </c>
      <c r="Q22" s="273" t="str">
        <f>IF('Appraisal Inputs'!S474="","",'Appraisal Inputs'!S474)</f>
        <v/>
      </c>
      <c r="R22" s="273" t="str">
        <f>IF('Appraisal Inputs'!S475="","",'Appraisal Inputs'!S475)</f>
        <v/>
      </c>
      <c r="S22" s="789" t="str">
        <f>IF('Appraisal Inputs'!S476="","",'Appraisal Inputs'!S476)</f>
        <v>-</v>
      </c>
      <c r="T22" s="791" t="str">
        <f>IF('Appraisal Inputs'!S478="","",'Appraisal Inputs'!S478)</f>
        <v/>
      </c>
      <c r="U22" s="791" t="str">
        <f>IF('Appraisal Inputs'!S479="","",'Appraisal Inputs'!S479)</f>
        <v/>
      </c>
      <c r="V22" s="274" t="str">
        <f>IF('Appraisal Inputs'!S480="","",'Appraisal Inputs'!S480)</f>
        <v/>
      </c>
      <c r="W22" s="791" t="str">
        <f>IF('Appraisal Inputs'!S481="","",'Appraisal Inputs'!S481)</f>
        <v/>
      </c>
      <c r="X22" s="791" t="str">
        <f>IF('Appraisal Inputs'!S483="","",'Appraisal Inputs'!S483)</f>
        <v/>
      </c>
      <c r="Y22" s="793" t="str">
        <f>IF('Appraisal Inputs'!S484="","",'Appraisal Inputs'!S484)</f>
        <v/>
      </c>
      <c r="Z22" s="793" t="str">
        <f>IF('Appraisal Inputs'!S485="","",'Appraisal Inputs'!S485)</f>
        <v/>
      </c>
      <c r="AA22" s="793" t="str">
        <f>IF('Appraisal Inputs'!S486="","",'Appraisal Inputs'!S486)</f>
        <v/>
      </c>
      <c r="AB22" s="793" t="str">
        <f>IF('Appraisal Inputs'!S487="","",'Appraisal Inputs'!S487)</f>
        <v/>
      </c>
      <c r="AC22" s="793" t="str">
        <f>IF('Appraisal Inputs'!S488="","",'Appraisal Inputs'!S488)</f>
        <v>-</v>
      </c>
      <c r="AD22" s="276" t="str">
        <f>IF('Appraisal Inputs'!S489="","",'Appraisal Inputs'!S489)</f>
        <v>-</v>
      </c>
      <c r="AE22" s="279" t="str">
        <f>IF('Appraisal Inputs'!S490="","",'Appraisal Inputs'!S490)</f>
        <v/>
      </c>
      <c r="AF22" s="791" t="str">
        <f>IF('Appraisal Inputs'!S491="","",'Appraisal Inputs'!S491)</f>
        <v/>
      </c>
      <c r="AG22" s="791" t="str">
        <f>IF('Appraisal Inputs'!S492="","",'Appraisal Inputs'!S492)</f>
        <v>-</v>
      </c>
      <c r="AH22" s="276" t="str">
        <f>IF('Appraisal Inputs'!S493="","",'Appraisal Inputs'!S493)</f>
        <v>-</v>
      </c>
      <c r="AI22" s="279" t="str">
        <f>IF('Appraisal Inputs'!S494="","",'Appraisal Inputs'!S494)</f>
        <v/>
      </c>
      <c r="AJ22" s="791" t="str">
        <f>IF('Appraisal Inputs'!S495="","",'Appraisal Inputs'!S495)</f>
        <v/>
      </c>
      <c r="AK22" s="791" t="str">
        <f>IF('Appraisal Inputs'!S496="","",'Appraisal Inputs'!S496)</f>
        <v>-</v>
      </c>
      <c r="AL22" s="815" t="str">
        <f>IF('Appraisal Inputs'!S497="","",'Appraisal Inputs'!S497)</f>
        <v/>
      </c>
      <c r="AM22" s="277" t="str">
        <f>IF('Appraisal Inputs'!S498="","",'Appraisal Inputs'!S498)</f>
        <v/>
      </c>
      <c r="AN22" s="278" t="str">
        <f>IF('Appraisal Inputs'!S499="","",'Appraisal Inputs'!S499)</f>
        <v/>
      </c>
      <c r="AO22" s="816" t="str">
        <f>IF('Appraisal Inputs'!S500="","",'Appraisal Inputs'!S500)</f>
        <v/>
      </c>
      <c r="AP22" s="101"/>
    </row>
    <row r="23" spans="1:42" x14ac:dyDescent="0.2">
      <c r="A23" s="765">
        <f t="shared" si="0"/>
        <v>0</v>
      </c>
      <c r="C23" s="271" t="str">
        <f>IF('Appraisal Inputs'!T461="","",'Appraisal Inputs'!T461)</f>
        <v>Sale Comparable 16</v>
      </c>
      <c r="D23" s="272" t="str">
        <f>IF('Appraisal Inputs'!T462="","",'Appraisal Inputs'!T462)</f>
        <v/>
      </c>
      <c r="E23" s="785" t="str">
        <f>IF('Appraisal Inputs'!T463="","",'Appraisal Inputs'!T463)</f>
        <v>Select ▼</v>
      </c>
      <c r="F23" s="813" t="str">
        <f>IF('Appraisal Inputs'!T464="","",'Appraisal Inputs'!T464)</f>
        <v/>
      </c>
      <c r="G23" s="275" t="str">
        <f>IF('Appraisal Inputs'!T466="","",'Appraisal Inputs'!T466)</f>
        <v>Select ▼</v>
      </c>
      <c r="H23" s="787" t="str">
        <f>IF('Appraisal Inputs'!T465="","",'Appraisal Inputs'!T465)</f>
        <v/>
      </c>
      <c r="I23" s="814" t="str">
        <f>IF('Appraisal Inputs'!T477="","",'Appraisal Inputs'!T477)</f>
        <v>Select ▼</v>
      </c>
      <c r="J23" s="273" t="str">
        <f>IF('Appraisal Inputs'!T467="","",'Appraisal Inputs'!T467)</f>
        <v/>
      </c>
      <c r="K23" s="273" t="str">
        <f>IF('Appraisal Inputs'!T468="","",'Appraisal Inputs'!T468)</f>
        <v/>
      </c>
      <c r="L23" s="273" t="str">
        <f>IF('Appraisal Inputs'!T469="","",'Appraisal Inputs'!T469)</f>
        <v/>
      </c>
      <c r="M23" s="273" t="str">
        <f>IF('Appraisal Inputs'!T470="","",'Appraisal Inputs'!T470)</f>
        <v/>
      </c>
      <c r="N23" s="273" t="str">
        <f>IF('Appraisal Inputs'!T471="","",'Appraisal Inputs'!T471)</f>
        <v>-</v>
      </c>
      <c r="O23" s="273" t="str">
        <f>IF('Appraisal Inputs'!T472="","",'Appraisal Inputs'!T472)</f>
        <v/>
      </c>
      <c r="P23" s="273" t="str">
        <f>IF('Appraisal Inputs'!T473="","",'Appraisal Inputs'!T473)</f>
        <v/>
      </c>
      <c r="Q23" s="273" t="str">
        <f>IF('Appraisal Inputs'!T474="","",'Appraisal Inputs'!T474)</f>
        <v/>
      </c>
      <c r="R23" s="273" t="str">
        <f>IF('Appraisal Inputs'!T475="","",'Appraisal Inputs'!T475)</f>
        <v/>
      </c>
      <c r="S23" s="789" t="str">
        <f>IF('Appraisal Inputs'!T476="","",'Appraisal Inputs'!T476)</f>
        <v>-</v>
      </c>
      <c r="T23" s="791" t="str">
        <f>IF('Appraisal Inputs'!T478="","",'Appraisal Inputs'!T478)</f>
        <v/>
      </c>
      <c r="U23" s="791" t="str">
        <f>IF('Appraisal Inputs'!T479="","",'Appraisal Inputs'!T479)</f>
        <v/>
      </c>
      <c r="V23" s="274" t="str">
        <f>IF('Appraisal Inputs'!T480="","",'Appraisal Inputs'!T480)</f>
        <v/>
      </c>
      <c r="W23" s="791" t="str">
        <f>IF('Appraisal Inputs'!T481="","",'Appraisal Inputs'!T481)</f>
        <v/>
      </c>
      <c r="X23" s="791" t="str">
        <f>IF('Appraisal Inputs'!T483="","",'Appraisal Inputs'!T483)</f>
        <v/>
      </c>
      <c r="Y23" s="793" t="str">
        <f>IF('Appraisal Inputs'!T484="","",'Appraisal Inputs'!T484)</f>
        <v/>
      </c>
      <c r="Z23" s="793" t="str">
        <f>IF('Appraisal Inputs'!T485="","",'Appraisal Inputs'!T485)</f>
        <v/>
      </c>
      <c r="AA23" s="793" t="str">
        <f>IF('Appraisal Inputs'!T486="","",'Appraisal Inputs'!T486)</f>
        <v/>
      </c>
      <c r="AB23" s="793" t="str">
        <f>IF('Appraisal Inputs'!T487="","",'Appraisal Inputs'!T487)</f>
        <v/>
      </c>
      <c r="AC23" s="793" t="str">
        <f>IF('Appraisal Inputs'!T488="","",'Appraisal Inputs'!T488)</f>
        <v>-</v>
      </c>
      <c r="AD23" s="276" t="str">
        <f>IF('Appraisal Inputs'!T489="","",'Appraisal Inputs'!T489)</f>
        <v>-</v>
      </c>
      <c r="AE23" s="279" t="str">
        <f>IF('Appraisal Inputs'!T490="","",'Appraisal Inputs'!T490)</f>
        <v/>
      </c>
      <c r="AF23" s="791" t="str">
        <f>IF('Appraisal Inputs'!T491="","",'Appraisal Inputs'!T491)</f>
        <v/>
      </c>
      <c r="AG23" s="791" t="str">
        <f>IF('Appraisal Inputs'!T492="","",'Appraisal Inputs'!T492)</f>
        <v>-</v>
      </c>
      <c r="AH23" s="276" t="str">
        <f>IF('Appraisal Inputs'!T493="","",'Appraisal Inputs'!T493)</f>
        <v>-</v>
      </c>
      <c r="AI23" s="279" t="str">
        <f>IF('Appraisal Inputs'!T494="","",'Appraisal Inputs'!T494)</f>
        <v/>
      </c>
      <c r="AJ23" s="791" t="str">
        <f>IF('Appraisal Inputs'!T495="","",'Appraisal Inputs'!T495)</f>
        <v/>
      </c>
      <c r="AK23" s="791" t="str">
        <f>IF('Appraisal Inputs'!T496="","",'Appraisal Inputs'!T496)</f>
        <v>-</v>
      </c>
      <c r="AL23" s="815" t="str">
        <f>IF('Appraisal Inputs'!T497="","",'Appraisal Inputs'!T497)</f>
        <v/>
      </c>
      <c r="AM23" s="277" t="str">
        <f>IF('Appraisal Inputs'!T498="","",'Appraisal Inputs'!T498)</f>
        <v/>
      </c>
      <c r="AN23" s="278" t="str">
        <f>IF('Appraisal Inputs'!T499="","",'Appraisal Inputs'!T499)</f>
        <v/>
      </c>
      <c r="AO23" s="816" t="str">
        <f>IF('Appraisal Inputs'!T500="","",'Appraisal Inputs'!T500)</f>
        <v/>
      </c>
      <c r="AP23" s="101"/>
    </row>
    <row r="24" spans="1:42" x14ac:dyDescent="0.2">
      <c r="A24" s="765">
        <f t="shared" si="0"/>
        <v>0</v>
      </c>
      <c r="C24" s="271" t="str">
        <f>IF('Appraisal Inputs'!U461="","",'Appraisal Inputs'!U461)</f>
        <v>Sale Comparable 17</v>
      </c>
      <c r="D24" s="272" t="str">
        <f>IF('Appraisal Inputs'!U462="","",'Appraisal Inputs'!U462)</f>
        <v/>
      </c>
      <c r="E24" s="785" t="str">
        <f>IF('Appraisal Inputs'!U463="","",'Appraisal Inputs'!U463)</f>
        <v>Select ▼</v>
      </c>
      <c r="F24" s="813" t="str">
        <f>IF('Appraisal Inputs'!U464="","",'Appraisal Inputs'!U464)</f>
        <v/>
      </c>
      <c r="G24" s="275" t="str">
        <f>IF('Appraisal Inputs'!U466="","",'Appraisal Inputs'!U466)</f>
        <v>Select ▼</v>
      </c>
      <c r="H24" s="787" t="str">
        <f>IF('Appraisal Inputs'!U465="","",'Appraisal Inputs'!U465)</f>
        <v/>
      </c>
      <c r="I24" s="814" t="str">
        <f>IF('Appraisal Inputs'!U477="","",'Appraisal Inputs'!U477)</f>
        <v>Select ▼</v>
      </c>
      <c r="J24" s="273" t="str">
        <f>IF('Appraisal Inputs'!U467="","",'Appraisal Inputs'!U467)</f>
        <v/>
      </c>
      <c r="K24" s="273" t="str">
        <f>IF('Appraisal Inputs'!U468="","",'Appraisal Inputs'!U468)</f>
        <v/>
      </c>
      <c r="L24" s="273" t="str">
        <f>IF('Appraisal Inputs'!U469="","",'Appraisal Inputs'!U469)</f>
        <v/>
      </c>
      <c r="M24" s="273" t="str">
        <f>IF('Appraisal Inputs'!U470="","",'Appraisal Inputs'!U470)</f>
        <v/>
      </c>
      <c r="N24" s="273" t="str">
        <f>IF('Appraisal Inputs'!U471="","",'Appraisal Inputs'!U471)</f>
        <v>-</v>
      </c>
      <c r="O24" s="273" t="str">
        <f>IF('Appraisal Inputs'!U472="","",'Appraisal Inputs'!U472)</f>
        <v/>
      </c>
      <c r="P24" s="273" t="str">
        <f>IF('Appraisal Inputs'!U473="","",'Appraisal Inputs'!U473)</f>
        <v/>
      </c>
      <c r="Q24" s="273" t="str">
        <f>IF('Appraisal Inputs'!U474="","",'Appraisal Inputs'!U474)</f>
        <v/>
      </c>
      <c r="R24" s="273" t="str">
        <f>IF('Appraisal Inputs'!U475="","",'Appraisal Inputs'!U475)</f>
        <v/>
      </c>
      <c r="S24" s="789" t="str">
        <f>IF('Appraisal Inputs'!U476="","",'Appraisal Inputs'!U476)</f>
        <v>-</v>
      </c>
      <c r="T24" s="791" t="str">
        <f>IF('Appraisal Inputs'!U478="","",'Appraisal Inputs'!U478)</f>
        <v/>
      </c>
      <c r="U24" s="791" t="str">
        <f>IF('Appraisal Inputs'!U479="","",'Appraisal Inputs'!U479)</f>
        <v/>
      </c>
      <c r="V24" s="274" t="str">
        <f>IF('Appraisal Inputs'!U480="","",'Appraisal Inputs'!U480)</f>
        <v/>
      </c>
      <c r="W24" s="791" t="str">
        <f>IF('Appraisal Inputs'!U481="","",'Appraisal Inputs'!U481)</f>
        <v/>
      </c>
      <c r="X24" s="791" t="str">
        <f>IF('Appraisal Inputs'!U483="","",'Appraisal Inputs'!U483)</f>
        <v/>
      </c>
      <c r="Y24" s="793" t="str">
        <f>IF('Appraisal Inputs'!U484="","",'Appraisal Inputs'!U484)</f>
        <v/>
      </c>
      <c r="Z24" s="793" t="str">
        <f>IF('Appraisal Inputs'!U485="","",'Appraisal Inputs'!U485)</f>
        <v/>
      </c>
      <c r="AA24" s="793" t="str">
        <f>IF('Appraisal Inputs'!U486="","",'Appraisal Inputs'!U486)</f>
        <v/>
      </c>
      <c r="AB24" s="793" t="str">
        <f>IF('Appraisal Inputs'!U487="","",'Appraisal Inputs'!U487)</f>
        <v/>
      </c>
      <c r="AC24" s="793" t="str">
        <f>IF('Appraisal Inputs'!U488="","",'Appraisal Inputs'!U488)</f>
        <v>-</v>
      </c>
      <c r="AD24" s="276" t="str">
        <f>IF('Appraisal Inputs'!U489="","",'Appraisal Inputs'!U489)</f>
        <v>-</v>
      </c>
      <c r="AE24" s="279" t="str">
        <f>IF('Appraisal Inputs'!U490="","",'Appraisal Inputs'!U490)</f>
        <v/>
      </c>
      <c r="AF24" s="791" t="str">
        <f>IF('Appraisal Inputs'!U491="","",'Appraisal Inputs'!U491)</f>
        <v/>
      </c>
      <c r="AG24" s="791" t="str">
        <f>IF('Appraisal Inputs'!U492="","",'Appraisal Inputs'!U492)</f>
        <v>-</v>
      </c>
      <c r="AH24" s="276" t="str">
        <f>IF('Appraisal Inputs'!U493="","",'Appraisal Inputs'!U493)</f>
        <v>-</v>
      </c>
      <c r="AI24" s="279" t="str">
        <f>IF('Appraisal Inputs'!U494="","",'Appraisal Inputs'!U494)</f>
        <v/>
      </c>
      <c r="AJ24" s="791" t="str">
        <f>IF('Appraisal Inputs'!U495="","",'Appraisal Inputs'!U495)</f>
        <v/>
      </c>
      <c r="AK24" s="791" t="str">
        <f>IF('Appraisal Inputs'!U496="","",'Appraisal Inputs'!U496)</f>
        <v>-</v>
      </c>
      <c r="AL24" s="815" t="str">
        <f>IF('Appraisal Inputs'!U497="","",'Appraisal Inputs'!U497)</f>
        <v/>
      </c>
      <c r="AM24" s="277" t="str">
        <f>IF('Appraisal Inputs'!U498="","",'Appraisal Inputs'!U498)</f>
        <v/>
      </c>
      <c r="AN24" s="278" t="str">
        <f>IF('Appraisal Inputs'!U499="","",'Appraisal Inputs'!U499)</f>
        <v/>
      </c>
      <c r="AO24" s="816" t="str">
        <f>IF('Appraisal Inputs'!U500="","",'Appraisal Inputs'!U500)</f>
        <v/>
      </c>
      <c r="AP24" s="101"/>
    </row>
    <row r="25" spans="1:42" x14ac:dyDescent="0.2">
      <c r="A25" s="765">
        <f t="shared" si="0"/>
        <v>0</v>
      </c>
      <c r="C25" s="271" t="str">
        <f>IF('Appraisal Inputs'!V461="","",'Appraisal Inputs'!V461)</f>
        <v>Sale Comparable 18</v>
      </c>
      <c r="D25" s="272" t="str">
        <f>IF('Appraisal Inputs'!V462="","",'Appraisal Inputs'!V462)</f>
        <v/>
      </c>
      <c r="E25" s="785" t="str">
        <f>IF('Appraisal Inputs'!V463="","",'Appraisal Inputs'!V463)</f>
        <v>Select ▼</v>
      </c>
      <c r="F25" s="813" t="str">
        <f>IF('Appraisal Inputs'!V464="","",'Appraisal Inputs'!V464)</f>
        <v/>
      </c>
      <c r="G25" s="275" t="str">
        <f>IF('Appraisal Inputs'!V466="","",'Appraisal Inputs'!V466)</f>
        <v>Select ▼</v>
      </c>
      <c r="H25" s="787" t="str">
        <f>IF('Appraisal Inputs'!V465="","",'Appraisal Inputs'!V465)</f>
        <v/>
      </c>
      <c r="I25" s="814" t="str">
        <f>IF('Appraisal Inputs'!V477="","",'Appraisal Inputs'!V477)</f>
        <v>Select ▼</v>
      </c>
      <c r="J25" s="273" t="str">
        <f>IF('Appraisal Inputs'!V467="","",'Appraisal Inputs'!V467)</f>
        <v/>
      </c>
      <c r="K25" s="273" t="str">
        <f>IF('Appraisal Inputs'!V468="","",'Appraisal Inputs'!V468)</f>
        <v/>
      </c>
      <c r="L25" s="273" t="str">
        <f>IF('Appraisal Inputs'!V469="","",'Appraisal Inputs'!V469)</f>
        <v/>
      </c>
      <c r="M25" s="273" t="str">
        <f>IF('Appraisal Inputs'!V470="","",'Appraisal Inputs'!V470)</f>
        <v/>
      </c>
      <c r="N25" s="273" t="str">
        <f>IF('Appraisal Inputs'!V471="","",'Appraisal Inputs'!V471)</f>
        <v>-</v>
      </c>
      <c r="O25" s="273" t="str">
        <f>IF('Appraisal Inputs'!V472="","",'Appraisal Inputs'!V472)</f>
        <v/>
      </c>
      <c r="P25" s="273" t="str">
        <f>IF('Appraisal Inputs'!V473="","",'Appraisal Inputs'!V473)</f>
        <v/>
      </c>
      <c r="Q25" s="273" t="str">
        <f>IF('Appraisal Inputs'!V474="","",'Appraisal Inputs'!V474)</f>
        <v/>
      </c>
      <c r="R25" s="273" t="str">
        <f>IF('Appraisal Inputs'!V475="","",'Appraisal Inputs'!V475)</f>
        <v/>
      </c>
      <c r="S25" s="789" t="str">
        <f>IF('Appraisal Inputs'!V476="","",'Appraisal Inputs'!V476)</f>
        <v>-</v>
      </c>
      <c r="T25" s="791" t="str">
        <f>IF('Appraisal Inputs'!V478="","",'Appraisal Inputs'!V478)</f>
        <v/>
      </c>
      <c r="U25" s="791" t="str">
        <f>IF('Appraisal Inputs'!V479="","",'Appraisal Inputs'!V479)</f>
        <v/>
      </c>
      <c r="V25" s="274" t="str">
        <f>IF('Appraisal Inputs'!V480="","",'Appraisal Inputs'!V480)</f>
        <v/>
      </c>
      <c r="W25" s="791" t="str">
        <f>IF('Appraisal Inputs'!V481="","",'Appraisal Inputs'!V481)</f>
        <v/>
      </c>
      <c r="X25" s="791" t="str">
        <f>IF('Appraisal Inputs'!V483="","",'Appraisal Inputs'!V483)</f>
        <v/>
      </c>
      <c r="Y25" s="793" t="str">
        <f>IF('Appraisal Inputs'!V484="","",'Appraisal Inputs'!V484)</f>
        <v/>
      </c>
      <c r="Z25" s="793" t="str">
        <f>IF('Appraisal Inputs'!V485="","",'Appraisal Inputs'!V485)</f>
        <v/>
      </c>
      <c r="AA25" s="793" t="str">
        <f>IF('Appraisal Inputs'!V486="","",'Appraisal Inputs'!V486)</f>
        <v/>
      </c>
      <c r="AB25" s="793" t="str">
        <f>IF('Appraisal Inputs'!V487="","",'Appraisal Inputs'!V487)</f>
        <v/>
      </c>
      <c r="AC25" s="793" t="str">
        <f>IF('Appraisal Inputs'!V488="","",'Appraisal Inputs'!V488)</f>
        <v>-</v>
      </c>
      <c r="AD25" s="276" t="str">
        <f>IF('Appraisal Inputs'!V489="","",'Appraisal Inputs'!V489)</f>
        <v>-</v>
      </c>
      <c r="AE25" s="279" t="str">
        <f>IF('Appraisal Inputs'!V490="","",'Appraisal Inputs'!V490)</f>
        <v/>
      </c>
      <c r="AF25" s="791" t="str">
        <f>IF('Appraisal Inputs'!V491="","",'Appraisal Inputs'!V491)</f>
        <v/>
      </c>
      <c r="AG25" s="791" t="str">
        <f>IF('Appraisal Inputs'!V492="","",'Appraisal Inputs'!V492)</f>
        <v>-</v>
      </c>
      <c r="AH25" s="276" t="str">
        <f>IF('Appraisal Inputs'!V493="","",'Appraisal Inputs'!V493)</f>
        <v>-</v>
      </c>
      <c r="AI25" s="279" t="str">
        <f>IF('Appraisal Inputs'!V494="","",'Appraisal Inputs'!V494)</f>
        <v/>
      </c>
      <c r="AJ25" s="791" t="str">
        <f>IF('Appraisal Inputs'!V495="","",'Appraisal Inputs'!V495)</f>
        <v/>
      </c>
      <c r="AK25" s="791" t="str">
        <f>IF('Appraisal Inputs'!V496="","",'Appraisal Inputs'!V496)</f>
        <v>-</v>
      </c>
      <c r="AL25" s="815" t="str">
        <f>IF('Appraisal Inputs'!V497="","",'Appraisal Inputs'!V497)</f>
        <v/>
      </c>
      <c r="AM25" s="277" t="str">
        <f>IF('Appraisal Inputs'!V498="","",'Appraisal Inputs'!V498)</f>
        <v/>
      </c>
      <c r="AN25" s="278" t="str">
        <f>IF('Appraisal Inputs'!V499="","",'Appraisal Inputs'!V499)</f>
        <v/>
      </c>
      <c r="AO25" s="816" t="str">
        <f>IF('Appraisal Inputs'!V500="","",'Appraisal Inputs'!V500)</f>
        <v/>
      </c>
      <c r="AP25" s="101"/>
    </row>
    <row r="26" spans="1:42" x14ac:dyDescent="0.2">
      <c r="A26" s="765">
        <f t="shared" si="0"/>
        <v>0</v>
      </c>
      <c r="C26" s="271" t="str">
        <f>IF('Appraisal Inputs'!W461="","",'Appraisal Inputs'!W461)</f>
        <v>Sale Comparable 19</v>
      </c>
      <c r="D26" s="272" t="str">
        <f>IF('Appraisal Inputs'!W462="","",'Appraisal Inputs'!W462)</f>
        <v/>
      </c>
      <c r="E26" s="785" t="str">
        <f>IF('Appraisal Inputs'!W463="","",'Appraisal Inputs'!W463)</f>
        <v>Select ▼</v>
      </c>
      <c r="F26" s="813" t="str">
        <f>IF('Appraisal Inputs'!W464="","",'Appraisal Inputs'!W464)</f>
        <v/>
      </c>
      <c r="G26" s="275" t="str">
        <f>IF('Appraisal Inputs'!W466="","",'Appraisal Inputs'!W466)</f>
        <v>Select ▼</v>
      </c>
      <c r="H26" s="787" t="str">
        <f>IF('Appraisal Inputs'!W465="","",'Appraisal Inputs'!W465)</f>
        <v/>
      </c>
      <c r="I26" s="814" t="str">
        <f>IF('Appraisal Inputs'!W477="","",'Appraisal Inputs'!W477)</f>
        <v>Select ▼</v>
      </c>
      <c r="J26" s="273" t="str">
        <f>IF('Appraisal Inputs'!W467="","",'Appraisal Inputs'!W467)</f>
        <v/>
      </c>
      <c r="K26" s="273" t="str">
        <f>IF('Appraisal Inputs'!W468="","",'Appraisal Inputs'!W468)</f>
        <v/>
      </c>
      <c r="L26" s="273" t="str">
        <f>IF('Appraisal Inputs'!W469="","",'Appraisal Inputs'!W469)</f>
        <v/>
      </c>
      <c r="M26" s="273" t="str">
        <f>IF('Appraisal Inputs'!W470="","",'Appraisal Inputs'!W470)</f>
        <v/>
      </c>
      <c r="N26" s="273" t="str">
        <f>IF('Appraisal Inputs'!W471="","",'Appraisal Inputs'!W471)</f>
        <v>-</v>
      </c>
      <c r="O26" s="273" t="str">
        <f>IF('Appraisal Inputs'!W472="","",'Appraisal Inputs'!W472)</f>
        <v/>
      </c>
      <c r="P26" s="273" t="str">
        <f>IF('Appraisal Inputs'!W473="","",'Appraisal Inputs'!W473)</f>
        <v/>
      </c>
      <c r="Q26" s="273" t="str">
        <f>IF('Appraisal Inputs'!W474="","",'Appraisal Inputs'!W474)</f>
        <v/>
      </c>
      <c r="R26" s="273" t="str">
        <f>IF('Appraisal Inputs'!W475="","",'Appraisal Inputs'!W475)</f>
        <v/>
      </c>
      <c r="S26" s="789" t="str">
        <f>IF('Appraisal Inputs'!W476="","",'Appraisal Inputs'!W476)</f>
        <v>-</v>
      </c>
      <c r="T26" s="791" t="str">
        <f>IF('Appraisal Inputs'!W478="","",'Appraisal Inputs'!W478)</f>
        <v/>
      </c>
      <c r="U26" s="791" t="str">
        <f>IF('Appraisal Inputs'!W479="","",'Appraisal Inputs'!W479)</f>
        <v/>
      </c>
      <c r="V26" s="274" t="str">
        <f>IF('Appraisal Inputs'!W480="","",'Appraisal Inputs'!W480)</f>
        <v/>
      </c>
      <c r="W26" s="791" t="str">
        <f>IF('Appraisal Inputs'!W481="","",'Appraisal Inputs'!W481)</f>
        <v/>
      </c>
      <c r="X26" s="791" t="str">
        <f>IF('Appraisal Inputs'!W483="","",'Appraisal Inputs'!W483)</f>
        <v/>
      </c>
      <c r="Y26" s="793" t="str">
        <f>IF('Appraisal Inputs'!W484="","",'Appraisal Inputs'!W484)</f>
        <v/>
      </c>
      <c r="Z26" s="793" t="str">
        <f>IF('Appraisal Inputs'!W485="","",'Appraisal Inputs'!W485)</f>
        <v/>
      </c>
      <c r="AA26" s="793" t="str">
        <f>IF('Appraisal Inputs'!W486="","",'Appraisal Inputs'!W486)</f>
        <v/>
      </c>
      <c r="AB26" s="793" t="str">
        <f>IF('Appraisal Inputs'!W487="","",'Appraisal Inputs'!W487)</f>
        <v/>
      </c>
      <c r="AC26" s="793" t="str">
        <f>IF('Appraisal Inputs'!W488="","",'Appraisal Inputs'!W488)</f>
        <v>-</v>
      </c>
      <c r="AD26" s="276" t="str">
        <f>IF('Appraisal Inputs'!W489="","",'Appraisal Inputs'!W489)</f>
        <v>-</v>
      </c>
      <c r="AE26" s="279" t="str">
        <f>IF('Appraisal Inputs'!W490="","",'Appraisal Inputs'!W490)</f>
        <v/>
      </c>
      <c r="AF26" s="791" t="str">
        <f>IF('Appraisal Inputs'!W491="","",'Appraisal Inputs'!W491)</f>
        <v/>
      </c>
      <c r="AG26" s="791" t="str">
        <f>IF('Appraisal Inputs'!W492="","",'Appraisal Inputs'!W492)</f>
        <v>-</v>
      </c>
      <c r="AH26" s="276" t="str">
        <f>IF('Appraisal Inputs'!W493="","",'Appraisal Inputs'!W493)</f>
        <v>-</v>
      </c>
      <c r="AI26" s="279" t="str">
        <f>IF('Appraisal Inputs'!W494="","",'Appraisal Inputs'!W494)</f>
        <v/>
      </c>
      <c r="AJ26" s="791" t="str">
        <f>IF('Appraisal Inputs'!W495="","",'Appraisal Inputs'!W495)</f>
        <v/>
      </c>
      <c r="AK26" s="791" t="str">
        <f>IF('Appraisal Inputs'!W496="","",'Appraisal Inputs'!W496)</f>
        <v>-</v>
      </c>
      <c r="AL26" s="815" t="str">
        <f>IF('Appraisal Inputs'!W497="","",'Appraisal Inputs'!W497)</f>
        <v/>
      </c>
      <c r="AM26" s="277" t="str">
        <f>IF('Appraisal Inputs'!W498="","",'Appraisal Inputs'!W498)</f>
        <v/>
      </c>
      <c r="AN26" s="278" t="str">
        <f>IF('Appraisal Inputs'!W499="","",'Appraisal Inputs'!W499)</f>
        <v/>
      </c>
      <c r="AO26" s="816" t="str">
        <f>IF('Appraisal Inputs'!W500="","",'Appraisal Inputs'!W500)</f>
        <v/>
      </c>
      <c r="AP26" s="101"/>
    </row>
    <row r="27" spans="1:42" ht="13.5" thickBot="1" x14ac:dyDescent="0.25">
      <c r="A27" s="765">
        <f t="shared" si="0"/>
        <v>0</v>
      </c>
      <c r="C27" s="271" t="str">
        <f>IF('Appraisal Inputs'!X461="","",'Appraisal Inputs'!X461)</f>
        <v>Sale Comparable 20</v>
      </c>
      <c r="D27" s="272" t="str">
        <f>IF('Appraisal Inputs'!X462="","",'Appraisal Inputs'!X462)</f>
        <v/>
      </c>
      <c r="E27" s="785" t="str">
        <f>IF('Appraisal Inputs'!X463="","",'Appraisal Inputs'!X463)</f>
        <v>Select ▼</v>
      </c>
      <c r="F27" s="813" t="str">
        <f>IF('Appraisal Inputs'!X464="","",'Appraisal Inputs'!X464)</f>
        <v/>
      </c>
      <c r="G27" s="275" t="str">
        <f>IF('Appraisal Inputs'!X466="","",'Appraisal Inputs'!X466)</f>
        <v>Select ▼</v>
      </c>
      <c r="H27" s="787" t="str">
        <f>IF('Appraisal Inputs'!X465="","",'Appraisal Inputs'!X465)</f>
        <v/>
      </c>
      <c r="I27" s="814" t="str">
        <f>IF('Appraisal Inputs'!X477="","",'Appraisal Inputs'!X477)</f>
        <v>Select ▼</v>
      </c>
      <c r="J27" s="273" t="str">
        <f>IF('Appraisal Inputs'!X467="","",'Appraisal Inputs'!X467)</f>
        <v/>
      </c>
      <c r="K27" s="273" t="str">
        <f>IF('Appraisal Inputs'!X468="","",'Appraisal Inputs'!X468)</f>
        <v/>
      </c>
      <c r="L27" s="273" t="str">
        <f>IF('Appraisal Inputs'!X469="","",'Appraisal Inputs'!X469)</f>
        <v/>
      </c>
      <c r="M27" s="273" t="str">
        <f>IF('Appraisal Inputs'!X470="","",'Appraisal Inputs'!X470)</f>
        <v/>
      </c>
      <c r="N27" s="273" t="str">
        <f>IF('Appraisal Inputs'!X471="","",'Appraisal Inputs'!X471)</f>
        <v>-</v>
      </c>
      <c r="O27" s="273" t="str">
        <f>IF('Appraisal Inputs'!X472="","",'Appraisal Inputs'!X472)</f>
        <v/>
      </c>
      <c r="P27" s="273" t="str">
        <f>IF('Appraisal Inputs'!X473="","",'Appraisal Inputs'!X473)</f>
        <v/>
      </c>
      <c r="Q27" s="273" t="str">
        <f>IF('Appraisal Inputs'!X474="","",'Appraisal Inputs'!X474)</f>
        <v/>
      </c>
      <c r="R27" s="273" t="str">
        <f>IF('Appraisal Inputs'!X475="","",'Appraisal Inputs'!X475)</f>
        <v/>
      </c>
      <c r="S27" s="789" t="str">
        <f>IF('Appraisal Inputs'!X476="","",'Appraisal Inputs'!X476)</f>
        <v>-</v>
      </c>
      <c r="T27" s="791" t="str">
        <f>IF('Appraisal Inputs'!X478="","",'Appraisal Inputs'!X478)</f>
        <v/>
      </c>
      <c r="U27" s="791" t="str">
        <f>IF('Appraisal Inputs'!X479="","",'Appraisal Inputs'!X479)</f>
        <v/>
      </c>
      <c r="V27" s="274" t="str">
        <f>IF('Appraisal Inputs'!X480="","",'Appraisal Inputs'!X480)</f>
        <v/>
      </c>
      <c r="W27" s="791" t="str">
        <f>IF('Appraisal Inputs'!X481="","",'Appraisal Inputs'!X481)</f>
        <v/>
      </c>
      <c r="X27" s="791" t="str">
        <f>IF('Appraisal Inputs'!X483="","",'Appraisal Inputs'!X483)</f>
        <v/>
      </c>
      <c r="Y27" s="793" t="str">
        <f>IF('Appraisal Inputs'!X484="","",'Appraisal Inputs'!X484)</f>
        <v/>
      </c>
      <c r="Z27" s="793" t="str">
        <f>IF('Appraisal Inputs'!X485="","",'Appraisal Inputs'!X485)</f>
        <v/>
      </c>
      <c r="AA27" s="793" t="str">
        <f>IF('Appraisal Inputs'!X486="","",'Appraisal Inputs'!X486)</f>
        <v/>
      </c>
      <c r="AB27" s="793" t="str">
        <f>IF('Appraisal Inputs'!X487="","",'Appraisal Inputs'!X487)</f>
        <v/>
      </c>
      <c r="AC27" s="793" t="str">
        <f>IF('Appraisal Inputs'!X488="","",'Appraisal Inputs'!X488)</f>
        <v>-</v>
      </c>
      <c r="AD27" s="276" t="str">
        <f>IF('Appraisal Inputs'!X489="","",'Appraisal Inputs'!X489)</f>
        <v>-</v>
      </c>
      <c r="AE27" s="279" t="str">
        <f>IF('Appraisal Inputs'!X490="","",'Appraisal Inputs'!X490)</f>
        <v/>
      </c>
      <c r="AF27" s="791" t="str">
        <f>IF('Appraisal Inputs'!X491="","",'Appraisal Inputs'!X491)</f>
        <v/>
      </c>
      <c r="AG27" s="791" t="str">
        <f>IF('Appraisal Inputs'!X492="","",'Appraisal Inputs'!X492)</f>
        <v>-</v>
      </c>
      <c r="AH27" s="276" t="str">
        <f>IF('Appraisal Inputs'!X493="","",'Appraisal Inputs'!X493)</f>
        <v>-</v>
      </c>
      <c r="AI27" s="279" t="str">
        <f>IF('Appraisal Inputs'!X494="","",'Appraisal Inputs'!X494)</f>
        <v/>
      </c>
      <c r="AJ27" s="791" t="str">
        <f>IF('Appraisal Inputs'!X495="","",'Appraisal Inputs'!X495)</f>
        <v/>
      </c>
      <c r="AK27" s="791" t="str">
        <f>IF('Appraisal Inputs'!X496="","",'Appraisal Inputs'!X496)</f>
        <v>-</v>
      </c>
      <c r="AL27" s="815" t="str">
        <f>IF('Appraisal Inputs'!X497="","",'Appraisal Inputs'!X497)</f>
        <v/>
      </c>
      <c r="AM27" s="277" t="str">
        <f>IF('Appraisal Inputs'!X498="","",'Appraisal Inputs'!X498)</f>
        <v/>
      </c>
      <c r="AN27" s="278" t="str">
        <f>IF('Appraisal Inputs'!X499="","",'Appraisal Inputs'!X499)</f>
        <v/>
      </c>
      <c r="AO27" s="816" t="str">
        <f>IF('Appraisal Inputs'!X500="","",'Appraisal Inputs'!X500)</f>
        <v/>
      </c>
      <c r="AP27" s="101"/>
    </row>
    <row r="28" spans="1:42" ht="14.25" thickTop="1" thickBot="1" x14ac:dyDescent="0.25">
      <c r="A28" s="765">
        <v>1</v>
      </c>
      <c r="C28" s="817" t="s">
        <v>403</v>
      </c>
      <c r="D28" s="823"/>
      <c r="E28" s="818"/>
      <c r="F28" s="818"/>
      <c r="G28" s="818"/>
      <c r="H28" s="818"/>
      <c r="I28" s="823"/>
      <c r="J28" s="818"/>
      <c r="K28" s="818"/>
      <c r="L28" s="818"/>
      <c r="M28" s="818"/>
      <c r="N28" s="818"/>
      <c r="O28" s="818"/>
      <c r="P28" s="818"/>
      <c r="Q28" s="818"/>
      <c r="R28" s="818"/>
      <c r="S28" s="818"/>
      <c r="T28" s="818"/>
      <c r="U28" s="818"/>
      <c r="V28" s="823"/>
      <c r="W28" s="818"/>
      <c r="X28" s="818"/>
      <c r="Y28" s="818"/>
      <c r="Z28" s="818"/>
      <c r="AA28" s="818"/>
      <c r="AB28" s="818"/>
      <c r="AC28" s="818"/>
      <c r="AD28" s="768" t="str">
        <f>IFERROR(AVERAGE(AD8:AD27),"-")</f>
        <v>-</v>
      </c>
      <c r="AE28" s="769" t="str">
        <f>IFERROR(AVERAGE(AE8:AE27),"-")</f>
        <v>-</v>
      </c>
      <c r="AF28" s="819"/>
      <c r="AG28" s="819"/>
      <c r="AH28" s="768" t="str">
        <f>IFERROR(AVERAGE(AH8:AH27),"-")</f>
        <v>-</v>
      </c>
      <c r="AI28" s="769" t="str">
        <f>IFERROR(AVERAGE(AI8:AI27),"-")</f>
        <v>-</v>
      </c>
      <c r="AJ28" s="819"/>
      <c r="AK28" s="819"/>
      <c r="AL28" s="820" t="str">
        <f>IFERROR(AVERAGE(AL8:AL27),"-")</f>
        <v>-</v>
      </c>
      <c r="AM28" s="770" t="str">
        <f>IFERROR(AVERAGE(AM8:AM27),"-")</f>
        <v>-</v>
      </c>
      <c r="AN28" s="771" t="str">
        <f>IFERROR(AVERAGE(AN8:AN27),"-")</f>
        <v>-</v>
      </c>
      <c r="AO28" s="821"/>
      <c r="AP28" s="101"/>
    </row>
  </sheetData>
  <autoFilter ref="A1:A28" xr:uid="{007A4055-AB84-42FC-A042-245C1A693D45}"/>
  <mergeCells count="2">
    <mergeCell ref="J3:N3"/>
    <mergeCell ref="O3:S3"/>
  </mergeCell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64" id="{5A96893F-158C-4738-8E84-FBD178A46500}">
            <xm:f>'Appraisal Inputs'!$Q$11="No"</xm:f>
            <x14:dxf>
              <fill>
                <patternFill>
                  <bgColor theme="1" tint="0.499984740745262"/>
                </patternFill>
              </fill>
            </x14:dxf>
          </x14:cfRule>
          <xm:sqref>C7:AO7</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14AF6-C374-41D8-B2AA-69AC9E6B3ED3}">
  <sheetPr codeName="Sheet2">
    <tabColor theme="9" tint="-0.249977111117893"/>
  </sheetPr>
  <dimension ref="A1:BK507"/>
  <sheetViews>
    <sheetView showGridLines="0" tabSelected="1" zoomScaleNormal="100" workbookViewId="0">
      <pane ySplit="1" topLeftCell="A2" activePane="bottomLeft" state="frozen"/>
      <selection activeCell="O1" sqref="O1:O1048576"/>
      <selection pane="bottomLeft" activeCell="D3" sqref="D3"/>
    </sheetView>
  </sheetViews>
  <sheetFormatPr defaultColWidth="9.140625" defaultRowHeight="12.75" x14ac:dyDescent="0.2"/>
  <cols>
    <col min="1" max="1" width="2.7109375" style="623" customWidth="1"/>
    <col min="2" max="2" width="2.7109375" style="911" customWidth="1"/>
    <col min="3" max="3" width="30.7109375" style="19" customWidth="1"/>
    <col min="4" max="63" width="10.85546875" style="20" customWidth="1"/>
    <col min="64" max="16384" width="9.140625" style="20"/>
  </cols>
  <sheetData>
    <row r="1" spans="1:43" s="86" customFormat="1" ht="62.25" customHeight="1" x14ac:dyDescent="0.2">
      <c r="A1" s="911"/>
      <c r="B1" s="911"/>
      <c r="C1" s="794"/>
    </row>
    <row r="2" spans="1:43" s="86" customFormat="1" ht="15.75" x14ac:dyDescent="0.25">
      <c r="A2" s="622">
        <v>1</v>
      </c>
      <c r="B2" s="912"/>
      <c r="C2" s="927" t="s">
        <v>7539</v>
      </c>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c r="AN2" s="928"/>
      <c r="AO2" s="928"/>
      <c r="AP2" s="928"/>
      <c r="AQ2" s="928"/>
    </row>
    <row r="3" spans="1:43" x14ac:dyDescent="0.2">
      <c r="A3" s="622">
        <v>1</v>
      </c>
      <c r="B3" s="913"/>
      <c r="C3" s="919" t="s">
        <v>0</v>
      </c>
      <c r="D3" s="1164" t="str">
        <f>IF('Data Transfer Inputs'!G2="Blank","",'Data Transfer Inputs'!G2)</f>
        <v/>
      </c>
      <c r="E3" s="1165"/>
      <c r="F3" s="1165"/>
      <c r="G3" s="1166"/>
      <c r="K3" s="22"/>
      <c r="S3" s="863"/>
      <c r="T3" s="864"/>
      <c r="U3" s="865"/>
      <c r="V3" s="864"/>
      <c r="W3" s="864"/>
      <c r="X3" s="866"/>
    </row>
    <row r="4" spans="1:43" x14ac:dyDescent="0.2">
      <c r="A4" s="622">
        <v>1</v>
      </c>
      <c r="B4" s="913"/>
      <c r="C4" s="919" t="s">
        <v>1</v>
      </c>
      <c r="D4" s="1164" t="str">
        <f>IF('Data Transfer Inputs'!G3="Blank","",'Data Transfer Inputs'!G3)</f>
        <v/>
      </c>
      <c r="E4" s="1165"/>
      <c r="F4" s="1165"/>
      <c r="G4" s="1166"/>
      <c r="K4" s="22"/>
      <c r="S4" s="867"/>
      <c r="T4" s="868"/>
      <c r="U4" s="869"/>
      <c r="V4" s="868"/>
      <c r="W4" s="868"/>
      <c r="X4" s="870"/>
    </row>
    <row r="5" spans="1:43" x14ac:dyDescent="0.2">
      <c r="A5" s="622">
        <v>1</v>
      </c>
      <c r="B5" s="913"/>
      <c r="C5" s="919" t="s">
        <v>2</v>
      </c>
      <c r="D5" s="624" t="str">
        <f>IF('Data Transfer Inputs'!G4="Blank","",'Data Transfer Inputs'!G4)</f>
        <v/>
      </c>
      <c r="H5" s="282" t="s">
        <v>438</v>
      </c>
      <c r="I5" s="624" t="str">
        <f>IF('Data Transfer Inputs'!G18="Blank","",'Data Transfer Inputs'!G18)</f>
        <v>Select ▼</v>
      </c>
      <c r="K5" s="22"/>
      <c r="P5" s="282" t="s">
        <v>160</v>
      </c>
      <c r="Q5" s="624" t="str">
        <f>IF('Data Transfer Inputs'!G30="Blank","",'Data Transfer Inputs'!G30)</f>
        <v>Select ▼</v>
      </c>
      <c r="S5" s="867"/>
      <c r="T5" s="868"/>
      <c r="U5" s="868"/>
      <c r="V5" s="868"/>
      <c r="W5" s="868"/>
      <c r="X5" s="870"/>
    </row>
    <row r="6" spans="1:43" x14ac:dyDescent="0.2">
      <c r="A6" s="622">
        <v>1</v>
      </c>
      <c r="B6" s="913"/>
      <c r="C6" s="919" t="s">
        <v>3</v>
      </c>
      <c r="D6" s="624" t="str">
        <f>IF('Data Transfer Inputs'!G5="Blank","",'Data Transfer Inputs'!G5)</f>
        <v>Select ▼</v>
      </c>
      <c r="H6" s="282" t="s">
        <v>235</v>
      </c>
      <c r="I6" s="323" t="str">
        <f>IF('Data Transfer Inputs'!G19="Blank","",'Data Transfer Inputs'!G19)</f>
        <v/>
      </c>
      <c r="K6" s="22"/>
      <c r="P6" s="282" t="s">
        <v>157</v>
      </c>
      <c r="Q6" s="624" t="str">
        <f>IF('Data Transfer Inputs'!G31="Blank","",'Data Transfer Inputs'!G31)</f>
        <v>Select ▼</v>
      </c>
      <c r="S6" s="867"/>
      <c r="T6" s="868"/>
      <c r="U6" s="868"/>
      <c r="V6" s="868"/>
      <c r="W6" s="868"/>
      <c r="X6" s="870"/>
    </row>
    <row r="7" spans="1:43" x14ac:dyDescent="0.2">
      <c r="A7" s="622">
        <v>1</v>
      </c>
      <c r="B7" s="913"/>
      <c r="C7" s="919" t="s">
        <v>13</v>
      </c>
      <c r="D7" s="624" t="str">
        <f>IF('Data Transfer Inputs'!G6="Blank","",'Data Transfer Inputs'!G6)</f>
        <v/>
      </c>
      <c r="H7" s="282" t="s">
        <v>455</v>
      </c>
      <c r="I7" s="322" t="str">
        <f>IF('Data Transfer Inputs'!G20="Blank","",'Data Transfer Inputs'!G20)</f>
        <v/>
      </c>
      <c r="K7" s="22"/>
      <c r="P7" s="282" t="s">
        <v>158</v>
      </c>
      <c r="Q7" s="624" t="str">
        <f>IF('Data Transfer Inputs'!G32="Blank","",'Data Transfer Inputs'!G32)</f>
        <v>Select ▼</v>
      </c>
      <c r="S7" s="867"/>
      <c r="T7" s="868"/>
      <c r="U7" s="868"/>
      <c r="V7" s="868"/>
      <c r="W7" s="868"/>
      <c r="X7" s="870"/>
    </row>
    <row r="8" spans="1:43" x14ac:dyDescent="0.2">
      <c r="A8" s="622">
        <v>1</v>
      </c>
      <c r="B8" s="913"/>
      <c r="C8" s="919" t="s">
        <v>14</v>
      </c>
      <c r="D8" s="662" t="str">
        <f>IF('Data Transfer Inputs'!G7="Blank","",'Data Transfer Inputs'!G7)</f>
        <v/>
      </c>
      <c r="H8" s="282" t="s">
        <v>473</v>
      </c>
      <c r="I8" s="32" t="str">
        <f>IF('Data Transfer Inputs'!G21="Blank","",'Data Transfer Inputs'!G21)</f>
        <v>Select ▼</v>
      </c>
      <c r="K8" s="22"/>
      <c r="P8" s="282" t="s">
        <v>159</v>
      </c>
      <c r="Q8" s="624" t="str">
        <f>IF('Data Transfer Inputs'!G33="Blank","",'Data Transfer Inputs'!G33)</f>
        <v>Select ▼</v>
      </c>
      <c r="S8" s="867"/>
      <c r="T8" s="868"/>
      <c r="U8" s="868"/>
      <c r="V8" s="868"/>
      <c r="W8" s="868"/>
      <c r="X8" s="870"/>
    </row>
    <row r="9" spans="1:43" x14ac:dyDescent="0.2">
      <c r="A9" s="622">
        <v>1</v>
      </c>
      <c r="B9" s="913"/>
      <c r="C9" s="919" t="s">
        <v>10</v>
      </c>
      <c r="D9" s="624" t="str">
        <f>IF('Data Transfer Inputs'!G8="Blank","",'Data Transfer Inputs'!G8)</f>
        <v/>
      </c>
      <c r="H9" s="282" t="s">
        <v>152</v>
      </c>
      <c r="I9" s="625" t="str">
        <f>IF('Data Transfer Inputs'!G22="Blank","",'Data Transfer Inputs'!G22)</f>
        <v/>
      </c>
      <c r="K9" s="22"/>
      <c r="P9" s="282" t="s">
        <v>271</v>
      </c>
      <c r="Q9" s="624" t="str">
        <f>IF('Data Transfer Inputs'!G34="Blank","",'Data Transfer Inputs'!G34)</f>
        <v>Select ▼</v>
      </c>
      <c r="S9" s="867"/>
      <c r="T9" s="868"/>
      <c r="U9" s="868"/>
      <c r="V9" s="868"/>
      <c r="W9" s="868"/>
      <c r="X9" s="870"/>
    </row>
    <row r="10" spans="1:43" x14ac:dyDescent="0.2">
      <c r="A10" s="622">
        <v>1</v>
      </c>
      <c r="B10" s="913"/>
      <c r="C10" s="919" t="s">
        <v>151</v>
      </c>
      <c r="D10" s="9" t="str">
        <f>IF('Data Transfer Inputs'!G9="Blank","",'Data Transfer Inputs'!G9)</f>
        <v/>
      </c>
      <c r="J10" s="21"/>
      <c r="K10" s="22"/>
      <c r="P10" s="282" t="s">
        <v>7545</v>
      </c>
      <c r="Q10" s="624" t="str">
        <f>IF('Data Transfer Inputs'!G35="Blank","",'Data Transfer Inputs'!G35)</f>
        <v/>
      </c>
      <c r="S10" s="867"/>
      <c r="T10" s="868"/>
      <c r="U10" s="868"/>
      <c r="V10" s="868"/>
      <c r="W10" s="868"/>
      <c r="X10" s="870"/>
    </row>
    <row r="11" spans="1:43" x14ac:dyDescent="0.2">
      <c r="A11" s="622">
        <v>1</v>
      </c>
      <c r="B11" s="913"/>
      <c r="C11" s="919" t="s">
        <v>80</v>
      </c>
      <c r="D11" s="624" t="str">
        <f>IF('Data Transfer Inputs'!G10="Blank","",'Data Transfer Inputs'!G10)</f>
        <v>Select ▼</v>
      </c>
      <c r="H11" s="282" t="s">
        <v>461</v>
      </c>
      <c r="I11" s="322" t="str">
        <f>IF('Data Transfer Inputs'!G23="Blank","",'Data Transfer Inputs'!G23)</f>
        <v/>
      </c>
      <c r="J11" s="585"/>
      <c r="P11" s="282" t="s">
        <v>401</v>
      </c>
      <c r="Q11" s="624" t="str">
        <f>IF('Data Transfer Inputs'!G36="Blank","",'Data Transfer Inputs'!G36)</f>
        <v>Select ▼</v>
      </c>
      <c r="S11" s="876" t="s">
        <v>457</v>
      </c>
      <c r="T11" s="874"/>
      <c r="U11" s="874"/>
      <c r="V11" s="874"/>
      <c r="W11" s="874"/>
      <c r="X11" s="875"/>
    </row>
    <row r="12" spans="1:43" x14ac:dyDescent="0.2">
      <c r="A12" s="622">
        <v>1</v>
      </c>
      <c r="B12" s="913"/>
      <c r="C12" s="919" t="s">
        <v>12</v>
      </c>
      <c r="D12" s="624" t="str">
        <f>IF('Data Transfer Inputs'!G11="Blank","",'Data Transfer Inputs'!G11)</f>
        <v>Select ▼</v>
      </c>
      <c r="H12" s="282" t="s">
        <v>462</v>
      </c>
      <c r="I12" s="322" t="str">
        <f>IF('Data Transfer Inputs'!G24="Blank","",'Data Transfer Inputs'!G24)</f>
        <v/>
      </c>
      <c r="J12" s="585"/>
      <c r="K12" s="22"/>
      <c r="P12" s="282" t="s">
        <v>456</v>
      </c>
      <c r="Q12" s="624" t="str">
        <f>IF('Data Transfer Inputs'!G37="Blank","",'Data Transfer Inputs'!G37)</f>
        <v>Select ▼</v>
      </c>
      <c r="S12" s="867"/>
      <c r="T12" s="868"/>
      <c r="U12" s="868"/>
      <c r="V12" s="868"/>
      <c r="W12" s="868"/>
      <c r="X12" s="870"/>
    </row>
    <row r="13" spans="1:43" x14ac:dyDescent="0.2">
      <c r="A13" s="622">
        <v>1</v>
      </c>
      <c r="B13" s="913"/>
      <c r="C13" s="919" t="s">
        <v>11</v>
      </c>
      <c r="D13" s="624" t="str">
        <f>IF('Data Transfer Inputs'!G12="Blank","",'Data Transfer Inputs'!G12)</f>
        <v/>
      </c>
      <c r="H13" s="282" t="s">
        <v>463</v>
      </c>
      <c r="I13" s="322" t="str">
        <f>IF('Data Transfer Inputs'!G25="Blank","",'Data Transfer Inputs'!G25)</f>
        <v/>
      </c>
      <c r="J13" s="585"/>
      <c r="S13" s="867"/>
      <c r="T13" s="868"/>
      <c r="U13" s="868"/>
      <c r="V13" s="868"/>
      <c r="W13" s="868"/>
      <c r="X13" s="870"/>
    </row>
    <row r="14" spans="1:43" x14ac:dyDescent="0.2">
      <c r="A14" s="622">
        <v>1</v>
      </c>
      <c r="B14" s="913"/>
      <c r="H14" s="282" t="s">
        <v>458</v>
      </c>
      <c r="I14" s="322" t="str">
        <f>IF('Data Transfer Inputs'!G26="Blank","",'Data Transfer Inputs'!G26)</f>
        <v/>
      </c>
      <c r="J14" s="585"/>
      <c r="S14" s="867"/>
      <c r="T14" s="868"/>
      <c r="U14" s="868"/>
      <c r="V14" s="868"/>
      <c r="W14" s="868"/>
      <c r="X14" s="870"/>
    </row>
    <row r="15" spans="1:43" x14ac:dyDescent="0.2">
      <c r="A15" s="622">
        <v>1</v>
      </c>
      <c r="B15" s="913"/>
      <c r="C15" s="282" t="s">
        <v>270</v>
      </c>
      <c r="D15" s="10" t="str">
        <f>IF('Data Transfer Inputs'!G13="Blank","",'Data Transfer Inputs'!G13)</f>
        <v/>
      </c>
      <c r="H15" s="282" t="s">
        <v>459</v>
      </c>
      <c r="I15" s="322" t="str">
        <f>IF('Data Transfer Inputs'!G27="Blank","",'Data Transfer Inputs'!G27)</f>
        <v/>
      </c>
      <c r="J15" s="605"/>
      <c r="S15" s="867"/>
      <c r="T15" s="868"/>
      <c r="U15" s="868"/>
      <c r="V15" s="868"/>
      <c r="W15" s="868"/>
      <c r="X15" s="870"/>
    </row>
    <row r="16" spans="1:43" x14ac:dyDescent="0.2">
      <c r="A16" s="622">
        <v>1</v>
      </c>
      <c r="B16" s="913"/>
      <c r="C16" s="282" t="s">
        <v>8</v>
      </c>
      <c r="D16" s="10" t="str">
        <f>IF('Data Transfer Inputs'!G14="Blank","",'Data Transfer Inputs'!G14)</f>
        <v/>
      </c>
      <c r="H16" s="282" t="s">
        <v>464</v>
      </c>
      <c r="I16" s="322" t="str">
        <f>IF('Data Transfer Inputs'!G28="Blank","",'Data Transfer Inputs'!G28)</f>
        <v/>
      </c>
      <c r="J16" s="605"/>
      <c r="S16" s="867"/>
      <c r="T16" s="868"/>
      <c r="U16" s="868"/>
      <c r="V16" s="868"/>
      <c r="W16" s="868"/>
      <c r="X16" s="870"/>
    </row>
    <row r="17" spans="1:43" x14ac:dyDescent="0.2">
      <c r="A17" s="622">
        <v>1</v>
      </c>
      <c r="B17" s="913"/>
      <c r="C17" s="282" t="s">
        <v>9</v>
      </c>
      <c r="D17" s="10" t="str">
        <f>IF('Data Transfer Inputs'!G15="Blank","",'Data Transfer Inputs'!G15)</f>
        <v/>
      </c>
      <c r="H17" s="282" t="s">
        <v>460</v>
      </c>
      <c r="I17" s="322" t="str">
        <f>IF('Data Transfer Inputs'!G29="Blank","",'Data Transfer Inputs'!G29)</f>
        <v/>
      </c>
      <c r="J17" s="605"/>
      <c r="S17" s="867"/>
      <c r="T17" s="868"/>
      <c r="U17" s="868"/>
      <c r="V17" s="868"/>
      <c r="W17" s="868"/>
      <c r="X17" s="870"/>
    </row>
    <row r="18" spans="1:43" x14ac:dyDescent="0.2">
      <c r="A18" s="622">
        <v>1</v>
      </c>
      <c r="B18" s="913"/>
      <c r="C18" s="282" t="s">
        <v>7</v>
      </c>
      <c r="D18" s="624" t="str">
        <f>IF('Data Transfer Inputs'!G16="Blank","",'Data Transfer Inputs'!G16)</f>
        <v/>
      </c>
      <c r="J18" s="605"/>
      <c r="S18" s="867"/>
      <c r="T18" s="868"/>
      <c r="U18" s="868"/>
      <c r="V18" s="868"/>
      <c r="W18" s="868"/>
      <c r="X18" s="870"/>
    </row>
    <row r="19" spans="1:43" x14ac:dyDescent="0.2">
      <c r="A19" s="622">
        <v>1</v>
      </c>
      <c r="B19" s="913"/>
      <c r="C19" s="282" t="s">
        <v>269</v>
      </c>
      <c r="D19" s="624" t="str">
        <f>IF('Data Transfer Inputs'!G17="Blank","",'Data Transfer Inputs'!G17)</f>
        <v/>
      </c>
      <c r="S19" s="871"/>
      <c r="T19" s="872"/>
      <c r="U19" s="872"/>
      <c r="V19" s="872"/>
      <c r="W19" s="872"/>
      <c r="X19" s="873"/>
    </row>
    <row r="20" spans="1:43" x14ac:dyDescent="0.2">
      <c r="A20" s="622">
        <v>1</v>
      </c>
      <c r="B20" s="913"/>
    </row>
    <row r="21" spans="1:43" x14ac:dyDescent="0.2">
      <c r="A21" s="622">
        <v>0</v>
      </c>
      <c r="B21" s="913"/>
      <c r="C21" s="921" t="s">
        <v>7573</v>
      </c>
      <c r="D21" s="920"/>
      <c r="E21" s="920"/>
      <c r="F21" s="920"/>
      <c r="G21" s="920"/>
      <c r="H21" s="920"/>
      <c r="I21" s="920"/>
      <c r="J21" s="920"/>
      <c r="K21" s="920"/>
      <c r="L21" s="920"/>
      <c r="M21" s="920"/>
      <c r="N21" s="920"/>
      <c r="O21" s="920"/>
      <c r="P21" s="920"/>
      <c r="Q21" s="922"/>
    </row>
    <row r="22" spans="1:43" x14ac:dyDescent="0.2">
      <c r="A22" s="622">
        <v>0</v>
      </c>
      <c r="B22" s="913"/>
      <c r="C22" s="923" t="s">
        <v>7576</v>
      </c>
      <c r="D22" s="546"/>
      <c r="E22" s="546"/>
      <c r="F22" s="546"/>
      <c r="G22" s="546"/>
      <c r="H22" s="546"/>
      <c r="I22" s="546"/>
      <c r="J22" s="546"/>
      <c r="K22" s="546"/>
      <c r="L22" s="546"/>
      <c r="M22" s="546"/>
      <c r="N22" s="546"/>
      <c r="O22" s="546"/>
      <c r="P22" s="546"/>
      <c r="Q22" s="528"/>
    </row>
    <row r="23" spans="1:43" x14ac:dyDescent="0.2">
      <c r="A23" s="622">
        <v>0</v>
      </c>
      <c r="B23" s="913"/>
      <c r="C23" s="924" t="s">
        <v>7578</v>
      </c>
      <c r="D23" s="86"/>
      <c r="E23" s="86"/>
      <c r="F23" s="86"/>
      <c r="G23" s="86"/>
      <c r="H23" s="86"/>
      <c r="I23" s="86"/>
      <c r="J23" s="86"/>
      <c r="K23" s="86"/>
      <c r="L23" s="86"/>
      <c r="M23" s="86"/>
      <c r="N23" s="86"/>
      <c r="O23" s="86"/>
      <c r="P23" s="86"/>
      <c r="Q23" s="925"/>
    </row>
    <row r="24" spans="1:43" x14ac:dyDescent="0.2">
      <c r="A24" s="622">
        <v>0</v>
      </c>
      <c r="B24" s="913"/>
      <c r="C24" s="924" t="s">
        <v>7574</v>
      </c>
      <c r="D24" s="86"/>
      <c r="E24" s="86"/>
      <c r="F24" s="86"/>
      <c r="G24" s="86"/>
      <c r="H24" s="86"/>
      <c r="I24" s="86"/>
      <c r="J24" s="86"/>
      <c r="K24" s="86"/>
      <c r="L24" s="86"/>
      <c r="M24" s="86"/>
      <c r="N24" s="86"/>
      <c r="O24" s="86"/>
      <c r="P24" s="86"/>
      <c r="Q24" s="925"/>
    </row>
    <row r="25" spans="1:43" x14ac:dyDescent="0.2">
      <c r="A25" s="622">
        <v>0</v>
      </c>
      <c r="B25" s="913"/>
      <c r="C25" s="924" t="s">
        <v>7575</v>
      </c>
      <c r="D25" s="86"/>
      <c r="E25" s="86"/>
      <c r="F25" s="86"/>
      <c r="G25" s="86"/>
      <c r="H25" s="86"/>
      <c r="I25" s="86"/>
      <c r="J25" s="86"/>
      <c r="K25" s="86"/>
      <c r="L25" s="86"/>
      <c r="M25" s="86"/>
      <c r="N25" s="86"/>
      <c r="O25" s="86"/>
      <c r="P25" s="86"/>
      <c r="Q25" s="925"/>
    </row>
    <row r="26" spans="1:43" x14ac:dyDescent="0.2">
      <c r="A26" s="622">
        <v>0</v>
      </c>
      <c r="B26" s="913"/>
      <c r="C26" s="924" t="s">
        <v>7577</v>
      </c>
      <c r="D26" s="86"/>
      <c r="E26" s="86"/>
      <c r="F26" s="86"/>
      <c r="G26" s="86"/>
      <c r="H26" s="86"/>
      <c r="I26" s="86"/>
      <c r="J26" s="86"/>
      <c r="K26" s="86"/>
      <c r="L26" s="86"/>
      <c r="M26" s="86"/>
      <c r="N26" s="86"/>
      <c r="O26" s="86"/>
      <c r="P26" s="86"/>
      <c r="Q26" s="925"/>
    </row>
    <row r="27" spans="1:43" x14ac:dyDescent="0.2">
      <c r="A27" s="622">
        <v>0</v>
      </c>
      <c r="B27" s="913"/>
      <c r="C27" s="926" t="s">
        <v>7602</v>
      </c>
      <c r="D27" s="547"/>
      <c r="E27" s="547"/>
      <c r="F27" s="547"/>
      <c r="G27" s="547"/>
      <c r="H27" s="547"/>
      <c r="I27" s="547"/>
      <c r="J27" s="547"/>
      <c r="K27" s="547"/>
      <c r="L27" s="547"/>
      <c r="M27" s="547"/>
      <c r="N27" s="547"/>
      <c r="O27" s="547"/>
      <c r="P27" s="547"/>
      <c r="Q27" s="182"/>
    </row>
    <row r="28" spans="1:43" x14ac:dyDescent="0.2">
      <c r="A28" s="622">
        <v>0</v>
      </c>
      <c r="B28" s="913"/>
      <c r="D28" s="86"/>
      <c r="E28" s="86"/>
      <c r="F28" s="86"/>
      <c r="G28" s="86"/>
      <c r="H28" s="86"/>
      <c r="I28" s="86"/>
      <c r="J28" s="86"/>
      <c r="K28" s="86"/>
      <c r="L28" s="86"/>
      <c r="M28" s="86"/>
      <c r="N28" s="86"/>
      <c r="O28" s="86"/>
      <c r="P28" s="86"/>
      <c r="Q28" s="86"/>
    </row>
    <row r="29" spans="1:43" x14ac:dyDescent="0.2">
      <c r="A29" s="622">
        <v>0</v>
      </c>
      <c r="B29" s="913"/>
    </row>
    <row r="30" spans="1:43" s="86" customFormat="1" ht="15.75" x14ac:dyDescent="0.25">
      <c r="A30" s="622">
        <v>1</v>
      </c>
      <c r="B30" s="914"/>
      <c r="C30" s="929" t="s">
        <v>162</v>
      </c>
      <c r="D30" s="327"/>
      <c r="E30" s="327"/>
      <c r="F30" s="327"/>
      <c r="G30" s="327"/>
      <c r="H30" s="327"/>
      <c r="I30" s="327"/>
      <c r="J30" s="327"/>
      <c r="K30" s="327"/>
      <c r="L30" s="327"/>
      <c r="M30" s="327"/>
      <c r="N30" s="930"/>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row>
    <row r="31" spans="1:43" ht="12.75" customHeight="1" x14ac:dyDescent="0.2">
      <c r="A31" s="622">
        <v>1</v>
      </c>
      <c r="B31" s="913"/>
      <c r="C31" s="824" t="s">
        <v>40</v>
      </c>
      <c r="D31" s="528"/>
      <c r="E31" s="304" t="s">
        <v>163</v>
      </c>
      <c r="F31" s="931"/>
      <c r="G31" s="932" t="s">
        <v>164</v>
      </c>
      <c r="H31" s="304"/>
      <c r="I31" s="525"/>
      <c r="J31" s="525"/>
      <c r="K31" s="525"/>
      <c r="L31" s="525"/>
      <c r="O31" s="862"/>
      <c r="P31" s="862"/>
      <c r="Q31" s="862"/>
      <c r="R31" s="862"/>
      <c r="S31" s="862"/>
      <c r="T31" s="862"/>
      <c r="U31" s="862"/>
      <c r="V31" s="862"/>
      <c r="W31" s="862"/>
    </row>
    <row r="32" spans="1:43" x14ac:dyDescent="0.2">
      <c r="A32" s="622">
        <v>1</v>
      </c>
      <c r="B32" s="913"/>
      <c r="C32" s="933"/>
      <c r="D32" s="934" t="s">
        <v>41</v>
      </c>
      <c r="E32" s="935" t="s">
        <v>42</v>
      </c>
      <c r="F32" s="537" t="s">
        <v>273</v>
      </c>
      <c r="G32" s="537" t="s">
        <v>42</v>
      </c>
      <c r="H32" s="936" t="s">
        <v>273</v>
      </c>
      <c r="I32" s="937" t="s">
        <v>145</v>
      </c>
      <c r="J32" s="937" t="s">
        <v>43</v>
      </c>
      <c r="K32" s="937" t="s">
        <v>138</v>
      </c>
      <c r="L32" s="937" t="s">
        <v>144</v>
      </c>
      <c r="O32" s="862"/>
      <c r="P32" s="862"/>
      <c r="Q32" s="862"/>
      <c r="R32" s="862"/>
      <c r="S32" s="862"/>
      <c r="T32" s="862"/>
      <c r="U32" s="862"/>
      <c r="V32" s="862"/>
      <c r="W32" s="862"/>
    </row>
    <row r="33" spans="1:26" ht="15" x14ac:dyDescent="0.25">
      <c r="A33" s="622">
        <f>IF(F33="",0,1)</f>
        <v>0</v>
      </c>
      <c r="B33" s="913"/>
      <c r="C33" s="626" t="str">
        <f>IF('Data Transfer Inputs'!G38="Blank","",'Data Transfer Inputs'!G38)</f>
        <v>Select ▼</v>
      </c>
      <c r="D33" s="32" t="str">
        <f>IF('Data Transfer Inputs'!G68="Blank","",'Data Transfer Inputs'!G68)</f>
        <v>Select ▼</v>
      </c>
      <c r="E33" s="3" t="str">
        <f>IF('Data Transfer Inputs'!G98="Blank","",'Data Transfer Inputs'!G98)</f>
        <v/>
      </c>
      <c r="F33" s="3" t="str">
        <f>IF('Data Transfer Inputs'!G128="Blank","",'Data Transfer Inputs'!G128)</f>
        <v/>
      </c>
      <c r="G33" s="3" t="str">
        <f>IF('Data Transfer Inputs'!G158="Blank","",'Data Transfer Inputs'!G158)</f>
        <v/>
      </c>
      <c r="H33" s="3" t="str">
        <f>IF('Data Transfer Inputs'!G188="Blank","",'Data Transfer Inputs'!G188)</f>
        <v/>
      </c>
      <c r="I33" s="32" t="str">
        <f>IF('Data Transfer Inputs'!G218="Blank","",'Data Transfer Inputs'!G218)</f>
        <v>Select ▼</v>
      </c>
      <c r="J33" s="13" t="str">
        <f>IF('Data Transfer Inputs'!G248="Blank","",'Data Transfer Inputs'!G248)</f>
        <v/>
      </c>
      <c r="K33" s="938" t="str">
        <f>IF(C33="Select ▼","-","Unit Type 1")</f>
        <v>-</v>
      </c>
      <c r="L33" s="49" t="str">
        <f>IF('Data Transfer Inputs'!G278="Blank","",'Data Transfer Inputs'!G278)</f>
        <v/>
      </c>
      <c r="O33" s="862"/>
      <c r="P33" s="862"/>
      <c r="Q33" s="862"/>
      <c r="R33" s="862"/>
      <c r="S33" s="862"/>
      <c r="T33" s="862"/>
      <c r="U33" s="862"/>
      <c r="V33" s="862"/>
      <c r="W33" s="862"/>
      <c r="Z33" s="584"/>
    </row>
    <row r="34" spans="1:26" x14ac:dyDescent="0.2">
      <c r="A34" s="622">
        <f t="shared" ref="A34:A62" si="0">IF(F34="",0,1)</f>
        <v>0</v>
      </c>
      <c r="B34" s="913"/>
      <c r="C34" s="626" t="str">
        <f>IF('Data Transfer Inputs'!G39="Blank","",'Data Transfer Inputs'!G39)</f>
        <v>Select ▼</v>
      </c>
      <c r="D34" s="32" t="str">
        <f>IF('Data Transfer Inputs'!G69="Blank","",'Data Transfer Inputs'!G69)</f>
        <v>Select ▼</v>
      </c>
      <c r="E34" s="3" t="str">
        <f>IF('Data Transfer Inputs'!G99="Blank","",'Data Transfer Inputs'!G99)</f>
        <v/>
      </c>
      <c r="F34" s="3" t="str">
        <f>IF('Data Transfer Inputs'!G129="Blank","",'Data Transfer Inputs'!G129)</f>
        <v/>
      </c>
      <c r="G34" s="3" t="str">
        <f>IF('Data Transfer Inputs'!G159="Blank","",'Data Transfer Inputs'!G159)</f>
        <v/>
      </c>
      <c r="H34" s="3" t="str">
        <f>IF('Data Transfer Inputs'!G189="Blank","",'Data Transfer Inputs'!G189)</f>
        <v/>
      </c>
      <c r="I34" s="32" t="str">
        <f>IF('Data Transfer Inputs'!G219="Blank","",'Data Transfer Inputs'!G219)</f>
        <v>Select ▼</v>
      </c>
      <c r="J34" s="13" t="str">
        <f>IF('Data Transfer Inputs'!G249="Blank","",'Data Transfer Inputs'!G249)</f>
        <v/>
      </c>
      <c r="K34" s="939" t="str">
        <f>IF(C34="Select ▼","-","Unit Type 2")</f>
        <v>-</v>
      </c>
      <c r="L34" s="50" t="str">
        <f>IF('Data Transfer Inputs'!G279="Blank","",'Data Transfer Inputs'!G279)</f>
        <v/>
      </c>
      <c r="O34" s="862"/>
      <c r="P34" s="862"/>
      <c r="Q34" s="862"/>
      <c r="R34" s="862"/>
      <c r="S34" s="862"/>
      <c r="T34" s="862"/>
      <c r="U34" s="862"/>
      <c r="V34" s="862"/>
      <c r="W34" s="862"/>
    </row>
    <row r="35" spans="1:26" x14ac:dyDescent="0.2">
      <c r="A35" s="622">
        <f t="shared" si="0"/>
        <v>0</v>
      </c>
      <c r="B35" s="913"/>
      <c r="C35" s="626" t="str">
        <f>IF('Data Transfer Inputs'!G40="Blank","",'Data Transfer Inputs'!G40)</f>
        <v>Select ▼</v>
      </c>
      <c r="D35" s="32" t="str">
        <f>IF('Data Transfer Inputs'!G70="Blank","",'Data Transfer Inputs'!G70)</f>
        <v>Select ▼</v>
      </c>
      <c r="E35" s="3" t="str">
        <f>IF('Data Transfer Inputs'!G100="Blank","",'Data Transfer Inputs'!G100)</f>
        <v/>
      </c>
      <c r="F35" s="3" t="str">
        <f>IF('Data Transfer Inputs'!G130="Blank","",'Data Transfer Inputs'!G130)</f>
        <v/>
      </c>
      <c r="G35" s="3" t="str">
        <f>IF('Data Transfer Inputs'!G160="Blank","",'Data Transfer Inputs'!G160)</f>
        <v/>
      </c>
      <c r="H35" s="3" t="str">
        <f>IF('Data Transfer Inputs'!G190="Blank","",'Data Transfer Inputs'!G190)</f>
        <v/>
      </c>
      <c r="I35" s="32" t="str">
        <f>IF('Data Transfer Inputs'!G220="Blank","",'Data Transfer Inputs'!G220)</f>
        <v>Select ▼</v>
      </c>
      <c r="J35" s="13" t="str">
        <f>IF('Data Transfer Inputs'!G250="Blank","",'Data Transfer Inputs'!G250)</f>
        <v/>
      </c>
      <c r="K35" s="939" t="str">
        <f>IF(C35="Select ▼","-","Unit Type 3")</f>
        <v>-</v>
      </c>
      <c r="L35" s="50" t="str">
        <f>IF('Data Transfer Inputs'!G280="Blank","",'Data Transfer Inputs'!G280)</f>
        <v/>
      </c>
      <c r="O35" s="862"/>
      <c r="P35" s="862"/>
      <c r="Q35" s="862"/>
      <c r="R35" s="862"/>
      <c r="S35" s="862"/>
      <c r="T35" s="862"/>
      <c r="U35" s="862"/>
      <c r="V35" s="862"/>
      <c r="W35" s="862"/>
    </row>
    <row r="36" spans="1:26" x14ac:dyDescent="0.2">
      <c r="A36" s="622">
        <f t="shared" si="0"/>
        <v>0</v>
      </c>
      <c r="B36" s="913"/>
      <c r="C36" s="626" t="str">
        <f>IF('Data Transfer Inputs'!G41="Blank","",'Data Transfer Inputs'!G41)</f>
        <v>Select ▼</v>
      </c>
      <c r="D36" s="32" t="str">
        <f>IF('Data Transfer Inputs'!G71="Blank","",'Data Transfer Inputs'!G71)</f>
        <v>Select ▼</v>
      </c>
      <c r="E36" s="3" t="str">
        <f>IF('Data Transfer Inputs'!G101="Blank","",'Data Transfer Inputs'!G101)</f>
        <v/>
      </c>
      <c r="F36" s="3" t="str">
        <f>IF('Data Transfer Inputs'!G131="Blank","",'Data Transfer Inputs'!G131)</f>
        <v/>
      </c>
      <c r="G36" s="3" t="str">
        <f>IF('Data Transfer Inputs'!G161="Blank","",'Data Transfer Inputs'!G161)</f>
        <v/>
      </c>
      <c r="H36" s="3" t="str">
        <f>IF('Data Transfer Inputs'!G191="Blank","",'Data Transfer Inputs'!G191)</f>
        <v/>
      </c>
      <c r="I36" s="32" t="str">
        <f>IF('Data Transfer Inputs'!G221="Blank","",'Data Transfer Inputs'!G221)</f>
        <v>Select ▼</v>
      </c>
      <c r="J36" s="13" t="str">
        <f>IF('Data Transfer Inputs'!G251="Blank","",'Data Transfer Inputs'!G251)</f>
        <v/>
      </c>
      <c r="K36" s="939" t="str">
        <f>IF(C36="Select ▼","-","Unit Type 4")</f>
        <v>-</v>
      </c>
      <c r="L36" s="50" t="str">
        <f>IF('Data Transfer Inputs'!G281="Blank","",'Data Transfer Inputs'!G281)</f>
        <v/>
      </c>
      <c r="O36" s="862"/>
      <c r="P36" s="862"/>
      <c r="Q36" s="862"/>
      <c r="R36" s="862"/>
      <c r="S36" s="862"/>
      <c r="T36" s="862"/>
      <c r="U36" s="862"/>
      <c r="V36" s="862"/>
      <c r="W36" s="862"/>
    </row>
    <row r="37" spans="1:26" x14ac:dyDescent="0.2">
      <c r="A37" s="622">
        <f t="shared" si="0"/>
        <v>0</v>
      </c>
      <c r="B37" s="913"/>
      <c r="C37" s="626" t="str">
        <f>IF('Data Transfer Inputs'!G42="Blank","",'Data Transfer Inputs'!G42)</f>
        <v>Select ▼</v>
      </c>
      <c r="D37" s="32" t="str">
        <f>IF('Data Transfer Inputs'!G72="Blank","",'Data Transfer Inputs'!G72)</f>
        <v>Select ▼</v>
      </c>
      <c r="E37" s="3" t="str">
        <f>IF('Data Transfer Inputs'!G102="Blank","",'Data Transfer Inputs'!G102)</f>
        <v/>
      </c>
      <c r="F37" s="3" t="str">
        <f>IF('Data Transfer Inputs'!G132="Blank","",'Data Transfer Inputs'!G132)</f>
        <v/>
      </c>
      <c r="G37" s="3" t="str">
        <f>IF('Data Transfer Inputs'!G162="Blank","",'Data Transfer Inputs'!G162)</f>
        <v/>
      </c>
      <c r="H37" s="3" t="str">
        <f>IF('Data Transfer Inputs'!G192="Blank","",'Data Transfer Inputs'!G192)</f>
        <v/>
      </c>
      <c r="I37" s="32" t="str">
        <f>IF('Data Transfer Inputs'!G222="Blank","",'Data Transfer Inputs'!G222)</f>
        <v>Select ▼</v>
      </c>
      <c r="J37" s="13" t="str">
        <f>IF('Data Transfer Inputs'!G252="Blank","",'Data Transfer Inputs'!G252)</f>
        <v/>
      </c>
      <c r="K37" s="939" t="str">
        <f>IF(C37="Select ▼","-","Unit Type 5")</f>
        <v>-</v>
      </c>
      <c r="L37" s="50" t="str">
        <f>IF('Data Transfer Inputs'!G282="Blank","",'Data Transfer Inputs'!G282)</f>
        <v/>
      </c>
      <c r="O37" s="862"/>
      <c r="P37" s="862"/>
      <c r="Q37" s="862"/>
      <c r="R37" s="862"/>
      <c r="S37" s="862"/>
      <c r="T37" s="862"/>
      <c r="U37" s="862"/>
      <c r="V37" s="862"/>
      <c r="W37" s="862"/>
    </row>
    <row r="38" spans="1:26" x14ac:dyDescent="0.2">
      <c r="A38" s="622">
        <f t="shared" si="0"/>
        <v>0</v>
      </c>
      <c r="B38" s="913"/>
      <c r="C38" s="626" t="str">
        <f>IF('Data Transfer Inputs'!G43="Blank","",'Data Transfer Inputs'!G43)</f>
        <v>Select ▼</v>
      </c>
      <c r="D38" s="32" t="str">
        <f>IF('Data Transfer Inputs'!G73="Blank","",'Data Transfer Inputs'!G73)</f>
        <v>Select ▼</v>
      </c>
      <c r="E38" s="3" t="str">
        <f>IF('Data Transfer Inputs'!G103="Blank","",'Data Transfer Inputs'!G103)</f>
        <v/>
      </c>
      <c r="F38" s="3" t="str">
        <f>IF('Data Transfer Inputs'!G133="Blank","",'Data Transfer Inputs'!G133)</f>
        <v/>
      </c>
      <c r="G38" s="3" t="str">
        <f>IF('Data Transfer Inputs'!G163="Blank","",'Data Transfer Inputs'!G163)</f>
        <v/>
      </c>
      <c r="H38" s="3" t="str">
        <f>IF('Data Transfer Inputs'!G193="Blank","",'Data Transfer Inputs'!G193)</f>
        <v/>
      </c>
      <c r="I38" s="32" t="str">
        <f>IF('Data Transfer Inputs'!G223="Blank","",'Data Transfer Inputs'!G223)</f>
        <v>Select ▼</v>
      </c>
      <c r="J38" s="13" t="str">
        <f>IF('Data Transfer Inputs'!G253="Blank","",'Data Transfer Inputs'!G253)</f>
        <v/>
      </c>
      <c r="K38" s="939" t="str">
        <f>IF(C38="Select ▼","-","Unit Type 6")</f>
        <v>-</v>
      </c>
      <c r="L38" s="50" t="str">
        <f>IF('Data Transfer Inputs'!G283="Blank","",'Data Transfer Inputs'!G283)</f>
        <v/>
      </c>
      <c r="O38" s="862"/>
      <c r="P38" s="862"/>
      <c r="Q38" s="862"/>
      <c r="R38" s="862"/>
      <c r="S38" s="862"/>
      <c r="T38" s="862"/>
      <c r="U38" s="862"/>
      <c r="V38" s="862"/>
      <c r="W38" s="862"/>
    </row>
    <row r="39" spans="1:26" x14ac:dyDescent="0.2">
      <c r="A39" s="622">
        <f t="shared" si="0"/>
        <v>0</v>
      </c>
      <c r="B39" s="913"/>
      <c r="C39" s="626" t="str">
        <f>IF('Data Transfer Inputs'!G44="Blank","",'Data Transfer Inputs'!G44)</f>
        <v>Select ▼</v>
      </c>
      <c r="D39" s="32" t="str">
        <f>IF('Data Transfer Inputs'!G74="Blank","",'Data Transfer Inputs'!G74)</f>
        <v>Select ▼</v>
      </c>
      <c r="E39" s="3" t="str">
        <f>IF('Data Transfer Inputs'!G104="Blank","",'Data Transfer Inputs'!G104)</f>
        <v/>
      </c>
      <c r="F39" s="3" t="str">
        <f>IF('Data Transfer Inputs'!G134="Blank","",'Data Transfer Inputs'!G134)</f>
        <v/>
      </c>
      <c r="G39" s="3" t="str">
        <f>IF('Data Transfer Inputs'!G164="Blank","",'Data Transfer Inputs'!G164)</f>
        <v/>
      </c>
      <c r="H39" s="3" t="str">
        <f>IF('Data Transfer Inputs'!G194="Blank","",'Data Transfer Inputs'!G194)</f>
        <v/>
      </c>
      <c r="I39" s="32" t="str">
        <f>IF('Data Transfer Inputs'!G224="Blank","",'Data Transfer Inputs'!G224)</f>
        <v>Select ▼</v>
      </c>
      <c r="J39" s="13" t="str">
        <f>IF('Data Transfer Inputs'!G254="Blank","",'Data Transfer Inputs'!G254)</f>
        <v/>
      </c>
      <c r="K39" s="939" t="str">
        <f>IF(C39="Select ▼","-","Unit Type 7")</f>
        <v>-</v>
      </c>
      <c r="L39" s="50" t="str">
        <f>IF('Data Transfer Inputs'!G284="Blank","",'Data Transfer Inputs'!G284)</f>
        <v/>
      </c>
      <c r="O39" s="862"/>
      <c r="P39" s="862"/>
      <c r="Q39" s="862"/>
      <c r="R39" s="862"/>
      <c r="S39" s="862"/>
      <c r="T39" s="862"/>
      <c r="U39" s="862"/>
      <c r="V39" s="862"/>
      <c r="W39" s="862"/>
    </row>
    <row r="40" spans="1:26" x14ac:dyDescent="0.2">
      <c r="A40" s="622">
        <f t="shared" si="0"/>
        <v>0</v>
      </c>
      <c r="B40" s="913"/>
      <c r="C40" s="626" t="str">
        <f>IF('Data Transfer Inputs'!G45="Blank","",'Data Transfer Inputs'!G45)</f>
        <v>Select ▼</v>
      </c>
      <c r="D40" s="32" t="str">
        <f>IF('Data Transfer Inputs'!G75="Blank","",'Data Transfer Inputs'!G75)</f>
        <v>Select ▼</v>
      </c>
      <c r="E40" s="3" t="str">
        <f>IF('Data Transfer Inputs'!G105="Blank","",'Data Transfer Inputs'!G105)</f>
        <v/>
      </c>
      <c r="F40" s="3" t="str">
        <f>IF('Data Transfer Inputs'!G135="Blank","",'Data Transfer Inputs'!G135)</f>
        <v/>
      </c>
      <c r="G40" s="3" t="str">
        <f>IF('Data Transfer Inputs'!G165="Blank","",'Data Transfer Inputs'!G165)</f>
        <v/>
      </c>
      <c r="H40" s="3" t="str">
        <f>IF('Data Transfer Inputs'!G195="Blank","",'Data Transfer Inputs'!G195)</f>
        <v/>
      </c>
      <c r="I40" s="32" t="str">
        <f>IF('Data Transfer Inputs'!G225="Blank","",'Data Transfer Inputs'!G225)</f>
        <v>Select ▼</v>
      </c>
      <c r="J40" s="13" t="str">
        <f>IF('Data Transfer Inputs'!G255="Blank","",'Data Transfer Inputs'!G255)</f>
        <v/>
      </c>
      <c r="K40" s="939" t="str">
        <f>IF(C40="Select ▼","-","Unit Type 8")</f>
        <v>-</v>
      </c>
      <c r="L40" s="50" t="str">
        <f>IF('Data Transfer Inputs'!G285="Blank","",'Data Transfer Inputs'!G285)</f>
        <v/>
      </c>
      <c r="O40" s="862"/>
      <c r="P40" s="862"/>
      <c r="Q40" s="862"/>
      <c r="R40" s="862"/>
      <c r="S40" s="862"/>
      <c r="T40" s="862"/>
      <c r="U40" s="862"/>
      <c r="V40" s="862"/>
      <c r="W40" s="862"/>
    </row>
    <row r="41" spans="1:26" x14ac:dyDescent="0.2">
      <c r="A41" s="622">
        <f t="shared" si="0"/>
        <v>0</v>
      </c>
      <c r="B41" s="913"/>
      <c r="C41" s="626" t="str">
        <f>IF('Data Transfer Inputs'!G46="Blank","",'Data Transfer Inputs'!G46)</f>
        <v>Select ▼</v>
      </c>
      <c r="D41" s="32" t="str">
        <f>IF('Data Transfer Inputs'!G76="Blank","",'Data Transfer Inputs'!G76)</f>
        <v>Select ▼</v>
      </c>
      <c r="E41" s="3" t="str">
        <f>IF('Data Transfer Inputs'!G106="Blank","",'Data Transfer Inputs'!G106)</f>
        <v/>
      </c>
      <c r="F41" s="3" t="str">
        <f>IF('Data Transfer Inputs'!G136="Blank","",'Data Transfer Inputs'!G136)</f>
        <v/>
      </c>
      <c r="G41" s="3" t="str">
        <f>IF('Data Transfer Inputs'!G166="Blank","",'Data Transfer Inputs'!G166)</f>
        <v/>
      </c>
      <c r="H41" s="3" t="str">
        <f>IF('Data Transfer Inputs'!G196="Blank","",'Data Transfer Inputs'!G196)</f>
        <v/>
      </c>
      <c r="I41" s="32" t="str">
        <f>IF('Data Transfer Inputs'!G226="Blank","",'Data Transfer Inputs'!G226)</f>
        <v>Select ▼</v>
      </c>
      <c r="J41" s="13" t="str">
        <f>IF('Data Transfer Inputs'!G256="Blank","",'Data Transfer Inputs'!G256)</f>
        <v/>
      </c>
      <c r="K41" s="939" t="str">
        <f>IF(C41="Select ▼","-","Unit Type 9")</f>
        <v>-</v>
      </c>
      <c r="L41" s="50" t="str">
        <f>IF('Data Transfer Inputs'!G286="Blank","",'Data Transfer Inputs'!G286)</f>
        <v/>
      </c>
      <c r="O41" s="862"/>
      <c r="P41" s="862"/>
      <c r="Q41" s="862"/>
      <c r="R41" s="862"/>
      <c r="S41" s="862"/>
      <c r="T41" s="862"/>
      <c r="U41" s="862"/>
      <c r="V41" s="862"/>
      <c r="W41" s="862"/>
    </row>
    <row r="42" spans="1:26" x14ac:dyDescent="0.2">
      <c r="A42" s="622">
        <f t="shared" si="0"/>
        <v>0</v>
      </c>
      <c r="B42" s="913"/>
      <c r="C42" s="626" t="str">
        <f>IF('Data Transfer Inputs'!G47="Blank","",'Data Transfer Inputs'!G47)</f>
        <v>Select ▼</v>
      </c>
      <c r="D42" s="32" t="str">
        <f>IF('Data Transfer Inputs'!G77="Blank","",'Data Transfer Inputs'!G77)</f>
        <v>Select ▼</v>
      </c>
      <c r="E42" s="3" t="str">
        <f>IF('Data Transfer Inputs'!G107="Blank","",'Data Transfer Inputs'!G107)</f>
        <v/>
      </c>
      <c r="F42" s="3" t="str">
        <f>IF('Data Transfer Inputs'!G137="Blank","",'Data Transfer Inputs'!G137)</f>
        <v/>
      </c>
      <c r="G42" s="3" t="str">
        <f>IF('Data Transfer Inputs'!G167="Blank","",'Data Transfer Inputs'!G167)</f>
        <v/>
      </c>
      <c r="H42" s="3" t="str">
        <f>IF('Data Transfer Inputs'!G197="Blank","",'Data Transfer Inputs'!G197)</f>
        <v/>
      </c>
      <c r="I42" s="32" t="str">
        <f>IF('Data Transfer Inputs'!G227="Blank","",'Data Transfer Inputs'!G227)</f>
        <v>Select ▼</v>
      </c>
      <c r="J42" s="13" t="str">
        <f>IF('Data Transfer Inputs'!G257="Blank","",'Data Transfer Inputs'!G257)</f>
        <v/>
      </c>
      <c r="K42" s="939" t="str">
        <f>IF(C42="Select ▼","-","Unit Type 10")</f>
        <v>-</v>
      </c>
      <c r="L42" s="50" t="str">
        <f>IF('Data Transfer Inputs'!G287="Blank","",'Data Transfer Inputs'!G287)</f>
        <v/>
      </c>
      <c r="O42" s="862"/>
      <c r="P42" s="862"/>
      <c r="Q42" s="862"/>
      <c r="R42" s="862"/>
      <c r="S42" s="862"/>
      <c r="T42" s="862"/>
      <c r="U42" s="862"/>
      <c r="V42" s="862"/>
      <c r="W42" s="862"/>
    </row>
    <row r="43" spans="1:26" x14ac:dyDescent="0.2">
      <c r="A43" s="622">
        <f t="shared" si="0"/>
        <v>0</v>
      </c>
      <c r="B43" s="913"/>
      <c r="C43" s="626" t="str">
        <f>IF('Data Transfer Inputs'!G48="Blank","",'Data Transfer Inputs'!G48)</f>
        <v>Select ▼</v>
      </c>
      <c r="D43" s="32" t="str">
        <f>IF('Data Transfer Inputs'!G78="Blank","",'Data Transfer Inputs'!G78)</f>
        <v>Select ▼</v>
      </c>
      <c r="E43" s="3" t="str">
        <f>IF('Data Transfer Inputs'!G108="Blank","",'Data Transfer Inputs'!G108)</f>
        <v/>
      </c>
      <c r="F43" s="3" t="str">
        <f>IF('Data Transfer Inputs'!G138="Blank","",'Data Transfer Inputs'!G138)</f>
        <v/>
      </c>
      <c r="G43" s="3" t="str">
        <f>IF('Data Transfer Inputs'!G168="Blank","",'Data Transfer Inputs'!G168)</f>
        <v/>
      </c>
      <c r="H43" s="3" t="str">
        <f>IF('Data Transfer Inputs'!G198="Blank","",'Data Transfer Inputs'!G198)</f>
        <v/>
      </c>
      <c r="I43" s="32" t="str">
        <f>IF('Data Transfer Inputs'!G228="Blank","",'Data Transfer Inputs'!G228)</f>
        <v>Select ▼</v>
      </c>
      <c r="J43" s="13" t="str">
        <f>IF('Data Transfer Inputs'!G258="Blank","",'Data Transfer Inputs'!G258)</f>
        <v/>
      </c>
      <c r="K43" s="939" t="str">
        <f>IF(C43="Select ▼","-","Unit Type 11")</f>
        <v>-</v>
      </c>
      <c r="L43" s="50" t="str">
        <f>IF('Data Transfer Inputs'!G288="Blank","",'Data Transfer Inputs'!G288)</f>
        <v/>
      </c>
      <c r="O43" s="862"/>
      <c r="P43" s="862"/>
      <c r="Q43" s="862"/>
      <c r="R43" s="862"/>
      <c r="S43" s="862"/>
      <c r="T43" s="862"/>
      <c r="U43" s="862"/>
      <c r="V43" s="862"/>
      <c r="W43" s="862"/>
    </row>
    <row r="44" spans="1:26" x14ac:dyDescent="0.2">
      <c r="A44" s="622">
        <f t="shared" si="0"/>
        <v>0</v>
      </c>
      <c r="B44" s="913"/>
      <c r="C44" s="626" t="str">
        <f>IF('Data Transfer Inputs'!G49="Blank","",'Data Transfer Inputs'!G49)</f>
        <v>Select ▼</v>
      </c>
      <c r="D44" s="32" t="str">
        <f>IF('Data Transfer Inputs'!G79="Blank","",'Data Transfer Inputs'!G79)</f>
        <v>Select ▼</v>
      </c>
      <c r="E44" s="3" t="str">
        <f>IF('Data Transfer Inputs'!G109="Blank","",'Data Transfer Inputs'!G109)</f>
        <v/>
      </c>
      <c r="F44" s="3" t="str">
        <f>IF('Data Transfer Inputs'!G139="Blank","",'Data Transfer Inputs'!G139)</f>
        <v/>
      </c>
      <c r="G44" s="3" t="str">
        <f>IF('Data Transfer Inputs'!G169="Blank","",'Data Transfer Inputs'!G169)</f>
        <v/>
      </c>
      <c r="H44" s="3" t="str">
        <f>IF('Data Transfer Inputs'!G199="Blank","",'Data Transfer Inputs'!G199)</f>
        <v/>
      </c>
      <c r="I44" s="32" t="str">
        <f>IF('Data Transfer Inputs'!G229="Blank","",'Data Transfer Inputs'!G229)</f>
        <v>Select ▼</v>
      </c>
      <c r="J44" s="13" t="str">
        <f>IF('Data Transfer Inputs'!G259="Blank","",'Data Transfer Inputs'!G259)</f>
        <v/>
      </c>
      <c r="K44" s="939" t="str">
        <f>IF(C44="Select ▼","-","Unit Type 12")</f>
        <v>-</v>
      </c>
      <c r="L44" s="50" t="str">
        <f>IF('Data Transfer Inputs'!G289="Blank","",'Data Transfer Inputs'!G289)</f>
        <v/>
      </c>
      <c r="O44" s="862"/>
      <c r="P44" s="862"/>
      <c r="Q44" s="862"/>
      <c r="R44" s="862"/>
      <c r="S44" s="862"/>
      <c r="T44" s="862"/>
      <c r="U44" s="862"/>
      <c r="V44" s="862"/>
      <c r="W44" s="862"/>
    </row>
    <row r="45" spans="1:26" x14ac:dyDescent="0.2">
      <c r="A45" s="622">
        <f t="shared" si="0"/>
        <v>0</v>
      </c>
      <c r="B45" s="913"/>
      <c r="C45" s="626" t="str">
        <f>IF('Data Transfer Inputs'!G50="Blank","",'Data Transfer Inputs'!G50)</f>
        <v>Select ▼</v>
      </c>
      <c r="D45" s="32" t="str">
        <f>IF('Data Transfer Inputs'!G80="Blank","",'Data Transfer Inputs'!G80)</f>
        <v>Select ▼</v>
      </c>
      <c r="E45" s="3" t="str">
        <f>IF('Data Transfer Inputs'!G110="Blank","",'Data Transfer Inputs'!G110)</f>
        <v/>
      </c>
      <c r="F45" s="3" t="str">
        <f>IF('Data Transfer Inputs'!G140="Blank","",'Data Transfer Inputs'!G140)</f>
        <v/>
      </c>
      <c r="G45" s="3" t="str">
        <f>IF('Data Transfer Inputs'!G170="Blank","",'Data Transfer Inputs'!G170)</f>
        <v/>
      </c>
      <c r="H45" s="3" t="str">
        <f>IF('Data Transfer Inputs'!G200="Blank","",'Data Transfer Inputs'!G200)</f>
        <v/>
      </c>
      <c r="I45" s="32" t="str">
        <f>IF('Data Transfer Inputs'!G230="Blank","",'Data Transfer Inputs'!G230)</f>
        <v>Select ▼</v>
      </c>
      <c r="J45" s="13" t="str">
        <f>IF('Data Transfer Inputs'!G260="Blank","",'Data Transfer Inputs'!G260)</f>
        <v/>
      </c>
      <c r="K45" s="939" t="str">
        <f>IF(C45="Select ▼","-","Unit Type 13")</f>
        <v>-</v>
      </c>
      <c r="L45" s="50" t="str">
        <f>IF('Data Transfer Inputs'!G290="Blank","",'Data Transfer Inputs'!G290)</f>
        <v/>
      </c>
      <c r="O45" s="862"/>
      <c r="P45" s="862"/>
      <c r="Q45" s="862"/>
      <c r="R45" s="862"/>
      <c r="S45" s="862"/>
      <c r="T45" s="862"/>
      <c r="U45" s="862"/>
      <c r="V45" s="862"/>
      <c r="W45" s="862"/>
    </row>
    <row r="46" spans="1:26" x14ac:dyDescent="0.2">
      <c r="A46" s="622">
        <f t="shared" si="0"/>
        <v>0</v>
      </c>
      <c r="B46" s="913"/>
      <c r="C46" s="626" t="str">
        <f>IF('Data Transfer Inputs'!G51="Blank","",'Data Transfer Inputs'!G51)</f>
        <v>Select ▼</v>
      </c>
      <c r="D46" s="32" t="str">
        <f>IF('Data Transfer Inputs'!G81="Blank","",'Data Transfer Inputs'!G81)</f>
        <v>Select ▼</v>
      </c>
      <c r="E46" s="3" t="str">
        <f>IF('Data Transfer Inputs'!G111="Blank","",'Data Transfer Inputs'!G111)</f>
        <v/>
      </c>
      <c r="F46" s="3" t="str">
        <f>IF('Data Transfer Inputs'!G141="Blank","",'Data Transfer Inputs'!G141)</f>
        <v/>
      </c>
      <c r="G46" s="3" t="str">
        <f>IF('Data Transfer Inputs'!G171="Blank","",'Data Transfer Inputs'!G171)</f>
        <v/>
      </c>
      <c r="H46" s="3" t="str">
        <f>IF('Data Transfer Inputs'!G201="Blank","",'Data Transfer Inputs'!G201)</f>
        <v/>
      </c>
      <c r="I46" s="32" t="str">
        <f>IF('Data Transfer Inputs'!G231="Blank","",'Data Transfer Inputs'!G231)</f>
        <v>Select ▼</v>
      </c>
      <c r="J46" s="13" t="str">
        <f>IF('Data Transfer Inputs'!G261="Blank","",'Data Transfer Inputs'!G261)</f>
        <v/>
      </c>
      <c r="K46" s="939" t="str">
        <f>IF(C46="Select ▼","-","Unit Type 14")</f>
        <v>-</v>
      </c>
      <c r="L46" s="50" t="str">
        <f>IF('Data Transfer Inputs'!G291="Blank","",'Data Transfer Inputs'!G291)</f>
        <v/>
      </c>
      <c r="O46" s="862"/>
      <c r="P46" s="862"/>
      <c r="Q46" s="862"/>
      <c r="R46" s="862"/>
      <c r="S46" s="862"/>
      <c r="T46" s="862"/>
      <c r="U46" s="862"/>
      <c r="V46" s="862"/>
      <c r="W46" s="862"/>
    </row>
    <row r="47" spans="1:26" x14ac:dyDescent="0.2">
      <c r="A47" s="622">
        <f t="shared" si="0"/>
        <v>0</v>
      </c>
      <c r="B47" s="913"/>
      <c r="C47" s="626" t="str">
        <f>IF('Data Transfer Inputs'!G52="Blank","",'Data Transfer Inputs'!G52)</f>
        <v>Select ▼</v>
      </c>
      <c r="D47" s="32" t="str">
        <f>IF('Data Transfer Inputs'!G82="Blank","",'Data Transfer Inputs'!G82)</f>
        <v>Select ▼</v>
      </c>
      <c r="E47" s="3" t="str">
        <f>IF('Data Transfer Inputs'!G112="Blank","",'Data Transfer Inputs'!G112)</f>
        <v/>
      </c>
      <c r="F47" s="3" t="str">
        <f>IF('Data Transfer Inputs'!G142="Blank","",'Data Transfer Inputs'!G142)</f>
        <v/>
      </c>
      <c r="G47" s="3" t="str">
        <f>IF('Data Transfer Inputs'!G172="Blank","",'Data Transfer Inputs'!G172)</f>
        <v/>
      </c>
      <c r="H47" s="3" t="str">
        <f>IF('Data Transfer Inputs'!G202="Blank","",'Data Transfer Inputs'!G202)</f>
        <v/>
      </c>
      <c r="I47" s="32" t="str">
        <f>IF('Data Transfer Inputs'!G232="Blank","",'Data Transfer Inputs'!G232)</f>
        <v>Select ▼</v>
      </c>
      <c r="J47" s="13" t="str">
        <f>IF('Data Transfer Inputs'!G262="Blank","",'Data Transfer Inputs'!G262)</f>
        <v/>
      </c>
      <c r="K47" s="939" t="str">
        <f>IF(C47="Select ▼","-","Unit Type 15")</f>
        <v>-</v>
      </c>
      <c r="L47" s="50" t="str">
        <f>IF('Data Transfer Inputs'!G292="Blank","",'Data Transfer Inputs'!G292)</f>
        <v/>
      </c>
      <c r="O47" s="862"/>
      <c r="P47" s="862"/>
      <c r="Q47" s="862"/>
      <c r="R47" s="862"/>
      <c r="S47" s="862"/>
      <c r="T47" s="862"/>
      <c r="U47" s="862"/>
      <c r="V47" s="862"/>
      <c r="W47" s="862"/>
    </row>
    <row r="48" spans="1:26" x14ac:dyDescent="0.2">
      <c r="A48" s="622">
        <f t="shared" si="0"/>
        <v>0</v>
      </c>
      <c r="B48" s="913"/>
      <c r="C48" s="626" t="str">
        <f>IF('Data Transfer Inputs'!G53="Blank","",'Data Transfer Inputs'!G53)</f>
        <v>Select ▼</v>
      </c>
      <c r="D48" s="32" t="str">
        <f>IF('Data Transfer Inputs'!G83="Blank","",'Data Transfer Inputs'!G83)</f>
        <v>Select ▼</v>
      </c>
      <c r="E48" s="3" t="str">
        <f>IF('Data Transfer Inputs'!G113="Blank","",'Data Transfer Inputs'!G113)</f>
        <v/>
      </c>
      <c r="F48" s="3" t="str">
        <f>IF('Data Transfer Inputs'!G143="Blank","",'Data Transfer Inputs'!G143)</f>
        <v/>
      </c>
      <c r="G48" s="3" t="str">
        <f>IF('Data Transfer Inputs'!G173="Blank","",'Data Transfer Inputs'!G173)</f>
        <v/>
      </c>
      <c r="H48" s="3" t="str">
        <f>IF('Data Transfer Inputs'!G203="Blank","",'Data Transfer Inputs'!G203)</f>
        <v/>
      </c>
      <c r="I48" s="32" t="str">
        <f>IF('Data Transfer Inputs'!G233="Blank","",'Data Transfer Inputs'!G233)</f>
        <v>Select ▼</v>
      </c>
      <c r="J48" s="13" t="str">
        <f>IF('Data Transfer Inputs'!G263="Blank","",'Data Transfer Inputs'!G263)</f>
        <v/>
      </c>
      <c r="K48" s="939" t="str">
        <f>IF(C48="Select ▼","-","Unit Type 16")</f>
        <v>-</v>
      </c>
      <c r="L48" s="50" t="str">
        <f>IF('Data Transfer Inputs'!G293="Blank","",'Data Transfer Inputs'!G293)</f>
        <v/>
      </c>
      <c r="O48" s="862"/>
      <c r="P48" s="862"/>
      <c r="Q48" s="862"/>
      <c r="R48" s="862"/>
      <c r="S48" s="862"/>
      <c r="T48" s="862"/>
      <c r="U48" s="862"/>
      <c r="V48" s="862"/>
      <c r="W48" s="862"/>
    </row>
    <row r="49" spans="1:23" x14ac:dyDescent="0.2">
      <c r="A49" s="622">
        <f t="shared" si="0"/>
        <v>0</v>
      </c>
      <c r="B49" s="913"/>
      <c r="C49" s="626" t="str">
        <f>IF('Data Transfer Inputs'!G54="Blank","",'Data Transfer Inputs'!G54)</f>
        <v>Select ▼</v>
      </c>
      <c r="D49" s="32" t="str">
        <f>IF('Data Transfer Inputs'!G84="Blank","",'Data Transfer Inputs'!G84)</f>
        <v>Select ▼</v>
      </c>
      <c r="E49" s="3" t="str">
        <f>IF('Data Transfer Inputs'!G114="Blank","",'Data Transfer Inputs'!G114)</f>
        <v/>
      </c>
      <c r="F49" s="3" t="str">
        <f>IF('Data Transfer Inputs'!G144="Blank","",'Data Transfer Inputs'!G144)</f>
        <v/>
      </c>
      <c r="G49" s="3" t="str">
        <f>IF('Data Transfer Inputs'!G174="Blank","",'Data Transfer Inputs'!G174)</f>
        <v/>
      </c>
      <c r="H49" s="3" t="str">
        <f>IF('Data Transfer Inputs'!G204="Blank","",'Data Transfer Inputs'!G204)</f>
        <v/>
      </c>
      <c r="I49" s="32" t="str">
        <f>IF('Data Transfer Inputs'!G234="Blank","",'Data Transfer Inputs'!G234)</f>
        <v>Select ▼</v>
      </c>
      <c r="J49" s="13" t="str">
        <f>IF('Data Transfer Inputs'!G264="Blank","",'Data Transfer Inputs'!G264)</f>
        <v/>
      </c>
      <c r="K49" s="939" t="str">
        <f>IF(C49="Select ▼","-","Unit Type 17")</f>
        <v>-</v>
      </c>
      <c r="L49" s="50" t="str">
        <f>IF('Data Transfer Inputs'!G294="Blank","",'Data Transfer Inputs'!G294)</f>
        <v/>
      </c>
      <c r="O49" s="862"/>
      <c r="P49" s="862"/>
      <c r="Q49" s="862"/>
      <c r="R49" s="862"/>
      <c r="S49" s="862"/>
      <c r="T49" s="862"/>
      <c r="U49" s="862"/>
      <c r="V49" s="862"/>
      <c r="W49" s="862"/>
    </row>
    <row r="50" spans="1:23" x14ac:dyDescent="0.2">
      <c r="A50" s="622">
        <f t="shared" si="0"/>
        <v>0</v>
      </c>
      <c r="B50" s="913"/>
      <c r="C50" s="626" t="str">
        <f>IF('Data Transfer Inputs'!G55="Blank","",'Data Transfer Inputs'!G55)</f>
        <v>Select ▼</v>
      </c>
      <c r="D50" s="32" t="str">
        <f>IF('Data Transfer Inputs'!G85="Blank","",'Data Transfer Inputs'!G85)</f>
        <v>Select ▼</v>
      </c>
      <c r="E50" s="3" t="str">
        <f>IF('Data Transfer Inputs'!G115="Blank","",'Data Transfer Inputs'!G115)</f>
        <v/>
      </c>
      <c r="F50" s="3" t="str">
        <f>IF('Data Transfer Inputs'!G145="Blank","",'Data Transfer Inputs'!G145)</f>
        <v/>
      </c>
      <c r="G50" s="3" t="str">
        <f>IF('Data Transfer Inputs'!G175="Blank","",'Data Transfer Inputs'!G175)</f>
        <v/>
      </c>
      <c r="H50" s="3" t="str">
        <f>IF('Data Transfer Inputs'!G205="Blank","",'Data Transfer Inputs'!G205)</f>
        <v/>
      </c>
      <c r="I50" s="32" t="str">
        <f>IF('Data Transfer Inputs'!G235="Blank","",'Data Transfer Inputs'!G235)</f>
        <v>Select ▼</v>
      </c>
      <c r="J50" s="13" t="str">
        <f>IF('Data Transfer Inputs'!G265="Blank","",'Data Transfer Inputs'!G265)</f>
        <v/>
      </c>
      <c r="K50" s="939" t="str">
        <f>IF(C50="Select ▼","-","Unit Type 18")</f>
        <v>-</v>
      </c>
      <c r="L50" s="50" t="str">
        <f>IF('Data Transfer Inputs'!G295="Blank","",'Data Transfer Inputs'!G295)</f>
        <v/>
      </c>
      <c r="O50" s="862"/>
      <c r="P50" s="862"/>
      <c r="Q50" s="862"/>
      <c r="R50" s="862"/>
      <c r="S50" s="862"/>
      <c r="T50" s="862"/>
      <c r="U50" s="862"/>
      <c r="V50" s="862"/>
      <c r="W50" s="862"/>
    </row>
    <row r="51" spans="1:23" x14ac:dyDescent="0.2">
      <c r="A51" s="622">
        <f t="shared" si="0"/>
        <v>0</v>
      </c>
      <c r="B51" s="913"/>
      <c r="C51" s="626" t="str">
        <f>IF('Data Transfer Inputs'!G56="Blank","",'Data Transfer Inputs'!G56)</f>
        <v>Select ▼</v>
      </c>
      <c r="D51" s="32" t="str">
        <f>IF('Data Transfer Inputs'!G86="Blank","",'Data Transfer Inputs'!G86)</f>
        <v>Select ▼</v>
      </c>
      <c r="E51" s="3" t="str">
        <f>IF('Data Transfer Inputs'!G116="Blank","",'Data Transfer Inputs'!G116)</f>
        <v/>
      </c>
      <c r="F51" s="3" t="str">
        <f>IF('Data Transfer Inputs'!G146="Blank","",'Data Transfer Inputs'!G146)</f>
        <v/>
      </c>
      <c r="G51" s="3" t="str">
        <f>IF('Data Transfer Inputs'!G176="Blank","",'Data Transfer Inputs'!G176)</f>
        <v/>
      </c>
      <c r="H51" s="3" t="str">
        <f>IF('Data Transfer Inputs'!G206="Blank","",'Data Transfer Inputs'!G206)</f>
        <v/>
      </c>
      <c r="I51" s="32" t="str">
        <f>IF('Data Transfer Inputs'!G236="Blank","",'Data Transfer Inputs'!G236)</f>
        <v>Select ▼</v>
      </c>
      <c r="J51" s="13" t="str">
        <f>IF('Data Transfer Inputs'!G266="Blank","",'Data Transfer Inputs'!G266)</f>
        <v/>
      </c>
      <c r="K51" s="939" t="str">
        <f>IF(C51="Select ▼","-","Unit Type 19")</f>
        <v>-</v>
      </c>
      <c r="L51" s="50" t="str">
        <f>IF('Data Transfer Inputs'!G296="Blank","",'Data Transfer Inputs'!G296)</f>
        <v/>
      </c>
      <c r="O51" s="862"/>
      <c r="P51" s="862"/>
      <c r="Q51" s="862"/>
      <c r="R51" s="862"/>
      <c r="S51" s="862"/>
      <c r="T51" s="862"/>
      <c r="U51" s="862"/>
      <c r="V51" s="862"/>
      <c r="W51" s="862"/>
    </row>
    <row r="52" spans="1:23" x14ac:dyDescent="0.2">
      <c r="A52" s="622">
        <f t="shared" si="0"/>
        <v>0</v>
      </c>
      <c r="B52" s="913"/>
      <c r="C52" s="626" t="str">
        <f>IF('Data Transfer Inputs'!G57="Blank","",'Data Transfer Inputs'!G57)</f>
        <v>Select ▼</v>
      </c>
      <c r="D52" s="32" t="str">
        <f>IF('Data Transfer Inputs'!G87="Blank","",'Data Transfer Inputs'!G87)</f>
        <v>Select ▼</v>
      </c>
      <c r="E52" s="3" t="str">
        <f>IF('Data Transfer Inputs'!G117="Blank","",'Data Transfer Inputs'!G117)</f>
        <v/>
      </c>
      <c r="F52" s="3" t="str">
        <f>IF('Data Transfer Inputs'!G147="Blank","",'Data Transfer Inputs'!G147)</f>
        <v/>
      </c>
      <c r="G52" s="3" t="str">
        <f>IF('Data Transfer Inputs'!G177="Blank","",'Data Transfer Inputs'!G177)</f>
        <v/>
      </c>
      <c r="H52" s="3" t="str">
        <f>IF('Data Transfer Inputs'!G207="Blank","",'Data Transfer Inputs'!G207)</f>
        <v/>
      </c>
      <c r="I52" s="32" t="str">
        <f>IF('Data Transfer Inputs'!G237="Blank","",'Data Transfer Inputs'!G237)</f>
        <v>Select ▼</v>
      </c>
      <c r="J52" s="13" t="str">
        <f>IF('Data Transfer Inputs'!G267="Blank","",'Data Transfer Inputs'!G267)</f>
        <v/>
      </c>
      <c r="K52" s="939" t="str">
        <f>IF(C52="Select ▼","-","Unit Type 20")</f>
        <v>-</v>
      </c>
      <c r="L52" s="50" t="str">
        <f>IF('Data Transfer Inputs'!G297="Blank","",'Data Transfer Inputs'!G297)</f>
        <v/>
      </c>
      <c r="O52" s="862"/>
      <c r="P52" s="862"/>
      <c r="Q52" s="862"/>
      <c r="R52" s="862"/>
      <c r="S52" s="862"/>
      <c r="T52" s="862"/>
      <c r="U52" s="862"/>
      <c r="V52" s="862"/>
      <c r="W52" s="862"/>
    </row>
    <row r="53" spans="1:23" x14ac:dyDescent="0.2">
      <c r="A53" s="622">
        <f t="shared" si="0"/>
        <v>0</v>
      </c>
      <c r="B53" s="913"/>
      <c r="C53" s="626" t="str">
        <f>IF('Data Transfer Inputs'!G58="Blank","",'Data Transfer Inputs'!G58)</f>
        <v>Select ▼</v>
      </c>
      <c r="D53" s="32" t="str">
        <f>IF('Data Transfer Inputs'!G88="Blank","",'Data Transfer Inputs'!G88)</f>
        <v>Select ▼</v>
      </c>
      <c r="E53" s="3" t="str">
        <f>IF('Data Transfer Inputs'!G118="Blank","",'Data Transfer Inputs'!G118)</f>
        <v/>
      </c>
      <c r="F53" s="3" t="str">
        <f>IF('Data Transfer Inputs'!G148="Blank","",'Data Transfer Inputs'!G148)</f>
        <v/>
      </c>
      <c r="G53" s="3" t="str">
        <f>IF('Data Transfer Inputs'!G178="Blank","",'Data Transfer Inputs'!G178)</f>
        <v/>
      </c>
      <c r="H53" s="3" t="str">
        <f>IF('Data Transfer Inputs'!G208="Blank","",'Data Transfer Inputs'!G208)</f>
        <v/>
      </c>
      <c r="I53" s="32" t="str">
        <f>IF('Data Transfer Inputs'!G238="Blank","",'Data Transfer Inputs'!G238)</f>
        <v>Select ▼</v>
      </c>
      <c r="J53" s="13" t="str">
        <f>IF('Data Transfer Inputs'!G268="Blank","",'Data Transfer Inputs'!G268)</f>
        <v/>
      </c>
      <c r="K53" s="939" t="str">
        <f>IF(C53="Select ▼","-","Unit Type 21")</f>
        <v>-</v>
      </c>
      <c r="L53" s="50" t="str">
        <f>IF('Data Transfer Inputs'!G298="Blank","",'Data Transfer Inputs'!G298)</f>
        <v/>
      </c>
      <c r="O53" s="604"/>
      <c r="P53" s="604"/>
      <c r="Q53" s="604"/>
      <c r="R53" s="604"/>
      <c r="S53" s="604"/>
      <c r="T53" s="604"/>
      <c r="U53" s="604"/>
      <c r="V53" s="604"/>
      <c r="W53" s="604"/>
    </row>
    <row r="54" spans="1:23" x14ac:dyDescent="0.2">
      <c r="A54" s="622">
        <f t="shared" si="0"/>
        <v>0</v>
      </c>
      <c r="B54" s="913"/>
      <c r="C54" s="626" t="str">
        <f>IF('Data Transfer Inputs'!G59="Blank","",'Data Transfer Inputs'!G59)</f>
        <v>Select ▼</v>
      </c>
      <c r="D54" s="32" t="str">
        <f>IF('Data Transfer Inputs'!G89="Blank","",'Data Transfer Inputs'!G89)</f>
        <v>Select ▼</v>
      </c>
      <c r="E54" s="3" t="str">
        <f>IF('Data Transfer Inputs'!G119="Blank","",'Data Transfer Inputs'!G119)</f>
        <v/>
      </c>
      <c r="F54" s="3" t="str">
        <f>IF('Data Transfer Inputs'!G149="Blank","",'Data Transfer Inputs'!G149)</f>
        <v/>
      </c>
      <c r="G54" s="3" t="str">
        <f>IF('Data Transfer Inputs'!G179="Blank","",'Data Transfer Inputs'!G179)</f>
        <v/>
      </c>
      <c r="H54" s="3" t="str">
        <f>IF('Data Transfer Inputs'!G209="Blank","",'Data Transfer Inputs'!G209)</f>
        <v/>
      </c>
      <c r="I54" s="32" t="str">
        <f>IF('Data Transfer Inputs'!G239="Blank","",'Data Transfer Inputs'!G239)</f>
        <v>Select ▼</v>
      </c>
      <c r="J54" s="13" t="str">
        <f>IF('Data Transfer Inputs'!G269="Blank","",'Data Transfer Inputs'!G269)</f>
        <v/>
      </c>
      <c r="K54" s="939" t="str">
        <f>IF(C54="Select ▼","-","Unit Type 22")</f>
        <v>-</v>
      </c>
      <c r="L54" s="50" t="str">
        <f>IF('Data Transfer Inputs'!G299="Blank","",'Data Transfer Inputs'!G299)</f>
        <v/>
      </c>
      <c r="O54" s="604"/>
      <c r="P54" s="604"/>
      <c r="Q54" s="604"/>
      <c r="R54" s="604"/>
      <c r="S54" s="604"/>
      <c r="T54" s="604"/>
      <c r="U54" s="604"/>
      <c r="V54" s="604"/>
      <c r="W54" s="604"/>
    </row>
    <row r="55" spans="1:23" ht="12.75" customHeight="1" x14ac:dyDescent="0.2">
      <c r="A55" s="622">
        <f t="shared" si="0"/>
        <v>0</v>
      </c>
      <c r="B55" s="913"/>
      <c r="C55" s="626" t="str">
        <f>IF('Data Transfer Inputs'!G60="Blank","",'Data Transfer Inputs'!G60)</f>
        <v>Select ▼</v>
      </c>
      <c r="D55" s="32" t="str">
        <f>IF('Data Transfer Inputs'!G90="Blank","",'Data Transfer Inputs'!G90)</f>
        <v>Select ▼</v>
      </c>
      <c r="E55" s="3" t="str">
        <f>IF('Data Transfer Inputs'!G120="Blank","",'Data Transfer Inputs'!G120)</f>
        <v/>
      </c>
      <c r="F55" s="3" t="str">
        <f>IF('Data Transfer Inputs'!G150="Blank","",'Data Transfer Inputs'!G150)</f>
        <v/>
      </c>
      <c r="G55" s="3" t="str">
        <f>IF('Data Transfer Inputs'!G180="Blank","",'Data Transfer Inputs'!G180)</f>
        <v/>
      </c>
      <c r="H55" s="3" t="str">
        <f>IF('Data Transfer Inputs'!G210="Blank","",'Data Transfer Inputs'!G210)</f>
        <v/>
      </c>
      <c r="I55" s="32" t="str">
        <f>IF('Data Transfer Inputs'!G240="Blank","",'Data Transfer Inputs'!G240)</f>
        <v>Select ▼</v>
      </c>
      <c r="J55" s="13" t="str">
        <f>IF('Data Transfer Inputs'!G270="Blank","",'Data Transfer Inputs'!G270)</f>
        <v/>
      </c>
      <c r="K55" s="939" t="str">
        <f>IF(C55="Select ▼","-","Unit Type 23")</f>
        <v>-</v>
      </c>
      <c r="L55" s="50" t="str">
        <f>IF('Data Transfer Inputs'!G300="Blank","",'Data Transfer Inputs'!G300)</f>
        <v/>
      </c>
      <c r="O55" s="604"/>
      <c r="P55" s="604"/>
      <c r="Q55" s="604"/>
      <c r="R55" s="604"/>
      <c r="S55" s="604"/>
      <c r="T55" s="604"/>
      <c r="U55" s="604"/>
      <c r="V55" s="604"/>
      <c r="W55" s="604"/>
    </row>
    <row r="56" spans="1:23" x14ac:dyDescent="0.2">
      <c r="A56" s="622">
        <f t="shared" si="0"/>
        <v>0</v>
      </c>
      <c r="B56" s="913"/>
      <c r="C56" s="626" t="str">
        <f>IF('Data Transfer Inputs'!G61="Blank","",'Data Transfer Inputs'!G61)</f>
        <v>Select ▼</v>
      </c>
      <c r="D56" s="32" t="str">
        <f>IF('Data Transfer Inputs'!G91="Blank","",'Data Transfer Inputs'!G91)</f>
        <v>Select ▼</v>
      </c>
      <c r="E56" s="3" t="str">
        <f>IF('Data Transfer Inputs'!G121="Blank","",'Data Transfer Inputs'!G121)</f>
        <v/>
      </c>
      <c r="F56" s="3" t="str">
        <f>IF('Data Transfer Inputs'!G151="Blank","",'Data Transfer Inputs'!G151)</f>
        <v/>
      </c>
      <c r="G56" s="3" t="str">
        <f>IF('Data Transfer Inputs'!G181="Blank","",'Data Transfer Inputs'!G181)</f>
        <v/>
      </c>
      <c r="H56" s="3" t="str">
        <f>IF('Data Transfer Inputs'!G211="Blank","",'Data Transfer Inputs'!G211)</f>
        <v/>
      </c>
      <c r="I56" s="32" t="str">
        <f>IF('Data Transfer Inputs'!G241="Blank","",'Data Transfer Inputs'!G241)</f>
        <v>Select ▼</v>
      </c>
      <c r="J56" s="13" t="str">
        <f>IF('Data Transfer Inputs'!G271="Blank","",'Data Transfer Inputs'!G271)</f>
        <v/>
      </c>
      <c r="K56" s="939" t="str">
        <f>IF(C56="Select ▼","-","Unit Type 24")</f>
        <v>-</v>
      </c>
      <c r="L56" s="50" t="str">
        <f>IF('Data Transfer Inputs'!G301="Blank","",'Data Transfer Inputs'!G301)</f>
        <v/>
      </c>
      <c r="O56" s="604"/>
      <c r="P56" s="604"/>
      <c r="Q56" s="604"/>
      <c r="R56" s="604"/>
      <c r="S56" s="604"/>
      <c r="T56" s="604"/>
      <c r="U56" s="604"/>
      <c r="V56" s="604"/>
      <c r="W56" s="604"/>
    </row>
    <row r="57" spans="1:23" x14ac:dyDescent="0.2">
      <c r="A57" s="622">
        <f t="shared" si="0"/>
        <v>0</v>
      </c>
      <c r="B57" s="913"/>
      <c r="C57" s="626" t="str">
        <f>IF('Data Transfer Inputs'!G62="Blank","",'Data Transfer Inputs'!G62)</f>
        <v>Select ▼</v>
      </c>
      <c r="D57" s="32" t="str">
        <f>IF('Data Transfer Inputs'!G92="Blank","",'Data Transfer Inputs'!G92)</f>
        <v>Select ▼</v>
      </c>
      <c r="E57" s="3" t="str">
        <f>IF('Data Transfer Inputs'!G122="Blank","",'Data Transfer Inputs'!G122)</f>
        <v/>
      </c>
      <c r="F57" s="3" t="str">
        <f>IF('Data Transfer Inputs'!G152="Blank","",'Data Transfer Inputs'!G152)</f>
        <v/>
      </c>
      <c r="G57" s="3" t="str">
        <f>IF('Data Transfer Inputs'!G182="Blank","",'Data Transfer Inputs'!G182)</f>
        <v/>
      </c>
      <c r="H57" s="3" t="str">
        <f>IF('Data Transfer Inputs'!G212="Blank","",'Data Transfer Inputs'!G212)</f>
        <v/>
      </c>
      <c r="I57" s="32" t="str">
        <f>IF('Data Transfer Inputs'!G242="Blank","",'Data Transfer Inputs'!G242)</f>
        <v>Select ▼</v>
      </c>
      <c r="J57" s="13" t="str">
        <f>IF('Data Transfer Inputs'!G272="Blank","",'Data Transfer Inputs'!G272)</f>
        <v/>
      </c>
      <c r="K57" s="939" t="str">
        <f>IF(C57="Select ▼","-","Unit Type 25")</f>
        <v>-</v>
      </c>
      <c r="L57" s="50" t="str">
        <f>IF('Data Transfer Inputs'!G302="Blank","",'Data Transfer Inputs'!G302)</f>
        <v/>
      </c>
      <c r="O57" s="604"/>
      <c r="P57" s="604"/>
      <c r="Q57" s="604"/>
      <c r="R57" s="604"/>
      <c r="S57" s="604"/>
      <c r="T57" s="604"/>
      <c r="U57" s="604"/>
      <c r="V57" s="604"/>
      <c r="W57" s="604"/>
    </row>
    <row r="58" spans="1:23" x14ac:dyDescent="0.2">
      <c r="A58" s="622">
        <f t="shared" si="0"/>
        <v>0</v>
      </c>
      <c r="B58" s="913"/>
      <c r="C58" s="626" t="str">
        <f>IF('Data Transfer Inputs'!G63="Blank","",'Data Transfer Inputs'!G63)</f>
        <v>Select ▼</v>
      </c>
      <c r="D58" s="32" t="str">
        <f>IF('Data Transfer Inputs'!G93="Blank","",'Data Transfer Inputs'!G93)</f>
        <v>Select ▼</v>
      </c>
      <c r="E58" s="3" t="str">
        <f>IF('Data Transfer Inputs'!G123="Blank","",'Data Transfer Inputs'!G123)</f>
        <v/>
      </c>
      <c r="F58" s="3" t="str">
        <f>IF('Data Transfer Inputs'!G153="Blank","",'Data Transfer Inputs'!G153)</f>
        <v/>
      </c>
      <c r="G58" s="3" t="str">
        <f>IF('Data Transfer Inputs'!G183="Blank","",'Data Transfer Inputs'!G183)</f>
        <v/>
      </c>
      <c r="H58" s="3" t="str">
        <f>IF('Data Transfer Inputs'!G213="Blank","",'Data Transfer Inputs'!G213)</f>
        <v/>
      </c>
      <c r="I58" s="32" t="str">
        <f>IF('Data Transfer Inputs'!G243="Blank","",'Data Transfer Inputs'!G243)</f>
        <v>Select ▼</v>
      </c>
      <c r="J58" s="13" t="str">
        <f>IF('Data Transfer Inputs'!G273="Blank","",'Data Transfer Inputs'!G273)</f>
        <v/>
      </c>
      <c r="K58" s="939" t="str">
        <f>IF(C58="Select ▼","-","Unit Type 26")</f>
        <v>-</v>
      </c>
      <c r="L58" s="50" t="str">
        <f>IF('Data Transfer Inputs'!G303="Blank","",'Data Transfer Inputs'!G303)</f>
        <v/>
      </c>
      <c r="O58" s="604"/>
      <c r="P58" s="604"/>
      <c r="Q58" s="604"/>
      <c r="R58" s="604"/>
      <c r="S58" s="604"/>
      <c r="T58" s="604"/>
      <c r="U58" s="604"/>
      <c r="V58" s="604"/>
      <c r="W58" s="604"/>
    </row>
    <row r="59" spans="1:23" x14ac:dyDescent="0.2">
      <c r="A59" s="622">
        <f t="shared" si="0"/>
        <v>0</v>
      </c>
      <c r="B59" s="913"/>
      <c r="C59" s="626" t="str">
        <f>IF('Data Transfer Inputs'!G64="Blank","",'Data Transfer Inputs'!G64)</f>
        <v>Select ▼</v>
      </c>
      <c r="D59" s="32" t="str">
        <f>IF('Data Transfer Inputs'!G94="Blank","",'Data Transfer Inputs'!G94)</f>
        <v>Select ▼</v>
      </c>
      <c r="E59" s="3" t="str">
        <f>IF('Data Transfer Inputs'!G124="Blank","",'Data Transfer Inputs'!G124)</f>
        <v/>
      </c>
      <c r="F59" s="3" t="str">
        <f>IF('Data Transfer Inputs'!G154="Blank","",'Data Transfer Inputs'!G154)</f>
        <v/>
      </c>
      <c r="G59" s="3" t="str">
        <f>IF('Data Transfer Inputs'!G184="Blank","",'Data Transfer Inputs'!G184)</f>
        <v/>
      </c>
      <c r="H59" s="3" t="str">
        <f>IF('Data Transfer Inputs'!G214="Blank","",'Data Transfer Inputs'!G214)</f>
        <v/>
      </c>
      <c r="I59" s="32" t="str">
        <f>IF('Data Transfer Inputs'!G244="Blank","",'Data Transfer Inputs'!G244)</f>
        <v>Select ▼</v>
      </c>
      <c r="J59" s="13" t="str">
        <f>IF('Data Transfer Inputs'!G274="Blank","",'Data Transfer Inputs'!G274)</f>
        <v/>
      </c>
      <c r="K59" s="939" t="str">
        <f>IF(C59="Select ▼","-","Unit Type 27")</f>
        <v>-</v>
      </c>
      <c r="L59" s="50" t="str">
        <f>IF('Data Transfer Inputs'!G304="Blank","",'Data Transfer Inputs'!G304)</f>
        <v/>
      </c>
      <c r="O59" s="604"/>
      <c r="P59" s="604"/>
      <c r="Q59" s="604"/>
      <c r="R59" s="604"/>
      <c r="S59" s="604"/>
      <c r="T59" s="604"/>
      <c r="U59" s="604"/>
      <c r="V59" s="604"/>
      <c r="W59" s="604"/>
    </row>
    <row r="60" spans="1:23" x14ac:dyDescent="0.2">
      <c r="A60" s="622">
        <f t="shared" si="0"/>
        <v>0</v>
      </c>
      <c r="B60" s="913"/>
      <c r="C60" s="626" t="str">
        <f>IF('Data Transfer Inputs'!G65="Blank","",'Data Transfer Inputs'!G65)</f>
        <v>Select ▼</v>
      </c>
      <c r="D60" s="32" t="str">
        <f>IF('Data Transfer Inputs'!G95="Blank","",'Data Transfer Inputs'!G95)</f>
        <v>Select ▼</v>
      </c>
      <c r="E60" s="3" t="str">
        <f>IF('Data Transfer Inputs'!G125="Blank","",'Data Transfer Inputs'!G125)</f>
        <v/>
      </c>
      <c r="F60" s="3" t="str">
        <f>IF('Data Transfer Inputs'!G155="Blank","",'Data Transfer Inputs'!G155)</f>
        <v/>
      </c>
      <c r="G60" s="3" t="str">
        <f>IF('Data Transfer Inputs'!G185="Blank","",'Data Transfer Inputs'!G185)</f>
        <v/>
      </c>
      <c r="H60" s="3" t="str">
        <f>IF('Data Transfer Inputs'!G215="Blank","",'Data Transfer Inputs'!G215)</f>
        <v/>
      </c>
      <c r="I60" s="32" t="str">
        <f>IF('Data Transfer Inputs'!G245="Blank","",'Data Transfer Inputs'!G245)</f>
        <v>Select ▼</v>
      </c>
      <c r="J60" s="13" t="str">
        <f>IF('Data Transfer Inputs'!G275="Blank","",'Data Transfer Inputs'!G275)</f>
        <v/>
      </c>
      <c r="K60" s="939" t="str">
        <f>IF(C60="Select ▼","-","Unit Type 28")</f>
        <v>-</v>
      </c>
      <c r="L60" s="50" t="str">
        <f>IF('Data Transfer Inputs'!G305="Blank","",'Data Transfer Inputs'!G305)</f>
        <v/>
      </c>
      <c r="O60" s="604"/>
      <c r="P60" s="604"/>
      <c r="Q60" s="604"/>
      <c r="R60" s="604"/>
      <c r="S60" s="604"/>
      <c r="T60" s="604"/>
      <c r="U60" s="604"/>
      <c r="V60" s="604"/>
      <c r="W60" s="604"/>
    </row>
    <row r="61" spans="1:23" x14ac:dyDescent="0.2">
      <c r="A61" s="622">
        <f t="shared" si="0"/>
        <v>0</v>
      </c>
      <c r="B61" s="913"/>
      <c r="C61" s="626" t="str">
        <f>IF('Data Transfer Inputs'!G66="Blank","",'Data Transfer Inputs'!G66)</f>
        <v>Select ▼</v>
      </c>
      <c r="D61" s="32" t="str">
        <f>IF('Data Transfer Inputs'!G96="Blank","",'Data Transfer Inputs'!G96)</f>
        <v>Select ▼</v>
      </c>
      <c r="E61" s="3" t="str">
        <f>IF('Data Transfer Inputs'!G126="Blank","",'Data Transfer Inputs'!G126)</f>
        <v/>
      </c>
      <c r="F61" s="3" t="str">
        <f>IF('Data Transfer Inputs'!G156="Blank","",'Data Transfer Inputs'!G156)</f>
        <v/>
      </c>
      <c r="G61" s="3" t="str">
        <f>IF('Data Transfer Inputs'!G186="Blank","",'Data Transfer Inputs'!G186)</f>
        <v/>
      </c>
      <c r="H61" s="3" t="str">
        <f>IF('Data Transfer Inputs'!G216="Blank","",'Data Transfer Inputs'!G216)</f>
        <v/>
      </c>
      <c r="I61" s="32" t="str">
        <f>IF('Data Transfer Inputs'!G246="Blank","",'Data Transfer Inputs'!G246)</f>
        <v>Select ▼</v>
      </c>
      <c r="J61" s="13" t="str">
        <f>IF('Data Transfer Inputs'!G276="Blank","",'Data Transfer Inputs'!G276)</f>
        <v/>
      </c>
      <c r="K61" s="939" t="str">
        <f>IF(C61="Select ▼","-","Unit Type 29")</f>
        <v>-</v>
      </c>
      <c r="L61" s="50" t="str">
        <f>IF('Data Transfer Inputs'!G306="Blank","",'Data Transfer Inputs'!G306)</f>
        <v/>
      </c>
      <c r="O61" s="604"/>
      <c r="P61" s="604"/>
      <c r="Q61" s="604"/>
      <c r="R61" s="604"/>
      <c r="S61" s="604"/>
      <c r="T61" s="604"/>
      <c r="U61" s="604"/>
      <c r="V61" s="604"/>
      <c r="W61" s="604"/>
    </row>
    <row r="62" spans="1:23" x14ac:dyDescent="0.2">
      <c r="A62" s="622">
        <f t="shared" si="0"/>
        <v>0</v>
      </c>
      <c r="B62" s="913"/>
      <c r="C62" s="626" t="str">
        <f>IF('Data Transfer Inputs'!G67="Blank","",'Data Transfer Inputs'!G67)</f>
        <v>Select ▼</v>
      </c>
      <c r="D62" s="32" t="str">
        <f>IF('Data Transfer Inputs'!G97="Blank","",'Data Transfer Inputs'!G97)</f>
        <v>Select ▼</v>
      </c>
      <c r="E62" s="3" t="str">
        <f>IF('Data Transfer Inputs'!G127="Blank","",'Data Transfer Inputs'!G127)</f>
        <v/>
      </c>
      <c r="F62" s="3" t="str">
        <f>IF('Data Transfer Inputs'!G157="Blank","",'Data Transfer Inputs'!G157)</f>
        <v/>
      </c>
      <c r="G62" s="3" t="str">
        <f>IF('Data Transfer Inputs'!G187="Blank","",'Data Transfer Inputs'!G187)</f>
        <v/>
      </c>
      <c r="H62" s="3" t="str">
        <f>IF('Data Transfer Inputs'!G217="Blank","",'Data Transfer Inputs'!G217)</f>
        <v/>
      </c>
      <c r="I62" s="32" t="str">
        <f>IF('Data Transfer Inputs'!G247="Blank","",'Data Transfer Inputs'!G247)</f>
        <v>Select ▼</v>
      </c>
      <c r="J62" s="13" t="str">
        <f>IF('Data Transfer Inputs'!G277="Blank","",'Data Transfer Inputs'!G277)</f>
        <v/>
      </c>
      <c r="K62" s="939" t="str">
        <f>IF(C62="Select ▼","-","Unit Type 30")</f>
        <v>-</v>
      </c>
      <c r="L62" s="828" t="str">
        <f>IF('Data Transfer Inputs'!G307="Blank","",'Data Transfer Inputs'!G307)</f>
        <v/>
      </c>
      <c r="O62" s="604"/>
      <c r="P62" s="604"/>
      <c r="Q62" s="604"/>
      <c r="R62" s="604"/>
      <c r="S62" s="604"/>
      <c r="T62" s="604"/>
      <c r="U62" s="604"/>
      <c r="V62" s="604"/>
      <c r="W62" s="604"/>
    </row>
    <row r="63" spans="1:23" x14ac:dyDescent="0.2">
      <c r="A63" s="622">
        <v>1</v>
      </c>
      <c r="B63" s="913"/>
      <c r="C63" s="940"/>
      <c r="D63" s="941" t="s">
        <v>143</v>
      </c>
      <c r="E63" s="942">
        <f>SUM(E33:E62)</f>
        <v>0</v>
      </c>
      <c r="F63" s="942">
        <f>SUM(F33:F62)</f>
        <v>0</v>
      </c>
      <c r="G63" s="942">
        <f>SUM(G33:G62)</f>
        <v>0</v>
      </c>
      <c r="H63" s="943">
        <f>SUM(H33:H62)</f>
        <v>0</v>
      </c>
      <c r="I63" s="944"/>
      <c r="J63" s="945"/>
      <c r="K63" s="945"/>
      <c r="L63" s="848" t="str">
        <f>IF('Data Transfer Inputs'!G308="Blank","",'Data Transfer Inputs'!G308)</f>
        <v/>
      </c>
    </row>
    <row r="64" spans="1:23" x14ac:dyDescent="0.2">
      <c r="A64" s="622">
        <v>1</v>
      </c>
      <c r="B64" s="913"/>
      <c r="C64" s="940"/>
      <c r="D64" s="946" t="s">
        <v>147</v>
      </c>
      <c r="E64" s="947">
        <f>SUMIF($D$33:$D$62,"SN",E33:E62)</f>
        <v>0</v>
      </c>
      <c r="F64" s="947">
        <f>SUMIF($D$33:$D$62,"SN",F33:F62)</f>
        <v>0</v>
      </c>
      <c r="G64" s="947">
        <f>SUMIF($D$33:$D$62,"SN",G33:G62)</f>
        <v>0</v>
      </c>
      <c r="H64" s="948">
        <f>SUMIF($D$33:$D$62,"SN",H33:H62)</f>
        <v>0</v>
      </c>
      <c r="I64" s="949"/>
      <c r="J64" s="950"/>
      <c r="K64" s="950"/>
      <c r="L64" s="50" t="str">
        <f>IF('Data Transfer Inputs'!G309="Blank","",'Data Transfer Inputs'!G309)</f>
        <v/>
      </c>
    </row>
    <row r="65" spans="1:43" x14ac:dyDescent="0.2">
      <c r="A65" s="622">
        <v>1</v>
      </c>
      <c r="B65" s="913"/>
      <c r="C65" s="940"/>
      <c r="D65" s="946" t="s">
        <v>148</v>
      </c>
      <c r="E65" s="947">
        <f>SUMIF($D$33:$D$62,"AL",E33:E62)</f>
        <v>0</v>
      </c>
      <c r="F65" s="947">
        <f>SUMIF($D$33:$D$62,"AL",F33:F62)</f>
        <v>0</v>
      </c>
      <c r="G65" s="947">
        <f>SUMIF($D$33:$D$62,"AL",G33:G62)</f>
        <v>0</v>
      </c>
      <c r="H65" s="948">
        <f>SUMIF($D$33:$D$62,"AL",H33:H62)</f>
        <v>0</v>
      </c>
      <c r="I65" s="949"/>
      <c r="J65" s="950"/>
      <c r="K65" s="950"/>
      <c r="L65" s="50" t="str">
        <f>IF('Data Transfer Inputs'!G310="Blank","",'Data Transfer Inputs'!G310)</f>
        <v/>
      </c>
    </row>
    <row r="66" spans="1:43" x14ac:dyDescent="0.2">
      <c r="A66" s="622">
        <v>1</v>
      </c>
      <c r="B66" s="913"/>
      <c r="C66" s="940"/>
      <c r="D66" s="946" t="s">
        <v>149</v>
      </c>
      <c r="E66" s="947">
        <f>SUMIF($D$33:$D$62,"MC",E33:E62)</f>
        <v>0</v>
      </c>
      <c r="F66" s="947">
        <f>SUMIF($D$33:$D$62,"MC",F33:F62)</f>
        <v>0</v>
      </c>
      <c r="G66" s="947">
        <f>SUMIF($D$33:$D$62,"MC",G33:G62)</f>
        <v>0</v>
      </c>
      <c r="H66" s="948">
        <f>SUMIF($D$33:$D$62,"MC",H33:H62)</f>
        <v>0</v>
      </c>
      <c r="I66" s="949"/>
      <c r="J66" s="950"/>
      <c r="K66" s="950"/>
      <c r="L66" s="50" t="str">
        <f>IF('Data Transfer Inputs'!G311="Blank","",'Data Transfer Inputs'!G311)</f>
        <v/>
      </c>
    </row>
    <row r="67" spans="1:43" x14ac:dyDescent="0.2">
      <c r="A67" s="622">
        <v>1</v>
      </c>
      <c r="B67" s="913"/>
      <c r="C67" s="951"/>
      <c r="D67" s="952" t="s">
        <v>150</v>
      </c>
      <c r="E67" s="953">
        <f>SUMIF($D$33:$D$62,"IL",E33:E62)</f>
        <v>0</v>
      </c>
      <c r="F67" s="953">
        <f>SUMIF($D$33:$D$62,"IL",F33:F62)</f>
        <v>0</v>
      </c>
      <c r="G67" s="953">
        <f>SUMIF($D$33:$D$62,"IL",G33:G62)</f>
        <v>0</v>
      </c>
      <c r="H67" s="954">
        <f>SUMIF($D$33:$D$62,"IL",H33:H62)</f>
        <v>0</v>
      </c>
      <c r="I67" s="949"/>
      <c r="J67" s="950"/>
      <c r="K67" s="950"/>
      <c r="L67" s="50" t="str">
        <f>IF('Data Transfer Inputs'!G312="Blank","",'Data Transfer Inputs'!G312)</f>
        <v/>
      </c>
    </row>
    <row r="68" spans="1:43" x14ac:dyDescent="0.2">
      <c r="A68" s="622">
        <v>1</v>
      </c>
      <c r="B68" s="913"/>
      <c r="C68" s="849"/>
      <c r="D68" s="850"/>
      <c r="E68" s="851"/>
      <c r="F68" s="851"/>
      <c r="G68" s="851"/>
      <c r="H68" s="851"/>
      <c r="I68" s="281"/>
      <c r="J68" s="281"/>
      <c r="K68" s="281"/>
      <c r="L68" s="281"/>
    </row>
    <row r="69" spans="1:43" x14ac:dyDescent="0.2">
      <c r="A69" s="622">
        <v>0</v>
      </c>
      <c r="B69" s="913"/>
      <c r="C69" s="21"/>
      <c r="D69" s="612"/>
      <c r="E69" s="15"/>
      <c r="F69" s="15"/>
      <c r="G69" s="15"/>
      <c r="H69" s="15"/>
    </row>
    <row r="70" spans="1:43" x14ac:dyDescent="0.2">
      <c r="A70" s="622">
        <v>0</v>
      </c>
      <c r="B70" s="913"/>
      <c r="C70" s="21"/>
      <c r="D70" s="612"/>
      <c r="E70" s="15"/>
      <c r="F70" s="15"/>
      <c r="G70" s="15"/>
      <c r="H70" s="15"/>
    </row>
    <row r="71" spans="1:43" x14ac:dyDescent="0.2">
      <c r="A71" s="622">
        <v>0</v>
      </c>
      <c r="B71" s="913"/>
      <c r="C71" s="21"/>
      <c r="D71" s="612"/>
      <c r="E71" s="15"/>
      <c r="F71" s="15"/>
      <c r="G71" s="15"/>
      <c r="H71" s="15"/>
    </row>
    <row r="72" spans="1:43" x14ac:dyDescent="0.2">
      <c r="A72" s="622">
        <v>0</v>
      </c>
      <c r="B72" s="913"/>
      <c r="C72" s="21"/>
      <c r="D72" s="612"/>
      <c r="E72" s="15"/>
      <c r="F72" s="15"/>
      <c r="G72" s="15"/>
      <c r="H72" s="15"/>
    </row>
    <row r="73" spans="1:43" x14ac:dyDescent="0.2">
      <c r="A73" s="622">
        <v>0</v>
      </c>
      <c r="B73" s="913"/>
      <c r="C73" s="21"/>
      <c r="D73" s="612"/>
      <c r="E73" s="15"/>
      <c r="F73" s="15"/>
      <c r="G73" s="15"/>
      <c r="H73" s="15"/>
    </row>
    <row r="74" spans="1:43" x14ac:dyDescent="0.2">
      <c r="A74" s="622">
        <v>0</v>
      </c>
      <c r="B74" s="913"/>
    </row>
    <row r="75" spans="1:43" x14ac:dyDescent="0.2">
      <c r="A75" s="622">
        <v>0</v>
      </c>
      <c r="B75" s="913"/>
    </row>
    <row r="76" spans="1:43" x14ac:dyDescent="0.2">
      <c r="A76" s="622">
        <v>0</v>
      </c>
      <c r="B76" s="913"/>
    </row>
    <row r="77" spans="1:43" x14ac:dyDescent="0.2">
      <c r="A77" s="622">
        <v>0</v>
      </c>
      <c r="B77" s="913"/>
    </row>
    <row r="78" spans="1:43" s="86" customFormat="1" ht="15.75" x14ac:dyDescent="0.25">
      <c r="A78" s="622">
        <v>1</v>
      </c>
      <c r="B78" s="915"/>
      <c r="C78" s="956" t="s">
        <v>165</v>
      </c>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row>
    <row r="79" spans="1:43" ht="51" x14ac:dyDescent="0.2">
      <c r="A79" s="622">
        <v>1</v>
      </c>
      <c r="B79" s="913"/>
      <c r="C79" s="957" t="s">
        <v>201</v>
      </c>
      <c r="D79" s="958" t="s">
        <v>7540</v>
      </c>
      <c r="E79" s="958" t="s">
        <v>7541</v>
      </c>
      <c r="F79" s="958" t="s">
        <v>7542</v>
      </c>
      <c r="G79" s="958" t="s">
        <v>7543</v>
      </c>
      <c r="H79" s="959" t="s">
        <v>29</v>
      </c>
    </row>
    <row r="80" spans="1:43" x14ac:dyDescent="0.2">
      <c r="A80" s="622" cm="1">
        <f t="array" ref="A80">IF(SUMPRODUCT(--(D80:G80&lt;&gt;""))&gt;0,1,0)</f>
        <v>0</v>
      </c>
      <c r="B80" s="913"/>
      <c r="C80" s="960" t="s">
        <v>27</v>
      </c>
      <c r="D80" s="26" t="str">
        <f>IF('Data Transfer Inputs'!G313="Blank","",'Data Transfer Inputs'!G313)</f>
        <v/>
      </c>
      <c r="E80" s="26" t="str">
        <f>IF('Data Transfer Inputs'!G316="Blank","",'Data Transfer Inputs'!G316)</f>
        <v/>
      </c>
      <c r="F80" s="26" t="str">
        <f>IF('Data Transfer Inputs'!G319="Blank","",'Data Transfer Inputs'!G319)</f>
        <v/>
      </c>
      <c r="G80" s="26" t="str">
        <f>IF('Data Transfer Inputs'!G322="Blank","",'Data Transfer Inputs'!G322)</f>
        <v/>
      </c>
      <c r="H80" s="969"/>
    </row>
    <row r="81" spans="1:24" x14ac:dyDescent="0.2">
      <c r="A81" s="622" cm="1">
        <f t="array" ref="A81">IF(SUMPRODUCT(--(D81:G81&lt;&gt;""))&gt;0,1,0)</f>
        <v>0</v>
      </c>
      <c r="B81" s="913"/>
      <c r="C81" s="960" t="s">
        <v>28</v>
      </c>
      <c r="D81" s="27" t="str">
        <f>IF('Data Transfer Inputs'!G314="Blank","",'Data Transfer Inputs'!G314)</f>
        <v/>
      </c>
      <c r="E81" s="27" t="str">
        <f>IF('Data Transfer Inputs'!G317="Blank","",'Data Transfer Inputs'!G317)</f>
        <v/>
      </c>
      <c r="F81" s="27" t="str">
        <f>IF('Data Transfer Inputs'!G320="Blank","",'Data Transfer Inputs'!G320)</f>
        <v/>
      </c>
      <c r="G81" s="27" t="str">
        <f>IF('Data Transfer Inputs'!G323="Blank","",'Data Transfer Inputs'!G323)</f>
        <v/>
      </c>
      <c r="H81" s="971"/>
    </row>
    <row r="82" spans="1:24" x14ac:dyDescent="0.2">
      <c r="A82" s="622" cm="1">
        <f t="array" ref="A82">IF(SUMPRODUCT(--(D82:G82&lt;&gt;"Select ▼"))&gt;0,1,0)</f>
        <v>0</v>
      </c>
      <c r="B82" s="913"/>
      <c r="C82" s="961" t="s">
        <v>31</v>
      </c>
      <c r="D82" s="28" t="str">
        <f>IF('Data Transfer Inputs'!G315="Blank","",'Data Transfer Inputs'!G315)</f>
        <v>Select ▼</v>
      </c>
      <c r="E82" s="28" t="str">
        <f>IF('Data Transfer Inputs'!G318="Blank","",'Data Transfer Inputs'!G318)</f>
        <v>Select ▼</v>
      </c>
      <c r="F82" s="28" t="str">
        <f>IF('Data Transfer Inputs'!G321="Blank","",'Data Transfer Inputs'!G321)</f>
        <v>Select ▼</v>
      </c>
      <c r="G82" s="28" t="str">
        <f>IF('Data Transfer Inputs'!G324="Blank","",'Data Transfer Inputs'!G324)</f>
        <v>Select ▼</v>
      </c>
      <c r="H82" s="974"/>
    </row>
    <row r="83" spans="1:24" ht="25.5" x14ac:dyDescent="0.2">
      <c r="A83" s="622" cm="1">
        <f t="array" ref="A83">IF(SUMPRODUCT(--(D83:G83&lt;&gt;"Not Included"))&gt;0,1,0)</f>
        <v>0</v>
      </c>
      <c r="B83" s="913"/>
      <c r="C83" s="940" t="s">
        <v>203</v>
      </c>
      <c r="D83" s="965" t="str">
        <f>IF(D82="Select ▼","Not Included",IF(D82="","Not Included",IF(D82="Fiscal Year","FY "&amp;YEAR(D81),IF(D82="Trailing","T-"&amp;FIXED((D81-D80)/365*12,0)&amp;" ended "&amp;MONTH(D81)&amp;"/"&amp;DAY(D81)&amp;"/"&amp;YEAR(D81),IF(D82="Annualized","A-"&amp;FIXED((D81-D80)/365*12,0)&amp;" ended "&amp;MONTH(D81)&amp;"/"&amp;DAY(D81)&amp;"/"&amp;YEAR(D81),IF(D82="Budget","Budget","Not Included"))))))</f>
        <v>Not Included</v>
      </c>
      <c r="E83" s="965" t="str">
        <f>IF(E82="Select ▼","Not Included",IF(E82="","Not Included",IF(E82="Fiscal Year","FY "&amp;YEAR(E81),IF(E82="Trailing","T-"&amp;FIXED((E81-E80)/365*12,0)&amp;" ended "&amp;MONTH(E81)&amp;"/"&amp;DAY(E81)&amp;"/"&amp;YEAR(E81),IF(E82="Annualized","A-"&amp;FIXED((E81-E80)/365*12,0)&amp;" ended "&amp;MONTH(E81)&amp;"/"&amp;DAY(E81)&amp;"/"&amp;YEAR(E81),IF(E82="Budget","Budget","Not Included"))))))</f>
        <v>Not Included</v>
      </c>
      <c r="F83" s="965" t="str">
        <f>IF(F82="Select ▼","Not Included",IF(F82="","Not Included",IF(F82="Fiscal Year","FY "&amp;YEAR(F81),IF(F82="Trailing","T-"&amp;FIXED((F81-F80)/365*12,0)&amp;" ended "&amp;MONTH(F81)&amp;"/"&amp;DAY(F81)&amp;"/"&amp;YEAR(F81),IF(F82="Annualized","A-"&amp;FIXED((F81-F80)/365*12,0)&amp;" ended "&amp;MONTH(F81)&amp;"/"&amp;DAY(F81)&amp;"/"&amp;YEAR(F81),IF(F82="Budget","Budget","Not Included"))))))</f>
        <v>Not Included</v>
      </c>
      <c r="G83" s="965" t="str">
        <f>IF(G82="Select ▼","Not Included",IF(G82="","Not Included",IF(G82="Fiscal Year","FY "&amp;YEAR(G81),IF(G82="Trailing","T-"&amp;FIXED((G81-G80)/365*12,0)&amp;" ended "&amp;MONTH(G81)&amp;"/"&amp;DAY(G81)&amp;"/"&amp;YEAR(G81),IF(G82="Annualized","A-"&amp;FIXED((G81-G80)/365*12,0)&amp;" ended "&amp;MONTH(G81)&amp;"/"&amp;DAY(G81)&amp;"/"&amp;YEAR(G81),IF(G82="Budget","Budget","Not Included"))))))</f>
        <v>Not Included</v>
      </c>
      <c r="H83" s="966" t="str">
        <f>H79</f>
        <v>Appraisal (Market)</v>
      </c>
    </row>
    <row r="84" spans="1:24" x14ac:dyDescent="0.2">
      <c r="A84" s="622" cm="1">
        <f t="array" ref="A84">IF(SUMPRODUCT(--(D84:G84&lt;&gt;"-"))&gt;0,1,0)</f>
        <v>0</v>
      </c>
      <c r="B84" s="913"/>
      <c r="C84" s="962" t="s">
        <v>7524</v>
      </c>
      <c r="D84" s="967" t="str">
        <f>IFERROR(IF(DATEDIF((DATE(YEAR(D81)-1,MONTH(D81),DAY(D81))+1),D81,"M")+1=1,"",DATEDIF((DATE(YEAR(D81)-1,MONTH(D81),DAY(D81))+1),D81,"M")+1),"-")</f>
        <v>-</v>
      </c>
      <c r="E84" s="968" t="str">
        <f>IFERROR(IF(DATEDIF((DATE(YEAR(E81)-1,MONTH(E81),DAY(E81))+1),E81,"M")+1=1,"",DATEDIF((DATE(YEAR(E81)-1,MONTH(E81),DAY(E81))+1),E81,"M")+1),"-")</f>
        <v>-</v>
      </c>
      <c r="F84" s="968" t="str">
        <f>IFERROR(IF(DATEDIF((DATE(YEAR(F81)-1,MONTH(F81),DAY(F81))+1),F81,"M")+1=1,"",DATEDIF((DATE(YEAR(F81)-1,MONTH(F81),DAY(F81))+1),F81,"M")+1),"-")</f>
        <v>-</v>
      </c>
      <c r="G84" s="968" t="str">
        <f>IFERROR(IF(DATEDIF((DATE(YEAR(G81)-1,MONTH(G81),DAY(G81))+1),G81,"M")+1=1,"",DATEDIF((DATE(YEAR(G81)-1,MONTH(G81),DAY(G81))+1),G81,"M")+1),"-")</f>
        <v>-</v>
      </c>
      <c r="H84" s="969"/>
    </row>
    <row r="85" spans="1:24" x14ac:dyDescent="0.2">
      <c r="A85" s="622" cm="1">
        <f t="array" ref="A85">IF(SUMPRODUCT(--(D85:G85&lt;&gt;"-"))&gt;0,1,0)</f>
        <v>0</v>
      </c>
      <c r="B85" s="913"/>
      <c r="C85" s="962" t="s">
        <v>7525</v>
      </c>
      <c r="D85" s="970" t="str">
        <f>IFERROR(IF(DATEDIF(D80,D81,"M")+1=1,"",DATEDIF(D80,D81,"M")+1),"-")</f>
        <v>-</v>
      </c>
      <c r="E85" s="970" t="str">
        <f>IFERROR(IF(DATEDIF(E80,E81,"M")+1=1,"",DATEDIF(E80,E81,"M")+1),"-")</f>
        <v>-</v>
      </c>
      <c r="F85" s="970" t="str">
        <f>IFERROR(IF(DATEDIF(F80,F81,"M")+1=1,"",DATEDIF(F80,F81,"M")+1),"-")</f>
        <v>-</v>
      </c>
      <c r="G85" s="970" t="str">
        <f>IFERROR(IF(DATEDIF(G80,G81,"M")+1=1,"",DATEDIF(G80,G81,"M")+1),"-")</f>
        <v>-</v>
      </c>
      <c r="H85" s="971"/>
      <c r="K85" s="955"/>
    </row>
    <row r="86" spans="1:24" x14ac:dyDescent="0.2">
      <c r="A86" s="622" cm="1">
        <f t="array" ref="A86">IF(SUMPRODUCT(--(D86:G86&lt;&gt;"-"))&gt;0,1,0)</f>
        <v>0</v>
      </c>
      <c r="B86" s="913"/>
      <c r="C86" s="963" t="s">
        <v>7526</v>
      </c>
      <c r="D86" s="972" t="str">
        <f>IF(D82="Select ▼","-",IFERROR(D81-(DATE(YEAR(D81)-1,MONTH(D81),DAY(D81))+1)+1,"-"))</f>
        <v>-</v>
      </c>
      <c r="E86" s="972" t="str">
        <f>IF(E82="Select ▼","-",IFERROR(E81-(DATE(YEAR(E81)-1,MONTH(E81),DAY(E81))+1)+1,"-"))</f>
        <v>-</v>
      </c>
      <c r="F86" s="972" t="str">
        <f>IF(F82="Select ▼","-",IFERROR(F81-(DATE(YEAR(F81)-1,MONTH(F81),DAY(F81))+1)+1,"-"))</f>
        <v>-</v>
      </c>
      <c r="G86" s="972" t="str">
        <f>IF(G82="Select ▼","-",IFERROR(G81-(DATE(YEAR(G81)-1,MONTH(G81),DAY(G81))+1)+1,"-"))</f>
        <v>-</v>
      </c>
      <c r="H86" s="971"/>
      <c r="K86" s="955"/>
    </row>
    <row r="87" spans="1:24" x14ac:dyDescent="0.2">
      <c r="A87" s="622" cm="1">
        <f t="array" ref="A87">IF(SUMPRODUCT(--(D87:G87&lt;&gt;"-"))&gt;0,1,0)</f>
        <v>0</v>
      </c>
      <c r="B87" s="913"/>
      <c r="C87" s="964" t="s">
        <v>7527</v>
      </c>
      <c r="D87" s="973" t="str">
        <f>IFERROR(IF(DATEDIF(D80,D81,"D")+1=1,"",DATEDIF(D80,D81,"D")+1),"-")</f>
        <v>-</v>
      </c>
      <c r="E87" s="973" t="str">
        <f>IFERROR(IF(DATEDIF(E80,E81,"D")+1=1,"",DATEDIF(E80,E81,"D")+1),"-")</f>
        <v>-</v>
      </c>
      <c r="F87" s="973" t="str">
        <f>IFERROR(IF(DATEDIF(F80,F81,"D")+1=1,"",DATEDIF(F80,F81,"D")+1),"-")</f>
        <v>-</v>
      </c>
      <c r="G87" s="973" t="str">
        <f>IFERROR(IF(DATEDIF(G80,G81,"D")+1=1,"",DATEDIF(G80,G81,"D")+1),"-")</f>
        <v>-</v>
      </c>
      <c r="H87" s="974"/>
      <c r="K87" s="955"/>
    </row>
    <row r="88" spans="1:24" x14ac:dyDescent="0.2">
      <c r="A88" s="622">
        <v>1</v>
      </c>
      <c r="B88" s="913"/>
      <c r="C88" s="21"/>
      <c r="D88" s="14"/>
      <c r="E88" s="14"/>
      <c r="F88" s="14"/>
      <c r="G88" s="14"/>
      <c r="H88" s="14"/>
      <c r="K88" s="955"/>
    </row>
    <row r="89" spans="1:24" x14ac:dyDescent="0.2">
      <c r="A89" s="622">
        <v>0</v>
      </c>
      <c r="B89" s="913"/>
      <c r="C89" s="21"/>
      <c r="D89" s="608"/>
      <c r="E89" s="14"/>
      <c r="F89" s="14"/>
      <c r="G89" s="14"/>
      <c r="H89" s="14"/>
    </row>
    <row r="90" spans="1:24" x14ac:dyDescent="0.2">
      <c r="A90" s="622">
        <v>0</v>
      </c>
      <c r="B90" s="913"/>
      <c r="C90" s="21"/>
      <c r="D90" s="608"/>
      <c r="E90" s="14"/>
      <c r="F90" s="14"/>
      <c r="G90" s="14"/>
      <c r="H90" s="14"/>
    </row>
    <row r="91" spans="1:24" x14ac:dyDescent="0.2">
      <c r="A91" s="622">
        <v>0</v>
      </c>
      <c r="B91" s="913"/>
      <c r="C91" s="21"/>
      <c r="D91" s="608"/>
      <c r="E91" s="14"/>
      <c r="F91" s="14"/>
      <c r="G91" s="14"/>
      <c r="H91" s="14"/>
    </row>
    <row r="92" spans="1:24" x14ac:dyDescent="0.2">
      <c r="A92" s="622">
        <v>0</v>
      </c>
      <c r="B92" s="913"/>
      <c r="C92" s="21"/>
      <c r="D92" s="608"/>
      <c r="E92" s="14"/>
      <c r="F92" s="14"/>
      <c r="G92" s="14"/>
      <c r="H92" s="14"/>
    </row>
    <row r="93" spans="1:24" x14ac:dyDescent="0.2">
      <c r="A93" s="622">
        <v>0</v>
      </c>
      <c r="B93" s="913"/>
      <c r="C93" s="21"/>
      <c r="D93" s="14"/>
      <c r="E93" s="14"/>
      <c r="F93" s="14"/>
      <c r="G93" s="14"/>
      <c r="H93" s="14"/>
    </row>
    <row r="94" spans="1:24" ht="25.5" x14ac:dyDescent="0.2">
      <c r="A94" s="622">
        <v>1</v>
      </c>
      <c r="B94" s="913"/>
      <c r="C94" s="957" t="s">
        <v>32</v>
      </c>
      <c r="D94" s="975" t="str">
        <f>$D$83</f>
        <v>Not Included</v>
      </c>
      <c r="E94" s="958" t="str">
        <f>$E$83</f>
        <v>Not Included</v>
      </c>
      <c r="F94" s="958" t="str">
        <f>$F$83</f>
        <v>Not Included</v>
      </c>
      <c r="G94" s="958" t="str">
        <f>$G$83</f>
        <v>Not Included</v>
      </c>
      <c r="H94" s="959" t="str">
        <f>$H$79</f>
        <v>Appraisal (Market)</v>
      </c>
      <c r="I94" s="536" t="s">
        <v>414</v>
      </c>
      <c r="K94" s="541"/>
      <c r="L94" s="546"/>
      <c r="M94" s="528"/>
      <c r="N94" s="975" t="str">
        <f>$D$83</f>
        <v>Not Included</v>
      </c>
      <c r="O94" s="958" t="str">
        <f>$E$83</f>
        <v>Not Included</v>
      </c>
      <c r="P94" s="958" t="str">
        <f>$F$83</f>
        <v>Not Included</v>
      </c>
      <c r="Q94" s="958" t="str">
        <f>$G$83</f>
        <v>Not Included</v>
      </c>
      <c r="R94" s="959" t="str">
        <f>$H$79</f>
        <v>Appraisal (Market)</v>
      </c>
    </row>
    <row r="95" spans="1:24" x14ac:dyDescent="0.2">
      <c r="A95" s="622">
        <v>1</v>
      </c>
      <c r="B95" s="913"/>
      <c r="C95" s="976" t="s">
        <v>198</v>
      </c>
      <c r="D95" s="977" t="str">
        <f>IF($I$5="PRD","# of Days",IF($I$5="PUD","# of Days",IF($I$5="PRM","# of Months",IF($I$5="PUM","# of Months","Fill in cell o11"))))</f>
        <v>Fill in cell o11</v>
      </c>
      <c r="E95" s="977" t="str">
        <f>IF($I$5="PRD","# of Days",IF($I$5="PUD","# of Days",IF($I$5="PRM","# of Months",IF($I$5="PUM","# of Months","Fill in cell o11"))))</f>
        <v>Fill in cell o11</v>
      </c>
      <c r="F95" s="977" t="str">
        <f>IF($I$5="PRD","# of Days",IF($I$5="PUD","# of Days",IF($I$5="PRM","# of Months",IF($I$5="PUM","# of Months","Fill in cell o11"))))</f>
        <v>Fill in cell o11</v>
      </c>
      <c r="G95" s="977" t="str">
        <f>IF($I$5="PRD","# of Days",IF($I$5="PUD","# of Days",IF($I$5="PRM","# of Months",IF($I$5="PUM","# of Months","Fill in cell o11"))))</f>
        <v>Fill in cell o11</v>
      </c>
      <c r="H95" s="977" t="str">
        <f>IF($I$5="PRD","# of Days",IF($I$5="PUD","# of Days",IF($I$5="PRM","# of Months",IF($I$5="PUM","# of Months","Fill in cell o11"))))</f>
        <v>Fill in cell o11</v>
      </c>
      <c r="I95" s="978" t="s">
        <v>415</v>
      </c>
      <c r="K95" s="543" t="s">
        <v>32</v>
      </c>
      <c r="L95" s="547"/>
      <c r="M95" s="182"/>
      <c r="N95" s="71" t="s">
        <v>416</v>
      </c>
      <c r="O95" s="71" t="s">
        <v>416</v>
      </c>
      <c r="P95" s="71" t="s">
        <v>416</v>
      </c>
      <c r="Q95" s="71" t="s">
        <v>416</v>
      </c>
      <c r="R95" s="71" t="s">
        <v>416</v>
      </c>
    </row>
    <row r="96" spans="1:24" x14ac:dyDescent="0.2">
      <c r="A96" s="622">
        <f>IF(I96="Yes",1,0)</f>
        <v>0</v>
      </c>
      <c r="B96" s="913"/>
      <c r="C96" s="960" t="s">
        <v>7611</v>
      </c>
      <c r="D96" s="2" t="str">
        <f>IF('Data Transfer Inputs'!G325="Blank","",'Data Transfer Inputs'!G325)</f>
        <v/>
      </c>
      <c r="E96" s="2" t="str">
        <f>IF('Data Transfer Inputs'!G344="Blank","",'Data Transfer Inputs'!G344)</f>
        <v/>
      </c>
      <c r="F96" s="2" t="str">
        <f>IF('Data Transfer Inputs'!G363="Blank","",'Data Transfer Inputs'!G363)</f>
        <v/>
      </c>
      <c r="G96" s="2" t="str">
        <f>IF('Data Transfer Inputs'!G382="Blank","",'Data Transfer Inputs'!G382)</f>
        <v/>
      </c>
      <c r="H96" s="2" t="str">
        <f>IF('Data Transfer Inputs'!G409="Blank","",'Data Transfer Inputs'!G409)</f>
        <v/>
      </c>
      <c r="I96" s="988" t="str">
        <f t="shared" ref="I96:I106" si="1">I128</f>
        <v>No</v>
      </c>
      <c r="K96" s="979"/>
      <c r="L96" s="224"/>
      <c r="M96" s="980" t="str">
        <f t="shared" ref="M96:M103" si="2">C96&amp;" as a % of SN"</f>
        <v>SN-Private-pay as a % of SN</v>
      </c>
      <c r="N96" s="981" t="str">
        <f t="shared" ref="N96:N103" si="3">IF(SUM($D$96:$D$103)=0,"",IFERROR(D96/SUM($D$96:$D$103),0))</f>
        <v/>
      </c>
      <c r="O96" s="981" t="str">
        <f t="shared" ref="O96:O103" si="4">IF(SUM($E$96:$E$103)=0,"",IFERROR(E96/SUM($E$96:$E$103),0))</f>
        <v/>
      </c>
      <c r="P96" s="981" t="str">
        <f t="shared" ref="P96:P103" si="5">IF(SUM($F$96:$F$103)=0,"",IFERROR(F96/SUM($F$96:$F$103),0))</f>
        <v/>
      </c>
      <c r="Q96" s="981" t="str">
        <f t="shared" ref="Q96:Q103" si="6">IF(SUM($G$96:$G$103)=0,"",IFERROR(G96/SUM($G$96:$G$103),0))</f>
        <v/>
      </c>
      <c r="R96" s="981" t="str">
        <f t="shared" ref="R96:R103" si="7">IF(SUM($H$96:$H$103)=0,"",IFERROR(H96/SUM($H$96:$H$103),0))</f>
        <v/>
      </c>
      <c r="T96" s="758"/>
      <c r="U96" s="758"/>
      <c r="V96" s="758"/>
      <c r="W96" s="758"/>
      <c r="X96" s="758"/>
    </row>
    <row r="97" spans="1:24" x14ac:dyDescent="0.2">
      <c r="A97" s="622">
        <f t="shared" ref="A97:A114" si="8">IF(I97="Yes",1,0)</f>
        <v>0</v>
      </c>
      <c r="B97" s="913"/>
      <c r="C97" s="990" t="s">
        <v>15</v>
      </c>
      <c r="D97" s="3" t="str">
        <f>IF('Data Transfer Inputs'!G326="Blank","",'Data Transfer Inputs'!G326)</f>
        <v/>
      </c>
      <c r="E97" s="3" t="str">
        <f>IF('Data Transfer Inputs'!G345="Blank","",'Data Transfer Inputs'!G345)</f>
        <v/>
      </c>
      <c r="F97" s="3" t="str">
        <f>IF('Data Transfer Inputs'!G364="Blank","",'Data Transfer Inputs'!G364)</f>
        <v/>
      </c>
      <c r="G97" s="3" t="str">
        <f>IF('Data Transfer Inputs'!G383="Blank","",'Data Transfer Inputs'!G383)</f>
        <v/>
      </c>
      <c r="H97" s="3" t="str">
        <f>IF('Data Transfer Inputs'!G410="Blank","",'Data Transfer Inputs'!G410)</f>
        <v/>
      </c>
      <c r="I97" s="988" t="str">
        <f t="shared" si="1"/>
        <v>No</v>
      </c>
      <c r="K97" s="979"/>
      <c r="L97" s="224"/>
      <c r="M97" s="980" t="str">
        <f t="shared" si="2"/>
        <v>SN-Medicare as a % of SN</v>
      </c>
      <c r="N97" s="982" t="str">
        <f t="shared" si="3"/>
        <v/>
      </c>
      <c r="O97" s="982" t="str">
        <f t="shared" si="4"/>
        <v/>
      </c>
      <c r="P97" s="982" t="str">
        <f t="shared" si="5"/>
        <v/>
      </c>
      <c r="Q97" s="982" t="str">
        <f t="shared" si="6"/>
        <v/>
      </c>
      <c r="R97" s="982" t="str">
        <f t="shared" si="7"/>
        <v/>
      </c>
      <c r="T97" s="758"/>
      <c r="U97" s="758"/>
      <c r="V97" s="758"/>
      <c r="W97" s="758"/>
      <c r="X97" s="758"/>
    </row>
    <row r="98" spans="1:24" x14ac:dyDescent="0.2">
      <c r="A98" s="622">
        <f t="shared" si="8"/>
        <v>0</v>
      </c>
      <c r="B98" s="913"/>
      <c r="C98" s="990" t="s">
        <v>16</v>
      </c>
      <c r="D98" s="3" t="str">
        <f>IF('Data Transfer Inputs'!G327="Blank","",'Data Transfer Inputs'!G327)</f>
        <v/>
      </c>
      <c r="E98" s="3" t="str">
        <f>IF('Data Transfer Inputs'!G346="Blank","",'Data Transfer Inputs'!G346)</f>
        <v/>
      </c>
      <c r="F98" s="3" t="str">
        <f>IF('Data Transfer Inputs'!G365="Blank","",'Data Transfer Inputs'!G365)</f>
        <v/>
      </c>
      <c r="G98" s="3" t="str">
        <f>IF('Data Transfer Inputs'!G384="Blank","",'Data Transfer Inputs'!G384)</f>
        <v/>
      </c>
      <c r="H98" s="3" t="str">
        <f>IF('Data Transfer Inputs'!G411="Blank","",'Data Transfer Inputs'!G411)</f>
        <v/>
      </c>
      <c r="I98" s="988" t="str">
        <f t="shared" si="1"/>
        <v>No</v>
      </c>
      <c r="K98" s="979"/>
      <c r="L98" s="224"/>
      <c r="M98" s="980" t="str">
        <f t="shared" si="2"/>
        <v>SN-Medicaid as a % of SN</v>
      </c>
      <c r="N98" s="982" t="str">
        <f t="shared" si="3"/>
        <v/>
      </c>
      <c r="O98" s="982" t="str">
        <f t="shared" si="4"/>
        <v/>
      </c>
      <c r="P98" s="982" t="str">
        <f t="shared" si="5"/>
        <v/>
      </c>
      <c r="Q98" s="982" t="str">
        <f t="shared" si="6"/>
        <v/>
      </c>
      <c r="R98" s="982" t="str">
        <f t="shared" si="7"/>
        <v/>
      </c>
      <c r="T98" s="758"/>
      <c r="U98" s="758"/>
      <c r="V98" s="758"/>
      <c r="W98" s="758"/>
      <c r="X98" s="758"/>
    </row>
    <row r="99" spans="1:24" x14ac:dyDescent="0.2">
      <c r="A99" s="622">
        <f t="shared" si="8"/>
        <v>0</v>
      </c>
      <c r="B99" s="913"/>
      <c r="C99" s="990" t="s">
        <v>17</v>
      </c>
      <c r="D99" s="3" t="str">
        <f>IF('Data Transfer Inputs'!G328="Blank","",'Data Transfer Inputs'!G328)</f>
        <v/>
      </c>
      <c r="E99" s="3" t="str">
        <f>IF('Data Transfer Inputs'!G347="Blank","",'Data Transfer Inputs'!G347)</f>
        <v/>
      </c>
      <c r="F99" s="3" t="str">
        <f>IF('Data Transfer Inputs'!G366="Blank","",'Data Transfer Inputs'!G366)</f>
        <v/>
      </c>
      <c r="G99" s="3" t="str">
        <f>IF('Data Transfer Inputs'!G385="Blank","",'Data Transfer Inputs'!G385)</f>
        <v/>
      </c>
      <c r="H99" s="3" t="str">
        <f>IF('Data Transfer Inputs'!G412="Blank","",'Data Transfer Inputs'!G412)</f>
        <v/>
      </c>
      <c r="I99" s="988" t="str">
        <f t="shared" si="1"/>
        <v>No</v>
      </c>
      <c r="K99" s="979"/>
      <c r="L99" s="224"/>
      <c r="M99" s="980" t="str">
        <f t="shared" si="2"/>
        <v>SN-Veterans Admin (VA) as a % of SN</v>
      </c>
      <c r="N99" s="982" t="str">
        <f t="shared" si="3"/>
        <v/>
      </c>
      <c r="O99" s="982" t="str">
        <f t="shared" si="4"/>
        <v/>
      </c>
      <c r="P99" s="982" t="str">
        <f t="shared" si="5"/>
        <v/>
      </c>
      <c r="Q99" s="982" t="str">
        <f t="shared" si="6"/>
        <v/>
      </c>
      <c r="R99" s="982" t="str">
        <f t="shared" si="7"/>
        <v/>
      </c>
      <c r="T99" s="758"/>
      <c r="U99" s="758"/>
      <c r="V99" s="758"/>
      <c r="W99" s="758"/>
      <c r="X99" s="758"/>
    </row>
    <row r="100" spans="1:24" x14ac:dyDescent="0.2">
      <c r="A100" s="622">
        <f t="shared" si="8"/>
        <v>0</v>
      </c>
      <c r="B100" s="913"/>
      <c r="C100" s="990" t="s">
        <v>18</v>
      </c>
      <c r="D100" s="3" t="str">
        <f>IF('Data Transfer Inputs'!G329="Blank","",'Data Transfer Inputs'!G329)</f>
        <v/>
      </c>
      <c r="E100" s="3" t="str">
        <f>IF('Data Transfer Inputs'!G348="Blank","",'Data Transfer Inputs'!G348)</f>
        <v/>
      </c>
      <c r="F100" s="3" t="str">
        <f>IF('Data Transfer Inputs'!G367="Blank","",'Data Transfer Inputs'!G367)</f>
        <v/>
      </c>
      <c r="G100" s="3" t="str">
        <f>IF('Data Transfer Inputs'!G386="Blank","",'Data Transfer Inputs'!G386)</f>
        <v/>
      </c>
      <c r="H100" s="3" t="str">
        <f>IF('Data Transfer Inputs'!G413="Blank","",'Data Transfer Inputs'!G413)</f>
        <v/>
      </c>
      <c r="I100" s="988" t="str">
        <f t="shared" si="1"/>
        <v>No</v>
      </c>
      <c r="K100" s="979"/>
      <c r="L100" s="224"/>
      <c r="M100" s="980" t="str">
        <f t="shared" si="2"/>
        <v>SN-HMO / Insurance as a % of SN</v>
      </c>
      <c r="N100" s="982" t="str">
        <f t="shared" si="3"/>
        <v/>
      </c>
      <c r="O100" s="982" t="str">
        <f t="shared" si="4"/>
        <v/>
      </c>
      <c r="P100" s="982" t="str">
        <f t="shared" si="5"/>
        <v/>
      </c>
      <c r="Q100" s="982" t="str">
        <f t="shared" si="6"/>
        <v/>
      </c>
      <c r="R100" s="982" t="str">
        <f t="shared" si="7"/>
        <v/>
      </c>
      <c r="T100" s="758"/>
      <c r="U100" s="758"/>
      <c r="V100" s="758"/>
      <c r="W100" s="758"/>
      <c r="X100" s="758"/>
    </row>
    <row r="101" spans="1:24" x14ac:dyDescent="0.2">
      <c r="A101" s="622">
        <f t="shared" si="8"/>
        <v>0</v>
      </c>
      <c r="B101" s="913"/>
      <c r="C101" s="990" t="s">
        <v>19</v>
      </c>
      <c r="D101" s="3" t="str">
        <f>IF('Data Transfer Inputs'!G330="Blank","",'Data Transfer Inputs'!G330)</f>
        <v/>
      </c>
      <c r="E101" s="3" t="str">
        <f>IF('Data Transfer Inputs'!G349="Blank","",'Data Transfer Inputs'!G349)</f>
        <v/>
      </c>
      <c r="F101" s="3" t="str">
        <f>IF('Data Transfer Inputs'!G368="Blank","",'Data Transfer Inputs'!G368)</f>
        <v/>
      </c>
      <c r="G101" s="3" t="str">
        <f>IF('Data Transfer Inputs'!G387="Blank","",'Data Transfer Inputs'!G387)</f>
        <v/>
      </c>
      <c r="H101" s="3" t="str">
        <f>IF('Data Transfer Inputs'!G414="Blank","",'Data Transfer Inputs'!G414)</f>
        <v/>
      </c>
      <c r="I101" s="988" t="str">
        <f t="shared" si="1"/>
        <v>No</v>
      </c>
      <c r="K101" s="979"/>
      <c r="L101" s="224"/>
      <c r="M101" s="980" t="str">
        <f t="shared" si="2"/>
        <v>SN-Hospice as a % of SN</v>
      </c>
      <c r="N101" s="982" t="str">
        <f t="shared" si="3"/>
        <v/>
      </c>
      <c r="O101" s="982" t="str">
        <f t="shared" si="4"/>
        <v/>
      </c>
      <c r="P101" s="982" t="str">
        <f t="shared" si="5"/>
        <v/>
      </c>
      <c r="Q101" s="982" t="str">
        <f t="shared" si="6"/>
        <v/>
      </c>
      <c r="R101" s="982" t="str">
        <f t="shared" si="7"/>
        <v/>
      </c>
      <c r="T101" s="758"/>
      <c r="U101" s="758"/>
      <c r="V101" s="758"/>
      <c r="W101" s="758"/>
      <c r="X101" s="758"/>
    </row>
    <row r="102" spans="1:24" x14ac:dyDescent="0.2">
      <c r="A102" s="622">
        <f t="shared" si="8"/>
        <v>0</v>
      </c>
      <c r="B102" s="913"/>
      <c r="C102" s="25" t="str">
        <f>IF('Data Transfer Inputs'!G401="Blank","SN-Other Payors - Specify 1",'Data Transfer Inputs'!G401)</f>
        <v>SN-Other Payors - Specify 1</v>
      </c>
      <c r="D102" s="3" t="str">
        <f>IF('Data Transfer Inputs'!G331="Blank","",'Data Transfer Inputs'!G331)</f>
        <v/>
      </c>
      <c r="E102" s="3" t="str">
        <f>IF('Data Transfer Inputs'!G350="Blank","",'Data Transfer Inputs'!G350)</f>
        <v/>
      </c>
      <c r="F102" s="3" t="str">
        <f>IF('Data Transfer Inputs'!G369="Blank","",'Data Transfer Inputs'!G369)</f>
        <v/>
      </c>
      <c r="G102" s="3" t="str">
        <f>IF('Data Transfer Inputs'!G388="Blank","",'Data Transfer Inputs'!G388)</f>
        <v/>
      </c>
      <c r="H102" s="3" t="str">
        <f>IF('Data Transfer Inputs'!G415="Blank","",'Data Transfer Inputs'!G415)</f>
        <v/>
      </c>
      <c r="I102" s="988" t="str">
        <f t="shared" si="1"/>
        <v>No</v>
      </c>
      <c r="K102" s="979"/>
      <c r="L102" s="224"/>
      <c r="M102" s="980" t="str">
        <f t="shared" si="2"/>
        <v>SN-Other Payors - Specify 1 as a % of SN</v>
      </c>
      <c r="N102" s="982" t="str">
        <f t="shared" si="3"/>
        <v/>
      </c>
      <c r="O102" s="982" t="str">
        <f t="shared" si="4"/>
        <v/>
      </c>
      <c r="P102" s="982" t="str">
        <f t="shared" si="5"/>
        <v/>
      </c>
      <c r="Q102" s="982" t="str">
        <f t="shared" si="6"/>
        <v/>
      </c>
      <c r="R102" s="982" t="str">
        <f t="shared" si="7"/>
        <v/>
      </c>
      <c r="T102" s="758"/>
      <c r="U102" s="758"/>
      <c r="V102" s="758"/>
      <c r="W102" s="758"/>
      <c r="X102" s="758"/>
    </row>
    <row r="103" spans="1:24" x14ac:dyDescent="0.2">
      <c r="A103" s="622">
        <f t="shared" si="8"/>
        <v>0</v>
      </c>
      <c r="B103" s="913"/>
      <c r="C103" s="25" t="str">
        <f>IF('Data Transfer Inputs'!G402="Blank","SN-Other Payors - Specify 2",'Data Transfer Inputs'!G402)</f>
        <v>SN-Other Payors - Specify 2</v>
      </c>
      <c r="D103" s="3" t="str">
        <f>IF('Data Transfer Inputs'!G332="Blank","",'Data Transfer Inputs'!G332)</f>
        <v/>
      </c>
      <c r="E103" s="3" t="str">
        <f>IF('Data Transfer Inputs'!G351="Blank","",'Data Transfer Inputs'!G351)</f>
        <v/>
      </c>
      <c r="F103" s="3" t="str">
        <f>IF('Data Transfer Inputs'!G370="Blank","",'Data Transfer Inputs'!G370)</f>
        <v/>
      </c>
      <c r="G103" s="3" t="str">
        <f>IF('Data Transfer Inputs'!G389="Blank","",'Data Transfer Inputs'!G389)</f>
        <v/>
      </c>
      <c r="H103" s="3" t="str">
        <f>IF('Data Transfer Inputs'!G416="Blank","",'Data Transfer Inputs'!G416)</f>
        <v/>
      </c>
      <c r="I103" s="988" t="str">
        <f t="shared" si="1"/>
        <v>No</v>
      </c>
      <c r="K103" s="979"/>
      <c r="L103" s="224"/>
      <c r="M103" s="980" t="str">
        <f t="shared" si="2"/>
        <v>SN-Other Payors - Specify 2 as a % of SN</v>
      </c>
      <c r="N103" s="982" t="str">
        <f t="shared" si="3"/>
        <v/>
      </c>
      <c r="O103" s="982" t="str">
        <f t="shared" si="4"/>
        <v/>
      </c>
      <c r="P103" s="982" t="str">
        <f t="shared" si="5"/>
        <v/>
      </c>
      <c r="Q103" s="982" t="str">
        <f t="shared" si="6"/>
        <v/>
      </c>
      <c r="R103" s="982" t="str">
        <f t="shared" si="7"/>
        <v/>
      </c>
      <c r="T103" s="758"/>
      <c r="U103" s="758"/>
      <c r="V103" s="758"/>
      <c r="W103" s="758"/>
      <c r="X103" s="758"/>
    </row>
    <row r="104" spans="1:24" x14ac:dyDescent="0.2">
      <c r="A104" s="622">
        <f t="shared" si="8"/>
        <v>0</v>
      </c>
      <c r="B104" s="913"/>
      <c r="C104" s="990" t="s">
        <v>22</v>
      </c>
      <c r="D104" s="3" t="str">
        <f>IF('Data Transfer Inputs'!G333="Blank","",'Data Transfer Inputs'!G333)</f>
        <v/>
      </c>
      <c r="E104" s="3" t="str">
        <f>IF('Data Transfer Inputs'!G352="Blank","",'Data Transfer Inputs'!G352)</f>
        <v/>
      </c>
      <c r="F104" s="3" t="str">
        <f>IF('Data Transfer Inputs'!G371="Blank","",'Data Transfer Inputs'!G371)</f>
        <v/>
      </c>
      <c r="G104" s="3" t="str">
        <f>IF('Data Transfer Inputs'!G390="Blank","",'Data Transfer Inputs'!G390)</f>
        <v/>
      </c>
      <c r="H104" s="3" t="str">
        <f>IF('Data Transfer Inputs'!G417="Blank","",'Data Transfer Inputs'!G417)</f>
        <v/>
      </c>
      <c r="I104" s="988" t="str">
        <f t="shared" si="1"/>
        <v>No</v>
      </c>
      <c r="K104" s="979"/>
      <c r="L104" s="224"/>
      <c r="M104" s="980" t="str">
        <f>C104&amp;" as a % of AL"</f>
        <v>AL/B&amp;C-Private-pay as a % of AL</v>
      </c>
      <c r="N104" s="982" t="str">
        <f>IF(SUM($D$104:$D$107)=0,"",IFERROR(D104/SUM($D$104:$D$107),0))</f>
        <v/>
      </c>
      <c r="O104" s="982" t="str">
        <f>IF(SUM($E$104:$E$107)=0,"",IFERROR(E104/SUM($E$104:$E$107),0))</f>
        <v/>
      </c>
      <c r="P104" s="982" t="str">
        <f>IF(SUM($F$104:$F$107)=0,"",IFERROR(F104/SUM($F$104:$F$107),0))</f>
        <v/>
      </c>
      <c r="Q104" s="982" t="str">
        <f>IF(SUM($G$104:$G$107)=0,"",IFERROR(G104/SUM($G$104:$G$107),0))</f>
        <v/>
      </c>
      <c r="R104" s="982" t="str">
        <f>IF(SUM($H$104:$H$107)=0,"",IFERROR(H104/SUM($H$104:$H$107),0))</f>
        <v/>
      </c>
      <c r="T104" s="758"/>
      <c r="U104" s="758"/>
      <c r="V104" s="758"/>
      <c r="W104" s="758"/>
      <c r="X104" s="758"/>
    </row>
    <row r="105" spans="1:24" x14ac:dyDescent="0.2">
      <c r="A105" s="622">
        <f t="shared" si="8"/>
        <v>0</v>
      </c>
      <c r="B105" s="913"/>
      <c r="C105" s="990" t="s">
        <v>23</v>
      </c>
      <c r="D105" s="3" t="str">
        <f>IF('Data Transfer Inputs'!G334="Blank","",'Data Transfer Inputs'!G334)</f>
        <v/>
      </c>
      <c r="E105" s="3" t="str">
        <f>IF('Data Transfer Inputs'!G353="Blank","",'Data Transfer Inputs'!G353)</f>
        <v/>
      </c>
      <c r="F105" s="3" t="str">
        <f>IF('Data Transfer Inputs'!G372="Blank","",'Data Transfer Inputs'!G372)</f>
        <v/>
      </c>
      <c r="G105" s="3" t="str">
        <f>IF('Data Transfer Inputs'!G391="Blank","",'Data Transfer Inputs'!G391)</f>
        <v/>
      </c>
      <c r="H105" s="3" t="str">
        <f>IF('Data Transfer Inputs'!G418="Blank","",'Data Transfer Inputs'!G418)</f>
        <v/>
      </c>
      <c r="I105" s="988" t="str">
        <f t="shared" si="1"/>
        <v>No</v>
      </c>
      <c r="K105" s="979"/>
      <c r="L105" s="224"/>
      <c r="M105" s="980" t="str">
        <f>C105&amp;" as a % of AL"</f>
        <v>AL/B&amp;C-Medicaid as a % of AL</v>
      </c>
      <c r="N105" s="982" t="str">
        <f>IF(SUM($D$104:$D$107)=0,"",IFERROR(D105/SUM($D$104:$D$107),0))</f>
        <v/>
      </c>
      <c r="O105" s="982" t="str">
        <f>IF(SUM($E$104:$E$107)=0,"",IFERROR(E105/SUM($E$104:$E$107),0))</f>
        <v/>
      </c>
      <c r="P105" s="982" t="str">
        <f>IF(SUM($F$104:$F$107)=0,"",IFERROR(F105/SUM($F$104:$F$107),0))</f>
        <v/>
      </c>
      <c r="Q105" s="982" t="str">
        <f>IF(SUM($G$104:$G$107)=0,"",IFERROR(G105/SUM($G$104:$G$107),0))</f>
        <v/>
      </c>
      <c r="R105" s="982" t="str">
        <f>IF(SUM($H$104:$H$107)=0,"",IFERROR(H105/SUM($H$104:$H$107),0))</f>
        <v/>
      </c>
      <c r="T105" s="758"/>
      <c r="U105" s="758"/>
      <c r="V105" s="758"/>
      <c r="W105" s="758"/>
      <c r="X105" s="758"/>
    </row>
    <row r="106" spans="1:24" x14ac:dyDescent="0.2">
      <c r="A106" s="622">
        <f t="shared" si="8"/>
        <v>0</v>
      </c>
      <c r="B106" s="913"/>
      <c r="C106" s="25" t="str">
        <f>IF('Data Transfer Inputs'!G403="Blank","AL/B&amp;C-Other Payors - Specify 1",'Data Transfer Inputs'!G403)</f>
        <v>AL/B&amp;C-Other Payors - Specify 1</v>
      </c>
      <c r="D106" s="3" t="str">
        <f>IF('Data Transfer Inputs'!G335="Blank","",'Data Transfer Inputs'!G335)</f>
        <v/>
      </c>
      <c r="E106" s="3" t="str">
        <f>IF('Data Transfer Inputs'!G354="Blank","",'Data Transfer Inputs'!G354)</f>
        <v/>
      </c>
      <c r="F106" s="3" t="str">
        <f>IF('Data Transfer Inputs'!G373="Blank","",'Data Transfer Inputs'!G373)</f>
        <v/>
      </c>
      <c r="G106" s="3" t="str">
        <f>IF('Data Transfer Inputs'!G392="Blank","",'Data Transfer Inputs'!G392)</f>
        <v/>
      </c>
      <c r="H106" s="3" t="str">
        <f>IF('Data Transfer Inputs'!G419="Blank","",'Data Transfer Inputs'!G419)</f>
        <v/>
      </c>
      <c r="I106" s="988" t="str">
        <f t="shared" si="1"/>
        <v>No</v>
      </c>
      <c r="K106" s="983"/>
      <c r="L106" s="984"/>
      <c r="M106" s="980" t="str">
        <f>C106&amp;" as a % of AL"</f>
        <v>AL/B&amp;C-Other Payors - Specify 1 as a % of AL</v>
      </c>
      <c r="N106" s="982" t="str">
        <f>IF(SUM($D$104:$D$107)=0,"",IFERROR(D106/SUM($D$104:$D$107),0))</f>
        <v/>
      </c>
      <c r="O106" s="982" t="str">
        <f>IF(SUM($E$104:$E$107)=0,"",IFERROR(E106/SUM($E$104:$E$107),0))</f>
        <v/>
      </c>
      <c r="P106" s="982" t="str">
        <f>IF(SUM($F$104:$F$107)=0,"",IFERROR(F106/SUM($F$104:$F$107),0))</f>
        <v/>
      </c>
      <c r="Q106" s="982" t="str">
        <f>IF(SUM($G$104:$G$107)=0,"",IFERROR(G106/SUM($G$104:$G$107),0))</f>
        <v/>
      </c>
      <c r="R106" s="982" t="str">
        <f>IF(SUM($H$104:$H$107)=0,"",IFERROR(H106/SUM($H$104:$H$107),0))</f>
        <v/>
      </c>
      <c r="T106" s="758"/>
      <c r="U106" s="758"/>
      <c r="V106" s="758"/>
      <c r="W106" s="758"/>
      <c r="X106" s="758"/>
    </row>
    <row r="107" spans="1:24" x14ac:dyDescent="0.2">
      <c r="A107" s="622">
        <f t="shared" si="8"/>
        <v>0</v>
      </c>
      <c r="B107" s="913"/>
      <c r="C107" s="25" t="str">
        <f>IF('Data Transfer Inputs'!G404="Blank","AL/B&amp;C-Other Payors - Specify 2",'Data Transfer Inputs'!G404)</f>
        <v>AL/B&amp;C-Other Payors - Specify 2</v>
      </c>
      <c r="D107" s="3" t="str">
        <f>IF('Data Transfer Inputs'!G336="Blank","",'Data Transfer Inputs'!G336)</f>
        <v/>
      </c>
      <c r="E107" s="3" t="str">
        <f>IF('Data Transfer Inputs'!G355="Blank","",'Data Transfer Inputs'!G355)</f>
        <v/>
      </c>
      <c r="F107" s="3" t="str">
        <f>IF('Data Transfer Inputs'!G374="Blank","",'Data Transfer Inputs'!G374)</f>
        <v/>
      </c>
      <c r="G107" s="3" t="str">
        <f>IF('Data Transfer Inputs'!G393="Blank","",'Data Transfer Inputs'!G393)</f>
        <v/>
      </c>
      <c r="H107" s="3" t="str">
        <f>IF('Data Transfer Inputs'!G420="Blank","",'Data Transfer Inputs'!G420)</f>
        <v/>
      </c>
      <c r="I107" s="988" t="str">
        <f t="shared" ref="I107:I113" si="9">I139</f>
        <v>No</v>
      </c>
      <c r="K107" s="983"/>
      <c r="L107" s="984"/>
      <c r="M107" s="980" t="str">
        <f>C107&amp;" as a % of AL"</f>
        <v>AL/B&amp;C-Other Payors - Specify 2 as a % of AL</v>
      </c>
      <c r="N107" s="982" t="str">
        <f>IF(SUM($D$104:$D$107)=0,"",IFERROR(D107/SUM($D$104:$D$107),0))</f>
        <v/>
      </c>
      <c r="O107" s="982" t="str">
        <f>IF(SUM($E$104:$E$107)=0,"",IFERROR(E107/SUM($E$104:$E$107),0))</f>
        <v/>
      </c>
      <c r="P107" s="982" t="str">
        <f>IF(SUM($F$104:$F$107)=0,"",IFERROR(F107/SUM($F$104:$F$107),0))</f>
        <v/>
      </c>
      <c r="Q107" s="982" t="str">
        <f>IF(SUM($G$104:$G$107)=0,"",IFERROR(G107/SUM($G$104:$G$107),0))</f>
        <v/>
      </c>
      <c r="R107" s="982" t="str">
        <f>IF(SUM($H$104:$H$107)=0,"",IFERROR(H107/SUM($H$104:$H$107),0))</f>
        <v/>
      </c>
      <c r="T107" s="758"/>
      <c r="U107" s="758"/>
      <c r="V107" s="758"/>
      <c r="W107" s="758"/>
      <c r="X107" s="758"/>
    </row>
    <row r="108" spans="1:24" x14ac:dyDescent="0.2">
      <c r="A108" s="622">
        <f t="shared" si="8"/>
        <v>0</v>
      </c>
      <c r="B108" s="913"/>
      <c r="C108" s="990" t="s">
        <v>24</v>
      </c>
      <c r="D108" s="3" t="str">
        <f>IF('Data Transfer Inputs'!G337="Blank","",'Data Transfer Inputs'!G337)</f>
        <v/>
      </c>
      <c r="E108" s="3" t="str">
        <f>IF('Data Transfer Inputs'!G356="Blank","",'Data Transfer Inputs'!G356)</f>
        <v/>
      </c>
      <c r="F108" s="3" t="str">
        <f>IF('Data Transfer Inputs'!G375="Blank","",'Data Transfer Inputs'!G375)</f>
        <v/>
      </c>
      <c r="G108" s="3" t="str">
        <f>IF('Data Transfer Inputs'!G394="Blank","",'Data Transfer Inputs'!G394)</f>
        <v/>
      </c>
      <c r="H108" s="3" t="str">
        <f>IF('Data Transfer Inputs'!G421="Blank","",'Data Transfer Inputs'!G421)</f>
        <v/>
      </c>
      <c r="I108" s="988" t="str">
        <f t="shared" si="9"/>
        <v>No</v>
      </c>
      <c r="K108" s="979"/>
      <c r="L108" s="224"/>
      <c r="M108" s="980" t="str">
        <f>C108&amp;" as a % of MC"</f>
        <v>MC-Private-pay as a % of MC</v>
      </c>
      <c r="N108" s="982" t="str">
        <f>IF(SUM($D$108:$D$111)=0,"",IFERROR(D108/SUM($D$108:$D$111),0))</f>
        <v/>
      </c>
      <c r="O108" s="982" t="str">
        <f>IF(SUM($E$108:$E$111)=0,"",IFERROR(E108/SUM($E$108:$E$111),0))</f>
        <v/>
      </c>
      <c r="P108" s="982" t="str">
        <f>IF(SUM($F$108:$F$111)=0,"",IFERROR(F108/SUM($F$108:$F$111),0))</f>
        <v/>
      </c>
      <c r="Q108" s="982" t="str">
        <f>IF(SUM($G$108:$G$111)=0,"",IFERROR(G108/SUM($G$108:$G$111),0))</f>
        <v/>
      </c>
      <c r="R108" s="982" t="str">
        <f>IF(SUM($H$108:$H$111)=0,"",IFERROR(H108/SUM($H$108:$H$111),0))</f>
        <v/>
      </c>
      <c r="T108" s="758"/>
      <c r="U108" s="758"/>
      <c r="V108" s="758"/>
      <c r="W108" s="758"/>
      <c r="X108" s="758"/>
    </row>
    <row r="109" spans="1:24" x14ac:dyDescent="0.2">
      <c r="A109" s="622">
        <f t="shared" si="8"/>
        <v>0</v>
      </c>
      <c r="B109" s="913"/>
      <c r="C109" s="990" t="s">
        <v>25</v>
      </c>
      <c r="D109" s="3" t="str">
        <f>IF('Data Transfer Inputs'!G338="Blank","",'Data Transfer Inputs'!G338)</f>
        <v/>
      </c>
      <c r="E109" s="3" t="str">
        <f>IF('Data Transfer Inputs'!G357="Blank","",'Data Transfer Inputs'!G357)</f>
        <v/>
      </c>
      <c r="F109" s="3" t="str">
        <f>IF('Data Transfer Inputs'!G376="Blank","",'Data Transfer Inputs'!G376)</f>
        <v/>
      </c>
      <c r="G109" s="3" t="str">
        <f>IF('Data Transfer Inputs'!G395="Blank","",'Data Transfer Inputs'!G395)</f>
        <v/>
      </c>
      <c r="H109" s="3" t="str">
        <f>IF('Data Transfer Inputs'!G422="Blank","",'Data Transfer Inputs'!G422)</f>
        <v/>
      </c>
      <c r="I109" s="988" t="str">
        <f t="shared" si="9"/>
        <v>No</v>
      </c>
      <c r="K109" s="979"/>
      <c r="L109" s="224"/>
      <c r="M109" s="980" t="str">
        <f>C109&amp;" as a % of MC"</f>
        <v>MC-Medicaid as a % of MC</v>
      </c>
      <c r="N109" s="982" t="str">
        <f>IF(SUM($D$108:$D$111)=0,"",IFERROR(D109/SUM($D$108:$D$111),0))</f>
        <v/>
      </c>
      <c r="O109" s="982" t="str">
        <f>IF(SUM($E$108:$E$111)=0,"",IFERROR(E109/SUM($E$108:$E$111),0))</f>
        <v/>
      </c>
      <c r="P109" s="982" t="str">
        <f>IF(SUM($F$108:$F$111)=0,"",IFERROR(F109/SUM($F$108:$F$111),0))</f>
        <v/>
      </c>
      <c r="Q109" s="982" t="str">
        <f>IF(SUM($G$108:$G$111)=0,"",IFERROR(G109/SUM($G$108:$G$111),0))</f>
        <v/>
      </c>
      <c r="R109" s="982" t="str">
        <f>IF(SUM($H$108:$H$111)=0,"",IFERROR(H109/SUM($H$108:$H$111),0))</f>
        <v/>
      </c>
      <c r="T109" s="758"/>
      <c r="U109" s="758"/>
      <c r="V109" s="758"/>
      <c r="W109" s="758"/>
      <c r="X109" s="758"/>
    </row>
    <row r="110" spans="1:24" x14ac:dyDescent="0.2">
      <c r="A110" s="622">
        <f t="shared" si="8"/>
        <v>0</v>
      </c>
      <c r="B110" s="913"/>
      <c r="C110" s="25" t="str">
        <f>IF('Data Transfer Inputs'!G405="Blank","MC-Other Payors - Specify 1",'Data Transfer Inputs'!G405)</f>
        <v>MC-Other Payors - Specify 1</v>
      </c>
      <c r="D110" s="3" t="str">
        <f>IF('Data Transfer Inputs'!G339="Blank","",'Data Transfer Inputs'!G339)</f>
        <v/>
      </c>
      <c r="E110" s="3" t="str">
        <f>IF('Data Transfer Inputs'!G358="Blank","",'Data Transfer Inputs'!G358)</f>
        <v/>
      </c>
      <c r="F110" s="3" t="str">
        <f>IF('Data Transfer Inputs'!G377="Blank","",'Data Transfer Inputs'!G377)</f>
        <v/>
      </c>
      <c r="G110" s="3" t="str">
        <f>IF('Data Transfer Inputs'!G396="Blank","",'Data Transfer Inputs'!G396)</f>
        <v/>
      </c>
      <c r="H110" s="3" t="str">
        <f>IF('Data Transfer Inputs'!G423="Blank","",'Data Transfer Inputs'!G423)</f>
        <v/>
      </c>
      <c r="I110" s="988" t="str">
        <f t="shared" si="9"/>
        <v>No</v>
      </c>
      <c r="K110" s="979"/>
      <c r="L110" s="224"/>
      <c r="M110" s="980" t="str">
        <f>C110&amp;" as a % of MC"</f>
        <v>MC-Other Payors - Specify 1 as a % of MC</v>
      </c>
      <c r="N110" s="982" t="str">
        <f>IF(SUM($D$108:$D$111)=0,"",IFERROR(D110/SUM($D$108:$D$111),0))</f>
        <v/>
      </c>
      <c r="O110" s="982" t="str">
        <f>IF(SUM($E$108:$E$111)=0,"",IFERROR(E110/SUM($E$108:$E$111),0))</f>
        <v/>
      </c>
      <c r="P110" s="982" t="str">
        <f>IF(SUM($F$108:$F$111)=0,"",IFERROR(F110/SUM($F$108:$F$111),0))</f>
        <v/>
      </c>
      <c r="Q110" s="982" t="str">
        <f>IF(SUM($G$108:$G$111)=0,"",IFERROR(G110/SUM($G$108:$G$111),0))</f>
        <v/>
      </c>
      <c r="R110" s="982" t="str">
        <f>IF(SUM($H$108:$H$111)=0,"",IFERROR(H110/SUM($H$108:$H$111),0))</f>
        <v/>
      </c>
      <c r="T110" s="758"/>
      <c r="U110" s="758"/>
      <c r="V110" s="758"/>
      <c r="W110" s="758"/>
      <c r="X110" s="758"/>
    </row>
    <row r="111" spans="1:24" x14ac:dyDescent="0.2">
      <c r="A111" s="622">
        <f t="shared" si="8"/>
        <v>0</v>
      </c>
      <c r="B111" s="913"/>
      <c r="C111" s="25" t="str">
        <f>IF('Data Transfer Inputs'!G406="Blank","MC-Other Payors - Specify 2",'Data Transfer Inputs'!G406)</f>
        <v>MC-Other Payors - Specify 2</v>
      </c>
      <c r="D111" s="3" t="str">
        <f>IF('Data Transfer Inputs'!G340="Blank","",'Data Transfer Inputs'!G340)</f>
        <v/>
      </c>
      <c r="E111" s="3" t="str">
        <f>IF('Data Transfer Inputs'!G359="Blank","",'Data Transfer Inputs'!G359)</f>
        <v/>
      </c>
      <c r="F111" s="3" t="str">
        <f>IF('Data Transfer Inputs'!G378="Blank","",'Data Transfer Inputs'!G378)</f>
        <v/>
      </c>
      <c r="G111" s="3" t="str">
        <f>IF('Data Transfer Inputs'!G397="Blank","",'Data Transfer Inputs'!G397)</f>
        <v/>
      </c>
      <c r="H111" s="3" t="str">
        <f>IF('Data Transfer Inputs'!G424="Blank","",'Data Transfer Inputs'!G424)</f>
        <v/>
      </c>
      <c r="I111" s="988" t="str">
        <f t="shared" si="9"/>
        <v>No</v>
      </c>
      <c r="K111" s="979"/>
      <c r="L111" s="224"/>
      <c r="M111" s="980" t="str">
        <f>C111&amp;" as a % of MC"</f>
        <v>MC-Other Payors - Specify 2 as a % of MC</v>
      </c>
      <c r="N111" s="982" t="str">
        <f>IF(SUM($D$108:$D$111)=0,"",IFERROR(D111/SUM($D$108:$D$111),0))</f>
        <v/>
      </c>
      <c r="O111" s="982" t="str">
        <f>IF(SUM($E$108:$E$111)=0,"",IFERROR(E111/SUM($E$108:$E$111),0))</f>
        <v/>
      </c>
      <c r="P111" s="982" t="str">
        <f>IF(SUM($F$108:$F$111)=0,"",IFERROR(F111/SUM($F$108:$F$111),0))</f>
        <v/>
      </c>
      <c r="Q111" s="982" t="str">
        <f>IF(SUM($G$108:$G$111)=0,"",IFERROR(G111/SUM($G$108:$G$111),0))</f>
        <v/>
      </c>
      <c r="R111" s="982" t="str">
        <f>IF(SUM($H$108:$H$111)=0,"",IFERROR(H111/SUM($H$108:$H$111),0))</f>
        <v/>
      </c>
      <c r="T111" s="758"/>
      <c r="U111" s="758"/>
      <c r="V111" s="758"/>
      <c r="W111" s="758"/>
      <c r="X111" s="758"/>
    </row>
    <row r="112" spans="1:24" x14ac:dyDescent="0.2">
      <c r="A112" s="622">
        <f t="shared" si="8"/>
        <v>0</v>
      </c>
      <c r="B112" s="913"/>
      <c r="C112" s="990" t="s">
        <v>26</v>
      </c>
      <c r="D112" s="3" t="str">
        <f>IF('Data Transfer Inputs'!G341="Blank","",'Data Transfer Inputs'!G341)</f>
        <v/>
      </c>
      <c r="E112" s="3" t="str">
        <f>IF('Data Transfer Inputs'!G360="Blank","",'Data Transfer Inputs'!G360)</f>
        <v/>
      </c>
      <c r="F112" s="3" t="str">
        <f>IF('Data Transfer Inputs'!G379="Blank","",'Data Transfer Inputs'!G379)</f>
        <v/>
      </c>
      <c r="G112" s="3" t="str">
        <f>IF('Data Transfer Inputs'!G398="Blank","",'Data Transfer Inputs'!G398)</f>
        <v/>
      </c>
      <c r="H112" s="3" t="str">
        <f>IF('Data Transfer Inputs'!G425="Blank","",'Data Transfer Inputs'!G425)</f>
        <v/>
      </c>
      <c r="I112" s="988" t="str">
        <f t="shared" si="9"/>
        <v>No</v>
      </c>
      <c r="K112" s="979"/>
      <c r="L112" s="224"/>
      <c r="M112" s="980" t="str">
        <f>C112&amp;" as a % of IL"</f>
        <v>IL-Private-pay as a % of IL</v>
      </c>
      <c r="N112" s="982" t="str">
        <f>IF(SUM($D$112:$D$114)=0,"",IFERROR(D112/SUM($D$112:$D$114),0))</f>
        <v/>
      </c>
      <c r="O112" s="982" t="str">
        <f>IF(SUM($E$112:$E$114)=0,"",IFERROR(E112/SUM($E$112:$E$114),0))</f>
        <v/>
      </c>
      <c r="P112" s="982" t="str">
        <f>IF(SUM($F$112:$F$114)=0,"",IFERROR(F112/SUM($F$112:$F$114),0))</f>
        <v/>
      </c>
      <c r="Q112" s="982" t="str">
        <f>IF(SUM($G$112:$G$114)=0,"",IFERROR(G112/SUM($G$112:$G$114),0))</f>
        <v/>
      </c>
      <c r="R112" s="982" t="str">
        <f>IF(SUM($H$112:$H$114)=0,"",IFERROR(H112/SUM($H$112:$H$114),0))</f>
        <v/>
      </c>
      <c r="T112" s="758"/>
      <c r="U112" s="758"/>
      <c r="V112" s="758"/>
      <c r="W112" s="758"/>
      <c r="X112" s="758"/>
    </row>
    <row r="113" spans="1:24" x14ac:dyDescent="0.2">
      <c r="A113" s="622">
        <f t="shared" si="8"/>
        <v>0</v>
      </c>
      <c r="B113" s="913"/>
      <c r="C113" s="25" t="str">
        <f>IF('Data Transfer Inputs'!G407="Blank","IL-Other Payors - Specify 1",'Data Transfer Inputs'!G407)</f>
        <v>IL-Other Payors - Specify 1</v>
      </c>
      <c r="D113" s="331" t="str">
        <f>IF('Data Transfer Inputs'!G342="Blank","",'Data Transfer Inputs'!G342)</f>
        <v/>
      </c>
      <c r="E113" s="331" t="str">
        <f>IF('Data Transfer Inputs'!G361="Blank","",'Data Transfer Inputs'!G361)</f>
        <v/>
      </c>
      <c r="F113" s="331" t="str">
        <f>IF('Data Transfer Inputs'!G380="Blank","",'Data Transfer Inputs'!G380)</f>
        <v/>
      </c>
      <c r="G113" s="331" t="str">
        <f>IF('Data Transfer Inputs'!G399="Blank","",'Data Transfer Inputs'!G399)</f>
        <v/>
      </c>
      <c r="H113" s="331" t="str">
        <f>IF('Data Transfer Inputs'!G426="Blank","",'Data Transfer Inputs'!G426)</f>
        <v/>
      </c>
      <c r="I113" s="988" t="str">
        <f t="shared" si="9"/>
        <v>No</v>
      </c>
      <c r="K113" s="979"/>
      <c r="L113" s="224"/>
      <c r="M113" s="980" t="str">
        <f>C113&amp;" as a % of IL"</f>
        <v>IL-Other Payors - Specify 1 as a % of IL</v>
      </c>
      <c r="N113" s="982" t="str">
        <f>IF(SUM($D$112:$D$114)=0,"",IFERROR(D113/SUM($D$112:$D$114),0))</f>
        <v/>
      </c>
      <c r="O113" s="982" t="str">
        <f>IF(SUM($E$112:$E$114)=0,"",IFERROR(E113/SUM($E$112:$E$114),0))</f>
        <v/>
      </c>
      <c r="P113" s="982" t="str">
        <f>IF(SUM($F$112:$F$114)=0,"",IFERROR(F113/SUM($F$112:$F$114),0))</f>
        <v/>
      </c>
      <c r="Q113" s="982" t="str">
        <f>IF(SUM($G$112:$G$114)=0,"",IFERROR(G113/SUM($G$112:$G$114),0))</f>
        <v/>
      </c>
      <c r="R113" s="982" t="str">
        <f>IF(SUM($H$112:$H$114)=0,"",IFERROR(H113/SUM($H$112:$H$114),0))</f>
        <v/>
      </c>
      <c r="T113" s="758"/>
      <c r="U113" s="758"/>
      <c r="V113" s="758"/>
      <c r="W113" s="758"/>
      <c r="X113" s="758"/>
    </row>
    <row r="114" spans="1:24" ht="13.5" thickBot="1" x14ac:dyDescent="0.25">
      <c r="A114" s="622">
        <f t="shared" si="8"/>
        <v>0</v>
      </c>
      <c r="B114" s="913"/>
      <c r="C114" s="29" t="str">
        <f>IF('Data Transfer Inputs'!G408="Blank","IL-Other Payors - Specify 2",'Data Transfer Inputs'!G408)</f>
        <v>IL-Other Payors - Specify 2</v>
      </c>
      <c r="D114" s="4" t="str">
        <f>IF('Data Transfer Inputs'!G343="Blank","",'Data Transfer Inputs'!G343)</f>
        <v/>
      </c>
      <c r="E114" s="4" t="str">
        <f>IF('Data Transfer Inputs'!G362="Blank","",'Data Transfer Inputs'!G362)</f>
        <v/>
      </c>
      <c r="F114" s="4" t="str">
        <f>IF('Data Transfer Inputs'!G381="Blank","",'Data Transfer Inputs'!G381)</f>
        <v/>
      </c>
      <c r="G114" s="4" t="str">
        <f>IF('Data Transfer Inputs'!G400="Blank","",'Data Transfer Inputs'!G400)</f>
        <v/>
      </c>
      <c r="H114" s="4" t="str">
        <f>IF('Data Transfer Inputs'!G427="Blank","",'Data Transfer Inputs'!G427)</f>
        <v/>
      </c>
      <c r="I114" s="989" t="str">
        <f t="shared" ref="I114" si="10">I146</f>
        <v>No</v>
      </c>
      <c r="K114" s="543"/>
      <c r="L114" s="547"/>
      <c r="M114" s="985" t="str">
        <f>C114&amp;" as a % of IL"</f>
        <v>IL-Other Payors - Specify 2 as a % of IL</v>
      </c>
      <c r="N114" s="986" t="str">
        <f>IF(SUM($D$112:$D$114)=0,"",IFERROR(D114/SUM($D$112:$D$114),0))</f>
        <v/>
      </c>
      <c r="O114" s="986" t="str">
        <f>IF(SUM($E$112:$E$114)=0,"",IFERROR(E114/SUM($E$112:$E$114),0))</f>
        <v/>
      </c>
      <c r="P114" s="986" t="str">
        <f>IF(SUM($F$112:$F$114)=0,"",IFERROR(F114/SUM($F$112:$F$114),0))</f>
        <v/>
      </c>
      <c r="Q114" s="986" t="str">
        <f>IF(SUM($G$112:$G$114)=0,"",IFERROR(G114/SUM($G$112:$G$114),0))</f>
        <v/>
      </c>
      <c r="R114" s="986" t="str">
        <f>IF(SUM($H$112:$H$114)=0,"",IFERROR(H114/SUM($H$112:$H$114),0))</f>
        <v/>
      </c>
      <c r="T114" s="758"/>
      <c r="U114" s="758"/>
      <c r="V114" s="758"/>
      <c r="W114" s="758"/>
      <c r="X114" s="758"/>
    </row>
    <row r="115" spans="1:24" ht="13.5" thickTop="1" x14ac:dyDescent="0.2">
      <c r="A115" s="622">
        <v>1</v>
      </c>
      <c r="B115" s="913"/>
      <c r="C115" s="987" t="s">
        <v>38</v>
      </c>
      <c r="D115" s="947">
        <f>SUM(D96:D114)</f>
        <v>0</v>
      </c>
      <c r="E115" s="947">
        <f>SUM(E96:E114)</f>
        <v>0</v>
      </c>
      <c r="F115" s="947">
        <f>SUM(F96:F114)</f>
        <v>0</v>
      </c>
      <c r="G115" s="947">
        <f>SUM(G96:G114)</f>
        <v>0</v>
      </c>
      <c r="H115" s="947">
        <f>SUM(H96:H114)</f>
        <v>0</v>
      </c>
      <c r="I115" s="974"/>
      <c r="N115" s="15"/>
      <c r="O115" s="15"/>
      <c r="P115" s="15"/>
      <c r="Q115" s="15"/>
      <c r="R115" s="15"/>
    </row>
    <row r="116" spans="1:24" x14ac:dyDescent="0.2">
      <c r="A116" s="622">
        <v>1</v>
      </c>
      <c r="B116" s="913"/>
      <c r="C116" s="607"/>
      <c r="D116" s="608"/>
      <c r="E116" s="15"/>
      <c r="F116" s="15"/>
      <c r="G116" s="15"/>
      <c r="H116" s="15"/>
      <c r="I116" s="221"/>
      <c r="N116" s="15"/>
      <c r="O116" s="15"/>
      <c r="P116" s="15"/>
      <c r="Q116" s="15"/>
      <c r="R116" s="15"/>
    </row>
    <row r="117" spans="1:24" x14ac:dyDescent="0.2">
      <c r="A117" s="622">
        <v>0</v>
      </c>
      <c r="B117" s="913"/>
      <c r="C117" s="607"/>
      <c r="D117" s="608"/>
      <c r="E117" s="15"/>
      <c r="F117" s="15"/>
      <c r="G117" s="15"/>
      <c r="H117" s="15"/>
      <c r="I117" s="221"/>
      <c r="N117" s="15"/>
      <c r="O117" s="15"/>
      <c r="P117" s="15"/>
      <c r="Q117" s="15"/>
      <c r="R117" s="15"/>
    </row>
    <row r="118" spans="1:24" x14ac:dyDescent="0.2">
      <c r="A118" s="622">
        <v>0</v>
      </c>
      <c r="B118" s="913"/>
      <c r="C118" s="607"/>
      <c r="D118" s="608"/>
      <c r="E118" s="15"/>
      <c r="F118" s="15"/>
      <c r="G118" s="15"/>
      <c r="H118" s="15"/>
      <c r="I118" s="221"/>
      <c r="N118" s="15"/>
      <c r="O118" s="15"/>
      <c r="P118" s="15"/>
      <c r="Q118" s="15"/>
      <c r="R118" s="15"/>
    </row>
    <row r="119" spans="1:24" x14ac:dyDescent="0.2">
      <c r="A119" s="622">
        <v>0</v>
      </c>
      <c r="B119" s="913"/>
      <c r="C119" s="607"/>
      <c r="D119" s="608"/>
      <c r="E119" s="15"/>
      <c r="F119" s="15"/>
      <c r="G119" s="15"/>
      <c r="H119" s="15"/>
      <c r="I119" s="221"/>
      <c r="N119" s="15"/>
      <c r="O119" s="15"/>
      <c r="P119" s="15"/>
      <c r="Q119" s="15"/>
      <c r="R119" s="15"/>
    </row>
    <row r="120" spans="1:24" x14ac:dyDescent="0.2">
      <c r="A120" s="622">
        <v>0</v>
      </c>
      <c r="B120" s="913"/>
      <c r="C120" s="607"/>
      <c r="D120" s="14"/>
    </row>
    <row r="121" spans="1:24" x14ac:dyDescent="0.2">
      <c r="A121" s="622">
        <v>0</v>
      </c>
      <c r="B121" s="913"/>
      <c r="C121" s="607"/>
      <c r="D121" s="608"/>
    </row>
    <row r="122" spans="1:24" x14ac:dyDescent="0.2">
      <c r="A122" s="622">
        <v>0</v>
      </c>
      <c r="B122" s="913"/>
      <c r="C122" s="607"/>
      <c r="D122" s="608"/>
    </row>
    <row r="123" spans="1:24" x14ac:dyDescent="0.2">
      <c r="A123" s="622">
        <v>0</v>
      </c>
      <c r="B123" s="913"/>
      <c r="C123" s="607"/>
      <c r="D123" s="608"/>
    </row>
    <row r="124" spans="1:24" x14ac:dyDescent="0.2">
      <c r="A124" s="622">
        <v>0</v>
      </c>
      <c r="B124" s="913"/>
      <c r="C124" s="607"/>
      <c r="D124" s="608"/>
    </row>
    <row r="125" spans="1:24" x14ac:dyDescent="0.2">
      <c r="A125" s="622">
        <v>0</v>
      </c>
      <c r="B125" s="913"/>
      <c r="D125" s="14"/>
    </row>
    <row r="126" spans="1:24" ht="25.5" x14ac:dyDescent="0.2">
      <c r="A126" s="622">
        <v>1</v>
      </c>
      <c r="B126" s="913"/>
      <c r="C126" s="957" t="s">
        <v>33</v>
      </c>
      <c r="D126" s="975" t="str">
        <f>$D$83</f>
        <v>Not Included</v>
      </c>
      <c r="E126" s="958" t="str">
        <f>$E$83</f>
        <v>Not Included</v>
      </c>
      <c r="F126" s="958" t="str">
        <f>$F$83</f>
        <v>Not Included</v>
      </c>
      <c r="G126" s="958" t="str">
        <f>$G$83</f>
        <v>Not Included</v>
      </c>
      <c r="H126" s="959" t="str">
        <f>$H$79</f>
        <v>Appraisal (Market)</v>
      </c>
      <c r="I126" s="536" t="s">
        <v>414</v>
      </c>
    </row>
    <row r="127" spans="1:24" x14ac:dyDescent="0.2">
      <c r="A127" s="622">
        <v>1</v>
      </c>
      <c r="B127" s="913"/>
      <c r="C127" s="976" t="s">
        <v>198</v>
      </c>
      <c r="D127" s="991" t="s">
        <v>39</v>
      </c>
      <c r="E127" s="991" t="s">
        <v>39</v>
      </c>
      <c r="F127" s="991" t="s">
        <v>39</v>
      </c>
      <c r="G127" s="991" t="s">
        <v>39</v>
      </c>
      <c r="H127" s="991" t="s">
        <v>39</v>
      </c>
      <c r="I127" s="71" t="s">
        <v>415</v>
      </c>
    </row>
    <row r="128" spans="1:24" x14ac:dyDescent="0.2">
      <c r="A128" s="622">
        <f t="shared" ref="A128:A155" si="11">IF(I128="Yes",1,0)</f>
        <v>0</v>
      </c>
      <c r="B128" s="913"/>
      <c r="C128" s="990" t="str">
        <f t="shared" ref="C128:C146" si="12">C96</f>
        <v>SN-Private-pay</v>
      </c>
      <c r="D128" s="6" t="str">
        <f>IF('Data Transfer Inputs'!G428="Blank","",'Data Transfer Inputs'!G428)</f>
        <v/>
      </c>
      <c r="E128" s="6" t="str">
        <f>IF('Data Transfer Inputs'!G455="Blank","",'Data Transfer Inputs'!G455)</f>
        <v/>
      </c>
      <c r="F128" s="6" t="str">
        <f>IF('Data Transfer Inputs'!G482="Blank","",'Data Transfer Inputs'!G482)</f>
        <v/>
      </c>
      <c r="G128" s="6" t="str">
        <f>IF('Data Transfer Inputs'!G509="Blank","",'Data Transfer Inputs'!G509)</f>
        <v/>
      </c>
      <c r="H128" s="6" t="str">
        <f>IF('Data Transfer Inputs'!G542="Blank","",'Data Transfer Inputs'!G542)</f>
        <v/>
      </c>
      <c r="I128" s="32" t="str">
        <f>IF('Data Transfer Inputs'!G569="Yes","Yes",IF('Data Transfer Inputs'!G569="No","No",IF(SUM(D128:H128)=0,"No","Yes")))</f>
        <v>No</v>
      </c>
    </row>
    <row r="129" spans="1:9" x14ac:dyDescent="0.2">
      <c r="A129" s="622">
        <f t="shared" si="11"/>
        <v>0</v>
      </c>
      <c r="B129" s="913"/>
      <c r="C129" s="990" t="str">
        <f t="shared" si="12"/>
        <v>SN-Medicare</v>
      </c>
      <c r="D129" s="6" t="str">
        <f>IF('Data Transfer Inputs'!G429="Blank","",'Data Transfer Inputs'!G429)</f>
        <v/>
      </c>
      <c r="E129" s="6" t="str">
        <f>IF('Data Transfer Inputs'!G456="Blank","",'Data Transfer Inputs'!G456)</f>
        <v/>
      </c>
      <c r="F129" s="6" t="str">
        <f>IF('Data Transfer Inputs'!G483="Blank","",'Data Transfer Inputs'!G483)</f>
        <v/>
      </c>
      <c r="G129" s="6" t="str">
        <f>IF('Data Transfer Inputs'!G510="Blank","",'Data Transfer Inputs'!G510)</f>
        <v/>
      </c>
      <c r="H129" s="6" t="str">
        <f>IF('Data Transfer Inputs'!G543="Blank","",'Data Transfer Inputs'!G543)</f>
        <v/>
      </c>
      <c r="I129" s="32" t="str">
        <f>IF('Data Transfer Inputs'!G570="Yes","Yes",IF('Data Transfer Inputs'!G570="No","No",IF(SUM(D129:H129)=0,"No","Yes")))</f>
        <v>No</v>
      </c>
    </row>
    <row r="130" spans="1:9" x14ac:dyDescent="0.2">
      <c r="A130" s="622">
        <f t="shared" si="11"/>
        <v>0</v>
      </c>
      <c r="B130" s="913"/>
      <c r="C130" s="990" t="str">
        <f t="shared" si="12"/>
        <v>SN-Medicaid</v>
      </c>
      <c r="D130" s="6" t="str">
        <f>IF('Data Transfer Inputs'!G430="Blank","",'Data Transfer Inputs'!G430)</f>
        <v/>
      </c>
      <c r="E130" s="6" t="str">
        <f>IF('Data Transfer Inputs'!G457="Blank","",'Data Transfer Inputs'!G457)</f>
        <v/>
      </c>
      <c r="F130" s="6" t="str">
        <f>IF('Data Transfer Inputs'!G484="Blank","",'Data Transfer Inputs'!G484)</f>
        <v/>
      </c>
      <c r="G130" s="6" t="str">
        <f>IF('Data Transfer Inputs'!G511="Blank","",'Data Transfer Inputs'!G511)</f>
        <v/>
      </c>
      <c r="H130" s="6" t="str">
        <f>IF('Data Transfer Inputs'!G544="Blank","",'Data Transfer Inputs'!G544)</f>
        <v/>
      </c>
      <c r="I130" s="32" t="str">
        <f>IF('Data Transfer Inputs'!G571="Yes","Yes",IF('Data Transfer Inputs'!G571="No","No",IF(SUM(D130:H130)=0,"No","Yes")))</f>
        <v>No</v>
      </c>
    </row>
    <row r="131" spans="1:9" x14ac:dyDescent="0.2">
      <c r="A131" s="622">
        <f t="shared" si="11"/>
        <v>0</v>
      </c>
      <c r="B131" s="913"/>
      <c r="C131" s="990" t="str">
        <f t="shared" si="12"/>
        <v>SN-Veterans Admin (VA)</v>
      </c>
      <c r="D131" s="6" t="str">
        <f>IF('Data Transfer Inputs'!G431="Blank","",'Data Transfer Inputs'!G431)</f>
        <v/>
      </c>
      <c r="E131" s="6" t="str">
        <f>IF('Data Transfer Inputs'!G458="Blank","",'Data Transfer Inputs'!G458)</f>
        <v/>
      </c>
      <c r="F131" s="6" t="str">
        <f>IF('Data Transfer Inputs'!G485="Blank","",'Data Transfer Inputs'!G485)</f>
        <v/>
      </c>
      <c r="G131" s="6" t="str">
        <f>IF('Data Transfer Inputs'!G512="Blank","",'Data Transfer Inputs'!G512)</f>
        <v/>
      </c>
      <c r="H131" s="6" t="str">
        <f>IF('Data Transfer Inputs'!G545="Blank","",'Data Transfer Inputs'!G545)</f>
        <v/>
      </c>
      <c r="I131" s="32" t="str">
        <f>IF('Data Transfer Inputs'!G572="Yes","Yes",IF('Data Transfer Inputs'!G572="No","No",IF(SUM(D131:H131)=0,"No","Yes")))</f>
        <v>No</v>
      </c>
    </row>
    <row r="132" spans="1:9" x14ac:dyDescent="0.2">
      <c r="A132" s="622">
        <f t="shared" si="11"/>
        <v>0</v>
      </c>
      <c r="B132" s="913"/>
      <c r="C132" s="990" t="str">
        <f t="shared" si="12"/>
        <v>SN-HMO / Insurance</v>
      </c>
      <c r="D132" s="6" t="str">
        <f>IF('Data Transfer Inputs'!G432="Blank","",'Data Transfer Inputs'!G432)</f>
        <v/>
      </c>
      <c r="E132" s="6" t="str">
        <f>IF('Data Transfer Inputs'!G459="Blank","",'Data Transfer Inputs'!G459)</f>
        <v/>
      </c>
      <c r="F132" s="6" t="str">
        <f>IF('Data Transfer Inputs'!G486="Blank","",'Data Transfer Inputs'!G486)</f>
        <v/>
      </c>
      <c r="G132" s="6" t="str">
        <f>IF('Data Transfer Inputs'!G513="Blank","",'Data Transfer Inputs'!G513)</f>
        <v/>
      </c>
      <c r="H132" s="6" t="str">
        <f>IF('Data Transfer Inputs'!G546="Blank","",'Data Transfer Inputs'!G546)</f>
        <v/>
      </c>
      <c r="I132" s="32" t="str">
        <f>IF('Data Transfer Inputs'!G573="Yes","Yes",IF('Data Transfer Inputs'!G573="No","No",IF(SUM(D132:H132)=0,"No","Yes")))</f>
        <v>No</v>
      </c>
    </row>
    <row r="133" spans="1:9" x14ac:dyDescent="0.2">
      <c r="A133" s="622">
        <f t="shared" si="11"/>
        <v>0</v>
      </c>
      <c r="B133" s="913"/>
      <c r="C133" s="990" t="str">
        <f t="shared" si="12"/>
        <v>SN-Hospice</v>
      </c>
      <c r="D133" s="6" t="str">
        <f>IF('Data Transfer Inputs'!G433="Blank","",'Data Transfer Inputs'!G433)</f>
        <v/>
      </c>
      <c r="E133" s="6" t="str">
        <f>IF('Data Transfer Inputs'!G460="Blank","",'Data Transfer Inputs'!G460)</f>
        <v/>
      </c>
      <c r="F133" s="6" t="str">
        <f>IF('Data Transfer Inputs'!G487="Blank","",'Data Transfer Inputs'!G487)</f>
        <v/>
      </c>
      <c r="G133" s="6" t="str">
        <f>IF('Data Transfer Inputs'!G514="Blank","",'Data Transfer Inputs'!G514)</f>
        <v/>
      </c>
      <c r="H133" s="6" t="str">
        <f>IF('Data Transfer Inputs'!G547="Blank","",'Data Transfer Inputs'!G547)</f>
        <v/>
      </c>
      <c r="I133" s="32" t="str">
        <f>IF('Data Transfer Inputs'!G574="Yes","Yes",IF('Data Transfer Inputs'!G574="No","No",IF(SUM(D133:H133)=0,"No","Yes")))</f>
        <v>No</v>
      </c>
    </row>
    <row r="134" spans="1:9" x14ac:dyDescent="0.2">
      <c r="A134" s="622">
        <f t="shared" si="11"/>
        <v>0</v>
      </c>
      <c r="B134" s="913"/>
      <c r="C134" s="990" t="str">
        <f t="shared" si="12"/>
        <v>SN-Other Payors - Specify 1</v>
      </c>
      <c r="D134" s="6" t="str">
        <f>IF('Data Transfer Inputs'!G434="Blank","",'Data Transfer Inputs'!G434)</f>
        <v/>
      </c>
      <c r="E134" s="6" t="str">
        <f>IF('Data Transfer Inputs'!G461="Blank","",'Data Transfer Inputs'!G461)</f>
        <v/>
      </c>
      <c r="F134" s="6" t="str">
        <f>IF('Data Transfer Inputs'!G488="Blank","",'Data Transfer Inputs'!G488)</f>
        <v/>
      </c>
      <c r="G134" s="6" t="str">
        <f>IF('Data Transfer Inputs'!G515="Blank","",'Data Transfer Inputs'!G515)</f>
        <v/>
      </c>
      <c r="H134" s="6" t="str">
        <f>IF('Data Transfer Inputs'!G548="Blank","",'Data Transfer Inputs'!G548)</f>
        <v/>
      </c>
      <c r="I134" s="32" t="str">
        <f>IF('Data Transfer Inputs'!G575="Yes","Yes",IF('Data Transfer Inputs'!G575="No","No",IF(SUM(D134:H134)=0,"No","Yes")))</f>
        <v>No</v>
      </c>
    </row>
    <row r="135" spans="1:9" x14ac:dyDescent="0.2">
      <c r="A135" s="622">
        <f t="shared" si="11"/>
        <v>0</v>
      </c>
      <c r="B135" s="913"/>
      <c r="C135" s="990" t="str">
        <f t="shared" si="12"/>
        <v>SN-Other Payors - Specify 2</v>
      </c>
      <c r="D135" s="6" t="str">
        <f>IF('Data Transfer Inputs'!G435="Blank","",'Data Transfer Inputs'!G435)</f>
        <v/>
      </c>
      <c r="E135" s="6" t="str">
        <f>IF('Data Transfer Inputs'!G462="Blank","",'Data Transfer Inputs'!G462)</f>
        <v/>
      </c>
      <c r="F135" s="6" t="str">
        <f>IF('Data Transfer Inputs'!G489="Blank","",'Data Transfer Inputs'!G489)</f>
        <v/>
      </c>
      <c r="G135" s="6" t="str">
        <f>IF('Data Transfer Inputs'!G516="Blank","",'Data Transfer Inputs'!G516)</f>
        <v/>
      </c>
      <c r="H135" s="6" t="str">
        <f>IF('Data Transfer Inputs'!G549="Blank","",'Data Transfer Inputs'!G549)</f>
        <v/>
      </c>
      <c r="I135" s="32" t="str">
        <f>IF('Data Transfer Inputs'!G576="Yes","Yes",IF('Data Transfer Inputs'!G576="No","No",IF(SUM(D135:H135)=0,"No","Yes")))</f>
        <v>No</v>
      </c>
    </row>
    <row r="136" spans="1:9" x14ac:dyDescent="0.2">
      <c r="A136" s="622">
        <f t="shared" si="11"/>
        <v>0</v>
      </c>
      <c r="B136" s="913"/>
      <c r="C136" s="990" t="str">
        <f t="shared" si="12"/>
        <v>AL/B&amp;C-Private-pay</v>
      </c>
      <c r="D136" s="6" t="str">
        <f>IF('Data Transfer Inputs'!G436="Blank","",'Data Transfer Inputs'!G436)</f>
        <v/>
      </c>
      <c r="E136" s="6" t="str">
        <f>IF('Data Transfer Inputs'!G463="Blank","",'Data Transfer Inputs'!G463)</f>
        <v/>
      </c>
      <c r="F136" s="6" t="str">
        <f>IF('Data Transfer Inputs'!G490="Blank","",'Data Transfer Inputs'!G490)</f>
        <v/>
      </c>
      <c r="G136" s="6" t="str">
        <f>IF('Data Transfer Inputs'!G517="Blank","",'Data Transfer Inputs'!G517)</f>
        <v/>
      </c>
      <c r="H136" s="6" t="str">
        <f>IF('Data Transfer Inputs'!G550="Blank","",'Data Transfer Inputs'!G550)</f>
        <v/>
      </c>
      <c r="I136" s="32" t="str">
        <f>IF('Data Transfer Inputs'!G577="Yes","Yes",IF('Data Transfer Inputs'!G577="No","No",IF(SUM(D136:H136)=0,"No","Yes")))</f>
        <v>No</v>
      </c>
    </row>
    <row r="137" spans="1:9" x14ac:dyDescent="0.2">
      <c r="A137" s="622">
        <f t="shared" si="11"/>
        <v>0</v>
      </c>
      <c r="B137" s="913"/>
      <c r="C137" s="990" t="str">
        <f t="shared" si="12"/>
        <v>AL/B&amp;C-Medicaid</v>
      </c>
      <c r="D137" s="6" t="str">
        <f>IF('Data Transfer Inputs'!G437="Blank","",'Data Transfer Inputs'!G437)</f>
        <v/>
      </c>
      <c r="E137" s="6" t="str">
        <f>IF('Data Transfer Inputs'!G464="Blank","",'Data Transfer Inputs'!G464)</f>
        <v/>
      </c>
      <c r="F137" s="6" t="str">
        <f>IF('Data Transfer Inputs'!G491="Blank","",'Data Transfer Inputs'!G491)</f>
        <v/>
      </c>
      <c r="G137" s="6" t="str">
        <f>IF('Data Transfer Inputs'!G518="Blank","",'Data Transfer Inputs'!G518)</f>
        <v/>
      </c>
      <c r="H137" s="6" t="str">
        <f>IF('Data Transfer Inputs'!G551="Blank","",'Data Transfer Inputs'!G551)</f>
        <v/>
      </c>
      <c r="I137" s="32" t="str">
        <f>IF('Data Transfer Inputs'!G578="Yes","Yes",IF('Data Transfer Inputs'!G578="No","No",IF(SUM(D137:H137)=0,"No","Yes")))</f>
        <v>No</v>
      </c>
    </row>
    <row r="138" spans="1:9" x14ac:dyDescent="0.2">
      <c r="A138" s="622">
        <f t="shared" si="11"/>
        <v>0</v>
      </c>
      <c r="B138" s="913"/>
      <c r="C138" s="990" t="str">
        <f t="shared" si="12"/>
        <v>AL/B&amp;C-Other Payors - Specify 1</v>
      </c>
      <c r="D138" s="6" t="str">
        <f>IF('Data Transfer Inputs'!G438="Blank","",'Data Transfer Inputs'!G438)</f>
        <v/>
      </c>
      <c r="E138" s="6" t="str">
        <f>IF('Data Transfer Inputs'!G465="Blank","",'Data Transfer Inputs'!G465)</f>
        <v/>
      </c>
      <c r="F138" s="6" t="str">
        <f>IF('Data Transfer Inputs'!G492="Blank","",'Data Transfer Inputs'!G492)</f>
        <v/>
      </c>
      <c r="G138" s="6" t="str">
        <f>IF('Data Transfer Inputs'!G519="Blank","",'Data Transfer Inputs'!G519)</f>
        <v/>
      </c>
      <c r="H138" s="6" t="str">
        <f>IF('Data Transfer Inputs'!G552="Blank","",'Data Transfer Inputs'!G552)</f>
        <v/>
      </c>
      <c r="I138" s="32" t="str">
        <f>IF('Data Transfer Inputs'!G579="Yes","Yes",IF('Data Transfer Inputs'!G579="No","No",IF(SUM(D138:H138)=0,"No","Yes")))</f>
        <v>No</v>
      </c>
    </row>
    <row r="139" spans="1:9" x14ac:dyDescent="0.2">
      <c r="A139" s="622">
        <f t="shared" si="11"/>
        <v>0</v>
      </c>
      <c r="B139" s="913"/>
      <c r="C139" s="990" t="str">
        <f t="shared" si="12"/>
        <v>AL/B&amp;C-Other Payors - Specify 2</v>
      </c>
      <c r="D139" s="6" t="str">
        <f>IF('Data Transfer Inputs'!G439="Blank","",'Data Transfer Inputs'!G439)</f>
        <v/>
      </c>
      <c r="E139" s="6" t="str">
        <f>IF('Data Transfer Inputs'!G466="Blank","",'Data Transfer Inputs'!G466)</f>
        <v/>
      </c>
      <c r="F139" s="6" t="str">
        <f>IF('Data Transfer Inputs'!G493="Blank","",'Data Transfer Inputs'!G493)</f>
        <v/>
      </c>
      <c r="G139" s="6" t="str">
        <f>IF('Data Transfer Inputs'!G520="Blank","",'Data Transfer Inputs'!G520)</f>
        <v/>
      </c>
      <c r="H139" s="6" t="str">
        <f>IF('Data Transfer Inputs'!G553="Blank","",'Data Transfer Inputs'!G553)</f>
        <v/>
      </c>
      <c r="I139" s="32" t="str">
        <f>IF('Data Transfer Inputs'!G580="Yes","Yes",IF('Data Transfer Inputs'!G580="No","No",IF(SUM(D139:H139)=0,"No","Yes")))</f>
        <v>No</v>
      </c>
    </row>
    <row r="140" spans="1:9" x14ac:dyDescent="0.2">
      <c r="A140" s="622">
        <f t="shared" si="11"/>
        <v>0</v>
      </c>
      <c r="B140" s="913"/>
      <c r="C140" s="990" t="str">
        <f t="shared" si="12"/>
        <v>MC-Private-pay</v>
      </c>
      <c r="D140" s="6" t="str">
        <f>IF('Data Transfer Inputs'!G440="Blank","",'Data Transfer Inputs'!G440)</f>
        <v/>
      </c>
      <c r="E140" s="6" t="str">
        <f>IF('Data Transfer Inputs'!G467="Blank","",'Data Transfer Inputs'!G467)</f>
        <v/>
      </c>
      <c r="F140" s="6" t="str">
        <f>IF('Data Transfer Inputs'!G494="Blank","",'Data Transfer Inputs'!G494)</f>
        <v/>
      </c>
      <c r="G140" s="6" t="str">
        <f>IF('Data Transfer Inputs'!G521="Blank","",'Data Transfer Inputs'!G521)</f>
        <v/>
      </c>
      <c r="H140" s="6" t="str">
        <f>IF('Data Transfer Inputs'!G554="Blank","",'Data Transfer Inputs'!G554)</f>
        <v/>
      </c>
      <c r="I140" s="32" t="str">
        <f>IF('Data Transfer Inputs'!G581="Yes","Yes",IF('Data Transfer Inputs'!G581="No","No",IF(SUM(D140:H140)=0,"No","Yes")))</f>
        <v>No</v>
      </c>
    </row>
    <row r="141" spans="1:9" x14ac:dyDescent="0.2">
      <c r="A141" s="622">
        <f t="shared" si="11"/>
        <v>0</v>
      </c>
      <c r="B141" s="913"/>
      <c r="C141" s="990" t="str">
        <f t="shared" si="12"/>
        <v>MC-Medicaid</v>
      </c>
      <c r="D141" s="6" t="str">
        <f>IF('Data Transfer Inputs'!G441="Blank","",'Data Transfer Inputs'!G441)</f>
        <v/>
      </c>
      <c r="E141" s="6" t="str">
        <f>IF('Data Transfer Inputs'!G468="Blank","",'Data Transfer Inputs'!G468)</f>
        <v/>
      </c>
      <c r="F141" s="6" t="str">
        <f>IF('Data Transfer Inputs'!G495="Blank","",'Data Transfer Inputs'!G495)</f>
        <v/>
      </c>
      <c r="G141" s="6" t="str">
        <f>IF('Data Transfer Inputs'!G522="Blank","",'Data Transfer Inputs'!G522)</f>
        <v/>
      </c>
      <c r="H141" s="6" t="str">
        <f>IF('Data Transfer Inputs'!G555="Blank","",'Data Transfer Inputs'!G555)</f>
        <v/>
      </c>
      <c r="I141" s="32" t="str">
        <f>IF('Data Transfer Inputs'!G582="Yes","Yes",IF('Data Transfer Inputs'!G582="No","No",IF(SUM(D141:H141)=0,"No","Yes")))</f>
        <v>No</v>
      </c>
    </row>
    <row r="142" spans="1:9" x14ac:dyDescent="0.2">
      <c r="A142" s="622">
        <f t="shared" si="11"/>
        <v>0</v>
      </c>
      <c r="B142" s="913"/>
      <c r="C142" s="990" t="str">
        <f t="shared" si="12"/>
        <v>MC-Other Payors - Specify 1</v>
      </c>
      <c r="D142" s="6" t="str">
        <f>IF('Data Transfer Inputs'!G442="Blank","",'Data Transfer Inputs'!G442)</f>
        <v/>
      </c>
      <c r="E142" s="6" t="str">
        <f>IF('Data Transfer Inputs'!G469="Blank","",'Data Transfer Inputs'!G469)</f>
        <v/>
      </c>
      <c r="F142" s="6" t="str">
        <f>IF('Data Transfer Inputs'!G496="Blank","",'Data Transfer Inputs'!G496)</f>
        <v/>
      </c>
      <c r="G142" s="6" t="str">
        <f>IF('Data Transfer Inputs'!G523="Blank","",'Data Transfer Inputs'!G523)</f>
        <v/>
      </c>
      <c r="H142" s="6" t="str">
        <f>IF('Data Transfer Inputs'!G556="Blank","",'Data Transfer Inputs'!G556)</f>
        <v/>
      </c>
      <c r="I142" s="32" t="str">
        <f>IF('Data Transfer Inputs'!G583="Yes","Yes",IF('Data Transfer Inputs'!G583="No","No",IF(SUM(D142:H142)=0,"No","Yes")))</f>
        <v>No</v>
      </c>
    </row>
    <row r="143" spans="1:9" x14ac:dyDescent="0.2">
      <c r="A143" s="622">
        <f t="shared" si="11"/>
        <v>0</v>
      </c>
      <c r="B143" s="913"/>
      <c r="C143" s="990" t="str">
        <f t="shared" si="12"/>
        <v>MC-Other Payors - Specify 2</v>
      </c>
      <c r="D143" s="6" t="str">
        <f>IF('Data Transfer Inputs'!G443="Blank","",'Data Transfer Inputs'!G443)</f>
        <v/>
      </c>
      <c r="E143" s="6" t="str">
        <f>IF('Data Transfer Inputs'!G470="Blank","",'Data Transfer Inputs'!G470)</f>
        <v/>
      </c>
      <c r="F143" s="6" t="str">
        <f>IF('Data Transfer Inputs'!G497="Blank","",'Data Transfer Inputs'!G497)</f>
        <v/>
      </c>
      <c r="G143" s="6" t="str">
        <f>IF('Data Transfer Inputs'!G524="Blank","",'Data Transfer Inputs'!G524)</f>
        <v/>
      </c>
      <c r="H143" s="6" t="str">
        <f>IF('Data Transfer Inputs'!G557="Blank","",'Data Transfer Inputs'!G557)</f>
        <v/>
      </c>
      <c r="I143" s="32" t="str">
        <f>IF('Data Transfer Inputs'!G584="Yes","Yes",IF('Data Transfer Inputs'!G584="No","No",IF(SUM(D143:H143)=0,"No","Yes")))</f>
        <v>No</v>
      </c>
    </row>
    <row r="144" spans="1:9" x14ac:dyDescent="0.2">
      <c r="A144" s="622">
        <f t="shared" si="11"/>
        <v>0</v>
      </c>
      <c r="B144" s="913"/>
      <c r="C144" s="990" t="str">
        <f t="shared" si="12"/>
        <v>IL-Private-pay</v>
      </c>
      <c r="D144" s="6" t="str">
        <f>IF('Data Transfer Inputs'!G444="Blank","",'Data Transfer Inputs'!G444)</f>
        <v/>
      </c>
      <c r="E144" s="6" t="str">
        <f>IF('Data Transfer Inputs'!G471="Blank","",'Data Transfer Inputs'!G471)</f>
        <v/>
      </c>
      <c r="F144" s="6" t="str">
        <f>IF('Data Transfer Inputs'!G498="Blank","",'Data Transfer Inputs'!G498)</f>
        <v/>
      </c>
      <c r="G144" s="6" t="str">
        <f>IF('Data Transfer Inputs'!G525="Blank","",'Data Transfer Inputs'!G525)</f>
        <v/>
      </c>
      <c r="H144" s="6" t="str">
        <f>IF('Data Transfer Inputs'!G558="Blank","",'Data Transfer Inputs'!G558)</f>
        <v/>
      </c>
      <c r="I144" s="32" t="str">
        <f>IF('Data Transfer Inputs'!G585="Yes","Yes",IF('Data Transfer Inputs'!G585="No","No",IF(SUM(D144:H144)=0,"No","Yes")))</f>
        <v>No</v>
      </c>
    </row>
    <row r="145" spans="1:11" x14ac:dyDescent="0.2">
      <c r="A145" s="622">
        <f t="shared" si="11"/>
        <v>0</v>
      </c>
      <c r="B145" s="913"/>
      <c r="C145" s="990" t="str">
        <f t="shared" si="12"/>
        <v>IL-Other Payors - Specify 1</v>
      </c>
      <c r="D145" s="6" t="str">
        <f>IF('Data Transfer Inputs'!G445="Blank","",'Data Transfer Inputs'!G445)</f>
        <v/>
      </c>
      <c r="E145" s="6" t="str">
        <f>IF('Data Transfer Inputs'!G472="Blank","",'Data Transfer Inputs'!G472)</f>
        <v/>
      </c>
      <c r="F145" s="6" t="str">
        <f>IF('Data Transfer Inputs'!G499="Blank","",'Data Transfer Inputs'!G499)</f>
        <v/>
      </c>
      <c r="G145" s="6" t="str">
        <f>IF('Data Transfer Inputs'!G526="Blank","",'Data Transfer Inputs'!G526)</f>
        <v/>
      </c>
      <c r="H145" s="6" t="str">
        <f>IF('Data Transfer Inputs'!G559="Blank","",'Data Transfer Inputs'!G559)</f>
        <v/>
      </c>
      <c r="I145" s="32" t="str">
        <f>IF('Data Transfer Inputs'!G586="Yes","Yes",IF('Data Transfer Inputs'!G586="No","No",IF(SUM(D145:H145)=0,"No","Yes")))</f>
        <v>No</v>
      </c>
    </row>
    <row r="146" spans="1:11" ht="13.5" thickBot="1" x14ac:dyDescent="0.25">
      <c r="A146" s="622">
        <f t="shared" si="11"/>
        <v>0</v>
      </c>
      <c r="B146" s="913"/>
      <c r="C146" s="992" t="str">
        <f t="shared" si="12"/>
        <v>IL-Other Payors - Specify 2</v>
      </c>
      <c r="D146" s="6" t="str">
        <f>IF('Data Transfer Inputs'!G446="Blank","",'Data Transfer Inputs'!G446)</f>
        <v/>
      </c>
      <c r="E146" s="6" t="str">
        <f>IF('Data Transfer Inputs'!G473="Blank","",'Data Transfer Inputs'!G473)</f>
        <v/>
      </c>
      <c r="F146" s="6" t="str">
        <f>IF('Data Transfer Inputs'!G500="Blank","",'Data Transfer Inputs'!G500)</f>
        <v/>
      </c>
      <c r="G146" s="6" t="str">
        <f>IF('Data Transfer Inputs'!G527="Blank","",'Data Transfer Inputs'!G527)</f>
        <v/>
      </c>
      <c r="H146" s="6" t="str">
        <f>IF('Data Transfer Inputs'!G560="Blank","",'Data Transfer Inputs'!G560)</f>
        <v/>
      </c>
      <c r="I146" s="489" t="str">
        <f>IF('Data Transfer Inputs'!G587="Yes","Yes",IF('Data Transfer Inputs'!G587="No","No",IF(SUM(D146:H146)=0,"No","Yes")))</f>
        <v>No</v>
      </c>
    </row>
    <row r="147" spans="1:11" ht="13.5" thickTop="1" x14ac:dyDescent="0.2">
      <c r="A147" s="622">
        <v>1</v>
      </c>
      <c r="B147" s="913"/>
      <c r="C147" s="993" t="s">
        <v>34</v>
      </c>
      <c r="D147" s="994">
        <f t="shared" ref="D147:H147" si="13">SUM(D128:D146)</f>
        <v>0</v>
      </c>
      <c r="E147" s="994">
        <f t="shared" si="13"/>
        <v>0</v>
      </c>
      <c r="F147" s="994">
        <f t="shared" si="13"/>
        <v>0</v>
      </c>
      <c r="G147" s="994">
        <f t="shared" si="13"/>
        <v>0</v>
      </c>
      <c r="H147" s="994">
        <f t="shared" si="13"/>
        <v>0</v>
      </c>
      <c r="I147" s="974"/>
    </row>
    <row r="148" spans="1:11" x14ac:dyDescent="0.2">
      <c r="A148" s="622">
        <f t="shared" si="11"/>
        <v>0</v>
      </c>
      <c r="B148" s="913"/>
      <c r="C148" s="990" t="s">
        <v>434</v>
      </c>
      <c r="D148" s="6" t="str">
        <f>IF('Data Transfer Inputs'!G447="Blank","",'Data Transfer Inputs'!G447)</f>
        <v/>
      </c>
      <c r="E148" s="6" t="str">
        <f>IF('Data Transfer Inputs'!G474="Blank","",'Data Transfer Inputs'!G474)</f>
        <v/>
      </c>
      <c r="F148" s="6" t="str">
        <f>IF('Data Transfer Inputs'!G501="Blank","",'Data Transfer Inputs'!G501)</f>
        <v/>
      </c>
      <c r="G148" s="6" t="str">
        <f>IF('Data Transfer Inputs'!G528="Blank","",'Data Transfer Inputs'!G528)</f>
        <v/>
      </c>
      <c r="H148" s="6" t="str">
        <f>IF('Data Transfer Inputs'!G561="Blank","",'Data Transfer Inputs'!G561)</f>
        <v/>
      </c>
      <c r="I148" s="32" t="str">
        <f>IF('Data Transfer Inputs'!G588="Yes","Yes",IF('Data Transfer Inputs'!G588="No","No",IF(SUM(D148:H148)=0,"No","Yes")))</f>
        <v>No</v>
      </c>
    </row>
    <row r="149" spans="1:11" x14ac:dyDescent="0.2">
      <c r="A149" s="622">
        <f t="shared" si="11"/>
        <v>0</v>
      </c>
      <c r="B149" s="913"/>
      <c r="C149" s="990" t="s">
        <v>35</v>
      </c>
      <c r="D149" s="6" t="str">
        <f>IF('Data Transfer Inputs'!G448="Blank","",'Data Transfer Inputs'!G448)</f>
        <v/>
      </c>
      <c r="E149" s="6" t="str">
        <f>IF('Data Transfer Inputs'!G475="Blank","",'Data Transfer Inputs'!G475)</f>
        <v/>
      </c>
      <c r="F149" s="6" t="str">
        <f>IF('Data Transfer Inputs'!G502="Blank","",'Data Transfer Inputs'!G502)</f>
        <v/>
      </c>
      <c r="G149" s="6" t="str">
        <f>IF('Data Transfer Inputs'!G529="Blank","",'Data Transfer Inputs'!G529)</f>
        <v/>
      </c>
      <c r="H149" s="6" t="str">
        <f>IF('Data Transfer Inputs'!G562="Blank","",'Data Transfer Inputs'!G562)</f>
        <v/>
      </c>
      <c r="I149" s="32" t="str">
        <f>IF('Data Transfer Inputs'!G589="Yes","Yes",IF('Data Transfer Inputs'!G589="No","No",IF(SUM(D149:H149)=0,"No","Yes")))</f>
        <v>No</v>
      </c>
    </row>
    <row r="150" spans="1:11" x14ac:dyDescent="0.2">
      <c r="A150" s="622">
        <f t="shared" si="11"/>
        <v>0</v>
      </c>
      <c r="B150" s="913"/>
      <c r="C150" s="25" t="str">
        <f>IF('Data Transfer Inputs'!G536="Blank","Other Revenue - Specify 1",'Data Transfer Inputs'!G536)</f>
        <v>Other Revenue - Specify 1</v>
      </c>
      <c r="D150" s="6" t="str">
        <f>IF('Data Transfer Inputs'!G449="Blank","",'Data Transfer Inputs'!G449)</f>
        <v/>
      </c>
      <c r="E150" s="6" t="str">
        <f>IF('Data Transfer Inputs'!G476="Blank","",'Data Transfer Inputs'!G476)</f>
        <v/>
      </c>
      <c r="F150" s="6" t="str">
        <f>IF('Data Transfer Inputs'!G503="Blank","",'Data Transfer Inputs'!G503)</f>
        <v/>
      </c>
      <c r="G150" s="6" t="str">
        <f>IF('Data Transfer Inputs'!G530="Blank","",'Data Transfer Inputs'!G530)</f>
        <v/>
      </c>
      <c r="H150" s="6" t="str">
        <f>IF('Data Transfer Inputs'!G563="Blank","",'Data Transfer Inputs'!G563)</f>
        <v/>
      </c>
      <c r="I150" s="32" t="str">
        <f>IF('Data Transfer Inputs'!G590="Yes","Yes",IF('Data Transfer Inputs'!G590="No","No",IF(SUM(D150:H150)=0,"No","Yes")))</f>
        <v>No</v>
      </c>
    </row>
    <row r="151" spans="1:11" x14ac:dyDescent="0.2">
      <c r="A151" s="622">
        <f t="shared" si="11"/>
        <v>0</v>
      </c>
      <c r="B151" s="913"/>
      <c r="C151" s="25" t="str">
        <f>IF('Data Transfer Inputs'!G537="Blank","Other Revenue - Specify 2",'Data Transfer Inputs'!G537)</f>
        <v>Other Revenue - Specify 2</v>
      </c>
      <c r="D151" s="6" t="str">
        <f>IF('Data Transfer Inputs'!G450="Blank","",'Data Transfer Inputs'!G450)</f>
        <v/>
      </c>
      <c r="E151" s="6" t="str">
        <f>IF('Data Transfer Inputs'!G477="Blank","",'Data Transfer Inputs'!G477)</f>
        <v/>
      </c>
      <c r="F151" s="6" t="str">
        <f>IF('Data Transfer Inputs'!G504="Blank","",'Data Transfer Inputs'!G504)</f>
        <v/>
      </c>
      <c r="G151" s="6" t="str">
        <f>IF('Data Transfer Inputs'!G531="Blank","",'Data Transfer Inputs'!G531)</f>
        <v/>
      </c>
      <c r="H151" s="6" t="str">
        <f>IF('Data Transfer Inputs'!G564="Blank","",'Data Transfer Inputs'!G564)</f>
        <v/>
      </c>
      <c r="I151" s="32" t="str">
        <f>IF('Data Transfer Inputs'!G591="Yes","Yes",IF('Data Transfer Inputs'!G591="No","No",IF(SUM(D151:H151)=0,"No","Yes")))</f>
        <v>No</v>
      </c>
      <c r="J151" s="21"/>
    </row>
    <row r="152" spans="1:11" x14ac:dyDescent="0.2">
      <c r="A152" s="622">
        <f t="shared" si="11"/>
        <v>0</v>
      </c>
      <c r="B152" s="913"/>
      <c r="C152" s="25" t="str">
        <f>IF('Data Transfer Inputs'!G538="Blank","Other Revenue - Specify 3",'Data Transfer Inputs'!G538)</f>
        <v>Other Revenue - Specify 3</v>
      </c>
      <c r="D152" s="6" t="str">
        <f>IF('Data Transfer Inputs'!G451="Blank","",'Data Transfer Inputs'!G451)</f>
        <v/>
      </c>
      <c r="E152" s="6" t="str">
        <f>IF('Data Transfer Inputs'!G478="Blank","",'Data Transfer Inputs'!G478)</f>
        <v/>
      </c>
      <c r="F152" s="6" t="str">
        <f>IF('Data Transfer Inputs'!G505="Blank","",'Data Transfer Inputs'!G505)</f>
        <v/>
      </c>
      <c r="G152" s="6" t="str">
        <f>IF('Data Transfer Inputs'!G532="Blank","",'Data Transfer Inputs'!G532)</f>
        <v/>
      </c>
      <c r="H152" s="6" t="str">
        <f>IF('Data Transfer Inputs'!G565="Blank","",'Data Transfer Inputs'!G565)</f>
        <v/>
      </c>
      <c r="I152" s="32" t="str">
        <f>IF('Data Transfer Inputs'!G592="Yes","Yes",IF('Data Transfer Inputs'!G592="No","No",IF(SUM(D152:H152)=0,"No","Yes")))</f>
        <v>No</v>
      </c>
      <c r="J152" s="21"/>
    </row>
    <row r="153" spans="1:11" x14ac:dyDescent="0.2">
      <c r="A153" s="622">
        <f t="shared" si="11"/>
        <v>0</v>
      </c>
      <c r="B153" s="913"/>
      <c r="C153" s="25" t="str">
        <f>IF('Data Transfer Inputs'!G539="Blank","Other Revenue - Specify 4",'Data Transfer Inputs'!G539)</f>
        <v>Other Revenue - Specify 4</v>
      </c>
      <c r="D153" s="6" t="str">
        <f>IF('Data Transfer Inputs'!G452="Blank","",'Data Transfer Inputs'!G452)</f>
        <v/>
      </c>
      <c r="E153" s="6" t="str">
        <f>IF('Data Transfer Inputs'!G479="Blank","",'Data Transfer Inputs'!G479)</f>
        <v/>
      </c>
      <c r="F153" s="6" t="str">
        <f>IF('Data Transfer Inputs'!G506="Blank","",'Data Transfer Inputs'!G506)</f>
        <v/>
      </c>
      <c r="G153" s="6" t="str">
        <f>IF('Data Transfer Inputs'!G533="Blank","",'Data Transfer Inputs'!G533)</f>
        <v/>
      </c>
      <c r="H153" s="6" t="str">
        <f>IF('Data Transfer Inputs'!G566="Blank","",'Data Transfer Inputs'!G566)</f>
        <v/>
      </c>
      <c r="I153" s="32" t="str">
        <f>IF('Data Transfer Inputs'!G593="Yes","Yes",IF('Data Transfer Inputs'!G593="No","No",IF(SUM(D153:H153)=0,"No","Yes")))</f>
        <v>No</v>
      </c>
    </row>
    <row r="154" spans="1:11" x14ac:dyDescent="0.2">
      <c r="A154" s="622">
        <f t="shared" si="11"/>
        <v>0</v>
      </c>
      <c r="B154" s="913"/>
      <c r="C154" s="25" t="str">
        <f>IF('Data Transfer Inputs'!G540="Blank","Other Revenue - Specify 5",'Data Transfer Inputs'!G540)</f>
        <v>Other Revenue - Specify 5</v>
      </c>
      <c r="D154" s="6" t="str">
        <f>IF('Data Transfer Inputs'!G453="Blank","",'Data Transfer Inputs'!G453)</f>
        <v/>
      </c>
      <c r="E154" s="6" t="str">
        <f>IF('Data Transfer Inputs'!G480="Blank","",'Data Transfer Inputs'!G480)</f>
        <v/>
      </c>
      <c r="F154" s="6" t="str">
        <f>IF('Data Transfer Inputs'!G507="Blank","",'Data Transfer Inputs'!G507)</f>
        <v/>
      </c>
      <c r="G154" s="6" t="str">
        <f>IF('Data Transfer Inputs'!G534="Blank","",'Data Transfer Inputs'!G534)</f>
        <v/>
      </c>
      <c r="H154" s="6" t="str">
        <f>IF('Data Transfer Inputs'!G567="Blank","",'Data Transfer Inputs'!G567)</f>
        <v/>
      </c>
      <c r="I154" s="32" t="str">
        <f>IF('Data Transfer Inputs'!G594="Yes","Yes",IF('Data Transfer Inputs'!G594="No","No",IF(SUM(D154:H154)=0,"No","Yes")))</f>
        <v>No</v>
      </c>
    </row>
    <row r="155" spans="1:11" ht="13.5" thickBot="1" x14ac:dyDescent="0.25">
      <c r="A155" s="622">
        <f t="shared" si="11"/>
        <v>0</v>
      </c>
      <c r="B155" s="913"/>
      <c r="C155" s="636" t="str">
        <f>IF('Data Transfer Inputs'!G541="Blank","Other Revenue - Specify 6",'Data Transfer Inputs'!G541)</f>
        <v>Other Revenue - Specify 6</v>
      </c>
      <c r="D155" s="6" t="str">
        <f>IF('Data Transfer Inputs'!G454="Blank","",'Data Transfer Inputs'!G454)</f>
        <v/>
      </c>
      <c r="E155" s="6" t="str">
        <f>IF('Data Transfer Inputs'!G481="Blank","",'Data Transfer Inputs'!G481)</f>
        <v/>
      </c>
      <c r="F155" s="6" t="str">
        <f>IF('Data Transfer Inputs'!G508="Blank","",'Data Transfer Inputs'!G508)</f>
        <v/>
      </c>
      <c r="G155" s="6" t="str">
        <f>IF('Data Transfer Inputs'!G535="Blank","",'Data Transfer Inputs'!G535)</f>
        <v/>
      </c>
      <c r="H155" s="6" t="str">
        <f>IF('Data Transfer Inputs'!G568="Blank","",'Data Transfer Inputs'!G568)</f>
        <v/>
      </c>
      <c r="I155" s="489" t="str">
        <f>IF('Data Transfer Inputs'!G595="Yes","Yes",IF('Data Transfer Inputs'!G595="No","No",IF(SUM(D155:H155)=0,"No","Yes")))</f>
        <v>No</v>
      </c>
    </row>
    <row r="156" spans="1:11" ht="13.5" thickTop="1" x14ac:dyDescent="0.2">
      <c r="A156" s="622">
        <v>1</v>
      </c>
      <c r="B156" s="913"/>
      <c r="C156" s="995" t="s">
        <v>36</v>
      </c>
      <c r="D156" s="994">
        <f t="shared" ref="D156:H156" si="14">SUM(D148:D155)</f>
        <v>0</v>
      </c>
      <c r="E156" s="994">
        <f t="shared" si="14"/>
        <v>0</v>
      </c>
      <c r="F156" s="994">
        <f t="shared" si="14"/>
        <v>0</v>
      </c>
      <c r="G156" s="994">
        <f t="shared" si="14"/>
        <v>0</v>
      </c>
      <c r="H156" s="994">
        <f t="shared" si="14"/>
        <v>0</v>
      </c>
      <c r="I156" s="971"/>
    </row>
    <row r="157" spans="1:11" ht="13.5" thickTop="1" x14ac:dyDescent="0.2">
      <c r="A157" s="622">
        <v>1</v>
      </c>
      <c r="B157" s="913"/>
      <c r="C157" s="996" t="s">
        <v>37</v>
      </c>
      <c r="D157" s="997">
        <f t="shared" ref="D157:H157" si="15">D147+D156</f>
        <v>0</v>
      </c>
      <c r="E157" s="997">
        <f t="shared" si="15"/>
        <v>0</v>
      </c>
      <c r="F157" s="997">
        <f t="shared" si="15"/>
        <v>0</v>
      </c>
      <c r="G157" s="997">
        <f t="shared" si="15"/>
        <v>0</v>
      </c>
      <c r="H157" s="997">
        <f t="shared" si="15"/>
        <v>0</v>
      </c>
      <c r="I157" s="974"/>
      <c r="K157" s="17"/>
    </row>
    <row r="158" spans="1:11" x14ac:dyDescent="0.2">
      <c r="A158" s="622">
        <v>1</v>
      </c>
      <c r="B158" s="913"/>
      <c r="C158" s="607"/>
      <c r="D158" s="764"/>
      <c r="E158" s="764"/>
      <c r="F158" s="764"/>
      <c r="G158" s="764"/>
      <c r="H158" s="764"/>
      <c r="I158" s="221"/>
      <c r="K158" s="17"/>
    </row>
    <row r="159" spans="1:11" x14ac:dyDescent="0.2">
      <c r="A159" s="622">
        <v>0</v>
      </c>
      <c r="B159" s="913"/>
      <c r="C159" s="607"/>
      <c r="D159" s="608"/>
      <c r="E159" s="18"/>
      <c r="F159" s="18"/>
      <c r="G159" s="18"/>
      <c r="H159" s="18"/>
      <c r="I159" s="221"/>
      <c r="K159" s="17"/>
    </row>
    <row r="160" spans="1:11" x14ac:dyDescent="0.2">
      <c r="A160" s="622">
        <v>0</v>
      </c>
      <c r="B160" s="913"/>
      <c r="C160" s="607"/>
      <c r="D160" s="608"/>
      <c r="E160" s="18"/>
      <c r="F160" s="18"/>
      <c r="G160" s="18"/>
      <c r="H160" s="18"/>
      <c r="I160" s="221"/>
      <c r="K160" s="17"/>
    </row>
    <row r="161" spans="1:11" x14ac:dyDescent="0.2">
      <c r="A161" s="622">
        <v>0</v>
      </c>
      <c r="B161" s="913"/>
      <c r="C161" s="1082" t="s">
        <v>7579</v>
      </c>
      <c r="D161" s="1167"/>
      <c r="E161" s="1168"/>
      <c r="F161" s="1169"/>
      <c r="G161" s="998" t="s">
        <v>140</v>
      </c>
      <c r="H161" s="998" t="s">
        <v>141</v>
      </c>
      <c r="I161" s="998" t="s">
        <v>139</v>
      </c>
      <c r="K161" s="17"/>
    </row>
    <row r="162" spans="1:11" x14ac:dyDescent="0.2">
      <c r="A162" s="622">
        <v>0</v>
      </c>
      <c r="B162" s="913"/>
      <c r="C162" s="1170" t="s">
        <v>7580</v>
      </c>
      <c r="D162" s="1170"/>
      <c r="E162" s="1170"/>
      <c r="F162" s="1170"/>
      <c r="G162" s="478" t="str">
        <f>IF('Data Transfer Inputs'!G596="Blank","",'Data Transfer Inputs'!G596)</f>
        <v/>
      </c>
      <c r="H162" s="478" t="str">
        <f>IF('Data Transfer Inputs'!G598="Blank","",'Data Transfer Inputs'!G598)</f>
        <v/>
      </c>
      <c r="I162" s="478" t="str">
        <f>IF('Data Transfer Inputs'!G600="Blank","",'Data Transfer Inputs'!G600)</f>
        <v/>
      </c>
    </row>
    <row r="163" spans="1:11" x14ac:dyDescent="0.2">
      <c r="A163" s="622">
        <v>0</v>
      </c>
      <c r="B163" s="913"/>
      <c r="C163" s="1172" t="s">
        <v>7581</v>
      </c>
      <c r="D163" s="1173"/>
      <c r="E163" s="1174"/>
      <c r="F163" s="1171"/>
      <c r="G163" s="265" t="str">
        <f>IF('Data Transfer Inputs'!G597="Blank","",'Data Transfer Inputs'!G597)</f>
        <v/>
      </c>
      <c r="H163" s="265" t="str">
        <f>IF('Data Transfer Inputs'!G599="Blank","",'Data Transfer Inputs'!G599)</f>
        <v/>
      </c>
      <c r="I163" s="265" t="str">
        <f>IF('Data Transfer Inputs'!G601="Blank","",'Data Transfer Inputs'!G601)</f>
        <v/>
      </c>
    </row>
    <row r="164" spans="1:11" x14ac:dyDescent="0.2">
      <c r="A164" s="622">
        <v>0</v>
      </c>
      <c r="B164" s="913"/>
      <c r="D164" s="608"/>
    </row>
    <row r="165" spans="1:11" x14ac:dyDescent="0.2">
      <c r="A165" s="622">
        <v>0</v>
      </c>
      <c r="B165" s="913"/>
      <c r="D165" s="608"/>
    </row>
    <row r="166" spans="1:11" x14ac:dyDescent="0.2">
      <c r="A166" s="622">
        <v>0</v>
      </c>
      <c r="B166" s="913"/>
      <c r="D166" s="608"/>
    </row>
    <row r="167" spans="1:11" x14ac:dyDescent="0.2">
      <c r="A167" s="622">
        <v>0</v>
      </c>
      <c r="B167" s="913"/>
      <c r="D167" s="14"/>
    </row>
    <row r="168" spans="1:11" ht="25.5" x14ac:dyDescent="0.2">
      <c r="A168" s="622">
        <v>1</v>
      </c>
      <c r="B168" s="913"/>
      <c r="C168" s="999" t="s">
        <v>166</v>
      </c>
      <c r="D168" s="975" t="str">
        <f>$D$83</f>
        <v>Not Included</v>
      </c>
      <c r="E168" s="958" t="str">
        <f>$E$83</f>
        <v>Not Included</v>
      </c>
      <c r="F168" s="958" t="str">
        <f>$F$83</f>
        <v>Not Included</v>
      </c>
      <c r="G168" s="958" t="str">
        <f>$G$83</f>
        <v>Not Included</v>
      </c>
      <c r="H168" s="959" t="str">
        <f>$H$79</f>
        <v>Appraisal (Market)</v>
      </c>
      <c r="I168" s="536" t="s">
        <v>414</v>
      </c>
      <c r="K168" s="16"/>
    </row>
    <row r="169" spans="1:11" x14ac:dyDescent="0.2">
      <c r="A169" s="622">
        <v>1</v>
      </c>
      <c r="B169" s="913"/>
      <c r="C169" s="940" t="s">
        <v>167</v>
      </c>
      <c r="D169" s="71" t="s">
        <v>39</v>
      </c>
      <c r="E169" s="71" t="s">
        <v>39</v>
      </c>
      <c r="F169" s="71" t="s">
        <v>39</v>
      </c>
      <c r="G169" s="71" t="s">
        <v>39</v>
      </c>
      <c r="H169" s="71" t="s">
        <v>39</v>
      </c>
      <c r="I169" s="71" t="s">
        <v>415</v>
      </c>
      <c r="K169" s="23"/>
    </row>
    <row r="170" spans="1:11" x14ac:dyDescent="0.2">
      <c r="A170" s="622">
        <f t="shared" ref="A170:A185" si="16">IF(I170="Yes",1,0)</f>
        <v>0</v>
      </c>
      <c r="B170" s="913"/>
      <c r="C170" s="25" t="str">
        <f>IF('Data Transfer Inputs'!G602="Blank","e.g. General &amp; Administrative",'Data Transfer Inputs'!G602)</f>
        <v>e.g. General &amp; Administrative</v>
      </c>
      <c r="D170" s="8" t="str">
        <f>IF('Data Transfer Inputs'!G618="Blank","",'Data Transfer Inputs'!G618)</f>
        <v/>
      </c>
      <c r="E170" s="8" t="str">
        <f>IF('Data Transfer Inputs'!G637="Blank","",'Data Transfer Inputs'!G637)</f>
        <v/>
      </c>
      <c r="F170" s="8" t="str">
        <f>IF('Data Transfer Inputs'!G656="Blank","",'Data Transfer Inputs'!G656)</f>
        <v/>
      </c>
      <c r="G170" s="8" t="str">
        <f>IF('Data Transfer Inputs'!G675="Blank","",'Data Transfer Inputs'!G675)</f>
        <v/>
      </c>
      <c r="H170" s="8" t="str">
        <f>IF('Data Transfer Inputs'!G694="Blank","",'Data Transfer Inputs'!G694)</f>
        <v/>
      </c>
      <c r="I170" s="32" t="str">
        <f>IF('Data Transfer Inputs'!G713="Yes","Yes",IF('Data Transfer Inputs'!G713="No","No",IF(SUM(D170:H170)=0,"No","Yes")))</f>
        <v>No</v>
      </c>
      <c r="K170" s="17"/>
    </row>
    <row r="171" spans="1:11" x14ac:dyDescent="0.2">
      <c r="A171" s="622">
        <f t="shared" si="16"/>
        <v>0</v>
      </c>
      <c r="B171" s="913"/>
      <c r="C171" s="25" t="str">
        <f>IF('Data Transfer Inputs'!G603="Blank","e.g. Payroll Taxes and Benefits",'Data Transfer Inputs'!G603)</f>
        <v>e.g. Payroll Taxes and Benefits</v>
      </c>
      <c r="D171" s="8" t="str">
        <f>IF('Data Transfer Inputs'!G619="Blank","",'Data Transfer Inputs'!G619)</f>
        <v/>
      </c>
      <c r="E171" s="8" t="str">
        <f>IF('Data Transfer Inputs'!G638="Blank","",'Data Transfer Inputs'!G638)</f>
        <v/>
      </c>
      <c r="F171" s="8" t="str">
        <f>IF('Data Transfer Inputs'!G657="Blank","",'Data Transfer Inputs'!G657)</f>
        <v/>
      </c>
      <c r="G171" s="8" t="str">
        <f>IF('Data Transfer Inputs'!G676="Blank","",'Data Transfer Inputs'!G676)</f>
        <v/>
      </c>
      <c r="H171" s="8" t="str">
        <f>IF('Data Transfer Inputs'!G695="Blank","",'Data Transfer Inputs'!G695)</f>
        <v/>
      </c>
      <c r="I171" s="32" t="str">
        <f>IF('Data Transfer Inputs'!G714="Yes","Yes",IF('Data Transfer Inputs'!G714="No","No",IF(SUM(D171:H171)=0,"No","Yes")))</f>
        <v>No</v>
      </c>
      <c r="K171" s="17"/>
    </row>
    <row r="172" spans="1:11" x14ac:dyDescent="0.2">
      <c r="A172" s="622">
        <f t="shared" si="16"/>
        <v>0</v>
      </c>
      <c r="B172" s="913"/>
      <c r="C172" s="25" t="str">
        <f>IF('Data Transfer Inputs'!G604="Blank","e.g. Resident Care",'Data Transfer Inputs'!G604)</f>
        <v>e.g. Resident Care</v>
      </c>
      <c r="D172" s="8" t="str">
        <f>IF('Data Transfer Inputs'!G620="Blank","",'Data Transfer Inputs'!G620)</f>
        <v/>
      </c>
      <c r="E172" s="8" t="str">
        <f>IF('Data Transfer Inputs'!G639="Blank","",'Data Transfer Inputs'!G639)</f>
        <v/>
      </c>
      <c r="F172" s="8" t="str">
        <f>IF('Data Transfer Inputs'!G658="Blank","",'Data Transfer Inputs'!G658)</f>
        <v/>
      </c>
      <c r="G172" s="8" t="str">
        <f>IF('Data Transfer Inputs'!G677="Blank","",'Data Transfer Inputs'!G677)</f>
        <v/>
      </c>
      <c r="H172" s="8" t="str">
        <f>IF('Data Transfer Inputs'!G696="Blank","",'Data Transfer Inputs'!G696)</f>
        <v/>
      </c>
      <c r="I172" s="32" t="str">
        <f>IF('Data Transfer Inputs'!G715="Yes","Yes",IF('Data Transfer Inputs'!G715="No","No",IF(SUM(D172:H172)=0,"No","Yes")))</f>
        <v>No</v>
      </c>
      <c r="K172" s="17"/>
    </row>
    <row r="173" spans="1:11" x14ac:dyDescent="0.2">
      <c r="A173" s="622">
        <f t="shared" si="16"/>
        <v>0</v>
      </c>
      <c r="B173" s="913"/>
      <c r="C173" s="25" t="str">
        <f>IF('Data Transfer Inputs'!G605="Blank","e.g. Food Services",'Data Transfer Inputs'!G605)</f>
        <v>e.g. Food Services</v>
      </c>
      <c r="D173" s="8" t="str">
        <f>IF('Data Transfer Inputs'!G621="Blank","",'Data Transfer Inputs'!G621)</f>
        <v/>
      </c>
      <c r="E173" s="8" t="str">
        <f>IF('Data Transfer Inputs'!G640="Blank","",'Data Transfer Inputs'!G640)</f>
        <v/>
      </c>
      <c r="F173" s="8" t="str">
        <f>IF('Data Transfer Inputs'!G659="Blank","",'Data Transfer Inputs'!G659)</f>
        <v/>
      </c>
      <c r="G173" s="8" t="str">
        <f>IF('Data Transfer Inputs'!G678="Blank","",'Data Transfer Inputs'!G678)</f>
        <v/>
      </c>
      <c r="H173" s="8" t="str">
        <f>IF('Data Transfer Inputs'!G697="Blank","",'Data Transfer Inputs'!G697)</f>
        <v/>
      </c>
      <c r="I173" s="32" t="str">
        <f>IF('Data Transfer Inputs'!G716="Yes","Yes",IF('Data Transfer Inputs'!G716="No","No",IF(SUM(D173:H173)=0,"No","Yes")))</f>
        <v>No</v>
      </c>
      <c r="K173" s="17"/>
    </row>
    <row r="174" spans="1:11" x14ac:dyDescent="0.2">
      <c r="A174" s="622">
        <f t="shared" si="16"/>
        <v>0</v>
      </c>
      <c r="B174" s="913"/>
      <c r="C174" s="25" t="str">
        <f>IF('Data Transfer Inputs'!G606="Blank","e.g. Activities",'Data Transfer Inputs'!G606)</f>
        <v>e.g. Activities</v>
      </c>
      <c r="D174" s="8" t="str">
        <f>IF('Data Transfer Inputs'!G622="Blank","",'Data Transfer Inputs'!G622)</f>
        <v/>
      </c>
      <c r="E174" s="8" t="str">
        <f>IF('Data Transfer Inputs'!G641="Blank","",'Data Transfer Inputs'!G641)</f>
        <v/>
      </c>
      <c r="F174" s="8" t="str">
        <f>IF('Data Transfer Inputs'!G660="Blank","",'Data Transfer Inputs'!G660)</f>
        <v/>
      </c>
      <c r="G174" s="8" t="str">
        <f>IF('Data Transfer Inputs'!G679="Blank","",'Data Transfer Inputs'!G679)</f>
        <v/>
      </c>
      <c r="H174" s="8" t="str">
        <f>IF('Data Transfer Inputs'!G698="Blank","",'Data Transfer Inputs'!G698)</f>
        <v/>
      </c>
      <c r="I174" s="32" t="str">
        <f>IF('Data Transfer Inputs'!G717="Yes","Yes",IF('Data Transfer Inputs'!G717="No","No",IF(SUM(D174:H174)=0,"No","Yes")))</f>
        <v>No</v>
      </c>
      <c r="K174" s="17"/>
    </row>
    <row r="175" spans="1:11" x14ac:dyDescent="0.2">
      <c r="A175" s="622">
        <f t="shared" si="16"/>
        <v>0</v>
      </c>
      <c r="B175" s="913"/>
      <c r="C175" s="25" t="str">
        <f>IF('Data Transfer Inputs'!G607="Blank","e.g. Housekeeping  &amp; Laundry",'Data Transfer Inputs'!G607)</f>
        <v>e.g. Housekeeping  &amp; Laundry</v>
      </c>
      <c r="D175" s="8" t="str">
        <f>IF('Data Transfer Inputs'!G623="Blank","",'Data Transfer Inputs'!G623)</f>
        <v/>
      </c>
      <c r="E175" s="8" t="str">
        <f>IF('Data Transfer Inputs'!G642="Blank","",'Data Transfer Inputs'!G642)</f>
        <v/>
      </c>
      <c r="F175" s="8" t="str">
        <f>IF('Data Transfer Inputs'!G661="Blank","",'Data Transfer Inputs'!G661)</f>
        <v/>
      </c>
      <c r="G175" s="8" t="str">
        <f>IF('Data Transfer Inputs'!G680="Blank","",'Data Transfer Inputs'!G680)</f>
        <v/>
      </c>
      <c r="H175" s="8" t="str">
        <f>IF('Data Transfer Inputs'!G699="Blank","",'Data Transfer Inputs'!G699)</f>
        <v/>
      </c>
      <c r="I175" s="32" t="str">
        <f>IF('Data Transfer Inputs'!G718="Yes","Yes",IF('Data Transfer Inputs'!G718="No","No",IF(SUM(D175:H175)=0,"No","Yes")))</f>
        <v>No</v>
      </c>
      <c r="K175" s="17"/>
    </row>
    <row r="176" spans="1:11" x14ac:dyDescent="0.2">
      <c r="A176" s="622">
        <f t="shared" si="16"/>
        <v>0</v>
      </c>
      <c r="B176" s="913"/>
      <c r="C176" s="25" t="str">
        <f>IF('Data Transfer Inputs'!G608="Blank","e.g. Maintenance",'Data Transfer Inputs'!G608)</f>
        <v>e.g. Maintenance</v>
      </c>
      <c r="D176" s="8" t="str">
        <f>IF('Data Transfer Inputs'!G624="Blank","",'Data Transfer Inputs'!G624)</f>
        <v/>
      </c>
      <c r="E176" s="8" t="str">
        <f>IF('Data Transfer Inputs'!G643="Blank","",'Data Transfer Inputs'!G643)</f>
        <v/>
      </c>
      <c r="F176" s="8" t="str">
        <f>IF('Data Transfer Inputs'!G662="Blank","",'Data Transfer Inputs'!G662)</f>
        <v/>
      </c>
      <c r="G176" s="8" t="str">
        <f>IF('Data Transfer Inputs'!G681="Blank","",'Data Transfer Inputs'!G681)</f>
        <v/>
      </c>
      <c r="H176" s="8" t="str">
        <f>IF('Data Transfer Inputs'!G700="Blank","",'Data Transfer Inputs'!G700)</f>
        <v/>
      </c>
      <c r="I176" s="32" t="str">
        <f>IF('Data Transfer Inputs'!G719="Yes","Yes",IF('Data Transfer Inputs'!G719="No","No",IF(SUM(D176:H176)=0,"No","Yes")))</f>
        <v>No</v>
      </c>
      <c r="K176" s="17"/>
    </row>
    <row r="177" spans="1:12" x14ac:dyDescent="0.2">
      <c r="A177" s="622">
        <f t="shared" si="16"/>
        <v>0</v>
      </c>
      <c r="B177" s="913"/>
      <c r="C177" s="25" t="str">
        <f>IF('Data Transfer Inputs'!G609="Blank","e.g. Utilities",'Data Transfer Inputs'!G609)</f>
        <v>e.g. Utilities</v>
      </c>
      <c r="D177" s="8" t="str">
        <f>IF('Data Transfer Inputs'!G625="Blank","",'Data Transfer Inputs'!G625)</f>
        <v/>
      </c>
      <c r="E177" s="8" t="str">
        <f>IF('Data Transfer Inputs'!G644="Blank","",'Data Transfer Inputs'!G644)</f>
        <v/>
      </c>
      <c r="F177" s="8" t="str">
        <f>IF('Data Transfer Inputs'!G663="Blank","",'Data Transfer Inputs'!G663)</f>
        <v/>
      </c>
      <c r="G177" s="8" t="str">
        <f>IF('Data Transfer Inputs'!G682="Blank","",'Data Transfer Inputs'!G682)</f>
        <v/>
      </c>
      <c r="H177" s="8" t="str">
        <f>IF('Data Transfer Inputs'!G701="Blank","",'Data Transfer Inputs'!G701)</f>
        <v/>
      </c>
      <c r="I177" s="32" t="str">
        <f>IF('Data Transfer Inputs'!G720="Yes","Yes",IF('Data Transfer Inputs'!G720="No","No",IF(SUM(D177:H177)=0,"No","Yes")))</f>
        <v>No</v>
      </c>
      <c r="K177" s="17"/>
    </row>
    <row r="178" spans="1:12" x14ac:dyDescent="0.2">
      <c r="A178" s="622">
        <f t="shared" si="16"/>
        <v>0</v>
      </c>
      <c r="B178" s="913"/>
      <c r="C178" s="25" t="str">
        <f>IF('Data Transfer Inputs'!G610="Blank","e.g. Insurance (property &amp; liability)",'Data Transfer Inputs'!G610)</f>
        <v>e.g. Insurance (property &amp; liability)</v>
      </c>
      <c r="D178" s="8" t="str">
        <f>IF('Data Transfer Inputs'!G626="Blank","",'Data Transfer Inputs'!G626)</f>
        <v/>
      </c>
      <c r="E178" s="8" t="str">
        <f>IF('Data Transfer Inputs'!G645="Blank","",'Data Transfer Inputs'!G645)</f>
        <v/>
      </c>
      <c r="F178" s="8" t="str">
        <f>IF('Data Transfer Inputs'!G664="Blank","",'Data Transfer Inputs'!G664)</f>
        <v/>
      </c>
      <c r="G178" s="8" t="str">
        <f>IF('Data Transfer Inputs'!G683="Blank","",'Data Transfer Inputs'!G683)</f>
        <v/>
      </c>
      <c r="H178" s="8" t="str">
        <f>IF('Data Transfer Inputs'!G702="Blank","",'Data Transfer Inputs'!G702)</f>
        <v/>
      </c>
      <c r="I178" s="32" t="str">
        <f>IF('Data Transfer Inputs'!G721="Yes","Yes",IF('Data Transfer Inputs'!G721="No","No",IF(SUM(D178:H178)=0,"No","Yes")))</f>
        <v>No</v>
      </c>
      <c r="K178" s="17"/>
    </row>
    <row r="179" spans="1:12" x14ac:dyDescent="0.2">
      <c r="A179" s="622">
        <f t="shared" si="16"/>
        <v>0</v>
      </c>
      <c r="B179" s="913"/>
      <c r="C179" s="25" t="str">
        <f>IF('Data Transfer Inputs'!G611="Blank","e.g. Marketing and Promotion",'Data Transfer Inputs'!G611)</f>
        <v>e.g. Marketing and Promotion</v>
      </c>
      <c r="D179" s="8" t="str">
        <f>IF('Data Transfer Inputs'!G627="Blank","",'Data Transfer Inputs'!G627)</f>
        <v/>
      </c>
      <c r="E179" s="8" t="str">
        <f>IF('Data Transfer Inputs'!G646="Blank","",'Data Transfer Inputs'!G646)</f>
        <v/>
      </c>
      <c r="F179" s="8" t="str">
        <f>IF('Data Transfer Inputs'!G665="Blank","",'Data Transfer Inputs'!G665)</f>
        <v/>
      </c>
      <c r="G179" s="8" t="str">
        <f>IF('Data Transfer Inputs'!G684="Blank","",'Data Transfer Inputs'!G684)</f>
        <v/>
      </c>
      <c r="H179" s="8" t="str">
        <f>IF('Data Transfer Inputs'!G703="Blank","",'Data Transfer Inputs'!G703)</f>
        <v/>
      </c>
      <c r="I179" s="32" t="str">
        <f>IF('Data Transfer Inputs'!G722="Yes","Yes",IF('Data Transfer Inputs'!G722="No","No",IF(SUM(D179:H179)=0,"No","Yes")))</f>
        <v>No</v>
      </c>
      <c r="K179" s="17"/>
    </row>
    <row r="180" spans="1:12" x14ac:dyDescent="0.2">
      <c r="A180" s="622">
        <f t="shared" si="16"/>
        <v>0</v>
      </c>
      <c r="B180" s="913"/>
      <c r="C180" s="25" t="str">
        <f>IF('Data Transfer Inputs'!G612="Blank","e.g. Ground Rent",'Data Transfer Inputs'!G612)</f>
        <v>e.g. Ground Rent</v>
      </c>
      <c r="D180" s="8" t="str">
        <f>IF('Data Transfer Inputs'!G628="Blank","",'Data Transfer Inputs'!G628)</f>
        <v/>
      </c>
      <c r="E180" s="8" t="str">
        <f>IF('Data Transfer Inputs'!G647="Blank","",'Data Transfer Inputs'!G647)</f>
        <v/>
      </c>
      <c r="F180" s="8" t="str">
        <f>IF('Data Transfer Inputs'!G666="Blank","",'Data Transfer Inputs'!G666)</f>
        <v/>
      </c>
      <c r="G180" s="8" t="str">
        <f>IF('Data Transfer Inputs'!G685="Blank","",'Data Transfer Inputs'!G685)</f>
        <v/>
      </c>
      <c r="H180" s="8" t="str">
        <f>IF('Data Transfer Inputs'!G704="Blank","",'Data Transfer Inputs'!G704)</f>
        <v/>
      </c>
      <c r="I180" s="32" t="str">
        <f>IF('Data Transfer Inputs'!G723="Yes","Yes",IF('Data Transfer Inputs'!G723="No","No",IF(SUM(D180:H180)=0,"No","Yes")))</f>
        <v>No</v>
      </c>
      <c r="K180" s="17"/>
    </row>
    <row r="181" spans="1:12" x14ac:dyDescent="0.2">
      <c r="A181" s="622">
        <f t="shared" si="16"/>
        <v>0</v>
      </c>
      <c r="B181" s="913"/>
      <c r="C181" s="25" t="str">
        <f>IF('Data Transfer Inputs'!G613="Blank","e.g. General &amp; Administrative",'Data Transfer Inputs'!G613)</f>
        <v>e.g. General &amp; Administrative</v>
      </c>
      <c r="D181" s="8" t="str">
        <f>IF('Data Transfer Inputs'!G629="Blank","",'Data Transfer Inputs'!G629)</f>
        <v/>
      </c>
      <c r="E181" s="8" t="str">
        <f>IF('Data Transfer Inputs'!G648="Blank","",'Data Transfer Inputs'!G648)</f>
        <v/>
      </c>
      <c r="F181" s="8" t="str">
        <f>IF('Data Transfer Inputs'!G667="Blank","",'Data Transfer Inputs'!G667)</f>
        <v/>
      </c>
      <c r="G181" s="8" t="str">
        <f>IF('Data Transfer Inputs'!G686="Blank","",'Data Transfer Inputs'!G686)</f>
        <v/>
      </c>
      <c r="H181" s="8" t="str">
        <f>IF('Data Transfer Inputs'!G705="Blank","",'Data Transfer Inputs'!G705)</f>
        <v/>
      </c>
      <c r="I181" s="32" t="str">
        <f>IF('Data Transfer Inputs'!G724="Yes","Yes",IF('Data Transfer Inputs'!G724="No","No",IF(SUM(D181:H181)=0,"No","Yes")))</f>
        <v>No</v>
      </c>
      <c r="K181" s="17"/>
    </row>
    <row r="182" spans="1:12" x14ac:dyDescent="0.2">
      <c r="A182" s="622">
        <f t="shared" si="16"/>
        <v>0</v>
      </c>
      <c r="B182" s="913"/>
      <c r="C182" s="25" t="str">
        <f>IF('Data Transfer Inputs'!G614="Blank","e.g. Other 1",'Data Transfer Inputs'!G614)</f>
        <v>e.g. Other 1</v>
      </c>
      <c r="D182" s="8" t="str">
        <f>IF('Data Transfer Inputs'!G630="Blank","",'Data Transfer Inputs'!G630)</f>
        <v/>
      </c>
      <c r="E182" s="8" t="str">
        <f>IF('Data Transfer Inputs'!G649="Blank","",'Data Transfer Inputs'!G649)</f>
        <v/>
      </c>
      <c r="F182" s="8" t="str">
        <f>IF('Data Transfer Inputs'!G668="Blank","",'Data Transfer Inputs'!G668)</f>
        <v/>
      </c>
      <c r="G182" s="8" t="str">
        <f>IF('Data Transfer Inputs'!G687="Blank","",'Data Transfer Inputs'!G687)</f>
        <v/>
      </c>
      <c r="H182" s="8" t="str">
        <f>IF('Data Transfer Inputs'!G706="Blank","",'Data Transfer Inputs'!G706)</f>
        <v/>
      </c>
      <c r="I182" s="32" t="str">
        <f>IF('Data Transfer Inputs'!G725="Yes","Yes",IF('Data Transfer Inputs'!G725="No","No",IF(SUM(D182:H182)=0,"No","Yes")))</f>
        <v>No</v>
      </c>
      <c r="K182" s="17"/>
    </row>
    <row r="183" spans="1:12" x14ac:dyDescent="0.2">
      <c r="A183" s="622">
        <f t="shared" si="16"/>
        <v>0</v>
      </c>
      <c r="B183" s="913"/>
      <c r="C183" s="25" t="str">
        <f>IF('Data Transfer Inputs'!G615="Blank","e.g. Other 2",'Data Transfer Inputs'!G615)</f>
        <v>e.g. Other 2</v>
      </c>
      <c r="D183" s="8" t="str">
        <f>IF('Data Transfer Inputs'!G631="Blank","",'Data Transfer Inputs'!G631)</f>
        <v/>
      </c>
      <c r="E183" s="8" t="str">
        <f>IF('Data Transfer Inputs'!G650="Blank","",'Data Transfer Inputs'!G650)</f>
        <v/>
      </c>
      <c r="F183" s="8" t="str">
        <f>IF('Data Transfer Inputs'!G669="Blank","",'Data Transfer Inputs'!G669)</f>
        <v/>
      </c>
      <c r="G183" s="8" t="str">
        <f>IF('Data Transfer Inputs'!G688="Blank","",'Data Transfer Inputs'!G688)</f>
        <v/>
      </c>
      <c r="H183" s="8" t="str">
        <f>IF('Data Transfer Inputs'!G707="Blank","",'Data Transfer Inputs'!G707)</f>
        <v/>
      </c>
      <c r="I183" s="32" t="str">
        <f>IF('Data Transfer Inputs'!G726="Yes","Yes",IF('Data Transfer Inputs'!G726="No","No",IF(SUM(D183:H183)=0,"No","Yes")))</f>
        <v>No</v>
      </c>
      <c r="K183" s="17"/>
    </row>
    <row r="184" spans="1:12" x14ac:dyDescent="0.2">
      <c r="A184" s="622">
        <f t="shared" si="16"/>
        <v>0</v>
      </c>
      <c r="B184" s="913"/>
      <c r="C184" s="25" t="str">
        <f>IF('Data Transfer Inputs'!G616="Blank","e.g. Other 3",'Data Transfer Inputs'!G616)</f>
        <v>e.g. Other 3</v>
      </c>
      <c r="D184" s="8" t="str">
        <f>IF('Data Transfer Inputs'!G632="Blank","",'Data Transfer Inputs'!G632)</f>
        <v/>
      </c>
      <c r="E184" s="8" t="str">
        <f>IF('Data Transfer Inputs'!G651="Blank","",'Data Transfer Inputs'!G651)</f>
        <v/>
      </c>
      <c r="F184" s="8" t="str">
        <f>IF('Data Transfer Inputs'!G670="Blank","",'Data Transfer Inputs'!G670)</f>
        <v/>
      </c>
      <c r="G184" s="8" t="str">
        <f>IF('Data Transfer Inputs'!G689="Blank","",'Data Transfer Inputs'!G689)</f>
        <v/>
      </c>
      <c r="H184" s="8" t="str">
        <f>IF('Data Transfer Inputs'!G708="Blank","",'Data Transfer Inputs'!G708)</f>
        <v/>
      </c>
      <c r="I184" s="32" t="str">
        <f>IF('Data Transfer Inputs'!G727="Yes","Yes",IF('Data Transfer Inputs'!G727="No","No",IF(SUM(D184:H184)=0,"No","Yes")))</f>
        <v>No</v>
      </c>
      <c r="K184" s="17"/>
    </row>
    <row r="185" spans="1:12" ht="13.5" thickBot="1" x14ac:dyDescent="0.25">
      <c r="A185" s="622">
        <f t="shared" si="16"/>
        <v>0</v>
      </c>
      <c r="B185" s="913"/>
      <c r="C185" s="636" t="str">
        <f>IF('Data Transfer Inputs'!G617="Blank","e.g. Other 4",'Data Transfer Inputs'!G617)</f>
        <v>e.g. Other 4</v>
      </c>
      <c r="D185" s="637" t="str">
        <f>IF('Data Transfer Inputs'!G633="Blank","",'Data Transfer Inputs'!G633)</f>
        <v/>
      </c>
      <c r="E185" s="637" t="str">
        <f>IF('Data Transfer Inputs'!G652="Blank","",'Data Transfer Inputs'!G652)</f>
        <v/>
      </c>
      <c r="F185" s="637" t="str">
        <f>IF('Data Transfer Inputs'!G671="Blank","",'Data Transfer Inputs'!G671)</f>
        <v/>
      </c>
      <c r="G185" s="637" t="str">
        <f>IF('Data Transfer Inputs'!G690="Blank","",'Data Transfer Inputs'!G690)</f>
        <v/>
      </c>
      <c r="H185" s="637" t="str">
        <f>IF('Data Transfer Inputs'!G709="Blank","",'Data Transfer Inputs'!G709)</f>
        <v/>
      </c>
      <c r="I185" s="330" t="str">
        <f>IF('Data Transfer Inputs'!G728="Yes","Yes",IF('Data Transfer Inputs'!G728="No","No",IF(SUM(D185:H185)=0,"No","Yes")))</f>
        <v>No</v>
      </c>
      <c r="K185" s="17"/>
    </row>
    <row r="186" spans="1:12" ht="13.5" thickTop="1" x14ac:dyDescent="0.2">
      <c r="A186" s="622">
        <v>1</v>
      </c>
      <c r="B186" s="913"/>
      <c r="C186" s="1000" t="s">
        <v>180</v>
      </c>
      <c r="D186" s="1001">
        <f t="shared" ref="D186:H186" si="17">SUM(D170:D185)</f>
        <v>0</v>
      </c>
      <c r="E186" s="1001">
        <f t="shared" si="17"/>
        <v>0</v>
      </c>
      <c r="F186" s="1001">
        <f t="shared" si="17"/>
        <v>0</v>
      </c>
      <c r="G186" s="1001">
        <f t="shared" si="17"/>
        <v>0</v>
      </c>
      <c r="H186" s="1001">
        <f t="shared" si="17"/>
        <v>0</v>
      </c>
      <c r="I186" s="1002"/>
      <c r="K186" s="17"/>
    </row>
    <row r="187" spans="1:12" x14ac:dyDescent="0.2">
      <c r="A187" s="622">
        <v>1</v>
      </c>
      <c r="B187" s="913"/>
      <c r="C187" s="1003" t="s">
        <v>181</v>
      </c>
      <c r="D187" s="5" t="str">
        <f>IF('Data Transfer Inputs'!G634="Blank","",'Data Transfer Inputs'!G634)</f>
        <v/>
      </c>
      <c r="E187" s="5" t="str">
        <f>IF('Data Transfer Inputs'!G653="Blank","",'Data Transfer Inputs'!G653)</f>
        <v/>
      </c>
      <c r="F187" s="5" t="str">
        <f>IF('Data Transfer Inputs'!G672="Blank","",'Data Transfer Inputs'!G672)</f>
        <v/>
      </c>
      <c r="G187" s="5" t="str">
        <f>IF('Data Transfer Inputs'!G691="Blank","",'Data Transfer Inputs'!G691)</f>
        <v/>
      </c>
      <c r="H187" s="5" t="str">
        <f>IF('Data Transfer Inputs'!G710="Blank","",'Data Transfer Inputs'!G710)</f>
        <v/>
      </c>
      <c r="I187" s="490" t="str">
        <f>IF('Data Transfer Inputs'!G730="Yes","Yes",IF('Data Transfer Inputs'!G730="No","No",IF(SUM(D187:H187)=0,"No","Yes")))</f>
        <v>No</v>
      </c>
      <c r="K187" s="1007" t="s">
        <v>574</v>
      </c>
    </row>
    <row r="188" spans="1:12" x14ac:dyDescent="0.2">
      <c r="A188" s="622">
        <v>1</v>
      </c>
      <c r="B188" s="913"/>
      <c r="C188" s="990" t="s">
        <v>182</v>
      </c>
      <c r="D188" s="6" t="str">
        <f>IF('Data Transfer Inputs'!G635="Blank","",'Data Transfer Inputs'!G635)</f>
        <v/>
      </c>
      <c r="E188" s="6" t="str">
        <f>IF('Data Transfer Inputs'!G654="Blank","",'Data Transfer Inputs'!G654)</f>
        <v/>
      </c>
      <c r="F188" s="6" t="str">
        <f>IF('Data Transfer Inputs'!G673="Blank","",'Data Transfer Inputs'!G673)</f>
        <v/>
      </c>
      <c r="G188" s="6" t="str">
        <f>IF('Data Transfer Inputs'!G692="Blank","",'Data Transfer Inputs'!G692)</f>
        <v/>
      </c>
      <c r="H188" s="6" t="str">
        <f>IF('Data Transfer Inputs'!G711="Blank","",'Data Transfer Inputs'!G711)</f>
        <v/>
      </c>
      <c r="I188" s="33" t="str">
        <f>IF('Data Transfer Inputs'!G731="Yes","Yes",IF('Data Transfer Inputs'!G731="No","No",IF(SUM(D188:H188)=0,"No","Yes")))</f>
        <v>No</v>
      </c>
      <c r="K188" s="308" t="str">
        <f>IF('Data Transfer Inputs'!G732="Blank","",'Data Transfer Inputs'!G732)</f>
        <v/>
      </c>
      <c r="L188" s="86" t="s">
        <v>382</v>
      </c>
    </row>
    <row r="189" spans="1:12" x14ac:dyDescent="0.2">
      <c r="A189" s="622">
        <v>1</v>
      </c>
      <c r="B189" s="913"/>
      <c r="C189" s="961" t="s">
        <v>183</v>
      </c>
      <c r="D189" s="637" t="str">
        <f>IF('Data Transfer Inputs'!G636="Blank","",'Data Transfer Inputs'!G636)</f>
        <v/>
      </c>
      <c r="E189" s="637" t="str">
        <f>IF('Data Transfer Inputs'!G655="Blank","",'Data Transfer Inputs'!G655)</f>
        <v/>
      </c>
      <c r="F189" s="637" t="str">
        <f>IF('Data Transfer Inputs'!G674="Blank","",'Data Transfer Inputs'!G674)</f>
        <v/>
      </c>
      <c r="G189" s="637" t="str">
        <f>IF('Data Transfer Inputs'!G693="Blank","",'Data Transfer Inputs'!G693)</f>
        <v/>
      </c>
      <c r="H189" s="637" t="str">
        <f>IF('Data Transfer Inputs'!G712="Blank","",'Data Transfer Inputs'!G712)</f>
        <v/>
      </c>
      <c r="I189" s="638" t="str">
        <f>IF('Data Transfer Inputs'!G732="Yes","Yes",IF('Data Transfer Inputs'!G732="No","No",IF(SUM(D189:H189)=0,"No","Yes")))</f>
        <v>No</v>
      </c>
      <c r="K189" s="6" t="str">
        <f>IF('Data Transfer Inputs'!G733="Blank","",'Data Transfer Inputs'!G733)</f>
        <v/>
      </c>
      <c r="L189" s="86" t="s">
        <v>383</v>
      </c>
    </row>
    <row r="190" spans="1:12" ht="13.5" thickTop="1" x14ac:dyDescent="0.2">
      <c r="A190" s="622">
        <v>1</v>
      </c>
      <c r="B190" s="913"/>
      <c r="C190" s="1004" t="s">
        <v>184</v>
      </c>
      <c r="D190" s="1001">
        <f t="shared" ref="D190:H190" si="18">SUM(D186:D189)</f>
        <v>0</v>
      </c>
      <c r="E190" s="1001">
        <f t="shared" si="18"/>
        <v>0</v>
      </c>
      <c r="F190" s="1001">
        <f t="shared" si="18"/>
        <v>0</v>
      </c>
      <c r="G190" s="1001">
        <f t="shared" si="18"/>
        <v>0</v>
      </c>
      <c r="H190" s="1001">
        <f t="shared" si="18"/>
        <v>0</v>
      </c>
      <c r="I190" s="1005"/>
      <c r="K190" s="309" t="str">
        <f>IF('Data Transfer Inputs'!G734="Blank","",'Data Transfer Inputs'!G734)</f>
        <v>Select ▼</v>
      </c>
      <c r="L190" s="86" t="s">
        <v>384</v>
      </c>
    </row>
    <row r="191" spans="1:12" x14ac:dyDescent="0.2">
      <c r="A191" s="622">
        <v>1</v>
      </c>
      <c r="B191" s="913"/>
      <c r="C191" s="976" t="s">
        <v>190</v>
      </c>
      <c r="D191" s="997">
        <f t="shared" ref="D191:H191" si="19">D157-D190</f>
        <v>0</v>
      </c>
      <c r="E191" s="997">
        <f t="shared" si="19"/>
        <v>0</v>
      </c>
      <c r="F191" s="997">
        <f t="shared" si="19"/>
        <v>0</v>
      </c>
      <c r="G191" s="997">
        <f t="shared" si="19"/>
        <v>0</v>
      </c>
      <c r="H191" s="997">
        <f t="shared" si="19"/>
        <v>0</v>
      </c>
      <c r="I191" s="1006"/>
      <c r="J191" s="24"/>
      <c r="K191" s="18"/>
    </row>
    <row r="192" spans="1:12" x14ac:dyDescent="0.2">
      <c r="A192" s="622">
        <v>1</v>
      </c>
      <c r="B192" s="913"/>
      <c r="C192" s="21"/>
      <c r="D192" s="608"/>
      <c r="E192" s="18"/>
      <c r="F192" s="18"/>
      <c r="G192" s="18"/>
      <c r="H192" s="18"/>
      <c r="I192" s="24"/>
      <c r="J192" s="24"/>
      <c r="K192" s="18"/>
    </row>
    <row r="193" spans="1:11" x14ac:dyDescent="0.2">
      <c r="A193" s="622">
        <v>0</v>
      </c>
      <c r="B193" s="913"/>
      <c r="C193" s="21"/>
      <c r="D193" s="764"/>
      <c r="E193" s="18"/>
      <c r="F193" s="18"/>
      <c r="G193" s="18"/>
      <c r="H193" s="781"/>
      <c r="I193" s="24"/>
      <c r="J193" s="24"/>
      <c r="K193" s="18"/>
    </row>
    <row r="194" spans="1:11" x14ac:dyDescent="0.2">
      <c r="A194" s="622">
        <v>0</v>
      </c>
      <c r="B194" s="913"/>
      <c r="C194" s="21"/>
      <c r="D194" s="608"/>
      <c r="E194" s="18"/>
      <c r="F194" s="18"/>
      <c r="G194" s="18"/>
      <c r="H194" s="18"/>
      <c r="I194" s="24"/>
      <c r="J194" s="24"/>
      <c r="K194" s="18"/>
    </row>
    <row r="195" spans="1:11" x14ac:dyDescent="0.2">
      <c r="A195" s="622">
        <v>0</v>
      </c>
      <c r="B195" s="913"/>
      <c r="C195" s="21"/>
      <c r="D195" s="608"/>
      <c r="E195" s="18"/>
      <c r="F195" s="18"/>
      <c r="G195" s="18"/>
      <c r="H195" s="18"/>
      <c r="I195" s="24"/>
      <c r="J195" s="24"/>
      <c r="K195" s="18"/>
    </row>
    <row r="196" spans="1:11" x14ac:dyDescent="0.2">
      <c r="A196" s="622">
        <v>0</v>
      </c>
      <c r="B196" s="913"/>
      <c r="D196" s="14"/>
    </row>
    <row r="197" spans="1:11" x14ac:dyDescent="0.2">
      <c r="A197" s="622">
        <v>0</v>
      </c>
      <c r="B197" s="913"/>
      <c r="D197" s="608"/>
    </row>
    <row r="198" spans="1:11" x14ac:dyDescent="0.2">
      <c r="A198" s="622">
        <v>0</v>
      </c>
      <c r="B198" s="913"/>
      <c r="D198" s="608"/>
    </row>
    <row r="199" spans="1:11" x14ac:dyDescent="0.2">
      <c r="A199" s="622">
        <v>0</v>
      </c>
      <c r="B199" s="913"/>
      <c r="D199" s="608"/>
    </row>
    <row r="200" spans="1:11" x14ac:dyDescent="0.2">
      <c r="A200" s="622">
        <v>0</v>
      </c>
      <c r="B200" s="913"/>
      <c r="D200" s="608"/>
    </row>
    <row r="201" spans="1:11" x14ac:dyDescent="0.2">
      <c r="A201" s="622">
        <v>0</v>
      </c>
      <c r="B201" s="913"/>
      <c r="D201" s="14"/>
    </row>
    <row r="202" spans="1:11" ht="25.5" x14ac:dyDescent="0.2">
      <c r="A202" s="622">
        <v>1</v>
      </c>
      <c r="B202" s="913"/>
      <c r="C202" s="1008" t="s">
        <v>192</v>
      </c>
      <c r="D202" s="975" t="str">
        <f>$D$83</f>
        <v>Not Included</v>
      </c>
      <c r="E202" s="958" t="str">
        <f>$E$83</f>
        <v>Not Included</v>
      </c>
      <c r="F202" s="958" t="str">
        <f>$F$83</f>
        <v>Not Included</v>
      </c>
      <c r="G202" s="958" t="str">
        <f>$G$83</f>
        <v>Not Included</v>
      </c>
      <c r="H202" s="16"/>
    </row>
    <row r="203" spans="1:11" ht="13.5" thickBot="1" x14ac:dyDescent="0.25">
      <c r="A203" s="622">
        <f>IF(SUM(D203:G203)=0,0,1)</f>
        <v>0</v>
      </c>
      <c r="B203" s="913"/>
      <c r="C203" s="1009" t="s">
        <v>193</v>
      </c>
      <c r="D203" s="31" t="str">
        <f>IF('Data Transfer Inputs'!G755="Blank","",'Data Transfer Inputs'!G755)</f>
        <v/>
      </c>
      <c r="E203" s="31" t="str">
        <f>IF('Data Transfer Inputs'!G777="Blank","",'Data Transfer Inputs'!G777)</f>
        <v/>
      </c>
      <c r="F203" s="31" t="str">
        <f>IF('Data Transfer Inputs'!G799="Blank","",'Data Transfer Inputs'!G799)</f>
        <v/>
      </c>
      <c r="G203" s="31" t="str">
        <f>IF('Data Transfer Inputs'!G821="Blank","",'Data Transfer Inputs'!G821)</f>
        <v/>
      </c>
      <c r="H203" s="221"/>
    </row>
    <row r="204" spans="1:11" ht="13.5" thickTop="1" x14ac:dyDescent="0.2">
      <c r="A204" s="622">
        <v>1</v>
      </c>
      <c r="B204" s="913"/>
      <c r="C204" s="1010" t="s">
        <v>194</v>
      </c>
      <c r="D204" s="1011">
        <f>SUM(D191)-SUM(D203)</f>
        <v>0</v>
      </c>
      <c r="E204" s="1011">
        <f>SUM(E191)-SUM(E203)</f>
        <v>0</v>
      </c>
      <c r="F204" s="1011">
        <f>SUM(F191)-SUM(F203)</f>
        <v>0</v>
      </c>
      <c r="G204" s="1011">
        <f>SUM(G191)-SUM(G203)</f>
        <v>0</v>
      </c>
      <c r="H204" s="221"/>
    </row>
    <row r="205" spans="1:11" x14ac:dyDescent="0.2">
      <c r="A205" s="622">
        <v>1</v>
      </c>
      <c r="B205" s="913"/>
      <c r="C205" s="932" t="s">
        <v>334</v>
      </c>
      <c r="D205" s="1012"/>
      <c r="E205" s="1012"/>
      <c r="F205" s="1012"/>
      <c r="G205" s="1013"/>
      <c r="H205" s="332"/>
    </row>
    <row r="206" spans="1:11" x14ac:dyDescent="0.2">
      <c r="A206" s="622">
        <f t="shared" ref="A206:A225" si="20">IF(SUM(D206:G206)=0,0,1)</f>
        <v>0</v>
      </c>
      <c r="B206" s="913"/>
      <c r="C206" s="639" t="str">
        <f>IF('Data Transfer Inputs'!G735="Blank","e.g. Facility Lease or Rent",'Data Transfer Inputs'!G735)</f>
        <v>e.g. Facility Lease or Rent</v>
      </c>
      <c r="D206" s="529" t="str">
        <f>IF('Data Transfer Inputs'!G756="Blank","",'Data Transfer Inputs'!G756)</f>
        <v/>
      </c>
      <c r="E206" s="529" t="str">
        <f>IF('Data Transfer Inputs'!G778="Blank","",'Data Transfer Inputs'!G778)</f>
        <v/>
      </c>
      <c r="F206" s="529" t="str">
        <f>IF('Data Transfer Inputs'!G800="Blank","",'Data Transfer Inputs'!G800)</f>
        <v/>
      </c>
      <c r="G206" s="529" t="str">
        <f>IF('Data Transfer Inputs'!G822="Blank","",'Data Transfer Inputs'!G822)</f>
        <v/>
      </c>
      <c r="H206" s="221"/>
      <c r="J206" s="641" t="str">
        <f>IF('Data Transfer Inputs'!G843="Blank","Explanation for removal (Explain why the line item has been removed, why it will not be ongoing, and why it should not be considered part of operations. Be specific and detailed with the explanations)",'Data Transfer Inputs'!G843)</f>
        <v>Explanation for removal (Explain why the line item has been removed, why it will not be ongoing, and why it should not be considered part of operations. Be specific and detailed with the explanations)</v>
      </c>
    </row>
    <row r="207" spans="1:11" x14ac:dyDescent="0.2">
      <c r="A207" s="622">
        <f t="shared" si="20"/>
        <v>0</v>
      </c>
      <c r="B207" s="913"/>
      <c r="C207" s="636" t="str">
        <f>IF('Data Transfer Inputs'!G736="Blank","e.g. Depreciation",'Data Transfer Inputs'!G736)</f>
        <v>e.g. Depreciation</v>
      </c>
      <c r="D207" s="39" t="str">
        <f>IF('Data Transfer Inputs'!G757="Blank","",'Data Transfer Inputs'!G757)</f>
        <v/>
      </c>
      <c r="E207" s="39" t="str">
        <f>IF('Data Transfer Inputs'!G779="Blank","",'Data Transfer Inputs'!G779)</f>
        <v/>
      </c>
      <c r="F207" s="39" t="str">
        <f>IF('Data Transfer Inputs'!G801="Blank","",'Data Transfer Inputs'!G801)</f>
        <v/>
      </c>
      <c r="G207" s="39" t="str">
        <f>IF('Data Transfer Inputs'!G823="Blank","",'Data Transfer Inputs'!G823)</f>
        <v/>
      </c>
      <c r="H207" s="221"/>
      <c r="J207" s="641" t="str">
        <f>IF('Data Transfer Inputs'!G844="Blank","Explanation for removal (Explain why the line item has been removed, why it will not be ongoing, and why it should not be considered part of operations. Be specific and detailed with the explanations)",'Data Transfer Inputs'!G844)</f>
        <v>Explanation for removal (Explain why the line item has been removed, why it will not be ongoing, and why it should not be considered part of operations. Be specific and detailed with the explanations)</v>
      </c>
    </row>
    <row r="208" spans="1:11" x14ac:dyDescent="0.2">
      <c r="A208" s="622">
        <f t="shared" si="20"/>
        <v>0</v>
      </c>
      <c r="B208" s="913"/>
      <c r="C208" s="25" t="str">
        <f>IF('Data Transfer Inputs'!G737="Blank","e.g. Amortization",'Data Transfer Inputs'!G737)</f>
        <v>e.g. Amortization</v>
      </c>
      <c r="D208" s="6" t="str">
        <f>IF('Data Transfer Inputs'!G758="Blank","",'Data Transfer Inputs'!G758)</f>
        <v/>
      </c>
      <c r="E208" s="6" t="str">
        <f>IF('Data Transfer Inputs'!G780="Blank","",'Data Transfer Inputs'!G780)</f>
        <v/>
      </c>
      <c r="F208" s="6" t="str">
        <f>IF('Data Transfer Inputs'!G802="Blank","",'Data Transfer Inputs'!G802)</f>
        <v/>
      </c>
      <c r="G208" s="6" t="str">
        <f>IF('Data Transfer Inputs'!G824="Blank","",'Data Transfer Inputs'!G824)</f>
        <v/>
      </c>
      <c r="H208" s="221"/>
      <c r="J208" s="641" t="str">
        <f>IF('Data Transfer Inputs'!G845="Blank","Explanation for removal (Explain why the line item has been removed, why it will not be ongoing, and why it should not be considered part of operations. Be specific and detailed with the explanations)",'Data Transfer Inputs'!G845)</f>
        <v>Explanation for removal (Explain why the line item has been removed, why it will not be ongoing, and why it should not be considered part of operations. Be specific and detailed with the explanations)</v>
      </c>
    </row>
    <row r="209" spans="1:10" x14ac:dyDescent="0.2">
      <c r="A209" s="622">
        <f t="shared" si="20"/>
        <v>0</v>
      </c>
      <c r="B209" s="913"/>
      <c r="C209" s="25" t="str">
        <f>IF('Data Transfer Inputs'!G738="Blank","e.g. Interest",'Data Transfer Inputs'!G738)</f>
        <v>e.g. Interest</v>
      </c>
      <c r="D209" s="6" t="str">
        <f>IF('Data Transfer Inputs'!G759="Blank","",'Data Transfer Inputs'!G759)</f>
        <v/>
      </c>
      <c r="E209" s="6" t="str">
        <f>IF('Data Transfer Inputs'!G781="Blank","",'Data Transfer Inputs'!G781)</f>
        <v/>
      </c>
      <c r="F209" s="6" t="str">
        <f>IF('Data Transfer Inputs'!G803="Blank","",'Data Transfer Inputs'!G803)</f>
        <v/>
      </c>
      <c r="G209" s="6" t="str">
        <f>IF('Data Transfer Inputs'!G825="Blank","",'Data Transfer Inputs'!G825)</f>
        <v/>
      </c>
      <c r="H209" s="221"/>
      <c r="J209" s="641" t="str">
        <f>IF('Data Transfer Inputs'!G846="Blank","Explanation for removal (Explain why the line item has been removed, why it will not be ongoing, and why it should not be considered part of operations. Be specific and detailed with the explanations)",'Data Transfer Inputs'!G846)</f>
        <v>Explanation for removal (Explain why the line item has been removed, why it will not be ongoing, and why it should not be considered part of operations. Be specific and detailed with the explanations)</v>
      </c>
    </row>
    <row r="210" spans="1:10" x14ac:dyDescent="0.2">
      <c r="A210" s="622">
        <f t="shared" si="20"/>
        <v>0</v>
      </c>
      <c r="B210" s="913"/>
      <c r="C210" s="25" t="str">
        <f>IF('Data Transfer Inputs'!G739="Blank","e.g. Specific line item from financials",'Data Transfer Inputs'!G739)</f>
        <v>e.g. Specific line item from financials</v>
      </c>
      <c r="D210" s="6" t="str">
        <f>IF('Data Transfer Inputs'!G760="Blank","",'Data Transfer Inputs'!G760)</f>
        <v/>
      </c>
      <c r="E210" s="6" t="str">
        <f>IF('Data Transfer Inputs'!G782="Blank","",'Data Transfer Inputs'!G782)</f>
        <v/>
      </c>
      <c r="F210" s="6" t="str">
        <f>IF('Data Transfer Inputs'!G804="Blank","",'Data Transfer Inputs'!G804)</f>
        <v/>
      </c>
      <c r="G210" s="6" t="str">
        <f>IF('Data Transfer Inputs'!G826="Blank","",'Data Transfer Inputs'!G826)</f>
        <v/>
      </c>
      <c r="H210" s="221"/>
      <c r="J210" s="641" t="str">
        <f>IF('Data Transfer Inputs'!G847="Blank","Explanation for removal (Explain why the line item has been removed, why it will not be ongoing, and why it should not be considered part of operations. Be specific and detailed with the explanations)",'Data Transfer Inputs'!G847)</f>
        <v>Explanation for removal (Explain why the line item has been removed, why it will not be ongoing, and why it should not be considered part of operations. Be specific and detailed with the explanations)</v>
      </c>
    </row>
    <row r="211" spans="1:10" x14ac:dyDescent="0.2">
      <c r="A211" s="622">
        <f t="shared" si="20"/>
        <v>0</v>
      </c>
      <c r="B211" s="913"/>
      <c r="C211" s="25" t="str">
        <f>IF('Data Transfer Inputs'!G740="Blank","e.g. Specific line item from financials",'Data Transfer Inputs'!G740)</f>
        <v>e.g. Specific line item from financials</v>
      </c>
      <c r="D211" s="6" t="str">
        <f>IF('Data Transfer Inputs'!G761="Blank","",'Data Transfer Inputs'!G761)</f>
        <v/>
      </c>
      <c r="E211" s="6" t="str">
        <f>IF('Data Transfer Inputs'!G783="Blank","",'Data Transfer Inputs'!G783)</f>
        <v/>
      </c>
      <c r="F211" s="6" t="str">
        <f>IF('Data Transfer Inputs'!G805="Blank","",'Data Transfer Inputs'!G805)</f>
        <v/>
      </c>
      <c r="G211" s="6" t="str">
        <f>IF('Data Transfer Inputs'!G827="Blank","",'Data Transfer Inputs'!G827)</f>
        <v/>
      </c>
      <c r="H211" s="221"/>
      <c r="J211" s="641" t="str">
        <f>IF('Data Transfer Inputs'!G848="Blank","Explanation for removal (Explain why the line item has been removed, why it will not be ongoing, and why it should not be considered part of operations. Be specific and detailed with the explanations)",'Data Transfer Inputs'!G848)</f>
        <v>Explanation for removal (Explain why the line item has been removed, why it will not be ongoing, and why it should not be considered part of operations. Be specific and detailed with the explanations)</v>
      </c>
    </row>
    <row r="212" spans="1:10" x14ac:dyDescent="0.2">
      <c r="A212" s="622">
        <f t="shared" si="20"/>
        <v>0</v>
      </c>
      <c r="B212" s="913"/>
      <c r="C212" s="25" t="str">
        <f>IF('Data Transfer Inputs'!G741="Blank","e.g. Specific line item from financials",'Data Transfer Inputs'!G741)</f>
        <v>e.g. Specific line item from financials</v>
      </c>
      <c r="D212" s="6" t="str">
        <f>IF('Data Transfer Inputs'!G762="Blank","",'Data Transfer Inputs'!G762)</f>
        <v/>
      </c>
      <c r="E212" s="6" t="str">
        <f>IF('Data Transfer Inputs'!G784="Blank","",'Data Transfer Inputs'!G784)</f>
        <v/>
      </c>
      <c r="F212" s="6" t="str">
        <f>IF('Data Transfer Inputs'!G806="Blank","",'Data Transfer Inputs'!G806)</f>
        <v/>
      </c>
      <c r="G212" s="6" t="str">
        <f>IF('Data Transfer Inputs'!G828="Blank","",'Data Transfer Inputs'!G828)</f>
        <v/>
      </c>
      <c r="H212" s="221"/>
      <c r="J212" s="641" t="str">
        <f>IF('Data Transfer Inputs'!G849="Blank","Explanation for removal (Explain why the line item has been removed, why it will not be ongoing, and why it should not be considered part of operations. Be specific and detailed with the explanations)",'Data Transfer Inputs'!G849)</f>
        <v>Explanation for removal (Explain why the line item has been removed, why it will not be ongoing, and why it should not be considered part of operations. Be specific and detailed with the explanations)</v>
      </c>
    </row>
    <row r="213" spans="1:10" x14ac:dyDescent="0.2">
      <c r="A213" s="622">
        <f t="shared" si="20"/>
        <v>0</v>
      </c>
      <c r="B213" s="913"/>
      <c r="C213" s="25" t="str">
        <f>IF('Data Transfer Inputs'!G742="Blank","e.g. Specific line item from financials",'Data Transfer Inputs'!G742)</f>
        <v>e.g. Specific line item from financials</v>
      </c>
      <c r="D213" s="6" t="str">
        <f>IF('Data Transfer Inputs'!G763="Blank","",'Data Transfer Inputs'!G763)</f>
        <v/>
      </c>
      <c r="E213" s="6" t="str">
        <f>IF('Data Transfer Inputs'!G785="Blank","",'Data Transfer Inputs'!G785)</f>
        <v/>
      </c>
      <c r="F213" s="6" t="str">
        <f>IF('Data Transfer Inputs'!G807="Blank","",'Data Transfer Inputs'!G807)</f>
        <v/>
      </c>
      <c r="G213" s="6" t="str">
        <f>IF('Data Transfer Inputs'!G829="Blank","",'Data Transfer Inputs'!G829)</f>
        <v/>
      </c>
      <c r="H213" s="221"/>
      <c r="J213" s="641" t="str">
        <f>IF('Data Transfer Inputs'!G850="Blank","Explanation for removal (Explain why the line item has been removed, why it will not be ongoing, and why it should not be considered part of operations. Be specific and detailed with the explanations)",'Data Transfer Inputs'!G850)</f>
        <v>Explanation for removal (Explain why the line item has been removed, why it will not be ongoing, and why it should not be considered part of operations. Be specific and detailed with the explanations)</v>
      </c>
    </row>
    <row r="214" spans="1:10" x14ac:dyDescent="0.2">
      <c r="A214" s="622">
        <f t="shared" si="20"/>
        <v>0</v>
      </c>
      <c r="B214" s="913"/>
      <c r="C214" s="25" t="str">
        <f>IF('Data Transfer Inputs'!G743="Blank","e.g. Specific line item from financials",'Data Transfer Inputs'!G743)</f>
        <v>e.g. Specific line item from financials</v>
      </c>
      <c r="D214" s="6" t="str">
        <f>IF('Data Transfer Inputs'!G764="Blank","",'Data Transfer Inputs'!G764)</f>
        <v/>
      </c>
      <c r="E214" s="6" t="str">
        <f>IF('Data Transfer Inputs'!G786="Blank","",'Data Transfer Inputs'!G786)</f>
        <v/>
      </c>
      <c r="F214" s="6" t="str">
        <f>IF('Data Transfer Inputs'!G808="Blank","",'Data Transfer Inputs'!G808)</f>
        <v/>
      </c>
      <c r="G214" s="6" t="str">
        <f>IF('Data Transfer Inputs'!G830="Blank","",'Data Transfer Inputs'!G830)</f>
        <v/>
      </c>
      <c r="H214" s="221"/>
      <c r="J214" s="641" t="str">
        <f>IF('Data Transfer Inputs'!G851="Blank","Explanation for removal (Explain why the line item has been removed, why it will not be ongoing, and why it should not be considered part of operations. Be specific and detailed with the explanations)",'Data Transfer Inputs'!G851)</f>
        <v>Explanation for removal (Explain why the line item has been removed, why it will not be ongoing, and why it should not be considered part of operations. Be specific and detailed with the explanations)</v>
      </c>
    </row>
    <row r="215" spans="1:10" x14ac:dyDescent="0.2">
      <c r="A215" s="622">
        <f t="shared" si="20"/>
        <v>0</v>
      </c>
      <c r="B215" s="913"/>
      <c r="C215" s="25" t="str">
        <f>IF('Data Transfer Inputs'!G744="Blank","e.g. Specific line item from financials",'Data Transfer Inputs'!G744)</f>
        <v>e.g. Specific line item from financials</v>
      </c>
      <c r="D215" s="6" t="str">
        <f>IF('Data Transfer Inputs'!G765="Blank","",'Data Transfer Inputs'!G765)</f>
        <v/>
      </c>
      <c r="E215" s="6" t="str">
        <f>IF('Data Transfer Inputs'!G787="Blank","",'Data Transfer Inputs'!G787)</f>
        <v/>
      </c>
      <c r="F215" s="6" t="str">
        <f>IF('Data Transfer Inputs'!G809="Blank","",'Data Transfer Inputs'!G809)</f>
        <v/>
      </c>
      <c r="G215" s="6" t="str">
        <f>IF('Data Transfer Inputs'!G831="Blank","",'Data Transfer Inputs'!G831)</f>
        <v/>
      </c>
      <c r="H215" s="221"/>
      <c r="J215" s="641" t="str">
        <f>IF('Data Transfer Inputs'!G852="Blank","Explanation for removal (Explain why the line item has been removed, why it will not be ongoing, and why it should not be considered part of operations. Be specific and detailed with the explanations)",'Data Transfer Inputs'!G852)</f>
        <v>Explanation for removal (Explain why the line item has been removed, why it will not be ongoing, and why it should not be considered part of operations. Be specific and detailed with the explanations)</v>
      </c>
    </row>
    <row r="216" spans="1:10" x14ac:dyDescent="0.2">
      <c r="A216" s="622">
        <f t="shared" si="20"/>
        <v>0</v>
      </c>
      <c r="B216" s="913"/>
      <c r="C216" s="25" t="str">
        <f>IF('Data Transfer Inputs'!G745="Blank","e.g. Specific line item from financials",'Data Transfer Inputs'!G745)</f>
        <v>e.g. Specific line item from financials</v>
      </c>
      <c r="D216" s="6" t="str">
        <f>IF('Data Transfer Inputs'!G766="Blank","",'Data Transfer Inputs'!G766)</f>
        <v/>
      </c>
      <c r="E216" s="6" t="str">
        <f>IF('Data Transfer Inputs'!G788="Blank","",'Data Transfer Inputs'!G788)</f>
        <v/>
      </c>
      <c r="F216" s="6" t="str">
        <f>IF('Data Transfer Inputs'!G810="Blank","",'Data Transfer Inputs'!G810)</f>
        <v/>
      </c>
      <c r="G216" s="6" t="str">
        <f>IF('Data Transfer Inputs'!G832="Blank","",'Data Transfer Inputs'!G832)</f>
        <v/>
      </c>
      <c r="H216" s="221"/>
      <c r="J216" s="641" t="str">
        <f>IF('Data Transfer Inputs'!G853="Blank","Explanation for removal (Explain why the line item has been removed, why it will not be ongoing, and why it should not be considered part of operations. Be specific and detailed with the explanations)",'Data Transfer Inputs'!G853)</f>
        <v>Explanation for removal (Explain why the line item has been removed, why it will not be ongoing, and why it should not be considered part of operations. Be specific and detailed with the explanations)</v>
      </c>
    </row>
    <row r="217" spans="1:10" x14ac:dyDescent="0.2">
      <c r="A217" s="622">
        <f t="shared" si="20"/>
        <v>0</v>
      </c>
      <c r="B217" s="913"/>
      <c r="C217" s="25" t="str">
        <f>IF('Data Transfer Inputs'!G746="Blank","e.g. Specific line item from financials",'Data Transfer Inputs'!G746)</f>
        <v>e.g. Specific line item from financials</v>
      </c>
      <c r="D217" s="6" t="str">
        <f>IF('Data Transfer Inputs'!G767="Blank","",'Data Transfer Inputs'!G767)</f>
        <v/>
      </c>
      <c r="E217" s="6" t="str">
        <f>IF('Data Transfer Inputs'!G789="Blank","",'Data Transfer Inputs'!G789)</f>
        <v/>
      </c>
      <c r="F217" s="6" t="str">
        <f>IF('Data Transfer Inputs'!G811="Blank","",'Data Transfer Inputs'!G811)</f>
        <v/>
      </c>
      <c r="G217" s="6" t="str">
        <f>IF('Data Transfer Inputs'!G833="Blank","",'Data Transfer Inputs'!G833)</f>
        <v/>
      </c>
      <c r="H217" s="221"/>
      <c r="J217" s="641" t="str">
        <f>IF('Data Transfer Inputs'!G854="Blank","Explanation for removal (Explain why the line item has been removed, why it will not be ongoing, and why it should not be considered part of operations. Be specific and detailed with the explanations)",'Data Transfer Inputs'!G854)</f>
        <v>Explanation for removal (Explain why the line item has been removed, why it will not be ongoing, and why it should not be considered part of operations. Be specific and detailed with the explanations)</v>
      </c>
    </row>
    <row r="218" spans="1:10" x14ac:dyDescent="0.2">
      <c r="A218" s="622">
        <f t="shared" si="20"/>
        <v>0</v>
      </c>
      <c r="B218" s="913"/>
      <c r="C218" s="25" t="str">
        <f>IF('Data Transfer Inputs'!G747="Blank","e.g. Specific line item from financials",'Data Transfer Inputs'!G747)</f>
        <v>e.g. Specific line item from financials</v>
      </c>
      <c r="D218" s="6" t="str">
        <f>IF('Data Transfer Inputs'!G768="Blank","",'Data Transfer Inputs'!G768)</f>
        <v/>
      </c>
      <c r="E218" s="6" t="str">
        <f>IF('Data Transfer Inputs'!G790="Blank","",'Data Transfer Inputs'!G790)</f>
        <v/>
      </c>
      <c r="F218" s="6" t="str">
        <f>IF('Data Transfer Inputs'!G812="Blank","",'Data Transfer Inputs'!G812)</f>
        <v/>
      </c>
      <c r="G218" s="6" t="str">
        <f>IF('Data Transfer Inputs'!G834="Blank","",'Data Transfer Inputs'!G834)</f>
        <v/>
      </c>
      <c r="H218" s="221"/>
      <c r="J218" s="641" t="str">
        <f>IF('Data Transfer Inputs'!G855="Blank","Explanation for removal (Explain why the line item has been removed, why it will not be ongoing, and why it should not be considered part of operations. Be specific and detailed with the explanations)",'Data Transfer Inputs'!G855)</f>
        <v>Explanation for removal (Explain why the line item has been removed, why it will not be ongoing, and why it should not be considered part of operations. Be specific and detailed with the explanations)</v>
      </c>
    </row>
    <row r="219" spans="1:10" x14ac:dyDescent="0.2">
      <c r="A219" s="622">
        <f t="shared" si="20"/>
        <v>0</v>
      </c>
      <c r="B219" s="913"/>
      <c r="C219" s="25" t="str">
        <f>IF('Data Transfer Inputs'!G748="Blank","e.g. Specific line item from financials",'Data Transfer Inputs'!G748)</f>
        <v>e.g. Specific line item from financials</v>
      </c>
      <c r="D219" s="6" t="str">
        <f>IF('Data Transfer Inputs'!G769="Blank","",'Data Transfer Inputs'!G769)</f>
        <v/>
      </c>
      <c r="E219" s="6" t="str">
        <f>IF('Data Transfer Inputs'!G791="Blank","",'Data Transfer Inputs'!G791)</f>
        <v/>
      </c>
      <c r="F219" s="6" t="str">
        <f>IF('Data Transfer Inputs'!G813="Blank","",'Data Transfer Inputs'!G813)</f>
        <v/>
      </c>
      <c r="G219" s="6" t="str">
        <f>IF('Data Transfer Inputs'!G835="Blank","",'Data Transfer Inputs'!G835)</f>
        <v/>
      </c>
      <c r="H219" s="221"/>
      <c r="J219" s="641" t="str">
        <f>IF('Data Transfer Inputs'!G856="Blank","Explanation for removal (Explain why the line item has been removed, why it will not be ongoing, and why it should not be considered part of operations. Be specific and detailed with the explanations)",'Data Transfer Inputs'!G856)</f>
        <v>Explanation for removal (Explain why the line item has been removed, why it will not be ongoing, and why it should not be considered part of operations. Be specific and detailed with the explanations)</v>
      </c>
    </row>
    <row r="220" spans="1:10" x14ac:dyDescent="0.2">
      <c r="A220" s="622">
        <f t="shared" si="20"/>
        <v>0</v>
      </c>
      <c r="B220" s="913"/>
      <c r="C220" s="25" t="str">
        <f>IF('Data Transfer Inputs'!G749="Blank","e.g. Specific line item from financials",'Data Transfer Inputs'!G749)</f>
        <v>e.g. Specific line item from financials</v>
      </c>
      <c r="D220" s="6" t="str">
        <f>IF('Data Transfer Inputs'!G770="Blank","",'Data Transfer Inputs'!G770)</f>
        <v/>
      </c>
      <c r="E220" s="6" t="str">
        <f>IF('Data Transfer Inputs'!G792="Blank","",'Data Transfer Inputs'!G792)</f>
        <v/>
      </c>
      <c r="F220" s="6" t="str">
        <f>IF('Data Transfer Inputs'!G814="Blank","",'Data Transfer Inputs'!G814)</f>
        <v/>
      </c>
      <c r="G220" s="6" t="str">
        <f>IF('Data Transfer Inputs'!G836="Blank","",'Data Transfer Inputs'!G836)</f>
        <v/>
      </c>
      <c r="H220" s="221"/>
      <c r="J220" s="641" t="str">
        <f>IF('Data Transfer Inputs'!G857="Blank","Explanation for removal (Explain why the line item has been removed, why it will not be ongoing, and why it should not be considered part of operations. Be specific and detailed with the explanations)",'Data Transfer Inputs'!G857)</f>
        <v>Explanation for removal (Explain why the line item has been removed, why it will not be ongoing, and why it should not be considered part of operations. Be specific and detailed with the explanations)</v>
      </c>
    </row>
    <row r="221" spans="1:10" x14ac:dyDescent="0.2">
      <c r="A221" s="622">
        <f t="shared" si="20"/>
        <v>0</v>
      </c>
      <c r="B221" s="913"/>
      <c r="C221" s="25" t="str">
        <f>IF('Data Transfer Inputs'!G750="Blank","e.g. Specific line item from financials",'Data Transfer Inputs'!G750)</f>
        <v>e.g. Specific line item from financials</v>
      </c>
      <c r="D221" s="6" t="str">
        <f>IF('Data Transfer Inputs'!G771="Blank","",'Data Transfer Inputs'!G771)</f>
        <v/>
      </c>
      <c r="E221" s="6" t="str">
        <f>IF('Data Transfer Inputs'!G793="Blank","",'Data Transfer Inputs'!G793)</f>
        <v/>
      </c>
      <c r="F221" s="6" t="str">
        <f>IF('Data Transfer Inputs'!G815="Blank","",'Data Transfer Inputs'!G815)</f>
        <v/>
      </c>
      <c r="G221" s="6" t="str">
        <f>IF('Data Transfer Inputs'!G837="Blank","",'Data Transfer Inputs'!G837)</f>
        <v/>
      </c>
      <c r="H221" s="221"/>
      <c r="J221" s="641" t="str">
        <f>IF('Data Transfer Inputs'!G858="Blank","Explanation for removal (Explain why the line item has been removed, why it will not be ongoing, and why it should not be considered part of operations. Be specific and detailed with the explanations)",'Data Transfer Inputs'!G858)</f>
        <v>Explanation for removal (Explain why the line item has been removed, why it will not be ongoing, and why it should not be considered part of operations. Be specific and detailed with the explanations)</v>
      </c>
    </row>
    <row r="222" spans="1:10" x14ac:dyDescent="0.2">
      <c r="A222" s="622">
        <f t="shared" si="20"/>
        <v>0</v>
      </c>
      <c r="B222" s="913"/>
      <c r="C222" s="25" t="str">
        <f>IF('Data Transfer Inputs'!G751="Blank","e.g. Specific line item from financials",'Data Transfer Inputs'!G751)</f>
        <v>e.g. Specific line item from financials</v>
      </c>
      <c r="D222" s="6" t="str">
        <f>IF('Data Transfer Inputs'!G772="Blank","",'Data Transfer Inputs'!G772)</f>
        <v/>
      </c>
      <c r="E222" s="6" t="str">
        <f>IF('Data Transfer Inputs'!G794="Blank","",'Data Transfer Inputs'!G794)</f>
        <v/>
      </c>
      <c r="F222" s="6" t="str">
        <f>IF('Data Transfer Inputs'!G816="Blank","",'Data Transfer Inputs'!G816)</f>
        <v/>
      </c>
      <c r="G222" s="6" t="str">
        <f>IF('Data Transfer Inputs'!G838="Blank","",'Data Transfer Inputs'!G838)</f>
        <v/>
      </c>
      <c r="H222" s="221"/>
      <c r="J222" s="641" t="str">
        <f>IF('Data Transfer Inputs'!G859="Blank","Explanation for removal (Explain why the line item has been removed, why it will not be ongoing, and why it should not be considered part of operations. Be specific and detailed with the explanations)",'Data Transfer Inputs'!G859)</f>
        <v>Explanation for removal (Explain why the line item has been removed, why it will not be ongoing, and why it should not be considered part of operations. Be specific and detailed with the explanations)</v>
      </c>
    </row>
    <row r="223" spans="1:10" x14ac:dyDescent="0.2">
      <c r="A223" s="622">
        <f t="shared" si="20"/>
        <v>0</v>
      </c>
      <c r="B223" s="913"/>
      <c r="C223" s="25" t="str">
        <f>IF('Data Transfer Inputs'!G752="Blank","e.g. Specific line item from financials",'Data Transfer Inputs'!G752)</f>
        <v>e.g. Specific line item from financials</v>
      </c>
      <c r="D223" s="6" t="str">
        <f>IF('Data Transfer Inputs'!G773="Blank","",'Data Transfer Inputs'!G773)</f>
        <v/>
      </c>
      <c r="E223" s="6" t="str">
        <f>IF('Data Transfer Inputs'!G795="Blank","",'Data Transfer Inputs'!G795)</f>
        <v/>
      </c>
      <c r="F223" s="6" t="str">
        <f>IF('Data Transfer Inputs'!G817="Blank","",'Data Transfer Inputs'!G817)</f>
        <v/>
      </c>
      <c r="G223" s="6" t="str">
        <f>IF('Data Transfer Inputs'!G839="Blank","",'Data Transfer Inputs'!G839)</f>
        <v/>
      </c>
      <c r="H223" s="221"/>
      <c r="J223" s="641" t="str">
        <f>IF('Data Transfer Inputs'!G860="Blank","Explanation for removal (Explain why the line item has been removed, why it will not be ongoing, and why it should not be considered part of operations. Be specific and detailed with the explanations)",'Data Transfer Inputs'!G860)</f>
        <v>Explanation for removal (Explain why the line item has been removed, why it will not be ongoing, and why it should not be considered part of operations. Be specific and detailed with the explanations)</v>
      </c>
    </row>
    <row r="224" spans="1:10" x14ac:dyDescent="0.2">
      <c r="A224" s="622">
        <f t="shared" si="20"/>
        <v>0</v>
      </c>
      <c r="B224" s="913"/>
      <c r="C224" s="25" t="str">
        <f>IF('Data Transfer Inputs'!G753="Blank","e.g. Specific line item from financials",'Data Transfer Inputs'!G753)</f>
        <v>e.g. Specific line item from financials</v>
      </c>
      <c r="D224" s="6" t="str">
        <f>IF('Data Transfer Inputs'!G774="Blank","",'Data Transfer Inputs'!G774)</f>
        <v/>
      </c>
      <c r="E224" s="6" t="str">
        <f>IF('Data Transfer Inputs'!G796="Blank","",'Data Transfer Inputs'!G796)</f>
        <v/>
      </c>
      <c r="F224" s="6" t="str">
        <f>IF('Data Transfer Inputs'!G818="Blank","",'Data Transfer Inputs'!G818)</f>
        <v/>
      </c>
      <c r="G224" s="6" t="str">
        <f>IF('Data Transfer Inputs'!G840="Blank","",'Data Transfer Inputs'!G840)</f>
        <v/>
      </c>
      <c r="H224" s="221"/>
      <c r="J224" s="641" t="str">
        <f>IF('Data Transfer Inputs'!G861="Blank","Explanation for removal (Explain why the line item has been removed, why it will not be ongoing, and why it should not be considered part of operations. Be specific and detailed with the explanations)",'Data Transfer Inputs'!G861)</f>
        <v>Explanation for removal (Explain why the line item has been removed, why it will not be ongoing, and why it should not be considered part of operations. Be specific and detailed with the explanations)</v>
      </c>
    </row>
    <row r="225" spans="1:43" ht="13.5" thickBot="1" x14ac:dyDescent="0.25">
      <c r="A225" s="622">
        <f t="shared" si="20"/>
        <v>0</v>
      </c>
      <c r="B225" s="913"/>
      <c r="C225" s="640" t="str">
        <f>IF('Data Transfer Inputs'!G754="Blank","e.g. Specific line item from financials",'Data Transfer Inputs'!G754)</f>
        <v>e.g. Specific line item from financials</v>
      </c>
      <c r="D225" s="637" t="str">
        <f>IF('Data Transfer Inputs'!G775="Blank","",'Data Transfer Inputs'!G775)</f>
        <v/>
      </c>
      <c r="E225" s="637" t="str">
        <f>IF('Data Transfer Inputs'!G797="Blank","",'Data Transfer Inputs'!G797)</f>
        <v/>
      </c>
      <c r="F225" s="637" t="str">
        <f>IF('Data Transfer Inputs'!G819="Blank","",'Data Transfer Inputs'!G819)</f>
        <v/>
      </c>
      <c r="G225" s="637" t="str">
        <f>IF('Data Transfer Inputs'!G841="Blank","",'Data Transfer Inputs'!G841)</f>
        <v/>
      </c>
      <c r="H225" s="221"/>
      <c r="J225" s="641" t="str">
        <f>IF('Data Transfer Inputs'!G862="Blank","Explanation for removal (Explain why the line item has been removed, why it will not be ongoing, and why it should not be considered part of operations. Be specific and detailed with the explanations)",'Data Transfer Inputs'!G862)</f>
        <v>Explanation for removal (Explain why the line item has been removed, why it will not be ongoing, and why it should not be considered part of operations. Be specific and detailed with the explanations)</v>
      </c>
    </row>
    <row r="226" spans="1:43" ht="13.5" thickTop="1" x14ac:dyDescent="0.2">
      <c r="A226" s="622">
        <v>1</v>
      </c>
      <c r="B226" s="913"/>
      <c r="C226" s="1014" t="s">
        <v>191</v>
      </c>
      <c r="D226" s="1015">
        <f t="shared" ref="D226:G226" si="21">D204-SUM(D206:D225)</f>
        <v>0</v>
      </c>
      <c r="E226" s="1015">
        <f t="shared" si="21"/>
        <v>0</v>
      </c>
      <c r="F226" s="1015">
        <f t="shared" si="21"/>
        <v>0</v>
      </c>
      <c r="G226" s="1015">
        <f t="shared" si="21"/>
        <v>0</v>
      </c>
      <c r="H226" s="221"/>
    </row>
    <row r="227" spans="1:43" x14ac:dyDescent="0.2">
      <c r="A227" s="622" cm="1">
        <f t="array" ref="A227">IF(SUMPRODUCT(--(D227:G227&lt;&gt;"Select ▼"))&gt;0,1,0)</f>
        <v>0</v>
      </c>
      <c r="B227" s="913"/>
      <c r="C227" s="1016" t="s">
        <v>7572</v>
      </c>
      <c r="D227" s="624" t="str">
        <f>IF('Data Transfer Inputs'!G776="Blank","",'Data Transfer Inputs'!G776)</f>
        <v>Select ▼</v>
      </c>
      <c r="E227" s="624" t="str">
        <f>IF('Data Transfer Inputs'!G798="Blank","",'Data Transfer Inputs'!G798)</f>
        <v>Select ▼</v>
      </c>
      <c r="F227" s="624" t="str">
        <f>IF('Data Transfer Inputs'!G820="Blank","",'Data Transfer Inputs'!G820)</f>
        <v>Select ▼</v>
      </c>
      <c r="G227" s="624" t="str">
        <f>IF('Data Transfer Inputs'!G842="Blank","",'Data Transfer Inputs'!G842)</f>
        <v>Select ▼</v>
      </c>
      <c r="H227" s="837"/>
      <c r="I227" s="825"/>
      <c r="J227" s="825"/>
    </row>
    <row r="228" spans="1:43" x14ac:dyDescent="0.2">
      <c r="A228" s="622">
        <v>1</v>
      </c>
      <c r="B228" s="913"/>
      <c r="D228" s="608"/>
      <c r="E228" s="609"/>
      <c r="F228" s="609"/>
      <c r="G228" s="609"/>
      <c r="H228" s="221"/>
    </row>
    <row r="229" spans="1:43" x14ac:dyDescent="0.2">
      <c r="A229" s="622">
        <v>0</v>
      </c>
      <c r="B229" s="913"/>
      <c r="D229" s="608"/>
      <c r="E229" s="609"/>
      <c r="F229" s="609"/>
      <c r="G229" s="609"/>
      <c r="H229" s="221"/>
    </row>
    <row r="230" spans="1:43" x14ac:dyDescent="0.2">
      <c r="A230" s="622">
        <v>0</v>
      </c>
      <c r="B230" s="913"/>
      <c r="D230" s="608"/>
      <c r="E230" s="609"/>
      <c r="F230" s="609"/>
      <c r="G230" s="609"/>
      <c r="H230" s="221"/>
    </row>
    <row r="231" spans="1:43" x14ac:dyDescent="0.2">
      <c r="A231" s="622">
        <v>0</v>
      </c>
      <c r="B231" s="913"/>
      <c r="D231" s="14"/>
      <c r="E231" s="609"/>
      <c r="F231" s="609"/>
      <c r="G231" s="609"/>
      <c r="H231" s="221"/>
    </row>
    <row r="232" spans="1:43" x14ac:dyDescent="0.2">
      <c r="A232" s="622">
        <v>0</v>
      </c>
      <c r="B232" s="913"/>
      <c r="D232" s="609"/>
      <c r="E232" s="609"/>
      <c r="F232" s="609"/>
      <c r="G232" s="609"/>
      <c r="H232" s="221"/>
    </row>
    <row r="233" spans="1:43" x14ac:dyDescent="0.2">
      <c r="A233" s="622">
        <v>0</v>
      </c>
      <c r="B233" s="913"/>
      <c r="D233" s="609"/>
      <c r="E233" s="609"/>
      <c r="F233" s="609"/>
      <c r="G233" s="609"/>
      <c r="H233" s="221"/>
    </row>
    <row r="234" spans="1:43" x14ac:dyDescent="0.2">
      <c r="A234" s="622">
        <v>0</v>
      </c>
      <c r="B234" s="913"/>
      <c r="D234" s="609"/>
      <c r="E234" s="609"/>
      <c r="F234" s="609"/>
      <c r="G234" s="609"/>
      <c r="H234" s="221"/>
    </row>
    <row r="235" spans="1:43" x14ac:dyDescent="0.2">
      <c r="A235" s="622">
        <v>0</v>
      </c>
      <c r="B235" s="913"/>
      <c r="D235" s="609"/>
      <c r="E235" s="609"/>
      <c r="F235" s="609"/>
      <c r="G235" s="609"/>
      <c r="H235" s="221"/>
    </row>
    <row r="236" spans="1:43" x14ac:dyDescent="0.2">
      <c r="A236" s="622">
        <v>0</v>
      </c>
      <c r="B236" s="913"/>
    </row>
    <row r="237" spans="1:43" s="86" customFormat="1" ht="15.75" x14ac:dyDescent="0.25">
      <c r="A237" s="622">
        <v>1</v>
      </c>
      <c r="B237" s="916"/>
      <c r="C237" s="1017" t="s">
        <v>454</v>
      </c>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326"/>
      <c r="AJ237" s="326"/>
      <c r="AK237" s="326"/>
      <c r="AL237" s="326"/>
      <c r="AM237" s="326"/>
      <c r="AN237" s="326"/>
      <c r="AO237" s="326"/>
      <c r="AP237" s="326"/>
      <c r="AQ237" s="326"/>
    </row>
    <row r="238" spans="1:43" x14ac:dyDescent="0.2">
      <c r="A238" s="622">
        <v>1</v>
      </c>
      <c r="B238" s="913"/>
      <c r="C238" s="824" t="s">
        <v>493</v>
      </c>
      <c r="D238" s="1018" t="s">
        <v>208</v>
      </c>
      <c r="E238" s="1019" t="s">
        <v>140</v>
      </c>
      <c r="F238" s="920"/>
      <c r="G238" s="920"/>
      <c r="H238" s="922"/>
      <c r="I238" s="1019" t="s">
        <v>141</v>
      </c>
      <c r="J238" s="920"/>
      <c r="K238" s="920"/>
      <c r="L238" s="922"/>
      <c r="M238" s="1019" t="s">
        <v>139</v>
      </c>
      <c r="N238" s="920"/>
      <c r="O238" s="920"/>
      <c r="P238" s="922"/>
      <c r="Q238" s="1019" t="s">
        <v>142</v>
      </c>
      <c r="R238" s="920"/>
      <c r="S238" s="920"/>
      <c r="T238" s="922"/>
    </row>
    <row r="239" spans="1:43" x14ac:dyDescent="0.2">
      <c r="A239" s="622">
        <v>1</v>
      </c>
      <c r="B239" s="913"/>
      <c r="C239" s="285" t="s">
        <v>213</v>
      </c>
      <c r="D239" s="1020" t="s">
        <v>209</v>
      </c>
      <c r="E239" s="1021" t="s">
        <v>327</v>
      </c>
      <c r="F239" s="537" t="s">
        <v>164</v>
      </c>
      <c r="G239" s="537" t="s">
        <v>163</v>
      </c>
      <c r="H239" s="935" t="s">
        <v>196</v>
      </c>
      <c r="I239" s="1021" t="s">
        <v>325</v>
      </c>
      <c r="J239" s="537" t="s">
        <v>164</v>
      </c>
      <c r="K239" s="537" t="s">
        <v>163</v>
      </c>
      <c r="L239" s="935" t="s">
        <v>196</v>
      </c>
      <c r="M239" s="1021" t="s">
        <v>326</v>
      </c>
      <c r="N239" s="537" t="s">
        <v>164</v>
      </c>
      <c r="O239" s="537" t="s">
        <v>163</v>
      </c>
      <c r="P239" s="935" t="s">
        <v>196</v>
      </c>
      <c r="Q239" s="1022" t="s">
        <v>330</v>
      </c>
      <c r="R239" s="998" t="s">
        <v>164</v>
      </c>
      <c r="S239" s="998" t="s">
        <v>163</v>
      </c>
      <c r="T239" s="1023" t="s">
        <v>196</v>
      </c>
    </row>
    <row r="240" spans="1:43" x14ac:dyDescent="0.2">
      <c r="A240" s="622">
        <v>1</v>
      </c>
      <c r="B240" s="913"/>
      <c r="C240" s="525" t="s">
        <v>487</v>
      </c>
      <c r="D240" s="1024"/>
      <c r="E240" s="614" t="str">
        <f>IF('Data Transfer Inputs'!G944="Blank","",'Data Transfer Inputs'!G944)</f>
        <v>Select ▼</v>
      </c>
      <c r="F240" s="1163"/>
      <c r="G240" s="1163"/>
      <c r="H240" s="1162"/>
      <c r="I240" s="614" t="str">
        <f>IF('Data Transfer Inputs'!G1109="Blank","",'Data Transfer Inputs'!G1109)</f>
        <v>Select ▼</v>
      </c>
      <c r="J240" s="1163"/>
      <c r="K240" s="1163"/>
      <c r="L240" s="1162"/>
      <c r="M240" s="614" t="str">
        <f>IF('Data Transfer Inputs'!G1274="Blank","",'Data Transfer Inputs'!G1274)</f>
        <v>Select ▼</v>
      </c>
      <c r="N240" s="1163"/>
      <c r="O240" s="1163"/>
      <c r="P240" s="1162"/>
      <c r="Q240" s="614" t="str">
        <f>IF('Data Transfer Inputs'!G1439="Blank","",'Data Transfer Inputs'!G1439)</f>
        <v>Select ▼</v>
      </c>
      <c r="R240" s="1163"/>
      <c r="S240" s="1163"/>
      <c r="T240" s="1162"/>
    </row>
    <row r="241" spans="1:20" ht="12" customHeight="1" x14ac:dyDescent="0.2">
      <c r="A241" s="622">
        <f t="shared" ref="A241:A281" si="22">IF(D241="Select ▼",0,1)</f>
        <v>0</v>
      </c>
      <c r="B241" s="913"/>
      <c r="C241" s="627" t="s">
        <v>185</v>
      </c>
      <c r="D241" s="490" t="str">
        <f>IF('Data Transfer Inputs'!G903="Blank","",'Data Transfer Inputs'!G903)</f>
        <v>Select ▼</v>
      </c>
      <c r="E241" s="490" t="str">
        <f>IF('Data Transfer Inputs'!G945="Blank","",'Data Transfer Inputs'!G945)</f>
        <v>Select ▼</v>
      </c>
      <c r="F241" s="2" t="str">
        <f>IF('Data Transfer Inputs'!G986="Blank","",'Data Transfer Inputs'!G986)</f>
        <v/>
      </c>
      <c r="G241" s="2" t="str">
        <f>IF('Data Transfer Inputs'!G1027="Blank","",'Data Transfer Inputs'!G1027)</f>
        <v/>
      </c>
      <c r="H241" s="2" t="str">
        <f>IF('Data Transfer Inputs'!G1068="Blank","",'Data Transfer Inputs'!G1068)</f>
        <v/>
      </c>
      <c r="I241" s="490" t="str">
        <f>IF('Data Transfer Inputs'!G1110="Blank","",'Data Transfer Inputs'!G1110)</f>
        <v>Select ▼</v>
      </c>
      <c r="J241" s="2" t="str">
        <f>IF('Data Transfer Inputs'!G1151="Blank","",'Data Transfer Inputs'!G1151)</f>
        <v/>
      </c>
      <c r="K241" s="2" t="str">
        <f>IF('Data Transfer Inputs'!G1192="Blank","",'Data Transfer Inputs'!G1192)</f>
        <v/>
      </c>
      <c r="L241" s="2" t="str">
        <f>IF('Data Transfer Inputs'!G1233="Blank","",'Data Transfer Inputs'!G1233)</f>
        <v/>
      </c>
      <c r="M241" s="32" t="str">
        <f>IF('Data Transfer Inputs'!G1275="Blank","",'Data Transfer Inputs'!G1275)</f>
        <v>Select ▼</v>
      </c>
      <c r="N241" s="13" t="str">
        <f>IF('Data Transfer Inputs'!G1316="Blank","",'Data Transfer Inputs'!G1316)</f>
        <v/>
      </c>
      <c r="O241" s="13" t="str">
        <f>IF('Data Transfer Inputs'!G1357="Blank","",'Data Transfer Inputs'!G1357)</f>
        <v/>
      </c>
      <c r="P241" s="13" t="str">
        <f>IF('Data Transfer Inputs'!G1398="Blank","",'Data Transfer Inputs'!G1398)</f>
        <v/>
      </c>
      <c r="Q241" s="490" t="str">
        <f>IF('Data Transfer Inputs'!G1440="Blank","",'Data Transfer Inputs'!G1440)</f>
        <v>Select ▼</v>
      </c>
      <c r="R241" s="13" t="str">
        <f>IF('Data Transfer Inputs'!G1481="Blank","",'Data Transfer Inputs'!G1481)</f>
        <v/>
      </c>
      <c r="S241" s="13" t="str">
        <f>IF('Data Transfer Inputs'!G1522="Blank","",'Data Transfer Inputs'!G1522)</f>
        <v/>
      </c>
      <c r="T241" s="13" t="str">
        <f>IF('Data Transfer Inputs'!G1563="Blank","",'Data Transfer Inputs'!G1563)</f>
        <v/>
      </c>
    </row>
    <row r="242" spans="1:20" x14ac:dyDescent="0.2">
      <c r="A242" s="622">
        <f t="shared" si="22"/>
        <v>0</v>
      </c>
      <c r="B242" s="913"/>
      <c r="C242" s="25" t="str">
        <f>IF('Data Transfer Inputs'!G863="Blank","Comp 1",'Data Transfer Inputs'!G863)</f>
        <v>Comp 1</v>
      </c>
      <c r="D242" s="32" t="str">
        <f>IF('Data Transfer Inputs'!G904="Blank","",'Data Transfer Inputs'!G904)</f>
        <v>Select ▼</v>
      </c>
      <c r="E242" s="32" t="str">
        <f>IF('Data Transfer Inputs'!G946="Blank","",'Data Transfer Inputs'!G946)</f>
        <v>Select ▼</v>
      </c>
      <c r="F242" s="3" t="str">
        <f>IF('Data Transfer Inputs'!G987="Blank","",'Data Transfer Inputs'!G987)</f>
        <v/>
      </c>
      <c r="G242" s="3" t="str">
        <f>IF('Data Transfer Inputs'!G1028="Blank","",'Data Transfer Inputs'!G1028)</f>
        <v/>
      </c>
      <c r="H242" s="3" t="str">
        <f>IF('Data Transfer Inputs'!G1069="Blank","",'Data Transfer Inputs'!G1069)</f>
        <v/>
      </c>
      <c r="I242" s="32" t="str">
        <f>IF('Data Transfer Inputs'!G1111="Blank","",'Data Transfer Inputs'!G1111)</f>
        <v>Select ▼</v>
      </c>
      <c r="J242" s="3" t="str">
        <f>IF('Data Transfer Inputs'!G1152="Blank","",'Data Transfer Inputs'!G1152)</f>
        <v/>
      </c>
      <c r="K242" s="3" t="str">
        <f>IF('Data Transfer Inputs'!G1193="Blank","",'Data Transfer Inputs'!G1193)</f>
        <v/>
      </c>
      <c r="L242" s="3" t="str">
        <f>IF('Data Transfer Inputs'!G1234="Blank","",'Data Transfer Inputs'!G1234)</f>
        <v/>
      </c>
      <c r="M242" s="32" t="str">
        <f>IF('Data Transfer Inputs'!G1276="Blank","",'Data Transfer Inputs'!G1276)</f>
        <v>Select ▼</v>
      </c>
      <c r="N242" s="3" t="str">
        <f>IF('Data Transfer Inputs'!G1317="Blank","",'Data Transfer Inputs'!G1317)</f>
        <v/>
      </c>
      <c r="O242" s="3" t="str">
        <f>IF('Data Transfer Inputs'!G1358="Blank","",'Data Transfer Inputs'!G1358)</f>
        <v/>
      </c>
      <c r="P242" s="3" t="str">
        <f>IF('Data Transfer Inputs'!G1399="Blank","",'Data Transfer Inputs'!G1399)</f>
        <v/>
      </c>
      <c r="Q242" s="32" t="str">
        <f>IF('Data Transfer Inputs'!G1441="Blank","",'Data Transfer Inputs'!G1441)</f>
        <v>Select ▼</v>
      </c>
      <c r="R242" s="3" t="str">
        <f>IF('Data Transfer Inputs'!G1482="Blank","",'Data Transfer Inputs'!G1482)</f>
        <v/>
      </c>
      <c r="S242" s="3" t="str">
        <f>IF('Data Transfer Inputs'!G1523="Blank","",'Data Transfer Inputs'!G1523)</f>
        <v/>
      </c>
      <c r="T242" s="3" t="str">
        <f>IF('Data Transfer Inputs'!G1564="Blank","",'Data Transfer Inputs'!G1564)</f>
        <v/>
      </c>
    </row>
    <row r="243" spans="1:20" x14ac:dyDescent="0.2">
      <c r="A243" s="622">
        <f t="shared" si="22"/>
        <v>0</v>
      </c>
      <c r="B243" s="913"/>
      <c r="C243" s="25" t="str">
        <f>IF('Data Transfer Inputs'!G864="Blank","Comp 2",'Data Transfer Inputs'!G864)</f>
        <v>Comp 2</v>
      </c>
      <c r="D243" s="32" t="str">
        <f>IF('Data Transfer Inputs'!G905="Blank","",'Data Transfer Inputs'!G905)</f>
        <v>Select ▼</v>
      </c>
      <c r="E243" s="32" t="str">
        <f>IF('Data Transfer Inputs'!G947="Blank","",'Data Transfer Inputs'!G947)</f>
        <v>Select ▼</v>
      </c>
      <c r="F243" s="3" t="str">
        <f>IF('Data Transfer Inputs'!G988="Blank","",'Data Transfer Inputs'!G988)</f>
        <v/>
      </c>
      <c r="G243" s="3" t="str">
        <f>IF('Data Transfer Inputs'!G1029="Blank","",'Data Transfer Inputs'!G1029)</f>
        <v/>
      </c>
      <c r="H243" s="3" t="str">
        <f>IF('Data Transfer Inputs'!G1070="Blank","",'Data Transfer Inputs'!G1070)</f>
        <v/>
      </c>
      <c r="I243" s="32" t="str">
        <f>IF('Data Transfer Inputs'!G1112="Blank","",'Data Transfer Inputs'!G1112)</f>
        <v>Select ▼</v>
      </c>
      <c r="J243" s="3" t="str">
        <f>IF('Data Transfer Inputs'!G1153="Blank","",'Data Transfer Inputs'!G1153)</f>
        <v/>
      </c>
      <c r="K243" s="3" t="str">
        <f>IF('Data Transfer Inputs'!G1194="Blank","",'Data Transfer Inputs'!G1194)</f>
        <v/>
      </c>
      <c r="L243" s="3" t="str">
        <f>IF('Data Transfer Inputs'!G1235="Blank","",'Data Transfer Inputs'!G1235)</f>
        <v/>
      </c>
      <c r="M243" s="32" t="str">
        <f>IF('Data Transfer Inputs'!G1277="Blank","",'Data Transfer Inputs'!G1277)</f>
        <v>Select ▼</v>
      </c>
      <c r="N243" s="3" t="str">
        <f>IF('Data Transfer Inputs'!G1318="Blank","",'Data Transfer Inputs'!G1318)</f>
        <v/>
      </c>
      <c r="O243" s="3" t="str">
        <f>IF('Data Transfer Inputs'!G1359="Blank","",'Data Transfer Inputs'!G1359)</f>
        <v/>
      </c>
      <c r="P243" s="3" t="str">
        <f>IF('Data Transfer Inputs'!G1400="Blank","",'Data Transfer Inputs'!G1400)</f>
        <v/>
      </c>
      <c r="Q243" s="32" t="str">
        <f>IF('Data Transfer Inputs'!G1442="Blank","",'Data Transfer Inputs'!G1442)</f>
        <v>Select ▼</v>
      </c>
      <c r="R243" s="3" t="str">
        <f>IF('Data Transfer Inputs'!G1483="Blank","",'Data Transfer Inputs'!G1483)</f>
        <v/>
      </c>
      <c r="S243" s="3" t="str">
        <f>IF('Data Transfer Inputs'!G1524="Blank","",'Data Transfer Inputs'!G1524)</f>
        <v/>
      </c>
      <c r="T243" s="3" t="str">
        <f>IF('Data Transfer Inputs'!G1565="Blank","",'Data Transfer Inputs'!G1565)</f>
        <v/>
      </c>
    </row>
    <row r="244" spans="1:20" x14ac:dyDescent="0.2">
      <c r="A244" s="622">
        <f t="shared" si="22"/>
        <v>0</v>
      </c>
      <c r="B244" s="913"/>
      <c r="C244" s="25" t="str">
        <f>IF('Data Transfer Inputs'!G865="Blank","Comp 3",'Data Transfer Inputs'!G865)</f>
        <v>Comp 3</v>
      </c>
      <c r="D244" s="32" t="str">
        <f>IF('Data Transfer Inputs'!G906="Blank","",'Data Transfer Inputs'!G906)</f>
        <v>Select ▼</v>
      </c>
      <c r="E244" s="32" t="str">
        <f>IF('Data Transfer Inputs'!G948="Blank","",'Data Transfer Inputs'!G948)</f>
        <v>Select ▼</v>
      </c>
      <c r="F244" s="3" t="str">
        <f>IF('Data Transfer Inputs'!G989="Blank","",'Data Transfer Inputs'!G989)</f>
        <v/>
      </c>
      <c r="G244" s="3" t="str">
        <f>IF('Data Transfer Inputs'!G1030="Blank","",'Data Transfer Inputs'!G1030)</f>
        <v/>
      </c>
      <c r="H244" s="3" t="str">
        <f>IF('Data Transfer Inputs'!G1071="Blank","",'Data Transfer Inputs'!G1071)</f>
        <v/>
      </c>
      <c r="I244" s="32" t="str">
        <f>IF('Data Transfer Inputs'!G1113="Blank","",'Data Transfer Inputs'!G1113)</f>
        <v>Select ▼</v>
      </c>
      <c r="J244" s="3" t="str">
        <f>IF('Data Transfer Inputs'!G1154="Blank","",'Data Transfer Inputs'!G1154)</f>
        <v/>
      </c>
      <c r="K244" s="3" t="str">
        <f>IF('Data Transfer Inputs'!G1195="Blank","",'Data Transfer Inputs'!G1195)</f>
        <v/>
      </c>
      <c r="L244" s="3" t="str">
        <f>IF('Data Transfer Inputs'!G1236="Blank","",'Data Transfer Inputs'!G1236)</f>
        <v/>
      </c>
      <c r="M244" s="32" t="str">
        <f>IF('Data Transfer Inputs'!G1278="Blank","",'Data Transfer Inputs'!G1278)</f>
        <v>Select ▼</v>
      </c>
      <c r="N244" s="3" t="str">
        <f>IF('Data Transfer Inputs'!G1319="Blank","",'Data Transfer Inputs'!G1319)</f>
        <v/>
      </c>
      <c r="O244" s="3" t="str">
        <f>IF('Data Transfer Inputs'!G1360="Blank","",'Data Transfer Inputs'!G1360)</f>
        <v/>
      </c>
      <c r="P244" s="3" t="str">
        <f>IF('Data Transfer Inputs'!G1401="Blank","",'Data Transfer Inputs'!G1401)</f>
        <v/>
      </c>
      <c r="Q244" s="32" t="str">
        <f>IF('Data Transfer Inputs'!G1443="Blank","",'Data Transfer Inputs'!G1443)</f>
        <v>Select ▼</v>
      </c>
      <c r="R244" s="3" t="str">
        <f>IF('Data Transfer Inputs'!G1484="Blank","",'Data Transfer Inputs'!G1484)</f>
        <v/>
      </c>
      <c r="S244" s="3" t="str">
        <f>IF('Data Transfer Inputs'!G1525="Blank","",'Data Transfer Inputs'!G1525)</f>
        <v/>
      </c>
      <c r="T244" s="3" t="str">
        <f>IF('Data Transfer Inputs'!G1566="Blank","",'Data Transfer Inputs'!G1566)</f>
        <v/>
      </c>
    </row>
    <row r="245" spans="1:20" x14ac:dyDescent="0.2">
      <c r="A245" s="622">
        <f t="shared" si="22"/>
        <v>0</v>
      </c>
      <c r="B245" s="913"/>
      <c r="C245" s="25" t="str">
        <f>IF('Data Transfer Inputs'!G866="Blank","Comp 4",'Data Transfer Inputs'!G866)</f>
        <v>Comp 4</v>
      </c>
      <c r="D245" s="32" t="str">
        <f>IF('Data Transfer Inputs'!G907="Blank","",'Data Transfer Inputs'!G907)</f>
        <v>Select ▼</v>
      </c>
      <c r="E245" s="32" t="str">
        <f>IF('Data Transfer Inputs'!G949="Blank","",'Data Transfer Inputs'!G949)</f>
        <v>Select ▼</v>
      </c>
      <c r="F245" s="3" t="str">
        <f>IF('Data Transfer Inputs'!G990="Blank","",'Data Transfer Inputs'!G990)</f>
        <v/>
      </c>
      <c r="G245" s="3" t="str">
        <f>IF('Data Transfer Inputs'!G1031="Blank","",'Data Transfer Inputs'!G1031)</f>
        <v/>
      </c>
      <c r="H245" s="3" t="str">
        <f>IF('Data Transfer Inputs'!G1072="Blank","",'Data Transfer Inputs'!G1072)</f>
        <v/>
      </c>
      <c r="I245" s="32" t="str">
        <f>IF('Data Transfer Inputs'!G1114="Blank","",'Data Transfer Inputs'!G1114)</f>
        <v>Select ▼</v>
      </c>
      <c r="J245" s="3" t="str">
        <f>IF('Data Transfer Inputs'!G1155="Blank","",'Data Transfer Inputs'!G1155)</f>
        <v/>
      </c>
      <c r="K245" s="3" t="str">
        <f>IF('Data Transfer Inputs'!G1196="Blank","",'Data Transfer Inputs'!G1196)</f>
        <v/>
      </c>
      <c r="L245" s="3" t="str">
        <f>IF('Data Transfer Inputs'!G1237="Blank","",'Data Transfer Inputs'!G1237)</f>
        <v/>
      </c>
      <c r="M245" s="32" t="str">
        <f>IF('Data Transfer Inputs'!G1279="Blank","",'Data Transfer Inputs'!G1279)</f>
        <v>Select ▼</v>
      </c>
      <c r="N245" s="3" t="str">
        <f>IF('Data Transfer Inputs'!G1320="Blank","",'Data Transfer Inputs'!G1320)</f>
        <v/>
      </c>
      <c r="O245" s="3" t="str">
        <f>IF('Data Transfer Inputs'!G1361="Blank","",'Data Transfer Inputs'!G1361)</f>
        <v/>
      </c>
      <c r="P245" s="3" t="str">
        <f>IF('Data Transfer Inputs'!G1402="Blank","",'Data Transfer Inputs'!G1402)</f>
        <v/>
      </c>
      <c r="Q245" s="32" t="str">
        <f>IF('Data Transfer Inputs'!G1444="Blank","",'Data Transfer Inputs'!G1444)</f>
        <v>Select ▼</v>
      </c>
      <c r="R245" s="3" t="str">
        <f>IF('Data Transfer Inputs'!G1485="Blank","",'Data Transfer Inputs'!G1485)</f>
        <v/>
      </c>
      <c r="S245" s="3" t="str">
        <f>IF('Data Transfer Inputs'!G1526="Blank","",'Data Transfer Inputs'!G1526)</f>
        <v/>
      </c>
      <c r="T245" s="3" t="str">
        <f>IF('Data Transfer Inputs'!G1567="Blank","",'Data Transfer Inputs'!G1567)</f>
        <v/>
      </c>
    </row>
    <row r="246" spans="1:20" x14ac:dyDescent="0.2">
      <c r="A246" s="622">
        <f t="shared" si="22"/>
        <v>0</v>
      </c>
      <c r="B246" s="913"/>
      <c r="C246" s="25" t="str">
        <f>IF('Data Transfer Inputs'!G867="Blank","Comp 5",'Data Transfer Inputs'!G867)</f>
        <v>Comp 5</v>
      </c>
      <c r="D246" s="32" t="str">
        <f>IF('Data Transfer Inputs'!G908="Blank","",'Data Transfer Inputs'!G908)</f>
        <v>Select ▼</v>
      </c>
      <c r="E246" s="32" t="str">
        <f>IF('Data Transfer Inputs'!G950="Blank","",'Data Transfer Inputs'!G950)</f>
        <v>Select ▼</v>
      </c>
      <c r="F246" s="3" t="str">
        <f>IF('Data Transfer Inputs'!G991="Blank","",'Data Transfer Inputs'!G991)</f>
        <v/>
      </c>
      <c r="G246" s="3" t="str">
        <f>IF('Data Transfer Inputs'!G1032="Blank","",'Data Transfer Inputs'!G1032)</f>
        <v/>
      </c>
      <c r="H246" s="3" t="str">
        <f>IF('Data Transfer Inputs'!G1073="Blank","",'Data Transfer Inputs'!G1073)</f>
        <v/>
      </c>
      <c r="I246" s="32" t="str">
        <f>IF('Data Transfer Inputs'!G1115="Blank","",'Data Transfer Inputs'!G1115)</f>
        <v>Select ▼</v>
      </c>
      <c r="J246" s="3" t="str">
        <f>IF('Data Transfer Inputs'!G1156="Blank","",'Data Transfer Inputs'!G1156)</f>
        <v/>
      </c>
      <c r="K246" s="3" t="str">
        <f>IF('Data Transfer Inputs'!G1197="Blank","",'Data Transfer Inputs'!G1197)</f>
        <v/>
      </c>
      <c r="L246" s="3" t="str">
        <f>IF('Data Transfer Inputs'!G1238="Blank","",'Data Transfer Inputs'!G1238)</f>
        <v/>
      </c>
      <c r="M246" s="32" t="str">
        <f>IF('Data Transfer Inputs'!G1280="Blank","",'Data Transfer Inputs'!G1280)</f>
        <v>Select ▼</v>
      </c>
      <c r="N246" s="3" t="str">
        <f>IF('Data Transfer Inputs'!G1321="Blank","",'Data Transfer Inputs'!G1321)</f>
        <v/>
      </c>
      <c r="O246" s="3" t="str">
        <f>IF('Data Transfer Inputs'!G1362="Blank","",'Data Transfer Inputs'!G1362)</f>
        <v/>
      </c>
      <c r="P246" s="3" t="str">
        <f>IF('Data Transfer Inputs'!G1403="Blank","",'Data Transfer Inputs'!G1403)</f>
        <v/>
      </c>
      <c r="Q246" s="32" t="str">
        <f>IF('Data Transfer Inputs'!G1445="Blank","",'Data Transfer Inputs'!G1445)</f>
        <v>Select ▼</v>
      </c>
      <c r="R246" s="3" t="str">
        <f>IF('Data Transfer Inputs'!G1486="Blank","",'Data Transfer Inputs'!G1486)</f>
        <v/>
      </c>
      <c r="S246" s="3" t="str">
        <f>IF('Data Transfer Inputs'!G1527="Blank","",'Data Transfer Inputs'!G1527)</f>
        <v/>
      </c>
      <c r="T246" s="3" t="str">
        <f>IF('Data Transfer Inputs'!G1568="Blank","",'Data Transfer Inputs'!G1568)</f>
        <v/>
      </c>
    </row>
    <row r="247" spans="1:20" x14ac:dyDescent="0.2">
      <c r="A247" s="622">
        <f t="shared" si="22"/>
        <v>0</v>
      </c>
      <c r="B247" s="913"/>
      <c r="C247" s="25" t="str">
        <f>IF('Data Transfer Inputs'!G868="Blank","Comp 6",'Data Transfer Inputs'!G868)</f>
        <v>Comp 6</v>
      </c>
      <c r="D247" s="32" t="str">
        <f>IF('Data Transfer Inputs'!G909="Blank","",'Data Transfer Inputs'!G909)</f>
        <v>Select ▼</v>
      </c>
      <c r="E247" s="32" t="str">
        <f>IF('Data Transfer Inputs'!G951="Blank","",'Data Transfer Inputs'!G951)</f>
        <v>Select ▼</v>
      </c>
      <c r="F247" s="3" t="str">
        <f>IF('Data Transfer Inputs'!G992="Blank","",'Data Transfer Inputs'!G992)</f>
        <v/>
      </c>
      <c r="G247" s="3" t="str">
        <f>IF('Data Transfer Inputs'!G1033="Blank","",'Data Transfer Inputs'!G1033)</f>
        <v/>
      </c>
      <c r="H247" s="3" t="str">
        <f>IF('Data Transfer Inputs'!G1074="Blank","",'Data Transfer Inputs'!G1074)</f>
        <v/>
      </c>
      <c r="I247" s="32" t="str">
        <f>IF('Data Transfer Inputs'!G1116="Blank","",'Data Transfer Inputs'!G1116)</f>
        <v>Select ▼</v>
      </c>
      <c r="J247" s="3" t="str">
        <f>IF('Data Transfer Inputs'!G1157="Blank","",'Data Transfer Inputs'!G1157)</f>
        <v/>
      </c>
      <c r="K247" s="3" t="str">
        <f>IF('Data Transfer Inputs'!G1198="Blank","",'Data Transfer Inputs'!G1198)</f>
        <v/>
      </c>
      <c r="L247" s="3" t="str">
        <f>IF('Data Transfer Inputs'!G1239="Blank","",'Data Transfer Inputs'!G1239)</f>
        <v/>
      </c>
      <c r="M247" s="32" t="str">
        <f>IF('Data Transfer Inputs'!G1281="Blank","",'Data Transfer Inputs'!G1281)</f>
        <v>Select ▼</v>
      </c>
      <c r="N247" s="3" t="str">
        <f>IF('Data Transfer Inputs'!G1322="Blank","",'Data Transfer Inputs'!G1322)</f>
        <v/>
      </c>
      <c r="O247" s="3" t="str">
        <f>IF('Data Transfer Inputs'!G1363="Blank","",'Data Transfer Inputs'!G1363)</f>
        <v/>
      </c>
      <c r="P247" s="3" t="str">
        <f>IF('Data Transfer Inputs'!G1404="Blank","",'Data Transfer Inputs'!G1404)</f>
        <v/>
      </c>
      <c r="Q247" s="32" t="str">
        <f>IF('Data Transfer Inputs'!G1446="Blank","",'Data Transfer Inputs'!G1446)</f>
        <v>Select ▼</v>
      </c>
      <c r="R247" s="3" t="str">
        <f>IF('Data Transfer Inputs'!G1487="Blank","",'Data Transfer Inputs'!G1487)</f>
        <v/>
      </c>
      <c r="S247" s="3" t="str">
        <f>IF('Data Transfer Inputs'!G1528="Blank","",'Data Transfer Inputs'!G1528)</f>
        <v/>
      </c>
      <c r="T247" s="3" t="str">
        <f>IF('Data Transfer Inputs'!G1569="Blank","",'Data Transfer Inputs'!G1569)</f>
        <v/>
      </c>
    </row>
    <row r="248" spans="1:20" x14ac:dyDescent="0.2">
      <c r="A248" s="622">
        <f t="shared" si="22"/>
        <v>0</v>
      </c>
      <c r="B248" s="913"/>
      <c r="C248" s="25" t="str">
        <f>IF('Data Transfer Inputs'!G869="Blank","Comp 7",'Data Transfer Inputs'!G869)</f>
        <v>Comp 7</v>
      </c>
      <c r="D248" s="32" t="str">
        <f>IF('Data Transfer Inputs'!G910="Blank","",'Data Transfer Inputs'!G910)</f>
        <v>Select ▼</v>
      </c>
      <c r="E248" s="32" t="str">
        <f>IF('Data Transfer Inputs'!G952="Blank","",'Data Transfer Inputs'!G952)</f>
        <v>Select ▼</v>
      </c>
      <c r="F248" s="3" t="str">
        <f>IF('Data Transfer Inputs'!G993="Blank","",'Data Transfer Inputs'!G993)</f>
        <v/>
      </c>
      <c r="G248" s="3" t="str">
        <f>IF('Data Transfer Inputs'!G1034="Blank","",'Data Transfer Inputs'!G1034)</f>
        <v/>
      </c>
      <c r="H248" s="3" t="str">
        <f>IF('Data Transfer Inputs'!G1075="Blank","",'Data Transfer Inputs'!G1075)</f>
        <v/>
      </c>
      <c r="I248" s="32" t="str">
        <f>IF('Data Transfer Inputs'!G1117="Blank","",'Data Transfer Inputs'!G1117)</f>
        <v>Select ▼</v>
      </c>
      <c r="J248" s="3" t="str">
        <f>IF('Data Transfer Inputs'!G1158="Blank","",'Data Transfer Inputs'!G1158)</f>
        <v/>
      </c>
      <c r="K248" s="3" t="str">
        <f>IF('Data Transfer Inputs'!G1199="Blank","",'Data Transfer Inputs'!G1199)</f>
        <v/>
      </c>
      <c r="L248" s="3" t="str">
        <f>IF('Data Transfer Inputs'!G1240="Blank","",'Data Transfer Inputs'!G1240)</f>
        <v/>
      </c>
      <c r="M248" s="32" t="str">
        <f>IF('Data Transfer Inputs'!G1282="Blank","",'Data Transfer Inputs'!G1282)</f>
        <v>Select ▼</v>
      </c>
      <c r="N248" s="3" t="str">
        <f>IF('Data Transfer Inputs'!G1323="Blank","",'Data Transfer Inputs'!G1323)</f>
        <v/>
      </c>
      <c r="O248" s="3" t="str">
        <f>IF('Data Transfer Inputs'!G1364="Blank","",'Data Transfer Inputs'!G1364)</f>
        <v/>
      </c>
      <c r="P248" s="3" t="str">
        <f>IF('Data Transfer Inputs'!G1405="Blank","",'Data Transfer Inputs'!G1405)</f>
        <v/>
      </c>
      <c r="Q248" s="32" t="str">
        <f>IF('Data Transfer Inputs'!G1447="Blank","",'Data Transfer Inputs'!G1447)</f>
        <v>Select ▼</v>
      </c>
      <c r="R248" s="3" t="str">
        <f>IF('Data Transfer Inputs'!G1488="Blank","",'Data Transfer Inputs'!G1488)</f>
        <v/>
      </c>
      <c r="S248" s="3" t="str">
        <f>IF('Data Transfer Inputs'!G1529="Blank","",'Data Transfer Inputs'!G1529)</f>
        <v/>
      </c>
      <c r="T248" s="3" t="str">
        <f>IF('Data Transfer Inputs'!G1570="Blank","",'Data Transfer Inputs'!G1570)</f>
        <v/>
      </c>
    </row>
    <row r="249" spans="1:20" x14ac:dyDescent="0.2">
      <c r="A249" s="622">
        <f t="shared" si="22"/>
        <v>0</v>
      </c>
      <c r="B249" s="913"/>
      <c r="C249" s="25" t="str">
        <f>IF('Data Transfer Inputs'!G870="Blank","Comp 8",'Data Transfer Inputs'!G870)</f>
        <v>Comp 8</v>
      </c>
      <c r="D249" s="32" t="str">
        <f>IF('Data Transfer Inputs'!G911="Blank","",'Data Transfer Inputs'!G911)</f>
        <v>Select ▼</v>
      </c>
      <c r="E249" s="32" t="str">
        <f>IF('Data Transfer Inputs'!G953="Blank","",'Data Transfer Inputs'!G953)</f>
        <v>Select ▼</v>
      </c>
      <c r="F249" s="3" t="str">
        <f>IF('Data Transfer Inputs'!G994="Blank","",'Data Transfer Inputs'!G994)</f>
        <v/>
      </c>
      <c r="G249" s="3" t="str">
        <f>IF('Data Transfer Inputs'!G1035="Blank","",'Data Transfer Inputs'!G1035)</f>
        <v/>
      </c>
      <c r="H249" s="3" t="str">
        <f>IF('Data Transfer Inputs'!G1076="Blank","",'Data Transfer Inputs'!G1076)</f>
        <v/>
      </c>
      <c r="I249" s="32" t="str">
        <f>IF('Data Transfer Inputs'!G1118="Blank","",'Data Transfer Inputs'!G1118)</f>
        <v>Select ▼</v>
      </c>
      <c r="J249" s="3" t="str">
        <f>IF('Data Transfer Inputs'!G1159="Blank","",'Data Transfer Inputs'!G1159)</f>
        <v/>
      </c>
      <c r="K249" s="3" t="str">
        <f>IF('Data Transfer Inputs'!G1200="Blank","",'Data Transfer Inputs'!G1200)</f>
        <v/>
      </c>
      <c r="L249" s="3" t="str">
        <f>IF('Data Transfer Inputs'!G1241="Blank","",'Data Transfer Inputs'!G1241)</f>
        <v/>
      </c>
      <c r="M249" s="32" t="str">
        <f>IF('Data Transfer Inputs'!G1283="Blank","",'Data Transfer Inputs'!G1283)</f>
        <v>Select ▼</v>
      </c>
      <c r="N249" s="3" t="str">
        <f>IF('Data Transfer Inputs'!G1324="Blank","",'Data Transfer Inputs'!G1324)</f>
        <v/>
      </c>
      <c r="O249" s="3" t="str">
        <f>IF('Data Transfer Inputs'!G1365="Blank","",'Data Transfer Inputs'!G1365)</f>
        <v/>
      </c>
      <c r="P249" s="3" t="str">
        <f>IF('Data Transfer Inputs'!G1406="Blank","",'Data Transfer Inputs'!G1406)</f>
        <v/>
      </c>
      <c r="Q249" s="32" t="str">
        <f>IF('Data Transfer Inputs'!G1448="Blank","",'Data Transfer Inputs'!G1448)</f>
        <v>Select ▼</v>
      </c>
      <c r="R249" s="3" t="str">
        <f>IF('Data Transfer Inputs'!G1489="Blank","",'Data Transfer Inputs'!G1489)</f>
        <v/>
      </c>
      <c r="S249" s="3" t="str">
        <f>IF('Data Transfer Inputs'!G1530="Blank","",'Data Transfer Inputs'!G1530)</f>
        <v/>
      </c>
      <c r="T249" s="3" t="str">
        <f>IF('Data Transfer Inputs'!G1571="Blank","",'Data Transfer Inputs'!G1571)</f>
        <v/>
      </c>
    </row>
    <row r="250" spans="1:20" x14ac:dyDescent="0.2">
      <c r="A250" s="622">
        <f t="shared" si="22"/>
        <v>0</v>
      </c>
      <c r="B250" s="913"/>
      <c r="C250" s="25" t="str">
        <f>IF('Data Transfer Inputs'!G871="Blank","Comp 9",'Data Transfer Inputs'!G871)</f>
        <v>Comp 9</v>
      </c>
      <c r="D250" s="32" t="str">
        <f>IF('Data Transfer Inputs'!G912="Blank","",'Data Transfer Inputs'!G912)</f>
        <v>Select ▼</v>
      </c>
      <c r="E250" s="32" t="str">
        <f>IF('Data Transfer Inputs'!G954="Blank","",'Data Transfer Inputs'!G954)</f>
        <v>Select ▼</v>
      </c>
      <c r="F250" s="3" t="str">
        <f>IF('Data Transfer Inputs'!G995="Blank","",'Data Transfer Inputs'!G995)</f>
        <v/>
      </c>
      <c r="G250" s="3" t="str">
        <f>IF('Data Transfer Inputs'!G1036="Blank","",'Data Transfer Inputs'!G1036)</f>
        <v/>
      </c>
      <c r="H250" s="3" t="str">
        <f>IF('Data Transfer Inputs'!G1077="Blank","",'Data Transfer Inputs'!G1077)</f>
        <v/>
      </c>
      <c r="I250" s="32" t="str">
        <f>IF('Data Transfer Inputs'!G1119="Blank","",'Data Transfer Inputs'!G1119)</f>
        <v>Select ▼</v>
      </c>
      <c r="J250" s="3" t="str">
        <f>IF('Data Transfer Inputs'!G1160="Blank","",'Data Transfer Inputs'!G1160)</f>
        <v/>
      </c>
      <c r="K250" s="3" t="str">
        <f>IF('Data Transfer Inputs'!G1201="Blank","",'Data Transfer Inputs'!G1201)</f>
        <v/>
      </c>
      <c r="L250" s="3" t="str">
        <f>IF('Data Transfer Inputs'!G1242="Blank","",'Data Transfer Inputs'!G1242)</f>
        <v/>
      </c>
      <c r="M250" s="32" t="str">
        <f>IF('Data Transfer Inputs'!G1284="Blank","",'Data Transfer Inputs'!G1284)</f>
        <v>Select ▼</v>
      </c>
      <c r="N250" s="3" t="str">
        <f>IF('Data Transfer Inputs'!G1325="Blank","",'Data Transfer Inputs'!G1325)</f>
        <v/>
      </c>
      <c r="O250" s="3" t="str">
        <f>IF('Data Transfer Inputs'!G1366="Blank","",'Data Transfer Inputs'!G1366)</f>
        <v/>
      </c>
      <c r="P250" s="3" t="str">
        <f>IF('Data Transfer Inputs'!G1407="Blank","",'Data Transfer Inputs'!G1407)</f>
        <v/>
      </c>
      <c r="Q250" s="32" t="str">
        <f>IF('Data Transfer Inputs'!G1449="Blank","",'Data Transfer Inputs'!G1449)</f>
        <v>Select ▼</v>
      </c>
      <c r="R250" s="3" t="str">
        <f>IF('Data Transfer Inputs'!G1490="Blank","",'Data Transfer Inputs'!G1490)</f>
        <v/>
      </c>
      <c r="S250" s="3" t="str">
        <f>IF('Data Transfer Inputs'!G1531="Blank","",'Data Transfer Inputs'!G1531)</f>
        <v/>
      </c>
      <c r="T250" s="3" t="str">
        <f>IF('Data Transfer Inputs'!G1572="Blank","",'Data Transfer Inputs'!G1572)</f>
        <v/>
      </c>
    </row>
    <row r="251" spans="1:20" x14ac:dyDescent="0.2">
      <c r="A251" s="622">
        <f t="shared" si="22"/>
        <v>0</v>
      </c>
      <c r="B251" s="913"/>
      <c r="C251" s="25" t="str">
        <f>IF('Data Transfer Inputs'!G872="Blank","Comp 10",'Data Transfer Inputs'!G872)</f>
        <v>Comp 10</v>
      </c>
      <c r="D251" s="32" t="str">
        <f>IF('Data Transfer Inputs'!G913="Blank","",'Data Transfer Inputs'!G913)</f>
        <v>Select ▼</v>
      </c>
      <c r="E251" s="32" t="str">
        <f>IF('Data Transfer Inputs'!G955="Blank","",'Data Transfer Inputs'!G955)</f>
        <v>Select ▼</v>
      </c>
      <c r="F251" s="3" t="str">
        <f>IF('Data Transfer Inputs'!G996="Blank","",'Data Transfer Inputs'!G996)</f>
        <v/>
      </c>
      <c r="G251" s="3" t="str">
        <f>IF('Data Transfer Inputs'!G1037="Blank","",'Data Transfer Inputs'!G1037)</f>
        <v/>
      </c>
      <c r="H251" s="3" t="str">
        <f>IF('Data Transfer Inputs'!G1078="Blank","",'Data Transfer Inputs'!G1078)</f>
        <v/>
      </c>
      <c r="I251" s="32" t="str">
        <f>IF('Data Transfer Inputs'!G1120="Blank","",'Data Transfer Inputs'!G1120)</f>
        <v>Select ▼</v>
      </c>
      <c r="J251" s="3" t="str">
        <f>IF('Data Transfer Inputs'!G1161="Blank","",'Data Transfer Inputs'!G1161)</f>
        <v/>
      </c>
      <c r="K251" s="3" t="str">
        <f>IF('Data Transfer Inputs'!G1202="Blank","",'Data Transfer Inputs'!G1202)</f>
        <v/>
      </c>
      <c r="L251" s="3" t="str">
        <f>IF('Data Transfer Inputs'!G1243="Blank","",'Data Transfer Inputs'!G1243)</f>
        <v/>
      </c>
      <c r="M251" s="32" t="str">
        <f>IF('Data Transfer Inputs'!G1285="Blank","",'Data Transfer Inputs'!G1285)</f>
        <v>Select ▼</v>
      </c>
      <c r="N251" s="3" t="str">
        <f>IF('Data Transfer Inputs'!G1326="Blank","",'Data Transfer Inputs'!G1326)</f>
        <v/>
      </c>
      <c r="O251" s="3" t="str">
        <f>IF('Data Transfer Inputs'!G1367="Blank","",'Data Transfer Inputs'!G1367)</f>
        <v/>
      </c>
      <c r="P251" s="3" t="str">
        <f>IF('Data Transfer Inputs'!G1408="Blank","",'Data Transfer Inputs'!G1408)</f>
        <v/>
      </c>
      <c r="Q251" s="32" t="str">
        <f>IF('Data Transfer Inputs'!G1450="Blank","",'Data Transfer Inputs'!G1450)</f>
        <v>Select ▼</v>
      </c>
      <c r="R251" s="3" t="str">
        <f>IF('Data Transfer Inputs'!G1491="Blank","",'Data Transfer Inputs'!G1491)</f>
        <v/>
      </c>
      <c r="S251" s="3" t="str">
        <f>IF('Data Transfer Inputs'!G1532="Blank","",'Data Transfer Inputs'!G1532)</f>
        <v/>
      </c>
      <c r="T251" s="3" t="str">
        <f>IF('Data Transfer Inputs'!G1573="Blank","",'Data Transfer Inputs'!G1573)</f>
        <v/>
      </c>
    </row>
    <row r="252" spans="1:20" x14ac:dyDescent="0.2">
      <c r="A252" s="622">
        <f t="shared" si="22"/>
        <v>0</v>
      </c>
      <c r="B252" s="913"/>
      <c r="C252" s="25" t="str">
        <f>IF('Data Transfer Inputs'!G873="Blank","Comp 11",'Data Transfer Inputs'!G873)</f>
        <v>Comp 11</v>
      </c>
      <c r="D252" s="32" t="str">
        <f>IF('Data Transfer Inputs'!G914="Blank","",'Data Transfer Inputs'!G914)</f>
        <v>Select ▼</v>
      </c>
      <c r="E252" s="32" t="str">
        <f>IF('Data Transfer Inputs'!G956="Blank","",'Data Transfer Inputs'!G956)</f>
        <v>Select ▼</v>
      </c>
      <c r="F252" s="3" t="str">
        <f>IF('Data Transfer Inputs'!G997="Blank","",'Data Transfer Inputs'!G997)</f>
        <v/>
      </c>
      <c r="G252" s="3" t="str">
        <f>IF('Data Transfer Inputs'!G1038="Blank","",'Data Transfer Inputs'!G1038)</f>
        <v/>
      </c>
      <c r="H252" s="3" t="str">
        <f>IF('Data Transfer Inputs'!G1079="Blank","",'Data Transfer Inputs'!G1079)</f>
        <v/>
      </c>
      <c r="I252" s="32" t="str">
        <f>IF('Data Transfer Inputs'!G1121="Blank","",'Data Transfer Inputs'!G1121)</f>
        <v>Select ▼</v>
      </c>
      <c r="J252" s="3" t="str">
        <f>IF('Data Transfer Inputs'!G1162="Blank","",'Data Transfer Inputs'!G1162)</f>
        <v/>
      </c>
      <c r="K252" s="3" t="str">
        <f>IF('Data Transfer Inputs'!G1203="Blank","",'Data Transfer Inputs'!G1203)</f>
        <v/>
      </c>
      <c r="L252" s="3" t="str">
        <f>IF('Data Transfer Inputs'!G1244="Blank","",'Data Transfer Inputs'!G1244)</f>
        <v/>
      </c>
      <c r="M252" s="32" t="str">
        <f>IF('Data Transfer Inputs'!G1286="Blank","",'Data Transfer Inputs'!G1286)</f>
        <v>Select ▼</v>
      </c>
      <c r="N252" s="3" t="str">
        <f>IF('Data Transfer Inputs'!G1327="Blank","",'Data Transfer Inputs'!G1327)</f>
        <v/>
      </c>
      <c r="O252" s="3" t="str">
        <f>IF('Data Transfer Inputs'!G1368="Blank","",'Data Transfer Inputs'!G1368)</f>
        <v/>
      </c>
      <c r="P252" s="3" t="str">
        <f>IF('Data Transfer Inputs'!G1409="Blank","",'Data Transfer Inputs'!G1409)</f>
        <v/>
      </c>
      <c r="Q252" s="32" t="str">
        <f>IF('Data Transfer Inputs'!G1451="Blank","",'Data Transfer Inputs'!G1451)</f>
        <v>Select ▼</v>
      </c>
      <c r="R252" s="3" t="str">
        <f>IF('Data Transfer Inputs'!G1492="Blank","",'Data Transfer Inputs'!G1492)</f>
        <v/>
      </c>
      <c r="S252" s="3" t="str">
        <f>IF('Data Transfer Inputs'!G1533="Blank","",'Data Transfer Inputs'!G1533)</f>
        <v/>
      </c>
      <c r="T252" s="3" t="str">
        <f>IF('Data Transfer Inputs'!G1574="Blank","",'Data Transfer Inputs'!G1574)</f>
        <v/>
      </c>
    </row>
    <row r="253" spans="1:20" x14ac:dyDescent="0.2">
      <c r="A253" s="622">
        <f t="shared" si="22"/>
        <v>0</v>
      </c>
      <c r="B253" s="913"/>
      <c r="C253" s="25" t="str">
        <f>IF('Data Transfer Inputs'!G874="Blank","Comp 12",'Data Transfer Inputs'!G874)</f>
        <v>Comp 12</v>
      </c>
      <c r="D253" s="32" t="str">
        <f>IF('Data Transfer Inputs'!G915="Blank","",'Data Transfer Inputs'!G915)</f>
        <v>Select ▼</v>
      </c>
      <c r="E253" s="32" t="str">
        <f>IF('Data Transfer Inputs'!G957="Blank","",'Data Transfer Inputs'!G957)</f>
        <v>Select ▼</v>
      </c>
      <c r="F253" s="3" t="str">
        <f>IF('Data Transfer Inputs'!G998="Blank","",'Data Transfer Inputs'!G998)</f>
        <v/>
      </c>
      <c r="G253" s="3" t="str">
        <f>IF('Data Transfer Inputs'!G1039="Blank","",'Data Transfer Inputs'!G1039)</f>
        <v/>
      </c>
      <c r="H253" s="3" t="str">
        <f>IF('Data Transfer Inputs'!G1080="Blank","",'Data Transfer Inputs'!G1080)</f>
        <v/>
      </c>
      <c r="I253" s="32" t="str">
        <f>IF('Data Transfer Inputs'!G1122="Blank","",'Data Transfer Inputs'!G1122)</f>
        <v>Select ▼</v>
      </c>
      <c r="J253" s="3" t="str">
        <f>IF('Data Transfer Inputs'!G1163="Blank","",'Data Transfer Inputs'!G1163)</f>
        <v/>
      </c>
      <c r="K253" s="3" t="str">
        <f>IF('Data Transfer Inputs'!G1204="Blank","",'Data Transfer Inputs'!G1204)</f>
        <v/>
      </c>
      <c r="L253" s="3" t="str">
        <f>IF('Data Transfer Inputs'!G1245="Blank","",'Data Transfer Inputs'!G1245)</f>
        <v/>
      </c>
      <c r="M253" s="32" t="str">
        <f>IF('Data Transfer Inputs'!G1287="Blank","",'Data Transfer Inputs'!G1287)</f>
        <v>Select ▼</v>
      </c>
      <c r="N253" s="3" t="str">
        <f>IF('Data Transfer Inputs'!G1328="Blank","",'Data Transfer Inputs'!G1328)</f>
        <v/>
      </c>
      <c r="O253" s="3" t="str">
        <f>IF('Data Transfer Inputs'!G1369="Blank","",'Data Transfer Inputs'!G1369)</f>
        <v/>
      </c>
      <c r="P253" s="3" t="str">
        <f>IF('Data Transfer Inputs'!G1410="Blank","",'Data Transfer Inputs'!G1410)</f>
        <v/>
      </c>
      <c r="Q253" s="32" t="str">
        <f>IF('Data Transfer Inputs'!G1452="Blank","",'Data Transfer Inputs'!G1452)</f>
        <v>Select ▼</v>
      </c>
      <c r="R253" s="3" t="str">
        <f>IF('Data Transfer Inputs'!G1493="Blank","",'Data Transfer Inputs'!G1493)</f>
        <v/>
      </c>
      <c r="S253" s="3" t="str">
        <f>IF('Data Transfer Inputs'!G1534="Blank","",'Data Transfer Inputs'!G1534)</f>
        <v/>
      </c>
      <c r="T253" s="3" t="str">
        <f>IF('Data Transfer Inputs'!G1575="Blank","",'Data Transfer Inputs'!G1575)</f>
        <v/>
      </c>
    </row>
    <row r="254" spans="1:20" x14ac:dyDescent="0.2">
      <c r="A254" s="622">
        <f t="shared" si="22"/>
        <v>0</v>
      </c>
      <c r="B254" s="913"/>
      <c r="C254" s="25" t="str">
        <f>IF('Data Transfer Inputs'!G875="Blank","Comp 13",'Data Transfer Inputs'!G875)</f>
        <v>Comp 13</v>
      </c>
      <c r="D254" s="32" t="str">
        <f>IF('Data Transfer Inputs'!G916="Blank","",'Data Transfer Inputs'!G916)</f>
        <v>Select ▼</v>
      </c>
      <c r="E254" s="32" t="str">
        <f>IF('Data Transfer Inputs'!G958="Blank","",'Data Transfer Inputs'!G958)</f>
        <v>Select ▼</v>
      </c>
      <c r="F254" s="3" t="str">
        <f>IF('Data Transfer Inputs'!G999="Blank","",'Data Transfer Inputs'!G999)</f>
        <v/>
      </c>
      <c r="G254" s="3" t="str">
        <f>IF('Data Transfer Inputs'!G1040="Blank","",'Data Transfer Inputs'!G1040)</f>
        <v/>
      </c>
      <c r="H254" s="3" t="str">
        <f>IF('Data Transfer Inputs'!G1081="Blank","",'Data Transfer Inputs'!G1081)</f>
        <v/>
      </c>
      <c r="I254" s="32" t="str">
        <f>IF('Data Transfer Inputs'!G1123="Blank","",'Data Transfer Inputs'!G1123)</f>
        <v>Select ▼</v>
      </c>
      <c r="J254" s="3" t="str">
        <f>IF('Data Transfer Inputs'!G1164="Blank","",'Data Transfer Inputs'!G1164)</f>
        <v/>
      </c>
      <c r="K254" s="3" t="str">
        <f>IF('Data Transfer Inputs'!G1205="Blank","",'Data Transfer Inputs'!G1205)</f>
        <v/>
      </c>
      <c r="L254" s="3" t="str">
        <f>IF('Data Transfer Inputs'!G1246="Blank","",'Data Transfer Inputs'!G1246)</f>
        <v/>
      </c>
      <c r="M254" s="32" t="str">
        <f>IF('Data Transfer Inputs'!G1288="Blank","",'Data Transfer Inputs'!G1288)</f>
        <v>Select ▼</v>
      </c>
      <c r="N254" s="3" t="str">
        <f>IF('Data Transfer Inputs'!G1329="Blank","",'Data Transfer Inputs'!G1329)</f>
        <v/>
      </c>
      <c r="O254" s="3" t="str">
        <f>IF('Data Transfer Inputs'!G1370="Blank","",'Data Transfer Inputs'!G1370)</f>
        <v/>
      </c>
      <c r="P254" s="3" t="str">
        <f>IF('Data Transfer Inputs'!G1411="Blank","",'Data Transfer Inputs'!G1411)</f>
        <v/>
      </c>
      <c r="Q254" s="32" t="str">
        <f>IF('Data Transfer Inputs'!G1453="Blank","",'Data Transfer Inputs'!G1453)</f>
        <v>Select ▼</v>
      </c>
      <c r="R254" s="3" t="str">
        <f>IF('Data Transfer Inputs'!G1494="Blank","",'Data Transfer Inputs'!G1494)</f>
        <v/>
      </c>
      <c r="S254" s="3" t="str">
        <f>IF('Data Transfer Inputs'!G1535="Blank","",'Data Transfer Inputs'!G1535)</f>
        <v/>
      </c>
      <c r="T254" s="3" t="str">
        <f>IF('Data Transfer Inputs'!G1576="Blank","",'Data Transfer Inputs'!G1576)</f>
        <v/>
      </c>
    </row>
    <row r="255" spans="1:20" x14ac:dyDescent="0.2">
      <c r="A255" s="622">
        <f t="shared" si="22"/>
        <v>0</v>
      </c>
      <c r="B255" s="913"/>
      <c r="C255" s="25" t="str">
        <f>IF('Data Transfer Inputs'!G876="Blank","Comp 14",'Data Transfer Inputs'!G876)</f>
        <v>Comp 14</v>
      </c>
      <c r="D255" s="32" t="str">
        <f>IF('Data Transfer Inputs'!G917="Blank","",'Data Transfer Inputs'!G917)</f>
        <v>Select ▼</v>
      </c>
      <c r="E255" s="32" t="str">
        <f>IF('Data Transfer Inputs'!G959="Blank","",'Data Transfer Inputs'!G959)</f>
        <v>Select ▼</v>
      </c>
      <c r="F255" s="3" t="str">
        <f>IF('Data Transfer Inputs'!G1000="Blank","",'Data Transfer Inputs'!G1000)</f>
        <v/>
      </c>
      <c r="G255" s="3" t="str">
        <f>IF('Data Transfer Inputs'!G1041="Blank","",'Data Transfer Inputs'!G1041)</f>
        <v/>
      </c>
      <c r="H255" s="3" t="str">
        <f>IF('Data Transfer Inputs'!G1082="Blank","",'Data Transfer Inputs'!G1082)</f>
        <v/>
      </c>
      <c r="I255" s="32" t="str">
        <f>IF('Data Transfer Inputs'!G1124="Blank","",'Data Transfer Inputs'!G1124)</f>
        <v>Select ▼</v>
      </c>
      <c r="J255" s="3" t="str">
        <f>IF('Data Transfer Inputs'!G1165="Blank","",'Data Transfer Inputs'!G1165)</f>
        <v/>
      </c>
      <c r="K255" s="3" t="str">
        <f>IF('Data Transfer Inputs'!G1206="Blank","",'Data Transfer Inputs'!G1206)</f>
        <v/>
      </c>
      <c r="L255" s="3" t="str">
        <f>IF('Data Transfer Inputs'!G1247="Blank","",'Data Transfer Inputs'!G1247)</f>
        <v/>
      </c>
      <c r="M255" s="32" t="str">
        <f>IF('Data Transfer Inputs'!G1289="Blank","",'Data Transfer Inputs'!G1289)</f>
        <v>Select ▼</v>
      </c>
      <c r="N255" s="3" t="str">
        <f>IF('Data Transfer Inputs'!G1330="Blank","",'Data Transfer Inputs'!G1330)</f>
        <v/>
      </c>
      <c r="O255" s="3" t="str">
        <f>IF('Data Transfer Inputs'!G1371="Blank","",'Data Transfer Inputs'!G1371)</f>
        <v/>
      </c>
      <c r="P255" s="3" t="str">
        <f>IF('Data Transfer Inputs'!G1412="Blank","",'Data Transfer Inputs'!G1412)</f>
        <v/>
      </c>
      <c r="Q255" s="32" t="str">
        <f>IF('Data Transfer Inputs'!G1454="Blank","",'Data Transfer Inputs'!G1454)</f>
        <v>Select ▼</v>
      </c>
      <c r="R255" s="3" t="str">
        <f>IF('Data Transfer Inputs'!G1495="Blank","",'Data Transfer Inputs'!G1495)</f>
        <v/>
      </c>
      <c r="S255" s="3" t="str">
        <f>IF('Data Transfer Inputs'!G1536="Blank","",'Data Transfer Inputs'!G1536)</f>
        <v/>
      </c>
      <c r="T255" s="3" t="str">
        <f>IF('Data Transfer Inputs'!G1577="Blank","",'Data Transfer Inputs'!G1577)</f>
        <v/>
      </c>
    </row>
    <row r="256" spans="1:20" x14ac:dyDescent="0.2">
      <c r="A256" s="622">
        <f t="shared" si="22"/>
        <v>0</v>
      </c>
      <c r="B256" s="913"/>
      <c r="C256" s="25" t="str">
        <f>IF('Data Transfer Inputs'!G877="Blank","Comp 15",'Data Transfer Inputs'!G877)</f>
        <v>Comp 15</v>
      </c>
      <c r="D256" s="32" t="str">
        <f>IF('Data Transfer Inputs'!G918="Blank","",'Data Transfer Inputs'!G918)</f>
        <v>Select ▼</v>
      </c>
      <c r="E256" s="32" t="str">
        <f>IF('Data Transfer Inputs'!G960="Blank","",'Data Transfer Inputs'!G960)</f>
        <v>Select ▼</v>
      </c>
      <c r="F256" s="3" t="str">
        <f>IF('Data Transfer Inputs'!G1001="Blank","",'Data Transfer Inputs'!G1001)</f>
        <v/>
      </c>
      <c r="G256" s="3" t="str">
        <f>IF('Data Transfer Inputs'!G1042="Blank","",'Data Transfer Inputs'!G1042)</f>
        <v/>
      </c>
      <c r="H256" s="3" t="str">
        <f>IF('Data Transfer Inputs'!G1083="Blank","",'Data Transfer Inputs'!G1083)</f>
        <v/>
      </c>
      <c r="I256" s="32" t="str">
        <f>IF('Data Transfer Inputs'!G1125="Blank","",'Data Transfer Inputs'!G1125)</f>
        <v>Select ▼</v>
      </c>
      <c r="J256" s="3" t="str">
        <f>IF('Data Transfer Inputs'!G1166="Blank","",'Data Transfer Inputs'!G1166)</f>
        <v/>
      </c>
      <c r="K256" s="3" t="str">
        <f>IF('Data Transfer Inputs'!G1207="Blank","",'Data Transfer Inputs'!G1207)</f>
        <v/>
      </c>
      <c r="L256" s="3" t="str">
        <f>IF('Data Transfer Inputs'!G1248="Blank","",'Data Transfer Inputs'!G1248)</f>
        <v/>
      </c>
      <c r="M256" s="32" t="str">
        <f>IF('Data Transfer Inputs'!G1290="Blank","",'Data Transfer Inputs'!G1290)</f>
        <v>Select ▼</v>
      </c>
      <c r="N256" s="3" t="str">
        <f>IF('Data Transfer Inputs'!G1331="Blank","",'Data Transfer Inputs'!G1331)</f>
        <v/>
      </c>
      <c r="O256" s="3" t="str">
        <f>IF('Data Transfer Inputs'!G1372="Blank","",'Data Transfer Inputs'!G1372)</f>
        <v/>
      </c>
      <c r="P256" s="3" t="str">
        <f>IF('Data Transfer Inputs'!G1413="Blank","",'Data Transfer Inputs'!G1413)</f>
        <v/>
      </c>
      <c r="Q256" s="32" t="str">
        <f>IF('Data Transfer Inputs'!G1455="Blank","",'Data Transfer Inputs'!G1455)</f>
        <v>Select ▼</v>
      </c>
      <c r="R256" s="3" t="str">
        <f>IF('Data Transfer Inputs'!G1496="Blank","",'Data Transfer Inputs'!G1496)</f>
        <v/>
      </c>
      <c r="S256" s="3" t="str">
        <f>IF('Data Transfer Inputs'!G1537="Blank","",'Data Transfer Inputs'!G1537)</f>
        <v/>
      </c>
      <c r="T256" s="3" t="str">
        <f>IF('Data Transfer Inputs'!G1578="Blank","",'Data Transfer Inputs'!G1578)</f>
        <v/>
      </c>
    </row>
    <row r="257" spans="1:20" x14ac:dyDescent="0.2">
      <c r="A257" s="622">
        <f t="shared" si="22"/>
        <v>0</v>
      </c>
      <c r="B257" s="913"/>
      <c r="C257" s="25" t="str">
        <f>IF('Data Transfer Inputs'!G878="Blank","Comp 16",'Data Transfer Inputs'!G878)</f>
        <v>Comp 16</v>
      </c>
      <c r="D257" s="32" t="str">
        <f>IF('Data Transfer Inputs'!G919="Blank","",'Data Transfer Inputs'!G919)</f>
        <v>Select ▼</v>
      </c>
      <c r="E257" s="32" t="str">
        <f>IF('Data Transfer Inputs'!G961="Blank","",'Data Transfer Inputs'!G961)</f>
        <v>Select ▼</v>
      </c>
      <c r="F257" s="3" t="str">
        <f>IF('Data Transfer Inputs'!G1002="Blank","",'Data Transfer Inputs'!G1002)</f>
        <v/>
      </c>
      <c r="G257" s="3" t="str">
        <f>IF('Data Transfer Inputs'!G1043="Blank","",'Data Transfer Inputs'!G1043)</f>
        <v/>
      </c>
      <c r="H257" s="3" t="str">
        <f>IF('Data Transfer Inputs'!G1084="Blank","",'Data Transfer Inputs'!G1084)</f>
        <v/>
      </c>
      <c r="I257" s="32" t="str">
        <f>IF('Data Transfer Inputs'!G1126="Blank","",'Data Transfer Inputs'!G1126)</f>
        <v>Select ▼</v>
      </c>
      <c r="J257" s="3" t="str">
        <f>IF('Data Transfer Inputs'!G1167="Blank","",'Data Transfer Inputs'!G1167)</f>
        <v/>
      </c>
      <c r="K257" s="3" t="str">
        <f>IF('Data Transfer Inputs'!G1208="Blank","",'Data Transfer Inputs'!G1208)</f>
        <v/>
      </c>
      <c r="L257" s="3" t="str">
        <f>IF('Data Transfer Inputs'!G1249="Blank","",'Data Transfer Inputs'!G1249)</f>
        <v/>
      </c>
      <c r="M257" s="32" t="str">
        <f>IF('Data Transfer Inputs'!G1291="Blank","",'Data Transfer Inputs'!G1291)</f>
        <v>Select ▼</v>
      </c>
      <c r="N257" s="3" t="str">
        <f>IF('Data Transfer Inputs'!G1332="Blank","",'Data Transfer Inputs'!G1332)</f>
        <v/>
      </c>
      <c r="O257" s="3" t="str">
        <f>IF('Data Transfer Inputs'!G1373="Blank","",'Data Transfer Inputs'!G1373)</f>
        <v/>
      </c>
      <c r="P257" s="3" t="str">
        <f>IF('Data Transfer Inputs'!G1414="Blank","",'Data Transfer Inputs'!G1414)</f>
        <v/>
      </c>
      <c r="Q257" s="32" t="str">
        <f>IF('Data Transfer Inputs'!G1456="Blank","",'Data Transfer Inputs'!G1456)</f>
        <v>Select ▼</v>
      </c>
      <c r="R257" s="3" t="str">
        <f>IF('Data Transfer Inputs'!G1497="Blank","",'Data Transfer Inputs'!G1497)</f>
        <v/>
      </c>
      <c r="S257" s="3" t="str">
        <f>IF('Data Transfer Inputs'!G1538="Blank","",'Data Transfer Inputs'!G1538)</f>
        <v/>
      </c>
      <c r="T257" s="3" t="str">
        <f>IF('Data Transfer Inputs'!G1579="Blank","",'Data Transfer Inputs'!G1579)</f>
        <v/>
      </c>
    </row>
    <row r="258" spans="1:20" x14ac:dyDescent="0.2">
      <c r="A258" s="622">
        <f t="shared" si="22"/>
        <v>0</v>
      </c>
      <c r="B258" s="913"/>
      <c r="C258" s="25" t="str">
        <f>IF('Data Transfer Inputs'!G879="Blank","Comp 17",'Data Transfer Inputs'!G879)</f>
        <v>Comp 17</v>
      </c>
      <c r="D258" s="32" t="str">
        <f>IF('Data Transfer Inputs'!G920="Blank","",'Data Transfer Inputs'!G920)</f>
        <v>Select ▼</v>
      </c>
      <c r="E258" s="32" t="str">
        <f>IF('Data Transfer Inputs'!G962="Blank","",'Data Transfer Inputs'!G962)</f>
        <v>Select ▼</v>
      </c>
      <c r="F258" s="3" t="str">
        <f>IF('Data Transfer Inputs'!G1003="Blank","",'Data Transfer Inputs'!G1003)</f>
        <v/>
      </c>
      <c r="G258" s="3" t="str">
        <f>IF('Data Transfer Inputs'!G1044="Blank","",'Data Transfer Inputs'!G1044)</f>
        <v/>
      </c>
      <c r="H258" s="3" t="str">
        <f>IF('Data Transfer Inputs'!G1085="Blank","",'Data Transfer Inputs'!G1085)</f>
        <v/>
      </c>
      <c r="I258" s="32" t="str">
        <f>IF('Data Transfer Inputs'!G1127="Blank","",'Data Transfer Inputs'!G1127)</f>
        <v>Select ▼</v>
      </c>
      <c r="J258" s="3" t="str">
        <f>IF('Data Transfer Inputs'!G1168="Blank","",'Data Transfer Inputs'!G1168)</f>
        <v/>
      </c>
      <c r="K258" s="3" t="str">
        <f>IF('Data Transfer Inputs'!G1209="Blank","",'Data Transfer Inputs'!G1209)</f>
        <v/>
      </c>
      <c r="L258" s="3" t="str">
        <f>IF('Data Transfer Inputs'!G1250="Blank","",'Data Transfer Inputs'!G1250)</f>
        <v/>
      </c>
      <c r="M258" s="32" t="str">
        <f>IF('Data Transfer Inputs'!G1292="Blank","",'Data Transfer Inputs'!G1292)</f>
        <v>Select ▼</v>
      </c>
      <c r="N258" s="3" t="str">
        <f>IF('Data Transfer Inputs'!G1333="Blank","",'Data Transfer Inputs'!G1333)</f>
        <v/>
      </c>
      <c r="O258" s="3" t="str">
        <f>IF('Data Transfer Inputs'!G1374="Blank","",'Data Transfer Inputs'!G1374)</f>
        <v/>
      </c>
      <c r="P258" s="3" t="str">
        <f>IF('Data Transfer Inputs'!G1415="Blank","",'Data Transfer Inputs'!G1415)</f>
        <v/>
      </c>
      <c r="Q258" s="32" t="str">
        <f>IF('Data Transfer Inputs'!G1457="Blank","",'Data Transfer Inputs'!G1457)</f>
        <v>Select ▼</v>
      </c>
      <c r="R258" s="3" t="str">
        <f>IF('Data Transfer Inputs'!G1498="Blank","",'Data Transfer Inputs'!G1498)</f>
        <v/>
      </c>
      <c r="S258" s="3" t="str">
        <f>IF('Data Transfer Inputs'!G1539="Blank","",'Data Transfer Inputs'!G1539)</f>
        <v/>
      </c>
      <c r="T258" s="3" t="str">
        <f>IF('Data Transfer Inputs'!G1580="Blank","",'Data Transfer Inputs'!G1580)</f>
        <v/>
      </c>
    </row>
    <row r="259" spans="1:20" x14ac:dyDescent="0.2">
      <c r="A259" s="622">
        <f t="shared" si="22"/>
        <v>0</v>
      </c>
      <c r="B259" s="913"/>
      <c r="C259" s="25" t="str">
        <f>IF('Data Transfer Inputs'!G880="Blank","Comp 18",'Data Transfer Inputs'!G880)</f>
        <v>Comp 18</v>
      </c>
      <c r="D259" s="32" t="str">
        <f>IF('Data Transfer Inputs'!G921="Blank","",'Data Transfer Inputs'!G921)</f>
        <v>Select ▼</v>
      </c>
      <c r="E259" s="32" t="str">
        <f>IF('Data Transfer Inputs'!G963="Blank","",'Data Transfer Inputs'!G963)</f>
        <v>Select ▼</v>
      </c>
      <c r="F259" s="3" t="str">
        <f>IF('Data Transfer Inputs'!G1004="Blank","",'Data Transfer Inputs'!G1004)</f>
        <v/>
      </c>
      <c r="G259" s="3" t="str">
        <f>IF('Data Transfer Inputs'!G1045="Blank","",'Data Transfer Inputs'!G1045)</f>
        <v/>
      </c>
      <c r="H259" s="3" t="str">
        <f>IF('Data Transfer Inputs'!G1086="Blank","",'Data Transfer Inputs'!G1086)</f>
        <v/>
      </c>
      <c r="I259" s="32" t="str">
        <f>IF('Data Transfer Inputs'!G1128="Blank","",'Data Transfer Inputs'!G1128)</f>
        <v>Select ▼</v>
      </c>
      <c r="J259" s="3" t="str">
        <f>IF('Data Transfer Inputs'!G1169="Blank","",'Data Transfer Inputs'!G1169)</f>
        <v/>
      </c>
      <c r="K259" s="3" t="str">
        <f>IF('Data Transfer Inputs'!G1210="Blank","",'Data Transfer Inputs'!G1210)</f>
        <v/>
      </c>
      <c r="L259" s="3" t="str">
        <f>IF('Data Transfer Inputs'!G1251="Blank","",'Data Transfer Inputs'!G1251)</f>
        <v/>
      </c>
      <c r="M259" s="32" t="str">
        <f>IF('Data Transfer Inputs'!G1293="Blank","",'Data Transfer Inputs'!G1293)</f>
        <v>Select ▼</v>
      </c>
      <c r="N259" s="3" t="str">
        <f>IF('Data Transfer Inputs'!G1334="Blank","",'Data Transfer Inputs'!G1334)</f>
        <v/>
      </c>
      <c r="O259" s="3" t="str">
        <f>IF('Data Transfer Inputs'!G1375="Blank","",'Data Transfer Inputs'!G1375)</f>
        <v/>
      </c>
      <c r="P259" s="3" t="str">
        <f>IF('Data Transfer Inputs'!G1416="Blank","",'Data Transfer Inputs'!G1416)</f>
        <v/>
      </c>
      <c r="Q259" s="32" t="str">
        <f>IF('Data Transfer Inputs'!G1458="Blank","",'Data Transfer Inputs'!G1458)</f>
        <v>Select ▼</v>
      </c>
      <c r="R259" s="3" t="str">
        <f>IF('Data Transfer Inputs'!G1499="Blank","",'Data Transfer Inputs'!G1499)</f>
        <v/>
      </c>
      <c r="S259" s="3" t="str">
        <f>IF('Data Transfer Inputs'!G1540="Blank","",'Data Transfer Inputs'!G1540)</f>
        <v/>
      </c>
      <c r="T259" s="3" t="str">
        <f>IF('Data Transfer Inputs'!G1581="Blank","",'Data Transfer Inputs'!G1581)</f>
        <v/>
      </c>
    </row>
    <row r="260" spans="1:20" x14ac:dyDescent="0.2">
      <c r="A260" s="622">
        <f t="shared" si="22"/>
        <v>0</v>
      </c>
      <c r="B260" s="913"/>
      <c r="C260" s="25" t="str">
        <f>IF('Data Transfer Inputs'!G881="Blank","Comp 19",'Data Transfer Inputs'!G881)</f>
        <v>Comp 19</v>
      </c>
      <c r="D260" s="32" t="str">
        <f>IF('Data Transfer Inputs'!G922="Blank","",'Data Transfer Inputs'!G922)</f>
        <v>Select ▼</v>
      </c>
      <c r="E260" s="32" t="str">
        <f>IF('Data Transfer Inputs'!G964="Blank","",'Data Transfer Inputs'!G964)</f>
        <v>Select ▼</v>
      </c>
      <c r="F260" s="3" t="str">
        <f>IF('Data Transfer Inputs'!G1005="Blank","",'Data Transfer Inputs'!G1005)</f>
        <v/>
      </c>
      <c r="G260" s="3" t="str">
        <f>IF('Data Transfer Inputs'!G1046="Blank","",'Data Transfer Inputs'!G1046)</f>
        <v/>
      </c>
      <c r="H260" s="3" t="str">
        <f>IF('Data Transfer Inputs'!G1087="Blank","",'Data Transfer Inputs'!G1087)</f>
        <v/>
      </c>
      <c r="I260" s="32" t="str">
        <f>IF('Data Transfer Inputs'!G1129="Blank","",'Data Transfer Inputs'!G1129)</f>
        <v>Select ▼</v>
      </c>
      <c r="J260" s="3" t="str">
        <f>IF('Data Transfer Inputs'!G1170="Blank","",'Data Transfer Inputs'!G1170)</f>
        <v/>
      </c>
      <c r="K260" s="3" t="str">
        <f>IF('Data Transfer Inputs'!G1211="Blank","",'Data Transfer Inputs'!G1211)</f>
        <v/>
      </c>
      <c r="L260" s="3" t="str">
        <f>IF('Data Transfer Inputs'!G1252="Blank","",'Data Transfer Inputs'!G1252)</f>
        <v/>
      </c>
      <c r="M260" s="32" t="str">
        <f>IF('Data Transfer Inputs'!G1294="Blank","",'Data Transfer Inputs'!G1294)</f>
        <v>Select ▼</v>
      </c>
      <c r="N260" s="3" t="str">
        <f>IF('Data Transfer Inputs'!G1335="Blank","",'Data Transfer Inputs'!G1335)</f>
        <v/>
      </c>
      <c r="O260" s="3" t="str">
        <f>IF('Data Transfer Inputs'!G1376="Blank","",'Data Transfer Inputs'!G1376)</f>
        <v/>
      </c>
      <c r="P260" s="3" t="str">
        <f>IF('Data Transfer Inputs'!G1417="Blank","",'Data Transfer Inputs'!G1417)</f>
        <v/>
      </c>
      <c r="Q260" s="32" t="str">
        <f>IF('Data Transfer Inputs'!G1459="Blank","",'Data Transfer Inputs'!G1459)</f>
        <v>Select ▼</v>
      </c>
      <c r="R260" s="3" t="str">
        <f>IF('Data Transfer Inputs'!G1500="Blank","",'Data Transfer Inputs'!G1500)</f>
        <v/>
      </c>
      <c r="S260" s="3" t="str">
        <f>IF('Data Transfer Inputs'!G1541="Blank","",'Data Transfer Inputs'!G1541)</f>
        <v/>
      </c>
      <c r="T260" s="3" t="str">
        <f>IF('Data Transfer Inputs'!G1582="Blank","",'Data Transfer Inputs'!G1582)</f>
        <v/>
      </c>
    </row>
    <row r="261" spans="1:20" x14ac:dyDescent="0.2">
      <c r="A261" s="622">
        <f t="shared" si="22"/>
        <v>0</v>
      </c>
      <c r="B261" s="913"/>
      <c r="C261" s="25" t="str">
        <f>IF('Data Transfer Inputs'!G882="Blank","Comp 20",'Data Transfer Inputs'!G882)</f>
        <v>Comp 20</v>
      </c>
      <c r="D261" s="32" t="str">
        <f>IF('Data Transfer Inputs'!G923="Blank","",'Data Transfer Inputs'!G923)</f>
        <v>Select ▼</v>
      </c>
      <c r="E261" s="32" t="str">
        <f>IF('Data Transfer Inputs'!G965="Blank","",'Data Transfer Inputs'!G965)</f>
        <v>Select ▼</v>
      </c>
      <c r="F261" s="3" t="str">
        <f>IF('Data Transfer Inputs'!G1006="Blank","",'Data Transfer Inputs'!G1006)</f>
        <v/>
      </c>
      <c r="G261" s="3" t="str">
        <f>IF('Data Transfer Inputs'!G1047="Blank","",'Data Transfer Inputs'!G1047)</f>
        <v/>
      </c>
      <c r="H261" s="3" t="str">
        <f>IF('Data Transfer Inputs'!G1088="Blank","",'Data Transfer Inputs'!G1088)</f>
        <v/>
      </c>
      <c r="I261" s="32" t="str">
        <f>IF('Data Transfer Inputs'!G1130="Blank","",'Data Transfer Inputs'!G1130)</f>
        <v>Select ▼</v>
      </c>
      <c r="J261" s="3" t="str">
        <f>IF('Data Transfer Inputs'!G1171="Blank","",'Data Transfer Inputs'!G1171)</f>
        <v/>
      </c>
      <c r="K261" s="3" t="str">
        <f>IF('Data Transfer Inputs'!G1212="Blank","",'Data Transfer Inputs'!G1212)</f>
        <v/>
      </c>
      <c r="L261" s="3" t="str">
        <f>IF('Data Transfer Inputs'!G1253="Blank","",'Data Transfer Inputs'!G1253)</f>
        <v/>
      </c>
      <c r="M261" s="32" t="str">
        <f>IF('Data Transfer Inputs'!G1295="Blank","",'Data Transfer Inputs'!G1295)</f>
        <v>Select ▼</v>
      </c>
      <c r="N261" s="3" t="str">
        <f>IF('Data Transfer Inputs'!G1336="Blank","",'Data Transfer Inputs'!G1336)</f>
        <v/>
      </c>
      <c r="O261" s="3" t="str">
        <f>IF('Data Transfer Inputs'!G1377="Blank","",'Data Transfer Inputs'!G1377)</f>
        <v/>
      </c>
      <c r="P261" s="3" t="str">
        <f>IF('Data Transfer Inputs'!G1418="Blank","",'Data Transfer Inputs'!G1418)</f>
        <v/>
      </c>
      <c r="Q261" s="32" t="str">
        <f>IF('Data Transfer Inputs'!G1460="Blank","",'Data Transfer Inputs'!G1460)</f>
        <v>Select ▼</v>
      </c>
      <c r="R261" s="3" t="str">
        <f>IF('Data Transfer Inputs'!G1501="Blank","",'Data Transfer Inputs'!G1501)</f>
        <v/>
      </c>
      <c r="S261" s="3" t="str">
        <f>IF('Data Transfer Inputs'!G1542="Blank","",'Data Transfer Inputs'!G1542)</f>
        <v/>
      </c>
      <c r="T261" s="3" t="str">
        <f>IF('Data Transfer Inputs'!G1583="Blank","",'Data Transfer Inputs'!G1583)</f>
        <v/>
      </c>
    </row>
    <row r="262" spans="1:20" x14ac:dyDescent="0.2">
      <c r="A262" s="622">
        <f t="shared" si="22"/>
        <v>0</v>
      </c>
      <c r="B262" s="913"/>
      <c r="C262" s="25" t="str">
        <f>IF('Data Transfer Inputs'!G883="Blank","Comp 21",'Data Transfer Inputs'!G883)</f>
        <v>Comp 21</v>
      </c>
      <c r="D262" s="32" t="str">
        <f>IF('Data Transfer Inputs'!G924="Blank","",'Data Transfer Inputs'!G924)</f>
        <v>Select ▼</v>
      </c>
      <c r="E262" s="32" t="str">
        <f>IF('Data Transfer Inputs'!G966="Blank","",'Data Transfer Inputs'!G966)</f>
        <v>Select ▼</v>
      </c>
      <c r="F262" s="3" t="str">
        <f>IF('Data Transfer Inputs'!G1007="Blank","",'Data Transfer Inputs'!G1007)</f>
        <v/>
      </c>
      <c r="G262" s="3" t="str">
        <f>IF('Data Transfer Inputs'!G1048="Blank","",'Data Transfer Inputs'!G1048)</f>
        <v/>
      </c>
      <c r="H262" s="3" t="str">
        <f>IF('Data Transfer Inputs'!G1089="Blank","",'Data Transfer Inputs'!G1089)</f>
        <v/>
      </c>
      <c r="I262" s="32" t="str">
        <f>IF('Data Transfer Inputs'!G1131="Blank","",'Data Transfer Inputs'!G1131)</f>
        <v>Select ▼</v>
      </c>
      <c r="J262" s="3" t="str">
        <f>IF('Data Transfer Inputs'!G1172="Blank","",'Data Transfer Inputs'!G1172)</f>
        <v/>
      </c>
      <c r="K262" s="3" t="str">
        <f>IF('Data Transfer Inputs'!G1213="Blank","",'Data Transfer Inputs'!G1213)</f>
        <v/>
      </c>
      <c r="L262" s="3" t="str">
        <f>IF('Data Transfer Inputs'!G1254="Blank","",'Data Transfer Inputs'!G1254)</f>
        <v/>
      </c>
      <c r="M262" s="32" t="str">
        <f>IF('Data Transfer Inputs'!G1296="Blank","",'Data Transfer Inputs'!G1296)</f>
        <v>Select ▼</v>
      </c>
      <c r="N262" s="3" t="str">
        <f>IF('Data Transfer Inputs'!G1337="Blank","",'Data Transfer Inputs'!G1337)</f>
        <v/>
      </c>
      <c r="O262" s="3" t="str">
        <f>IF('Data Transfer Inputs'!G1378="Blank","",'Data Transfer Inputs'!G1378)</f>
        <v/>
      </c>
      <c r="P262" s="3" t="str">
        <f>IF('Data Transfer Inputs'!G1419="Blank","",'Data Transfer Inputs'!G1419)</f>
        <v/>
      </c>
      <c r="Q262" s="32" t="str">
        <f>IF('Data Transfer Inputs'!G1461="Blank","",'Data Transfer Inputs'!G1461)</f>
        <v>Select ▼</v>
      </c>
      <c r="R262" s="3" t="str">
        <f>IF('Data Transfer Inputs'!G1502="Blank","",'Data Transfer Inputs'!G1502)</f>
        <v/>
      </c>
      <c r="S262" s="3" t="str">
        <f>IF('Data Transfer Inputs'!G1543="Blank","",'Data Transfer Inputs'!G1543)</f>
        <v/>
      </c>
      <c r="T262" s="3" t="str">
        <f>IF('Data Transfer Inputs'!G1584="Blank","",'Data Transfer Inputs'!G1584)</f>
        <v/>
      </c>
    </row>
    <row r="263" spans="1:20" x14ac:dyDescent="0.2">
      <c r="A263" s="622">
        <f t="shared" si="22"/>
        <v>0</v>
      </c>
      <c r="B263" s="913"/>
      <c r="C263" s="25" t="str">
        <f>IF('Data Transfer Inputs'!G884="Blank","Comp 22",'Data Transfer Inputs'!G884)</f>
        <v>Comp 22</v>
      </c>
      <c r="D263" s="32" t="str">
        <f>IF('Data Transfer Inputs'!G925="Blank","",'Data Transfer Inputs'!G925)</f>
        <v>Select ▼</v>
      </c>
      <c r="E263" s="32" t="str">
        <f>IF('Data Transfer Inputs'!G967="Blank","",'Data Transfer Inputs'!G967)</f>
        <v>Select ▼</v>
      </c>
      <c r="F263" s="3" t="str">
        <f>IF('Data Transfer Inputs'!G1008="Blank","",'Data Transfer Inputs'!G1008)</f>
        <v/>
      </c>
      <c r="G263" s="3" t="str">
        <f>IF('Data Transfer Inputs'!G1049="Blank","",'Data Transfer Inputs'!G1049)</f>
        <v/>
      </c>
      <c r="H263" s="3" t="str">
        <f>IF('Data Transfer Inputs'!G1090="Blank","",'Data Transfer Inputs'!G1090)</f>
        <v/>
      </c>
      <c r="I263" s="32" t="str">
        <f>IF('Data Transfer Inputs'!G1132="Blank","",'Data Transfer Inputs'!G1132)</f>
        <v>Select ▼</v>
      </c>
      <c r="J263" s="3" t="str">
        <f>IF('Data Transfer Inputs'!G1173="Blank","",'Data Transfer Inputs'!G1173)</f>
        <v/>
      </c>
      <c r="K263" s="3" t="str">
        <f>IF('Data Transfer Inputs'!G1214="Blank","",'Data Transfer Inputs'!G1214)</f>
        <v/>
      </c>
      <c r="L263" s="3" t="str">
        <f>IF('Data Transfer Inputs'!G1255="Blank","",'Data Transfer Inputs'!G1255)</f>
        <v/>
      </c>
      <c r="M263" s="32" t="str">
        <f>IF('Data Transfer Inputs'!G1297="Blank","",'Data Transfer Inputs'!G1297)</f>
        <v>Select ▼</v>
      </c>
      <c r="N263" s="3" t="str">
        <f>IF('Data Transfer Inputs'!G1338="Blank","",'Data Transfer Inputs'!G1338)</f>
        <v/>
      </c>
      <c r="O263" s="3" t="str">
        <f>IF('Data Transfer Inputs'!G1379="Blank","",'Data Transfer Inputs'!G1379)</f>
        <v/>
      </c>
      <c r="P263" s="3" t="str">
        <f>IF('Data Transfer Inputs'!G1420="Blank","",'Data Transfer Inputs'!G1420)</f>
        <v/>
      </c>
      <c r="Q263" s="32" t="str">
        <f>IF('Data Transfer Inputs'!G1462="Blank","",'Data Transfer Inputs'!G1462)</f>
        <v>Select ▼</v>
      </c>
      <c r="R263" s="3" t="str">
        <f>IF('Data Transfer Inputs'!G1503="Blank","",'Data Transfer Inputs'!G1503)</f>
        <v/>
      </c>
      <c r="S263" s="3" t="str">
        <f>IF('Data Transfer Inputs'!G1544="Blank","",'Data Transfer Inputs'!G1544)</f>
        <v/>
      </c>
      <c r="T263" s="3" t="str">
        <f>IF('Data Transfer Inputs'!G1585="Blank","",'Data Transfer Inputs'!G1585)</f>
        <v/>
      </c>
    </row>
    <row r="264" spans="1:20" x14ac:dyDescent="0.2">
      <c r="A264" s="622">
        <f t="shared" si="22"/>
        <v>0</v>
      </c>
      <c r="B264" s="913"/>
      <c r="C264" s="25" t="str">
        <f>IF('Data Transfer Inputs'!G885="Blank","Comp 23",'Data Transfer Inputs'!G885)</f>
        <v>Comp 23</v>
      </c>
      <c r="D264" s="32" t="str">
        <f>IF('Data Transfer Inputs'!G926="Blank","",'Data Transfer Inputs'!G926)</f>
        <v>Select ▼</v>
      </c>
      <c r="E264" s="32" t="str">
        <f>IF('Data Transfer Inputs'!G968="Blank","",'Data Transfer Inputs'!G968)</f>
        <v>Select ▼</v>
      </c>
      <c r="F264" s="3" t="str">
        <f>IF('Data Transfer Inputs'!G1009="Blank","",'Data Transfer Inputs'!G1009)</f>
        <v/>
      </c>
      <c r="G264" s="3" t="str">
        <f>IF('Data Transfer Inputs'!G1050="Blank","",'Data Transfer Inputs'!G1050)</f>
        <v/>
      </c>
      <c r="H264" s="3" t="str">
        <f>IF('Data Transfer Inputs'!G1091="Blank","",'Data Transfer Inputs'!G1091)</f>
        <v/>
      </c>
      <c r="I264" s="32" t="str">
        <f>IF('Data Transfer Inputs'!G1133="Blank","",'Data Transfer Inputs'!G1133)</f>
        <v>Select ▼</v>
      </c>
      <c r="J264" s="3" t="str">
        <f>IF('Data Transfer Inputs'!G1174="Blank","",'Data Transfer Inputs'!G1174)</f>
        <v/>
      </c>
      <c r="K264" s="3" t="str">
        <f>IF('Data Transfer Inputs'!G1215="Blank","",'Data Transfer Inputs'!G1215)</f>
        <v/>
      </c>
      <c r="L264" s="3" t="str">
        <f>IF('Data Transfer Inputs'!G1256="Blank","",'Data Transfer Inputs'!G1256)</f>
        <v/>
      </c>
      <c r="M264" s="32" t="str">
        <f>IF('Data Transfer Inputs'!G1298="Blank","",'Data Transfer Inputs'!G1298)</f>
        <v>Select ▼</v>
      </c>
      <c r="N264" s="3" t="str">
        <f>IF('Data Transfer Inputs'!G1339="Blank","",'Data Transfer Inputs'!G1339)</f>
        <v/>
      </c>
      <c r="O264" s="3" t="str">
        <f>IF('Data Transfer Inputs'!G1380="Blank","",'Data Transfer Inputs'!G1380)</f>
        <v/>
      </c>
      <c r="P264" s="3" t="str">
        <f>IF('Data Transfer Inputs'!G1421="Blank","",'Data Transfer Inputs'!G1421)</f>
        <v/>
      </c>
      <c r="Q264" s="32" t="str">
        <f>IF('Data Transfer Inputs'!G1463="Blank","",'Data Transfer Inputs'!G1463)</f>
        <v>Select ▼</v>
      </c>
      <c r="R264" s="3" t="str">
        <f>IF('Data Transfer Inputs'!G1504="Blank","",'Data Transfer Inputs'!G1504)</f>
        <v/>
      </c>
      <c r="S264" s="3" t="str">
        <f>IF('Data Transfer Inputs'!G1545="Blank","",'Data Transfer Inputs'!G1545)</f>
        <v/>
      </c>
      <c r="T264" s="3" t="str">
        <f>IF('Data Transfer Inputs'!G1586="Blank","",'Data Transfer Inputs'!G1586)</f>
        <v/>
      </c>
    </row>
    <row r="265" spans="1:20" x14ac:dyDescent="0.2">
      <c r="A265" s="622">
        <f t="shared" si="22"/>
        <v>0</v>
      </c>
      <c r="B265" s="913"/>
      <c r="C265" s="25" t="str">
        <f>IF('Data Transfer Inputs'!G886="Blank","Comp 24",'Data Transfer Inputs'!G886)</f>
        <v>Comp 24</v>
      </c>
      <c r="D265" s="32" t="str">
        <f>IF('Data Transfer Inputs'!G927="Blank","",'Data Transfer Inputs'!G927)</f>
        <v>Select ▼</v>
      </c>
      <c r="E265" s="32" t="str">
        <f>IF('Data Transfer Inputs'!G969="Blank","",'Data Transfer Inputs'!G969)</f>
        <v>Select ▼</v>
      </c>
      <c r="F265" s="3" t="str">
        <f>IF('Data Transfer Inputs'!G1010="Blank","",'Data Transfer Inputs'!G1010)</f>
        <v/>
      </c>
      <c r="G265" s="3" t="str">
        <f>IF('Data Transfer Inputs'!G1051="Blank","",'Data Transfer Inputs'!G1051)</f>
        <v/>
      </c>
      <c r="H265" s="3" t="str">
        <f>IF('Data Transfer Inputs'!G1092="Blank","",'Data Transfer Inputs'!G1092)</f>
        <v/>
      </c>
      <c r="I265" s="32" t="str">
        <f>IF('Data Transfer Inputs'!G1134="Blank","",'Data Transfer Inputs'!G1134)</f>
        <v>Select ▼</v>
      </c>
      <c r="J265" s="3" t="str">
        <f>IF('Data Transfer Inputs'!G1175="Blank","",'Data Transfer Inputs'!G1175)</f>
        <v/>
      </c>
      <c r="K265" s="3" t="str">
        <f>IF('Data Transfer Inputs'!G1216="Blank","",'Data Transfer Inputs'!G1216)</f>
        <v/>
      </c>
      <c r="L265" s="3" t="str">
        <f>IF('Data Transfer Inputs'!G1257="Blank","",'Data Transfer Inputs'!G1257)</f>
        <v/>
      </c>
      <c r="M265" s="32" t="str">
        <f>IF('Data Transfer Inputs'!G1299="Blank","",'Data Transfer Inputs'!G1299)</f>
        <v>Select ▼</v>
      </c>
      <c r="N265" s="3" t="str">
        <f>IF('Data Transfer Inputs'!G1340="Blank","",'Data Transfer Inputs'!G1340)</f>
        <v/>
      </c>
      <c r="O265" s="3" t="str">
        <f>IF('Data Transfer Inputs'!G1381="Blank","",'Data Transfer Inputs'!G1381)</f>
        <v/>
      </c>
      <c r="P265" s="3" t="str">
        <f>IF('Data Transfer Inputs'!G1422="Blank","",'Data Transfer Inputs'!G1422)</f>
        <v/>
      </c>
      <c r="Q265" s="32" t="str">
        <f>IF('Data Transfer Inputs'!G1464="Blank","",'Data Transfer Inputs'!G1464)</f>
        <v>Select ▼</v>
      </c>
      <c r="R265" s="3" t="str">
        <f>IF('Data Transfer Inputs'!G1505="Blank","",'Data Transfer Inputs'!G1505)</f>
        <v/>
      </c>
      <c r="S265" s="3" t="str">
        <f>IF('Data Transfer Inputs'!G1546="Blank","",'Data Transfer Inputs'!G1546)</f>
        <v/>
      </c>
      <c r="T265" s="3" t="str">
        <f>IF('Data Transfer Inputs'!G1587="Blank","",'Data Transfer Inputs'!G1587)</f>
        <v/>
      </c>
    </row>
    <row r="266" spans="1:20" x14ac:dyDescent="0.2">
      <c r="A266" s="622">
        <f t="shared" si="22"/>
        <v>0</v>
      </c>
      <c r="B266" s="913"/>
      <c r="C266" s="25" t="str">
        <f>IF('Data Transfer Inputs'!G887="Blank","Comp 25",'Data Transfer Inputs'!G887)</f>
        <v>Comp 25</v>
      </c>
      <c r="D266" s="32" t="str">
        <f>IF('Data Transfer Inputs'!G928="Blank","",'Data Transfer Inputs'!G928)</f>
        <v>Select ▼</v>
      </c>
      <c r="E266" s="32" t="str">
        <f>IF('Data Transfer Inputs'!G970="Blank","",'Data Transfer Inputs'!G970)</f>
        <v>Select ▼</v>
      </c>
      <c r="F266" s="3" t="str">
        <f>IF('Data Transfer Inputs'!G1011="Blank","",'Data Transfer Inputs'!G1011)</f>
        <v/>
      </c>
      <c r="G266" s="3" t="str">
        <f>IF('Data Transfer Inputs'!G1052="Blank","",'Data Transfer Inputs'!G1052)</f>
        <v/>
      </c>
      <c r="H266" s="3" t="str">
        <f>IF('Data Transfer Inputs'!G1093="Blank","",'Data Transfer Inputs'!G1093)</f>
        <v/>
      </c>
      <c r="I266" s="32" t="str">
        <f>IF('Data Transfer Inputs'!G1135="Blank","",'Data Transfer Inputs'!G1135)</f>
        <v>Select ▼</v>
      </c>
      <c r="J266" s="3" t="str">
        <f>IF('Data Transfer Inputs'!G1176="Blank","",'Data Transfer Inputs'!G1176)</f>
        <v/>
      </c>
      <c r="K266" s="3" t="str">
        <f>IF('Data Transfer Inputs'!G1217="Blank","",'Data Transfer Inputs'!G1217)</f>
        <v/>
      </c>
      <c r="L266" s="3" t="str">
        <f>IF('Data Transfer Inputs'!G1258="Blank","",'Data Transfer Inputs'!G1258)</f>
        <v/>
      </c>
      <c r="M266" s="32" t="str">
        <f>IF('Data Transfer Inputs'!G1300="Blank","",'Data Transfer Inputs'!G1300)</f>
        <v>Select ▼</v>
      </c>
      <c r="N266" s="3" t="str">
        <f>IF('Data Transfer Inputs'!G1341="Blank","",'Data Transfer Inputs'!G1341)</f>
        <v/>
      </c>
      <c r="O266" s="3" t="str">
        <f>IF('Data Transfer Inputs'!G1382="Blank","",'Data Transfer Inputs'!G1382)</f>
        <v/>
      </c>
      <c r="P266" s="3" t="str">
        <f>IF('Data Transfer Inputs'!G1423="Blank","",'Data Transfer Inputs'!G1423)</f>
        <v/>
      </c>
      <c r="Q266" s="32" t="str">
        <f>IF('Data Transfer Inputs'!G1465="Blank","",'Data Transfer Inputs'!G1465)</f>
        <v>Select ▼</v>
      </c>
      <c r="R266" s="3" t="str">
        <f>IF('Data Transfer Inputs'!G1506="Blank","",'Data Transfer Inputs'!G1506)</f>
        <v/>
      </c>
      <c r="S266" s="3" t="str">
        <f>IF('Data Transfer Inputs'!G1547="Blank","",'Data Transfer Inputs'!G1547)</f>
        <v/>
      </c>
      <c r="T266" s="3" t="str">
        <f>IF('Data Transfer Inputs'!G1588="Blank","",'Data Transfer Inputs'!G1588)</f>
        <v/>
      </c>
    </row>
    <row r="267" spans="1:20" x14ac:dyDescent="0.2">
      <c r="A267" s="622">
        <f t="shared" si="22"/>
        <v>0</v>
      </c>
      <c r="B267" s="913"/>
      <c r="C267" s="25" t="str">
        <f>IF('Data Transfer Inputs'!G888="Blank","Comp 26",'Data Transfer Inputs'!G888)</f>
        <v>Comp 26</v>
      </c>
      <c r="D267" s="32" t="str">
        <f>IF('Data Transfer Inputs'!G929="Blank","",'Data Transfer Inputs'!G929)</f>
        <v>Select ▼</v>
      </c>
      <c r="E267" s="32" t="str">
        <f>IF('Data Transfer Inputs'!G971="Blank","",'Data Transfer Inputs'!G971)</f>
        <v>Select ▼</v>
      </c>
      <c r="F267" s="3" t="str">
        <f>IF('Data Transfer Inputs'!G1012="Blank","",'Data Transfer Inputs'!G1012)</f>
        <v/>
      </c>
      <c r="G267" s="3" t="str">
        <f>IF('Data Transfer Inputs'!G1053="Blank","",'Data Transfer Inputs'!G1053)</f>
        <v/>
      </c>
      <c r="H267" s="3" t="str">
        <f>IF('Data Transfer Inputs'!G1094="Blank","",'Data Transfer Inputs'!G1094)</f>
        <v/>
      </c>
      <c r="I267" s="32" t="str">
        <f>IF('Data Transfer Inputs'!G1136="Blank","",'Data Transfer Inputs'!G1136)</f>
        <v>Select ▼</v>
      </c>
      <c r="J267" s="3" t="str">
        <f>IF('Data Transfer Inputs'!G1177="Blank","",'Data Transfer Inputs'!G1177)</f>
        <v/>
      </c>
      <c r="K267" s="3" t="str">
        <f>IF('Data Transfer Inputs'!G1218="Blank","",'Data Transfer Inputs'!G1218)</f>
        <v/>
      </c>
      <c r="L267" s="3" t="str">
        <f>IF('Data Transfer Inputs'!G1259="Blank","",'Data Transfer Inputs'!G1259)</f>
        <v/>
      </c>
      <c r="M267" s="32" t="str">
        <f>IF('Data Transfer Inputs'!G1301="Blank","",'Data Transfer Inputs'!G1301)</f>
        <v>Select ▼</v>
      </c>
      <c r="N267" s="3" t="str">
        <f>IF('Data Transfer Inputs'!G1342="Blank","",'Data Transfer Inputs'!G1342)</f>
        <v/>
      </c>
      <c r="O267" s="3" t="str">
        <f>IF('Data Transfer Inputs'!G1383="Blank","",'Data Transfer Inputs'!G1383)</f>
        <v/>
      </c>
      <c r="P267" s="3" t="str">
        <f>IF('Data Transfer Inputs'!G1424="Blank","",'Data Transfer Inputs'!G1424)</f>
        <v/>
      </c>
      <c r="Q267" s="32" t="str">
        <f>IF('Data Transfer Inputs'!G1466="Blank","",'Data Transfer Inputs'!G1466)</f>
        <v>Select ▼</v>
      </c>
      <c r="R267" s="3" t="str">
        <f>IF('Data Transfer Inputs'!G1507="Blank","",'Data Transfer Inputs'!G1507)</f>
        <v/>
      </c>
      <c r="S267" s="3" t="str">
        <f>IF('Data Transfer Inputs'!G1548="Blank","",'Data Transfer Inputs'!G1548)</f>
        <v/>
      </c>
      <c r="T267" s="3" t="str">
        <f>IF('Data Transfer Inputs'!G1589="Blank","",'Data Transfer Inputs'!G1589)</f>
        <v/>
      </c>
    </row>
    <row r="268" spans="1:20" x14ac:dyDescent="0.2">
      <c r="A268" s="622">
        <f t="shared" si="22"/>
        <v>0</v>
      </c>
      <c r="B268" s="913"/>
      <c r="C268" s="25" t="str">
        <f>IF('Data Transfer Inputs'!G889="Blank","Comp 27",'Data Transfer Inputs'!G889)</f>
        <v>Comp 27</v>
      </c>
      <c r="D268" s="32" t="str">
        <f>IF('Data Transfer Inputs'!G930="Blank","",'Data Transfer Inputs'!G930)</f>
        <v>Select ▼</v>
      </c>
      <c r="E268" s="32" t="str">
        <f>IF('Data Transfer Inputs'!G972="Blank","",'Data Transfer Inputs'!G972)</f>
        <v>Select ▼</v>
      </c>
      <c r="F268" s="3" t="str">
        <f>IF('Data Transfer Inputs'!G1013="Blank","",'Data Transfer Inputs'!G1013)</f>
        <v/>
      </c>
      <c r="G268" s="3" t="str">
        <f>IF('Data Transfer Inputs'!G1054="Blank","",'Data Transfer Inputs'!G1054)</f>
        <v/>
      </c>
      <c r="H268" s="3" t="str">
        <f>IF('Data Transfer Inputs'!G1095="Blank","",'Data Transfer Inputs'!G1095)</f>
        <v/>
      </c>
      <c r="I268" s="32" t="str">
        <f>IF('Data Transfer Inputs'!G1137="Blank","",'Data Transfer Inputs'!G1137)</f>
        <v>Select ▼</v>
      </c>
      <c r="J268" s="3" t="str">
        <f>IF('Data Transfer Inputs'!G1178="Blank","",'Data Transfer Inputs'!G1178)</f>
        <v/>
      </c>
      <c r="K268" s="3" t="str">
        <f>IF('Data Transfer Inputs'!G1219="Blank","",'Data Transfer Inputs'!G1219)</f>
        <v/>
      </c>
      <c r="L268" s="3" t="str">
        <f>IF('Data Transfer Inputs'!G1260="Blank","",'Data Transfer Inputs'!G1260)</f>
        <v/>
      </c>
      <c r="M268" s="32" t="str">
        <f>IF('Data Transfer Inputs'!G1302="Blank","",'Data Transfer Inputs'!G1302)</f>
        <v>Select ▼</v>
      </c>
      <c r="N268" s="3" t="str">
        <f>IF('Data Transfer Inputs'!G1343="Blank","",'Data Transfer Inputs'!G1343)</f>
        <v/>
      </c>
      <c r="O268" s="3" t="str">
        <f>IF('Data Transfer Inputs'!G1384="Blank","",'Data Transfer Inputs'!G1384)</f>
        <v/>
      </c>
      <c r="P268" s="3" t="str">
        <f>IF('Data Transfer Inputs'!G1425="Blank","",'Data Transfer Inputs'!G1425)</f>
        <v/>
      </c>
      <c r="Q268" s="32" t="str">
        <f>IF('Data Transfer Inputs'!G1467="Blank","",'Data Transfer Inputs'!G1467)</f>
        <v>Select ▼</v>
      </c>
      <c r="R268" s="3" t="str">
        <f>IF('Data Transfer Inputs'!G1508="Blank","",'Data Transfer Inputs'!G1508)</f>
        <v/>
      </c>
      <c r="S268" s="3" t="str">
        <f>IF('Data Transfer Inputs'!G1549="Blank","",'Data Transfer Inputs'!G1549)</f>
        <v/>
      </c>
      <c r="T268" s="3" t="str">
        <f>IF('Data Transfer Inputs'!G1590="Blank","",'Data Transfer Inputs'!G1590)</f>
        <v/>
      </c>
    </row>
    <row r="269" spans="1:20" x14ac:dyDescent="0.2">
      <c r="A269" s="622">
        <f t="shared" si="22"/>
        <v>0</v>
      </c>
      <c r="B269" s="913"/>
      <c r="C269" s="25" t="str">
        <f>IF('Data Transfer Inputs'!G890="Blank","Comp 28",'Data Transfer Inputs'!G890)</f>
        <v>Comp 28</v>
      </c>
      <c r="D269" s="32" t="str">
        <f>IF('Data Transfer Inputs'!G931="Blank","",'Data Transfer Inputs'!G931)</f>
        <v>Select ▼</v>
      </c>
      <c r="E269" s="32" t="str">
        <f>IF('Data Transfer Inputs'!G973="Blank","",'Data Transfer Inputs'!G973)</f>
        <v>Select ▼</v>
      </c>
      <c r="F269" s="3" t="str">
        <f>IF('Data Transfer Inputs'!G1014="Blank","",'Data Transfer Inputs'!G1014)</f>
        <v/>
      </c>
      <c r="G269" s="3" t="str">
        <f>IF('Data Transfer Inputs'!G1055="Blank","",'Data Transfer Inputs'!G1055)</f>
        <v/>
      </c>
      <c r="H269" s="3" t="str">
        <f>IF('Data Transfer Inputs'!G1096="Blank","",'Data Transfer Inputs'!G1096)</f>
        <v/>
      </c>
      <c r="I269" s="32" t="str">
        <f>IF('Data Transfer Inputs'!G1138="Blank","",'Data Transfer Inputs'!G1138)</f>
        <v>Select ▼</v>
      </c>
      <c r="J269" s="3" t="str">
        <f>IF('Data Transfer Inputs'!G1179="Blank","",'Data Transfer Inputs'!G1179)</f>
        <v/>
      </c>
      <c r="K269" s="3" t="str">
        <f>IF('Data Transfer Inputs'!G1220="Blank","",'Data Transfer Inputs'!G1220)</f>
        <v/>
      </c>
      <c r="L269" s="3" t="str">
        <f>IF('Data Transfer Inputs'!G1261="Blank","",'Data Transfer Inputs'!G1261)</f>
        <v/>
      </c>
      <c r="M269" s="32" t="str">
        <f>IF('Data Transfer Inputs'!G1303="Blank","",'Data Transfer Inputs'!G1303)</f>
        <v>Select ▼</v>
      </c>
      <c r="N269" s="3" t="str">
        <f>IF('Data Transfer Inputs'!G1344="Blank","",'Data Transfer Inputs'!G1344)</f>
        <v/>
      </c>
      <c r="O269" s="3" t="str">
        <f>IF('Data Transfer Inputs'!G1385="Blank","",'Data Transfer Inputs'!G1385)</f>
        <v/>
      </c>
      <c r="P269" s="3" t="str">
        <f>IF('Data Transfer Inputs'!G1426="Blank","",'Data Transfer Inputs'!G1426)</f>
        <v/>
      </c>
      <c r="Q269" s="32" t="str">
        <f>IF('Data Transfer Inputs'!G1468="Blank","",'Data Transfer Inputs'!G1468)</f>
        <v>Select ▼</v>
      </c>
      <c r="R269" s="3" t="str">
        <f>IF('Data Transfer Inputs'!G1509="Blank","",'Data Transfer Inputs'!G1509)</f>
        <v/>
      </c>
      <c r="S269" s="3" t="str">
        <f>IF('Data Transfer Inputs'!G1550="Blank","",'Data Transfer Inputs'!G1550)</f>
        <v/>
      </c>
      <c r="T269" s="3" t="str">
        <f>IF('Data Transfer Inputs'!G1591="Blank","",'Data Transfer Inputs'!G1591)</f>
        <v/>
      </c>
    </row>
    <row r="270" spans="1:20" x14ac:dyDescent="0.2">
      <c r="A270" s="622">
        <f t="shared" si="22"/>
        <v>0</v>
      </c>
      <c r="B270" s="913"/>
      <c r="C270" s="25" t="str">
        <f>IF('Data Transfer Inputs'!G891="Blank","Comp 29",'Data Transfer Inputs'!G891)</f>
        <v>Comp 29</v>
      </c>
      <c r="D270" s="32" t="str">
        <f>IF('Data Transfer Inputs'!G932="Blank","",'Data Transfer Inputs'!G932)</f>
        <v>Select ▼</v>
      </c>
      <c r="E270" s="32" t="str">
        <f>IF('Data Transfer Inputs'!G974="Blank","",'Data Transfer Inputs'!G974)</f>
        <v>Select ▼</v>
      </c>
      <c r="F270" s="3" t="str">
        <f>IF('Data Transfer Inputs'!G1015="Blank","",'Data Transfer Inputs'!G1015)</f>
        <v/>
      </c>
      <c r="G270" s="3" t="str">
        <f>IF('Data Transfer Inputs'!G1056="Blank","",'Data Transfer Inputs'!G1056)</f>
        <v/>
      </c>
      <c r="H270" s="3" t="str">
        <f>IF('Data Transfer Inputs'!G1097="Blank","",'Data Transfer Inputs'!G1097)</f>
        <v/>
      </c>
      <c r="I270" s="32" t="str">
        <f>IF('Data Transfer Inputs'!G1139="Blank","",'Data Transfer Inputs'!G1139)</f>
        <v>Select ▼</v>
      </c>
      <c r="J270" s="3" t="str">
        <f>IF('Data Transfer Inputs'!G1180="Blank","",'Data Transfer Inputs'!G1180)</f>
        <v/>
      </c>
      <c r="K270" s="3" t="str">
        <f>IF('Data Transfer Inputs'!G1221="Blank","",'Data Transfer Inputs'!G1221)</f>
        <v/>
      </c>
      <c r="L270" s="3" t="str">
        <f>IF('Data Transfer Inputs'!G1262="Blank","",'Data Transfer Inputs'!G1262)</f>
        <v/>
      </c>
      <c r="M270" s="32" t="str">
        <f>IF('Data Transfer Inputs'!G1304="Blank","",'Data Transfer Inputs'!G1304)</f>
        <v>Select ▼</v>
      </c>
      <c r="N270" s="3" t="str">
        <f>IF('Data Transfer Inputs'!G1345="Blank","",'Data Transfer Inputs'!G1345)</f>
        <v/>
      </c>
      <c r="O270" s="3" t="str">
        <f>IF('Data Transfer Inputs'!G1386="Blank","",'Data Transfer Inputs'!G1386)</f>
        <v/>
      </c>
      <c r="P270" s="3" t="str">
        <f>IF('Data Transfer Inputs'!G1427="Blank","",'Data Transfer Inputs'!G1427)</f>
        <v/>
      </c>
      <c r="Q270" s="32" t="str">
        <f>IF('Data Transfer Inputs'!G1469="Blank","",'Data Transfer Inputs'!G1469)</f>
        <v>Select ▼</v>
      </c>
      <c r="R270" s="3" t="str">
        <f>IF('Data Transfer Inputs'!G1510="Blank","",'Data Transfer Inputs'!G1510)</f>
        <v/>
      </c>
      <c r="S270" s="3" t="str">
        <f>IF('Data Transfer Inputs'!G1551="Blank","",'Data Transfer Inputs'!G1551)</f>
        <v/>
      </c>
      <c r="T270" s="3" t="str">
        <f>IF('Data Transfer Inputs'!G1592="Blank","",'Data Transfer Inputs'!G1592)</f>
        <v/>
      </c>
    </row>
    <row r="271" spans="1:20" x14ac:dyDescent="0.2">
      <c r="A271" s="622">
        <f t="shared" si="22"/>
        <v>0</v>
      </c>
      <c r="B271" s="913"/>
      <c r="C271" s="25" t="str">
        <f>IF('Data Transfer Inputs'!G892="Blank","Comp 30",'Data Transfer Inputs'!G892)</f>
        <v>Comp 30</v>
      </c>
      <c r="D271" s="32" t="str">
        <f>IF('Data Transfer Inputs'!G933="Blank","",'Data Transfer Inputs'!G933)</f>
        <v>Select ▼</v>
      </c>
      <c r="E271" s="32" t="str">
        <f>IF('Data Transfer Inputs'!G975="Blank","",'Data Transfer Inputs'!G975)</f>
        <v>Select ▼</v>
      </c>
      <c r="F271" s="3" t="str">
        <f>IF('Data Transfer Inputs'!G1016="Blank","",'Data Transfer Inputs'!G1016)</f>
        <v/>
      </c>
      <c r="G271" s="3" t="str">
        <f>IF('Data Transfer Inputs'!G1057="Blank","",'Data Transfer Inputs'!G1057)</f>
        <v/>
      </c>
      <c r="H271" s="3" t="str">
        <f>IF('Data Transfer Inputs'!G1098="Blank","",'Data Transfer Inputs'!G1098)</f>
        <v/>
      </c>
      <c r="I271" s="32" t="str">
        <f>IF('Data Transfer Inputs'!G1140="Blank","",'Data Transfer Inputs'!G1140)</f>
        <v>Select ▼</v>
      </c>
      <c r="J271" s="3" t="str">
        <f>IF('Data Transfer Inputs'!G1181="Blank","",'Data Transfer Inputs'!G1181)</f>
        <v/>
      </c>
      <c r="K271" s="3" t="str">
        <f>IF('Data Transfer Inputs'!G1222="Blank","",'Data Transfer Inputs'!G1222)</f>
        <v/>
      </c>
      <c r="L271" s="3" t="str">
        <f>IF('Data Transfer Inputs'!G1263="Blank","",'Data Transfer Inputs'!G1263)</f>
        <v/>
      </c>
      <c r="M271" s="32" t="str">
        <f>IF('Data Transfer Inputs'!G1305="Blank","",'Data Transfer Inputs'!G1305)</f>
        <v>Select ▼</v>
      </c>
      <c r="N271" s="3" t="str">
        <f>IF('Data Transfer Inputs'!G1346="Blank","",'Data Transfer Inputs'!G1346)</f>
        <v/>
      </c>
      <c r="O271" s="3" t="str">
        <f>IF('Data Transfer Inputs'!G1387="Blank","",'Data Transfer Inputs'!G1387)</f>
        <v/>
      </c>
      <c r="P271" s="3" t="str">
        <f>IF('Data Transfer Inputs'!G1428="Blank","",'Data Transfer Inputs'!G1428)</f>
        <v/>
      </c>
      <c r="Q271" s="32" t="str">
        <f>IF('Data Transfer Inputs'!G1470="Blank","",'Data Transfer Inputs'!G1470)</f>
        <v>Select ▼</v>
      </c>
      <c r="R271" s="3" t="str">
        <f>IF('Data Transfer Inputs'!G1511="Blank","",'Data Transfer Inputs'!G1511)</f>
        <v/>
      </c>
      <c r="S271" s="3" t="str">
        <f>IF('Data Transfer Inputs'!G1552="Blank","",'Data Transfer Inputs'!G1552)</f>
        <v/>
      </c>
      <c r="T271" s="3" t="str">
        <f>IF('Data Transfer Inputs'!G1593="Blank","",'Data Transfer Inputs'!G1593)</f>
        <v/>
      </c>
    </row>
    <row r="272" spans="1:20" x14ac:dyDescent="0.2">
      <c r="A272" s="622">
        <f t="shared" si="22"/>
        <v>0</v>
      </c>
      <c r="B272" s="913"/>
      <c r="C272" s="25" t="str">
        <f>IF('Data Transfer Inputs'!G893="Blank","Comp 31",'Data Transfer Inputs'!G893)</f>
        <v>Comp 31</v>
      </c>
      <c r="D272" s="32" t="str">
        <f>IF('Data Transfer Inputs'!G934="Blank","",'Data Transfer Inputs'!G934)</f>
        <v>Select ▼</v>
      </c>
      <c r="E272" s="32" t="str">
        <f>IF('Data Transfer Inputs'!G976="Blank","",'Data Transfer Inputs'!G976)</f>
        <v>Select ▼</v>
      </c>
      <c r="F272" s="3" t="str">
        <f>IF('Data Transfer Inputs'!G1017="Blank","",'Data Transfer Inputs'!G1017)</f>
        <v/>
      </c>
      <c r="G272" s="3" t="str">
        <f>IF('Data Transfer Inputs'!G1058="Blank","",'Data Transfer Inputs'!G1058)</f>
        <v/>
      </c>
      <c r="H272" s="3" t="str">
        <f>IF('Data Transfer Inputs'!G1099="Blank","",'Data Transfer Inputs'!G1099)</f>
        <v/>
      </c>
      <c r="I272" s="32" t="str">
        <f>IF('Data Transfer Inputs'!G1141="Blank","",'Data Transfer Inputs'!G1141)</f>
        <v>Select ▼</v>
      </c>
      <c r="J272" s="3" t="str">
        <f>IF('Data Transfer Inputs'!G1182="Blank","",'Data Transfer Inputs'!G1182)</f>
        <v/>
      </c>
      <c r="K272" s="3" t="str">
        <f>IF('Data Transfer Inputs'!G1223="Blank","",'Data Transfer Inputs'!G1223)</f>
        <v/>
      </c>
      <c r="L272" s="3" t="str">
        <f>IF('Data Transfer Inputs'!G1264="Blank","",'Data Transfer Inputs'!G1264)</f>
        <v/>
      </c>
      <c r="M272" s="32" t="str">
        <f>IF('Data Transfer Inputs'!G1306="Blank","",'Data Transfer Inputs'!G1306)</f>
        <v>Select ▼</v>
      </c>
      <c r="N272" s="3" t="str">
        <f>IF('Data Transfer Inputs'!G1347="Blank","",'Data Transfer Inputs'!G1347)</f>
        <v/>
      </c>
      <c r="O272" s="3" t="str">
        <f>IF('Data Transfer Inputs'!G1388="Blank","",'Data Transfer Inputs'!G1388)</f>
        <v/>
      </c>
      <c r="P272" s="3" t="str">
        <f>IF('Data Transfer Inputs'!G1429="Blank","",'Data Transfer Inputs'!G1429)</f>
        <v/>
      </c>
      <c r="Q272" s="32" t="str">
        <f>IF('Data Transfer Inputs'!G1471="Blank","",'Data Transfer Inputs'!G1471)</f>
        <v>Select ▼</v>
      </c>
      <c r="R272" s="3" t="str">
        <f>IF('Data Transfer Inputs'!G1512="Blank","",'Data Transfer Inputs'!G1512)</f>
        <v/>
      </c>
      <c r="S272" s="3" t="str">
        <f>IF('Data Transfer Inputs'!G1553="Blank","",'Data Transfer Inputs'!G1553)</f>
        <v/>
      </c>
      <c r="T272" s="3" t="str">
        <f>IF('Data Transfer Inputs'!G1594="Blank","",'Data Transfer Inputs'!G1594)</f>
        <v/>
      </c>
    </row>
    <row r="273" spans="1:20" x14ac:dyDescent="0.2">
      <c r="A273" s="622">
        <f t="shared" si="22"/>
        <v>0</v>
      </c>
      <c r="B273" s="913"/>
      <c r="C273" s="25" t="str">
        <f>IF('Data Transfer Inputs'!G894="Blank","Comp 32",'Data Transfer Inputs'!G894)</f>
        <v>Comp 32</v>
      </c>
      <c r="D273" s="32" t="str">
        <f>IF('Data Transfer Inputs'!G935="Blank","",'Data Transfer Inputs'!G935)</f>
        <v>Select ▼</v>
      </c>
      <c r="E273" s="32" t="str">
        <f>IF('Data Transfer Inputs'!G977="Blank","",'Data Transfer Inputs'!G977)</f>
        <v>Select ▼</v>
      </c>
      <c r="F273" s="3" t="str">
        <f>IF('Data Transfer Inputs'!G1018="Blank","",'Data Transfer Inputs'!G1018)</f>
        <v/>
      </c>
      <c r="G273" s="3" t="str">
        <f>IF('Data Transfer Inputs'!G1059="Blank","",'Data Transfer Inputs'!G1059)</f>
        <v/>
      </c>
      <c r="H273" s="3" t="str">
        <f>IF('Data Transfer Inputs'!G1100="Blank","",'Data Transfer Inputs'!G1100)</f>
        <v/>
      </c>
      <c r="I273" s="32" t="str">
        <f>IF('Data Transfer Inputs'!G1142="Blank","",'Data Transfer Inputs'!G1142)</f>
        <v>Select ▼</v>
      </c>
      <c r="J273" s="3" t="str">
        <f>IF('Data Transfer Inputs'!G1183="Blank","",'Data Transfer Inputs'!G1183)</f>
        <v/>
      </c>
      <c r="K273" s="3" t="str">
        <f>IF('Data Transfer Inputs'!G1224="Blank","",'Data Transfer Inputs'!G1224)</f>
        <v/>
      </c>
      <c r="L273" s="3" t="str">
        <f>IF('Data Transfer Inputs'!G1265="Blank","",'Data Transfer Inputs'!G1265)</f>
        <v/>
      </c>
      <c r="M273" s="32" t="str">
        <f>IF('Data Transfer Inputs'!G1307="Blank","",'Data Transfer Inputs'!G1307)</f>
        <v>Select ▼</v>
      </c>
      <c r="N273" s="3" t="str">
        <f>IF('Data Transfer Inputs'!G1348="Blank","",'Data Transfer Inputs'!G1348)</f>
        <v/>
      </c>
      <c r="O273" s="3" t="str">
        <f>IF('Data Transfer Inputs'!G1389="Blank","",'Data Transfer Inputs'!G1389)</f>
        <v/>
      </c>
      <c r="P273" s="3" t="str">
        <f>IF('Data Transfer Inputs'!G1430="Blank","",'Data Transfer Inputs'!G1430)</f>
        <v/>
      </c>
      <c r="Q273" s="32" t="str">
        <f>IF('Data Transfer Inputs'!G1472="Blank","",'Data Transfer Inputs'!G1472)</f>
        <v>Select ▼</v>
      </c>
      <c r="R273" s="3" t="str">
        <f>IF('Data Transfer Inputs'!G1513="Blank","",'Data Transfer Inputs'!G1513)</f>
        <v/>
      </c>
      <c r="S273" s="3" t="str">
        <f>IF('Data Transfer Inputs'!G1554="Blank","",'Data Transfer Inputs'!G1554)</f>
        <v/>
      </c>
      <c r="T273" s="3" t="str">
        <f>IF('Data Transfer Inputs'!G1595="Blank","",'Data Transfer Inputs'!G1595)</f>
        <v/>
      </c>
    </row>
    <row r="274" spans="1:20" x14ac:dyDescent="0.2">
      <c r="A274" s="622">
        <f t="shared" si="22"/>
        <v>0</v>
      </c>
      <c r="B274" s="913"/>
      <c r="C274" s="25" t="str">
        <f>IF('Data Transfer Inputs'!G895="Blank","Comp 33",'Data Transfer Inputs'!G895)</f>
        <v>Comp 33</v>
      </c>
      <c r="D274" s="32" t="str">
        <f>IF('Data Transfer Inputs'!G936="Blank","",'Data Transfer Inputs'!G936)</f>
        <v>Select ▼</v>
      </c>
      <c r="E274" s="32" t="str">
        <f>IF('Data Transfer Inputs'!G978="Blank","",'Data Transfer Inputs'!G978)</f>
        <v>Select ▼</v>
      </c>
      <c r="F274" s="3" t="str">
        <f>IF('Data Transfer Inputs'!G1019="Blank","",'Data Transfer Inputs'!G1019)</f>
        <v/>
      </c>
      <c r="G274" s="3" t="str">
        <f>IF('Data Transfer Inputs'!G1060="Blank","",'Data Transfer Inputs'!G1060)</f>
        <v/>
      </c>
      <c r="H274" s="3" t="str">
        <f>IF('Data Transfer Inputs'!G1101="Blank","",'Data Transfer Inputs'!G1101)</f>
        <v/>
      </c>
      <c r="I274" s="32" t="str">
        <f>IF('Data Transfer Inputs'!G1143="Blank","",'Data Transfer Inputs'!G1143)</f>
        <v>Select ▼</v>
      </c>
      <c r="J274" s="3" t="str">
        <f>IF('Data Transfer Inputs'!G1184="Blank","",'Data Transfer Inputs'!G1184)</f>
        <v/>
      </c>
      <c r="K274" s="3" t="str">
        <f>IF('Data Transfer Inputs'!G1225="Blank","",'Data Transfer Inputs'!G1225)</f>
        <v/>
      </c>
      <c r="L274" s="3" t="str">
        <f>IF('Data Transfer Inputs'!G1266="Blank","",'Data Transfer Inputs'!G1266)</f>
        <v/>
      </c>
      <c r="M274" s="32" t="str">
        <f>IF('Data Transfer Inputs'!G1308="Blank","",'Data Transfer Inputs'!G1308)</f>
        <v>Select ▼</v>
      </c>
      <c r="N274" s="3" t="str">
        <f>IF('Data Transfer Inputs'!G1349="Blank","",'Data Transfer Inputs'!G1349)</f>
        <v/>
      </c>
      <c r="O274" s="3" t="str">
        <f>IF('Data Transfer Inputs'!G1390="Blank","",'Data Transfer Inputs'!G1390)</f>
        <v/>
      </c>
      <c r="P274" s="3" t="str">
        <f>IF('Data Transfer Inputs'!G1431="Blank","",'Data Transfer Inputs'!G1431)</f>
        <v/>
      </c>
      <c r="Q274" s="32" t="str">
        <f>IF('Data Transfer Inputs'!G1473="Blank","",'Data Transfer Inputs'!G1473)</f>
        <v>Select ▼</v>
      </c>
      <c r="R274" s="3" t="str">
        <f>IF('Data Transfer Inputs'!G1514="Blank","",'Data Transfer Inputs'!G1514)</f>
        <v/>
      </c>
      <c r="S274" s="3" t="str">
        <f>IF('Data Transfer Inputs'!G1555="Blank","",'Data Transfer Inputs'!G1555)</f>
        <v/>
      </c>
      <c r="T274" s="3" t="str">
        <f>IF('Data Transfer Inputs'!G1596="Blank","",'Data Transfer Inputs'!G1596)</f>
        <v/>
      </c>
    </row>
    <row r="275" spans="1:20" x14ac:dyDescent="0.2">
      <c r="A275" s="622">
        <f t="shared" si="22"/>
        <v>0</v>
      </c>
      <c r="B275" s="913"/>
      <c r="C275" s="25" t="str">
        <f>IF('Data Transfer Inputs'!G896="Blank","Comp 34",'Data Transfer Inputs'!G896)</f>
        <v>Comp 34</v>
      </c>
      <c r="D275" s="32" t="str">
        <f>IF('Data Transfer Inputs'!G937="Blank","",'Data Transfer Inputs'!G937)</f>
        <v>Select ▼</v>
      </c>
      <c r="E275" s="32" t="str">
        <f>IF('Data Transfer Inputs'!G979="Blank","",'Data Transfer Inputs'!G979)</f>
        <v>Select ▼</v>
      </c>
      <c r="F275" s="3" t="str">
        <f>IF('Data Transfer Inputs'!G1020="Blank","",'Data Transfer Inputs'!G1020)</f>
        <v/>
      </c>
      <c r="G275" s="3" t="str">
        <f>IF('Data Transfer Inputs'!G1061="Blank","",'Data Transfer Inputs'!G1061)</f>
        <v/>
      </c>
      <c r="H275" s="3" t="str">
        <f>IF('Data Transfer Inputs'!G1102="Blank","",'Data Transfer Inputs'!G1102)</f>
        <v/>
      </c>
      <c r="I275" s="32" t="str">
        <f>IF('Data Transfer Inputs'!G1144="Blank","",'Data Transfer Inputs'!G1144)</f>
        <v>Select ▼</v>
      </c>
      <c r="J275" s="3" t="str">
        <f>IF('Data Transfer Inputs'!G1185="Blank","",'Data Transfer Inputs'!G1185)</f>
        <v/>
      </c>
      <c r="K275" s="3" t="str">
        <f>IF('Data Transfer Inputs'!G1226="Blank","",'Data Transfer Inputs'!G1226)</f>
        <v/>
      </c>
      <c r="L275" s="3" t="str">
        <f>IF('Data Transfer Inputs'!G1267="Blank","",'Data Transfer Inputs'!G1267)</f>
        <v/>
      </c>
      <c r="M275" s="32" t="str">
        <f>IF('Data Transfer Inputs'!G1309="Blank","",'Data Transfer Inputs'!G1309)</f>
        <v>Select ▼</v>
      </c>
      <c r="N275" s="3" t="str">
        <f>IF('Data Transfer Inputs'!G1350="Blank","",'Data Transfer Inputs'!G1350)</f>
        <v/>
      </c>
      <c r="O275" s="3" t="str">
        <f>IF('Data Transfer Inputs'!G1391="Blank","",'Data Transfer Inputs'!G1391)</f>
        <v/>
      </c>
      <c r="P275" s="3" t="str">
        <f>IF('Data Transfer Inputs'!G1432="Blank","",'Data Transfer Inputs'!G1432)</f>
        <v/>
      </c>
      <c r="Q275" s="32" t="str">
        <f>IF('Data Transfer Inputs'!G1474="Blank","",'Data Transfer Inputs'!G1474)</f>
        <v>Select ▼</v>
      </c>
      <c r="R275" s="3" t="str">
        <f>IF('Data Transfer Inputs'!G1515="Blank","",'Data Transfer Inputs'!G1515)</f>
        <v/>
      </c>
      <c r="S275" s="3" t="str">
        <f>IF('Data Transfer Inputs'!G1556="Blank","",'Data Transfer Inputs'!G1556)</f>
        <v/>
      </c>
      <c r="T275" s="3" t="str">
        <f>IF('Data Transfer Inputs'!G1597="Blank","",'Data Transfer Inputs'!G1597)</f>
        <v/>
      </c>
    </row>
    <row r="276" spans="1:20" x14ac:dyDescent="0.2">
      <c r="A276" s="622">
        <f t="shared" si="22"/>
        <v>0</v>
      </c>
      <c r="B276" s="913"/>
      <c r="C276" s="25" t="str">
        <f>IF('Data Transfer Inputs'!G897="Blank","Comp 35",'Data Transfer Inputs'!G897)</f>
        <v>Comp 35</v>
      </c>
      <c r="D276" s="32" t="str">
        <f>IF('Data Transfer Inputs'!G938="Blank","",'Data Transfer Inputs'!G938)</f>
        <v>Select ▼</v>
      </c>
      <c r="E276" s="32" t="str">
        <f>IF('Data Transfer Inputs'!G980="Blank","",'Data Transfer Inputs'!G980)</f>
        <v>Select ▼</v>
      </c>
      <c r="F276" s="3" t="str">
        <f>IF('Data Transfer Inputs'!G1021="Blank","",'Data Transfer Inputs'!G1021)</f>
        <v/>
      </c>
      <c r="G276" s="3" t="str">
        <f>IF('Data Transfer Inputs'!G1062="Blank","",'Data Transfer Inputs'!G1062)</f>
        <v/>
      </c>
      <c r="H276" s="3" t="str">
        <f>IF('Data Transfer Inputs'!G1103="Blank","",'Data Transfer Inputs'!G1103)</f>
        <v/>
      </c>
      <c r="I276" s="32" t="str">
        <f>IF('Data Transfer Inputs'!G1145="Blank","",'Data Transfer Inputs'!G1145)</f>
        <v>Select ▼</v>
      </c>
      <c r="J276" s="3" t="str">
        <f>IF('Data Transfer Inputs'!G1186="Blank","",'Data Transfer Inputs'!G1186)</f>
        <v/>
      </c>
      <c r="K276" s="3" t="str">
        <f>IF('Data Transfer Inputs'!G1227="Blank","",'Data Transfer Inputs'!G1227)</f>
        <v/>
      </c>
      <c r="L276" s="3" t="str">
        <f>IF('Data Transfer Inputs'!G1268="Blank","",'Data Transfer Inputs'!G1268)</f>
        <v/>
      </c>
      <c r="M276" s="32" t="str">
        <f>IF('Data Transfer Inputs'!G1310="Blank","",'Data Transfer Inputs'!G1310)</f>
        <v>Select ▼</v>
      </c>
      <c r="N276" s="3" t="str">
        <f>IF('Data Transfer Inputs'!G1351="Blank","",'Data Transfer Inputs'!G1351)</f>
        <v/>
      </c>
      <c r="O276" s="3" t="str">
        <f>IF('Data Transfer Inputs'!G1392="Blank","",'Data Transfer Inputs'!G1392)</f>
        <v/>
      </c>
      <c r="P276" s="3" t="str">
        <f>IF('Data Transfer Inputs'!G1433="Blank","",'Data Transfer Inputs'!G1433)</f>
        <v/>
      </c>
      <c r="Q276" s="32" t="str">
        <f>IF('Data Transfer Inputs'!G1475="Blank","",'Data Transfer Inputs'!G1475)</f>
        <v>Select ▼</v>
      </c>
      <c r="R276" s="3" t="str">
        <f>IF('Data Transfer Inputs'!G1516="Blank","",'Data Transfer Inputs'!G1516)</f>
        <v/>
      </c>
      <c r="S276" s="3" t="str">
        <f>IF('Data Transfer Inputs'!G1557="Blank","",'Data Transfer Inputs'!G1557)</f>
        <v/>
      </c>
      <c r="T276" s="3" t="str">
        <f>IF('Data Transfer Inputs'!G1598="Blank","",'Data Transfer Inputs'!G1598)</f>
        <v/>
      </c>
    </row>
    <row r="277" spans="1:20" x14ac:dyDescent="0.2">
      <c r="A277" s="622">
        <f t="shared" si="22"/>
        <v>0</v>
      </c>
      <c r="B277" s="913"/>
      <c r="C277" s="25" t="str">
        <f>IF('Data Transfer Inputs'!G898="Blank","Comp 36",'Data Transfer Inputs'!G898)</f>
        <v>Comp 36</v>
      </c>
      <c r="D277" s="32" t="str">
        <f>IF('Data Transfer Inputs'!G939="Blank","",'Data Transfer Inputs'!G939)</f>
        <v>Select ▼</v>
      </c>
      <c r="E277" s="32" t="str">
        <f>IF('Data Transfer Inputs'!G981="Blank","",'Data Transfer Inputs'!G981)</f>
        <v>Select ▼</v>
      </c>
      <c r="F277" s="3" t="str">
        <f>IF('Data Transfer Inputs'!G1022="Blank","",'Data Transfer Inputs'!G1022)</f>
        <v/>
      </c>
      <c r="G277" s="3" t="str">
        <f>IF('Data Transfer Inputs'!G1063="Blank","",'Data Transfer Inputs'!G1063)</f>
        <v/>
      </c>
      <c r="H277" s="3" t="str">
        <f>IF('Data Transfer Inputs'!G1104="Blank","",'Data Transfer Inputs'!G1104)</f>
        <v/>
      </c>
      <c r="I277" s="32" t="str">
        <f>IF('Data Transfer Inputs'!G1146="Blank","",'Data Transfer Inputs'!G1146)</f>
        <v>Select ▼</v>
      </c>
      <c r="J277" s="3" t="str">
        <f>IF('Data Transfer Inputs'!G1187="Blank","",'Data Transfer Inputs'!G1187)</f>
        <v/>
      </c>
      <c r="K277" s="3" t="str">
        <f>IF('Data Transfer Inputs'!G1228="Blank","",'Data Transfer Inputs'!G1228)</f>
        <v/>
      </c>
      <c r="L277" s="3" t="str">
        <f>IF('Data Transfer Inputs'!G1269="Blank","",'Data Transfer Inputs'!G1269)</f>
        <v/>
      </c>
      <c r="M277" s="32" t="str">
        <f>IF('Data Transfer Inputs'!G1311="Blank","",'Data Transfer Inputs'!G1311)</f>
        <v>Select ▼</v>
      </c>
      <c r="N277" s="3" t="str">
        <f>IF('Data Transfer Inputs'!G1352="Blank","",'Data Transfer Inputs'!G1352)</f>
        <v/>
      </c>
      <c r="O277" s="3" t="str">
        <f>IF('Data Transfer Inputs'!G1393="Blank","",'Data Transfer Inputs'!G1393)</f>
        <v/>
      </c>
      <c r="P277" s="3" t="str">
        <f>IF('Data Transfer Inputs'!G1434="Blank","",'Data Transfer Inputs'!G1434)</f>
        <v/>
      </c>
      <c r="Q277" s="32" t="str">
        <f>IF('Data Transfer Inputs'!G1476="Blank","",'Data Transfer Inputs'!G1476)</f>
        <v>Select ▼</v>
      </c>
      <c r="R277" s="3" t="str">
        <f>IF('Data Transfer Inputs'!G1517="Blank","",'Data Transfer Inputs'!G1517)</f>
        <v/>
      </c>
      <c r="S277" s="3" t="str">
        <f>IF('Data Transfer Inputs'!G1558="Blank","",'Data Transfer Inputs'!G1558)</f>
        <v/>
      </c>
      <c r="T277" s="3" t="str">
        <f>IF('Data Transfer Inputs'!G1599="Blank","",'Data Transfer Inputs'!G1599)</f>
        <v/>
      </c>
    </row>
    <row r="278" spans="1:20" x14ac:dyDescent="0.2">
      <c r="A278" s="622">
        <f t="shared" si="22"/>
        <v>0</v>
      </c>
      <c r="B278" s="913"/>
      <c r="C278" s="25" t="str">
        <f>IF('Data Transfer Inputs'!G899="Blank","Comp 37",'Data Transfer Inputs'!G899)</f>
        <v>Comp 37</v>
      </c>
      <c r="D278" s="32" t="str">
        <f>IF('Data Transfer Inputs'!G940="Blank","",'Data Transfer Inputs'!G940)</f>
        <v>Select ▼</v>
      </c>
      <c r="E278" s="32" t="str">
        <f>IF('Data Transfer Inputs'!G982="Blank","",'Data Transfer Inputs'!G982)</f>
        <v>Select ▼</v>
      </c>
      <c r="F278" s="3" t="str">
        <f>IF('Data Transfer Inputs'!G1023="Blank","",'Data Transfer Inputs'!G1023)</f>
        <v/>
      </c>
      <c r="G278" s="3" t="str">
        <f>IF('Data Transfer Inputs'!G1064="Blank","",'Data Transfer Inputs'!G1064)</f>
        <v/>
      </c>
      <c r="H278" s="3" t="str">
        <f>IF('Data Transfer Inputs'!G1105="Blank","",'Data Transfer Inputs'!G1105)</f>
        <v/>
      </c>
      <c r="I278" s="32" t="str">
        <f>IF('Data Transfer Inputs'!G1147="Blank","",'Data Transfer Inputs'!G1147)</f>
        <v>Select ▼</v>
      </c>
      <c r="J278" s="3" t="str">
        <f>IF('Data Transfer Inputs'!G1188="Blank","",'Data Transfer Inputs'!G1188)</f>
        <v/>
      </c>
      <c r="K278" s="3" t="str">
        <f>IF('Data Transfer Inputs'!G1229="Blank","",'Data Transfer Inputs'!G1229)</f>
        <v/>
      </c>
      <c r="L278" s="3" t="str">
        <f>IF('Data Transfer Inputs'!G1270="Blank","",'Data Transfer Inputs'!G1270)</f>
        <v/>
      </c>
      <c r="M278" s="32" t="str">
        <f>IF('Data Transfer Inputs'!G1312="Blank","",'Data Transfer Inputs'!G1312)</f>
        <v>Select ▼</v>
      </c>
      <c r="N278" s="3" t="str">
        <f>IF('Data Transfer Inputs'!G1353="Blank","",'Data Transfer Inputs'!G1353)</f>
        <v/>
      </c>
      <c r="O278" s="3" t="str">
        <f>IF('Data Transfer Inputs'!G1394="Blank","",'Data Transfer Inputs'!G1394)</f>
        <v/>
      </c>
      <c r="P278" s="3" t="str">
        <f>IF('Data Transfer Inputs'!G1435="Blank","",'Data Transfer Inputs'!G1435)</f>
        <v/>
      </c>
      <c r="Q278" s="32" t="str">
        <f>IF('Data Transfer Inputs'!G1477="Blank","",'Data Transfer Inputs'!G1477)</f>
        <v>Select ▼</v>
      </c>
      <c r="R278" s="3" t="str">
        <f>IF('Data Transfer Inputs'!G1518="Blank","",'Data Transfer Inputs'!G1518)</f>
        <v/>
      </c>
      <c r="S278" s="3" t="str">
        <f>IF('Data Transfer Inputs'!G1559="Blank","",'Data Transfer Inputs'!G1559)</f>
        <v/>
      </c>
      <c r="T278" s="3" t="str">
        <f>IF('Data Transfer Inputs'!G1600="Blank","",'Data Transfer Inputs'!G1600)</f>
        <v/>
      </c>
    </row>
    <row r="279" spans="1:20" x14ac:dyDescent="0.2">
      <c r="A279" s="622">
        <f t="shared" si="22"/>
        <v>0</v>
      </c>
      <c r="B279" s="913"/>
      <c r="C279" s="25" t="str">
        <f>IF('Data Transfer Inputs'!G900="Blank","Comp 38",'Data Transfer Inputs'!G900)</f>
        <v>Comp 38</v>
      </c>
      <c r="D279" s="32" t="str">
        <f>IF('Data Transfer Inputs'!G941="Blank","",'Data Transfer Inputs'!G941)</f>
        <v>Select ▼</v>
      </c>
      <c r="E279" s="32" t="str">
        <f>IF('Data Transfer Inputs'!G983="Blank","",'Data Transfer Inputs'!G983)</f>
        <v>Select ▼</v>
      </c>
      <c r="F279" s="3" t="str">
        <f>IF('Data Transfer Inputs'!G1024="Blank","",'Data Transfer Inputs'!G1024)</f>
        <v/>
      </c>
      <c r="G279" s="3" t="str">
        <f>IF('Data Transfer Inputs'!G1065="Blank","",'Data Transfer Inputs'!G1065)</f>
        <v/>
      </c>
      <c r="H279" s="3" t="str">
        <f>IF('Data Transfer Inputs'!G1106="Blank","",'Data Transfer Inputs'!G1106)</f>
        <v/>
      </c>
      <c r="I279" s="32" t="str">
        <f>IF('Data Transfer Inputs'!G1148="Blank","",'Data Transfer Inputs'!G1148)</f>
        <v>Select ▼</v>
      </c>
      <c r="J279" s="3" t="str">
        <f>IF('Data Transfer Inputs'!G1189="Blank","",'Data Transfer Inputs'!G1189)</f>
        <v/>
      </c>
      <c r="K279" s="3" t="str">
        <f>IF('Data Transfer Inputs'!G1230="Blank","",'Data Transfer Inputs'!G1230)</f>
        <v/>
      </c>
      <c r="L279" s="3" t="str">
        <f>IF('Data Transfer Inputs'!G1271="Blank","",'Data Transfer Inputs'!G1271)</f>
        <v/>
      </c>
      <c r="M279" s="32" t="str">
        <f>IF('Data Transfer Inputs'!G1313="Blank","",'Data Transfer Inputs'!G1313)</f>
        <v>Select ▼</v>
      </c>
      <c r="N279" s="3" t="str">
        <f>IF('Data Transfer Inputs'!G1354="Blank","",'Data Transfer Inputs'!G1354)</f>
        <v/>
      </c>
      <c r="O279" s="3" t="str">
        <f>IF('Data Transfer Inputs'!G1395="Blank","",'Data Transfer Inputs'!G1395)</f>
        <v/>
      </c>
      <c r="P279" s="3" t="str">
        <f>IF('Data Transfer Inputs'!G1436="Blank","",'Data Transfer Inputs'!G1436)</f>
        <v/>
      </c>
      <c r="Q279" s="32" t="str">
        <f>IF('Data Transfer Inputs'!G1478="Blank","",'Data Transfer Inputs'!G1478)</f>
        <v>Select ▼</v>
      </c>
      <c r="R279" s="3" t="str">
        <f>IF('Data Transfer Inputs'!G1519="Blank","",'Data Transfer Inputs'!G1519)</f>
        <v/>
      </c>
      <c r="S279" s="3" t="str">
        <f>IF('Data Transfer Inputs'!G1560="Blank","",'Data Transfer Inputs'!G1560)</f>
        <v/>
      </c>
      <c r="T279" s="3" t="str">
        <f>IF('Data Transfer Inputs'!G1601="Blank","",'Data Transfer Inputs'!G1601)</f>
        <v/>
      </c>
    </row>
    <row r="280" spans="1:20" x14ac:dyDescent="0.2">
      <c r="A280" s="622">
        <f t="shared" si="22"/>
        <v>0</v>
      </c>
      <c r="B280" s="913"/>
      <c r="C280" s="25" t="str">
        <f>IF('Data Transfer Inputs'!G901="Blank","Comp 39",'Data Transfer Inputs'!G901)</f>
        <v>Comp 39</v>
      </c>
      <c r="D280" s="32" t="str">
        <f>IF('Data Transfer Inputs'!G942="Blank","",'Data Transfer Inputs'!G942)</f>
        <v>Select ▼</v>
      </c>
      <c r="E280" s="32" t="str">
        <f>IF('Data Transfer Inputs'!G984="Blank","",'Data Transfer Inputs'!G984)</f>
        <v>Select ▼</v>
      </c>
      <c r="F280" s="3" t="str">
        <f>IF('Data Transfer Inputs'!G1025="Blank","",'Data Transfer Inputs'!G1025)</f>
        <v/>
      </c>
      <c r="G280" s="3" t="str">
        <f>IF('Data Transfer Inputs'!G1066="Blank","",'Data Transfer Inputs'!G1066)</f>
        <v/>
      </c>
      <c r="H280" s="3" t="str">
        <f>IF('Data Transfer Inputs'!G1107="Blank","",'Data Transfer Inputs'!G1107)</f>
        <v/>
      </c>
      <c r="I280" s="32" t="str">
        <f>IF('Data Transfer Inputs'!G1149="Blank","",'Data Transfer Inputs'!G1149)</f>
        <v>Select ▼</v>
      </c>
      <c r="J280" s="3" t="str">
        <f>IF('Data Transfer Inputs'!G1190="Blank","",'Data Transfer Inputs'!G1190)</f>
        <v/>
      </c>
      <c r="K280" s="3" t="str">
        <f>IF('Data Transfer Inputs'!G1231="Blank","",'Data Transfer Inputs'!G1231)</f>
        <v/>
      </c>
      <c r="L280" s="3" t="str">
        <f>IF('Data Transfer Inputs'!G1272="Blank","",'Data Transfer Inputs'!G1272)</f>
        <v/>
      </c>
      <c r="M280" s="32" t="str">
        <f>IF('Data Transfer Inputs'!G1314="Blank","",'Data Transfer Inputs'!G1314)</f>
        <v>Select ▼</v>
      </c>
      <c r="N280" s="3" t="str">
        <f>IF('Data Transfer Inputs'!G1355="Blank","",'Data Transfer Inputs'!G1355)</f>
        <v/>
      </c>
      <c r="O280" s="3" t="str">
        <f>IF('Data Transfer Inputs'!G1396="Blank","",'Data Transfer Inputs'!G1396)</f>
        <v/>
      </c>
      <c r="P280" s="3" t="str">
        <f>IF('Data Transfer Inputs'!G1437="Blank","",'Data Transfer Inputs'!G1437)</f>
        <v/>
      </c>
      <c r="Q280" s="32" t="str">
        <f>IF('Data Transfer Inputs'!G1479="Blank","",'Data Transfer Inputs'!G1479)</f>
        <v>Select ▼</v>
      </c>
      <c r="R280" s="3" t="str">
        <f>IF('Data Transfer Inputs'!G1520="Blank","",'Data Transfer Inputs'!G1520)</f>
        <v/>
      </c>
      <c r="S280" s="3" t="str">
        <f>IF('Data Transfer Inputs'!G1561="Blank","",'Data Transfer Inputs'!G1561)</f>
        <v/>
      </c>
      <c r="T280" s="3" t="str">
        <f>IF('Data Transfer Inputs'!G1602="Blank","",'Data Transfer Inputs'!G1602)</f>
        <v/>
      </c>
    </row>
    <row r="281" spans="1:20" x14ac:dyDescent="0.2">
      <c r="A281" s="622">
        <f t="shared" si="22"/>
        <v>0</v>
      </c>
      <c r="B281" s="913"/>
      <c r="C281" s="628" t="str">
        <f>IF('Data Transfer Inputs'!G902="Blank","Comp 40",'Data Transfer Inputs'!G902)</f>
        <v>Comp 40</v>
      </c>
      <c r="D281" s="491" t="str">
        <f>IF('Data Transfer Inputs'!G943="Blank","",'Data Transfer Inputs'!G943)</f>
        <v>Select ▼</v>
      </c>
      <c r="E281" s="491" t="str">
        <f>IF('Data Transfer Inputs'!G985="Blank","",'Data Transfer Inputs'!G985)</f>
        <v>Select ▼</v>
      </c>
      <c r="F281" s="34" t="str">
        <f>IF('Data Transfer Inputs'!G1026="Blank","",'Data Transfer Inputs'!G1026)</f>
        <v/>
      </c>
      <c r="G281" s="34" t="str">
        <f>IF('Data Transfer Inputs'!G1067="Blank","",'Data Transfer Inputs'!G1067)</f>
        <v/>
      </c>
      <c r="H281" s="34" t="str">
        <f>IF('Data Transfer Inputs'!G1108="Blank","",'Data Transfer Inputs'!G1108)</f>
        <v/>
      </c>
      <c r="I281" s="491" t="str">
        <f>IF('Data Transfer Inputs'!G1150="Blank","",'Data Transfer Inputs'!G1150)</f>
        <v>Select ▼</v>
      </c>
      <c r="J281" s="34" t="str">
        <f>IF('Data Transfer Inputs'!G1191="Blank","",'Data Transfer Inputs'!G1191)</f>
        <v/>
      </c>
      <c r="K281" s="34" t="str">
        <f>IF('Data Transfer Inputs'!G1232="Blank","",'Data Transfer Inputs'!G1232)</f>
        <v/>
      </c>
      <c r="L281" s="34" t="str">
        <f>IF('Data Transfer Inputs'!G1273="Blank","",'Data Transfer Inputs'!G1273)</f>
        <v/>
      </c>
      <c r="M281" s="491" t="str">
        <f>IF('Data Transfer Inputs'!G1315="Blank","",'Data Transfer Inputs'!G1315)</f>
        <v>Select ▼</v>
      </c>
      <c r="N281" s="34" t="str">
        <f>IF('Data Transfer Inputs'!G1356="Blank","",'Data Transfer Inputs'!G1356)</f>
        <v/>
      </c>
      <c r="O281" s="34" t="str">
        <f>IF('Data Transfer Inputs'!G1397="Blank","",'Data Transfer Inputs'!G1397)</f>
        <v/>
      </c>
      <c r="P281" s="34" t="str">
        <f>IF('Data Transfer Inputs'!G1438="Blank","",'Data Transfer Inputs'!G1438)</f>
        <v/>
      </c>
      <c r="Q281" s="491" t="str">
        <f>IF('Data Transfer Inputs'!G1480="Blank","",'Data Transfer Inputs'!G1480)</f>
        <v>Select ▼</v>
      </c>
      <c r="R281" s="34" t="str">
        <f>IF('Data Transfer Inputs'!G1521="Blank","",'Data Transfer Inputs'!G1521)</f>
        <v/>
      </c>
      <c r="S281" s="34" t="str">
        <f>IF('Data Transfer Inputs'!G1562="Blank","",'Data Transfer Inputs'!G1562)</f>
        <v/>
      </c>
      <c r="T281" s="34" t="str">
        <f>IF('Data Transfer Inputs'!G1603="Blank","",'Data Transfer Inputs'!G1603)</f>
        <v/>
      </c>
    </row>
    <row r="282" spans="1:20" x14ac:dyDescent="0.2">
      <c r="A282" s="622">
        <v>1</v>
      </c>
      <c r="B282" s="913"/>
      <c r="C282" s="844"/>
      <c r="D282" s="845"/>
      <c r="E282" s="845"/>
      <c r="F282" s="846"/>
      <c r="G282" s="846"/>
      <c r="H282" s="846"/>
      <c r="I282" s="845"/>
      <c r="J282" s="846"/>
      <c r="K282" s="846"/>
      <c r="L282" s="846"/>
      <c r="M282" s="845"/>
      <c r="N282" s="846"/>
      <c r="O282" s="846"/>
      <c r="P282" s="846"/>
      <c r="Q282" s="845"/>
      <c r="R282" s="846"/>
      <c r="S282" s="846"/>
      <c r="T282" s="846"/>
    </row>
    <row r="283" spans="1:20" x14ac:dyDescent="0.2">
      <c r="A283" s="622">
        <v>0</v>
      </c>
      <c r="B283" s="913"/>
      <c r="C283" s="36"/>
      <c r="D283" s="37"/>
      <c r="E283" s="37"/>
      <c r="F283" s="14"/>
      <c r="G283" s="14"/>
      <c r="H283" s="14"/>
      <c r="I283" s="37"/>
      <c r="J283" s="14"/>
      <c r="K283" s="14"/>
      <c r="L283" s="14"/>
      <c r="M283" s="37"/>
      <c r="N283" s="14"/>
      <c r="O283" s="14"/>
      <c r="P283" s="14"/>
      <c r="Q283" s="37"/>
      <c r="R283" s="14"/>
      <c r="S283" s="14"/>
      <c r="T283" s="14"/>
    </row>
    <row r="284" spans="1:20" x14ac:dyDescent="0.2">
      <c r="A284" s="622">
        <v>0</v>
      </c>
      <c r="B284" s="913"/>
      <c r="C284" s="36"/>
      <c r="D284" s="37"/>
      <c r="E284" s="37"/>
      <c r="F284" s="14"/>
      <c r="G284" s="14"/>
      <c r="H284" s="14"/>
      <c r="I284" s="37"/>
      <c r="J284" s="14"/>
      <c r="K284" s="14"/>
      <c r="L284" s="14"/>
      <c r="M284" s="37"/>
      <c r="N284" s="14"/>
      <c r="O284" s="14"/>
      <c r="P284" s="14"/>
      <c r="Q284" s="37"/>
      <c r="R284" s="14"/>
      <c r="S284" s="14"/>
      <c r="T284" s="14"/>
    </row>
    <row r="285" spans="1:20" x14ac:dyDescent="0.2">
      <c r="A285" s="622">
        <v>0</v>
      </c>
      <c r="B285" s="913"/>
      <c r="C285" s="36"/>
      <c r="D285" s="37"/>
      <c r="E285" s="37"/>
      <c r="F285" s="14"/>
      <c r="G285" s="14"/>
      <c r="H285" s="14"/>
      <c r="I285" s="37"/>
      <c r="J285" s="14"/>
      <c r="K285" s="14"/>
      <c r="L285" s="14"/>
      <c r="M285" s="37"/>
      <c r="N285" s="14"/>
      <c r="O285" s="14"/>
      <c r="P285" s="14"/>
      <c r="Q285" s="37"/>
      <c r="R285" s="14"/>
      <c r="S285" s="14"/>
      <c r="T285" s="14"/>
    </row>
    <row r="286" spans="1:20" x14ac:dyDescent="0.2">
      <c r="A286" s="622">
        <v>0</v>
      </c>
      <c r="B286" s="913"/>
      <c r="C286" s="36"/>
      <c r="D286" s="37"/>
      <c r="E286" s="37"/>
      <c r="F286" s="14"/>
      <c r="G286" s="14"/>
      <c r="H286" s="14"/>
      <c r="I286" s="37"/>
      <c r="J286" s="14"/>
      <c r="K286" s="14"/>
      <c r="L286" s="14"/>
      <c r="M286" s="37"/>
      <c r="N286" s="14"/>
      <c r="O286" s="14"/>
      <c r="P286" s="14"/>
      <c r="Q286" s="37"/>
      <c r="R286" s="14"/>
      <c r="S286" s="14"/>
      <c r="T286" s="14"/>
    </row>
    <row r="287" spans="1:20" x14ac:dyDescent="0.2">
      <c r="A287" s="622">
        <v>0</v>
      </c>
      <c r="B287" s="913"/>
      <c r="C287" s="36"/>
      <c r="D287" s="37"/>
      <c r="E287" s="37"/>
      <c r="F287" s="14"/>
      <c r="G287" s="14"/>
      <c r="H287" s="14"/>
      <c r="I287" s="37"/>
      <c r="J287" s="14"/>
      <c r="K287" s="14"/>
      <c r="L287" s="14"/>
      <c r="M287" s="37"/>
      <c r="N287" s="14"/>
      <c r="O287" s="14"/>
      <c r="P287" s="14"/>
      <c r="Q287" s="37"/>
      <c r="R287" s="14"/>
      <c r="S287" s="14"/>
      <c r="T287" s="14"/>
    </row>
    <row r="288" spans="1:20" x14ac:dyDescent="0.2">
      <c r="A288" s="622">
        <v>0</v>
      </c>
      <c r="B288" s="913"/>
      <c r="C288" s="36"/>
      <c r="D288" s="37"/>
      <c r="E288" s="37"/>
      <c r="F288" s="14"/>
      <c r="G288" s="14"/>
      <c r="H288" s="14"/>
      <c r="I288" s="37"/>
      <c r="J288" s="14"/>
      <c r="K288" s="14"/>
      <c r="L288" s="14"/>
      <c r="M288" s="37"/>
      <c r="N288" s="14"/>
      <c r="O288" s="14"/>
      <c r="P288" s="14"/>
      <c r="Q288" s="37"/>
      <c r="R288" s="14"/>
      <c r="S288" s="14"/>
      <c r="T288" s="14"/>
    </row>
    <row r="289" spans="1:20" x14ac:dyDescent="0.2">
      <c r="A289" s="622">
        <v>0</v>
      </c>
      <c r="B289" s="913"/>
      <c r="C289" s="36"/>
      <c r="D289" s="37"/>
      <c r="E289" s="37"/>
      <c r="F289" s="14"/>
      <c r="G289" s="14"/>
      <c r="H289" s="14"/>
      <c r="I289" s="37"/>
      <c r="J289" s="14"/>
      <c r="K289" s="14"/>
      <c r="L289" s="14"/>
      <c r="M289" s="37"/>
      <c r="N289" s="14"/>
      <c r="O289" s="14"/>
      <c r="P289" s="14"/>
      <c r="Q289" s="37"/>
      <c r="R289" s="14"/>
      <c r="S289" s="14"/>
      <c r="T289" s="14"/>
    </row>
    <row r="290" spans="1:20" x14ac:dyDescent="0.2">
      <c r="A290" s="622">
        <v>0</v>
      </c>
      <c r="B290" s="913"/>
      <c r="C290" s="36"/>
      <c r="D290" s="37"/>
      <c r="E290" s="37"/>
      <c r="F290" s="14"/>
      <c r="G290" s="14"/>
      <c r="H290" s="14"/>
      <c r="I290" s="37"/>
      <c r="J290" s="14"/>
      <c r="K290" s="14"/>
      <c r="L290" s="14"/>
      <c r="M290" s="37"/>
      <c r="N290" s="14"/>
      <c r="O290" s="14"/>
      <c r="P290" s="14"/>
      <c r="Q290" s="37"/>
      <c r="R290" s="14"/>
      <c r="S290" s="14"/>
      <c r="T290" s="14"/>
    </row>
    <row r="291" spans="1:20" x14ac:dyDescent="0.2">
      <c r="A291" s="622">
        <v>0</v>
      </c>
      <c r="B291" s="913"/>
      <c r="C291" s="36"/>
      <c r="D291" s="37"/>
      <c r="E291" s="37"/>
      <c r="F291" s="14"/>
      <c r="G291" s="14"/>
      <c r="H291" s="14"/>
      <c r="I291" s="37"/>
      <c r="J291" s="14"/>
      <c r="K291" s="14"/>
      <c r="L291" s="14"/>
      <c r="M291" s="37"/>
      <c r="N291" s="14"/>
      <c r="O291" s="14"/>
      <c r="P291" s="14"/>
      <c r="Q291" s="37"/>
      <c r="R291" s="14"/>
      <c r="S291" s="14"/>
      <c r="T291" s="14"/>
    </row>
    <row r="292" spans="1:20" x14ac:dyDescent="0.2">
      <c r="A292" s="622">
        <v>1</v>
      </c>
      <c r="B292" s="913"/>
      <c r="C292" s="824" t="s">
        <v>207</v>
      </c>
      <c r="D292" s="1025"/>
      <c r="E292" s="932" t="s">
        <v>140</v>
      </c>
      <c r="F292" s="304"/>
      <c r="G292" s="304"/>
      <c r="H292" s="304"/>
      <c r="I292" s="931"/>
      <c r="J292" s="304" t="s">
        <v>141</v>
      </c>
      <c r="K292" s="304"/>
      <c r="L292" s="304"/>
      <c r="M292" s="931"/>
      <c r="N292" s="932" t="s">
        <v>139</v>
      </c>
      <c r="O292" s="304"/>
      <c r="P292" s="304"/>
      <c r="Q292" s="304"/>
      <c r="R292" s="932" t="s">
        <v>142</v>
      </c>
      <c r="S292" s="304"/>
      <c r="T292" s="931"/>
    </row>
    <row r="293" spans="1:20" ht="38.25" x14ac:dyDescent="0.2">
      <c r="A293" s="622">
        <v>1</v>
      </c>
      <c r="B293" s="913"/>
      <c r="C293" s="933"/>
      <c r="D293" s="1026" t="s">
        <v>321</v>
      </c>
      <c r="E293" s="1027" t="str">
        <f>C128</f>
        <v>SN-Private-pay</v>
      </c>
      <c r="F293" s="1028" t="str">
        <f>C129</f>
        <v>SN-Medicare</v>
      </c>
      <c r="G293" s="1029" t="str">
        <f>C130</f>
        <v>SN-Medicaid</v>
      </c>
      <c r="H293" s="1028" t="s">
        <v>483</v>
      </c>
      <c r="I293" s="1028" t="s">
        <v>430</v>
      </c>
      <c r="J293" s="1030" t="str">
        <f>C136</f>
        <v>AL/B&amp;C-Private-pay</v>
      </c>
      <c r="K293" s="1031" t="str">
        <f>C137</f>
        <v>AL/B&amp;C-Medicaid</v>
      </c>
      <c r="L293" s="1026" t="s">
        <v>484</v>
      </c>
      <c r="M293" s="1031" t="s">
        <v>435</v>
      </c>
      <c r="N293" s="1027" t="str">
        <f>C108</f>
        <v>MC-Private-pay</v>
      </c>
      <c r="O293" s="1028" t="str">
        <f>C109</f>
        <v>MC-Medicaid</v>
      </c>
      <c r="P293" s="1032" t="s">
        <v>485</v>
      </c>
      <c r="Q293" s="1031" t="s">
        <v>436</v>
      </c>
      <c r="R293" s="1027" t="str">
        <f>C144</f>
        <v>IL-Private-pay</v>
      </c>
      <c r="S293" s="1028" t="s">
        <v>486</v>
      </c>
      <c r="T293" s="1028" t="s">
        <v>437</v>
      </c>
    </row>
    <row r="294" spans="1:20" x14ac:dyDescent="0.2">
      <c r="A294" s="622">
        <f t="shared" ref="A294:A334" si="23">IF(D294="Select ▼",0,1)</f>
        <v>0</v>
      </c>
      <c r="B294" s="913"/>
      <c r="C294" s="1033" t="str">
        <f t="shared" ref="C294:C334" si="24">C241</f>
        <v>Subject</v>
      </c>
      <c r="D294" s="490" t="str">
        <f>IF('Data Transfer Inputs'!G1604="Blank","",'Data Transfer Inputs'!G1604)</f>
        <v>Select ▼</v>
      </c>
      <c r="E294" s="519" t="str">
        <f>IF('Data Transfer Inputs'!G1645="Blank","",'Data Transfer Inputs'!G1645)</f>
        <v/>
      </c>
      <c r="F294" s="519" t="str">
        <f>IF('Data Transfer Inputs'!G1686="Blank","",'Data Transfer Inputs'!G1686)</f>
        <v/>
      </c>
      <c r="G294" s="519" t="str">
        <f>IF('Data Transfer Inputs'!G1727="Blank","",'Data Transfer Inputs'!G1727)</f>
        <v/>
      </c>
      <c r="H294" s="519" t="str">
        <f>IF('Data Transfer Inputs'!G1768="Blank","",'Data Transfer Inputs'!G1768)</f>
        <v/>
      </c>
      <c r="I294" s="1036">
        <f>SUM(E294:H294)</f>
        <v>0</v>
      </c>
      <c r="J294" s="519" t="str">
        <f>IF('Data Transfer Inputs'!G1809="Blank","",'Data Transfer Inputs'!G1809)</f>
        <v/>
      </c>
      <c r="K294" s="519" t="str">
        <f>IF('Data Transfer Inputs'!G1850="Blank","",'Data Transfer Inputs'!G1850)</f>
        <v/>
      </c>
      <c r="L294" s="519" t="str">
        <f>IF('Data Transfer Inputs'!G1891="Blank","",'Data Transfer Inputs'!G1891)</f>
        <v/>
      </c>
      <c r="M294" s="1036">
        <f>SUM(J294:L294)</f>
        <v>0</v>
      </c>
      <c r="N294" s="519" t="str">
        <f>IF('Data Transfer Inputs'!G1932="Blank","",'Data Transfer Inputs'!G1932)</f>
        <v/>
      </c>
      <c r="O294" s="519" t="str">
        <f>IF('Data Transfer Inputs'!G1973="Blank","",'Data Transfer Inputs'!G1973)</f>
        <v/>
      </c>
      <c r="P294" s="519" t="str">
        <f>IF('Data Transfer Inputs'!G2014="Blank","",'Data Transfer Inputs'!G2014)</f>
        <v/>
      </c>
      <c r="Q294" s="1036">
        <f>SUM(N294:P294)</f>
        <v>0</v>
      </c>
      <c r="R294" s="519" t="str">
        <f>IF('Data Transfer Inputs'!G2055="Blank","",'Data Transfer Inputs'!G2055)</f>
        <v/>
      </c>
      <c r="S294" s="519" t="str">
        <f>IF('Data Transfer Inputs'!G2096="Blank","",'Data Transfer Inputs'!G2096)</f>
        <v/>
      </c>
      <c r="T294" s="1036">
        <f>SUM(R294:S294)</f>
        <v>0</v>
      </c>
    </row>
    <row r="295" spans="1:20" x14ac:dyDescent="0.2">
      <c r="A295" s="622">
        <f t="shared" si="23"/>
        <v>0</v>
      </c>
      <c r="B295" s="913"/>
      <c r="C295" s="1034" t="str">
        <f t="shared" si="24"/>
        <v>Comp 1</v>
      </c>
      <c r="D295" s="32" t="str">
        <f>IF('Data Transfer Inputs'!G1605="Blank","",'Data Transfer Inputs'!G1605)</f>
        <v>Select ▼</v>
      </c>
      <c r="E295" s="517" t="str">
        <f>IF('Data Transfer Inputs'!G1646="Blank","",'Data Transfer Inputs'!G1646)</f>
        <v/>
      </c>
      <c r="F295" s="517" t="str">
        <f>IF('Data Transfer Inputs'!G1687="Blank","",'Data Transfer Inputs'!G1687)</f>
        <v/>
      </c>
      <c r="G295" s="517" t="str">
        <f>IF('Data Transfer Inputs'!G1728="Blank","",'Data Transfer Inputs'!G1728)</f>
        <v/>
      </c>
      <c r="H295" s="517" t="str">
        <f>IF('Data Transfer Inputs'!G1769="Blank","",'Data Transfer Inputs'!G1769)</f>
        <v/>
      </c>
      <c r="I295" s="1037">
        <f t="shared" ref="I295:I334" si="25">SUM(E295:H295)</f>
        <v>0</v>
      </c>
      <c r="J295" s="517" t="str">
        <f>IF('Data Transfer Inputs'!G1810="Blank","",'Data Transfer Inputs'!G1810)</f>
        <v/>
      </c>
      <c r="K295" s="517" t="str">
        <f>IF('Data Transfer Inputs'!G1851="Blank","",'Data Transfer Inputs'!G1851)</f>
        <v/>
      </c>
      <c r="L295" s="517" t="str">
        <f>IF('Data Transfer Inputs'!G1892="Blank","",'Data Transfer Inputs'!G1892)</f>
        <v/>
      </c>
      <c r="M295" s="1037">
        <f t="shared" ref="M295:M334" si="26">SUM(J295:L295)</f>
        <v>0</v>
      </c>
      <c r="N295" s="517" t="str">
        <f>IF('Data Transfer Inputs'!G1933="Blank","",'Data Transfer Inputs'!G1933)</f>
        <v/>
      </c>
      <c r="O295" s="517" t="str">
        <f>IF('Data Transfer Inputs'!G1974="Blank","",'Data Transfer Inputs'!G1974)</f>
        <v/>
      </c>
      <c r="P295" s="517" t="str">
        <f>IF('Data Transfer Inputs'!G2015="Blank","",'Data Transfer Inputs'!G2015)</f>
        <v/>
      </c>
      <c r="Q295" s="1037">
        <f t="shared" ref="Q295:Q334" si="27">SUM(N295:P295)</f>
        <v>0</v>
      </c>
      <c r="R295" s="517" t="str">
        <f>IF('Data Transfer Inputs'!G2056="Blank","",'Data Transfer Inputs'!G2056)</f>
        <v/>
      </c>
      <c r="S295" s="517" t="str">
        <f>IF('Data Transfer Inputs'!G2097="Blank","",'Data Transfer Inputs'!G2097)</f>
        <v/>
      </c>
      <c r="T295" s="1037">
        <f t="shared" ref="T295:T334" si="28">SUM(R295:S295)</f>
        <v>0</v>
      </c>
    </row>
    <row r="296" spans="1:20" x14ac:dyDescent="0.2">
      <c r="A296" s="622">
        <f t="shared" si="23"/>
        <v>0</v>
      </c>
      <c r="B296" s="913"/>
      <c r="C296" s="1034" t="str">
        <f t="shared" si="24"/>
        <v>Comp 2</v>
      </c>
      <c r="D296" s="32" t="str">
        <f>IF('Data Transfer Inputs'!G1606="Blank","",'Data Transfer Inputs'!G1606)</f>
        <v>Select ▼</v>
      </c>
      <c r="E296" s="517" t="str">
        <f>IF('Data Transfer Inputs'!G1647="Blank","",'Data Transfer Inputs'!G1647)</f>
        <v/>
      </c>
      <c r="F296" s="517" t="str">
        <f>IF('Data Transfer Inputs'!G1688="Blank","",'Data Transfer Inputs'!G1688)</f>
        <v/>
      </c>
      <c r="G296" s="517" t="str">
        <f>IF('Data Transfer Inputs'!G1729="Blank","",'Data Transfer Inputs'!G1729)</f>
        <v/>
      </c>
      <c r="H296" s="517" t="str">
        <f>IF('Data Transfer Inputs'!G1770="Blank","",'Data Transfer Inputs'!G1770)</f>
        <v/>
      </c>
      <c r="I296" s="1037">
        <f t="shared" si="25"/>
        <v>0</v>
      </c>
      <c r="J296" s="517" t="str">
        <f>IF('Data Transfer Inputs'!G1811="Blank","",'Data Transfer Inputs'!G1811)</f>
        <v/>
      </c>
      <c r="K296" s="517" t="str">
        <f>IF('Data Transfer Inputs'!G1852="Blank","",'Data Transfer Inputs'!G1852)</f>
        <v/>
      </c>
      <c r="L296" s="517" t="str">
        <f>IF('Data Transfer Inputs'!G1893="Blank","",'Data Transfer Inputs'!G1893)</f>
        <v/>
      </c>
      <c r="M296" s="1037">
        <f t="shared" si="26"/>
        <v>0</v>
      </c>
      <c r="N296" s="517" t="str">
        <f>IF('Data Transfer Inputs'!G1934="Blank","",'Data Transfer Inputs'!G1934)</f>
        <v/>
      </c>
      <c r="O296" s="517" t="str">
        <f>IF('Data Transfer Inputs'!G1975="Blank","",'Data Transfer Inputs'!G1975)</f>
        <v/>
      </c>
      <c r="P296" s="517" t="str">
        <f>IF('Data Transfer Inputs'!G2016="Blank","",'Data Transfer Inputs'!G2016)</f>
        <v/>
      </c>
      <c r="Q296" s="1037">
        <f t="shared" si="27"/>
        <v>0</v>
      </c>
      <c r="R296" s="517" t="str">
        <f>IF('Data Transfer Inputs'!G2057="Blank","",'Data Transfer Inputs'!G2057)</f>
        <v/>
      </c>
      <c r="S296" s="517" t="str">
        <f>IF('Data Transfer Inputs'!G2098="Blank","",'Data Transfer Inputs'!G2098)</f>
        <v/>
      </c>
      <c r="T296" s="1037">
        <f t="shared" si="28"/>
        <v>0</v>
      </c>
    </row>
    <row r="297" spans="1:20" x14ac:dyDescent="0.2">
      <c r="A297" s="622">
        <f t="shared" si="23"/>
        <v>0</v>
      </c>
      <c r="B297" s="913"/>
      <c r="C297" s="1034" t="str">
        <f t="shared" si="24"/>
        <v>Comp 3</v>
      </c>
      <c r="D297" s="32" t="str">
        <f>IF('Data Transfer Inputs'!G1607="Blank","",'Data Transfer Inputs'!G1607)</f>
        <v>Select ▼</v>
      </c>
      <c r="E297" s="517" t="str">
        <f>IF('Data Transfer Inputs'!G1648="Blank","",'Data Transfer Inputs'!G1648)</f>
        <v/>
      </c>
      <c r="F297" s="517" t="str">
        <f>IF('Data Transfer Inputs'!G1689="Blank","",'Data Transfer Inputs'!G1689)</f>
        <v/>
      </c>
      <c r="G297" s="517" t="str">
        <f>IF('Data Transfer Inputs'!G1730="Blank","",'Data Transfer Inputs'!G1730)</f>
        <v/>
      </c>
      <c r="H297" s="517" t="str">
        <f>IF('Data Transfer Inputs'!G1771="Blank","",'Data Transfer Inputs'!G1771)</f>
        <v/>
      </c>
      <c r="I297" s="1037">
        <f t="shared" si="25"/>
        <v>0</v>
      </c>
      <c r="J297" s="517" t="str">
        <f>IF('Data Transfer Inputs'!G1812="Blank","",'Data Transfer Inputs'!G1812)</f>
        <v/>
      </c>
      <c r="K297" s="517" t="str">
        <f>IF('Data Transfer Inputs'!G1853="Blank","",'Data Transfer Inputs'!G1853)</f>
        <v/>
      </c>
      <c r="L297" s="517" t="str">
        <f>IF('Data Transfer Inputs'!G1894="Blank","",'Data Transfer Inputs'!G1894)</f>
        <v/>
      </c>
      <c r="M297" s="1037">
        <f t="shared" si="26"/>
        <v>0</v>
      </c>
      <c r="N297" s="517" t="str">
        <f>IF('Data Transfer Inputs'!G1935="Blank","",'Data Transfer Inputs'!G1935)</f>
        <v/>
      </c>
      <c r="O297" s="517" t="str">
        <f>IF('Data Transfer Inputs'!G1976="Blank","",'Data Transfer Inputs'!G1976)</f>
        <v/>
      </c>
      <c r="P297" s="517" t="str">
        <f>IF('Data Transfer Inputs'!G2017="Blank","",'Data Transfer Inputs'!G2017)</f>
        <v/>
      </c>
      <c r="Q297" s="1037">
        <f t="shared" si="27"/>
        <v>0</v>
      </c>
      <c r="R297" s="517" t="str">
        <f>IF('Data Transfer Inputs'!G2058="Blank","",'Data Transfer Inputs'!G2058)</f>
        <v/>
      </c>
      <c r="S297" s="517" t="str">
        <f>IF('Data Transfer Inputs'!G2099="Blank","",'Data Transfer Inputs'!G2099)</f>
        <v/>
      </c>
      <c r="T297" s="1037">
        <f t="shared" si="28"/>
        <v>0</v>
      </c>
    </row>
    <row r="298" spans="1:20" x14ac:dyDescent="0.2">
      <c r="A298" s="622">
        <f t="shared" si="23"/>
        <v>0</v>
      </c>
      <c r="B298" s="913"/>
      <c r="C298" s="1034" t="str">
        <f t="shared" si="24"/>
        <v>Comp 4</v>
      </c>
      <c r="D298" s="32" t="str">
        <f>IF('Data Transfer Inputs'!G1608="Blank","",'Data Transfer Inputs'!G1608)</f>
        <v>Select ▼</v>
      </c>
      <c r="E298" s="517" t="str">
        <f>IF('Data Transfer Inputs'!G1649="Blank","",'Data Transfer Inputs'!G1649)</f>
        <v/>
      </c>
      <c r="F298" s="517" t="str">
        <f>IF('Data Transfer Inputs'!G1690="Blank","",'Data Transfer Inputs'!G1690)</f>
        <v/>
      </c>
      <c r="G298" s="517" t="str">
        <f>IF('Data Transfer Inputs'!G1731="Blank","",'Data Transfer Inputs'!G1731)</f>
        <v/>
      </c>
      <c r="H298" s="517" t="str">
        <f>IF('Data Transfer Inputs'!G1772="Blank","",'Data Transfer Inputs'!G1772)</f>
        <v/>
      </c>
      <c r="I298" s="1037">
        <f t="shared" si="25"/>
        <v>0</v>
      </c>
      <c r="J298" s="517" t="str">
        <f>IF('Data Transfer Inputs'!G1813="Blank","",'Data Transfer Inputs'!G1813)</f>
        <v/>
      </c>
      <c r="K298" s="517" t="str">
        <f>IF('Data Transfer Inputs'!G1854="Blank","",'Data Transfer Inputs'!G1854)</f>
        <v/>
      </c>
      <c r="L298" s="517" t="str">
        <f>IF('Data Transfer Inputs'!G1895="Blank","",'Data Transfer Inputs'!G1895)</f>
        <v/>
      </c>
      <c r="M298" s="1037">
        <f t="shared" si="26"/>
        <v>0</v>
      </c>
      <c r="N298" s="517" t="str">
        <f>IF('Data Transfer Inputs'!G1936="Blank","",'Data Transfer Inputs'!G1936)</f>
        <v/>
      </c>
      <c r="O298" s="517" t="str">
        <f>IF('Data Transfer Inputs'!G1977="Blank","",'Data Transfer Inputs'!G1977)</f>
        <v/>
      </c>
      <c r="P298" s="517" t="str">
        <f>IF('Data Transfer Inputs'!G2018="Blank","",'Data Transfer Inputs'!G2018)</f>
        <v/>
      </c>
      <c r="Q298" s="1037">
        <f t="shared" si="27"/>
        <v>0</v>
      </c>
      <c r="R298" s="517" t="str">
        <f>IF('Data Transfer Inputs'!G2059="Blank","",'Data Transfer Inputs'!G2059)</f>
        <v/>
      </c>
      <c r="S298" s="517" t="str">
        <f>IF('Data Transfer Inputs'!G2100="Blank","",'Data Transfer Inputs'!G2100)</f>
        <v/>
      </c>
      <c r="T298" s="1037">
        <f t="shared" si="28"/>
        <v>0</v>
      </c>
    </row>
    <row r="299" spans="1:20" x14ac:dyDescent="0.2">
      <c r="A299" s="622">
        <f t="shared" si="23"/>
        <v>0</v>
      </c>
      <c r="B299" s="913"/>
      <c r="C299" s="1034" t="str">
        <f t="shared" si="24"/>
        <v>Comp 5</v>
      </c>
      <c r="D299" s="32" t="str">
        <f>IF('Data Transfer Inputs'!G1609="Blank","",'Data Transfer Inputs'!G1609)</f>
        <v>Select ▼</v>
      </c>
      <c r="E299" s="517" t="str">
        <f>IF('Data Transfer Inputs'!G1650="Blank","",'Data Transfer Inputs'!G1650)</f>
        <v/>
      </c>
      <c r="F299" s="517" t="str">
        <f>IF('Data Transfer Inputs'!G1691="Blank","",'Data Transfer Inputs'!G1691)</f>
        <v/>
      </c>
      <c r="G299" s="517" t="str">
        <f>IF('Data Transfer Inputs'!G1732="Blank","",'Data Transfer Inputs'!G1732)</f>
        <v/>
      </c>
      <c r="H299" s="517" t="str">
        <f>IF('Data Transfer Inputs'!G1773="Blank","",'Data Transfer Inputs'!G1773)</f>
        <v/>
      </c>
      <c r="I299" s="1037">
        <f t="shared" si="25"/>
        <v>0</v>
      </c>
      <c r="J299" s="517" t="str">
        <f>IF('Data Transfer Inputs'!G1814="Blank","",'Data Transfer Inputs'!G1814)</f>
        <v/>
      </c>
      <c r="K299" s="517" t="str">
        <f>IF('Data Transfer Inputs'!G1855="Blank","",'Data Transfer Inputs'!G1855)</f>
        <v/>
      </c>
      <c r="L299" s="517" t="str">
        <f>IF('Data Transfer Inputs'!G1896="Blank","",'Data Transfer Inputs'!G1896)</f>
        <v/>
      </c>
      <c r="M299" s="1037">
        <f t="shared" si="26"/>
        <v>0</v>
      </c>
      <c r="N299" s="517" t="str">
        <f>IF('Data Transfer Inputs'!G1937="Blank","",'Data Transfer Inputs'!G1937)</f>
        <v/>
      </c>
      <c r="O299" s="517" t="str">
        <f>IF('Data Transfer Inputs'!G1978="Blank","",'Data Transfer Inputs'!G1978)</f>
        <v/>
      </c>
      <c r="P299" s="517" t="str">
        <f>IF('Data Transfer Inputs'!G2019="Blank","",'Data Transfer Inputs'!G2019)</f>
        <v/>
      </c>
      <c r="Q299" s="1037">
        <f t="shared" si="27"/>
        <v>0</v>
      </c>
      <c r="R299" s="517" t="str">
        <f>IF('Data Transfer Inputs'!G2060="Blank","",'Data Transfer Inputs'!G2060)</f>
        <v/>
      </c>
      <c r="S299" s="517" t="str">
        <f>IF('Data Transfer Inputs'!G2101="Blank","",'Data Transfer Inputs'!G2101)</f>
        <v/>
      </c>
      <c r="T299" s="1037">
        <f t="shared" si="28"/>
        <v>0</v>
      </c>
    </row>
    <row r="300" spans="1:20" x14ac:dyDescent="0.2">
      <c r="A300" s="622">
        <f t="shared" si="23"/>
        <v>0</v>
      </c>
      <c r="B300" s="913"/>
      <c r="C300" s="1034" t="str">
        <f t="shared" si="24"/>
        <v>Comp 6</v>
      </c>
      <c r="D300" s="32" t="str">
        <f>IF('Data Transfer Inputs'!G1610="Blank","",'Data Transfer Inputs'!G1610)</f>
        <v>Select ▼</v>
      </c>
      <c r="E300" s="517" t="str">
        <f>IF('Data Transfer Inputs'!G1651="Blank","",'Data Transfer Inputs'!G1651)</f>
        <v/>
      </c>
      <c r="F300" s="517" t="str">
        <f>IF('Data Transfer Inputs'!G1692="Blank","",'Data Transfer Inputs'!G1692)</f>
        <v/>
      </c>
      <c r="G300" s="517" t="str">
        <f>IF('Data Transfer Inputs'!G1733="Blank","",'Data Transfer Inputs'!G1733)</f>
        <v/>
      </c>
      <c r="H300" s="517" t="str">
        <f>IF('Data Transfer Inputs'!G1774="Blank","",'Data Transfer Inputs'!G1774)</f>
        <v/>
      </c>
      <c r="I300" s="1037">
        <f t="shared" si="25"/>
        <v>0</v>
      </c>
      <c r="J300" s="517" t="str">
        <f>IF('Data Transfer Inputs'!G1815="Blank","",'Data Transfer Inputs'!G1815)</f>
        <v/>
      </c>
      <c r="K300" s="517" t="str">
        <f>IF('Data Transfer Inputs'!G1856="Blank","",'Data Transfer Inputs'!G1856)</f>
        <v/>
      </c>
      <c r="L300" s="517" t="str">
        <f>IF('Data Transfer Inputs'!G1897="Blank","",'Data Transfer Inputs'!G1897)</f>
        <v/>
      </c>
      <c r="M300" s="1037">
        <f t="shared" si="26"/>
        <v>0</v>
      </c>
      <c r="N300" s="517" t="str">
        <f>IF('Data Transfer Inputs'!G1938="Blank","",'Data Transfer Inputs'!G1938)</f>
        <v/>
      </c>
      <c r="O300" s="517" t="str">
        <f>IF('Data Transfer Inputs'!G1979="Blank","",'Data Transfer Inputs'!G1979)</f>
        <v/>
      </c>
      <c r="P300" s="517" t="str">
        <f>IF('Data Transfer Inputs'!G2020="Blank","",'Data Transfer Inputs'!G2020)</f>
        <v/>
      </c>
      <c r="Q300" s="1037">
        <f t="shared" si="27"/>
        <v>0</v>
      </c>
      <c r="R300" s="517" t="str">
        <f>IF('Data Transfer Inputs'!G2061="Blank","",'Data Transfer Inputs'!G2061)</f>
        <v/>
      </c>
      <c r="S300" s="517" t="str">
        <f>IF('Data Transfer Inputs'!G2102="Blank","",'Data Transfer Inputs'!G2102)</f>
        <v/>
      </c>
      <c r="T300" s="1037">
        <f t="shared" si="28"/>
        <v>0</v>
      </c>
    </row>
    <row r="301" spans="1:20" x14ac:dyDescent="0.2">
      <c r="A301" s="622">
        <f t="shared" si="23"/>
        <v>0</v>
      </c>
      <c r="B301" s="913"/>
      <c r="C301" s="1034" t="str">
        <f t="shared" si="24"/>
        <v>Comp 7</v>
      </c>
      <c r="D301" s="32" t="str">
        <f>IF('Data Transfer Inputs'!G1611="Blank","",'Data Transfer Inputs'!G1611)</f>
        <v>Select ▼</v>
      </c>
      <c r="E301" s="517" t="str">
        <f>IF('Data Transfer Inputs'!G1652="Blank","",'Data Transfer Inputs'!G1652)</f>
        <v/>
      </c>
      <c r="F301" s="517" t="str">
        <f>IF('Data Transfer Inputs'!G1693="Blank","",'Data Transfer Inputs'!G1693)</f>
        <v/>
      </c>
      <c r="G301" s="517" t="str">
        <f>IF('Data Transfer Inputs'!G1734="Blank","",'Data Transfer Inputs'!G1734)</f>
        <v/>
      </c>
      <c r="H301" s="517" t="str">
        <f>IF('Data Transfer Inputs'!G1775="Blank","",'Data Transfer Inputs'!G1775)</f>
        <v/>
      </c>
      <c r="I301" s="1037">
        <f t="shared" si="25"/>
        <v>0</v>
      </c>
      <c r="J301" s="517" t="str">
        <f>IF('Data Transfer Inputs'!G1816="Blank","",'Data Transfer Inputs'!G1816)</f>
        <v/>
      </c>
      <c r="K301" s="517" t="str">
        <f>IF('Data Transfer Inputs'!G1857="Blank","",'Data Transfer Inputs'!G1857)</f>
        <v/>
      </c>
      <c r="L301" s="517" t="str">
        <f>IF('Data Transfer Inputs'!G1898="Blank","",'Data Transfer Inputs'!G1898)</f>
        <v/>
      </c>
      <c r="M301" s="1037">
        <f t="shared" si="26"/>
        <v>0</v>
      </c>
      <c r="N301" s="517" t="str">
        <f>IF('Data Transfer Inputs'!G1939="Blank","",'Data Transfer Inputs'!G1939)</f>
        <v/>
      </c>
      <c r="O301" s="517" t="str">
        <f>IF('Data Transfer Inputs'!G1980="Blank","",'Data Transfer Inputs'!G1980)</f>
        <v/>
      </c>
      <c r="P301" s="517" t="str">
        <f>IF('Data Transfer Inputs'!G2021="Blank","",'Data Transfer Inputs'!G2021)</f>
        <v/>
      </c>
      <c r="Q301" s="1037">
        <f t="shared" si="27"/>
        <v>0</v>
      </c>
      <c r="R301" s="517" t="str">
        <f>IF('Data Transfer Inputs'!G2062="Blank","",'Data Transfer Inputs'!G2062)</f>
        <v/>
      </c>
      <c r="S301" s="517" t="str">
        <f>IF('Data Transfer Inputs'!G2103="Blank","",'Data Transfer Inputs'!G2103)</f>
        <v/>
      </c>
      <c r="T301" s="1037">
        <f t="shared" si="28"/>
        <v>0</v>
      </c>
    </row>
    <row r="302" spans="1:20" x14ac:dyDescent="0.2">
      <c r="A302" s="622">
        <f t="shared" si="23"/>
        <v>0</v>
      </c>
      <c r="B302" s="913"/>
      <c r="C302" s="1034" t="str">
        <f t="shared" si="24"/>
        <v>Comp 8</v>
      </c>
      <c r="D302" s="32" t="str">
        <f>IF('Data Transfer Inputs'!G1612="Blank","",'Data Transfer Inputs'!G1612)</f>
        <v>Select ▼</v>
      </c>
      <c r="E302" s="517" t="str">
        <f>IF('Data Transfer Inputs'!G1653="Blank","",'Data Transfer Inputs'!G1653)</f>
        <v/>
      </c>
      <c r="F302" s="517" t="str">
        <f>IF('Data Transfer Inputs'!G1694="Blank","",'Data Transfer Inputs'!G1694)</f>
        <v/>
      </c>
      <c r="G302" s="517" t="str">
        <f>IF('Data Transfer Inputs'!G1735="Blank","",'Data Transfer Inputs'!G1735)</f>
        <v/>
      </c>
      <c r="H302" s="517" t="str">
        <f>IF('Data Transfer Inputs'!G1776="Blank","",'Data Transfer Inputs'!G1776)</f>
        <v/>
      </c>
      <c r="I302" s="1037">
        <f t="shared" si="25"/>
        <v>0</v>
      </c>
      <c r="J302" s="517" t="str">
        <f>IF('Data Transfer Inputs'!G1817="Blank","",'Data Transfer Inputs'!G1817)</f>
        <v/>
      </c>
      <c r="K302" s="517" t="str">
        <f>IF('Data Transfer Inputs'!G1858="Blank","",'Data Transfer Inputs'!G1858)</f>
        <v/>
      </c>
      <c r="L302" s="517" t="str">
        <f>IF('Data Transfer Inputs'!G1899="Blank","",'Data Transfer Inputs'!G1899)</f>
        <v/>
      </c>
      <c r="M302" s="1037">
        <f t="shared" si="26"/>
        <v>0</v>
      </c>
      <c r="N302" s="517" t="str">
        <f>IF('Data Transfer Inputs'!G1940="Blank","",'Data Transfer Inputs'!G1940)</f>
        <v/>
      </c>
      <c r="O302" s="517" t="str">
        <f>IF('Data Transfer Inputs'!G1981="Blank","",'Data Transfer Inputs'!G1981)</f>
        <v/>
      </c>
      <c r="P302" s="517" t="str">
        <f>IF('Data Transfer Inputs'!G2022="Blank","",'Data Transfer Inputs'!G2022)</f>
        <v/>
      </c>
      <c r="Q302" s="1037">
        <f t="shared" si="27"/>
        <v>0</v>
      </c>
      <c r="R302" s="517" t="str">
        <f>IF('Data Transfer Inputs'!G2063="Blank","",'Data Transfer Inputs'!G2063)</f>
        <v/>
      </c>
      <c r="S302" s="517" t="str">
        <f>IF('Data Transfer Inputs'!G2104="Blank","",'Data Transfer Inputs'!G2104)</f>
        <v/>
      </c>
      <c r="T302" s="1037">
        <f t="shared" si="28"/>
        <v>0</v>
      </c>
    </row>
    <row r="303" spans="1:20" x14ac:dyDescent="0.2">
      <c r="A303" s="622">
        <f t="shared" si="23"/>
        <v>0</v>
      </c>
      <c r="B303" s="913"/>
      <c r="C303" s="1034" t="str">
        <f t="shared" si="24"/>
        <v>Comp 9</v>
      </c>
      <c r="D303" s="32" t="str">
        <f>IF('Data Transfer Inputs'!G1613="Blank","",'Data Transfer Inputs'!G1613)</f>
        <v>Select ▼</v>
      </c>
      <c r="E303" s="517" t="str">
        <f>IF('Data Transfer Inputs'!G1654="Blank","",'Data Transfer Inputs'!G1654)</f>
        <v/>
      </c>
      <c r="F303" s="517" t="str">
        <f>IF('Data Transfer Inputs'!G1695="Blank","",'Data Transfer Inputs'!G1695)</f>
        <v/>
      </c>
      <c r="G303" s="517" t="str">
        <f>IF('Data Transfer Inputs'!G1736="Blank","",'Data Transfer Inputs'!G1736)</f>
        <v/>
      </c>
      <c r="H303" s="517" t="str">
        <f>IF('Data Transfer Inputs'!G1777="Blank","",'Data Transfer Inputs'!G1777)</f>
        <v/>
      </c>
      <c r="I303" s="1037">
        <f t="shared" si="25"/>
        <v>0</v>
      </c>
      <c r="J303" s="517" t="str">
        <f>IF('Data Transfer Inputs'!G1818="Blank","",'Data Transfer Inputs'!G1818)</f>
        <v/>
      </c>
      <c r="K303" s="517" t="str">
        <f>IF('Data Transfer Inputs'!G1859="Blank","",'Data Transfer Inputs'!G1859)</f>
        <v/>
      </c>
      <c r="L303" s="517" t="str">
        <f>IF('Data Transfer Inputs'!G1900="Blank","",'Data Transfer Inputs'!G1900)</f>
        <v/>
      </c>
      <c r="M303" s="1037">
        <f t="shared" si="26"/>
        <v>0</v>
      </c>
      <c r="N303" s="517" t="str">
        <f>IF('Data Transfer Inputs'!G1941="Blank","",'Data Transfer Inputs'!G1941)</f>
        <v/>
      </c>
      <c r="O303" s="517" t="str">
        <f>IF('Data Transfer Inputs'!G1982="Blank","",'Data Transfer Inputs'!G1982)</f>
        <v/>
      </c>
      <c r="P303" s="517" t="str">
        <f>IF('Data Transfer Inputs'!G2023="Blank","",'Data Transfer Inputs'!G2023)</f>
        <v/>
      </c>
      <c r="Q303" s="1037">
        <f t="shared" si="27"/>
        <v>0</v>
      </c>
      <c r="R303" s="517" t="str">
        <f>IF('Data Transfer Inputs'!G2064="Blank","",'Data Transfer Inputs'!G2064)</f>
        <v/>
      </c>
      <c r="S303" s="517" t="str">
        <f>IF('Data Transfer Inputs'!G2105="Blank","",'Data Transfer Inputs'!G2105)</f>
        <v/>
      </c>
      <c r="T303" s="1037">
        <f t="shared" si="28"/>
        <v>0</v>
      </c>
    </row>
    <row r="304" spans="1:20" x14ac:dyDescent="0.2">
      <c r="A304" s="622">
        <f t="shared" si="23"/>
        <v>0</v>
      </c>
      <c r="B304" s="913"/>
      <c r="C304" s="1034" t="str">
        <f t="shared" si="24"/>
        <v>Comp 10</v>
      </c>
      <c r="D304" s="32" t="str">
        <f>IF('Data Transfer Inputs'!G1614="Blank","",'Data Transfer Inputs'!G1614)</f>
        <v>Select ▼</v>
      </c>
      <c r="E304" s="517" t="str">
        <f>IF('Data Transfer Inputs'!G1655="Blank","",'Data Transfer Inputs'!G1655)</f>
        <v/>
      </c>
      <c r="F304" s="517" t="str">
        <f>IF('Data Transfer Inputs'!G1696="Blank","",'Data Transfer Inputs'!G1696)</f>
        <v/>
      </c>
      <c r="G304" s="517" t="str">
        <f>IF('Data Transfer Inputs'!G1737="Blank","",'Data Transfer Inputs'!G1737)</f>
        <v/>
      </c>
      <c r="H304" s="517" t="str">
        <f>IF('Data Transfer Inputs'!G1778="Blank","",'Data Transfer Inputs'!G1778)</f>
        <v/>
      </c>
      <c r="I304" s="1037">
        <f t="shared" si="25"/>
        <v>0</v>
      </c>
      <c r="J304" s="517" t="str">
        <f>IF('Data Transfer Inputs'!G1819="Blank","",'Data Transfer Inputs'!G1819)</f>
        <v/>
      </c>
      <c r="K304" s="517" t="str">
        <f>IF('Data Transfer Inputs'!G1860="Blank","",'Data Transfer Inputs'!G1860)</f>
        <v/>
      </c>
      <c r="L304" s="517" t="str">
        <f>IF('Data Transfer Inputs'!G1901="Blank","",'Data Transfer Inputs'!G1901)</f>
        <v/>
      </c>
      <c r="M304" s="1037">
        <f t="shared" si="26"/>
        <v>0</v>
      </c>
      <c r="N304" s="517" t="str">
        <f>IF('Data Transfer Inputs'!G1942="Blank","",'Data Transfer Inputs'!G1942)</f>
        <v/>
      </c>
      <c r="O304" s="517" t="str">
        <f>IF('Data Transfer Inputs'!G1983="Blank","",'Data Transfer Inputs'!G1983)</f>
        <v/>
      </c>
      <c r="P304" s="517" t="str">
        <f>IF('Data Transfer Inputs'!G2024="Blank","",'Data Transfer Inputs'!G2024)</f>
        <v/>
      </c>
      <c r="Q304" s="1037">
        <f t="shared" si="27"/>
        <v>0</v>
      </c>
      <c r="R304" s="517" t="str">
        <f>IF('Data Transfer Inputs'!G2065="Blank","",'Data Transfer Inputs'!G2065)</f>
        <v/>
      </c>
      <c r="S304" s="517" t="str">
        <f>IF('Data Transfer Inputs'!G2106="Blank","",'Data Transfer Inputs'!G2106)</f>
        <v/>
      </c>
      <c r="T304" s="1037">
        <f t="shared" si="28"/>
        <v>0</v>
      </c>
    </row>
    <row r="305" spans="1:20" x14ac:dyDescent="0.2">
      <c r="A305" s="622">
        <f t="shared" si="23"/>
        <v>0</v>
      </c>
      <c r="B305" s="913"/>
      <c r="C305" s="1034" t="str">
        <f t="shared" si="24"/>
        <v>Comp 11</v>
      </c>
      <c r="D305" s="32" t="str">
        <f>IF('Data Transfer Inputs'!G1615="Blank","",'Data Transfer Inputs'!G1615)</f>
        <v>Select ▼</v>
      </c>
      <c r="E305" s="517" t="str">
        <f>IF('Data Transfer Inputs'!G1656="Blank","",'Data Transfer Inputs'!G1656)</f>
        <v/>
      </c>
      <c r="F305" s="517" t="str">
        <f>IF('Data Transfer Inputs'!G1697="Blank","",'Data Transfer Inputs'!G1697)</f>
        <v/>
      </c>
      <c r="G305" s="517" t="str">
        <f>IF('Data Transfer Inputs'!G1738="Blank","",'Data Transfer Inputs'!G1738)</f>
        <v/>
      </c>
      <c r="H305" s="517" t="str">
        <f>IF('Data Transfer Inputs'!G1779="Blank","",'Data Transfer Inputs'!G1779)</f>
        <v/>
      </c>
      <c r="I305" s="1037">
        <f t="shared" si="25"/>
        <v>0</v>
      </c>
      <c r="J305" s="517" t="str">
        <f>IF('Data Transfer Inputs'!G1820="Blank","",'Data Transfer Inputs'!G1820)</f>
        <v/>
      </c>
      <c r="K305" s="517" t="str">
        <f>IF('Data Transfer Inputs'!G1861="Blank","",'Data Transfer Inputs'!G1861)</f>
        <v/>
      </c>
      <c r="L305" s="517" t="str">
        <f>IF('Data Transfer Inputs'!G1902="Blank","",'Data Transfer Inputs'!G1902)</f>
        <v/>
      </c>
      <c r="M305" s="1037">
        <f t="shared" si="26"/>
        <v>0</v>
      </c>
      <c r="N305" s="517" t="str">
        <f>IF('Data Transfer Inputs'!G1943="Blank","",'Data Transfer Inputs'!G1943)</f>
        <v/>
      </c>
      <c r="O305" s="517" t="str">
        <f>IF('Data Transfer Inputs'!G1984="Blank","",'Data Transfer Inputs'!G1984)</f>
        <v/>
      </c>
      <c r="P305" s="517" t="str">
        <f>IF('Data Transfer Inputs'!G2025="Blank","",'Data Transfer Inputs'!G2025)</f>
        <v/>
      </c>
      <c r="Q305" s="1037">
        <f t="shared" si="27"/>
        <v>0</v>
      </c>
      <c r="R305" s="517" t="str">
        <f>IF('Data Transfer Inputs'!G2066="Blank","",'Data Transfer Inputs'!G2066)</f>
        <v/>
      </c>
      <c r="S305" s="517" t="str">
        <f>IF('Data Transfer Inputs'!G2107="Blank","",'Data Transfer Inputs'!G2107)</f>
        <v/>
      </c>
      <c r="T305" s="1037">
        <f t="shared" si="28"/>
        <v>0</v>
      </c>
    </row>
    <row r="306" spans="1:20" x14ac:dyDescent="0.2">
      <c r="A306" s="622">
        <f t="shared" si="23"/>
        <v>0</v>
      </c>
      <c r="B306" s="913"/>
      <c r="C306" s="1034" t="str">
        <f t="shared" si="24"/>
        <v>Comp 12</v>
      </c>
      <c r="D306" s="32" t="str">
        <f>IF('Data Transfer Inputs'!G1616="Blank","",'Data Transfer Inputs'!G1616)</f>
        <v>Select ▼</v>
      </c>
      <c r="E306" s="517" t="str">
        <f>IF('Data Transfer Inputs'!G1657="Blank","",'Data Transfer Inputs'!G1657)</f>
        <v/>
      </c>
      <c r="F306" s="517" t="str">
        <f>IF('Data Transfer Inputs'!G1698="Blank","",'Data Transfer Inputs'!G1698)</f>
        <v/>
      </c>
      <c r="G306" s="517" t="str">
        <f>IF('Data Transfer Inputs'!G1739="Blank","",'Data Transfer Inputs'!G1739)</f>
        <v/>
      </c>
      <c r="H306" s="517" t="str">
        <f>IF('Data Transfer Inputs'!G1780="Blank","",'Data Transfer Inputs'!G1780)</f>
        <v/>
      </c>
      <c r="I306" s="1037">
        <f t="shared" si="25"/>
        <v>0</v>
      </c>
      <c r="J306" s="517" t="str">
        <f>IF('Data Transfer Inputs'!G1821="Blank","",'Data Transfer Inputs'!G1821)</f>
        <v/>
      </c>
      <c r="K306" s="517" t="str">
        <f>IF('Data Transfer Inputs'!G1862="Blank","",'Data Transfer Inputs'!G1862)</f>
        <v/>
      </c>
      <c r="L306" s="517" t="str">
        <f>IF('Data Transfer Inputs'!G1903="Blank","",'Data Transfer Inputs'!G1903)</f>
        <v/>
      </c>
      <c r="M306" s="1037">
        <f t="shared" si="26"/>
        <v>0</v>
      </c>
      <c r="N306" s="517" t="str">
        <f>IF('Data Transfer Inputs'!G1944="Blank","",'Data Transfer Inputs'!G1944)</f>
        <v/>
      </c>
      <c r="O306" s="517" t="str">
        <f>IF('Data Transfer Inputs'!G1985="Blank","",'Data Transfer Inputs'!G1985)</f>
        <v/>
      </c>
      <c r="P306" s="517" t="str">
        <f>IF('Data Transfer Inputs'!G2026="Blank","",'Data Transfer Inputs'!G2026)</f>
        <v/>
      </c>
      <c r="Q306" s="1037">
        <f t="shared" si="27"/>
        <v>0</v>
      </c>
      <c r="R306" s="517" t="str">
        <f>IF('Data Transfer Inputs'!G2067="Blank","",'Data Transfer Inputs'!G2067)</f>
        <v/>
      </c>
      <c r="S306" s="517" t="str">
        <f>IF('Data Transfer Inputs'!G2108="Blank","",'Data Transfer Inputs'!G2108)</f>
        <v/>
      </c>
      <c r="T306" s="1037">
        <f t="shared" si="28"/>
        <v>0</v>
      </c>
    </row>
    <row r="307" spans="1:20" x14ac:dyDescent="0.2">
      <c r="A307" s="622">
        <f t="shared" si="23"/>
        <v>0</v>
      </c>
      <c r="B307" s="913"/>
      <c r="C307" s="1034" t="str">
        <f t="shared" si="24"/>
        <v>Comp 13</v>
      </c>
      <c r="D307" s="32" t="str">
        <f>IF('Data Transfer Inputs'!G1617="Blank","",'Data Transfer Inputs'!G1617)</f>
        <v>Select ▼</v>
      </c>
      <c r="E307" s="517" t="str">
        <f>IF('Data Transfer Inputs'!G1658="Blank","",'Data Transfer Inputs'!G1658)</f>
        <v/>
      </c>
      <c r="F307" s="517" t="str">
        <f>IF('Data Transfer Inputs'!G1699="Blank","",'Data Transfer Inputs'!G1699)</f>
        <v/>
      </c>
      <c r="G307" s="517" t="str">
        <f>IF('Data Transfer Inputs'!G1740="Blank","",'Data Transfer Inputs'!G1740)</f>
        <v/>
      </c>
      <c r="H307" s="517" t="str">
        <f>IF('Data Transfer Inputs'!G1781="Blank","",'Data Transfer Inputs'!G1781)</f>
        <v/>
      </c>
      <c r="I307" s="1037">
        <f t="shared" si="25"/>
        <v>0</v>
      </c>
      <c r="J307" s="517" t="str">
        <f>IF('Data Transfer Inputs'!G1822="Blank","",'Data Transfer Inputs'!G1822)</f>
        <v/>
      </c>
      <c r="K307" s="517" t="str">
        <f>IF('Data Transfer Inputs'!G1863="Blank","",'Data Transfer Inputs'!G1863)</f>
        <v/>
      </c>
      <c r="L307" s="517" t="str">
        <f>IF('Data Transfer Inputs'!G1904="Blank","",'Data Transfer Inputs'!G1904)</f>
        <v/>
      </c>
      <c r="M307" s="1037">
        <f t="shared" si="26"/>
        <v>0</v>
      </c>
      <c r="N307" s="517" t="str">
        <f>IF('Data Transfer Inputs'!G1945="Blank","",'Data Transfer Inputs'!G1945)</f>
        <v/>
      </c>
      <c r="O307" s="517" t="str">
        <f>IF('Data Transfer Inputs'!G1986="Blank","",'Data Transfer Inputs'!G1986)</f>
        <v/>
      </c>
      <c r="P307" s="517" t="str">
        <f>IF('Data Transfer Inputs'!G2027="Blank","",'Data Transfer Inputs'!G2027)</f>
        <v/>
      </c>
      <c r="Q307" s="1037">
        <f t="shared" si="27"/>
        <v>0</v>
      </c>
      <c r="R307" s="517" t="str">
        <f>IF('Data Transfer Inputs'!G2068="Blank","",'Data Transfer Inputs'!G2068)</f>
        <v/>
      </c>
      <c r="S307" s="517" t="str">
        <f>IF('Data Transfer Inputs'!G2109="Blank","",'Data Transfer Inputs'!G2109)</f>
        <v/>
      </c>
      <c r="T307" s="1037">
        <f t="shared" si="28"/>
        <v>0</v>
      </c>
    </row>
    <row r="308" spans="1:20" x14ac:dyDescent="0.2">
      <c r="A308" s="622">
        <f t="shared" si="23"/>
        <v>0</v>
      </c>
      <c r="B308" s="913"/>
      <c r="C308" s="1034" t="str">
        <f t="shared" si="24"/>
        <v>Comp 14</v>
      </c>
      <c r="D308" s="32" t="str">
        <f>IF('Data Transfer Inputs'!G1618="Blank","",'Data Transfer Inputs'!G1618)</f>
        <v>Select ▼</v>
      </c>
      <c r="E308" s="517" t="str">
        <f>IF('Data Transfer Inputs'!G1659="Blank","",'Data Transfer Inputs'!G1659)</f>
        <v/>
      </c>
      <c r="F308" s="517" t="str">
        <f>IF('Data Transfer Inputs'!G1700="Blank","",'Data Transfer Inputs'!G1700)</f>
        <v/>
      </c>
      <c r="G308" s="517" t="str">
        <f>IF('Data Transfer Inputs'!G1741="Blank","",'Data Transfer Inputs'!G1741)</f>
        <v/>
      </c>
      <c r="H308" s="517" t="str">
        <f>IF('Data Transfer Inputs'!G1782="Blank","",'Data Transfer Inputs'!G1782)</f>
        <v/>
      </c>
      <c r="I308" s="1037">
        <f t="shared" si="25"/>
        <v>0</v>
      </c>
      <c r="J308" s="517" t="str">
        <f>IF('Data Transfer Inputs'!G1823="Blank","",'Data Transfer Inputs'!G1823)</f>
        <v/>
      </c>
      <c r="K308" s="517" t="str">
        <f>IF('Data Transfer Inputs'!G1864="Blank","",'Data Transfer Inputs'!G1864)</f>
        <v/>
      </c>
      <c r="L308" s="517" t="str">
        <f>IF('Data Transfer Inputs'!G1905="Blank","",'Data Transfer Inputs'!G1905)</f>
        <v/>
      </c>
      <c r="M308" s="1037">
        <f t="shared" si="26"/>
        <v>0</v>
      </c>
      <c r="N308" s="517" t="str">
        <f>IF('Data Transfer Inputs'!G1946="Blank","",'Data Transfer Inputs'!G1946)</f>
        <v/>
      </c>
      <c r="O308" s="517" t="str">
        <f>IF('Data Transfer Inputs'!G1987="Blank","",'Data Transfer Inputs'!G1987)</f>
        <v/>
      </c>
      <c r="P308" s="517" t="str">
        <f>IF('Data Transfer Inputs'!G2028="Blank","",'Data Transfer Inputs'!G2028)</f>
        <v/>
      </c>
      <c r="Q308" s="1037">
        <f t="shared" si="27"/>
        <v>0</v>
      </c>
      <c r="R308" s="517" t="str">
        <f>IF('Data Transfer Inputs'!G2069="Blank","",'Data Transfer Inputs'!G2069)</f>
        <v/>
      </c>
      <c r="S308" s="517" t="str">
        <f>IF('Data Transfer Inputs'!G2110="Blank","",'Data Transfer Inputs'!G2110)</f>
        <v/>
      </c>
      <c r="T308" s="1037">
        <f t="shared" si="28"/>
        <v>0</v>
      </c>
    </row>
    <row r="309" spans="1:20" x14ac:dyDescent="0.2">
      <c r="A309" s="622">
        <f t="shared" si="23"/>
        <v>0</v>
      </c>
      <c r="B309" s="913"/>
      <c r="C309" s="1034" t="str">
        <f t="shared" si="24"/>
        <v>Comp 15</v>
      </c>
      <c r="D309" s="32" t="str">
        <f>IF('Data Transfer Inputs'!G1619="Blank","",'Data Transfer Inputs'!G1619)</f>
        <v>Select ▼</v>
      </c>
      <c r="E309" s="517" t="str">
        <f>IF('Data Transfer Inputs'!G1660="Blank","",'Data Transfer Inputs'!G1660)</f>
        <v/>
      </c>
      <c r="F309" s="517" t="str">
        <f>IF('Data Transfer Inputs'!G1701="Blank","",'Data Transfer Inputs'!G1701)</f>
        <v/>
      </c>
      <c r="G309" s="517" t="str">
        <f>IF('Data Transfer Inputs'!G1742="Blank","",'Data Transfer Inputs'!G1742)</f>
        <v/>
      </c>
      <c r="H309" s="517" t="str">
        <f>IF('Data Transfer Inputs'!G1783="Blank","",'Data Transfer Inputs'!G1783)</f>
        <v/>
      </c>
      <c r="I309" s="1037">
        <f t="shared" si="25"/>
        <v>0</v>
      </c>
      <c r="J309" s="517" t="str">
        <f>IF('Data Transfer Inputs'!G1824="Blank","",'Data Transfer Inputs'!G1824)</f>
        <v/>
      </c>
      <c r="K309" s="517" t="str">
        <f>IF('Data Transfer Inputs'!G1865="Blank","",'Data Transfer Inputs'!G1865)</f>
        <v/>
      </c>
      <c r="L309" s="517" t="str">
        <f>IF('Data Transfer Inputs'!G1906="Blank","",'Data Transfer Inputs'!G1906)</f>
        <v/>
      </c>
      <c r="M309" s="1037">
        <f t="shared" si="26"/>
        <v>0</v>
      </c>
      <c r="N309" s="517" t="str">
        <f>IF('Data Transfer Inputs'!G1947="Blank","",'Data Transfer Inputs'!G1947)</f>
        <v/>
      </c>
      <c r="O309" s="517" t="str">
        <f>IF('Data Transfer Inputs'!G1988="Blank","",'Data Transfer Inputs'!G1988)</f>
        <v/>
      </c>
      <c r="P309" s="517" t="str">
        <f>IF('Data Transfer Inputs'!G2029="Blank","",'Data Transfer Inputs'!G2029)</f>
        <v/>
      </c>
      <c r="Q309" s="1037">
        <f t="shared" si="27"/>
        <v>0</v>
      </c>
      <c r="R309" s="517" t="str">
        <f>IF('Data Transfer Inputs'!G2070="Blank","",'Data Transfer Inputs'!G2070)</f>
        <v/>
      </c>
      <c r="S309" s="517" t="str">
        <f>IF('Data Transfer Inputs'!G2111="Blank","",'Data Transfer Inputs'!G2111)</f>
        <v/>
      </c>
      <c r="T309" s="1037">
        <f t="shared" si="28"/>
        <v>0</v>
      </c>
    </row>
    <row r="310" spans="1:20" x14ac:dyDescent="0.2">
      <c r="A310" s="622">
        <f t="shared" si="23"/>
        <v>0</v>
      </c>
      <c r="B310" s="913"/>
      <c r="C310" s="1034" t="str">
        <f t="shared" si="24"/>
        <v>Comp 16</v>
      </c>
      <c r="D310" s="32" t="str">
        <f>IF('Data Transfer Inputs'!G1620="Blank","",'Data Transfer Inputs'!G1620)</f>
        <v>Select ▼</v>
      </c>
      <c r="E310" s="517" t="str">
        <f>IF('Data Transfer Inputs'!G1661="Blank","",'Data Transfer Inputs'!G1661)</f>
        <v/>
      </c>
      <c r="F310" s="517" t="str">
        <f>IF('Data Transfer Inputs'!G1702="Blank","",'Data Transfer Inputs'!G1702)</f>
        <v/>
      </c>
      <c r="G310" s="517" t="str">
        <f>IF('Data Transfer Inputs'!G1743="Blank","",'Data Transfer Inputs'!G1743)</f>
        <v/>
      </c>
      <c r="H310" s="517" t="str">
        <f>IF('Data Transfer Inputs'!G1784="Blank","",'Data Transfer Inputs'!G1784)</f>
        <v/>
      </c>
      <c r="I310" s="1037">
        <f t="shared" si="25"/>
        <v>0</v>
      </c>
      <c r="J310" s="517" t="str">
        <f>IF('Data Transfer Inputs'!G1825="Blank","",'Data Transfer Inputs'!G1825)</f>
        <v/>
      </c>
      <c r="K310" s="517" t="str">
        <f>IF('Data Transfer Inputs'!G1866="Blank","",'Data Transfer Inputs'!G1866)</f>
        <v/>
      </c>
      <c r="L310" s="517" t="str">
        <f>IF('Data Transfer Inputs'!G1907="Blank","",'Data Transfer Inputs'!G1907)</f>
        <v/>
      </c>
      <c r="M310" s="1037">
        <f t="shared" si="26"/>
        <v>0</v>
      </c>
      <c r="N310" s="517" t="str">
        <f>IF('Data Transfer Inputs'!G1948="Blank","",'Data Transfer Inputs'!G1948)</f>
        <v/>
      </c>
      <c r="O310" s="517" t="str">
        <f>IF('Data Transfer Inputs'!G1989="Blank","",'Data Transfer Inputs'!G1989)</f>
        <v/>
      </c>
      <c r="P310" s="517" t="str">
        <f>IF('Data Transfer Inputs'!G2030="Blank","",'Data Transfer Inputs'!G2030)</f>
        <v/>
      </c>
      <c r="Q310" s="1037">
        <f t="shared" si="27"/>
        <v>0</v>
      </c>
      <c r="R310" s="517" t="str">
        <f>IF('Data Transfer Inputs'!G2071="Blank","",'Data Transfer Inputs'!G2071)</f>
        <v/>
      </c>
      <c r="S310" s="517" t="str">
        <f>IF('Data Transfer Inputs'!G2112="Blank","",'Data Transfer Inputs'!G2112)</f>
        <v/>
      </c>
      <c r="T310" s="1037">
        <f t="shared" si="28"/>
        <v>0</v>
      </c>
    </row>
    <row r="311" spans="1:20" x14ac:dyDescent="0.2">
      <c r="A311" s="622">
        <f t="shared" si="23"/>
        <v>0</v>
      </c>
      <c r="B311" s="913"/>
      <c r="C311" s="1034" t="str">
        <f t="shared" si="24"/>
        <v>Comp 17</v>
      </c>
      <c r="D311" s="32" t="str">
        <f>IF('Data Transfer Inputs'!G1621="Blank","",'Data Transfer Inputs'!G1621)</f>
        <v>Select ▼</v>
      </c>
      <c r="E311" s="517" t="str">
        <f>IF('Data Transfer Inputs'!G1662="Blank","",'Data Transfer Inputs'!G1662)</f>
        <v/>
      </c>
      <c r="F311" s="517" t="str">
        <f>IF('Data Transfer Inputs'!G1703="Blank","",'Data Transfer Inputs'!G1703)</f>
        <v/>
      </c>
      <c r="G311" s="517" t="str">
        <f>IF('Data Transfer Inputs'!G1744="Blank","",'Data Transfer Inputs'!G1744)</f>
        <v/>
      </c>
      <c r="H311" s="517" t="str">
        <f>IF('Data Transfer Inputs'!G1785="Blank","",'Data Transfer Inputs'!G1785)</f>
        <v/>
      </c>
      <c r="I311" s="1037">
        <f t="shared" si="25"/>
        <v>0</v>
      </c>
      <c r="J311" s="517" t="str">
        <f>IF('Data Transfer Inputs'!G1826="Blank","",'Data Transfer Inputs'!G1826)</f>
        <v/>
      </c>
      <c r="K311" s="517" t="str">
        <f>IF('Data Transfer Inputs'!G1867="Blank","",'Data Transfer Inputs'!G1867)</f>
        <v/>
      </c>
      <c r="L311" s="517" t="str">
        <f>IF('Data Transfer Inputs'!G1908="Blank","",'Data Transfer Inputs'!G1908)</f>
        <v/>
      </c>
      <c r="M311" s="1037">
        <f t="shared" si="26"/>
        <v>0</v>
      </c>
      <c r="N311" s="517" t="str">
        <f>IF('Data Transfer Inputs'!G1949="Blank","",'Data Transfer Inputs'!G1949)</f>
        <v/>
      </c>
      <c r="O311" s="517" t="str">
        <f>IF('Data Transfer Inputs'!G1990="Blank","",'Data Transfer Inputs'!G1990)</f>
        <v/>
      </c>
      <c r="P311" s="517" t="str">
        <f>IF('Data Transfer Inputs'!G2031="Blank","",'Data Transfer Inputs'!G2031)</f>
        <v/>
      </c>
      <c r="Q311" s="1037">
        <f t="shared" si="27"/>
        <v>0</v>
      </c>
      <c r="R311" s="517" t="str">
        <f>IF('Data Transfer Inputs'!G2072="Blank","",'Data Transfer Inputs'!G2072)</f>
        <v/>
      </c>
      <c r="S311" s="517" t="str">
        <f>IF('Data Transfer Inputs'!G2113="Blank","",'Data Transfer Inputs'!G2113)</f>
        <v/>
      </c>
      <c r="T311" s="1037">
        <f t="shared" si="28"/>
        <v>0</v>
      </c>
    </row>
    <row r="312" spans="1:20" x14ac:dyDescent="0.2">
      <c r="A312" s="622">
        <f t="shared" si="23"/>
        <v>0</v>
      </c>
      <c r="B312" s="913"/>
      <c r="C312" s="1034" t="str">
        <f t="shared" si="24"/>
        <v>Comp 18</v>
      </c>
      <c r="D312" s="32" t="str">
        <f>IF('Data Transfer Inputs'!G1622="Blank","",'Data Transfer Inputs'!G1622)</f>
        <v>Select ▼</v>
      </c>
      <c r="E312" s="517" t="str">
        <f>IF('Data Transfer Inputs'!G1663="Blank","",'Data Transfer Inputs'!G1663)</f>
        <v/>
      </c>
      <c r="F312" s="517" t="str">
        <f>IF('Data Transfer Inputs'!G1704="Blank","",'Data Transfer Inputs'!G1704)</f>
        <v/>
      </c>
      <c r="G312" s="517" t="str">
        <f>IF('Data Transfer Inputs'!G1745="Blank","",'Data Transfer Inputs'!G1745)</f>
        <v/>
      </c>
      <c r="H312" s="517" t="str">
        <f>IF('Data Transfer Inputs'!G1786="Blank","",'Data Transfer Inputs'!G1786)</f>
        <v/>
      </c>
      <c r="I312" s="1037">
        <f t="shared" si="25"/>
        <v>0</v>
      </c>
      <c r="J312" s="517" t="str">
        <f>IF('Data Transfer Inputs'!G1827="Blank","",'Data Transfer Inputs'!G1827)</f>
        <v/>
      </c>
      <c r="K312" s="517" t="str">
        <f>IF('Data Transfer Inputs'!G1868="Blank","",'Data Transfer Inputs'!G1868)</f>
        <v/>
      </c>
      <c r="L312" s="517" t="str">
        <f>IF('Data Transfer Inputs'!G1909="Blank","",'Data Transfer Inputs'!G1909)</f>
        <v/>
      </c>
      <c r="M312" s="1037">
        <f t="shared" si="26"/>
        <v>0</v>
      </c>
      <c r="N312" s="517" t="str">
        <f>IF('Data Transfer Inputs'!G1950="Blank","",'Data Transfer Inputs'!G1950)</f>
        <v/>
      </c>
      <c r="O312" s="517" t="str">
        <f>IF('Data Transfer Inputs'!G1991="Blank","",'Data Transfer Inputs'!G1991)</f>
        <v/>
      </c>
      <c r="P312" s="517" t="str">
        <f>IF('Data Transfer Inputs'!G2032="Blank","",'Data Transfer Inputs'!G2032)</f>
        <v/>
      </c>
      <c r="Q312" s="1037">
        <f t="shared" si="27"/>
        <v>0</v>
      </c>
      <c r="R312" s="517" t="str">
        <f>IF('Data Transfer Inputs'!G2073="Blank","",'Data Transfer Inputs'!G2073)</f>
        <v/>
      </c>
      <c r="S312" s="517" t="str">
        <f>IF('Data Transfer Inputs'!G2114="Blank","",'Data Transfer Inputs'!G2114)</f>
        <v/>
      </c>
      <c r="T312" s="1037">
        <f t="shared" si="28"/>
        <v>0</v>
      </c>
    </row>
    <row r="313" spans="1:20" x14ac:dyDescent="0.2">
      <c r="A313" s="622">
        <f t="shared" si="23"/>
        <v>0</v>
      </c>
      <c r="B313" s="913"/>
      <c r="C313" s="1034" t="str">
        <f t="shared" si="24"/>
        <v>Comp 19</v>
      </c>
      <c r="D313" s="32" t="str">
        <f>IF('Data Transfer Inputs'!G1623="Blank","",'Data Transfer Inputs'!G1623)</f>
        <v>Select ▼</v>
      </c>
      <c r="E313" s="517" t="str">
        <f>IF('Data Transfer Inputs'!G1664="Blank","",'Data Transfer Inputs'!G1664)</f>
        <v/>
      </c>
      <c r="F313" s="517" t="str">
        <f>IF('Data Transfer Inputs'!G1705="Blank","",'Data Transfer Inputs'!G1705)</f>
        <v/>
      </c>
      <c r="G313" s="517" t="str">
        <f>IF('Data Transfer Inputs'!G1746="Blank","",'Data Transfer Inputs'!G1746)</f>
        <v/>
      </c>
      <c r="H313" s="517" t="str">
        <f>IF('Data Transfer Inputs'!G1787="Blank","",'Data Transfer Inputs'!G1787)</f>
        <v/>
      </c>
      <c r="I313" s="1037">
        <f t="shared" si="25"/>
        <v>0</v>
      </c>
      <c r="J313" s="517" t="str">
        <f>IF('Data Transfer Inputs'!G1828="Blank","",'Data Transfer Inputs'!G1828)</f>
        <v/>
      </c>
      <c r="K313" s="517" t="str">
        <f>IF('Data Transfer Inputs'!G1869="Blank","",'Data Transfer Inputs'!G1869)</f>
        <v/>
      </c>
      <c r="L313" s="517" t="str">
        <f>IF('Data Transfer Inputs'!G1910="Blank","",'Data Transfer Inputs'!G1910)</f>
        <v/>
      </c>
      <c r="M313" s="1037">
        <f t="shared" si="26"/>
        <v>0</v>
      </c>
      <c r="N313" s="517" t="str">
        <f>IF('Data Transfer Inputs'!G1951="Blank","",'Data Transfer Inputs'!G1951)</f>
        <v/>
      </c>
      <c r="O313" s="517" t="str">
        <f>IF('Data Transfer Inputs'!G1992="Blank","",'Data Transfer Inputs'!G1992)</f>
        <v/>
      </c>
      <c r="P313" s="517" t="str">
        <f>IF('Data Transfer Inputs'!G2033="Blank","",'Data Transfer Inputs'!G2033)</f>
        <v/>
      </c>
      <c r="Q313" s="1037">
        <f t="shared" si="27"/>
        <v>0</v>
      </c>
      <c r="R313" s="517" t="str">
        <f>IF('Data Transfer Inputs'!G2074="Blank","",'Data Transfer Inputs'!G2074)</f>
        <v/>
      </c>
      <c r="S313" s="517" t="str">
        <f>IF('Data Transfer Inputs'!G2115="Blank","",'Data Transfer Inputs'!G2115)</f>
        <v/>
      </c>
      <c r="T313" s="1037">
        <f t="shared" si="28"/>
        <v>0</v>
      </c>
    </row>
    <row r="314" spans="1:20" x14ac:dyDescent="0.2">
      <c r="A314" s="622">
        <f t="shared" si="23"/>
        <v>0</v>
      </c>
      <c r="B314" s="913"/>
      <c r="C314" s="1034" t="str">
        <f t="shared" si="24"/>
        <v>Comp 20</v>
      </c>
      <c r="D314" s="32" t="str">
        <f>IF('Data Transfer Inputs'!G1624="Blank","",'Data Transfer Inputs'!G1624)</f>
        <v>Select ▼</v>
      </c>
      <c r="E314" s="517" t="str">
        <f>IF('Data Transfer Inputs'!G1665="Blank","",'Data Transfer Inputs'!G1665)</f>
        <v/>
      </c>
      <c r="F314" s="517" t="str">
        <f>IF('Data Transfer Inputs'!G1706="Blank","",'Data Transfer Inputs'!G1706)</f>
        <v/>
      </c>
      <c r="G314" s="517" t="str">
        <f>IF('Data Transfer Inputs'!G1747="Blank","",'Data Transfer Inputs'!G1747)</f>
        <v/>
      </c>
      <c r="H314" s="517" t="str">
        <f>IF('Data Transfer Inputs'!G1788="Blank","",'Data Transfer Inputs'!G1788)</f>
        <v/>
      </c>
      <c r="I314" s="1037">
        <f t="shared" si="25"/>
        <v>0</v>
      </c>
      <c r="J314" s="517" t="str">
        <f>IF('Data Transfer Inputs'!G1829="Blank","",'Data Transfer Inputs'!G1829)</f>
        <v/>
      </c>
      <c r="K314" s="517" t="str">
        <f>IF('Data Transfer Inputs'!G1870="Blank","",'Data Transfer Inputs'!G1870)</f>
        <v/>
      </c>
      <c r="L314" s="517" t="str">
        <f>IF('Data Transfer Inputs'!G1911="Blank","",'Data Transfer Inputs'!G1911)</f>
        <v/>
      </c>
      <c r="M314" s="1037">
        <f t="shared" si="26"/>
        <v>0</v>
      </c>
      <c r="N314" s="517" t="str">
        <f>IF('Data Transfer Inputs'!G1952="Blank","",'Data Transfer Inputs'!G1952)</f>
        <v/>
      </c>
      <c r="O314" s="517" t="str">
        <f>IF('Data Transfer Inputs'!G1993="Blank","",'Data Transfer Inputs'!G1993)</f>
        <v/>
      </c>
      <c r="P314" s="517" t="str">
        <f>IF('Data Transfer Inputs'!G2034="Blank","",'Data Transfer Inputs'!G2034)</f>
        <v/>
      </c>
      <c r="Q314" s="1037">
        <f t="shared" si="27"/>
        <v>0</v>
      </c>
      <c r="R314" s="517" t="str">
        <f>IF('Data Transfer Inputs'!G2075="Blank","",'Data Transfer Inputs'!G2075)</f>
        <v/>
      </c>
      <c r="S314" s="517" t="str">
        <f>IF('Data Transfer Inputs'!G2116="Blank","",'Data Transfer Inputs'!G2116)</f>
        <v/>
      </c>
      <c r="T314" s="1037">
        <f t="shared" si="28"/>
        <v>0</v>
      </c>
    </row>
    <row r="315" spans="1:20" x14ac:dyDescent="0.2">
      <c r="A315" s="622">
        <f t="shared" si="23"/>
        <v>0</v>
      </c>
      <c r="B315" s="913"/>
      <c r="C315" s="1034" t="str">
        <f t="shared" si="24"/>
        <v>Comp 21</v>
      </c>
      <c r="D315" s="32" t="str">
        <f>IF('Data Transfer Inputs'!G1625="Blank","",'Data Transfer Inputs'!G1625)</f>
        <v>Select ▼</v>
      </c>
      <c r="E315" s="517" t="str">
        <f>IF('Data Transfer Inputs'!G1666="Blank","",'Data Transfer Inputs'!G1666)</f>
        <v/>
      </c>
      <c r="F315" s="517" t="str">
        <f>IF('Data Transfer Inputs'!G1707="Blank","",'Data Transfer Inputs'!G1707)</f>
        <v/>
      </c>
      <c r="G315" s="517" t="str">
        <f>IF('Data Transfer Inputs'!G1748="Blank","",'Data Transfer Inputs'!G1748)</f>
        <v/>
      </c>
      <c r="H315" s="517" t="str">
        <f>IF('Data Transfer Inputs'!G1789="Blank","",'Data Transfer Inputs'!G1789)</f>
        <v/>
      </c>
      <c r="I315" s="1037">
        <f t="shared" si="25"/>
        <v>0</v>
      </c>
      <c r="J315" s="517" t="str">
        <f>IF('Data Transfer Inputs'!G1830="Blank","",'Data Transfer Inputs'!G1830)</f>
        <v/>
      </c>
      <c r="K315" s="517" t="str">
        <f>IF('Data Transfer Inputs'!G1871="Blank","",'Data Transfer Inputs'!G1871)</f>
        <v/>
      </c>
      <c r="L315" s="517" t="str">
        <f>IF('Data Transfer Inputs'!G1912="Blank","",'Data Transfer Inputs'!G1912)</f>
        <v/>
      </c>
      <c r="M315" s="1037">
        <f t="shared" si="26"/>
        <v>0</v>
      </c>
      <c r="N315" s="517" t="str">
        <f>IF('Data Transfer Inputs'!G1953="Blank","",'Data Transfer Inputs'!G1953)</f>
        <v/>
      </c>
      <c r="O315" s="517" t="str">
        <f>IF('Data Transfer Inputs'!G1994="Blank","",'Data Transfer Inputs'!G1994)</f>
        <v/>
      </c>
      <c r="P315" s="517" t="str">
        <f>IF('Data Transfer Inputs'!G2035="Blank","",'Data Transfer Inputs'!G2035)</f>
        <v/>
      </c>
      <c r="Q315" s="1037">
        <f t="shared" si="27"/>
        <v>0</v>
      </c>
      <c r="R315" s="517" t="str">
        <f>IF('Data Transfer Inputs'!G2076="Blank","",'Data Transfer Inputs'!G2076)</f>
        <v/>
      </c>
      <c r="S315" s="517" t="str">
        <f>IF('Data Transfer Inputs'!G2117="Blank","",'Data Transfer Inputs'!G2117)</f>
        <v/>
      </c>
      <c r="T315" s="1037">
        <f t="shared" si="28"/>
        <v>0</v>
      </c>
    </row>
    <row r="316" spans="1:20" x14ac:dyDescent="0.2">
      <c r="A316" s="622">
        <f t="shared" si="23"/>
        <v>0</v>
      </c>
      <c r="B316" s="913"/>
      <c r="C316" s="1034" t="str">
        <f t="shared" si="24"/>
        <v>Comp 22</v>
      </c>
      <c r="D316" s="32" t="str">
        <f>IF('Data Transfer Inputs'!G1626="Blank","",'Data Transfer Inputs'!G1626)</f>
        <v>Select ▼</v>
      </c>
      <c r="E316" s="517" t="str">
        <f>IF('Data Transfer Inputs'!G1667="Blank","",'Data Transfer Inputs'!G1667)</f>
        <v/>
      </c>
      <c r="F316" s="517" t="str">
        <f>IF('Data Transfer Inputs'!G1708="Blank","",'Data Transfer Inputs'!G1708)</f>
        <v/>
      </c>
      <c r="G316" s="517" t="str">
        <f>IF('Data Transfer Inputs'!G1749="Blank","",'Data Transfer Inputs'!G1749)</f>
        <v/>
      </c>
      <c r="H316" s="517" t="str">
        <f>IF('Data Transfer Inputs'!G1790="Blank","",'Data Transfer Inputs'!G1790)</f>
        <v/>
      </c>
      <c r="I316" s="1037">
        <f t="shared" si="25"/>
        <v>0</v>
      </c>
      <c r="J316" s="517" t="str">
        <f>IF('Data Transfer Inputs'!G1831="Blank","",'Data Transfer Inputs'!G1831)</f>
        <v/>
      </c>
      <c r="K316" s="517" t="str">
        <f>IF('Data Transfer Inputs'!G1872="Blank","",'Data Transfer Inputs'!G1872)</f>
        <v/>
      </c>
      <c r="L316" s="517" t="str">
        <f>IF('Data Transfer Inputs'!G1913="Blank","",'Data Transfer Inputs'!G1913)</f>
        <v/>
      </c>
      <c r="M316" s="1037">
        <f t="shared" si="26"/>
        <v>0</v>
      </c>
      <c r="N316" s="517" t="str">
        <f>IF('Data Transfer Inputs'!G1954="Blank","",'Data Transfer Inputs'!G1954)</f>
        <v/>
      </c>
      <c r="O316" s="517" t="str">
        <f>IF('Data Transfer Inputs'!G1995="Blank","",'Data Transfer Inputs'!G1995)</f>
        <v/>
      </c>
      <c r="P316" s="517" t="str">
        <f>IF('Data Transfer Inputs'!G2036="Blank","",'Data Transfer Inputs'!G2036)</f>
        <v/>
      </c>
      <c r="Q316" s="1037">
        <f t="shared" si="27"/>
        <v>0</v>
      </c>
      <c r="R316" s="517" t="str">
        <f>IF('Data Transfer Inputs'!G2077="Blank","",'Data Transfer Inputs'!G2077)</f>
        <v/>
      </c>
      <c r="S316" s="517" t="str">
        <f>IF('Data Transfer Inputs'!G2118="Blank","",'Data Transfer Inputs'!G2118)</f>
        <v/>
      </c>
      <c r="T316" s="1037">
        <f t="shared" si="28"/>
        <v>0</v>
      </c>
    </row>
    <row r="317" spans="1:20" x14ac:dyDescent="0.2">
      <c r="A317" s="622">
        <f t="shared" si="23"/>
        <v>0</v>
      </c>
      <c r="B317" s="913"/>
      <c r="C317" s="1034" t="str">
        <f t="shared" si="24"/>
        <v>Comp 23</v>
      </c>
      <c r="D317" s="32" t="str">
        <f>IF('Data Transfer Inputs'!G1627="Blank","",'Data Transfer Inputs'!G1627)</f>
        <v>Select ▼</v>
      </c>
      <c r="E317" s="517" t="str">
        <f>IF('Data Transfer Inputs'!G1668="Blank","",'Data Transfer Inputs'!G1668)</f>
        <v/>
      </c>
      <c r="F317" s="517" t="str">
        <f>IF('Data Transfer Inputs'!G1709="Blank","",'Data Transfer Inputs'!G1709)</f>
        <v/>
      </c>
      <c r="G317" s="517" t="str">
        <f>IF('Data Transfer Inputs'!G1750="Blank","",'Data Transfer Inputs'!G1750)</f>
        <v/>
      </c>
      <c r="H317" s="517" t="str">
        <f>IF('Data Transfer Inputs'!G1791="Blank","",'Data Transfer Inputs'!G1791)</f>
        <v/>
      </c>
      <c r="I317" s="1037">
        <f t="shared" si="25"/>
        <v>0</v>
      </c>
      <c r="J317" s="517" t="str">
        <f>IF('Data Transfer Inputs'!G1832="Blank","",'Data Transfer Inputs'!G1832)</f>
        <v/>
      </c>
      <c r="K317" s="517" t="str">
        <f>IF('Data Transfer Inputs'!G1873="Blank","",'Data Transfer Inputs'!G1873)</f>
        <v/>
      </c>
      <c r="L317" s="517" t="str">
        <f>IF('Data Transfer Inputs'!G1914="Blank","",'Data Transfer Inputs'!G1914)</f>
        <v/>
      </c>
      <c r="M317" s="1037">
        <f t="shared" si="26"/>
        <v>0</v>
      </c>
      <c r="N317" s="517" t="str">
        <f>IF('Data Transfer Inputs'!G1955="Blank","",'Data Transfer Inputs'!G1955)</f>
        <v/>
      </c>
      <c r="O317" s="517" t="str">
        <f>IF('Data Transfer Inputs'!G1996="Blank","",'Data Transfer Inputs'!G1996)</f>
        <v/>
      </c>
      <c r="P317" s="517" t="str">
        <f>IF('Data Transfer Inputs'!G2037="Blank","",'Data Transfer Inputs'!G2037)</f>
        <v/>
      </c>
      <c r="Q317" s="1037">
        <f t="shared" si="27"/>
        <v>0</v>
      </c>
      <c r="R317" s="517" t="str">
        <f>IF('Data Transfer Inputs'!G2078="Blank","",'Data Transfer Inputs'!G2078)</f>
        <v/>
      </c>
      <c r="S317" s="517" t="str">
        <f>IF('Data Transfer Inputs'!G2119="Blank","",'Data Transfer Inputs'!G2119)</f>
        <v/>
      </c>
      <c r="T317" s="1037">
        <f t="shared" si="28"/>
        <v>0</v>
      </c>
    </row>
    <row r="318" spans="1:20" x14ac:dyDescent="0.2">
      <c r="A318" s="622">
        <f t="shared" si="23"/>
        <v>0</v>
      </c>
      <c r="B318" s="913"/>
      <c r="C318" s="1034" t="str">
        <f t="shared" si="24"/>
        <v>Comp 24</v>
      </c>
      <c r="D318" s="32" t="str">
        <f>IF('Data Transfer Inputs'!G1628="Blank","",'Data Transfer Inputs'!G1628)</f>
        <v>Select ▼</v>
      </c>
      <c r="E318" s="517" t="str">
        <f>IF('Data Transfer Inputs'!G1669="Blank","",'Data Transfer Inputs'!G1669)</f>
        <v/>
      </c>
      <c r="F318" s="517" t="str">
        <f>IF('Data Transfer Inputs'!G1710="Blank","",'Data Transfer Inputs'!G1710)</f>
        <v/>
      </c>
      <c r="G318" s="517" t="str">
        <f>IF('Data Transfer Inputs'!G1751="Blank","",'Data Transfer Inputs'!G1751)</f>
        <v/>
      </c>
      <c r="H318" s="517" t="str">
        <f>IF('Data Transfer Inputs'!G1792="Blank","",'Data Transfer Inputs'!G1792)</f>
        <v/>
      </c>
      <c r="I318" s="1037">
        <f t="shared" si="25"/>
        <v>0</v>
      </c>
      <c r="J318" s="517" t="str">
        <f>IF('Data Transfer Inputs'!G1833="Blank","",'Data Transfer Inputs'!G1833)</f>
        <v/>
      </c>
      <c r="K318" s="517" t="str">
        <f>IF('Data Transfer Inputs'!G1874="Blank","",'Data Transfer Inputs'!G1874)</f>
        <v/>
      </c>
      <c r="L318" s="517" t="str">
        <f>IF('Data Transfer Inputs'!G1915="Blank","",'Data Transfer Inputs'!G1915)</f>
        <v/>
      </c>
      <c r="M318" s="1037">
        <f t="shared" si="26"/>
        <v>0</v>
      </c>
      <c r="N318" s="517" t="str">
        <f>IF('Data Transfer Inputs'!G1956="Blank","",'Data Transfer Inputs'!G1956)</f>
        <v/>
      </c>
      <c r="O318" s="517" t="str">
        <f>IF('Data Transfer Inputs'!G1997="Blank","",'Data Transfer Inputs'!G1997)</f>
        <v/>
      </c>
      <c r="P318" s="517" t="str">
        <f>IF('Data Transfer Inputs'!G2038="Blank","",'Data Transfer Inputs'!G2038)</f>
        <v/>
      </c>
      <c r="Q318" s="1037">
        <f t="shared" si="27"/>
        <v>0</v>
      </c>
      <c r="R318" s="517" t="str">
        <f>IF('Data Transfer Inputs'!G2079="Blank","",'Data Transfer Inputs'!G2079)</f>
        <v/>
      </c>
      <c r="S318" s="517" t="str">
        <f>IF('Data Transfer Inputs'!G2120="Blank","",'Data Transfer Inputs'!G2120)</f>
        <v/>
      </c>
      <c r="T318" s="1037">
        <f t="shared" si="28"/>
        <v>0</v>
      </c>
    </row>
    <row r="319" spans="1:20" x14ac:dyDescent="0.2">
      <c r="A319" s="622">
        <f t="shared" si="23"/>
        <v>0</v>
      </c>
      <c r="B319" s="913"/>
      <c r="C319" s="1034" t="str">
        <f t="shared" si="24"/>
        <v>Comp 25</v>
      </c>
      <c r="D319" s="32" t="str">
        <f>IF('Data Transfer Inputs'!G1629="Blank","",'Data Transfer Inputs'!G1629)</f>
        <v>Select ▼</v>
      </c>
      <c r="E319" s="517" t="str">
        <f>IF('Data Transfer Inputs'!G1670="Blank","",'Data Transfer Inputs'!G1670)</f>
        <v/>
      </c>
      <c r="F319" s="517" t="str">
        <f>IF('Data Transfer Inputs'!G1711="Blank","",'Data Transfer Inputs'!G1711)</f>
        <v/>
      </c>
      <c r="G319" s="517" t="str">
        <f>IF('Data Transfer Inputs'!G1752="Blank","",'Data Transfer Inputs'!G1752)</f>
        <v/>
      </c>
      <c r="H319" s="517" t="str">
        <f>IF('Data Transfer Inputs'!G1793="Blank","",'Data Transfer Inputs'!G1793)</f>
        <v/>
      </c>
      <c r="I319" s="1037">
        <f t="shared" si="25"/>
        <v>0</v>
      </c>
      <c r="J319" s="517" t="str">
        <f>IF('Data Transfer Inputs'!G1834="Blank","",'Data Transfer Inputs'!G1834)</f>
        <v/>
      </c>
      <c r="K319" s="517" t="str">
        <f>IF('Data Transfer Inputs'!G1875="Blank","",'Data Transfer Inputs'!G1875)</f>
        <v/>
      </c>
      <c r="L319" s="517" t="str">
        <f>IF('Data Transfer Inputs'!G1916="Blank","",'Data Transfer Inputs'!G1916)</f>
        <v/>
      </c>
      <c r="M319" s="1037">
        <f t="shared" si="26"/>
        <v>0</v>
      </c>
      <c r="N319" s="517" t="str">
        <f>IF('Data Transfer Inputs'!G1957="Blank","",'Data Transfer Inputs'!G1957)</f>
        <v/>
      </c>
      <c r="O319" s="517" t="str">
        <f>IF('Data Transfer Inputs'!G1998="Blank","",'Data Transfer Inputs'!G1998)</f>
        <v/>
      </c>
      <c r="P319" s="517" t="str">
        <f>IF('Data Transfer Inputs'!G2039="Blank","",'Data Transfer Inputs'!G2039)</f>
        <v/>
      </c>
      <c r="Q319" s="1037">
        <f t="shared" si="27"/>
        <v>0</v>
      </c>
      <c r="R319" s="517" t="str">
        <f>IF('Data Transfer Inputs'!G2080="Blank","",'Data Transfer Inputs'!G2080)</f>
        <v/>
      </c>
      <c r="S319" s="517" t="str">
        <f>IF('Data Transfer Inputs'!G2121="Blank","",'Data Transfer Inputs'!G2121)</f>
        <v/>
      </c>
      <c r="T319" s="1037">
        <f t="shared" si="28"/>
        <v>0</v>
      </c>
    </row>
    <row r="320" spans="1:20" x14ac:dyDescent="0.2">
      <c r="A320" s="622">
        <f t="shared" si="23"/>
        <v>0</v>
      </c>
      <c r="B320" s="913"/>
      <c r="C320" s="1034" t="str">
        <f t="shared" si="24"/>
        <v>Comp 26</v>
      </c>
      <c r="D320" s="32" t="str">
        <f>IF('Data Transfer Inputs'!G1630="Blank","",'Data Transfer Inputs'!G1630)</f>
        <v>Select ▼</v>
      </c>
      <c r="E320" s="517" t="str">
        <f>IF('Data Transfer Inputs'!G1671="Blank","",'Data Transfer Inputs'!G1671)</f>
        <v/>
      </c>
      <c r="F320" s="517" t="str">
        <f>IF('Data Transfer Inputs'!G1712="Blank","",'Data Transfer Inputs'!G1712)</f>
        <v/>
      </c>
      <c r="G320" s="517" t="str">
        <f>IF('Data Transfer Inputs'!G1753="Blank","",'Data Transfer Inputs'!G1753)</f>
        <v/>
      </c>
      <c r="H320" s="517" t="str">
        <f>IF('Data Transfer Inputs'!G1794="Blank","",'Data Transfer Inputs'!G1794)</f>
        <v/>
      </c>
      <c r="I320" s="1037">
        <f t="shared" si="25"/>
        <v>0</v>
      </c>
      <c r="J320" s="517" t="str">
        <f>IF('Data Transfer Inputs'!G1835="Blank","",'Data Transfer Inputs'!G1835)</f>
        <v/>
      </c>
      <c r="K320" s="517" t="str">
        <f>IF('Data Transfer Inputs'!G1876="Blank","",'Data Transfer Inputs'!G1876)</f>
        <v/>
      </c>
      <c r="L320" s="517" t="str">
        <f>IF('Data Transfer Inputs'!G1917="Blank","",'Data Transfer Inputs'!G1917)</f>
        <v/>
      </c>
      <c r="M320" s="1037">
        <f t="shared" si="26"/>
        <v>0</v>
      </c>
      <c r="N320" s="517" t="str">
        <f>IF('Data Transfer Inputs'!G1958="Blank","",'Data Transfer Inputs'!G1958)</f>
        <v/>
      </c>
      <c r="O320" s="517" t="str">
        <f>IF('Data Transfer Inputs'!G1999="Blank","",'Data Transfer Inputs'!G1999)</f>
        <v/>
      </c>
      <c r="P320" s="517" t="str">
        <f>IF('Data Transfer Inputs'!G2040="Blank","",'Data Transfer Inputs'!G2040)</f>
        <v/>
      </c>
      <c r="Q320" s="1037">
        <f t="shared" si="27"/>
        <v>0</v>
      </c>
      <c r="R320" s="517" t="str">
        <f>IF('Data Transfer Inputs'!G2081="Blank","",'Data Transfer Inputs'!G2081)</f>
        <v/>
      </c>
      <c r="S320" s="517" t="str">
        <f>IF('Data Transfer Inputs'!G2122="Blank","",'Data Transfer Inputs'!G2122)</f>
        <v/>
      </c>
      <c r="T320" s="1037">
        <f t="shared" si="28"/>
        <v>0</v>
      </c>
    </row>
    <row r="321" spans="1:20" x14ac:dyDescent="0.2">
      <c r="A321" s="622">
        <f t="shared" si="23"/>
        <v>0</v>
      </c>
      <c r="B321" s="913"/>
      <c r="C321" s="1034" t="str">
        <f t="shared" si="24"/>
        <v>Comp 27</v>
      </c>
      <c r="D321" s="32" t="str">
        <f>IF('Data Transfer Inputs'!G1631="Blank","",'Data Transfer Inputs'!G1631)</f>
        <v>Select ▼</v>
      </c>
      <c r="E321" s="517" t="str">
        <f>IF('Data Transfer Inputs'!G1672="Blank","",'Data Transfer Inputs'!G1672)</f>
        <v/>
      </c>
      <c r="F321" s="517" t="str">
        <f>IF('Data Transfer Inputs'!G1713="Blank","",'Data Transfer Inputs'!G1713)</f>
        <v/>
      </c>
      <c r="G321" s="517" t="str">
        <f>IF('Data Transfer Inputs'!G1754="Blank","",'Data Transfer Inputs'!G1754)</f>
        <v/>
      </c>
      <c r="H321" s="517" t="str">
        <f>IF('Data Transfer Inputs'!G1795="Blank","",'Data Transfer Inputs'!G1795)</f>
        <v/>
      </c>
      <c r="I321" s="1037">
        <f t="shared" si="25"/>
        <v>0</v>
      </c>
      <c r="J321" s="517" t="str">
        <f>IF('Data Transfer Inputs'!G1836="Blank","",'Data Transfer Inputs'!G1836)</f>
        <v/>
      </c>
      <c r="K321" s="517" t="str">
        <f>IF('Data Transfer Inputs'!G1877="Blank","",'Data Transfer Inputs'!G1877)</f>
        <v/>
      </c>
      <c r="L321" s="517" t="str">
        <f>IF('Data Transfer Inputs'!G1918="Blank","",'Data Transfer Inputs'!G1918)</f>
        <v/>
      </c>
      <c r="M321" s="1037">
        <f t="shared" si="26"/>
        <v>0</v>
      </c>
      <c r="N321" s="517" t="str">
        <f>IF('Data Transfer Inputs'!G1959="Blank","",'Data Transfer Inputs'!G1959)</f>
        <v/>
      </c>
      <c r="O321" s="517" t="str">
        <f>IF('Data Transfer Inputs'!G2000="Blank","",'Data Transfer Inputs'!G2000)</f>
        <v/>
      </c>
      <c r="P321" s="517" t="str">
        <f>IF('Data Transfer Inputs'!G2041="Blank","",'Data Transfer Inputs'!G2041)</f>
        <v/>
      </c>
      <c r="Q321" s="1037">
        <f t="shared" si="27"/>
        <v>0</v>
      </c>
      <c r="R321" s="517" t="str">
        <f>IF('Data Transfer Inputs'!G2082="Blank","",'Data Transfer Inputs'!G2082)</f>
        <v/>
      </c>
      <c r="S321" s="517" t="str">
        <f>IF('Data Transfer Inputs'!G2123="Blank","",'Data Transfer Inputs'!G2123)</f>
        <v/>
      </c>
      <c r="T321" s="1037">
        <f t="shared" si="28"/>
        <v>0</v>
      </c>
    </row>
    <row r="322" spans="1:20" x14ac:dyDescent="0.2">
      <c r="A322" s="622">
        <f t="shared" si="23"/>
        <v>0</v>
      </c>
      <c r="B322" s="913"/>
      <c r="C322" s="1034" t="str">
        <f t="shared" si="24"/>
        <v>Comp 28</v>
      </c>
      <c r="D322" s="32" t="str">
        <f>IF('Data Transfer Inputs'!G1632="Blank","",'Data Transfer Inputs'!G1632)</f>
        <v>Select ▼</v>
      </c>
      <c r="E322" s="517" t="str">
        <f>IF('Data Transfer Inputs'!G1673="Blank","",'Data Transfer Inputs'!G1673)</f>
        <v/>
      </c>
      <c r="F322" s="517" t="str">
        <f>IF('Data Transfer Inputs'!G1714="Blank","",'Data Transfer Inputs'!G1714)</f>
        <v/>
      </c>
      <c r="G322" s="517" t="str">
        <f>IF('Data Transfer Inputs'!G1755="Blank","",'Data Transfer Inputs'!G1755)</f>
        <v/>
      </c>
      <c r="H322" s="517" t="str">
        <f>IF('Data Transfer Inputs'!G1796="Blank","",'Data Transfer Inputs'!G1796)</f>
        <v/>
      </c>
      <c r="I322" s="1037">
        <f>SUM(E322:H322)</f>
        <v>0</v>
      </c>
      <c r="J322" s="517" t="str">
        <f>IF('Data Transfer Inputs'!G1837="Blank","",'Data Transfer Inputs'!G1837)</f>
        <v/>
      </c>
      <c r="K322" s="517" t="str">
        <f>IF('Data Transfer Inputs'!G1878="Blank","",'Data Transfer Inputs'!G1878)</f>
        <v/>
      </c>
      <c r="L322" s="517" t="str">
        <f>IF('Data Transfer Inputs'!G1919="Blank","",'Data Transfer Inputs'!G1919)</f>
        <v/>
      </c>
      <c r="M322" s="1037">
        <f t="shared" si="26"/>
        <v>0</v>
      </c>
      <c r="N322" s="517" t="str">
        <f>IF('Data Transfer Inputs'!G1960="Blank","",'Data Transfer Inputs'!G1960)</f>
        <v/>
      </c>
      <c r="O322" s="517" t="str">
        <f>IF('Data Transfer Inputs'!G2001="Blank","",'Data Transfer Inputs'!G2001)</f>
        <v/>
      </c>
      <c r="P322" s="517" t="str">
        <f>IF('Data Transfer Inputs'!G2042="Blank","",'Data Transfer Inputs'!G2042)</f>
        <v/>
      </c>
      <c r="Q322" s="1037">
        <f t="shared" si="27"/>
        <v>0</v>
      </c>
      <c r="R322" s="517" t="str">
        <f>IF('Data Transfer Inputs'!G2083="Blank","",'Data Transfer Inputs'!G2083)</f>
        <v/>
      </c>
      <c r="S322" s="517" t="str">
        <f>IF('Data Transfer Inputs'!G2124="Blank","",'Data Transfer Inputs'!G2124)</f>
        <v/>
      </c>
      <c r="T322" s="1037">
        <f t="shared" si="28"/>
        <v>0</v>
      </c>
    </row>
    <row r="323" spans="1:20" x14ac:dyDescent="0.2">
      <c r="A323" s="622">
        <f t="shared" si="23"/>
        <v>0</v>
      </c>
      <c r="B323" s="913"/>
      <c r="C323" s="1034" t="str">
        <f t="shared" si="24"/>
        <v>Comp 29</v>
      </c>
      <c r="D323" s="32" t="str">
        <f>IF('Data Transfer Inputs'!G1633="Blank","",'Data Transfer Inputs'!G1633)</f>
        <v>Select ▼</v>
      </c>
      <c r="E323" s="517" t="str">
        <f>IF('Data Transfer Inputs'!G1674="Blank","",'Data Transfer Inputs'!G1674)</f>
        <v/>
      </c>
      <c r="F323" s="517" t="str">
        <f>IF('Data Transfer Inputs'!G1715="Blank","",'Data Transfer Inputs'!G1715)</f>
        <v/>
      </c>
      <c r="G323" s="517" t="str">
        <f>IF('Data Transfer Inputs'!G1756="Blank","",'Data Transfer Inputs'!G1756)</f>
        <v/>
      </c>
      <c r="H323" s="517" t="str">
        <f>IF('Data Transfer Inputs'!G1797="Blank","",'Data Transfer Inputs'!G1797)</f>
        <v/>
      </c>
      <c r="I323" s="1037">
        <f t="shared" si="25"/>
        <v>0</v>
      </c>
      <c r="J323" s="517" t="str">
        <f>IF('Data Transfer Inputs'!G1838="Blank","",'Data Transfer Inputs'!G1838)</f>
        <v/>
      </c>
      <c r="K323" s="517" t="str">
        <f>IF('Data Transfer Inputs'!G1879="Blank","",'Data Transfer Inputs'!G1879)</f>
        <v/>
      </c>
      <c r="L323" s="517" t="str">
        <f>IF('Data Transfer Inputs'!G1920="Blank","",'Data Transfer Inputs'!G1920)</f>
        <v/>
      </c>
      <c r="M323" s="1037">
        <f t="shared" si="26"/>
        <v>0</v>
      </c>
      <c r="N323" s="517" t="str">
        <f>IF('Data Transfer Inputs'!G1961="Blank","",'Data Transfer Inputs'!G1961)</f>
        <v/>
      </c>
      <c r="O323" s="517" t="str">
        <f>IF('Data Transfer Inputs'!G2002="Blank","",'Data Transfer Inputs'!G2002)</f>
        <v/>
      </c>
      <c r="P323" s="517" t="str">
        <f>IF('Data Transfer Inputs'!G2043="Blank","",'Data Transfer Inputs'!G2043)</f>
        <v/>
      </c>
      <c r="Q323" s="1037">
        <f t="shared" si="27"/>
        <v>0</v>
      </c>
      <c r="R323" s="517" t="str">
        <f>IF('Data Transfer Inputs'!G2084="Blank","",'Data Transfer Inputs'!G2084)</f>
        <v/>
      </c>
      <c r="S323" s="517" t="str">
        <f>IF('Data Transfer Inputs'!G2125="Blank","",'Data Transfer Inputs'!G2125)</f>
        <v/>
      </c>
      <c r="T323" s="1037">
        <f t="shared" si="28"/>
        <v>0</v>
      </c>
    </row>
    <row r="324" spans="1:20" x14ac:dyDescent="0.2">
      <c r="A324" s="622">
        <f t="shared" si="23"/>
        <v>0</v>
      </c>
      <c r="B324" s="913"/>
      <c r="C324" s="1034" t="str">
        <f t="shared" si="24"/>
        <v>Comp 30</v>
      </c>
      <c r="D324" s="32" t="str">
        <f>IF('Data Transfer Inputs'!G1634="Blank","",'Data Transfer Inputs'!G1634)</f>
        <v>Select ▼</v>
      </c>
      <c r="E324" s="517" t="str">
        <f>IF('Data Transfer Inputs'!G1675="Blank","",'Data Transfer Inputs'!G1675)</f>
        <v/>
      </c>
      <c r="F324" s="517" t="str">
        <f>IF('Data Transfer Inputs'!G1716="Blank","",'Data Transfer Inputs'!G1716)</f>
        <v/>
      </c>
      <c r="G324" s="517" t="str">
        <f>IF('Data Transfer Inputs'!G1757="Blank","",'Data Transfer Inputs'!G1757)</f>
        <v/>
      </c>
      <c r="H324" s="517" t="str">
        <f>IF('Data Transfer Inputs'!G1798="Blank","",'Data Transfer Inputs'!G1798)</f>
        <v/>
      </c>
      <c r="I324" s="1037">
        <f t="shared" si="25"/>
        <v>0</v>
      </c>
      <c r="J324" s="517" t="str">
        <f>IF('Data Transfer Inputs'!G1839="Blank","",'Data Transfer Inputs'!G1839)</f>
        <v/>
      </c>
      <c r="K324" s="517" t="str">
        <f>IF('Data Transfer Inputs'!G1880="Blank","",'Data Transfer Inputs'!G1880)</f>
        <v/>
      </c>
      <c r="L324" s="517" t="str">
        <f>IF('Data Transfer Inputs'!G1921="Blank","",'Data Transfer Inputs'!G1921)</f>
        <v/>
      </c>
      <c r="M324" s="1037">
        <f t="shared" si="26"/>
        <v>0</v>
      </c>
      <c r="N324" s="517" t="str">
        <f>IF('Data Transfer Inputs'!G1962="Blank","",'Data Transfer Inputs'!G1962)</f>
        <v/>
      </c>
      <c r="O324" s="517" t="str">
        <f>IF('Data Transfer Inputs'!G2003="Blank","",'Data Transfer Inputs'!G2003)</f>
        <v/>
      </c>
      <c r="P324" s="517" t="str">
        <f>IF('Data Transfer Inputs'!G2044="Blank","",'Data Transfer Inputs'!G2044)</f>
        <v/>
      </c>
      <c r="Q324" s="1037">
        <f t="shared" si="27"/>
        <v>0</v>
      </c>
      <c r="R324" s="517" t="str">
        <f>IF('Data Transfer Inputs'!G2085="Blank","",'Data Transfer Inputs'!G2085)</f>
        <v/>
      </c>
      <c r="S324" s="517" t="str">
        <f>IF('Data Transfer Inputs'!G2126="Blank","",'Data Transfer Inputs'!G2126)</f>
        <v/>
      </c>
      <c r="T324" s="1037">
        <f t="shared" si="28"/>
        <v>0</v>
      </c>
    </row>
    <row r="325" spans="1:20" x14ac:dyDescent="0.2">
      <c r="A325" s="622">
        <f t="shared" si="23"/>
        <v>0</v>
      </c>
      <c r="B325" s="913"/>
      <c r="C325" s="1034" t="str">
        <f t="shared" si="24"/>
        <v>Comp 31</v>
      </c>
      <c r="D325" s="32" t="str">
        <f>IF('Data Transfer Inputs'!G1635="Blank","",'Data Transfer Inputs'!G1635)</f>
        <v>Select ▼</v>
      </c>
      <c r="E325" s="517" t="str">
        <f>IF('Data Transfer Inputs'!G1676="Blank","",'Data Transfer Inputs'!G1676)</f>
        <v/>
      </c>
      <c r="F325" s="517" t="str">
        <f>IF('Data Transfer Inputs'!G1717="Blank","",'Data Transfer Inputs'!G1717)</f>
        <v/>
      </c>
      <c r="G325" s="517" t="str">
        <f>IF('Data Transfer Inputs'!G1758="Blank","",'Data Transfer Inputs'!G1758)</f>
        <v/>
      </c>
      <c r="H325" s="517" t="str">
        <f>IF('Data Transfer Inputs'!G1799="Blank","",'Data Transfer Inputs'!G1799)</f>
        <v/>
      </c>
      <c r="I325" s="1037">
        <f t="shared" si="25"/>
        <v>0</v>
      </c>
      <c r="J325" s="517" t="str">
        <f>IF('Data Transfer Inputs'!G1840="Blank","",'Data Transfer Inputs'!G1840)</f>
        <v/>
      </c>
      <c r="K325" s="517" t="str">
        <f>IF('Data Transfer Inputs'!G1881="Blank","",'Data Transfer Inputs'!G1881)</f>
        <v/>
      </c>
      <c r="L325" s="517" t="str">
        <f>IF('Data Transfer Inputs'!G1922="Blank","",'Data Transfer Inputs'!G1922)</f>
        <v/>
      </c>
      <c r="M325" s="1037">
        <f t="shared" si="26"/>
        <v>0</v>
      </c>
      <c r="N325" s="517" t="str">
        <f>IF('Data Transfer Inputs'!G1963="Blank","",'Data Transfer Inputs'!G1963)</f>
        <v/>
      </c>
      <c r="O325" s="517" t="str">
        <f>IF('Data Transfer Inputs'!G2004="Blank","",'Data Transfer Inputs'!G2004)</f>
        <v/>
      </c>
      <c r="P325" s="517" t="str">
        <f>IF('Data Transfer Inputs'!G2045="Blank","",'Data Transfer Inputs'!G2045)</f>
        <v/>
      </c>
      <c r="Q325" s="1037">
        <f t="shared" si="27"/>
        <v>0</v>
      </c>
      <c r="R325" s="517" t="str">
        <f>IF('Data Transfer Inputs'!G2086="Blank","",'Data Transfer Inputs'!G2086)</f>
        <v/>
      </c>
      <c r="S325" s="517" t="str">
        <f>IF('Data Transfer Inputs'!G2127="Blank","",'Data Transfer Inputs'!G2127)</f>
        <v/>
      </c>
      <c r="T325" s="1037">
        <f t="shared" si="28"/>
        <v>0</v>
      </c>
    </row>
    <row r="326" spans="1:20" x14ac:dyDescent="0.2">
      <c r="A326" s="622">
        <f t="shared" si="23"/>
        <v>0</v>
      </c>
      <c r="B326" s="913"/>
      <c r="C326" s="1034" t="str">
        <f t="shared" si="24"/>
        <v>Comp 32</v>
      </c>
      <c r="D326" s="32" t="str">
        <f>IF('Data Transfer Inputs'!G1636="Blank","",'Data Transfer Inputs'!G1636)</f>
        <v>Select ▼</v>
      </c>
      <c r="E326" s="517" t="str">
        <f>IF('Data Transfer Inputs'!G1677="Blank","",'Data Transfer Inputs'!G1677)</f>
        <v/>
      </c>
      <c r="F326" s="517" t="str">
        <f>IF('Data Transfer Inputs'!G1718="Blank","",'Data Transfer Inputs'!G1718)</f>
        <v/>
      </c>
      <c r="G326" s="517" t="str">
        <f>IF('Data Transfer Inputs'!G1759="Blank","",'Data Transfer Inputs'!G1759)</f>
        <v/>
      </c>
      <c r="H326" s="517" t="str">
        <f>IF('Data Transfer Inputs'!G1800="Blank","",'Data Transfer Inputs'!G1800)</f>
        <v/>
      </c>
      <c r="I326" s="1037">
        <f t="shared" si="25"/>
        <v>0</v>
      </c>
      <c r="J326" s="517" t="str">
        <f>IF('Data Transfer Inputs'!G1841="Blank","",'Data Transfer Inputs'!G1841)</f>
        <v/>
      </c>
      <c r="K326" s="517" t="str">
        <f>IF('Data Transfer Inputs'!G1882="Blank","",'Data Transfer Inputs'!G1882)</f>
        <v/>
      </c>
      <c r="L326" s="517" t="str">
        <f>IF('Data Transfer Inputs'!G1923="Blank","",'Data Transfer Inputs'!G1923)</f>
        <v/>
      </c>
      <c r="M326" s="1037">
        <f t="shared" si="26"/>
        <v>0</v>
      </c>
      <c r="N326" s="517" t="str">
        <f>IF('Data Transfer Inputs'!G1964="Blank","",'Data Transfer Inputs'!G1964)</f>
        <v/>
      </c>
      <c r="O326" s="517" t="str">
        <f>IF('Data Transfer Inputs'!G2005="Blank","",'Data Transfer Inputs'!G2005)</f>
        <v/>
      </c>
      <c r="P326" s="517" t="str">
        <f>IF('Data Transfer Inputs'!G2046="Blank","",'Data Transfer Inputs'!G2046)</f>
        <v/>
      </c>
      <c r="Q326" s="1037">
        <f t="shared" si="27"/>
        <v>0</v>
      </c>
      <c r="R326" s="517" t="str">
        <f>IF('Data Transfer Inputs'!G2087="Blank","",'Data Transfer Inputs'!G2087)</f>
        <v/>
      </c>
      <c r="S326" s="517" t="str">
        <f>IF('Data Transfer Inputs'!G2128="Blank","",'Data Transfer Inputs'!G2128)</f>
        <v/>
      </c>
      <c r="T326" s="1037">
        <f t="shared" si="28"/>
        <v>0</v>
      </c>
    </row>
    <row r="327" spans="1:20" x14ac:dyDescent="0.2">
      <c r="A327" s="622">
        <f t="shared" si="23"/>
        <v>0</v>
      </c>
      <c r="B327" s="913"/>
      <c r="C327" s="1034" t="str">
        <f t="shared" si="24"/>
        <v>Comp 33</v>
      </c>
      <c r="D327" s="32" t="str">
        <f>IF('Data Transfer Inputs'!G1637="Blank","",'Data Transfer Inputs'!G1637)</f>
        <v>Select ▼</v>
      </c>
      <c r="E327" s="517" t="str">
        <f>IF('Data Transfer Inputs'!G1678="Blank","",'Data Transfer Inputs'!G1678)</f>
        <v/>
      </c>
      <c r="F327" s="517" t="str">
        <f>IF('Data Transfer Inputs'!G1719="Blank","",'Data Transfer Inputs'!G1719)</f>
        <v/>
      </c>
      <c r="G327" s="517" t="str">
        <f>IF('Data Transfer Inputs'!G1760="Blank","",'Data Transfer Inputs'!G1760)</f>
        <v/>
      </c>
      <c r="H327" s="517" t="str">
        <f>IF('Data Transfer Inputs'!G1801="Blank","",'Data Transfer Inputs'!G1801)</f>
        <v/>
      </c>
      <c r="I327" s="1037">
        <f t="shared" si="25"/>
        <v>0</v>
      </c>
      <c r="J327" s="517" t="str">
        <f>IF('Data Transfer Inputs'!G1842="Blank","",'Data Transfer Inputs'!G1842)</f>
        <v/>
      </c>
      <c r="K327" s="517" t="str">
        <f>IF('Data Transfer Inputs'!G1883="Blank","",'Data Transfer Inputs'!G1883)</f>
        <v/>
      </c>
      <c r="L327" s="517" t="str">
        <f>IF('Data Transfer Inputs'!G1924="Blank","",'Data Transfer Inputs'!G1924)</f>
        <v/>
      </c>
      <c r="M327" s="1037">
        <f t="shared" si="26"/>
        <v>0</v>
      </c>
      <c r="N327" s="517" t="str">
        <f>IF('Data Transfer Inputs'!G1965="Blank","",'Data Transfer Inputs'!G1965)</f>
        <v/>
      </c>
      <c r="O327" s="517" t="str">
        <f>IF('Data Transfer Inputs'!G2006="Blank","",'Data Transfer Inputs'!G2006)</f>
        <v/>
      </c>
      <c r="P327" s="517" t="str">
        <f>IF('Data Transfer Inputs'!G2047="Blank","",'Data Transfer Inputs'!G2047)</f>
        <v/>
      </c>
      <c r="Q327" s="1037">
        <f t="shared" si="27"/>
        <v>0</v>
      </c>
      <c r="R327" s="517" t="str">
        <f>IF('Data Transfer Inputs'!G2088="Blank","",'Data Transfer Inputs'!G2088)</f>
        <v/>
      </c>
      <c r="S327" s="517" t="str">
        <f>IF('Data Transfer Inputs'!G2129="Blank","",'Data Transfer Inputs'!G2129)</f>
        <v/>
      </c>
      <c r="T327" s="1037">
        <f t="shared" si="28"/>
        <v>0</v>
      </c>
    </row>
    <row r="328" spans="1:20" x14ac:dyDescent="0.2">
      <c r="A328" s="622">
        <f t="shared" si="23"/>
        <v>0</v>
      </c>
      <c r="B328" s="913"/>
      <c r="C328" s="1034" t="str">
        <f t="shared" si="24"/>
        <v>Comp 34</v>
      </c>
      <c r="D328" s="32" t="str">
        <f>IF('Data Transfer Inputs'!G1638="Blank","",'Data Transfer Inputs'!G1638)</f>
        <v>Select ▼</v>
      </c>
      <c r="E328" s="517" t="str">
        <f>IF('Data Transfer Inputs'!G1679="Blank","",'Data Transfer Inputs'!G1679)</f>
        <v/>
      </c>
      <c r="F328" s="517" t="str">
        <f>IF('Data Transfer Inputs'!G1720="Blank","",'Data Transfer Inputs'!G1720)</f>
        <v/>
      </c>
      <c r="G328" s="517" t="str">
        <f>IF('Data Transfer Inputs'!G1761="Blank","",'Data Transfer Inputs'!G1761)</f>
        <v/>
      </c>
      <c r="H328" s="517" t="str">
        <f>IF('Data Transfer Inputs'!G1802="Blank","",'Data Transfer Inputs'!G1802)</f>
        <v/>
      </c>
      <c r="I328" s="1037">
        <f t="shared" si="25"/>
        <v>0</v>
      </c>
      <c r="J328" s="517" t="str">
        <f>IF('Data Transfer Inputs'!G1843="Blank","",'Data Transfer Inputs'!G1843)</f>
        <v/>
      </c>
      <c r="K328" s="517" t="str">
        <f>IF('Data Transfer Inputs'!G1884="Blank","",'Data Transfer Inputs'!G1884)</f>
        <v/>
      </c>
      <c r="L328" s="517" t="str">
        <f>IF('Data Transfer Inputs'!G1925="Blank","",'Data Transfer Inputs'!G1925)</f>
        <v/>
      </c>
      <c r="M328" s="1037">
        <f t="shared" si="26"/>
        <v>0</v>
      </c>
      <c r="N328" s="517" t="str">
        <f>IF('Data Transfer Inputs'!G1966="Blank","",'Data Transfer Inputs'!G1966)</f>
        <v/>
      </c>
      <c r="O328" s="517" t="str">
        <f>IF('Data Transfer Inputs'!G2007="Blank","",'Data Transfer Inputs'!G2007)</f>
        <v/>
      </c>
      <c r="P328" s="517" t="str">
        <f>IF('Data Transfer Inputs'!G2048="Blank","",'Data Transfer Inputs'!G2048)</f>
        <v/>
      </c>
      <c r="Q328" s="1037">
        <f t="shared" si="27"/>
        <v>0</v>
      </c>
      <c r="R328" s="517" t="str">
        <f>IF('Data Transfer Inputs'!G2089="Blank","",'Data Transfer Inputs'!G2089)</f>
        <v/>
      </c>
      <c r="S328" s="517" t="str">
        <f>IF('Data Transfer Inputs'!G2130="Blank","",'Data Transfer Inputs'!G2130)</f>
        <v/>
      </c>
      <c r="T328" s="1037">
        <f t="shared" si="28"/>
        <v>0</v>
      </c>
    </row>
    <row r="329" spans="1:20" x14ac:dyDescent="0.2">
      <c r="A329" s="622">
        <f t="shared" si="23"/>
        <v>0</v>
      </c>
      <c r="B329" s="913"/>
      <c r="C329" s="1034" t="str">
        <f t="shared" si="24"/>
        <v>Comp 35</v>
      </c>
      <c r="D329" s="32" t="str">
        <f>IF('Data Transfer Inputs'!G1639="Blank","",'Data Transfer Inputs'!G1639)</f>
        <v>Select ▼</v>
      </c>
      <c r="E329" s="517" t="str">
        <f>IF('Data Transfer Inputs'!G1680="Blank","",'Data Transfer Inputs'!G1680)</f>
        <v/>
      </c>
      <c r="F329" s="517" t="str">
        <f>IF('Data Transfer Inputs'!G1721="Blank","",'Data Transfer Inputs'!G1721)</f>
        <v/>
      </c>
      <c r="G329" s="517" t="str">
        <f>IF('Data Transfer Inputs'!G1762="Blank","",'Data Transfer Inputs'!G1762)</f>
        <v/>
      </c>
      <c r="H329" s="517" t="str">
        <f>IF('Data Transfer Inputs'!G1803="Blank","",'Data Transfer Inputs'!G1803)</f>
        <v/>
      </c>
      <c r="I329" s="1037">
        <f t="shared" si="25"/>
        <v>0</v>
      </c>
      <c r="J329" s="517" t="str">
        <f>IF('Data Transfer Inputs'!G1844="Blank","",'Data Transfer Inputs'!G1844)</f>
        <v/>
      </c>
      <c r="K329" s="517" t="str">
        <f>IF('Data Transfer Inputs'!G1885="Blank","",'Data Transfer Inputs'!G1885)</f>
        <v/>
      </c>
      <c r="L329" s="517" t="str">
        <f>IF('Data Transfer Inputs'!G1926="Blank","",'Data Transfer Inputs'!G1926)</f>
        <v/>
      </c>
      <c r="M329" s="1037">
        <f t="shared" si="26"/>
        <v>0</v>
      </c>
      <c r="N329" s="517" t="str">
        <f>IF('Data Transfer Inputs'!G1967="Blank","",'Data Transfer Inputs'!G1967)</f>
        <v/>
      </c>
      <c r="O329" s="517" t="str">
        <f>IF('Data Transfer Inputs'!G2008="Blank","",'Data Transfer Inputs'!G2008)</f>
        <v/>
      </c>
      <c r="P329" s="517" t="str">
        <f>IF('Data Transfer Inputs'!G2049="Blank","",'Data Transfer Inputs'!G2049)</f>
        <v/>
      </c>
      <c r="Q329" s="1037">
        <f t="shared" si="27"/>
        <v>0</v>
      </c>
      <c r="R329" s="517" t="str">
        <f>IF('Data Transfer Inputs'!G2090="Blank","",'Data Transfer Inputs'!G2090)</f>
        <v/>
      </c>
      <c r="S329" s="517" t="str">
        <f>IF('Data Transfer Inputs'!G2131="Blank","",'Data Transfer Inputs'!G2131)</f>
        <v/>
      </c>
      <c r="T329" s="1037">
        <f t="shared" si="28"/>
        <v>0</v>
      </c>
    </row>
    <row r="330" spans="1:20" x14ac:dyDescent="0.2">
      <c r="A330" s="622">
        <f t="shared" si="23"/>
        <v>0</v>
      </c>
      <c r="B330" s="913"/>
      <c r="C330" s="1034" t="str">
        <f t="shared" si="24"/>
        <v>Comp 36</v>
      </c>
      <c r="D330" s="32" t="str">
        <f>IF('Data Transfer Inputs'!G1640="Blank","",'Data Transfer Inputs'!G1640)</f>
        <v>Select ▼</v>
      </c>
      <c r="E330" s="517" t="str">
        <f>IF('Data Transfer Inputs'!G1681="Blank","",'Data Transfer Inputs'!G1681)</f>
        <v/>
      </c>
      <c r="F330" s="517" t="str">
        <f>IF('Data Transfer Inputs'!G1722="Blank","",'Data Transfer Inputs'!G1722)</f>
        <v/>
      </c>
      <c r="G330" s="517" t="str">
        <f>IF('Data Transfer Inputs'!G1763="Blank","",'Data Transfer Inputs'!G1763)</f>
        <v/>
      </c>
      <c r="H330" s="517" t="str">
        <f>IF('Data Transfer Inputs'!G1804="Blank","",'Data Transfer Inputs'!G1804)</f>
        <v/>
      </c>
      <c r="I330" s="1037">
        <f t="shared" si="25"/>
        <v>0</v>
      </c>
      <c r="J330" s="517" t="str">
        <f>IF('Data Transfer Inputs'!G1845="Blank","",'Data Transfer Inputs'!G1845)</f>
        <v/>
      </c>
      <c r="K330" s="517" t="str">
        <f>IF('Data Transfer Inputs'!G1886="Blank","",'Data Transfer Inputs'!G1886)</f>
        <v/>
      </c>
      <c r="L330" s="517" t="str">
        <f>IF('Data Transfer Inputs'!G1927="Blank","",'Data Transfer Inputs'!G1927)</f>
        <v/>
      </c>
      <c r="M330" s="1037">
        <f t="shared" si="26"/>
        <v>0</v>
      </c>
      <c r="N330" s="517" t="str">
        <f>IF('Data Transfer Inputs'!G1968="Blank","",'Data Transfer Inputs'!G1968)</f>
        <v/>
      </c>
      <c r="O330" s="517" t="str">
        <f>IF('Data Transfer Inputs'!G2009="Blank","",'Data Transfer Inputs'!G2009)</f>
        <v/>
      </c>
      <c r="P330" s="517" t="str">
        <f>IF('Data Transfer Inputs'!G2050="Blank","",'Data Transfer Inputs'!G2050)</f>
        <v/>
      </c>
      <c r="Q330" s="1037">
        <f t="shared" si="27"/>
        <v>0</v>
      </c>
      <c r="R330" s="517" t="str">
        <f>IF('Data Transfer Inputs'!G2091="Blank","",'Data Transfer Inputs'!G2091)</f>
        <v/>
      </c>
      <c r="S330" s="517" t="str">
        <f>IF('Data Transfer Inputs'!G2132="Blank","",'Data Transfer Inputs'!G2132)</f>
        <v/>
      </c>
      <c r="T330" s="1037">
        <f t="shared" si="28"/>
        <v>0</v>
      </c>
    </row>
    <row r="331" spans="1:20" x14ac:dyDescent="0.2">
      <c r="A331" s="622">
        <f t="shared" si="23"/>
        <v>0</v>
      </c>
      <c r="B331" s="913"/>
      <c r="C331" s="1034" t="str">
        <f t="shared" si="24"/>
        <v>Comp 37</v>
      </c>
      <c r="D331" s="32" t="str">
        <f>IF('Data Transfer Inputs'!G1641="Blank","",'Data Transfer Inputs'!G1641)</f>
        <v>Select ▼</v>
      </c>
      <c r="E331" s="517" t="str">
        <f>IF('Data Transfer Inputs'!G1682="Blank","",'Data Transfer Inputs'!G1682)</f>
        <v/>
      </c>
      <c r="F331" s="517" t="str">
        <f>IF('Data Transfer Inputs'!G1723="Blank","",'Data Transfer Inputs'!G1723)</f>
        <v/>
      </c>
      <c r="G331" s="517" t="str">
        <f>IF('Data Transfer Inputs'!G1764="Blank","",'Data Transfer Inputs'!G1764)</f>
        <v/>
      </c>
      <c r="H331" s="517" t="str">
        <f>IF('Data Transfer Inputs'!G1805="Blank","",'Data Transfer Inputs'!G1805)</f>
        <v/>
      </c>
      <c r="I331" s="1037">
        <f t="shared" si="25"/>
        <v>0</v>
      </c>
      <c r="J331" s="517" t="str">
        <f>IF('Data Transfer Inputs'!G1846="Blank","",'Data Transfer Inputs'!G1846)</f>
        <v/>
      </c>
      <c r="K331" s="517" t="str">
        <f>IF('Data Transfer Inputs'!G1887="Blank","",'Data Transfer Inputs'!G1887)</f>
        <v/>
      </c>
      <c r="L331" s="517" t="str">
        <f>IF('Data Transfer Inputs'!G1928="Blank","",'Data Transfer Inputs'!G1928)</f>
        <v/>
      </c>
      <c r="M331" s="1037">
        <f t="shared" si="26"/>
        <v>0</v>
      </c>
      <c r="N331" s="517" t="str">
        <f>IF('Data Transfer Inputs'!G1969="Blank","",'Data Transfer Inputs'!G1969)</f>
        <v/>
      </c>
      <c r="O331" s="517" t="str">
        <f>IF('Data Transfer Inputs'!G2010="Blank","",'Data Transfer Inputs'!G2010)</f>
        <v/>
      </c>
      <c r="P331" s="517" t="str">
        <f>IF('Data Transfer Inputs'!G2051="Blank","",'Data Transfer Inputs'!G2051)</f>
        <v/>
      </c>
      <c r="Q331" s="1037">
        <f t="shared" si="27"/>
        <v>0</v>
      </c>
      <c r="R331" s="517" t="str">
        <f>IF('Data Transfer Inputs'!G2092="Blank","",'Data Transfer Inputs'!G2092)</f>
        <v/>
      </c>
      <c r="S331" s="517" t="str">
        <f>IF('Data Transfer Inputs'!G2133="Blank","",'Data Transfer Inputs'!G2133)</f>
        <v/>
      </c>
      <c r="T331" s="1037">
        <f t="shared" si="28"/>
        <v>0</v>
      </c>
    </row>
    <row r="332" spans="1:20" x14ac:dyDescent="0.2">
      <c r="A332" s="622">
        <f t="shared" si="23"/>
        <v>0</v>
      </c>
      <c r="B332" s="913"/>
      <c r="C332" s="1034" t="str">
        <f t="shared" si="24"/>
        <v>Comp 38</v>
      </c>
      <c r="D332" s="32" t="str">
        <f>IF('Data Transfer Inputs'!G1642="Blank","",'Data Transfer Inputs'!G1642)</f>
        <v>Select ▼</v>
      </c>
      <c r="E332" s="517" t="str">
        <f>IF('Data Transfer Inputs'!G1683="Blank","",'Data Transfer Inputs'!G1683)</f>
        <v/>
      </c>
      <c r="F332" s="517" t="str">
        <f>IF('Data Transfer Inputs'!G1724="Blank","",'Data Transfer Inputs'!G1724)</f>
        <v/>
      </c>
      <c r="G332" s="517" t="str">
        <f>IF('Data Transfer Inputs'!G1765="Blank","",'Data Transfer Inputs'!G1765)</f>
        <v/>
      </c>
      <c r="H332" s="517" t="str">
        <f>IF('Data Transfer Inputs'!G1806="Blank","",'Data Transfer Inputs'!G1806)</f>
        <v/>
      </c>
      <c r="I332" s="1037">
        <f t="shared" si="25"/>
        <v>0</v>
      </c>
      <c r="J332" s="517" t="str">
        <f>IF('Data Transfer Inputs'!G1847="Blank","",'Data Transfer Inputs'!G1847)</f>
        <v/>
      </c>
      <c r="K332" s="517" t="str">
        <f>IF('Data Transfer Inputs'!G1888="Blank","",'Data Transfer Inputs'!G1888)</f>
        <v/>
      </c>
      <c r="L332" s="517" t="str">
        <f>IF('Data Transfer Inputs'!G1929="Blank","",'Data Transfer Inputs'!G1929)</f>
        <v/>
      </c>
      <c r="M332" s="1037">
        <f t="shared" si="26"/>
        <v>0</v>
      </c>
      <c r="N332" s="517" t="str">
        <f>IF('Data Transfer Inputs'!G1970="Blank","",'Data Transfer Inputs'!G1970)</f>
        <v/>
      </c>
      <c r="O332" s="517" t="str">
        <f>IF('Data Transfer Inputs'!G2011="Blank","",'Data Transfer Inputs'!G2011)</f>
        <v/>
      </c>
      <c r="P332" s="517" t="str">
        <f>IF('Data Transfer Inputs'!G2052="Blank","",'Data Transfer Inputs'!G2052)</f>
        <v/>
      </c>
      <c r="Q332" s="1037">
        <f t="shared" si="27"/>
        <v>0</v>
      </c>
      <c r="R332" s="517" t="str">
        <f>IF('Data Transfer Inputs'!G2093="Blank","",'Data Transfer Inputs'!G2093)</f>
        <v/>
      </c>
      <c r="S332" s="517" t="str">
        <f>IF('Data Transfer Inputs'!G2134="Blank","",'Data Transfer Inputs'!G2134)</f>
        <v/>
      </c>
      <c r="T332" s="1037">
        <f t="shared" si="28"/>
        <v>0</v>
      </c>
    </row>
    <row r="333" spans="1:20" x14ac:dyDescent="0.2">
      <c r="A333" s="622">
        <f t="shared" si="23"/>
        <v>0</v>
      </c>
      <c r="B333" s="913"/>
      <c r="C333" s="1034" t="str">
        <f t="shared" si="24"/>
        <v>Comp 39</v>
      </c>
      <c r="D333" s="32" t="str">
        <f>IF('Data Transfer Inputs'!G1643="Blank","",'Data Transfer Inputs'!G1643)</f>
        <v>Select ▼</v>
      </c>
      <c r="E333" s="517" t="str">
        <f>IF('Data Transfer Inputs'!G1684="Blank","",'Data Transfer Inputs'!G1684)</f>
        <v/>
      </c>
      <c r="F333" s="517" t="str">
        <f>IF('Data Transfer Inputs'!G1725="Blank","",'Data Transfer Inputs'!G1725)</f>
        <v/>
      </c>
      <c r="G333" s="517" t="str">
        <f>IF('Data Transfer Inputs'!G1766="Blank","",'Data Transfer Inputs'!G1766)</f>
        <v/>
      </c>
      <c r="H333" s="517" t="str">
        <f>IF('Data Transfer Inputs'!G1807="Blank","",'Data Transfer Inputs'!G1807)</f>
        <v/>
      </c>
      <c r="I333" s="1037">
        <f t="shared" si="25"/>
        <v>0</v>
      </c>
      <c r="J333" s="517" t="str">
        <f>IF('Data Transfer Inputs'!G1848="Blank","",'Data Transfer Inputs'!G1848)</f>
        <v/>
      </c>
      <c r="K333" s="517" t="str">
        <f>IF('Data Transfer Inputs'!G1889="Blank","",'Data Transfer Inputs'!G1889)</f>
        <v/>
      </c>
      <c r="L333" s="517" t="str">
        <f>IF('Data Transfer Inputs'!G1930="Blank","",'Data Transfer Inputs'!G1930)</f>
        <v/>
      </c>
      <c r="M333" s="1037">
        <f t="shared" si="26"/>
        <v>0</v>
      </c>
      <c r="N333" s="517" t="str">
        <f>IF('Data Transfer Inputs'!G1971="Blank","",'Data Transfer Inputs'!G1971)</f>
        <v/>
      </c>
      <c r="O333" s="517" t="str">
        <f>IF('Data Transfer Inputs'!G2012="Blank","",'Data Transfer Inputs'!G2012)</f>
        <v/>
      </c>
      <c r="P333" s="517" t="str">
        <f>IF('Data Transfer Inputs'!G2053="Blank","",'Data Transfer Inputs'!G2053)</f>
        <v/>
      </c>
      <c r="Q333" s="1037">
        <f t="shared" si="27"/>
        <v>0</v>
      </c>
      <c r="R333" s="517" t="str">
        <f>IF('Data Transfer Inputs'!G2094="Blank","",'Data Transfer Inputs'!G2094)</f>
        <v/>
      </c>
      <c r="S333" s="517" t="str">
        <f>IF('Data Transfer Inputs'!G2135="Blank","",'Data Transfer Inputs'!G2135)</f>
        <v/>
      </c>
      <c r="T333" s="1037">
        <f t="shared" si="28"/>
        <v>0</v>
      </c>
    </row>
    <row r="334" spans="1:20" x14ac:dyDescent="0.2">
      <c r="A334" s="622">
        <f t="shared" si="23"/>
        <v>0</v>
      </c>
      <c r="B334" s="913"/>
      <c r="C334" s="1035" t="str">
        <f t="shared" si="24"/>
        <v>Comp 40</v>
      </c>
      <c r="D334" s="491" t="str">
        <f>IF('Data Transfer Inputs'!G1644="Blank","",'Data Transfer Inputs'!G1644)</f>
        <v>Select ▼</v>
      </c>
      <c r="E334" s="518" t="str">
        <f>IF('Data Transfer Inputs'!G1685="Blank","",'Data Transfer Inputs'!G1685)</f>
        <v/>
      </c>
      <c r="F334" s="518" t="str">
        <f>IF('Data Transfer Inputs'!G1726="Blank","",'Data Transfer Inputs'!G1726)</f>
        <v/>
      </c>
      <c r="G334" s="518" t="str">
        <f>IF('Data Transfer Inputs'!G1767="Blank","",'Data Transfer Inputs'!G1767)</f>
        <v/>
      </c>
      <c r="H334" s="518" t="str">
        <f>IF('Data Transfer Inputs'!G1808="Blank","",'Data Transfer Inputs'!G1808)</f>
        <v/>
      </c>
      <c r="I334" s="1038">
        <f t="shared" si="25"/>
        <v>0</v>
      </c>
      <c r="J334" s="518" t="str">
        <f>IF('Data Transfer Inputs'!G1849="Blank","",'Data Transfer Inputs'!G1849)</f>
        <v/>
      </c>
      <c r="K334" s="518" t="str">
        <f>IF('Data Transfer Inputs'!G1890="Blank","",'Data Transfer Inputs'!G1890)</f>
        <v/>
      </c>
      <c r="L334" s="518" t="str">
        <f>IF('Data Transfer Inputs'!G1931="Blank","",'Data Transfer Inputs'!G1931)</f>
        <v/>
      </c>
      <c r="M334" s="1038">
        <f t="shared" si="26"/>
        <v>0</v>
      </c>
      <c r="N334" s="518" t="str">
        <f>IF('Data Transfer Inputs'!G1972="Blank","",'Data Transfer Inputs'!G1972)</f>
        <v/>
      </c>
      <c r="O334" s="518" t="str">
        <f>IF('Data Transfer Inputs'!G2013="Blank","",'Data Transfer Inputs'!G2013)</f>
        <v/>
      </c>
      <c r="P334" s="518" t="str">
        <f>IF('Data Transfer Inputs'!G2054="Blank","",'Data Transfer Inputs'!G2054)</f>
        <v/>
      </c>
      <c r="Q334" s="1038">
        <f t="shared" si="27"/>
        <v>0</v>
      </c>
      <c r="R334" s="518" t="str">
        <f>IF('Data Transfer Inputs'!G2095="Blank","",'Data Transfer Inputs'!G2095)</f>
        <v/>
      </c>
      <c r="S334" s="518" t="str">
        <f>IF('Data Transfer Inputs'!G2136="Blank","",'Data Transfer Inputs'!G2136)</f>
        <v/>
      </c>
      <c r="T334" s="1038">
        <f t="shared" si="28"/>
        <v>0</v>
      </c>
    </row>
    <row r="335" spans="1:20" x14ac:dyDescent="0.2">
      <c r="A335" s="622">
        <v>1</v>
      </c>
      <c r="B335" s="913"/>
      <c r="C335" s="610"/>
      <c r="D335" s="37"/>
      <c r="E335" s="611"/>
      <c r="F335" s="611"/>
      <c r="G335" s="611"/>
      <c r="H335" s="611"/>
      <c r="I335" s="611"/>
      <c r="J335" s="611"/>
      <c r="K335" s="611"/>
      <c r="L335" s="611"/>
      <c r="M335" s="611"/>
      <c r="N335" s="611"/>
      <c r="O335" s="611"/>
      <c r="P335" s="611"/>
      <c r="Q335" s="611"/>
      <c r="R335" s="611"/>
      <c r="S335" s="611"/>
      <c r="T335" s="611"/>
    </row>
    <row r="336" spans="1:20" x14ac:dyDescent="0.2">
      <c r="A336" s="622">
        <v>0</v>
      </c>
      <c r="B336" s="913"/>
      <c r="C336" s="610"/>
      <c r="D336" s="37"/>
      <c r="E336" s="611"/>
      <c r="F336" s="611"/>
      <c r="G336" s="611"/>
      <c r="H336" s="611"/>
      <c r="I336" s="611"/>
      <c r="J336" s="611"/>
      <c r="K336" s="611"/>
      <c r="L336" s="611"/>
      <c r="M336" s="611"/>
      <c r="N336" s="611"/>
      <c r="O336" s="611"/>
      <c r="P336" s="611"/>
      <c r="Q336" s="611"/>
      <c r="R336" s="611"/>
      <c r="S336" s="611"/>
      <c r="T336" s="611"/>
    </row>
    <row r="337" spans="1:63" x14ac:dyDescent="0.2">
      <c r="A337" s="622">
        <v>0</v>
      </c>
      <c r="B337" s="913"/>
      <c r="C337" s="610"/>
      <c r="D337" s="37"/>
      <c r="E337" s="611"/>
      <c r="F337" s="611"/>
      <c r="G337" s="611"/>
      <c r="H337" s="611"/>
      <c r="I337" s="611"/>
      <c r="J337" s="611"/>
      <c r="K337" s="611"/>
      <c r="L337" s="611"/>
      <c r="M337" s="611"/>
      <c r="N337" s="611"/>
      <c r="O337" s="611"/>
      <c r="P337" s="611"/>
      <c r="Q337" s="611"/>
      <c r="R337" s="611"/>
      <c r="S337" s="611"/>
      <c r="T337" s="611"/>
    </row>
    <row r="338" spans="1:63" x14ac:dyDescent="0.2">
      <c r="A338" s="622">
        <v>0</v>
      </c>
      <c r="B338" s="913"/>
      <c r="C338" s="610"/>
      <c r="D338" s="37"/>
      <c r="E338" s="611"/>
      <c r="F338" s="611"/>
      <c r="G338" s="611"/>
      <c r="H338" s="611"/>
      <c r="I338" s="611"/>
      <c r="J338" s="611"/>
      <c r="K338" s="611"/>
      <c r="L338" s="611"/>
      <c r="M338" s="611"/>
      <c r="N338" s="611"/>
      <c r="O338" s="611"/>
      <c r="P338" s="611"/>
      <c r="Q338" s="611"/>
      <c r="R338" s="611"/>
      <c r="S338" s="611"/>
      <c r="T338" s="611"/>
    </row>
    <row r="339" spans="1:63" x14ac:dyDescent="0.2">
      <c r="A339" s="622">
        <v>0</v>
      </c>
      <c r="B339" s="913"/>
      <c r="C339" s="14"/>
    </row>
    <row r="340" spans="1:63" x14ac:dyDescent="0.2">
      <c r="A340" s="622">
        <v>0</v>
      </c>
      <c r="B340" s="913"/>
      <c r="C340" s="14"/>
      <c r="F340" s="611"/>
    </row>
    <row r="341" spans="1:63" x14ac:dyDescent="0.2">
      <c r="A341" s="622">
        <v>0</v>
      </c>
      <c r="B341" s="913"/>
      <c r="C341" s="14"/>
      <c r="F341" s="611"/>
    </row>
    <row r="342" spans="1:63" x14ac:dyDescent="0.2">
      <c r="A342" s="622">
        <v>0</v>
      </c>
      <c r="B342" s="913"/>
      <c r="C342" s="14"/>
      <c r="F342" s="611"/>
    </row>
    <row r="343" spans="1:63" x14ac:dyDescent="0.2">
      <c r="A343" s="622">
        <v>0</v>
      </c>
      <c r="B343" s="913"/>
      <c r="C343" s="14"/>
      <c r="F343" s="611"/>
    </row>
    <row r="344" spans="1:63" x14ac:dyDescent="0.2">
      <c r="A344" s="622">
        <v>0</v>
      </c>
      <c r="B344" s="913"/>
      <c r="C344" s="14"/>
    </row>
    <row r="345" spans="1:63" x14ac:dyDescent="0.2">
      <c r="A345" s="622">
        <v>1</v>
      </c>
      <c r="B345" s="913"/>
      <c r="C345" s="942" t="s">
        <v>186</v>
      </c>
      <c r="D345" s="1039" t="s">
        <v>400</v>
      </c>
      <c r="E345" s="1040"/>
      <c r="F345" s="1040"/>
      <c r="G345" s="1040"/>
      <c r="H345" s="1040"/>
      <c r="I345" s="1040"/>
      <c r="J345" s="1040"/>
      <c r="K345" s="1040"/>
      <c r="L345" s="1040"/>
      <c r="M345" s="1040"/>
      <c r="N345" s="1040"/>
      <c r="O345" s="1040"/>
      <c r="P345" s="1040"/>
      <c r="Q345" s="1040"/>
      <c r="R345" s="1040"/>
      <c r="S345" s="1040"/>
      <c r="T345" s="1040"/>
      <c r="U345" s="1040"/>
      <c r="V345" s="1040"/>
      <c r="W345" s="1040"/>
      <c r="X345" s="1040"/>
      <c r="Y345" s="1040"/>
      <c r="Z345" s="1040"/>
      <c r="AA345" s="1040"/>
      <c r="AB345" s="1040"/>
      <c r="AC345" s="1040"/>
      <c r="AD345" s="1040"/>
      <c r="AE345" s="1040"/>
      <c r="AF345" s="1040"/>
      <c r="AG345" s="1040"/>
      <c r="AH345" s="1040"/>
      <c r="AI345" s="1040"/>
      <c r="AJ345" s="1040"/>
      <c r="AK345" s="1040"/>
      <c r="AL345" s="1040"/>
      <c r="AM345" s="1040"/>
      <c r="AN345" s="1040"/>
      <c r="AO345" s="1040"/>
      <c r="AP345" s="1040"/>
      <c r="AQ345" s="1040"/>
      <c r="AR345" s="304"/>
      <c r="AS345" s="304"/>
      <c r="AT345" s="304"/>
      <c r="AU345" s="304"/>
      <c r="AV345" s="304"/>
      <c r="AW345" s="304"/>
      <c r="AX345" s="304"/>
      <c r="AY345" s="304"/>
      <c r="AZ345" s="304"/>
      <c r="BA345" s="304"/>
      <c r="BB345" s="304"/>
      <c r="BC345" s="304"/>
      <c r="BD345" s="304"/>
      <c r="BE345" s="304"/>
      <c r="BF345" s="304"/>
      <c r="BG345" s="304"/>
      <c r="BH345" s="304"/>
      <c r="BI345" s="304"/>
      <c r="BJ345" s="304"/>
      <c r="BK345" s="931"/>
    </row>
    <row r="346" spans="1:63" ht="25.5" customHeight="1" x14ac:dyDescent="0.2">
      <c r="A346" s="622">
        <v>1</v>
      </c>
      <c r="B346" s="913"/>
      <c r="C346" s="1041" t="s">
        <v>399</v>
      </c>
      <c r="D346" s="1042" t="str">
        <f>IF(K33="-","-","Unadjusted "&amp;K33)</f>
        <v>-</v>
      </c>
      <c r="E346" s="1043" t="str">
        <f>IF(K33="-","-","Adjusted "&amp;K33)</f>
        <v>-</v>
      </c>
      <c r="F346" s="1042" t="str">
        <f>IF(K34="-","-","Unadjusted "&amp;K34)</f>
        <v>-</v>
      </c>
      <c r="G346" s="1043" t="str">
        <f>IF(K34="-","-","Adjusted "&amp;K34)</f>
        <v>-</v>
      </c>
      <c r="H346" s="1042" t="str">
        <f>IF(K35="-","-","Unadjusted "&amp;K35)</f>
        <v>-</v>
      </c>
      <c r="I346" s="1043" t="str">
        <f>IF(K35="-","-","Adjusted "&amp;K35)</f>
        <v>-</v>
      </c>
      <c r="J346" s="1042" t="str">
        <f>IF(K36="-","-","Unadjusted "&amp;K36)</f>
        <v>-</v>
      </c>
      <c r="K346" s="1043" t="str">
        <f>IF(K36="-","-","Adjusted "&amp;K36)</f>
        <v>-</v>
      </c>
      <c r="L346" s="1042" t="str">
        <f>IF(K37="-","-","Unadjusted "&amp;K37)</f>
        <v>-</v>
      </c>
      <c r="M346" s="1043" t="str">
        <f>IF(K37="-","-","Adjusted "&amp;K37)</f>
        <v>-</v>
      </c>
      <c r="N346" s="1042" t="str">
        <f>IF(K38="-","-","Unadjusted "&amp;K38)</f>
        <v>-</v>
      </c>
      <c r="O346" s="1043" t="str">
        <f>IF(K38="-","-","Adjusted "&amp;K38)</f>
        <v>-</v>
      </c>
      <c r="P346" s="1042" t="str">
        <f>IF(K39="-","-","Unadjusted "&amp;K39)</f>
        <v>-</v>
      </c>
      <c r="Q346" s="1043" t="str">
        <f>IF(K39="-","-","Adjusted "&amp;K39)</f>
        <v>-</v>
      </c>
      <c r="R346" s="1042" t="str">
        <f>IF(K40="-","-","Unadjusted "&amp;K40)</f>
        <v>-</v>
      </c>
      <c r="S346" s="1043" t="str">
        <f>IF(K40="-","-","Adjusted "&amp;K40)</f>
        <v>-</v>
      </c>
      <c r="T346" s="1042" t="str">
        <f>IF(K41="-","-","Unadjusted "&amp;K41)</f>
        <v>-</v>
      </c>
      <c r="U346" s="1043" t="str">
        <f>IF(K41="-","-","Adjusted "&amp;K41)</f>
        <v>-</v>
      </c>
      <c r="V346" s="1042" t="str">
        <f>IF(K42="-","-","Unadjusted "&amp;K42)</f>
        <v>-</v>
      </c>
      <c r="W346" s="1043" t="str">
        <f>IF(K42="-","-","Adjusted "&amp;K42)</f>
        <v>-</v>
      </c>
      <c r="X346" s="1042" t="str">
        <f>IF(K43="-","-","Unadjusted "&amp;K43)</f>
        <v>-</v>
      </c>
      <c r="Y346" s="1043" t="str">
        <f>IF(K43="-","-","Adjusted "&amp;K43)</f>
        <v>-</v>
      </c>
      <c r="Z346" s="1042" t="str">
        <f>IF(K44="-","-","Unadjusted "&amp;K44)</f>
        <v>-</v>
      </c>
      <c r="AA346" s="1043" t="str">
        <f>IF(K44="-","-","Adjusted "&amp;K44)</f>
        <v>-</v>
      </c>
      <c r="AB346" s="1042" t="str">
        <f>IF(K45="-","-","Unadjusted "&amp;K45)</f>
        <v>-</v>
      </c>
      <c r="AC346" s="1043" t="str">
        <f>IF(K45="-","-","Adjusted "&amp;K45)</f>
        <v>-</v>
      </c>
      <c r="AD346" s="1042" t="str">
        <f>IF(K46="-","-","Unadjusted "&amp;K46)</f>
        <v>-</v>
      </c>
      <c r="AE346" s="1043" t="str">
        <f>IF(K46="-","-","Adjusted "&amp;K46)</f>
        <v>-</v>
      </c>
      <c r="AF346" s="1042" t="str">
        <f>IF(K47="-","-","Unadjusted "&amp;K47)</f>
        <v>-</v>
      </c>
      <c r="AG346" s="1043" t="str">
        <f>IF(K47="-","-","Adjusted "&amp;K47)</f>
        <v>-</v>
      </c>
      <c r="AH346" s="1042" t="str">
        <f>IF(K48="-","-","Unadjusted "&amp;K48)</f>
        <v>-</v>
      </c>
      <c r="AI346" s="1043" t="str">
        <f>IF(K48="-","-","Adjusted "&amp;K48)</f>
        <v>-</v>
      </c>
      <c r="AJ346" s="1042" t="str">
        <f>IF(K49="-","-","Unadjusted "&amp;K49)</f>
        <v>-</v>
      </c>
      <c r="AK346" s="1043" t="str">
        <f>IF(K49="-","-","Adjusted "&amp;K49)</f>
        <v>-</v>
      </c>
      <c r="AL346" s="1042" t="str">
        <f>IF(K50="-","-","Unadjusted "&amp;K50)</f>
        <v>-</v>
      </c>
      <c r="AM346" s="1043" t="str">
        <f>IF(K50="-","-","Adjusted "&amp;K50)</f>
        <v>-</v>
      </c>
      <c r="AN346" s="1042" t="str">
        <f>IF(K51="-","-","Unadjusted "&amp;K51)</f>
        <v>-</v>
      </c>
      <c r="AO346" s="1043" t="str">
        <f>IF(K51="-","-","Adjusted "&amp;K51)</f>
        <v>-</v>
      </c>
      <c r="AP346" s="1042" t="str">
        <f>IF(K52="-","-","Unadjusted "&amp;K52)</f>
        <v>-</v>
      </c>
      <c r="AQ346" s="1043" t="str">
        <f>IF(K52="-","-","Adjusted "&amp;K52)</f>
        <v>-</v>
      </c>
      <c r="AR346" s="1042" t="str">
        <f>IF(K53="-","-","Unadjusted "&amp;K53)</f>
        <v>-</v>
      </c>
      <c r="AS346" s="1043" t="str">
        <f>IF(K53="-","-","Adjusted "&amp;K53)</f>
        <v>-</v>
      </c>
      <c r="AT346" s="1042" t="str">
        <f>IF(K54="-","-","Unadjusted "&amp;K54)</f>
        <v>-</v>
      </c>
      <c r="AU346" s="1043" t="str">
        <f>IF(K54="-","-","Adjusted "&amp;K54)</f>
        <v>-</v>
      </c>
      <c r="AV346" s="1042" t="str">
        <f>IF(K55="-","-","Unadjusted "&amp;K55)</f>
        <v>-</v>
      </c>
      <c r="AW346" s="1043" t="str">
        <f>IF(K55="-","-","Adjusted "&amp;K55)</f>
        <v>-</v>
      </c>
      <c r="AX346" s="1042" t="str">
        <f>IF(K56="-","-","Unadjusted "&amp;K56)</f>
        <v>-</v>
      </c>
      <c r="AY346" s="1043" t="str">
        <f>IF(K56="-","-","Adjusted "&amp;K56)</f>
        <v>-</v>
      </c>
      <c r="AZ346" s="1042" t="str">
        <f>IF(K57="-","-","Unadjusted "&amp;K57)</f>
        <v>-</v>
      </c>
      <c r="BA346" s="1043" t="str">
        <f>IF(K57="-","-","Adjusted "&amp;K57)</f>
        <v>-</v>
      </c>
      <c r="BB346" s="1042" t="str">
        <f>IF(K58="-","-","Unadjusted "&amp;K58)</f>
        <v>-</v>
      </c>
      <c r="BC346" s="1043" t="str">
        <f>IF(K58="-","-","Adjusted "&amp;K58)</f>
        <v>-</v>
      </c>
      <c r="BD346" s="1042" t="str">
        <f>IF(K59="-","-","Unadjusted "&amp;K59)</f>
        <v>-</v>
      </c>
      <c r="BE346" s="1043" t="str">
        <f>IF(K59="-","-","Adjusted "&amp;K59)</f>
        <v>-</v>
      </c>
      <c r="BF346" s="1042" t="str">
        <f>IF(K60="-","-","Unadjusted "&amp;K60)</f>
        <v>-</v>
      </c>
      <c r="BG346" s="1043" t="str">
        <f>IF(K60="-","-","Adjusted "&amp;K60)</f>
        <v>-</v>
      </c>
      <c r="BH346" s="1042" t="str">
        <f>IF(K61="-","-","Unadjusted "&amp;K61)</f>
        <v>-</v>
      </c>
      <c r="BI346" s="1043" t="str">
        <f>IF(K61="-","-","Adjusted "&amp;K61)</f>
        <v>-</v>
      </c>
      <c r="BJ346" s="1042" t="str">
        <f>IF(K62="-","-","Unadjusted "&amp;K62)</f>
        <v>-</v>
      </c>
      <c r="BK346" s="1043" t="str">
        <f>IF(K62="-","-","Adjusted "&amp;K62)</f>
        <v>-</v>
      </c>
    </row>
    <row r="347" spans="1:63" x14ac:dyDescent="0.2">
      <c r="A347" s="622">
        <v>1</v>
      </c>
      <c r="B347" s="913"/>
      <c r="C347" s="976" t="s">
        <v>41</v>
      </c>
      <c r="D347" s="1044" t="str">
        <f>IF(K33="-","-",INDEX($C$33:$K$62,MATCH(K33,$K$33:$K$62,0),2))</f>
        <v>-</v>
      </c>
      <c r="E347" s="1045"/>
      <c r="F347" s="1044" t="str">
        <f>IF(K34="-","-",INDEX($C$33:$K$62,MATCH(K34,$K$33:$K$62,0),2))</f>
        <v>-</v>
      </c>
      <c r="G347" s="1045"/>
      <c r="H347" s="1044" t="str">
        <f>IF(K35="-","-",INDEX($C$33:$K$62,MATCH(K35,$K$33:$K$62,0),2))</f>
        <v>-</v>
      </c>
      <c r="I347" s="1045"/>
      <c r="J347" s="1044" t="str">
        <f>IF(K36="-","-",INDEX($C$33:$K$62,MATCH(K36,$K$33:$K$62,0),2))</f>
        <v>-</v>
      </c>
      <c r="K347" s="1045"/>
      <c r="L347" s="1044" t="str">
        <f>IF(K37="-","-",INDEX($C$33:$K$62,MATCH(K37,$K$33:$K$62,0),2))</f>
        <v>-</v>
      </c>
      <c r="M347" s="1045"/>
      <c r="N347" s="1044" t="str">
        <f>IF(K38="-","-",INDEX($C$33:$K$62,MATCH(K38,$K$33:$K$62,0),2))</f>
        <v>-</v>
      </c>
      <c r="O347" s="1045"/>
      <c r="P347" s="1044" t="str">
        <f>IF(K39="-","-",INDEX($C$33:$K$62,MATCH(K39,$K$33:$K$62,0),2))</f>
        <v>-</v>
      </c>
      <c r="Q347" s="1045"/>
      <c r="R347" s="1044" t="str">
        <f>IF(K40="-","-",INDEX($C$33:$K$62,MATCH(K40,$K$33:$K$62,0),2))</f>
        <v>-</v>
      </c>
      <c r="S347" s="1045"/>
      <c r="T347" s="1044" t="str">
        <f>IF(K41="-","-",INDEX($C$33:$K$62,MATCH(K41,$K$33:$K$62,0),2))</f>
        <v>-</v>
      </c>
      <c r="U347" s="1045"/>
      <c r="V347" s="1044" t="str">
        <f>IF(K42="-","-",INDEX($C$33:$K$62,MATCH(K42,$K$33:$K$62,0),2))</f>
        <v>-</v>
      </c>
      <c r="W347" s="1045"/>
      <c r="X347" s="1044" t="str">
        <f>IF(K43="-","-",INDEX($C$33:$K$62,MATCH(K43,$K$33:$K$62,0),2))</f>
        <v>-</v>
      </c>
      <c r="Y347" s="1045"/>
      <c r="Z347" s="1044" t="str">
        <f>IF(K44="-","-",INDEX($C$33:$K$62,MATCH(K44,$K$33:$K$62,0),2))</f>
        <v>-</v>
      </c>
      <c r="AA347" s="1045"/>
      <c r="AB347" s="1044" t="str">
        <f>IF(K45="-","-",INDEX($C$33:$K$62,MATCH(K45,$K$33:$K$62,0),2))</f>
        <v>-</v>
      </c>
      <c r="AC347" s="1045"/>
      <c r="AD347" s="1044" t="str">
        <f>IF(K46="-","-",INDEX($C$33:$K$62,MATCH(K46,$K$33:$K$62,0),2))</f>
        <v>-</v>
      </c>
      <c r="AE347" s="1045"/>
      <c r="AF347" s="1044" t="str">
        <f>IF(K47="-","-",INDEX($C$33:$K$62,MATCH(K47,$K$33:$K$62,0),2))</f>
        <v>-</v>
      </c>
      <c r="AG347" s="1045"/>
      <c r="AH347" s="1044" t="str">
        <f>IF(K48="-","-",INDEX($C$33:$K$62,MATCH(K48,$K$33:$K$62,0),2))</f>
        <v>-</v>
      </c>
      <c r="AI347" s="1045"/>
      <c r="AJ347" s="1044" t="str">
        <f>IF(K49="-","-",INDEX($C$33:$K$62,MATCH(K49,$K$33:$K$62,0),2))</f>
        <v>-</v>
      </c>
      <c r="AK347" s="1045"/>
      <c r="AL347" s="1044" t="str">
        <f>IF(K50="-","-",INDEX($C$33:$K$62,MATCH(K50,$K$33:$K$62,0),2))</f>
        <v>-</v>
      </c>
      <c r="AM347" s="1045"/>
      <c r="AN347" s="1044" t="str">
        <f>IF(K51="-","-",INDEX($C$33:$K$62,MATCH(K51,$K$33:$K$62,0),2))</f>
        <v>-</v>
      </c>
      <c r="AO347" s="1045"/>
      <c r="AP347" s="1044" t="str">
        <f>IF(K52="-","-",INDEX($C$33:$K$62,MATCH(K52,$K$33:$K$62,0),2))</f>
        <v>-</v>
      </c>
      <c r="AQ347" s="1045"/>
      <c r="AR347" s="1044" t="str">
        <f>IF(K53="-","-",INDEX($C$33:$K$62,MATCH(K53,$K$33:$K$62,0),2))</f>
        <v>-</v>
      </c>
      <c r="AS347" s="1045"/>
      <c r="AT347" s="1044" t="str">
        <f>IF(K54="-","-",INDEX($C$33:$K$62,MATCH(K54,$K$33:$K$62,0),2))</f>
        <v>-</v>
      </c>
      <c r="AU347" s="1045"/>
      <c r="AV347" s="1044" t="str">
        <f>IF(K55="-","-",INDEX($C$33:$K$62,MATCH(K55,$K$33:$K$62,0),2))</f>
        <v>-</v>
      </c>
      <c r="AW347" s="1045"/>
      <c r="AX347" s="1044" t="str">
        <f>IF(K56="-","-",INDEX($C$33:$K$62,MATCH(K56,$K$33:$K$62,0),2))</f>
        <v>-</v>
      </c>
      <c r="AY347" s="1045"/>
      <c r="AZ347" s="1044" t="str">
        <f>IF(K57="-","-",INDEX($C$33:$K$62,MATCH(K57,$K$33:$K$62,0),2))</f>
        <v>-</v>
      </c>
      <c r="BA347" s="1045"/>
      <c r="BB347" s="1044" t="str">
        <f>IF(K58="-","-",INDEX($C$33:$K$62,MATCH(K58,$K$33:$K$62,0),2))</f>
        <v>-</v>
      </c>
      <c r="BC347" s="1045"/>
      <c r="BD347" s="1044" t="str">
        <f>IF(K59="-","-",INDEX($C$33:$K$62,MATCH(K59,$K$33:$K$62,0),2))</f>
        <v>-</v>
      </c>
      <c r="BE347" s="1045"/>
      <c r="BF347" s="1044" t="str">
        <f>IF(K60="-","-",INDEX($C$33:$K$62,MATCH(K60,$K$33:$K$62,0),2))</f>
        <v>-</v>
      </c>
      <c r="BG347" s="1045"/>
      <c r="BH347" s="1044" t="str">
        <f>IF(K61="-","-",INDEX($C$33:$K$62,MATCH(K61,$K$33:$K$62,0),2))</f>
        <v>-</v>
      </c>
      <c r="BI347" s="1045"/>
      <c r="BJ347" s="1044" t="str">
        <f>IF(K62="-","-",INDEX($C$33:$K$62,MATCH(K62,$K$33:$K$62,0),2))</f>
        <v>-</v>
      </c>
      <c r="BK347" s="1045"/>
    </row>
    <row r="348" spans="1:63" x14ac:dyDescent="0.2">
      <c r="A348" s="622">
        <v>1</v>
      </c>
      <c r="B348" s="913"/>
      <c r="C348" s="976" t="s">
        <v>40</v>
      </c>
      <c r="D348" s="1046" t="str">
        <f>IF(K33="-","-",INDEX($C$33:$K$62,MATCH(K33,$K$33:$K$62,0),1))</f>
        <v>-</v>
      </c>
      <c r="E348" s="1047"/>
      <c r="F348" s="1046" t="str">
        <f>IF(K34="-","-",INDEX($C$33:$K$62,MATCH(K34,$K$33:$K$62,0),1))</f>
        <v>-</v>
      </c>
      <c r="G348" s="1047"/>
      <c r="H348" s="1046" t="str">
        <f>IF(K35="-","-",INDEX($C$33:$K$62,MATCH(K35,$K$33:$K$62,0),1))</f>
        <v>-</v>
      </c>
      <c r="I348" s="1047"/>
      <c r="J348" s="1046" t="str">
        <f>IF(K36="-","-",INDEX($C$33:$K$62,MATCH(K36,$K$33:$K$62,0),1))</f>
        <v>-</v>
      </c>
      <c r="K348" s="1047"/>
      <c r="L348" s="1046" t="str">
        <f>IF(K37="-","-",INDEX($C$33:$K$62,MATCH(K37,$K$33:$K$62,0),1))</f>
        <v>-</v>
      </c>
      <c r="M348" s="1047"/>
      <c r="N348" s="1046" t="str">
        <f>IF(K38="-","-",INDEX($C$33:$K$62,MATCH(K38,$K$33:$K$62,0),1))</f>
        <v>-</v>
      </c>
      <c r="O348" s="1047"/>
      <c r="P348" s="1046" t="str">
        <f>IF(K39="-","-",INDEX($C$33:$K$62,MATCH(K39,$K$33:$K$62,0),1))</f>
        <v>-</v>
      </c>
      <c r="Q348" s="1047"/>
      <c r="R348" s="1046" t="str">
        <f>IF(K40="-","-",INDEX($C$33:$K$62,MATCH(K40,$K$33:$K$62,0),1))</f>
        <v>-</v>
      </c>
      <c r="S348" s="1047"/>
      <c r="T348" s="1046" t="str">
        <f>IF(K41="-","-",INDEX($C$33:$K$62,MATCH(K41,$K$33:$K$62,0),1))</f>
        <v>-</v>
      </c>
      <c r="U348" s="1047"/>
      <c r="V348" s="1046" t="str">
        <f>IF(K42="-","-",INDEX($C$33:$K$62,MATCH(K42,$K$33:$K$62,0),1))</f>
        <v>-</v>
      </c>
      <c r="W348" s="1047"/>
      <c r="X348" s="1046" t="str">
        <f>IF(K43="-","-",INDEX($C$33:$K$62,MATCH(K43,$K$33:$K$62,0),1))</f>
        <v>-</v>
      </c>
      <c r="Y348" s="1047"/>
      <c r="Z348" s="1046" t="str">
        <f>IF(K44="-","-",INDEX($C$33:$K$62,MATCH(K44,$K$33:$K$62,0),1))</f>
        <v>-</v>
      </c>
      <c r="AA348" s="1047"/>
      <c r="AB348" s="1046" t="str">
        <f>IF(K45="-","-",INDEX($C$33:$K$62,MATCH(K45,$K$33:$K$62,0),1))</f>
        <v>-</v>
      </c>
      <c r="AC348" s="1047"/>
      <c r="AD348" s="1046" t="str">
        <f>IF(K46="-","-",INDEX($C$33:$K$62,MATCH(K46,$K$33:$K$62,0),1))</f>
        <v>-</v>
      </c>
      <c r="AE348" s="1047"/>
      <c r="AF348" s="1046" t="str">
        <f>IF(K47="-","-",INDEX($C$33:$K$62,MATCH(K47,$K$33:$K$62,0),1))</f>
        <v>-</v>
      </c>
      <c r="AG348" s="1047"/>
      <c r="AH348" s="1046" t="str">
        <f>IF(K48="-","-",INDEX($C$33:$K$62,MATCH(K48,$K$33:$K$62,0),1))</f>
        <v>-</v>
      </c>
      <c r="AI348" s="1047"/>
      <c r="AJ348" s="1046" t="str">
        <f>IF(K49="-","-",INDEX($C$33:$K$62,MATCH(K49,$K$33:$K$62,0),1))</f>
        <v>-</v>
      </c>
      <c r="AK348" s="1047"/>
      <c r="AL348" s="1046" t="str">
        <f>IF(K50="-","-",INDEX($C$33:$K$62,MATCH(K50,$K$33:$K$62,0),1))</f>
        <v>-</v>
      </c>
      <c r="AM348" s="1047"/>
      <c r="AN348" s="1046" t="str">
        <f>IF(K51="-","-",INDEX($C$33:$K$62,MATCH(K51,$K$33:$K$62,0),1))</f>
        <v>-</v>
      </c>
      <c r="AO348" s="1047"/>
      <c r="AP348" s="1046" t="str">
        <f>IF(K52="-","-",INDEX($C$33:$K$62,MATCH(K52,$K$33:$K$62,0),1))</f>
        <v>-</v>
      </c>
      <c r="AQ348" s="1047"/>
      <c r="AR348" s="1046" t="str">
        <f>IF(K53="-","-",INDEX($C$33:$K$62,MATCH(K53,$K$33:$K$62,0),1))</f>
        <v>-</v>
      </c>
      <c r="AS348" s="1047"/>
      <c r="AT348" s="1046" t="str">
        <f>IF(K54="-","-",INDEX($C$33:$K$62,MATCH(K54,$K$33:$K$62,0),1))</f>
        <v>-</v>
      </c>
      <c r="AU348" s="1047"/>
      <c r="AV348" s="1046" t="str">
        <f>IF(K55="-","-",INDEX($C$33:$K$62,MATCH(K55,$K$33:$K$62,0),1))</f>
        <v>-</v>
      </c>
      <c r="AW348" s="1047"/>
      <c r="AX348" s="1046" t="str">
        <f>IF(K56="-","-",INDEX($C$33:$K$62,MATCH(K56,$K$33:$K$62,0),1))</f>
        <v>-</v>
      </c>
      <c r="AY348" s="1047"/>
      <c r="AZ348" s="1046" t="str">
        <f>IF(K57="-","-",INDEX($C$33:$K$62,MATCH(K57,$K$33:$K$62,0),1))</f>
        <v>-</v>
      </c>
      <c r="BA348" s="1047"/>
      <c r="BB348" s="1046" t="str">
        <f>IF(K58="-","-",INDEX($C$33:$K$62,MATCH(K58,$K$33:$K$62,0),1))</f>
        <v>-</v>
      </c>
      <c r="BC348" s="1047"/>
      <c r="BD348" s="1046" t="str">
        <f>IF(K59="-","-",INDEX($C$33:$K$62,MATCH(K59,$K$33:$K$62,0),1))</f>
        <v>-</v>
      </c>
      <c r="BE348" s="1047"/>
      <c r="BF348" s="1046" t="str">
        <f>IF(K60="-","-",INDEX($C$33:$K$62,MATCH(K60,$K$33:$K$62,0),1))</f>
        <v>-</v>
      </c>
      <c r="BG348" s="1047"/>
      <c r="BH348" s="1046" t="str">
        <f>IF(K61="-","-",INDEX($C$33:$K$62,MATCH(K61,$K$33:$K$62,0),1))</f>
        <v>-</v>
      </c>
      <c r="BI348" s="1047"/>
      <c r="BJ348" s="1046" t="str">
        <f>IF(K62="-","-",INDEX($C$33:$K$62,MATCH(K62,$K$33:$K$62,0),1))</f>
        <v>-</v>
      </c>
      <c r="BK348" s="1047"/>
    </row>
    <row r="349" spans="1:63" x14ac:dyDescent="0.2">
      <c r="A349" s="622" cm="1">
        <f t="array" ref="A349">IF(SUMPRODUCT(--(D349:BK349&lt;&gt;""))&gt;0,1,0)</f>
        <v>0</v>
      </c>
      <c r="B349" s="913"/>
      <c r="C349" s="1034" t="str">
        <f t="shared" ref="C349:C389" si="29">C241</f>
        <v>Subject</v>
      </c>
      <c r="D349" s="8" t="str">
        <f>IF('Data Transfer Inputs'!G2137="Blank","",'Data Transfer Inputs'!G2137)</f>
        <v/>
      </c>
      <c r="E349" s="8" t="str">
        <f>IF('Data Transfer Inputs'!G2179="Blank","",'Data Transfer Inputs'!G2179)</f>
        <v/>
      </c>
      <c r="F349" s="8" t="str">
        <f>IF('Data Transfer Inputs'!G2220="Blank","",'Data Transfer Inputs'!G2220)</f>
        <v/>
      </c>
      <c r="G349" s="8" t="str">
        <f>IF('Data Transfer Inputs'!G2262="Blank","",'Data Transfer Inputs'!G2262)</f>
        <v/>
      </c>
      <c r="H349" s="8" t="str">
        <f>IF('Data Transfer Inputs'!G2303="Blank","",'Data Transfer Inputs'!G2303)</f>
        <v/>
      </c>
      <c r="I349" s="8" t="str">
        <f>IF('Data Transfer Inputs'!G2345="Blank","",'Data Transfer Inputs'!G2345)</f>
        <v/>
      </c>
      <c r="J349" s="8" t="str">
        <f>IF('Data Transfer Inputs'!G2386="Blank","",'Data Transfer Inputs'!G2386)</f>
        <v/>
      </c>
      <c r="K349" s="8" t="str">
        <f>IF('Data Transfer Inputs'!G2428="Blank","",'Data Transfer Inputs'!G2428)</f>
        <v/>
      </c>
      <c r="L349" s="8" t="str">
        <f>IF('Data Transfer Inputs'!G2469="Blank","",'Data Transfer Inputs'!G2469)</f>
        <v/>
      </c>
      <c r="M349" s="8" t="str">
        <f>IF('Data Transfer Inputs'!G2511="Blank","",'Data Transfer Inputs'!G2511)</f>
        <v/>
      </c>
      <c r="N349" s="8" t="str">
        <f>IF('Data Transfer Inputs'!G2552="Blank","",'Data Transfer Inputs'!G2552)</f>
        <v/>
      </c>
      <c r="O349" s="8" t="str">
        <f>IF('Data Transfer Inputs'!G2594="Blank","",'Data Transfer Inputs'!G2594)</f>
        <v/>
      </c>
      <c r="P349" s="8" t="str">
        <f>IF('Data Transfer Inputs'!G2635="Blank","",'Data Transfer Inputs'!G2635)</f>
        <v/>
      </c>
      <c r="Q349" s="8" t="str">
        <f>IF('Data Transfer Inputs'!G2677="Blank","",'Data Transfer Inputs'!G2677)</f>
        <v/>
      </c>
      <c r="R349" s="8" t="str">
        <f>IF('Data Transfer Inputs'!G2718="Blank","",'Data Transfer Inputs'!G2718)</f>
        <v/>
      </c>
      <c r="S349" s="8" t="str">
        <f>IF('Data Transfer Inputs'!G2760="Blank","",'Data Transfer Inputs'!G2760)</f>
        <v/>
      </c>
      <c r="T349" s="8" t="str">
        <f>IF('Data Transfer Inputs'!G2801="Blank","",'Data Transfer Inputs'!G2801)</f>
        <v/>
      </c>
      <c r="U349" s="8" t="str">
        <f>IF('Data Transfer Inputs'!G2843="Blank","",'Data Transfer Inputs'!G2843)</f>
        <v/>
      </c>
      <c r="V349" s="8" t="str">
        <f>IF('Data Transfer Inputs'!G2884="Blank","",'Data Transfer Inputs'!G2884)</f>
        <v/>
      </c>
      <c r="W349" s="8" t="str">
        <f>IF('Data Transfer Inputs'!G2926="Blank","",'Data Transfer Inputs'!G2926)</f>
        <v/>
      </c>
      <c r="X349" s="8" t="str">
        <f>IF('Data Transfer Inputs'!G2967="Blank","",'Data Transfer Inputs'!G2967)</f>
        <v/>
      </c>
      <c r="Y349" s="8" t="str">
        <f>IF('Data Transfer Inputs'!G3009="Blank","",'Data Transfer Inputs'!G3009)</f>
        <v/>
      </c>
      <c r="Z349" s="8" t="str">
        <f>IF('Data Transfer Inputs'!G3050="Blank","",'Data Transfer Inputs'!G3050)</f>
        <v/>
      </c>
      <c r="AA349" s="8" t="str">
        <f>IF('Data Transfer Inputs'!G3092="Blank","",'Data Transfer Inputs'!G3092)</f>
        <v/>
      </c>
      <c r="AB349" s="8" t="str">
        <f>IF('Data Transfer Inputs'!G3133="Blank","",'Data Transfer Inputs'!G3133)</f>
        <v/>
      </c>
      <c r="AC349" s="8" t="str">
        <f>IF('Data Transfer Inputs'!G3175="Blank","",'Data Transfer Inputs'!G3175)</f>
        <v/>
      </c>
      <c r="AD349" s="8" t="str">
        <f>IF('Data Transfer Inputs'!G3216="Blank","",'Data Transfer Inputs'!G3216)</f>
        <v/>
      </c>
      <c r="AE349" s="8" t="str">
        <f>IF('Data Transfer Inputs'!G3258="Blank","",'Data Transfer Inputs'!G3258)</f>
        <v/>
      </c>
      <c r="AF349" s="8" t="str">
        <f>IF('Data Transfer Inputs'!G3299="Blank","",'Data Transfer Inputs'!G3299)</f>
        <v/>
      </c>
      <c r="AG349" s="8" t="str">
        <f>IF('Data Transfer Inputs'!G3341="Blank","",'Data Transfer Inputs'!G3341)</f>
        <v/>
      </c>
      <c r="AH349" s="8" t="str">
        <f>IF('Data Transfer Inputs'!G3382="Blank","",'Data Transfer Inputs'!G3382)</f>
        <v/>
      </c>
      <c r="AI349" s="8" t="str">
        <f>IF('Data Transfer Inputs'!G3424="Blank","",'Data Transfer Inputs'!G3424)</f>
        <v/>
      </c>
      <c r="AJ349" s="8" t="str">
        <f>IF('Data Transfer Inputs'!G3465="Blank","",'Data Transfer Inputs'!G3465)</f>
        <v/>
      </c>
      <c r="AK349" s="8" t="str">
        <f>IF('Data Transfer Inputs'!G3507="Blank","",'Data Transfer Inputs'!G3507)</f>
        <v/>
      </c>
      <c r="AL349" s="8" t="str">
        <f>IF('Data Transfer Inputs'!G3548="Blank","",'Data Transfer Inputs'!G3548)</f>
        <v/>
      </c>
      <c r="AM349" s="8" t="str">
        <f>IF('Data Transfer Inputs'!G3590="Blank","",'Data Transfer Inputs'!G3590)</f>
        <v/>
      </c>
      <c r="AN349" s="8" t="str">
        <f>IF('Data Transfer Inputs'!G3631="Blank","",'Data Transfer Inputs'!G3631)</f>
        <v/>
      </c>
      <c r="AO349" s="8" t="str">
        <f>IF('Data Transfer Inputs'!G3673="Blank","",'Data Transfer Inputs'!G3673)</f>
        <v/>
      </c>
      <c r="AP349" s="8" t="str">
        <f>IF('Data Transfer Inputs'!G3714="Blank","",'Data Transfer Inputs'!G3714)</f>
        <v/>
      </c>
      <c r="AQ349" s="8" t="str">
        <f>IF('Data Transfer Inputs'!G3756="Blank","",'Data Transfer Inputs'!G3756)</f>
        <v/>
      </c>
      <c r="AR349" s="8" t="str">
        <f>IF('Data Transfer Inputs'!G3797="Blank","",'Data Transfer Inputs'!G3797)</f>
        <v/>
      </c>
      <c r="AS349" s="8" t="str">
        <f>IF('Data Transfer Inputs'!G3839="Blank","",'Data Transfer Inputs'!G3839)</f>
        <v/>
      </c>
      <c r="AT349" s="8" t="str">
        <f>IF('Data Transfer Inputs'!G3880="Blank","",'Data Transfer Inputs'!G3880)</f>
        <v/>
      </c>
      <c r="AU349" s="8" t="str">
        <f>IF('Data Transfer Inputs'!G3922="Blank","",'Data Transfer Inputs'!G3922)</f>
        <v/>
      </c>
      <c r="AV349" s="8" t="str">
        <f>IF('Data Transfer Inputs'!G3963="Blank","",'Data Transfer Inputs'!G3963)</f>
        <v/>
      </c>
      <c r="AW349" s="8" t="str">
        <f>IF('Data Transfer Inputs'!G4005="Blank","",'Data Transfer Inputs'!G4005)</f>
        <v/>
      </c>
      <c r="AX349" s="8" t="str">
        <f>IF('Data Transfer Inputs'!G4046="Blank","",'Data Transfer Inputs'!G4046)</f>
        <v/>
      </c>
      <c r="AY349" s="8" t="str">
        <f>IF('Data Transfer Inputs'!G4088="Blank","",'Data Transfer Inputs'!G4088)</f>
        <v/>
      </c>
      <c r="AZ349" s="8" t="str">
        <f>IF('Data Transfer Inputs'!G4129="Blank","",'Data Transfer Inputs'!G4129)</f>
        <v/>
      </c>
      <c r="BA349" s="8" t="str">
        <f>IF('Data Transfer Inputs'!G4171="Blank","",'Data Transfer Inputs'!G4171)</f>
        <v/>
      </c>
      <c r="BB349" s="8" t="str">
        <f>IF('Data Transfer Inputs'!G4212="Blank","",'Data Transfer Inputs'!G4212)</f>
        <v/>
      </c>
      <c r="BC349" s="8" t="str">
        <f>IF('Data Transfer Inputs'!G4254="Blank","",'Data Transfer Inputs'!G4254)</f>
        <v/>
      </c>
      <c r="BD349" s="8" t="str">
        <f>IF('Data Transfer Inputs'!G4295="Blank","",'Data Transfer Inputs'!G4295)</f>
        <v/>
      </c>
      <c r="BE349" s="8" t="str">
        <f>IF('Data Transfer Inputs'!G4337="Blank","",'Data Transfer Inputs'!G4337)</f>
        <v/>
      </c>
      <c r="BF349" s="8" t="str">
        <f>IF('Data Transfer Inputs'!G4378="Blank","",'Data Transfer Inputs'!G4378)</f>
        <v/>
      </c>
      <c r="BG349" s="8" t="str">
        <f>IF('Data Transfer Inputs'!G4420="Blank","",'Data Transfer Inputs'!G4420)</f>
        <v/>
      </c>
      <c r="BH349" s="8" t="str">
        <f>IF('Data Transfer Inputs'!G4461="Blank","",'Data Transfer Inputs'!G4461)</f>
        <v/>
      </c>
      <c r="BI349" s="8" t="str">
        <f>IF('Data Transfer Inputs'!G4503="Blank","",'Data Transfer Inputs'!G4503)</f>
        <v/>
      </c>
      <c r="BJ349" s="8" t="str">
        <f>IF('Data Transfer Inputs'!G4544="Blank","",'Data Transfer Inputs'!G4544)</f>
        <v/>
      </c>
      <c r="BK349" s="8" t="str">
        <f>IF('Data Transfer Inputs'!G4586="Blank","",'Data Transfer Inputs'!G4586)</f>
        <v/>
      </c>
    </row>
    <row r="350" spans="1:63" x14ac:dyDescent="0.2">
      <c r="A350" s="622" cm="1">
        <f t="array" ref="A350">IF(SUMPRODUCT(--(D350:BK350&lt;&gt;""))&gt;0,1,0)</f>
        <v>0</v>
      </c>
      <c r="B350" s="913"/>
      <c r="C350" s="1034" t="str">
        <f t="shared" si="29"/>
        <v>Comp 1</v>
      </c>
      <c r="D350" s="8" t="str">
        <f>IF('Data Transfer Inputs'!G2138="Blank","",'Data Transfer Inputs'!G2138)</f>
        <v/>
      </c>
      <c r="E350" s="8" t="str">
        <f>IF('Data Transfer Inputs'!G2180="Blank","",'Data Transfer Inputs'!G2180)</f>
        <v/>
      </c>
      <c r="F350" s="8" t="str">
        <f>IF('Data Transfer Inputs'!G2221="Blank","",'Data Transfer Inputs'!G2221)</f>
        <v/>
      </c>
      <c r="G350" s="8" t="str">
        <f>IF('Data Transfer Inputs'!G2263="Blank","",'Data Transfer Inputs'!G2263)</f>
        <v/>
      </c>
      <c r="H350" s="8" t="str">
        <f>IF('Data Transfer Inputs'!G2304="Blank","",'Data Transfer Inputs'!G2304)</f>
        <v/>
      </c>
      <c r="I350" s="8" t="str">
        <f>IF('Data Transfer Inputs'!G2346="Blank","",'Data Transfer Inputs'!G2346)</f>
        <v/>
      </c>
      <c r="J350" s="8" t="str">
        <f>IF('Data Transfer Inputs'!G2387="Blank","",'Data Transfer Inputs'!G2387)</f>
        <v/>
      </c>
      <c r="K350" s="8" t="str">
        <f>IF('Data Transfer Inputs'!G2429="Blank","",'Data Transfer Inputs'!G2429)</f>
        <v/>
      </c>
      <c r="L350" s="8" t="str">
        <f>IF('Data Transfer Inputs'!G2470="Blank","",'Data Transfer Inputs'!G2470)</f>
        <v/>
      </c>
      <c r="M350" s="8" t="str">
        <f>IF('Data Transfer Inputs'!G2512="Blank","",'Data Transfer Inputs'!G2512)</f>
        <v/>
      </c>
      <c r="N350" s="8" t="str">
        <f>IF('Data Transfer Inputs'!G2553="Blank","",'Data Transfer Inputs'!G2553)</f>
        <v/>
      </c>
      <c r="O350" s="8" t="str">
        <f>IF('Data Transfer Inputs'!G2595="Blank","",'Data Transfer Inputs'!G2595)</f>
        <v/>
      </c>
      <c r="P350" s="8" t="str">
        <f>IF('Data Transfer Inputs'!G2636="Blank","",'Data Transfer Inputs'!G2636)</f>
        <v/>
      </c>
      <c r="Q350" s="8" t="str">
        <f>IF('Data Transfer Inputs'!G2678="Blank","",'Data Transfer Inputs'!G2678)</f>
        <v/>
      </c>
      <c r="R350" s="8" t="str">
        <f>IF('Data Transfer Inputs'!G2719="Blank","",'Data Transfer Inputs'!G2719)</f>
        <v/>
      </c>
      <c r="S350" s="8" t="str">
        <f>IF('Data Transfer Inputs'!G2761="Blank","",'Data Transfer Inputs'!G2761)</f>
        <v/>
      </c>
      <c r="T350" s="8" t="str">
        <f>IF('Data Transfer Inputs'!G2802="Blank","",'Data Transfer Inputs'!G2802)</f>
        <v/>
      </c>
      <c r="U350" s="8" t="str">
        <f>IF('Data Transfer Inputs'!G2844="Blank","",'Data Transfer Inputs'!G2844)</f>
        <v/>
      </c>
      <c r="V350" s="8" t="str">
        <f>IF('Data Transfer Inputs'!G2885="Blank","",'Data Transfer Inputs'!G2885)</f>
        <v/>
      </c>
      <c r="W350" s="8" t="str">
        <f>IF('Data Transfer Inputs'!G2927="Blank","",'Data Transfer Inputs'!G2927)</f>
        <v/>
      </c>
      <c r="X350" s="8" t="str">
        <f>IF('Data Transfer Inputs'!G2968="Blank","",'Data Transfer Inputs'!G2968)</f>
        <v/>
      </c>
      <c r="Y350" s="8" t="str">
        <f>IF('Data Transfer Inputs'!G3010="Blank","",'Data Transfer Inputs'!G3010)</f>
        <v/>
      </c>
      <c r="Z350" s="8" t="str">
        <f>IF('Data Transfer Inputs'!G3051="Blank","",'Data Transfer Inputs'!G3051)</f>
        <v/>
      </c>
      <c r="AA350" s="8" t="str">
        <f>IF('Data Transfer Inputs'!G3093="Blank","",'Data Transfer Inputs'!G3093)</f>
        <v/>
      </c>
      <c r="AB350" s="8" t="str">
        <f>IF('Data Transfer Inputs'!G3134="Blank","",'Data Transfer Inputs'!G3134)</f>
        <v/>
      </c>
      <c r="AC350" s="8" t="str">
        <f>IF('Data Transfer Inputs'!G3176="Blank","",'Data Transfer Inputs'!G3176)</f>
        <v/>
      </c>
      <c r="AD350" s="8" t="str">
        <f>IF('Data Transfer Inputs'!G3217="Blank","",'Data Transfer Inputs'!G3217)</f>
        <v/>
      </c>
      <c r="AE350" s="8" t="str">
        <f>IF('Data Transfer Inputs'!G3259="Blank","",'Data Transfer Inputs'!G3259)</f>
        <v/>
      </c>
      <c r="AF350" s="8" t="str">
        <f>IF('Data Transfer Inputs'!G3300="Blank","",'Data Transfer Inputs'!G3300)</f>
        <v/>
      </c>
      <c r="AG350" s="8" t="str">
        <f>IF('Data Transfer Inputs'!G3342="Blank","",'Data Transfer Inputs'!G3342)</f>
        <v/>
      </c>
      <c r="AH350" s="8" t="str">
        <f>IF('Data Transfer Inputs'!G3383="Blank","",'Data Transfer Inputs'!G3383)</f>
        <v/>
      </c>
      <c r="AI350" s="8" t="str">
        <f>IF('Data Transfer Inputs'!G3425="Blank","",'Data Transfer Inputs'!G3425)</f>
        <v/>
      </c>
      <c r="AJ350" s="8" t="str">
        <f>IF('Data Transfer Inputs'!G3466="Blank","",'Data Transfer Inputs'!G3466)</f>
        <v/>
      </c>
      <c r="AK350" s="8" t="str">
        <f>IF('Data Transfer Inputs'!G3508="Blank","",'Data Transfer Inputs'!G3508)</f>
        <v/>
      </c>
      <c r="AL350" s="8" t="str">
        <f>IF('Data Transfer Inputs'!G3549="Blank","",'Data Transfer Inputs'!G3549)</f>
        <v/>
      </c>
      <c r="AM350" s="8" t="str">
        <f>IF('Data Transfer Inputs'!G3591="Blank","",'Data Transfer Inputs'!G3591)</f>
        <v/>
      </c>
      <c r="AN350" s="8" t="str">
        <f>IF('Data Transfer Inputs'!G3632="Blank","",'Data Transfer Inputs'!G3632)</f>
        <v/>
      </c>
      <c r="AO350" s="8" t="str">
        <f>IF('Data Transfer Inputs'!G3674="Blank","",'Data Transfer Inputs'!G3674)</f>
        <v/>
      </c>
      <c r="AP350" s="8" t="str">
        <f>IF('Data Transfer Inputs'!G3715="Blank","",'Data Transfer Inputs'!G3715)</f>
        <v/>
      </c>
      <c r="AQ350" s="8" t="str">
        <f>IF('Data Transfer Inputs'!G3757="Blank","",'Data Transfer Inputs'!G3757)</f>
        <v/>
      </c>
      <c r="AR350" s="8" t="str">
        <f>IF('Data Transfer Inputs'!G3798="Blank","",'Data Transfer Inputs'!G3798)</f>
        <v/>
      </c>
      <c r="AS350" s="8" t="str">
        <f>IF('Data Transfer Inputs'!G3840="Blank","",'Data Transfer Inputs'!G3840)</f>
        <v/>
      </c>
      <c r="AT350" s="8" t="str">
        <f>IF('Data Transfer Inputs'!G3881="Blank","",'Data Transfer Inputs'!G3881)</f>
        <v/>
      </c>
      <c r="AU350" s="8" t="str">
        <f>IF('Data Transfer Inputs'!G3923="Blank","",'Data Transfer Inputs'!G3923)</f>
        <v/>
      </c>
      <c r="AV350" s="8" t="str">
        <f>IF('Data Transfer Inputs'!G3964="Blank","",'Data Transfer Inputs'!G3964)</f>
        <v/>
      </c>
      <c r="AW350" s="8" t="str">
        <f>IF('Data Transfer Inputs'!G4006="Blank","",'Data Transfer Inputs'!G4006)</f>
        <v/>
      </c>
      <c r="AX350" s="8" t="str">
        <f>IF('Data Transfer Inputs'!G4047="Blank","",'Data Transfer Inputs'!G4047)</f>
        <v/>
      </c>
      <c r="AY350" s="8" t="str">
        <f>IF('Data Transfer Inputs'!G4089="Blank","",'Data Transfer Inputs'!G4089)</f>
        <v/>
      </c>
      <c r="AZ350" s="8" t="str">
        <f>IF('Data Transfer Inputs'!G4130="Blank","",'Data Transfer Inputs'!G4130)</f>
        <v/>
      </c>
      <c r="BA350" s="8" t="str">
        <f>IF('Data Transfer Inputs'!G4172="Blank","",'Data Transfer Inputs'!G4172)</f>
        <v/>
      </c>
      <c r="BB350" s="8" t="str">
        <f>IF('Data Transfer Inputs'!G4213="Blank","",'Data Transfer Inputs'!G4213)</f>
        <v/>
      </c>
      <c r="BC350" s="8" t="str">
        <f>IF('Data Transfer Inputs'!G4255="Blank","",'Data Transfer Inputs'!G4255)</f>
        <v/>
      </c>
      <c r="BD350" s="8" t="str">
        <f>IF('Data Transfer Inputs'!G4296="Blank","",'Data Transfer Inputs'!G4296)</f>
        <v/>
      </c>
      <c r="BE350" s="8" t="str">
        <f>IF('Data Transfer Inputs'!G4338="Blank","",'Data Transfer Inputs'!G4338)</f>
        <v/>
      </c>
      <c r="BF350" s="8" t="str">
        <f>IF('Data Transfer Inputs'!G4379="Blank","",'Data Transfer Inputs'!G4379)</f>
        <v/>
      </c>
      <c r="BG350" s="8" t="str">
        <f>IF('Data Transfer Inputs'!G4421="Blank","",'Data Transfer Inputs'!G4421)</f>
        <v/>
      </c>
      <c r="BH350" s="8" t="str">
        <f>IF('Data Transfer Inputs'!G4462="Blank","",'Data Transfer Inputs'!G4462)</f>
        <v/>
      </c>
      <c r="BI350" s="8" t="str">
        <f>IF('Data Transfer Inputs'!G4504="Blank","",'Data Transfer Inputs'!G4504)</f>
        <v/>
      </c>
      <c r="BJ350" s="8" t="str">
        <f>IF('Data Transfer Inputs'!G4545="Blank","",'Data Transfer Inputs'!G4545)</f>
        <v/>
      </c>
      <c r="BK350" s="8" t="str">
        <f>IF('Data Transfer Inputs'!G4587="Blank","",'Data Transfer Inputs'!G4587)</f>
        <v/>
      </c>
    </row>
    <row r="351" spans="1:63" x14ac:dyDescent="0.2">
      <c r="A351" s="622" cm="1">
        <f t="array" ref="A351">IF(SUMPRODUCT(--(D351:BK351&lt;&gt;""))&gt;0,1,0)</f>
        <v>0</v>
      </c>
      <c r="B351" s="913"/>
      <c r="C351" s="1034" t="str">
        <f t="shared" si="29"/>
        <v>Comp 2</v>
      </c>
      <c r="D351" s="8" t="str">
        <f>IF('Data Transfer Inputs'!G2139="Blank","",'Data Transfer Inputs'!G2139)</f>
        <v/>
      </c>
      <c r="E351" s="8" t="str">
        <f>IF('Data Transfer Inputs'!G2181="Blank","",'Data Transfer Inputs'!G2181)</f>
        <v/>
      </c>
      <c r="F351" s="8" t="str">
        <f>IF('Data Transfer Inputs'!G2222="Blank","",'Data Transfer Inputs'!G2222)</f>
        <v/>
      </c>
      <c r="G351" s="8" t="str">
        <f>IF('Data Transfer Inputs'!G2264="Blank","",'Data Transfer Inputs'!G2264)</f>
        <v/>
      </c>
      <c r="H351" s="8" t="str">
        <f>IF('Data Transfer Inputs'!G2305="Blank","",'Data Transfer Inputs'!G2305)</f>
        <v/>
      </c>
      <c r="I351" s="8" t="str">
        <f>IF('Data Transfer Inputs'!G2347="Blank","",'Data Transfer Inputs'!G2347)</f>
        <v/>
      </c>
      <c r="J351" s="8" t="str">
        <f>IF('Data Transfer Inputs'!G2388="Blank","",'Data Transfer Inputs'!G2388)</f>
        <v/>
      </c>
      <c r="K351" s="8" t="str">
        <f>IF('Data Transfer Inputs'!G2430="Blank","",'Data Transfer Inputs'!G2430)</f>
        <v/>
      </c>
      <c r="L351" s="8" t="str">
        <f>IF('Data Transfer Inputs'!G2471="Blank","",'Data Transfer Inputs'!G2471)</f>
        <v/>
      </c>
      <c r="M351" s="8" t="str">
        <f>IF('Data Transfer Inputs'!G2513="Blank","",'Data Transfer Inputs'!G2513)</f>
        <v/>
      </c>
      <c r="N351" s="8" t="str">
        <f>IF('Data Transfer Inputs'!G2554="Blank","",'Data Transfer Inputs'!G2554)</f>
        <v/>
      </c>
      <c r="O351" s="8" t="str">
        <f>IF('Data Transfer Inputs'!G2596="Blank","",'Data Transfer Inputs'!G2596)</f>
        <v/>
      </c>
      <c r="P351" s="8" t="str">
        <f>IF('Data Transfer Inputs'!G2637="Blank","",'Data Transfer Inputs'!G2637)</f>
        <v/>
      </c>
      <c r="Q351" s="8" t="str">
        <f>IF('Data Transfer Inputs'!G2679="Blank","",'Data Transfer Inputs'!G2679)</f>
        <v/>
      </c>
      <c r="R351" s="8" t="str">
        <f>IF('Data Transfer Inputs'!G2720="Blank","",'Data Transfer Inputs'!G2720)</f>
        <v/>
      </c>
      <c r="S351" s="8" t="str">
        <f>IF('Data Transfer Inputs'!G2762="Blank","",'Data Transfer Inputs'!G2762)</f>
        <v/>
      </c>
      <c r="T351" s="8" t="str">
        <f>IF('Data Transfer Inputs'!G2803="Blank","",'Data Transfer Inputs'!G2803)</f>
        <v/>
      </c>
      <c r="U351" s="8" t="str">
        <f>IF('Data Transfer Inputs'!G2845="Blank","",'Data Transfer Inputs'!G2845)</f>
        <v/>
      </c>
      <c r="V351" s="8" t="str">
        <f>IF('Data Transfer Inputs'!G2886="Blank","",'Data Transfer Inputs'!G2886)</f>
        <v/>
      </c>
      <c r="W351" s="8" t="str">
        <f>IF('Data Transfer Inputs'!G2928="Blank","",'Data Transfer Inputs'!G2928)</f>
        <v/>
      </c>
      <c r="X351" s="8" t="str">
        <f>IF('Data Transfer Inputs'!G2969="Blank","",'Data Transfer Inputs'!G2969)</f>
        <v/>
      </c>
      <c r="Y351" s="8" t="str">
        <f>IF('Data Transfer Inputs'!G3011="Blank","",'Data Transfer Inputs'!G3011)</f>
        <v/>
      </c>
      <c r="Z351" s="8" t="str">
        <f>IF('Data Transfer Inputs'!G3052="Blank","",'Data Transfer Inputs'!G3052)</f>
        <v/>
      </c>
      <c r="AA351" s="8" t="str">
        <f>IF('Data Transfer Inputs'!G3094="Blank","",'Data Transfer Inputs'!G3094)</f>
        <v/>
      </c>
      <c r="AB351" s="8" t="str">
        <f>IF('Data Transfer Inputs'!G3135="Blank","",'Data Transfer Inputs'!G3135)</f>
        <v/>
      </c>
      <c r="AC351" s="8" t="str">
        <f>IF('Data Transfer Inputs'!G3177="Blank","",'Data Transfer Inputs'!G3177)</f>
        <v/>
      </c>
      <c r="AD351" s="8" t="str">
        <f>IF('Data Transfer Inputs'!G3218="Blank","",'Data Transfer Inputs'!G3218)</f>
        <v/>
      </c>
      <c r="AE351" s="8" t="str">
        <f>IF('Data Transfer Inputs'!G3260="Blank","",'Data Transfer Inputs'!G3260)</f>
        <v/>
      </c>
      <c r="AF351" s="8" t="str">
        <f>IF('Data Transfer Inputs'!G3301="Blank","",'Data Transfer Inputs'!G3301)</f>
        <v/>
      </c>
      <c r="AG351" s="8" t="str">
        <f>IF('Data Transfer Inputs'!G3343="Blank","",'Data Transfer Inputs'!G3343)</f>
        <v/>
      </c>
      <c r="AH351" s="8" t="str">
        <f>IF('Data Transfer Inputs'!G3384="Blank","",'Data Transfer Inputs'!G3384)</f>
        <v/>
      </c>
      <c r="AI351" s="8" t="str">
        <f>IF('Data Transfer Inputs'!G3426="Blank","",'Data Transfer Inputs'!G3426)</f>
        <v/>
      </c>
      <c r="AJ351" s="8" t="str">
        <f>IF('Data Transfer Inputs'!G3467="Blank","",'Data Transfer Inputs'!G3467)</f>
        <v/>
      </c>
      <c r="AK351" s="8" t="str">
        <f>IF('Data Transfer Inputs'!G3509="Blank","",'Data Transfer Inputs'!G3509)</f>
        <v/>
      </c>
      <c r="AL351" s="8" t="str">
        <f>IF('Data Transfer Inputs'!G3550="Blank","",'Data Transfer Inputs'!G3550)</f>
        <v/>
      </c>
      <c r="AM351" s="8" t="str">
        <f>IF('Data Transfer Inputs'!G3592="Blank","",'Data Transfer Inputs'!G3592)</f>
        <v/>
      </c>
      <c r="AN351" s="8" t="str">
        <f>IF('Data Transfer Inputs'!G3633="Blank","",'Data Transfer Inputs'!G3633)</f>
        <v/>
      </c>
      <c r="AO351" s="8" t="str">
        <f>IF('Data Transfer Inputs'!G3675="Blank","",'Data Transfer Inputs'!G3675)</f>
        <v/>
      </c>
      <c r="AP351" s="8" t="str">
        <f>IF('Data Transfer Inputs'!G3716="Blank","",'Data Transfer Inputs'!G3716)</f>
        <v/>
      </c>
      <c r="AQ351" s="8" t="str">
        <f>IF('Data Transfer Inputs'!G3758="Blank","",'Data Transfer Inputs'!G3758)</f>
        <v/>
      </c>
      <c r="AR351" s="8" t="str">
        <f>IF('Data Transfer Inputs'!G3799="Blank","",'Data Transfer Inputs'!G3799)</f>
        <v/>
      </c>
      <c r="AS351" s="8" t="str">
        <f>IF('Data Transfer Inputs'!G3841="Blank","",'Data Transfer Inputs'!G3841)</f>
        <v/>
      </c>
      <c r="AT351" s="8" t="str">
        <f>IF('Data Transfer Inputs'!G3882="Blank","",'Data Transfer Inputs'!G3882)</f>
        <v/>
      </c>
      <c r="AU351" s="8" t="str">
        <f>IF('Data Transfer Inputs'!G3924="Blank","",'Data Transfer Inputs'!G3924)</f>
        <v/>
      </c>
      <c r="AV351" s="8" t="str">
        <f>IF('Data Transfer Inputs'!G3965="Blank","",'Data Transfer Inputs'!G3965)</f>
        <v/>
      </c>
      <c r="AW351" s="8" t="str">
        <f>IF('Data Transfer Inputs'!G4007="Blank","",'Data Transfer Inputs'!G4007)</f>
        <v/>
      </c>
      <c r="AX351" s="8" t="str">
        <f>IF('Data Transfer Inputs'!G4048="Blank","",'Data Transfer Inputs'!G4048)</f>
        <v/>
      </c>
      <c r="AY351" s="8" t="str">
        <f>IF('Data Transfer Inputs'!G4090="Blank","",'Data Transfer Inputs'!G4090)</f>
        <v/>
      </c>
      <c r="AZ351" s="8" t="str">
        <f>IF('Data Transfer Inputs'!G4131="Blank","",'Data Transfer Inputs'!G4131)</f>
        <v/>
      </c>
      <c r="BA351" s="8" t="str">
        <f>IF('Data Transfer Inputs'!G4173="Blank","",'Data Transfer Inputs'!G4173)</f>
        <v/>
      </c>
      <c r="BB351" s="8" t="str">
        <f>IF('Data Transfer Inputs'!G4214="Blank","",'Data Transfer Inputs'!G4214)</f>
        <v/>
      </c>
      <c r="BC351" s="8" t="str">
        <f>IF('Data Transfer Inputs'!G4256="Blank","",'Data Transfer Inputs'!G4256)</f>
        <v/>
      </c>
      <c r="BD351" s="8" t="str">
        <f>IF('Data Transfer Inputs'!G4297="Blank","",'Data Transfer Inputs'!G4297)</f>
        <v/>
      </c>
      <c r="BE351" s="8" t="str">
        <f>IF('Data Transfer Inputs'!G4339="Blank","",'Data Transfer Inputs'!G4339)</f>
        <v/>
      </c>
      <c r="BF351" s="8" t="str">
        <f>IF('Data Transfer Inputs'!G4380="Blank","",'Data Transfer Inputs'!G4380)</f>
        <v/>
      </c>
      <c r="BG351" s="8" t="str">
        <f>IF('Data Transfer Inputs'!G4422="Blank","",'Data Transfer Inputs'!G4422)</f>
        <v/>
      </c>
      <c r="BH351" s="8" t="str">
        <f>IF('Data Transfer Inputs'!G4463="Blank","",'Data Transfer Inputs'!G4463)</f>
        <v/>
      </c>
      <c r="BI351" s="8" t="str">
        <f>IF('Data Transfer Inputs'!G4505="Blank","",'Data Transfer Inputs'!G4505)</f>
        <v/>
      </c>
      <c r="BJ351" s="8" t="str">
        <f>IF('Data Transfer Inputs'!G4546="Blank","",'Data Transfer Inputs'!G4546)</f>
        <v/>
      </c>
      <c r="BK351" s="8" t="str">
        <f>IF('Data Transfer Inputs'!G4588="Blank","",'Data Transfer Inputs'!G4588)</f>
        <v/>
      </c>
    </row>
    <row r="352" spans="1:63" x14ac:dyDescent="0.2">
      <c r="A352" s="622" cm="1">
        <f t="array" ref="A352">IF(SUMPRODUCT(--(D352:BK352&lt;&gt;""))&gt;0,1,0)</f>
        <v>0</v>
      </c>
      <c r="B352" s="913"/>
      <c r="C352" s="1034" t="str">
        <f t="shared" si="29"/>
        <v>Comp 3</v>
      </c>
      <c r="D352" s="8" t="str">
        <f>IF('Data Transfer Inputs'!G2140="Blank","",'Data Transfer Inputs'!G2140)</f>
        <v/>
      </c>
      <c r="E352" s="8" t="str">
        <f>IF('Data Transfer Inputs'!G2182="Blank","",'Data Transfer Inputs'!G2182)</f>
        <v/>
      </c>
      <c r="F352" s="8" t="str">
        <f>IF('Data Transfer Inputs'!G2223="Blank","",'Data Transfer Inputs'!G2223)</f>
        <v/>
      </c>
      <c r="G352" s="8" t="str">
        <f>IF('Data Transfer Inputs'!G2265="Blank","",'Data Transfer Inputs'!G2265)</f>
        <v/>
      </c>
      <c r="H352" s="8" t="str">
        <f>IF('Data Transfer Inputs'!G2306="Blank","",'Data Transfer Inputs'!G2306)</f>
        <v/>
      </c>
      <c r="I352" s="8" t="str">
        <f>IF('Data Transfer Inputs'!G2348="Blank","",'Data Transfer Inputs'!G2348)</f>
        <v/>
      </c>
      <c r="J352" s="8" t="str">
        <f>IF('Data Transfer Inputs'!G2389="Blank","",'Data Transfer Inputs'!G2389)</f>
        <v/>
      </c>
      <c r="K352" s="8" t="str">
        <f>IF('Data Transfer Inputs'!G2431="Blank","",'Data Transfer Inputs'!G2431)</f>
        <v/>
      </c>
      <c r="L352" s="8" t="str">
        <f>IF('Data Transfer Inputs'!G2472="Blank","",'Data Transfer Inputs'!G2472)</f>
        <v/>
      </c>
      <c r="M352" s="8" t="str">
        <f>IF('Data Transfer Inputs'!G2514="Blank","",'Data Transfer Inputs'!G2514)</f>
        <v/>
      </c>
      <c r="N352" s="8" t="str">
        <f>IF('Data Transfer Inputs'!G2555="Blank","",'Data Transfer Inputs'!G2555)</f>
        <v/>
      </c>
      <c r="O352" s="8" t="str">
        <f>IF('Data Transfer Inputs'!G2597="Blank","",'Data Transfer Inputs'!G2597)</f>
        <v/>
      </c>
      <c r="P352" s="8" t="str">
        <f>IF('Data Transfer Inputs'!G2638="Blank","",'Data Transfer Inputs'!G2638)</f>
        <v/>
      </c>
      <c r="Q352" s="8" t="str">
        <f>IF('Data Transfer Inputs'!G2680="Blank","",'Data Transfer Inputs'!G2680)</f>
        <v/>
      </c>
      <c r="R352" s="8" t="str">
        <f>IF('Data Transfer Inputs'!G2721="Blank","",'Data Transfer Inputs'!G2721)</f>
        <v/>
      </c>
      <c r="S352" s="8" t="str">
        <f>IF('Data Transfer Inputs'!G2763="Blank","",'Data Transfer Inputs'!G2763)</f>
        <v/>
      </c>
      <c r="T352" s="8" t="str">
        <f>IF('Data Transfer Inputs'!G2804="Blank","",'Data Transfer Inputs'!G2804)</f>
        <v/>
      </c>
      <c r="U352" s="8" t="str">
        <f>IF('Data Transfer Inputs'!G2846="Blank","",'Data Transfer Inputs'!G2846)</f>
        <v/>
      </c>
      <c r="V352" s="8" t="str">
        <f>IF('Data Transfer Inputs'!G2887="Blank","",'Data Transfer Inputs'!G2887)</f>
        <v/>
      </c>
      <c r="W352" s="8" t="str">
        <f>IF('Data Transfer Inputs'!G2929="Blank","",'Data Transfer Inputs'!G2929)</f>
        <v/>
      </c>
      <c r="X352" s="8" t="str">
        <f>IF('Data Transfer Inputs'!G2970="Blank","",'Data Transfer Inputs'!G2970)</f>
        <v/>
      </c>
      <c r="Y352" s="8" t="str">
        <f>IF('Data Transfer Inputs'!G3012="Blank","",'Data Transfer Inputs'!G3012)</f>
        <v/>
      </c>
      <c r="Z352" s="8" t="str">
        <f>IF('Data Transfer Inputs'!G3053="Blank","",'Data Transfer Inputs'!G3053)</f>
        <v/>
      </c>
      <c r="AA352" s="8" t="str">
        <f>IF('Data Transfer Inputs'!G3095="Blank","",'Data Transfer Inputs'!G3095)</f>
        <v/>
      </c>
      <c r="AB352" s="8" t="str">
        <f>IF('Data Transfer Inputs'!G3136="Blank","",'Data Transfer Inputs'!G3136)</f>
        <v/>
      </c>
      <c r="AC352" s="8" t="str">
        <f>IF('Data Transfer Inputs'!G3178="Blank","",'Data Transfer Inputs'!G3178)</f>
        <v/>
      </c>
      <c r="AD352" s="8" t="str">
        <f>IF('Data Transfer Inputs'!G3219="Blank","",'Data Transfer Inputs'!G3219)</f>
        <v/>
      </c>
      <c r="AE352" s="8" t="str">
        <f>IF('Data Transfer Inputs'!G3261="Blank","",'Data Transfer Inputs'!G3261)</f>
        <v/>
      </c>
      <c r="AF352" s="8" t="str">
        <f>IF('Data Transfer Inputs'!G3302="Blank","",'Data Transfer Inputs'!G3302)</f>
        <v/>
      </c>
      <c r="AG352" s="8" t="str">
        <f>IF('Data Transfer Inputs'!G3344="Blank","",'Data Transfer Inputs'!G3344)</f>
        <v/>
      </c>
      <c r="AH352" s="8" t="str">
        <f>IF('Data Transfer Inputs'!G3385="Blank","",'Data Transfer Inputs'!G3385)</f>
        <v/>
      </c>
      <c r="AI352" s="8" t="str">
        <f>IF('Data Transfer Inputs'!G3427="Blank","",'Data Transfer Inputs'!G3427)</f>
        <v/>
      </c>
      <c r="AJ352" s="8" t="str">
        <f>IF('Data Transfer Inputs'!G3468="Blank","",'Data Transfer Inputs'!G3468)</f>
        <v/>
      </c>
      <c r="AK352" s="8" t="str">
        <f>IF('Data Transfer Inputs'!G3510="Blank","",'Data Transfer Inputs'!G3510)</f>
        <v/>
      </c>
      <c r="AL352" s="8" t="str">
        <f>IF('Data Transfer Inputs'!G3551="Blank","",'Data Transfer Inputs'!G3551)</f>
        <v/>
      </c>
      <c r="AM352" s="8" t="str">
        <f>IF('Data Transfer Inputs'!G3593="Blank","",'Data Transfer Inputs'!G3593)</f>
        <v/>
      </c>
      <c r="AN352" s="8" t="str">
        <f>IF('Data Transfer Inputs'!G3634="Blank","",'Data Transfer Inputs'!G3634)</f>
        <v/>
      </c>
      <c r="AO352" s="8" t="str">
        <f>IF('Data Transfer Inputs'!G3676="Blank","",'Data Transfer Inputs'!G3676)</f>
        <v/>
      </c>
      <c r="AP352" s="8" t="str">
        <f>IF('Data Transfer Inputs'!G3717="Blank","",'Data Transfer Inputs'!G3717)</f>
        <v/>
      </c>
      <c r="AQ352" s="8" t="str">
        <f>IF('Data Transfer Inputs'!G3759="Blank","",'Data Transfer Inputs'!G3759)</f>
        <v/>
      </c>
      <c r="AR352" s="8" t="str">
        <f>IF('Data Transfer Inputs'!G3800="Blank","",'Data Transfer Inputs'!G3800)</f>
        <v/>
      </c>
      <c r="AS352" s="8" t="str">
        <f>IF('Data Transfer Inputs'!G3842="Blank","",'Data Transfer Inputs'!G3842)</f>
        <v/>
      </c>
      <c r="AT352" s="8" t="str">
        <f>IF('Data Transfer Inputs'!G3883="Blank","",'Data Transfer Inputs'!G3883)</f>
        <v/>
      </c>
      <c r="AU352" s="8" t="str">
        <f>IF('Data Transfer Inputs'!G3925="Blank","",'Data Transfer Inputs'!G3925)</f>
        <v/>
      </c>
      <c r="AV352" s="8" t="str">
        <f>IF('Data Transfer Inputs'!G3966="Blank","",'Data Transfer Inputs'!G3966)</f>
        <v/>
      </c>
      <c r="AW352" s="8" t="str">
        <f>IF('Data Transfer Inputs'!G4008="Blank","",'Data Transfer Inputs'!G4008)</f>
        <v/>
      </c>
      <c r="AX352" s="8" t="str">
        <f>IF('Data Transfer Inputs'!G4049="Blank","",'Data Transfer Inputs'!G4049)</f>
        <v/>
      </c>
      <c r="AY352" s="8" t="str">
        <f>IF('Data Transfer Inputs'!G4091="Blank","",'Data Transfer Inputs'!G4091)</f>
        <v/>
      </c>
      <c r="AZ352" s="8" t="str">
        <f>IF('Data Transfer Inputs'!G4132="Blank","",'Data Transfer Inputs'!G4132)</f>
        <v/>
      </c>
      <c r="BA352" s="8" t="str">
        <f>IF('Data Transfer Inputs'!G4174="Blank","",'Data Transfer Inputs'!G4174)</f>
        <v/>
      </c>
      <c r="BB352" s="8" t="str">
        <f>IF('Data Transfer Inputs'!G4215="Blank","",'Data Transfer Inputs'!G4215)</f>
        <v/>
      </c>
      <c r="BC352" s="8" t="str">
        <f>IF('Data Transfer Inputs'!G4257="Blank","",'Data Transfer Inputs'!G4257)</f>
        <v/>
      </c>
      <c r="BD352" s="8" t="str">
        <f>IF('Data Transfer Inputs'!G4298="Blank","",'Data Transfer Inputs'!G4298)</f>
        <v/>
      </c>
      <c r="BE352" s="8" t="str">
        <f>IF('Data Transfer Inputs'!G4340="Blank","",'Data Transfer Inputs'!G4340)</f>
        <v/>
      </c>
      <c r="BF352" s="8" t="str">
        <f>IF('Data Transfer Inputs'!G4381="Blank","",'Data Transfer Inputs'!G4381)</f>
        <v/>
      </c>
      <c r="BG352" s="8" t="str">
        <f>IF('Data Transfer Inputs'!G4423="Blank","",'Data Transfer Inputs'!G4423)</f>
        <v/>
      </c>
      <c r="BH352" s="8" t="str">
        <f>IF('Data Transfer Inputs'!G4464="Blank","",'Data Transfer Inputs'!G4464)</f>
        <v/>
      </c>
      <c r="BI352" s="8" t="str">
        <f>IF('Data Transfer Inputs'!G4506="Blank","",'Data Transfer Inputs'!G4506)</f>
        <v/>
      </c>
      <c r="BJ352" s="8" t="str">
        <f>IF('Data Transfer Inputs'!G4547="Blank","",'Data Transfer Inputs'!G4547)</f>
        <v/>
      </c>
      <c r="BK352" s="8" t="str">
        <f>IF('Data Transfer Inputs'!G4589="Blank","",'Data Transfer Inputs'!G4589)</f>
        <v/>
      </c>
    </row>
    <row r="353" spans="1:63" x14ac:dyDescent="0.2">
      <c r="A353" s="622" cm="1">
        <f t="array" ref="A353">IF(SUMPRODUCT(--(D353:BK353&lt;&gt;""))&gt;0,1,0)</f>
        <v>0</v>
      </c>
      <c r="B353" s="913"/>
      <c r="C353" s="1034" t="str">
        <f t="shared" si="29"/>
        <v>Comp 4</v>
      </c>
      <c r="D353" s="8" t="str">
        <f>IF('Data Transfer Inputs'!G2141="Blank","",'Data Transfer Inputs'!G2141)</f>
        <v/>
      </c>
      <c r="E353" s="8" t="str">
        <f>IF('Data Transfer Inputs'!G2183="Blank","",'Data Transfer Inputs'!G2183)</f>
        <v/>
      </c>
      <c r="F353" s="8" t="str">
        <f>IF('Data Transfer Inputs'!G2224="Blank","",'Data Transfer Inputs'!G2224)</f>
        <v/>
      </c>
      <c r="G353" s="8" t="str">
        <f>IF('Data Transfer Inputs'!G2266="Blank","",'Data Transfer Inputs'!G2266)</f>
        <v/>
      </c>
      <c r="H353" s="8" t="str">
        <f>IF('Data Transfer Inputs'!G2307="Blank","",'Data Transfer Inputs'!G2307)</f>
        <v/>
      </c>
      <c r="I353" s="8" t="str">
        <f>IF('Data Transfer Inputs'!G2349="Blank","",'Data Transfer Inputs'!G2349)</f>
        <v/>
      </c>
      <c r="J353" s="8" t="str">
        <f>IF('Data Transfer Inputs'!G2390="Blank","",'Data Transfer Inputs'!G2390)</f>
        <v/>
      </c>
      <c r="K353" s="8" t="str">
        <f>IF('Data Transfer Inputs'!G2432="Blank","",'Data Transfer Inputs'!G2432)</f>
        <v/>
      </c>
      <c r="L353" s="8" t="str">
        <f>IF('Data Transfer Inputs'!G2473="Blank","",'Data Transfer Inputs'!G2473)</f>
        <v/>
      </c>
      <c r="M353" s="8" t="str">
        <f>IF('Data Transfer Inputs'!G2515="Blank","",'Data Transfer Inputs'!G2515)</f>
        <v/>
      </c>
      <c r="N353" s="8" t="str">
        <f>IF('Data Transfer Inputs'!G2556="Blank","",'Data Transfer Inputs'!G2556)</f>
        <v/>
      </c>
      <c r="O353" s="8" t="str">
        <f>IF('Data Transfer Inputs'!G2598="Blank","",'Data Transfer Inputs'!G2598)</f>
        <v/>
      </c>
      <c r="P353" s="8" t="str">
        <f>IF('Data Transfer Inputs'!G2639="Blank","",'Data Transfer Inputs'!G2639)</f>
        <v/>
      </c>
      <c r="Q353" s="8" t="str">
        <f>IF('Data Transfer Inputs'!G2681="Blank","",'Data Transfer Inputs'!G2681)</f>
        <v/>
      </c>
      <c r="R353" s="8" t="str">
        <f>IF('Data Transfer Inputs'!G2722="Blank","",'Data Transfer Inputs'!G2722)</f>
        <v/>
      </c>
      <c r="S353" s="8" t="str">
        <f>IF('Data Transfer Inputs'!G2764="Blank","",'Data Transfer Inputs'!G2764)</f>
        <v/>
      </c>
      <c r="T353" s="8" t="str">
        <f>IF('Data Transfer Inputs'!G2805="Blank","",'Data Transfer Inputs'!G2805)</f>
        <v/>
      </c>
      <c r="U353" s="8" t="str">
        <f>IF('Data Transfer Inputs'!G2847="Blank","",'Data Transfer Inputs'!G2847)</f>
        <v/>
      </c>
      <c r="V353" s="8" t="str">
        <f>IF('Data Transfer Inputs'!G2888="Blank","",'Data Transfer Inputs'!G2888)</f>
        <v/>
      </c>
      <c r="W353" s="8" t="str">
        <f>IF('Data Transfer Inputs'!G2930="Blank","",'Data Transfer Inputs'!G2930)</f>
        <v/>
      </c>
      <c r="X353" s="8" t="str">
        <f>IF('Data Transfer Inputs'!G2971="Blank","",'Data Transfer Inputs'!G2971)</f>
        <v/>
      </c>
      <c r="Y353" s="8" t="str">
        <f>IF('Data Transfer Inputs'!G3013="Blank","",'Data Transfer Inputs'!G3013)</f>
        <v/>
      </c>
      <c r="Z353" s="8" t="str">
        <f>IF('Data Transfer Inputs'!G3054="Blank","",'Data Transfer Inputs'!G3054)</f>
        <v/>
      </c>
      <c r="AA353" s="8" t="str">
        <f>IF('Data Transfer Inputs'!G3096="Blank","",'Data Transfer Inputs'!G3096)</f>
        <v/>
      </c>
      <c r="AB353" s="8" t="str">
        <f>IF('Data Transfer Inputs'!G3137="Blank","",'Data Transfer Inputs'!G3137)</f>
        <v/>
      </c>
      <c r="AC353" s="8" t="str">
        <f>IF('Data Transfer Inputs'!G3179="Blank","",'Data Transfer Inputs'!G3179)</f>
        <v/>
      </c>
      <c r="AD353" s="8" t="str">
        <f>IF('Data Transfer Inputs'!G3220="Blank","",'Data Transfer Inputs'!G3220)</f>
        <v/>
      </c>
      <c r="AE353" s="8" t="str">
        <f>IF('Data Transfer Inputs'!G3262="Blank","",'Data Transfer Inputs'!G3262)</f>
        <v/>
      </c>
      <c r="AF353" s="8" t="str">
        <f>IF('Data Transfer Inputs'!G3303="Blank","",'Data Transfer Inputs'!G3303)</f>
        <v/>
      </c>
      <c r="AG353" s="8" t="str">
        <f>IF('Data Transfer Inputs'!G3345="Blank","",'Data Transfer Inputs'!G3345)</f>
        <v/>
      </c>
      <c r="AH353" s="8" t="str">
        <f>IF('Data Transfer Inputs'!G3386="Blank","",'Data Transfer Inputs'!G3386)</f>
        <v/>
      </c>
      <c r="AI353" s="8" t="str">
        <f>IF('Data Transfer Inputs'!G3428="Blank","",'Data Transfer Inputs'!G3428)</f>
        <v/>
      </c>
      <c r="AJ353" s="8" t="str">
        <f>IF('Data Transfer Inputs'!G3469="Blank","",'Data Transfer Inputs'!G3469)</f>
        <v/>
      </c>
      <c r="AK353" s="8" t="str">
        <f>IF('Data Transfer Inputs'!G3511="Blank","",'Data Transfer Inputs'!G3511)</f>
        <v/>
      </c>
      <c r="AL353" s="8" t="str">
        <f>IF('Data Transfer Inputs'!G3552="Blank","",'Data Transfer Inputs'!G3552)</f>
        <v/>
      </c>
      <c r="AM353" s="8" t="str">
        <f>IF('Data Transfer Inputs'!G3594="Blank","",'Data Transfer Inputs'!G3594)</f>
        <v/>
      </c>
      <c r="AN353" s="8" t="str">
        <f>IF('Data Transfer Inputs'!G3635="Blank","",'Data Transfer Inputs'!G3635)</f>
        <v/>
      </c>
      <c r="AO353" s="8" t="str">
        <f>IF('Data Transfer Inputs'!G3677="Blank","",'Data Transfer Inputs'!G3677)</f>
        <v/>
      </c>
      <c r="AP353" s="8" t="str">
        <f>IF('Data Transfer Inputs'!G3718="Blank","",'Data Transfer Inputs'!G3718)</f>
        <v/>
      </c>
      <c r="AQ353" s="8" t="str">
        <f>IF('Data Transfer Inputs'!G3760="Blank","",'Data Transfer Inputs'!G3760)</f>
        <v/>
      </c>
      <c r="AR353" s="8" t="str">
        <f>IF('Data Transfer Inputs'!G3801="Blank","",'Data Transfer Inputs'!G3801)</f>
        <v/>
      </c>
      <c r="AS353" s="8" t="str">
        <f>IF('Data Transfer Inputs'!G3843="Blank","",'Data Transfer Inputs'!G3843)</f>
        <v/>
      </c>
      <c r="AT353" s="8" t="str">
        <f>IF('Data Transfer Inputs'!G3884="Blank","",'Data Transfer Inputs'!G3884)</f>
        <v/>
      </c>
      <c r="AU353" s="8" t="str">
        <f>IF('Data Transfer Inputs'!G3926="Blank","",'Data Transfer Inputs'!G3926)</f>
        <v/>
      </c>
      <c r="AV353" s="8" t="str">
        <f>IF('Data Transfer Inputs'!G3967="Blank","",'Data Transfer Inputs'!G3967)</f>
        <v/>
      </c>
      <c r="AW353" s="8" t="str">
        <f>IF('Data Transfer Inputs'!G4009="Blank","",'Data Transfer Inputs'!G4009)</f>
        <v/>
      </c>
      <c r="AX353" s="8" t="str">
        <f>IF('Data Transfer Inputs'!G4050="Blank","",'Data Transfer Inputs'!G4050)</f>
        <v/>
      </c>
      <c r="AY353" s="8" t="str">
        <f>IF('Data Transfer Inputs'!G4092="Blank","",'Data Transfer Inputs'!G4092)</f>
        <v/>
      </c>
      <c r="AZ353" s="8" t="str">
        <f>IF('Data Transfer Inputs'!G4133="Blank","",'Data Transfer Inputs'!G4133)</f>
        <v/>
      </c>
      <c r="BA353" s="8" t="str">
        <f>IF('Data Transfer Inputs'!G4175="Blank","",'Data Transfer Inputs'!G4175)</f>
        <v/>
      </c>
      <c r="BB353" s="8" t="str">
        <f>IF('Data Transfer Inputs'!G4216="Blank","",'Data Transfer Inputs'!G4216)</f>
        <v/>
      </c>
      <c r="BC353" s="8" t="str">
        <f>IF('Data Transfer Inputs'!G4258="Blank","",'Data Transfer Inputs'!G4258)</f>
        <v/>
      </c>
      <c r="BD353" s="8" t="str">
        <f>IF('Data Transfer Inputs'!G4299="Blank","",'Data Transfer Inputs'!G4299)</f>
        <v/>
      </c>
      <c r="BE353" s="8" t="str">
        <f>IF('Data Transfer Inputs'!G4341="Blank","",'Data Transfer Inputs'!G4341)</f>
        <v/>
      </c>
      <c r="BF353" s="8" t="str">
        <f>IF('Data Transfer Inputs'!G4382="Blank","",'Data Transfer Inputs'!G4382)</f>
        <v/>
      </c>
      <c r="BG353" s="8" t="str">
        <f>IF('Data Transfer Inputs'!G4424="Blank","",'Data Transfer Inputs'!G4424)</f>
        <v/>
      </c>
      <c r="BH353" s="8" t="str">
        <f>IF('Data Transfer Inputs'!G4465="Blank","",'Data Transfer Inputs'!G4465)</f>
        <v/>
      </c>
      <c r="BI353" s="8" t="str">
        <f>IF('Data Transfer Inputs'!G4507="Blank","",'Data Transfer Inputs'!G4507)</f>
        <v/>
      </c>
      <c r="BJ353" s="8" t="str">
        <f>IF('Data Transfer Inputs'!G4548="Blank","",'Data Transfer Inputs'!G4548)</f>
        <v/>
      </c>
      <c r="BK353" s="8" t="str">
        <f>IF('Data Transfer Inputs'!G4590="Blank","",'Data Transfer Inputs'!G4590)</f>
        <v/>
      </c>
    </row>
    <row r="354" spans="1:63" x14ac:dyDescent="0.2">
      <c r="A354" s="622" cm="1">
        <f t="array" ref="A354">IF(SUMPRODUCT(--(D354:BK354&lt;&gt;""))&gt;0,1,0)</f>
        <v>0</v>
      </c>
      <c r="B354" s="913"/>
      <c r="C354" s="1034" t="str">
        <f t="shared" si="29"/>
        <v>Comp 5</v>
      </c>
      <c r="D354" s="8" t="str">
        <f>IF('Data Transfer Inputs'!G2142="Blank","",'Data Transfer Inputs'!G2142)</f>
        <v/>
      </c>
      <c r="E354" s="8" t="str">
        <f>IF('Data Transfer Inputs'!G2184="Blank","",'Data Transfer Inputs'!G2184)</f>
        <v/>
      </c>
      <c r="F354" s="8" t="str">
        <f>IF('Data Transfer Inputs'!G2225="Blank","",'Data Transfer Inputs'!G2225)</f>
        <v/>
      </c>
      <c r="G354" s="8" t="str">
        <f>IF('Data Transfer Inputs'!G2267="Blank","",'Data Transfer Inputs'!G2267)</f>
        <v/>
      </c>
      <c r="H354" s="8" t="str">
        <f>IF('Data Transfer Inputs'!G2308="Blank","",'Data Transfer Inputs'!G2308)</f>
        <v/>
      </c>
      <c r="I354" s="8" t="str">
        <f>IF('Data Transfer Inputs'!G2350="Blank","",'Data Transfer Inputs'!G2350)</f>
        <v/>
      </c>
      <c r="J354" s="8" t="str">
        <f>IF('Data Transfer Inputs'!G2391="Blank","",'Data Transfer Inputs'!G2391)</f>
        <v/>
      </c>
      <c r="K354" s="8" t="str">
        <f>IF('Data Transfer Inputs'!G2433="Blank","",'Data Transfer Inputs'!G2433)</f>
        <v/>
      </c>
      <c r="L354" s="8" t="str">
        <f>IF('Data Transfer Inputs'!G2474="Blank","",'Data Transfer Inputs'!G2474)</f>
        <v/>
      </c>
      <c r="M354" s="8" t="str">
        <f>IF('Data Transfer Inputs'!G2516="Blank","",'Data Transfer Inputs'!G2516)</f>
        <v/>
      </c>
      <c r="N354" s="8" t="str">
        <f>IF('Data Transfer Inputs'!G2557="Blank","",'Data Transfer Inputs'!G2557)</f>
        <v/>
      </c>
      <c r="O354" s="8" t="str">
        <f>IF('Data Transfer Inputs'!G2599="Blank","",'Data Transfer Inputs'!G2599)</f>
        <v/>
      </c>
      <c r="P354" s="8" t="str">
        <f>IF('Data Transfer Inputs'!G2640="Blank","",'Data Transfer Inputs'!G2640)</f>
        <v/>
      </c>
      <c r="Q354" s="8" t="str">
        <f>IF('Data Transfer Inputs'!G2682="Blank","",'Data Transfer Inputs'!G2682)</f>
        <v/>
      </c>
      <c r="R354" s="8" t="str">
        <f>IF('Data Transfer Inputs'!G2723="Blank","",'Data Transfer Inputs'!G2723)</f>
        <v/>
      </c>
      <c r="S354" s="8" t="str">
        <f>IF('Data Transfer Inputs'!G2765="Blank","",'Data Transfer Inputs'!G2765)</f>
        <v/>
      </c>
      <c r="T354" s="8" t="str">
        <f>IF('Data Transfer Inputs'!G2806="Blank","",'Data Transfer Inputs'!G2806)</f>
        <v/>
      </c>
      <c r="U354" s="8" t="str">
        <f>IF('Data Transfer Inputs'!G2848="Blank","",'Data Transfer Inputs'!G2848)</f>
        <v/>
      </c>
      <c r="V354" s="8" t="str">
        <f>IF('Data Transfer Inputs'!G2889="Blank","",'Data Transfer Inputs'!G2889)</f>
        <v/>
      </c>
      <c r="W354" s="8" t="str">
        <f>IF('Data Transfer Inputs'!G2931="Blank","",'Data Transfer Inputs'!G2931)</f>
        <v/>
      </c>
      <c r="X354" s="8" t="str">
        <f>IF('Data Transfer Inputs'!G2972="Blank","",'Data Transfer Inputs'!G2972)</f>
        <v/>
      </c>
      <c r="Y354" s="8" t="str">
        <f>IF('Data Transfer Inputs'!G3014="Blank","",'Data Transfer Inputs'!G3014)</f>
        <v/>
      </c>
      <c r="Z354" s="8" t="str">
        <f>IF('Data Transfer Inputs'!G3055="Blank","",'Data Transfer Inputs'!G3055)</f>
        <v/>
      </c>
      <c r="AA354" s="8" t="str">
        <f>IF('Data Transfer Inputs'!G3097="Blank","",'Data Transfer Inputs'!G3097)</f>
        <v/>
      </c>
      <c r="AB354" s="8" t="str">
        <f>IF('Data Transfer Inputs'!G3138="Blank","",'Data Transfer Inputs'!G3138)</f>
        <v/>
      </c>
      <c r="AC354" s="8" t="str">
        <f>IF('Data Transfer Inputs'!G3180="Blank","",'Data Transfer Inputs'!G3180)</f>
        <v/>
      </c>
      <c r="AD354" s="8" t="str">
        <f>IF('Data Transfer Inputs'!G3221="Blank","",'Data Transfer Inputs'!G3221)</f>
        <v/>
      </c>
      <c r="AE354" s="8" t="str">
        <f>IF('Data Transfer Inputs'!G3263="Blank","",'Data Transfer Inputs'!G3263)</f>
        <v/>
      </c>
      <c r="AF354" s="8" t="str">
        <f>IF('Data Transfer Inputs'!G3304="Blank","",'Data Transfer Inputs'!G3304)</f>
        <v/>
      </c>
      <c r="AG354" s="8" t="str">
        <f>IF('Data Transfer Inputs'!G3346="Blank","",'Data Transfer Inputs'!G3346)</f>
        <v/>
      </c>
      <c r="AH354" s="8" t="str">
        <f>IF('Data Transfer Inputs'!G3387="Blank","",'Data Transfer Inputs'!G3387)</f>
        <v/>
      </c>
      <c r="AI354" s="8" t="str">
        <f>IF('Data Transfer Inputs'!G3429="Blank","",'Data Transfer Inputs'!G3429)</f>
        <v/>
      </c>
      <c r="AJ354" s="8" t="str">
        <f>IF('Data Transfer Inputs'!G3470="Blank","",'Data Transfer Inputs'!G3470)</f>
        <v/>
      </c>
      <c r="AK354" s="8" t="str">
        <f>IF('Data Transfer Inputs'!G3512="Blank","",'Data Transfer Inputs'!G3512)</f>
        <v/>
      </c>
      <c r="AL354" s="8" t="str">
        <f>IF('Data Transfer Inputs'!G3553="Blank","",'Data Transfer Inputs'!G3553)</f>
        <v/>
      </c>
      <c r="AM354" s="8" t="str">
        <f>IF('Data Transfer Inputs'!G3595="Blank","",'Data Transfer Inputs'!G3595)</f>
        <v/>
      </c>
      <c r="AN354" s="8" t="str">
        <f>IF('Data Transfer Inputs'!G3636="Blank","",'Data Transfer Inputs'!G3636)</f>
        <v/>
      </c>
      <c r="AO354" s="8" t="str">
        <f>IF('Data Transfer Inputs'!G3678="Blank","",'Data Transfer Inputs'!G3678)</f>
        <v/>
      </c>
      <c r="AP354" s="8" t="str">
        <f>IF('Data Transfer Inputs'!G3719="Blank","",'Data Transfer Inputs'!G3719)</f>
        <v/>
      </c>
      <c r="AQ354" s="8" t="str">
        <f>IF('Data Transfer Inputs'!G3761="Blank","",'Data Transfer Inputs'!G3761)</f>
        <v/>
      </c>
      <c r="AR354" s="8" t="str">
        <f>IF('Data Transfer Inputs'!G3802="Blank","",'Data Transfer Inputs'!G3802)</f>
        <v/>
      </c>
      <c r="AS354" s="8" t="str">
        <f>IF('Data Transfer Inputs'!G3844="Blank","",'Data Transfer Inputs'!G3844)</f>
        <v/>
      </c>
      <c r="AT354" s="8" t="str">
        <f>IF('Data Transfer Inputs'!G3885="Blank","",'Data Transfer Inputs'!G3885)</f>
        <v/>
      </c>
      <c r="AU354" s="8" t="str">
        <f>IF('Data Transfer Inputs'!G3927="Blank","",'Data Transfer Inputs'!G3927)</f>
        <v/>
      </c>
      <c r="AV354" s="8" t="str">
        <f>IF('Data Transfer Inputs'!G3968="Blank","",'Data Transfer Inputs'!G3968)</f>
        <v/>
      </c>
      <c r="AW354" s="8" t="str">
        <f>IF('Data Transfer Inputs'!G4010="Blank","",'Data Transfer Inputs'!G4010)</f>
        <v/>
      </c>
      <c r="AX354" s="8" t="str">
        <f>IF('Data Transfer Inputs'!G4051="Blank","",'Data Transfer Inputs'!G4051)</f>
        <v/>
      </c>
      <c r="AY354" s="8" t="str">
        <f>IF('Data Transfer Inputs'!G4093="Blank","",'Data Transfer Inputs'!G4093)</f>
        <v/>
      </c>
      <c r="AZ354" s="8" t="str">
        <f>IF('Data Transfer Inputs'!G4134="Blank","",'Data Transfer Inputs'!G4134)</f>
        <v/>
      </c>
      <c r="BA354" s="8" t="str">
        <f>IF('Data Transfer Inputs'!G4176="Blank","",'Data Transfer Inputs'!G4176)</f>
        <v/>
      </c>
      <c r="BB354" s="8" t="str">
        <f>IF('Data Transfer Inputs'!G4217="Blank","",'Data Transfer Inputs'!G4217)</f>
        <v/>
      </c>
      <c r="BC354" s="8" t="str">
        <f>IF('Data Transfer Inputs'!G4259="Blank","",'Data Transfer Inputs'!G4259)</f>
        <v/>
      </c>
      <c r="BD354" s="8" t="str">
        <f>IF('Data Transfer Inputs'!G4300="Blank","",'Data Transfer Inputs'!G4300)</f>
        <v/>
      </c>
      <c r="BE354" s="8" t="str">
        <f>IF('Data Transfer Inputs'!G4342="Blank","",'Data Transfer Inputs'!G4342)</f>
        <v/>
      </c>
      <c r="BF354" s="8" t="str">
        <f>IF('Data Transfer Inputs'!G4383="Blank","",'Data Transfer Inputs'!G4383)</f>
        <v/>
      </c>
      <c r="BG354" s="8" t="str">
        <f>IF('Data Transfer Inputs'!G4425="Blank","",'Data Transfer Inputs'!G4425)</f>
        <v/>
      </c>
      <c r="BH354" s="8" t="str">
        <f>IF('Data Transfer Inputs'!G4466="Blank","",'Data Transfer Inputs'!G4466)</f>
        <v/>
      </c>
      <c r="BI354" s="8" t="str">
        <f>IF('Data Transfer Inputs'!G4508="Blank","",'Data Transfer Inputs'!G4508)</f>
        <v/>
      </c>
      <c r="BJ354" s="8" t="str">
        <f>IF('Data Transfer Inputs'!G4549="Blank","",'Data Transfer Inputs'!G4549)</f>
        <v/>
      </c>
      <c r="BK354" s="8" t="str">
        <f>IF('Data Transfer Inputs'!G4591="Blank","",'Data Transfer Inputs'!G4591)</f>
        <v/>
      </c>
    </row>
    <row r="355" spans="1:63" x14ac:dyDescent="0.2">
      <c r="A355" s="622" cm="1">
        <f t="array" ref="A355">IF(SUMPRODUCT(--(D355:BK355&lt;&gt;""))&gt;0,1,0)</f>
        <v>0</v>
      </c>
      <c r="B355" s="913"/>
      <c r="C355" s="1034" t="str">
        <f t="shared" si="29"/>
        <v>Comp 6</v>
      </c>
      <c r="D355" s="8" t="str">
        <f>IF('Data Transfer Inputs'!G2143="Blank","",'Data Transfer Inputs'!G2143)</f>
        <v/>
      </c>
      <c r="E355" s="8" t="str">
        <f>IF('Data Transfer Inputs'!G2185="Blank","",'Data Transfer Inputs'!G2185)</f>
        <v/>
      </c>
      <c r="F355" s="8" t="str">
        <f>IF('Data Transfer Inputs'!G2226="Blank","",'Data Transfer Inputs'!G2226)</f>
        <v/>
      </c>
      <c r="G355" s="8" t="str">
        <f>IF('Data Transfer Inputs'!G2268="Blank","",'Data Transfer Inputs'!G2268)</f>
        <v/>
      </c>
      <c r="H355" s="8" t="str">
        <f>IF('Data Transfer Inputs'!G2309="Blank","",'Data Transfer Inputs'!G2309)</f>
        <v/>
      </c>
      <c r="I355" s="8" t="str">
        <f>IF('Data Transfer Inputs'!G2351="Blank","",'Data Transfer Inputs'!G2351)</f>
        <v/>
      </c>
      <c r="J355" s="8" t="str">
        <f>IF('Data Transfer Inputs'!G2392="Blank","",'Data Transfer Inputs'!G2392)</f>
        <v/>
      </c>
      <c r="K355" s="8" t="str">
        <f>IF('Data Transfer Inputs'!G2434="Blank","",'Data Transfer Inputs'!G2434)</f>
        <v/>
      </c>
      <c r="L355" s="8" t="str">
        <f>IF('Data Transfer Inputs'!G2475="Blank","",'Data Transfer Inputs'!G2475)</f>
        <v/>
      </c>
      <c r="M355" s="8" t="str">
        <f>IF('Data Transfer Inputs'!G2517="Blank","",'Data Transfer Inputs'!G2517)</f>
        <v/>
      </c>
      <c r="N355" s="8" t="str">
        <f>IF('Data Transfer Inputs'!G2558="Blank","",'Data Transfer Inputs'!G2558)</f>
        <v/>
      </c>
      <c r="O355" s="8" t="str">
        <f>IF('Data Transfer Inputs'!G2600="Blank","",'Data Transfer Inputs'!G2600)</f>
        <v/>
      </c>
      <c r="P355" s="8" t="str">
        <f>IF('Data Transfer Inputs'!G2641="Blank","",'Data Transfer Inputs'!G2641)</f>
        <v/>
      </c>
      <c r="Q355" s="8" t="str">
        <f>IF('Data Transfer Inputs'!G2683="Blank","",'Data Transfer Inputs'!G2683)</f>
        <v/>
      </c>
      <c r="R355" s="8" t="str">
        <f>IF('Data Transfer Inputs'!G2724="Blank","",'Data Transfer Inputs'!G2724)</f>
        <v/>
      </c>
      <c r="S355" s="8" t="str">
        <f>IF('Data Transfer Inputs'!G2766="Blank","",'Data Transfer Inputs'!G2766)</f>
        <v/>
      </c>
      <c r="T355" s="8" t="str">
        <f>IF('Data Transfer Inputs'!G2807="Blank","",'Data Transfer Inputs'!G2807)</f>
        <v/>
      </c>
      <c r="U355" s="8" t="str">
        <f>IF('Data Transfer Inputs'!G2849="Blank","",'Data Transfer Inputs'!G2849)</f>
        <v/>
      </c>
      <c r="V355" s="8" t="str">
        <f>IF('Data Transfer Inputs'!G2890="Blank","",'Data Transfer Inputs'!G2890)</f>
        <v/>
      </c>
      <c r="W355" s="8" t="str">
        <f>IF('Data Transfer Inputs'!G2932="Blank","",'Data Transfer Inputs'!G2932)</f>
        <v/>
      </c>
      <c r="X355" s="8" t="str">
        <f>IF('Data Transfer Inputs'!G2973="Blank","",'Data Transfer Inputs'!G2973)</f>
        <v/>
      </c>
      <c r="Y355" s="8" t="str">
        <f>IF('Data Transfer Inputs'!G3015="Blank","",'Data Transfer Inputs'!G3015)</f>
        <v/>
      </c>
      <c r="Z355" s="8" t="str">
        <f>IF('Data Transfer Inputs'!G3056="Blank","",'Data Transfer Inputs'!G3056)</f>
        <v/>
      </c>
      <c r="AA355" s="8" t="str">
        <f>IF('Data Transfer Inputs'!G3098="Blank","",'Data Transfer Inputs'!G3098)</f>
        <v/>
      </c>
      <c r="AB355" s="8" t="str">
        <f>IF('Data Transfer Inputs'!G3139="Blank","",'Data Transfer Inputs'!G3139)</f>
        <v/>
      </c>
      <c r="AC355" s="8" t="str">
        <f>IF('Data Transfer Inputs'!G3181="Blank","",'Data Transfer Inputs'!G3181)</f>
        <v/>
      </c>
      <c r="AD355" s="8" t="str">
        <f>IF('Data Transfer Inputs'!G3222="Blank","",'Data Transfer Inputs'!G3222)</f>
        <v/>
      </c>
      <c r="AE355" s="8" t="str">
        <f>IF('Data Transfer Inputs'!G3264="Blank","",'Data Transfer Inputs'!G3264)</f>
        <v/>
      </c>
      <c r="AF355" s="8" t="str">
        <f>IF('Data Transfer Inputs'!G3305="Blank","",'Data Transfer Inputs'!G3305)</f>
        <v/>
      </c>
      <c r="AG355" s="8" t="str">
        <f>IF('Data Transfer Inputs'!G3347="Blank","",'Data Transfer Inputs'!G3347)</f>
        <v/>
      </c>
      <c r="AH355" s="8" t="str">
        <f>IF('Data Transfer Inputs'!G3388="Blank","",'Data Transfer Inputs'!G3388)</f>
        <v/>
      </c>
      <c r="AI355" s="8" t="str">
        <f>IF('Data Transfer Inputs'!G3430="Blank","",'Data Transfer Inputs'!G3430)</f>
        <v/>
      </c>
      <c r="AJ355" s="8" t="str">
        <f>IF('Data Transfer Inputs'!G3471="Blank","",'Data Transfer Inputs'!G3471)</f>
        <v/>
      </c>
      <c r="AK355" s="8" t="str">
        <f>IF('Data Transfer Inputs'!G3513="Blank","",'Data Transfer Inputs'!G3513)</f>
        <v/>
      </c>
      <c r="AL355" s="8" t="str">
        <f>IF('Data Transfer Inputs'!G3554="Blank","",'Data Transfer Inputs'!G3554)</f>
        <v/>
      </c>
      <c r="AM355" s="8" t="str">
        <f>IF('Data Transfer Inputs'!G3596="Blank","",'Data Transfer Inputs'!G3596)</f>
        <v/>
      </c>
      <c r="AN355" s="8" t="str">
        <f>IF('Data Transfer Inputs'!G3637="Blank","",'Data Transfer Inputs'!G3637)</f>
        <v/>
      </c>
      <c r="AO355" s="8" t="str">
        <f>IF('Data Transfer Inputs'!G3679="Blank","",'Data Transfer Inputs'!G3679)</f>
        <v/>
      </c>
      <c r="AP355" s="8" t="str">
        <f>IF('Data Transfer Inputs'!G3720="Blank","",'Data Transfer Inputs'!G3720)</f>
        <v/>
      </c>
      <c r="AQ355" s="8" t="str">
        <f>IF('Data Transfer Inputs'!G3762="Blank","",'Data Transfer Inputs'!G3762)</f>
        <v/>
      </c>
      <c r="AR355" s="8" t="str">
        <f>IF('Data Transfer Inputs'!G3803="Blank","",'Data Transfer Inputs'!G3803)</f>
        <v/>
      </c>
      <c r="AS355" s="8" t="str">
        <f>IF('Data Transfer Inputs'!G3845="Blank","",'Data Transfer Inputs'!G3845)</f>
        <v/>
      </c>
      <c r="AT355" s="8" t="str">
        <f>IF('Data Transfer Inputs'!G3886="Blank","",'Data Transfer Inputs'!G3886)</f>
        <v/>
      </c>
      <c r="AU355" s="8" t="str">
        <f>IF('Data Transfer Inputs'!G3928="Blank","",'Data Transfer Inputs'!G3928)</f>
        <v/>
      </c>
      <c r="AV355" s="8" t="str">
        <f>IF('Data Transfer Inputs'!G3969="Blank","",'Data Transfer Inputs'!G3969)</f>
        <v/>
      </c>
      <c r="AW355" s="8" t="str">
        <f>IF('Data Transfer Inputs'!G4011="Blank","",'Data Transfer Inputs'!G4011)</f>
        <v/>
      </c>
      <c r="AX355" s="8" t="str">
        <f>IF('Data Transfer Inputs'!G4052="Blank","",'Data Transfer Inputs'!G4052)</f>
        <v/>
      </c>
      <c r="AY355" s="8" t="str">
        <f>IF('Data Transfer Inputs'!G4094="Blank","",'Data Transfer Inputs'!G4094)</f>
        <v/>
      </c>
      <c r="AZ355" s="8" t="str">
        <f>IF('Data Transfer Inputs'!G4135="Blank","",'Data Transfer Inputs'!G4135)</f>
        <v/>
      </c>
      <c r="BA355" s="8" t="str">
        <f>IF('Data Transfer Inputs'!G4177="Blank","",'Data Transfer Inputs'!G4177)</f>
        <v/>
      </c>
      <c r="BB355" s="8" t="str">
        <f>IF('Data Transfer Inputs'!G4218="Blank","",'Data Transfer Inputs'!G4218)</f>
        <v/>
      </c>
      <c r="BC355" s="8" t="str">
        <f>IF('Data Transfer Inputs'!G4260="Blank","",'Data Transfer Inputs'!G4260)</f>
        <v/>
      </c>
      <c r="BD355" s="8" t="str">
        <f>IF('Data Transfer Inputs'!G4301="Blank","",'Data Transfer Inputs'!G4301)</f>
        <v/>
      </c>
      <c r="BE355" s="8" t="str">
        <f>IF('Data Transfer Inputs'!G4343="Blank","",'Data Transfer Inputs'!G4343)</f>
        <v/>
      </c>
      <c r="BF355" s="8" t="str">
        <f>IF('Data Transfer Inputs'!G4384="Blank","",'Data Transfer Inputs'!G4384)</f>
        <v/>
      </c>
      <c r="BG355" s="8" t="str">
        <f>IF('Data Transfer Inputs'!G4426="Blank","",'Data Transfer Inputs'!G4426)</f>
        <v/>
      </c>
      <c r="BH355" s="8" t="str">
        <f>IF('Data Transfer Inputs'!G4467="Blank","",'Data Transfer Inputs'!G4467)</f>
        <v/>
      </c>
      <c r="BI355" s="8" t="str">
        <f>IF('Data Transfer Inputs'!G4509="Blank","",'Data Transfer Inputs'!G4509)</f>
        <v/>
      </c>
      <c r="BJ355" s="8" t="str">
        <f>IF('Data Transfer Inputs'!G4550="Blank","",'Data Transfer Inputs'!G4550)</f>
        <v/>
      </c>
      <c r="BK355" s="8" t="str">
        <f>IF('Data Transfer Inputs'!G4592="Blank","",'Data Transfer Inputs'!G4592)</f>
        <v/>
      </c>
    </row>
    <row r="356" spans="1:63" x14ac:dyDescent="0.2">
      <c r="A356" s="622" cm="1">
        <f t="array" ref="A356">IF(SUMPRODUCT(--(D356:BK356&lt;&gt;""))&gt;0,1,0)</f>
        <v>0</v>
      </c>
      <c r="B356" s="913"/>
      <c r="C356" s="1034" t="str">
        <f t="shared" si="29"/>
        <v>Comp 7</v>
      </c>
      <c r="D356" s="8" t="str">
        <f>IF('Data Transfer Inputs'!G2144="Blank","",'Data Transfer Inputs'!G2144)</f>
        <v/>
      </c>
      <c r="E356" s="8" t="str">
        <f>IF('Data Transfer Inputs'!G2186="Blank","",'Data Transfer Inputs'!G2186)</f>
        <v/>
      </c>
      <c r="F356" s="8" t="str">
        <f>IF('Data Transfer Inputs'!G2227="Blank","",'Data Transfer Inputs'!G2227)</f>
        <v/>
      </c>
      <c r="G356" s="8" t="str">
        <f>IF('Data Transfer Inputs'!G2269="Blank","",'Data Transfer Inputs'!G2269)</f>
        <v/>
      </c>
      <c r="H356" s="8" t="str">
        <f>IF('Data Transfer Inputs'!G2310="Blank","",'Data Transfer Inputs'!G2310)</f>
        <v/>
      </c>
      <c r="I356" s="8" t="str">
        <f>IF('Data Transfer Inputs'!G2352="Blank","",'Data Transfer Inputs'!G2352)</f>
        <v/>
      </c>
      <c r="J356" s="8" t="str">
        <f>IF('Data Transfer Inputs'!G2393="Blank","",'Data Transfer Inputs'!G2393)</f>
        <v/>
      </c>
      <c r="K356" s="8" t="str">
        <f>IF('Data Transfer Inputs'!G2435="Blank","",'Data Transfer Inputs'!G2435)</f>
        <v/>
      </c>
      <c r="L356" s="8" t="str">
        <f>IF('Data Transfer Inputs'!G2476="Blank","",'Data Transfer Inputs'!G2476)</f>
        <v/>
      </c>
      <c r="M356" s="8" t="str">
        <f>IF('Data Transfer Inputs'!G2518="Blank","",'Data Transfer Inputs'!G2518)</f>
        <v/>
      </c>
      <c r="N356" s="8" t="str">
        <f>IF('Data Transfer Inputs'!G2559="Blank","",'Data Transfer Inputs'!G2559)</f>
        <v/>
      </c>
      <c r="O356" s="8" t="str">
        <f>IF('Data Transfer Inputs'!G2601="Blank","",'Data Transfer Inputs'!G2601)</f>
        <v/>
      </c>
      <c r="P356" s="8" t="str">
        <f>IF('Data Transfer Inputs'!G2642="Blank","",'Data Transfer Inputs'!G2642)</f>
        <v/>
      </c>
      <c r="Q356" s="8" t="str">
        <f>IF('Data Transfer Inputs'!G2684="Blank","",'Data Transfer Inputs'!G2684)</f>
        <v/>
      </c>
      <c r="R356" s="8" t="str">
        <f>IF('Data Transfer Inputs'!G2725="Blank","",'Data Transfer Inputs'!G2725)</f>
        <v/>
      </c>
      <c r="S356" s="8" t="str">
        <f>IF('Data Transfer Inputs'!G2767="Blank","",'Data Transfer Inputs'!G2767)</f>
        <v/>
      </c>
      <c r="T356" s="8" t="str">
        <f>IF('Data Transfer Inputs'!G2808="Blank","",'Data Transfer Inputs'!G2808)</f>
        <v/>
      </c>
      <c r="U356" s="8" t="str">
        <f>IF('Data Transfer Inputs'!G2850="Blank","",'Data Transfer Inputs'!G2850)</f>
        <v/>
      </c>
      <c r="V356" s="8" t="str">
        <f>IF('Data Transfer Inputs'!G2891="Blank","",'Data Transfer Inputs'!G2891)</f>
        <v/>
      </c>
      <c r="W356" s="8" t="str">
        <f>IF('Data Transfer Inputs'!G2933="Blank","",'Data Transfer Inputs'!G2933)</f>
        <v/>
      </c>
      <c r="X356" s="8" t="str">
        <f>IF('Data Transfer Inputs'!G2974="Blank","",'Data Transfer Inputs'!G2974)</f>
        <v/>
      </c>
      <c r="Y356" s="8" t="str">
        <f>IF('Data Transfer Inputs'!G3016="Blank","",'Data Transfer Inputs'!G3016)</f>
        <v/>
      </c>
      <c r="Z356" s="8" t="str">
        <f>IF('Data Transfer Inputs'!G3057="Blank","",'Data Transfer Inputs'!G3057)</f>
        <v/>
      </c>
      <c r="AA356" s="8" t="str">
        <f>IF('Data Transfer Inputs'!G3099="Blank","",'Data Transfer Inputs'!G3099)</f>
        <v/>
      </c>
      <c r="AB356" s="8" t="str">
        <f>IF('Data Transfer Inputs'!G3140="Blank","",'Data Transfer Inputs'!G3140)</f>
        <v/>
      </c>
      <c r="AC356" s="8" t="str">
        <f>IF('Data Transfer Inputs'!G3182="Blank","",'Data Transfer Inputs'!G3182)</f>
        <v/>
      </c>
      <c r="AD356" s="8" t="str">
        <f>IF('Data Transfer Inputs'!G3223="Blank","",'Data Transfer Inputs'!G3223)</f>
        <v/>
      </c>
      <c r="AE356" s="8" t="str">
        <f>IF('Data Transfer Inputs'!G3265="Blank","",'Data Transfer Inputs'!G3265)</f>
        <v/>
      </c>
      <c r="AF356" s="8" t="str">
        <f>IF('Data Transfer Inputs'!G3306="Blank","",'Data Transfer Inputs'!G3306)</f>
        <v/>
      </c>
      <c r="AG356" s="8" t="str">
        <f>IF('Data Transfer Inputs'!G3348="Blank","",'Data Transfer Inputs'!G3348)</f>
        <v/>
      </c>
      <c r="AH356" s="8" t="str">
        <f>IF('Data Transfer Inputs'!G3389="Blank","",'Data Transfer Inputs'!G3389)</f>
        <v/>
      </c>
      <c r="AI356" s="8" t="str">
        <f>IF('Data Transfer Inputs'!G3431="Blank","",'Data Transfer Inputs'!G3431)</f>
        <v/>
      </c>
      <c r="AJ356" s="8" t="str">
        <f>IF('Data Transfer Inputs'!G3472="Blank","",'Data Transfer Inputs'!G3472)</f>
        <v/>
      </c>
      <c r="AK356" s="8" t="str">
        <f>IF('Data Transfer Inputs'!G3514="Blank","",'Data Transfer Inputs'!G3514)</f>
        <v/>
      </c>
      <c r="AL356" s="8" t="str">
        <f>IF('Data Transfer Inputs'!G3555="Blank","",'Data Transfer Inputs'!G3555)</f>
        <v/>
      </c>
      <c r="AM356" s="8" t="str">
        <f>IF('Data Transfer Inputs'!G3597="Blank","",'Data Transfer Inputs'!G3597)</f>
        <v/>
      </c>
      <c r="AN356" s="8" t="str">
        <f>IF('Data Transfer Inputs'!G3638="Blank","",'Data Transfer Inputs'!G3638)</f>
        <v/>
      </c>
      <c r="AO356" s="8" t="str">
        <f>IF('Data Transfer Inputs'!G3680="Blank","",'Data Transfer Inputs'!G3680)</f>
        <v/>
      </c>
      <c r="AP356" s="8" t="str">
        <f>IF('Data Transfer Inputs'!G3721="Blank","",'Data Transfer Inputs'!G3721)</f>
        <v/>
      </c>
      <c r="AQ356" s="8" t="str">
        <f>IF('Data Transfer Inputs'!G3763="Blank","",'Data Transfer Inputs'!G3763)</f>
        <v/>
      </c>
      <c r="AR356" s="8" t="str">
        <f>IF('Data Transfer Inputs'!G3804="Blank","",'Data Transfer Inputs'!G3804)</f>
        <v/>
      </c>
      <c r="AS356" s="8" t="str">
        <f>IF('Data Transfer Inputs'!G3846="Blank","",'Data Transfer Inputs'!G3846)</f>
        <v/>
      </c>
      <c r="AT356" s="8" t="str">
        <f>IF('Data Transfer Inputs'!G3887="Blank","",'Data Transfer Inputs'!G3887)</f>
        <v/>
      </c>
      <c r="AU356" s="8" t="str">
        <f>IF('Data Transfer Inputs'!G3929="Blank","",'Data Transfer Inputs'!G3929)</f>
        <v/>
      </c>
      <c r="AV356" s="8" t="str">
        <f>IF('Data Transfer Inputs'!G3970="Blank","",'Data Transfer Inputs'!G3970)</f>
        <v/>
      </c>
      <c r="AW356" s="8" t="str">
        <f>IF('Data Transfer Inputs'!G4012="Blank","",'Data Transfer Inputs'!G4012)</f>
        <v/>
      </c>
      <c r="AX356" s="8" t="str">
        <f>IF('Data Transfer Inputs'!G4053="Blank","",'Data Transfer Inputs'!G4053)</f>
        <v/>
      </c>
      <c r="AY356" s="8" t="str">
        <f>IF('Data Transfer Inputs'!G4095="Blank","",'Data Transfer Inputs'!G4095)</f>
        <v/>
      </c>
      <c r="AZ356" s="8" t="str">
        <f>IF('Data Transfer Inputs'!G4136="Blank","",'Data Transfer Inputs'!G4136)</f>
        <v/>
      </c>
      <c r="BA356" s="8" t="str">
        <f>IF('Data Transfer Inputs'!G4178="Blank","",'Data Transfer Inputs'!G4178)</f>
        <v/>
      </c>
      <c r="BB356" s="8" t="str">
        <f>IF('Data Transfer Inputs'!G4219="Blank","",'Data Transfer Inputs'!G4219)</f>
        <v/>
      </c>
      <c r="BC356" s="8" t="str">
        <f>IF('Data Transfer Inputs'!G4261="Blank","",'Data Transfer Inputs'!G4261)</f>
        <v/>
      </c>
      <c r="BD356" s="8" t="str">
        <f>IF('Data Transfer Inputs'!G4302="Blank","",'Data Transfer Inputs'!G4302)</f>
        <v/>
      </c>
      <c r="BE356" s="8" t="str">
        <f>IF('Data Transfer Inputs'!G4344="Blank","",'Data Transfer Inputs'!G4344)</f>
        <v/>
      </c>
      <c r="BF356" s="8" t="str">
        <f>IF('Data Transfer Inputs'!G4385="Blank","",'Data Transfer Inputs'!G4385)</f>
        <v/>
      </c>
      <c r="BG356" s="8" t="str">
        <f>IF('Data Transfer Inputs'!G4427="Blank","",'Data Transfer Inputs'!G4427)</f>
        <v/>
      </c>
      <c r="BH356" s="8" t="str">
        <f>IF('Data Transfer Inputs'!G4468="Blank","",'Data Transfer Inputs'!G4468)</f>
        <v/>
      </c>
      <c r="BI356" s="8" t="str">
        <f>IF('Data Transfer Inputs'!G4510="Blank","",'Data Transfer Inputs'!G4510)</f>
        <v/>
      </c>
      <c r="BJ356" s="8" t="str">
        <f>IF('Data Transfer Inputs'!G4551="Blank","",'Data Transfer Inputs'!G4551)</f>
        <v/>
      </c>
      <c r="BK356" s="8" t="str">
        <f>IF('Data Transfer Inputs'!G4593="Blank","",'Data Transfer Inputs'!G4593)</f>
        <v/>
      </c>
    </row>
    <row r="357" spans="1:63" x14ac:dyDescent="0.2">
      <c r="A357" s="622" cm="1">
        <f t="array" ref="A357">IF(SUMPRODUCT(--(D357:BK357&lt;&gt;""))&gt;0,1,0)</f>
        <v>0</v>
      </c>
      <c r="B357" s="913"/>
      <c r="C357" s="1034" t="str">
        <f t="shared" si="29"/>
        <v>Comp 8</v>
      </c>
      <c r="D357" s="8" t="str">
        <f>IF('Data Transfer Inputs'!G2145="Blank","",'Data Transfer Inputs'!G2145)</f>
        <v/>
      </c>
      <c r="E357" s="8" t="str">
        <f>IF('Data Transfer Inputs'!G2187="Blank","",'Data Transfer Inputs'!G2187)</f>
        <v/>
      </c>
      <c r="F357" s="8" t="str">
        <f>IF('Data Transfer Inputs'!G2228="Blank","",'Data Transfer Inputs'!G2228)</f>
        <v/>
      </c>
      <c r="G357" s="8" t="str">
        <f>IF('Data Transfer Inputs'!G2270="Blank","",'Data Transfer Inputs'!G2270)</f>
        <v/>
      </c>
      <c r="H357" s="8" t="str">
        <f>IF('Data Transfer Inputs'!G2311="Blank","",'Data Transfer Inputs'!G2311)</f>
        <v/>
      </c>
      <c r="I357" s="8" t="str">
        <f>IF('Data Transfer Inputs'!G2353="Blank","",'Data Transfer Inputs'!G2353)</f>
        <v/>
      </c>
      <c r="J357" s="8" t="str">
        <f>IF('Data Transfer Inputs'!G2394="Blank","",'Data Transfer Inputs'!G2394)</f>
        <v/>
      </c>
      <c r="K357" s="8" t="str">
        <f>IF('Data Transfer Inputs'!G2436="Blank","",'Data Transfer Inputs'!G2436)</f>
        <v/>
      </c>
      <c r="L357" s="8" t="str">
        <f>IF('Data Transfer Inputs'!G2477="Blank","",'Data Transfer Inputs'!G2477)</f>
        <v/>
      </c>
      <c r="M357" s="8" t="str">
        <f>IF('Data Transfer Inputs'!G2519="Blank","",'Data Transfer Inputs'!G2519)</f>
        <v/>
      </c>
      <c r="N357" s="8" t="str">
        <f>IF('Data Transfer Inputs'!G2560="Blank","",'Data Transfer Inputs'!G2560)</f>
        <v/>
      </c>
      <c r="O357" s="8" t="str">
        <f>IF('Data Transfer Inputs'!G2602="Blank","",'Data Transfer Inputs'!G2602)</f>
        <v/>
      </c>
      <c r="P357" s="8" t="str">
        <f>IF('Data Transfer Inputs'!G2643="Blank","",'Data Transfer Inputs'!G2643)</f>
        <v/>
      </c>
      <c r="Q357" s="8" t="str">
        <f>IF('Data Transfer Inputs'!G2685="Blank","",'Data Transfer Inputs'!G2685)</f>
        <v/>
      </c>
      <c r="R357" s="8" t="str">
        <f>IF('Data Transfer Inputs'!G2726="Blank","",'Data Transfer Inputs'!G2726)</f>
        <v/>
      </c>
      <c r="S357" s="8" t="str">
        <f>IF('Data Transfer Inputs'!G2768="Blank","",'Data Transfer Inputs'!G2768)</f>
        <v/>
      </c>
      <c r="T357" s="8" t="str">
        <f>IF('Data Transfer Inputs'!G2809="Blank","",'Data Transfer Inputs'!G2809)</f>
        <v/>
      </c>
      <c r="U357" s="8" t="str">
        <f>IF('Data Transfer Inputs'!G2851="Blank","",'Data Transfer Inputs'!G2851)</f>
        <v/>
      </c>
      <c r="V357" s="8" t="str">
        <f>IF('Data Transfer Inputs'!G2892="Blank","",'Data Transfer Inputs'!G2892)</f>
        <v/>
      </c>
      <c r="W357" s="8" t="str">
        <f>IF('Data Transfer Inputs'!G2934="Blank","",'Data Transfer Inputs'!G2934)</f>
        <v/>
      </c>
      <c r="X357" s="8" t="str">
        <f>IF('Data Transfer Inputs'!G2975="Blank","",'Data Transfer Inputs'!G2975)</f>
        <v/>
      </c>
      <c r="Y357" s="8" t="str">
        <f>IF('Data Transfer Inputs'!G3017="Blank","",'Data Transfer Inputs'!G3017)</f>
        <v/>
      </c>
      <c r="Z357" s="8" t="str">
        <f>IF('Data Transfer Inputs'!G3058="Blank","",'Data Transfer Inputs'!G3058)</f>
        <v/>
      </c>
      <c r="AA357" s="8" t="str">
        <f>IF('Data Transfer Inputs'!G3100="Blank","",'Data Transfer Inputs'!G3100)</f>
        <v/>
      </c>
      <c r="AB357" s="8" t="str">
        <f>IF('Data Transfer Inputs'!G3141="Blank","",'Data Transfer Inputs'!G3141)</f>
        <v/>
      </c>
      <c r="AC357" s="8" t="str">
        <f>IF('Data Transfer Inputs'!G3183="Blank","",'Data Transfer Inputs'!G3183)</f>
        <v/>
      </c>
      <c r="AD357" s="8" t="str">
        <f>IF('Data Transfer Inputs'!G3224="Blank","",'Data Transfer Inputs'!G3224)</f>
        <v/>
      </c>
      <c r="AE357" s="8" t="str">
        <f>IF('Data Transfer Inputs'!G3266="Blank","",'Data Transfer Inputs'!G3266)</f>
        <v/>
      </c>
      <c r="AF357" s="8" t="str">
        <f>IF('Data Transfer Inputs'!G3307="Blank","",'Data Transfer Inputs'!G3307)</f>
        <v/>
      </c>
      <c r="AG357" s="8" t="str">
        <f>IF('Data Transfer Inputs'!G3349="Blank","",'Data Transfer Inputs'!G3349)</f>
        <v/>
      </c>
      <c r="AH357" s="8" t="str">
        <f>IF('Data Transfer Inputs'!G3390="Blank","",'Data Transfer Inputs'!G3390)</f>
        <v/>
      </c>
      <c r="AI357" s="8" t="str">
        <f>IF('Data Transfer Inputs'!G3432="Blank","",'Data Transfer Inputs'!G3432)</f>
        <v/>
      </c>
      <c r="AJ357" s="8" t="str">
        <f>IF('Data Transfer Inputs'!G3473="Blank","",'Data Transfer Inputs'!G3473)</f>
        <v/>
      </c>
      <c r="AK357" s="8" t="str">
        <f>IF('Data Transfer Inputs'!G3515="Blank","",'Data Transfer Inputs'!G3515)</f>
        <v/>
      </c>
      <c r="AL357" s="8" t="str">
        <f>IF('Data Transfer Inputs'!G3556="Blank","",'Data Transfer Inputs'!G3556)</f>
        <v/>
      </c>
      <c r="AM357" s="8" t="str">
        <f>IF('Data Transfer Inputs'!G3598="Blank","",'Data Transfer Inputs'!G3598)</f>
        <v/>
      </c>
      <c r="AN357" s="8" t="str">
        <f>IF('Data Transfer Inputs'!G3639="Blank","",'Data Transfer Inputs'!G3639)</f>
        <v/>
      </c>
      <c r="AO357" s="8" t="str">
        <f>IF('Data Transfer Inputs'!G3681="Blank","",'Data Transfer Inputs'!G3681)</f>
        <v/>
      </c>
      <c r="AP357" s="8" t="str">
        <f>IF('Data Transfer Inputs'!G3722="Blank","",'Data Transfer Inputs'!G3722)</f>
        <v/>
      </c>
      <c r="AQ357" s="8" t="str">
        <f>IF('Data Transfer Inputs'!G3764="Blank","",'Data Transfer Inputs'!G3764)</f>
        <v/>
      </c>
      <c r="AR357" s="8" t="str">
        <f>IF('Data Transfer Inputs'!G3805="Blank","",'Data Transfer Inputs'!G3805)</f>
        <v/>
      </c>
      <c r="AS357" s="8" t="str">
        <f>IF('Data Transfer Inputs'!G3847="Blank","",'Data Transfer Inputs'!G3847)</f>
        <v/>
      </c>
      <c r="AT357" s="8" t="str">
        <f>IF('Data Transfer Inputs'!G3888="Blank","",'Data Transfer Inputs'!G3888)</f>
        <v/>
      </c>
      <c r="AU357" s="8" t="str">
        <f>IF('Data Transfer Inputs'!G3930="Blank","",'Data Transfer Inputs'!G3930)</f>
        <v/>
      </c>
      <c r="AV357" s="8" t="str">
        <f>IF('Data Transfer Inputs'!G3971="Blank","",'Data Transfer Inputs'!G3971)</f>
        <v/>
      </c>
      <c r="AW357" s="8" t="str">
        <f>IF('Data Transfer Inputs'!G4013="Blank","",'Data Transfer Inputs'!G4013)</f>
        <v/>
      </c>
      <c r="AX357" s="8" t="str">
        <f>IF('Data Transfer Inputs'!G4054="Blank","",'Data Transfer Inputs'!G4054)</f>
        <v/>
      </c>
      <c r="AY357" s="8" t="str">
        <f>IF('Data Transfer Inputs'!G4096="Blank","",'Data Transfer Inputs'!G4096)</f>
        <v/>
      </c>
      <c r="AZ357" s="8" t="str">
        <f>IF('Data Transfer Inputs'!G4137="Blank","",'Data Transfer Inputs'!G4137)</f>
        <v/>
      </c>
      <c r="BA357" s="8" t="str">
        <f>IF('Data Transfer Inputs'!G4179="Blank","",'Data Transfer Inputs'!G4179)</f>
        <v/>
      </c>
      <c r="BB357" s="8" t="str">
        <f>IF('Data Transfer Inputs'!G4220="Blank","",'Data Transfer Inputs'!G4220)</f>
        <v/>
      </c>
      <c r="BC357" s="8" t="str">
        <f>IF('Data Transfer Inputs'!G4262="Blank","",'Data Transfer Inputs'!G4262)</f>
        <v/>
      </c>
      <c r="BD357" s="8" t="str">
        <f>IF('Data Transfer Inputs'!G4303="Blank","",'Data Transfer Inputs'!G4303)</f>
        <v/>
      </c>
      <c r="BE357" s="8" t="str">
        <f>IF('Data Transfer Inputs'!G4345="Blank","",'Data Transfer Inputs'!G4345)</f>
        <v/>
      </c>
      <c r="BF357" s="8" t="str">
        <f>IF('Data Transfer Inputs'!G4386="Blank","",'Data Transfer Inputs'!G4386)</f>
        <v/>
      </c>
      <c r="BG357" s="8" t="str">
        <f>IF('Data Transfer Inputs'!G4428="Blank","",'Data Transfer Inputs'!G4428)</f>
        <v/>
      </c>
      <c r="BH357" s="8" t="str">
        <f>IF('Data Transfer Inputs'!G4469="Blank","",'Data Transfer Inputs'!G4469)</f>
        <v/>
      </c>
      <c r="BI357" s="8" t="str">
        <f>IF('Data Transfer Inputs'!G4511="Blank","",'Data Transfer Inputs'!G4511)</f>
        <v/>
      </c>
      <c r="BJ357" s="8" t="str">
        <f>IF('Data Transfer Inputs'!G4552="Blank","",'Data Transfer Inputs'!G4552)</f>
        <v/>
      </c>
      <c r="BK357" s="8" t="str">
        <f>IF('Data Transfer Inputs'!G4594="Blank","",'Data Transfer Inputs'!G4594)</f>
        <v/>
      </c>
    </row>
    <row r="358" spans="1:63" x14ac:dyDescent="0.2">
      <c r="A358" s="622" cm="1">
        <f t="array" ref="A358">IF(SUMPRODUCT(--(D358:BK358&lt;&gt;""))&gt;0,1,0)</f>
        <v>0</v>
      </c>
      <c r="B358" s="913"/>
      <c r="C358" s="1034" t="str">
        <f t="shared" si="29"/>
        <v>Comp 9</v>
      </c>
      <c r="D358" s="8" t="str">
        <f>IF('Data Transfer Inputs'!G2146="Blank","",'Data Transfer Inputs'!G2146)</f>
        <v/>
      </c>
      <c r="E358" s="8" t="str">
        <f>IF('Data Transfer Inputs'!G2188="Blank","",'Data Transfer Inputs'!G2188)</f>
        <v/>
      </c>
      <c r="F358" s="8" t="str">
        <f>IF('Data Transfer Inputs'!G2229="Blank","",'Data Transfer Inputs'!G2229)</f>
        <v/>
      </c>
      <c r="G358" s="8" t="str">
        <f>IF('Data Transfer Inputs'!G2271="Blank","",'Data Transfer Inputs'!G2271)</f>
        <v/>
      </c>
      <c r="H358" s="8" t="str">
        <f>IF('Data Transfer Inputs'!G2312="Blank","",'Data Transfer Inputs'!G2312)</f>
        <v/>
      </c>
      <c r="I358" s="8" t="str">
        <f>IF('Data Transfer Inputs'!G2354="Blank","",'Data Transfer Inputs'!G2354)</f>
        <v/>
      </c>
      <c r="J358" s="8" t="str">
        <f>IF('Data Transfer Inputs'!G2395="Blank","",'Data Transfer Inputs'!G2395)</f>
        <v/>
      </c>
      <c r="K358" s="8" t="str">
        <f>IF('Data Transfer Inputs'!G2437="Blank","",'Data Transfer Inputs'!G2437)</f>
        <v/>
      </c>
      <c r="L358" s="8" t="str">
        <f>IF('Data Transfer Inputs'!G2478="Blank","",'Data Transfer Inputs'!G2478)</f>
        <v/>
      </c>
      <c r="M358" s="8" t="str">
        <f>IF('Data Transfer Inputs'!G2520="Blank","",'Data Transfer Inputs'!G2520)</f>
        <v/>
      </c>
      <c r="N358" s="8" t="str">
        <f>IF('Data Transfer Inputs'!G2561="Blank","",'Data Transfer Inputs'!G2561)</f>
        <v/>
      </c>
      <c r="O358" s="8" t="str">
        <f>IF('Data Transfer Inputs'!G2603="Blank","",'Data Transfer Inputs'!G2603)</f>
        <v/>
      </c>
      <c r="P358" s="8" t="str">
        <f>IF('Data Transfer Inputs'!G2644="Blank","",'Data Transfer Inputs'!G2644)</f>
        <v/>
      </c>
      <c r="Q358" s="8" t="str">
        <f>IF('Data Transfer Inputs'!G2686="Blank","",'Data Transfer Inputs'!G2686)</f>
        <v/>
      </c>
      <c r="R358" s="8" t="str">
        <f>IF('Data Transfer Inputs'!G2727="Blank","",'Data Transfer Inputs'!G2727)</f>
        <v/>
      </c>
      <c r="S358" s="8" t="str">
        <f>IF('Data Transfer Inputs'!G2769="Blank","",'Data Transfer Inputs'!G2769)</f>
        <v/>
      </c>
      <c r="T358" s="8" t="str">
        <f>IF('Data Transfer Inputs'!G2810="Blank","",'Data Transfer Inputs'!G2810)</f>
        <v/>
      </c>
      <c r="U358" s="8" t="str">
        <f>IF('Data Transfer Inputs'!G2852="Blank","",'Data Transfer Inputs'!G2852)</f>
        <v/>
      </c>
      <c r="V358" s="8" t="str">
        <f>IF('Data Transfer Inputs'!G2893="Blank","",'Data Transfer Inputs'!G2893)</f>
        <v/>
      </c>
      <c r="W358" s="8" t="str">
        <f>IF('Data Transfer Inputs'!G2935="Blank","",'Data Transfer Inputs'!G2935)</f>
        <v/>
      </c>
      <c r="X358" s="8" t="str">
        <f>IF('Data Transfer Inputs'!G2976="Blank","",'Data Transfer Inputs'!G2976)</f>
        <v/>
      </c>
      <c r="Y358" s="8" t="str">
        <f>IF('Data Transfer Inputs'!G3018="Blank","",'Data Transfer Inputs'!G3018)</f>
        <v/>
      </c>
      <c r="Z358" s="8" t="str">
        <f>IF('Data Transfer Inputs'!G3059="Blank","",'Data Transfer Inputs'!G3059)</f>
        <v/>
      </c>
      <c r="AA358" s="8" t="str">
        <f>IF('Data Transfer Inputs'!G3101="Blank","",'Data Transfer Inputs'!G3101)</f>
        <v/>
      </c>
      <c r="AB358" s="8" t="str">
        <f>IF('Data Transfer Inputs'!G3142="Blank","",'Data Transfer Inputs'!G3142)</f>
        <v/>
      </c>
      <c r="AC358" s="8" t="str">
        <f>IF('Data Transfer Inputs'!G3184="Blank","",'Data Transfer Inputs'!G3184)</f>
        <v/>
      </c>
      <c r="AD358" s="8" t="str">
        <f>IF('Data Transfer Inputs'!G3225="Blank","",'Data Transfer Inputs'!G3225)</f>
        <v/>
      </c>
      <c r="AE358" s="8" t="str">
        <f>IF('Data Transfer Inputs'!G3267="Blank","",'Data Transfer Inputs'!G3267)</f>
        <v/>
      </c>
      <c r="AF358" s="8" t="str">
        <f>IF('Data Transfer Inputs'!G3308="Blank","",'Data Transfer Inputs'!G3308)</f>
        <v/>
      </c>
      <c r="AG358" s="8" t="str">
        <f>IF('Data Transfer Inputs'!G3350="Blank","",'Data Transfer Inputs'!G3350)</f>
        <v/>
      </c>
      <c r="AH358" s="8" t="str">
        <f>IF('Data Transfer Inputs'!G3391="Blank","",'Data Transfer Inputs'!G3391)</f>
        <v/>
      </c>
      <c r="AI358" s="8" t="str">
        <f>IF('Data Transfer Inputs'!G3433="Blank","",'Data Transfer Inputs'!G3433)</f>
        <v/>
      </c>
      <c r="AJ358" s="8" t="str">
        <f>IF('Data Transfer Inputs'!G3474="Blank","",'Data Transfer Inputs'!G3474)</f>
        <v/>
      </c>
      <c r="AK358" s="8" t="str">
        <f>IF('Data Transfer Inputs'!G3516="Blank","",'Data Transfer Inputs'!G3516)</f>
        <v/>
      </c>
      <c r="AL358" s="8" t="str">
        <f>IF('Data Transfer Inputs'!G3557="Blank","",'Data Transfer Inputs'!G3557)</f>
        <v/>
      </c>
      <c r="AM358" s="8" t="str">
        <f>IF('Data Transfer Inputs'!G3599="Blank","",'Data Transfer Inputs'!G3599)</f>
        <v/>
      </c>
      <c r="AN358" s="8" t="str">
        <f>IF('Data Transfer Inputs'!G3640="Blank","",'Data Transfer Inputs'!G3640)</f>
        <v/>
      </c>
      <c r="AO358" s="8" t="str">
        <f>IF('Data Transfer Inputs'!G3682="Blank","",'Data Transfer Inputs'!G3682)</f>
        <v/>
      </c>
      <c r="AP358" s="8" t="str">
        <f>IF('Data Transfer Inputs'!G3723="Blank","",'Data Transfer Inputs'!G3723)</f>
        <v/>
      </c>
      <c r="AQ358" s="8" t="str">
        <f>IF('Data Transfer Inputs'!G3765="Blank","",'Data Transfer Inputs'!G3765)</f>
        <v/>
      </c>
      <c r="AR358" s="8" t="str">
        <f>IF('Data Transfer Inputs'!G3806="Blank","",'Data Transfer Inputs'!G3806)</f>
        <v/>
      </c>
      <c r="AS358" s="8" t="str">
        <f>IF('Data Transfer Inputs'!G3848="Blank","",'Data Transfer Inputs'!G3848)</f>
        <v/>
      </c>
      <c r="AT358" s="8" t="str">
        <f>IF('Data Transfer Inputs'!G3889="Blank","",'Data Transfer Inputs'!G3889)</f>
        <v/>
      </c>
      <c r="AU358" s="8" t="str">
        <f>IF('Data Transfer Inputs'!G3931="Blank","",'Data Transfer Inputs'!G3931)</f>
        <v/>
      </c>
      <c r="AV358" s="8" t="str">
        <f>IF('Data Transfer Inputs'!G3972="Blank","",'Data Transfer Inputs'!G3972)</f>
        <v/>
      </c>
      <c r="AW358" s="8" t="str">
        <f>IF('Data Transfer Inputs'!G4014="Blank","",'Data Transfer Inputs'!G4014)</f>
        <v/>
      </c>
      <c r="AX358" s="8" t="str">
        <f>IF('Data Transfer Inputs'!G4055="Blank","",'Data Transfer Inputs'!G4055)</f>
        <v/>
      </c>
      <c r="AY358" s="8" t="str">
        <f>IF('Data Transfer Inputs'!G4097="Blank","",'Data Transfer Inputs'!G4097)</f>
        <v/>
      </c>
      <c r="AZ358" s="8" t="str">
        <f>IF('Data Transfer Inputs'!G4138="Blank","",'Data Transfer Inputs'!G4138)</f>
        <v/>
      </c>
      <c r="BA358" s="8" t="str">
        <f>IF('Data Transfer Inputs'!G4180="Blank","",'Data Transfer Inputs'!G4180)</f>
        <v/>
      </c>
      <c r="BB358" s="8" t="str">
        <f>IF('Data Transfer Inputs'!G4221="Blank","",'Data Transfer Inputs'!G4221)</f>
        <v/>
      </c>
      <c r="BC358" s="8" t="str">
        <f>IF('Data Transfer Inputs'!G4263="Blank","",'Data Transfer Inputs'!G4263)</f>
        <v/>
      </c>
      <c r="BD358" s="8" t="str">
        <f>IF('Data Transfer Inputs'!G4304="Blank","",'Data Transfer Inputs'!G4304)</f>
        <v/>
      </c>
      <c r="BE358" s="8" t="str">
        <f>IF('Data Transfer Inputs'!G4346="Blank","",'Data Transfer Inputs'!G4346)</f>
        <v/>
      </c>
      <c r="BF358" s="8" t="str">
        <f>IF('Data Transfer Inputs'!G4387="Blank","",'Data Transfer Inputs'!G4387)</f>
        <v/>
      </c>
      <c r="BG358" s="8" t="str">
        <f>IF('Data Transfer Inputs'!G4429="Blank","",'Data Transfer Inputs'!G4429)</f>
        <v/>
      </c>
      <c r="BH358" s="8" t="str">
        <f>IF('Data Transfer Inputs'!G4470="Blank","",'Data Transfer Inputs'!G4470)</f>
        <v/>
      </c>
      <c r="BI358" s="8" t="str">
        <f>IF('Data Transfer Inputs'!G4512="Blank","",'Data Transfer Inputs'!G4512)</f>
        <v/>
      </c>
      <c r="BJ358" s="8" t="str">
        <f>IF('Data Transfer Inputs'!G4553="Blank","",'Data Transfer Inputs'!G4553)</f>
        <v/>
      </c>
      <c r="BK358" s="8" t="str">
        <f>IF('Data Transfer Inputs'!G4595="Blank","",'Data Transfer Inputs'!G4595)</f>
        <v/>
      </c>
    </row>
    <row r="359" spans="1:63" x14ac:dyDescent="0.2">
      <c r="A359" s="622" cm="1">
        <f t="array" ref="A359">IF(SUMPRODUCT(--(D359:BK359&lt;&gt;""))&gt;0,1,0)</f>
        <v>0</v>
      </c>
      <c r="B359" s="913"/>
      <c r="C359" s="1034" t="str">
        <f t="shared" si="29"/>
        <v>Comp 10</v>
      </c>
      <c r="D359" s="8" t="str">
        <f>IF('Data Transfer Inputs'!G2147="Blank","",'Data Transfer Inputs'!G2147)</f>
        <v/>
      </c>
      <c r="E359" s="8" t="str">
        <f>IF('Data Transfer Inputs'!G2189="Blank","",'Data Transfer Inputs'!G2189)</f>
        <v/>
      </c>
      <c r="F359" s="8" t="str">
        <f>IF('Data Transfer Inputs'!G2230="Blank","",'Data Transfer Inputs'!G2230)</f>
        <v/>
      </c>
      <c r="G359" s="8" t="str">
        <f>IF('Data Transfer Inputs'!G2272="Blank","",'Data Transfer Inputs'!G2272)</f>
        <v/>
      </c>
      <c r="H359" s="8" t="str">
        <f>IF('Data Transfer Inputs'!G2313="Blank","",'Data Transfer Inputs'!G2313)</f>
        <v/>
      </c>
      <c r="I359" s="8" t="str">
        <f>IF('Data Transfer Inputs'!G2355="Blank","",'Data Transfer Inputs'!G2355)</f>
        <v/>
      </c>
      <c r="J359" s="8" t="str">
        <f>IF('Data Transfer Inputs'!G2396="Blank","",'Data Transfer Inputs'!G2396)</f>
        <v/>
      </c>
      <c r="K359" s="8" t="str">
        <f>IF('Data Transfer Inputs'!G2438="Blank","",'Data Transfer Inputs'!G2438)</f>
        <v/>
      </c>
      <c r="L359" s="8" t="str">
        <f>IF('Data Transfer Inputs'!G2479="Blank","",'Data Transfer Inputs'!G2479)</f>
        <v/>
      </c>
      <c r="M359" s="8" t="str">
        <f>IF('Data Transfer Inputs'!G2521="Blank","",'Data Transfer Inputs'!G2521)</f>
        <v/>
      </c>
      <c r="N359" s="8" t="str">
        <f>IF('Data Transfer Inputs'!G2562="Blank","",'Data Transfer Inputs'!G2562)</f>
        <v/>
      </c>
      <c r="O359" s="8" t="str">
        <f>IF('Data Transfer Inputs'!G2604="Blank","",'Data Transfer Inputs'!G2604)</f>
        <v/>
      </c>
      <c r="P359" s="8" t="str">
        <f>IF('Data Transfer Inputs'!G2645="Blank","",'Data Transfer Inputs'!G2645)</f>
        <v/>
      </c>
      <c r="Q359" s="8" t="str">
        <f>IF('Data Transfer Inputs'!G2687="Blank","",'Data Transfer Inputs'!G2687)</f>
        <v/>
      </c>
      <c r="R359" s="8" t="str">
        <f>IF('Data Transfer Inputs'!G2728="Blank","",'Data Transfer Inputs'!G2728)</f>
        <v/>
      </c>
      <c r="S359" s="8" t="str">
        <f>IF('Data Transfer Inputs'!G2770="Blank","",'Data Transfer Inputs'!G2770)</f>
        <v/>
      </c>
      <c r="T359" s="8" t="str">
        <f>IF('Data Transfer Inputs'!G2811="Blank","",'Data Transfer Inputs'!G2811)</f>
        <v/>
      </c>
      <c r="U359" s="8" t="str">
        <f>IF('Data Transfer Inputs'!G2853="Blank","",'Data Transfer Inputs'!G2853)</f>
        <v/>
      </c>
      <c r="V359" s="8" t="str">
        <f>IF('Data Transfer Inputs'!G2894="Blank","",'Data Transfer Inputs'!G2894)</f>
        <v/>
      </c>
      <c r="W359" s="8" t="str">
        <f>IF('Data Transfer Inputs'!G2936="Blank","",'Data Transfer Inputs'!G2936)</f>
        <v/>
      </c>
      <c r="X359" s="8" t="str">
        <f>IF('Data Transfer Inputs'!G2977="Blank","",'Data Transfer Inputs'!G2977)</f>
        <v/>
      </c>
      <c r="Y359" s="8" t="str">
        <f>IF('Data Transfer Inputs'!G3019="Blank","",'Data Transfer Inputs'!G3019)</f>
        <v/>
      </c>
      <c r="Z359" s="8" t="str">
        <f>IF('Data Transfer Inputs'!G3060="Blank","",'Data Transfer Inputs'!G3060)</f>
        <v/>
      </c>
      <c r="AA359" s="8" t="str">
        <f>IF('Data Transfer Inputs'!G3102="Blank","",'Data Transfer Inputs'!G3102)</f>
        <v/>
      </c>
      <c r="AB359" s="8" t="str">
        <f>IF('Data Transfer Inputs'!G3143="Blank","",'Data Transfer Inputs'!G3143)</f>
        <v/>
      </c>
      <c r="AC359" s="8" t="str">
        <f>IF('Data Transfer Inputs'!G3185="Blank","",'Data Transfer Inputs'!G3185)</f>
        <v/>
      </c>
      <c r="AD359" s="8" t="str">
        <f>IF('Data Transfer Inputs'!G3226="Blank","",'Data Transfer Inputs'!G3226)</f>
        <v/>
      </c>
      <c r="AE359" s="8" t="str">
        <f>IF('Data Transfer Inputs'!G3268="Blank","",'Data Transfer Inputs'!G3268)</f>
        <v/>
      </c>
      <c r="AF359" s="8" t="str">
        <f>IF('Data Transfer Inputs'!G3309="Blank","",'Data Transfer Inputs'!G3309)</f>
        <v/>
      </c>
      <c r="AG359" s="8" t="str">
        <f>IF('Data Transfer Inputs'!G3351="Blank","",'Data Transfer Inputs'!G3351)</f>
        <v/>
      </c>
      <c r="AH359" s="8" t="str">
        <f>IF('Data Transfer Inputs'!G3392="Blank","",'Data Transfer Inputs'!G3392)</f>
        <v/>
      </c>
      <c r="AI359" s="8" t="str">
        <f>IF('Data Transfer Inputs'!G3434="Blank","",'Data Transfer Inputs'!G3434)</f>
        <v/>
      </c>
      <c r="AJ359" s="8" t="str">
        <f>IF('Data Transfer Inputs'!G3475="Blank","",'Data Transfer Inputs'!G3475)</f>
        <v/>
      </c>
      <c r="AK359" s="8" t="str">
        <f>IF('Data Transfer Inputs'!G3517="Blank","",'Data Transfer Inputs'!G3517)</f>
        <v/>
      </c>
      <c r="AL359" s="8" t="str">
        <f>IF('Data Transfer Inputs'!G3558="Blank","",'Data Transfer Inputs'!G3558)</f>
        <v/>
      </c>
      <c r="AM359" s="8" t="str">
        <f>IF('Data Transfer Inputs'!G3600="Blank","",'Data Transfer Inputs'!G3600)</f>
        <v/>
      </c>
      <c r="AN359" s="8" t="str">
        <f>IF('Data Transfer Inputs'!G3641="Blank","",'Data Transfer Inputs'!G3641)</f>
        <v/>
      </c>
      <c r="AO359" s="8" t="str">
        <f>IF('Data Transfer Inputs'!G3683="Blank","",'Data Transfer Inputs'!G3683)</f>
        <v/>
      </c>
      <c r="AP359" s="8" t="str">
        <f>IF('Data Transfer Inputs'!G3724="Blank","",'Data Transfer Inputs'!G3724)</f>
        <v/>
      </c>
      <c r="AQ359" s="8" t="str">
        <f>IF('Data Transfer Inputs'!G3766="Blank","",'Data Transfer Inputs'!G3766)</f>
        <v/>
      </c>
      <c r="AR359" s="8" t="str">
        <f>IF('Data Transfer Inputs'!G3807="Blank","",'Data Transfer Inputs'!G3807)</f>
        <v/>
      </c>
      <c r="AS359" s="8" t="str">
        <f>IF('Data Transfer Inputs'!G3849="Blank","",'Data Transfer Inputs'!G3849)</f>
        <v/>
      </c>
      <c r="AT359" s="8" t="str">
        <f>IF('Data Transfer Inputs'!G3890="Blank","",'Data Transfer Inputs'!G3890)</f>
        <v/>
      </c>
      <c r="AU359" s="8" t="str">
        <f>IF('Data Transfer Inputs'!G3932="Blank","",'Data Transfer Inputs'!G3932)</f>
        <v/>
      </c>
      <c r="AV359" s="8" t="str">
        <f>IF('Data Transfer Inputs'!G3973="Blank","",'Data Transfer Inputs'!G3973)</f>
        <v/>
      </c>
      <c r="AW359" s="8" t="str">
        <f>IF('Data Transfer Inputs'!G4015="Blank","",'Data Transfer Inputs'!G4015)</f>
        <v/>
      </c>
      <c r="AX359" s="8" t="str">
        <f>IF('Data Transfer Inputs'!G4056="Blank","",'Data Transfer Inputs'!G4056)</f>
        <v/>
      </c>
      <c r="AY359" s="8" t="str">
        <f>IF('Data Transfer Inputs'!G4098="Blank","",'Data Transfer Inputs'!G4098)</f>
        <v/>
      </c>
      <c r="AZ359" s="8" t="str">
        <f>IF('Data Transfer Inputs'!G4139="Blank","",'Data Transfer Inputs'!G4139)</f>
        <v/>
      </c>
      <c r="BA359" s="8" t="str">
        <f>IF('Data Transfer Inputs'!G4181="Blank","",'Data Transfer Inputs'!G4181)</f>
        <v/>
      </c>
      <c r="BB359" s="8" t="str">
        <f>IF('Data Transfer Inputs'!G4222="Blank","",'Data Transfer Inputs'!G4222)</f>
        <v/>
      </c>
      <c r="BC359" s="8" t="str">
        <f>IF('Data Transfer Inputs'!G4264="Blank","",'Data Transfer Inputs'!G4264)</f>
        <v/>
      </c>
      <c r="BD359" s="8" t="str">
        <f>IF('Data Transfer Inputs'!G4305="Blank","",'Data Transfer Inputs'!G4305)</f>
        <v/>
      </c>
      <c r="BE359" s="8" t="str">
        <f>IF('Data Transfer Inputs'!G4347="Blank","",'Data Transfer Inputs'!G4347)</f>
        <v/>
      </c>
      <c r="BF359" s="8" t="str">
        <f>IF('Data Transfer Inputs'!G4388="Blank","",'Data Transfer Inputs'!G4388)</f>
        <v/>
      </c>
      <c r="BG359" s="8" t="str">
        <f>IF('Data Transfer Inputs'!G4430="Blank","",'Data Transfer Inputs'!G4430)</f>
        <v/>
      </c>
      <c r="BH359" s="8" t="str">
        <f>IF('Data Transfer Inputs'!G4471="Blank","",'Data Transfer Inputs'!G4471)</f>
        <v/>
      </c>
      <c r="BI359" s="8" t="str">
        <f>IF('Data Transfer Inputs'!G4513="Blank","",'Data Transfer Inputs'!G4513)</f>
        <v/>
      </c>
      <c r="BJ359" s="8" t="str">
        <f>IF('Data Transfer Inputs'!G4554="Blank","",'Data Transfer Inputs'!G4554)</f>
        <v/>
      </c>
      <c r="BK359" s="8" t="str">
        <f>IF('Data Transfer Inputs'!G4596="Blank","",'Data Transfer Inputs'!G4596)</f>
        <v/>
      </c>
    </row>
    <row r="360" spans="1:63" x14ac:dyDescent="0.2">
      <c r="A360" s="622" cm="1">
        <f t="array" ref="A360">IF(SUMPRODUCT(--(D360:BK360&lt;&gt;""))&gt;0,1,0)</f>
        <v>0</v>
      </c>
      <c r="B360" s="913"/>
      <c r="C360" s="1034" t="str">
        <f t="shared" si="29"/>
        <v>Comp 11</v>
      </c>
      <c r="D360" s="8" t="str">
        <f>IF('Data Transfer Inputs'!G2148="Blank","",'Data Transfer Inputs'!G2148)</f>
        <v/>
      </c>
      <c r="E360" s="8" t="str">
        <f>IF('Data Transfer Inputs'!G2190="Blank","",'Data Transfer Inputs'!G2190)</f>
        <v/>
      </c>
      <c r="F360" s="8" t="str">
        <f>IF('Data Transfer Inputs'!G2231="Blank","",'Data Transfer Inputs'!G2231)</f>
        <v/>
      </c>
      <c r="G360" s="8" t="str">
        <f>IF('Data Transfer Inputs'!G2273="Blank","",'Data Transfer Inputs'!G2273)</f>
        <v/>
      </c>
      <c r="H360" s="8" t="str">
        <f>IF('Data Transfer Inputs'!G2314="Blank","",'Data Transfer Inputs'!G2314)</f>
        <v/>
      </c>
      <c r="I360" s="8" t="str">
        <f>IF('Data Transfer Inputs'!G2356="Blank","",'Data Transfer Inputs'!G2356)</f>
        <v/>
      </c>
      <c r="J360" s="8" t="str">
        <f>IF('Data Transfer Inputs'!G2397="Blank","",'Data Transfer Inputs'!G2397)</f>
        <v/>
      </c>
      <c r="K360" s="8" t="str">
        <f>IF('Data Transfer Inputs'!G2439="Blank","",'Data Transfer Inputs'!G2439)</f>
        <v/>
      </c>
      <c r="L360" s="8" t="str">
        <f>IF('Data Transfer Inputs'!G2480="Blank","",'Data Transfer Inputs'!G2480)</f>
        <v/>
      </c>
      <c r="M360" s="8" t="str">
        <f>IF('Data Transfer Inputs'!G2522="Blank","",'Data Transfer Inputs'!G2522)</f>
        <v/>
      </c>
      <c r="N360" s="8" t="str">
        <f>IF('Data Transfer Inputs'!G2563="Blank","",'Data Transfer Inputs'!G2563)</f>
        <v/>
      </c>
      <c r="O360" s="8" t="str">
        <f>IF('Data Transfer Inputs'!G2605="Blank","",'Data Transfer Inputs'!G2605)</f>
        <v/>
      </c>
      <c r="P360" s="8" t="str">
        <f>IF('Data Transfer Inputs'!G2646="Blank","",'Data Transfer Inputs'!G2646)</f>
        <v/>
      </c>
      <c r="Q360" s="8" t="str">
        <f>IF('Data Transfer Inputs'!G2688="Blank","",'Data Transfer Inputs'!G2688)</f>
        <v/>
      </c>
      <c r="R360" s="8" t="str">
        <f>IF('Data Transfer Inputs'!G2729="Blank","",'Data Transfer Inputs'!G2729)</f>
        <v/>
      </c>
      <c r="S360" s="8" t="str">
        <f>IF('Data Transfer Inputs'!G2771="Blank","",'Data Transfer Inputs'!G2771)</f>
        <v/>
      </c>
      <c r="T360" s="8" t="str">
        <f>IF('Data Transfer Inputs'!G2812="Blank","",'Data Transfer Inputs'!G2812)</f>
        <v/>
      </c>
      <c r="U360" s="8" t="str">
        <f>IF('Data Transfer Inputs'!G2854="Blank","",'Data Transfer Inputs'!G2854)</f>
        <v/>
      </c>
      <c r="V360" s="8" t="str">
        <f>IF('Data Transfer Inputs'!G2895="Blank","",'Data Transfer Inputs'!G2895)</f>
        <v/>
      </c>
      <c r="W360" s="8" t="str">
        <f>IF('Data Transfer Inputs'!G2937="Blank","",'Data Transfer Inputs'!G2937)</f>
        <v/>
      </c>
      <c r="X360" s="8" t="str">
        <f>IF('Data Transfer Inputs'!G2978="Blank","",'Data Transfer Inputs'!G2978)</f>
        <v/>
      </c>
      <c r="Y360" s="8" t="str">
        <f>IF('Data Transfer Inputs'!G3020="Blank","",'Data Transfer Inputs'!G3020)</f>
        <v/>
      </c>
      <c r="Z360" s="8" t="str">
        <f>IF('Data Transfer Inputs'!G3061="Blank","",'Data Transfer Inputs'!G3061)</f>
        <v/>
      </c>
      <c r="AA360" s="8" t="str">
        <f>IF('Data Transfer Inputs'!G3103="Blank","",'Data Transfer Inputs'!G3103)</f>
        <v/>
      </c>
      <c r="AB360" s="8" t="str">
        <f>IF('Data Transfer Inputs'!G3144="Blank","",'Data Transfer Inputs'!G3144)</f>
        <v/>
      </c>
      <c r="AC360" s="8" t="str">
        <f>IF('Data Transfer Inputs'!G3186="Blank","",'Data Transfer Inputs'!G3186)</f>
        <v/>
      </c>
      <c r="AD360" s="8" t="str">
        <f>IF('Data Transfer Inputs'!G3227="Blank","",'Data Transfer Inputs'!G3227)</f>
        <v/>
      </c>
      <c r="AE360" s="8" t="str">
        <f>IF('Data Transfer Inputs'!G3269="Blank","",'Data Transfer Inputs'!G3269)</f>
        <v/>
      </c>
      <c r="AF360" s="8" t="str">
        <f>IF('Data Transfer Inputs'!G3310="Blank","",'Data Transfer Inputs'!G3310)</f>
        <v/>
      </c>
      <c r="AG360" s="8" t="str">
        <f>IF('Data Transfer Inputs'!G3352="Blank","",'Data Transfer Inputs'!G3352)</f>
        <v/>
      </c>
      <c r="AH360" s="8" t="str">
        <f>IF('Data Transfer Inputs'!G3393="Blank","",'Data Transfer Inputs'!G3393)</f>
        <v/>
      </c>
      <c r="AI360" s="8" t="str">
        <f>IF('Data Transfer Inputs'!G3435="Blank","",'Data Transfer Inputs'!G3435)</f>
        <v/>
      </c>
      <c r="AJ360" s="8" t="str">
        <f>IF('Data Transfer Inputs'!G3476="Blank","",'Data Transfer Inputs'!G3476)</f>
        <v/>
      </c>
      <c r="AK360" s="8" t="str">
        <f>IF('Data Transfer Inputs'!G3518="Blank","",'Data Transfer Inputs'!G3518)</f>
        <v/>
      </c>
      <c r="AL360" s="8" t="str">
        <f>IF('Data Transfer Inputs'!G3559="Blank","",'Data Transfer Inputs'!G3559)</f>
        <v/>
      </c>
      <c r="AM360" s="8" t="str">
        <f>IF('Data Transfer Inputs'!G3601="Blank","",'Data Transfer Inputs'!G3601)</f>
        <v/>
      </c>
      <c r="AN360" s="8" t="str">
        <f>IF('Data Transfer Inputs'!G3642="Blank","",'Data Transfer Inputs'!G3642)</f>
        <v/>
      </c>
      <c r="AO360" s="8" t="str">
        <f>IF('Data Transfer Inputs'!G3684="Blank","",'Data Transfer Inputs'!G3684)</f>
        <v/>
      </c>
      <c r="AP360" s="8" t="str">
        <f>IF('Data Transfer Inputs'!G3725="Blank","",'Data Transfer Inputs'!G3725)</f>
        <v/>
      </c>
      <c r="AQ360" s="8" t="str">
        <f>IF('Data Transfer Inputs'!G3767="Blank","",'Data Transfer Inputs'!G3767)</f>
        <v/>
      </c>
      <c r="AR360" s="8" t="str">
        <f>IF('Data Transfer Inputs'!G3808="Blank","",'Data Transfer Inputs'!G3808)</f>
        <v/>
      </c>
      <c r="AS360" s="8" t="str">
        <f>IF('Data Transfer Inputs'!G3850="Blank","",'Data Transfer Inputs'!G3850)</f>
        <v/>
      </c>
      <c r="AT360" s="8" t="str">
        <f>IF('Data Transfer Inputs'!G3891="Blank","",'Data Transfer Inputs'!G3891)</f>
        <v/>
      </c>
      <c r="AU360" s="8" t="str">
        <f>IF('Data Transfer Inputs'!G3933="Blank","",'Data Transfer Inputs'!G3933)</f>
        <v/>
      </c>
      <c r="AV360" s="8" t="str">
        <f>IF('Data Transfer Inputs'!G3974="Blank","",'Data Transfer Inputs'!G3974)</f>
        <v/>
      </c>
      <c r="AW360" s="8" t="str">
        <f>IF('Data Transfer Inputs'!G4016="Blank","",'Data Transfer Inputs'!G4016)</f>
        <v/>
      </c>
      <c r="AX360" s="8" t="str">
        <f>IF('Data Transfer Inputs'!G4057="Blank","",'Data Transfer Inputs'!G4057)</f>
        <v/>
      </c>
      <c r="AY360" s="8" t="str">
        <f>IF('Data Transfer Inputs'!G4099="Blank","",'Data Transfer Inputs'!G4099)</f>
        <v/>
      </c>
      <c r="AZ360" s="8" t="str">
        <f>IF('Data Transfer Inputs'!G4140="Blank","",'Data Transfer Inputs'!G4140)</f>
        <v/>
      </c>
      <c r="BA360" s="8" t="str">
        <f>IF('Data Transfer Inputs'!G4182="Blank","",'Data Transfer Inputs'!G4182)</f>
        <v/>
      </c>
      <c r="BB360" s="8" t="str">
        <f>IF('Data Transfer Inputs'!G4223="Blank","",'Data Transfer Inputs'!G4223)</f>
        <v/>
      </c>
      <c r="BC360" s="8" t="str">
        <f>IF('Data Transfer Inputs'!G4265="Blank","",'Data Transfer Inputs'!G4265)</f>
        <v/>
      </c>
      <c r="BD360" s="8" t="str">
        <f>IF('Data Transfer Inputs'!G4306="Blank","",'Data Transfer Inputs'!G4306)</f>
        <v/>
      </c>
      <c r="BE360" s="8" t="str">
        <f>IF('Data Transfer Inputs'!G4348="Blank","",'Data Transfer Inputs'!G4348)</f>
        <v/>
      </c>
      <c r="BF360" s="8" t="str">
        <f>IF('Data Transfer Inputs'!G4389="Blank","",'Data Transfer Inputs'!G4389)</f>
        <v/>
      </c>
      <c r="BG360" s="8" t="str">
        <f>IF('Data Transfer Inputs'!G4431="Blank","",'Data Transfer Inputs'!G4431)</f>
        <v/>
      </c>
      <c r="BH360" s="8" t="str">
        <f>IF('Data Transfer Inputs'!G4472="Blank","",'Data Transfer Inputs'!G4472)</f>
        <v/>
      </c>
      <c r="BI360" s="8" t="str">
        <f>IF('Data Transfer Inputs'!G4514="Blank","",'Data Transfer Inputs'!G4514)</f>
        <v/>
      </c>
      <c r="BJ360" s="8" t="str">
        <f>IF('Data Transfer Inputs'!G4555="Blank","",'Data Transfer Inputs'!G4555)</f>
        <v/>
      </c>
      <c r="BK360" s="8" t="str">
        <f>IF('Data Transfer Inputs'!G4597="Blank","",'Data Transfer Inputs'!G4597)</f>
        <v/>
      </c>
    </row>
    <row r="361" spans="1:63" x14ac:dyDescent="0.2">
      <c r="A361" s="622" cm="1">
        <f t="array" ref="A361">IF(SUMPRODUCT(--(D361:BK361&lt;&gt;""))&gt;0,1,0)</f>
        <v>0</v>
      </c>
      <c r="B361" s="913"/>
      <c r="C361" s="1034" t="str">
        <f t="shared" si="29"/>
        <v>Comp 12</v>
      </c>
      <c r="D361" s="8" t="str">
        <f>IF('Data Transfer Inputs'!G2149="Blank","",'Data Transfer Inputs'!G2149)</f>
        <v/>
      </c>
      <c r="E361" s="8" t="str">
        <f>IF('Data Transfer Inputs'!G2191="Blank","",'Data Transfer Inputs'!G2191)</f>
        <v/>
      </c>
      <c r="F361" s="8" t="str">
        <f>IF('Data Transfer Inputs'!G2232="Blank","",'Data Transfer Inputs'!G2232)</f>
        <v/>
      </c>
      <c r="G361" s="8" t="str">
        <f>IF('Data Transfer Inputs'!G2274="Blank","",'Data Transfer Inputs'!G2274)</f>
        <v/>
      </c>
      <c r="H361" s="8" t="str">
        <f>IF('Data Transfer Inputs'!G2315="Blank","",'Data Transfer Inputs'!G2315)</f>
        <v/>
      </c>
      <c r="I361" s="8" t="str">
        <f>IF('Data Transfer Inputs'!G2357="Blank","",'Data Transfer Inputs'!G2357)</f>
        <v/>
      </c>
      <c r="J361" s="8" t="str">
        <f>IF('Data Transfer Inputs'!G2398="Blank","",'Data Transfer Inputs'!G2398)</f>
        <v/>
      </c>
      <c r="K361" s="8" t="str">
        <f>IF('Data Transfer Inputs'!G2440="Blank","",'Data Transfer Inputs'!G2440)</f>
        <v/>
      </c>
      <c r="L361" s="8" t="str">
        <f>IF('Data Transfer Inputs'!G2481="Blank","",'Data Transfer Inputs'!G2481)</f>
        <v/>
      </c>
      <c r="M361" s="8" t="str">
        <f>IF('Data Transfer Inputs'!G2523="Blank","",'Data Transfer Inputs'!G2523)</f>
        <v/>
      </c>
      <c r="N361" s="8" t="str">
        <f>IF('Data Transfer Inputs'!G2564="Blank","",'Data Transfer Inputs'!G2564)</f>
        <v/>
      </c>
      <c r="O361" s="8" t="str">
        <f>IF('Data Transfer Inputs'!G2606="Blank","",'Data Transfer Inputs'!G2606)</f>
        <v/>
      </c>
      <c r="P361" s="8" t="str">
        <f>IF('Data Transfer Inputs'!G2647="Blank","",'Data Transfer Inputs'!G2647)</f>
        <v/>
      </c>
      <c r="Q361" s="8" t="str">
        <f>IF('Data Transfer Inputs'!G2689="Blank","",'Data Transfer Inputs'!G2689)</f>
        <v/>
      </c>
      <c r="R361" s="8" t="str">
        <f>IF('Data Transfer Inputs'!G2730="Blank","",'Data Transfer Inputs'!G2730)</f>
        <v/>
      </c>
      <c r="S361" s="8" t="str">
        <f>IF('Data Transfer Inputs'!G2772="Blank","",'Data Transfer Inputs'!G2772)</f>
        <v/>
      </c>
      <c r="T361" s="8" t="str">
        <f>IF('Data Transfer Inputs'!G2813="Blank","",'Data Transfer Inputs'!G2813)</f>
        <v/>
      </c>
      <c r="U361" s="8" t="str">
        <f>IF('Data Transfer Inputs'!G2855="Blank","",'Data Transfer Inputs'!G2855)</f>
        <v/>
      </c>
      <c r="V361" s="8" t="str">
        <f>IF('Data Transfer Inputs'!G2896="Blank","",'Data Transfer Inputs'!G2896)</f>
        <v/>
      </c>
      <c r="W361" s="8" t="str">
        <f>IF('Data Transfer Inputs'!G2938="Blank","",'Data Transfer Inputs'!G2938)</f>
        <v/>
      </c>
      <c r="X361" s="8" t="str">
        <f>IF('Data Transfer Inputs'!G2979="Blank","",'Data Transfer Inputs'!G2979)</f>
        <v/>
      </c>
      <c r="Y361" s="8" t="str">
        <f>IF('Data Transfer Inputs'!G3021="Blank","",'Data Transfer Inputs'!G3021)</f>
        <v/>
      </c>
      <c r="Z361" s="8" t="str">
        <f>IF('Data Transfer Inputs'!G3062="Blank","",'Data Transfer Inputs'!G3062)</f>
        <v/>
      </c>
      <c r="AA361" s="8" t="str">
        <f>IF('Data Transfer Inputs'!G3104="Blank","",'Data Transfer Inputs'!G3104)</f>
        <v/>
      </c>
      <c r="AB361" s="8" t="str">
        <f>IF('Data Transfer Inputs'!G3145="Blank","",'Data Transfer Inputs'!G3145)</f>
        <v/>
      </c>
      <c r="AC361" s="8" t="str">
        <f>IF('Data Transfer Inputs'!G3187="Blank","",'Data Transfer Inputs'!G3187)</f>
        <v/>
      </c>
      <c r="AD361" s="8" t="str">
        <f>IF('Data Transfer Inputs'!G3228="Blank","",'Data Transfer Inputs'!G3228)</f>
        <v/>
      </c>
      <c r="AE361" s="8" t="str">
        <f>IF('Data Transfer Inputs'!G3270="Blank","",'Data Transfer Inputs'!G3270)</f>
        <v/>
      </c>
      <c r="AF361" s="8" t="str">
        <f>IF('Data Transfer Inputs'!G3311="Blank","",'Data Transfer Inputs'!G3311)</f>
        <v/>
      </c>
      <c r="AG361" s="8" t="str">
        <f>IF('Data Transfer Inputs'!G3353="Blank","",'Data Transfer Inputs'!G3353)</f>
        <v/>
      </c>
      <c r="AH361" s="8" t="str">
        <f>IF('Data Transfer Inputs'!G3394="Blank","",'Data Transfer Inputs'!G3394)</f>
        <v/>
      </c>
      <c r="AI361" s="8" t="str">
        <f>IF('Data Transfer Inputs'!G3436="Blank","",'Data Transfer Inputs'!G3436)</f>
        <v/>
      </c>
      <c r="AJ361" s="8" t="str">
        <f>IF('Data Transfer Inputs'!G3477="Blank","",'Data Transfer Inputs'!G3477)</f>
        <v/>
      </c>
      <c r="AK361" s="8" t="str">
        <f>IF('Data Transfer Inputs'!G3519="Blank","",'Data Transfer Inputs'!G3519)</f>
        <v/>
      </c>
      <c r="AL361" s="8" t="str">
        <f>IF('Data Transfer Inputs'!G3560="Blank","",'Data Transfer Inputs'!G3560)</f>
        <v/>
      </c>
      <c r="AM361" s="8" t="str">
        <f>IF('Data Transfer Inputs'!G3602="Blank","",'Data Transfer Inputs'!G3602)</f>
        <v/>
      </c>
      <c r="AN361" s="8" t="str">
        <f>IF('Data Transfer Inputs'!G3643="Blank","",'Data Transfer Inputs'!G3643)</f>
        <v/>
      </c>
      <c r="AO361" s="8" t="str">
        <f>IF('Data Transfer Inputs'!G3685="Blank","",'Data Transfer Inputs'!G3685)</f>
        <v/>
      </c>
      <c r="AP361" s="8" t="str">
        <f>IF('Data Transfer Inputs'!G3726="Blank","",'Data Transfer Inputs'!G3726)</f>
        <v/>
      </c>
      <c r="AQ361" s="8" t="str">
        <f>IF('Data Transfer Inputs'!G3768="Blank","",'Data Transfer Inputs'!G3768)</f>
        <v/>
      </c>
      <c r="AR361" s="8" t="str">
        <f>IF('Data Transfer Inputs'!G3809="Blank","",'Data Transfer Inputs'!G3809)</f>
        <v/>
      </c>
      <c r="AS361" s="8" t="str">
        <f>IF('Data Transfer Inputs'!G3851="Blank","",'Data Transfer Inputs'!G3851)</f>
        <v/>
      </c>
      <c r="AT361" s="8" t="str">
        <f>IF('Data Transfer Inputs'!G3892="Blank","",'Data Transfer Inputs'!G3892)</f>
        <v/>
      </c>
      <c r="AU361" s="8" t="str">
        <f>IF('Data Transfer Inputs'!G3934="Blank","",'Data Transfer Inputs'!G3934)</f>
        <v/>
      </c>
      <c r="AV361" s="8" t="str">
        <f>IF('Data Transfer Inputs'!G3975="Blank","",'Data Transfer Inputs'!G3975)</f>
        <v/>
      </c>
      <c r="AW361" s="8" t="str">
        <f>IF('Data Transfer Inputs'!G4017="Blank","",'Data Transfer Inputs'!G4017)</f>
        <v/>
      </c>
      <c r="AX361" s="8" t="str">
        <f>IF('Data Transfer Inputs'!G4058="Blank","",'Data Transfer Inputs'!G4058)</f>
        <v/>
      </c>
      <c r="AY361" s="8" t="str">
        <f>IF('Data Transfer Inputs'!G4100="Blank","",'Data Transfer Inputs'!G4100)</f>
        <v/>
      </c>
      <c r="AZ361" s="8" t="str">
        <f>IF('Data Transfer Inputs'!G4141="Blank","",'Data Transfer Inputs'!G4141)</f>
        <v/>
      </c>
      <c r="BA361" s="8" t="str">
        <f>IF('Data Transfer Inputs'!G4183="Blank","",'Data Transfer Inputs'!G4183)</f>
        <v/>
      </c>
      <c r="BB361" s="8" t="str">
        <f>IF('Data Transfer Inputs'!G4224="Blank","",'Data Transfer Inputs'!G4224)</f>
        <v/>
      </c>
      <c r="BC361" s="8" t="str">
        <f>IF('Data Transfer Inputs'!G4266="Blank","",'Data Transfer Inputs'!G4266)</f>
        <v/>
      </c>
      <c r="BD361" s="8" t="str">
        <f>IF('Data Transfer Inputs'!G4307="Blank","",'Data Transfer Inputs'!G4307)</f>
        <v/>
      </c>
      <c r="BE361" s="8" t="str">
        <f>IF('Data Transfer Inputs'!G4349="Blank","",'Data Transfer Inputs'!G4349)</f>
        <v/>
      </c>
      <c r="BF361" s="8" t="str">
        <f>IF('Data Transfer Inputs'!G4390="Blank","",'Data Transfer Inputs'!G4390)</f>
        <v/>
      </c>
      <c r="BG361" s="8" t="str">
        <f>IF('Data Transfer Inputs'!G4432="Blank","",'Data Transfer Inputs'!G4432)</f>
        <v/>
      </c>
      <c r="BH361" s="8" t="str">
        <f>IF('Data Transfer Inputs'!G4473="Blank","",'Data Transfer Inputs'!G4473)</f>
        <v/>
      </c>
      <c r="BI361" s="8" t="str">
        <f>IF('Data Transfer Inputs'!G4515="Blank","",'Data Transfer Inputs'!G4515)</f>
        <v/>
      </c>
      <c r="BJ361" s="8" t="str">
        <f>IF('Data Transfer Inputs'!G4556="Blank","",'Data Transfer Inputs'!G4556)</f>
        <v/>
      </c>
      <c r="BK361" s="8" t="str">
        <f>IF('Data Transfer Inputs'!G4598="Blank","",'Data Transfer Inputs'!G4598)</f>
        <v/>
      </c>
    </row>
    <row r="362" spans="1:63" x14ac:dyDescent="0.2">
      <c r="A362" s="622" cm="1">
        <f t="array" ref="A362">IF(SUMPRODUCT(--(D362:BK362&lt;&gt;""))&gt;0,1,0)</f>
        <v>0</v>
      </c>
      <c r="B362" s="913"/>
      <c r="C362" s="1034" t="str">
        <f t="shared" si="29"/>
        <v>Comp 13</v>
      </c>
      <c r="D362" s="8" t="str">
        <f>IF('Data Transfer Inputs'!G2150="Blank","",'Data Transfer Inputs'!G2150)</f>
        <v/>
      </c>
      <c r="E362" s="8" t="str">
        <f>IF('Data Transfer Inputs'!G2192="Blank","",'Data Transfer Inputs'!G2192)</f>
        <v/>
      </c>
      <c r="F362" s="8" t="str">
        <f>IF('Data Transfer Inputs'!G2233="Blank","",'Data Transfer Inputs'!G2233)</f>
        <v/>
      </c>
      <c r="G362" s="8" t="str">
        <f>IF('Data Transfer Inputs'!G2275="Blank","",'Data Transfer Inputs'!G2275)</f>
        <v/>
      </c>
      <c r="H362" s="8" t="str">
        <f>IF('Data Transfer Inputs'!G2316="Blank","",'Data Transfer Inputs'!G2316)</f>
        <v/>
      </c>
      <c r="I362" s="8" t="str">
        <f>IF('Data Transfer Inputs'!G2358="Blank","",'Data Transfer Inputs'!G2358)</f>
        <v/>
      </c>
      <c r="J362" s="8" t="str">
        <f>IF('Data Transfer Inputs'!G2399="Blank","",'Data Transfer Inputs'!G2399)</f>
        <v/>
      </c>
      <c r="K362" s="8" t="str">
        <f>IF('Data Transfer Inputs'!G2441="Blank","",'Data Transfer Inputs'!G2441)</f>
        <v/>
      </c>
      <c r="L362" s="8" t="str">
        <f>IF('Data Transfer Inputs'!G2482="Blank","",'Data Transfer Inputs'!G2482)</f>
        <v/>
      </c>
      <c r="M362" s="8" t="str">
        <f>IF('Data Transfer Inputs'!G2524="Blank","",'Data Transfer Inputs'!G2524)</f>
        <v/>
      </c>
      <c r="N362" s="8" t="str">
        <f>IF('Data Transfer Inputs'!G2565="Blank","",'Data Transfer Inputs'!G2565)</f>
        <v/>
      </c>
      <c r="O362" s="8" t="str">
        <f>IF('Data Transfer Inputs'!G2607="Blank","",'Data Transfer Inputs'!G2607)</f>
        <v/>
      </c>
      <c r="P362" s="8" t="str">
        <f>IF('Data Transfer Inputs'!G2648="Blank","",'Data Transfer Inputs'!G2648)</f>
        <v/>
      </c>
      <c r="Q362" s="8" t="str">
        <f>IF('Data Transfer Inputs'!G2690="Blank","",'Data Transfer Inputs'!G2690)</f>
        <v/>
      </c>
      <c r="R362" s="8" t="str">
        <f>IF('Data Transfer Inputs'!G2731="Blank","",'Data Transfer Inputs'!G2731)</f>
        <v/>
      </c>
      <c r="S362" s="8" t="str">
        <f>IF('Data Transfer Inputs'!G2773="Blank","",'Data Transfer Inputs'!G2773)</f>
        <v/>
      </c>
      <c r="T362" s="8" t="str">
        <f>IF('Data Transfer Inputs'!G2814="Blank","",'Data Transfer Inputs'!G2814)</f>
        <v/>
      </c>
      <c r="U362" s="8" t="str">
        <f>IF('Data Transfer Inputs'!G2856="Blank","",'Data Transfer Inputs'!G2856)</f>
        <v/>
      </c>
      <c r="V362" s="8" t="str">
        <f>IF('Data Transfer Inputs'!G2897="Blank","",'Data Transfer Inputs'!G2897)</f>
        <v/>
      </c>
      <c r="W362" s="8" t="str">
        <f>IF('Data Transfer Inputs'!G2939="Blank","",'Data Transfer Inputs'!G2939)</f>
        <v/>
      </c>
      <c r="X362" s="8" t="str">
        <f>IF('Data Transfer Inputs'!G2980="Blank","",'Data Transfer Inputs'!G2980)</f>
        <v/>
      </c>
      <c r="Y362" s="8" t="str">
        <f>IF('Data Transfer Inputs'!G3022="Blank","",'Data Transfer Inputs'!G3022)</f>
        <v/>
      </c>
      <c r="Z362" s="8" t="str">
        <f>IF('Data Transfer Inputs'!G3063="Blank","",'Data Transfer Inputs'!G3063)</f>
        <v/>
      </c>
      <c r="AA362" s="8" t="str">
        <f>IF('Data Transfer Inputs'!G3105="Blank","",'Data Transfer Inputs'!G3105)</f>
        <v/>
      </c>
      <c r="AB362" s="8" t="str">
        <f>IF('Data Transfer Inputs'!G3146="Blank","",'Data Transfer Inputs'!G3146)</f>
        <v/>
      </c>
      <c r="AC362" s="8" t="str">
        <f>IF('Data Transfer Inputs'!G3188="Blank","",'Data Transfer Inputs'!G3188)</f>
        <v/>
      </c>
      <c r="AD362" s="8" t="str">
        <f>IF('Data Transfer Inputs'!G3229="Blank","",'Data Transfer Inputs'!G3229)</f>
        <v/>
      </c>
      <c r="AE362" s="8" t="str">
        <f>IF('Data Transfer Inputs'!G3271="Blank","",'Data Transfer Inputs'!G3271)</f>
        <v/>
      </c>
      <c r="AF362" s="8" t="str">
        <f>IF('Data Transfer Inputs'!G3312="Blank","",'Data Transfer Inputs'!G3312)</f>
        <v/>
      </c>
      <c r="AG362" s="8" t="str">
        <f>IF('Data Transfer Inputs'!G3354="Blank","",'Data Transfer Inputs'!G3354)</f>
        <v/>
      </c>
      <c r="AH362" s="8" t="str">
        <f>IF('Data Transfer Inputs'!G3395="Blank","",'Data Transfer Inputs'!G3395)</f>
        <v/>
      </c>
      <c r="AI362" s="8" t="str">
        <f>IF('Data Transfer Inputs'!G3437="Blank","",'Data Transfer Inputs'!G3437)</f>
        <v/>
      </c>
      <c r="AJ362" s="8" t="str">
        <f>IF('Data Transfer Inputs'!G3478="Blank","",'Data Transfer Inputs'!G3478)</f>
        <v/>
      </c>
      <c r="AK362" s="8" t="str">
        <f>IF('Data Transfer Inputs'!G3520="Blank","",'Data Transfer Inputs'!G3520)</f>
        <v/>
      </c>
      <c r="AL362" s="8" t="str">
        <f>IF('Data Transfer Inputs'!G3561="Blank","",'Data Transfer Inputs'!G3561)</f>
        <v/>
      </c>
      <c r="AM362" s="8" t="str">
        <f>IF('Data Transfer Inputs'!G3603="Blank","",'Data Transfer Inputs'!G3603)</f>
        <v/>
      </c>
      <c r="AN362" s="8" t="str">
        <f>IF('Data Transfer Inputs'!G3644="Blank","",'Data Transfer Inputs'!G3644)</f>
        <v/>
      </c>
      <c r="AO362" s="8" t="str">
        <f>IF('Data Transfer Inputs'!G3686="Blank","",'Data Transfer Inputs'!G3686)</f>
        <v/>
      </c>
      <c r="AP362" s="8" t="str">
        <f>IF('Data Transfer Inputs'!G3727="Blank","",'Data Transfer Inputs'!G3727)</f>
        <v/>
      </c>
      <c r="AQ362" s="8" t="str">
        <f>IF('Data Transfer Inputs'!G3769="Blank","",'Data Transfer Inputs'!G3769)</f>
        <v/>
      </c>
      <c r="AR362" s="8" t="str">
        <f>IF('Data Transfer Inputs'!G3810="Blank","",'Data Transfer Inputs'!G3810)</f>
        <v/>
      </c>
      <c r="AS362" s="8" t="str">
        <f>IF('Data Transfer Inputs'!G3852="Blank","",'Data Transfer Inputs'!G3852)</f>
        <v/>
      </c>
      <c r="AT362" s="8" t="str">
        <f>IF('Data Transfer Inputs'!G3893="Blank","",'Data Transfer Inputs'!G3893)</f>
        <v/>
      </c>
      <c r="AU362" s="8" t="str">
        <f>IF('Data Transfer Inputs'!G3935="Blank","",'Data Transfer Inputs'!G3935)</f>
        <v/>
      </c>
      <c r="AV362" s="8" t="str">
        <f>IF('Data Transfer Inputs'!G3976="Blank","",'Data Transfer Inputs'!G3976)</f>
        <v/>
      </c>
      <c r="AW362" s="8" t="str">
        <f>IF('Data Transfer Inputs'!G4018="Blank","",'Data Transfer Inputs'!G4018)</f>
        <v/>
      </c>
      <c r="AX362" s="8" t="str">
        <f>IF('Data Transfer Inputs'!G4059="Blank","",'Data Transfer Inputs'!G4059)</f>
        <v/>
      </c>
      <c r="AY362" s="8" t="str">
        <f>IF('Data Transfer Inputs'!G4101="Blank","",'Data Transfer Inputs'!G4101)</f>
        <v/>
      </c>
      <c r="AZ362" s="8" t="str">
        <f>IF('Data Transfer Inputs'!G4142="Blank","",'Data Transfer Inputs'!G4142)</f>
        <v/>
      </c>
      <c r="BA362" s="8" t="str">
        <f>IF('Data Transfer Inputs'!G4184="Blank","",'Data Transfer Inputs'!G4184)</f>
        <v/>
      </c>
      <c r="BB362" s="8" t="str">
        <f>IF('Data Transfer Inputs'!G4225="Blank","",'Data Transfer Inputs'!G4225)</f>
        <v/>
      </c>
      <c r="BC362" s="8" t="str">
        <f>IF('Data Transfer Inputs'!G4267="Blank","",'Data Transfer Inputs'!G4267)</f>
        <v/>
      </c>
      <c r="BD362" s="8" t="str">
        <f>IF('Data Transfer Inputs'!G4308="Blank","",'Data Transfer Inputs'!G4308)</f>
        <v/>
      </c>
      <c r="BE362" s="8" t="str">
        <f>IF('Data Transfer Inputs'!G4350="Blank","",'Data Transfer Inputs'!G4350)</f>
        <v/>
      </c>
      <c r="BF362" s="8" t="str">
        <f>IF('Data Transfer Inputs'!G4391="Blank","",'Data Transfer Inputs'!G4391)</f>
        <v/>
      </c>
      <c r="BG362" s="8" t="str">
        <f>IF('Data Transfer Inputs'!G4433="Blank","",'Data Transfer Inputs'!G4433)</f>
        <v/>
      </c>
      <c r="BH362" s="8" t="str">
        <f>IF('Data Transfer Inputs'!G4474="Blank","",'Data Transfer Inputs'!G4474)</f>
        <v/>
      </c>
      <c r="BI362" s="8" t="str">
        <f>IF('Data Transfer Inputs'!G4516="Blank","",'Data Transfer Inputs'!G4516)</f>
        <v/>
      </c>
      <c r="BJ362" s="8" t="str">
        <f>IF('Data Transfer Inputs'!G4557="Blank","",'Data Transfer Inputs'!G4557)</f>
        <v/>
      </c>
      <c r="BK362" s="8" t="str">
        <f>IF('Data Transfer Inputs'!G4599="Blank","",'Data Transfer Inputs'!G4599)</f>
        <v/>
      </c>
    </row>
    <row r="363" spans="1:63" x14ac:dyDescent="0.2">
      <c r="A363" s="622" cm="1">
        <f t="array" ref="A363">IF(SUMPRODUCT(--(D363:BK363&lt;&gt;""))&gt;0,1,0)</f>
        <v>0</v>
      </c>
      <c r="B363" s="913"/>
      <c r="C363" s="1034" t="str">
        <f t="shared" si="29"/>
        <v>Comp 14</v>
      </c>
      <c r="D363" s="8" t="str">
        <f>IF('Data Transfer Inputs'!G2151="Blank","",'Data Transfer Inputs'!G2151)</f>
        <v/>
      </c>
      <c r="E363" s="8" t="str">
        <f>IF('Data Transfer Inputs'!G2193="Blank","",'Data Transfer Inputs'!G2193)</f>
        <v/>
      </c>
      <c r="F363" s="8" t="str">
        <f>IF('Data Transfer Inputs'!G2234="Blank","",'Data Transfer Inputs'!G2234)</f>
        <v/>
      </c>
      <c r="G363" s="8" t="str">
        <f>IF('Data Transfer Inputs'!G2276="Blank","",'Data Transfer Inputs'!G2276)</f>
        <v/>
      </c>
      <c r="H363" s="8" t="str">
        <f>IF('Data Transfer Inputs'!G2317="Blank","",'Data Transfer Inputs'!G2317)</f>
        <v/>
      </c>
      <c r="I363" s="8" t="str">
        <f>IF('Data Transfer Inputs'!G2359="Blank","",'Data Transfer Inputs'!G2359)</f>
        <v/>
      </c>
      <c r="J363" s="8" t="str">
        <f>IF('Data Transfer Inputs'!G2400="Blank","",'Data Transfer Inputs'!G2400)</f>
        <v/>
      </c>
      <c r="K363" s="8" t="str">
        <f>IF('Data Transfer Inputs'!G2442="Blank","",'Data Transfer Inputs'!G2442)</f>
        <v/>
      </c>
      <c r="L363" s="8" t="str">
        <f>IF('Data Transfer Inputs'!G2483="Blank","",'Data Transfer Inputs'!G2483)</f>
        <v/>
      </c>
      <c r="M363" s="8" t="str">
        <f>IF('Data Transfer Inputs'!G2525="Blank","",'Data Transfer Inputs'!G2525)</f>
        <v/>
      </c>
      <c r="N363" s="8" t="str">
        <f>IF('Data Transfer Inputs'!G2566="Blank","",'Data Transfer Inputs'!G2566)</f>
        <v/>
      </c>
      <c r="O363" s="8" t="str">
        <f>IF('Data Transfer Inputs'!G2608="Blank","",'Data Transfer Inputs'!G2608)</f>
        <v/>
      </c>
      <c r="P363" s="8" t="str">
        <f>IF('Data Transfer Inputs'!G2649="Blank","",'Data Transfer Inputs'!G2649)</f>
        <v/>
      </c>
      <c r="Q363" s="8" t="str">
        <f>IF('Data Transfer Inputs'!G2691="Blank","",'Data Transfer Inputs'!G2691)</f>
        <v/>
      </c>
      <c r="R363" s="8" t="str">
        <f>IF('Data Transfer Inputs'!G2732="Blank","",'Data Transfer Inputs'!G2732)</f>
        <v/>
      </c>
      <c r="S363" s="8" t="str">
        <f>IF('Data Transfer Inputs'!G2774="Blank","",'Data Transfer Inputs'!G2774)</f>
        <v/>
      </c>
      <c r="T363" s="8" t="str">
        <f>IF('Data Transfer Inputs'!G2815="Blank","",'Data Transfer Inputs'!G2815)</f>
        <v/>
      </c>
      <c r="U363" s="8" t="str">
        <f>IF('Data Transfer Inputs'!G2857="Blank","",'Data Transfer Inputs'!G2857)</f>
        <v/>
      </c>
      <c r="V363" s="8" t="str">
        <f>IF('Data Transfer Inputs'!G2898="Blank","",'Data Transfer Inputs'!G2898)</f>
        <v/>
      </c>
      <c r="W363" s="8" t="str">
        <f>IF('Data Transfer Inputs'!G2940="Blank","",'Data Transfer Inputs'!G2940)</f>
        <v/>
      </c>
      <c r="X363" s="8" t="str">
        <f>IF('Data Transfer Inputs'!G2981="Blank","",'Data Transfer Inputs'!G2981)</f>
        <v/>
      </c>
      <c r="Y363" s="8" t="str">
        <f>IF('Data Transfer Inputs'!G3023="Blank","",'Data Transfer Inputs'!G3023)</f>
        <v/>
      </c>
      <c r="Z363" s="8" t="str">
        <f>IF('Data Transfer Inputs'!G3064="Blank","",'Data Transfer Inputs'!G3064)</f>
        <v/>
      </c>
      <c r="AA363" s="8" t="str">
        <f>IF('Data Transfer Inputs'!G3106="Blank","",'Data Transfer Inputs'!G3106)</f>
        <v/>
      </c>
      <c r="AB363" s="8" t="str">
        <f>IF('Data Transfer Inputs'!G3147="Blank","",'Data Transfer Inputs'!G3147)</f>
        <v/>
      </c>
      <c r="AC363" s="8" t="str">
        <f>IF('Data Transfer Inputs'!G3189="Blank","",'Data Transfer Inputs'!G3189)</f>
        <v/>
      </c>
      <c r="AD363" s="8" t="str">
        <f>IF('Data Transfer Inputs'!G3230="Blank","",'Data Transfer Inputs'!G3230)</f>
        <v/>
      </c>
      <c r="AE363" s="8" t="str">
        <f>IF('Data Transfer Inputs'!G3272="Blank","",'Data Transfer Inputs'!G3272)</f>
        <v/>
      </c>
      <c r="AF363" s="8" t="str">
        <f>IF('Data Transfer Inputs'!G3313="Blank","",'Data Transfer Inputs'!G3313)</f>
        <v/>
      </c>
      <c r="AG363" s="8" t="str">
        <f>IF('Data Transfer Inputs'!G3355="Blank","",'Data Transfer Inputs'!G3355)</f>
        <v/>
      </c>
      <c r="AH363" s="8" t="str">
        <f>IF('Data Transfer Inputs'!G3396="Blank","",'Data Transfer Inputs'!G3396)</f>
        <v/>
      </c>
      <c r="AI363" s="8" t="str">
        <f>IF('Data Transfer Inputs'!G3438="Blank","",'Data Transfer Inputs'!G3438)</f>
        <v/>
      </c>
      <c r="AJ363" s="8" t="str">
        <f>IF('Data Transfer Inputs'!G3479="Blank","",'Data Transfer Inputs'!G3479)</f>
        <v/>
      </c>
      <c r="AK363" s="8" t="str">
        <f>IF('Data Transfer Inputs'!G3521="Blank","",'Data Transfer Inputs'!G3521)</f>
        <v/>
      </c>
      <c r="AL363" s="8" t="str">
        <f>IF('Data Transfer Inputs'!G3562="Blank","",'Data Transfer Inputs'!G3562)</f>
        <v/>
      </c>
      <c r="AM363" s="8" t="str">
        <f>IF('Data Transfer Inputs'!G3604="Blank","",'Data Transfer Inputs'!G3604)</f>
        <v/>
      </c>
      <c r="AN363" s="8" t="str">
        <f>IF('Data Transfer Inputs'!G3645="Blank","",'Data Transfer Inputs'!G3645)</f>
        <v/>
      </c>
      <c r="AO363" s="8" t="str">
        <f>IF('Data Transfer Inputs'!G3687="Blank","",'Data Transfer Inputs'!G3687)</f>
        <v/>
      </c>
      <c r="AP363" s="8" t="str">
        <f>IF('Data Transfer Inputs'!G3728="Blank","",'Data Transfer Inputs'!G3728)</f>
        <v/>
      </c>
      <c r="AQ363" s="8" t="str">
        <f>IF('Data Transfer Inputs'!G3770="Blank","",'Data Transfer Inputs'!G3770)</f>
        <v/>
      </c>
      <c r="AR363" s="8" t="str">
        <f>IF('Data Transfer Inputs'!G3811="Blank","",'Data Transfer Inputs'!G3811)</f>
        <v/>
      </c>
      <c r="AS363" s="8" t="str">
        <f>IF('Data Transfer Inputs'!G3853="Blank","",'Data Transfer Inputs'!G3853)</f>
        <v/>
      </c>
      <c r="AT363" s="8" t="str">
        <f>IF('Data Transfer Inputs'!G3894="Blank","",'Data Transfer Inputs'!G3894)</f>
        <v/>
      </c>
      <c r="AU363" s="8" t="str">
        <f>IF('Data Transfer Inputs'!G3936="Blank","",'Data Transfer Inputs'!G3936)</f>
        <v/>
      </c>
      <c r="AV363" s="8" t="str">
        <f>IF('Data Transfer Inputs'!G3977="Blank","",'Data Transfer Inputs'!G3977)</f>
        <v/>
      </c>
      <c r="AW363" s="8" t="str">
        <f>IF('Data Transfer Inputs'!G4019="Blank","",'Data Transfer Inputs'!G4019)</f>
        <v/>
      </c>
      <c r="AX363" s="8" t="str">
        <f>IF('Data Transfer Inputs'!G4060="Blank","",'Data Transfer Inputs'!G4060)</f>
        <v/>
      </c>
      <c r="AY363" s="8" t="str">
        <f>IF('Data Transfer Inputs'!G4102="Blank","",'Data Transfer Inputs'!G4102)</f>
        <v/>
      </c>
      <c r="AZ363" s="8" t="str">
        <f>IF('Data Transfer Inputs'!G4143="Blank","",'Data Transfer Inputs'!G4143)</f>
        <v/>
      </c>
      <c r="BA363" s="8" t="str">
        <f>IF('Data Transfer Inputs'!G4185="Blank","",'Data Transfer Inputs'!G4185)</f>
        <v/>
      </c>
      <c r="BB363" s="8" t="str">
        <f>IF('Data Transfer Inputs'!G4226="Blank","",'Data Transfer Inputs'!G4226)</f>
        <v/>
      </c>
      <c r="BC363" s="8" t="str">
        <f>IF('Data Transfer Inputs'!G4268="Blank","",'Data Transfer Inputs'!G4268)</f>
        <v/>
      </c>
      <c r="BD363" s="8" t="str">
        <f>IF('Data Transfer Inputs'!G4309="Blank","",'Data Transfer Inputs'!G4309)</f>
        <v/>
      </c>
      <c r="BE363" s="8" t="str">
        <f>IF('Data Transfer Inputs'!G4351="Blank","",'Data Transfer Inputs'!G4351)</f>
        <v/>
      </c>
      <c r="BF363" s="8" t="str">
        <f>IF('Data Transfer Inputs'!G4392="Blank","",'Data Transfer Inputs'!G4392)</f>
        <v/>
      </c>
      <c r="BG363" s="8" t="str">
        <f>IF('Data Transfer Inputs'!G4434="Blank","",'Data Transfer Inputs'!G4434)</f>
        <v/>
      </c>
      <c r="BH363" s="8" t="str">
        <f>IF('Data Transfer Inputs'!G4475="Blank","",'Data Transfer Inputs'!G4475)</f>
        <v/>
      </c>
      <c r="BI363" s="8" t="str">
        <f>IF('Data Transfer Inputs'!G4517="Blank","",'Data Transfer Inputs'!G4517)</f>
        <v/>
      </c>
      <c r="BJ363" s="8" t="str">
        <f>IF('Data Transfer Inputs'!G4558="Blank","",'Data Transfer Inputs'!G4558)</f>
        <v/>
      </c>
      <c r="BK363" s="8" t="str">
        <f>IF('Data Transfer Inputs'!G4600="Blank","",'Data Transfer Inputs'!G4600)</f>
        <v/>
      </c>
    </row>
    <row r="364" spans="1:63" x14ac:dyDescent="0.2">
      <c r="A364" s="622" cm="1">
        <f t="array" ref="A364">IF(SUMPRODUCT(--(D364:BK364&lt;&gt;""))&gt;0,1,0)</f>
        <v>0</v>
      </c>
      <c r="B364" s="913"/>
      <c r="C364" s="1034" t="str">
        <f t="shared" si="29"/>
        <v>Comp 15</v>
      </c>
      <c r="D364" s="8" t="str">
        <f>IF('Data Transfer Inputs'!G2152="Blank","",'Data Transfer Inputs'!G2152)</f>
        <v/>
      </c>
      <c r="E364" s="8" t="str">
        <f>IF('Data Transfer Inputs'!G2194="Blank","",'Data Transfer Inputs'!G2194)</f>
        <v/>
      </c>
      <c r="F364" s="8" t="str">
        <f>IF('Data Transfer Inputs'!G2235="Blank","",'Data Transfer Inputs'!G2235)</f>
        <v/>
      </c>
      <c r="G364" s="8" t="str">
        <f>IF('Data Transfer Inputs'!G2277="Blank","",'Data Transfer Inputs'!G2277)</f>
        <v/>
      </c>
      <c r="H364" s="8" t="str">
        <f>IF('Data Transfer Inputs'!G2318="Blank","",'Data Transfer Inputs'!G2318)</f>
        <v/>
      </c>
      <c r="I364" s="8" t="str">
        <f>IF('Data Transfer Inputs'!G2360="Blank","",'Data Transfer Inputs'!G2360)</f>
        <v/>
      </c>
      <c r="J364" s="8" t="str">
        <f>IF('Data Transfer Inputs'!G2401="Blank","",'Data Transfer Inputs'!G2401)</f>
        <v/>
      </c>
      <c r="K364" s="8" t="str">
        <f>IF('Data Transfer Inputs'!G2443="Blank","",'Data Transfer Inputs'!G2443)</f>
        <v/>
      </c>
      <c r="L364" s="8" t="str">
        <f>IF('Data Transfer Inputs'!G2484="Blank","",'Data Transfer Inputs'!G2484)</f>
        <v/>
      </c>
      <c r="M364" s="8" t="str">
        <f>IF('Data Transfer Inputs'!G2526="Blank","",'Data Transfer Inputs'!G2526)</f>
        <v/>
      </c>
      <c r="N364" s="8" t="str">
        <f>IF('Data Transfer Inputs'!G2567="Blank","",'Data Transfer Inputs'!G2567)</f>
        <v/>
      </c>
      <c r="O364" s="8" t="str">
        <f>IF('Data Transfer Inputs'!G2609="Blank","",'Data Transfer Inputs'!G2609)</f>
        <v/>
      </c>
      <c r="P364" s="8" t="str">
        <f>IF('Data Transfer Inputs'!G2650="Blank","",'Data Transfer Inputs'!G2650)</f>
        <v/>
      </c>
      <c r="Q364" s="8" t="str">
        <f>IF('Data Transfer Inputs'!G2692="Blank","",'Data Transfer Inputs'!G2692)</f>
        <v/>
      </c>
      <c r="R364" s="8" t="str">
        <f>IF('Data Transfer Inputs'!G2733="Blank","",'Data Transfer Inputs'!G2733)</f>
        <v/>
      </c>
      <c r="S364" s="8" t="str">
        <f>IF('Data Transfer Inputs'!G2775="Blank","",'Data Transfer Inputs'!G2775)</f>
        <v/>
      </c>
      <c r="T364" s="8" t="str">
        <f>IF('Data Transfer Inputs'!G2816="Blank","",'Data Transfer Inputs'!G2816)</f>
        <v/>
      </c>
      <c r="U364" s="8" t="str">
        <f>IF('Data Transfer Inputs'!G2858="Blank","",'Data Transfer Inputs'!G2858)</f>
        <v/>
      </c>
      <c r="V364" s="8" t="str">
        <f>IF('Data Transfer Inputs'!G2899="Blank","",'Data Transfer Inputs'!G2899)</f>
        <v/>
      </c>
      <c r="W364" s="8" t="str">
        <f>IF('Data Transfer Inputs'!G2941="Blank","",'Data Transfer Inputs'!G2941)</f>
        <v/>
      </c>
      <c r="X364" s="8" t="str">
        <f>IF('Data Transfer Inputs'!G2982="Blank","",'Data Transfer Inputs'!G2982)</f>
        <v/>
      </c>
      <c r="Y364" s="8" t="str">
        <f>IF('Data Transfer Inputs'!G3024="Blank","",'Data Transfer Inputs'!G3024)</f>
        <v/>
      </c>
      <c r="Z364" s="8" t="str">
        <f>IF('Data Transfer Inputs'!G3065="Blank","",'Data Transfer Inputs'!G3065)</f>
        <v/>
      </c>
      <c r="AA364" s="8" t="str">
        <f>IF('Data Transfer Inputs'!G3107="Blank","",'Data Transfer Inputs'!G3107)</f>
        <v/>
      </c>
      <c r="AB364" s="8" t="str">
        <f>IF('Data Transfer Inputs'!G3148="Blank","",'Data Transfer Inputs'!G3148)</f>
        <v/>
      </c>
      <c r="AC364" s="8" t="str">
        <f>IF('Data Transfer Inputs'!G3190="Blank","",'Data Transfer Inputs'!G3190)</f>
        <v/>
      </c>
      <c r="AD364" s="8" t="str">
        <f>IF('Data Transfer Inputs'!G3231="Blank","",'Data Transfer Inputs'!G3231)</f>
        <v/>
      </c>
      <c r="AE364" s="8" t="str">
        <f>IF('Data Transfer Inputs'!G3273="Blank","",'Data Transfer Inputs'!G3273)</f>
        <v/>
      </c>
      <c r="AF364" s="8" t="str">
        <f>IF('Data Transfer Inputs'!G3314="Blank","",'Data Transfer Inputs'!G3314)</f>
        <v/>
      </c>
      <c r="AG364" s="8" t="str">
        <f>IF('Data Transfer Inputs'!G3356="Blank","",'Data Transfer Inputs'!G3356)</f>
        <v/>
      </c>
      <c r="AH364" s="8" t="str">
        <f>IF('Data Transfer Inputs'!G3397="Blank","",'Data Transfer Inputs'!G3397)</f>
        <v/>
      </c>
      <c r="AI364" s="8" t="str">
        <f>IF('Data Transfer Inputs'!G3439="Blank","",'Data Transfer Inputs'!G3439)</f>
        <v/>
      </c>
      <c r="AJ364" s="8" t="str">
        <f>IF('Data Transfer Inputs'!G3480="Blank","",'Data Transfer Inputs'!G3480)</f>
        <v/>
      </c>
      <c r="AK364" s="8" t="str">
        <f>IF('Data Transfer Inputs'!G3522="Blank","",'Data Transfer Inputs'!G3522)</f>
        <v/>
      </c>
      <c r="AL364" s="8" t="str">
        <f>IF('Data Transfer Inputs'!G3563="Blank","",'Data Transfer Inputs'!G3563)</f>
        <v/>
      </c>
      <c r="AM364" s="8" t="str">
        <f>IF('Data Transfer Inputs'!G3605="Blank","",'Data Transfer Inputs'!G3605)</f>
        <v/>
      </c>
      <c r="AN364" s="8" t="str">
        <f>IF('Data Transfer Inputs'!G3646="Blank","",'Data Transfer Inputs'!G3646)</f>
        <v/>
      </c>
      <c r="AO364" s="8" t="str">
        <f>IF('Data Transfer Inputs'!G3688="Blank","",'Data Transfer Inputs'!G3688)</f>
        <v/>
      </c>
      <c r="AP364" s="8" t="str">
        <f>IF('Data Transfer Inputs'!G3729="Blank","",'Data Transfer Inputs'!G3729)</f>
        <v/>
      </c>
      <c r="AQ364" s="8" t="str">
        <f>IF('Data Transfer Inputs'!G3771="Blank","",'Data Transfer Inputs'!G3771)</f>
        <v/>
      </c>
      <c r="AR364" s="8" t="str">
        <f>IF('Data Transfer Inputs'!G3812="Blank","",'Data Transfer Inputs'!G3812)</f>
        <v/>
      </c>
      <c r="AS364" s="8" t="str">
        <f>IF('Data Transfer Inputs'!G3854="Blank","",'Data Transfer Inputs'!G3854)</f>
        <v/>
      </c>
      <c r="AT364" s="8" t="str">
        <f>IF('Data Transfer Inputs'!G3895="Blank","",'Data Transfer Inputs'!G3895)</f>
        <v/>
      </c>
      <c r="AU364" s="8" t="str">
        <f>IF('Data Transfer Inputs'!G3937="Blank","",'Data Transfer Inputs'!G3937)</f>
        <v/>
      </c>
      <c r="AV364" s="8" t="str">
        <f>IF('Data Transfer Inputs'!G3978="Blank","",'Data Transfer Inputs'!G3978)</f>
        <v/>
      </c>
      <c r="AW364" s="8" t="str">
        <f>IF('Data Transfer Inputs'!G4020="Blank","",'Data Transfer Inputs'!G4020)</f>
        <v/>
      </c>
      <c r="AX364" s="8" t="str">
        <f>IF('Data Transfer Inputs'!G4061="Blank","",'Data Transfer Inputs'!G4061)</f>
        <v/>
      </c>
      <c r="AY364" s="8" t="str">
        <f>IF('Data Transfer Inputs'!G4103="Blank","",'Data Transfer Inputs'!G4103)</f>
        <v/>
      </c>
      <c r="AZ364" s="8" t="str">
        <f>IF('Data Transfer Inputs'!G4144="Blank","",'Data Transfer Inputs'!G4144)</f>
        <v/>
      </c>
      <c r="BA364" s="8" t="str">
        <f>IF('Data Transfer Inputs'!G4186="Blank","",'Data Transfer Inputs'!G4186)</f>
        <v/>
      </c>
      <c r="BB364" s="8" t="str">
        <f>IF('Data Transfer Inputs'!G4227="Blank","",'Data Transfer Inputs'!G4227)</f>
        <v/>
      </c>
      <c r="BC364" s="8" t="str">
        <f>IF('Data Transfer Inputs'!G4269="Blank","",'Data Transfer Inputs'!G4269)</f>
        <v/>
      </c>
      <c r="BD364" s="8" t="str">
        <f>IF('Data Transfer Inputs'!G4310="Blank","",'Data Transfer Inputs'!G4310)</f>
        <v/>
      </c>
      <c r="BE364" s="8" t="str">
        <f>IF('Data Transfer Inputs'!G4352="Blank","",'Data Transfer Inputs'!G4352)</f>
        <v/>
      </c>
      <c r="BF364" s="8" t="str">
        <f>IF('Data Transfer Inputs'!G4393="Blank","",'Data Transfer Inputs'!G4393)</f>
        <v/>
      </c>
      <c r="BG364" s="8" t="str">
        <f>IF('Data Transfer Inputs'!G4435="Blank","",'Data Transfer Inputs'!G4435)</f>
        <v/>
      </c>
      <c r="BH364" s="8" t="str">
        <f>IF('Data Transfer Inputs'!G4476="Blank","",'Data Transfer Inputs'!G4476)</f>
        <v/>
      </c>
      <c r="BI364" s="8" t="str">
        <f>IF('Data Transfer Inputs'!G4518="Blank","",'Data Transfer Inputs'!G4518)</f>
        <v/>
      </c>
      <c r="BJ364" s="8" t="str">
        <f>IF('Data Transfer Inputs'!G4559="Blank","",'Data Transfer Inputs'!G4559)</f>
        <v/>
      </c>
      <c r="BK364" s="8" t="str">
        <f>IF('Data Transfer Inputs'!G4601="Blank","",'Data Transfer Inputs'!G4601)</f>
        <v/>
      </c>
    </row>
    <row r="365" spans="1:63" x14ac:dyDescent="0.2">
      <c r="A365" s="622" cm="1">
        <f t="array" ref="A365">IF(SUMPRODUCT(--(D365:BK365&lt;&gt;""))&gt;0,1,0)</f>
        <v>0</v>
      </c>
      <c r="B365" s="913"/>
      <c r="C365" s="1034" t="str">
        <f t="shared" si="29"/>
        <v>Comp 16</v>
      </c>
      <c r="D365" s="8" t="str">
        <f>IF('Data Transfer Inputs'!G2153="Blank","",'Data Transfer Inputs'!G2153)</f>
        <v/>
      </c>
      <c r="E365" s="8" t="str">
        <f>IF('Data Transfer Inputs'!G2195="Blank","",'Data Transfer Inputs'!G2195)</f>
        <v/>
      </c>
      <c r="F365" s="8" t="str">
        <f>IF('Data Transfer Inputs'!G2236="Blank","",'Data Transfer Inputs'!G2236)</f>
        <v/>
      </c>
      <c r="G365" s="8" t="str">
        <f>IF('Data Transfer Inputs'!G2278="Blank","",'Data Transfer Inputs'!G2278)</f>
        <v/>
      </c>
      <c r="H365" s="8" t="str">
        <f>IF('Data Transfer Inputs'!G2319="Blank","",'Data Transfer Inputs'!G2319)</f>
        <v/>
      </c>
      <c r="I365" s="8" t="str">
        <f>IF('Data Transfer Inputs'!G2361="Blank","",'Data Transfer Inputs'!G2361)</f>
        <v/>
      </c>
      <c r="J365" s="8" t="str">
        <f>IF('Data Transfer Inputs'!G2402="Blank","",'Data Transfer Inputs'!G2402)</f>
        <v/>
      </c>
      <c r="K365" s="8" t="str">
        <f>IF('Data Transfer Inputs'!G2444="Blank","",'Data Transfer Inputs'!G2444)</f>
        <v/>
      </c>
      <c r="L365" s="8" t="str">
        <f>IF('Data Transfer Inputs'!G2485="Blank","",'Data Transfer Inputs'!G2485)</f>
        <v/>
      </c>
      <c r="M365" s="8" t="str">
        <f>IF('Data Transfer Inputs'!G2527="Blank","",'Data Transfer Inputs'!G2527)</f>
        <v/>
      </c>
      <c r="N365" s="8" t="str">
        <f>IF('Data Transfer Inputs'!G2568="Blank","",'Data Transfer Inputs'!G2568)</f>
        <v/>
      </c>
      <c r="O365" s="8" t="str">
        <f>IF('Data Transfer Inputs'!G2610="Blank","",'Data Transfer Inputs'!G2610)</f>
        <v/>
      </c>
      <c r="P365" s="8" t="str">
        <f>IF('Data Transfer Inputs'!G2651="Blank","",'Data Transfer Inputs'!G2651)</f>
        <v/>
      </c>
      <c r="Q365" s="8" t="str">
        <f>IF('Data Transfer Inputs'!G2693="Blank","",'Data Transfer Inputs'!G2693)</f>
        <v/>
      </c>
      <c r="R365" s="8" t="str">
        <f>IF('Data Transfer Inputs'!G2734="Blank","",'Data Transfer Inputs'!G2734)</f>
        <v/>
      </c>
      <c r="S365" s="8" t="str">
        <f>IF('Data Transfer Inputs'!G2776="Blank","",'Data Transfer Inputs'!G2776)</f>
        <v/>
      </c>
      <c r="T365" s="8" t="str">
        <f>IF('Data Transfer Inputs'!G2817="Blank","",'Data Transfer Inputs'!G2817)</f>
        <v/>
      </c>
      <c r="U365" s="8" t="str">
        <f>IF('Data Transfer Inputs'!G2859="Blank","",'Data Transfer Inputs'!G2859)</f>
        <v/>
      </c>
      <c r="V365" s="8" t="str">
        <f>IF('Data Transfer Inputs'!G2900="Blank","",'Data Transfer Inputs'!G2900)</f>
        <v/>
      </c>
      <c r="W365" s="8" t="str">
        <f>IF('Data Transfer Inputs'!G2942="Blank","",'Data Transfer Inputs'!G2942)</f>
        <v/>
      </c>
      <c r="X365" s="8" t="str">
        <f>IF('Data Transfer Inputs'!G2983="Blank","",'Data Transfer Inputs'!G2983)</f>
        <v/>
      </c>
      <c r="Y365" s="8" t="str">
        <f>IF('Data Transfer Inputs'!G3025="Blank","",'Data Transfer Inputs'!G3025)</f>
        <v/>
      </c>
      <c r="Z365" s="8" t="str">
        <f>IF('Data Transfer Inputs'!G3066="Blank","",'Data Transfer Inputs'!G3066)</f>
        <v/>
      </c>
      <c r="AA365" s="8" t="str">
        <f>IF('Data Transfer Inputs'!G3108="Blank","",'Data Transfer Inputs'!G3108)</f>
        <v/>
      </c>
      <c r="AB365" s="8" t="str">
        <f>IF('Data Transfer Inputs'!G3149="Blank","",'Data Transfer Inputs'!G3149)</f>
        <v/>
      </c>
      <c r="AC365" s="8" t="str">
        <f>IF('Data Transfer Inputs'!G3191="Blank","",'Data Transfer Inputs'!G3191)</f>
        <v/>
      </c>
      <c r="AD365" s="8" t="str">
        <f>IF('Data Transfer Inputs'!G3232="Blank","",'Data Transfer Inputs'!G3232)</f>
        <v/>
      </c>
      <c r="AE365" s="8" t="str">
        <f>IF('Data Transfer Inputs'!G3274="Blank","",'Data Transfer Inputs'!G3274)</f>
        <v/>
      </c>
      <c r="AF365" s="8" t="str">
        <f>IF('Data Transfer Inputs'!G3315="Blank","",'Data Transfer Inputs'!G3315)</f>
        <v/>
      </c>
      <c r="AG365" s="8" t="str">
        <f>IF('Data Transfer Inputs'!G3357="Blank","",'Data Transfer Inputs'!G3357)</f>
        <v/>
      </c>
      <c r="AH365" s="8" t="str">
        <f>IF('Data Transfer Inputs'!G3398="Blank","",'Data Transfer Inputs'!G3398)</f>
        <v/>
      </c>
      <c r="AI365" s="8" t="str">
        <f>IF('Data Transfer Inputs'!G3440="Blank","",'Data Transfer Inputs'!G3440)</f>
        <v/>
      </c>
      <c r="AJ365" s="8" t="str">
        <f>IF('Data Transfer Inputs'!G3481="Blank","",'Data Transfer Inputs'!G3481)</f>
        <v/>
      </c>
      <c r="AK365" s="8" t="str">
        <f>IF('Data Transfer Inputs'!G3523="Blank","",'Data Transfer Inputs'!G3523)</f>
        <v/>
      </c>
      <c r="AL365" s="8" t="str">
        <f>IF('Data Transfer Inputs'!G3564="Blank","",'Data Transfer Inputs'!G3564)</f>
        <v/>
      </c>
      <c r="AM365" s="8" t="str">
        <f>IF('Data Transfer Inputs'!G3606="Blank","",'Data Transfer Inputs'!G3606)</f>
        <v/>
      </c>
      <c r="AN365" s="8" t="str">
        <f>IF('Data Transfer Inputs'!G3647="Blank","",'Data Transfer Inputs'!G3647)</f>
        <v/>
      </c>
      <c r="AO365" s="8" t="str">
        <f>IF('Data Transfer Inputs'!G3689="Blank","",'Data Transfer Inputs'!G3689)</f>
        <v/>
      </c>
      <c r="AP365" s="8" t="str">
        <f>IF('Data Transfer Inputs'!G3730="Blank","",'Data Transfer Inputs'!G3730)</f>
        <v/>
      </c>
      <c r="AQ365" s="8" t="str">
        <f>IF('Data Transfer Inputs'!G3772="Blank","",'Data Transfer Inputs'!G3772)</f>
        <v/>
      </c>
      <c r="AR365" s="8" t="str">
        <f>IF('Data Transfer Inputs'!G3813="Blank","",'Data Transfer Inputs'!G3813)</f>
        <v/>
      </c>
      <c r="AS365" s="8" t="str">
        <f>IF('Data Transfer Inputs'!G3855="Blank","",'Data Transfer Inputs'!G3855)</f>
        <v/>
      </c>
      <c r="AT365" s="8" t="str">
        <f>IF('Data Transfer Inputs'!G3896="Blank","",'Data Transfer Inputs'!G3896)</f>
        <v/>
      </c>
      <c r="AU365" s="8" t="str">
        <f>IF('Data Transfer Inputs'!G3938="Blank","",'Data Transfer Inputs'!G3938)</f>
        <v/>
      </c>
      <c r="AV365" s="8" t="str">
        <f>IF('Data Transfer Inputs'!G3979="Blank","",'Data Transfer Inputs'!G3979)</f>
        <v/>
      </c>
      <c r="AW365" s="8" t="str">
        <f>IF('Data Transfer Inputs'!G4021="Blank","",'Data Transfer Inputs'!G4021)</f>
        <v/>
      </c>
      <c r="AX365" s="8" t="str">
        <f>IF('Data Transfer Inputs'!G4062="Blank","",'Data Transfer Inputs'!G4062)</f>
        <v/>
      </c>
      <c r="AY365" s="8" t="str">
        <f>IF('Data Transfer Inputs'!G4104="Blank","",'Data Transfer Inputs'!G4104)</f>
        <v/>
      </c>
      <c r="AZ365" s="8" t="str">
        <f>IF('Data Transfer Inputs'!G4145="Blank","",'Data Transfer Inputs'!G4145)</f>
        <v/>
      </c>
      <c r="BA365" s="8" t="str">
        <f>IF('Data Transfer Inputs'!G4187="Blank","",'Data Transfer Inputs'!G4187)</f>
        <v/>
      </c>
      <c r="BB365" s="8" t="str">
        <f>IF('Data Transfer Inputs'!G4228="Blank","",'Data Transfer Inputs'!G4228)</f>
        <v/>
      </c>
      <c r="BC365" s="8" t="str">
        <f>IF('Data Transfer Inputs'!G4270="Blank","",'Data Transfer Inputs'!G4270)</f>
        <v/>
      </c>
      <c r="BD365" s="8" t="str">
        <f>IF('Data Transfer Inputs'!G4311="Blank","",'Data Transfer Inputs'!G4311)</f>
        <v/>
      </c>
      <c r="BE365" s="8" t="str">
        <f>IF('Data Transfer Inputs'!G4353="Blank","",'Data Transfer Inputs'!G4353)</f>
        <v/>
      </c>
      <c r="BF365" s="8" t="str">
        <f>IF('Data Transfer Inputs'!G4394="Blank","",'Data Transfer Inputs'!G4394)</f>
        <v/>
      </c>
      <c r="BG365" s="8" t="str">
        <f>IF('Data Transfer Inputs'!G4436="Blank","",'Data Transfer Inputs'!G4436)</f>
        <v/>
      </c>
      <c r="BH365" s="8" t="str">
        <f>IF('Data Transfer Inputs'!G4477="Blank","",'Data Transfer Inputs'!G4477)</f>
        <v/>
      </c>
      <c r="BI365" s="8" t="str">
        <f>IF('Data Transfer Inputs'!G4519="Blank","",'Data Transfer Inputs'!G4519)</f>
        <v/>
      </c>
      <c r="BJ365" s="8" t="str">
        <f>IF('Data Transfer Inputs'!G4560="Blank","",'Data Transfer Inputs'!G4560)</f>
        <v/>
      </c>
      <c r="BK365" s="8" t="str">
        <f>IF('Data Transfer Inputs'!G4602="Blank","",'Data Transfer Inputs'!G4602)</f>
        <v/>
      </c>
    </row>
    <row r="366" spans="1:63" x14ac:dyDescent="0.2">
      <c r="A366" s="622" cm="1">
        <f t="array" ref="A366">IF(SUMPRODUCT(--(D366:BK366&lt;&gt;""))&gt;0,1,0)</f>
        <v>0</v>
      </c>
      <c r="B366" s="913"/>
      <c r="C366" s="1034" t="str">
        <f t="shared" si="29"/>
        <v>Comp 17</v>
      </c>
      <c r="D366" s="8" t="str">
        <f>IF('Data Transfer Inputs'!G2154="Blank","",'Data Transfer Inputs'!G2154)</f>
        <v/>
      </c>
      <c r="E366" s="8" t="str">
        <f>IF('Data Transfer Inputs'!G2196="Blank","",'Data Transfer Inputs'!G2196)</f>
        <v/>
      </c>
      <c r="F366" s="8" t="str">
        <f>IF('Data Transfer Inputs'!G2237="Blank","",'Data Transfer Inputs'!G2237)</f>
        <v/>
      </c>
      <c r="G366" s="8" t="str">
        <f>IF('Data Transfer Inputs'!G2279="Blank","",'Data Transfer Inputs'!G2279)</f>
        <v/>
      </c>
      <c r="H366" s="8" t="str">
        <f>IF('Data Transfer Inputs'!G2320="Blank","",'Data Transfer Inputs'!G2320)</f>
        <v/>
      </c>
      <c r="I366" s="8" t="str">
        <f>IF('Data Transfer Inputs'!G2362="Blank","",'Data Transfer Inputs'!G2362)</f>
        <v/>
      </c>
      <c r="J366" s="8" t="str">
        <f>IF('Data Transfer Inputs'!G2403="Blank","",'Data Transfer Inputs'!G2403)</f>
        <v/>
      </c>
      <c r="K366" s="8" t="str">
        <f>IF('Data Transfer Inputs'!G2445="Blank","",'Data Transfer Inputs'!G2445)</f>
        <v/>
      </c>
      <c r="L366" s="8" t="str">
        <f>IF('Data Transfer Inputs'!G2486="Blank","",'Data Transfer Inputs'!G2486)</f>
        <v/>
      </c>
      <c r="M366" s="8" t="str">
        <f>IF('Data Transfer Inputs'!G2528="Blank","",'Data Transfer Inputs'!G2528)</f>
        <v/>
      </c>
      <c r="N366" s="8" t="str">
        <f>IF('Data Transfer Inputs'!G2569="Blank","",'Data Transfer Inputs'!G2569)</f>
        <v/>
      </c>
      <c r="O366" s="8" t="str">
        <f>IF('Data Transfer Inputs'!G2611="Blank","",'Data Transfer Inputs'!G2611)</f>
        <v/>
      </c>
      <c r="P366" s="8" t="str">
        <f>IF('Data Transfer Inputs'!G2652="Blank","",'Data Transfer Inputs'!G2652)</f>
        <v/>
      </c>
      <c r="Q366" s="8" t="str">
        <f>IF('Data Transfer Inputs'!G2694="Blank","",'Data Transfer Inputs'!G2694)</f>
        <v/>
      </c>
      <c r="R366" s="8" t="str">
        <f>IF('Data Transfer Inputs'!G2735="Blank","",'Data Transfer Inputs'!G2735)</f>
        <v/>
      </c>
      <c r="S366" s="8" t="str">
        <f>IF('Data Transfer Inputs'!G2777="Blank","",'Data Transfer Inputs'!G2777)</f>
        <v/>
      </c>
      <c r="T366" s="8" t="str">
        <f>IF('Data Transfer Inputs'!G2818="Blank","",'Data Transfer Inputs'!G2818)</f>
        <v/>
      </c>
      <c r="U366" s="8" t="str">
        <f>IF('Data Transfer Inputs'!G2860="Blank","",'Data Transfer Inputs'!G2860)</f>
        <v/>
      </c>
      <c r="V366" s="8" t="str">
        <f>IF('Data Transfer Inputs'!G2901="Blank","",'Data Transfer Inputs'!G2901)</f>
        <v/>
      </c>
      <c r="W366" s="8" t="str">
        <f>IF('Data Transfer Inputs'!G2943="Blank","",'Data Transfer Inputs'!G2943)</f>
        <v/>
      </c>
      <c r="X366" s="8" t="str">
        <f>IF('Data Transfer Inputs'!G2984="Blank","",'Data Transfer Inputs'!G2984)</f>
        <v/>
      </c>
      <c r="Y366" s="8" t="str">
        <f>IF('Data Transfer Inputs'!G3026="Blank","",'Data Transfer Inputs'!G3026)</f>
        <v/>
      </c>
      <c r="Z366" s="8" t="str">
        <f>IF('Data Transfer Inputs'!G3067="Blank","",'Data Transfer Inputs'!G3067)</f>
        <v/>
      </c>
      <c r="AA366" s="8" t="str">
        <f>IF('Data Transfer Inputs'!G3109="Blank","",'Data Transfer Inputs'!G3109)</f>
        <v/>
      </c>
      <c r="AB366" s="8" t="str">
        <f>IF('Data Transfer Inputs'!G3150="Blank","",'Data Transfer Inputs'!G3150)</f>
        <v/>
      </c>
      <c r="AC366" s="8" t="str">
        <f>IF('Data Transfer Inputs'!G3192="Blank","",'Data Transfer Inputs'!G3192)</f>
        <v/>
      </c>
      <c r="AD366" s="8" t="str">
        <f>IF('Data Transfer Inputs'!G3233="Blank","",'Data Transfer Inputs'!G3233)</f>
        <v/>
      </c>
      <c r="AE366" s="8" t="str">
        <f>IF('Data Transfer Inputs'!G3275="Blank","",'Data Transfer Inputs'!G3275)</f>
        <v/>
      </c>
      <c r="AF366" s="8" t="str">
        <f>IF('Data Transfer Inputs'!G3316="Blank","",'Data Transfer Inputs'!G3316)</f>
        <v/>
      </c>
      <c r="AG366" s="8" t="str">
        <f>IF('Data Transfer Inputs'!G3358="Blank","",'Data Transfer Inputs'!G3358)</f>
        <v/>
      </c>
      <c r="AH366" s="8" t="str">
        <f>IF('Data Transfer Inputs'!G3399="Blank","",'Data Transfer Inputs'!G3399)</f>
        <v/>
      </c>
      <c r="AI366" s="8" t="str">
        <f>IF('Data Transfer Inputs'!G3441="Blank","",'Data Transfer Inputs'!G3441)</f>
        <v/>
      </c>
      <c r="AJ366" s="8" t="str">
        <f>IF('Data Transfer Inputs'!G3482="Blank","",'Data Transfer Inputs'!G3482)</f>
        <v/>
      </c>
      <c r="AK366" s="8" t="str">
        <f>IF('Data Transfer Inputs'!G3524="Blank","",'Data Transfer Inputs'!G3524)</f>
        <v/>
      </c>
      <c r="AL366" s="8" t="str">
        <f>IF('Data Transfer Inputs'!G3565="Blank","",'Data Transfer Inputs'!G3565)</f>
        <v/>
      </c>
      <c r="AM366" s="8" t="str">
        <f>IF('Data Transfer Inputs'!G3607="Blank","",'Data Transfer Inputs'!G3607)</f>
        <v/>
      </c>
      <c r="AN366" s="8" t="str">
        <f>IF('Data Transfer Inputs'!G3648="Blank","",'Data Transfer Inputs'!G3648)</f>
        <v/>
      </c>
      <c r="AO366" s="8" t="str">
        <f>IF('Data Transfer Inputs'!G3690="Blank","",'Data Transfer Inputs'!G3690)</f>
        <v/>
      </c>
      <c r="AP366" s="8" t="str">
        <f>IF('Data Transfer Inputs'!G3731="Blank","",'Data Transfer Inputs'!G3731)</f>
        <v/>
      </c>
      <c r="AQ366" s="8" t="str">
        <f>IF('Data Transfer Inputs'!G3773="Blank","",'Data Transfer Inputs'!G3773)</f>
        <v/>
      </c>
      <c r="AR366" s="8" t="str">
        <f>IF('Data Transfer Inputs'!G3814="Blank","",'Data Transfer Inputs'!G3814)</f>
        <v/>
      </c>
      <c r="AS366" s="8" t="str">
        <f>IF('Data Transfer Inputs'!G3856="Blank","",'Data Transfer Inputs'!G3856)</f>
        <v/>
      </c>
      <c r="AT366" s="8" t="str">
        <f>IF('Data Transfer Inputs'!G3897="Blank","",'Data Transfer Inputs'!G3897)</f>
        <v/>
      </c>
      <c r="AU366" s="8" t="str">
        <f>IF('Data Transfer Inputs'!G3939="Blank","",'Data Transfer Inputs'!G3939)</f>
        <v/>
      </c>
      <c r="AV366" s="8" t="str">
        <f>IF('Data Transfer Inputs'!G3980="Blank","",'Data Transfer Inputs'!G3980)</f>
        <v/>
      </c>
      <c r="AW366" s="8" t="str">
        <f>IF('Data Transfer Inputs'!G4022="Blank","",'Data Transfer Inputs'!G4022)</f>
        <v/>
      </c>
      <c r="AX366" s="8" t="str">
        <f>IF('Data Transfer Inputs'!G4063="Blank","",'Data Transfer Inputs'!G4063)</f>
        <v/>
      </c>
      <c r="AY366" s="8" t="str">
        <f>IF('Data Transfer Inputs'!G4105="Blank","",'Data Transfer Inputs'!G4105)</f>
        <v/>
      </c>
      <c r="AZ366" s="8" t="str">
        <f>IF('Data Transfer Inputs'!G4146="Blank","",'Data Transfer Inputs'!G4146)</f>
        <v/>
      </c>
      <c r="BA366" s="8" t="str">
        <f>IF('Data Transfer Inputs'!G4188="Blank","",'Data Transfer Inputs'!G4188)</f>
        <v/>
      </c>
      <c r="BB366" s="8" t="str">
        <f>IF('Data Transfer Inputs'!G4229="Blank","",'Data Transfer Inputs'!G4229)</f>
        <v/>
      </c>
      <c r="BC366" s="8" t="str">
        <f>IF('Data Transfer Inputs'!G4271="Blank","",'Data Transfer Inputs'!G4271)</f>
        <v/>
      </c>
      <c r="BD366" s="8" t="str">
        <f>IF('Data Transfer Inputs'!G4312="Blank","",'Data Transfer Inputs'!G4312)</f>
        <v/>
      </c>
      <c r="BE366" s="8" t="str">
        <f>IF('Data Transfer Inputs'!G4354="Blank","",'Data Transfer Inputs'!G4354)</f>
        <v/>
      </c>
      <c r="BF366" s="8" t="str">
        <f>IF('Data Transfer Inputs'!G4395="Blank","",'Data Transfer Inputs'!G4395)</f>
        <v/>
      </c>
      <c r="BG366" s="8" t="str">
        <f>IF('Data Transfer Inputs'!G4437="Blank","",'Data Transfer Inputs'!G4437)</f>
        <v/>
      </c>
      <c r="BH366" s="8" t="str">
        <f>IF('Data Transfer Inputs'!G4478="Blank","",'Data Transfer Inputs'!G4478)</f>
        <v/>
      </c>
      <c r="BI366" s="8" t="str">
        <f>IF('Data Transfer Inputs'!G4520="Blank","",'Data Transfer Inputs'!G4520)</f>
        <v/>
      </c>
      <c r="BJ366" s="8" t="str">
        <f>IF('Data Transfer Inputs'!G4561="Blank","",'Data Transfer Inputs'!G4561)</f>
        <v/>
      </c>
      <c r="BK366" s="8" t="str">
        <f>IF('Data Transfer Inputs'!G4603="Blank","",'Data Transfer Inputs'!G4603)</f>
        <v/>
      </c>
    </row>
    <row r="367" spans="1:63" x14ac:dyDescent="0.2">
      <c r="A367" s="622" cm="1">
        <f t="array" ref="A367">IF(SUMPRODUCT(--(D367:BK367&lt;&gt;""))&gt;0,1,0)</f>
        <v>0</v>
      </c>
      <c r="B367" s="913"/>
      <c r="C367" s="1034" t="str">
        <f t="shared" si="29"/>
        <v>Comp 18</v>
      </c>
      <c r="D367" s="8" t="str">
        <f>IF('Data Transfer Inputs'!G2155="Blank","",'Data Transfer Inputs'!G2155)</f>
        <v/>
      </c>
      <c r="E367" s="8" t="str">
        <f>IF('Data Transfer Inputs'!G2197="Blank","",'Data Transfer Inputs'!G2197)</f>
        <v/>
      </c>
      <c r="F367" s="8" t="str">
        <f>IF('Data Transfer Inputs'!G2238="Blank","",'Data Transfer Inputs'!G2238)</f>
        <v/>
      </c>
      <c r="G367" s="8" t="str">
        <f>IF('Data Transfer Inputs'!G2280="Blank","",'Data Transfer Inputs'!G2280)</f>
        <v/>
      </c>
      <c r="H367" s="8" t="str">
        <f>IF('Data Transfer Inputs'!G2321="Blank","",'Data Transfer Inputs'!G2321)</f>
        <v/>
      </c>
      <c r="I367" s="8" t="str">
        <f>IF('Data Transfer Inputs'!G2363="Blank","",'Data Transfer Inputs'!G2363)</f>
        <v/>
      </c>
      <c r="J367" s="8" t="str">
        <f>IF('Data Transfer Inputs'!G2404="Blank","",'Data Transfer Inputs'!G2404)</f>
        <v/>
      </c>
      <c r="K367" s="8" t="str">
        <f>IF('Data Transfer Inputs'!G2446="Blank","",'Data Transfer Inputs'!G2446)</f>
        <v/>
      </c>
      <c r="L367" s="8" t="str">
        <f>IF('Data Transfer Inputs'!G2487="Blank","",'Data Transfer Inputs'!G2487)</f>
        <v/>
      </c>
      <c r="M367" s="8" t="str">
        <f>IF('Data Transfer Inputs'!G2529="Blank","",'Data Transfer Inputs'!G2529)</f>
        <v/>
      </c>
      <c r="N367" s="8" t="str">
        <f>IF('Data Transfer Inputs'!G2570="Blank","",'Data Transfer Inputs'!G2570)</f>
        <v/>
      </c>
      <c r="O367" s="8" t="str">
        <f>IF('Data Transfer Inputs'!G2612="Blank","",'Data Transfer Inputs'!G2612)</f>
        <v/>
      </c>
      <c r="P367" s="8" t="str">
        <f>IF('Data Transfer Inputs'!G2653="Blank","",'Data Transfer Inputs'!G2653)</f>
        <v/>
      </c>
      <c r="Q367" s="8" t="str">
        <f>IF('Data Transfer Inputs'!G2695="Blank","",'Data Transfer Inputs'!G2695)</f>
        <v/>
      </c>
      <c r="R367" s="8" t="str">
        <f>IF('Data Transfer Inputs'!G2736="Blank","",'Data Transfer Inputs'!G2736)</f>
        <v/>
      </c>
      <c r="S367" s="8" t="str">
        <f>IF('Data Transfer Inputs'!G2778="Blank","",'Data Transfer Inputs'!G2778)</f>
        <v/>
      </c>
      <c r="T367" s="8" t="str">
        <f>IF('Data Transfer Inputs'!G2819="Blank","",'Data Transfer Inputs'!G2819)</f>
        <v/>
      </c>
      <c r="U367" s="8" t="str">
        <f>IF('Data Transfer Inputs'!G2861="Blank","",'Data Transfer Inputs'!G2861)</f>
        <v/>
      </c>
      <c r="V367" s="8" t="str">
        <f>IF('Data Transfer Inputs'!G2902="Blank","",'Data Transfer Inputs'!G2902)</f>
        <v/>
      </c>
      <c r="W367" s="8" t="str">
        <f>IF('Data Transfer Inputs'!G2944="Blank","",'Data Transfer Inputs'!G2944)</f>
        <v/>
      </c>
      <c r="X367" s="8" t="str">
        <f>IF('Data Transfer Inputs'!G2985="Blank","",'Data Transfer Inputs'!G2985)</f>
        <v/>
      </c>
      <c r="Y367" s="8" t="str">
        <f>IF('Data Transfer Inputs'!G3027="Blank","",'Data Transfer Inputs'!G3027)</f>
        <v/>
      </c>
      <c r="Z367" s="8" t="str">
        <f>IF('Data Transfer Inputs'!G3068="Blank","",'Data Transfer Inputs'!G3068)</f>
        <v/>
      </c>
      <c r="AA367" s="8" t="str">
        <f>IF('Data Transfer Inputs'!G3110="Blank","",'Data Transfer Inputs'!G3110)</f>
        <v/>
      </c>
      <c r="AB367" s="8" t="str">
        <f>IF('Data Transfer Inputs'!G3151="Blank","",'Data Transfer Inputs'!G3151)</f>
        <v/>
      </c>
      <c r="AC367" s="8" t="str">
        <f>IF('Data Transfer Inputs'!G3193="Blank","",'Data Transfer Inputs'!G3193)</f>
        <v/>
      </c>
      <c r="AD367" s="8" t="str">
        <f>IF('Data Transfer Inputs'!G3234="Blank","",'Data Transfer Inputs'!G3234)</f>
        <v/>
      </c>
      <c r="AE367" s="8" t="str">
        <f>IF('Data Transfer Inputs'!G3276="Blank","",'Data Transfer Inputs'!G3276)</f>
        <v/>
      </c>
      <c r="AF367" s="8" t="str">
        <f>IF('Data Transfer Inputs'!G3317="Blank","",'Data Transfer Inputs'!G3317)</f>
        <v/>
      </c>
      <c r="AG367" s="8" t="str">
        <f>IF('Data Transfer Inputs'!G3359="Blank","",'Data Transfer Inputs'!G3359)</f>
        <v/>
      </c>
      <c r="AH367" s="8" t="str">
        <f>IF('Data Transfer Inputs'!G3400="Blank","",'Data Transfer Inputs'!G3400)</f>
        <v/>
      </c>
      <c r="AI367" s="8" t="str">
        <f>IF('Data Transfer Inputs'!G3442="Blank","",'Data Transfer Inputs'!G3442)</f>
        <v/>
      </c>
      <c r="AJ367" s="8" t="str">
        <f>IF('Data Transfer Inputs'!G3483="Blank","",'Data Transfer Inputs'!G3483)</f>
        <v/>
      </c>
      <c r="AK367" s="8" t="str">
        <f>IF('Data Transfer Inputs'!G3525="Blank","",'Data Transfer Inputs'!G3525)</f>
        <v/>
      </c>
      <c r="AL367" s="8" t="str">
        <f>IF('Data Transfer Inputs'!G3566="Blank","",'Data Transfer Inputs'!G3566)</f>
        <v/>
      </c>
      <c r="AM367" s="8" t="str">
        <f>IF('Data Transfer Inputs'!G3608="Blank","",'Data Transfer Inputs'!G3608)</f>
        <v/>
      </c>
      <c r="AN367" s="8" t="str">
        <f>IF('Data Transfer Inputs'!G3649="Blank","",'Data Transfer Inputs'!G3649)</f>
        <v/>
      </c>
      <c r="AO367" s="8" t="str">
        <f>IF('Data Transfer Inputs'!G3691="Blank","",'Data Transfer Inputs'!G3691)</f>
        <v/>
      </c>
      <c r="AP367" s="8" t="str">
        <f>IF('Data Transfer Inputs'!G3732="Blank","",'Data Transfer Inputs'!G3732)</f>
        <v/>
      </c>
      <c r="AQ367" s="8" t="str">
        <f>IF('Data Transfer Inputs'!G3774="Blank","",'Data Transfer Inputs'!G3774)</f>
        <v/>
      </c>
      <c r="AR367" s="8" t="str">
        <f>IF('Data Transfer Inputs'!G3815="Blank","",'Data Transfer Inputs'!G3815)</f>
        <v/>
      </c>
      <c r="AS367" s="8" t="str">
        <f>IF('Data Transfer Inputs'!G3857="Blank","",'Data Transfer Inputs'!G3857)</f>
        <v/>
      </c>
      <c r="AT367" s="8" t="str">
        <f>IF('Data Transfer Inputs'!G3898="Blank","",'Data Transfer Inputs'!G3898)</f>
        <v/>
      </c>
      <c r="AU367" s="8" t="str">
        <f>IF('Data Transfer Inputs'!G3940="Blank","",'Data Transfer Inputs'!G3940)</f>
        <v/>
      </c>
      <c r="AV367" s="8" t="str">
        <f>IF('Data Transfer Inputs'!G3981="Blank","",'Data Transfer Inputs'!G3981)</f>
        <v/>
      </c>
      <c r="AW367" s="8" t="str">
        <f>IF('Data Transfer Inputs'!G4023="Blank","",'Data Transfer Inputs'!G4023)</f>
        <v/>
      </c>
      <c r="AX367" s="8" t="str">
        <f>IF('Data Transfer Inputs'!G4064="Blank","",'Data Transfer Inputs'!G4064)</f>
        <v/>
      </c>
      <c r="AY367" s="8" t="str">
        <f>IF('Data Transfer Inputs'!G4106="Blank","",'Data Transfer Inputs'!G4106)</f>
        <v/>
      </c>
      <c r="AZ367" s="8" t="str">
        <f>IF('Data Transfer Inputs'!G4147="Blank","",'Data Transfer Inputs'!G4147)</f>
        <v/>
      </c>
      <c r="BA367" s="8" t="str">
        <f>IF('Data Transfer Inputs'!G4189="Blank","",'Data Transfer Inputs'!G4189)</f>
        <v/>
      </c>
      <c r="BB367" s="8" t="str">
        <f>IF('Data Transfer Inputs'!G4230="Blank","",'Data Transfer Inputs'!G4230)</f>
        <v/>
      </c>
      <c r="BC367" s="8" t="str">
        <f>IF('Data Transfer Inputs'!G4272="Blank","",'Data Transfer Inputs'!G4272)</f>
        <v/>
      </c>
      <c r="BD367" s="8" t="str">
        <f>IF('Data Transfer Inputs'!G4313="Blank","",'Data Transfer Inputs'!G4313)</f>
        <v/>
      </c>
      <c r="BE367" s="8" t="str">
        <f>IF('Data Transfer Inputs'!G4355="Blank","",'Data Transfer Inputs'!G4355)</f>
        <v/>
      </c>
      <c r="BF367" s="8" t="str">
        <f>IF('Data Transfer Inputs'!G4396="Blank","",'Data Transfer Inputs'!G4396)</f>
        <v/>
      </c>
      <c r="BG367" s="8" t="str">
        <f>IF('Data Transfer Inputs'!G4438="Blank","",'Data Transfer Inputs'!G4438)</f>
        <v/>
      </c>
      <c r="BH367" s="8" t="str">
        <f>IF('Data Transfer Inputs'!G4479="Blank","",'Data Transfer Inputs'!G4479)</f>
        <v/>
      </c>
      <c r="BI367" s="8" t="str">
        <f>IF('Data Transfer Inputs'!G4521="Blank","",'Data Transfer Inputs'!G4521)</f>
        <v/>
      </c>
      <c r="BJ367" s="8" t="str">
        <f>IF('Data Transfer Inputs'!G4562="Blank","",'Data Transfer Inputs'!G4562)</f>
        <v/>
      </c>
      <c r="BK367" s="8" t="str">
        <f>IF('Data Transfer Inputs'!G4604="Blank","",'Data Transfer Inputs'!G4604)</f>
        <v/>
      </c>
    </row>
    <row r="368" spans="1:63" x14ac:dyDescent="0.2">
      <c r="A368" s="622" cm="1">
        <f t="array" ref="A368">IF(SUMPRODUCT(--(D368:BK368&lt;&gt;""))&gt;0,1,0)</f>
        <v>0</v>
      </c>
      <c r="B368" s="913"/>
      <c r="C368" s="1034" t="str">
        <f t="shared" si="29"/>
        <v>Comp 19</v>
      </c>
      <c r="D368" s="8" t="str">
        <f>IF('Data Transfer Inputs'!G2156="Blank","",'Data Transfer Inputs'!G2156)</f>
        <v/>
      </c>
      <c r="E368" s="8" t="str">
        <f>IF('Data Transfer Inputs'!G2198="Blank","",'Data Transfer Inputs'!G2198)</f>
        <v/>
      </c>
      <c r="F368" s="8" t="str">
        <f>IF('Data Transfer Inputs'!G2239="Blank","",'Data Transfer Inputs'!G2239)</f>
        <v/>
      </c>
      <c r="G368" s="8" t="str">
        <f>IF('Data Transfer Inputs'!G2281="Blank","",'Data Transfer Inputs'!G2281)</f>
        <v/>
      </c>
      <c r="H368" s="8" t="str">
        <f>IF('Data Transfer Inputs'!G2322="Blank","",'Data Transfer Inputs'!G2322)</f>
        <v/>
      </c>
      <c r="I368" s="8" t="str">
        <f>IF('Data Transfer Inputs'!G2364="Blank","",'Data Transfer Inputs'!G2364)</f>
        <v/>
      </c>
      <c r="J368" s="8" t="str">
        <f>IF('Data Transfer Inputs'!G2405="Blank","",'Data Transfer Inputs'!G2405)</f>
        <v/>
      </c>
      <c r="K368" s="8" t="str">
        <f>IF('Data Transfer Inputs'!G2447="Blank","",'Data Transfer Inputs'!G2447)</f>
        <v/>
      </c>
      <c r="L368" s="8" t="str">
        <f>IF('Data Transfer Inputs'!G2488="Blank","",'Data Transfer Inputs'!G2488)</f>
        <v/>
      </c>
      <c r="M368" s="8" t="str">
        <f>IF('Data Transfer Inputs'!G2530="Blank","",'Data Transfer Inputs'!G2530)</f>
        <v/>
      </c>
      <c r="N368" s="8" t="str">
        <f>IF('Data Transfer Inputs'!G2571="Blank","",'Data Transfer Inputs'!G2571)</f>
        <v/>
      </c>
      <c r="O368" s="8" t="str">
        <f>IF('Data Transfer Inputs'!G2613="Blank","",'Data Transfer Inputs'!G2613)</f>
        <v/>
      </c>
      <c r="P368" s="8" t="str">
        <f>IF('Data Transfer Inputs'!G2654="Blank","",'Data Transfer Inputs'!G2654)</f>
        <v/>
      </c>
      <c r="Q368" s="8" t="str">
        <f>IF('Data Transfer Inputs'!G2696="Blank","",'Data Transfer Inputs'!G2696)</f>
        <v/>
      </c>
      <c r="R368" s="8" t="str">
        <f>IF('Data Transfer Inputs'!G2737="Blank","",'Data Transfer Inputs'!G2737)</f>
        <v/>
      </c>
      <c r="S368" s="8" t="str">
        <f>IF('Data Transfer Inputs'!G2779="Blank","",'Data Transfer Inputs'!G2779)</f>
        <v/>
      </c>
      <c r="T368" s="8" t="str">
        <f>IF('Data Transfer Inputs'!G2820="Blank","",'Data Transfer Inputs'!G2820)</f>
        <v/>
      </c>
      <c r="U368" s="8" t="str">
        <f>IF('Data Transfer Inputs'!G2862="Blank","",'Data Transfer Inputs'!G2862)</f>
        <v/>
      </c>
      <c r="V368" s="8" t="str">
        <f>IF('Data Transfer Inputs'!G2903="Blank","",'Data Transfer Inputs'!G2903)</f>
        <v/>
      </c>
      <c r="W368" s="8" t="str">
        <f>IF('Data Transfer Inputs'!G2945="Blank","",'Data Transfer Inputs'!G2945)</f>
        <v/>
      </c>
      <c r="X368" s="8" t="str">
        <f>IF('Data Transfer Inputs'!G2986="Blank","",'Data Transfer Inputs'!G2986)</f>
        <v/>
      </c>
      <c r="Y368" s="8" t="str">
        <f>IF('Data Transfer Inputs'!G3028="Blank","",'Data Transfer Inputs'!G3028)</f>
        <v/>
      </c>
      <c r="Z368" s="8" t="str">
        <f>IF('Data Transfer Inputs'!G3069="Blank","",'Data Transfer Inputs'!G3069)</f>
        <v/>
      </c>
      <c r="AA368" s="8" t="str">
        <f>IF('Data Transfer Inputs'!G3111="Blank","",'Data Transfer Inputs'!G3111)</f>
        <v/>
      </c>
      <c r="AB368" s="8" t="str">
        <f>IF('Data Transfer Inputs'!G3152="Blank","",'Data Transfer Inputs'!G3152)</f>
        <v/>
      </c>
      <c r="AC368" s="8" t="str">
        <f>IF('Data Transfer Inputs'!G3194="Blank","",'Data Transfer Inputs'!G3194)</f>
        <v/>
      </c>
      <c r="AD368" s="8" t="str">
        <f>IF('Data Transfer Inputs'!G3235="Blank","",'Data Transfer Inputs'!G3235)</f>
        <v/>
      </c>
      <c r="AE368" s="8" t="str">
        <f>IF('Data Transfer Inputs'!G3277="Blank","",'Data Transfer Inputs'!G3277)</f>
        <v/>
      </c>
      <c r="AF368" s="8" t="str">
        <f>IF('Data Transfer Inputs'!G3318="Blank","",'Data Transfer Inputs'!G3318)</f>
        <v/>
      </c>
      <c r="AG368" s="8" t="str">
        <f>IF('Data Transfer Inputs'!G3360="Blank","",'Data Transfer Inputs'!G3360)</f>
        <v/>
      </c>
      <c r="AH368" s="8" t="str">
        <f>IF('Data Transfer Inputs'!G3401="Blank","",'Data Transfer Inputs'!G3401)</f>
        <v/>
      </c>
      <c r="AI368" s="8" t="str">
        <f>IF('Data Transfer Inputs'!G3443="Blank","",'Data Transfer Inputs'!G3443)</f>
        <v/>
      </c>
      <c r="AJ368" s="8" t="str">
        <f>IF('Data Transfer Inputs'!G3484="Blank","",'Data Transfer Inputs'!G3484)</f>
        <v/>
      </c>
      <c r="AK368" s="8" t="str">
        <f>IF('Data Transfer Inputs'!G3526="Blank","",'Data Transfer Inputs'!G3526)</f>
        <v/>
      </c>
      <c r="AL368" s="8" t="str">
        <f>IF('Data Transfer Inputs'!G3567="Blank","",'Data Transfer Inputs'!G3567)</f>
        <v/>
      </c>
      <c r="AM368" s="8" t="str">
        <f>IF('Data Transfer Inputs'!G3609="Blank","",'Data Transfer Inputs'!G3609)</f>
        <v/>
      </c>
      <c r="AN368" s="8" t="str">
        <f>IF('Data Transfer Inputs'!G3650="Blank","",'Data Transfer Inputs'!G3650)</f>
        <v/>
      </c>
      <c r="AO368" s="8" t="str">
        <f>IF('Data Transfer Inputs'!G3692="Blank","",'Data Transfer Inputs'!G3692)</f>
        <v/>
      </c>
      <c r="AP368" s="8" t="str">
        <f>IF('Data Transfer Inputs'!G3733="Blank","",'Data Transfer Inputs'!G3733)</f>
        <v/>
      </c>
      <c r="AQ368" s="8" t="str">
        <f>IF('Data Transfer Inputs'!G3775="Blank","",'Data Transfer Inputs'!G3775)</f>
        <v/>
      </c>
      <c r="AR368" s="8" t="str">
        <f>IF('Data Transfer Inputs'!G3816="Blank","",'Data Transfer Inputs'!G3816)</f>
        <v/>
      </c>
      <c r="AS368" s="8" t="str">
        <f>IF('Data Transfer Inputs'!G3858="Blank","",'Data Transfer Inputs'!G3858)</f>
        <v/>
      </c>
      <c r="AT368" s="8" t="str">
        <f>IF('Data Transfer Inputs'!G3899="Blank","",'Data Transfer Inputs'!G3899)</f>
        <v/>
      </c>
      <c r="AU368" s="8" t="str">
        <f>IF('Data Transfer Inputs'!G3941="Blank","",'Data Transfer Inputs'!G3941)</f>
        <v/>
      </c>
      <c r="AV368" s="8" t="str">
        <f>IF('Data Transfer Inputs'!G3982="Blank","",'Data Transfer Inputs'!G3982)</f>
        <v/>
      </c>
      <c r="AW368" s="8" t="str">
        <f>IF('Data Transfer Inputs'!G4024="Blank","",'Data Transfer Inputs'!G4024)</f>
        <v/>
      </c>
      <c r="AX368" s="8" t="str">
        <f>IF('Data Transfer Inputs'!G4065="Blank","",'Data Transfer Inputs'!G4065)</f>
        <v/>
      </c>
      <c r="AY368" s="8" t="str">
        <f>IF('Data Transfer Inputs'!G4107="Blank","",'Data Transfer Inputs'!G4107)</f>
        <v/>
      </c>
      <c r="AZ368" s="8" t="str">
        <f>IF('Data Transfer Inputs'!G4148="Blank","",'Data Transfer Inputs'!G4148)</f>
        <v/>
      </c>
      <c r="BA368" s="8" t="str">
        <f>IF('Data Transfer Inputs'!G4190="Blank","",'Data Transfer Inputs'!G4190)</f>
        <v/>
      </c>
      <c r="BB368" s="8" t="str">
        <f>IF('Data Transfer Inputs'!G4231="Blank","",'Data Transfer Inputs'!G4231)</f>
        <v/>
      </c>
      <c r="BC368" s="8" t="str">
        <f>IF('Data Transfer Inputs'!G4273="Blank","",'Data Transfer Inputs'!G4273)</f>
        <v/>
      </c>
      <c r="BD368" s="8" t="str">
        <f>IF('Data Transfer Inputs'!G4314="Blank","",'Data Transfer Inputs'!G4314)</f>
        <v/>
      </c>
      <c r="BE368" s="8" t="str">
        <f>IF('Data Transfer Inputs'!G4356="Blank","",'Data Transfer Inputs'!G4356)</f>
        <v/>
      </c>
      <c r="BF368" s="8" t="str">
        <f>IF('Data Transfer Inputs'!G4397="Blank","",'Data Transfer Inputs'!G4397)</f>
        <v/>
      </c>
      <c r="BG368" s="8" t="str">
        <f>IF('Data Transfer Inputs'!G4439="Blank","",'Data Transfer Inputs'!G4439)</f>
        <v/>
      </c>
      <c r="BH368" s="8" t="str">
        <f>IF('Data Transfer Inputs'!G4480="Blank","",'Data Transfer Inputs'!G4480)</f>
        <v/>
      </c>
      <c r="BI368" s="8" t="str">
        <f>IF('Data Transfer Inputs'!G4522="Blank","",'Data Transfer Inputs'!G4522)</f>
        <v/>
      </c>
      <c r="BJ368" s="8" t="str">
        <f>IF('Data Transfer Inputs'!G4563="Blank","",'Data Transfer Inputs'!G4563)</f>
        <v/>
      </c>
      <c r="BK368" s="8" t="str">
        <f>IF('Data Transfer Inputs'!G4605="Blank","",'Data Transfer Inputs'!G4605)</f>
        <v/>
      </c>
    </row>
    <row r="369" spans="1:63" x14ac:dyDescent="0.2">
      <c r="A369" s="622" cm="1">
        <f t="array" ref="A369">IF(SUMPRODUCT(--(D369:BK369&lt;&gt;""))&gt;0,1,0)</f>
        <v>0</v>
      </c>
      <c r="B369" s="913"/>
      <c r="C369" s="1034" t="str">
        <f t="shared" si="29"/>
        <v>Comp 20</v>
      </c>
      <c r="D369" s="8" t="str">
        <f>IF('Data Transfer Inputs'!G2157="Blank","",'Data Transfer Inputs'!G2157)</f>
        <v/>
      </c>
      <c r="E369" s="8" t="str">
        <f>IF('Data Transfer Inputs'!G2199="Blank","",'Data Transfer Inputs'!G2199)</f>
        <v/>
      </c>
      <c r="F369" s="8" t="str">
        <f>IF('Data Transfer Inputs'!G2240="Blank","",'Data Transfer Inputs'!G2240)</f>
        <v/>
      </c>
      <c r="G369" s="8" t="str">
        <f>IF('Data Transfer Inputs'!G2282="Blank","",'Data Transfer Inputs'!G2282)</f>
        <v/>
      </c>
      <c r="H369" s="8" t="str">
        <f>IF('Data Transfer Inputs'!G2323="Blank","",'Data Transfer Inputs'!G2323)</f>
        <v/>
      </c>
      <c r="I369" s="8" t="str">
        <f>IF('Data Transfer Inputs'!G2365="Blank","",'Data Transfer Inputs'!G2365)</f>
        <v/>
      </c>
      <c r="J369" s="8" t="str">
        <f>IF('Data Transfer Inputs'!G2406="Blank","",'Data Transfer Inputs'!G2406)</f>
        <v/>
      </c>
      <c r="K369" s="8" t="str">
        <f>IF('Data Transfer Inputs'!G2448="Blank","",'Data Transfer Inputs'!G2448)</f>
        <v/>
      </c>
      <c r="L369" s="8" t="str">
        <f>IF('Data Transfer Inputs'!G2489="Blank","",'Data Transfer Inputs'!G2489)</f>
        <v/>
      </c>
      <c r="M369" s="8" t="str">
        <f>IF('Data Transfer Inputs'!G2531="Blank","",'Data Transfer Inputs'!G2531)</f>
        <v/>
      </c>
      <c r="N369" s="8" t="str">
        <f>IF('Data Transfer Inputs'!G2572="Blank","",'Data Transfer Inputs'!G2572)</f>
        <v/>
      </c>
      <c r="O369" s="8" t="str">
        <f>IF('Data Transfer Inputs'!G2614="Blank","",'Data Transfer Inputs'!G2614)</f>
        <v/>
      </c>
      <c r="P369" s="8" t="str">
        <f>IF('Data Transfer Inputs'!G2655="Blank","",'Data Transfer Inputs'!G2655)</f>
        <v/>
      </c>
      <c r="Q369" s="8" t="str">
        <f>IF('Data Transfer Inputs'!G2697="Blank","",'Data Transfer Inputs'!G2697)</f>
        <v/>
      </c>
      <c r="R369" s="8" t="str">
        <f>IF('Data Transfer Inputs'!G2738="Blank","",'Data Transfer Inputs'!G2738)</f>
        <v/>
      </c>
      <c r="S369" s="8" t="str">
        <f>IF('Data Transfer Inputs'!G2780="Blank","",'Data Transfer Inputs'!G2780)</f>
        <v/>
      </c>
      <c r="T369" s="8" t="str">
        <f>IF('Data Transfer Inputs'!G2821="Blank","",'Data Transfer Inputs'!G2821)</f>
        <v/>
      </c>
      <c r="U369" s="8" t="str">
        <f>IF('Data Transfer Inputs'!G2863="Blank","",'Data Transfer Inputs'!G2863)</f>
        <v/>
      </c>
      <c r="V369" s="8" t="str">
        <f>IF('Data Transfer Inputs'!G2904="Blank","",'Data Transfer Inputs'!G2904)</f>
        <v/>
      </c>
      <c r="W369" s="8" t="str">
        <f>IF('Data Transfer Inputs'!G2946="Blank","",'Data Transfer Inputs'!G2946)</f>
        <v/>
      </c>
      <c r="X369" s="8" t="str">
        <f>IF('Data Transfer Inputs'!G2987="Blank","",'Data Transfer Inputs'!G2987)</f>
        <v/>
      </c>
      <c r="Y369" s="8" t="str">
        <f>IF('Data Transfer Inputs'!G3029="Blank","",'Data Transfer Inputs'!G3029)</f>
        <v/>
      </c>
      <c r="Z369" s="8" t="str">
        <f>IF('Data Transfer Inputs'!G3070="Blank","",'Data Transfer Inputs'!G3070)</f>
        <v/>
      </c>
      <c r="AA369" s="8" t="str">
        <f>IF('Data Transfer Inputs'!G3112="Blank","",'Data Transfer Inputs'!G3112)</f>
        <v/>
      </c>
      <c r="AB369" s="8" t="str">
        <f>IF('Data Transfer Inputs'!G3153="Blank","",'Data Transfer Inputs'!G3153)</f>
        <v/>
      </c>
      <c r="AC369" s="8" t="str">
        <f>IF('Data Transfer Inputs'!G3195="Blank","",'Data Transfer Inputs'!G3195)</f>
        <v/>
      </c>
      <c r="AD369" s="8" t="str">
        <f>IF('Data Transfer Inputs'!G3236="Blank","",'Data Transfer Inputs'!G3236)</f>
        <v/>
      </c>
      <c r="AE369" s="8" t="str">
        <f>IF('Data Transfer Inputs'!G3278="Blank","",'Data Transfer Inputs'!G3278)</f>
        <v/>
      </c>
      <c r="AF369" s="8" t="str">
        <f>IF('Data Transfer Inputs'!G3319="Blank","",'Data Transfer Inputs'!G3319)</f>
        <v/>
      </c>
      <c r="AG369" s="8" t="str">
        <f>IF('Data Transfer Inputs'!G3361="Blank","",'Data Transfer Inputs'!G3361)</f>
        <v/>
      </c>
      <c r="AH369" s="8" t="str">
        <f>IF('Data Transfer Inputs'!G3402="Blank","",'Data Transfer Inputs'!G3402)</f>
        <v/>
      </c>
      <c r="AI369" s="8" t="str">
        <f>IF('Data Transfer Inputs'!G3444="Blank","",'Data Transfer Inputs'!G3444)</f>
        <v/>
      </c>
      <c r="AJ369" s="8" t="str">
        <f>IF('Data Transfer Inputs'!G3485="Blank","",'Data Transfer Inputs'!G3485)</f>
        <v/>
      </c>
      <c r="AK369" s="8" t="str">
        <f>IF('Data Transfer Inputs'!G3527="Blank","",'Data Transfer Inputs'!G3527)</f>
        <v/>
      </c>
      <c r="AL369" s="8" t="str">
        <f>IF('Data Transfer Inputs'!G3568="Blank","",'Data Transfer Inputs'!G3568)</f>
        <v/>
      </c>
      <c r="AM369" s="8" t="str">
        <f>IF('Data Transfer Inputs'!G3610="Blank","",'Data Transfer Inputs'!G3610)</f>
        <v/>
      </c>
      <c r="AN369" s="8" t="str">
        <f>IF('Data Transfer Inputs'!G3651="Blank","",'Data Transfer Inputs'!G3651)</f>
        <v/>
      </c>
      <c r="AO369" s="8" t="str">
        <f>IF('Data Transfer Inputs'!G3693="Blank","",'Data Transfer Inputs'!G3693)</f>
        <v/>
      </c>
      <c r="AP369" s="8" t="str">
        <f>IF('Data Transfer Inputs'!G3734="Blank","",'Data Transfer Inputs'!G3734)</f>
        <v/>
      </c>
      <c r="AQ369" s="8" t="str">
        <f>IF('Data Transfer Inputs'!G3776="Blank","",'Data Transfer Inputs'!G3776)</f>
        <v/>
      </c>
      <c r="AR369" s="8" t="str">
        <f>IF('Data Transfer Inputs'!G3817="Blank","",'Data Transfer Inputs'!G3817)</f>
        <v/>
      </c>
      <c r="AS369" s="8" t="str">
        <f>IF('Data Transfer Inputs'!G3859="Blank","",'Data Transfer Inputs'!G3859)</f>
        <v/>
      </c>
      <c r="AT369" s="8" t="str">
        <f>IF('Data Transfer Inputs'!G3900="Blank","",'Data Transfer Inputs'!G3900)</f>
        <v/>
      </c>
      <c r="AU369" s="8" t="str">
        <f>IF('Data Transfer Inputs'!G3942="Blank","",'Data Transfer Inputs'!G3942)</f>
        <v/>
      </c>
      <c r="AV369" s="8" t="str">
        <f>IF('Data Transfer Inputs'!G3983="Blank","",'Data Transfer Inputs'!G3983)</f>
        <v/>
      </c>
      <c r="AW369" s="8" t="str">
        <f>IF('Data Transfer Inputs'!G4025="Blank","",'Data Transfer Inputs'!G4025)</f>
        <v/>
      </c>
      <c r="AX369" s="8" t="str">
        <f>IF('Data Transfer Inputs'!G4066="Blank","",'Data Transfer Inputs'!G4066)</f>
        <v/>
      </c>
      <c r="AY369" s="8" t="str">
        <f>IF('Data Transfer Inputs'!G4108="Blank","",'Data Transfer Inputs'!G4108)</f>
        <v/>
      </c>
      <c r="AZ369" s="8" t="str">
        <f>IF('Data Transfer Inputs'!G4149="Blank","",'Data Transfer Inputs'!G4149)</f>
        <v/>
      </c>
      <c r="BA369" s="8" t="str">
        <f>IF('Data Transfer Inputs'!G4191="Blank","",'Data Transfer Inputs'!G4191)</f>
        <v/>
      </c>
      <c r="BB369" s="8" t="str">
        <f>IF('Data Transfer Inputs'!G4232="Blank","",'Data Transfer Inputs'!G4232)</f>
        <v/>
      </c>
      <c r="BC369" s="8" t="str">
        <f>IF('Data Transfer Inputs'!G4274="Blank","",'Data Transfer Inputs'!G4274)</f>
        <v/>
      </c>
      <c r="BD369" s="8" t="str">
        <f>IF('Data Transfer Inputs'!G4315="Blank","",'Data Transfer Inputs'!G4315)</f>
        <v/>
      </c>
      <c r="BE369" s="8" t="str">
        <f>IF('Data Transfer Inputs'!G4357="Blank","",'Data Transfer Inputs'!G4357)</f>
        <v/>
      </c>
      <c r="BF369" s="8" t="str">
        <f>IF('Data Transfer Inputs'!G4398="Blank","",'Data Transfer Inputs'!G4398)</f>
        <v/>
      </c>
      <c r="BG369" s="8" t="str">
        <f>IF('Data Transfer Inputs'!G4440="Blank","",'Data Transfer Inputs'!G4440)</f>
        <v/>
      </c>
      <c r="BH369" s="8" t="str">
        <f>IF('Data Transfer Inputs'!G4481="Blank","",'Data Transfer Inputs'!G4481)</f>
        <v/>
      </c>
      <c r="BI369" s="8" t="str">
        <f>IF('Data Transfer Inputs'!G4523="Blank","",'Data Transfer Inputs'!G4523)</f>
        <v/>
      </c>
      <c r="BJ369" s="8" t="str">
        <f>IF('Data Transfer Inputs'!G4564="Blank","",'Data Transfer Inputs'!G4564)</f>
        <v/>
      </c>
      <c r="BK369" s="8" t="str">
        <f>IF('Data Transfer Inputs'!G4606="Blank","",'Data Transfer Inputs'!G4606)</f>
        <v/>
      </c>
    </row>
    <row r="370" spans="1:63" x14ac:dyDescent="0.2">
      <c r="A370" s="622" cm="1">
        <f t="array" ref="A370">IF(SUMPRODUCT(--(D370:BK370&lt;&gt;""))&gt;0,1,0)</f>
        <v>0</v>
      </c>
      <c r="B370" s="913"/>
      <c r="C370" s="1034" t="str">
        <f t="shared" si="29"/>
        <v>Comp 21</v>
      </c>
      <c r="D370" s="8" t="str">
        <f>IF('Data Transfer Inputs'!G2158="Blank","",'Data Transfer Inputs'!G2158)</f>
        <v/>
      </c>
      <c r="E370" s="8" t="str">
        <f>IF('Data Transfer Inputs'!G2200="Blank","",'Data Transfer Inputs'!G2200)</f>
        <v/>
      </c>
      <c r="F370" s="8" t="str">
        <f>IF('Data Transfer Inputs'!G2241="Blank","",'Data Transfer Inputs'!G2241)</f>
        <v/>
      </c>
      <c r="G370" s="8" t="str">
        <f>IF('Data Transfer Inputs'!G2283="Blank","",'Data Transfer Inputs'!G2283)</f>
        <v/>
      </c>
      <c r="H370" s="8" t="str">
        <f>IF('Data Transfer Inputs'!G2324="Blank","",'Data Transfer Inputs'!G2324)</f>
        <v/>
      </c>
      <c r="I370" s="8" t="str">
        <f>IF('Data Transfer Inputs'!G2366="Blank","",'Data Transfer Inputs'!G2366)</f>
        <v/>
      </c>
      <c r="J370" s="8" t="str">
        <f>IF('Data Transfer Inputs'!G2407="Blank","",'Data Transfer Inputs'!G2407)</f>
        <v/>
      </c>
      <c r="K370" s="8" t="str">
        <f>IF('Data Transfer Inputs'!G2449="Blank","",'Data Transfer Inputs'!G2449)</f>
        <v/>
      </c>
      <c r="L370" s="8" t="str">
        <f>IF('Data Transfer Inputs'!G2490="Blank","",'Data Transfer Inputs'!G2490)</f>
        <v/>
      </c>
      <c r="M370" s="8" t="str">
        <f>IF('Data Transfer Inputs'!G2532="Blank","",'Data Transfer Inputs'!G2532)</f>
        <v/>
      </c>
      <c r="N370" s="8" t="str">
        <f>IF('Data Transfer Inputs'!G2573="Blank","",'Data Transfer Inputs'!G2573)</f>
        <v/>
      </c>
      <c r="O370" s="8" t="str">
        <f>IF('Data Transfer Inputs'!G2615="Blank","",'Data Transfer Inputs'!G2615)</f>
        <v/>
      </c>
      <c r="P370" s="8" t="str">
        <f>IF('Data Transfer Inputs'!G2656="Blank","",'Data Transfer Inputs'!G2656)</f>
        <v/>
      </c>
      <c r="Q370" s="8" t="str">
        <f>IF('Data Transfer Inputs'!G2698="Blank","",'Data Transfer Inputs'!G2698)</f>
        <v/>
      </c>
      <c r="R370" s="8" t="str">
        <f>IF('Data Transfer Inputs'!G2739="Blank","",'Data Transfer Inputs'!G2739)</f>
        <v/>
      </c>
      <c r="S370" s="8" t="str">
        <f>IF('Data Transfer Inputs'!G2781="Blank","",'Data Transfer Inputs'!G2781)</f>
        <v/>
      </c>
      <c r="T370" s="8" t="str">
        <f>IF('Data Transfer Inputs'!G2822="Blank","",'Data Transfer Inputs'!G2822)</f>
        <v/>
      </c>
      <c r="U370" s="8" t="str">
        <f>IF('Data Transfer Inputs'!G2864="Blank","",'Data Transfer Inputs'!G2864)</f>
        <v/>
      </c>
      <c r="V370" s="8" t="str">
        <f>IF('Data Transfer Inputs'!G2905="Blank","",'Data Transfer Inputs'!G2905)</f>
        <v/>
      </c>
      <c r="W370" s="8" t="str">
        <f>IF('Data Transfer Inputs'!G2947="Blank","",'Data Transfer Inputs'!G2947)</f>
        <v/>
      </c>
      <c r="X370" s="8" t="str">
        <f>IF('Data Transfer Inputs'!G2988="Blank","",'Data Transfer Inputs'!G2988)</f>
        <v/>
      </c>
      <c r="Y370" s="8" t="str">
        <f>IF('Data Transfer Inputs'!G3030="Blank","",'Data Transfer Inputs'!G3030)</f>
        <v/>
      </c>
      <c r="Z370" s="8" t="str">
        <f>IF('Data Transfer Inputs'!G3071="Blank","",'Data Transfer Inputs'!G3071)</f>
        <v/>
      </c>
      <c r="AA370" s="8" t="str">
        <f>IF('Data Transfer Inputs'!G3113="Blank","",'Data Transfer Inputs'!G3113)</f>
        <v/>
      </c>
      <c r="AB370" s="8" t="str">
        <f>IF('Data Transfer Inputs'!G3154="Blank","",'Data Transfer Inputs'!G3154)</f>
        <v/>
      </c>
      <c r="AC370" s="8" t="str">
        <f>IF('Data Transfer Inputs'!G3196="Blank","",'Data Transfer Inputs'!G3196)</f>
        <v/>
      </c>
      <c r="AD370" s="8" t="str">
        <f>IF('Data Transfer Inputs'!G3237="Blank","",'Data Transfer Inputs'!G3237)</f>
        <v/>
      </c>
      <c r="AE370" s="8" t="str">
        <f>IF('Data Transfer Inputs'!G3279="Blank","",'Data Transfer Inputs'!G3279)</f>
        <v/>
      </c>
      <c r="AF370" s="8" t="str">
        <f>IF('Data Transfer Inputs'!G3320="Blank","",'Data Transfer Inputs'!G3320)</f>
        <v/>
      </c>
      <c r="AG370" s="8" t="str">
        <f>IF('Data Transfer Inputs'!G3362="Blank","",'Data Transfer Inputs'!G3362)</f>
        <v/>
      </c>
      <c r="AH370" s="8" t="str">
        <f>IF('Data Transfer Inputs'!G3403="Blank","",'Data Transfer Inputs'!G3403)</f>
        <v/>
      </c>
      <c r="AI370" s="8" t="str">
        <f>IF('Data Transfer Inputs'!G3445="Blank","",'Data Transfer Inputs'!G3445)</f>
        <v/>
      </c>
      <c r="AJ370" s="8" t="str">
        <f>IF('Data Transfer Inputs'!G3486="Blank","",'Data Transfer Inputs'!G3486)</f>
        <v/>
      </c>
      <c r="AK370" s="8" t="str">
        <f>IF('Data Transfer Inputs'!G3528="Blank","",'Data Transfer Inputs'!G3528)</f>
        <v/>
      </c>
      <c r="AL370" s="8" t="str">
        <f>IF('Data Transfer Inputs'!G3569="Blank","",'Data Transfer Inputs'!G3569)</f>
        <v/>
      </c>
      <c r="AM370" s="8" t="str">
        <f>IF('Data Transfer Inputs'!G3611="Blank","",'Data Transfer Inputs'!G3611)</f>
        <v/>
      </c>
      <c r="AN370" s="8" t="str">
        <f>IF('Data Transfer Inputs'!G3652="Blank","",'Data Transfer Inputs'!G3652)</f>
        <v/>
      </c>
      <c r="AO370" s="8" t="str">
        <f>IF('Data Transfer Inputs'!G3694="Blank","",'Data Transfer Inputs'!G3694)</f>
        <v/>
      </c>
      <c r="AP370" s="8" t="str">
        <f>IF('Data Transfer Inputs'!G3735="Blank","",'Data Transfer Inputs'!G3735)</f>
        <v/>
      </c>
      <c r="AQ370" s="8" t="str">
        <f>IF('Data Transfer Inputs'!G3777="Blank","",'Data Transfer Inputs'!G3777)</f>
        <v/>
      </c>
      <c r="AR370" s="8" t="str">
        <f>IF('Data Transfer Inputs'!G3818="Blank","",'Data Transfer Inputs'!G3818)</f>
        <v/>
      </c>
      <c r="AS370" s="8" t="str">
        <f>IF('Data Transfer Inputs'!G3860="Blank","",'Data Transfer Inputs'!G3860)</f>
        <v/>
      </c>
      <c r="AT370" s="8" t="str">
        <f>IF('Data Transfer Inputs'!G3901="Blank","",'Data Transfer Inputs'!G3901)</f>
        <v/>
      </c>
      <c r="AU370" s="8" t="str">
        <f>IF('Data Transfer Inputs'!G3943="Blank","",'Data Transfer Inputs'!G3943)</f>
        <v/>
      </c>
      <c r="AV370" s="8" t="str">
        <f>IF('Data Transfer Inputs'!G3984="Blank","",'Data Transfer Inputs'!G3984)</f>
        <v/>
      </c>
      <c r="AW370" s="8" t="str">
        <f>IF('Data Transfer Inputs'!G4026="Blank","",'Data Transfer Inputs'!G4026)</f>
        <v/>
      </c>
      <c r="AX370" s="8" t="str">
        <f>IF('Data Transfer Inputs'!G4067="Blank","",'Data Transfer Inputs'!G4067)</f>
        <v/>
      </c>
      <c r="AY370" s="8" t="str">
        <f>IF('Data Transfer Inputs'!G4109="Blank","",'Data Transfer Inputs'!G4109)</f>
        <v/>
      </c>
      <c r="AZ370" s="8" t="str">
        <f>IF('Data Transfer Inputs'!G4150="Blank","",'Data Transfer Inputs'!G4150)</f>
        <v/>
      </c>
      <c r="BA370" s="8" t="str">
        <f>IF('Data Transfer Inputs'!G4192="Blank","",'Data Transfer Inputs'!G4192)</f>
        <v/>
      </c>
      <c r="BB370" s="8" t="str">
        <f>IF('Data Transfer Inputs'!G4233="Blank","",'Data Transfer Inputs'!G4233)</f>
        <v/>
      </c>
      <c r="BC370" s="8" t="str">
        <f>IF('Data Transfer Inputs'!G4275="Blank","",'Data Transfer Inputs'!G4275)</f>
        <v/>
      </c>
      <c r="BD370" s="8" t="str">
        <f>IF('Data Transfer Inputs'!G4316="Blank","",'Data Transfer Inputs'!G4316)</f>
        <v/>
      </c>
      <c r="BE370" s="8" t="str">
        <f>IF('Data Transfer Inputs'!G4358="Blank","",'Data Transfer Inputs'!G4358)</f>
        <v/>
      </c>
      <c r="BF370" s="8" t="str">
        <f>IF('Data Transfer Inputs'!G4399="Blank","",'Data Transfer Inputs'!G4399)</f>
        <v/>
      </c>
      <c r="BG370" s="8" t="str">
        <f>IF('Data Transfer Inputs'!G4441="Blank","",'Data Transfer Inputs'!G4441)</f>
        <v/>
      </c>
      <c r="BH370" s="8" t="str">
        <f>IF('Data Transfer Inputs'!G4482="Blank","",'Data Transfer Inputs'!G4482)</f>
        <v/>
      </c>
      <c r="BI370" s="8" t="str">
        <f>IF('Data Transfer Inputs'!G4524="Blank","",'Data Transfer Inputs'!G4524)</f>
        <v/>
      </c>
      <c r="BJ370" s="8" t="str">
        <f>IF('Data Transfer Inputs'!G4565="Blank","",'Data Transfer Inputs'!G4565)</f>
        <v/>
      </c>
      <c r="BK370" s="8" t="str">
        <f>IF('Data Transfer Inputs'!G4607="Blank","",'Data Transfer Inputs'!G4607)</f>
        <v/>
      </c>
    </row>
    <row r="371" spans="1:63" x14ac:dyDescent="0.2">
      <c r="A371" s="622" cm="1">
        <f t="array" ref="A371">IF(SUMPRODUCT(--(D371:BK371&lt;&gt;""))&gt;0,1,0)</f>
        <v>0</v>
      </c>
      <c r="B371" s="913"/>
      <c r="C371" s="1034" t="str">
        <f t="shared" si="29"/>
        <v>Comp 22</v>
      </c>
      <c r="D371" s="8" t="str">
        <f>IF('Data Transfer Inputs'!G2159="Blank","",'Data Transfer Inputs'!G2159)</f>
        <v/>
      </c>
      <c r="E371" s="8" t="str">
        <f>IF('Data Transfer Inputs'!G2201="Blank","",'Data Transfer Inputs'!G2201)</f>
        <v/>
      </c>
      <c r="F371" s="8" t="str">
        <f>IF('Data Transfer Inputs'!G2242="Blank","",'Data Transfer Inputs'!G2242)</f>
        <v/>
      </c>
      <c r="G371" s="8" t="str">
        <f>IF('Data Transfer Inputs'!G2284="Blank","",'Data Transfer Inputs'!G2284)</f>
        <v/>
      </c>
      <c r="H371" s="8" t="str">
        <f>IF('Data Transfer Inputs'!G2325="Blank","",'Data Transfer Inputs'!G2325)</f>
        <v/>
      </c>
      <c r="I371" s="8" t="str">
        <f>IF('Data Transfer Inputs'!G2367="Blank","",'Data Transfer Inputs'!G2367)</f>
        <v/>
      </c>
      <c r="J371" s="8" t="str">
        <f>IF('Data Transfer Inputs'!G2408="Blank","",'Data Transfer Inputs'!G2408)</f>
        <v/>
      </c>
      <c r="K371" s="8" t="str">
        <f>IF('Data Transfer Inputs'!G2450="Blank","",'Data Transfer Inputs'!G2450)</f>
        <v/>
      </c>
      <c r="L371" s="8" t="str">
        <f>IF('Data Transfer Inputs'!G2491="Blank","",'Data Transfer Inputs'!G2491)</f>
        <v/>
      </c>
      <c r="M371" s="8" t="str">
        <f>IF('Data Transfer Inputs'!G2533="Blank","",'Data Transfer Inputs'!G2533)</f>
        <v/>
      </c>
      <c r="N371" s="8" t="str">
        <f>IF('Data Transfer Inputs'!G2574="Blank","",'Data Transfer Inputs'!G2574)</f>
        <v/>
      </c>
      <c r="O371" s="8" t="str">
        <f>IF('Data Transfer Inputs'!G2616="Blank","",'Data Transfer Inputs'!G2616)</f>
        <v/>
      </c>
      <c r="P371" s="8" t="str">
        <f>IF('Data Transfer Inputs'!G2657="Blank","",'Data Transfer Inputs'!G2657)</f>
        <v/>
      </c>
      <c r="Q371" s="8" t="str">
        <f>IF('Data Transfer Inputs'!G2699="Blank","",'Data Transfer Inputs'!G2699)</f>
        <v/>
      </c>
      <c r="R371" s="8" t="str">
        <f>IF('Data Transfer Inputs'!G2740="Blank","",'Data Transfer Inputs'!G2740)</f>
        <v/>
      </c>
      <c r="S371" s="8" t="str">
        <f>IF('Data Transfer Inputs'!G2782="Blank","",'Data Transfer Inputs'!G2782)</f>
        <v/>
      </c>
      <c r="T371" s="8" t="str">
        <f>IF('Data Transfer Inputs'!G2823="Blank","",'Data Transfer Inputs'!G2823)</f>
        <v/>
      </c>
      <c r="U371" s="8" t="str">
        <f>IF('Data Transfer Inputs'!G2865="Blank","",'Data Transfer Inputs'!G2865)</f>
        <v/>
      </c>
      <c r="V371" s="8" t="str">
        <f>IF('Data Transfer Inputs'!G2906="Blank","",'Data Transfer Inputs'!G2906)</f>
        <v/>
      </c>
      <c r="W371" s="8" t="str">
        <f>IF('Data Transfer Inputs'!G2948="Blank","",'Data Transfer Inputs'!G2948)</f>
        <v/>
      </c>
      <c r="X371" s="8" t="str">
        <f>IF('Data Transfer Inputs'!G2989="Blank","",'Data Transfer Inputs'!G2989)</f>
        <v/>
      </c>
      <c r="Y371" s="8" t="str">
        <f>IF('Data Transfer Inputs'!G3031="Blank","",'Data Transfer Inputs'!G3031)</f>
        <v/>
      </c>
      <c r="Z371" s="8" t="str">
        <f>IF('Data Transfer Inputs'!G3072="Blank","",'Data Transfer Inputs'!G3072)</f>
        <v/>
      </c>
      <c r="AA371" s="8" t="str">
        <f>IF('Data Transfer Inputs'!G3114="Blank","",'Data Transfer Inputs'!G3114)</f>
        <v/>
      </c>
      <c r="AB371" s="8" t="str">
        <f>IF('Data Transfer Inputs'!G3155="Blank","",'Data Transfer Inputs'!G3155)</f>
        <v/>
      </c>
      <c r="AC371" s="8" t="str">
        <f>IF('Data Transfer Inputs'!G3197="Blank","",'Data Transfer Inputs'!G3197)</f>
        <v/>
      </c>
      <c r="AD371" s="8" t="str">
        <f>IF('Data Transfer Inputs'!G3238="Blank","",'Data Transfer Inputs'!G3238)</f>
        <v/>
      </c>
      <c r="AE371" s="8" t="str">
        <f>IF('Data Transfer Inputs'!G3280="Blank","",'Data Transfer Inputs'!G3280)</f>
        <v/>
      </c>
      <c r="AF371" s="8" t="str">
        <f>IF('Data Transfer Inputs'!G3321="Blank","",'Data Transfer Inputs'!G3321)</f>
        <v/>
      </c>
      <c r="AG371" s="8" t="str">
        <f>IF('Data Transfer Inputs'!G3363="Blank","",'Data Transfer Inputs'!G3363)</f>
        <v/>
      </c>
      <c r="AH371" s="8" t="str">
        <f>IF('Data Transfer Inputs'!G3404="Blank","",'Data Transfer Inputs'!G3404)</f>
        <v/>
      </c>
      <c r="AI371" s="8" t="str">
        <f>IF('Data Transfer Inputs'!G3446="Blank","",'Data Transfer Inputs'!G3446)</f>
        <v/>
      </c>
      <c r="AJ371" s="8" t="str">
        <f>IF('Data Transfer Inputs'!G3487="Blank","",'Data Transfer Inputs'!G3487)</f>
        <v/>
      </c>
      <c r="AK371" s="8" t="str">
        <f>IF('Data Transfer Inputs'!G3529="Blank","",'Data Transfer Inputs'!G3529)</f>
        <v/>
      </c>
      <c r="AL371" s="8" t="str">
        <f>IF('Data Transfer Inputs'!G3570="Blank","",'Data Transfer Inputs'!G3570)</f>
        <v/>
      </c>
      <c r="AM371" s="8" t="str">
        <f>IF('Data Transfer Inputs'!G3612="Blank","",'Data Transfer Inputs'!G3612)</f>
        <v/>
      </c>
      <c r="AN371" s="8" t="str">
        <f>IF('Data Transfer Inputs'!G3653="Blank","",'Data Transfer Inputs'!G3653)</f>
        <v/>
      </c>
      <c r="AO371" s="8" t="str">
        <f>IF('Data Transfer Inputs'!G3695="Blank","",'Data Transfer Inputs'!G3695)</f>
        <v/>
      </c>
      <c r="AP371" s="8" t="str">
        <f>IF('Data Transfer Inputs'!G3736="Blank","",'Data Transfer Inputs'!G3736)</f>
        <v/>
      </c>
      <c r="AQ371" s="8" t="str">
        <f>IF('Data Transfer Inputs'!G3778="Blank","",'Data Transfer Inputs'!G3778)</f>
        <v/>
      </c>
      <c r="AR371" s="8" t="str">
        <f>IF('Data Transfer Inputs'!G3819="Blank","",'Data Transfer Inputs'!G3819)</f>
        <v/>
      </c>
      <c r="AS371" s="8" t="str">
        <f>IF('Data Transfer Inputs'!G3861="Blank","",'Data Transfer Inputs'!G3861)</f>
        <v/>
      </c>
      <c r="AT371" s="8" t="str">
        <f>IF('Data Transfer Inputs'!G3902="Blank","",'Data Transfer Inputs'!G3902)</f>
        <v/>
      </c>
      <c r="AU371" s="8" t="str">
        <f>IF('Data Transfer Inputs'!G3944="Blank","",'Data Transfer Inputs'!G3944)</f>
        <v/>
      </c>
      <c r="AV371" s="8" t="str">
        <f>IF('Data Transfer Inputs'!G3985="Blank","",'Data Transfer Inputs'!G3985)</f>
        <v/>
      </c>
      <c r="AW371" s="8" t="str">
        <f>IF('Data Transfer Inputs'!G4027="Blank","",'Data Transfer Inputs'!G4027)</f>
        <v/>
      </c>
      <c r="AX371" s="8" t="str">
        <f>IF('Data Transfer Inputs'!G4068="Blank","",'Data Transfer Inputs'!G4068)</f>
        <v/>
      </c>
      <c r="AY371" s="8" t="str">
        <f>IF('Data Transfer Inputs'!G4110="Blank","",'Data Transfer Inputs'!G4110)</f>
        <v/>
      </c>
      <c r="AZ371" s="8" t="str">
        <f>IF('Data Transfer Inputs'!G4151="Blank","",'Data Transfer Inputs'!G4151)</f>
        <v/>
      </c>
      <c r="BA371" s="8" t="str">
        <f>IF('Data Transfer Inputs'!G4193="Blank","",'Data Transfer Inputs'!G4193)</f>
        <v/>
      </c>
      <c r="BB371" s="8" t="str">
        <f>IF('Data Transfer Inputs'!G4234="Blank","",'Data Transfer Inputs'!G4234)</f>
        <v/>
      </c>
      <c r="BC371" s="8" t="str">
        <f>IF('Data Transfer Inputs'!G4276="Blank","",'Data Transfer Inputs'!G4276)</f>
        <v/>
      </c>
      <c r="BD371" s="8" t="str">
        <f>IF('Data Transfer Inputs'!G4317="Blank","",'Data Transfer Inputs'!G4317)</f>
        <v/>
      </c>
      <c r="BE371" s="8" t="str">
        <f>IF('Data Transfer Inputs'!G4359="Blank","",'Data Transfer Inputs'!G4359)</f>
        <v/>
      </c>
      <c r="BF371" s="8" t="str">
        <f>IF('Data Transfer Inputs'!G4400="Blank","",'Data Transfer Inputs'!G4400)</f>
        <v/>
      </c>
      <c r="BG371" s="8" t="str">
        <f>IF('Data Transfer Inputs'!G4442="Blank","",'Data Transfer Inputs'!G4442)</f>
        <v/>
      </c>
      <c r="BH371" s="8" t="str">
        <f>IF('Data Transfer Inputs'!G4483="Blank","",'Data Transfer Inputs'!G4483)</f>
        <v/>
      </c>
      <c r="BI371" s="8" t="str">
        <f>IF('Data Transfer Inputs'!G4525="Blank","",'Data Transfer Inputs'!G4525)</f>
        <v/>
      </c>
      <c r="BJ371" s="8" t="str">
        <f>IF('Data Transfer Inputs'!G4566="Blank","",'Data Transfer Inputs'!G4566)</f>
        <v/>
      </c>
      <c r="BK371" s="8" t="str">
        <f>IF('Data Transfer Inputs'!G4608="Blank","",'Data Transfer Inputs'!G4608)</f>
        <v/>
      </c>
    </row>
    <row r="372" spans="1:63" x14ac:dyDescent="0.2">
      <c r="A372" s="622" cm="1">
        <f t="array" ref="A372">IF(SUMPRODUCT(--(D372:BK372&lt;&gt;""))&gt;0,1,0)</f>
        <v>0</v>
      </c>
      <c r="B372" s="913"/>
      <c r="C372" s="1034" t="str">
        <f t="shared" si="29"/>
        <v>Comp 23</v>
      </c>
      <c r="D372" s="8" t="str">
        <f>IF('Data Transfer Inputs'!G2160="Blank","",'Data Transfer Inputs'!G2160)</f>
        <v/>
      </c>
      <c r="E372" s="8" t="str">
        <f>IF('Data Transfer Inputs'!G2202="Blank","",'Data Transfer Inputs'!G2202)</f>
        <v/>
      </c>
      <c r="F372" s="8" t="str">
        <f>IF('Data Transfer Inputs'!G2243="Blank","",'Data Transfer Inputs'!G2243)</f>
        <v/>
      </c>
      <c r="G372" s="8" t="str">
        <f>IF('Data Transfer Inputs'!G2285="Blank","",'Data Transfer Inputs'!G2285)</f>
        <v/>
      </c>
      <c r="H372" s="8" t="str">
        <f>IF('Data Transfer Inputs'!G2326="Blank","",'Data Transfer Inputs'!G2326)</f>
        <v/>
      </c>
      <c r="I372" s="8" t="str">
        <f>IF('Data Transfer Inputs'!G2368="Blank","",'Data Transfer Inputs'!G2368)</f>
        <v/>
      </c>
      <c r="J372" s="8" t="str">
        <f>IF('Data Transfer Inputs'!G2409="Blank","",'Data Transfer Inputs'!G2409)</f>
        <v/>
      </c>
      <c r="K372" s="8" t="str">
        <f>IF('Data Transfer Inputs'!G2451="Blank","",'Data Transfer Inputs'!G2451)</f>
        <v/>
      </c>
      <c r="L372" s="8" t="str">
        <f>IF('Data Transfer Inputs'!G2492="Blank","",'Data Transfer Inputs'!G2492)</f>
        <v/>
      </c>
      <c r="M372" s="8" t="str">
        <f>IF('Data Transfer Inputs'!G2534="Blank","",'Data Transfer Inputs'!G2534)</f>
        <v/>
      </c>
      <c r="N372" s="8" t="str">
        <f>IF('Data Transfer Inputs'!G2575="Blank","",'Data Transfer Inputs'!G2575)</f>
        <v/>
      </c>
      <c r="O372" s="8" t="str">
        <f>IF('Data Transfer Inputs'!G2617="Blank","",'Data Transfer Inputs'!G2617)</f>
        <v/>
      </c>
      <c r="P372" s="8" t="str">
        <f>IF('Data Transfer Inputs'!G2658="Blank","",'Data Transfer Inputs'!G2658)</f>
        <v/>
      </c>
      <c r="Q372" s="8" t="str">
        <f>IF('Data Transfer Inputs'!G2700="Blank","",'Data Transfer Inputs'!G2700)</f>
        <v/>
      </c>
      <c r="R372" s="8" t="str">
        <f>IF('Data Transfer Inputs'!G2741="Blank","",'Data Transfer Inputs'!G2741)</f>
        <v/>
      </c>
      <c r="S372" s="8" t="str">
        <f>IF('Data Transfer Inputs'!G2783="Blank","",'Data Transfer Inputs'!G2783)</f>
        <v/>
      </c>
      <c r="T372" s="8" t="str">
        <f>IF('Data Transfer Inputs'!G2824="Blank","",'Data Transfer Inputs'!G2824)</f>
        <v/>
      </c>
      <c r="U372" s="8" t="str">
        <f>IF('Data Transfer Inputs'!G2866="Blank","",'Data Transfer Inputs'!G2866)</f>
        <v/>
      </c>
      <c r="V372" s="8" t="str">
        <f>IF('Data Transfer Inputs'!G2907="Blank","",'Data Transfer Inputs'!G2907)</f>
        <v/>
      </c>
      <c r="W372" s="8" t="str">
        <f>IF('Data Transfer Inputs'!G2949="Blank","",'Data Transfer Inputs'!G2949)</f>
        <v/>
      </c>
      <c r="X372" s="8" t="str">
        <f>IF('Data Transfer Inputs'!G2990="Blank","",'Data Transfer Inputs'!G2990)</f>
        <v/>
      </c>
      <c r="Y372" s="8" t="str">
        <f>IF('Data Transfer Inputs'!G3032="Blank","",'Data Transfer Inputs'!G3032)</f>
        <v/>
      </c>
      <c r="Z372" s="8" t="str">
        <f>IF('Data Transfer Inputs'!G3073="Blank","",'Data Transfer Inputs'!G3073)</f>
        <v/>
      </c>
      <c r="AA372" s="8" t="str">
        <f>IF('Data Transfer Inputs'!G3115="Blank","",'Data Transfer Inputs'!G3115)</f>
        <v/>
      </c>
      <c r="AB372" s="8" t="str">
        <f>IF('Data Transfer Inputs'!G3156="Blank","",'Data Transfer Inputs'!G3156)</f>
        <v/>
      </c>
      <c r="AC372" s="8" t="str">
        <f>IF('Data Transfer Inputs'!G3198="Blank","",'Data Transfer Inputs'!G3198)</f>
        <v/>
      </c>
      <c r="AD372" s="8" t="str">
        <f>IF('Data Transfer Inputs'!G3239="Blank","",'Data Transfer Inputs'!G3239)</f>
        <v/>
      </c>
      <c r="AE372" s="8" t="str">
        <f>IF('Data Transfer Inputs'!G3281="Blank","",'Data Transfer Inputs'!G3281)</f>
        <v/>
      </c>
      <c r="AF372" s="8" t="str">
        <f>IF('Data Transfer Inputs'!G3322="Blank","",'Data Transfer Inputs'!G3322)</f>
        <v/>
      </c>
      <c r="AG372" s="8" t="str">
        <f>IF('Data Transfer Inputs'!G3364="Blank","",'Data Transfer Inputs'!G3364)</f>
        <v/>
      </c>
      <c r="AH372" s="8" t="str">
        <f>IF('Data Transfer Inputs'!G3405="Blank","",'Data Transfer Inputs'!G3405)</f>
        <v/>
      </c>
      <c r="AI372" s="8" t="str">
        <f>IF('Data Transfer Inputs'!G3447="Blank","",'Data Transfer Inputs'!G3447)</f>
        <v/>
      </c>
      <c r="AJ372" s="8" t="str">
        <f>IF('Data Transfer Inputs'!G3488="Blank","",'Data Transfer Inputs'!G3488)</f>
        <v/>
      </c>
      <c r="AK372" s="8" t="str">
        <f>IF('Data Transfer Inputs'!G3530="Blank","",'Data Transfer Inputs'!G3530)</f>
        <v/>
      </c>
      <c r="AL372" s="8" t="str">
        <f>IF('Data Transfer Inputs'!G3571="Blank","",'Data Transfer Inputs'!G3571)</f>
        <v/>
      </c>
      <c r="AM372" s="8" t="str">
        <f>IF('Data Transfer Inputs'!G3613="Blank","",'Data Transfer Inputs'!G3613)</f>
        <v/>
      </c>
      <c r="AN372" s="8" t="str">
        <f>IF('Data Transfer Inputs'!G3654="Blank","",'Data Transfer Inputs'!G3654)</f>
        <v/>
      </c>
      <c r="AO372" s="8" t="str">
        <f>IF('Data Transfer Inputs'!G3696="Blank","",'Data Transfer Inputs'!G3696)</f>
        <v/>
      </c>
      <c r="AP372" s="8" t="str">
        <f>IF('Data Transfer Inputs'!G3737="Blank","",'Data Transfer Inputs'!G3737)</f>
        <v/>
      </c>
      <c r="AQ372" s="8" t="str">
        <f>IF('Data Transfer Inputs'!G3779="Blank","",'Data Transfer Inputs'!G3779)</f>
        <v/>
      </c>
      <c r="AR372" s="8" t="str">
        <f>IF('Data Transfer Inputs'!G3820="Blank","",'Data Transfer Inputs'!G3820)</f>
        <v/>
      </c>
      <c r="AS372" s="8" t="str">
        <f>IF('Data Transfer Inputs'!G3862="Blank","",'Data Transfer Inputs'!G3862)</f>
        <v/>
      </c>
      <c r="AT372" s="8" t="str">
        <f>IF('Data Transfer Inputs'!G3903="Blank","",'Data Transfer Inputs'!G3903)</f>
        <v/>
      </c>
      <c r="AU372" s="8" t="str">
        <f>IF('Data Transfer Inputs'!G3945="Blank","",'Data Transfer Inputs'!G3945)</f>
        <v/>
      </c>
      <c r="AV372" s="8" t="str">
        <f>IF('Data Transfer Inputs'!G3986="Blank","",'Data Transfer Inputs'!G3986)</f>
        <v/>
      </c>
      <c r="AW372" s="8" t="str">
        <f>IF('Data Transfer Inputs'!G4028="Blank","",'Data Transfer Inputs'!G4028)</f>
        <v/>
      </c>
      <c r="AX372" s="8" t="str">
        <f>IF('Data Transfer Inputs'!G4069="Blank","",'Data Transfer Inputs'!G4069)</f>
        <v/>
      </c>
      <c r="AY372" s="8" t="str">
        <f>IF('Data Transfer Inputs'!G4111="Blank","",'Data Transfer Inputs'!G4111)</f>
        <v/>
      </c>
      <c r="AZ372" s="8" t="str">
        <f>IF('Data Transfer Inputs'!G4152="Blank","",'Data Transfer Inputs'!G4152)</f>
        <v/>
      </c>
      <c r="BA372" s="8" t="str">
        <f>IF('Data Transfer Inputs'!G4194="Blank","",'Data Transfer Inputs'!G4194)</f>
        <v/>
      </c>
      <c r="BB372" s="8" t="str">
        <f>IF('Data Transfer Inputs'!G4235="Blank","",'Data Transfer Inputs'!G4235)</f>
        <v/>
      </c>
      <c r="BC372" s="8" t="str">
        <f>IF('Data Transfer Inputs'!G4277="Blank","",'Data Transfer Inputs'!G4277)</f>
        <v/>
      </c>
      <c r="BD372" s="8" t="str">
        <f>IF('Data Transfer Inputs'!G4318="Blank","",'Data Transfer Inputs'!G4318)</f>
        <v/>
      </c>
      <c r="BE372" s="8" t="str">
        <f>IF('Data Transfer Inputs'!G4360="Blank","",'Data Transfer Inputs'!G4360)</f>
        <v/>
      </c>
      <c r="BF372" s="8" t="str">
        <f>IF('Data Transfer Inputs'!G4401="Blank","",'Data Transfer Inputs'!G4401)</f>
        <v/>
      </c>
      <c r="BG372" s="8" t="str">
        <f>IF('Data Transfer Inputs'!G4443="Blank","",'Data Transfer Inputs'!G4443)</f>
        <v/>
      </c>
      <c r="BH372" s="8" t="str">
        <f>IF('Data Transfer Inputs'!G4484="Blank","",'Data Transfer Inputs'!G4484)</f>
        <v/>
      </c>
      <c r="BI372" s="8" t="str">
        <f>IF('Data Transfer Inputs'!G4526="Blank","",'Data Transfer Inputs'!G4526)</f>
        <v/>
      </c>
      <c r="BJ372" s="8" t="str">
        <f>IF('Data Transfer Inputs'!G4567="Blank","",'Data Transfer Inputs'!G4567)</f>
        <v/>
      </c>
      <c r="BK372" s="8" t="str">
        <f>IF('Data Transfer Inputs'!G4609="Blank","",'Data Transfer Inputs'!G4609)</f>
        <v/>
      </c>
    </row>
    <row r="373" spans="1:63" x14ac:dyDescent="0.2">
      <c r="A373" s="622" cm="1">
        <f t="array" ref="A373">IF(SUMPRODUCT(--(D373:BK373&lt;&gt;""))&gt;0,1,0)</f>
        <v>0</v>
      </c>
      <c r="B373" s="913"/>
      <c r="C373" s="1034" t="str">
        <f t="shared" si="29"/>
        <v>Comp 24</v>
      </c>
      <c r="D373" s="8" t="str">
        <f>IF('Data Transfer Inputs'!G2161="Blank","",'Data Transfer Inputs'!G2161)</f>
        <v/>
      </c>
      <c r="E373" s="8" t="str">
        <f>IF('Data Transfer Inputs'!G2203="Blank","",'Data Transfer Inputs'!G2203)</f>
        <v/>
      </c>
      <c r="F373" s="8" t="str">
        <f>IF('Data Transfer Inputs'!G2244="Blank","",'Data Transfer Inputs'!G2244)</f>
        <v/>
      </c>
      <c r="G373" s="8" t="str">
        <f>IF('Data Transfer Inputs'!G2286="Blank","",'Data Transfer Inputs'!G2286)</f>
        <v/>
      </c>
      <c r="H373" s="8" t="str">
        <f>IF('Data Transfer Inputs'!G2327="Blank","",'Data Transfer Inputs'!G2327)</f>
        <v/>
      </c>
      <c r="I373" s="8" t="str">
        <f>IF('Data Transfer Inputs'!G2369="Blank","",'Data Transfer Inputs'!G2369)</f>
        <v/>
      </c>
      <c r="J373" s="8" t="str">
        <f>IF('Data Transfer Inputs'!G2410="Blank","",'Data Transfer Inputs'!G2410)</f>
        <v/>
      </c>
      <c r="K373" s="8" t="str">
        <f>IF('Data Transfer Inputs'!G2452="Blank","",'Data Transfer Inputs'!G2452)</f>
        <v/>
      </c>
      <c r="L373" s="8" t="str">
        <f>IF('Data Transfer Inputs'!G2493="Blank","",'Data Transfer Inputs'!G2493)</f>
        <v/>
      </c>
      <c r="M373" s="8" t="str">
        <f>IF('Data Transfer Inputs'!G2535="Blank","",'Data Transfer Inputs'!G2535)</f>
        <v/>
      </c>
      <c r="N373" s="8" t="str">
        <f>IF('Data Transfer Inputs'!G2576="Blank","",'Data Transfer Inputs'!G2576)</f>
        <v/>
      </c>
      <c r="O373" s="8" t="str">
        <f>IF('Data Transfer Inputs'!G2618="Blank","",'Data Transfer Inputs'!G2618)</f>
        <v/>
      </c>
      <c r="P373" s="8" t="str">
        <f>IF('Data Transfer Inputs'!G2659="Blank","",'Data Transfer Inputs'!G2659)</f>
        <v/>
      </c>
      <c r="Q373" s="8" t="str">
        <f>IF('Data Transfer Inputs'!G2701="Blank","",'Data Transfer Inputs'!G2701)</f>
        <v/>
      </c>
      <c r="R373" s="8" t="str">
        <f>IF('Data Transfer Inputs'!G2742="Blank","",'Data Transfer Inputs'!G2742)</f>
        <v/>
      </c>
      <c r="S373" s="8" t="str">
        <f>IF('Data Transfer Inputs'!G2784="Blank","",'Data Transfer Inputs'!G2784)</f>
        <v/>
      </c>
      <c r="T373" s="8" t="str">
        <f>IF('Data Transfer Inputs'!G2825="Blank","",'Data Transfer Inputs'!G2825)</f>
        <v/>
      </c>
      <c r="U373" s="8" t="str">
        <f>IF('Data Transfer Inputs'!G2867="Blank","",'Data Transfer Inputs'!G2867)</f>
        <v/>
      </c>
      <c r="V373" s="8" t="str">
        <f>IF('Data Transfer Inputs'!G2908="Blank","",'Data Transfer Inputs'!G2908)</f>
        <v/>
      </c>
      <c r="W373" s="8" t="str">
        <f>IF('Data Transfer Inputs'!G2950="Blank","",'Data Transfer Inputs'!G2950)</f>
        <v/>
      </c>
      <c r="X373" s="8" t="str">
        <f>IF('Data Transfer Inputs'!G2991="Blank","",'Data Transfer Inputs'!G2991)</f>
        <v/>
      </c>
      <c r="Y373" s="8" t="str">
        <f>IF('Data Transfer Inputs'!G3033="Blank","",'Data Transfer Inputs'!G3033)</f>
        <v/>
      </c>
      <c r="Z373" s="8" t="str">
        <f>IF('Data Transfer Inputs'!G3074="Blank","",'Data Transfer Inputs'!G3074)</f>
        <v/>
      </c>
      <c r="AA373" s="8" t="str">
        <f>IF('Data Transfer Inputs'!G3116="Blank","",'Data Transfer Inputs'!G3116)</f>
        <v/>
      </c>
      <c r="AB373" s="8" t="str">
        <f>IF('Data Transfer Inputs'!G3157="Blank","",'Data Transfer Inputs'!G3157)</f>
        <v/>
      </c>
      <c r="AC373" s="8" t="str">
        <f>IF('Data Transfer Inputs'!G3199="Blank","",'Data Transfer Inputs'!G3199)</f>
        <v/>
      </c>
      <c r="AD373" s="8" t="str">
        <f>IF('Data Transfer Inputs'!G3240="Blank","",'Data Transfer Inputs'!G3240)</f>
        <v/>
      </c>
      <c r="AE373" s="8" t="str">
        <f>IF('Data Transfer Inputs'!G3282="Blank","",'Data Transfer Inputs'!G3282)</f>
        <v/>
      </c>
      <c r="AF373" s="8" t="str">
        <f>IF('Data Transfer Inputs'!G3323="Blank","",'Data Transfer Inputs'!G3323)</f>
        <v/>
      </c>
      <c r="AG373" s="8" t="str">
        <f>IF('Data Transfer Inputs'!G3365="Blank","",'Data Transfer Inputs'!G3365)</f>
        <v/>
      </c>
      <c r="AH373" s="8" t="str">
        <f>IF('Data Transfer Inputs'!G3406="Blank","",'Data Transfer Inputs'!G3406)</f>
        <v/>
      </c>
      <c r="AI373" s="8" t="str">
        <f>IF('Data Transfer Inputs'!G3448="Blank","",'Data Transfer Inputs'!G3448)</f>
        <v/>
      </c>
      <c r="AJ373" s="8" t="str">
        <f>IF('Data Transfer Inputs'!G3489="Blank","",'Data Transfer Inputs'!G3489)</f>
        <v/>
      </c>
      <c r="AK373" s="8" t="str">
        <f>IF('Data Transfer Inputs'!G3531="Blank","",'Data Transfer Inputs'!G3531)</f>
        <v/>
      </c>
      <c r="AL373" s="8" t="str">
        <f>IF('Data Transfer Inputs'!G3572="Blank","",'Data Transfer Inputs'!G3572)</f>
        <v/>
      </c>
      <c r="AM373" s="8" t="str">
        <f>IF('Data Transfer Inputs'!G3614="Blank","",'Data Transfer Inputs'!G3614)</f>
        <v/>
      </c>
      <c r="AN373" s="8" t="str">
        <f>IF('Data Transfer Inputs'!G3655="Blank","",'Data Transfer Inputs'!G3655)</f>
        <v/>
      </c>
      <c r="AO373" s="8" t="str">
        <f>IF('Data Transfer Inputs'!G3697="Blank","",'Data Transfer Inputs'!G3697)</f>
        <v/>
      </c>
      <c r="AP373" s="8" t="str">
        <f>IF('Data Transfer Inputs'!G3738="Blank","",'Data Transfer Inputs'!G3738)</f>
        <v/>
      </c>
      <c r="AQ373" s="8" t="str">
        <f>IF('Data Transfer Inputs'!G3780="Blank","",'Data Transfer Inputs'!G3780)</f>
        <v/>
      </c>
      <c r="AR373" s="8" t="str">
        <f>IF('Data Transfer Inputs'!G3821="Blank","",'Data Transfer Inputs'!G3821)</f>
        <v/>
      </c>
      <c r="AS373" s="8" t="str">
        <f>IF('Data Transfer Inputs'!G3863="Blank","",'Data Transfer Inputs'!G3863)</f>
        <v/>
      </c>
      <c r="AT373" s="8" t="str">
        <f>IF('Data Transfer Inputs'!G3904="Blank","",'Data Transfer Inputs'!G3904)</f>
        <v/>
      </c>
      <c r="AU373" s="8" t="str">
        <f>IF('Data Transfer Inputs'!G3946="Blank","",'Data Transfer Inputs'!G3946)</f>
        <v/>
      </c>
      <c r="AV373" s="8" t="str">
        <f>IF('Data Transfer Inputs'!G3987="Blank","",'Data Transfer Inputs'!G3987)</f>
        <v/>
      </c>
      <c r="AW373" s="8" t="str">
        <f>IF('Data Transfer Inputs'!G4029="Blank","",'Data Transfer Inputs'!G4029)</f>
        <v/>
      </c>
      <c r="AX373" s="8" t="str">
        <f>IF('Data Transfer Inputs'!G4070="Blank","",'Data Transfer Inputs'!G4070)</f>
        <v/>
      </c>
      <c r="AY373" s="8" t="str">
        <f>IF('Data Transfer Inputs'!G4112="Blank","",'Data Transfer Inputs'!G4112)</f>
        <v/>
      </c>
      <c r="AZ373" s="8" t="str">
        <f>IF('Data Transfer Inputs'!G4153="Blank","",'Data Transfer Inputs'!G4153)</f>
        <v/>
      </c>
      <c r="BA373" s="8" t="str">
        <f>IF('Data Transfer Inputs'!G4195="Blank","",'Data Transfer Inputs'!G4195)</f>
        <v/>
      </c>
      <c r="BB373" s="8" t="str">
        <f>IF('Data Transfer Inputs'!G4236="Blank","",'Data Transfer Inputs'!G4236)</f>
        <v/>
      </c>
      <c r="BC373" s="8" t="str">
        <f>IF('Data Transfer Inputs'!G4278="Blank","",'Data Transfer Inputs'!G4278)</f>
        <v/>
      </c>
      <c r="BD373" s="8" t="str">
        <f>IF('Data Transfer Inputs'!G4319="Blank","",'Data Transfer Inputs'!G4319)</f>
        <v/>
      </c>
      <c r="BE373" s="8" t="str">
        <f>IF('Data Transfer Inputs'!G4361="Blank","",'Data Transfer Inputs'!G4361)</f>
        <v/>
      </c>
      <c r="BF373" s="8" t="str">
        <f>IF('Data Transfer Inputs'!G4402="Blank","",'Data Transfer Inputs'!G4402)</f>
        <v/>
      </c>
      <c r="BG373" s="8" t="str">
        <f>IF('Data Transfer Inputs'!G4444="Blank","",'Data Transfer Inputs'!G4444)</f>
        <v/>
      </c>
      <c r="BH373" s="8" t="str">
        <f>IF('Data Transfer Inputs'!G4485="Blank","",'Data Transfer Inputs'!G4485)</f>
        <v/>
      </c>
      <c r="BI373" s="8" t="str">
        <f>IF('Data Transfer Inputs'!G4527="Blank","",'Data Transfer Inputs'!G4527)</f>
        <v/>
      </c>
      <c r="BJ373" s="8" t="str">
        <f>IF('Data Transfer Inputs'!G4568="Blank","",'Data Transfer Inputs'!G4568)</f>
        <v/>
      </c>
      <c r="BK373" s="8" t="str">
        <f>IF('Data Transfer Inputs'!G4610="Blank","",'Data Transfer Inputs'!G4610)</f>
        <v/>
      </c>
    </row>
    <row r="374" spans="1:63" x14ac:dyDescent="0.2">
      <c r="A374" s="622" cm="1">
        <f t="array" ref="A374">IF(SUMPRODUCT(--(D374:BK374&lt;&gt;""))&gt;0,1,0)</f>
        <v>0</v>
      </c>
      <c r="B374" s="913"/>
      <c r="C374" s="1034" t="str">
        <f t="shared" si="29"/>
        <v>Comp 25</v>
      </c>
      <c r="D374" s="8" t="str">
        <f>IF('Data Transfer Inputs'!G2162="Blank","",'Data Transfer Inputs'!G2162)</f>
        <v/>
      </c>
      <c r="E374" s="8" t="str">
        <f>IF('Data Transfer Inputs'!G2204="Blank","",'Data Transfer Inputs'!G2204)</f>
        <v/>
      </c>
      <c r="F374" s="8" t="str">
        <f>IF('Data Transfer Inputs'!G2245="Blank","",'Data Transfer Inputs'!G2245)</f>
        <v/>
      </c>
      <c r="G374" s="8" t="str">
        <f>IF('Data Transfer Inputs'!G2287="Blank","",'Data Transfer Inputs'!G2287)</f>
        <v/>
      </c>
      <c r="H374" s="8" t="str">
        <f>IF('Data Transfer Inputs'!G2328="Blank","",'Data Transfer Inputs'!G2328)</f>
        <v/>
      </c>
      <c r="I374" s="8" t="str">
        <f>IF('Data Transfer Inputs'!G2370="Blank","",'Data Transfer Inputs'!G2370)</f>
        <v/>
      </c>
      <c r="J374" s="8" t="str">
        <f>IF('Data Transfer Inputs'!G2411="Blank","",'Data Transfer Inputs'!G2411)</f>
        <v/>
      </c>
      <c r="K374" s="8" t="str">
        <f>IF('Data Transfer Inputs'!G2453="Blank","",'Data Transfer Inputs'!G2453)</f>
        <v/>
      </c>
      <c r="L374" s="8" t="str">
        <f>IF('Data Transfer Inputs'!G2494="Blank","",'Data Transfer Inputs'!G2494)</f>
        <v/>
      </c>
      <c r="M374" s="8" t="str">
        <f>IF('Data Transfer Inputs'!G2536="Blank","",'Data Transfer Inputs'!G2536)</f>
        <v/>
      </c>
      <c r="N374" s="8" t="str">
        <f>IF('Data Transfer Inputs'!G2577="Blank","",'Data Transfer Inputs'!G2577)</f>
        <v/>
      </c>
      <c r="O374" s="8" t="str">
        <f>IF('Data Transfer Inputs'!G2619="Blank","",'Data Transfer Inputs'!G2619)</f>
        <v/>
      </c>
      <c r="P374" s="8" t="str">
        <f>IF('Data Transfer Inputs'!G2660="Blank","",'Data Transfer Inputs'!G2660)</f>
        <v/>
      </c>
      <c r="Q374" s="8" t="str">
        <f>IF('Data Transfer Inputs'!G2702="Blank","",'Data Transfer Inputs'!G2702)</f>
        <v/>
      </c>
      <c r="R374" s="8" t="str">
        <f>IF('Data Transfer Inputs'!G2743="Blank","",'Data Transfer Inputs'!G2743)</f>
        <v/>
      </c>
      <c r="S374" s="8" t="str">
        <f>IF('Data Transfer Inputs'!G2785="Blank","",'Data Transfer Inputs'!G2785)</f>
        <v/>
      </c>
      <c r="T374" s="8" t="str">
        <f>IF('Data Transfer Inputs'!G2826="Blank","",'Data Transfer Inputs'!G2826)</f>
        <v/>
      </c>
      <c r="U374" s="8" t="str">
        <f>IF('Data Transfer Inputs'!G2868="Blank","",'Data Transfer Inputs'!G2868)</f>
        <v/>
      </c>
      <c r="V374" s="8" t="str">
        <f>IF('Data Transfer Inputs'!G2909="Blank","",'Data Transfer Inputs'!G2909)</f>
        <v/>
      </c>
      <c r="W374" s="8" t="str">
        <f>IF('Data Transfer Inputs'!G2951="Blank","",'Data Transfer Inputs'!G2951)</f>
        <v/>
      </c>
      <c r="X374" s="8" t="str">
        <f>IF('Data Transfer Inputs'!G2992="Blank","",'Data Transfer Inputs'!G2992)</f>
        <v/>
      </c>
      <c r="Y374" s="8" t="str">
        <f>IF('Data Transfer Inputs'!G3034="Blank","",'Data Transfer Inputs'!G3034)</f>
        <v/>
      </c>
      <c r="Z374" s="8" t="str">
        <f>IF('Data Transfer Inputs'!G3075="Blank","",'Data Transfer Inputs'!G3075)</f>
        <v/>
      </c>
      <c r="AA374" s="8" t="str">
        <f>IF('Data Transfer Inputs'!G3117="Blank","",'Data Transfer Inputs'!G3117)</f>
        <v/>
      </c>
      <c r="AB374" s="8" t="str">
        <f>IF('Data Transfer Inputs'!G3158="Blank","",'Data Transfer Inputs'!G3158)</f>
        <v/>
      </c>
      <c r="AC374" s="8" t="str">
        <f>IF('Data Transfer Inputs'!G3200="Blank","",'Data Transfer Inputs'!G3200)</f>
        <v/>
      </c>
      <c r="AD374" s="8" t="str">
        <f>IF('Data Transfer Inputs'!G3241="Blank","",'Data Transfer Inputs'!G3241)</f>
        <v/>
      </c>
      <c r="AE374" s="8" t="str">
        <f>IF('Data Transfer Inputs'!G3283="Blank","",'Data Transfer Inputs'!G3283)</f>
        <v/>
      </c>
      <c r="AF374" s="8" t="str">
        <f>IF('Data Transfer Inputs'!G3324="Blank","",'Data Transfer Inputs'!G3324)</f>
        <v/>
      </c>
      <c r="AG374" s="8" t="str">
        <f>IF('Data Transfer Inputs'!G3366="Blank","",'Data Transfer Inputs'!G3366)</f>
        <v/>
      </c>
      <c r="AH374" s="8" t="str">
        <f>IF('Data Transfer Inputs'!G3407="Blank","",'Data Transfer Inputs'!G3407)</f>
        <v/>
      </c>
      <c r="AI374" s="8" t="str">
        <f>IF('Data Transfer Inputs'!G3449="Blank","",'Data Transfer Inputs'!G3449)</f>
        <v/>
      </c>
      <c r="AJ374" s="8" t="str">
        <f>IF('Data Transfer Inputs'!G3490="Blank","",'Data Transfer Inputs'!G3490)</f>
        <v/>
      </c>
      <c r="AK374" s="8" t="str">
        <f>IF('Data Transfer Inputs'!G3532="Blank","",'Data Transfer Inputs'!G3532)</f>
        <v/>
      </c>
      <c r="AL374" s="8" t="str">
        <f>IF('Data Transfer Inputs'!G3573="Blank","",'Data Transfer Inputs'!G3573)</f>
        <v/>
      </c>
      <c r="AM374" s="8" t="str">
        <f>IF('Data Transfer Inputs'!G3615="Blank","",'Data Transfer Inputs'!G3615)</f>
        <v/>
      </c>
      <c r="AN374" s="8" t="str">
        <f>IF('Data Transfer Inputs'!G3656="Blank","",'Data Transfer Inputs'!G3656)</f>
        <v/>
      </c>
      <c r="AO374" s="8" t="str">
        <f>IF('Data Transfer Inputs'!G3698="Blank","",'Data Transfer Inputs'!G3698)</f>
        <v/>
      </c>
      <c r="AP374" s="8" t="str">
        <f>IF('Data Transfer Inputs'!G3739="Blank","",'Data Transfer Inputs'!G3739)</f>
        <v/>
      </c>
      <c r="AQ374" s="8" t="str">
        <f>IF('Data Transfer Inputs'!G3781="Blank","",'Data Transfer Inputs'!G3781)</f>
        <v/>
      </c>
      <c r="AR374" s="8" t="str">
        <f>IF('Data Transfer Inputs'!G3822="Blank","",'Data Transfer Inputs'!G3822)</f>
        <v/>
      </c>
      <c r="AS374" s="8" t="str">
        <f>IF('Data Transfer Inputs'!G3864="Blank","",'Data Transfer Inputs'!G3864)</f>
        <v/>
      </c>
      <c r="AT374" s="8" t="str">
        <f>IF('Data Transfer Inputs'!G3905="Blank","",'Data Transfer Inputs'!G3905)</f>
        <v/>
      </c>
      <c r="AU374" s="8" t="str">
        <f>IF('Data Transfer Inputs'!G3947="Blank","",'Data Transfer Inputs'!G3947)</f>
        <v/>
      </c>
      <c r="AV374" s="8" t="str">
        <f>IF('Data Transfer Inputs'!G3988="Blank","",'Data Transfer Inputs'!G3988)</f>
        <v/>
      </c>
      <c r="AW374" s="8" t="str">
        <f>IF('Data Transfer Inputs'!G4030="Blank","",'Data Transfer Inputs'!G4030)</f>
        <v/>
      </c>
      <c r="AX374" s="8" t="str">
        <f>IF('Data Transfer Inputs'!G4071="Blank","",'Data Transfer Inputs'!G4071)</f>
        <v/>
      </c>
      <c r="AY374" s="8" t="str">
        <f>IF('Data Transfer Inputs'!G4113="Blank","",'Data Transfer Inputs'!G4113)</f>
        <v/>
      </c>
      <c r="AZ374" s="8" t="str">
        <f>IF('Data Transfer Inputs'!G4154="Blank","",'Data Transfer Inputs'!G4154)</f>
        <v/>
      </c>
      <c r="BA374" s="8" t="str">
        <f>IF('Data Transfer Inputs'!G4196="Blank","",'Data Transfer Inputs'!G4196)</f>
        <v/>
      </c>
      <c r="BB374" s="8" t="str">
        <f>IF('Data Transfer Inputs'!G4237="Blank","",'Data Transfer Inputs'!G4237)</f>
        <v/>
      </c>
      <c r="BC374" s="8" t="str">
        <f>IF('Data Transfer Inputs'!G4279="Blank","",'Data Transfer Inputs'!G4279)</f>
        <v/>
      </c>
      <c r="BD374" s="8" t="str">
        <f>IF('Data Transfer Inputs'!G4320="Blank","",'Data Transfer Inputs'!G4320)</f>
        <v/>
      </c>
      <c r="BE374" s="8" t="str">
        <f>IF('Data Transfer Inputs'!G4362="Blank","",'Data Transfer Inputs'!G4362)</f>
        <v/>
      </c>
      <c r="BF374" s="8" t="str">
        <f>IF('Data Transfer Inputs'!G4403="Blank","",'Data Transfer Inputs'!G4403)</f>
        <v/>
      </c>
      <c r="BG374" s="8" t="str">
        <f>IF('Data Transfer Inputs'!G4445="Blank","",'Data Transfer Inputs'!G4445)</f>
        <v/>
      </c>
      <c r="BH374" s="8" t="str">
        <f>IF('Data Transfer Inputs'!G4486="Blank","",'Data Transfer Inputs'!G4486)</f>
        <v/>
      </c>
      <c r="BI374" s="8" t="str">
        <f>IF('Data Transfer Inputs'!G4528="Blank","",'Data Transfer Inputs'!G4528)</f>
        <v/>
      </c>
      <c r="BJ374" s="8" t="str">
        <f>IF('Data Transfer Inputs'!G4569="Blank","",'Data Transfer Inputs'!G4569)</f>
        <v/>
      </c>
      <c r="BK374" s="8" t="str">
        <f>IF('Data Transfer Inputs'!G4611="Blank","",'Data Transfer Inputs'!G4611)</f>
        <v/>
      </c>
    </row>
    <row r="375" spans="1:63" x14ac:dyDescent="0.2">
      <c r="A375" s="622" cm="1">
        <f t="array" ref="A375">IF(SUMPRODUCT(--(D375:BK375&lt;&gt;""))&gt;0,1,0)</f>
        <v>0</v>
      </c>
      <c r="B375" s="913"/>
      <c r="C375" s="1034" t="str">
        <f t="shared" si="29"/>
        <v>Comp 26</v>
      </c>
      <c r="D375" s="8" t="str">
        <f>IF('Data Transfer Inputs'!G2163="Blank","",'Data Transfer Inputs'!G2163)</f>
        <v/>
      </c>
      <c r="E375" s="8" t="str">
        <f>IF('Data Transfer Inputs'!G2205="Blank","",'Data Transfer Inputs'!G2205)</f>
        <v/>
      </c>
      <c r="F375" s="8" t="str">
        <f>IF('Data Transfer Inputs'!G2246="Blank","",'Data Transfer Inputs'!G2246)</f>
        <v/>
      </c>
      <c r="G375" s="8" t="str">
        <f>IF('Data Transfer Inputs'!G2288="Blank","",'Data Transfer Inputs'!G2288)</f>
        <v/>
      </c>
      <c r="H375" s="8" t="str">
        <f>IF('Data Transfer Inputs'!G2329="Blank","",'Data Transfer Inputs'!G2329)</f>
        <v/>
      </c>
      <c r="I375" s="8" t="str">
        <f>IF('Data Transfer Inputs'!G2371="Blank","",'Data Transfer Inputs'!G2371)</f>
        <v/>
      </c>
      <c r="J375" s="8" t="str">
        <f>IF('Data Transfer Inputs'!G2412="Blank","",'Data Transfer Inputs'!G2412)</f>
        <v/>
      </c>
      <c r="K375" s="8" t="str">
        <f>IF('Data Transfer Inputs'!G2454="Blank","",'Data Transfer Inputs'!G2454)</f>
        <v/>
      </c>
      <c r="L375" s="8" t="str">
        <f>IF('Data Transfer Inputs'!G2495="Blank","",'Data Transfer Inputs'!G2495)</f>
        <v/>
      </c>
      <c r="M375" s="8" t="str">
        <f>IF('Data Transfer Inputs'!G2537="Blank","",'Data Transfer Inputs'!G2537)</f>
        <v/>
      </c>
      <c r="N375" s="8" t="str">
        <f>IF('Data Transfer Inputs'!G2578="Blank","",'Data Transfer Inputs'!G2578)</f>
        <v/>
      </c>
      <c r="O375" s="8" t="str">
        <f>IF('Data Transfer Inputs'!G2620="Blank","",'Data Transfer Inputs'!G2620)</f>
        <v/>
      </c>
      <c r="P375" s="8" t="str">
        <f>IF('Data Transfer Inputs'!G2661="Blank","",'Data Transfer Inputs'!G2661)</f>
        <v/>
      </c>
      <c r="Q375" s="8" t="str">
        <f>IF('Data Transfer Inputs'!G2703="Blank","",'Data Transfer Inputs'!G2703)</f>
        <v/>
      </c>
      <c r="R375" s="8" t="str">
        <f>IF('Data Transfer Inputs'!G2744="Blank","",'Data Transfer Inputs'!G2744)</f>
        <v/>
      </c>
      <c r="S375" s="8" t="str">
        <f>IF('Data Transfer Inputs'!G2786="Blank","",'Data Transfer Inputs'!G2786)</f>
        <v/>
      </c>
      <c r="T375" s="8" t="str">
        <f>IF('Data Transfer Inputs'!G2827="Blank","",'Data Transfer Inputs'!G2827)</f>
        <v/>
      </c>
      <c r="U375" s="8" t="str">
        <f>IF('Data Transfer Inputs'!G2869="Blank","",'Data Transfer Inputs'!G2869)</f>
        <v/>
      </c>
      <c r="V375" s="8" t="str">
        <f>IF('Data Transfer Inputs'!G2910="Blank","",'Data Transfer Inputs'!G2910)</f>
        <v/>
      </c>
      <c r="W375" s="8" t="str">
        <f>IF('Data Transfer Inputs'!G2952="Blank","",'Data Transfer Inputs'!G2952)</f>
        <v/>
      </c>
      <c r="X375" s="8" t="str">
        <f>IF('Data Transfer Inputs'!G2993="Blank","",'Data Transfer Inputs'!G2993)</f>
        <v/>
      </c>
      <c r="Y375" s="8" t="str">
        <f>IF('Data Transfer Inputs'!G3035="Blank","",'Data Transfer Inputs'!G3035)</f>
        <v/>
      </c>
      <c r="Z375" s="8" t="str">
        <f>IF('Data Transfer Inputs'!G3076="Blank","",'Data Transfer Inputs'!G3076)</f>
        <v/>
      </c>
      <c r="AA375" s="8" t="str">
        <f>IF('Data Transfer Inputs'!G3118="Blank","",'Data Transfer Inputs'!G3118)</f>
        <v/>
      </c>
      <c r="AB375" s="8" t="str">
        <f>IF('Data Transfer Inputs'!G3159="Blank","",'Data Transfer Inputs'!G3159)</f>
        <v/>
      </c>
      <c r="AC375" s="8" t="str">
        <f>IF('Data Transfer Inputs'!G3201="Blank","",'Data Transfer Inputs'!G3201)</f>
        <v/>
      </c>
      <c r="AD375" s="8" t="str">
        <f>IF('Data Transfer Inputs'!G3242="Blank","",'Data Transfer Inputs'!G3242)</f>
        <v/>
      </c>
      <c r="AE375" s="8" t="str">
        <f>IF('Data Transfer Inputs'!G3284="Blank","",'Data Transfer Inputs'!G3284)</f>
        <v/>
      </c>
      <c r="AF375" s="8" t="str">
        <f>IF('Data Transfer Inputs'!G3325="Blank","",'Data Transfer Inputs'!G3325)</f>
        <v/>
      </c>
      <c r="AG375" s="8" t="str">
        <f>IF('Data Transfer Inputs'!G3367="Blank","",'Data Transfer Inputs'!G3367)</f>
        <v/>
      </c>
      <c r="AH375" s="8" t="str">
        <f>IF('Data Transfer Inputs'!G3408="Blank","",'Data Transfer Inputs'!G3408)</f>
        <v/>
      </c>
      <c r="AI375" s="8" t="str">
        <f>IF('Data Transfer Inputs'!G3450="Blank","",'Data Transfer Inputs'!G3450)</f>
        <v/>
      </c>
      <c r="AJ375" s="8" t="str">
        <f>IF('Data Transfer Inputs'!G3491="Blank","",'Data Transfer Inputs'!G3491)</f>
        <v/>
      </c>
      <c r="AK375" s="8" t="str">
        <f>IF('Data Transfer Inputs'!G3533="Blank","",'Data Transfer Inputs'!G3533)</f>
        <v/>
      </c>
      <c r="AL375" s="8" t="str">
        <f>IF('Data Transfer Inputs'!G3574="Blank","",'Data Transfer Inputs'!G3574)</f>
        <v/>
      </c>
      <c r="AM375" s="8" t="str">
        <f>IF('Data Transfer Inputs'!G3616="Blank","",'Data Transfer Inputs'!G3616)</f>
        <v/>
      </c>
      <c r="AN375" s="8" t="str">
        <f>IF('Data Transfer Inputs'!G3657="Blank","",'Data Transfer Inputs'!G3657)</f>
        <v/>
      </c>
      <c r="AO375" s="8" t="str">
        <f>IF('Data Transfer Inputs'!G3699="Blank","",'Data Transfer Inputs'!G3699)</f>
        <v/>
      </c>
      <c r="AP375" s="8" t="str">
        <f>IF('Data Transfer Inputs'!G3740="Blank","",'Data Transfer Inputs'!G3740)</f>
        <v/>
      </c>
      <c r="AQ375" s="8" t="str">
        <f>IF('Data Transfer Inputs'!G3782="Blank","",'Data Transfer Inputs'!G3782)</f>
        <v/>
      </c>
      <c r="AR375" s="8" t="str">
        <f>IF('Data Transfer Inputs'!G3823="Blank","",'Data Transfer Inputs'!G3823)</f>
        <v/>
      </c>
      <c r="AS375" s="8" t="str">
        <f>IF('Data Transfer Inputs'!G3865="Blank","",'Data Transfer Inputs'!G3865)</f>
        <v/>
      </c>
      <c r="AT375" s="8" t="str">
        <f>IF('Data Transfer Inputs'!G3906="Blank","",'Data Transfer Inputs'!G3906)</f>
        <v/>
      </c>
      <c r="AU375" s="8" t="str">
        <f>IF('Data Transfer Inputs'!G3948="Blank","",'Data Transfer Inputs'!G3948)</f>
        <v/>
      </c>
      <c r="AV375" s="8" t="str">
        <f>IF('Data Transfer Inputs'!G3989="Blank","",'Data Transfer Inputs'!G3989)</f>
        <v/>
      </c>
      <c r="AW375" s="8" t="str">
        <f>IF('Data Transfer Inputs'!G4031="Blank","",'Data Transfer Inputs'!G4031)</f>
        <v/>
      </c>
      <c r="AX375" s="8" t="str">
        <f>IF('Data Transfer Inputs'!G4072="Blank","",'Data Transfer Inputs'!G4072)</f>
        <v/>
      </c>
      <c r="AY375" s="8" t="str">
        <f>IF('Data Transfer Inputs'!G4114="Blank","",'Data Transfer Inputs'!G4114)</f>
        <v/>
      </c>
      <c r="AZ375" s="8" t="str">
        <f>IF('Data Transfer Inputs'!G4155="Blank","",'Data Transfer Inputs'!G4155)</f>
        <v/>
      </c>
      <c r="BA375" s="8" t="str">
        <f>IF('Data Transfer Inputs'!G4197="Blank","",'Data Transfer Inputs'!G4197)</f>
        <v/>
      </c>
      <c r="BB375" s="8" t="str">
        <f>IF('Data Transfer Inputs'!G4238="Blank","",'Data Transfer Inputs'!G4238)</f>
        <v/>
      </c>
      <c r="BC375" s="8" t="str">
        <f>IF('Data Transfer Inputs'!G4280="Blank","",'Data Transfer Inputs'!G4280)</f>
        <v/>
      </c>
      <c r="BD375" s="8" t="str">
        <f>IF('Data Transfer Inputs'!G4321="Blank","",'Data Transfer Inputs'!G4321)</f>
        <v/>
      </c>
      <c r="BE375" s="8" t="str">
        <f>IF('Data Transfer Inputs'!G4363="Blank","",'Data Transfer Inputs'!G4363)</f>
        <v/>
      </c>
      <c r="BF375" s="8" t="str">
        <f>IF('Data Transfer Inputs'!G4404="Blank","",'Data Transfer Inputs'!G4404)</f>
        <v/>
      </c>
      <c r="BG375" s="8" t="str">
        <f>IF('Data Transfer Inputs'!G4446="Blank","",'Data Transfer Inputs'!G4446)</f>
        <v/>
      </c>
      <c r="BH375" s="8" t="str">
        <f>IF('Data Transfer Inputs'!G4487="Blank","",'Data Transfer Inputs'!G4487)</f>
        <v/>
      </c>
      <c r="BI375" s="8" t="str">
        <f>IF('Data Transfer Inputs'!G4529="Blank","",'Data Transfer Inputs'!G4529)</f>
        <v/>
      </c>
      <c r="BJ375" s="8" t="str">
        <f>IF('Data Transfer Inputs'!G4570="Blank","",'Data Transfer Inputs'!G4570)</f>
        <v/>
      </c>
      <c r="BK375" s="8" t="str">
        <f>IF('Data Transfer Inputs'!G4612="Blank","",'Data Transfer Inputs'!G4612)</f>
        <v/>
      </c>
    </row>
    <row r="376" spans="1:63" x14ac:dyDescent="0.2">
      <c r="A376" s="622" cm="1">
        <f t="array" ref="A376">IF(SUMPRODUCT(--(D376:BK376&lt;&gt;""))&gt;0,1,0)</f>
        <v>0</v>
      </c>
      <c r="B376" s="913"/>
      <c r="C376" s="1034" t="str">
        <f t="shared" si="29"/>
        <v>Comp 27</v>
      </c>
      <c r="D376" s="8" t="str">
        <f>IF('Data Transfer Inputs'!G2164="Blank","",'Data Transfer Inputs'!G2164)</f>
        <v/>
      </c>
      <c r="E376" s="8" t="str">
        <f>IF('Data Transfer Inputs'!G2206="Blank","",'Data Transfer Inputs'!G2206)</f>
        <v/>
      </c>
      <c r="F376" s="8" t="str">
        <f>IF('Data Transfer Inputs'!G2247="Blank","",'Data Transfer Inputs'!G2247)</f>
        <v/>
      </c>
      <c r="G376" s="8" t="str">
        <f>IF('Data Transfer Inputs'!G2289="Blank","",'Data Transfer Inputs'!G2289)</f>
        <v/>
      </c>
      <c r="H376" s="8" t="str">
        <f>IF('Data Transfer Inputs'!G2330="Blank","",'Data Transfer Inputs'!G2330)</f>
        <v/>
      </c>
      <c r="I376" s="8" t="str">
        <f>IF('Data Transfer Inputs'!G2372="Blank","",'Data Transfer Inputs'!G2372)</f>
        <v/>
      </c>
      <c r="J376" s="8" t="str">
        <f>IF('Data Transfer Inputs'!G2413="Blank","",'Data Transfer Inputs'!G2413)</f>
        <v/>
      </c>
      <c r="K376" s="8" t="str">
        <f>IF('Data Transfer Inputs'!G2455="Blank","",'Data Transfer Inputs'!G2455)</f>
        <v/>
      </c>
      <c r="L376" s="8" t="str">
        <f>IF('Data Transfer Inputs'!G2496="Blank","",'Data Transfer Inputs'!G2496)</f>
        <v/>
      </c>
      <c r="M376" s="8" t="str">
        <f>IF('Data Transfer Inputs'!G2538="Blank","",'Data Transfer Inputs'!G2538)</f>
        <v/>
      </c>
      <c r="N376" s="8" t="str">
        <f>IF('Data Transfer Inputs'!G2579="Blank","",'Data Transfer Inputs'!G2579)</f>
        <v/>
      </c>
      <c r="O376" s="8" t="str">
        <f>IF('Data Transfer Inputs'!G2621="Blank","",'Data Transfer Inputs'!G2621)</f>
        <v/>
      </c>
      <c r="P376" s="8" t="str">
        <f>IF('Data Transfer Inputs'!G2662="Blank","",'Data Transfer Inputs'!G2662)</f>
        <v/>
      </c>
      <c r="Q376" s="8" t="str">
        <f>IF('Data Transfer Inputs'!G2704="Blank","",'Data Transfer Inputs'!G2704)</f>
        <v/>
      </c>
      <c r="R376" s="8" t="str">
        <f>IF('Data Transfer Inputs'!G2745="Blank","",'Data Transfer Inputs'!G2745)</f>
        <v/>
      </c>
      <c r="S376" s="8" t="str">
        <f>IF('Data Transfer Inputs'!G2787="Blank","",'Data Transfer Inputs'!G2787)</f>
        <v/>
      </c>
      <c r="T376" s="8" t="str">
        <f>IF('Data Transfer Inputs'!G2828="Blank","",'Data Transfer Inputs'!G2828)</f>
        <v/>
      </c>
      <c r="U376" s="8" t="str">
        <f>IF('Data Transfer Inputs'!G2870="Blank","",'Data Transfer Inputs'!G2870)</f>
        <v/>
      </c>
      <c r="V376" s="8" t="str">
        <f>IF('Data Transfer Inputs'!G2911="Blank","",'Data Transfer Inputs'!G2911)</f>
        <v/>
      </c>
      <c r="W376" s="8" t="str">
        <f>IF('Data Transfer Inputs'!G2953="Blank","",'Data Transfer Inputs'!G2953)</f>
        <v/>
      </c>
      <c r="X376" s="8" t="str">
        <f>IF('Data Transfer Inputs'!G2994="Blank","",'Data Transfer Inputs'!G2994)</f>
        <v/>
      </c>
      <c r="Y376" s="8" t="str">
        <f>IF('Data Transfer Inputs'!G3036="Blank","",'Data Transfer Inputs'!G3036)</f>
        <v/>
      </c>
      <c r="Z376" s="8" t="str">
        <f>IF('Data Transfer Inputs'!G3077="Blank","",'Data Transfer Inputs'!G3077)</f>
        <v/>
      </c>
      <c r="AA376" s="8" t="str">
        <f>IF('Data Transfer Inputs'!G3119="Blank","",'Data Transfer Inputs'!G3119)</f>
        <v/>
      </c>
      <c r="AB376" s="8" t="str">
        <f>IF('Data Transfer Inputs'!G3160="Blank","",'Data Transfer Inputs'!G3160)</f>
        <v/>
      </c>
      <c r="AC376" s="8" t="str">
        <f>IF('Data Transfer Inputs'!G3202="Blank","",'Data Transfer Inputs'!G3202)</f>
        <v/>
      </c>
      <c r="AD376" s="8" t="str">
        <f>IF('Data Transfer Inputs'!G3243="Blank","",'Data Transfer Inputs'!G3243)</f>
        <v/>
      </c>
      <c r="AE376" s="8" t="str">
        <f>IF('Data Transfer Inputs'!G3285="Blank","",'Data Transfer Inputs'!G3285)</f>
        <v/>
      </c>
      <c r="AF376" s="8" t="str">
        <f>IF('Data Transfer Inputs'!G3326="Blank","",'Data Transfer Inputs'!G3326)</f>
        <v/>
      </c>
      <c r="AG376" s="8" t="str">
        <f>IF('Data Transfer Inputs'!G3368="Blank","",'Data Transfer Inputs'!G3368)</f>
        <v/>
      </c>
      <c r="AH376" s="8" t="str">
        <f>IF('Data Transfer Inputs'!G3409="Blank","",'Data Transfer Inputs'!G3409)</f>
        <v/>
      </c>
      <c r="AI376" s="8" t="str">
        <f>IF('Data Transfer Inputs'!G3451="Blank","",'Data Transfer Inputs'!G3451)</f>
        <v/>
      </c>
      <c r="AJ376" s="8" t="str">
        <f>IF('Data Transfer Inputs'!G3492="Blank","",'Data Transfer Inputs'!G3492)</f>
        <v/>
      </c>
      <c r="AK376" s="8" t="str">
        <f>IF('Data Transfer Inputs'!G3534="Blank","",'Data Transfer Inputs'!G3534)</f>
        <v/>
      </c>
      <c r="AL376" s="8" t="str">
        <f>IF('Data Transfer Inputs'!G3575="Blank","",'Data Transfer Inputs'!G3575)</f>
        <v/>
      </c>
      <c r="AM376" s="8" t="str">
        <f>IF('Data Transfer Inputs'!G3617="Blank","",'Data Transfer Inputs'!G3617)</f>
        <v/>
      </c>
      <c r="AN376" s="8" t="str">
        <f>IF('Data Transfer Inputs'!G3658="Blank","",'Data Transfer Inputs'!G3658)</f>
        <v/>
      </c>
      <c r="AO376" s="8" t="str">
        <f>IF('Data Transfer Inputs'!G3700="Blank","",'Data Transfer Inputs'!G3700)</f>
        <v/>
      </c>
      <c r="AP376" s="8" t="str">
        <f>IF('Data Transfer Inputs'!G3741="Blank","",'Data Transfer Inputs'!G3741)</f>
        <v/>
      </c>
      <c r="AQ376" s="8" t="str">
        <f>IF('Data Transfer Inputs'!G3783="Blank","",'Data Transfer Inputs'!G3783)</f>
        <v/>
      </c>
      <c r="AR376" s="8" t="str">
        <f>IF('Data Transfer Inputs'!G3824="Blank","",'Data Transfer Inputs'!G3824)</f>
        <v/>
      </c>
      <c r="AS376" s="8" t="str">
        <f>IF('Data Transfer Inputs'!G3866="Blank","",'Data Transfer Inputs'!G3866)</f>
        <v/>
      </c>
      <c r="AT376" s="8" t="str">
        <f>IF('Data Transfer Inputs'!G3907="Blank","",'Data Transfer Inputs'!G3907)</f>
        <v/>
      </c>
      <c r="AU376" s="8" t="str">
        <f>IF('Data Transfer Inputs'!G3949="Blank","",'Data Transfer Inputs'!G3949)</f>
        <v/>
      </c>
      <c r="AV376" s="8" t="str">
        <f>IF('Data Transfer Inputs'!G3990="Blank","",'Data Transfer Inputs'!G3990)</f>
        <v/>
      </c>
      <c r="AW376" s="8" t="str">
        <f>IF('Data Transfer Inputs'!G4032="Blank","",'Data Transfer Inputs'!G4032)</f>
        <v/>
      </c>
      <c r="AX376" s="8" t="str">
        <f>IF('Data Transfer Inputs'!G4073="Blank","",'Data Transfer Inputs'!G4073)</f>
        <v/>
      </c>
      <c r="AY376" s="8" t="str">
        <f>IF('Data Transfer Inputs'!G4115="Blank","",'Data Transfer Inputs'!G4115)</f>
        <v/>
      </c>
      <c r="AZ376" s="8" t="str">
        <f>IF('Data Transfer Inputs'!G4156="Blank","",'Data Transfer Inputs'!G4156)</f>
        <v/>
      </c>
      <c r="BA376" s="8" t="str">
        <f>IF('Data Transfer Inputs'!G4198="Blank","",'Data Transfer Inputs'!G4198)</f>
        <v/>
      </c>
      <c r="BB376" s="8" t="str">
        <f>IF('Data Transfer Inputs'!G4239="Blank","",'Data Transfer Inputs'!G4239)</f>
        <v/>
      </c>
      <c r="BC376" s="8" t="str">
        <f>IF('Data Transfer Inputs'!G4281="Blank","",'Data Transfer Inputs'!G4281)</f>
        <v/>
      </c>
      <c r="BD376" s="8" t="str">
        <f>IF('Data Transfer Inputs'!G4322="Blank","",'Data Transfer Inputs'!G4322)</f>
        <v/>
      </c>
      <c r="BE376" s="8" t="str">
        <f>IF('Data Transfer Inputs'!G4364="Blank","",'Data Transfer Inputs'!G4364)</f>
        <v/>
      </c>
      <c r="BF376" s="8" t="str">
        <f>IF('Data Transfer Inputs'!G4405="Blank","",'Data Transfer Inputs'!G4405)</f>
        <v/>
      </c>
      <c r="BG376" s="8" t="str">
        <f>IF('Data Transfer Inputs'!G4447="Blank","",'Data Transfer Inputs'!G4447)</f>
        <v/>
      </c>
      <c r="BH376" s="8" t="str">
        <f>IF('Data Transfer Inputs'!G4488="Blank","",'Data Transfer Inputs'!G4488)</f>
        <v/>
      </c>
      <c r="BI376" s="8" t="str">
        <f>IF('Data Transfer Inputs'!G4530="Blank","",'Data Transfer Inputs'!G4530)</f>
        <v/>
      </c>
      <c r="BJ376" s="8" t="str">
        <f>IF('Data Transfer Inputs'!G4571="Blank","",'Data Transfer Inputs'!G4571)</f>
        <v/>
      </c>
      <c r="BK376" s="8" t="str">
        <f>IF('Data Transfer Inputs'!G4613="Blank","",'Data Transfer Inputs'!G4613)</f>
        <v/>
      </c>
    </row>
    <row r="377" spans="1:63" x14ac:dyDescent="0.2">
      <c r="A377" s="622" cm="1">
        <f t="array" ref="A377">IF(SUMPRODUCT(--(D377:BK377&lt;&gt;""))&gt;0,1,0)</f>
        <v>0</v>
      </c>
      <c r="B377" s="913"/>
      <c r="C377" s="1034" t="str">
        <f t="shared" si="29"/>
        <v>Comp 28</v>
      </c>
      <c r="D377" s="8" t="str">
        <f>IF('Data Transfer Inputs'!G2165="Blank","",'Data Transfer Inputs'!G2165)</f>
        <v/>
      </c>
      <c r="E377" s="8" t="str">
        <f>IF('Data Transfer Inputs'!G2207="Blank","",'Data Transfer Inputs'!G2207)</f>
        <v/>
      </c>
      <c r="F377" s="8" t="str">
        <f>IF('Data Transfer Inputs'!G2248="Blank","",'Data Transfer Inputs'!G2248)</f>
        <v/>
      </c>
      <c r="G377" s="8" t="str">
        <f>IF('Data Transfer Inputs'!G2290="Blank","",'Data Transfer Inputs'!G2290)</f>
        <v/>
      </c>
      <c r="H377" s="8" t="str">
        <f>IF('Data Transfer Inputs'!G2331="Blank","",'Data Transfer Inputs'!G2331)</f>
        <v/>
      </c>
      <c r="I377" s="8" t="str">
        <f>IF('Data Transfer Inputs'!G2373="Blank","",'Data Transfer Inputs'!G2373)</f>
        <v/>
      </c>
      <c r="J377" s="8" t="str">
        <f>IF('Data Transfer Inputs'!G2414="Blank","",'Data Transfer Inputs'!G2414)</f>
        <v/>
      </c>
      <c r="K377" s="8" t="str">
        <f>IF('Data Transfer Inputs'!G2456="Blank","",'Data Transfer Inputs'!G2456)</f>
        <v/>
      </c>
      <c r="L377" s="8" t="str">
        <f>IF('Data Transfer Inputs'!G2497="Blank","",'Data Transfer Inputs'!G2497)</f>
        <v/>
      </c>
      <c r="M377" s="8" t="str">
        <f>IF('Data Transfer Inputs'!G2539="Blank","",'Data Transfer Inputs'!G2539)</f>
        <v/>
      </c>
      <c r="N377" s="8" t="str">
        <f>IF('Data Transfer Inputs'!G2580="Blank","",'Data Transfer Inputs'!G2580)</f>
        <v/>
      </c>
      <c r="O377" s="8" t="str">
        <f>IF('Data Transfer Inputs'!G2622="Blank","",'Data Transfer Inputs'!G2622)</f>
        <v/>
      </c>
      <c r="P377" s="8" t="str">
        <f>IF('Data Transfer Inputs'!G2663="Blank","",'Data Transfer Inputs'!G2663)</f>
        <v/>
      </c>
      <c r="Q377" s="8" t="str">
        <f>IF('Data Transfer Inputs'!G2705="Blank","",'Data Transfer Inputs'!G2705)</f>
        <v/>
      </c>
      <c r="R377" s="8" t="str">
        <f>IF('Data Transfer Inputs'!G2746="Blank","",'Data Transfer Inputs'!G2746)</f>
        <v/>
      </c>
      <c r="S377" s="8" t="str">
        <f>IF('Data Transfer Inputs'!G2788="Blank","",'Data Transfer Inputs'!G2788)</f>
        <v/>
      </c>
      <c r="T377" s="8" t="str">
        <f>IF('Data Transfer Inputs'!G2829="Blank","",'Data Transfer Inputs'!G2829)</f>
        <v/>
      </c>
      <c r="U377" s="8" t="str">
        <f>IF('Data Transfer Inputs'!G2871="Blank","",'Data Transfer Inputs'!G2871)</f>
        <v/>
      </c>
      <c r="V377" s="8" t="str">
        <f>IF('Data Transfer Inputs'!G2912="Blank","",'Data Transfer Inputs'!G2912)</f>
        <v/>
      </c>
      <c r="W377" s="8" t="str">
        <f>IF('Data Transfer Inputs'!G2954="Blank","",'Data Transfer Inputs'!G2954)</f>
        <v/>
      </c>
      <c r="X377" s="8" t="str">
        <f>IF('Data Transfer Inputs'!G2995="Blank","",'Data Transfer Inputs'!G2995)</f>
        <v/>
      </c>
      <c r="Y377" s="8" t="str">
        <f>IF('Data Transfer Inputs'!G3037="Blank","",'Data Transfer Inputs'!G3037)</f>
        <v/>
      </c>
      <c r="Z377" s="8" t="str">
        <f>IF('Data Transfer Inputs'!G3078="Blank","",'Data Transfer Inputs'!G3078)</f>
        <v/>
      </c>
      <c r="AA377" s="8" t="str">
        <f>IF('Data Transfer Inputs'!G3120="Blank","",'Data Transfer Inputs'!G3120)</f>
        <v/>
      </c>
      <c r="AB377" s="8" t="str">
        <f>IF('Data Transfer Inputs'!G3161="Blank","",'Data Transfer Inputs'!G3161)</f>
        <v/>
      </c>
      <c r="AC377" s="8" t="str">
        <f>IF('Data Transfer Inputs'!G3203="Blank","",'Data Transfer Inputs'!G3203)</f>
        <v/>
      </c>
      <c r="AD377" s="8" t="str">
        <f>IF('Data Transfer Inputs'!G3244="Blank","",'Data Transfer Inputs'!G3244)</f>
        <v/>
      </c>
      <c r="AE377" s="8" t="str">
        <f>IF('Data Transfer Inputs'!G3286="Blank","",'Data Transfer Inputs'!G3286)</f>
        <v/>
      </c>
      <c r="AF377" s="8" t="str">
        <f>IF('Data Transfer Inputs'!G3327="Blank","",'Data Transfer Inputs'!G3327)</f>
        <v/>
      </c>
      <c r="AG377" s="8" t="str">
        <f>IF('Data Transfer Inputs'!G3369="Blank","",'Data Transfer Inputs'!G3369)</f>
        <v/>
      </c>
      <c r="AH377" s="8" t="str">
        <f>IF('Data Transfer Inputs'!G3410="Blank","",'Data Transfer Inputs'!G3410)</f>
        <v/>
      </c>
      <c r="AI377" s="8" t="str">
        <f>IF('Data Transfer Inputs'!G3452="Blank","",'Data Transfer Inputs'!G3452)</f>
        <v/>
      </c>
      <c r="AJ377" s="8" t="str">
        <f>IF('Data Transfer Inputs'!G3493="Blank","",'Data Transfer Inputs'!G3493)</f>
        <v/>
      </c>
      <c r="AK377" s="8" t="str">
        <f>IF('Data Transfer Inputs'!G3535="Blank","",'Data Transfer Inputs'!G3535)</f>
        <v/>
      </c>
      <c r="AL377" s="8" t="str">
        <f>IF('Data Transfer Inputs'!G3576="Blank","",'Data Transfer Inputs'!G3576)</f>
        <v/>
      </c>
      <c r="AM377" s="8" t="str">
        <f>IF('Data Transfer Inputs'!G3618="Blank","",'Data Transfer Inputs'!G3618)</f>
        <v/>
      </c>
      <c r="AN377" s="8" t="str">
        <f>IF('Data Transfer Inputs'!G3659="Blank","",'Data Transfer Inputs'!G3659)</f>
        <v/>
      </c>
      <c r="AO377" s="8" t="str">
        <f>IF('Data Transfer Inputs'!G3701="Blank","",'Data Transfer Inputs'!G3701)</f>
        <v/>
      </c>
      <c r="AP377" s="8" t="str">
        <f>IF('Data Transfer Inputs'!G3742="Blank","",'Data Transfer Inputs'!G3742)</f>
        <v/>
      </c>
      <c r="AQ377" s="8" t="str">
        <f>IF('Data Transfer Inputs'!G3784="Blank","",'Data Transfer Inputs'!G3784)</f>
        <v/>
      </c>
      <c r="AR377" s="8" t="str">
        <f>IF('Data Transfer Inputs'!G3825="Blank","",'Data Transfer Inputs'!G3825)</f>
        <v/>
      </c>
      <c r="AS377" s="8" t="str">
        <f>IF('Data Transfer Inputs'!G3867="Blank","",'Data Transfer Inputs'!G3867)</f>
        <v/>
      </c>
      <c r="AT377" s="8" t="str">
        <f>IF('Data Transfer Inputs'!G3908="Blank","",'Data Transfer Inputs'!G3908)</f>
        <v/>
      </c>
      <c r="AU377" s="8" t="str">
        <f>IF('Data Transfer Inputs'!G3950="Blank","",'Data Transfer Inputs'!G3950)</f>
        <v/>
      </c>
      <c r="AV377" s="8" t="str">
        <f>IF('Data Transfer Inputs'!G3991="Blank","",'Data Transfer Inputs'!G3991)</f>
        <v/>
      </c>
      <c r="AW377" s="8" t="str">
        <f>IF('Data Transfer Inputs'!G4033="Blank","",'Data Transfer Inputs'!G4033)</f>
        <v/>
      </c>
      <c r="AX377" s="8" t="str">
        <f>IF('Data Transfer Inputs'!G4074="Blank","",'Data Transfer Inputs'!G4074)</f>
        <v/>
      </c>
      <c r="AY377" s="8" t="str">
        <f>IF('Data Transfer Inputs'!G4116="Blank","",'Data Transfer Inputs'!G4116)</f>
        <v/>
      </c>
      <c r="AZ377" s="8" t="str">
        <f>IF('Data Transfer Inputs'!G4157="Blank","",'Data Transfer Inputs'!G4157)</f>
        <v/>
      </c>
      <c r="BA377" s="8" t="str">
        <f>IF('Data Transfer Inputs'!G4199="Blank","",'Data Transfer Inputs'!G4199)</f>
        <v/>
      </c>
      <c r="BB377" s="8" t="str">
        <f>IF('Data Transfer Inputs'!G4240="Blank","",'Data Transfer Inputs'!G4240)</f>
        <v/>
      </c>
      <c r="BC377" s="8" t="str">
        <f>IF('Data Transfer Inputs'!G4282="Blank","",'Data Transfer Inputs'!G4282)</f>
        <v/>
      </c>
      <c r="BD377" s="8" t="str">
        <f>IF('Data Transfer Inputs'!G4323="Blank","",'Data Transfer Inputs'!G4323)</f>
        <v/>
      </c>
      <c r="BE377" s="8" t="str">
        <f>IF('Data Transfer Inputs'!G4365="Blank","",'Data Transfer Inputs'!G4365)</f>
        <v/>
      </c>
      <c r="BF377" s="8" t="str">
        <f>IF('Data Transfer Inputs'!G4406="Blank","",'Data Transfer Inputs'!G4406)</f>
        <v/>
      </c>
      <c r="BG377" s="8" t="str">
        <f>IF('Data Transfer Inputs'!G4448="Blank","",'Data Transfer Inputs'!G4448)</f>
        <v/>
      </c>
      <c r="BH377" s="8" t="str">
        <f>IF('Data Transfer Inputs'!G4489="Blank","",'Data Transfer Inputs'!G4489)</f>
        <v/>
      </c>
      <c r="BI377" s="8" t="str">
        <f>IF('Data Transfer Inputs'!G4531="Blank","",'Data Transfer Inputs'!G4531)</f>
        <v/>
      </c>
      <c r="BJ377" s="8" t="str">
        <f>IF('Data Transfer Inputs'!G4572="Blank","",'Data Transfer Inputs'!G4572)</f>
        <v/>
      </c>
      <c r="BK377" s="8" t="str">
        <f>IF('Data Transfer Inputs'!G4614="Blank","",'Data Transfer Inputs'!G4614)</f>
        <v/>
      </c>
    </row>
    <row r="378" spans="1:63" x14ac:dyDescent="0.2">
      <c r="A378" s="622" cm="1">
        <f t="array" ref="A378">IF(SUMPRODUCT(--(D378:BK378&lt;&gt;""))&gt;0,1,0)</f>
        <v>0</v>
      </c>
      <c r="B378" s="913"/>
      <c r="C378" s="1034" t="str">
        <f t="shared" si="29"/>
        <v>Comp 29</v>
      </c>
      <c r="D378" s="8" t="str">
        <f>IF('Data Transfer Inputs'!G2166="Blank","",'Data Transfer Inputs'!G2166)</f>
        <v/>
      </c>
      <c r="E378" s="8" t="str">
        <f>IF('Data Transfer Inputs'!G2208="Blank","",'Data Transfer Inputs'!G2208)</f>
        <v/>
      </c>
      <c r="F378" s="8" t="str">
        <f>IF('Data Transfer Inputs'!G2249="Blank","",'Data Transfer Inputs'!G2249)</f>
        <v/>
      </c>
      <c r="G378" s="8" t="str">
        <f>IF('Data Transfer Inputs'!G2291="Blank","",'Data Transfer Inputs'!G2291)</f>
        <v/>
      </c>
      <c r="H378" s="8" t="str">
        <f>IF('Data Transfer Inputs'!G2332="Blank","",'Data Transfer Inputs'!G2332)</f>
        <v/>
      </c>
      <c r="I378" s="8" t="str">
        <f>IF('Data Transfer Inputs'!G2374="Blank","",'Data Transfer Inputs'!G2374)</f>
        <v/>
      </c>
      <c r="J378" s="8" t="str">
        <f>IF('Data Transfer Inputs'!G2415="Blank","",'Data Transfer Inputs'!G2415)</f>
        <v/>
      </c>
      <c r="K378" s="8" t="str">
        <f>IF('Data Transfer Inputs'!G2457="Blank","",'Data Transfer Inputs'!G2457)</f>
        <v/>
      </c>
      <c r="L378" s="8" t="str">
        <f>IF('Data Transfer Inputs'!G2498="Blank","",'Data Transfer Inputs'!G2498)</f>
        <v/>
      </c>
      <c r="M378" s="8" t="str">
        <f>IF('Data Transfer Inputs'!G2540="Blank","",'Data Transfer Inputs'!G2540)</f>
        <v/>
      </c>
      <c r="N378" s="8" t="str">
        <f>IF('Data Transfer Inputs'!G2581="Blank","",'Data Transfer Inputs'!G2581)</f>
        <v/>
      </c>
      <c r="O378" s="8" t="str">
        <f>IF('Data Transfer Inputs'!G2623="Blank","",'Data Transfer Inputs'!G2623)</f>
        <v/>
      </c>
      <c r="P378" s="8" t="str">
        <f>IF('Data Transfer Inputs'!G2664="Blank","",'Data Transfer Inputs'!G2664)</f>
        <v/>
      </c>
      <c r="Q378" s="8" t="str">
        <f>IF('Data Transfer Inputs'!G2706="Blank","",'Data Transfer Inputs'!G2706)</f>
        <v/>
      </c>
      <c r="R378" s="8" t="str">
        <f>IF('Data Transfer Inputs'!G2747="Blank","",'Data Transfer Inputs'!G2747)</f>
        <v/>
      </c>
      <c r="S378" s="8" t="str">
        <f>IF('Data Transfer Inputs'!G2789="Blank","",'Data Transfer Inputs'!G2789)</f>
        <v/>
      </c>
      <c r="T378" s="8" t="str">
        <f>IF('Data Transfer Inputs'!G2830="Blank","",'Data Transfer Inputs'!G2830)</f>
        <v/>
      </c>
      <c r="U378" s="8" t="str">
        <f>IF('Data Transfer Inputs'!G2872="Blank","",'Data Transfer Inputs'!G2872)</f>
        <v/>
      </c>
      <c r="V378" s="8" t="str">
        <f>IF('Data Transfer Inputs'!G2913="Blank","",'Data Transfer Inputs'!G2913)</f>
        <v/>
      </c>
      <c r="W378" s="8" t="str">
        <f>IF('Data Transfer Inputs'!G2955="Blank","",'Data Transfer Inputs'!G2955)</f>
        <v/>
      </c>
      <c r="X378" s="8" t="str">
        <f>IF('Data Transfer Inputs'!G2996="Blank","",'Data Transfer Inputs'!G2996)</f>
        <v/>
      </c>
      <c r="Y378" s="8" t="str">
        <f>IF('Data Transfer Inputs'!G3038="Blank","",'Data Transfer Inputs'!G3038)</f>
        <v/>
      </c>
      <c r="Z378" s="8" t="str">
        <f>IF('Data Transfer Inputs'!G3079="Blank","",'Data Transfer Inputs'!G3079)</f>
        <v/>
      </c>
      <c r="AA378" s="8" t="str">
        <f>IF('Data Transfer Inputs'!G3121="Blank","",'Data Transfer Inputs'!G3121)</f>
        <v/>
      </c>
      <c r="AB378" s="8" t="str">
        <f>IF('Data Transfer Inputs'!G3162="Blank","",'Data Transfer Inputs'!G3162)</f>
        <v/>
      </c>
      <c r="AC378" s="8" t="str">
        <f>IF('Data Transfer Inputs'!G3204="Blank","",'Data Transfer Inputs'!G3204)</f>
        <v/>
      </c>
      <c r="AD378" s="8" t="str">
        <f>IF('Data Transfer Inputs'!G3245="Blank","",'Data Transfer Inputs'!G3245)</f>
        <v/>
      </c>
      <c r="AE378" s="8" t="str">
        <f>IF('Data Transfer Inputs'!G3287="Blank","",'Data Transfer Inputs'!G3287)</f>
        <v/>
      </c>
      <c r="AF378" s="8" t="str">
        <f>IF('Data Transfer Inputs'!G3328="Blank","",'Data Transfer Inputs'!G3328)</f>
        <v/>
      </c>
      <c r="AG378" s="8" t="str">
        <f>IF('Data Transfer Inputs'!G3370="Blank","",'Data Transfer Inputs'!G3370)</f>
        <v/>
      </c>
      <c r="AH378" s="8" t="str">
        <f>IF('Data Transfer Inputs'!G3411="Blank","",'Data Transfer Inputs'!G3411)</f>
        <v/>
      </c>
      <c r="AI378" s="8" t="str">
        <f>IF('Data Transfer Inputs'!G3453="Blank","",'Data Transfer Inputs'!G3453)</f>
        <v/>
      </c>
      <c r="AJ378" s="8" t="str">
        <f>IF('Data Transfer Inputs'!G3494="Blank","",'Data Transfer Inputs'!G3494)</f>
        <v/>
      </c>
      <c r="AK378" s="8" t="str">
        <f>IF('Data Transfer Inputs'!G3536="Blank","",'Data Transfer Inputs'!G3536)</f>
        <v/>
      </c>
      <c r="AL378" s="8" t="str">
        <f>IF('Data Transfer Inputs'!G3577="Blank","",'Data Transfer Inputs'!G3577)</f>
        <v/>
      </c>
      <c r="AM378" s="8" t="str">
        <f>IF('Data Transfer Inputs'!G3619="Blank","",'Data Transfer Inputs'!G3619)</f>
        <v/>
      </c>
      <c r="AN378" s="8" t="str">
        <f>IF('Data Transfer Inputs'!G3660="Blank","",'Data Transfer Inputs'!G3660)</f>
        <v/>
      </c>
      <c r="AO378" s="8" t="str">
        <f>IF('Data Transfer Inputs'!G3702="Blank","",'Data Transfer Inputs'!G3702)</f>
        <v/>
      </c>
      <c r="AP378" s="8" t="str">
        <f>IF('Data Transfer Inputs'!G3743="Blank","",'Data Transfer Inputs'!G3743)</f>
        <v/>
      </c>
      <c r="AQ378" s="8" t="str">
        <f>IF('Data Transfer Inputs'!G3785="Blank","",'Data Transfer Inputs'!G3785)</f>
        <v/>
      </c>
      <c r="AR378" s="8" t="str">
        <f>IF('Data Transfer Inputs'!G3826="Blank","",'Data Transfer Inputs'!G3826)</f>
        <v/>
      </c>
      <c r="AS378" s="8" t="str">
        <f>IF('Data Transfer Inputs'!G3868="Blank","",'Data Transfer Inputs'!G3868)</f>
        <v/>
      </c>
      <c r="AT378" s="8" t="str">
        <f>IF('Data Transfer Inputs'!G3909="Blank","",'Data Transfer Inputs'!G3909)</f>
        <v/>
      </c>
      <c r="AU378" s="8" t="str">
        <f>IF('Data Transfer Inputs'!G3951="Blank","",'Data Transfer Inputs'!G3951)</f>
        <v/>
      </c>
      <c r="AV378" s="8" t="str">
        <f>IF('Data Transfer Inputs'!G3992="Blank","",'Data Transfer Inputs'!G3992)</f>
        <v/>
      </c>
      <c r="AW378" s="8" t="str">
        <f>IF('Data Transfer Inputs'!G4034="Blank","",'Data Transfer Inputs'!G4034)</f>
        <v/>
      </c>
      <c r="AX378" s="8" t="str">
        <f>IF('Data Transfer Inputs'!G4075="Blank","",'Data Transfer Inputs'!G4075)</f>
        <v/>
      </c>
      <c r="AY378" s="8" t="str">
        <f>IF('Data Transfer Inputs'!G4117="Blank","",'Data Transfer Inputs'!G4117)</f>
        <v/>
      </c>
      <c r="AZ378" s="8" t="str">
        <f>IF('Data Transfer Inputs'!G4158="Blank","",'Data Transfer Inputs'!G4158)</f>
        <v/>
      </c>
      <c r="BA378" s="8" t="str">
        <f>IF('Data Transfer Inputs'!G4200="Blank","",'Data Transfer Inputs'!G4200)</f>
        <v/>
      </c>
      <c r="BB378" s="8" t="str">
        <f>IF('Data Transfer Inputs'!G4241="Blank","",'Data Transfer Inputs'!G4241)</f>
        <v/>
      </c>
      <c r="BC378" s="8" t="str">
        <f>IF('Data Transfer Inputs'!G4283="Blank","",'Data Transfer Inputs'!G4283)</f>
        <v/>
      </c>
      <c r="BD378" s="8" t="str">
        <f>IF('Data Transfer Inputs'!G4324="Blank","",'Data Transfer Inputs'!G4324)</f>
        <v/>
      </c>
      <c r="BE378" s="8" t="str">
        <f>IF('Data Transfer Inputs'!G4366="Blank","",'Data Transfer Inputs'!G4366)</f>
        <v/>
      </c>
      <c r="BF378" s="8" t="str">
        <f>IF('Data Transfer Inputs'!G4407="Blank","",'Data Transfer Inputs'!G4407)</f>
        <v/>
      </c>
      <c r="BG378" s="8" t="str">
        <f>IF('Data Transfer Inputs'!G4449="Blank","",'Data Transfer Inputs'!G4449)</f>
        <v/>
      </c>
      <c r="BH378" s="8" t="str">
        <f>IF('Data Transfer Inputs'!G4490="Blank","",'Data Transfer Inputs'!G4490)</f>
        <v/>
      </c>
      <c r="BI378" s="8" t="str">
        <f>IF('Data Transfer Inputs'!G4532="Blank","",'Data Transfer Inputs'!G4532)</f>
        <v/>
      </c>
      <c r="BJ378" s="8" t="str">
        <f>IF('Data Transfer Inputs'!G4573="Blank","",'Data Transfer Inputs'!G4573)</f>
        <v/>
      </c>
      <c r="BK378" s="8" t="str">
        <f>IF('Data Transfer Inputs'!G4615="Blank","",'Data Transfer Inputs'!G4615)</f>
        <v/>
      </c>
    </row>
    <row r="379" spans="1:63" x14ac:dyDescent="0.2">
      <c r="A379" s="622" cm="1">
        <f t="array" ref="A379">IF(SUMPRODUCT(--(D379:BK379&lt;&gt;""))&gt;0,1,0)</f>
        <v>0</v>
      </c>
      <c r="B379" s="913"/>
      <c r="C379" s="1034" t="str">
        <f t="shared" si="29"/>
        <v>Comp 30</v>
      </c>
      <c r="D379" s="8" t="str">
        <f>IF('Data Transfer Inputs'!G2167="Blank","",'Data Transfer Inputs'!G2167)</f>
        <v/>
      </c>
      <c r="E379" s="8" t="str">
        <f>IF('Data Transfer Inputs'!G2209="Blank","",'Data Transfer Inputs'!G2209)</f>
        <v/>
      </c>
      <c r="F379" s="8" t="str">
        <f>IF('Data Transfer Inputs'!G2250="Blank","",'Data Transfer Inputs'!G2250)</f>
        <v/>
      </c>
      <c r="G379" s="8" t="str">
        <f>IF('Data Transfer Inputs'!G2292="Blank","",'Data Transfer Inputs'!G2292)</f>
        <v/>
      </c>
      <c r="H379" s="8" t="str">
        <f>IF('Data Transfer Inputs'!G2333="Blank","",'Data Transfer Inputs'!G2333)</f>
        <v/>
      </c>
      <c r="I379" s="8" t="str">
        <f>IF('Data Transfer Inputs'!G2375="Blank","",'Data Transfer Inputs'!G2375)</f>
        <v/>
      </c>
      <c r="J379" s="8" t="str">
        <f>IF('Data Transfer Inputs'!G2416="Blank","",'Data Transfer Inputs'!G2416)</f>
        <v/>
      </c>
      <c r="K379" s="8" t="str">
        <f>IF('Data Transfer Inputs'!G2458="Blank","",'Data Transfer Inputs'!G2458)</f>
        <v/>
      </c>
      <c r="L379" s="8" t="str">
        <f>IF('Data Transfer Inputs'!G2499="Blank","",'Data Transfer Inputs'!G2499)</f>
        <v/>
      </c>
      <c r="M379" s="8" t="str">
        <f>IF('Data Transfer Inputs'!G2541="Blank","",'Data Transfer Inputs'!G2541)</f>
        <v/>
      </c>
      <c r="N379" s="8" t="str">
        <f>IF('Data Transfer Inputs'!G2582="Blank","",'Data Transfer Inputs'!G2582)</f>
        <v/>
      </c>
      <c r="O379" s="8" t="str">
        <f>IF('Data Transfer Inputs'!G2624="Blank","",'Data Transfer Inputs'!G2624)</f>
        <v/>
      </c>
      <c r="P379" s="8" t="str">
        <f>IF('Data Transfer Inputs'!G2665="Blank","",'Data Transfer Inputs'!G2665)</f>
        <v/>
      </c>
      <c r="Q379" s="8" t="str">
        <f>IF('Data Transfer Inputs'!G2707="Blank","",'Data Transfer Inputs'!G2707)</f>
        <v/>
      </c>
      <c r="R379" s="8" t="str">
        <f>IF('Data Transfer Inputs'!G2748="Blank","",'Data Transfer Inputs'!G2748)</f>
        <v/>
      </c>
      <c r="S379" s="8" t="str">
        <f>IF('Data Transfer Inputs'!G2790="Blank","",'Data Transfer Inputs'!G2790)</f>
        <v/>
      </c>
      <c r="T379" s="8" t="str">
        <f>IF('Data Transfer Inputs'!G2831="Blank","",'Data Transfer Inputs'!G2831)</f>
        <v/>
      </c>
      <c r="U379" s="8" t="str">
        <f>IF('Data Transfer Inputs'!G2873="Blank","",'Data Transfer Inputs'!G2873)</f>
        <v/>
      </c>
      <c r="V379" s="8" t="str">
        <f>IF('Data Transfer Inputs'!G2914="Blank","",'Data Transfer Inputs'!G2914)</f>
        <v/>
      </c>
      <c r="W379" s="8" t="str">
        <f>IF('Data Transfer Inputs'!G2956="Blank","",'Data Transfer Inputs'!G2956)</f>
        <v/>
      </c>
      <c r="X379" s="8" t="str">
        <f>IF('Data Transfer Inputs'!G2997="Blank","",'Data Transfer Inputs'!G2997)</f>
        <v/>
      </c>
      <c r="Y379" s="8" t="str">
        <f>IF('Data Transfer Inputs'!G3039="Blank","",'Data Transfer Inputs'!G3039)</f>
        <v/>
      </c>
      <c r="Z379" s="8" t="str">
        <f>IF('Data Transfer Inputs'!G3080="Blank","",'Data Transfer Inputs'!G3080)</f>
        <v/>
      </c>
      <c r="AA379" s="8" t="str">
        <f>IF('Data Transfer Inputs'!G3122="Blank","",'Data Transfer Inputs'!G3122)</f>
        <v/>
      </c>
      <c r="AB379" s="8" t="str">
        <f>IF('Data Transfer Inputs'!G3163="Blank","",'Data Transfer Inputs'!G3163)</f>
        <v/>
      </c>
      <c r="AC379" s="8" t="str">
        <f>IF('Data Transfer Inputs'!G3205="Blank","",'Data Transfer Inputs'!G3205)</f>
        <v/>
      </c>
      <c r="AD379" s="8" t="str">
        <f>IF('Data Transfer Inputs'!G3246="Blank","",'Data Transfer Inputs'!G3246)</f>
        <v/>
      </c>
      <c r="AE379" s="8" t="str">
        <f>IF('Data Transfer Inputs'!G3288="Blank","",'Data Transfer Inputs'!G3288)</f>
        <v/>
      </c>
      <c r="AF379" s="8" t="str">
        <f>IF('Data Transfer Inputs'!G3329="Blank","",'Data Transfer Inputs'!G3329)</f>
        <v/>
      </c>
      <c r="AG379" s="8" t="str">
        <f>IF('Data Transfer Inputs'!G3371="Blank","",'Data Transfer Inputs'!G3371)</f>
        <v/>
      </c>
      <c r="AH379" s="8" t="str">
        <f>IF('Data Transfer Inputs'!G3412="Blank","",'Data Transfer Inputs'!G3412)</f>
        <v/>
      </c>
      <c r="AI379" s="8" t="str">
        <f>IF('Data Transfer Inputs'!G3454="Blank","",'Data Transfer Inputs'!G3454)</f>
        <v/>
      </c>
      <c r="AJ379" s="8" t="str">
        <f>IF('Data Transfer Inputs'!G3495="Blank","",'Data Transfer Inputs'!G3495)</f>
        <v/>
      </c>
      <c r="AK379" s="8" t="str">
        <f>IF('Data Transfer Inputs'!G3537="Blank","",'Data Transfer Inputs'!G3537)</f>
        <v/>
      </c>
      <c r="AL379" s="8" t="str">
        <f>IF('Data Transfer Inputs'!G3578="Blank","",'Data Transfer Inputs'!G3578)</f>
        <v/>
      </c>
      <c r="AM379" s="8" t="str">
        <f>IF('Data Transfer Inputs'!G3620="Blank","",'Data Transfer Inputs'!G3620)</f>
        <v/>
      </c>
      <c r="AN379" s="8" t="str">
        <f>IF('Data Transfer Inputs'!G3661="Blank","",'Data Transfer Inputs'!G3661)</f>
        <v/>
      </c>
      <c r="AO379" s="8" t="str">
        <f>IF('Data Transfer Inputs'!G3703="Blank","",'Data Transfer Inputs'!G3703)</f>
        <v/>
      </c>
      <c r="AP379" s="8" t="str">
        <f>IF('Data Transfer Inputs'!G3744="Blank","",'Data Transfer Inputs'!G3744)</f>
        <v/>
      </c>
      <c r="AQ379" s="8" t="str">
        <f>IF('Data Transfer Inputs'!G3786="Blank","",'Data Transfer Inputs'!G3786)</f>
        <v/>
      </c>
      <c r="AR379" s="8" t="str">
        <f>IF('Data Transfer Inputs'!G3827="Blank","",'Data Transfer Inputs'!G3827)</f>
        <v/>
      </c>
      <c r="AS379" s="8" t="str">
        <f>IF('Data Transfer Inputs'!G3869="Blank","",'Data Transfer Inputs'!G3869)</f>
        <v/>
      </c>
      <c r="AT379" s="8" t="str">
        <f>IF('Data Transfer Inputs'!G3910="Blank","",'Data Transfer Inputs'!G3910)</f>
        <v/>
      </c>
      <c r="AU379" s="8" t="str">
        <f>IF('Data Transfer Inputs'!G3952="Blank","",'Data Transfer Inputs'!G3952)</f>
        <v/>
      </c>
      <c r="AV379" s="8" t="str">
        <f>IF('Data Transfer Inputs'!G3993="Blank","",'Data Transfer Inputs'!G3993)</f>
        <v/>
      </c>
      <c r="AW379" s="8" t="str">
        <f>IF('Data Transfer Inputs'!G4035="Blank","",'Data Transfer Inputs'!G4035)</f>
        <v/>
      </c>
      <c r="AX379" s="8" t="str">
        <f>IF('Data Transfer Inputs'!G4076="Blank","",'Data Transfer Inputs'!G4076)</f>
        <v/>
      </c>
      <c r="AY379" s="8" t="str">
        <f>IF('Data Transfer Inputs'!G4118="Blank","",'Data Transfer Inputs'!G4118)</f>
        <v/>
      </c>
      <c r="AZ379" s="8" t="str">
        <f>IF('Data Transfer Inputs'!G4159="Blank","",'Data Transfer Inputs'!G4159)</f>
        <v/>
      </c>
      <c r="BA379" s="8" t="str">
        <f>IF('Data Transfer Inputs'!G4201="Blank","",'Data Transfer Inputs'!G4201)</f>
        <v/>
      </c>
      <c r="BB379" s="8" t="str">
        <f>IF('Data Transfer Inputs'!G4242="Blank","",'Data Transfer Inputs'!G4242)</f>
        <v/>
      </c>
      <c r="BC379" s="8" t="str">
        <f>IF('Data Transfer Inputs'!G4284="Blank","",'Data Transfer Inputs'!G4284)</f>
        <v/>
      </c>
      <c r="BD379" s="8" t="str">
        <f>IF('Data Transfer Inputs'!G4325="Blank","",'Data Transfer Inputs'!G4325)</f>
        <v/>
      </c>
      <c r="BE379" s="8" t="str">
        <f>IF('Data Transfer Inputs'!G4367="Blank","",'Data Transfer Inputs'!G4367)</f>
        <v/>
      </c>
      <c r="BF379" s="8" t="str">
        <f>IF('Data Transfer Inputs'!G4408="Blank","",'Data Transfer Inputs'!G4408)</f>
        <v/>
      </c>
      <c r="BG379" s="8" t="str">
        <f>IF('Data Transfer Inputs'!G4450="Blank","",'Data Transfer Inputs'!G4450)</f>
        <v/>
      </c>
      <c r="BH379" s="8" t="str">
        <f>IF('Data Transfer Inputs'!G4491="Blank","",'Data Transfer Inputs'!G4491)</f>
        <v/>
      </c>
      <c r="BI379" s="8" t="str">
        <f>IF('Data Transfer Inputs'!G4533="Blank","",'Data Transfer Inputs'!G4533)</f>
        <v/>
      </c>
      <c r="BJ379" s="8" t="str">
        <f>IF('Data Transfer Inputs'!G4574="Blank","",'Data Transfer Inputs'!G4574)</f>
        <v/>
      </c>
      <c r="BK379" s="8" t="str">
        <f>IF('Data Transfer Inputs'!G4616="Blank","",'Data Transfer Inputs'!G4616)</f>
        <v/>
      </c>
    </row>
    <row r="380" spans="1:63" x14ac:dyDescent="0.2">
      <c r="A380" s="622" cm="1">
        <f t="array" ref="A380">IF(SUMPRODUCT(--(D380:BK380&lt;&gt;""))&gt;0,1,0)</f>
        <v>0</v>
      </c>
      <c r="B380" s="913"/>
      <c r="C380" s="1034" t="str">
        <f t="shared" si="29"/>
        <v>Comp 31</v>
      </c>
      <c r="D380" s="8" t="str">
        <f>IF('Data Transfer Inputs'!G2168="Blank","",'Data Transfer Inputs'!G2168)</f>
        <v/>
      </c>
      <c r="E380" s="8" t="str">
        <f>IF('Data Transfer Inputs'!G2210="Blank","",'Data Transfer Inputs'!G2210)</f>
        <v/>
      </c>
      <c r="F380" s="8" t="str">
        <f>IF('Data Transfer Inputs'!G2251="Blank","",'Data Transfer Inputs'!G2251)</f>
        <v/>
      </c>
      <c r="G380" s="8" t="str">
        <f>IF('Data Transfer Inputs'!G2293="Blank","",'Data Transfer Inputs'!G2293)</f>
        <v/>
      </c>
      <c r="H380" s="8" t="str">
        <f>IF('Data Transfer Inputs'!G2334="Blank","",'Data Transfer Inputs'!G2334)</f>
        <v/>
      </c>
      <c r="I380" s="8" t="str">
        <f>IF('Data Transfer Inputs'!G2376="Blank","",'Data Transfer Inputs'!G2376)</f>
        <v/>
      </c>
      <c r="J380" s="8" t="str">
        <f>IF('Data Transfer Inputs'!G2417="Blank","",'Data Transfer Inputs'!G2417)</f>
        <v/>
      </c>
      <c r="K380" s="8" t="str">
        <f>IF('Data Transfer Inputs'!G2459="Blank","",'Data Transfer Inputs'!G2459)</f>
        <v/>
      </c>
      <c r="L380" s="8" t="str">
        <f>IF('Data Transfer Inputs'!G2500="Blank","",'Data Transfer Inputs'!G2500)</f>
        <v/>
      </c>
      <c r="M380" s="8" t="str">
        <f>IF('Data Transfer Inputs'!G2542="Blank","",'Data Transfer Inputs'!G2542)</f>
        <v/>
      </c>
      <c r="N380" s="8" t="str">
        <f>IF('Data Transfer Inputs'!G2583="Blank","",'Data Transfer Inputs'!G2583)</f>
        <v/>
      </c>
      <c r="O380" s="8" t="str">
        <f>IF('Data Transfer Inputs'!G2625="Blank","",'Data Transfer Inputs'!G2625)</f>
        <v/>
      </c>
      <c r="P380" s="8" t="str">
        <f>IF('Data Transfer Inputs'!G2666="Blank","",'Data Transfer Inputs'!G2666)</f>
        <v/>
      </c>
      <c r="Q380" s="8" t="str">
        <f>IF('Data Transfer Inputs'!G2708="Blank","",'Data Transfer Inputs'!G2708)</f>
        <v/>
      </c>
      <c r="R380" s="8" t="str">
        <f>IF('Data Transfer Inputs'!G2749="Blank","",'Data Transfer Inputs'!G2749)</f>
        <v/>
      </c>
      <c r="S380" s="8" t="str">
        <f>IF('Data Transfer Inputs'!G2791="Blank","",'Data Transfer Inputs'!G2791)</f>
        <v/>
      </c>
      <c r="T380" s="8" t="str">
        <f>IF('Data Transfer Inputs'!G2832="Blank","",'Data Transfer Inputs'!G2832)</f>
        <v/>
      </c>
      <c r="U380" s="8" t="str">
        <f>IF('Data Transfer Inputs'!G2874="Blank","",'Data Transfer Inputs'!G2874)</f>
        <v/>
      </c>
      <c r="V380" s="8" t="str">
        <f>IF('Data Transfer Inputs'!G2915="Blank","",'Data Transfer Inputs'!G2915)</f>
        <v/>
      </c>
      <c r="W380" s="8" t="str">
        <f>IF('Data Transfer Inputs'!G2957="Blank","",'Data Transfer Inputs'!G2957)</f>
        <v/>
      </c>
      <c r="X380" s="8" t="str">
        <f>IF('Data Transfer Inputs'!G2998="Blank","",'Data Transfer Inputs'!G2998)</f>
        <v/>
      </c>
      <c r="Y380" s="8" t="str">
        <f>IF('Data Transfer Inputs'!G3040="Blank","",'Data Transfer Inputs'!G3040)</f>
        <v/>
      </c>
      <c r="Z380" s="8" t="str">
        <f>IF('Data Transfer Inputs'!G3081="Blank","",'Data Transfer Inputs'!G3081)</f>
        <v/>
      </c>
      <c r="AA380" s="8" t="str">
        <f>IF('Data Transfer Inputs'!G3123="Blank","",'Data Transfer Inputs'!G3123)</f>
        <v/>
      </c>
      <c r="AB380" s="8" t="str">
        <f>IF('Data Transfer Inputs'!G3164="Blank","",'Data Transfer Inputs'!G3164)</f>
        <v/>
      </c>
      <c r="AC380" s="8" t="str">
        <f>IF('Data Transfer Inputs'!G3206="Blank","",'Data Transfer Inputs'!G3206)</f>
        <v/>
      </c>
      <c r="AD380" s="8" t="str">
        <f>IF('Data Transfer Inputs'!G3247="Blank","",'Data Transfer Inputs'!G3247)</f>
        <v/>
      </c>
      <c r="AE380" s="8" t="str">
        <f>IF('Data Transfer Inputs'!G3289="Blank","",'Data Transfer Inputs'!G3289)</f>
        <v/>
      </c>
      <c r="AF380" s="8" t="str">
        <f>IF('Data Transfer Inputs'!G3330="Blank","",'Data Transfer Inputs'!G3330)</f>
        <v/>
      </c>
      <c r="AG380" s="8" t="str">
        <f>IF('Data Transfer Inputs'!G3372="Blank","",'Data Transfer Inputs'!G3372)</f>
        <v/>
      </c>
      <c r="AH380" s="8" t="str">
        <f>IF('Data Transfer Inputs'!G3413="Blank","",'Data Transfer Inputs'!G3413)</f>
        <v/>
      </c>
      <c r="AI380" s="8" t="str">
        <f>IF('Data Transfer Inputs'!G3455="Blank","",'Data Transfer Inputs'!G3455)</f>
        <v/>
      </c>
      <c r="AJ380" s="8" t="str">
        <f>IF('Data Transfer Inputs'!G3496="Blank","",'Data Transfer Inputs'!G3496)</f>
        <v/>
      </c>
      <c r="AK380" s="8" t="str">
        <f>IF('Data Transfer Inputs'!G3538="Blank","",'Data Transfer Inputs'!G3538)</f>
        <v/>
      </c>
      <c r="AL380" s="8" t="str">
        <f>IF('Data Transfer Inputs'!G3579="Blank","",'Data Transfer Inputs'!G3579)</f>
        <v/>
      </c>
      <c r="AM380" s="8" t="str">
        <f>IF('Data Transfer Inputs'!G3621="Blank","",'Data Transfer Inputs'!G3621)</f>
        <v/>
      </c>
      <c r="AN380" s="8" t="str">
        <f>IF('Data Transfer Inputs'!G3662="Blank","",'Data Transfer Inputs'!G3662)</f>
        <v/>
      </c>
      <c r="AO380" s="8" t="str">
        <f>IF('Data Transfer Inputs'!G3704="Blank","",'Data Transfer Inputs'!G3704)</f>
        <v/>
      </c>
      <c r="AP380" s="8" t="str">
        <f>IF('Data Transfer Inputs'!G3745="Blank","",'Data Transfer Inputs'!G3745)</f>
        <v/>
      </c>
      <c r="AQ380" s="8" t="str">
        <f>IF('Data Transfer Inputs'!G3787="Blank","",'Data Transfer Inputs'!G3787)</f>
        <v/>
      </c>
      <c r="AR380" s="8" t="str">
        <f>IF('Data Transfer Inputs'!G3828="Blank","",'Data Transfer Inputs'!G3828)</f>
        <v/>
      </c>
      <c r="AS380" s="8" t="str">
        <f>IF('Data Transfer Inputs'!G3870="Blank","",'Data Transfer Inputs'!G3870)</f>
        <v/>
      </c>
      <c r="AT380" s="8" t="str">
        <f>IF('Data Transfer Inputs'!G3911="Blank","",'Data Transfer Inputs'!G3911)</f>
        <v/>
      </c>
      <c r="AU380" s="8" t="str">
        <f>IF('Data Transfer Inputs'!G3953="Blank","",'Data Transfer Inputs'!G3953)</f>
        <v/>
      </c>
      <c r="AV380" s="8" t="str">
        <f>IF('Data Transfer Inputs'!G3994="Blank","",'Data Transfer Inputs'!G3994)</f>
        <v/>
      </c>
      <c r="AW380" s="8" t="str">
        <f>IF('Data Transfer Inputs'!G4036="Blank","",'Data Transfer Inputs'!G4036)</f>
        <v/>
      </c>
      <c r="AX380" s="8" t="str">
        <f>IF('Data Transfer Inputs'!G4077="Blank","",'Data Transfer Inputs'!G4077)</f>
        <v/>
      </c>
      <c r="AY380" s="8" t="str">
        <f>IF('Data Transfer Inputs'!G4119="Blank","",'Data Transfer Inputs'!G4119)</f>
        <v/>
      </c>
      <c r="AZ380" s="8" t="str">
        <f>IF('Data Transfer Inputs'!G4160="Blank","",'Data Transfer Inputs'!G4160)</f>
        <v/>
      </c>
      <c r="BA380" s="8" t="str">
        <f>IF('Data Transfer Inputs'!G4202="Blank","",'Data Transfer Inputs'!G4202)</f>
        <v/>
      </c>
      <c r="BB380" s="8" t="str">
        <f>IF('Data Transfer Inputs'!G4243="Blank","",'Data Transfer Inputs'!G4243)</f>
        <v/>
      </c>
      <c r="BC380" s="8" t="str">
        <f>IF('Data Transfer Inputs'!G4285="Blank","",'Data Transfer Inputs'!G4285)</f>
        <v/>
      </c>
      <c r="BD380" s="8" t="str">
        <f>IF('Data Transfer Inputs'!G4326="Blank","",'Data Transfer Inputs'!G4326)</f>
        <v/>
      </c>
      <c r="BE380" s="8" t="str">
        <f>IF('Data Transfer Inputs'!G4368="Blank","",'Data Transfer Inputs'!G4368)</f>
        <v/>
      </c>
      <c r="BF380" s="8" t="str">
        <f>IF('Data Transfer Inputs'!G4409="Blank","",'Data Transfer Inputs'!G4409)</f>
        <v/>
      </c>
      <c r="BG380" s="8" t="str">
        <f>IF('Data Transfer Inputs'!G4451="Blank","",'Data Transfer Inputs'!G4451)</f>
        <v/>
      </c>
      <c r="BH380" s="8" t="str">
        <f>IF('Data Transfer Inputs'!G4492="Blank","",'Data Transfer Inputs'!G4492)</f>
        <v/>
      </c>
      <c r="BI380" s="8" t="str">
        <f>IF('Data Transfer Inputs'!G4534="Blank","",'Data Transfer Inputs'!G4534)</f>
        <v/>
      </c>
      <c r="BJ380" s="8" t="str">
        <f>IF('Data Transfer Inputs'!G4575="Blank","",'Data Transfer Inputs'!G4575)</f>
        <v/>
      </c>
      <c r="BK380" s="8" t="str">
        <f>IF('Data Transfer Inputs'!G4617="Blank","",'Data Transfer Inputs'!G4617)</f>
        <v/>
      </c>
    </row>
    <row r="381" spans="1:63" x14ac:dyDescent="0.2">
      <c r="A381" s="622" cm="1">
        <f t="array" ref="A381">IF(SUMPRODUCT(--(D381:BK381&lt;&gt;""))&gt;0,1,0)</f>
        <v>0</v>
      </c>
      <c r="B381" s="913"/>
      <c r="C381" s="1034" t="str">
        <f t="shared" si="29"/>
        <v>Comp 32</v>
      </c>
      <c r="D381" s="8" t="str">
        <f>IF('Data Transfer Inputs'!G2169="Blank","",'Data Transfer Inputs'!G2169)</f>
        <v/>
      </c>
      <c r="E381" s="8" t="str">
        <f>IF('Data Transfer Inputs'!G2211="Blank","",'Data Transfer Inputs'!G2211)</f>
        <v/>
      </c>
      <c r="F381" s="8" t="str">
        <f>IF('Data Transfer Inputs'!G2252="Blank","",'Data Transfer Inputs'!G2252)</f>
        <v/>
      </c>
      <c r="G381" s="8" t="str">
        <f>IF('Data Transfer Inputs'!G2294="Blank","",'Data Transfer Inputs'!G2294)</f>
        <v/>
      </c>
      <c r="H381" s="8" t="str">
        <f>IF('Data Transfer Inputs'!G2335="Blank","",'Data Transfer Inputs'!G2335)</f>
        <v/>
      </c>
      <c r="I381" s="8" t="str">
        <f>IF('Data Transfer Inputs'!G2377="Blank","",'Data Transfer Inputs'!G2377)</f>
        <v/>
      </c>
      <c r="J381" s="8" t="str">
        <f>IF('Data Transfer Inputs'!G2418="Blank","",'Data Transfer Inputs'!G2418)</f>
        <v/>
      </c>
      <c r="K381" s="8" t="str">
        <f>IF('Data Transfer Inputs'!G2460="Blank","",'Data Transfer Inputs'!G2460)</f>
        <v/>
      </c>
      <c r="L381" s="8" t="str">
        <f>IF('Data Transfer Inputs'!G2501="Blank","",'Data Transfer Inputs'!G2501)</f>
        <v/>
      </c>
      <c r="M381" s="8" t="str">
        <f>IF('Data Transfer Inputs'!G2543="Blank","",'Data Transfer Inputs'!G2543)</f>
        <v/>
      </c>
      <c r="N381" s="8" t="str">
        <f>IF('Data Transfer Inputs'!G2584="Blank","",'Data Transfer Inputs'!G2584)</f>
        <v/>
      </c>
      <c r="O381" s="8" t="str">
        <f>IF('Data Transfer Inputs'!G2626="Blank","",'Data Transfer Inputs'!G2626)</f>
        <v/>
      </c>
      <c r="P381" s="8" t="str">
        <f>IF('Data Transfer Inputs'!G2667="Blank","",'Data Transfer Inputs'!G2667)</f>
        <v/>
      </c>
      <c r="Q381" s="8" t="str">
        <f>IF('Data Transfer Inputs'!G2709="Blank","",'Data Transfer Inputs'!G2709)</f>
        <v/>
      </c>
      <c r="R381" s="8" t="str">
        <f>IF('Data Transfer Inputs'!G2750="Blank","",'Data Transfer Inputs'!G2750)</f>
        <v/>
      </c>
      <c r="S381" s="8" t="str">
        <f>IF('Data Transfer Inputs'!G2792="Blank","",'Data Transfer Inputs'!G2792)</f>
        <v/>
      </c>
      <c r="T381" s="8" t="str">
        <f>IF('Data Transfer Inputs'!G2833="Blank","",'Data Transfer Inputs'!G2833)</f>
        <v/>
      </c>
      <c r="U381" s="8" t="str">
        <f>IF('Data Transfer Inputs'!G2875="Blank","",'Data Transfer Inputs'!G2875)</f>
        <v/>
      </c>
      <c r="V381" s="8" t="str">
        <f>IF('Data Transfer Inputs'!G2916="Blank","",'Data Transfer Inputs'!G2916)</f>
        <v/>
      </c>
      <c r="W381" s="8" t="str">
        <f>IF('Data Transfer Inputs'!G2958="Blank","",'Data Transfer Inputs'!G2958)</f>
        <v/>
      </c>
      <c r="X381" s="8" t="str">
        <f>IF('Data Transfer Inputs'!G2999="Blank","",'Data Transfer Inputs'!G2999)</f>
        <v/>
      </c>
      <c r="Y381" s="8" t="str">
        <f>IF('Data Transfer Inputs'!G3041="Blank","",'Data Transfer Inputs'!G3041)</f>
        <v/>
      </c>
      <c r="Z381" s="8" t="str">
        <f>IF('Data Transfer Inputs'!G3082="Blank","",'Data Transfer Inputs'!G3082)</f>
        <v/>
      </c>
      <c r="AA381" s="8" t="str">
        <f>IF('Data Transfer Inputs'!G3124="Blank","",'Data Transfer Inputs'!G3124)</f>
        <v/>
      </c>
      <c r="AB381" s="8" t="str">
        <f>IF('Data Transfer Inputs'!G3165="Blank","",'Data Transfer Inputs'!G3165)</f>
        <v/>
      </c>
      <c r="AC381" s="8" t="str">
        <f>IF('Data Transfer Inputs'!G3207="Blank","",'Data Transfer Inputs'!G3207)</f>
        <v/>
      </c>
      <c r="AD381" s="8" t="str">
        <f>IF('Data Transfer Inputs'!G3248="Blank","",'Data Transfer Inputs'!G3248)</f>
        <v/>
      </c>
      <c r="AE381" s="8" t="str">
        <f>IF('Data Transfer Inputs'!G3290="Blank","",'Data Transfer Inputs'!G3290)</f>
        <v/>
      </c>
      <c r="AF381" s="8" t="str">
        <f>IF('Data Transfer Inputs'!G3331="Blank","",'Data Transfer Inputs'!G3331)</f>
        <v/>
      </c>
      <c r="AG381" s="8" t="str">
        <f>IF('Data Transfer Inputs'!G3373="Blank","",'Data Transfer Inputs'!G3373)</f>
        <v/>
      </c>
      <c r="AH381" s="8" t="str">
        <f>IF('Data Transfer Inputs'!G3414="Blank","",'Data Transfer Inputs'!G3414)</f>
        <v/>
      </c>
      <c r="AI381" s="8" t="str">
        <f>IF('Data Transfer Inputs'!G3456="Blank","",'Data Transfer Inputs'!G3456)</f>
        <v/>
      </c>
      <c r="AJ381" s="8" t="str">
        <f>IF('Data Transfer Inputs'!G3497="Blank","",'Data Transfer Inputs'!G3497)</f>
        <v/>
      </c>
      <c r="AK381" s="8" t="str">
        <f>IF('Data Transfer Inputs'!G3539="Blank","",'Data Transfer Inputs'!G3539)</f>
        <v/>
      </c>
      <c r="AL381" s="8" t="str">
        <f>IF('Data Transfer Inputs'!G3580="Blank","",'Data Transfer Inputs'!G3580)</f>
        <v/>
      </c>
      <c r="AM381" s="8" t="str">
        <f>IF('Data Transfer Inputs'!G3622="Blank","",'Data Transfer Inputs'!G3622)</f>
        <v/>
      </c>
      <c r="AN381" s="8" t="str">
        <f>IF('Data Transfer Inputs'!G3663="Blank","",'Data Transfer Inputs'!G3663)</f>
        <v/>
      </c>
      <c r="AO381" s="8" t="str">
        <f>IF('Data Transfer Inputs'!G3705="Blank","",'Data Transfer Inputs'!G3705)</f>
        <v/>
      </c>
      <c r="AP381" s="8" t="str">
        <f>IF('Data Transfer Inputs'!G3746="Blank","",'Data Transfer Inputs'!G3746)</f>
        <v/>
      </c>
      <c r="AQ381" s="8" t="str">
        <f>IF('Data Transfer Inputs'!G3788="Blank","",'Data Transfer Inputs'!G3788)</f>
        <v/>
      </c>
      <c r="AR381" s="8" t="str">
        <f>IF('Data Transfer Inputs'!G3829="Blank","",'Data Transfer Inputs'!G3829)</f>
        <v/>
      </c>
      <c r="AS381" s="8" t="str">
        <f>IF('Data Transfer Inputs'!G3871="Blank","",'Data Transfer Inputs'!G3871)</f>
        <v/>
      </c>
      <c r="AT381" s="8" t="str">
        <f>IF('Data Transfer Inputs'!G3912="Blank","",'Data Transfer Inputs'!G3912)</f>
        <v/>
      </c>
      <c r="AU381" s="8" t="str">
        <f>IF('Data Transfer Inputs'!G3954="Blank","",'Data Transfer Inputs'!G3954)</f>
        <v/>
      </c>
      <c r="AV381" s="8" t="str">
        <f>IF('Data Transfer Inputs'!G3995="Blank","",'Data Transfer Inputs'!G3995)</f>
        <v/>
      </c>
      <c r="AW381" s="8" t="str">
        <f>IF('Data Transfer Inputs'!G4037="Blank","",'Data Transfer Inputs'!G4037)</f>
        <v/>
      </c>
      <c r="AX381" s="8" t="str">
        <f>IF('Data Transfer Inputs'!G4078="Blank","",'Data Transfer Inputs'!G4078)</f>
        <v/>
      </c>
      <c r="AY381" s="8" t="str">
        <f>IF('Data Transfer Inputs'!G4120="Blank","",'Data Transfer Inputs'!G4120)</f>
        <v/>
      </c>
      <c r="AZ381" s="8" t="str">
        <f>IF('Data Transfer Inputs'!G4161="Blank","",'Data Transfer Inputs'!G4161)</f>
        <v/>
      </c>
      <c r="BA381" s="8" t="str">
        <f>IF('Data Transfer Inputs'!G4203="Blank","",'Data Transfer Inputs'!G4203)</f>
        <v/>
      </c>
      <c r="BB381" s="8" t="str">
        <f>IF('Data Transfer Inputs'!G4244="Blank","",'Data Transfer Inputs'!G4244)</f>
        <v/>
      </c>
      <c r="BC381" s="8" t="str">
        <f>IF('Data Transfer Inputs'!G4286="Blank","",'Data Transfer Inputs'!G4286)</f>
        <v/>
      </c>
      <c r="BD381" s="8" t="str">
        <f>IF('Data Transfer Inputs'!G4327="Blank","",'Data Transfer Inputs'!G4327)</f>
        <v/>
      </c>
      <c r="BE381" s="8" t="str">
        <f>IF('Data Transfer Inputs'!G4369="Blank","",'Data Transfer Inputs'!G4369)</f>
        <v/>
      </c>
      <c r="BF381" s="8" t="str">
        <f>IF('Data Transfer Inputs'!G4410="Blank","",'Data Transfer Inputs'!G4410)</f>
        <v/>
      </c>
      <c r="BG381" s="8" t="str">
        <f>IF('Data Transfer Inputs'!G4452="Blank","",'Data Transfer Inputs'!G4452)</f>
        <v/>
      </c>
      <c r="BH381" s="8" t="str">
        <f>IF('Data Transfer Inputs'!G4493="Blank","",'Data Transfer Inputs'!G4493)</f>
        <v/>
      </c>
      <c r="BI381" s="8" t="str">
        <f>IF('Data Transfer Inputs'!G4535="Blank","",'Data Transfer Inputs'!G4535)</f>
        <v/>
      </c>
      <c r="BJ381" s="8" t="str">
        <f>IF('Data Transfer Inputs'!G4576="Blank","",'Data Transfer Inputs'!G4576)</f>
        <v/>
      </c>
      <c r="BK381" s="8" t="str">
        <f>IF('Data Transfer Inputs'!G4618="Blank","",'Data Transfer Inputs'!G4618)</f>
        <v/>
      </c>
    </row>
    <row r="382" spans="1:63" x14ac:dyDescent="0.2">
      <c r="A382" s="622" cm="1">
        <f t="array" ref="A382">IF(SUMPRODUCT(--(D382:BK382&lt;&gt;""))&gt;0,1,0)</f>
        <v>0</v>
      </c>
      <c r="B382" s="913"/>
      <c r="C382" s="1034" t="str">
        <f t="shared" si="29"/>
        <v>Comp 33</v>
      </c>
      <c r="D382" s="8" t="str">
        <f>IF('Data Transfer Inputs'!G2170="Blank","",'Data Transfer Inputs'!G2170)</f>
        <v/>
      </c>
      <c r="E382" s="8" t="str">
        <f>IF('Data Transfer Inputs'!G2212="Blank","",'Data Transfer Inputs'!G2212)</f>
        <v/>
      </c>
      <c r="F382" s="8" t="str">
        <f>IF('Data Transfer Inputs'!G2253="Blank","",'Data Transfer Inputs'!G2253)</f>
        <v/>
      </c>
      <c r="G382" s="8" t="str">
        <f>IF('Data Transfer Inputs'!G2295="Blank","",'Data Transfer Inputs'!G2295)</f>
        <v/>
      </c>
      <c r="H382" s="8" t="str">
        <f>IF('Data Transfer Inputs'!G2336="Blank","",'Data Transfer Inputs'!G2336)</f>
        <v/>
      </c>
      <c r="I382" s="8" t="str">
        <f>IF('Data Transfer Inputs'!G2378="Blank","",'Data Transfer Inputs'!G2378)</f>
        <v/>
      </c>
      <c r="J382" s="8" t="str">
        <f>IF('Data Transfer Inputs'!G2419="Blank","",'Data Transfer Inputs'!G2419)</f>
        <v/>
      </c>
      <c r="K382" s="8" t="str">
        <f>IF('Data Transfer Inputs'!G2461="Blank","",'Data Transfer Inputs'!G2461)</f>
        <v/>
      </c>
      <c r="L382" s="8" t="str">
        <f>IF('Data Transfer Inputs'!G2502="Blank","",'Data Transfer Inputs'!G2502)</f>
        <v/>
      </c>
      <c r="M382" s="8" t="str">
        <f>IF('Data Transfer Inputs'!G2544="Blank","",'Data Transfer Inputs'!G2544)</f>
        <v/>
      </c>
      <c r="N382" s="8" t="str">
        <f>IF('Data Transfer Inputs'!G2585="Blank","",'Data Transfer Inputs'!G2585)</f>
        <v/>
      </c>
      <c r="O382" s="8" t="str">
        <f>IF('Data Transfer Inputs'!G2627="Blank","",'Data Transfer Inputs'!G2627)</f>
        <v/>
      </c>
      <c r="P382" s="8" t="str">
        <f>IF('Data Transfer Inputs'!G2668="Blank","",'Data Transfer Inputs'!G2668)</f>
        <v/>
      </c>
      <c r="Q382" s="8" t="str">
        <f>IF('Data Transfer Inputs'!G2710="Blank","",'Data Transfer Inputs'!G2710)</f>
        <v/>
      </c>
      <c r="R382" s="8" t="str">
        <f>IF('Data Transfer Inputs'!G2751="Blank","",'Data Transfer Inputs'!G2751)</f>
        <v/>
      </c>
      <c r="S382" s="8" t="str">
        <f>IF('Data Transfer Inputs'!G2793="Blank","",'Data Transfer Inputs'!G2793)</f>
        <v/>
      </c>
      <c r="T382" s="8" t="str">
        <f>IF('Data Transfer Inputs'!G2834="Blank","",'Data Transfer Inputs'!G2834)</f>
        <v/>
      </c>
      <c r="U382" s="8" t="str">
        <f>IF('Data Transfer Inputs'!G2876="Blank","",'Data Transfer Inputs'!G2876)</f>
        <v/>
      </c>
      <c r="V382" s="8" t="str">
        <f>IF('Data Transfer Inputs'!G2917="Blank","",'Data Transfer Inputs'!G2917)</f>
        <v/>
      </c>
      <c r="W382" s="8" t="str">
        <f>IF('Data Transfer Inputs'!G2959="Blank","",'Data Transfer Inputs'!G2959)</f>
        <v/>
      </c>
      <c r="X382" s="8" t="str">
        <f>IF('Data Transfer Inputs'!G3000="Blank","",'Data Transfer Inputs'!G3000)</f>
        <v/>
      </c>
      <c r="Y382" s="8" t="str">
        <f>IF('Data Transfer Inputs'!G3042="Blank","",'Data Transfer Inputs'!G3042)</f>
        <v/>
      </c>
      <c r="Z382" s="8" t="str">
        <f>IF('Data Transfer Inputs'!G3083="Blank","",'Data Transfer Inputs'!G3083)</f>
        <v/>
      </c>
      <c r="AA382" s="8" t="str">
        <f>IF('Data Transfer Inputs'!G3125="Blank","",'Data Transfer Inputs'!G3125)</f>
        <v/>
      </c>
      <c r="AB382" s="8" t="str">
        <f>IF('Data Transfer Inputs'!G3166="Blank","",'Data Transfer Inputs'!G3166)</f>
        <v/>
      </c>
      <c r="AC382" s="8" t="str">
        <f>IF('Data Transfer Inputs'!G3208="Blank","",'Data Transfer Inputs'!G3208)</f>
        <v/>
      </c>
      <c r="AD382" s="8" t="str">
        <f>IF('Data Transfer Inputs'!G3249="Blank","",'Data Transfer Inputs'!G3249)</f>
        <v/>
      </c>
      <c r="AE382" s="8" t="str">
        <f>IF('Data Transfer Inputs'!G3291="Blank","",'Data Transfer Inputs'!G3291)</f>
        <v/>
      </c>
      <c r="AF382" s="8" t="str">
        <f>IF('Data Transfer Inputs'!G3332="Blank","",'Data Transfer Inputs'!G3332)</f>
        <v/>
      </c>
      <c r="AG382" s="8" t="str">
        <f>IF('Data Transfer Inputs'!G3374="Blank","",'Data Transfer Inputs'!G3374)</f>
        <v/>
      </c>
      <c r="AH382" s="8" t="str">
        <f>IF('Data Transfer Inputs'!G3415="Blank","",'Data Transfer Inputs'!G3415)</f>
        <v/>
      </c>
      <c r="AI382" s="8" t="str">
        <f>IF('Data Transfer Inputs'!G3457="Blank","",'Data Transfer Inputs'!G3457)</f>
        <v/>
      </c>
      <c r="AJ382" s="8" t="str">
        <f>IF('Data Transfer Inputs'!G3498="Blank","",'Data Transfer Inputs'!G3498)</f>
        <v/>
      </c>
      <c r="AK382" s="8" t="str">
        <f>IF('Data Transfer Inputs'!G3540="Blank","",'Data Transfer Inputs'!G3540)</f>
        <v/>
      </c>
      <c r="AL382" s="8" t="str">
        <f>IF('Data Transfer Inputs'!G3581="Blank","",'Data Transfer Inputs'!G3581)</f>
        <v/>
      </c>
      <c r="AM382" s="8" t="str">
        <f>IF('Data Transfer Inputs'!G3623="Blank","",'Data Transfer Inputs'!G3623)</f>
        <v/>
      </c>
      <c r="AN382" s="8" t="str">
        <f>IF('Data Transfer Inputs'!G3664="Blank","",'Data Transfer Inputs'!G3664)</f>
        <v/>
      </c>
      <c r="AO382" s="8" t="str">
        <f>IF('Data Transfer Inputs'!G3706="Blank","",'Data Transfer Inputs'!G3706)</f>
        <v/>
      </c>
      <c r="AP382" s="8" t="str">
        <f>IF('Data Transfer Inputs'!G3747="Blank","",'Data Transfer Inputs'!G3747)</f>
        <v/>
      </c>
      <c r="AQ382" s="8" t="str">
        <f>IF('Data Transfer Inputs'!G3789="Blank","",'Data Transfer Inputs'!G3789)</f>
        <v/>
      </c>
      <c r="AR382" s="8" t="str">
        <f>IF('Data Transfer Inputs'!G3830="Blank","",'Data Transfer Inputs'!G3830)</f>
        <v/>
      </c>
      <c r="AS382" s="8" t="str">
        <f>IF('Data Transfer Inputs'!G3872="Blank","",'Data Transfer Inputs'!G3872)</f>
        <v/>
      </c>
      <c r="AT382" s="8" t="str">
        <f>IF('Data Transfer Inputs'!G3913="Blank","",'Data Transfer Inputs'!G3913)</f>
        <v/>
      </c>
      <c r="AU382" s="8" t="str">
        <f>IF('Data Transfer Inputs'!G3955="Blank","",'Data Transfer Inputs'!G3955)</f>
        <v/>
      </c>
      <c r="AV382" s="8" t="str">
        <f>IF('Data Transfer Inputs'!G3996="Blank","",'Data Transfer Inputs'!G3996)</f>
        <v/>
      </c>
      <c r="AW382" s="8" t="str">
        <f>IF('Data Transfer Inputs'!G4038="Blank","",'Data Transfer Inputs'!G4038)</f>
        <v/>
      </c>
      <c r="AX382" s="8" t="str">
        <f>IF('Data Transfer Inputs'!G4079="Blank","",'Data Transfer Inputs'!G4079)</f>
        <v/>
      </c>
      <c r="AY382" s="8" t="str">
        <f>IF('Data Transfer Inputs'!G4121="Blank","",'Data Transfer Inputs'!G4121)</f>
        <v/>
      </c>
      <c r="AZ382" s="8" t="str">
        <f>IF('Data Transfer Inputs'!G4162="Blank","",'Data Transfer Inputs'!G4162)</f>
        <v/>
      </c>
      <c r="BA382" s="8" t="str">
        <f>IF('Data Transfer Inputs'!G4204="Blank","",'Data Transfer Inputs'!G4204)</f>
        <v/>
      </c>
      <c r="BB382" s="8" t="str">
        <f>IF('Data Transfer Inputs'!G4245="Blank","",'Data Transfer Inputs'!G4245)</f>
        <v/>
      </c>
      <c r="BC382" s="8" t="str">
        <f>IF('Data Transfer Inputs'!G4287="Blank","",'Data Transfer Inputs'!G4287)</f>
        <v/>
      </c>
      <c r="BD382" s="8" t="str">
        <f>IF('Data Transfer Inputs'!G4328="Blank","",'Data Transfer Inputs'!G4328)</f>
        <v/>
      </c>
      <c r="BE382" s="8" t="str">
        <f>IF('Data Transfer Inputs'!G4370="Blank","",'Data Transfer Inputs'!G4370)</f>
        <v/>
      </c>
      <c r="BF382" s="8" t="str">
        <f>IF('Data Transfer Inputs'!G4411="Blank","",'Data Transfer Inputs'!G4411)</f>
        <v/>
      </c>
      <c r="BG382" s="8" t="str">
        <f>IF('Data Transfer Inputs'!G4453="Blank","",'Data Transfer Inputs'!G4453)</f>
        <v/>
      </c>
      <c r="BH382" s="8" t="str">
        <f>IF('Data Transfer Inputs'!G4494="Blank","",'Data Transfer Inputs'!G4494)</f>
        <v/>
      </c>
      <c r="BI382" s="8" t="str">
        <f>IF('Data Transfer Inputs'!G4536="Blank","",'Data Transfer Inputs'!G4536)</f>
        <v/>
      </c>
      <c r="BJ382" s="8" t="str">
        <f>IF('Data Transfer Inputs'!G4577="Blank","",'Data Transfer Inputs'!G4577)</f>
        <v/>
      </c>
      <c r="BK382" s="8" t="str">
        <f>IF('Data Transfer Inputs'!G4619="Blank","",'Data Transfer Inputs'!G4619)</f>
        <v/>
      </c>
    </row>
    <row r="383" spans="1:63" x14ac:dyDescent="0.2">
      <c r="A383" s="622" cm="1">
        <f t="array" ref="A383">IF(SUMPRODUCT(--(D383:BK383&lt;&gt;""))&gt;0,1,0)</f>
        <v>0</v>
      </c>
      <c r="B383" s="913"/>
      <c r="C383" s="1034" t="str">
        <f t="shared" si="29"/>
        <v>Comp 34</v>
      </c>
      <c r="D383" s="8" t="str">
        <f>IF('Data Transfer Inputs'!G2171="Blank","",'Data Transfer Inputs'!G2171)</f>
        <v/>
      </c>
      <c r="E383" s="8" t="str">
        <f>IF('Data Transfer Inputs'!G2213="Blank","",'Data Transfer Inputs'!G2213)</f>
        <v/>
      </c>
      <c r="F383" s="8" t="str">
        <f>IF('Data Transfer Inputs'!G2254="Blank","",'Data Transfer Inputs'!G2254)</f>
        <v/>
      </c>
      <c r="G383" s="8" t="str">
        <f>IF('Data Transfer Inputs'!G2296="Blank","",'Data Transfer Inputs'!G2296)</f>
        <v/>
      </c>
      <c r="H383" s="8" t="str">
        <f>IF('Data Transfer Inputs'!G2337="Blank","",'Data Transfer Inputs'!G2337)</f>
        <v/>
      </c>
      <c r="I383" s="8" t="str">
        <f>IF('Data Transfer Inputs'!G2379="Blank","",'Data Transfer Inputs'!G2379)</f>
        <v/>
      </c>
      <c r="J383" s="8" t="str">
        <f>IF('Data Transfer Inputs'!G2420="Blank","",'Data Transfer Inputs'!G2420)</f>
        <v/>
      </c>
      <c r="K383" s="8" t="str">
        <f>IF('Data Transfer Inputs'!G2462="Blank","",'Data Transfer Inputs'!G2462)</f>
        <v/>
      </c>
      <c r="L383" s="8" t="str">
        <f>IF('Data Transfer Inputs'!G2503="Blank","",'Data Transfer Inputs'!G2503)</f>
        <v/>
      </c>
      <c r="M383" s="8" t="str">
        <f>IF('Data Transfer Inputs'!G2545="Blank","",'Data Transfer Inputs'!G2545)</f>
        <v/>
      </c>
      <c r="N383" s="8" t="str">
        <f>IF('Data Transfer Inputs'!G2586="Blank","",'Data Transfer Inputs'!G2586)</f>
        <v/>
      </c>
      <c r="O383" s="8" t="str">
        <f>IF('Data Transfer Inputs'!G2628="Blank","",'Data Transfer Inputs'!G2628)</f>
        <v/>
      </c>
      <c r="P383" s="8" t="str">
        <f>IF('Data Transfer Inputs'!G2669="Blank","",'Data Transfer Inputs'!G2669)</f>
        <v/>
      </c>
      <c r="Q383" s="8" t="str">
        <f>IF('Data Transfer Inputs'!G2711="Blank","",'Data Transfer Inputs'!G2711)</f>
        <v/>
      </c>
      <c r="R383" s="8" t="str">
        <f>IF('Data Transfer Inputs'!G2752="Blank","",'Data Transfer Inputs'!G2752)</f>
        <v/>
      </c>
      <c r="S383" s="8" t="str">
        <f>IF('Data Transfer Inputs'!G2794="Blank","",'Data Transfer Inputs'!G2794)</f>
        <v/>
      </c>
      <c r="T383" s="8" t="str">
        <f>IF('Data Transfer Inputs'!G2835="Blank","",'Data Transfer Inputs'!G2835)</f>
        <v/>
      </c>
      <c r="U383" s="8" t="str">
        <f>IF('Data Transfer Inputs'!G2877="Blank","",'Data Transfer Inputs'!G2877)</f>
        <v/>
      </c>
      <c r="V383" s="8" t="str">
        <f>IF('Data Transfer Inputs'!G2918="Blank","",'Data Transfer Inputs'!G2918)</f>
        <v/>
      </c>
      <c r="W383" s="8" t="str">
        <f>IF('Data Transfer Inputs'!G2960="Blank","",'Data Transfer Inputs'!G2960)</f>
        <v/>
      </c>
      <c r="X383" s="8" t="str">
        <f>IF('Data Transfer Inputs'!G3001="Blank","",'Data Transfer Inputs'!G3001)</f>
        <v/>
      </c>
      <c r="Y383" s="8" t="str">
        <f>IF('Data Transfer Inputs'!G3043="Blank","",'Data Transfer Inputs'!G3043)</f>
        <v/>
      </c>
      <c r="Z383" s="8" t="str">
        <f>IF('Data Transfer Inputs'!G3084="Blank","",'Data Transfer Inputs'!G3084)</f>
        <v/>
      </c>
      <c r="AA383" s="8" t="str">
        <f>IF('Data Transfer Inputs'!G3126="Blank","",'Data Transfer Inputs'!G3126)</f>
        <v/>
      </c>
      <c r="AB383" s="8" t="str">
        <f>IF('Data Transfer Inputs'!G3167="Blank","",'Data Transfer Inputs'!G3167)</f>
        <v/>
      </c>
      <c r="AC383" s="8" t="str">
        <f>IF('Data Transfer Inputs'!G3209="Blank","",'Data Transfer Inputs'!G3209)</f>
        <v/>
      </c>
      <c r="AD383" s="8" t="str">
        <f>IF('Data Transfer Inputs'!G3250="Blank","",'Data Transfer Inputs'!G3250)</f>
        <v/>
      </c>
      <c r="AE383" s="8" t="str">
        <f>IF('Data Transfer Inputs'!G3292="Blank","",'Data Transfer Inputs'!G3292)</f>
        <v/>
      </c>
      <c r="AF383" s="8" t="str">
        <f>IF('Data Transfer Inputs'!G3333="Blank","",'Data Transfer Inputs'!G3333)</f>
        <v/>
      </c>
      <c r="AG383" s="8" t="str">
        <f>IF('Data Transfer Inputs'!G3375="Blank","",'Data Transfer Inputs'!G3375)</f>
        <v/>
      </c>
      <c r="AH383" s="8" t="str">
        <f>IF('Data Transfer Inputs'!G3416="Blank","",'Data Transfer Inputs'!G3416)</f>
        <v/>
      </c>
      <c r="AI383" s="8" t="str">
        <f>IF('Data Transfer Inputs'!G3458="Blank","",'Data Transfer Inputs'!G3458)</f>
        <v/>
      </c>
      <c r="AJ383" s="8" t="str">
        <f>IF('Data Transfer Inputs'!G3499="Blank","",'Data Transfer Inputs'!G3499)</f>
        <v/>
      </c>
      <c r="AK383" s="8" t="str">
        <f>IF('Data Transfer Inputs'!G3541="Blank","",'Data Transfer Inputs'!G3541)</f>
        <v/>
      </c>
      <c r="AL383" s="8" t="str">
        <f>IF('Data Transfer Inputs'!G3582="Blank","",'Data Transfer Inputs'!G3582)</f>
        <v/>
      </c>
      <c r="AM383" s="8" t="str">
        <f>IF('Data Transfer Inputs'!G3624="Blank","",'Data Transfer Inputs'!G3624)</f>
        <v/>
      </c>
      <c r="AN383" s="8" t="str">
        <f>IF('Data Transfer Inputs'!G3665="Blank","",'Data Transfer Inputs'!G3665)</f>
        <v/>
      </c>
      <c r="AO383" s="8" t="str">
        <f>IF('Data Transfer Inputs'!G3707="Blank","",'Data Transfer Inputs'!G3707)</f>
        <v/>
      </c>
      <c r="AP383" s="8" t="str">
        <f>IF('Data Transfer Inputs'!G3748="Blank","",'Data Transfer Inputs'!G3748)</f>
        <v/>
      </c>
      <c r="AQ383" s="8" t="str">
        <f>IF('Data Transfer Inputs'!G3790="Blank","",'Data Transfer Inputs'!G3790)</f>
        <v/>
      </c>
      <c r="AR383" s="8" t="str">
        <f>IF('Data Transfer Inputs'!G3831="Blank","",'Data Transfer Inputs'!G3831)</f>
        <v/>
      </c>
      <c r="AS383" s="8" t="str">
        <f>IF('Data Transfer Inputs'!G3873="Blank","",'Data Transfer Inputs'!G3873)</f>
        <v/>
      </c>
      <c r="AT383" s="8" t="str">
        <f>IF('Data Transfer Inputs'!G3914="Blank","",'Data Transfer Inputs'!G3914)</f>
        <v/>
      </c>
      <c r="AU383" s="8" t="str">
        <f>IF('Data Transfer Inputs'!G3956="Blank","",'Data Transfer Inputs'!G3956)</f>
        <v/>
      </c>
      <c r="AV383" s="8" t="str">
        <f>IF('Data Transfer Inputs'!G3997="Blank","",'Data Transfer Inputs'!G3997)</f>
        <v/>
      </c>
      <c r="AW383" s="8" t="str">
        <f>IF('Data Transfer Inputs'!G4039="Blank","",'Data Transfer Inputs'!G4039)</f>
        <v/>
      </c>
      <c r="AX383" s="8" t="str">
        <f>IF('Data Transfer Inputs'!G4080="Blank","",'Data Transfer Inputs'!G4080)</f>
        <v/>
      </c>
      <c r="AY383" s="8" t="str">
        <f>IF('Data Transfer Inputs'!G4122="Blank","",'Data Transfer Inputs'!G4122)</f>
        <v/>
      </c>
      <c r="AZ383" s="8" t="str">
        <f>IF('Data Transfer Inputs'!G4163="Blank","",'Data Transfer Inputs'!G4163)</f>
        <v/>
      </c>
      <c r="BA383" s="8" t="str">
        <f>IF('Data Transfer Inputs'!G4205="Blank","",'Data Transfer Inputs'!G4205)</f>
        <v/>
      </c>
      <c r="BB383" s="8" t="str">
        <f>IF('Data Transfer Inputs'!G4246="Blank","",'Data Transfer Inputs'!G4246)</f>
        <v/>
      </c>
      <c r="BC383" s="8" t="str">
        <f>IF('Data Transfer Inputs'!G4288="Blank","",'Data Transfer Inputs'!G4288)</f>
        <v/>
      </c>
      <c r="BD383" s="8" t="str">
        <f>IF('Data Transfer Inputs'!G4329="Blank","",'Data Transfer Inputs'!G4329)</f>
        <v/>
      </c>
      <c r="BE383" s="8" t="str">
        <f>IF('Data Transfer Inputs'!G4371="Blank","",'Data Transfer Inputs'!G4371)</f>
        <v/>
      </c>
      <c r="BF383" s="8" t="str">
        <f>IF('Data Transfer Inputs'!G4412="Blank","",'Data Transfer Inputs'!G4412)</f>
        <v/>
      </c>
      <c r="BG383" s="8" t="str">
        <f>IF('Data Transfer Inputs'!G4454="Blank","",'Data Transfer Inputs'!G4454)</f>
        <v/>
      </c>
      <c r="BH383" s="8" t="str">
        <f>IF('Data Transfer Inputs'!G4495="Blank","",'Data Transfer Inputs'!G4495)</f>
        <v/>
      </c>
      <c r="BI383" s="8" t="str">
        <f>IF('Data Transfer Inputs'!G4537="Blank","",'Data Transfer Inputs'!G4537)</f>
        <v/>
      </c>
      <c r="BJ383" s="8" t="str">
        <f>IF('Data Transfer Inputs'!G4578="Blank","",'Data Transfer Inputs'!G4578)</f>
        <v/>
      </c>
      <c r="BK383" s="8" t="str">
        <f>IF('Data Transfer Inputs'!G4620="Blank","",'Data Transfer Inputs'!G4620)</f>
        <v/>
      </c>
    </row>
    <row r="384" spans="1:63" x14ac:dyDescent="0.2">
      <c r="A384" s="622" cm="1">
        <f t="array" ref="A384">IF(SUMPRODUCT(--(D384:BK384&lt;&gt;""))&gt;0,1,0)</f>
        <v>0</v>
      </c>
      <c r="B384" s="913"/>
      <c r="C384" s="1034" t="str">
        <f t="shared" si="29"/>
        <v>Comp 35</v>
      </c>
      <c r="D384" s="8" t="str">
        <f>IF('Data Transfer Inputs'!G2172="Blank","",'Data Transfer Inputs'!G2172)</f>
        <v/>
      </c>
      <c r="E384" s="8" t="str">
        <f>IF('Data Transfer Inputs'!G2214="Blank","",'Data Transfer Inputs'!G2214)</f>
        <v/>
      </c>
      <c r="F384" s="8" t="str">
        <f>IF('Data Transfer Inputs'!G2255="Blank","",'Data Transfer Inputs'!G2255)</f>
        <v/>
      </c>
      <c r="G384" s="8" t="str">
        <f>IF('Data Transfer Inputs'!G2297="Blank","",'Data Transfer Inputs'!G2297)</f>
        <v/>
      </c>
      <c r="H384" s="8" t="str">
        <f>IF('Data Transfer Inputs'!G2338="Blank","",'Data Transfer Inputs'!G2338)</f>
        <v/>
      </c>
      <c r="I384" s="8" t="str">
        <f>IF('Data Transfer Inputs'!G2380="Blank","",'Data Transfer Inputs'!G2380)</f>
        <v/>
      </c>
      <c r="J384" s="8" t="str">
        <f>IF('Data Transfer Inputs'!G2421="Blank","",'Data Transfer Inputs'!G2421)</f>
        <v/>
      </c>
      <c r="K384" s="8" t="str">
        <f>IF('Data Transfer Inputs'!G2463="Blank","",'Data Transfer Inputs'!G2463)</f>
        <v/>
      </c>
      <c r="L384" s="8" t="str">
        <f>IF('Data Transfer Inputs'!G2504="Blank","",'Data Transfer Inputs'!G2504)</f>
        <v/>
      </c>
      <c r="M384" s="8" t="str">
        <f>IF('Data Transfer Inputs'!G2546="Blank","",'Data Transfer Inputs'!G2546)</f>
        <v/>
      </c>
      <c r="N384" s="8" t="str">
        <f>IF('Data Transfer Inputs'!G2587="Blank","",'Data Transfer Inputs'!G2587)</f>
        <v/>
      </c>
      <c r="O384" s="8" t="str">
        <f>IF('Data Transfer Inputs'!G2629="Blank","",'Data Transfer Inputs'!G2629)</f>
        <v/>
      </c>
      <c r="P384" s="8" t="str">
        <f>IF('Data Transfer Inputs'!G2670="Blank","",'Data Transfer Inputs'!G2670)</f>
        <v/>
      </c>
      <c r="Q384" s="8" t="str">
        <f>IF('Data Transfer Inputs'!G2712="Blank","",'Data Transfer Inputs'!G2712)</f>
        <v/>
      </c>
      <c r="R384" s="8" t="str">
        <f>IF('Data Transfer Inputs'!G2753="Blank","",'Data Transfer Inputs'!G2753)</f>
        <v/>
      </c>
      <c r="S384" s="8" t="str">
        <f>IF('Data Transfer Inputs'!G2795="Blank","",'Data Transfer Inputs'!G2795)</f>
        <v/>
      </c>
      <c r="T384" s="8" t="str">
        <f>IF('Data Transfer Inputs'!G2836="Blank","",'Data Transfer Inputs'!G2836)</f>
        <v/>
      </c>
      <c r="U384" s="8" t="str">
        <f>IF('Data Transfer Inputs'!G2878="Blank","",'Data Transfer Inputs'!G2878)</f>
        <v/>
      </c>
      <c r="V384" s="8" t="str">
        <f>IF('Data Transfer Inputs'!G2919="Blank","",'Data Transfer Inputs'!G2919)</f>
        <v/>
      </c>
      <c r="W384" s="8" t="str">
        <f>IF('Data Transfer Inputs'!G2961="Blank","",'Data Transfer Inputs'!G2961)</f>
        <v/>
      </c>
      <c r="X384" s="8" t="str">
        <f>IF('Data Transfer Inputs'!G3002="Blank","",'Data Transfer Inputs'!G3002)</f>
        <v/>
      </c>
      <c r="Y384" s="8" t="str">
        <f>IF('Data Transfer Inputs'!G3044="Blank","",'Data Transfer Inputs'!G3044)</f>
        <v/>
      </c>
      <c r="Z384" s="8" t="str">
        <f>IF('Data Transfer Inputs'!G3085="Blank","",'Data Transfer Inputs'!G3085)</f>
        <v/>
      </c>
      <c r="AA384" s="8" t="str">
        <f>IF('Data Transfer Inputs'!G3127="Blank","",'Data Transfer Inputs'!G3127)</f>
        <v/>
      </c>
      <c r="AB384" s="8" t="str">
        <f>IF('Data Transfer Inputs'!G3168="Blank","",'Data Transfer Inputs'!G3168)</f>
        <v/>
      </c>
      <c r="AC384" s="8" t="str">
        <f>IF('Data Transfer Inputs'!G3210="Blank","",'Data Transfer Inputs'!G3210)</f>
        <v/>
      </c>
      <c r="AD384" s="8" t="str">
        <f>IF('Data Transfer Inputs'!G3251="Blank","",'Data Transfer Inputs'!G3251)</f>
        <v/>
      </c>
      <c r="AE384" s="8" t="str">
        <f>IF('Data Transfer Inputs'!G3293="Blank","",'Data Transfer Inputs'!G3293)</f>
        <v/>
      </c>
      <c r="AF384" s="8" t="str">
        <f>IF('Data Transfer Inputs'!G3334="Blank","",'Data Transfer Inputs'!G3334)</f>
        <v/>
      </c>
      <c r="AG384" s="8" t="str">
        <f>IF('Data Transfer Inputs'!G3376="Blank","",'Data Transfer Inputs'!G3376)</f>
        <v/>
      </c>
      <c r="AH384" s="8" t="str">
        <f>IF('Data Transfer Inputs'!G3417="Blank","",'Data Transfer Inputs'!G3417)</f>
        <v/>
      </c>
      <c r="AI384" s="8" t="str">
        <f>IF('Data Transfer Inputs'!G3459="Blank","",'Data Transfer Inputs'!G3459)</f>
        <v/>
      </c>
      <c r="AJ384" s="8" t="str">
        <f>IF('Data Transfer Inputs'!G3500="Blank","",'Data Transfer Inputs'!G3500)</f>
        <v/>
      </c>
      <c r="AK384" s="8" t="str">
        <f>IF('Data Transfer Inputs'!G3542="Blank","",'Data Transfer Inputs'!G3542)</f>
        <v/>
      </c>
      <c r="AL384" s="8" t="str">
        <f>IF('Data Transfer Inputs'!G3583="Blank","",'Data Transfer Inputs'!G3583)</f>
        <v/>
      </c>
      <c r="AM384" s="8" t="str">
        <f>IF('Data Transfer Inputs'!G3625="Blank","",'Data Transfer Inputs'!G3625)</f>
        <v/>
      </c>
      <c r="AN384" s="8" t="str">
        <f>IF('Data Transfer Inputs'!G3666="Blank","",'Data Transfer Inputs'!G3666)</f>
        <v/>
      </c>
      <c r="AO384" s="8" t="str">
        <f>IF('Data Transfer Inputs'!G3708="Blank","",'Data Transfer Inputs'!G3708)</f>
        <v/>
      </c>
      <c r="AP384" s="8" t="str">
        <f>IF('Data Transfer Inputs'!G3749="Blank","",'Data Transfer Inputs'!G3749)</f>
        <v/>
      </c>
      <c r="AQ384" s="8" t="str">
        <f>IF('Data Transfer Inputs'!G3791="Blank","",'Data Transfer Inputs'!G3791)</f>
        <v/>
      </c>
      <c r="AR384" s="8" t="str">
        <f>IF('Data Transfer Inputs'!G3832="Blank","",'Data Transfer Inputs'!G3832)</f>
        <v/>
      </c>
      <c r="AS384" s="8" t="str">
        <f>IF('Data Transfer Inputs'!G3874="Blank","",'Data Transfer Inputs'!G3874)</f>
        <v/>
      </c>
      <c r="AT384" s="8" t="str">
        <f>IF('Data Transfer Inputs'!G3915="Blank","",'Data Transfer Inputs'!G3915)</f>
        <v/>
      </c>
      <c r="AU384" s="8" t="str">
        <f>IF('Data Transfer Inputs'!G3957="Blank","",'Data Transfer Inputs'!G3957)</f>
        <v/>
      </c>
      <c r="AV384" s="8" t="str">
        <f>IF('Data Transfer Inputs'!G3998="Blank","",'Data Transfer Inputs'!G3998)</f>
        <v/>
      </c>
      <c r="AW384" s="8" t="str">
        <f>IF('Data Transfer Inputs'!G4040="Blank","",'Data Transfer Inputs'!G4040)</f>
        <v/>
      </c>
      <c r="AX384" s="8" t="str">
        <f>IF('Data Transfer Inputs'!G4081="Blank","",'Data Transfer Inputs'!G4081)</f>
        <v/>
      </c>
      <c r="AY384" s="8" t="str">
        <f>IF('Data Transfer Inputs'!G4123="Blank","",'Data Transfer Inputs'!G4123)</f>
        <v/>
      </c>
      <c r="AZ384" s="8" t="str">
        <f>IF('Data Transfer Inputs'!G4164="Blank","",'Data Transfer Inputs'!G4164)</f>
        <v/>
      </c>
      <c r="BA384" s="8" t="str">
        <f>IF('Data Transfer Inputs'!G4206="Blank","",'Data Transfer Inputs'!G4206)</f>
        <v/>
      </c>
      <c r="BB384" s="8" t="str">
        <f>IF('Data Transfer Inputs'!G4247="Blank","",'Data Transfer Inputs'!G4247)</f>
        <v/>
      </c>
      <c r="BC384" s="8" t="str">
        <f>IF('Data Transfer Inputs'!G4289="Blank","",'Data Transfer Inputs'!G4289)</f>
        <v/>
      </c>
      <c r="BD384" s="8" t="str">
        <f>IF('Data Transfer Inputs'!G4330="Blank","",'Data Transfer Inputs'!G4330)</f>
        <v/>
      </c>
      <c r="BE384" s="8" t="str">
        <f>IF('Data Transfer Inputs'!G4372="Blank","",'Data Transfer Inputs'!G4372)</f>
        <v/>
      </c>
      <c r="BF384" s="8" t="str">
        <f>IF('Data Transfer Inputs'!G4413="Blank","",'Data Transfer Inputs'!G4413)</f>
        <v/>
      </c>
      <c r="BG384" s="8" t="str">
        <f>IF('Data Transfer Inputs'!G4455="Blank","",'Data Transfer Inputs'!G4455)</f>
        <v/>
      </c>
      <c r="BH384" s="8" t="str">
        <f>IF('Data Transfer Inputs'!G4496="Blank","",'Data Transfer Inputs'!G4496)</f>
        <v/>
      </c>
      <c r="BI384" s="8" t="str">
        <f>IF('Data Transfer Inputs'!G4538="Blank","",'Data Transfer Inputs'!G4538)</f>
        <v/>
      </c>
      <c r="BJ384" s="8" t="str">
        <f>IF('Data Transfer Inputs'!G4579="Blank","",'Data Transfer Inputs'!G4579)</f>
        <v/>
      </c>
      <c r="BK384" s="8" t="str">
        <f>IF('Data Transfer Inputs'!G4621="Blank","",'Data Transfer Inputs'!G4621)</f>
        <v/>
      </c>
    </row>
    <row r="385" spans="1:63" x14ac:dyDescent="0.2">
      <c r="A385" s="622" cm="1">
        <f t="array" ref="A385">IF(SUMPRODUCT(--(D385:BK385&lt;&gt;""))&gt;0,1,0)</f>
        <v>0</v>
      </c>
      <c r="B385" s="913"/>
      <c r="C385" s="1034" t="str">
        <f t="shared" si="29"/>
        <v>Comp 36</v>
      </c>
      <c r="D385" s="8" t="str">
        <f>IF('Data Transfer Inputs'!G2173="Blank","",'Data Transfer Inputs'!G2173)</f>
        <v/>
      </c>
      <c r="E385" s="8" t="str">
        <f>IF('Data Transfer Inputs'!G2215="Blank","",'Data Transfer Inputs'!G2215)</f>
        <v/>
      </c>
      <c r="F385" s="8" t="str">
        <f>IF('Data Transfer Inputs'!G2256="Blank","",'Data Transfer Inputs'!G2256)</f>
        <v/>
      </c>
      <c r="G385" s="8" t="str">
        <f>IF('Data Transfer Inputs'!G2298="Blank","",'Data Transfer Inputs'!G2298)</f>
        <v/>
      </c>
      <c r="H385" s="8" t="str">
        <f>IF('Data Transfer Inputs'!G2339="Blank","",'Data Transfer Inputs'!G2339)</f>
        <v/>
      </c>
      <c r="I385" s="8" t="str">
        <f>IF('Data Transfer Inputs'!G2381="Blank","",'Data Transfer Inputs'!G2381)</f>
        <v/>
      </c>
      <c r="J385" s="8" t="str">
        <f>IF('Data Transfer Inputs'!G2422="Blank","",'Data Transfer Inputs'!G2422)</f>
        <v/>
      </c>
      <c r="K385" s="8" t="str">
        <f>IF('Data Transfer Inputs'!G2464="Blank","",'Data Transfer Inputs'!G2464)</f>
        <v/>
      </c>
      <c r="L385" s="8" t="str">
        <f>IF('Data Transfer Inputs'!G2505="Blank","",'Data Transfer Inputs'!G2505)</f>
        <v/>
      </c>
      <c r="M385" s="8" t="str">
        <f>IF('Data Transfer Inputs'!G2547="Blank","",'Data Transfer Inputs'!G2547)</f>
        <v/>
      </c>
      <c r="N385" s="8" t="str">
        <f>IF('Data Transfer Inputs'!G2588="Blank","",'Data Transfer Inputs'!G2588)</f>
        <v/>
      </c>
      <c r="O385" s="8" t="str">
        <f>IF('Data Transfer Inputs'!G2630="Blank","",'Data Transfer Inputs'!G2630)</f>
        <v/>
      </c>
      <c r="P385" s="8" t="str">
        <f>IF('Data Transfer Inputs'!G2671="Blank","",'Data Transfer Inputs'!G2671)</f>
        <v/>
      </c>
      <c r="Q385" s="8" t="str">
        <f>IF('Data Transfer Inputs'!G2713="Blank","",'Data Transfer Inputs'!G2713)</f>
        <v/>
      </c>
      <c r="R385" s="8" t="str">
        <f>IF('Data Transfer Inputs'!G2754="Blank","",'Data Transfer Inputs'!G2754)</f>
        <v/>
      </c>
      <c r="S385" s="8" t="str">
        <f>IF('Data Transfer Inputs'!G2796="Blank","",'Data Transfer Inputs'!G2796)</f>
        <v/>
      </c>
      <c r="T385" s="8" t="str">
        <f>IF('Data Transfer Inputs'!G2837="Blank","",'Data Transfer Inputs'!G2837)</f>
        <v/>
      </c>
      <c r="U385" s="8" t="str">
        <f>IF('Data Transfer Inputs'!G2879="Blank","",'Data Transfer Inputs'!G2879)</f>
        <v/>
      </c>
      <c r="V385" s="8" t="str">
        <f>IF('Data Transfer Inputs'!G2920="Blank","",'Data Transfer Inputs'!G2920)</f>
        <v/>
      </c>
      <c r="W385" s="8" t="str">
        <f>IF('Data Transfer Inputs'!G2962="Blank","",'Data Transfer Inputs'!G2962)</f>
        <v/>
      </c>
      <c r="X385" s="8" t="str">
        <f>IF('Data Transfer Inputs'!G3003="Blank","",'Data Transfer Inputs'!G3003)</f>
        <v/>
      </c>
      <c r="Y385" s="8" t="str">
        <f>IF('Data Transfer Inputs'!G3045="Blank","",'Data Transfer Inputs'!G3045)</f>
        <v/>
      </c>
      <c r="Z385" s="8" t="str">
        <f>IF('Data Transfer Inputs'!G3086="Blank","",'Data Transfer Inputs'!G3086)</f>
        <v/>
      </c>
      <c r="AA385" s="8" t="str">
        <f>IF('Data Transfer Inputs'!G3128="Blank","",'Data Transfer Inputs'!G3128)</f>
        <v/>
      </c>
      <c r="AB385" s="8" t="str">
        <f>IF('Data Transfer Inputs'!G3169="Blank","",'Data Transfer Inputs'!G3169)</f>
        <v/>
      </c>
      <c r="AC385" s="8" t="str">
        <f>IF('Data Transfer Inputs'!G3211="Blank","",'Data Transfer Inputs'!G3211)</f>
        <v/>
      </c>
      <c r="AD385" s="8" t="str">
        <f>IF('Data Transfer Inputs'!G3252="Blank","",'Data Transfer Inputs'!G3252)</f>
        <v/>
      </c>
      <c r="AE385" s="8" t="str">
        <f>IF('Data Transfer Inputs'!G3294="Blank","",'Data Transfer Inputs'!G3294)</f>
        <v/>
      </c>
      <c r="AF385" s="8" t="str">
        <f>IF('Data Transfer Inputs'!G3335="Blank","",'Data Transfer Inputs'!G3335)</f>
        <v/>
      </c>
      <c r="AG385" s="8" t="str">
        <f>IF('Data Transfer Inputs'!G3377="Blank","",'Data Transfer Inputs'!G3377)</f>
        <v/>
      </c>
      <c r="AH385" s="8" t="str">
        <f>IF('Data Transfer Inputs'!G3418="Blank","",'Data Transfer Inputs'!G3418)</f>
        <v/>
      </c>
      <c r="AI385" s="8" t="str">
        <f>IF('Data Transfer Inputs'!G3460="Blank","",'Data Transfer Inputs'!G3460)</f>
        <v/>
      </c>
      <c r="AJ385" s="8" t="str">
        <f>IF('Data Transfer Inputs'!G3501="Blank","",'Data Transfer Inputs'!G3501)</f>
        <v/>
      </c>
      <c r="AK385" s="8" t="str">
        <f>IF('Data Transfer Inputs'!G3543="Blank","",'Data Transfer Inputs'!G3543)</f>
        <v/>
      </c>
      <c r="AL385" s="8" t="str">
        <f>IF('Data Transfer Inputs'!G3584="Blank","",'Data Transfer Inputs'!G3584)</f>
        <v/>
      </c>
      <c r="AM385" s="8" t="str">
        <f>IF('Data Transfer Inputs'!G3626="Blank","",'Data Transfer Inputs'!G3626)</f>
        <v/>
      </c>
      <c r="AN385" s="8" t="str">
        <f>IF('Data Transfer Inputs'!G3667="Blank","",'Data Transfer Inputs'!G3667)</f>
        <v/>
      </c>
      <c r="AO385" s="8" t="str">
        <f>IF('Data Transfer Inputs'!G3709="Blank","",'Data Transfer Inputs'!G3709)</f>
        <v/>
      </c>
      <c r="AP385" s="8" t="str">
        <f>IF('Data Transfer Inputs'!G3750="Blank","",'Data Transfer Inputs'!G3750)</f>
        <v/>
      </c>
      <c r="AQ385" s="8" t="str">
        <f>IF('Data Transfer Inputs'!G3792="Blank","",'Data Transfer Inputs'!G3792)</f>
        <v/>
      </c>
      <c r="AR385" s="8" t="str">
        <f>IF('Data Transfer Inputs'!G3833="Blank","",'Data Transfer Inputs'!G3833)</f>
        <v/>
      </c>
      <c r="AS385" s="8" t="str">
        <f>IF('Data Transfer Inputs'!G3875="Blank","",'Data Transfer Inputs'!G3875)</f>
        <v/>
      </c>
      <c r="AT385" s="8" t="str">
        <f>IF('Data Transfer Inputs'!G3916="Blank","",'Data Transfer Inputs'!G3916)</f>
        <v/>
      </c>
      <c r="AU385" s="8" t="str">
        <f>IF('Data Transfer Inputs'!G3958="Blank","",'Data Transfer Inputs'!G3958)</f>
        <v/>
      </c>
      <c r="AV385" s="8" t="str">
        <f>IF('Data Transfer Inputs'!G3999="Blank","",'Data Transfer Inputs'!G3999)</f>
        <v/>
      </c>
      <c r="AW385" s="8" t="str">
        <f>IF('Data Transfer Inputs'!G4041="Blank","",'Data Transfer Inputs'!G4041)</f>
        <v/>
      </c>
      <c r="AX385" s="8" t="str">
        <f>IF('Data Transfer Inputs'!G4082="Blank","",'Data Transfer Inputs'!G4082)</f>
        <v/>
      </c>
      <c r="AY385" s="8" t="str">
        <f>IF('Data Transfer Inputs'!G4124="Blank","",'Data Transfer Inputs'!G4124)</f>
        <v/>
      </c>
      <c r="AZ385" s="8" t="str">
        <f>IF('Data Transfer Inputs'!G4165="Blank","",'Data Transfer Inputs'!G4165)</f>
        <v/>
      </c>
      <c r="BA385" s="8" t="str">
        <f>IF('Data Transfer Inputs'!G4207="Blank","",'Data Transfer Inputs'!G4207)</f>
        <v/>
      </c>
      <c r="BB385" s="8" t="str">
        <f>IF('Data Transfer Inputs'!G4248="Blank","",'Data Transfer Inputs'!G4248)</f>
        <v/>
      </c>
      <c r="BC385" s="8" t="str">
        <f>IF('Data Transfer Inputs'!G4290="Blank","",'Data Transfer Inputs'!G4290)</f>
        <v/>
      </c>
      <c r="BD385" s="8" t="str">
        <f>IF('Data Transfer Inputs'!G4331="Blank","",'Data Transfer Inputs'!G4331)</f>
        <v/>
      </c>
      <c r="BE385" s="8" t="str">
        <f>IF('Data Transfer Inputs'!G4373="Blank","",'Data Transfer Inputs'!G4373)</f>
        <v/>
      </c>
      <c r="BF385" s="8" t="str">
        <f>IF('Data Transfer Inputs'!G4414="Blank","",'Data Transfer Inputs'!G4414)</f>
        <v/>
      </c>
      <c r="BG385" s="8" t="str">
        <f>IF('Data Transfer Inputs'!G4456="Blank","",'Data Transfer Inputs'!G4456)</f>
        <v/>
      </c>
      <c r="BH385" s="8" t="str">
        <f>IF('Data Transfer Inputs'!G4497="Blank","",'Data Transfer Inputs'!G4497)</f>
        <v/>
      </c>
      <c r="BI385" s="8" t="str">
        <f>IF('Data Transfer Inputs'!G4539="Blank","",'Data Transfer Inputs'!G4539)</f>
        <v/>
      </c>
      <c r="BJ385" s="8" t="str">
        <f>IF('Data Transfer Inputs'!G4580="Blank","",'Data Transfer Inputs'!G4580)</f>
        <v/>
      </c>
      <c r="BK385" s="8" t="str">
        <f>IF('Data Transfer Inputs'!G4622="Blank","",'Data Transfer Inputs'!G4622)</f>
        <v/>
      </c>
    </row>
    <row r="386" spans="1:63" x14ac:dyDescent="0.2">
      <c r="A386" s="622" cm="1">
        <f t="array" ref="A386">IF(SUMPRODUCT(--(D386:BK386&lt;&gt;""))&gt;0,1,0)</f>
        <v>0</v>
      </c>
      <c r="B386" s="913"/>
      <c r="C386" s="1034" t="str">
        <f t="shared" si="29"/>
        <v>Comp 37</v>
      </c>
      <c r="D386" s="8" t="str">
        <f>IF('Data Transfer Inputs'!G2174="Blank","",'Data Transfer Inputs'!G2174)</f>
        <v/>
      </c>
      <c r="E386" s="8" t="str">
        <f>IF('Data Transfer Inputs'!G2216="Blank","",'Data Transfer Inputs'!G2216)</f>
        <v/>
      </c>
      <c r="F386" s="8" t="str">
        <f>IF('Data Transfer Inputs'!G2257="Blank","",'Data Transfer Inputs'!G2257)</f>
        <v/>
      </c>
      <c r="G386" s="8" t="str">
        <f>IF('Data Transfer Inputs'!G2299="Blank","",'Data Transfer Inputs'!G2299)</f>
        <v/>
      </c>
      <c r="H386" s="8" t="str">
        <f>IF('Data Transfer Inputs'!G2340="Blank","",'Data Transfer Inputs'!G2340)</f>
        <v/>
      </c>
      <c r="I386" s="8" t="str">
        <f>IF('Data Transfer Inputs'!G2382="Blank","",'Data Transfer Inputs'!G2382)</f>
        <v/>
      </c>
      <c r="J386" s="8" t="str">
        <f>IF('Data Transfer Inputs'!G2423="Blank","",'Data Transfer Inputs'!G2423)</f>
        <v/>
      </c>
      <c r="K386" s="8" t="str">
        <f>IF('Data Transfer Inputs'!G2465="Blank","",'Data Transfer Inputs'!G2465)</f>
        <v/>
      </c>
      <c r="L386" s="8" t="str">
        <f>IF('Data Transfer Inputs'!G2506="Blank","",'Data Transfer Inputs'!G2506)</f>
        <v/>
      </c>
      <c r="M386" s="8" t="str">
        <f>IF('Data Transfer Inputs'!G2548="Blank","",'Data Transfer Inputs'!G2548)</f>
        <v/>
      </c>
      <c r="N386" s="8" t="str">
        <f>IF('Data Transfer Inputs'!G2589="Blank","",'Data Transfer Inputs'!G2589)</f>
        <v/>
      </c>
      <c r="O386" s="8" t="str">
        <f>IF('Data Transfer Inputs'!G2631="Blank","",'Data Transfer Inputs'!G2631)</f>
        <v/>
      </c>
      <c r="P386" s="8" t="str">
        <f>IF('Data Transfer Inputs'!G2672="Blank","",'Data Transfer Inputs'!G2672)</f>
        <v/>
      </c>
      <c r="Q386" s="8" t="str">
        <f>IF('Data Transfer Inputs'!G2714="Blank","",'Data Transfer Inputs'!G2714)</f>
        <v/>
      </c>
      <c r="R386" s="8" t="str">
        <f>IF('Data Transfer Inputs'!G2755="Blank","",'Data Transfer Inputs'!G2755)</f>
        <v/>
      </c>
      <c r="S386" s="8" t="str">
        <f>IF('Data Transfer Inputs'!G2797="Blank","",'Data Transfer Inputs'!G2797)</f>
        <v/>
      </c>
      <c r="T386" s="8" t="str">
        <f>IF('Data Transfer Inputs'!G2838="Blank","",'Data Transfer Inputs'!G2838)</f>
        <v/>
      </c>
      <c r="U386" s="8" t="str">
        <f>IF('Data Transfer Inputs'!G2880="Blank","",'Data Transfer Inputs'!G2880)</f>
        <v/>
      </c>
      <c r="V386" s="8" t="str">
        <f>IF('Data Transfer Inputs'!G2921="Blank","",'Data Transfer Inputs'!G2921)</f>
        <v/>
      </c>
      <c r="W386" s="8" t="str">
        <f>IF('Data Transfer Inputs'!G2963="Blank","",'Data Transfer Inputs'!G2963)</f>
        <v/>
      </c>
      <c r="X386" s="8" t="str">
        <f>IF('Data Transfer Inputs'!G3004="Blank","",'Data Transfer Inputs'!G3004)</f>
        <v/>
      </c>
      <c r="Y386" s="8" t="str">
        <f>IF('Data Transfer Inputs'!G3046="Blank","",'Data Transfer Inputs'!G3046)</f>
        <v/>
      </c>
      <c r="Z386" s="8" t="str">
        <f>IF('Data Transfer Inputs'!G3087="Blank","",'Data Transfer Inputs'!G3087)</f>
        <v/>
      </c>
      <c r="AA386" s="8" t="str">
        <f>IF('Data Transfer Inputs'!G3129="Blank","",'Data Transfer Inputs'!G3129)</f>
        <v/>
      </c>
      <c r="AB386" s="8" t="str">
        <f>IF('Data Transfer Inputs'!G3170="Blank","",'Data Transfer Inputs'!G3170)</f>
        <v/>
      </c>
      <c r="AC386" s="8" t="str">
        <f>IF('Data Transfer Inputs'!G3212="Blank","",'Data Transfer Inputs'!G3212)</f>
        <v/>
      </c>
      <c r="AD386" s="8" t="str">
        <f>IF('Data Transfer Inputs'!G3253="Blank","",'Data Transfer Inputs'!G3253)</f>
        <v/>
      </c>
      <c r="AE386" s="8" t="str">
        <f>IF('Data Transfer Inputs'!G3295="Blank","",'Data Transfer Inputs'!G3295)</f>
        <v/>
      </c>
      <c r="AF386" s="8" t="str">
        <f>IF('Data Transfer Inputs'!G3336="Blank","",'Data Transfer Inputs'!G3336)</f>
        <v/>
      </c>
      <c r="AG386" s="8" t="str">
        <f>IF('Data Transfer Inputs'!G3378="Blank","",'Data Transfer Inputs'!G3378)</f>
        <v/>
      </c>
      <c r="AH386" s="8" t="str">
        <f>IF('Data Transfer Inputs'!G3419="Blank","",'Data Transfer Inputs'!G3419)</f>
        <v/>
      </c>
      <c r="AI386" s="8" t="str">
        <f>IF('Data Transfer Inputs'!G3461="Blank","",'Data Transfer Inputs'!G3461)</f>
        <v/>
      </c>
      <c r="AJ386" s="8" t="str">
        <f>IF('Data Transfer Inputs'!G3502="Blank","",'Data Transfer Inputs'!G3502)</f>
        <v/>
      </c>
      <c r="AK386" s="8" t="str">
        <f>IF('Data Transfer Inputs'!G3544="Blank","",'Data Transfer Inputs'!G3544)</f>
        <v/>
      </c>
      <c r="AL386" s="8" t="str">
        <f>IF('Data Transfer Inputs'!G3585="Blank","",'Data Transfer Inputs'!G3585)</f>
        <v/>
      </c>
      <c r="AM386" s="8" t="str">
        <f>IF('Data Transfer Inputs'!G3627="Blank","",'Data Transfer Inputs'!G3627)</f>
        <v/>
      </c>
      <c r="AN386" s="8" t="str">
        <f>IF('Data Transfer Inputs'!G3668="Blank","",'Data Transfer Inputs'!G3668)</f>
        <v/>
      </c>
      <c r="AO386" s="8" t="str">
        <f>IF('Data Transfer Inputs'!G3710="Blank","",'Data Transfer Inputs'!G3710)</f>
        <v/>
      </c>
      <c r="AP386" s="8" t="str">
        <f>IF('Data Transfer Inputs'!G3751="Blank","",'Data Transfer Inputs'!G3751)</f>
        <v/>
      </c>
      <c r="AQ386" s="8" t="str">
        <f>IF('Data Transfer Inputs'!G3793="Blank","",'Data Transfer Inputs'!G3793)</f>
        <v/>
      </c>
      <c r="AR386" s="8" t="str">
        <f>IF('Data Transfer Inputs'!G3834="Blank","",'Data Transfer Inputs'!G3834)</f>
        <v/>
      </c>
      <c r="AS386" s="8" t="str">
        <f>IF('Data Transfer Inputs'!G3876="Blank","",'Data Transfer Inputs'!G3876)</f>
        <v/>
      </c>
      <c r="AT386" s="8" t="str">
        <f>IF('Data Transfer Inputs'!G3917="Blank","",'Data Transfer Inputs'!G3917)</f>
        <v/>
      </c>
      <c r="AU386" s="8" t="str">
        <f>IF('Data Transfer Inputs'!G3959="Blank","",'Data Transfer Inputs'!G3959)</f>
        <v/>
      </c>
      <c r="AV386" s="8" t="str">
        <f>IF('Data Transfer Inputs'!G4000="Blank","",'Data Transfer Inputs'!G4000)</f>
        <v/>
      </c>
      <c r="AW386" s="8" t="str">
        <f>IF('Data Transfer Inputs'!G4042="Blank","",'Data Transfer Inputs'!G4042)</f>
        <v/>
      </c>
      <c r="AX386" s="8" t="str">
        <f>IF('Data Transfer Inputs'!G4083="Blank","",'Data Transfer Inputs'!G4083)</f>
        <v/>
      </c>
      <c r="AY386" s="8" t="str">
        <f>IF('Data Transfer Inputs'!G4125="Blank","",'Data Transfer Inputs'!G4125)</f>
        <v/>
      </c>
      <c r="AZ386" s="8" t="str">
        <f>IF('Data Transfer Inputs'!G4166="Blank","",'Data Transfer Inputs'!G4166)</f>
        <v/>
      </c>
      <c r="BA386" s="8" t="str">
        <f>IF('Data Transfer Inputs'!G4208="Blank","",'Data Transfer Inputs'!G4208)</f>
        <v/>
      </c>
      <c r="BB386" s="8" t="str">
        <f>IF('Data Transfer Inputs'!G4249="Blank","",'Data Transfer Inputs'!G4249)</f>
        <v/>
      </c>
      <c r="BC386" s="8" t="str">
        <f>IF('Data Transfer Inputs'!G4291="Blank","",'Data Transfer Inputs'!G4291)</f>
        <v/>
      </c>
      <c r="BD386" s="8" t="str">
        <f>IF('Data Transfer Inputs'!G4332="Blank","",'Data Transfer Inputs'!G4332)</f>
        <v/>
      </c>
      <c r="BE386" s="8" t="str">
        <f>IF('Data Transfer Inputs'!G4374="Blank","",'Data Transfer Inputs'!G4374)</f>
        <v/>
      </c>
      <c r="BF386" s="8" t="str">
        <f>IF('Data Transfer Inputs'!G4415="Blank","",'Data Transfer Inputs'!G4415)</f>
        <v/>
      </c>
      <c r="BG386" s="8" t="str">
        <f>IF('Data Transfer Inputs'!G4457="Blank","",'Data Transfer Inputs'!G4457)</f>
        <v/>
      </c>
      <c r="BH386" s="8" t="str">
        <f>IF('Data Transfer Inputs'!G4498="Blank","",'Data Transfer Inputs'!G4498)</f>
        <v/>
      </c>
      <c r="BI386" s="8" t="str">
        <f>IF('Data Transfer Inputs'!G4540="Blank","",'Data Transfer Inputs'!G4540)</f>
        <v/>
      </c>
      <c r="BJ386" s="8" t="str">
        <f>IF('Data Transfer Inputs'!G4581="Blank","",'Data Transfer Inputs'!G4581)</f>
        <v/>
      </c>
      <c r="BK386" s="8" t="str">
        <f>IF('Data Transfer Inputs'!G4623="Blank","",'Data Transfer Inputs'!G4623)</f>
        <v/>
      </c>
    </row>
    <row r="387" spans="1:63" x14ac:dyDescent="0.2">
      <c r="A387" s="622" cm="1">
        <f t="array" ref="A387">IF(SUMPRODUCT(--(D387:BK387&lt;&gt;""))&gt;0,1,0)</f>
        <v>0</v>
      </c>
      <c r="B387" s="913"/>
      <c r="C387" s="1034" t="str">
        <f t="shared" si="29"/>
        <v>Comp 38</v>
      </c>
      <c r="D387" s="8" t="str">
        <f>IF('Data Transfer Inputs'!G2175="Blank","",'Data Transfer Inputs'!G2175)</f>
        <v/>
      </c>
      <c r="E387" s="8" t="str">
        <f>IF('Data Transfer Inputs'!G2217="Blank","",'Data Transfer Inputs'!G2217)</f>
        <v/>
      </c>
      <c r="F387" s="8" t="str">
        <f>IF('Data Transfer Inputs'!G2258="Blank","",'Data Transfer Inputs'!G2258)</f>
        <v/>
      </c>
      <c r="G387" s="8" t="str">
        <f>IF('Data Transfer Inputs'!G2300="Blank","",'Data Transfer Inputs'!G2300)</f>
        <v/>
      </c>
      <c r="H387" s="8" t="str">
        <f>IF('Data Transfer Inputs'!G2341="Blank","",'Data Transfer Inputs'!G2341)</f>
        <v/>
      </c>
      <c r="I387" s="8" t="str">
        <f>IF('Data Transfer Inputs'!G2383="Blank","",'Data Transfer Inputs'!G2383)</f>
        <v/>
      </c>
      <c r="J387" s="8" t="str">
        <f>IF('Data Transfer Inputs'!G2424="Blank","",'Data Transfer Inputs'!G2424)</f>
        <v/>
      </c>
      <c r="K387" s="8" t="str">
        <f>IF('Data Transfer Inputs'!G2466="Blank","",'Data Transfer Inputs'!G2466)</f>
        <v/>
      </c>
      <c r="L387" s="8" t="str">
        <f>IF('Data Transfer Inputs'!G2507="Blank","",'Data Transfer Inputs'!G2507)</f>
        <v/>
      </c>
      <c r="M387" s="8" t="str">
        <f>IF('Data Transfer Inputs'!G2549="Blank","",'Data Transfer Inputs'!G2549)</f>
        <v/>
      </c>
      <c r="N387" s="8" t="str">
        <f>IF('Data Transfer Inputs'!G2590="Blank","",'Data Transfer Inputs'!G2590)</f>
        <v/>
      </c>
      <c r="O387" s="8" t="str">
        <f>IF('Data Transfer Inputs'!G2632="Blank","",'Data Transfer Inputs'!G2632)</f>
        <v/>
      </c>
      <c r="P387" s="8" t="str">
        <f>IF('Data Transfer Inputs'!G2673="Blank","",'Data Transfer Inputs'!G2673)</f>
        <v/>
      </c>
      <c r="Q387" s="8" t="str">
        <f>IF('Data Transfer Inputs'!G2715="Blank","",'Data Transfer Inputs'!G2715)</f>
        <v/>
      </c>
      <c r="R387" s="8" t="str">
        <f>IF('Data Transfer Inputs'!G2756="Blank","",'Data Transfer Inputs'!G2756)</f>
        <v/>
      </c>
      <c r="S387" s="8" t="str">
        <f>IF('Data Transfer Inputs'!G2798="Blank","",'Data Transfer Inputs'!G2798)</f>
        <v/>
      </c>
      <c r="T387" s="8" t="str">
        <f>IF('Data Transfer Inputs'!G2839="Blank","",'Data Transfer Inputs'!G2839)</f>
        <v/>
      </c>
      <c r="U387" s="8" t="str">
        <f>IF('Data Transfer Inputs'!G2881="Blank","",'Data Transfer Inputs'!G2881)</f>
        <v/>
      </c>
      <c r="V387" s="8" t="str">
        <f>IF('Data Transfer Inputs'!G2922="Blank","",'Data Transfer Inputs'!G2922)</f>
        <v/>
      </c>
      <c r="W387" s="8" t="str">
        <f>IF('Data Transfer Inputs'!G2964="Blank","",'Data Transfer Inputs'!G2964)</f>
        <v/>
      </c>
      <c r="X387" s="8" t="str">
        <f>IF('Data Transfer Inputs'!G3005="Blank","",'Data Transfer Inputs'!G3005)</f>
        <v/>
      </c>
      <c r="Y387" s="8" t="str">
        <f>IF('Data Transfer Inputs'!G3047="Blank","",'Data Transfer Inputs'!G3047)</f>
        <v/>
      </c>
      <c r="Z387" s="8" t="str">
        <f>IF('Data Transfer Inputs'!G3088="Blank","",'Data Transfer Inputs'!G3088)</f>
        <v/>
      </c>
      <c r="AA387" s="8" t="str">
        <f>IF('Data Transfer Inputs'!G3130="Blank","",'Data Transfer Inputs'!G3130)</f>
        <v/>
      </c>
      <c r="AB387" s="8" t="str">
        <f>IF('Data Transfer Inputs'!G3171="Blank","",'Data Transfer Inputs'!G3171)</f>
        <v/>
      </c>
      <c r="AC387" s="8" t="str">
        <f>IF('Data Transfer Inputs'!G3213="Blank","",'Data Transfer Inputs'!G3213)</f>
        <v/>
      </c>
      <c r="AD387" s="8" t="str">
        <f>IF('Data Transfer Inputs'!G3254="Blank","",'Data Transfer Inputs'!G3254)</f>
        <v/>
      </c>
      <c r="AE387" s="8" t="str">
        <f>IF('Data Transfer Inputs'!G3296="Blank","",'Data Transfer Inputs'!G3296)</f>
        <v/>
      </c>
      <c r="AF387" s="8" t="str">
        <f>IF('Data Transfer Inputs'!G3337="Blank","",'Data Transfer Inputs'!G3337)</f>
        <v/>
      </c>
      <c r="AG387" s="8" t="str">
        <f>IF('Data Transfer Inputs'!G3379="Blank","",'Data Transfer Inputs'!G3379)</f>
        <v/>
      </c>
      <c r="AH387" s="8" t="str">
        <f>IF('Data Transfer Inputs'!G3420="Blank","",'Data Transfer Inputs'!G3420)</f>
        <v/>
      </c>
      <c r="AI387" s="8" t="str">
        <f>IF('Data Transfer Inputs'!G3462="Blank","",'Data Transfer Inputs'!G3462)</f>
        <v/>
      </c>
      <c r="AJ387" s="8" t="str">
        <f>IF('Data Transfer Inputs'!G3503="Blank","",'Data Transfer Inputs'!G3503)</f>
        <v/>
      </c>
      <c r="AK387" s="8" t="str">
        <f>IF('Data Transfer Inputs'!G3545="Blank","",'Data Transfer Inputs'!G3545)</f>
        <v/>
      </c>
      <c r="AL387" s="8" t="str">
        <f>IF('Data Transfer Inputs'!G3586="Blank","",'Data Transfer Inputs'!G3586)</f>
        <v/>
      </c>
      <c r="AM387" s="8" t="str">
        <f>IF('Data Transfer Inputs'!G3628="Blank","",'Data Transfer Inputs'!G3628)</f>
        <v/>
      </c>
      <c r="AN387" s="8" t="str">
        <f>IF('Data Transfer Inputs'!G3669="Blank","",'Data Transfer Inputs'!G3669)</f>
        <v/>
      </c>
      <c r="AO387" s="8" t="str">
        <f>IF('Data Transfer Inputs'!G3711="Blank","",'Data Transfer Inputs'!G3711)</f>
        <v/>
      </c>
      <c r="AP387" s="8" t="str">
        <f>IF('Data Transfer Inputs'!G3752="Blank","",'Data Transfer Inputs'!G3752)</f>
        <v/>
      </c>
      <c r="AQ387" s="8" t="str">
        <f>IF('Data Transfer Inputs'!G3794="Blank","",'Data Transfer Inputs'!G3794)</f>
        <v/>
      </c>
      <c r="AR387" s="8" t="str">
        <f>IF('Data Transfer Inputs'!G3835="Blank","",'Data Transfer Inputs'!G3835)</f>
        <v/>
      </c>
      <c r="AS387" s="8" t="str">
        <f>IF('Data Transfer Inputs'!G3877="Blank","",'Data Transfer Inputs'!G3877)</f>
        <v/>
      </c>
      <c r="AT387" s="8" t="str">
        <f>IF('Data Transfer Inputs'!G3918="Blank","",'Data Transfer Inputs'!G3918)</f>
        <v/>
      </c>
      <c r="AU387" s="8" t="str">
        <f>IF('Data Transfer Inputs'!G3960="Blank","",'Data Transfer Inputs'!G3960)</f>
        <v/>
      </c>
      <c r="AV387" s="8" t="str">
        <f>IF('Data Transfer Inputs'!G4001="Blank","",'Data Transfer Inputs'!G4001)</f>
        <v/>
      </c>
      <c r="AW387" s="8" t="str">
        <f>IF('Data Transfer Inputs'!G4043="Blank","",'Data Transfer Inputs'!G4043)</f>
        <v/>
      </c>
      <c r="AX387" s="8" t="str">
        <f>IF('Data Transfer Inputs'!G4084="Blank","",'Data Transfer Inputs'!G4084)</f>
        <v/>
      </c>
      <c r="AY387" s="8" t="str">
        <f>IF('Data Transfer Inputs'!G4126="Blank","",'Data Transfer Inputs'!G4126)</f>
        <v/>
      </c>
      <c r="AZ387" s="8" t="str">
        <f>IF('Data Transfer Inputs'!G4167="Blank","",'Data Transfer Inputs'!G4167)</f>
        <v/>
      </c>
      <c r="BA387" s="8" t="str">
        <f>IF('Data Transfer Inputs'!G4209="Blank","",'Data Transfer Inputs'!G4209)</f>
        <v/>
      </c>
      <c r="BB387" s="8" t="str">
        <f>IF('Data Transfer Inputs'!G4250="Blank","",'Data Transfer Inputs'!G4250)</f>
        <v/>
      </c>
      <c r="BC387" s="8" t="str">
        <f>IF('Data Transfer Inputs'!G4292="Blank","",'Data Transfer Inputs'!G4292)</f>
        <v/>
      </c>
      <c r="BD387" s="8" t="str">
        <f>IF('Data Transfer Inputs'!G4333="Blank","",'Data Transfer Inputs'!G4333)</f>
        <v/>
      </c>
      <c r="BE387" s="8" t="str">
        <f>IF('Data Transfer Inputs'!G4375="Blank","",'Data Transfer Inputs'!G4375)</f>
        <v/>
      </c>
      <c r="BF387" s="8" t="str">
        <f>IF('Data Transfer Inputs'!G4416="Blank","",'Data Transfer Inputs'!G4416)</f>
        <v/>
      </c>
      <c r="BG387" s="8" t="str">
        <f>IF('Data Transfer Inputs'!G4458="Blank","",'Data Transfer Inputs'!G4458)</f>
        <v/>
      </c>
      <c r="BH387" s="8" t="str">
        <f>IF('Data Transfer Inputs'!G4499="Blank","",'Data Transfer Inputs'!G4499)</f>
        <v/>
      </c>
      <c r="BI387" s="8" t="str">
        <f>IF('Data Transfer Inputs'!G4541="Blank","",'Data Transfer Inputs'!G4541)</f>
        <v/>
      </c>
      <c r="BJ387" s="8" t="str">
        <f>IF('Data Transfer Inputs'!G4582="Blank","",'Data Transfer Inputs'!G4582)</f>
        <v/>
      </c>
      <c r="BK387" s="8" t="str">
        <f>IF('Data Transfer Inputs'!G4624="Blank","",'Data Transfer Inputs'!G4624)</f>
        <v/>
      </c>
    </row>
    <row r="388" spans="1:63" x14ac:dyDescent="0.2">
      <c r="A388" s="622" cm="1">
        <f t="array" ref="A388">IF(SUMPRODUCT(--(D388:BK388&lt;&gt;""))&gt;0,1,0)</f>
        <v>0</v>
      </c>
      <c r="B388" s="913"/>
      <c r="C388" s="1034" t="str">
        <f t="shared" si="29"/>
        <v>Comp 39</v>
      </c>
      <c r="D388" s="8" t="str">
        <f>IF('Data Transfer Inputs'!G2176="Blank","",'Data Transfer Inputs'!G2176)</f>
        <v/>
      </c>
      <c r="E388" s="8" t="str">
        <f>IF('Data Transfer Inputs'!G2218="Blank","",'Data Transfer Inputs'!G2218)</f>
        <v/>
      </c>
      <c r="F388" s="8" t="str">
        <f>IF('Data Transfer Inputs'!G2259="Blank","",'Data Transfer Inputs'!G2259)</f>
        <v/>
      </c>
      <c r="G388" s="8" t="str">
        <f>IF('Data Transfer Inputs'!G2301="Blank","",'Data Transfer Inputs'!G2301)</f>
        <v/>
      </c>
      <c r="H388" s="8" t="str">
        <f>IF('Data Transfer Inputs'!G2342="Blank","",'Data Transfer Inputs'!G2342)</f>
        <v/>
      </c>
      <c r="I388" s="8" t="str">
        <f>IF('Data Transfer Inputs'!G2384="Blank","",'Data Transfer Inputs'!G2384)</f>
        <v/>
      </c>
      <c r="J388" s="8" t="str">
        <f>IF('Data Transfer Inputs'!G2425="Blank","",'Data Transfer Inputs'!G2425)</f>
        <v/>
      </c>
      <c r="K388" s="8" t="str">
        <f>IF('Data Transfer Inputs'!G2467="Blank","",'Data Transfer Inputs'!G2467)</f>
        <v/>
      </c>
      <c r="L388" s="8" t="str">
        <f>IF('Data Transfer Inputs'!G2508="Blank","",'Data Transfer Inputs'!G2508)</f>
        <v/>
      </c>
      <c r="M388" s="8" t="str">
        <f>IF('Data Transfer Inputs'!G2550="Blank","",'Data Transfer Inputs'!G2550)</f>
        <v/>
      </c>
      <c r="N388" s="8" t="str">
        <f>IF('Data Transfer Inputs'!G2591="Blank","",'Data Transfer Inputs'!G2591)</f>
        <v/>
      </c>
      <c r="O388" s="8" t="str">
        <f>IF('Data Transfer Inputs'!G2633="Blank","",'Data Transfer Inputs'!G2633)</f>
        <v/>
      </c>
      <c r="P388" s="8" t="str">
        <f>IF('Data Transfer Inputs'!G2674="Blank","",'Data Transfer Inputs'!G2674)</f>
        <v/>
      </c>
      <c r="Q388" s="8" t="str">
        <f>IF('Data Transfer Inputs'!G2716="Blank","",'Data Transfer Inputs'!G2716)</f>
        <v/>
      </c>
      <c r="R388" s="8" t="str">
        <f>IF('Data Transfer Inputs'!G2757="Blank","",'Data Transfer Inputs'!G2757)</f>
        <v/>
      </c>
      <c r="S388" s="8" t="str">
        <f>IF('Data Transfer Inputs'!G2799="Blank","",'Data Transfer Inputs'!G2799)</f>
        <v/>
      </c>
      <c r="T388" s="8" t="str">
        <f>IF('Data Transfer Inputs'!G2840="Blank","",'Data Transfer Inputs'!G2840)</f>
        <v/>
      </c>
      <c r="U388" s="8" t="str">
        <f>IF('Data Transfer Inputs'!G2882="Blank","",'Data Transfer Inputs'!G2882)</f>
        <v/>
      </c>
      <c r="V388" s="8" t="str">
        <f>IF('Data Transfer Inputs'!G2923="Blank","",'Data Transfer Inputs'!G2923)</f>
        <v/>
      </c>
      <c r="W388" s="8" t="str">
        <f>IF('Data Transfer Inputs'!G2965="Blank","",'Data Transfer Inputs'!G2965)</f>
        <v/>
      </c>
      <c r="X388" s="8" t="str">
        <f>IF('Data Transfer Inputs'!G3006="Blank","",'Data Transfer Inputs'!G3006)</f>
        <v/>
      </c>
      <c r="Y388" s="8" t="str">
        <f>IF('Data Transfer Inputs'!G3048="Blank","",'Data Transfer Inputs'!G3048)</f>
        <v/>
      </c>
      <c r="Z388" s="8" t="str">
        <f>IF('Data Transfer Inputs'!G3089="Blank","",'Data Transfer Inputs'!G3089)</f>
        <v/>
      </c>
      <c r="AA388" s="8" t="str">
        <f>IF('Data Transfer Inputs'!G3131="Blank","",'Data Transfer Inputs'!G3131)</f>
        <v/>
      </c>
      <c r="AB388" s="8" t="str">
        <f>IF('Data Transfer Inputs'!G3172="Blank","",'Data Transfer Inputs'!G3172)</f>
        <v/>
      </c>
      <c r="AC388" s="8" t="str">
        <f>IF('Data Transfer Inputs'!G3214="Blank","",'Data Transfer Inputs'!G3214)</f>
        <v/>
      </c>
      <c r="AD388" s="8" t="str">
        <f>IF('Data Transfer Inputs'!G3255="Blank","",'Data Transfer Inputs'!G3255)</f>
        <v/>
      </c>
      <c r="AE388" s="8" t="str">
        <f>IF('Data Transfer Inputs'!G3297="Blank","",'Data Transfer Inputs'!G3297)</f>
        <v/>
      </c>
      <c r="AF388" s="8" t="str">
        <f>IF('Data Transfer Inputs'!G3338="Blank","",'Data Transfer Inputs'!G3338)</f>
        <v/>
      </c>
      <c r="AG388" s="8" t="str">
        <f>IF('Data Transfer Inputs'!G3380="Blank","",'Data Transfer Inputs'!G3380)</f>
        <v/>
      </c>
      <c r="AH388" s="8" t="str">
        <f>IF('Data Transfer Inputs'!G3421="Blank","",'Data Transfer Inputs'!G3421)</f>
        <v/>
      </c>
      <c r="AI388" s="8" t="str">
        <f>IF('Data Transfer Inputs'!G3463="Blank","",'Data Transfer Inputs'!G3463)</f>
        <v/>
      </c>
      <c r="AJ388" s="8" t="str">
        <f>IF('Data Transfer Inputs'!G3504="Blank","",'Data Transfer Inputs'!G3504)</f>
        <v/>
      </c>
      <c r="AK388" s="8" t="str">
        <f>IF('Data Transfer Inputs'!G3546="Blank","",'Data Transfer Inputs'!G3546)</f>
        <v/>
      </c>
      <c r="AL388" s="8" t="str">
        <f>IF('Data Transfer Inputs'!G3587="Blank","",'Data Transfer Inputs'!G3587)</f>
        <v/>
      </c>
      <c r="AM388" s="8" t="str">
        <f>IF('Data Transfer Inputs'!G3629="Blank","",'Data Transfer Inputs'!G3629)</f>
        <v/>
      </c>
      <c r="AN388" s="8" t="str">
        <f>IF('Data Transfer Inputs'!G3670="Blank","",'Data Transfer Inputs'!G3670)</f>
        <v/>
      </c>
      <c r="AO388" s="8" t="str">
        <f>IF('Data Transfer Inputs'!G3712="Blank","",'Data Transfer Inputs'!G3712)</f>
        <v/>
      </c>
      <c r="AP388" s="8" t="str">
        <f>IF('Data Transfer Inputs'!G3753="Blank","",'Data Transfer Inputs'!G3753)</f>
        <v/>
      </c>
      <c r="AQ388" s="8" t="str">
        <f>IF('Data Transfer Inputs'!G3795="Blank","",'Data Transfer Inputs'!G3795)</f>
        <v/>
      </c>
      <c r="AR388" s="8" t="str">
        <f>IF('Data Transfer Inputs'!G3836="Blank","",'Data Transfer Inputs'!G3836)</f>
        <v/>
      </c>
      <c r="AS388" s="8" t="str">
        <f>IF('Data Transfer Inputs'!G3878="Blank","",'Data Transfer Inputs'!G3878)</f>
        <v/>
      </c>
      <c r="AT388" s="8" t="str">
        <f>IF('Data Transfer Inputs'!G3919="Blank","",'Data Transfer Inputs'!G3919)</f>
        <v/>
      </c>
      <c r="AU388" s="8" t="str">
        <f>IF('Data Transfer Inputs'!G3961="Blank","",'Data Transfer Inputs'!G3961)</f>
        <v/>
      </c>
      <c r="AV388" s="8" t="str">
        <f>IF('Data Transfer Inputs'!G4002="Blank","",'Data Transfer Inputs'!G4002)</f>
        <v/>
      </c>
      <c r="AW388" s="8" t="str">
        <f>IF('Data Transfer Inputs'!G4044="Blank","",'Data Transfer Inputs'!G4044)</f>
        <v/>
      </c>
      <c r="AX388" s="8" t="str">
        <f>IF('Data Transfer Inputs'!G4085="Blank","",'Data Transfer Inputs'!G4085)</f>
        <v/>
      </c>
      <c r="AY388" s="8" t="str">
        <f>IF('Data Transfer Inputs'!G4127="Blank","",'Data Transfer Inputs'!G4127)</f>
        <v/>
      </c>
      <c r="AZ388" s="8" t="str">
        <f>IF('Data Transfer Inputs'!G4168="Blank","",'Data Transfer Inputs'!G4168)</f>
        <v/>
      </c>
      <c r="BA388" s="8" t="str">
        <f>IF('Data Transfer Inputs'!G4210="Blank","",'Data Transfer Inputs'!G4210)</f>
        <v/>
      </c>
      <c r="BB388" s="8" t="str">
        <f>IF('Data Transfer Inputs'!G4251="Blank","",'Data Transfer Inputs'!G4251)</f>
        <v/>
      </c>
      <c r="BC388" s="8" t="str">
        <f>IF('Data Transfer Inputs'!G4293="Blank","",'Data Transfer Inputs'!G4293)</f>
        <v/>
      </c>
      <c r="BD388" s="8" t="str">
        <f>IF('Data Transfer Inputs'!G4334="Blank","",'Data Transfer Inputs'!G4334)</f>
        <v/>
      </c>
      <c r="BE388" s="8" t="str">
        <f>IF('Data Transfer Inputs'!G4376="Blank","",'Data Transfer Inputs'!G4376)</f>
        <v/>
      </c>
      <c r="BF388" s="8" t="str">
        <f>IF('Data Transfer Inputs'!G4417="Blank","",'Data Transfer Inputs'!G4417)</f>
        <v/>
      </c>
      <c r="BG388" s="8" t="str">
        <f>IF('Data Transfer Inputs'!G4459="Blank","",'Data Transfer Inputs'!G4459)</f>
        <v/>
      </c>
      <c r="BH388" s="8" t="str">
        <f>IF('Data Transfer Inputs'!G4500="Blank","",'Data Transfer Inputs'!G4500)</f>
        <v/>
      </c>
      <c r="BI388" s="8" t="str">
        <f>IF('Data Transfer Inputs'!G4542="Blank","",'Data Transfer Inputs'!G4542)</f>
        <v/>
      </c>
      <c r="BJ388" s="8" t="str">
        <f>IF('Data Transfer Inputs'!G4583="Blank","",'Data Transfer Inputs'!G4583)</f>
        <v/>
      </c>
      <c r="BK388" s="8" t="str">
        <f>IF('Data Transfer Inputs'!G4625="Blank","",'Data Transfer Inputs'!G4625)</f>
        <v/>
      </c>
    </row>
    <row r="389" spans="1:63" x14ac:dyDescent="0.2">
      <c r="A389" s="622" cm="1">
        <f t="array" ref="A389">IF(SUMPRODUCT(--(D389:BK389&lt;&gt;""))&gt;0,1,0)</f>
        <v>0</v>
      </c>
      <c r="B389" s="913"/>
      <c r="C389" s="1034" t="str">
        <f t="shared" si="29"/>
        <v>Comp 40</v>
      </c>
      <c r="D389" s="8" t="str">
        <f>IF('Data Transfer Inputs'!G2177="Blank","",'Data Transfer Inputs'!G2177)</f>
        <v/>
      </c>
      <c r="E389" s="8" t="str">
        <f>IF('Data Transfer Inputs'!G2219="Blank","",'Data Transfer Inputs'!G2219)</f>
        <v/>
      </c>
      <c r="F389" s="8" t="str">
        <f>IF('Data Transfer Inputs'!G2260="Blank","",'Data Transfer Inputs'!G2260)</f>
        <v/>
      </c>
      <c r="G389" s="8" t="str">
        <f>IF('Data Transfer Inputs'!G2302="Blank","",'Data Transfer Inputs'!G2302)</f>
        <v/>
      </c>
      <c r="H389" s="8" t="str">
        <f>IF('Data Transfer Inputs'!G2343="Blank","",'Data Transfer Inputs'!G2343)</f>
        <v/>
      </c>
      <c r="I389" s="8" t="str">
        <f>IF('Data Transfer Inputs'!G2385="Blank","",'Data Transfer Inputs'!G2385)</f>
        <v/>
      </c>
      <c r="J389" s="8" t="str">
        <f>IF('Data Transfer Inputs'!G2426="Blank","",'Data Transfer Inputs'!G2426)</f>
        <v/>
      </c>
      <c r="K389" s="8" t="str">
        <f>IF('Data Transfer Inputs'!G2468="Blank","",'Data Transfer Inputs'!G2468)</f>
        <v/>
      </c>
      <c r="L389" s="8" t="str">
        <f>IF('Data Transfer Inputs'!G2509="Blank","",'Data Transfer Inputs'!G2509)</f>
        <v/>
      </c>
      <c r="M389" s="8" t="str">
        <f>IF('Data Transfer Inputs'!G2551="Blank","",'Data Transfer Inputs'!G2551)</f>
        <v/>
      </c>
      <c r="N389" s="8" t="str">
        <f>IF('Data Transfer Inputs'!G2592="Blank","",'Data Transfer Inputs'!G2592)</f>
        <v/>
      </c>
      <c r="O389" s="8" t="str">
        <f>IF('Data Transfer Inputs'!G2634="Blank","",'Data Transfer Inputs'!G2634)</f>
        <v/>
      </c>
      <c r="P389" s="8" t="str">
        <f>IF('Data Transfer Inputs'!G2675="Blank","",'Data Transfer Inputs'!G2675)</f>
        <v/>
      </c>
      <c r="Q389" s="8" t="str">
        <f>IF('Data Transfer Inputs'!G2717="Blank","",'Data Transfer Inputs'!G2717)</f>
        <v/>
      </c>
      <c r="R389" s="8" t="str">
        <f>IF('Data Transfer Inputs'!G2758="Blank","",'Data Transfer Inputs'!G2758)</f>
        <v/>
      </c>
      <c r="S389" s="8" t="str">
        <f>IF('Data Transfer Inputs'!G2800="Blank","",'Data Transfer Inputs'!G2800)</f>
        <v/>
      </c>
      <c r="T389" s="8" t="str">
        <f>IF('Data Transfer Inputs'!G2841="Blank","",'Data Transfer Inputs'!G2841)</f>
        <v/>
      </c>
      <c r="U389" s="8" t="str">
        <f>IF('Data Transfer Inputs'!G2883="Blank","",'Data Transfer Inputs'!G2883)</f>
        <v/>
      </c>
      <c r="V389" s="8" t="str">
        <f>IF('Data Transfer Inputs'!G2924="Blank","",'Data Transfer Inputs'!G2924)</f>
        <v/>
      </c>
      <c r="W389" s="8" t="str">
        <f>IF('Data Transfer Inputs'!G2966="Blank","",'Data Transfer Inputs'!G2966)</f>
        <v/>
      </c>
      <c r="X389" s="8" t="str">
        <f>IF('Data Transfer Inputs'!G3007="Blank","",'Data Transfer Inputs'!G3007)</f>
        <v/>
      </c>
      <c r="Y389" s="8" t="str">
        <f>IF('Data Transfer Inputs'!G3049="Blank","",'Data Transfer Inputs'!G3049)</f>
        <v/>
      </c>
      <c r="Z389" s="8" t="str">
        <f>IF('Data Transfer Inputs'!G3090="Blank","",'Data Transfer Inputs'!G3090)</f>
        <v/>
      </c>
      <c r="AA389" s="8" t="str">
        <f>IF('Data Transfer Inputs'!G3132="Blank","",'Data Transfer Inputs'!G3132)</f>
        <v/>
      </c>
      <c r="AB389" s="8" t="str">
        <f>IF('Data Transfer Inputs'!G3173="Blank","",'Data Transfer Inputs'!G3173)</f>
        <v/>
      </c>
      <c r="AC389" s="8" t="str">
        <f>IF('Data Transfer Inputs'!G3215="Blank","",'Data Transfer Inputs'!G3215)</f>
        <v/>
      </c>
      <c r="AD389" s="8" t="str">
        <f>IF('Data Transfer Inputs'!G3256="Blank","",'Data Transfer Inputs'!G3256)</f>
        <v/>
      </c>
      <c r="AE389" s="8" t="str">
        <f>IF('Data Transfer Inputs'!G3298="Blank","",'Data Transfer Inputs'!G3298)</f>
        <v/>
      </c>
      <c r="AF389" s="8" t="str">
        <f>IF('Data Transfer Inputs'!G3339="Blank","",'Data Transfer Inputs'!G3339)</f>
        <v/>
      </c>
      <c r="AG389" s="8" t="str">
        <f>IF('Data Transfer Inputs'!G3381="Blank","",'Data Transfer Inputs'!G3381)</f>
        <v/>
      </c>
      <c r="AH389" s="8" t="str">
        <f>IF('Data Transfer Inputs'!G3422="Blank","",'Data Transfer Inputs'!G3422)</f>
        <v/>
      </c>
      <c r="AI389" s="8" t="str">
        <f>IF('Data Transfer Inputs'!G3464="Blank","",'Data Transfer Inputs'!G3464)</f>
        <v/>
      </c>
      <c r="AJ389" s="8" t="str">
        <f>IF('Data Transfer Inputs'!G3505="Blank","",'Data Transfer Inputs'!G3505)</f>
        <v/>
      </c>
      <c r="AK389" s="8" t="str">
        <f>IF('Data Transfer Inputs'!G3547="Blank","",'Data Transfer Inputs'!G3547)</f>
        <v/>
      </c>
      <c r="AL389" s="8" t="str">
        <f>IF('Data Transfer Inputs'!G3588="Blank","",'Data Transfer Inputs'!G3588)</f>
        <v/>
      </c>
      <c r="AM389" s="8" t="str">
        <f>IF('Data Transfer Inputs'!G3630="Blank","",'Data Transfer Inputs'!G3630)</f>
        <v/>
      </c>
      <c r="AN389" s="8" t="str">
        <f>IF('Data Transfer Inputs'!G3671="Blank","",'Data Transfer Inputs'!G3671)</f>
        <v/>
      </c>
      <c r="AO389" s="8" t="str">
        <f>IF('Data Transfer Inputs'!G3713="Blank","",'Data Transfer Inputs'!G3713)</f>
        <v/>
      </c>
      <c r="AP389" s="8" t="str">
        <f>IF('Data Transfer Inputs'!G3754="Blank","",'Data Transfer Inputs'!G3754)</f>
        <v/>
      </c>
      <c r="AQ389" s="8" t="str">
        <f>IF('Data Transfer Inputs'!G3796="Blank","",'Data Transfer Inputs'!G3796)</f>
        <v/>
      </c>
      <c r="AR389" s="8" t="str">
        <f>IF('Data Transfer Inputs'!G3837="Blank","",'Data Transfer Inputs'!G3837)</f>
        <v/>
      </c>
      <c r="AS389" s="8" t="str">
        <f>IF('Data Transfer Inputs'!G3879="Blank","",'Data Transfer Inputs'!G3879)</f>
        <v/>
      </c>
      <c r="AT389" s="8" t="str">
        <f>IF('Data Transfer Inputs'!G3920="Blank","",'Data Transfer Inputs'!G3920)</f>
        <v/>
      </c>
      <c r="AU389" s="8" t="str">
        <f>IF('Data Transfer Inputs'!G3962="Blank","",'Data Transfer Inputs'!G3962)</f>
        <v/>
      </c>
      <c r="AV389" s="8" t="str">
        <f>IF('Data Transfer Inputs'!G4003="Blank","",'Data Transfer Inputs'!G4003)</f>
        <v/>
      </c>
      <c r="AW389" s="8" t="str">
        <f>IF('Data Transfer Inputs'!G4045="Blank","",'Data Transfer Inputs'!G4045)</f>
        <v/>
      </c>
      <c r="AX389" s="8" t="str">
        <f>IF('Data Transfer Inputs'!G4086="Blank","",'Data Transfer Inputs'!G4086)</f>
        <v/>
      </c>
      <c r="AY389" s="8" t="str">
        <f>IF('Data Transfer Inputs'!G4128="Blank","",'Data Transfer Inputs'!G4128)</f>
        <v/>
      </c>
      <c r="AZ389" s="8" t="str">
        <f>IF('Data Transfer Inputs'!G4169="Blank","",'Data Transfer Inputs'!G4169)</f>
        <v/>
      </c>
      <c r="BA389" s="8" t="str">
        <f>IF('Data Transfer Inputs'!G4211="Blank","",'Data Transfer Inputs'!G4211)</f>
        <v/>
      </c>
      <c r="BB389" s="8" t="str">
        <f>IF('Data Transfer Inputs'!G4252="Blank","",'Data Transfer Inputs'!G4252)</f>
        <v/>
      </c>
      <c r="BC389" s="8" t="str">
        <f>IF('Data Transfer Inputs'!G4294="Blank","",'Data Transfer Inputs'!G4294)</f>
        <v/>
      </c>
      <c r="BD389" s="8" t="str">
        <f>IF('Data Transfer Inputs'!G4335="Blank","",'Data Transfer Inputs'!G4335)</f>
        <v/>
      </c>
      <c r="BE389" s="8" t="str">
        <f>IF('Data Transfer Inputs'!G4377="Blank","",'Data Transfer Inputs'!G4377)</f>
        <v/>
      </c>
      <c r="BF389" s="8" t="str">
        <f>IF('Data Transfer Inputs'!G4418="Blank","",'Data Transfer Inputs'!G4418)</f>
        <v/>
      </c>
      <c r="BG389" s="8" t="str">
        <f>IF('Data Transfer Inputs'!G4460="Blank","",'Data Transfer Inputs'!G4460)</f>
        <v/>
      </c>
      <c r="BH389" s="8" t="str">
        <f>IF('Data Transfer Inputs'!G4501="Blank","",'Data Transfer Inputs'!G4501)</f>
        <v/>
      </c>
      <c r="BI389" s="8" t="str">
        <f>IF('Data Transfer Inputs'!G4543="Blank","",'Data Transfer Inputs'!G4543)</f>
        <v/>
      </c>
      <c r="BJ389" s="8" t="str">
        <f>IF('Data Transfer Inputs'!G4584="Blank","",'Data Transfer Inputs'!G4584)</f>
        <v/>
      </c>
      <c r="BK389" s="8" t="str">
        <f>IF('Data Transfer Inputs'!G4626="Blank","",'Data Transfer Inputs'!G4626)</f>
        <v/>
      </c>
    </row>
    <row r="390" spans="1:63" x14ac:dyDescent="0.2">
      <c r="A390" s="622">
        <v>1</v>
      </c>
      <c r="B390" s="913"/>
      <c r="C390" s="942" t="s">
        <v>197</v>
      </c>
      <c r="D390" s="40" t="str">
        <f>IF('Data Transfer Inputs'!G2178="Blank","",'Data Transfer Inputs'!G2178)</f>
        <v/>
      </c>
      <c r="E390" s="1048"/>
      <c r="F390" s="40" t="str">
        <f>IF('Data Transfer Inputs'!G2261="Blank","",'Data Transfer Inputs'!G2261)</f>
        <v/>
      </c>
      <c r="G390" s="1048"/>
      <c r="H390" s="40" t="str">
        <f>IF('Data Transfer Inputs'!G2344="Blank","",'Data Transfer Inputs'!G2344)</f>
        <v/>
      </c>
      <c r="I390" s="1048"/>
      <c r="J390" s="40" t="str">
        <f>IF('Data Transfer Inputs'!G2427="Blank","",'Data Transfer Inputs'!G2427)</f>
        <v/>
      </c>
      <c r="K390" s="1048"/>
      <c r="L390" s="40" t="str">
        <f>IF('Data Transfer Inputs'!G2510="Blank","",'Data Transfer Inputs'!G2510)</f>
        <v/>
      </c>
      <c r="M390" s="1048"/>
      <c r="N390" s="40" t="str">
        <f>IF('Data Transfer Inputs'!G2593="Blank","",'Data Transfer Inputs'!G2593)</f>
        <v/>
      </c>
      <c r="O390" s="1048"/>
      <c r="P390" s="40" t="str">
        <f>IF('Data Transfer Inputs'!G2676="Blank","",'Data Transfer Inputs'!G2676)</f>
        <v/>
      </c>
      <c r="Q390" s="1048"/>
      <c r="R390" s="40" t="str">
        <f>IF('Data Transfer Inputs'!G2759="Blank","",'Data Transfer Inputs'!G2759)</f>
        <v/>
      </c>
      <c r="S390" s="1048"/>
      <c r="T390" s="40" t="str">
        <f>IF('Data Transfer Inputs'!G2842="Blank","",'Data Transfer Inputs'!G2842)</f>
        <v/>
      </c>
      <c r="U390" s="1048"/>
      <c r="V390" s="40" t="str">
        <f>IF('Data Transfer Inputs'!G2925="Blank","",'Data Transfer Inputs'!G2925)</f>
        <v/>
      </c>
      <c r="W390" s="1048"/>
      <c r="X390" s="40" t="str">
        <f>IF('Data Transfer Inputs'!G3008="Blank","",'Data Transfer Inputs'!G3008)</f>
        <v/>
      </c>
      <c r="Y390" s="1048"/>
      <c r="Z390" s="40" t="str">
        <f>IF('Data Transfer Inputs'!G3091="Blank","",'Data Transfer Inputs'!G3091)</f>
        <v/>
      </c>
      <c r="AA390" s="1048"/>
      <c r="AB390" s="40" t="str">
        <f>IF('Data Transfer Inputs'!G3174="Blank","",'Data Transfer Inputs'!G3174)</f>
        <v/>
      </c>
      <c r="AC390" s="1048"/>
      <c r="AD390" s="40" t="str">
        <f>IF('Data Transfer Inputs'!G3257="Blank","",'Data Transfer Inputs'!G3257)</f>
        <v/>
      </c>
      <c r="AE390" s="1048"/>
      <c r="AF390" s="40" t="str">
        <f>IF('Data Transfer Inputs'!G3340="Blank","",'Data Transfer Inputs'!G3340)</f>
        <v/>
      </c>
      <c r="AG390" s="1048"/>
      <c r="AH390" s="40" t="str">
        <f>IF('Data Transfer Inputs'!G3423="Blank","",'Data Transfer Inputs'!G3423)</f>
        <v/>
      </c>
      <c r="AI390" s="1048"/>
      <c r="AJ390" s="40" t="str">
        <f>IF('Data Transfer Inputs'!G3506="Blank","",'Data Transfer Inputs'!G3506)</f>
        <v/>
      </c>
      <c r="AK390" s="1048"/>
      <c r="AL390" s="40" t="str">
        <f>IF('Data Transfer Inputs'!G3589="Blank","",'Data Transfer Inputs'!G3589)</f>
        <v/>
      </c>
      <c r="AM390" s="1048"/>
      <c r="AN390" s="40" t="str">
        <f>IF('Data Transfer Inputs'!G3672="Blank","",'Data Transfer Inputs'!G3672)</f>
        <v/>
      </c>
      <c r="AO390" s="1048"/>
      <c r="AP390" s="40" t="str">
        <f>IF('Data Transfer Inputs'!G3755="Blank","",'Data Transfer Inputs'!G3755)</f>
        <v/>
      </c>
      <c r="AQ390" s="1048"/>
      <c r="AR390" s="40" t="str">
        <f>IF('Data Transfer Inputs'!G3838="Blank","",'Data Transfer Inputs'!G3838)</f>
        <v/>
      </c>
      <c r="AS390" s="1048"/>
      <c r="AT390" s="40" t="str">
        <f>IF('Data Transfer Inputs'!G3921="Blank","",'Data Transfer Inputs'!G3921)</f>
        <v/>
      </c>
      <c r="AU390" s="1048"/>
      <c r="AV390" s="40" t="str">
        <f>IF('Data Transfer Inputs'!G4004="Blank","",'Data Transfer Inputs'!G4004)</f>
        <v/>
      </c>
      <c r="AW390" s="1048"/>
      <c r="AX390" s="40" t="str">
        <f>IF('Data Transfer Inputs'!G4087="Blank","",'Data Transfer Inputs'!G4087)</f>
        <v/>
      </c>
      <c r="AY390" s="1048"/>
      <c r="AZ390" s="40" t="str">
        <f>IF('Data Transfer Inputs'!G4170="Blank","",'Data Transfer Inputs'!G4170)</f>
        <v/>
      </c>
      <c r="BA390" s="1048"/>
      <c r="BB390" s="40" t="str">
        <f>IF('Data Transfer Inputs'!G4253="Blank","",'Data Transfer Inputs'!G4253)</f>
        <v/>
      </c>
      <c r="BC390" s="1048"/>
      <c r="BD390" s="40" t="str">
        <f>IF('Data Transfer Inputs'!G4336="Blank","",'Data Transfer Inputs'!G4336)</f>
        <v/>
      </c>
      <c r="BE390" s="1048"/>
      <c r="BF390" s="40" t="str">
        <f>IF('Data Transfer Inputs'!G4419="Blank","",'Data Transfer Inputs'!G4419)</f>
        <v/>
      </c>
      <c r="BG390" s="1048"/>
      <c r="BH390" s="40" t="str">
        <f>IF('Data Transfer Inputs'!G4502="Blank","",'Data Transfer Inputs'!G4502)</f>
        <v/>
      </c>
      <c r="BI390" s="1048"/>
      <c r="BJ390" s="40" t="str">
        <f>IF('Data Transfer Inputs'!G4585="Blank","",'Data Transfer Inputs'!G4585)</f>
        <v/>
      </c>
      <c r="BK390" s="1048"/>
    </row>
    <row r="391" spans="1:63" x14ac:dyDescent="0.2">
      <c r="A391" s="622">
        <v>1</v>
      </c>
      <c r="B391" s="913"/>
      <c r="C391" s="36"/>
      <c r="D391" s="3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63" x14ac:dyDescent="0.2">
      <c r="A392" s="622">
        <v>0</v>
      </c>
      <c r="B392" s="913"/>
      <c r="C392" s="36"/>
      <c r="D392" s="3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63" x14ac:dyDescent="0.2">
      <c r="A393" s="622">
        <v>0</v>
      </c>
      <c r="B393" s="913"/>
      <c r="C393" s="36"/>
      <c r="D393" s="3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63" x14ac:dyDescent="0.2">
      <c r="A394" s="622">
        <v>0</v>
      </c>
      <c r="B394" s="913"/>
      <c r="C394" s="36"/>
      <c r="D394" s="3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63" x14ac:dyDescent="0.2">
      <c r="A395" s="622">
        <v>0</v>
      </c>
      <c r="B395" s="913"/>
      <c r="C395" s="36"/>
      <c r="D395" s="3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63" x14ac:dyDescent="0.2">
      <c r="A396" s="622">
        <v>0</v>
      </c>
      <c r="B396" s="913"/>
      <c r="C396" s="36"/>
      <c r="D396" s="3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63" x14ac:dyDescent="0.2">
      <c r="A397" s="622">
        <v>0</v>
      </c>
      <c r="B397" s="913"/>
      <c r="C397" s="36"/>
      <c r="D397" s="3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63" x14ac:dyDescent="0.2">
      <c r="A398" s="622">
        <v>0</v>
      </c>
      <c r="B398" s="913"/>
      <c r="C398" s="36"/>
      <c r="D398" s="3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63" x14ac:dyDescent="0.2">
      <c r="A399" s="622">
        <v>0</v>
      </c>
      <c r="B399" s="913"/>
      <c r="C399" s="36"/>
      <c r="D399" s="3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63" x14ac:dyDescent="0.2">
      <c r="A400" s="622">
        <v>0</v>
      </c>
      <c r="B400" s="913"/>
      <c r="C400" s="36"/>
      <c r="D400" s="3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43" s="86" customFormat="1" ht="15.75" x14ac:dyDescent="0.25">
      <c r="A401" s="622">
        <v>1</v>
      </c>
      <c r="B401" s="917"/>
      <c r="C401" s="1049" t="s">
        <v>567</v>
      </c>
      <c r="D401" s="1050"/>
      <c r="E401" s="1051"/>
      <c r="F401" s="1051"/>
      <c r="G401" s="1051"/>
      <c r="H401" s="1051"/>
      <c r="I401" s="1051"/>
      <c r="J401" s="1051"/>
      <c r="K401" s="1051"/>
      <c r="L401" s="1051"/>
      <c r="M401" s="1051"/>
      <c r="N401" s="1051"/>
      <c r="O401" s="1051"/>
      <c r="P401" s="1051"/>
      <c r="Q401" s="1051"/>
      <c r="R401" s="1051"/>
      <c r="S401" s="1051"/>
      <c r="T401" s="1051"/>
      <c r="U401" s="1051"/>
      <c r="V401" s="1051"/>
      <c r="W401" s="1051"/>
      <c r="X401" s="1051"/>
      <c r="Y401" s="1051"/>
      <c r="Z401" s="1051"/>
      <c r="AA401" s="328"/>
      <c r="AB401" s="328"/>
      <c r="AC401" s="328"/>
      <c r="AD401" s="328"/>
      <c r="AE401" s="328"/>
      <c r="AF401" s="328"/>
      <c r="AG401" s="328"/>
      <c r="AH401" s="328"/>
      <c r="AI401" s="328"/>
      <c r="AJ401" s="328"/>
      <c r="AK401" s="328"/>
      <c r="AL401" s="328"/>
      <c r="AM401" s="328"/>
      <c r="AN401" s="328"/>
      <c r="AO401" s="328"/>
      <c r="AP401" s="328"/>
      <c r="AQ401" s="328"/>
    </row>
    <row r="402" spans="1:43" x14ac:dyDescent="0.2">
      <c r="A402" s="622">
        <v>1</v>
      </c>
      <c r="B402" s="913"/>
      <c r="C402" s="942" t="s">
        <v>214</v>
      </c>
      <c r="D402" s="537" t="s">
        <v>187</v>
      </c>
      <c r="E402" s="537" t="s">
        <v>215</v>
      </c>
      <c r="F402" s="537" t="s">
        <v>216</v>
      </c>
      <c r="G402" s="537" t="s">
        <v>217</v>
      </c>
      <c r="H402" s="537" t="s">
        <v>218</v>
      </c>
      <c r="I402" s="537" t="s">
        <v>219</v>
      </c>
      <c r="J402" s="537" t="s">
        <v>220</v>
      </c>
      <c r="K402" s="537" t="s">
        <v>221</v>
      </c>
      <c r="L402" s="537" t="s">
        <v>222</v>
      </c>
      <c r="M402" s="537" t="s">
        <v>223</v>
      </c>
      <c r="N402" s="537" t="s">
        <v>224</v>
      </c>
      <c r="O402" s="537" t="s">
        <v>225</v>
      </c>
      <c r="P402" s="537" t="s">
        <v>226</v>
      </c>
      <c r="Q402" s="537" t="s">
        <v>227</v>
      </c>
      <c r="R402" s="537" t="s">
        <v>228</v>
      </c>
      <c r="S402" s="537" t="s">
        <v>229</v>
      </c>
      <c r="T402" s="537" t="s">
        <v>230</v>
      </c>
      <c r="U402" s="537" t="s">
        <v>231</v>
      </c>
      <c r="V402" s="537" t="s">
        <v>232</v>
      </c>
      <c r="W402" s="537" t="s">
        <v>233</v>
      </c>
    </row>
    <row r="403" spans="1:43" ht="111.75" customHeight="1" x14ac:dyDescent="0.2">
      <c r="A403" s="622">
        <v>1</v>
      </c>
      <c r="B403" s="913"/>
      <c r="C403" s="990" t="s">
        <v>210</v>
      </c>
      <c r="D403" s="44" t="str">
        <f>IF('Data Transfer Inputs'!G4627="Blank","Expense Comp 1",'Data Transfer Inputs'!G4627)</f>
        <v>Expense Comp 1</v>
      </c>
      <c r="E403" s="44" t="str">
        <f>IF('Data Transfer Inputs'!G4666="Blank","Expense Comp 2",'Data Transfer Inputs'!G4666)</f>
        <v>Expense Comp 2</v>
      </c>
      <c r="F403" s="44" t="str">
        <f>IF('Data Transfer Inputs'!G4705="Blank","Expense Comp 3",'Data Transfer Inputs'!G4705)</f>
        <v>Expense Comp 3</v>
      </c>
      <c r="G403" s="44" t="str">
        <f>IF('Data Transfer Inputs'!G4744="Blank","Expense Comp 4",'Data Transfer Inputs'!G4744)</f>
        <v>Expense Comp 4</v>
      </c>
      <c r="H403" s="44" t="str">
        <f>IF('Data Transfer Inputs'!G4783="Blank","Expense Comp 5",'Data Transfer Inputs'!G4783)</f>
        <v>Expense Comp 5</v>
      </c>
      <c r="I403" s="44" t="str">
        <f>IF('Data Transfer Inputs'!G4822="Blank","Expense Comp 6",'Data Transfer Inputs'!G4822)</f>
        <v>Expense Comp 6</v>
      </c>
      <c r="J403" s="44" t="str">
        <f>IF('Data Transfer Inputs'!G4861="Blank","Expense Comp 7",'Data Transfer Inputs'!G4861)</f>
        <v>Expense Comp 7</v>
      </c>
      <c r="K403" s="44" t="str">
        <f>IF('Data Transfer Inputs'!G4900="Blank","Expense Comp 8",'Data Transfer Inputs'!G4900)</f>
        <v>Expense Comp 8</v>
      </c>
      <c r="L403" s="44" t="str">
        <f>IF('Data Transfer Inputs'!G4939="Blank","Expense Comp 9",'Data Transfer Inputs'!G4939)</f>
        <v>Expense Comp 9</v>
      </c>
      <c r="M403" s="44" t="str">
        <f>IF('Data Transfer Inputs'!G4978="Blank","Expense Comp 10",'Data Transfer Inputs'!G4978)</f>
        <v>Expense Comp 10</v>
      </c>
      <c r="N403" s="44" t="str">
        <f>IF('Data Transfer Inputs'!G5017="Blank","Expense Comp 11",'Data Transfer Inputs'!G5017)</f>
        <v>Expense Comp 11</v>
      </c>
      <c r="O403" s="44" t="str">
        <f>IF('Data Transfer Inputs'!G5056="Blank","Expense Comp 12",'Data Transfer Inputs'!G5056)</f>
        <v>Expense Comp 12</v>
      </c>
      <c r="P403" s="44" t="str">
        <f>IF('Data Transfer Inputs'!G5095="Blank","Expense Comp 13",'Data Transfer Inputs'!G5095)</f>
        <v>Expense Comp 13</v>
      </c>
      <c r="Q403" s="44" t="str">
        <f>IF('Data Transfer Inputs'!G5134="Blank","Expense Comp 14",'Data Transfer Inputs'!G5134)</f>
        <v>Expense Comp 14</v>
      </c>
      <c r="R403" s="44" t="str">
        <f>IF('Data Transfer Inputs'!G5173="Blank","Expense Comp 15",'Data Transfer Inputs'!G5173)</f>
        <v>Expense Comp 15</v>
      </c>
      <c r="S403" s="44" t="str">
        <f>IF('Data Transfer Inputs'!G5212="Blank","Expense Comp 16",'Data Transfer Inputs'!G5212)</f>
        <v>Expense Comp 16</v>
      </c>
      <c r="T403" s="44" t="str">
        <f>IF('Data Transfer Inputs'!G5251="Blank","Expense Comp 17",'Data Transfer Inputs'!G5251)</f>
        <v>Expense Comp 17</v>
      </c>
      <c r="U403" s="44" t="str">
        <f>IF('Data Transfer Inputs'!G5290="Blank","Expense Comp 18",'Data Transfer Inputs'!G5290)</f>
        <v>Expense Comp 18</v>
      </c>
      <c r="V403" s="44" t="str">
        <f>IF('Data Transfer Inputs'!G5329="Blank","Expense Comp 19",'Data Transfer Inputs'!G5329)</f>
        <v>Expense Comp 19</v>
      </c>
      <c r="W403" s="44" t="str">
        <f>IF('Data Transfer Inputs'!G5368="Blank","Expense Comp 20",'Data Transfer Inputs'!G5368)</f>
        <v>Expense Comp 20</v>
      </c>
    </row>
    <row r="404" spans="1:43" x14ac:dyDescent="0.2">
      <c r="A404" s="622" cm="1">
        <f t="array" ref="A404">IF(SUMPRODUCT(--(D404:W404&lt;&gt;""))&gt;0,1,0)</f>
        <v>0</v>
      </c>
      <c r="B404" s="913"/>
      <c r="C404" s="990" t="s">
        <v>2</v>
      </c>
      <c r="D404" s="41" t="str">
        <f>IF('Data Transfer Inputs'!G4628="Blank","",'Data Transfer Inputs'!G4628)</f>
        <v/>
      </c>
      <c r="E404" s="41" t="str">
        <f>IF('Data Transfer Inputs'!G4667="Blank","",'Data Transfer Inputs'!G4667)</f>
        <v/>
      </c>
      <c r="F404" s="41" t="str">
        <f>IF('Data Transfer Inputs'!G4706="Blank","",'Data Transfer Inputs'!G4706)</f>
        <v/>
      </c>
      <c r="G404" s="41" t="str">
        <f>IF('Data Transfer Inputs'!G4745="Blank","",'Data Transfer Inputs'!G4745)</f>
        <v/>
      </c>
      <c r="H404" s="41" t="str">
        <f>IF('Data Transfer Inputs'!G4784="Blank","",'Data Transfer Inputs'!G4784)</f>
        <v/>
      </c>
      <c r="I404" s="41" t="str">
        <f>IF('Data Transfer Inputs'!G4823="Blank","",'Data Transfer Inputs'!G4823)</f>
        <v/>
      </c>
      <c r="J404" s="41" t="str">
        <f>IF('Data Transfer Inputs'!G4862="Blank","",'Data Transfer Inputs'!G4862)</f>
        <v/>
      </c>
      <c r="K404" s="41" t="str">
        <f>IF('Data Transfer Inputs'!G4901="Blank","",'Data Transfer Inputs'!G4901)</f>
        <v/>
      </c>
      <c r="L404" s="41" t="str">
        <f>IF('Data Transfer Inputs'!G4940="Blank","",'Data Transfer Inputs'!G4940)</f>
        <v/>
      </c>
      <c r="M404" s="41" t="str">
        <f>IF('Data Transfer Inputs'!G4979="Blank","",'Data Transfer Inputs'!G4979)</f>
        <v/>
      </c>
      <c r="N404" s="41" t="str">
        <f>IF('Data Transfer Inputs'!G5018="Blank","",'Data Transfer Inputs'!G5018)</f>
        <v/>
      </c>
      <c r="O404" s="41" t="str">
        <f>IF('Data Transfer Inputs'!G5057="Blank","",'Data Transfer Inputs'!G5057)</f>
        <v/>
      </c>
      <c r="P404" s="41" t="str">
        <f>IF('Data Transfer Inputs'!G5096="Blank","",'Data Transfer Inputs'!G5096)</f>
        <v/>
      </c>
      <c r="Q404" s="41" t="str">
        <f>IF('Data Transfer Inputs'!G5135="Blank","",'Data Transfer Inputs'!G5135)</f>
        <v/>
      </c>
      <c r="R404" s="41" t="str">
        <f>IF('Data Transfer Inputs'!G5174="Blank","",'Data Transfer Inputs'!G5174)</f>
        <v/>
      </c>
      <c r="S404" s="41" t="str">
        <f>IF('Data Transfer Inputs'!G5213="Blank","",'Data Transfer Inputs'!G5213)</f>
        <v/>
      </c>
      <c r="T404" s="41" t="str">
        <f>IF('Data Transfer Inputs'!G5252="Blank","",'Data Transfer Inputs'!G5252)</f>
        <v/>
      </c>
      <c r="U404" s="41" t="str">
        <f>IF('Data Transfer Inputs'!G5291="Blank","",'Data Transfer Inputs'!G5291)</f>
        <v/>
      </c>
      <c r="V404" s="41" t="str">
        <f>IF('Data Transfer Inputs'!G5330="Blank","",'Data Transfer Inputs'!G5330)</f>
        <v/>
      </c>
      <c r="W404" s="41" t="str">
        <f>IF('Data Transfer Inputs'!G5369="Blank","",'Data Transfer Inputs'!G5369)</f>
        <v/>
      </c>
    </row>
    <row r="405" spans="1:43" x14ac:dyDescent="0.2">
      <c r="A405" s="622" cm="1">
        <f t="array" ref="A405">IF(SUMPRODUCT(--(D405:W405&lt;&gt;"Select ▼"))&gt;0,1,0)</f>
        <v>0</v>
      </c>
      <c r="B405" s="913"/>
      <c r="C405" s="990" t="s">
        <v>3</v>
      </c>
      <c r="D405" s="41" t="str">
        <f>IF('Data Transfer Inputs'!G4629="Blank","",'Data Transfer Inputs'!G4629)</f>
        <v>Select ▼</v>
      </c>
      <c r="E405" s="41" t="str">
        <f>IF('Data Transfer Inputs'!G4668="Blank","",'Data Transfer Inputs'!G4668)</f>
        <v>Select ▼</v>
      </c>
      <c r="F405" s="41" t="str">
        <f>IF('Data Transfer Inputs'!G4707="Blank","",'Data Transfer Inputs'!G4707)</f>
        <v>Select ▼</v>
      </c>
      <c r="G405" s="41" t="str">
        <f>IF('Data Transfer Inputs'!G4746="Blank","",'Data Transfer Inputs'!G4746)</f>
        <v>Select ▼</v>
      </c>
      <c r="H405" s="41" t="str">
        <f>IF('Data Transfer Inputs'!G4785="Blank","",'Data Transfer Inputs'!G4785)</f>
        <v>Select ▼</v>
      </c>
      <c r="I405" s="41" t="str">
        <f>IF('Data Transfer Inputs'!G4824="Blank","",'Data Transfer Inputs'!G4824)</f>
        <v>Select ▼</v>
      </c>
      <c r="J405" s="41" t="str">
        <f>IF('Data Transfer Inputs'!G4863="Blank","",'Data Transfer Inputs'!G4863)</f>
        <v>Select ▼</v>
      </c>
      <c r="K405" s="41" t="str">
        <f>IF('Data Transfer Inputs'!G4902="Blank","",'Data Transfer Inputs'!G4902)</f>
        <v>Select ▼</v>
      </c>
      <c r="L405" s="41" t="str">
        <f>IF('Data Transfer Inputs'!G4941="Blank","",'Data Transfer Inputs'!G4941)</f>
        <v>Select ▼</v>
      </c>
      <c r="M405" s="41" t="str">
        <f>IF('Data Transfer Inputs'!G4980="Blank","",'Data Transfer Inputs'!G4980)</f>
        <v>Select ▼</v>
      </c>
      <c r="N405" s="41" t="str">
        <f>IF('Data Transfer Inputs'!G5019="Blank","",'Data Transfer Inputs'!G5019)</f>
        <v>Select ▼</v>
      </c>
      <c r="O405" s="41" t="str">
        <f>IF('Data Transfer Inputs'!G5058="Blank","",'Data Transfer Inputs'!G5058)</f>
        <v>Select ▼</v>
      </c>
      <c r="P405" s="41" t="str">
        <f>IF('Data Transfer Inputs'!G5097="Blank","",'Data Transfer Inputs'!G5097)</f>
        <v>Select ▼</v>
      </c>
      <c r="Q405" s="41" t="str">
        <f>IF('Data Transfer Inputs'!G5136="Blank","",'Data Transfer Inputs'!G5136)</f>
        <v>Select ▼</v>
      </c>
      <c r="R405" s="41" t="str">
        <f>IF('Data Transfer Inputs'!G5175="Blank","",'Data Transfer Inputs'!G5175)</f>
        <v>Select ▼</v>
      </c>
      <c r="S405" s="41" t="str">
        <f>IF('Data Transfer Inputs'!G5214="Blank","",'Data Transfer Inputs'!G5214)</f>
        <v>Select ▼</v>
      </c>
      <c r="T405" s="41" t="str">
        <f>IF('Data Transfer Inputs'!G5253="Blank","",'Data Transfer Inputs'!G5253)</f>
        <v>Select ▼</v>
      </c>
      <c r="U405" s="41" t="str">
        <f>IF('Data Transfer Inputs'!G5292="Blank","",'Data Transfer Inputs'!G5292)</f>
        <v>Select ▼</v>
      </c>
      <c r="V405" s="41" t="str">
        <f>IF('Data Transfer Inputs'!G5331="Blank","",'Data Transfer Inputs'!G5331)</f>
        <v>Select ▼</v>
      </c>
      <c r="W405" s="41" t="str">
        <f>IF('Data Transfer Inputs'!G5370="Blank","",'Data Transfer Inputs'!G5370)</f>
        <v>Select ▼</v>
      </c>
    </row>
    <row r="406" spans="1:43" x14ac:dyDescent="0.2">
      <c r="A406" s="622" cm="1">
        <f t="array" ref="A406">IF(SUMPRODUCT(--(D406:W406&lt;&gt;""))&gt;0,1,0)</f>
        <v>0</v>
      </c>
      <c r="B406" s="913"/>
      <c r="C406" s="990" t="s">
        <v>10</v>
      </c>
      <c r="D406" s="41" t="str">
        <f>IF('Data Transfer Inputs'!G4630="Blank","",'Data Transfer Inputs'!G4630)</f>
        <v/>
      </c>
      <c r="E406" s="41" t="str">
        <f>IF('Data Transfer Inputs'!G4669="Blank","",'Data Transfer Inputs'!G4669)</f>
        <v/>
      </c>
      <c r="F406" s="41" t="str">
        <f>IF('Data Transfer Inputs'!G4708="Blank","",'Data Transfer Inputs'!G4708)</f>
        <v/>
      </c>
      <c r="G406" s="41" t="str">
        <f>IF('Data Transfer Inputs'!G4747="Blank","",'Data Transfer Inputs'!G4747)</f>
        <v/>
      </c>
      <c r="H406" s="41" t="str">
        <f>IF('Data Transfer Inputs'!G4786="Blank","",'Data Transfer Inputs'!G4786)</f>
        <v/>
      </c>
      <c r="I406" s="41" t="str">
        <f>IF('Data Transfer Inputs'!G4825="Blank","",'Data Transfer Inputs'!G4825)</f>
        <v/>
      </c>
      <c r="J406" s="41" t="str">
        <f>IF('Data Transfer Inputs'!G4864="Blank","",'Data Transfer Inputs'!G4864)</f>
        <v/>
      </c>
      <c r="K406" s="41" t="str">
        <f>IF('Data Transfer Inputs'!G4903="Blank","",'Data Transfer Inputs'!G4903)</f>
        <v/>
      </c>
      <c r="L406" s="41" t="str">
        <f>IF('Data Transfer Inputs'!G4942="Blank","",'Data Transfer Inputs'!G4942)</f>
        <v/>
      </c>
      <c r="M406" s="41" t="str">
        <f>IF('Data Transfer Inputs'!G4981="Blank","",'Data Transfer Inputs'!G4981)</f>
        <v/>
      </c>
      <c r="N406" s="41" t="str">
        <f>IF('Data Transfer Inputs'!G5020="Blank","",'Data Transfer Inputs'!G5020)</f>
        <v/>
      </c>
      <c r="O406" s="41" t="str">
        <f>IF('Data Transfer Inputs'!G5059="Blank","",'Data Transfer Inputs'!G5059)</f>
        <v/>
      </c>
      <c r="P406" s="41" t="str">
        <f>IF('Data Transfer Inputs'!G5098="Blank","",'Data Transfer Inputs'!G5098)</f>
        <v/>
      </c>
      <c r="Q406" s="41" t="str">
        <f>IF('Data Transfer Inputs'!G5137="Blank","",'Data Transfer Inputs'!G5137)</f>
        <v/>
      </c>
      <c r="R406" s="41" t="str">
        <f>IF('Data Transfer Inputs'!G5176="Blank","",'Data Transfer Inputs'!G5176)</f>
        <v/>
      </c>
      <c r="S406" s="41" t="str">
        <f>IF('Data Transfer Inputs'!G5215="Blank","",'Data Transfer Inputs'!G5215)</f>
        <v/>
      </c>
      <c r="T406" s="41" t="str">
        <f>IF('Data Transfer Inputs'!G5254="Blank","",'Data Transfer Inputs'!G5254)</f>
        <v/>
      </c>
      <c r="U406" s="41" t="str">
        <f>IF('Data Transfer Inputs'!G5293="Blank","",'Data Transfer Inputs'!G5293)</f>
        <v/>
      </c>
      <c r="V406" s="41" t="str">
        <f>IF('Data Transfer Inputs'!G5332="Blank","",'Data Transfer Inputs'!G5332)</f>
        <v/>
      </c>
      <c r="W406" s="41" t="str">
        <f>IF('Data Transfer Inputs'!G5371="Blank","",'Data Transfer Inputs'!G5371)</f>
        <v/>
      </c>
    </row>
    <row r="407" spans="1:43" x14ac:dyDescent="0.2">
      <c r="A407" s="622" cm="1">
        <f t="array" ref="A407">IF(SUMPRODUCT(--(D407:W407&lt;&gt;""))&gt;0,1,0)</f>
        <v>0</v>
      </c>
      <c r="B407" s="913"/>
      <c r="C407" s="1052" t="s">
        <v>313</v>
      </c>
      <c r="D407" s="46" t="str">
        <f>IF('Data Transfer Inputs'!G4631="Blank","",'Data Transfer Inputs'!G4631)</f>
        <v/>
      </c>
      <c r="E407" s="46" t="str">
        <f>IF('Data Transfer Inputs'!G4670="Blank","",'Data Transfer Inputs'!G4670)</f>
        <v/>
      </c>
      <c r="F407" s="46" t="str">
        <f>IF('Data Transfer Inputs'!G4709="Blank","",'Data Transfer Inputs'!G4709)</f>
        <v/>
      </c>
      <c r="G407" s="46" t="str">
        <f>IF('Data Transfer Inputs'!G4748="Blank","",'Data Transfer Inputs'!G4748)</f>
        <v/>
      </c>
      <c r="H407" s="46" t="str">
        <f>IF('Data Transfer Inputs'!G4787="Blank","",'Data Transfer Inputs'!G4787)</f>
        <v/>
      </c>
      <c r="I407" s="46" t="str">
        <f>IF('Data Transfer Inputs'!G4826="Blank","",'Data Transfer Inputs'!G4826)</f>
        <v/>
      </c>
      <c r="J407" s="46" t="str">
        <f>IF('Data Transfer Inputs'!G4865="Blank","",'Data Transfer Inputs'!G4865)</f>
        <v/>
      </c>
      <c r="K407" s="46" t="str">
        <f>IF('Data Transfer Inputs'!G4904="Blank","",'Data Transfer Inputs'!G4904)</f>
        <v/>
      </c>
      <c r="L407" s="46" t="str">
        <f>IF('Data Transfer Inputs'!G4943="Blank","",'Data Transfer Inputs'!G4943)</f>
        <v/>
      </c>
      <c r="M407" s="46" t="str">
        <f>IF('Data Transfer Inputs'!G4982="Blank","",'Data Transfer Inputs'!G4982)</f>
        <v/>
      </c>
      <c r="N407" s="46" t="str">
        <f>IF('Data Transfer Inputs'!G5021="Blank","",'Data Transfer Inputs'!G5021)</f>
        <v/>
      </c>
      <c r="O407" s="46" t="str">
        <f>IF('Data Transfer Inputs'!G5060="Blank","",'Data Transfer Inputs'!G5060)</f>
        <v/>
      </c>
      <c r="P407" s="46" t="str">
        <f>IF('Data Transfer Inputs'!G5099="Blank","",'Data Transfer Inputs'!G5099)</f>
        <v/>
      </c>
      <c r="Q407" s="46" t="str">
        <f>IF('Data Transfer Inputs'!G5138="Blank","",'Data Transfer Inputs'!G5138)</f>
        <v/>
      </c>
      <c r="R407" s="46" t="str">
        <f>IF('Data Transfer Inputs'!G5177="Blank","",'Data Transfer Inputs'!G5177)</f>
        <v/>
      </c>
      <c r="S407" s="46" t="str">
        <f>IF('Data Transfer Inputs'!G5216="Blank","",'Data Transfer Inputs'!G5216)</f>
        <v/>
      </c>
      <c r="T407" s="46" t="str">
        <f>IF('Data Transfer Inputs'!G5255="Blank","",'Data Transfer Inputs'!G5255)</f>
        <v/>
      </c>
      <c r="U407" s="46" t="str">
        <f>IF('Data Transfer Inputs'!G5294="Blank","",'Data Transfer Inputs'!G5294)</f>
        <v/>
      </c>
      <c r="V407" s="46" t="str">
        <f>IF('Data Transfer Inputs'!G5333="Blank","",'Data Transfer Inputs'!G5333)</f>
        <v/>
      </c>
      <c r="W407" s="46" t="str">
        <f>IF('Data Transfer Inputs'!G5372="Blank","",'Data Transfer Inputs'!G5372)</f>
        <v/>
      </c>
    </row>
    <row r="408" spans="1:43" x14ac:dyDescent="0.2">
      <c r="A408" s="622" cm="1">
        <f t="array" ref="A408">IF(SUMPRODUCT(--(D408:W408&lt;&gt;""))&gt;0,1,0)</f>
        <v>0</v>
      </c>
      <c r="B408" s="913"/>
      <c r="C408" s="990" t="s">
        <v>7523</v>
      </c>
      <c r="D408" s="606" t="str">
        <f>IF('Data Transfer Inputs'!G4632="Blank","",'Data Transfer Inputs'!G4632)</f>
        <v/>
      </c>
      <c r="E408" s="606" t="str">
        <f>IF('Data Transfer Inputs'!G4671="Blank","",'Data Transfer Inputs'!G4671)</f>
        <v/>
      </c>
      <c r="F408" s="606" t="str">
        <f>IF('Data Transfer Inputs'!G4710="Blank","",'Data Transfer Inputs'!G4710)</f>
        <v/>
      </c>
      <c r="G408" s="606" t="str">
        <f>IF('Data Transfer Inputs'!G4749="Blank","",'Data Transfer Inputs'!G4749)</f>
        <v/>
      </c>
      <c r="H408" s="606" t="str">
        <f>IF('Data Transfer Inputs'!G4788="Blank","",'Data Transfer Inputs'!G4788)</f>
        <v/>
      </c>
      <c r="I408" s="606" t="str">
        <f>IF('Data Transfer Inputs'!G4827="Blank","",'Data Transfer Inputs'!G4827)</f>
        <v/>
      </c>
      <c r="J408" s="606" t="str">
        <f>IF('Data Transfer Inputs'!G4866="Blank","",'Data Transfer Inputs'!G4866)</f>
        <v/>
      </c>
      <c r="K408" s="606" t="str">
        <f>IF('Data Transfer Inputs'!G4905="Blank","",'Data Transfer Inputs'!G4905)</f>
        <v/>
      </c>
      <c r="L408" s="606" t="str">
        <f>IF('Data Transfer Inputs'!G4944="Blank","",'Data Transfer Inputs'!G4944)</f>
        <v/>
      </c>
      <c r="M408" s="606" t="str">
        <f>IF('Data Transfer Inputs'!G4983="Blank","",'Data Transfer Inputs'!G4983)</f>
        <v/>
      </c>
      <c r="N408" s="606" t="str">
        <f>IF('Data Transfer Inputs'!G5022="Blank","",'Data Transfer Inputs'!G5022)</f>
        <v/>
      </c>
      <c r="O408" s="606" t="str">
        <f>IF('Data Transfer Inputs'!G5061="Blank","",'Data Transfer Inputs'!G5061)</f>
        <v/>
      </c>
      <c r="P408" s="606" t="str">
        <f>IF('Data Transfer Inputs'!G5100="Blank","",'Data Transfer Inputs'!G5100)</f>
        <v/>
      </c>
      <c r="Q408" s="606" t="str">
        <f>IF('Data Transfer Inputs'!G5139="Blank","",'Data Transfer Inputs'!G5139)</f>
        <v/>
      </c>
      <c r="R408" s="606" t="str">
        <f>IF('Data Transfer Inputs'!G5178="Blank","",'Data Transfer Inputs'!G5178)</f>
        <v/>
      </c>
      <c r="S408" s="606" t="str">
        <f>IF('Data Transfer Inputs'!G5217="Blank","",'Data Transfer Inputs'!G5217)</f>
        <v/>
      </c>
      <c r="T408" s="606" t="str">
        <f>IF('Data Transfer Inputs'!G5256="Blank","",'Data Transfer Inputs'!G5256)</f>
        <v/>
      </c>
      <c r="U408" s="606" t="str">
        <f>IF('Data Transfer Inputs'!G5295="Blank","",'Data Transfer Inputs'!G5295)</f>
        <v/>
      </c>
      <c r="V408" s="606" t="str">
        <f>IF('Data Transfer Inputs'!G5334="Blank","",'Data Transfer Inputs'!G5334)</f>
        <v/>
      </c>
      <c r="W408" s="606" t="str">
        <f>IF('Data Transfer Inputs'!G5373="Blank","",'Data Transfer Inputs'!G5373)</f>
        <v/>
      </c>
    </row>
    <row r="409" spans="1:43" x14ac:dyDescent="0.2">
      <c r="A409" s="622" cm="1">
        <f t="array" ref="A409">IF(SUMPRODUCT(--(D409:W409&lt;&gt;""))&gt;0,1,0)</f>
        <v>0</v>
      </c>
      <c r="B409" s="913"/>
      <c r="C409" s="990" t="s">
        <v>251</v>
      </c>
      <c r="D409" s="46" t="str">
        <f>IF('Data Transfer Inputs'!G4633="Blank","",'Data Transfer Inputs'!G4633)</f>
        <v/>
      </c>
      <c r="E409" s="46" t="str">
        <f>IF('Data Transfer Inputs'!G4672="Blank","",'Data Transfer Inputs'!G4672)</f>
        <v/>
      </c>
      <c r="F409" s="46" t="str">
        <f>IF('Data Transfer Inputs'!G4711="Blank","",'Data Transfer Inputs'!G4711)</f>
        <v/>
      </c>
      <c r="G409" s="46" t="str">
        <f>IF('Data Transfer Inputs'!G4750="Blank","",'Data Transfer Inputs'!G4750)</f>
        <v/>
      </c>
      <c r="H409" s="46" t="str">
        <f>IF('Data Transfer Inputs'!G4789="Blank","",'Data Transfer Inputs'!G4789)</f>
        <v/>
      </c>
      <c r="I409" s="46" t="str">
        <f>IF('Data Transfer Inputs'!G4828="Blank","",'Data Transfer Inputs'!G4828)</f>
        <v/>
      </c>
      <c r="J409" s="46" t="str">
        <f>IF('Data Transfer Inputs'!G4867="Blank","",'Data Transfer Inputs'!G4867)</f>
        <v/>
      </c>
      <c r="K409" s="46" t="str">
        <f>IF('Data Transfer Inputs'!G4906="Blank","",'Data Transfer Inputs'!G4906)</f>
        <v/>
      </c>
      <c r="L409" s="46" t="str">
        <f>IF('Data Transfer Inputs'!G4945="Blank","",'Data Transfer Inputs'!G4945)</f>
        <v/>
      </c>
      <c r="M409" s="46" t="str">
        <f>IF('Data Transfer Inputs'!G4984="Blank","",'Data Transfer Inputs'!G4984)</f>
        <v/>
      </c>
      <c r="N409" s="46" t="str">
        <f>IF('Data Transfer Inputs'!G5023="Blank","",'Data Transfer Inputs'!G5023)</f>
        <v/>
      </c>
      <c r="O409" s="46" t="str">
        <f>IF('Data Transfer Inputs'!G5062="Blank","",'Data Transfer Inputs'!G5062)</f>
        <v/>
      </c>
      <c r="P409" s="46" t="str">
        <f>IF('Data Transfer Inputs'!G5101="Blank","",'Data Transfer Inputs'!G5101)</f>
        <v/>
      </c>
      <c r="Q409" s="46" t="str">
        <f>IF('Data Transfer Inputs'!G5140="Blank","",'Data Transfer Inputs'!G5140)</f>
        <v/>
      </c>
      <c r="R409" s="46" t="str">
        <f>IF('Data Transfer Inputs'!G5179="Blank","",'Data Transfer Inputs'!G5179)</f>
        <v/>
      </c>
      <c r="S409" s="46" t="str">
        <f>IF('Data Transfer Inputs'!G5218="Blank","",'Data Transfer Inputs'!G5218)</f>
        <v/>
      </c>
      <c r="T409" s="46" t="str">
        <f>IF('Data Transfer Inputs'!G5257="Blank","",'Data Transfer Inputs'!G5257)</f>
        <v/>
      </c>
      <c r="U409" s="46" t="str">
        <f>IF('Data Transfer Inputs'!G5296="Blank","",'Data Transfer Inputs'!G5296)</f>
        <v/>
      </c>
      <c r="V409" s="46" t="str">
        <f>IF('Data Transfer Inputs'!G5335="Blank","",'Data Transfer Inputs'!G5335)</f>
        <v/>
      </c>
      <c r="W409" s="46" t="str">
        <f>IF('Data Transfer Inputs'!G5374="Blank","",'Data Transfer Inputs'!G5374)</f>
        <v/>
      </c>
    </row>
    <row r="410" spans="1:43" x14ac:dyDescent="0.2">
      <c r="A410" s="622" cm="1">
        <f t="array" ref="A410">IF(SUMPRODUCT(--(D410:W410&lt;&gt;""))&gt;0,1,0)</f>
        <v>0</v>
      </c>
      <c r="B410" s="913"/>
      <c r="C410" s="1053" t="s">
        <v>252</v>
      </c>
      <c r="D410" s="47" t="str">
        <f>IF('Data Transfer Inputs'!G4634="Blank","",'Data Transfer Inputs'!G4634)</f>
        <v/>
      </c>
      <c r="E410" s="47" t="str">
        <f>IF('Data Transfer Inputs'!G4673="Blank","",'Data Transfer Inputs'!G4673)</f>
        <v/>
      </c>
      <c r="F410" s="47" t="str">
        <f>IF('Data Transfer Inputs'!G4712="Blank","",'Data Transfer Inputs'!G4712)</f>
        <v/>
      </c>
      <c r="G410" s="47" t="str">
        <f>IF('Data Transfer Inputs'!G4751="Blank","",'Data Transfer Inputs'!G4751)</f>
        <v/>
      </c>
      <c r="H410" s="47" t="str">
        <f>IF('Data Transfer Inputs'!G4790="Blank","",'Data Transfer Inputs'!G4790)</f>
        <v/>
      </c>
      <c r="I410" s="47" t="str">
        <f>IF('Data Transfer Inputs'!G4829="Blank","",'Data Transfer Inputs'!G4829)</f>
        <v/>
      </c>
      <c r="J410" s="47" t="str">
        <f>IF('Data Transfer Inputs'!G4868="Blank","",'Data Transfer Inputs'!G4868)</f>
        <v/>
      </c>
      <c r="K410" s="47" t="str">
        <f>IF('Data Transfer Inputs'!G4907="Blank","",'Data Transfer Inputs'!G4907)</f>
        <v/>
      </c>
      <c r="L410" s="47" t="str">
        <f>IF('Data Transfer Inputs'!G4946="Blank","",'Data Transfer Inputs'!G4946)</f>
        <v/>
      </c>
      <c r="M410" s="47" t="str">
        <f>IF('Data Transfer Inputs'!G4985="Blank","",'Data Transfer Inputs'!G4985)</f>
        <v/>
      </c>
      <c r="N410" s="47" t="str">
        <f>IF('Data Transfer Inputs'!G5024="Blank","",'Data Transfer Inputs'!G5024)</f>
        <v/>
      </c>
      <c r="O410" s="47" t="str">
        <f>IF('Data Transfer Inputs'!G5063="Blank","",'Data Transfer Inputs'!G5063)</f>
        <v/>
      </c>
      <c r="P410" s="47" t="str">
        <f>IF('Data Transfer Inputs'!G5102="Blank","",'Data Transfer Inputs'!G5102)</f>
        <v/>
      </c>
      <c r="Q410" s="47" t="str">
        <f>IF('Data Transfer Inputs'!G5141="Blank","",'Data Transfer Inputs'!G5141)</f>
        <v/>
      </c>
      <c r="R410" s="47" t="str">
        <f>IF('Data Transfer Inputs'!G5180="Blank","",'Data Transfer Inputs'!G5180)</f>
        <v/>
      </c>
      <c r="S410" s="47" t="str">
        <f>IF('Data Transfer Inputs'!G5219="Blank","",'Data Transfer Inputs'!G5219)</f>
        <v/>
      </c>
      <c r="T410" s="47" t="str">
        <f>IF('Data Transfer Inputs'!G5258="Blank","",'Data Transfer Inputs'!G5258)</f>
        <v/>
      </c>
      <c r="U410" s="47" t="str">
        <f>IF('Data Transfer Inputs'!G5297="Blank","",'Data Transfer Inputs'!G5297)</f>
        <v/>
      </c>
      <c r="V410" s="47" t="str">
        <f>IF('Data Transfer Inputs'!G5336="Blank","",'Data Transfer Inputs'!G5336)</f>
        <v/>
      </c>
      <c r="W410" s="47" t="str">
        <f>IF('Data Transfer Inputs'!G5375="Blank","",'Data Transfer Inputs'!G5375)</f>
        <v/>
      </c>
    </row>
    <row r="411" spans="1:43" x14ac:dyDescent="0.2">
      <c r="A411" s="622" cm="1">
        <f t="array" ref="A411">IF(SUMPRODUCT(--(D411:W411&lt;&gt;""))&gt;0,1,0)</f>
        <v>0</v>
      </c>
      <c r="B411" s="913"/>
      <c r="C411" s="990" t="str">
        <f>IF($I$5="PRD","# of SN Beds",IF($I$5="PUD","# of SN Units",IF($I$5="PRM","# of SN Beds",IF($I$5="PUM","# of SN Units","Fill in cell o11"))))</f>
        <v>Fill in cell o11</v>
      </c>
      <c r="D411" s="43" t="str">
        <f>IF('Data Transfer Inputs'!G4635="Blank","",'Data Transfer Inputs'!G4635)</f>
        <v/>
      </c>
      <c r="E411" s="43" t="str">
        <f>IF('Data Transfer Inputs'!G4674="Blank","",'Data Transfer Inputs'!G4674)</f>
        <v/>
      </c>
      <c r="F411" s="43" t="str">
        <f>IF('Data Transfer Inputs'!G4713="Blank","",'Data Transfer Inputs'!G4713)</f>
        <v/>
      </c>
      <c r="G411" s="43" t="str">
        <f>IF('Data Transfer Inputs'!G4752="Blank","",'Data Transfer Inputs'!G4752)</f>
        <v/>
      </c>
      <c r="H411" s="43" t="str">
        <f>IF('Data Transfer Inputs'!G4791="Blank","",'Data Transfer Inputs'!G4791)</f>
        <v/>
      </c>
      <c r="I411" s="43" t="str">
        <f>IF('Data Transfer Inputs'!G4830="Blank","",'Data Transfer Inputs'!G4830)</f>
        <v/>
      </c>
      <c r="J411" s="43" t="str">
        <f>IF('Data Transfer Inputs'!G4869="Blank","",'Data Transfer Inputs'!G4869)</f>
        <v/>
      </c>
      <c r="K411" s="43" t="str">
        <f>IF('Data Transfer Inputs'!G4908="Blank","",'Data Transfer Inputs'!G4908)</f>
        <v/>
      </c>
      <c r="L411" s="43" t="str">
        <f>IF('Data Transfer Inputs'!G4947="Blank","",'Data Transfer Inputs'!G4947)</f>
        <v/>
      </c>
      <c r="M411" s="43" t="str">
        <f>IF('Data Transfer Inputs'!G4986="Blank","",'Data Transfer Inputs'!G4986)</f>
        <v/>
      </c>
      <c r="N411" s="43" t="str">
        <f>IF('Data Transfer Inputs'!G5025="Blank","",'Data Transfer Inputs'!G5025)</f>
        <v/>
      </c>
      <c r="O411" s="43" t="str">
        <f>IF('Data Transfer Inputs'!G5064="Blank","",'Data Transfer Inputs'!G5064)</f>
        <v/>
      </c>
      <c r="P411" s="43" t="str">
        <f>IF('Data Transfer Inputs'!G5103="Blank","",'Data Transfer Inputs'!G5103)</f>
        <v/>
      </c>
      <c r="Q411" s="43" t="str">
        <f>IF('Data Transfer Inputs'!G5142="Blank","",'Data Transfer Inputs'!G5142)</f>
        <v/>
      </c>
      <c r="R411" s="43" t="str">
        <f>IF('Data Transfer Inputs'!G5181="Blank","",'Data Transfer Inputs'!G5181)</f>
        <v/>
      </c>
      <c r="S411" s="43" t="str">
        <f>IF('Data Transfer Inputs'!G5220="Blank","",'Data Transfer Inputs'!G5220)</f>
        <v/>
      </c>
      <c r="T411" s="43" t="str">
        <f>IF('Data Transfer Inputs'!G5259="Blank","",'Data Transfer Inputs'!G5259)</f>
        <v/>
      </c>
      <c r="U411" s="43" t="str">
        <f>IF('Data Transfer Inputs'!G5298="Blank","",'Data Transfer Inputs'!G5298)</f>
        <v/>
      </c>
      <c r="V411" s="43" t="str">
        <f>IF('Data Transfer Inputs'!G5337="Blank","",'Data Transfer Inputs'!G5337)</f>
        <v/>
      </c>
      <c r="W411" s="43" t="str">
        <f>IF('Data Transfer Inputs'!G5376="Blank","",'Data Transfer Inputs'!G5376)</f>
        <v/>
      </c>
      <c r="Y411" s="21"/>
    </row>
    <row r="412" spans="1:43" x14ac:dyDescent="0.2">
      <c r="A412" s="622" cm="1">
        <f t="array" ref="A412">IF(SUMPRODUCT(--(D412:W412&lt;&gt;""))&gt;0,1,0)</f>
        <v>0</v>
      </c>
      <c r="B412" s="913"/>
      <c r="C412" s="990" t="str">
        <f>IF($I$5="PRD","# of AL Beds",IF($I$5="PUD","# of AL Units",IF($I$5="PRM","# of AL Beds",IF($I$5="PUM","# of AL Units","Fill in cell o11"))))</f>
        <v>Fill in cell o11</v>
      </c>
      <c r="D412" s="42" t="str">
        <f>IF('Data Transfer Inputs'!G4636="Blank","",'Data Transfer Inputs'!G4636)</f>
        <v/>
      </c>
      <c r="E412" s="42" t="str">
        <f>IF('Data Transfer Inputs'!G4675="Blank","",'Data Transfer Inputs'!G4675)</f>
        <v/>
      </c>
      <c r="F412" s="42" t="str">
        <f>IF('Data Transfer Inputs'!G4714="Blank","",'Data Transfer Inputs'!G4714)</f>
        <v/>
      </c>
      <c r="G412" s="42" t="str">
        <f>IF('Data Transfer Inputs'!G4753="Blank","",'Data Transfer Inputs'!G4753)</f>
        <v/>
      </c>
      <c r="H412" s="42" t="str">
        <f>IF('Data Transfer Inputs'!G4792="Blank","",'Data Transfer Inputs'!G4792)</f>
        <v/>
      </c>
      <c r="I412" s="42" t="str">
        <f>IF('Data Transfer Inputs'!G4831="Blank","",'Data Transfer Inputs'!G4831)</f>
        <v/>
      </c>
      <c r="J412" s="42" t="str">
        <f>IF('Data Transfer Inputs'!G4870="Blank","",'Data Transfer Inputs'!G4870)</f>
        <v/>
      </c>
      <c r="K412" s="42" t="str">
        <f>IF('Data Transfer Inputs'!G4909="Blank","",'Data Transfer Inputs'!G4909)</f>
        <v/>
      </c>
      <c r="L412" s="42" t="str">
        <f>IF('Data Transfer Inputs'!G4948="Blank","",'Data Transfer Inputs'!G4948)</f>
        <v/>
      </c>
      <c r="M412" s="42" t="str">
        <f>IF('Data Transfer Inputs'!G4987="Blank","",'Data Transfer Inputs'!G4987)</f>
        <v/>
      </c>
      <c r="N412" s="42" t="str">
        <f>IF('Data Transfer Inputs'!G5026="Blank","",'Data Transfer Inputs'!G5026)</f>
        <v/>
      </c>
      <c r="O412" s="42" t="str">
        <f>IF('Data Transfer Inputs'!G5065="Blank","",'Data Transfer Inputs'!G5065)</f>
        <v/>
      </c>
      <c r="P412" s="42" t="str">
        <f>IF('Data Transfer Inputs'!G5104="Blank","",'Data Transfer Inputs'!G5104)</f>
        <v/>
      </c>
      <c r="Q412" s="42" t="str">
        <f>IF('Data Transfer Inputs'!G5143="Blank","",'Data Transfer Inputs'!G5143)</f>
        <v/>
      </c>
      <c r="R412" s="42" t="str">
        <f>IF('Data Transfer Inputs'!G5182="Blank","",'Data Transfer Inputs'!G5182)</f>
        <v/>
      </c>
      <c r="S412" s="42" t="str">
        <f>IF('Data Transfer Inputs'!G5221="Blank","",'Data Transfer Inputs'!G5221)</f>
        <v/>
      </c>
      <c r="T412" s="42" t="str">
        <f>IF('Data Transfer Inputs'!G5260="Blank","",'Data Transfer Inputs'!G5260)</f>
        <v/>
      </c>
      <c r="U412" s="42" t="str">
        <f>IF('Data Transfer Inputs'!G5299="Blank","",'Data Transfer Inputs'!G5299)</f>
        <v/>
      </c>
      <c r="V412" s="42" t="str">
        <f>IF('Data Transfer Inputs'!G5338="Blank","",'Data Transfer Inputs'!G5338)</f>
        <v/>
      </c>
      <c r="W412" s="42" t="str">
        <f>IF('Data Transfer Inputs'!G5377="Blank","",'Data Transfer Inputs'!G5377)</f>
        <v/>
      </c>
      <c r="Y412" s="21"/>
    </row>
    <row r="413" spans="1:43" x14ac:dyDescent="0.2">
      <c r="A413" s="622" cm="1">
        <f t="array" ref="A413">IF(SUMPRODUCT(--(D413:W413&lt;&gt;""))&gt;0,1,0)</f>
        <v>0</v>
      </c>
      <c r="B413" s="913"/>
      <c r="C413" s="1054" t="str">
        <f>IF($I$5="PRD","# of MC Beds",IF($I$5="PUD","# of MC Units",IF($I$5="PRM","# of MC Beds",IF($I$5="PUM","# of MC Units","Fill in cell o11"))))</f>
        <v>Fill in cell o11</v>
      </c>
      <c r="D413" s="42" t="str">
        <f>IF('Data Transfer Inputs'!G4637="Blank","",'Data Transfer Inputs'!G4637)</f>
        <v/>
      </c>
      <c r="E413" s="42" t="str">
        <f>IF('Data Transfer Inputs'!G4676="Blank","",'Data Transfer Inputs'!G4676)</f>
        <v/>
      </c>
      <c r="F413" s="42" t="str">
        <f>IF('Data Transfer Inputs'!G4715="Blank","",'Data Transfer Inputs'!G4715)</f>
        <v/>
      </c>
      <c r="G413" s="42" t="str">
        <f>IF('Data Transfer Inputs'!G4754="Blank","",'Data Transfer Inputs'!G4754)</f>
        <v/>
      </c>
      <c r="H413" s="42" t="str">
        <f>IF('Data Transfer Inputs'!G4793="Blank","",'Data Transfer Inputs'!G4793)</f>
        <v/>
      </c>
      <c r="I413" s="42" t="str">
        <f>IF('Data Transfer Inputs'!G4832="Blank","",'Data Transfer Inputs'!G4832)</f>
        <v/>
      </c>
      <c r="J413" s="42" t="str">
        <f>IF('Data Transfer Inputs'!G4871="Blank","",'Data Transfer Inputs'!G4871)</f>
        <v/>
      </c>
      <c r="K413" s="42" t="str">
        <f>IF('Data Transfer Inputs'!G4910="Blank","",'Data Transfer Inputs'!G4910)</f>
        <v/>
      </c>
      <c r="L413" s="42" t="str">
        <f>IF('Data Transfer Inputs'!G4949="Blank","",'Data Transfer Inputs'!G4949)</f>
        <v/>
      </c>
      <c r="M413" s="42" t="str">
        <f>IF('Data Transfer Inputs'!G4988="Blank","",'Data Transfer Inputs'!G4988)</f>
        <v/>
      </c>
      <c r="N413" s="42" t="str">
        <f>IF('Data Transfer Inputs'!G5027="Blank","",'Data Transfer Inputs'!G5027)</f>
        <v/>
      </c>
      <c r="O413" s="42" t="str">
        <f>IF('Data Transfer Inputs'!G5066="Blank","",'Data Transfer Inputs'!G5066)</f>
        <v/>
      </c>
      <c r="P413" s="42" t="str">
        <f>IF('Data Transfer Inputs'!G5105="Blank","",'Data Transfer Inputs'!G5105)</f>
        <v/>
      </c>
      <c r="Q413" s="42" t="str">
        <f>IF('Data Transfer Inputs'!G5144="Blank","",'Data Transfer Inputs'!G5144)</f>
        <v/>
      </c>
      <c r="R413" s="42" t="str">
        <f>IF('Data Transfer Inputs'!G5183="Blank","",'Data Transfer Inputs'!G5183)</f>
        <v/>
      </c>
      <c r="S413" s="42" t="str">
        <f>IF('Data Transfer Inputs'!G5222="Blank","",'Data Transfer Inputs'!G5222)</f>
        <v/>
      </c>
      <c r="T413" s="42" t="str">
        <f>IF('Data Transfer Inputs'!G5261="Blank","",'Data Transfer Inputs'!G5261)</f>
        <v/>
      </c>
      <c r="U413" s="42" t="str">
        <f>IF('Data Transfer Inputs'!G5300="Blank","",'Data Transfer Inputs'!G5300)</f>
        <v/>
      </c>
      <c r="V413" s="42" t="str">
        <f>IF('Data Transfer Inputs'!G5339="Blank","",'Data Transfer Inputs'!G5339)</f>
        <v/>
      </c>
      <c r="W413" s="42" t="str">
        <f>IF('Data Transfer Inputs'!G5378="Blank","",'Data Transfer Inputs'!G5378)</f>
        <v/>
      </c>
      <c r="Y413" s="21"/>
    </row>
    <row r="414" spans="1:43" x14ac:dyDescent="0.2">
      <c r="A414" s="622" cm="1">
        <f t="array" ref="A414">IF(SUMPRODUCT(--(D414:W414&lt;&gt;""))&gt;0,1,0)</f>
        <v>0</v>
      </c>
      <c r="B414" s="913"/>
      <c r="C414" s="990" t="str">
        <f>IF($I$5="PRD","# of IL Beds",IF($I$5="PUD","# of IL Units",IF($I$5="PRM","# of IL Beds",IF($I$5="PUM","# of IL Units","Fill in cell o11"))))</f>
        <v>Fill in cell o11</v>
      </c>
      <c r="D414" s="42" t="str">
        <f>IF('Data Transfer Inputs'!G4638="Blank","",'Data Transfer Inputs'!G4638)</f>
        <v/>
      </c>
      <c r="E414" s="42" t="str">
        <f>IF('Data Transfer Inputs'!G4677="Blank","",'Data Transfer Inputs'!G4677)</f>
        <v/>
      </c>
      <c r="F414" s="42" t="str">
        <f>IF('Data Transfer Inputs'!G4716="Blank","",'Data Transfer Inputs'!G4716)</f>
        <v/>
      </c>
      <c r="G414" s="42" t="str">
        <f>IF('Data Transfer Inputs'!G4755="Blank","",'Data Transfer Inputs'!G4755)</f>
        <v/>
      </c>
      <c r="H414" s="42" t="str">
        <f>IF('Data Transfer Inputs'!G4794="Blank","",'Data Transfer Inputs'!G4794)</f>
        <v/>
      </c>
      <c r="I414" s="42" t="str">
        <f>IF('Data Transfer Inputs'!G4833="Blank","",'Data Transfer Inputs'!G4833)</f>
        <v/>
      </c>
      <c r="J414" s="42" t="str">
        <f>IF('Data Transfer Inputs'!G4872="Blank","",'Data Transfer Inputs'!G4872)</f>
        <v/>
      </c>
      <c r="K414" s="42" t="str">
        <f>IF('Data Transfer Inputs'!G4911="Blank","",'Data Transfer Inputs'!G4911)</f>
        <v/>
      </c>
      <c r="L414" s="42" t="str">
        <f>IF('Data Transfer Inputs'!G4950="Blank","",'Data Transfer Inputs'!G4950)</f>
        <v/>
      </c>
      <c r="M414" s="42" t="str">
        <f>IF('Data Transfer Inputs'!G4989="Blank","",'Data Transfer Inputs'!G4989)</f>
        <v/>
      </c>
      <c r="N414" s="42" t="str">
        <f>IF('Data Transfer Inputs'!G5028="Blank","",'Data Transfer Inputs'!G5028)</f>
        <v/>
      </c>
      <c r="O414" s="42" t="str">
        <f>IF('Data Transfer Inputs'!G5067="Blank","",'Data Transfer Inputs'!G5067)</f>
        <v/>
      </c>
      <c r="P414" s="42" t="str">
        <f>IF('Data Transfer Inputs'!G5106="Blank","",'Data Transfer Inputs'!G5106)</f>
        <v/>
      </c>
      <c r="Q414" s="42" t="str">
        <f>IF('Data Transfer Inputs'!G5145="Blank","",'Data Transfer Inputs'!G5145)</f>
        <v/>
      </c>
      <c r="R414" s="42" t="str">
        <f>IF('Data Transfer Inputs'!G5184="Blank","",'Data Transfer Inputs'!G5184)</f>
        <v/>
      </c>
      <c r="S414" s="42" t="str">
        <f>IF('Data Transfer Inputs'!G5223="Blank","",'Data Transfer Inputs'!G5223)</f>
        <v/>
      </c>
      <c r="T414" s="42" t="str">
        <f>IF('Data Transfer Inputs'!G5262="Blank","",'Data Transfer Inputs'!G5262)</f>
        <v/>
      </c>
      <c r="U414" s="42" t="str">
        <f>IF('Data Transfer Inputs'!G5301="Blank","",'Data Transfer Inputs'!G5301)</f>
        <v/>
      </c>
      <c r="V414" s="42" t="str">
        <f>IF('Data Transfer Inputs'!G5340="Blank","",'Data Transfer Inputs'!G5340)</f>
        <v/>
      </c>
      <c r="W414" s="42" t="str">
        <f>IF('Data Transfer Inputs'!G5379="Blank","",'Data Transfer Inputs'!G5379)</f>
        <v/>
      </c>
      <c r="Y414" s="612"/>
    </row>
    <row r="415" spans="1:43" x14ac:dyDescent="0.2">
      <c r="A415" s="622">
        <v>1</v>
      </c>
      <c r="B415" s="913"/>
      <c r="C415" s="961" t="str">
        <f>IF($I$5="PRD","Total Beds",IF($I$5="PUD","Total Beds",IF($I$5="PRM","Total Units",IF($I$5="PUM","Total Units","Fill in cell o11"))))</f>
        <v>Fill in cell o11</v>
      </c>
      <c r="D415" s="1058">
        <f>SUM(D411:D414)</f>
        <v>0</v>
      </c>
      <c r="E415" s="1058">
        <f>SUM(E411:E414)</f>
        <v>0</v>
      </c>
      <c r="F415" s="1058">
        <f t="shared" ref="F415:W415" si="30">SUM(F411:F414)</f>
        <v>0</v>
      </c>
      <c r="G415" s="1058">
        <f t="shared" si="30"/>
        <v>0</v>
      </c>
      <c r="H415" s="1058">
        <f t="shared" si="30"/>
        <v>0</v>
      </c>
      <c r="I415" s="1058">
        <f t="shared" si="30"/>
        <v>0</v>
      </c>
      <c r="J415" s="1058">
        <f t="shared" si="30"/>
        <v>0</v>
      </c>
      <c r="K415" s="1058">
        <f t="shared" si="30"/>
        <v>0</v>
      </c>
      <c r="L415" s="1058">
        <f t="shared" si="30"/>
        <v>0</v>
      </c>
      <c r="M415" s="1058">
        <f t="shared" si="30"/>
        <v>0</v>
      </c>
      <c r="N415" s="1058">
        <f t="shared" si="30"/>
        <v>0</v>
      </c>
      <c r="O415" s="1058">
        <f t="shared" si="30"/>
        <v>0</v>
      </c>
      <c r="P415" s="1058">
        <f t="shared" si="30"/>
        <v>0</v>
      </c>
      <c r="Q415" s="1058">
        <f t="shared" si="30"/>
        <v>0</v>
      </c>
      <c r="R415" s="1058">
        <f t="shared" si="30"/>
        <v>0</v>
      </c>
      <c r="S415" s="1058">
        <f t="shared" si="30"/>
        <v>0</v>
      </c>
      <c r="T415" s="1058">
        <f t="shared" si="30"/>
        <v>0</v>
      </c>
      <c r="U415" s="1058">
        <f t="shared" si="30"/>
        <v>0</v>
      </c>
      <c r="V415" s="1058">
        <f t="shared" si="30"/>
        <v>0</v>
      </c>
      <c r="W415" s="1058">
        <f t="shared" si="30"/>
        <v>0</v>
      </c>
      <c r="Y415" s="612"/>
    </row>
    <row r="416" spans="1:43" x14ac:dyDescent="0.2">
      <c r="A416" s="622" cm="1">
        <f t="array" ref="A416">IF(SUMPRODUCT(--(D416:W416&lt;&gt;""))&gt;0,1,0)</f>
        <v>0</v>
      </c>
      <c r="B416" s="913"/>
      <c r="C416" s="1003" t="s">
        <v>7613</v>
      </c>
      <c r="D416" s="616" t="str">
        <f>IF('Data Transfer Inputs'!G4639="Blank","",'Data Transfer Inputs'!G4639)</f>
        <v/>
      </c>
      <c r="E416" s="616" t="str">
        <f>IF('Data Transfer Inputs'!G4678="Blank","",'Data Transfer Inputs'!G4678)</f>
        <v/>
      </c>
      <c r="F416" s="616" t="str">
        <f>IF('Data Transfer Inputs'!G4717="Blank","",'Data Transfer Inputs'!G4717)</f>
        <v/>
      </c>
      <c r="G416" s="616" t="str">
        <f>IF('Data Transfer Inputs'!G4756="Blank","",'Data Transfer Inputs'!G4756)</f>
        <v/>
      </c>
      <c r="H416" s="616" t="str">
        <f>IF('Data Transfer Inputs'!G4795="Blank","",'Data Transfer Inputs'!G4795)</f>
        <v/>
      </c>
      <c r="I416" s="616" t="str">
        <f>IF('Data Transfer Inputs'!G4834="Blank","",'Data Transfer Inputs'!G4834)</f>
        <v/>
      </c>
      <c r="J416" s="616" t="str">
        <f>IF('Data Transfer Inputs'!G4873="Blank","",'Data Transfer Inputs'!G4873)</f>
        <v/>
      </c>
      <c r="K416" s="616" t="str">
        <f>IF('Data Transfer Inputs'!G4912="Blank","",'Data Transfer Inputs'!G4912)</f>
        <v/>
      </c>
      <c r="L416" s="616" t="str">
        <f>IF('Data Transfer Inputs'!G4951="Blank","",'Data Transfer Inputs'!G4951)</f>
        <v/>
      </c>
      <c r="M416" s="616" t="str">
        <f>IF('Data Transfer Inputs'!G4990="Blank","",'Data Transfer Inputs'!G4990)</f>
        <v/>
      </c>
      <c r="N416" s="616" t="str">
        <f>IF('Data Transfer Inputs'!G5029="Blank","",'Data Transfer Inputs'!G5029)</f>
        <v/>
      </c>
      <c r="O416" s="616" t="str">
        <f>IF('Data Transfer Inputs'!G5068="Blank","",'Data Transfer Inputs'!G5068)</f>
        <v/>
      </c>
      <c r="P416" s="616" t="str">
        <f>IF('Data Transfer Inputs'!G5107="Blank","",'Data Transfer Inputs'!G5107)</f>
        <v/>
      </c>
      <c r="Q416" s="616" t="str">
        <f>IF('Data Transfer Inputs'!G5146="Blank","",'Data Transfer Inputs'!G5146)</f>
        <v/>
      </c>
      <c r="R416" s="616" t="str">
        <f>IF('Data Transfer Inputs'!G5185="Blank","",'Data Transfer Inputs'!G5185)</f>
        <v/>
      </c>
      <c r="S416" s="616" t="str">
        <f>IF('Data Transfer Inputs'!G5224="Blank","",'Data Transfer Inputs'!G5224)</f>
        <v/>
      </c>
      <c r="T416" s="616" t="str">
        <f>IF('Data Transfer Inputs'!G5263="Blank","",'Data Transfer Inputs'!G5263)</f>
        <v/>
      </c>
      <c r="U416" s="616" t="str">
        <f>IF('Data Transfer Inputs'!G5302="Blank","",'Data Transfer Inputs'!G5302)</f>
        <v/>
      </c>
      <c r="V416" s="616" t="str">
        <f>IF('Data Transfer Inputs'!G5341="Blank","",'Data Transfer Inputs'!G5341)</f>
        <v/>
      </c>
      <c r="W416" s="616" t="str">
        <f>IF('Data Transfer Inputs'!G5380="Blank","",'Data Transfer Inputs'!G5380)</f>
        <v/>
      </c>
    </row>
    <row r="417" spans="1:23" x14ac:dyDescent="0.2">
      <c r="A417" s="622" cm="1">
        <f t="array" ref="A417">IF(SUMPRODUCT(--(D417:W417&lt;&gt;""))&gt;0,1,0)</f>
        <v>0</v>
      </c>
      <c r="B417" s="913"/>
      <c r="C417" s="990" t="s">
        <v>211</v>
      </c>
      <c r="D417" s="46" t="str">
        <f>IF('Data Transfer Inputs'!G4640="Blank","",'Data Transfer Inputs'!G4640)</f>
        <v/>
      </c>
      <c r="E417" s="46" t="str">
        <f>IF('Data Transfer Inputs'!G4679="Blank","",'Data Transfer Inputs'!G4679)</f>
        <v/>
      </c>
      <c r="F417" s="46" t="str">
        <f>IF('Data Transfer Inputs'!G4718="Blank","",'Data Transfer Inputs'!G4718)</f>
        <v/>
      </c>
      <c r="G417" s="46" t="str">
        <f>IF('Data Transfer Inputs'!G4757="Blank","",'Data Transfer Inputs'!G4757)</f>
        <v/>
      </c>
      <c r="H417" s="46" t="str">
        <f>IF('Data Transfer Inputs'!G4796="Blank","",'Data Transfer Inputs'!G4796)</f>
        <v/>
      </c>
      <c r="I417" s="46" t="str">
        <f>IF('Data Transfer Inputs'!G4835="Blank","",'Data Transfer Inputs'!G4835)</f>
        <v/>
      </c>
      <c r="J417" s="46" t="str">
        <f>IF('Data Transfer Inputs'!G4874="Blank","",'Data Transfer Inputs'!G4874)</f>
        <v/>
      </c>
      <c r="K417" s="46" t="str">
        <f>IF('Data Transfer Inputs'!G4913="Blank","",'Data Transfer Inputs'!G4913)</f>
        <v/>
      </c>
      <c r="L417" s="46" t="str">
        <f>IF('Data Transfer Inputs'!G4952="Blank","",'Data Transfer Inputs'!G4952)</f>
        <v/>
      </c>
      <c r="M417" s="46" t="str">
        <f>IF('Data Transfer Inputs'!G4991="Blank","",'Data Transfer Inputs'!G4991)</f>
        <v/>
      </c>
      <c r="N417" s="46" t="str">
        <f>IF('Data Transfer Inputs'!G5030="Blank","",'Data Transfer Inputs'!G5030)</f>
        <v/>
      </c>
      <c r="O417" s="46" t="str">
        <f>IF('Data Transfer Inputs'!G5069="Blank","",'Data Transfer Inputs'!G5069)</f>
        <v/>
      </c>
      <c r="P417" s="46" t="str">
        <f>IF('Data Transfer Inputs'!G5108="Blank","",'Data Transfer Inputs'!G5108)</f>
        <v/>
      </c>
      <c r="Q417" s="46" t="str">
        <f>IF('Data Transfer Inputs'!G5147="Blank","",'Data Transfer Inputs'!G5147)</f>
        <v/>
      </c>
      <c r="R417" s="46" t="str">
        <f>IF('Data Transfer Inputs'!G5186="Blank","",'Data Transfer Inputs'!G5186)</f>
        <v/>
      </c>
      <c r="S417" s="46" t="str">
        <f>IF('Data Transfer Inputs'!G5225="Blank","",'Data Transfer Inputs'!G5225)</f>
        <v/>
      </c>
      <c r="T417" s="46" t="str">
        <f>IF('Data Transfer Inputs'!G5264="Blank","",'Data Transfer Inputs'!G5264)</f>
        <v/>
      </c>
      <c r="U417" s="46" t="str">
        <f>IF('Data Transfer Inputs'!G5303="Blank","",'Data Transfer Inputs'!G5303)</f>
        <v/>
      </c>
      <c r="V417" s="46" t="str">
        <f>IF('Data Transfer Inputs'!G5342="Blank","",'Data Transfer Inputs'!G5342)</f>
        <v/>
      </c>
      <c r="W417" s="46" t="str">
        <f>IF('Data Transfer Inputs'!G5381="Blank","",'Data Transfer Inputs'!G5381)</f>
        <v/>
      </c>
    </row>
    <row r="418" spans="1:23" x14ac:dyDescent="0.2">
      <c r="A418" s="622" cm="1">
        <f t="array" ref="A418">IF(SUMPRODUCT(--(D418:W418&lt;&gt;""))&gt;0,1,0)</f>
        <v>0</v>
      </c>
      <c r="B418" s="913"/>
      <c r="C418" s="1054" t="s">
        <v>212</v>
      </c>
      <c r="D418" s="46" t="str">
        <f>IF('Data Transfer Inputs'!G4641="Blank","",'Data Transfer Inputs'!G4641)</f>
        <v/>
      </c>
      <c r="E418" s="46" t="str">
        <f>IF('Data Transfer Inputs'!G4680="Blank","",'Data Transfer Inputs'!G4680)</f>
        <v/>
      </c>
      <c r="F418" s="46" t="str">
        <f>IF('Data Transfer Inputs'!G4719="Blank","",'Data Transfer Inputs'!G4719)</f>
        <v/>
      </c>
      <c r="G418" s="46" t="str">
        <f>IF('Data Transfer Inputs'!G4758="Blank","",'Data Transfer Inputs'!G4758)</f>
        <v/>
      </c>
      <c r="H418" s="46" t="str">
        <f>IF('Data Transfer Inputs'!G4797="Blank","",'Data Transfer Inputs'!G4797)</f>
        <v/>
      </c>
      <c r="I418" s="46" t="str">
        <f>IF('Data Transfer Inputs'!G4836="Blank","",'Data Transfer Inputs'!G4836)</f>
        <v/>
      </c>
      <c r="J418" s="46" t="str">
        <f>IF('Data Transfer Inputs'!G4875="Blank","",'Data Transfer Inputs'!G4875)</f>
        <v/>
      </c>
      <c r="K418" s="46" t="str">
        <f>IF('Data Transfer Inputs'!G4914="Blank","",'Data Transfer Inputs'!G4914)</f>
        <v/>
      </c>
      <c r="L418" s="46" t="str">
        <f>IF('Data Transfer Inputs'!G4953="Blank","",'Data Transfer Inputs'!G4953)</f>
        <v/>
      </c>
      <c r="M418" s="46" t="str">
        <f>IF('Data Transfer Inputs'!G4992="Blank","",'Data Transfer Inputs'!G4992)</f>
        <v/>
      </c>
      <c r="N418" s="46" t="str">
        <f>IF('Data Transfer Inputs'!G5031="Blank","",'Data Transfer Inputs'!G5031)</f>
        <v/>
      </c>
      <c r="O418" s="46" t="str">
        <f>IF('Data Transfer Inputs'!G5070="Blank","",'Data Transfer Inputs'!G5070)</f>
        <v/>
      </c>
      <c r="P418" s="46" t="str">
        <f>IF('Data Transfer Inputs'!G5109="Blank","",'Data Transfer Inputs'!G5109)</f>
        <v/>
      </c>
      <c r="Q418" s="46" t="str">
        <f>IF('Data Transfer Inputs'!G5148="Blank","",'Data Transfer Inputs'!G5148)</f>
        <v/>
      </c>
      <c r="R418" s="46" t="str">
        <f>IF('Data Transfer Inputs'!G5187="Blank","",'Data Transfer Inputs'!G5187)</f>
        <v/>
      </c>
      <c r="S418" s="46" t="str">
        <f>IF('Data Transfer Inputs'!G5226="Blank","",'Data Transfer Inputs'!G5226)</f>
        <v/>
      </c>
      <c r="T418" s="46" t="str">
        <f>IF('Data Transfer Inputs'!G5265="Blank","",'Data Transfer Inputs'!G5265)</f>
        <v/>
      </c>
      <c r="U418" s="46" t="str">
        <f>IF('Data Transfer Inputs'!G5304="Blank","",'Data Transfer Inputs'!G5304)</f>
        <v/>
      </c>
      <c r="V418" s="46" t="str">
        <f>IF('Data Transfer Inputs'!G5343="Blank","",'Data Transfer Inputs'!G5343)</f>
        <v/>
      </c>
      <c r="W418" s="46" t="str">
        <f>IF('Data Transfer Inputs'!G5382="Blank","",'Data Transfer Inputs'!G5382)</f>
        <v/>
      </c>
    </row>
    <row r="419" spans="1:23" x14ac:dyDescent="0.2">
      <c r="A419" s="622" cm="1">
        <f t="array" ref="A419">IF(SUMPRODUCT(--(D419:W419&lt;&gt;""))&gt;0,1,0)</f>
        <v>0</v>
      </c>
      <c r="B419" s="913"/>
      <c r="C419" s="960" t="s">
        <v>488</v>
      </c>
      <c r="D419" s="613" t="str">
        <f>IF('Data Transfer Inputs'!G4642="Blank","",'Data Transfer Inputs'!G4642)</f>
        <v/>
      </c>
      <c r="E419" s="613" t="str">
        <f>IF('Data Transfer Inputs'!G4681="Blank","",'Data Transfer Inputs'!G4681)</f>
        <v/>
      </c>
      <c r="F419" s="613" t="str">
        <f>IF('Data Transfer Inputs'!G4720="Blank","",'Data Transfer Inputs'!G4720)</f>
        <v/>
      </c>
      <c r="G419" s="613" t="str">
        <f>IF('Data Transfer Inputs'!G4759="Blank","",'Data Transfer Inputs'!G4759)</f>
        <v/>
      </c>
      <c r="H419" s="613" t="str">
        <f>IF('Data Transfer Inputs'!G4798="Blank","",'Data Transfer Inputs'!G4798)</f>
        <v/>
      </c>
      <c r="I419" s="613" t="str">
        <f>IF('Data Transfer Inputs'!G4837="Blank","",'Data Transfer Inputs'!G4837)</f>
        <v/>
      </c>
      <c r="J419" s="613" t="str">
        <f>IF('Data Transfer Inputs'!G4876="Blank","",'Data Transfer Inputs'!G4876)</f>
        <v/>
      </c>
      <c r="K419" s="613" t="str">
        <f>IF('Data Transfer Inputs'!G4915="Blank","",'Data Transfer Inputs'!G4915)</f>
        <v/>
      </c>
      <c r="L419" s="613" t="str">
        <f>IF('Data Transfer Inputs'!G4954="Blank","",'Data Transfer Inputs'!G4954)</f>
        <v/>
      </c>
      <c r="M419" s="613" t="str">
        <f>IF('Data Transfer Inputs'!G4993="Blank","",'Data Transfer Inputs'!G4993)</f>
        <v/>
      </c>
      <c r="N419" s="613" t="str">
        <f>IF('Data Transfer Inputs'!G5032="Blank","",'Data Transfer Inputs'!G5032)</f>
        <v/>
      </c>
      <c r="O419" s="613" t="str">
        <f>IF('Data Transfer Inputs'!G5071="Blank","",'Data Transfer Inputs'!G5071)</f>
        <v/>
      </c>
      <c r="P419" s="613" t="str">
        <f>IF('Data Transfer Inputs'!G5110="Blank","",'Data Transfer Inputs'!G5110)</f>
        <v/>
      </c>
      <c r="Q419" s="613" t="str">
        <f>IF('Data Transfer Inputs'!G5149="Blank","",'Data Transfer Inputs'!G5149)</f>
        <v/>
      </c>
      <c r="R419" s="613" t="str">
        <f>IF('Data Transfer Inputs'!G5188="Blank","",'Data Transfer Inputs'!G5188)</f>
        <v/>
      </c>
      <c r="S419" s="613" t="str">
        <f>IF('Data Transfer Inputs'!G5227="Blank","",'Data Transfer Inputs'!G5227)</f>
        <v/>
      </c>
      <c r="T419" s="613" t="str">
        <f>IF('Data Transfer Inputs'!G5266="Blank","",'Data Transfer Inputs'!G5266)</f>
        <v/>
      </c>
      <c r="U419" s="613" t="str">
        <f>IF('Data Transfer Inputs'!G5305="Blank","",'Data Transfer Inputs'!G5305)</f>
        <v/>
      </c>
      <c r="V419" s="613" t="str">
        <f>IF('Data Transfer Inputs'!G5344="Blank","",'Data Transfer Inputs'!G5344)</f>
        <v/>
      </c>
      <c r="W419" s="613" t="str">
        <f>IF('Data Transfer Inputs'!G5383="Blank","",'Data Transfer Inputs'!G5383)</f>
        <v/>
      </c>
    </row>
    <row r="420" spans="1:23" x14ac:dyDescent="0.2">
      <c r="A420" s="622">
        <v>1</v>
      </c>
      <c r="B420" s="913"/>
      <c r="C420" s="1055" t="s">
        <v>38</v>
      </c>
      <c r="D420" s="1059">
        <f>SUM(D416:D419)</f>
        <v>0</v>
      </c>
      <c r="E420" s="1059">
        <f>SUM(E416:E419)</f>
        <v>0</v>
      </c>
      <c r="F420" s="1059">
        <f t="shared" ref="F420:W420" si="31">SUM(F416:F419)</f>
        <v>0</v>
      </c>
      <c r="G420" s="1059">
        <f t="shared" si="31"/>
        <v>0</v>
      </c>
      <c r="H420" s="1059">
        <f t="shared" si="31"/>
        <v>0</v>
      </c>
      <c r="I420" s="1059">
        <f t="shared" si="31"/>
        <v>0</v>
      </c>
      <c r="J420" s="1059">
        <f t="shared" si="31"/>
        <v>0</v>
      </c>
      <c r="K420" s="1059">
        <f t="shared" si="31"/>
        <v>0</v>
      </c>
      <c r="L420" s="1059">
        <f t="shared" si="31"/>
        <v>0</v>
      </c>
      <c r="M420" s="1059">
        <f t="shared" si="31"/>
        <v>0</v>
      </c>
      <c r="N420" s="1059">
        <f t="shared" si="31"/>
        <v>0</v>
      </c>
      <c r="O420" s="1059">
        <f t="shared" si="31"/>
        <v>0</v>
      </c>
      <c r="P420" s="1059">
        <f t="shared" si="31"/>
        <v>0</v>
      </c>
      <c r="Q420" s="1059">
        <f t="shared" si="31"/>
        <v>0</v>
      </c>
      <c r="R420" s="1059">
        <f t="shared" si="31"/>
        <v>0</v>
      </c>
      <c r="S420" s="1059">
        <f t="shared" si="31"/>
        <v>0</v>
      </c>
      <c r="T420" s="1059">
        <f t="shared" si="31"/>
        <v>0</v>
      </c>
      <c r="U420" s="1059">
        <f t="shared" si="31"/>
        <v>0</v>
      </c>
      <c r="V420" s="1059">
        <f t="shared" si="31"/>
        <v>0</v>
      </c>
      <c r="W420" s="1059">
        <f t="shared" si="31"/>
        <v>0</v>
      </c>
    </row>
    <row r="421" spans="1:23" x14ac:dyDescent="0.2">
      <c r="A421" s="622" cm="1">
        <f t="array" ref="A421">IF(SUMPRODUCT(--(D421:W421&lt;&gt;""))&gt;0,1,0)</f>
        <v>0</v>
      </c>
      <c r="B421" s="913"/>
      <c r="C421" s="1053" t="str">
        <f>C157</f>
        <v>Effective Gross Income</v>
      </c>
      <c r="D421" s="617" t="str">
        <f>IF('Data Transfer Inputs'!G4643="Blank","",'Data Transfer Inputs'!G4643)</f>
        <v/>
      </c>
      <c r="E421" s="617" t="str">
        <f>IF('Data Transfer Inputs'!G4682="Blank","",'Data Transfer Inputs'!G4682)</f>
        <v/>
      </c>
      <c r="F421" s="617" t="str">
        <f>IF('Data Transfer Inputs'!G4721="Blank","",'Data Transfer Inputs'!G4721)</f>
        <v/>
      </c>
      <c r="G421" s="617" t="str">
        <f>IF('Data Transfer Inputs'!G4760="Blank","",'Data Transfer Inputs'!G4760)</f>
        <v/>
      </c>
      <c r="H421" s="617" t="str">
        <f>IF('Data Transfer Inputs'!G4799="Blank","",'Data Transfer Inputs'!G4799)</f>
        <v/>
      </c>
      <c r="I421" s="617" t="str">
        <f>IF('Data Transfer Inputs'!G4838="Blank","",'Data Transfer Inputs'!G4838)</f>
        <v/>
      </c>
      <c r="J421" s="617" t="str">
        <f>IF('Data Transfer Inputs'!G4877="Blank","",'Data Transfer Inputs'!G4877)</f>
        <v/>
      </c>
      <c r="K421" s="617" t="str">
        <f>IF('Data Transfer Inputs'!G4916="Blank","",'Data Transfer Inputs'!G4916)</f>
        <v/>
      </c>
      <c r="L421" s="617" t="str">
        <f>IF('Data Transfer Inputs'!G4955="Blank","",'Data Transfer Inputs'!G4955)</f>
        <v/>
      </c>
      <c r="M421" s="617" t="str">
        <f>IF('Data Transfer Inputs'!G4994="Blank","",'Data Transfer Inputs'!G4994)</f>
        <v/>
      </c>
      <c r="N421" s="617" t="str">
        <f>IF('Data Transfer Inputs'!G5033="Blank","",'Data Transfer Inputs'!G5033)</f>
        <v/>
      </c>
      <c r="O421" s="617" t="str">
        <f>IF('Data Transfer Inputs'!G5072="Blank","",'Data Transfer Inputs'!G5072)</f>
        <v/>
      </c>
      <c r="P421" s="617" t="str">
        <f>IF('Data Transfer Inputs'!G5111="Blank","",'Data Transfer Inputs'!G5111)</f>
        <v/>
      </c>
      <c r="Q421" s="617" t="str">
        <f>IF('Data Transfer Inputs'!G5150="Blank","",'Data Transfer Inputs'!G5150)</f>
        <v/>
      </c>
      <c r="R421" s="617" t="str">
        <f>IF('Data Transfer Inputs'!G5189="Blank","",'Data Transfer Inputs'!G5189)</f>
        <v/>
      </c>
      <c r="S421" s="617" t="str">
        <f>IF('Data Transfer Inputs'!G5228="Blank","",'Data Transfer Inputs'!G5228)</f>
        <v/>
      </c>
      <c r="T421" s="617" t="str">
        <f>IF('Data Transfer Inputs'!G5267="Blank","",'Data Transfer Inputs'!G5267)</f>
        <v/>
      </c>
      <c r="U421" s="617" t="str">
        <f>IF('Data Transfer Inputs'!G5306="Blank","",'Data Transfer Inputs'!G5306)</f>
        <v/>
      </c>
      <c r="V421" s="617" t="str">
        <f>IF('Data Transfer Inputs'!G5345="Blank","",'Data Transfer Inputs'!G5345)</f>
        <v/>
      </c>
      <c r="W421" s="617" t="str">
        <f>IF('Data Transfer Inputs'!G5384="Blank","",'Data Transfer Inputs'!G5384)</f>
        <v/>
      </c>
    </row>
    <row r="422" spans="1:23" x14ac:dyDescent="0.2">
      <c r="A422" s="622" cm="1">
        <f t="array" ref="A422">IF(SUMPRODUCT(--(D422:W422&lt;&gt;""))&gt;0,1,0)</f>
        <v>0</v>
      </c>
      <c r="B422" s="913"/>
      <c r="C422" s="990" t="str">
        <f t="shared" ref="C422:C443" si="32">C170</f>
        <v>e.g. General &amp; Administrative</v>
      </c>
      <c r="D422" s="615" t="str">
        <f>IF('Data Transfer Inputs'!G4644="Blank","",'Data Transfer Inputs'!G4644)</f>
        <v/>
      </c>
      <c r="E422" s="615" t="str">
        <f>IF('Data Transfer Inputs'!G4683="Blank","",'Data Transfer Inputs'!G4683)</f>
        <v/>
      </c>
      <c r="F422" s="615" t="str">
        <f>IF('Data Transfer Inputs'!G4722="Blank","",'Data Transfer Inputs'!G4722)</f>
        <v/>
      </c>
      <c r="G422" s="615" t="str">
        <f>IF('Data Transfer Inputs'!G4761="Blank","",'Data Transfer Inputs'!G4761)</f>
        <v/>
      </c>
      <c r="H422" s="615" t="str">
        <f>IF('Data Transfer Inputs'!G4800="Blank","",'Data Transfer Inputs'!G4800)</f>
        <v/>
      </c>
      <c r="I422" s="615" t="str">
        <f>IF('Data Transfer Inputs'!G4839="Blank","",'Data Transfer Inputs'!G4839)</f>
        <v/>
      </c>
      <c r="J422" s="615" t="str">
        <f>IF('Data Transfer Inputs'!G4878="Blank","",'Data Transfer Inputs'!G4878)</f>
        <v/>
      </c>
      <c r="K422" s="615" t="str">
        <f>IF('Data Transfer Inputs'!G4917="Blank","",'Data Transfer Inputs'!G4917)</f>
        <v/>
      </c>
      <c r="L422" s="615" t="str">
        <f>IF('Data Transfer Inputs'!G4956="Blank","",'Data Transfer Inputs'!G4956)</f>
        <v/>
      </c>
      <c r="M422" s="615" t="str">
        <f>IF('Data Transfer Inputs'!G4995="Blank","",'Data Transfer Inputs'!G4995)</f>
        <v/>
      </c>
      <c r="N422" s="615" t="str">
        <f>IF('Data Transfer Inputs'!G5034="Blank","",'Data Transfer Inputs'!G5034)</f>
        <v/>
      </c>
      <c r="O422" s="615" t="str">
        <f>IF('Data Transfer Inputs'!G5073="Blank","",'Data Transfer Inputs'!G5073)</f>
        <v/>
      </c>
      <c r="P422" s="615" t="str">
        <f>IF('Data Transfer Inputs'!G5112="Blank","",'Data Transfer Inputs'!G5112)</f>
        <v/>
      </c>
      <c r="Q422" s="615" t="str">
        <f>IF('Data Transfer Inputs'!G5151="Blank","",'Data Transfer Inputs'!G5151)</f>
        <v/>
      </c>
      <c r="R422" s="615" t="str">
        <f>IF('Data Transfer Inputs'!G5190="Blank","",'Data Transfer Inputs'!G5190)</f>
        <v/>
      </c>
      <c r="S422" s="615" t="str">
        <f>IF('Data Transfer Inputs'!G5229="Blank","",'Data Transfer Inputs'!G5229)</f>
        <v/>
      </c>
      <c r="T422" s="615" t="str">
        <f>IF('Data Transfer Inputs'!G5268="Blank","",'Data Transfer Inputs'!G5268)</f>
        <v/>
      </c>
      <c r="U422" s="615" t="str">
        <f>IF('Data Transfer Inputs'!G5307="Blank","",'Data Transfer Inputs'!G5307)</f>
        <v/>
      </c>
      <c r="V422" s="615" t="str">
        <f>IF('Data Transfer Inputs'!G5346="Blank","",'Data Transfer Inputs'!G5346)</f>
        <v/>
      </c>
      <c r="W422" s="615" t="str">
        <f>IF('Data Transfer Inputs'!G5385="Blank","",'Data Transfer Inputs'!G5385)</f>
        <v/>
      </c>
    </row>
    <row r="423" spans="1:23" x14ac:dyDescent="0.2">
      <c r="A423" s="622" cm="1">
        <f t="array" ref="A423">IF(SUMPRODUCT(--(D423:W423&lt;&gt;""))&gt;0,1,0)</f>
        <v>0</v>
      </c>
      <c r="B423" s="913"/>
      <c r="C423" s="990" t="str">
        <f t="shared" si="32"/>
        <v>e.g. Payroll Taxes and Benefits</v>
      </c>
      <c r="D423" s="618" t="str">
        <f>IF('Data Transfer Inputs'!G4645="Blank","",'Data Transfer Inputs'!G4645)</f>
        <v/>
      </c>
      <c r="E423" s="618" t="str">
        <f>IF('Data Transfer Inputs'!G4684="Blank","",'Data Transfer Inputs'!G4684)</f>
        <v/>
      </c>
      <c r="F423" s="618" t="str">
        <f>IF('Data Transfer Inputs'!G4723="Blank","",'Data Transfer Inputs'!G4723)</f>
        <v/>
      </c>
      <c r="G423" s="618" t="str">
        <f>IF('Data Transfer Inputs'!G4762="Blank","",'Data Transfer Inputs'!G4762)</f>
        <v/>
      </c>
      <c r="H423" s="618" t="str">
        <f>IF('Data Transfer Inputs'!G4801="Blank","",'Data Transfer Inputs'!G4801)</f>
        <v/>
      </c>
      <c r="I423" s="618" t="str">
        <f>IF('Data Transfer Inputs'!G4840="Blank","",'Data Transfer Inputs'!G4840)</f>
        <v/>
      </c>
      <c r="J423" s="618" t="str">
        <f>IF('Data Transfer Inputs'!G4879="Blank","",'Data Transfer Inputs'!G4879)</f>
        <v/>
      </c>
      <c r="K423" s="618" t="str">
        <f>IF('Data Transfer Inputs'!G4918="Blank","",'Data Transfer Inputs'!G4918)</f>
        <v/>
      </c>
      <c r="L423" s="618" t="str">
        <f>IF('Data Transfer Inputs'!G4957="Blank","",'Data Transfer Inputs'!G4957)</f>
        <v/>
      </c>
      <c r="M423" s="618" t="str">
        <f>IF('Data Transfer Inputs'!G4996="Blank","",'Data Transfer Inputs'!G4996)</f>
        <v/>
      </c>
      <c r="N423" s="618" t="str">
        <f>IF('Data Transfer Inputs'!G5035="Blank","",'Data Transfer Inputs'!G5035)</f>
        <v/>
      </c>
      <c r="O423" s="618" t="str">
        <f>IF('Data Transfer Inputs'!G5074="Blank","",'Data Transfer Inputs'!G5074)</f>
        <v/>
      </c>
      <c r="P423" s="618" t="str">
        <f>IF('Data Transfer Inputs'!G5113="Blank","",'Data Transfer Inputs'!G5113)</f>
        <v/>
      </c>
      <c r="Q423" s="618" t="str">
        <f>IF('Data Transfer Inputs'!G5152="Blank","",'Data Transfer Inputs'!G5152)</f>
        <v/>
      </c>
      <c r="R423" s="618" t="str">
        <f>IF('Data Transfer Inputs'!G5191="Blank","",'Data Transfer Inputs'!G5191)</f>
        <v/>
      </c>
      <c r="S423" s="618" t="str">
        <f>IF('Data Transfer Inputs'!G5230="Blank","",'Data Transfer Inputs'!G5230)</f>
        <v/>
      </c>
      <c r="T423" s="618" t="str">
        <f>IF('Data Transfer Inputs'!G5269="Blank","",'Data Transfer Inputs'!G5269)</f>
        <v/>
      </c>
      <c r="U423" s="618" t="str">
        <f>IF('Data Transfer Inputs'!G5308="Blank","",'Data Transfer Inputs'!G5308)</f>
        <v/>
      </c>
      <c r="V423" s="618" t="str">
        <f>IF('Data Transfer Inputs'!G5347="Blank","",'Data Transfer Inputs'!G5347)</f>
        <v/>
      </c>
      <c r="W423" s="618" t="str">
        <f>IF('Data Transfer Inputs'!G5386="Blank","",'Data Transfer Inputs'!G5386)</f>
        <v/>
      </c>
    </row>
    <row r="424" spans="1:23" x14ac:dyDescent="0.2">
      <c r="A424" s="622" cm="1">
        <f t="array" ref="A424">IF(SUMPRODUCT(--(D424:W424&lt;&gt;""))&gt;0,1,0)</f>
        <v>0</v>
      </c>
      <c r="B424" s="913"/>
      <c r="C424" s="990" t="str">
        <f t="shared" si="32"/>
        <v>e.g. Resident Care</v>
      </c>
      <c r="D424" s="618" t="str">
        <f>IF('Data Transfer Inputs'!G4646="Blank","",'Data Transfer Inputs'!G4646)</f>
        <v/>
      </c>
      <c r="E424" s="618" t="str">
        <f>IF('Data Transfer Inputs'!G4685="Blank","",'Data Transfer Inputs'!G4685)</f>
        <v/>
      </c>
      <c r="F424" s="618" t="str">
        <f>IF('Data Transfer Inputs'!G4724="Blank","",'Data Transfer Inputs'!G4724)</f>
        <v/>
      </c>
      <c r="G424" s="618" t="str">
        <f>IF('Data Transfer Inputs'!G4763="Blank","",'Data Transfer Inputs'!G4763)</f>
        <v/>
      </c>
      <c r="H424" s="618" t="str">
        <f>IF('Data Transfer Inputs'!G4802="Blank","",'Data Transfer Inputs'!G4802)</f>
        <v/>
      </c>
      <c r="I424" s="618" t="str">
        <f>IF('Data Transfer Inputs'!G4841="Blank","",'Data Transfer Inputs'!G4841)</f>
        <v/>
      </c>
      <c r="J424" s="618" t="str">
        <f>IF('Data Transfer Inputs'!G4880="Blank","",'Data Transfer Inputs'!G4880)</f>
        <v/>
      </c>
      <c r="K424" s="618" t="str">
        <f>IF('Data Transfer Inputs'!G4919="Blank","",'Data Transfer Inputs'!G4919)</f>
        <v/>
      </c>
      <c r="L424" s="618" t="str">
        <f>IF('Data Transfer Inputs'!G4958="Blank","",'Data Transfer Inputs'!G4958)</f>
        <v/>
      </c>
      <c r="M424" s="618" t="str">
        <f>IF('Data Transfer Inputs'!G4997="Blank","",'Data Transfer Inputs'!G4997)</f>
        <v/>
      </c>
      <c r="N424" s="618" t="str">
        <f>IF('Data Transfer Inputs'!G5036="Blank","",'Data Transfer Inputs'!G5036)</f>
        <v/>
      </c>
      <c r="O424" s="618" t="str">
        <f>IF('Data Transfer Inputs'!G5075="Blank","",'Data Transfer Inputs'!G5075)</f>
        <v/>
      </c>
      <c r="P424" s="618" t="str">
        <f>IF('Data Transfer Inputs'!G5114="Blank","",'Data Transfer Inputs'!G5114)</f>
        <v/>
      </c>
      <c r="Q424" s="618" t="str">
        <f>IF('Data Transfer Inputs'!G5153="Blank","",'Data Transfer Inputs'!G5153)</f>
        <v/>
      </c>
      <c r="R424" s="618" t="str">
        <f>IF('Data Transfer Inputs'!G5192="Blank","",'Data Transfer Inputs'!G5192)</f>
        <v/>
      </c>
      <c r="S424" s="618" t="str">
        <f>IF('Data Transfer Inputs'!G5231="Blank","",'Data Transfer Inputs'!G5231)</f>
        <v/>
      </c>
      <c r="T424" s="618" t="str">
        <f>IF('Data Transfer Inputs'!G5270="Blank","",'Data Transfer Inputs'!G5270)</f>
        <v/>
      </c>
      <c r="U424" s="618" t="str">
        <f>IF('Data Transfer Inputs'!G5309="Blank","",'Data Transfer Inputs'!G5309)</f>
        <v/>
      </c>
      <c r="V424" s="618" t="str">
        <f>IF('Data Transfer Inputs'!G5348="Blank","",'Data Transfer Inputs'!G5348)</f>
        <v/>
      </c>
      <c r="W424" s="618" t="str">
        <f>IF('Data Transfer Inputs'!G5387="Blank","",'Data Transfer Inputs'!G5387)</f>
        <v/>
      </c>
    </row>
    <row r="425" spans="1:23" x14ac:dyDescent="0.2">
      <c r="A425" s="622" cm="1">
        <f t="array" ref="A425">IF(SUMPRODUCT(--(D425:W425&lt;&gt;""))&gt;0,1,0)</f>
        <v>0</v>
      </c>
      <c r="B425" s="913"/>
      <c r="C425" s="990" t="str">
        <f t="shared" si="32"/>
        <v>e.g. Food Services</v>
      </c>
      <c r="D425" s="618" t="str">
        <f>IF('Data Transfer Inputs'!G4647="Blank","",'Data Transfer Inputs'!G4647)</f>
        <v/>
      </c>
      <c r="E425" s="618" t="str">
        <f>IF('Data Transfer Inputs'!G4686="Blank","",'Data Transfer Inputs'!G4686)</f>
        <v/>
      </c>
      <c r="F425" s="618" t="str">
        <f>IF('Data Transfer Inputs'!G4725="Blank","",'Data Transfer Inputs'!G4725)</f>
        <v/>
      </c>
      <c r="G425" s="618" t="str">
        <f>IF('Data Transfer Inputs'!G4764="Blank","",'Data Transfer Inputs'!G4764)</f>
        <v/>
      </c>
      <c r="H425" s="618" t="str">
        <f>IF('Data Transfer Inputs'!G4803="Blank","",'Data Transfer Inputs'!G4803)</f>
        <v/>
      </c>
      <c r="I425" s="618" t="str">
        <f>IF('Data Transfer Inputs'!G4842="Blank","",'Data Transfer Inputs'!G4842)</f>
        <v/>
      </c>
      <c r="J425" s="618" t="str">
        <f>IF('Data Transfer Inputs'!G4881="Blank","",'Data Transfer Inputs'!G4881)</f>
        <v/>
      </c>
      <c r="K425" s="618" t="str">
        <f>IF('Data Transfer Inputs'!G4920="Blank","",'Data Transfer Inputs'!G4920)</f>
        <v/>
      </c>
      <c r="L425" s="618" t="str">
        <f>IF('Data Transfer Inputs'!G4959="Blank","",'Data Transfer Inputs'!G4959)</f>
        <v/>
      </c>
      <c r="M425" s="618" t="str">
        <f>IF('Data Transfer Inputs'!G4998="Blank","",'Data Transfer Inputs'!G4998)</f>
        <v/>
      </c>
      <c r="N425" s="618" t="str">
        <f>IF('Data Transfer Inputs'!G5037="Blank","",'Data Transfer Inputs'!G5037)</f>
        <v/>
      </c>
      <c r="O425" s="618" t="str">
        <f>IF('Data Transfer Inputs'!G5076="Blank","",'Data Transfer Inputs'!G5076)</f>
        <v/>
      </c>
      <c r="P425" s="618" t="str">
        <f>IF('Data Transfer Inputs'!G5115="Blank","",'Data Transfer Inputs'!G5115)</f>
        <v/>
      </c>
      <c r="Q425" s="618" t="str">
        <f>IF('Data Transfer Inputs'!G5154="Blank","",'Data Transfer Inputs'!G5154)</f>
        <v/>
      </c>
      <c r="R425" s="618" t="str">
        <f>IF('Data Transfer Inputs'!G5193="Blank","",'Data Transfer Inputs'!G5193)</f>
        <v/>
      </c>
      <c r="S425" s="618" t="str">
        <f>IF('Data Transfer Inputs'!G5232="Blank","",'Data Transfer Inputs'!G5232)</f>
        <v/>
      </c>
      <c r="T425" s="618" t="str">
        <f>IF('Data Transfer Inputs'!G5271="Blank","",'Data Transfer Inputs'!G5271)</f>
        <v/>
      </c>
      <c r="U425" s="618" t="str">
        <f>IF('Data Transfer Inputs'!G5310="Blank","",'Data Transfer Inputs'!G5310)</f>
        <v/>
      </c>
      <c r="V425" s="618" t="str">
        <f>IF('Data Transfer Inputs'!G5349="Blank","",'Data Transfer Inputs'!G5349)</f>
        <v/>
      </c>
      <c r="W425" s="618" t="str">
        <f>IF('Data Transfer Inputs'!G5388="Blank","",'Data Transfer Inputs'!G5388)</f>
        <v/>
      </c>
    </row>
    <row r="426" spans="1:23" x14ac:dyDescent="0.2">
      <c r="A426" s="622" cm="1">
        <f t="array" ref="A426">IF(SUMPRODUCT(--(D426:W426&lt;&gt;""))&gt;0,1,0)</f>
        <v>0</v>
      </c>
      <c r="B426" s="913"/>
      <c r="C426" s="990" t="str">
        <f t="shared" si="32"/>
        <v>e.g. Activities</v>
      </c>
      <c r="D426" s="618" t="str">
        <f>IF('Data Transfer Inputs'!G4648="Blank","",'Data Transfer Inputs'!G4648)</f>
        <v/>
      </c>
      <c r="E426" s="618" t="str">
        <f>IF('Data Transfer Inputs'!G4687="Blank","",'Data Transfer Inputs'!G4687)</f>
        <v/>
      </c>
      <c r="F426" s="618" t="str">
        <f>IF('Data Transfer Inputs'!G4726="Blank","",'Data Transfer Inputs'!G4726)</f>
        <v/>
      </c>
      <c r="G426" s="618" t="str">
        <f>IF('Data Transfer Inputs'!G4765="Blank","",'Data Transfer Inputs'!G4765)</f>
        <v/>
      </c>
      <c r="H426" s="618" t="str">
        <f>IF('Data Transfer Inputs'!G4804="Blank","",'Data Transfer Inputs'!G4804)</f>
        <v/>
      </c>
      <c r="I426" s="618" t="str">
        <f>IF('Data Transfer Inputs'!G4843="Blank","",'Data Transfer Inputs'!G4843)</f>
        <v/>
      </c>
      <c r="J426" s="618" t="str">
        <f>IF('Data Transfer Inputs'!G4882="Blank","",'Data Transfer Inputs'!G4882)</f>
        <v/>
      </c>
      <c r="K426" s="618" t="str">
        <f>IF('Data Transfer Inputs'!G4921="Blank","",'Data Transfer Inputs'!G4921)</f>
        <v/>
      </c>
      <c r="L426" s="618" t="str">
        <f>IF('Data Transfer Inputs'!G4960="Blank","",'Data Transfer Inputs'!G4960)</f>
        <v/>
      </c>
      <c r="M426" s="618" t="str">
        <f>IF('Data Transfer Inputs'!G4999="Blank","",'Data Transfer Inputs'!G4999)</f>
        <v/>
      </c>
      <c r="N426" s="618" t="str">
        <f>IF('Data Transfer Inputs'!G5038="Blank","",'Data Transfer Inputs'!G5038)</f>
        <v/>
      </c>
      <c r="O426" s="618" t="str">
        <f>IF('Data Transfer Inputs'!G5077="Blank","",'Data Transfer Inputs'!G5077)</f>
        <v/>
      </c>
      <c r="P426" s="618" t="str">
        <f>IF('Data Transfer Inputs'!G5116="Blank","",'Data Transfer Inputs'!G5116)</f>
        <v/>
      </c>
      <c r="Q426" s="618" t="str">
        <f>IF('Data Transfer Inputs'!G5155="Blank","",'Data Transfer Inputs'!G5155)</f>
        <v/>
      </c>
      <c r="R426" s="618" t="str">
        <f>IF('Data Transfer Inputs'!G5194="Blank","",'Data Transfer Inputs'!G5194)</f>
        <v/>
      </c>
      <c r="S426" s="618" t="str">
        <f>IF('Data Transfer Inputs'!G5233="Blank","",'Data Transfer Inputs'!G5233)</f>
        <v/>
      </c>
      <c r="T426" s="618" t="str">
        <f>IF('Data Transfer Inputs'!G5272="Blank","",'Data Transfer Inputs'!G5272)</f>
        <v/>
      </c>
      <c r="U426" s="618" t="str">
        <f>IF('Data Transfer Inputs'!G5311="Blank","",'Data Transfer Inputs'!G5311)</f>
        <v/>
      </c>
      <c r="V426" s="618" t="str">
        <f>IF('Data Transfer Inputs'!G5350="Blank","",'Data Transfer Inputs'!G5350)</f>
        <v/>
      </c>
      <c r="W426" s="618" t="str">
        <f>IF('Data Transfer Inputs'!G5389="Blank","",'Data Transfer Inputs'!G5389)</f>
        <v/>
      </c>
    </row>
    <row r="427" spans="1:23" x14ac:dyDescent="0.2">
      <c r="A427" s="622" cm="1">
        <f t="array" ref="A427">IF(SUMPRODUCT(--(D427:W427&lt;&gt;""))&gt;0,1,0)</f>
        <v>0</v>
      </c>
      <c r="B427" s="913"/>
      <c r="C427" s="990" t="str">
        <f t="shared" si="32"/>
        <v>e.g. Housekeeping  &amp; Laundry</v>
      </c>
      <c r="D427" s="618" t="str">
        <f>IF('Data Transfer Inputs'!G4649="Blank","",'Data Transfer Inputs'!G4649)</f>
        <v/>
      </c>
      <c r="E427" s="618" t="str">
        <f>IF('Data Transfer Inputs'!G4688="Blank","",'Data Transfer Inputs'!G4688)</f>
        <v/>
      </c>
      <c r="F427" s="618" t="str">
        <f>IF('Data Transfer Inputs'!G4727="Blank","",'Data Transfer Inputs'!G4727)</f>
        <v/>
      </c>
      <c r="G427" s="618" t="str">
        <f>IF('Data Transfer Inputs'!G4766="Blank","",'Data Transfer Inputs'!G4766)</f>
        <v/>
      </c>
      <c r="H427" s="618" t="str">
        <f>IF('Data Transfer Inputs'!G4805="Blank","",'Data Transfer Inputs'!G4805)</f>
        <v/>
      </c>
      <c r="I427" s="618" t="str">
        <f>IF('Data Transfer Inputs'!G4844="Blank","",'Data Transfer Inputs'!G4844)</f>
        <v/>
      </c>
      <c r="J427" s="618" t="str">
        <f>IF('Data Transfer Inputs'!G4883="Blank","",'Data Transfer Inputs'!G4883)</f>
        <v/>
      </c>
      <c r="K427" s="618" t="str">
        <f>IF('Data Transfer Inputs'!G4922="Blank","",'Data Transfer Inputs'!G4922)</f>
        <v/>
      </c>
      <c r="L427" s="618" t="str">
        <f>IF('Data Transfer Inputs'!G4961="Blank","",'Data Transfer Inputs'!G4961)</f>
        <v/>
      </c>
      <c r="M427" s="618" t="str">
        <f>IF('Data Transfer Inputs'!G5000="Blank","",'Data Transfer Inputs'!G5000)</f>
        <v/>
      </c>
      <c r="N427" s="618" t="str">
        <f>IF('Data Transfer Inputs'!G5039="Blank","",'Data Transfer Inputs'!G5039)</f>
        <v/>
      </c>
      <c r="O427" s="618" t="str">
        <f>IF('Data Transfer Inputs'!G5078="Blank","",'Data Transfer Inputs'!G5078)</f>
        <v/>
      </c>
      <c r="P427" s="618" t="str">
        <f>IF('Data Transfer Inputs'!G5117="Blank","",'Data Transfer Inputs'!G5117)</f>
        <v/>
      </c>
      <c r="Q427" s="618" t="str">
        <f>IF('Data Transfer Inputs'!G5156="Blank","",'Data Transfer Inputs'!G5156)</f>
        <v/>
      </c>
      <c r="R427" s="618" t="str">
        <f>IF('Data Transfer Inputs'!G5195="Blank","",'Data Transfer Inputs'!G5195)</f>
        <v/>
      </c>
      <c r="S427" s="618" t="str">
        <f>IF('Data Transfer Inputs'!G5234="Blank","",'Data Transfer Inputs'!G5234)</f>
        <v/>
      </c>
      <c r="T427" s="618" t="str">
        <f>IF('Data Transfer Inputs'!G5273="Blank","",'Data Transfer Inputs'!G5273)</f>
        <v/>
      </c>
      <c r="U427" s="618" t="str">
        <f>IF('Data Transfer Inputs'!G5312="Blank","",'Data Transfer Inputs'!G5312)</f>
        <v/>
      </c>
      <c r="V427" s="618" t="str">
        <f>IF('Data Transfer Inputs'!G5351="Blank","",'Data Transfer Inputs'!G5351)</f>
        <v/>
      </c>
      <c r="W427" s="618" t="str">
        <f>IF('Data Transfer Inputs'!G5390="Blank","",'Data Transfer Inputs'!G5390)</f>
        <v/>
      </c>
    </row>
    <row r="428" spans="1:23" x14ac:dyDescent="0.2">
      <c r="A428" s="622" cm="1">
        <f t="array" ref="A428">IF(SUMPRODUCT(--(D428:W428&lt;&gt;""))&gt;0,1,0)</f>
        <v>0</v>
      </c>
      <c r="B428" s="913"/>
      <c r="C428" s="990" t="str">
        <f t="shared" si="32"/>
        <v>e.g. Maintenance</v>
      </c>
      <c r="D428" s="618" t="str">
        <f>IF('Data Transfer Inputs'!G4650="Blank","",'Data Transfer Inputs'!G4650)</f>
        <v/>
      </c>
      <c r="E428" s="618" t="str">
        <f>IF('Data Transfer Inputs'!G4689="Blank","",'Data Transfer Inputs'!G4689)</f>
        <v/>
      </c>
      <c r="F428" s="618" t="str">
        <f>IF('Data Transfer Inputs'!G4728="Blank","",'Data Transfer Inputs'!G4728)</f>
        <v/>
      </c>
      <c r="G428" s="618" t="str">
        <f>IF('Data Transfer Inputs'!G4767="Blank","",'Data Transfer Inputs'!G4767)</f>
        <v/>
      </c>
      <c r="H428" s="618" t="str">
        <f>IF('Data Transfer Inputs'!G4806="Blank","",'Data Transfer Inputs'!G4806)</f>
        <v/>
      </c>
      <c r="I428" s="618" t="str">
        <f>IF('Data Transfer Inputs'!G4845="Blank","",'Data Transfer Inputs'!G4845)</f>
        <v/>
      </c>
      <c r="J428" s="618" t="str">
        <f>IF('Data Transfer Inputs'!G4884="Blank","",'Data Transfer Inputs'!G4884)</f>
        <v/>
      </c>
      <c r="K428" s="618" t="str">
        <f>IF('Data Transfer Inputs'!G4923="Blank","",'Data Transfer Inputs'!G4923)</f>
        <v/>
      </c>
      <c r="L428" s="618" t="str">
        <f>IF('Data Transfer Inputs'!G4962="Blank","",'Data Transfer Inputs'!G4962)</f>
        <v/>
      </c>
      <c r="M428" s="618" t="str">
        <f>IF('Data Transfer Inputs'!G5001="Blank","",'Data Transfer Inputs'!G5001)</f>
        <v/>
      </c>
      <c r="N428" s="618" t="str">
        <f>IF('Data Transfer Inputs'!G5040="Blank","",'Data Transfer Inputs'!G5040)</f>
        <v/>
      </c>
      <c r="O428" s="618" t="str">
        <f>IF('Data Transfer Inputs'!G5079="Blank","",'Data Transfer Inputs'!G5079)</f>
        <v/>
      </c>
      <c r="P428" s="618" t="str">
        <f>IF('Data Transfer Inputs'!G5118="Blank","",'Data Transfer Inputs'!G5118)</f>
        <v/>
      </c>
      <c r="Q428" s="618" t="str">
        <f>IF('Data Transfer Inputs'!G5157="Blank","",'Data Transfer Inputs'!G5157)</f>
        <v/>
      </c>
      <c r="R428" s="618" t="str">
        <f>IF('Data Transfer Inputs'!G5196="Blank","",'Data Transfer Inputs'!G5196)</f>
        <v/>
      </c>
      <c r="S428" s="618" t="str">
        <f>IF('Data Transfer Inputs'!G5235="Blank","",'Data Transfer Inputs'!G5235)</f>
        <v/>
      </c>
      <c r="T428" s="618" t="str">
        <f>IF('Data Transfer Inputs'!G5274="Blank","",'Data Transfer Inputs'!G5274)</f>
        <v/>
      </c>
      <c r="U428" s="618" t="str">
        <f>IF('Data Transfer Inputs'!G5313="Blank","",'Data Transfer Inputs'!G5313)</f>
        <v/>
      </c>
      <c r="V428" s="618" t="str">
        <f>IF('Data Transfer Inputs'!G5352="Blank","",'Data Transfer Inputs'!G5352)</f>
        <v/>
      </c>
      <c r="W428" s="618" t="str">
        <f>IF('Data Transfer Inputs'!G5391="Blank","",'Data Transfer Inputs'!G5391)</f>
        <v/>
      </c>
    </row>
    <row r="429" spans="1:23" x14ac:dyDescent="0.2">
      <c r="A429" s="622" cm="1">
        <f t="array" ref="A429">IF(SUMPRODUCT(--(D429:W429&lt;&gt;""))&gt;0,1,0)</f>
        <v>0</v>
      </c>
      <c r="B429" s="913"/>
      <c r="C429" s="990" t="str">
        <f t="shared" si="32"/>
        <v>e.g. Utilities</v>
      </c>
      <c r="D429" s="618" t="str">
        <f>IF('Data Transfer Inputs'!G4651="Blank","",'Data Transfer Inputs'!G4651)</f>
        <v/>
      </c>
      <c r="E429" s="618" t="str">
        <f>IF('Data Transfer Inputs'!G4690="Blank","",'Data Transfer Inputs'!G4690)</f>
        <v/>
      </c>
      <c r="F429" s="618" t="str">
        <f>IF('Data Transfer Inputs'!G4729="Blank","",'Data Transfer Inputs'!G4729)</f>
        <v/>
      </c>
      <c r="G429" s="618" t="str">
        <f>IF('Data Transfer Inputs'!G4768="Blank","",'Data Transfer Inputs'!G4768)</f>
        <v/>
      </c>
      <c r="H429" s="618" t="str">
        <f>IF('Data Transfer Inputs'!G4807="Blank","",'Data Transfer Inputs'!G4807)</f>
        <v/>
      </c>
      <c r="I429" s="618" t="str">
        <f>IF('Data Transfer Inputs'!G4846="Blank","",'Data Transfer Inputs'!G4846)</f>
        <v/>
      </c>
      <c r="J429" s="618" t="str">
        <f>IF('Data Transfer Inputs'!G4885="Blank","",'Data Transfer Inputs'!G4885)</f>
        <v/>
      </c>
      <c r="K429" s="618" t="str">
        <f>IF('Data Transfer Inputs'!G4924="Blank","",'Data Transfer Inputs'!G4924)</f>
        <v/>
      </c>
      <c r="L429" s="618" t="str">
        <f>IF('Data Transfer Inputs'!G4963="Blank","",'Data Transfer Inputs'!G4963)</f>
        <v/>
      </c>
      <c r="M429" s="618" t="str">
        <f>IF('Data Transfer Inputs'!G5002="Blank","",'Data Transfer Inputs'!G5002)</f>
        <v/>
      </c>
      <c r="N429" s="618" t="str">
        <f>IF('Data Transfer Inputs'!G5041="Blank","",'Data Transfer Inputs'!G5041)</f>
        <v/>
      </c>
      <c r="O429" s="618" t="str">
        <f>IF('Data Transfer Inputs'!G5080="Blank","",'Data Transfer Inputs'!G5080)</f>
        <v/>
      </c>
      <c r="P429" s="618" t="str">
        <f>IF('Data Transfer Inputs'!G5119="Blank","",'Data Transfer Inputs'!G5119)</f>
        <v/>
      </c>
      <c r="Q429" s="618" t="str">
        <f>IF('Data Transfer Inputs'!G5158="Blank","",'Data Transfer Inputs'!G5158)</f>
        <v/>
      </c>
      <c r="R429" s="618" t="str">
        <f>IF('Data Transfer Inputs'!G5197="Blank","",'Data Transfer Inputs'!G5197)</f>
        <v/>
      </c>
      <c r="S429" s="618" t="str">
        <f>IF('Data Transfer Inputs'!G5236="Blank","",'Data Transfer Inputs'!G5236)</f>
        <v/>
      </c>
      <c r="T429" s="618" t="str">
        <f>IF('Data Transfer Inputs'!G5275="Blank","",'Data Transfer Inputs'!G5275)</f>
        <v/>
      </c>
      <c r="U429" s="618" t="str">
        <f>IF('Data Transfer Inputs'!G5314="Blank","",'Data Transfer Inputs'!G5314)</f>
        <v/>
      </c>
      <c r="V429" s="618" t="str">
        <f>IF('Data Transfer Inputs'!G5353="Blank","",'Data Transfer Inputs'!G5353)</f>
        <v/>
      </c>
      <c r="W429" s="618" t="str">
        <f>IF('Data Transfer Inputs'!G5392="Blank","",'Data Transfer Inputs'!G5392)</f>
        <v/>
      </c>
    </row>
    <row r="430" spans="1:23" x14ac:dyDescent="0.2">
      <c r="A430" s="622" cm="1">
        <f t="array" ref="A430">IF(SUMPRODUCT(--(D430:W430&lt;&gt;""))&gt;0,1,0)</f>
        <v>0</v>
      </c>
      <c r="B430" s="913"/>
      <c r="C430" s="990" t="str">
        <f t="shared" si="32"/>
        <v>e.g. Insurance (property &amp; liability)</v>
      </c>
      <c r="D430" s="618" t="str">
        <f>IF('Data Transfer Inputs'!G4652="Blank","",'Data Transfer Inputs'!G4652)</f>
        <v/>
      </c>
      <c r="E430" s="618" t="str">
        <f>IF('Data Transfer Inputs'!G4691="Blank","",'Data Transfer Inputs'!G4691)</f>
        <v/>
      </c>
      <c r="F430" s="618" t="str">
        <f>IF('Data Transfer Inputs'!G4730="Blank","",'Data Transfer Inputs'!G4730)</f>
        <v/>
      </c>
      <c r="G430" s="618" t="str">
        <f>IF('Data Transfer Inputs'!G4769="Blank","",'Data Transfer Inputs'!G4769)</f>
        <v/>
      </c>
      <c r="H430" s="618" t="str">
        <f>IF('Data Transfer Inputs'!G4808="Blank","",'Data Transfer Inputs'!G4808)</f>
        <v/>
      </c>
      <c r="I430" s="618" t="str">
        <f>IF('Data Transfer Inputs'!G4847="Blank","",'Data Transfer Inputs'!G4847)</f>
        <v/>
      </c>
      <c r="J430" s="618" t="str">
        <f>IF('Data Transfer Inputs'!G4886="Blank","",'Data Transfer Inputs'!G4886)</f>
        <v/>
      </c>
      <c r="K430" s="618" t="str">
        <f>IF('Data Transfer Inputs'!G4925="Blank","",'Data Transfer Inputs'!G4925)</f>
        <v/>
      </c>
      <c r="L430" s="618" t="str">
        <f>IF('Data Transfer Inputs'!G4964="Blank","",'Data Transfer Inputs'!G4964)</f>
        <v/>
      </c>
      <c r="M430" s="618" t="str">
        <f>IF('Data Transfer Inputs'!G5003="Blank","",'Data Transfer Inputs'!G5003)</f>
        <v/>
      </c>
      <c r="N430" s="618" t="str">
        <f>IF('Data Transfer Inputs'!G5042="Blank","",'Data Transfer Inputs'!G5042)</f>
        <v/>
      </c>
      <c r="O430" s="618" t="str">
        <f>IF('Data Transfer Inputs'!G5081="Blank","",'Data Transfer Inputs'!G5081)</f>
        <v/>
      </c>
      <c r="P430" s="618" t="str">
        <f>IF('Data Transfer Inputs'!G5120="Blank","",'Data Transfer Inputs'!G5120)</f>
        <v/>
      </c>
      <c r="Q430" s="618" t="str">
        <f>IF('Data Transfer Inputs'!G5159="Blank","",'Data Transfer Inputs'!G5159)</f>
        <v/>
      </c>
      <c r="R430" s="618" t="str">
        <f>IF('Data Transfer Inputs'!G5198="Blank","",'Data Transfer Inputs'!G5198)</f>
        <v/>
      </c>
      <c r="S430" s="618" t="str">
        <f>IF('Data Transfer Inputs'!G5237="Blank","",'Data Transfer Inputs'!G5237)</f>
        <v/>
      </c>
      <c r="T430" s="618" t="str">
        <f>IF('Data Transfer Inputs'!G5276="Blank","",'Data Transfer Inputs'!G5276)</f>
        <v/>
      </c>
      <c r="U430" s="618" t="str">
        <f>IF('Data Transfer Inputs'!G5315="Blank","",'Data Transfer Inputs'!G5315)</f>
        <v/>
      </c>
      <c r="V430" s="618" t="str">
        <f>IF('Data Transfer Inputs'!G5354="Blank","",'Data Transfer Inputs'!G5354)</f>
        <v/>
      </c>
      <c r="W430" s="618" t="str">
        <f>IF('Data Transfer Inputs'!G5393="Blank","",'Data Transfer Inputs'!G5393)</f>
        <v/>
      </c>
    </row>
    <row r="431" spans="1:23" x14ac:dyDescent="0.2">
      <c r="A431" s="622" cm="1">
        <f t="array" ref="A431">IF(SUMPRODUCT(--(D431:W431&lt;&gt;""))&gt;0,1,0)</f>
        <v>0</v>
      </c>
      <c r="B431" s="913"/>
      <c r="C431" s="990" t="str">
        <f t="shared" si="32"/>
        <v>e.g. Marketing and Promotion</v>
      </c>
      <c r="D431" s="618" t="str">
        <f>IF('Data Transfer Inputs'!G4653="Blank","",'Data Transfer Inputs'!G4653)</f>
        <v/>
      </c>
      <c r="E431" s="618" t="str">
        <f>IF('Data Transfer Inputs'!G4692="Blank","",'Data Transfer Inputs'!G4692)</f>
        <v/>
      </c>
      <c r="F431" s="618" t="str">
        <f>IF('Data Transfer Inputs'!G4731="Blank","",'Data Transfer Inputs'!G4731)</f>
        <v/>
      </c>
      <c r="G431" s="618" t="str">
        <f>IF('Data Transfer Inputs'!G4770="Blank","",'Data Transfer Inputs'!G4770)</f>
        <v/>
      </c>
      <c r="H431" s="618" t="str">
        <f>IF('Data Transfer Inputs'!G4809="Blank","",'Data Transfer Inputs'!G4809)</f>
        <v/>
      </c>
      <c r="I431" s="618" t="str">
        <f>IF('Data Transfer Inputs'!G4848="Blank","",'Data Transfer Inputs'!G4848)</f>
        <v/>
      </c>
      <c r="J431" s="618" t="str">
        <f>IF('Data Transfer Inputs'!G4887="Blank","",'Data Transfer Inputs'!G4887)</f>
        <v/>
      </c>
      <c r="K431" s="618" t="str">
        <f>IF('Data Transfer Inputs'!G4926="Blank","",'Data Transfer Inputs'!G4926)</f>
        <v/>
      </c>
      <c r="L431" s="618" t="str">
        <f>IF('Data Transfer Inputs'!G4965="Blank","",'Data Transfer Inputs'!G4965)</f>
        <v/>
      </c>
      <c r="M431" s="618" t="str">
        <f>IF('Data Transfer Inputs'!G5004="Blank","",'Data Transfer Inputs'!G5004)</f>
        <v/>
      </c>
      <c r="N431" s="618" t="str">
        <f>IF('Data Transfer Inputs'!G5043="Blank","",'Data Transfer Inputs'!G5043)</f>
        <v/>
      </c>
      <c r="O431" s="618" t="str">
        <f>IF('Data Transfer Inputs'!G5082="Blank","",'Data Transfer Inputs'!G5082)</f>
        <v/>
      </c>
      <c r="P431" s="618" t="str">
        <f>IF('Data Transfer Inputs'!G5121="Blank","",'Data Transfer Inputs'!G5121)</f>
        <v/>
      </c>
      <c r="Q431" s="618" t="str">
        <f>IF('Data Transfer Inputs'!G5160="Blank","",'Data Transfer Inputs'!G5160)</f>
        <v/>
      </c>
      <c r="R431" s="618" t="str">
        <f>IF('Data Transfer Inputs'!G5199="Blank","",'Data Transfer Inputs'!G5199)</f>
        <v/>
      </c>
      <c r="S431" s="618" t="str">
        <f>IF('Data Transfer Inputs'!G5238="Blank","",'Data Transfer Inputs'!G5238)</f>
        <v/>
      </c>
      <c r="T431" s="618" t="str">
        <f>IF('Data Transfer Inputs'!G5277="Blank","",'Data Transfer Inputs'!G5277)</f>
        <v/>
      </c>
      <c r="U431" s="618" t="str">
        <f>IF('Data Transfer Inputs'!G5316="Blank","",'Data Transfer Inputs'!G5316)</f>
        <v/>
      </c>
      <c r="V431" s="618" t="str">
        <f>IF('Data Transfer Inputs'!G5355="Blank","",'Data Transfer Inputs'!G5355)</f>
        <v/>
      </c>
      <c r="W431" s="618" t="str">
        <f>IF('Data Transfer Inputs'!G5394="Blank","",'Data Transfer Inputs'!G5394)</f>
        <v/>
      </c>
    </row>
    <row r="432" spans="1:23" x14ac:dyDescent="0.2">
      <c r="A432" s="622" cm="1">
        <f t="array" ref="A432">IF(SUMPRODUCT(--(D432:W432&lt;&gt;""))&gt;0,1,0)</f>
        <v>0</v>
      </c>
      <c r="B432" s="913"/>
      <c r="C432" s="990" t="str">
        <f t="shared" si="32"/>
        <v>e.g. Ground Rent</v>
      </c>
      <c r="D432" s="618" t="str">
        <f>IF('Data Transfer Inputs'!G4654="Blank","",'Data Transfer Inputs'!G4654)</f>
        <v/>
      </c>
      <c r="E432" s="618" t="str">
        <f>IF('Data Transfer Inputs'!G4693="Blank","",'Data Transfer Inputs'!G4693)</f>
        <v/>
      </c>
      <c r="F432" s="618" t="str">
        <f>IF('Data Transfer Inputs'!G4732="Blank","",'Data Transfer Inputs'!G4732)</f>
        <v/>
      </c>
      <c r="G432" s="618" t="str">
        <f>IF('Data Transfer Inputs'!G4771="Blank","",'Data Transfer Inputs'!G4771)</f>
        <v/>
      </c>
      <c r="H432" s="618" t="str">
        <f>IF('Data Transfer Inputs'!G4810="Blank","",'Data Transfer Inputs'!G4810)</f>
        <v/>
      </c>
      <c r="I432" s="618" t="str">
        <f>IF('Data Transfer Inputs'!G4849="Blank","",'Data Transfer Inputs'!G4849)</f>
        <v/>
      </c>
      <c r="J432" s="618" t="str">
        <f>IF('Data Transfer Inputs'!G4888="Blank","",'Data Transfer Inputs'!G4888)</f>
        <v/>
      </c>
      <c r="K432" s="618" t="str">
        <f>IF('Data Transfer Inputs'!G4927="Blank","",'Data Transfer Inputs'!G4927)</f>
        <v/>
      </c>
      <c r="L432" s="618" t="str">
        <f>IF('Data Transfer Inputs'!G4966="Blank","",'Data Transfer Inputs'!G4966)</f>
        <v/>
      </c>
      <c r="M432" s="618" t="str">
        <f>IF('Data Transfer Inputs'!G5005="Blank","",'Data Transfer Inputs'!G5005)</f>
        <v/>
      </c>
      <c r="N432" s="618" t="str">
        <f>IF('Data Transfer Inputs'!G5044="Blank","",'Data Transfer Inputs'!G5044)</f>
        <v/>
      </c>
      <c r="O432" s="618" t="str">
        <f>IF('Data Transfer Inputs'!G5083="Blank","",'Data Transfer Inputs'!G5083)</f>
        <v/>
      </c>
      <c r="P432" s="618" t="str">
        <f>IF('Data Transfer Inputs'!G5122="Blank","",'Data Transfer Inputs'!G5122)</f>
        <v/>
      </c>
      <c r="Q432" s="618" t="str">
        <f>IF('Data Transfer Inputs'!G5161="Blank","",'Data Transfer Inputs'!G5161)</f>
        <v/>
      </c>
      <c r="R432" s="618" t="str">
        <f>IF('Data Transfer Inputs'!G5200="Blank","",'Data Transfer Inputs'!G5200)</f>
        <v/>
      </c>
      <c r="S432" s="618" t="str">
        <f>IF('Data Transfer Inputs'!G5239="Blank","",'Data Transfer Inputs'!G5239)</f>
        <v/>
      </c>
      <c r="T432" s="618" t="str">
        <f>IF('Data Transfer Inputs'!G5278="Blank","",'Data Transfer Inputs'!G5278)</f>
        <v/>
      </c>
      <c r="U432" s="618" t="str">
        <f>IF('Data Transfer Inputs'!G5317="Blank","",'Data Transfer Inputs'!G5317)</f>
        <v/>
      </c>
      <c r="V432" s="618" t="str">
        <f>IF('Data Transfer Inputs'!G5356="Blank","",'Data Transfer Inputs'!G5356)</f>
        <v/>
      </c>
      <c r="W432" s="618" t="str">
        <f>IF('Data Transfer Inputs'!G5395="Blank","",'Data Transfer Inputs'!G5395)</f>
        <v/>
      </c>
    </row>
    <row r="433" spans="1:23" x14ac:dyDescent="0.2">
      <c r="A433" s="622" cm="1">
        <f t="array" ref="A433">IF(SUMPRODUCT(--(D433:W433&lt;&gt;""))&gt;0,1,0)</f>
        <v>0</v>
      </c>
      <c r="B433" s="913"/>
      <c r="C433" s="990" t="str">
        <f t="shared" si="32"/>
        <v>e.g. General &amp; Administrative</v>
      </c>
      <c r="D433" s="618" t="str">
        <f>IF('Data Transfer Inputs'!G4655="Blank","",'Data Transfer Inputs'!G4655)</f>
        <v/>
      </c>
      <c r="E433" s="618" t="str">
        <f>IF('Data Transfer Inputs'!G4694="Blank","",'Data Transfer Inputs'!G4694)</f>
        <v/>
      </c>
      <c r="F433" s="618" t="str">
        <f>IF('Data Transfer Inputs'!G4733="Blank","",'Data Transfer Inputs'!G4733)</f>
        <v/>
      </c>
      <c r="G433" s="618" t="str">
        <f>IF('Data Transfer Inputs'!G4772="Blank","",'Data Transfer Inputs'!G4772)</f>
        <v/>
      </c>
      <c r="H433" s="618" t="str">
        <f>IF('Data Transfer Inputs'!G4811="Blank","",'Data Transfer Inputs'!G4811)</f>
        <v/>
      </c>
      <c r="I433" s="618" t="str">
        <f>IF('Data Transfer Inputs'!G4850="Blank","",'Data Transfer Inputs'!G4850)</f>
        <v/>
      </c>
      <c r="J433" s="618" t="str">
        <f>IF('Data Transfer Inputs'!G4889="Blank","",'Data Transfer Inputs'!G4889)</f>
        <v/>
      </c>
      <c r="K433" s="618" t="str">
        <f>IF('Data Transfer Inputs'!G4928="Blank","",'Data Transfer Inputs'!G4928)</f>
        <v/>
      </c>
      <c r="L433" s="618" t="str">
        <f>IF('Data Transfer Inputs'!G4967="Blank","",'Data Transfer Inputs'!G4967)</f>
        <v/>
      </c>
      <c r="M433" s="618" t="str">
        <f>IF('Data Transfer Inputs'!G5006="Blank","",'Data Transfer Inputs'!G5006)</f>
        <v/>
      </c>
      <c r="N433" s="618" t="str">
        <f>IF('Data Transfer Inputs'!G5045="Blank","",'Data Transfer Inputs'!G5045)</f>
        <v/>
      </c>
      <c r="O433" s="618" t="str">
        <f>IF('Data Transfer Inputs'!G5084="Blank","",'Data Transfer Inputs'!G5084)</f>
        <v/>
      </c>
      <c r="P433" s="618" t="str">
        <f>IF('Data Transfer Inputs'!G5123="Blank","",'Data Transfer Inputs'!G5123)</f>
        <v/>
      </c>
      <c r="Q433" s="618" t="str">
        <f>IF('Data Transfer Inputs'!G5162="Blank","",'Data Transfer Inputs'!G5162)</f>
        <v/>
      </c>
      <c r="R433" s="618" t="str">
        <f>IF('Data Transfer Inputs'!G5201="Blank","",'Data Transfer Inputs'!G5201)</f>
        <v/>
      </c>
      <c r="S433" s="618" t="str">
        <f>IF('Data Transfer Inputs'!G5240="Blank","",'Data Transfer Inputs'!G5240)</f>
        <v/>
      </c>
      <c r="T433" s="618" t="str">
        <f>IF('Data Transfer Inputs'!G5279="Blank","",'Data Transfer Inputs'!G5279)</f>
        <v/>
      </c>
      <c r="U433" s="618" t="str">
        <f>IF('Data Transfer Inputs'!G5318="Blank","",'Data Transfer Inputs'!G5318)</f>
        <v/>
      </c>
      <c r="V433" s="618" t="str">
        <f>IF('Data Transfer Inputs'!G5357="Blank","",'Data Transfer Inputs'!G5357)</f>
        <v/>
      </c>
      <c r="W433" s="618" t="str">
        <f>IF('Data Transfer Inputs'!G5396="Blank","",'Data Transfer Inputs'!G5396)</f>
        <v/>
      </c>
    </row>
    <row r="434" spans="1:23" x14ac:dyDescent="0.2">
      <c r="A434" s="622" cm="1">
        <f t="array" ref="A434">IF(SUMPRODUCT(--(D434:W434&lt;&gt;""))&gt;0,1,0)</f>
        <v>0</v>
      </c>
      <c r="B434" s="913"/>
      <c r="C434" s="990" t="str">
        <f t="shared" si="32"/>
        <v>e.g. Other 1</v>
      </c>
      <c r="D434" s="618" t="str">
        <f>IF('Data Transfer Inputs'!G4656="Blank","",'Data Transfer Inputs'!G4656)</f>
        <v/>
      </c>
      <c r="E434" s="618" t="str">
        <f>IF('Data Transfer Inputs'!G4695="Blank","",'Data Transfer Inputs'!G4695)</f>
        <v/>
      </c>
      <c r="F434" s="618" t="str">
        <f>IF('Data Transfer Inputs'!G4734="Blank","",'Data Transfer Inputs'!G4734)</f>
        <v/>
      </c>
      <c r="G434" s="618" t="str">
        <f>IF('Data Transfer Inputs'!G4773="Blank","",'Data Transfer Inputs'!G4773)</f>
        <v/>
      </c>
      <c r="H434" s="618" t="str">
        <f>IF('Data Transfer Inputs'!G4812="Blank","",'Data Transfer Inputs'!G4812)</f>
        <v/>
      </c>
      <c r="I434" s="618" t="str">
        <f>IF('Data Transfer Inputs'!G4851="Blank","",'Data Transfer Inputs'!G4851)</f>
        <v/>
      </c>
      <c r="J434" s="618" t="str">
        <f>IF('Data Transfer Inputs'!G4890="Blank","",'Data Transfer Inputs'!G4890)</f>
        <v/>
      </c>
      <c r="K434" s="618" t="str">
        <f>IF('Data Transfer Inputs'!G4929="Blank","",'Data Transfer Inputs'!G4929)</f>
        <v/>
      </c>
      <c r="L434" s="618" t="str">
        <f>IF('Data Transfer Inputs'!G4968="Blank","",'Data Transfer Inputs'!G4968)</f>
        <v/>
      </c>
      <c r="M434" s="618" t="str">
        <f>IF('Data Transfer Inputs'!G5007="Blank","",'Data Transfer Inputs'!G5007)</f>
        <v/>
      </c>
      <c r="N434" s="618" t="str">
        <f>IF('Data Transfer Inputs'!G5046="Blank","",'Data Transfer Inputs'!G5046)</f>
        <v/>
      </c>
      <c r="O434" s="618" t="str">
        <f>IF('Data Transfer Inputs'!G5085="Blank","",'Data Transfer Inputs'!G5085)</f>
        <v/>
      </c>
      <c r="P434" s="618" t="str">
        <f>IF('Data Transfer Inputs'!G5124="Blank","",'Data Transfer Inputs'!G5124)</f>
        <v/>
      </c>
      <c r="Q434" s="618" t="str">
        <f>IF('Data Transfer Inputs'!G5163="Blank","",'Data Transfer Inputs'!G5163)</f>
        <v/>
      </c>
      <c r="R434" s="618" t="str">
        <f>IF('Data Transfer Inputs'!G5202="Blank","",'Data Transfer Inputs'!G5202)</f>
        <v/>
      </c>
      <c r="S434" s="618" t="str">
        <f>IF('Data Transfer Inputs'!G5241="Blank","",'Data Transfer Inputs'!G5241)</f>
        <v/>
      </c>
      <c r="T434" s="618" t="str">
        <f>IF('Data Transfer Inputs'!G5280="Blank","",'Data Transfer Inputs'!G5280)</f>
        <v/>
      </c>
      <c r="U434" s="618" t="str">
        <f>IF('Data Transfer Inputs'!G5319="Blank","",'Data Transfer Inputs'!G5319)</f>
        <v/>
      </c>
      <c r="V434" s="618" t="str">
        <f>IF('Data Transfer Inputs'!G5358="Blank","",'Data Transfer Inputs'!G5358)</f>
        <v/>
      </c>
      <c r="W434" s="618" t="str">
        <f>IF('Data Transfer Inputs'!G5397="Blank","",'Data Transfer Inputs'!G5397)</f>
        <v/>
      </c>
    </row>
    <row r="435" spans="1:23" x14ac:dyDescent="0.2">
      <c r="A435" s="622" cm="1">
        <f t="array" ref="A435">IF(SUMPRODUCT(--(D435:W435&lt;&gt;""))&gt;0,1,0)</f>
        <v>0</v>
      </c>
      <c r="B435" s="913"/>
      <c r="C435" s="990" t="str">
        <f t="shared" si="32"/>
        <v>e.g. Other 2</v>
      </c>
      <c r="D435" s="618" t="str">
        <f>IF('Data Transfer Inputs'!G4657="Blank","",'Data Transfer Inputs'!G4657)</f>
        <v/>
      </c>
      <c r="E435" s="618" t="str">
        <f>IF('Data Transfer Inputs'!G4696="Blank","",'Data Transfer Inputs'!G4696)</f>
        <v/>
      </c>
      <c r="F435" s="618" t="str">
        <f>IF('Data Transfer Inputs'!G4735="Blank","",'Data Transfer Inputs'!G4735)</f>
        <v/>
      </c>
      <c r="G435" s="618" t="str">
        <f>IF('Data Transfer Inputs'!G4774="Blank","",'Data Transfer Inputs'!G4774)</f>
        <v/>
      </c>
      <c r="H435" s="618" t="str">
        <f>IF('Data Transfer Inputs'!G4813="Blank","",'Data Transfer Inputs'!G4813)</f>
        <v/>
      </c>
      <c r="I435" s="618" t="str">
        <f>IF('Data Transfer Inputs'!G4852="Blank","",'Data Transfer Inputs'!G4852)</f>
        <v/>
      </c>
      <c r="J435" s="618" t="str">
        <f>IF('Data Transfer Inputs'!G4891="Blank","",'Data Transfer Inputs'!G4891)</f>
        <v/>
      </c>
      <c r="K435" s="618" t="str">
        <f>IF('Data Transfer Inputs'!G4930="Blank","",'Data Transfer Inputs'!G4930)</f>
        <v/>
      </c>
      <c r="L435" s="618" t="str">
        <f>IF('Data Transfer Inputs'!G4969="Blank","",'Data Transfer Inputs'!G4969)</f>
        <v/>
      </c>
      <c r="M435" s="618" t="str">
        <f>IF('Data Transfer Inputs'!G5008="Blank","",'Data Transfer Inputs'!G5008)</f>
        <v/>
      </c>
      <c r="N435" s="618" t="str">
        <f>IF('Data Transfer Inputs'!G5047="Blank","",'Data Transfer Inputs'!G5047)</f>
        <v/>
      </c>
      <c r="O435" s="618" t="str">
        <f>IF('Data Transfer Inputs'!G5086="Blank","",'Data Transfer Inputs'!G5086)</f>
        <v/>
      </c>
      <c r="P435" s="618" t="str">
        <f>IF('Data Transfer Inputs'!G5125="Blank","",'Data Transfer Inputs'!G5125)</f>
        <v/>
      </c>
      <c r="Q435" s="618" t="str">
        <f>IF('Data Transfer Inputs'!G5164="Blank","",'Data Transfer Inputs'!G5164)</f>
        <v/>
      </c>
      <c r="R435" s="618" t="str">
        <f>IF('Data Transfer Inputs'!G5203="Blank","",'Data Transfer Inputs'!G5203)</f>
        <v/>
      </c>
      <c r="S435" s="618" t="str">
        <f>IF('Data Transfer Inputs'!G5242="Blank","",'Data Transfer Inputs'!G5242)</f>
        <v/>
      </c>
      <c r="T435" s="618" t="str">
        <f>IF('Data Transfer Inputs'!G5281="Blank","",'Data Transfer Inputs'!G5281)</f>
        <v/>
      </c>
      <c r="U435" s="618" t="str">
        <f>IF('Data Transfer Inputs'!G5320="Blank","",'Data Transfer Inputs'!G5320)</f>
        <v/>
      </c>
      <c r="V435" s="618" t="str">
        <f>IF('Data Transfer Inputs'!G5359="Blank","",'Data Transfer Inputs'!G5359)</f>
        <v/>
      </c>
      <c r="W435" s="618" t="str">
        <f>IF('Data Transfer Inputs'!G5398="Blank","",'Data Transfer Inputs'!G5398)</f>
        <v/>
      </c>
    </row>
    <row r="436" spans="1:23" x14ac:dyDescent="0.2">
      <c r="A436" s="622" cm="1">
        <f t="array" ref="A436">IF(SUMPRODUCT(--(D436:W436&lt;&gt;""))&gt;0,1,0)</f>
        <v>0</v>
      </c>
      <c r="B436" s="913"/>
      <c r="C436" s="990" t="str">
        <f t="shared" si="32"/>
        <v>e.g. Other 3</v>
      </c>
      <c r="D436" s="618" t="str">
        <f>IF('Data Transfer Inputs'!G4658="Blank","",'Data Transfer Inputs'!G4658)</f>
        <v/>
      </c>
      <c r="E436" s="618" t="str">
        <f>IF('Data Transfer Inputs'!G4697="Blank","",'Data Transfer Inputs'!G4697)</f>
        <v/>
      </c>
      <c r="F436" s="618" t="str">
        <f>IF('Data Transfer Inputs'!G4736="Blank","",'Data Transfer Inputs'!G4736)</f>
        <v/>
      </c>
      <c r="G436" s="618" t="str">
        <f>IF('Data Transfer Inputs'!G4775="Blank","",'Data Transfer Inputs'!G4775)</f>
        <v/>
      </c>
      <c r="H436" s="618" t="str">
        <f>IF('Data Transfer Inputs'!G4814="Blank","",'Data Transfer Inputs'!G4814)</f>
        <v/>
      </c>
      <c r="I436" s="618" t="str">
        <f>IF('Data Transfer Inputs'!G4853="Blank","",'Data Transfer Inputs'!G4853)</f>
        <v/>
      </c>
      <c r="J436" s="618" t="str">
        <f>IF('Data Transfer Inputs'!G4892="Blank","",'Data Transfer Inputs'!G4892)</f>
        <v/>
      </c>
      <c r="K436" s="618" t="str">
        <f>IF('Data Transfer Inputs'!G4931="Blank","",'Data Transfer Inputs'!G4931)</f>
        <v/>
      </c>
      <c r="L436" s="618" t="str">
        <f>IF('Data Transfer Inputs'!G4970="Blank","",'Data Transfer Inputs'!G4970)</f>
        <v/>
      </c>
      <c r="M436" s="618" t="str">
        <f>IF('Data Transfer Inputs'!G5009="Blank","",'Data Transfer Inputs'!G5009)</f>
        <v/>
      </c>
      <c r="N436" s="618" t="str">
        <f>IF('Data Transfer Inputs'!G5048="Blank","",'Data Transfer Inputs'!G5048)</f>
        <v/>
      </c>
      <c r="O436" s="618" t="str">
        <f>IF('Data Transfer Inputs'!G5087="Blank","",'Data Transfer Inputs'!G5087)</f>
        <v/>
      </c>
      <c r="P436" s="618" t="str">
        <f>IF('Data Transfer Inputs'!G5126="Blank","",'Data Transfer Inputs'!G5126)</f>
        <v/>
      </c>
      <c r="Q436" s="618" t="str">
        <f>IF('Data Transfer Inputs'!G5165="Blank","",'Data Transfer Inputs'!G5165)</f>
        <v/>
      </c>
      <c r="R436" s="618" t="str">
        <f>IF('Data Transfer Inputs'!G5204="Blank","",'Data Transfer Inputs'!G5204)</f>
        <v/>
      </c>
      <c r="S436" s="618" t="str">
        <f>IF('Data Transfer Inputs'!G5243="Blank","",'Data Transfer Inputs'!G5243)</f>
        <v/>
      </c>
      <c r="T436" s="618" t="str">
        <f>IF('Data Transfer Inputs'!G5282="Blank","",'Data Transfer Inputs'!G5282)</f>
        <v/>
      </c>
      <c r="U436" s="618" t="str">
        <f>IF('Data Transfer Inputs'!G5321="Blank","",'Data Transfer Inputs'!G5321)</f>
        <v/>
      </c>
      <c r="V436" s="618" t="str">
        <f>IF('Data Transfer Inputs'!G5360="Blank","",'Data Transfer Inputs'!G5360)</f>
        <v/>
      </c>
      <c r="W436" s="618" t="str">
        <f>IF('Data Transfer Inputs'!G5399="Blank","",'Data Transfer Inputs'!G5399)</f>
        <v/>
      </c>
    </row>
    <row r="437" spans="1:23" x14ac:dyDescent="0.2">
      <c r="A437" s="622" cm="1">
        <f t="array" ref="A437">IF(SUMPRODUCT(--(D437:W437&lt;&gt;""))&gt;0,1,0)</f>
        <v>0</v>
      </c>
      <c r="B437" s="913"/>
      <c r="C437" s="1052" t="str">
        <f t="shared" si="32"/>
        <v>e.g. Other 4</v>
      </c>
      <c r="D437" s="619" t="str">
        <f>IF('Data Transfer Inputs'!G4659="Blank","",'Data Transfer Inputs'!G4659)</f>
        <v/>
      </c>
      <c r="E437" s="619" t="str">
        <f>IF('Data Transfer Inputs'!G4698="Blank","",'Data Transfer Inputs'!G4698)</f>
        <v/>
      </c>
      <c r="F437" s="619" t="str">
        <f>IF('Data Transfer Inputs'!G4737="Blank","",'Data Transfer Inputs'!G4737)</f>
        <v/>
      </c>
      <c r="G437" s="619" t="str">
        <f>IF('Data Transfer Inputs'!G4776="Blank","",'Data Transfer Inputs'!G4776)</f>
        <v/>
      </c>
      <c r="H437" s="619" t="str">
        <f>IF('Data Transfer Inputs'!G4815="Blank","",'Data Transfer Inputs'!G4815)</f>
        <v/>
      </c>
      <c r="I437" s="619" t="str">
        <f>IF('Data Transfer Inputs'!G4854="Blank","",'Data Transfer Inputs'!G4854)</f>
        <v/>
      </c>
      <c r="J437" s="619" t="str">
        <f>IF('Data Transfer Inputs'!G4893="Blank","",'Data Transfer Inputs'!G4893)</f>
        <v/>
      </c>
      <c r="K437" s="619" t="str">
        <f>IF('Data Transfer Inputs'!G4932="Blank","",'Data Transfer Inputs'!G4932)</f>
        <v/>
      </c>
      <c r="L437" s="619" t="str">
        <f>IF('Data Transfer Inputs'!G4971="Blank","",'Data Transfer Inputs'!G4971)</f>
        <v/>
      </c>
      <c r="M437" s="619" t="str">
        <f>IF('Data Transfer Inputs'!G5010="Blank","",'Data Transfer Inputs'!G5010)</f>
        <v/>
      </c>
      <c r="N437" s="619" t="str">
        <f>IF('Data Transfer Inputs'!G5049="Blank","",'Data Transfer Inputs'!G5049)</f>
        <v/>
      </c>
      <c r="O437" s="619" t="str">
        <f>IF('Data Transfer Inputs'!G5088="Blank","",'Data Transfer Inputs'!G5088)</f>
        <v/>
      </c>
      <c r="P437" s="619" t="str">
        <f>IF('Data Transfer Inputs'!G5127="Blank","",'Data Transfer Inputs'!G5127)</f>
        <v/>
      </c>
      <c r="Q437" s="619" t="str">
        <f>IF('Data Transfer Inputs'!G5166="Blank","",'Data Transfer Inputs'!G5166)</f>
        <v/>
      </c>
      <c r="R437" s="619" t="str">
        <f>IF('Data Transfer Inputs'!G5205="Blank","",'Data Transfer Inputs'!G5205)</f>
        <v/>
      </c>
      <c r="S437" s="619" t="str">
        <f>IF('Data Transfer Inputs'!G5244="Blank","",'Data Transfer Inputs'!G5244)</f>
        <v/>
      </c>
      <c r="T437" s="619" t="str">
        <f>IF('Data Transfer Inputs'!G5283="Blank","",'Data Transfer Inputs'!G5283)</f>
        <v/>
      </c>
      <c r="U437" s="619" t="str">
        <f>IF('Data Transfer Inputs'!G5322="Blank","",'Data Transfer Inputs'!G5322)</f>
        <v/>
      </c>
      <c r="V437" s="619" t="str">
        <f>IF('Data Transfer Inputs'!G5361="Blank","",'Data Transfer Inputs'!G5361)</f>
        <v/>
      </c>
      <c r="W437" s="619" t="str">
        <f>IF('Data Transfer Inputs'!G5400="Blank","",'Data Transfer Inputs'!G5400)</f>
        <v/>
      </c>
    </row>
    <row r="438" spans="1:23" x14ac:dyDescent="0.2">
      <c r="A438" s="622">
        <v>1</v>
      </c>
      <c r="B438" s="913"/>
      <c r="C438" s="1056" t="str">
        <f t="shared" si="32"/>
        <v>Sub-total</v>
      </c>
      <c r="D438" s="1060">
        <f t="shared" ref="D438:W438" si="33">SUM(D422:D437)</f>
        <v>0</v>
      </c>
      <c r="E438" s="1060">
        <f t="shared" si="33"/>
        <v>0</v>
      </c>
      <c r="F438" s="1060">
        <f t="shared" si="33"/>
        <v>0</v>
      </c>
      <c r="G438" s="1060">
        <f t="shared" si="33"/>
        <v>0</v>
      </c>
      <c r="H438" s="1060">
        <f t="shared" si="33"/>
        <v>0</v>
      </c>
      <c r="I438" s="1060">
        <f t="shared" si="33"/>
        <v>0</v>
      </c>
      <c r="J438" s="1060">
        <f t="shared" si="33"/>
        <v>0</v>
      </c>
      <c r="K438" s="1060">
        <f t="shared" si="33"/>
        <v>0</v>
      </c>
      <c r="L438" s="1060">
        <f t="shared" si="33"/>
        <v>0</v>
      </c>
      <c r="M438" s="1060">
        <f t="shared" si="33"/>
        <v>0</v>
      </c>
      <c r="N438" s="1060">
        <f t="shared" si="33"/>
        <v>0</v>
      </c>
      <c r="O438" s="1060">
        <f t="shared" si="33"/>
        <v>0</v>
      </c>
      <c r="P438" s="1060">
        <f t="shared" si="33"/>
        <v>0</v>
      </c>
      <c r="Q438" s="1060">
        <f t="shared" si="33"/>
        <v>0</v>
      </c>
      <c r="R438" s="1060">
        <f t="shared" si="33"/>
        <v>0</v>
      </c>
      <c r="S438" s="1060">
        <f t="shared" si="33"/>
        <v>0</v>
      </c>
      <c r="T438" s="1060">
        <f t="shared" si="33"/>
        <v>0</v>
      </c>
      <c r="U438" s="1060">
        <f t="shared" si="33"/>
        <v>0</v>
      </c>
      <c r="V438" s="1060">
        <f t="shared" si="33"/>
        <v>0</v>
      </c>
      <c r="W438" s="1060">
        <f t="shared" si="33"/>
        <v>0</v>
      </c>
    </row>
    <row r="439" spans="1:23" x14ac:dyDescent="0.2">
      <c r="A439" s="622">
        <v>1</v>
      </c>
      <c r="B439" s="913"/>
      <c r="C439" s="990" t="str">
        <f t="shared" si="32"/>
        <v>Real Estate (Property) Taxes</v>
      </c>
      <c r="D439" s="615" t="str">
        <f>IF('Data Transfer Inputs'!G4660="Blank","",'Data Transfer Inputs'!G4660)</f>
        <v/>
      </c>
      <c r="E439" s="615" t="str">
        <f>IF('Data Transfer Inputs'!G4699="Blank","",'Data Transfer Inputs'!G4699)</f>
        <v/>
      </c>
      <c r="F439" s="615" t="str">
        <f>IF('Data Transfer Inputs'!G4738="Blank","",'Data Transfer Inputs'!G4738)</f>
        <v/>
      </c>
      <c r="G439" s="615" t="str">
        <f>IF('Data Transfer Inputs'!G4777="Blank","",'Data Transfer Inputs'!G4777)</f>
        <v/>
      </c>
      <c r="H439" s="615" t="str">
        <f>IF('Data Transfer Inputs'!G4816="Blank","",'Data Transfer Inputs'!G4816)</f>
        <v/>
      </c>
      <c r="I439" s="615" t="str">
        <f>IF('Data Transfer Inputs'!G4855="Blank","",'Data Transfer Inputs'!G4855)</f>
        <v/>
      </c>
      <c r="J439" s="615" t="str">
        <f>IF('Data Transfer Inputs'!G4894="Blank","",'Data Transfer Inputs'!G4894)</f>
        <v/>
      </c>
      <c r="K439" s="615" t="str">
        <f>IF('Data Transfer Inputs'!G4933="Blank","",'Data Transfer Inputs'!G4933)</f>
        <v/>
      </c>
      <c r="L439" s="615" t="str">
        <f>IF('Data Transfer Inputs'!G4972="Blank","",'Data Transfer Inputs'!G4972)</f>
        <v/>
      </c>
      <c r="M439" s="615" t="str">
        <f>IF('Data Transfer Inputs'!G5011="Blank","",'Data Transfer Inputs'!G5011)</f>
        <v/>
      </c>
      <c r="N439" s="615" t="str">
        <f>IF('Data Transfer Inputs'!G5050="Blank","",'Data Transfer Inputs'!G5050)</f>
        <v/>
      </c>
      <c r="O439" s="615" t="str">
        <f>IF('Data Transfer Inputs'!G5089="Blank","",'Data Transfer Inputs'!G5089)</f>
        <v/>
      </c>
      <c r="P439" s="615" t="str">
        <f>IF('Data Transfer Inputs'!G5128="Blank","",'Data Transfer Inputs'!G5128)</f>
        <v/>
      </c>
      <c r="Q439" s="615" t="str">
        <f>IF('Data Transfer Inputs'!G5167="Blank","",'Data Transfer Inputs'!G5167)</f>
        <v/>
      </c>
      <c r="R439" s="615" t="str">
        <f>IF('Data Transfer Inputs'!G5206="Blank","",'Data Transfer Inputs'!G5206)</f>
        <v/>
      </c>
      <c r="S439" s="615" t="str">
        <f>IF('Data Transfer Inputs'!G5245="Blank","",'Data Transfer Inputs'!G5245)</f>
        <v/>
      </c>
      <c r="T439" s="615" t="str">
        <f>IF('Data Transfer Inputs'!G5284="Blank","",'Data Transfer Inputs'!G5284)</f>
        <v/>
      </c>
      <c r="U439" s="615" t="str">
        <f>IF('Data Transfer Inputs'!G5323="Blank","",'Data Transfer Inputs'!G5323)</f>
        <v/>
      </c>
      <c r="V439" s="615" t="str">
        <f>IF('Data Transfer Inputs'!G5362="Blank","",'Data Transfer Inputs'!G5362)</f>
        <v/>
      </c>
      <c r="W439" s="615" t="str">
        <f>IF('Data Transfer Inputs'!G5401="Blank","",'Data Transfer Inputs'!G5401)</f>
        <v/>
      </c>
    </row>
    <row r="440" spans="1:23" x14ac:dyDescent="0.2">
      <c r="A440" s="622">
        <v>1</v>
      </c>
      <c r="B440" s="913"/>
      <c r="C440" s="990" t="str">
        <f t="shared" si="32"/>
        <v>Management Fees</v>
      </c>
      <c r="D440" s="618" t="str">
        <f>IF('Data Transfer Inputs'!G4661="Blank","",'Data Transfer Inputs'!G4661)</f>
        <v/>
      </c>
      <c r="E440" s="618" t="str">
        <f>IF('Data Transfer Inputs'!G4700="Blank","",'Data Transfer Inputs'!G4700)</f>
        <v/>
      </c>
      <c r="F440" s="618" t="str">
        <f>IF('Data Transfer Inputs'!G4739="Blank","",'Data Transfer Inputs'!G4739)</f>
        <v/>
      </c>
      <c r="G440" s="618" t="str">
        <f>IF('Data Transfer Inputs'!G4778="Blank","",'Data Transfer Inputs'!G4778)</f>
        <v/>
      </c>
      <c r="H440" s="618" t="str">
        <f>IF('Data Transfer Inputs'!G4817="Blank","",'Data Transfer Inputs'!G4817)</f>
        <v/>
      </c>
      <c r="I440" s="618" t="str">
        <f>IF('Data Transfer Inputs'!G4856="Blank","",'Data Transfer Inputs'!G4856)</f>
        <v/>
      </c>
      <c r="J440" s="618" t="str">
        <f>IF('Data Transfer Inputs'!G4895="Blank","",'Data Transfer Inputs'!G4895)</f>
        <v/>
      </c>
      <c r="K440" s="618" t="str">
        <f>IF('Data Transfer Inputs'!G4934="Blank","",'Data Transfer Inputs'!G4934)</f>
        <v/>
      </c>
      <c r="L440" s="618" t="str">
        <f>IF('Data Transfer Inputs'!G4973="Blank","",'Data Transfer Inputs'!G4973)</f>
        <v/>
      </c>
      <c r="M440" s="618" t="str">
        <f>IF('Data Transfer Inputs'!G5012="Blank","",'Data Transfer Inputs'!G5012)</f>
        <v/>
      </c>
      <c r="N440" s="618" t="str">
        <f>IF('Data Transfer Inputs'!G5051="Blank","",'Data Transfer Inputs'!G5051)</f>
        <v/>
      </c>
      <c r="O440" s="618" t="str">
        <f>IF('Data Transfer Inputs'!G5090="Blank","",'Data Transfer Inputs'!G5090)</f>
        <v/>
      </c>
      <c r="P440" s="618" t="str">
        <f>IF('Data Transfer Inputs'!G5129="Blank","",'Data Transfer Inputs'!G5129)</f>
        <v/>
      </c>
      <c r="Q440" s="618" t="str">
        <f>IF('Data Transfer Inputs'!G5168="Blank","",'Data Transfer Inputs'!G5168)</f>
        <v/>
      </c>
      <c r="R440" s="618" t="str">
        <f>IF('Data Transfer Inputs'!G5207="Blank","",'Data Transfer Inputs'!G5207)</f>
        <v/>
      </c>
      <c r="S440" s="618" t="str">
        <f>IF('Data Transfer Inputs'!G5246="Blank","",'Data Transfer Inputs'!G5246)</f>
        <v/>
      </c>
      <c r="T440" s="618" t="str">
        <f>IF('Data Transfer Inputs'!G5285="Blank","",'Data Transfer Inputs'!G5285)</f>
        <v/>
      </c>
      <c r="U440" s="618" t="str">
        <f>IF('Data Transfer Inputs'!G5324="Blank","",'Data Transfer Inputs'!G5324)</f>
        <v/>
      </c>
      <c r="V440" s="618" t="str">
        <f>IF('Data Transfer Inputs'!G5363="Blank","",'Data Transfer Inputs'!G5363)</f>
        <v/>
      </c>
      <c r="W440" s="618" t="str">
        <f>IF('Data Transfer Inputs'!G5402="Blank","",'Data Transfer Inputs'!G5402)</f>
        <v/>
      </c>
    </row>
    <row r="441" spans="1:23" x14ac:dyDescent="0.2">
      <c r="A441" s="622">
        <v>1</v>
      </c>
      <c r="B441" s="913"/>
      <c r="C441" s="1055" t="str">
        <f t="shared" si="32"/>
        <v>Replacement Reserves</v>
      </c>
      <c r="D441" s="620" t="str">
        <f>IF('Data Transfer Inputs'!G4662="Blank","",'Data Transfer Inputs'!G4662)</f>
        <v/>
      </c>
      <c r="E441" s="620" t="str">
        <f>IF('Data Transfer Inputs'!G4701="Blank","",'Data Transfer Inputs'!G4701)</f>
        <v/>
      </c>
      <c r="F441" s="620" t="str">
        <f>IF('Data Transfer Inputs'!G4740="Blank","",'Data Transfer Inputs'!G4740)</f>
        <v/>
      </c>
      <c r="G441" s="620" t="str">
        <f>IF('Data Transfer Inputs'!G4779="Blank","",'Data Transfer Inputs'!G4779)</f>
        <v/>
      </c>
      <c r="H441" s="620" t="str">
        <f>IF('Data Transfer Inputs'!G4818="Blank","",'Data Transfer Inputs'!G4818)</f>
        <v/>
      </c>
      <c r="I441" s="620" t="str">
        <f>IF('Data Transfer Inputs'!G4857="Blank","",'Data Transfer Inputs'!G4857)</f>
        <v/>
      </c>
      <c r="J441" s="620" t="str">
        <f>IF('Data Transfer Inputs'!G4896="Blank","",'Data Transfer Inputs'!G4896)</f>
        <v/>
      </c>
      <c r="K441" s="620" t="str">
        <f>IF('Data Transfer Inputs'!G4935="Blank","",'Data Transfer Inputs'!G4935)</f>
        <v/>
      </c>
      <c r="L441" s="620" t="str">
        <f>IF('Data Transfer Inputs'!G4974="Blank","",'Data Transfer Inputs'!G4974)</f>
        <v/>
      </c>
      <c r="M441" s="620" t="str">
        <f>IF('Data Transfer Inputs'!G5013="Blank","",'Data Transfer Inputs'!G5013)</f>
        <v/>
      </c>
      <c r="N441" s="620" t="str">
        <f>IF('Data Transfer Inputs'!G5052="Blank","",'Data Transfer Inputs'!G5052)</f>
        <v/>
      </c>
      <c r="O441" s="620" t="str">
        <f>IF('Data Transfer Inputs'!G5091="Blank","",'Data Transfer Inputs'!G5091)</f>
        <v/>
      </c>
      <c r="P441" s="620" t="str">
        <f>IF('Data Transfer Inputs'!G5130="Blank","",'Data Transfer Inputs'!G5130)</f>
        <v/>
      </c>
      <c r="Q441" s="620" t="str">
        <f>IF('Data Transfer Inputs'!G5169="Blank","",'Data Transfer Inputs'!G5169)</f>
        <v/>
      </c>
      <c r="R441" s="620" t="str">
        <f>IF('Data Transfer Inputs'!G5208="Blank","",'Data Transfer Inputs'!G5208)</f>
        <v/>
      </c>
      <c r="S441" s="620" t="str">
        <f>IF('Data Transfer Inputs'!G5247="Blank","",'Data Transfer Inputs'!G5247)</f>
        <v/>
      </c>
      <c r="T441" s="620" t="str">
        <f>IF('Data Transfer Inputs'!G5286="Blank","",'Data Transfer Inputs'!G5286)</f>
        <v/>
      </c>
      <c r="U441" s="620" t="str">
        <f>IF('Data Transfer Inputs'!G5325="Blank","",'Data Transfer Inputs'!G5325)</f>
        <v/>
      </c>
      <c r="V441" s="620" t="str">
        <f>IF('Data Transfer Inputs'!G5364="Blank","",'Data Transfer Inputs'!G5364)</f>
        <v/>
      </c>
      <c r="W441" s="620" t="str">
        <f>IF('Data Transfer Inputs'!G5403="Blank","",'Data Transfer Inputs'!G5403)</f>
        <v/>
      </c>
    </row>
    <row r="442" spans="1:23" x14ac:dyDescent="0.2">
      <c r="A442" s="622">
        <v>1</v>
      </c>
      <c r="B442" s="913"/>
      <c r="C442" s="1053" t="str">
        <f t="shared" si="32"/>
        <v>Total Expenses</v>
      </c>
      <c r="D442" s="1061">
        <f t="shared" ref="D442:W442" si="34">SUM(D438:D441)</f>
        <v>0</v>
      </c>
      <c r="E442" s="1061">
        <f t="shared" si="34"/>
        <v>0</v>
      </c>
      <c r="F442" s="1061">
        <f t="shared" si="34"/>
        <v>0</v>
      </c>
      <c r="G442" s="1061">
        <f t="shared" si="34"/>
        <v>0</v>
      </c>
      <c r="H442" s="1061">
        <f t="shared" si="34"/>
        <v>0</v>
      </c>
      <c r="I442" s="1061">
        <f t="shared" si="34"/>
        <v>0</v>
      </c>
      <c r="J442" s="1061">
        <f t="shared" si="34"/>
        <v>0</v>
      </c>
      <c r="K442" s="1061">
        <f t="shared" si="34"/>
        <v>0</v>
      </c>
      <c r="L442" s="1061">
        <f t="shared" si="34"/>
        <v>0</v>
      </c>
      <c r="M442" s="1061">
        <f t="shared" si="34"/>
        <v>0</v>
      </c>
      <c r="N442" s="1061">
        <f t="shared" si="34"/>
        <v>0</v>
      </c>
      <c r="O442" s="1061">
        <f t="shared" si="34"/>
        <v>0</v>
      </c>
      <c r="P442" s="1061">
        <f t="shared" si="34"/>
        <v>0</v>
      </c>
      <c r="Q442" s="1061">
        <f t="shared" si="34"/>
        <v>0</v>
      </c>
      <c r="R442" s="1061">
        <f t="shared" si="34"/>
        <v>0</v>
      </c>
      <c r="S442" s="1061">
        <f t="shared" si="34"/>
        <v>0</v>
      </c>
      <c r="T442" s="1061">
        <f t="shared" si="34"/>
        <v>0</v>
      </c>
      <c r="U442" s="1061">
        <f t="shared" si="34"/>
        <v>0</v>
      </c>
      <c r="V442" s="1061">
        <f t="shared" si="34"/>
        <v>0</v>
      </c>
      <c r="W442" s="1061">
        <f t="shared" si="34"/>
        <v>0</v>
      </c>
    </row>
    <row r="443" spans="1:23" x14ac:dyDescent="0.2">
      <c r="A443" s="622">
        <v>1</v>
      </c>
      <c r="B443" s="913"/>
      <c r="C443" s="1056" t="str">
        <f t="shared" si="32"/>
        <v>Net Operating Income</v>
      </c>
      <c r="D443" s="1060">
        <f>SUM(D421)-SUM(D442)</f>
        <v>0</v>
      </c>
      <c r="E443" s="1060">
        <f t="shared" ref="E443:W443" si="35">SUM(E421)-SUM(E442)</f>
        <v>0</v>
      </c>
      <c r="F443" s="1060">
        <f t="shared" si="35"/>
        <v>0</v>
      </c>
      <c r="G443" s="1060">
        <f t="shared" si="35"/>
        <v>0</v>
      </c>
      <c r="H443" s="1060">
        <f t="shared" si="35"/>
        <v>0</v>
      </c>
      <c r="I443" s="1060">
        <f t="shared" si="35"/>
        <v>0</v>
      </c>
      <c r="J443" s="1060">
        <f t="shared" si="35"/>
        <v>0</v>
      </c>
      <c r="K443" s="1060">
        <f t="shared" si="35"/>
        <v>0</v>
      </c>
      <c r="L443" s="1060">
        <f t="shared" si="35"/>
        <v>0</v>
      </c>
      <c r="M443" s="1060">
        <f t="shared" si="35"/>
        <v>0</v>
      </c>
      <c r="N443" s="1060">
        <f t="shared" si="35"/>
        <v>0</v>
      </c>
      <c r="O443" s="1060">
        <f t="shared" si="35"/>
        <v>0</v>
      </c>
      <c r="P443" s="1060">
        <f t="shared" si="35"/>
        <v>0</v>
      </c>
      <c r="Q443" s="1060">
        <f t="shared" si="35"/>
        <v>0</v>
      </c>
      <c r="R443" s="1060">
        <f t="shared" si="35"/>
        <v>0</v>
      </c>
      <c r="S443" s="1060">
        <f t="shared" si="35"/>
        <v>0</v>
      </c>
      <c r="T443" s="1060">
        <f t="shared" si="35"/>
        <v>0</v>
      </c>
      <c r="U443" s="1060">
        <f t="shared" si="35"/>
        <v>0</v>
      </c>
      <c r="V443" s="1060">
        <f t="shared" si="35"/>
        <v>0</v>
      </c>
      <c r="W443" s="1060">
        <f t="shared" si="35"/>
        <v>0</v>
      </c>
    </row>
    <row r="444" spans="1:23" x14ac:dyDescent="0.2">
      <c r="A444" s="622" cm="1">
        <f t="array" ref="A444">IF(SUMPRODUCT(--(D444:W444&lt;&gt;""))&gt;0,1,0)</f>
        <v>0</v>
      </c>
      <c r="B444" s="913"/>
      <c r="C444" s="962" t="s">
        <v>587</v>
      </c>
      <c r="D444" s="615" t="str">
        <f>IF('Data Transfer Inputs'!G4663="Blank","",'Data Transfer Inputs'!G4663)</f>
        <v/>
      </c>
      <c r="E444" s="615" t="str">
        <f>IF('Data Transfer Inputs'!G4702="Blank","",'Data Transfer Inputs'!G4702)</f>
        <v/>
      </c>
      <c r="F444" s="615" t="str">
        <f>IF('Data Transfer Inputs'!G4741="Blank","",'Data Transfer Inputs'!G4741)</f>
        <v/>
      </c>
      <c r="G444" s="615" t="str">
        <f>IF('Data Transfer Inputs'!G4780="Blank","",'Data Transfer Inputs'!G4780)</f>
        <v/>
      </c>
      <c r="H444" s="615" t="str">
        <f>IF('Data Transfer Inputs'!G4819="Blank","",'Data Transfer Inputs'!G4819)</f>
        <v/>
      </c>
      <c r="I444" s="615" t="str">
        <f>IF('Data Transfer Inputs'!G4858="Blank","",'Data Transfer Inputs'!G4858)</f>
        <v/>
      </c>
      <c r="J444" s="615" t="str">
        <f>IF('Data Transfer Inputs'!G4897="Blank","",'Data Transfer Inputs'!G4897)</f>
        <v/>
      </c>
      <c r="K444" s="615" t="str">
        <f>IF('Data Transfer Inputs'!G4936="Blank","",'Data Transfer Inputs'!G4936)</f>
        <v/>
      </c>
      <c r="L444" s="615" t="str">
        <f>IF('Data Transfer Inputs'!G4975="Blank","",'Data Transfer Inputs'!G4975)</f>
        <v/>
      </c>
      <c r="M444" s="615" t="str">
        <f>IF('Data Transfer Inputs'!G5014="Blank","",'Data Transfer Inputs'!G5014)</f>
        <v/>
      </c>
      <c r="N444" s="615" t="str">
        <f>IF('Data Transfer Inputs'!G5053="Blank","",'Data Transfer Inputs'!G5053)</f>
        <v/>
      </c>
      <c r="O444" s="615" t="str">
        <f>IF('Data Transfer Inputs'!G5092="Blank","",'Data Transfer Inputs'!G5092)</f>
        <v/>
      </c>
      <c r="P444" s="615" t="str">
        <f>IF('Data Transfer Inputs'!G5131="Blank","",'Data Transfer Inputs'!G5131)</f>
        <v/>
      </c>
      <c r="Q444" s="615" t="str">
        <f>IF('Data Transfer Inputs'!G5170="Blank","",'Data Transfer Inputs'!G5170)</f>
        <v/>
      </c>
      <c r="R444" s="615" t="str">
        <f>IF('Data Transfer Inputs'!G5209="Blank","",'Data Transfer Inputs'!G5209)</f>
        <v/>
      </c>
      <c r="S444" s="615" t="str">
        <f>IF('Data Transfer Inputs'!G5248="Blank","",'Data Transfer Inputs'!G5248)</f>
        <v/>
      </c>
      <c r="T444" s="615" t="str">
        <f>IF('Data Transfer Inputs'!G5287="Blank","",'Data Transfer Inputs'!G5287)</f>
        <v/>
      </c>
      <c r="U444" s="615" t="str">
        <f>IF('Data Transfer Inputs'!G5326="Blank","",'Data Transfer Inputs'!G5326)</f>
        <v/>
      </c>
      <c r="V444" s="615" t="str">
        <f>IF('Data Transfer Inputs'!G5365="Blank","",'Data Transfer Inputs'!G5365)</f>
        <v/>
      </c>
      <c r="W444" s="615" t="str">
        <f>IF('Data Transfer Inputs'!G5404="Blank","",'Data Transfer Inputs'!G5404)</f>
        <v/>
      </c>
    </row>
    <row r="445" spans="1:23" x14ac:dyDescent="0.2">
      <c r="A445" s="622" cm="1">
        <f t="array" ref="A445">IF(SUMPRODUCT(--(D445:W445&lt;&gt;""))&gt;0,1,0)</f>
        <v>0</v>
      </c>
      <c r="B445" s="913"/>
      <c r="C445" s="962" t="s">
        <v>588</v>
      </c>
      <c r="D445" s="618" t="str">
        <f>IF('Data Transfer Inputs'!G4664="Blank","",'Data Transfer Inputs'!G4664)</f>
        <v/>
      </c>
      <c r="E445" s="618" t="str">
        <f>IF('Data Transfer Inputs'!G4703="Blank","",'Data Transfer Inputs'!G4703)</f>
        <v/>
      </c>
      <c r="F445" s="618" t="str">
        <f>IF('Data Transfer Inputs'!G4742="Blank","",'Data Transfer Inputs'!G4742)</f>
        <v/>
      </c>
      <c r="G445" s="618" t="str">
        <f>IF('Data Transfer Inputs'!G4781="Blank","",'Data Transfer Inputs'!G4781)</f>
        <v/>
      </c>
      <c r="H445" s="618" t="str">
        <f>IF('Data Transfer Inputs'!G4820="Blank","",'Data Transfer Inputs'!G4820)</f>
        <v/>
      </c>
      <c r="I445" s="618" t="str">
        <f>IF('Data Transfer Inputs'!G4859="Blank","",'Data Transfer Inputs'!G4859)</f>
        <v/>
      </c>
      <c r="J445" s="618" t="str">
        <f>IF('Data Transfer Inputs'!G4898="Blank","",'Data Transfer Inputs'!G4898)</f>
        <v/>
      </c>
      <c r="K445" s="618" t="str">
        <f>IF('Data Transfer Inputs'!G4937="Blank","",'Data Transfer Inputs'!G4937)</f>
        <v/>
      </c>
      <c r="L445" s="618" t="str">
        <f>IF('Data Transfer Inputs'!G4976="Blank","",'Data Transfer Inputs'!G4976)</f>
        <v/>
      </c>
      <c r="M445" s="618" t="str">
        <f>IF('Data Transfer Inputs'!G5015="Blank","",'Data Transfer Inputs'!G5015)</f>
        <v/>
      </c>
      <c r="N445" s="615" t="str">
        <f>IF('Data Transfer Inputs'!G5054="Blank","",'Data Transfer Inputs'!G5054)</f>
        <v/>
      </c>
      <c r="O445" s="618" t="str">
        <f>IF('Data Transfer Inputs'!G5093="Blank","",'Data Transfer Inputs'!G5093)</f>
        <v/>
      </c>
      <c r="P445" s="618" t="str">
        <f>IF('Data Transfer Inputs'!G5132="Blank","",'Data Transfer Inputs'!G5132)</f>
        <v/>
      </c>
      <c r="Q445" s="618" t="str">
        <f>IF('Data Transfer Inputs'!G5171="Blank","",'Data Transfer Inputs'!G5171)</f>
        <v/>
      </c>
      <c r="R445" s="618" t="str">
        <f>IF('Data Transfer Inputs'!G5210="Blank","",'Data Transfer Inputs'!G5210)</f>
        <v/>
      </c>
      <c r="S445" s="618" t="str">
        <f>IF('Data Transfer Inputs'!G5249="Blank","",'Data Transfer Inputs'!G5249)</f>
        <v/>
      </c>
      <c r="T445" s="618" t="str">
        <f>IF('Data Transfer Inputs'!G5288="Blank","",'Data Transfer Inputs'!G5288)</f>
        <v/>
      </c>
      <c r="U445" s="618" t="str">
        <f>IF('Data Transfer Inputs'!G5327="Blank","",'Data Transfer Inputs'!G5327)</f>
        <v/>
      </c>
      <c r="V445" s="618" t="str">
        <f>IF('Data Transfer Inputs'!G5366="Blank","",'Data Transfer Inputs'!G5366)</f>
        <v/>
      </c>
      <c r="W445" s="618" t="str">
        <f>IF('Data Transfer Inputs'!G5405="Blank","",'Data Transfer Inputs'!G5405)</f>
        <v/>
      </c>
    </row>
    <row r="446" spans="1:23" x14ac:dyDescent="0.2">
      <c r="A446" s="622" cm="1">
        <f t="array" ref="A446">IF(SUMPRODUCT(--(D446:W446&lt;&gt;""))&gt;0,1,0)</f>
        <v>0</v>
      </c>
      <c r="B446" s="913"/>
      <c r="C446" s="1057" t="s">
        <v>589</v>
      </c>
      <c r="D446" s="620" t="str">
        <f>IF('Data Transfer Inputs'!G4665="Blank","",'Data Transfer Inputs'!G4665)</f>
        <v/>
      </c>
      <c r="E446" s="620" t="str">
        <f>IF('Data Transfer Inputs'!G4704="Blank","",'Data Transfer Inputs'!G4704)</f>
        <v/>
      </c>
      <c r="F446" s="620" t="str">
        <f>IF('Data Transfer Inputs'!G4743="Blank","",'Data Transfer Inputs'!G4743)</f>
        <v/>
      </c>
      <c r="G446" s="620" t="str">
        <f>IF('Data Transfer Inputs'!G4782="Blank","",'Data Transfer Inputs'!G4782)</f>
        <v/>
      </c>
      <c r="H446" s="620" t="str">
        <f>IF('Data Transfer Inputs'!G4821="Blank","",'Data Transfer Inputs'!G4821)</f>
        <v/>
      </c>
      <c r="I446" s="620" t="str">
        <f>IF('Data Transfer Inputs'!G4860="Blank","",'Data Transfer Inputs'!G4860)</f>
        <v/>
      </c>
      <c r="J446" s="620" t="str">
        <f>IF('Data Transfer Inputs'!G4899="Blank","",'Data Transfer Inputs'!G4899)</f>
        <v/>
      </c>
      <c r="K446" s="620" t="str">
        <f>IF('Data Transfer Inputs'!G4938="Blank","",'Data Transfer Inputs'!G4938)</f>
        <v/>
      </c>
      <c r="L446" s="620" t="str">
        <f>IF('Data Transfer Inputs'!G4977="Blank","",'Data Transfer Inputs'!G4977)</f>
        <v/>
      </c>
      <c r="M446" s="620" t="str">
        <f>IF('Data Transfer Inputs'!G5016="Blank","",'Data Transfer Inputs'!G5016)</f>
        <v/>
      </c>
      <c r="N446" s="615" t="str">
        <f>IF('Data Transfer Inputs'!G5055="Blank","",'Data Transfer Inputs'!G5055)</f>
        <v/>
      </c>
      <c r="O446" s="620" t="str">
        <f>IF('Data Transfer Inputs'!G5094="Blank","",'Data Transfer Inputs'!G5094)</f>
        <v/>
      </c>
      <c r="P446" s="620" t="str">
        <f>IF('Data Transfer Inputs'!G5133="Blank","",'Data Transfer Inputs'!G5133)</f>
        <v/>
      </c>
      <c r="Q446" s="620" t="str">
        <f>IF('Data Transfer Inputs'!G5172="Blank","",'Data Transfer Inputs'!G5172)</f>
        <v/>
      </c>
      <c r="R446" s="620" t="str">
        <f>IF('Data Transfer Inputs'!G5211="Blank","",'Data Transfer Inputs'!G5211)</f>
        <v/>
      </c>
      <c r="S446" s="620" t="str">
        <f>IF('Data Transfer Inputs'!G5250="Blank","",'Data Transfer Inputs'!G5250)</f>
        <v/>
      </c>
      <c r="T446" s="620" t="str">
        <f>IF('Data Transfer Inputs'!G5289="Blank","",'Data Transfer Inputs'!G5289)</f>
        <v/>
      </c>
      <c r="U446" s="620" t="str">
        <f>IF('Data Transfer Inputs'!G5328="Blank","",'Data Transfer Inputs'!G5328)</f>
        <v/>
      </c>
      <c r="V446" s="620" t="str">
        <f>IF('Data Transfer Inputs'!G5367="Blank","",'Data Transfer Inputs'!G5367)</f>
        <v/>
      </c>
      <c r="W446" s="620" t="str">
        <f>IF('Data Transfer Inputs'!G5406="Blank","",'Data Transfer Inputs'!G5406)</f>
        <v/>
      </c>
    </row>
    <row r="447" spans="1:23" x14ac:dyDescent="0.2">
      <c r="A447" s="622">
        <v>1</v>
      </c>
      <c r="B447" s="913"/>
      <c r="C447" s="1053" t="s">
        <v>590</v>
      </c>
      <c r="D447" s="1061">
        <f>SUM(D444:D446)+D438</f>
        <v>0</v>
      </c>
      <c r="E447" s="1061">
        <f t="shared" ref="E447:W447" si="36">SUM(E444:E446)+E438</f>
        <v>0</v>
      </c>
      <c r="F447" s="1061">
        <f t="shared" si="36"/>
        <v>0</v>
      </c>
      <c r="G447" s="1061">
        <f t="shared" si="36"/>
        <v>0</v>
      </c>
      <c r="H447" s="1061">
        <f t="shared" si="36"/>
        <v>0</v>
      </c>
      <c r="I447" s="1061">
        <f t="shared" si="36"/>
        <v>0</v>
      </c>
      <c r="J447" s="1061">
        <f t="shared" si="36"/>
        <v>0</v>
      </c>
      <c r="K447" s="1061">
        <f t="shared" si="36"/>
        <v>0</v>
      </c>
      <c r="L447" s="1061">
        <f t="shared" si="36"/>
        <v>0</v>
      </c>
      <c r="M447" s="1061">
        <f t="shared" si="36"/>
        <v>0</v>
      </c>
      <c r="N447" s="1061">
        <f t="shared" si="36"/>
        <v>0</v>
      </c>
      <c r="O447" s="1061">
        <f t="shared" si="36"/>
        <v>0</v>
      </c>
      <c r="P447" s="1061">
        <f t="shared" si="36"/>
        <v>0</v>
      </c>
      <c r="Q447" s="1061">
        <f t="shared" si="36"/>
        <v>0</v>
      </c>
      <c r="R447" s="1061">
        <f t="shared" si="36"/>
        <v>0</v>
      </c>
      <c r="S447" s="1061">
        <f t="shared" si="36"/>
        <v>0</v>
      </c>
      <c r="T447" s="1061">
        <f t="shared" si="36"/>
        <v>0</v>
      </c>
      <c r="U447" s="1061">
        <f t="shared" si="36"/>
        <v>0</v>
      </c>
      <c r="V447" s="1061">
        <f t="shared" si="36"/>
        <v>0</v>
      </c>
      <c r="W447" s="1061">
        <f t="shared" si="36"/>
        <v>0</v>
      </c>
    </row>
    <row r="448" spans="1:23" x14ac:dyDescent="0.2">
      <c r="A448" s="622">
        <v>1</v>
      </c>
      <c r="B448" s="913"/>
      <c r="C448" s="1056" t="s">
        <v>312</v>
      </c>
      <c r="D448" s="1060">
        <f>SUM(D421,-D447)</f>
        <v>0</v>
      </c>
      <c r="E448" s="1060">
        <f t="shared" ref="E448:W448" si="37">SUM(E421,-E447)</f>
        <v>0</v>
      </c>
      <c r="F448" s="1060">
        <f t="shared" si="37"/>
        <v>0</v>
      </c>
      <c r="G448" s="1060">
        <f t="shared" si="37"/>
        <v>0</v>
      </c>
      <c r="H448" s="1060">
        <f t="shared" si="37"/>
        <v>0</v>
      </c>
      <c r="I448" s="1060">
        <f t="shared" si="37"/>
        <v>0</v>
      </c>
      <c r="J448" s="1060">
        <f t="shared" si="37"/>
        <v>0</v>
      </c>
      <c r="K448" s="1060">
        <f t="shared" si="37"/>
        <v>0</v>
      </c>
      <c r="L448" s="1060">
        <f t="shared" si="37"/>
        <v>0</v>
      </c>
      <c r="M448" s="1060">
        <f t="shared" si="37"/>
        <v>0</v>
      </c>
      <c r="N448" s="1060">
        <f t="shared" si="37"/>
        <v>0</v>
      </c>
      <c r="O448" s="1060">
        <f t="shared" si="37"/>
        <v>0</v>
      </c>
      <c r="P448" s="1060">
        <f t="shared" si="37"/>
        <v>0</v>
      </c>
      <c r="Q448" s="1060">
        <f t="shared" si="37"/>
        <v>0</v>
      </c>
      <c r="R448" s="1060">
        <f t="shared" si="37"/>
        <v>0</v>
      </c>
      <c r="S448" s="1060">
        <f t="shared" si="37"/>
        <v>0</v>
      </c>
      <c r="T448" s="1060">
        <f t="shared" si="37"/>
        <v>0</v>
      </c>
      <c r="U448" s="1060">
        <f t="shared" si="37"/>
        <v>0</v>
      </c>
      <c r="V448" s="1060">
        <f t="shared" si="37"/>
        <v>0</v>
      </c>
      <c r="W448" s="1060">
        <f t="shared" si="37"/>
        <v>0</v>
      </c>
    </row>
    <row r="449" spans="1:43" x14ac:dyDescent="0.2">
      <c r="A449" s="622">
        <v>1</v>
      </c>
      <c r="B449" s="913"/>
      <c r="C449" s="14"/>
    </row>
    <row r="450" spans="1:43" x14ac:dyDescent="0.2">
      <c r="A450" s="622">
        <v>0</v>
      </c>
      <c r="B450" s="913"/>
      <c r="C450" s="14"/>
    </row>
    <row r="451" spans="1:43" x14ac:dyDescent="0.2">
      <c r="A451" s="622">
        <v>0</v>
      </c>
      <c r="B451" s="913"/>
      <c r="C451" s="14"/>
    </row>
    <row r="452" spans="1:43" x14ac:dyDescent="0.2">
      <c r="A452" s="622">
        <v>0</v>
      </c>
      <c r="B452" s="913"/>
      <c r="C452" s="14"/>
    </row>
    <row r="453" spans="1:43" x14ac:dyDescent="0.2">
      <c r="A453" s="622">
        <v>0</v>
      </c>
      <c r="B453" s="913"/>
      <c r="C453" s="14"/>
    </row>
    <row r="454" spans="1:43" x14ac:dyDescent="0.2">
      <c r="A454" s="622">
        <v>0</v>
      </c>
      <c r="B454" s="913"/>
      <c r="C454" s="14"/>
    </row>
    <row r="455" spans="1:43" x14ac:dyDescent="0.2">
      <c r="A455" s="622">
        <v>0</v>
      </c>
      <c r="B455" s="913"/>
      <c r="C455" s="14"/>
    </row>
    <row r="456" spans="1:43" x14ac:dyDescent="0.2">
      <c r="A456" s="622">
        <v>0</v>
      </c>
      <c r="B456" s="913"/>
      <c r="C456" s="14"/>
      <c r="D456" s="825"/>
    </row>
    <row r="457" spans="1:43" x14ac:dyDescent="0.2">
      <c r="A457" s="622">
        <v>0</v>
      </c>
      <c r="B457" s="913"/>
      <c r="C457" s="14"/>
    </row>
    <row r="458" spans="1:43" x14ac:dyDescent="0.2">
      <c r="A458" s="622">
        <v>0</v>
      </c>
      <c r="B458" s="913"/>
      <c r="C458" s="14"/>
    </row>
    <row r="459" spans="1:43" s="86" customFormat="1" ht="15.75" x14ac:dyDescent="0.25">
      <c r="A459" s="622">
        <v>1</v>
      </c>
      <c r="B459" s="918"/>
      <c r="C459" s="1062" t="s">
        <v>253</v>
      </c>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c r="AA459" s="329"/>
      <c r="AB459" s="329"/>
      <c r="AC459" s="329"/>
      <c r="AD459" s="329"/>
      <c r="AE459" s="329"/>
      <c r="AF459" s="329"/>
      <c r="AG459" s="329"/>
      <c r="AH459" s="329"/>
      <c r="AI459" s="329"/>
      <c r="AJ459" s="329"/>
      <c r="AK459" s="329"/>
      <c r="AL459" s="329"/>
      <c r="AM459" s="329"/>
      <c r="AN459" s="329"/>
      <c r="AO459" s="329"/>
      <c r="AP459" s="329"/>
      <c r="AQ459" s="329"/>
    </row>
    <row r="460" spans="1:43" x14ac:dyDescent="0.2">
      <c r="A460" s="622">
        <v>1</v>
      </c>
      <c r="B460" s="913"/>
      <c r="C460" s="942" t="s">
        <v>250</v>
      </c>
      <c r="D460" s="537" t="s">
        <v>185</v>
      </c>
      <c r="E460" s="537" t="s">
        <v>187</v>
      </c>
      <c r="F460" s="537" t="s">
        <v>215</v>
      </c>
      <c r="G460" s="537" t="s">
        <v>216</v>
      </c>
      <c r="H460" s="537" t="s">
        <v>217</v>
      </c>
      <c r="I460" s="537" t="s">
        <v>218</v>
      </c>
      <c r="J460" s="537" t="s">
        <v>219</v>
      </c>
      <c r="K460" s="537" t="s">
        <v>220</v>
      </c>
      <c r="L460" s="537" t="s">
        <v>221</v>
      </c>
      <c r="M460" s="537" t="s">
        <v>222</v>
      </c>
      <c r="N460" s="537" t="s">
        <v>223</v>
      </c>
      <c r="O460" s="537" t="s">
        <v>224</v>
      </c>
      <c r="P460" s="537" t="s">
        <v>225</v>
      </c>
      <c r="Q460" s="537" t="s">
        <v>226</v>
      </c>
      <c r="R460" s="537" t="s">
        <v>227</v>
      </c>
      <c r="S460" s="537" t="s">
        <v>228</v>
      </c>
      <c r="T460" s="537" t="s">
        <v>229</v>
      </c>
      <c r="U460" s="537" t="s">
        <v>230</v>
      </c>
      <c r="V460" s="537" t="s">
        <v>231</v>
      </c>
      <c r="W460" s="537" t="s">
        <v>232</v>
      </c>
      <c r="X460" s="537" t="s">
        <v>233</v>
      </c>
    </row>
    <row r="461" spans="1:43" ht="111.75" customHeight="1" x14ac:dyDescent="0.2">
      <c r="A461" s="622">
        <v>1</v>
      </c>
      <c r="B461" s="913"/>
      <c r="C461" s="960" t="s">
        <v>237</v>
      </c>
      <c r="D461" s="44" t="str">
        <f>IF('Data Transfer Inputs'!G5407="Blank","Subject",'Data Transfer Inputs'!G5407)</f>
        <v>Subject</v>
      </c>
      <c r="E461" s="44" t="str">
        <f>IF('Data Transfer Inputs'!G5439="Blank","Sale Comparable 1",'Data Transfer Inputs'!G5439)</f>
        <v>Sale Comparable 1</v>
      </c>
      <c r="F461" s="44" t="str">
        <f>IF('Data Transfer Inputs'!G5471="Blank","Sale Comparable 2",'Data Transfer Inputs'!G5471)</f>
        <v>Sale Comparable 2</v>
      </c>
      <c r="G461" s="44" t="str">
        <f>IF('Data Transfer Inputs'!G5503="Blank","Sale Comparable 3",'Data Transfer Inputs'!G5503)</f>
        <v>Sale Comparable 3</v>
      </c>
      <c r="H461" s="44" t="str">
        <f>IF('Data Transfer Inputs'!G5535="Blank","Sale Comparable 4",'Data Transfer Inputs'!G5535)</f>
        <v>Sale Comparable 4</v>
      </c>
      <c r="I461" s="44" t="str">
        <f>IF('Data Transfer Inputs'!G5567="Blank","Sale Comparable 5",'Data Transfer Inputs'!G5567)</f>
        <v>Sale Comparable 5</v>
      </c>
      <c r="J461" s="44" t="str">
        <f>IF('Data Transfer Inputs'!G5599="Blank","Sale Comparable 6",'Data Transfer Inputs'!G5599)</f>
        <v>Sale Comparable 6</v>
      </c>
      <c r="K461" s="44" t="str">
        <f>IF('Data Transfer Inputs'!G5631="Blank","Sale Comparable 7",'Data Transfer Inputs'!G5631)</f>
        <v>Sale Comparable 7</v>
      </c>
      <c r="L461" s="44" t="str">
        <f>IF('Data Transfer Inputs'!G5663="Blank","Sale Comparable 8",'Data Transfer Inputs'!G5663)</f>
        <v>Sale Comparable 8</v>
      </c>
      <c r="M461" s="44" t="str">
        <f>IF('Data Transfer Inputs'!G5695="Blank","Sale Comparable 9",'Data Transfer Inputs'!G5695)</f>
        <v>Sale Comparable 9</v>
      </c>
      <c r="N461" s="44" t="str">
        <f>IF('Data Transfer Inputs'!G5727="Blank","Sale Comparable 10",'Data Transfer Inputs'!G5727)</f>
        <v>Sale Comparable 10</v>
      </c>
      <c r="O461" s="44" t="str">
        <f>IF('Data Transfer Inputs'!G5759="Blank","Sale Comparable 11",'Data Transfer Inputs'!G5759)</f>
        <v>Sale Comparable 11</v>
      </c>
      <c r="P461" s="44" t="str">
        <f>IF('Data Transfer Inputs'!G5791="Blank","Sale Comparable 12",'Data Transfer Inputs'!G5791)</f>
        <v>Sale Comparable 12</v>
      </c>
      <c r="Q461" s="44" t="str">
        <f>IF('Data Transfer Inputs'!G5823="Blank","Sale Comparable 13",'Data Transfer Inputs'!G5823)</f>
        <v>Sale Comparable 13</v>
      </c>
      <c r="R461" s="44" t="str">
        <f>IF('Data Transfer Inputs'!G5855="Blank","Sale Comparable 14",'Data Transfer Inputs'!G5855)</f>
        <v>Sale Comparable 14</v>
      </c>
      <c r="S461" s="44" t="str">
        <f>IF('Data Transfer Inputs'!G5887="Blank","Sale Comparable 15",'Data Transfer Inputs'!G5887)</f>
        <v>Sale Comparable 15</v>
      </c>
      <c r="T461" s="44" t="str">
        <f>IF('Data Transfer Inputs'!G5919="Blank","Sale Comparable 16",'Data Transfer Inputs'!G5919)</f>
        <v>Sale Comparable 16</v>
      </c>
      <c r="U461" s="44" t="str">
        <f>IF('Data Transfer Inputs'!G5951="Blank","Sale Comparable 17",'Data Transfer Inputs'!G5951)</f>
        <v>Sale Comparable 17</v>
      </c>
      <c r="V461" s="44" t="str">
        <f>IF('Data Transfer Inputs'!G5983="Blank","Sale Comparable 18",'Data Transfer Inputs'!G5983)</f>
        <v>Sale Comparable 18</v>
      </c>
      <c r="W461" s="44" t="str">
        <f>IF('Data Transfer Inputs'!G6015="Blank","Sale Comparable 19",'Data Transfer Inputs'!G6015)</f>
        <v>Sale Comparable 19</v>
      </c>
      <c r="X461" s="44" t="str">
        <f>IF('Data Transfer Inputs'!G6047="Blank","Sale Comparable 20",'Data Transfer Inputs'!G6047)</f>
        <v>Sale Comparable 20</v>
      </c>
    </row>
    <row r="462" spans="1:43" ht="12.75" customHeight="1" x14ac:dyDescent="0.2">
      <c r="A462" s="622" cm="1">
        <f t="array" ref="A462">IF(SUMPRODUCT(--(D462:W462&lt;&gt;""))&gt;0,1,0)</f>
        <v>0</v>
      </c>
      <c r="B462" s="913"/>
      <c r="C462" s="962" t="s">
        <v>2</v>
      </c>
      <c r="D462" s="1054" t="str">
        <f>IF('Data Transfer Inputs'!G5408="Blank",D5,'Data Transfer Inputs'!G5408)</f>
        <v/>
      </c>
      <c r="E462" s="41" t="str">
        <f>IF('Data Transfer Inputs'!G5440="Blank","",'Data Transfer Inputs'!G5440)</f>
        <v/>
      </c>
      <c r="F462" s="41" t="str">
        <f>IF('Data Transfer Inputs'!G5472="Blank","",'Data Transfer Inputs'!G5472)</f>
        <v/>
      </c>
      <c r="G462" s="41" t="str">
        <f>IF('Data Transfer Inputs'!G5504="Blank","",'Data Transfer Inputs'!G5504)</f>
        <v/>
      </c>
      <c r="H462" s="41" t="str">
        <f>IF('Data Transfer Inputs'!G5536="Blank","",'Data Transfer Inputs'!G5536)</f>
        <v/>
      </c>
      <c r="I462" s="41" t="str">
        <f>IF('Data Transfer Inputs'!G5568="Blank","",'Data Transfer Inputs'!G5568)</f>
        <v/>
      </c>
      <c r="J462" s="41" t="str">
        <f>IF('Data Transfer Inputs'!G5600="Blank","",'Data Transfer Inputs'!G5600)</f>
        <v/>
      </c>
      <c r="K462" s="41" t="str">
        <f>IF('Data Transfer Inputs'!G5632="Blank","",'Data Transfer Inputs'!G5632)</f>
        <v/>
      </c>
      <c r="L462" s="41" t="str">
        <f>IF('Data Transfer Inputs'!G5664="Blank","",'Data Transfer Inputs'!G5664)</f>
        <v/>
      </c>
      <c r="M462" s="41" t="str">
        <f>IF('Data Transfer Inputs'!G5696="Blank","",'Data Transfer Inputs'!G5696)</f>
        <v/>
      </c>
      <c r="N462" s="41" t="str">
        <f>IF('Data Transfer Inputs'!G5728="Blank","",'Data Transfer Inputs'!G5728)</f>
        <v/>
      </c>
      <c r="O462" s="41" t="str">
        <f>IF('Data Transfer Inputs'!G5760="Blank","",'Data Transfer Inputs'!G5760)</f>
        <v/>
      </c>
      <c r="P462" s="41" t="str">
        <f>IF('Data Transfer Inputs'!G5792="Blank","",'Data Transfer Inputs'!G5792)</f>
        <v/>
      </c>
      <c r="Q462" s="41" t="str">
        <f>IF('Data Transfer Inputs'!G5824="Blank","",'Data Transfer Inputs'!G5824)</f>
        <v/>
      </c>
      <c r="R462" s="41" t="str">
        <f>IF('Data Transfer Inputs'!G5856="Blank","",'Data Transfer Inputs'!G5856)</f>
        <v/>
      </c>
      <c r="S462" s="41" t="str">
        <f>IF('Data Transfer Inputs'!G5888="Blank","",'Data Transfer Inputs'!G5888)</f>
        <v/>
      </c>
      <c r="T462" s="41" t="str">
        <f>IF('Data Transfer Inputs'!G5920="Blank","",'Data Transfer Inputs'!G5920)</f>
        <v/>
      </c>
      <c r="U462" s="41" t="str">
        <f>IF('Data Transfer Inputs'!G5952="Blank","",'Data Transfer Inputs'!G5952)</f>
        <v/>
      </c>
      <c r="V462" s="41" t="str">
        <f>IF('Data Transfer Inputs'!G5984="Blank","",'Data Transfer Inputs'!G5984)</f>
        <v/>
      </c>
      <c r="W462" s="41" t="str">
        <f>IF('Data Transfer Inputs'!G6016="Blank","",'Data Transfer Inputs'!G6016)</f>
        <v/>
      </c>
      <c r="X462" s="41" t="str">
        <f>IF('Data Transfer Inputs'!G6048="Blank","",'Data Transfer Inputs'!G6048)</f>
        <v/>
      </c>
    </row>
    <row r="463" spans="1:43" x14ac:dyDescent="0.2">
      <c r="A463" s="622" cm="1">
        <f t="array" ref="A463">IF(SUMPRODUCT(--(D463:W463&lt;&gt;"Select ▼"))&gt;0,1,0)</f>
        <v>0</v>
      </c>
      <c r="B463" s="913"/>
      <c r="C463" s="962" t="s">
        <v>3</v>
      </c>
      <c r="D463" s="1054" t="str">
        <f>IF('Data Transfer Inputs'!G5409="Select ▼",D6,'Data Transfer Inputs'!G5409)</f>
        <v>Select ▼</v>
      </c>
      <c r="E463" s="41" t="str">
        <f>IF('Data Transfer Inputs'!G5441="Blank","",'Data Transfer Inputs'!G5441)</f>
        <v>Select ▼</v>
      </c>
      <c r="F463" s="41" t="str">
        <f>IF('Data Transfer Inputs'!G5473="Blank","",'Data Transfer Inputs'!G5473)</f>
        <v>Select ▼</v>
      </c>
      <c r="G463" s="41" t="str">
        <f>IF('Data Transfer Inputs'!G5505="Blank","",'Data Transfer Inputs'!G5505)</f>
        <v>Select ▼</v>
      </c>
      <c r="H463" s="41" t="str">
        <f>IF('Data Transfer Inputs'!G5537="Blank","",'Data Transfer Inputs'!G5537)</f>
        <v>Select ▼</v>
      </c>
      <c r="I463" s="41" t="str">
        <f>IF('Data Transfer Inputs'!G5569="Blank","",'Data Transfer Inputs'!G5569)</f>
        <v>Select ▼</v>
      </c>
      <c r="J463" s="41" t="str">
        <f>IF('Data Transfer Inputs'!G5601="Blank","",'Data Transfer Inputs'!G5601)</f>
        <v>Select ▼</v>
      </c>
      <c r="K463" s="41" t="str">
        <f>IF('Data Transfer Inputs'!G5633="Blank","",'Data Transfer Inputs'!G5633)</f>
        <v>Select ▼</v>
      </c>
      <c r="L463" s="41" t="str">
        <f>IF('Data Transfer Inputs'!G5665="Blank","",'Data Transfer Inputs'!G5665)</f>
        <v>Select ▼</v>
      </c>
      <c r="M463" s="41" t="str">
        <f>IF('Data Transfer Inputs'!G5697="Blank","",'Data Transfer Inputs'!G5697)</f>
        <v>Select ▼</v>
      </c>
      <c r="N463" s="41" t="str">
        <f>IF('Data Transfer Inputs'!G5729="Blank","",'Data Transfer Inputs'!G5729)</f>
        <v>Select ▼</v>
      </c>
      <c r="O463" s="41" t="str">
        <f>IF('Data Transfer Inputs'!G5761="Blank","",'Data Transfer Inputs'!G5761)</f>
        <v>Select ▼</v>
      </c>
      <c r="P463" s="41" t="str">
        <f>IF('Data Transfer Inputs'!G5793="Blank","",'Data Transfer Inputs'!G5793)</f>
        <v>Select ▼</v>
      </c>
      <c r="Q463" s="41" t="str">
        <f>IF('Data Transfer Inputs'!G5825="Blank","",'Data Transfer Inputs'!G5825)</f>
        <v>Select ▼</v>
      </c>
      <c r="R463" s="41" t="str">
        <f>IF('Data Transfer Inputs'!G5857="Blank","",'Data Transfer Inputs'!G5857)</f>
        <v>Select ▼</v>
      </c>
      <c r="S463" s="41" t="str">
        <f>IF('Data Transfer Inputs'!G5889="Blank","",'Data Transfer Inputs'!G5889)</f>
        <v>Select ▼</v>
      </c>
      <c r="T463" s="41" t="str">
        <f>IF('Data Transfer Inputs'!G5921="Blank","",'Data Transfer Inputs'!G5921)</f>
        <v>Select ▼</v>
      </c>
      <c r="U463" s="41" t="str">
        <f>IF('Data Transfer Inputs'!G5953="Blank","",'Data Transfer Inputs'!G5953)</f>
        <v>Select ▼</v>
      </c>
      <c r="V463" s="41" t="str">
        <f>IF('Data Transfer Inputs'!G5985="Blank","",'Data Transfer Inputs'!G5985)</f>
        <v>Select ▼</v>
      </c>
      <c r="W463" s="41" t="str">
        <f>IF('Data Transfer Inputs'!G6017="Blank","",'Data Transfer Inputs'!G6017)</f>
        <v>Select ▼</v>
      </c>
      <c r="X463" s="41" t="str">
        <f>IF('Data Transfer Inputs'!G6049="Blank","",'Data Transfer Inputs'!G6049)</f>
        <v>Select ▼</v>
      </c>
    </row>
    <row r="464" spans="1:43" x14ac:dyDescent="0.2">
      <c r="A464" s="622" cm="1">
        <f t="array" ref="A464">IF(SUMPRODUCT(--(D464:W464&lt;&gt;""))&gt;0,1,0)</f>
        <v>0</v>
      </c>
      <c r="B464" s="913"/>
      <c r="C464" s="962" t="s">
        <v>234</v>
      </c>
      <c r="D464" s="606" t="str">
        <f>IF('Data Transfer Inputs'!G5410="Blank","",'Data Transfer Inputs'!G5410)</f>
        <v/>
      </c>
      <c r="E464" s="606" t="str">
        <f>IF('Data Transfer Inputs'!G5442="Blank","",'Data Transfer Inputs'!G5442)</f>
        <v/>
      </c>
      <c r="F464" s="606" t="str">
        <f>IF('Data Transfer Inputs'!G5474="Blank","",'Data Transfer Inputs'!G5474)</f>
        <v/>
      </c>
      <c r="G464" s="606" t="str">
        <f>IF('Data Transfer Inputs'!G5506="Blank","",'Data Transfer Inputs'!G5506)</f>
        <v/>
      </c>
      <c r="H464" s="606" t="str">
        <f>IF('Data Transfer Inputs'!G5538="Blank","",'Data Transfer Inputs'!G5538)</f>
        <v/>
      </c>
      <c r="I464" s="606" t="str">
        <f>IF('Data Transfer Inputs'!G5570="Blank","",'Data Transfer Inputs'!G5570)</f>
        <v/>
      </c>
      <c r="J464" s="606" t="str">
        <f>IF('Data Transfer Inputs'!G5602="Blank","",'Data Transfer Inputs'!G5602)</f>
        <v/>
      </c>
      <c r="K464" s="606" t="str">
        <f>IF('Data Transfer Inputs'!G5634="Blank","",'Data Transfer Inputs'!G5634)</f>
        <v/>
      </c>
      <c r="L464" s="606" t="str">
        <f>IF('Data Transfer Inputs'!G5666="Blank","",'Data Transfer Inputs'!G5666)</f>
        <v/>
      </c>
      <c r="M464" s="606" t="str">
        <f>IF('Data Transfer Inputs'!G5698="Blank","",'Data Transfer Inputs'!G5698)</f>
        <v/>
      </c>
      <c r="N464" s="606" t="str">
        <f>IF('Data Transfer Inputs'!G5730="Blank","",'Data Transfer Inputs'!G5730)</f>
        <v/>
      </c>
      <c r="O464" s="606" t="str">
        <f>IF('Data Transfer Inputs'!G5762="Blank","",'Data Transfer Inputs'!G5762)</f>
        <v/>
      </c>
      <c r="P464" s="606" t="str">
        <f>IF('Data Transfer Inputs'!G5794="Blank","",'Data Transfer Inputs'!G5794)</f>
        <v/>
      </c>
      <c r="Q464" s="606" t="str">
        <f>IF('Data Transfer Inputs'!G5826="Blank","",'Data Transfer Inputs'!G5826)</f>
        <v/>
      </c>
      <c r="R464" s="606" t="str">
        <f>IF('Data Transfer Inputs'!G5858="Blank","",'Data Transfer Inputs'!G5858)</f>
        <v/>
      </c>
      <c r="S464" s="606" t="str">
        <f>IF('Data Transfer Inputs'!G5890="Blank","",'Data Transfer Inputs'!G5890)</f>
        <v/>
      </c>
      <c r="T464" s="606" t="str">
        <f>IF('Data Transfer Inputs'!G5922="Blank","",'Data Transfer Inputs'!G5922)</f>
        <v/>
      </c>
      <c r="U464" s="606" t="str">
        <f>IF('Data Transfer Inputs'!G5954="Blank","",'Data Transfer Inputs'!G5954)</f>
        <v/>
      </c>
      <c r="V464" s="606" t="str">
        <f>IF('Data Transfer Inputs'!G5986="Blank","",'Data Transfer Inputs'!G5986)</f>
        <v/>
      </c>
      <c r="W464" s="606" t="str">
        <f>IF('Data Transfer Inputs'!G6018="Blank","",'Data Transfer Inputs'!G6018)</f>
        <v/>
      </c>
      <c r="X464" s="606" t="str">
        <f>IF('Data Transfer Inputs'!G6050="Blank","",'Data Transfer Inputs'!G6050)</f>
        <v/>
      </c>
    </row>
    <row r="465" spans="1:24" x14ac:dyDescent="0.2">
      <c r="A465" s="622" cm="1">
        <f t="array" ref="A465">IF(SUMPRODUCT(--(D465:W465&lt;&gt;""))&gt;0,1,0)</f>
        <v>0</v>
      </c>
      <c r="B465" s="913"/>
      <c r="C465" s="962" t="s">
        <v>10</v>
      </c>
      <c r="D465" s="1067" t="str">
        <f>IF('Data Transfer Inputs'!G5411="Blank",D9,'Data Transfer Inputs'!G5411)</f>
        <v/>
      </c>
      <c r="E465" s="41" t="str">
        <f>IF('Data Transfer Inputs'!G5443="Blank","",'Data Transfer Inputs'!G5443)</f>
        <v/>
      </c>
      <c r="F465" s="41" t="str">
        <f>IF('Data Transfer Inputs'!G5475="Blank","",'Data Transfer Inputs'!G5475)</f>
        <v/>
      </c>
      <c r="G465" s="41" t="str">
        <f>IF('Data Transfer Inputs'!G5507="Blank","",'Data Transfer Inputs'!G5507)</f>
        <v/>
      </c>
      <c r="H465" s="41" t="str">
        <f>IF('Data Transfer Inputs'!G5539="Blank","",'Data Transfer Inputs'!G5539)</f>
        <v/>
      </c>
      <c r="I465" s="41" t="str">
        <f>IF('Data Transfer Inputs'!G5571="Blank","",'Data Transfer Inputs'!G5571)</f>
        <v/>
      </c>
      <c r="J465" s="41" t="str">
        <f>IF('Data Transfer Inputs'!G5603="Blank","",'Data Transfer Inputs'!G5603)</f>
        <v/>
      </c>
      <c r="K465" s="41" t="str">
        <f>IF('Data Transfer Inputs'!G5635="Blank","",'Data Transfer Inputs'!G5635)</f>
        <v/>
      </c>
      <c r="L465" s="41" t="str">
        <f>IF('Data Transfer Inputs'!G5667="Blank","",'Data Transfer Inputs'!G5667)</f>
        <v/>
      </c>
      <c r="M465" s="41" t="str">
        <f>IF('Data Transfer Inputs'!G5699="Blank","",'Data Transfer Inputs'!G5699)</f>
        <v/>
      </c>
      <c r="N465" s="41" t="str">
        <f>IF('Data Transfer Inputs'!G5731="Blank","",'Data Transfer Inputs'!G5731)</f>
        <v/>
      </c>
      <c r="O465" s="41" t="str">
        <f>IF('Data Transfer Inputs'!G5763="Blank","",'Data Transfer Inputs'!G5763)</f>
        <v/>
      </c>
      <c r="P465" s="41" t="str">
        <f>IF('Data Transfer Inputs'!G5795="Blank","",'Data Transfer Inputs'!G5795)</f>
        <v/>
      </c>
      <c r="Q465" s="41" t="str">
        <f>IF('Data Transfer Inputs'!G5827="Blank","",'Data Transfer Inputs'!G5827)</f>
        <v/>
      </c>
      <c r="R465" s="41" t="str">
        <f>IF('Data Transfer Inputs'!G5859="Blank","",'Data Transfer Inputs'!G5859)</f>
        <v/>
      </c>
      <c r="S465" s="41" t="str">
        <f>IF('Data Transfer Inputs'!G5891="Blank","",'Data Transfer Inputs'!G5891)</f>
        <v/>
      </c>
      <c r="T465" s="41" t="str">
        <f>IF('Data Transfer Inputs'!G5923="Blank","",'Data Transfer Inputs'!G5923)</f>
        <v/>
      </c>
      <c r="U465" s="41" t="str">
        <f>IF('Data Transfer Inputs'!G5955="Blank","",'Data Transfer Inputs'!G5955)</f>
        <v/>
      </c>
      <c r="V465" s="41" t="str">
        <f>IF('Data Transfer Inputs'!G5987="Blank","",'Data Transfer Inputs'!G5987)</f>
        <v/>
      </c>
      <c r="W465" s="41" t="str">
        <f>IF('Data Transfer Inputs'!G6019="Blank","",'Data Transfer Inputs'!G6019)</f>
        <v/>
      </c>
      <c r="X465" s="41" t="str">
        <f>IF('Data Transfer Inputs'!G6051="Blank","",'Data Transfer Inputs'!G6051)</f>
        <v/>
      </c>
    </row>
    <row r="466" spans="1:24" x14ac:dyDescent="0.2">
      <c r="A466" s="622" cm="1">
        <f t="array" ref="A466">IF(SUMPRODUCT(--(D466:W466&lt;&gt;"Select ▼"))&gt;0,1,0)</f>
        <v>0</v>
      </c>
      <c r="B466" s="913"/>
      <c r="C466" s="962" t="s">
        <v>12</v>
      </c>
      <c r="D466" s="1054" t="str">
        <f>IF('Data Transfer Inputs'!G5412="Select ▼",D12,'Data Transfer Inputs'!G5412)</f>
        <v>Select ▼</v>
      </c>
      <c r="E466" s="41" t="str">
        <f>IF('Data Transfer Inputs'!G5444="Blank","",'Data Transfer Inputs'!G5444)</f>
        <v>Select ▼</v>
      </c>
      <c r="F466" s="41" t="str">
        <f>IF('Data Transfer Inputs'!G5476="Blank","",'Data Transfer Inputs'!G5476)</f>
        <v>Select ▼</v>
      </c>
      <c r="G466" s="41" t="str">
        <f>IF('Data Transfer Inputs'!G5508="Blank","",'Data Transfer Inputs'!G5508)</f>
        <v>Select ▼</v>
      </c>
      <c r="H466" s="41" t="str">
        <f>IF('Data Transfer Inputs'!G5540="Blank","",'Data Transfer Inputs'!G5540)</f>
        <v>Select ▼</v>
      </c>
      <c r="I466" s="41" t="str">
        <f>IF('Data Transfer Inputs'!G5572="Blank","",'Data Transfer Inputs'!G5572)</f>
        <v>Select ▼</v>
      </c>
      <c r="J466" s="41" t="str">
        <f>IF('Data Transfer Inputs'!G5604="Blank","",'Data Transfer Inputs'!G5604)</f>
        <v>Select ▼</v>
      </c>
      <c r="K466" s="41" t="str">
        <f>IF('Data Transfer Inputs'!G5636="Blank","",'Data Transfer Inputs'!G5636)</f>
        <v>Select ▼</v>
      </c>
      <c r="L466" s="41" t="str">
        <f>IF('Data Transfer Inputs'!G5668="Blank","",'Data Transfer Inputs'!G5668)</f>
        <v>Select ▼</v>
      </c>
      <c r="M466" s="41" t="str">
        <f>IF('Data Transfer Inputs'!G5700="Blank","",'Data Transfer Inputs'!G5700)</f>
        <v>Select ▼</v>
      </c>
      <c r="N466" s="41" t="str">
        <f>IF('Data Transfer Inputs'!G5732="Blank","",'Data Transfer Inputs'!G5732)</f>
        <v>Select ▼</v>
      </c>
      <c r="O466" s="41" t="str">
        <f>IF('Data Transfer Inputs'!G5764="Blank","",'Data Transfer Inputs'!G5764)</f>
        <v>Select ▼</v>
      </c>
      <c r="P466" s="41" t="str">
        <f>IF('Data Transfer Inputs'!G5796="Blank","",'Data Transfer Inputs'!G5796)</f>
        <v>Select ▼</v>
      </c>
      <c r="Q466" s="41" t="str">
        <f>IF('Data Transfer Inputs'!G5828="Blank","",'Data Transfer Inputs'!G5828)</f>
        <v>Select ▼</v>
      </c>
      <c r="R466" s="41" t="str">
        <f>IF('Data Transfer Inputs'!G5860="Blank","",'Data Transfer Inputs'!G5860)</f>
        <v>Select ▼</v>
      </c>
      <c r="S466" s="41" t="str">
        <f>IF('Data Transfer Inputs'!G5892="Blank","",'Data Transfer Inputs'!G5892)</f>
        <v>Select ▼</v>
      </c>
      <c r="T466" s="41" t="str">
        <f>IF('Data Transfer Inputs'!G5924="Blank","",'Data Transfer Inputs'!G5924)</f>
        <v>Select ▼</v>
      </c>
      <c r="U466" s="41" t="str">
        <f>IF('Data Transfer Inputs'!G5956="Blank","",'Data Transfer Inputs'!G5956)</f>
        <v>Select ▼</v>
      </c>
      <c r="V466" s="41" t="str">
        <f>IF('Data Transfer Inputs'!G5988="Blank","",'Data Transfer Inputs'!G5988)</f>
        <v>Select ▼</v>
      </c>
      <c r="W466" s="41" t="str">
        <f>IF('Data Transfer Inputs'!G6020="Blank","",'Data Transfer Inputs'!G6020)</f>
        <v>Select ▼</v>
      </c>
      <c r="X466" s="41" t="str">
        <f>IF('Data Transfer Inputs'!G6052="Blank","",'Data Transfer Inputs'!G6052)</f>
        <v>Select ▼</v>
      </c>
    </row>
    <row r="467" spans="1:24" x14ac:dyDescent="0.2">
      <c r="A467" s="622" cm="1">
        <f t="array" ref="A467">IF(SUMPRODUCT(--(D467:W467&lt;&gt;""))&gt;0,1,0)</f>
        <v>0</v>
      </c>
      <c r="B467" s="913"/>
      <c r="C467" s="962" t="s">
        <v>238</v>
      </c>
      <c r="D467" s="13" t="str">
        <f>IF('Data Transfer Inputs'!G5413="Blank","",'Data Transfer Inputs'!G5413)</f>
        <v/>
      </c>
      <c r="E467" s="3" t="str">
        <f>IF('Data Transfer Inputs'!G5445="Blank","",'Data Transfer Inputs'!G5445)</f>
        <v/>
      </c>
      <c r="F467" s="3" t="str">
        <f>IF('Data Transfer Inputs'!G5477="Blank","",'Data Transfer Inputs'!G5477)</f>
        <v/>
      </c>
      <c r="G467" s="3" t="str">
        <f>IF('Data Transfer Inputs'!G5509="Blank","",'Data Transfer Inputs'!G5509)</f>
        <v/>
      </c>
      <c r="H467" s="3" t="str">
        <f>IF('Data Transfer Inputs'!G5541="Blank","",'Data Transfer Inputs'!G5541)</f>
        <v/>
      </c>
      <c r="I467" s="3" t="str">
        <f>IF('Data Transfer Inputs'!G5573="Blank","",'Data Transfer Inputs'!G5573)</f>
        <v/>
      </c>
      <c r="J467" s="3" t="str">
        <f>IF('Data Transfer Inputs'!G5605="Blank","",'Data Transfer Inputs'!G5605)</f>
        <v/>
      </c>
      <c r="K467" s="3" t="str">
        <f>IF('Data Transfer Inputs'!G5637="Blank","",'Data Transfer Inputs'!G5637)</f>
        <v/>
      </c>
      <c r="L467" s="3" t="str">
        <f>IF('Data Transfer Inputs'!G5669="Blank","",'Data Transfer Inputs'!G5669)</f>
        <v/>
      </c>
      <c r="M467" s="3" t="str">
        <f>IF('Data Transfer Inputs'!G5701="Blank","",'Data Transfer Inputs'!G5701)</f>
        <v/>
      </c>
      <c r="N467" s="3" t="str">
        <f>IF('Data Transfer Inputs'!G5733="Blank","",'Data Transfer Inputs'!G5733)</f>
        <v/>
      </c>
      <c r="O467" s="3" t="str">
        <f>IF('Data Transfer Inputs'!G5765="Blank","",'Data Transfer Inputs'!G5765)</f>
        <v/>
      </c>
      <c r="P467" s="3" t="str">
        <f>IF('Data Transfer Inputs'!G5797="Blank","",'Data Transfer Inputs'!G5797)</f>
        <v/>
      </c>
      <c r="Q467" s="3" t="str">
        <f>IF('Data Transfer Inputs'!G5829="Blank","",'Data Transfer Inputs'!G5829)</f>
        <v/>
      </c>
      <c r="R467" s="3" t="str">
        <f>IF('Data Transfer Inputs'!G5861="Blank","",'Data Transfer Inputs'!G5861)</f>
        <v/>
      </c>
      <c r="S467" s="3" t="str">
        <f>IF('Data Transfer Inputs'!G5893="Blank","",'Data Transfer Inputs'!G5893)</f>
        <v/>
      </c>
      <c r="T467" s="3" t="str">
        <f>IF('Data Transfer Inputs'!G5925="Blank","",'Data Transfer Inputs'!G5925)</f>
        <v/>
      </c>
      <c r="U467" s="3" t="str">
        <f>IF('Data Transfer Inputs'!G5957="Blank","",'Data Transfer Inputs'!G5957)</f>
        <v/>
      </c>
      <c r="V467" s="3" t="str">
        <f>IF('Data Transfer Inputs'!G5989="Blank","",'Data Transfer Inputs'!G5989)</f>
        <v/>
      </c>
      <c r="W467" s="3" t="str">
        <f>IF('Data Transfer Inputs'!G6021="Blank","",'Data Transfer Inputs'!G6021)</f>
        <v/>
      </c>
      <c r="X467" s="3" t="str">
        <f>IF('Data Transfer Inputs'!G6053="Blank","",'Data Transfer Inputs'!G6053)</f>
        <v/>
      </c>
    </row>
    <row r="468" spans="1:24" x14ac:dyDescent="0.2">
      <c r="A468" s="622" cm="1">
        <f t="array" ref="A468">IF(SUMPRODUCT(--(D468:W468&lt;&gt;""))&gt;0,1,0)</f>
        <v>0</v>
      </c>
      <c r="B468" s="913"/>
      <c r="C468" s="962" t="s">
        <v>239</v>
      </c>
      <c r="D468" s="3" t="str">
        <f>IF('Data Transfer Inputs'!G5414="Blank","",'Data Transfer Inputs'!G5414)</f>
        <v/>
      </c>
      <c r="E468" s="3" t="str">
        <f>IF('Data Transfer Inputs'!G5446="Blank","",'Data Transfer Inputs'!G5446)</f>
        <v/>
      </c>
      <c r="F468" s="3" t="str">
        <f>IF('Data Transfer Inputs'!G5478="Blank","",'Data Transfer Inputs'!G5478)</f>
        <v/>
      </c>
      <c r="G468" s="3" t="str">
        <f>IF('Data Transfer Inputs'!G5510="Blank","",'Data Transfer Inputs'!G5510)</f>
        <v/>
      </c>
      <c r="H468" s="3" t="str">
        <f>IF('Data Transfer Inputs'!G5542="Blank","",'Data Transfer Inputs'!G5542)</f>
        <v/>
      </c>
      <c r="I468" s="3" t="str">
        <f>IF('Data Transfer Inputs'!G5574="Blank","",'Data Transfer Inputs'!G5574)</f>
        <v/>
      </c>
      <c r="J468" s="3" t="str">
        <f>IF('Data Transfer Inputs'!G5606="Blank","",'Data Transfer Inputs'!G5606)</f>
        <v/>
      </c>
      <c r="K468" s="3" t="str">
        <f>IF('Data Transfer Inputs'!G5638="Blank","",'Data Transfer Inputs'!G5638)</f>
        <v/>
      </c>
      <c r="L468" s="3" t="str">
        <f>IF('Data Transfer Inputs'!G5670="Blank","",'Data Transfer Inputs'!G5670)</f>
        <v/>
      </c>
      <c r="M468" s="3" t="str">
        <f>IF('Data Transfer Inputs'!G5702="Blank","",'Data Transfer Inputs'!G5702)</f>
        <v/>
      </c>
      <c r="N468" s="3" t="str">
        <f>IF('Data Transfer Inputs'!G5734="Blank","",'Data Transfer Inputs'!G5734)</f>
        <v/>
      </c>
      <c r="O468" s="3" t="str">
        <f>IF('Data Transfer Inputs'!G5766="Blank","",'Data Transfer Inputs'!G5766)</f>
        <v/>
      </c>
      <c r="P468" s="3" t="str">
        <f>IF('Data Transfer Inputs'!G5798="Blank","",'Data Transfer Inputs'!G5798)</f>
        <v/>
      </c>
      <c r="Q468" s="3" t="str">
        <f>IF('Data Transfer Inputs'!G5830="Blank","",'Data Transfer Inputs'!G5830)</f>
        <v/>
      </c>
      <c r="R468" s="3" t="str">
        <f>IF('Data Transfer Inputs'!G5862="Blank","",'Data Transfer Inputs'!G5862)</f>
        <v/>
      </c>
      <c r="S468" s="3" t="str">
        <f>IF('Data Transfer Inputs'!G5894="Blank","",'Data Transfer Inputs'!G5894)</f>
        <v/>
      </c>
      <c r="T468" s="3" t="str">
        <f>IF('Data Transfer Inputs'!G5926="Blank","",'Data Transfer Inputs'!G5926)</f>
        <v/>
      </c>
      <c r="U468" s="3" t="str">
        <f>IF('Data Transfer Inputs'!G5958="Blank","",'Data Transfer Inputs'!G5958)</f>
        <v/>
      </c>
      <c r="V468" s="3" t="str">
        <f>IF('Data Transfer Inputs'!G5990="Blank","",'Data Transfer Inputs'!G5990)</f>
        <v/>
      </c>
      <c r="W468" s="3" t="str">
        <f>IF('Data Transfer Inputs'!G6022="Blank","",'Data Transfer Inputs'!G6022)</f>
        <v/>
      </c>
      <c r="X468" s="3" t="str">
        <f>IF('Data Transfer Inputs'!G6054="Blank","",'Data Transfer Inputs'!G6054)</f>
        <v/>
      </c>
    </row>
    <row r="469" spans="1:24" x14ac:dyDescent="0.2">
      <c r="A469" s="622" cm="1">
        <f t="array" ref="A469">IF(SUMPRODUCT(--(D469:W469&lt;&gt;""))&gt;0,1,0)</f>
        <v>0</v>
      </c>
      <c r="B469" s="913"/>
      <c r="C469" s="962" t="s">
        <v>240</v>
      </c>
      <c r="D469" s="3" t="str">
        <f>IF('Data Transfer Inputs'!G5415="Blank","",'Data Transfer Inputs'!G5415)</f>
        <v/>
      </c>
      <c r="E469" s="3" t="str">
        <f>IF('Data Transfer Inputs'!G5447="Blank","",'Data Transfer Inputs'!G5447)</f>
        <v/>
      </c>
      <c r="F469" s="3" t="str">
        <f>IF('Data Transfer Inputs'!G5479="Blank","",'Data Transfer Inputs'!G5479)</f>
        <v/>
      </c>
      <c r="G469" s="3" t="str">
        <f>IF('Data Transfer Inputs'!G5511="Blank","",'Data Transfer Inputs'!G5511)</f>
        <v/>
      </c>
      <c r="H469" s="3" t="str">
        <f>IF('Data Transfer Inputs'!G5543="Blank","",'Data Transfer Inputs'!G5543)</f>
        <v/>
      </c>
      <c r="I469" s="3" t="str">
        <f>IF('Data Transfer Inputs'!G5575="Blank","",'Data Transfer Inputs'!G5575)</f>
        <v/>
      </c>
      <c r="J469" s="3" t="str">
        <f>IF('Data Transfer Inputs'!G5607="Blank","",'Data Transfer Inputs'!G5607)</f>
        <v/>
      </c>
      <c r="K469" s="3" t="str">
        <f>IF('Data Transfer Inputs'!G5639="Blank","",'Data Transfer Inputs'!G5639)</f>
        <v/>
      </c>
      <c r="L469" s="3" t="str">
        <f>IF('Data Transfer Inputs'!G5671="Blank","",'Data Transfer Inputs'!G5671)</f>
        <v/>
      </c>
      <c r="M469" s="3" t="str">
        <f>IF('Data Transfer Inputs'!G5703="Blank","",'Data Transfer Inputs'!G5703)</f>
        <v/>
      </c>
      <c r="N469" s="3" t="str">
        <f>IF('Data Transfer Inputs'!G5735="Blank","",'Data Transfer Inputs'!G5735)</f>
        <v/>
      </c>
      <c r="O469" s="3" t="str">
        <f>IF('Data Transfer Inputs'!G5767="Blank","",'Data Transfer Inputs'!G5767)</f>
        <v/>
      </c>
      <c r="P469" s="3" t="str">
        <f>IF('Data Transfer Inputs'!G5799="Blank","",'Data Transfer Inputs'!G5799)</f>
        <v/>
      </c>
      <c r="Q469" s="3" t="str">
        <f>IF('Data Transfer Inputs'!G5831="Blank","",'Data Transfer Inputs'!G5831)</f>
        <v/>
      </c>
      <c r="R469" s="3" t="str">
        <f>IF('Data Transfer Inputs'!G5863="Blank","",'Data Transfer Inputs'!G5863)</f>
        <v/>
      </c>
      <c r="S469" s="3" t="str">
        <f>IF('Data Transfer Inputs'!G5895="Blank","",'Data Transfer Inputs'!G5895)</f>
        <v/>
      </c>
      <c r="T469" s="3" t="str">
        <f>IF('Data Transfer Inputs'!G5927="Blank","",'Data Transfer Inputs'!G5927)</f>
        <v/>
      </c>
      <c r="U469" s="3" t="str">
        <f>IF('Data Transfer Inputs'!G5959="Blank","",'Data Transfer Inputs'!G5959)</f>
        <v/>
      </c>
      <c r="V469" s="3" t="str">
        <f>IF('Data Transfer Inputs'!G5991="Blank","",'Data Transfer Inputs'!G5991)</f>
        <v/>
      </c>
      <c r="W469" s="3" t="str">
        <f>IF('Data Transfer Inputs'!G6023="Blank","",'Data Transfer Inputs'!G6023)</f>
        <v/>
      </c>
      <c r="X469" s="3" t="str">
        <f>IF('Data Transfer Inputs'!G6055="Blank","",'Data Transfer Inputs'!G6055)</f>
        <v/>
      </c>
    </row>
    <row r="470" spans="1:24" x14ac:dyDescent="0.2">
      <c r="A470" s="622" cm="1">
        <f t="array" ref="A470">IF(SUMPRODUCT(--(D470:W470&lt;&gt;""))&gt;0,1,0)</f>
        <v>0</v>
      </c>
      <c r="B470" s="913"/>
      <c r="C470" s="962" t="s">
        <v>241</v>
      </c>
      <c r="D470" s="3" t="str">
        <f>IF('Data Transfer Inputs'!G5416="Blank","",'Data Transfer Inputs'!G5416)</f>
        <v/>
      </c>
      <c r="E470" s="3" t="str">
        <f>IF('Data Transfer Inputs'!G5448="Blank","",'Data Transfer Inputs'!G5448)</f>
        <v/>
      </c>
      <c r="F470" s="3" t="str">
        <f>IF('Data Transfer Inputs'!G5480="Blank","",'Data Transfer Inputs'!G5480)</f>
        <v/>
      </c>
      <c r="G470" s="3" t="str">
        <f>IF('Data Transfer Inputs'!G5512="Blank","",'Data Transfer Inputs'!G5512)</f>
        <v/>
      </c>
      <c r="H470" s="3" t="str">
        <f>IF('Data Transfer Inputs'!G5544="Blank","",'Data Transfer Inputs'!G5544)</f>
        <v/>
      </c>
      <c r="I470" s="3" t="str">
        <f>IF('Data Transfer Inputs'!G5576="Blank","",'Data Transfer Inputs'!G5576)</f>
        <v/>
      </c>
      <c r="J470" s="3" t="str">
        <f>IF('Data Transfer Inputs'!G5608="Blank","",'Data Transfer Inputs'!G5608)</f>
        <v/>
      </c>
      <c r="K470" s="3" t="str">
        <f>IF('Data Transfer Inputs'!G5640="Blank","",'Data Transfer Inputs'!G5640)</f>
        <v/>
      </c>
      <c r="L470" s="3" t="str">
        <f>IF('Data Transfer Inputs'!G5672="Blank","",'Data Transfer Inputs'!G5672)</f>
        <v/>
      </c>
      <c r="M470" s="3" t="str">
        <f>IF('Data Transfer Inputs'!G5704="Blank","",'Data Transfer Inputs'!G5704)</f>
        <v/>
      </c>
      <c r="N470" s="3" t="str">
        <f>IF('Data Transfer Inputs'!G5736="Blank","",'Data Transfer Inputs'!G5736)</f>
        <v/>
      </c>
      <c r="O470" s="3" t="str">
        <f>IF('Data Transfer Inputs'!G5768="Blank","",'Data Transfer Inputs'!G5768)</f>
        <v/>
      </c>
      <c r="P470" s="3" t="str">
        <f>IF('Data Transfer Inputs'!G5800="Blank","",'Data Transfer Inputs'!G5800)</f>
        <v/>
      </c>
      <c r="Q470" s="3" t="str">
        <f>IF('Data Transfer Inputs'!G5832="Blank","",'Data Transfer Inputs'!G5832)</f>
        <v/>
      </c>
      <c r="R470" s="3" t="str">
        <f>IF('Data Transfer Inputs'!G5864="Blank","",'Data Transfer Inputs'!G5864)</f>
        <v/>
      </c>
      <c r="S470" s="3" t="str">
        <f>IF('Data Transfer Inputs'!G5896="Blank","",'Data Transfer Inputs'!G5896)</f>
        <v/>
      </c>
      <c r="T470" s="3" t="str">
        <f>IF('Data Transfer Inputs'!G5928="Blank","",'Data Transfer Inputs'!G5928)</f>
        <v/>
      </c>
      <c r="U470" s="3" t="str">
        <f>IF('Data Transfer Inputs'!G5960="Blank","",'Data Transfer Inputs'!G5960)</f>
        <v/>
      </c>
      <c r="V470" s="3" t="str">
        <f>IF('Data Transfer Inputs'!G5992="Blank","",'Data Transfer Inputs'!G5992)</f>
        <v/>
      </c>
      <c r="W470" s="3" t="str">
        <f>IF('Data Transfer Inputs'!G6024="Blank","",'Data Transfer Inputs'!G6024)</f>
        <v/>
      </c>
      <c r="X470" s="3" t="str">
        <f>IF('Data Transfer Inputs'!G6056="Blank","",'Data Transfer Inputs'!G6056)</f>
        <v/>
      </c>
    </row>
    <row r="471" spans="1:24" x14ac:dyDescent="0.2">
      <c r="A471" s="622" cm="1">
        <f t="array" ref="A471">IF(SUMPRODUCT(--(D471:W471&lt;&gt;"-"))&gt;0,1,0)</f>
        <v>0</v>
      </c>
      <c r="B471" s="913"/>
      <c r="C471" s="1057" t="s">
        <v>347</v>
      </c>
      <c r="D471" s="1066" t="str">
        <f>IF(SUM(D467:D470)=0,"-",SUM(D467:D470))</f>
        <v>-</v>
      </c>
      <c r="E471" s="1066" t="str">
        <f>IF(SUM(E467:E470)=0,"-",SUM(E467:E470))</f>
        <v>-</v>
      </c>
      <c r="F471" s="1066" t="str">
        <f t="shared" ref="F471:X471" si="38">IF(SUM(F467:F470)=0,"-",SUM(F467:F470))</f>
        <v>-</v>
      </c>
      <c r="G471" s="1066" t="str">
        <f t="shared" si="38"/>
        <v>-</v>
      </c>
      <c r="H471" s="1066" t="str">
        <f t="shared" si="38"/>
        <v>-</v>
      </c>
      <c r="I471" s="1066" t="str">
        <f t="shared" si="38"/>
        <v>-</v>
      </c>
      <c r="J471" s="1066" t="str">
        <f t="shared" si="38"/>
        <v>-</v>
      </c>
      <c r="K471" s="1066" t="str">
        <f t="shared" si="38"/>
        <v>-</v>
      </c>
      <c r="L471" s="1066" t="str">
        <f t="shared" si="38"/>
        <v>-</v>
      </c>
      <c r="M471" s="1066" t="str">
        <f t="shared" si="38"/>
        <v>-</v>
      </c>
      <c r="N471" s="1066" t="str">
        <f t="shared" si="38"/>
        <v>-</v>
      </c>
      <c r="O471" s="1066" t="str">
        <f t="shared" si="38"/>
        <v>-</v>
      </c>
      <c r="P471" s="1066" t="str">
        <f t="shared" si="38"/>
        <v>-</v>
      </c>
      <c r="Q471" s="1066" t="str">
        <f t="shared" si="38"/>
        <v>-</v>
      </c>
      <c r="R471" s="1066" t="str">
        <f t="shared" si="38"/>
        <v>-</v>
      </c>
      <c r="S471" s="1066" t="str">
        <f t="shared" si="38"/>
        <v>-</v>
      </c>
      <c r="T471" s="1066" t="str">
        <f t="shared" si="38"/>
        <v>-</v>
      </c>
      <c r="U471" s="1066" t="str">
        <f t="shared" si="38"/>
        <v>-</v>
      </c>
      <c r="V471" s="1066" t="str">
        <f t="shared" si="38"/>
        <v>-</v>
      </c>
      <c r="W471" s="1066" t="str">
        <f t="shared" si="38"/>
        <v>-</v>
      </c>
      <c r="X471" s="1066" t="str">
        <f t="shared" si="38"/>
        <v>-</v>
      </c>
    </row>
    <row r="472" spans="1:24" x14ac:dyDescent="0.2">
      <c r="A472" s="622" cm="1">
        <f t="array" ref="A472">IF(SUMPRODUCT(--(D472:W472&lt;&gt;""))&gt;0,1,0)</f>
        <v>0</v>
      </c>
      <c r="B472" s="913"/>
      <c r="C472" s="963" t="s">
        <v>242</v>
      </c>
      <c r="D472" s="13" t="str">
        <f>IF('Data Transfer Inputs'!G5417="Blank","",'Data Transfer Inputs'!G5417)</f>
        <v/>
      </c>
      <c r="E472" s="13" t="str">
        <f>IF('Data Transfer Inputs'!G5449="Blank","",'Data Transfer Inputs'!G5449)</f>
        <v/>
      </c>
      <c r="F472" s="13" t="str">
        <f>IF('Data Transfer Inputs'!G5481="Blank","",'Data Transfer Inputs'!G5481)</f>
        <v/>
      </c>
      <c r="G472" s="13" t="str">
        <f>IF('Data Transfer Inputs'!G5513="Blank","",'Data Transfer Inputs'!G5513)</f>
        <v/>
      </c>
      <c r="H472" s="13" t="str">
        <f>IF('Data Transfer Inputs'!G5545="Blank","",'Data Transfer Inputs'!G5545)</f>
        <v/>
      </c>
      <c r="I472" s="13" t="str">
        <f>IF('Data Transfer Inputs'!G5577="Blank","",'Data Transfer Inputs'!G5577)</f>
        <v/>
      </c>
      <c r="J472" s="13" t="str">
        <f>IF('Data Transfer Inputs'!G5609="Blank","",'Data Transfer Inputs'!G5609)</f>
        <v/>
      </c>
      <c r="K472" s="13" t="str">
        <f>IF('Data Transfer Inputs'!G5641="Blank","",'Data Transfer Inputs'!G5641)</f>
        <v/>
      </c>
      <c r="L472" s="13" t="str">
        <f>IF('Data Transfer Inputs'!G5673="Blank","",'Data Transfer Inputs'!G5673)</f>
        <v/>
      </c>
      <c r="M472" s="13" t="str">
        <f>IF('Data Transfer Inputs'!G5705="Blank","",'Data Transfer Inputs'!G5705)</f>
        <v/>
      </c>
      <c r="N472" s="13" t="str">
        <f>IF('Data Transfer Inputs'!G5737="Blank","",'Data Transfer Inputs'!G5737)</f>
        <v/>
      </c>
      <c r="O472" s="13" t="str">
        <f>IF('Data Transfer Inputs'!G5769="Blank","",'Data Transfer Inputs'!G5769)</f>
        <v/>
      </c>
      <c r="P472" s="13" t="str">
        <f>IF('Data Transfer Inputs'!G5801="Blank","",'Data Transfer Inputs'!G5801)</f>
        <v/>
      </c>
      <c r="Q472" s="13" t="str">
        <f>IF('Data Transfer Inputs'!G5833="Blank","",'Data Transfer Inputs'!G5833)</f>
        <v/>
      </c>
      <c r="R472" s="13" t="str">
        <f>IF('Data Transfer Inputs'!G5865="Blank","",'Data Transfer Inputs'!G5865)</f>
        <v/>
      </c>
      <c r="S472" s="13" t="str">
        <f>IF('Data Transfer Inputs'!G5897="Blank","",'Data Transfer Inputs'!G5897)</f>
        <v/>
      </c>
      <c r="T472" s="13" t="str">
        <f>IF('Data Transfer Inputs'!G5929="Blank","",'Data Transfer Inputs'!G5929)</f>
        <v/>
      </c>
      <c r="U472" s="13" t="str">
        <f>IF('Data Transfer Inputs'!G5961="Blank","",'Data Transfer Inputs'!G5961)</f>
        <v/>
      </c>
      <c r="V472" s="13" t="str">
        <f>IF('Data Transfer Inputs'!G5993="Blank","",'Data Transfer Inputs'!G5993)</f>
        <v/>
      </c>
      <c r="W472" s="13" t="str">
        <f>IF('Data Transfer Inputs'!G6025="Blank","",'Data Transfer Inputs'!G6025)</f>
        <v/>
      </c>
      <c r="X472" s="13" t="str">
        <f>IF('Data Transfer Inputs'!G6057="Blank","",'Data Transfer Inputs'!G6057)</f>
        <v/>
      </c>
    </row>
    <row r="473" spans="1:24" x14ac:dyDescent="0.2">
      <c r="A473" s="622" cm="1">
        <f t="array" ref="A473">IF(SUMPRODUCT(--(D473:W473&lt;&gt;""))&gt;0,1,0)</f>
        <v>0</v>
      </c>
      <c r="B473" s="913"/>
      <c r="C473" s="962" t="s">
        <v>243</v>
      </c>
      <c r="D473" s="3" t="str">
        <f>IF('Data Transfer Inputs'!G5418="Blank","",'Data Transfer Inputs'!G5418)</f>
        <v/>
      </c>
      <c r="E473" s="3" t="str">
        <f>IF('Data Transfer Inputs'!G5450="Blank","",'Data Transfer Inputs'!G5450)</f>
        <v/>
      </c>
      <c r="F473" s="3" t="str">
        <f>IF('Data Transfer Inputs'!G5482="Blank","",'Data Transfer Inputs'!G5482)</f>
        <v/>
      </c>
      <c r="G473" s="3" t="str">
        <f>IF('Data Transfer Inputs'!G5514="Blank","",'Data Transfer Inputs'!G5514)</f>
        <v/>
      </c>
      <c r="H473" s="3" t="str">
        <f>IF('Data Transfer Inputs'!G5546="Blank","",'Data Transfer Inputs'!G5546)</f>
        <v/>
      </c>
      <c r="I473" s="3" t="str">
        <f>IF('Data Transfer Inputs'!G5578="Blank","",'Data Transfer Inputs'!G5578)</f>
        <v/>
      </c>
      <c r="J473" s="3" t="str">
        <f>IF('Data Transfer Inputs'!G5610="Blank","",'Data Transfer Inputs'!G5610)</f>
        <v/>
      </c>
      <c r="K473" s="3" t="str">
        <f>IF('Data Transfer Inputs'!G5642="Blank","",'Data Transfer Inputs'!G5642)</f>
        <v/>
      </c>
      <c r="L473" s="3" t="str">
        <f>IF('Data Transfer Inputs'!G5674="Blank","",'Data Transfer Inputs'!G5674)</f>
        <v/>
      </c>
      <c r="M473" s="3" t="str">
        <f>IF('Data Transfer Inputs'!G5706="Blank","",'Data Transfer Inputs'!G5706)</f>
        <v/>
      </c>
      <c r="N473" s="3" t="str">
        <f>IF('Data Transfer Inputs'!G5738="Blank","",'Data Transfer Inputs'!G5738)</f>
        <v/>
      </c>
      <c r="O473" s="3" t="str">
        <f>IF('Data Transfer Inputs'!G5770="Blank","",'Data Transfer Inputs'!G5770)</f>
        <v/>
      </c>
      <c r="P473" s="3" t="str">
        <f>IF('Data Transfer Inputs'!G5802="Blank","",'Data Transfer Inputs'!G5802)</f>
        <v/>
      </c>
      <c r="Q473" s="3" t="str">
        <f>IF('Data Transfer Inputs'!G5834="Blank","",'Data Transfer Inputs'!G5834)</f>
        <v/>
      </c>
      <c r="R473" s="3" t="str">
        <f>IF('Data Transfer Inputs'!G5866="Blank","",'Data Transfer Inputs'!G5866)</f>
        <v/>
      </c>
      <c r="S473" s="3" t="str">
        <f>IF('Data Transfer Inputs'!G5898="Blank","",'Data Transfer Inputs'!G5898)</f>
        <v/>
      </c>
      <c r="T473" s="3" t="str">
        <f>IF('Data Transfer Inputs'!G5930="Blank","",'Data Transfer Inputs'!G5930)</f>
        <v/>
      </c>
      <c r="U473" s="3" t="str">
        <f>IF('Data Transfer Inputs'!G5962="Blank","",'Data Transfer Inputs'!G5962)</f>
        <v/>
      </c>
      <c r="V473" s="3" t="str">
        <f>IF('Data Transfer Inputs'!G5994="Blank","",'Data Transfer Inputs'!G5994)</f>
        <v/>
      </c>
      <c r="W473" s="3" t="str">
        <f>IF('Data Transfer Inputs'!G6026="Blank","",'Data Transfer Inputs'!G6026)</f>
        <v/>
      </c>
      <c r="X473" s="3" t="str">
        <f>IF('Data Transfer Inputs'!G6058="Blank","",'Data Transfer Inputs'!G6058)</f>
        <v/>
      </c>
    </row>
    <row r="474" spans="1:24" x14ac:dyDescent="0.2">
      <c r="A474" s="622" cm="1">
        <f t="array" ref="A474">IF(SUMPRODUCT(--(D474:W474&lt;&gt;""))&gt;0,1,0)</f>
        <v>0</v>
      </c>
      <c r="B474" s="913"/>
      <c r="C474" s="962" t="s">
        <v>244</v>
      </c>
      <c r="D474" s="3" t="str">
        <f>IF('Data Transfer Inputs'!G5419="Blank","",'Data Transfer Inputs'!G5419)</f>
        <v/>
      </c>
      <c r="E474" s="3" t="str">
        <f>IF('Data Transfer Inputs'!G5451="Blank","",'Data Transfer Inputs'!G5451)</f>
        <v/>
      </c>
      <c r="F474" s="3" t="str">
        <f>IF('Data Transfer Inputs'!G5483="Blank","",'Data Transfer Inputs'!G5483)</f>
        <v/>
      </c>
      <c r="G474" s="3" t="str">
        <f>IF('Data Transfer Inputs'!G5515="Blank","",'Data Transfer Inputs'!G5515)</f>
        <v/>
      </c>
      <c r="H474" s="3" t="str">
        <f>IF('Data Transfer Inputs'!G5547="Blank","",'Data Transfer Inputs'!G5547)</f>
        <v/>
      </c>
      <c r="I474" s="3" t="str">
        <f>IF('Data Transfer Inputs'!G5579="Blank","",'Data Transfer Inputs'!G5579)</f>
        <v/>
      </c>
      <c r="J474" s="3" t="str">
        <f>IF('Data Transfer Inputs'!G5611="Blank","",'Data Transfer Inputs'!G5611)</f>
        <v/>
      </c>
      <c r="K474" s="3" t="str">
        <f>IF('Data Transfer Inputs'!G5643="Blank","",'Data Transfer Inputs'!G5643)</f>
        <v/>
      </c>
      <c r="L474" s="3" t="str">
        <f>IF('Data Transfer Inputs'!G5675="Blank","",'Data Transfer Inputs'!G5675)</f>
        <v/>
      </c>
      <c r="M474" s="3" t="str">
        <f>IF('Data Transfer Inputs'!G5707="Blank","",'Data Transfer Inputs'!G5707)</f>
        <v/>
      </c>
      <c r="N474" s="3" t="str">
        <f>IF('Data Transfer Inputs'!G5739="Blank","",'Data Transfer Inputs'!G5739)</f>
        <v/>
      </c>
      <c r="O474" s="3" t="str">
        <f>IF('Data Transfer Inputs'!G5771="Blank","",'Data Transfer Inputs'!G5771)</f>
        <v/>
      </c>
      <c r="P474" s="3" t="str">
        <f>IF('Data Transfer Inputs'!G5803="Blank","",'Data Transfer Inputs'!G5803)</f>
        <v/>
      </c>
      <c r="Q474" s="3" t="str">
        <f>IF('Data Transfer Inputs'!G5835="Blank","",'Data Transfer Inputs'!G5835)</f>
        <v/>
      </c>
      <c r="R474" s="3" t="str">
        <f>IF('Data Transfer Inputs'!G5867="Blank","",'Data Transfer Inputs'!G5867)</f>
        <v/>
      </c>
      <c r="S474" s="3" t="str">
        <f>IF('Data Transfer Inputs'!G5899="Blank","",'Data Transfer Inputs'!G5899)</f>
        <v/>
      </c>
      <c r="T474" s="3" t="str">
        <f>IF('Data Transfer Inputs'!G5931="Blank","",'Data Transfer Inputs'!G5931)</f>
        <v/>
      </c>
      <c r="U474" s="3" t="str">
        <f>IF('Data Transfer Inputs'!G5963="Blank","",'Data Transfer Inputs'!G5963)</f>
        <v/>
      </c>
      <c r="V474" s="3" t="str">
        <f>IF('Data Transfer Inputs'!G5995="Blank","",'Data Transfer Inputs'!G5995)</f>
        <v/>
      </c>
      <c r="W474" s="3" t="str">
        <f>IF('Data Transfer Inputs'!G6027="Blank","",'Data Transfer Inputs'!G6027)</f>
        <v/>
      </c>
      <c r="X474" s="3" t="str">
        <f>IF('Data Transfer Inputs'!G6059="Blank","",'Data Transfer Inputs'!G6059)</f>
        <v/>
      </c>
    </row>
    <row r="475" spans="1:24" x14ac:dyDescent="0.2">
      <c r="A475" s="622" cm="1">
        <f t="array" ref="A475">IF(SUMPRODUCT(--(D475:W475&lt;&gt;""))&gt;0,1,0)</f>
        <v>0</v>
      </c>
      <c r="B475" s="913"/>
      <c r="C475" s="962" t="s">
        <v>245</v>
      </c>
      <c r="D475" s="3" t="str">
        <f>IF('Data Transfer Inputs'!G5420="Blank","",'Data Transfer Inputs'!G5420)</f>
        <v/>
      </c>
      <c r="E475" s="3" t="str">
        <f>IF('Data Transfer Inputs'!G5452="Blank","",'Data Transfer Inputs'!G5452)</f>
        <v/>
      </c>
      <c r="F475" s="3" t="str">
        <f>IF('Data Transfer Inputs'!G5484="Blank","",'Data Transfer Inputs'!G5484)</f>
        <v/>
      </c>
      <c r="G475" s="3" t="str">
        <f>IF('Data Transfer Inputs'!G5516="Blank","",'Data Transfer Inputs'!G5516)</f>
        <v/>
      </c>
      <c r="H475" s="3" t="str">
        <f>IF('Data Transfer Inputs'!G5548="Blank","",'Data Transfer Inputs'!G5548)</f>
        <v/>
      </c>
      <c r="I475" s="3" t="str">
        <f>IF('Data Transfer Inputs'!G5580="Blank","",'Data Transfer Inputs'!G5580)</f>
        <v/>
      </c>
      <c r="J475" s="3" t="str">
        <f>IF('Data Transfer Inputs'!G5612="Blank","",'Data Transfer Inputs'!G5612)</f>
        <v/>
      </c>
      <c r="K475" s="3" t="str">
        <f>IF('Data Transfer Inputs'!G5644="Blank","",'Data Transfer Inputs'!G5644)</f>
        <v/>
      </c>
      <c r="L475" s="3" t="str">
        <f>IF('Data Transfer Inputs'!G5676="Blank","",'Data Transfer Inputs'!G5676)</f>
        <v/>
      </c>
      <c r="M475" s="3" t="str">
        <f>IF('Data Transfer Inputs'!G5708="Blank","",'Data Transfer Inputs'!G5708)</f>
        <v/>
      </c>
      <c r="N475" s="3" t="str">
        <f>IF('Data Transfer Inputs'!G5740="Blank","",'Data Transfer Inputs'!G5740)</f>
        <v/>
      </c>
      <c r="O475" s="3" t="str">
        <f>IF('Data Transfer Inputs'!G5772="Blank","",'Data Transfer Inputs'!G5772)</f>
        <v/>
      </c>
      <c r="P475" s="3" t="str">
        <f>IF('Data Transfer Inputs'!G5804="Blank","",'Data Transfer Inputs'!G5804)</f>
        <v/>
      </c>
      <c r="Q475" s="3" t="str">
        <f>IF('Data Transfer Inputs'!G5836="Blank","",'Data Transfer Inputs'!G5836)</f>
        <v/>
      </c>
      <c r="R475" s="3" t="str">
        <f>IF('Data Transfer Inputs'!G5868="Blank","",'Data Transfer Inputs'!G5868)</f>
        <v/>
      </c>
      <c r="S475" s="3" t="str">
        <f>IF('Data Transfer Inputs'!G5900="Blank","",'Data Transfer Inputs'!G5900)</f>
        <v/>
      </c>
      <c r="T475" s="3" t="str">
        <f>IF('Data Transfer Inputs'!G5932="Blank","",'Data Transfer Inputs'!G5932)</f>
        <v/>
      </c>
      <c r="U475" s="3" t="str">
        <f>IF('Data Transfer Inputs'!G5964="Blank","",'Data Transfer Inputs'!G5964)</f>
        <v/>
      </c>
      <c r="V475" s="3" t="str">
        <f>IF('Data Transfer Inputs'!G5996="Blank","",'Data Transfer Inputs'!G5996)</f>
        <v/>
      </c>
      <c r="W475" s="3" t="str">
        <f>IF('Data Transfer Inputs'!G6028="Blank","",'Data Transfer Inputs'!G6028)</f>
        <v/>
      </c>
      <c r="X475" s="3" t="str">
        <f>IF('Data Transfer Inputs'!G6060="Blank","",'Data Transfer Inputs'!G6060)</f>
        <v/>
      </c>
    </row>
    <row r="476" spans="1:24" x14ac:dyDescent="0.2">
      <c r="A476" s="622" cm="1">
        <f t="array" ref="A476">IF(SUMPRODUCT(--(D476:W476&lt;&gt;"-"))&gt;0,1,0)</f>
        <v>0</v>
      </c>
      <c r="B476" s="913"/>
      <c r="C476" s="1057" t="s">
        <v>348</v>
      </c>
      <c r="D476" s="1066" t="str">
        <f>IF(SUM(D472:D475)=0,"-",SUM(D472:D475))</f>
        <v>-</v>
      </c>
      <c r="E476" s="1066" t="str">
        <f>IF(SUM(E472:E475)=0,"-",SUM(E472:E475))</f>
        <v>-</v>
      </c>
      <c r="F476" s="1066" t="str">
        <f t="shared" ref="F476" si="39">IF(SUM(F472:F475)=0,"-",SUM(F472:F475))</f>
        <v>-</v>
      </c>
      <c r="G476" s="1066" t="str">
        <f t="shared" ref="G476" si="40">IF(SUM(G472:G475)=0,"-",SUM(G472:G475))</f>
        <v>-</v>
      </c>
      <c r="H476" s="1066" t="str">
        <f t="shared" ref="H476" si="41">IF(SUM(H472:H475)=0,"-",SUM(H472:H475))</f>
        <v>-</v>
      </c>
      <c r="I476" s="1066" t="str">
        <f t="shared" ref="I476" si="42">IF(SUM(I472:I475)=0,"-",SUM(I472:I475))</f>
        <v>-</v>
      </c>
      <c r="J476" s="1066" t="str">
        <f t="shared" ref="J476" si="43">IF(SUM(J472:J475)=0,"-",SUM(J472:J475))</f>
        <v>-</v>
      </c>
      <c r="K476" s="1066" t="str">
        <f t="shared" ref="K476" si="44">IF(SUM(K472:K475)=0,"-",SUM(K472:K475))</f>
        <v>-</v>
      </c>
      <c r="L476" s="1066" t="str">
        <f t="shared" ref="L476" si="45">IF(SUM(L472:L475)=0,"-",SUM(L472:L475))</f>
        <v>-</v>
      </c>
      <c r="M476" s="1066" t="str">
        <f t="shared" ref="M476" si="46">IF(SUM(M472:M475)=0,"-",SUM(M472:M475))</f>
        <v>-</v>
      </c>
      <c r="N476" s="1066" t="str">
        <f t="shared" ref="N476" si="47">IF(SUM(N472:N475)=0,"-",SUM(N472:N475))</f>
        <v>-</v>
      </c>
      <c r="O476" s="1066" t="str">
        <f t="shared" ref="O476" si="48">IF(SUM(O472:O475)=0,"-",SUM(O472:O475))</f>
        <v>-</v>
      </c>
      <c r="P476" s="1066" t="str">
        <f t="shared" ref="P476" si="49">IF(SUM(P472:P475)=0,"-",SUM(P472:P475))</f>
        <v>-</v>
      </c>
      <c r="Q476" s="1066" t="str">
        <f t="shared" ref="Q476" si="50">IF(SUM(Q472:Q475)=0,"-",SUM(Q472:Q475))</f>
        <v>-</v>
      </c>
      <c r="R476" s="1066" t="str">
        <f t="shared" ref="R476" si="51">IF(SUM(R472:R475)=0,"-",SUM(R472:R475))</f>
        <v>-</v>
      </c>
      <c r="S476" s="1066" t="str">
        <f t="shared" ref="S476" si="52">IF(SUM(S472:S475)=0,"-",SUM(S472:S475))</f>
        <v>-</v>
      </c>
      <c r="T476" s="1066" t="str">
        <f t="shared" ref="T476" si="53">IF(SUM(T472:T475)=0,"-",SUM(T472:T475))</f>
        <v>-</v>
      </c>
      <c r="U476" s="1066" t="str">
        <f t="shared" ref="U476" si="54">IF(SUM(U472:U475)=0,"-",SUM(U472:U475))</f>
        <v>-</v>
      </c>
      <c r="V476" s="1066" t="str">
        <f t="shared" ref="V476" si="55">IF(SUM(V472:V475)=0,"-",SUM(V472:V475))</f>
        <v>-</v>
      </c>
      <c r="W476" s="1066" t="str">
        <f t="shared" ref="W476" si="56">IF(SUM(W472:W475)=0,"-",SUM(W472:W475))</f>
        <v>-</v>
      </c>
      <c r="X476" s="1066" t="str">
        <f t="shared" ref="X476" si="57">IF(SUM(X472:X475)=0,"-",SUM(X472:X475))</f>
        <v>-</v>
      </c>
    </row>
    <row r="477" spans="1:24" x14ac:dyDescent="0.2">
      <c r="A477" s="622" cm="1">
        <f t="array" ref="A477">IF(SUMPRODUCT(--(D477:W477&lt;&gt;"Select ▼"))&gt;0,1,0)</f>
        <v>0</v>
      </c>
      <c r="B477" s="913"/>
      <c r="C477" s="990" t="s">
        <v>64</v>
      </c>
      <c r="D477" s="41" t="str">
        <f>IF('Data Transfer Inputs'!G5421="Blank","",'Data Transfer Inputs'!G5421)</f>
        <v>Select ▼</v>
      </c>
      <c r="E477" s="41" t="str">
        <f>IF('Data Transfer Inputs'!G5453="Blank","",'Data Transfer Inputs'!G5453)</f>
        <v>Select ▼</v>
      </c>
      <c r="F477" s="41" t="str">
        <f>IF('Data Transfer Inputs'!G5485="Blank","",'Data Transfer Inputs'!G5485)</f>
        <v>Select ▼</v>
      </c>
      <c r="G477" s="41" t="str">
        <f>IF('Data Transfer Inputs'!G5517="Blank","",'Data Transfer Inputs'!G5517)</f>
        <v>Select ▼</v>
      </c>
      <c r="H477" s="41" t="str">
        <f>IF('Data Transfer Inputs'!G5549="Blank","",'Data Transfer Inputs'!G5549)</f>
        <v>Select ▼</v>
      </c>
      <c r="I477" s="41" t="str">
        <f>IF('Data Transfer Inputs'!G5581="Blank","",'Data Transfer Inputs'!G5581)</f>
        <v>Select ▼</v>
      </c>
      <c r="J477" s="41" t="str">
        <f>IF('Data Transfer Inputs'!G5613="Blank","",'Data Transfer Inputs'!G5613)</f>
        <v>Select ▼</v>
      </c>
      <c r="K477" s="41" t="str">
        <f>IF('Data Transfer Inputs'!G5645="Blank","",'Data Transfer Inputs'!G5645)</f>
        <v>Select ▼</v>
      </c>
      <c r="L477" s="41" t="str">
        <f>IF('Data Transfer Inputs'!G5677="Blank","",'Data Transfer Inputs'!G5677)</f>
        <v>Select ▼</v>
      </c>
      <c r="M477" s="41" t="str">
        <f>IF('Data Transfer Inputs'!G5709="Blank","",'Data Transfer Inputs'!G5709)</f>
        <v>Select ▼</v>
      </c>
      <c r="N477" s="41" t="str">
        <f>IF('Data Transfer Inputs'!G5741="Blank","",'Data Transfer Inputs'!G5741)</f>
        <v>Select ▼</v>
      </c>
      <c r="O477" s="41" t="str">
        <f>IF('Data Transfer Inputs'!G5773="Blank","",'Data Transfer Inputs'!G5773)</f>
        <v>Select ▼</v>
      </c>
      <c r="P477" s="41" t="str">
        <f>IF('Data Transfer Inputs'!G5805="Blank","",'Data Transfer Inputs'!G5805)</f>
        <v>Select ▼</v>
      </c>
      <c r="Q477" s="41" t="str">
        <f>IF('Data Transfer Inputs'!G5837="Blank","",'Data Transfer Inputs'!G5837)</f>
        <v>Select ▼</v>
      </c>
      <c r="R477" s="41" t="str">
        <f>IF('Data Transfer Inputs'!G5869="Blank","",'Data Transfer Inputs'!G5869)</f>
        <v>Select ▼</v>
      </c>
      <c r="S477" s="41" t="str">
        <f>IF('Data Transfer Inputs'!G5901="Blank","",'Data Transfer Inputs'!G5901)</f>
        <v>Select ▼</v>
      </c>
      <c r="T477" s="41" t="str">
        <f>IF('Data Transfer Inputs'!G5933="Blank","",'Data Transfer Inputs'!G5933)</f>
        <v>Select ▼</v>
      </c>
      <c r="U477" s="41" t="str">
        <f>IF('Data Transfer Inputs'!G5965="Blank","",'Data Transfer Inputs'!G5965)</f>
        <v>Select ▼</v>
      </c>
      <c r="V477" s="41" t="str">
        <f>IF('Data Transfer Inputs'!G5997="Blank","",'Data Transfer Inputs'!G5997)</f>
        <v>Select ▼</v>
      </c>
      <c r="W477" s="41" t="str">
        <f>IF('Data Transfer Inputs'!G6029="Blank","",'Data Transfer Inputs'!G6029)</f>
        <v>Select ▼</v>
      </c>
      <c r="X477" s="41" t="str">
        <f>IF('Data Transfer Inputs'!G6061="Blank","",'Data Transfer Inputs'!G6061)</f>
        <v>Select ▼</v>
      </c>
    </row>
    <row r="478" spans="1:24" x14ac:dyDescent="0.2">
      <c r="A478" s="622" cm="1">
        <f t="array" ref="A478">IF(SUMPRODUCT(--(D478:W478&lt;&gt;""))&gt;0,1,0)</f>
        <v>0</v>
      </c>
      <c r="B478" s="913"/>
      <c r="C478" s="990" t="s">
        <v>7613</v>
      </c>
      <c r="D478" s="46" t="str">
        <f>IF('Data Transfer Inputs'!G5422="Blank","",'Data Transfer Inputs'!G5422)</f>
        <v/>
      </c>
      <c r="E478" s="46" t="str">
        <f>IF('Data Transfer Inputs'!G5454="Blank","",'Data Transfer Inputs'!G5454)</f>
        <v/>
      </c>
      <c r="F478" s="46" t="str">
        <f>IF('Data Transfer Inputs'!G5486="Blank","",'Data Transfer Inputs'!G5486)</f>
        <v/>
      </c>
      <c r="G478" s="46" t="str">
        <f>IF('Data Transfer Inputs'!G5518="Blank","",'Data Transfer Inputs'!G5518)</f>
        <v/>
      </c>
      <c r="H478" s="46" t="str">
        <f>IF('Data Transfer Inputs'!G5550="Blank","",'Data Transfer Inputs'!G5550)</f>
        <v/>
      </c>
      <c r="I478" s="46" t="str">
        <f>IF('Data Transfer Inputs'!G5582="Blank","",'Data Transfer Inputs'!G5582)</f>
        <v/>
      </c>
      <c r="J478" s="46" t="str">
        <f>IF('Data Transfer Inputs'!G5614="Blank","",'Data Transfer Inputs'!G5614)</f>
        <v/>
      </c>
      <c r="K478" s="46" t="str">
        <f>IF('Data Transfer Inputs'!G5646="Blank","",'Data Transfer Inputs'!G5646)</f>
        <v/>
      </c>
      <c r="L478" s="46" t="str">
        <f>IF('Data Transfer Inputs'!G5678="Blank","",'Data Transfer Inputs'!G5678)</f>
        <v/>
      </c>
      <c r="M478" s="46" t="str">
        <f>IF('Data Transfer Inputs'!G5710="Blank","",'Data Transfer Inputs'!G5710)</f>
        <v/>
      </c>
      <c r="N478" s="46" t="str">
        <f>IF('Data Transfer Inputs'!G5742="Blank","",'Data Transfer Inputs'!G5742)</f>
        <v/>
      </c>
      <c r="O478" s="46" t="str">
        <f>IF('Data Transfer Inputs'!G5774="Blank","",'Data Transfer Inputs'!G5774)</f>
        <v/>
      </c>
      <c r="P478" s="46" t="str">
        <f>IF('Data Transfer Inputs'!G5806="Blank","",'Data Transfer Inputs'!G5806)</f>
        <v/>
      </c>
      <c r="Q478" s="46" t="str">
        <f>IF('Data Transfer Inputs'!G5838="Blank","",'Data Transfer Inputs'!G5838)</f>
        <v/>
      </c>
      <c r="R478" s="46" t="str">
        <f>IF('Data Transfer Inputs'!G5870="Blank","",'Data Transfer Inputs'!G5870)</f>
        <v/>
      </c>
      <c r="S478" s="46" t="str">
        <f>IF('Data Transfer Inputs'!G5902="Blank","",'Data Transfer Inputs'!G5902)</f>
        <v/>
      </c>
      <c r="T478" s="46" t="str">
        <f>IF('Data Transfer Inputs'!G5934="Blank","",'Data Transfer Inputs'!G5934)</f>
        <v/>
      </c>
      <c r="U478" s="46" t="str">
        <f>IF('Data Transfer Inputs'!G5966="Blank","",'Data Transfer Inputs'!G5966)</f>
        <v/>
      </c>
      <c r="V478" s="46" t="str">
        <f>IF('Data Transfer Inputs'!G5998="Blank","",'Data Transfer Inputs'!G5998)</f>
        <v/>
      </c>
      <c r="W478" s="46" t="str">
        <f>IF('Data Transfer Inputs'!G6030="Blank","",'Data Transfer Inputs'!G6030)</f>
        <v/>
      </c>
      <c r="X478" s="46" t="str">
        <f>IF('Data Transfer Inputs'!G6062="Blank","",'Data Transfer Inputs'!G6062)</f>
        <v/>
      </c>
    </row>
    <row r="479" spans="1:24" x14ac:dyDescent="0.2">
      <c r="A479" s="622" cm="1">
        <f t="array" ref="A479">IF(SUMPRODUCT(--(D479:W479&lt;&gt;""))&gt;0,1,0)</f>
        <v>0</v>
      </c>
      <c r="B479" s="913"/>
      <c r="C479" s="990" t="s">
        <v>211</v>
      </c>
      <c r="D479" s="46" t="str">
        <f>IF('Data Transfer Inputs'!G5423="Blank","",'Data Transfer Inputs'!G5423)</f>
        <v/>
      </c>
      <c r="E479" s="46" t="str">
        <f>IF('Data Transfer Inputs'!G5455="Blank","",'Data Transfer Inputs'!G5455)</f>
        <v/>
      </c>
      <c r="F479" s="46" t="str">
        <f>IF('Data Transfer Inputs'!G5487="Blank","",'Data Transfer Inputs'!G5487)</f>
        <v/>
      </c>
      <c r="G479" s="46" t="str">
        <f>IF('Data Transfer Inputs'!G5519="Blank","",'Data Transfer Inputs'!G5519)</f>
        <v/>
      </c>
      <c r="H479" s="46" t="str">
        <f>IF('Data Transfer Inputs'!G5551="Blank","",'Data Transfer Inputs'!G5551)</f>
        <v/>
      </c>
      <c r="I479" s="46" t="str">
        <f>IF('Data Transfer Inputs'!G5583="Blank","",'Data Transfer Inputs'!G5583)</f>
        <v/>
      </c>
      <c r="J479" s="46" t="str">
        <f>IF('Data Transfer Inputs'!G5615="Blank","",'Data Transfer Inputs'!G5615)</f>
        <v/>
      </c>
      <c r="K479" s="46" t="str">
        <f>IF('Data Transfer Inputs'!G5647="Blank","",'Data Transfer Inputs'!G5647)</f>
        <v/>
      </c>
      <c r="L479" s="46" t="str">
        <f>IF('Data Transfer Inputs'!G5679="Blank","",'Data Transfer Inputs'!G5679)</f>
        <v/>
      </c>
      <c r="M479" s="46" t="str">
        <f>IF('Data Transfer Inputs'!G5711="Blank","",'Data Transfer Inputs'!G5711)</f>
        <v/>
      </c>
      <c r="N479" s="46" t="str">
        <f>IF('Data Transfer Inputs'!G5743="Blank","",'Data Transfer Inputs'!G5743)</f>
        <v/>
      </c>
      <c r="O479" s="46" t="str">
        <f>IF('Data Transfer Inputs'!G5775="Blank","",'Data Transfer Inputs'!G5775)</f>
        <v/>
      </c>
      <c r="P479" s="46" t="str">
        <f>IF('Data Transfer Inputs'!G5807="Blank","",'Data Transfer Inputs'!G5807)</f>
        <v/>
      </c>
      <c r="Q479" s="46" t="str">
        <f>IF('Data Transfer Inputs'!G5839="Blank","",'Data Transfer Inputs'!G5839)</f>
        <v/>
      </c>
      <c r="R479" s="46" t="str">
        <f>IF('Data Transfer Inputs'!G5871="Blank","",'Data Transfer Inputs'!G5871)</f>
        <v/>
      </c>
      <c r="S479" s="46" t="str">
        <f>IF('Data Transfer Inputs'!G5903="Blank","",'Data Transfer Inputs'!G5903)</f>
        <v/>
      </c>
      <c r="T479" s="46" t="str">
        <f>IF('Data Transfer Inputs'!G5935="Blank","",'Data Transfer Inputs'!G5935)</f>
        <v/>
      </c>
      <c r="U479" s="46" t="str">
        <f>IF('Data Transfer Inputs'!G5967="Blank","",'Data Transfer Inputs'!G5967)</f>
        <v/>
      </c>
      <c r="V479" s="46" t="str">
        <f>IF('Data Transfer Inputs'!G5999="Blank","",'Data Transfer Inputs'!G5999)</f>
        <v/>
      </c>
      <c r="W479" s="46" t="str">
        <f>IF('Data Transfer Inputs'!G6031="Blank","",'Data Transfer Inputs'!G6031)</f>
        <v/>
      </c>
      <c r="X479" s="46" t="str">
        <f>IF('Data Transfer Inputs'!G6063="Blank","",'Data Transfer Inputs'!G6063)</f>
        <v/>
      </c>
    </row>
    <row r="480" spans="1:24" x14ac:dyDescent="0.2">
      <c r="A480" s="622" cm="1">
        <f t="array" ref="A480">IF(SUMPRODUCT(--(D480:W480&lt;&gt;""))&gt;0,1,0)</f>
        <v>0</v>
      </c>
      <c r="B480" s="913"/>
      <c r="C480" s="990" t="s">
        <v>212</v>
      </c>
      <c r="D480" s="46" t="str">
        <f>IF('Data Transfer Inputs'!G5424="Blank","",'Data Transfer Inputs'!G5424)</f>
        <v/>
      </c>
      <c r="E480" s="46" t="str">
        <f>IF('Data Transfer Inputs'!G5456="Blank","",'Data Transfer Inputs'!G5456)</f>
        <v/>
      </c>
      <c r="F480" s="46" t="str">
        <f>IF('Data Transfer Inputs'!G5488="Blank","",'Data Transfer Inputs'!G5488)</f>
        <v/>
      </c>
      <c r="G480" s="46" t="str">
        <f>IF('Data Transfer Inputs'!G5520="Blank","",'Data Transfer Inputs'!G5520)</f>
        <v/>
      </c>
      <c r="H480" s="46" t="str">
        <f>IF('Data Transfer Inputs'!G5552="Blank","",'Data Transfer Inputs'!G5552)</f>
        <v/>
      </c>
      <c r="I480" s="46" t="str">
        <f>IF('Data Transfer Inputs'!G5584="Blank","",'Data Transfer Inputs'!G5584)</f>
        <v/>
      </c>
      <c r="J480" s="46" t="str">
        <f>IF('Data Transfer Inputs'!G5616="Blank","",'Data Transfer Inputs'!G5616)</f>
        <v/>
      </c>
      <c r="K480" s="46" t="str">
        <f>IF('Data Transfer Inputs'!G5648="Blank","",'Data Transfer Inputs'!G5648)</f>
        <v/>
      </c>
      <c r="L480" s="46" t="str">
        <f>IF('Data Transfer Inputs'!G5680="Blank","",'Data Transfer Inputs'!G5680)</f>
        <v/>
      </c>
      <c r="M480" s="46" t="str">
        <f>IF('Data Transfer Inputs'!G5712="Blank","",'Data Transfer Inputs'!G5712)</f>
        <v/>
      </c>
      <c r="N480" s="46" t="str">
        <f>IF('Data Transfer Inputs'!G5744="Blank","",'Data Transfer Inputs'!G5744)</f>
        <v/>
      </c>
      <c r="O480" s="46" t="str">
        <f>IF('Data Transfer Inputs'!G5776="Blank","",'Data Transfer Inputs'!G5776)</f>
        <v/>
      </c>
      <c r="P480" s="46" t="str">
        <f>IF('Data Transfer Inputs'!G5808="Blank","",'Data Transfer Inputs'!G5808)</f>
        <v/>
      </c>
      <c r="Q480" s="46" t="str">
        <f>IF('Data Transfer Inputs'!G5840="Blank","",'Data Transfer Inputs'!G5840)</f>
        <v/>
      </c>
      <c r="R480" s="46" t="str">
        <f>IF('Data Transfer Inputs'!G5872="Blank","",'Data Transfer Inputs'!G5872)</f>
        <v/>
      </c>
      <c r="S480" s="46" t="str">
        <f>IF('Data Transfer Inputs'!G5904="Blank","",'Data Transfer Inputs'!G5904)</f>
        <v/>
      </c>
      <c r="T480" s="46" t="str">
        <f>IF('Data Transfer Inputs'!G5936="Blank","",'Data Transfer Inputs'!G5936)</f>
        <v/>
      </c>
      <c r="U480" s="46" t="str">
        <f>IF('Data Transfer Inputs'!G5968="Blank","",'Data Transfer Inputs'!G5968)</f>
        <v/>
      </c>
      <c r="V480" s="46" t="str">
        <f>IF('Data Transfer Inputs'!G6000="Blank","",'Data Transfer Inputs'!G6000)</f>
        <v/>
      </c>
      <c r="W480" s="46" t="str">
        <f>IF('Data Transfer Inputs'!G6032="Blank","",'Data Transfer Inputs'!G6032)</f>
        <v/>
      </c>
      <c r="X480" s="46" t="str">
        <f>IF('Data Transfer Inputs'!G6064="Blank","",'Data Transfer Inputs'!G6064)</f>
        <v/>
      </c>
    </row>
    <row r="481" spans="1:24" x14ac:dyDescent="0.2">
      <c r="A481" s="622" cm="1">
        <f t="array" ref="A481">IF(SUMPRODUCT(--(D481:W481&lt;&gt;""))&gt;0,1,0)</f>
        <v>0</v>
      </c>
      <c r="B481" s="913"/>
      <c r="C481" s="990" t="s">
        <v>488</v>
      </c>
      <c r="D481" s="46" t="str">
        <f>IF('Data Transfer Inputs'!G5425="Blank","",'Data Transfer Inputs'!G5425)</f>
        <v/>
      </c>
      <c r="E481" s="46" t="str">
        <f>IF('Data Transfer Inputs'!G5457="Blank","",'Data Transfer Inputs'!G5457)</f>
        <v/>
      </c>
      <c r="F481" s="46" t="str">
        <f>IF('Data Transfer Inputs'!G5489="Blank","",'Data Transfer Inputs'!G5489)</f>
        <v/>
      </c>
      <c r="G481" s="46" t="str">
        <f>IF('Data Transfer Inputs'!G5521="Blank","",'Data Transfer Inputs'!G5521)</f>
        <v/>
      </c>
      <c r="H481" s="46" t="str">
        <f>IF('Data Transfer Inputs'!G5553="Blank","",'Data Transfer Inputs'!G5553)</f>
        <v/>
      </c>
      <c r="I481" s="46" t="str">
        <f>IF('Data Transfer Inputs'!G5585="Blank","",'Data Transfer Inputs'!G5585)</f>
        <v/>
      </c>
      <c r="J481" s="46" t="str">
        <f>IF('Data Transfer Inputs'!G5617="Blank","",'Data Transfer Inputs'!G5617)</f>
        <v/>
      </c>
      <c r="K481" s="46" t="str">
        <f>IF('Data Transfer Inputs'!G5649="Blank","",'Data Transfer Inputs'!G5649)</f>
        <v/>
      </c>
      <c r="L481" s="46" t="str">
        <f>IF('Data Transfer Inputs'!G5681="Blank","",'Data Transfer Inputs'!G5681)</f>
        <v/>
      </c>
      <c r="M481" s="46" t="str">
        <f>IF('Data Transfer Inputs'!G5713="Blank","",'Data Transfer Inputs'!G5713)</f>
        <v/>
      </c>
      <c r="N481" s="46" t="str">
        <f>IF('Data Transfer Inputs'!G5745="Blank","",'Data Transfer Inputs'!G5745)</f>
        <v/>
      </c>
      <c r="O481" s="46" t="str">
        <f>IF('Data Transfer Inputs'!G5777="Blank","",'Data Transfer Inputs'!G5777)</f>
        <v/>
      </c>
      <c r="P481" s="46" t="str">
        <f>IF('Data Transfer Inputs'!G5809="Blank","",'Data Transfer Inputs'!G5809)</f>
        <v/>
      </c>
      <c r="Q481" s="46" t="str">
        <f>IF('Data Transfer Inputs'!G5841="Blank","",'Data Transfer Inputs'!G5841)</f>
        <v/>
      </c>
      <c r="R481" s="46" t="str">
        <f>IF('Data Transfer Inputs'!G5873="Blank","",'Data Transfer Inputs'!G5873)</f>
        <v/>
      </c>
      <c r="S481" s="46" t="str">
        <f>IF('Data Transfer Inputs'!G5905="Blank","",'Data Transfer Inputs'!G5905)</f>
        <v/>
      </c>
      <c r="T481" s="46" t="str">
        <f>IF('Data Transfer Inputs'!G5937="Blank","",'Data Transfer Inputs'!G5937)</f>
        <v/>
      </c>
      <c r="U481" s="46" t="str">
        <f>IF('Data Transfer Inputs'!G5969="Blank","",'Data Transfer Inputs'!G5969)</f>
        <v/>
      </c>
      <c r="V481" s="46" t="str">
        <f>IF('Data Transfer Inputs'!G6001="Blank","",'Data Transfer Inputs'!G6001)</f>
        <v/>
      </c>
      <c r="W481" s="46" t="str">
        <f>IF('Data Transfer Inputs'!G6033="Blank","",'Data Transfer Inputs'!G6033)</f>
        <v/>
      </c>
      <c r="X481" s="46" t="str">
        <f>IF('Data Transfer Inputs'!G6065="Blank","",'Data Transfer Inputs'!G6065)</f>
        <v/>
      </c>
    </row>
    <row r="482" spans="1:24" x14ac:dyDescent="0.2">
      <c r="A482" s="622" cm="1">
        <f t="array" ref="A482">IF(SUMPRODUCT(--(D482:W482&lt;&gt;"-"))&gt;0,1,0)</f>
        <v>0</v>
      </c>
      <c r="B482" s="913"/>
      <c r="C482" s="1055" t="s">
        <v>38</v>
      </c>
      <c r="D482" s="1059" t="str">
        <f>IF(SUM(D478:D481)=0,"-",SUM(D478:D481))</f>
        <v>-</v>
      </c>
      <c r="E482" s="1059" t="str">
        <f>IF(SUM(E478:E481)=0,"-",SUM(E478:E481))</f>
        <v>-</v>
      </c>
      <c r="F482" s="1059" t="str">
        <f t="shared" ref="F482" si="58">IF(SUM(F478:F481)=0,"-",SUM(F478:F481))</f>
        <v>-</v>
      </c>
      <c r="G482" s="1059" t="str">
        <f t="shared" ref="G482" si="59">IF(SUM(G478:G481)=0,"-",SUM(G478:G481))</f>
        <v>-</v>
      </c>
      <c r="H482" s="1059" t="str">
        <f t="shared" ref="H482" si="60">IF(SUM(H478:H481)=0,"-",SUM(H478:H481))</f>
        <v>-</v>
      </c>
      <c r="I482" s="1059" t="str">
        <f t="shared" ref="I482" si="61">IF(SUM(I478:I481)=0,"-",SUM(I478:I481))</f>
        <v>-</v>
      </c>
      <c r="J482" s="1059" t="str">
        <f t="shared" ref="J482" si="62">IF(SUM(J478:J481)=0,"-",SUM(J478:J481))</f>
        <v>-</v>
      </c>
      <c r="K482" s="1059" t="str">
        <f t="shared" ref="K482" si="63">IF(SUM(K478:K481)=0,"-",SUM(K478:K481))</f>
        <v>-</v>
      </c>
      <c r="L482" s="1059" t="str">
        <f t="shared" ref="L482" si="64">IF(SUM(L478:L481)=0,"-",SUM(L478:L481))</f>
        <v>-</v>
      </c>
      <c r="M482" s="1059" t="str">
        <f t="shared" ref="M482" si="65">IF(SUM(M478:M481)=0,"-",SUM(M478:M481))</f>
        <v>-</v>
      </c>
      <c r="N482" s="1059" t="str">
        <f t="shared" ref="N482" si="66">IF(SUM(N478:N481)=0,"-",SUM(N478:N481))</f>
        <v>-</v>
      </c>
      <c r="O482" s="1059" t="str">
        <f t="shared" ref="O482" si="67">IF(SUM(O478:O481)=0,"-",SUM(O478:O481))</f>
        <v>-</v>
      </c>
      <c r="P482" s="1059" t="str">
        <f t="shared" ref="P482" si="68">IF(SUM(P478:P481)=0,"-",SUM(P478:P481))</f>
        <v>-</v>
      </c>
      <c r="Q482" s="1059" t="str">
        <f t="shared" ref="Q482" si="69">IF(SUM(Q478:Q481)=0,"-",SUM(Q478:Q481))</f>
        <v>-</v>
      </c>
      <c r="R482" s="1059" t="str">
        <f t="shared" ref="R482" si="70">IF(SUM(R478:R481)=0,"-",SUM(R478:R481))</f>
        <v>-</v>
      </c>
      <c r="S482" s="1059" t="str">
        <f t="shared" ref="S482" si="71">IF(SUM(S478:S481)=0,"-",SUM(S478:S481))</f>
        <v>-</v>
      </c>
      <c r="T482" s="1059" t="str">
        <f t="shared" ref="T482" si="72">IF(SUM(T478:T481)=0,"-",SUM(T478:T481))</f>
        <v>-</v>
      </c>
      <c r="U482" s="1059" t="str">
        <f t="shared" ref="U482" si="73">IF(SUM(U478:U481)=0,"-",SUM(U478:U481))</f>
        <v>-</v>
      </c>
      <c r="V482" s="1059" t="str">
        <f t="shared" ref="V482" si="74">IF(SUM(V478:V481)=0,"-",SUM(V478:V481))</f>
        <v>-</v>
      </c>
      <c r="W482" s="1059" t="str">
        <f t="shared" ref="W482" si="75">IF(SUM(W478:W481)=0,"-",SUM(W478:W481))</f>
        <v>-</v>
      </c>
      <c r="X482" s="1059" t="str">
        <f t="shared" ref="X482" si="76">IF(SUM(X478:X481)=0,"-",SUM(X478:X481))</f>
        <v>-</v>
      </c>
    </row>
    <row r="483" spans="1:24" x14ac:dyDescent="0.2">
      <c r="A483" s="622" cm="1">
        <f t="array" ref="A483">IF(SUMPRODUCT(--(D483:W483&lt;&gt;""))&gt;0,1,0)</f>
        <v>0</v>
      </c>
      <c r="B483" s="913"/>
      <c r="C483" s="960" t="s">
        <v>247</v>
      </c>
      <c r="D483" s="613" t="str">
        <f>IF('Data Transfer Inputs'!G5426="Blank","",'Data Transfer Inputs'!G5426)</f>
        <v/>
      </c>
      <c r="E483" s="613" t="str">
        <f>IF('Data Transfer Inputs'!G5458="Blank","",'Data Transfer Inputs'!G5458)</f>
        <v/>
      </c>
      <c r="F483" s="613" t="str">
        <f>IF('Data Transfer Inputs'!G5490="Blank","",'Data Transfer Inputs'!G5490)</f>
        <v/>
      </c>
      <c r="G483" s="613" t="str">
        <f>IF('Data Transfer Inputs'!G5522="Blank","",'Data Transfer Inputs'!G5522)</f>
        <v/>
      </c>
      <c r="H483" s="613" t="str">
        <f>IF('Data Transfer Inputs'!G5554="Blank","",'Data Transfer Inputs'!G5554)</f>
        <v/>
      </c>
      <c r="I483" s="613" t="str">
        <f>IF('Data Transfer Inputs'!G5586="Blank","",'Data Transfer Inputs'!G5586)</f>
        <v/>
      </c>
      <c r="J483" s="613" t="str">
        <f>IF('Data Transfer Inputs'!G5618="Blank","",'Data Transfer Inputs'!G5618)</f>
        <v/>
      </c>
      <c r="K483" s="613" t="str">
        <f>IF('Data Transfer Inputs'!G5650="Blank","",'Data Transfer Inputs'!G5650)</f>
        <v/>
      </c>
      <c r="L483" s="613" t="str">
        <f>IF('Data Transfer Inputs'!G5682="Blank","",'Data Transfer Inputs'!G5682)</f>
        <v/>
      </c>
      <c r="M483" s="613" t="str">
        <f>IF('Data Transfer Inputs'!G5714="Blank","",'Data Transfer Inputs'!G5714)</f>
        <v/>
      </c>
      <c r="N483" s="613" t="str">
        <f>IF('Data Transfer Inputs'!G5746="Blank","",'Data Transfer Inputs'!G5746)</f>
        <v/>
      </c>
      <c r="O483" s="613" t="str">
        <f>IF('Data Transfer Inputs'!G5778="Blank","",'Data Transfer Inputs'!G5778)</f>
        <v/>
      </c>
      <c r="P483" s="613" t="str">
        <f>IF('Data Transfer Inputs'!G5810="Blank","",'Data Transfer Inputs'!G5810)</f>
        <v/>
      </c>
      <c r="Q483" s="613" t="str">
        <f>IF('Data Transfer Inputs'!G5842="Blank","",'Data Transfer Inputs'!G5842)</f>
        <v/>
      </c>
      <c r="R483" s="613" t="str">
        <f>IF('Data Transfer Inputs'!G5874="Blank","",'Data Transfer Inputs'!G5874)</f>
        <v/>
      </c>
      <c r="S483" s="613" t="str">
        <f>IF('Data Transfer Inputs'!G5906="Blank","",'Data Transfer Inputs'!G5906)</f>
        <v/>
      </c>
      <c r="T483" s="613" t="str">
        <f>IF('Data Transfer Inputs'!G5938="Blank","",'Data Transfer Inputs'!G5938)</f>
        <v/>
      </c>
      <c r="U483" s="613" t="str">
        <f>IF('Data Transfer Inputs'!G5970="Blank","",'Data Transfer Inputs'!G5970)</f>
        <v/>
      </c>
      <c r="V483" s="613" t="str">
        <f>IF('Data Transfer Inputs'!G6002="Blank","",'Data Transfer Inputs'!G6002)</f>
        <v/>
      </c>
      <c r="W483" s="613" t="str">
        <f>IF('Data Transfer Inputs'!G6034="Blank","",'Data Transfer Inputs'!G6034)</f>
        <v/>
      </c>
      <c r="X483" s="613" t="str">
        <f>IF('Data Transfer Inputs'!G6066="Blank","",'Data Transfer Inputs'!G6066)</f>
        <v/>
      </c>
    </row>
    <row r="484" spans="1:24" x14ac:dyDescent="0.2">
      <c r="A484" s="622" cm="1">
        <f t="array" ref="A484">IF(SUMPRODUCT(--(D484:W484&lt;&gt;""))&gt;0,1,0)</f>
        <v>0</v>
      </c>
      <c r="B484" s="913"/>
      <c r="C484" s="990" t="s">
        <v>246</v>
      </c>
      <c r="D484" s="6" t="str">
        <f>IF('Data Transfer Inputs'!G5427="Blank","",'Data Transfer Inputs'!G5427)</f>
        <v/>
      </c>
      <c r="E484" s="6" t="str">
        <f>IF('Data Transfer Inputs'!G5459="Blank","",'Data Transfer Inputs'!G5459)</f>
        <v/>
      </c>
      <c r="F484" s="6" t="str">
        <f>IF('Data Transfer Inputs'!G5491="Blank","",'Data Transfer Inputs'!G5491)</f>
        <v/>
      </c>
      <c r="G484" s="6" t="str">
        <f>IF('Data Transfer Inputs'!G5523="Blank","",'Data Transfer Inputs'!G5523)</f>
        <v/>
      </c>
      <c r="H484" s="6" t="str">
        <f>IF('Data Transfer Inputs'!G5555="Blank","",'Data Transfer Inputs'!G5555)</f>
        <v/>
      </c>
      <c r="I484" s="6" t="str">
        <f>IF('Data Transfer Inputs'!G5587="Blank","",'Data Transfer Inputs'!G5587)</f>
        <v/>
      </c>
      <c r="J484" s="6" t="str">
        <f>IF('Data Transfer Inputs'!G5619="Blank","",'Data Transfer Inputs'!G5619)</f>
        <v/>
      </c>
      <c r="K484" s="6" t="str">
        <f>IF('Data Transfer Inputs'!G5651="Blank","",'Data Transfer Inputs'!G5651)</f>
        <v/>
      </c>
      <c r="L484" s="6" t="str">
        <f>IF('Data Transfer Inputs'!G5683="Blank","",'Data Transfer Inputs'!G5683)</f>
        <v/>
      </c>
      <c r="M484" s="6" t="str">
        <f>IF('Data Transfer Inputs'!G5715="Blank","",'Data Transfer Inputs'!G5715)</f>
        <v/>
      </c>
      <c r="N484" s="6" t="str">
        <f>IF('Data Transfer Inputs'!G5747="Blank","",'Data Transfer Inputs'!G5747)</f>
        <v/>
      </c>
      <c r="O484" s="6" t="str">
        <f>IF('Data Transfer Inputs'!G5779="Blank","",'Data Transfer Inputs'!G5779)</f>
        <v/>
      </c>
      <c r="P484" s="6" t="str">
        <f>IF('Data Transfer Inputs'!G5811="Blank","",'Data Transfer Inputs'!G5811)</f>
        <v/>
      </c>
      <c r="Q484" s="6" t="str">
        <f>IF('Data Transfer Inputs'!G5843="Blank","",'Data Transfer Inputs'!G5843)</f>
        <v/>
      </c>
      <c r="R484" s="6" t="str">
        <f>IF('Data Transfer Inputs'!G5875="Blank","",'Data Transfer Inputs'!G5875)</f>
        <v/>
      </c>
      <c r="S484" s="6" t="str">
        <f>IF('Data Transfer Inputs'!G5907="Blank","",'Data Transfer Inputs'!G5907)</f>
        <v/>
      </c>
      <c r="T484" s="6" t="str">
        <f>IF('Data Transfer Inputs'!G5939="Blank","",'Data Transfer Inputs'!G5939)</f>
        <v/>
      </c>
      <c r="U484" s="6" t="str">
        <f>IF('Data Transfer Inputs'!G5971="Blank","",'Data Transfer Inputs'!G5971)</f>
        <v/>
      </c>
      <c r="V484" s="6" t="str">
        <f>IF('Data Transfer Inputs'!G6003="Blank","",'Data Transfer Inputs'!G6003)</f>
        <v/>
      </c>
      <c r="W484" s="6" t="str">
        <f>IF('Data Transfer Inputs'!G6035="Blank","",'Data Transfer Inputs'!G6035)</f>
        <v/>
      </c>
      <c r="X484" s="6" t="str">
        <f>IF('Data Transfer Inputs'!G6067="Blank","",'Data Transfer Inputs'!G6067)</f>
        <v/>
      </c>
    </row>
    <row r="485" spans="1:24" x14ac:dyDescent="0.2">
      <c r="A485" s="622" cm="1">
        <f t="array" ref="A485">IF(SUMPRODUCT(--(D485:W485&lt;&gt;""))&gt;0,1,0)</f>
        <v>0</v>
      </c>
      <c r="B485" s="913"/>
      <c r="C485" s="990" t="str">
        <f>H15</f>
        <v>Adjustments</v>
      </c>
      <c r="D485" s="6" t="str">
        <f>IF('Data Transfer Inputs'!G5428="Blank","",'Data Transfer Inputs'!G5428)</f>
        <v/>
      </c>
      <c r="E485" s="6" t="str">
        <f>IF('Data Transfer Inputs'!G5460="Blank","",'Data Transfer Inputs'!G5460)</f>
        <v/>
      </c>
      <c r="F485" s="6" t="str">
        <f>IF('Data Transfer Inputs'!G5492="Blank","",'Data Transfer Inputs'!G5492)</f>
        <v/>
      </c>
      <c r="G485" s="6" t="str">
        <f>IF('Data Transfer Inputs'!G5524="Blank","",'Data Transfer Inputs'!G5524)</f>
        <v/>
      </c>
      <c r="H485" s="6" t="str">
        <f>IF('Data Transfer Inputs'!G5556="Blank","",'Data Transfer Inputs'!G5556)</f>
        <v/>
      </c>
      <c r="I485" s="6" t="str">
        <f>IF('Data Transfer Inputs'!G5588="Blank","",'Data Transfer Inputs'!G5588)</f>
        <v/>
      </c>
      <c r="J485" s="6" t="str">
        <f>IF('Data Transfer Inputs'!G5620="Blank","",'Data Transfer Inputs'!G5620)</f>
        <v/>
      </c>
      <c r="K485" s="6" t="str">
        <f>IF('Data Transfer Inputs'!G5652="Blank","",'Data Transfer Inputs'!G5652)</f>
        <v/>
      </c>
      <c r="L485" s="6" t="str">
        <f>IF('Data Transfer Inputs'!G5684="Blank","",'Data Transfer Inputs'!G5684)</f>
        <v/>
      </c>
      <c r="M485" s="6" t="str">
        <f>IF('Data Transfer Inputs'!G5716="Blank","",'Data Transfer Inputs'!G5716)</f>
        <v/>
      </c>
      <c r="N485" s="6" t="str">
        <f>IF('Data Transfer Inputs'!G5748="Blank","",'Data Transfer Inputs'!G5748)</f>
        <v/>
      </c>
      <c r="O485" s="6" t="str">
        <f>IF('Data Transfer Inputs'!G5780="Blank","",'Data Transfer Inputs'!G5780)</f>
        <v/>
      </c>
      <c r="P485" s="6" t="str">
        <f>IF('Data Transfer Inputs'!G5812="Blank","",'Data Transfer Inputs'!G5812)</f>
        <v/>
      </c>
      <c r="Q485" s="6" t="str">
        <f>IF('Data Transfer Inputs'!G5844="Blank","",'Data Transfer Inputs'!G5844)</f>
        <v/>
      </c>
      <c r="R485" s="6" t="str">
        <f>IF('Data Transfer Inputs'!G5876="Blank","",'Data Transfer Inputs'!G5876)</f>
        <v/>
      </c>
      <c r="S485" s="6" t="str">
        <f>IF('Data Transfer Inputs'!G5908="Blank","",'Data Transfer Inputs'!G5908)</f>
        <v/>
      </c>
      <c r="T485" s="6" t="str">
        <f>IF('Data Transfer Inputs'!G5940="Blank","",'Data Transfer Inputs'!G5940)</f>
        <v/>
      </c>
      <c r="U485" s="6" t="str">
        <f>IF('Data Transfer Inputs'!G5972="Blank","",'Data Transfer Inputs'!G5972)</f>
        <v/>
      </c>
      <c r="V485" s="6" t="str">
        <f>IF('Data Transfer Inputs'!G6004="Blank","",'Data Transfer Inputs'!G6004)</f>
        <v/>
      </c>
      <c r="W485" s="6" t="str">
        <f>IF('Data Transfer Inputs'!G6036="Blank","",'Data Transfer Inputs'!G6036)</f>
        <v/>
      </c>
      <c r="X485" s="6" t="str">
        <f>IF('Data Transfer Inputs'!G6068="Blank","",'Data Transfer Inputs'!G6068)</f>
        <v/>
      </c>
    </row>
    <row r="486" spans="1:24" x14ac:dyDescent="0.2">
      <c r="A486" s="622" cm="1">
        <f t="array" ref="A486">IF(SUMPRODUCT(--(D486:W486&lt;&gt;""))&gt;0,1,0)</f>
        <v>0</v>
      </c>
      <c r="B486" s="913"/>
      <c r="C486" s="990" t="str">
        <f>H16</f>
        <v>Special State Reimbursement Adjustments</v>
      </c>
      <c r="D486" s="6" t="str">
        <f>IF('Data Transfer Inputs'!G5429="Blank","",'Data Transfer Inputs'!G5429)</f>
        <v/>
      </c>
      <c r="E486" s="6" t="str">
        <f>IF('Data Transfer Inputs'!G5461="Blank","",'Data Transfer Inputs'!G5461)</f>
        <v/>
      </c>
      <c r="F486" s="6" t="str">
        <f>IF('Data Transfer Inputs'!G5493="Blank","",'Data Transfer Inputs'!G5493)</f>
        <v/>
      </c>
      <c r="G486" s="6" t="str">
        <f>IF('Data Transfer Inputs'!G5525="Blank","",'Data Transfer Inputs'!G5525)</f>
        <v/>
      </c>
      <c r="H486" s="6" t="str">
        <f>IF('Data Transfer Inputs'!G5557="Blank","",'Data Transfer Inputs'!G5557)</f>
        <v/>
      </c>
      <c r="I486" s="6" t="str">
        <f>IF('Data Transfer Inputs'!G5589="Blank","",'Data Transfer Inputs'!G5589)</f>
        <v/>
      </c>
      <c r="J486" s="6" t="str">
        <f>IF('Data Transfer Inputs'!G5621="Blank","",'Data Transfer Inputs'!G5621)</f>
        <v/>
      </c>
      <c r="K486" s="6" t="str">
        <f>IF('Data Transfer Inputs'!G5653="Blank","",'Data Transfer Inputs'!G5653)</f>
        <v/>
      </c>
      <c r="L486" s="6" t="str">
        <f>IF('Data Transfer Inputs'!G5685="Blank","",'Data Transfer Inputs'!G5685)</f>
        <v/>
      </c>
      <c r="M486" s="6" t="str">
        <f>IF('Data Transfer Inputs'!G5717="Blank","",'Data Transfer Inputs'!G5717)</f>
        <v/>
      </c>
      <c r="N486" s="6" t="str">
        <f>IF('Data Transfer Inputs'!G5749="Blank","",'Data Transfer Inputs'!G5749)</f>
        <v/>
      </c>
      <c r="O486" s="6" t="str">
        <f>IF('Data Transfer Inputs'!G5781="Blank","",'Data Transfer Inputs'!G5781)</f>
        <v/>
      </c>
      <c r="P486" s="6" t="str">
        <f>IF('Data Transfer Inputs'!G5813="Blank","",'Data Transfer Inputs'!G5813)</f>
        <v/>
      </c>
      <c r="Q486" s="6" t="str">
        <f>IF('Data Transfer Inputs'!G5845="Blank","",'Data Transfer Inputs'!G5845)</f>
        <v/>
      </c>
      <c r="R486" s="6" t="str">
        <f>IF('Data Transfer Inputs'!G5877="Blank","",'Data Transfer Inputs'!G5877)</f>
        <v/>
      </c>
      <c r="S486" s="6" t="str">
        <f>IF('Data Transfer Inputs'!G5909="Blank","",'Data Transfer Inputs'!G5909)</f>
        <v/>
      </c>
      <c r="T486" s="6" t="str">
        <f>IF('Data Transfer Inputs'!G5941="Blank","",'Data Transfer Inputs'!G5941)</f>
        <v/>
      </c>
      <c r="U486" s="6" t="str">
        <f>IF('Data Transfer Inputs'!G5973="Blank","",'Data Transfer Inputs'!G5973)</f>
        <v/>
      </c>
      <c r="V486" s="6" t="str">
        <f>IF('Data Transfer Inputs'!G6005="Blank","",'Data Transfer Inputs'!G6005)</f>
        <v/>
      </c>
      <c r="W486" s="6" t="str">
        <f>IF('Data Transfer Inputs'!G6037="Blank","",'Data Transfer Inputs'!G6037)</f>
        <v/>
      </c>
      <c r="X486" s="6" t="str">
        <f>IF('Data Transfer Inputs'!G6069="Blank","",'Data Transfer Inputs'!G6069)</f>
        <v/>
      </c>
    </row>
    <row r="487" spans="1:24" x14ac:dyDescent="0.2">
      <c r="A487" s="622" cm="1">
        <f t="array" ref="A487">IF(SUMPRODUCT(--(D487:W487&lt;&gt;""))&gt;0,1,0)</f>
        <v>0</v>
      </c>
      <c r="B487" s="913"/>
      <c r="C487" s="990" t="s">
        <v>525</v>
      </c>
      <c r="D487" s="6" t="str">
        <f>IF('Data Transfer Inputs'!G5430="Blank","",'Data Transfer Inputs'!G5430)</f>
        <v/>
      </c>
      <c r="E487" s="6" t="str">
        <f>IF('Data Transfer Inputs'!G5462="Blank","",'Data Transfer Inputs'!G5462)</f>
        <v/>
      </c>
      <c r="F487" s="6" t="str">
        <f>IF('Data Transfer Inputs'!G5494="Blank","",'Data Transfer Inputs'!G5494)</f>
        <v/>
      </c>
      <c r="G487" s="6" t="str">
        <f>IF('Data Transfer Inputs'!G5526="Blank","",'Data Transfer Inputs'!G5526)</f>
        <v/>
      </c>
      <c r="H487" s="6" t="str">
        <f>IF('Data Transfer Inputs'!G5558="Blank","",'Data Transfer Inputs'!G5558)</f>
        <v/>
      </c>
      <c r="I487" s="6" t="str">
        <f>IF('Data Transfer Inputs'!G5590="Blank","",'Data Transfer Inputs'!G5590)</f>
        <v/>
      </c>
      <c r="J487" s="6" t="str">
        <f>IF('Data Transfer Inputs'!G5622="Blank","",'Data Transfer Inputs'!G5622)</f>
        <v/>
      </c>
      <c r="K487" s="6" t="str">
        <f>IF('Data Transfer Inputs'!G5654="Blank","",'Data Transfer Inputs'!G5654)</f>
        <v/>
      </c>
      <c r="L487" s="6" t="str">
        <f>IF('Data Transfer Inputs'!G5686="Blank","",'Data Transfer Inputs'!G5686)</f>
        <v/>
      </c>
      <c r="M487" s="6" t="str">
        <f>IF('Data Transfer Inputs'!G5718="Blank","",'Data Transfer Inputs'!G5718)</f>
        <v/>
      </c>
      <c r="N487" s="6" t="str">
        <f>IF('Data Transfer Inputs'!G5750="Blank","",'Data Transfer Inputs'!G5750)</f>
        <v/>
      </c>
      <c r="O487" s="6" t="str">
        <f>IF('Data Transfer Inputs'!G5782="Blank","",'Data Transfer Inputs'!G5782)</f>
        <v/>
      </c>
      <c r="P487" s="6" t="str">
        <f>IF('Data Transfer Inputs'!G5814="Blank","",'Data Transfer Inputs'!G5814)</f>
        <v/>
      </c>
      <c r="Q487" s="6" t="str">
        <f>IF('Data Transfer Inputs'!G5846="Blank","",'Data Transfer Inputs'!G5846)</f>
        <v/>
      </c>
      <c r="R487" s="6" t="str">
        <f>IF('Data Transfer Inputs'!G5878="Blank","",'Data Transfer Inputs'!G5878)</f>
        <v/>
      </c>
      <c r="S487" s="6" t="str">
        <f>IF('Data Transfer Inputs'!G5910="Blank","",'Data Transfer Inputs'!G5910)</f>
        <v/>
      </c>
      <c r="T487" s="6" t="str">
        <f>IF('Data Transfer Inputs'!G5942="Blank","",'Data Transfer Inputs'!G5942)</f>
        <v/>
      </c>
      <c r="U487" s="6" t="str">
        <f>IF('Data Transfer Inputs'!G5974="Blank","",'Data Transfer Inputs'!G5974)</f>
        <v/>
      </c>
      <c r="V487" s="6" t="str">
        <f>IF('Data Transfer Inputs'!G6006="Blank","",'Data Transfer Inputs'!G6006)</f>
        <v/>
      </c>
      <c r="W487" s="6" t="str">
        <f>IF('Data Transfer Inputs'!G6038="Blank","",'Data Transfer Inputs'!G6038)</f>
        <v/>
      </c>
      <c r="X487" s="6" t="str">
        <f>IF('Data Transfer Inputs'!G6070="Blank","",'Data Transfer Inputs'!G6070)</f>
        <v/>
      </c>
    </row>
    <row r="488" spans="1:24" x14ac:dyDescent="0.2">
      <c r="A488" s="622" cm="1">
        <f t="array" ref="A488">IF(SUMPRODUCT(--(D488:W488&lt;&gt;"-"))&gt;0,1,0)</f>
        <v>0</v>
      </c>
      <c r="B488" s="913"/>
      <c r="C488" s="1055" t="s">
        <v>480</v>
      </c>
      <c r="D488" s="1065" t="str">
        <f>IF(SUM(D484:D487)=0,"-",SUM(D484:D487))</f>
        <v>-</v>
      </c>
      <c r="E488" s="1065" t="str">
        <f>IF(SUM(E484:E487)=0,"-",SUM(E484:E487))</f>
        <v>-</v>
      </c>
      <c r="F488" s="1065" t="str">
        <f t="shared" ref="F488" si="77">IF(SUM(F484:F487)=0,"-",SUM(F484:F487))</f>
        <v>-</v>
      </c>
      <c r="G488" s="1065" t="str">
        <f t="shared" ref="G488" si="78">IF(SUM(G484:G487)=0,"-",SUM(G484:G487))</f>
        <v>-</v>
      </c>
      <c r="H488" s="1065" t="str">
        <f t="shared" ref="H488" si="79">IF(SUM(H484:H487)=0,"-",SUM(H484:H487))</f>
        <v>-</v>
      </c>
      <c r="I488" s="1065" t="str">
        <f t="shared" ref="I488" si="80">IF(SUM(I484:I487)=0,"-",SUM(I484:I487))</f>
        <v>-</v>
      </c>
      <c r="J488" s="1065" t="str">
        <f t="shared" ref="J488" si="81">IF(SUM(J484:J487)=0,"-",SUM(J484:J487))</f>
        <v>-</v>
      </c>
      <c r="K488" s="1065" t="str">
        <f t="shared" ref="K488" si="82">IF(SUM(K484:K487)=0,"-",SUM(K484:K487))</f>
        <v>-</v>
      </c>
      <c r="L488" s="1065" t="str">
        <f t="shared" ref="L488" si="83">IF(SUM(L484:L487)=0,"-",SUM(L484:L487))</f>
        <v>-</v>
      </c>
      <c r="M488" s="1065" t="str">
        <f t="shared" ref="M488" si="84">IF(SUM(M484:M487)=0,"-",SUM(M484:M487))</f>
        <v>-</v>
      </c>
      <c r="N488" s="1065" t="str">
        <f t="shared" ref="N488" si="85">IF(SUM(N484:N487)=0,"-",SUM(N484:N487))</f>
        <v>-</v>
      </c>
      <c r="O488" s="1065" t="str">
        <f t="shared" ref="O488" si="86">IF(SUM(O484:O487)=0,"-",SUM(O484:O487))</f>
        <v>-</v>
      </c>
      <c r="P488" s="1065" t="str">
        <f t="shared" ref="P488" si="87">IF(SUM(P484:P487)=0,"-",SUM(P484:P487))</f>
        <v>-</v>
      </c>
      <c r="Q488" s="1065" t="str">
        <f t="shared" ref="Q488" si="88">IF(SUM(Q484:Q487)=0,"-",SUM(Q484:Q487))</f>
        <v>-</v>
      </c>
      <c r="R488" s="1065" t="str">
        <f t="shared" ref="R488" si="89">IF(SUM(R484:R487)=0,"-",SUM(R484:R487))</f>
        <v>-</v>
      </c>
      <c r="S488" s="1065" t="str">
        <f t="shared" ref="S488" si="90">IF(SUM(S484:S487)=0,"-",SUM(S484:S487))</f>
        <v>-</v>
      </c>
      <c r="T488" s="1065" t="str">
        <f t="shared" ref="T488" si="91">IF(SUM(T484:T487)=0,"-",SUM(T484:T487))</f>
        <v>-</v>
      </c>
      <c r="U488" s="1065" t="str">
        <f t="shared" ref="U488" si="92">IF(SUM(U484:U487)=0,"-",SUM(U484:U487))</f>
        <v>-</v>
      </c>
      <c r="V488" s="1065" t="str">
        <f t="shared" ref="V488" si="93">IF(SUM(V484:V487)=0,"-",SUM(V484:V487))</f>
        <v>-</v>
      </c>
      <c r="W488" s="1065" t="str">
        <f t="shared" ref="W488" si="94">IF(SUM(W484:W487)=0,"-",SUM(W484:W487))</f>
        <v>-</v>
      </c>
      <c r="X488" s="1065" t="str">
        <f t="shared" ref="X488" si="95">IF(SUM(X484:X487)=0,"-",SUM(X484:X487))</f>
        <v>-</v>
      </c>
    </row>
    <row r="489" spans="1:24" x14ac:dyDescent="0.2">
      <c r="A489" s="622" cm="1">
        <f t="array" ref="A489">IF(SUMPRODUCT(--(D489:W489&lt;&gt;"-"))&gt;0,1,0)</f>
        <v>0</v>
      </c>
      <c r="B489" s="913"/>
      <c r="C489" s="960" t="s">
        <v>489</v>
      </c>
      <c r="D489" s="1064" t="str">
        <f>IFERROR(D488/D476,"-")</f>
        <v>-</v>
      </c>
      <c r="E489" s="1064" t="str">
        <f>IFERROR(E488/E476,"-")</f>
        <v>-</v>
      </c>
      <c r="F489" s="1064" t="str">
        <f t="shared" ref="F489:X489" si="96">IFERROR(F488/F476,"-")</f>
        <v>-</v>
      </c>
      <c r="G489" s="1064" t="str">
        <f t="shared" si="96"/>
        <v>-</v>
      </c>
      <c r="H489" s="1064" t="str">
        <f t="shared" si="96"/>
        <v>-</v>
      </c>
      <c r="I489" s="1064" t="str">
        <f t="shared" si="96"/>
        <v>-</v>
      </c>
      <c r="J489" s="1064" t="str">
        <f t="shared" si="96"/>
        <v>-</v>
      </c>
      <c r="K489" s="1064" t="str">
        <f t="shared" si="96"/>
        <v>-</v>
      </c>
      <c r="L489" s="1064" t="str">
        <f t="shared" si="96"/>
        <v>-</v>
      </c>
      <c r="M489" s="1064" t="str">
        <f t="shared" si="96"/>
        <v>-</v>
      </c>
      <c r="N489" s="1064" t="str">
        <f t="shared" si="96"/>
        <v>-</v>
      </c>
      <c r="O489" s="1064" t="str">
        <f t="shared" si="96"/>
        <v>-</v>
      </c>
      <c r="P489" s="1064" t="str">
        <f t="shared" si="96"/>
        <v>-</v>
      </c>
      <c r="Q489" s="1064" t="str">
        <f t="shared" si="96"/>
        <v>-</v>
      </c>
      <c r="R489" s="1064" t="str">
        <f t="shared" si="96"/>
        <v>-</v>
      </c>
      <c r="S489" s="1064" t="str">
        <f t="shared" si="96"/>
        <v>-</v>
      </c>
      <c r="T489" s="1064" t="str">
        <f t="shared" si="96"/>
        <v>-</v>
      </c>
      <c r="U489" s="1064" t="str">
        <f t="shared" si="96"/>
        <v>-</v>
      </c>
      <c r="V489" s="1064" t="str">
        <f t="shared" si="96"/>
        <v>-</v>
      </c>
      <c r="W489" s="1064" t="str">
        <f t="shared" si="96"/>
        <v>-</v>
      </c>
      <c r="X489" s="1064" t="str">
        <f t="shared" si="96"/>
        <v>-</v>
      </c>
    </row>
    <row r="490" spans="1:24" x14ac:dyDescent="0.2">
      <c r="A490" s="622" cm="1">
        <f t="array" ref="A490">IF(SUMPRODUCT(--(D490:W490&lt;&gt;""))&gt;0,1,0)</f>
        <v>0</v>
      </c>
      <c r="B490" s="913"/>
      <c r="C490" s="960" t="s">
        <v>490</v>
      </c>
      <c r="D490" s="8" t="str">
        <f>IF('Data Transfer Inputs'!G5431="Blank","",'Data Transfer Inputs'!G5431)</f>
        <v/>
      </c>
      <c r="E490" s="8" t="str">
        <f>IF('Data Transfer Inputs'!G5463="Blank","",'Data Transfer Inputs'!G5463)</f>
        <v/>
      </c>
      <c r="F490" s="8" t="str">
        <f>IF('Data Transfer Inputs'!G5495="Blank","",'Data Transfer Inputs'!G5495)</f>
        <v/>
      </c>
      <c r="G490" s="8" t="str">
        <f>IF('Data Transfer Inputs'!G5527="Blank","",'Data Transfer Inputs'!G5527)</f>
        <v/>
      </c>
      <c r="H490" s="8" t="str">
        <f>IF('Data Transfer Inputs'!G5559="Blank","",'Data Transfer Inputs'!G5559)</f>
        <v/>
      </c>
      <c r="I490" s="8" t="str">
        <f>IF('Data Transfer Inputs'!G5591="Blank","",'Data Transfer Inputs'!G5591)</f>
        <v/>
      </c>
      <c r="J490" s="8" t="str">
        <f>IF('Data Transfer Inputs'!G5623="Blank","",'Data Transfer Inputs'!G5623)</f>
        <v/>
      </c>
      <c r="K490" s="8" t="str">
        <f>IF('Data Transfer Inputs'!G5655="Blank","",'Data Transfer Inputs'!G5655)</f>
        <v/>
      </c>
      <c r="L490" s="8" t="str">
        <f>IF('Data Transfer Inputs'!G5687="Blank","",'Data Transfer Inputs'!G5687)</f>
        <v/>
      </c>
      <c r="M490" s="8" t="str">
        <f>IF('Data Transfer Inputs'!G5719="Blank","",'Data Transfer Inputs'!G5719)</f>
        <v/>
      </c>
      <c r="N490" s="8" t="str">
        <f>IF('Data Transfer Inputs'!G5751="Blank","",'Data Transfer Inputs'!G5751)</f>
        <v/>
      </c>
      <c r="O490" s="8" t="str">
        <f>IF('Data Transfer Inputs'!G5783="Blank","",'Data Transfer Inputs'!G5783)</f>
        <v/>
      </c>
      <c r="P490" s="8" t="str">
        <f>IF('Data Transfer Inputs'!G5815="Blank","",'Data Transfer Inputs'!G5815)</f>
        <v/>
      </c>
      <c r="Q490" s="8" t="str">
        <f>IF('Data Transfer Inputs'!G5847="Blank","",'Data Transfer Inputs'!G5847)</f>
        <v/>
      </c>
      <c r="R490" s="8" t="str">
        <f>IF('Data Transfer Inputs'!G5879="Blank","",'Data Transfer Inputs'!G5879)</f>
        <v/>
      </c>
      <c r="S490" s="8" t="str">
        <f>IF('Data Transfer Inputs'!G5911="Blank","",'Data Transfer Inputs'!G5911)</f>
        <v/>
      </c>
      <c r="T490" s="8" t="str">
        <f>IF('Data Transfer Inputs'!G5943="Blank","",'Data Transfer Inputs'!G5943)</f>
        <v/>
      </c>
      <c r="U490" s="8" t="str">
        <f>IF('Data Transfer Inputs'!G5975="Blank","",'Data Transfer Inputs'!G5975)</f>
        <v/>
      </c>
      <c r="V490" s="8" t="str">
        <f>IF('Data Transfer Inputs'!G6007="Blank","",'Data Transfer Inputs'!G6007)</f>
        <v/>
      </c>
      <c r="W490" s="8" t="str">
        <f>IF('Data Transfer Inputs'!G6039="Blank","",'Data Transfer Inputs'!G6039)</f>
        <v/>
      </c>
      <c r="X490" s="8" t="str">
        <f>IF('Data Transfer Inputs'!G6071="Blank","",'Data Transfer Inputs'!G6071)</f>
        <v/>
      </c>
    </row>
    <row r="491" spans="1:24" x14ac:dyDescent="0.2">
      <c r="A491" s="622" cm="1">
        <f t="array" ref="A491">IF(SUMPRODUCT(--(D491:W491&lt;&gt;""))&gt;0,1,0)</f>
        <v>0</v>
      </c>
      <c r="B491" s="913"/>
      <c r="C491" s="990" t="s">
        <v>248</v>
      </c>
      <c r="D491" s="46" t="str">
        <f>IF('Data Transfer Inputs'!G5432="Blank","",'Data Transfer Inputs'!G5432)</f>
        <v/>
      </c>
      <c r="E491" s="46" t="str">
        <f>IF('Data Transfer Inputs'!G5464="Blank","",'Data Transfer Inputs'!G5464)</f>
        <v/>
      </c>
      <c r="F491" s="46" t="str">
        <f>IF('Data Transfer Inputs'!G5496="Blank","",'Data Transfer Inputs'!G5496)</f>
        <v/>
      </c>
      <c r="G491" s="46" t="str">
        <f>IF('Data Transfer Inputs'!G5528="Blank","",'Data Transfer Inputs'!G5528)</f>
        <v/>
      </c>
      <c r="H491" s="46" t="str">
        <f>IF('Data Transfer Inputs'!G5560="Blank","",'Data Transfer Inputs'!G5560)</f>
        <v/>
      </c>
      <c r="I491" s="46" t="str">
        <f>IF('Data Transfer Inputs'!G5592="Blank","",'Data Transfer Inputs'!G5592)</f>
        <v/>
      </c>
      <c r="J491" s="46" t="str">
        <f>IF('Data Transfer Inputs'!G5624="Blank","",'Data Transfer Inputs'!G5624)</f>
        <v/>
      </c>
      <c r="K491" s="46" t="str">
        <f>IF('Data Transfer Inputs'!G5656="Blank","",'Data Transfer Inputs'!G5656)</f>
        <v/>
      </c>
      <c r="L491" s="46" t="str">
        <f>IF('Data Transfer Inputs'!G5688="Blank","",'Data Transfer Inputs'!G5688)</f>
        <v/>
      </c>
      <c r="M491" s="46" t="str">
        <f>IF('Data Transfer Inputs'!G5720="Blank","",'Data Transfer Inputs'!G5720)</f>
        <v/>
      </c>
      <c r="N491" s="46" t="str">
        <f>IF('Data Transfer Inputs'!G5752="Blank","",'Data Transfer Inputs'!G5752)</f>
        <v/>
      </c>
      <c r="O491" s="46" t="str">
        <f>IF('Data Transfer Inputs'!G5784="Blank","",'Data Transfer Inputs'!G5784)</f>
        <v/>
      </c>
      <c r="P491" s="46" t="str">
        <f>IF('Data Transfer Inputs'!G5816="Blank","",'Data Transfer Inputs'!G5816)</f>
        <v/>
      </c>
      <c r="Q491" s="46" t="str">
        <f>IF('Data Transfer Inputs'!G5848="Blank","",'Data Transfer Inputs'!G5848)</f>
        <v/>
      </c>
      <c r="R491" s="46" t="str">
        <f>IF('Data Transfer Inputs'!G5880="Blank","",'Data Transfer Inputs'!G5880)</f>
        <v/>
      </c>
      <c r="S491" s="46" t="str">
        <f>IF('Data Transfer Inputs'!G5912="Blank","",'Data Transfer Inputs'!G5912)</f>
        <v/>
      </c>
      <c r="T491" s="46" t="str">
        <f>IF('Data Transfer Inputs'!G5944="Blank","",'Data Transfer Inputs'!G5944)</f>
        <v/>
      </c>
      <c r="U491" s="46" t="str">
        <f>IF('Data Transfer Inputs'!G5976="Blank","",'Data Transfer Inputs'!G5976)</f>
        <v/>
      </c>
      <c r="V491" s="46" t="str">
        <f>IF('Data Transfer Inputs'!G6008="Blank","",'Data Transfer Inputs'!G6008)</f>
        <v/>
      </c>
      <c r="W491" s="46" t="str">
        <f>IF('Data Transfer Inputs'!G6040="Blank","",'Data Transfer Inputs'!G6040)</f>
        <v/>
      </c>
      <c r="X491" s="46" t="str">
        <f>IF('Data Transfer Inputs'!G6072="Blank","",'Data Transfer Inputs'!G6072)</f>
        <v/>
      </c>
    </row>
    <row r="492" spans="1:24" x14ac:dyDescent="0.2">
      <c r="A492" s="622" cm="1">
        <f t="array" ref="A492">IF(SUMPRODUCT(--(D492:W492&lt;&gt;"-"))&gt;0,1,0)</f>
        <v>0</v>
      </c>
      <c r="B492" s="913"/>
      <c r="C492" s="1055" t="s">
        <v>346</v>
      </c>
      <c r="D492" s="1063" t="str">
        <f>IFERROR(IF(SUM(D484:D487)=0,"-",SUM(D490/D489-1)),"-")</f>
        <v>-</v>
      </c>
      <c r="E492" s="1063" t="str">
        <f t="shared" ref="E492:X492" si="97">IFERROR(IF(SUM(E484:E487)=0,"-",SUM(E490/E489-1)),"-")</f>
        <v>-</v>
      </c>
      <c r="F492" s="1063" t="str">
        <f t="shared" si="97"/>
        <v>-</v>
      </c>
      <c r="G492" s="1063" t="str">
        <f t="shared" si="97"/>
        <v>-</v>
      </c>
      <c r="H492" s="1063" t="str">
        <f t="shared" si="97"/>
        <v>-</v>
      </c>
      <c r="I492" s="1063" t="str">
        <f t="shared" si="97"/>
        <v>-</v>
      </c>
      <c r="J492" s="1063" t="str">
        <f t="shared" si="97"/>
        <v>-</v>
      </c>
      <c r="K492" s="1063" t="str">
        <f t="shared" si="97"/>
        <v>-</v>
      </c>
      <c r="L492" s="1063" t="str">
        <f t="shared" si="97"/>
        <v>-</v>
      </c>
      <c r="M492" s="1063" t="str">
        <f t="shared" si="97"/>
        <v>-</v>
      </c>
      <c r="N492" s="1063" t="str">
        <f t="shared" si="97"/>
        <v>-</v>
      </c>
      <c r="O492" s="1063" t="str">
        <f t="shared" si="97"/>
        <v>-</v>
      </c>
      <c r="P492" s="1063" t="str">
        <f t="shared" si="97"/>
        <v>-</v>
      </c>
      <c r="Q492" s="1063" t="str">
        <f t="shared" si="97"/>
        <v>-</v>
      </c>
      <c r="R492" s="1063" t="str">
        <f t="shared" si="97"/>
        <v>-</v>
      </c>
      <c r="S492" s="1063" t="str">
        <f t="shared" si="97"/>
        <v>-</v>
      </c>
      <c r="T492" s="1063" t="str">
        <f t="shared" si="97"/>
        <v>-</v>
      </c>
      <c r="U492" s="1063" t="str">
        <f t="shared" si="97"/>
        <v>-</v>
      </c>
      <c r="V492" s="1063" t="str">
        <f t="shared" si="97"/>
        <v>-</v>
      </c>
      <c r="W492" s="1063" t="str">
        <f t="shared" si="97"/>
        <v>-</v>
      </c>
      <c r="X492" s="1063" t="str">
        <f t="shared" si="97"/>
        <v>-</v>
      </c>
    </row>
    <row r="493" spans="1:24" x14ac:dyDescent="0.2">
      <c r="A493" s="622" cm="1">
        <f t="array" ref="A493">IF(SUMPRODUCT(--(D493:W493&lt;&gt;"-"))&gt;0,1,0)</f>
        <v>0</v>
      </c>
      <c r="B493" s="913"/>
      <c r="C493" s="960" t="s">
        <v>491</v>
      </c>
      <c r="D493" s="1064" t="str">
        <f>IFERROR(D488/D471,"-")</f>
        <v>-</v>
      </c>
      <c r="E493" s="1064" t="str">
        <f>IFERROR(E488/E471,"-")</f>
        <v>-</v>
      </c>
      <c r="F493" s="1064" t="str">
        <f t="shared" ref="F493:X493" si="98">IFERROR(F488/F471,"-")</f>
        <v>-</v>
      </c>
      <c r="G493" s="1064" t="str">
        <f t="shared" si="98"/>
        <v>-</v>
      </c>
      <c r="H493" s="1064" t="str">
        <f t="shared" si="98"/>
        <v>-</v>
      </c>
      <c r="I493" s="1064" t="str">
        <f t="shared" si="98"/>
        <v>-</v>
      </c>
      <c r="J493" s="1064" t="str">
        <f t="shared" si="98"/>
        <v>-</v>
      </c>
      <c r="K493" s="1064" t="str">
        <f t="shared" si="98"/>
        <v>-</v>
      </c>
      <c r="L493" s="1064" t="str">
        <f t="shared" si="98"/>
        <v>-</v>
      </c>
      <c r="M493" s="1064" t="str">
        <f t="shared" si="98"/>
        <v>-</v>
      </c>
      <c r="N493" s="1064" t="str">
        <f t="shared" si="98"/>
        <v>-</v>
      </c>
      <c r="O493" s="1064" t="str">
        <f t="shared" si="98"/>
        <v>-</v>
      </c>
      <c r="P493" s="1064" t="str">
        <f t="shared" si="98"/>
        <v>-</v>
      </c>
      <c r="Q493" s="1064" t="str">
        <f t="shared" si="98"/>
        <v>-</v>
      </c>
      <c r="R493" s="1064" t="str">
        <f t="shared" si="98"/>
        <v>-</v>
      </c>
      <c r="S493" s="1064" t="str">
        <f t="shared" si="98"/>
        <v>-</v>
      </c>
      <c r="T493" s="1064" t="str">
        <f t="shared" si="98"/>
        <v>-</v>
      </c>
      <c r="U493" s="1064" t="str">
        <f t="shared" si="98"/>
        <v>-</v>
      </c>
      <c r="V493" s="1064" t="str">
        <f t="shared" si="98"/>
        <v>-</v>
      </c>
      <c r="W493" s="1064" t="str">
        <f t="shared" si="98"/>
        <v>-</v>
      </c>
      <c r="X493" s="1064" t="str">
        <f t="shared" si="98"/>
        <v>-</v>
      </c>
    </row>
    <row r="494" spans="1:24" x14ac:dyDescent="0.2">
      <c r="A494" s="622" cm="1">
        <f t="array" ref="A494">IF(SUMPRODUCT(--(D494:W494&lt;&gt;""))&gt;0,1,0)</f>
        <v>0</v>
      </c>
      <c r="B494" s="913"/>
      <c r="C494" s="990" t="s">
        <v>492</v>
      </c>
      <c r="D494" s="8" t="str">
        <f>IF('Data Transfer Inputs'!G5433="Blank","",'Data Transfer Inputs'!G5433)</f>
        <v/>
      </c>
      <c r="E494" s="8" t="str">
        <f>IF('Data Transfer Inputs'!G5465="Blank","",'Data Transfer Inputs'!G5465)</f>
        <v/>
      </c>
      <c r="F494" s="8" t="str">
        <f>IF('Data Transfer Inputs'!G5497="Blank","",'Data Transfer Inputs'!G5497)</f>
        <v/>
      </c>
      <c r="G494" s="8" t="str">
        <f>IF('Data Transfer Inputs'!G5529="Blank","",'Data Transfer Inputs'!G5529)</f>
        <v/>
      </c>
      <c r="H494" s="8" t="str">
        <f>IF('Data Transfer Inputs'!G5561="Blank","",'Data Transfer Inputs'!G5561)</f>
        <v/>
      </c>
      <c r="I494" s="8" t="str">
        <f>IF('Data Transfer Inputs'!G5593="Blank","",'Data Transfer Inputs'!G5593)</f>
        <v/>
      </c>
      <c r="J494" s="8" t="str">
        <f>IF('Data Transfer Inputs'!G5625="Blank","",'Data Transfer Inputs'!G5625)</f>
        <v/>
      </c>
      <c r="K494" s="8" t="str">
        <f>IF('Data Transfer Inputs'!G5657="Blank","",'Data Transfer Inputs'!G5657)</f>
        <v/>
      </c>
      <c r="L494" s="8" t="str">
        <f>IF('Data Transfer Inputs'!G5689="Blank","",'Data Transfer Inputs'!G5689)</f>
        <v/>
      </c>
      <c r="M494" s="8" t="str">
        <f>IF('Data Transfer Inputs'!G5721="Blank","",'Data Transfer Inputs'!G5721)</f>
        <v/>
      </c>
      <c r="N494" s="8" t="str">
        <f>IF('Data Transfer Inputs'!G5753="Blank","",'Data Transfer Inputs'!G5753)</f>
        <v/>
      </c>
      <c r="O494" s="8" t="str">
        <f>IF('Data Transfer Inputs'!G5785="Blank","",'Data Transfer Inputs'!G5785)</f>
        <v/>
      </c>
      <c r="P494" s="8" t="str">
        <f>IF('Data Transfer Inputs'!G5817="Blank","",'Data Transfer Inputs'!G5817)</f>
        <v/>
      </c>
      <c r="Q494" s="8" t="str">
        <f>IF('Data Transfer Inputs'!G5849="Blank","",'Data Transfer Inputs'!G5849)</f>
        <v/>
      </c>
      <c r="R494" s="8" t="str">
        <f>IF('Data Transfer Inputs'!G5881="Blank","",'Data Transfer Inputs'!G5881)</f>
        <v/>
      </c>
      <c r="S494" s="8" t="str">
        <f>IF('Data Transfer Inputs'!G5913="Blank","",'Data Transfer Inputs'!G5913)</f>
        <v/>
      </c>
      <c r="T494" s="8" t="str">
        <f>IF('Data Transfer Inputs'!G5945="Blank","",'Data Transfer Inputs'!G5945)</f>
        <v/>
      </c>
      <c r="U494" s="8" t="str">
        <f>IF('Data Transfer Inputs'!G5977="Blank","",'Data Transfer Inputs'!G5977)</f>
        <v/>
      </c>
      <c r="V494" s="8" t="str">
        <f>IF('Data Transfer Inputs'!G6009="Blank","",'Data Transfer Inputs'!G6009)</f>
        <v/>
      </c>
      <c r="W494" s="8" t="str">
        <f>IF('Data Transfer Inputs'!G6041="Blank","",'Data Transfer Inputs'!G6041)</f>
        <v/>
      </c>
      <c r="X494" s="8" t="str">
        <f>IF('Data Transfer Inputs'!G6073="Blank","",'Data Transfer Inputs'!G6073)</f>
        <v/>
      </c>
    </row>
    <row r="495" spans="1:24" x14ac:dyDescent="0.2">
      <c r="A495" s="622" cm="1">
        <f t="array" ref="A495">IF(SUMPRODUCT(--(D495:W495&lt;&gt;""))&gt;0,1,0)</f>
        <v>0</v>
      </c>
      <c r="B495" s="913"/>
      <c r="C495" s="990" t="s">
        <v>248</v>
      </c>
      <c r="D495" s="46" t="str">
        <f>IF('Data Transfer Inputs'!G5434="Blank","",'Data Transfer Inputs'!G5434)</f>
        <v/>
      </c>
      <c r="E495" s="46" t="str">
        <f>IF('Data Transfer Inputs'!G5466="Blank","",'Data Transfer Inputs'!G5466)</f>
        <v/>
      </c>
      <c r="F495" s="46" t="str">
        <f>IF('Data Transfer Inputs'!G5498="Blank","",'Data Transfer Inputs'!G5498)</f>
        <v/>
      </c>
      <c r="G495" s="46" t="str">
        <f>IF('Data Transfer Inputs'!G5530="Blank","",'Data Transfer Inputs'!G5530)</f>
        <v/>
      </c>
      <c r="H495" s="46" t="str">
        <f>IF('Data Transfer Inputs'!G5562="Blank","",'Data Transfer Inputs'!G5562)</f>
        <v/>
      </c>
      <c r="I495" s="46" t="str">
        <f>IF('Data Transfer Inputs'!G5594="Blank","",'Data Transfer Inputs'!G5594)</f>
        <v/>
      </c>
      <c r="J495" s="46" t="str">
        <f>IF('Data Transfer Inputs'!G5626="Blank","",'Data Transfer Inputs'!G5626)</f>
        <v/>
      </c>
      <c r="K495" s="46" t="str">
        <f>IF('Data Transfer Inputs'!G5658="Blank","",'Data Transfer Inputs'!G5658)</f>
        <v/>
      </c>
      <c r="L495" s="46" t="str">
        <f>IF('Data Transfer Inputs'!G5690="Blank","",'Data Transfer Inputs'!G5690)</f>
        <v/>
      </c>
      <c r="M495" s="46" t="str">
        <f>IF('Data Transfer Inputs'!G5722="Blank","",'Data Transfer Inputs'!G5722)</f>
        <v/>
      </c>
      <c r="N495" s="46" t="str">
        <f>IF('Data Transfer Inputs'!G5754="Blank","",'Data Transfer Inputs'!G5754)</f>
        <v/>
      </c>
      <c r="O495" s="46" t="str">
        <f>IF('Data Transfer Inputs'!G5786="Blank","",'Data Transfer Inputs'!G5786)</f>
        <v/>
      </c>
      <c r="P495" s="46" t="str">
        <f>IF('Data Transfer Inputs'!G5818="Blank","",'Data Transfer Inputs'!G5818)</f>
        <v/>
      </c>
      <c r="Q495" s="46" t="str">
        <f>IF('Data Transfer Inputs'!G5850="Blank","",'Data Transfer Inputs'!G5850)</f>
        <v/>
      </c>
      <c r="R495" s="46" t="str">
        <f>IF('Data Transfer Inputs'!G5882="Blank","",'Data Transfer Inputs'!G5882)</f>
        <v/>
      </c>
      <c r="S495" s="46" t="str">
        <f>IF('Data Transfer Inputs'!G5914="Blank","",'Data Transfer Inputs'!G5914)</f>
        <v/>
      </c>
      <c r="T495" s="46" t="str">
        <f>IF('Data Transfer Inputs'!G5946="Blank","",'Data Transfer Inputs'!G5946)</f>
        <v/>
      </c>
      <c r="U495" s="46" t="str">
        <f>IF('Data Transfer Inputs'!G5978="Blank","",'Data Transfer Inputs'!G5978)</f>
        <v/>
      </c>
      <c r="V495" s="46" t="str">
        <f>IF('Data Transfer Inputs'!G6010="Blank","",'Data Transfer Inputs'!G6010)</f>
        <v/>
      </c>
      <c r="W495" s="46" t="str">
        <f>IF('Data Transfer Inputs'!G6042="Blank","",'Data Transfer Inputs'!G6042)</f>
        <v/>
      </c>
      <c r="X495" s="46" t="str">
        <f>IF('Data Transfer Inputs'!G6074="Blank","",'Data Transfer Inputs'!G6074)</f>
        <v/>
      </c>
    </row>
    <row r="496" spans="1:24" x14ac:dyDescent="0.2">
      <c r="A496" s="622" cm="1">
        <f t="array" ref="A496">IF(SUMPRODUCT(--(D496:W496&lt;&gt;"-"))&gt;0,1,0)</f>
        <v>0</v>
      </c>
      <c r="B496" s="913"/>
      <c r="C496" s="1055" t="s">
        <v>346</v>
      </c>
      <c r="D496" s="1063" t="str">
        <f>IFERROR(IF(SUM(D484:D487)=0,"-",SUM(D494/D493-1)),"-")</f>
        <v>-</v>
      </c>
      <c r="E496" s="1063" t="str">
        <f t="shared" ref="E496:X496" si="99">IFERROR(IF(SUM(E484:E487)=0,"-",SUM(E494/E493-1)),"-")</f>
        <v>-</v>
      </c>
      <c r="F496" s="1063" t="str">
        <f t="shared" si="99"/>
        <v>-</v>
      </c>
      <c r="G496" s="1063" t="str">
        <f t="shared" si="99"/>
        <v>-</v>
      </c>
      <c r="H496" s="1063" t="str">
        <f t="shared" si="99"/>
        <v>-</v>
      </c>
      <c r="I496" s="1063" t="str">
        <f t="shared" si="99"/>
        <v>-</v>
      </c>
      <c r="J496" s="1063" t="str">
        <f t="shared" si="99"/>
        <v>-</v>
      </c>
      <c r="K496" s="1063" t="str">
        <f t="shared" si="99"/>
        <v>-</v>
      </c>
      <c r="L496" s="1063" t="str">
        <f t="shared" si="99"/>
        <v>-</v>
      </c>
      <c r="M496" s="1063" t="str">
        <f t="shared" si="99"/>
        <v>-</v>
      </c>
      <c r="N496" s="1063" t="str">
        <f t="shared" si="99"/>
        <v>-</v>
      </c>
      <c r="O496" s="1063" t="str">
        <f t="shared" si="99"/>
        <v>-</v>
      </c>
      <c r="P496" s="1063" t="str">
        <f t="shared" si="99"/>
        <v>-</v>
      </c>
      <c r="Q496" s="1063" t="str">
        <f t="shared" si="99"/>
        <v>-</v>
      </c>
      <c r="R496" s="1063" t="str">
        <f t="shared" si="99"/>
        <v>-</v>
      </c>
      <c r="S496" s="1063" t="str">
        <f t="shared" si="99"/>
        <v>-</v>
      </c>
      <c r="T496" s="1063" t="str">
        <f t="shared" si="99"/>
        <v>-</v>
      </c>
      <c r="U496" s="1063" t="str">
        <f t="shared" si="99"/>
        <v>-</v>
      </c>
      <c r="V496" s="1063" t="str">
        <f t="shared" si="99"/>
        <v>-</v>
      </c>
      <c r="W496" s="1063" t="str">
        <f t="shared" si="99"/>
        <v>-</v>
      </c>
      <c r="X496" s="1063" t="str">
        <f t="shared" si="99"/>
        <v>-</v>
      </c>
    </row>
    <row r="497" spans="1:24" x14ac:dyDescent="0.2">
      <c r="A497" s="622" cm="1">
        <f t="array" ref="A497">IF(SUMPRODUCT(--(D497:W497&lt;&gt;""))&gt;0,1,0)</f>
        <v>0</v>
      </c>
      <c r="B497" s="913"/>
      <c r="C497" s="960" t="s">
        <v>235</v>
      </c>
      <c r="D497" s="621" t="str">
        <f>IF('Data Transfer Inputs'!G5435="Blank","",'Data Transfer Inputs'!G5435)</f>
        <v/>
      </c>
      <c r="E497" s="621" t="str">
        <f>IF('Data Transfer Inputs'!G5467="Blank","",'Data Transfer Inputs'!G5467)</f>
        <v/>
      </c>
      <c r="F497" s="621" t="str">
        <f>IF('Data Transfer Inputs'!G5499="Blank","",'Data Transfer Inputs'!G5499)</f>
        <v/>
      </c>
      <c r="G497" s="621" t="str">
        <f>IF('Data Transfer Inputs'!G5531="Blank","",'Data Transfer Inputs'!G5531)</f>
        <v/>
      </c>
      <c r="H497" s="621" t="str">
        <f>IF('Data Transfer Inputs'!G5563="Blank","",'Data Transfer Inputs'!G5563)</f>
        <v/>
      </c>
      <c r="I497" s="621" t="str">
        <f>IF('Data Transfer Inputs'!G5595="Blank","",'Data Transfer Inputs'!G5595)</f>
        <v/>
      </c>
      <c r="J497" s="621" t="str">
        <f>IF('Data Transfer Inputs'!G5627="Blank","",'Data Transfer Inputs'!G5627)</f>
        <v/>
      </c>
      <c r="K497" s="621" t="str">
        <f>IF('Data Transfer Inputs'!G5659="Blank","",'Data Transfer Inputs'!G5659)</f>
        <v/>
      </c>
      <c r="L497" s="621" t="str">
        <f>IF('Data Transfer Inputs'!G5691="Blank","",'Data Transfer Inputs'!G5691)</f>
        <v/>
      </c>
      <c r="M497" s="621" t="str">
        <f>IF('Data Transfer Inputs'!G5723="Blank","",'Data Transfer Inputs'!G5723)</f>
        <v/>
      </c>
      <c r="N497" s="621" t="str">
        <f>IF('Data Transfer Inputs'!G5755="Blank","",'Data Transfer Inputs'!G5755)</f>
        <v/>
      </c>
      <c r="O497" s="621" t="str">
        <f>IF('Data Transfer Inputs'!G5787="Blank","",'Data Transfer Inputs'!G5787)</f>
        <v/>
      </c>
      <c r="P497" s="621" t="str">
        <f>IF('Data Transfer Inputs'!G5819="Blank","",'Data Transfer Inputs'!G5819)</f>
        <v/>
      </c>
      <c r="Q497" s="621" t="str">
        <f>IF('Data Transfer Inputs'!G5851="Blank","",'Data Transfer Inputs'!G5851)</f>
        <v/>
      </c>
      <c r="R497" s="621" t="str">
        <f>IF('Data Transfer Inputs'!G5883="Blank","",'Data Transfer Inputs'!G5883)</f>
        <v/>
      </c>
      <c r="S497" s="621" t="str">
        <f>IF('Data Transfer Inputs'!G5915="Blank","",'Data Transfer Inputs'!G5915)</f>
        <v/>
      </c>
      <c r="T497" s="621" t="str">
        <f>IF('Data Transfer Inputs'!G5947="Blank","",'Data Transfer Inputs'!G5947)</f>
        <v/>
      </c>
      <c r="U497" s="621" t="str">
        <f>IF('Data Transfer Inputs'!G5979="Blank","",'Data Transfer Inputs'!G5979)</f>
        <v/>
      </c>
      <c r="V497" s="621" t="str">
        <f>IF('Data Transfer Inputs'!G6011="Blank","",'Data Transfer Inputs'!G6011)</f>
        <v/>
      </c>
      <c r="W497" s="621" t="str">
        <f>IF('Data Transfer Inputs'!G6043="Blank","",'Data Transfer Inputs'!G6043)</f>
        <v/>
      </c>
      <c r="X497" s="621" t="str">
        <f>IF('Data Transfer Inputs'!G6075="Blank","",'Data Transfer Inputs'!G6075)</f>
        <v/>
      </c>
    </row>
    <row r="498" spans="1:24" x14ac:dyDescent="0.2">
      <c r="A498" s="622" cm="1">
        <f t="array" ref="A498">IF(SUMPRODUCT(--(D498:W498&lt;&gt;""))&gt;0,1,0)</f>
        <v>0</v>
      </c>
      <c r="B498" s="913"/>
      <c r="C498" s="990" t="s">
        <v>236</v>
      </c>
      <c r="D498" s="48" t="str">
        <f>IF('Data Transfer Inputs'!G5436="Blank","",'Data Transfer Inputs'!G5436)</f>
        <v/>
      </c>
      <c r="E498" s="48" t="str">
        <f>IF('Data Transfer Inputs'!G5468="Blank","",'Data Transfer Inputs'!G5468)</f>
        <v/>
      </c>
      <c r="F498" s="48" t="str">
        <f>IF('Data Transfer Inputs'!G5500="Blank","",'Data Transfer Inputs'!G5500)</f>
        <v/>
      </c>
      <c r="G498" s="48" t="str">
        <f>IF('Data Transfer Inputs'!G5532="Blank","",'Data Transfer Inputs'!G5532)</f>
        <v/>
      </c>
      <c r="H498" s="48" t="str">
        <f>IF('Data Transfer Inputs'!G5564="Blank","",'Data Transfer Inputs'!G5564)</f>
        <v/>
      </c>
      <c r="I498" s="48" t="str">
        <f>IF('Data Transfer Inputs'!G5596="Blank","",'Data Transfer Inputs'!G5596)</f>
        <v/>
      </c>
      <c r="J498" s="48" t="str">
        <f>IF('Data Transfer Inputs'!G5628="Blank","",'Data Transfer Inputs'!G5628)</f>
        <v/>
      </c>
      <c r="K498" s="48" t="str">
        <f>IF('Data Transfer Inputs'!G5660="Blank","",'Data Transfer Inputs'!G5660)</f>
        <v/>
      </c>
      <c r="L498" s="48" t="str">
        <f>IF('Data Transfer Inputs'!G5692="Blank","",'Data Transfer Inputs'!G5692)</f>
        <v/>
      </c>
      <c r="M498" s="48" t="str">
        <f>IF('Data Transfer Inputs'!G5724="Blank","",'Data Transfer Inputs'!G5724)</f>
        <v/>
      </c>
      <c r="N498" s="48" t="str">
        <f>IF('Data Transfer Inputs'!G5756="Blank","",'Data Transfer Inputs'!G5756)</f>
        <v/>
      </c>
      <c r="O498" s="48" t="str">
        <f>IF('Data Transfer Inputs'!G5788="Blank","",'Data Transfer Inputs'!G5788)</f>
        <v/>
      </c>
      <c r="P498" s="48" t="str">
        <f>IF('Data Transfer Inputs'!G5820="Blank","",'Data Transfer Inputs'!G5820)</f>
        <v/>
      </c>
      <c r="Q498" s="48" t="str">
        <f>IF('Data Transfer Inputs'!G5852="Blank","",'Data Transfer Inputs'!G5852)</f>
        <v/>
      </c>
      <c r="R498" s="48" t="str">
        <f>IF('Data Transfer Inputs'!G5884="Blank","",'Data Transfer Inputs'!G5884)</f>
        <v/>
      </c>
      <c r="S498" s="48" t="str">
        <f>IF('Data Transfer Inputs'!G5916="Blank","",'Data Transfer Inputs'!G5916)</f>
        <v/>
      </c>
      <c r="T498" s="48" t="str">
        <f>IF('Data Transfer Inputs'!G5948="Blank","",'Data Transfer Inputs'!G5948)</f>
        <v/>
      </c>
      <c r="U498" s="48" t="str">
        <f>IF('Data Transfer Inputs'!G5980="Blank","",'Data Transfer Inputs'!G5980)</f>
        <v/>
      </c>
      <c r="V498" s="48" t="str">
        <f>IF('Data Transfer Inputs'!G6012="Blank","",'Data Transfer Inputs'!G6012)</f>
        <v/>
      </c>
      <c r="W498" s="48" t="str">
        <f>IF('Data Transfer Inputs'!G6044="Blank","",'Data Transfer Inputs'!G6044)</f>
        <v/>
      </c>
      <c r="X498" s="48" t="str">
        <f>IF('Data Transfer Inputs'!G6076="Blank","",'Data Transfer Inputs'!G6076)</f>
        <v/>
      </c>
    </row>
    <row r="499" spans="1:24" x14ac:dyDescent="0.2">
      <c r="A499" s="622" cm="1">
        <f t="array" ref="A499">IF(SUMPRODUCT(--(D499:W499&lt;&gt;""))&gt;0,1,0)</f>
        <v>0</v>
      </c>
      <c r="B499" s="913"/>
      <c r="C499" s="990" t="s">
        <v>249</v>
      </c>
      <c r="D499" s="46" t="str">
        <f>IF('Data Transfer Inputs'!G5437="Blank","",'Data Transfer Inputs'!G5437)</f>
        <v/>
      </c>
      <c r="E499" s="46" t="str">
        <f>IF('Data Transfer Inputs'!G5469="Blank","",'Data Transfer Inputs'!G5469)</f>
        <v/>
      </c>
      <c r="F499" s="46" t="str">
        <f>IF('Data Transfer Inputs'!G5501="Blank","",'Data Transfer Inputs'!G5501)</f>
        <v/>
      </c>
      <c r="G499" s="46" t="str">
        <f>IF('Data Transfer Inputs'!G5533="Blank","",'Data Transfer Inputs'!G5533)</f>
        <v/>
      </c>
      <c r="H499" s="46" t="str">
        <f>IF('Data Transfer Inputs'!G5565="Blank","",'Data Transfer Inputs'!G5565)</f>
        <v/>
      </c>
      <c r="I499" s="46" t="str">
        <f>IF('Data Transfer Inputs'!G5597="Blank","",'Data Transfer Inputs'!G5597)</f>
        <v/>
      </c>
      <c r="J499" s="46" t="str">
        <f>IF('Data Transfer Inputs'!G5629="Blank","",'Data Transfer Inputs'!G5629)</f>
        <v/>
      </c>
      <c r="K499" s="46" t="str">
        <f>IF('Data Transfer Inputs'!G5661="Blank","",'Data Transfer Inputs'!G5661)</f>
        <v/>
      </c>
      <c r="L499" s="46" t="str">
        <f>IF('Data Transfer Inputs'!G5693="Blank","",'Data Transfer Inputs'!G5693)</f>
        <v/>
      </c>
      <c r="M499" s="46" t="str">
        <f>IF('Data Transfer Inputs'!G5725="Blank","",'Data Transfer Inputs'!G5725)</f>
        <v/>
      </c>
      <c r="N499" s="46" t="str">
        <f>IF('Data Transfer Inputs'!G5757="Blank","",'Data Transfer Inputs'!G5757)</f>
        <v/>
      </c>
      <c r="O499" s="46" t="str">
        <f>IF('Data Transfer Inputs'!G5789="Blank","",'Data Transfer Inputs'!G5789)</f>
        <v/>
      </c>
      <c r="P499" s="46" t="str">
        <f>IF('Data Transfer Inputs'!G5821="Blank","",'Data Transfer Inputs'!G5821)</f>
        <v/>
      </c>
      <c r="Q499" s="46" t="str">
        <f>IF('Data Transfer Inputs'!G5853="Blank","",'Data Transfer Inputs'!G5853)</f>
        <v/>
      </c>
      <c r="R499" s="46" t="str">
        <f>IF('Data Transfer Inputs'!G5885="Blank","",'Data Transfer Inputs'!G5885)</f>
        <v/>
      </c>
      <c r="S499" s="46" t="str">
        <f>IF('Data Transfer Inputs'!G5917="Blank","",'Data Transfer Inputs'!G5917)</f>
        <v/>
      </c>
      <c r="T499" s="46" t="str">
        <f>IF('Data Transfer Inputs'!G5949="Blank","",'Data Transfer Inputs'!G5949)</f>
        <v/>
      </c>
      <c r="U499" s="46" t="str">
        <f>IF('Data Transfer Inputs'!G5981="Blank","",'Data Transfer Inputs'!G5981)</f>
        <v/>
      </c>
      <c r="V499" s="46" t="str">
        <f>IF('Data Transfer Inputs'!G6013="Blank","",'Data Transfer Inputs'!G6013)</f>
        <v/>
      </c>
      <c r="W499" s="46" t="str">
        <f>IF('Data Transfer Inputs'!G6045="Blank","",'Data Transfer Inputs'!G6045)</f>
        <v/>
      </c>
      <c r="X499" s="46" t="str">
        <f>IF('Data Transfer Inputs'!G6077="Blank","",'Data Transfer Inputs'!G6077)</f>
        <v/>
      </c>
    </row>
    <row r="500" spans="1:24" x14ac:dyDescent="0.2">
      <c r="A500" s="622" cm="1">
        <f t="array" ref="A500">IF(SUMPRODUCT(--(D500:W500&lt;&gt;""))&gt;0,1,0)</f>
        <v>0</v>
      </c>
      <c r="B500" s="913"/>
      <c r="C500" s="987" t="s">
        <v>345</v>
      </c>
      <c r="D500" s="324" t="str">
        <f>IF('Data Transfer Inputs'!G5438="Blank","",'Data Transfer Inputs'!G5438)</f>
        <v/>
      </c>
      <c r="E500" s="893" t="str">
        <f>IF('Data Transfer Inputs'!G5470="Blank","",'Data Transfer Inputs'!G5470)</f>
        <v/>
      </c>
      <c r="F500" s="893" t="str">
        <f>IF('Data Transfer Inputs'!G5502="Blank","",'Data Transfer Inputs'!G5502)</f>
        <v/>
      </c>
      <c r="G500" s="893" t="str">
        <f>IF('Data Transfer Inputs'!G5534="Blank","",'Data Transfer Inputs'!G5534)</f>
        <v/>
      </c>
      <c r="H500" s="893" t="str">
        <f>IF('Data Transfer Inputs'!G5566="Blank","",'Data Transfer Inputs'!G5566)</f>
        <v/>
      </c>
      <c r="I500" s="893" t="str">
        <f>IF('Data Transfer Inputs'!G5598="Blank","",'Data Transfer Inputs'!G5598)</f>
        <v/>
      </c>
      <c r="J500" s="893" t="str">
        <f>IF('Data Transfer Inputs'!G5630="Blank","",'Data Transfer Inputs'!G5630)</f>
        <v/>
      </c>
      <c r="K500" s="893" t="str">
        <f>IF('Data Transfer Inputs'!G5662="Blank","",'Data Transfer Inputs'!G5662)</f>
        <v/>
      </c>
      <c r="L500" s="893" t="str">
        <f>IF('Data Transfer Inputs'!G5694="Blank","",'Data Transfer Inputs'!G5694)</f>
        <v/>
      </c>
      <c r="M500" s="893" t="str">
        <f>IF('Data Transfer Inputs'!G5726="Blank","",'Data Transfer Inputs'!G5726)</f>
        <v/>
      </c>
      <c r="N500" s="893" t="str">
        <f>IF('Data Transfer Inputs'!G5758="Blank","",'Data Transfer Inputs'!G5758)</f>
        <v/>
      </c>
      <c r="O500" s="893" t="str">
        <f>IF('Data Transfer Inputs'!G5790="Blank","",'Data Transfer Inputs'!G5790)</f>
        <v/>
      </c>
      <c r="P500" s="893" t="str">
        <f>IF('Data Transfer Inputs'!G5822="Blank","",'Data Transfer Inputs'!G5822)</f>
        <v/>
      </c>
      <c r="Q500" s="893" t="str">
        <f>IF('Data Transfer Inputs'!G5854="Blank","",'Data Transfer Inputs'!G5854)</f>
        <v/>
      </c>
      <c r="R500" s="893" t="str">
        <f>IF('Data Transfer Inputs'!G5886="Blank","",'Data Transfer Inputs'!G5886)</f>
        <v/>
      </c>
      <c r="S500" s="893" t="str">
        <f>IF('Data Transfer Inputs'!G5918="Blank","",'Data Transfer Inputs'!G5918)</f>
        <v/>
      </c>
      <c r="T500" s="893" t="str">
        <f>IF('Data Transfer Inputs'!G5950="Blank","",'Data Transfer Inputs'!G5950)</f>
        <v/>
      </c>
      <c r="U500" s="893" t="str">
        <f>IF('Data Transfer Inputs'!G5982="Blank","",'Data Transfer Inputs'!G5982)</f>
        <v/>
      </c>
      <c r="V500" s="893" t="str">
        <f>IF('Data Transfer Inputs'!G6014="Blank","",'Data Transfer Inputs'!G6014)</f>
        <v/>
      </c>
      <c r="W500" s="893" t="str">
        <f>IF('Data Transfer Inputs'!G6046="Blank","",'Data Transfer Inputs'!G6046)</f>
        <v/>
      </c>
      <c r="X500" s="893" t="str">
        <f>IF('Data Transfer Inputs'!G6078="Blank","",'Data Transfer Inputs'!G6078)</f>
        <v/>
      </c>
    </row>
    <row r="501" spans="1:24" x14ac:dyDescent="0.2">
      <c r="C501" s="846"/>
      <c r="D501" s="281"/>
      <c r="E501" s="281"/>
      <c r="F501" s="281"/>
      <c r="G501" s="281"/>
      <c r="H501" s="281"/>
      <c r="I501" s="281"/>
      <c r="J501" s="281"/>
      <c r="K501" s="281"/>
      <c r="L501" s="281"/>
      <c r="M501" s="281"/>
      <c r="N501" s="281"/>
      <c r="O501" s="281"/>
      <c r="P501" s="281"/>
      <c r="Q501" s="281"/>
      <c r="R501" s="281"/>
      <c r="S501" s="281"/>
      <c r="T501" s="281"/>
      <c r="U501" s="281"/>
      <c r="V501" s="281"/>
      <c r="W501" s="281"/>
      <c r="X501" s="281"/>
    </row>
    <row r="502" spans="1:24" x14ac:dyDescent="0.2">
      <c r="C502" s="14"/>
    </row>
    <row r="503" spans="1:24" x14ac:dyDescent="0.2">
      <c r="C503" s="14"/>
    </row>
    <row r="504" spans="1:24" x14ac:dyDescent="0.2">
      <c r="C504" s="14"/>
    </row>
    <row r="505" spans="1:24" x14ac:dyDescent="0.2">
      <c r="C505" s="14"/>
    </row>
    <row r="506" spans="1:24" x14ac:dyDescent="0.2">
      <c r="C506" s="14"/>
    </row>
    <row r="507" spans="1:24" x14ac:dyDescent="0.2">
      <c r="C507" s="14"/>
    </row>
  </sheetData>
  <sheetProtection algorithmName="SHA-512" hashValue="DA+Mf3Pvs2hmjuB/GuuFlX0qbzUIiMztF7RhICX4rCujB0gUZMsHWI51eLMP/2eXSotqMQmHNWTUm+dd5c0oQw==" saltValue="elgRY+blQsuaSS4pf+5qsw==" spinCount="100000" sheet="1" formatCells="0" selectLockedCells="1" autoFilter="0"/>
  <autoFilter ref="A1:A507" xr:uid="{66114AF6-C374-41D8-B2AA-69AC9E6B3ED3}"/>
  <conditionalFormatting sqref="Q10">
    <cfRule type="expression" dxfId="67" priority="126">
      <formula>$Q$9="No"</formula>
    </cfRule>
  </conditionalFormatting>
  <conditionalFormatting sqref="D346:D390">
    <cfRule type="expression" dxfId="66" priority="61">
      <formula>D$346="-"</formula>
    </cfRule>
  </conditionalFormatting>
  <conditionalFormatting sqref="E346:E389">
    <cfRule type="expression" dxfId="65" priority="60">
      <formula>E$346="-"</formula>
    </cfRule>
  </conditionalFormatting>
  <conditionalFormatting sqref="F346:F390">
    <cfRule type="expression" dxfId="64" priority="59">
      <formula>F$346="-"</formula>
    </cfRule>
  </conditionalFormatting>
  <conditionalFormatting sqref="G346:G389">
    <cfRule type="expression" dxfId="63" priority="58">
      <formula>G$346="-"</formula>
    </cfRule>
  </conditionalFormatting>
  <conditionalFormatting sqref="H346:H390">
    <cfRule type="expression" dxfId="62" priority="57">
      <formula>H$346="-"</formula>
    </cfRule>
  </conditionalFormatting>
  <conditionalFormatting sqref="I346:I389">
    <cfRule type="expression" dxfId="61" priority="56">
      <formula>I$346="-"</formula>
    </cfRule>
  </conditionalFormatting>
  <conditionalFormatting sqref="J346:J390">
    <cfRule type="expression" dxfId="60" priority="55">
      <formula>J$346="-"</formula>
    </cfRule>
  </conditionalFormatting>
  <conditionalFormatting sqref="K346:K389">
    <cfRule type="expression" dxfId="59" priority="54">
      <formula>K$346="-"</formula>
    </cfRule>
  </conditionalFormatting>
  <conditionalFormatting sqref="L346:L390">
    <cfRule type="expression" dxfId="58" priority="53">
      <formula>L$346="-"</formula>
    </cfRule>
  </conditionalFormatting>
  <conditionalFormatting sqref="M346:M389">
    <cfRule type="expression" dxfId="57" priority="52">
      <formula>M$346="-"</formula>
    </cfRule>
  </conditionalFormatting>
  <conditionalFormatting sqref="N346:N390">
    <cfRule type="expression" dxfId="56" priority="51">
      <formula>N$346="-"</formula>
    </cfRule>
  </conditionalFormatting>
  <conditionalFormatting sqref="O346:O389">
    <cfRule type="expression" dxfId="55" priority="50">
      <formula>O$346="-"</formula>
    </cfRule>
  </conditionalFormatting>
  <conditionalFormatting sqref="P346:P390">
    <cfRule type="expression" dxfId="54" priority="49">
      <formula>P$346="-"</formula>
    </cfRule>
  </conditionalFormatting>
  <conditionalFormatting sqref="Q346:Q389">
    <cfRule type="expression" dxfId="53" priority="48">
      <formula>Q$346="-"</formula>
    </cfRule>
  </conditionalFormatting>
  <conditionalFormatting sqref="R346:R390">
    <cfRule type="expression" dxfId="52" priority="47">
      <formula>R$346="-"</formula>
    </cfRule>
  </conditionalFormatting>
  <conditionalFormatting sqref="S346:S389">
    <cfRule type="expression" dxfId="51" priority="46">
      <formula>S$346="-"</formula>
    </cfRule>
  </conditionalFormatting>
  <conditionalFormatting sqref="T346:T390">
    <cfRule type="expression" dxfId="50" priority="45">
      <formula>T$346="-"</formula>
    </cfRule>
  </conditionalFormatting>
  <conditionalFormatting sqref="U346:U389">
    <cfRule type="expression" dxfId="49" priority="44">
      <formula>U$346="-"</formula>
    </cfRule>
  </conditionalFormatting>
  <conditionalFormatting sqref="V346:V390">
    <cfRule type="expression" dxfId="48" priority="43">
      <formula>V$346="-"</formula>
    </cfRule>
  </conditionalFormatting>
  <conditionalFormatting sqref="W346:W389">
    <cfRule type="expression" dxfId="47" priority="42">
      <formula>W$346="-"</formula>
    </cfRule>
  </conditionalFormatting>
  <conditionalFormatting sqref="X346:X390">
    <cfRule type="expression" dxfId="46" priority="41">
      <formula>X$346="-"</formula>
    </cfRule>
  </conditionalFormatting>
  <conditionalFormatting sqref="Y346:Y389">
    <cfRule type="expression" dxfId="45" priority="40">
      <formula>Y$346="-"</formula>
    </cfRule>
  </conditionalFormatting>
  <conditionalFormatting sqref="Z346:Z390">
    <cfRule type="expression" dxfId="44" priority="39">
      <formula>Z$346="-"</formula>
    </cfRule>
  </conditionalFormatting>
  <conditionalFormatting sqref="AA346:AA389">
    <cfRule type="expression" dxfId="43" priority="38">
      <formula>AA$346="-"</formula>
    </cfRule>
  </conditionalFormatting>
  <conditionalFormatting sqref="AB346:AB390">
    <cfRule type="expression" dxfId="42" priority="37">
      <formula>AB$346="-"</formula>
    </cfRule>
  </conditionalFormatting>
  <conditionalFormatting sqref="AC346:AC389">
    <cfRule type="expression" dxfId="41" priority="36">
      <formula>AC$346="-"</formula>
    </cfRule>
  </conditionalFormatting>
  <conditionalFormatting sqref="AD346:AD390">
    <cfRule type="expression" dxfId="40" priority="35">
      <formula>AD$346="-"</formula>
    </cfRule>
  </conditionalFormatting>
  <conditionalFormatting sqref="AE346:AE389">
    <cfRule type="expression" dxfId="39" priority="34">
      <formula>AE$346="-"</formula>
    </cfRule>
  </conditionalFormatting>
  <conditionalFormatting sqref="AF346:AF390">
    <cfRule type="expression" dxfId="38" priority="33">
      <formula>AF$346="-"</formula>
    </cfRule>
  </conditionalFormatting>
  <conditionalFormatting sqref="AG346:AG389">
    <cfRule type="expression" dxfId="37" priority="32">
      <formula>AG$346="-"</formula>
    </cfRule>
  </conditionalFormatting>
  <conditionalFormatting sqref="AH346:AH390">
    <cfRule type="expression" dxfId="36" priority="31">
      <formula>AH$346="-"</formula>
    </cfRule>
  </conditionalFormatting>
  <conditionalFormatting sqref="AI346:AI389">
    <cfRule type="expression" dxfId="35" priority="30">
      <formula>AI$346="-"</formula>
    </cfRule>
  </conditionalFormatting>
  <conditionalFormatting sqref="AJ346:AJ390">
    <cfRule type="expression" dxfId="34" priority="29">
      <formula>AJ$346="-"</formula>
    </cfRule>
  </conditionalFormatting>
  <conditionalFormatting sqref="AK346:AK389">
    <cfRule type="expression" dxfId="33" priority="28">
      <formula>AK$346="-"</formula>
    </cfRule>
  </conditionalFormatting>
  <conditionalFormatting sqref="AL346:AL390">
    <cfRule type="expression" dxfId="32" priority="27">
      <formula>AL$346="-"</formula>
    </cfRule>
  </conditionalFormatting>
  <conditionalFormatting sqref="AM346:AM389">
    <cfRule type="expression" dxfId="31" priority="26">
      <formula>AM$346="-"</formula>
    </cfRule>
  </conditionalFormatting>
  <conditionalFormatting sqref="AN346:AN390">
    <cfRule type="expression" dxfId="30" priority="25">
      <formula>AN$346="-"</formula>
    </cfRule>
  </conditionalFormatting>
  <conditionalFormatting sqref="AO346:AO389">
    <cfRule type="expression" dxfId="29" priority="24">
      <formula>AO$346="-"</formula>
    </cfRule>
  </conditionalFormatting>
  <conditionalFormatting sqref="AP346:AP390">
    <cfRule type="expression" dxfId="28" priority="23">
      <formula>AP$346="-"</formula>
    </cfRule>
  </conditionalFormatting>
  <conditionalFormatting sqref="AQ346:AQ389">
    <cfRule type="expression" dxfId="27" priority="22">
      <formula>AQ$346="-"</formula>
    </cfRule>
  </conditionalFormatting>
  <conditionalFormatting sqref="AR346:AR390">
    <cfRule type="expression" dxfId="26" priority="21">
      <formula>AR$346="-"</formula>
    </cfRule>
  </conditionalFormatting>
  <conditionalFormatting sqref="AS346:AS389">
    <cfRule type="expression" dxfId="25" priority="20">
      <formula>AS$346="-"</formula>
    </cfRule>
  </conditionalFormatting>
  <conditionalFormatting sqref="AT346:AT390">
    <cfRule type="expression" dxfId="24" priority="19">
      <formula>AT$346="-"</formula>
    </cfRule>
  </conditionalFormatting>
  <conditionalFormatting sqref="AU346:AU389">
    <cfRule type="expression" dxfId="23" priority="18">
      <formula>AU$346="-"</formula>
    </cfRule>
  </conditionalFormatting>
  <conditionalFormatting sqref="AV346:AV390">
    <cfRule type="expression" dxfId="22" priority="17">
      <formula>AV$346="-"</formula>
    </cfRule>
  </conditionalFormatting>
  <conditionalFormatting sqref="AW346:AW389">
    <cfRule type="expression" dxfId="21" priority="16">
      <formula>AW$346="-"</formula>
    </cfRule>
  </conditionalFormatting>
  <conditionalFormatting sqref="AX346:AX390">
    <cfRule type="expression" dxfId="20" priority="15">
      <formula>AX$346="-"</formula>
    </cfRule>
  </conditionalFormatting>
  <conditionalFormatting sqref="AY346:AY389">
    <cfRule type="expression" dxfId="19" priority="14">
      <formula>AY$346="-"</formula>
    </cfRule>
  </conditionalFormatting>
  <conditionalFormatting sqref="AZ346:AZ390">
    <cfRule type="expression" dxfId="18" priority="13">
      <formula>AZ$346="-"</formula>
    </cfRule>
  </conditionalFormatting>
  <conditionalFormatting sqref="BA346:BA389">
    <cfRule type="expression" dxfId="17" priority="12">
      <formula>BA$346="-"</formula>
    </cfRule>
  </conditionalFormatting>
  <conditionalFormatting sqref="BB346:BB390">
    <cfRule type="expression" dxfId="16" priority="11">
      <formula>BB$346="-"</formula>
    </cfRule>
  </conditionalFormatting>
  <conditionalFormatting sqref="BC346:BC389">
    <cfRule type="expression" dxfId="15" priority="10">
      <formula>BC$346="-"</formula>
    </cfRule>
  </conditionalFormatting>
  <conditionalFormatting sqref="BD346:BD390">
    <cfRule type="expression" dxfId="14" priority="9">
      <formula>BD$346="-"</formula>
    </cfRule>
  </conditionalFormatting>
  <conditionalFormatting sqref="BE346:BE389">
    <cfRule type="expression" dxfId="13" priority="8">
      <formula>BE$346="-"</formula>
    </cfRule>
  </conditionalFormatting>
  <conditionalFormatting sqref="BF346:BF390">
    <cfRule type="expression" dxfId="12" priority="7">
      <formula>BF$346="-"</formula>
    </cfRule>
  </conditionalFormatting>
  <conditionalFormatting sqref="BG346:BG389">
    <cfRule type="expression" dxfId="11" priority="6">
      <formula>BG$346="-"</formula>
    </cfRule>
  </conditionalFormatting>
  <conditionalFormatting sqref="BH346:BH390">
    <cfRule type="expression" dxfId="10" priority="5">
      <formula>BH$346="-"</formula>
    </cfRule>
  </conditionalFormatting>
  <conditionalFormatting sqref="BI346:BI389">
    <cfRule type="expression" dxfId="9" priority="4">
      <formula>BI$346="-"</formula>
    </cfRule>
  </conditionalFormatting>
  <conditionalFormatting sqref="BJ346:BJ390">
    <cfRule type="expression" dxfId="8" priority="3">
      <formula>BJ$346="-"</formula>
    </cfRule>
  </conditionalFormatting>
  <conditionalFormatting sqref="BK346:BK389">
    <cfRule type="expression" dxfId="7" priority="2">
      <formula>BK$346="-"</formula>
    </cfRule>
  </conditionalFormatting>
  <conditionalFormatting sqref="Q12">
    <cfRule type="expression" dxfId="6" priority="1">
      <formula>$Q$11="No"</formula>
    </cfRule>
  </conditionalFormatting>
  <conditionalFormatting sqref="D461:D500">
    <cfRule type="expression" dxfId="5" priority="157">
      <formula>$Q$11="No"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98B186A4-2469-4CF8-8F02-052ADBCE0354}">
          <x14:formula1>
            <xm:f>'Drop Down Lists'!$A$3:$A$56</xm:f>
          </x14:formula1>
          <xm:sqref>D6 D405:W405</xm:sqref>
        </x14:dataValidation>
        <x14:dataValidation type="list" allowBlank="1" showInputMessage="1" showErrorMessage="1" xr:uid="{5EF3772F-EB48-4F88-A871-F6947C57F818}">
          <x14:formula1>
            <xm:f>'Drop Down Lists'!$I$3:$I$7</xm:f>
          </x14:formula1>
          <xm:sqref>D82:G82</xm:sqref>
        </x14:dataValidation>
        <x14:dataValidation type="list" allowBlank="1" showInputMessage="1" showErrorMessage="1" xr:uid="{B3BAB84C-B822-43E4-9890-9736FECC71D5}">
          <x14:formula1>
            <xm:f>'Drop Down Lists'!$J$3:$J$6</xm:f>
          </x14:formula1>
          <xm:sqref>D241:D281 D292:D338</xm:sqref>
        </x14:dataValidation>
        <x14:dataValidation type="list" allowBlank="1" showInputMessage="1" showErrorMessage="1" xr:uid="{EB10955A-3766-4F94-A322-C198B46ADCE1}">
          <x14:formula1>
            <xm:f>'Drop Down Lists'!$B$3:$B$6</xm:f>
          </x14:formula1>
          <xm:sqref>E466:X466 D12</xm:sqref>
        </x14:dataValidation>
        <x14:dataValidation type="list" allowBlank="1" showInputMessage="1" showErrorMessage="1" xr:uid="{068D8068-DDDB-4D64-A8E5-A58DCF50C808}">
          <x14:formula1>
            <xm:f>'Drop Down Lists'!$G$3:$G$7</xm:f>
          </x14:formula1>
          <xm:sqref>D33:D62</xm:sqref>
        </x14:dataValidation>
        <x14:dataValidation type="list" allowBlank="1" showInputMessage="1" showErrorMessage="1" xr:uid="{4CE5FD66-AED3-4017-8D47-B131EE10924A}">
          <x14:formula1>
            <xm:f>'Drop Down Lists'!$M$3:$M$5</xm:f>
          </x14:formula1>
          <xm:sqref>D477:X477</xm:sqref>
        </x14:dataValidation>
        <x14:dataValidation type="list" allowBlank="1" showInputMessage="1" showErrorMessage="1" xr:uid="{B6816098-CB69-4DF1-B7BC-E77214CA2856}">
          <x14:formula1>
            <xm:f>'Drop Down Lists'!$L$3:$L$5</xm:f>
          </x14:formula1>
          <xm:sqref>K190 Q240 M240 I240 E240</xm:sqref>
        </x14:dataValidation>
        <x14:dataValidation type="list" allowBlank="1" showInputMessage="1" showErrorMessage="1" xr:uid="{E1D9AEBD-B2B5-4A9C-92FA-1C6768155DFB}">
          <x14:formula1>
            <xm:f>'Drop Down Lists'!$D$3:$D$5</xm:f>
          </x14:formula1>
          <xm:sqref>I187:I189 I96:I114 I148:I155 I8 I170:I185 I128:I146 M241:M281 I241:I281 E241:E281 Q241:Q281 D227:G227 Q11:Q12 Q5:Q9</xm:sqref>
        </x14:dataValidation>
        <x14:dataValidation type="list" allowBlank="1" showInputMessage="1" showErrorMessage="1" xr:uid="{775567BA-07CF-4ED8-9264-8F88C288F1AF}">
          <x14:formula1>
            <xm:f>'Drop Down Lists'!$H$3:$H$14</xm:f>
          </x14:formula1>
          <xm:sqref>I33:I62</xm:sqref>
        </x14:dataValidation>
        <x14:dataValidation type="list" allowBlank="1" showInputMessage="1" showErrorMessage="1" xr:uid="{0B918BF3-C576-41D5-A756-933D46DF0CBF}">
          <x14:formula1>
            <xm:f>'Drop Down Lists'!$F$3:$F$17</xm:f>
          </x14:formula1>
          <xm:sqref>C33:C62</xm:sqref>
        </x14:dataValidation>
        <x14:dataValidation type="list" allowBlank="1" showInputMessage="1" showErrorMessage="1" xr:uid="{461AD23E-B2E1-4FF6-9622-978B1C591912}">
          <x14:formula1>
            <xm:f>'Drop Down Lists'!$O$3:$O$7</xm:f>
          </x14:formula1>
          <xm:sqref>I5</xm:sqref>
        </x14:dataValidation>
        <x14:dataValidation type="list" allowBlank="1" showInputMessage="1" showErrorMessage="1" xr:uid="{2D51F56C-A5AE-422F-9BAD-D3C706CFDCD7}">
          <x14:formula1>
            <xm:f>'Drop Down Lists'!$E$3:$E$8</xm:f>
          </x14:formula1>
          <xm:sqref>D11</xm:sqref>
        </x14:dataValidation>
        <x14:dataValidation type="list" allowBlank="1" showInputMessage="1" showErrorMessage="1" xr:uid="{3F6A7BA7-D8C5-486E-9DFD-F1D7E4DCFE09}">
          <x14:formula1>
            <xm:f>'Drop Down Lists'!$A$3:$A$57</xm:f>
          </x14:formula1>
          <xm:sqref>E463:X463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2339-9F3B-4BEF-ABDE-8FAF341356C8}">
  <sheetPr codeName="Sheet3">
    <tabColor theme="7" tint="-0.249977111117893"/>
  </sheetPr>
  <dimension ref="A1:Z234"/>
  <sheetViews>
    <sheetView showGridLines="0" zoomScaleNormal="100" workbookViewId="0">
      <pane ySplit="1" topLeftCell="A2" activePane="bottomLeft" state="frozen"/>
      <selection activeCell="N52" sqref="N52"/>
      <selection pane="bottomLeft" activeCell="D3" sqref="D3"/>
    </sheetView>
  </sheetViews>
  <sheetFormatPr defaultColWidth="9.140625" defaultRowHeight="12.75" x14ac:dyDescent="0.2"/>
  <cols>
    <col min="1" max="1" width="2.7109375" style="20" customWidth="1"/>
    <col min="2" max="2" width="2.7109375" style="86" customWidth="1"/>
    <col min="3" max="3" width="30.7109375" style="19" customWidth="1"/>
    <col min="4" max="47" width="10.85546875" style="20" customWidth="1"/>
    <col min="48" max="16384" width="9.140625" style="20"/>
  </cols>
  <sheetData>
    <row r="1" spans="1:25" s="86" customFormat="1" ht="62.25" customHeight="1" x14ac:dyDescent="0.2">
      <c r="C1" s="794"/>
    </row>
    <row r="2" spans="1:25" s="86" customFormat="1" ht="15.75" x14ac:dyDescent="0.25">
      <c r="A2" s="622">
        <v>1</v>
      </c>
      <c r="B2" s="912"/>
      <c r="C2" s="927" t="s">
        <v>161</v>
      </c>
      <c r="D2" s="928"/>
      <c r="E2" s="928"/>
      <c r="F2" s="928"/>
      <c r="G2" s="928"/>
      <c r="H2" s="928"/>
      <c r="I2" s="928"/>
      <c r="J2" s="928"/>
      <c r="K2" s="928"/>
      <c r="L2" s="928"/>
      <c r="M2" s="928"/>
      <c r="N2" s="928"/>
      <c r="O2" s="928"/>
      <c r="P2" s="928"/>
      <c r="Q2" s="928"/>
      <c r="R2" s="928"/>
      <c r="S2" s="928"/>
      <c r="T2" s="928"/>
      <c r="U2" s="928"/>
      <c r="V2" s="928"/>
      <c r="W2" s="928"/>
      <c r="X2" s="928"/>
      <c r="Y2" s="928"/>
    </row>
    <row r="3" spans="1:25" x14ac:dyDescent="0.2">
      <c r="A3" s="622">
        <v>1</v>
      </c>
      <c r="B3" s="913"/>
      <c r="C3" s="919" t="s">
        <v>4</v>
      </c>
      <c r="D3" s="662" t="str">
        <f>IF('Data Transfer Inputs'!G6079="Blank","",'Data Transfer Inputs'!G6079)</f>
        <v/>
      </c>
      <c r="P3" s="282" t="s">
        <v>592</v>
      </c>
      <c r="Q3" s="9" t="str">
        <f>IF('Data Transfer Inputs'!G6090="Blank","",'Data Transfer Inputs'!G6090)</f>
        <v>Select ▼</v>
      </c>
      <c r="S3" s="282" t="s">
        <v>465</v>
      </c>
      <c r="T3" s="12" t="str">
        <f>IF('Data Transfer Inputs'!G6091="Blank","",'Data Transfer Inputs'!G6091)</f>
        <v/>
      </c>
      <c r="V3" s="282" t="s">
        <v>466</v>
      </c>
      <c r="W3" s="9" t="str">
        <f>IF('Data Transfer Inputs'!G6092="Blank","",'Data Transfer Inputs'!G6092)</f>
        <v/>
      </c>
    </row>
    <row r="4" spans="1:25" x14ac:dyDescent="0.2">
      <c r="A4" s="622">
        <v>1</v>
      </c>
      <c r="B4" s="913"/>
      <c r="C4" s="282" t="s">
        <v>5</v>
      </c>
      <c r="D4" s="9" t="str">
        <f>IF('Data Transfer Inputs'!G6080="Blank","",'Data Transfer Inputs'!G6080)</f>
        <v/>
      </c>
      <c r="P4" s="282" t="s">
        <v>593</v>
      </c>
      <c r="Q4" s="9" t="str">
        <f>IF('Data Transfer Inputs'!G6093="Blank","",'Data Transfer Inputs'!G6093)</f>
        <v>Select ▼</v>
      </c>
      <c r="S4" s="282" t="s">
        <v>465</v>
      </c>
      <c r="T4" s="12" t="str">
        <f>IF('Data Transfer Inputs'!G6094="Blank","",'Data Transfer Inputs'!G6094)</f>
        <v/>
      </c>
      <c r="V4" s="282" t="s">
        <v>466</v>
      </c>
      <c r="W4" s="9" t="str">
        <f>IF('Data Transfer Inputs'!G6095="Blank","",'Data Transfer Inputs'!G6095)</f>
        <v/>
      </c>
    </row>
    <row r="5" spans="1:25" x14ac:dyDescent="0.2">
      <c r="A5" s="622">
        <v>1</v>
      </c>
      <c r="B5" s="913"/>
      <c r="C5" s="282" t="s">
        <v>6</v>
      </c>
      <c r="D5" s="9" t="str">
        <f>IF('Data Transfer Inputs'!G6081="Blank","",'Data Transfer Inputs'!G6081)</f>
        <v/>
      </c>
      <c r="P5" s="282" t="s">
        <v>156</v>
      </c>
      <c r="Q5" s="877" t="str">
        <f>IF('Data Transfer Inputs'!G6096="Blank","",'Data Transfer Inputs'!G6096)</f>
        <v>Select ▼</v>
      </c>
    </row>
    <row r="6" spans="1:25" x14ac:dyDescent="0.2">
      <c r="A6" s="622">
        <v>1</v>
      </c>
      <c r="B6" s="913"/>
      <c r="C6" s="282" t="s">
        <v>267</v>
      </c>
      <c r="D6" s="10" t="str">
        <f>IF('Data Transfer Inputs'!G6082="Blank","",'Data Transfer Inputs'!G6082)</f>
        <v/>
      </c>
      <c r="P6" s="282" t="s">
        <v>440</v>
      </c>
      <c r="Q6" s="910" t="str">
        <f>IF('Data Transfer Inputs'!G6097="Blank","",'Data Transfer Inputs'!G6097)</f>
        <v/>
      </c>
    </row>
    <row r="7" spans="1:25" x14ac:dyDescent="0.2">
      <c r="A7" s="622">
        <v>1</v>
      </c>
      <c r="B7" s="913"/>
      <c r="C7" s="282" t="s">
        <v>266</v>
      </c>
      <c r="D7" s="11" t="str">
        <f>IF('Data Transfer Inputs'!G6083="Blank","",'Data Transfer Inputs'!G6083)</f>
        <v/>
      </c>
      <c r="Q7" s="22"/>
      <c r="R7" s="841"/>
      <c r="T7" s="22"/>
      <c r="U7" s="842"/>
      <c r="W7" s="22"/>
      <c r="X7" s="843"/>
    </row>
    <row r="8" spans="1:25" x14ac:dyDescent="0.2">
      <c r="A8" s="622">
        <v>1</v>
      </c>
      <c r="B8" s="913"/>
      <c r="C8" s="282" t="s">
        <v>268</v>
      </c>
      <c r="D8" s="11" t="str">
        <f>IF('Data Transfer Inputs'!G6084="Blank","",'Data Transfer Inputs'!G6084)</f>
        <v/>
      </c>
      <c r="Q8" s="22"/>
      <c r="R8" s="841"/>
      <c r="T8" s="22"/>
      <c r="U8" s="842"/>
      <c r="W8" s="22"/>
      <c r="X8" s="843"/>
    </row>
    <row r="9" spans="1:25" x14ac:dyDescent="0.2">
      <c r="A9" s="622">
        <v>1</v>
      </c>
      <c r="B9" s="913"/>
      <c r="C9" s="282" t="s">
        <v>153</v>
      </c>
      <c r="D9" s="9" t="str">
        <f>IF('Data Transfer Inputs'!G6085="Blank","",'Data Transfer Inputs'!G6085)</f>
        <v/>
      </c>
      <c r="E9" s="1068" t="str">
        <f>IF(D9="","",D9/12)</f>
        <v/>
      </c>
      <c r="F9" s="534" t="s">
        <v>371</v>
      </c>
    </row>
    <row r="10" spans="1:25" x14ac:dyDescent="0.2">
      <c r="A10" s="622">
        <v>1</v>
      </c>
      <c r="B10" s="913"/>
      <c r="C10" s="282" t="s">
        <v>265</v>
      </c>
      <c r="D10" s="12" t="str">
        <f>IF('Data Transfer Inputs'!G6086="Blank","",'Data Transfer Inputs'!G6086)</f>
        <v/>
      </c>
      <c r="F10" s="679"/>
    </row>
    <row r="11" spans="1:25" x14ac:dyDescent="0.2">
      <c r="A11" s="622">
        <v>1</v>
      </c>
      <c r="B11" s="913"/>
      <c r="C11" s="282" t="s">
        <v>154</v>
      </c>
      <c r="D11" s="12" t="str">
        <f>IF('Data Transfer Inputs'!G6087="Blank","",'Data Transfer Inputs'!G6087)</f>
        <v/>
      </c>
      <c r="E11" s="1069" t="str">
        <f>IF(D11="","",(PMT(D7/12,D9,-D11)*12)+(D8*D11))</f>
        <v/>
      </c>
      <c r="F11" s="534" t="s">
        <v>439</v>
      </c>
    </row>
    <row r="12" spans="1:25" x14ac:dyDescent="0.2">
      <c r="A12" s="622">
        <v>1</v>
      </c>
      <c r="B12" s="913"/>
      <c r="C12" s="282" t="s">
        <v>155</v>
      </c>
      <c r="D12" s="12" t="str">
        <f>IF('Data Transfer Inputs'!G6088="Blank","",'Data Transfer Inputs'!G6088)</f>
        <v/>
      </c>
    </row>
    <row r="13" spans="1:25" x14ac:dyDescent="0.2">
      <c r="A13" s="622">
        <v>1</v>
      </c>
      <c r="B13" s="913"/>
      <c r="C13" s="282" t="s">
        <v>7552</v>
      </c>
      <c r="D13" s="9" t="str">
        <f>IF('Data Transfer Inputs'!G6089="Blank","",'Data Transfer Inputs'!G6089)</f>
        <v>Select ▼</v>
      </c>
    </row>
    <row r="14" spans="1:25" x14ac:dyDescent="0.2">
      <c r="A14" s="622">
        <v>1</v>
      </c>
      <c r="B14" s="913"/>
    </row>
    <row r="15" spans="1:25" hidden="1" x14ac:dyDescent="0.2">
      <c r="A15" s="622">
        <v>0</v>
      </c>
      <c r="B15" s="913"/>
    </row>
    <row r="16" spans="1:25" hidden="1" x14ac:dyDescent="0.2">
      <c r="A16" s="622">
        <v>0</v>
      </c>
      <c r="B16" s="913"/>
    </row>
    <row r="17" spans="1:2" hidden="1" x14ac:dyDescent="0.2">
      <c r="A17" s="622">
        <v>0</v>
      </c>
      <c r="B17" s="913"/>
    </row>
    <row r="18" spans="1:2" hidden="1" x14ac:dyDescent="0.2">
      <c r="A18" s="622">
        <v>0</v>
      </c>
      <c r="B18" s="913"/>
    </row>
    <row r="19" spans="1:2" hidden="1" x14ac:dyDescent="0.2">
      <c r="A19" s="622">
        <v>0</v>
      </c>
      <c r="B19" s="913"/>
    </row>
    <row r="20" spans="1:2" hidden="1" x14ac:dyDescent="0.2">
      <c r="A20" s="622">
        <v>0</v>
      </c>
      <c r="B20" s="913"/>
    </row>
    <row r="21" spans="1:2" hidden="1" x14ac:dyDescent="0.2">
      <c r="A21" s="622">
        <v>0</v>
      </c>
      <c r="B21" s="913"/>
    </row>
    <row r="22" spans="1:2" hidden="1" x14ac:dyDescent="0.2">
      <c r="A22" s="622">
        <v>0</v>
      </c>
      <c r="B22" s="913"/>
    </row>
    <row r="23" spans="1:2" hidden="1" x14ac:dyDescent="0.2">
      <c r="A23" s="622">
        <v>0</v>
      </c>
      <c r="B23" s="913"/>
    </row>
    <row r="24" spans="1:2" hidden="1" x14ac:dyDescent="0.2">
      <c r="A24" s="622">
        <v>0</v>
      </c>
      <c r="B24" s="913"/>
    </row>
    <row r="25" spans="1:2" hidden="1" x14ac:dyDescent="0.2">
      <c r="A25" s="622">
        <v>0</v>
      </c>
      <c r="B25" s="913"/>
    </row>
    <row r="26" spans="1:2" hidden="1" x14ac:dyDescent="0.2">
      <c r="A26" s="622">
        <v>0</v>
      </c>
      <c r="B26" s="913"/>
    </row>
    <row r="27" spans="1:2" hidden="1" x14ac:dyDescent="0.2">
      <c r="A27" s="622">
        <v>0</v>
      </c>
      <c r="B27" s="913"/>
    </row>
    <row r="28" spans="1:2" hidden="1" x14ac:dyDescent="0.2">
      <c r="A28" s="622">
        <v>0</v>
      </c>
      <c r="B28" s="913"/>
    </row>
    <row r="29" spans="1:2" hidden="1" x14ac:dyDescent="0.2">
      <c r="A29" s="622">
        <v>0</v>
      </c>
      <c r="B29" s="913"/>
    </row>
    <row r="30" spans="1:2" hidden="1" x14ac:dyDescent="0.2">
      <c r="A30" s="622">
        <v>0</v>
      </c>
      <c r="B30" s="913"/>
    </row>
    <row r="31" spans="1:2" hidden="1" x14ac:dyDescent="0.2">
      <c r="A31" s="622">
        <v>0</v>
      </c>
      <c r="B31" s="913"/>
    </row>
    <row r="32" spans="1:2" hidden="1" x14ac:dyDescent="0.2">
      <c r="A32" s="622">
        <v>0</v>
      </c>
      <c r="B32" s="913"/>
    </row>
    <row r="33" spans="1:2" hidden="1" x14ac:dyDescent="0.2">
      <c r="A33" s="622">
        <v>0</v>
      </c>
      <c r="B33" s="913"/>
    </row>
    <row r="34" spans="1:2" hidden="1" x14ac:dyDescent="0.2">
      <c r="A34" s="622">
        <v>0</v>
      </c>
      <c r="B34" s="913"/>
    </row>
    <row r="35" spans="1:2" hidden="1" x14ac:dyDescent="0.2">
      <c r="A35" s="622">
        <v>0</v>
      </c>
      <c r="B35" s="913"/>
    </row>
    <row r="36" spans="1:2" hidden="1" x14ac:dyDescent="0.2">
      <c r="A36" s="622">
        <v>0</v>
      </c>
      <c r="B36" s="913"/>
    </row>
    <row r="37" spans="1:2" hidden="1" x14ac:dyDescent="0.2">
      <c r="A37" s="622">
        <v>0</v>
      </c>
      <c r="B37" s="913"/>
    </row>
    <row r="38" spans="1:2" hidden="1" x14ac:dyDescent="0.2">
      <c r="A38" s="622">
        <v>0</v>
      </c>
      <c r="B38" s="913"/>
    </row>
    <row r="39" spans="1:2" hidden="1" x14ac:dyDescent="0.2">
      <c r="A39" s="622">
        <v>0</v>
      </c>
      <c r="B39" s="913"/>
    </row>
    <row r="40" spans="1:2" hidden="1" x14ac:dyDescent="0.2">
      <c r="A40" s="622">
        <v>0</v>
      </c>
      <c r="B40" s="913"/>
    </row>
    <row r="41" spans="1:2" hidden="1" x14ac:dyDescent="0.2">
      <c r="A41" s="622">
        <v>0</v>
      </c>
      <c r="B41" s="913"/>
    </row>
    <row r="42" spans="1:2" hidden="1" x14ac:dyDescent="0.2">
      <c r="A42" s="622">
        <v>0</v>
      </c>
      <c r="B42" s="913"/>
    </row>
    <row r="43" spans="1:2" hidden="1" x14ac:dyDescent="0.2">
      <c r="A43" s="622">
        <v>0</v>
      </c>
      <c r="B43" s="913"/>
    </row>
    <row r="44" spans="1:2" hidden="1" x14ac:dyDescent="0.2">
      <c r="A44" s="622">
        <v>0</v>
      </c>
      <c r="B44" s="913"/>
    </row>
    <row r="45" spans="1:2" hidden="1" x14ac:dyDescent="0.2">
      <c r="A45" s="622">
        <v>0</v>
      </c>
      <c r="B45" s="913"/>
    </row>
    <row r="46" spans="1:2" hidden="1" x14ac:dyDescent="0.2">
      <c r="A46" s="622">
        <v>0</v>
      </c>
      <c r="B46" s="913"/>
    </row>
    <row r="47" spans="1:2" hidden="1" x14ac:dyDescent="0.2">
      <c r="A47" s="622">
        <v>0</v>
      </c>
      <c r="B47" s="913"/>
    </row>
    <row r="48" spans="1:2" hidden="1" x14ac:dyDescent="0.2">
      <c r="A48" s="622">
        <v>0</v>
      </c>
      <c r="B48" s="913"/>
    </row>
    <row r="49" spans="1:2" hidden="1" x14ac:dyDescent="0.2">
      <c r="A49" s="622">
        <v>0</v>
      </c>
      <c r="B49" s="913"/>
    </row>
    <row r="50" spans="1:2" hidden="1" x14ac:dyDescent="0.2">
      <c r="A50" s="622">
        <v>0</v>
      </c>
      <c r="B50" s="913"/>
    </row>
    <row r="51" spans="1:2" hidden="1" x14ac:dyDescent="0.2">
      <c r="A51" s="622">
        <v>0</v>
      </c>
      <c r="B51" s="913"/>
    </row>
    <row r="52" spans="1:2" hidden="1" x14ac:dyDescent="0.2">
      <c r="A52" s="622">
        <v>0</v>
      </c>
      <c r="B52" s="913"/>
    </row>
    <row r="53" spans="1:2" hidden="1" x14ac:dyDescent="0.2">
      <c r="A53" s="622">
        <v>0</v>
      </c>
      <c r="B53" s="913"/>
    </row>
    <row r="54" spans="1:2" hidden="1" x14ac:dyDescent="0.2">
      <c r="A54" s="622">
        <v>0</v>
      </c>
      <c r="B54" s="913"/>
    </row>
    <row r="55" spans="1:2" hidden="1" x14ac:dyDescent="0.2">
      <c r="A55" s="622">
        <v>0</v>
      </c>
      <c r="B55" s="913"/>
    </row>
    <row r="56" spans="1:2" hidden="1" x14ac:dyDescent="0.2">
      <c r="A56" s="622">
        <v>0</v>
      </c>
      <c r="B56" s="913"/>
    </row>
    <row r="57" spans="1:2" hidden="1" x14ac:dyDescent="0.2">
      <c r="A57" s="622">
        <v>0</v>
      </c>
      <c r="B57" s="913"/>
    </row>
    <row r="58" spans="1:2" hidden="1" x14ac:dyDescent="0.2">
      <c r="A58" s="622">
        <v>0</v>
      </c>
      <c r="B58" s="913"/>
    </row>
    <row r="59" spans="1:2" hidden="1" x14ac:dyDescent="0.2">
      <c r="A59" s="622">
        <v>0</v>
      </c>
      <c r="B59" s="913"/>
    </row>
    <row r="60" spans="1:2" hidden="1" x14ac:dyDescent="0.2">
      <c r="A60" s="622">
        <v>0</v>
      </c>
      <c r="B60" s="913"/>
    </row>
    <row r="61" spans="1:2" hidden="1" x14ac:dyDescent="0.2">
      <c r="A61" s="622">
        <v>0</v>
      </c>
      <c r="B61" s="913"/>
    </row>
    <row r="62" spans="1:2" hidden="1" x14ac:dyDescent="0.2">
      <c r="A62" s="622">
        <v>0</v>
      </c>
      <c r="B62" s="913"/>
    </row>
    <row r="63" spans="1:2" hidden="1" x14ac:dyDescent="0.2">
      <c r="A63" s="622">
        <v>0</v>
      </c>
      <c r="B63" s="913"/>
    </row>
    <row r="64" spans="1:2" hidden="1" x14ac:dyDescent="0.2">
      <c r="A64" s="622">
        <v>0</v>
      </c>
      <c r="B64" s="913"/>
    </row>
    <row r="65" spans="1:25" hidden="1" x14ac:dyDescent="0.2">
      <c r="A65" s="622">
        <v>0</v>
      </c>
      <c r="B65" s="913"/>
    </row>
    <row r="66" spans="1:25" hidden="1" x14ac:dyDescent="0.2">
      <c r="A66" s="622">
        <v>0</v>
      </c>
      <c r="B66" s="913"/>
    </row>
    <row r="67" spans="1:25" hidden="1" x14ac:dyDescent="0.2">
      <c r="A67" s="622">
        <v>0</v>
      </c>
      <c r="B67" s="913"/>
    </row>
    <row r="68" spans="1:25" hidden="1" x14ac:dyDescent="0.2">
      <c r="A68" s="622">
        <v>0</v>
      </c>
      <c r="B68" s="913"/>
    </row>
    <row r="69" spans="1:25" hidden="1" x14ac:dyDescent="0.2">
      <c r="A69" s="622">
        <v>0</v>
      </c>
      <c r="B69" s="913"/>
    </row>
    <row r="70" spans="1:25" hidden="1" x14ac:dyDescent="0.2">
      <c r="A70" s="622">
        <v>0</v>
      </c>
      <c r="B70" s="913"/>
    </row>
    <row r="71" spans="1:25" hidden="1" x14ac:dyDescent="0.2">
      <c r="A71" s="622">
        <v>0</v>
      </c>
      <c r="B71" s="913"/>
    </row>
    <row r="72" spans="1:25" hidden="1" x14ac:dyDescent="0.2">
      <c r="A72" s="622">
        <v>0</v>
      </c>
      <c r="B72" s="913"/>
    </row>
    <row r="73" spans="1:25" hidden="1" x14ac:dyDescent="0.2">
      <c r="A73" s="622">
        <v>0</v>
      </c>
      <c r="B73" s="913"/>
    </row>
    <row r="74" spans="1:25" hidden="1" x14ac:dyDescent="0.2">
      <c r="A74" s="622">
        <v>0</v>
      </c>
      <c r="B74" s="913"/>
    </row>
    <row r="75" spans="1:25" hidden="1" x14ac:dyDescent="0.2">
      <c r="A75" s="622">
        <v>0</v>
      </c>
      <c r="B75" s="913"/>
    </row>
    <row r="76" spans="1:25" x14ac:dyDescent="0.2">
      <c r="A76" s="622">
        <v>0</v>
      </c>
      <c r="B76" s="913"/>
    </row>
    <row r="77" spans="1:25" s="86" customFormat="1" ht="15.75" x14ac:dyDescent="0.25">
      <c r="A77" s="622">
        <v>1</v>
      </c>
      <c r="B77" s="915"/>
      <c r="C77" s="956" t="s">
        <v>165</v>
      </c>
      <c r="D77" s="325"/>
      <c r="E77" s="325"/>
      <c r="F77" s="325"/>
      <c r="G77" s="325"/>
      <c r="H77" s="325"/>
      <c r="I77" s="325"/>
      <c r="J77" s="325"/>
      <c r="K77" s="325"/>
      <c r="L77" s="325"/>
      <c r="M77" s="325"/>
      <c r="N77" s="325"/>
      <c r="O77" s="325"/>
      <c r="P77" s="325"/>
      <c r="Q77" s="325"/>
      <c r="R77" s="325"/>
      <c r="S77" s="325"/>
      <c r="T77" s="325"/>
      <c r="U77" s="325"/>
      <c r="V77" s="325"/>
      <c r="W77" s="325"/>
      <c r="X77" s="325"/>
      <c r="Y77" s="325"/>
    </row>
    <row r="78" spans="1:25" ht="25.5" x14ac:dyDescent="0.2">
      <c r="A78" s="622">
        <v>1</v>
      </c>
      <c r="B78" s="913"/>
      <c r="C78" s="762" t="s">
        <v>201</v>
      </c>
      <c r="D78" s="1070" t="s">
        <v>30</v>
      </c>
      <c r="E78" s="1071" t="s">
        <v>7553</v>
      </c>
      <c r="F78" s="1071" t="s">
        <v>7554</v>
      </c>
      <c r="G78" s="1071" t="s">
        <v>7555</v>
      </c>
      <c r="H78" s="1071" t="s">
        <v>7556</v>
      </c>
      <c r="I78" s="1071" t="s">
        <v>7557</v>
      </c>
      <c r="J78" s="1071" t="s">
        <v>7558</v>
      </c>
      <c r="K78" s="1071" t="s">
        <v>7559</v>
      </c>
      <c r="L78" s="1071" t="s">
        <v>7560</v>
      </c>
    </row>
    <row r="79" spans="1:25" x14ac:dyDescent="0.2">
      <c r="A79" s="622" cm="1">
        <f t="array" ref="A79">IF(SUMPRODUCT(--(E79:L79&lt;&gt;""))&gt;0,1,0)</f>
        <v>0</v>
      </c>
      <c r="B79" s="913"/>
      <c r="C79" s="1072" t="s">
        <v>404</v>
      </c>
      <c r="D79" s="969"/>
      <c r="E79" s="840" t="str">
        <f>IF('Data Transfer Inputs'!G6098="Blank","",'Data Transfer Inputs'!G6098)</f>
        <v/>
      </c>
      <c r="F79" s="840" t="str">
        <f>IF('Data Transfer Inputs'!G6102="Blank","",'Data Transfer Inputs'!G6102)</f>
        <v/>
      </c>
      <c r="G79" s="840" t="str">
        <f>IF('Data Transfer Inputs'!G6106="Blank","",'Data Transfer Inputs'!G6106)</f>
        <v/>
      </c>
      <c r="H79" s="840" t="str">
        <f>IF('Data Transfer Inputs'!G6110="Blank","",'Data Transfer Inputs'!G6110)</f>
        <v/>
      </c>
      <c r="I79" s="840" t="str">
        <f>IF('Data Transfer Inputs'!G6114="Blank","",'Data Transfer Inputs'!G6114)</f>
        <v/>
      </c>
      <c r="J79" s="840" t="str">
        <f>IF('Data Transfer Inputs'!G6118="Blank","",'Data Transfer Inputs'!G6118)</f>
        <v/>
      </c>
      <c r="K79" s="840" t="str">
        <f>IF('Data Transfer Inputs'!G6122="Blank","",'Data Transfer Inputs'!G6122)</f>
        <v/>
      </c>
      <c r="L79" s="840" t="str">
        <f>IF('Data Transfer Inputs'!G6126="Blank","",'Data Transfer Inputs'!G6126)</f>
        <v/>
      </c>
    </row>
    <row r="80" spans="1:25" x14ac:dyDescent="0.2">
      <c r="A80" s="622" cm="1">
        <f t="array" ref="A80">IF(SUMPRODUCT(--(E80:L80&lt;&gt;""))&gt;0,1,0)</f>
        <v>0</v>
      </c>
      <c r="B80" s="913"/>
      <c r="C80" s="1073" t="s">
        <v>27</v>
      </c>
      <c r="D80" s="971"/>
      <c r="E80" s="646" t="str">
        <f>IF('Data Transfer Inputs'!G6099="Blank","",'Data Transfer Inputs'!G6099)</f>
        <v/>
      </c>
      <c r="F80" s="646" t="str">
        <f>IF('Data Transfer Inputs'!G6103="Blank","",'Data Transfer Inputs'!G6103)</f>
        <v/>
      </c>
      <c r="G80" s="646" t="str">
        <f>IF('Data Transfer Inputs'!G6107="Blank","",'Data Transfer Inputs'!G6107)</f>
        <v/>
      </c>
      <c r="H80" s="646" t="str">
        <f>IF('Data Transfer Inputs'!G6111="Blank","",'Data Transfer Inputs'!G6111)</f>
        <v/>
      </c>
      <c r="I80" s="646" t="str">
        <f>IF('Data Transfer Inputs'!G6115="Blank","",'Data Transfer Inputs'!G6115)</f>
        <v/>
      </c>
      <c r="J80" s="646" t="str">
        <f>IF('Data Transfer Inputs'!G6119="Blank","",'Data Transfer Inputs'!G6119)</f>
        <v/>
      </c>
      <c r="K80" s="646" t="str">
        <f>IF('Data Transfer Inputs'!G6123="Blank","",'Data Transfer Inputs'!G6123)</f>
        <v/>
      </c>
      <c r="L80" s="646" t="str">
        <f>IF('Data Transfer Inputs'!G6127="Blank","",'Data Transfer Inputs'!G6127)</f>
        <v/>
      </c>
    </row>
    <row r="81" spans="1:26" x14ac:dyDescent="0.2">
      <c r="A81" s="622" cm="1">
        <f t="array" ref="A81">IF(SUMPRODUCT(--(E81:L81&lt;&gt;""))&gt;0,1,0)</f>
        <v>0</v>
      </c>
      <c r="B81" s="913"/>
      <c r="C81" s="1073" t="s">
        <v>28</v>
      </c>
      <c r="D81" s="971"/>
      <c r="E81" s="647" t="str">
        <f>IF('Data Transfer Inputs'!G6100="Blank","",'Data Transfer Inputs'!G6100)</f>
        <v/>
      </c>
      <c r="F81" s="647" t="str">
        <f>IF('Data Transfer Inputs'!G6104="Blank","",'Data Transfer Inputs'!G6104)</f>
        <v/>
      </c>
      <c r="G81" s="647" t="str">
        <f>IF('Data Transfer Inputs'!G6108="Blank","",'Data Transfer Inputs'!G6108)</f>
        <v/>
      </c>
      <c r="H81" s="647" t="str">
        <f>IF('Data Transfer Inputs'!G6112="Blank","",'Data Transfer Inputs'!G6112)</f>
        <v/>
      </c>
      <c r="I81" s="647" t="str">
        <f>IF('Data Transfer Inputs'!G6116="Blank","",'Data Transfer Inputs'!G6116)</f>
        <v/>
      </c>
      <c r="J81" s="647" t="str">
        <f>IF('Data Transfer Inputs'!G6120="Blank","",'Data Transfer Inputs'!G6120)</f>
        <v/>
      </c>
      <c r="K81" s="647" t="str">
        <f>IF('Data Transfer Inputs'!G6124="Blank","",'Data Transfer Inputs'!G6124)</f>
        <v/>
      </c>
      <c r="L81" s="647" t="str">
        <f>IF('Data Transfer Inputs'!G6128="Blank","",'Data Transfer Inputs'!G6128)</f>
        <v/>
      </c>
    </row>
    <row r="82" spans="1:26" x14ac:dyDescent="0.2">
      <c r="A82" s="622" cm="1">
        <f t="array" ref="A82">IF(SUMPRODUCT(--(E82:L82&lt;&gt;"Select ▼"))&gt;0,1,0)</f>
        <v>0</v>
      </c>
      <c r="B82" s="913"/>
      <c r="C82" s="1074" t="s">
        <v>31</v>
      </c>
      <c r="D82" s="974"/>
      <c r="E82" s="648" t="str">
        <f>IF('Data Transfer Inputs'!G6101="Blank","",'Data Transfer Inputs'!G6101)</f>
        <v>Select ▼</v>
      </c>
      <c r="F82" s="648" t="str">
        <f>IF('Data Transfer Inputs'!G6105="Blank","",'Data Transfer Inputs'!G6105)</f>
        <v>Select ▼</v>
      </c>
      <c r="G82" s="648" t="str">
        <f>IF('Data Transfer Inputs'!G6109="Blank","",'Data Transfer Inputs'!G6109)</f>
        <v>Select ▼</v>
      </c>
      <c r="H82" s="648" t="str">
        <f>IF('Data Transfer Inputs'!G6113="Blank","",'Data Transfer Inputs'!G6113)</f>
        <v>Select ▼</v>
      </c>
      <c r="I82" s="648" t="str">
        <f>IF('Data Transfer Inputs'!G6117="Blank","",'Data Transfer Inputs'!G6117)</f>
        <v>Select ▼</v>
      </c>
      <c r="J82" s="648" t="str">
        <f>IF('Data Transfer Inputs'!G6121="Blank","",'Data Transfer Inputs'!G6121)</f>
        <v>Select ▼</v>
      </c>
      <c r="K82" s="648" t="str">
        <f>IF('Data Transfer Inputs'!G6125="Blank","",'Data Transfer Inputs'!G6125)</f>
        <v>Select ▼</v>
      </c>
      <c r="L82" s="648" t="str">
        <f>IF('Data Transfer Inputs'!G6129="Blank","",'Data Transfer Inputs'!G6129)</f>
        <v>Select ▼</v>
      </c>
    </row>
    <row r="83" spans="1:26" ht="25.5" x14ac:dyDescent="0.2">
      <c r="A83" s="622" cm="1">
        <f t="array" ref="A83">IF(SUMPRODUCT(--(E83:L83&lt;&gt;"Not Included"))&gt;0,1,0)</f>
        <v>1</v>
      </c>
      <c r="B83" s="913"/>
      <c r="C83" s="940" t="s">
        <v>203</v>
      </c>
      <c r="D83" s="1075" t="str">
        <f>D78</f>
        <v>Lender (for DSCR)</v>
      </c>
      <c r="E83" s="965" t="str">
        <f t="shared" ref="E83:L83" si="0">IF(E82="Select ▼","Not Included",IF(E82="","Not Included",IF(E82="Fiscal Year","FY "&amp;YEAR(E81),IF(E82="Trailing","T-"&amp;FIXED((E81-E80)/365*12,0)&amp;" ended "&amp;MONTH(E81)&amp;"/"&amp;DAY(E81)&amp;"/"&amp;YEAR(E81),IF(E82="Annualized","A-"&amp;FIXED((E81-E80)/365*12,0)&amp;" ended "&amp;MONTH(E81)&amp;"/"&amp;DAY(E81)&amp;"/"&amp;YEAR(E81),IF(E82="Budget","Budget","Not Included"))))))&amp;" "&amp;E79</f>
        <v xml:space="preserve">Not Included </v>
      </c>
      <c r="F83" s="965" t="str">
        <f t="shared" si="0"/>
        <v xml:space="preserve">Not Included </v>
      </c>
      <c r="G83" s="965" t="str">
        <f t="shared" si="0"/>
        <v xml:space="preserve">Not Included </v>
      </c>
      <c r="H83" s="965" t="str">
        <f t="shared" si="0"/>
        <v xml:space="preserve">Not Included </v>
      </c>
      <c r="I83" s="965" t="str">
        <f t="shared" si="0"/>
        <v xml:space="preserve">Not Included </v>
      </c>
      <c r="J83" s="965" t="str">
        <f t="shared" si="0"/>
        <v xml:space="preserve">Not Included </v>
      </c>
      <c r="K83" s="965" t="str">
        <f t="shared" si="0"/>
        <v xml:space="preserve">Not Included </v>
      </c>
      <c r="L83" s="965" t="str">
        <f t="shared" si="0"/>
        <v xml:space="preserve">Not Included </v>
      </c>
    </row>
    <row r="84" spans="1:26" x14ac:dyDescent="0.2">
      <c r="A84" s="622" cm="1">
        <f t="array" ref="A84">IF(SUMPRODUCT(--(E84:L84&lt;&gt;"-"))&gt;0,1,0)</f>
        <v>0</v>
      </c>
      <c r="B84" s="913"/>
      <c r="C84" s="962" t="s">
        <v>7524</v>
      </c>
      <c r="D84" s="969"/>
      <c r="E84" s="967" t="str">
        <f t="shared" ref="E84:L84" si="1">IFERROR(IF(DATEDIF((DATE(YEAR(E81)-1,MONTH(E81),DAY(E81))+1),E81,"M")+1=1,"",DATEDIF((DATE(YEAR(E81)-1,MONTH(E81),DAY(E81))+1),E81,"M")+1),"-")</f>
        <v>-</v>
      </c>
      <c r="F84" s="968" t="str">
        <f t="shared" si="1"/>
        <v>-</v>
      </c>
      <c r="G84" s="968" t="str">
        <f t="shared" si="1"/>
        <v>-</v>
      </c>
      <c r="H84" s="968" t="str">
        <f t="shared" si="1"/>
        <v>-</v>
      </c>
      <c r="I84" s="968" t="str">
        <f t="shared" si="1"/>
        <v>-</v>
      </c>
      <c r="J84" s="968" t="str">
        <f t="shared" si="1"/>
        <v>-</v>
      </c>
      <c r="K84" s="968" t="str">
        <f t="shared" si="1"/>
        <v>-</v>
      </c>
      <c r="L84" s="968" t="str">
        <f t="shared" si="1"/>
        <v>-</v>
      </c>
    </row>
    <row r="85" spans="1:26" x14ac:dyDescent="0.2">
      <c r="A85" s="622" cm="1">
        <f t="array" ref="A85">IF(SUMPRODUCT(--(E85:L85&lt;&gt;"-"))&gt;0,1,0)</f>
        <v>0</v>
      </c>
      <c r="B85" s="913"/>
      <c r="C85" s="962" t="s">
        <v>7525</v>
      </c>
      <c r="D85" s="971"/>
      <c r="E85" s="970" t="str">
        <f t="shared" ref="E85:L85" si="2">IFERROR(IF(DATEDIF(E80,E81,"M")+1=1,"",DATEDIF(E80,E81,"M")+1),"-")</f>
        <v>-</v>
      </c>
      <c r="F85" s="970" t="str">
        <f t="shared" si="2"/>
        <v>-</v>
      </c>
      <c r="G85" s="970" t="str">
        <f t="shared" si="2"/>
        <v>-</v>
      </c>
      <c r="H85" s="970" t="str">
        <f t="shared" si="2"/>
        <v>-</v>
      </c>
      <c r="I85" s="970" t="str">
        <f t="shared" si="2"/>
        <v>-</v>
      </c>
      <c r="J85" s="970" t="str">
        <f t="shared" si="2"/>
        <v>-</v>
      </c>
      <c r="K85" s="970" t="str">
        <f t="shared" si="2"/>
        <v>-</v>
      </c>
      <c r="L85" s="970" t="str">
        <f t="shared" si="2"/>
        <v>-</v>
      </c>
    </row>
    <row r="86" spans="1:26" x14ac:dyDescent="0.2">
      <c r="A86" s="622" cm="1">
        <f t="array" ref="A86">IF(SUMPRODUCT(--(E86:L86&lt;&gt;"-"))&gt;0,1,0)</f>
        <v>0</v>
      </c>
      <c r="B86" s="913"/>
      <c r="C86" s="963" t="s">
        <v>7526</v>
      </c>
      <c r="D86" s="971"/>
      <c r="E86" s="1076" t="str">
        <f t="shared" ref="E86:L86" si="3">IFERROR(E81-(DATE(YEAR(E81)-1,MONTH(E81),DAY(E81))+1)+1,"-")</f>
        <v>-</v>
      </c>
      <c r="F86" s="972" t="str">
        <f t="shared" si="3"/>
        <v>-</v>
      </c>
      <c r="G86" s="972" t="str">
        <f t="shared" si="3"/>
        <v>-</v>
      </c>
      <c r="H86" s="972" t="str">
        <f t="shared" si="3"/>
        <v>-</v>
      </c>
      <c r="I86" s="972" t="str">
        <f t="shared" si="3"/>
        <v>-</v>
      </c>
      <c r="J86" s="972" t="str">
        <f t="shared" si="3"/>
        <v>-</v>
      </c>
      <c r="K86" s="972" t="str">
        <f t="shared" si="3"/>
        <v>-</v>
      </c>
      <c r="L86" s="972" t="str">
        <f t="shared" si="3"/>
        <v>-</v>
      </c>
    </row>
    <row r="87" spans="1:26" x14ac:dyDescent="0.2">
      <c r="A87" s="622" cm="1">
        <f t="array" ref="A87">IF(SUMPRODUCT(--(E87:L87&lt;&gt;"-"))&gt;0,1,0)</f>
        <v>0</v>
      </c>
      <c r="B87" s="913"/>
      <c r="C87" s="964" t="s">
        <v>7527</v>
      </c>
      <c r="D87" s="974"/>
      <c r="E87" s="973" t="str">
        <f t="shared" ref="E87:L87" si="4">IFERROR(IF(DATEDIF(E80,E81,"D")+1=1,"",DATEDIF(E80,E81,"D")+1),"-")</f>
        <v>-</v>
      </c>
      <c r="F87" s="973" t="str">
        <f t="shared" si="4"/>
        <v>-</v>
      </c>
      <c r="G87" s="973" t="str">
        <f t="shared" si="4"/>
        <v>-</v>
      </c>
      <c r="H87" s="973" t="str">
        <f t="shared" si="4"/>
        <v>-</v>
      </c>
      <c r="I87" s="973" t="str">
        <f t="shared" si="4"/>
        <v>-</v>
      </c>
      <c r="J87" s="973" t="str">
        <f t="shared" si="4"/>
        <v>-</v>
      </c>
      <c r="K87" s="973" t="str">
        <f t="shared" si="4"/>
        <v>-</v>
      </c>
      <c r="L87" s="973" t="str">
        <f t="shared" si="4"/>
        <v>-</v>
      </c>
    </row>
    <row r="88" spans="1:26" x14ac:dyDescent="0.2">
      <c r="A88" s="622">
        <v>1</v>
      </c>
      <c r="B88" s="913"/>
      <c r="C88" s="21"/>
      <c r="D88" s="608"/>
      <c r="E88" s="608"/>
      <c r="F88" s="608"/>
      <c r="G88" s="608"/>
      <c r="H88" s="608"/>
      <c r="I88" s="608"/>
      <c r="J88" s="608"/>
      <c r="K88" s="608"/>
      <c r="L88" s="608"/>
    </row>
    <row r="89" spans="1:26" x14ac:dyDescent="0.2">
      <c r="A89" s="622">
        <v>0</v>
      </c>
      <c r="B89" s="913"/>
      <c r="C89" s="21"/>
      <c r="D89" s="608"/>
      <c r="E89" s="608"/>
      <c r="F89" s="608"/>
      <c r="G89" s="608"/>
      <c r="H89" s="608"/>
      <c r="I89" s="608"/>
      <c r="J89" s="608"/>
      <c r="K89" s="608"/>
    </row>
    <row r="90" spans="1:26" x14ac:dyDescent="0.2">
      <c r="A90" s="622">
        <v>0</v>
      </c>
      <c r="B90" s="913"/>
      <c r="C90" s="836"/>
      <c r="D90" s="608"/>
      <c r="E90" s="608"/>
      <c r="F90" s="608"/>
      <c r="G90" s="608"/>
      <c r="H90" s="608"/>
      <c r="I90" s="608"/>
      <c r="J90" s="608"/>
      <c r="K90" s="608"/>
      <c r="L90" s="608"/>
    </row>
    <row r="91" spans="1:26" x14ac:dyDescent="0.2">
      <c r="A91" s="622">
        <v>0</v>
      </c>
      <c r="B91" s="913"/>
      <c r="C91" s="21"/>
      <c r="D91" s="608"/>
      <c r="E91" s="608"/>
      <c r="F91" s="608"/>
      <c r="G91" s="608"/>
      <c r="H91" s="608"/>
      <c r="I91" s="608"/>
      <c r="J91" s="608"/>
      <c r="K91" s="608"/>
      <c r="L91" s="608"/>
    </row>
    <row r="92" spans="1:26" x14ac:dyDescent="0.2">
      <c r="A92" s="622">
        <v>0</v>
      </c>
      <c r="B92" s="913"/>
      <c r="C92" s="21"/>
      <c r="D92" s="14"/>
      <c r="E92" s="14"/>
      <c r="F92" s="14"/>
      <c r="G92" s="14"/>
      <c r="H92" s="14"/>
      <c r="I92" s="14"/>
      <c r="J92" s="14"/>
      <c r="K92" s="14"/>
      <c r="L92" s="14"/>
    </row>
    <row r="93" spans="1:26" x14ac:dyDescent="0.2">
      <c r="A93" s="622">
        <v>0</v>
      </c>
      <c r="B93" s="913"/>
      <c r="C93" s="21"/>
      <c r="D93" s="14"/>
      <c r="E93" s="14"/>
      <c r="F93" s="14"/>
      <c r="G93" s="14"/>
      <c r="H93" s="14"/>
      <c r="I93" s="14"/>
      <c r="J93" s="14"/>
      <c r="K93" s="14"/>
      <c r="L93" s="14"/>
    </row>
    <row r="94" spans="1:26" ht="25.5" x14ac:dyDescent="0.2">
      <c r="A94" s="622">
        <v>1</v>
      </c>
      <c r="B94" s="913"/>
      <c r="C94" s="762" t="s">
        <v>32</v>
      </c>
      <c r="D94" s="959" t="str">
        <f>$D$78</f>
        <v>Lender (for DSCR)</v>
      </c>
      <c r="E94" s="1071" t="str">
        <f>$E$83</f>
        <v xml:space="preserve">Not Included </v>
      </c>
      <c r="F94" s="1071" t="str">
        <f>$F$83</f>
        <v xml:space="preserve">Not Included </v>
      </c>
      <c r="G94" s="1071" t="str">
        <f>$G$83</f>
        <v xml:space="preserve">Not Included </v>
      </c>
      <c r="H94" s="1071" t="str">
        <f>$H$83</f>
        <v xml:space="preserve">Not Included </v>
      </c>
      <c r="I94" s="1071" t="str">
        <f>I83</f>
        <v xml:space="preserve">Not Included </v>
      </c>
      <c r="J94" s="1071" t="str">
        <f>$J$83</f>
        <v xml:space="preserve">Not Included </v>
      </c>
      <c r="K94" s="1071" t="str">
        <f>$K$83</f>
        <v xml:space="preserve">Not Included </v>
      </c>
      <c r="L94" s="1071" t="str">
        <f>$L$83</f>
        <v xml:space="preserve">Not Included </v>
      </c>
      <c r="M94" s="514"/>
      <c r="O94" s="541"/>
      <c r="P94" s="546"/>
      <c r="Q94" s="528"/>
      <c r="R94" s="959" t="str">
        <f>$D$78</f>
        <v>Lender (for DSCR)</v>
      </c>
      <c r="S94" s="1071" t="str">
        <f>$E$83</f>
        <v xml:space="preserve">Not Included </v>
      </c>
      <c r="T94" s="1071" t="str">
        <f>$F$83</f>
        <v xml:space="preserve">Not Included </v>
      </c>
      <c r="U94" s="1071" t="str">
        <f>$G$83</f>
        <v xml:space="preserve">Not Included </v>
      </c>
      <c r="V94" s="1071" t="str">
        <f>$H$83</f>
        <v xml:space="preserve">Not Included </v>
      </c>
      <c r="W94" s="1071" t="str">
        <f>$I$83</f>
        <v xml:space="preserve">Not Included </v>
      </c>
      <c r="X94" s="1071" t="str">
        <f>$J$83</f>
        <v xml:space="preserve">Not Included </v>
      </c>
      <c r="Y94" s="1071" t="str">
        <f>$K$83</f>
        <v xml:space="preserve">Not Included </v>
      </c>
      <c r="Z94" s="1071" t="str">
        <f>$L$83</f>
        <v xml:space="preserve">Not Included </v>
      </c>
    </row>
    <row r="95" spans="1:26" x14ac:dyDescent="0.2">
      <c r="A95" s="622">
        <v>1</v>
      </c>
      <c r="B95" s="913"/>
      <c r="C95" s="976" t="s">
        <v>198</v>
      </c>
      <c r="D95" s="977" t="str">
        <f>'Appraisal Inputs'!H95</f>
        <v>Fill in cell o11</v>
      </c>
      <c r="E95" s="977" t="str">
        <f>D95</f>
        <v>Fill in cell o11</v>
      </c>
      <c r="F95" s="977" t="str">
        <f>D95</f>
        <v>Fill in cell o11</v>
      </c>
      <c r="G95" s="977" t="str">
        <f>D95</f>
        <v>Fill in cell o11</v>
      </c>
      <c r="H95" s="977" t="str">
        <f>D95</f>
        <v>Fill in cell o11</v>
      </c>
      <c r="I95" s="977" t="str">
        <f>D95</f>
        <v>Fill in cell o11</v>
      </c>
      <c r="J95" s="977" t="str">
        <f>D95</f>
        <v>Fill in cell o11</v>
      </c>
      <c r="K95" s="977" t="str">
        <f>D95</f>
        <v>Fill in cell o11</v>
      </c>
      <c r="L95" s="977" t="str">
        <f>D95</f>
        <v>Fill in cell o11</v>
      </c>
      <c r="M95" s="23"/>
      <c r="O95" s="543" t="s">
        <v>32</v>
      </c>
      <c r="P95" s="547"/>
      <c r="Q95" s="182"/>
      <c r="R95" s="71" t="s">
        <v>416</v>
      </c>
      <c r="S95" s="71" t="s">
        <v>416</v>
      </c>
      <c r="T95" s="71" t="s">
        <v>416</v>
      </c>
      <c r="U95" s="71" t="s">
        <v>416</v>
      </c>
      <c r="V95" s="71" t="s">
        <v>416</v>
      </c>
      <c r="W95" s="71" t="s">
        <v>416</v>
      </c>
      <c r="X95" s="71" t="s">
        <v>416</v>
      </c>
      <c r="Y95" s="71" t="s">
        <v>416</v>
      </c>
      <c r="Z95" s="71" t="s">
        <v>416</v>
      </c>
    </row>
    <row r="96" spans="1:26" x14ac:dyDescent="0.2">
      <c r="A96" s="622">
        <f>'Appraisal Inputs'!A96</f>
        <v>0</v>
      </c>
      <c r="B96" s="913"/>
      <c r="C96" s="961" t="str">
        <f>'Appraisal Inputs'!C96</f>
        <v>SN-Private-pay</v>
      </c>
      <c r="D96" s="838" t="str">
        <f>IF('Data Transfer Inputs'!G6130="Blank","",'Data Transfer Inputs'!G6130)</f>
        <v/>
      </c>
      <c r="E96" s="838" t="str">
        <f>IF('Data Transfer Inputs'!G6149="Blank","",'Data Transfer Inputs'!G6149)</f>
        <v/>
      </c>
      <c r="F96" s="838" t="str">
        <f>IF('Data Transfer Inputs'!G6168="Blank","",'Data Transfer Inputs'!G6168)</f>
        <v/>
      </c>
      <c r="G96" s="838" t="str">
        <f>IF('Data Transfer Inputs'!G6187="Blank","",'Data Transfer Inputs'!G6187)</f>
        <v/>
      </c>
      <c r="H96" s="838" t="str">
        <f>IF('Data Transfer Inputs'!G6206="Blank","",'Data Transfer Inputs'!G6206)</f>
        <v/>
      </c>
      <c r="I96" s="838" t="str">
        <f>IF('Data Transfer Inputs'!G6225="Blank","",'Data Transfer Inputs'!G6225)</f>
        <v/>
      </c>
      <c r="J96" s="838" t="str">
        <f>IF('Data Transfer Inputs'!G6244="Blank","",'Data Transfer Inputs'!G6244)</f>
        <v/>
      </c>
      <c r="K96" s="838" t="str">
        <f>IF('Data Transfer Inputs'!G6263="Blank","",'Data Transfer Inputs'!G6263)</f>
        <v/>
      </c>
      <c r="L96" s="838" t="str">
        <f>IF('Data Transfer Inputs'!G6282="Blank","",'Data Transfer Inputs'!G6282)</f>
        <v/>
      </c>
      <c r="M96" s="37"/>
      <c r="O96" s="1078"/>
      <c r="P96" s="1079"/>
      <c r="Q96" s="1080" t="str">
        <f t="shared" ref="Q96:Q114" si="5">C96&amp;" as a % of SN"</f>
        <v>SN-Private-pay as a % of SN</v>
      </c>
      <c r="R96" s="982" t="str">
        <f t="shared" ref="R96:U96" si="6">IF(SUM(D96:D103)=0,"",IFERROR(D96/SUM(D96:D103),0))</f>
        <v/>
      </c>
      <c r="S96" s="982" t="str">
        <f t="shared" si="6"/>
        <v/>
      </c>
      <c r="T96" s="982" t="str">
        <f t="shared" si="6"/>
        <v/>
      </c>
      <c r="U96" s="982" t="str">
        <f t="shared" si="6"/>
        <v/>
      </c>
      <c r="V96" s="982" t="str">
        <f>IF(SUM(H96:H103)=0,"",IFERROR(H96/SUM(H96:H103),0))</f>
        <v/>
      </c>
      <c r="W96" s="982" t="str">
        <f t="shared" ref="W96:Z96" si="7">IF(SUM(I96:I103)=0,"",IFERROR(I96/SUM(I96:I103),0))</f>
        <v/>
      </c>
      <c r="X96" s="982" t="str">
        <f t="shared" si="7"/>
        <v/>
      </c>
      <c r="Y96" s="982" t="str">
        <f t="shared" si="7"/>
        <v/>
      </c>
      <c r="Z96" s="982" t="str">
        <f t="shared" si="7"/>
        <v/>
      </c>
    </row>
    <row r="97" spans="1:26" x14ac:dyDescent="0.2">
      <c r="A97" s="622">
        <f>'Appraisal Inputs'!A97</f>
        <v>0</v>
      </c>
      <c r="B97" s="913"/>
      <c r="C97" s="990" t="str">
        <f>'Appraisal Inputs'!C97</f>
        <v>SN-Medicare</v>
      </c>
      <c r="D97" s="3" t="str">
        <f>IF('Data Transfer Inputs'!G6131="Blank","",'Data Transfer Inputs'!G6131)</f>
        <v/>
      </c>
      <c r="E97" s="3" t="str">
        <f>IF('Data Transfer Inputs'!G6150="Blank","",'Data Transfer Inputs'!G6150)</f>
        <v/>
      </c>
      <c r="F97" s="3" t="str">
        <f>IF('Data Transfer Inputs'!G6169="Blank","",'Data Transfer Inputs'!G6169)</f>
        <v/>
      </c>
      <c r="G97" s="3" t="str">
        <f>IF('Data Transfer Inputs'!G6188="Blank","",'Data Transfer Inputs'!G6188)</f>
        <v/>
      </c>
      <c r="H97" s="3" t="str">
        <f>IF('Data Transfer Inputs'!G6207="Blank","",'Data Transfer Inputs'!G6207)</f>
        <v/>
      </c>
      <c r="I97" s="3" t="str">
        <f>IF('Data Transfer Inputs'!G6226="Blank","",'Data Transfer Inputs'!G6226)</f>
        <v/>
      </c>
      <c r="J97" s="3" t="str">
        <f>IF('Data Transfer Inputs'!G6245="Blank","",'Data Transfer Inputs'!G6245)</f>
        <v/>
      </c>
      <c r="K97" s="3" t="str">
        <f>IF('Data Transfer Inputs'!G6264="Blank","",'Data Transfer Inputs'!G6264)</f>
        <v/>
      </c>
      <c r="L97" s="3" t="str">
        <f>IF('Data Transfer Inputs'!G6283="Blank","",'Data Transfer Inputs'!G6283)</f>
        <v/>
      </c>
      <c r="M97" s="37"/>
      <c r="O97" s="979"/>
      <c r="P97" s="224"/>
      <c r="Q97" s="980" t="str">
        <f t="shared" si="5"/>
        <v>SN-Medicare as a % of SN</v>
      </c>
      <c r="R97" s="982" t="str">
        <f t="shared" ref="R97:U97" si="8">IF(SUM(D96:D103)=0,"",IFERROR(D97/SUM(D96:D103),0))</f>
        <v/>
      </c>
      <c r="S97" s="982" t="str">
        <f t="shared" si="8"/>
        <v/>
      </c>
      <c r="T97" s="982" t="str">
        <f t="shared" si="8"/>
        <v/>
      </c>
      <c r="U97" s="982" t="str">
        <f t="shared" si="8"/>
        <v/>
      </c>
      <c r="V97" s="982" t="str">
        <f>IF(SUM(H96:H103)=0,"",IFERROR(H97/SUM(H96:H103),0))</f>
        <v/>
      </c>
      <c r="W97" s="982" t="str">
        <f t="shared" ref="W97:Z97" si="9">IF(SUM(I96:I103)=0,"",IFERROR(I97/SUM(I96:I103),0))</f>
        <v/>
      </c>
      <c r="X97" s="982" t="str">
        <f t="shared" si="9"/>
        <v/>
      </c>
      <c r="Y97" s="982" t="str">
        <f t="shared" si="9"/>
        <v/>
      </c>
      <c r="Z97" s="982" t="str">
        <f t="shared" si="9"/>
        <v/>
      </c>
    </row>
    <row r="98" spans="1:26" x14ac:dyDescent="0.2">
      <c r="A98" s="622">
        <f>'Appraisal Inputs'!A98</f>
        <v>0</v>
      </c>
      <c r="B98" s="913"/>
      <c r="C98" s="990" t="str">
        <f>'Appraisal Inputs'!C98</f>
        <v>SN-Medicaid</v>
      </c>
      <c r="D98" s="3" t="str">
        <f>IF('Data Transfer Inputs'!G6132="Blank","",'Data Transfer Inputs'!G6132)</f>
        <v/>
      </c>
      <c r="E98" s="3" t="str">
        <f>IF('Data Transfer Inputs'!G6151="Blank","",'Data Transfer Inputs'!G6151)</f>
        <v/>
      </c>
      <c r="F98" s="3" t="str">
        <f>IF('Data Transfer Inputs'!G6170="Blank","",'Data Transfer Inputs'!G6170)</f>
        <v/>
      </c>
      <c r="G98" s="3" t="str">
        <f>IF('Data Transfer Inputs'!G6189="Blank","",'Data Transfer Inputs'!G6189)</f>
        <v/>
      </c>
      <c r="H98" s="3" t="str">
        <f>IF('Data Transfer Inputs'!G6208="Blank","",'Data Transfer Inputs'!G6208)</f>
        <v/>
      </c>
      <c r="I98" s="3" t="str">
        <f>IF('Data Transfer Inputs'!G6227="Blank","",'Data Transfer Inputs'!G6227)</f>
        <v/>
      </c>
      <c r="J98" s="3" t="str">
        <f>IF('Data Transfer Inputs'!G6246="Blank","",'Data Transfer Inputs'!G6246)</f>
        <v/>
      </c>
      <c r="K98" s="3" t="str">
        <f>IF('Data Transfer Inputs'!G6265="Blank","",'Data Transfer Inputs'!G6265)</f>
        <v/>
      </c>
      <c r="L98" s="3" t="str">
        <f>IF('Data Transfer Inputs'!G6284="Blank","",'Data Transfer Inputs'!G6284)</f>
        <v/>
      </c>
      <c r="M98" s="37"/>
      <c r="O98" s="979"/>
      <c r="P98" s="224"/>
      <c r="Q98" s="980" t="str">
        <f t="shared" si="5"/>
        <v>SN-Medicaid as a % of SN</v>
      </c>
      <c r="R98" s="982" t="str">
        <f t="shared" ref="R98:U98" si="10">IF(SUM(D96:D103)=0,"",IFERROR(D98/SUM(D96:D103),0))</f>
        <v/>
      </c>
      <c r="S98" s="982" t="str">
        <f t="shared" si="10"/>
        <v/>
      </c>
      <c r="T98" s="982" t="str">
        <f t="shared" si="10"/>
        <v/>
      </c>
      <c r="U98" s="982" t="str">
        <f t="shared" si="10"/>
        <v/>
      </c>
      <c r="V98" s="982" t="str">
        <f>IF(SUM(H96:H103)=0,"",IFERROR(H98/SUM(H96:H103),0))</f>
        <v/>
      </c>
      <c r="W98" s="982" t="str">
        <f t="shared" ref="W98:Z98" si="11">IF(SUM(I96:I103)=0,"",IFERROR(I98/SUM(I96:I103),0))</f>
        <v/>
      </c>
      <c r="X98" s="982" t="str">
        <f t="shared" si="11"/>
        <v/>
      </c>
      <c r="Y98" s="982" t="str">
        <f t="shared" si="11"/>
        <v/>
      </c>
      <c r="Z98" s="982" t="str">
        <f t="shared" si="11"/>
        <v/>
      </c>
    </row>
    <row r="99" spans="1:26" x14ac:dyDescent="0.2">
      <c r="A99" s="622">
        <f>'Appraisal Inputs'!A99</f>
        <v>0</v>
      </c>
      <c r="B99" s="913"/>
      <c r="C99" s="990" t="str">
        <f>'Appraisal Inputs'!C99</f>
        <v>SN-Veterans Admin (VA)</v>
      </c>
      <c r="D99" s="3" t="str">
        <f>IF('Data Transfer Inputs'!G6133="Blank","",'Data Transfer Inputs'!G6133)</f>
        <v/>
      </c>
      <c r="E99" s="3" t="str">
        <f>IF('Data Transfer Inputs'!G6152="Blank","",'Data Transfer Inputs'!G6152)</f>
        <v/>
      </c>
      <c r="F99" s="3" t="str">
        <f>IF('Data Transfer Inputs'!G6171="Blank","",'Data Transfer Inputs'!G6171)</f>
        <v/>
      </c>
      <c r="G99" s="3" t="str">
        <f>IF('Data Transfer Inputs'!G6190="Blank","",'Data Transfer Inputs'!G6190)</f>
        <v/>
      </c>
      <c r="H99" s="3" t="str">
        <f>IF('Data Transfer Inputs'!G6209="Blank","",'Data Transfer Inputs'!G6209)</f>
        <v/>
      </c>
      <c r="I99" s="3" t="str">
        <f>IF('Data Transfer Inputs'!G6228="Blank","",'Data Transfer Inputs'!G6228)</f>
        <v/>
      </c>
      <c r="J99" s="3" t="str">
        <f>IF('Data Transfer Inputs'!G6247="Blank","",'Data Transfer Inputs'!G6247)</f>
        <v/>
      </c>
      <c r="K99" s="3" t="str">
        <f>IF('Data Transfer Inputs'!G6266="Blank","",'Data Transfer Inputs'!G6266)</f>
        <v/>
      </c>
      <c r="L99" s="3" t="str">
        <f>IF('Data Transfer Inputs'!G6285="Blank","",'Data Transfer Inputs'!G6285)</f>
        <v/>
      </c>
      <c r="M99" s="37"/>
      <c r="O99" s="979"/>
      <c r="P99" s="224"/>
      <c r="Q99" s="980" t="str">
        <f t="shared" si="5"/>
        <v>SN-Veterans Admin (VA) as a % of SN</v>
      </c>
      <c r="R99" s="982" t="str">
        <f t="shared" ref="R99:U99" si="12">IF(SUM(D96:D103)=0,"",IFERROR(D99/SUM(D96:D103),0))</f>
        <v/>
      </c>
      <c r="S99" s="982" t="str">
        <f t="shared" si="12"/>
        <v/>
      </c>
      <c r="T99" s="982" t="str">
        <f t="shared" si="12"/>
        <v/>
      </c>
      <c r="U99" s="982" t="str">
        <f t="shared" si="12"/>
        <v/>
      </c>
      <c r="V99" s="982" t="str">
        <f>IF(SUM(H96:H103)=0,"",IFERROR(H99/SUM(H96:H103),0))</f>
        <v/>
      </c>
      <c r="W99" s="982" t="str">
        <f t="shared" ref="W99:Z99" si="13">IF(SUM(I96:I103)=0,"",IFERROR(I99/SUM(I96:I103),0))</f>
        <v/>
      </c>
      <c r="X99" s="982" t="str">
        <f t="shared" si="13"/>
        <v/>
      </c>
      <c r="Y99" s="982" t="str">
        <f t="shared" si="13"/>
        <v/>
      </c>
      <c r="Z99" s="982" t="str">
        <f t="shared" si="13"/>
        <v/>
      </c>
    </row>
    <row r="100" spans="1:26" x14ac:dyDescent="0.2">
      <c r="A100" s="622">
        <f>'Appraisal Inputs'!A100</f>
        <v>0</v>
      </c>
      <c r="B100" s="913"/>
      <c r="C100" s="990" t="str">
        <f>'Appraisal Inputs'!C100</f>
        <v>SN-HMO / Insurance</v>
      </c>
      <c r="D100" s="3" t="str">
        <f>IF('Data Transfer Inputs'!G6134="Blank","",'Data Transfer Inputs'!G6134)</f>
        <v/>
      </c>
      <c r="E100" s="3" t="str">
        <f>IF('Data Transfer Inputs'!G6153="Blank","",'Data Transfer Inputs'!G6153)</f>
        <v/>
      </c>
      <c r="F100" s="3" t="str">
        <f>IF('Data Transfer Inputs'!G6172="Blank","",'Data Transfer Inputs'!G6172)</f>
        <v/>
      </c>
      <c r="G100" s="3" t="str">
        <f>IF('Data Transfer Inputs'!G6191="Blank","",'Data Transfer Inputs'!G6191)</f>
        <v/>
      </c>
      <c r="H100" s="3" t="str">
        <f>IF('Data Transfer Inputs'!G6210="Blank","",'Data Transfer Inputs'!G6210)</f>
        <v/>
      </c>
      <c r="I100" s="3" t="str">
        <f>IF('Data Transfer Inputs'!G6229="Blank","",'Data Transfer Inputs'!G6229)</f>
        <v/>
      </c>
      <c r="J100" s="3" t="str">
        <f>IF('Data Transfer Inputs'!G6248="Blank","",'Data Transfer Inputs'!G6248)</f>
        <v/>
      </c>
      <c r="K100" s="3" t="str">
        <f>IF('Data Transfer Inputs'!G6267="Blank","",'Data Transfer Inputs'!G6267)</f>
        <v/>
      </c>
      <c r="L100" s="3" t="str">
        <f>IF('Data Transfer Inputs'!G6286="Blank","",'Data Transfer Inputs'!G6286)</f>
        <v/>
      </c>
      <c r="M100" s="37"/>
      <c r="O100" s="979"/>
      <c r="P100" s="224"/>
      <c r="Q100" s="980" t="str">
        <f t="shared" si="5"/>
        <v>SN-HMO / Insurance as a % of SN</v>
      </c>
      <c r="R100" s="982" t="str">
        <f t="shared" ref="R100:U100" si="14">IF(SUM(D96:D103)=0,"",IFERROR(D100/SUM(D96:D103),0))</f>
        <v/>
      </c>
      <c r="S100" s="982" t="str">
        <f t="shared" si="14"/>
        <v/>
      </c>
      <c r="T100" s="982" t="str">
        <f t="shared" si="14"/>
        <v/>
      </c>
      <c r="U100" s="982" t="str">
        <f t="shared" si="14"/>
        <v/>
      </c>
      <c r="V100" s="982" t="str">
        <f>IF(SUM(H96:H103)=0,"",IFERROR(H100/SUM(H96:H103),0))</f>
        <v/>
      </c>
      <c r="W100" s="982" t="str">
        <f t="shared" ref="W100:Z100" si="15">IF(SUM(I96:I103)=0,"",IFERROR(I100/SUM(I96:I103),0))</f>
        <v/>
      </c>
      <c r="X100" s="982" t="str">
        <f t="shared" si="15"/>
        <v/>
      </c>
      <c r="Y100" s="982" t="str">
        <f t="shared" si="15"/>
        <v/>
      </c>
      <c r="Z100" s="982" t="str">
        <f t="shared" si="15"/>
        <v/>
      </c>
    </row>
    <row r="101" spans="1:26" x14ac:dyDescent="0.2">
      <c r="A101" s="622">
        <f>'Appraisal Inputs'!A101</f>
        <v>0</v>
      </c>
      <c r="B101" s="913"/>
      <c r="C101" s="990" t="str">
        <f>'Appraisal Inputs'!C101</f>
        <v>SN-Hospice</v>
      </c>
      <c r="D101" s="3" t="str">
        <f>IF('Data Transfer Inputs'!G6135="Blank","",'Data Transfer Inputs'!G6135)</f>
        <v/>
      </c>
      <c r="E101" s="3" t="str">
        <f>IF('Data Transfer Inputs'!G6154="Blank","",'Data Transfer Inputs'!G6154)</f>
        <v/>
      </c>
      <c r="F101" s="3" t="str">
        <f>IF('Data Transfer Inputs'!G6173="Blank","",'Data Transfer Inputs'!G6173)</f>
        <v/>
      </c>
      <c r="G101" s="3" t="str">
        <f>IF('Data Transfer Inputs'!G6192="Blank","",'Data Transfer Inputs'!G6192)</f>
        <v/>
      </c>
      <c r="H101" s="3" t="str">
        <f>IF('Data Transfer Inputs'!G6211="Blank","",'Data Transfer Inputs'!G6211)</f>
        <v/>
      </c>
      <c r="I101" s="3" t="str">
        <f>IF('Data Transfer Inputs'!G6230="Blank","",'Data Transfer Inputs'!G6230)</f>
        <v/>
      </c>
      <c r="J101" s="3" t="str">
        <f>IF('Data Transfer Inputs'!G6249="Blank","",'Data Transfer Inputs'!G6249)</f>
        <v/>
      </c>
      <c r="K101" s="3" t="str">
        <f>IF('Data Transfer Inputs'!G6268="Blank","",'Data Transfer Inputs'!G6268)</f>
        <v/>
      </c>
      <c r="L101" s="3" t="str">
        <f>IF('Data Transfer Inputs'!G6287="Blank","",'Data Transfer Inputs'!G6287)</f>
        <v/>
      </c>
      <c r="M101" s="37"/>
      <c r="O101" s="979"/>
      <c r="P101" s="224"/>
      <c r="Q101" s="980" t="str">
        <f t="shared" si="5"/>
        <v>SN-Hospice as a % of SN</v>
      </c>
      <c r="R101" s="982" t="str">
        <f t="shared" ref="R101:U101" si="16">IF(SUM(D96:D103)=0,"",IFERROR(D101/SUM(D96:D103),0))</f>
        <v/>
      </c>
      <c r="S101" s="982" t="str">
        <f t="shared" si="16"/>
        <v/>
      </c>
      <c r="T101" s="982" t="str">
        <f t="shared" si="16"/>
        <v/>
      </c>
      <c r="U101" s="982" t="str">
        <f t="shared" si="16"/>
        <v/>
      </c>
      <c r="V101" s="982" t="str">
        <f>IF(SUM(H96:H103)=0,"",IFERROR(H101/SUM(H96:H103),0))</f>
        <v/>
      </c>
      <c r="W101" s="982" t="str">
        <f t="shared" ref="W101:Z101" si="17">IF(SUM(I96:I103)=0,"",IFERROR(I101/SUM(I96:I103),0))</f>
        <v/>
      </c>
      <c r="X101" s="982" t="str">
        <f t="shared" si="17"/>
        <v/>
      </c>
      <c r="Y101" s="982" t="str">
        <f t="shared" si="17"/>
        <v/>
      </c>
      <c r="Z101" s="982" t="str">
        <f t="shared" si="17"/>
        <v/>
      </c>
    </row>
    <row r="102" spans="1:26" x14ac:dyDescent="0.2">
      <c r="A102" s="622">
        <f>'Appraisal Inputs'!A102</f>
        <v>0</v>
      </c>
      <c r="B102" s="913"/>
      <c r="C102" s="990" t="str">
        <f>'Appraisal Inputs'!C102</f>
        <v>SN-Other Payors - Specify 1</v>
      </c>
      <c r="D102" s="3" t="str">
        <f>IF('Data Transfer Inputs'!G6136="Blank","",'Data Transfer Inputs'!G6136)</f>
        <v/>
      </c>
      <c r="E102" s="3" t="str">
        <f>IF('Data Transfer Inputs'!G6155="Blank","",'Data Transfer Inputs'!G6155)</f>
        <v/>
      </c>
      <c r="F102" s="3" t="str">
        <f>IF('Data Transfer Inputs'!G6174="Blank","",'Data Transfer Inputs'!G6174)</f>
        <v/>
      </c>
      <c r="G102" s="3" t="str">
        <f>IF('Data Transfer Inputs'!G6193="Blank","",'Data Transfer Inputs'!G6193)</f>
        <v/>
      </c>
      <c r="H102" s="3" t="str">
        <f>IF('Data Transfer Inputs'!G6212="Blank","",'Data Transfer Inputs'!G6212)</f>
        <v/>
      </c>
      <c r="I102" s="3" t="str">
        <f>IF('Data Transfer Inputs'!G6231="Blank","",'Data Transfer Inputs'!G6231)</f>
        <v/>
      </c>
      <c r="J102" s="3" t="str">
        <f>IF('Data Transfer Inputs'!G6250="Blank","",'Data Transfer Inputs'!G6250)</f>
        <v/>
      </c>
      <c r="K102" s="3" t="str">
        <f>IF('Data Transfer Inputs'!G6269="Blank","",'Data Transfer Inputs'!G6269)</f>
        <v/>
      </c>
      <c r="L102" s="3" t="str">
        <f>IF('Data Transfer Inputs'!G6288="Blank","",'Data Transfer Inputs'!G6288)</f>
        <v/>
      </c>
      <c r="M102" s="37"/>
      <c r="O102" s="979"/>
      <c r="P102" s="224"/>
      <c r="Q102" s="980" t="str">
        <f t="shared" si="5"/>
        <v>SN-Other Payors - Specify 1 as a % of SN</v>
      </c>
      <c r="R102" s="982" t="str">
        <f t="shared" ref="R102:U102" si="18">IF(SUM(D96:D103)=0,"",IFERROR(D102/SUM(D96:D103),0))</f>
        <v/>
      </c>
      <c r="S102" s="982" t="str">
        <f t="shared" si="18"/>
        <v/>
      </c>
      <c r="T102" s="982" t="str">
        <f t="shared" si="18"/>
        <v/>
      </c>
      <c r="U102" s="982" t="str">
        <f t="shared" si="18"/>
        <v/>
      </c>
      <c r="V102" s="982" t="str">
        <f>IF(SUM(H96:H103)=0,"",IFERROR(H102/SUM(H96:H103),0))</f>
        <v/>
      </c>
      <c r="W102" s="982" t="str">
        <f t="shared" ref="W102:Z102" si="19">IF(SUM(I96:I103)=0,"",IFERROR(I102/SUM(I96:I103),0))</f>
        <v/>
      </c>
      <c r="X102" s="982" t="str">
        <f t="shared" si="19"/>
        <v/>
      </c>
      <c r="Y102" s="982" t="str">
        <f t="shared" si="19"/>
        <v/>
      </c>
      <c r="Z102" s="982" t="str">
        <f t="shared" si="19"/>
        <v/>
      </c>
    </row>
    <row r="103" spans="1:26" x14ac:dyDescent="0.2">
      <c r="A103" s="622">
        <f>'Appraisal Inputs'!A103</f>
        <v>0</v>
      </c>
      <c r="B103" s="913"/>
      <c r="C103" s="990" t="str">
        <f>'Appraisal Inputs'!C103</f>
        <v>SN-Other Payors - Specify 2</v>
      </c>
      <c r="D103" s="3" t="str">
        <f>IF('Data Transfer Inputs'!G6137="Blank","",'Data Transfer Inputs'!G6137)</f>
        <v/>
      </c>
      <c r="E103" s="3" t="str">
        <f>IF('Data Transfer Inputs'!G6156="Blank","",'Data Transfer Inputs'!G6156)</f>
        <v/>
      </c>
      <c r="F103" s="3" t="str">
        <f>IF('Data Transfer Inputs'!G6175="Blank","",'Data Transfer Inputs'!G6175)</f>
        <v/>
      </c>
      <c r="G103" s="3" t="str">
        <f>IF('Data Transfer Inputs'!G6194="Blank","",'Data Transfer Inputs'!G6194)</f>
        <v/>
      </c>
      <c r="H103" s="3" t="str">
        <f>IF('Data Transfer Inputs'!G6213="Blank","",'Data Transfer Inputs'!G6213)</f>
        <v/>
      </c>
      <c r="I103" s="3" t="str">
        <f>IF('Data Transfer Inputs'!G6232="Blank","",'Data Transfer Inputs'!G6232)</f>
        <v/>
      </c>
      <c r="J103" s="3" t="str">
        <f>IF('Data Transfer Inputs'!G6251="Blank","",'Data Transfer Inputs'!G6251)</f>
        <v/>
      </c>
      <c r="K103" s="3" t="str">
        <f>IF('Data Transfer Inputs'!G6270="Blank","",'Data Transfer Inputs'!G6270)</f>
        <v/>
      </c>
      <c r="L103" s="3" t="str">
        <f>IF('Data Transfer Inputs'!G6289="Blank","",'Data Transfer Inputs'!G6289)</f>
        <v/>
      </c>
      <c r="M103" s="37"/>
      <c r="O103" s="979"/>
      <c r="P103" s="224"/>
      <c r="Q103" s="980" t="str">
        <f t="shared" si="5"/>
        <v>SN-Other Payors - Specify 2 as a % of SN</v>
      </c>
      <c r="R103" s="982" t="str">
        <f t="shared" ref="R103:U103" si="20">IF(SUM(D96:D103)=0,"",IFERROR(D103/SUM(D96:D103),0))</f>
        <v/>
      </c>
      <c r="S103" s="982" t="str">
        <f t="shared" si="20"/>
        <v/>
      </c>
      <c r="T103" s="982" t="str">
        <f t="shared" si="20"/>
        <v/>
      </c>
      <c r="U103" s="982" t="str">
        <f t="shared" si="20"/>
        <v/>
      </c>
      <c r="V103" s="982" t="str">
        <f>IF(SUM(H96:H103)=0,"",IFERROR(H103/SUM(H96:H103),0))</f>
        <v/>
      </c>
      <c r="W103" s="982" t="str">
        <f t="shared" ref="W103:Z103" si="21">IF(SUM(I96:I103)=0,"",IFERROR(I103/SUM(I96:I103),0))</f>
        <v/>
      </c>
      <c r="X103" s="982" t="str">
        <f t="shared" si="21"/>
        <v/>
      </c>
      <c r="Y103" s="982" t="str">
        <f t="shared" si="21"/>
        <v/>
      </c>
      <c r="Z103" s="982" t="str">
        <f t="shared" si="21"/>
        <v/>
      </c>
    </row>
    <row r="104" spans="1:26" x14ac:dyDescent="0.2">
      <c r="A104" s="622">
        <f>'Appraisal Inputs'!A104</f>
        <v>0</v>
      </c>
      <c r="B104" s="913"/>
      <c r="C104" s="990" t="str">
        <f>'Appraisal Inputs'!C104</f>
        <v>AL/B&amp;C-Private-pay</v>
      </c>
      <c r="D104" s="3" t="str">
        <f>IF('Data Transfer Inputs'!G6138="Blank","",'Data Transfer Inputs'!G6138)</f>
        <v/>
      </c>
      <c r="E104" s="3" t="str">
        <f>IF('Data Transfer Inputs'!G6157="Blank","",'Data Transfer Inputs'!G6157)</f>
        <v/>
      </c>
      <c r="F104" s="3" t="str">
        <f>IF('Data Transfer Inputs'!G6176="Blank","",'Data Transfer Inputs'!G6176)</f>
        <v/>
      </c>
      <c r="G104" s="3" t="str">
        <f>IF('Data Transfer Inputs'!G6195="Blank","",'Data Transfer Inputs'!G6195)</f>
        <v/>
      </c>
      <c r="H104" s="3" t="str">
        <f>IF('Data Transfer Inputs'!G6214="Blank","",'Data Transfer Inputs'!G6214)</f>
        <v/>
      </c>
      <c r="I104" s="3" t="str">
        <f>IF('Data Transfer Inputs'!G6233="Blank","",'Data Transfer Inputs'!G6233)</f>
        <v/>
      </c>
      <c r="J104" s="3" t="str">
        <f>IF('Data Transfer Inputs'!G6252="Blank","",'Data Transfer Inputs'!G6252)</f>
        <v/>
      </c>
      <c r="K104" s="3" t="str">
        <f>IF('Data Transfer Inputs'!G6271="Blank","",'Data Transfer Inputs'!G6271)</f>
        <v/>
      </c>
      <c r="L104" s="3" t="str">
        <f>IF('Data Transfer Inputs'!G6290="Blank","",'Data Transfer Inputs'!G6290)</f>
        <v/>
      </c>
      <c r="M104" s="37"/>
      <c r="O104" s="979"/>
      <c r="P104" s="224"/>
      <c r="Q104" s="980" t="str">
        <f t="shared" si="5"/>
        <v>AL/B&amp;C-Private-pay as a % of SN</v>
      </c>
      <c r="R104" s="982" t="str">
        <f t="shared" ref="R104:U104" si="22">IF(SUM(D104:D107)=0,"",IFERROR(D104/SUM(D104:D107),0))</f>
        <v/>
      </c>
      <c r="S104" s="982" t="str">
        <f t="shared" si="22"/>
        <v/>
      </c>
      <c r="T104" s="982" t="str">
        <f t="shared" si="22"/>
        <v/>
      </c>
      <c r="U104" s="982" t="str">
        <f t="shared" si="22"/>
        <v/>
      </c>
      <c r="V104" s="982" t="str">
        <f>IF(SUM(H104:H107)=0,"",IFERROR(H104/SUM(H104:H107),0))</f>
        <v/>
      </c>
      <c r="W104" s="982" t="str">
        <f t="shared" ref="W104:Z104" si="23">IF(SUM(I104:I107)=0,"",IFERROR(I104/SUM(I104:I107),0))</f>
        <v/>
      </c>
      <c r="X104" s="982" t="str">
        <f t="shared" si="23"/>
        <v/>
      </c>
      <c r="Y104" s="982" t="str">
        <f t="shared" si="23"/>
        <v/>
      </c>
      <c r="Z104" s="982" t="str">
        <f t="shared" si="23"/>
        <v/>
      </c>
    </row>
    <row r="105" spans="1:26" x14ac:dyDescent="0.2">
      <c r="A105" s="622">
        <f>'Appraisal Inputs'!A105</f>
        <v>0</v>
      </c>
      <c r="B105" s="913"/>
      <c r="C105" s="990" t="str">
        <f>'Appraisal Inputs'!C105</f>
        <v>AL/B&amp;C-Medicaid</v>
      </c>
      <c r="D105" s="3" t="str">
        <f>IF('Data Transfer Inputs'!G6139="Blank","",'Data Transfer Inputs'!G6139)</f>
        <v/>
      </c>
      <c r="E105" s="3" t="str">
        <f>IF('Data Transfer Inputs'!G6158="Blank","",'Data Transfer Inputs'!G6158)</f>
        <v/>
      </c>
      <c r="F105" s="3" t="str">
        <f>IF('Data Transfer Inputs'!G6177="Blank","",'Data Transfer Inputs'!G6177)</f>
        <v/>
      </c>
      <c r="G105" s="3" t="str">
        <f>IF('Data Transfer Inputs'!G6196="Blank","",'Data Transfer Inputs'!G6196)</f>
        <v/>
      </c>
      <c r="H105" s="3" t="str">
        <f>IF('Data Transfer Inputs'!G6215="Blank","",'Data Transfer Inputs'!G6215)</f>
        <v/>
      </c>
      <c r="I105" s="3" t="str">
        <f>IF('Data Transfer Inputs'!G6234="Blank","",'Data Transfer Inputs'!G6234)</f>
        <v/>
      </c>
      <c r="J105" s="3" t="str">
        <f>IF('Data Transfer Inputs'!G6253="Blank","",'Data Transfer Inputs'!G6253)</f>
        <v/>
      </c>
      <c r="K105" s="3" t="str">
        <f>IF('Data Transfer Inputs'!G6272="Blank","",'Data Transfer Inputs'!G6272)</f>
        <v/>
      </c>
      <c r="L105" s="3" t="str">
        <f>IF('Data Transfer Inputs'!G6291="Blank","",'Data Transfer Inputs'!G6291)</f>
        <v/>
      </c>
      <c r="M105" s="37"/>
      <c r="O105" s="979"/>
      <c r="P105" s="224"/>
      <c r="Q105" s="980" t="str">
        <f t="shared" si="5"/>
        <v>AL/B&amp;C-Medicaid as a % of SN</v>
      </c>
      <c r="R105" s="982" t="str">
        <f t="shared" ref="R105:U105" si="24">IF(SUM(D104:D107)=0,"",IFERROR(D105/SUM(D104:D107),0))</f>
        <v/>
      </c>
      <c r="S105" s="982" t="str">
        <f t="shared" si="24"/>
        <v/>
      </c>
      <c r="T105" s="982" t="str">
        <f t="shared" si="24"/>
        <v/>
      </c>
      <c r="U105" s="982" t="str">
        <f t="shared" si="24"/>
        <v/>
      </c>
      <c r="V105" s="982" t="str">
        <f>IF(SUM(H104:H107)=0,"",IFERROR(H105/SUM(H104:H107),0))</f>
        <v/>
      </c>
      <c r="W105" s="982" t="str">
        <f t="shared" ref="W105:Z105" si="25">IF(SUM(I104:I107)=0,"",IFERROR(I105/SUM(I104:I107),0))</f>
        <v/>
      </c>
      <c r="X105" s="982" t="str">
        <f t="shared" si="25"/>
        <v/>
      </c>
      <c r="Y105" s="982" t="str">
        <f t="shared" si="25"/>
        <v/>
      </c>
      <c r="Z105" s="982" t="str">
        <f t="shared" si="25"/>
        <v/>
      </c>
    </row>
    <row r="106" spans="1:26" x14ac:dyDescent="0.2">
      <c r="A106" s="622">
        <f>'Appraisal Inputs'!A106</f>
        <v>0</v>
      </c>
      <c r="B106" s="913"/>
      <c r="C106" s="990" t="str">
        <f>'Appraisal Inputs'!C106</f>
        <v>AL/B&amp;C-Other Payors - Specify 1</v>
      </c>
      <c r="D106" s="3" t="str">
        <f>IF('Data Transfer Inputs'!G6140="Blank","",'Data Transfer Inputs'!G6140)</f>
        <v/>
      </c>
      <c r="E106" s="3" t="str">
        <f>IF('Data Transfer Inputs'!G6159="Blank","",'Data Transfer Inputs'!G6159)</f>
        <v/>
      </c>
      <c r="F106" s="3" t="str">
        <f>IF('Data Transfer Inputs'!G6178="Blank","",'Data Transfer Inputs'!G6178)</f>
        <v/>
      </c>
      <c r="G106" s="3" t="str">
        <f>IF('Data Transfer Inputs'!G6197="Blank","",'Data Transfer Inputs'!G6197)</f>
        <v/>
      </c>
      <c r="H106" s="3" t="str">
        <f>IF('Data Transfer Inputs'!G6216="Blank","",'Data Transfer Inputs'!G6216)</f>
        <v/>
      </c>
      <c r="I106" s="3" t="str">
        <f>IF('Data Transfer Inputs'!G6235="Blank","",'Data Transfer Inputs'!G6235)</f>
        <v/>
      </c>
      <c r="J106" s="3" t="str">
        <f>IF('Data Transfer Inputs'!G6254="Blank","",'Data Transfer Inputs'!G6254)</f>
        <v/>
      </c>
      <c r="K106" s="3" t="str">
        <f>IF('Data Transfer Inputs'!G6273="Blank","",'Data Transfer Inputs'!G6273)</f>
        <v/>
      </c>
      <c r="L106" s="3" t="str">
        <f>IF('Data Transfer Inputs'!G6292="Blank","",'Data Transfer Inputs'!G6292)</f>
        <v/>
      </c>
      <c r="M106" s="37"/>
      <c r="O106" s="983"/>
      <c r="P106" s="984"/>
      <c r="Q106" s="980" t="str">
        <f t="shared" si="5"/>
        <v>AL/B&amp;C-Other Payors - Specify 1 as a % of SN</v>
      </c>
      <c r="R106" s="982" t="str">
        <f t="shared" ref="R106:U106" si="26">IF(SUM(D104:D107)=0,"",IFERROR(D106/SUM(D104:D107),0))</f>
        <v/>
      </c>
      <c r="S106" s="982" t="str">
        <f t="shared" si="26"/>
        <v/>
      </c>
      <c r="T106" s="982" t="str">
        <f t="shared" si="26"/>
        <v/>
      </c>
      <c r="U106" s="982" t="str">
        <f t="shared" si="26"/>
        <v/>
      </c>
      <c r="V106" s="982" t="str">
        <f>IF(SUM(H104:H107)=0,"",IFERROR(H106/SUM(H104:H107),0))</f>
        <v/>
      </c>
      <c r="W106" s="982" t="str">
        <f t="shared" ref="W106:Z106" si="27">IF(SUM(I104:I107)=0,"",IFERROR(I106/SUM(I104:I107),0))</f>
        <v/>
      </c>
      <c r="X106" s="982" t="str">
        <f t="shared" si="27"/>
        <v/>
      </c>
      <c r="Y106" s="982" t="str">
        <f t="shared" si="27"/>
        <v/>
      </c>
      <c r="Z106" s="982" t="str">
        <f t="shared" si="27"/>
        <v/>
      </c>
    </row>
    <row r="107" spans="1:26" x14ac:dyDescent="0.2">
      <c r="A107" s="622">
        <f>'Appraisal Inputs'!A107</f>
        <v>0</v>
      </c>
      <c r="B107" s="913"/>
      <c r="C107" s="990" t="str">
        <f>'Appraisal Inputs'!C107</f>
        <v>AL/B&amp;C-Other Payors - Specify 2</v>
      </c>
      <c r="D107" s="3" t="str">
        <f>IF('Data Transfer Inputs'!G6141="Blank","",'Data Transfer Inputs'!G6141)</f>
        <v/>
      </c>
      <c r="E107" s="3" t="str">
        <f>IF('Data Transfer Inputs'!G6160="Blank","",'Data Transfer Inputs'!G6160)</f>
        <v/>
      </c>
      <c r="F107" s="3" t="str">
        <f>IF('Data Transfer Inputs'!G6179="Blank","",'Data Transfer Inputs'!G6179)</f>
        <v/>
      </c>
      <c r="G107" s="3" t="str">
        <f>IF('Data Transfer Inputs'!G6198="Blank","",'Data Transfer Inputs'!G6198)</f>
        <v/>
      </c>
      <c r="H107" s="3" t="str">
        <f>IF('Data Transfer Inputs'!G6217="Blank","",'Data Transfer Inputs'!G6217)</f>
        <v/>
      </c>
      <c r="I107" s="3" t="str">
        <f>IF('Data Transfer Inputs'!G6236="Blank","",'Data Transfer Inputs'!G6236)</f>
        <v/>
      </c>
      <c r="J107" s="3" t="str">
        <f>IF('Data Transfer Inputs'!G6255="Blank","",'Data Transfer Inputs'!G6255)</f>
        <v/>
      </c>
      <c r="K107" s="3" t="str">
        <f>IF('Data Transfer Inputs'!G6274="Blank","",'Data Transfer Inputs'!G6274)</f>
        <v/>
      </c>
      <c r="L107" s="3" t="str">
        <f>IF('Data Transfer Inputs'!G6293="Blank","",'Data Transfer Inputs'!G6293)</f>
        <v/>
      </c>
      <c r="M107" s="37"/>
      <c r="O107" s="983"/>
      <c r="P107" s="984"/>
      <c r="Q107" s="980" t="str">
        <f t="shared" si="5"/>
        <v>AL/B&amp;C-Other Payors - Specify 2 as a % of SN</v>
      </c>
      <c r="R107" s="982" t="str">
        <f t="shared" ref="R107:U107" si="28">IF(SUM(D104:D107)=0,"",IFERROR(D107/SUM(D104:D107),0))</f>
        <v/>
      </c>
      <c r="S107" s="982" t="str">
        <f t="shared" si="28"/>
        <v/>
      </c>
      <c r="T107" s="982" t="str">
        <f t="shared" si="28"/>
        <v/>
      </c>
      <c r="U107" s="982" t="str">
        <f t="shared" si="28"/>
        <v/>
      </c>
      <c r="V107" s="982" t="str">
        <f>IF(SUM(H104:H107)=0,"",IFERROR(H107/SUM(H104:H107),0))</f>
        <v/>
      </c>
      <c r="W107" s="982" t="str">
        <f t="shared" ref="W107:Z107" si="29">IF(SUM(I104:I107)=0,"",IFERROR(I107/SUM(I104:I107),0))</f>
        <v/>
      </c>
      <c r="X107" s="982" t="str">
        <f t="shared" si="29"/>
        <v/>
      </c>
      <c r="Y107" s="982" t="str">
        <f t="shared" si="29"/>
        <v/>
      </c>
      <c r="Z107" s="982" t="str">
        <f t="shared" si="29"/>
        <v/>
      </c>
    </row>
    <row r="108" spans="1:26" x14ac:dyDescent="0.2">
      <c r="A108" s="622">
        <f>'Appraisal Inputs'!A108</f>
        <v>0</v>
      </c>
      <c r="B108" s="913"/>
      <c r="C108" s="990" t="str">
        <f>'Appraisal Inputs'!C108</f>
        <v>MC-Private-pay</v>
      </c>
      <c r="D108" s="3" t="str">
        <f>IF('Data Transfer Inputs'!G6142="Blank","",'Data Transfer Inputs'!G6142)</f>
        <v/>
      </c>
      <c r="E108" s="3" t="str">
        <f>IF('Data Transfer Inputs'!G6161="Blank","",'Data Transfer Inputs'!G6161)</f>
        <v/>
      </c>
      <c r="F108" s="3" t="str">
        <f>IF('Data Transfer Inputs'!G6180="Blank","",'Data Transfer Inputs'!G6180)</f>
        <v/>
      </c>
      <c r="G108" s="3" t="str">
        <f>IF('Data Transfer Inputs'!G6199="Blank","",'Data Transfer Inputs'!G6199)</f>
        <v/>
      </c>
      <c r="H108" s="3" t="str">
        <f>IF('Data Transfer Inputs'!G6218="Blank","",'Data Transfer Inputs'!G6218)</f>
        <v/>
      </c>
      <c r="I108" s="3" t="str">
        <f>IF('Data Transfer Inputs'!G6237="Blank","",'Data Transfer Inputs'!G6237)</f>
        <v/>
      </c>
      <c r="J108" s="3" t="str">
        <f>IF('Data Transfer Inputs'!G6256="Blank","",'Data Transfer Inputs'!G6256)</f>
        <v/>
      </c>
      <c r="K108" s="3" t="str">
        <f>IF('Data Transfer Inputs'!G6275="Blank","",'Data Transfer Inputs'!G6275)</f>
        <v/>
      </c>
      <c r="L108" s="3" t="str">
        <f>IF('Data Transfer Inputs'!G6294="Blank","",'Data Transfer Inputs'!G6294)</f>
        <v/>
      </c>
      <c r="M108" s="37"/>
      <c r="O108" s="979"/>
      <c r="P108" s="224"/>
      <c r="Q108" s="980" t="str">
        <f t="shared" si="5"/>
        <v>MC-Private-pay as a % of SN</v>
      </c>
      <c r="R108" s="982" t="str">
        <f t="shared" ref="R108:U108" si="30">IF(SUM(D108:D111)=0,"",IFERROR(D108/SUM(D108:D111),0))</f>
        <v/>
      </c>
      <c r="S108" s="982" t="str">
        <f t="shared" si="30"/>
        <v/>
      </c>
      <c r="T108" s="982" t="str">
        <f t="shared" si="30"/>
        <v/>
      </c>
      <c r="U108" s="982" t="str">
        <f t="shared" si="30"/>
        <v/>
      </c>
      <c r="V108" s="982" t="str">
        <f>IF(SUM(H108:H111)=0,"",IFERROR(H108/SUM(H108:H111),0))</f>
        <v/>
      </c>
      <c r="W108" s="982" t="str">
        <f t="shared" ref="W108:Z108" si="31">IF(SUM(I108:I111)=0,"",IFERROR(I108/SUM(I108:I111),0))</f>
        <v/>
      </c>
      <c r="X108" s="982" t="str">
        <f t="shared" si="31"/>
        <v/>
      </c>
      <c r="Y108" s="982" t="str">
        <f t="shared" si="31"/>
        <v/>
      </c>
      <c r="Z108" s="982" t="str">
        <f t="shared" si="31"/>
        <v/>
      </c>
    </row>
    <row r="109" spans="1:26" x14ac:dyDescent="0.2">
      <c r="A109" s="622">
        <f>'Appraisal Inputs'!A109</f>
        <v>0</v>
      </c>
      <c r="B109" s="913"/>
      <c r="C109" s="990" t="str">
        <f>'Appraisal Inputs'!C109</f>
        <v>MC-Medicaid</v>
      </c>
      <c r="D109" s="3" t="str">
        <f>IF('Data Transfer Inputs'!G6143="Blank","",'Data Transfer Inputs'!G6143)</f>
        <v/>
      </c>
      <c r="E109" s="3" t="str">
        <f>IF('Data Transfer Inputs'!G6162="Blank","",'Data Transfer Inputs'!G6162)</f>
        <v/>
      </c>
      <c r="F109" s="3" t="str">
        <f>IF('Data Transfer Inputs'!G6181="Blank","",'Data Transfer Inputs'!G6181)</f>
        <v/>
      </c>
      <c r="G109" s="3" t="str">
        <f>IF('Data Transfer Inputs'!G6200="Blank","",'Data Transfer Inputs'!G6200)</f>
        <v/>
      </c>
      <c r="H109" s="3" t="str">
        <f>IF('Data Transfer Inputs'!G6219="Blank","",'Data Transfer Inputs'!G6219)</f>
        <v/>
      </c>
      <c r="I109" s="3" t="str">
        <f>IF('Data Transfer Inputs'!G6238="Blank","",'Data Transfer Inputs'!G6238)</f>
        <v/>
      </c>
      <c r="J109" s="3" t="str">
        <f>IF('Data Transfer Inputs'!G6257="Blank","",'Data Transfer Inputs'!G6257)</f>
        <v/>
      </c>
      <c r="K109" s="3" t="str">
        <f>IF('Data Transfer Inputs'!G6276="Blank","",'Data Transfer Inputs'!G6276)</f>
        <v/>
      </c>
      <c r="L109" s="3" t="str">
        <f>IF('Data Transfer Inputs'!G6295="Blank","",'Data Transfer Inputs'!G6295)</f>
        <v/>
      </c>
      <c r="M109" s="37"/>
      <c r="O109" s="979"/>
      <c r="P109" s="224"/>
      <c r="Q109" s="980" t="str">
        <f t="shared" si="5"/>
        <v>MC-Medicaid as a % of SN</v>
      </c>
      <c r="R109" s="982" t="str">
        <f t="shared" ref="R109:U109" si="32">IF(SUM(D108:D111)=0,"",IFERROR(D109/SUM(D108:D111),0))</f>
        <v/>
      </c>
      <c r="S109" s="982" t="str">
        <f t="shared" si="32"/>
        <v/>
      </c>
      <c r="T109" s="982" t="str">
        <f t="shared" si="32"/>
        <v/>
      </c>
      <c r="U109" s="982" t="str">
        <f t="shared" si="32"/>
        <v/>
      </c>
      <c r="V109" s="982" t="str">
        <f>IF(SUM(H108:H111)=0,"",IFERROR(H109/SUM(H108:H111),0))</f>
        <v/>
      </c>
      <c r="W109" s="982" t="str">
        <f t="shared" ref="W109:Z109" si="33">IF(SUM(I108:I111)=0,"",IFERROR(I109/SUM(I108:I111),0))</f>
        <v/>
      </c>
      <c r="X109" s="982" t="str">
        <f t="shared" si="33"/>
        <v/>
      </c>
      <c r="Y109" s="982" t="str">
        <f t="shared" si="33"/>
        <v/>
      </c>
      <c r="Z109" s="982" t="str">
        <f t="shared" si="33"/>
        <v/>
      </c>
    </row>
    <row r="110" spans="1:26" x14ac:dyDescent="0.2">
      <c r="A110" s="622">
        <f>'Appraisal Inputs'!A110</f>
        <v>0</v>
      </c>
      <c r="B110" s="913"/>
      <c r="C110" s="990" t="str">
        <f>'Appraisal Inputs'!C110</f>
        <v>MC-Other Payors - Specify 1</v>
      </c>
      <c r="D110" s="3" t="str">
        <f>IF('Data Transfer Inputs'!G6144="Blank","",'Data Transfer Inputs'!G6144)</f>
        <v/>
      </c>
      <c r="E110" s="3" t="str">
        <f>IF('Data Transfer Inputs'!G6163="Blank","",'Data Transfer Inputs'!G6163)</f>
        <v/>
      </c>
      <c r="F110" s="3" t="str">
        <f>IF('Data Transfer Inputs'!G6182="Blank","",'Data Transfer Inputs'!G6182)</f>
        <v/>
      </c>
      <c r="G110" s="3" t="str">
        <f>IF('Data Transfer Inputs'!G6201="Blank","",'Data Transfer Inputs'!G6201)</f>
        <v/>
      </c>
      <c r="H110" s="3" t="str">
        <f>IF('Data Transfer Inputs'!G6220="Blank","",'Data Transfer Inputs'!G6220)</f>
        <v/>
      </c>
      <c r="I110" s="3" t="str">
        <f>IF('Data Transfer Inputs'!G6239="Blank","",'Data Transfer Inputs'!G6239)</f>
        <v/>
      </c>
      <c r="J110" s="3" t="str">
        <f>IF('Data Transfer Inputs'!G6258="Blank","",'Data Transfer Inputs'!G6258)</f>
        <v/>
      </c>
      <c r="K110" s="3" t="str">
        <f>IF('Data Transfer Inputs'!G6277="Blank","",'Data Transfer Inputs'!G6277)</f>
        <v/>
      </c>
      <c r="L110" s="3" t="str">
        <f>IF('Data Transfer Inputs'!G6296="Blank","",'Data Transfer Inputs'!G6296)</f>
        <v/>
      </c>
      <c r="M110" s="37"/>
      <c r="O110" s="979"/>
      <c r="P110" s="224"/>
      <c r="Q110" s="980" t="str">
        <f t="shared" si="5"/>
        <v>MC-Other Payors - Specify 1 as a % of SN</v>
      </c>
      <c r="R110" s="982" t="str">
        <f t="shared" ref="R110:U110" si="34">IF(SUM(D108:D111)=0,"",IFERROR(D110/SUM(D108:D111),0))</f>
        <v/>
      </c>
      <c r="S110" s="982" t="str">
        <f t="shared" si="34"/>
        <v/>
      </c>
      <c r="T110" s="982" t="str">
        <f t="shared" si="34"/>
        <v/>
      </c>
      <c r="U110" s="982" t="str">
        <f t="shared" si="34"/>
        <v/>
      </c>
      <c r="V110" s="982" t="str">
        <f>IF(SUM(H108:H111)=0,"",IFERROR(H110/SUM(H108:H111),0))</f>
        <v/>
      </c>
      <c r="W110" s="982" t="str">
        <f t="shared" ref="W110:Z110" si="35">IF(SUM(I108:I111)=0,"",IFERROR(I110/SUM(I108:I111),0))</f>
        <v/>
      </c>
      <c r="X110" s="982" t="str">
        <f t="shared" si="35"/>
        <v/>
      </c>
      <c r="Y110" s="982" t="str">
        <f t="shared" si="35"/>
        <v/>
      </c>
      <c r="Z110" s="982" t="str">
        <f t="shared" si="35"/>
        <v/>
      </c>
    </row>
    <row r="111" spans="1:26" x14ac:dyDescent="0.2">
      <c r="A111" s="622">
        <f>'Appraisal Inputs'!A111</f>
        <v>0</v>
      </c>
      <c r="B111" s="913"/>
      <c r="C111" s="990" t="str">
        <f>'Appraisal Inputs'!C111</f>
        <v>MC-Other Payors - Specify 2</v>
      </c>
      <c r="D111" s="3" t="str">
        <f>IF('Data Transfer Inputs'!G6145="Blank","",'Data Transfer Inputs'!G6145)</f>
        <v/>
      </c>
      <c r="E111" s="3" t="str">
        <f>IF('Data Transfer Inputs'!G6164="Blank","",'Data Transfer Inputs'!G6164)</f>
        <v/>
      </c>
      <c r="F111" s="3" t="str">
        <f>IF('Data Transfer Inputs'!G6183="Blank","",'Data Transfer Inputs'!G6183)</f>
        <v/>
      </c>
      <c r="G111" s="3" t="str">
        <f>IF('Data Transfer Inputs'!G6202="Blank","",'Data Transfer Inputs'!G6202)</f>
        <v/>
      </c>
      <c r="H111" s="3" t="str">
        <f>IF('Data Transfer Inputs'!G6221="Blank","",'Data Transfer Inputs'!G6221)</f>
        <v/>
      </c>
      <c r="I111" s="3" t="str">
        <f>IF('Data Transfer Inputs'!G6240="Blank","",'Data Transfer Inputs'!G6240)</f>
        <v/>
      </c>
      <c r="J111" s="3" t="str">
        <f>IF('Data Transfer Inputs'!G6259="Blank","",'Data Transfer Inputs'!G6259)</f>
        <v/>
      </c>
      <c r="K111" s="3" t="str">
        <f>IF('Data Transfer Inputs'!G6278="Blank","",'Data Transfer Inputs'!G6278)</f>
        <v/>
      </c>
      <c r="L111" s="3" t="str">
        <f>IF('Data Transfer Inputs'!G6297="Blank","",'Data Transfer Inputs'!G6297)</f>
        <v/>
      </c>
      <c r="M111" s="37"/>
      <c r="O111" s="979"/>
      <c r="P111" s="224"/>
      <c r="Q111" s="980" t="str">
        <f t="shared" si="5"/>
        <v>MC-Other Payors - Specify 2 as a % of SN</v>
      </c>
      <c r="R111" s="982" t="str">
        <f t="shared" ref="R111:U111" si="36">IF(SUM(D108:D111)=0,"",IFERROR(D111/SUM(D108:D111),0))</f>
        <v/>
      </c>
      <c r="S111" s="982" t="str">
        <f t="shared" si="36"/>
        <v/>
      </c>
      <c r="T111" s="982" t="str">
        <f t="shared" si="36"/>
        <v/>
      </c>
      <c r="U111" s="982" t="str">
        <f t="shared" si="36"/>
        <v/>
      </c>
      <c r="V111" s="982" t="str">
        <f>IF(SUM(H108:H111)=0,"",IFERROR(H111/SUM(H108:H111),0))</f>
        <v/>
      </c>
      <c r="W111" s="982" t="str">
        <f t="shared" ref="W111:Z111" si="37">IF(SUM(I108:I111)=0,"",IFERROR(I111/SUM(I108:I111),0))</f>
        <v/>
      </c>
      <c r="X111" s="982" t="str">
        <f t="shared" si="37"/>
        <v/>
      </c>
      <c r="Y111" s="982" t="str">
        <f t="shared" si="37"/>
        <v/>
      </c>
      <c r="Z111" s="982" t="str">
        <f t="shared" si="37"/>
        <v/>
      </c>
    </row>
    <row r="112" spans="1:26" x14ac:dyDescent="0.2">
      <c r="A112" s="622">
        <f>'Appraisal Inputs'!A112</f>
        <v>0</v>
      </c>
      <c r="B112" s="913"/>
      <c r="C112" s="990" t="str">
        <f>'Appraisal Inputs'!C112</f>
        <v>IL-Private-pay</v>
      </c>
      <c r="D112" s="3" t="str">
        <f>IF('Data Transfer Inputs'!G6146="Blank","",'Data Transfer Inputs'!G6146)</f>
        <v/>
      </c>
      <c r="E112" s="3" t="str">
        <f>IF('Data Transfer Inputs'!G6165="Blank","",'Data Transfer Inputs'!G6165)</f>
        <v/>
      </c>
      <c r="F112" s="3" t="str">
        <f>IF('Data Transfer Inputs'!G6184="Blank","",'Data Transfer Inputs'!G6184)</f>
        <v/>
      </c>
      <c r="G112" s="3" t="str">
        <f>IF('Data Transfer Inputs'!G6203="Blank","",'Data Transfer Inputs'!G6203)</f>
        <v/>
      </c>
      <c r="H112" s="3" t="str">
        <f>IF('Data Transfer Inputs'!G6222="Blank","",'Data Transfer Inputs'!G6222)</f>
        <v/>
      </c>
      <c r="I112" s="3" t="str">
        <f>IF('Data Transfer Inputs'!G6241="Blank","",'Data Transfer Inputs'!G6241)</f>
        <v/>
      </c>
      <c r="J112" s="3" t="str">
        <f>IF('Data Transfer Inputs'!G6260="Blank","",'Data Transfer Inputs'!G6260)</f>
        <v/>
      </c>
      <c r="K112" s="3" t="str">
        <f>IF('Data Transfer Inputs'!G6279="Blank","",'Data Transfer Inputs'!G6279)</f>
        <v/>
      </c>
      <c r="L112" s="3" t="str">
        <f>IF('Data Transfer Inputs'!G6298="Blank","",'Data Transfer Inputs'!G6298)</f>
        <v/>
      </c>
      <c r="M112" s="37"/>
      <c r="O112" s="979"/>
      <c r="P112" s="224"/>
      <c r="Q112" s="980" t="str">
        <f t="shared" si="5"/>
        <v>IL-Private-pay as a % of SN</v>
      </c>
      <c r="R112" s="982" t="str">
        <f t="shared" ref="R112:U112" si="38">IF(SUM(D112:D114)=0,"",IFERROR(D112/SUM(D112:D114),0))</f>
        <v/>
      </c>
      <c r="S112" s="982" t="str">
        <f t="shared" si="38"/>
        <v/>
      </c>
      <c r="T112" s="982" t="str">
        <f t="shared" si="38"/>
        <v/>
      </c>
      <c r="U112" s="982" t="str">
        <f t="shared" si="38"/>
        <v/>
      </c>
      <c r="V112" s="982" t="str">
        <f>IF(SUM(H112:H114)=0,"",IFERROR(H112/SUM(H112:H114),0))</f>
        <v/>
      </c>
      <c r="W112" s="982" t="str">
        <f t="shared" ref="W112:Z112" si="39">IF(SUM(I112:I114)=0,"",IFERROR(I112/SUM(I112:I114),0))</f>
        <v/>
      </c>
      <c r="X112" s="982" t="str">
        <f t="shared" si="39"/>
        <v/>
      </c>
      <c r="Y112" s="982" t="str">
        <f t="shared" si="39"/>
        <v/>
      </c>
      <c r="Z112" s="982" t="str">
        <f t="shared" si="39"/>
        <v/>
      </c>
    </row>
    <row r="113" spans="1:26" x14ac:dyDescent="0.2">
      <c r="A113" s="622">
        <f>'Appraisal Inputs'!A113</f>
        <v>0</v>
      </c>
      <c r="B113" s="913"/>
      <c r="C113" s="990" t="str">
        <f>'Appraisal Inputs'!C113</f>
        <v>IL-Other Payors - Specify 1</v>
      </c>
      <c r="D113" s="3" t="str">
        <f>IF('Data Transfer Inputs'!G6147="Blank","",'Data Transfer Inputs'!G6147)</f>
        <v/>
      </c>
      <c r="E113" s="3" t="str">
        <f>IF('Data Transfer Inputs'!G6166="Blank","",'Data Transfer Inputs'!G6166)</f>
        <v/>
      </c>
      <c r="F113" s="3" t="str">
        <f>IF('Data Transfer Inputs'!G6185="Blank","",'Data Transfer Inputs'!G6185)</f>
        <v/>
      </c>
      <c r="G113" s="3" t="str">
        <f>IF('Data Transfer Inputs'!G6204="Blank","",'Data Transfer Inputs'!G6204)</f>
        <v/>
      </c>
      <c r="H113" s="3" t="str">
        <f>IF('Data Transfer Inputs'!G6223="Blank","",'Data Transfer Inputs'!G6223)</f>
        <v/>
      </c>
      <c r="I113" s="3" t="str">
        <f>IF('Data Transfer Inputs'!G6242="Blank","",'Data Transfer Inputs'!G6242)</f>
        <v/>
      </c>
      <c r="J113" s="3" t="str">
        <f>IF('Data Transfer Inputs'!G6261="Blank","",'Data Transfer Inputs'!G6261)</f>
        <v/>
      </c>
      <c r="K113" s="3" t="str">
        <f>IF('Data Transfer Inputs'!G6280="Blank","",'Data Transfer Inputs'!G6280)</f>
        <v/>
      </c>
      <c r="L113" s="3" t="str">
        <f>IF('Data Transfer Inputs'!G6299="Blank","",'Data Transfer Inputs'!G6299)</f>
        <v/>
      </c>
      <c r="M113" s="37"/>
      <c r="O113" s="979"/>
      <c r="P113" s="224"/>
      <c r="Q113" s="980" t="str">
        <f t="shared" si="5"/>
        <v>IL-Other Payors - Specify 1 as a % of SN</v>
      </c>
      <c r="R113" s="982" t="str">
        <f t="shared" ref="R113:U113" si="40">IF(SUM(D112:D114)=0,"",IFERROR(D113/SUM(D112:D114),0))</f>
        <v/>
      </c>
      <c r="S113" s="982" t="str">
        <f t="shared" si="40"/>
        <v/>
      </c>
      <c r="T113" s="982" t="str">
        <f t="shared" si="40"/>
        <v/>
      </c>
      <c r="U113" s="982" t="str">
        <f t="shared" si="40"/>
        <v/>
      </c>
      <c r="V113" s="982" t="str">
        <f>IF(SUM(H112:H114)=0,"",IFERROR(H113/SUM(H112:H114),0))</f>
        <v/>
      </c>
      <c r="W113" s="982" t="str">
        <f t="shared" ref="W113:Z113" si="41">IF(SUM(I112:I114)=0,"",IFERROR(I113/SUM(I112:I114),0))</f>
        <v/>
      </c>
      <c r="X113" s="982" t="str">
        <f t="shared" si="41"/>
        <v/>
      </c>
      <c r="Y113" s="982" t="str">
        <f t="shared" si="41"/>
        <v/>
      </c>
      <c r="Z113" s="982" t="str">
        <f t="shared" si="41"/>
        <v/>
      </c>
    </row>
    <row r="114" spans="1:26" ht="13.5" thickBot="1" x14ac:dyDescent="0.25">
      <c r="A114" s="622">
        <f>'Appraisal Inputs'!A114</f>
        <v>0</v>
      </c>
      <c r="B114" s="913"/>
      <c r="C114" s="990" t="str">
        <f>'Appraisal Inputs'!C114</f>
        <v>IL-Other Payors - Specify 2</v>
      </c>
      <c r="D114" s="3" t="str">
        <f>IF('Data Transfer Inputs'!G6148="Blank","",'Data Transfer Inputs'!G6148)</f>
        <v/>
      </c>
      <c r="E114" s="3" t="str">
        <f>IF('Data Transfer Inputs'!G6167="Blank","",'Data Transfer Inputs'!G6167)</f>
        <v/>
      </c>
      <c r="F114" s="3" t="str">
        <f>IF('Data Transfer Inputs'!G6186="Blank","",'Data Transfer Inputs'!G6186)</f>
        <v/>
      </c>
      <c r="G114" s="3" t="str">
        <f>IF('Data Transfer Inputs'!G6205="Blank","",'Data Transfer Inputs'!G6205)</f>
        <v/>
      </c>
      <c r="H114" s="3" t="str">
        <f>IF('Data Transfer Inputs'!G6224="Blank","",'Data Transfer Inputs'!G6224)</f>
        <v/>
      </c>
      <c r="I114" s="3" t="str">
        <f>IF('Data Transfer Inputs'!G6243="Blank","",'Data Transfer Inputs'!G6243)</f>
        <v/>
      </c>
      <c r="J114" s="3" t="str">
        <f>IF('Data Transfer Inputs'!G6262="Blank","",'Data Transfer Inputs'!G6262)</f>
        <v/>
      </c>
      <c r="K114" s="3" t="str">
        <f>IF('Data Transfer Inputs'!G6281="Blank","",'Data Transfer Inputs'!G6281)</f>
        <v/>
      </c>
      <c r="L114" s="3" t="str">
        <f>IF('Data Transfer Inputs'!G6300="Blank","",'Data Transfer Inputs'!G6300)</f>
        <v/>
      </c>
      <c r="M114" s="37"/>
      <c r="O114" s="543"/>
      <c r="P114" s="547"/>
      <c r="Q114" s="985" t="str">
        <f t="shared" si="5"/>
        <v>IL-Other Payors - Specify 2 as a % of SN</v>
      </c>
      <c r="R114" s="986" t="str">
        <f t="shared" ref="R114:U114" si="42">IF(SUM(D112:D114)=0,"",IFERROR(D114/SUM(D112:D114),0))</f>
        <v/>
      </c>
      <c r="S114" s="986" t="str">
        <f t="shared" si="42"/>
        <v/>
      </c>
      <c r="T114" s="986" t="str">
        <f t="shared" si="42"/>
        <v/>
      </c>
      <c r="U114" s="986" t="str">
        <f t="shared" si="42"/>
        <v/>
      </c>
      <c r="V114" s="986" t="str">
        <f>IF(SUM(H112:H114)=0,"",IFERROR(H114/SUM(H112:H114),0))</f>
        <v/>
      </c>
      <c r="W114" s="986" t="str">
        <f t="shared" ref="W114:Z114" si="43">IF(SUM(I112:I114)=0,"",IFERROR(I114/SUM(I112:I114),0))</f>
        <v/>
      </c>
      <c r="X114" s="986" t="str">
        <f t="shared" si="43"/>
        <v/>
      </c>
      <c r="Y114" s="986" t="str">
        <f t="shared" si="43"/>
        <v/>
      </c>
      <c r="Z114" s="986" t="str">
        <f t="shared" si="43"/>
        <v/>
      </c>
    </row>
    <row r="115" spans="1:26" ht="13.5" thickTop="1" x14ac:dyDescent="0.2">
      <c r="A115" s="622">
        <v>1</v>
      </c>
      <c r="B115" s="913"/>
      <c r="C115" s="995" t="s">
        <v>38</v>
      </c>
      <c r="D115" s="1077">
        <f t="shared" ref="D115:L115" si="44">SUM(D96:D114)</f>
        <v>0</v>
      </c>
      <c r="E115" s="1077">
        <f t="shared" si="44"/>
        <v>0</v>
      </c>
      <c r="F115" s="1077">
        <f t="shared" si="44"/>
        <v>0</v>
      </c>
      <c r="G115" s="1077">
        <f t="shared" si="44"/>
        <v>0</v>
      </c>
      <c r="H115" s="1077">
        <f t="shared" si="44"/>
        <v>0</v>
      </c>
      <c r="I115" s="1077">
        <f t="shared" si="44"/>
        <v>0</v>
      </c>
      <c r="J115" s="1077">
        <f t="shared" si="44"/>
        <v>0</v>
      </c>
      <c r="K115" s="1077">
        <f t="shared" si="44"/>
        <v>0</v>
      </c>
      <c r="L115" s="1077">
        <f t="shared" si="44"/>
        <v>0</v>
      </c>
      <c r="M115" s="221"/>
      <c r="O115" s="15"/>
      <c r="R115" s="15"/>
      <c r="S115" s="15"/>
      <c r="T115" s="15"/>
      <c r="U115" s="15"/>
      <c r="V115" s="15"/>
    </row>
    <row r="116" spans="1:26" x14ac:dyDescent="0.2">
      <c r="A116" s="622">
        <v>1</v>
      </c>
      <c r="B116" s="913"/>
    </row>
    <row r="117" spans="1:26" x14ac:dyDescent="0.2">
      <c r="A117" s="622">
        <v>0</v>
      </c>
      <c r="B117" s="913"/>
    </row>
    <row r="118" spans="1:26" x14ac:dyDescent="0.2">
      <c r="A118" s="622">
        <v>0</v>
      </c>
      <c r="B118" s="913"/>
    </row>
    <row r="119" spans="1:26" x14ac:dyDescent="0.2">
      <c r="A119" s="622">
        <v>0</v>
      </c>
      <c r="B119" s="913"/>
    </row>
    <row r="120" spans="1:26" x14ac:dyDescent="0.2">
      <c r="A120" s="622">
        <v>0</v>
      </c>
      <c r="B120" s="913"/>
    </row>
    <row r="121" spans="1:26" x14ac:dyDescent="0.2">
      <c r="A121" s="622">
        <v>0</v>
      </c>
      <c r="B121" s="913"/>
    </row>
    <row r="122" spans="1:26" x14ac:dyDescent="0.2">
      <c r="A122" s="622">
        <v>0</v>
      </c>
      <c r="B122" s="913"/>
    </row>
    <row r="123" spans="1:26" x14ac:dyDescent="0.2">
      <c r="A123" s="622">
        <v>0</v>
      </c>
      <c r="B123" s="913"/>
    </row>
    <row r="124" spans="1:26" x14ac:dyDescent="0.2">
      <c r="A124" s="622">
        <v>0</v>
      </c>
      <c r="B124" s="913"/>
    </row>
    <row r="125" spans="1:26" x14ac:dyDescent="0.2">
      <c r="A125" s="622">
        <v>0</v>
      </c>
      <c r="B125" s="913"/>
    </row>
    <row r="126" spans="1:26" ht="25.5" x14ac:dyDescent="0.2">
      <c r="A126" s="622">
        <f>'Appraisal Inputs'!A126</f>
        <v>1</v>
      </c>
      <c r="B126" s="913"/>
      <c r="C126" s="762" t="s">
        <v>33</v>
      </c>
      <c r="D126" s="959" t="str">
        <f>$D$78</f>
        <v>Lender (for DSCR)</v>
      </c>
      <c r="E126" s="1071" t="str">
        <f>$E$83</f>
        <v xml:space="preserve">Not Included </v>
      </c>
      <c r="F126" s="1071" t="str">
        <f>$F$83</f>
        <v xml:space="preserve">Not Included </v>
      </c>
      <c r="G126" s="1071" t="str">
        <f>$G$83</f>
        <v xml:space="preserve">Not Included </v>
      </c>
      <c r="H126" s="1071" t="str">
        <f>$H$83</f>
        <v xml:space="preserve">Not Included </v>
      </c>
      <c r="I126" s="1071" t="str">
        <f>$L$83</f>
        <v xml:space="preserve">Not Included </v>
      </c>
      <c r="J126" s="1071" t="str">
        <f>$J$83</f>
        <v xml:space="preserve">Not Included </v>
      </c>
      <c r="K126" s="1071" t="str">
        <f>$K$83</f>
        <v xml:space="preserve">Not Included </v>
      </c>
      <c r="L126" s="1071" t="str">
        <f>$L$83</f>
        <v xml:space="preserve">Not Included </v>
      </c>
      <c r="M126" s="514"/>
    </row>
    <row r="127" spans="1:26" x14ac:dyDescent="0.2">
      <c r="A127" s="622">
        <f>'Appraisal Inputs'!A127</f>
        <v>1</v>
      </c>
      <c r="B127" s="913"/>
      <c r="C127" s="976" t="s">
        <v>198</v>
      </c>
      <c r="D127" s="991" t="s">
        <v>39</v>
      </c>
      <c r="E127" s="991" t="s">
        <v>39</v>
      </c>
      <c r="F127" s="991" t="s">
        <v>39</v>
      </c>
      <c r="G127" s="991" t="s">
        <v>39</v>
      </c>
      <c r="H127" s="991" t="s">
        <v>39</v>
      </c>
      <c r="I127" s="991" t="s">
        <v>39</v>
      </c>
      <c r="J127" s="991" t="s">
        <v>39</v>
      </c>
      <c r="K127" s="991" t="s">
        <v>39</v>
      </c>
      <c r="L127" s="991" t="s">
        <v>39</v>
      </c>
      <c r="M127" s="23"/>
    </row>
    <row r="128" spans="1:26" x14ac:dyDescent="0.2">
      <c r="A128" s="622">
        <f>'Appraisal Inputs'!A128</f>
        <v>0</v>
      </c>
      <c r="B128" s="913"/>
      <c r="C128" s="1003" t="str">
        <f>C96</f>
        <v>SN-Private-pay</v>
      </c>
      <c r="D128" s="2" t="str">
        <f>IF('Data Transfer Inputs'!G6301="Blank","",'Data Transfer Inputs'!G6301)</f>
        <v/>
      </c>
      <c r="E128" s="2" t="str">
        <f>IF('Data Transfer Inputs'!G6328="Blank","",'Data Transfer Inputs'!G6328)</f>
        <v/>
      </c>
      <c r="F128" s="2" t="str">
        <f>IF('Data Transfer Inputs'!G6355="Blank","",'Data Transfer Inputs'!G6355)</f>
        <v/>
      </c>
      <c r="G128" s="2" t="str">
        <f>IF('Data Transfer Inputs'!G6382="Blank","",'Data Transfer Inputs'!G6382)</f>
        <v/>
      </c>
      <c r="H128" s="2" t="str">
        <f>IF('Data Transfer Inputs'!G6409="Blank","",'Data Transfer Inputs'!G6409)</f>
        <v/>
      </c>
      <c r="I128" s="2" t="str">
        <f>IF('Data Transfer Inputs'!G6436="Blank","",'Data Transfer Inputs'!G6436)</f>
        <v/>
      </c>
      <c r="J128" s="2" t="str">
        <f>IF('Data Transfer Inputs'!G6463="Blank","",'Data Transfer Inputs'!G6463)</f>
        <v/>
      </c>
      <c r="K128" s="2" t="str">
        <f>IF('Data Transfer Inputs'!G6490="Blank","",'Data Transfer Inputs'!G6490)</f>
        <v/>
      </c>
      <c r="L128" s="2" t="str">
        <f>IF('Data Transfer Inputs'!G6517="Blank","",'Data Transfer Inputs'!G6517)</f>
        <v/>
      </c>
      <c r="M128" s="37"/>
    </row>
    <row r="129" spans="1:13" x14ac:dyDescent="0.2">
      <c r="A129" s="622">
        <f>'Appraisal Inputs'!A129</f>
        <v>0</v>
      </c>
      <c r="B129" s="913"/>
      <c r="C129" s="990" t="str">
        <f t="shared" ref="C129:C143" si="45">C97</f>
        <v>SN-Medicare</v>
      </c>
      <c r="D129" s="3" t="str">
        <f>IF('Data Transfer Inputs'!G6302="Blank","",'Data Transfer Inputs'!G6302)</f>
        <v/>
      </c>
      <c r="E129" s="3" t="str">
        <f>IF('Data Transfer Inputs'!G6329="Blank","",'Data Transfer Inputs'!G6329)</f>
        <v/>
      </c>
      <c r="F129" s="3" t="str">
        <f>IF('Data Transfer Inputs'!G6356="Blank","",'Data Transfer Inputs'!G6356)</f>
        <v/>
      </c>
      <c r="G129" s="3" t="str">
        <f>IF('Data Transfer Inputs'!G6383="Blank","",'Data Transfer Inputs'!G6383)</f>
        <v/>
      </c>
      <c r="H129" s="3" t="str">
        <f>IF('Data Transfer Inputs'!G6410="Blank","",'Data Transfer Inputs'!G6410)</f>
        <v/>
      </c>
      <c r="I129" s="3" t="str">
        <f>IF('Data Transfer Inputs'!G6437="Blank","",'Data Transfer Inputs'!G6437)</f>
        <v/>
      </c>
      <c r="J129" s="3" t="str">
        <f>IF('Data Transfer Inputs'!G6464="Blank","",'Data Transfer Inputs'!G6464)</f>
        <v/>
      </c>
      <c r="K129" s="3" t="str">
        <f>IF('Data Transfer Inputs'!G6491="Blank","",'Data Transfer Inputs'!G6491)</f>
        <v/>
      </c>
      <c r="L129" s="3" t="str">
        <f>IF('Data Transfer Inputs'!G6518="Blank","",'Data Transfer Inputs'!G6518)</f>
        <v/>
      </c>
      <c r="M129" s="37"/>
    </row>
    <row r="130" spans="1:13" x14ac:dyDescent="0.2">
      <c r="A130" s="622">
        <f>'Appraisal Inputs'!A130</f>
        <v>0</v>
      </c>
      <c r="B130" s="913"/>
      <c r="C130" s="990" t="str">
        <f t="shared" si="45"/>
        <v>SN-Medicaid</v>
      </c>
      <c r="D130" s="3" t="str">
        <f>IF('Data Transfer Inputs'!G6303="Blank","",'Data Transfer Inputs'!G6303)</f>
        <v/>
      </c>
      <c r="E130" s="3" t="str">
        <f>IF('Data Transfer Inputs'!G6330="Blank","",'Data Transfer Inputs'!G6330)</f>
        <v/>
      </c>
      <c r="F130" s="3" t="str">
        <f>IF('Data Transfer Inputs'!G6357="Blank","",'Data Transfer Inputs'!G6357)</f>
        <v/>
      </c>
      <c r="G130" s="3" t="str">
        <f>IF('Data Transfer Inputs'!G6384="Blank","",'Data Transfer Inputs'!G6384)</f>
        <v/>
      </c>
      <c r="H130" s="3" t="str">
        <f>IF('Data Transfer Inputs'!G6411="Blank","",'Data Transfer Inputs'!G6411)</f>
        <v/>
      </c>
      <c r="I130" s="3" t="str">
        <f>IF('Data Transfer Inputs'!G6438="Blank","",'Data Transfer Inputs'!G6438)</f>
        <v/>
      </c>
      <c r="J130" s="3" t="str">
        <f>IF('Data Transfer Inputs'!G6465="Blank","",'Data Transfer Inputs'!G6465)</f>
        <v/>
      </c>
      <c r="K130" s="3" t="str">
        <f>IF('Data Transfer Inputs'!G6492="Blank","",'Data Transfer Inputs'!G6492)</f>
        <v/>
      </c>
      <c r="L130" s="3" t="str">
        <f>IF('Data Transfer Inputs'!G6519="Blank","",'Data Transfer Inputs'!G6519)</f>
        <v/>
      </c>
      <c r="M130" s="37"/>
    </row>
    <row r="131" spans="1:13" x14ac:dyDescent="0.2">
      <c r="A131" s="622">
        <f>'Appraisal Inputs'!A131</f>
        <v>0</v>
      </c>
      <c r="B131" s="913"/>
      <c r="C131" s="990" t="str">
        <f t="shared" si="45"/>
        <v>SN-Veterans Admin (VA)</v>
      </c>
      <c r="D131" s="3" t="str">
        <f>IF('Data Transfer Inputs'!G6304="Blank","",'Data Transfer Inputs'!G6304)</f>
        <v/>
      </c>
      <c r="E131" s="3" t="str">
        <f>IF('Data Transfer Inputs'!G6331="Blank","",'Data Transfer Inputs'!G6331)</f>
        <v/>
      </c>
      <c r="F131" s="3" t="str">
        <f>IF('Data Transfer Inputs'!G6358="Blank","",'Data Transfer Inputs'!G6358)</f>
        <v/>
      </c>
      <c r="G131" s="3" t="str">
        <f>IF('Data Transfer Inputs'!G6385="Blank","",'Data Transfer Inputs'!G6385)</f>
        <v/>
      </c>
      <c r="H131" s="3" t="str">
        <f>IF('Data Transfer Inputs'!G6412="Blank","",'Data Transfer Inputs'!G6412)</f>
        <v/>
      </c>
      <c r="I131" s="3" t="str">
        <f>IF('Data Transfer Inputs'!G6439="Blank","",'Data Transfer Inputs'!G6439)</f>
        <v/>
      </c>
      <c r="J131" s="3" t="str">
        <f>IF('Data Transfer Inputs'!G6466="Blank","",'Data Transfer Inputs'!G6466)</f>
        <v/>
      </c>
      <c r="K131" s="3" t="str">
        <f>IF('Data Transfer Inputs'!G6493="Blank","",'Data Transfer Inputs'!G6493)</f>
        <v/>
      </c>
      <c r="L131" s="3" t="str">
        <f>IF('Data Transfer Inputs'!G6520="Blank","",'Data Transfer Inputs'!G6520)</f>
        <v/>
      </c>
      <c r="M131" s="37"/>
    </row>
    <row r="132" spans="1:13" x14ac:dyDescent="0.2">
      <c r="A132" s="622">
        <f>'Appraisal Inputs'!A132</f>
        <v>0</v>
      </c>
      <c r="B132" s="913"/>
      <c r="C132" s="990" t="str">
        <f t="shared" si="45"/>
        <v>SN-HMO / Insurance</v>
      </c>
      <c r="D132" s="3" t="str">
        <f>IF('Data Transfer Inputs'!G6305="Blank","",'Data Transfer Inputs'!G6305)</f>
        <v/>
      </c>
      <c r="E132" s="3" t="str">
        <f>IF('Data Transfer Inputs'!G6332="Blank","",'Data Transfer Inputs'!G6332)</f>
        <v/>
      </c>
      <c r="F132" s="3" t="str">
        <f>IF('Data Transfer Inputs'!G6359="Blank","",'Data Transfer Inputs'!G6359)</f>
        <v/>
      </c>
      <c r="G132" s="3" t="str">
        <f>IF('Data Transfer Inputs'!G6386="Blank","",'Data Transfer Inputs'!G6386)</f>
        <v/>
      </c>
      <c r="H132" s="3" t="str">
        <f>IF('Data Transfer Inputs'!G6413="Blank","",'Data Transfer Inputs'!G6413)</f>
        <v/>
      </c>
      <c r="I132" s="3" t="str">
        <f>IF('Data Transfer Inputs'!G6440="Blank","",'Data Transfer Inputs'!G6440)</f>
        <v/>
      </c>
      <c r="J132" s="3" t="str">
        <f>IF('Data Transfer Inputs'!G6467="Blank","",'Data Transfer Inputs'!G6467)</f>
        <v/>
      </c>
      <c r="K132" s="3" t="str">
        <f>IF('Data Transfer Inputs'!G6494="Blank","",'Data Transfer Inputs'!G6494)</f>
        <v/>
      </c>
      <c r="L132" s="3" t="str">
        <f>IF('Data Transfer Inputs'!G6521="Blank","",'Data Transfer Inputs'!G6521)</f>
        <v/>
      </c>
      <c r="M132" s="37"/>
    </row>
    <row r="133" spans="1:13" x14ac:dyDescent="0.2">
      <c r="A133" s="622">
        <f>'Appraisal Inputs'!A133</f>
        <v>0</v>
      </c>
      <c r="B133" s="913"/>
      <c r="C133" s="990" t="str">
        <f t="shared" si="45"/>
        <v>SN-Hospice</v>
      </c>
      <c r="D133" s="3" t="str">
        <f>IF('Data Transfer Inputs'!G6306="Blank","",'Data Transfer Inputs'!G6306)</f>
        <v/>
      </c>
      <c r="E133" s="3" t="str">
        <f>IF('Data Transfer Inputs'!G6333="Blank","",'Data Transfer Inputs'!G6333)</f>
        <v/>
      </c>
      <c r="F133" s="3" t="str">
        <f>IF('Data Transfer Inputs'!G6360="Blank","",'Data Transfer Inputs'!G6360)</f>
        <v/>
      </c>
      <c r="G133" s="3" t="str">
        <f>IF('Data Transfer Inputs'!G6387="Blank","",'Data Transfer Inputs'!G6387)</f>
        <v/>
      </c>
      <c r="H133" s="3" t="str">
        <f>IF('Data Transfer Inputs'!G6414="Blank","",'Data Transfer Inputs'!G6414)</f>
        <v/>
      </c>
      <c r="I133" s="3" t="str">
        <f>IF('Data Transfer Inputs'!G6441="Blank","",'Data Transfer Inputs'!G6441)</f>
        <v/>
      </c>
      <c r="J133" s="3" t="str">
        <f>IF('Data Transfer Inputs'!G6468="Blank","",'Data Transfer Inputs'!G6468)</f>
        <v/>
      </c>
      <c r="K133" s="3" t="str">
        <f>IF('Data Transfer Inputs'!G6495="Blank","",'Data Transfer Inputs'!G6495)</f>
        <v/>
      </c>
      <c r="L133" s="3" t="str">
        <f>IF('Data Transfer Inputs'!G6522="Blank","",'Data Transfer Inputs'!G6522)</f>
        <v/>
      </c>
      <c r="M133" s="37"/>
    </row>
    <row r="134" spans="1:13" x14ac:dyDescent="0.2">
      <c r="A134" s="622">
        <f>'Appraisal Inputs'!A134</f>
        <v>0</v>
      </c>
      <c r="B134" s="913"/>
      <c r="C134" s="990" t="str">
        <f t="shared" si="45"/>
        <v>SN-Other Payors - Specify 1</v>
      </c>
      <c r="D134" s="3" t="str">
        <f>IF('Data Transfer Inputs'!G6307="Blank","",'Data Transfer Inputs'!G6307)</f>
        <v/>
      </c>
      <c r="E134" s="3" t="str">
        <f>IF('Data Transfer Inputs'!G6334="Blank","",'Data Transfer Inputs'!G6334)</f>
        <v/>
      </c>
      <c r="F134" s="3" t="str">
        <f>IF('Data Transfer Inputs'!G6361="Blank","",'Data Transfer Inputs'!G6361)</f>
        <v/>
      </c>
      <c r="G134" s="3" t="str">
        <f>IF('Data Transfer Inputs'!G6388="Blank","",'Data Transfer Inputs'!G6388)</f>
        <v/>
      </c>
      <c r="H134" s="3" t="str">
        <f>IF('Data Transfer Inputs'!G6415="Blank","",'Data Transfer Inputs'!G6415)</f>
        <v/>
      </c>
      <c r="I134" s="3" t="str">
        <f>IF('Data Transfer Inputs'!G6442="Blank","",'Data Transfer Inputs'!G6442)</f>
        <v/>
      </c>
      <c r="J134" s="3" t="str">
        <f>IF('Data Transfer Inputs'!G6469="Blank","",'Data Transfer Inputs'!G6469)</f>
        <v/>
      </c>
      <c r="K134" s="3" t="str">
        <f>IF('Data Transfer Inputs'!G6496="Blank","",'Data Transfer Inputs'!G6496)</f>
        <v/>
      </c>
      <c r="L134" s="3" t="str">
        <f>IF('Data Transfer Inputs'!G6523="Blank","",'Data Transfer Inputs'!G6523)</f>
        <v/>
      </c>
      <c r="M134" s="37"/>
    </row>
    <row r="135" spans="1:13" x14ac:dyDescent="0.2">
      <c r="A135" s="622">
        <f>'Appraisal Inputs'!A135</f>
        <v>0</v>
      </c>
      <c r="B135" s="913"/>
      <c r="C135" s="990" t="str">
        <f t="shared" si="45"/>
        <v>SN-Other Payors - Specify 2</v>
      </c>
      <c r="D135" s="3" t="str">
        <f>IF('Data Transfer Inputs'!G6308="Blank","",'Data Transfer Inputs'!G6308)</f>
        <v/>
      </c>
      <c r="E135" s="3" t="str">
        <f>IF('Data Transfer Inputs'!G6335="Blank","",'Data Transfer Inputs'!G6335)</f>
        <v/>
      </c>
      <c r="F135" s="3" t="str">
        <f>IF('Data Transfer Inputs'!G6362="Blank","",'Data Transfer Inputs'!G6362)</f>
        <v/>
      </c>
      <c r="G135" s="3" t="str">
        <f>IF('Data Transfer Inputs'!G6389="Blank","",'Data Transfer Inputs'!G6389)</f>
        <v/>
      </c>
      <c r="H135" s="3" t="str">
        <f>IF('Data Transfer Inputs'!G6416="Blank","",'Data Transfer Inputs'!G6416)</f>
        <v/>
      </c>
      <c r="I135" s="3" t="str">
        <f>IF('Data Transfer Inputs'!G6443="Blank","",'Data Transfer Inputs'!G6443)</f>
        <v/>
      </c>
      <c r="J135" s="3" t="str">
        <f>IF('Data Transfer Inputs'!G6470="Blank","",'Data Transfer Inputs'!G6470)</f>
        <v/>
      </c>
      <c r="K135" s="3" t="str">
        <f>IF('Data Transfer Inputs'!G6497="Blank","",'Data Transfer Inputs'!G6497)</f>
        <v/>
      </c>
      <c r="L135" s="3" t="str">
        <f>IF('Data Transfer Inputs'!G6524="Blank","",'Data Transfer Inputs'!G6524)</f>
        <v/>
      </c>
      <c r="M135" s="37"/>
    </row>
    <row r="136" spans="1:13" x14ac:dyDescent="0.2">
      <c r="A136" s="622">
        <f>'Appraisal Inputs'!A136</f>
        <v>0</v>
      </c>
      <c r="B136" s="913"/>
      <c r="C136" s="990" t="str">
        <f t="shared" si="45"/>
        <v>AL/B&amp;C-Private-pay</v>
      </c>
      <c r="D136" s="3" t="str">
        <f>IF('Data Transfer Inputs'!G6309="Blank","",'Data Transfer Inputs'!G6309)</f>
        <v/>
      </c>
      <c r="E136" s="3" t="str">
        <f>IF('Data Transfer Inputs'!G6336="Blank","",'Data Transfer Inputs'!G6336)</f>
        <v/>
      </c>
      <c r="F136" s="3" t="str">
        <f>IF('Data Transfer Inputs'!G6363="Blank","",'Data Transfer Inputs'!G6363)</f>
        <v/>
      </c>
      <c r="G136" s="3" t="str">
        <f>IF('Data Transfer Inputs'!G6390="Blank","",'Data Transfer Inputs'!G6390)</f>
        <v/>
      </c>
      <c r="H136" s="3" t="str">
        <f>IF('Data Transfer Inputs'!G6417="Blank","",'Data Transfer Inputs'!G6417)</f>
        <v/>
      </c>
      <c r="I136" s="3" t="str">
        <f>IF('Data Transfer Inputs'!G6444="Blank","",'Data Transfer Inputs'!G6444)</f>
        <v/>
      </c>
      <c r="J136" s="3" t="str">
        <f>IF('Data Transfer Inputs'!G6471="Blank","",'Data Transfer Inputs'!G6471)</f>
        <v/>
      </c>
      <c r="K136" s="3" t="str">
        <f>IF('Data Transfer Inputs'!G6498="Blank","",'Data Transfer Inputs'!G6498)</f>
        <v/>
      </c>
      <c r="L136" s="3" t="str">
        <f>IF('Data Transfer Inputs'!G6525="Blank","",'Data Transfer Inputs'!G6525)</f>
        <v/>
      </c>
      <c r="M136" s="37"/>
    </row>
    <row r="137" spans="1:13" x14ac:dyDescent="0.2">
      <c r="A137" s="622">
        <f>'Appraisal Inputs'!A137</f>
        <v>0</v>
      </c>
      <c r="B137" s="913"/>
      <c r="C137" s="990" t="str">
        <f t="shared" si="45"/>
        <v>AL/B&amp;C-Medicaid</v>
      </c>
      <c r="D137" s="3" t="str">
        <f>IF('Data Transfer Inputs'!G6310="Blank","",'Data Transfer Inputs'!G6310)</f>
        <v/>
      </c>
      <c r="E137" s="3" t="str">
        <f>IF('Data Transfer Inputs'!G6337="Blank","",'Data Transfer Inputs'!G6337)</f>
        <v/>
      </c>
      <c r="F137" s="3" t="str">
        <f>IF('Data Transfer Inputs'!G6364="Blank","",'Data Transfer Inputs'!G6364)</f>
        <v/>
      </c>
      <c r="G137" s="3" t="str">
        <f>IF('Data Transfer Inputs'!G6391="Blank","",'Data Transfer Inputs'!G6391)</f>
        <v/>
      </c>
      <c r="H137" s="3" t="str">
        <f>IF('Data Transfer Inputs'!G6418="Blank","",'Data Transfer Inputs'!G6418)</f>
        <v/>
      </c>
      <c r="I137" s="3" t="str">
        <f>IF('Data Transfer Inputs'!G6445="Blank","",'Data Transfer Inputs'!G6445)</f>
        <v/>
      </c>
      <c r="J137" s="3" t="str">
        <f>IF('Data Transfer Inputs'!G6472="Blank","",'Data Transfer Inputs'!G6472)</f>
        <v/>
      </c>
      <c r="K137" s="3" t="str">
        <f>IF('Data Transfer Inputs'!G6499="Blank","",'Data Transfer Inputs'!G6499)</f>
        <v/>
      </c>
      <c r="L137" s="3" t="str">
        <f>IF('Data Transfer Inputs'!G6526="Blank","",'Data Transfer Inputs'!G6526)</f>
        <v/>
      </c>
      <c r="M137" s="37"/>
    </row>
    <row r="138" spans="1:13" x14ac:dyDescent="0.2">
      <c r="A138" s="622">
        <f>'Appraisal Inputs'!A138</f>
        <v>0</v>
      </c>
      <c r="B138" s="913"/>
      <c r="C138" s="990" t="str">
        <f t="shared" si="45"/>
        <v>AL/B&amp;C-Other Payors - Specify 1</v>
      </c>
      <c r="D138" s="3" t="str">
        <f>IF('Data Transfer Inputs'!G6311="Blank","",'Data Transfer Inputs'!G6311)</f>
        <v/>
      </c>
      <c r="E138" s="3" t="str">
        <f>IF('Data Transfer Inputs'!G6338="Blank","",'Data Transfer Inputs'!G6338)</f>
        <v/>
      </c>
      <c r="F138" s="3" t="str">
        <f>IF('Data Transfer Inputs'!G6365="Blank","",'Data Transfer Inputs'!G6365)</f>
        <v/>
      </c>
      <c r="G138" s="3" t="str">
        <f>IF('Data Transfer Inputs'!G6392="Blank","",'Data Transfer Inputs'!G6392)</f>
        <v/>
      </c>
      <c r="H138" s="3" t="str">
        <f>IF('Data Transfer Inputs'!G6419="Blank","",'Data Transfer Inputs'!G6419)</f>
        <v/>
      </c>
      <c r="I138" s="3" t="str">
        <f>IF('Data Transfer Inputs'!G6446="Blank","",'Data Transfer Inputs'!G6446)</f>
        <v/>
      </c>
      <c r="J138" s="3" t="str">
        <f>IF('Data Transfer Inputs'!G6473="Blank","",'Data Transfer Inputs'!G6473)</f>
        <v/>
      </c>
      <c r="K138" s="3" t="str">
        <f>IF('Data Transfer Inputs'!G6500="Blank","",'Data Transfer Inputs'!G6500)</f>
        <v/>
      </c>
      <c r="L138" s="3" t="str">
        <f>IF('Data Transfer Inputs'!G6527="Blank","",'Data Transfer Inputs'!G6527)</f>
        <v/>
      </c>
      <c r="M138" s="37"/>
    </row>
    <row r="139" spans="1:13" x14ac:dyDescent="0.2">
      <c r="A139" s="622">
        <f>'Appraisal Inputs'!A139</f>
        <v>0</v>
      </c>
      <c r="B139" s="913"/>
      <c r="C139" s="990" t="str">
        <f t="shared" si="45"/>
        <v>AL/B&amp;C-Other Payors - Specify 2</v>
      </c>
      <c r="D139" s="3" t="str">
        <f>IF('Data Transfer Inputs'!G6312="Blank","",'Data Transfer Inputs'!G6312)</f>
        <v/>
      </c>
      <c r="E139" s="3" t="str">
        <f>IF('Data Transfer Inputs'!G6339="Blank","",'Data Transfer Inputs'!G6339)</f>
        <v/>
      </c>
      <c r="F139" s="3" t="str">
        <f>IF('Data Transfer Inputs'!G6366="Blank","",'Data Transfer Inputs'!G6366)</f>
        <v/>
      </c>
      <c r="G139" s="3" t="str">
        <f>IF('Data Transfer Inputs'!G6393="Blank","",'Data Transfer Inputs'!G6393)</f>
        <v/>
      </c>
      <c r="H139" s="3" t="str">
        <f>IF('Data Transfer Inputs'!G6420="Blank","",'Data Transfer Inputs'!G6420)</f>
        <v/>
      </c>
      <c r="I139" s="3" t="str">
        <f>IF('Data Transfer Inputs'!G6447="Blank","",'Data Transfer Inputs'!G6447)</f>
        <v/>
      </c>
      <c r="J139" s="3" t="str">
        <f>IF('Data Transfer Inputs'!G6474="Blank","",'Data Transfer Inputs'!G6474)</f>
        <v/>
      </c>
      <c r="K139" s="3" t="str">
        <f>IF('Data Transfer Inputs'!G6501="Blank","",'Data Transfer Inputs'!G6501)</f>
        <v/>
      </c>
      <c r="L139" s="3" t="str">
        <f>IF('Data Transfer Inputs'!G6528="Blank","",'Data Transfer Inputs'!G6528)</f>
        <v/>
      </c>
      <c r="M139" s="37"/>
    </row>
    <row r="140" spans="1:13" x14ac:dyDescent="0.2">
      <c r="A140" s="622">
        <f>'Appraisal Inputs'!A140</f>
        <v>0</v>
      </c>
      <c r="B140" s="913"/>
      <c r="C140" s="990" t="str">
        <f t="shared" si="45"/>
        <v>MC-Private-pay</v>
      </c>
      <c r="D140" s="3" t="str">
        <f>IF('Data Transfer Inputs'!G6313="Blank","",'Data Transfer Inputs'!G6313)</f>
        <v/>
      </c>
      <c r="E140" s="3" t="str">
        <f>IF('Data Transfer Inputs'!G6340="Blank","",'Data Transfer Inputs'!G6340)</f>
        <v/>
      </c>
      <c r="F140" s="3" t="str">
        <f>IF('Data Transfer Inputs'!G6367="Blank","",'Data Transfer Inputs'!G6367)</f>
        <v/>
      </c>
      <c r="G140" s="3" t="str">
        <f>IF('Data Transfer Inputs'!G6394="Blank","",'Data Transfer Inputs'!G6394)</f>
        <v/>
      </c>
      <c r="H140" s="3" t="str">
        <f>IF('Data Transfer Inputs'!G6421="Blank","",'Data Transfer Inputs'!G6421)</f>
        <v/>
      </c>
      <c r="I140" s="3" t="str">
        <f>IF('Data Transfer Inputs'!G6448="Blank","",'Data Transfer Inputs'!G6448)</f>
        <v/>
      </c>
      <c r="J140" s="3" t="str">
        <f>IF('Data Transfer Inputs'!G6475="Blank","",'Data Transfer Inputs'!G6475)</f>
        <v/>
      </c>
      <c r="K140" s="3" t="str">
        <f>IF('Data Transfer Inputs'!G6502="Blank","",'Data Transfer Inputs'!G6502)</f>
        <v/>
      </c>
      <c r="L140" s="3" t="str">
        <f>IF('Data Transfer Inputs'!G6529="Blank","",'Data Transfer Inputs'!G6529)</f>
        <v/>
      </c>
      <c r="M140" s="37"/>
    </row>
    <row r="141" spans="1:13" x14ac:dyDescent="0.2">
      <c r="A141" s="622">
        <f>'Appraisal Inputs'!A141</f>
        <v>0</v>
      </c>
      <c r="B141" s="913"/>
      <c r="C141" s="990" t="str">
        <f t="shared" si="45"/>
        <v>MC-Medicaid</v>
      </c>
      <c r="D141" s="3" t="str">
        <f>IF('Data Transfer Inputs'!G6314="Blank","",'Data Transfer Inputs'!G6314)</f>
        <v/>
      </c>
      <c r="E141" s="3" t="str">
        <f>IF('Data Transfer Inputs'!G6341="Blank","",'Data Transfer Inputs'!G6341)</f>
        <v/>
      </c>
      <c r="F141" s="3" t="str">
        <f>IF('Data Transfer Inputs'!G6368="Blank","",'Data Transfer Inputs'!G6368)</f>
        <v/>
      </c>
      <c r="G141" s="3" t="str">
        <f>IF('Data Transfer Inputs'!G6395="Blank","",'Data Transfer Inputs'!G6395)</f>
        <v/>
      </c>
      <c r="H141" s="3" t="str">
        <f>IF('Data Transfer Inputs'!G6422="Blank","",'Data Transfer Inputs'!G6422)</f>
        <v/>
      </c>
      <c r="I141" s="3" t="str">
        <f>IF('Data Transfer Inputs'!G6449="Blank","",'Data Transfer Inputs'!G6449)</f>
        <v/>
      </c>
      <c r="J141" s="3" t="str">
        <f>IF('Data Transfer Inputs'!G6476="Blank","",'Data Transfer Inputs'!G6476)</f>
        <v/>
      </c>
      <c r="K141" s="3" t="str">
        <f>IF('Data Transfer Inputs'!G6503="Blank","",'Data Transfer Inputs'!G6503)</f>
        <v/>
      </c>
      <c r="L141" s="3" t="str">
        <f>IF('Data Transfer Inputs'!G6530="Blank","",'Data Transfer Inputs'!G6530)</f>
        <v/>
      </c>
      <c r="M141" s="37"/>
    </row>
    <row r="142" spans="1:13" x14ac:dyDescent="0.2">
      <c r="A142" s="622">
        <f>'Appraisal Inputs'!A142</f>
        <v>0</v>
      </c>
      <c r="B142" s="913"/>
      <c r="C142" s="990" t="str">
        <f t="shared" si="45"/>
        <v>MC-Other Payors - Specify 1</v>
      </c>
      <c r="D142" s="3" t="str">
        <f>IF('Data Transfer Inputs'!G6315="Blank","",'Data Transfer Inputs'!G6315)</f>
        <v/>
      </c>
      <c r="E142" s="3" t="str">
        <f>IF('Data Transfer Inputs'!G6342="Blank","",'Data Transfer Inputs'!G6342)</f>
        <v/>
      </c>
      <c r="F142" s="3" t="str">
        <f>IF('Data Transfer Inputs'!G6369="Blank","",'Data Transfer Inputs'!G6369)</f>
        <v/>
      </c>
      <c r="G142" s="3" t="str">
        <f>IF('Data Transfer Inputs'!G6396="Blank","",'Data Transfer Inputs'!G6396)</f>
        <v/>
      </c>
      <c r="H142" s="3" t="str">
        <f>IF('Data Transfer Inputs'!G6423="Blank","",'Data Transfer Inputs'!G6423)</f>
        <v/>
      </c>
      <c r="I142" s="3" t="str">
        <f>IF('Data Transfer Inputs'!G6450="Blank","",'Data Transfer Inputs'!G6450)</f>
        <v/>
      </c>
      <c r="J142" s="3" t="str">
        <f>IF('Data Transfer Inputs'!G6477="Blank","",'Data Transfer Inputs'!G6477)</f>
        <v/>
      </c>
      <c r="K142" s="3" t="str">
        <f>IF('Data Transfer Inputs'!G6504="Blank","",'Data Transfer Inputs'!G6504)</f>
        <v/>
      </c>
      <c r="L142" s="3" t="str">
        <f>IF('Data Transfer Inputs'!G6531="Blank","",'Data Transfer Inputs'!G6531)</f>
        <v/>
      </c>
      <c r="M142" s="37"/>
    </row>
    <row r="143" spans="1:13" x14ac:dyDescent="0.2">
      <c r="A143" s="622">
        <f>'Appraisal Inputs'!A143</f>
        <v>0</v>
      </c>
      <c r="B143" s="913"/>
      <c r="C143" s="990" t="str">
        <f t="shared" si="45"/>
        <v>MC-Other Payors - Specify 2</v>
      </c>
      <c r="D143" s="3" t="str">
        <f>IF('Data Transfer Inputs'!G6316="Blank","",'Data Transfer Inputs'!G6316)</f>
        <v/>
      </c>
      <c r="E143" s="3" t="str">
        <f>IF('Data Transfer Inputs'!G6343="Blank","",'Data Transfer Inputs'!G6343)</f>
        <v/>
      </c>
      <c r="F143" s="3" t="str">
        <f>IF('Data Transfer Inputs'!G6370="Blank","",'Data Transfer Inputs'!G6370)</f>
        <v/>
      </c>
      <c r="G143" s="3" t="str">
        <f>IF('Data Transfer Inputs'!G6397="Blank","",'Data Transfer Inputs'!G6397)</f>
        <v/>
      </c>
      <c r="H143" s="3" t="str">
        <f>IF('Data Transfer Inputs'!G6424="Blank","",'Data Transfer Inputs'!G6424)</f>
        <v/>
      </c>
      <c r="I143" s="3" t="str">
        <f>IF('Data Transfer Inputs'!G6451="Blank","",'Data Transfer Inputs'!G6451)</f>
        <v/>
      </c>
      <c r="J143" s="3" t="str">
        <f>IF('Data Transfer Inputs'!G6478="Blank","",'Data Transfer Inputs'!G6478)</f>
        <v/>
      </c>
      <c r="K143" s="3" t="str">
        <f>IF('Data Transfer Inputs'!G6505="Blank","",'Data Transfer Inputs'!G6505)</f>
        <v/>
      </c>
      <c r="L143" s="3" t="str">
        <f>IF('Data Transfer Inputs'!G6532="Blank","",'Data Transfer Inputs'!G6532)</f>
        <v/>
      </c>
      <c r="M143" s="37"/>
    </row>
    <row r="144" spans="1:13" x14ac:dyDescent="0.2">
      <c r="A144" s="622">
        <f>'Appraisal Inputs'!A144</f>
        <v>0</v>
      </c>
      <c r="B144" s="913"/>
      <c r="C144" s="990" t="str">
        <f>C112</f>
        <v>IL-Private-pay</v>
      </c>
      <c r="D144" s="3" t="str">
        <f>IF('Data Transfer Inputs'!G6317="Blank","",'Data Transfer Inputs'!G6317)</f>
        <v/>
      </c>
      <c r="E144" s="3" t="str">
        <f>IF('Data Transfer Inputs'!G6344="Blank","",'Data Transfer Inputs'!G6344)</f>
        <v/>
      </c>
      <c r="F144" s="3" t="str">
        <f>IF('Data Transfer Inputs'!G6371="Blank","",'Data Transfer Inputs'!G6371)</f>
        <v/>
      </c>
      <c r="G144" s="3" t="str">
        <f>IF('Data Transfer Inputs'!G6398="Blank","",'Data Transfer Inputs'!G6398)</f>
        <v/>
      </c>
      <c r="H144" s="3" t="str">
        <f>IF('Data Transfer Inputs'!G6425="Blank","",'Data Transfer Inputs'!G6425)</f>
        <v/>
      </c>
      <c r="I144" s="3" t="str">
        <f>IF('Data Transfer Inputs'!G6452="Blank","",'Data Transfer Inputs'!G6452)</f>
        <v/>
      </c>
      <c r="J144" s="3" t="str">
        <f>IF('Data Transfer Inputs'!G6479="Blank","",'Data Transfer Inputs'!G6479)</f>
        <v/>
      </c>
      <c r="K144" s="3" t="str">
        <f>IF('Data Transfer Inputs'!G6506="Blank","",'Data Transfer Inputs'!G6506)</f>
        <v/>
      </c>
      <c r="L144" s="3" t="str">
        <f>IF('Data Transfer Inputs'!G6533="Blank","",'Data Transfer Inputs'!G6533)</f>
        <v/>
      </c>
      <c r="M144" s="37"/>
    </row>
    <row r="145" spans="1:15" x14ac:dyDescent="0.2">
      <c r="A145" s="622">
        <f>'Appraisal Inputs'!A145</f>
        <v>0</v>
      </c>
      <c r="B145" s="913"/>
      <c r="C145" s="990" t="str">
        <f t="shared" ref="C145:C146" si="46">C113</f>
        <v>IL-Other Payors - Specify 1</v>
      </c>
      <c r="D145" s="3" t="str">
        <f>IF('Data Transfer Inputs'!G6318="Blank","",'Data Transfer Inputs'!G6318)</f>
        <v/>
      </c>
      <c r="E145" s="3" t="str">
        <f>IF('Data Transfer Inputs'!G6345="Blank","",'Data Transfer Inputs'!G6345)</f>
        <v/>
      </c>
      <c r="F145" s="3" t="str">
        <f>IF('Data Transfer Inputs'!G6372="Blank","",'Data Transfer Inputs'!G6372)</f>
        <v/>
      </c>
      <c r="G145" s="3" t="str">
        <f>IF('Data Transfer Inputs'!G6399="Blank","",'Data Transfer Inputs'!G6399)</f>
        <v/>
      </c>
      <c r="H145" s="3" t="str">
        <f>IF('Data Transfer Inputs'!G6426="Blank","",'Data Transfer Inputs'!G6426)</f>
        <v/>
      </c>
      <c r="I145" s="3" t="str">
        <f>IF('Data Transfer Inputs'!G6453="Blank","",'Data Transfer Inputs'!G6453)</f>
        <v/>
      </c>
      <c r="J145" s="3" t="str">
        <f>IF('Data Transfer Inputs'!G6480="Blank","",'Data Transfer Inputs'!G6480)</f>
        <v/>
      </c>
      <c r="K145" s="3" t="str">
        <f>IF('Data Transfer Inputs'!G6507="Blank","",'Data Transfer Inputs'!G6507)</f>
        <v/>
      </c>
      <c r="L145" s="3" t="str">
        <f>IF('Data Transfer Inputs'!G6534="Blank","",'Data Transfer Inputs'!G6534)</f>
        <v/>
      </c>
      <c r="M145" s="37"/>
    </row>
    <row r="146" spans="1:15" ht="13.5" thickBot="1" x14ac:dyDescent="0.25">
      <c r="A146" s="622">
        <f>'Appraisal Inputs'!A146</f>
        <v>0</v>
      </c>
      <c r="B146" s="913"/>
      <c r="C146" s="990" t="str">
        <f t="shared" si="46"/>
        <v>IL-Other Payors - Specify 2</v>
      </c>
      <c r="D146" s="3" t="str">
        <f>IF('Data Transfer Inputs'!G6319="Blank","",'Data Transfer Inputs'!G6319)</f>
        <v/>
      </c>
      <c r="E146" s="3" t="str">
        <f>IF('Data Transfer Inputs'!G6346="Blank","",'Data Transfer Inputs'!G6346)</f>
        <v/>
      </c>
      <c r="F146" s="3" t="str">
        <f>IF('Data Transfer Inputs'!G6373="Blank","",'Data Transfer Inputs'!G6373)</f>
        <v/>
      </c>
      <c r="G146" s="3" t="str">
        <f>IF('Data Transfer Inputs'!G6400="Blank","",'Data Transfer Inputs'!G6400)</f>
        <v/>
      </c>
      <c r="H146" s="3" t="str">
        <f>IF('Data Transfer Inputs'!G6427="Blank","",'Data Transfer Inputs'!G6427)</f>
        <v/>
      </c>
      <c r="I146" s="3" t="str">
        <f>IF('Data Transfer Inputs'!G6454="Blank","",'Data Transfer Inputs'!G6454)</f>
        <v/>
      </c>
      <c r="J146" s="3" t="str">
        <f>IF('Data Transfer Inputs'!G6481="Blank","",'Data Transfer Inputs'!G6481)</f>
        <v/>
      </c>
      <c r="K146" s="3" t="str">
        <f>IF('Data Transfer Inputs'!G6508="Blank","",'Data Transfer Inputs'!G6508)</f>
        <v/>
      </c>
      <c r="L146" s="3" t="str">
        <f>IF('Data Transfer Inputs'!G6535="Blank","",'Data Transfer Inputs'!G6535)</f>
        <v/>
      </c>
      <c r="M146" s="37"/>
    </row>
    <row r="147" spans="1:15" ht="13.5" thickTop="1" x14ac:dyDescent="0.2">
      <c r="A147" s="622">
        <f>'Appraisal Inputs'!A147</f>
        <v>1</v>
      </c>
      <c r="B147" s="913"/>
      <c r="C147" s="993" t="s">
        <v>34</v>
      </c>
      <c r="D147" s="994">
        <f t="shared" ref="D147:E147" si="47">SUM(D128:D146)</f>
        <v>0</v>
      </c>
      <c r="E147" s="994">
        <f t="shared" si="47"/>
        <v>0</v>
      </c>
      <c r="F147" s="994">
        <f t="shared" ref="F147:L147" si="48">SUM(F128:F146)</f>
        <v>0</v>
      </c>
      <c r="G147" s="994">
        <f t="shared" si="48"/>
        <v>0</v>
      </c>
      <c r="H147" s="994">
        <f t="shared" si="48"/>
        <v>0</v>
      </c>
      <c r="I147" s="994">
        <f t="shared" si="48"/>
        <v>0</v>
      </c>
      <c r="J147" s="994">
        <f t="shared" si="48"/>
        <v>0</v>
      </c>
      <c r="K147" s="994">
        <f t="shared" si="48"/>
        <v>0</v>
      </c>
      <c r="L147" s="994">
        <f t="shared" si="48"/>
        <v>0</v>
      </c>
      <c r="M147" s="221"/>
    </row>
    <row r="148" spans="1:15" x14ac:dyDescent="0.2">
      <c r="A148" s="622">
        <f>'Appraisal Inputs'!A148</f>
        <v>0</v>
      </c>
      <c r="B148" s="913"/>
      <c r="C148" s="1003" t="str">
        <f>'Appraisal Inputs'!C148</f>
        <v>Medicare Part B / Therapy &amp; Ancillary</v>
      </c>
      <c r="D148" s="2" t="str">
        <f>IF('Data Transfer Inputs'!G6320="Blank","",'Data Transfer Inputs'!G6320)</f>
        <v/>
      </c>
      <c r="E148" s="2" t="str">
        <f>IF('Data Transfer Inputs'!G6347="Blank","",'Data Transfer Inputs'!G6347)</f>
        <v/>
      </c>
      <c r="F148" s="2" t="str">
        <f>IF('Data Transfer Inputs'!G6374="Blank","",'Data Transfer Inputs'!G6374)</f>
        <v/>
      </c>
      <c r="G148" s="2" t="str">
        <f>IF('Data Transfer Inputs'!G6401="Blank","",'Data Transfer Inputs'!G6401)</f>
        <v/>
      </c>
      <c r="H148" s="2" t="str">
        <f>IF('Data Transfer Inputs'!G6428="Blank","",'Data Transfer Inputs'!G6428)</f>
        <v/>
      </c>
      <c r="I148" s="2" t="str">
        <f>IF('Data Transfer Inputs'!G6455="Blank","",'Data Transfer Inputs'!G6455)</f>
        <v/>
      </c>
      <c r="J148" s="2" t="str">
        <f>IF('Data Transfer Inputs'!G6482="Blank","",'Data Transfer Inputs'!G6482)</f>
        <v/>
      </c>
      <c r="K148" s="2" t="str">
        <f>IF('Data Transfer Inputs'!G6509="Blank","",'Data Transfer Inputs'!G6509)</f>
        <v/>
      </c>
      <c r="L148" s="2" t="str">
        <f>IF('Data Transfer Inputs'!G6536="Blank","",'Data Transfer Inputs'!G6536)</f>
        <v/>
      </c>
      <c r="M148" s="37"/>
    </row>
    <row r="149" spans="1:15" x14ac:dyDescent="0.2">
      <c r="A149" s="622">
        <f>'Appraisal Inputs'!A149</f>
        <v>0</v>
      </c>
      <c r="B149" s="913"/>
      <c r="C149" s="990" t="str">
        <f>'Appraisal Inputs'!C149</f>
        <v>Bad Debt</v>
      </c>
      <c r="D149" s="3" t="str">
        <f>IF('Data Transfer Inputs'!G6321="Blank","",'Data Transfer Inputs'!G6321)</f>
        <v/>
      </c>
      <c r="E149" s="3" t="str">
        <f>IF('Data Transfer Inputs'!G6348="Blank","",'Data Transfer Inputs'!G6348)</f>
        <v/>
      </c>
      <c r="F149" s="3" t="str">
        <f>IF('Data Transfer Inputs'!G6375="Blank","",'Data Transfer Inputs'!G6375)</f>
        <v/>
      </c>
      <c r="G149" s="3" t="str">
        <f>IF('Data Transfer Inputs'!G6402="Blank","",'Data Transfer Inputs'!G6402)</f>
        <v/>
      </c>
      <c r="H149" s="3" t="str">
        <f>IF('Data Transfer Inputs'!G6429="Blank","",'Data Transfer Inputs'!G6429)</f>
        <v/>
      </c>
      <c r="I149" s="3" t="str">
        <f>IF('Data Transfer Inputs'!G6456="Blank","",'Data Transfer Inputs'!G6456)</f>
        <v/>
      </c>
      <c r="J149" s="3" t="str">
        <f>IF('Data Transfer Inputs'!G6483="Blank","",'Data Transfer Inputs'!G6483)</f>
        <v/>
      </c>
      <c r="K149" s="3" t="str">
        <f>IF('Data Transfer Inputs'!G6510="Blank","",'Data Transfer Inputs'!G6510)</f>
        <v/>
      </c>
      <c r="L149" s="3" t="str">
        <f>IF('Data Transfer Inputs'!G6537="Blank","",'Data Transfer Inputs'!G6537)</f>
        <v/>
      </c>
      <c r="M149" s="37"/>
    </row>
    <row r="150" spans="1:15" x14ac:dyDescent="0.2">
      <c r="A150" s="622">
        <f>'Appraisal Inputs'!A150</f>
        <v>0</v>
      </c>
      <c r="B150" s="913"/>
      <c r="C150" s="990" t="str">
        <f>'Appraisal Inputs'!C150</f>
        <v>Other Revenue - Specify 1</v>
      </c>
      <c r="D150" s="3" t="str">
        <f>IF('Data Transfer Inputs'!G6322="Blank","",'Data Transfer Inputs'!G6322)</f>
        <v/>
      </c>
      <c r="E150" s="3" t="str">
        <f>IF('Data Transfer Inputs'!G6349="Blank","",'Data Transfer Inputs'!G6349)</f>
        <v/>
      </c>
      <c r="F150" s="3" t="str">
        <f>IF('Data Transfer Inputs'!G6376="Blank","",'Data Transfer Inputs'!G6376)</f>
        <v/>
      </c>
      <c r="G150" s="3" t="str">
        <f>IF('Data Transfer Inputs'!G6403="Blank","",'Data Transfer Inputs'!G6403)</f>
        <v/>
      </c>
      <c r="H150" s="3" t="str">
        <f>IF('Data Transfer Inputs'!G6430="Blank","",'Data Transfer Inputs'!G6430)</f>
        <v/>
      </c>
      <c r="I150" s="3" t="str">
        <f>IF('Data Transfer Inputs'!G6457="Blank","",'Data Transfer Inputs'!G6457)</f>
        <v/>
      </c>
      <c r="J150" s="3" t="str">
        <f>IF('Data Transfer Inputs'!G6484="Blank","",'Data Transfer Inputs'!G6484)</f>
        <v/>
      </c>
      <c r="K150" s="3" t="str">
        <f>IF('Data Transfer Inputs'!G6511="Blank","",'Data Transfer Inputs'!G6511)</f>
        <v/>
      </c>
      <c r="L150" s="3" t="str">
        <f>IF('Data Transfer Inputs'!G6538="Blank","",'Data Transfer Inputs'!G6538)</f>
        <v/>
      </c>
      <c r="M150" s="37"/>
    </row>
    <row r="151" spans="1:15" x14ac:dyDescent="0.2">
      <c r="A151" s="622">
        <f>'Appraisal Inputs'!A151</f>
        <v>0</v>
      </c>
      <c r="B151" s="913"/>
      <c r="C151" s="990" t="str">
        <f>'Appraisal Inputs'!C151</f>
        <v>Other Revenue - Specify 2</v>
      </c>
      <c r="D151" s="3" t="str">
        <f>IF('Data Transfer Inputs'!G6323="Blank","",'Data Transfer Inputs'!G6323)</f>
        <v/>
      </c>
      <c r="E151" s="3" t="str">
        <f>IF('Data Transfer Inputs'!G6350="Blank","",'Data Transfer Inputs'!G6350)</f>
        <v/>
      </c>
      <c r="F151" s="3" t="str">
        <f>IF('Data Transfer Inputs'!G6377="Blank","",'Data Transfer Inputs'!G6377)</f>
        <v/>
      </c>
      <c r="G151" s="3" t="str">
        <f>IF('Data Transfer Inputs'!G6404="Blank","",'Data Transfer Inputs'!G6404)</f>
        <v/>
      </c>
      <c r="H151" s="3" t="str">
        <f>IF('Data Transfer Inputs'!G6431="Blank","",'Data Transfer Inputs'!G6431)</f>
        <v/>
      </c>
      <c r="I151" s="3" t="str">
        <f>IF('Data Transfer Inputs'!G6458="Blank","",'Data Transfer Inputs'!G6458)</f>
        <v/>
      </c>
      <c r="J151" s="3" t="str">
        <f>IF('Data Transfer Inputs'!G6485="Blank","",'Data Transfer Inputs'!G6485)</f>
        <v/>
      </c>
      <c r="K151" s="3" t="str">
        <f>IF('Data Transfer Inputs'!G6512="Blank","",'Data Transfer Inputs'!G6512)</f>
        <v/>
      </c>
      <c r="L151" s="3" t="str">
        <f>IF('Data Transfer Inputs'!G6539="Blank","",'Data Transfer Inputs'!G6539)</f>
        <v/>
      </c>
      <c r="M151" s="37"/>
      <c r="N151" s="21"/>
    </row>
    <row r="152" spans="1:15" x14ac:dyDescent="0.2">
      <c r="A152" s="622">
        <f>'Appraisal Inputs'!A152</f>
        <v>0</v>
      </c>
      <c r="B152" s="913"/>
      <c r="C152" s="990" t="str">
        <f>'Appraisal Inputs'!C152</f>
        <v>Other Revenue - Specify 3</v>
      </c>
      <c r="D152" s="3" t="str">
        <f>IF('Data Transfer Inputs'!G6324="Blank","",'Data Transfer Inputs'!G6324)</f>
        <v/>
      </c>
      <c r="E152" s="3" t="str">
        <f>IF('Data Transfer Inputs'!G6351="Blank","",'Data Transfer Inputs'!G6351)</f>
        <v/>
      </c>
      <c r="F152" s="3" t="str">
        <f>IF('Data Transfer Inputs'!G6378="Blank","",'Data Transfer Inputs'!G6378)</f>
        <v/>
      </c>
      <c r="G152" s="3" t="str">
        <f>IF('Data Transfer Inputs'!G6405="Blank","",'Data Transfer Inputs'!G6405)</f>
        <v/>
      </c>
      <c r="H152" s="3" t="str">
        <f>IF('Data Transfer Inputs'!G6432="Blank","",'Data Transfer Inputs'!G6432)</f>
        <v/>
      </c>
      <c r="I152" s="3" t="str">
        <f>IF('Data Transfer Inputs'!G6459="Blank","",'Data Transfer Inputs'!G6459)</f>
        <v/>
      </c>
      <c r="J152" s="3" t="str">
        <f>IF('Data Transfer Inputs'!G6486="Blank","",'Data Transfer Inputs'!G6486)</f>
        <v/>
      </c>
      <c r="K152" s="3" t="str">
        <f>IF('Data Transfer Inputs'!G6513="Blank","",'Data Transfer Inputs'!G6513)</f>
        <v/>
      </c>
      <c r="L152" s="3" t="str">
        <f>IF('Data Transfer Inputs'!G6540="Blank","",'Data Transfer Inputs'!G6540)</f>
        <v/>
      </c>
      <c r="M152" s="37"/>
      <c r="N152" s="21"/>
    </row>
    <row r="153" spans="1:15" x14ac:dyDescent="0.2">
      <c r="A153" s="622">
        <f>'Appraisal Inputs'!A153</f>
        <v>0</v>
      </c>
      <c r="B153" s="913"/>
      <c r="C153" s="990" t="str">
        <f>'Appraisal Inputs'!C153</f>
        <v>Other Revenue - Specify 4</v>
      </c>
      <c r="D153" s="3" t="str">
        <f>IF('Data Transfer Inputs'!G6325="Blank","",'Data Transfer Inputs'!G6325)</f>
        <v/>
      </c>
      <c r="E153" s="3" t="str">
        <f>IF('Data Transfer Inputs'!G6352="Blank","",'Data Transfer Inputs'!G6352)</f>
        <v/>
      </c>
      <c r="F153" s="3" t="str">
        <f>IF('Data Transfer Inputs'!G6379="Blank","",'Data Transfer Inputs'!G6379)</f>
        <v/>
      </c>
      <c r="G153" s="3" t="str">
        <f>IF('Data Transfer Inputs'!G6406="Blank","",'Data Transfer Inputs'!G6406)</f>
        <v/>
      </c>
      <c r="H153" s="3" t="str">
        <f>IF('Data Transfer Inputs'!G6433="Blank","",'Data Transfer Inputs'!G6433)</f>
        <v/>
      </c>
      <c r="I153" s="3" t="str">
        <f>IF('Data Transfer Inputs'!G6460="Blank","",'Data Transfer Inputs'!G6460)</f>
        <v/>
      </c>
      <c r="J153" s="3" t="str">
        <f>IF('Data Transfer Inputs'!G6487="Blank","",'Data Transfer Inputs'!G6487)</f>
        <v/>
      </c>
      <c r="K153" s="3" t="str">
        <f>IF('Data Transfer Inputs'!G6514="Blank","",'Data Transfer Inputs'!G6514)</f>
        <v/>
      </c>
      <c r="L153" s="3" t="str">
        <f>IF('Data Transfer Inputs'!G6541="Blank","",'Data Transfer Inputs'!G6541)</f>
        <v/>
      </c>
      <c r="M153" s="37"/>
    </row>
    <row r="154" spans="1:15" x14ac:dyDescent="0.2">
      <c r="A154" s="622">
        <f>'Appraisal Inputs'!A154</f>
        <v>0</v>
      </c>
      <c r="B154" s="913"/>
      <c r="C154" s="990" t="str">
        <f>'Appraisal Inputs'!C154</f>
        <v>Other Revenue - Specify 5</v>
      </c>
      <c r="D154" s="3" t="str">
        <f>IF('Data Transfer Inputs'!G6326="Blank","",'Data Transfer Inputs'!G6326)</f>
        <v/>
      </c>
      <c r="E154" s="3" t="str">
        <f>IF('Data Transfer Inputs'!G6353="Blank","",'Data Transfer Inputs'!G6353)</f>
        <v/>
      </c>
      <c r="F154" s="3" t="str">
        <f>IF('Data Transfer Inputs'!G6380="Blank","",'Data Transfer Inputs'!G6380)</f>
        <v/>
      </c>
      <c r="G154" s="3" t="str">
        <f>IF('Data Transfer Inputs'!G6407="Blank","",'Data Transfer Inputs'!G6407)</f>
        <v/>
      </c>
      <c r="H154" s="3" t="str">
        <f>IF('Data Transfer Inputs'!G6434="Blank","",'Data Transfer Inputs'!G6434)</f>
        <v/>
      </c>
      <c r="I154" s="3" t="str">
        <f>IF('Data Transfer Inputs'!G6461="Blank","",'Data Transfer Inputs'!G6461)</f>
        <v/>
      </c>
      <c r="J154" s="3" t="str">
        <f>IF('Data Transfer Inputs'!G6488="Blank","",'Data Transfer Inputs'!G6488)</f>
        <v/>
      </c>
      <c r="K154" s="3" t="str">
        <f>IF('Data Transfer Inputs'!G6515="Blank","",'Data Transfer Inputs'!G6515)</f>
        <v/>
      </c>
      <c r="L154" s="3" t="str">
        <f>IF('Data Transfer Inputs'!G6542="Blank","",'Data Transfer Inputs'!G6542)</f>
        <v/>
      </c>
      <c r="M154" s="37"/>
    </row>
    <row r="155" spans="1:15" ht="13.5" thickBot="1" x14ac:dyDescent="0.25">
      <c r="A155" s="622">
        <f>'Appraisal Inputs'!A155</f>
        <v>0</v>
      </c>
      <c r="B155" s="913"/>
      <c r="C155" s="1081" t="str">
        <f>'Appraisal Inputs'!C155</f>
        <v>Other Revenue - Specify 6</v>
      </c>
      <c r="D155" s="331" t="str">
        <f>IF('Data Transfer Inputs'!G6327="Blank","",'Data Transfer Inputs'!G6327)</f>
        <v/>
      </c>
      <c r="E155" s="331" t="str">
        <f>IF('Data Transfer Inputs'!G6354="Blank","",'Data Transfer Inputs'!G6354)</f>
        <v/>
      </c>
      <c r="F155" s="331" t="str">
        <f>IF('Data Transfer Inputs'!G6381="Blank","",'Data Transfer Inputs'!G6381)</f>
        <v/>
      </c>
      <c r="G155" s="331" t="str">
        <f>IF('Data Transfer Inputs'!G6408="Blank","",'Data Transfer Inputs'!G6408)</f>
        <v/>
      </c>
      <c r="H155" s="331" t="str">
        <f>IF('Data Transfer Inputs'!G6435="Blank","",'Data Transfer Inputs'!G6435)</f>
        <v/>
      </c>
      <c r="I155" s="331" t="str">
        <f>IF('Data Transfer Inputs'!G6462="Blank","",'Data Transfer Inputs'!G6462)</f>
        <v/>
      </c>
      <c r="J155" s="331" t="str">
        <f>IF('Data Transfer Inputs'!G6489="Blank","",'Data Transfer Inputs'!G6489)</f>
        <v/>
      </c>
      <c r="K155" s="331" t="str">
        <f>IF('Data Transfer Inputs'!G6516="Blank","",'Data Transfer Inputs'!G6516)</f>
        <v/>
      </c>
      <c r="L155" s="331" t="str">
        <f>IF('Data Transfer Inputs'!G6543="Blank","",'Data Transfer Inputs'!G6543)</f>
        <v/>
      </c>
      <c r="M155" s="37"/>
    </row>
    <row r="156" spans="1:15" ht="13.5" thickTop="1" x14ac:dyDescent="0.2">
      <c r="A156" s="622">
        <f>'Appraisal Inputs'!A156</f>
        <v>1</v>
      </c>
      <c r="B156" s="913"/>
      <c r="C156" s="995" t="s">
        <v>36</v>
      </c>
      <c r="D156" s="1001">
        <f t="shared" ref="D156:L156" si="49">SUM(D148:D155)</f>
        <v>0</v>
      </c>
      <c r="E156" s="1001">
        <f t="shared" si="49"/>
        <v>0</v>
      </c>
      <c r="F156" s="1001">
        <f t="shared" si="49"/>
        <v>0</v>
      </c>
      <c r="G156" s="1001">
        <f t="shared" si="49"/>
        <v>0</v>
      </c>
      <c r="H156" s="1001">
        <f t="shared" si="49"/>
        <v>0</v>
      </c>
      <c r="I156" s="1001">
        <f t="shared" ref="I156" si="50">SUM(I148:I155)</f>
        <v>0</v>
      </c>
      <c r="J156" s="1001">
        <f t="shared" si="49"/>
        <v>0</v>
      </c>
      <c r="K156" s="1001">
        <f t="shared" si="49"/>
        <v>0</v>
      </c>
      <c r="L156" s="1001">
        <f t="shared" si="49"/>
        <v>0</v>
      </c>
      <c r="M156" s="221"/>
    </row>
    <row r="157" spans="1:15" x14ac:dyDescent="0.2">
      <c r="A157" s="622">
        <f>'Appraisal Inputs'!A157</f>
        <v>1</v>
      </c>
      <c r="B157" s="913"/>
      <c r="C157" s="996" t="s">
        <v>37</v>
      </c>
      <c r="D157" s="997">
        <f t="shared" ref="D157:L157" si="51">D147+D156</f>
        <v>0</v>
      </c>
      <c r="E157" s="997">
        <f t="shared" si="51"/>
        <v>0</v>
      </c>
      <c r="F157" s="997">
        <f t="shared" si="51"/>
        <v>0</v>
      </c>
      <c r="G157" s="997">
        <f t="shared" si="51"/>
        <v>0</v>
      </c>
      <c r="H157" s="997">
        <f t="shared" si="51"/>
        <v>0</v>
      </c>
      <c r="I157" s="997">
        <f t="shared" ref="I157" si="52">I147+I156</f>
        <v>0</v>
      </c>
      <c r="J157" s="997">
        <f t="shared" si="51"/>
        <v>0</v>
      </c>
      <c r="K157" s="997">
        <f t="shared" si="51"/>
        <v>0</v>
      </c>
      <c r="L157" s="997">
        <f t="shared" si="51"/>
        <v>0</v>
      </c>
      <c r="M157" s="221"/>
      <c r="N157" s="516"/>
      <c r="O157" s="17"/>
    </row>
    <row r="158" spans="1:15" x14ac:dyDescent="0.2">
      <c r="A158" s="622">
        <f>'Appraisal Inputs'!A158</f>
        <v>1</v>
      </c>
      <c r="B158" s="913"/>
      <c r="D158" s="516"/>
      <c r="E158" s="516"/>
      <c r="F158" s="516"/>
      <c r="G158" s="516"/>
      <c r="H158" s="516"/>
      <c r="I158" s="516"/>
      <c r="J158" s="516"/>
      <c r="K158" s="516"/>
      <c r="L158" s="516"/>
    </row>
    <row r="159" spans="1:15" x14ac:dyDescent="0.2">
      <c r="A159" s="622">
        <f>'Appraisal Inputs'!A159</f>
        <v>0</v>
      </c>
      <c r="B159" s="913"/>
    </row>
    <row r="160" spans="1:15" x14ac:dyDescent="0.2">
      <c r="A160" s="622">
        <f>'Appraisal Inputs'!A160</f>
        <v>0</v>
      </c>
      <c r="B160" s="913"/>
    </row>
    <row r="161" spans="1:15" x14ac:dyDescent="0.2">
      <c r="A161" s="622">
        <f>'Appraisal Inputs'!A161</f>
        <v>0</v>
      </c>
      <c r="B161" s="913"/>
      <c r="C161" s="1082" t="s">
        <v>7579</v>
      </c>
      <c r="D161" s="1167"/>
      <c r="E161" s="1168"/>
      <c r="F161" s="1169"/>
      <c r="G161" s="998" t="s">
        <v>140</v>
      </c>
      <c r="H161" s="998" t="s">
        <v>141</v>
      </c>
      <c r="I161" s="998" t="s">
        <v>139</v>
      </c>
    </row>
    <row r="162" spans="1:15" x14ac:dyDescent="0.2">
      <c r="A162" s="622">
        <f>'Appraisal Inputs'!A162</f>
        <v>0</v>
      </c>
      <c r="B162" s="913"/>
      <c r="C162" s="1170" t="s">
        <v>7580</v>
      </c>
      <c r="D162" s="1170"/>
      <c r="E162" s="1170"/>
      <c r="F162" s="1170"/>
      <c r="G162" s="478" t="str">
        <f>IF('Data Transfer Inputs'!G6544="Blank","",'Data Transfer Inputs'!G6544)</f>
        <v/>
      </c>
      <c r="H162" s="478" t="str">
        <f>IF('Data Transfer Inputs'!G6546="Blank","",'Data Transfer Inputs'!G6546)</f>
        <v/>
      </c>
      <c r="I162" s="478" t="str">
        <f>IF('Data Transfer Inputs'!G6548="Blank","",'Data Transfer Inputs'!G6548)</f>
        <v/>
      </c>
    </row>
    <row r="163" spans="1:15" x14ac:dyDescent="0.2">
      <c r="A163" s="622">
        <f>'Appraisal Inputs'!A163</f>
        <v>0</v>
      </c>
      <c r="B163" s="913"/>
      <c r="C163" s="1172" t="s">
        <v>7581</v>
      </c>
      <c r="D163" s="1173"/>
      <c r="E163" s="1174"/>
      <c r="F163" s="1171"/>
      <c r="G163" s="265" t="str">
        <f>IF('Data Transfer Inputs'!G6545="Blank","",'Data Transfer Inputs'!G6545)</f>
        <v/>
      </c>
      <c r="H163" s="265" t="str">
        <f>IF('Data Transfer Inputs'!G6547="Blank","",'Data Transfer Inputs'!G6547)</f>
        <v/>
      </c>
      <c r="I163" s="265" t="str">
        <f>IF('Data Transfer Inputs'!G6549="Blank","",'Data Transfer Inputs'!G6549)</f>
        <v/>
      </c>
    </row>
    <row r="164" spans="1:15" x14ac:dyDescent="0.2">
      <c r="A164" s="622">
        <f>'Appraisal Inputs'!A164</f>
        <v>0</v>
      </c>
      <c r="B164" s="913"/>
    </row>
    <row r="165" spans="1:15" x14ac:dyDescent="0.2">
      <c r="A165" s="622">
        <f>'Appraisal Inputs'!A165</f>
        <v>0</v>
      </c>
      <c r="B165" s="913"/>
    </row>
    <row r="166" spans="1:15" x14ac:dyDescent="0.2">
      <c r="A166" s="622">
        <f>'Appraisal Inputs'!A166</f>
        <v>0</v>
      </c>
      <c r="B166" s="913"/>
    </row>
    <row r="167" spans="1:15" x14ac:dyDescent="0.2">
      <c r="A167" s="622">
        <f>'Appraisal Inputs'!A167</f>
        <v>0</v>
      </c>
      <c r="B167" s="913"/>
    </row>
    <row r="168" spans="1:15" ht="25.5" x14ac:dyDescent="0.2">
      <c r="A168" s="622">
        <f>'Appraisal Inputs'!A168</f>
        <v>1</v>
      </c>
      <c r="B168" s="913"/>
      <c r="C168" s="1082" t="s">
        <v>166</v>
      </c>
      <c r="D168" s="959" t="str">
        <f>$D$78</f>
        <v>Lender (for DSCR)</v>
      </c>
      <c r="E168" s="1071" t="str">
        <f>$E$83</f>
        <v xml:space="preserve">Not Included </v>
      </c>
      <c r="F168" s="1071" t="str">
        <f>$F$83</f>
        <v xml:space="preserve">Not Included </v>
      </c>
      <c r="G168" s="1071" t="str">
        <f>$G$83</f>
        <v xml:space="preserve">Not Included </v>
      </c>
      <c r="H168" s="1071" t="str">
        <f>$H$83</f>
        <v xml:space="preserve">Not Included </v>
      </c>
      <c r="I168" s="1071" t="str">
        <f>$L$83</f>
        <v xml:space="preserve">Not Included </v>
      </c>
      <c r="J168" s="1071" t="str">
        <f>$J$83</f>
        <v xml:space="preserve">Not Included </v>
      </c>
      <c r="K168" s="1071" t="str">
        <f>$K$83</f>
        <v xml:space="preserve">Not Included </v>
      </c>
      <c r="L168" s="1071" t="str">
        <f>$L$83</f>
        <v xml:space="preserve">Not Included </v>
      </c>
      <c r="O168" s="16"/>
    </row>
    <row r="169" spans="1:15" x14ac:dyDescent="0.2">
      <c r="A169" s="622">
        <f>'Appraisal Inputs'!A169</f>
        <v>1</v>
      </c>
      <c r="B169" s="913"/>
      <c r="C169" s="940" t="s">
        <v>167</v>
      </c>
      <c r="D169" s="71" t="s">
        <v>39</v>
      </c>
      <c r="E169" s="71" t="s">
        <v>39</v>
      </c>
      <c r="F169" s="71" t="s">
        <v>39</v>
      </c>
      <c r="G169" s="71" t="s">
        <v>39</v>
      </c>
      <c r="H169" s="71" t="s">
        <v>39</v>
      </c>
      <c r="I169" s="71" t="s">
        <v>39</v>
      </c>
      <c r="J169" s="71" t="s">
        <v>39</v>
      </c>
      <c r="K169" s="71" t="s">
        <v>39</v>
      </c>
      <c r="L169" s="71" t="s">
        <v>39</v>
      </c>
      <c r="O169" s="23"/>
    </row>
    <row r="170" spans="1:15" x14ac:dyDescent="0.2">
      <c r="A170" s="622">
        <f>'Appraisal Inputs'!A170</f>
        <v>0</v>
      </c>
      <c r="B170" s="913"/>
      <c r="C170" s="1003" t="str">
        <f>'Appraisal Inputs'!C170</f>
        <v>e.g. General &amp; Administrative</v>
      </c>
      <c r="D170" s="2" t="str">
        <f>IF('Data Transfer Inputs'!G6550="Blank","",'Data Transfer Inputs'!G6550)</f>
        <v/>
      </c>
      <c r="E170" s="2" t="str">
        <f>IF('Data Transfer Inputs'!G6569="Blank","",'Data Transfer Inputs'!G6569)</f>
        <v/>
      </c>
      <c r="F170" s="2" t="str">
        <f>IF('Data Transfer Inputs'!G6588="Blank","",'Data Transfer Inputs'!G6588)</f>
        <v/>
      </c>
      <c r="G170" s="2" t="str">
        <f>IF('Data Transfer Inputs'!G6607="Blank","",'Data Transfer Inputs'!G6607)</f>
        <v/>
      </c>
      <c r="H170" s="2" t="str">
        <f>IF('Data Transfer Inputs'!G6626="Blank","",'Data Transfer Inputs'!G6626)</f>
        <v/>
      </c>
      <c r="I170" s="2" t="str">
        <f>IF('Data Transfer Inputs'!G6645="Blank","",'Data Transfer Inputs'!G6645)</f>
        <v/>
      </c>
      <c r="J170" s="2" t="str">
        <f>IF('Data Transfer Inputs'!G6664="Blank","",'Data Transfer Inputs'!G6664)</f>
        <v/>
      </c>
      <c r="K170" s="2" t="str">
        <f>IF('Data Transfer Inputs'!G6683="Blank","",'Data Transfer Inputs'!G6683)</f>
        <v/>
      </c>
      <c r="L170" s="2" t="str">
        <f>IF('Data Transfer Inputs'!G6702="Blank","",'Data Transfer Inputs'!G6702)</f>
        <v/>
      </c>
      <c r="O170" s="17"/>
    </row>
    <row r="171" spans="1:15" x14ac:dyDescent="0.2">
      <c r="A171" s="622">
        <f>'Appraisal Inputs'!A171</f>
        <v>0</v>
      </c>
      <c r="B171" s="913"/>
      <c r="C171" s="990" t="str">
        <f>'Appraisal Inputs'!C171</f>
        <v>e.g. Payroll Taxes and Benefits</v>
      </c>
      <c r="D171" s="3" t="str">
        <f>IF('Data Transfer Inputs'!G6551="Blank","",'Data Transfer Inputs'!G6551)</f>
        <v/>
      </c>
      <c r="E171" s="3" t="str">
        <f>IF('Data Transfer Inputs'!G6570="Blank","",'Data Transfer Inputs'!G6570)</f>
        <v/>
      </c>
      <c r="F171" s="3" t="str">
        <f>IF('Data Transfer Inputs'!G6589="Blank","",'Data Transfer Inputs'!G6589)</f>
        <v/>
      </c>
      <c r="G171" s="3" t="str">
        <f>IF('Data Transfer Inputs'!G6608="Blank","",'Data Transfer Inputs'!G6608)</f>
        <v/>
      </c>
      <c r="H171" s="3" t="str">
        <f>IF('Data Transfer Inputs'!G6627="Blank","",'Data Transfer Inputs'!G6627)</f>
        <v/>
      </c>
      <c r="I171" s="3" t="str">
        <f>IF('Data Transfer Inputs'!G6646="Blank","",'Data Transfer Inputs'!G6646)</f>
        <v/>
      </c>
      <c r="J171" s="3" t="str">
        <f>IF('Data Transfer Inputs'!G6665="Blank","",'Data Transfer Inputs'!G6665)</f>
        <v/>
      </c>
      <c r="K171" s="3" t="str">
        <f>IF('Data Transfer Inputs'!G6684="Blank","",'Data Transfer Inputs'!G6684)</f>
        <v/>
      </c>
      <c r="L171" s="3" t="str">
        <f>IF('Data Transfer Inputs'!G6703="Blank","",'Data Transfer Inputs'!G6703)</f>
        <v/>
      </c>
      <c r="N171" s="24"/>
      <c r="O171" s="17"/>
    </row>
    <row r="172" spans="1:15" x14ac:dyDescent="0.2">
      <c r="A172" s="622">
        <f>'Appraisal Inputs'!A172</f>
        <v>0</v>
      </c>
      <c r="B172" s="913"/>
      <c r="C172" s="990" t="str">
        <f>'Appraisal Inputs'!C172</f>
        <v>e.g. Resident Care</v>
      </c>
      <c r="D172" s="3" t="str">
        <f>IF('Data Transfer Inputs'!G6552="Blank","",'Data Transfer Inputs'!G6552)</f>
        <v/>
      </c>
      <c r="E172" s="3" t="str">
        <f>IF('Data Transfer Inputs'!G6571="Blank","",'Data Transfer Inputs'!G6571)</f>
        <v/>
      </c>
      <c r="F172" s="3" t="str">
        <f>IF('Data Transfer Inputs'!G6590="Blank","",'Data Transfer Inputs'!G6590)</f>
        <v/>
      </c>
      <c r="G172" s="3" t="str">
        <f>IF('Data Transfer Inputs'!G6609="Blank","",'Data Transfer Inputs'!G6609)</f>
        <v/>
      </c>
      <c r="H172" s="3" t="str">
        <f>IF('Data Transfer Inputs'!G6628="Blank","",'Data Transfer Inputs'!G6628)</f>
        <v/>
      </c>
      <c r="I172" s="3" t="str">
        <f>IF('Data Transfer Inputs'!G6647="Blank","",'Data Transfer Inputs'!G6647)</f>
        <v/>
      </c>
      <c r="J172" s="3" t="str">
        <f>IF('Data Transfer Inputs'!G6666="Blank","",'Data Transfer Inputs'!G6666)</f>
        <v/>
      </c>
      <c r="K172" s="3" t="str">
        <f>IF('Data Transfer Inputs'!G6685="Blank","",'Data Transfer Inputs'!G6685)</f>
        <v/>
      </c>
      <c r="L172" s="3" t="str">
        <f>IF('Data Transfer Inputs'!G6704="Blank","",'Data Transfer Inputs'!G6704)</f>
        <v/>
      </c>
      <c r="N172" s="24"/>
      <c r="O172" s="17"/>
    </row>
    <row r="173" spans="1:15" x14ac:dyDescent="0.2">
      <c r="A173" s="622">
        <f>'Appraisal Inputs'!A173</f>
        <v>0</v>
      </c>
      <c r="B173" s="913"/>
      <c r="C173" s="990" t="str">
        <f>'Appraisal Inputs'!C173</f>
        <v>e.g. Food Services</v>
      </c>
      <c r="D173" s="3" t="str">
        <f>IF('Data Transfer Inputs'!G6553="Blank","",'Data Transfer Inputs'!G6553)</f>
        <v/>
      </c>
      <c r="E173" s="3" t="str">
        <f>IF('Data Transfer Inputs'!G6572="Blank","",'Data Transfer Inputs'!G6572)</f>
        <v/>
      </c>
      <c r="F173" s="3" t="str">
        <f>IF('Data Transfer Inputs'!G6591="Blank","",'Data Transfer Inputs'!G6591)</f>
        <v/>
      </c>
      <c r="G173" s="3" t="str">
        <f>IF('Data Transfer Inputs'!G6610="Blank","",'Data Transfer Inputs'!G6610)</f>
        <v/>
      </c>
      <c r="H173" s="3" t="str">
        <f>IF('Data Transfer Inputs'!G6629="Blank","",'Data Transfer Inputs'!G6629)</f>
        <v/>
      </c>
      <c r="I173" s="3" t="str">
        <f>IF('Data Transfer Inputs'!G6648="Blank","",'Data Transfer Inputs'!G6648)</f>
        <v/>
      </c>
      <c r="J173" s="3" t="str">
        <f>IF('Data Transfer Inputs'!G6667="Blank","",'Data Transfer Inputs'!G6667)</f>
        <v/>
      </c>
      <c r="K173" s="3" t="str">
        <f>IF('Data Transfer Inputs'!G6686="Blank","",'Data Transfer Inputs'!G6686)</f>
        <v/>
      </c>
      <c r="L173" s="3" t="str">
        <f>IF('Data Transfer Inputs'!G6705="Blank","",'Data Transfer Inputs'!G6705)</f>
        <v/>
      </c>
      <c r="N173" s="24"/>
      <c r="O173" s="17"/>
    </row>
    <row r="174" spans="1:15" x14ac:dyDescent="0.2">
      <c r="A174" s="622">
        <f>'Appraisal Inputs'!A174</f>
        <v>0</v>
      </c>
      <c r="B174" s="913"/>
      <c r="C174" s="990" t="str">
        <f>'Appraisal Inputs'!C174</f>
        <v>e.g. Activities</v>
      </c>
      <c r="D174" s="3" t="str">
        <f>IF('Data Transfer Inputs'!G6554="Blank","",'Data Transfer Inputs'!G6554)</f>
        <v/>
      </c>
      <c r="E174" s="3" t="str">
        <f>IF('Data Transfer Inputs'!G6573="Blank","",'Data Transfer Inputs'!G6573)</f>
        <v/>
      </c>
      <c r="F174" s="3" t="str">
        <f>IF('Data Transfer Inputs'!G6592="Blank","",'Data Transfer Inputs'!G6592)</f>
        <v/>
      </c>
      <c r="G174" s="3" t="str">
        <f>IF('Data Transfer Inputs'!G6611="Blank","",'Data Transfer Inputs'!G6611)</f>
        <v/>
      </c>
      <c r="H174" s="3" t="str">
        <f>IF('Data Transfer Inputs'!G6630="Blank","",'Data Transfer Inputs'!G6630)</f>
        <v/>
      </c>
      <c r="I174" s="3" t="str">
        <f>IF('Data Transfer Inputs'!G6649="Blank","",'Data Transfer Inputs'!G6649)</f>
        <v/>
      </c>
      <c r="J174" s="3" t="str">
        <f>IF('Data Transfer Inputs'!G6668="Blank","",'Data Transfer Inputs'!G6668)</f>
        <v/>
      </c>
      <c r="K174" s="3" t="str">
        <f>IF('Data Transfer Inputs'!G6687="Blank","",'Data Transfer Inputs'!G6687)</f>
        <v/>
      </c>
      <c r="L174" s="3" t="str">
        <f>IF('Data Transfer Inputs'!G6706="Blank","",'Data Transfer Inputs'!G6706)</f>
        <v/>
      </c>
      <c r="N174" s="24"/>
      <c r="O174" s="17"/>
    </row>
    <row r="175" spans="1:15" x14ac:dyDescent="0.2">
      <c r="A175" s="622">
        <f>'Appraisal Inputs'!A175</f>
        <v>0</v>
      </c>
      <c r="B175" s="913"/>
      <c r="C175" s="990" t="str">
        <f>'Appraisal Inputs'!C175</f>
        <v>e.g. Housekeeping  &amp; Laundry</v>
      </c>
      <c r="D175" s="3" t="str">
        <f>IF('Data Transfer Inputs'!G6555="Blank","",'Data Transfer Inputs'!G6555)</f>
        <v/>
      </c>
      <c r="E175" s="3" t="str">
        <f>IF('Data Transfer Inputs'!G6574="Blank","",'Data Transfer Inputs'!G6574)</f>
        <v/>
      </c>
      <c r="F175" s="3" t="str">
        <f>IF('Data Transfer Inputs'!G6593="Blank","",'Data Transfer Inputs'!G6593)</f>
        <v/>
      </c>
      <c r="G175" s="3" t="str">
        <f>IF('Data Transfer Inputs'!G6612="Blank","",'Data Transfer Inputs'!G6612)</f>
        <v/>
      </c>
      <c r="H175" s="3" t="str">
        <f>IF('Data Transfer Inputs'!G6631="Blank","",'Data Transfer Inputs'!G6631)</f>
        <v/>
      </c>
      <c r="I175" s="3" t="str">
        <f>IF('Data Transfer Inputs'!G6650="Blank","",'Data Transfer Inputs'!G6650)</f>
        <v/>
      </c>
      <c r="J175" s="3" t="str">
        <f>IF('Data Transfer Inputs'!G6669="Blank","",'Data Transfer Inputs'!G6669)</f>
        <v/>
      </c>
      <c r="K175" s="3" t="str">
        <f>IF('Data Transfer Inputs'!G6688="Blank","",'Data Transfer Inputs'!G6688)</f>
        <v/>
      </c>
      <c r="L175" s="3" t="str">
        <f>IF('Data Transfer Inputs'!G6707="Blank","",'Data Transfer Inputs'!G6707)</f>
        <v/>
      </c>
      <c r="N175" s="24"/>
      <c r="O175" s="17"/>
    </row>
    <row r="176" spans="1:15" x14ac:dyDescent="0.2">
      <c r="A176" s="622">
        <f>'Appraisal Inputs'!A176</f>
        <v>0</v>
      </c>
      <c r="B176" s="913"/>
      <c r="C176" s="990" t="str">
        <f>'Appraisal Inputs'!C176</f>
        <v>e.g. Maintenance</v>
      </c>
      <c r="D176" s="3" t="str">
        <f>IF('Data Transfer Inputs'!G6556="Blank","",'Data Transfer Inputs'!G6556)</f>
        <v/>
      </c>
      <c r="E176" s="3" t="str">
        <f>IF('Data Transfer Inputs'!G6575="Blank","",'Data Transfer Inputs'!G6575)</f>
        <v/>
      </c>
      <c r="F176" s="3" t="str">
        <f>IF('Data Transfer Inputs'!G6594="Blank","",'Data Transfer Inputs'!G6594)</f>
        <v/>
      </c>
      <c r="G176" s="3" t="str">
        <f>IF('Data Transfer Inputs'!G6613="Blank","",'Data Transfer Inputs'!G6613)</f>
        <v/>
      </c>
      <c r="H176" s="3" t="str">
        <f>IF('Data Transfer Inputs'!G6632="Blank","",'Data Transfer Inputs'!G6632)</f>
        <v/>
      </c>
      <c r="I176" s="3" t="str">
        <f>IF('Data Transfer Inputs'!G6651="Blank","",'Data Transfer Inputs'!G6651)</f>
        <v/>
      </c>
      <c r="J176" s="3" t="str">
        <f>IF('Data Transfer Inputs'!G6670="Blank","",'Data Transfer Inputs'!G6670)</f>
        <v/>
      </c>
      <c r="K176" s="3" t="str">
        <f>IF('Data Transfer Inputs'!G6689="Blank","",'Data Transfer Inputs'!G6689)</f>
        <v/>
      </c>
      <c r="L176" s="3" t="str">
        <f>IF('Data Transfer Inputs'!G6708="Blank","",'Data Transfer Inputs'!G6708)</f>
        <v/>
      </c>
      <c r="N176" s="24"/>
      <c r="O176" s="17"/>
    </row>
    <row r="177" spans="1:15" x14ac:dyDescent="0.2">
      <c r="A177" s="622">
        <f>'Appraisal Inputs'!A177</f>
        <v>0</v>
      </c>
      <c r="B177" s="913"/>
      <c r="C177" s="990" t="str">
        <f>'Appraisal Inputs'!C177</f>
        <v>e.g. Utilities</v>
      </c>
      <c r="D177" s="3" t="str">
        <f>IF('Data Transfer Inputs'!G6557="Blank","",'Data Transfer Inputs'!G6557)</f>
        <v/>
      </c>
      <c r="E177" s="3" t="str">
        <f>IF('Data Transfer Inputs'!G6576="Blank","",'Data Transfer Inputs'!G6576)</f>
        <v/>
      </c>
      <c r="F177" s="3" t="str">
        <f>IF('Data Transfer Inputs'!G6595="Blank","",'Data Transfer Inputs'!G6595)</f>
        <v/>
      </c>
      <c r="G177" s="3" t="str">
        <f>IF('Data Transfer Inputs'!G6614="Blank","",'Data Transfer Inputs'!G6614)</f>
        <v/>
      </c>
      <c r="H177" s="3" t="str">
        <f>IF('Data Transfer Inputs'!G6633="Blank","",'Data Transfer Inputs'!G6633)</f>
        <v/>
      </c>
      <c r="I177" s="3" t="str">
        <f>IF('Data Transfer Inputs'!G6652="Blank","",'Data Transfer Inputs'!G6652)</f>
        <v/>
      </c>
      <c r="J177" s="3" t="str">
        <f>IF('Data Transfer Inputs'!G6671="Blank","",'Data Transfer Inputs'!G6671)</f>
        <v/>
      </c>
      <c r="K177" s="3" t="str">
        <f>IF('Data Transfer Inputs'!G6690="Blank","",'Data Transfer Inputs'!G6690)</f>
        <v/>
      </c>
      <c r="L177" s="3" t="str">
        <f>IF('Data Transfer Inputs'!G6709="Blank","",'Data Transfer Inputs'!G6709)</f>
        <v/>
      </c>
      <c r="N177" s="24"/>
      <c r="O177" s="17"/>
    </row>
    <row r="178" spans="1:15" x14ac:dyDescent="0.2">
      <c r="A178" s="622">
        <f>'Appraisal Inputs'!A178</f>
        <v>0</v>
      </c>
      <c r="B178" s="913"/>
      <c r="C178" s="990" t="str">
        <f>'Appraisal Inputs'!C178</f>
        <v>e.g. Insurance (property &amp; liability)</v>
      </c>
      <c r="D178" s="3" t="str">
        <f>IF('Data Transfer Inputs'!G6558="Blank","",'Data Transfer Inputs'!G6558)</f>
        <v/>
      </c>
      <c r="E178" s="3" t="str">
        <f>IF('Data Transfer Inputs'!G6577="Blank","",'Data Transfer Inputs'!G6577)</f>
        <v/>
      </c>
      <c r="F178" s="3" t="str">
        <f>IF('Data Transfer Inputs'!G6596="Blank","",'Data Transfer Inputs'!G6596)</f>
        <v/>
      </c>
      <c r="G178" s="3" t="str">
        <f>IF('Data Transfer Inputs'!G6615="Blank","",'Data Transfer Inputs'!G6615)</f>
        <v/>
      </c>
      <c r="H178" s="3" t="str">
        <f>IF('Data Transfer Inputs'!G6634="Blank","",'Data Transfer Inputs'!G6634)</f>
        <v/>
      </c>
      <c r="I178" s="3" t="str">
        <f>IF('Data Transfer Inputs'!G6653="Blank","",'Data Transfer Inputs'!G6653)</f>
        <v/>
      </c>
      <c r="J178" s="3" t="str">
        <f>IF('Data Transfer Inputs'!G6672="Blank","",'Data Transfer Inputs'!G6672)</f>
        <v/>
      </c>
      <c r="K178" s="3" t="str">
        <f>IF('Data Transfer Inputs'!G6691="Blank","",'Data Transfer Inputs'!G6691)</f>
        <v/>
      </c>
      <c r="L178" s="3" t="str">
        <f>IF('Data Transfer Inputs'!G6710="Blank","",'Data Transfer Inputs'!G6710)</f>
        <v/>
      </c>
      <c r="N178" s="24"/>
      <c r="O178" s="17"/>
    </row>
    <row r="179" spans="1:15" x14ac:dyDescent="0.2">
      <c r="A179" s="622">
        <f>'Appraisal Inputs'!A179</f>
        <v>0</v>
      </c>
      <c r="B179" s="913"/>
      <c r="C179" s="990" t="str">
        <f>'Appraisal Inputs'!C179</f>
        <v>e.g. Marketing and Promotion</v>
      </c>
      <c r="D179" s="3" t="str">
        <f>IF('Data Transfer Inputs'!G6559="Blank","",'Data Transfer Inputs'!G6559)</f>
        <v/>
      </c>
      <c r="E179" s="3" t="str">
        <f>IF('Data Transfer Inputs'!G6578="Blank","",'Data Transfer Inputs'!G6578)</f>
        <v/>
      </c>
      <c r="F179" s="3" t="str">
        <f>IF('Data Transfer Inputs'!G6597="Blank","",'Data Transfer Inputs'!G6597)</f>
        <v/>
      </c>
      <c r="G179" s="3" t="str">
        <f>IF('Data Transfer Inputs'!G6616="Blank","",'Data Transfer Inputs'!G6616)</f>
        <v/>
      </c>
      <c r="H179" s="3" t="str">
        <f>IF('Data Transfer Inputs'!G6635="Blank","",'Data Transfer Inputs'!G6635)</f>
        <v/>
      </c>
      <c r="I179" s="3" t="str">
        <f>IF('Data Transfer Inputs'!G6654="Blank","",'Data Transfer Inputs'!G6654)</f>
        <v/>
      </c>
      <c r="J179" s="3" t="str">
        <f>IF('Data Transfer Inputs'!G6673="Blank","",'Data Transfer Inputs'!G6673)</f>
        <v/>
      </c>
      <c r="K179" s="3" t="str">
        <f>IF('Data Transfer Inputs'!G6692="Blank","",'Data Transfer Inputs'!G6692)</f>
        <v/>
      </c>
      <c r="L179" s="3" t="str">
        <f>IF('Data Transfer Inputs'!G6711="Blank","",'Data Transfer Inputs'!G6711)</f>
        <v/>
      </c>
      <c r="O179" s="17"/>
    </row>
    <row r="180" spans="1:15" x14ac:dyDescent="0.2">
      <c r="A180" s="622">
        <f>'Appraisal Inputs'!A180</f>
        <v>0</v>
      </c>
      <c r="B180" s="913"/>
      <c r="C180" s="990" t="str">
        <f>'Appraisal Inputs'!C180</f>
        <v>e.g. Ground Rent</v>
      </c>
      <c r="D180" s="3" t="str">
        <f>IF('Data Transfer Inputs'!G6560="Blank","",'Data Transfer Inputs'!G6560)</f>
        <v/>
      </c>
      <c r="E180" s="3" t="str">
        <f>IF('Data Transfer Inputs'!G6579="Blank","",'Data Transfer Inputs'!G6579)</f>
        <v/>
      </c>
      <c r="F180" s="3" t="str">
        <f>IF('Data Transfer Inputs'!G6598="Blank","",'Data Transfer Inputs'!G6598)</f>
        <v/>
      </c>
      <c r="G180" s="3" t="str">
        <f>IF('Data Transfer Inputs'!G6617="Blank","",'Data Transfer Inputs'!G6617)</f>
        <v/>
      </c>
      <c r="H180" s="3" t="str">
        <f>IF('Data Transfer Inputs'!G6636="Blank","",'Data Transfer Inputs'!G6636)</f>
        <v/>
      </c>
      <c r="I180" s="3" t="str">
        <f>IF('Data Transfer Inputs'!G6655="Blank","",'Data Transfer Inputs'!G6655)</f>
        <v/>
      </c>
      <c r="J180" s="3" t="str">
        <f>IF('Data Transfer Inputs'!G6674="Blank","",'Data Transfer Inputs'!G6674)</f>
        <v/>
      </c>
      <c r="K180" s="3" t="str">
        <f>IF('Data Transfer Inputs'!G6693="Blank","",'Data Transfer Inputs'!G6693)</f>
        <v/>
      </c>
      <c r="L180" s="3" t="str">
        <f>IF('Data Transfer Inputs'!G6712="Blank","",'Data Transfer Inputs'!G6712)</f>
        <v/>
      </c>
      <c r="O180" s="17"/>
    </row>
    <row r="181" spans="1:15" x14ac:dyDescent="0.2">
      <c r="A181" s="622">
        <f>'Appraisal Inputs'!A181</f>
        <v>0</v>
      </c>
      <c r="B181" s="913"/>
      <c r="C181" s="990" t="str">
        <f>'Appraisal Inputs'!C181</f>
        <v>e.g. General &amp; Administrative</v>
      </c>
      <c r="D181" s="3" t="str">
        <f>IF('Data Transfer Inputs'!G6561="Blank","",'Data Transfer Inputs'!G6561)</f>
        <v/>
      </c>
      <c r="E181" s="3" t="str">
        <f>IF('Data Transfer Inputs'!G6580="Blank","",'Data Transfer Inputs'!G6580)</f>
        <v/>
      </c>
      <c r="F181" s="3" t="str">
        <f>IF('Data Transfer Inputs'!G6599="Blank","",'Data Transfer Inputs'!G6599)</f>
        <v/>
      </c>
      <c r="G181" s="3" t="str">
        <f>IF('Data Transfer Inputs'!G6618="Blank","",'Data Transfer Inputs'!G6618)</f>
        <v/>
      </c>
      <c r="H181" s="3" t="str">
        <f>IF('Data Transfer Inputs'!G6637="Blank","",'Data Transfer Inputs'!G6637)</f>
        <v/>
      </c>
      <c r="I181" s="3" t="str">
        <f>IF('Data Transfer Inputs'!G6656="Blank","",'Data Transfer Inputs'!G6656)</f>
        <v/>
      </c>
      <c r="J181" s="3" t="str">
        <f>IF('Data Transfer Inputs'!G6675="Blank","",'Data Transfer Inputs'!G6675)</f>
        <v/>
      </c>
      <c r="K181" s="3" t="str">
        <f>IF('Data Transfer Inputs'!G6694="Blank","",'Data Transfer Inputs'!G6694)</f>
        <v/>
      </c>
      <c r="L181" s="3" t="str">
        <f>IF('Data Transfer Inputs'!G6713="Blank","",'Data Transfer Inputs'!G6713)</f>
        <v/>
      </c>
      <c r="O181" s="17"/>
    </row>
    <row r="182" spans="1:15" x14ac:dyDescent="0.2">
      <c r="A182" s="622">
        <f>'Appraisal Inputs'!A182</f>
        <v>0</v>
      </c>
      <c r="B182" s="913"/>
      <c r="C182" s="990" t="str">
        <f>'Appraisal Inputs'!C182</f>
        <v>e.g. Other 1</v>
      </c>
      <c r="D182" s="3" t="str">
        <f>IF('Data Transfer Inputs'!G6562="Blank","",'Data Transfer Inputs'!G6562)</f>
        <v/>
      </c>
      <c r="E182" s="3" t="str">
        <f>IF('Data Transfer Inputs'!G6581="Blank","",'Data Transfer Inputs'!G6581)</f>
        <v/>
      </c>
      <c r="F182" s="3" t="str">
        <f>IF('Data Transfer Inputs'!G6600="Blank","",'Data Transfer Inputs'!G6600)</f>
        <v/>
      </c>
      <c r="G182" s="3" t="str">
        <f>IF('Data Transfer Inputs'!G6619="Blank","",'Data Transfer Inputs'!G6619)</f>
        <v/>
      </c>
      <c r="H182" s="3" t="str">
        <f>IF('Data Transfer Inputs'!G6638="Blank","",'Data Transfer Inputs'!G6638)</f>
        <v/>
      </c>
      <c r="I182" s="3" t="str">
        <f>IF('Data Transfer Inputs'!G6657="Blank","",'Data Transfer Inputs'!G6657)</f>
        <v/>
      </c>
      <c r="J182" s="3" t="str">
        <f>IF('Data Transfer Inputs'!G6676="Blank","",'Data Transfer Inputs'!G6676)</f>
        <v/>
      </c>
      <c r="K182" s="3" t="str">
        <f>IF('Data Transfer Inputs'!G6695="Blank","",'Data Transfer Inputs'!G6695)</f>
        <v/>
      </c>
      <c r="L182" s="3" t="str">
        <f>IF('Data Transfer Inputs'!G6714="Blank","",'Data Transfer Inputs'!G6714)</f>
        <v/>
      </c>
      <c r="O182" s="17"/>
    </row>
    <row r="183" spans="1:15" x14ac:dyDescent="0.2">
      <c r="A183" s="622">
        <f>'Appraisal Inputs'!A183</f>
        <v>0</v>
      </c>
      <c r="B183" s="913"/>
      <c r="C183" s="990" t="str">
        <f>'Appraisal Inputs'!C183</f>
        <v>e.g. Other 2</v>
      </c>
      <c r="D183" s="3" t="str">
        <f>IF('Data Transfer Inputs'!G6563="Blank","",'Data Transfer Inputs'!G6563)</f>
        <v/>
      </c>
      <c r="E183" s="3" t="str">
        <f>IF('Data Transfer Inputs'!G6582="Blank","",'Data Transfer Inputs'!G6582)</f>
        <v/>
      </c>
      <c r="F183" s="3" t="str">
        <f>IF('Data Transfer Inputs'!G6601="Blank","",'Data Transfer Inputs'!G6601)</f>
        <v/>
      </c>
      <c r="G183" s="3" t="str">
        <f>IF('Data Transfer Inputs'!G6620="Blank","",'Data Transfer Inputs'!G6620)</f>
        <v/>
      </c>
      <c r="H183" s="3" t="str">
        <f>IF('Data Transfer Inputs'!G6639="Blank","",'Data Transfer Inputs'!G6639)</f>
        <v/>
      </c>
      <c r="I183" s="3" t="str">
        <f>IF('Data Transfer Inputs'!G6658="Blank","",'Data Transfer Inputs'!G6658)</f>
        <v/>
      </c>
      <c r="J183" s="3" t="str">
        <f>IF('Data Transfer Inputs'!G6677="Blank","",'Data Transfer Inputs'!G6677)</f>
        <v/>
      </c>
      <c r="K183" s="3" t="str">
        <f>IF('Data Transfer Inputs'!G6696="Blank","",'Data Transfer Inputs'!G6696)</f>
        <v/>
      </c>
      <c r="L183" s="3" t="str">
        <f>IF('Data Transfer Inputs'!G6715="Blank","",'Data Transfer Inputs'!G6715)</f>
        <v/>
      </c>
      <c r="O183" s="17"/>
    </row>
    <row r="184" spans="1:15" x14ac:dyDescent="0.2">
      <c r="A184" s="622">
        <f>'Appraisal Inputs'!A184</f>
        <v>0</v>
      </c>
      <c r="B184" s="913"/>
      <c r="C184" s="990" t="str">
        <f>'Appraisal Inputs'!C184</f>
        <v>e.g. Other 3</v>
      </c>
      <c r="D184" s="3" t="str">
        <f>IF('Data Transfer Inputs'!G6564="Blank","",'Data Transfer Inputs'!G6564)</f>
        <v/>
      </c>
      <c r="E184" s="3" t="str">
        <f>IF('Data Transfer Inputs'!G6583="Blank","",'Data Transfer Inputs'!G6583)</f>
        <v/>
      </c>
      <c r="F184" s="3" t="str">
        <f>IF('Data Transfer Inputs'!G6602="Blank","",'Data Transfer Inputs'!G6602)</f>
        <v/>
      </c>
      <c r="G184" s="3" t="str">
        <f>IF('Data Transfer Inputs'!G6621="Blank","",'Data Transfer Inputs'!G6621)</f>
        <v/>
      </c>
      <c r="H184" s="3" t="str">
        <f>IF('Data Transfer Inputs'!G6640="Blank","",'Data Transfer Inputs'!G6640)</f>
        <v/>
      </c>
      <c r="I184" s="3" t="str">
        <f>IF('Data Transfer Inputs'!G6659="Blank","",'Data Transfer Inputs'!G6659)</f>
        <v/>
      </c>
      <c r="J184" s="3" t="str">
        <f>IF('Data Transfer Inputs'!G6678="Blank","",'Data Transfer Inputs'!G6678)</f>
        <v/>
      </c>
      <c r="K184" s="3" t="str">
        <f>IF('Data Transfer Inputs'!G6697="Blank","",'Data Transfer Inputs'!G6697)</f>
        <v/>
      </c>
      <c r="L184" s="3" t="str">
        <f>IF('Data Transfer Inputs'!G6716="Blank","",'Data Transfer Inputs'!G6716)</f>
        <v/>
      </c>
      <c r="O184" s="17"/>
    </row>
    <row r="185" spans="1:15" ht="13.5" thickBot="1" x14ac:dyDescent="0.25">
      <c r="A185" s="622">
        <f>'Appraisal Inputs'!A185</f>
        <v>0</v>
      </c>
      <c r="B185" s="913"/>
      <c r="C185" s="1081" t="str">
        <f>'Appraisal Inputs'!C185</f>
        <v>e.g. Other 4</v>
      </c>
      <c r="D185" s="331" t="str">
        <f>IF('Data Transfer Inputs'!G6565="Blank","",'Data Transfer Inputs'!G6565)</f>
        <v/>
      </c>
      <c r="E185" s="331" t="str">
        <f>IF('Data Transfer Inputs'!G6584="Blank","",'Data Transfer Inputs'!G6584)</f>
        <v/>
      </c>
      <c r="F185" s="331" t="str">
        <f>IF('Data Transfer Inputs'!G6603="Blank","",'Data Transfer Inputs'!G6603)</f>
        <v/>
      </c>
      <c r="G185" s="331" t="str">
        <f>IF('Data Transfer Inputs'!G6622="Blank","",'Data Transfer Inputs'!G6622)</f>
        <v/>
      </c>
      <c r="H185" s="331" t="str">
        <f>IF('Data Transfer Inputs'!G6641="Blank","",'Data Transfer Inputs'!G6641)</f>
        <v/>
      </c>
      <c r="I185" s="331" t="str">
        <f>IF('Data Transfer Inputs'!G6660="Blank","",'Data Transfer Inputs'!G6660)</f>
        <v/>
      </c>
      <c r="J185" s="331" t="str">
        <f>IF('Data Transfer Inputs'!G6679="Blank","",'Data Transfer Inputs'!G6679)</f>
        <v/>
      </c>
      <c r="K185" s="331" t="str">
        <f>IF('Data Transfer Inputs'!G6698="Blank","",'Data Transfer Inputs'!G6698)</f>
        <v/>
      </c>
      <c r="L185" s="331" t="str">
        <f>IF('Data Transfer Inputs'!G6717="Blank","",'Data Transfer Inputs'!G6717)</f>
        <v/>
      </c>
      <c r="O185" s="17"/>
    </row>
    <row r="186" spans="1:15" ht="13.5" thickTop="1" x14ac:dyDescent="0.2">
      <c r="A186" s="622">
        <f>'Appraisal Inputs'!A186</f>
        <v>1</v>
      </c>
      <c r="B186" s="913"/>
      <c r="C186" s="1000" t="s">
        <v>180</v>
      </c>
      <c r="D186" s="1001">
        <f t="shared" ref="D186:L186" si="53">SUM(D170:D185)</f>
        <v>0</v>
      </c>
      <c r="E186" s="1001">
        <f t="shared" si="53"/>
        <v>0</v>
      </c>
      <c r="F186" s="1001">
        <f t="shared" si="53"/>
        <v>0</v>
      </c>
      <c r="G186" s="1001">
        <f t="shared" si="53"/>
        <v>0</v>
      </c>
      <c r="H186" s="1001">
        <f t="shared" si="53"/>
        <v>0</v>
      </c>
      <c r="I186" s="1001">
        <f t="shared" ref="I186" si="54">SUM(I170:I185)</f>
        <v>0</v>
      </c>
      <c r="J186" s="1001">
        <f t="shared" si="53"/>
        <v>0</v>
      </c>
      <c r="K186" s="1001">
        <f t="shared" si="53"/>
        <v>0</v>
      </c>
      <c r="L186" s="1001">
        <f t="shared" si="53"/>
        <v>0</v>
      </c>
      <c r="O186" s="17"/>
    </row>
    <row r="187" spans="1:15" x14ac:dyDescent="0.2">
      <c r="A187" s="622">
        <f>'Appraisal Inputs'!A187</f>
        <v>1</v>
      </c>
      <c r="B187" s="913"/>
      <c r="C187" s="1003" t="s">
        <v>181</v>
      </c>
      <c r="D187" s="2" t="str">
        <f>IF('Data Transfer Inputs'!G6566="Blank","",'Data Transfer Inputs'!G6566)</f>
        <v/>
      </c>
      <c r="E187" s="2" t="str">
        <f>IF('Data Transfer Inputs'!G6585="Blank","",'Data Transfer Inputs'!G6585)</f>
        <v/>
      </c>
      <c r="F187" s="2" t="str">
        <f>IF('Data Transfer Inputs'!G6604="Blank","",'Data Transfer Inputs'!G6604)</f>
        <v/>
      </c>
      <c r="G187" s="2" t="str">
        <f>IF('Data Transfer Inputs'!G6623="Blank","",'Data Transfer Inputs'!G6623)</f>
        <v/>
      </c>
      <c r="H187" s="2" t="str">
        <f>IF('Data Transfer Inputs'!G6642="Blank","",'Data Transfer Inputs'!G6642)</f>
        <v/>
      </c>
      <c r="I187" s="2" t="str">
        <f>IF('Data Transfer Inputs'!G6661="Blank","",'Data Transfer Inputs'!G6661)</f>
        <v/>
      </c>
      <c r="J187" s="2" t="str">
        <f>IF('Data Transfer Inputs'!G6680="Blank","",'Data Transfer Inputs'!G6680)</f>
        <v/>
      </c>
      <c r="K187" s="2" t="str">
        <f>IF('Data Transfer Inputs'!G6699="Blank","",'Data Transfer Inputs'!G6699)</f>
        <v/>
      </c>
      <c r="L187" s="2" t="str">
        <f>IF('Data Transfer Inputs'!G6718="Blank","",'Data Transfer Inputs'!G6718)</f>
        <v/>
      </c>
      <c r="N187" s="1007" t="s">
        <v>574</v>
      </c>
    </row>
    <row r="188" spans="1:15" x14ac:dyDescent="0.2">
      <c r="A188" s="622">
        <f>'Appraisal Inputs'!A188</f>
        <v>1</v>
      </c>
      <c r="B188" s="913"/>
      <c r="C188" s="990" t="s">
        <v>182</v>
      </c>
      <c r="D188" s="3" t="str">
        <f>IF('Data Transfer Inputs'!G6567="Blank","",'Data Transfer Inputs'!G6567)</f>
        <v/>
      </c>
      <c r="E188" s="3" t="str">
        <f>IF('Data Transfer Inputs'!G6586="Blank","",'Data Transfer Inputs'!G6586)</f>
        <v/>
      </c>
      <c r="F188" s="3" t="str">
        <f>IF('Data Transfer Inputs'!G6605="Blank","",'Data Transfer Inputs'!G6605)</f>
        <v/>
      </c>
      <c r="G188" s="3" t="str">
        <f>IF('Data Transfer Inputs'!G6624="Blank","",'Data Transfer Inputs'!G6624)</f>
        <v/>
      </c>
      <c r="H188" s="3" t="str">
        <f>IF('Data Transfer Inputs'!G6643="Blank","",'Data Transfer Inputs'!G6643)</f>
        <v/>
      </c>
      <c r="I188" s="3" t="str">
        <f>IF('Data Transfer Inputs'!G6662="Blank","",'Data Transfer Inputs'!G6662)</f>
        <v/>
      </c>
      <c r="J188" s="3" t="str">
        <f>IF('Data Transfer Inputs'!G6681="Blank","",'Data Transfer Inputs'!G6681)</f>
        <v/>
      </c>
      <c r="K188" s="3" t="str">
        <f>IF('Data Transfer Inputs'!G6700="Blank","",'Data Transfer Inputs'!G6700)</f>
        <v/>
      </c>
      <c r="L188" s="3" t="str">
        <f>IF('Data Transfer Inputs'!G6719="Blank","",'Data Transfer Inputs'!G6719)</f>
        <v/>
      </c>
      <c r="N188" s="308" t="str">
        <f>IF('Data Transfer Inputs'!G6721="Blank","",'Data Transfer Inputs'!G6721)</f>
        <v/>
      </c>
      <c r="O188" s="86" t="s">
        <v>382</v>
      </c>
    </row>
    <row r="189" spans="1:15" ht="13.5" thickBot="1" x14ac:dyDescent="0.25">
      <c r="A189" s="622">
        <f>'Appraisal Inputs'!A189</f>
        <v>1</v>
      </c>
      <c r="B189" s="913"/>
      <c r="C189" s="1081" t="s">
        <v>183</v>
      </c>
      <c r="D189" s="331" t="str">
        <f>IF('Data Transfer Inputs'!G6568="Blank","",'Data Transfer Inputs'!G6568)</f>
        <v/>
      </c>
      <c r="E189" s="331" t="str">
        <f>IF('Data Transfer Inputs'!G6587="Blank","",'Data Transfer Inputs'!G6587)</f>
        <v/>
      </c>
      <c r="F189" s="331" t="str">
        <f>IF('Data Transfer Inputs'!G6606="Blank","",'Data Transfer Inputs'!G6606)</f>
        <v/>
      </c>
      <c r="G189" s="331" t="str">
        <f>IF('Data Transfer Inputs'!G6625="Blank","",'Data Transfer Inputs'!G6625)</f>
        <v/>
      </c>
      <c r="H189" s="331" t="str">
        <f>IF('Data Transfer Inputs'!G6644="Blank","",'Data Transfer Inputs'!G6644)</f>
        <v/>
      </c>
      <c r="I189" s="331" t="str">
        <f>IF('Data Transfer Inputs'!G6663="Blank","",'Data Transfer Inputs'!G6663)</f>
        <v/>
      </c>
      <c r="J189" s="331" t="str">
        <f>IF('Data Transfer Inputs'!G6682="Blank","",'Data Transfer Inputs'!G6682)</f>
        <v/>
      </c>
      <c r="K189" s="331" t="str">
        <f>IF('Data Transfer Inputs'!G6701="Blank","",'Data Transfer Inputs'!G6701)</f>
        <v/>
      </c>
      <c r="L189" s="331" t="str">
        <f>IF('Data Transfer Inputs'!G6720="Blank","",'Data Transfer Inputs'!G6720)</f>
        <v/>
      </c>
      <c r="N189" s="6" t="str">
        <f>IF('Data Transfer Inputs'!G6722="Blank","",'Data Transfer Inputs'!G6722)</f>
        <v/>
      </c>
      <c r="O189" s="86" t="s">
        <v>383</v>
      </c>
    </row>
    <row r="190" spans="1:15" ht="13.5" thickTop="1" x14ac:dyDescent="0.2">
      <c r="A190" s="622">
        <f>'Appraisal Inputs'!A190</f>
        <v>1</v>
      </c>
      <c r="B190" s="913"/>
      <c r="C190" s="1083" t="s">
        <v>184</v>
      </c>
      <c r="D190" s="1001">
        <f t="shared" ref="D190:L190" si="55">SUM(D186:D189)</f>
        <v>0</v>
      </c>
      <c r="E190" s="1001">
        <f t="shared" si="55"/>
        <v>0</v>
      </c>
      <c r="F190" s="1001">
        <f t="shared" si="55"/>
        <v>0</v>
      </c>
      <c r="G190" s="1001">
        <f t="shared" si="55"/>
        <v>0</v>
      </c>
      <c r="H190" s="1001">
        <f t="shared" si="55"/>
        <v>0</v>
      </c>
      <c r="I190" s="1001">
        <f t="shared" ref="I190" si="56">SUM(I186:I189)</f>
        <v>0</v>
      </c>
      <c r="J190" s="1001">
        <f t="shared" si="55"/>
        <v>0</v>
      </c>
      <c r="K190" s="1001">
        <f t="shared" si="55"/>
        <v>0</v>
      </c>
      <c r="L190" s="1001">
        <f t="shared" si="55"/>
        <v>0</v>
      </c>
      <c r="N190" s="309" t="str">
        <f>IF('Data Transfer Inputs'!G6723="Blank","",'Data Transfer Inputs'!G6723)</f>
        <v>Select ▼</v>
      </c>
      <c r="O190" s="86" t="s">
        <v>384</v>
      </c>
    </row>
    <row r="191" spans="1:15" x14ac:dyDescent="0.2">
      <c r="A191" s="622">
        <f>'Appraisal Inputs'!A191</f>
        <v>1</v>
      </c>
      <c r="B191" s="913"/>
      <c r="C191" s="976" t="s">
        <v>190</v>
      </c>
      <c r="D191" s="997">
        <f t="shared" ref="D191:L191" si="57">D157-D190</f>
        <v>0</v>
      </c>
      <c r="E191" s="997">
        <f t="shared" si="57"/>
        <v>0</v>
      </c>
      <c r="F191" s="997">
        <f t="shared" si="57"/>
        <v>0</v>
      </c>
      <c r="G191" s="997">
        <f t="shared" si="57"/>
        <v>0</v>
      </c>
      <c r="H191" s="997">
        <f t="shared" si="57"/>
        <v>0</v>
      </c>
      <c r="I191" s="997">
        <f t="shared" si="57"/>
        <v>0</v>
      </c>
      <c r="J191" s="997">
        <f t="shared" si="57"/>
        <v>0</v>
      </c>
      <c r="K191" s="997">
        <f t="shared" si="57"/>
        <v>0</v>
      </c>
      <c r="L191" s="997">
        <f t="shared" si="57"/>
        <v>0</v>
      </c>
      <c r="M191" s="24"/>
      <c r="N191" s="24"/>
      <c r="O191" s="18"/>
    </row>
    <row r="192" spans="1:15" x14ac:dyDescent="0.2">
      <c r="A192" s="622">
        <f>'Appraisal Inputs'!A192</f>
        <v>1</v>
      </c>
      <c r="B192" s="913"/>
    </row>
    <row r="193" spans="1:14" x14ac:dyDescent="0.2">
      <c r="A193" s="622">
        <f>'Appraisal Inputs'!A193</f>
        <v>0</v>
      </c>
      <c r="B193" s="913"/>
    </row>
    <row r="194" spans="1:14" x14ac:dyDescent="0.2">
      <c r="A194" s="622">
        <f>'Appraisal Inputs'!A194</f>
        <v>0</v>
      </c>
      <c r="B194" s="913"/>
    </row>
    <row r="195" spans="1:14" x14ac:dyDescent="0.2">
      <c r="A195" s="622">
        <f>'Appraisal Inputs'!A195</f>
        <v>0</v>
      </c>
      <c r="B195" s="913"/>
    </row>
    <row r="196" spans="1:14" x14ac:dyDescent="0.2">
      <c r="A196" s="622">
        <f>'Appraisal Inputs'!A196</f>
        <v>0</v>
      </c>
      <c r="B196" s="913"/>
    </row>
    <row r="197" spans="1:14" x14ac:dyDescent="0.2">
      <c r="A197" s="622">
        <f>'Appraisal Inputs'!A197</f>
        <v>0</v>
      </c>
      <c r="B197" s="913"/>
    </row>
    <row r="198" spans="1:14" x14ac:dyDescent="0.2">
      <c r="A198" s="622">
        <f>'Appraisal Inputs'!A198</f>
        <v>0</v>
      </c>
      <c r="B198" s="913"/>
    </row>
    <row r="199" spans="1:14" x14ac:dyDescent="0.2">
      <c r="A199" s="622">
        <f>'Appraisal Inputs'!A199</f>
        <v>0</v>
      </c>
      <c r="B199" s="913"/>
    </row>
    <row r="200" spans="1:14" x14ac:dyDescent="0.2">
      <c r="A200" s="622">
        <f>'Appraisal Inputs'!A200</f>
        <v>0</v>
      </c>
      <c r="B200" s="913"/>
    </row>
    <row r="201" spans="1:14" x14ac:dyDescent="0.2">
      <c r="A201" s="622">
        <f>'Appraisal Inputs'!A201</f>
        <v>0</v>
      </c>
      <c r="B201" s="913"/>
    </row>
    <row r="202" spans="1:14" ht="25.5" x14ac:dyDescent="0.2">
      <c r="A202" s="622">
        <f>'Appraisal Inputs'!A202</f>
        <v>1</v>
      </c>
      <c r="B202" s="913"/>
      <c r="C202" s="1084" t="s">
        <v>192</v>
      </c>
      <c r="D202" s="959" t="str">
        <f>$D$78</f>
        <v>Lender (for DSCR)</v>
      </c>
      <c r="E202" s="1071" t="str">
        <f>$E$83</f>
        <v xml:space="preserve">Not Included </v>
      </c>
      <c r="F202" s="1071" t="str">
        <f>$F$83</f>
        <v xml:space="preserve">Not Included </v>
      </c>
      <c r="G202" s="1071" t="str">
        <f>$G$83</f>
        <v xml:space="preserve">Not Included </v>
      </c>
      <c r="H202" s="1071" t="str">
        <f>$H$83</f>
        <v xml:space="preserve">Not Included </v>
      </c>
      <c r="I202" s="1071" t="str">
        <f>$L$83</f>
        <v xml:space="preserve">Not Included </v>
      </c>
      <c r="J202" s="1071" t="str">
        <f>$J$83</f>
        <v xml:space="preserve">Not Included </v>
      </c>
      <c r="K202" s="1071" t="str">
        <f>$K$83</f>
        <v xml:space="preserve">Not Included </v>
      </c>
      <c r="L202" s="1071" t="str">
        <f>$L$83</f>
        <v xml:space="preserve">Not Included </v>
      </c>
    </row>
    <row r="203" spans="1:14" ht="13.5" thickBot="1" x14ac:dyDescent="0.25">
      <c r="A203" s="622">
        <f>'Appraisal Inputs'!A203</f>
        <v>0</v>
      </c>
      <c r="B203" s="913"/>
      <c r="C203" s="1009" t="s">
        <v>193</v>
      </c>
      <c r="D203" s="1085"/>
      <c r="E203" s="31" t="str">
        <f>IF('Data Transfer Inputs'!G6724="Blank","",'Data Transfer Inputs'!G6724)</f>
        <v/>
      </c>
      <c r="F203" s="31" t="str">
        <f>IF('Data Transfer Inputs'!G6746="Blank","",'Data Transfer Inputs'!G6746)</f>
        <v/>
      </c>
      <c r="G203" s="31" t="str">
        <f>IF('Data Transfer Inputs'!G6768="Blank","",'Data Transfer Inputs'!G6768)</f>
        <v/>
      </c>
      <c r="H203" s="31" t="str">
        <f>IF('Data Transfer Inputs'!G6790="Blank","",'Data Transfer Inputs'!G6790)</f>
        <v/>
      </c>
      <c r="I203" s="31" t="str">
        <f>IF('Data Transfer Inputs'!G6812="Blank","",'Data Transfer Inputs'!G6812)</f>
        <v/>
      </c>
      <c r="J203" s="31" t="str">
        <f>IF('Data Transfer Inputs'!G6834="Blank","",'Data Transfer Inputs'!G6834)</f>
        <v/>
      </c>
      <c r="K203" s="31" t="str">
        <f>IF('Data Transfer Inputs'!G6856="Blank","",'Data Transfer Inputs'!G6856)</f>
        <v/>
      </c>
      <c r="L203" s="31" t="str">
        <f>IF('Data Transfer Inputs'!G6878="Blank","",'Data Transfer Inputs'!G6878)</f>
        <v/>
      </c>
    </row>
    <row r="204" spans="1:14" ht="13.5" thickTop="1" x14ac:dyDescent="0.2">
      <c r="A204" s="622">
        <f>'Appraisal Inputs'!A204</f>
        <v>1</v>
      </c>
      <c r="B204" s="913"/>
      <c r="C204" s="1010" t="s">
        <v>194</v>
      </c>
      <c r="D204" s="974"/>
      <c r="E204" s="1011">
        <f t="shared" ref="E204:L204" si="58">SUM(E191)-SUM(E203)</f>
        <v>0</v>
      </c>
      <c r="F204" s="1011">
        <f t="shared" si="58"/>
        <v>0</v>
      </c>
      <c r="G204" s="1011">
        <f t="shared" si="58"/>
        <v>0</v>
      </c>
      <c r="H204" s="1011">
        <f t="shared" si="58"/>
        <v>0</v>
      </c>
      <c r="I204" s="1011">
        <f t="shared" si="58"/>
        <v>0</v>
      </c>
      <c r="J204" s="1011">
        <f t="shared" si="58"/>
        <v>0</v>
      </c>
      <c r="K204" s="1011">
        <f t="shared" si="58"/>
        <v>0</v>
      </c>
      <c r="L204" s="1011">
        <f t="shared" si="58"/>
        <v>0</v>
      </c>
    </row>
    <row r="205" spans="1:14" x14ac:dyDescent="0.2">
      <c r="A205" s="622">
        <f>'Appraisal Inputs'!A205</f>
        <v>1</v>
      </c>
      <c r="B205" s="913"/>
      <c r="C205" s="766" t="s">
        <v>334</v>
      </c>
      <c r="D205" s="1086"/>
      <c r="E205" s="1086"/>
      <c r="F205" s="1086"/>
      <c r="G205" s="1086"/>
      <c r="H205" s="1086"/>
      <c r="I205" s="1087"/>
      <c r="J205" s="1086"/>
      <c r="K205" s="1086"/>
      <c r="L205" s="1087"/>
    </row>
    <row r="206" spans="1:14" x14ac:dyDescent="0.2">
      <c r="A206" s="622">
        <f>'Appraisal Inputs'!A206</f>
        <v>0</v>
      </c>
      <c r="B206" s="913"/>
      <c r="C206" s="30" t="str">
        <f>'Appraisal Inputs'!C206</f>
        <v>e.g. Facility Lease or Rent</v>
      </c>
      <c r="D206" s="1088"/>
      <c r="E206" s="5" t="str">
        <f>IF('Data Transfer Inputs'!G6725="Blank","",'Data Transfer Inputs'!G6725)</f>
        <v/>
      </c>
      <c r="F206" s="5" t="str">
        <f>IF('Data Transfer Inputs'!G6747="Blank","",'Data Transfer Inputs'!G6747)</f>
        <v/>
      </c>
      <c r="G206" s="5" t="str">
        <f>IF('Data Transfer Inputs'!G6769="Blank","",'Data Transfer Inputs'!G6769)</f>
        <v/>
      </c>
      <c r="H206" s="5" t="str">
        <f>IF('Data Transfer Inputs'!G6791="Blank","",'Data Transfer Inputs'!G6791)</f>
        <v/>
      </c>
      <c r="I206" s="5" t="str">
        <f>IF('Data Transfer Inputs'!G6813="Blank","",'Data Transfer Inputs'!G6813)</f>
        <v/>
      </c>
      <c r="J206" s="5" t="str">
        <f>IF('Data Transfer Inputs'!G6835="Blank","",'Data Transfer Inputs'!G6835)</f>
        <v/>
      </c>
      <c r="K206" s="5" t="str">
        <f>IF('Data Transfer Inputs'!G6857="Blank","",'Data Transfer Inputs'!G6857)</f>
        <v/>
      </c>
      <c r="L206" s="5" t="str">
        <f>IF('Data Transfer Inputs'!G6879="Blank","",'Data Transfer Inputs'!G6879)</f>
        <v/>
      </c>
      <c r="N206" s="641" t="str">
        <f>IF('Data Transfer Inputs'!G6900="Blank","Explanation for removal (Explain why the line item has been removed, why it will not be ongoing, and why it should not be considered part of operations. Be specific and detailed with the explanations)",'Data Transfer Inputs'!G6900)</f>
        <v>Explanation for removal (Explain why the line item has been removed, why it will not be ongoing, and why it should not be considered part of operations. Be specific and detailed with the explanations)</v>
      </c>
    </row>
    <row r="207" spans="1:14" x14ac:dyDescent="0.2">
      <c r="A207" s="622">
        <f>'Appraisal Inputs'!A207</f>
        <v>0</v>
      </c>
      <c r="B207" s="913"/>
      <c r="C207" s="25" t="str">
        <f>'Appraisal Inputs'!C207</f>
        <v>e.g. Depreciation</v>
      </c>
      <c r="D207" s="1089"/>
      <c r="E207" s="6" t="str">
        <f>IF('Data Transfer Inputs'!G6726="Blank","",'Data Transfer Inputs'!G6726)</f>
        <v/>
      </c>
      <c r="F207" s="6" t="str">
        <f>IF('Data Transfer Inputs'!G6748="Blank","",'Data Transfer Inputs'!G6748)</f>
        <v/>
      </c>
      <c r="G207" s="6" t="str">
        <f>IF('Data Transfer Inputs'!G6770="Blank","",'Data Transfer Inputs'!G6770)</f>
        <v/>
      </c>
      <c r="H207" s="6" t="str">
        <f>IF('Data Transfer Inputs'!G6792="Blank","",'Data Transfer Inputs'!G6792)</f>
        <v/>
      </c>
      <c r="I207" s="6" t="str">
        <f>IF('Data Transfer Inputs'!G6814="Blank","",'Data Transfer Inputs'!G6814)</f>
        <v/>
      </c>
      <c r="J207" s="6" t="str">
        <f>IF('Data Transfer Inputs'!G6836="Blank","",'Data Transfer Inputs'!G6836)</f>
        <v/>
      </c>
      <c r="K207" s="6" t="str">
        <f>IF('Data Transfer Inputs'!G6858="Blank","",'Data Transfer Inputs'!G6858)</f>
        <v/>
      </c>
      <c r="L207" s="6" t="str">
        <f>IF('Data Transfer Inputs'!G6880="Blank","",'Data Transfer Inputs'!G6880)</f>
        <v/>
      </c>
      <c r="N207" s="641" t="str">
        <f>IF('Data Transfer Inputs'!G6901="Blank","Explanation for removal (Explain why the line item has been removed, why it will not be ongoing, and why it should not be considered part of operations. Be specific and detailed with the explanations)",'Data Transfer Inputs'!G6901)</f>
        <v>Explanation for removal (Explain why the line item has been removed, why it will not be ongoing, and why it should not be considered part of operations. Be specific and detailed with the explanations)</v>
      </c>
    </row>
    <row r="208" spans="1:14" x14ac:dyDescent="0.2">
      <c r="A208" s="622">
        <f>'Appraisal Inputs'!A208</f>
        <v>0</v>
      </c>
      <c r="B208" s="913"/>
      <c r="C208" s="25" t="str">
        <f>'Appraisal Inputs'!C208</f>
        <v>e.g. Amortization</v>
      </c>
      <c r="D208" s="1089"/>
      <c r="E208" s="6" t="str">
        <f>IF('Data Transfer Inputs'!G6727="Blank","",'Data Transfer Inputs'!G6727)</f>
        <v/>
      </c>
      <c r="F208" s="6" t="str">
        <f>IF('Data Transfer Inputs'!G6749="Blank","",'Data Transfer Inputs'!G6749)</f>
        <v/>
      </c>
      <c r="G208" s="6" t="str">
        <f>IF('Data Transfer Inputs'!G6771="Blank","",'Data Transfer Inputs'!G6771)</f>
        <v/>
      </c>
      <c r="H208" s="6" t="str">
        <f>IF('Data Transfer Inputs'!G6793="Blank","",'Data Transfer Inputs'!G6793)</f>
        <v/>
      </c>
      <c r="I208" s="6" t="str">
        <f>IF('Data Transfer Inputs'!G6815="Blank","",'Data Transfer Inputs'!G6815)</f>
        <v/>
      </c>
      <c r="J208" s="6" t="str">
        <f>IF('Data Transfer Inputs'!G6837="Blank","",'Data Transfer Inputs'!G6837)</f>
        <v/>
      </c>
      <c r="K208" s="6" t="str">
        <f>IF('Data Transfer Inputs'!G6859="Blank","",'Data Transfer Inputs'!G6859)</f>
        <v/>
      </c>
      <c r="L208" s="6" t="str">
        <f>IF('Data Transfer Inputs'!G6881="Blank","",'Data Transfer Inputs'!G6881)</f>
        <v/>
      </c>
      <c r="N208" s="641" t="str">
        <f>IF('Data Transfer Inputs'!G6902="Blank","Explanation for removal (Explain why the line item has been removed, why it will not be ongoing, and why it should not be considered part of operations. Be specific and detailed with the explanations)",'Data Transfer Inputs'!G6902)</f>
        <v>Explanation for removal (Explain why the line item has been removed, why it will not be ongoing, and why it should not be considered part of operations. Be specific and detailed with the explanations)</v>
      </c>
    </row>
    <row r="209" spans="1:14" x14ac:dyDescent="0.2">
      <c r="A209" s="622">
        <f>'Appraisal Inputs'!A209</f>
        <v>0</v>
      </c>
      <c r="B209" s="913"/>
      <c r="C209" s="25" t="str">
        <f>'Appraisal Inputs'!C209</f>
        <v>e.g. Interest</v>
      </c>
      <c r="D209" s="1089"/>
      <c r="E209" s="6" t="str">
        <f>IF('Data Transfer Inputs'!G6728="Blank","",'Data Transfer Inputs'!G6728)</f>
        <v/>
      </c>
      <c r="F209" s="6" t="str">
        <f>IF('Data Transfer Inputs'!G6750="Blank","",'Data Transfer Inputs'!G6750)</f>
        <v/>
      </c>
      <c r="G209" s="6" t="str">
        <f>IF('Data Transfer Inputs'!G6772="Blank","",'Data Transfer Inputs'!G6772)</f>
        <v/>
      </c>
      <c r="H209" s="6" t="str">
        <f>IF('Data Transfer Inputs'!G6794="Blank","",'Data Transfer Inputs'!G6794)</f>
        <v/>
      </c>
      <c r="I209" s="6" t="str">
        <f>IF('Data Transfer Inputs'!G6816="Blank","",'Data Transfer Inputs'!G6816)</f>
        <v/>
      </c>
      <c r="J209" s="6" t="str">
        <f>IF('Data Transfer Inputs'!G6838="Blank","",'Data Transfer Inputs'!G6838)</f>
        <v/>
      </c>
      <c r="K209" s="6" t="str">
        <f>IF('Data Transfer Inputs'!G6860="Blank","",'Data Transfer Inputs'!G6860)</f>
        <v/>
      </c>
      <c r="L209" s="6" t="str">
        <f>IF('Data Transfer Inputs'!G6882="Blank","",'Data Transfer Inputs'!G6882)</f>
        <v/>
      </c>
      <c r="N209" s="641" t="str">
        <f>IF('Data Transfer Inputs'!G6903="Blank","Explanation for removal (Explain why the line item has been removed, why it will not be ongoing, and why it should not be considered part of operations. Be specific and detailed with the explanations)",'Data Transfer Inputs'!G6903)</f>
        <v>Explanation for removal (Explain why the line item has been removed, why it will not be ongoing, and why it should not be considered part of operations. Be specific and detailed with the explanations)</v>
      </c>
    </row>
    <row r="210" spans="1:14" x14ac:dyDescent="0.2">
      <c r="A210" s="622">
        <f>'Appraisal Inputs'!A210</f>
        <v>0</v>
      </c>
      <c r="B210" s="913"/>
      <c r="C210" s="25" t="str">
        <f>'Appraisal Inputs'!C210</f>
        <v>e.g. Specific line item from financials</v>
      </c>
      <c r="D210" s="1089"/>
      <c r="E210" s="6" t="str">
        <f>IF('Data Transfer Inputs'!G6729="Blank","",'Data Transfer Inputs'!G6729)</f>
        <v/>
      </c>
      <c r="F210" s="6" t="str">
        <f>IF('Data Transfer Inputs'!G6751="Blank","",'Data Transfer Inputs'!G6751)</f>
        <v/>
      </c>
      <c r="G210" s="6" t="str">
        <f>IF('Data Transfer Inputs'!G6773="Blank","",'Data Transfer Inputs'!G6773)</f>
        <v/>
      </c>
      <c r="H210" s="6" t="str">
        <f>IF('Data Transfer Inputs'!G6795="Blank","",'Data Transfer Inputs'!G6795)</f>
        <v/>
      </c>
      <c r="I210" s="6" t="str">
        <f>IF('Data Transfer Inputs'!G6817="Blank","",'Data Transfer Inputs'!G6817)</f>
        <v/>
      </c>
      <c r="J210" s="6" t="str">
        <f>IF('Data Transfer Inputs'!G6839="Blank","",'Data Transfer Inputs'!G6839)</f>
        <v/>
      </c>
      <c r="K210" s="6" t="str">
        <f>IF('Data Transfer Inputs'!G6861="Blank","",'Data Transfer Inputs'!G6861)</f>
        <v/>
      </c>
      <c r="L210" s="6" t="str">
        <f>IF('Data Transfer Inputs'!G6883="Blank","",'Data Transfer Inputs'!G6883)</f>
        <v/>
      </c>
      <c r="N210" s="641" t="str">
        <f>IF('Data Transfer Inputs'!G6904="Blank","Explanation for removal (Explain why the line item has been removed, why it will not be ongoing, and why it should not be considered part of operations. Be specific and detailed with the explanations)",'Data Transfer Inputs'!G6904)</f>
        <v>Explanation for removal (Explain why the line item has been removed, why it will not be ongoing, and why it should not be considered part of operations. Be specific and detailed with the explanations)</v>
      </c>
    </row>
    <row r="211" spans="1:14" x14ac:dyDescent="0.2">
      <c r="A211" s="622">
        <f>'Appraisal Inputs'!A211</f>
        <v>0</v>
      </c>
      <c r="B211" s="913"/>
      <c r="C211" s="25" t="str">
        <f>'Appraisal Inputs'!C211</f>
        <v>e.g. Specific line item from financials</v>
      </c>
      <c r="D211" s="1089"/>
      <c r="E211" s="6" t="str">
        <f>IF('Data Transfer Inputs'!G6730="Blank","",'Data Transfer Inputs'!G6730)</f>
        <v/>
      </c>
      <c r="F211" s="6" t="str">
        <f>IF('Data Transfer Inputs'!G6752="Blank","",'Data Transfer Inputs'!G6752)</f>
        <v/>
      </c>
      <c r="G211" s="6" t="str">
        <f>IF('Data Transfer Inputs'!G6774="Blank","",'Data Transfer Inputs'!G6774)</f>
        <v/>
      </c>
      <c r="H211" s="6" t="str">
        <f>IF('Data Transfer Inputs'!G6796="Blank","",'Data Transfer Inputs'!G6796)</f>
        <v/>
      </c>
      <c r="I211" s="6" t="str">
        <f>IF('Data Transfer Inputs'!G6818="Blank","",'Data Transfer Inputs'!G6818)</f>
        <v/>
      </c>
      <c r="J211" s="6" t="str">
        <f>IF('Data Transfer Inputs'!G6840="Blank","",'Data Transfer Inputs'!G6840)</f>
        <v/>
      </c>
      <c r="K211" s="6" t="str">
        <f>IF('Data Transfer Inputs'!G6862="Blank","",'Data Transfer Inputs'!G6862)</f>
        <v/>
      </c>
      <c r="L211" s="6" t="str">
        <f>IF('Data Transfer Inputs'!G6884="Blank","",'Data Transfer Inputs'!G6884)</f>
        <v/>
      </c>
      <c r="N211" s="641" t="str">
        <f>IF('Data Transfer Inputs'!G6905="Blank","Explanation for removal (Explain why the line item has been removed, why it will not be ongoing, and why it should not be considered part of operations. Be specific and detailed with the explanations)",'Data Transfer Inputs'!G6905)</f>
        <v>Explanation for removal (Explain why the line item has been removed, why it will not be ongoing, and why it should not be considered part of operations. Be specific and detailed with the explanations)</v>
      </c>
    </row>
    <row r="212" spans="1:14" x14ac:dyDescent="0.2">
      <c r="A212" s="622">
        <f>'Appraisal Inputs'!A212</f>
        <v>0</v>
      </c>
      <c r="B212" s="913"/>
      <c r="C212" s="25" t="str">
        <f>'Appraisal Inputs'!C212</f>
        <v>e.g. Specific line item from financials</v>
      </c>
      <c r="D212" s="1089"/>
      <c r="E212" s="6" t="str">
        <f>IF('Data Transfer Inputs'!G6731="Blank","",'Data Transfer Inputs'!G6731)</f>
        <v/>
      </c>
      <c r="F212" s="6" t="str">
        <f>IF('Data Transfer Inputs'!G6753="Blank","",'Data Transfer Inputs'!G6753)</f>
        <v/>
      </c>
      <c r="G212" s="6" t="str">
        <f>IF('Data Transfer Inputs'!G6775="Blank","",'Data Transfer Inputs'!G6775)</f>
        <v/>
      </c>
      <c r="H212" s="6" t="str">
        <f>IF('Data Transfer Inputs'!G6797="Blank","",'Data Transfer Inputs'!G6797)</f>
        <v/>
      </c>
      <c r="I212" s="6" t="str">
        <f>IF('Data Transfer Inputs'!G6819="Blank","",'Data Transfer Inputs'!G6819)</f>
        <v/>
      </c>
      <c r="J212" s="6" t="str">
        <f>IF('Data Transfer Inputs'!G6841="Blank","",'Data Transfer Inputs'!G6841)</f>
        <v/>
      </c>
      <c r="K212" s="6" t="str">
        <f>IF('Data Transfer Inputs'!G6863="Blank","",'Data Transfer Inputs'!G6863)</f>
        <v/>
      </c>
      <c r="L212" s="6" t="str">
        <f>IF('Data Transfer Inputs'!G6885="Blank","",'Data Transfer Inputs'!G6885)</f>
        <v/>
      </c>
      <c r="N212" s="641" t="str">
        <f>IF('Data Transfer Inputs'!G6906="Blank","Explanation for removal (Explain why the line item has been removed, why it will not be ongoing, and why it should not be considered part of operations. Be specific and detailed with the explanations)",'Data Transfer Inputs'!G6906)</f>
        <v>Explanation for removal (Explain why the line item has been removed, why it will not be ongoing, and why it should not be considered part of operations. Be specific and detailed with the explanations)</v>
      </c>
    </row>
    <row r="213" spans="1:14" x14ac:dyDescent="0.2">
      <c r="A213" s="622">
        <f>'Appraisal Inputs'!A213</f>
        <v>0</v>
      </c>
      <c r="B213" s="913"/>
      <c r="C213" s="25" t="str">
        <f>'Appraisal Inputs'!C213</f>
        <v>e.g. Specific line item from financials</v>
      </c>
      <c r="D213" s="1089"/>
      <c r="E213" s="6" t="str">
        <f>IF('Data Transfer Inputs'!G6732="Blank","",'Data Transfer Inputs'!G6732)</f>
        <v/>
      </c>
      <c r="F213" s="6" t="str">
        <f>IF('Data Transfer Inputs'!G6754="Blank","",'Data Transfer Inputs'!G6754)</f>
        <v/>
      </c>
      <c r="G213" s="6" t="str">
        <f>IF('Data Transfer Inputs'!G6776="Blank","",'Data Transfer Inputs'!G6776)</f>
        <v/>
      </c>
      <c r="H213" s="6" t="str">
        <f>IF('Data Transfer Inputs'!G6798="Blank","",'Data Transfer Inputs'!G6798)</f>
        <v/>
      </c>
      <c r="I213" s="6" t="str">
        <f>IF('Data Transfer Inputs'!G6820="Blank","",'Data Transfer Inputs'!G6820)</f>
        <v/>
      </c>
      <c r="J213" s="6" t="str">
        <f>IF('Data Transfer Inputs'!G6842="Blank","",'Data Transfer Inputs'!G6842)</f>
        <v/>
      </c>
      <c r="K213" s="6" t="str">
        <f>IF('Data Transfer Inputs'!G6864="Blank","",'Data Transfer Inputs'!G6864)</f>
        <v/>
      </c>
      <c r="L213" s="6" t="str">
        <f>IF('Data Transfer Inputs'!G6886="Blank","",'Data Transfer Inputs'!G6886)</f>
        <v/>
      </c>
      <c r="N213" s="641" t="str">
        <f>IF('Data Transfer Inputs'!G6907="Blank","Explanation for removal (Explain why the line item has been removed, why it will not be ongoing, and why it should not be considered part of operations. Be specific and detailed with the explanations)",'Data Transfer Inputs'!G6907)</f>
        <v>Explanation for removal (Explain why the line item has been removed, why it will not be ongoing, and why it should not be considered part of operations. Be specific and detailed with the explanations)</v>
      </c>
    </row>
    <row r="214" spans="1:14" x14ac:dyDescent="0.2">
      <c r="A214" s="622">
        <f>'Appraisal Inputs'!A214</f>
        <v>0</v>
      </c>
      <c r="B214" s="913"/>
      <c r="C214" s="25" t="str">
        <f>'Appraisal Inputs'!C214</f>
        <v>e.g. Specific line item from financials</v>
      </c>
      <c r="D214" s="1089"/>
      <c r="E214" s="6" t="str">
        <f>IF('Data Transfer Inputs'!G6733="Blank","",'Data Transfer Inputs'!G6733)</f>
        <v/>
      </c>
      <c r="F214" s="6" t="str">
        <f>IF('Data Transfer Inputs'!G6755="Blank","",'Data Transfer Inputs'!G6755)</f>
        <v/>
      </c>
      <c r="G214" s="6" t="str">
        <f>IF('Data Transfer Inputs'!G6777="Blank","",'Data Transfer Inputs'!G6777)</f>
        <v/>
      </c>
      <c r="H214" s="6" t="str">
        <f>IF('Data Transfer Inputs'!G6799="Blank","",'Data Transfer Inputs'!G6799)</f>
        <v/>
      </c>
      <c r="I214" s="6" t="str">
        <f>IF('Data Transfer Inputs'!G6821="Blank","",'Data Transfer Inputs'!G6821)</f>
        <v/>
      </c>
      <c r="J214" s="6" t="str">
        <f>IF('Data Transfer Inputs'!G6843="Blank","",'Data Transfer Inputs'!G6843)</f>
        <v/>
      </c>
      <c r="K214" s="6" t="str">
        <f>IF('Data Transfer Inputs'!G6865="Blank","",'Data Transfer Inputs'!G6865)</f>
        <v/>
      </c>
      <c r="L214" s="6" t="str">
        <f>IF('Data Transfer Inputs'!G6887="Blank","",'Data Transfer Inputs'!G6887)</f>
        <v/>
      </c>
      <c r="N214" s="641" t="str">
        <f>IF('Data Transfer Inputs'!G6908="Blank","Explanation for removal (Explain why the line item has been removed, why it will not be ongoing, and why it should not be considered part of operations. Be specific and detailed with the explanations)",'Data Transfer Inputs'!G6908)</f>
        <v>Explanation for removal (Explain why the line item has been removed, why it will not be ongoing, and why it should not be considered part of operations. Be specific and detailed with the explanations)</v>
      </c>
    </row>
    <row r="215" spans="1:14" x14ac:dyDescent="0.2">
      <c r="A215" s="622">
        <f>'Appraisal Inputs'!A215</f>
        <v>0</v>
      </c>
      <c r="B215" s="913"/>
      <c r="C215" s="25" t="str">
        <f>'Appraisal Inputs'!C215</f>
        <v>e.g. Specific line item from financials</v>
      </c>
      <c r="D215" s="1089"/>
      <c r="E215" s="6" t="str">
        <f>IF('Data Transfer Inputs'!G6734="Blank","",'Data Transfer Inputs'!G6734)</f>
        <v/>
      </c>
      <c r="F215" s="6" t="str">
        <f>IF('Data Transfer Inputs'!G6756="Blank","",'Data Transfer Inputs'!G6756)</f>
        <v/>
      </c>
      <c r="G215" s="6" t="str">
        <f>IF('Data Transfer Inputs'!G6778="Blank","",'Data Transfer Inputs'!G6778)</f>
        <v/>
      </c>
      <c r="H215" s="6" t="str">
        <f>IF('Data Transfer Inputs'!G6800="Blank","",'Data Transfer Inputs'!G6800)</f>
        <v/>
      </c>
      <c r="I215" s="6" t="str">
        <f>IF('Data Transfer Inputs'!G6822="Blank","",'Data Transfer Inputs'!G6822)</f>
        <v/>
      </c>
      <c r="J215" s="6" t="str">
        <f>IF('Data Transfer Inputs'!G6844="Blank","",'Data Transfer Inputs'!G6844)</f>
        <v/>
      </c>
      <c r="K215" s="6" t="str">
        <f>IF('Data Transfer Inputs'!G6866="Blank","",'Data Transfer Inputs'!G6866)</f>
        <v/>
      </c>
      <c r="L215" s="6" t="str">
        <f>IF('Data Transfer Inputs'!G6888="Blank","",'Data Transfer Inputs'!G6888)</f>
        <v/>
      </c>
      <c r="N215" s="641" t="str">
        <f>IF('Data Transfer Inputs'!G6909="Blank","Explanation for removal (Explain why the line item has been removed, why it will not be ongoing, and why it should not be considered part of operations. Be specific and detailed with the explanations)",'Data Transfer Inputs'!G6909)</f>
        <v>Explanation for removal (Explain why the line item has been removed, why it will not be ongoing, and why it should not be considered part of operations. Be specific and detailed with the explanations)</v>
      </c>
    </row>
    <row r="216" spans="1:14" x14ac:dyDescent="0.2">
      <c r="A216" s="622">
        <f>'Appraisal Inputs'!A216</f>
        <v>0</v>
      </c>
      <c r="B216" s="913"/>
      <c r="C216" s="25" t="str">
        <f>'Appraisal Inputs'!C216</f>
        <v>e.g. Specific line item from financials</v>
      </c>
      <c r="D216" s="1089"/>
      <c r="E216" s="6" t="str">
        <f>IF('Data Transfer Inputs'!G6735="Blank","",'Data Transfer Inputs'!G6735)</f>
        <v/>
      </c>
      <c r="F216" s="6" t="str">
        <f>IF('Data Transfer Inputs'!G6757="Blank","",'Data Transfer Inputs'!G6757)</f>
        <v/>
      </c>
      <c r="G216" s="6" t="str">
        <f>IF('Data Transfer Inputs'!G6779="Blank","",'Data Transfer Inputs'!G6779)</f>
        <v/>
      </c>
      <c r="H216" s="6" t="str">
        <f>IF('Data Transfer Inputs'!G6801="Blank","",'Data Transfer Inputs'!G6801)</f>
        <v/>
      </c>
      <c r="I216" s="6" t="str">
        <f>IF('Data Transfer Inputs'!G6823="Blank","",'Data Transfer Inputs'!G6823)</f>
        <v/>
      </c>
      <c r="J216" s="6" t="str">
        <f>IF('Data Transfer Inputs'!G6845="Blank","",'Data Transfer Inputs'!G6845)</f>
        <v/>
      </c>
      <c r="K216" s="6" t="str">
        <f>IF('Data Transfer Inputs'!G6867="Blank","",'Data Transfer Inputs'!G6867)</f>
        <v/>
      </c>
      <c r="L216" s="6" t="str">
        <f>IF('Data Transfer Inputs'!G6889="Blank","",'Data Transfer Inputs'!G6889)</f>
        <v/>
      </c>
      <c r="N216" s="641" t="str">
        <f>IF('Data Transfer Inputs'!G6910="Blank","Explanation for removal (Explain why the line item has been removed, why it will not be ongoing, and why it should not be considered part of operations. Be specific and detailed with the explanations)",'Data Transfer Inputs'!G6910)</f>
        <v>Explanation for removal (Explain why the line item has been removed, why it will not be ongoing, and why it should not be considered part of operations. Be specific and detailed with the explanations)</v>
      </c>
    </row>
    <row r="217" spans="1:14" x14ac:dyDescent="0.2">
      <c r="A217" s="622">
        <f>'Appraisal Inputs'!A217</f>
        <v>0</v>
      </c>
      <c r="B217" s="913"/>
      <c r="C217" s="25" t="str">
        <f>'Appraisal Inputs'!C217</f>
        <v>e.g. Specific line item from financials</v>
      </c>
      <c r="D217" s="1089"/>
      <c r="E217" s="6" t="str">
        <f>IF('Data Transfer Inputs'!G6736="Blank","",'Data Transfer Inputs'!G6736)</f>
        <v/>
      </c>
      <c r="F217" s="6" t="str">
        <f>IF('Data Transfer Inputs'!G6758="Blank","",'Data Transfer Inputs'!G6758)</f>
        <v/>
      </c>
      <c r="G217" s="6" t="str">
        <f>IF('Data Transfer Inputs'!G6780="Blank","",'Data Transfer Inputs'!G6780)</f>
        <v/>
      </c>
      <c r="H217" s="6" t="str">
        <f>IF('Data Transfer Inputs'!G6802="Blank","",'Data Transfer Inputs'!G6802)</f>
        <v/>
      </c>
      <c r="I217" s="6" t="str">
        <f>IF('Data Transfer Inputs'!G6824="Blank","",'Data Transfer Inputs'!G6824)</f>
        <v/>
      </c>
      <c r="J217" s="6" t="str">
        <f>IF('Data Transfer Inputs'!G6846="Blank","",'Data Transfer Inputs'!G6846)</f>
        <v/>
      </c>
      <c r="K217" s="6" t="str">
        <f>IF('Data Transfer Inputs'!G6868="Blank","",'Data Transfer Inputs'!G6868)</f>
        <v/>
      </c>
      <c r="L217" s="6" t="str">
        <f>IF('Data Transfer Inputs'!G6890="Blank","",'Data Transfer Inputs'!G6890)</f>
        <v/>
      </c>
      <c r="N217" s="641" t="str">
        <f>IF('Data Transfer Inputs'!G6911="Blank","Explanation for removal (Explain why the line item has been removed, why it will not be ongoing, and why it should not be considered part of operations. Be specific and detailed with the explanations)",'Data Transfer Inputs'!G6911)</f>
        <v>Explanation for removal (Explain why the line item has been removed, why it will not be ongoing, and why it should not be considered part of operations. Be specific and detailed with the explanations)</v>
      </c>
    </row>
    <row r="218" spans="1:14" x14ac:dyDescent="0.2">
      <c r="A218" s="622">
        <f>'Appraisal Inputs'!A218</f>
        <v>0</v>
      </c>
      <c r="B218" s="913"/>
      <c r="C218" s="25" t="str">
        <f>'Appraisal Inputs'!C218</f>
        <v>e.g. Specific line item from financials</v>
      </c>
      <c r="D218" s="1089"/>
      <c r="E218" s="6" t="str">
        <f>IF('Data Transfer Inputs'!G6737="Blank","",'Data Transfer Inputs'!G6737)</f>
        <v/>
      </c>
      <c r="F218" s="6" t="str">
        <f>IF('Data Transfer Inputs'!G6759="Blank","",'Data Transfer Inputs'!G6759)</f>
        <v/>
      </c>
      <c r="G218" s="6" t="str">
        <f>IF('Data Transfer Inputs'!G6781="Blank","",'Data Transfer Inputs'!G6781)</f>
        <v/>
      </c>
      <c r="H218" s="6" t="str">
        <f>IF('Data Transfer Inputs'!G6803="Blank","",'Data Transfer Inputs'!G6803)</f>
        <v/>
      </c>
      <c r="I218" s="6" t="str">
        <f>IF('Data Transfer Inputs'!G6825="Blank","",'Data Transfer Inputs'!G6825)</f>
        <v/>
      </c>
      <c r="J218" s="6" t="str">
        <f>IF('Data Transfer Inputs'!G6847="Blank","",'Data Transfer Inputs'!G6847)</f>
        <v/>
      </c>
      <c r="K218" s="6" t="str">
        <f>IF('Data Transfer Inputs'!G6869="Blank","",'Data Transfer Inputs'!G6869)</f>
        <v/>
      </c>
      <c r="L218" s="6" t="str">
        <f>IF('Data Transfer Inputs'!G6891="Blank","",'Data Transfer Inputs'!G6891)</f>
        <v/>
      </c>
      <c r="N218" s="641" t="str">
        <f>IF('Data Transfer Inputs'!G6912="Blank","Explanation for removal (Explain why the line item has been removed, why it will not be ongoing, and why it should not be considered part of operations. Be specific and detailed with the explanations)",'Data Transfer Inputs'!G6912)</f>
        <v>Explanation for removal (Explain why the line item has been removed, why it will not be ongoing, and why it should not be considered part of operations. Be specific and detailed with the explanations)</v>
      </c>
    </row>
    <row r="219" spans="1:14" x14ac:dyDescent="0.2">
      <c r="A219" s="622">
        <f>'Appraisal Inputs'!A219</f>
        <v>0</v>
      </c>
      <c r="B219" s="913"/>
      <c r="C219" s="25" t="str">
        <f>'Appraisal Inputs'!C219</f>
        <v>e.g. Specific line item from financials</v>
      </c>
      <c r="D219" s="1089"/>
      <c r="E219" s="6" t="str">
        <f>IF('Data Transfer Inputs'!G6738="Blank","",'Data Transfer Inputs'!G6738)</f>
        <v/>
      </c>
      <c r="F219" s="6" t="str">
        <f>IF('Data Transfer Inputs'!G6760="Blank","",'Data Transfer Inputs'!G6760)</f>
        <v/>
      </c>
      <c r="G219" s="6" t="str">
        <f>IF('Data Transfer Inputs'!G6782="Blank","",'Data Transfer Inputs'!G6782)</f>
        <v/>
      </c>
      <c r="H219" s="6" t="str">
        <f>IF('Data Transfer Inputs'!G6804="Blank","",'Data Transfer Inputs'!G6804)</f>
        <v/>
      </c>
      <c r="I219" s="6" t="str">
        <f>IF('Data Transfer Inputs'!G6826="Blank","",'Data Transfer Inputs'!G6826)</f>
        <v/>
      </c>
      <c r="J219" s="6" t="str">
        <f>IF('Data Transfer Inputs'!G6848="Blank","",'Data Transfer Inputs'!G6848)</f>
        <v/>
      </c>
      <c r="K219" s="6" t="str">
        <f>IF('Data Transfer Inputs'!G6870="Blank","",'Data Transfer Inputs'!G6870)</f>
        <v/>
      </c>
      <c r="L219" s="6" t="str">
        <f>IF('Data Transfer Inputs'!G6892="Blank","",'Data Transfer Inputs'!G6892)</f>
        <v/>
      </c>
      <c r="N219" s="641" t="str">
        <f>IF('Data Transfer Inputs'!G6913="Blank","Explanation for removal (Explain why the line item has been removed, why it will not be ongoing, and why it should not be considered part of operations. Be specific and detailed with the explanations)",'Data Transfer Inputs'!G6913)</f>
        <v>Explanation for removal (Explain why the line item has been removed, why it will not be ongoing, and why it should not be considered part of operations. Be specific and detailed with the explanations)</v>
      </c>
    </row>
    <row r="220" spans="1:14" x14ac:dyDescent="0.2">
      <c r="A220" s="622">
        <f>'Appraisal Inputs'!A220</f>
        <v>0</v>
      </c>
      <c r="B220" s="913"/>
      <c r="C220" s="25" t="str">
        <f>'Appraisal Inputs'!C220</f>
        <v>e.g. Specific line item from financials</v>
      </c>
      <c r="D220" s="1089"/>
      <c r="E220" s="6" t="str">
        <f>IF('Data Transfer Inputs'!G6739="Blank","",'Data Transfer Inputs'!G6739)</f>
        <v/>
      </c>
      <c r="F220" s="6" t="str">
        <f>IF('Data Transfer Inputs'!G6761="Blank","",'Data Transfer Inputs'!G6761)</f>
        <v/>
      </c>
      <c r="G220" s="6" t="str">
        <f>IF('Data Transfer Inputs'!G6783="Blank","",'Data Transfer Inputs'!G6783)</f>
        <v/>
      </c>
      <c r="H220" s="6" t="str">
        <f>IF('Data Transfer Inputs'!G6805="Blank","",'Data Transfer Inputs'!G6805)</f>
        <v/>
      </c>
      <c r="I220" s="6" t="str">
        <f>IF('Data Transfer Inputs'!G6827="Blank","",'Data Transfer Inputs'!G6827)</f>
        <v/>
      </c>
      <c r="J220" s="6" t="str">
        <f>IF('Data Transfer Inputs'!G6849="Blank","",'Data Transfer Inputs'!G6849)</f>
        <v/>
      </c>
      <c r="K220" s="6" t="str">
        <f>IF('Data Transfer Inputs'!G6871="Blank","",'Data Transfer Inputs'!G6871)</f>
        <v/>
      </c>
      <c r="L220" s="6" t="str">
        <f>IF('Data Transfer Inputs'!G6893="Blank","",'Data Transfer Inputs'!G6893)</f>
        <v/>
      </c>
      <c r="N220" s="641" t="str">
        <f>IF('Data Transfer Inputs'!G6914="Blank","Explanation for removal (Explain why the line item has been removed, why it will not be ongoing, and why it should not be considered part of operations. Be specific and detailed with the explanations)",'Data Transfer Inputs'!G6914)</f>
        <v>Explanation for removal (Explain why the line item has been removed, why it will not be ongoing, and why it should not be considered part of operations. Be specific and detailed with the explanations)</v>
      </c>
    </row>
    <row r="221" spans="1:14" x14ac:dyDescent="0.2">
      <c r="A221" s="622">
        <f>'Appraisal Inputs'!A221</f>
        <v>0</v>
      </c>
      <c r="B221" s="913"/>
      <c r="C221" s="25" t="str">
        <f>'Appraisal Inputs'!C221</f>
        <v>e.g. Specific line item from financials</v>
      </c>
      <c r="D221" s="1089"/>
      <c r="E221" s="6" t="str">
        <f>IF('Data Transfer Inputs'!G6740="Blank","",'Data Transfer Inputs'!G6740)</f>
        <v/>
      </c>
      <c r="F221" s="6" t="str">
        <f>IF('Data Transfer Inputs'!G6762="Blank","",'Data Transfer Inputs'!G6762)</f>
        <v/>
      </c>
      <c r="G221" s="6" t="str">
        <f>IF('Data Transfer Inputs'!G6784="Blank","",'Data Transfer Inputs'!G6784)</f>
        <v/>
      </c>
      <c r="H221" s="6" t="str">
        <f>IF('Data Transfer Inputs'!G6806="Blank","",'Data Transfer Inputs'!G6806)</f>
        <v/>
      </c>
      <c r="I221" s="6" t="str">
        <f>IF('Data Transfer Inputs'!G6828="Blank","",'Data Transfer Inputs'!G6828)</f>
        <v/>
      </c>
      <c r="J221" s="6" t="str">
        <f>IF('Data Transfer Inputs'!G6850="Blank","",'Data Transfer Inputs'!G6850)</f>
        <v/>
      </c>
      <c r="K221" s="6" t="str">
        <f>IF('Data Transfer Inputs'!G6872="Blank","",'Data Transfer Inputs'!G6872)</f>
        <v/>
      </c>
      <c r="L221" s="6" t="str">
        <f>IF('Data Transfer Inputs'!G6894="Blank","",'Data Transfer Inputs'!G6894)</f>
        <v/>
      </c>
      <c r="N221" s="641" t="str">
        <f>IF('Data Transfer Inputs'!G6915="Blank","Explanation for removal (Explain why the line item has been removed, why it will not be ongoing, and why it should not be considered part of operations. Be specific and detailed with the explanations)",'Data Transfer Inputs'!G6915)</f>
        <v>Explanation for removal (Explain why the line item has been removed, why it will not be ongoing, and why it should not be considered part of operations. Be specific and detailed with the explanations)</v>
      </c>
    </row>
    <row r="222" spans="1:14" x14ac:dyDescent="0.2">
      <c r="A222" s="622">
        <f>'Appraisal Inputs'!A222</f>
        <v>0</v>
      </c>
      <c r="B222" s="913"/>
      <c r="C222" s="25" t="str">
        <f>'Appraisal Inputs'!C222</f>
        <v>e.g. Specific line item from financials</v>
      </c>
      <c r="D222" s="1089"/>
      <c r="E222" s="6" t="str">
        <f>IF('Data Transfer Inputs'!G6741="Blank","",'Data Transfer Inputs'!G6741)</f>
        <v/>
      </c>
      <c r="F222" s="6" t="str">
        <f>IF('Data Transfer Inputs'!G6763="Blank","",'Data Transfer Inputs'!G6763)</f>
        <v/>
      </c>
      <c r="G222" s="6" t="str">
        <f>IF('Data Transfer Inputs'!G6785="Blank","",'Data Transfer Inputs'!G6785)</f>
        <v/>
      </c>
      <c r="H222" s="6" t="str">
        <f>IF('Data Transfer Inputs'!G6807="Blank","",'Data Transfer Inputs'!G6807)</f>
        <v/>
      </c>
      <c r="I222" s="6" t="str">
        <f>IF('Data Transfer Inputs'!G6829="Blank","",'Data Transfer Inputs'!G6829)</f>
        <v/>
      </c>
      <c r="J222" s="6" t="str">
        <f>IF('Data Transfer Inputs'!G6851="Blank","",'Data Transfer Inputs'!G6851)</f>
        <v/>
      </c>
      <c r="K222" s="6" t="str">
        <f>IF('Data Transfer Inputs'!G6873="Blank","",'Data Transfer Inputs'!G6873)</f>
        <v/>
      </c>
      <c r="L222" s="6" t="str">
        <f>IF('Data Transfer Inputs'!G6895="Blank","",'Data Transfer Inputs'!G6895)</f>
        <v/>
      </c>
      <c r="N222" s="641" t="str">
        <f>IF('Data Transfer Inputs'!G6916="Blank","Explanation for removal (Explain why the line item has been removed, why it will not be ongoing, and why it should not be considered part of operations. Be specific and detailed with the explanations)",'Data Transfer Inputs'!G6916)</f>
        <v>Explanation for removal (Explain why the line item has been removed, why it will not be ongoing, and why it should not be considered part of operations. Be specific and detailed with the explanations)</v>
      </c>
    </row>
    <row r="223" spans="1:14" x14ac:dyDescent="0.2">
      <c r="A223" s="622">
        <f>'Appraisal Inputs'!A223</f>
        <v>0</v>
      </c>
      <c r="B223" s="913"/>
      <c r="C223" s="25" t="str">
        <f>'Appraisal Inputs'!C223</f>
        <v>e.g. Specific line item from financials</v>
      </c>
      <c r="D223" s="1089"/>
      <c r="E223" s="6" t="str">
        <f>IF('Data Transfer Inputs'!G6742="Blank","",'Data Transfer Inputs'!G6742)</f>
        <v/>
      </c>
      <c r="F223" s="6" t="str">
        <f>IF('Data Transfer Inputs'!G6764="Blank","",'Data Transfer Inputs'!G6764)</f>
        <v/>
      </c>
      <c r="G223" s="6" t="str">
        <f>IF('Data Transfer Inputs'!G6786="Blank","",'Data Transfer Inputs'!G6786)</f>
        <v/>
      </c>
      <c r="H223" s="6" t="str">
        <f>IF('Data Transfer Inputs'!G6808="Blank","",'Data Transfer Inputs'!G6808)</f>
        <v/>
      </c>
      <c r="I223" s="6" t="str">
        <f>IF('Data Transfer Inputs'!G6830="Blank","",'Data Transfer Inputs'!G6830)</f>
        <v/>
      </c>
      <c r="J223" s="6" t="str">
        <f>IF('Data Transfer Inputs'!G6852="Blank","",'Data Transfer Inputs'!G6852)</f>
        <v/>
      </c>
      <c r="K223" s="6" t="str">
        <f>IF('Data Transfer Inputs'!G6874="Blank","",'Data Transfer Inputs'!G6874)</f>
        <v/>
      </c>
      <c r="L223" s="6" t="str">
        <f>IF('Data Transfer Inputs'!G6896="Blank","",'Data Transfer Inputs'!G6896)</f>
        <v/>
      </c>
      <c r="N223" s="641" t="str">
        <f>IF('Data Transfer Inputs'!G6917="Blank","Explanation for removal (Explain why the line item has been removed, why it will not be ongoing, and why it should not be considered part of operations. Be specific and detailed with the explanations)",'Data Transfer Inputs'!G6917)</f>
        <v>Explanation for removal (Explain why the line item has been removed, why it will not be ongoing, and why it should not be considered part of operations. Be specific and detailed with the explanations)</v>
      </c>
    </row>
    <row r="224" spans="1:14" x14ac:dyDescent="0.2">
      <c r="A224" s="622">
        <f>'Appraisal Inputs'!A224</f>
        <v>0</v>
      </c>
      <c r="B224" s="913"/>
      <c r="C224" s="25" t="str">
        <f>'Appraisal Inputs'!C224</f>
        <v>e.g. Specific line item from financials</v>
      </c>
      <c r="D224" s="1089"/>
      <c r="E224" s="6" t="str">
        <f>IF('Data Transfer Inputs'!G6743="Blank","",'Data Transfer Inputs'!G6743)</f>
        <v/>
      </c>
      <c r="F224" s="6" t="str">
        <f>IF('Data Transfer Inputs'!G6765="Blank","",'Data Transfer Inputs'!G6765)</f>
        <v/>
      </c>
      <c r="G224" s="6" t="str">
        <f>IF('Data Transfer Inputs'!G6787="Blank","",'Data Transfer Inputs'!G6787)</f>
        <v/>
      </c>
      <c r="H224" s="6" t="str">
        <f>IF('Data Transfer Inputs'!G6809="Blank","",'Data Transfer Inputs'!G6809)</f>
        <v/>
      </c>
      <c r="I224" s="6" t="str">
        <f>IF('Data Transfer Inputs'!G6831="Blank","",'Data Transfer Inputs'!G6831)</f>
        <v/>
      </c>
      <c r="J224" s="6" t="str">
        <f>IF('Data Transfer Inputs'!G6853="Blank","",'Data Transfer Inputs'!G6853)</f>
        <v/>
      </c>
      <c r="K224" s="6" t="str">
        <f>IF('Data Transfer Inputs'!G6875="Blank","",'Data Transfer Inputs'!G6875)</f>
        <v/>
      </c>
      <c r="L224" s="6" t="str">
        <f>IF('Data Transfer Inputs'!G6897="Blank","",'Data Transfer Inputs'!G6897)</f>
        <v/>
      </c>
      <c r="N224" s="641" t="str">
        <f>IF('Data Transfer Inputs'!G6918="Blank","Explanation for removal (Explain why the line item has been removed, why it will not be ongoing, and why it should not be considered part of operations. Be specific and detailed with the explanations)",'Data Transfer Inputs'!G6918)</f>
        <v>Explanation for removal (Explain why the line item has been removed, why it will not be ongoing, and why it should not be considered part of operations. Be specific and detailed with the explanations)</v>
      </c>
    </row>
    <row r="225" spans="1:14" ht="13.5" thickBot="1" x14ac:dyDescent="0.25">
      <c r="A225" s="622">
        <f>'Appraisal Inputs'!A225</f>
        <v>0</v>
      </c>
      <c r="B225" s="913"/>
      <c r="C225" s="29" t="str">
        <f>'Appraisal Inputs'!C225</f>
        <v>e.g. Specific line item from financials</v>
      </c>
      <c r="D225" s="1090"/>
      <c r="E225" s="7" t="str">
        <f>IF('Data Transfer Inputs'!G6744="Blank","",'Data Transfer Inputs'!G6744)</f>
        <v/>
      </c>
      <c r="F225" s="7" t="str">
        <f>IF('Data Transfer Inputs'!G6766="Blank","",'Data Transfer Inputs'!G6766)</f>
        <v/>
      </c>
      <c r="G225" s="7" t="str">
        <f>IF('Data Transfer Inputs'!G6788="Blank","",'Data Transfer Inputs'!G6788)</f>
        <v/>
      </c>
      <c r="H225" s="7" t="str">
        <f>IF('Data Transfer Inputs'!G6810="Blank","",'Data Transfer Inputs'!G6810)</f>
        <v/>
      </c>
      <c r="I225" s="7" t="str">
        <f>IF('Data Transfer Inputs'!G6832="Blank","",'Data Transfer Inputs'!G6832)</f>
        <v/>
      </c>
      <c r="J225" s="7" t="str">
        <f>IF('Data Transfer Inputs'!G6854="Blank","",'Data Transfer Inputs'!G6854)</f>
        <v/>
      </c>
      <c r="K225" s="7" t="str">
        <f>IF('Data Transfer Inputs'!G6876="Blank","",'Data Transfer Inputs'!G6876)</f>
        <v/>
      </c>
      <c r="L225" s="7" t="str">
        <f>IF('Data Transfer Inputs'!G6898="Blank","",'Data Transfer Inputs'!G6898)</f>
        <v/>
      </c>
      <c r="N225" s="641" t="str">
        <f>IF('Data Transfer Inputs'!G6919="Blank","Explanation for removal (Explain why the line item has been removed, why it will not be ongoing, and why it should not be considered part of operations. Be specific and detailed with the explanations)",'Data Transfer Inputs'!G6919)</f>
        <v>Explanation for removal (Explain why the line item has been removed, why it will not be ongoing, and why it should not be considered part of operations. Be specific and detailed with the explanations)</v>
      </c>
    </row>
    <row r="226" spans="1:14" ht="13.5" thickTop="1" x14ac:dyDescent="0.2">
      <c r="A226" s="622">
        <f>'Appraisal Inputs'!A226</f>
        <v>1</v>
      </c>
      <c r="B226" s="913"/>
      <c r="C226" s="933" t="s">
        <v>191</v>
      </c>
      <c r="D226" s="974"/>
      <c r="E226" s="1091">
        <f t="shared" ref="E226:L226" si="59">E204-SUM(E206:E225)</f>
        <v>0</v>
      </c>
      <c r="F226" s="1091">
        <f t="shared" si="59"/>
        <v>0</v>
      </c>
      <c r="G226" s="1091">
        <f t="shared" si="59"/>
        <v>0</v>
      </c>
      <c r="H226" s="1091">
        <f t="shared" si="59"/>
        <v>0</v>
      </c>
      <c r="I226" s="1091">
        <f t="shared" ref="I226" si="60">I204-SUM(I206:I225)</f>
        <v>0</v>
      </c>
      <c r="J226" s="1091">
        <f t="shared" si="59"/>
        <v>0</v>
      </c>
      <c r="K226" s="1091">
        <f t="shared" si="59"/>
        <v>0</v>
      </c>
      <c r="L226" s="1091">
        <f t="shared" si="59"/>
        <v>0</v>
      </c>
    </row>
    <row r="227" spans="1:14" x14ac:dyDescent="0.2">
      <c r="A227" s="622">
        <f>'Appraisal Inputs'!A227</f>
        <v>0</v>
      </c>
      <c r="C227" s="1016" t="s">
        <v>6389</v>
      </c>
      <c r="D227" s="974"/>
      <c r="E227" s="624" t="str">
        <f>IF('Data Transfer Inputs'!G6745="Blank","",'Data Transfer Inputs'!G6745)</f>
        <v>Select ▼</v>
      </c>
      <c r="F227" s="624" t="str">
        <f>IF('Data Transfer Inputs'!G6767="Blank","",'Data Transfer Inputs'!G6767)</f>
        <v>Select ▼</v>
      </c>
      <c r="G227" s="624" t="str">
        <f>IF('Data Transfer Inputs'!G6789="Blank","",'Data Transfer Inputs'!G6789)</f>
        <v>Select ▼</v>
      </c>
      <c r="H227" s="624" t="str">
        <f>IF('Data Transfer Inputs'!G6811="Blank","",'Data Transfer Inputs'!G6811)</f>
        <v>Select ▼</v>
      </c>
      <c r="I227" s="624" t="str">
        <f>IF('Data Transfer Inputs'!G6833="Blank","",'Data Transfer Inputs'!G6833)</f>
        <v>Select ▼</v>
      </c>
      <c r="J227" s="624" t="str">
        <f>IF('Data Transfer Inputs'!G6855="Blank","",'Data Transfer Inputs'!G6855)</f>
        <v>Select ▼</v>
      </c>
      <c r="K227" s="624" t="str">
        <f>IF('Data Transfer Inputs'!G6877="Blank","",'Data Transfer Inputs'!G6877)</f>
        <v>Select ▼</v>
      </c>
      <c r="L227" s="624" t="str">
        <f>IF('Data Transfer Inputs'!G6899="Blank","",'Data Transfer Inputs'!G6899)</f>
        <v>Select ▼</v>
      </c>
    </row>
    <row r="228" spans="1:14" x14ac:dyDescent="0.2">
      <c r="A228" s="622">
        <f>'Appraisal Inputs'!A228</f>
        <v>1</v>
      </c>
      <c r="C228" s="14"/>
    </row>
    <row r="229" spans="1:14" x14ac:dyDescent="0.2">
      <c r="C229" s="14"/>
    </row>
    <row r="230" spans="1:14" x14ac:dyDescent="0.2">
      <c r="C230" s="14"/>
    </row>
    <row r="231" spans="1:14" x14ac:dyDescent="0.2">
      <c r="C231" s="14"/>
    </row>
    <row r="232" spans="1:14" x14ac:dyDescent="0.2">
      <c r="C232" s="14"/>
    </row>
    <row r="233" spans="1:14" x14ac:dyDescent="0.2">
      <c r="C233" s="14"/>
    </row>
    <row r="234" spans="1:14" x14ac:dyDescent="0.2">
      <c r="C234" s="14"/>
    </row>
  </sheetData>
  <sheetProtection algorithmName="SHA-512" hashValue="ZmiFceA/hXfgsTQU7Kk2J6/OGqe7bKBLmnxM19csdDZDIpNzUj6XI5x0IDHeFWk2mxR8tEB4ZCB6t/vAq4AwpA==" saltValue="pomorBptd3YQNjyqC9rx0A==" spinCount="100000" sheet="1" formatCells="0" selectLockedCells="1" autoFilter="0"/>
  <autoFilter ref="A1:A234" xr:uid="{17602339-9F3B-4BEF-ABDE-8FAF341356C8}"/>
  <conditionalFormatting sqref="T3 W3">
    <cfRule type="expression" dxfId="4" priority="68">
      <formula>$Q$3="No"</formula>
    </cfRule>
  </conditionalFormatting>
  <conditionalFormatting sqref="T4 W4">
    <cfRule type="expression" dxfId="3" priority="67">
      <formula>$Q$4="No"</formula>
    </cfRule>
  </conditionalFormatting>
  <conditionalFormatting sqref="U7 X7 U8 X8 R8">
    <cfRule type="expression" dxfId="2" priority="66">
      <formula>$R$7="No"</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5" id="{6E65B456-ACE4-423D-A3D3-AF77CF847701}">
            <xm:f>'Appraisal Inputs'!$I96="No"</xm:f>
            <x14:dxf>
              <fill>
                <patternFill>
                  <bgColor theme="1" tint="0.499984740745262"/>
                </patternFill>
              </fill>
            </x14:dxf>
          </x14:cfRule>
          <xm:sqref>C96:L114 C128:L146 C148:L155 C170:L185 C187:L189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AC21D02-6B75-409C-AD6C-321A98B21BE6}">
          <x14:formula1>
            <xm:f>'Drop Down Lists'!$C$3:$C$7</xm:f>
          </x14:formula1>
          <xm:sqref>D13</xm:sqref>
        </x14:dataValidation>
        <x14:dataValidation type="list" allowBlank="1" showInputMessage="1" showErrorMessage="1" xr:uid="{CA8074DB-3E08-4AAB-B1BE-65B4958DB67B}">
          <x14:formula1>
            <xm:f>'Drop Down Lists'!$D$3:$D$5</xm:f>
          </x14:formula1>
          <xm:sqref>E227:L227 Q3:Q5</xm:sqref>
        </x14:dataValidation>
        <x14:dataValidation type="list" allowBlank="1" showInputMessage="1" showErrorMessage="1" xr:uid="{5DB427C2-32A4-4DF6-91CC-B8D5CD725EEB}">
          <x14:formula1>
            <xm:f>'Drop Down Lists'!$I$3:$I$7</xm:f>
          </x14:formula1>
          <xm:sqref>E82:L82</xm:sqref>
        </x14:dataValidation>
        <x14:dataValidation type="list" allowBlank="1" showInputMessage="1" showErrorMessage="1" xr:uid="{962A9241-C841-42BB-AFF0-EB0908CB33D5}">
          <x14:formula1>
            <xm:f>'Drop Down Lists'!$L$3:$L$5</xm:f>
          </x14:formula1>
          <xm:sqref>N190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C45C3-84FA-4B05-A9CB-E6B5D9904BCA}">
  <sheetPr codeName="Sheet4"/>
  <dimension ref="A1:K6919"/>
  <sheetViews>
    <sheetView zoomScaleNormal="100" workbookViewId="0">
      <selection activeCell="G1" sqref="G1"/>
    </sheetView>
  </sheetViews>
  <sheetFormatPr defaultRowHeight="12.75" x14ac:dyDescent="0.2"/>
  <cols>
    <col min="1" max="1" width="14.28515625" style="86" bestFit="1" customWidth="1"/>
    <col min="2" max="2" width="25" style="86" bestFit="1" customWidth="1"/>
    <col min="3" max="3" width="27.7109375" style="86" customWidth="1"/>
    <col min="4" max="4" width="12.140625" style="86" bestFit="1" customWidth="1"/>
    <col min="5" max="5" width="20.5703125" style="86" bestFit="1" customWidth="1"/>
    <col min="6" max="6" width="64.5703125" style="282" customWidth="1"/>
    <col min="7" max="7" width="14" style="282" customWidth="1"/>
    <col min="8" max="8" width="9.140625" style="86"/>
    <col min="9" max="9" width="24.7109375" style="86" bestFit="1" customWidth="1"/>
    <col min="10" max="12" width="9.140625" style="86"/>
    <col min="13" max="13" width="21.140625" style="86" bestFit="1" customWidth="1"/>
    <col min="14" max="16384" width="9.140625" style="86"/>
  </cols>
  <sheetData>
    <row r="1" spans="1:9" x14ac:dyDescent="0.2">
      <c r="A1" s="86" t="s">
        <v>7217</v>
      </c>
      <c r="B1" s="86" t="s">
        <v>7219</v>
      </c>
      <c r="C1" s="550" t="s">
        <v>7220</v>
      </c>
      <c r="D1" s="550"/>
      <c r="E1" s="550"/>
      <c r="F1" s="550"/>
      <c r="G1" s="282" t="s">
        <v>7221</v>
      </c>
      <c r="I1" s="86" t="s">
        <v>7218</v>
      </c>
    </row>
    <row r="2" spans="1:9" x14ac:dyDescent="0.2">
      <c r="A2" s="86" t="s">
        <v>6388</v>
      </c>
      <c r="B2" s="541" t="s">
        <v>161</v>
      </c>
      <c r="C2" s="546"/>
      <c r="D2" s="546"/>
      <c r="E2" s="546"/>
      <c r="F2" s="542" t="s">
        <v>0</v>
      </c>
      <c r="G2" s="1092" t="str">
        <f>IF('Appraisal Inputs'!D3="","Blank",'Appraisal Inputs'!D3)</f>
        <v>Blank</v>
      </c>
      <c r="I2" s="515" t="s">
        <v>598</v>
      </c>
    </row>
    <row r="3" spans="1:9" x14ac:dyDescent="0.2">
      <c r="A3" s="86" t="s">
        <v>6388</v>
      </c>
      <c r="B3" s="763" t="s">
        <v>161</v>
      </c>
      <c r="F3" s="282" t="s">
        <v>1</v>
      </c>
      <c r="G3" s="1093" t="str">
        <f>IF('Appraisal Inputs'!D4="","Blank",'Appraisal Inputs'!D4)</f>
        <v>Blank</v>
      </c>
      <c r="I3" s="515" t="s">
        <v>599</v>
      </c>
    </row>
    <row r="4" spans="1:9" x14ac:dyDescent="0.2">
      <c r="A4" s="86" t="s">
        <v>6388</v>
      </c>
      <c r="B4" s="763" t="s">
        <v>161</v>
      </c>
      <c r="F4" s="282" t="s">
        <v>2</v>
      </c>
      <c r="G4" s="1093" t="str">
        <f>IF('Appraisal Inputs'!D5="","Blank",'Appraisal Inputs'!D5)</f>
        <v>Blank</v>
      </c>
      <c r="I4" s="515" t="s">
        <v>600</v>
      </c>
    </row>
    <row r="5" spans="1:9" x14ac:dyDescent="0.2">
      <c r="A5" s="86" t="s">
        <v>6388</v>
      </c>
      <c r="B5" s="763" t="s">
        <v>161</v>
      </c>
      <c r="F5" s="282" t="s">
        <v>3</v>
      </c>
      <c r="G5" s="1093" t="str">
        <f>IF('Appraisal Inputs'!D6="","Blank",'Appraisal Inputs'!D6)</f>
        <v>Select ▼</v>
      </c>
      <c r="I5" s="515" t="s">
        <v>601</v>
      </c>
    </row>
    <row r="6" spans="1:9" x14ac:dyDescent="0.2">
      <c r="A6" s="86" t="s">
        <v>6388</v>
      </c>
      <c r="B6" s="763" t="s">
        <v>161</v>
      </c>
      <c r="F6" s="282" t="s">
        <v>13</v>
      </c>
      <c r="G6" s="1093" t="str">
        <f>IF('Appraisal Inputs'!D7="","Blank",'Appraisal Inputs'!D7)</f>
        <v>Blank</v>
      </c>
      <c r="I6" s="515" t="s">
        <v>602</v>
      </c>
    </row>
    <row r="7" spans="1:9" x14ac:dyDescent="0.2">
      <c r="A7" s="86" t="s">
        <v>6388</v>
      </c>
      <c r="B7" s="763" t="s">
        <v>161</v>
      </c>
      <c r="F7" s="282" t="s">
        <v>14</v>
      </c>
      <c r="G7" s="1094" t="str">
        <f>IF('Appraisal Inputs'!D8="","Blank",'Appraisal Inputs'!D8)</f>
        <v>Blank</v>
      </c>
      <c r="I7" s="515" t="s">
        <v>603</v>
      </c>
    </row>
    <row r="8" spans="1:9" x14ac:dyDescent="0.2">
      <c r="A8" s="86" t="s">
        <v>6388</v>
      </c>
      <c r="B8" s="763" t="s">
        <v>161</v>
      </c>
      <c r="F8" s="282" t="s">
        <v>10</v>
      </c>
      <c r="G8" s="1093" t="str">
        <f>IF('Appraisal Inputs'!D9="","Blank",'Appraisal Inputs'!D9)</f>
        <v>Blank</v>
      </c>
      <c r="I8" s="515" t="s">
        <v>604</v>
      </c>
    </row>
    <row r="9" spans="1:9" x14ac:dyDescent="0.2">
      <c r="A9" s="86" t="s">
        <v>6388</v>
      </c>
      <c r="B9" s="763" t="s">
        <v>161</v>
      </c>
      <c r="F9" s="282" t="s">
        <v>151</v>
      </c>
      <c r="G9" s="1095" t="str">
        <f>IF('Appraisal Inputs'!D10="","Blank",'Appraisal Inputs'!D10)</f>
        <v>Blank</v>
      </c>
      <c r="I9" s="515" t="s">
        <v>605</v>
      </c>
    </row>
    <row r="10" spans="1:9" x14ac:dyDescent="0.2">
      <c r="A10" s="86" t="s">
        <v>6388</v>
      </c>
      <c r="B10" s="763" t="s">
        <v>161</v>
      </c>
      <c r="F10" s="282" t="s">
        <v>80</v>
      </c>
      <c r="G10" s="1093" t="str">
        <f>IF('Appraisal Inputs'!D11="","Blank",'Appraisal Inputs'!D11)</f>
        <v>Select ▼</v>
      </c>
      <c r="I10" s="515" t="s">
        <v>606</v>
      </c>
    </row>
    <row r="11" spans="1:9" x14ac:dyDescent="0.2">
      <c r="A11" s="86" t="s">
        <v>6388</v>
      </c>
      <c r="B11" s="763" t="s">
        <v>161</v>
      </c>
      <c r="F11" s="282" t="s">
        <v>12</v>
      </c>
      <c r="G11" s="1093" t="str">
        <f>IF('Appraisal Inputs'!D12="","Blank",'Appraisal Inputs'!D12)</f>
        <v>Select ▼</v>
      </c>
      <c r="I11" s="515" t="s">
        <v>607</v>
      </c>
    </row>
    <row r="12" spans="1:9" x14ac:dyDescent="0.2">
      <c r="A12" s="86" t="s">
        <v>6388</v>
      </c>
      <c r="B12" s="543" t="s">
        <v>161</v>
      </c>
      <c r="C12" s="547"/>
      <c r="D12" s="547"/>
      <c r="E12" s="547"/>
      <c r="F12" s="538" t="s">
        <v>11</v>
      </c>
      <c r="G12" s="1096" t="str">
        <f>IF('Appraisal Inputs'!D13="","Blank",'Appraisal Inputs'!D13)</f>
        <v>Blank</v>
      </c>
      <c r="I12" s="515" t="s">
        <v>608</v>
      </c>
    </row>
    <row r="13" spans="1:9" x14ac:dyDescent="0.2">
      <c r="A13" s="86" t="s">
        <v>6388</v>
      </c>
      <c r="B13" s="541" t="s">
        <v>161</v>
      </c>
      <c r="C13" s="546"/>
      <c r="D13" s="546"/>
      <c r="E13" s="546"/>
      <c r="F13" s="542" t="s">
        <v>270</v>
      </c>
      <c r="G13" s="1097" t="str">
        <f>IF('Appraisal Inputs'!D15="","Blank",'Appraisal Inputs'!D15)</f>
        <v>Blank</v>
      </c>
      <c r="I13" s="515" t="s">
        <v>609</v>
      </c>
    </row>
    <row r="14" spans="1:9" x14ac:dyDescent="0.2">
      <c r="A14" s="86" t="s">
        <v>6388</v>
      </c>
      <c r="B14" s="763" t="s">
        <v>161</v>
      </c>
      <c r="F14" s="282" t="s">
        <v>8</v>
      </c>
      <c r="G14" s="1098" t="str">
        <f>IF('Appraisal Inputs'!D16="","Blank",'Appraisal Inputs'!D16)</f>
        <v>Blank</v>
      </c>
      <c r="I14" s="515" t="s">
        <v>610</v>
      </c>
    </row>
    <row r="15" spans="1:9" x14ac:dyDescent="0.2">
      <c r="A15" s="86" t="s">
        <v>6388</v>
      </c>
      <c r="B15" s="763" t="s">
        <v>161</v>
      </c>
      <c r="F15" s="282" t="s">
        <v>9</v>
      </c>
      <c r="G15" s="1098" t="str">
        <f>IF('Appraisal Inputs'!D17="","Blank",'Appraisal Inputs'!D17)</f>
        <v>Blank</v>
      </c>
      <c r="I15" s="515" t="s">
        <v>611</v>
      </c>
    </row>
    <row r="16" spans="1:9" x14ac:dyDescent="0.2">
      <c r="A16" s="86" t="s">
        <v>6388</v>
      </c>
      <c r="B16" s="763" t="s">
        <v>161</v>
      </c>
      <c r="F16" s="282" t="s">
        <v>7</v>
      </c>
      <c r="G16" s="1093" t="str">
        <f>IF('Appraisal Inputs'!D18="","Blank",'Appraisal Inputs'!D18)</f>
        <v>Blank</v>
      </c>
      <c r="I16" s="515" t="s">
        <v>612</v>
      </c>
    </row>
    <row r="17" spans="1:9" x14ac:dyDescent="0.2">
      <c r="A17" s="86" t="s">
        <v>6388</v>
      </c>
      <c r="B17" s="543" t="s">
        <v>161</v>
      </c>
      <c r="C17" s="547"/>
      <c r="D17" s="547"/>
      <c r="E17" s="547"/>
      <c r="F17" s="538" t="s">
        <v>269</v>
      </c>
      <c r="G17" s="1096" t="str">
        <f>IF('Appraisal Inputs'!D19="","Blank",'Appraisal Inputs'!D19)</f>
        <v>Blank</v>
      </c>
      <c r="I17" s="515" t="s">
        <v>613</v>
      </c>
    </row>
    <row r="18" spans="1:9" x14ac:dyDescent="0.2">
      <c r="A18" s="86" t="s">
        <v>6388</v>
      </c>
      <c r="B18" s="541" t="s">
        <v>161</v>
      </c>
      <c r="C18" s="546"/>
      <c r="D18" s="546"/>
      <c r="E18" s="546"/>
      <c r="F18" s="542" t="s">
        <v>438</v>
      </c>
      <c r="G18" s="1092" t="str">
        <f>IF('Appraisal Inputs'!I5="","Blank",'Appraisal Inputs'!I5)</f>
        <v>Select ▼</v>
      </c>
      <c r="I18" s="515" t="s">
        <v>614</v>
      </c>
    </row>
    <row r="19" spans="1:9" x14ac:dyDescent="0.2">
      <c r="A19" s="86" t="s">
        <v>6388</v>
      </c>
      <c r="B19" s="763" t="s">
        <v>161</v>
      </c>
      <c r="F19" s="282" t="s">
        <v>235</v>
      </c>
      <c r="G19" s="1099" t="str">
        <f>IF('Appraisal Inputs'!I6="","Blank",'Appraisal Inputs'!I6)</f>
        <v>Blank</v>
      </c>
      <c r="I19" s="515" t="s">
        <v>615</v>
      </c>
    </row>
    <row r="20" spans="1:9" x14ac:dyDescent="0.2">
      <c r="A20" s="86" t="s">
        <v>6388</v>
      </c>
      <c r="B20" s="763" t="s">
        <v>161</v>
      </c>
      <c r="F20" s="282" t="s">
        <v>455</v>
      </c>
      <c r="G20" s="1100" t="str">
        <f>IF('Appraisal Inputs'!I7="","Blank",'Appraisal Inputs'!I7)</f>
        <v>Blank</v>
      </c>
      <c r="I20" s="515" t="s">
        <v>616</v>
      </c>
    </row>
    <row r="21" spans="1:9" x14ac:dyDescent="0.2">
      <c r="A21" s="86" t="s">
        <v>6388</v>
      </c>
      <c r="B21" s="763" t="s">
        <v>161</v>
      </c>
      <c r="F21" s="282" t="s">
        <v>473</v>
      </c>
      <c r="G21" s="1180" t="str">
        <f>IF('Appraisal Inputs'!I8="","Blank",'Appraisal Inputs'!I8)</f>
        <v>Select ▼</v>
      </c>
      <c r="I21" s="515" t="s">
        <v>7594</v>
      </c>
    </row>
    <row r="22" spans="1:9" x14ac:dyDescent="0.2">
      <c r="A22" s="86" t="s">
        <v>6388</v>
      </c>
      <c r="B22" s="543" t="s">
        <v>161</v>
      </c>
      <c r="C22" s="547"/>
      <c r="D22" s="547"/>
      <c r="E22" s="547"/>
      <c r="F22" s="538" t="s">
        <v>152</v>
      </c>
      <c r="G22" s="1101" t="str">
        <f>IF('Appraisal Inputs'!I9="","Blank",'Appraisal Inputs'!I9)</f>
        <v>Blank</v>
      </c>
      <c r="I22" s="515" t="s">
        <v>7544</v>
      </c>
    </row>
    <row r="23" spans="1:9" x14ac:dyDescent="0.2">
      <c r="A23" s="86" t="s">
        <v>6388</v>
      </c>
      <c r="B23" s="541" t="s">
        <v>161</v>
      </c>
      <c r="C23" s="546"/>
      <c r="D23" s="546"/>
      <c r="E23" s="546"/>
      <c r="F23" s="542" t="s">
        <v>461</v>
      </c>
      <c r="G23" s="1102" t="str">
        <f>IF('Appraisal Inputs'!I11="","Blank",'Appraisal Inputs'!I11)</f>
        <v>Blank</v>
      </c>
      <c r="I23" s="515" t="s">
        <v>617</v>
      </c>
    </row>
    <row r="24" spans="1:9" x14ac:dyDescent="0.2">
      <c r="A24" s="86" t="s">
        <v>6388</v>
      </c>
      <c r="B24" s="763" t="s">
        <v>161</v>
      </c>
      <c r="F24" s="282" t="s">
        <v>462</v>
      </c>
      <c r="G24" s="1100" t="str">
        <f>IF('Appraisal Inputs'!I12="","Blank",'Appraisal Inputs'!I12)</f>
        <v>Blank</v>
      </c>
      <c r="I24" s="515" t="s">
        <v>618</v>
      </c>
    </row>
    <row r="25" spans="1:9" x14ac:dyDescent="0.2">
      <c r="A25" s="86" t="s">
        <v>6388</v>
      </c>
      <c r="B25" s="763" t="s">
        <v>161</v>
      </c>
      <c r="F25" s="282" t="s">
        <v>463</v>
      </c>
      <c r="G25" s="1100" t="str">
        <f>IF('Appraisal Inputs'!I13="","Blank",'Appraisal Inputs'!I13)</f>
        <v>Blank</v>
      </c>
      <c r="I25" s="515" t="s">
        <v>619</v>
      </c>
    </row>
    <row r="26" spans="1:9" x14ac:dyDescent="0.2">
      <c r="A26" s="86" t="s">
        <v>6388</v>
      </c>
      <c r="B26" s="763" t="s">
        <v>161</v>
      </c>
      <c r="F26" s="282" t="s">
        <v>458</v>
      </c>
      <c r="G26" s="1100" t="str">
        <f>IF('Appraisal Inputs'!I14="","Blank",'Appraisal Inputs'!I14)</f>
        <v>Blank</v>
      </c>
      <c r="I26" s="515" t="s">
        <v>620</v>
      </c>
    </row>
    <row r="27" spans="1:9" x14ac:dyDescent="0.2">
      <c r="A27" s="86" t="s">
        <v>6388</v>
      </c>
      <c r="B27" s="763" t="s">
        <v>161</v>
      </c>
      <c r="F27" s="282" t="s">
        <v>459</v>
      </c>
      <c r="G27" s="1100" t="str">
        <f>IF('Appraisal Inputs'!I15="","Blank",'Appraisal Inputs'!I15)</f>
        <v>Blank</v>
      </c>
      <c r="I27" s="515" t="s">
        <v>621</v>
      </c>
    </row>
    <row r="28" spans="1:9" x14ac:dyDescent="0.2">
      <c r="A28" s="86" t="s">
        <v>6388</v>
      </c>
      <c r="B28" s="763" t="s">
        <v>161</v>
      </c>
      <c r="F28" s="282" t="s">
        <v>464</v>
      </c>
      <c r="G28" s="1100" t="str">
        <f>IF('Appraisal Inputs'!I16="","Blank",'Appraisal Inputs'!I16)</f>
        <v>Blank</v>
      </c>
      <c r="I28" s="515" t="s">
        <v>7595</v>
      </c>
    </row>
    <row r="29" spans="1:9" x14ac:dyDescent="0.2">
      <c r="A29" s="86" t="s">
        <v>6388</v>
      </c>
      <c r="B29" s="543" t="s">
        <v>161</v>
      </c>
      <c r="C29" s="547"/>
      <c r="D29" s="547"/>
      <c r="E29" s="547"/>
      <c r="F29" s="538" t="s">
        <v>460</v>
      </c>
      <c r="G29" s="1103" t="str">
        <f>IF('Appraisal Inputs'!I17="","Blank",'Appraisal Inputs'!I17)</f>
        <v>Blank</v>
      </c>
      <c r="I29" s="515" t="s">
        <v>7596</v>
      </c>
    </row>
    <row r="30" spans="1:9" x14ac:dyDescent="0.2">
      <c r="A30" s="86" t="s">
        <v>6388</v>
      </c>
      <c r="B30" s="541" t="s">
        <v>161</v>
      </c>
      <c r="C30" s="546"/>
      <c r="D30" s="546"/>
      <c r="E30" s="546"/>
      <c r="F30" s="542" t="s">
        <v>160</v>
      </c>
      <c r="G30" s="1092" t="str">
        <f>IF('Appraisal Inputs'!Q5="","Blank",'Appraisal Inputs'!Q5)</f>
        <v>Select ▼</v>
      </c>
      <c r="I30" s="515" t="s">
        <v>7546</v>
      </c>
    </row>
    <row r="31" spans="1:9" x14ac:dyDescent="0.2">
      <c r="A31" s="86" t="s">
        <v>6388</v>
      </c>
      <c r="B31" s="763" t="s">
        <v>161</v>
      </c>
      <c r="F31" s="282" t="s">
        <v>157</v>
      </c>
      <c r="G31" s="1093" t="str">
        <f>IF('Appraisal Inputs'!Q6="","Blank",'Appraisal Inputs'!Q6)</f>
        <v>Select ▼</v>
      </c>
      <c r="I31" s="515" t="s">
        <v>7547</v>
      </c>
    </row>
    <row r="32" spans="1:9" x14ac:dyDescent="0.2">
      <c r="A32" s="86" t="s">
        <v>6388</v>
      </c>
      <c r="B32" s="763" t="s">
        <v>161</v>
      </c>
      <c r="F32" s="282" t="s">
        <v>158</v>
      </c>
      <c r="G32" s="1093" t="str">
        <f>IF('Appraisal Inputs'!Q7="","Blank",'Appraisal Inputs'!Q7)</f>
        <v>Select ▼</v>
      </c>
      <c r="I32" s="515" t="s">
        <v>7548</v>
      </c>
    </row>
    <row r="33" spans="1:9" x14ac:dyDescent="0.2">
      <c r="A33" s="86" t="s">
        <v>6388</v>
      </c>
      <c r="B33" s="763" t="s">
        <v>161</v>
      </c>
      <c r="F33" s="282" t="s">
        <v>159</v>
      </c>
      <c r="G33" s="1093" t="str">
        <f>IF('Appraisal Inputs'!Q8="","Blank",'Appraisal Inputs'!Q8)</f>
        <v>Select ▼</v>
      </c>
      <c r="I33" s="515" t="s">
        <v>7549</v>
      </c>
    </row>
    <row r="34" spans="1:9" x14ac:dyDescent="0.2">
      <c r="A34" s="86" t="s">
        <v>6388</v>
      </c>
      <c r="B34" s="763" t="s">
        <v>161</v>
      </c>
      <c r="F34" s="1175" t="s">
        <v>271</v>
      </c>
      <c r="G34" s="1093" t="str">
        <f>IF('Appraisal Inputs'!Q9="","Blank",'Appraisal Inputs'!Q9)</f>
        <v>Select ▼</v>
      </c>
      <c r="I34" s="515" t="s">
        <v>7550</v>
      </c>
    </row>
    <row r="35" spans="1:9" x14ac:dyDescent="0.2">
      <c r="A35" s="86" t="s">
        <v>6388</v>
      </c>
      <c r="B35" s="763" t="s">
        <v>161</v>
      </c>
      <c r="F35" s="1175" t="s">
        <v>7545</v>
      </c>
      <c r="G35" s="1093" t="str">
        <f>IF('Appraisal Inputs'!Q10="","Blank",'Appraisal Inputs'!Q10)</f>
        <v>Blank</v>
      </c>
      <c r="I35" s="515" t="s">
        <v>7551</v>
      </c>
    </row>
    <row r="36" spans="1:9" x14ac:dyDescent="0.2">
      <c r="A36" s="86" t="s">
        <v>6388</v>
      </c>
      <c r="B36" s="763" t="s">
        <v>161</v>
      </c>
      <c r="F36" s="282" t="s">
        <v>401</v>
      </c>
      <c r="G36" s="1093" t="str">
        <f>IF('Appraisal Inputs'!Q11="","Blank",'Appraisal Inputs'!Q11)</f>
        <v>Select ▼</v>
      </c>
      <c r="I36" s="515" t="s">
        <v>7597</v>
      </c>
    </row>
    <row r="37" spans="1:9" x14ac:dyDescent="0.2">
      <c r="A37" s="86" t="s">
        <v>6388</v>
      </c>
      <c r="B37" s="543" t="s">
        <v>161</v>
      </c>
      <c r="C37" s="547"/>
      <c r="D37" s="547"/>
      <c r="E37" s="547"/>
      <c r="F37" s="538" t="s">
        <v>456</v>
      </c>
      <c r="G37" s="1096" t="str">
        <f>IF('Appraisal Inputs'!Q12="","Blank",'Appraisal Inputs'!Q12)</f>
        <v>Select ▼</v>
      </c>
      <c r="I37" s="515" t="s">
        <v>7598</v>
      </c>
    </row>
    <row r="38" spans="1:9" x14ac:dyDescent="0.2">
      <c r="A38" s="86" t="s">
        <v>6388</v>
      </c>
      <c r="B38" s="763" t="s">
        <v>162</v>
      </c>
      <c r="E38" s="86" t="s">
        <v>40</v>
      </c>
      <c r="F38" s="282" t="s">
        <v>494</v>
      </c>
      <c r="G38" s="1181" t="str">
        <f>IF('Appraisal Inputs'!C33="","Blank",'Appraisal Inputs'!C33)</f>
        <v>Select ▼</v>
      </c>
      <c r="I38" s="515" t="s">
        <v>622</v>
      </c>
    </row>
    <row r="39" spans="1:9" x14ac:dyDescent="0.2">
      <c r="A39" s="86" t="s">
        <v>6388</v>
      </c>
      <c r="B39" s="763" t="s">
        <v>162</v>
      </c>
      <c r="E39" s="86" t="s">
        <v>40</v>
      </c>
      <c r="F39" s="282" t="s">
        <v>495</v>
      </c>
      <c r="G39" s="1181" t="str">
        <f>IF('Appraisal Inputs'!C34="","Blank",'Appraisal Inputs'!C34)</f>
        <v>Select ▼</v>
      </c>
      <c r="I39" s="515" t="s">
        <v>623</v>
      </c>
    </row>
    <row r="40" spans="1:9" x14ac:dyDescent="0.2">
      <c r="A40" s="86" t="s">
        <v>6388</v>
      </c>
      <c r="B40" s="763" t="s">
        <v>162</v>
      </c>
      <c r="E40" s="86" t="s">
        <v>40</v>
      </c>
      <c r="F40" s="282" t="s">
        <v>496</v>
      </c>
      <c r="G40" s="1181" t="str">
        <f>IF('Appraisal Inputs'!C35="","Blank",'Appraisal Inputs'!C35)</f>
        <v>Select ▼</v>
      </c>
      <c r="I40" s="515" t="s">
        <v>624</v>
      </c>
    </row>
    <row r="41" spans="1:9" x14ac:dyDescent="0.2">
      <c r="A41" s="86" t="s">
        <v>6388</v>
      </c>
      <c r="B41" s="763" t="s">
        <v>162</v>
      </c>
      <c r="E41" s="86" t="s">
        <v>40</v>
      </c>
      <c r="F41" s="282" t="s">
        <v>497</v>
      </c>
      <c r="G41" s="1181" t="str">
        <f>IF('Appraisal Inputs'!C36="","Blank",'Appraisal Inputs'!C36)</f>
        <v>Select ▼</v>
      </c>
      <c r="I41" s="515" t="s">
        <v>625</v>
      </c>
    </row>
    <row r="42" spans="1:9" x14ac:dyDescent="0.2">
      <c r="A42" s="86" t="s">
        <v>6388</v>
      </c>
      <c r="B42" s="763" t="s">
        <v>162</v>
      </c>
      <c r="E42" s="86" t="s">
        <v>40</v>
      </c>
      <c r="F42" s="282" t="s">
        <v>498</v>
      </c>
      <c r="G42" s="1181" t="str">
        <f>IF('Appraisal Inputs'!C37="","Blank",'Appraisal Inputs'!C37)</f>
        <v>Select ▼</v>
      </c>
      <c r="I42" s="515" t="s">
        <v>626</v>
      </c>
    </row>
    <row r="43" spans="1:9" x14ac:dyDescent="0.2">
      <c r="A43" s="86" t="s">
        <v>6388</v>
      </c>
      <c r="B43" s="763" t="s">
        <v>162</v>
      </c>
      <c r="E43" s="86" t="s">
        <v>40</v>
      </c>
      <c r="F43" s="282" t="s">
        <v>499</v>
      </c>
      <c r="G43" s="1181" t="str">
        <f>IF('Appraisal Inputs'!C38="","Blank",'Appraisal Inputs'!C38)</f>
        <v>Select ▼</v>
      </c>
      <c r="I43" s="515" t="s">
        <v>627</v>
      </c>
    </row>
    <row r="44" spans="1:9" x14ac:dyDescent="0.2">
      <c r="A44" s="86" t="s">
        <v>6388</v>
      </c>
      <c r="B44" s="763" t="s">
        <v>162</v>
      </c>
      <c r="E44" s="86" t="s">
        <v>40</v>
      </c>
      <c r="F44" s="282" t="s">
        <v>500</v>
      </c>
      <c r="G44" s="1181" t="str">
        <f>IF('Appraisal Inputs'!C39="","Blank",'Appraisal Inputs'!C39)</f>
        <v>Select ▼</v>
      </c>
      <c r="I44" s="515" t="s">
        <v>628</v>
      </c>
    </row>
    <row r="45" spans="1:9" x14ac:dyDescent="0.2">
      <c r="A45" s="86" t="s">
        <v>6388</v>
      </c>
      <c r="B45" s="763" t="s">
        <v>162</v>
      </c>
      <c r="E45" s="86" t="s">
        <v>40</v>
      </c>
      <c r="F45" s="282" t="s">
        <v>501</v>
      </c>
      <c r="G45" s="1181" t="str">
        <f>IF('Appraisal Inputs'!C40="","Blank",'Appraisal Inputs'!C40)</f>
        <v>Select ▼</v>
      </c>
      <c r="I45" s="515" t="s">
        <v>629</v>
      </c>
    </row>
    <row r="46" spans="1:9" x14ac:dyDescent="0.2">
      <c r="A46" s="86" t="s">
        <v>6388</v>
      </c>
      <c r="B46" s="763" t="s">
        <v>162</v>
      </c>
      <c r="E46" s="86" t="s">
        <v>40</v>
      </c>
      <c r="F46" s="282" t="s">
        <v>502</v>
      </c>
      <c r="G46" s="1181" t="str">
        <f>IF('Appraisal Inputs'!C41="","Blank",'Appraisal Inputs'!C41)</f>
        <v>Select ▼</v>
      </c>
      <c r="I46" s="515" t="s">
        <v>630</v>
      </c>
    </row>
    <row r="47" spans="1:9" x14ac:dyDescent="0.2">
      <c r="A47" s="86" t="s">
        <v>6388</v>
      </c>
      <c r="B47" s="763" t="s">
        <v>162</v>
      </c>
      <c r="E47" s="86" t="s">
        <v>40</v>
      </c>
      <c r="F47" s="282" t="s">
        <v>503</v>
      </c>
      <c r="G47" s="1181" t="str">
        <f>IF('Appraisal Inputs'!C42="","Blank",'Appraisal Inputs'!C42)</f>
        <v>Select ▼</v>
      </c>
      <c r="I47" s="515" t="s">
        <v>631</v>
      </c>
    </row>
    <row r="48" spans="1:9" x14ac:dyDescent="0.2">
      <c r="A48" s="86" t="s">
        <v>6388</v>
      </c>
      <c r="B48" s="763" t="s">
        <v>162</v>
      </c>
      <c r="E48" s="86" t="s">
        <v>40</v>
      </c>
      <c r="F48" s="282" t="s">
        <v>504</v>
      </c>
      <c r="G48" s="1181" t="str">
        <f>IF('Appraisal Inputs'!C43="","Blank",'Appraisal Inputs'!C43)</f>
        <v>Select ▼</v>
      </c>
      <c r="I48" s="515" t="s">
        <v>632</v>
      </c>
    </row>
    <row r="49" spans="1:9" x14ac:dyDescent="0.2">
      <c r="A49" s="86" t="s">
        <v>6388</v>
      </c>
      <c r="B49" s="763" t="s">
        <v>162</v>
      </c>
      <c r="E49" s="86" t="s">
        <v>40</v>
      </c>
      <c r="F49" s="282" t="s">
        <v>505</v>
      </c>
      <c r="G49" s="1181" t="str">
        <f>IF('Appraisal Inputs'!C44="","Blank",'Appraisal Inputs'!C44)</f>
        <v>Select ▼</v>
      </c>
      <c r="I49" s="515" t="s">
        <v>633</v>
      </c>
    </row>
    <row r="50" spans="1:9" x14ac:dyDescent="0.2">
      <c r="A50" s="86" t="s">
        <v>6388</v>
      </c>
      <c r="B50" s="763" t="s">
        <v>162</v>
      </c>
      <c r="E50" s="86" t="s">
        <v>40</v>
      </c>
      <c r="F50" s="282" t="s">
        <v>506</v>
      </c>
      <c r="G50" s="1181" t="str">
        <f>IF('Appraisal Inputs'!C45="","Blank",'Appraisal Inputs'!C45)</f>
        <v>Select ▼</v>
      </c>
      <c r="I50" s="515" t="s">
        <v>634</v>
      </c>
    </row>
    <row r="51" spans="1:9" x14ac:dyDescent="0.2">
      <c r="A51" s="86" t="s">
        <v>6388</v>
      </c>
      <c r="B51" s="763" t="s">
        <v>162</v>
      </c>
      <c r="E51" s="86" t="s">
        <v>40</v>
      </c>
      <c r="F51" s="282" t="s">
        <v>507</v>
      </c>
      <c r="G51" s="1181" t="str">
        <f>IF('Appraisal Inputs'!C46="","Blank",'Appraisal Inputs'!C46)</f>
        <v>Select ▼</v>
      </c>
      <c r="I51" s="515" t="s">
        <v>635</v>
      </c>
    </row>
    <row r="52" spans="1:9" x14ac:dyDescent="0.2">
      <c r="A52" s="86" t="s">
        <v>6388</v>
      </c>
      <c r="B52" s="763" t="s">
        <v>162</v>
      </c>
      <c r="E52" s="86" t="s">
        <v>40</v>
      </c>
      <c r="F52" s="282" t="s">
        <v>508</v>
      </c>
      <c r="G52" s="1181" t="str">
        <f>IF('Appraisal Inputs'!C47="","Blank",'Appraisal Inputs'!C47)</f>
        <v>Select ▼</v>
      </c>
      <c r="I52" s="515" t="s">
        <v>636</v>
      </c>
    </row>
    <row r="53" spans="1:9" x14ac:dyDescent="0.2">
      <c r="A53" s="86" t="s">
        <v>6388</v>
      </c>
      <c r="B53" s="763" t="s">
        <v>162</v>
      </c>
      <c r="E53" s="86" t="s">
        <v>40</v>
      </c>
      <c r="F53" s="282" t="s">
        <v>509</v>
      </c>
      <c r="G53" s="1181" t="str">
        <f>IF('Appraisal Inputs'!C48="","Blank",'Appraisal Inputs'!C48)</f>
        <v>Select ▼</v>
      </c>
      <c r="I53" s="515" t="s">
        <v>637</v>
      </c>
    </row>
    <row r="54" spans="1:9" x14ac:dyDescent="0.2">
      <c r="A54" s="86" t="s">
        <v>6388</v>
      </c>
      <c r="B54" s="763" t="s">
        <v>162</v>
      </c>
      <c r="E54" s="86" t="s">
        <v>40</v>
      </c>
      <c r="F54" s="282" t="s">
        <v>510</v>
      </c>
      <c r="G54" s="1181" t="str">
        <f>IF('Appraisal Inputs'!C49="","Blank",'Appraisal Inputs'!C49)</f>
        <v>Select ▼</v>
      </c>
      <c r="I54" s="515" t="s">
        <v>638</v>
      </c>
    </row>
    <row r="55" spans="1:9" x14ac:dyDescent="0.2">
      <c r="A55" s="86" t="s">
        <v>6388</v>
      </c>
      <c r="B55" s="763" t="s">
        <v>162</v>
      </c>
      <c r="E55" s="86" t="s">
        <v>40</v>
      </c>
      <c r="F55" s="282" t="s">
        <v>511</v>
      </c>
      <c r="G55" s="1181" t="str">
        <f>IF('Appraisal Inputs'!C50="","Blank",'Appraisal Inputs'!C50)</f>
        <v>Select ▼</v>
      </c>
      <c r="I55" s="515" t="s">
        <v>639</v>
      </c>
    </row>
    <row r="56" spans="1:9" x14ac:dyDescent="0.2">
      <c r="A56" s="86" t="s">
        <v>6388</v>
      </c>
      <c r="B56" s="763" t="s">
        <v>162</v>
      </c>
      <c r="E56" s="86" t="s">
        <v>40</v>
      </c>
      <c r="F56" s="282" t="s">
        <v>512</v>
      </c>
      <c r="G56" s="1181" t="str">
        <f>IF('Appraisal Inputs'!C51="","Blank",'Appraisal Inputs'!C51)</f>
        <v>Select ▼</v>
      </c>
      <c r="I56" s="515" t="s">
        <v>640</v>
      </c>
    </row>
    <row r="57" spans="1:9" x14ac:dyDescent="0.2">
      <c r="A57" s="86" t="s">
        <v>6388</v>
      </c>
      <c r="B57" s="763" t="s">
        <v>162</v>
      </c>
      <c r="E57" s="86" t="s">
        <v>40</v>
      </c>
      <c r="F57" s="282" t="s">
        <v>513</v>
      </c>
      <c r="G57" s="1181" t="str">
        <f>IF('Appraisal Inputs'!C52="","Blank",'Appraisal Inputs'!C52)</f>
        <v>Select ▼</v>
      </c>
      <c r="I57" s="515" t="s">
        <v>641</v>
      </c>
    </row>
    <row r="58" spans="1:9" x14ac:dyDescent="0.2">
      <c r="A58" s="86" t="s">
        <v>6388</v>
      </c>
      <c r="B58" s="763" t="s">
        <v>162</v>
      </c>
      <c r="E58" s="86" t="s">
        <v>40</v>
      </c>
      <c r="F58" s="282" t="s">
        <v>514</v>
      </c>
      <c r="G58" s="1181" t="str">
        <f>IF('Appraisal Inputs'!C53="","Blank",'Appraisal Inputs'!C53)</f>
        <v>Select ▼</v>
      </c>
      <c r="I58" s="515" t="s">
        <v>642</v>
      </c>
    </row>
    <row r="59" spans="1:9" x14ac:dyDescent="0.2">
      <c r="A59" s="86" t="s">
        <v>6388</v>
      </c>
      <c r="B59" s="763" t="s">
        <v>162</v>
      </c>
      <c r="E59" s="86" t="s">
        <v>40</v>
      </c>
      <c r="F59" s="282" t="s">
        <v>515</v>
      </c>
      <c r="G59" s="1181" t="str">
        <f>IF('Appraisal Inputs'!C54="","Blank",'Appraisal Inputs'!C54)</f>
        <v>Select ▼</v>
      </c>
      <c r="I59" s="515" t="s">
        <v>643</v>
      </c>
    </row>
    <row r="60" spans="1:9" x14ac:dyDescent="0.2">
      <c r="A60" s="86" t="s">
        <v>6388</v>
      </c>
      <c r="B60" s="763" t="s">
        <v>162</v>
      </c>
      <c r="E60" s="86" t="s">
        <v>40</v>
      </c>
      <c r="F60" s="282" t="s">
        <v>516</v>
      </c>
      <c r="G60" s="1181" t="str">
        <f>IF('Appraisal Inputs'!C55="","Blank",'Appraisal Inputs'!C55)</f>
        <v>Select ▼</v>
      </c>
      <c r="I60" s="515" t="s">
        <v>644</v>
      </c>
    </row>
    <row r="61" spans="1:9" x14ac:dyDescent="0.2">
      <c r="A61" s="86" t="s">
        <v>6388</v>
      </c>
      <c r="B61" s="763" t="s">
        <v>162</v>
      </c>
      <c r="E61" s="86" t="s">
        <v>40</v>
      </c>
      <c r="F61" s="282" t="s">
        <v>517</v>
      </c>
      <c r="G61" s="1181" t="str">
        <f>IF('Appraisal Inputs'!C56="","Blank",'Appraisal Inputs'!C56)</f>
        <v>Select ▼</v>
      </c>
      <c r="I61" s="515" t="s">
        <v>645</v>
      </c>
    </row>
    <row r="62" spans="1:9" x14ac:dyDescent="0.2">
      <c r="A62" s="86" t="s">
        <v>6388</v>
      </c>
      <c r="B62" s="763" t="s">
        <v>162</v>
      </c>
      <c r="E62" s="86" t="s">
        <v>40</v>
      </c>
      <c r="F62" s="282" t="s">
        <v>518</v>
      </c>
      <c r="G62" s="1181" t="str">
        <f>IF('Appraisal Inputs'!C57="","Blank",'Appraisal Inputs'!C57)</f>
        <v>Select ▼</v>
      </c>
      <c r="I62" s="515" t="s">
        <v>646</v>
      </c>
    </row>
    <row r="63" spans="1:9" x14ac:dyDescent="0.2">
      <c r="A63" s="86" t="s">
        <v>6388</v>
      </c>
      <c r="B63" s="763" t="s">
        <v>162</v>
      </c>
      <c r="E63" s="86" t="s">
        <v>40</v>
      </c>
      <c r="F63" s="282" t="s">
        <v>519</v>
      </c>
      <c r="G63" s="1181" t="str">
        <f>IF('Appraisal Inputs'!C58="","Blank",'Appraisal Inputs'!C58)</f>
        <v>Select ▼</v>
      </c>
      <c r="I63" s="515" t="s">
        <v>647</v>
      </c>
    </row>
    <row r="64" spans="1:9" x14ac:dyDescent="0.2">
      <c r="A64" s="86" t="s">
        <v>6388</v>
      </c>
      <c r="B64" s="763" t="s">
        <v>162</v>
      </c>
      <c r="E64" s="86" t="s">
        <v>40</v>
      </c>
      <c r="F64" s="282" t="s">
        <v>520</v>
      </c>
      <c r="G64" s="1181" t="str">
        <f>IF('Appraisal Inputs'!C59="","Blank",'Appraisal Inputs'!C59)</f>
        <v>Select ▼</v>
      </c>
      <c r="I64" s="515" t="s">
        <v>648</v>
      </c>
    </row>
    <row r="65" spans="1:9" x14ac:dyDescent="0.2">
      <c r="A65" s="86" t="s">
        <v>6388</v>
      </c>
      <c r="B65" s="763" t="s">
        <v>162</v>
      </c>
      <c r="E65" s="86" t="s">
        <v>40</v>
      </c>
      <c r="F65" s="282" t="s">
        <v>521</v>
      </c>
      <c r="G65" s="1181" t="str">
        <f>IF('Appraisal Inputs'!C60="","Blank",'Appraisal Inputs'!C60)</f>
        <v>Select ▼</v>
      </c>
      <c r="I65" s="515" t="s">
        <v>649</v>
      </c>
    </row>
    <row r="66" spans="1:9" x14ac:dyDescent="0.2">
      <c r="A66" s="86" t="s">
        <v>6388</v>
      </c>
      <c r="B66" s="763" t="s">
        <v>162</v>
      </c>
      <c r="E66" s="86" t="s">
        <v>40</v>
      </c>
      <c r="F66" s="282" t="s">
        <v>522</v>
      </c>
      <c r="G66" s="1181" t="str">
        <f>IF('Appraisal Inputs'!C61="","Blank",'Appraisal Inputs'!C61)</f>
        <v>Select ▼</v>
      </c>
      <c r="I66" s="515" t="s">
        <v>650</v>
      </c>
    </row>
    <row r="67" spans="1:9" x14ac:dyDescent="0.2">
      <c r="A67" s="86" t="s">
        <v>6388</v>
      </c>
      <c r="B67" s="543" t="s">
        <v>162</v>
      </c>
      <c r="C67" s="547"/>
      <c r="D67" s="547"/>
      <c r="E67" s="547" t="s">
        <v>40</v>
      </c>
      <c r="F67" s="538" t="s">
        <v>523</v>
      </c>
      <c r="G67" s="1182" t="str">
        <f>IF('Appraisal Inputs'!C62="","Blank",'Appraisal Inputs'!C62)</f>
        <v>Select ▼</v>
      </c>
      <c r="I67" s="515" t="s">
        <v>651</v>
      </c>
    </row>
    <row r="68" spans="1:9" x14ac:dyDescent="0.2">
      <c r="A68" s="86" t="s">
        <v>6388</v>
      </c>
      <c r="B68" s="541" t="s">
        <v>162</v>
      </c>
      <c r="C68" s="546"/>
      <c r="D68" s="546"/>
      <c r="E68" s="546" t="s">
        <v>41</v>
      </c>
      <c r="F68" s="542" t="s">
        <v>494</v>
      </c>
      <c r="G68" s="1183" t="str">
        <f>IF('Appraisal Inputs'!D33="","Blank",'Appraisal Inputs'!D33)</f>
        <v>Select ▼</v>
      </c>
      <c r="I68" s="515" t="s">
        <v>652</v>
      </c>
    </row>
    <row r="69" spans="1:9" x14ac:dyDescent="0.2">
      <c r="A69" s="86" t="s">
        <v>6388</v>
      </c>
      <c r="B69" s="763" t="s">
        <v>162</v>
      </c>
      <c r="E69" s="86" t="s">
        <v>41</v>
      </c>
      <c r="F69" s="282" t="s">
        <v>495</v>
      </c>
      <c r="G69" s="1181" t="str">
        <f>IF('Appraisal Inputs'!D34="","Blank",'Appraisal Inputs'!D34)</f>
        <v>Select ▼</v>
      </c>
      <c r="I69" s="515" t="s">
        <v>653</v>
      </c>
    </row>
    <row r="70" spans="1:9" x14ac:dyDescent="0.2">
      <c r="A70" s="86" t="s">
        <v>6388</v>
      </c>
      <c r="B70" s="763" t="s">
        <v>162</v>
      </c>
      <c r="E70" s="86" t="s">
        <v>41</v>
      </c>
      <c r="F70" s="282" t="s">
        <v>496</v>
      </c>
      <c r="G70" s="1181" t="str">
        <f>IF('Appraisal Inputs'!D35="","Blank",'Appraisal Inputs'!D35)</f>
        <v>Select ▼</v>
      </c>
      <c r="I70" s="515" t="s">
        <v>654</v>
      </c>
    </row>
    <row r="71" spans="1:9" x14ac:dyDescent="0.2">
      <c r="A71" s="86" t="s">
        <v>6388</v>
      </c>
      <c r="B71" s="763" t="s">
        <v>162</v>
      </c>
      <c r="E71" s="86" t="s">
        <v>41</v>
      </c>
      <c r="F71" s="282" t="s">
        <v>497</v>
      </c>
      <c r="G71" s="1181" t="str">
        <f>IF('Appraisal Inputs'!D36="","Blank",'Appraisal Inputs'!D36)</f>
        <v>Select ▼</v>
      </c>
      <c r="I71" s="515" t="s">
        <v>655</v>
      </c>
    </row>
    <row r="72" spans="1:9" x14ac:dyDescent="0.2">
      <c r="A72" s="86" t="s">
        <v>6388</v>
      </c>
      <c r="B72" s="763" t="s">
        <v>162</v>
      </c>
      <c r="E72" s="86" t="s">
        <v>41</v>
      </c>
      <c r="F72" s="282" t="s">
        <v>498</v>
      </c>
      <c r="G72" s="1181" t="str">
        <f>IF('Appraisal Inputs'!D37="","Blank",'Appraisal Inputs'!D37)</f>
        <v>Select ▼</v>
      </c>
      <c r="I72" s="515" t="s">
        <v>656</v>
      </c>
    </row>
    <row r="73" spans="1:9" x14ac:dyDescent="0.2">
      <c r="A73" s="86" t="s">
        <v>6388</v>
      </c>
      <c r="B73" s="763" t="s">
        <v>162</v>
      </c>
      <c r="E73" s="86" t="s">
        <v>41</v>
      </c>
      <c r="F73" s="282" t="s">
        <v>499</v>
      </c>
      <c r="G73" s="1181" t="str">
        <f>IF('Appraisal Inputs'!D38="","Blank",'Appraisal Inputs'!D38)</f>
        <v>Select ▼</v>
      </c>
      <c r="I73" s="515" t="s">
        <v>657</v>
      </c>
    </row>
    <row r="74" spans="1:9" x14ac:dyDescent="0.2">
      <c r="A74" s="86" t="s">
        <v>6388</v>
      </c>
      <c r="B74" s="763" t="s">
        <v>162</v>
      </c>
      <c r="E74" s="86" t="s">
        <v>41</v>
      </c>
      <c r="F74" s="282" t="s">
        <v>500</v>
      </c>
      <c r="G74" s="1181" t="str">
        <f>IF('Appraisal Inputs'!D39="","Blank",'Appraisal Inputs'!D39)</f>
        <v>Select ▼</v>
      </c>
      <c r="I74" s="515" t="s">
        <v>658</v>
      </c>
    </row>
    <row r="75" spans="1:9" x14ac:dyDescent="0.2">
      <c r="A75" s="86" t="s">
        <v>6388</v>
      </c>
      <c r="B75" s="763" t="s">
        <v>162</v>
      </c>
      <c r="E75" s="86" t="s">
        <v>41</v>
      </c>
      <c r="F75" s="282" t="s">
        <v>501</v>
      </c>
      <c r="G75" s="1181" t="str">
        <f>IF('Appraisal Inputs'!D40="","Blank",'Appraisal Inputs'!D40)</f>
        <v>Select ▼</v>
      </c>
      <c r="I75" s="515" t="s">
        <v>659</v>
      </c>
    </row>
    <row r="76" spans="1:9" x14ac:dyDescent="0.2">
      <c r="A76" s="86" t="s">
        <v>6388</v>
      </c>
      <c r="B76" s="763" t="s">
        <v>162</v>
      </c>
      <c r="E76" s="86" t="s">
        <v>41</v>
      </c>
      <c r="F76" s="282" t="s">
        <v>502</v>
      </c>
      <c r="G76" s="1181" t="str">
        <f>IF('Appraisal Inputs'!D41="","Blank",'Appraisal Inputs'!D41)</f>
        <v>Select ▼</v>
      </c>
      <c r="I76" s="515" t="s">
        <v>660</v>
      </c>
    </row>
    <row r="77" spans="1:9" x14ac:dyDescent="0.2">
      <c r="A77" s="86" t="s">
        <v>6388</v>
      </c>
      <c r="B77" s="763" t="s">
        <v>162</v>
      </c>
      <c r="E77" s="86" t="s">
        <v>41</v>
      </c>
      <c r="F77" s="282" t="s">
        <v>503</v>
      </c>
      <c r="G77" s="1181" t="str">
        <f>IF('Appraisal Inputs'!D42="","Blank",'Appraisal Inputs'!D42)</f>
        <v>Select ▼</v>
      </c>
      <c r="I77" s="515" t="s">
        <v>661</v>
      </c>
    </row>
    <row r="78" spans="1:9" x14ac:dyDescent="0.2">
      <c r="A78" s="86" t="s">
        <v>6388</v>
      </c>
      <c r="B78" s="763" t="s">
        <v>162</v>
      </c>
      <c r="E78" s="86" t="s">
        <v>41</v>
      </c>
      <c r="F78" s="282" t="s">
        <v>504</v>
      </c>
      <c r="G78" s="1181" t="str">
        <f>IF('Appraisal Inputs'!D43="","Blank",'Appraisal Inputs'!D43)</f>
        <v>Select ▼</v>
      </c>
      <c r="I78" s="515" t="s">
        <v>662</v>
      </c>
    </row>
    <row r="79" spans="1:9" x14ac:dyDescent="0.2">
      <c r="A79" s="86" t="s">
        <v>6388</v>
      </c>
      <c r="B79" s="763" t="s">
        <v>162</v>
      </c>
      <c r="E79" s="86" t="s">
        <v>41</v>
      </c>
      <c r="F79" s="282" t="s">
        <v>505</v>
      </c>
      <c r="G79" s="1181" t="str">
        <f>IF('Appraisal Inputs'!D44="","Blank",'Appraisal Inputs'!D44)</f>
        <v>Select ▼</v>
      </c>
      <c r="I79" s="515" t="s">
        <v>663</v>
      </c>
    </row>
    <row r="80" spans="1:9" x14ac:dyDescent="0.2">
      <c r="A80" s="86" t="s">
        <v>6388</v>
      </c>
      <c r="B80" s="763" t="s">
        <v>162</v>
      </c>
      <c r="E80" s="86" t="s">
        <v>41</v>
      </c>
      <c r="F80" s="282" t="s">
        <v>506</v>
      </c>
      <c r="G80" s="1181" t="str">
        <f>IF('Appraisal Inputs'!D45="","Blank",'Appraisal Inputs'!D45)</f>
        <v>Select ▼</v>
      </c>
      <c r="I80" s="515" t="s">
        <v>664</v>
      </c>
    </row>
    <row r="81" spans="1:9" x14ac:dyDescent="0.2">
      <c r="A81" s="86" t="s">
        <v>6388</v>
      </c>
      <c r="B81" s="763" t="s">
        <v>162</v>
      </c>
      <c r="E81" s="86" t="s">
        <v>41</v>
      </c>
      <c r="F81" s="282" t="s">
        <v>507</v>
      </c>
      <c r="G81" s="1181" t="str">
        <f>IF('Appraisal Inputs'!D46="","Blank",'Appraisal Inputs'!D46)</f>
        <v>Select ▼</v>
      </c>
      <c r="I81" s="515" t="s">
        <v>665</v>
      </c>
    </row>
    <row r="82" spans="1:9" x14ac:dyDescent="0.2">
      <c r="A82" s="86" t="s">
        <v>6388</v>
      </c>
      <c r="B82" s="763" t="s">
        <v>162</v>
      </c>
      <c r="E82" s="86" t="s">
        <v>41</v>
      </c>
      <c r="F82" s="282" t="s">
        <v>508</v>
      </c>
      <c r="G82" s="1181" t="str">
        <f>IF('Appraisal Inputs'!D47="","Blank",'Appraisal Inputs'!D47)</f>
        <v>Select ▼</v>
      </c>
      <c r="I82" s="515" t="s">
        <v>666</v>
      </c>
    </row>
    <row r="83" spans="1:9" x14ac:dyDescent="0.2">
      <c r="A83" s="86" t="s">
        <v>6388</v>
      </c>
      <c r="B83" s="763" t="s">
        <v>162</v>
      </c>
      <c r="E83" s="86" t="s">
        <v>41</v>
      </c>
      <c r="F83" s="282" t="s">
        <v>509</v>
      </c>
      <c r="G83" s="1181" t="str">
        <f>IF('Appraisal Inputs'!D48="","Blank",'Appraisal Inputs'!D48)</f>
        <v>Select ▼</v>
      </c>
      <c r="I83" s="515" t="s">
        <v>667</v>
      </c>
    </row>
    <row r="84" spans="1:9" x14ac:dyDescent="0.2">
      <c r="A84" s="86" t="s">
        <v>6388</v>
      </c>
      <c r="B84" s="763" t="s">
        <v>162</v>
      </c>
      <c r="E84" s="86" t="s">
        <v>41</v>
      </c>
      <c r="F84" s="282" t="s">
        <v>510</v>
      </c>
      <c r="G84" s="1181" t="str">
        <f>IF('Appraisal Inputs'!D49="","Blank",'Appraisal Inputs'!D49)</f>
        <v>Select ▼</v>
      </c>
      <c r="I84" s="515" t="s">
        <v>668</v>
      </c>
    </row>
    <row r="85" spans="1:9" x14ac:dyDescent="0.2">
      <c r="A85" s="86" t="s">
        <v>6388</v>
      </c>
      <c r="B85" s="763" t="s">
        <v>162</v>
      </c>
      <c r="E85" s="86" t="s">
        <v>41</v>
      </c>
      <c r="F85" s="282" t="s">
        <v>511</v>
      </c>
      <c r="G85" s="1181" t="str">
        <f>IF('Appraisal Inputs'!D50="","Blank",'Appraisal Inputs'!D50)</f>
        <v>Select ▼</v>
      </c>
      <c r="I85" s="515" t="s">
        <v>669</v>
      </c>
    </row>
    <row r="86" spans="1:9" x14ac:dyDescent="0.2">
      <c r="A86" s="86" t="s">
        <v>6388</v>
      </c>
      <c r="B86" s="763" t="s">
        <v>162</v>
      </c>
      <c r="E86" s="86" t="s">
        <v>41</v>
      </c>
      <c r="F86" s="282" t="s">
        <v>512</v>
      </c>
      <c r="G86" s="1181" t="str">
        <f>IF('Appraisal Inputs'!D51="","Blank",'Appraisal Inputs'!D51)</f>
        <v>Select ▼</v>
      </c>
      <c r="I86" s="515" t="s">
        <v>670</v>
      </c>
    </row>
    <row r="87" spans="1:9" x14ac:dyDescent="0.2">
      <c r="A87" s="86" t="s">
        <v>6388</v>
      </c>
      <c r="B87" s="763" t="s">
        <v>162</v>
      </c>
      <c r="E87" s="86" t="s">
        <v>41</v>
      </c>
      <c r="F87" s="282" t="s">
        <v>513</v>
      </c>
      <c r="G87" s="1181" t="str">
        <f>IF('Appraisal Inputs'!D52="","Blank",'Appraisal Inputs'!D52)</f>
        <v>Select ▼</v>
      </c>
      <c r="I87" s="515" t="s">
        <v>671</v>
      </c>
    </row>
    <row r="88" spans="1:9" x14ac:dyDescent="0.2">
      <c r="A88" s="86" t="s">
        <v>6388</v>
      </c>
      <c r="B88" s="763" t="s">
        <v>162</v>
      </c>
      <c r="E88" s="86" t="s">
        <v>41</v>
      </c>
      <c r="F88" s="282" t="s">
        <v>514</v>
      </c>
      <c r="G88" s="1181" t="str">
        <f>IF('Appraisal Inputs'!D53="","Blank",'Appraisal Inputs'!D53)</f>
        <v>Select ▼</v>
      </c>
      <c r="I88" s="515" t="s">
        <v>672</v>
      </c>
    </row>
    <row r="89" spans="1:9" x14ac:dyDescent="0.2">
      <c r="A89" s="86" t="s">
        <v>6388</v>
      </c>
      <c r="B89" s="763" t="s">
        <v>162</v>
      </c>
      <c r="E89" s="86" t="s">
        <v>41</v>
      </c>
      <c r="F89" s="282" t="s">
        <v>515</v>
      </c>
      <c r="G89" s="1181" t="str">
        <f>IF('Appraisal Inputs'!D54="","Blank",'Appraisal Inputs'!D54)</f>
        <v>Select ▼</v>
      </c>
      <c r="I89" s="515" t="s">
        <v>673</v>
      </c>
    </row>
    <row r="90" spans="1:9" x14ac:dyDescent="0.2">
      <c r="A90" s="86" t="s">
        <v>6388</v>
      </c>
      <c r="B90" s="763" t="s">
        <v>162</v>
      </c>
      <c r="E90" s="86" t="s">
        <v>41</v>
      </c>
      <c r="F90" s="282" t="s">
        <v>516</v>
      </c>
      <c r="G90" s="1181" t="str">
        <f>IF('Appraisal Inputs'!D55="","Blank",'Appraisal Inputs'!D55)</f>
        <v>Select ▼</v>
      </c>
      <c r="I90" s="515" t="s">
        <v>674</v>
      </c>
    </row>
    <row r="91" spans="1:9" x14ac:dyDescent="0.2">
      <c r="A91" s="86" t="s">
        <v>6388</v>
      </c>
      <c r="B91" s="763" t="s">
        <v>162</v>
      </c>
      <c r="E91" s="86" t="s">
        <v>41</v>
      </c>
      <c r="F91" s="282" t="s">
        <v>517</v>
      </c>
      <c r="G91" s="1181" t="str">
        <f>IF('Appraisal Inputs'!D56="","Blank",'Appraisal Inputs'!D56)</f>
        <v>Select ▼</v>
      </c>
      <c r="I91" s="515" t="s">
        <v>675</v>
      </c>
    </row>
    <row r="92" spans="1:9" x14ac:dyDescent="0.2">
      <c r="A92" s="86" t="s">
        <v>6388</v>
      </c>
      <c r="B92" s="763" t="s">
        <v>162</v>
      </c>
      <c r="E92" s="86" t="s">
        <v>41</v>
      </c>
      <c r="F92" s="282" t="s">
        <v>518</v>
      </c>
      <c r="G92" s="1181" t="str">
        <f>IF('Appraisal Inputs'!D57="","Blank",'Appraisal Inputs'!D57)</f>
        <v>Select ▼</v>
      </c>
      <c r="I92" s="515" t="s">
        <v>676</v>
      </c>
    </row>
    <row r="93" spans="1:9" x14ac:dyDescent="0.2">
      <c r="A93" s="86" t="s">
        <v>6388</v>
      </c>
      <c r="B93" s="763" t="s">
        <v>162</v>
      </c>
      <c r="E93" s="86" t="s">
        <v>41</v>
      </c>
      <c r="F93" s="282" t="s">
        <v>519</v>
      </c>
      <c r="G93" s="1181" t="str">
        <f>IF('Appraisal Inputs'!D58="","Blank",'Appraisal Inputs'!D58)</f>
        <v>Select ▼</v>
      </c>
      <c r="I93" s="515" t="s">
        <v>677</v>
      </c>
    </row>
    <row r="94" spans="1:9" x14ac:dyDescent="0.2">
      <c r="A94" s="86" t="s">
        <v>6388</v>
      </c>
      <c r="B94" s="763" t="s">
        <v>162</v>
      </c>
      <c r="E94" s="86" t="s">
        <v>41</v>
      </c>
      <c r="F94" s="282" t="s">
        <v>520</v>
      </c>
      <c r="G94" s="1181" t="str">
        <f>IF('Appraisal Inputs'!D59="","Blank",'Appraisal Inputs'!D59)</f>
        <v>Select ▼</v>
      </c>
      <c r="I94" s="515" t="s">
        <v>678</v>
      </c>
    </row>
    <row r="95" spans="1:9" x14ac:dyDescent="0.2">
      <c r="A95" s="86" t="s">
        <v>6388</v>
      </c>
      <c r="B95" s="763" t="s">
        <v>162</v>
      </c>
      <c r="E95" s="86" t="s">
        <v>41</v>
      </c>
      <c r="F95" s="282" t="s">
        <v>521</v>
      </c>
      <c r="G95" s="1181" t="str">
        <f>IF('Appraisal Inputs'!D60="","Blank",'Appraisal Inputs'!D60)</f>
        <v>Select ▼</v>
      </c>
      <c r="I95" s="515" t="s">
        <v>679</v>
      </c>
    </row>
    <row r="96" spans="1:9" x14ac:dyDescent="0.2">
      <c r="A96" s="86" t="s">
        <v>6388</v>
      </c>
      <c r="B96" s="763" t="s">
        <v>162</v>
      </c>
      <c r="E96" s="86" t="s">
        <v>41</v>
      </c>
      <c r="F96" s="282" t="s">
        <v>522</v>
      </c>
      <c r="G96" s="1181" t="str">
        <f>IF('Appraisal Inputs'!D61="","Blank",'Appraisal Inputs'!D61)</f>
        <v>Select ▼</v>
      </c>
      <c r="I96" s="515" t="s">
        <v>680</v>
      </c>
    </row>
    <row r="97" spans="1:9" x14ac:dyDescent="0.2">
      <c r="A97" s="86" t="s">
        <v>6388</v>
      </c>
      <c r="B97" s="543" t="s">
        <v>162</v>
      </c>
      <c r="C97" s="547"/>
      <c r="D97" s="547"/>
      <c r="E97" s="547" t="s">
        <v>41</v>
      </c>
      <c r="F97" s="538" t="s">
        <v>523</v>
      </c>
      <c r="G97" s="1182" t="str">
        <f>IF('Appraisal Inputs'!D62="","Blank",'Appraisal Inputs'!D62)</f>
        <v>Select ▼</v>
      </c>
      <c r="I97" s="515" t="s">
        <v>681</v>
      </c>
    </row>
    <row r="98" spans="1:9" x14ac:dyDescent="0.2">
      <c r="A98" s="86" t="s">
        <v>6388</v>
      </c>
      <c r="B98" s="541" t="s">
        <v>162</v>
      </c>
      <c r="C98" s="546"/>
      <c r="D98" s="546" t="s">
        <v>163</v>
      </c>
      <c r="E98" s="546" t="s">
        <v>42</v>
      </c>
      <c r="F98" s="542" t="s">
        <v>494</v>
      </c>
      <c r="G98" s="1104" t="str">
        <f>IF('Appraisal Inputs'!E33="","Blank",'Appraisal Inputs'!E33)</f>
        <v>Blank</v>
      </c>
      <c r="I98" s="515" t="s">
        <v>682</v>
      </c>
    </row>
    <row r="99" spans="1:9" x14ac:dyDescent="0.2">
      <c r="A99" s="86" t="s">
        <v>6388</v>
      </c>
      <c r="B99" s="763" t="s">
        <v>162</v>
      </c>
      <c r="D99" s="86" t="s">
        <v>163</v>
      </c>
      <c r="E99" s="86" t="s">
        <v>42</v>
      </c>
      <c r="F99" s="282" t="s">
        <v>495</v>
      </c>
      <c r="G99" s="1105" t="str">
        <f>IF('Appraisal Inputs'!E34="","Blank",'Appraisal Inputs'!E34)</f>
        <v>Blank</v>
      </c>
      <c r="I99" s="515" t="s">
        <v>683</v>
      </c>
    </row>
    <row r="100" spans="1:9" x14ac:dyDescent="0.2">
      <c r="A100" s="86" t="s">
        <v>6388</v>
      </c>
      <c r="B100" s="763" t="s">
        <v>162</v>
      </c>
      <c r="D100" s="86" t="s">
        <v>163</v>
      </c>
      <c r="E100" s="86" t="s">
        <v>42</v>
      </c>
      <c r="F100" s="282" t="s">
        <v>496</v>
      </c>
      <c r="G100" s="1105" t="str">
        <f>IF('Appraisal Inputs'!E35="","Blank",'Appraisal Inputs'!E35)</f>
        <v>Blank</v>
      </c>
      <c r="I100" s="515" t="s">
        <v>684</v>
      </c>
    </row>
    <row r="101" spans="1:9" x14ac:dyDescent="0.2">
      <c r="A101" s="86" t="s">
        <v>6388</v>
      </c>
      <c r="B101" s="763" t="s">
        <v>162</v>
      </c>
      <c r="D101" s="86" t="s">
        <v>163</v>
      </c>
      <c r="E101" s="86" t="s">
        <v>42</v>
      </c>
      <c r="F101" s="282" t="s">
        <v>497</v>
      </c>
      <c r="G101" s="1105" t="str">
        <f>IF('Appraisal Inputs'!E36="","Blank",'Appraisal Inputs'!E36)</f>
        <v>Blank</v>
      </c>
      <c r="I101" s="515" t="s">
        <v>685</v>
      </c>
    </row>
    <row r="102" spans="1:9" x14ac:dyDescent="0.2">
      <c r="A102" s="86" t="s">
        <v>6388</v>
      </c>
      <c r="B102" s="763" t="s">
        <v>162</v>
      </c>
      <c r="D102" s="86" t="s">
        <v>163</v>
      </c>
      <c r="E102" s="86" t="s">
        <v>42</v>
      </c>
      <c r="F102" s="282" t="s">
        <v>498</v>
      </c>
      <c r="G102" s="1105" t="str">
        <f>IF('Appraisal Inputs'!E37="","Blank",'Appraisal Inputs'!E37)</f>
        <v>Blank</v>
      </c>
      <c r="I102" s="515" t="s">
        <v>686</v>
      </c>
    </row>
    <row r="103" spans="1:9" x14ac:dyDescent="0.2">
      <c r="A103" s="86" t="s">
        <v>6388</v>
      </c>
      <c r="B103" s="763" t="s">
        <v>162</v>
      </c>
      <c r="D103" s="86" t="s">
        <v>163</v>
      </c>
      <c r="E103" s="86" t="s">
        <v>42</v>
      </c>
      <c r="F103" s="282" t="s">
        <v>499</v>
      </c>
      <c r="G103" s="1105" t="str">
        <f>IF('Appraisal Inputs'!E38="","Blank",'Appraisal Inputs'!E38)</f>
        <v>Blank</v>
      </c>
      <c r="I103" s="515" t="s">
        <v>687</v>
      </c>
    </row>
    <row r="104" spans="1:9" x14ac:dyDescent="0.2">
      <c r="A104" s="86" t="s">
        <v>6388</v>
      </c>
      <c r="B104" s="763" t="s">
        <v>162</v>
      </c>
      <c r="D104" s="86" t="s">
        <v>163</v>
      </c>
      <c r="E104" s="86" t="s">
        <v>42</v>
      </c>
      <c r="F104" s="282" t="s">
        <v>500</v>
      </c>
      <c r="G104" s="1105" t="str">
        <f>IF('Appraisal Inputs'!E39="","Blank",'Appraisal Inputs'!E39)</f>
        <v>Blank</v>
      </c>
      <c r="I104" s="515" t="s">
        <v>688</v>
      </c>
    </row>
    <row r="105" spans="1:9" x14ac:dyDescent="0.2">
      <c r="A105" s="86" t="s">
        <v>6388</v>
      </c>
      <c r="B105" s="763" t="s">
        <v>162</v>
      </c>
      <c r="D105" s="86" t="s">
        <v>163</v>
      </c>
      <c r="E105" s="86" t="s">
        <v>42</v>
      </c>
      <c r="F105" s="282" t="s">
        <v>501</v>
      </c>
      <c r="G105" s="1105" t="str">
        <f>IF('Appraisal Inputs'!E40="","Blank",'Appraisal Inputs'!E40)</f>
        <v>Blank</v>
      </c>
      <c r="I105" s="515" t="s">
        <v>689</v>
      </c>
    </row>
    <row r="106" spans="1:9" x14ac:dyDescent="0.2">
      <c r="A106" s="86" t="s">
        <v>6388</v>
      </c>
      <c r="B106" s="763" t="s">
        <v>162</v>
      </c>
      <c r="D106" s="86" t="s">
        <v>163</v>
      </c>
      <c r="E106" s="86" t="s">
        <v>42</v>
      </c>
      <c r="F106" s="282" t="s">
        <v>502</v>
      </c>
      <c r="G106" s="1105" t="str">
        <f>IF('Appraisal Inputs'!E41="","Blank",'Appraisal Inputs'!E41)</f>
        <v>Blank</v>
      </c>
      <c r="I106" s="515" t="s">
        <v>690</v>
      </c>
    </row>
    <row r="107" spans="1:9" x14ac:dyDescent="0.2">
      <c r="A107" s="86" t="s">
        <v>6388</v>
      </c>
      <c r="B107" s="763" t="s">
        <v>162</v>
      </c>
      <c r="D107" s="86" t="s">
        <v>163</v>
      </c>
      <c r="E107" s="86" t="s">
        <v>42</v>
      </c>
      <c r="F107" s="282" t="s">
        <v>503</v>
      </c>
      <c r="G107" s="1105" t="str">
        <f>IF('Appraisal Inputs'!E42="","Blank",'Appraisal Inputs'!E42)</f>
        <v>Blank</v>
      </c>
      <c r="I107" s="515" t="s">
        <v>691</v>
      </c>
    </row>
    <row r="108" spans="1:9" x14ac:dyDescent="0.2">
      <c r="A108" s="86" t="s">
        <v>6388</v>
      </c>
      <c r="B108" s="763" t="s">
        <v>162</v>
      </c>
      <c r="D108" s="86" t="s">
        <v>163</v>
      </c>
      <c r="E108" s="86" t="s">
        <v>42</v>
      </c>
      <c r="F108" s="282" t="s">
        <v>504</v>
      </c>
      <c r="G108" s="1105" t="str">
        <f>IF('Appraisal Inputs'!E43="","Blank",'Appraisal Inputs'!E43)</f>
        <v>Blank</v>
      </c>
      <c r="I108" s="515" t="s">
        <v>692</v>
      </c>
    </row>
    <row r="109" spans="1:9" x14ac:dyDescent="0.2">
      <c r="A109" s="86" t="s">
        <v>6388</v>
      </c>
      <c r="B109" s="763" t="s">
        <v>162</v>
      </c>
      <c r="D109" s="86" t="s">
        <v>163</v>
      </c>
      <c r="E109" s="86" t="s">
        <v>42</v>
      </c>
      <c r="F109" s="282" t="s">
        <v>505</v>
      </c>
      <c r="G109" s="1105" t="str">
        <f>IF('Appraisal Inputs'!E44="","Blank",'Appraisal Inputs'!E44)</f>
        <v>Blank</v>
      </c>
      <c r="I109" s="515" t="s">
        <v>693</v>
      </c>
    </row>
    <row r="110" spans="1:9" x14ac:dyDescent="0.2">
      <c r="A110" s="86" t="s">
        <v>6388</v>
      </c>
      <c r="B110" s="763" t="s">
        <v>162</v>
      </c>
      <c r="D110" s="86" t="s">
        <v>163</v>
      </c>
      <c r="E110" s="86" t="s">
        <v>42</v>
      </c>
      <c r="F110" s="282" t="s">
        <v>506</v>
      </c>
      <c r="G110" s="1105" t="str">
        <f>IF('Appraisal Inputs'!E45="","Blank",'Appraisal Inputs'!E45)</f>
        <v>Blank</v>
      </c>
      <c r="I110" s="515" t="s">
        <v>694</v>
      </c>
    </row>
    <row r="111" spans="1:9" x14ac:dyDescent="0.2">
      <c r="A111" s="86" t="s">
        <v>6388</v>
      </c>
      <c r="B111" s="763" t="s">
        <v>162</v>
      </c>
      <c r="D111" s="86" t="s">
        <v>163</v>
      </c>
      <c r="E111" s="86" t="s">
        <v>42</v>
      </c>
      <c r="F111" s="282" t="s">
        <v>507</v>
      </c>
      <c r="G111" s="1105" t="str">
        <f>IF('Appraisal Inputs'!E46="","Blank",'Appraisal Inputs'!E46)</f>
        <v>Blank</v>
      </c>
      <c r="I111" s="515" t="s">
        <v>695</v>
      </c>
    </row>
    <row r="112" spans="1:9" x14ac:dyDescent="0.2">
      <c r="A112" s="86" t="s">
        <v>6388</v>
      </c>
      <c r="B112" s="763" t="s">
        <v>162</v>
      </c>
      <c r="D112" s="86" t="s">
        <v>163</v>
      </c>
      <c r="E112" s="86" t="s">
        <v>42</v>
      </c>
      <c r="F112" s="282" t="s">
        <v>508</v>
      </c>
      <c r="G112" s="1105" t="str">
        <f>IF('Appraisal Inputs'!E47="","Blank",'Appraisal Inputs'!E47)</f>
        <v>Blank</v>
      </c>
      <c r="I112" s="515" t="s">
        <v>696</v>
      </c>
    </row>
    <row r="113" spans="1:9" x14ac:dyDescent="0.2">
      <c r="A113" s="86" t="s">
        <v>6388</v>
      </c>
      <c r="B113" s="763" t="s">
        <v>162</v>
      </c>
      <c r="D113" s="86" t="s">
        <v>163</v>
      </c>
      <c r="E113" s="86" t="s">
        <v>42</v>
      </c>
      <c r="F113" s="282" t="s">
        <v>509</v>
      </c>
      <c r="G113" s="1105" t="str">
        <f>IF('Appraisal Inputs'!E48="","Blank",'Appraisal Inputs'!E48)</f>
        <v>Blank</v>
      </c>
      <c r="I113" s="515" t="s">
        <v>697</v>
      </c>
    </row>
    <row r="114" spans="1:9" x14ac:dyDescent="0.2">
      <c r="A114" s="86" t="s">
        <v>6388</v>
      </c>
      <c r="B114" s="763" t="s">
        <v>162</v>
      </c>
      <c r="D114" s="86" t="s">
        <v>163</v>
      </c>
      <c r="E114" s="86" t="s">
        <v>42</v>
      </c>
      <c r="F114" s="282" t="s">
        <v>510</v>
      </c>
      <c r="G114" s="1105" t="str">
        <f>IF('Appraisal Inputs'!E49="","Blank",'Appraisal Inputs'!E49)</f>
        <v>Blank</v>
      </c>
      <c r="I114" s="515" t="s">
        <v>698</v>
      </c>
    </row>
    <row r="115" spans="1:9" x14ac:dyDescent="0.2">
      <c r="A115" s="86" t="s">
        <v>6388</v>
      </c>
      <c r="B115" s="763" t="s">
        <v>162</v>
      </c>
      <c r="D115" s="86" t="s">
        <v>163</v>
      </c>
      <c r="E115" s="86" t="s">
        <v>42</v>
      </c>
      <c r="F115" s="282" t="s">
        <v>511</v>
      </c>
      <c r="G115" s="1105" t="str">
        <f>IF('Appraisal Inputs'!E50="","Blank",'Appraisal Inputs'!E50)</f>
        <v>Blank</v>
      </c>
      <c r="I115" s="515" t="s">
        <v>699</v>
      </c>
    </row>
    <row r="116" spans="1:9" x14ac:dyDescent="0.2">
      <c r="A116" s="86" t="s">
        <v>6388</v>
      </c>
      <c r="B116" s="763" t="s">
        <v>162</v>
      </c>
      <c r="D116" s="86" t="s">
        <v>163</v>
      </c>
      <c r="E116" s="86" t="s">
        <v>42</v>
      </c>
      <c r="F116" s="282" t="s">
        <v>512</v>
      </c>
      <c r="G116" s="1105" t="str">
        <f>IF('Appraisal Inputs'!E51="","Blank",'Appraisal Inputs'!E51)</f>
        <v>Blank</v>
      </c>
      <c r="I116" s="515" t="s">
        <v>700</v>
      </c>
    </row>
    <row r="117" spans="1:9" x14ac:dyDescent="0.2">
      <c r="A117" s="86" t="s">
        <v>6388</v>
      </c>
      <c r="B117" s="763" t="s">
        <v>162</v>
      </c>
      <c r="D117" s="86" t="s">
        <v>163</v>
      </c>
      <c r="E117" s="86" t="s">
        <v>42</v>
      </c>
      <c r="F117" s="282" t="s">
        <v>513</v>
      </c>
      <c r="G117" s="1105" t="str">
        <f>IF('Appraisal Inputs'!E52="","Blank",'Appraisal Inputs'!E52)</f>
        <v>Blank</v>
      </c>
      <c r="I117" s="515" t="s">
        <v>701</v>
      </c>
    </row>
    <row r="118" spans="1:9" x14ac:dyDescent="0.2">
      <c r="A118" s="86" t="s">
        <v>6388</v>
      </c>
      <c r="B118" s="763" t="s">
        <v>162</v>
      </c>
      <c r="D118" s="86" t="s">
        <v>163</v>
      </c>
      <c r="E118" s="86" t="s">
        <v>42</v>
      </c>
      <c r="F118" s="282" t="s">
        <v>514</v>
      </c>
      <c r="G118" s="1105" t="str">
        <f>IF('Appraisal Inputs'!E53="","Blank",'Appraisal Inputs'!E53)</f>
        <v>Blank</v>
      </c>
      <c r="I118" s="515" t="s">
        <v>702</v>
      </c>
    </row>
    <row r="119" spans="1:9" x14ac:dyDescent="0.2">
      <c r="A119" s="86" t="s">
        <v>6388</v>
      </c>
      <c r="B119" s="763" t="s">
        <v>162</v>
      </c>
      <c r="D119" s="86" t="s">
        <v>163</v>
      </c>
      <c r="E119" s="86" t="s">
        <v>42</v>
      </c>
      <c r="F119" s="282" t="s">
        <v>515</v>
      </c>
      <c r="G119" s="1105" t="str">
        <f>IF('Appraisal Inputs'!E54="","Blank",'Appraisal Inputs'!E54)</f>
        <v>Blank</v>
      </c>
      <c r="I119" s="515" t="s">
        <v>703</v>
      </c>
    </row>
    <row r="120" spans="1:9" x14ac:dyDescent="0.2">
      <c r="A120" s="86" t="s">
        <v>6388</v>
      </c>
      <c r="B120" s="763" t="s">
        <v>162</v>
      </c>
      <c r="D120" s="86" t="s">
        <v>163</v>
      </c>
      <c r="E120" s="86" t="s">
        <v>42</v>
      </c>
      <c r="F120" s="282" t="s">
        <v>516</v>
      </c>
      <c r="G120" s="1105" t="str">
        <f>IF('Appraisal Inputs'!E55="","Blank",'Appraisal Inputs'!E55)</f>
        <v>Blank</v>
      </c>
      <c r="I120" s="515" t="s">
        <v>704</v>
      </c>
    </row>
    <row r="121" spans="1:9" x14ac:dyDescent="0.2">
      <c r="A121" s="86" t="s">
        <v>6388</v>
      </c>
      <c r="B121" s="763" t="s">
        <v>162</v>
      </c>
      <c r="D121" s="86" t="s">
        <v>163</v>
      </c>
      <c r="E121" s="86" t="s">
        <v>42</v>
      </c>
      <c r="F121" s="282" t="s">
        <v>517</v>
      </c>
      <c r="G121" s="1105" t="str">
        <f>IF('Appraisal Inputs'!E56="","Blank",'Appraisal Inputs'!E56)</f>
        <v>Blank</v>
      </c>
      <c r="I121" s="515" t="s">
        <v>705</v>
      </c>
    </row>
    <row r="122" spans="1:9" x14ac:dyDescent="0.2">
      <c r="A122" s="86" t="s">
        <v>6388</v>
      </c>
      <c r="B122" s="763" t="s">
        <v>162</v>
      </c>
      <c r="D122" s="86" t="s">
        <v>163</v>
      </c>
      <c r="E122" s="86" t="s">
        <v>42</v>
      </c>
      <c r="F122" s="282" t="s">
        <v>518</v>
      </c>
      <c r="G122" s="1105" t="str">
        <f>IF('Appraisal Inputs'!E57="","Blank",'Appraisal Inputs'!E57)</f>
        <v>Blank</v>
      </c>
      <c r="I122" s="515" t="s">
        <v>706</v>
      </c>
    </row>
    <row r="123" spans="1:9" x14ac:dyDescent="0.2">
      <c r="A123" s="86" t="s">
        <v>6388</v>
      </c>
      <c r="B123" s="763" t="s">
        <v>162</v>
      </c>
      <c r="D123" s="86" t="s">
        <v>163</v>
      </c>
      <c r="E123" s="86" t="s">
        <v>42</v>
      </c>
      <c r="F123" s="282" t="s">
        <v>519</v>
      </c>
      <c r="G123" s="1105" t="str">
        <f>IF('Appraisal Inputs'!E58="","Blank",'Appraisal Inputs'!E58)</f>
        <v>Blank</v>
      </c>
      <c r="I123" s="515" t="s">
        <v>707</v>
      </c>
    </row>
    <row r="124" spans="1:9" x14ac:dyDescent="0.2">
      <c r="A124" s="86" t="s">
        <v>6388</v>
      </c>
      <c r="B124" s="763" t="s">
        <v>162</v>
      </c>
      <c r="D124" s="86" t="s">
        <v>163</v>
      </c>
      <c r="E124" s="86" t="s">
        <v>42</v>
      </c>
      <c r="F124" s="282" t="s">
        <v>520</v>
      </c>
      <c r="G124" s="1105" t="str">
        <f>IF('Appraisal Inputs'!E59="","Blank",'Appraisal Inputs'!E59)</f>
        <v>Blank</v>
      </c>
      <c r="I124" s="515" t="s">
        <v>708</v>
      </c>
    </row>
    <row r="125" spans="1:9" x14ac:dyDescent="0.2">
      <c r="A125" s="86" t="s">
        <v>6388</v>
      </c>
      <c r="B125" s="763" t="s">
        <v>162</v>
      </c>
      <c r="D125" s="86" t="s">
        <v>163</v>
      </c>
      <c r="E125" s="86" t="s">
        <v>42</v>
      </c>
      <c r="F125" s="282" t="s">
        <v>521</v>
      </c>
      <c r="G125" s="1105" t="str">
        <f>IF('Appraisal Inputs'!E60="","Blank",'Appraisal Inputs'!E60)</f>
        <v>Blank</v>
      </c>
      <c r="I125" s="515" t="s">
        <v>709</v>
      </c>
    </row>
    <row r="126" spans="1:9" x14ac:dyDescent="0.2">
      <c r="A126" s="86" t="s">
        <v>6388</v>
      </c>
      <c r="B126" s="763" t="s">
        <v>162</v>
      </c>
      <c r="D126" s="86" t="s">
        <v>163</v>
      </c>
      <c r="E126" s="86" t="s">
        <v>42</v>
      </c>
      <c r="F126" s="282" t="s">
        <v>522</v>
      </c>
      <c r="G126" s="1105" t="str">
        <f>IF('Appraisal Inputs'!E61="","Blank",'Appraisal Inputs'!E61)</f>
        <v>Blank</v>
      </c>
      <c r="I126" s="515" t="s">
        <v>710</v>
      </c>
    </row>
    <row r="127" spans="1:9" x14ac:dyDescent="0.2">
      <c r="A127" s="86" t="s">
        <v>6388</v>
      </c>
      <c r="B127" s="543" t="s">
        <v>162</v>
      </c>
      <c r="C127" s="547"/>
      <c r="D127" s="547" t="s">
        <v>163</v>
      </c>
      <c r="E127" s="547" t="s">
        <v>42</v>
      </c>
      <c r="F127" s="538" t="s">
        <v>523</v>
      </c>
      <c r="G127" s="1106" t="str">
        <f>IF('Appraisal Inputs'!E62="","Blank",'Appraisal Inputs'!E62)</f>
        <v>Blank</v>
      </c>
      <c r="I127" s="515" t="s">
        <v>711</v>
      </c>
    </row>
    <row r="128" spans="1:9" x14ac:dyDescent="0.2">
      <c r="A128" s="86" t="s">
        <v>6388</v>
      </c>
      <c r="B128" s="541" t="s">
        <v>162</v>
      </c>
      <c r="C128" s="546"/>
      <c r="D128" s="546" t="s">
        <v>163</v>
      </c>
      <c r="E128" s="546" t="s">
        <v>273</v>
      </c>
      <c r="F128" s="542" t="s">
        <v>494</v>
      </c>
      <c r="G128" s="1104" t="str">
        <f>IF('Appraisal Inputs'!F33="","Blank",'Appraisal Inputs'!F33)</f>
        <v>Blank</v>
      </c>
      <c r="I128" s="515" t="s">
        <v>712</v>
      </c>
    </row>
    <row r="129" spans="1:9" x14ac:dyDescent="0.2">
      <c r="A129" s="86" t="s">
        <v>6388</v>
      </c>
      <c r="B129" s="763" t="s">
        <v>162</v>
      </c>
      <c r="D129" s="86" t="s">
        <v>163</v>
      </c>
      <c r="E129" s="86" t="s">
        <v>273</v>
      </c>
      <c r="F129" s="282" t="s">
        <v>495</v>
      </c>
      <c r="G129" s="1105" t="str">
        <f>IF('Appraisal Inputs'!F34="","Blank",'Appraisal Inputs'!F34)</f>
        <v>Blank</v>
      </c>
      <c r="I129" s="515" t="s">
        <v>713</v>
      </c>
    </row>
    <row r="130" spans="1:9" x14ac:dyDescent="0.2">
      <c r="A130" s="86" t="s">
        <v>6388</v>
      </c>
      <c r="B130" s="763" t="s">
        <v>162</v>
      </c>
      <c r="D130" s="86" t="s">
        <v>163</v>
      </c>
      <c r="E130" s="86" t="s">
        <v>273</v>
      </c>
      <c r="F130" s="282" t="s">
        <v>496</v>
      </c>
      <c r="G130" s="1105" t="str">
        <f>IF('Appraisal Inputs'!F35="","Blank",'Appraisal Inputs'!F35)</f>
        <v>Blank</v>
      </c>
      <c r="I130" s="515" t="s">
        <v>714</v>
      </c>
    </row>
    <row r="131" spans="1:9" x14ac:dyDescent="0.2">
      <c r="A131" s="86" t="s">
        <v>6388</v>
      </c>
      <c r="B131" s="763" t="s">
        <v>162</v>
      </c>
      <c r="D131" s="86" t="s">
        <v>163</v>
      </c>
      <c r="E131" s="86" t="s">
        <v>273</v>
      </c>
      <c r="F131" s="282" t="s">
        <v>497</v>
      </c>
      <c r="G131" s="1105" t="str">
        <f>IF('Appraisal Inputs'!F36="","Blank",'Appraisal Inputs'!F36)</f>
        <v>Blank</v>
      </c>
      <c r="I131" s="515" t="s">
        <v>715</v>
      </c>
    </row>
    <row r="132" spans="1:9" x14ac:dyDescent="0.2">
      <c r="A132" s="86" t="s">
        <v>6388</v>
      </c>
      <c r="B132" s="763" t="s">
        <v>162</v>
      </c>
      <c r="D132" s="86" t="s">
        <v>163</v>
      </c>
      <c r="E132" s="86" t="s">
        <v>273</v>
      </c>
      <c r="F132" s="282" t="s">
        <v>498</v>
      </c>
      <c r="G132" s="1105" t="str">
        <f>IF('Appraisal Inputs'!F37="","Blank",'Appraisal Inputs'!F37)</f>
        <v>Blank</v>
      </c>
      <c r="I132" s="515" t="s">
        <v>716</v>
      </c>
    </row>
    <row r="133" spans="1:9" x14ac:dyDescent="0.2">
      <c r="A133" s="86" t="s">
        <v>6388</v>
      </c>
      <c r="B133" s="763" t="s">
        <v>162</v>
      </c>
      <c r="D133" s="86" t="s">
        <v>163</v>
      </c>
      <c r="E133" s="86" t="s">
        <v>273</v>
      </c>
      <c r="F133" s="282" t="s">
        <v>499</v>
      </c>
      <c r="G133" s="1105" t="str">
        <f>IF('Appraisal Inputs'!F38="","Blank",'Appraisal Inputs'!F38)</f>
        <v>Blank</v>
      </c>
      <c r="I133" s="515" t="s">
        <v>717</v>
      </c>
    </row>
    <row r="134" spans="1:9" x14ac:dyDescent="0.2">
      <c r="A134" s="86" t="s">
        <v>6388</v>
      </c>
      <c r="B134" s="763" t="s">
        <v>162</v>
      </c>
      <c r="D134" s="86" t="s">
        <v>163</v>
      </c>
      <c r="E134" s="86" t="s">
        <v>273</v>
      </c>
      <c r="F134" s="282" t="s">
        <v>500</v>
      </c>
      <c r="G134" s="1105" t="str">
        <f>IF('Appraisal Inputs'!F39="","Blank",'Appraisal Inputs'!F39)</f>
        <v>Blank</v>
      </c>
      <c r="I134" s="515" t="s">
        <v>718</v>
      </c>
    </row>
    <row r="135" spans="1:9" x14ac:dyDescent="0.2">
      <c r="A135" s="86" t="s">
        <v>6388</v>
      </c>
      <c r="B135" s="763" t="s">
        <v>162</v>
      </c>
      <c r="D135" s="86" t="s">
        <v>163</v>
      </c>
      <c r="E135" s="86" t="s">
        <v>273</v>
      </c>
      <c r="F135" s="282" t="s">
        <v>501</v>
      </c>
      <c r="G135" s="1105" t="str">
        <f>IF('Appraisal Inputs'!F40="","Blank",'Appraisal Inputs'!F40)</f>
        <v>Blank</v>
      </c>
      <c r="I135" s="515" t="s">
        <v>719</v>
      </c>
    </row>
    <row r="136" spans="1:9" x14ac:dyDescent="0.2">
      <c r="A136" s="86" t="s">
        <v>6388</v>
      </c>
      <c r="B136" s="763" t="s">
        <v>162</v>
      </c>
      <c r="D136" s="86" t="s">
        <v>163</v>
      </c>
      <c r="E136" s="86" t="s">
        <v>273</v>
      </c>
      <c r="F136" s="282" t="s">
        <v>502</v>
      </c>
      <c r="G136" s="1105" t="str">
        <f>IF('Appraisal Inputs'!F41="","Blank",'Appraisal Inputs'!F41)</f>
        <v>Blank</v>
      </c>
      <c r="I136" s="515" t="s">
        <v>720</v>
      </c>
    </row>
    <row r="137" spans="1:9" x14ac:dyDescent="0.2">
      <c r="A137" s="86" t="s">
        <v>6388</v>
      </c>
      <c r="B137" s="763" t="s">
        <v>162</v>
      </c>
      <c r="D137" s="86" t="s">
        <v>163</v>
      </c>
      <c r="E137" s="86" t="s">
        <v>273</v>
      </c>
      <c r="F137" s="282" t="s">
        <v>503</v>
      </c>
      <c r="G137" s="1105" t="str">
        <f>IF('Appraisal Inputs'!F42="","Blank",'Appraisal Inputs'!F42)</f>
        <v>Blank</v>
      </c>
      <c r="I137" s="515" t="s">
        <v>721</v>
      </c>
    </row>
    <row r="138" spans="1:9" x14ac:dyDescent="0.2">
      <c r="A138" s="86" t="s">
        <v>6388</v>
      </c>
      <c r="B138" s="763" t="s">
        <v>162</v>
      </c>
      <c r="D138" s="86" t="s">
        <v>163</v>
      </c>
      <c r="E138" s="86" t="s">
        <v>273</v>
      </c>
      <c r="F138" s="282" t="s">
        <v>504</v>
      </c>
      <c r="G138" s="1105" t="str">
        <f>IF('Appraisal Inputs'!F43="","Blank",'Appraisal Inputs'!F43)</f>
        <v>Blank</v>
      </c>
      <c r="I138" s="515" t="s">
        <v>722</v>
      </c>
    </row>
    <row r="139" spans="1:9" x14ac:dyDescent="0.2">
      <c r="A139" s="86" t="s">
        <v>6388</v>
      </c>
      <c r="B139" s="763" t="s">
        <v>162</v>
      </c>
      <c r="D139" s="86" t="s">
        <v>163</v>
      </c>
      <c r="E139" s="86" t="s">
        <v>273</v>
      </c>
      <c r="F139" s="282" t="s">
        <v>505</v>
      </c>
      <c r="G139" s="1105" t="str">
        <f>IF('Appraisal Inputs'!F44="","Blank",'Appraisal Inputs'!F44)</f>
        <v>Blank</v>
      </c>
      <c r="I139" s="515" t="s">
        <v>723</v>
      </c>
    </row>
    <row r="140" spans="1:9" x14ac:dyDescent="0.2">
      <c r="A140" s="86" t="s">
        <v>6388</v>
      </c>
      <c r="B140" s="763" t="s">
        <v>162</v>
      </c>
      <c r="D140" s="86" t="s">
        <v>163</v>
      </c>
      <c r="E140" s="86" t="s">
        <v>273</v>
      </c>
      <c r="F140" s="282" t="s">
        <v>506</v>
      </c>
      <c r="G140" s="1105" t="str">
        <f>IF('Appraisal Inputs'!F45="","Blank",'Appraisal Inputs'!F45)</f>
        <v>Blank</v>
      </c>
      <c r="I140" s="515" t="s">
        <v>724</v>
      </c>
    </row>
    <row r="141" spans="1:9" x14ac:dyDescent="0.2">
      <c r="A141" s="86" t="s">
        <v>6388</v>
      </c>
      <c r="B141" s="763" t="s">
        <v>162</v>
      </c>
      <c r="D141" s="86" t="s">
        <v>163</v>
      </c>
      <c r="E141" s="86" t="s">
        <v>273</v>
      </c>
      <c r="F141" s="282" t="s">
        <v>507</v>
      </c>
      <c r="G141" s="1105" t="str">
        <f>IF('Appraisal Inputs'!F46="","Blank",'Appraisal Inputs'!F46)</f>
        <v>Blank</v>
      </c>
      <c r="I141" s="515" t="s">
        <v>725</v>
      </c>
    </row>
    <row r="142" spans="1:9" x14ac:dyDescent="0.2">
      <c r="A142" s="86" t="s">
        <v>6388</v>
      </c>
      <c r="B142" s="763" t="s">
        <v>162</v>
      </c>
      <c r="D142" s="86" t="s">
        <v>163</v>
      </c>
      <c r="E142" s="86" t="s">
        <v>273</v>
      </c>
      <c r="F142" s="282" t="s">
        <v>508</v>
      </c>
      <c r="G142" s="1105" t="str">
        <f>IF('Appraisal Inputs'!F47="","Blank",'Appraisal Inputs'!F47)</f>
        <v>Blank</v>
      </c>
      <c r="I142" s="515" t="s">
        <v>726</v>
      </c>
    </row>
    <row r="143" spans="1:9" x14ac:dyDescent="0.2">
      <c r="A143" s="86" t="s">
        <v>6388</v>
      </c>
      <c r="B143" s="763" t="s">
        <v>162</v>
      </c>
      <c r="D143" s="86" t="s">
        <v>163</v>
      </c>
      <c r="E143" s="86" t="s">
        <v>273</v>
      </c>
      <c r="F143" s="282" t="s">
        <v>509</v>
      </c>
      <c r="G143" s="1105" t="str">
        <f>IF('Appraisal Inputs'!F48="","Blank",'Appraisal Inputs'!F48)</f>
        <v>Blank</v>
      </c>
      <c r="I143" s="515" t="s">
        <v>727</v>
      </c>
    </row>
    <row r="144" spans="1:9" x14ac:dyDescent="0.2">
      <c r="A144" s="86" t="s">
        <v>6388</v>
      </c>
      <c r="B144" s="763" t="s">
        <v>162</v>
      </c>
      <c r="D144" s="86" t="s">
        <v>163</v>
      </c>
      <c r="E144" s="86" t="s">
        <v>273</v>
      </c>
      <c r="F144" s="282" t="s">
        <v>510</v>
      </c>
      <c r="G144" s="1105" t="str">
        <f>IF('Appraisal Inputs'!F49="","Blank",'Appraisal Inputs'!F49)</f>
        <v>Blank</v>
      </c>
      <c r="I144" s="515" t="s">
        <v>728</v>
      </c>
    </row>
    <row r="145" spans="1:9" x14ac:dyDescent="0.2">
      <c r="A145" s="86" t="s">
        <v>6388</v>
      </c>
      <c r="B145" s="763" t="s">
        <v>162</v>
      </c>
      <c r="D145" s="86" t="s">
        <v>163</v>
      </c>
      <c r="E145" s="86" t="s">
        <v>273</v>
      </c>
      <c r="F145" s="282" t="s">
        <v>511</v>
      </c>
      <c r="G145" s="1105" t="str">
        <f>IF('Appraisal Inputs'!F50="","Blank",'Appraisal Inputs'!F50)</f>
        <v>Blank</v>
      </c>
      <c r="I145" s="515" t="s">
        <v>729</v>
      </c>
    </row>
    <row r="146" spans="1:9" x14ac:dyDescent="0.2">
      <c r="A146" s="86" t="s">
        <v>6388</v>
      </c>
      <c r="B146" s="763" t="s">
        <v>162</v>
      </c>
      <c r="D146" s="86" t="s">
        <v>163</v>
      </c>
      <c r="E146" s="86" t="s">
        <v>273</v>
      </c>
      <c r="F146" s="282" t="s">
        <v>512</v>
      </c>
      <c r="G146" s="1105" t="str">
        <f>IF('Appraisal Inputs'!F51="","Blank",'Appraisal Inputs'!F51)</f>
        <v>Blank</v>
      </c>
      <c r="I146" s="515" t="s">
        <v>730</v>
      </c>
    </row>
    <row r="147" spans="1:9" x14ac:dyDescent="0.2">
      <c r="A147" s="86" t="s">
        <v>6388</v>
      </c>
      <c r="B147" s="763" t="s">
        <v>162</v>
      </c>
      <c r="D147" s="86" t="s">
        <v>163</v>
      </c>
      <c r="E147" s="86" t="s">
        <v>273</v>
      </c>
      <c r="F147" s="282" t="s">
        <v>513</v>
      </c>
      <c r="G147" s="1105" t="str">
        <f>IF('Appraisal Inputs'!F52="","Blank",'Appraisal Inputs'!F52)</f>
        <v>Blank</v>
      </c>
      <c r="I147" s="515" t="s">
        <v>731</v>
      </c>
    </row>
    <row r="148" spans="1:9" x14ac:dyDescent="0.2">
      <c r="A148" s="86" t="s">
        <v>6388</v>
      </c>
      <c r="B148" s="763" t="s">
        <v>162</v>
      </c>
      <c r="D148" s="86" t="s">
        <v>163</v>
      </c>
      <c r="E148" s="86" t="s">
        <v>273</v>
      </c>
      <c r="F148" s="282" t="s">
        <v>514</v>
      </c>
      <c r="G148" s="1105" t="str">
        <f>IF('Appraisal Inputs'!F53="","Blank",'Appraisal Inputs'!F53)</f>
        <v>Blank</v>
      </c>
      <c r="I148" s="515" t="s">
        <v>732</v>
      </c>
    </row>
    <row r="149" spans="1:9" x14ac:dyDescent="0.2">
      <c r="A149" s="86" t="s">
        <v>6388</v>
      </c>
      <c r="B149" s="763" t="s">
        <v>162</v>
      </c>
      <c r="D149" s="86" t="s">
        <v>163</v>
      </c>
      <c r="E149" s="86" t="s">
        <v>273</v>
      </c>
      <c r="F149" s="282" t="s">
        <v>515</v>
      </c>
      <c r="G149" s="1105" t="str">
        <f>IF('Appraisal Inputs'!F54="","Blank",'Appraisal Inputs'!F54)</f>
        <v>Blank</v>
      </c>
      <c r="I149" s="515" t="s">
        <v>733</v>
      </c>
    </row>
    <row r="150" spans="1:9" x14ac:dyDescent="0.2">
      <c r="A150" s="86" t="s">
        <v>6388</v>
      </c>
      <c r="B150" s="763" t="s">
        <v>162</v>
      </c>
      <c r="D150" s="86" t="s">
        <v>163</v>
      </c>
      <c r="E150" s="86" t="s">
        <v>273</v>
      </c>
      <c r="F150" s="282" t="s">
        <v>516</v>
      </c>
      <c r="G150" s="1105" t="str">
        <f>IF('Appraisal Inputs'!F55="","Blank",'Appraisal Inputs'!F55)</f>
        <v>Blank</v>
      </c>
      <c r="I150" s="515" t="s">
        <v>734</v>
      </c>
    </row>
    <row r="151" spans="1:9" x14ac:dyDescent="0.2">
      <c r="A151" s="86" t="s">
        <v>6388</v>
      </c>
      <c r="B151" s="763" t="s">
        <v>162</v>
      </c>
      <c r="D151" s="86" t="s">
        <v>163</v>
      </c>
      <c r="E151" s="86" t="s">
        <v>273</v>
      </c>
      <c r="F151" s="282" t="s">
        <v>517</v>
      </c>
      <c r="G151" s="1105" t="str">
        <f>IF('Appraisal Inputs'!F56="","Blank",'Appraisal Inputs'!F56)</f>
        <v>Blank</v>
      </c>
      <c r="I151" s="515" t="s">
        <v>735</v>
      </c>
    </row>
    <row r="152" spans="1:9" x14ac:dyDescent="0.2">
      <c r="A152" s="86" t="s">
        <v>6388</v>
      </c>
      <c r="B152" s="763" t="s">
        <v>162</v>
      </c>
      <c r="D152" s="86" t="s">
        <v>163</v>
      </c>
      <c r="E152" s="86" t="s">
        <v>273</v>
      </c>
      <c r="F152" s="282" t="s">
        <v>518</v>
      </c>
      <c r="G152" s="1105" t="str">
        <f>IF('Appraisal Inputs'!F57="","Blank",'Appraisal Inputs'!F57)</f>
        <v>Blank</v>
      </c>
      <c r="I152" s="515" t="s">
        <v>736</v>
      </c>
    </row>
    <row r="153" spans="1:9" x14ac:dyDescent="0.2">
      <c r="A153" s="86" t="s">
        <v>6388</v>
      </c>
      <c r="B153" s="763" t="s">
        <v>162</v>
      </c>
      <c r="D153" s="86" t="s">
        <v>163</v>
      </c>
      <c r="E153" s="86" t="s">
        <v>273</v>
      </c>
      <c r="F153" s="282" t="s">
        <v>519</v>
      </c>
      <c r="G153" s="1105" t="str">
        <f>IF('Appraisal Inputs'!F58="","Blank",'Appraisal Inputs'!F58)</f>
        <v>Blank</v>
      </c>
      <c r="I153" s="515" t="s">
        <v>737</v>
      </c>
    </row>
    <row r="154" spans="1:9" x14ac:dyDescent="0.2">
      <c r="A154" s="86" t="s">
        <v>6388</v>
      </c>
      <c r="B154" s="763" t="s">
        <v>162</v>
      </c>
      <c r="D154" s="86" t="s">
        <v>163</v>
      </c>
      <c r="E154" s="86" t="s">
        <v>273</v>
      </c>
      <c r="F154" s="282" t="s">
        <v>520</v>
      </c>
      <c r="G154" s="1105" t="str">
        <f>IF('Appraisal Inputs'!F59="","Blank",'Appraisal Inputs'!F59)</f>
        <v>Blank</v>
      </c>
      <c r="I154" s="515" t="s">
        <v>738</v>
      </c>
    </row>
    <row r="155" spans="1:9" x14ac:dyDescent="0.2">
      <c r="A155" s="86" t="s">
        <v>6388</v>
      </c>
      <c r="B155" s="763" t="s">
        <v>162</v>
      </c>
      <c r="D155" s="86" t="s">
        <v>163</v>
      </c>
      <c r="E155" s="86" t="s">
        <v>273</v>
      </c>
      <c r="F155" s="282" t="s">
        <v>521</v>
      </c>
      <c r="G155" s="1105" t="str">
        <f>IF('Appraisal Inputs'!F60="","Blank",'Appraisal Inputs'!F60)</f>
        <v>Blank</v>
      </c>
      <c r="I155" s="515" t="s">
        <v>739</v>
      </c>
    </row>
    <row r="156" spans="1:9" x14ac:dyDescent="0.2">
      <c r="A156" s="86" t="s">
        <v>6388</v>
      </c>
      <c r="B156" s="763" t="s">
        <v>162</v>
      </c>
      <c r="D156" s="86" t="s">
        <v>163</v>
      </c>
      <c r="E156" s="86" t="s">
        <v>273</v>
      </c>
      <c r="F156" s="282" t="s">
        <v>522</v>
      </c>
      <c r="G156" s="1105" t="str">
        <f>IF('Appraisal Inputs'!F61="","Blank",'Appraisal Inputs'!F61)</f>
        <v>Blank</v>
      </c>
      <c r="I156" s="515" t="s">
        <v>740</v>
      </c>
    </row>
    <row r="157" spans="1:9" x14ac:dyDescent="0.2">
      <c r="A157" s="86" t="s">
        <v>6388</v>
      </c>
      <c r="B157" s="543" t="s">
        <v>162</v>
      </c>
      <c r="C157" s="547"/>
      <c r="D157" s="547" t="s">
        <v>163</v>
      </c>
      <c r="E157" s="547" t="s">
        <v>273</v>
      </c>
      <c r="F157" s="538" t="s">
        <v>523</v>
      </c>
      <c r="G157" s="1106" t="str">
        <f>IF('Appraisal Inputs'!F62="","Blank",'Appraisal Inputs'!F62)</f>
        <v>Blank</v>
      </c>
      <c r="I157" s="515" t="s">
        <v>741</v>
      </c>
    </row>
    <row r="158" spans="1:9" x14ac:dyDescent="0.2">
      <c r="A158" s="86" t="s">
        <v>6388</v>
      </c>
      <c r="B158" s="541" t="s">
        <v>162</v>
      </c>
      <c r="C158" s="546"/>
      <c r="D158" s="546" t="s">
        <v>164</v>
      </c>
      <c r="E158" s="546" t="s">
        <v>42</v>
      </c>
      <c r="F158" s="542" t="s">
        <v>494</v>
      </c>
      <c r="G158" s="1104" t="str">
        <f>IF('Appraisal Inputs'!G33="","Blank",'Appraisal Inputs'!G33)</f>
        <v>Blank</v>
      </c>
      <c r="I158" s="515" t="s">
        <v>742</v>
      </c>
    </row>
    <row r="159" spans="1:9" x14ac:dyDescent="0.2">
      <c r="A159" s="86" t="s">
        <v>6388</v>
      </c>
      <c r="B159" s="763" t="s">
        <v>162</v>
      </c>
      <c r="D159" s="86" t="s">
        <v>164</v>
      </c>
      <c r="E159" s="86" t="s">
        <v>42</v>
      </c>
      <c r="F159" s="282" t="s">
        <v>495</v>
      </c>
      <c r="G159" s="1105" t="str">
        <f>IF('Appraisal Inputs'!G34="","Blank",'Appraisal Inputs'!G34)</f>
        <v>Blank</v>
      </c>
      <c r="I159" s="515" t="s">
        <v>743</v>
      </c>
    </row>
    <row r="160" spans="1:9" x14ac:dyDescent="0.2">
      <c r="A160" s="86" t="s">
        <v>6388</v>
      </c>
      <c r="B160" s="763" t="s">
        <v>162</v>
      </c>
      <c r="D160" s="86" t="s">
        <v>164</v>
      </c>
      <c r="E160" s="86" t="s">
        <v>42</v>
      </c>
      <c r="F160" s="282" t="s">
        <v>496</v>
      </c>
      <c r="G160" s="1105" t="str">
        <f>IF('Appraisal Inputs'!G35="","Blank",'Appraisal Inputs'!G35)</f>
        <v>Blank</v>
      </c>
      <c r="I160" s="515" t="s">
        <v>744</v>
      </c>
    </row>
    <row r="161" spans="1:9" x14ac:dyDescent="0.2">
      <c r="A161" s="86" t="s">
        <v>6388</v>
      </c>
      <c r="B161" s="763" t="s">
        <v>162</v>
      </c>
      <c r="D161" s="86" t="s">
        <v>164</v>
      </c>
      <c r="E161" s="86" t="s">
        <v>42</v>
      </c>
      <c r="F161" s="282" t="s">
        <v>497</v>
      </c>
      <c r="G161" s="1105" t="str">
        <f>IF('Appraisal Inputs'!G36="","Blank",'Appraisal Inputs'!G36)</f>
        <v>Blank</v>
      </c>
      <c r="I161" s="515" t="s">
        <v>745</v>
      </c>
    </row>
    <row r="162" spans="1:9" x14ac:dyDescent="0.2">
      <c r="A162" s="86" t="s">
        <v>6388</v>
      </c>
      <c r="B162" s="763" t="s">
        <v>162</v>
      </c>
      <c r="D162" s="86" t="s">
        <v>164</v>
      </c>
      <c r="E162" s="86" t="s">
        <v>42</v>
      </c>
      <c r="F162" s="282" t="s">
        <v>498</v>
      </c>
      <c r="G162" s="1105" t="str">
        <f>IF('Appraisal Inputs'!G37="","Blank",'Appraisal Inputs'!G37)</f>
        <v>Blank</v>
      </c>
      <c r="I162" s="515" t="s">
        <v>746</v>
      </c>
    </row>
    <row r="163" spans="1:9" x14ac:dyDescent="0.2">
      <c r="A163" s="86" t="s">
        <v>6388</v>
      </c>
      <c r="B163" s="763" t="s">
        <v>162</v>
      </c>
      <c r="D163" s="86" t="s">
        <v>164</v>
      </c>
      <c r="E163" s="86" t="s">
        <v>42</v>
      </c>
      <c r="F163" s="282" t="s">
        <v>499</v>
      </c>
      <c r="G163" s="1105" t="str">
        <f>IF('Appraisal Inputs'!G38="","Blank",'Appraisal Inputs'!G38)</f>
        <v>Blank</v>
      </c>
      <c r="I163" s="515" t="s">
        <v>747</v>
      </c>
    </row>
    <row r="164" spans="1:9" x14ac:dyDescent="0.2">
      <c r="A164" s="86" t="s">
        <v>6388</v>
      </c>
      <c r="B164" s="763" t="s">
        <v>162</v>
      </c>
      <c r="D164" s="86" t="s">
        <v>164</v>
      </c>
      <c r="E164" s="86" t="s">
        <v>42</v>
      </c>
      <c r="F164" s="282" t="s">
        <v>500</v>
      </c>
      <c r="G164" s="1105" t="str">
        <f>IF('Appraisal Inputs'!G39="","Blank",'Appraisal Inputs'!G39)</f>
        <v>Blank</v>
      </c>
      <c r="I164" s="515" t="s">
        <v>748</v>
      </c>
    </row>
    <row r="165" spans="1:9" x14ac:dyDescent="0.2">
      <c r="A165" s="86" t="s">
        <v>6388</v>
      </c>
      <c r="B165" s="763" t="s">
        <v>162</v>
      </c>
      <c r="D165" s="86" t="s">
        <v>164</v>
      </c>
      <c r="E165" s="86" t="s">
        <v>42</v>
      </c>
      <c r="F165" s="282" t="s">
        <v>501</v>
      </c>
      <c r="G165" s="1105" t="str">
        <f>IF('Appraisal Inputs'!G40="","Blank",'Appraisal Inputs'!G40)</f>
        <v>Blank</v>
      </c>
      <c r="I165" s="515" t="s">
        <v>749</v>
      </c>
    </row>
    <row r="166" spans="1:9" x14ac:dyDescent="0.2">
      <c r="A166" s="86" t="s">
        <v>6388</v>
      </c>
      <c r="B166" s="763" t="s">
        <v>162</v>
      </c>
      <c r="D166" s="86" t="s">
        <v>164</v>
      </c>
      <c r="E166" s="86" t="s">
        <v>42</v>
      </c>
      <c r="F166" s="282" t="s">
        <v>502</v>
      </c>
      <c r="G166" s="1105" t="str">
        <f>IF('Appraisal Inputs'!G41="","Blank",'Appraisal Inputs'!G41)</f>
        <v>Blank</v>
      </c>
      <c r="I166" s="515" t="s">
        <v>750</v>
      </c>
    </row>
    <row r="167" spans="1:9" x14ac:dyDescent="0.2">
      <c r="A167" s="86" t="s">
        <v>6388</v>
      </c>
      <c r="B167" s="763" t="s">
        <v>162</v>
      </c>
      <c r="D167" s="86" t="s">
        <v>164</v>
      </c>
      <c r="E167" s="86" t="s">
        <v>42</v>
      </c>
      <c r="F167" s="282" t="s">
        <v>503</v>
      </c>
      <c r="G167" s="1105" t="str">
        <f>IF('Appraisal Inputs'!G42="","Blank",'Appraisal Inputs'!G42)</f>
        <v>Blank</v>
      </c>
      <c r="I167" s="515" t="s">
        <v>751</v>
      </c>
    </row>
    <row r="168" spans="1:9" x14ac:dyDescent="0.2">
      <c r="A168" s="86" t="s">
        <v>6388</v>
      </c>
      <c r="B168" s="763" t="s">
        <v>162</v>
      </c>
      <c r="D168" s="86" t="s">
        <v>164</v>
      </c>
      <c r="E168" s="86" t="s">
        <v>42</v>
      </c>
      <c r="F168" s="282" t="s">
        <v>504</v>
      </c>
      <c r="G168" s="1105" t="str">
        <f>IF('Appraisal Inputs'!G43="","Blank",'Appraisal Inputs'!G43)</f>
        <v>Blank</v>
      </c>
      <c r="I168" s="515" t="s">
        <v>752</v>
      </c>
    </row>
    <row r="169" spans="1:9" x14ac:dyDescent="0.2">
      <c r="A169" s="86" t="s">
        <v>6388</v>
      </c>
      <c r="B169" s="763" t="s">
        <v>162</v>
      </c>
      <c r="D169" s="86" t="s">
        <v>164</v>
      </c>
      <c r="E169" s="86" t="s">
        <v>42</v>
      </c>
      <c r="F169" s="282" t="s">
        <v>505</v>
      </c>
      <c r="G169" s="1105" t="str">
        <f>IF('Appraisal Inputs'!G44="","Blank",'Appraisal Inputs'!G44)</f>
        <v>Blank</v>
      </c>
      <c r="I169" s="515" t="s">
        <v>753</v>
      </c>
    </row>
    <row r="170" spans="1:9" x14ac:dyDescent="0.2">
      <c r="A170" s="86" t="s">
        <v>6388</v>
      </c>
      <c r="B170" s="763" t="s">
        <v>162</v>
      </c>
      <c r="D170" s="86" t="s">
        <v>164</v>
      </c>
      <c r="E170" s="86" t="s">
        <v>42</v>
      </c>
      <c r="F170" s="282" t="s">
        <v>506</v>
      </c>
      <c r="G170" s="1105" t="str">
        <f>IF('Appraisal Inputs'!G45="","Blank",'Appraisal Inputs'!G45)</f>
        <v>Blank</v>
      </c>
      <c r="I170" s="515" t="s">
        <v>754</v>
      </c>
    </row>
    <row r="171" spans="1:9" x14ac:dyDescent="0.2">
      <c r="A171" s="86" t="s">
        <v>6388</v>
      </c>
      <c r="B171" s="763" t="s">
        <v>162</v>
      </c>
      <c r="D171" s="86" t="s">
        <v>164</v>
      </c>
      <c r="E171" s="86" t="s">
        <v>42</v>
      </c>
      <c r="F171" s="282" t="s">
        <v>507</v>
      </c>
      <c r="G171" s="1105" t="str">
        <f>IF('Appraisal Inputs'!G46="","Blank",'Appraisal Inputs'!G46)</f>
        <v>Blank</v>
      </c>
      <c r="I171" s="515" t="s">
        <v>755</v>
      </c>
    </row>
    <row r="172" spans="1:9" x14ac:dyDescent="0.2">
      <c r="A172" s="86" t="s">
        <v>6388</v>
      </c>
      <c r="B172" s="763" t="s">
        <v>162</v>
      </c>
      <c r="D172" s="86" t="s">
        <v>164</v>
      </c>
      <c r="E172" s="86" t="s">
        <v>42</v>
      </c>
      <c r="F172" s="282" t="s">
        <v>508</v>
      </c>
      <c r="G172" s="1105" t="str">
        <f>IF('Appraisal Inputs'!G47="","Blank",'Appraisal Inputs'!G47)</f>
        <v>Blank</v>
      </c>
      <c r="I172" s="515" t="s">
        <v>756</v>
      </c>
    </row>
    <row r="173" spans="1:9" x14ac:dyDescent="0.2">
      <c r="A173" s="86" t="s">
        <v>6388</v>
      </c>
      <c r="B173" s="763" t="s">
        <v>162</v>
      </c>
      <c r="D173" s="86" t="s">
        <v>164</v>
      </c>
      <c r="E173" s="86" t="s">
        <v>42</v>
      </c>
      <c r="F173" s="282" t="s">
        <v>509</v>
      </c>
      <c r="G173" s="1105" t="str">
        <f>IF('Appraisal Inputs'!G48="","Blank",'Appraisal Inputs'!G48)</f>
        <v>Blank</v>
      </c>
      <c r="I173" s="515" t="s">
        <v>757</v>
      </c>
    </row>
    <row r="174" spans="1:9" x14ac:dyDescent="0.2">
      <c r="A174" s="86" t="s">
        <v>6388</v>
      </c>
      <c r="B174" s="763" t="s">
        <v>162</v>
      </c>
      <c r="D174" s="86" t="s">
        <v>164</v>
      </c>
      <c r="E174" s="86" t="s">
        <v>42</v>
      </c>
      <c r="F174" s="282" t="s">
        <v>510</v>
      </c>
      <c r="G174" s="1105" t="str">
        <f>IF('Appraisal Inputs'!G49="","Blank",'Appraisal Inputs'!G49)</f>
        <v>Blank</v>
      </c>
      <c r="I174" s="515" t="s">
        <v>758</v>
      </c>
    </row>
    <row r="175" spans="1:9" x14ac:dyDescent="0.2">
      <c r="A175" s="86" t="s">
        <v>6388</v>
      </c>
      <c r="B175" s="763" t="s">
        <v>162</v>
      </c>
      <c r="D175" s="86" t="s">
        <v>164</v>
      </c>
      <c r="E175" s="86" t="s">
        <v>42</v>
      </c>
      <c r="F175" s="282" t="s">
        <v>511</v>
      </c>
      <c r="G175" s="1105" t="str">
        <f>IF('Appraisal Inputs'!G50="","Blank",'Appraisal Inputs'!G50)</f>
        <v>Blank</v>
      </c>
      <c r="I175" s="515" t="s">
        <v>759</v>
      </c>
    </row>
    <row r="176" spans="1:9" x14ac:dyDescent="0.2">
      <c r="A176" s="86" t="s">
        <v>6388</v>
      </c>
      <c r="B176" s="763" t="s">
        <v>162</v>
      </c>
      <c r="D176" s="86" t="s">
        <v>164</v>
      </c>
      <c r="E176" s="86" t="s">
        <v>42</v>
      </c>
      <c r="F176" s="282" t="s">
        <v>512</v>
      </c>
      <c r="G176" s="1105" t="str">
        <f>IF('Appraisal Inputs'!G51="","Blank",'Appraisal Inputs'!G51)</f>
        <v>Blank</v>
      </c>
      <c r="I176" s="515" t="s">
        <v>760</v>
      </c>
    </row>
    <row r="177" spans="1:9" x14ac:dyDescent="0.2">
      <c r="A177" s="86" t="s">
        <v>6388</v>
      </c>
      <c r="B177" s="763" t="s">
        <v>162</v>
      </c>
      <c r="D177" s="86" t="s">
        <v>164</v>
      </c>
      <c r="E177" s="86" t="s">
        <v>42</v>
      </c>
      <c r="F177" s="282" t="s">
        <v>513</v>
      </c>
      <c r="G177" s="1105" t="str">
        <f>IF('Appraisal Inputs'!G52="","Blank",'Appraisal Inputs'!G52)</f>
        <v>Blank</v>
      </c>
      <c r="I177" s="515" t="s">
        <v>761</v>
      </c>
    </row>
    <row r="178" spans="1:9" x14ac:dyDescent="0.2">
      <c r="A178" s="86" t="s">
        <v>6388</v>
      </c>
      <c r="B178" s="763" t="s">
        <v>162</v>
      </c>
      <c r="D178" s="86" t="s">
        <v>164</v>
      </c>
      <c r="E178" s="86" t="s">
        <v>42</v>
      </c>
      <c r="F178" s="282" t="s">
        <v>514</v>
      </c>
      <c r="G178" s="1105" t="str">
        <f>IF('Appraisal Inputs'!G53="","Blank",'Appraisal Inputs'!G53)</f>
        <v>Blank</v>
      </c>
      <c r="I178" s="515" t="s">
        <v>762</v>
      </c>
    </row>
    <row r="179" spans="1:9" x14ac:dyDescent="0.2">
      <c r="A179" s="86" t="s">
        <v>6388</v>
      </c>
      <c r="B179" s="763" t="s">
        <v>162</v>
      </c>
      <c r="D179" s="86" t="s">
        <v>164</v>
      </c>
      <c r="E179" s="86" t="s">
        <v>42</v>
      </c>
      <c r="F179" s="282" t="s">
        <v>515</v>
      </c>
      <c r="G179" s="1105" t="str">
        <f>IF('Appraisal Inputs'!G54="","Blank",'Appraisal Inputs'!G54)</f>
        <v>Blank</v>
      </c>
      <c r="I179" s="515" t="s">
        <v>763</v>
      </c>
    </row>
    <row r="180" spans="1:9" x14ac:dyDescent="0.2">
      <c r="A180" s="86" t="s">
        <v>6388</v>
      </c>
      <c r="B180" s="763" t="s">
        <v>162</v>
      </c>
      <c r="D180" s="86" t="s">
        <v>164</v>
      </c>
      <c r="E180" s="86" t="s">
        <v>42</v>
      </c>
      <c r="F180" s="282" t="s">
        <v>516</v>
      </c>
      <c r="G180" s="1105" t="str">
        <f>IF('Appraisal Inputs'!G55="","Blank",'Appraisal Inputs'!G55)</f>
        <v>Blank</v>
      </c>
      <c r="I180" s="515" t="s">
        <v>764</v>
      </c>
    </row>
    <row r="181" spans="1:9" x14ac:dyDescent="0.2">
      <c r="A181" s="86" t="s">
        <v>6388</v>
      </c>
      <c r="B181" s="763" t="s">
        <v>162</v>
      </c>
      <c r="D181" s="86" t="s">
        <v>164</v>
      </c>
      <c r="E181" s="86" t="s">
        <v>42</v>
      </c>
      <c r="F181" s="282" t="s">
        <v>517</v>
      </c>
      <c r="G181" s="1105" t="str">
        <f>IF('Appraisal Inputs'!G56="","Blank",'Appraisal Inputs'!G56)</f>
        <v>Blank</v>
      </c>
      <c r="I181" s="515" t="s">
        <v>765</v>
      </c>
    </row>
    <row r="182" spans="1:9" x14ac:dyDescent="0.2">
      <c r="A182" s="86" t="s">
        <v>6388</v>
      </c>
      <c r="B182" s="763" t="s">
        <v>162</v>
      </c>
      <c r="D182" s="86" t="s">
        <v>164</v>
      </c>
      <c r="E182" s="86" t="s">
        <v>42</v>
      </c>
      <c r="F182" s="282" t="s">
        <v>518</v>
      </c>
      <c r="G182" s="1105" t="str">
        <f>IF('Appraisal Inputs'!G57="","Blank",'Appraisal Inputs'!G57)</f>
        <v>Blank</v>
      </c>
      <c r="I182" s="515" t="s">
        <v>766</v>
      </c>
    </row>
    <row r="183" spans="1:9" x14ac:dyDescent="0.2">
      <c r="A183" s="86" t="s">
        <v>6388</v>
      </c>
      <c r="B183" s="763" t="s">
        <v>162</v>
      </c>
      <c r="D183" s="86" t="s">
        <v>164</v>
      </c>
      <c r="E183" s="86" t="s">
        <v>42</v>
      </c>
      <c r="F183" s="282" t="s">
        <v>519</v>
      </c>
      <c r="G183" s="1105" t="str">
        <f>IF('Appraisal Inputs'!G58="","Blank",'Appraisal Inputs'!G58)</f>
        <v>Blank</v>
      </c>
      <c r="I183" s="515" t="s">
        <v>767</v>
      </c>
    </row>
    <row r="184" spans="1:9" x14ac:dyDescent="0.2">
      <c r="A184" s="86" t="s">
        <v>6388</v>
      </c>
      <c r="B184" s="763" t="s">
        <v>162</v>
      </c>
      <c r="D184" s="86" t="s">
        <v>164</v>
      </c>
      <c r="E184" s="86" t="s">
        <v>42</v>
      </c>
      <c r="F184" s="282" t="s">
        <v>520</v>
      </c>
      <c r="G184" s="1105" t="str">
        <f>IF('Appraisal Inputs'!G59="","Blank",'Appraisal Inputs'!G59)</f>
        <v>Blank</v>
      </c>
      <c r="I184" s="515" t="s">
        <v>768</v>
      </c>
    </row>
    <row r="185" spans="1:9" x14ac:dyDescent="0.2">
      <c r="A185" s="86" t="s">
        <v>6388</v>
      </c>
      <c r="B185" s="763" t="s">
        <v>162</v>
      </c>
      <c r="D185" s="86" t="s">
        <v>164</v>
      </c>
      <c r="E185" s="86" t="s">
        <v>42</v>
      </c>
      <c r="F185" s="282" t="s">
        <v>521</v>
      </c>
      <c r="G185" s="1105" t="str">
        <f>IF('Appraisal Inputs'!G60="","Blank",'Appraisal Inputs'!G60)</f>
        <v>Blank</v>
      </c>
      <c r="I185" s="515" t="s">
        <v>769</v>
      </c>
    </row>
    <row r="186" spans="1:9" x14ac:dyDescent="0.2">
      <c r="A186" s="86" t="s">
        <v>6388</v>
      </c>
      <c r="B186" s="763" t="s">
        <v>162</v>
      </c>
      <c r="D186" s="86" t="s">
        <v>164</v>
      </c>
      <c r="E186" s="86" t="s">
        <v>42</v>
      </c>
      <c r="F186" s="282" t="s">
        <v>522</v>
      </c>
      <c r="G186" s="1105" t="str">
        <f>IF('Appraisal Inputs'!G61="","Blank",'Appraisal Inputs'!G61)</f>
        <v>Blank</v>
      </c>
      <c r="I186" s="515" t="s">
        <v>770</v>
      </c>
    </row>
    <row r="187" spans="1:9" x14ac:dyDescent="0.2">
      <c r="A187" s="86" t="s">
        <v>6388</v>
      </c>
      <c r="B187" s="543" t="s">
        <v>162</v>
      </c>
      <c r="C187" s="547"/>
      <c r="D187" s="547" t="s">
        <v>164</v>
      </c>
      <c r="E187" s="547" t="s">
        <v>42</v>
      </c>
      <c r="F187" s="538" t="s">
        <v>523</v>
      </c>
      <c r="G187" s="1106" t="str">
        <f>IF('Appraisal Inputs'!G62="","Blank",'Appraisal Inputs'!G62)</f>
        <v>Blank</v>
      </c>
      <c r="I187" s="515" t="s">
        <v>771</v>
      </c>
    </row>
    <row r="188" spans="1:9" x14ac:dyDescent="0.2">
      <c r="A188" s="86" t="s">
        <v>6388</v>
      </c>
      <c r="B188" s="541" t="s">
        <v>162</v>
      </c>
      <c r="C188" s="546"/>
      <c r="D188" s="546" t="s">
        <v>164</v>
      </c>
      <c r="E188" s="546" t="s">
        <v>273</v>
      </c>
      <c r="F188" s="542" t="s">
        <v>494</v>
      </c>
      <c r="G188" s="1104" t="str">
        <f>IF('Appraisal Inputs'!H33="","Blank",'Appraisal Inputs'!H33)</f>
        <v>Blank</v>
      </c>
      <c r="I188" s="515" t="s">
        <v>772</v>
      </c>
    </row>
    <row r="189" spans="1:9" x14ac:dyDescent="0.2">
      <c r="A189" s="86" t="s">
        <v>6388</v>
      </c>
      <c r="B189" s="763" t="s">
        <v>162</v>
      </c>
      <c r="D189" s="86" t="s">
        <v>164</v>
      </c>
      <c r="E189" s="86" t="s">
        <v>273</v>
      </c>
      <c r="F189" s="282" t="s">
        <v>495</v>
      </c>
      <c r="G189" s="1105" t="str">
        <f>IF('Appraisal Inputs'!H34="","Blank",'Appraisal Inputs'!H34)</f>
        <v>Blank</v>
      </c>
      <c r="I189" s="515" t="s">
        <v>773</v>
      </c>
    </row>
    <row r="190" spans="1:9" x14ac:dyDescent="0.2">
      <c r="A190" s="86" t="s">
        <v>6388</v>
      </c>
      <c r="B190" s="763" t="s">
        <v>162</v>
      </c>
      <c r="D190" s="86" t="s">
        <v>164</v>
      </c>
      <c r="E190" s="86" t="s">
        <v>273</v>
      </c>
      <c r="F190" s="282" t="s">
        <v>496</v>
      </c>
      <c r="G190" s="1105" t="str">
        <f>IF('Appraisal Inputs'!H35="","Blank",'Appraisal Inputs'!H35)</f>
        <v>Blank</v>
      </c>
      <c r="I190" s="515" t="s">
        <v>774</v>
      </c>
    </row>
    <row r="191" spans="1:9" x14ac:dyDescent="0.2">
      <c r="A191" s="86" t="s">
        <v>6388</v>
      </c>
      <c r="B191" s="763" t="s">
        <v>162</v>
      </c>
      <c r="D191" s="86" t="s">
        <v>164</v>
      </c>
      <c r="E191" s="86" t="s">
        <v>273</v>
      </c>
      <c r="F191" s="282" t="s">
        <v>497</v>
      </c>
      <c r="G191" s="1105" t="str">
        <f>IF('Appraisal Inputs'!H36="","Blank",'Appraisal Inputs'!H36)</f>
        <v>Blank</v>
      </c>
      <c r="I191" s="515" t="s">
        <v>775</v>
      </c>
    </row>
    <row r="192" spans="1:9" x14ac:dyDescent="0.2">
      <c r="A192" s="86" t="s">
        <v>6388</v>
      </c>
      <c r="B192" s="763" t="s">
        <v>162</v>
      </c>
      <c r="D192" s="86" t="s">
        <v>164</v>
      </c>
      <c r="E192" s="86" t="s">
        <v>273</v>
      </c>
      <c r="F192" s="282" t="s">
        <v>498</v>
      </c>
      <c r="G192" s="1105" t="str">
        <f>IF('Appraisal Inputs'!H37="","Blank",'Appraisal Inputs'!H37)</f>
        <v>Blank</v>
      </c>
      <c r="I192" s="515" t="s">
        <v>776</v>
      </c>
    </row>
    <row r="193" spans="1:9" x14ac:dyDescent="0.2">
      <c r="A193" s="86" t="s">
        <v>6388</v>
      </c>
      <c r="B193" s="763" t="s">
        <v>162</v>
      </c>
      <c r="D193" s="86" t="s">
        <v>164</v>
      </c>
      <c r="E193" s="86" t="s">
        <v>273</v>
      </c>
      <c r="F193" s="282" t="s">
        <v>499</v>
      </c>
      <c r="G193" s="1105" t="str">
        <f>IF('Appraisal Inputs'!H38="","Blank",'Appraisal Inputs'!H38)</f>
        <v>Blank</v>
      </c>
      <c r="I193" s="515" t="s">
        <v>777</v>
      </c>
    </row>
    <row r="194" spans="1:9" x14ac:dyDescent="0.2">
      <c r="A194" s="86" t="s">
        <v>6388</v>
      </c>
      <c r="B194" s="763" t="s">
        <v>162</v>
      </c>
      <c r="D194" s="86" t="s">
        <v>164</v>
      </c>
      <c r="E194" s="86" t="s">
        <v>273</v>
      </c>
      <c r="F194" s="282" t="s">
        <v>500</v>
      </c>
      <c r="G194" s="1105" t="str">
        <f>IF('Appraisal Inputs'!H39="","Blank",'Appraisal Inputs'!H39)</f>
        <v>Blank</v>
      </c>
      <c r="I194" s="515" t="s">
        <v>778</v>
      </c>
    </row>
    <row r="195" spans="1:9" x14ac:dyDescent="0.2">
      <c r="A195" s="86" t="s">
        <v>6388</v>
      </c>
      <c r="B195" s="763" t="s">
        <v>162</v>
      </c>
      <c r="D195" s="86" t="s">
        <v>164</v>
      </c>
      <c r="E195" s="86" t="s">
        <v>273</v>
      </c>
      <c r="F195" s="282" t="s">
        <v>501</v>
      </c>
      <c r="G195" s="1105" t="str">
        <f>IF('Appraisal Inputs'!H40="","Blank",'Appraisal Inputs'!H40)</f>
        <v>Blank</v>
      </c>
      <c r="I195" s="515" t="s">
        <v>779</v>
      </c>
    </row>
    <row r="196" spans="1:9" x14ac:dyDescent="0.2">
      <c r="A196" s="86" t="s">
        <v>6388</v>
      </c>
      <c r="B196" s="763" t="s">
        <v>162</v>
      </c>
      <c r="D196" s="86" t="s">
        <v>164</v>
      </c>
      <c r="E196" s="86" t="s">
        <v>273</v>
      </c>
      <c r="F196" s="282" t="s">
        <v>502</v>
      </c>
      <c r="G196" s="1105" t="str">
        <f>IF('Appraisal Inputs'!H41="","Blank",'Appraisal Inputs'!H41)</f>
        <v>Blank</v>
      </c>
      <c r="I196" s="515" t="s">
        <v>780</v>
      </c>
    </row>
    <row r="197" spans="1:9" x14ac:dyDescent="0.2">
      <c r="A197" s="86" t="s">
        <v>6388</v>
      </c>
      <c r="B197" s="763" t="s">
        <v>162</v>
      </c>
      <c r="D197" s="86" t="s">
        <v>164</v>
      </c>
      <c r="E197" s="86" t="s">
        <v>273</v>
      </c>
      <c r="F197" s="282" t="s">
        <v>503</v>
      </c>
      <c r="G197" s="1105" t="str">
        <f>IF('Appraisal Inputs'!H42="","Blank",'Appraisal Inputs'!H42)</f>
        <v>Blank</v>
      </c>
      <c r="I197" s="515" t="s">
        <v>781</v>
      </c>
    </row>
    <row r="198" spans="1:9" x14ac:dyDescent="0.2">
      <c r="A198" s="86" t="s">
        <v>6388</v>
      </c>
      <c r="B198" s="763" t="s">
        <v>162</v>
      </c>
      <c r="D198" s="86" t="s">
        <v>164</v>
      </c>
      <c r="E198" s="86" t="s">
        <v>273</v>
      </c>
      <c r="F198" s="282" t="s">
        <v>504</v>
      </c>
      <c r="G198" s="1105" t="str">
        <f>IF('Appraisal Inputs'!H43="","Blank",'Appraisal Inputs'!H43)</f>
        <v>Blank</v>
      </c>
      <c r="I198" s="515" t="s">
        <v>782</v>
      </c>
    </row>
    <row r="199" spans="1:9" x14ac:dyDescent="0.2">
      <c r="A199" s="86" t="s">
        <v>6388</v>
      </c>
      <c r="B199" s="763" t="s">
        <v>162</v>
      </c>
      <c r="D199" s="86" t="s">
        <v>164</v>
      </c>
      <c r="E199" s="86" t="s">
        <v>273</v>
      </c>
      <c r="F199" s="282" t="s">
        <v>505</v>
      </c>
      <c r="G199" s="1105" t="str">
        <f>IF('Appraisal Inputs'!H44="","Blank",'Appraisal Inputs'!H44)</f>
        <v>Blank</v>
      </c>
      <c r="I199" s="515" t="s">
        <v>783</v>
      </c>
    </row>
    <row r="200" spans="1:9" x14ac:dyDescent="0.2">
      <c r="A200" s="86" t="s">
        <v>6388</v>
      </c>
      <c r="B200" s="763" t="s">
        <v>162</v>
      </c>
      <c r="D200" s="86" t="s">
        <v>164</v>
      </c>
      <c r="E200" s="86" t="s">
        <v>273</v>
      </c>
      <c r="F200" s="282" t="s">
        <v>506</v>
      </c>
      <c r="G200" s="1105" t="str">
        <f>IF('Appraisal Inputs'!H45="","Blank",'Appraisal Inputs'!H45)</f>
        <v>Blank</v>
      </c>
      <c r="I200" s="515" t="s">
        <v>784</v>
      </c>
    </row>
    <row r="201" spans="1:9" x14ac:dyDescent="0.2">
      <c r="A201" s="86" t="s">
        <v>6388</v>
      </c>
      <c r="B201" s="763" t="s">
        <v>162</v>
      </c>
      <c r="D201" s="86" t="s">
        <v>164</v>
      </c>
      <c r="E201" s="86" t="s">
        <v>273</v>
      </c>
      <c r="F201" s="282" t="s">
        <v>507</v>
      </c>
      <c r="G201" s="1105" t="str">
        <f>IF('Appraisal Inputs'!H46="","Blank",'Appraisal Inputs'!H46)</f>
        <v>Blank</v>
      </c>
      <c r="I201" s="515" t="s">
        <v>785</v>
      </c>
    </row>
    <row r="202" spans="1:9" x14ac:dyDescent="0.2">
      <c r="A202" s="86" t="s">
        <v>6388</v>
      </c>
      <c r="B202" s="763" t="s">
        <v>162</v>
      </c>
      <c r="D202" s="86" t="s">
        <v>164</v>
      </c>
      <c r="E202" s="86" t="s">
        <v>273</v>
      </c>
      <c r="F202" s="282" t="s">
        <v>508</v>
      </c>
      <c r="G202" s="1105" t="str">
        <f>IF('Appraisal Inputs'!H47="","Blank",'Appraisal Inputs'!H47)</f>
        <v>Blank</v>
      </c>
      <c r="I202" s="515" t="s">
        <v>786</v>
      </c>
    </row>
    <row r="203" spans="1:9" x14ac:dyDescent="0.2">
      <c r="A203" s="86" t="s">
        <v>6388</v>
      </c>
      <c r="B203" s="763" t="s">
        <v>162</v>
      </c>
      <c r="D203" s="86" t="s">
        <v>164</v>
      </c>
      <c r="E203" s="86" t="s">
        <v>273</v>
      </c>
      <c r="F203" s="282" t="s">
        <v>509</v>
      </c>
      <c r="G203" s="1105" t="str">
        <f>IF('Appraisal Inputs'!H48="","Blank",'Appraisal Inputs'!H48)</f>
        <v>Blank</v>
      </c>
      <c r="I203" s="515" t="s">
        <v>787</v>
      </c>
    </row>
    <row r="204" spans="1:9" x14ac:dyDescent="0.2">
      <c r="A204" s="86" t="s">
        <v>6388</v>
      </c>
      <c r="B204" s="763" t="s">
        <v>162</v>
      </c>
      <c r="D204" s="86" t="s">
        <v>164</v>
      </c>
      <c r="E204" s="86" t="s">
        <v>273</v>
      </c>
      <c r="F204" s="282" t="s">
        <v>510</v>
      </c>
      <c r="G204" s="1105" t="str">
        <f>IF('Appraisal Inputs'!H49="","Blank",'Appraisal Inputs'!H49)</f>
        <v>Blank</v>
      </c>
      <c r="I204" s="515" t="s">
        <v>788</v>
      </c>
    </row>
    <row r="205" spans="1:9" x14ac:dyDescent="0.2">
      <c r="A205" s="86" t="s">
        <v>6388</v>
      </c>
      <c r="B205" s="763" t="s">
        <v>162</v>
      </c>
      <c r="D205" s="86" t="s">
        <v>164</v>
      </c>
      <c r="E205" s="86" t="s">
        <v>273</v>
      </c>
      <c r="F205" s="282" t="s">
        <v>511</v>
      </c>
      <c r="G205" s="1105" t="str">
        <f>IF('Appraisal Inputs'!H50="","Blank",'Appraisal Inputs'!H50)</f>
        <v>Blank</v>
      </c>
      <c r="I205" s="515" t="s">
        <v>789</v>
      </c>
    </row>
    <row r="206" spans="1:9" x14ac:dyDescent="0.2">
      <c r="A206" s="86" t="s">
        <v>6388</v>
      </c>
      <c r="B206" s="763" t="s">
        <v>162</v>
      </c>
      <c r="D206" s="86" t="s">
        <v>164</v>
      </c>
      <c r="E206" s="86" t="s">
        <v>273</v>
      </c>
      <c r="F206" s="282" t="s">
        <v>512</v>
      </c>
      <c r="G206" s="1105" t="str">
        <f>IF('Appraisal Inputs'!H51="","Blank",'Appraisal Inputs'!H51)</f>
        <v>Blank</v>
      </c>
      <c r="I206" s="515" t="s">
        <v>790</v>
      </c>
    </row>
    <row r="207" spans="1:9" x14ac:dyDescent="0.2">
      <c r="A207" s="86" t="s">
        <v>6388</v>
      </c>
      <c r="B207" s="763" t="s">
        <v>162</v>
      </c>
      <c r="D207" s="86" t="s">
        <v>164</v>
      </c>
      <c r="E207" s="86" t="s">
        <v>273</v>
      </c>
      <c r="F207" s="282" t="s">
        <v>513</v>
      </c>
      <c r="G207" s="1105" t="str">
        <f>IF('Appraisal Inputs'!H52="","Blank",'Appraisal Inputs'!H52)</f>
        <v>Blank</v>
      </c>
      <c r="I207" s="515" t="s">
        <v>791</v>
      </c>
    </row>
    <row r="208" spans="1:9" x14ac:dyDescent="0.2">
      <c r="A208" s="86" t="s">
        <v>6388</v>
      </c>
      <c r="B208" s="763" t="s">
        <v>162</v>
      </c>
      <c r="D208" s="86" t="s">
        <v>164</v>
      </c>
      <c r="E208" s="86" t="s">
        <v>273</v>
      </c>
      <c r="F208" s="282" t="s">
        <v>514</v>
      </c>
      <c r="G208" s="1105" t="str">
        <f>IF('Appraisal Inputs'!H53="","Blank",'Appraisal Inputs'!H53)</f>
        <v>Blank</v>
      </c>
      <c r="I208" s="515" t="s">
        <v>792</v>
      </c>
    </row>
    <row r="209" spans="1:9" x14ac:dyDescent="0.2">
      <c r="A209" s="86" t="s">
        <v>6388</v>
      </c>
      <c r="B209" s="763" t="s">
        <v>162</v>
      </c>
      <c r="D209" s="86" t="s">
        <v>164</v>
      </c>
      <c r="E209" s="86" t="s">
        <v>273</v>
      </c>
      <c r="F209" s="282" t="s">
        <v>515</v>
      </c>
      <c r="G209" s="1105" t="str">
        <f>IF('Appraisal Inputs'!H54="","Blank",'Appraisal Inputs'!H54)</f>
        <v>Blank</v>
      </c>
      <c r="I209" s="515" t="s">
        <v>793</v>
      </c>
    </row>
    <row r="210" spans="1:9" x14ac:dyDescent="0.2">
      <c r="A210" s="86" t="s">
        <v>6388</v>
      </c>
      <c r="B210" s="763" t="s">
        <v>162</v>
      </c>
      <c r="D210" s="86" t="s">
        <v>164</v>
      </c>
      <c r="E210" s="86" t="s">
        <v>273</v>
      </c>
      <c r="F210" s="282" t="s">
        <v>516</v>
      </c>
      <c r="G210" s="1105" t="str">
        <f>IF('Appraisal Inputs'!H55="","Blank",'Appraisal Inputs'!H55)</f>
        <v>Blank</v>
      </c>
      <c r="I210" s="515" t="s">
        <v>794</v>
      </c>
    </row>
    <row r="211" spans="1:9" x14ac:dyDescent="0.2">
      <c r="A211" s="86" t="s">
        <v>6388</v>
      </c>
      <c r="B211" s="763" t="s">
        <v>162</v>
      </c>
      <c r="D211" s="86" t="s">
        <v>164</v>
      </c>
      <c r="E211" s="86" t="s">
        <v>273</v>
      </c>
      <c r="F211" s="282" t="s">
        <v>517</v>
      </c>
      <c r="G211" s="1105" t="str">
        <f>IF('Appraisal Inputs'!H56="","Blank",'Appraisal Inputs'!H56)</f>
        <v>Blank</v>
      </c>
      <c r="I211" s="515" t="s">
        <v>795</v>
      </c>
    </row>
    <row r="212" spans="1:9" x14ac:dyDescent="0.2">
      <c r="A212" s="86" t="s">
        <v>6388</v>
      </c>
      <c r="B212" s="763" t="s">
        <v>162</v>
      </c>
      <c r="D212" s="86" t="s">
        <v>164</v>
      </c>
      <c r="E212" s="86" t="s">
        <v>273</v>
      </c>
      <c r="F212" s="282" t="s">
        <v>518</v>
      </c>
      <c r="G212" s="1105" t="str">
        <f>IF('Appraisal Inputs'!H57="","Blank",'Appraisal Inputs'!H57)</f>
        <v>Blank</v>
      </c>
      <c r="I212" s="515" t="s">
        <v>796</v>
      </c>
    </row>
    <row r="213" spans="1:9" x14ac:dyDescent="0.2">
      <c r="A213" s="86" t="s">
        <v>6388</v>
      </c>
      <c r="B213" s="763" t="s">
        <v>162</v>
      </c>
      <c r="D213" s="86" t="s">
        <v>164</v>
      </c>
      <c r="E213" s="86" t="s">
        <v>273</v>
      </c>
      <c r="F213" s="282" t="s">
        <v>519</v>
      </c>
      <c r="G213" s="1105" t="str">
        <f>IF('Appraisal Inputs'!H58="","Blank",'Appraisal Inputs'!H58)</f>
        <v>Blank</v>
      </c>
      <c r="I213" s="515" t="s">
        <v>797</v>
      </c>
    </row>
    <row r="214" spans="1:9" x14ac:dyDescent="0.2">
      <c r="A214" s="86" t="s">
        <v>6388</v>
      </c>
      <c r="B214" s="763" t="s">
        <v>162</v>
      </c>
      <c r="D214" s="86" t="s">
        <v>164</v>
      </c>
      <c r="E214" s="86" t="s">
        <v>273</v>
      </c>
      <c r="F214" s="282" t="s">
        <v>520</v>
      </c>
      <c r="G214" s="1105" t="str">
        <f>IF('Appraisal Inputs'!H59="","Blank",'Appraisal Inputs'!H59)</f>
        <v>Blank</v>
      </c>
      <c r="I214" s="515" t="s">
        <v>798</v>
      </c>
    </row>
    <row r="215" spans="1:9" x14ac:dyDescent="0.2">
      <c r="A215" s="86" t="s">
        <v>6388</v>
      </c>
      <c r="B215" s="763" t="s">
        <v>162</v>
      </c>
      <c r="D215" s="86" t="s">
        <v>164</v>
      </c>
      <c r="E215" s="86" t="s">
        <v>273</v>
      </c>
      <c r="F215" s="282" t="s">
        <v>521</v>
      </c>
      <c r="G215" s="1105" t="str">
        <f>IF('Appraisal Inputs'!H60="","Blank",'Appraisal Inputs'!H60)</f>
        <v>Blank</v>
      </c>
      <c r="I215" s="515" t="s">
        <v>799</v>
      </c>
    </row>
    <row r="216" spans="1:9" x14ac:dyDescent="0.2">
      <c r="A216" s="86" t="s">
        <v>6388</v>
      </c>
      <c r="B216" s="763" t="s">
        <v>162</v>
      </c>
      <c r="D216" s="86" t="s">
        <v>164</v>
      </c>
      <c r="E216" s="86" t="s">
        <v>273</v>
      </c>
      <c r="F216" s="282" t="s">
        <v>522</v>
      </c>
      <c r="G216" s="1105" t="str">
        <f>IF('Appraisal Inputs'!H61="","Blank",'Appraisal Inputs'!H61)</f>
        <v>Blank</v>
      </c>
      <c r="I216" s="515" t="s">
        <v>800</v>
      </c>
    </row>
    <row r="217" spans="1:9" x14ac:dyDescent="0.2">
      <c r="A217" s="86" t="s">
        <v>6388</v>
      </c>
      <c r="B217" s="543" t="s">
        <v>162</v>
      </c>
      <c r="C217" s="547"/>
      <c r="D217" s="547" t="s">
        <v>164</v>
      </c>
      <c r="E217" s="547" t="s">
        <v>273</v>
      </c>
      <c r="F217" s="538" t="s">
        <v>523</v>
      </c>
      <c r="G217" s="1106" t="str">
        <f>IF('Appraisal Inputs'!H62="","Blank",'Appraisal Inputs'!H62)</f>
        <v>Blank</v>
      </c>
      <c r="I217" s="515" t="s">
        <v>801</v>
      </c>
    </row>
    <row r="218" spans="1:9" x14ac:dyDescent="0.2">
      <c r="A218" s="86" t="s">
        <v>6388</v>
      </c>
      <c r="B218" s="541" t="s">
        <v>162</v>
      </c>
      <c r="C218" s="546"/>
      <c r="D218" s="546"/>
      <c r="E218" s="546" t="s">
        <v>145</v>
      </c>
      <c r="F218" s="542" t="s">
        <v>494</v>
      </c>
      <c r="G218" s="1183" t="str">
        <f>IF('Appraisal Inputs'!I33="","Blank",'Appraisal Inputs'!I33)</f>
        <v>Select ▼</v>
      </c>
      <c r="I218" s="515" t="s">
        <v>802</v>
      </c>
    </row>
    <row r="219" spans="1:9" x14ac:dyDescent="0.2">
      <c r="A219" s="86" t="s">
        <v>6388</v>
      </c>
      <c r="B219" s="763" t="s">
        <v>162</v>
      </c>
      <c r="E219" s="86" t="s">
        <v>145</v>
      </c>
      <c r="F219" s="282" t="s">
        <v>495</v>
      </c>
      <c r="G219" s="1181" t="str">
        <f>IF('Appraisal Inputs'!I34="","Blank",'Appraisal Inputs'!I34)</f>
        <v>Select ▼</v>
      </c>
      <c r="I219" s="515" t="s">
        <v>803</v>
      </c>
    </row>
    <row r="220" spans="1:9" x14ac:dyDescent="0.2">
      <c r="A220" s="86" t="s">
        <v>6388</v>
      </c>
      <c r="B220" s="763" t="s">
        <v>162</v>
      </c>
      <c r="E220" s="86" t="s">
        <v>145</v>
      </c>
      <c r="F220" s="282" t="s">
        <v>496</v>
      </c>
      <c r="G220" s="1181" t="str">
        <f>IF('Appraisal Inputs'!I35="","Blank",'Appraisal Inputs'!I35)</f>
        <v>Select ▼</v>
      </c>
      <c r="I220" s="515" t="s">
        <v>804</v>
      </c>
    </row>
    <row r="221" spans="1:9" x14ac:dyDescent="0.2">
      <c r="A221" s="86" t="s">
        <v>6388</v>
      </c>
      <c r="B221" s="763" t="s">
        <v>162</v>
      </c>
      <c r="E221" s="86" t="s">
        <v>145</v>
      </c>
      <c r="F221" s="282" t="s">
        <v>497</v>
      </c>
      <c r="G221" s="1181" t="str">
        <f>IF('Appraisal Inputs'!I36="","Blank",'Appraisal Inputs'!I36)</f>
        <v>Select ▼</v>
      </c>
      <c r="I221" s="515" t="s">
        <v>805</v>
      </c>
    </row>
    <row r="222" spans="1:9" x14ac:dyDescent="0.2">
      <c r="A222" s="86" t="s">
        <v>6388</v>
      </c>
      <c r="B222" s="763" t="s">
        <v>162</v>
      </c>
      <c r="E222" s="86" t="s">
        <v>145</v>
      </c>
      <c r="F222" s="282" t="s">
        <v>498</v>
      </c>
      <c r="G222" s="1181" t="str">
        <f>IF('Appraisal Inputs'!I37="","Blank",'Appraisal Inputs'!I37)</f>
        <v>Select ▼</v>
      </c>
      <c r="I222" s="515" t="s">
        <v>806</v>
      </c>
    </row>
    <row r="223" spans="1:9" x14ac:dyDescent="0.2">
      <c r="A223" s="86" t="s">
        <v>6388</v>
      </c>
      <c r="B223" s="763" t="s">
        <v>162</v>
      </c>
      <c r="E223" s="86" t="s">
        <v>145</v>
      </c>
      <c r="F223" s="282" t="s">
        <v>499</v>
      </c>
      <c r="G223" s="1181" t="str">
        <f>IF('Appraisal Inputs'!I38="","Blank",'Appraisal Inputs'!I38)</f>
        <v>Select ▼</v>
      </c>
      <c r="I223" s="515" t="s">
        <v>807</v>
      </c>
    </row>
    <row r="224" spans="1:9" x14ac:dyDescent="0.2">
      <c r="A224" s="86" t="s">
        <v>6388</v>
      </c>
      <c r="B224" s="763" t="s">
        <v>162</v>
      </c>
      <c r="E224" s="86" t="s">
        <v>145</v>
      </c>
      <c r="F224" s="282" t="s">
        <v>500</v>
      </c>
      <c r="G224" s="1181" t="str">
        <f>IF('Appraisal Inputs'!I39="","Blank",'Appraisal Inputs'!I39)</f>
        <v>Select ▼</v>
      </c>
      <c r="I224" s="515" t="s">
        <v>808</v>
      </c>
    </row>
    <row r="225" spans="1:9" x14ac:dyDescent="0.2">
      <c r="A225" s="86" t="s">
        <v>6388</v>
      </c>
      <c r="B225" s="763" t="s">
        <v>162</v>
      </c>
      <c r="E225" s="86" t="s">
        <v>145</v>
      </c>
      <c r="F225" s="282" t="s">
        <v>501</v>
      </c>
      <c r="G225" s="1181" t="str">
        <f>IF('Appraisal Inputs'!I40="","Blank",'Appraisal Inputs'!I40)</f>
        <v>Select ▼</v>
      </c>
      <c r="I225" s="515" t="s">
        <v>809</v>
      </c>
    </row>
    <row r="226" spans="1:9" x14ac:dyDescent="0.2">
      <c r="A226" s="86" t="s">
        <v>6388</v>
      </c>
      <c r="B226" s="763" t="s">
        <v>162</v>
      </c>
      <c r="E226" s="86" t="s">
        <v>145</v>
      </c>
      <c r="F226" s="282" t="s">
        <v>502</v>
      </c>
      <c r="G226" s="1181" t="str">
        <f>IF('Appraisal Inputs'!I41="","Blank",'Appraisal Inputs'!I41)</f>
        <v>Select ▼</v>
      </c>
      <c r="I226" s="515" t="s">
        <v>810</v>
      </c>
    </row>
    <row r="227" spans="1:9" x14ac:dyDescent="0.2">
      <c r="A227" s="86" t="s">
        <v>6388</v>
      </c>
      <c r="B227" s="763" t="s">
        <v>162</v>
      </c>
      <c r="E227" s="86" t="s">
        <v>145</v>
      </c>
      <c r="F227" s="282" t="s">
        <v>503</v>
      </c>
      <c r="G227" s="1181" t="str">
        <f>IF('Appraisal Inputs'!I42="","Blank",'Appraisal Inputs'!I42)</f>
        <v>Select ▼</v>
      </c>
      <c r="I227" s="515" t="s">
        <v>811</v>
      </c>
    </row>
    <row r="228" spans="1:9" x14ac:dyDescent="0.2">
      <c r="A228" s="86" t="s">
        <v>6388</v>
      </c>
      <c r="B228" s="763" t="s">
        <v>162</v>
      </c>
      <c r="E228" s="86" t="s">
        <v>145</v>
      </c>
      <c r="F228" s="282" t="s">
        <v>504</v>
      </c>
      <c r="G228" s="1181" t="str">
        <f>IF('Appraisal Inputs'!I43="","Blank",'Appraisal Inputs'!I43)</f>
        <v>Select ▼</v>
      </c>
      <c r="I228" s="515" t="s">
        <v>812</v>
      </c>
    </row>
    <row r="229" spans="1:9" x14ac:dyDescent="0.2">
      <c r="A229" s="86" t="s">
        <v>6388</v>
      </c>
      <c r="B229" s="763" t="s">
        <v>162</v>
      </c>
      <c r="E229" s="86" t="s">
        <v>145</v>
      </c>
      <c r="F229" s="282" t="s">
        <v>505</v>
      </c>
      <c r="G229" s="1181" t="str">
        <f>IF('Appraisal Inputs'!I44="","Blank",'Appraisal Inputs'!I44)</f>
        <v>Select ▼</v>
      </c>
      <c r="I229" s="515" t="s">
        <v>813</v>
      </c>
    </row>
    <row r="230" spans="1:9" x14ac:dyDescent="0.2">
      <c r="A230" s="86" t="s">
        <v>6388</v>
      </c>
      <c r="B230" s="763" t="s">
        <v>162</v>
      </c>
      <c r="E230" s="86" t="s">
        <v>145</v>
      </c>
      <c r="F230" s="282" t="s">
        <v>506</v>
      </c>
      <c r="G230" s="1181" t="str">
        <f>IF('Appraisal Inputs'!I45="","Blank",'Appraisal Inputs'!I45)</f>
        <v>Select ▼</v>
      </c>
      <c r="I230" s="515" t="s">
        <v>814</v>
      </c>
    </row>
    <row r="231" spans="1:9" x14ac:dyDescent="0.2">
      <c r="A231" s="86" t="s">
        <v>6388</v>
      </c>
      <c r="B231" s="763" t="s">
        <v>162</v>
      </c>
      <c r="E231" s="86" t="s">
        <v>145</v>
      </c>
      <c r="F231" s="282" t="s">
        <v>507</v>
      </c>
      <c r="G231" s="1181" t="str">
        <f>IF('Appraisal Inputs'!I46="","Blank",'Appraisal Inputs'!I46)</f>
        <v>Select ▼</v>
      </c>
      <c r="I231" s="515" t="s">
        <v>815</v>
      </c>
    </row>
    <row r="232" spans="1:9" x14ac:dyDescent="0.2">
      <c r="A232" s="86" t="s">
        <v>6388</v>
      </c>
      <c r="B232" s="763" t="s">
        <v>162</v>
      </c>
      <c r="E232" s="86" t="s">
        <v>145</v>
      </c>
      <c r="F232" s="282" t="s">
        <v>508</v>
      </c>
      <c r="G232" s="1181" t="str">
        <f>IF('Appraisal Inputs'!I47="","Blank",'Appraisal Inputs'!I47)</f>
        <v>Select ▼</v>
      </c>
      <c r="I232" s="515" t="s">
        <v>816</v>
      </c>
    </row>
    <row r="233" spans="1:9" x14ac:dyDescent="0.2">
      <c r="A233" s="86" t="s">
        <v>6388</v>
      </c>
      <c r="B233" s="763" t="s">
        <v>162</v>
      </c>
      <c r="E233" s="86" t="s">
        <v>145</v>
      </c>
      <c r="F233" s="282" t="s">
        <v>509</v>
      </c>
      <c r="G233" s="1181" t="str">
        <f>IF('Appraisal Inputs'!I48="","Blank",'Appraisal Inputs'!I48)</f>
        <v>Select ▼</v>
      </c>
      <c r="I233" s="515" t="s">
        <v>817</v>
      </c>
    </row>
    <row r="234" spans="1:9" x14ac:dyDescent="0.2">
      <c r="A234" s="86" t="s">
        <v>6388</v>
      </c>
      <c r="B234" s="763" t="s">
        <v>162</v>
      </c>
      <c r="E234" s="86" t="s">
        <v>145</v>
      </c>
      <c r="F234" s="282" t="s">
        <v>510</v>
      </c>
      <c r="G234" s="1181" t="str">
        <f>IF('Appraisal Inputs'!I49="","Blank",'Appraisal Inputs'!I49)</f>
        <v>Select ▼</v>
      </c>
      <c r="I234" s="515" t="s">
        <v>818</v>
      </c>
    </row>
    <row r="235" spans="1:9" x14ac:dyDescent="0.2">
      <c r="A235" s="86" t="s">
        <v>6388</v>
      </c>
      <c r="B235" s="763" t="s">
        <v>162</v>
      </c>
      <c r="E235" s="86" t="s">
        <v>145</v>
      </c>
      <c r="F235" s="282" t="s">
        <v>511</v>
      </c>
      <c r="G235" s="1181" t="str">
        <f>IF('Appraisal Inputs'!I50="","Blank",'Appraisal Inputs'!I50)</f>
        <v>Select ▼</v>
      </c>
      <c r="I235" s="515" t="s">
        <v>819</v>
      </c>
    </row>
    <row r="236" spans="1:9" x14ac:dyDescent="0.2">
      <c r="A236" s="86" t="s">
        <v>6388</v>
      </c>
      <c r="B236" s="763" t="s">
        <v>162</v>
      </c>
      <c r="E236" s="86" t="s">
        <v>145</v>
      </c>
      <c r="F236" s="282" t="s">
        <v>512</v>
      </c>
      <c r="G236" s="1181" t="str">
        <f>IF('Appraisal Inputs'!I51="","Blank",'Appraisal Inputs'!I51)</f>
        <v>Select ▼</v>
      </c>
      <c r="I236" s="515" t="s">
        <v>820</v>
      </c>
    </row>
    <row r="237" spans="1:9" x14ac:dyDescent="0.2">
      <c r="A237" s="86" t="s">
        <v>6388</v>
      </c>
      <c r="B237" s="763" t="s">
        <v>162</v>
      </c>
      <c r="E237" s="86" t="s">
        <v>145</v>
      </c>
      <c r="F237" s="282" t="s">
        <v>513</v>
      </c>
      <c r="G237" s="1181" t="str">
        <f>IF('Appraisal Inputs'!I52="","Blank",'Appraisal Inputs'!I52)</f>
        <v>Select ▼</v>
      </c>
      <c r="I237" s="515" t="s">
        <v>821</v>
      </c>
    </row>
    <row r="238" spans="1:9" x14ac:dyDescent="0.2">
      <c r="A238" s="86" t="s">
        <v>6388</v>
      </c>
      <c r="B238" s="763" t="s">
        <v>162</v>
      </c>
      <c r="E238" s="86" t="s">
        <v>145</v>
      </c>
      <c r="F238" s="282" t="s">
        <v>514</v>
      </c>
      <c r="G238" s="1181" t="str">
        <f>IF('Appraisal Inputs'!I53="","Blank",'Appraisal Inputs'!I53)</f>
        <v>Select ▼</v>
      </c>
      <c r="I238" s="515" t="s">
        <v>822</v>
      </c>
    </row>
    <row r="239" spans="1:9" x14ac:dyDescent="0.2">
      <c r="A239" s="86" t="s">
        <v>6388</v>
      </c>
      <c r="B239" s="763" t="s">
        <v>162</v>
      </c>
      <c r="E239" s="86" t="s">
        <v>145</v>
      </c>
      <c r="F239" s="282" t="s">
        <v>515</v>
      </c>
      <c r="G239" s="1181" t="str">
        <f>IF('Appraisal Inputs'!I54="","Blank",'Appraisal Inputs'!I54)</f>
        <v>Select ▼</v>
      </c>
      <c r="I239" s="515" t="s">
        <v>823</v>
      </c>
    </row>
    <row r="240" spans="1:9" x14ac:dyDescent="0.2">
      <c r="A240" s="86" t="s">
        <v>6388</v>
      </c>
      <c r="B240" s="763" t="s">
        <v>162</v>
      </c>
      <c r="E240" s="86" t="s">
        <v>145</v>
      </c>
      <c r="F240" s="282" t="s">
        <v>516</v>
      </c>
      <c r="G240" s="1181" t="str">
        <f>IF('Appraisal Inputs'!I55="","Blank",'Appraisal Inputs'!I55)</f>
        <v>Select ▼</v>
      </c>
      <c r="I240" s="515" t="s">
        <v>824</v>
      </c>
    </row>
    <row r="241" spans="1:9" x14ac:dyDescent="0.2">
      <c r="A241" s="86" t="s">
        <v>6388</v>
      </c>
      <c r="B241" s="763" t="s">
        <v>162</v>
      </c>
      <c r="E241" s="86" t="s">
        <v>145</v>
      </c>
      <c r="F241" s="282" t="s">
        <v>517</v>
      </c>
      <c r="G241" s="1181" t="str">
        <f>IF('Appraisal Inputs'!I56="","Blank",'Appraisal Inputs'!I56)</f>
        <v>Select ▼</v>
      </c>
      <c r="I241" s="515" t="s">
        <v>825</v>
      </c>
    </row>
    <row r="242" spans="1:9" x14ac:dyDescent="0.2">
      <c r="A242" s="86" t="s">
        <v>6388</v>
      </c>
      <c r="B242" s="763" t="s">
        <v>162</v>
      </c>
      <c r="E242" s="86" t="s">
        <v>145</v>
      </c>
      <c r="F242" s="282" t="s">
        <v>518</v>
      </c>
      <c r="G242" s="1181" t="str">
        <f>IF('Appraisal Inputs'!I57="","Blank",'Appraisal Inputs'!I57)</f>
        <v>Select ▼</v>
      </c>
      <c r="I242" s="515" t="s">
        <v>826</v>
      </c>
    </row>
    <row r="243" spans="1:9" x14ac:dyDescent="0.2">
      <c r="A243" s="86" t="s">
        <v>6388</v>
      </c>
      <c r="B243" s="763" t="s">
        <v>162</v>
      </c>
      <c r="E243" s="86" t="s">
        <v>145</v>
      </c>
      <c r="F243" s="282" t="s">
        <v>519</v>
      </c>
      <c r="G243" s="1181" t="str">
        <f>IF('Appraisal Inputs'!I58="","Blank",'Appraisal Inputs'!I58)</f>
        <v>Select ▼</v>
      </c>
      <c r="I243" s="515" t="s">
        <v>827</v>
      </c>
    </row>
    <row r="244" spans="1:9" x14ac:dyDescent="0.2">
      <c r="A244" s="86" t="s">
        <v>6388</v>
      </c>
      <c r="B244" s="763" t="s">
        <v>162</v>
      </c>
      <c r="E244" s="86" t="s">
        <v>145</v>
      </c>
      <c r="F244" s="282" t="s">
        <v>520</v>
      </c>
      <c r="G244" s="1181" t="str">
        <f>IF('Appraisal Inputs'!I59="","Blank",'Appraisal Inputs'!I59)</f>
        <v>Select ▼</v>
      </c>
      <c r="I244" s="515" t="s">
        <v>828</v>
      </c>
    </row>
    <row r="245" spans="1:9" x14ac:dyDescent="0.2">
      <c r="A245" s="86" t="s">
        <v>6388</v>
      </c>
      <c r="B245" s="763" t="s">
        <v>162</v>
      </c>
      <c r="E245" s="86" t="s">
        <v>145</v>
      </c>
      <c r="F245" s="282" t="s">
        <v>521</v>
      </c>
      <c r="G245" s="1181" t="str">
        <f>IF('Appraisal Inputs'!I60="","Blank",'Appraisal Inputs'!I60)</f>
        <v>Select ▼</v>
      </c>
      <c r="I245" s="515" t="s">
        <v>829</v>
      </c>
    </row>
    <row r="246" spans="1:9" x14ac:dyDescent="0.2">
      <c r="A246" s="86" t="s">
        <v>6388</v>
      </c>
      <c r="B246" s="763" t="s">
        <v>162</v>
      </c>
      <c r="E246" s="86" t="s">
        <v>145</v>
      </c>
      <c r="F246" s="282" t="s">
        <v>522</v>
      </c>
      <c r="G246" s="1181" t="str">
        <f>IF('Appraisal Inputs'!I61="","Blank",'Appraisal Inputs'!I61)</f>
        <v>Select ▼</v>
      </c>
      <c r="I246" s="515" t="s">
        <v>830</v>
      </c>
    </row>
    <row r="247" spans="1:9" x14ac:dyDescent="0.2">
      <c r="A247" s="86" t="s">
        <v>6388</v>
      </c>
      <c r="B247" s="543" t="s">
        <v>162</v>
      </c>
      <c r="C247" s="547"/>
      <c r="D247" s="547"/>
      <c r="E247" s="547" t="s">
        <v>145</v>
      </c>
      <c r="F247" s="538" t="s">
        <v>523</v>
      </c>
      <c r="G247" s="1182" t="str">
        <f>IF('Appraisal Inputs'!I62="","Blank",'Appraisal Inputs'!I62)</f>
        <v>Select ▼</v>
      </c>
      <c r="I247" s="515" t="s">
        <v>831</v>
      </c>
    </row>
    <row r="248" spans="1:9" x14ac:dyDescent="0.2">
      <c r="A248" s="86" t="s">
        <v>6388</v>
      </c>
      <c r="B248" s="541" t="s">
        <v>162</v>
      </c>
      <c r="C248" s="546"/>
      <c r="D248" s="546"/>
      <c r="E248" s="546" t="s">
        <v>43</v>
      </c>
      <c r="F248" s="542" t="s">
        <v>494</v>
      </c>
      <c r="G248" s="1104" t="str">
        <f>IF('Appraisal Inputs'!J33="","Blank",'Appraisal Inputs'!J33)</f>
        <v>Blank</v>
      </c>
      <c r="I248" s="515" t="s">
        <v>832</v>
      </c>
    </row>
    <row r="249" spans="1:9" x14ac:dyDescent="0.2">
      <c r="A249" s="86" t="s">
        <v>6388</v>
      </c>
      <c r="B249" s="763" t="s">
        <v>162</v>
      </c>
      <c r="E249" s="86" t="s">
        <v>43</v>
      </c>
      <c r="F249" s="282" t="s">
        <v>495</v>
      </c>
      <c r="G249" s="1107" t="str">
        <f>IF('Appraisal Inputs'!J34="","Blank",'Appraisal Inputs'!J34)</f>
        <v>Blank</v>
      </c>
      <c r="I249" s="515" t="s">
        <v>833</v>
      </c>
    </row>
    <row r="250" spans="1:9" x14ac:dyDescent="0.2">
      <c r="A250" s="86" t="s">
        <v>6388</v>
      </c>
      <c r="B250" s="763" t="s">
        <v>162</v>
      </c>
      <c r="E250" s="86" t="s">
        <v>43</v>
      </c>
      <c r="F250" s="282" t="s">
        <v>496</v>
      </c>
      <c r="G250" s="1107" t="str">
        <f>IF('Appraisal Inputs'!J35="","Blank",'Appraisal Inputs'!J35)</f>
        <v>Blank</v>
      </c>
      <c r="I250" s="515" t="s">
        <v>834</v>
      </c>
    </row>
    <row r="251" spans="1:9" x14ac:dyDescent="0.2">
      <c r="A251" s="86" t="s">
        <v>6388</v>
      </c>
      <c r="B251" s="763" t="s">
        <v>162</v>
      </c>
      <c r="E251" s="86" t="s">
        <v>43</v>
      </c>
      <c r="F251" s="282" t="s">
        <v>497</v>
      </c>
      <c r="G251" s="1107" t="str">
        <f>IF('Appraisal Inputs'!J36="","Blank",'Appraisal Inputs'!J36)</f>
        <v>Blank</v>
      </c>
      <c r="I251" s="515" t="s">
        <v>835</v>
      </c>
    </row>
    <row r="252" spans="1:9" x14ac:dyDescent="0.2">
      <c r="A252" s="86" t="s">
        <v>6388</v>
      </c>
      <c r="B252" s="763" t="s">
        <v>162</v>
      </c>
      <c r="E252" s="86" t="s">
        <v>43</v>
      </c>
      <c r="F252" s="282" t="s">
        <v>498</v>
      </c>
      <c r="G252" s="1107" t="str">
        <f>IF('Appraisal Inputs'!J37="","Blank",'Appraisal Inputs'!J37)</f>
        <v>Blank</v>
      </c>
      <c r="I252" s="515" t="s">
        <v>836</v>
      </c>
    </row>
    <row r="253" spans="1:9" x14ac:dyDescent="0.2">
      <c r="A253" s="86" t="s">
        <v>6388</v>
      </c>
      <c r="B253" s="763" t="s">
        <v>162</v>
      </c>
      <c r="E253" s="86" t="s">
        <v>43</v>
      </c>
      <c r="F253" s="282" t="s">
        <v>499</v>
      </c>
      <c r="G253" s="1107" t="str">
        <f>IF('Appraisal Inputs'!J38="","Blank",'Appraisal Inputs'!J38)</f>
        <v>Blank</v>
      </c>
      <c r="I253" s="515" t="s">
        <v>837</v>
      </c>
    </row>
    <row r="254" spans="1:9" x14ac:dyDescent="0.2">
      <c r="A254" s="86" t="s">
        <v>6388</v>
      </c>
      <c r="B254" s="763" t="s">
        <v>162</v>
      </c>
      <c r="E254" s="86" t="s">
        <v>43</v>
      </c>
      <c r="F254" s="282" t="s">
        <v>500</v>
      </c>
      <c r="G254" s="1107" t="str">
        <f>IF('Appraisal Inputs'!J39="","Blank",'Appraisal Inputs'!J39)</f>
        <v>Blank</v>
      </c>
      <c r="I254" s="515" t="s">
        <v>838</v>
      </c>
    </row>
    <row r="255" spans="1:9" x14ac:dyDescent="0.2">
      <c r="A255" s="86" t="s">
        <v>6388</v>
      </c>
      <c r="B255" s="763" t="s">
        <v>162</v>
      </c>
      <c r="E255" s="86" t="s">
        <v>43</v>
      </c>
      <c r="F255" s="282" t="s">
        <v>501</v>
      </c>
      <c r="G255" s="1107" t="str">
        <f>IF('Appraisal Inputs'!J40="","Blank",'Appraisal Inputs'!J40)</f>
        <v>Blank</v>
      </c>
      <c r="I255" s="515" t="s">
        <v>839</v>
      </c>
    </row>
    <row r="256" spans="1:9" x14ac:dyDescent="0.2">
      <c r="A256" s="86" t="s">
        <v>6388</v>
      </c>
      <c r="B256" s="763" t="s">
        <v>162</v>
      </c>
      <c r="E256" s="86" t="s">
        <v>43</v>
      </c>
      <c r="F256" s="282" t="s">
        <v>502</v>
      </c>
      <c r="G256" s="1107" t="str">
        <f>IF('Appraisal Inputs'!J41="","Blank",'Appraisal Inputs'!J41)</f>
        <v>Blank</v>
      </c>
      <c r="I256" s="515" t="s">
        <v>840</v>
      </c>
    </row>
    <row r="257" spans="1:9" x14ac:dyDescent="0.2">
      <c r="A257" s="86" t="s">
        <v>6388</v>
      </c>
      <c r="B257" s="763" t="s">
        <v>162</v>
      </c>
      <c r="E257" s="86" t="s">
        <v>43</v>
      </c>
      <c r="F257" s="282" t="s">
        <v>503</v>
      </c>
      <c r="G257" s="1107" t="str">
        <f>IF('Appraisal Inputs'!J42="","Blank",'Appraisal Inputs'!J42)</f>
        <v>Blank</v>
      </c>
      <c r="I257" s="515" t="s">
        <v>841</v>
      </c>
    </row>
    <row r="258" spans="1:9" x14ac:dyDescent="0.2">
      <c r="A258" s="86" t="s">
        <v>6388</v>
      </c>
      <c r="B258" s="763" t="s">
        <v>162</v>
      </c>
      <c r="E258" s="86" t="s">
        <v>43</v>
      </c>
      <c r="F258" s="282" t="s">
        <v>504</v>
      </c>
      <c r="G258" s="1107" t="str">
        <f>IF('Appraisal Inputs'!J43="","Blank",'Appraisal Inputs'!J43)</f>
        <v>Blank</v>
      </c>
      <c r="I258" s="515" t="s">
        <v>842</v>
      </c>
    </row>
    <row r="259" spans="1:9" x14ac:dyDescent="0.2">
      <c r="A259" s="86" t="s">
        <v>6388</v>
      </c>
      <c r="B259" s="763" t="s">
        <v>162</v>
      </c>
      <c r="E259" s="86" t="s">
        <v>43</v>
      </c>
      <c r="F259" s="282" t="s">
        <v>505</v>
      </c>
      <c r="G259" s="1107" t="str">
        <f>IF('Appraisal Inputs'!J44="","Blank",'Appraisal Inputs'!J44)</f>
        <v>Blank</v>
      </c>
      <c r="I259" s="515" t="s">
        <v>843</v>
      </c>
    </row>
    <row r="260" spans="1:9" x14ac:dyDescent="0.2">
      <c r="A260" s="86" t="s">
        <v>6388</v>
      </c>
      <c r="B260" s="763" t="s">
        <v>162</v>
      </c>
      <c r="E260" s="86" t="s">
        <v>43</v>
      </c>
      <c r="F260" s="282" t="s">
        <v>506</v>
      </c>
      <c r="G260" s="1107" t="str">
        <f>IF('Appraisal Inputs'!J45="","Blank",'Appraisal Inputs'!J45)</f>
        <v>Blank</v>
      </c>
      <c r="I260" s="515" t="s">
        <v>844</v>
      </c>
    </row>
    <row r="261" spans="1:9" x14ac:dyDescent="0.2">
      <c r="A261" s="86" t="s">
        <v>6388</v>
      </c>
      <c r="B261" s="763" t="s">
        <v>162</v>
      </c>
      <c r="E261" s="86" t="s">
        <v>43</v>
      </c>
      <c r="F261" s="282" t="s">
        <v>507</v>
      </c>
      <c r="G261" s="1107" t="str">
        <f>IF('Appraisal Inputs'!J46="","Blank",'Appraisal Inputs'!J46)</f>
        <v>Blank</v>
      </c>
      <c r="I261" s="515" t="s">
        <v>845</v>
      </c>
    </row>
    <row r="262" spans="1:9" x14ac:dyDescent="0.2">
      <c r="A262" s="86" t="s">
        <v>6388</v>
      </c>
      <c r="B262" s="763" t="s">
        <v>162</v>
      </c>
      <c r="E262" s="86" t="s">
        <v>43</v>
      </c>
      <c r="F262" s="282" t="s">
        <v>508</v>
      </c>
      <c r="G262" s="1107" t="str">
        <f>IF('Appraisal Inputs'!J47="","Blank",'Appraisal Inputs'!J47)</f>
        <v>Blank</v>
      </c>
      <c r="I262" s="515" t="s">
        <v>846</v>
      </c>
    </row>
    <row r="263" spans="1:9" x14ac:dyDescent="0.2">
      <c r="A263" s="86" t="s">
        <v>6388</v>
      </c>
      <c r="B263" s="763" t="s">
        <v>162</v>
      </c>
      <c r="E263" s="86" t="s">
        <v>43</v>
      </c>
      <c r="F263" s="282" t="s">
        <v>509</v>
      </c>
      <c r="G263" s="1107" t="str">
        <f>IF('Appraisal Inputs'!J48="","Blank",'Appraisal Inputs'!J48)</f>
        <v>Blank</v>
      </c>
      <c r="I263" s="515" t="s">
        <v>847</v>
      </c>
    </row>
    <row r="264" spans="1:9" x14ac:dyDescent="0.2">
      <c r="A264" s="86" t="s">
        <v>6388</v>
      </c>
      <c r="B264" s="763" t="s">
        <v>162</v>
      </c>
      <c r="E264" s="86" t="s">
        <v>43</v>
      </c>
      <c r="F264" s="282" t="s">
        <v>510</v>
      </c>
      <c r="G264" s="1107" t="str">
        <f>IF('Appraisal Inputs'!J49="","Blank",'Appraisal Inputs'!J49)</f>
        <v>Blank</v>
      </c>
      <c r="I264" s="515" t="s">
        <v>848</v>
      </c>
    </row>
    <row r="265" spans="1:9" x14ac:dyDescent="0.2">
      <c r="A265" s="86" t="s">
        <v>6388</v>
      </c>
      <c r="B265" s="763" t="s">
        <v>162</v>
      </c>
      <c r="E265" s="86" t="s">
        <v>43</v>
      </c>
      <c r="F265" s="282" t="s">
        <v>511</v>
      </c>
      <c r="G265" s="1107" t="str">
        <f>IF('Appraisal Inputs'!J50="","Blank",'Appraisal Inputs'!J50)</f>
        <v>Blank</v>
      </c>
      <c r="I265" s="515" t="s">
        <v>849</v>
      </c>
    </row>
    <row r="266" spans="1:9" x14ac:dyDescent="0.2">
      <c r="A266" s="86" t="s">
        <v>6388</v>
      </c>
      <c r="B266" s="763" t="s">
        <v>162</v>
      </c>
      <c r="E266" s="86" t="s">
        <v>43</v>
      </c>
      <c r="F266" s="282" t="s">
        <v>512</v>
      </c>
      <c r="G266" s="1107" t="str">
        <f>IF('Appraisal Inputs'!J51="","Blank",'Appraisal Inputs'!J51)</f>
        <v>Blank</v>
      </c>
      <c r="I266" s="515" t="s">
        <v>850</v>
      </c>
    </row>
    <row r="267" spans="1:9" x14ac:dyDescent="0.2">
      <c r="A267" s="86" t="s">
        <v>6388</v>
      </c>
      <c r="B267" s="763" t="s">
        <v>162</v>
      </c>
      <c r="E267" s="86" t="s">
        <v>43</v>
      </c>
      <c r="F267" s="282" t="s">
        <v>513</v>
      </c>
      <c r="G267" s="1107" t="str">
        <f>IF('Appraisal Inputs'!J52="","Blank",'Appraisal Inputs'!J52)</f>
        <v>Blank</v>
      </c>
      <c r="I267" s="515" t="s">
        <v>851</v>
      </c>
    </row>
    <row r="268" spans="1:9" x14ac:dyDescent="0.2">
      <c r="A268" s="86" t="s">
        <v>6388</v>
      </c>
      <c r="B268" s="763" t="s">
        <v>162</v>
      </c>
      <c r="E268" s="86" t="s">
        <v>43</v>
      </c>
      <c r="F268" s="282" t="s">
        <v>514</v>
      </c>
      <c r="G268" s="1107" t="str">
        <f>IF('Appraisal Inputs'!J53="","Blank",'Appraisal Inputs'!J53)</f>
        <v>Blank</v>
      </c>
      <c r="I268" s="515" t="s">
        <v>852</v>
      </c>
    </row>
    <row r="269" spans="1:9" x14ac:dyDescent="0.2">
      <c r="A269" s="86" t="s">
        <v>6388</v>
      </c>
      <c r="B269" s="763" t="s">
        <v>162</v>
      </c>
      <c r="E269" s="86" t="s">
        <v>43</v>
      </c>
      <c r="F269" s="282" t="s">
        <v>515</v>
      </c>
      <c r="G269" s="1107" t="str">
        <f>IF('Appraisal Inputs'!J54="","Blank",'Appraisal Inputs'!J54)</f>
        <v>Blank</v>
      </c>
      <c r="I269" s="515" t="s">
        <v>853</v>
      </c>
    </row>
    <row r="270" spans="1:9" x14ac:dyDescent="0.2">
      <c r="A270" s="86" t="s">
        <v>6388</v>
      </c>
      <c r="B270" s="763" t="s">
        <v>162</v>
      </c>
      <c r="E270" s="86" t="s">
        <v>43</v>
      </c>
      <c r="F270" s="282" t="s">
        <v>516</v>
      </c>
      <c r="G270" s="1107" t="str">
        <f>IF('Appraisal Inputs'!J55="","Blank",'Appraisal Inputs'!J55)</f>
        <v>Blank</v>
      </c>
      <c r="I270" s="515" t="s">
        <v>854</v>
      </c>
    </row>
    <row r="271" spans="1:9" x14ac:dyDescent="0.2">
      <c r="A271" s="86" t="s">
        <v>6388</v>
      </c>
      <c r="B271" s="763" t="s">
        <v>162</v>
      </c>
      <c r="E271" s="86" t="s">
        <v>43</v>
      </c>
      <c r="F271" s="282" t="s">
        <v>517</v>
      </c>
      <c r="G271" s="1107" t="str">
        <f>IF('Appraisal Inputs'!J56="","Blank",'Appraisal Inputs'!J56)</f>
        <v>Blank</v>
      </c>
      <c r="I271" s="515" t="s">
        <v>855</v>
      </c>
    </row>
    <row r="272" spans="1:9" x14ac:dyDescent="0.2">
      <c r="A272" s="86" t="s">
        <v>6388</v>
      </c>
      <c r="B272" s="763" t="s">
        <v>162</v>
      </c>
      <c r="E272" s="86" t="s">
        <v>43</v>
      </c>
      <c r="F272" s="282" t="s">
        <v>518</v>
      </c>
      <c r="G272" s="1107" t="str">
        <f>IF('Appraisal Inputs'!J57="","Blank",'Appraisal Inputs'!J57)</f>
        <v>Blank</v>
      </c>
      <c r="I272" s="515" t="s">
        <v>856</v>
      </c>
    </row>
    <row r="273" spans="1:9" x14ac:dyDescent="0.2">
      <c r="A273" s="86" t="s">
        <v>6388</v>
      </c>
      <c r="B273" s="763" t="s">
        <v>162</v>
      </c>
      <c r="E273" s="86" t="s">
        <v>43</v>
      </c>
      <c r="F273" s="282" t="s">
        <v>519</v>
      </c>
      <c r="G273" s="1107" t="str">
        <f>IF('Appraisal Inputs'!J58="","Blank",'Appraisal Inputs'!J58)</f>
        <v>Blank</v>
      </c>
      <c r="I273" s="515" t="s">
        <v>857</v>
      </c>
    </row>
    <row r="274" spans="1:9" x14ac:dyDescent="0.2">
      <c r="A274" s="86" t="s">
        <v>6388</v>
      </c>
      <c r="B274" s="763" t="s">
        <v>162</v>
      </c>
      <c r="E274" s="86" t="s">
        <v>43</v>
      </c>
      <c r="F274" s="282" t="s">
        <v>520</v>
      </c>
      <c r="G274" s="1107" t="str">
        <f>IF('Appraisal Inputs'!J59="","Blank",'Appraisal Inputs'!J59)</f>
        <v>Blank</v>
      </c>
      <c r="I274" s="515" t="s">
        <v>858</v>
      </c>
    </row>
    <row r="275" spans="1:9" x14ac:dyDescent="0.2">
      <c r="A275" s="86" t="s">
        <v>6388</v>
      </c>
      <c r="B275" s="763" t="s">
        <v>162</v>
      </c>
      <c r="E275" s="86" t="s">
        <v>43</v>
      </c>
      <c r="F275" s="282" t="s">
        <v>521</v>
      </c>
      <c r="G275" s="1107" t="str">
        <f>IF('Appraisal Inputs'!J60="","Blank",'Appraisal Inputs'!J60)</f>
        <v>Blank</v>
      </c>
      <c r="I275" s="515" t="s">
        <v>859</v>
      </c>
    </row>
    <row r="276" spans="1:9" x14ac:dyDescent="0.2">
      <c r="A276" s="86" t="s">
        <v>6388</v>
      </c>
      <c r="B276" s="763" t="s">
        <v>162</v>
      </c>
      <c r="E276" s="86" t="s">
        <v>43</v>
      </c>
      <c r="F276" s="282" t="s">
        <v>522</v>
      </c>
      <c r="G276" s="1107" t="str">
        <f>IF('Appraisal Inputs'!J61="","Blank",'Appraisal Inputs'!J61)</f>
        <v>Blank</v>
      </c>
      <c r="I276" s="515" t="s">
        <v>860</v>
      </c>
    </row>
    <row r="277" spans="1:9" x14ac:dyDescent="0.2">
      <c r="A277" s="86" t="s">
        <v>6388</v>
      </c>
      <c r="B277" s="543" t="s">
        <v>162</v>
      </c>
      <c r="C277" s="547"/>
      <c r="D277" s="547"/>
      <c r="E277" s="547" t="s">
        <v>43</v>
      </c>
      <c r="F277" s="538" t="s">
        <v>523</v>
      </c>
      <c r="G277" s="1108" t="str">
        <f>IF('Appraisal Inputs'!J62="","Blank",'Appraisal Inputs'!J62)</f>
        <v>Blank</v>
      </c>
      <c r="I277" s="515" t="s">
        <v>861</v>
      </c>
    </row>
    <row r="278" spans="1:9" x14ac:dyDescent="0.2">
      <c r="A278" s="86" t="s">
        <v>6388</v>
      </c>
      <c r="B278" s="541" t="s">
        <v>162</v>
      </c>
      <c r="C278" s="546"/>
      <c r="D278" s="546"/>
      <c r="E278" s="546" t="s">
        <v>144</v>
      </c>
      <c r="F278" s="542" t="s">
        <v>494</v>
      </c>
      <c r="G278" s="1184" t="str">
        <f>IF('Appraisal Inputs'!L33="","Blank",'Appraisal Inputs'!L33)</f>
        <v>Blank</v>
      </c>
      <c r="I278" s="515" t="s">
        <v>862</v>
      </c>
    </row>
    <row r="279" spans="1:9" x14ac:dyDescent="0.2">
      <c r="A279" s="86" t="s">
        <v>6388</v>
      </c>
      <c r="B279" s="763" t="s">
        <v>162</v>
      </c>
      <c r="E279" s="86" t="s">
        <v>144</v>
      </c>
      <c r="F279" s="282" t="s">
        <v>495</v>
      </c>
      <c r="G279" s="1185" t="str">
        <f>IF('Appraisal Inputs'!L34="","Blank",'Appraisal Inputs'!L34)</f>
        <v>Blank</v>
      </c>
      <c r="I279" s="515" t="s">
        <v>863</v>
      </c>
    </row>
    <row r="280" spans="1:9" x14ac:dyDescent="0.2">
      <c r="A280" s="86" t="s">
        <v>6388</v>
      </c>
      <c r="B280" s="763" t="s">
        <v>162</v>
      </c>
      <c r="E280" s="86" t="s">
        <v>144</v>
      </c>
      <c r="F280" s="282" t="s">
        <v>496</v>
      </c>
      <c r="G280" s="1185" t="str">
        <f>IF('Appraisal Inputs'!L35="","Blank",'Appraisal Inputs'!L35)</f>
        <v>Blank</v>
      </c>
      <c r="I280" s="515" t="s">
        <v>864</v>
      </c>
    </row>
    <row r="281" spans="1:9" x14ac:dyDescent="0.2">
      <c r="A281" s="86" t="s">
        <v>6388</v>
      </c>
      <c r="B281" s="763" t="s">
        <v>162</v>
      </c>
      <c r="E281" s="86" t="s">
        <v>144</v>
      </c>
      <c r="F281" s="282" t="s">
        <v>497</v>
      </c>
      <c r="G281" s="1185" t="str">
        <f>IF('Appraisal Inputs'!L36="","Blank",'Appraisal Inputs'!L36)</f>
        <v>Blank</v>
      </c>
      <c r="I281" s="515" t="s">
        <v>865</v>
      </c>
    </row>
    <row r="282" spans="1:9" x14ac:dyDescent="0.2">
      <c r="A282" s="86" t="s">
        <v>6388</v>
      </c>
      <c r="B282" s="763" t="s">
        <v>162</v>
      </c>
      <c r="E282" s="86" t="s">
        <v>144</v>
      </c>
      <c r="F282" s="282" t="s">
        <v>498</v>
      </c>
      <c r="G282" s="1185" t="str">
        <f>IF('Appraisal Inputs'!L37="","Blank",'Appraisal Inputs'!L37)</f>
        <v>Blank</v>
      </c>
      <c r="I282" s="515" t="s">
        <v>866</v>
      </c>
    </row>
    <row r="283" spans="1:9" x14ac:dyDescent="0.2">
      <c r="A283" s="86" t="s">
        <v>6388</v>
      </c>
      <c r="B283" s="763" t="s">
        <v>162</v>
      </c>
      <c r="E283" s="86" t="s">
        <v>144</v>
      </c>
      <c r="F283" s="282" t="s">
        <v>499</v>
      </c>
      <c r="G283" s="1185" t="str">
        <f>IF('Appraisal Inputs'!L38="","Blank",'Appraisal Inputs'!L38)</f>
        <v>Blank</v>
      </c>
      <c r="I283" s="515" t="s">
        <v>867</v>
      </c>
    </row>
    <row r="284" spans="1:9" x14ac:dyDescent="0.2">
      <c r="A284" s="86" t="s">
        <v>6388</v>
      </c>
      <c r="B284" s="763" t="s">
        <v>162</v>
      </c>
      <c r="E284" s="86" t="s">
        <v>144</v>
      </c>
      <c r="F284" s="282" t="s">
        <v>500</v>
      </c>
      <c r="G284" s="1185" t="str">
        <f>IF('Appraisal Inputs'!L39="","Blank",'Appraisal Inputs'!L39)</f>
        <v>Blank</v>
      </c>
      <c r="I284" s="515" t="s">
        <v>868</v>
      </c>
    </row>
    <row r="285" spans="1:9" x14ac:dyDescent="0.2">
      <c r="A285" s="86" t="s">
        <v>6388</v>
      </c>
      <c r="B285" s="763" t="s">
        <v>162</v>
      </c>
      <c r="E285" s="86" t="s">
        <v>144</v>
      </c>
      <c r="F285" s="282" t="s">
        <v>501</v>
      </c>
      <c r="G285" s="1185" t="str">
        <f>IF('Appraisal Inputs'!L40="","Blank",'Appraisal Inputs'!L40)</f>
        <v>Blank</v>
      </c>
      <c r="I285" s="515" t="s">
        <v>869</v>
      </c>
    </row>
    <row r="286" spans="1:9" x14ac:dyDescent="0.2">
      <c r="A286" s="86" t="s">
        <v>6388</v>
      </c>
      <c r="B286" s="763" t="s">
        <v>162</v>
      </c>
      <c r="E286" s="86" t="s">
        <v>144</v>
      </c>
      <c r="F286" s="282" t="s">
        <v>502</v>
      </c>
      <c r="G286" s="1185" t="str">
        <f>IF('Appraisal Inputs'!L41="","Blank",'Appraisal Inputs'!L41)</f>
        <v>Blank</v>
      </c>
      <c r="I286" s="515" t="s">
        <v>870</v>
      </c>
    </row>
    <row r="287" spans="1:9" x14ac:dyDescent="0.2">
      <c r="A287" s="86" t="s">
        <v>6388</v>
      </c>
      <c r="B287" s="763" t="s">
        <v>162</v>
      </c>
      <c r="E287" s="86" t="s">
        <v>144</v>
      </c>
      <c r="F287" s="282" t="s">
        <v>503</v>
      </c>
      <c r="G287" s="1185" t="str">
        <f>IF('Appraisal Inputs'!L42="","Blank",'Appraisal Inputs'!L42)</f>
        <v>Blank</v>
      </c>
      <c r="I287" s="515" t="s">
        <v>871</v>
      </c>
    </row>
    <row r="288" spans="1:9" x14ac:dyDescent="0.2">
      <c r="A288" s="86" t="s">
        <v>6388</v>
      </c>
      <c r="B288" s="763" t="s">
        <v>162</v>
      </c>
      <c r="E288" s="86" t="s">
        <v>144</v>
      </c>
      <c r="F288" s="282" t="s">
        <v>504</v>
      </c>
      <c r="G288" s="1185" t="str">
        <f>IF('Appraisal Inputs'!L43="","Blank",'Appraisal Inputs'!L43)</f>
        <v>Blank</v>
      </c>
      <c r="I288" s="515" t="s">
        <v>872</v>
      </c>
    </row>
    <row r="289" spans="1:9" x14ac:dyDescent="0.2">
      <c r="A289" s="86" t="s">
        <v>6388</v>
      </c>
      <c r="B289" s="763" t="s">
        <v>162</v>
      </c>
      <c r="E289" s="86" t="s">
        <v>144</v>
      </c>
      <c r="F289" s="282" t="s">
        <v>505</v>
      </c>
      <c r="G289" s="1185" t="str">
        <f>IF('Appraisal Inputs'!L44="","Blank",'Appraisal Inputs'!L44)</f>
        <v>Blank</v>
      </c>
      <c r="I289" s="515" t="s">
        <v>873</v>
      </c>
    </row>
    <row r="290" spans="1:9" x14ac:dyDescent="0.2">
      <c r="A290" s="86" t="s">
        <v>6388</v>
      </c>
      <c r="B290" s="763" t="s">
        <v>162</v>
      </c>
      <c r="E290" s="86" t="s">
        <v>144</v>
      </c>
      <c r="F290" s="282" t="s">
        <v>506</v>
      </c>
      <c r="G290" s="1185" t="str">
        <f>IF('Appraisal Inputs'!L45="","Blank",'Appraisal Inputs'!L45)</f>
        <v>Blank</v>
      </c>
      <c r="I290" s="515" t="s">
        <v>874</v>
      </c>
    </row>
    <row r="291" spans="1:9" x14ac:dyDescent="0.2">
      <c r="A291" s="86" t="s">
        <v>6388</v>
      </c>
      <c r="B291" s="763" t="s">
        <v>162</v>
      </c>
      <c r="E291" s="86" t="s">
        <v>144</v>
      </c>
      <c r="F291" s="282" t="s">
        <v>507</v>
      </c>
      <c r="G291" s="1185" t="str">
        <f>IF('Appraisal Inputs'!L46="","Blank",'Appraisal Inputs'!L46)</f>
        <v>Blank</v>
      </c>
      <c r="I291" s="515" t="s">
        <v>875</v>
      </c>
    </row>
    <row r="292" spans="1:9" x14ac:dyDescent="0.2">
      <c r="A292" s="86" t="s">
        <v>6388</v>
      </c>
      <c r="B292" s="763" t="s">
        <v>162</v>
      </c>
      <c r="E292" s="86" t="s">
        <v>144</v>
      </c>
      <c r="F292" s="282" t="s">
        <v>508</v>
      </c>
      <c r="G292" s="1185" t="str">
        <f>IF('Appraisal Inputs'!L47="","Blank",'Appraisal Inputs'!L47)</f>
        <v>Blank</v>
      </c>
      <c r="I292" s="515" t="s">
        <v>876</v>
      </c>
    </row>
    <row r="293" spans="1:9" x14ac:dyDescent="0.2">
      <c r="A293" s="86" t="s">
        <v>6388</v>
      </c>
      <c r="B293" s="763" t="s">
        <v>162</v>
      </c>
      <c r="E293" s="86" t="s">
        <v>144</v>
      </c>
      <c r="F293" s="282" t="s">
        <v>509</v>
      </c>
      <c r="G293" s="1185" t="str">
        <f>IF('Appraisal Inputs'!L48="","Blank",'Appraisal Inputs'!L48)</f>
        <v>Blank</v>
      </c>
      <c r="I293" s="515" t="s">
        <v>877</v>
      </c>
    </row>
    <row r="294" spans="1:9" x14ac:dyDescent="0.2">
      <c r="A294" s="86" t="s">
        <v>6388</v>
      </c>
      <c r="B294" s="763" t="s">
        <v>162</v>
      </c>
      <c r="E294" s="86" t="s">
        <v>144</v>
      </c>
      <c r="F294" s="282" t="s">
        <v>510</v>
      </c>
      <c r="G294" s="1185" t="str">
        <f>IF('Appraisal Inputs'!L49="","Blank",'Appraisal Inputs'!L49)</f>
        <v>Blank</v>
      </c>
      <c r="I294" s="515" t="s">
        <v>878</v>
      </c>
    </row>
    <row r="295" spans="1:9" x14ac:dyDescent="0.2">
      <c r="A295" s="86" t="s">
        <v>6388</v>
      </c>
      <c r="B295" s="763" t="s">
        <v>162</v>
      </c>
      <c r="E295" s="86" t="s">
        <v>144</v>
      </c>
      <c r="F295" s="282" t="s">
        <v>511</v>
      </c>
      <c r="G295" s="1185" t="str">
        <f>IF('Appraisal Inputs'!L50="","Blank",'Appraisal Inputs'!L50)</f>
        <v>Blank</v>
      </c>
      <c r="I295" s="515" t="s">
        <v>879</v>
      </c>
    </row>
    <row r="296" spans="1:9" x14ac:dyDescent="0.2">
      <c r="A296" s="86" t="s">
        <v>6388</v>
      </c>
      <c r="B296" s="763" t="s">
        <v>162</v>
      </c>
      <c r="E296" s="86" t="s">
        <v>144</v>
      </c>
      <c r="F296" s="282" t="s">
        <v>512</v>
      </c>
      <c r="G296" s="1185" t="str">
        <f>IF('Appraisal Inputs'!L51="","Blank",'Appraisal Inputs'!L51)</f>
        <v>Blank</v>
      </c>
      <c r="I296" s="515" t="s">
        <v>880</v>
      </c>
    </row>
    <row r="297" spans="1:9" x14ac:dyDescent="0.2">
      <c r="A297" s="86" t="s">
        <v>6388</v>
      </c>
      <c r="B297" s="763" t="s">
        <v>162</v>
      </c>
      <c r="E297" s="86" t="s">
        <v>144</v>
      </c>
      <c r="F297" s="282" t="s">
        <v>513</v>
      </c>
      <c r="G297" s="1185" t="str">
        <f>IF('Appraisal Inputs'!L52="","Blank",'Appraisal Inputs'!L52)</f>
        <v>Blank</v>
      </c>
      <c r="I297" s="515" t="s">
        <v>881</v>
      </c>
    </row>
    <row r="298" spans="1:9" x14ac:dyDescent="0.2">
      <c r="A298" s="86" t="s">
        <v>6388</v>
      </c>
      <c r="B298" s="763" t="s">
        <v>162</v>
      </c>
      <c r="E298" s="86" t="s">
        <v>144</v>
      </c>
      <c r="F298" s="282" t="s">
        <v>514</v>
      </c>
      <c r="G298" s="1185" t="str">
        <f>IF('Appraisal Inputs'!L53="","Blank",'Appraisal Inputs'!L53)</f>
        <v>Blank</v>
      </c>
      <c r="I298" s="515" t="s">
        <v>882</v>
      </c>
    </row>
    <row r="299" spans="1:9" x14ac:dyDescent="0.2">
      <c r="A299" s="86" t="s">
        <v>6388</v>
      </c>
      <c r="B299" s="763" t="s">
        <v>162</v>
      </c>
      <c r="E299" s="86" t="s">
        <v>144</v>
      </c>
      <c r="F299" s="282" t="s">
        <v>515</v>
      </c>
      <c r="G299" s="1185" t="str">
        <f>IF('Appraisal Inputs'!L54="","Blank",'Appraisal Inputs'!L54)</f>
        <v>Blank</v>
      </c>
      <c r="I299" s="515" t="s">
        <v>883</v>
      </c>
    </row>
    <row r="300" spans="1:9" x14ac:dyDescent="0.2">
      <c r="A300" s="86" t="s">
        <v>6388</v>
      </c>
      <c r="B300" s="763" t="s">
        <v>162</v>
      </c>
      <c r="E300" s="86" t="s">
        <v>144</v>
      </c>
      <c r="F300" s="282" t="s">
        <v>516</v>
      </c>
      <c r="G300" s="1185" t="str">
        <f>IF('Appraisal Inputs'!L55="","Blank",'Appraisal Inputs'!L55)</f>
        <v>Blank</v>
      </c>
      <c r="I300" s="515" t="s">
        <v>884</v>
      </c>
    </row>
    <row r="301" spans="1:9" x14ac:dyDescent="0.2">
      <c r="A301" s="86" t="s">
        <v>6388</v>
      </c>
      <c r="B301" s="763" t="s">
        <v>162</v>
      </c>
      <c r="E301" s="86" t="s">
        <v>144</v>
      </c>
      <c r="F301" s="282" t="s">
        <v>517</v>
      </c>
      <c r="G301" s="1185" t="str">
        <f>IF('Appraisal Inputs'!L56="","Blank",'Appraisal Inputs'!L56)</f>
        <v>Blank</v>
      </c>
      <c r="I301" s="515" t="s">
        <v>885</v>
      </c>
    </row>
    <row r="302" spans="1:9" x14ac:dyDescent="0.2">
      <c r="A302" s="86" t="s">
        <v>6388</v>
      </c>
      <c r="B302" s="763" t="s">
        <v>162</v>
      </c>
      <c r="E302" s="86" t="s">
        <v>144</v>
      </c>
      <c r="F302" s="282" t="s">
        <v>518</v>
      </c>
      <c r="G302" s="1185" t="str">
        <f>IF('Appraisal Inputs'!L57="","Blank",'Appraisal Inputs'!L57)</f>
        <v>Blank</v>
      </c>
      <c r="I302" s="515" t="s">
        <v>886</v>
      </c>
    </row>
    <row r="303" spans="1:9" x14ac:dyDescent="0.2">
      <c r="A303" s="86" t="s">
        <v>6388</v>
      </c>
      <c r="B303" s="763" t="s">
        <v>162</v>
      </c>
      <c r="E303" s="86" t="s">
        <v>144</v>
      </c>
      <c r="F303" s="282" t="s">
        <v>519</v>
      </c>
      <c r="G303" s="1185" t="str">
        <f>IF('Appraisal Inputs'!L58="","Blank",'Appraisal Inputs'!L58)</f>
        <v>Blank</v>
      </c>
      <c r="I303" s="515" t="s">
        <v>887</v>
      </c>
    </row>
    <row r="304" spans="1:9" x14ac:dyDescent="0.2">
      <c r="A304" s="86" t="s">
        <v>6388</v>
      </c>
      <c r="B304" s="763" t="s">
        <v>162</v>
      </c>
      <c r="E304" s="86" t="s">
        <v>144</v>
      </c>
      <c r="F304" s="282" t="s">
        <v>520</v>
      </c>
      <c r="G304" s="1185" t="str">
        <f>IF('Appraisal Inputs'!L59="","Blank",'Appraisal Inputs'!L59)</f>
        <v>Blank</v>
      </c>
      <c r="I304" s="515" t="s">
        <v>888</v>
      </c>
    </row>
    <row r="305" spans="1:9" x14ac:dyDescent="0.2">
      <c r="A305" s="86" t="s">
        <v>6388</v>
      </c>
      <c r="B305" s="763" t="s">
        <v>162</v>
      </c>
      <c r="E305" s="86" t="s">
        <v>144</v>
      </c>
      <c r="F305" s="282" t="s">
        <v>521</v>
      </c>
      <c r="G305" s="1185" t="str">
        <f>IF('Appraisal Inputs'!L60="","Blank",'Appraisal Inputs'!L60)</f>
        <v>Blank</v>
      </c>
      <c r="I305" s="515" t="s">
        <v>889</v>
      </c>
    </row>
    <row r="306" spans="1:9" x14ac:dyDescent="0.2">
      <c r="A306" s="86" t="s">
        <v>6388</v>
      </c>
      <c r="B306" s="763" t="s">
        <v>162</v>
      </c>
      <c r="E306" s="86" t="s">
        <v>144</v>
      </c>
      <c r="F306" s="282" t="s">
        <v>522</v>
      </c>
      <c r="G306" s="1185" t="str">
        <f>IF('Appraisal Inputs'!L61="","Blank",'Appraisal Inputs'!L61)</f>
        <v>Blank</v>
      </c>
      <c r="I306" s="515" t="s">
        <v>890</v>
      </c>
    </row>
    <row r="307" spans="1:9" x14ac:dyDescent="0.2">
      <c r="A307" s="86" t="s">
        <v>6388</v>
      </c>
      <c r="B307" s="543" t="s">
        <v>162</v>
      </c>
      <c r="C307" s="547"/>
      <c r="D307" s="547"/>
      <c r="E307" s="547" t="s">
        <v>144</v>
      </c>
      <c r="F307" s="538" t="s">
        <v>523</v>
      </c>
      <c r="G307" s="1186" t="str">
        <f>IF('Appraisal Inputs'!L62="","Blank",'Appraisal Inputs'!L62)</f>
        <v>Blank</v>
      </c>
      <c r="I307" s="515" t="s">
        <v>891</v>
      </c>
    </row>
    <row r="308" spans="1:9" x14ac:dyDescent="0.2">
      <c r="A308" s="86" t="s">
        <v>6388</v>
      </c>
      <c r="B308" s="763" t="s">
        <v>162</v>
      </c>
      <c r="E308" s="86" t="s">
        <v>144</v>
      </c>
      <c r="F308" s="282" t="s">
        <v>143</v>
      </c>
      <c r="G308" s="1185" t="str">
        <f>IF('Appraisal Inputs'!L63="","Blank",'Appraisal Inputs'!L63)</f>
        <v>Blank</v>
      </c>
      <c r="I308" s="515" t="s">
        <v>7534</v>
      </c>
    </row>
    <row r="309" spans="1:9" x14ac:dyDescent="0.2">
      <c r="A309" s="86" t="s">
        <v>6388</v>
      </c>
      <c r="B309" s="763" t="s">
        <v>162</v>
      </c>
      <c r="E309" s="86" t="s">
        <v>144</v>
      </c>
      <c r="F309" s="282" t="s">
        <v>147</v>
      </c>
      <c r="G309" s="1185" t="str">
        <f>IF('Appraisal Inputs'!L64="","Blank",'Appraisal Inputs'!L64)</f>
        <v>Blank</v>
      </c>
      <c r="I309" s="515" t="s">
        <v>7535</v>
      </c>
    </row>
    <row r="310" spans="1:9" x14ac:dyDescent="0.2">
      <c r="A310" s="86" t="s">
        <v>6388</v>
      </c>
      <c r="B310" s="763" t="s">
        <v>162</v>
      </c>
      <c r="E310" s="86" t="s">
        <v>144</v>
      </c>
      <c r="F310" s="282" t="s">
        <v>148</v>
      </c>
      <c r="G310" s="1185" t="str">
        <f>IF('Appraisal Inputs'!L65="","Blank",'Appraisal Inputs'!L65)</f>
        <v>Blank</v>
      </c>
      <c r="I310" s="515" t="s">
        <v>7536</v>
      </c>
    </row>
    <row r="311" spans="1:9" x14ac:dyDescent="0.2">
      <c r="A311" s="86" t="s">
        <v>6388</v>
      </c>
      <c r="B311" s="763" t="s">
        <v>162</v>
      </c>
      <c r="E311" s="86" t="s">
        <v>144</v>
      </c>
      <c r="F311" s="282" t="s">
        <v>149</v>
      </c>
      <c r="G311" s="1185" t="str">
        <f>IF('Appraisal Inputs'!L66="","Blank",'Appraisal Inputs'!L66)</f>
        <v>Blank</v>
      </c>
      <c r="I311" s="515" t="s">
        <v>7537</v>
      </c>
    </row>
    <row r="312" spans="1:9" x14ac:dyDescent="0.2">
      <c r="A312" s="86" t="s">
        <v>6388</v>
      </c>
      <c r="B312" s="763" t="s">
        <v>162</v>
      </c>
      <c r="E312" s="86" t="s">
        <v>144</v>
      </c>
      <c r="F312" s="282" t="s">
        <v>150</v>
      </c>
      <c r="G312" s="1185" t="str">
        <f>IF('Appraisal Inputs'!L67="","Blank",'Appraisal Inputs'!L67)</f>
        <v>Blank</v>
      </c>
      <c r="I312" s="515" t="s">
        <v>7538</v>
      </c>
    </row>
    <row r="313" spans="1:9" x14ac:dyDescent="0.2">
      <c r="A313" s="86" t="s">
        <v>6388</v>
      </c>
      <c r="B313" s="541" t="s">
        <v>165</v>
      </c>
      <c r="C313" s="546"/>
      <c r="D313" s="546" t="s">
        <v>201</v>
      </c>
      <c r="E313" s="546" t="s">
        <v>6383</v>
      </c>
      <c r="F313" s="542" t="s">
        <v>27</v>
      </c>
      <c r="G313" s="1109" t="str">
        <f>IF('Appraisal Inputs'!D80="","Blank",'Appraisal Inputs'!D80)</f>
        <v>Blank</v>
      </c>
      <c r="I313" s="515" t="s">
        <v>892</v>
      </c>
    </row>
    <row r="314" spans="1:9" x14ac:dyDescent="0.2">
      <c r="A314" s="86" t="s">
        <v>6388</v>
      </c>
      <c r="B314" s="763" t="s">
        <v>165</v>
      </c>
      <c r="D314" s="86" t="s">
        <v>201</v>
      </c>
      <c r="E314" s="86" t="s">
        <v>6383</v>
      </c>
      <c r="F314" s="282" t="s">
        <v>28</v>
      </c>
      <c r="G314" s="1110" t="str">
        <f>IF('Appraisal Inputs'!D81="","Blank",'Appraisal Inputs'!D81)</f>
        <v>Blank</v>
      </c>
      <c r="I314" s="515" t="s">
        <v>893</v>
      </c>
    </row>
    <row r="315" spans="1:9" x14ac:dyDescent="0.2">
      <c r="A315" s="86" t="s">
        <v>6388</v>
      </c>
      <c r="B315" s="543" t="s">
        <v>165</v>
      </c>
      <c r="C315" s="547"/>
      <c r="D315" s="547" t="s">
        <v>201</v>
      </c>
      <c r="E315" s="547" t="s">
        <v>6383</v>
      </c>
      <c r="F315" s="538" t="s">
        <v>31</v>
      </c>
      <c r="G315" s="1106" t="str">
        <f>IF('Appraisal Inputs'!D82="","Blank",'Appraisal Inputs'!D82)</f>
        <v>Select ▼</v>
      </c>
      <c r="I315" s="515" t="s">
        <v>894</v>
      </c>
    </row>
    <row r="316" spans="1:9" x14ac:dyDescent="0.2">
      <c r="A316" s="86" t="s">
        <v>6388</v>
      </c>
      <c r="B316" s="541" t="s">
        <v>165</v>
      </c>
      <c r="C316" s="546"/>
      <c r="D316" s="546" t="s">
        <v>201</v>
      </c>
      <c r="E316" s="546" t="s">
        <v>6384</v>
      </c>
      <c r="F316" s="542" t="s">
        <v>27</v>
      </c>
      <c r="G316" s="1109" t="str">
        <f>IF('Appraisal Inputs'!E80="","Blank",'Appraisal Inputs'!E80)</f>
        <v>Blank</v>
      </c>
      <c r="I316" s="515" t="s">
        <v>895</v>
      </c>
    </row>
    <row r="317" spans="1:9" x14ac:dyDescent="0.2">
      <c r="A317" s="86" t="s">
        <v>6388</v>
      </c>
      <c r="B317" s="763" t="s">
        <v>165</v>
      </c>
      <c r="D317" s="86" t="s">
        <v>201</v>
      </c>
      <c r="E317" s="86" t="s">
        <v>6384</v>
      </c>
      <c r="F317" s="282" t="s">
        <v>28</v>
      </c>
      <c r="G317" s="1110" t="str">
        <f>IF('Appraisal Inputs'!E81="","Blank",'Appraisal Inputs'!E81)</f>
        <v>Blank</v>
      </c>
      <c r="I317" s="515" t="s">
        <v>896</v>
      </c>
    </row>
    <row r="318" spans="1:9" x14ac:dyDescent="0.2">
      <c r="A318" s="86" t="s">
        <v>6388</v>
      </c>
      <c r="B318" s="543" t="s">
        <v>165</v>
      </c>
      <c r="C318" s="547"/>
      <c r="D318" s="547" t="s">
        <v>201</v>
      </c>
      <c r="E318" s="547" t="s">
        <v>6384</v>
      </c>
      <c r="F318" s="538" t="s">
        <v>31</v>
      </c>
      <c r="G318" s="1106" t="str">
        <f>IF('Appraisal Inputs'!E82="","Blank",'Appraisal Inputs'!E82)</f>
        <v>Select ▼</v>
      </c>
      <c r="I318" s="515" t="s">
        <v>897</v>
      </c>
    </row>
    <row r="319" spans="1:9" x14ac:dyDescent="0.2">
      <c r="A319" s="86" t="s">
        <v>6388</v>
      </c>
      <c r="B319" s="541" t="s">
        <v>165</v>
      </c>
      <c r="C319" s="546"/>
      <c r="D319" s="546" t="s">
        <v>201</v>
      </c>
      <c r="E319" s="546" t="s">
        <v>6385</v>
      </c>
      <c r="F319" s="542" t="s">
        <v>27</v>
      </c>
      <c r="G319" s="1109" t="str">
        <f>IF('Appraisal Inputs'!F80="","Blank",'Appraisal Inputs'!F80)</f>
        <v>Blank</v>
      </c>
      <c r="I319" s="515" t="s">
        <v>898</v>
      </c>
    </row>
    <row r="320" spans="1:9" x14ac:dyDescent="0.2">
      <c r="A320" s="86" t="s">
        <v>6388</v>
      </c>
      <c r="B320" s="763" t="s">
        <v>165</v>
      </c>
      <c r="D320" s="86" t="s">
        <v>201</v>
      </c>
      <c r="E320" s="86" t="s">
        <v>6385</v>
      </c>
      <c r="F320" s="282" t="s">
        <v>28</v>
      </c>
      <c r="G320" s="1110" t="str">
        <f>IF('Appraisal Inputs'!F81="","Blank",'Appraisal Inputs'!F81)</f>
        <v>Blank</v>
      </c>
      <c r="I320" s="515" t="s">
        <v>899</v>
      </c>
    </row>
    <row r="321" spans="1:9" x14ac:dyDescent="0.2">
      <c r="A321" s="86" t="s">
        <v>6388</v>
      </c>
      <c r="B321" s="543" t="s">
        <v>165</v>
      </c>
      <c r="C321" s="547"/>
      <c r="D321" s="547" t="s">
        <v>201</v>
      </c>
      <c r="E321" s="547" t="s">
        <v>6385</v>
      </c>
      <c r="F321" s="538" t="s">
        <v>31</v>
      </c>
      <c r="G321" s="1106" t="str">
        <f>IF('Appraisal Inputs'!F82="","Blank",'Appraisal Inputs'!F82)</f>
        <v>Select ▼</v>
      </c>
      <c r="I321" s="515" t="s">
        <v>900</v>
      </c>
    </row>
    <row r="322" spans="1:9" x14ac:dyDescent="0.2">
      <c r="A322" s="86" t="s">
        <v>6388</v>
      </c>
      <c r="B322" s="541" t="s">
        <v>165</v>
      </c>
      <c r="C322" s="546"/>
      <c r="D322" s="546" t="s">
        <v>201</v>
      </c>
      <c r="E322" s="546" t="s">
        <v>6386</v>
      </c>
      <c r="F322" s="542" t="s">
        <v>27</v>
      </c>
      <c r="G322" s="1109" t="str">
        <f>IF('Appraisal Inputs'!G80="","Blank",'Appraisal Inputs'!G80)</f>
        <v>Blank</v>
      </c>
      <c r="I322" s="515" t="s">
        <v>901</v>
      </c>
    </row>
    <row r="323" spans="1:9" x14ac:dyDescent="0.2">
      <c r="A323" s="86" t="s">
        <v>6388</v>
      </c>
      <c r="B323" s="763" t="s">
        <v>165</v>
      </c>
      <c r="D323" s="86" t="s">
        <v>201</v>
      </c>
      <c r="E323" s="86" t="s">
        <v>6386</v>
      </c>
      <c r="F323" s="282" t="s">
        <v>28</v>
      </c>
      <c r="G323" s="1110" t="str">
        <f>IF('Appraisal Inputs'!G81="","Blank",'Appraisal Inputs'!G81)</f>
        <v>Blank</v>
      </c>
      <c r="I323" s="515" t="s">
        <v>902</v>
      </c>
    </row>
    <row r="324" spans="1:9" x14ac:dyDescent="0.2">
      <c r="A324" s="86" t="s">
        <v>6388</v>
      </c>
      <c r="B324" s="543" t="s">
        <v>165</v>
      </c>
      <c r="C324" s="547"/>
      <c r="D324" s="547" t="s">
        <v>201</v>
      </c>
      <c r="E324" s="547" t="s">
        <v>6386</v>
      </c>
      <c r="F324" s="538" t="s">
        <v>31</v>
      </c>
      <c r="G324" s="1106" t="str">
        <f>IF('Appraisal Inputs'!G82="","Blank",'Appraisal Inputs'!G82)</f>
        <v>Select ▼</v>
      </c>
      <c r="I324" s="515" t="s">
        <v>903</v>
      </c>
    </row>
    <row r="325" spans="1:9" x14ac:dyDescent="0.2">
      <c r="A325" s="86" t="s">
        <v>6388</v>
      </c>
      <c r="B325" s="541" t="s">
        <v>165</v>
      </c>
      <c r="C325" s="546"/>
      <c r="D325" s="546" t="s">
        <v>32</v>
      </c>
      <c r="E325" s="546" t="s">
        <v>6383</v>
      </c>
      <c r="F325" s="542" t="s">
        <v>7611</v>
      </c>
      <c r="G325" s="1104" t="str">
        <f>IF('Appraisal Inputs'!D96="","Blank",'Appraisal Inputs'!D96)</f>
        <v>Blank</v>
      </c>
      <c r="I325" s="515" t="s">
        <v>904</v>
      </c>
    </row>
    <row r="326" spans="1:9" x14ac:dyDescent="0.2">
      <c r="A326" s="86" t="s">
        <v>6388</v>
      </c>
      <c r="B326" s="763" t="s">
        <v>165</v>
      </c>
      <c r="D326" s="86" t="s">
        <v>32</v>
      </c>
      <c r="E326" s="86" t="s">
        <v>6383</v>
      </c>
      <c r="F326" s="282" t="s">
        <v>15</v>
      </c>
      <c r="G326" s="1105" t="str">
        <f>IF('Appraisal Inputs'!D97="","Blank",'Appraisal Inputs'!D97)</f>
        <v>Blank</v>
      </c>
      <c r="I326" s="515" t="s">
        <v>905</v>
      </c>
    </row>
    <row r="327" spans="1:9" x14ac:dyDescent="0.2">
      <c r="A327" s="86" t="s">
        <v>6388</v>
      </c>
      <c r="B327" s="763" t="s">
        <v>165</v>
      </c>
      <c r="D327" s="86" t="s">
        <v>32</v>
      </c>
      <c r="E327" s="86" t="s">
        <v>6383</v>
      </c>
      <c r="F327" s="282" t="s">
        <v>16</v>
      </c>
      <c r="G327" s="1105" t="str">
        <f>IF('Appraisal Inputs'!D98="","Blank",'Appraisal Inputs'!D98)</f>
        <v>Blank</v>
      </c>
      <c r="I327" s="515" t="s">
        <v>906</v>
      </c>
    </row>
    <row r="328" spans="1:9" x14ac:dyDescent="0.2">
      <c r="A328" s="86" t="s">
        <v>6388</v>
      </c>
      <c r="B328" s="763" t="s">
        <v>165</v>
      </c>
      <c r="D328" s="86" t="s">
        <v>32</v>
      </c>
      <c r="E328" s="86" t="s">
        <v>6383</v>
      </c>
      <c r="F328" s="282" t="s">
        <v>17</v>
      </c>
      <c r="G328" s="1105" t="str">
        <f>IF('Appraisal Inputs'!D99="","Blank",'Appraisal Inputs'!D99)</f>
        <v>Blank</v>
      </c>
      <c r="I328" s="515" t="s">
        <v>907</v>
      </c>
    </row>
    <row r="329" spans="1:9" x14ac:dyDescent="0.2">
      <c r="A329" s="86" t="s">
        <v>6388</v>
      </c>
      <c r="B329" s="763" t="s">
        <v>165</v>
      </c>
      <c r="D329" s="86" t="s">
        <v>32</v>
      </c>
      <c r="E329" s="86" t="s">
        <v>6383</v>
      </c>
      <c r="F329" s="282" t="s">
        <v>18</v>
      </c>
      <c r="G329" s="1105" t="str">
        <f>IF('Appraisal Inputs'!D100="","Blank",'Appraisal Inputs'!D100)</f>
        <v>Blank</v>
      </c>
      <c r="I329" s="515" t="s">
        <v>908</v>
      </c>
    </row>
    <row r="330" spans="1:9" x14ac:dyDescent="0.2">
      <c r="A330" s="86" t="s">
        <v>6388</v>
      </c>
      <c r="B330" s="763" t="s">
        <v>165</v>
      </c>
      <c r="D330" s="86" t="s">
        <v>32</v>
      </c>
      <c r="E330" s="86" t="s">
        <v>6383</v>
      </c>
      <c r="F330" s="282" t="s">
        <v>19</v>
      </c>
      <c r="G330" s="1105" t="str">
        <f>IF('Appraisal Inputs'!D101="","Blank",'Appraisal Inputs'!D101)</f>
        <v>Blank</v>
      </c>
      <c r="I330" s="515" t="s">
        <v>909</v>
      </c>
    </row>
    <row r="331" spans="1:9" x14ac:dyDescent="0.2">
      <c r="A331" s="86" t="s">
        <v>6388</v>
      </c>
      <c r="B331" s="763" t="s">
        <v>165</v>
      </c>
      <c r="D331" s="86" t="s">
        <v>32</v>
      </c>
      <c r="E331" s="86" t="s">
        <v>6383</v>
      </c>
      <c r="F331" s="282" t="s">
        <v>20</v>
      </c>
      <c r="G331" s="1105" t="str">
        <f>IF('Appraisal Inputs'!D102="","Blank",'Appraisal Inputs'!D102)</f>
        <v>Blank</v>
      </c>
      <c r="I331" s="515" t="s">
        <v>910</v>
      </c>
    </row>
    <row r="332" spans="1:9" x14ac:dyDescent="0.2">
      <c r="A332" s="86" t="s">
        <v>6388</v>
      </c>
      <c r="B332" s="763" t="s">
        <v>165</v>
      </c>
      <c r="D332" s="86" t="s">
        <v>32</v>
      </c>
      <c r="E332" s="86" t="s">
        <v>6383</v>
      </c>
      <c r="F332" s="282" t="s">
        <v>21</v>
      </c>
      <c r="G332" s="1105" t="str">
        <f>IF('Appraisal Inputs'!D103="","Blank",'Appraisal Inputs'!D103)</f>
        <v>Blank</v>
      </c>
      <c r="I332" s="515" t="s">
        <v>911</v>
      </c>
    </row>
    <row r="333" spans="1:9" x14ac:dyDescent="0.2">
      <c r="A333" s="86" t="s">
        <v>6388</v>
      </c>
      <c r="B333" s="763" t="s">
        <v>165</v>
      </c>
      <c r="D333" s="86" t="s">
        <v>32</v>
      </c>
      <c r="E333" s="86" t="s">
        <v>6383</v>
      </c>
      <c r="F333" s="282" t="s">
        <v>22</v>
      </c>
      <c r="G333" s="1105" t="str">
        <f>IF('Appraisal Inputs'!D104="","Blank",'Appraisal Inputs'!D104)</f>
        <v>Blank</v>
      </c>
      <c r="I333" s="515" t="s">
        <v>912</v>
      </c>
    </row>
    <row r="334" spans="1:9" x14ac:dyDescent="0.2">
      <c r="A334" s="86" t="s">
        <v>6388</v>
      </c>
      <c r="B334" s="763" t="s">
        <v>165</v>
      </c>
      <c r="D334" s="86" t="s">
        <v>32</v>
      </c>
      <c r="E334" s="86" t="s">
        <v>6383</v>
      </c>
      <c r="F334" s="282" t="s">
        <v>23</v>
      </c>
      <c r="G334" s="1105" t="str">
        <f>IF('Appraisal Inputs'!D105="","Blank",'Appraisal Inputs'!D105)</f>
        <v>Blank</v>
      </c>
      <c r="I334" s="515" t="s">
        <v>913</v>
      </c>
    </row>
    <row r="335" spans="1:9" x14ac:dyDescent="0.2">
      <c r="A335" s="86" t="s">
        <v>6388</v>
      </c>
      <c r="B335" s="763" t="s">
        <v>165</v>
      </c>
      <c r="D335" s="86" t="s">
        <v>32</v>
      </c>
      <c r="E335" s="86" t="s">
        <v>6383</v>
      </c>
      <c r="F335" s="282" t="s">
        <v>474</v>
      </c>
      <c r="G335" s="1105" t="str">
        <f>IF('Appraisal Inputs'!D106="","Blank",'Appraisal Inputs'!D106)</f>
        <v>Blank</v>
      </c>
      <c r="I335" s="515" t="s">
        <v>914</v>
      </c>
    </row>
    <row r="336" spans="1:9" x14ac:dyDescent="0.2">
      <c r="A336" s="86" t="s">
        <v>6388</v>
      </c>
      <c r="B336" s="763" t="s">
        <v>165</v>
      </c>
      <c r="D336" s="86" t="s">
        <v>32</v>
      </c>
      <c r="E336" s="86" t="s">
        <v>6383</v>
      </c>
      <c r="F336" s="282" t="s">
        <v>475</v>
      </c>
      <c r="G336" s="1105" t="str">
        <f>IF('Appraisal Inputs'!D107="","Blank",'Appraisal Inputs'!D107)</f>
        <v>Blank</v>
      </c>
      <c r="I336" s="515" t="s">
        <v>915</v>
      </c>
    </row>
    <row r="337" spans="1:9" x14ac:dyDescent="0.2">
      <c r="A337" s="86" t="s">
        <v>6388</v>
      </c>
      <c r="B337" s="763" t="s">
        <v>165</v>
      </c>
      <c r="D337" s="86" t="s">
        <v>32</v>
      </c>
      <c r="E337" s="86" t="s">
        <v>6383</v>
      </c>
      <c r="F337" s="282" t="s">
        <v>24</v>
      </c>
      <c r="G337" s="1105" t="str">
        <f>IF('Appraisal Inputs'!D108="","Blank",'Appraisal Inputs'!D108)</f>
        <v>Blank</v>
      </c>
      <c r="I337" s="515" t="s">
        <v>916</v>
      </c>
    </row>
    <row r="338" spans="1:9" x14ac:dyDescent="0.2">
      <c r="A338" s="86" t="s">
        <v>6388</v>
      </c>
      <c r="B338" s="763" t="s">
        <v>165</v>
      </c>
      <c r="D338" s="86" t="s">
        <v>32</v>
      </c>
      <c r="E338" s="86" t="s">
        <v>6383</v>
      </c>
      <c r="F338" s="282" t="s">
        <v>25</v>
      </c>
      <c r="G338" s="1105" t="str">
        <f>IF('Appraisal Inputs'!D109="","Blank",'Appraisal Inputs'!D109)</f>
        <v>Blank</v>
      </c>
      <c r="I338" s="515" t="s">
        <v>917</v>
      </c>
    </row>
    <row r="339" spans="1:9" x14ac:dyDescent="0.2">
      <c r="A339" s="86" t="s">
        <v>6388</v>
      </c>
      <c r="B339" s="763" t="s">
        <v>165</v>
      </c>
      <c r="D339" s="86" t="s">
        <v>32</v>
      </c>
      <c r="E339" s="86" t="s">
        <v>6383</v>
      </c>
      <c r="F339" s="282" t="s">
        <v>476</v>
      </c>
      <c r="G339" s="1105" t="str">
        <f>IF('Appraisal Inputs'!D110="","Blank",'Appraisal Inputs'!D110)</f>
        <v>Blank</v>
      </c>
      <c r="I339" s="515" t="s">
        <v>918</v>
      </c>
    </row>
    <row r="340" spans="1:9" x14ac:dyDescent="0.2">
      <c r="A340" s="86" t="s">
        <v>6388</v>
      </c>
      <c r="B340" s="763" t="s">
        <v>165</v>
      </c>
      <c r="D340" s="86" t="s">
        <v>32</v>
      </c>
      <c r="E340" s="86" t="s">
        <v>6383</v>
      </c>
      <c r="F340" s="282" t="s">
        <v>477</v>
      </c>
      <c r="G340" s="1105" t="str">
        <f>IF('Appraisal Inputs'!D111="","Blank",'Appraisal Inputs'!D111)</f>
        <v>Blank</v>
      </c>
      <c r="I340" s="515" t="s">
        <v>919</v>
      </c>
    </row>
    <row r="341" spans="1:9" x14ac:dyDescent="0.2">
      <c r="A341" s="86" t="s">
        <v>6388</v>
      </c>
      <c r="B341" s="763" t="s">
        <v>165</v>
      </c>
      <c r="D341" s="86" t="s">
        <v>32</v>
      </c>
      <c r="E341" s="86" t="s">
        <v>6383</v>
      </c>
      <c r="F341" s="282" t="s">
        <v>26</v>
      </c>
      <c r="G341" s="1105" t="str">
        <f>IF('Appraisal Inputs'!D112="","Blank",'Appraisal Inputs'!D112)</f>
        <v>Blank</v>
      </c>
      <c r="I341" s="515" t="s">
        <v>920</v>
      </c>
    </row>
    <row r="342" spans="1:9" x14ac:dyDescent="0.2">
      <c r="A342" s="86" t="s">
        <v>6388</v>
      </c>
      <c r="B342" s="763" t="s">
        <v>165</v>
      </c>
      <c r="D342" s="86" t="s">
        <v>32</v>
      </c>
      <c r="E342" s="86" t="s">
        <v>6383</v>
      </c>
      <c r="F342" s="282" t="s">
        <v>478</v>
      </c>
      <c r="G342" s="1111" t="str">
        <f>IF('Appraisal Inputs'!D113="","Blank",'Appraisal Inputs'!D113)</f>
        <v>Blank</v>
      </c>
      <c r="I342" s="515" t="s">
        <v>921</v>
      </c>
    </row>
    <row r="343" spans="1:9" x14ac:dyDescent="0.2">
      <c r="A343" s="86" t="s">
        <v>6388</v>
      </c>
      <c r="B343" s="543" t="s">
        <v>165</v>
      </c>
      <c r="C343" s="547"/>
      <c r="D343" s="547" t="s">
        <v>32</v>
      </c>
      <c r="E343" s="547" t="s">
        <v>6383</v>
      </c>
      <c r="F343" s="538" t="s">
        <v>479</v>
      </c>
      <c r="G343" s="1106" t="str">
        <f>IF('Appraisal Inputs'!D114="","Blank",'Appraisal Inputs'!D114)</f>
        <v>Blank</v>
      </c>
      <c r="I343" s="515" t="s">
        <v>922</v>
      </c>
    </row>
    <row r="344" spans="1:9" x14ac:dyDescent="0.2">
      <c r="A344" s="86" t="s">
        <v>6388</v>
      </c>
      <c r="B344" s="541" t="s">
        <v>165</v>
      </c>
      <c r="C344" s="546"/>
      <c r="D344" s="546" t="s">
        <v>32</v>
      </c>
      <c r="E344" s="546" t="s">
        <v>6384</v>
      </c>
      <c r="F344" s="542" t="s">
        <v>7611</v>
      </c>
      <c r="G344" s="1104" t="str">
        <f>IF('Appraisal Inputs'!E96="","Blank",'Appraisal Inputs'!E96)</f>
        <v>Blank</v>
      </c>
      <c r="I344" s="515" t="s">
        <v>923</v>
      </c>
    </row>
    <row r="345" spans="1:9" x14ac:dyDescent="0.2">
      <c r="A345" s="86" t="s">
        <v>6388</v>
      </c>
      <c r="B345" s="763" t="s">
        <v>165</v>
      </c>
      <c r="D345" s="86" t="s">
        <v>32</v>
      </c>
      <c r="E345" s="86" t="s">
        <v>6384</v>
      </c>
      <c r="F345" s="282" t="s">
        <v>15</v>
      </c>
      <c r="G345" s="1105" t="str">
        <f>IF('Appraisal Inputs'!E97="","Blank",'Appraisal Inputs'!E97)</f>
        <v>Blank</v>
      </c>
      <c r="I345" s="515" t="s">
        <v>924</v>
      </c>
    </row>
    <row r="346" spans="1:9" x14ac:dyDescent="0.2">
      <c r="A346" s="86" t="s">
        <v>6388</v>
      </c>
      <c r="B346" s="763" t="s">
        <v>165</v>
      </c>
      <c r="D346" s="86" t="s">
        <v>32</v>
      </c>
      <c r="E346" s="86" t="s">
        <v>6384</v>
      </c>
      <c r="F346" s="282" t="s">
        <v>16</v>
      </c>
      <c r="G346" s="1105" t="str">
        <f>IF('Appraisal Inputs'!E98="","Blank",'Appraisal Inputs'!E98)</f>
        <v>Blank</v>
      </c>
      <c r="I346" s="515" t="s">
        <v>925</v>
      </c>
    </row>
    <row r="347" spans="1:9" x14ac:dyDescent="0.2">
      <c r="A347" s="86" t="s">
        <v>6388</v>
      </c>
      <c r="B347" s="763" t="s">
        <v>165</v>
      </c>
      <c r="D347" s="86" t="s">
        <v>32</v>
      </c>
      <c r="E347" s="86" t="s">
        <v>6384</v>
      </c>
      <c r="F347" s="282" t="s">
        <v>17</v>
      </c>
      <c r="G347" s="1105" t="str">
        <f>IF('Appraisal Inputs'!E99="","Blank",'Appraisal Inputs'!E99)</f>
        <v>Blank</v>
      </c>
      <c r="I347" s="515" t="s">
        <v>926</v>
      </c>
    </row>
    <row r="348" spans="1:9" x14ac:dyDescent="0.2">
      <c r="A348" s="86" t="s">
        <v>6388</v>
      </c>
      <c r="B348" s="763" t="s">
        <v>165</v>
      </c>
      <c r="D348" s="86" t="s">
        <v>32</v>
      </c>
      <c r="E348" s="86" t="s">
        <v>6384</v>
      </c>
      <c r="F348" s="282" t="s">
        <v>18</v>
      </c>
      <c r="G348" s="1105" t="str">
        <f>IF('Appraisal Inputs'!E100="","Blank",'Appraisal Inputs'!E100)</f>
        <v>Blank</v>
      </c>
      <c r="I348" s="515" t="s">
        <v>927</v>
      </c>
    </row>
    <row r="349" spans="1:9" x14ac:dyDescent="0.2">
      <c r="A349" s="86" t="s">
        <v>6388</v>
      </c>
      <c r="B349" s="763" t="s">
        <v>165</v>
      </c>
      <c r="D349" s="86" t="s">
        <v>32</v>
      </c>
      <c r="E349" s="86" t="s">
        <v>6384</v>
      </c>
      <c r="F349" s="282" t="s">
        <v>19</v>
      </c>
      <c r="G349" s="1105" t="str">
        <f>IF('Appraisal Inputs'!E101="","Blank",'Appraisal Inputs'!E101)</f>
        <v>Blank</v>
      </c>
      <c r="I349" s="515" t="s">
        <v>928</v>
      </c>
    </row>
    <row r="350" spans="1:9" x14ac:dyDescent="0.2">
      <c r="A350" s="86" t="s">
        <v>6388</v>
      </c>
      <c r="B350" s="763" t="s">
        <v>165</v>
      </c>
      <c r="D350" s="86" t="s">
        <v>32</v>
      </c>
      <c r="E350" s="86" t="s">
        <v>6384</v>
      </c>
      <c r="F350" s="282" t="s">
        <v>20</v>
      </c>
      <c r="G350" s="1105" t="str">
        <f>IF('Appraisal Inputs'!E102="","Blank",'Appraisal Inputs'!E102)</f>
        <v>Blank</v>
      </c>
      <c r="I350" s="515" t="s">
        <v>929</v>
      </c>
    </row>
    <row r="351" spans="1:9" x14ac:dyDescent="0.2">
      <c r="A351" s="86" t="s">
        <v>6388</v>
      </c>
      <c r="B351" s="763" t="s">
        <v>165</v>
      </c>
      <c r="D351" s="86" t="s">
        <v>32</v>
      </c>
      <c r="E351" s="86" t="s">
        <v>6384</v>
      </c>
      <c r="F351" s="282" t="s">
        <v>21</v>
      </c>
      <c r="G351" s="1105" t="str">
        <f>IF('Appraisal Inputs'!E103="","Blank",'Appraisal Inputs'!E103)</f>
        <v>Blank</v>
      </c>
      <c r="I351" s="515" t="s">
        <v>930</v>
      </c>
    </row>
    <row r="352" spans="1:9" x14ac:dyDescent="0.2">
      <c r="A352" s="86" t="s">
        <v>6388</v>
      </c>
      <c r="B352" s="763" t="s">
        <v>165</v>
      </c>
      <c r="D352" s="86" t="s">
        <v>32</v>
      </c>
      <c r="E352" s="86" t="s">
        <v>6384</v>
      </c>
      <c r="F352" s="282" t="s">
        <v>22</v>
      </c>
      <c r="G352" s="1105" t="str">
        <f>IF('Appraisal Inputs'!E104="","Blank",'Appraisal Inputs'!E104)</f>
        <v>Blank</v>
      </c>
      <c r="I352" s="515" t="s">
        <v>931</v>
      </c>
    </row>
    <row r="353" spans="1:9" x14ac:dyDescent="0.2">
      <c r="A353" s="86" t="s">
        <v>6388</v>
      </c>
      <c r="B353" s="763" t="s">
        <v>165</v>
      </c>
      <c r="D353" s="86" t="s">
        <v>32</v>
      </c>
      <c r="E353" s="86" t="s">
        <v>6384</v>
      </c>
      <c r="F353" s="282" t="s">
        <v>23</v>
      </c>
      <c r="G353" s="1105" t="str">
        <f>IF('Appraisal Inputs'!E105="","Blank",'Appraisal Inputs'!E105)</f>
        <v>Blank</v>
      </c>
      <c r="I353" s="515" t="s">
        <v>932</v>
      </c>
    </row>
    <row r="354" spans="1:9" x14ac:dyDescent="0.2">
      <c r="A354" s="86" t="s">
        <v>6388</v>
      </c>
      <c r="B354" s="763" t="s">
        <v>165</v>
      </c>
      <c r="D354" s="86" t="s">
        <v>32</v>
      </c>
      <c r="E354" s="86" t="s">
        <v>6384</v>
      </c>
      <c r="F354" s="282" t="s">
        <v>474</v>
      </c>
      <c r="G354" s="1105" t="str">
        <f>IF('Appraisal Inputs'!E106="","Blank",'Appraisal Inputs'!E106)</f>
        <v>Blank</v>
      </c>
      <c r="I354" s="515" t="s">
        <v>933</v>
      </c>
    </row>
    <row r="355" spans="1:9" x14ac:dyDescent="0.2">
      <c r="A355" s="86" t="s">
        <v>6388</v>
      </c>
      <c r="B355" s="763" t="s">
        <v>165</v>
      </c>
      <c r="D355" s="86" t="s">
        <v>32</v>
      </c>
      <c r="E355" s="86" t="s">
        <v>6384</v>
      </c>
      <c r="F355" s="282" t="s">
        <v>475</v>
      </c>
      <c r="G355" s="1105" t="str">
        <f>IF('Appraisal Inputs'!E107="","Blank",'Appraisal Inputs'!E107)</f>
        <v>Blank</v>
      </c>
      <c r="I355" s="515" t="s">
        <v>934</v>
      </c>
    </row>
    <row r="356" spans="1:9" x14ac:dyDescent="0.2">
      <c r="A356" s="86" t="s">
        <v>6388</v>
      </c>
      <c r="B356" s="763" t="s">
        <v>165</v>
      </c>
      <c r="D356" s="86" t="s">
        <v>32</v>
      </c>
      <c r="E356" s="86" t="s">
        <v>6384</v>
      </c>
      <c r="F356" s="282" t="s">
        <v>24</v>
      </c>
      <c r="G356" s="1105" t="str">
        <f>IF('Appraisal Inputs'!E108="","Blank",'Appraisal Inputs'!E108)</f>
        <v>Blank</v>
      </c>
      <c r="I356" s="515" t="s">
        <v>935</v>
      </c>
    </row>
    <row r="357" spans="1:9" x14ac:dyDescent="0.2">
      <c r="A357" s="86" t="s">
        <v>6388</v>
      </c>
      <c r="B357" s="763" t="s">
        <v>165</v>
      </c>
      <c r="D357" s="86" t="s">
        <v>32</v>
      </c>
      <c r="E357" s="86" t="s">
        <v>6384</v>
      </c>
      <c r="F357" s="282" t="s">
        <v>25</v>
      </c>
      <c r="G357" s="1105" t="str">
        <f>IF('Appraisal Inputs'!E109="","Blank",'Appraisal Inputs'!E109)</f>
        <v>Blank</v>
      </c>
      <c r="I357" s="515" t="s">
        <v>936</v>
      </c>
    </row>
    <row r="358" spans="1:9" x14ac:dyDescent="0.2">
      <c r="A358" s="86" t="s">
        <v>6388</v>
      </c>
      <c r="B358" s="763" t="s">
        <v>165</v>
      </c>
      <c r="D358" s="86" t="s">
        <v>32</v>
      </c>
      <c r="E358" s="86" t="s">
        <v>6384</v>
      </c>
      <c r="F358" s="282" t="s">
        <v>476</v>
      </c>
      <c r="G358" s="1105" t="str">
        <f>IF('Appraisal Inputs'!E110="","Blank",'Appraisal Inputs'!E110)</f>
        <v>Blank</v>
      </c>
      <c r="I358" s="515" t="s">
        <v>937</v>
      </c>
    </row>
    <row r="359" spans="1:9" x14ac:dyDescent="0.2">
      <c r="A359" s="86" t="s">
        <v>6388</v>
      </c>
      <c r="B359" s="763" t="s">
        <v>165</v>
      </c>
      <c r="D359" s="86" t="s">
        <v>32</v>
      </c>
      <c r="E359" s="86" t="s">
        <v>6384</v>
      </c>
      <c r="F359" s="282" t="s">
        <v>477</v>
      </c>
      <c r="G359" s="1105" t="str">
        <f>IF('Appraisal Inputs'!E111="","Blank",'Appraisal Inputs'!E111)</f>
        <v>Blank</v>
      </c>
      <c r="I359" s="515" t="s">
        <v>938</v>
      </c>
    </row>
    <row r="360" spans="1:9" x14ac:dyDescent="0.2">
      <c r="A360" s="86" t="s">
        <v>6388</v>
      </c>
      <c r="B360" s="763" t="s">
        <v>165</v>
      </c>
      <c r="D360" s="86" t="s">
        <v>32</v>
      </c>
      <c r="E360" s="86" t="s">
        <v>6384</v>
      </c>
      <c r="F360" s="282" t="s">
        <v>26</v>
      </c>
      <c r="G360" s="1105" t="str">
        <f>IF('Appraisal Inputs'!E112="","Blank",'Appraisal Inputs'!E112)</f>
        <v>Blank</v>
      </c>
      <c r="I360" s="515" t="s">
        <v>939</v>
      </c>
    </row>
    <row r="361" spans="1:9" x14ac:dyDescent="0.2">
      <c r="A361" s="86" t="s">
        <v>6388</v>
      </c>
      <c r="B361" s="763" t="s">
        <v>165</v>
      </c>
      <c r="D361" s="86" t="s">
        <v>32</v>
      </c>
      <c r="E361" s="86" t="s">
        <v>6384</v>
      </c>
      <c r="F361" s="282" t="s">
        <v>478</v>
      </c>
      <c r="G361" s="1111" t="str">
        <f>IF('Appraisal Inputs'!E113="","Blank",'Appraisal Inputs'!E113)</f>
        <v>Blank</v>
      </c>
      <c r="I361" s="515" t="s">
        <v>940</v>
      </c>
    </row>
    <row r="362" spans="1:9" x14ac:dyDescent="0.2">
      <c r="A362" s="86" t="s">
        <v>6388</v>
      </c>
      <c r="B362" s="543" t="s">
        <v>165</v>
      </c>
      <c r="C362" s="547"/>
      <c r="D362" s="547" t="s">
        <v>32</v>
      </c>
      <c r="E362" s="547" t="s">
        <v>6384</v>
      </c>
      <c r="F362" s="538" t="s">
        <v>479</v>
      </c>
      <c r="G362" s="1106" t="str">
        <f>IF('Appraisal Inputs'!E114="","Blank",'Appraisal Inputs'!E114)</f>
        <v>Blank</v>
      </c>
      <c r="I362" s="515" t="s">
        <v>941</v>
      </c>
    </row>
    <row r="363" spans="1:9" x14ac:dyDescent="0.2">
      <c r="A363" s="86" t="s">
        <v>6388</v>
      </c>
      <c r="B363" s="541" t="s">
        <v>165</v>
      </c>
      <c r="C363" s="546"/>
      <c r="D363" s="546" t="s">
        <v>32</v>
      </c>
      <c r="E363" s="546" t="s">
        <v>6385</v>
      </c>
      <c r="F363" s="542" t="s">
        <v>7611</v>
      </c>
      <c r="G363" s="1104" t="str">
        <f>IF('Appraisal Inputs'!F96="","Blank",'Appraisal Inputs'!F96)</f>
        <v>Blank</v>
      </c>
      <c r="I363" s="515" t="s">
        <v>942</v>
      </c>
    </row>
    <row r="364" spans="1:9" x14ac:dyDescent="0.2">
      <c r="A364" s="86" t="s">
        <v>6388</v>
      </c>
      <c r="B364" s="763" t="s">
        <v>165</v>
      </c>
      <c r="D364" s="86" t="s">
        <v>32</v>
      </c>
      <c r="E364" s="86" t="s">
        <v>6385</v>
      </c>
      <c r="F364" s="282" t="s">
        <v>15</v>
      </c>
      <c r="G364" s="1105" t="str">
        <f>IF('Appraisal Inputs'!F97="","Blank",'Appraisal Inputs'!F97)</f>
        <v>Blank</v>
      </c>
      <c r="I364" s="515" t="s">
        <v>943</v>
      </c>
    </row>
    <row r="365" spans="1:9" x14ac:dyDescent="0.2">
      <c r="A365" s="86" t="s">
        <v>6388</v>
      </c>
      <c r="B365" s="763" t="s">
        <v>165</v>
      </c>
      <c r="D365" s="86" t="s">
        <v>32</v>
      </c>
      <c r="E365" s="86" t="s">
        <v>6385</v>
      </c>
      <c r="F365" s="282" t="s">
        <v>16</v>
      </c>
      <c r="G365" s="1105" t="str">
        <f>IF('Appraisal Inputs'!F98="","Blank",'Appraisal Inputs'!F98)</f>
        <v>Blank</v>
      </c>
      <c r="I365" s="515" t="s">
        <v>944</v>
      </c>
    </row>
    <row r="366" spans="1:9" x14ac:dyDescent="0.2">
      <c r="A366" s="86" t="s">
        <v>6388</v>
      </c>
      <c r="B366" s="763" t="s">
        <v>165</v>
      </c>
      <c r="D366" s="86" t="s">
        <v>32</v>
      </c>
      <c r="E366" s="86" t="s">
        <v>6385</v>
      </c>
      <c r="F366" s="282" t="s">
        <v>17</v>
      </c>
      <c r="G366" s="1105" t="str">
        <f>IF('Appraisal Inputs'!F99="","Blank",'Appraisal Inputs'!F99)</f>
        <v>Blank</v>
      </c>
      <c r="I366" s="515" t="s">
        <v>945</v>
      </c>
    </row>
    <row r="367" spans="1:9" x14ac:dyDescent="0.2">
      <c r="A367" s="86" t="s">
        <v>6388</v>
      </c>
      <c r="B367" s="763" t="s">
        <v>165</v>
      </c>
      <c r="D367" s="86" t="s">
        <v>32</v>
      </c>
      <c r="E367" s="86" t="s">
        <v>6385</v>
      </c>
      <c r="F367" s="282" t="s">
        <v>18</v>
      </c>
      <c r="G367" s="1105" t="str">
        <f>IF('Appraisal Inputs'!F100="","Blank",'Appraisal Inputs'!F100)</f>
        <v>Blank</v>
      </c>
      <c r="I367" s="515" t="s">
        <v>946</v>
      </c>
    </row>
    <row r="368" spans="1:9" x14ac:dyDescent="0.2">
      <c r="A368" s="86" t="s">
        <v>6388</v>
      </c>
      <c r="B368" s="763" t="s">
        <v>165</v>
      </c>
      <c r="D368" s="86" t="s">
        <v>32</v>
      </c>
      <c r="E368" s="86" t="s">
        <v>6385</v>
      </c>
      <c r="F368" s="282" t="s">
        <v>19</v>
      </c>
      <c r="G368" s="1105" t="str">
        <f>IF('Appraisal Inputs'!F101="","Blank",'Appraisal Inputs'!F101)</f>
        <v>Blank</v>
      </c>
      <c r="I368" s="515" t="s">
        <v>947</v>
      </c>
    </row>
    <row r="369" spans="1:9" x14ac:dyDescent="0.2">
      <c r="A369" s="86" t="s">
        <v>6388</v>
      </c>
      <c r="B369" s="763" t="s">
        <v>165</v>
      </c>
      <c r="D369" s="86" t="s">
        <v>32</v>
      </c>
      <c r="E369" s="86" t="s">
        <v>6385</v>
      </c>
      <c r="F369" s="282" t="s">
        <v>20</v>
      </c>
      <c r="G369" s="1105" t="str">
        <f>IF('Appraisal Inputs'!F102="","Blank",'Appraisal Inputs'!F102)</f>
        <v>Blank</v>
      </c>
      <c r="I369" s="515" t="s">
        <v>948</v>
      </c>
    </row>
    <row r="370" spans="1:9" x14ac:dyDescent="0.2">
      <c r="A370" s="86" t="s">
        <v>6388</v>
      </c>
      <c r="B370" s="763" t="s">
        <v>165</v>
      </c>
      <c r="D370" s="86" t="s">
        <v>32</v>
      </c>
      <c r="E370" s="86" t="s">
        <v>6385</v>
      </c>
      <c r="F370" s="282" t="s">
        <v>21</v>
      </c>
      <c r="G370" s="1105" t="str">
        <f>IF('Appraisal Inputs'!F103="","Blank",'Appraisal Inputs'!F103)</f>
        <v>Blank</v>
      </c>
      <c r="I370" s="515" t="s">
        <v>949</v>
      </c>
    </row>
    <row r="371" spans="1:9" x14ac:dyDescent="0.2">
      <c r="A371" s="86" t="s">
        <v>6388</v>
      </c>
      <c r="B371" s="763" t="s">
        <v>165</v>
      </c>
      <c r="D371" s="86" t="s">
        <v>32</v>
      </c>
      <c r="E371" s="86" t="s">
        <v>6385</v>
      </c>
      <c r="F371" s="282" t="s">
        <v>22</v>
      </c>
      <c r="G371" s="1105" t="str">
        <f>IF('Appraisal Inputs'!F104="","Blank",'Appraisal Inputs'!F104)</f>
        <v>Blank</v>
      </c>
      <c r="I371" s="515" t="s">
        <v>950</v>
      </c>
    </row>
    <row r="372" spans="1:9" x14ac:dyDescent="0.2">
      <c r="A372" s="86" t="s">
        <v>6388</v>
      </c>
      <c r="B372" s="763" t="s">
        <v>165</v>
      </c>
      <c r="D372" s="86" t="s">
        <v>32</v>
      </c>
      <c r="E372" s="86" t="s">
        <v>6385</v>
      </c>
      <c r="F372" s="282" t="s">
        <v>23</v>
      </c>
      <c r="G372" s="1105" t="str">
        <f>IF('Appraisal Inputs'!F105="","Blank",'Appraisal Inputs'!F105)</f>
        <v>Blank</v>
      </c>
      <c r="I372" s="515" t="s">
        <v>951</v>
      </c>
    </row>
    <row r="373" spans="1:9" x14ac:dyDescent="0.2">
      <c r="A373" s="86" t="s">
        <v>6388</v>
      </c>
      <c r="B373" s="763" t="s">
        <v>165</v>
      </c>
      <c r="D373" s="86" t="s">
        <v>32</v>
      </c>
      <c r="E373" s="86" t="s">
        <v>6385</v>
      </c>
      <c r="F373" s="282" t="s">
        <v>474</v>
      </c>
      <c r="G373" s="1105" t="str">
        <f>IF('Appraisal Inputs'!F106="","Blank",'Appraisal Inputs'!F106)</f>
        <v>Blank</v>
      </c>
      <c r="I373" s="515" t="s">
        <v>952</v>
      </c>
    </row>
    <row r="374" spans="1:9" x14ac:dyDescent="0.2">
      <c r="A374" s="86" t="s">
        <v>6388</v>
      </c>
      <c r="B374" s="763" t="s">
        <v>165</v>
      </c>
      <c r="D374" s="86" t="s">
        <v>32</v>
      </c>
      <c r="E374" s="86" t="s">
        <v>6385</v>
      </c>
      <c r="F374" s="282" t="s">
        <v>475</v>
      </c>
      <c r="G374" s="1105" t="str">
        <f>IF('Appraisal Inputs'!F107="","Blank",'Appraisal Inputs'!F107)</f>
        <v>Blank</v>
      </c>
      <c r="I374" s="515" t="s">
        <v>953</v>
      </c>
    </row>
    <row r="375" spans="1:9" x14ac:dyDescent="0.2">
      <c r="A375" s="86" t="s">
        <v>6388</v>
      </c>
      <c r="B375" s="763" t="s">
        <v>165</v>
      </c>
      <c r="D375" s="86" t="s">
        <v>32</v>
      </c>
      <c r="E375" s="86" t="s">
        <v>6385</v>
      </c>
      <c r="F375" s="282" t="s">
        <v>24</v>
      </c>
      <c r="G375" s="1105" t="str">
        <f>IF('Appraisal Inputs'!F108="","Blank",'Appraisal Inputs'!F108)</f>
        <v>Blank</v>
      </c>
      <c r="I375" s="515" t="s">
        <v>954</v>
      </c>
    </row>
    <row r="376" spans="1:9" x14ac:dyDescent="0.2">
      <c r="A376" s="86" t="s">
        <v>6388</v>
      </c>
      <c r="B376" s="763" t="s">
        <v>165</v>
      </c>
      <c r="D376" s="86" t="s">
        <v>32</v>
      </c>
      <c r="E376" s="86" t="s">
        <v>6385</v>
      </c>
      <c r="F376" s="282" t="s">
        <v>25</v>
      </c>
      <c r="G376" s="1105" t="str">
        <f>IF('Appraisal Inputs'!F109="","Blank",'Appraisal Inputs'!F109)</f>
        <v>Blank</v>
      </c>
      <c r="I376" s="515" t="s">
        <v>955</v>
      </c>
    </row>
    <row r="377" spans="1:9" x14ac:dyDescent="0.2">
      <c r="A377" s="86" t="s">
        <v>6388</v>
      </c>
      <c r="B377" s="763" t="s">
        <v>165</v>
      </c>
      <c r="D377" s="86" t="s">
        <v>32</v>
      </c>
      <c r="E377" s="86" t="s">
        <v>6385</v>
      </c>
      <c r="F377" s="282" t="s">
        <v>476</v>
      </c>
      <c r="G377" s="1105" t="str">
        <f>IF('Appraisal Inputs'!F110="","Blank",'Appraisal Inputs'!F110)</f>
        <v>Blank</v>
      </c>
      <c r="I377" s="515" t="s">
        <v>956</v>
      </c>
    </row>
    <row r="378" spans="1:9" x14ac:dyDescent="0.2">
      <c r="A378" s="86" t="s">
        <v>6388</v>
      </c>
      <c r="B378" s="763" t="s">
        <v>165</v>
      </c>
      <c r="D378" s="86" t="s">
        <v>32</v>
      </c>
      <c r="E378" s="86" t="s">
        <v>6385</v>
      </c>
      <c r="F378" s="282" t="s">
        <v>477</v>
      </c>
      <c r="G378" s="1105" t="str">
        <f>IF('Appraisal Inputs'!F111="","Blank",'Appraisal Inputs'!F111)</f>
        <v>Blank</v>
      </c>
      <c r="I378" s="515" t="s">
        <v>957</v>
      </c>
    </row>
    <row r="379" spans="1:9" x14ac:dyDescent="0.2">
      <c r="A379" s="86" t="s">
        <v>6388</v>
      </c>
      <c r="B379" s="763" t="s">
        <v>165</v>
      </c>
      <c r="D379" s="86" t="s">
        <v>32</v>
      </c>
      <c r="E379" s="86" t="s">
        <v>6385</v>
      </c>
      <c r="F379" s="282" t="s">
        <v>26</v>
      </c>
      <c r="G379" s="1105" t="str">
        <f>IF('Appraisal Inputs'!F112="","Blank",'Appraisal Inputs'!F112)</f>
        <v>Blank</v>
      </c>
      <c r="I379" s="515" t="s">
        <v>958</v>
      </c>
    </row>
    <row r="380" spans="1:9" x14ac:dyDescent="0.2">
      <c r="A380" s="86" t="s">
        <v>6388</v>
      </c>
      <c r="B380" s="763" t="s">
        <v>165</v>
      </c>
      <c r="D380" s="86" t="s">
        <v>32</v>
      </c>
      <c r="E380" s="86" t="s">
        <v>6385</v>
      </c>
      <c r="F380" s="282" t="s">
        <v>478</v>
      </c>
      <c r="G380" s="1111" t="str">
        <f>IF('Appraisal Inputs'!F113="","Blank",'Appraisal Inputs'!F113)</f>
        <v>Blank</v>
      </c>
      <c r="I380" s="515" t="s">
        <v>959</v>
      </c>
    </row>
    <row r="381" spans="1:9" x14ac:dyDescent="0.2">
      <c r="A381" s="86" t="s">
        <v>6388</v>
      </c>
      <c r="B381" s="543" t="s">
        <v>165</v>
      </c>
      <c r="C381" s="547"/>
      <c r="D381" s="547" t="s">
        <v>32</v>
      </c>
      <c r="E381" s="547" t="s">
        <v>6385</v>
      </c>
      <c r="F381" s="538" t="s">
        <v>479</v>
      </c>
      <c r="G381" s="1106" t="str">
        <f>IF('Appraisal Inputs'!F114="","Blank",'Appraisal Inputs'!F114)</f>
        <v>Blank</v>
      </c>
      <c r="I381" s="515" t="s">
        <v>960</v>
      </c>
    </row>
    <row r="382" spans="1:9" x14ac:dyDescent="0.2">
      <c r="A382" s="86" t="s">
        <v>6388</v>
      </c>
      <c r="B382" s="541" t="s">
        <v>165</v>
      </c>
      <c r="C382" s="546"/>
      <c r="D382" s="546" t="s">
        <v>32</v>
      </c>
      <c r="E382" s="546" t="s">
        <v>6386</v>
      </c>
      <c r="F382" s="542" t="s">
        <v>7611</v>
      </c>
      <c r="G382" s="1104" t="str">
        <f>IF('Appraisal Inputs'!G96="","Blank",'Appraisal Inputs'!G96)</f>
        <v>Blank</v>
      </c>
      <c r="I382" s="515" t="s">
        <v>961</v>
      </c>
    </row>
    <row r="383" spans="1:9" x14ac:dyDescent="0.2">
      <c r="A383" s="86" t="s">
        <v>6388</v>
      </c>
      <c r="B383" s="763" t="s">
        <v>165</v>
      </c>
      <c r="D383" s="86" t="s">
        <v>32</v>
      </c>
      <c r="E383" s="86" t="s">
        <v>6386</v>
      </c>
      <c r="F383" s="282" t="s">
        <v>15</v>
      </c>
      <c r="G383" s="1105" t="str">
        <f>IF('Appraisal Inputs'!G97="","Blank",'Appraisal Inputs'!G97)</f>
        <v>Blank</v>
      </c>
      <c r="I383" s="515" t="s">
        <v>962</v>
      </c>
    </row>
    <row r="384" spans="1:9" x14ac:dyDescent="0.2">
      <c r="A384" s="86" t="s">
        <v>6388</v>
      </c>
      <c r="B384" s="763" t="s">
        <v>165</v>
      </c>
      <c r="D384" s="86" t="s">
        <v>32</v>
      </c>
      <c r="E384" s="86" t="s">
        <v>6386</v>
      </c>
      <c r="F384" s="282" t="s">
        <v>16</v>
      </c>
      <c r="G384" s="1105" t="str">
        <f>IF('Appraisal Inputs'!G98="","Blank",'Appraisal Inputs'!G98)</f>
        <v>Blank</v>
      </c>
      <c r="I384" s="515" t="s">
        <v>963</v>
      </c>
    </row>
    <row r="385" spans="1:9" x14ac:dyDescent="0.2">
      <c r="A385" s="86" t="s">
        <v>6388</v>
      </c>
      <c r="B385" s="763" t="s">
        <v>165</v>
      </c>
      <c r="D385" s="86" t="s">
        <v>32</v>
      </c>
      <c r="E385" s="86" t="s">
        <v>6386</v>
      </c>
      <c r="F385" s="282" t="s">
        <v>17</v>
      </c>
      <c r="G385" s="1105" t="str">
        <f>IF('Appraisal Inputs'!G99="","Blank",'Appraisal Inputs'!G99)</f>
        <v>Blank</v>
      </c>
      <c r="I385" s="515" t="s">
        <v>964</v>
      </c>
    </row>
    <row r="386" spans="1:9" x14ac:dyDescent="0.2">
      <c r="A386" s="86" t="s">
        <v>6388</v>
      </c>
      <c r="B386" s="763" t="s">
        <v>165</v>
      </c>
      <c r="D386" s="86" t="s">
        <v>32</v>
      </c>
      <c r="E386" s="86" t="s">
        <v>6386</v>
      </c>
      <c r="F386" s="282" t="s">
        <v>18</v>
      </c>
      <c r="G386" s="1105" t="str">
        <f>IF('Appraisal Inputs'!G100="","Blank",'Appraisal Inputs'!G100)</f>
        <v>Blank</v>
      </c>
      <c r="I386" s="515" t="s">
        <v>965</v>
      </c>
    </row>
    <row r="387" spans="1:9" x14ac:dyDescent="0.2">
      <c r="A387" s="86" t="s">
        <v>6388</v>
      </c>
      <c r="B387" s="763" t="s">
        <v>165</v>
      </c>
      <c r="D387" s="86" t="s">
        <v>32</v>
      </c>
      <c r="E387" s="86" t="s">
        <v>6386</v>
      </c>
      <c r="F387" s="282" t="s">
        <v>19</v>
      </c>
      <c r="G387" s="1105" t="str">
        <f>IF('Appraisal Inputs'!G101="","Blank",'Appraisal Inputs'!G101)</f>
        <v>Blank</v>
      </c>
      <c r="I387" s="515" t="s">
        <v>966</v>
      </c>
    </row>
    <row r="388" spans="1:9" x14ac:dyDescent="0.2">
      <c r="A388" s="86" t="s">
        <v>6388</v>
      </c>
      <c r="B388" s="763" t="s">
        <v>165</v>
      </c>
      <c r="D388" s="86" t="s">
        <v>32</v>
      </c>
      <c r="E388" s="86" t="s">
        <v>6386</v>
      </c>
      <c r="F388" s="282" t="s">
        <v>20</v>
      </c>
      <c r="G388" s="1105" t="str">
        <f>IF('Appraisal Inputs'!G102="","Blank",'Appraisal Inputs'!G102)</f>
        <v>Blank</v>
      </c>
      <c r="I388" s="515" t="s">
        <v>967</v>
      </c>
    </row>
    <row r="389" spans="1:9" x14ac:dyDescent="0.2">
      <c r="A389" s="86" t="s">
        <v>6388</v>
      </c>
      <c r="B389" s="763" t="s">
        <v>165</v>
      </c>
      <c r="D389" s="86" t="s">
        <v>32</v>
      </c>
      <c r="E389" s="86" t="s">
        <v>6386</v>
      </c>
      <c r="F389" s="282" t="s">
        <v>21</v>
      </c>
      <c r="G389" s="1105" t="str">
        <f>IF('Appraisal Inputs'!G103="","Blank",'Appraisal Inputs'!G103)</f>
        <v>Blank</v>
      </c>
      <c r="I389" s="515" t="s">
        <v>968</v>
      </c>
    </row>
    <row r="390" spans="1:9" x14ac:dyDescent="0.2">
      <c r="A390" s="86" t="s">
        <v>6388</v>
      </c>
      <c r="B390" s="763" t="s">
        <v>165</v>
      </c>
      <c r="D390" s="86" t="s">
        <v>32</v>
      </c>
      <c r="E390" s="86" t="s">
        <v>6386</v>
      </c>
      <c r="F390" s="282" t="s">
        <v>22</v>
      </c>
      <c r="G390" s="1105" t="str">
        <f>IF('Appraisal Inputs'!G104="","Blank",'Appraisal Inputs'!G104)</f>
        <v>Blank</v>
      </c>
      <c r="I390" s="515" t="s">
        <v>969</v>
      </c>
    </row>
    <row r="391" spans="1:9" x14ac:dyDescent="0.2">
      <c r="A391" s="86" t="s">
        <v>6388</v>
      </c>
      <c r="B391" s="763" t="s">
        <v>165</v>
      </c>
      <c r="D391" s="86" t="s">
        <v>32</v>
      </c>
      <c r="E391" s="86" t="s">
        <v>6386</v>
      </c>
      <c r="F391" s="282" t="s">
        <v>23</v>
      </c>
      <c r="G391" s="1105" t="str">
        <f>IF('Appraisal Inputs'!G105="","Blank",'Appraisal Inputs'!G105)</f>
        <v>Blank</v>
      </c>
      <c r="I391" s="515" t="s">
        <v>970</v>
      </c>
    </row>
    <row r="392" spans="1:9" x14ac:dyDescent="0.2">
      <c r="A392" s="86" t="s">
        <v>6388</v>
      </c>
      <c r="B392" s="763" t="s">
        <v>165</v>
      </c>
      <c r="D392" s="86" t="s">
        <v>32</v>
      </c>
      <c r="E392" s="86" t="s">
        <v>6386</v>
      </c>
      <c r="F392" s="282" t="s">
        <v>474</v>
      </c>
      <c r="G392" s="1105" t="str">
        <f>IF('Appraisal Inputs'!G106="","Blank",'Appraisal Inputs'!G106)</f>
        <v>Blank</v>
      </c>
      <c r="I392" s="515" t="s">
        <v>971</v>
      </c>
    </row>
    <row r="393" spans="1:9" x14ac:dyDescent="0.2">
      <c r="A393" s="86" t="s">
        <v>6388</v>
      </c>
      <c r="B393" s="763" t="s">
        <v>165</v>
      </c>
      <c r="D393" s="86" t="s">
        <v>32</v>
      </c>
      <c r="E393" s="86" t="s">
        <v>6386</v>
      </c>
      <c r="F393" s="282" t="s">
        <v>475</v>
      </c>
      <c r="G393" s="1105" t="str">
        <f>IF('Appraisal Inputs'!G107="","Blank",'Appraisal Inputs'!G107)</f>
        <v>Blank</v>
      </c>
      <c r="I393" s="515" t="s">
        <v>972</v>
      </c>
    </row>
    <row r="394" spans="1:9" x14ac:dyDescent="0.2">
      <c r="A394" s="86" t="s">
        <v>6388</v>
      </c>
      <c r="B394" s="763" t="s">
        <v>165</v>
      </c>
      <c r="D394" s="86" t="s">
        <v>32</v>
      </c>
      <c r="E394" s="86" t="s">
        <v>6386</v>
      </c>
      <c r="F394" s="282" t="s">
        <v>24</v>
      </c>
      <c r="G394" s="1105" t="str">
        <f>IF('Appraisal Inputs'!G108="","Blank",'Appraisal Inputs'!G108)</f>
        <v>Blank</v>
      </c>
      <c r="I394" s="515" t="s">
        <v>973</v>
      </c>
    </row>
    <row r="395" spans="1:9" x14ac:dyDescent="0.2">
      <c r="A395" s="86" t="s">
        <v>6388</v>
      </c>
      <c r="B395" s="763" t="s">
        <v>165</v>
      </c>
      <c r="D395" s="86" t="s">
        <v>32</v>
      </c>
      <c r="E395" s="86" t="s">
        <v>6386</v>
      </c>
      <c r="F395" s="282" t="s">
        <v>25</v>
      </c>
      <c r="G395" s="1105" t="str">
        <f>IF('Appraisal Inputs'!G109="","Blank",'Appraisal Inputs'!G109)</f>
        <v>Blank</v>
      </c>
      <c r="I395" s="515" t="s">
        <v>974</v>
      </c>
    </row>
    <row r="396" spans="1:9" x14ac:dyDescent="0.2">
      <c r="A396" s="86" t="s">
        <v>6388</v>
      </c>
      <c r="B396" s="763" t="s">
        <v>165</v>
      </c>
      <c r="D396" s="86" t="s">
        <v>32</v>
      </c>
      <c r="E396" s="86" t="s">
        <v>6386</v>
      </c>
      <c r="F396" s="282" t="s">
        <v>476</v>
      </c>
      <c r="G396" s="1105" t="str">
        <f>IF('Appraisal Inputs'!G110="","Blank",'Appraisal Inputs'!G110)</f>
        <v>Blank</v>
      </c>
      <c r="I396" s="515" t="s">
        <v>975</v>
      </c>
    </row>
    <row r="397" spans="1:9" x14ac:dyDescent="0.2">
      <c r="A397" s="86" t="s">
        <v>6388</v>
      </c>
      <c r="B397" s="763" t="s">
        <v>165</v>
      </c>
      <c r="D397" s="86" t="s">
        <v>32</v>
      </c>
      <c r="E397" s="86" t="s">
        <v>6386</v>
      </c>
      <c r="F397" s="282" t="s">
        <v>477</v>
      </c>
      <c r="G397" s="1105" t="str">
        <f>IF('Appraisal Inputs'!G111="","Blank",'Appraisal Inputs'!G111)</f>
        <v>Blank</v>
      </c>
      <c r="I397" s="515" t="s">
        <v>976</v>
      </c>
    </row>
    <row r="398" spans="1:9" x14ac:dyDescent="0.2">
      <c r="A398" s="86" t="s">
        <v>6388</v>
      </c>
      <c r="B398" s="763" t="s">
        <v>165</v>
      </c>
      <c r="D398" s="86" t="s">
        <v>32</v>
      </c>
      <c r="E398" s="86" t="s">
        <v>6386</v>
      </c>
      <c r="F398" s="282" t="s">
        <v>26</v>
      </c>
      <c r="G398" s="1105" t="str">
        <f>IF('Appraisal Inputs'!G112="","Blank",'Appraisal Inputs'!G112)</f>
        <v>Blank</v>
      </c>
      <c r="I398" s="515" t="s">
        <v>977</v>
      </c>
    </row>
    <row r="399" spans="1:9" x14ac:dyDescent="0.2">
      <c r="A399" s="86" t="s">
        <v>6388</v>
      </c>
      <c r="B399" s="763" t="s">
        <v>165</v>
      </c>
      <c r="D399" s="86" t="s">
        <v>32</v>
      </c>
      <c r="E399" s="86" t="s">
        <v>6386</v>
      </c>
      <c r="F399" s="282" t="s">
        <v>478</v>
      </c>
      <c r="G399" s="1111" t="str">
        <f>IF('Appraisal Inputs'!G113="","Blank",'Appraisal Inputs'!G113)</f>
        <v>Blank</v>
      </c>
      <c r="I399" s="515" t="s">
        <v>978</v>
      </c>
    </row>
    <row r="400" spans="1:9" x14ac:dyDescent="0.2">
      <c r="A400" s="86" t="s">
        <v>6388</v>
      </c>
      <c r="B400" s="543" t="s">
        <v>165</v>
      </c>
      <c r="C400" s="547"/>
      <c r="D400" s="547" t="s">
        <v>32</v>
      </c>
      <c r="E400" s="547" t="s">
        <v>6386</v>
      </c>
      <c r="F400" s="538" t="s">
        <v>479</v>
      </c>
      <c r="G400" s="1106" t="str">
        <f>IF('Appraisal Inputs'!G114="","Blank",'Appraisal Inputs'!G114)</f>
        <v>Blank</v>
      </c>
      <c r="I400" s="1179" t="s">
        <v>979</v>
      </c>
    </row>
    <row r="401" spans="1:9" x14ac:dyDescent="0.2">
      <c r="A401" s="280" t="s">
        <v>6388</v>
      </c>
      <c r="B401" s="1176" t="s">
        <v>165</v>
      </c>
      <c r="C401" s="280"/>
      <c r="D401" s="280" t="s">
        <v>32</v>
      </c>
      <c r="E401" s="280"/>
      <c r="F401" s="1177" t="s">
        <v>20</v>
      </c>
      <c r="G401" s="1112" t="str">
        <f>IF('Appraisal Inputs'!C102="","Blank",'Appraisal Inputs'!C102)</f>
        <v>SN-Other Payors - Specify 1</v>
      </c>
      <c r="I401" s="1179" t="s">
        <v>7603</v>
      </c>
    </row>
    <row r="402" spans="1:9" x14ac:dyDescent="0.2">
      <c r="A402" s="280" t="s">
        <v>6388</v>
      </c>
      <c r="B402" s="1176" t="s">
        <v>165</v>
      </c>
      <c r="C402" s="280"/>
      <c r="D402" s="280" t="s">
        <v>32</v>
      </c>
      <c r="E402" s="280"/>
      <c r="F402" s="1177" t="s">
        <v>21</v>
      </c>
      <c r="G402" s="1113" t="str">
        <f>IF('Appraisal Inputs'!C103="","Blank",'Appraisal Inputs'!C103)</f>
        <v>SN-Other Payors - Specify 2</v>
      </c>
      <c r="I402" s="1179" t="s">
        <v>7604</v>
      </c>
    </row>
    <row r="403" spans="1:9" x14ac:dyDescent="0.2">
      <c r="A403" s="280" t="s">
        <v>6388</v>
      </c>
      <c r="B403" s="1176" t="s">
        <v>165</v>
      </c>
      <c r="C403" s="280"/>
      <c r="D403" s="280" t="s">
        <v>32</v>
      </c>
      <c r="E403" s="280"/>
      <c r="F403" s="1177" t="s">
        <v>474</v>
      </c>
      <c r="G403" s="1113" t="str">
        <f>IF('Appraisal Inputs'!C106="","Blank",'Appraisal Inputs'!C106)</f>
        <v>AL/B&amp;C-Other Payors - Specify 1</v>
      </c>
      <c r="I403" s="1179" t="s">
        <v>7605</v>
      </c>
    </row>
    <row r="404" spans="1:9" x14ac:dyDescent="0.2">
      <c r="A404" s="280" t="s">
        <v>6388</v>
      </c>
      <c r="B404" s="1176" t="s">
        <v>165</v>
      </c>
      <c r="C404" s="280"/>
      <c r="D404" s="280" t="s">
        <v>32</v>
      </c>
      <c r="E404" s="280"/>
      <c r="F404" s="1177" t="s">
        <v>475</v>
      </c>
      <c r="G404" s="1105" t="str">
        <f>IF('Appraisal Inputs'!C107="","Blank",'Appraisal Inputs'!C107)</f>
        <v>AL/B&amp;C-Other Payors - Specify 2</v>
      </c>
      <c r="I404" s="1179" t="s">
        <v>7606</v>
      </c>
    </row>
    <row r="405" spans="1:9" x14ac:dyDescent="0.2">
      <c r="A405" s="280" t="s">
        <v>6388</v>
      </c>
      <c r="B405" s="1176" t="s">
        <v>165</v>
      </c>
      <c r="C405" s="280"/>
      <c r="D405" s="280" t="s">
        <v>32</v>
      </c>
      <c r="E405" s="280"/>
      <c r="F405" s="1177" t="s">
        <v>476</v>
      </c>
      <c r="G405" s="1105" t="str">
        <f>IF('Appraisal Inputs'!C110="","Blank",'Appraisal Inputs'!C110)</f>
        <v>MC-Other Payors - Specify 1</v>
      </c>
      <c r="I405" s="1179" t="s">
        <v>7607</v>
      </c>
    </row>
    <row r="406" spans="1:9" x14ac:dyDescent="0.2">
      <c r="A406" s="280" t="s">
        <v>6388</v>
      </c>
      <c r="B406" s="1176" t="s">
        <v>165</v>
      </c>
      <c r="C406" s="280"/>
      <c r="D406" s="280" t="s">
        <v>32</v>
      </c>
      <c r="E406" s="280"/>
      <c r="F406" s="1177" t="s">
        <v>477</v>
      </c>
      <c r="G406" s="1105" t="str">
        <f>IF('Appraisal Inputs'!C111="","Blank",'Appraisal Inputs'!C111)</f>
        <v>MC-Other Payors - Specify 2</v>
      </c>
      <c r="I406" s="1179" t="s">
        <v>7608</v>
      </c>
    </row>
    <row r="407" spans="1:9" x14ac:dyDescent="0.2">
      <c r="A407" s="280" t="s">
        <v>6388</v>
      </c>
      <c r="B407" s="1176" t="s">
        <v>165</v>
      </c>
      <c r="C407" s="280"/>
      <c r="D407" s="280" t="s">
        <v>32</v>
      </c>
      <c r="E407" s="280"/>
      <c r="F407" s="1177" t="s">
        <v>478</v>
      </c>
      <c r="G407" s="1105" t="str">
        <f>IF('Appraisal Inputs'!C113="","Blank",'Appraisal Inputs'!C113)</f>
        <v>IL-Other Payors - Specify 1</v>
      </c>
      <c r="I407" s="1179" t="s">
        <v>7609</v>
      </c>
    </row>
    <row r="408" spans="1:9" x14ac:dyDescent="0.2">
      <c r="A408" s="280" t="s">
        <v>6388</v>
      </c>
      <c r="B408" s="1176" t="s">
        <v>165</v>
      </c>
      <c r="C408" s="280"/>
      <c r="D408" s="280" t="s">
        <v>32</v>
      </c>
      <c r="E408" s="280"/>
      <c r="F408" s="1178" t="s">
        <v>479</v>
      </c>
      <c r="G408" s="1113" t="str">
        <f>IF('Appraisal Inputs'!C114="","Blank",'Appraisal Inputs'!C114)</f>
        <v>IL-Other Payors - Specify 2</v>
      </c>
      <c r="I408" s="1179" t="s">
        <v>7610</v>
      </c>
    </row>
    <row r="409" spans="1:9" x14ac:dyDescent="0.2">
      <c r="A409" s="86" t="s">
        <v>6388</v>
      </c>
      <c r="B409" s="541" t="s">
        <v>165</v>
      </c>
      <c r="C409" s="546"/>
      <c r="D409" s="546" t="s">
        <v>32</v>
      </c>
      <c r="E409" s="546" t="s">
        <v>370</v>
      </c>
      <c r="F409" s="542" t="s">
        <v>7611</v>
      </c>
      <c r="G409" s="1104" t="str">
        <f>IF('Appraisal Inputs'!H96="","Blank",'Appraisal Inputs'!H96)</f>
        <v>Blank</v>
      </c>
      <c r="I409" s="1179" t="s">
        <v>980</v>
      </c>
    </row>
    <row r="410" spans="1:9" x14ac:dyDescent="0.2">
      <c r="A410" s="86" t="s">
        <v>6388</v>
      </c>
      <c r="B410" s="763" t="s">
        <v>165</v>
      </c>
      <c r="D410" s="86" t="s">
        <v>32</v>
      </c>
      <c r="E410" s="86" t="s">
        <v>370</v>
      </c>
      <c r="F410" s="282" t="s">
        <v>15</v>
      </c>
      <c r="G410" s="1105" t="str">
        <f>IF('Appraisal Inputs'!H97="","Blank",'Appraisal Inputs'!H97)</f>
        <v>Blank</v>
      </c>
      <c r="I410" s="1179" t="s">
        <v>981</v>
      </c>
    </row>
    <row r="411" spans="1:9" x14ac:dyDescent="0.2">
      <c r="A411" s="86" t="s">
        <v>6388</v>
      </c>
      <c r="B411" s="763" t="s">
        <v>165</v>
      </c>
      <c r="D411" s="86" t="s">
        <v>32</v>
      </c>
      <c r="E411" s="86" t="s">
        <v>370</v>
      </c>
      <c r="F411" s="282" t="s">
        <v>16</v>
      </c>
      <c r="G411" s="1105" t="str">
        <f>IF('Appraisal Inputs'!H98="","Blank",'Appraisal Inputs'!H98)</f>
        <v>Blank</v>
      </c>
      <c r="I411" s="515" t="s">
        <v>982</v>
      </c>
    </row>
    <row r="412" spans="1:9" x14ac:dyDescent="0.2">
      <c r="A412" s="86" t="s">
        <v>6388</v>
      </c>
      <c r="B412" s="763" t="s">
        <v>165</v>
      </c>
      <c r="D412" s="86" t="s">
        <v>32</v>
      </c>
      <c r="E412" s="86" t="s">
        <v>370</v>
      </c>
      <c r="F412" s="282" t="s">
        <v>17</v>
      </c>
      <c r="G412" s="1105" t="str">
        <f>IF('Appraisal Inputs'!H99="","Blank",'Appraisal Inputs'!H99)</f>
        <v>Blank</v>
      </c>
      <c r="I412" s="515" t="s">
        <v>983</v>
      </c>
    </row>
    <row r="413" spans="1:9" x14ac:dyDescent="0.2">
      <c r="A413" s="86" t="s">
        <v>6388</v>
      </c>
      <c r="B413" s="763" t="s">
        <v>165</v>
      </c>
      <c r="D413" s="86" t="s">
        <v>32</v>
      </c>
      <c r="E413" s="86" t="s">
        <v>370</v>
      </c>
      <c r="F413" s="282" t="s">
        <v>18</v>
      </c>
      <c r="G413" s="1105" t="str">
        <f>IF('Appraisal Inputs'!H100="","Blank",'Appraisal Inputs'!H100)</f>
        <v>Blank</v>
      </c>
      <c r="I413" s="515" t="s">
        <v>984</v>
      </c>
    </row>
    <row r="414" spans="1:9" x14ac:dyDescent="0.2">
      <c r="A414" s="86" t="s">
        <v>6388</v>
      </c>
      <c r="B414" s="763" t="s">
        <v>165</v>
      </c>
      <c r="D414" s="86" t="s">
        <v>32</v>
      </c>
      <c r="E414" s="86" t="s">
        <v>370</v>
      </c>
      <c r="F414" s="282" t="s">
        <v>19</v>
      </c>
      <c r="G414" s="1105" t="str">
        <f>IF('Appraisal Inputs'!H101="","Blank",'Appraisal Inputs'!H101)</f>
        <v>Blank</v>
      </c>
      <c r="I414" s="515" t="s">
        <v>985</v>
      </c>
    </row>
    <row r="415" spans="1:9" x14ac:dyDescent="0.2">
      <c r="A415" s="86" t="s">
        <v>6388</v>
      </c>
      <c r="B415" s="763" t="s">
        <v>165</v>
      </c>
      <c r="D415" s="86" t="s">
        <v>32</v>
      </c>
      <c r="E415" s="86" t="s">
        <v>370</v>
      </c>
      <c r="F415" s="282" t="s">
        <v>20</v>
      </c>
      <c r="G415" s="1105" t="str">
        <f>IF('Appraisal Inputs'!H102="","Blank",'Appraisal Inputs'!H102)</f>
        <v>Blank</v>
      </c>
      <c r="I415" s="515" t="s">
        <v>986</v>
      </c>
    </row>
    <row r="416" spans="1:9" x14ac:dyDescent="0.2">
      <c r="A416" s="86" t="s">
        <v>6388</v>
      </c>
      <c r="B416" s="763" t="s">
        <v>165</v>
      </c>
      <c r="D416" s="86" t="s">
        <v>32</v>
      </c>
      <c r="E416" s="86" t="s">
        <v>370</v>
      </c>
      <c r="F416" s="282" t="s">
        <v>21</v>
      </c>
      <c r="G416" s="1105" t="str">
        <f>IF('Appraisal Inputs'!H103="","Blank",'Appraisal Inputs'!H103)</f>
        <v>Blank</v>
      </c>
      <c r="I416" s="515" t="s">
        <v>987</v>
      </c>
    </row>
    <row r="417" spans="1:9" x14ac:dyDescent="0.2">
      <c r="A417" s="86" t="s">
        <v>6388</v>
      </c>
      <c r="B417" s="763" t="s">
        <v>165</v>
      </c>
      <c r="D417" s="86" t="s">
        <v>32</v>
      </c>
      <c r="E417" s="86" t="s">
        <v>370</v>
      </c>
      <c r="F417" s="282" t="s">
        <v>22</v>
      </c>
      <c r="G417" s="1105" t="str">
        <f>IF('Appraisal Inputs'!H104="","Blank",'Appraisal Inputs'!H104)</f>
        <v>Blank</v>
      </c>
      <c r="I417" s="515" t="s">
        <v>988</v>
      </c>
    </row>
    <row r="418" spans="1:9" x14ac:dyDescent="0.2">
      <c r="A418" s="86" t="s">
        <v>6388</v>
      </c>
      <c r="B418" s="763" t="s">
        <v>165</v>
      </c>
      <c r="D418" s="86" t="s">
        <v>32</v>
      </c>
      <c r="E418" s="86" t="s">
        <v>370</v>
      </c>
      <c r="F418" s="282" t="s">
        <v>23</v>
      </c>
      <c r="G418" s="1105" t="str">
        <f>IF('Appraisal Inputs'!H105="","Blank",'Appraisal Inputs'!H105)</f>
        <v>Blank</v>
      </c>
      <c r="I418" s="515" t="s">
        <v>989</v>
      </c>
    </row>
    <row r="419" spans="1:9" x14ac:dyDescent="0.2">
      <c r="A419" s="86" t="s">
        <v>6388</v>
      </c>
      <c r="B419" s="763" t="s">
        <v>165</v>
      </c>
      <c r="D419" s="86" t="s">
        <v>32</v>
      </c>
      <c r="E419" s="86" t="s">
        <v>370</v>
      </c>
      <c r="F419" s="282" t="s">
        <v>474</v>
      </c>
      <c r="G419" s="1105" t="str">
        <f>IF('Appraisal Inputs'!H106="","Blank",'Appraisal Inputs'!H106)</f>
        <v>Blank</v>
      </c>
      <c r="I419" s="515" t="s">
        <v>990</v>
      </c>
    </row>
    <row r="420" spans="1:9" x14ac:dyDescent="0.2">
      <c r="A420" s="86" t="s">
        <v>6388</v>
      </c>
      <c r="B420" s="763" t="s">
        <v>165</v>
      </c>
      <c r="D420" s="86" t="s">
        <v>32</v>
      </c>
      <c r="E420" s="86" t="s">
        <v>370</v>
      </c>
      <c r="F420" s="282" t="s">
        <v>475</v>
      </c>
      <c r="G420" s="1105" t="str">
        <f>IF('Appraisal Inputs'!H107="","Blank",'Appraisal Inputs'!H107)</f>
        <v>Blank</v>
      </c>
      <c r="I420" s="515" t="s">
        <v>991</v>
      </c>
    </row>
    <row r="421" spans="1:9" x14ac:dyDescent="0.2">
      <c r="A421" s="86" t="s">
        <v>6388</v>
      </c>
      <c r="B421" s="763" t="s">
        <v>165</v>
      </c>
      <c r="D421" s="86" t="s">
        <v>32</v>
      </c>
      <c r="E421" s="86" t="s">
        <v>370</v>
      </c>
      <c r="F421" s="282" t="s">
        <v>24</v>
      </c>
      <c r="G421" s="1105" t="str">
        <f>IF('Appraisal Inputs'!H108="","Blank",'Appraisal Inputs'!H108)</f>
        <v>Blank</v>
      </c>
      <c r="I421" s="515" t="s">
        <v>992</v>
      </c>
    </row>
    <row r="422" spans="1:9" x14ac:dyDescent="0.2">
      <c r="A422" s="86" t="s">
        <v>6388</v>
      </c>
      <c r="B422" s="763" t="s">
        <v>165</v>
      </c>
      <c r="D422" s="86" t="s">
        <v>32</v>
      </c>
      <c r="E422" s="86" t="s">
        <v>370</v>
      </c>
      <c r="F422" s="282" t="s">
        <v>25</v>
      </c>
      <c r="G422" s="1105" t="str">
        <f>IF('Appraisal Inputs'!H109="","Blank",'Appraisal Inputs'!H109)</f>
        <v>Blank</v>
      </c>
      <c r="I422" s="515" t="s">
        <v>993</v>
      </c>
    </row>
    <row r="423" spans="1:9" x14ac:dyDescent="0.2">
      <c r="A423" s="86" t="s">
        <v>6388</v>
      </c>
      <c r="B423" s="763" t="s">
        <v>165</v>
      </c>
      <c r="D423" s="86" t="s">
        <v>32</v>
      </c>
      <c r="E423" s="86" t="s">
        <v>370</v>
      </c>
      <c r="F423" s="282" t="s">
        <v>476</v>
      </c>
      <c r="G423" s="1105" t="str">
        <f>IF('Appraisal Inputs'!H110="","Blank",'Appraisal Inputs'!H110)</f>
        <v>Blank</v>
      </c>
      <c r="I423" s="515" t="s">
        <v>994</v>
      </c>
    </row>
    <row r="424" spans="1:9" x14ac:dyDescent="0.2">
      <c r="A424" s="86" t="s">
        <v>6388</v>
      </c>
      <c r="B424" s="763" t="s">
        <v>165</v>
      </c>
      <c r="D424" s="86" t="s">
        <v>32</v>
      </c>
      <c r="E424" s="86" t="s">
        <v>370</v>
      </c>
      <c r="F424" s="282" t="s">
        <v>477</v>
      </c>
      <c r="G424" s="1105" t="str">
        <f>IF('Appraisal Inputs'!H111="","Blank",'Appraisal Inputs'!H111)</f>
        <v>Blank</v>
      </c>
      <c r="I424" s="515" t="s">
        <v>995</v>
      </c>
    </row>
    <row r="425" spans="1:9" x14ac:dyDescent="0.2">
      <c r="A425" s="86" t="s">
        <v>6388</v>
      </c>
      <c r="B425" s="763" t="s">
        <v>165</v>
      </c>
      <c r="D425" s="86" t="s">
        <v>32</v>
      </c>
      <c r="E425" s="86" t="s">
        <v>370</v>
      </c>
      <c r="F425" s="282" t="s">
        <v>26</v>
      </c>
      <c r="G425" s="1105" t="str">
        <f>IF('Appraisal Inputs'!H112="","Blank",'Appraisal Inputs'!H112)</f>
        <v>Blank</v>
      </c>
      <c r="I425" s="515" t="s">
        <v>996</v>
      </c>
    </row>
    <row r="426" spans="1:9" x14ac:dyDescent="0.2">
      <c r="A426" s="86" t="s">
        <v>6388</v>
      </c>
      <c r="B426" s="763" t="s">
        <v>165</v>
      </c>
      <c r="D426" s="86" t="s">
        <v>32</v>
      </c>
      <c r="E426" s="86" t="s">
        <v>370</v>
      </c>
      <c r="F426" s="282" t="s">
        <v>478</v>
      </c>
      <c r="G426" s="1111" t="str">
        <f>IF('Appraisal Inputs'!H113="","Blank",'Appraisal Inputs'!H113)</f>
        <v>Blank</v>
      </c>
      <c r="I426" s="515" t="s">
        <v>997</v>
      </c>
    </row>
    <row r="427" spans="1:9" x14ac:dyDescent="0.2">
      <c r="A427" s="86" t="s">
        <v>6388</v>
      </c>
      <c r="B427" s="543" t="s">
        <v>165</v>
      </c>
      <c r="C427" s="547"/>
      <c r="D427" s="547" t="s">
        <v>32</v>
      </c>
      <c r="E427" s="547" t="s">
        <v>370</v>
      </c>
      <c r="F427" s="538" t="s">
        <v>479</v>
      </c>
      <c r="G427" s="1106" t="str">
        <f>IF('Appraisal Inputs'!H114="","Blank",'Appraisal Inputs'!H114)</f>
        <v>Blank</v>
      </c>
      <c r="I427" s="515" t="s">
        <v>998</v>
      </c>
    </row>
    <row r="428" spans="1:9" x14ac:dyDescent="0.2">
      <c r="A428" s="86" t="s">
        <v>6388</v>
      </c>
      <c r="B428" s="541" t="s">
        <v>165</v>
      </c>
      <c r="C428" s="546"/>
      <c r="D428" s="546" t="s">
        <v>33</v>
      </c>
      <c r="E428" s="546" t="s">
        <v>6383</v>
      </c>
      <c r="F428" s="542" t="s">
        <v>7611</v>
      </c>
      <c r="G428" s="1102" t="str">
        <f>IF('Appraisal Inputs'!D128="","Blank",'Appraisal Inputs'!D128)</f>
        <v>Blank</v>
      </c>
      <c r="I428" s="515" t="s">
        <v>999</v>
      </c>
    </row>
    <row r="429" spans="1:9" x14ac:dyDescent="0.2">
      <c r="A429" s="86" t="s">
        <v>6388</v>
      </c>
      <c r="B429" s="763" t="s">
        <v>165</v>
      </c>
      <c r="D429" s="86" t="s">
        <v>33</v>
      </c>
      <c r="E429" s="86" t="s">
        <v>6383</v>
      </c>
      <c r="F429" s="282" t="s">
        <v>15</v>
      </c>
      <c r="G429" s="1100" t="str">
        <f>IF('Appraisal Inputs'!D129="","Blank",'Appraisal Inputs'!D129)</f>
        <v>Blank</v>
      </c>
      <c r="I429" s="515" t="s">
        <v>1000</v>
      </c>
    </row>
    <row r="430" spans="1:9" x14ac:dyDescent="0.2">
      <c r="A430" s="86" t="s">
        <v>6388</v>
      </c>
      <c r="B430" s="763" t="s">
        <v>165</v>
      </c>
      <c r="D430" s="86" t="s">
        <v>33</v>
      </c>
      <c r="E430" s="86" t="s">
        <v>6383</v>
      </c>
      <c r="F430" s="282" t="s">
        <v>16</v>
      </c>
      <c r="G430" s="1100" t="str">
        <f>IF('Appraisal Inputs'!D130="","Blank",'Appraisal Inputs'!D130)</f>
        <v>Blank</v>
      </c>
      <c r="I430" s="515" t="s">
        <v>1001</v>
      </c>
    </row>
    <row r="431" spans="1:9" x14ac:dyDescent="0.2">
      <c r="A431" s="86" t="s">
        <v>6388</v>
      </c>
      <c r="B431" s="763" t="s">
        <v>165</v>
      </c>
      <c r="D431" s="86" t="s">
        <v>33</v>
      </c>
      <c r="E431" s="86" t="s">
        <v>6383</v>
      </c>
      <c r="F431" s="282" t="s">
        <v>17</v>
      </c>
      <c r="G431" s="1100" t="str">
        <f>IF('Appraisal Inputs'!D131="","Blank",'Appraisal Inputs'!D131)</f>
        <v>Blank</v>
      </c>
      <c r="I431" s="515" t="s">
        <v>1002</v>
      </c>
    </row>
    <row r="432" spans="1:9" x14ac:dyDescent="0.2">
      <c r="A432" s="86" t="s">
        <v>6388</v>
      </c>
      <c r="B432" s="763" t="s">
        <v>165</v>
      </c>
      <c r="D432" s="86" t="s">
        <v>33</v>
      </c>
      <c r="E432" s="86" t="s">
        <v>6383</v>
      </c>
      <c r="F432" s="282" t="s">
        <v>18</v>
      </c>
      <c r="G432" s="1100" t="str">
        <f>IF('Appraisal Inputs'!D132="","Blank",'Appraisal Inputs'!D132)</f>
        <v>Blank</v>
      </c>
      <c r="I432" s="515" t="s">
        <v>1003</v>
      </c>
    </row>
    <row r="433" spans="1:9" x14ac:dyDescent="0.2">
      <c r="A433" s="86" t="s">
        <v>6388</v>
      </c>
      <c r="B433" s="763" t="s">
        <v>165</v>
      </c>
      <c r="D433" s="86" t="s">
        <v>33</v>
      </c>
      <c r="E433" s="86" t="s">
        <v>6383</v>
      </c>
      <c r="F433" s="282" t="s">
        <v>19</v>
      </c>
      <c r="G433" s="1100" t="str">
        <f>IF('Appraisal Inputs'!D133="","Blank",'Appraisal Inputs'!D133)</f>
        <v>Blank</v>
      </c>
      <c r="I433" s="515" t="s">
        <v>1004</v>
      </c>
    </row>
    <row r="434" spans="1:9" x14ac:dyDescent="0.2">
      <c r="A434" s="86" t="s">
        <v>6388</v>
      </c>
      <c r="B434" s="763" t="s">
        <v>165</v>
      </c>
      <c r="D434" s="86" t="s">
        <v>33</v>
      </c>
      <c r="E434" s="86" t="s">
        <v>6383</v>
      </c>
      <c r="F434" s="282" t="s">
        <v>20</v>
      </c>
      <c r="G434" s="1100" t="str">
        <f>IF('Appraisal Inputs'!D134="","Blank",'Appraisal Inputs'!D134)</f>
        <v>Blank</v>
      </c>
      <c r="I434" s="515" t="s">
        <v>1005</v>
      </c>
    </row>
    <row r="435" spans="1:9" x14ac:dyDescent="0.2">
      <c r="A435" s="86" t="s">
        <v>6388</v>
      </c>
      <c r="B435" s="763" t="s">
        <v>165</v>
      </c>
      <c r="D435" s="86" t="s">
        <v>33</v>
      </c>
      <c r="E435" s="86" t="s">
        <v>6383</v>
      </c>
      <c r="F435" s="282" t="s">
        <v>21</v>
      </c>
      <c r="G435" s="1100" t="str">
        <f>IF('Appraisal Inputs'!D135="","Blank",'Appraisal Inputs'!D135)</f>
        <v>Blank</v>
      </c>
      <c r="I435" s="515" t="s">
        <v>1006</v>
      </c>
    </row>
    <row r="436" spans="1:9" x14ac:dyDescent="0.2">
      <c r="A436" s="86" t="s">
        <v>6388</v>
      </c>
      <c r="B436" s="763" t="s">
        <v>165</v>
      </c>
      <c r="D436" s="86" t="s">
        <v>33</v>
      </c>
      <c r="E436" s="86" t="s">
        <v>6383</v>
      </c>
      <c r="F436" s="282" t="s">
        <v>22</v>
      </c>
      <c r="G436" s="1100" t="str">
        <f>IF('Appraisal Inputs'!D136="","Blank",'Appraisal Inputs'!D136)</f>
        <v>Blank</v>
      </c>
      <c r="I436" s="515" t="s">
        <v>1007</v>
      </c>
    </row>
    <row r="437" spans="1:9" x14ac:dyDescent="0.2">
      <c r="A437" s="86" t="s">
        <v>6388</v>
      </c>
      <c r="B437" s="763" t="s">
        <v>165</v>
      </c>
      <c r="D437" s="86" t="s">
        <v>33</v>
      </c>
      <c r="E437" s="86" t="s">
        <v>6383</v>
      </c>
      <c r="F437" s="282" t="s">
        <v>23</v>
      </c>
      <c r="G437" s="1100" t="str">
        <f>IF('Appraisal Inputs'!D137="","Blank",'Appraisal Inputs'!D137)</f>
        <v>Blank</v>
      </c>
      <c r="I437" s="515" t="s">
        <v>1008</v>
      </c>
    </row>
    <row r="438" spans="1:9" x14ac:dyDescent="0.2">
      <c r="A438" s="86" t="s">
        <v>6388</v>
      </c>
      <c r="B438" s="763" t="s">
        <v>165</v>
      </c>
      <c r="D438" s="86" t="s">
        <v>33</v>
      </c>
      <c r="E438" s="86" t="s">
        <v>6383</v>
      </c>
      <c r="F438" s="282" t="s">
        <v>474</v>
      </c>
      <c r="G438" s="1100" t="str">
        <f>IF('Appraisal Inputs'!D138="","Blank",'Appraisal Inputs'!D138)</f>
        <v>Blank</v>
      </c>
      <c r="I438" s="515" t="s">
        <v>1009</v>
      </c>
    </row>
    <row r="439" spans="1:9" x14ac:dyDescent="0.2">
      <c r="A439" s="86" t="s">
        <v>6388</v>
      </c>
      <c r="B439" s="763" t="s">
        <v>165</v>
      </c>
      <c r="D439" s="86" t="s">
        <v>33</v>
      </c>
      <c r="E439" s="86" t="s">
        <v>6383</v>
      </c>
      <c r="F439" s="282" t="s">
        <v>475</v>
      </c>
      <c r="G439" s="1100" t="str">
        <f>IF('Appraisal Inputs'!D139="","Blank",'Appraisal Inputs'!D139)</f>
        <v>Blank</v>
      </c>
      <c r="I439" s="515" t="s">
        <v>1010</v>
      </c>
    </row>
    <row r="440" spans="1:9" x14ac:dyDescent="0.2">
      <c r="A440" s="86" t="s">
        <v>6388</v>
      </c>
      <c r="B440" s="763" t="s">
        <v>165</v>
      </c>
      <c r="D440" s="86" t="s">
        <v>33</v>
      </c>
      <c r="E440" s="86" t="s">
        <v>6383</v>
      </c>
      <c r="F440" s="282" t="s">
        <v>24</v>
      </c>
      <c r="G440" s="1100" t="str">
        <f>IF('Appraisal Inputs'!D140="","Blank",'Appraisal Inputs'!D140)</f>
        <v>Blank</v>
      </c>
      <c r="I440" s="515" t="s">
        <v>1011</v>
      </c>
    </row>
    <row r="441" spans="1:9" x14ac:dyDescent="0.2">
      <c r="A441" s="86" t="s">
        <v>6388</v>
      </c>
      <c r="B441" s="763" t="s">
        <v>165</v>
      </c>
      <c r="D441" s="86" t="s">
        <v>33</v>
      </c>
      <c r="E441" s="86" t="s">
        <v>6383</v>
      </c>
      <c r="F441" s="282" t="s">
        <v>25</v>
      </c>
      <c r="G441" s="1100" t="str">
        <f>IF('Appraisal Inputs'!D141="","Blank",'Appraisal Inputs'!D141)</f>
        <v>Blank</v>
      </c>
      <c r="I441" s="515" t="s">
        <v>1012</v>
      </c>
    </row>
    <row r="442" spans="1:9" x14ac:dyDescent="0.2">
      <c r="A442" s="86" t="s">
        <v>6388</v>
      </c>
      <c r="B442" s="763" t="s">
        <v>165</v>
      </c>
      <c r="D442" s="86" t="s">
        <v>33</v>
      </c>
      <c r="E442" s="86" t="s">
        <v>6383</v>
      </c>
      <c r="F442" s="282" t="s">
        <v>476</v>
      </c>
      <c r="G442" s="1100" t="str">
        <f>IF('Appraisal Inputs'!D142="","Blank",'Appraisal Inputs'!D142)</f>
        <v>Blank</v>
      </c>
      <c r="I442" s="515" t="s">
        <v>1013</v>
      </c>
    </row>
    <row r="443" spans="1:9" x14ac:dyDescent="0.2">
      <c r="A443" s="86" t="s">
        <v>6388</v>
      </c>
      <c r="B443" s="763" t="s">
        <v>165</v>
      </c>
      <c r="D443" s="86" t="s">
        <v>33</v>
      </c>
      <c r="E443" s="86" t="s">
        <v>6383</v>
      </c>
      <c r="F443" s="282" t="s">
        <v>477</v>
      </c>
      <c r="G443" s="1100" t="str">
        <f>IF('Appraisal Inputs'!D143="","Blank",'Appraisal Inputs'!D143)</f>
        <v>Blank</v>
      </c>
      <c r="I443" s="515" t="s">
        <v>1014</v>
      </c>
    </row>
    <row r="444" spans="1:9" x14ac:dyDescent="0.2">
      <c r="A444" s="86" t="s">
        <v>6388</v>
      </c>
      <c r="B444" s="763" t="s">
        <v>165</v>
      </c>
      <c r="D444" s="86" t="s">
        <v>33</v>
      </c>
      <c r="E444" s="86" t="s">
        <v>6383</v>
      </c>
      <c r="F444" s="282" t="s">
        <v>26</v>
      </c>
      <c r="G444" s="1100" t="str">
        <f>IF('Appraisal Inputs'!D144="","Blank",'Appraisal Inputs'!D144)</f>
        <v>Blank</v>
      </c>
      <c r="I444" s="515" t="s">
        <v>1015</v>
      </c>
    </row>
    <row r="445" spans="1:9" x14ac:dyDescent="0.2">
      <c r="A445" s="86" t="s">
        <v>6388</v>
      </c>
      <c r="B445" s="763" t="s">
        <v>165</v>
      </c>
      <c r="D445" s="86" t="s">
        <v>33</v>
      </c>
      <c r="E445" s="86" t="s">
        <v>6383</v>
      </c>
      <c r="F445" s="282" t="s">
        <v>478</v>
      </c>
      <c r="G445" s="1100" t="str">
        <f>IF('Appraisal Inputs'!D145="","Blank",'Appraisal Inputs'!D145)</f>
        <v>Blank</v>
      </c>
      <c r="I445" s="515" t="s">
        <v>1016</v>
      </c>
    </row>
    <row r="446" spans="1:9" x14ac:dyDescent="0.2">
      <c r="A446" s="86" t="s">
        <v>6388</v>
      </c>
      <c r="B446" s="763" t="s">
        <v>165</v>
      </c>
      <c r="D446" s="86" t="s">
        <v>33</v>
      </c>
      <c r="E446" s="86" t="s">
        <v>6383</v>
      </c>
      <c r="F446" s="282" t="s">
        <v>479</v>
      </c>
      <c r="G446" s="1100" t="str">
        <f>IF('Appraisal Inputs'!D146="","Blank",'Appraisal Inputs'!D146)</f>
        <v>Blank</v>
      </c>
      <c r="I446" s="515" t="s">
        <v>1017</v>
      </c>
    </row>
    <row r="447" spans="1:9" x14ac:dyDescent="0.2">
      <c r="A447" s="86" t="s">
        <v>6388</v>
      </c>
      <c r="B447" s="763" t="s">
        <v>165</v>
      </c>
      <c r="D447" s="86" t="s">
        <v>33</v>
      </c>
      <c r="E447" s="86" t="s">
        <v>6383</v>
      </c>
      <c r="F447" s="282" t="s">
        <v>434</v>
      </c>
      <c r="G447" s="1100" t="str">
        <f>IF('Appraisal Inputs'!D148="","Blank",'Appraisal Inputs'!D148)</f>
        <v>Blank</v>
      </c>
      <c r="I447" s="515" t="s">
        <v>1018</v>
      </c>
    </row>
    <row r="448" spans="1:9" x14ac:dyDescent="0.2">
      <c r="A448" s="86" t="s">
        <v>6388</v>
      </c>
      <c r="B448" s="763" t="s">
        <v>165</v>
      </c>
      <c r="D448" s="86" t="s">
        <v>33</v>
      </c>
      <c r="E448" s="86" t="s">
        <v>6383</v>
      </c>
      <c r="F448" s="282" t="s">
        <v>35</v>
      </c>
      <c r="G448" s="1100" t="str">
        <f>IF('Appraisal Inputs'!D149="","Blank",'Appraisal Inputs'!D149)</f>
        <v>Blank</v>
      </c>
      <c r="I448" s="515" t="s">
        <v>1019</v>
      </c>
    </row>
    <row r="449" spans="1:9" x14ac:dyDescent="0.2">
      <c r="A449" s="86" t="s">
        <v>6388</v>
      </c>
      <c r="B449" s="763" t="s">
        <v>165</v>
      </c>
      <c r="D449" s="86" t="s">
        <v>33</v>
      </c>
      <c r="E449" s="86" t="s">
        <v>6383</v>
      </c>
      <c r="F449" s="282" t="s">
        <v>447</v>
      </c>
      <c r="G449" s="1100" t="str">
        <f>IF('Appraisal Inputs'!D150="","Blank",'Appraisal Inputs'!D150)</f>
        <v>Blank</v>
      </c>
      <c r="I449" s="515" t="s">
        <v>1020</v>
      </c>
    </row>
    <row r="450" spans="1:9" x14ac:dyDescent="0.2">
      <c r="A450" s="86" t="s">
        <v>6388</v>
      </c>
      <c r="B450" s="763" t="s">
        <v>165</v>
      </c>
      <c r="D450" s="86" t="s">
        <v>33</v>
      </c>
      <c r="E450" s="86" t="s">
        <v>6383</v>
      </c>
      <c r="F450" s="282" t="s">
        <v>448</v>
      </c>
      <c r="G450" s="1100" t="str">
        <f>IF('Appraisal Inputs'!D151="","Blank",'Appraisal Inputs'!D151)</f>
        <v>Blank</v>
      </c>
      <c r="I450" s="515" t="s">
        <v>1021</v>
      </c>
    </row>
    <row r="451" spans="1:9" x14ac:dyDescent="0.2">
      <c r="A451" s="86" t="s">
        <v>6388</v>
      </c>
      <c r="B451" s="763" t="s">
        <v>165</v>
      </c>
      <c r="D451" s="86" t="s">
        <v>33</v>
      </c>
      <c r="E451" s="86" t="s">
        <v>6383</v>
      </c>
      <c r="F451" s="282" t="s">
        <v>449</v>
      </c>
      <c r="G451" s="1100" t="str">
        <f>IF('Appraisal Inputs'!D152="","Blank",'Appraisal Inputs'!D152)</f>
        <v>Blank</v>
      </c>
      <c r="I451" s="515" t="s">
        <v>1022</v>
      </c>
    </row>
    <row r="452" spans="1:9" x14ac:dyDescent="0.2">
      <c r="A452" s="86" t="s">
        <v>6388</v>
      </c>
      <c r="B452" s="763" t="s">
        <v>165</v>
      </c>
      <c r="D452" s="86" t="s">
        <v>33</v>
      </c>
      <c r="E452" s="86" t="s">
        <v>6383</v>
      </c>
      <c r="F452" s="282" t="s">
        <v>431</v>
      </c>
      <c r="G452" s="1100" t="str">
        <f>IF('Appraisal Inputs'!D153="","Blank",'Appraisal Inputs'!D153)</f>
        <v>Blank</v>
      </c>
      <c r="I452" s="515" t="s">
        <v>1023</v>
      </c>
    </row>
    <row r="453" spans="1:9" x14ac:dyDescent="0.2">
      <c r="A453" s="86" t="s">
        <v>6388</v>
      </c>
      <c r="B453" s="763" t="s">
        <v>165</v>
      </c>
      <c r="D453" s="86" t="s">
        <v>33</v>
      </c>
      <c r="E453" s="86" t="s">
        <v>6383</v>
      </c>
      <c r="F453" s="282" t="s">
        <v>432</v>
      </c>
      <c r="G453" s="1100" t="str">
        <f>IF('Appraisal Inputs'!D154="","Blank",'Appraisal Inputs'!D154)</f>
        <v>Blank</v>
      </c>
      <c r="I453" s="515" t="s">
        <v>1024</v>
      </c>
    </row>
    <row r="454" spans="1:9" x14ac:dyDescent="0.2">
      <c r="A454" s="86" t="s">
        <v>6388</v>
      </c>
      <c r="B454" s="543" t="s">
        <v>165</v>
      </c>
      <c r="C454" s="547"/>
      <c r="D454" s="547" t="s">
        <v>33</v>
      </c>
      <c r="E454" s="547" t="s">
        <v>6383</v>
      </c>
      <c r="F454" s="538" t="s">
        <v>433</v>
      </c>
      <c r="G454" s="1103" t="str">
        <f>IF('Appraisal Inputs'!D155="","Blank",'Appraisal Inputs'!D155)</f>
        <v>Blank</v>
      </c>
      <c r="I454" s="515" t="s">
        <v>1025</v>
      </c>
    </row>
    <row r="455" spans="1:9" x14ac:dyDescent="0.2">
      <c r="A455" s="86" t="s">
        <v>6388</v>
      </c>
      <c r="B455" s="541" t="s">
        <v>165</v>
      </c>
      <c r="C455" s="546"/>
      <c r="D455" s="546" t="s">
        <v>33</v>
      </c>
      <c r="E455" s="546" t="s">
        <v>6384</v>
      </c>
      <c r="F455" s="542" t="s">
        <v>7611</v>
      </c>
      <c r="G455" s="1102" t="str">
        <f>IF('Appraisal Inputs'!E128="","Blank",'Appraisal Inputs'!E128)</f>
        <v>Blank</v>
      </c>
      <c r="I455" s="515" t="s">
        <v>1026</v>
      </c>
    </row>
    <row r="456" spans="1:9" x14ac:dyDescent="0.2">
      <c r="A456" s="86" t="s">
        <v>6388</v>
      </c>
      <c r="B456" s="763" t="s">
        <v>165</v>
      </c>
      <c r="D456" s="86" t="s">
        <v>33</v>
      </c>
      <c r="E456" s="86" t="s">
        <v>6384</v>
      </c>
      <c r="F456" s="282" t="s">
        <v>15</v>
      </c>
      <c r="G456" s="1100" t="str">
        <f>IF('Appraisal Inputs'!E129="","Blank",'Appraisal Inputs'!E129)</f>
        <v>Blank</v>
      </c>
      <c r="I456" s="515" t="s">
        <v>1027</v>
      </c>
    </row>
    <row r="457" spans="1:9" x14ac:dyDescent="0.2">
      <c r="A457" s="86" t="s">
        <v>6388</v>
      </c>
      <c r="B457" s="763" t="s">
        <v>165</v>
      </c>
      <c r="D457" s="86" t="s">
        <v>33</v>
      </c>
      <c r="E457" s="86" t="s">
        <v>6384</v>
      </c>
      <c r="F457" s="282" t="s">
        <v>16</v>
      </c>
      <c r="G457" s="1100" t="str">
        <f>IF('Appraisal Inputs'!E130="","Blank",'Appraisal Inputs'!E130)</f>
        <v>Blank</v>
      </c>
      <c r="I457" s="515" t="s">
        <v>1028</v>
      </c>
    </row>
    <row r="458" spans="1:9" x14ac:dyDescent="0.2">
      <c r="A458" s="86" t="s">
        <v>6388</v>
      </c>
      <c r="B458" s="763" t="s">
        <v>165</v>
      </c>
      <c r="D458" s="86" t="s">
        <v>33</v>
      </c>
      <c r="E458" s="86" t="s">
        <v>6384</v>
      </c>
      <c r="F458" s="282" t="s">
        <v>17</v>
      </c>
      <c r="G458" s="1100" t="str">
        <f>IF('Appraisal Inputs'!E131="","Blank",'Appraisal Inputs'!E131)</f>
        <v>Blank</v>
      </c>
      <c r="I458" s="515" t="s">
        <v>1029</v>
      </c>
    </row>
    <row r="459" spans="1:9" x14ac:dyDescent="0.2">
      <c r="A459" s="86" t="s">
        <v>6388</v>
      </c>
      <c r="B459" s="763" t="s">
        <v>165</v>
      </c>
      <c r="D459" s="86" t="s">
        <v>33</v>
      </c>
      <c r="E459" s="86" t="s">
        <v>6384</v>
      </c>
      <c r="F459" s="282" t="s">
        <v>18</v>
      </c>
      <c r="G459" s="1100" t="str">
        <f>IF('Appraisal Inputs'!E132="","Blank",'Appraisal Inputs'!E132)</f>
        <v>Blank</v>
      </c>
      <c r="I459" s="515" t="s">
        <v>1030</v>
      </c>
    </row>
    <row r="460" spans="1:9" x14ac:dyDescent="0.2">
      <c r="A460" s="86" t="s">
        <v>6388</v>
      </c>
      <c r="B460" s="763" t="s">
        <v>165</v>
      </c>
      <c r="D460" s="86" t="s">
        <v>33</v>
      </c>
      <c r="E460" s="86" t="s">
        <v>6384</v>
      </c>
      <c r="F460" s="282" t="s">
        <v>19</v>
      </c>
      <c r="G460" s="1100" t="str">
        <f>IF('Appraisal Inputs'!E133="","Blank",'Appraisal Inputs'!E133)</f>
        <v>Blank</v>
      </c>
      <c r="I460" s="515" t="s">
        <v>1031</v>
      </c>
    </row>
    <row r="461" spans="1:9" x14ac:dyDescent="0.2">
      <c r="A461" s="86" t="s">
        <v>6388</v>
      </c>
      <c r="B461" s="763" t="s">
        <v>165</v>
      </c>
      <c r="D461" s="86" t="s">
        <v>33</v>
      </c>
      <c r="E461" s="86" t="s">
        <v>6384</v>
      </c>
      <c r="F461" s="282" t="s">
        <v>20</v>
      </c>
      <c r="G461" s="1100" t="str">
        <f>IF('Appraisal Inputs'!E134="","Blank",'Appraisal Inputs'!E134)</f>
        <v>Blank</v>
      </c>
      <c r="I461" s="515" t="s">
        <v>1032</v>
      </c>
    </row>
    <row r="462" spans="1:9" x14ac:dyDescent="0.2">
      <c r="A462" s="86" t="s">
        <v>6388</v>
      </c>
      <c r="B462" s="763" t="s">
        <v>165</v>
      </c>
      <c r="D462" s="86" t="s">
        <v>33</v>
      </c>
      <c r="E462" s="86" t="s">
        <v>6384</v>
      </c>
      <c r="F462" s="282" t="s">
        <v>21</v>
      </c>
      <c r="G462" s="1100" t="str">
        <f>IF('Appraisal Inputs'!E135="","Blank",'Appraisal Inputs'!E135)</f>
        <v>Blank</v>
      </c>
      <c r="I462" s="515" t="s">
        <v>1033</v>
      </c>
    </row>
    <row r="463" spans="1:9" x14ac:dyDescent="0.2">
      <c r="A463" s="86" t="s">
        <v>6388</v>
      </c>
      <c r="B463" s="763" t="s">
        <v>165</v>
      </c>
      <c r="D463" s="86" t="s">
        <v>33</v>
      </c>
      <c r="E463" s="86" t="s">
        <v>6384</v>
      </c>
      <c r="F463" s="282" t="s">
        <v>22</v>
      </c>
      <c r="G463" s="1100" t="str">
        <f>IF('Appraisal Inputs'!E136="","Blank",'Appraisal Inputs'!E136)</f>
        <v>Blank</v>
      </c>
      <c r="I463" s="515" t="s">
        <v>1034</v>
      </c>
    </row>
    <row r="464" spans="1:9" x14ac:dyDescent="0.2">
      <c r="A464" s="86" t="s">
        <v>6388</v>
      </c>
      <c r="B464" s="763" t="s">
        <v>165</v>
      </c>
      <c r="D464" s="86" t="s">
        <v>33</v>
      </c>
      <c r="E464" s="86" t="s">
        <v>6384</v>
      </c>
      <c r="F464" s="282" t="s">
        <v>23</v>
      </c>
      <c r="G464" s="1100" t="str">
        <f>IF('Appraisal Inputs'!E137="","Blank",'Appraisal Inputs'!E137)</f>
        <v>Blank</v>
      </c>
      <c r="I464" s="515" t="s">
        <v>1035</v>
      </c>
    </row>
    <row r="465" spans="1:9" x14ac:dyDescent="0.2">
      <c r="A465" s="86" t="s">
        <v>6388</v>
      </c>
      <c r="B465" s="763" t="s">
        <v>165</v>
      </c>
      <c r="D465" s="86" t="s">
        <v>33</v>
      </c>
      <c r="E465" s="86" t="s">
        <v>6384</v>
      </c>
      <c r="F465" s="282" t="s">
        <v>474</v>
      </c>
      <c r="G465" s="1100" t="str">
        <f>IF('Appraisal Inputs'!E138="","Blank",'Appraisal Inputs'!E138)</f>
        <v>Blank</v>
      </c>
      <c r="I465" s="515" t="s">
        <v>1036</v>
      </c>
    </row>
    <row r="466" spans="1:9" x14ac:dyDescent="0.2">
      <c r="A466" s="86" t="s">
        <v>6388</v>
      </c>
      <c r="B466" s="763" t="s">
        <v>165</v>
      </c>
      <c r="D466" s="86" t="s">
        <v>33</v>
      </c>
      <c r="E466" s="86" t="s">
        <v>6384</v>
      </c>
      <c r="F466" s="282" t="s">
        <v>475</v>
      </c>
      <c r="G466" s="1100" t="str">
        <f>IF('Appraisal Inputs'!E139="","Blank",'Appraisal Inputs'!E139)</f>
        <v>Blank</v>
      </c>
      <c r="I466" s="515" t="s">
        <v>1037</v>
      </c>
    </row>
    <row r="467" spans="1:9" x14ac:dyDescent="0.2">
      <c r="A467" s="86" t="s">
        <v>6388</v>
      </c>
      <c r="B467" s="763" t="s">
        <v>165</v>
      </c>
      <c r="D467" s="86" t="s">
        <v>33</v>
      </c>
      <c r="E467" s="86" t="s">
        <v>6384</v>
      </c>
      <c r="F467" s="282" t="s">
        <v>24</v>
      </c>
      <c r="G467" s="1100" t="str">
        <f>IF('Appraisal Inputs'!E140="","Blank",'Appraisal Inputs'!E140)</f>
        <v>Blank</v>
      </c>
      <c r="I467" s="515" t="s">
        <v>1038</v>
      </c>
    </row>
    <row r="468" spans="1:9" x14ac:dyDescent="0.2">
      <c r="A468" s="86" t="s">
        <v>6388</v>
      </c>
      <c r="B468" s="763" t="s">
        <v>165</v>
      </c>
      <c r="D468" s="86" t="s">
        <v>33</v>
      </c>
      <c r="E468" s="86" t="s">
        <v>6384</v>
      </c>
      <c r="F468" s="282" t="s">
        <v>25</v>
      </c>
      <c r="G468" s="1100" t="str">
        <f>IF('Appraisal Inputs'!E141="","Blank",'Appraisal Inputs'!E141)</f>
        <v>Blank</v>
      </c>
      <c r="I468" s="515" t="s">
        <v>1039</v>
      </c>
    </row>
    <row r="469" spans="1:9" x14ac:dyDescent="0.2">
      <c r="A469" s="86" t="s">
        <v>6388</v>
      </c>
      <c r="B469" s="763" t="s">
        <v>165</v>
      </c>
      <c r="D469" s="86" t="s">
        <v>33</v>
      </c>
      <c r="E469" s="86" t="s">
        <v>6384</v>
      </c>
      <c r="F469" s="282" t="s">
        <v>476</v>
      </c>
      <c r="G469" s="1100" t="str">
        <f>IF('Appraisal Inputs'!E142="","Blank",'Appraisal Inputs'!E142)</f>
        <v>Blank</v>
      </c>
      <c r="I469" s="515" t="s">
        <v>1040</v>
      </c>
    </row>
    <row r="470" spans="1:9" x14ac:dyDescent="0.2">
      <c r="A470" s="86" t="s">
        <v>6388</v>
      </c>
      <c r="B470" s="763" t="s">
        <v>165</v>
      </c>
      <c r="D470" s="86" t="s">
        <v>33</v>
      </c>
      <c r="E470" s="86" t="s">
        <v>6384</v>
      </c>
      <c r="F470" s="282" t="s">
        <v>477</v>
      </c>
      <c r="G470" s="1100" t="str">
        <f>IF('Appraisal Inputs'!E143="","Blank",'Appraisal Inputs'!E143)</f>
        <v>Blank</v>
      </c>
      <c r="I470" s="515" t="s">
        <v>1041</v>
      </c>
    </row>
    <row r="471" spans="1:9" x14ac:dyDescent="0.2">
      <c r="A471" s="86" t="s">
        <v>6388</v>
      </c>
      <c r="B471" s="763" t="s">
        <v>165</v>
      </c>
      <c r="D471" s="86" t="s">
        <v>33</v>
      </c>
      <c r="E471" s="86" t="s">
        <v>6384</v>
      </c>
      <c r="F471" s="282" t="s">
        <v>26</v>
      </c>
      <c r="G471" s="1100" t="str">
        <f>IF('Appraisal Inputs'!E144="","Blank",'Appraisal Inputs'!E144)</f>
        <v>Blank</v>
      </c>
      <c r="I471" s="515" t="s">
        <v>1042</v>
      </c>
    </row>
    <row r="472" spans="1:9" x14ac:dyDescent="0.2">
      <c r="A472" s="86" t="s">
        <v>6388</v>
      </c>
      <c r="B472" s="763" t="s">
        <v>165</v>
      </c>
      <c r="D472" s="86" t="s">
        <v>33</v>
      </c>
      <c r="E472" s="86" t="s">
        <v>6384</v>
      </c>
      <c r="F472" s="282" t="s">
        <v>478</v>
      </c>
      <c r="G472" s="1100" t="str">
        <f>IF('Appraisal Inputs'!E145="","Blank",'Appraisal Inputs'!E145)</f>
        <v>Blank</v>
      </c>
      <c r="I472" s="515" t="s">
        <v>1043</v>
      </c>
    </row>
    <row r="473" spans="1:9" x14ac:dyDescent="0.2">
      <c r="A473" s="86" t="s">
        <v>6388</v>
      </c>
      <c r="B473" s="763" t="s">
        <v>165</v>
      </c>
      <c r="D473" s="86" t="s">
        <v>33</v>
      </c>
      <c r="E473" s="86" t="s">
        <v>6384</v>
      </c>
      <c r="F473" s="282" t="s">
        <v>479</v>
      </c>
      <c r="G473" s="1100" t="str">
        <f>IF('Appraisal Inputs'!E146="","Blank",'Appraisal Inputs'!E146)</f>
        <v>Blank</v>
      </c>
      <c r="I473" s="515" t="s">
        <v>1044</v>
      </c>
    </row>
    <row r="474" spans="1:9" x14ac:dyDescent="0.2">
      <c r="A474" s="86" t="s">
        <v>6388</v>
      </c>
      <c r="B474" s="763" t="s">
        <v>165</v>
      </c>
      <c r="D474" s="86" t="s">
        <v>33</v>
      </c>
      <c r="E474" s="86" t="s">
        <v>6384</v>
      </c>
      <c r="F474" s="282" t="s">
        <v>434</v>
      </c>
      <c r="G474" s="1100" t="str">
        <f>IF('Appraisal Inputs'!E148="","Blank",'Appraisal Inputs'!E148)</f>
        <v>Blank</v>
      </c>
      <c r="I474" s="515" t="s">
        <v>1045</v>
      </c>
    </row>
    <row r="475" spans="1:9" x14ac:dyDescent="0.2">
      <c r="A475" s="86" t="s">
        <v>6388</v>
      </c>
      <c r="B475" s="763" t="s">
        <v>165</v>
      </c>
      <c r="D475" s="86" t="s">
        <v>33</v>
      </c>
      <c r="E475" s="86" t="s">
        <v>6384</v>
      </c>
      <c r="F475" s="282" t="s">
        <v>35</v>
      </c>
      <c r="G475" s="1100" t="str">
        <f>IF('Appraisal Inputs'!E149="","Blank",'Appraisal Inputs'!E149)</f>
        <v>Blank</v>
      </c>
      <c r="I475" s="515" t="s">
        <v>1046</v>
      </c>
    </row>
    <row r="476" spans="1:9" x14ac:dyDescent="0.2">
      <c r="A476" s="86" t="s">
        <v>6388</v>
      </c>
      <c r="B476" s="763" t="s">
        <v>165</v>
      </c>
      <c r="D476" s="86" t="s">
        <v>33</v>
      </c>
      <c r="E476" s="86" t="s">
        <v>6384</v>
      </c>
      <c r="F476" s="282" t="s">
        <v>447</v>
      </c>
      <c r="G476" s="1100" t="str">
        <f>IF('Appraisal Inputs'!E150="","Blank",'Appraisal Inputs'!E150)</f>
        <v>Blank</v>
      </c>
      <c r="I476" s="515" t="s">
        <v>1047</v>
      </c>
    </row>
    <row r="477" spans="1:9" x14ac:dyDescent="0.2">
      <c r="A477" s="86" t="s">
        <v>6388</v>
      </c>
      <c r="B477" s="763" t="s">
        <v>165</v>
      </c>
      <c r="D477" s="86" t="s">
        <v>33</v>
      </c>
      <c r="E477" s="86" t="s">
        <v>6384</v>
      </c>
      <c r="F477" s="282" t="s">
        <v>448</v>
      </c>
      <c r="G477" s="1100" t="str">
        <f>IF('Appraisal Inputs'!E151="","Blank",'Appraisal Inputs'!E151)</f>
        <v>Blank</v>
      </c>
      <c r="I477" s="515" t="s">
        <v>1048</v>
      </c>
    </row>
    <row r="478" spans="1:9" x14ac:dyDescent="0.2">
      <c r="A478" s="86" t="s">
        <v>6388</v>
      </c>
      <c r="B478" s="763" t="s">
        <v>165</v>
      </c>
      <c r="D478" s="86" t="s">
        <v>33</v>
      </c>
      <c r="E478" s="86" t="s">
        <v>6384</v>
      </c>
      <c r="F478" s="282" t="s">
        <v>449</v>
      </c>
      <c r="G478" s="1100" t="str">
        <f>IF('Appraisal Inputs'!E152="","Blank",'Appraisal Inputs'!E152)</f>
        <v>Blank</v>
      </c>
      <c r="I478" s="515" t="s">
        <v>1049</v>
      </c>
    </row>
    <row r="479" spans="1:9" x14ac:dyDescent="0.2">
      <c r="A479" s="86" t="s">
        <v>6388</v>
      </c>
      <c r="B479" s="763" t="s">
        <v>165</v>
      </c>
      <c r="D479" s="86" t="s">
        <v>33</v>
      </c>
      <c r="E479" s="86" t="s">
        <v>6384</v>
      </c>
      <c r="F479" s="282" t="s">
        <v>431</v>
      </c>
      <c r="G479" s="1100" t="str">
        <f>IF('Appraisal Inputs'!E153="","Blank",'Appraisal Inputs'!E153)</f>
        <v>Blank</v>
      </c>
      <c r="I479" s="515" t="s">
        <v>1050</v>
      </c>
    </row>
    <row r="480" spans="1:9" x14ac:dyDescent="0.2">
      <c r="A480" s="86" t="s">
        <v>6388</v>
      </c>
      <c r="B480" s="763" t="s">
        <v>165</v>
      </c>
      <c r="D480" s="86" t="s">
        <v>33</v>
      </c>
      <c r="E480" s="86" t="s">
        <v>6384</v>
      </c>
      <c r="F480" s="282" t="s">
        <v>432</v>
      </c>
      <c r="G480" s="1100" t="str">
        <f>IF('Appraisal Inputs'!E154="","Blank",'Appraisal Inputs'!E154)</f>
        <v>Blank</v>
      </c>
      <c r="I480" s="515" t="s">
        <v>1051</v>
      </c>
    </row>
    <row r="481" spans="1:9" x14ac:dyDescent="0.2">
      <c r="A481" s="86" t="s">
        <v>6388</v>
      </c>
      <c r="B481" s="543" t="s">
        <v>165</v>
      </c>
      <c r="C481" s="547"/>
      <c r="D481" s="547" t="s">
        <v>33</v>
      </c>
      <c r="E481" s="547" t="s">
        <v>6384</v>
      </c>
      <c r="F481" s="538" t="s">
        <v>433</v>
      </c>
      <c r="G481" s="1103" t="str">
        <f>IF('Appraisal Inputs'!E155="","Blank",'Appraisal Inputs'!E155)</f>
        <v>Blank</v>
      </c>
      <c r="I481" s="515" t="s">
        <v>1052</v>
      </c>
    </row>
    <row r="482" spans="1:9" x14ac:dyDescent="0.2">
      <c r="A482" s="86" t="s">
        <v>6388</v>
      </c>
      <c r="B482" s="541" t="s">
        <v>165</v>
      </c>
      <c r="C482" s="546"/>
      <c r="D482" s="546" t="s">
        <v>33</v>
      </c>
      <c r="E482" s="546" t="s">
        <v>6385</v>
      </c>
      <c r="F482" s="542" t="s">
        <v>7611</v>
      </c>
      <c r="G482" s="1102" t="str">
        <f>IF('Appraisal Inputs'!F128="","Blank",'Appraisal Inputs'!F128)</f>
        <v>Blank</v>
      </c>
      <c r="I482" s="515" t="s">
        <v>1053</v>
      </c>
    </row>
    <row r="483" spans="1:9" x14ac:dyDescent="0.2">
      <c r="A483" s="86" t="s">
        <v>6388</v>
      </c>
      <c r="B483" s="763" t="s">
        <v>165</v>
      </c>
      <c r="D483" s="86" t="s">
        <v>33</v>
      </c>
      <c r="E483" s="86" t="s">
        <v>6385</v>
      </c>
      <c r="F483" s="282" t="s">
        <v>15</v>
      </c>
      <c r="G483" s="1100" t="str">
        <f>IF('Appraisal Inputs'!F129="","Blank",'Appraisal Inputs'!F129)</f>
        <v>Blank</v>
      </c>
      <c r="I483" s="515" t="s">
        <v>1054</v>
      </c>
    </row>
    <row r="484" spans="1:9" x14ac:dyDescent="0.2">
      <c r="A484" s="86" t="s">
        <v>6388</v>
      </c>
      <c r="B484" s="763" t="s">
        <v>165</v>
      </c>
      <c r="D484" s="86" t="s">
        <v>33</v>
      </c>
      <c r="E484" s="86" t="s">
        <v>6385</v>
      </c>
      <c r="F484" s="282" t="s">
        <v>16</v>
      </c>
      <c r="G484" s="1100" t="str">
        <f>IF('Appraisal Inputs'!F130="","Blank",'Appraisal Inputs'!F130)</f>
        <v>Blank</v>
      </c>
      <c r="I484" s="515" t="s">
        <v>1055</v>
      </c>
    </row>
    <row r="485" spans="1:9" x14ac:dyDescent="0.2">
      <c r="A485" s="86" t="s">
        <v>6388</v>
      </c>
      <c r="B485" s="763" t="s">
        <v>165</v>
      </c>
      <c r="D485" s="86" t="s">
        <v>33</v>
      </c>
      <c r="E485" s="86" t="s">
        <v>6385</v>
      </c>
      <c r="F485" s="282" t="s">
        <v>17</v>
      </c>
      <c r="G485" s="1100" t="str">
        <f>IF('Appraisal Inputs'!F131="","Blank",'Appraisal Inputs'!F131)</f>
        <v>Blank</v>
      </c>
      <c r="I485" s="515" t="s">
        <v>1056</v>
      </c>
    </row>
    <row r="486" spans="1:9" x14ac:dyDescent="0.2">
      <c r="A486" s="86" t="s">
        <v>6388</v>
      </c>
      <c r="B486" s="763" t="s">
        <v>165</v>
      </c>
      <c r="D486" s="86" t="s">
        <v>33</v>
      </c>
      <c r="E486" s="86" t="s">
        <v>6385</v>
      </c>
      <c r="F486" s="282" t="s">
        <v>18</v>
      </c>
      <c r="G486" s="1100" t="str">
        <f>IF('Appraisal Inputs'!F132="","Blank",'Appraisal Inputs'!F132)</f>
        <v>Blank</v>
      </c>
      <c r="I486" s="515" t="s">
        <v>1057</v>
      </c>
    </row>
    <row r="487" spans="1:9" x14ac:dyDescent="0.2">
      <c r="A487" s="86" t="s">
        <v>6388</v>
      </c>
      <c r="B487" s="763" t="s">
        <v>165</v>
      </c>
      <c r="D487" s="86" t="s">
        <v>33</v>
      </c>
      <c r="E487" s="86" t="s">
        <v>6385</v>
      </c>
      <c r="F487" s="282" t="s">
        <v>19</v>
      </c>
      <c r="G487" s="1100" t="str">
        <f>IF('Appraisal Inputs'!F133="","Blank",'Appraisal Inputs'!F133)</f>
        <v>Blank</v>
      </c>
      <c r="I487" s="515" t="s">
        <v>1058</v>
      </c>
    </row>
    <row r="488" spans="1:9" x14ac:dyDescent="0.2">
      <c r="A488" s="86" t="s">
        <v>6388</v>
      </c>
      <c r="B488" s="763" t="s">
        <v>165</v>
      </c>
      <c r="D488" s="86" t="s">
        <v>33</v>
      </c>
      <c r="E488" s="86" t="s">
        <v>6385</v>
      </c>
      <c r="F488" s="282" t="s">
        <v>20</v>
      </c>
      <c r="G488" s="1100" t="str">
        <f>IF('Appraisal Inputs'!F134="","Blank",'Appraisal Inputs'!F134)</f>
        <v>Blank</v>
      </c>
      <c r="I488" s="515" t="s">
        <v>1059</v>
      </c>
    </row>
    <row r="489" spans="1:9" x14ac:dyDescent="0.2">
      <c r="A489" s="86" t="s">
        <v>6388</v>
      </c>
      <c r="B489" s="763" t="s">
        <v>165</v>
      </c>
      <c r="D489" s="86" t="s">
        <v>33</v>
      </c>
      <c r="E489" s="86" t="s">
        <v>6385</v>
      </c>
      <c r="F489" s="282" t="s">
        <v>21</v>
      </c>
      <c r="G489" s="1100" t="str">
        <f>IF('Appraisal Inputs'!F135="","Blank",'Appraisal Inputs'!F135)</f>
        <v>Blank</v>
      </c>
      <c r="I489" s="515" t="s">
        <v>1060</v>
      </c>
    </row>
    <row r="490" spans="1:9" x14ac:dyDescent="0.2">
      <c r="A490" s="86" t="s">
        <v>6388</v>
      </c>
      <c r="B490" s="763" t="s">
        <v>165</v>
      </c>
      <c r="D490" s="86" t="s">
        <v>33</v>
      </c>
      <c r="E490" s="86" t="s">
        <v>6385</v>
      </c>
      <c r="F490" s="282" t="s">
        <v>22</v>
      </c>
      <c r="G490" s="1100" t="str">
        <f>IF('Appraisal Inputs'!F136="","Blank",'Appraisal Inputs'!F136)</f>
        <v>Blank</v>
      </c>
      <c r="I490" s="515" t="s">
        <v>1061</v>
      </c>
    </row>
    <row r="491" spans="1:9" x14ac:dyDescent="0.2">
      <c r="A491" s="86" t="s">
        <v>6388</v>
      </c>
      <c r="B491" s="763" t="s">
        <v>165</v>
      </c>
      <c r="D491" s="86" t="s">
        <v>33</v>
      </c>
      <c r="E491" s="86" t="s">
        <v>6385</v>
      </c>
      <c r="F491" s="282" t="s">
        <v>23</v>
      </c>
      <c r="G491" s="1100" t="str">
        <f>IF('Appraisal Inputs'!F137="","Blank",'Appraisal Inputs'!F137)</f>
        <v>Blank</v>
      </c>
      <c r="I491" s="515" t="s">
        <v>1062</v>
      </c>
    </row>
    <row r="492" spans="1:9" x14ac:dyDescent="0.2">
      <c r="A492" s="86" t="s">
        <v>6388</v>
      </c>
      <c r="B492" s="763" t="s">
        <v>165</v>
      </c>
      <c r="D492" s="86" t="s">
        <v>33</v>
      </c>
      <c r="E492" s="86" t="s">
        <v>6385</v>
      </c>
      <c r="F492" s="282" t="s">
        <v>474</v>
      </c>
      <c r="G492" s="1100" t="str">
        <f>IF('Appraisal Inputs'!F138="","Blank",'Appraisal Inputs'!F138)</f>
        <v>Blank</v>
      </c>
      <c r="I492" s="515" t="s">
        <v>1063</v>
      </c>
    </row>
    <row r="493" spans="1:9" x14ac:dyDescent="0.2">
      <c r="A493" s="86" t="s">
        <v>6388</v>
      </c>
      <c r="B493" s="763" t="s">
        <v>165</v>
      </c>
      <c r="D493" s="86" t="s">
        <v>33</v>
      </c>
      <c r="E493" s="86" t="s">
        <v>6385</v>
      </c>
      <c r="F493" s="282" t="s">
        <v>475</v>
      </c>
      <c r="G493" s="1100" t="str">
        <f>IF('Appraisal Inputs'!F139="","Blank",'Appraisal Inputs'!F139)</f>
        <v>Blank</v>
      </c>
      <c r="I493" s="515" t="s">
        <v>1064</v>
      </c>
    </row>
    <row r="494" spans="1:9" x14ac:dyDescent="0.2">
      <c r="A494" s="86" t="s">
        <v>6388</v>
      </c>
      <c r="B494" s="763" t="s">
        <v>165</v>
      </c>
      <c r="D494" s="86" t="s">
        <v>33</v>
      </c>
      <c r="E494" s="86" t="s">
        <v>6385</v>
      </c>
      <c r="F494" s="282" t="s">
        <v>24</v>
      </c>
      <c r="G494" s="1100" t="str">
        <f>IF('Appraisal Inputs'!F140="","Blank",'Appraisal Inputs'!F140)</f>
        <v>Blank</v>
      </c>
      <c r="I494" s="515" t="s">
        <v>1065</v>
      </c>
    </row>
    <row r="495" spans="1:9" x14ac:dyDescent="0.2">
      <c r="A495" s="86" t="s">
        <v>6388</v>
      </c>
      <c r="B495" s="763" t="s">
        <v>165</v>
      </c>
      <c r="D495" s="86" t="s">
        <v>33</v>
      </c>
      <c r="E495" s="86" t="s">
        <v>6385</v>
      </c>
      <c r="F495" s="282" t="s">
        <v>25</v>
      </c>
      <c r="G495" s="1100" t="str">
        <f>IF('Appraisal Inputs'!F141="","Blank",'Appraisal Inputs'!F141)</f>
        <v>Blank</v>
      </c>
      <c r="I495" s="515" t="s">
        <v>1066</v>
      </c>
    </row>
    <row r="496" spans="1:9" x14ac:dyDescent="0.2">
      <c r="A496" s="86" t="s">
        <v>6388</v>
      </c>
      <c r="B496" s="763" t="s">
        <v>165</v>
      </c>
      <c r="D496" s="86" t="s">
        <v>33</v>
      </c>
      <c r="E496" s="86" t="s">
        <v>6385</v>
      </c>
      <c r="F496" s="282" t="s">
        <v>476</v>
      </c>
      <c r="G496" s="1100" t="str">
        <f>IF('Appraisal Inputs'!F142="","Blank",'Appraisal Inputs'!F142)</f>
        <v>Blank</v>
      </c>
      <c r="I496" s="515" t="s">
        <v>1067</v>
      </c>
    </row>
    <row r="497" spans="1:9" x14ac:dyDescent="0.2">
      <c r="A497" s="86" t="s">
        <v>6388</v>
      </c>
      <c r="B497" s="763" t="s">
        <v>165</v>
      </c>
      <c r="D497" s="86" t="s">
        <v>33</v>
      </c>
      <c r="E497" s="86" t="s">
        <v>6385</v>
      </c>
      <c r="F497" s="282" t="s">
        <v>477</v>
      </c>
      <c r="G497" s="1100" t="str">
        <f>IF('Appraisal Inputs'!F143="","Blank",'Appraisal Inputs'!F143)</f>
        <v>Blank</v>
      </c>
      <c r="I497" s="515" t="s">
        <v>1068</v>
      </c>
    </row>
    <row r="498" spans="1:9" x14ac:dyDescent="0.2">
      <c r="A498" s="86" t="s">
        <v>6388</v>
      </c>
      <c r="B498" s="763" t="s">
        <v>165</v>
      </c>
      <c r="D498" s="86" t="s">
        <v>33</v>
      </c>
      <c r="E498" s="86" t="s">
        <v>6385</v>
      </c>
      <c r="F498" s="282" t="s">
        <v>26</v>
      </c>
      <c r="G498" s="1100" t="str">
        <f>IF('Appraisal Inputs'!F144="","Blank",'Appraisal Inputs'!F144)</f>
        <v>Blank</v>
      </c>
      <c r="I498" s="515" t="s">
        <v>1069</v>
      </c>
    </row>
    <row r="499" spans="1:9" x14ac:dyDescent="0.2">
      <c r="A499" s="86" t="s">
        <v>6388</v>
      </c>
      <c r="B499" s="763" t="s">
        <v>165</v>
      </c>
      <c r="D499" s="86" t="s">
        <v>33</v>
      </c>
      <c r="E499" s="86" t="s">
        <v>6385</v>
      </c>
      <c r="F499" s="282" t="s">
        <v>478</v>
      </c>
      <c r="G499" s="1100" t="str">
        <f>IF('Appraisal Inputs'!F145="","Blank",'Appraisal Inputs'!F145)</f>
        <v>Blank</v>
      </c>
      <c r="I499" s="515" t="s">
        <v>1070</v>
      </c>
    </row>
    <row r="500" spans="1:9" x14ac:dyDescent="0.2">
      <c r="A500" s="86" t="s">
        <v>6388</v>
      </c>
      <c r="B500" s="763" t="s">
        <v>165</v>
      </c>
      <c r="D500" s="86" t="s">
        <v>33</v>
      </c>
      <c r="E500" s="86" t="s">
        <v>6385</v>
      </c>
      <c r="F500" s="282" t="s">
        <v>479</v>
      </c>
      <c r="G500" s="1100" t="str">
        <f>IF('Appraisal Inputs'!F146="","Blank",'Appraisal Inputs'!F146)</f>
        <v>Blank</v>
      </c>
      <c r="I500" s="515" t="s">
        <v>1071</v>
      </c>
    </row>
    <row r="501" spans="1:9" x14ac:dyDescent="0.2">
      <c r="A501" s="86" t="s">
        <v>6388</v>
      </c>
      <c r="B501" s="763" t="s">
        <v>165</v>
      </c>
      <c r="D501" s="86" t="s">
        <v>33</v>
      </c>
      <c r="E501" s="86" t="s">
        <v>6385</v>
      </c>
      <c r="F501" s="282" t="s">
        <v>434</v>
      </c>
      <c r="G501" s="1100" t="str">
        <f>IF('Appraisal Inputs'!F148="","Blank",'Appraisal Inputs'!F148)</f>
        <v>Blank</v>
      </c>
      <c r="I501" s="515" t="s">
        <v>1072</v>
      </c>
    </row>
    <row r="502" spans="1:9" x14ac:dyDescent="0.2">
      <c r="A502" s="86" t="s">
        <v>6388</v>
      </c>
      <c r="B502" s="763" t="s">
        <v>165</v>
      </c>
      <c r="D502" s="86" t="s">
        <v>33</v>
      </c>
      <c r="E502" s="86" t="s">
        <v>6385</v>
      </c>
      <c r="F502" s="282" t="s">
        <v>35</v>
      </c>
      <c r="G502" s="1100" t="str">
        <f>IF('Appraisal Inputs'!F149="","Blank",'Appraisal Inputs'!F149)</f>
        <v>Blank</v>
      </c>
      <c r="I502" s="515" t="s">
        <v>1073</v>
      </c>
    </row>
    <row r="503" spans="1:9" x14ac:dyDescent="0.2">
      <c r="A503" s="86" t="s">
        <v>6388</v>
      </c>
      <c r="B503" s="763" t="s">
        <v>165</v>
      </c>
      <c r="D503" s="86" t="s">
        <v>33</v>
      </c>
      <c r="E503" s="86" t="s">
        <v>6385</v>
      </c>
      <c r="F503" s="282" t="s">
        <v>447</v>
      </c>
      <c r="G503" s="1100" t="str">
        <f>IF('Appraisal Inputs'!F150="","Blank",'Appraisal Inputs'!F150)</f>
        <v>Blank</v>
      </c>
      <c r="I503" s="515" t="s">
        <v>1074</v>
      </c>
    </row>
    <row r="504" spans="1:9" x14ac:dyDescent="0.2">
      <c r="A504" s="86" t="s">
        <v>6388</v>
      </c>
      <c r="B504" s="763" t="s">
        <v>165</v>
      </c>
      <c r="D504" s="86" t="s">
        <v>33</v>
      </c>
      <c r="E504" s="86" t="s">
        <v>6385</v>
      </c>
      <c r="F504" s="282" t="s">
        <v>448</v>
      </c>
      <c r="G504" s="1100" t="str">
        <f>IF('Appraisal Inputs'!F151="","Blank",'Appraisal Inputs'!F151)</f>
        <v>Blank</v>
      </c>
      <c r="I504" s="515" t="s">
        <v>1075</v>
      </c>
    </row>
    <row r="505" spans="1:9" x14ac:dyDescent="0.2">
      <c r="A505" s="86" t="s">
        <v>6388</v>
      </c>
      <c r="B505" s="763" t="s">
        <v>165</v>
      </c>
      <c r="D505" s="86" t="s">
        <v>33</v>
      </c>
      <c r="E505" s="86" t="s">
        <v>6385</v>
      </c>
      <c r="F505" s="282" t="s">
        <v>449</v>
      </c>
      <c r="G505" s="1100" t="str">
        <f>IF('Appraisal Inputs'!F152="","Blank",'Appraisal Inputs'!F152)</f>
        <v>Blank</v>
      </c>
      <c r="I505" s="515" t="s">
        <v>1076</v>
      </c>
    </row>
    <row r="506" spans="1:9" x14ac:dyDescent="0.2">
      <c r="A506" s="86" t="s">
        <v>6388</v>
      </c>
      <c r="B506" s="763" t="s">
        <v>165</v>
      </c>
      <c r="D506" s="86" t="s">
        <v>33</v>
      </c>
      <c r="E506" s="86" t="s">
        <v>6385</v>
      </c>
      <c r="F506" s="282" t="s">
        <v>431</v>
      </c>
      <c r="G506" s="1100" t="str">
        <f>IF('Appraisal Inputs'!F153="","Blank",'Appraisal Inputs'!F153)</f>
        <v>Blank</v>
      </c>
      <c r="I506" s="515" t="s">
        <v>1077</v>
      </c>
    </row>
    <row r="507" spans="1:9" x14ac:dyDescent="0.2">
      <c r="A507" s="86" t="s">
        <v>6388</v>
      </c>
      <c r="B507" s="763" t="s">
        <v>165</v>
      </c>
      <c r="D507" s="86" t="s">
        <v>33</v>
      </c>
      <c r="E507" s="86" t="s">
        <v>6385</v>
      </c>
      <c r="F507" s="282" t="s">
        <v>432</v>
      </c>
      <c r="G507" s="1100" t="str">
        <f>IF('Appraisal Inputs'!F154="","Blank",'Appraisal Inputs'!F154)</f>
        <v>Blank</v>
      </c>
      <c r="I507" s="515" t="s">
        <v>1078</v>
      </c>
    </row>
    <row r="508" spans="1:9" x14ac:dyDescent="0.2">
      <c r="A508" s="86" t="s">
        <v>6388</v>
      </c>
      <c r="B508" s="543" t="s">
        <v>165</v>
      </c>
      <c r="C508" s="547"/>
      <c r="D508" s="547" t="s">
        <v>33</v>
      </c>
      <c r="E508" s="547" t="s">
        <v>6385</v>
      </c>
      <c r="F508" s="538" t="s">
        <v>433</v>
      </c>
      <c r="G508" s="1103" t="str">
        <f>IF('Appraisal Inputs'!F155="","Blank",'Appraisal Inputs'!F155)</f>
        <v>Blank</v>
      </c>
      <c r="I508" s="515" t="s">
        <v>1079</v>
      </c>
    </row>
    <row r="509" spans="1:9" x14ac:dyDescent="0.2">
      <c r="A509" s="86" t="s">
        <v>6388</v>
      </c>
      <c r="B509" s="541" t="s">
        <v>165</v>
      </c>
      <c r="C509" s="546"/>
      <c r="D509" s="546" t="s">
        <v>33</v>
      </c>
      <c r="E509" s="546" t="s">
        <v>6386</v>
      </c>
      <c r="F509" s="542" t="s">
        <v>7611</v>
      </c>
      <c r="G509" s="1102" t="str">
        <f>IF('Appraisal Inputs'!G128="","Blank",'Appraisal Inputs'!G128)</f>
        <v>Blank</v>
      </c>
      <c r="I509" s="515" t="s">
        <v>1080</v>
      </c>
    </row>
    <row r="510" spans="1:9" x14ac:dyDescent="0.2">
      <c r="A510" s="86" t="s">
        <v>6388</v>
      </c>
      <c r="B510" s="763" t="s">
        <v>165</v>
      </c>
      <c r="D510" s="86" t="s">
        <v>33</v>
      </c>
      <c r="E510" s="86" t="s">
        <v>6386</v>
      </c>
      <c r="F510" s="282" t="s">
        <v>15</v>
      </c>
      <c r="G510" s="1100" t="str">
        <f>IF('Appraisal Inputs'!G129="","Blank",'Appraisal Inputs'!G129)</f>
        <v>Blank</v>
      </c>
      <c r="I510" s="515" t="s">
        <v>1081</v>
      </c>
    </row>
    <row r="511" spans="1:9" x14ac:dyDescent="0.2">
      <c r="A511" s="86" t="s">
        <v>6388</v>
      </c>
      <c r="B511" s="763" t="s">
        <v>165</v>
      </c>
      <c r="D511" s="86" t="s">
        <v>33</v>
      </c>
      <c r="E511" s="86" t="s">
        <v>6386</v>
      </c>
      <c r="F511" s="282" t="s">
        <v>16</v>
      </c>
      <c r="G511" s="1100" t="str">
        <f>IF('Appraisal Inputs'!G130="","Blank",'Appraisal Inputs'!G130)</f>
        <v>Blank</v>
      </c>
      <c r="I511" s="515" t="s">
        <v>1082</v>
      </c>
    </row>
    <row r="512" spans="1:9" x14ac:dyDescent="0.2">
      <c r="A512" s="86" t="s">
        <v>6388</v>
      </c>
      <c r="B512" s="763" t="s">
        <v>165</v>
      </c>
      <c r="D512" s="86" t="s">
        <v>33</v>
      </c>
      <c r="E512" s="86" t="s">
        <v>6386</v>
      </c>
      <c r="F512" s="282" t="s">
        <v>17</v>
      </c>
      <c r="G512" s="1100" t="str">
        <f>IF('Appraisal Inputs'!G131="","Blank",'Appraisal Inputs'!G131)</f>
        <v>Blank</v>
      </c>
      <c r="I512" s="515" t="s">
        <v>1083</v>
      </c>
    </row>
    <row r="513" spans="1:9" x14ac:dyDescent="0.2">
      <c r="A513" s="86" t="s">
        <v>6388</v>
      </c>
      <c r="B513" s="763" t="s">
        <v>165</v>
      </c>
      <c r="D513" s="86" t="s">
        <v>33</v>
      </c>
      <c r="E513" s="86" t="s">
        <v>6386</v>
      </c>
      <c r="F513" s="282" t="s">
        <v>18</v>
      </c>
      <c r="G513" s="1100" t="str">
        <f>IF('Appraisal Inputs'!G132="","Blank",'Appraisal Inputs'!G132)</f>
        <v>Blank</v>
      </c>
      <c r="I513" s="515" t="s">
        <v>1084</v>
      </c>
    </row>
    <row r="514" spans="1:9" x14ac:dyDescent="0.2">
      <c r="A514" s="86" t="s">
        <v>6388</v>
      </c>
      <c r="B514" s="763" t="s">
        <v>165</v>
      </c>
      <c r="D514" s="86" t="s">
        <v>33</v>
      </c>
      <c r="E514" s="86" t="s">
        <v>6386</v>
      </c>
      <c r="F514" s="282" t="s">
        <v>19</v>
      </c>
      <c r="G514" s="1100" t="str">
        <f>IF('Appraisal Inputs'!G133="","Blank",'Appraisal Inputs'!G133)</f>
        <v>Blank</v>
      </c>
      <c r="I514" s="515" t="s">
        <v>1085</v>
      </c>
    </row>
    <row r="515" spans="1:9" x14ac:dyDescent="0.2">
      <c r="A515" s="86" t="s">
        <v>6388</v>
      </c>
      <c r="B515" s="763" t="s">
        <v>165</v>
      </c>
      <c r="D515" s="86" t="s">
        <v>33</v>
      </c>
      <c r="E515" s="86" t="s">
        <v>6386</v>
      </c>
      <c r="F515" s="282" t="s">
        <v>20</v>
      </c>
      <c r="G515" s="1100" t="str">
        <f>IF('Appraisal Inputs'!G134="","Blank",'Appraisal Inputs'!G134)</f>
        <v>Blank</v>
      </c>
      <c r="I515" s="515" t="s">
        <v>1086</v>
      </c>
    </row>
    <row r="516" spans="1:9" x14ac:dyDescent="0.2">
      <c r="A516" s="86" t="s">
        <v>6388</v>
      </c>
      <c r="B516" s="763" t="s">
        <v>165</v>
      </c>
      <c r="D516" s="86" t="s">
        <v>33</v>
      </c>
      <c r="E516" s="86" t="s">
        <v>6386</v>
      </c>
      <c r="F516" s="282" t="s">
        <v>21</v>
      </c>
      <c r="G516" s="1100" t="str">
        <f>IF('Appraisal Inputs'!G135="","Blank",'Appraisal Inputs'!G135)</f>
        <v>Blank</v>
      </c>
      <c r="I516" s="515" t="s">
        <v>1087</v>
      </c>
    </row>
    <row r="517" spans="1:9" x14ac:dyDescent="0.2">
      <c r="A517" s="86" t="s">
        <v>6388</v>
      </c>
      <c r="B517" s="763" t="s">
        <v>165</v>
      </c>
      <c r="D517" s="86" t="s">
        <v>33</v>
      </c>
      <c r="E517" s="86" t="s">
        <v>6386</v>
      </c>
      <c r="F517" s="282" t="s">
        <v>22</v>
      </c>
      <c r="G517" s="1100" t="str">
        <f>IF('Appraisal Inputs'!G136="","Blank",'Appraisal Inputs'!G136)</f>
        <v>Blank</v>
      </c>
      <c r="I517" s="515" t="s">
        <v>1088</v>
      </c>
    </row>
    <row r="518" spans="1:9" x14ac:dyDescent="0.2">
      <c r="A518" s="86" t="s">
        <v>6388</v>
      </c>
      <c r="B518" s="763" t="s">
        <v>165</v>
      </c>
      <c r="D518" s="86" t="s">
        <v>33</v>
      </c>
      <c r="E518" s="86" t="s">
        <v>6386</v>
      </c>
      <c r="F518" s="282" t="s">
        <v>23</v>
      </c>
      <c r="G518" s="1100" t="str">
        <f>IF('Appraisal Inputs'!G137="","Blank",'Appraisal Inputs'!G137)</f>
        <v>Blank</v>
      </c>
      <c r="I518" s="515" t="s">
        <v>1089</v>
      </c>
    </row>
    <row r="519" spans="1:9" x14ac:dyDescent="0.2">
      <c r="A519" s="86" t="s">
        <v>6388</v>
      </c>
      <c r="B519" s="763" t="s">
        <v>165</v>
      </c>
      <c r="D519" s="86" t="s">
        <v>33</v>
      </c>
      <c r="E519" s="86" t="s">
        <v>6386</v>
      </c>
      <c r="F519" s="282" t="s">
        <v>474</v>
      </c>
      <c r="G519" s="1100" t="str">
        <f>IF('Appraisal Inputs'!G138="","Blank",'Appraisal Inputs'!G138)</f>
        <v>Blank</v>
      </c>
      <c r="I519" s="515" t="s">
        <v>1090</v>
      </c>
    </row>
    <row r="520" spans="1:9" x14ac:dyDescent="0.2">
      <c r="A520" s="86" t="s">
        <v>6388</v>
      </c>
      <c r="B520" s="763" t="s">
        <v>165</v>
      </c>
      <c r="D520" s="86" t="s">
        <v>33</v>
      </c>
      <c r="E520" s="86" t="s">
        <v>6386</v>
      </c>
      <c r="F520" s="282" t="s">
        <v>475</v>
      </c>
      <c r="G520" s="1100" t="str">
        <f>IF('Appraisal Inputs'!G139="","Blank",'Appraisal Inputs'!G139)</f>
        <v>Blank</v>
      </c>
      <c r="I520" s="515" t="s">
        <v>1091</v>
      </c>
    </row>
    <row r="521" spans="1:9" x14ac:dyDescent="0.2">
      <c r="A521" s="86" t="s">
        <v>6388</v>
      </c>
      <c r="B521" s="763" t="s">
        <v>165</v>
      </c>
      <c r="D521" s="86" t="s">
        <v>33</v>
      </c>
      <c r="E521" s="86" t="s">
        <v>6386</v>
      </c>
      <c r="F521" s="282" t="s">
        <v>24</v>
      </c>
      <c r="G521" s="1100" t="str">
        <f>IF('Appraisal Inputs'!G140="","Blank",'Appraisal Inputs'!G140)</f>
        <v>Blank</v>
      </c>
      <c r="I521" s="515" t="s">
        <v>1092</v>
      </c>
    </row>
    <row r="522" spans="1:9" x14ac:dyDescent="0.2">
      <c r="A522" s="86" t="s">
        <v>6388</v>
      </c>
      <c r="B522" s="763" t="s">
        <v>165</v>
      </c>
      <c r="D522" s="86" t="s">
        <v>33</v>
      </c>
      <c r="E522" s="86" t="s">
        <v>6386</v>
      </c>
      <c r="F522" s="282" t="s">
        <v>25</v>
      </c>
      <c r="G522" s="1100" t="str">
        <f>IF('Appraisal Inputs'!G141="","Blank",'Appraisal Inputs'!G141)</f>
        <v>Blank</v>
      </c>
      <c r="I522" s="515" t="s">
        <v>1093</v>
      </c>
    </row>
    <row r="523" spans="1:9" x14ac:dyDescent="0.2">
      <c r="A523" s="86" t="s">
        <v>6388</v>
      </c>
      <c r="B523" s="763" t="s">
        <v>165</v>
      </c>
      <c r="D523" s="86" t="s">
        <v>33</v>
      </c>
      <c r="E523" s="86" t="s">
        <v>6386</v>
      </c>
      <c r="F523" s="282" t="s">
        <v>476</v>
      </c>
      <c r="G523" s="1100" t="str">
        <f>IF('Appraisal Inputs'!G142="","Blank",'Appraisal Inputs'!G142)</f>
        <v>Blank</v>
      </c>
      <c r="I523" s="515" t="s">
        <v>1094</v>
      </c>
    </row>
    <row r="524" spans="1:9" x14ac:dyDescent="0.2">
      <c r="A524" s="86" t="s">
        <v>6388</v>
      </c>
      <c r="B524" s="763" t="s">
        <v>165</v>
      </c>
      <c r="D524" s="86" t="s">
        <v>33</v>
      </c>
      <c r="E524" s="86" t="s">
        <v>6386</v>
      </c>
      <c r="F524" s="282" t="s">
        <v>477</v>
      </c>
      <c r="G524" s="1100" t="str">
        <f>IF('Appraisal Inputs'!G143="","Blank",'Appraisal Inputs'!G143)</f>
        <v>Blank</v>
      </c>
      <c r="I524" s="515" t="s">
        <v>1095</v>
      </c>
    </row>
    <row r="525" spans="1:9" x14ac:dyDescent="0.2">
      <c r="A525" s="86" t="s">
        <v>6388</v>
      </c>
      <c r="B525" s="763" t="s">
        <v>165</v>
      </c>
      <c r="D525" s="86" t="s">
        <v>33</v>
      </c>
      <c r="E525" s="86" t="s">
        <v>6386</v>
      </c>
      <c r="F525" s="282" t="s">
        <v>26</v>
      </c>
      <c r="G525" s="1100" t="str">
        <f>IF('Appraisal Inputs'!G144="","Blank",'Appraisal Inputs'!G144)</f>
        <v>Blank</v>
      </c>
      <c r="I525" s="515" t="s">
        <v>1096</v>
      </c>
    </row>
    <row r="526" spans="1:9" x14ac:dyDescent="0.2">
      <c r="A526" s="86" t="s">
        <v>6388</v>
      </c>
      <c r="B526" s="763" t="s">
        <v>165</v>
      </c>
      <c r="D526" s="86" t="s">
        <v>33</v>
      </c>
      <c r="E526" s="86" t="s">
        <v>6386</v>
      </c>
      <c r="F526" s="282" t="s">
        <v>478</v>
      </c>
      <c r="G526" s="1100" t="str">
        <f>IF('Appraisal Inputs'!G145="","Blank",'Appraisal Inputs'!G145)</f>
        <v>Blank</v>
      </c>
      <c r="I526" s="515" t="s">
        <v>1097</v>
      </c>
    </row>
    <row r="527" spans="1:9" x14ac:dyDescent="0.2">
      <c r="A527" s="86" t="s">
        <v>6388</v>
      </c>
      <c r="B527" s="763" t="s">
        <v>165</v>
      </c>
      <c r="D527" s="86" t="s">
        <v>33</v>
      </c>
      <c r="E527" s="86" t="s">
        <v>6386</v>
      </c>
      <c r="F527" s="282" t="s">
        <v>479</v>
      </c>
      <c r="G527" s="1100" t="str">
        <f>IF('Appraisal Inputs'!G146="","Blank",'Appraisal Inputs'!G146)</f>
        <v>Blank</v>
      </c>
      <c r="I527" s="515" t="s">
        <v>1098</v>
      </c>
    </row>
    <row r="528" spans="1:9" x14ac:dyDescent="0.2">
      <c r="A528" s="86" t="s">
        <v>6388</v>
      </c>
      <c r="B528" s="763" t="s">
        <v>165</v>
      </c>
      <c r="D528" s="86" t="s">
        <v>33</v>
      </c>
      <c r="E528" s="86" t="s">
        <v>6386</v>
      </c>
      <c r="F528" s="282" t="s">
        <v>434</v>
      </c>
      <c r="G528" s="1100" t="str">
        <f>IF('Appraisal Inputs'!G148="","Blank",'Appraisal Inputs'!G148)</f>
        <v>Blank</v>
      </c>
      <c r="I528" s="515" t="s">
        <v>1099</v>
      </c>
    </row>
    <row r="529" spans="1:9" x14ac:dyDescent="0.2">
      <c r="A529" s="86" t="s">
        <v>6388</v>
      </c>
      <c r="B529" s="763" t="s">
        <v>165</v>
      </c>
      <c r="D529" s="86" t="s">
        <v>33</v>
      </c>
      <c r="E529" s="86" t="s">
        <v>6386</v>
      </c>
      <c r="F529" s="282" t="s">
        <v>35</v>
      </c>
      <c r="G529" s="1100" t="str">
        <f>IF('Appraisal Inputs'!G149="","Blank",'Appraisal Inputs'!G149)</f>
        <v>Blank</v>
      </c>
      <c r="I529" s="515" t="s">
        <v>1100</v>
      </c>
    </row>
    <row r="530" spans="1:9" x14ac:dyDescent="0.2">
      <c r="A530" s="86" t="s">
        <v>6388</v>
      </c>
      <c r="B530" s="763" t="s">
        <v>165</v>
      </c>
      <c r="D530" s="86" t="s">
        <v>33</v>
      </c>
      <c r="E530" s="86" t="s">
        <v>6386</v>
      </c>
      <c r="F530" s="282" t="s">
        <v>447</v>
      </c>
      <c r="G530" s="1100" t="str">
        <f>IF('Appraisal Inputs'!G150="","Blank",'Appraisal Inputs'!G150)</f>
        <v>Blank</v>
      </c>
      <c r="I530" s="515" t="s">
        <v>1101</v>
      </c>
    </row>
    <row r="531" spans="1:9" x14ac:dyDescent="0.2">
      <c r="A531" s="86" t="s">
        <v>6388</v>
      </c>
      <c r="B531" s="763" t="s">
        <v>165</v>
      </c>
      <c r="D531" s="86" t="s">
        <v>33</v>
      </c>
      <c r="E531" s="86" t="s">
        <v>6386</v>
      </c>
      <c r="F531" s="282" t="s">
        <v>448</v>
      </c>
      <c r="G531" s="1100" t="str">
        <f>IF('Appraisal Inputs'!G151="","Blank",'Appraisal Inputs'!G151)</f>
        <v>Blank</v>
      </c>
      <c r="I531" s="515" t="s">
        <v>1102</v>
      </c>
    </row>
    <row r="532" spans="1:9" x14ac:dyDescent="0.2">
      <c r="A532" s="86" t="s">
        <v>6388</v>
      </c>
      <c r="B532" s="763" t="s">
        <v>165</v>
      </c>
      <c r="D532" s="86" t="s">
        <v>33</v>
      </c>
      <c r="E532" s="86" t="s">
        <v>6386</v>
      </c>
      <c r="F532" s="282" t="s">
        <v>449</v>
      </c>
      <c r="G532" s="1100" t="str">
        <f>IF('Appraisal Inputs'!G152="","Blank",'Appraisal Inputs'!G152)</f>
        <v>Blank</v>
      </c>
      <c r="I532" s="515" t="s">
        <v>1103</v>
      </c>
    </row>
    <row r="533" spans="1:9" x14ac:dyDescent="0.2">
      <c r="A533" s="86" t="s">
        <v>6388</v>
      </c>
      <c r="B533" s="763" t="s">
        <v>165</v>
      </c>
      <c r="D533" s="86" t="s">
        <v>33</v>
      </c>
      <c r="E533" s="86" t="s">
        <v>6386</v>
      </c>
      <c r="F533" s="282" t="s">
        <v>431</v>
      </c>
      <c r="G533" s="1100" t="str">
        <f>IF('Appraisal Inputs'!G153="","Blank",'Appraisal Inputs'!G153)</f>
        <v>Blank</v>
      </c>
      <c r="I533" s="515" t="s">
        <v>1104</v>
      </c>
    </row>
    <row r="534" spans="1:9" x14ac:dyDescent="0.2">
      <c r="A534" s="86" t="s">
        <v>6388</v>
      </c>
      <c r="B534" s="763" t="s">
        <v>165</v>
      </c>
      <c r="D534" s="86" t="s">
        <v>33</v>
      </c>
      <c r="E534" s="86" t="s">
        <v>6386</v>
      </c>
      <c r="F534" s="282" t="s">
        <v>432</v>
      </c>
      <c r="G534" s="1100" t="str">
        <f>IF('Appraisal Inputs'!G154="","Blank",'Appraisal Inputs'!G154)</f>
        <v>Blank</v>
      </c>
      <c r="I534" s="515" t="s">
        <v>1105</v>
      </c>
    </row>
    <row r="535" spans="1:9" x14ac:dyDescent="0.2">
      <c r="A535" s="86" t="s">
        <v>6388</v>
      </c>
      <c r="B535" s="543" t="s">
        <v>165</v>
      </c>
      <c r="C535" s="547"/>
      <c r="D535" s="547" t="s">
        <v>33</v>
      </c>
      <c r="E535" s="547" t="s">
        <v>6386</v>
      </c>
      <c r="F535" s="538" t="s">
        <v>433</v>
      </c>
      <c r="G535" s="1103" t="str">
        <f>IF('Appraisal Inputs'!G155="","Blank",'Appraisal Inputs'!G155)</f>
        <v>Blank</v>
      </c>
      <c r="I535" s="515" t="s">
        <v>1106</v>
      </c>
    </row>
    <row r="536" spans="1:9" x14ac:dyDescent="0.2">
      <c r="A536" s="86" t="s">
        <v>6388</v>
      </c>
      <c r="B536" s="763" t="s">
        <v>165</v>
      </c>
      <c r="D536" s="86" t="s">
        <v>33</v>
      </c>
      <c r="F536" s="282" t="s">
        <v>447</v>
      </c>
      <c r="G536" s="1112" t="str">
        <f>IF('Appraisal Inputs'!C150="","Blank",'Appraisal Inputs'!C150)</f>
        <v>Other Revenue - Specify 1</v>
      </c>
      <c r="I536" s="515" t="s">
        <v>7528</v>
      </c>
    </row>
    <row r="537" spans="1:9" x14ac:dyDescent="0.2">
      <c r="A537" s="86" t="s">
        <v>6388</v>
      </c>
      <c r="B537" s="763" t="s">
        <v>165</v>
      </c>
      <c r="D537" s="86" t="s">
        <v>33</v>
      </c>
      <c r="F537" s="282" t="s">
        <v>448</v>
      </c>
      <c r="G537" s="1113" t="str">
        <f>IF('Appraisal Inputs'!C151="","Blank",'Appraisal Inputs'!C151)</f>
        <v>Other Revenue - Specify 2</v>
      </c>
      <c r="I537" s="515" t="s">
        <v>7529</v>
      </c>
    </row>
    <row r="538" spans="1:9" x14ac:dyDescent="0.2">
      <c r="A538" s="86" t="s">
        <v>6388</v>
      </c>
      <c r="B538" s="763" t="s">
        <v>165</v>
      </c>
      <c r="D538" s="86" t="s">
        <v>33</v>
      </c>
      <c r="F538" s="282" t="s">
        <v>449</v>
      </c>
      <c r="G538" s="1113" t="str">
        <f>IF('Appraisal Inputs'!C152="","Blank",'Appraisal Inputs'!C152)</f>
        <v>Other Revenue - Specify 3</v>
      </c>
      <c r="I538" s="515" t="s">
        <v>7530</v>
      </c>
    </row>
    <row r="539" spans="1:9" x14ac:dyDescent="0.2">
      <c r="A539" s="86" t="s">
        <v>6388</v>
      </c>
      <c r="B539" s="763" t="s">
        <v>165</v>
      </c>
      <c r="D539" s="86" t="s">
        <v>33</v>
      </c>
      <c r="F539" s="282" t="s">
        <v>431</v>
      </c>
      <c r="G539" s="1113" t="str">
        <f>IF('Appraisal Inputs'!C153="","Blank",'Appraisal Inputs'!C153)</f>
        <v>Other Revenue - Specify 4</v>
      </c>
      <c r="I539" s="515" t="s">
        <v>7531</v>
      </c>
    </row>
    <row r="540" spans="1:9" x14ac:dyDescent="0.2">
      <c r="A540" s="86" t="s">
        <v>6388</v>
      </c>
      <c r="B540" s="763" t="s">
        <v>165</v>
      </c>
      <c r="D540" s="86" t="s">
        <v>33</v>
      </c>
      <c r="F540" s="282" t="s">
        <v>432</v>
      </c>
      <c r="G540" s="1113" t="str">
        <f>IF('Appraisal Inputs'!C154="","Blank",'Appraisal Inputs'!C154)</f>
        <v>Other Revenue - Specify 5</v>
      </c>
      <c r="I540" s="515" t="s">
        <v>7532</v>
      </c>
    </row>
    <row r="541" spans="1:9" x14ac:dyDescent="0.2">
      <c r="A541" s="86" t="s">
        <v>6388</v>
      </c>
      <c r="B541" s="763" t="s">
        <v>165</v>
      </c>
      <c r="D541" s="86" t="s">
        <v>33</v>
      </c>
      <c r="F541" s="282" t="s">
        <v>433</v>
      </c>
      <c r="G541" s="1114" t="str">
        <f>IF('Appraisal Inputs'!C155="","Blank",'Appraisal Inputs'!C155)</f>
        <v>Other Revenue - Specify 6</v>
      </c>
      <c r="I541" s="515" t="s">
        <v>7533</v>
      </c>
    </row>
    <row r="542" spans="1:9" x14ac:dyDescent="0.2">
      <c r="A542" s="86" t="s">
        <v>6388</v>
      </c>
      <c r="B542" s="541" t="s">
        <v>165</v>
      </c>
      <c r="C542" s="546"/>
      <c r="D542" s="546" t="s">
        <v>33</v>
      </c>
      <c r="E542" s="546" t="s">
        <v>370</v>
      </c>
      <c r="F542" s="542" t="s">
        <v>7611</v>
      </c>
      <c r="G542" s="1102" t="str">
        <f>IF('Appraisal Inputs'!H128="","Blank",'Appraisal Inputs'!H128)</f>
        <v>Blank</v>
      </c>
      <c r="I542" s="515" t="s">
        <v>1107</v>
      </c>
    </row>
    <row r="543" spans="1:9" x14ac:dyDescent="0.2">
      <c r="A543" s="86" t="s">
        <v>6388</v>
      </c>
      <c r="B543" s="763" t="s">
        <v>165</v>
      </c>
      <c r="D543" s="86" t="s">
        <v>33</v>
      </c>
      <c r="E543" s="86" t="s">
        <v>370</v>
      </c>
      <c r="F543" s="282" t="s">
        <v>15</v>
      </c>
      <c r="G543" s="1100" t="str">
        <f>IF('Appraisal Inputs'!H129="","Blank",'Appraisal Inputs'!H129)</f>
        <v>Blank</v>
      </c>
      <c r="I543" s="515" t="s">
        <v>1108</v>
      </c>
    </row>
    <row r="544" spans="1:9" x14ac:dyDescent="0.2">
      <c r="A544" s="86" t="s">
        <v>6388</v>
      </c>
      <c r="B544" s="763" t="s">
        <v>165</v>
      </c>
      <c r="D544" s="86" t="s">
        <v>33</v>
      </c>
      <c r="E544" s="86" t="s">
        <v>370</v>
      </c>
      <c r="F544" s="282" t="s">
        <v>16</v>
      </c>
      <c r="G544" s="1100" t="str">
        <f>IF('Appraisal Inputs'!H130="","Blank",'Appraisal Inputs'!H130)</f>
        <v>Blank</v>
      </c>
      <c r="I544" s="515" t="s">
        <v>1109</v>
      </c>
    </row>
    <row r="545" spans="1:9" x14ac:dyDescent="0.2">
      <c r="A545" s="86" t="s">
        <v>6388</v>
      </c>
      <c r="B545" s="763" t="s">
        <v>165</v>
      </c>
      <c r="D545" s="86" t="s">
        <v>33</v>
      </c>
      <c r="E545" s="86" t="s">
        <v>370</v>
      </c>
      <c r="F545" s="282" t="s">
        <v>17</v>
      </c>
      <c r="G545" s="1100" t="str">
        <f>IF('Appraisal Inputs'!H131="","Blank",'Appraisal Inputs'!H131)</f>
        <v>Blank</v>
      </c>
      <c r="I545" s="515" t="s">
        <v>1110</v>
      </c>
    </row>
    <row r="546" spans="1:9" x14ac:dyDescent="0.2">
      <c r="A546" s="86" t="s">
        <v>6388</v>
      </c>
      <c r="B546" s="763" t="s">
        <v>165</v>
      </c>
      <c r="D546" s="86" t="s">
        <v>33</v>
      </c>
      <c r="E546" s="86" t="s">
        <v>370</v>
      </c>
      <c r="F546" s="282" t="s">
        <v>18</v>
      </c>
      <c r="G546" s="1100" t="str">
        <f>IF('Appraisal Inputs'!H132="","Blank",'Appraisal Inputs'!H132)</f>
        <v>Blank</v>
      </c>
      <c r="I546" s="515" t="s">
        <v>1111</v>
      </c>
    </row>
    <row r="547" spans="1:9" x14ac:dyDescent="0.2">
      <c r="A547" s="86" t="s">
        <v>6388</v>
      </c>
      <c r="B547" s="763" t="s">
        <v>165</v>
      </c>
      <c r="D547" s="86" t="s">
        <v>33</v>
      </c>
      <c r="E547" s="86" t="s">
        <v>370</v>
      </c>
      <c r="F547" s="282" t="s">
        <v>19</v>
      </c>
      <c r="G547" s="1100" t="str">
        <f>IF('Appraisal Inputs'!H133="","Blank",'Appraisal Inputs'!H133)</f>
        <v>Blank</v>
      </c>
      <c r="I547" s="515" t="s">
        <v>1112</v>
      </c>
    </row>
    <row r="548" spans="1:9" x14ac:dyDescent="0.2">
      <c r="A548" s="86" t="s">
        <v>6388</v>
      </c>
      <c r="B548" s="763" t="s">
        <v>165</v>
      </c>
      <c r="D548" s="86" t="s">
        <v>33</v>
      </c>
      <c r="E548" s="86" t="s">
        <v>370</v>
      </c>
      <c r="F548" s="282" t="s">
        <v>20</v>
      </c>
      <c r="G548" s="1100" t="str">
        <f>IF('Appraisal Inputs'!H134="","Blank",'Appraisal Inputs'!H134)</f>
        <v>Blank</v>
      </c>
      <c r="I548" s="515" t="s">
        <v>1113</v>
      </c>
    </row>
    <row r="549" spans="1:9" x14ac:dyDescent="0.2">
      <c r="A549" s="86" t="s">
        <v>6388</v>
      </c>
      <c r="B549" s="763" t="s">
        <v>165</v>
      </c>
      <c r="D549" s="86" t="s">
        <v>33</v>
      </c>
      <c r="E549" s="86" t="s">
        <v>370</v>
      </c>
      <c r="F549" s="282" t="s">
        <v>21</v>
      </c>
      <c r="G549" s="1100" t="str">
        <f>IF('Appraisal Inputs'!H135="","Blank",'Appraisal Inputs'!H135)</f>
        <v>Blank</v>
      </c>
      <c r="I549" s="515" t="s">
        <v>1114</v>
      </c>
    </row>
    <row r="550" spans="1:9" x14ac:dyDescent="0.2">
      <c r="A550" s="86" t="s">
        <v>6388</v>
      </c>
      <c r="B550" s="763" t="s">
        <v>165</v>
      </c>
      <c r="D550" s="86" t="s">
        <v>33</v>
      </c>
      <c r="E550" s="86" t="s">
        <v>370</v>
      </c>
      <c r="F550" s="282" t="s">
        <v>22</v>
      </c>
      <c r="G550" s="1100" t="str">
        <f>IF('Appraisal Inputs'!H136="","Blank",'Appraisal Inputs'!H136)</f>
        <v>Blank</v>
      </c>
      <c r="I550" s="515" t="s">
        <v>1115</v>
      </c>
    </row>
    <row r="551" spans="1:9" x14ac:dyDescent="0.2">
      <c r="A551" s="86" t="s">
        <v>6388</v>
      </c>
      <c r="B551" s="763" t="s">
        <v>165</v>
      </c>
      <c r="D551" s="86" t="s">
        <v>33</v>
      </c>
      <c r="E551" s="86" t="s">
        <v>370</v>
      </c>
      <c r="F551" s="282" t="s">
        <v>23</v>
      </c>
      <c r="G551" s="1100" t="str">
        <f>IF('Appraisal Inputs'!H137="","Blank",'Appraisal Inputs'!H137)</f>
        <v>Blank</v>
      </c>
      <c r="I551" s="515" t="s">
        <v>1116</v>
      </c>
    </row>
    <row r="552" spans="1:9" x14ac:dyDescent="0.2">
      <c r="A552" s="86" t="s">
        <v>6388</v>
      </c>
      <c r="B552" s="763" t="s">
        <v>165</v>
      </c>
      <c r="D552" s="86" t="s">
        <v>33</v>
      </c>
      <c r="E552" s="86" t="s">
        <v>370</v>
      </c>
      <c r="F552" s="282" t="s">
        <v>474</v>
      </c>
      <c r="G552" s="1100" t="str">
        <f>IF('Appraisal Inputs'!H138="","Blank",'Appraisal Inputs'!H138)</f>
        <v>Blank</v>
      </c>
      <c r="I552" s="515" t="s">
        <v>1117</v>
      </c>
    </row>
    <row r="553" spans="1:9" x14ac:dyDescent="0.2">
      <c r="A553" s="86" t="s">
        <v>6388</v>
      </c>
      <c r="B553" s="763" t="s">
        <v>165</v>
      </c>
      <c r="D553" s="86" t="s">
        <v>33</v>
      </c>
      <c r="E553" s="86" t="s">
        <v>370</v>
      </c>
      <c r="F553" s="282" t="s">
        <v>475</v>
      </c>
      <c r="G553" s="1100" t="str">
        <f>IF('Appraisal Inputs'!H139="","Blank",'Appraisal Inputs'!H139)</f>
        <v>Blank</v>
      </c>
      <c r="I553" s="515" t="s">
        <v>1118</v>
      </c>
    </row>
    <row r="554" spans="1:9" x14ac:dyDescent="0.2">
      <c r="A554" s="86" t="s">
        <v>6388</v>
      </c>
      <c r="B554" s="763" t="s">
        <v>165</v>
      </c>
      <c r="D554" s="86" t="s">
        <v>33</v>
      </c>
      <c r="E554" s="86" t="s">
        <v>370</v>
      </c>
      <c r="F554" s="282" t="s">
        <v>24</v>
      </c>
      <c r="G554" s="1100" t="str">
        <f>IF('Appraisal Inputs'!H140="","Blank",'Appraisal Inputs'!H140)</f>
        <v>Blank</v>
      </c>
      <c r="I554" s="515" t="s">
        <v>1119</v>
      </c>
    </row>
    <row r="555" spans="1:9" x14ac:dyDescent="0.2">
      <c r="A555" s="86" t="s">
        <v>6388</v>
      </c>
      <c r="B555" s="763" t="s">
        <v>165</v>
      </c>
      <c r="D555" s="86" t="s">
        <v>33</v>
      </c>
      <c r="E555" s="86" t="s">
        <v>370</v>
      </c>
      <c r="F555" s="282" t="s">
        <v>25</v>
      </c>
      <c r="G555" s="1100" t="str">
        <f>IF('Appraisal Inputs'!H141="","Blank",'Appraisal Inputs'!H141)</f>
        <v>Blank</v>
      </c>
      <c r="I555" s="515" t="s">
        <v>1120</v>
      </c>
    </row>
    <row r="556" spans="1:9" x14ac:dyDescent="0.2">
      <c r="A556" s="86" t="s">
        <v>6388</v>
      </c>
      <c r="B556" s="763" t="s">
        <v>165</v>
      </c>
      <c r="D556" s="86" t="s">
        <v>33</v>
      </c>
      <c r="E556" s="86" t="s">
        <v>370</v>
      </c>
      <c r="F556" s="282" t="s">
        <v>476</v>
      </c>
      <c r="G556" s="1100" t="str">
        <f>IF('Appraisal Inputs'!H142="","Blank",'Appraisal Inputs'!H142)</f>
        <v>Blank</v>
      </c>
      <c r="I556" s="515" t="s">
        <v>1121</v>
      </c>
    </row>
    <row r="557" spans="1:9" x14ac:dyDescent="0.2">
      <c r="A557" s="86" t="s">
        <v>6388</v>
      </c>
      <c r="B557" s="763" t="s">
        <v>165</v>
      </c>
      <c r="D557" s="86" t="s">
        <v>33</v>
      </c>
      <c r="E557" s="86" t="s">
        <v>370</v>
      </c>
      <c r="F557" s="282" t="s">
        <v>477</v>
      </c>
      <c r="G557" s="1100" t="str">
        <f>IF('Appraisal Inputs'!H143="","Blank",'Appraisal Inputs'!H143)</f>
        <v>Blank</v>
      </c>
      <c r="I557" s="515" t="s">
        <v>1122</v>
      </c>
    </row>
    <row r="558" spans="1:9" x14ac:dyDescent="0.2">
      <c r="A558" s="86" t="s">
        <v>6388</v>
      </c>
      <c r="B558" s="763" t="s">
        <v>165</v>
      </c>
      <c r="D558" s="86" t="s">
        <v>33</v>
      </c>
      <c r="E558" s="86" t="s">
        <v>370</v>
      </c>
      <c r="F558" s="282" t="s">
        <v>26</v>
      </c>
      <c r="G558" s="1100" t="str">
        <f>IF('Appraisal Inputs'!H144="","Blank",'Appraisal Inputs'!H144)</f>
        <v>Blank</v>
      </c>
      <c r="I558" s="515" t="s">
        <v>1123</v>
      </c>
    </row>
    <row r="559" spans="1:9" x14ac:dyDescent="0.2">
      <c r="A559" s="86" t="s">
        <v>6388</v>
      </c>
      <c r="B559" s="763" t="s">
        <v>165</v>
      </c>
      <c r="D559" s="86" t="s">
        <v>33</v>
      </c>
      <c r="E559" s="86" t="s">
        <v>370</v>
      </c>
      <c r="F559" s="282" t="s">
        <v>478</v>
      </c>
      <c r="G559" s="1100" t="str">
        <f>IF('Appraisal Inputs'!H145="","Blank",'Appraisal Inputs'!H145)</f>
        <v>Blank</v>
      </c>
      <c r="I559" s="515" t="s">
        <v>1124</v>
      </c>
    </row>
    <row r="560" spans="1:9" x14ac:dyDescent="0.2">
      <c r="A560" s="86" t="s">
        <v>6388</v>
      </c>
      <c r="B560" s="763" t="s">
        <v>165</v>
      </c>
      <c r="D560" s="86" t="s">
        <v>33</v>
      </c>
      <c r="E560" s="86" t="s">
        <v>370</v>
      </c>
      <c r="F560" s="282" t="s">
        <v>479</v>
      </c>
      <c r="G560" s="1100" t="str">
        <f>IF('Appraisal Inputs'!H146="","Blank",'Appraisal Inputs'!H146)</f>
        <v>Blank</v>
      </c>
      <c r="I560" s="515" t="s">
        <v>1125</v>
      </c>
    </row>
    <row r="561" spans="1:9" x14ac:dyDescent="0.2">
      <c r="A561" s="86" t="s">
        <v>6388</v>
      </c>
      <c r="B561" s="763" t="s">
        <v>165</v>
      </c>
      <c r="D561" s="86" t="s">
        <v>33</v>
      </c>
      <c r="E561" s="86" t="s">
        <v>370</v>
      </c>
      <c r="F561" s="282" t="s">
        <v>434</v>
      </c>
      <c r="G561" s="1100" t="str">
        <f>IF('Appraisal Inputs'!H148="","Blank",'Appraisal Inputs'!H148)</f>
        <v>Blank</v>
      </c>
      <c r="I561" s="515" t="s">
        <v>1126</v>
      </c>
    </row>
    <row r="562" spans="1:9" x14ac:dyDescent="0.2">
      <c r="A562" s="86" t="s">
        <v>6388</v>
      </c>
      <c r="B562" s="763" t="s">
        <v>165</v>
      </c>
      <c r="D562" s="86" t="s">
        <v>33</v>
      </c>
      <c r="E562" s="86" t="s">
        <v>370</v>
      </c>
      <c r="F562" s="282" t="s">
        <v>35</v>
      </c>
      <c r="G562" s="1100" t="str">
        <f>IF('Appraisal Inputs'!H149="","Blank",'Appraisal Inputs'!H149)</f>
        <v>Blank</v>
      </c>
      <c r="I562" s="515" t="s">
        <v>1127</v>
      </c>
    </row>
    <row r="563" spans="1:9" x14ac:dyDescent="0.2">
      <c r="A563" s="86" t="s">
        <v>6388</v>
      </c>
      <c r="B563" s="763" t="s">
        <v>165</v>
      </c>
      <c r="D563" s="86" t="s">
        <v>33</v>
      </c>
      <c r="E563" s="86" t="s">
        <v>370</v>
      </c>
      <c r="F563" s="282" t="s">
        <v>447</v>
      </c>
      <c r="G563" s="1100" t="str">
        <f>IF('Appraisal Inputs'!H150="","Blank",'Appraisal Inputs'!H150)</f>
        <v>Blank</v>
      </c>
      <c r="I563" s="515" t="s">
        <v>1128</v>
      </c>
    </row>
    <row r="564" spans="1:9" x14ac:dyDescent="0.2">
      <c r="A564" s="86" t="s">
        <v>6388</v>
      </c>
      <c r="B564" s="763" t="s">
        <v>165</v>
      </c>
      <c r="D564" s="86" t="s">
        <v>33</v>
      </c>
      <c r="E564" s="86" t="s">
        <v>370</v>
      </c>
      <c r="F564" s="282" t="s">
        <v>448</v>
      </c>
      <c r="G564" s="1100" t="str">
        <f>IF('Appraisal Inputs'!H151="","Blank",'Appraisal Inputs'!H151)</f>
        <v>Blank</v>
      </c>
      <c r="I564" s="515" t="s">
        <v>1129</v>
      </c>
    </row>
    <row r="565" spans="1:9" x14ac:dyDescent="0.2">
      <c r="A565" s="86" t="s">
        <v>6388</v>
      </c>
      <c r="B565" s="763" t="s">
        <v>165</v>
      </c>
      <c r="D565" s="86" t="s">
        <v>33</v>
      </c>
      <c r="E565" s="86" t="s">
        <v>370</v>
      </c>
      <c r="F565" s="282" t="s">
        <v>449</v>
      </c>
      <c r="G565" s="1100" t="str">
        <f>IF('Appraisal Inputs'!H152="","Blank",'Appraisal Inputs'!H152)</f>
        <v>Blank</v>
      </c>
      <c r="I565" s="515" t="s">
        <v>1130</v>
      </c>
    </row>
    <row r="566" spans="1:9" x14ac:dyDescent="0.2">
      <c r="A566" s="86" t="s">
        <v>6388</v>
      </c>
      <c r="B566" s="763" t="s">
        <v>165</v>
      </c>
      <c r="D566" s="86" t="s">
        <v>33</v>
      </c>
      <c r="E566" s="86" t="s">
        <v>370</v>
      </c>
      <c r="F566" s="282" t="s">
        <v>431</v>
      </c>
      <c r="G566" s="1100" t="str">
        <f>IF('Appraisal Inputs'!H153="","Blank",'Appraisal Inputs'!H153)</f>
        <v>Blank</v>
      </c>
      <c r="I566" s="515" t="s">
        <v>1131</v>
      </c>
    </row>
    <row r="567" spans="1:9" x14ac:dyDescent="0.2">
      <c r="A567" s="86" t="s">
        <v>6388</v>
      </c>
      <c r="B567" s="763" t="s">
        <v>165</v>
      </c>
      <c r="D567" s="86" t="s">
        <v>33</v>
      </c>
      <c r="E567" s="86" t="s">
        <v>370</v>
      </c>
      <c r="F567" s="282" t="s">
        <v>432</v>
      </c>
      <c r="G567" s="1100" t="str">
        <f>IF('Appraisal Inputs'!H154="","Blank",'Appraisal Inputs'!H154)</f>
        <v>Blank</v>
      </c>
      <c r="I567" s="515" t="s">
        <v>1132</v>
      </c>
    </row>
    <row r="568" spans="1:9" x14ac:dyDescent="0.2">
      <c r="A568" s="86" t="s">
        <v>6388</v>
      </c>
      <c r="B568" s="543" t="s">
        <v>165</v>
      </c>
      <c r="C568" s="547"/>
      <c r="D568" s="547" t="s">
        <v>33</v>
      </c>
      <c r="E568" s="547" t="s">
        <v>370</v>
      </c>
      <c r="F568" s="538" t="s">
        <v>433</v>
      </c>
      <c r="G568" s="1103" t="str">
        <f>IF('Appraisal Inputs'!H155="","Blank",'Appraisal Inputs'!H155)</f>
        <v>Blank</v>
      </c>
      <c r="I568" s="515" t="s">
        <v>1133</v>
      </c>
    </row>
    <row r="569" spans="1:9" x14ac:dyDescent="0.2">
      <c r="A569" s="86" t="s">
        <v>6388</v>
      </c>
      <c r="B569" s="541" t="s">
        <v>165</v>
      </c>
      <c r="C569" s="546"/>
      <c r="D569" s="546" t="s">
        <v>33</v>
      </c>
      <c r="E569" s="546" t="s">
        <v>414</v>
      </c>
      <c r="F569" s="542" t="s">
        <v>7611</v>
      </c>
      <c r="G569" s="1183" t="str">
        <f>IF('Appraisal Inputs'!I128="","Blank",'Appraisal Inputs'!I128)</f>
        <v>No</v>
      </c>
      <c r="I569" s="515" t="s">
        <v>1134</v>
      </c>
    </row>
    <row r="570" spans="1:9" x14ac:dyDescent="0.2">
      <c r="A570" s="86" t="s">
        <v>6388</v>
      </c>
      <c r="B570" s="763" t="s">
        <v>165</v>
      </c>
      <c r="D570" s="86" t="s">
        <v>33</v>
      </c>
      <c r="E570" s="86" t="s">
        <v>414</v>
      </c>
      <c r="F570" s="282" t="s">
        <v>15</v>
      </c>
      <c r="G570" s="1181" t="str">
        <f>IF('Appraisal Inputs'!I129="","Blank",'Appraisal Inputs'!I129)</f>
        <v>No</v>
      </c>
      <c r="I570" s="515" t="s">
        <v>1135</v>
      </c>
    </row>
    <row r="571" spans="1:9" x14ac:dyDescent="0.2">
      <c r="A571" s="86" t="s">
        <v>6388</v>
      </c>
      <c r="B571" s="763" t="s">
        <v>165</v>
      </c>
      <c r="D571" s="86" t="s">
        <v>33</v>
      </c>
      <c r="E571" s="86" t="s">
        <v>414</v>
      </c>
      <c r="F571" s="282" t="s">
        <v>16</v>
      </c>
      <c r="G571" s="1181" t="str">
        <f>IF('Appraisal Inputs'!I130="","Blank",'Appraisal Inputs'!I130)</f>
        <v>No</v>
      </c>
      <c r="I571" s="515" t="s">
        <v>1136</v>
      </c>
    </row>
    <row r="572" spans="1:9" x14ac:dyDescent="0.2">
      <c r="A572" s="86" t="s">
        <v>6388</v>
      </c>
      <c r="B572" s="763" t="s">
        <v>165</v>
      </c>
      <c r="D572" s="86" t="s">
        <v>33</v>
      </c>
      <c r="E572" s="86" t="s">
        <v>414</v>
      </c>
      <c r="F572" s="282" t="s">
        <v>17</v>
      </c>
      <c r="G572" s="1181" t="str">
        <f>IF('Appraisal Inputs'!I131="","Blank",'Appraisal Inputs'!I131)</f>
        <v>No</v>
      </c>
      <c r="I572" s="515" t="s">
        <v>1137</v>
      </c>
    </row>
    <row r="573" spans="1:9" x14ac:dyDescent="0.2">
      <c r="A573" s="86" t="s">
        <v>6388</v>
      </c>
      <c r="B573" s="763" t="s">
        <v>165</v>
      </c>
      <c r="D573" s="86" t="s">
        <v>33</v>
      </c>
      <c r="E573" s="86" t="s">
        <v>414</v>
      </c>
      <c r="F573" s="282" t="s">
        <v>18</v>
      </c>
      <c r="G573" s="1181" t="str">
        <f>IF('Appraisal Inputs'!I132="","Blank",'Appraisal Inputs'!I132)</f>
        <v>No</v>
      </c>
      <c r="I573" s="515" t="s">
        <v>1138</v>
      </c>
    </row>
    <row r="574" spans="1:9" x14ac:dyDescent="0.2">
      <c r="A574" s="86" t="s">
        <v>6388</v>
      </c>
      <c r="B574" s="763" t="s">
        <v>165</v>
      </c>
      <c r="D574" s="86" t="s">
        <v>33</v>
      </c>
      <c r="E574" s="86" t="s">
        <v>414</v>
      </c>
      <c r="F574" s="282" t="s">
        <v>19</v>
      </c>
      <c r="G574" s="1181" t="str">
        <f>IF('Appraisal Inputs'!I133="","Blank",'Appraisal Inputs'!I133)</f>
        <v>No</v>
      </c>
      <c r="I574" s="515" t="s">
        <v>1139</v>
      </c>
    </row>
    <row r="575" spans="1:9" x14ac:dyDescent="0.2">
      <c r="A575" s="86" t="s">
        <v>6388</v>
      </c>
      <c r="B575" s="763" t="s">
        <v>165</v>
      </c>
      <c r="D575" s="86" t="s">
        <v>33</v>
      </c>
      <c r="E575" s="86" t="s">
        <v>414</v>
      </c>
      <c r="F575" s="282" t="s">
        <v>20</v>
      </c>
      <c r="G575" s="1181" t="str">
        <f>IF('Appraisal Inputs'!I134="","Blank",'Appraisal Inputs'!I134)</f>
        <v>No</v>
      </c>
      <c r="I575" s="515" t="s">
        <v>1140</v>
      </c>
    </row>
    <row r="576" spans="1:9" x14ac:dyDescent="0.2">
      <c r="A576" s="86" t="s">
        <v>6388</v>
      </c>
      <c r="B576" s="763" t="s">
        <v>165</v>
      </c>
      <c r="D576" s="86" t="s">
        <v>33</v>
      </c>
      <c r="E576" s="86" t="s">
        <v>414</v>
      </c>
      <c r="F576" s="282" t="s">
        <v>21</v>
      </c>
      <c r="G576" s="1181" t="str">
        <f>IF('Appraisal Inputs'!I135="","Blank",'Appraisal Inputs'!I135)</f>
        <v>No</v>
      </c>
      <c r="I576" s="515" t="s">
        <v>1141</v>
      </c>
    </row>
    <row r="577" spans="1:9" x14ac:dyDescent="0.2">
      <c r="A577" s="86" t="s">
        <v>6388</v>
      </c>
      <c r="B577" s="763" t="s">
        <v>165</v>
      </c>
      <c r="D577" s="86" t="s">
        <v>33</v>
      </c>
      <c r="E577" s="86" t="s">
        <v>414</v>
      </c>
      <c r="F577" s="282" t="s">
        <v>22</v>
      </c>
      <c r="G577" s="1181" t="str">
        <f>IF('Appraisal Inputs'!I136="","Blank",'Appraisal Inputs'!I136)</f>
        <v>No</v>
      </c>
      <c r="I577" s="515" t="s">
        <v>1142</v>
      </c>
    </row>
    <row r="578" spans="1:9" x14ac:dyDescent="0.2">
      <c r="A578" s="86" t="s">
        <v>6388</v>
      </c>
      <c r="B578" s="763" t="s">
        <v>165</v>
      </c>
      <c r="D578" s="86" t="s">
        <v>33</v>
      </c>
      <c r="E578" s="86" t="s">
        <v>414</v>
      </c>
      <c r="F578" s="282" t="s">
        <v>23</v>
      </c>
      <c r="G578" s="1181" t="str">
        <f>IF('Appraisal Inputs'!I137="","Blank",'Appraisal Inputs'!I137)</f>
        <v>No</v>
      </c>
      <c r="I578" s="515" t="s">
        <v>1143</v>
      </c>
    </row>
    <row r="579" spans="1:9" x14ac:dyDescent="0.2">
      <c r="A579" s="86" t="s">
        <v>6388</v>
      </c>
      <c r="B579" s="763" t="s">
        <v>165</v>
      </c>
      <c r="D579" s="86" t="s">
        <v>33</v>
      </c>
      <c r="E579" s="86" t="s">
        <v>414</v>
      </c>
      <c r="F579" s="282" t="s">
        <v>474</v>
      </c>
      <c r="G579" s="1181" t="str">
        <f>IF('Appraisal Inputs'!I138="","Blank",'Appraisal Inputs'!I138)</f>
        <v>No</v>
      </c>
      <c r="I579" s="515" t="s">
        <v>1144</v>
      </c>
    </row>
    <row r="580" spans="1:9" x14ac:dyDescent="0.2">
      <c r="A580" s="86" t="s">
        <v>6388</v>
      </c>
      <c r="B580" s="763" t="s">
        <v>165</v>
      </c>
      <c r="D580" s="86" t="s">
        <v>33</v>
      </c>
      <c r="E580" s="86" t="s">
        <v>414</v>
      </c>
      <c r="F580" s="282" t="s">
        <v>475</v>
      </c>
      <c r="G580" s="1181" t="str">
        <f>IF('Appraisal Inputs'!I139="","Blank",'Appraisal Inputs'!I139)</f>
        <v>No</v>
      </c>
      <c r="I580" s="515" t="s">
        <v>1145</v>
      </c>
    </row>
    <row r="581" spans="1:9" x14ac:dyDescent="0.2">
      <c r="A581" s="86" t="s">
        <v>6388</v>
      </c>
      <c r="B581" s="763" t="s">
        <v>165</v>
      </c>
      <c r="D581" s="86" t="s">
        <v>33</v>
      </c>
      <c r="E581" s="86" t="s">
        <v>414</v>
      </c>
      <c r="F581" s="282" t="s">
        <v>24</v>
      </c>
      <c r="G581" s="1181" t="str">
        <f>IF('Appraisal Inputs'!I140="","Blank",'Appraisal Inputs'!I140)</f>
        <v>No</v>
      </c>
      <c r="I581" s="515" t="s">
        <v>1146</v>
      </c>
    </row>
    <row r="582" spans="1:9" x14ac:dyDescent="0.2">
      <c r="A582" s="86" t="s">
        <v>6388</v>
      </c>
      <c r="B582" s="763" t="s">
        <v>165</v>
      </c>
      <c r="D582" s="86" t="s">
        <v>33</v>
      </c>
      <c r="E582" s="86" t="s">
        <v>414</v>
      </c>
      <c r="F582" s="282" t="s">
        <v>25</v>
      </c>
      <c r="G582" s="1181" t="str">
        <f>IF('Appraisal Inputs'!I141="","Blank",'Appraisal Inputs'!I141)</f>
        <v>No</v>
      </c>
      <c r="I582" s="515" t="s">
        <v>1147</v>
      </c>
    </row>
    <row r="583" spans="1:9" x14ac:dyDescent="0.2">
      <c r="A583" s="86" t="s">
        <v>6388</v>
      </c>
      <c r="B583" s="763" t="s">
        <v>165</v>
      </c>
      <c r="D583" s="86" t="s">
        <v>33</v>
      </c>
      <c r="E583" s="86" t="s">
        <v>414</v>
      </c>
      <c r="F583" s="282" t="s">
        <v>476</v>
      </c>
      <c r="G583" s="1181" t="str">
        <f>IF('Appraisal Inputs'!I142="","Blank",'Appraisal Inputs'!I142)</f>
        <v>No</v>
      </c>
      <c r="I583" s="515" t="s">
        <v>1148</v>
      </c>
    </row>
    <row r="584" spans="1:9" x14ac:dyDescent="0.2">
      <c r="A584" s="86" t="s">
        <v>6388</v>
      </c>
      <c r="B584" s="763" t="s">
        <v>165</v>
      </c>
      <c r="D584" s="86" t="s">
        <v>33</v>
      </c>
      <c r="E584" s="86" t="s">
        <v>414</v>
      </c>
      <c r="F584" s="282" t="s">
        <v>477</v>
      </c>
      <c r="G584" s="1181" t="str">
        <f>IF('Appraisal Inputs'!I143="","Blank",'Appraisal Inputs'!I143)</f>
        <v>No</v>
      </c>
      <c r="I584" s="515" t="s">
        <v>1149</v>
      </c>
    </row>
    <row r="585" spans="1:9" x14ac:dyDescent="0.2">
      <c r="A585" s="86" t="s">
        <v>6388</v>
      </c>
      <c r="B585" s="763" t="s">
        <v>165</v>
      </c>
      <c r="D585" s="86" t="s">
        <v>33</v>
      </c>
      <c r="E585" s="86" t="s">
        <v>414</v>
      </c>
      <c r="F585" s="282" t="s">
        <v>26</v>
      </c>
      <c r="G585" s="1181" t="str">
        <f>IF('Appraisal Inputs'!I144="","Blank",'Appraisal Inputs'!I144)</f>
        <v>No</v>
      </c>
      <c r="I585" s="515" t="s">
        <v>1150</v>
      </c>
    </row>
    <row r="586" spans="1:9" x14ac:dyDescent="0.2">
      <c r="A586" s="86" t="s">
        <v>6388</v>
      </c>
      <c r="B586" s="763" t="s">
        <v>165</v>
      </c>
      <c r="D586" s="86" t="s">
        <v>33</v>
      </c>
      <c r="E586" s="86" t="s">
        <v>414</v>
      </c>
      <c r="F586" s="282" t="s">
        <v>478</v>
      </c>
      <c r="G586" s="1181" t="str">
        <f>IF('Appraisal Inputs'!I145="","Blank",'Appraisal Inputs'!I145)</f>
        <v>No</v>
      </c>
      <c r="I586" s="515" t="s">
        <v>1151</v>
      </c>
    </row>
    <row r="587" spans="1:9" x14ac:dyDescent="0.2">
      <c r="A587" s="86" t="s">
        <v>6388</v>
      </c>
      <c r="B587" s="763" t="s">
        <v>165</v>
      </c>
      <c r="D587" s="86" t="s">
        <v>33</v>
      </c>
      <c r="E587" s="86" t="s">
        <v>414</v>
      </c>
      <c r="F587" s="282" t="s">
        <v>479</v>
      </c>
      <c r="G587" s="1187" t="str">
        <f>IF('Appraisal Inputs'!I146="","Blank",'Appraisal Inputs'!I146)</f>
        <v>No</v>
      </c>
      <c r="I587" s="515" t="s">
        <v>1152</v>
      </c>
    </row>
    <row r="588" spans="1:9" x14ac:dyDescent="0.2">
      <c r="A588" s="86" t="s">
        <v>6388</v>
      </c>
      <c r="B588" s="763" t="s">
        <v>165</v>
      </c>
      <c r="D588" s="86" t="s">
        <v>33</v>
      </c>
      <c r="E588" s="86" t="s">
        <v>414</v>
      </c>
      <c r="F588" s="282" t="s">
        <v>434</v>
      </c>
      <c r="G588" s="1181" t="str">
        <f>IF('Appraisal Inputs'!I148="","Blank",'Appraisal Inputs'!I148)</f>
        <v>No</v>
      </c>
      <c r="I588" s="515" t="s">
        <v>1153</v>
      </c>
    </row>
    <row r="589" spans="1:9" x14ac:dyDescent="0.2">
      <c r="A589" s="86" t="s">
        <v>6388</v>
      </c>
      <c r="B589" s="763" t="s">
        <v>165</v>
      </c>
      <c r="D589" s="86" t="s">
        <v>33</v>
      </c>
      <c r="E589" s="86" t="s">
        <v>414</v>
      </c>
      <c r="F589" s="282" t="s">
        <v>35</v>
      </c>
      <c r="G589" s="1181" t="str">
        <f>IF('Appraisal Inputs'!I149="","Blank",'Appraisal Inputs'!I149)</f>
        <v>No</v>
      </c>
      <c r="I589" s="515" t="s">
        <v>1154</v>
      </c>
    </row>
    <row r="590" spans="1:9" x14ac:dyDescent="0.2">
      <c r="A590" s="86" t="s">
        <v>6388</v>
      </c>
      <c r="B590" s="763" t="s">
        <v>165</v>
      </c>
      <c r="D590" s="86" t="s">
        <v>33</v>
      </c>
      <c r="E590" s="86" t="s">
        <v>414</v>
      </c>
      <c r="F590" s="282" t="s">
        <v>447</v>
      </c>
      <c r="G590" s="1181" t="str">
        <f>IF('Appraisal Inputs'!I150="","Blank",'Appraisal Inputs'!I150)</f>
        <v>No</v>
      </c>
      <c r="I590" s="515" t="s">
        <v>1155</v>
      </c>
    </row>
    <row r="591" spans="1:9" x14ac:dyDescent="0.2">
      <c r="A591" s="86" t="s">
        <v>6388</v>
      </c>
      <c r="B591" s="763" t="s">
        <v>165</v>
      </c>
      <c r="D591" s="86" t="s">
        <v>33</v>
      </c>
      <c r="E591" s="86" t="s">
        <v>414</v>
      </c>
      <c r="F591" s="282" t="s">
        <v>448</v>
      </c>
      <c r="G591" s="1181" t="str">
        <f>IF('Appraisal Inputs'!I151="","Blank",'Appraisal Inputs'!I151)</f>
        <v>No</v>
      </c>
      <c r="I591" s="515" t="s">
        <v>1156</v>
      </c>
    </row>
    <row r="592" spans="1:9" x14ac:dyDescent="0.2">
      <c r="A592" s="86" t="s">
        <v>6388</v>
      </c>
      <c r="B592" s="763" t="s">
        <v>165</v>
      </c>
      <c r="D592" s="86" t="s">
        <v>33</v>
      </c>
      <c r="E592" s="86" t="s">
        <v>414</v>
      </c>
      <c r="F592" s="282" t="s">
        <v>449</v>
      </c>
      <c r="G592" s="1181" t="str">
        <f>IF('Appraisal Inputs'!I152="","Blank",'Appraisal Inputs'!I152)</f>
        <v>No</v>
      </c>
      <c r="I592" s="515" t="s">
        <v>1157</v>
      </c>
    </row>
    <row r="593" spans="1:9" x14ac:dyDescent="0.2">
      <c r="A593" s="86" t="s">
        <v>6388</v>
      </c>
      <c r="B593" s="763" t="s">
        <v>165</v>
      </c>
      <c r="D593" s="86" t="s">
        <v>33</v>
      </c>
      <c r="E593" s="86" t="s">
        <v>414</v>
      </c>
      <c r="F593" s="282" t="s">
        <v>431</v>
      </c>
      <c r="G593" s="1181" t="str">
        <f>IF('Appraisal Inputs'!I153="","Blank",'Appraisal Inputs'!I153)</f>
        <v>No</v>
      </c>
      <c r="I593" s="515" t="s">
        <v>1158</v>
      </c>
    </row>
    <row r="594" spans="1:9" x14ac:dyDescent="0.2">
      <c r="A594" s="86" t="s">
        <v>6388</v>
      </c>
      <c r="B594" s="763" t="s">
        <v>165</v>
      </c>
      <c r="D594" s="86" t="s">
        <v>33</v>
      </c>
      <c r="E594" s="86" t="s">
        <v>414</v>
      </c>
      <c r="F594" s="282" t="s">
        <v>432</v>
      </c>
      <c r="G594" s="1181" t="str">
        <f>IF('Appraisal Inputs'!I154="","Blank",'Appraisal Inputs'!I154)</f>
        <v>No</v>
      </c>
      <c r="I594" s="515" t="s">
        <v>1159</v>
      </c>
    </row>
    <row r="595" spans="1:9" x14ac:dyDescent="0.2">
      <c r="A595" s="86" t="s">
        <v>6388</v>
      </c>
      <c r="B595" s="543" t="s">
        <v>165</v>
      </c>
      <c r="C595" s="547"/>
      <c r="D595" s="547" t="s">
        <v>33</v>
      </c>
      <c r="E595" s="547" t="s">
        <v>414</v>
      </c>
      <c r="F595" s="538" t="s">
        <v>433</v>
      </c>
      <c r="G595" s="1188" t="str">
        <f>IF('Appraisal Inputs'!I155="","Blank",'Appraisal Inputs'!I155)</f>
        <v>No</v>
      </c>
      <c r="I595" s="515" t="s">
        <v>1160</v>
      </c>
    </row>
    <row r="596" spans="1:9" x14ac:dyDescent="0.2">
      <c r="A596" s="86" t="s">
        <v>6388</v>
      </c>
      <c r="B596" s="541" t="s">
        <v>165</v>
      </c>
      <c r="C596" s="546" t="s">
        <v>140</v>
      </c>
      <c r="D596" s="546"/>
      <c r="E596" s="546"/>
      <c r="F596" s="542" t="s">
        <v>7580</v>
      </c>
      <c r="G596" s="1115" t="str">
        <f>IF('Appraisal Inputs'!G162="","Blank",'Appraisal Inputs'!G162)</f>
        <v>Blank</v>
      </c>
      <c r="I596" s="515" t="s">
        <v>7582</v>
      </c>
    </row>
    <row r="597" spans="1:9" x14ac:dyDescent="0.2">
      <c r="A597" s="86" t="s">
        <v>6388</v>
      </c>
      <c r="B597" s="543" t="s">
        <v>165</v>
      </c>
      <c r="C597" s="547" t="s">
        <v>140</v>
      </c>
      <c r="D597" s="547"/>
      <c r="E597" s="547"/>
      <c r="F597" s="538" t="s">
        <v>7581</v>
      </c>
      <c r="G597" s="1116" t="str">
        <f>IF('Appraisal Inputs'!G163="","Blank",'Appraisal Inputs'!G163)</f>
        <v>Blank</v>
      </c>
      <c r="I597" s="515" t="s">
        <v>7583</v>
      </c>
    </row>
    <row r="598" spans="1:9" x14ac:dyDescent="0.2">
      <c r="A598" s="86" t="s">
        <v>6388</v>
      </c>
      <c r="B598" s="541" t="s">
        <v>165</v>
      </c>
      <c r="C598" s="546" t="s">
        <v>141</v>
      </c>
      <c r="D598" s="546"/>
      <c r="E598" s="546"/>
      <c r="F598" s="542" t="s">
        <v>7580</v>
      </c>
      <c r="G598" s="1115" t="str">
        <f>IF('Appraisal Inputs'!H162="","Blank",'Appraisal Inputs'!H162)</f>
        <v>Blank</v>
      </c>
      <c r="I598" s="515" t="s">
        <v>7584</v>
      </c>
    </row>
    <row r="599" spans="1:9" x14ac:dyDescent="0.2">
      <c r="A599" s="86" t="s">
        <v>6388</v>
      </c>
      <c r="B599" s="543" t="s">
        <v>165</v>
      </c>
      <c r="C599" s="547" t="s">
        <v>141</v>
      </c>
      <c r="D599" s="547"/>
      <c r="E599" s="547"/>
      <c r="F599" s="538" t="s">
        <v>7581</v>
      </c>
      <c r="G599" s="1116" t="str">
        <f>IF('Appraisal Inputs'!H163="","Blank",'Appraisal Inputs'!H163)</f>
        <v>Blank</v>
      </c>
      <c r="I599" s="515" t="s">
        <v>7585</v>
      </c>
    </row>
    <row r="600" spans="1:9" x14ac:dyDescent="0.2">
      <c r="A600" s="86" t="s">
        <v>6388</v>
      </c>
      <c r="B600" s="541" t="s">
        <v>165</v>
      </c>
      <c r="C600" s="546" t="s">
        <v>139</v>
      </c>
      <c r="D600" s="546"/>
      <c r="E600" s="546"/>
      <c r="F600" s="542" t="s">
        <v>7580</v>
      </c>
      <c r="G600" s="1115" t="str">
        <f>IF('Appraisal Inputs'!I162="","Blank",'Appraisal Inputs'!I162)</f>
        <v>Blank</v>
      </c>
      <c r="I600" s="515" t="s">
        <v>7586</v>
      </c>
    </row>
    <row r="601" spans="1:9" x14ac:dyDescent="0.2">
      <c r="A601" s="86" t="s">
        <v>6388</v>
      </c>
      <c r="B601" s="543" t="s">
        <v>165</v>
      </c>
      <c r="C601" s="547" t="s">
        <v>139</v>
      </c>
      <c r="D601" s="547"/>
      <c r="E601" s="547"/>
      <c r="F601" s="538" t="s">
        <v>7581</v>
      </c>
      <c r="G601" s="1116" t="str">
        <f>IF('Appraisal Inputs'!I163="","Blank",'Appraisal Inputs'!I163)</f>
        <v>Blank</v>
      </c>
      <c r="I601" s="515" t="s">
        <v>7587</v>
      </c>
    </row>
    <row r="602" spans="1:9" x14ac:dyDescent="0.2">
      <c r="A602" s="86" t="s">
        <v>6388</v>
      </c>
      <c r="B602" s="763" t="s">
        <v>165</v>
      </c>
      <c r="D602" s="86" t="s">
        <v>166</v>
      </c>
      <c r="F602" s="282" t="s">
        <v>7239</v>
      </c>
      <c r="G602" s="1117" t="str">
        <f>IF('Appraisal Inputs'!C170="","Blank",'Appraisal Inputs'!C170)</f>
        <v>e.g. General &amp; Administrative</v>
      </c>
      <c r="I602" s="515" t="s">
        <v>7223</v>
      </c>
    </row>
    <row r="603" spans="1:9" x14ac:dyDescent="0.2">
      <c r="A603" s="86" t="s">
        <v>6388</v>
      </c>
      <c r="B603" s="763" t="s">
        <v>165</v>
      </c>
      <c r="D603" s="86" t="s">
        <v>166</v>
      </c>
      <c r="F603" s="282" t="s">
        <v>7240</v>
      </c>
      <c r="G603" s="1117" t="str">
        <f>IF('Appraisal Inputs'!C171="","Blank",'Appraisal Inputs'!C171)</f>
        <v>e.g. Payroll Taxes and Benefits</v>
      </c>
      <c r="I603" s="515" t="s">
        <v>7224</v>
      </c>
    </row>
    <row r="604" spans="1:9" x14ac:dyDescent="0.2">
      <c r="A604" s="86" t="s">
        <v>6388</v>
      </c>
      <c r="B604" s="763" t="s">
        <v>165</v>
      </c>
      <c r="D604" s="86" t="s">
        <v>166</v>
      </c>
      <c r="F604" s="282" t="s">
        <v>7241</v>
      </c>
      <c r="G604" s="1117" t="str">
        <f>IF('Appraisal Inputs'!C172="","Blank",'Appraisal Inputs'!C172)</f>
        <v>e.g. Resident Care</v>
      </c>
      <c r="I604" s="515" t="s">
        <v>7225</v>
      </c>
    </row>
    <row r="605" spans="1:9" x14ac:dyDescent="0.2">
      <c r="A605" s="86" t="s">
        <v>6388</v>
      </c>
      <c r="B605" s="763" t="s">
        <v>165</v>
      </c>
      <c r="D605" s="86" t="s">
        <v>166</v>
      </c>
      <c r="F605" s="282" t="s">
        <v>7242</v>
      </c>
      <c r="G605" s="1117" t="str">
        <f>IF('Appraisal Inputs'!C173="","Blank",'Appraisal Inputs'!C173)</f>
        <v>e.g. Food Services</v>
      </c>
      <c r="I605" s="515" t="s">
        <v>7226</v>
      </c>
    </row>
    <row r="606" spans="1:9" x14ac:dyDescent="0.2">
      <c r="A606" s="86" t="s">
        <v>6388</v>
      </c>
      <c r="B606" s="763" t="s">
        <v>165</v>
      </c>
      <c r="D606" s="86" t="s">
        <v>166</v>
      </c>
      <c r="F606" s="282" t="s">
        <v>7243</v>
      </c>
      <c r="G606" s="1117" t="str">
        <f>IF('Appraisal Inputs'!C174="","Blank",'Appraisal Inputs'!C174)</f>
        <v>e.g. Activities</v>
      </c>
      <c r="I606" s="515" t="s">
        <v>7227</v>
      </c>
    </row>
    <row r="607" spans="1:9" x14ac:dyDescent="0.2">
      <c r="A607" s="86" t="s">
        <v>6388</v>
      </c>
      <c r="B607" s="763" t="s">
        <v>165</v>
      </c>
      <c r="D607" s="86" t="s">
        <v>166</v>
      </c>
      <c r="F607" s="282" t="s">
        <v>7244</v>
      </c>
      <c r="G607" s="1117" t="str">
        <f>IF('Appraisal Inputs'!C175="","Blank",'Appraisal Inputs'!C175)</f>
        <v>e.g. Housekeeping  &amp; Laundry</v>
      </c>
      <c r="I607" s="515" t="s">
        <v>7228</v>
      </c>
    </row>
    <row r="608" spans="1:9" x14ac:dyDescent="0.2">
      <c r="A608" s="86" t="s">
        <v>6388</v>
      </c>
      <c r="B608" s="763" t="s">
        <v>165</v>
      </c>
      <c r="D608" s="86" t="s">
        <v>166</v>
      </c>
      <c r="F608" s="282" t="s">
        <v>7245</v>
      </c>
      <c r="G608" s="1117" t="str">
        <f>IF('Appraisal Inputs'!C176="","Blank",'Appraisal Inputs'!C176)</f>
        <v>e.g. Maintenance</v>
      </c>
      <c r="I608" s="515" t="s">
        <v>7229</v>
      </c>
    </row>
    <row r="609" spans="1:9" x14ac:dyDescent="0.2">
      <c r="A609" s="86" t="s">
        <v>6388</v>
      </c>
      <c r="B609" s="763" t="s">
        <v>165</v>
      </c>
      <c r="D609" s="86" t="s">
        <v>166</v>
      </c>
      <c r="F609" s="282" t="s">
        <v>7246</v>
      </c>
      <c r="G609" s="1117" t="str">
        <f>IF('Appraisal Inputs'!C177="","Blank",'Appraisal Inputs'!C177)</f>
        <v>e.g. Utilities</v>
      </c>
      <c r="I609" s="515" t="s">
        <v>7230</v>
      </c>
    </row>
    <row r="610" spans="1:9" x14ac:dyDescent="0.2">
      <c r="A610" s="86" t="s">
        <v>6388</v>
      </c>
      <c r="B610" s="763" t="s">
        <v>165</v>
      </c>
      <c r="D610" s="86" t="s">
        <v>166</v>
      </c>
      <c r="F610" s="282" t="s">
        <v>7247</v>
      </c>
      <c r="G610" s="1117" t="str">
        <f>IF('Appraisal Inputs'!C178="","Blank",'Appraisal Inputs'!C178)</f>
        <v>e.g. Insurance (property &amp; liability)</v>
      </c>
      <c r="I610" s="515" t="s">
        <v>7231</v>
      </c>
    </row>
    <row r="611" spans="1:9" x14ac:dyDescent="0.2">
      <c r="A611" s="86" t="s">
        <v>6388</v>
      </c>
      <c r="B611" s="763" t="s">
        <v>165</v>
      </c>
      <c r="D611" s="86" t="s">
        <v>166</v>
      </c>
      <c r="F611" s="282" t="s">
        <v>7248</v>
      </c>
      <c r="G611" s="1117" t="str">
        <f>IF('Appraisal Inputs'!C179="","Blank",'Appraisal Inputs'!C179)</f>
        <v>e.g. Marketing and Promotion</v>
      </c>
      <c r="I611" s="515" t="s">
        <v>7232</v>
      </c>
    </row>
    <row r="612" spans="1:9" x14ac:dyDescent="0.2">
      <c r="A612" s="86" t="s">
        <v>6388</v>
      </c>
      <c r="B612" s="763" t="s">
        <v>165</v>
      </c>
      <c r="D612" s="86" t="s">
        <v>166</v>
      </c>
      <c r="F612" s="282" t="s">
        <v>7249</v>
      </c>
      <c r="G612" s="1117" t="str">
        <f>IF('Appraisal Inputs'!C180="","Blank",'Appraisal Inputs'!C180)</f>
        <v>e.g. Ground Rent</v>
      </c>
      <c r="I612" s="515" t="s">
        <v>7233</v>
      </c>
    </row>
    <row r="613" spans="1:9" x14ac:dyDescent="0.2">
      <c r="A613" s="86" t="s">
        <v>6388</v>
      </c>
      <c r="B613" s="763" t="s">
        <v>165</v>
      </c>
      <c r="D613" s="86" t="s">
        <v>166</v>
      </c>
      <c r="F613" s="282" t="s">
        <v>7250</v>
      </c>
      <c r="G613" s="1117" t="str">
        <f>IF('Appraisal Inputs'!C181="","Blank",'Appraisal Inputs'!C181)</f>
        <v>e.g. General &amp; Administrative</v>
      </c>
      <c r="I613" s="515" t="s">
        <v>7234</v>
      </c>
    </row>
    <row r="614" spans="1:9" x14ac:dyDescent="0.2">
      <c r="A614" s="86" t="s">
        <v>6388</v>
      </c>
      <c r="B614" s="763" t="s">
        <v>165</v>
      </c>
      <c r="D614" s="86" t="s">
        <v>166</v>
      </c>
      <c r="F614" s="282" t="s">
        <v>7251</v>
      </c>
      <c r="G614" s="1117" t="str">
        <f>IF('Appraisal Inputs'!C182="","Blank",'Appraisal Inputs'!C182)</f>
        <v>e.g. Other 1</v>
      </c>
      <c r="I614" s="515" t="s">
        <v>7235</v>
      </c>
    </row>
    <row r="615" spans="1:9" x14ac:dyDescent="0.2">
      <c r="A615" s="86" t="s">
        <v>6388</v>
      </c>
      <c r="B615" s="763" t="s">
        <v>165</v>
      </c>
      <c r="D615" s="86" t="s">
        <v>166</v>
      </c>
      <c r="F615" s="282" t="s">
        <v>7252</v>
      </c>
      <c r="G615" s="1117" t="str">
        <f>IF('Appraisal Inputs'!C183="","Blank",'Appraisal Inputs'!C183)</f>
        <v>e.g. Other 2</v>
      </c>
      <c r="I615" s="515" t="s">
        <v>7236</v>
      </c>
    </row>
    <row r="616" spans="1:9" x14ac:dyDescent="0.2">
      <c r="A616" s="86" t="s">
        <v>6388</v>
      </c>
      <c r="B616" s="763" t="s">
        <v>165</v>
      </c>
      <c r="D616" s="86" t="s">
        <v>166</v>
      </c>
      <c r="F616" s="282" t="s">
        <v>7253</v>
      </c>
      <c r="G616" s="1117" t="str">
        <f>IF('Appraisal Inputs'!C184="","Blank",'Appraisal Inputs'!C184)</f>
        <v>e.g. Other 3</v>
      </c>
      <c r="I616" s="515" t="s">
        <v>7237</v>
      </c>
    </row>
    <row r="617" spans="1:9" x14ac:dyDescent="0.2">
      <c r="A617" s="86" t="s">
        <v>6388</v>
      </c>
      <c r="B617" s="763" t="s">
        <v>165</v>
      </c>
      <c r="D617" s="86" t="s">
        <v>166</v>
      </c>
      <c r="F617" s="282" t="s">
        <v>7254</v>
      </c>
      <c r="G617" s="1117" t="str">
        <f>IF('Appraisal Inputs'!C185="","Blank",'Appraisal Inputs'!C185)</f>
        <v>e.g. Other 4</v>
      </c>
      <c r="I617" s="515" t="s">
        <v>7238</v>
      </c>
    </row>
    <row r="618" spans="1:9" x14ac:dyDescent="0.2">
      <c r="A618" s="86" t="s">
        <v>6388</v>
      </c>
      <c r="B618" s="541" t="s">
        <v>165</v>
      </c>
      <c r="C618" s="546"/>
      <c r="D618" s="546" t="s">
        <v>166</v>
      </c>
      <c r="E618" s="546" t="s">
        <v>6383</v>
      </c>
      <c r="F618" s="542" t="s">
        <v>7239</v>
      </c>
      <c r="G618" s="1118" t="str">
        <f>IF('Appraisal Inputs'!D170="","Blank",'Appraisal Inputs'!D170)</f>
        <v>Blank</v>
      </c>
      <c r="I618" s="515" t="s">
        <v>1161</v>
      </c>
    </row>
    <row r="619" spans="1:9" x14ac:dyDescent="0.2">
      <c r="A619" s="86" t="s">
        <v>6388</v>
      </c>
      <c r="B619" s="763" t="s">
        <v>165</v>
      </c>
      <c r="D619" s="86" t="s">
        <v>166</v>
      </c>
      <c r="E619" s="86" t="s">
        <v>6383</v>
      </c>
      <c r="F619" s="282" t="s">
        <v>7240</v>
      </c>
      <c r="G619" s="1119" t="str">
        <f>IF('Appraisal Inputs'!D171="","Blank",'Appraisal Inputs'!D171)</f>
        <v>Blank</v>
      </c>
      <c r="I619" s="515" t="s">
        <v>1162</v>
      </c>
    </row>
    <row r="620" spans="1:9" x14ac:dyDescent="0.2">
      <c r="A620" s="86" t="s">
        <v>6388</v>
      </c>
      <c r="B620" s="763" t="s">
        <v>165</v>
      </c>
      <c r="D620" s="86" t="s">
        <v>166</v>
      </c>
      <c r="E620" s="86" t="s">
        <v>6383</v>
      </c>
      <c r="F620" s="282" t="s">
        <v>7241</v>
      </c>
      <c r="G620" s="1119" t="str">
        <f>IF('Appraisal Inputs'!D172="","Blank",'Appraisal Inputs'!D172)</f>
        <v>Blank</v>
      </c>
      <c r="I620" s="515" t="s">
        <v>1163</v>
      </c>
    </row>
    <row r="621" spans="1:9" x14ac:dyDescent="0.2">
      <c r="A621" s="86" t="s">
        <v>6388</v>
      </c>
      <c r="B621" s="763" t="s">
        <v>165</v>
      </c>
      <c r="D621" s="86" t="s">
        <v>166</v>
      </c>
      <c r="E621" s="86" t="s">
        <v>6383</v>
      </c>
      <c r="F621" s="282" t="s">
        <v>7242</v>
      </c>
      <c r="G621" s="1119" t="str">
        <f>IF('Appraisal Inputs'!D173="","Blank",'Appraisal Inputs'!D173)</f>
        <v>Blank</v>
      </c>
      <c r="I621" s="515" t="s">
        <v>1164</v>
      </c>
    </row>
    <row r="622" spans="1:9" x14ac:dyDescent="0.2">
      <c r="A622" s="86" t="s">
        <v>6388</v>
      </c>
      <c r="B622" s="763" t="s">
        <v>165</v>
      </c>
      <c r="D622" s="86" t="s">
        <v>166</v>
      </c>
      <c r="E622" s="86" t="s">
        <v>6383</v>
      </c>
      <c r="F622" s="282" t="s">
        <v>7243</v>
      </c>
      <c r="G622" s="1119" t="str">
        <f>IF('Appraisal Inputs'!D174="","Blank",'Appraisal Inputs'!D174)</f>
        <v>Blank</v>
      </c>
      <c r="I622" s="515" t="s">
        <v>1165</v>
      </c>
    </row>
    <row r="623" spans="1:9" x14ac:dyDescent="0.2">
      <c r="A623" s="86" t="s">
        <v>6388</v>
      </c>
      <c r="B623" s="763" t="s">
        <v>165</v>
      </c>
      <c r="D623" s="86" t="s">
        <v>166</v>
      </c>
      <c r="E623" s="86" t="s">
        <v>6383</v>
      </c>
      <c r="F623" s="282" t="s">
        <v>7244</v>
      </c>
      <c r="G623" s="1119" t="str">
        <f>IF('Appraisal Inputs'!D175="","Blank",'Appraisal Inputs'!D175)</f>
        <v>Blank</v>
      </c>
      <c r="I623" s="515" t="s">
        <v>1166</v>
      </c>
    </row>
    <row r="624" spans="1:9" x14ac:dyDescent="0.2">
      <c r="A624" s="86" t="s">
        <v>6388</v>
      </c>
      <c r="B624" s="763" t="s">
        <v>165</v>
      </c>
      <c r="D624" s="86" t="s">
        <v>166</v>
      </c>
      <c r="E624" s="86" t="s">
        <v>6383</v>
      </c>
      <c r="F624" s="282" t="s">
        <v>7245</v>
      </c>
      <c r="G624" s="1119" t="str">
        <f>IF('Appraisal Inputs'!D176="","Blank",'Appraisal Inputs'!D176)</f>
        <v>Blank</v>
      </c>
      <c r="I624" s="515" t="s">
        <v>1167</v>
      </c>
    </row>
    <row r="625" spans="1:9" x14ac:dyDescent="0.2">
      <c r="A625" s="86" t="s">
        <v>6388</v>
      </c>
      <c r="B625" s="763" t="s">
        <v>165</v>
      </c>
      <c r="D625" s="86" t="s">
        <v>166</v>
      </c>
      <c r="E625" s="86" t="s">
        <v>6383</v>
      </c>
      <c r="F625" s="282" t="s">
        <v>7246</v>
      </c>
      <c r="G625" s="1119" t="str">
        <f>IF('Appraisal Inputs'!D177="","Blank",'Appraisal Inputs'!D177)</f>
        <v>Blank</v>
      </c>
      <c r="I625" s="515" t="s">
        <v>1168</v>
      </c>
    </row>
    <row r="626" spans="1:9" x14ac:dyDescent="0.2">
      <c r="A626" s="86" t="s">
        <v>6388</v>
      </c>
      <c r="B626" s="763" t="s">
        <v>165</v>
      </c>
      <c r="D626" s="86" t="s">
        <v>166</v>
      </c>
      <c r="E626" s="86" t="s">
        <v>6383</v>
      </c>
      <c r="F626" s="282" t="s">
        <v>7247</v>
      </c>
      <c r="G626" s="1119" t="str">
        <f>IF('Appraisal Inputs'!D178="","Blank",'Appraisal Inputs'!D178)</f>
        <v>Blank</v>
      </c>
      <c r="I626" s="515" t="s">
        <v>1169</v>
      </c>
    </row>
    <row r="627" spans="1:9" x14ac:dyDescent="0.2">
      <c r="A627" s="86" t="s">
        <v>6388</v>
      </c>
      <c r="B627" s="763" t="s">
        <v>165</v>
      </c>
      <c r="D627" s="86" t="s">
        <v>166</v>
      </c>
      <c r="E627" s="86" t="s">
        <v>6383</v>
      </c>
      <c r="F627" s="282" t="s">
        <v>7248</v>
      </c>
      <c r="G627" s="1119" t="str">
        <f>IF('Appraisal Inputs'!D179="","Blank",'Appraisal Inputs'!D179)</f>
        <v>Blank</v>
      </c>
      <c r="I627" s="515" t="s">
        <v>1170</v>
      </c>
    </row>
    <row r="628" spans="1:9" x14ac:dyDescent="0.2">
      <c r="A628" s="86" t="s">
        <v>6388</v>
      </c>
      <c r="B628" s="763" t="s">
        <v>165</v>
      </c>
      <c r="D628" s="86" t="s">
        <v>166</v>
      </c>
      <c r="E628" s="86" t="s">
        <v>6383</v>
      </c>
      <c r="F628" s="282" t="s">
        <v>7249</v>
      </c>
      <c r="G628" s="1119" t="str">
        <f>IF('Appraisal Inputs'!D180="","Blank",'Appraisal Inputs'!D180)</f>
        <v>Blank</v>
      </c>
      <c r="I628" s="515" t="s">
        <v>1171</v>
      </c>
    </row>
    <row r="629" spans="1:9" x14ac:dyDescent="0.2">
      <c r="A629" s="86" t="s">
        <v>6388</v>
      </c>
      <c r="B629" s="763" t="s">
        <v>165</v>
      </c>
      <c r="D629" s="86" t="s">
        <v>166</v>
      </c>
      <c r="E629" s="86" t="s">
        <v>6383</v>
      </c>
      <c r="F629" s="282" t="s">
        <v>7250</v>
      </c>
      <c r="G629" s="1119" t="str">
        <f>IF('Appraisal Inputs'!D181="","Blank",'Appraisal Inputs'!D181)</f>
        <v>Blank</v>
      </c>
      <c r="I629" s="515" t="s">
        <v>1172</v>
      </c>
    </row>
    <row r="630" spans="1:9" x14ac:dyDescent="0.2">
      <c r="A630" s="86" t="s">
        <v>6388</v>
      </c>
      <c r="B630" s="763" t="s">
        <v>165</v>
      </c>
      <c r="D630" s="86" t="s">
        <v>166</v>
      </c>
      <c r="E630" s="86" t="s">
        <v>6383</v>
      </c>
      <c r="F630" s="282" t="s">
        <v>7251</v>
      </c>
      <c r="G630" s="1119" t="str">
        <f>IF('Appraisal Inputs'!D182="","Blank",'Appraisal Inputs'!D182)</f>
        <v>Blank</v>
      </c>
      <c r="I630" s="515" t="s">
        <v>1173</v>
      </c>
    </row>
    <row r="631" spans="1:9" x14ac:dyDescent="0.2">
      <c r="A631" s="86" t="s">
        <v>6388</v>
      </c>
      <c r="B631" s="763" t="s">
        <v>165</v>
      </c>
      <c r="D631" s="86" t="s">
        <v>166</v>
      </c>
      <c r="E631" s="86" t="s">
        <v>6383</v>
      </c>
      <c r="F631" s="282" t="s">
        <v>7252</v>
      </c>
      <c r="G631" s="1119" t="str">
        <f>IF('Appraisal Inputs'!D183="","Blank",'Appraisal Inputs'!D183)</f>
        <v>Blank</v>
      </c>
      <c r="I631" s="515" t="s">
        <v>1174</v>
      </c>
    </row>
    <row r="632" spans="1:9" x14ac:dyDescent="0.2">
      <c r="A632" s="86" t="s">
        <v>6388</v>
      </c>
      <c r="B632" s="763" t="s">
        <v>165</v>
      </c>
      <c r="D632" s="86" t="s">
        <v>166</v>
      </c>
      <c r="E632" s="86" t="s">
        <v>6383</v>
      </c>
      <c r="F632" s="282" t="s">
        <v>7253</v>
      </c>
      <c r="G632" s="1119" t="str">
        <f>IF('Appraisal Inputs'!D184="","Blank",'Appraisal Inputs'!D184)</f>
        <v>Blank</v>
      </c>
      <c r="I632" s="515" t="s">
        <v>1175</v>
      </c>
    </row>
    <row r="633" spans="1:9" x14ac:dyDescent="0.2">
      <c r="A633" s="86" t="s">
        <v>6388</v>
      </c>
      <c r="B633" s="763" t="s">
        <v>165</v>
      </c>
      <c r="D633" s="86" t="s">
        <v>166</v>
      </c>
      <c r="E633" s="86" t="s">
        <v>6383</v>
      </c>
      <c r="F633" s="282" t="s">
        <v>7254</v>
      </c>
      <c r="G633" s="1119" t="str">
        <f>IF('Appraisal Inputs'!D185="","Blank",'Appraisal Inputs'!D185)</f>
        <v>Blank</v>
      </c>
      <c r="I633" s="515" t="s">
        <v>1176</v>
      </c>
    </row>
    <row r="634" spans="1:9" x14ac:dyDescent="0.2">
      <c r="A634" s="86" t="s">
        <v>6388</v>
      </c>
      <c r="B634" s="763" t="s">
        <v>165</v>
      </c>
      <c r="D634" s="86" t="s">
        <v>166</v>
      </c>
      <c r="E634" s="86" t="s">
        <v>6383</v>
      </c>
      <c r="F634" s="282" t="s">
        <v>181</v>
      </c>
      <c r="G634" s="1119" t="str">
        <f>IF('Appraisal Inputs'!D187="","Blank",'Appraisal Inputs'!D187)</f>
        <v>Blank</v>
      </c>
      <c r="I634" s="515" t="s">
        <v>1177</v>
      </c>
    </row>
    <row r="635" spans="1:9" x14ac:dyDescent="0.2">
      <c r="A635" s="86" t="s">
        <v>6388</v>
      </c>
      <c r="B635" s="763" t="s">
        <v>165</v>
      </c>
      <c r="D635" s="86" t="s">
        <v>166</v>
      </c>
      <c r="E635" s="86" t="s">
        <v>6383</v>
      </c>
      <c r="F635" s="282" t="s">
        <v>182</v>
      </c>
      <c r="G635" s="1119" t="str">
        <f>IF('Appraisal Inputs'!D188="","Blank",'Appraisal Inputs'!D188)</f>
        <v>Blank</v>
      </c>
      <c r="I635" s="515" t="s">
        <v>1178</v>
      </c>
    </row>
    <row r="636" spans="1:9" x14ac:dyDescent="0.2">
      <c r="A636" s="86" t="s">
        <v>6388</v>
      </c>
      <c r="B636" s="543" t="s">
        <v>165</v>
      </c>
      <c r="C636" s="547"/>
      <c r="D636" s="547" t="s">
        <v>166</v>
      </c>
      <c r="E636" s="547" t="s">
        <v>6383</v>
      </c>
      <c r="F636" s="538" t="s">
        <v>183</v>
      </c>
      <c r="G636" s="1120" t="str">
        <f>IF('Appraisal Inputs'!D189="","Blank",'Appraisal Inputs'!D189)</f>
        <v>Blank</v>
      </c>
      <c r="I636" s="515" t="s">
        <v>1179</v>
      </c>
    </row>
    <row r="637" spans="1:9" x14ac:dyDescent="0.2">
      <c r="A637" s="86" t="s">
        <v>6388</v>
      </c>
      <c r="B637" s="541" t="s">
        <v>165</v>
      </c>
      <c r="C637" s="546"/>
      <c r="D637" s="546" t="s">
        <v>166</v>
      </c>
      <c r="E637" s="546" t="s">
        <v>6384</v>
      </c>
      <c r="F637" s="542" t="s">
        <v>7239</v>
      </c>
      <c r="G637" s="1118" t="str">
        <f>IF('Appraisal Inputs'!E170="","Blank",'Appraisal Inputs'!E170)</f>
        <v>Blank</v>
      </c>
      <c r="I637" s="515" t="s">
        <v>1180</v>
      </c>
    </row>
    <row r="638" spans="1:9" x14ac:dyDescent="0.2">
      <c r="A638" s="86" t="s">
        <v>6388</v>
      </c>
      <c r="B638" s="763" t="s">
        <v>165</v>
      </c>
      <c r="D638" s="86" t="s">
        <v>166</v>
      </c>
      <c r="E638" s="86" t="s">
        <v>6384</v>
      </c>
      <c r="F638" s="282" t="s">
        <v>7240</v>
      </c>
      <c r="G638" s="1119" t="str">
        <f>IF('Appraisal Inputs'!E171="","Blank",'Appraisal Inputs'!E171)</f>
        <v>Blank</v>
      </c>
      <c r="I638" s="515" t="s">
        <v>1181</v>
      </c>
    </row>
    <row r="639" spans="1:9" x14ac:dyDescent="0.2">
      <c r="A639" s="86" t="s">
        <v>6388</v>
      </c>
      <c r="B639" s="763" t="s">
        <v>165</v>
      </c>
      <c r="D639" s="86" t="s">
        <v>166</v>
      </c>
      <c r="E639" s="86" t="s">
        <v>6384</v>
      </c>
      <c r="F639" s="282" t="s">
        <v>7241</v>
      </c>
      <c r="G639" s="1119" t="str">
        <f>IF('Appraisal Inputs'!E172="","Blank",'Appraisal Inputs'!E172)</f>
        <v>Blank</v>
      </c>
      <c r="I639" s="515" t="s">
        <v>1182</v>
      </c>
    </row>
    <row r="640" spans="1:9" x14ac:dyDescent="0.2">
      <c r="A640" s="86" t="s">
        <v>6388</v>
      </c>
      <c r="B640" s="763" t="s">
        <v>165</v>
      </c>
      <c r="D640" s="86" t="s">
        <v>166</v>
      </c>
      <c r="E640" s="86" t="s">
        <v>6384</v>
      </c>
      <c r="F640" s="282" t="s">
        <v>7242</v>
      </c>
      <c r="G640" s="1119" t="str">
        <f>IF('Appraisal Inputs'!E173="","Blank",'Appraisal Inputs'!E173)</f>
        <v>Blank</v>
      </c>
      <c r="I640" s="515" t="s">
        <v>1183</v>
      </c>
    </row>
    <row r="641" spans="1:9" x14ac:dyDescent="0.2">
      <c r="A641" s="86" t="s">
        <v>6388</v>
      </c>
      <c r="B641" s="763" t="s">
        <v>165</v>
      </c>
      <c r="D641" s="86" t="s">
        <v>166</v>
      </c>
      <c r="E641" s="86" t="s">
        <v>6384</v>
      </c>
      <c r="F641" s="282" t="s">
        <v>7243</v>
      </c>
      <c r="G641" s="1119" t="str">
        <f>IF('Appraisal Inputs'!E174="","Blank",'Appraisal Inputs'!E174)</f>
        <v>Blank</v>
      </c>
      <c r="I641" s="515" t="s">
        <v>1184</v>
      </c>
    </row>
    <row r="642" spans="1:9" x14ac:dyDescent="0.2">
      <c r="A642" s="86" t="s">
        <v>6388</v>
      </c>
      <c r="B642" s="763" t="s">
        <v>165</v>
      </c>
      <c r="D642" s="86" t="s">
        <v>166</v>
      </c>
      <c r="E642" s="86" t="s">
        <v>6384</v>
      </c>
      <c r="F642" s="282" t="s">
        <v>7244</v>
      </c>
      <c r="G642" s="1119" t="str">
        <f>IF('Appraisal Inputs'!E175="","Blank",'Appraisal Inputs'!E175)</f>
        <v>Blank</v>
      </c>
      <c r="I642" s="515" t="s">
        <v>1185</v>
      </c>
    </row>
    <row r="643" spans="1:9" x14ac:dyDescent="0.2">
      <c r="A643" s="86" t="s">
        <v>6388</v>
      </c>
      <c r="B643" s="763" t="s">
        <v>165</v>
      </c>
      <c r="D643" s="86" t="s">
        <v>166</v>
      </c>
      <c r="E643" s="86" t="s">
        <v>6384</v>
      </c>
      <c r="F643" s="282" t="s">
        <v>7245</v>
      </c>
      <c r="G643" s="1119" t="str">
        <f>IF('Appraisal Inputs'!E176="","Blank",'Appraisal Inputs'!E176)</f>
        <v>Blank</v>
      </c>
      <c r="I643" s="515" t="s">
        <v>1186</v>
      </c>
    </row>
    <row r="644" spans="1:9" x14ac:dyDescent="0.2">
      <c r="A644" s="86" t="s">
        <v>6388</v>
      </c>
      <c r="B644" s="763" t="s">
        <v>165</v>
      </c>
      <c r="D644" s="86" t="s">
        <v>166</v>
      </c>
      <c r="E644" s="86" t="s">
        <v>6384</v>
      </c>
      <c r="F644" s="282" t="s">
        <v>7246</v>
      </c>
      <c r="G644" s="1119" t="str">
        <f>IF('Appraisal Inputs'!E177="","Blank",'Appraisal Inputs'!E177)</f>
        <v>Blank</v>
      </c>
      <c r="I644" s="515" t="s">
        <v>1187</v>
      </c>
    </row>
    <row r="645" spans="1:9" x14ac:dyDescent="0.2">
      <c r="A645" s="86" t="s">
        <v>6388</v>
      </c>
      <c r="B645" s="763" t="s">
        <v>165</v>
      </c>
      <c r="D645" s="86" t="s">
        <v>166</v>
      </c>
      <c r="E645" s="86" t="s">
        <v>6384</v>
      </c>
      <c r="F645" s="282" t="s">
        <v>7247</v>
      </c>
      <c r="G645" s="1119" t="str">
        <f>IF('Appraisal Inputs'!E178="","Blank",'Appraisal Inputs'!E178)</f>
        <v>Blank</v>
      </c>
      <c r="I645" s="515" t="s">
        <v>1188</v>
      </c>
    </row>
    <row r="646" spans="1:9" x14ac:dyDescent="0.2">
      <c r="A646" s="86" t="s">
        <v>6388</v>
      </c>
      <c r="B646" s="763" t="s">
        <v>165</v>
      </c>
      <c r="D646" s="86" t="s">
        <v>166</v>
      </c>
      <c r="E646" s="86" t="s">
        <v>6384</v>
      </c>
      <c r="F646" s="282" t="s">
        <v>7248</v>
      </c>
      <c r="G646" s="1119" t="str">
        <f>IF('Appraisal Inputs'!E179="","Blank",'Appraisal Inputs'!E179)</f>
        <v>Blank</v>
      </c>
      <c r="I646" s="515" t="s">
        <v>1189</v>
      </c>
    </row>
    <row r="647" spans="1:9" x14ac:dyDescent="0.2">
      <c r="A647" s="86" t="s">
        <v>6388</v>
      </c>
      <c r="B647" s="763" t="s">
        <v>165</v>
      </c>
      <c r="D647" s="86" t="s">
        <v>166</v>
      </c>
      <c r="E647" s="86" t="s">
        <v>6384</v>
      </c>
      <c r="F647" s="282" t="s">
        <v>7249</v>
      </c>
      <c r="G647" s="1119" t="str">
        <f>IF('Appraisal Inputs'!E180="","Blank",'Appraisal Inputs'!E180)</f>
        <v>Blank</v>
      </c>
      <c r="I647" s="515" t="s">
        <v>1190</v>
      </c>
    </row>
    <row r="648" spans="1:9" x14ac:dyDescent="0.2">
      <c r="A648" s="86" t="s">
        <v>6388</v>
      </c>
      <c r="B648" s="763" t="s">
        <v>165</v>
      </c>
      <c r="D648" s="86" t="s">
        <v>166</v>
      </c>
      <c r="E648" s="86" t="s">
        <v>6384</v>
      </c>
      <c r="F648" s="282" t="s">
        <v>7250</v>
      </c>
      <c r="G648" s="1119" t="str">
        <f>IF('Appraisal Inputs'!E181="","Blank",'Appraisal Inputs'!E181)</f>
        <v>Blank</v>
      </c>
      <c r="I648" s="515" t="s">
        <v>1191</v>
      </c>
    </row>
    <row r="649" spans="1:9" x14ac:dyDescent="0.2">
      <c r="A649" s="86" t="s">
        <v>6388</v>
      </c>
      <c r="B649" s="763" t="s">
        <v>165</v>
      </c>
      <c r="D649" s="86" t="s">
        <v>166</v>
      </c>
      <c r="E649" s="86" t="s">
        <v>6384</v>
      </c>
      <c r="F649" s="282" t="s">
        <v>7251</v>
      </c>
      <c r="G649" s="1119" t="str">
        <f>IF('Appraisal Inputs'!E182="","Blank",'Appraisal Inputs'!E182)</f>
        <v>Blank</v>
      </c>
      <c r="I649" s="515" t="s">
        <v>1192</v>
      </c>
    </row>
    <row r="650" spans="1:9" x14ac:dyDescent="0.2">
      <c r="A650" s="86" t="s">
        <v>6388</v>
      </c>
      <c r="B650" s="763" t="s">
        <v>165</v>
      </c>
      <c r="D650" s="86" t="s">
        <v>166</v>
      </c>
      <c r="E650" s="86" t="s">
        <v>6384</v>
      </c>
      <c r="F650" s="282" t="s">
        <v>7252</v>
      </c>
      <c r="G650" s="1119" t="str">
        <f>IF('Appraisal Inputs'!E183="","Blank",'Appraisal Inputs'!E183)</f>
        <v>Blank</v>
      </c>
      <c r="I650" s="515" t="s">
        <v>1193</v>
      </c>
    </row>
    <row r="651" spans="1:9" x14ac:dyDescent="0.2">
      <c r="A651" s="86" t="s">
        <v>6388</v>
      </c>
      <c r="B651" s="763" t="s">
        <v>165</v>
      </c>
      <c r="D651" s="86" t="s">
        <v>166</v>
      </c>
      <c r="E651" s="86" t="s">
        <v>6384</v>
      </c>
      <c r="F651" s="282" t="s">
        <v>7253</v>
      </c>
      <c r="G651" s="1119" t="str">
        <f>IF('Appraisal Inputs'!E184="","Blank",'Appraisal Inputs'!E184)</f>
        <v>Blank</v>
      </c>
      <c r="I651" s="515" t="s">
        <v>1194</v>
      </c>
    </row>
    <row r="652" spans="1:9" x14ac:dyDescent="0.2">
      <c r="A652" s="86" t="s">
        <v>6388</v>
      </c>
      <c r="B652" s="763" t="s">
        <v>165</v>
      </c>
      <c r="D652" s="86" t="s">
        <v>166</v>
      </c>
      <c r="E652" s="86" t="s">
        <v>6384</v>
      </c>
      <c r="F652" s="282" t="s">
        <v>7254</v>
      </c>
      <c r="G652" s="1119" t="str">
        <f>IF('Appraisal Inputs'!E185="","Blank",'Appraisal Inputs'!E185)</f>
        <v>Blank</v>
      </c>
      <c r="I652" s="515" t="s">
        <v>1195</v>
      </c>
    </row>
    <row r="653" spans="1:9" x14ac:dyDescent="0.2">
      <c r="A653" s="86" t="s">
        <v>6388</v>
      </c>
      <c r="B653" s="763" t="s">
        <v>165</v>
      </c>
      <c r="D653" s="86" t="s">
        <v>166</v>
      </c>
      <c r="E653" s="86" t="s">
        <v>6384</v>
      </c>
      <c r="F653" s="282" t="s">
        <v>181</v>
      </c>
      <c r="G653" s="1119" t="str">
        <f>IF('Appraisal Inputs'!E187="","Blank",'Appraisal Inputs'!E187)</f>
        <v>Blank</v>
      </c>
      <c r="I653" s="515" t="s">
        <v>1196</v>
      </c>
    </row>
    <row r="654" spans="1:9" x14ac:dyDescent="0.2">
      <c r="A654" s="86" t="s">
        <v>6388</v>
      </c>
      <c r="B654" s="763" t="s">
        <v>165</v>
      </c>
      <c r="D654" s="86" t="s">
        <v>166</v>
      </c>
      <c r="E654" s="86" t="s">
        <v>6384</v>
      </c>
      <c r="F654" s="282" t="s">
        <v>182</v>
      </c>
      <c r="G654" s="1119" t="str">
        <f>IF('Appraisal Inputs'!E188="","Blank",'Appraisal Inputs'!E188)</f>
        <v>Blank</v>
      </c>
      <c r="I654" s="515" t="s">
        <v>1197</v>
      </c>
    </row>
    <row r="655" spans="1:9" x14ac:dyDescent="0.2">
      <c r="A655" s="86" t="s">
        <v>6388</v>
      </c>
      <c r="B655" s="543" t="s">
        <v>165</v>
      </c>
      <c r="C655" s="547"/>
      <c r="D655" s="547" t="s">
        <v>166</v>
      </c>
      <c r="E655" s="547" t="s">
        <v>6384</v>
      </c>
      <c r="F655" s="538" t="s">
        <v>183</v>
      </c>
      <c r="G655" s="1120" t="str">
        <f>IF('Appraisal Inputs'!E189="","Blank",'Appraisal Inputs'!E189)</f>
        <v>Blank</v>
      </c>
      <c r="I655" s="515" t="s">
        <v>1198</v>
      </c>
    </row>
    <row r="656" spans="1:9" x14ac:dyDescent="0.2">
      <c r="A656" s="86" t="s">
        <v>6388</v>
      </c>
      <c r="B656" s="541" t="s">
        <v>165</v>
      </c>
      <c r="C656" s="546"/>
      <c r="D656" s="546" t="s">
        <v>166</v>
      </c>
      <c r="E656" s="546" t="s">
        <v>6385</v>
      </c>
      <c r="F656" s="542" t="s">
        <v>7239</v>
      </c>
      <c r="G656" s="1118" t="str">
        <f>IF('Appraisal Inputs'!F170="","Blank",'Appraisal Inputs'!F170)</f>
        <v>Blank</v>
      </c>
      <c r="I656" s="515" t="s">
        <v>1199</v>
      </c>
    </row>
    <row r="657" spans="1:9" x14ac:dyDescent="0.2">
      <c r="A657" s="86" t="s">
        <v>6388</v>
      </c>
      <c r="B657" s="763" t="s">
        <v>165</v>
      </c>
      <c r="D657" s="86" t="s">
        <v>166</v>
      </c>
      <c r="E657" s="86" t="s">
        <v>6385</v>
      </c>
      <c r="F657" s="282" t="s">
        <v>7240</v>
      </c>
      <c r="G657" s="1119" t="str">
        <f>IF('Appraisal Inputs'!F171="","Blank",'Appraisal Inputs'!F171)</f>
        <v>Blank</v>
      </c>
      <c r="I657" s="515" t="s">
        <v>1200</v>
      </c>
    </row>
    <row r="658" spans="1:9" x14ac:dyDescent="0.2">
      <c r="A658" s="86" t="s">
        <v>6388</v>
      </c>
      <c r="B658" s="763" t="s">
        <v>165</v>
      </c>
      <c r="D658" s="86" t="s">
        <v>166</v>
      </c>
      <c r="E658" s="86" t="s">
        <v>6385</v>
      </c>
      <c r="F658" s="282" t="s">
        <v>7241</v>
      </c>
      <c r="G658" s="1119" t="str">
        <f>IF('Appraisal Inputs'!F172="","Blank",'Appraisal Inputs'!F172)</f>
        <v>Blank</v>
      </c>
      <c r="I658" s="515" t="s">
        <v>1201</v>
      </c>
    </row>
    <row r="659" spans="1:9" x14ac:dyDescent="0.2">
      <c r="A659" s="86" t="s">
        <v>6388</v>
      </c>
      <c r="B659" s="763" t="s">
        <v>165</v>
      </c>
      <c r="D659" s="86" t="s">
        <v>166</v>
      </c>
      <c r="E659" s="86" t="s">
        <v>6385</v>
      </c>
      <c r="F659" s="282" t="s">
        <v>7242</v>
      </c>
      <c r="G659" s="1119" t="str">
        <f>IF('Appraisal Inputs'!F173="","Blank",'Appraisal Inputs'!F173)</f>
        <v>Blank</v>
      </c>
      <c r="I659" s="515" t="s">
        <v>1202</v>
      </c>
    </row>
    <row r="660" spans="1:9" x14ac:dyDescent="0.2">
      <c r="A660" s="86" t="s">
        <v>6388</v>
      </c>
      <c r="B660" s="763" t="s">
        <v>165</v>
      </c>
      <c r="D660" s="86" t="s">
        <v>166</v>
      </c>
      <c r="E660" s="86" t="s">
        <v>6385</v>
      </c>
      <c r="F660" s="282" t="s">
        <v>7243</v>
      </c>
      <c r="G660" s="1119" t="str">
        <f>IF('Appraisal Inputs'!F174="","Blank",'Appraisal Inputs'!F174)</f>
        <v>Blank</v>
      </c>
      <c r="I660" s="515" t="s">
        <v>1203</v>
      </c>
    </row>
    <row r="661" spans="1:9" x14ac:dyDescent="0.2">
      <c r="A661" s="86" t="s">
        <v>6388</v>
      </c>
      <c r="B661" s="763" t="s">
        <v>165</v>
      </c>
      <c r="D661" s="86" t="s">
        <v>166</v>
      </c>
      <c r="E661" s="86" t="s">
        <v>6385</v>
      </c>
      <c r="F661" s="282" t="s">
        <v>7244</v>
      </c>
      <c r="G661" s="1119" t="str">
        <f>IF('Appraisal Inputs'!F175="","Blank",'Appraisal Inputs'!F175)</f>
        <v>Blank</v>
      </c>
      <c r="I661" s="515" t="s">
        <v>1204</v>
      </c>
    </row>
    <row r="662" spans="1:9" x14ac:dyDescent="0.2">
      <c r="A662" s="86" t="s">
        <v>6388</v>
      </c>
      <c r="B662" s="763" t="s">
        <v>165</v>
      </c>
      <c r="D662" s="86" t="s">
        <v>166</v>
      </c>
      <c r="E662" s="86" t="s">
        <v>6385</v>
      </c>
      <c r="F662" s="282" t="s">
        <v>7245</v>
      </c>
      <c r="G662" s="1119" t="str">
        <f>IF('Appraisal Inputs'!F176="","Blank",'Appraisal Inputs'!F176)</f>
        <v>Blank</v>
      </c>
      <c r="I662" s="515" t="s">
        <v>1205</v>
      </c>
    </row>
    <row r="663" spans="1:9" x14ac:dyDescent="0.2">
      <c r="A663" s="86" t="s">
        <v>6388</v>
      </c>
      <c r="B663" s="763" t="s">
        <v>165</v>
      </c>
      <c r="D663" s="86" t="s">
        <v>166</v>
      </c>
      <c r="E663" s="86" t="s">
        <v>6385</v>
      </c>
      <c r="F663" s="282" t="s">
        <v>7246</v>
      </c>
      <c r="G663" s="1119" t="str">
        <f>IF('Appraisal Inputs'!F177="","Blank",'Appraisal Inputs'!F177)</f>
        <v>Blank</v>
      </c>
      <c r="I663" s="515" t="s">
        <v>1206</v>
      </c>
    </row>
    <row r="664" spans="1:9" x14ac:dyDescent="0.2">
      <c r="A664" s="86" t="s">
        <v>6388</v>
      </c>
      <c r="B664" s="763" t="s">
        <v>165</v>
      </c>
      <c r="D664" s="86" t="s">
        <v>166</v>
      </c>
      <c r="E664" s="86" t="s">
        <v>6385</v>
      </c>
      <c r="F664" s="282" t="s">
        <v>7247</v>
      </c>
      <c r="G664" s="1119" t="str">
        <f>IF('Appraisal Inputs'!F178="","Blank",'Appraisal Inputs'!F178)</f>
        <v>Blank</v>
      </c>
      <c r="I664" s="515" t="s">
        <v>1207</v>
      </c>
    </row>
    <row r="665" spans="1:9" x14ac:dyDescent="0.2">
      <c r="A665" s="86" t="s">
        <v>6388</v>
      </c>
      <c r="B665" s="763" t="s">
        <v>165</v>
      </c>
      <c r="D665" s="86" t="s">
        <v>166</v>
      </c>
      <c r="E665" s="86" t="s">
        <v>6385</v>
      </c>
      <c r="F665" s="282" t="s">
        <v>7248</v>
      </c>
      <c r="G665" s="1119" t="str">
        <f>IF('Appraisal Inputs'!F179="","Blank",'Appraisal Inputs'!F179)</f>
        <v>Blank</v>
      </c>
      <c r="I665" s="515" t="s">
        <v>1208</v>
      </c>
    </row>
    <row r="666" spans="1:9" x14ac:dyDescent="0.2">
      <c r="A666" s="86" t="s">
        <v>6388</v>
      </c>
      <c r="B666" s="763" t="s">
        <v>165</v>
      </c>
      <c r="D666" s="86" t="s">
        <v>166</v>
      </c>
      <c r="E666" s="86" t="s">
        <v>6385</v>
      </c>
      <c r="F666" s="282" t="s">
        <v>7249</v>
      </c>
      <c r="G666" s="1119" t="str">
        <f>IF('Appraisal Inputs'!F180="","Blank",'Appraisal Inputs'!F180)</f>
        <v>Blank</v>
      </c>
      <c r="I666" s="515" t="s">
        <v>1209</v>
      </c>
    </row>
    <row r="667" spans="1:9" x14ac:dyDescent="0.2">
      <c r="A667" s="86" t="s">
        <v>6388</v>
      </c>
      <c r="B667" s="763" t="s">
        <v>165</v>
      </c>
      <c r="D667" s="86" t="s">
        <v>166</v>
      </c>
      <c r="E667" s="86" t="s">
        <v>6385</v>
      </c>
      <c r="F667" s="282" t="s">
        <v>7250</v>
      </c>
      <c r="G667" s="1119" t="str">
        <f>IF('Appraisal Inputs'!F181="","Blank",'Appraisal Inputs'!F181)</f>
        <v>Blank</v>
      </c>
      <c r="I667" s="515" t="s">
        <v>1210</v>
      </c>
    </row>
    <row r="668" spans="1:9" x14ac:dyDescent="0.2">
      <c r="A668" s="86" t="s">
        <v>6388</v>
      </c>
      <c r="B668" s="763" t="s">
        <v>165</v>
      </c>
      <c r="D668" s="86" t="s">
        <v>166</v>
      </c>
      <c r="E668" s="86" t="s">
        <v>6385</v>
      </c>
      <c r="F668" s="282" t="s">
        <v>7251</v>
      </c>
      <c r="G668" s="1119" t="str">
        <f>IF('Appraisal Inputs'!F182="","Blank",'Appraisal Inputs'!F182)</f>
        <v>Blank</v>
      </c>
      <c r="I668" s="515" t="s">
        <v>1211</v>
      </c>
    </row>
    <row r="669" spans="1:9" x14ac:dyDescent="0.2">
      <c r="A669" s="86" t="s">
        <v>6388</v>
      </c>
      <c r="B669" s="763" t="s">
        <v>165</v>
      </c>
      <c r="D669" s="86" t="s">
        <v>166</v>
      </c>
      <c r="E669" s="86" t="s">
        <v>6385</v>
      </c>
      <c r="F669" s="282" t="s">
        <v>7252</v>
      </c>
      <c r="G669" s="1119" t="str">
        <f>IF('Appraisal Inputs'!F183="","Blank",'Appraisal Inputs'!F183)</f>
        <v>Blank</v>
      </c>
      <c r="I669" s="515" t="s">
        <v>1212</v>
      </c>
    </row>
    <row r="670" spans="1:9" x14ac:dyDescent="0.2">
      <c r="A670" s="86" t="s">
        <v>6388</v>
      </c>
      <c r="B670" s="763" t="s">
        <v>165</v>
      </c>
      <c r="D670" s="86" t="s">
        <v>166</v>
      </c>
      <c r="E670" s="86" t="s">
        <v>6385</v>
      </c>
      <c r="F670" s="282" t="s">
        <v>7253</v>
      </c>
      <c r="G670" s="1119" t="str">
        <f>IF('Appraisal Inputs'!F184="","Blank",'Appraisal Inputs'!F184)</f>
        <v>Blank</v>
      </c>
      <c r="I670" s="515" t="s">
        <v>1213</v>
      </c>
    </row>
    <row r="671" spans="1:9" x14ac:dyDescent="0.2">
      <c r="A671" s="86" t="s">
        <v>6388</v>
      </c>
      <c r="B671" s="763" t="s">
        <v>165</v>
      </c>
      <c r="D671" s="86" t="s">
        <v>166</v>
      </c>
      <c r="E671" s="86" t="s">
        <v>6385</v>
      </c>
      <c r="F671" s="282" t="s">
        <v>7254</v>
      </c>
      <c r="G671" s="1119" t="str">
        <f>IF('Appraisal Inputs'!F185="","Blank",'Appraisal Inputs'!F185)</f>
        <v>Blank</v>
      </c>
      <c r="I671" s="515" t="s">
        <v>1214</v>
      </c>
    </row>
    <row r="672" spans="1:9" x14ac:dyDescent="0.2">
      <c r="A672" s="86" t="s">
        <v>6388</v>
      </c>
      <c r="B672" s="763" t="s">
        <v>165</v>
      </c>
      <c r="D672" s="86" t="s">
        <v>166</v>
      </c>
      <c r="E672" s="86" t="s">
        <v>6385</v>
      </c>
      <c r="F672" s="282" t="s">
        <v>181</v>
      </c>
      <c r="G672" s="1119" t="str">
        <f>IF('Appraisal Inputs'!F187="","Blank",'Appraisal Inputs'!F187)</f>
        <v>Blank</v>
      </c>
      <c r="I672" s="515" t="s">
        <v>1215</v>
      </c>
    </row>
    <row r="673" spans="1:9" x14ac:dyDescent="0.2">
      <c r="A673" s="86" t="s">
        <v>6388</v>
      </c>
      <c r="B673" s="763" t="s">
        <v>165</v>
      </c>
      <c r="D673" s="86" t="s">
        <v>166</v>
      </c>
      <c r="E673" s="86" t="s">
        <v>6385</v>
      </c>
      <c r="F673" s="282" t="s">
        <v>182</v>
      </c>
      <c r="G673" s="1119" t="str">
        <f>IF('Appraisal Inputs'!F188="","Blank",'Appraisal Inputs'!F188)</f>
        <v>Blank</v>
      </c>
      <c r="I673" s="515" t="s">
        <v>1216</v>
      </c>
    </row>
    <row r="674" spans="1:9" x14ac:dyDescent="0.2">
      <c r="A674" s="86" t="s">
        <v>6388</v>
      </c>
      <c r="B674" s="543" t="s">
        <v>165</v>
      </c>
      <c r="C674" s="547"/>
      <c r="D674" s="547" t="s">
        <v>166</v>
      </c>
      <c r="E674" s="547" t="s">
        <v>6385</v>
      </c>
      <c r="F674" s="538" t="s">
        <v>183</v>
      </c>
      <c r="G674" s="1120" t="str">
        <f>IF('Appraisal Inputs'!F189="","Blank",'Appraisal Inputs'!F189)</f>
        <v>Blank</v>
      </c>
      <c r="I674" s="515" t="s">
        <v>1217</v>
      </c>
    </row>
    <row r="675" spans="1:9" x14ac:dyDescent="0.2">
      <c r="A675" s="86" t="s">
        <v>6388</v>
      </c>
      <c r="B675" s="541" t="s">
        <v>165</v>
      </c>
      <c r="C675" s="546"/>
      <c r="D675" s="546" t="s">
        <v>166</v>
      </c>
      <c r="E675" s="546" t="s">
        <v>6386</v>
      </c>
      <c r="F675" s="542" t="s">
        <v>7239</v>
      </c>
      <c r="G675" s="1118" t="str">
        <f>IF('Appraisal Inputs'!G170="","Blank",'Appraisal Inputs'!G170)</f>
        <v>Blank</v>
      </c>
      <c r="I675" s="515" t="s">
        <v>1218</v>
      </c>
    </row>
    <row r="676" spans="1:9" x14ac:dyDescent="0.2">
      <c r="A676" s="86" t="s">
        <v>6388</v>
      </c>
      <c r="B676" s="763" t="s">
        <v>165</v>
      </c>
      <c r="D676" s="86" t="s">
        <v>166</v>
      </c>
      <c r="E676" s="86" t="s">
        <v>6385</v>
      </c>
      <c r="F676" s="282" t="s">
        <v>7240</v>
      </c>
      <c r="G676" s="1119" t="str">
        <f>IF('Appraisal Inputs'!G171="","Blank",'Appraisal Inputs'!G171)</f>
        <v>Blank</v>
      </c>
      <c r="I676" s="515" t="s">
        <v>1219</v>
      </c>
    </row>
    <row r="677" spans="1:9" x14ac:dyDescent="0.2">
      <c r="A677" s="86" t="s">
        <v>6388</v>
      </c>
      <c r="B677" s="763" t="s">
        <v>165</v>
      </c>
      <c r="D677" s="86" t="s">
        <v>166</v>
      </c>
      <c r="E677" s="86" t="s">
        <v>6386</v>
      </c>
      <c r="F677" s="282" t="s">
        <v>7241</v>
      </c>
      <c r="G677" s="1119" t="str">
        <f>IF('Appraisal Inputs'!G172="","Blank",'Appraisal Inputs'!G172)</f>
        <v>Blank</v>
      </c>
      <c r="I677" s="515" t="s">
        <v>1220</v>
      </c>
    </row>
    <row r="678" spans="1:9" x14ac:dyDescent="0.2">
      <c r="A678" s="86" t="s">
        <v>6388</v>
      </c>
      <c r="B678" s="763" t="s">
        <v>165</v>
      </c>
      <c r="D678" s="86" t="s">
        <v>166</v>
      </c>
      <c r="E678" s="86" t="s">
        <v>6385</v>
      </c>
      <c r="F678" s="282" t="s">
        <v>7242</v>
      </c>
      <c r="G678" s="1119" t="str">
        <f>IF('Appraisal Inputs'!G173="","Blank",'Appraisal Inputs'!G173)</f>
        <v>Blank</v>
      </c>
      <c r="I678" s="515" t="s">
        <v>1221</v>
      </c>
    </row>
    <row r="679" spans="1:9" x14ac:dyDescent="0.2">
      <c r="A679" s="86" t="s">
        <v>6388</v>
      </c>
      <c r="B679" s="763" t="s">
        <v>165</v>
      </c>
      <c r="D679" s="86" t="s">
        <v>166</v>
      </c>
      <c r="E679" s="86" t="s">
        <v>6386</v>
      </c>
      <c r="F679" s="282" t="s">
        <v>7243</v>
      </c>
      <c r="G679" s="1119" t="str">
        <f>IF('Appraisal Inputs'!G174="","Blank",'Appraisal Inputs'!G174)</f>
        <v>Blank</v>
      </c>
      <c r="I679" s="515" t="s">
        <v>1222</v>
      </c>
    </row>
    <row r="680" spans="1:9" x14ac:dyDescent="0.2">
      <c r="A680" s="86" t="s">
        <v>6388</v>
      </c>
      <c r="B680" s="763" t="s">
        <v>165</v>
      </c>
      <c r="D680" s="86" t="s">
        <v>166</v>
      </c>
      <c r="E680" s="86" t="s">
        <v>6385</v>
      </c>
      <c r="F680" s="282" t="s">
        <v>7244</v>
      </c>
      <c r="G680" s="1119" t="str">
        <f>IF('Appraisal Inputs'!G175="","Blank",'Appraisal Inputs'!G175)</f>
        <v>Blank</v>
      </c>
      <c r="I680" s="515" t="s">
        <v>1223</v>
      </c>
    </row>
    <row r="681" spans="1:9" x14ac:dyDescent="0.2">
      <c r="A681" s="86" t="s">
        <v>6388</v>
      </c>
      <c r="B681" s="763" t="s">
        <v>165</v>
      </c>
      <c r="D681" s="86" t="s">
        <v>166</v>
      </c>
      <c r="E681" s="86" t="s">
        <v>6386</v>
      </c>
      <c r="F681" s="282" t="s">
        <v>7245</v>
      </c>
      <c r="G681" s="1119" t="str">
        <f>IF('Appraisal Inputs'!G176="","Blank",'Appraisal Inputs'!G176)</f>
        <v>Blank</v>
      </c>
      <c r="I681" s="515" t="s">
        <v>1224</v>
      </c>
    </row>
    <row r="682" spans="1:9" x14ac:dyDescent="0.2">
      <c r="A682" s="86" t="s">
        <v>6388</v>
      </c>
      <c r="B682" s="763" t="s">
        <v>165</v>
      </c>
      <c r="D682" s="86" t="s">
        <v>166</v>
      </c>
      <c r="E682" s="86" t="s">
        <v>6385</v>
      </c>
      <c r="F682" s="282" t="s">
        <v>7246</v>
      </c>
      <c r="G682" s="1119" t="str">
        <f>IF('Appraisal Inputs'!G177="","Blank",'Appraisal Inputs'!G177)</f>
        <v>Blank</v>
      </c>
      <c r="I682" s="515" t="s">
        <v>1225</v>
      </c>
    </row>
    <row r="683" spans="1:9" x14ac:dyDescent="0.2">
      <c r="A683" s="86" t="s">
        <v>6388</v>
      </c>
      <c r="B683" s="763" t="s">
        <v>165</v>
      </c>
      <c r="D683" s="86" t="s">
        <v>166</v>
      </c>
      <c r="E683" s="86" t="s">
        <v>6386</v>
      </c>
      <c r="F683" s="282" t="s">
        <v>7247</v>
      </c>
      <c r="G683" s="1119" t="str">
        <f>IF('Appraisal Inputs'!G178="","Blank",'Appraisal Inputs'!G178)</f>
        <v>Blank</v>
      </c>
      <c r="I683" s="515" t="s">
        <v>1226</v>
      </c>
    </row>
    <row r="684" spans="1:9" x14ac:dyDescent="0.2">
      <c r="A684" s="86" t="s">
        <v>6388</v>
      </c>
      <c r="B684" s="763" t="s">
        <v>165</v>
      </c>
      <c r="D684" s="86" t="s">
        <v>166</v>
      </c>
      <c r="E684" s="86" t="s">
        <v>6385</v>
      </c>
      <c r="F684" s="282" t="s">
        <v>7248</v>
      </c>
      <c r="G684" s="1119" t="str">
        <f>IF('Appraisal Inputs'!G179="","Blank",'Appraisal Inputs'!G179)</f>
        <v>Blank</v>
      </c>
      <c r="I684" s="515" t="s">
        <v>1227</v>
      </c>
    </row>
    <row r="685" spans="1:9" x14ac:dyDescent="0.2">
      <c r="A685" s="86" t="s">
        <v>6388</v>
      </c>
      <c r="B685" s="763" t="s">
        <v>165</v>
      </c>
      <c r="D685" s="86" t="s">
        <v>166</v>
      </c>
      <c r="E685" s="86" t="s">
        <v>6386</v>
      </c>
      <c r="F685" s="282" t="s">
        <v>7249</v>
      </c>
      <c r="G685" s="1119" t="str">
        <f>IF('Appraisal Inputs'!G180="","Blank",'Appraisal Inputs'!G180)</f>
        <v>Blank</v>
      </c>
      <c r="I685" s="515" t="s">
        <v>1228</v>
      </c>
    </row>
    <row r="686" spans="1:9" x14ac:dyDescent="0.2">
      <c r="A686" s="86" t="s">
        <v>6388</v>
      </c>
      <c r="B686" s="763" t="s">
        <v>165</v>
      </c>
      <c r="D686" s="86" t="s">
        <v>166</v>
      </c>
      <c r="E686" s="86" t="s">
        <v>6385</v>
      </c>
      <c r="F686" s="282" t="s">
        <v>7250</v>
      </c>
      <c r="G686" s="1119" t="str">
        <f>IF('Appraisal Inputs'!G181="","Blank",'Appraisal Inputs'!G181)</f>
        <v>Blank</v>
      </c>
      <c r="I686" s="515" t="s">
        <v>1229</v>
      </c>
    </row>
    <row r="687" spans="1:9" x14ac:dyDescent="0.2">
      <c r="A687" s="86" t="s">
        <v>6388</v>
      </c>
      <c r="B687" s="763" t="s">
        <v>165</v>
      </c>
      <c r="D687" s="86" t="s">
        <v>166</v>
      </c>
      <c r="E687" s="86" t="s">
        <v>6386</v>
      </c>
      <c r="F687" s="282" t="s">
        <v>7251</v>
      </c>
      <c r="G687" s="1119" t="str">
        <f>IF('Appraisal Inputs'!G182="","Blank",'Appraisal Inputs'!G182)</f>
        <v>Blank</v>
      </c>
      <c r="I687" s="515" t="s">
        <v>1230</v>
      </c>
    </row>
    <row r="688" spans="1:9" x14ac:dyDescent="0.2">
      <c r="A688" s="86" t="s">
        <v>6388</v>
      </c>
      <c r="B688" s="763" t="s">
        <v>165</v>
      </c>
      <c r="D688" s="86" t="s">
        <v>166</v>
      </c>
      <c r="E688" s="86" t="s">
        <v>6385</v>
      </c>
      <c r="F688" s="282" t="s">
        <v>7252</v>
      </c>
      <c r="G688" s="1119" t="str">
        <f>IF('Appraisal Inputs'!G183="","Blank",'Appraisal Inputs'!G183)</f>
        <v>Blank</v>
      </c>
      <c r="I688" s="515" t="s">
        <v>1231</v>
      </c>
    </row>
    <row r="689" spans="1:9" x14ac:dyDescent="0.2">
      <c r="A689" s="86" t="s">
        <v>6388</v>
      </c>
      <c r="B689" s="763" t="s">
        <v>165</v>
      </c>
      <c r="D689" s="86" t="s">
        <v>166</v>
      </c>
      <c r="E689" s="86" t="s">
        <v>6386</v>
      </c>
      <c r="F689" s="282" t="s">
        <v>7253</v>
      </c>
      <c r="G689" s="1119" t="str">
        <f>IF('Appraisal Inputs'!G184="","Blank",'Appraisal Inputs'!G184)</f>
        <v>Blank</v>
      </c>
      <c r="I689" s="515" t="s">
        <v>1232</v>
      </c>
    </row>
    <row r="690" spans="1:9" x14ac:dyDescent="0.2">
      <c r="A690" s="86" t="s">
        <v>6388</v>
      </c>
      <c r="B690" s="763" t="s">
        <v>165</v>
      </c>
      <c r="D690" s="86" t="s">
        <v>166</v>
      </c>
      <c r="E690" s="86" t="s">
        <v>6385</v>
      </c>
      <c r="F690" s="282" t="s">
        <v>7254</v>
      </c>
      <c r="G690" s="1119" t="str">
        <f>IF('Appraisal Inputs'!G185="","Blank",'Appraisal Inputs'!G185)</f>
        <v>Blank</v>
      </c>
      <c r="I690" s="515" t="s">
        <v>1233</v>
      </c>
    </row>
    <row r="691" spans="1:9" x14ac:dyDescent="0.2">
      <c r="A691" s="86" t="s">
        <v>6388</v>
      </c>
      <c r="B691" s="763" t="s">
        <v>165</v>
      </c>
      <c r="D691" s="86" t="s">
        <v>166</v>
      </c>
      <c r="E691" s="86" t="s">
        <v>6386</v>
      </c>
      <c r="F691" s="282" t="s">
        <v>181</v>
      </c>
      <c r="G691" s="1119" t="str">
        <f>IF('Appraisal Inputs'!G187="","Blank",'Appraisal Inputs'!G187)</f>
        <v>Blank</v>
      </c>
      <c r="I691" s="515" t="s">
        <v>1234</v>
      </c>
    </row>
    <row r="692" spans="1:9" x14ac:dyDescent="0.2">
      <c r="A692" s="86" t="s">
        <v>6388</v>
      </c>
      <c r="B692" s="763" t="s">
        <v>165</v>
      </c>
      <c r="D692" s="86" t="s">
        <v>166</v>
      </c>
      <c r="E692" s="86" t="s">
        <v>6385</v>
      </c>
      <c r="F692" s="282" t="s">
        <v>182</v>
      </c>
      <c r="G692" s="1119" t="str">
        <f>IF('Appraisal Inputs'!G188="","Blank",'Appraisal Inputs'!G188)</f>
        <v>Blank</v>
      </c>
      <c r="I692" s="515" t="s">
        <v>1235</v>
      </c>
    </row>
    <row r="693" spans="1:9" x14ac:dyDescent="0.2">
      <c r="A693" s="86" t="s">
        <v>6388</v>
      </c>
      <c r="B693" s="543" t="s">
        <v>165</v>
      </c>
      <c r="C693" s="547"/>
      <c r="D693" s="547" t="s">
        <v>166</v>
      </c>
      <c r="E693" s="547" t="s">
        <v>6386</v>
      </c>
      <c r="F693" s="538" t="s">
        <v>183</v>
      </c>
      <c r="G693" s="1120" t="str">
        <f>IF('Appraisal Inputs'!G189="","Blank",'Appraisal Inputs'!G189)</f>
        <v>Blank</v>
      </c>
      <c r="I693" s="515" t="s">
        <v>1236</v>
      </c>
    </row>
    <row r="694" spans="1:9" x14ac:dyDescent="0.2">
      <c r="A694" s="86" t="s">
        <v>6388</v>
      </c>
      <c r="B694" s="541" t="s">
        <v>165</v>
      </c>
      <c r="C694" s="546"/>
      <c r="D694" s="546" t="s">
        <v>166</v>
      </c>
      <c r="E694" s="546" t="s">
        <v>370</v>
      </c>
      <c r="F694" s="542" t="s">
        <v>7239</v>
      </c>
      <c r="G694" s="1118" t="str">
        <f>IF('Appraisal Inputs'!H170="","Blank",'Appraisal Inputs'!H170)</f>
        <v>Blank</v>
      </c>
      <c r="I694" s="515" t="s">
        <v>1237</v>
      </c>
    </row>
    <row r="695" spans="1:9" x14ac:dyDescent="0.2">
      <c r="A695" s="86" t="s">
        <v>6388</v>
      </c>
      <c r="B695" s="763" t="s">
        <v>165</v>
      </c>
      <c r="D695" s="86" t="s">
        <v>166</v>
      </c>
      <c r="E695" s="86" t="s">
        <v>370</v>
      </c>
      <c r="F695" s="282" t="s">
        <v>7240</v>
      </c>
      <c r="G695" s="1119" t="str">
        <f>IF('Appraisal Inputs'!H171="","Blank",'Appraisal Inputs'!H171)</f>
        <v>Blank</v>
      </c>
      <c r="I695" s="515" t="s">
        <v>1238</v>
      </c>
    </row>
    <row r="696" spans="1:9" x14ac:dyDescent="0.2">
      <c r="A696" s="86" t="s">
        <v>6388</v>
      </c>
      <c r="B696" s="763" t="s">
        <v>165</v>
      </c>
      <c r="D696" s="86" t="s">
        <v>166</v>
      </c>
      <c r="E696" s="86" t="s">
        <v>370</v>
      </c>
      <c r="F696" s="282" t="s">
        <v>7241</v>
      </c>
      <c r="G696" s="1119" t="str">
        <f>IF('Appraisal Inputs'!H172="","Blank",'Appraisal Inputs'!H172)</f>
        <v>Blank</v>
      </c>
      <c r="I696" s="515" t="s">
        <v>1239</v>
      </c>
    </row>
    <row r="697" spans="1:9" x14ac:dyDescent="0.2">
      <c r="A697" s="86" t="s">
        <v>6388</v>
      </c>
      <c r="B697" s="763" t="s">
        <v>165</v>
      </c>
      <c r="D697" s="86" t="s">
        <v>166</v>
      </c>
      <c r="E697" s="86" t="s">
        <v>370</v>
      </c>
      <c r="F697" s="282" t="s">
        <v>7242</v>
      </c>
      <c r="G697" s="1119" t="str">
        <f>IF('Appraisal Inputs'!H173="","Blank",'Appraisal Inputs'!H173)</f>
        <v>Blank</v>
      </c>
      <c r="I697" s="515" t="s">
        <v>1240</v>
      </c>
    </row>
    <row r="698" spans="1:9" x14ac:dyDescent="0.2">
      <c r="A698" s="86" t="s">
        <v>6388</v>
      </c>
      <c r="B698" s="763" t="s">
        <v>165</v>
      </c>
      <c r="D698" s="86" t="s">
        <v>166</v>
      </c>
      <c r="E698" s="86" t="s">
        <v>370</v>
      </c>
      <c r="F698" s="282" t="s">
        <v>7243</v>
      </c>
      <c r="G698" s="1119" t="str">
        <f>IF('Appraisal Inputs'!H174="","Blank",'Appraisal Inputs'!H174)</f>
        <v>Blank</v>
      </c>
      <c r="I698" s="515" t="s">
        <v>1241</v>
      </c>
    </row>
    <row r="699" spans="1:9" x14ac:dyDescent="0.2">
      <c r="A699" s="86" t="s">
        <v>6388</v>
      </c>
      <c r="B699" s="763" t="s">
        <v>165</v>
      </c>
      <c r="D699" s="86" t="s">
        <v>166</v>
      </c>
      <c r="E699" s="86" t="s">
        <v>370</v>
      </c>
      <c r="F699" s="282" t="s">
        <v>7244</v>
      </c>
      <c r="G699" s="1119" t="str">
        <f>IF('Appraisal Inputs'!H175="","Blank",'Appraisal Inputs'!H175)</f>
        <v>Blank</v>
      </c>
      <c r="I699" s="515" t="s">
        <v>1242</v>
      </c>
    </row>
    <row r="700" spans="1:9" x14ac:dyDescent="0.2">
      <c r="A700" s="86" t="s">
        <v>6388</v>
      </c>
      <c r="B700" s="763" t="s">
        <v>165</v>
      </c>
      <c r="D700" s="86" t="s">
        <v>166</v>
      </c>
      <c r="E700" s="86" t="s">
        <v>370</v>
      </c>
      <c r="F700" s="282" t="s">
        <v>7245</v>
      </c>
      <c r="G700" s="1119" t="str">
        <f>IF('Appraisal Inputs'!H176="","Blank",'Appraisal Inputs'!H176)</f>
        <v>Blank</v>
      </c>
      <c r="I700" s="515" t="s">
        <v>1243</v>
      </c>
    </row>
    <row r="701" spans="1:9" x14ac:dyDescent="0.2">
      <c r="A701" s="86" t="s">
        <v>6388</v>
      </c>
      <c r="B701" s="763" t="s">
        <v>165</v>
      </c>
      <c r="D701" s="86" t="s">
        <v>166</v>
      </c>
      <c r="E701" s="86" t="s">
        <v>370</v>
      </c>
      <c r="F701" s="282" t="s">
        <v>7246</v>
      </c>
      <c r="G701" s="1119" t="str">
        <f>IF('Appraisal Inputs'!H177="","Blank",'Appraisal Inputs'!H177)</f>
        <v>Blank</v>
      </c>
      <c r="I701" s="515" t="s">
        <v>1244</v>
      </c>
    </row>
    <row r="702" spans="1:9" x14ac:dyDescent="0.2">
      <c r="A702" s="86" t="s">
        <v>6388</v>
      </c>
      <c r="B702" s="763" t="s">
        <v>165</v>
      </c>
      <c r="D702" s="86" t="s">
        <v>166</v>
      </c>
      <c r="E702" s="86" t="s">
        <v>370</v>
      </c>
      <c r="F702" s="282" t="s">
        <v>7247</v>
      </c>
      <c r="G702" s="1119" t="str">
        <f>IF('Appraisal Inputs'!H178="","Blank",'Appraisal Inputs'!H178)</f>
        <v>Blank</v>
      </c>
      <c r="I702" s="515" t="s">
        <v>1245</v>
      </c>
    </row>
    <row r="703" spans="1:9" x14ac:dyDescent="0.2">
      <c r="A703" s="86" t="s">
        <v>6388</v>
      </c>
      <c r="B703" s="763" t="s">
        <v>165</v>
      </c>
      <c r="D703" s="86" t="s">
        <v>166</v>
      </c>
      <c r="E703" s="86" t="s">
        <v>370</v>
      </c>
      <c r="F703" s="282" t="s">
        <v>7248</v>
      </c>
      <c r="G703" s="1119" t="str">
        <f>IF('Appraisal Inputs'!H179="","Blank",'Appraisal Inputs'!H179)</f>
        <v>Blank</v>
      </c>
      <c r="I703" s="515" t="s">
        <v>1246</v>
      </c>
    </row>
    <row r="704" spans="1:9" x14ac:dyDescent="0.2">
      <c r="A704" s="86" t="s">
        <v>6388</v>
      </c>
      <c r="B704" s="763" t="s">
        <v>165</v>
      </c>
      <c r="D704" s="86" t="s">
        <v>166</v>
      </c>
      <c r="E704" s="86" t="s">
        <v>370</v>
      </c>
      <c r="F704" s="282" t="s">
        <v>7249</v>
      </c>
      <c r="G704" s="1119" t="str">
        <f>IF('Appraisal Inputs'!H180="","Blank",'Appraisal Inputs'!H180)</f>
        <v>Blank</v>
      </c>
      <c r="I704" s="515" t="s">
        <v>1247</v>
      </c>
    </row>
    <row r="705" spans="1:9" x14ac:dyDescent="0.2">
      <c r="A705" s="86" t="s">
        <v>6388</v>
      </c>
      <c r="B705" s="763" t="s">
        <v>165</v>
      </c>
      <c r="D705" s="86" t="s">
        <v>166</v>
      </c>
      <c r="E705" s="86" t="s">
        <v>370</v>
      </c>
      <c r="F705" s="282" t="s">
        <v>7250</v>
      </c>
      <c r="G705" s="1119" t="str">
        <f>IF('Appraisal Inputs'!H181="","Blank",'Appraisal Inputs'!H181)</f>
        <v>Blank</v>
      </c>
      <c r="I705" s="515" t="s">
        <v>1248</v>
      </c>
    </row>
    <row r="706" spans="1:9" x14ac:dyDescent="0.2">
      <c r="A706" s="86" t="s">
        <v>6388</v>
      </c>
      <c r="B706" s="763" t="s">
        <v>165</v>
      </c>
      <c r="D706" s="86" t="s">
        <v>166</v>
      </c>
      <c r="E706" s="86" t="s">
        <v>370</v>
      </c>
      <c r="F706" s="282" t="s">
        <v>7251</v>
      </c>
      <c r="G706" s="1119" t="str">
        <f>IF('Appraisal Inputs'!H182="","Blank",'Appraisal Inputs'!H182)</f>
        <v>Blank</v>
      </c>
      <c r="I706" s="515" t="s">
        <v>1249</v>
      </c>
    </row>
    <row r="707" spans="1:9" x14ac:dyDescent="0.2">
      <c r="A707" s="86" t="s">
        <v>6388</v>
      </c>
      <c r="B707" s="763" t="s">
        <v>165</v>
      </c>
      <c r="D707" s="86" t="s">
        <v>166</v>
      </c>
      <c r="E707" s="86" t="s">
        <v>370</v>
      </c>
      <c r="F707" s="282" t="s">
        <v>7252</v>
      </c>
      <c r="G707" s="1119" t="str">
        <f>IF('Appraisal Inputs'!H183="","Blank",'Appraisal Inputs'!H183)</f>
        <v>Blank</v>
      </c>
      <c r="I707" s="515" t="s">
        <v>1250</v>
      </c>
    </row>
    <row r="708" spans="1:9" x14ac:dyDescent="0.2">
      <c r="A708" s="86" t="s">
        <v>6388</v>
      </c>
      <c r="B708" s="763" t="s">
        <v>165</v>
      </c>
      <c r="D708" s="86" t="s">
        <v>166</v>
      </c>
      <c r="E708" s="86" t="s">
        <v>370</v>
      </c>
      <c r="F708" s="282" t="s">
        <v>7253</v>
      </c>
      <c r="G708" s="1119" t="str">
        <f>IF('Appraisal Inputs'!H184="","Blank",'Appraisal Inputs'!H184)</f>
        <v>Blank</v>
      </c>
      <c r="I708" s="515" t="s">
        <v>1251</v>
      </c>
    </row>
    <row r="709" spans="1:9" x14ac:dyDescent="0.2">
      <c r="A709" s="86" t="s">
        <v>6388</v>
      </c>
      <c r="B709" s="763" t="s">
        <v>165</v>
      </c>
      <c r="D709" s="86" t="s">
        <v>166</v>
      </c>
      <c r="E709" s="86" t="s">
        <v>370</v>
      </c>
      <c r="F709" s="282" t="s">
        <v>7254</v>
      </c>
      <c r="G709" s="1119" t="str">
        <f>IF('Appraisal Inputs'!H185="","Blank",'Appraisal Inputs'!H185)</f>
        <v>Blank</v>
      </c>
      <c r="I709" s="515" t="s">
        <v>1252</v>
      </c>
    </row>
    <row r="710" spans="1:9" x14ac:dyDescent="0.2">
      <c r="A710" s="86" t="s">
        <v>6388</v>
      </c>
      <c r="B710" s="763" t="s">
        <v>165</v>
      </c>
      <c r="D710" s="86" t="s">
        <v>166</v>
      </c>
      <c r="E710" s="86" t="s">
        <v>370</v>
      </c>
      <c r="F710" s="282" t="s">
        <v>181</v>
      </c>
      <c r="G710" s="1119" t="str">
        <f>IF('Appraisal Inputs'!H187="","Blank",'Appraisal Inputs'!H187)</f>
        <v>Blank</v>
      </c>
      <c r="I710" s="515" t="s">
        <v>1253</v>
      </c>
    </row>
    <row r="711" spans="1:9" x14ac:dyDescent="0.2">
      <c r="A711" s="86" t="s">
        <v>6388</v>
      </c>
      <c r="B711" s="763" t="s">
        <v>165</v>
      </c>
      <c r="D711" s="86" t="s">
        <v>166</v>
      </c>
      <c r="E711" s="86" t="s">
        <v>370</v>
      </c>
      <c r="F711" s="282" t="s">
        <v>182</v>
      </c>
      <c r="G711" s="1119" t="str">
        <f>IF('Appraisal Inputs'!H188="","Blank",'Appraisal Inputs'!H188)</f>
        <v>Blank</v>
      </c>
      <c r="I711" s="515" t="s">
        <v>1254</v>
      </c>
    </row>
    <row r="712" spans="1:9" x14ac:dyDescent="0.2">
      <c r="A712" s="86" t="s">
        <v>6388</v>
      </c>
      <c r="B712" s="543" t="s">
        <v>165</v>
      </c>
      <c r="C712" s="547"/>
      <c r="D712" s="547" t="s">
        <v>166</v>
      </c>
      <c r="E712" s="547" t="s">
        <v>370</v>
      </c>
      <c r="F712" s="538" t="s">
        <v>183</v>
      </c>
      <c r="G712" s="1120" t="str">
        <f>IF('Appraisal Inputs'!H189="","Blank",'Appraisal Inputs'!H189)</f>
        <v>Blank</v>
      </c>
      <c r="I712" s="515" t="s">
        <v>1255</v>
      </c>
    </row>
    <row r="713" spans="1:9" x14ac:dyDescent="0.2">
      <c r="A713" s="86" t="s">
        <v>6388</v>
      </c>
      <c r="B713" s="541" t="s">
        <v>165</v>
      </c>
      <c r="C713" s="546"/>
      <c r="D713" s="546" t="s">
        <v>166</v>
      </c>
      <c r="E713" s="546" t="s">
        <v>414</v>
      </c>
      <c r="F713" s="542" t="s">
        <v>7239</v>
      </c>
      <c r="G713" s="1183" t="str">
        <f>IF('Appraisal Inputs'!I170="","Blank",'Appraisal Inputs'!I170)</f>
        <v>No</v>
      </c>
      <c r="I713" s="515" t="s">
        <v>1256</v>
      </c>
    </row>
    <row r="714" spans="1:9" x14ac:dyDescent="0.2">
      <c r="A714" s="86" t="s">
        <v>6388</v>
      </c>
      <c r="B714" s="763" t="s">
        <v>165</v>
      </c>
      <c r="D714" s="86" t="s">
        <v>166</v>
      </c>
      <c r="E714" s="86" t="s">
        <v>414</v>
      </c>
      <c r="F714" s="282" t="s">
        <v>7240</v>
      </c>
      <c r="G714" s="1181" t="str">
        <f>IF('Appraisal Inputs'!I171="","Blank",'Appraisal Inputs'!I171)</f>
        <v>No</v>
      </c>
      <c r="I714" s="515" t="s">
        <v>1257</v>
      </c>
    </row>
    <row r="715" spans="1:9" x14ac:dyDescent="0.2">
      <c r="A715" s="86" t="s">
        <v>6388</v>
      </c>
      <c r="B715" s="763" t="s">
        <v>165</v>
      </c>
      <c r="D715" s="86" t="s">
        <v>166</v>
      </c>
      <c r="E715" s="86" t="s">
        <v>414</v>
      </c>
      <c r="F715" s="282" t="s">
        <v>7241</v>
      </c>
      <c r="G715" s="1181" t="str">
        <f>IF('Appraisal Inputs'!I172="","Blank",'Appraisal Inputs'!I172)</f>
        <v>No</v>
      </c>
      <c r="I715" s="515" t="s">
        <v>1258</v>
      </c>
    </row>
    <row r="716" spans="1:9" x14ac:dyDescent="0.2">
      <c r="A716" s="86" t="s">
        <v>6388</v>
      </c>
      <c r="B716" s="763" t="s">
        <v>165</v>
      </c>
      <c r="D716" s="86" t="s">
        <v>166</v>
      </c>
      <c r="E716" s="86" t="s">
        <v>414</v>
      </c>
      <c r="F716" s="282" t="s">
        <v>7242</v>
      </c>
      <c r="G716" s="1181" t="str">
        <f>IF('Appraisal Inputs'!I173="","Blank",'Appraisal Inputs'!I173)</f>
        <v>No</v>
      </c>
      <c r="I716" s="515" t="s">
        <v>1259</v>
      </c>
    </row>
    <row r="717" spans="1:9" x14ac:dyDescent="0.2">
      <c r="A717" s="86" t="s">
        <v>6388</v>
      </c>
      <c r="B717" s="763" t="s">
        <v>165</v>
      </c>
      <c r="D717" s="86" t="s">
        <v>166</v>
      </c>
      <c r="E717" s="86" t="s">
        <v>414</v>
      </c>
      <c r="F717" s="282" t="s">
        <v>7243</v>
      </c>
      <c r="G717" s="1181" t="str">
        <f>IF('Appraisal Inputs'!I174="","Blank",'Appraisal Inputs'!I174)</f>
        <v>No</v>
      </c>
      <c r="I717" s="515" t="s">
        <v>1260</v>
      </c>
    </row>
    <row r="718" spans="1:9" x14ac:dyDescent="0.2">
      <c r="A718" s="86" t="s">
        <v>6388</v>
      </c>
      <c r="B718" s="763" t="s">
        <v>165</v>
      </c>
      <c r="D718" s="86" t="s">
        <v>166</v>
      </c>
      <c r="E718" s="86" t="s">
        <v>414</v>
      </c>
      <c r="F718" s="282" t="s">
        <v>7244</v>
      </c>
      <c r="G718" s="1181" t="str">
        <f>IF('Appraisal Inputs'!I175="","Blank",'Appraisal Inputs'!I175)</f>
        <v>No</v>
      </c>
      <c r="I718" s="515" t="s">
        <v>1261</v>
      </c>
    </row>
    <row r="719" spans="1:9" x14ac:dyDescent="0.2">
      <c r="A719" s="86" t="s">
        <v>6388</v>
      </c>
      <c r="B719" s="763" t="s">
        <v>165</v>
      </c>
      <c r="D719" s="86" t="s">
        <v>166</v>
      </c>
      <c r="E719" s="86" t="s">
        <v>414</v>
      </c>
      <c r="F719" s="282" t="s">
        <v>7245</v>
      </c>
      <c r="G719" s="1181" t="str">
        <f>IF('Appraisal Inputs'!I176="","Blank",'Appraisal Inputs'!I176)</f>
        <v>No</v>
      </c>
      <c r="I719" s="515" t="s">
        <v>1262</v>
      </c>
    </row>
    <row r="720" spans="1:9" x14ac:dyDescent="0.2">
      <c r="A720" s="86" t="s">
        <v>6388</v>
      </c>
      <c r="B720" s="763" t="s">
        <v>165</v>
      </c>
      <c r="D720" s="86" t="s">
        <v>166</v>
      </c>
      <c r="E720" s="86" t="s">
        <v>414</v>
      </c>
      <c r="F720" s="282" t="s">
        <v>7246</v>
      </c>
      <c r="G720" s="1181" t="str">
        <f>IF('Appraisal Inputs'!I177="","Blank",'Appraisal Inputs'!I177)</f>
        <v>No</v>
      </c>
      <c r="I720" s="515" t="s">
        <v>1263</v>
      </c>
    </row>
    <row r="721" spans="1:9" x14ac:dyDescent="0.2">
      <c r="A721" s="86" t="s">
        <v>6388</v>
      </c>
      <c r="B721" s="763" t="s">
        <v>165</v>
      </c>
      <c r="D721" s="86" t="s">
        <v>166</v>
      </c>
      <c r="E721" s="86" t="s">
        <v>414</v>
      </c>
      <c r="F721" s="282" t="s">
        <v>7247</v>
      </c>
      <c r="G721" s="1181" t="str">
        <f>IF('Appraisal Inputs'!I178="","Blank",'Appraisal Inputs'!I178)</f>
        <v>No</v>
      </c>
      <c r="I721" s="515" t="s">
        <v>1264</v>
      </c>
    </row>
    <row r="722" spans="1:9" x14ac:dyDescent="0.2">
      <c r="A722" s="86" t="s">
        <v>6388</v>
      </c>
      <c r="B722" s="763" t="s">
        <v>165</v>
      </c>
      <c r="D722" s="86" t="s">
        <v>166</v>
      </c>
      <c r="E722" s="86" t="s">
        <v>414</v>
      </c>
      <c r="F722" s="282" t="s">
        <v>7248</v>
      </c>
      <c r="G722" s="1181" t="str">
        <f>IF('Appraisal Inputs'!I179="","Blank",'Appraisal Inputs'!I179)</f>
        <v>No</v>
      </c>
      <c r="I722" s="515" t="s">
        <v>1265</v>
      </c>
    </row>
    <row r="723" spans="1:9" x14ac:dyDescent="0.2">
      <c r="A723" s="86" t="s">
        <v>6388</v>
      </c>
      <c r="B723" s="763" t="s">
        <v>165</v>
      </c>
      <c r="D723" s="86" t="s">
        <v>166</v>
      </c>
      <c r="E723" s="86" t="s">
        <v>414</v>
      </c>
      <c r="F723" s="282" t="s">
        <v>7249</v>
      </c>
      <c r="G723" s="1181" t="str">
        <f>IF('Appraisal Inputs'!I180="","Blank",'Appraisal Inputs'!I180)</f>
        <v>No</v>
      </c>
      <c r="I723" s="515" t="s">
        <v>1266</v>
      </c>
    </row>
    <row r="724" spans="1:9" x14ac:dyDescent="0.2">
      <c r="A724" s="86" t="s">
        <v>6388</v>
      </c>
      <c r="B724" s="763" t="s">
        <v>165</v>
      </c>
      <c r="D724" s="86" t="s">
        <v>166</v>
      </c>
      <c r="E724" s="86" t="s">
        <v>414</v>
      </c>
      <c r="F724" s="282" t="s">
        <v>7250</v>
      </c>
      <c r="G724" s="1181" t="str">
        <f>IF('Appraisal Inputs'!I181="","Blank",'Appraisal Inputs'!I181)</f>
        <v>No</v>
      </c>
      <c r="I724" s="515" t="s">
        <v>1267</v>
      </c>
    </row>
    <row r="725" spans="1:9" x14ac:dyDescent="0.2">
      <c r="A725" s="86" t="s">
        <v>6388</v>
      </c>
      <c r="B725" s="763" t="s">
        <v>165</v>
      </c>
      <c r="D725" s="86" t="s">
        <v>166</v>
      </c>
      <c r="E725" s="86" t="s">
        <v>414</v>
      </c>
      <c r="F725" s="282" t="s">
        <v>7251</v>
      </c>
      <c r="G725" s="1181" t="str">
        <f>IF('Appraisal Inputs'!I182="","Blank",'Appraisal Inputs'!I182)</f>
        <v>No</v>
      </c>
      <c r="I725" s="515" t="s">
        <v>1268</v>
      </c>
    </row>
    <row r="726" spans="1:9" x14ac:dyDescent="0.2">
      <c r="A726" s="86" t="s">
        <v>6388</v>
      </c>
      <c r="B726" s="763" t="s">
        <v>165</v>
      </c>
      <c r="D726" s="86" t="s">
        <v>166</v>
      </c>
      <c r="E726" s="86" t="s">
        <v>414</v>
      </c>
      <c r="F726" s="282" t="s">
        <v>7252</v>
      </c>
      <c r="G726" s="1181" t="str">
        <f>IF('Appraisal Inputs'!I183="","Blank",'Appraisal Inputs'!I183)</f>
        <v>No</v>
      </c>
      <c r="I726" s="515" t="s">
        <v>1269</v>
      </c>
    </row>
    <row r="727" spans="1:9" x14ac:dyDescent="0.2">
      <c r="A727" s="86" t="s">
        <v>6388</v>
      </c>
      <c r="B727" s="763" t="s">
        <v>165</v>
      </c>
      <c r="D727" s="86" t="s">
        <v>166</v>
      </c>
      <c r="E727" s="86" t="s">
        <v>414</v>
      </c>
      <c r="F727" s="282" t="s">
        <v>7253</v>
      </c>
      <c r="G727" s="1181" t="str">
        <f>IF('Appraisal Inputs'!I184="","Blank",'Appraisal Inputs'!I184)</f>
        <v>No</v>
      </c>
      <c r="I727" s="515" t="s">
        <v>1270</v>
      </c>
    </row>
    <row r="728" spans="1:9" x14ac:dyDescent="0.2">
      <c r="A728" s="86" t="s">
        <v>6388</v>
      </c>
      <c r="B728" s="763" t="s">
        <v>165</v>
      </c>
      <c r="D728" s="86" t="s">
        <v>166</v>
      </c>
      <c r="E728" s="86" t="s">
        <v>414</v>
      </c>
      <c r="F728" s="282" t="s">
        <v>7254</v>
      </c>
      <c r="G728" s="1181" t="str">
        <f>IF('Appraisal Inputs'!I185="","Blank",'Appraisal Inputs'!I185)</f>
        <v>No</v>
      </c>
      <c r="I728" s="515" t="s">
        <v>1271</v>
      </c>
    </row>
    <row r="729" spans="1:9" x14ac:dyDescent="0.2">
      <c r="A729" s="86" t="s">
        <v>6388</v>
      </c>
      <c r="B729" s="763" t="s">
        <v>165</v>
      </c>
      <c r="D729" s="86" t="s">
        <v>166</v>
      </c>
      <c r="E729" s="86" t="s">
        <v>414</v>
      </c>
      <c r="F729" s="282" t="s">
        <v>181</v>
      </c>
      <c r="G729" s="1181" t="str">
        <f>IF('Appraisal Inputs'!I187="","Blank",'Appraisal Inputs'!I187)</f>
        <v>No</v>
      </c>
      <c r="I729" s="515" t="s">
        <v>1272</v>
      </c>
    </row>
    <row r="730" spans="1:9" x14ac:dyDescent="0.2">
      <c r="A730" s="86" t="s">
        <v>6388</v>
      </c>
      <c r="B730" s="763" t="s">
        <v>165</v>
      </c>
      <c r="D730" s="86" t="s">
        <v>166</v>
      </c>
      <c r="E730" s="86" t="s">
        <v>414</v>
      </c>
      <c r="F730" s="282" t="s">
        <v>182</v>
      </c>
      <c r="G730" s="1181" t="str">
        <f>IF('Appraisal Inputs'!I188="","Blank",'Appraisal Inputs'!I188)</f>
        <v>No</v>
      </c>
      <c r="I730" s="515" t="s">
        <v>1273</v>
      </c>
    </row>
    <row r="731" spans="1:9" x14ac:dyDescent="0.2">
      <c r="A731" s="86" t="s">
        <v>6388</v>
      </c>
      <c r="B731" s="543" t="s">
        <v>165</v>
      </c>
      <c r="C731" s="547"/>
      <c r="D731" s="547" t="s">
        <v>166</v>
      </c>
      <c r="E731" s="547" t="s">
        <v>414</v>
      </c>
      <c r="F731" s="538" t="s">
        <v>183</v>
      </c>
      <c r="G731" s="1182" t="str">
        <f>IF('Appraisal Inputs'!I189="","Blank",'Appraisal Inputs'!I189)</f>
        <v>No</v>
      </c>
      <c r="I731" s="515" t="s">
        <v>1274</v>
      </c>
    </row>
    <row r="732" spans="1:9" x14ac:dyDescent="0.2">
      <c r="A732" s="86" t="s">
        <v>6388</v>
      </c>
      <c r="B732" s="541" t="s">
        <v>165</v>
      </c>
      <c r="C732" s="546"/>
      <c r="D732" s="546"/>
      <c r="E732" s="546" t="s">
        <v>574</v>
      </c>
      <c r="F732" s="542" t="s">
        <v>382</v>
      </c>
      <c r="G732" s="1121" t="str">
        <f>IF('Appraisal Inputs'!K188="","Blank",'Appraisal Inputs'!K188)</f>
        <v>Blank</v>
      </c>
      <c r="I732" s="515" t="s">
        <v>1275</v>
      </c>
    </row>
    <row r="733" spans="1:9" x14ac:dyDescent="0.2">
      <c r="A733" s="86" t="s">
        <v>6388</v>
      </c>
      <c r="B733" s="763" t="s">
        <v>165</v>
      </c>
      <c r="E733" s="86" t="s">
        <v>574</v>
      </c>
      <c r="F733" s="282" t="s">
        <v>383</v>
      </c>
      <c r="G733" s="1100" t="str">
        <f>IF('Appraisal Inputs'!K189="","Blank",'Appraisal Inputs'!K189)</f>
        <v>Blank</v>
      </c>
      <c r="I733" s="515" t="s">
        <v>1276</v>
      </c>
    </row>
    <row r="734" spans="1:9" x14ac:dyDescent="0.2">
      <c r="A734" s="86" t="s">
        <v>6388</v>
      </c>
      <c r="B734" s="763" t="s">
        <v>165</v>
      </c>
      <c r="E734" s="86" t="s">
        <v>574</v>
      </c>
      <c r="F734" s="282" t="s">
        <v>384</v>
      </c>
      <c r="G734" s="1119" t="str">
        <f>IF('Appraisal Inputs'!K190="","Blank",'Appraisal Inputs'!K190)</f>
        <v>Select ▼</v>
      </c>
      <c r="I734" s="515" t="s">
        <v>1277</v>
      </c>
    </row>
    <row r="735" spans="1:9" x14ac:dyDescent="0.2">
      <c r="A735" s="86" t="s">
        <v>6388</v>
      </c>
      <c r="B735" s="541" t="s">
        <v>165</v>
      </c>
      <c r="C735" s="546" t="s">
        <v>192</v>
      </c>
      <c r="D735" s="546"/>
      <c r="E735" s="546"/>
      <c r="F735" s="542" t="s">
        <v>7255</v>
      </c>
      <c r="G735" s="1102" t="str">
        <f>IF('Appraisal Inputs'!C206="","Blank",'Appraisal Inputs'!C206)</f>
        <v>e.g. Facility Lease or Rent</v>
      </c>
      <c r="I735" s="515" t="s">
        <v>7275</v>
      </c>
    </row>
    <row r="736" spans="1:9" x14ac:dyDescent="0.2">
      <c r="A736" s="86" t="s">
        <v>6388</v>
      </c>
      <c r="B736" s="763" t="s">
        <v>165</v>
      </c>
      <c r="C736" s="86" t="s">
        <v>192</v>
      </c>
      <c r="F736" s="282" t="s">
        <v>7256</v>
      </c>
      <c r="G736" s="1100" t="str">
        <f>IF('Appraisal Inputs'!C207="","Blank",'Appraisal Inputs'!C207)</f>
        <v>e.g. Depreciation</v>
      </c>
      <c r="I736" s="515" t="s">
        <v>7276</v>
      </c>
    </row>
    <row r="737" spans="1:9" x14ac:dyDescent="0.2">
      <c r="A737" s="86" t="s">
        <v>6388</v>
      </c>
      <c r="B737" s="763" t="s">
        <v>165</v>
      </c>
      <c r="C737" s="86" t="s">
        <v>192</v>
      </c>
      <c r="F737" s="282" t="s">
        <v>7257</v>
      </c>
      <c r="G737" s="1100" t="str">
        <f>IF('Appraisal Inputs'!C208="","Blank",'Appraisal Inputs'!C208)</f>
        <v>e.g. Amortization</v>
      </c>
      <c r="I737" s="515" t="s">
        <v>7277</v>
      </c>
    </row>
    <row r="738" spans="1:9" x14ac:dyDescent="0.2">
      <c r="A738" s="86" t="s">
        <v>6388</v>
      </c>
      <c r="B738" s="763" t="s">
        <v>165</v>
      </c>
      <c r="C738" s="86" t="s">
        <v>192</v>
      </c>
      <c r="F738" s="282" t="s">
        <v>7258</v>
      </c>
      <c r="G738" s="1100" t="str">
        <f>IF('Appraisal Inputs'!C209="","Blank",'Appraisal Inputs'!C209)</f>
        <v>e.g. Interest</v>
      </c>
      <c r="I738" s="515" t="s">
        <v>7278</v>
      </c>
    </row>
    <row r="739" spans="1:9" x14ac:dyDescent="0.2">
      <c r="A739" s="86" t="s">
        <v>6388</v>
      </c>
      <c r="B739" s="763" t="s">
        <v>165</v>
      </c>
      <c r="C739" s="86" t="s">
        <v>192</v>
      </c>
      <c r="F739" s="282" t="s">
        <v>7259</v>
      </c>
      <c r="G739" s="1100" t="str">
        <f>IF('Appraisal Inputs'!C210="","Blank",'Appraisal Inputs'!C210)</f>
        <v>e.g. Specific line item from financials</v>
      </c>
      <c r="I739" s="515" t="s">
        <v>7279</v>
      </c>
    </row>
    <row r="740" spans="1:9" x14ac:dyDescent="0.2">
      <c r="A740" s="86" t="s">
        <v>6388</v>
      </c>
      <c r="B740" s="763" t="s">
        <v>165</v>
      </c>
      <c r="C740" s="86" t="s">
        <v>192</v>
      </c>
      <c r="F740" s="282" t="s">
        <v>7260</v>
      </c>
      <c r="G740" s="1100" t="str">
        <f>IF('Appraisal Inputs'!C211="","Blank",'Appraisal Inputs'!C211)</f>
        <v>e.g. Specific line item from financials</v>
      </c>
      <c r="I740" s="515" t="s">
        <v>7280</v>
      </c>
    </row>
    <row r="741" spans="1:9" x14ac:dyDescent="0.2">
      <c r="A741" s="86" t="s">
        <v>6388</v>
      </c>
      <c r="B741" s="763" t="s">
        <v>165</v>
      </c>
      <c r="C741" s="86" t="s">
        <v>192</v>
      </c>
      <c r="F741" s="282" t="s">
        <v>7261</v>
      </c>
      <c r="G741" s="1100" t="str">
        <f>IF('Appraisal Inputs'!C212="","Blank",'Appraisal Inputs'!C212)</f>
        <v>e.g. Specific line item from financials</v>
      </c>
      <c r="I741" s="515" t="s">
        <v>7281</v>
      </c>
    </row>
    <row r="742" spans="1:9" x14ac:dyDescent="0.2">
      <c r="A742" s="86" t="s">
        <v>6388</v>
      </c>
      <c r="B742" s="763" t="s">
        <v>165</v>
      </c>
      <c r="C742" s="86" t="s">
        <v>192</v>
      </c>
      <c r="F742" s="282" t="s">
        <v>7262</v>
      </c>
      <c r="G742" s="1100" t="str">
        <f>IF('Appraisal Inputs'!C213="","Blank",'Appraisal Inputs'!C213)</f>
        <v>e.g. Specific line item from financials</v>
      </c>
      <c r="I742" s="515" t="s">
        <v>7282</v>
      </c>
    </row>
    <row r="743" spans="1:9" x14ac:dyDescent="0.2">
      <c r="A743" s="86" t="s">
        <v>6388</v>
      </c>
      <c r="B743" s="763" t="s">
        <v>165</v>
      </c>
      <c r="C743" s="86" t="s">
        <v>192</v>
      </c>
      <c r="F743" s="282" t="s">
        <v>7263</v>
      </c>
      <c r="G743" s="1100" t="str">
        <f>IF('Appraisal Inputs'!C214="","Blank",'Appraisal Inputs'!C214)</f>
        <v>e.g. Specific line item from financials</v>
      </c>
      <c r="I743" s="515" t="s">
        <v>7283</v>
      </c>
    </row>
    <row r="744" spans="1:9" x14ac:dyDescent="0.2">
      <c r="A744" s="86" t="s">
        <v>6388</v>
      </c>
      <c r="B744" s="763" t="s">
        <v>165</v>
      </c>
      <c r="C744" s="86" t="s">
        <v>192</v>
      </c>
      <c r="F744" s="282" t="s">
        <v>7264</v>
      </c>
      <c r="G744" s="1100" t="str">
        <f>IF('Appraisal Inputs'!C215="","Blank",'Appraisal Inputs'!C215)</f>
        <v>e.g. Specific line item from financials</v>
      </c>
      <c r="I744" s="515" t="s">
        <v>7284</v>
      </c>
    </row>
    <row r="745" spans="1:9" x14ac:dyDescent="0.2">
      <c r="A745" s="86" t="s">
        <v>6388</v>
      </c>
      <c r="B745" s="763" t="s">
        <v>165</v>
      </c>
      <c r="C745" s="86" t="s">
        <v>192</v>
      </c>
      <c r="F745" s="282" t="s">
        <v>7265</v>
      </c>
      <c r="G745" s="1100" t="str">
        <f>IF('Appraisal Inputs'!C216="","Blank",'Appraisal Inputs'!C216)</f>
        <v>e.g. Specific line item from financials</v>
      </c>
      <c r="I745" s="515" t="s">
        <v>7285</v>
      </c>
    </row>
    <row r="746" spans="1:9" x14ac:dyDescent="0.2">
      <c r="A746" s="86" t="s">
        <v>6388</v>
      </c>
      <c r="B746" s="763" t="s">
        <v>165</v>
      </c>
      <c r="C746" s="86" t="s">
        <v>192</v>
      </c>
      <c r="F746" s="282" t="s">
        <v>7266</v>
      </c>
      <c r="G746" s="1100" t="str">
        <f>IF('Appraisal Inputs'!C217="","Blank",'Appraisal Inputs'!C217)</f>
        <v>e.g. Specific line item from financials</v>
      </c>
      <c r="I746" s="515" t="s">
        <v>7286</v>
      </c>
    </row>
    <row r="747" spans="1:9" x14ac:dyDescent="0.2">
      <c r="A747" s="86" t="s">
        <v>6388</v>
      </c>
      <c r="B747" s="763" t="s">
        <v>165</v>
      </c>
      <c r="C747" s="86" t="s">
        <v>192</v>
      </c>
      <c r="F747" s="282" t="s">
        <v>7267</v>
      </c>
      <c r="G747" s="1100" t="str">
        <f>IF('Appraisal Inputs'!C218="","Blank",'Appraisal Inputs'!C218)</f>
        <v>e.g. Specific line item from financials</v>
      </c>
      <c r="I747" s="515" t="s">
        <v>7287</v>
      </c>
    </row>
    <row r="748" spans="1:9" x14ac:dyDescent="0.2">
      <c r="A748" s="86" t="s">
        <v>6388</v>
      </c>
      <c r="B748" s="763" t="s">
        <v>165</v>
      </c>
      <c r="C748" s="86" t="s">
        <v>192</v>
      </c>
      <c r="F748" s="282" t="s">
        <v>7268</v>
      </c>
      <c r="G748" s="1100" t="str">
        <f>IF('Appraisal Inputs'!C219="","Blank",'Appraisal Inputs'!C219)</f>
        <v>e.g. Specific line item from financials</v>
      </c>
      <c r="I748" s="515" t="s">
        <v>7288</v>
      </c>
    </row>
    <row r="749" spans="1:9" x14ac:dyDescent="0.2">
      <c r="A749" s="86" t="s">
        <v>6388</v>
      </c>
      <c r="B749" s="763" t="s">
        <v>165</v>
      </c>
      <c r="C749" s="86" t="s">
        <v>192</v>
      </c>
      <c r="F749" s="282" t="s">
        <v>7269</v>
      </c>
      <c r="G749" s="1100" t="str">
        <f>IF('Appraisal Inputs'!C220="","Blank",'Appraisal Inputs'!C220)</f>
        <v>e.g. Specific line item from financials</v>
      </c>
      <c r="I749" s="515" t="s">
        <v>7289</v>
      </c>
    </row>
    <row r="750" spans="1:9" x14ac:dyDescent="0.2">
      <c r="A750" s="86" t="s">
        <v>6388</v>
      </c>
      <c r="B750" s="763" t="s">
        <v>165</v>
      </c>
      <c r="C750" s="86" t="s">
        <v>192</v>
      </c>
      <c r="F750" s="282" t="s">
        <v>7270</v>
      </c>
      <c r="G750" s="1100" t="str">
        <f>IF('Appraisal Inputs'!C221="","Blank",'Appraisal Inputs'!C221)</f>
        <v>e.g. Specific line item from financials</v>
      </c>
      <c r="I750" s="515" t="s">
        <v>7290</v>
      </c>
    </row>
    <row r="751" spans="1:9" x14ac:dyDescent="0.2">
      <c r="A751" s="86" t="s">
        <v>6388</v>
      </c>
      <c r="B751" s="763" t="s">
        <v>165</v>
      </c>
      <c r="C751" s="86" t="s">
        <v>192</v>
      </c>
      <c r="F751" s="282" t="s">
        <v>7271</v>
      </c>
      <c r="G751" s="1100" t="str">
        <f>IF('Appraisal Inputs'!C222="","Blank",'Appraisal Inputs'!C222)</f>
        <v>e.g. Specific line item from financials</v>
      </c>
      <c r="I751" s="515" t="s">
        <v>7291</v>
      </c>
    </row>
    <row r="752" spans="1:9" x14ac:dyDescent="0.2">
      <c r="A752" s="86" t="s">
        <v>6388</v>
      </c>
      <c r="B752" s="763" t="s">
        <v>165</v>
      </c>
      <c r="C752" s="86" t="s">
        <v>192</v>
      </c>
      <c r="F752" s="282" t="s">
        <v>7272</v>
      </c>
      <c r="G752" s="1100" t="str">
        <f>IF('Appraisal Inputs'!C223="","Blank",'Appraisal Inputs'!C223)</f>
        <v>e.g. Specific line item from financials</v>
      </c>
      <c r="I752" s="515" t="s">
        <v>7292</v>
      </c>
    </row>
    <row r="753" spans="1:9" x14ac:dyDescent="0.2">
      <c r="A753" s="86" t="s">
        <v>6388</v>
      </c>
      <c r="B753" s="763" t="s">
        <v>165</v>
      </c>
      <c r="C753" s="86" t="s">
        <v>192</v>
      </c>
      <c r="F753" s="282" t="s">
        <v>7273</v>
      </c>
      <c r="G753" s="1100" t="str">
        <f>IF('Appraisal Inputs'!C224="","Blank",'Appraisal Inputs'!C224)</f>
        <v>e.g. Specific line item from financials</v>
      </c>
      <c r="I753" s="515" t="s">
        <v>7293</v>
      </c>
    </row>
    <row r="754" spans="1:9" x14ac:dyDescent="0.2">
      <c r="A754" s="86" t="s">
        <v>6388</v>
      </c>
      <c r="B754" s="543" t="s">
        <v>165</v>
      </c>
      <c r="C754" s="547" t="s">
        <v>192</v>
      </c>
      <c r="D754" s="547"/>
      <c r="E754" s="547"/>
      <c r="F754" s="538" t="s">
        <v>7274</v>
      </c>
      <c r="G754" s="1103" t="str">
        <f>IF('Appraisal Inputs'!C225="","Blank",'Appraisal Inputs'!C225)</f>
        <v>e.g. Specific line item from financials</v>
      </c>
      <c r="I754" s="515" t="s">
        <v>7294</v>
      </c>
    </row>
    <row r="755" spans="1:9" x14ac:dyDescent="0.2">
      <c r="A755" s="86" t="s">
        <v>6388</v>
      </c>
      <c r="B755" s="763" t="s">
        <v>165</v>
      </c>
      <c r="C755" s="86" t="s">
        <v>192</v>
      </c>
      <c r="E755" s="86" t="s">
        <v>6383</v>
      </c>
      <c r="F755" s="282" t="s">
        <v>193</v>
      </c>
      <c r="G755" s="1119" t="str">
        <f>IF('Appraisal Inputs'!D203="","Blank",'Appraisal Inputs'!D203)</f>
        <v>Blank</v>
      </c>
      <c r="I755" s="515" t="s">
        <v>1278</v>
      </c>
    </row>
    <row r="756" spans="1:9" x14ac:dyDescent="0.2">
      <c r="A756" s="86" t="s">
        <v>6388</v>
      </c>
      <c r="B756" s="763" t="s">
        <v>165</v>
      </c>
      <c r="C756" s="86" t="s">
        <v>192</v>
      </c>
      <c r="E756" s="86" t="s">
        <v>6383</v>
      </c>
      <c r="F756" s="282" t="s">
        <v>205</v>
      </c>
      <c r="G756" s="1119" t="str">
        <f>IF('Appraisal Inputs'!D206="","Blank",'Appraisal Inputs'!D206)</f>
        <v>Blank</v>
      </c>
      <c r="I756" s="515" t="s">
        <v>1279</v>
      </c>
    </row>
    <row r="757" spans="1:9" x14ac:dyDescent="0.2">
      <c r="A757" s="86" t="s">
        <v>6388</v>
      </c>
      <c r="B757" s="763" t="s">
        <v>165</v>
      </c>
      <c r="C757" s="86" t="s">
        <v>192</v>
      </c>
      <c r="E757" s="86" t="s">
        <v>6383</v>
      </c>
      <c r="F757" s="282" t="s">
        <v>195</v>
      </c>
      <c r="G757" s="1119" t="str">
        <f>IF('Appraisal Inputs'!D207="","Blank",'Appraisal Inputs'!D207)</f>
        <v>Blank</v>
      </c>
      <c r="I757" s="515" t="s">
        <v>1280</v>
      </c>
    </row>
    <row r="758" spans="1:9" x14ac:dyDescent="0.2">
      <c r="A758" s="86" t="s">
        <v>6388</v>
      </c>
      <c r="B758" s="763" t="s">
        <v>165</v>
      </c>
      <c r="C758" s="86" t="s">
        <v>192</v>
      </c>
      <c r="E758" s="86" t="s">
        <v>6383</v>
      </c>
      <c r="F758" s="282" t="s">
        <v>482</v>
      </c>
      <c r="G758" s="1119" t="str">
        <f>IF('Appraisal Inputs'!D208="","Blank",'Appraisal Inputs'!D208)</f>
        <v>Blank</v>
      </c>
      <c r="I758" s="515" t="s">
        <v>1281</v>
      </c>
    </row>
    <row r="759" spans="1:9" x14ac:dyDescent="0.2">
      <c r="A759" s="86" t="s">
        <v>6388</v>
      </c>
      <c r="B759" s="763" t="s">
        <v>165</v>
      </c>
      <c r="C759" s="86" t="s">
        <v>192</v>
      </c>
      <c r="E759" s="86" t="s">
        <v>6383</v>
      </c>
      <c r="F759" s="282" t="s">
        <v>204</v>
      </c>
      <c r="G759" s="1119" t="str">
        <f>IF('Appraisal Inputs'!D209="","Blank",'Appraisal Inputs'!D209)</f>
        <v>Blank</v>
      </c>
      <c r="I759" s="515" t="s">
        <v>1282</v>
      </c>
    </row>
    <row r="760" spans="1:9" x14ac:dyDescent="0.2">
      <c r="A760" s="86" t="s">
        <v>6388</v>
      </c>
      <c r="B760" s="763" t="s">
        <v>165</v>
      </c>
      <c r="C760" s="86" t="s">
        <v>192</v>
      </c>
      <c r="E760" s="86" t="s">
        <v>6383</v>
      </c>
      <c r="F760" s="282" t="s">
        <v>481</v>
      </c>
      <c r="G760" s="1119" t="str">
        <f>IF('Appraisal Inputs'!D210="","Blank",'Appraisal Inputs'!D210)</f>
        <v>Blank</v>
      </c>
      <c r="I760" s="515" t="s">
        <v>1283</v>
      </c>
    </row>
    <row r="761" spans="1:9" x14ac:dyDescent="0.2">
      <c r="A761" s="86" t="s">
        <v>6388</v>
      </c>
      <c r="B761" s="763" t="s">
        <v>165</v>
      </c>
      <c r="C761" s="86" t="s">
        <v>192</v>
      </c>
      <c r="E761" s="86" t="s">
        <v>6383</v>
      </c>
      <c r="F761" s="282" t="s">
        <v>481</v>
      </c>
      <c r="G761" s="1119" t="str">
        <f>IF('Appraisal Inputs'!D211="","Blank",'Appraisal Inputs'!D211)</f>
        <v>Blank</v>
      </c>
      <c r="I761" s="515" t="s">
        <v>1284</v>
      </c>
    </row>
    <row r="762" spans="1:9" x14ac:dyDescent="0.2">
      <c r="A762" s="86" t="s">
        <v>6388</v>
      </c>
      <c r="B762" s="763" t="s">
        <v>165</v>
      </c>
      <c r="C762" s="86" t="s">
        <v>192</v>
      </c>
      <c r="E762" s="86" t="s">
        <v>6383</v>
      </c>
      <c r="F762" s="282" t="s">
        <v>481</v>
      </c>
      <c r="G762" s="1119" t="str">
        <f>IF('Appraisal Inputs'!D212="","Blank",'Appraisal Inputs'!D212)</f>
        <v>Blank</v>
      </c>
      <c r="I762" s="515" t="s">
        <v>1285</v>
      </c>
    </row>
    <row r="763" spans="1:9" x14ac:dyDescent="0.2">
      <c r="A763" s="86" t="s">
        <v>6388</v>
      </c>
      <c r="B763" s="763" t="s">
        <v>165</v>
      </c>
      <c r="C763" s="86" t="s">
        <v>192</v>
      </c>
      <c r="E763" s="86" t="s">
        <v>6383</v>
      </c>
      <c r="F763" s="282" t="s">
        <v>481</v>
      </c>
      <c r="G763" s="1119" t="str">
        <f>IF('Appraisal Inputs'!D213="","Blank",'Appraisal Inputs'!D213)</f>
        <v>Blank</v>
      </c>
      <c r="I763" s="515" t="s">
        <v>1286</v>
      </c>
    </row>
    <row r="764" spans="1:9" x14ac:dyDescent="0.2">
      <c r="A764" s="86" t="s">
        <v>6388</v>
      </c>
      <c r="B764" s="763" t="s">
        <v>165</v>
      </c>
      <c r="C764" s="86" t="s">
        <v>192</v>
      </c>
      <c r="E764" s="86" t="s">
        <v>6383</v>
      </c>
      <c r="F764" s="282" t="s">
        <v>481</v>
      </c>
      <c r="G764" s="1119" t="str">
        <f>IF('Appraisal Inputs'!D214="","Blank",'Appraisal Inputs'!D214)</f>
        <v>Blank</v>
      </c>
      <c r="I764" s="515" t="s">
        <v>1287</v>
      </c>
    </row>
    <row r="765" spans="1:9" x14ac:dyDescent="0.2">
      <c r="A765" s="86" t="s">
        <v>6388</v>
      </c>
      <c r="B765" s="763" t="s">
        <v>165</v>
      </c>
      <c r="C765" s="86" t="s">
        <v>192</v>
      </c>
      <c r="E765" s="86" t="s">
        <v>6383</v>
      </c>
      <c r="F765" s="282" t="s">
        <v>481</v>
      </c>
      <c r="G765" s="1119" t="str">
        <f>IF('Appraisal Inputs'!D215="","Blank",'Appraisal Inputs'!D215)</f>
        <v>Blank</v>
      </c>
      <c r="I765" s="515" t="s">
        <v>1288</v>
      </c>
    </row>
    <row r="766" spans="1:9" x14ac:dyDescent="0.2">
      <c r="A766" s="86" t="s">
        <v>6388</v>
      </c>
      <c r="B766" s="763" t="s">
        <v>165</v>
      </c>
      <c r="C766" s="86" t="s">
        <v>192</v>
      </c>
      <c r="E766" s="86" t="s">
        <v>6383</v>
      </c>
      <c r="F766" s="282" t="s">
        <v>481</v>
      </c>
      <c r="G766" s="1119" t="str">
        <f>IF('Appraisal Inputs'!D216="","Blank",'Appraisal Inputs'!D216)</f>
        <v>Blank</v>
      </c>
      <c r="I766" s="515" t="s">
        <v>1289</v>
      </c>
    </row>
    <row r="767" spans="1:9" x14ac:dyDescent="0.2">
      <c r="A767" s="86" t="s">
        <v>6388</v>
      </c>
      <c r="B767" s="763" t="s">
        <v>165</v>
      </c>
      <c r="C767" s="86" t="s">
        <v>192</v>
      </c>
      <c r="E767" s="86" t="s">
        <v>6383</v>
      </c>
      <c r="F767" s="282" t="s">
        <v>481</v>
      </c>
      <c r="G767" s="1119" t="str">
        <f>IF('Appraisal Inputs'!D217="","Blank",'Appraisal Inputs'!D217)</f>
        <v>Blank</v>
      </c>
      <c r="I767" s="515" t="s">
        <v>1290</v>
      </c>
    </row>
    <row r="768" spans="1:9" x14ac:dyDescent="0.2">
      <c r="A768" s="86" t="s">
        <v>6388</v>
      </c>
      <c r="B768" s="763" t="s">
        <v>165</v>
      </c>
      <c r="C768" s="86" t="s">
        <v>192</v>
      </c>
      <c r="E768" s="86" t="s">
        <v>6383</v>
      </c>
      <c r="F768" s="282" t="s">
        <v>481</v>
      </c>
      <c r="G768" s="1119" t="str">
        <f>IF('Appraisal Inputs'!D218="","Blank",'Appraisal Inputs'!D218)</f>
        <v>Blank</v>
      </c>
      <c r="I768" s="515" t="s">
        <v>1291</v>
      </c>
    </row>
    <row r="769" spans="1:9" x14ac:dyDescent="0.2">
      <c r="A769" s="86" t="s">
        <v>6388</v>
      </c>
      <c r="B769" s="763" t="s">
        <v>165</v>
      </c>
      <c r="C769" s="86" t="s">
        <v>192</v>
      </c>
      <c r="E769" s="86" t="s">
        <v>6383</v>
      </c>
      <c r="F769" s="282" t="s">
        <v>481</v>
      </c>
      <c r="G769" s="1119" t="str">
        <f>IF('Appraisal Inputs'!D219="","Blank",'Appraisal Inputs'!D219)</f>
        <v>Blank</v>
      </c>
      <c r="I769" s="515" t="s">
        <v>1292</v>
      </c>
    </row>
    <row r="770" spans="1:9" x14ac:dyDescent="0.2">
      <c r="A770" s="86" t="s">
        <v>6388</v>
      </c>
      <c r="B770" s="763" t="s">
        <v>165</v>
      </c>
      <c r="C770" s="86" t="s">
        <v>192</v>
      </c>
      <c r="E770" s="86" t="s">
        <v>6383</v>
      </c>
      <c r="F770" s="282" t="s">
        <v>481</v>
      </c>
      <c r="G770" s="1119" t="str">
        <f>IF('Appraisal Inputs'!D220="","Blank",'Appraisal Inputs'!D220)</f>
        <v>Blank</v>
      </c>
      <c r="I770" s="515" t="s">
        <v>1293</v>
      </c>
    </row>
    <row r="771" spans="1:9" x14ac:dyDescent="0.2">
      <c r="A771" s="86" t="s">
        <v>6388</v>
      </c>
      <c r="B771" s="763" t="s">
        <v>165</v>
      </c>
      <c r="C771" s="86" t="s">
        <v>192</v>
      </c>
      <c r="E771" s="86" t="s">
        <v>6383</v>
      </c>
      <c r="F771" s="282" t="s">
        <v>481</v>
      </c>
      <c r="G771" s="1119" t="str">
        <f>IF('Appraisal Inputs'!D221="","Blank",'Appraisal Inputs'!D221)</f>
        <v>Blank</v>
      </c>
      <c r="I771" s="515" t="s">
        <v>1294</v>
      </c>
    </row>
    <row r="772" spans="1:9" x14ac:dyDescent="0.2">
      <c r="A772" s="86" t="s">
        <v>6388</v>
      </c>
      <c r="B772" s="763" t="s">
        <v>165</v>
      </c>
      <c r="C772" s="86" t="s">
        <v>192</v>
      </c>
      <c r="E772" s="86" t="s">
        <v>6383</v>
      </c>
      <c r="F772" s="282" t="s">
        <v>481</v>
      </c>
      <c r="G772" s="1119" t="str">
        <f>IF('Appraisal Inputs'!D222="","Blank",'Appraisal Inputs'!D222)</f>
        <v>Blank</v>
      </c>
      <c r="I772" s="515" t="s">
        <v>1295</v>
      </c>
    </row>
    <row r="773" spans="1:9" x14ac:dyDescent="0.2">
      <c r="A773" s="86" t="s">
        <v>6388</v>
      </c>
      <c r="B773" s="763" t="s">
        <v>165</v>
      </c>
      <c r="C773" s="86" t="s">
        <v>192</v>
      </c>
      <c r="E773" s="86" t="s">
        <v>6383</v>
      </c>
      <c r="F773" s="282" t="s">
        <v>481</v>
      </c>
      <c r="G773" s="1119" t="str">
        <f>IF('Appraisal Inputs'!D223="","Blank",'Appraisal Inputs'!D223)</f>
        <v>Blank</v>
      </c>
      <c r="I773" s="515" t="s">
        <v>1296</v>
      </c>
    </row>
    <row r="774" spans="1:9" x14ac:dyDescent="0.2">
      <c r="A774" s="86" t="s">
        <v>6388</v>
      </c>
      <c r="B774" s="763" t="s">
        <v>165</v>
      </c>
      <c r="C774" s="86" t="s">
        <v>192</v>
      </c>
      <c r="E774" s="86" t="s">
        <v>6383</v>
      </c>
      <c r="F774" s="282" t="s">
        <v>481</v>
      </c>
      <c r="G774" s="1119" t="str">
        <f>IF('Appraisal Inputs'!D224="","Blank",'Appraisal Inputs'!D224)</f>
        <v>Blank</v>
      </c>
      <c r="I774" s="515" t="s">
        <v>1297</v>
      </c>
    </row>
    <row r="775" spans="1:9" x14ac:dyDescent="0.2">
      <c r="A775" s="86" t="s">
        <v>6388</v>
      </c>
      <c r="B775" s="763" t="s">
        <v>165</v>
      </c>
      <c r="C775" s="86" t="s">
        <v>192</v>
      </c>
      <c r="E775" s="86" t="s">
        <v>6383</v>
      </c>
      <c r="F775" s="282" t="s">
        <v>481</v>
      </c>
      <c r="G775" s="1119" t="str">
        <f>IF('Appraisal Inputs'!D225="","Blank",'Appraisal Inputs'!D225)</f>
        <v>Blank</v>
      </c>
      <c r="I775" s="515" t="s">
        <v>1298</v>
      </c>
    </row>
    <row r="776" spans="1:9" x14ac:dyDescent="0.2">
      <c r="A776" s="86" t="s">
        <v>6388</v>
      </c>
      <c r="B776" s="543" t="s">
        <v>165</v>
      </c>
      <c r="C776" s="547" t="s">
        <v>192</v>
      </c>
      <c r="D776" s="547"/>
      <c r="E776" s="547" t="s">
        <v>6383</v>
      </c>
      <c r="F776" s="538" t="s">
        <v>7572</v>
      </c>
      <c r="G776" s="1122" t="str">
        <f>IF('Appraisal Inputs'!D227="","Blank",'Appraisal Inputs'!D227)</f>
        <v>Select ▼</v>
      </c>
      <c r="I776" s="515" t="s">
        <v>1299</v>
      </c>
    </row>
    <row r="777" spans="1:9" x14ac:dyDescent="0.2">
      <c r="A777" s="86" t="s">
        <v>6388</v>
      </c>
      <c r="B777" s="541" t="s">
        <v>165</v>
      </c>
      <c r="C777" s="546" t="s">
        <v>192</v>
      </c>
      <c r="D777" s="546"/>
      <c r="E777" s="546" t="s">
        <v>6384</v>
      </c>
      <c r="F777" s="542" t="s">
        <v>193</v>
      </c>
      <c r="G777" s="1118" t="str">
        <f>IF('Appraisal Inputs'!E203="","Blank",'Appraisal Inputs'!E203)</f>
        <v>Blank</v>
      </c>
      <c r="I777" s="515" t="s">
        <v>1300</v>
      </c>
    </row>
    <row r="778" spans="1:9" x14ac:dyDescent="0.2">
      <c r="A778" s="86" t="s">
        <v>6388</v>
      </c>
      <c r="B778" s="763" t="s">
        <v>165</v>
      </c>
      <c r="C778" s="86" t="s">
        <v>192</v>
      </c>
      <c r="E778" s="86" t="s">
        <v>6384</v>
      </c>
      <c r="F778" s="282" t="s">
        <v>205</v>
      </c>
      <c r="G778" s="1119" t="str">
        <f>IF('Appraisal Inputs'!E206="","Blank",'Appraisal Inputs'!E206)</f>
        <v>Blank</v>
      </c>
      <c r="I778" s="515" t="s">
        <v>1301</v>
      </c>
    </row>
    <row r="779" spans="1:9" x14ac:dyDescent="0.2">
      <c r="A779" s="86" t="s">
        <v>6388</v>
      </c>
      <c r="B779" s="763" t="s">
        <v>165</v>
      </c>
      <c r="C779" s="86" t="s">
        <v>192</v>
      </c>
      <c r="E779" s="86" t="s">
        <v>6384</v>
      </c>
      <c r="F779" s="282" t="s">
        <v>195</v>
      </c>
      <c r="G779" s="1119" t="str">
        <f>IF('Appraisal Inputs'!E207="","Blank",'Appraisal Inputs'!E207)</f>
        <v>Blank</v>
      </c>
      <c r="I779" s="515" t="s">
        <v>1302</v>
      </c>
    </row>
    <row r="780" spans="1:9" x14ac:dyDescent="0.2">
      <c r="A780" s="86" t="s">
        <v>6388</v>
      </c>
      <c r="B780" s="763" t="s">
        <v>165</v>
      </c>
      <c r="C780" s="86" t="s">
        <v>192</v>
      </c>
      <c r="E780" s="86" t="s">
        <v>6384</v>
      </c>
      <c r="F780" s="282" t="s">
        <v>482</v>
      </c>
      <c r="G780" s="1119" t="str">
        <f>IF('Appraisal Inputs'!E208="","Blank",'Appraisal Inputs'!E208)</f>
        <v>Blank</v>
      </c>
      <c r="I780" s="515" t="s">
        <v>1303</v>
      </c>
    </row>
    <row r="781" spans="1:9" x14ac:dyDescent="0.2">
      <c r="A781" s="86" t="s">
        <v>6388</v>
      </c>
      <c r="B781" s="763" t="s">
        <v>165</v>
      </c>
      <c r="C781" s="86" t="s">
        <v>192</v>
      </c>
      <c r="E781" s="86" t="s">
        <v>6384</v>
      </c>
      <c r="F781" s="282" t="s">
        <v>204</v>
      </c>
      <c r="G781" s="1119" t="str">
        <f>IF('Appraisal Inputs'!E209="","Blank",'Appraisal Inputs'!E209)</f>
        <v>Blank</v>
      </c>
      <c r="I781" s="515" t="s">
        <v>1304</v>
      </c>
    </row>
    <row r="782" spans="1:9" x14ac:dyDescent="0.2">
      <c r="A782" s="86" t="s">
        <v>6388</v>
      </c>
      <c r="B782" s="763" t="s">
        <v>165</v>
      </c>
      <c r="C782" s="86" t="s">
        <v>192</v>
      </c>
      <c r="E782" s="86" t="s">
        <v>6384</v>
      </c>
      <c r="F782" s="282" t="s">
        <v>481</v>
      </c>
      <c r="G782" s="1119" t="str">
        <f>IF('Appraisal Inputs'!E210="","Blank",'Appraisal Inputs'!E210)</f>
        <v>Blank</v>
      </c>
      <c r="I782" s="515" t="s">
        <v>1305</v>
      </c>
    </row>
    <row r="783" spans="1:9" x14ac:dyDescent="0.2">
      <c r="A783" s="86" t="s">
        <v>6388</v>
      </c>
      <c r="B783" s="763" t="s">
        <v>165</v>
      </c>
      <c r="C783" s="86" t="s">
        <v>192</v>
      </c>
      <c r="E783" s="86" t="s">
        <v>6384</v>
      </c>
      <c r="F783" s="282" t="s">
        <v>481</v>
      </c>
      <c r="G783" s="1119" t="str">
        <f>IF('Appraisal Inputs'!E211="","Blank",'Appraisal Inputs'!E211)</f>
        <v>Blank</v>
      </c>
      <c r="I783" s="515" t="s">
        <v>1306</v>
      </c>
    </row>
    <row r="784" spans="1:9" x14ac:dyDescent="0.2">
      <c r="A784" s="86" t="s">
        <v>6388</v>
      </c>
      <c r="B784" s="763" t="s">
        <v>165</v>
      </c>
      <c r="C784" s="86" t="s">
        <v>192</v>
      </c>
      <c r="E784" s="86" t="s">
        <v>6384</v>
      </c>
      <c r="F784" s="282" t="s">
        <v>481</v>
      </c>
      <c r="G784" s="1119" t="str">
        <f>IF('Appraisal Inputs'!E212="","Blank",'Appraisal Inputs'!E212)</f>
        <v>Blank</v>
      </c>
      <c r="I784" s="515" t="s">
        <v>1307</v>
      </c>
    </row>
    <row r="785" spans="1:9" x14ac:dyDescent="0.2">
      <c r="A785" s="86" t="s">
        <v>6388</v>
      </c>
      <c r="B785" s="763" t="s">
        <v>165</v>
      </c>
      <c r="C785" s="86" t="s">
        <v>192</v>
      </c>
      <c r="E785" s="86" t="s">
        <v>6384</v>
      </c>
      <c r="F785" s="282" t="s">
        <v>481</v>
      </c>
      <c r="G785" s="1119" t="str">
        <f>IF('Appraisal Inputs'!E213="","Blank",'Appraisal Inputs'!E213)</f>
        <v>Blank</v>
      </c>
      <c r="I785" s="515" t="s">
        <v>1308</v>
      </c>
    </row>
    <row r="786" spans="1:9" x14ac:dyDescent="0.2">
      <c r="A786" s="86" t="s">
        <v>6388</v>
      </c>
      <c r="B786" s="763" t="s">
        <v>165</v>
      </c>
      <c r="C786" s="86" t="s">
        <v>192</v>
      </c>
      <c r="E786" s="86" t="s">
        <v>6384</v>
      </c>
      <c r="F786" s="282" t="s">
        <v>481</v>
      </c>
      <c r="G786" s="1119" t="str">
        <f>IF('Appraisal Inputs'!E214="","Blank",'Appraisal Inputs'!E214)</f>
        <v>Blank</v>
      </c>
      <c r="I786" s="515" t="s">
        <v>1309</v>
      </c>
    </row>
    <row r="787" spans="1:9" x14ac:dyDescent="0.2">
      <c r="A787" s="86" t="s">
        <v>6388</v>
      </c>
      <c r="B787" s="763" t="s">
        <v>165</v>
      </c>
      <c r="C787" s="86" t="s">
        <v>192</v>
      </c>
      <c r="E787" s="86" t="s">
        <v>6384</v>
      </c>
      <c r="F787" s="282" t="s">
        <v>481</v>
      </c>
      <c r="G787" s="1119" t="str">
        <f>IF('Appraisal Inputs'!E215="","Blank",'Appraisal Inputs'!E215)</f>
        <v>Blank</v>
      </c>
      <c r="I787" s="515" t="s">
        <v>1310</v>
      </c>
    </row>
    <row r="788" spans="1:9" x14ac:dyDescent="0.2">
      <c r="A788" s="86" t="s">
        <v>6388</v>
      </c>
      <c r="B788" s="763" t="s">
        <v>165</v>
      </c>
      <c r="C788" s="86" t="s">
        <v>192</v>
      </c>
      <c r="E788" s="86" t="s">
        <v>6384</v>
      </c>
      <c r="F788" s="282" t="s">
        <v>481</v>
      </c>
      <c r="G788" s="1119" t="str">
        <f>IF('Appraisal Inputs'!E216="","Blank",'Appraisal Inputs'!E216)</f>
        <v>Blank</v>
      </c>
      <c r="I788" s="515" t="s">
        <v>1311</v>
      </c>
    </row>
    <row r="789" spans="1:9" x14ac:dyDescent="0.2">
      <c r="A789" s="86" t="s">
        <v>6388</v>
      </c>
      <c r="B789" s="763" t="s">
        <v>165</v>
      </c>
      <c r="C789" s="86" t="s">
        <v>192</v>
      </c>
      <c r="E789" s="86" t="s">
        <v>6384</v>
      </c>
      <c r="F789" s="282" t="s">
        <v>481</v>
      </c>
      <c r="G789" s="1119" t="str">
        <f>IF('Appraisal Inputs'!E217="","Blank",'Appraisal Inputs'!E217)</f>
        <v>Blank</v>
      </c>
      <c r="I789" s="515" t="s">
        <v>1312</v>
      </c>
    </row>
    <row r="790" spans="1:9" x14ac:dyDescent="0.2">
      <c r="A790" s="86" t="s">
        <v>6388</v>
      </c>
      <c r="B790" s="763" t="s">
        <v>165</v>
      </c>
      <c r="C790" s="86" t="s">
        <v>192</v>
      </c>
      <c r="E790" s="86" t="s">
        <v>6384</v>
      </c>
      <c r="F790" s="282" t="s">
        <v>481</v>
      </c>
      <c r="G790" s="1119" t="str">
        <f>IF('Appraisal Inputs'!E218="","Blank",'Appraisal Inputs'!E218)</f>
        <v>Blank</v>
      </c>
      <c r="I790" s="515" t="s">
        <v>1313</v>
      </c>
    </row>
    <row r="791" spans="1:9" x14ac:dyDescent="0.2">
      <c r="A791" s="86" t="s">
        <v>6388</v>
      </c>
      <c r="B791" s="763" t="s">
        <v>165</v>
      </c>
      <c r="C791" s="86" t="s">
        <v>192</v>
      </c>
      <c r="E791" s="86" t="s">
        <v>6384</v>
      </c>
      <c r="F791" s="282" t="s">
        <v>481</v>
      </c>
      <c r="G791" s="1119" t="str">
        <f>IF('Appraisal Inputs'!E219="","Blank",'Appraisal Inputs'!E219)</f>
        <v>Blank</v>
      </c>
      <c r="I791" s="515" t="s">
        <v>1314</v>
      </c>
    </row>
    <row r="792" spans="1:9" x14ac:dyDescent="0.2">
      <c r="A792" s="86" t="s">
        <v>6388</v>
      </c>
      <c r="B792" s="763" t="s">
        <v>165</v>
      </c>
      <c r="C792" s="86" t="s">
        <v>192</v>
      </c>
      <c r="E792" s="86" t="s">
        <v>6384</v>
      </c>
      <c r="F792" s="282" t="s">
        <v>481</v>
      </c>
      <c r="G792" s="1119" t="str">
        <f>IF('Appraisal Inputs'!E220="","Blank",'Appraisal Inputs'!E220)</f>
        <v>Blank</v>
      </c>
      <c r="I792" s="515" t="s">
        <v>1315</v>
      </c>
    </row>
    <row r="793" spans="1:9" x14ac:dyDescent="0.2">
      <c r="A793" s="86" t="s">
        <v>6388</v>
      </c>
      <c r="B793" s="763" t="s">
        <v>165</v>
      </c>
      <c r="C793" s="86" t="s">
        <v>192</v>
      </c>
      <c r="E793" s="86" t="s">
        <v>6384</v>
      </c>
      <c r="F793" s="282" t="s">
        <v>481</v>
      </c>
      <c r="G793" s="1119" t="str">
        <f>IF('Appraisal Inputs'!E221="","Blank",'Appraisal Inputs'!E221)</f>
        <v>Blank</v>
      </c>
      <c r="I793" s="515" t="s">
        <v>1316</v>
      </c>
    </row>
    <row r="794" spans="1:9" x14ac:dyDescent="0.2">
      <c r="A794" s="86" t="s">
        <v>6388</v>
      </c>
      <c r="B794" s="763" t="s">
        <v>165</v>
      </c>
      <c r="C794" s="86" t="s">
        <v>192</v>
      </c>
      <c r="E794" s="86" t="s">
        <v>6384</v>
      </c>
      <c r="F794" s="282" t="s">
        <v>481</v>
      </c>
      <c r="G794" s="1119" t="str">
        <f>IF('Appraisal Inputs'!E222="","Blank",'Appraisal Inputs'!E222)</f>
        <v>Blank</v>
      </c>
      <c r="I794" s="515" t="s">
        <v>1317</v>
      </c>
    </row>
    <row r="795" spans="1:9" x14ac:dyDescent="0.2">
      <c r="A795" s="86" t="s">
        <v>6388</v>
      </c>
      <c r="B795" s="763" t="s">
        <v>165</v>
      </c>
      <c r="C795" s="86" t="s">
        <v>192</v>
      </c>
      <c r="E795" s="86" t="s">
        <v>6384</v>
      </c>
      <c r="F795" s="282" t="s">
        <v>481</v>
      </c>
      <c r="G795" s="1119" t="str">
        <f>IF('Appraisal Inputs'!E223="","Blank",'Appraisal Inputs'!E223)</f>
        <v>Blank</v>
      </c>
      <c r="I795" s="515" t="s">
        <v>1318</v>
      </c>
    </row>
    <row r="796" spans="1:9" x14ac:dyDescent="0.2">
      <c r="A796" s="86" t="s">
        <v>6388</v>
      </c>
      <c r="B796" s="763" t="s">
        <v>165</v>
      </c>
      <c r="C796" s="86" t="s">
        <v>192</v>
      </c>
      <c r="E796" s="86" t="s">
        <v>6384</v>
      </c>
      <c r="F796" s="282" t="s">
        <v>481</v>
      </c>
      <c r="G796" s="1119" t="str">
        <f>IF('Appraisal Inputs'!E224="","Blank",'Appraisal Inputs'!E224)</f>
        <v>Blank</v>
      </c>
      <c r="I796" s="515" t="s">
        <v>1319</v>
      </c>
    </row>
    <row r="797" spans="1:9" x14ac:dyDescent="0.2">
      <c r="A797" s="86" t="s">
        <v>6388</v>
      </c>
      <c r="B797" s="763" t="s">
        <v>165</v>
      </c>
      <c r="C797" s="86" t="s">
        <v>192</v>
      </c>
      <c r="E797" s="86" t="s">
        <v>6384</v>
      </c>
      <c r="F797" s="282" t="s">
        <v>481</v>
      </c>
      <c r="G797" s="1119" t="str">
        <f>IF('Appraisal Inputs'!E225="","Blank",'Appraisal Inputs'!E225)</f>
        <v>Blank</v>
      </c>
      <c r="I797" s="515" t="s">
        <v>1320</v>
      </c>
    </row>
    <row r="798" spans="1:9" x14ac:dyDescent="0.2">
      <c r="A798" s="86" t="s">
        <v>6388</v>
      </c>
      <c r="B798" s="543" t="s">
        <v>165</v>
      </c>
      <c r="C798" s="547" t="s">
        <v>192</v>
      </c>
      <c r="D798" s="547"/>
      <c r="E798" s="547" t="s">
        <v>6384</v>
      </c>
      <c r="F798" s="538" t="s">
        <v>7572</v>
      </c>
      <c r="G798" s="1122" t="str">
        <f>IF('Appraisal Inputs'!E227="","Blank",'Appraisal Inputs'!E227)</f>
        <v>Select ▼</v>
      </c>
      <c r="I798" s="515" t="s">
        <v>1321</v>
      </c>
    </row>
    <row r="799" spans="1:9" x14ac:dyDescent="0.2">
      <c r="A799" s="86" t="s">
        <v>6388</v>
      </c>
      <c r="B799" s="541" t="s">
        <v>165</v>
      </c>
      <c r="C799" s="546" t="s">
        <v>192</v>
      </c>
      <c r="D799" s="546"/>
      <c r="E799" s="546" t="s">
        <v>6385</v>
      </c>
      <c r="F799" s="542" t="s">
        <v>193</v>
      </c>
      <c r="G799" s="1118" t="str">
        <f>IF('Appraisal Inputs'!F203="","Blank",'Appraisal Inputs'!F203)</f>
        <v>Blank</v>
      </c>
      <c r="I799" s="515" t="s">
        <v>1322</v>
      </c>
    </row>
    <row r="800" spans="1:9" x14ac:dyDescent="0.2">
      <c r="A800" s="86" t="s">
        <v>6388</v>
      </c>
      <c r="B800" s="763" t="s">
        <v>165</v>
      </c>
      <c r="C800" s="86" t="s">
        <v>192</v>
      </c>
      <c r="E800" s="86" t="s">
        <v>6385</v>
      </c>
      <c r="F800" s="282" t="s">
        <v>205</v>
      </c>
      <c r="G800" s="1119" t="str">
        <f>IF('Appraisal Inputs'!F206="","Blank",'Appraisal Inputs'!F206)</f>
        <v>Blank</v>
      </c>
      <c r="I800" s="515" t="s">
        <v>1323</v>
      </c>
    </row>
    <row r="801" spans="1:9" x14ac:dyDescent="0.2">
      <c r="A801" s="86" t="s">
        <v>6388</v>
      </c>
      <c r="B801" s="763" t="s">
        <v>165</v>
      </c>
      <c r="C801" s="86" t="s">
        <v>192</v>
      </c>
      <c r="E801" s="86" t="s">
        <v>6385</v>
      </c>
      <c r="F801" s="282" t="s">
        <v>195</v>
      </c>
      <c r="G801" s="1119" t="str">
        <f>IF('Appraisal Inputs'!F207="","Blank",'Appraisal Inputs'!F207)</f>
        <v>Blank</v>
      </c>
      <c r="I801" s="515" t="s">
        <v>1324</v>
      </c>
    </row>
    <row r="802" spans="1:9" x14ac:dyDescent="0.2">
      <c r="A802" s="86" t="s">
        <v>6388</v>
      </c>
      <c r="B802" s="763" t="s">
        <v>165</v>
      </c>
      <c r="C802" s="86" t="s">
        <v>192</v>
      </c>
      <c r="E802" s="86" t="s">
        <v>6385</v>
      </c>
      <c r="F802" s="282" t="s">
        <v>482</v>
      </c>
      <c r="G802" s="1119" t="str">
        <f>IF('Appraisal Inputs'!F208="","Blank",'Appraisal Inputs'!F208)</f>
        <v>Blank</v>
      </c>
      <c r="I802" s="515" t="s">
        <v>1325</v>
      </c>
    </row>
    <row r="803" spans="1:9" x14ac:dyDescent="0.2">
      <c r="A803" s="86" t="s">
        <v>6388</v>
      </c>
      <c r="B803" s="763" t="s">
        <v>165</v>
      </c>
      <c r="C803" s="86" t="s">
        <v>192</v>
      </c>
      <c r="E803" s="86" t="s">
        <v>6385</v>
      </c>
      <c r="F803" s="282" t="s">
        <v>204</v>
      </c>
      <c r="G803" s="1119" t="str">
        <f>IF('Appraisal Inputs'!F209="","Blank",'Appraisal Inputs'!F209)</f>
        <v>Blank</v>
      </c>
      <c r="I803" s="515" t="s">
        <v>1326</v>
      </c>
    </row>
    <row r="804" spans="1:9" x14ac:dyDescent="0.2">
      <c r="A804" s="86" t="s">
        <v>6388</v>
      </c>
      <c r="B804" s="763" t="s">
        <v>165</v>
      </c>
      <c r="C804" s="86" t="s">
        <v>192</v>
      </c>
      <c r="E804" s="86" t="s">
        <v>6385</v>
      </c>
      <c r="F804" s="282" t="s">
        <v>481</v>
      </c>
      <c r="G804" s="1119" t="str">
        <f>IF('Appraisal Inputs'!F210="","Blank",'Appraisal Inputs'!F210)</f>
        <v>Blank</v>
      </c>
      <c r="I804" s="515" t="s">
        <v>1327</v>
      </c>
    </row>
    <row r="805" spans="1:9" x14ac:dyDescent="0.2">
      <c r="A805" s="86" t="s">
        <v>6388</v>
      </c>
      <c r="B805" s="763" t="s">
        <v>165</v>
      </c>
      <c r="C805" s="86" t="s">
        <v>192</v>
      </c>
      <c r="E805" s="86" t="s">
        <v>6385</v>
      </c>
      <c r="F805" s="282" t="s">
        <v>481</v>
      </c>
      <c r="G805" s="1119" t="str">
        <f>IF('Appraisal Inputs'!F211="","Blank",'Appraisal Inputs'!F211)</f>
        <v>Blank</v>
      </c>
      <c r="I805" s="515" t="s">
        <v>1328</v>
      </c>
    </row>
    <row r="806" spans="1:9" x14ac:dyDescent="0.2">
      <c r="A806" s="86" t="s">
        <v>6388</v>
      </c>
      <c r="B806" s="763" t="s">
        <v>165</v>
      </c>
      <c r="C806" s="86" t="s">
        <v>192</v>
      </c>
      <c r="E806" s="86" t="s">
        <v>6385</v>
      </c>
      <c r="F806" s="282" t="s">
        <v>481</v>
      </c>
      <c r="G806" s="1119" t="str">
        <f>IF('Appraisal Inputs'!F212="","Blank",'Appraisal Inputs'!F212)</f>
        <v>Blank</v>
      </c>
      <c r="I806" s="515" t="s">
        <v>1329</v>
      </c>
    </row>
    <row r="807" spans="1:9" x14ac:dyDescent="0.2">
      <c r="A807" s="86" t="s">
        <v>6388</v>
      </c>
      <c r="B807" s="763" t="s">
        <v>165</v>
      </c>
      <c r="C807" s="86" t="s">
        <v>192</v>
      </c>
      <c r="E807" s="86" t="s">
        <v>6385</v>
      </c>
      <c r="F807" s="282" t="s">
        <v>481</v>
      </c>
      <c r="G807" s="1119" t="str">
        <f>IF('Appraisal Inputs'!F213="","Blank",'Appraisal Inputs'!F213)</f>
        <v>Blank</v>
      </c>
      <c r="I807" s="515" t="s">
        <v>1330</v>
      </c>
    </row>
    <row r="808" spans="1:9" x14ac:dyDescent="0.2">
      <c r="A808" s="86" t="s">
        <v>6388</v>
      </c>
      <c r="B808" s="763" t="s">
        <v>165</v>
      </c>
      <c r="C808" s="86" t="s">
        <v>192</v>
      </c>
      <c r="E808" s="86" t="s">
        <v>6385</v>
      </c>
      <c r="F808" s="282" t="s">
        <v>481</v>
      </c>
      <c r="G808" s="1119" t="str">
        <f>IF('Appraisal Inputs'!F214="","Blank",'Appraisal Inputs'!F214)</f>
        <v>Blank</v>
      </c>
      <c r="I808" s="515" t="s">
        <v>1331</v>
      </c>
    </row>
    <row r="809" spans="1:9" x14ac:dyDescent="0.2">
      <c r="A809" s="86" t="s">
        <v>6388</v>
      </c>
      <c r="B809" s="763" t="s">
        <v>165</v>
      </c>
      <c r="C809" s="86" t="s">
        <v>192</v>
      </c>
      <c r="E809" s="86" t="s">
        <v>6385</v>
      </c>
      <c r="F809" s="282" t="s">
        <v>481</v>
      </c>
      <c r="G809" s="1119" t="str">
        <f>IF('Appraisal Inputs'!F215="","Blank",'Appraisal Inputs'!F215)</f>
        <v>Blank</v>
      </c>
      <c r="I809" s="515" t="s">
        <v>1332</v>
      </c>
    </row>
    <row r="810" spans="1:9" x14ac:dyDescent="0.2">
      <c r="A810" s="86" t="s">
        <v>6388</v>
      </c>
      <c r="B810" s="763" t="s">
        <v>165</v>
      </c>
      <c r="C810" s="86" t="s">
        <v>192</v>
      </c>
      <c r="E810" s="86" t="s">
        <v>6385</v>
      </c>
      <c r="F810" s="282" t="s">
        <v>481</v>
      </c>
      <c r="G810" s="1119" t="str">
        <f>IF('Appraisal Inputs'!F216="","Blank",'Appraisal Inputs'!F216)</f>
        <v>Blank</v>
      </c>
      <c r="I810" s="515" t="s">
        <v>1333</v>
      </c>
    </row>
    <row r="811" spans="1:9" x14ac:dyDescent="0.2">
      <c r="A811" s="86" t="s">
        <v>6388</v>
      </c>
      <c r="B811" s="763" t="s">
        <v>165</v>
      </c>
      <c r="C811" s="86" t="s">
        <v>192</v>
      </c>
      <c r="E811" s="86" t="s">
        <v>6385</v>
      </c>
      <c r="F811" s="282" t="s">
        <v>481</v>
      </c>
      <c r="G811" s="1119" t="str">
        <f>IF('Appraisal Inputs'!F217="","Blank",'Appraisal Inputs'!F217)</f>
        <v>Blank</v>
      </c>
      <c r="I811" s="515" t="s">
        <v>1334</v>
      </c>
    </row>
    <row r="812" spans="1:9" x14ac:dyDescent="0.2">
      <c r="A812" s="86" t="s">
        <v>6388</v>
      </c>
      <c r="B812" s="763" t="s">
        <v>165</v>
      </c>
      <c r="C812" s="86" t="s">
        <v>192</v>
      </c>
      <c r="E812" s="86" t="s">
        <v>6385</v>
      </c>
      <c r="F812" s="282" t="s">
        <v>481</v>
      </c>
      <c r="G812" s="1119" t="str">
        <f>IF('Appraisal Inputs'!F218="","Blank",'Appraisal Inputs'!F218)</f>
        <v>Blank</v>
      </c>
      <c r="I812" s="515" t="s">
        <v>1335</v>
      </c>
    </row>
    <row r="813" spans="1:9" x14ac:dyDescent="0.2">
      <c r="A813" s="86" t="s">
        <v>6388</v>
      </c>
      <c r="B813" s="763" t="s">
        <v>165</v>
      </c>
      <c r="C813" s="86" t="s">
        <v>192</v>
      </c>
      <c r="E813" s="86" t="s">
        <v>6385</v>
      </c>
      <c r="F813" s="282" t="s">
        <v>481</v>
      </c>
      <c r="G813" s="1119" t="str">
        <f>IF('Appraisal Inputs'!F219="","Blank",'Appraisal Inputs'!F219)</f>
        <v>Blank</v>
      </c>
      <c r="I813" s="515" t="s">
        <v>1336</v>
      </c>
    </row>
    <row r="814" spans="1:9" x14ac:dyDescent="0.2">
      <c r="A814" s="86" t="s">
        <v>6388</v>
      </c>
      <c r="B814" s="763" t="s">
        <v>165</v>
      </c>
      <c r="C814" s="86" t="s">
        <v>192</v>
      </c>
      <c r="E814" s="86" t="s">
        <v>6385</v>
      </c>
      <c r="F814" s="282" t="s">
        <v>481</v>
      </c>
      <c r="G814" s="1119" t="str">
        <f>IF('Appraisal Inputs'!F220="","Blank",'Appraisal Inputs'!F220)</f>
        <v>Blank</v>
      </c>
      <c r="I814" s="515" t="s">
        <v>1337</v>
      </c>
    </row>
    <row r="815" spans="1:9" x14ac:dyDescent="0.2">
      <c r="A815" s="86" t="s">
        <v>6388</v>
      </c>
      <c r="B815" s="763" t="s">
        <v>165</v>
      </c>
      <c r="C815" s="86" t="s">
        <v>192</v>
      </c>
      <c r="E815" s="86" t="s">
        <v>6385</v>
      </c>
      <c r="F815" s="282" t="s">
        <v>481</v>
      </c>
      <c r="G815" s="1119" t="str">
        <f>IF('Appraisal Inputs'!F221="","Blank",'Appraisal Inputs'!F221)</f>
        <v>Blank</v>
      </c>
      <c r="I815" s="515" t="s">
        <v>1338</v>
      </c>
    </row>
    <row r="816" spans="1:9" x14ac:dyDescent="0.2">
      <c r="A816" s="86" t="s">
        <v>6388</v>
      </c>
      <c r="B816" s="763" t="s">
        <v>165</v>
      </c>
      <c r="C816" s="86" t="s">
        <v>192</v>
      </c>
      <c r="E816" s="86" t="s">
        <v>6385</v>
      </c>
      <c r="F816" s="282" t="s">
        <v>481</v>
      </c>
      <c r="G816" s="1119" t="str">
        <f>IF('Appraisal Inputs'!F222="","Blank",'Appraisal Inputs'!F222)</f>
        <v>Blank</v>
      </c>
      <c r="I816" s="515" t="s">
        <v>1339</v>
      </c>
    </row>
    <row r="817" spans="1:9" x14ac:dyDescent="0.2">
      <c r="A817" s="86" t="s">
        <v>6388</v>
      </c>
      <c r="B817" s="763" t="s">
        <v>165</v>
      </c>
      <c r="C817" s="86" t="s">
        <v>192</v>
      </c>
      <c r="E817" s="86" t="s">
        <v>6385</v>
      </c>
      <c r="F817" s="282" t="s">
        <v>481</v>
      </c>
      <c r="G817" s="1119" t="str">
        <f>IF('Appraisal Inputs'!F223="","Blank",'Appraisal Inputs'!F223)</f>
        <v>Blank</v>
      </c>
      <c r="I817" s="515" t="s">
        <v>1340</v>
      </c>
    </row>
    <row r="818" spans="1:9" x14ac:dyDescent="0.2">
      <c r="A818" s="86" t="s">
        <v>6388</v>
      </c>
      <c r="B818" s="763" t="s">
        <v>165</v>
      </c>
      <c r="C818" s="86" t="s">
        <v>192</v>
      </c>
      <c r="E818" s="86" t="s">
        <v>6385</v>
      </c>
      <c r="F818" s="282" t="s">
        <v>481</v>
      </c>
      <c r="G818" s="1119" t="str">
        <f>IF('Appraisal Inputs'!F224="","Blank",'Appraisal Inputs'!F224)</f>
        <v>Blank</v>
      </c>
      <c r="I818" s="515" t="s">
        <v>1341</v>
      </c>
    </row>
    <row r="819" spans="1:9" x14ac:dyDescent="0.2">
      <c r="A819" s="86" t="s">
        <v>6388</v>
      </c>
      <c r="B819" s="763" t="s">
        <v>165</v>
      </c>
      <c r="C819" s="86" t="s">
        <v>192</v>
      </c>
      <c r="E819" s="86" t="s">
        <v>6385</v>
      </c>
      <c r="F819" s="282" t="s">
        <v>481</v>
      </c>
      <c r="G819" s="1119" t="str">
        <f>IF('Appraisal Inputs'!F225="","Blank",'Appraisal Inputs'!F225)</f>
        <v>Blank</v>
      </c>
      <c r="I819" s="515" t="s">
        <v>1342</v>
      </c>
    </row>
    <row r="820" spans="1:9" x14ac:dyDescent="0.2">
      <c r="A820" s="86" t="s">
        <v>6388</v>
      </c>
      <c r="B820" s="543" t="s">
        <v>165</v>
      </c>
      <c r="C820" s="547" t="s">
        <v>192</v>
      </c>
      <c r="D820" s="547"/>
      <c r="E820" s="547" t="s">
        <v>6385</v>
      </c>
      <c r="F820" s="538" t="s">
        <v>7572</v>
      </c>
      <c r="G820" s="1122" t="str">
        <f>IF('Appraisal Inputs'!F227="","Blank",'Appraisal Inputs'!F227)</f>
        <v>Select ▼</v>
      </c>
      <c r="I820" s="515" t="s">
        <v>1343</v>
      </c>
    </row>
    <row r="821" spans="1:9" x14ac:dyDescent="0.2">
      <c r="A821" s="86" t="s">
        <v>6388</v>
      </c>
      <c r="B821" s="541" t="s">
        <v>165</v>
      </c>
      <c r="C821" s="546" t="s">
        <v>192</v>
      </c>
      <c r="D821" s="546"/>
      <c r="E821" s="546" t="s">
        <v>6386</v>
      </c>
      <c r="F821" s="542" t="s">
        <v>193</v>
      </c>
      <c r="G821" s="1118" t="str">
        <f>IF('Appraisal Inputs'!G203="","Blank",'Appraisal Inputs'!G203)</f>
        <v>Blank</v>
      </c>
      <c r="I821" s="515" t="s">
        <v>1344</v>
      </c>
    </row>
    <row r="822" spans="1:9" x14ac:dyDescent="0.2">
      <c r="A822" s="86" t="s">
        <v>6388</v>
      </c>
      <c r="B822" s="763" t="s">
        <v>165</v>
      </c>
      <c r="C822" s="86" t="s">
        <v>192</v>
      </c>
      <c r="E822" s="86" t="s">
        <v>6385</v>
      </c>
      <c r="F822" s="282" t="s">
        <v>205</v>
      </c>
      <c r="G822" s="1119" t="str">
        <f>IF('Appraisal Inputs'!G206="","Blank",'Appraisal Inputs'!G206)</f>
        <v>Blank</v>
      </c>
      <c r="I822" s="515" t="s">
        <v>1345</v>
      </c>
    </row>
    <row r="823" spans="1:9" x14ac:dyDescent="0.2">
      <c r="A823" s="86" t="s">
        <v>6388</v>
      </c>
      <c r="B823" s="763" t="s">
        <v>165</v>
      </c>
      <c r="C823" s="86" t="s">
        <v>192</v>
      </c>
      <c r="E823" s="86" t="s">
        <v>6386</v>
      </c>
      <c r="F823" s="282" t="s">
        <v>195</v>
      </c>
      <c r="G823" s="1119" t="str">
        <f>IF('Appraisal Inputs'!G207="","Blank",'Appraisal Inputs'!G207)</f>
        <v>Blank</v>
      </c>
      <c r="I823" s="515" t="s">
        <v>1346</v>
      </c>
    </row>
    <row r="824" spans="1:9" x14ac:dyDescent="0.2">
      <c r="A824" s="86" t="s">
        <v>6388</v>
      </c>
      <c r="B824" s="763" t="s">
        <v>165</v>
      </c>
      <c r="C824" s="86" t="s">
        <v>192</v>
      </c>
      <c r="E824" s="86" t="s">
        <v>6385</v>
      </c>
      <c r="F824" s="282" t="s">
        <v>482</v>
      </c>
      <c r="G824" s="1119" t="str">
        <f>IF('Appraisal Inputs'!G208="","Blank",'Appraisal Inputs'!G208)</f>
        <v>Blank</v>
      </c>
      <c r="I824" s="515" t="s">
        <v>1347</v>
      </c>
    </row>
    <row r="825" spans="1:9" x14ac:dyDescent="0.2">
      <c r="A825" s="86" t="s">
        <v>6388</v>
      </c>
      <c r="B825" s="763" t="s">
        <v>165</v>
      </c>
      <c r="C825" s="86" t="s">
        <v>192</v>
      </c>
      <c r="E825" s="86" t="s">
        <v>6386</v>
      </c>
      <c r="F825" s="282" t="s">
        <v>204</v>
      </c>
      <c r="G825" s="1119" t="str">
        <f>IF('Appraisal Inputs'!G209="","Blank",'Appraisal Inputs'!G209)</f>
        <v>Blank</v>
      </c>
      <c r="I825" s="515" t="s">
        <v>1348</v>
      </c>
    </row>
    <row r="826" spans="1:9" x14ac:dyDescent="0.2">
      <c r="A826" s="86" t="s">
        <v>6388</v>
      </c>
      <c r="B826" s="763" t="s">
        <v>165</v>
      </c>
      <c r="C826" s="86" t="s">
        <v>192</v>
      </c>
      <c r="E826" s="86" t="s">
        <v>6385</v>
      </c>
      <c r="F826" s="282" t="s">
        <v>481</v>
      </c>
      <c r="G826" s="1119" t="str">
        <f>IF('Appraisal Inputs'!G210="","Blank",'Appraisal Inputs'!G210)</f>
        <v>Blank</v>
      </c>
      <c r="I826" s="515" t="s">
        <v>1349</v>
      </c>
    </row>
    <row r="827" spans="1:9" x14ac:dyDescent="0.2">
      <c r="A827" s="86" t="s">
        <v>6388</v>
      </c>
      <c r="B827" s="763" t="s">
        <v>165</v>
      </c>
      <c r="C827" s="86" t="s">
        <v>192</v>
      </c>
      <c r="E827" s="86" t="s">
        <v>6386</v>
      </c>
      <c r="F827" s="282" t="s">
        <v>481</v>
      </c>
      <c r="G827" s="1119" t="str">
        <f>IF('Appraisal Inputs'!G211="","Blank",'Appraisal Inputs'!G211)</f>
        <v>Blank</v>
      </c>
      <c r="I827" s="515" t="s">
        <v>1350</v>
      </c>
    </row>
    <row r="828" spans="1:9" x14ac:dyDescent="0.2">
      <c r="A828" s="86" t="s">
        <v>6388</v>
      </c>
      <c r="B828" s="763" t="s">
        <v>165</v>
      </c>
      <c r="C828" s="86" t="s">
        <v>192</v>
      </c>
      <c r="E828" s="86" t="s">
        <v>6385</v>
      </c>
      <c r="F828" s="282" t="s">
        <v>481</v>
      </c>
      <c r="G828" s="1119" t="str">
        <f>IF('Appraisal Inputs'!G212="","Blank",'Appraisal Inputs'!G212)</f>
        <v>Blank</v>
      </c>
      <c r="I828" s="515" t="s">
        <v>1351</v>
      </c>
    </row>
    <row r="829" spans="1:9" x14ac:dyDescent="0.2">
      <c r="A829" s="86" t="s">
        <v>6388</v>
      </c>
      <c r="B829" s="763" t="s">
        <v>165</v>
      </c>
      <c r="C829" s="86" t="s">
        <v>192</v>
      </c>
      <c r="E829" s="86" t="s">
        <v>6386</v>
      </c>
      <c r="F829" s="282" t="s">
        <v>481</v>
      </c>
      <c r="G829" s="1119" t="str">
        <f>IF('Appraisal Inputs'!G213="","Blank",'Appraisal Inputs'!G213)</f>
        <v>Blank</v>
      </c>
      <c r="I829" s="515" t="s">
        <v>1352</v>
      </c>
    </row>
    <row r="830" spans="1:9" x14ac:dyDescent="0.2">
      <c r="A830" s="86" t="s">
        <v>6388</v>
      </c>
      <c r="B830" s="763" t="s">
        <v>165</v>
      </c>
      <c r="C830" s="86" t="s">
        <v>192</v>
      </c>
      <c r="E830" s="86" t="s">
        <v>6385</v>
      </c>
      <c r="F830" s="282" t="s">
        <v>481</v>
      </c>
      <c r="G830" s="1119" t="str">
        <f>IF('Appraisal Inputs'!G214="","Blank",'Appraisal Inputs'!G214)</f>
        <v>Blank</v>
      </c>
      <c r="I830" s="515" t="s">
        <v>1353</v>
      </c>
    </row>
    <row r="831" spans="1:9" x14ac:dyDescent="0.2">
      <c r="A831" s="86" t="s">
        <v>6388</v>
      </c>
      <c r="B831" s="763" t="s">
        <v>165</v>
      </c>
      <c r="C831" s="86" t="s">
        <v>192</v>
      </c>
      <c r="E831" s="86" t="s">
        <v>6386</v>
      </c>
      <c r="F831" s="282" t="s">
        <v>481</v>
      </c>
      <c r="G831" s="1119" t="str">
        <f>IF('Appraisal Inputs'!G215="","Blank",'Appraisal Inputs'!G215)</f>
        <v>Blank</v>
      </c>
      <c r="I831" s="515" t="s">
        <v>1354</v>
      </c>
    </row>
    <row r="832" spans="1:9" x14ac:dyDescent="0.2">
      <c r="A832" s="86" t="s">
        <v>6388</v>
      </c>
      <c r="B832" s="763" t="s">
        <v>165</v>
      </c>
      <c r="C832" s="86" t="s">
        <v>192</v>
      </c>
      <c r="E832" s="86" t="s">
        <v>6385</v>
      </c>
      <c r="F832" s="282" t="s">
        <v>481</v>
      </c>
      <c r="G832" s="1119" t="str">
        <f>IF('Appraisal Inputs'!G216="","Blank",'Appraisal Inputs'!G216)</f>
        <v>Blank</v>
      </c>
      <c r="I832" s="515" t="s">
        <v>1355</v>
      </c>
    </row>
    <row r="833" spans="1:9" x14ac:dyDescent="0.2">
      <c r="A833" s="86" t="s">
        <v>6388</v>
      </c>
      <c r="B833" s="763" t="s">
        <v>165</v>
      </c>
      <c r="C833" s="86" t="s">
        <v>192</v>
      </c>
      <c r="E833" s="86" t="s">
        <v>6386</v>
      </c>
      <c r="F833" s="282" t="s">
        <v>481</v>
      </c>
      <c r="G833" s="1119" t="str">
        <f>IF('Appraisal Inputs'!G217="","Blank",'Appraisal Inputs'!G217)</f>
        <v>Blank</v>
      </c>
      <c r="I833" s="515" t="s">
        <v>1356</v>
      </c>
    </row>
    <row r="834" spans="1:9" x14ac:dyDescent="0.2">
      <c r="A834" s="86" t="s">
        <v>6388</v>
      </c>
      <c r="B834" s="763" t="s">
        <v>165</v>
      </c>
      <c r="C834" s="86" t="s">
        <v>192</v>
      </c>
      <c r="E834" s="86" t="s">
        <v>6385</v>
      </c>
      <c r="F834" s="282" t="s">
        <v>481</v>
      </c>
      <c r="G834" s="1119" t="str">
        <f>IF('Appraisal Inputs'!G218="","Blank",'Appraisal Inputs'!G218)</f>
        <v>Blank</v>
      </c>
      <c r="I834" s="515" t="s">
        <v>1357</v>
      </c>
    </row>
    <row r="835" spans="1:9" x14ac:dyDescent="0.2">
      <c r="A835" s="86" t="s">
        <v>6388</v>
      </c>
      <c r="B835" s="763" t="s">
        <v>165</v>
      </c>
      <c r="C835" s="86" t="s">
        <v>192</v>
      </c>
      <c r="E835" s="86" t="s">
        <v>6386</v>
      </c>
      <c r="F835" s="282" t="s">
        <v>481</v>
      </c>
      <c r="G835" s="1119" t="str">
        <f>IF('Appraisal Inputs'!G219="","Blank",'Appraisal Inputs'!G219)</f>
        <v>Blank</v>
      </c>
      <c r="I835" s="515" t="s">
        <v>1358</v>
      </c>
    </row>
    <row r="836" spans="1:9" x14ac:dyDescent="0.2">
      <c r="A836" s="86" t="s">
        <v>6388</v>
      </c>
      <c r="B836" s="763" t="s">
        <v>165</v>
      </c>
      <c r="C836" s="86" t="s">
        <v>192</v>
      </c>
      <c r="E836" s="86" t="s">
        <v>6385</v>
      </c>
      <c r="F836" s="282" t="s">
        <v>481</v>
      </c>
      <c r="G836" s="1119" t="str">
        <f>IF('Appraisal Inputs'!G220="","Blank",'Appraisal Inputs'!G220)</f>
        <v>Blank</v>
      </c>
      <c r="I836" s="515" t="s">
        <v>1359</v>
      </c>
    </row>
    <row r="837" spans="1:9" x14ac:dyDescent="0.2">
      <c r="A837" s="86" t="s">
        <v>6388</v>
      </c>
      <c r="B837" s="763" t="s">
        <v>165</v>
      </c>
      <c r="C837" s="86" t="s">
        <v>192</v>
      </c>
      <c r="E837" s="86" t="s">
        <v>6386</v>
      </c>
      <c r="F837" s="282" t="s">
        <v>481</v>
      </c>
      <c r="G837" s="1119" t="str">
        <f>IF('Appraisal Inputs'!G221="","Blank",'Appraisal Inputs'!G221)</f>
        <v>Blank</v>
      </c>
      <c r="I837" s="515" t="s">
        <v>1360</v>
      </c>
    </row>
    <row r="838" spans="1:9" x14ac:dyDescent="0.2">
      <c r="A838" s="86" t="s">
        <v>6388</v>
      </c>
      <c r="B838" s="763" t="s">
        <v>165</v>
      </c>
      <c r="C838" s="86" t="s">
        <v>192</v>
      </c>
      <c r="E838" s="86" t="s">
        <v>6385</v>
      </c>
      <c r="F838" s="282" t="s">
        <v>481</v>
      </c>
      <c r="G838" s="1119" t="str">
        <f>IF('Appraisal Inputs'!G222="","Blank",'Appraisal Inputs'!G222)</f>
        <v>Blank</v>
      </c>
      <c r="I838" s="515" t="s">
        <v>1361</v>
      </c>
    </row>
    <row r="839" spans="1:9" x14ac:dyDescent="0.2">
      <c r="A839" s="86" t="s">
        <v>6388</v>
      </c>
      <c r="B839" s="763" t="s">
        <v>165</v>
      </c>
      <c r="C839" s="86" t="s">
        <v>192</v>
      </c>
      <c r="E839" s="86" t="s">
        <v>6386</v>
      </c>
      <c r="F839" s="282" t="s">
        <v>481</v>
      </c>
      <c r="G839" s="1119" t="str">
        <f>IF('Appraisal Inputs'!G223="","Blank",'Appraisal Inputs'!G223)</f>
        <v>Blank</v>
      </c>
      <c r="I839" s="515" t="s">
        <v>1362</v>
      </c>
    </row>
    <row r="840" spans="1:9" x14ac:dyDescent="0.2">
      <c r="A840" s="86" t="s">
        <v>6388</v>
      </c>
      <c r="B840" s="763" t="s">
        <v>165</v>
      </c>
      <c r="C840" s="86" t="s">
        <v>192</v>
      </c>
      <c r="E840" s="86" t="s">
        <v>6385</v>
      </c>
      <c r="F840" s="282" t="s">
        <v>481</v>
      </c>
      <c r="G840" s="1119" t="str">
        <f>IF('Appraisal Inputs'!G224="","Blank",'Appraisal Inputs'!G224)</f>
        <v>Blank</v>
      </c>
      <c r="I840" s="515" t="s">
        <v>1363</v>
      </c>
    </row>
    <row r="841" spans="1:9" x14ac:dyDescent="0.2">
      <c r="A841" s="86" t="s">
        <v>6388</v>
      </c>
      <c r="B841" s="763" t="s">
        <v>165</v>
      </c>
      <c r="C841" s="86" t="s">
        <v>192</v>
      </c>
      <c r="E841" s="86" t="s">
        <v>6386</v>
      </c>
      <c r="F841" s="282" t="s">
        <v>481</v>
      </c>
      <c r="G841" s="1119" t="str">
        <f>IF('Appraisal Inputs'!G225="","Blank",'Appraisal Inputs'!G225)</f>
        <v>Blank</v>
      </c>
      <c r="I841" s="515" t="s">
        <v>1364</v>
      </c>
    </row>
    <row r="842" spans="1:9" x14ac:dyDescent="0.2">
      <c r="A842" s="86" t="s">
        <v>6388</v>
      </c>
      <c r="B842" s="543" t="s">
        <v>165</v>
      </c>
      <c r="C842" s="547" t="s">
        <v>192</v>
      </c>
      <c r="D842" s="547"/>
      <c r="E842" s="547" t="s">
        <v>6385</v>
      </c>
      <c r="F842" s="538" t="s">
        <v>7572</v>
      </c>
      <c r="G842" s="1122" t="str">
        <f>IF('Appraisal Inputs'!G227="","Blank",'Appraisal Inputs'!G227)</f>
        <v>Select ▼</v>
      </c>
      <c r="I842" s="515" t="s">
        <v>1365</v>
      </c>
    </row>
    <row r="843" spans="1:9" x14ac:dyDescent="0.2">
      <c r="A843" s="86" t="s">
        <v>6388</v>
      </c>
      <c r="B843" s="541" t="s">
        <v>165</v>
      </c>
      <c r="C843" s="546" t="s">
        <v>192</v>
      </c>
      <c r="D843" s="546"/>
      <c r="E843" s="546" t="s">
        <v>586</v>
      </c>
      <c r="F843" s="542" t="s">
        <v>205</v>
      </c>
      <c r="G843" s="1189" t="str">
        <f>IF('Appraisal Inputs'!J206="","Blank",'Appraisal Inputs'!J206)</f>
        <v>Explanation for removal (Explain why the line item has been removed, why it will not be ongoing, and why it should not be considered part of operations. Be specific and detailed with the explanations)</v>
      </c>
      <c r="I843" s="515" t="s">
        <v>1366</v>
      </c>
    </row>
    <row r="844" spans="1:9" x14ac:dyDescent="0.2">
      <c r="A844" s="86" t="s">
        <v>6388</v>
      </c>
      <c r="B844" s="763" t="s">
        <v>165</v>
      </c>
      <c r="C844" s="86" t="s">
        <v>192</v>
      </c>
      <c r="E844" s="86" t="s">
        <v>586</v>
      </c>
      <c r="F844" s="282" t="s">
        <v>195</v>
      </c>
      <c r="G844" s="1190" t="str">
        <f>IF('Appraisal Inputs'!J207="","Blank",'Appraisal Inputs'!J207)</f>
        <v>Explanation for removal (Explain why the line item has been removed, why it will not be ongoing, and why it should not be considered part of operations. Be specific and detailed with the explanations)</v>
      </c>
      <c r="I844" s="515" t="s">
        <v>1367</v>
      </c>
    </row>
    <row r="845" spans="1:9" x14ac:dyDescent="0.2">
      <c r="A845" s="86" t="s">
        <v>6388</v>
      </c>
      <c r="B845" s="763" t="s">
        <v>165</v>
      </c>
      <c r="C845" s="86" t="s">
        <v>192</v>
      </c>
      <c r="E845" s="86" t="s">
        <v>586</v>
      </c>
      <c r="F845" s="282" t="s">
        <v>482</v>
      </c>
      <c r="G845" s="1190" t="str">
        <f>IF('Appraisal Inputs'!J208="","Blank",'Appraisal Inputs'!J208)</f>
        <v>Explanation for removal (Explain why the line item has been removed, why it will not be ongoing, and why it should not be considered part of operations. Be specific and detailed with the explanations)</v>
      </c>
      <c r="I845" s="515" t="s">
        <v>1368</v>
      </c>
    </row>
    <row r="846" spans="1:9" x14ac:dyDescent="0.2">
      <c r="A846" s="86" t="s">
        <v>6388</v>
      </c>
      <c r="B846" s="763" t="s">
        <v>165</v>
      </c>
      <c r="C846" s="86" t="s">
        <v>192</v>
      </c>
      <c r="E846" s="86" t="s">
        <v>586</v>
      </c>
      <c r="F846" s="282" t="s">
        <v>204</v>
      </c>
      <c r="G846" s="1190" t="str">
        <f>IF('Appraisal Inputs'!J209="","Blank",'Appraisal Inputs'!J209)</f>
        <v>Explanation for removal (Explain why the line item has been removed, why it will not be ongoing, and why it should not be considered part of operations. Be specific and detailed with the explanations)</v>
      </c>
      <c r="I846" s="515" t="s">
        <v>1369</v>
      </c>
    </row>
    <row r="847" spans="1:9" x14ac:dyDescent="0.2">
      <c r="A847" s="86" t="s">
        <v>6388</v>
      </c>
      <c r="B847" s="763" t="s">
        <v>165</v>
      </c>
      <c r="C847" s="86" t="s">
        <v>192</v>
      </c>
      <c r="E847" s="86" t="s">
        <v>586</v>
      </c>
      <c r="F847" s="282" t="s">
        <v>481</v>
      </c>
      <c r="G847" s="1190" t="str">
        <f>IF('Appraisal Inputs'!J210="","Blank",'Appraisal Inputs'!J210)</f>
        <v>Explanation for removal (Explain why the line item has been removed, why it will not be ongoing, and why it should not be considered part of operations. Be specific and detailed with the explanations)</v>
      </c>
      <c r="I847" s="515" t="s">
        <v>1370</v>
      </c>
    </row>
    <row r="848" spans="1:9" x14ac:dyDescent="0.2">
      <c r="A848" s="86" t="s">
        <v>6388</v>
      </c>
      <c r="B848" s="763" t="s">
        <v>165</v>
      </c>
      <c r="C848" s="86" t="s">
        <v>192</v>
      </c>
      <c r="E848" s="86" t="s">
        <v>586</v>
      </c>
      <c r="F848" s="282" t="s">
        <v>481</v>
      </c>
      <c r="G848" s="1190" t="str">
        <f>IF('Appraisal Inputs'!J211="","Blank",'Appraisal Inputs'!J211)</f>
        <v>Explanation for removal (Explain why the line item has been removed, why it will not be ongoing, and why it should not be considered part of operations. Be specific and detailed with the explanations)</v>
      </c>
      <c r="I848" s="515" t="s">
        <v>1371</v>
      </c>
    </row>
    <row r="849" spans="1:9" x14ac:dyDescent="0.2">
      <c r="A849" s="86" t="s">
        <v>6388</v>
      </c>
      <c r="B849" s="763" t="s">
        <v>165</v>
      </c>
      <c r="C849" s="86" t="s">
        <v>192</v>
      </c>
      <c r="E849" s="86" t="s">
        <v>586</v>
      </c>
      <c r="F849" s="282" t="s">
        <v>481</v>
      </c>
      <c r="G849" s="1190" t="str">
        <f>IF('Appraisal Inputs'!J212="","Blank",'Appraisal Inputs'!J212)</f>
        <v>Explanation for removal (Explain why the line item has been removed, why it will not be ongoing, and why it should not be considered part of operations. Be specific and detailed with the explanations)</v>
      </c>
      <c r="I849" s="515" t="s">
        <v>1372</v>
      </c>
    </row>
    <row r="850" spans="1:9" x14ac:dyDescent="0.2">
      <c r="A850" s="86" t="s">
        <v>6388</v>
      </c>
      <c r="B850" s="763" t="s">
        <v>165</v>
      </c>
      <c r="C850" s="86" t="s">
        <v>192</v>
      </c>
      <c r="E850" s="86" t="s">
        <v>586</v>
      </c>
      <c r="F850" s="282" t="s">
        <v>481</v>
      </c>
      <c r="G850" s="1190" t="str">
        <f>IF('Appraisal Inputs'!J213="","Blank",'Appraisal Inputs'!J213)</f>
        <v>Explanation for removal (Explain why the line item has been removed, why it will not be ongoing, and why it should not be considered part of operations. Be specific and detailed with the explanations)</v>
      </c>
      <c r="I850" s="515" t="s">
        <v>1373</v>
      </c>
    </row>
    <row r="851" spans="1:9" x14ac:dyDescent="0.2">
      <c r="A851" s="86" t="s">
        <v>6388</v>
      </c>
      <c r="B851" s="763" t="s">
        <v>165</v>
      </c>
      <c r="C851" s="86" t="s">
        <v>192</v>
      </c>
      <c r="E851" s="86" t="s">
        <v>586</v>
      </c>
      <c r="F851" s="282" t="s">
        <v>481</v>
      </c>
      <c r="G851" s="1190" t="str">
        <f>IF('Appraisal Inputs'!J214="","Blank",'Appraisal Inputs'!J214)</f>
        <v>Explanation for removal (Explain why the line item has been removed, why it will not be ongoing, and why it should not be considered part of operations. Be specific and detailed with the explanations)</v>
      </c>
      <c r="I851" s="515" t="s">
        <v>1374</v>
      </c>
    </row>
    <row r="852" spans="1:9" x14ac:dyDescent="0.2">
      <c r="A852" s="86" t="s">
        <v>6388</v>
      </c>
      <c r="B852" s="763" t="s">
        <v>165</v>
      </c>
      <c r="C852" s="86" t="s">
        <v>192</v>
      </c>
      <c r="E852" s="86" t="s">
        <v>586</v>
      </c>
      <c r="F852" s="282" t="s">
        <v>481</v>
      </c>
      <c r="G852" s="1190" t="str">
        <f>IF('Appraisal Inputs'!J215="","Blank",'Appraisal Inputs'!J215)</f>
        <v>Explanation for removal (Explain why the line item has been removed, why it will not be ongoing, and why it should not be considered part of operations. Be specific and detailed with the explanations)</v>
      </c>
      <c r="I852" s="515" t="s">
        <v>1375</v>
      </c>
    </row>
    <row r="853" spans="1:9" x14ac:dyDescent="0.2">
      <c r="A853" s="86" t="s">
        <v>6388</v>
      </c>
      <c r="B853" s="763" t="s">
        <v>165</v>
      </c>
      <c r="C853" s="86" t="s">
        <v>192</v>
      </c>
      <c r="E853" s="86" t="s">
        <v>586</v>
      </c>
      <c r="F853" s="282" t="s">
        <v>481</v>
      </c>
      <c r="G853" s="1190" t="str">
        <f>IF('Appraisal Inputs'!J216="","Blank",'Appraisal Inputs'!J216)</f>
        <v>Explanation for removal (Explain why the line item has been removed, why it will not be ongoing, and why it should not be considered part of operations. Be specific and detailed with the explanations)</v>
      </c>
      <c r="I853" s="515" t="s">
        <v>1376</v>
      </c>
    </row>
    <row r="854" spans="1:9" x14ac:dyDescent="0.2">
      <c r="A854" s="86" t="s">
        <v>6388</v>
      </c>
      <c r="B854" s="763" t="s">
        <v>165</v>
      </c>
      <c r="C854" s="86" t="s">
        <v>192</v>
      </c>
      <c r="E854" s="86" t="s">
        <v>586</v>
      </c>
      <c r="F854" s="282" t="s">
        <v>481</v>
      </c>
      <c r="G854" s="1190" t="str">
        <f>IF('Appraisal Inputs'!J217="","Blank",'Appraisal Inputs'!J217)</f>
        <v>Explanation for removal (Explain why the line item has been removed, why it will not be ongoing, and why it should not be considered part of operations. Be specific and detailed with the explanations)</v>
      </c>
      <c r="I854" s="515" t="s">
        <v>1377</v>
      </c>
    </row>
    <row r="855" spans="1:9" x14ac:dyDescent="0.2">
      <c r="A855" s="86" t="s">
        <v>6388</v>
      </c>
      <c r="B855" s="763" t="s">
        <v>165</v>
      </c>
      <c r="C855" s="86" t="s">
        <v>192</v>
      </c>
      <c r="E855" s="86" t="s">
        <v>586</v>
      </c>
      <c r="F855" s="282" t="s">
        <v>481</v>
      </c>
      <c r="G855" s="1190" t="str">
        <f>IF('Appraisal Inputs'!J218="","Blank",'Appraisal Inputs'!J218)</f>
        <v>Explanation for removal (Explain why the line item has been removed, why it will not be ongoing, and why it should not be considered part of operations. Be specific and detailed with the explanations)</v>
      </c>
      <c r="I855" s="515" t="s">
        <v>1378</v>
      </c>
    </row>
    <row r="856" spans="1:9" x14ac:dyDescent="0.2">
      <c r="A856" s="86" t="s">
        <v>6388</v>
      </c>
      <c r="B856" s="763" t="s">
        <v>165</v>
      </c>
      <c r="C856" s="86" t="s">
        <v>192</v>
      </c>
      <c r="E856" s="86" t="s">
        <v>586</v>
      </c>
      <c r="F856" s="282" t="s">
        <v>481</v>
      </c>
      <c r="G856" s="1190" t="str">
        <f>IF('Appraisal Inputs'!J219="","Blank",'Appraisal Inputs'!J219)</f>
        <v>Explanation for removal (Explain why the line item has been removed, why it will not be ongoing, and why it should not be considered part of operations. Be specific and detailed with the explanations)</v>
      </c>
      <c r="I856" s="515" t="s">
        <v>1379</v>
      </c>
    </row>
    <row r="857" spans="1:9" x14ac:dyDescent="0.2">
      <c r="A857" s="86" t="s">
        <v>6388</v>
      </c>
      <c r="B857" s="763" t="s">
        <v>165</v>
      </c>
      <c r="C857" s="86" t="s">
        <v>192</v>
      </c>
      <c r="E857" s="86" t="s">
        <v>586</v>
      </c>
      <c r="F857" s="282" t="s">
        <v>481</v>
      </c>
      <c r="G857" s="1190" t="str">
        <f>IF('Appraisal Inputs'!J220="","Blank",'Appraisal Inputs'!J220)</f>
        <v>Explanation for removal (Explain why the line item has been removed, why it will not be ongoing, and why it should not be considered part of operations. Be specific and detailed with the explanations)</v>
      </c>
      <c r="I857" s="515" t="s">
        <v>1380</v>
      </c>
    </row>
    <row r="858" spans="1:9" x14ac:dyDescent="0.2">
      <c r="A858" s="86" t="s">
        <v>6388</v>
      </c>
      <c r="B858" s="763" t="s">
        <v>165</v>
      </c>
      <c r="C858" s="86" t="s">
        <v>192</v>
      </c>
      <c r="E858" s="86" t="s">
        <v>586</v>
      </c>
      <c r="F858" s="282" t="s">
        <v>481</v>
      </c>
      <c r="G858" s="1190" t="str">
        <f>IF('Appraisal Inputs'!J221="","Blank",'Appraisal Inputs'!J221)</f>
        <v>Explanation for removal (Explain why the line item has been removed, why it will not be ongoing, and why it should not be considered part of operations. Be specific and detailed with the explanations)</v>
      </c>
      <c r="I858" s="515" t="s">
        <v>1381</v>
      </c>
    </row>
    <row r="859" spans="1:9" x14ac:dyDescent="0.2">
      <c r="A859" s="86" t="s">
        <v>6388</v>
      </c>
      <c r="B859" s="763" t="s">
        <v>165</v>
      </c>
      <c r="C859" s="86" t="s">
        <v>192</v>
      </c>
      <c r="E859" s="86" t="s">
        <v>586</v>
      </c>
      <c r="F859" s="282" t="s">
        <v>481</v>
      </c>
      <c r="G859" s="1190" t="str">
        <f>IF('Appraisal Inputs'!J222="","Blank",'Appraisal Inputs'!J222)</f>
        <v>Explanation for removal (Explain why the line item has been removed, why it will not be ongoing, and why it should not be considered part of operations. Be specific and detailed with the explanations)</v>
      </c>
      <c r="I859" s="515" t="s">
        <v>1382</v>
      </c>
    </row>
    <row r="860" spans="1:9" x14ac:dyDescent="0.2">
      <c r="A860" s="86" t="s">
        <v>6388</v>
      </c>
      <c r="B860" s="763" t="s">
        <v>165</v>
      </c>
      <c r="C860" s="86" t="s">
        <v>192</v>
      </c>
      <c r="E860" s="86" t="s">
        <v>586</v>
      </c>
      <c r="F860" s="282" t="s">
        <v>481</v>
      </c>
      <c r="G860" s="1190" t="str">
        <f>IF('Appraisal Inputs'!J223="","Blank",'Appraisal Inputs'!J223)</f>
        <v>Explanation for removal (Explain why the line item has been removed, why it will not be ongoing, and why it should not be considered part of operations. Be specific and detailed with the explanations)</v>
      </c>
      <c r="I860" s="515" t="s">
        <v>1383</v>
      </c>
    </row>
    <row r="861" spans="1:9" x14ac:dyDescent="0.2">
      <c r="A861" s="86" t="s">
        <v>6388</v>
      </c>
      <c r="B861" s="763" t="s">
        <v>165</v>
      </c>
      <c r="C861" s="86" t="s">
        <v>192</v>
      </c>
      <c r="E861" s="86" t="s">
        <v>586</v>
      </c>
      <c r="F861" s="282" t="s">
        <v>481</v>
      </c>
      <c r="G861" s="1190" t="str">
        <f>IF('Appraisal Inputs'!J224="","Blank",'Appraisal Inputs'!J224)</f>
        <v>Explanation for removal (Explain why the line item has been removed, why it will not be ongoing, and why it should not be considered part of operations. Be specific and detailed with the explanations)</v>
      </c>
      <c r="I861" s="515" t="s">
        <v>1384</v>
      </c>
    </row>
    <row r="862" spans="1:9" x14ac:dyDescent="0.2">
      <c r="A862" s="86" t="s">
        <v>6388</v>
      </c>
      <c r="B862" s="543" t="s">
        <v>165</v>
      </c>
      <c r="C862" s="547" t="s">
        <v>192</v>
      </c>
      <c r="D862" s="547"/>
      <c r="E862" s="547" t="s">
        <v>586</v>
      </c>
      <c r="F862" s="538" t="s">
        <v>481</v>
      </c>
      <c r="G862" s="1186" t="str">
        <f>IF('Appraisal Inputs'!J225="","Blank",'Appraisal Inputs'!J225)</f>
        <v>Explanation for removal (Explain why the line item has been removed, why it will not be ongoing, and why it should not be considered part of operations. Be specific and detailed with the explanations)</v>
      </c>
      <c r="I862" s="515" t="s">
        <v>1385</v>
      </c>
    </row>
    <row r="863" spans="1:9" x14ac:dyDescent="0.2">
      <c r="A863" s="86" t="s">
        <v>6388</v>
      </c>
      <c r="B863" s="541" t="s">
        <v>454</v>
      </c>
      <c r="C863" s="546" t="s">
        <v>493</v>
      </c>
      <c r="D863" s="546"/>
      <c r="E863" s="546" t="s">
        <v>527</v>
      </c>
      <c r="F863" s="542" t="s">
        <v>210</v>
      </c>
      <c r="G863" s="1183" t="str">
        <f>IF('Appraisal Inputs'!C242="","Blank",'Appraisal Inputs'!C242)</f>
        <v>Comp 1</v>
      </c>
      <c r="I863" s="515" t="s">
        <v>1386</v>
      </c>
    </row>
    <row r="864" spans="1:9" x14ac:dyDescent="0.2">
      <c r="A864" s="86" t="s">
        <v>6388</v>
      </c>
      <c r="B864" s="763" t="s">
        <v>454</v>
      </c>
      <c r="C864" s="86" t="s">
        <v>493</v>
      </c>
      <c r="E864" s="86" t="s">
        <v>528</v>
      </c>
      <c r="F864" s="282" t="s">
        <v>210</v>
      </c>
      <c r="G864" s="1180" t="str">
        <f>IF('Appraisal Inputs'!C243="","Blank",'Appraisal Inputs'!C243)</f>
        <v>Comp 2</v>
      </c>
      <c r="I864" s="515" t="s">
        <v>1387</v>
      </c>
    </row>
    <row r="865" spans="1:9" x14ac:dyDescent="0.2">
      <c r="A865" s="86" t="s">
        <v>6388</v>
      </c>
      <c r="B865" s="763" t="s">
        <v>454</v>
      </c>
      <c r="C865" s="86" t="s">
        <v>493</v>
      </c>
      <c r="E865" s="86" t="s">
        <v>529</v>
      </c>
      <c r="F865" s="282" t="s">
        <v>210</v>
      </c>
      <c r="G865" s="1180" t="str">
        <f>IF('Appraisal Inputs'!C244="","Blank",'Appraisal Inputs'!C244)</f>
        <v>Comp 3</v>
      </c>
      <c r="I865" s="515" t="s">
        <v>1388</v>
      </c>
    </row>
    <row r="866" spans="1:9" x14ac:dyDescent="0.2">
      <c r="A866" s="86" t="s">
        <v>6388</v>
      </c>
      <c r="B866" s="763" t="s">
        <v>454</v>
      </c>
      <c r="C866" s="86" t="s">
        <v>493</v>
      </c>
      <c r="E866" s="86" t="s">
        <v>530</v>
      </c>
      <c r="F866" s="282" t="s">
        <v>210</v>
      </c>
      <c r="G866" s="1180" t="str">
        <f>IF('Appraisal Inputs'!C245="","Blank",'Appraisal Inputs'!C245)</f>
        <v>Comp 4</v>
      </c>
      <c r="I866" s="515" t="s">
        <v>1389</v>
      </c>
    </row>
    <row r="867" spans="1:9" x14ac:dyDescent="0.2">
      <c r="A867" s="86" t="s">
        <v>6388</v>
      </c>
      <c r="B867" s="763" t="s">
        <v>454</v>
      </c>
      <c r="C867" s="86" t="s">
        <v>493</v>
      </c>
      <c r="E867" s="86" t="s">
        <v>531</v>
      </c>
      <c r="F867" s="282" t="s">
        <v>210</v>
      </c>
      <c r="G867" s="1180" t="str">
        <f>IF('Appraisal Inputs'!C246="","Blank",'Appraisal Inputs'!C246)</f>
        <v>Comp 5</v>
      </c>
      <c r="I867" s="515" t="s">
        <v>1390</v>
      </c>
    </row>
    <row r="868" spans="1:9" x14ac:dyDescent="0.2">
      <c r="A868" s="86" t="s">
        <v>6388</v>
      </c>
      <c r="B868" s="763" t="s">
        <v>454</v>
      </c>
      <c r="C868" s="86" t="s">
        <v>493</v>
      </c>
      <c r="E868" s="86" t="s">
        <v>532</v>
      </c>
      <c r="F868" s="282" t="s">
        <v>210</v>
      </c>
      <c r="G868" s="1180" t="str">
        <f>IF('Appraisal Inputs'!C247="","Blank",'Appraisal Inputs'!C247)</f>
        <v>Comp 6</v>
      </c>
      <c r="I868" s="515" t="s">
        <v>1391</v>
      </c>
    </row>
    <row r="869" spans="1:9" x14ac:dyDescent="0.2">
      <c r="A869" s="86" t="s">
        <v>6388</v>
      </c>
      <c r="B869" s="763" t="s">
        <v>454</v>
      </c>
      <c r="C869" s="86" t="s">
        <v>493</v>
      </c>
      <c r="E869" s="86" t="s">
        <v>533</v>
      </c>
      <c r="F869" s="282" t="s">
        <v>210</v>
      </c>
      <c r="G869" s="1180" t="str">
        <f>IF('Appraisal Inputs'!C248="","Blank",'Appraisal Inputs'!C248)</f>
        <v>Comp 7</v>
      </c>
      <c r="I869" s="515" t="s">
        <v>1392</v>
      </c>
    </row>
    <row r="870" spans="1:9" x14ac:dyDescent="0.2">
      <c r="A870" s="86" t="s">
        <v>6388</v>
      </c>
      <c r="B870" s="763" t="s">
        <v>454</v>
      </c>
      <c r="C870" s="86" t="s">
        <v>493</v>
      </c>
      <c r="E870" s="86" t="s">
        <v>534</v>
      </c>
      <c r="F870" s="282" t="s">
        <v>210</v>
      </c>
      <c r="G870" s="1180" t="str">
        <f>IF('Appraisal Inputs'!C249="","Blank",'Appraisal Inputs'!C249)</f>
        <v>Comp 8</v>
      </c>
      <c r="I870" s="515" t="s">
        <v>1393</v>
      </c>
    </row>
    <row r="871" spans="1:9" x14ac:dyDescent="0.2">
      <c r="A871" s="86" t="s">
        <v>6388</v>
      </c>
      <c r="B871" s="763" t="s">
        <v>454</v>
      </c>
      <c r="C871" s="86" t="s">
        <v>493</v>
      </c>
      <c r="E871" s="86" t="s">
        <v>535</v>
      </c>
      <c r="F871" s="282" t="s">
        <v>210</v>
      </c>
      <c r="G871" s="1180" t="str">
        <f>IF('Appraisal Inputs'!C250="","Blank",'Appraisal Inputs'!C250)</f>
        <v>Comp 9</v>
      </c>
      <c r="I871" s="515" t="s">
        <v>1394</v>
      </c>
    </row>
    <row r="872" spans="1:9" x14ac:dyDescent="0.2">
      <c r="A872" s="86" t="s">
        <v>6388</v>
      </c>
      <c r="B872" s="763" t="s">
        <v>454</v>
      </c>
      <c r="C872" s="86" t="s">
        <v>493</v>
      </c>
      <c r="E872" s="86" t="s">
        <v>536</v>
      </c>
      <c r="F872" s="282" t="s">
        <v>210</v>
      </c>
      <c r="G872" s="1180" t="str">
        <f>IF('Appraisal Inputs'!C251="","Blank",'Appraisal Inputs'!C251)</f>
        <v>Comp 10</v>
      </c>
      <c r="I872" s="515" t="s">
        <v>1395</v>
      </c>
    </row>
    <row r="873" spans="1:9" x14ac:dyDescent="0.2">
      <c r="A873" s="86" t="s">
        <v>6388</v>
      </c>
      <c r="B873" s="763" t="s">
        <v>454</v>
      </c>
      <c r="C873" s="86" t="s">
        <v>493</v>
      </c>
      <c r="E873" s="86" t="s">
        <v>537</v>
      </c>
      <c r="F873" s="282" t="s">
        <v>210</v>
      </c>
      <c r="G873" s="1180" t="str">
        <f>IF('Appraisal Inputs'!C252="","Blank",'Appraisal Inputs'!C252)</f>
        <v>Comp 11</v>
      </c>
      <c r="I873" s="515" t="s">
        <v>1396</v>
      </c>
    </row>
    <row r="874" spans="1:9" x14ac:dyDescent="0.2">
      <c r="A874" s="86" t="s">
        <v>6388</v>
      </c>
      <c r="B874" s="763" t="s">
        <v>454</v>
      </c>
      <c r="C874" s="86" t="s">
        <v>493</v>
      </c>
      <c r="E874" s="86" t="s">
        <v>538</v>
      </c>
      <c r="F874" s="282" t="s">
        <v>210</v>
      </c>
      <c r="G874" s="1180" t="str">
        <f>IF('Appraisal Inputs'!C253="","Blank",'Appraisal Inputs'!C253)</f>
        <v>Comp 12</v>
      </c>
      <c r="I874" s="515" t="s">
        <v>1397</v>
      </c>
    </row>
    <row r="875" spans="1:9" x14ac:dyDescent="0.2">
      <c r="A875" s="86" t="s">
        <v>6388</v>
      </c>
      <c r="B875" s="763" t="s">
        <v>454</v>
      </c>
      <c r="C875" s="86" t="s">
        <v>493</v>
      </c>
      <c r="E875" s="86" t="s">
        <v>539</v>
      </c>
      <c r="F875" s="282" t="s">
        <v>210</v>
      </c>
      <c r="G875" s="1180" t="str">
        <f>IF('Appraisal Inputs'!C254="","Blank",'Appraisal Inputs'!C254)</f>
        <v>Comp 13</v>
      </c>
      <c r="I875" s="515" t="s">
        <v>1398</v>
      </c>
    </row>
    <row r="876" spans="1:9" x14ac:dyDescent="0.2">
      <c r="A876" s="86" t="s">
        <v>6388</v>
      </c>
      <c r="B876" s="763" t="s">
        <v>454</v>
      </c>
      <c r="C876" s="86" t="s">
        <v>493</v>
      </c>
      <c r="E876" s="86" t="s">
        <v>540</v>
      </c>
      <c r="F876" s="282" t="s">
        <v>210</v>
      </c>
      <c r="G876" s="1180" t="str">
        <f>IF('Appraisal Inputs'!C255="","Blank",'Appraisal Inputs'!C255)</f>
        <v>Comp 14</v>
      </c>
      <c r="I876" s="515" t="s">
        <v>1399</v>
      </c>
    </row>
    <row r="877" spans="1:9" x14ac:dyDescent="0.2">
      <c r="A877" s="86" t="s">
        <v>6388</v>
      </c>
      <c r="B877" s="763" t="s">
        <v>454</v>
      </c>
      <c r="C877" s="86" t="s">
        <v>493</v>
      </c>
      <c r="E877" s="86" t="s">
        <v>541</v>
      </c>
      <c r="F877" s="282" t="s">
        <v>210</v>
      </c>
      <c r="G877" s="1180" t="str">
        <f>IF('Appraisal Inputs'!C256="","Blank",'Appraisal Inputs'!C256)</f>
        <v>Comp 15</v>
      </c>
      <c r="I877" s="515" t="s">
        <v>1400</v>
      </c>
    </row>
    <row r="878" spans="1:9" x14ac:dyDescent="0.2">
      <c r="A878" s="86" t="s">
        <v>6388</v>
      </c>
      <c r="B878" s="763" t="s">
        <v>454</v>
      </c>
      <c r="C878" s="86" t="s">
        <v>493</v>
      </c>
      <c r="E878" s="86" t="s">
        <v>542</v>
      </c>
      <c r="F878" s="282" t="s">
        <v>210</v>
      </c>
      <c r="G878" s="1180" t="str">
        <f>IF('Appraisal Inputs'!C257="","Blank",'Appraisal Inputs'!C257)</f>
        <v>Comp 16</v>
      </c>
      <c r="I878" s="515" t="s">
        <v>1401</v>
      </c>
    </row>
    <row r="879" spans="1:9" x14ac:dyDescent="0.2">
      <c r="A879" s="86" t="s">
        <v>6388</v>
      </c>
      <c r="B879" s="763" t="s">
        <v>454</v>
      </c>
      <c r="C879" s="86" t="s">
        <v>493</v>
      </c>
      <c r="E879" s="86" t="s">
        <v>543</v>
      </c>
      <c r="F879" s="282" t="s">
        <v>210</v>
      </c>
      <c r="G879" s="1180" t="str">
        <f>IF('Appraisal Inputs'!C258="","Blank",'Appraisal Inputs'!C258)</f>
        <v>Comp 17</v>
      </c>
      <c r="I879" s="515" t="s">
        <v>1402</v>
      </c>
    </row>
    <row r="880" spans="1:9" x14ac:dyDescent="0.2">
      <c r="A880" s="86" t="s">
        <v>6388</v>
      </c>
      <c r="B880" s="763" t="s">
        <v>454</v>
      </c>
      <c r="C880" s="86" t="s">
        <v>493</v>
      </c>
      <c r="E880" s="86" t="s">
        <v>544</v>
      </c>
      <c r="F880" s="282" t="s">
        <v>210</v>
      </c>
      <c r="G880" s="1180" t="str">
        <f>IF('Appraisal Inputs'!C259="","Blank",'Appraisal Inputs'!C259)</f>
        <v>Comp 18</v>
      </c>
      <c r="I880" s="515" t="s">
        <v>1403</v>
      </c>
    </row>
    <row r="881" spans="1:9" x14ac:dyDescent="0.2">
      <c r="A881" s="86" t="s">
        <v>6388</v>
      </c>
      <c r="B881" s="763" t="s">
        <v>454</v>
      </c>
      <c r="C881" s="86" t="s">
        <v>493</v>
      </c>
      <c r="E881" s="86" t="s">
        <v>545</v>
      </c>
      <c r="F881" s="282" t="s">
        <v>210</v>
      </c>
      <c r="G881" s="1180" t="str">
        <f>IF('Appraisal Inputs'!C260="","Blank",'Appraisal Inputs'!C260)</f>
        <v>Comp 19</v>
      </c>
      <c r="I881" s="515" t="s">
        <v>1404</v>
      </c>
    </row>
    <row r="882" spans="1:9" x14ac:dyDescent="0.2">
      <c r="A882" s="86" t="s">
        <v>6388</v>
      </c>
      <c r="B882" s="763" t="s">
        <v>454</v>
      </c>
      <c r="C882" s="86" t="s">
        <v>493</v>
      </c>
      <c r="E882" s="86" t="s">
        <v>546</v>
      </c>
      <c r="F882" s="282" t="s">
        <v>210</v>
      </c>
      <c r="G882" s="1180" t="str">
        <f>IF('Appraisal Inputs'!C261="","Blank",'Appraisal Inputs'!C261)</f>
        <v>Comp 20</v>
      </c>
      <c r="I882" s="515" t="s">
        <v>1405</v>
      </c>
    </row>
    <row r="883" spans="1:9" x14ac:dyDescent="0.2">
      <c r="A883" s="86" t="s">
        <v>6388</v>
      </c>
      <c r="B883" s="763" t="s">
        <v>454</v>
      </c>
      <c r="C883" s="86" t="s">
        <v>493</v>
      </c>
      <c r="E883" s="86" t="s">
        <v>547</v>
      </c>
      <c r="F883" s="282" t="s">
        <v>210</v>
      </c>
      <c r="G883" s="1180" t="str">
        <f>IF('Appraisal Inputs'!C262="","Blank",'Appraisal Inputs'!C262)</f>
        <v>Comp 21</v>
      </c>
      <c r="I883" s="515" t="s">
        <v>1406</v>
      </c>
    </row>
    <row r="884" spans="1:9" x14ac:dyDescent="0.2">
      <c r="A884" s="86" t="s">
        <v>6388</v>
      </c>
      <c r="B884" s="763" t="s">
        <v>454</v>
      </c>
      <c r="C884" s="86" t="s">
        <v>493</v>
      </c>
      <c r="E884" s="86" t="s">
        <v>548</v>
      </c>
      <c r="F884" s="282" t="s">
        <v>210</v>
      </c>
      <c r="G884" s="1180" t="str">
        <f>IF('Appraisal Inputs'!C263="","Blank",'Appraisal Inputs'!C263)</f>
        <v>Comp 22</v>
      </c>
      <c r="I884" s="515" t="s">
        <v>1407</v>
      </c>
    </row>
    <row r="885" spans="1:9" x14ac:dyDescent="0.2">
      <c r="A885" s="86" t="s">
        <v>6388</v>
      </c>
      <c r="B885" s="763" t="s">
        <v>454</v>
      </c>
      <c r="C885" s="86" t="s">
        <v>493</v>
      </c>
      <c r="E885" s="86" t="s">
        <v>549</v>
      </c>
      <c r="F885" s="282" t="s">
        <v>210</v>
      </c>
      <c r="G885" s="1180" t="str">
        <f>IF('Appraisal Inputs'!C264="","Blank",'Appraisal Inputs'!C264)</f>
        <v>Comp 23</v>
      </c>
      <c r="I885" s="515" t="s">
        <v>1408</v>
      </c>
    </row>
    <row r="886" spans="1:9" x14ac:dyDescent="0.2">
      <c r="A886" s="86" t="s">
        <v>6388</v>
      </c>
      <c r="B886" s="763" t="s">
        <v>454</v>
      </c>
      <c r="C886" s="86" t="s">
        <v>493</v>
      </c>
      <c r="E886" s="86" t="s">
        <v>550</v>
      </c>
      <c r="F886" s="282" t="s">
        <v>210</v>
      </c>
      <c r="G886" s="1180" t="str">
        <f>IF('Appraisal Inputs'!C265="","Blank",'Appraisal Inputs'!C265)</f>
        <v>Comp 24</v>
      </c>
      <c r="I886" s="515" t="s">
        <v>1409</v>
      </c>
    </row>
    <row r="887" spans="1:9" x14ac:dyDescent="0.2">
      <c r="A887" s="86" t="s">
        <v>6388</v>
      </c>
      <c r="B887" s="763" t="s">
        <v>454</v>
      </c>
      <c r="C887" s="86" t="s">
        <v>493</v>
      </c>
      <c r="E887" s="86" t="s">
        <v>551</v>
      </c>
      <c r="F887" s="282" t="s">
        <v>210</v>
      </c>
      <c r="G887" s="1180" t="str">
        <f>IF('Appraisal Inputs'!C266="","Blank",'Appraisal Inputs'!C266)</f>
        <v>Comp 25</v>
      </c>
      <c r="I887" s="515" t="s">
        <v>1410</v>
      </c>
    </row>
    <row r="888" spans="1:9" x14ac:dyDescent="0.2">
      <c r="A888" s="86" t="s">
        <v>6388</v>
      </c>
      <c r="B888" s="763" t="s">
        <v>454</v>
      </c>
      <c r="C888" s="86" t="s">
        <v>493</v>
      </c>
      <c r="E888" s="86" t="s">
        <v>552</v>
      </c>
      <c r="F888" s="282" t="s">
        <v>210</v>
      </c>
      <c r="G888" s="1180" t="str">
        <f>IF('Appraisal Inputs'!C267="","Blank",'Appraisal Inputs'!C267)</f>
        <v>Comp 26</v>
      </c>
      <c r="I888" s="515" t="s">
        <v>1411</v>
      </c>
    </row>
    <row r="889" spans="1:9" x14ac:dyDescent="0.2">
      <c r="A889" s="86" t="s">
        <v>6388</v>
      </c>
      <c r="B889" s="763" t="s">
        <v>454</v>
      </c>
      <c r="C889" s="86" t="s">
        <v>493</v>
      </c>
      <c r="E889" s="86" t="s">
        <v>553</v>
      </c>
      <c r="F889" s="282" t="s">
        <v>210</v>
      </c>
      <c r="G889" s="1180" t="str">
        <f>IF('Appraisal Inputs'!C268="","Blank",'Appraisal Inputs'!C268)</f>
        <v>Comp 27</v>
      </c>
      <c r="I889" s="515" t="s">
        <v>1412</v>
      </c>
    </row>
    <row r="890" spans="1:9" x14ac:dyDescent="0.2">
      <c r="A890" s="86" t="s">
        <v>6388</v>
      </c>
      <c r="B890" s="763" t="s">
        <v>454</v>
      </c>
      <c r="C890" s="86" t="s">
        <v>493</v>
      </c>
      <c r="E890" s="86" t="s">
        <v>554</v>
      </c>
      <c r="F890" s="282" t="s">
        <v>210</v>
      </c>
      <c r="G890" s="1180" t="str">
        <f>IF('Appraisal Inputs'!C269="","Blank",'Appraisal Inputs'!C269)</f>
        <v>Comp 28</v>
      </c>
      <c r="I890" s="515" t="s">
        <v>1413</v>
      </c>
    </row>
    <row r="891" spans="1:9" x14ac:dyDescent="0.2">
      <c r="A891" s="86" t="s">
        <v>6388</v>
      </c>
      <c r="B891" s="763" t="s">
        <v>454</v>
      </c>
      <c r="C891" s="86" t="s">
        <v>493</v>
      </c>
      <c r="E891" s="86" t="s">
        <v>555</v>
      </c>
      <c r="F891" s="282" t="s">
        <v>210</v>
      </c>
      <c r="G891" s="1180" t="str">
        <f>IF('Appraisal Inputs'!C270="","Blank",'Appraisal Inputs'!C270)</f>
        <v>Comp 29</v>
      </c>
      <c r="I891" s="515" t="s">
        <v>1414</v>
      </c>
    </row>
    <row r="892" spans="1:9" x14ac:dyDescent="0.2">
      <c r="A892" s="86" t="s">
        <v>6388</v>
      </c>
      <c r="B892" s="763" t="s">
        <v>454</v>
      </c>
      <c r="C892" s="86" t="s">
        <v>493</v>
      </c>
      <c r="E892" s="86" t="s">
        <v>556</v>
      </c>
      <c r="F892" s="282" t="s">
        <v>210</v>
      </c>
      <c r="G892" s="1180" t="str">
        <f>IF('Appraisal Inputs'!C271="","Blank",'Appraisal Inputs'!C271)</f>
        <v>Comp 30</v>
      </c>
      <c r="I892" s="515" t="s">
        <v>1415</v>
      </c>
    </row>
    <row r="893" spans="1:9" x14ac:dyDescent="0.2">
      <c r="A893" s="86" t="s">
        <v>6388</v>
      </c>
      <c r="B893" s="763" t="s">
        <v>454</v>
      </c>
      <c r="C893" s="86" t="s">
        <v>493</v>
      </c>
      <c r="E893" s="86" t="s">
        <v>557</v>
      </c>
      <c r="F893" s="282" t="s">
        <v>210</v>
      </c>
      <c r="G893" s="1180" t="str">
        <f>IF('Appraisal Inputs'!C272="","Blank",'Appraisal Inputs'!C272)</f>
        <v>Comp 31</v>
      </c>
      <c r="I893" s="515" t="s">
        <v>1416</v>
      </c>
    </row>
    <row r="894" spans="1:9" x14ac:dyDescent="0.2">
      <c r="A894" s="86" t="s">
        <v>6388</v>
      </c>
      <c r="B894" s="763" t="s">
        <v>454</v>
      </c>
      <c r="C894" s="86" t="s">
        <v>493</v>
      </c>
      <c r="E894" s="86" t="s">
        <v>558</v>
      </c>
      <c r="F894" s="282" t="s">
        <v>210</v>
      </c>
      <c r="G894" s="1180" t="str">
        <f>IF('Appraisal Inputs'!C273="","Blank",'Appraisal Inputs'!C273)</f>
        <v>Comp 32</v>
      </c>
      <c r="I894" s="515" t="s">
        <v>1417</v>
      </c>
    </row>
    <row r="895" spans="1:9" x14ac:dyDescent="0.2">
      <c r="A895" s="86" t="s">
        <v>6388</v>
      </c>
      <c r="B895" s="763" t="s">
        <v>454</v>
      </c>
      <c r="C895" s="86" t="s">
        <v>493</v>
      </c>
      <c r="E895" s="86" t="s">
        <v>559</v>
      </c>
      <c r="F895" s="282" t="s">
        <v>210</v>
      </c>
      <c r="G895" s="1180" t="str">
        <f>IF('Appraisal Inputs'!C274="","Blank",'Appraisal Inputs'!C274)</f>
        <v>Comp 33</v>
      </c>
      <c r="I895" s="515" t="s">
        <v>1418</v>
      </c>
    </row>
    <row r="896" spans="1:9" x14ac:dyDescent="0.2">
      <c r="A896" s="86" t="s">
        <v>6388</v>
      </c>
      <c r="B896" s="763" t="s">
        <v>454</v>
      </c>
      <c r="C896" s="86" t="s">
        <v>493</v>
      </c>
      <c r="E896" s="86" t="s">
        <v>560</v>
      </c>
      <c r="F896" s="282" t="s">
        <v>210</v>
      </c>
      <c r="G896" s="1180" t="str">
        <f>IF('Appraisal Inputs'!C275="","Blank",'Appraisal Inputs'!C275)</f>
        <v>Comp 34</v>
      </c>
      <c r="I896" s="515" t="s">
        <v>1419</v>
      </c>
    </row>
    <row r="897" spans="1:9" x14ac:dyDescent="0.2">
      <c r="A897" s="86" t="s">
        <v>6388</v>
      </c>
      <c r="B897" s="763" t="s">
        <v>454</v>
      </c>
      <c r="C897" s="86" t="s">
        <v>493</v>
      </c>
      <c r="E897" s="86" t="s">
        <v>561</v>
      </c>
      <c r="F897" s="282" t="s">
        <v>210</v>
      </c>
      <c r="G897" s="1180" t="str">
        <f>IF('Appraisal Inputs'!C276="","Blank",'Appraisal Inputs'!C276)</f>
        <v>Comp 35</v>
      </c>
      <c r="I897" s="515" t="s">
        <v>1420</v>
      </c>
    </row>
    <row r="898" spans="1:9" x14ac:dyDescent="0.2">
      <c r="A898" s="86" t="s">
        <v>6388</v>
      </c>
      <c r="B898" s="763" t="s">
        <v>454</v>
      </c>
      <c r="C898" s="86" t="s">
        <v>493</v>
      </c>
      <c r="E898" s="86" t="s">
        <v>562</v>
      </c>
      <c r="F898" s="282" t="s">
        <v>210</v>
      </c>
      <c r="G898" s="1180" t="str">
        <f>IF('Appraisal Inputs'!C277="","Blank",'Appraisal Inputs'!C277)</f>
        <v>Comp 36</v>
      </c>
      <c r="I898" s="515" t="s">
        <v>1421</v>
      </c>
    </row>
    <row r="899" spans="1:9" x14ac:dyDescent="0.2">
      <c r="A899" s="86" t="s">
        <v>6388</v>
      </c>
      <c r="B899" s="763" t="s">
        <v>454</v>
      </c>
      <c r="C899" s="86" t="s">
        <v>493</v>
      </c>
      <c r="E899" s="86" t="s">
        <v>563</v>
      </c>
      <c r="F899" s="282" t="s">
        <v>210</v>
      </c>
      <c r="G899" s="1180" t="str">
        <f>IF('Appraisal Inputs'!C278="","Blank",'Appraisal Inputs'!C278)</f>
        <v>Comp 37</v>
      </c>
      <c r="I899" s="515" t="s">
        <v>1422</v>
      </c>
    </row>
    <row r="900" spans="1:9" x14ac:dyDescent="0.2">
      <c r="A900" s="86" t="s">
        <v>6388</v>
      </c>
      <c r="B900" s="763" t="s">
        <v>454</v>
      </c>
      <c r="C900" s="86" t="s">
        <v>493</v>
      </c>
      <c r="E900" s="86" t="s">
        <v>564</v>
      </c>
      <c r="F900" s="282" t="s">
        <v>210</v>
      </c>
      <c r="G900" s="1180" t="str">
        <f>IF('Appraisal Inputs'!C279="","Blank",'Appraisal Inputs'!C279)</f>
        <v>Comp 38</v>
      </c>
      <c r="I900" s="515" t="s">
        <v>1423</v>
      </c>
    </row>
    <row r="901" spans="1:9" x14ac:dyDescent="0.2">
      <c r="A901" s="86" t="s">
        <v>6388</v>
      </c>
      <c r="B901" s="763" t="s">
        <v>454</v>
      </c>
      <c r="C901" s="86" t="s">
        <v>493</v>
      </c>
      <c r="E901" s="86" t="s">
        <v>565</v>
      </c>
      <c r="F901" s="282" t="s">
        <v>210</v>
      </c>
      <c r="G901" s="1180" t="str">
        <f>IF('Appraisal Inputs'!C280="","Blank",'Appraisal Inputs'!C280)</f>
        <v>Comp 39</v>
      </c>
      <c r="I901" s="515" t="s">
        <v>1424</v>
      </c>
    </row>
    <row r="902" spans="1:9" x14ac:dyDescent="0.2">
      <c r="A902" s="86" t="s">
        <v>6388</v>
      </c>
      <c r="B902" s="543" t="s">
        <v>454</v>
      </c>
      <c r="C902" s="547" t="s">
        <v>493</v>
      </c>
      <c r="D902" s="547"/>
      <c r="E902" s="547" t="s">
        <v>566</v>
      </c>
      <c r="F902" s="538" t="s">
        <v>210</v>
      </c>
      <c r="G902" s="1188" t="str">
        <f>IF('Appraisal Inputs'!C281="","Blank",'Appraisal Inputs'!C281)</f>
        <v>Comp 40</v>
      </c>
      <c r="I902" s="515" t="s">
        <v>1425</v>
      </c>
    </row>
    <row r="903" spans="1:9" x14ac:dyDescent="0.2">
      <c r="A903" s="86" t="s">
        <v>6388</v>
      </c>
      <c r="B903" s="541" t="s">
        <v>454</v>
      </c>
      <c r="C903" s="546" t="s">
        <v>493</v>
      </c>
      <c r="D903" s="546"/>
      <c r="E903" s="546" t="s">
        <v>185</v>
      </c>
      <c r="F903" s="542" t="s">
        <v>321</v>
      </c>
      <c r="G903" s="1183" t="str">
        <f>IF('Appraisal Inputs'!D241="","Blank",'Appraisal Inputs'!D241)</f>
        <v>Select ▼</v>
      </c>
      <c r="I903" s="515" t="s">
        <v>1426</v>
      </c>
    </row>
    <row r="904" spans="1:9" x14ac:dyDescent="0.2">
      <c r="A904" s="86" t="s">
        <v>6388</v>
      </c>
      <c r="B904" s="763" t="s">
        <v>454</v>
      </c>
      <c r="C904" s="86" t="s">
        <v>493</v>
      </c>
      <c r="E904" s="86" t="s">
        <v>527</v>
      </c>
      <c r="F904" s="282" t="s">
        <v>321</v>
      </c>
      <c r="G904" s="1181" t="str">
        <f>IF('Appraisal Inputs'!D242="","Blank",'Appraisal Inputs'!D242)</f>
        <v>Select ▼</v>
      </c>
      <c r="I904" s="515" t="s">
        <v>1427</v>
      </c>
    </row>
    <row r="905" spans="1:9" x14ac:dyDescent="0.2">
      <c r="A905" s="86" t="s">
        <v>6388</v>
      </c>
      <c r="B905" s="763" t="s">
        <v>454</v>
      </c>
      <c r="C905" s="86" t="s">
        <v>493</v>
      </c>
      <c r="E905" s="86" t="s">
        <v>528</v>
      </c>
      <c r="F905" s="282" t="s">
        <v>321</v>
      </c>
      <c r="G905" s="1181" t="str">
        <f>IF('Appraisal Inputs'!D243="","Blank",'Appraisal Inputs'!D243)</f>
        <v>Select ▼</v>
      </c>
      <c r="I905" s="515" t="s">
        <v>1428</v>
      </c>
    </row>
    <row r="906" spans="1:9" x14ac:dyDescent="0.2">
      <c r="A906" s="86" t="s">
        <v>6388</v>
      </c>
      <c r="B906" s="763" t="s">
        <v>454</v>
      </c>
      <c r="C906" s="86" t="s">
        <v>493</v>
      </c>
      <c r="E906" s="86" t="s">
        <v>529</v>
      </c>
      <c r="F906" s="282" t="s">
        <v>321</v>
      </c>
      <c r="G906" s="1181" t="str">
        <f>IF('Appraisal Inputs'!D244="","Blank",'Appraisal Inputs'!D244)</f>
        <v>Select ▼</v>
      </c>
      <c r="I906" s="515" t="s">
        <v>1429</v>
      </c>
    </row>
    <row r="907" spans="1:9" x14ac:dyDescent="0.2">
      <c r="A907" s="86" t="s">
        <v>6388</v>
      </c>
      <c r="B907" s="763" t="s">
        <v>454</v>
      </c>
      <c r="C907" s="86" t="s">
        <v>493</v>
      </c>
      <c r="E907" s="86" t="s">
        <v>530</v>
      </c>
      <c r="F907" s="282" t="s">
        <v>321</v>
      </c>
      <c r="G907" s="1181" t="str">
        <f>IF('Appraisal Inputs'!D245="","Blank",'Appraisal Inputs'!D245)</f>
        <v>Select ▼</v>
      </c>
      <c r="I907" s="515" t="s">
        <v>1430</v>
      </c>
    </row>
    <row r="908" spans="1:9" x14ac:dyDescent="0.2">
      <c r="A908" s="86" t="s">
        <v>6388</v>
      </c>
      <c r="B908" s="763" t="s">
        <v>454</v>
      </c>
      <c r="C908" s="86" t="s">
        <v>493</v>
      </c>
      <c r="E908" s="86" t="s">
        <v>531</v>
      </c>
      <c r="F908" s="282" t="s">
        <v>321</v>
      </c>
      <c r="G908" s="1181" t="str">
        <f>IF('Appraisal Inputs'!D246="","Blank",'Appraisal Inputs'!D246)</f>
        <v>Select ▼</v>
      </c>
      <c r="I908" s="515" t="s">
        <v>1431</v>
      </c>
    </row>
    <row r="909" spans="1:9" x14ac:dyDescent="0.2">
      <c r="A909" s="86" t="s">
        <v>6388</v>
      </c>
      <c r="B909" s="763" t="s">
        <v>454</v>
      </c>
      <c r="C909" s="86" t="s">
        <v>493</v>
      </c>
      <c r="E909" s="86" t="s">
        <v>532</v>
      </c>
      <c r="F909" s="282" t="s">
        <v>321</v>
      </c>
      <c r="G909" s="1181" t="str">
        <f>IF('Appraisal Inputs'!D247="","Blank",'Appraisal Inputs'!D247)</f>
        <v>Select ▼</v>
      </c>
      <c r="I909" s="515" t="s">
        <v>1432</v>
      </c>
    </row>
    <row r="910" spans="1:9" x14ac:dyDescent="0.2">
      <c r="A910" s="86" t="s">
        <v>6388</v>
      </c>
      <c r="B910" s="763" t="s">
        <v>454</v>
      </c>
      <c r="C910" s="86" t="s">
        <v>493</v>
      </c>
      <c r="E910" s="86" t="s">
        <v>533</v>
      </c>
      <c r="F910" s="282" t="s">
        <v>321</v>
      </c>
      <c r="G910" s="1181" t="str">
        <f>IF('Appraisal Inputs'!D248="","Blank",'Appraisal Inputs'!D248)</f>
        <v>Select ▼</v>
      </c>
      <c r="I910" s="515" t="s">
        <v>1433</v>
      </c>
    </row>
    <row r="911" spans="1:9" x14ac:dyDescent="0.2">
      <c r="A911" s="86" t="s">
        <v>6388</v>
      </c>
      <c r="B911" s="763" t="s">
        <v>454</v>
      </c>
      <c r="C911" s="86" t="s">
        <v>493</v>
      </c>
      <c r="E911" s="86" t="s">
        <v>534</v>
      </c>
      <c r="F911" s="282" t="s">
        <v>321</v>
      </c>
      <c r="G911" s="1181" t="str">
        <f>IF('Appraisal Inputs'!D249="","Blank",'Appraisal Inputs'!D249)</f>
        <v>Select ▼</v>
      </c>
      <c r="I911" s="515" t="s">
        <v>1434</v>
      </c>
    </row>
    <row r="912" spans="1:9" x14ac:dyDescent="0.2">
      <c r="A912" s="86" t="s">
        <v>6388</v>
      </c>
      <c r="B912" s="763" t="s">
        <v>454</v>
      </c>
      <c r="C912" s="86" t="s">
        <v>493</v>
      </c>
      <c r="E912" s="86" t="s">
        <v>535</v>
      </c>
      <c r="F912" s="282" t="s">
        <v>321</v>
      </c>
      <c r="G912" s="1181" t="str">
        <f>IF('Appraisal Inputs'!D250="","Blank",'Appraisal Inputs'!D250)</f>
        <v>Select ▼</v>
      </c>
      <c r="I912" s="515" t="s">
        <v>1435</v>
      </c>
    </row>
    <row r="913" spans="1:9" x14ac:dyDescent="0.2">
      <c r="A913" s="86" t="s">
        <v>6388</v>
      </c>
      <c r="B913" s="763" t="s">
        <v>454</v>
      </c>
      <c r="C913" s="86" t="s">
        <v>493</v>
      </c>
      <c r="E913" s="86" t="s">
        <v>536</v>
      </c>
      <c r="F913" s="282" t="s">
        <v>321</v>
      </c>
      <c r="G913" s="1181" t="str">
        <f>IF('Appraisal Inputs'!D251="","Blank",'Appraisal Inputs'!D251)</f>
        <v>Select ▼</v>
      </c>
      <c r="I913" s="515" t="s">
        <v>1436</v>
      </c>
    </row>
    <row r="914" spans="1:9" x14ac:dyDescent="0.2">
      <c r="A914" s="86" t="s">
        <v>6388</v>
      </c>
      <c r="B914" s="763" t="s">
        <v>454</v>
      </c>
      <c r="C914" s="86" t="s">
        <v>493</v>
      </c>
      <c r="E914" s="86" t="s">
        <v>537</v>
      </c>
      <c r="F914" s="282" t="s">
        <v>321</v>
      </c>
      <c r="G914" s="1181" t="str">
        <f>IF('Appraisal Inputs'!D252="","Blank",'Appraisal Inputs'!D252)</f>
        <v>Select ▼</v>
      </c>
      <c r="I914" s="515" t="s">
        <v>1437</v>
      </c>
    </row>
    <row r="915" spans="1:9" x14ac:dyDescent="0.2">
      <c r="A915" s="86" t="s">
        <v>6388</v>
      </c>
      <c r="B915" s="763" t="s">
        <v>454</v>
      </c>
      <c r="C915" s="86" t="s">
        <v>493</v>
      </c>
      <c r="E915" s="86" t="s">
        <v>538</v>
      </c>
      <c r="F915" s="282" t="s">
        <v>321</v>
      </c>
      <c r="G915" s="1181" t="str">
        <f>IF('Appraisal Inputs'!D253="","Blank",'Appraisal Inputs'!D253)</f>
        <v>Select ▼</v>
      </c>
      <c r="I915" s="515" t="s">
        <v>1438</v>
      </c>
    </row>
    <row r="916" spans="1:9" x14ac:dyDescent="0.2">
      <c r="A916" s="86" t="s">
        <v>6388</v>
      </c>
      <c r="B916" s="763" t="s">
        <v>454</v>
      </c>
      <c r="C916" s="86" t="s">
        <v>493</v>
      </c>
      <c r="E916" s="86" t="s">
        <v>539</v>
      </c>
      <c r="F916" s="282" t="s">
        <v>321</v>
      </c>
      <c r="G916" s="1181" t="str">
        <f>IF('Appraisal Inputs'!D254="","Blank",'Appraisal Inputs'!D254)</f>
        <v>Select ▼</v>
      </c>
      <c r="I916" s="515" t="s">
        <v>1439</v>
      </c>
    </row>
    <row r="917" spans="1:9" x14ac:dyDescent="0.2">
      <c r="A917" s="86" t="s">
        <v>6388</v>
      </c>
      <c r="B917" s="763" t="s">
        <v>454</v>
      </c>
      <c r="C917" s="86" t="s">
        <v>493</v>
      </c>
      <c r="E917" s="86" t="s">
        <v>540</v>
      </c>
      <c r="F917" s="282" t="s">
        <v>321</v>
      </c>
      <c r="G917" s="1181" t="str">
        <f>IF('Appraisal Inputs'!D255="","Blank",'Appraisal Inputs'!D255)</f>
        <v>Select ▼</v>
      </c>
      <c r="I917" s="515" t="s">
        <v>1440</v>
      </c>
    </row>
    <row r="918" spans="1:9" x14ac:dyDescent="0.2">
      <c r="A918" s="86" t="s">
        <v>6388</v>
      </c>
      <c r="B918" s="763" t="s">
        <v>454</v>
      </c>
      <c r="C918" s="86" t="s">
        <v>493</v>
      </c>
      <c r="E918" s="86" t="s">
        <v>541</v>
      </c>
      <c r="F918" s="282" t="s">
        <v>321</v>
      </c>
      <c r="G918" s="1181" t="str">
        <f>IF('Appraisal Inputs'!D256="","Blank",'Appraisal Inputs'!D256)</f>
        <v>Select ▼</v>
      </c>
      <c r="I918" s="515" t="s">
        <v>1441</v>
      </c>
    </row>
    <row r="919" spans="1:9" x14ac:dyDescent="0.2">
      <c r="A919" s="86" t="s">
        <v>6388</v>
      </c>
      <c r="B919" s="763" t="s">
        <v>454</v>
      </c>
      <c r="C919" s="86" t="s">
        <v>493</v>
      </c>
      <c r="E919" s="86" t="s">
        <v>542</v>
      </c>
      <c r="F919" s="282" t="s">
        <v>321</v>
      </c>
      <c r="G919" s="1181" t="str">
        <f>IF('Appraisal Inputs'!D257="","Blank",'Appraisal Inputs'!D257)</f>
        <v>Select ▼</v>
      </c>
      <c r="I919" s="515" t="s">
        <v>1442</v>
      </c>
    </row>
    <row r="920" spans="1:9" x14ac:dyDescent="0.2">
      <c r="A920" s="86" t="s">
        <v>6388</v>
      </c>
      <c r="B920" s="763" t="s">
        <v>454</v>
      </c>
      <c r="C920" s="86" t="s">
        <v>493</v>
      </c>
      <c r="E920" s="86" t="s">
        <v>543</v>
      </c>
      <c r="F920" s="282" t="s">
        <v>321</v>
      </c>
      <c r="G920" s="1181" t="str">
        <f>IF('Appraisal Inputs'!D258="","Blank",'Appraisal Inputs'!D258)</f>
        <v>Select ▼</v>
      </c>
      <c r="I920" s="515" t="s">
        <v>1443</v>
      </c>
    </row>
    <row r="921" spans="1:9" x14ac:dyDescent="0.2">
      <c r="A921" s="86" t="s">
        <v>6388</v>
      </c>
      <c r="B921" s="763" t="s">
        <v>454</v>
      </c>
      <c r="C921" s="86" t="s">
        <v>493</v>
      </c>
      <c r="E921" s="86" t="s">
        <v>544</v>
      </c>
      <c r="F921" s="282" t="s">
        <v>321</v>
      </c>
      <c r="G921" s="1181" t="str">
        <f>IF('Appraisal Inputs'!D259="","Blank",'Appraisal Inputs'!D259)</f>
        <v>Select ▼</v>
      </c>
      <c r="I921" s="515" t="s">
        <v>1444</v>
      </c>
    </row>
    <row r="922" spans="1:9" x14ac:dyDescent="0.2">
      <c r="A922" s="86" t="s">
        <v>6388</v>
      </c>
      <c r="B922" s="763" t="s">
        <v>454</v>
      </c>
      <c r="C922" s="86" t="s">
        <v>493</v>
      </c>
      <c r="E922" s="86" t="s">
        <v>545</v>
      </c>
      <c r="F922" s="282" t="s">
        <v>321</v>
      </c>
      <c r="G922" s="1181" t="str">
        <f>IF('Appraisal Inputs'!D260="","Blank",'Appraisal Inputs'!D260)</f>
        <v>Select ▼</v>
      </c>
      <c r="I922" s="515" t="s">
        <v>1445</v>
      </c>
    </row>
    <row r="923" spans="1:9" x14ac:dyDescent="0.2">
      <c r="A923" s="86" t="s">
        <v>6388</v>
      </c>
      <c r="B923" s="763" t="s">
        <v>454</v>
      </c>
      <c r="C923" s="86" t="s">
        <v>493</v>
      </c>
      <c r="E923" s="86" t="s">
        <v>546</v>
      </c>
      <c r="F923" s="282" t="s">
        <v>321</v>
      </c>
      <c r="G923" s="1181" t="str">
        <f>IF('Appraisal Inputs'!D261="","Blank",'Appraisal Inputs'!D261)</f>
        <v>Select ▼</v>
      </c>
      <c r="I923" s="515" t="s">
        <v>1446</v>
      </c>
    </row>
    <row r="924" spans="1:9" x14ac:dyDescent="0.2">
      <c r="A924" s="86" t="s">
        <v>6388</v>
      </c>
      <c r="B924" s="763" t="s">
        <v>454</v>
      </c>
      <c r="C924" s="86" t="s">
        <v>493</v>
      </c>
      <c r="E924" s="86" t="s">
        <v>547</v>
      </c>
      <c r="F924" s="282" t="s">
        <v>321</v>
      </c>
      <c r="G924" s="1181" t="str">
        <f>IF('Appraisal Inputs'!D262="","Blank",'Appraisal Inputs'!D262)</f>
        <v>Select ▼</v>
      </c>
      <c r="I924" s="515" t="s">
        <v>1447</v>
      </c>
    </row>
    <row r="925" spans="1:9" x14ac:dyDescent="0.2">
      <c r="A925" s="86" t="s">
        <v>6388</v>
      </c>
      <c r="B925" s="763" t="s">
        <v>454</v>
      </c>
      <c r="C925" s="86" t="s">
        <v>493</v>
      </c>
      <c r="E925" s="86" t="s">
        <v>548</v>
      </c>
      <c r="F925" s="282" t="s">
        <v>321</v>
      </c>
      <c r="G925" s="1181" t="str">
        <f>IF('Appraisal Inputs'!D263="","Blank",'Appraisal Inputs'!D263)</f>
        <v>Select ▼</v>
      </c>
      <c r="I925" s="515" t="s">
        <v>1448</v>
      </c>
    </row>
    <row r="926" spans="1:9" x14ac:dyDescent="0.2">
      <c r="A926" s="86" t="s">
        <v>6388</v>
      </c>
      <c r="B926" s="763" t="s">
        <v>454</v>
      </c>
      <c r="C926" s="86" t="s">
        <v>493</v>
      </c>
      <c r="E926" s="86" t="s">
        <v>549</v>
      </c>
      <c r="F926" s="282" t="s">
        <v>321</v>
      </c>
      <c r="G926" s="1181" t="str">
        <f>IF('Appraisal Inputs'!D264="","Blank",'Appraisal Inputs'!D264)</f>
        <v>Select ▼</v>
      </c>
      <c r="I926" s="515" t="s">
        <v>1449</v>
      </c>
    </row>
    <row r="927" spans="1:9" x14ac:dyDescent="0.2">
      <c r="A927" s="86" t="s">
        <v>6388</v>
      </c>
      <c r="B927" s="763" t="s">
        <v>454</v>
      </c>
      <c r="C927" s="86" t="s">
        <v>493</v>
      </c>
      <c r="E927" s="86" t="s">
        <v>550</v>
      </c>
      <c r="F927" s="282" t="s">
        <v>321</v>
      </c>
      <c r="G927" s="1181" t="str">
        <f>IF('Appraisal Inputs'!D265="","Blank",'Appraisal Inputs'!D265)</f>
        <v>Select ▼</v>
      </c>
      <c r="I927" s="515" t="s">
        <v>1450</v>
      </c>
    </row>
    <row r="928" spans="1:9" x14ac:dyDescent="0.2">
      <c r="A928" s="86" t="s">
        <v>6388</v>
      </c>
      <c r="B928" s="763" t="s">
        <v>454</v>
      </c>
      <c r="C928" s="86" t="s">
        <v>493</v>
      </c>
      <c r="E928" s="86" t="s">
        <v>551</v>
      </c>
      <c r="F928" s="282" t="s">
        <v>321</v>
      </c>
      <c r="G928" s="1181" t="str">
        <f>IF('Appraisal Inputs'!D266="","Blank",'Appraisal Inputs'!D266)</f>
        <v>Select ▼</v>
      </c>
      <c r="I928" s="515" t="s">
        <v>1451</v>
      </c>
    </row>
    <row r="929" spans="1:9" x14ac:dyDescent="0.2">
      <c r="A929" s="86" t="s">
        <v>6388</v>
      </c>
      <c r="B929" s="763" t="s">
        <v>454</v>
      </c>
      <c r="C929" s="86" t="s">
        <v>493</v>
      </c>
      <c r="E929" s="86" t="s">
        <v>552</v>
      </c>
      <c r="F929" s="282" t="s">
        <v>321</v>
      </c>
      <c r="G929" s="1181" t="str">
        <f>IF('Appraisal Inputs'!D267="","Blank",'Appraisal Inputs'!D267)</f>
        <v>Select ▼</v>
      </c>
      <c r="I929" s="515" t="s">
        <v>1452</v>
      </c>
    </row>
    <row r="930" spans="1:9" x14ac:dyDescent="0.2">
      <c r="A930" s="86" t="s">
        <v>6388</v>
      </c>
      <c r="B930" s="763" t="s">
        <v>454</v>
      </c>
      <c r="C930" s="86" t="s">
        <v>493</v>
      </c>
      <c r="E930" s="86" t="s">
        <v>553</v>
      </c>
      <c r="F930" s="282" t="s">
        <v>321</v>
      </c>
      <c r="G930" s="1181" t="str">
        <f>IF('Appraisal Inputs'!D268="","Blank",'Appraisal Inputs'!D268)</f>
        <v>Select ▼</v>
      </c>
      <c r="I930" s="515" t="s">
        <v>1453</v>
      </c>
    </row>
    <row r="931" spans="1:9" x14ac:dyDescent="0.2">
      <c r="A931" s="86" t="s">
        <v>6388</v>
      </c>
      <c r="B931" s="763" t="s">
        <v>454</v>
      </c>
      <c r="C931" s="86" t="s">
        <v>493</v>
      </c>
      <c r="E931" s="86" t="s">
        <v>554</v>
      </c>
      <c r="F931" s="282" t="s">
        <v>321</v>
      </c>
      <c r="G931" s="1181" t="str">
        <f>IF('Appraisal Inputs'!D269="","Blank",'Appraisal Inputs'!D269)</f>
        <v>Select ▼</v>
      </c>
      <c r="I931" s="515" t="s">
        <v>1454</v>
      </c>
    </row>
    <row r="932" spans="1:9" x14ac:dyDescent="0.2">
      <c r="A932" s="86" t="s">
        <v>6388</v>
      </c>
      <c r="B932" s="763" t="s">
        <v>454</v>
      </c>
      <c r="C932" s="86" t="s">
        <v>493</v>
      </c>
      <c r="E932" s="86" t="s">
        <v>555</v>
      </c>
      <c r="F932" s="282" t="s">
        <v>321</v>
      </c>
      <c r="G932" s="1181" t="str">
        <f>IF('Appraisal Inputs'!D270="","Blank",'Appraisal Inputs'!D270)</f>
        <v>Select ▼</v>
      </c>
      <c r="I932" s="515" t="s">
        <v>1455</v>
      </c>
    </row>
    <row r="933" spans="1:9" x14ac:dyDescent="0.2">
      <c r="A933" s="86" t="s">
        <v>6388</v>
      </c>
      <c r="B933" s="763" t="s">
        <v>454</v>
      </c>
      <c r="C933" s="86" t="s">
        <v>493</v>
      </c>
      <c r="E933" s="86" t="s">
        <v>556</v>
      </c>
      <c r="F933" s="282" t="s">
        <v>321</v>
      </c>
      <c r="G933" s="1181" t="str">
        <f>IF('Appraisal Inputs'!D271="","Blank",'Appraisal Inputs'!D271)</f>
        <v>Select ▼</v>
      </c>
      <c r="I933" s="515" t="s">
        <v>1456</v>
      </c>
    </row>
    <row r="934" spans="1:9" x14ac:dyDescent="0.2">
      <c r="A934" s="86" t="s">
        <v>6388</v>
      </c>
      <c r="B934" s="763" t="s">
        <v>454</v>
      </c>
      <c r="C934" s="86" t="s">
        <v>493</v>
      </c>
      <c r="E934" s="86" t="s">
        <v>557</v>
      </c>
      <c r="F934" s="282" t="s">
        <v>321</v>
      </c>
      <c r="G934" s="1181" t="str">
        <f>IF('Appraisal Inputs'!D272="","Blank",'Appraisal Inputs'!D272)</f>
        <v>Select ▼</v>
      </c>
      <c r="I934" s="515" t="s">
        <v>1457</v>
      </c>
    </row>
    <row r="935" spans="1:9" x14ac:dyDescent="0.2">
      <c r="A935" s="86" t="s">
        <v>6388</v>
      </c>
      <c r="B935" s="763" t="s">
        <v>454</v>
      </c>
      <c r="C935" s="86" t="s">
        <v>493</v>
      </c>
      <c r="E935" s="86" t="s">
        <v>558</v>
      </c>
      <c r="F935" s="282" t="s">
        <v>321</v>
      </c>
      <c r="G935" s="1181" t="str">
        <f>IF('Appraisal Inputs'!D273="","Blank",'Appraisal Inputs'!D273)</f>
        <v>Select ▼</v>
      </c>
      <c r="I935" s="515" t="s">
        <v>1458</v>
      </c>
    </row>
    <row r="936" spans="1:9" x14ac:dyDescent="0.2">
      <c r="A936" s="86" t="s">
        <v>6388</v>
      </c>
      <c r="B936" s="763" t="s">
        <v>454</v>
      </c>
      <c r="C936" s="86" t="s">
        <v>493</v>
      </c>
      <c r="E936" s="86" t="s">
        <v>559</v>
      </c>
      <c r="F936" s="282" t="s">
        <v>321</v>
      </c>
      <c r="G936" s="1181" t="str">
        <f>IF('Appraisal Inputs'!D274="","Blank",'Appraisal Inputs'!D274)</f>
        <v>Select ▼</v>
      </c>
      <c r="I936" s="515" t="s">
        <v>1459</v>
      </c>
    </row>
    <row r="937" spans="1:9" x14ac:dyDescent="0.2">
      <c r="A937" s="86" t="s">
        <v>6388</v>
      </c>
      <c r="B937" s="763" t="s">
        <v>454</v>
      </c>
      <c r="C937" s="86" t="s">
        <v>493</v>
      </c>
      <c r="E937" s="86" t="s">
        <v>560</v>
      </c>
      <c r="F937" s="282" t="s">
        <v>321</v>
      </c>
      <c r="G937" s="1181" t="str">
        <f>IF('Appraisal Inputs'!D275="","Blank",'Appraisal Inputs'!D275)</f>
        <v>Select ▼</v>
      </c>
      <c r="I937" s="515" t="s">
        <v>1460</v>
      </c>
    </row>
    <row r="938" spans="1:9" x14ac:dyDescent="0.2">
      <c r="A938" s="86" t="s">
        <v>6388</v>
      </c>
      <c r="B938" s="763" t="s">
        <v>454</v>
      </c>
      <c r="C938" s="86" t="s">
        <v>493</v>
      </c>
      <c r="E938" s="86" t="s">
        <v>561</v>
      </c>
      <c r="F938" s="282" t="s">
        <v>321</v>
      </c>
      <c r="G938" s="1181" t="str">
        <f>IF('Appraisal Inputs'!D276="","Blank",'Appraisal Inputs'!D276)</f>
        <v>Select ▼</v>
      </c>
      <c r="I938" s="515" t="s">
        <v>1461</v>
      </c>
    </row>
    <row r="939" spans="1:9" x14ac:dyDescent="0.2">
      <c r="A939" s="86" t="s">
        <v>6388</v>
      </c>
      <c r="B939" s="763" t="s">
        <v>454</v>
      </c>
      <c r="C939" s="86" t="s">
        <v>493</v>
      </c>
      <c r="E939" s="86" t="s">
        <v>562</v>
      </c>
      <c r="F939" s="282" t="s">
        <v>321</v>
      </c>
      <c r="G939" s="1181" t="str">
        <f>IF('Appraisal Inputs'!D277="","Blank",'Appraisal Inputs'!D277)</f>
        <v>Select ▼</v>
      </c>
      <c r="I939" s="515" t="s">
        <v>1462</v>
      </c>
    </row>
    <row r="940" spans="1:9" x14ac:dyDescent="0.2">
      <c r="A940" s="86" t="s">
        <v>6388</v>
      </c>
      <c r="B940" s="763" t="s">
        <v>454</v>
      </c>
      <c r="C940" s="86" t="s">
        <v>493</v>
      </c>
      <c r="E940" s="86" t="s">
        <v>563</v>
      </c>
      <c r="F940" s="282" t="s">
        <v>321</v>
      </c>
      <c r="G940" s="1181" t="str">
        <f>IF('Appraisal Inputs'!D278="","Blank",'Appraisal Inputs'!D278)</f>
        <v>Select ▼</v>
      </c>
      <c r="I940" s="515" t="s">
        <v>1463</v>
      </c>
    </row>
    <row r="941" spans="1:9" x14ac:dyDescent="0.2">
      <c r="A941" s="86" t="s">
        <v>6388</v>
      </c>
      <c r="B941" s="763" t="s">
        <v>454</v>
      </c>
      <c r="C941" s="86" t="s">
        <v>493</v>
      </c>
      <c r="E941" s="86" t="s">
        <v>564</v>
      </c>
      <c r="F941" s="282" t="s">
        <v>321</v>
      </c>
      <c r="G941" s="1181" t="str">
        <f>IF('Appraisal Inputs'!D279="","Blank",'Appraisal Inputs'!D279)</f>
        <v>Select ▼</v>
      </c>
      <c r="I941" s="515" t="s">
        <v>1464</v>
      </c>
    </row>
    <row r="942" spans="1:9" x14ac:dyDescent="0.2">
      <c r="A942" s="86" t="s">
        <v>6388</v>
      </c>
      <c r="B942" s="763" t="s">
        <v>454</v>
      </c>
      <c r="C942" s="86" t="s">
        <v>493</v>
      </c>
      <c r="E942" s="86" t="s">
        <v>565</v>
      </c>
      <c r="F942" s="282" t="s">
        <v>321</v>
      </c>
      <c r="G942" s="1181" t="str">
        <f>IF('Appraisal Inputs'!D280="","Blank",'Appraisal Inputs'!D280)</f>
        <v>Select ▼</v>
      </c>
      <c r="I942" s="515" t="s">
        <v>1465</v>
      </c>
    </row>
    <row r="943" spans="1:9" x14ac:dyDescent="0.2">
      <c r="A943" s="86" t="s">
        <v>6388</v>
      </c>
      <c r="B943" s="543" t="s">
        <v>454</v>
      </c>
      <c r="C943" s="547" t="s">
        <v>493</v>
      </c>
      <c r="D943" s="547"/>
      <c r="E943" s="547" t="s">
        <v>566</v>
      </c>
      <c r="F943" s="538" t="s">
        <v>321</v>
      </c>
      <c r="G943" s="1182" t="str">
        <f>IF('Appraisal Inputs'!D281="","Blank",'Appraisal Inputs'!D281)</f>
        <v>Select ▼</v>
      </c>
      <c r="I943" s="515" t="s">
        <v>1466</v>
      </c>
    </row>
    <row r="944" spans="1:9" x14ac:dyDescent="0.2">
      <c r="A944" s="86" t="s">
        <v>6388</v>
      </c>
      <c r="B944" s="533" t="s">
        <v>454</v>
      </c>
      <c r="C944" s="119" t="s">
        <v>493</v>
      </c>
      <c r="D944" s="119" t="s">
        <v>140</v>
      </c>
      <c r="E944" s="119" t="s">
        <v>140</v>
      </c>
      <c r="F944" s="545" t="s">
        <v>487</v>
      </c>
      <c r="G944" s="1191" t="str">
        <f>IF('Appraisal Inputs'!E240="","Blank",'Appraisal Inputs'!E240)</f>
        <v>Select ▼</v>
      </c>
      <c r="I944" s="515" t="s">
        <v>1467</v>
      </c>
    </row>
    <row r="945" spans="1:9" x14ac:dyDescent="0.2">
      <c r="A945" s="86" t="s">
        <v>6388</v>
      </c>
      <c r="B945" s="541" t="s">
        <v>454</v>
      </c>
      <c r="C945" s="546" t="s">
        <v>493</v>
      </c>
      <c r="D945" s="546" t="s">
        <v>140</v>
      </c>
      <c r="E945" s="546" t="s">
        <v>185</v>
      </c>
      <c r="F945" s="542" t="s">
        <v>327</v>
      </c>
      <c r="G945" s="1183" t="str">
        <f>IF('Appraisal Inputs'!E241="","Blank",'Appraisal Inputs'!E241)</f>
        <v>Select ▼</v>
      </c>
      <c r="I945" s="515" t="s">
        <v>1468</v>
      </c>
    </row>
    <row r="946" spans="1:9" x14ac:dyDescent="0.2">
      <c r="A946" s="86" t="s">
        <v>6388</v>
      </c>
      <c r="B946" s="763" t="s">
        <v>454</v>
      </c>
      <c r="C946" s="86" t="s">
        <v>493</v>
      </c>
      <c r="D946" s="86" t="s">
        <v>140</v>
      </c>
      <c r="E946" s="86" t="s">
        <v>527</v>
      </c>
      <c r="F946" s="282" t="s">
        <v>327</v>
      </c>
      <c r="G946" s="1181" t="str">
        <f>IF('Appraisal Inputs'!E242="","Blank",'Appraisal Inputs'!E242)</f>
        <v>Select ▼</v>
      </c>
      <c r="I946" s="515" t="s">
        <v>1469</v>
      </c>
    </row>
    <row r="947" spans="1:9" x14ac:dyDescent="0.2">
      <c r="A947" s="86" t="s">
        <v>6388</v>
      </c>
      <c r="B947" s="763" t="s">
        <v>454</v>
      </c>
      <c r="C947" s="86" t="s">
        <v>493</v>
      </c>
      <c r="D947" s="86" t="s">
        <v>140</v>
      </c>
      <c r="E947" s="86" t="s">
        <v>528</v>
      </c>
      <c r="F947" s="282" t="s">
        <v>327</v>
      </c>
      <c r="G947" s="1181" t="str">
        <f>IF('Appraisal Inputs'!E243="","Blank",'Appraisal Inputs'!E243)</f>
        <v>Select ▼</v>
      </c>
      <c r="I947" s="515" t="s">
        <v>1470</v>
      </c>
    </row>
    <row r="948" spans="1:9" x14ac:dyDescent="0.2">
      <c r="A948" s="86" t="s">
        <v>6388</v>
      </c>
      <c r="B948" s="763" t="s">
        <v>454</v>
      </c>
      <c r="C948" s="86" t="s">
        <v>493</v>
      </c>
      <c r="D948" s="86" t="s">
        <v>140</v>
      </c>
      <c r="E948" s="86" t="s">
        <v>529</v>
      </c>
      <c r="F948" s="282" t="s">
        <v>327</v>
      </c>
      <c r="G948" s="1181" t="str">
        <f>IF('Appraisal Inputs'!E244="","Blank",'Appraisal Inputs'!E244)</f>
        <v>Select ▼</v>
      </c>
      <c r="I948" s="515" t="s">
        <v>1471</v>
      </c>
    </row>
    <row r="949" spans="1:9" x14ac:dyDescent="0.2">
      <c r="A949" s="86" t="s">
        <v>6388</v>
      </c>
      <c r="B949" s="763" t="s">
        <v>454</v>
      </c>
      <c r="C949" s="86" t="s">
        <v>493</v>
      </c>
      <c r="D949" s="86" t="s">
        <v>140</v>
      </c>
      <c r="E949" s="86" t="s">
        <v>530</v>
      </c>
      <c r="F949" s="282" t="s">
        <v>327</v>
      </c>
      <c r="G949" s="1181" t="str">
        <f>IF('Appraisal Inputs'!E245="","Blank",'Appraisal Inputs'!E245)</f>
        <v>Select ▼</v>
      </c>
      <c r="I949" s="515" t="s">
        <v>1472</v>
      </c>
    </row>
    <row r="950" spans="1:9" x14ac:dyDescent="0.2">
      <c r="A950" s="86" t="s">
        <v>6388</v>
      </c>
      <c r="B950" s="763" t="s">
        <v>454</v>
      </c>
      <c r="C950" s="86" t="s">
        <v>493</v>
      </c>
      <c r="D950" s="86" t="s">
        <v>140</v>
      </c>
      <c r="E950" s="86" t="s">
        <v>531</v>
      </c>
      <c r="F950" s="282" t="s">
        <v>327</v>
      </c>
      <c r="G950" s="1181" t="str">
        <f>IF('Appraisal Inputs'!E246="","Blank",'Appraisal Inputs'!E246)</f>
        <v>Select ▼</v>
      </c>
      <c r="I950" s="515" t="s">
        <v>1473</v>
      </c>
    </row>
    <row r="951" spans="1:9" x14ac:dyDescent="0.2">
      <c r="A951" s="86" t="s">
        <v>6388</v>
      </c>
      <c r="B951" s="763" t="s">
        <v>454</v>
      </c>
      <c r="C951" s="86" t="s">
        <v>493</v>
      </c>
      <c r="D951" s="86" t="s">
        <v>140</v>
      </c>
      <c r="E951" s="86" t="s">
        <v>532</v>
      </c>
      <c r="F951" s="282" t="s">
        <v>327</v>
      </c>
      <c r="G951" s="1181" t="str">
        <f>IF('Appraisal Inputs'!E247="","Blank",'Appraisal Inputs'!E247)</f>
        <v>Select ▼</v>
      </c>
      <c r="I951" s="515" t="s">
        <v>1474</v>
      </c>
    </row>
    <row r="952" spans="1:9" x14ac:dyDescent="0.2">
      <c r="A952" s="86" t="s">
        <v>6388</v>
      </c>
      <c r="B952" s="763" t="s">
        <v>454</v>
      </c>
      <c r="C952" s="86" t="s">
        <v>493</v>
      </c>
      <c r="D952" s="86" t="s">
        <v>140</v>
      </c>
      <c r="E952" s="86" t="s">
        <v>533</v>
      </c>
      <c r="F952" s="282" t="s">
        <v>327</v>
      </c>
      <c r="G952" s="1181" t="str">
        <f>IF('Appraisal Inputs'!E248="","Blank",'Appraisal Inputs'!E248)</f>
        <v>Select ▼</v>
      </c>
      <c r="I952" s="515" t="s">
        <v>1475</v>
      </c>
    </row>
    <row r="953" spans="1:9" x14ac:dyDescent="0.2">
      <c r="A953" s="86" t="s">
        <v>6388</v>
      </c>
      <c r="B953" s="763" t="s">
        <v>454</v>
      </c>
      <c r="C953" s="86" t="s">
        <v>493</v>
      </c>
      <c r="D953" s="86" t="s">
        <v>140</v>
      </c>
      <c r="E953" s="86" t="s">
        <v>534</v>
      </c>
      <c r="F953" s="282" t="s">
        <v>327</v>
      </c>
      <c r="G953" s="1181" t="str">
        <f>IF('Appraisal Inputs'!E249="","Blank",'Appraisal Inputs'!E249)</f>
        <v>Select ▼</v>
      </c>
      <c r="I953" s="515" t="s">
        <v>1476</v>
      </c>
    </row>
    <row r="954" spans="1:9" x14ac:dyDescent="0.2">
      <c r="A954" s="86" t="s">
        <v>6388</v>
      </c>
      <c r="B954" s="763" t="s">
        <v>454</v>
      </c>
      <c r="C954" s="86" t="s">
        <v>493</v>
      </c>
      <c r="D954" s="86" t="s">
        <v>140</v>
      </c>
      <c r="E954" s="86" t="s">
        <v>535</v>
      </c>
      <c r="F954" s="282" t="s">
        <v>327</v>
      </c>
      <c r="G954" s="1181" t="str">
        <f>IF('Appraisal Inputs'!E250="","Blank",'Appraisal Inputs'!E250)</f>
        <v>Select ▼</v>
      </c>
      <c r="I954" s="515" t="s">
        <v>1477</v>
      </c>
    </row>
    <row r="955" spans="1:9" x14ac:dyDescent="0.2">
      <c r="A955" s="86" t="s">
        <v>6388</v>
      </c>
      <c r="B955" s="763" t="s">
        <v>454</v>
      </c>
      <c r="C955" s="86" t="s">
        <v>493</v>
      </c>
      <c r="D955" s="86" t="s">
        <v>140</v>
      </c>
      <c r="E955" s="86" t="s">
        <v>536</v>
      </c>
      <c r="F955" s="282" t="s">
        <v>327</v>
      </c>
      <c r="G955" s="1181" t="str">
        <f>IF('Appraisal Inputs'!E251="","Blank",'Appraisal Inputs'!E251)</f>
        <v>Select ▼</v>
      </c>
      <c r="I955" s="515" t="s">
        <v>1478</v>
      </c>
    </row>
    <row r="956" spans="1:9" x14ac:dyDescent="0.2">
      <c r="A956" s="86" t="s">
        <v>6388</v>
      </c>
      <c r="B956" s="763" t="s">
        <v>454</v>
      </c>
      <c r="C956" s="86" t="s">
        <v>493</v>
      </c>
      <c r="D956" s="86" t="s">
        <v>140</v>
      </c>
      <c r="E956" s="86" t="s">
        <v>537</v>
      </c>
      <c r="F956" s="282" t="s">
        <v>327</v>
      </c>
      <c r="G956" s="1181" t="str">
        <f>IF('Appraisal Inputs'!E252="","Blank",'Appraisal Inputs'!E252)</f>
        <v>Select ▼</v>
      </c>
      <c r="I956" s="515" t="s">
        <v>1479</v>
      </c>
    </row>
    <row r="957" spans="1:9" x14ac:dyDescent="0.2">
      <c r="A957" s="86" t="s">
        <v>6388</v>
      </c>
      <c r="B957" s="763" t="s">
        <v>454</v>
      </c>
      <c r="C957" s="86" t="s">
        <v>493</v>
      </c>
      <c r="D957" s="86" t="s">
        <v>140</v>
      </c>
      <c r="E957" s="86" t="s">
        <v>538</v>
      </c>
      <c r="F957" s="282" t="s">
        <v>327</v>
      </c>
      <c r="G957" s="1181" t="str">
        <f>IF('Appraisal Inputs'!E253="","Blank",'Appraisal Inputs'!E253)</f>
        <v>Select ▼</v>
      </c>
      <c r="I957" s="515" t="s">
        <v>1480</v>
      </c>
    </row>
    <row r="958" spans="1:9" x14ac:dyDescent="0.2">
      <c r="A958" s="86" t="s">
        <v>6388</v>
      </c>
      <c r="B958" s="763" t="s">
        <v>454</v>
      </c>
      <c r="C958" s="86" t="s">
        <v>493</v>
      </c>
      <c r="D958" s="86" t="s">
        <v>140</v>
      </c>
      <c r="E958" s="86" t="s">
        <v>539</v>
      </c>
      <c r="F958" s="282" t="s">
        <v>327</v>
      </c>
      <c r="G958" s="1181" t="str">
        <f>IF('Appraisal Inputs'!E254="","Blank",'Appraisal Inputs'!E254)</f>
        <v>Select ▼</v>
      </c>
      <c r="I958" s="515" t="s">
        <v>1481</v>
      </c>
    </row>
    <row r="959" spans="1:9" x14ac:dyDescent="0.2">
      <c r="A959" s="86" t="s">
        <v>6388</v>
      </c>
      <c r="B959" s="763" t="s">
        <v>454</v>
      </c>
      <c r="C959" s="86" t="s">
        <v>493</v>
      </c>
      <c r="D959" s="86" t="s">
        <v>140</v>
      </c>
      <c r="E959" s="86" t="s">
        <v>540</v>
      </c>
      <c r="F959" s="282" t="s">
        <v>327</v>
      </c>
      <c r="G959" s="1181" t="str">
        <f>IF('Appraisal Inputs'!E255="","Blank",'Appraisal Inputs'!E255)</f>
        <v>Select ▼</v>
      </c>
      <c r="I959" s="515" t="s">
        <v>1482</v>
      </c>
    </row>
    <row r="960" spans="1:9" x14ac:dyDescent="0.2">
      <c r="A960" s="86" t="s">
        <v>6388</v>
      </c>
      <c r="B960" s="763" t="s">
        <v>454</v>
      </c>
      <c r="C960" s="86" t="s">
        <v>493</v>
      </c>
      <c r="D960" s="86" t="s">
        <v>140</v>
      </c>
      <c r="E960" s="86" t="s">
        <v>541</v>
      </c>
      <c r="F960" s="282" t="s">
        <v>327</v>
      </c>
      <c r="G960" s="1181" t="str">
        <f>IF('Appraisal Inputs'!E256="","Blank",'Appraisal Inputs'!E256)</f>
        <v>Select ▼</v>
      </c>
      <c r="I960" s="515" t="s">
        <v>1483</v>
      </c>
    </row>
    <row r="961" spans="1:9" x14ac:dyDescent="0.2">
      <c r="A961" s="86" t="s">
        <v>6388</v>
      </c>
      <c r="B961" s="763" t="s">
        <v>454</v>
      </c>
      <c r="C961" s="86" t="s">
        <v>493</v>
      </c>
      <c r="D961" s="86" t="s">
        <v>140</v>
      </c>
      <c r="E961" s="86" t="s">
        <v>542</v>
      </c>
      <c r="F961" s="282" t="s">
        <v>327</v>
      </c>
      <c r="G961" s="1181" t="str">
        <f>IF('Appraisal Inputs'!E257="","Blank",'Appraisal Inputs'!E257)</f>
        <v>Select ▼</v>
      </c>
      <c r="I961" s="515" t="s">
        <v>1484</v>
      </c>
    </row>
    <row r="962" spans="1:9" x14ac:dyDescent="0.2">
      <c r="A962" s="86" t="s">
        <v>6388</v>
      </c>
      <c r="B962" s="763" t="s">
        <v>454</v>
      </c>
      <c r="C962" s="86" t="s">
        <v>493</v>
      </c>
      <c r="D962" s="86" t="s">
        <v>140</v>
      </c>
      <c r="E962" s="86" t="s">
        <v>543</v>
      </c>
      <c r="F962" s="282" t="s">
        <v>327</v>
      </c>
      <c r="G962" s="1181" t="str">
        <f>IF('Appraisal Inputs'!E258="","Blank",'Appraisal Inputs'!E258)</f>
        <v>Select ▼</v>
      </c>
      <c r="I962" s="515" t="s">
        <v>1485</v>
      </c>
    </row>
    <row r="963" spans="1:9" x14ac:dyDescent="0.2">
      <c r="A963" s="86" t="s">
        <v>6388</v>
      </c>
      <c r="B963" s="763" t="s">
        <v>454</v>
      </c>
      <c r="C963" s="86" t="s">
        <v>493</v>
      </c>
      <c r="D963" s="86" t="s">
        <v>140</v>
      </c>
      <c r="E963" s="86" t="s">
        <v>544</v>
      </c>
      <c r="F963" s="282" t="s">
        <v>327</v>
      </c>
      <c r="G963" s="1181" t="str">
        <f>IF('Appraisal Inputs'!E259="","Blank",'Appraisal Inputs'!E259)</f>
        <v>Select ▼</v>
      </c>
      <c r="I963" s="515" t="s">
        <v>1486</v>
      </c>
    </row>
    <row r="964" spans="1:9" x14ac:dyDescent="0.2">
      <c r="A964" s="86" t="s">
        <v>6388</v>
      </c>
      <c r="B964" s="763" t="s">
        <v>454</v>
      </c>
      <c r="C964" s="86" t="s">
        <v>493</v>
      </c>
      <c r="D964" s="86" t="s">
        <v>140</v>
      </c>
      <c r="E964" s="86" t="s">
        <v>545</v>
      </c>
      <c r="F964" s="282" t="s">
        <v>327</v>
      </c>
      <c r="G964" s="1181" t="str">
        <f>IF('Appraisal Inputs'!E260="","Blank",'Appraisal Inputs'!E260)</f>
        <v>Select ▼</v>
      </c>
      <c r="I964" s="515" t="s">
        <v>1487</v>
      </c>
    </row>
    <row r="965" spans="1:9" x14ac:dyDescent="0.2">
      <c r="A965" s="86" t="s">
        <v>6388</v>
      </c>
      <c r="B965" s="763" t="s">
        <v>454</v>
      </c>
      <c r="C965" s="86" t="s">
        <v>493</v>
      </c>
      <c r="D965" s="86" t="s">
        <v>140</v>
      </c>
      <c r="E965" s="86" t="s">
        <v>546</v>
      </c>
      <c r="F965" s="282" t="s">
        <v>327</v>
      </c>
      <c r="G965" s="1181" t="str">
        <f>IF('Appraisal Inputs'!E261="","Blank",'Appraisal Inputs'!E261)</f>
        <v>Select ▼</v>
      </c>
      <c r="I965" s="515" t="s">
        <v>1488</v>
      </c>
    </row>
    <row r="966" spans="1:9" x14ac:dyDescent="0.2">
      <c r="A966" s="86" t="s">
        <v>6388</v>
      </c>
      <c r="B966" s="763" t="s">
        <v>454</v>
      </c>
      <c r="C966" s="86" t="s">
        <v>493</v>
      </c>
      <c r="D966" s="86" t="s">
        <v>140</v>
      </c>
      <c r="E966" s="86" t="s">
        <v>547</v>
      </c>
      <c r="F966" s="282" t="s">
        <v>327</v>
      </c>
      <c r="G966" s="1181" t="str">
        <f>IF('Appraisal Inputs'!E262="","Blank",'Appraisal Inputs'!E262)</f>
        <v>Select ▼</v>
      </c>
      <c r="I966" s="515" t="s">
        <v>1489</v>
      </c>
    </row>
    <row r="967" spans="1:9" x14ac:dyDescent="0.2">
      <c r="A967" s="86" t="s">
        <v>6388</v>
      </c>
      <c r="B967" s="763" t="s">
        <v>454</v>
      </c>
      <c r="C967" s="86" t="s">
        <v>493</v>
      </c>
      <c r="D967" s="86" t="s">
        <v>140</v>
      </c>
      <c r="E967" s="86" t="s">
        <v>548</v>
      </c>
      <c r="F967" s="282" t="s">
        <v>327</v>
      </c>
      <c r="G967" s="1181" t="str">
        <f>IF('Appraisal Inputs'!E263="","Blank",'Appraisal Inputs'!E263)</f>
        <v>Select ▼</v>
      </c>
      <c r="I967" s="515" t="s">
        <v>1490</v>
      </c>
    </row>
    <row r="968" spans="1:9" x14ac:dyDescent="0.2">
      <c r="A968" s="86" t="s">
        <v>6388</v>
      </c>
      <c r="B968" s="763" t="s">
        <v>454</v>
      </c>
      <c r="C968" s="86" t="s">
        <v>493</v>
      </c>
      <c r="D968" s="86" t="s">
        <v>140</v>
      </c>
      <c r="E968" s="86" t="s">
        <v>549</v>
      </c>
      <c r="F968" s="282" t="s">
        <v>327</v>
      </c>
      <c r="G968" s="1181" t="str">
        <f>IF('Appraisal Inputs'!E264="","Blank",'Appraisal Inputs'!E264)</f>
        <v>Select ▼</v>
      </c>
      <c r="I968" s="515" t="s">
        <v>1491</v>
      </c>
    </row>
    <row r="969" spans="1:9" x14ac:dyDescent="0.2">
      <c r="A969" s="86" t="s">
        <v>6388</v>
      </c>
      <c r="B969" s="763" t="s">
        <v>454</v>
      </c>
      <c r="C969" s="86" t="s">
        <v>493</v>
      </c>
      <c r="D969" s="86" t="s">
        <v>140</v>
      </c>
      <c r="E969" s="86" t="s">
        <v>550</v>
      </c>
      <c r="F969" s="282" t="s">
        <v>327</v>
      </c>
      <c r="G969" s="1181" t="str">
        <f>IF('Appraisal Inputs'!E265="","Blank",'Appraisal Inputs'!E265)</f>
        <v>Select ▼</v>
      </c>
      <c r="I969" s="515" t="s">
        <v>1492</v>
      </c>
    </row>
    <row r="970" spans="1:9" x14ac:dyDescent="0.2">
      <c r="A970" s="86" t="s">
        <v>6388</v>
      </c>
      <c r="B970" s="763" t="s">
        <v>454</v>
      </c>
      <c r="C970" s="86" t="s">
        <v>493</v>
      </c>
      <c r="D970" s="86" t="s">
        <v>140</v>
      </c>
      <c r="E970" s="86" t="s">
        <v>551</v>
      </c>
      <c r="F970" s="282" t="s">
        <v>327</v>
      </c>
      <c r="G970" s="1181" t="str">
        <f>IF('Appraisal Inputs'!E266="","Blank",'Appraisal Inputs'!E266)</f>
        <v>Select ▼</v>
      </c>
      <c r="I970" s="515" t="s">
        <v>1493</v>
      </c>
    </row>
    <row r="971" spans="1:9" x14ac:dyDescent="0.2">
      <c r="A971" s="86" t="s">
        <v>6388</v>
      </c>
      <c r="B971" s="763" t="s">
        <v>454</v>
      </c>
      <c r="C971" s="86" t="s">
        <v>493</v>
      </c>
      <c r="D971" s="86" t="s">
        <v>140</v>
      </c>
      <c r="E971" s="86" t="s">
        <v>552</v>
      </c>
      <c r="F971" s="282" t="s">
        <v>327</v>
      </c>
      <c r="G971" s="1181" t="str">
        <f>IF('Appraisal Inputs'!E267="","Blank",'Appraisal Inputs'!E267)</f>
        <v>Select ▼</v>
      </c>
      <c r="I971" s="515" t="s">
        <v>1494</v>
      </c>
    </row>
    <row r="972" spans="1:9" x14ac:dyDescent="0.2">
      <c r="A972" s="86" t="s">
        <v>6388</v>
      </c>
      <c r="B972" s="763" t="s">
        <v>454</v>
      </c>
      <c r="C972" s="86" t="s">
        <v>493</v>
      </c>
      <c r="D972" s="86" t="s">
        <v>140</v>
      </c>
      <c r="E972" s="86" t="s">
        <v>553</v>
      </c>
      <c r="F972" s="282" t="s">
        <v>327</v>
      </c>
      <c r="G972" s="1181" t="str">
        <f>IF('Appraisal Inputs'!E268="","Blank",'Appraisal Inputs'!E268)</f>
        <v>Select ▼</v>
      </c>
      <c r="I972" s="515" t="s">
        <v>1495</v>
      </c>
    </row>
    <row r="973" spans="1:9" x14ac:dyDescent="0.2">
      <c r="A973" s="86" t="s">
        <v>6388</v>
      </c>
      <c r="B973" s="763" t="s">
        <v>454</v>
      </c>
      <c r="C973" s="86" t="s">
        <v>493</v>
      </c>
      <c r="D973" s="86" t="s">
        <v>140</v>
      </c>
      <c r="E973" s="86" t="s">
        <v>554</v>
      </c>
      <c r="F973" s="282" t="s">
        <v>327</v>
      </c>
      <c r="G973" s="1181" t="str">
        <f>IF('Appraisal Inputs'!E269="","Blank",'Appraisal Inputs'!E269)</f>
        <v>Select ▼</v>
      </c>
      <c r="I973" s="515" t="s">
        <v>1496</v>
      </c>
    </row>
    <row r="974" spans="1:9" x14ac:dyDescent="0.2">
      <c r="A974" s="86" t="s">
        <v>6388</v>
      </c>
      <c r="B974" s="763" t="s">
        <v>454</v>
      </c>
      <c r="C974" s="86" t="s">
        <v>493</v>
      </c>
      <c r="D974" s="86" t="s">
        <v>140</v>
      </c>
      <c r="E974" s="86" t="s">
        <v>555</v>
      </c>
      <c r="F974" s="282" t="s">
        <v>327</v>
      </c>
      <c r="G974" s="1181" t="str">
        <f>IF('Appraisal Inputs'!E270="","Blank",'Appraisal Inputs'!E270)</f>
        <v>Select ▼</v>
      </c>
      <c r="I974" s="515" t="s">
        <v>1497</v>
      </c>
    </row>
    <row r="975" spans="1:9" x14ac:dyDescent="0.2">
      <c r="A975" s="86" t="s">
        <v>6388</v>
      </c>
      <c r="B975" s="763" t="s">
        <v>454</v>
      </c>
      <c r="C975" s="86" t="s">
        <v>493</v>
      </c>
      <c r="D975" s="86" t="s">
        <v>140</v>
      </c>
      <c r="E975" s="86" t="s">
        <v>556</v>
      </c>
      <c r="F975" s="282" t="s">
        <v>327</v>
      </c>
      <c r="G975" s="1181" t="str">
        <f>IF('Appraisal Inputs'!E271="","Blank",'Appraisal Inputs'!E271)</f>
        <v>Select ▼</v>
      </c>
      <c r="I975" s="515" t="s">
        <v>1498</v>
      </c>
    </row>
    <row r="976" spans="1:9" x14ac:dyDescent="0.2">
      <c r="A976" s="86" t="s">
        <v>6388</v>
      </c>
      <c r="B976" s="763" t="s">
        <v>454</v>
      </c>
      <c r="C976" s="86" t="s">
        <v>493</v>
      </c>
      <c r="D976" s="86" t="s">
        <v>140</v>
      </c>
      <c r="E976" s="86" t="s">
        <v>557</v>
      </c>
      <c r="F976" s="282" t="s">
        <v>327</v>
      </c>
      <c r="G976" s="1181" t="str">
        <f>IF('Appraisal Inputs'!E272="","Blank",'Appraisal Inputs'!E272)</f>
        <v>Select ▼</v>
      </c>
      <c r="I976" s="515" t="s">
        <v>1499</v>
      </c>
    </row>
    <row r="977" spans="1:9" x14ac:dyDescent="0.2">
      <c r="A977" s="86" t="s">
        <v>6388</v>
      </c>
      <c r="B977" s="763" t="s">
        <v>454</v>
      </c>
      <c r="C977" s="86" t="s">
        <v>493</v>
      </c>
      <c r="D977" s="86" t="s">
        <v>140</v>
      </c>
      <c r="E977" s="86" t="s">
        <v>558</v>
      </c>
      <c r="F977" s="282" t="s">
        <v>327</v>
      </c>
      <c r="G977" s="1181" t="str">
        <f>IF('Appraisal Inputs'!E273="","Blank",'Appraisal Inputs'!E273)</f>
        <v>Select ▼</v>
      </c>
      <c r="I977" s="515" t="s">
        <v>1500</v>
      </c>
    </row>
    <row r="978" spans="1:9" x14ac:dyDescent="0.2">
      <c r="A978" s="86" t="s">
        <v>6388</v>
      </c>
      <c r="B978" s="763" t="s">
        <v>454</v>
      </c>
      <c r="C978" s="86" t="s">
        <v>493</v>
      </c>
      <c r="D978" s="86" t="s">
        <v>140</v>
      </c>
      <c r="E978" s="86" t="s">
        <v>559</v>
      </c>
      <c r="F978" s="282" t="s">
        <v>327</v>
      </c>
      <c r="G978" s="1181" t="str">
        <f>IF('Appraisal Inputs'!E274="","Blank",'Appraisal Inputs'!E274)</f>
        <v>Select ▼</v>
      </c>
      <c r="I978" s="515" t="s">
        <v>1501</v>
      </c>
    </row>
    <row r="979" spans="1:9" x14ac:dyDescent="0.2">
      <c r="A979" s="86" t="s">
        <v>6388</v>
      </c>
      <c r="B979" s="763" t="s">
        <v>454</v>
      </c>
      <c r="C979" s="86" t="s">
        <v>493</v>
      </c>
      <c r="D979" s="86" t="s">
        <v>140</v>
      </c>
      <c r="E979" s="86" t="s">
        <v>560</v>
      </c>
      <c r="F979" s="282" t="s">
        <v>327</v>
      </c>
      <c r="G979" s="1181" t="str">
        <f>IF('Appraisal Inputs'!E275="","Blank",'Appraisal Inputs'!E275)</f>
        <v>Select ▼</v>
      </c>
      <c r="I979" s="515" t="s">
        <v>1502</v>
      </c>
    </row>
    <row r="980" spans="1:9" x14ac:dyDescent="0.2">
      <c r="A980" s="86" t="s">
        <v>6388</v>
      </c>
      <c r="B980" s="763" t="s">
        <v>454</v>
      </c>
      <c r="C980" s="86" t="s">
        <v>493</v>
      </c>
      <c r="D980" s="86" t="s">
        <v>140</v>
      </c>
      <c r="E980" s="86" t="s">
        <v>561</v>
      </c>
      <c r="F980" s="282" t="s">
        <v>327</v>
      </c>
      <c r="G980" s="1181" t="str">
        <f>IF('Appraisal Inputs'!E276="","Blank",'Appraisal Inputs'!E276)</f>
        <v>Select ▼</v>
      </c>
      <c r="I980" s="515" t="s">
        <v>1503</v>
      </c>
    </row>
    <row r="981" spans="1:9" x14ac:dyDescent="0.2">
      <c r="A981" s="86" t="s">
        <v>6388</v>
      </c>
      <c r="B981" s="763" t="s">
        <v>454</v>
      </c>
      <c r="C981" s="86" t="s">
        <v>493</v>
      </c>
      <c r="D981" s="86" t="s">
        <v>140</v>
      </c>
      <c r="E981" s="86" t="s">
        <v>562</v>
      </c>
      <c r="F981" s="282" t="s">
        <v>327</v>
      </c>
      <c r="G981" s="1181" t="str">
        <f>IF('Appraisal Inputs'!E277="","Blank",'Appraisal Inputs'!E277)</f>
        <v>Select ▼</v>
      </c>
      <c r="I981" s="515" t="s">
        <v>1504</v>
      </c>
    </row>
    <row r="982" spans="1:9" x14ac:dyDescent="0.2">
      <c r="A982" s="86" t="s">
        <v>6388</v>
      </c>
      <c r="B982" s="763" t="s">
        <v>454</v>
      </c>
      <c r="C982" s="86" t="s">
        <v>493</v>
      </c>
      <c r="D982" s="86" t="s">
        <v>140</v>
      </c>
      <c r="E982" s="86" t="s">
        <v>563</v>
      </c>
      <c r="F982" s="282" t="s">
        <v>327</v>
      </c>
      <c r="G982" s="1181" t="str">
        <f>IF('Appraisal Inputs'!E278="","Blank",'Appraisal Inputs'!E278)</f>
        <v>Select ▼</v>
      </c>
      <c r="I982" s="515" t="s">
        <v>1505</v>
      </c>
    </row>
    <row r="983" spans="1:9" x14ac:dyDescent="0.2">
      <c r="A983" s="86" t="s">
        <v>6388</v>
      </c>
      <c r="B983" s="763" t="s">
        <v>454</v>
      </c>
      <c r="C983" s="86" t="s">
        <v>493</v>
      </c>
      <c r="D983" s="86" t="s">
        <v>140</v>
      </c>
      <c r="E983" s="86" t="s">
        <v>564</v>
      </c>
      <c r="F983" s="282" t="s">
        <v>327</v>
      </c>
      <c r="G983" s="1181" t="str">
        <f>IF('Appraisal Inputs'!E279="","Blank",'Appraisal Inputs'!E279)</f>
        <v>Select ▼</v>
      </c>
      <c r="I983" s="515" t="s">
        <v>1506</v>
      </c>
    </row>
    <row r="984" spans="1:9" x14ac:dyDescent="0.2">
      <c r="A984" s="86" t="s">
        <v>6388</v>
      </c>
      <c r="B984" s="763" t="s">
        <v>454</v>
      </c>
      <c r="C984" s="86" t="s">
        <v>493</v>
      </c>
      <c r="D984" s="86" t="s">
        <v>140</v>
      </c>
      <c r="E984" s="86" t="s">
        <v>565</v>
      </c>
      <c r="F984" s="282" t="s">
        <v>327</v>
      </c>
      <c r="G984" s="1181" t="str">
        <f>IF('Appraisal Inputs'!E280="","Blank",'Appraisal Inputs'!E280)</f>
        <v>Select ▼</v>
      </c>
      <c r="I984" s="515" t="s">
        <v>1507</v>
      </c>
    </row>
    <row r="985" spans="1:9" x14ac:dyDescent="0.2">
      <c r="A985" s="86" t="s">
        <v>6388</v>
      </c>
      <c r="B985" s="543" t="s">
        <v>454</v>
      </c>
      <c r="C985" s="547" t="s">
        <v>493</v>
      </c>
      <c r="D985" s="547" t="s">
        <v>140</v>
      </c>
      <c r="E985" s="547" t="s">
        <v>566</v>
      </c>
      <c r="F985" s="538" t="s">
        <v>327</v>
      </c>
      <c r="G985" s="1182" t="str">
        <f>IF('Appraisal Inputs'!E281="","Blank",'Appraisal Inputs'!E281)</f>
        <v>Select ▼</v>
      </c>
      <c r="I985" s="515" t="s">
        <v>1508</v>
      </c>
    </row>
    <row r="986" spans="1:9" x14ac:dyDescent="0.2">
      <c r="A986" s="86" t="s">
        <v>6388</v>
      </c>
      <c r="B986" s="541" t="s">
        <v>454</v>
      </c>
      <c r="C986" s="546" t="s">
        <v>493</v>
      </c>
      <c r="D986" s="546" t="s">
        <v>140</v>
      </c>
      <c r="E986" s="546" t="s">
        <v>185</v>
      </c>
      <c r="F986" s="542" t="s">
        <v>317</v>
      </c>
      <c r="G986" s="1104" t="str">
        <f>IF('Appraisal Inputs'!F241="","Blank",'Appraisal Inputs'!F241)</f>
        <v>Blank</v>
      </c>
      <c r="I986" s="515" t="s">
        <v>1509</v>
      </c>
    </row>
    <row r="987" spans="1:9" x14ac:dyDescent="0.2">
      <c r="A987" s="86" t="s">
        <v>6388</v>
      </c>
      <c r="B987" s="763" t="s">
        <v>454</v>
      </c>
      <c r="C987" s="86" t="s">
        <v>493</v>
      </c>
      <c r="D987" s="86" t="s">
        <v>140</v>
      </c>
      <c r="E987" s="86" t="s">
        <v>527</v>
      </c>
      <c r="F987" s="282" t="s">
        <v>317</v>
      </c>
      <c r="G987" s="1105" t="str">
        <f>IF('Appraisal Inputs'!F242="","Blank",'Appraisal Inputs'!F242)</f>
        <v>Blank</v>
      </c>
      <c r="I987" s="515" t="s">
        <v>1510</v>
      </c>
    </row>
    <row r="988" spans="1:9" x14ac:dyDescent="0.2">
      <c r="A988" s="86" t="s">
        <v>6388</v>
      </c>
      <c r="B988" s="763" t="s">
        <v>454</v>
      </c>
      <c r="C988" s="86" t="s">
        <v>493</v>
      </c>
      <c r="D988" s="86" t="s">
        <v>140</v>
      </c>
      <c r="E988" s="86" t="s">
        <v>528</v>
      </c>
      <c r="F988" s="282" t="s">
        <v>317</v>
      </c>
      <c r="G988" s="1105" t="str">
        <f>IF('Appraisal Inputs'!F243="","Blank",'Appraisal Inputs'!F243)</f>
        <v>Blank</v>
      </c>
      <c r="I988" s="515" t="s">
        <v>1511</v>
      </c>
    </row>
    <row r="989" spans="1:9" x14ac:dyDescent="0.2">
      <c r="A989" s="86" t="s">
        <v>6388</v>
      </c>
      <c r="B989" s="763" t="s">
        <v>454</v>
      </c>
      <c r="C989" s="86" t="s">
        <v>493</v>
      </c>
      <c r="D989" s="86" t="s">
        <v>140</v>
      </c>
      <c r="E989" s="86" t="s">
        <v>529</v>
      </c>
      <c r="F989" s="282" t="s">
        <v>317</v>
      </c>
      <c r="G989" s="1105" t="str">
        <f>IF('Appraisal Inputs'!F244="","Blank",'Appraisal Inputs'!F244)</f>
        <v>Blank</v>
      </c>
      <c r="I989" s="515" t="s">
        <v>1512</v>
      </c>
    </row>
    <row r="990" spans="1:9" x14ac:dyDescent="0.2">
      <c r="A990" s="86" t="s">
        <v>6388</v>
      </c>
      <c r="B990" s="763" t="s">
        <v>454</v>
      </c>
      <c r="C990" s="86" t="s">
        <v>493</v>
      </c>
      <c r="D990" s="86" t="s">
        <v>140</v>
      </c>
      <c r="E990" s="86" t="s">
        <v>530</v>
      </c>
      <c r="F990" s="282" t="s">
        <v>317</v>
      </c>
      <c r="G990" s="1105" t="str">
        <f>IF('Appraisal Inputs'!F245="","Blank",'Appraisal Inputs'!F245)</f>
        <v>Blank</v>
      </c>
      <c r="I990" s="515" t="s">
        <v>1513</v>
      </c>
    </row>
    <row r="991" spans="1:9" x14ac:dyDescent="0.2">
      <c r="A991" s="86" t="s">
        <v>6388</v>
      </c>
      <c r="B991" s="763" t="s">
        <v>454</v>
      </c>
      <c r="C991" s="86" t="s">
        <v>493</v>
      </c>
      <c r="D991" s="86" t="s">
        <v>140</v>
      </c>
      <c r="E991" s="86" t="s">
        <v>531</v>
      </c>
      <c r="F991" s="282" t="s">
        <v>317</v>
      </c>
      <c r="G991" s="1105" t="str">
        <f>IF('Appraisal Inputs'!F246="","Blank",'Appraisal Inputs'!F246)</f>
        <v>Blank</v>
      </c>
      <c r="I991" s="515" t="s">
        <v>1514</v>
      </c>
    </row>
    <row r="992" spans="1:9" x14ac:dyDescent="0.2">
      <c r="A992" s="86" t="s">
        <v>6388</v>
      </c>
      <c r="B992" s="763" t="s">
        <v>454</v>
      </c>
      <c r="C992" s="86" t="s">
        <v>493</v>
      </c>
      <c r="D992" s="86" t="s">
        <v>140</v>
      </c>
      <c r="E992" s="86" t="s">
        <v>532</v>
      </c>
      <c r="F992" s="282" t="s">
        <v>317</v>
      </c>
      <c r="G992" s="1105" t="str">
        <f>IF('Appraisal Inputs'!F247="","Blank",'Appraisal Inputs'!F247)</f>
        <v>Blank</v>
      </c>
      <c r="I992" s="515" t="s">
        <v>1515</v>
      </c>
    </row>
    <row r="993" spans="1:9" x14ac:dyDescent="0.2">
      <c r="A993" s="86" t="s">
        <v>6388</v>
      </c>
      <c r="B993" s="763" t="s">
        <v>454</v>
      </c>
      <c r="C993" s="86" t="s">
        <v>493</v>
      </c>
      <c r="D993" s="86" t="s">
        <v>140</v>
      </c>
      <c r="E993" s="86" t="s">
        <v>533</v>
      </c>
      <c r="F993" s="282" t="s">
        <v>317</v>
      </c>
      <c r="G993" s="1105" t="str">
        <f>IF('Appraisal Inputs'!F248="","Blank",'Appraisal Inputs'!F248)</f>
        <v>Blank</v>
      </c>
      <c r="I993" s="515" t="s">
        <v>1516</v>
      </c>
    </row>
    <row r="994" spans="1:9" x14ac:dyDescent="0.2">
      <c r="A994" s="86" t="s">
        <v>6388</v>
      </c>
      <c r="B994" s="763" t="s">
        <v>454</v>
      </c>
      <c r="C994" s="86" t="s">
        <v>493</v>
      </c>
      <c r="D994" s="86" t="s">
        <v>140</v>
      </c>
      <c r="E994" s="86" t="s">
        <v>534</v>
      </c>
      <c r="F994" s="282" t="s">
        <v>317</v>
      </c>
      <c r="G994" s="1105" t="str">
        <f>IF('Appraisal Inputs'!F249="","Blank",'Appraisal Inputs'!F249)</f>
        <v>Blank</v>
      </c>
      <c r="I994" s="515" t="s">
        <v>1517</v>
      </c>
    </row>
    <row r="995" spans="1:9" x14ac:dyDescent="0.2">
      <c r="A995" s="86" t="s">
        <v>6388</v>
      </c>
      <c r="B995" s="763" t="s">
        <v>454</v>
      </c>
      <c r="C995" s="86" t="s">
        <v>493</v>
      </c>
      <c r="D995" s="86" t="s">
        <v>140</v>
      </c>
      <c r="E995" s="86" t="s">
        <v>535</v>
      </c>
      <c r="F995" s="282" t="s">
        <v>317</v>
      </c>
      <c r="G995" s="1105" t="str">
        <f>IF('Appraisal Inputs'!F250="","Blank",'Appraisal Inputs'!F250)</f>
        <v>Blank</v>
      </c>
      <c r="I995" s="515" t="s">
        <v>1518</v>
      </c>
    </row>
    <row r="996" spans="1:9" x14ac:dyDescent="0.2">
      <c r="A996" s="86" t="s">
        <v>6388</v>
      </c>
      <c r="B996" s="763" t="s">
        <v>454</v>
      </c>
      <c r="C996" s="86" t="s">
        <v>493</v>
      </c>
      <c r="D996" s="86" t="s">
        <v>140</v>
      </c>
      <c r="E996" s="86" t="s">
        <v>536</v>
      </c>
      <c r="F996" s="282" t="s">
        <v>317</v>
      </c>
      <c r="G996" s="1105" t="str">
        <f>IF('Appraisal Inputs'!F251="","Blank",'Appraisal Inputs'!F251)</f>
        <v>Blank</v>
      </c>
      <c r="I996" s="515" t="s">
        <v>1519</v>
      </c>
    </row>
    <row r="997" spans="1:9" x14ac:dyDescent="0.2">
      <c r="A997" s="86" t="s">
        <v>6388</v>
      </c>
      <c r="B997" s="763" t="s">
        <v>454</v>
      </c>
      <c r="C997" s="86" t="s">
        <v>493</v>
      </c>
      <c r="D997" s="86" t="s">
        <v>140</v>
      </c>
      <c r="E997" s="86" t="s">
        <v>537</v>
      </c>
      <c r="F997" s="282" t="s">
        <v>317</v>
      </c>
      <c r="G997" s="1105" t="str">
        <f>IF('Appraisal Inputs'!F252="","Blank",'Appraisal Inputs'!F252)</f>
        <v>Blank</v>
      </c>
      <c r="I997" s="515" t="s">
        <v>1520</v>
      </c>
    </row>
    <row r="998" spans="1:9" x14ac:dyDescent="0.2">
      <c r="A998" s="86" t="s">
        <v>6388</v>
      </c>
      <c r="B998" s="763" t="s">
        <v>454</v>
      </c>
      <c r="C998" s="86" t="s">
        <v>493</v>
      </c>
      <c r="D998" s="86" t="s">
        <v>140</v>
      </c>
      <c r="E998" s="86" t="s">
        <v>538</v>
      </c>
      <c r="F998" s="282" t="s">
        <v>317</v>
      </c>
      <c r="G998" s="1105" t="str">
        <f>IF('Appraisal Inputs'!F253="","Blank",'Appraisal Inputs'!F253)</f>
        <v>Blank</v>
      </c>
      <c r="I998" s="515" t="s">
        <v>1521</v>
      </c>
    </row>
    <row r="999" spans="1:9" x14ac:dyDescent="0.2">
      <c r="A999" s="86" t="s">
        <v>6388</v>
      </c>
      <c r="B999" s="763" t="s">
        <v>454</v>
      </c>
      <c r="C999" s="86" t="s">
        <v>493</v>
      </c>
      <c r="D999" s="86" t="s">
        <v>140</v>
      </c>
      <c r="E999" s="86" t="s">
        <v>539</v>
      </c>
      <c r="F999" s="282" t="s">
        <v>317</v>
      </c>
      <c r="G999" s="1105" t="str">
        <f>IF('Appraisal Inputs'!F254="","Blank",'Appraisal Inputs'!F254)</f>
        <v>Blank</v>
      </c>
      <c r="I999" s="515" t="s">
        <v>1522</v>
      </c>
    </row>
    <row r="1000" spans="1:9" x14ac:dyDescent="0.2">
      <c r="A1000" s="86" t="s">
        <v>6388</v>
      </c>
      <c r="B1000" s="763" t="s">
        <v>454</v>
      </c>
      <c r="C1000" s="86" t="s">
        <v>493</v>
      </c>
      <c r="D1000" s="86" t="s">
        <v>140</v>
      </c>
      <c r="E1000" s="86" t="s">
        <v>540</v>
      </c>
      <c r="F1000" s="282" t="s">
        <v>317</v>
      </c>
      <c r="G1000" s="1105" t="str">
        <f>IF('Appraisal Inputs'!F255="","Blank",'Appraisal Inputs'!F255)</f>
        <v>Blank</v>
      </c>
      <c r="I1000" s="515" t="s">
        <v>1523</v>
      </c>
    </row>
    <row r="1001" spans="1:9" x14ac:dyDescent="0.2">
      <c r="A1001" s="86" t="s">
        <v>6388</v>
      </c>
      <c r="B1001" s="763" t="s">
        <v>454</v>
      </c>
      <c r="C1001" s="86" t="s">
        <v>493</v>
      </c>
      <c r="D1001" s="86" t="s">
        <v>140</v>
      </c>
      <c r="E1001" s="86" t="s">
        <v>541</v>
      </c>
      <c r="F1001" s="282" t="s">
        <v>317</v>
      </c>
      <c r="G1001" s="1105" t="str">
        <f>IF('Appraisal Inputs'!F256="","Blank",'Appraisal Inputs'!F256)</f>
        <v>Blank</v>
      </c>
      <c r="I1001" s="515" t="s">
        <v>1524</v>
      </c>
    </row>
    <row r="1002" spans="1:9" x14ac:dyDescent="0.2">
      <c r="A1002" s="86" t="s">
        <v>6388</v>
      </c>
      <c r="B1002" s="763" t="s">
        <v>454</v>
      </c>
      <c r="C1002" s="86" t="s">
        <v>493</v>
      </c>
      <c r="D1002" s="86" t="s">
        <v>140</v>
      </c>
      <c r="E1002" s="86" t="s">
        <v>542</v>
      </c>
      <c r="F1002" s="282" t="s">
        <v>317</v>
      </c>
      <c r="G1002" s="1105" t="str">
        <f>IF('Appraisal Inputs'!F257="","Blank",'Appraisal Inputs'!F257)</f>
        <v>Blank</v>
      </c>
      <c r="I1002" s="515" t="s">
        <v>1525</v>
      </c>
    </row>
    <row r="1003" spans="1:9" x14ac:dyDescent="0.2">
      <c r="A1003" s="86" t="s">
        <v>6388</v>
      </c>
      <c r="B1003" s="763" t="s">
        <v>454</v>
      </c>
      <c r="C1003" s="86" t="s">
        <v>493</v>
      </c>
      <c r="D1003" s="86" t="s">
        <v>140</v>
      </c>
      <c r="E1003" s="86" t="s">
        <v>543</v>
      </c>
      <c r="F1003" s="282" t="s">
        <v>317</v>
      </c>
      <c r="G1003" s="1105" t="str">
        <f>IF('Appraisal Inputs'!F258="","Blank",'Appraisal Inputs'!F258)</f>
        <v>Blank</v>
      </c>
      <c r="I1003" s="515" t="s">
        <v>1526</v>
      </c>
    </row>
    <row r="1004" spans="1:9" x14ac:dyDescent="0.2">
      <c r="A1004" s="86" t="s">
        <v>6388</v>
      </c>
      <c r="B1004" s="763" t="s">
        <v>454</v>
      </c>
      <c r="C1004" s="86" t="s">
        <v>493</v>
      </c>
      <c r="D1004" s="86" t="s">
        <v>140</v>
      </c>
      <c r="E1004" s="86" t="s">
        <v>544</v>
      </c>
      <c r="F1004" s="282" t="s">
        <v>317</v>
      </c>
      <c r="G1004" s="1105" t="str">
        <f>IF('Appraisal Inputs'!F259="","Blank",'Appraisal Inputs'!F259)</f>
        <v>Blank</v>
      </c>
      <c r="I1004" s="515" t="s">
        <v>1527</v>
      </c>
    </row>
    <row r="1005" spans="1:9" x14ac:dyDescent="0.2">
      <c r="A1005" s="86" t="s">
        <v>6388</v>
      </c>
      <c r="B1005" s="763" t="s">
        <v>454</v>
      </c>
      <c r="C1005" s="86" t="s">
        <v>493</v>
      </c>
      <c r="D1005" s="86" t="s">
        <v>140</v>
      </c>
      <c r="E1005" s="86" t="s">
        <v>545</v>
      </c>
      <c r="F1005" s="282" t="s">
        <v>317</v>
      </c>
      <c r="G1005" s="1105" t="str">
        <f>IF('Appraisal Inputs'!F260="","Blank",'Appraisal Inputs'!F260)</f>
        <v>Blank</v>
      </c>
      <c r="I1005" s="515" t="s">
        <v>1528</v>
      </c>
    </row>
    <row r="1006" spans="1:9" x14ac:dyDescent="0.2">
      <c r="A1006" s="86" t="s">
        <v>6388</v>
      </c>
      <c r="B1006" s="763" t="s">
        <v>454</v>
      </c>
      <c r="C1006" s="86" t="s">
        <v>493</v>
      </c>
      <c r="D1006" s="86" t="s">
        <v>140</v>
      </c>
      <c r="E1006" s="86" t="s">
        <v>546</v>
      </c>
      <c r="F1006" s="282" t="s">
        <v>317</v>
      </c>
      <c r="G1006" s="1105" t="str">
        <f>IF('Appraisal Inputs'!F261="","Blank",'Appraisal Inputs'!F261)</f>
        <v>Blank</v>
      </c>
      <c r="I1006" s="515" t="s">
        <v>1529</v>
      </c>
    </row>
    <row r="1007" spans="1:9" x14ac:dyDescent="0.2">
      <c r="A1007" s="86" t="s">
        <v>6388</v>
      </c>
      <c r="B1007" s="763" t="s">
        <v>454</v>
      </c>
      <c r="C1007" s="86" t="s">
        <v>493</v>
      </c>
      <c r="D1007" s="86" t="s">
        <v>140</v>
      </c>
      <c r="E1007" s="86" t="s">
        <v>547</v>
      </c>
      <c r="F1007" s="282" t="s">
        <v>317</v>
      </c>
      <c r="G1007" s="1105" t="str">
        <f>IF('Appraisal Inputs'!F262="","Blank",'Appraisal Inputs'!F262)</f>
        <v>Blank</v>
      </c>
      <c r="I1007" s="515" t="s">
        <v>1530</v>
      </c>
    </row>
    <row r="1008" spans="1:9" x14ac:dyDescent="0.2">
      <c r="A1008" s="86" t="s">
        <v>6388</v>
      </c>
      <c r="B1008" s="763" t="s">
        <v>454</v>
      </c>
      <c r="C1008" s="86" t="s">
        <v>493</v>
      </c>
      <c r="D1008" s="86" t="s">
        <v>140</v>
      </c>
      <c r="E1008" s="86" t="s">
        <v>548</v>
      </c>
      <c r="F1008" s="282" t="s">
        <v>317</v>
      </c>
      <c r="G1008" s="1105" t="str">
        <f>IF('Appraisal Inputs'!F263="","Blank",'Appraisal Inputs'!F263)</f>
        <v>Blank</v>
      </c>
      <c r="I1008" s="515" t="s">
        <v>1531</v>
      </c>
    </row>
    <row r="1009" spans="1:9" x14ac:dyDescent="0.2">
      <c r="A1009" s="86" t="s">
        <v>6388</v>
      </c>
      <c r="B1009" s="763" t="s">
        <v>454</v>
      </c>
      <c r="C1009" s="86" t="s">
        <v>493</v>
      </c>
      <c r="D1009" s="86" t="s">
        <v>140</v>
      </c>
      <c r="E1009" s="86" t="s">
        <v>549</v>
      </c>
      <c r="F1009" s="282" t="s">
        <v>317</v>
      </c>
      <c r="G1009" s="1105" t="str">
        <f>IF('Appraisal Inputs'!F264="","Blank",'Appraisal Inputs'!F264)</f>
        <v>Blank</v>
      </c>
      <c r="I1009" s="515" t="s">
        <v>1532</v>
      </c>
    </row>
    <row r="1010" spans="1:9" x14ac:dyDescent="0.2">
      <c r="A1010" s="86" t="s">
        <v>6388</v>
      </c>
      <c r="B1010" s="763" t="s">
        <v>454</v>
      </c>
      <c r="C1010" s="86" t="s">
        <v>493</v>
      </c>
      <c r="D1010" s="86" t="s">
        <v>140</v>
      </c>
      <c r="E1010" s="86" t="s">
        <v>550</v>
      </c>
      <c r="F1010" s="282" t="s">
        <v>317</v>
      </c>
      <c r="G1010" s="1105" t="str">
        <f>IF('Appraisal Inputs'!F265="","Blank",'Appraisal Inputs'!F265)</f>
        <v>Blank</v>
      </c>
      <c r="I1010" s="515" t="s">
        <v>1533</v>
      </c>
    </row>
    <row r="1011" spans="1:9" x14ac:dyDescent="0.2">
      <c r="A1011" s="86" t="s">
        <v>6388</v>
      </c>
      <c r="B1011" s="763" t="s">
        <v>454</v>
      </c>
      <c r="C1011" s="86" t="s">
        <v>493</v>
      </c>
      <c r="D1011" s="86" t="s">
        <v>140</v>
      </c>
      <c r="E1011" s="86" t="s">
        <v>551</v>
      </c>
      <c r="F1011" s="282" t="s">
        <v>317</v>
      </c>
      <c r="G1011" s="1105" t="str">
        <f>IF('Appraisal Inputs'!F266="","Blank",'Appraisal Inputs'!F266)</f>
        <v>Blank</v>
      </c>
      <c r="I1011" s="515" t="s">
        <v>1534</v>
      </c>
    </row>
    <row r="1012" spans="1:9" x14ac:dyDescent="0.2">
      <c r="A1012" s="86" t="s">
        <v>6388</v>
      </c>
      <c r="B1012" s="763" t="s">
        <v>454</v>
      </c>
      <c r="C1012" s="86" t="s">
        <v>493</v>
      </c>
      <c r="D1012" s="86" t="s">
        <v>140</v>
      </c>
      <c r="E1012" s="86" t="s">
        <v>552</v>
      </c>
      <c r="F1012" s="282" t="s">
        <v>317</v>
      </c>
      <c r="G1012" s="1105" t="str">
        <f>IF('Appraisal Inputs'!F267="","Blank",'Appraisal Inputs'!F267)</f>
        <v>Blank</v>
      </c>
      <c r="I1012" s="515" t="s">
        <v>1535</v>
      </c>
    </row>
    <row r="1013" spans="1:9" x14ac:dyDescent="0.2">
      <c r="A1013" s="86" t="s">
        <v>6388</v>
      </c>
      <c r="B1013" s="763" t="s">
        <v>454</v>
      </c>
      <c r="C1013" s="86" t="s">
        <v>493</v>
      </c>
      <c r="D1013" s="86" t="s">
        <v>140</v>
      </c>
      <c r="E1013" s="86" t="s">
        <v>553</v>
      </c>
      <c r="F1013" s="282" t="s">
        <v>317</v>
      </c>
      <c r="G1013" s="1105" t="str">
        <f>IF('Appraisal Inputs'!F268="","Blank",'Appraisal Inputs'!F268)</f>
        <v>Blank</v>
      </c>
      <c r="I1013" s="515" t="s">
        <v>1536</v>
      </c>
    </row>
    <row r="1014" spans="1:9" x14ac:dyDescent="0.2">
      <c r="A1014" s="86" t="s">
        <v>6388</v>
      </c>
      <c r="B1014" s="763" t="s">
        <v>454</v>
      </c>
      <c r="C1014" s="86" t="s">
        <v>493</v>
      </c>
      <c r="D1014" s="86" t="s">
        <v>140</v>
      </c>
      <c r="E1014" s="86" t="s">
        <v>554</v>
      </c>
      <c r="F1014" s="282" t="s">
        <v>317</v>
      </c>
      <c r="G1014" s="1105" t="str">
        <f>IF('Appraisal Inputs'!F269="","Blank",'Appraisal Inputs'!F269)</f>
        <v>Blank</v>
      </c>
      <c r="I1014" s="515" t="s">
        <v>1537</v>
      </c>
    </row>
    <row r="1015" spans="1:9" x14ac:dyDescent="0.2">
      <c r="A1015" s="86" t="s">
        <v>6388</v>
      </c>
      <c r="B1015" s="763" t="s">
        <v>454</v>
      </c>
      <c r="C1015" s="86" t="s">
        <v>493</v>
      </c>
      <c r="D1015" s="86" t="s">
        <v>140</v>
      </c>
      <c r="E1015" s="86" t="s">
        <v>555</v>
      </c>
      <c r="F1015" s="282" t="s">
        <v>317</v>
      </c>
      <c r="G1015" s="1105" t="str">
        <f>IF('Appraisal Inputs'!F270="","Blank",'Appraisal Inputs'!F270)</f>
        <v>Blank</v>
      </c>
      <c r="I1015" s="515" t="s">
        <v>1538</v>
      </c>
    </row>
    <row r="1016" spans="1:9" x14ac:dyDescent="0.2">
      <c r="A1016" s="86" t="s">
        <v>6388</v>
      </c>
      <c r="B1016" s="763" t="s">
        <v>454</v>
      </c>
      <c r="C1016" s="86" t="s">
        <v>493</v>
      </c>
      <c r="D1016" s="86" t="s">
        <v>140</v>
      </c>
      <c r="E1016" s="86" t="s">
        <v>556</v>
      </c>
      <c r="F1016" s="282" t="s">
        <v>317</v>
      </c>
      <c r="G1016" s="1105" t="str">
        <f>IF('Appraisal Inputs'!F271="","Blank",'Appraisal Inputs'!F271)</f>
        <v>Blank</v>
      </c>
      <c r="I1016" s="515" t="s">
        <v>1539</v>
      </c>
    </row>
    <row r="1017" spans="1:9" x14ac:dyDescent="0.2">
      <c r="A1017" s="86" t="s">
        <v>6388</v>
      </c>
      <c r="B1017" s="763" t="s">
        <v>454</v>
      </c>
      <c r="C1017" s="86" t="s">
        <v>493</v>
      </c>
      <c r="D1017" s="86" t="s">
        <v>140</v>
      </c>
      <c r="E1017" s="86" t="s">
        <v>557</v>
      </c>
      <c r="F1017" s="282" t="s">
        <v>317</v>
      </c>
      <c r="G1017" s="1105" t="str">
        <f>IF('Appraisal Inputs'!F272="","Blank",'Appraisal Inputs'!F272)</f>
        <v>Blank</v>
      </c>
      <c r="I1017" s="515" t="s">
        <v>1540</v>
      </c>
    </row>
    <row r="1018" spans="1:9" x14ac:dyDescent="0.2">
      <c r="A1018" s="86" t="s">
        <v>6388</v>
      </c>
      <c r="B1018" s="763" t="s">
        <v>454</v>
      </c>
      <c r="C1018" s="86" t="s">
        <v>493</v>
      </c>
      <c r="D1018" s="86" t="s">
        <v>140</v>
      </c>
      <c r="E1018" s="86" t="s">
        <v>558</v>
      </c>
      <c r="F1018" s="282" t="s">
        <v>317</v>
      </c>
      <c r="G1018" s="1105" t="str">
        <f>IF('Appraisal Inputs'!F273="","Blank",'Appraisal Inputs'!F273)</f>
        <v>Blank</v>
      </c>
      <c r="I1018" s="515" t="s">
        <v>1541</v>
      </c>
    </row>
    <row r="1019" spans="1:9" x14ac:dyDescent="0.2">
      <c r="A1019" s="86" t="s">
        <v>6388</v>
      </c>
      <c r="B1019" s="763" t="s">
        <v>454</v>
      </c>
      <c r="C1019" s="86" t="s">
        <v>493</v>
      </c>
      <c r="D1019" s="86" t="s">
        <v>140</v>
      </c>
      <c r="E1019" s="86" t="s">
        <v>559</v>
      </c>
      <c r="F1019" s="282" t="s">
        <v>317</v>
      </c>
      <c r="G1019" s="1105" t="str">
        <f>IF('Appraisal Inputs'!F274="","Blank",'Appraisal Inputs'!F274)</f>
        <v>Blank</v>
      </c>
      <c r="I1019" s="515" t="s">
        <v>1542</v>
      </c>
    </row>
    <row r="1020" spans="1:9" x14ac:dyDescent="0.2">
      <c r="A1020" s="86" t="s">
        <v>6388</v>
      </c>
      <c r="B1020" s="763" t="s">
        <v>454</v>
      </c>
      <c r="C1020" s="86" t="s">
        <v>493</v>
      </c>
      <c r="D1020" s="86" t="s">
        <v>140</v>
      </c>
      <c r="E1020" s="86" t="s">
        <v>560</v>
      </c>
      <c r="F1020" s="282" t="s">
        <v>317</v>
      </c>
      <c r="G1020" s="1105" t="str">
        <f>IF('Appraisal Inputs'!F275="","Blank",'Appraisal Inputs'!F275)</f>
        <v>Blank</v>
      </c>
      <c r="I1020" s="515" t="s">
        <v>1543</v>
      </c>
    </row>
    <row r="1021" spans="1:9" x14ac:dyDescent="0.2">
      <c r="A1021" s="86" t="s">
        <v>6388</v>
      </c>
      <c r="B1021" s="763" t="s">
        <v>454</v>
      </c>
      <c r="C1021" s="86" t="s">
        <v>493</v>
      </c>
      <c r="D1021" s="86" t="s">
        <v>140</v>
      </c>
      <c r="E1021" s="86" t="s">
        <v>561</v>
      </c>
      <c r="F1021" s="282" t="s">
        <v>317</v>
      </c>
      <c r="G1021" s="1105" t="str">
        <f>IF('Appraisal Inputs'!F276="","Blank",'Appraisal Inputs'!F276)</f>
        <v>Blank</v>
      </c>
      <c r="I1021" s="515" t="s">
        <v>1544</v>
      </c>
    </row>
    <row r="1022" spans="1:9" x14ac:dyDescent="0.2">
      <c r="A1022" s="86" t="s">
        <v>6388</v>
      </c>
      <c r="B1022" s="763" t="s">
        <v>454</v>
      </c>
      <c r="C1022" s="86" t="s">
        <v>493</v>
      </c>
      <c r="D1022" s="86" t="s">
        <v>140</v>
      </c>
      <c r="E1022" s="86" t="s">
        <v>562</v>
      </c>
      <c r="F1022" s="282" t="s">
        <v>317</v>
      </c>
      <c r="G1022" s="1105" t="str">
        <f>IF('Appraisal Inputs'!F277="","Blank",'Appraisal Inputs'!F277)</f>
        <v>Blank</v>
      </c>
      <c r="I1022" s="515" t="s">
        <v>1545</v>
      </c>
    </row>
    <row r="1023" spans="1:9" x14ac:dyDescent="0.2">
      <c r="A1023" s="86" t="s">
        <v>6388</v>
      </c>
      <c r="B1023" s="763" t="s">
        <v>454</v>
      </c>
      <c r="C1023" s="86" t="s">
        <v>493</v>
      </c>
      <c r="D1023" s="86" t="s">
        <v>140</v>
      </c>
      <c r="E1023" s="86" t="s">
        <v>563</v>
      </c>
      <c r="F1023" s="282" t="s">
        <v>317</v>
      </c>
      <c r="G1023" s="1105" t="str">
        <f>IF('Appraisal Inputs'!F278="","Blank",'Appraisal Inputs'!F278)</f>
        <v>Blank</v>
      </c>
      <c r="I1023" s="515" t="s">
        <v>1546</v>
      </c>
    </row>
    <row r="1024" spans="1:9" x14ac:dyDescent="0.2">
      <c r="A1024" s="86" t="s">
        <v>6388</v>
      </c>
      <c r="B1024" s="763" t="s">
        <v>454</v>
      </c>
      <c r="C1024" s="86" t="s">
        <v>493</v>
      </c>
      <c r="D1024" s="86" t="s">
        <v>140</v>
      </c>
      <c r="E1024" s="86" t="s">
        <v>564</v>
      </c>
      <c r="F1024" s="282" t="s">
        <v>317</v>
      </c>
      <c r="G1024" s="1105" t="str">
        <f>IF('Appraisal Inputs'!F279="","Blank",'Appraisal Inputs'!F279)</f>
        <v>Blank</v>
      </c>
      <c r="I1024" s="515" t="s">
        <v>1547</v>
      </c>
    </row>
    <row r="1025" spans="1:9" x14ac:dyDescent="0.2">
      <c r="A1025" s="86" t="s">
        <v>6388</v>
      </c>
      <c r="B1025" s="763" t="s">
        <v>454</v>
      </c>
      <c r="C1025" s="86" t="s">
        <v>493</v>
      </c>
      <c r="D1025" s="86" t="s">
        <v>140</v>
      </c>
      <c r="E1025" s="86" t="s">
        <v>565</v>
      </c>
      <c r="F1025" s="282" t="s">
        <v>317</v>
      </c>
      <c r="G1025" s="1105" t="str">
        <f>IF('Appraisal Inputs'!F280="","Blank",'Appraisal Inputs'!F280)</f>
        <v>Blank</v>
      </c>
      <c r="I1025" s="515" t="s">
        <v>1548</v>
      </c>
    </row>
    <row r="1026" spans="1:9" x14ac:dyDescent="0.2">
      <c r="A1026" s="86" t="s">
        <v>6388</v>
      </c>
      <c r="B1026" s="543" t="s">
        <v>454</v>
      </c>
      <c r="C1026" s="547" t="s">
        <v>493</v>
      </c>
      <c r="D1026" s="547" t="s">
        <v>140</v>
      </c>
      <c r="E1026" s="547" t="s">
        <v>566</v>
      </c>
      <c r="F1026" s="538" t="s">
        <v>317</v>
      </c>
      <c r="G1026" s="1106" t="str">
        <f>IF('Appraisal Inputs'!F281="","Blank",'Appraisal Inputs'!F281)</f>
        <v>Blank</v>
      </c>
      <c r="I1026" s="515" t="s">
        <v>1549</v>
      </c>
    </row>
    <row r="1027" spans="1:9" x14ac:dyDescent="0.2">
      <c r="A1027" s="86" t="s">
        <v>6388</v>
      </c>
      <c r="B1027" s="541" t="s">
        <v>454</v>
      </c>
      <c r="C1027" s="546" t="s">
        <v>493</v>
      </c>
      <c r="D1027" s="546" t="s">
        <v>140</v>
      </c>
      <c r="E1027" s="546" t="s">
        <v>185</v>
      </c>
      <c r="F1027" s="542" t="s">
        <v>315</v>
      </c>
      <c r="G1027" s="1104" t="str">
        <f>IF('Appraisal Inputs'!G241="","Blank",'Appraisal Inputs'!G241)</f>
        <v>Blank</v>
      </c>
      <c r="I1027" s="515" t="s">
        <v>1550</v>
      </c>
    </row>
    <row r="1028" spans="1:9" x14ac:dyDescent="0.2">
      <c r="A1028" s="86" t="s">
        <v>6388</v>
      </c>
      <c r="B1028" s="763" t="s">
        <v>454</v>
      </c>
      <c r="C1028" s="86" t="s">
        <v>493</v>
      </c>
      <c r="D1028" s="86" t="s">
        <v>140</v>
      </c>
      <c r="E1028" s="86" t="s">
        <v>527</v>
      </c>
      <c r="F1028" s="282" t="s">
        <v>315</v>
      </c>
      <c r="G1028" s="1105" t="str">
        <f>IF('Appraisal Inputs'!G242="","Blank",'Appraisal Inputs'!G242)</f>
        <v>Blank</v>
      </c>
      <c r="I1028" s="515" t="s">
        <v>1551</v>
      </c>
    </row>
    <row r="1029" spans="1:9" x14ac:dyDescent="0.2">
      <c r="A1029" s="86" t="s">
        <v>6388</v>
      </c>
      <c r="B1029" s="763" t="s">
        <v>454</v>
      </c>
      <c r="C1029" s="86" t="s">
        <v>493</v>
      </c>
      <c r="D1029" s="86" t="s">
        <v>140</v>
      </c>
      <c r="E1029" s="86" t="s">
        <v>528</v>
      </c>
      <c r="F1029" s="282" t="s">
        <v>315</v>
      </c>
      <c r="G1029" s="1105" t="str">
        <f>IF('Appraisal Inputs'!G243="","Blank",'Appraisal Inputs'!G243)</f>
        <v>Blank</v>
      </c>
      <c r="I1029" s="515" t="s">
        <v>1552</v>
      </c>
    </row>
    <row r="1030" spans="1:9" x14ac:dyDescent="0.2">
      <c r="A1030" s="86" t="s">
        <v>6388</v>
      </c>
      <c r="B1030" s="763" t="s">
        <v>454</v>
      </c>
      <c r="C1030" s="86" t="s">
        <v>493</v>
      </c>
      <c r="D1030" s="86" t="s">
        <v>140</v>
      </c>
      <c r="E1030" s="86" t="s">
        <v>529</v>
      </c>
      <c r="F1030" s="282" t="s">
        <v>315</v>
      </c>
      <c r="G1030" s="1105" t="str">
        <f>IF('Appraisal Inputs'!G244="","Blank",'Appraisal Inputs'!G244)</f>
        <v>Blank</v>
      </c>
      <c r="I1030" s="515" t="s">
        <v>1553</v>
      </c>
    </row>
    <row r="1031" spans="1:9" x14ac:dyDescent="0.2">
      <c r="A1031" s="86" t="s">
        <v>6388</v>
      </c>
      <c r="B1031" s="763" t="s">
        <v>454</v>
      </c>
      <c r="C1031" s="86" t="s">
        <v>493</v>
      </c>
      <c r="D1031" s="86" t="s">
        <v>140</v>
      </c>
      <c r="E1031" s="86" t="s">
        <v>530</v>
      </c>
      <c r="F1031" s="282" t="s">
        <v>315</v>
      </c>
      <c r="G1031" s="1105" t="str">
        <f>IF('Appraisal Inputs'!G245="","Blank",'Appraisal Inputs'!G245)</f>
        <v>Blank</v>
      </c>
      <c r="I1031" s="515" t="s">
        <v>1554</v>
      </c>
    </row>
    <row r="1032" spans="1:9" x14ac:dyDescent="0.2">
      <c r="A1032" s="86" t="s">
        <v>6388</v>
      </c>
      <c r="B1032" s="763" t="s">
        <v>454</v>
      </c>
      <c r="C1032" s="86" t="s">
        <v>493</v>
      </c>
      <c r="D1032" s="86" t="s">
        <v>140</v>
      </c>
      <c r="E1032" s="86" t="s">
        <v>531</v>
      </c>
      <c r="F1032" s="282" t="s">
        <v>315</v>
      </c>
      <c r="G1032" s="1181" t="str">
        <f>IF('Appraisal Inputs'!G246="","Blank",'Appraisal Inputs'!G246)</f>
        <v>Blank</v>
      </c>
      <c r="I1032" s="515" t="s">
        <v>1555</v>
      </c>
    </row>
    <row r="1033" spans="1:9" x14ac:dyDescent="0.2">
      <c r="A1033" s="86" t="s">
        <v>6388</v>
      </c>
      <c r="B1033" s="763" t="s">
        <v>454</v>
      </c>
      <c r="C1033" s="86" t="s">
        <v>493</v>
      </c>
      <c r="D1033" s="86" t="s">
        <v>140</v>
      </c>
      <c r="E1033" s="86" t="s">
        <v>532</v>
      </c>
      <c r="F1033" s="282" t="s">
        <v>315</v>
      </c>
      <c r="G1033" s="1181" t="str">
        <f>IF('Appraisal Inputs'!G247="","Blank",'Appraisal Inputs'!G247)</f>
        <v>Blank</v>
      </c>
      <c r="I1033" s="515" t="s">
        <v>1556</v>
      </c>
    </row>
    <row r="1034" spans="1:9" x14ac:dyDescent="0.2">
      <c r="A1034" s="86" t="s">
        <v>6388</v>
      </c>
      <c r="B1034" s="763" t="s">
        <v>454</v>
      </c>
      <c r="C1034" s="86" t="s">
        <v>493</v>
      </c>
      <c r="D1034" s="86" t="s">
        <v>140</v>
      </c>
      <c r="E1034" s="86" t="s">
        <v>533</v>
      </c>
      <c r="F1034" s="282" t="s">
        <v>315</v>
      </c>
      <c r="G1034" s="1181" t="str">
        <f>IF('Appraisal Inputs'!G248="","Blank",'Appraisal Inputs'!G248)</f>
        <v>Blank</v>
      </c>
      <c r="I1034" s="515" t="s">
        <v>1557</v>
      </c>
    </row>
    <row r="1035" spans="1:9" x14ac:dyDescent="0.2">
      <c r="A1035" s="86" t="s">
        <v>6388</v>
      </c>
      <c r="B1035" s="763" t="s">
        <v>454</v>
      </c>
      <c r="C1035" s="86" t="s">
        <v>493</v>
      </c>
      <c r="D1035" s="86" t="s">
        <v>140</v>
      </c>
      <c r="E1035" s="86" t="s">
        <v>534</v>
      </c>
      <c r="F1035" s="282" t="s">
        <v>315</v>
      </c>
      <c r="G1035" s="1181" t="str">
        <f>IF('Appraisal Inputs'!G249="","Blank",'Appraisal Inputs'!G249)</f>
        <v>Blank</v>
      </c>
      <c r="I1035" s="515" t="s">
        <v>1558</v>
      </c>
    </row>
    <row r="1036" spans="1:9" x14ac:dyDescent="0.2">
      <c r="A1036" s="86" t="s">
        <v>6388</v>
      </c>
      <c r="B1036" s="763" t="s">
        <v>454</v>
      </c>
      <c r="C1036" s="86" t="s">
        <v>493</v>
      </c>
      <c r="D1036" s="86" t="s">
        <v>140</v>
      </c>
      <c r="E1036" s="86" t="s">
        <v>535</v>
      </c>
      <c r="F1036" s="282" t="s">
        <v>315</v>
      </c>
      <c r="G1036" s="1181" t="str">
        <f>IF('Appraisal Inputs'!G250="","Blank",'Appraisal Inputs'!G250)</f>
        <v>Blank</v>
      </c>
      <c r="I1036" s="515" t="s">
        <v>1559</v>
      </c>
    </row>
    <row r="1037" spans="1:9" x14ac:dyDescent="0.2">
      <c r="A1037" s="86" t="s">
        <v>6388</v>
      </c>
      <c r="B1037" s="763" t="s">
        <v>454</v>
      </c>
      <c r="C1037" s="86" t="s">
        <v>493</v>
      </c>
      <c r="D1037" s="86" t="s">
        <v>140</v>
      </c>
      <c r="E1037" s="86" t="s">
        <v>536</v>
      </c>
      <c r="F1037" s="282" t="s">
        <v>315</v>
      </c>
      <c r="G1037" s="1181" t="str">
        <f>IF('Appraisal Inputs'!G251="","Blank",'Appraisal Inputs'!G251)</f>
        <v>Blank</v>
      </c>
      <c r="I1037" s="515" t="s">
        <v>1560</v>
      </c>
    </row>
    <row r="1038" spans="1:9" x14ac:dyDescent="0.2">
      <c r="A1038" s="86" t="s">
        <v>6388</v>
      </c>
      <c r="B1038" s="763" t="s">
        <v>454</v>
      </c>
      <c r="C1038" s="86" t="s">
        <v>493</v>
      </c>
      <c r="D1038" s="86" t="s">
        <v>140</v>
      </c>
      <c r="E1038" s="86" t="s">
        <v>537</v>
      </c>
      <c r="F1038" s="282" t="s">
        <v>315</v>
      </c>
      <c r="G1038" s="1181" t="str">
        <f>IF('Appraisal Inputs'!G252="","Blank",'Appraisal Inputs'!G252)</f>
        <v>Blank</v>
      </c>
      <c r="I1038" s="515" t="s">
        <v>1561</v>
      </c>
    </row>
    <row r="1039" spans="1:9" x14ac:dyDescent="0.2">
      <c r="A1039" s="86" t="s">
        <v>6388</v>
      </c>
      <c r="B1039" s="763" t="s">
        <v>454</v>
      </c>
      <c r="C1039" s="86" t="s">
        <v>493</v>
      </c>
      <c r="D1039" s="86" t="s">
        <v>140</v>
      </c>
      <c r="E1039" s="86" t="s">
        <v>538</v>
      </c>
      <c r="F1039" s="282" t="s">
        <v>315</v>
      </c>
      <c r="G1039" s="1181" t="str">
        <f>IF('Appraisal Inputs'!G253="","Blank",'Appraisal Inputs'!G253)</f>
        <v>Blank</v>
      </c>
      <c r="I1039" s="515" t="s">
        <v>1562</v>
      </c>
    </row>
    <row r="1040" spans="1:9" x14ac:dyDescent="0.2">
      <c r="A1040" s="86" t="s">
        <v>6388</v>
      </c>
      <c r="B1040" s="763" t="s">
        <v>454</v>
      </c>
      <c r="C1040" s="86" t="s">
        <v>493</v>
      </c>
      <c r="D1040" s="86" t="s">
        <v>140</v>
      </c>
      <c r="E1040" s="86" t="s">
        <v>539</v>
      </c>
      <c r="F1040" s="282" t="s">
        <v>315</v>
      </c>
      <c r="G1040" s="1181" t="str">
        <f>IF('Appraisal Inputs'!G254="","Blank",'Appraisal Inputs'!G254)</f>
        <v>Blank</v>
      </c>
      <c r="I1040" s="515" t="s">
        <v>1563</v>
      </c>
    </row>
    <row r="1041" spans="1:9" x14ac:dyDescent="0.2">
      <c r="A1041" s="86" t="s">
        <v>6388</v>
      </c>
      <c r="B1041" s="763" t="s">
        <v>454</v>
      </c>
      <c r="C1041" s="86" t="s">
        <v>493</v>
      </c>
      <c r="D1041" s="86" t="s">
        <v>140</v>
      </c>
      <c r="E1041" s="86" t="s">
        <v>540</v>
      </c>
      <c r="F1041" s="282" t="s">
        <v>315</v>
      </c>
      <c r="G1041" s="1181" t="str">
        <f>IF('Appraisal Inputs'!G255="","Blank",'Appraisal Inputs'!G255)</f>
        <v>Blank</v>
      </c>
      <c r="I1041" s="515" t="s">
        <v>1564</v>
      </c>
    </row>
    <row r="1042" spans="1:9" x14ac:dyDescent="0.2">
      <c r="A1042" s="86" t="s">
        <v>6388</v>
      </c>
      <c r="B1042" s="763" t="s">
        <v>454</v>
      </c>
      <c r="C1042" s="86" t="s">
        <v>493</v>
      </c>
      <c r="D1042" s="86" t="s">
        <v>140</v>
      </c>
      <c r="E1042" s="86" t="s">
        <v>541</v>
      </c>
      <c r="F1042" s="282" t="s">
        <v>315</v>
      </c>
      <c r="G1042" s="1181" t="str">
        <f>IF('Appraisal Inputs'!G256="","Blank",'Appraisal Inputs'!G256)</f>
        <v>Blank</v>
      </c>
      <c r="I1042" s="515" t="s">
        <v>1565</v>
      </c>
    </row>
    <row r="1043" spans="1:9" x14ac:dyDescent="0.2">
      <c r="A1043" s="86" t="s">
        <v>6388</v>
      </c>
      <c r="B1043" s="763" t="s">
        <v>454</v>
      </c>
      <c r="C1043" s="86" t="s">
        <v>493</v>
      </c>
      <c r="D1043" s="86" t="s">
        <v>140</v>
      </c>
      <c r="E1043" s="86" t="s">
        <v>542</v>
      </c>
      <c r="F1043" s="282" t="s">
        <v>315</v>
      </c>
      <c r="G1043" s="1181" t="str">
        <f>IF('Appraisal Inputs'!G257="","Blank",'Appraisal Inputs'!G257)</f>
        <v>Blank</v>
      </c>
      <c r="I1043" s="515" t="s">
        <v>1566</v>
      </c>
    </row>
    <row r="1044" spans="1:9" x14ac:dyDescent="0.2">
      <c r="A1044" s="86" t="s">
        <v>6388</v>
      </c>
      <c r="B1044" s="763" t="s">
        <v>454</v>
      </c>
      <c r="C1044" s="86" t="s">
        <v>493</v>
      </c>
      <c r="D1044" s="86" t="s">
        <v>140</v>
      </c>
      <c r="E1044" s="86" t="s">
        <v>543</v>
      </c>
      <c r="F1044" s="282" t="s">
        <v>315</v>
      </c>
      <c r="G1044" s="1181" t="str">
        <f>IF('Appraisal Inputs'!G258="","Blank",'Appraisal Inputs'!G258)</f>
        <v>Blank</v>
      </c>
      <c r="I1044" s="515" t="s">
        <v>1567</v>
      </c>
    </row>
    <row r="1045" spans="1:9" x14ac:dyDescent="0.2">
      <c r="A1045" s="86" t="s">
        <v>6388</v>
      </c>
      <c r="B1045" s="763" t="s">
        <v>454</v>
      </c>
      <c r="C1045" s="86" t="s">
        <v>493</v>
      </c>
      <c r="D1045" s="86" t="s">
        <v>140</v>
      </c>
      <c r="E1045" s="86" t="s">
        <v>544</v>
      </c>
      <c r="F1045" s="282" t="s">
        <v>315</v>
      </c>
      <c r="G1045" s="1181" t="str">
        <f>IF('Appraisal Inputs'!G259="","Blank",'Appraisal Inputs'!G259)</f>
        <v>Blank</v>
      </c>
      <c r="I1045" s="515" t="s">
        <v>1568</v>
      </c>
    </row>
    <row r="1046" spans="1:9" x14ac:dyDescent="0.2">
      <c r="A1046" s="86" t="s">
        <v>6388</v>
      </c>
      <c r="B1046" s="763" t="s">
        <v>454</v>
      </c>
      <c r="C1046" s="86" t="s">
        <v>493</v>
      </c>
      <c r="D1046" s="86" t="s">
        <v>140</v>
      </c>
      <c r="E1046" s="86" t="s">
        <v>545</v>
      </c>
      <c r="F1046" s="282" t="s">
        <v>315</v>
      </c>
      <c r="G1046" s="1181" t="str">
        <f>IF('Appraisal Inputs'!G260="","Blank",'Appraisal Inputs'!G260)</f>
        <v>Blank</v>
      </c>
      <c r="I1046" s="515" t="s">
        <v>1569</v>
      </c>
    </row>
    <row r="1047" spans="1:9" x14ac:dyDescent="0.2">
      <c r="A1047" s="86" t="s">
        <v>6388</v>
      </c>
      <c r="B1047" s="763" t="s">
        <v>454</v>
      </c>
      <c r="C1047" s="86" t="s">
        <v>493</v>
      </c>
      <c r="D1047" s="86" t="s">
        <v>140</v>
      </c>
      <c r="E1047" s="86" t="s">
        <v>546</v>
      </c>
      <c r="F1047" s="282" t="s">
        <v>315</v>
      </c>
      <c r="G1047" s="1181" t="str">
        <f>IF('Appraisal Inputs'!G261="","Blank",'Appraisal Inputs'!G261)</f>
        <v>Blank</v>
      </c>
      <c r="I1047" s="515" t="s">
        <v>1570</v>
      </c>
    </row>
    <row r="1048" spans="1:9" x14ac:dyDescent="0.2">
      <c r="A1048" s="86" t="s">
        <v>6388</v>
      </c>
      <c r="B1048" s="763" t="s">
        <v>454</v>
      </c>
      <c r="C1048" s="86" t="s">
        <v>493</v>
      </c>
      <c r="D1048" s="86" t="s">
        <v>140</v>
      </c>
      <c r="E1048" s="86" t="s">
        <v>547</v>
      </c>
      <c r="F1048" s="282" t="s">
        <v>315</v>
      </c>
      <c r="G1048" s="1181" t="str">
        <f>IF('Appraisal Inputs'!G262="","Blank",'Appraisal Inputs'!G262)</f>
        <v>Blank</v>
      </c>
      <c r="I1048" s="515" t="s">
        <v>1571</v>
      </c>
    </row>
    <row r="1049" spans="1:9" x14ac:dyDescent="0.2">
      <c r="A1049" s="86" t="s">
        <v>6388</v>
      </c>
      <c r="B1049" s="763" t="s">
        <v>454</v>
      </c>
      <c r="C1049" s="86" t="s">
        <v>493</v>
      </c>
      <c r="D1049" s="86" t="s">
        <v>140</v>
      </c>
      <c r="E1049" s="86" t="s">
        <v>548</v>
      </c>
      <c r="F1049" s="282" t="s">
        <v>315</v>
      </c>
      <c r="G1049" s="1181" t="str">
        <f>IF('Appraisal Inputs'!G263="","Blank",'Appraisal Inputs'!G263)</f>
        <v>Blank</v>
      </c>
      <c r="I1049" s="515" t="s">
        <v>1572</v>
      </c>
    </row>
    <row r="1050" spans="1:9" x14ac:dyDescent="0.2">
      <c r="A1050" s="86" t="s">
        <v>6388</v>
      </c>
      <c r="B1050" s="763" t="s">
        <v>454</v>
      </c>
      <c r="C1050" s="86" t="s">
        <v>493</v>
      </c>
      <c r="D1050" s="86" t="s">
        <v>140</v>
      </c>
      <c r="E1050" s="86" t="s">
        <v>549</v>
      </c>
      <c r="F1050" s="282" t="s">
        <v>315</v>
      </c>
      <c r="G1050" s="1181" t="str">
        <f>IF('Appraisal Inputs'!G264="","Blank",'Appraisal Inputs'!G264)</f>
        <v>Blank</v>
      </c>
      <c r="I1050" s="515" t="s">
        <v>1573</v>
      </c>
    </row>
    <row r="1051" spans="1:9" x14ac:dyDescent="0.2">
      <c r="A1051" s="86" t="s">
        <v>6388</v>
      </c>
      <c r="B1051" s="763" t="s">
        <v>454</v>
      </c>
      <c r="C1051" s="86" t="s">
        <v>493</v>
      </c>
      <c r="D1051" s="86" t="s">
        <v>140</v>
      </c>
      <c r="E1051" s="86" t="s">
        <v>550</v>
      </c>
      <c r="F1051" s="282" t="s">
        <v>315</v>
      </c>
      <c r="G1051" s="1181" t="str">
        <f>IF('Appraisal Inputs'!G265="","Blank",'Appraisal Inputs'!G265)</f>
        <v>Blank</v>
      </c>
      <c r="I1051" s="515" t="s">
        <v>1574</v>
      </c>
    </row>
    <row r="1052" spans="1:9" x14ac:dyDescent="0.2">
      <c r="A1052" s="86" t="s">
        <v>6388</v>
      </c>
      <c r="B1052" s="763" t="s">
        <v>454</v>
      </c>
      <c r="C1052" s="86" t="s">
        <v>493</v>
      </c>
      <c r="D1052" s="86" t="s">
        <v>140</v>
      </c>
      <c r="E1052" s="86" t="s">
        <v>551</v>
      </c>
      <c r="F1052" s="282" t="s">
        <v>315</v>
      </c>
      <c r="G1052" s="1181" t="str">
        <f>IF('Appraisal Inputs'!G266="","Blank",'Appraisal Inputs'!G266)</f>
        <v>Blank</v>
      </c>
      <c r="I1052" s="515" t="s">
        <v>1575</v>
      </c>
    </row>
    <row r="1053" spans="1:9" x14ac:dyDescent="0.2">
      <c r="A1053" s="86" t="s">
        <v>6388</v>
      </c>
      <c r="B1053" s="763" t="s">
        <v>454</v>
      </c>
      <c r="C1053" s="86" t="s">
        <v>493</v>
      </c>
      <c r="D1053" s="86" t="s">
        <v>140</v>
      </c>
      <c r="E1053" s="86" t="s">
        <v>552</v>
      </c>
      <c r="F1053" s="282" t="s">
        <v>315</v>
      </c>
      <c r="G1053" s="1181" t="str">
        <f>IF('Appraisal Inputs'!G267="","Blank",'Appraisal Inputs'!G267)</f>
        <v>Blank</v>
      </c>
      <c r="I1053" s="515" t="s">
        <v>1576</v>
      </c>
    </row>
    <row r="1054" spans="1:9" x14ac:dyDescent="0.2">
      <c r="A1054" s="86" t="s">
        <v>6388</v>
      </c>
      <c r="B1054" s="763" t="s">
        <v>454</v>
      </c>
      <c r="C1054" s="86" t="s">
        <v>493</v>
      </c>
      <c r="D1054" s="86" t="s">
        <v>140</v>
      </c>
      <c r="E1054" s="86" t="s">
        <v>553</v>
      </c>
      <c r="F1054" s="282" t="s">
        <v>315</v>
      </c>
      <c r="G1054" s="1181" t="str">
        <f>IF('Appraisal Inputs'!G268="","Blank",'Appraisal Inputs'!G268)</f>
        <v>Blank</v>
      </c>
      <c r="I1054" s="515" t="s">
        <v>1577</v>
      </c>
    </row>
    <row r="1055" spans="1:9" x14ac:dyDescent="0.2">
      <c r="A1055" s="86" t="s">
        <v>6388</v>
      </c>
      <c r="B1055" s="763" t="s">
        <v>454</v>
      </c>
      <c r="C1055" s="86" t="s">
        <v>493</v>
      </c>
      <c r="D1055" s="86" t="s">
        <v>140</v>
      </c>
      <c r="E1055" s="86" t="s">
        <v>554</v>
      </c>
      <c r="F1055" s="282" t="s">
        <v>315</v>
      </c>
      <c r="G1055" s="1181" t="str">
        <f>IF('Appraisal Inputs'!G269="","Blank",'Appraisal Inputs'!G269)</f>
        <v>Blank</v>
      </c>
      <c r="I1055" s="515" t="s">
        <v>1578</v>
      </c>
    </row>
    <row r="1056" spans="1:9" x14ac:dyDescent="0.2">
      <c r="A1056" s="86" t="s">
        <v>6388</v>
      </c>
      <c r="B1056" s="763" t="s">
        <v>454</v>
      </c>
      <c r="C1056" s="86" t="s">
        <v>493</v>
      </c>
      <c r="D1056" s="86" t="s">
        <v>140</v>
      </c>
      <c r="E1056" s="86" t="s">
        <v>555</v>
      </c>
      <c r="F1056" s="282" t="s">
        <v>315</v>
      </c>
      <c r="G1056" s="1181" t="str">
        <f>IF('Appraisal Inputs'!G270="","Blank",'Appraisal Inputs'!G270)</f>
        <v>Blank</v>
      </c>
      <c r="I1056" s="515" t="s">
        <v>1579</v>
      </c>
    </row>
    <row r="1057" spans="1:9" x14ac:dyDescent="0.2">
      <c r="A1057" s="86" t="s">
        <v>6388</v>
      </c>
      <c r="B1057" s="763" t="s">
        <v>454</v>
      </c>
      <c r="C1057" s="86" t="s">
        <v>493</v>
      </c>
      <c r="D1057" s="86" t="s">
        <v>140</v>
      </c>
      <c r="E1057" s="86" t="s">
        <v>556</v>
      </c>
      <c r="F1057" s="282" t="s">
        <v>315</v>
      </c>
      <c r="G1057" s="1181" t="str">
        <f>IF('Appraisal Inputs'!G271="","Blank",'Appraisal Inputs'!G271)</f>
        <v>Blank</v>
      </c>
      <c r="I1057" s="515" t="s">
        <v>1580</v>
      </c>
    </row>
    <row r="1058" spans="1:9" x14ac:dyDescent="0.2">
      <c r="A1058" s="86" t="s">
        <v>6388</v>
      </c>
      <c r="B1058" s="763" t="s">
        <v>454</v>
      </c>
      <c r="C1058" s="86" t="s">
        <v>493</v>
      </c>
      <c r="D1058" s="86" t="s">
        <v>140</v>
      </c>
      <c r="E1058" s="86" t="s">
        <v>557</v>
      </c>
      <c r="F1058" s="282" t="s">
        <v>315</v>
      </c>
      <c r="G1058" s="1181" t="str">
        <f>IF('Appraisal Inputs'!G272="","Blank",'Appraisal Inputs'!G272)</f>
        <v>Blank</v>
      </c>
      <c r="I1058" s="515" t="s">
        <v>1581</v>
      </c>
    </row>
    <row r="1059" spans="1:9" x14ac:dyDescent="0.2">
      <c r="A1059" s="86" t="s">
        <v>6388</v>
      </c>
      <c r="B1059" s="763" t="s">
        <v>454</v>
      </c>
      <c r="C1059" s="86" t="s">
        <v>493</v>
      </c>
      <c r="D1059" s="86" t="s">
        <v>140</v>
      </c>
      <c r="E1059" s="86" t="s">
        <v>558</v>
      </c>
      <c r="F1059" s="282" t="s">
        <v>315</v>
      </c>
      <c r="G1059" s="1181" t="str">
        <f>IF('Appraisal Inputs'!G273="","Blank",'Appraisal Inputs'!G273)</f>
        <v>Blank</v>
      </c>
      <c r="I1059" s="515" t="s">
        <v>1582</v>
      </c>
    </row>
    <row r="1060" spans="1:9" x14ac:dyDescent="0.2">
      <c r="A1060" s="86" t="s">
        <v>6388</v>
      </c>
      <c r="B1060" s="763" t="s">
        <v>454</v>
      </c>
      <c r="C1060" s="86" t="s">
        <v>493</v>
      </c>
      <c r="D1060" s="86" t="s">
        <v>140</v>
      </c>
      <c r="E1060" s="86" t="s">
        <v>559</v>
      </c>
      <c r="F1060" s="282" t="s">
        <v>315</v>
      </c>
      <c r="G1060" s="1181" t="str">
        <f>IF('Appraisal Inputs'!G274="","Blank",'Appraisal Inputs'!G274)</f>
        <v>Blank</v>
      </c>
      <c r="I1060" s="515" t="s">
        <v>1583</v>
      </c>
    </row>
    <row r="1061" spans="1:9" x14ac:dyDescent="0.2">
      <c r="A1061" s="86" t="s">
        <v>6388</v>
      </c>
      <c r="B1061" s="763" t="s">
        <v>454</v>
      </c>
      <c r="C1061" s="86" t="s">
        <v>493</v>
      </c>
      <c r="D1061" s="86" t="s">
        <v>140</v>
      </c>
      <c r="E1061" s="86" t="s">
        <v>560</v>
      </c>
      <c r="F1061" s="282" t="s">
        <v>315</v>
      </c>
      <c r="G1061" s="1181" t="str">
        <f>IF('Appraisal Inputs'!G275="","Blank",'Appraisal Inputs'!G275)</f>
        <v>Blank</v>
      </c>
      <c r="I1061" s="515" t="s">
        <v>1584</v>
      </c>
    </row>
    <row r="1062" spans="1:9" x14ac:dyDescent="0.2">
      <c r="A1062" s="86" t="s">
        <v>6388</v>
      </c>
      <c r="B1062" s="763" t="s">
        <v>454</v>
      </c>
      <c r="C1062" s="86" t="s">
        <v>493</v>
      </c>
      <c r="D1062" s="86" t="s">
        <v>140</v>
      </c>
      <c r="E1062" s="86" t="s">
        <v>561</v>
      </c>
      <c r="F1062" s="282" t="s">
        <v>315</v>
      </c>
      <c r="G1062" s="1181" t="str">
        <f>IF('Appraisal Inputs'!G276="","Blank",'Appraisal Inputs'!G276)</f>
        <v>Blank</v>
      </c>
      <c r="I1062" s="515" t="s">
        <v>1585</v>
      </c>
    </row>
    <row r="1063" spans="1:9" x14ac:dyDescent="0.2">
      <c r="A1063" s="86" t="s">
        <v>6388</v>
      </c>
      <c r="B1063" s="763" t="s">
        <v>454</v>
      </c>
      <c r="C1063" s="86" t="s">
        <v>493</v>
      </c>
      <c r="D1063" s="86" t="s">
        <v>140</v>
      </c>
      <c r="E1063" s="86" t="s">
        <v>562</v>
      </c>
      <c r="F1063" s="282" t="s">
        <v>315</v>
      </c>
      <c r="G1063" s="1181" t="str">
        <f>IF('Appraisal Inputs'!G277="","Blank",'Appraisal Inputs'!G277)</f>
        <v>Blank</v>
      </c>
      <c r="I1063" s="515" t="s">
        <v>1586</v>
      </c>
    </row>
    <row r="1064" spans="1:9" x14ac:dyDescent="0.2">
      <c r="A1064" s="86" t="s">
        <v>6388</v>
      </c>
      <c r="B1064" s="763" t="s">
        <v>454</v>
      </c>
      <c r="C1064" s="86" t="s">
        <v>493</v>
      </c>
      <c r="D1064" s="86" t="s">
        <v>140</v>
      </c>
      <c r="E1064" s="86" t="s">
        <v>563</v>
      </c>
      <c r="F1064" s="282" t="s">
        <v>315</v>
      </c>
      <c r="G1064" s="1181" t="str">
        <f>IF('Appraisal Inputs'!G278="","Blank",'Appraisal Inputs'!G278)</f>
        <v>Blank</v>
      </c>
      <c r="I1064" s="515" t="s">
        <v>1587</v>
      </c>
    </row>
    <row r="1065" spans="1:9" x14ac:dyDescent="0.2">
      <c r="A1065" s="86" t="s">
        <v>6388</v>
      </c>
      <c r="B1065" s="763" t="s">
        <v>454</v>
      </c>
      <c r="C1065" s="86" t="s">
        <v>493</v>
      </c>
      <c r="D1065" s="86" t="s">
        <v>140</v>
      </c>
      <c r="E1065" s="86" t="s">
        <v>564</v>
      </c>
      <c r="F1065" s="282" t="s">
        <v>315</v>
      </c>
      <c r="G1065" s="1181" t="str">
        <f>IF('Appraisal Inputs'!G279="","Blank",'Appraisal Inputs'!G279)</f>
        <v>Blank</v>
      </c>
      <c r="I1065" s="515" t="s">
        <v>1588</v>
      </c>
    </row>
    <row r="1066" spans="1:9" x14ac:dyDescent="0.2">
      <c r="A1066" s="86" t="s">
        <v>6388</v>
      </c>
      <c r="B1066" s="763" t="s">
        <v>454</v>
      </c>
      <c r="C1066" s="86" t="s">
        <v>493</v>
      </c>
      <c r="D1066" s="86" t="s">
        <v>140</v>
      </c>
      <c r="E1066" s="86" t="s">
        <v>565</v>
      </c>
      <c r="F1066" s="282" t="s">
        <v>315</v>
      </c>
      <c r="G1066" s="1181" t="str">
        <f>IF('Appraisal Inputs'!G280="","Blank",'Appraisal Inputs'!G280)</f>
        <v>Blank</v>
      </c>
      <c r="I1066" s="515" t="s">
        <v>1589</v>
      </c>
    </row>
    <row r="1067" spans="1:9" x14ac:dyDescent="0.2">
      <c r="A1067" s="86" t="s">
        <v>6388</v>
      </c>
      <c r="B1067" s="543" t="s">
        <v>454</v>
      </c>
      <c r="C1067" s="547" t="s">
        <v>493</v>
      </c>
      <c r="D1067" s="547" t="s">
        <v>140</v>
      </c>
      <c r="E1067" s="547" t="s">
        <v>566</v>
      </c>
      <c r="F1067" s="538" t="s">
        <v>315</v>
      </c>
      <c r="G1067" s="1182" t="str">
        <f>IF('Appraisal Inputs'!G281="","Blank",'Appraisal Inputs'!G281)</f>
        <v>Blank</v>
      </c>
      <c r="I1067" s="515" t="s">
        <v>1590</v>
      </c>
    </row>
    <row r="1068" spans="1:9" x14ac:dyDescent="0.2">
      <c r="A1068" s="86" t="s">
        <v>6388</v>
      </c>
      <c r="B1068" s="541" t="s">
        <v>454</v>
      </c>
      <c r="C1068" s="546" t="s">
        <v>493</v>
      </c>
      <c r="D1068" s="546" t="s">
        <v>140</v>
      </c>
      <c r="E1068" s="546" t="s">
        <v>185</v>
      </c>
      <c r="F1068" s="542" t="s">
        <v>314</v>
      </c>
      <c r="G1068" s="1181" t="str">
        <f>IF('Appraisal Inputs'!H241="","Blank",'Appraisal Inputs'!H241)</f>
        <v>Blank</v>
      </c>
      <c r="I1068" s="515" t="s">
        <v>1591</v>
      </c>
    </row>
    <row r="1069" spans="1:9" x14ac:dyDescent="0.2">
      <c r="A1069" s="86" t="s">
        <v>6388</v>
      </c>
      <c r="B1069" s="763" t="s">
        <v>454</v>
      </c>
      <c r="C1069" s="86" t="s">
        <v>493</v>
      </c>
      <c r="D1069" s="86" t="s">
        <v>140</v>
      </c>
      <c r="E1069" s="86" t="s">
        <v>527</v>
      </c>
      <c r="F1069" s="282" t="s">
        <v>314</v>
      </c>
      <c r="G1069" s="1181" t="str">
        <f>IF('Appraisal Inputs'!H242="","Blank",'Appraisal Inputs'!H242)</f>
        <v>Blank</v>
      </c>
      <c r="I1069" s="515" t="s">
        <v>1592</v>
      </c>
    </row>
    <row r="1070" spans="1:9" x14ac:dyDescent="0.2">
      <c r="A1070" s="86" t="s">
        <v>6388</v>
      </c>
      <c r="B1070" s="763" t="s">
        <v>454</v>
      </c>
      <c r="C1070" s="86" t="s">
        <v>493</v>
      </c>
      <c r="D1070" s="86" t="s">
        <v>140</v>
      </c>
      <c r="E1070" s="86" t="s">
        <v>528</v>
      </c>
      <c r="F1070" s="282" t="s">
        <v>314</v>
      </c>
      <c r="G1070" s="1181" t="str">
        <f>IF('Appraisal Inputs'!H243="","Blank",'Appraisal Inputs'!H243)</f>
        <v>Blank</v>
      </c>
      <c r="I1070" s="515" t="s">
        <v>1593</v>
      </c>
    </row>
    <row r="1071" spans="1:9" x14ac:dyDescent="0.2">
      <c r="A1071" s="86" t="s">
        <v>6388</v>
      </c>
      <c r="B1071" s="763" t="s">
        <v>454</v>
      </c>
      <c r="C1071" s="86" t="s">
        <v>493</v>
      </c>
      <c r="D1071" s="86" t="s">
        <v>140</v>
      </c>
      <c r="E1071" s="86" t="s">
        <v>529</v>
      </c>
      <c r="F1071" s="282" t="s">
        <v>314</v>
      </c>
      <c r="G1071" s="1181" t="str">
        <f>IF('Appraisal Inputs'!H244="","Blank",'Appraisal Inputs'!H244)</f>
        <v>Blank</v>
      </c>
      <c r="I1071" s="515" t="s">
        <v>1594</v>
      </c>
    </row>
    <row r="1072" spans="1:9" x14ac:dyDescent="0.2">
      <c r="A1072" s="86" t="s">
        <v>6388</v>
      </c>
      <c r="B1072" s="763" t="s">
        <v>454</v>
      </c>
      <c r="C1072" s="86" t="s">
        <v>493</v>
      </c>
      <c r="D1072" s="86" t="s">
        <v>140</v>
      </c>
      <c r="E1072" s="86" t="s">
        <v>530</v>
      </c>
      <c r="F1072" s="282" t="s">
        <v>314</v>
      </c>
      <c r="G1072" s="1181" t="str">
        <f>IF('Appraisal Inputs'!H245="","Blank",'Appraisal Inputs'!H245)</f>
        <v>Blank</v>
      </c>
      <c r="I1072" s="515" t="s">
        <v>1595</v>
      </c>
    </row>
    <row r="1073" spans="1:9" x14ac:dyDescent="0.2">
      <c r="A1073" s="86" t="s">
        <v>6388</v>
      </c>
      <c r="B1073" s="763" t="s">
        <v>454</v>
      </c>
      <c r="C1073" s="86" t="s">
        <v>493</v>
      </c>
      <c r="D1073" s="86" t="s">
        <v>140</v>
      </c>
      <c r="E1073" s="86" t="s">
        <v>531</v>
      </c>
      <c r="F1073" s="282" t="s">
        <v>314</v>
      </c>
      <c r="G1073" s="1105" t="str">
        <f>IF('Appraisal Inputs'!H246="","Blank",'Appraisal Inputs'!H246)</f>
        <v>Blank</v>
      </c>
      <c r="I1073" s="515" t="s">
        <v>1596</v>
      </c>
    </row>
    <row r="1074" spans="1:9" x14ac:dyDescent="0.2">
      <c r="A1074" s="86" t="s">
        <v>6388</v>
      </c>
      <c r="B1074" s="763" t="s">
        <v>454</v>
      </c>
      <c r="C1074" s="86" t="s">
        <v>493</v>
      </c>
      <c r="D1074" s="86" t="s">
        <v>140</v>
      </c>
      <c r="E1074" s="86" t="s">
        <v>532</v>
      </c>
      <c r="F1074" s="282" t="s">
        <v>314</v>
      </c>
      <c r="G1074" s="1105" t="str">
        <f>IF('Appraisal Inputs'!H247="","Blank",'Appraisal Inputs'!H247)</f>
        <v>Blank</v>
      </c>
      <c r="I1074" s="515" t="s">
        <v>1597</v>
      </c>
    </row>
    <row r="1075" spans="1:9" x14ac:dyDescent="0.2">
      <c r="A1075" s="86" t="s">
        <v>6388</v>
      </c>
      <c r="B1075" s="763" t="s">
        <v>454</v>
      </c>
      <c r="C1075" s="86" t="s">
        <v>493</v>
      </c>
      <c r="D1075" s="86" t="s">
        <v>140</v>
      </c>
      <c r="E1075" s="86" t="s">
        <v>533</v>
      </c>
      <c r="F1075" s="282" t="s">
        <v>314</v>
      </c>
      <c r="G1075" s="1105" t="str">
        <f>IF('Appraisal Inputs'!H248="","Blank",'Appraisal Inputs'!H248)</f>
        <v>Blank</v>
      </c>
      <c r="I1075" s="515" t="s">
        <v>1598</v>
      </c>
    </row>
    <row r="1076" spans="1:9" x14ac:dyDescent="0.2">
      <c r="A1076" s="86" t="s">
        <v>6388</v>
      </c>
      <c r="B1076" s="763" t="s">
        <v>454</v>
      </c>
      <c r="C1076" s="86" t="s">
        <v>493</v>
      </c>
      <c r="D1076" s="86" t="s">
        <v>140</v>
      </c>
      <c r="E1076" s="86" t="s">
        <v>534</v>
      </c>
      <c r="F1076" s="282" t="s">
        <v>314</v>
      </c>
      <c r="G1076" s="1105" t="str">
        <f>IF('Appraisal Inputs'!H249="","Blank",'Appraisal Inputs'!H249)</f>
        <v>Blank</v>
      </c>
      <c r="I1076" s="515" t="s">
        <v>1599</v>
      </c>
    </row>
    <row r="1077" spans="1:9" x14ac:dyDescent="0.2">
      <c r="A1077" s="86" t="s">
        <v>6388</v>
      </c>
      <c r="B1077" s="763" t="s">
        <v>454</v>
      </c>
      <c r="C1077" s="86" t="s">
        <v>493</v>
      </c>
      <c r="D1077" s="86" t="s">
        <v>140</v>
      </c>
      <c r="E1077" s="86" t="s">
        <v>535</v>
      </c>
      <c r="F1077" s="282" t="s">
        <v>314</v>
      </c>
      <c r="G1077" s="1105" t="str">
        <f>IF('Appraisal Inputs'!H250="","Blank",'Appraisal Inputs'!H250)</f>
        <v>Blank</v>
      </c>
      <c r="I1077" s="515" t="s">
        <v>1600</v>
      </c>
    </row>
    <row r="1078" spans="1:9" x14ac:dyDescent="0.2">
      <c r="A1078" s="86" t="s">
        <v>6388</v>
      </c>
      <c r="B1078" s="763" t="s">
        <v>454</v>
      </c>
      <c r="C1078" s="86" t="s">
        <v>493</v>
      </c>
      <c r="D1078" s="86" t="s">
        <v>140</v>
      </c>
      <c r="E1078" s="86" t="s">
        <v>536</v>
      </c>
      <c r="F1078" s="282" t="s">
        <v>314</v>
      </c>
      <c r="G1078" s="1105" t="str">
        <f>IF('Appraisal Inputs'!H251="","Blank",'Appraisal Inputs'!H251)</f>
        <v>Blank</v>
      </c>
      <c r="I1078" s="515" t="s">
        <v>1601</v>
      </c>
    </row>
    <row r="1079" spans="1:9" x14ac:dyDescent="0.2">
      <c r="A1079" s="86" t="s">
        <v>6388</v>
      </c>
      <c r="B1079" s="763" t="s">
        <v>454</v>
      </c>
      <c r="C1079" s="86" t="s">
        <v>493</v>
      </c>
      <c r="D1079" s="86" t="s">
        <v>140</v>
      </c>
      <c r="E1079" s="86" t="s">
        <v>537</v>
      </c>
      <c r="F1079" s="282" t="s">
        <v>314</v>
      </c>
      <c r="G1079" s="1105" t="str">
        <f>IF('Appraisal Inputs'!H252="","Blank",'Appraisal Inputs'!H252)</f>
        <v>Blank</v>
      </c>
      <c r="I1079" s="515" t="s">
        <v>1602</v>
      </c>
    </row>
    <row r="1080" spans="1:9" x14ac:dyDescent="0.2">
      <c r="A1080" s="86" t="s">
        <v>6388</v>
      </c>
      <c r="B1080" s="763" t="s">
        <v>454</v>
      </c>
      <c r="C1080" s="86" t="s">
        <v>493</v>
      </c>
      <c r="D1080" s="86" t="s">
        <v>140</v>
      </c>
      <c r="E1080" s="86" t="s">
        <v>538</v>
      </c>
      <c r="F1080" s="282" t="s">
        <v>314</v>
      </c>
      <c r="G1080" s="1105" t="str">
        <f>IF('Appraisal Inputs'!H253="","Blank",'Appraisal Inputs'!H253)</f>
        <v>Blank</v>
      </c>
      <c r="I1080" s="515" t="s">
        <v>1603</v>
      </c>
    </row>
    <row r="1081" spans="1:9" x14ac:dyDescent="0.2">
      <c r="A1081" s="86" t="s">
        <v>6388</v>
      </c>
      <c r="B1081" s="763" t="s">
        <v>454</v>
      </c>
      <c r="C1081" s="86" t="s">
        <v>493</v>
      </c>
      <c r="D1081" s="86" t="s">
        <v>140</v>
      </c>
      <c r="E1081" s="86" t="s">
        <v>539</v>
      </c>
      <c r="F1081" s="282" t="s">
        <v>314</v>
      </c>
      <c r="G1081" s="1105" t="str">
        <f>IF('Appraisal Inputs'!H254="","Blank",'Appraisal Inputs'!H254)</f>
        <v>Blank</v>
      </c>
      <c r="I1081" s="515" t="s">
        <v>1604</v>
      </c>
    </row>
    <row r="1082" spans="1:9" x14ac:dyDescent="0.2">
      <c r="A1082" s="86" t="s">
        <v>6388</v>
      </c>
      <c r="B1082" s="763" t="s">
        <v>454</v>
      </c>
      <c r="C1082" s="86" t="s">
        <v>493</v>
      </c>
      <c r="D1082" s="86" t="s">
        <v>140</v>
      </c>
      <c r="E1082" s="86" t="s">
        <v>540</v>
      </c>
      <c r="F1082" s="282" t="s">
        <v>314</v>
      </c>
      <c r="G1082" s="1105" t="str">
        <f>IF('Appraisal Inputs'!H255="","Blank",'Appraisal Inputs'!H255)</f>
        <v>Blank</v>
      </c>
      <c r="I1082" s="515" t="s">
        <v>1605</v>
      </c>
    </row>
    <row r="1083" spans="1:9" x14ac:dyDescent="0.2">
      <c r="A1083" s="86" t="s">
        <v>6388</v>
      </c>
      <c r="B1083" s="763" t="s">
        <v>454</v>
      </c>
      <c r="C1083" s="86" t="s">
        <v>493</v>
      </c>
      <c r="D1083" s="86" t="s">
        <v>140</v>
      </c>
      <c r="E1083" s="86" t="s">
        <v>541</v>
      </c>
      <c r="F1083" s="282" t="s">
        <v>314</v>
      </c>
      <c r="G1083" s="1105" t="str">
        <f>IF('Appraisal Inputs'!H256="","Blank",'Appraisal Inputs'!H256)</f>
        <v>Blank</v>
      </c>
      <c r="I1083" s="515" t="s">
        <v>1606</v>
      </c>
    </row>
    <row r="1084" spans="1:9" x14ac:dyDescent="0.2">
      <c r="A1084" s="86" t="s">
        <v>6388</v>
      </c>
      <c r="B1084" s="763" t="s">
        <v>454</v>
      </c>
      <c r="C1084" s="86" t="s">
        <v>493</v>
      </c>
      <c r="D1084" s="86" t="s">
        <v>140</v>
      </c>
      <c r="E1084" s="86" t="s">
        <v>542</v>
      </c>
      <c r="F1084" s="282" t="s">
        <v>314</v>
      </c>
      <c r="G1084" s="1105" t="str">
        <f>IF('Appraisal Inputs'!H257="","Blank",'Appraisal Inputs'!H257)</f>
        <v>Blank</v>
      </c>
      <c r="I1084" s="515" t="s">
        <v>1607</v>
      </c>
    </row>
    <row r="1085" spans="1:9" x14ac:dyDescent="0.2">
      <c r="A1085" s="86" t="s">
        <v>6388</v>
      </c>
      <c r="B1085" s="763" t="s">
        <v>454</v>
      </c>
      <c r="C1085" s="86" t="s">
        <v>493</v>
      </c>
      <c r="D1085" s="86" t="s">
        <v>140</v>
      </c>
      <c r="E1085" s="86" t="s">
        <v>543</v>
      </c>
      <c r="F1085" s="282" t="s">
        <v>314</v>
      </c>
      <c r="G1085" s="1105" t="str">
        <f>IF('Appraisal Inputs'!H258="","Blank",'Appraisal Inputs'!H258)</f>
        <v>Blank</v>
      </c>
      <c r="I1085" s="515" t="s">
        <v>1608</v>
      </c>
    </row>
    <row r="1086" spans="1:9" x14ac:dyDescent="0.2">
      <c r="A1086" s="86" t="s">
        <v>6388</v>
      </c>
      <c r="B1086" s="763" t="s">
        <v>454</v>
      </c>
      <c r="C1086" s="86" t="s">
        <v>493</v>
      </c>
      <c r="D1086" s="86" t="s">
        <v>140</v>
      </c>
      <c r="E1086" s="86" t="s">
        <v>544</v>
      </c>
      <c r="F1086" s="282" t="s">
        <v>314</v>
      </c>
      <c r="G1086" s="1105" t="str">
        <f>IF('Appraisal Inputs'!H259="","Blank",'Appraisal Inputs'!H259)</f>
        <v>Blank</v>
      </c>
      <c r="I1086" s="515" t="s">
        <v>1609</v>
      </c>
    </row>
    <row r="1087" spans="1:9" x14ac:dyDescent="0.2">
      <c r="A1087" s="86" t="s">
        <v>6388</v>
      </c>
      <c r="B1087" s="763" t="s">
        <v>454</v>
      </c>
      <c r="C1087" s="86" t="s">
        <v>493</v>
      </c>
      <c r="D1087" s="86" t="s">
        <v>140</v>
      </c>
      <c r="E1087" s="86" t="s">
        <v>545</v>
      </c>
      <c r="F1087" s="282" t="s">
        <v>314</v>
      </c>
      <c r="G1087" s="1105" t="str">
        <f>IF('Appraisal Inputs'!H260="","Blank",'Appraisal Inputs'!H260)</f>
        <v>Blank</v>
      </c>
      <c r="I1087" s="515" t="s">
        <v>1610</v>
      </c>
    </row>
    <row r="1088" spans="1:9" x14ac:dyDescent="0.2">
      <c r="A1088" s="86" t="s">
        <v>6388</v>
      </c>
      <c r="B1088" s="763" t="s">
        <v>454</v>
      </c>
      <c r="C1088" s="86" t="s">
        <v>493</v>
      </c>
      <c r="D1088" s="86" t="s">
        <v>140</v>
      </c>
      <c r="E1088" s="86" t="s">
        <v>546</v>
      </c>
      <c r="F1088" s="282" t="s">
        <v>314</v>
      </c>
      <c r="G1088" s="1105" t="str">
        <f>IF('Appraisal Inputs'!H261="","Blank",'Appraisal Inputs'!H261)</f>
        <v>Blank</v>
      </c>
      <c r="I1088" s="515" t="s">
        <v>1611</v>
      </c>
    </row>
    <row r="1089" spans="1:9" x14ac:dyDescent="0.2">
      <c r="A1089" s="86" t="s">
        <v>6388</v>
      </c>
      <c r="B1089" s="763" t="s">
        <v>454</v>
      </c>
      <c r="C1089" s="86" t="s">
        <v>493</v>
      </c>
      <c r="D1089" s="86" t="s">
        <v>140</v>
      </c>
      <c r="E1089" s="86" t="s">
        <v>547</v>
      </c>
      <c r="F1089" s="282" t="s">
        <v>314</v>
      </c>
      <c r="G1089" s="1105" t="str">
        <f>IF('Appraisal Inputs'!H262="","Blank",'Appraisal Inputs'!H262)</f>
        <v>Blank</v>
      </c>
      <c r="I1089" s="515" t="s">
        <v>1612</v>
      </c>
    </row>
    <row r="1090" spans="1:9" x14ac:dyDescent="0.2">
      <c r="A1090" s="86" t="s">
        <v>6388</v>
      </c>
      <c r="B1090" s="763" t="s">
        <v>454</v>
      </c>
      <c r="C1090" s="86" t="s">
        <v>493</v>
      </c>
      <c r="D1090" s="86" t="s">
        <v>140</v>
      </c>
      <c r="E1090" s="86" t="s">
        <v>548</v>
      </c>
      <c r="F1090" s="282" t="s">
        <v>314</v>
      </c>
      <c r="G1090" s="1105" t="str">
        <f>IF('Appraisal Inputs'!H263="","Blank",'Appraisal Inputs'!H263)</f>
        <v>Blank</v>
      </c>
      <c r="I1090" s="515" t="s">
        <v>1613</v>
      </c>
    </row>
    <row r="1091" spans="1:9" x14ac:dyDescent="0.2">
      <c r="A1091" s="86" t="s">
        <v>6388</v>
      </c>
      <c r="B1091" s="763" t="s">
        <v>454</v>
      </c>
      <c r="C1091" s="86" t="s">
        <v>493</v>
      </c>
      <c r="D1091" s="86" t="s">
        <v>140</v>
      </c>
      <c r="E1091" s="86" t="s">
        <v>549</v>
      </c>
      <c r="F1091" s="282" t="s">
        <v>314</v>
      </c>
      <c r="G1091" s="1105" t="str">
        <f>IF('Appraisal Inputs'!H264="","Blank",'Appraisal Inputs'!H264)</f>
        <v>Blank</v>
      </c>
      <c r="I1091" s="515" t="s">
        <v>1614</v>
      </c>
    </row>
    <row r="1092" spans="1:9" x14ac:dyDescent="0.2">
      <c r="A1092" s="86" t="s">
        <v>6388</v>
      </c>
      <c r="B1092" s="763" t="s">
        <v>454</v>
      </c>
      <c r="C1092" s="86" t="s">
        <v>493</v>
      </c>
      <c r="D1092" s="86" t="s">
        <v>140</v>
      </c>
      <c r="E1092" s="86" t="s">
        <v>550</v>
      </c>
      <c r="F1092" s="282" t="s">
        <v>314</v>
      </c>
      <c r="G1092" s="1105" t="str">
        <f>IF('Appraisal Inputs'!H265="","Blank",'Appraisal Inputs'!H265)</f>
        <v>Blank</v>
      </c>
      <c r="I1092" s="515" t="s">
        <v>1615</v>
      </c>
    </row>
    <row r="1093" spans="1:9" x14ac:dyDescent="0.2">
      <c r="A1093" s="86" t="s">
        <v>6388</v>
      </c>
      <c r="B1093" s="763" t="s">
        <v>454</v>
      </c>
      <c r="C1093" s="86" t="s">
        <v>493</v>
      </c>
      <c r="D1093" s="86" t="s">
        <v>140</v>
      </c>
      <c r="E1093" s="86" t="s">
        <v>551</v>
      </c>
      <c r="F1093" s="282" t="s">
        <v>314</v>
      </c>
      <c r="G1093" s="1105" t="str">
        <f>IF('Appraisal Inputs'!H266="","Blank",'Appraisal Inputs'!H266)</f>
        <v>Blank</v>
      </c>
      <c r="I1093" s="515" t="s">
        <v>1616</v>
      </c>
    </row>
    <row r="1094" spans="1:9" x14ac:dyDescent="0.2">
      <c r="A1094" s="86" t="s">
        <v>6388</v>
      </c>
      <c r="B1094" s="763" t="s">
        <v>454</v>
      </c>
      <c r="C1094" s="86" t="s">
        <v>493</v>
      </c>
      <c r="D1094" s="86" t="s">
        <v>140</v>
      </c>
      <c r="E1094" s="86" t="s">
        <v>552</v>
      </c>
      <c r="F1094" s="282" t="s">
        <v>314</v>
      </c>
      <c r="G1094" s="1105" t="str">
        <f>IF('Appraisal Inputs'!H267="","Blank",'Appraisal Inputs'!H267)</f>
        <v>Blank</v>
      </c>
      <c r="I1094" s="515" t="s">
        <v>1617</v>
      </c>
    </row>
    <row r="1095" spans="1:9" x14ac:dyDescent="0.2">
      <c r="A1095" s="86" t="s">
        <v>6388</v>
      </c>
      <c r="B1095" s="763" t="s">
        <v>454</v>
      </c>
      <c r="C1095" s="86" t="s">
        <v>493</v>
      </c>
      <c r="D1095" s="86" t="s">
        <v>140</v>
      </c>
      <c r="E1095" s="86" t="s">
        <v>553</v>
      </c>
      <c r="F1095" s="282" t="s">
        <v>314</v>
      </c>
      <c r="G1095" s="1105" t="str">
        <f>IF('Appraisal Inputs'!H268="","Blank",'Appraisal Inputs'!H268)</f>
        <v>Blank</v>
      </c>
      <c r="I1095" s="515" t="s">
        <v>1618</v>
      </c>
    </row>
    <row r="1096" spans="1:9" x14ac:dyDescent="0.2">
      <c r="A1096" s="86" t="s">
        <v>6388</v>
      </c>
      <c r="B1096" s="763" t="s">
        <v>454</v>
      </c>
      <c r="C1096" s="86" t="s">
        <v>493</v>
      </c>
      <c r="D1096" s="86" t="s">
        <v>140</v>
      </c>
      <c r="E1096" s="86" t="s">
        <v>554</v>
      </c>
      <c r="F1096" s="282" t="s">
        <v>314</v>
      </c>
      <c r="G1096" s="1105" t="str">
        <f>IF('Appraisal Inputs'!H269="","Blank",'Appraisal Inputs'!H269)</f>
        <v>Blank</v>
      </c>
      <c r="I1096" s="515" t="s">
        <v>1619</v>
      </c>
    </row>
    <row r="1097" spans="1:9" x14ac:dyDescent="0.2">
      <c r="A1097" s="86" t="s">
        <v>6388</v>
      </c>
      <c r="B1097" s="763" t="s">
        <v>454</v>
      </c>
      <c r="C1097" s="86" t="s">
        <v>493</v>
      </c>
      <c r="D1097" s="86" t="s">
        <v>140</v>
      </c>
      <c r="E1097" s="86" t="s">
        <v>555</v>
      </c>
      <c r="F1097" s="282" t="s">
        <v>314</v>
      </c>
      <c r="G1097" s="1105" t="str">
        <f>IF('Appraisal Inputs'!H270="","Blank",'Appraisal Inputs'!H270)</f>
        <v>Blank</v>
      </c>
      <c r="I1097" s="515" t="s">
        <v>1620</v>
      </c>
    </row>
    <row r="1098" spans="1:9" x14ac:dyDescent="0.2">
      <c r="A1098" s="86" t="s">
        <v>6388</v>
      </c>
      <c r="B1098" s="763" t="s">
        <v>454</v>
      </c>
      <c r="C1098" s="86" t="s">
        <v>493</v>
      </c>
      <c r="D1098" s="86" t="s">
        <v>140</v>
      </c>
      <c r="E1098" s="86" t="s">
        <v>556</v>
      </c>
      <c r="F1098" s="282" t="s">
        <v>314</v>
      </c>
      <c r="G1098" s="1105" t="str">
        <f>IF('Appraisal Inputs'!H271="","Blank",'Appraisal Inputs'!H271)</f>
        <v>Blank</v>
      </c>
      <c r="I1098" s="515" t="s">
        <v>1621</v>
      </c>
    </row>
    <row r="1099" spans="1:9" x14ac:dyDescent="0.2">
      <c r="A1099" s="86" t="s">
        <v>6388</v>
      </c>
      <c r="B1099" s="763" t="s">
        <v>454</v>
      </c>
      <c r="C1099" s="86" t="s">
        <v>493</v>
      </c>
      <c r="D1099" s="86" t="s">
        <v>140</v>
      </c>
      <c r="E1099" s="86" t="s">
        <v>557</v>
      </c>
      <c r="F1099" s="282" t="s">
        <v>314</v>
      </c>
      <c r="G1099" s="1105" t="str">
        <f>IF('Appraisal Inputs'!H272="","Blank",'Appraisal Inputs'!H272)</f>
        <v>Blank</v>
      </c>
      <c r="I1099" s="515" t="s">
        <v>1622</v>
      </c>
    </row>
    <row r="1100" spans="1:9" x14ac:dyDescent="0.2">
      <c r="A1100" s="86" t="s">
        <v>6388</v>
      </c>
      <c r="B1100" s="763" t="s">
        <v>454</v>
      </c>
      <c r="C1100" s="86" t="s">
        <v>493</v>
      </c>
      <c r="D1100" s="86" t="s">
        <v>140</v>
      </c>
      <c r="E1100" s="86" t="s">
        <v>558</v>
      </c>
      <c r="F1100" s="282" t="s">
        <v>314</v>
      </c>
      <c r="G1100" s="1105" t="str">
        <f>IF('Appraisal Inputs'!H273="","Blank",'Appraisal Inputs'!H273)</f>
        <v>Blank</v>
      </c>
      <c r="I1100" s="515" t="s">
        <v>1623</v>
      </c>
    </row>
    <row r="1101" spans="1:9" x14ac:dyDescent="0.2">
      <c r="A1101" s="86" t="s">
        <v>6388</v>
      </c>
      <c r="B1101" s="763" t="s">
        <v>454</v>
      </c>
      <c r="C1101" s="86" t="s">
        <v>493</v>
      </c>
      <c r="D1101" s="86" t="s">
        <v>140</v>
      </c>
      <c r="E1101" s="86" t="s">
        <v>559</v>
      </c>
      <c r="F1101" s="282" t="s">
        <v>314</v>
      </c>
      <c r="G1101" s="1105" t="str">
        <f>IF('Appraisal Inputs'!H274="","Blank",'Appraisal Inputs'!H274)</f>
        <v>Blank</v>
      </c>
      <c r="I1101" s="515" t="s">
        <v>1624</v>
      </c>
    </row>
    <row r="1102" spans="1:9" x14ac:dyDescent="0.2">
      <c r="A1102" s="86" t="s">
        <v>6388</v>
      </c>
      <c r="B1102" s="763" t="s">
        <v>454</v>
      </c>
      <c r="C1102" s="86" t="s">
        <v>493</v>
      </c>
      <c r="D1102" s="86" t="s">
        <v>140</v>
      </c>
      <c r="E1102" s="86" t="s">
        <v>560</v>
      </c>
      <c r="F1102" s="282" t="s">
        <v>314</v>
      </c>
      <c r="G1102" s="1105" t="str">
        <f>IF('Appraisal Inputs'!H275="","Blank",'Appraisal Inputs'!H275)</f>
        <v>Blank</v>
      </c>
      <c r="I1102" s="515" t="s">
        <v>1625</v>
      </c>
    </row>
    <row r="1103" spans="1:9" x14ac:dyDescent="0.2">
      <c r="A1103" s="86" t="s">
        <v>6388</v>
      </c>
      <c r="B1103" s="763" t="s">
        <v>454</v>
      </c>
      <c r="C1103" s="86" t="s">
        <v>493</v>
      </c>
      <c r="D1103" s="86" t="s">
        <v>140</v>
      </c>
      <c r="E1103" s="86" t="s">
        <v>561</v>
      </c>
      <c r="F1103" s="282" t="s">
        <v>314</v>
      </c>
      <c r="G1103" s="1105" t="str">
        <f>IF('Appraisal Inputs'!H276="","Blank",'Appraisal Inputs'!H276)</f>
        <v>Blank</v>
      </c>
      <c r="I1103" s="515" t="s">
        <v>1626</v>
      </c>
    </row>
    <row r="1104" spans="1:9" x14ac:dyDescent="0.2">
      <c r="A1104" s="86" t="s">
        <v>6388</v>
      </c>
      <c r="B1104" s="763" t="s">
        <v>454</v>
      </c>
      <c r="C1104" s="86" t="s">
        <v>493</v>
      </c>
      <c r="D1104" s="86" t="s">
        <v>140</v>
      </c>
      <c r="E1104" s="86" t="s">
        <v>562</v>
      </c>
      <c r="F1104" s="282" t="s">
        <v>314</v>
      </c>
      <c r="G1104" s="1105" t="str">
        <f>IF('Appraisal Inputs'!H277="","Blank",'Appraisal Inputs'!H277)</f>
        <v>Blank</v>
      </c>
      <c r="I1104" s="515" t="s">
        <v>1627</v>
      </c>
    </row>
    <row r="1105" spans="1:9" x14ac:dyDescent="0.2">
      <c r="A1105" s="86" t="s">
        <v>6388</v>
      </c>
      <c r="B1105" s="763" t="s">
        <v>454</v>
      </c>
      <c r="C1105" s="86" t="s">
        <v>493</v>
      </c>
      <c r="D1105" s="86" t="s">
        <v>140</v>
      </c>
      <c r="E1105" s="86" t="s">
        <v>563</v>
      </c>
      <c r="F1105" s="282" t="s">
        <v>314</v>
      </c>
      <c r="G1105" s="1105" t="str">
        <f>IF('Appraisal Inputs'!H278="","Blank",'Appraisal Inputs'!H278)</f>
        <v>Blank</v>
      </c>
      <c r="I1105" s="515" t="s">
        <v>1628</v>
      </c>
    </row>
    <row r="1106" spans="1:9" x14ac:dyDescent="0.2">
      <c r="A1106" s="86" t="s">
        <v>6388</v>
      </c>
      <c r="B1106" s="763" t="s">
        <v>454</v>
      </c>
      <c r="C1106" s="86" t="s">
        <v>493</v>
      </c>
      <c r="D1106" s="86" t="s">
        <v>140</v>
      </c>
      <c r="E1106" s="86" t="s">
        <v>564</v>
      </c>
      <c r="F1106" s="282" t="s">
        <v>314</v>
      </c>
      <c r="G1106" s="1105" t="str">
        <f>IF('Appraisal Inputs'!H279="","Blank",'Appraisal Inputs'!H279)</f>
        <v>Blank</v>
      </c>
      <c r="I1106" s="515" t="s">
        <v>1629</v>
      </c>
    </row>
    <row r="1107" spans="1:9" x14ac:dyDescent="0.2">
      <c r="A1107" s="86" t="s">
        <v>6388</v>
      </c>
      <c r="B1107" s="763" t="s">
        <v>454</v>
      </c>
      <c r="C1107" s="86" t="s">
        <v>493</v>
      </c>
      <c r="D1107" s="86" t="s">
        <v>140</v>
      </c>
      <c r="E1107" s="86" t="s">
        <v>565</v>
      </c>
      <c r="F1107" s="282" t="s">
        <v>314</v>
      </c>
      <c r="G1107" s="1105" t="str">
        <f>IF('Appraisal Inputs'!H280="","Blank",'Appraisal Inputs'!H280)</f>
        <v>Blank</v>
      </c>
      <c r="I1107" s="515" t="s">
        <v>1630</v>
      </c>
    </row>
    <row r="1108" spans="1:9" x14ac:dyDescent="0.2">
      <c r="A1108" s="86" t="s">
        <v>6388</v>
      </c>
      <c r="B1108" s="543" t="s">
        <v>454</v>
      </c>
      <c r="C1108" s="547" t="s">
        <v>493</v>
      </c>
      <c r="D1108" s="547" t="s">
        <v>140</v>
      </c>
      <c r="E1108" s="547" t="s">
        <v>566</v>
      </c>
      <c r="F1108" s="538" t="s">
        <v>314</v>
      </c>
      <c r="G1108" s="1106" t="str">
        <f>IF('Appraisal Inputs'!H281="","Blank",'Appraisal Inputs'!H281)</f>
        <v>Blank</v>
      </c>
      <c r="I1108" s="515" t="s">
        <v>1631</v>
      </c>
    </row>
    <row r="1109" spans="1:9" x14ac:dyDescent="0.2">
      <c r="A1109" s="86" t="s">
        <v>6388</v>
      </c>
      <c r="B1109" s="533" t="s">
        <v>454</v>
      </c>
      <c r="C1109" s="119" t="s">
        <v>493</v>
      </c>
      <c r="D1109" s="119" t="s">
        <v>141</v>
      </c>
      <c r="E1109" s="119" t="s">
        <v>141</v>
      </c>
      <c r="F1109" s="545" t="s">
        <v>487</v>
      </c>
      <c r="G1109" s="1191" t="str">
        <f>IF('Appraisal Inputs'!I240="","Blank",'Appraisal Inputs'!I240)</f>
        <v>Select ▼</v>
      </c>
      <c r="I1109" s="515" t="s">
        <v>1632</v>
      </c>
    </row>
    <row r="1110" spans="1:9" x14ac:dyDescent="0.2">
      <c r="A1110" s="86" t="s">
        <v>6388</v>
      </c>
      <c r="B1110" s="541" t="s">
        <v>454</v>
      </c>
      <c r="C1110" s="546" t="s">
        <v>493</v>
      </c>
      <c r="D1110" s="546" t="s">
        <v>141</v>
      </c>
      <c r="E1110" s="546" t="s">
        <v>185</v>
      </c>
      <c r="F1110" s="542" t="s">
        <v>325</v>
      </c>
      <c r="G1110" s="1183" t="str">
        <f>IF('Appraisal Inputs'!I241="","Blank",'Appraisal Inputs'!I241)</f>
        <v>Select ▼</v>
      </c>
      <c r="I1110" s="515" t="s">
        <v>1633</v>
      </c>
    </row>
    <row r="1111" spans="1:9" x14ac:dyDescent="0.2">
      <c r="A1111" s="86" t="s">
        <v>6388</v>
      </c>
      <c r="B1111" s="763" t="s">
        <v>454</v>
      </c>
      <c r="C1111" s="86" t="s">
        <v>493</v>
      </c>
      <c r="D1111" s="86" t="s">
        <v>141</v>
      </c>
      <c r="E1111" s="86" t="s">
        <v>527</v>
      </c>
      <c r="F1111" s="282" t="s">
        <v>325</v>
      </c>
      <c r="G1111" s="1181" t="str">
        <f>IF('Appraisal Inputs'!I242="","Blank",'Appraisal Inputs'!I242)</f>
        <v>Select ▼</v>
      </c>
      <c r="I1111" s="515" t="s">
        <v>1634</v>
      </c>
    </row>
    <row r="1112" spans="1:9" x14ac:dyDescent="0.2">
      <c r="A1112" s="86" t="s">
        <v>6388</v>
      </c>
      <c r="B1112" s="763" t="s">
        <v>454</v>
      </c>
      <c r="C1112" s="86" t="s">
        <v>493</v>
      </c>
      <c r="D1112" s="86" t="s">
        <v>141</v>
      </c>
      <c r="E1112" s="86" t="s">
        <v>528</v>
      </c>
      <c r="F1112" s="282" t="s">
        <v>325</v>
      </c>
      <c r="G1112" s="1181" t="str">
        <f>IF('Appraisal Inputs'!I243="","Blank",'Appraisal Inputs'!I243)</f>
        <v>Select ▼</v>
      </c>
      <c r="I1112" s="515" t="s">
        <v>1635</v>
      </c>
    </row>
    <row r="1113" spans="1:9" x14ac:dyDescent="0.2">
      <c r="A1113" s="86" t="s">
        <v>6388</v>
      </c>
      <c r="B1113" s="763" t="s">
        <v>454</v>
      </c>
      <c r="C1113" s="86" t="s">
        <v>493</v>
      </c>
      <c r="D1113" s="86" t="s">
        <v>141</v>
      </c>
      <c r="E1113" s="86" t="s">
        <v>529</v>
      </c>
      <c r="F1113" s="282" t="s">
        <v>325</v>
      </c>
      <c r="G1113" s="1181" t="str">
        <f>IF('Appraisal Inputs'!I244="","Blank",'Appraisal Inputs'!I244)</f>
        <v>Select ▼</v>
      </c>
      <c r="I1113" s="515" t="s">
        <v>1636</v>
      </c>
    </row>
    <row r="1114" spans="1:9" x14ac:dyDescent="0.2">
      <c r="A1114" s="86" t="s">
        <v>6388</v>
      </c>
      <c r="B1114" s="763" t="s">
        <v>454</v>
      </c>
      <c r="C1114" s="86" t="s">
        <v>493</v>
      </c>
      <c r="D1114" s="86" t="s">
        <v>141</v>
      </c>
      <c r="E1114" s="86" t="s">
        <v>530</v>
      </c>
      <c r="F1114" s="282" t="s">
        <v>325</v>
      </c>
      <c r="G1114" s="1181" t="str">
        <f>IF('Appraisal Inputs'!I245="","Blank",'Appraisal Inputs'!I245)</f>
        <v>Select ▼</v>
      </c>
      <c r="I1114" s="515" t="s">
        <v>1637</v>
      </c>
    </row>
    <row r="1115" spans="1:9" x14ac:dyDescent="0.2">
      <c r="A1115" s="86" t="s">
        <v>6388</v>
      </c>
      <c r="B1115" s="763" t="s">
        <v>454</v>
      </c>
      <c r="C1115" s="86" t="s">
        <v>493</v>
      </c>
      <c r="D1115" s="86" t="s">
        <v>141</v>
      </c>
      <c r="E1115" s="86" t="s">
        <v>531</v>
      </c>
      <c r="F1115" s="282" t="s">
        <v>325</v>
      </c>
      <c r="G1115" s="1181" t="str">
        <f>IF('Appraisal Inputs'!I246="","Blank",'Appraisal Inputs'!I246)</f>
        <v>Select ▼</v>
      </c>
      <c r="I1115" s="515" t="s">
        <v>1638</v>
      </c>
    </row>
    <row r="1116" spans="1:9" x14ac:dyDescent="0.2">
      <c r="A1116" s="86" t="s">
        <v>6388</v>
      </c>
      <c r="B1116" s="763" t="s">
        <v>454</v>
      </c>
      <c r="C1116" s="86" t="s">
        <v>493</v>
      </c>
      <c r="D1116" s="86" t="s">
        <v>141</v>
      </c>
      <c r="E1116" s="86" t="s">
        <v>532</v>
      </c>
      <c r="F1116" s="282" t="s">
        <v>325</v>
      </c>
      <c r="G1116" s="1181" t="str">
        <f>IF('Appraisal Inputs'!I247="","Blank",'Appraisal Inputs'!I247)</f>
        <v>Select ▼</v>
      </c>
      <c r="I1116" s="515" t="s">
        <v>1639</v>
      </c>
    </row>
    <row r="1117" spans="1:9" x14ac:dyDescent="0.2">
      <c r="A1117" s="86" t="s">
        <v>6388</v>
      </c>
      <c r="B1117" s="763" t="s">
        <v>454</v>
      </c>
      <c r="C1117" s="86" t="s">
        <v>493</v>
      </c>
      <c r="D1117" s="86" t="s">
        <v>141</v>
      </c>
      <c r="E1117" s="86" t="s">
        <v>533</v>
      </c>
      <c r="F1117" s="282" t="s">
        <v>325</v>
      </c>
      <c r="G1117" s="1181" t="str">
        <f>IF('Appraisal Inputs'!I248="","Blank",'Appraisal Inputs'!I248)</f>
        <v>Select ▼</v>
      </c>
      <c r="I1117" s="515" t="s">
        <v>1640</v>
      </c>
    </row>
    <row r="1118" spans="1:9" x14ac:dyDescent="0.2">
      <c r="A1118" s="86" t="s">
        <v>6388</v>
      </c>
      <c r="B1118" s="763" t="s">
        <v>454</v>
      </c>
      <c r="C1118" s="86" t="s">
        <v>493</v>
      </c>
      <c r="D1118" s="86" t="s">
        <v>141</v>
      </c>
      <c r="E1118" s="86" t="s">
        <v>534</v>
      </c>
      <c r="F1118" s="282" t="s">
        <v>325</v>
      </c>
      <c r="G1118" s="1181" t="str">
        <f>IF('Appraisal Inputs'!I249="","Blank",'Appraisal Inputs'!I249)</f>
        <v>Select ▼</v>
      </c>
      <c r="I1118" s="515" t="s">
        <v>1641</v>
      </c>
    </row>
    <row r="1119" spans="1:9" x14ac:dyDescent="0.2">
      <c r="A1119" s="86" t="s">
        <v>6388</v>
      </c>
      <c r="B1119" s="763" t="s">
        <v>454</v>
      </c>
      <c r="C1119" s="86" t="s">
        <v>493</v>
      </c>
      <c r="D1119" s="86" t="s">
        <v>141</v>
      </c>
      <c r="E1119" s="86" t="s">
        <v>535</v>
      </c>
      <c r="F1119" s="282" t="s">
        <v>325</v>
      </c>
      <c r="G1119" s="1181" t="str">
        <f>IF('Appraisal Inputs'!I250="","Blank",'Appraisal Inputs'!I250)</f>
        <v>Select ▼</v>
      </c>
      <c r="I1119" s="515" t="s">
        <v>1642</v>
      </c>
    </row>
    <row r="1120" spans="1:9" x14ac:dyDescent="0.2">
      <c r="A1120" s="86" t="s">
        <v>6388</v>
      </c>
      <c r="B1120" s="763" t="s">
        <v>454</v>
      </c>
      <c r="C1120" s="86" t="s">
        <v>493</v>
      </c>
      <c r="D1120" s="86" t="s">
        <v>141</v>
      </c>
      <c r="E1120" s="86" t="s">
        <v>536</v>
      </c>
      <c r="F1120" s="282" t="s">
        <v>325</v>
      </c>
      <c r="G1120" s="1181" t="str">
        <f>IF('Appraisal Inputs'!I251="","Blank",'Appraisal Inputs'!I251)</f>
        <v>Select ▼</v>
      </c>
      <c r="I1120" s="515" t="s">
        <v>1643</v>
      </c>
    </row>
    <row r="1121" spans="1:9" x14ac:dyDescent="0.2">
      <c r="A1121" s="86" t="s">
        <v>6388</v>
      </c>
      <c r="B1121" s="763" t="s">
        <v>454</v>
      </c>
      <c r="C1121" s="86" t="s">
        <v>493</v>
      </c>
      <c r="D1121" s="86" t="s">
        <v>141</v>
      </c>
      <c r="E1121" s="86" t="s">
        <v>537</v>
      </c>
      <c r="F1121" s="282" t="s">
        <v>325</v>
      </c>
      <c r="G1121" s="1181" t="str">
        <f>IF('Appraisal Inputs'!I252="","Blank",'Appraisal Inputs'!I252)</f>
        <v>Select ▼</v>
      </c>
      <c r="I1121" s="515" t="s">
        <v>1644</v>
      </c>
    </row>
    <row r="1122" spans="1:9" x14ac:dyDescent="0.2">
      <c r="A1122" s="86" t="s">
        <v>6388</v>
      </c>
      <c r="B1122" s="763" t="s">
        <v>454</v>
      </c>
      <c r="C1122" s="86" t="s">
        <v>493</v>
      </c>
      <c r="D1122" s="86" t="s">
        <v>141</v>
      </c>
      <c r="E1122" s="86" t="s">
        <v>538</v>
      </c>
      <c r="F1122" s="282" t="s">
        <v>325</v>
      </c>
      <c r="G1122" s="1181" t="str">
        <f>IF('Appraisal Inputs'!I253="","Blank",'Appraisal Inputs'!I253)</f>
        <v>Select ▼</v>
      </c>
      <c r="I1122" s="515" t="s">
        <v>1645</v>
      </c>
    </row>
    <row r="1123" spans="1:9" x14ac:dyDescent="0.2">
      <c r="A1123" s="86" t="s">
        <v>6388</v>
      </c>
      <c r="B1123" s="763" t="s">
        <v>454</v>
      </c>
      <c r="C1123" s="86" t="s">
        <v>493</v>
      </c>
      <c r="D1123" s="86" t="s">
        <v>141</v>
      </c>
      <c r="E1123" s="86" t="s">
        <v>539</v>
      </c>
      <c r="F1123" s="282" t="s">
        <v>325</v>
      </c>
      <c r="G1123" s="1181" t="str">
        <f>IF('Appraisal Inputs'!I254="","Blank",'Appraisal Inputs'!I254)</f>
        <v>Select ▼</v>
      </c>
      <c r="I1123" s="515" t="s">
        <v>1646</v>
      </c>
    </row>
    <row r="1124" spans="1:9" x14ac:dyDescent="0.2">
      <c r="A1124" s="86" t="s">
        <v>6388</v>
      </c>
      <c r="B1124" s="763" t="s">
        <v>454</v>
      </c>
      <c r="C1124" s="86" t="s">
        <v>493</v>
      </c>
      <c r="D1124" s="86" t="s">
        <v>141</v>
      </c>
      <c r="E1124" s="86" t="s">
        <v>540</v>
      </c>
      <c r="F1124" s="282" t="s">
        <v>325</v>
      </c>
      <c r="G1124" s="1181" t="str">
        <f>IF('Appraisal Inputs'!I255="","Blank",'Appraisal Inputs'!I255)</f>
        <v>Select ▼</v>
      </c>
      <c r="I1124" s="515" t="s">
        <v>1647</v>
      </c>
    </row>
    <row r="1125" spans="1:9" x14ac:dyDescent="0.2">
      <c r="A1125" s="86" t="s">
        <v>6388</v>
      </c>
      <c r="B1125" s="763" t="s">
        <v>454</v>
      </c>
      <c r="C1125" s="86" t="s">
        <v>493</v>
      </c>
      <c r="D1125" s="86" t="s">
        <v>141</v>
      </c>
      <c r="E1125" s="86" t="s">
        <v>541</v>
      </c>
      <c r="F1125" s="282" t="s">
        <v>325</v>
      </c>
      <c r="G1125" s="1181" t="str">
        <f>IF('Appraisal Inputs'!I256="","Blank",'Appraisal Inputs'!I256)</f>
        <v>Select ▼</v>
      </c>
      <c r="I1125" s="515" t="s">
        <v>1648</v>
      </c>
    </row>
    <row r="1126" spans="1:9" x14ac:dyDescent="0.2">
      <c r="A1126" s="86" t="s">
        <v>6388</v>
      </c>
      <c r="B1126" s="763" t="s">
        <v>454</v>
      </c>
      <c r="C1126" s="86" t="s">
        <v>493</v>
      </c>
      <c r="D1126" s="86" t="s">
        <v>141</v>
      </c>
      <c r="E1126" s="86" t="s">
        <v>542</v>
      </c>
      <c r="F1126" s="282" t="s">
        <v>325</v>
      </c>
      <c r="G1126" s="1181" t="str">
        <f>IF('Appraisal Inputs'!I257="","Blank",'Appraisal Inputs'!I257)</f>
        <v>Select ▼</v>
      </c>
      <c r="I1126" s="515" t="s">
        <v>1649</v>
      </c>
    </row>
    <row r="1127" spans="1:9" x14ac:dyDescent="0.2">
      <c r="A1127" s="86" t="s">
        <v>6388</v>
      </c>
      <c r="B1127" s="763" t="s">
        <v>454</v>
      </c>
      <c r="C1127" s="86" t="s">
        <v>493</v>
      </c>
      <c r="D1127" s="86" t="s">
        <v>141</v>
      </c>
      <c r="E1127" s="86" t="s">
        <v>543</v>
      </c>
      <c r="F1127" s="282" t="s">
        <v>325</v>
      </c>
      <c r="G1127" s="1181" t="str">
        <f>IF('Appraisal Inputs'!I258="","Blank",'Appraisal Inputs'!I258)</f>
        <v>Select ▼</v>
      </c>
      <c r="I1127" s="515" t="s">
        <v>1650</v>
      </c>
    </row>
    <row r="1128" spans="1:9" x14ac:dyDescent="0.2">
      <c r="A1128" s="86" t="s">
        <v>6388</v>
      </c>
      <c r="B1128" s="763" t="s">
        <v>454</v>
      </c>
      <c r="C1128" s="86" t="s">
        <v>493</v>
      </c>
      <c r="D1128" s="86" t="s">
        <v>141</v>
      </c>
      <c r="E1128" s="86" t="s">
        <v>544</v>
      </c>
      <c r="F1128" s="282" t="s">
        <v>325</v>
      </c>
      <c r="G1128" s="1181" t="str">
        <f>IF('Appraisal Inputs'!I259="","Blank",'Appraisal Inputs'!I259)</f>
        <v>Select ▼</v>
      </c>
      <c r="I1128" s="515" t="s">
        <v>1651</v>
      </c>
    </row>
    <row r="1129" spans="1:9" x14ac:dyDescent="0.2">
      <c r="A1129" s="86" t="s">
        <v>6388</v>
      </c>
      <c r="B1129" s="763" t="s">
        <v>454</v>
      </c>
      <c r="C1129" s="86" t="s">
        <v>493</v>
      </c>
      <c r="D1129" s="86" t="s">
        <v>141</v>
      </c>
      <c r="E1129" s="86" t="s">
        <v>545</v>
      </c>
      <c r="F1129" s="282" t="s">
        <v>325</v>
      </c>
      <c r="G1129" s="1181" t="str">
        <f>IF('Appraisal Inputs'!I260="","Blank",'Appraisal Inputs'!I260)</f>
        <v>Select ▼</v>
      </c>
      <c r="I1129" s="515" t="s">
        <v>1652</v>
      </c>
    </row>
    <row r="1130" spans="1:9" x14ac:dyDescent="0.2">
      <c r="A1130" s="86" t="s">
        <v>6388</v>
      </c>
      <c r="B1130" s="763" t="s">
        <v>454</v>
      </c>
      <c r="C1130" s="86" t="s">
        <v>493</v>
      </c>
      <c r="D1130" s="86" t="s">
        <v>141</v>
      </c>
      <c r="E1130" s="86" t="s">
        <v>546</v>
      </c>
      <c r="F1130" s="282" t="s">
        <v>325</v>
      </c>
      <c r="G1130" s="1181" t="str">
        <f>IF('Appraisal Inputs'!I261="","Blank",'Appraisal Inputs'!I261)</f>
        <v>Select ▼</v>
      </c>
      <c r="I1130" s="515" t="s">
        <v>1653</v>
      </c>
    </row>
    <row r="1131" spans="1:9" x14ac:dyDescent="0.2">
      <c r="A1131" s="86" t="s">
        <v>6388</v>
      </c>
      <c r="B1131" s="763" t="s">
        <v>454</v>
      </c>
      <c r="C1131" s="86" t="s">
        <v>493</v>
      </c>
      <c r="D1131" s="86" t="s">
        <v>141</v>
      </c>
      <c r="E1131" s="86" t="s">
        <v>547</v>
      </c>
      <c r="F1131" s="282" t="s">
        <v>325</v>
      </c>
      <c r="G1131" s="1181" t="str">
        <f>IF('Appraisal Inputs'!I262="","Blank",'Appraisal Inputs'!I262)</f>
        <v>Select ▼</v>
      </c>
      <c r="I1131" s="515" t="s">
        <v>1654</v>
      </c>
    </row>
    <row r="1132" spans="1:9" x14ac:dyDescent="0.2">
      <c r="A1132" s="86" t="s">
        <v>6388</v>
      </c>
      <c r="B1132" s="763" t="s">
        <v>454</v>
      </c>
      <c r="C1132" s="86" t="s">
        <v>493</v>
      </c>
      <c r="D1132" s="86" t="s">
        <v>141</v>
      </c>
      <c r="E1132" s="86" t="s">
        <v>548</v>
      </c>
      <c r="F1132" s="282" t="s">
        <v>325</v>
      </c>
      <c r="G1132" s="1181" t="str">
        <f>IF('Appraisal Inputs'!I263="","Blank",'Appraisal Inputs'!I263)</f>
        <v>Select ▼</v>
      </c>
      <c r="I1132" s="515" t="s">
        <v>1655</v>
      </c>
    </row>
    <row r="1133" spans="1:9" x14ac:dyDescent="0.2">
      <c r="A1133" s="86" t="s">
        <v>6388</v>
      </c>
      <c r="B1133" s="763" t="s">
        <v>454</v>
      </c>
      <c r="C1133" s="86" t="s">
        <v>493</v>
      </c>
      <c r="D1133" s="86" t="s">
        <v>141</v>
      </c>
      <c r="E1133" s="86" t="s">
        <v>549</v>
      </c>
      <c r="F1133" s="282" t="s">
        <v>325</v>
      </c>
      <c r="G1133" s="1181" t="str">
        <f>IF('Appraisal Inputs'!I264="","Blank",'Appraisal Inputs'!I264)</f>
        <v>Select ▼</v>
      </c>
      <c r="I1133" s="515" t="s">
        <v>1656</v>
      </c>
    </row>
    <row r="1134" spans="1:9" x14ac:dyDescent="0.2">
      <c r="A1134" s="86" t="s">
        <v>6388</v>
      </c>
      <c r="B1134" s="763" t="s">
        <v>454</v>
      </c>
      <c r="C1134" s="86" t="s">
        <v>493</v>
      </c>
      <c r="D1134" s="86" t="s">
        <v>141</v>
      </c>
      <c r="E1134" s="86" t="s">
        <v>550</v>
      </c>
      <c r="F1134" s="282" t="s">
        <v>325</v>
      </c>
      <c r="G1134" s="1181" t="str">
        <f>IF('Appraisal Inputs'!I265="","Blank",'Appraisal Inputs'!I265)</f>
        <v>Select ▼</v>
      </c>
      <c r="I1134" s="515" t="s">
        <v>1657</v>
      </c>
    </row>
    <row r="1135" spans="1:9" x14ac:dyDescent="0.2">
      <c r="A1135" s="86" t="s">
        <v>6388</v>
      </c>
      <c r="B1135" s="763" t="s">
        <v>454</v>
      </c>
      <c r="C1135" s="86" t="s">
        <v>493</v>
      </c>
      <c r="D1135" s="86" t="s">
        <v>141</v>
      </c>
      <c r="E1135" s="86" t="s">
        <v>551</v>
      </c>
      <c r="F1135" s="282" t="s">
        <v>325</v>
      </c>
      <c r="G1135" s="1181" t="str">
        <f>IF('Appraisal Inputs'!I266="","Blank",'Appraisal Inputs'!I266)</f>
        <v>Select ▼</v>
      </c>
      <c r="I1135" s="515" t="s">
        <v>1658</v>
      </c>
    </row>
    <row r="1136" spans="1:9" x14ac:dyDescent="0.2">
      <c r="A1136" s="86" t="s">
        <v>6388</v>
      </c>
      <c r="B1136" s="763" t="s">
        <v>454</v>
      </c>
      <c r="C1136" s="86" t="s">
        <v>493</v>
      </c>
      <c r="D1136" s="86" t="s">
        <v>141</v>
      </c>
      <c r="E1136" s="86" t="s">
        <v>552</v>
      </c>
      <c r="F1136" s="282" t="s">
        <v>325</v>
      </c>
      <c r="G1136" s="1181" t="str">
        <f>IF('Appraisal Inputs'!I267="","Blank",'Appraisal Inputs'!I267)</f>
        <v>Select ▼</v>
      </c>
      <c r="I1136" s="515" t="s">
        <v>1659</v>
      </c>
    </row>
    <row r="1137" spans="1:9" x14ac:dyDescent="0.2">
      <c r="A1137" s="86" t="s">
        <v>6388</v>
      </c>
      <c r="B1137" s="763" t="s">
        <v>454</v>
      </c>
      <c r="C1137" s="86" t="s">
        <v>493</v>
      </c>
      <c r="D1137" s="86" t="s">
        <v>141</v>
      </c>
      <c r="E1137" s="86" t="s">
        <v>553</v>
      </c>
      <c r="F1137" s="282" t="s">
        <v>325</v>
      </c>
      <c r="G1137" s="1181" t="str">
        <f>IF('Appraisal Inputs'!I268="","Blank",'Appraisal Inputs'!I268)</f>
        <v>Select ▼</v>
      </c>
      <c r="I1137" s="515" t="s">
        <v>1660</v>
      </c>
    </row>
    <row r="1138" spans="1:9" x14ac:dyDescent="0.2">
      <c r="A1138" s="86" t="s">
        <v>6388</v>
      </c>
      <c r="B1138" s="763" t="s">
        <v>454</v>
      </c>
      <c r="C1138" s="86" t="s">
        <v>493</v>
      </c>
      <c r="D1138" s="86" t="s">
        <v>141</v>
      </c>
      <c r="E1138" s="86" t="s">
        <v>554</v>
      </c>
      <c r="F1138" s="282" t="s">
        <v>325</v>
      </c>
      <c r="G1138" s="1181" t="str">
        <f>IF('Appraisal Inputs'!I269="","Blank",'Appraisal Inputs'!I269)</f>
        <v>Select ▼</v>
      </c>
      <c r="I1138" s="515" t="s">
        <v>1661</v>
      </c>
    </row>
    <row r="1139" spans="1:9" x14ac:dyDescent="0.2">
      <c r="A1139" s="86" t="s">
        <v>6388</v>
      </c>
      <c r="B1139" s="763" t="s">
        <v>454</v>
      </c>
      <c r="C1139" s="86" t="s">
        <v>493</v>
      </c>
      <c r="D1139" s="86" t="s">
        <v>141</v>
      </c>
      <c r="E1139" s="86" t="s">
        <v>555</v>
      </c>
      <c r="F1139" s="282" t="s">
        <v>325</v>
      </c>
      <c r="G1139" s="1181" t="str">
        <f>IF('Appraisal Inputs'!I270="","Blank",'Appraisal Inputs'!I270)</f>
        <v>Select ▼</v>
      </c>
      <c r="I1139" s="515" t="s">
        <v>1662</v>
      </c>
    </row>
    <row r="1140" spans="1:9" x14ac:dyDescent="0.2">
      <c r="A1140" s="86" t="s">
        <v>6388</v>
      </c>
      <c r="B1140" s="763" t="s">
        <v>454</v>
      </c>
      <c r="C1140" s="86" t="s">
        <v>493</v>
      </c>
      <c r="D1140" s="86" t="s">
        <v>141</v>
      </c>
      <c r="E1140" s="86" t="s">
        <v>556</v>
      </c>
      <c r="F1140" s="282" t="s">
        <v>325</v>
      </c>
      <c r="G1140" s="1181" t="str">
        <f>IF('Appraisal Inputs'!I271="","Blank",'Appraisal Inputs'!I271)</f>
        <v>Select ▼</v>
      </c>
      <c r="I1140" s="515" t="s">
        <v>1663</v>
      </c>
    </row>
    <row r="1141" spans="1:9" x14ac:dyDescent="0.2">
      <c r="A1141" s="86" t="s">
        <v>6388</v>
      </c>
      <c r="B1141" s="763" t="s">
        <v>454</v>
      </c>
      <c r="C1141" s="86" t="s">
        <v>493</v>
      </c>
      <c r="D1141" s="86" t="s">
        <v>141</v>
      </c>
      <c r="E1141" s="86" t="s">
        <v>557</v>
      </c>
      <c r="F1141" s="282" t="s">
        <v>325</v>
      </c>
      <c r="G1141" s="1181" t="str">
        <f>IF('Appraisal Inputs'!I272="","Blank",'Appraisal Inputs'!I272)</f>
        <v>Select ▼</v>
      </c>
      <c r="I1141" s="515" t="s">
        <v>1664</v>
      </c>
    </row>
    <row r="1142" spans="1:9" x14ac:dyDescent="0.2">
      <c r="A1142" s="86" t="s">
        <v>6388</v>
      </c>
      <c r="B1142" s="763" t="s">
        <v>454</v>
      </c>
      <c r="C1142" s="86" t="s">
        <v>493</v>
      </c>
      <c r="D1142" s="86" t="s">
        <v>141</v>
      </c>
      <c r="E1142" s="86" t="s">
        <v>558</v>
      </c>
      <c r="F1142" s="282" t="s">
        <v>325</v>
      </c>
      <c r="G1142" s="1181" t="str">
        <f>IF('Appraisal Inputs'!I273="","Blank",'Appraisal Inputs'!I273)</f>
        <v>Select ▼</v>
      </c>
      <c r="I1142" s="515" t="s">
        <v>1665</v>
      </c>
    </row>
    <row r="1143" spans="1:9" x14ac:dyDescent="0.2">
      <c r="A1143" s="86" t="s">
        <v>6388</v>
      </c>
      <c r="B1143" s="763" t="s">
        <v>454</v>
      </c>
      <c r="C1143" s="86" t="s">
        <v>493</v>
      </c>
      <c r="D1143" s="86" t="s">
        <v>141</v>
      </c>
      <c r="E1143" s="86" t="s">
        <v>559</v>
      </c>
      <c r="F1143" s="282" t="s">
        <v>325</v>
      </c>
      <c r="G1143" s="1181" t="str">
        <f>IF('Appraisal Inputs'!I274="","Blank",'Appraisal Inputs'!I274)</f>
        <v>Select ▼</v>
      </c>
      <c r="I1143" s="515" t="s">
        <v>1666</v>
      </c>
    </row>
    <row r="1144" spans="1:9" x14ac:dyDescent="0.2">
      <c r="A1144" s="86" t="s">
        <v>6388</v>
      </c>
      <c r="B1144" s="763" t="s">
        <v>454</v>
      </c>
      <c r="C1144" s="86" t="s">
        <v>493</v>
      </c>
      <c r="D1144" s="86" t="s">
        <v>141</v>
      </c>
      <c r="E1144" s="86" t="s">
        <v>560</v>
      </c>
      <c r="F1144" s="282" t="s">
        <v>325</v>
      </c>
      <c r="G1144" s="1181" t="str">
        <f>IF('Appraisal Inputs'!I275="","Blank",'Appraisal Inputs'!I275)</f>
        <v>Select ▼</v>
      </c>
      <c r="I1144" s="515" t="s">
        <v>1667</v>
      </c>
    </row>
    <row r="1145" spans="1:9" x14ac:dyDescent="0.2">
      <c r="A1145" s="86" t="s">
        <v>6388</v>
      </c>
      <c r="B1145" s="763" t="s">
        <v>454</v>
      </c>
      <c r="C1145" s="86" t="s">
        <v>493</v>
      </c>
      <c r="D1145" s="86" t="s">
        <v>141</v>
      </c>
      <c r="E1145" s="86" t="s">
        <v>561</v>
      </c>
      <c r="F1145" s="282" t="s">
        <v>325</v>
      </c>
      <c r="G1145" s="1181" t="str">
        <f>IF('Appraisal Inputs'!I276="","Blank",'Appraisal Inputs'!I276)</f>
        <v>Select ▼</v>
      </c>
      <c r="I1145" s="515" t="s">
        <v>1668</v>
      </c>
    </row>
    <row r="1146" spans="1:9" x14ac:dyDescent="0.2">
      <c r="A1146" s="86" t="s">
        <v>6388</v>
      </c>
      <c r="B1146" s="763" t="s">
        <v>454</v>
      </c>
      <c r="C1146" s="86" t="s">
        <v>493</v>
      </c>
      <c r="D1146" s="86" t="s">
        <v>141</v>
      </c>
      <c r="E1146" s="86" t="s">
        <v>562</v>
      </c>
      <c r="F1146" s="282" t="s">
        <v>325</v>
      </c>
      <c r="G1146" s="1181" t="str">
        <f>IF('Appraisal Inputs'!I277="","Blank",'Appraisal Inputs'!I277)</f>
        <v>Select ▼</v>
      </c>
      <c r="I1146" s="515" t="s">
        <v>1669</v>
      </c>
    </row>
    <row r="1147" spans="1:9" x14ac:dyDescent="0.2">
      <c r="A1147" s="86" t="s">
        <v>6388</v>
      </c>
      <c r="B1147" s="763" t="s">
        <v>454</v>
      </c>
      <c r="C1147" s="86" t="s">
        <v>493</v>
      </c>
      <c r="D1147" s="86" t="s">
        <v>141</v>
      </c>
      <c r="E1147" s="86" t="s">
        <v>563</v>
      </c>
      <c r="F1147" s="282" t="s">
        <v>325</v>
      </c>
      <c r="G1147" s="1181" t="str">
        <f>IF('Appraisal Inputs'!I278="","Blank",'Appraisal Inputs'!I278)</f>
        <v>Select ▼</v>
      </c>
      <c r="I1147" s="515" t="s">
        <v>1670</v>
      </c>
    </row>
    <row r="1148" spans="1:9" x14ac:dyDescent="0.2">
      <c r="A1148" s="86" t="s">
        <v>6388</v>
      </c>
      <c r="B1148" s="763" t="s">
        <v>454</v>
      </c>
      <c r="C1148" s="86" t="s">
        <v>493</v>
      </c>
      <c r="D1148" s="86" t="s">
        <v>141</v>
      </c>
      <c r="E1148" s="86" t="s">
        <v>564</v>
      </c>
      <c r="F1148" s="282" t="s">
        <v>325</v>
      </c>
      <c r="G1148" s="1181" t="str">
        <f>IF('Appraisal Inputs'!I279="","Blank",'Appraisal Inputs'!I279)</f>
        <v>Select ▼</v>
      </c>
      <c r="I1148" s="515" t="s">
        <v>1671</v>
      </c>
    </row>
    <row r="1149" spans="1:9" x14ac:dyDescent="0.2">
      <c r="A1149" s="86" t="s">
        <v>6388</v>
      </c>
      <c r="B1149" s="763" t="s">
        <v>454</v>
      </c>
      <c r="C1149" s="86" t="s">
        <v>493</v>
      </c>
      <c r="D1149" s="86" t="s">
        <v>141</v>
      </c>
      <c r="E1149" s="86" t="s">
        <v>565</v>
      </c>
      <c r="F1149" s="282" t="s">
        <v>325</v>
      </c>
      <c r="G1149" s="1181" t="str">
        <f>IF('Appraisal Inputs'!I280="","Blank",'Appraisal Inputs'!I280)</f>
        <v>Select ▼</v>
      </c>
      <c r="I1149" s="515" t="s">
        <v>1672</v>
      </c>
    </row>
    <row r="1150" spans="1:9" x14ac:dyDescent="0.2">
      <c r="A1150" s="86" t="s">
        <v>6388</v>
      </c>
      <c r="B1150" s="543" t="s">
        <v>454</v>
      </c>
      <c r="C1150" s="547" t="s">
        <v>493</v>
      </c>
      <c r="D1150" s="547" t="s">
        <v>141</v>
      </c>
      <c r="E1150" s="547" t="s">
        <v>566</v>
      </c>
      <c r="F1150" s="538" t="s">
        <v>325</v>
      </c>
      <c r="G1150" s="1182" t="str">
        <f>IF('Appraisal Inputs'!I281="","Blank",'Appraisal Inputs'!I281)</f>
        <v>Select ▼</v>
      </c>
      <c r="I1150" s="515" t="s">
        <v>1673</v>
      </c>
    </row>
    <row r="1151" spans="1:9" x14ac:dyDescent="0.2">
      <c r="A1151" s="86" t="s">
        <v>6388</v>
      </c>
      <c r="B1151" s="541" t="s">
        <v>454</v>
      </c>
      <c r="C1151" s="546" t="s">
        <v>493</v>
      </c>
      <c r="D1151" s="546" t="s">
        <v>141</v>
      </c>
      <c r="E1151" s="546" t="s">
        <v>185</v>
      </c>
      <c r="F1151" s="542" t="s">
        <v>317</v>
      </c>
      <c r="G1151" s="1104" t="str">
        <f>IF('Appraisal Inputs'!J241="","Blank",'Appraisal Inputs'!J241)</f>
        <v>Blank</v>
      </c>
      <c r="I1151" s="515" t="s">
        <v>1674</v>
      </c>
    </row>
    <row r="1152" spans="1:9" x14ac:dyDescent="0.2">
      <c r="A1152" s="86" t="s">
        <v>6388</v>
      </c>
      <c r="B1152" s="763" t="s">
        <v>454</v>
      </c>
      <c r="C1152" s="86" t="s">
        <v>493</v>
      </c>
      <c r="D1152" s="86" t="s">
        <v>141</v>
      </c>
      <c r="E1152" s="86" t="s">
        <v>527</v>
      </c>
      <c r="F1152" s="282" t="s">
        <v>317</v>
      </c>
      <c r="G1152" s="1105" t="str">
        <f>IF('Appraisal Inputs'!J242="","Blank",'Appraisal Inputs'!J242)</f>
        <v>Blank</v>
      </c>
      <c r="I1152" s="515" t="s">
        <v>1675</v>
      </c>
    </row>
    <row r="1153" spans="1:9" x14ac:dyDescent="0.2">
      <c r="A1153" s="86" t="s">
        <v>6388</v>
      </c>
      <c r="B1153" s="763" t="s">
        <v>454</v>
      </c>
      <c r="C1153" s="86" t="s">
        <v>493</v>
      </c>
      <c r="D1153" s="86" t="s">
        <v>141</v>
      </c>
      <c r="E1153" s="86" t="s">
        <v>528</v>
      </c>
      <c r="F1153" s="282" t="s">
        <v>317</v>
      </c>
      <c r="G1153" s="1105" t="str">
        <f>IF('Appraisal Inputs'!J243="","Blank",'Appraisal Inputs'!J243)</f>
        <v>Blank</v>
      </c>
      <c r="I1153" s="515" t="s">
        <v>1676</v>
      </c>
    </row>
    <row r="1154" spans="1:9" x14ac:dyDescent="0.2">
      <c r="A1154" s="86" t="s">
        <v>6388</v>
      </c>
      <c r="B1154" s="763" t="s">
        <v>454</v>
      </c>
      <c r="C1154" s="86" t="s">
        <v>493</v>
      </c>
      <c r="D1154" s="86" t="s">
        <v>141</v>
      </c>
      <c r="E1154" s="86" t="s">
        <v>529</v>
      </c>
      <c r="F1154" s="282" t="s">
        <v>317</v>
      </c>
      <c r="G1154" s="1105" t="str">
        <f>IF('Appraisal Inputs'!J244="","Blank",'Appraisal Inputs'!J244)</f>
        <v>Blank</v>
      </c>
      <c r="I1154" s="515" t="s">
        <v>1677</v>
      </c>
    </row>
    <row r="1155" spans="1:9" x14ac:dyDescent="0.2">
      <c r="A1155" s="86" t="s">
        <v>6388</v>
      </c>
      <c r="B1155" s="763" t="s">
        <v>454</v>
      </c>
      <c r="C1155" s="86" t="s">
        <v>493</v>
      </c>
      <c r="D1155" s="86" t="s">
        <v>141</v>
      </c>
      <c r="E1155" s="86" t="s">
        <v>530</v>
      </c>
      <c r="F1155" s="282" t="s">
        <v>317</v>
      </c>
      <c r="G1155" s="1105" t="str">
        <f>IF('Appraisal Inputs'!J245="","Blank",'Appraisal Inputs'!J245)</f>
        <v>Blank</v>
      </c>
      <c r="I1155" s="515" t="s">
        <v>1678</v>
      </c>
    </row>
    <row r="1156" spans="1:9" x14ac:dyDescent="0.2">
      <c r="A1156" s="86" t="s">
        <v>6388</v>
      </c>
      <c r="B1156" s="763" t="s">
        <v>454</v>
      </c>
      <c r="C1156" s="86" t="s">
        <v>493</v>
      </c>
      <c r="D1156" s="86" t="s">
        <v>141</v>
      </c>
      <c r="E1156" s="86" t="s">
        <v>531</v>
      </c>
      <c r="F1156" s="282" t="s">
        <v>317</v>
      </c>
      <c r="G1156" s="1105" t="str">
        <f>IF('Appraisal Inputs'!J246="","Blank",'Appraisal Inputs'!J246)</f>
        <v>Blank</v>
      </c>
      <c r="I1156" s="515" t="s">
        <v>1679</v>
      </c>
    </row>
    <row r="1157" spans="1:9" x14ac:dyDescent="0.2">
      <c r="A1157" s="86" t="s">
        <v>6388</v>
      </c>
      <c r="B1157" s="763" t="s">
        <v>454</v>
      </c>
      <c r="C1157" s="86" t="s">
        <v>493</v>
      </c>
      <c r="D1157" s="86" t="s">
        <v>141</v>
      </c>
      <c r="E1157" s="86" t="s">
        <v>532</v>
      </c>
      <c r="F1157" s="282" t="s">
        <v>317</v>
      </c>
      <c r="G1157" s="1105" t="str">
        <f>IF('Appraisal Inputs'!J247="","Blank",'Appraisal Inputs'!J247)</f>
        <v>Blank</v>
      </c>
      <c r="I1157" s="515" t="s">
        <v>1680</v>
      </c>
    </row>
    <row r="1158" spans="1:9" x14ac:dyDescent="0.2">
      <c r="A1158" s="86" t="s">
        <v>6388</v>
      </c>
      <c r="B1158" s="763" t="s">
        <v>454</v>
      </c>
      <c r="C1158" s="86" t="s">
        <v>493</v>
      </c>
      <c r="D1158" s="86" t="s">
        <v>141</v>
      </c>
      <c r="E1158" s="86" t="s">
        <v>533</v>
      </c>
      <c r="F1158" s="282" t="s">
        <v>317</v>
      </c>
      <c r="G1158" s="1105" t="str">
        <f>IF('Appraisal Inputs'!J248="","Blank",'Appraisal Inputs'!J248)</f>
        <v>Blank</v>
      </c>
      <c r="I1158" s="515" t="s">
        <v>1681</v>
      </c>
    </row>
    <row r="1159" spans="1:9" x14ac:dyDescent="0.2">
      <c r="A1159" s="86" t="s">
        <v>6388</v>
      </c>
      <c r="B1159" s="763" t="s">
        <v>454</v>
      </c>
      <c r="C1159" s="86" t="s">
        <v>493</v>
      </c>
      <c r="D1159" s="86" t="s">
        <v>141</v>
      </c>
      <c r="E1159" s="86" t="s">
        <v>534</v>
      </c>
      <c r="F1159" s="282" t="s">
        <v>317</v>
      </c>
      <c r="G1159" s="1105" t="str">
        <f>IF('Appraisal Inputs'!J249="","Blank",'Appraisal Inputs'!J249)</f>
        <v>Blank</v>
      </c>
      <c r="I1159" s="515" t="s">
        <v>1682</v>
      </c>
    </row>
    <row r="1160" spans="1:9" x14ac:dyDescent="0.2">
      <c r="A1160" s="86" t="s">
        <v>6388</v>
      </c>
      <c r="B1160" s="763" t="s">
        <v>454</v>
      </c>
      <c r="C1160" s="86" t="s">
        <v>493</v>
      </c>
      <c r="D1160" s="86" t="s">
        <v>141</v>
      </c>
      <c r="E1160" s="86" t="s">
        <v>535</v>
      </c>
      <c r="F1160" s="282" t="s">
        <v>317</v>
      </c>
      <c r="G1160" s="1105" t="str">
        <f>IF('Appraisal Inputs'!J250="","Blank",'Appraisal Inputs'!J250)</f>
        <v>Blank</v>
      </c>
      <c r="I1160" s="515" t="s">
        <v>1683</v>
      </c>
    </row>
    <row r="1161" spans="1:9" x14ac:dyDescent="0.2">
      <c r="A1161" s="86" t="s">
        <v>6388</v>
      </c>
      <c r="B1161" s="763" t="s">
        <v>454</v>
      </c>
      <c r="C1161" s="86" t="s">
        <v>493</v>
      </c>
      <c r="D1161" s="86" t="s">
        <v>141</v>
      </c>
      <c r="E1161" s="86" t="s">
        <v>536</v>
      </c>
      <c r="F1161" s="282" t="s">
        <v>317</v>
      </c>
      <c r="G1161" s="1105" t="str">
        <f>IF('Appraisal Inputs'!J251="","Blank",'Appraisal Inputs'!J251)</f>
        <v>Blank</v>
      </c>
      <c r="I1161" s="515" t="s">
        <v>1684</v>
      </c>
    </row>
    <row r="1162" spans="1:9" x14ac:dyDescent="0.2">
      <c r="A1162" s="86" t="s">
        <v>6388</v>
      </c>
      <c r="B1162" s="763" t="s">
        <v>454</v>
      </c>
      <c r="C1162" s="86" t="s">
        <v>493</v>
      </c>
      <c r="D1162" s="86" t="s">
        <v>141</v>
      </c>
      <c r="E1162" s="86" t="s">
        <v>537</v>
      </c>
      <c r="F1162" s="282" t="s">
        <v>317</v>
      </c>
      <c r="G1162" s="1105" t="str">
        <f>IF('Appraisal Inputs'!J252="","Blank",'Appraisal Inputs'!J252)</f>
        <v>Blank</v>
      </c>
      <c r="I1162" s="515" t="s">
        <v>1685</v>
      </c>
    </row>
    <row r="1163" spans="1:9" x14ac:dyDescent="0.2">
      <c r="A1163" s="86" t="s">
        <v>6388</v>
      </c>
      <c r="B1163" s="763" t="s">
        <v>454</v>
      </c>
      <c r="C1163" s="86" t="s">
        <v>493</v>
      </c>
      <c r="D1163" s="86" t="s">
        <v>141</v>
      </c>
      <c r="E1163" s="86" t="s">
        <v>538</v>
      </c>
      <c r="F1163" s="282" t="s">
        <v>317</v>
      </c>
      <c r="G1163" s="1105" t="str">
        <f>IF('Appraisal Inputs'!J253="","Blank",'Appraisal Inputs'!J253)</f>
        <v>Blank</v>
      </c>
      <c r="I1163" s="515" t="s">
        <v>1686</v>
      </c>
    </row>
    <row r="1164" spans="1:9" x14ac:dyDescent="0.2">
      <c r="A1164" s="86" t="s">
        <v>6388</v>
      </c>
      <c r="B1164" s="763" t="s">
        <v>454</v>
      </c>
      <c r="C1164" s="86" t="s">
        <v>493</v>
      </c>
      <c r="D1164" s="86" t="s">
        <v>141</v>
      </c>
      <c r="E1164" s="86" t="s">
        <v>539</v>
      </c>
      <c r="F1164" s="282" t="s">
        <v>317</v>
      </c>
      <c r="G1164" s="1105" t="str">
        <f>IF('Appraisal Inputs'!J254="","Blank",'Appraisal Inputs'!J254)</f>
        <v>Blank</v>
      </c>
      <c r="I1164" s="515" t="s">
        <v>1687</v>
      </c>
    </row>
    <row r="1165" spans="1:9" x14ac:dyDescent="0.2">
      <c r="A1165" s="86" t="s">
        <v>6388</v>
      </c>
      <c r="B1165" s="763" t="s">
        <v>454</v>
      </c>
      <c r="C1165" s="86" t="s">
        <v>493</v>
      </c>
      <c r="D1165" s="86" t="s">
        <v>141</v>
      </c>
      <c r="E1165" s="86" t="s">
        <v>540</v>
      </c>
      <c r="F1165" s="282" t="s">
        <v>317</v>
      </c>
      <c r="G1165" s="1105" t="str">
        <f>IF('Appraisal Inputs'!J255="","Blank",'Appraisal Inputs'!J255)</f>
        <v>Blank</v>
      </c>
      <c r="I1165" s="515" t="s">
        <v>1688</v>
      </c>
    </row>
    <row r="1166" spans="1:9" x14ac:dyDescent="0.2">
      <c r="A1166" s="86" t="s">
        <v>6388</v>
      </c>
      <c r="B1166" s="763" t="s">
        <v>454</v>
      </c>
      <c r="C1166" s="86" t="s">
        <v>493</v>
      </c>
      <c r="D1166" s="86" t="s">
        <v>141</v>
      </c>
      <c r="E1166" s="86" t="s">
        <v>541</v>
      </c>
      <c r="F1166" s="282" t="s">
        <v>317</v>
      </c>
      <c r="G1166" s="1105" t="str">
        <f>IF('Appraisal Inputs'!J256="","Blank",'Appraisal Inputs'!J256)</f>
        <v>Blank</v>
      </c>
      <c r="I1166" s="515" t="s">
        <v>1689</v>
      </c>
    </row>
    <row r="1167" spans="1:9" x14ac:dyDescent="0.2">
      <c r="A1167" s="86" t="s">
        <v>6388</v>
      </c>
      <c r="B1167" s="763" t="s">
        <v>454</v>
      </c>
      <c r="C1167" s="86" t="s">
        <v>493</v>
      </c>
      <c r="D1167" s="86" t="s">
        <v>141</v>
      </c>
      <c r="E1167" s="86" t="s">
        <v>542</v>
      </c>
      <c r="F1167" s="282" t="s">
        <v>317</v>
      </c>
      <c r="G1167" s="1105" t="str">
        <f>IF('Appraisal Inputs'!J257="","Blank",'Appraisal Inputs'!J257)</f>
        <v>Blank</v>
      </c>
      <c r="I1167" s="515" t="s">
        <v>1690</v>
      </c>
    </row>
    <row r="1168" spans="1:9" x14ac:dyDescent="0.2">
      <c r="A1168" s="86" t="s">
        <v>6388</v>
      </c>
      <c r="B1168" s="763" t="s">
        <v>454</v>
      </c>
      <c r="C1168" s="86" t="s">
        <v>493</v>
      </c>
      <c r="D1168" s="86" t="s">
        <v>141</v>
      </c>
      <c r="E1168" s="86" t="s">
        <v>543</v>
      </c>
      <c r="F1168" s="282" t="s">
        <v>317</v>
      </c>
      <c r="G1168" s="1105" t="str">
        <f>IF('Appraisal Inputs'!J258="","Blank",'Appraisal Inputs'!J258)</f>
        <v>Blank</v>
      </c>
      <c r="I1168" s="515" t="s">
        <v>1691</v>
      </c>
    </row>
    <row r="1169" spans="1:9" x14ac:dyDescent="0.2">
      <c r="A1169" s="86" t="s">
        <v>6388</v>
      </c>
      <c r="B1169" s="763" t="s">
        <v>454</v>
      </c>
      <c r="C1169" s="86" t="s">
        <v>493</v>
      </c>
      <c r="D1169" s="86" t="s">
        <v>141</v>
      </c>
      <c r="E1169" s="86" t="s">
        <v>544</v>
      </c>
      <c r="F1169" s="282" t="s">
        <v>317</v>
      </c>
      <c r="G1169" s="1105" t="str">
        <f>IF('Appraisal Inputs'!J259="","Blank",'Appraisal Inputs'!J259)</f>
        <v>Blank</v>
      </c>
      <c r="I1169" s="515" t="s">
        <v>1692</v>
      </c>
    </row>
    <row r="1170" spans="1:9" x14ac:dyDescent="0.2">
      <c r="A1170" s="86" t="s">
        <v>6388</v>
      </c>
      <c r="B1170" s="763" t="s">
        <v>454</v>
      </c>
      <c r="C1170" s="86" t="s">
        <v>493</v>
      </c>
      <c r="D1170" s="86" t="s">
        <v>141</v>
      </c>
      <c r="E1170" s="86" t="s">
        <v>545</v>
      </c>
      <c r="F1170" s="282" t="s">
        <v>317</v>
      </c>
      <c r="G1170" s="1105" t="str">
        <f>IF('Appraisal Inputs'!J260="","Blank",'Appraisal Inputs'!J260)</f>
        <v>Blank</v>
      </c>
      <c r="I1170" s="515" t="s">
        <v>1693</v>
      </c>
    </row>
    <row r="1171" spans="1:9" x14ac:dyDescent="0.2">
      <c r="A1171" s="86" t="s">
        <v>6388</v>
      </c>
      <c r="B1171" s="763" t="s">
        <v>454</v>
      </c>
      <c r="C1171" s="86" t="s">
        <v>493</v>
      </c>
      <c r="D1171" s="86" t="s">
        <v>141</v>
      </c>
      <c r="E1171" s="86" t="s">
        <v>546</v>
      </c>
      <c r="F1171" s="282" t="s">
        <v>317</v>
      </c>
      <c r="G1171" s="1105" t="str">
        <f>IF('Appraisal Inputs'!J261="","Blank",'Appraisal Inputs'!J261)</f>
        <v>Blank</v>
      </c>
      <c r="I1171" s="515" t="s">
        <v>1694</v>
      </c>
    </row>
    <row r="1172" spans="1:9" x14ac:dyDescent="0.2">
      <c r="A1172" s="86" t="s">
        <v>6388</v>
      </c>
      <c r="B1172" s="763" t="s">
        <v>454</v>
      </c>
      <c r="C1172" s="86" t="s">
        <v>493</v>
      </c>
      <c r="D1172" s="86" t="s">
        <v>141</v>
      </c>
      <c r="E1172" s="86" t="s">
        <v>547</v>
      </c>
      <c r="F1172" s="282" t="s">
        <v>317</v>
      </c>
      <c r="G1172" s="1105" t="str">
        <f>IF('Appraisal Inputs'!J262="","Blank",'Appraisal Inputs'!J262)</f>
        <v>Blank</v>
      </c>
      <c r="I1172" s="515" t="s">
        <v>1695</v>
      </c>
    </row>
    <row r="1173" spans="1:9" x14ac:dyDescent="0.2">
      <c r="A1173" s="86" t="s">
        <v>6388</v>
      </c>
      <c r="B1173" s="763" t="s">
        <v>454</v>
      </c>
      <c r="C1173" s="86" t="s">
        <v>493</v>
      </c>
      <c r="D1173" s="86" t="s">
        <v>141</v>
      </c>
      <c r="E1173" s="86" t="s">
        <v>548</v>
      </c>
      <c r="F1173" s="282" t="s">
        <v>317</v>
      </c>
      <c r="G1173" s="1105" t="str">
        <f>IF('Appraisal Inputs'!J263="","Blank",'Appraisal Inputs'!J263)</f>
        <v>Blank</v>
      </c>
      <c r="I1173" s="515" t="s">
        <v>1696</v>
      </c>
    </row>
    <row r="1174" spans="1:9" x14ac:dyDescent="0.2">
      <c r="A1174" s="86" t="s">
        <v>6388</v>
      </c>
      <c r="B1174" s="763" t="s">
        <v>454</v>
      </c>
      <c r="C1174" s="86" t="s">
        <v>493</v>
      </c>
      <c r="D1174" s="86" t="s">
        <v>141</v>
      </c>
      <c r="E1174" s="86" t="s">
        <v>549</v>
      </c>
      <c r="F1174" s="282" t="s">
        <v>317</v>
      </c>
      <c r="G1174" s="1105" t="str">
        <f>IF('Appraisal Inputs'!J264="","Blank",'Appraisal Inputs'!J264)</f>
        <v>Blank</v>
      </c>
      <c r="I1174" s="515" t="s">
        <v>1697</v>
      </c>
    </row>
    <row r="1175" spans="1:9" x14ac:dyDescent="0.2">
      <c r="A1175" s="86" t="s">
        <v>6388</v>
      </c>
      <c r="B1175" s="763" t="s">
        <v>454</v>
      </c>
      <c r="C1175" s="86" t="s">
        <v>493</v>
      </c>
      <c r="D1175" s="86" t="s">
        <v>141</v>
      </c>
      <c r="E1175" s="86" t="s">
        <v>550</v>
      </c>
      <c r="F1175" s="282" t="s">
        <v>317</v>
      </c>
      <c r="G1175" s="1105" t="str">
        <f>IF('Appraisal Inputs'!J265="","Blank",'Appraisal Inputs'!J265)</f>
        <v>Blank</v>
      </c>
      <c r="I1175" s="515" t="s">
        <v>1698</v>
      </c>
    </row>
    <row r="1176" spans="1:9" x14ac:dyDescent="0.2">
      <c r="A1176" s="86" t="s">
        <v>6388</v>
      </c>
      <c r="B1176" s="763" t="s">
        <v>454</v>
      </c>
      <c r="C1176" s="86" t="s">
        <v>493</v>
      </c>
      <c r="D1176" s="86" t="s">
        <v>141</v>
      </c>
      <c r="E1176" s="86" t="s">
        <v>551</v>
      </c>
      <c r="F1176" s="282" t="s">
        <v>317</v>
      </c>
      <c r="G1176" s="1105" t="str">
        <f>IF('Appraisal Inputs'!J266="","Blank",'Appraisal Inputs'!J266)</f>
        <v>Blank</v>
      </c>
      <c r="I1176" s="515" t="s">
        <v>1699</v>
      </c>
    </row>
    <row r="1177" spans="1:9" x14ac:dyDescent="0.2">
      <c r="A1177" s="86" t="s">
        <v>6388</v>
      </c>
      <c r="B1177" s="763" t="s">
        <v>454</v>
      </c>
      <c r="C1177" s="86" t="s">
        <v>493</v>
      </c>
      <c r="D1177" s="86" t="s">
        <v>141</v>
      </c>
      <c r="E1177" s="86" t="s">
        <v>552</v>
      </c>
      <c r="F1177" s="282" t="s">
        <v>317</v>
      </c>
      <c r="G1177" s="1105" t="str">
        <f>IF('Appraisal Inputs'!J267="","Blank",'Appraisal Inputs'!J267)</f>
        <v>Blank</v>
      </c>
      <c r="I1177" s="515" t="s">
        <v>1700</v>
      </c>
    </row>
    <row r="1178" spans="1:9" x14ac:dyDescent="0.2">
      <c r="A1178" s="86" t="s">
        <v>6388</v>
      </c>
      <c r="B1178" s="763" t="s">
        <v>454</v>
      </c>
      <c r="C1178" s="86" t="s">
        <v>493</v>
      </c>
      <c r="D1178" s="86" t="s">
        <v>141</v>
      </c>
      <c r="E1178" s="86" t="s">
        <v>553</v>
      </c>
      <c r="F1178" s="282" t="s">
        <v>317</v>
      </c>
      <c r="G1178" s="1105" t="str">
        <f>IF('Appraisal Inputs'!J268="","Blank",'Appraisal Inputs'!J268)</f>
        <v>Blank</v>
      </c>
      <c r="I1178" s="515" t="s">
        <v>1701</v>
      </c>
    </row>
    <row r="1179" spans="1:9" x14ac:dyDescent="0.2">
      <c r="A1179" s="86" t="s">
        <v>6388</v>
      </c>
      <c r="B1179" s="763" t="s">
        <v>454</v>
      </c>
      <c r="C1179" s="86" t="s">
        <v>493</v>
      </c>
      <c r="D1179" s="86" t="s">
        <v>141</v>
      </c>
      <c r="E1179" s="86" t="s">
        <v>554</v>
      </c>
      <c r="F1179" s="282" t="s">
        <v>317</v>
      </c>
      <c r="G1179" s="1105" t="str">
        <f>IF('Appraisal Inputs'!J269="","Blank",'Appraisal Inputs'!J269)</f>
        <v>Blank</v>
      </c>
      <c r="I1179" s="515" t="s">
        <v>1702</v>
      </c>
    </row>
    <row r="1180" spans="1:9" x14ac:dyDescent="0.2">
      <c r="A1180" s="86" t="s">
        <v>6388</v>
      </c>
      <c r="B1180" s="763" t="s">
        <v>454</v>
      </c>
      <c r="C1180" s="86" t="s">
        <v>493</v>
      </c>
      <c r="D1180" s="86" t="s">
        <v>141</v>
      </c>
      <c r="E1180" s="86" t="s">
        <v>555</v>
      </c>
      <c r="F1180" s="282" t="s">
        <v>317</v>
      </c>
      <c r="G1180" s="1105" t="str">
        <f>IF('Appraisal Inputs'!J270="","Blank",'Appraisal Inputs'!J270)</f>
        <v>Blank</v>
      </c>
      <c r="I1180" s="515" t="s">
        <v>1703</v>
      </c>
    </row>
    <row r="1181" spans="1:9" x14ac:dyDescent="0.2">
      <c r="A1181" s="86" t="s">
        <v>6388</v>
      </c>
      <c r="B1181" s="763" t="s">
        <v>454</v>
      </c>
      <c r="C1181" s="86" t="s">
        <v>493</v>
      </c>
      <c r="D1181" s="86" t="s">
        <v>141</v>
      </c>
      <c r="E1181" s="86" t="s">
        <v>556</v>
      </c>
      <c r="F1181" s="282" t="s">
        <v>317</v>
      </c>
      <c r="G1181" s="1105" t="str">
        <f>IF('Appraisal Inputs'!J271="","Blank",'Appraisal Inputs'!J271)</f>
        <v>Blank</v>
      </c>
      <c r="I1181" s="515" t="s">
        <v>1704</v>
      </c>
    </row>
    <row r="1182" spans="1:9" x14ac:dyDescent="0.2">
      <c r="A1182" s="86" t="s">
        <v>6388</v>
      </c>
      <c r="B1182" s="763" t="s">
        <v>454</v>
      </c>
      <c r="C1182" s="86" t="s">
        <v>493</v>
      </c>
      <c r="D1182" s="86" t="s">
        <v>141</v>
      </c>
      <c r="E1182" s="86" t="s">
        <v>557</v>
      </c>
      <c r="F1182" s="282" t="s">
        <v>317</v>
      </c>
      <c r="G1182" s="1105" t="str">
        <f>IF('Appraisal Inputs'!J272="","Blank",'Appraisal Inputs'!J272)</f>
        <v>Blank</v>
      </c>
      <c r="I1182" s="515" t="s">
        <v>1705</v>
      </c>
    </row>
    <row r="1183" spans="1:9" x14ac:dyDescent="0.2">
      <c r="A1183" s="86" t="s">
        <v>6388</v>
      </c>
      <c r="B1183" s="763" t="s">
        <v>454</v>
      </c>
      <c r="C1183" s="86" t="s">
        <v>493</v>
      </c>
      <c r="D1183" s="86" t="s">
        <v>141</v>
      </c>
      <c r="E1183" s="86" t="s">
        <v>558</v>
      </c>
      <c r="F1183" s="282" t="s">
        <v>317</v>
      </c>
      <c r="G1183" s="1105" t="str">
        <f>IF('Appraisal Inputs'!J273="","Blank",'Appraisal Inputs'!J273)</f>
        <v>Blank</v>
      </c>
      <c r="I1183" s="515" t="s">
        <v>1706</v>
      </c>
    </row>
    <row r="1184" spans="1:9" x14ac:dyDescent="0.2">
      <c r="A1184" s="86" t="s">
        <v>6388</v>
      </c>
      <c r="B1184" s="763" t="s">
        <v>454</v>
      </c>
      <c r="C1184" s="86" t="s">
        <v>493</v>
      </c>
      <c r="D1184" s="86" t="s">
        <v>141</v>
      </c>
      <c r="E1184" s="86" t="s">
        <v>559</v>
      </c>
      <c r="F1184" s="282" t="s">
        <v>317</v>
      </c>
      <c r="G1184" s="1105" t="str">
        <f>IF('Appraisal Inputs'!J274="","Blank",'Appraisal Inputs'!J274)</f>
        <v>Blank</v>
      </c>
      <c r="I1184" s="515" t="s">
        <v>1707</v>
      </c>
    </row>
    <row r="1185" spans="1:9" x14ac:dyDescent="0.2">
      <c r="A1185" s="86" t="s">
        <v>6388</v>
      </c>
      <c r="B1185" s="763" t="s">
        <v>454</v>
      </c>
      <c r="C1185" s="86" t="s">
        <v>493</v>
      </c>
      <c r="D1185" s="86" t="s">
        <v>141</v>
      </c>
      <c r="E1185" s="86" t="s">
        <v>560</v>
      </c>
      <c r="F1185" s="282" t="s">
        <v>317</v>
      </c>
      <c r="G1185" s="1105" t="str">
        <f>IF('Appraisal Inputs'!J275="","Blank",'Appraisal Inputs'!J275)</f>
        <v>Blank</v>
      </c>
      <c r="I1185" s="515" t="s">
        <v>1708</v>
      </c>
    </row>
    <row r="1186" spans="1:9" x14ac:dyDescent="0.2">
      <c r="A1186" s="86" t="s">
        <v>6388</v>
      </c>
      <c r="B1186" s="763" t="s">
        <v>454</v>
      </c>
      <c r="C1186" s="86" t="s">
        <v>493</v>
      </c>
      <c r="D1186" s="86" t="s">
        <v>141</v>
      </c>
      <c r="E1186" s="86" t="s">
        <v>561</v>
      </c>
      <c r="F1186" s="282" t="s">
        <v>317</v>
      </c>
      <c r="G1186" s="1105" t="str">
        <f>IF('Appraisal Inputs'!J276="","Blank",'Appraisal Inputs'!J276)</f>
        <v>Blank</v>
      </c>
      <c r="I1186" s="515" t="s">
        <v>1709</v>
      </c>
    </row>
    <row r="1187" spans="1:9" x14ac:dyDescent="0.2">
      <c r="A1187" s="86" t="s">
        <v>6388</v>
      </c>
      <c r="B1187" s="763" t="s">
        <v>454</v>
      </c>
      <c r="C1187" s="86" t="s">
        <v>493</v>
      </c>
      <c r="D1187" s="86" t="s">
        <v>141</v>
      </c>
      <c r="E1187" s="86" t="s">
        <v>562</v>
      </c>
      <c r="F1187" s="282" t="s">
        <v>317</v>
      </c>
      <c r="G1187" s="1105" t="str">
        <f>IF('Appraisal Inputs'!J277="","Blank",'Appraisal Inputs'!J277)</f>
        <v>Blank</v>
      </c>
      <c r="I1187" s="515" t="s">
        <v>1710</v>
      </c>
    </row>
    <row r="1188" spans="1:9" x14ac:dyDescent="0.2">
      <c r="A1188" s="86" t="s">
        <v>6388</v>
      </c>
      <c r="B1188" s="763" t="s">
        <v>454</v>
      </c>
      <c r="C1188" s="86" t="s">
        <v>493</v>
      </c>
      <c r="D1188" s="86" t="s">
        <v>141</v>
      </c>
      <c r="E1188" s="86" t="s">
        <v>563</v>
      </c>
      <c r="F1188" s="282" t="s">
        <v>317</v>
      </c>
      <c r="G1188" s="1105" t="str">
        <f>IF('Appraisal Inputs'!J278="","Blank",'Appraisal Inputs'!J278)</f>
        <v>Blank</v>
      </c>
      <c r="I1188" s="515" t="s">
        <v>1711</v>
      </c>
    </row>
    <row r="1189" spans="1:9" x14ac:dyDescent="0.2">
      <c r="A1189" s="86" t="s">
        <v>6388</v>
      </c>
      <c r="B1189" s="763" t="s">
        <v>454</v>
      </c>
      <c r="C1189" s="86" t="s">
        <v>493</v>
      </c>
      <c r="D1189" s="86" t="s">
        <v>141</v>
      </c>
      <c r="E1189" s="86" t="s">
        <v>564</v>
      </c>
      <c r="F1189" s="282" t="s">
        <v>317</v>
      </c>
      <c r="G1189" s="1105" t="str">
        <f>IF('Appraisal Inputs'!J279="","Blank",'Appraisal Inputs'!J279)</f>
        <v>Blank</v>
      </c>
      <c r="I1189" s="515" t="s">
        <v>1712</v>
      </c>
    </row>
    <row r="1190" spans="1:9" x14ac:dyDescent="0.2">
      <c r="A1190" s="86" t="s">
        <v>6388</v>
      </c>
      <c r="B1190" s="763" t="s">
        <v>454</v>
      </c>
      <c r="C1190" s="86" t="s">
        <v>493</v>
      </c>
      <c r="D1190" s="86" t="s">
        <v>141</v>
      </c>
      <c r="E1190" s="86" t="s">
        <v>565</v>
      </c>
      <c r="F1190" s="282" t="s">
        <v>317</v>
      </c>
      <c r="G1190" s="1105" t="str">
        <f>IF('Appraisal Inputs'!J280="","Blank",'Appraisal Inputs'!J280)</f>
        <v>Blank</v>
      </c>
      <c r="I1190" s="515" t="s">
        <v>1713</v>
      </c>
    </row>
    <row r="1191" spans="1:9" x14ac:dyDescent="0.2">
      <c r="A1191" s="86" t="s">
        <v>6388</v>
      </c>
      <c r="B1191" s="543" t="s">
        <v>454</v>
      </c>
      <c r="C1191" s="547" t="s">
        <v>493</v>
      </c>
      <c r="D1191" s="547" t="s">
        <v>141</v>
      </c>
      <c r="E1191" s="547" t="s">
        <v>566</v>
      </c>
      <c r="F1191" s="538" t="s">
        <v>317</v>
      </c>
      <c r="G1191" s="1106" t="str">
        <f>IF('Appraisal Inputs'!J281="","Blank",'Appraisal Inputs'!J281)</f>
        <v>Blank</v>
      </c>
      <c r="I1191" s="515" t="s">
        <v>1714</v>
      </c>
    </row>
    <row r="1192" spans="1:9" x14ac:dyDescent="0.2">
      <c r="A1192" s="86" t="s">
        <v>6388</v>
      </c>
      <c r="B1192" s="541" t="s">
        <v>454</v>
      </c>
      <c r="C1192" s="546" t="s">
        <v>493</v>
      </c>
      <c r="D1192" s="546" t="s">
        <v>141</v>
      </c>
      <c r="E1192" s="546" t="s">
        <v>185</v>
      </c>
      <c r="F1192" s="542" t="s">
        <v>315</v>
      </c>
      <c r="G1192" s="1104" t="str">
        <f>IF('Appraisal Inputs'!K241="","Blank",'Appraisal Inputs'!K241)</f>
        <v>Blank</v>
      </c>
      <c r="I1192" s="515" t="s">
        <v>1715</v>
      </c>
    </row>
    <row r="1193" spans="1:9" x14ac:dyDescent="0.2">
      <c r="A1193" s="86" t="s">
        <v>6388</v>
      </c>
      <c r="B1193" s="763" t="s">
        <v>454</v>
      </c>
      <c r="C1193" s="86" t="s">
        <v>493</v>
      </c>
      <c r="D1193" s="86" t="s">
        <v>141</v>
      </c>
      <c r="E1193" s="86" t="s">
        <v>527</v>
      </c>
      <c r="F1193" s="282" t="s">
        <v>315</v>
      </c>
      <c r="G1193" s="1105" t="str">
        <f>IF('Appraisal Inputs'!K242="","Blank",'Appraisal Inputs'!K242)</f>
        <v>Blank</v>
      </c>
      <c r="I1193" s="515" t="s">
        <v>1716</v>
      </c>
    </row>
    <row r="1194" spans="1:9" x14ac:dyDescent="0.2">
      <c r="A1194" s="86" t="s">
        <v>6388</v>
      </c>
      <c r="B1194" s="763" t="s">
        <v>454</v>
      </c>
      <c r="C1194" s="86" t="s">
        <v>493</v>
      </c>
      <c r="D1194" s="86" t="s">
        <v>141</v>
      </c>
      <c r="E1194" s="86" t="s">
        <v>528</v>
      </c>
      <c r="F1194" s="282" t="s">
        <v>315</v>
      </c>
      <c r="G1194" s="1105" t="str">
        <f>IF('Appraisal Inputs'!K243="","Blank",'Appraisal Inputs'!K243)</f>
        <v>Blank</v>
      </c>
      <c r="I1194" s="515" t="s">
        <v>1717</v>
      </c>
    </row>
    <row r="1195" spans="1:9" x14ac:dyDescent="0.2">
      <c r="A1195" s="86" t="s">
        <v>6388</v>
      </c>
      <c r="B1195" s="763" t="s">
        <v>454</v>
      </c>
      <c r="C1195" s="86" t="s">
        <v>493</v>
      </c>
      <c r="D1195" s="86" t="s">
        <v>141</v>
      </c>
      <c r="E1195" s="86" t="s">
        <v>529</v>
      </c>
      <c r="F1195" s="282" t="s">
        <v>315</v>
      </c>
      <c r="G1195" s="1105" t="str">
        <f>IF('Appraisal Inputs'!K244="","Blank",'Appraisal Inputs'!K244)</f>
        <v>Blank</v>
      </c>
      <c r="I1195" s="515" t="s">
        <v>1718</v>
      </c>
    </row>
    <row r="1196" spans="1:9" x14ac:dyDescent="0.2">
      <c r="A1196" s="86" t="s">
        <v>6388</v>
      </c>
      <c r="B1196" s="763" t="s">
        <v>454</v>
      </c>
      <c r="C1196" s="86" t="s">
        <v>493</v>
      </c>
      <c r="D1196" s="86" t="s">
        <v>141</v>
      </c>
      <c r="E1196" s="86" t="s">
        <v>530</v>
      </c>
      <c r="F1196" s="282" t="s">
        <v>315</v>
      </c>
      <c r="G1196" s="1105" t="str">
        <f>IF('Appraisal Inputs'!K245="","Blank",'Appraisal Inputs'!K245)</f>
        <v>Blank</v>
      </c>
      <c r="I1196" s="515" t="s">
        <v>1719</v>
      </c>
    </row>
    <row r="1197" spans="1:9" x14ac:dyDescent="0.2">
      <c r="A1197" s="86" t="s">
        <v>6388</v>
      </c>
      <c r="B1197" s="763" t="s">
        <v>454</v>
      </c>
      <c r="C1197" s="86" t="s">
        <v>493</v>
      </c>
      <c r="D1197" s="86" t="s">
        <v>141</v>
      </c>
      <c r="E1197" s="86" t="s">
        <v>531</v>
      </c>
      <c r="F1197" s="282" t="s">
        <v>315</v>
      </c>
      <c r="G1197" s="1105" t="str">
        <f>IF('Appraisal Inputs'!K246="","Blank",'Appraisal Inputs'!K246)</f>
        <v>Blank</v>
      </c>
      <c r="I1197" s="515" t="s">
        <v>1720</v>
      </c>
    </row>
    <row r="1198" spans="1:9" x14ac:dyDescent="0.2">
      <c r="A1198" s="86" t="s">
        <v>6388</v>
      </c>
      <c r="B1198" s="763" t="s">
        <v>454</v>
      </c>
      <c r="C1198" s="86" t="s">
        <v>493</v>
      </c>
      <c r="D1198" s="86" t="s">
        <v>141</v>
      </c>
      <c r="E1198" s="86" t="s">
        <v>532</v>
      </c>
      <c r="F1198" s="282" t="s">
        <v>315</v>
      </c>
      <c r="G1198" s="1105" t="str">
        <f>IF('Appraisal Inputs'!K247="","Blank",'Appraisal Inputs'!K247)</f>
        <v>Blank</v>
      </c>
      <c r="I1198" s="515" t="s">
        <v>1721</v>
      </c>
    </row>
    <row r="1199" spans="1:9" x14ac:dyDescent="0.2">
      <c r="A1199" s="86" t="s">
        <v>6388</v>
      </c>
      <c r="B1199" s="763" t="s">
        <v>454</v>
      </c>
      <c r="C1199" s="86" t="s">
        <v>493</v>
      </c>
      <c r="D1199" s="86" t="s">
        <v>141</v>
      </c>
      <c r="E1199" s="86" t="s">
        <v>533</v>
      </c>
      <c r="F1199" s="282" t="s">
        <v>315</v>
      </c>
      <c r="G1199" s="1105" t="str">
        <f>IF('Appraisal Inputs'!K248="","Blank",'Appraisal Inputs'!K248)</f>
        <v>Blank</v>
      </c>
      <c r="I1199" s="515" t="s">
        <v>1722</v>
      </c>
    </row>
    <row r="1200" spans="1:9" x14ac:dyDescent="0.2">
      <c r="A1200" s="86" t="s">
        <v>6388</v>
      </c>
      <c r="B1200" s="763" t="s">
        <v>454</v>
      </c>
      <c r="C1200" s="86" t="s">
        <v>493</v>
      </c>
      <c r="D1200" s="86" t="s">
        <v>141</v>
      </c>
      <c r="E1200" s="86" t="s">
        <v>534</v>
      </c>
      <c r="F1200" s="282" t="s">
        <v>315</v>
      </c>
      <c r="G1200" s="1105" t="str">
        <f>IF('Appraisal Inputs'!K249="","Blank",'Appraisal Inputs'!K249)</f>
        <v>Blank</v>
      </c>
      <c r="I1200" s="515" t="s">
        <v>1723</v>
      </c>
    </row>
    <row r="1201" spans="1:9" x14ac:dyDescent="0.2">
      <c r="A1201" s="86" t="s">
        <v>6388</v>
      </c>
      <c r="B1201" s="763" t="s">
        <v>454</v>
      </c>
      <c r="C1201" s="86" t="s">
        <v>493</v>
      </c>
      <c r="D1201" s="86" t="s">
        <v>141</v>
      </c>
      <c r="E1201" s="86" t="s">
        <v>535</v>
      </c>
      <c r="F1201" s="282" t="s">
        <v>315</v>
      </c>
      <c r="G1201" s="1105" t="str">
        <f>IF('Appraisal Inputs'!K250="","Blank",'Appraisal Inputs'!K250)</f>
        <v>Blank</v>
      </c>
      <c r="I1201" s="515" t="s">
        <v>1724</v>
      </c>
    </row>
    <row r="1202" spans="1:9" x14ac:dyDescent="0.2">
      <c r="A1202" s="86" t="s">
        <v>6388</v>
      </c>
      <c r="B1202" s="763" t="s">
        <v>454</v>
      </c>
      <c r="C1202" s="86" t="s">
        <v>493</v>
      </c>
      <c r="D1202" s="86" t="s">
        <v>141</v>
      </c>
      <c r="E1202" s="86" t="s">
        <v>536</v>
      </c>
      <c r="F1202" s="282" t="s">
        <v>315</v>
      </c>
      <c r="G1202" s="1105" t="str">
        <f>IF('Appraisal Inputs'!K251="","Blank",'Appraisal Inputs'!K251)</f>
        <v>Blank</v>
      </c>
      <c r="I1202" s="515" t="s">
        <v>1725</v>
      </c>
    </row>
    <row r="1203" spans="1:9" x14ac:dyDescent="0.2">
      <c r="A1203" s="86" t="s">
        <v>6388</v>
      </c>
      <c r="B1203" s="763" t="s">
        <v>454</v>
      </c>
      <c r="C1203" s="86" t="s">
        <v>493</v>
      </c>
      <c r="D1203" s="86" t="s">
        <v>141</v>
      </c>
      <c r="E1203" s="86" t="s">
        <v>537</v>
      </c>
      <c r="F1203" s="282" t="s">
        <v>315</v>
      </c>
      <c r="G1203" s="1105" t="str">
        <f>IF('Appraisal Inputs'!K252="","Blank",'Appraisal Inputs'!K252)</f>
        <v>Blank</v>
      </c>
      <c r="I1203" s="515" t="s">
        <v>1726</v>
      </c>
    </row>
    <row r="1204" spans="1:9" x14ac:dyDescent="0.2">
      <c r="A1204" s="86" t="s">
        <v>6388</v>
      </c>
      <c r="B1204" s="763" t="s">
        <v>454</v>
      </c>
      <c r="C1204" s="86" t="s">
        <v>493</v>
      </c>
      <c r="D1204" s="86" t="s">
        <v>141</v>
      </c>
      <c r="E1204" s="86" t="s">
        <v>538</v>
      </c>
      <c r="F1204" s="282" t="s">
        <v>315</v>
      </c>
      <c r="G1204" s="1105" t="str">
        <f>IF('Appraisal Inputs'!K253="","Blank",'Appraisal Inputs'!K253)</f>
        <v>Blank</v>
      </c>
      <c r="I1204" s="515" t="s">
        <v>1727</v>
      </c>
    </row>
    <row r="1205" spans="1:9" x14ac:dyDescent="0.2">
      <c r="A1205" s="86" t="s">
        <v>6388</v>
      </c>
      <c r="B1205" s="763" t="s">
        <v>454</v>
      </c>
      <c r="C1205" s="86" t="s">
        <v>493</v>
      </c>
      <c r="D1205" s="86" t="s">
        <v>141</v>
      </c>
      <c r="E1205" s="86" t="s">
        <v>539</v>
      </c>
      <c r="F1205" s="282" t="s">
        <v>315</v>
      </c>
      <c r="G1205" s="1105" t="str">
        <f>IF('Appraisal Inputs'!K254="","Blank",'Appraisal Inputs'!K254)</f>
        <v>Blank</v>
      </c>
      <c r="I1205" s="515" t="s">
        <v>1728</v>
      </c>
    </row>
    <row r="1206" spans="1:9" x14ac:dyDescent="0.2">
      <c r="A1206" s="86" t="s">
        <v>6388</v>
      </c>
      <c r="B1206" s="763" t="s">
        <v>454</v>
      </c>
      <c r="C1206" s="86" t="s">
        <v>493</v>
      </c>
      <c r="D1206" s="86" t="s">
        <v>141</v>
      </c>
      <c r="E1206" s="86" t="s">
        <v>540</v>
      </c>
      <c r="F1206" s="282" t="s">
        <v>315</v>
      </c>
      <c r="G1206" s="1105" t="str">
        <f>IF('Appraisal Inputs'!K255="","Blank",'Appraisal Inputs'!K255)</f>
        <v>Blank</v>
      </c>
      <c r="I1206" s="515" t="s">
        <v>1729</v>
      </c>
    </row>
    <row r="1207" spans="1:9" x14ac:dyDescent="0.2">
      <c r="A1207" s="86" t="s">
        <v>6388</v>
      </c>
      <c r="B1207" s="763" t="s">
        <v>454</v>
      </c>
      <c r="C1207" s="86" t="s">
        <v>493</v>
      </c>
      <c r="D1207" s="86" t="s">
        <v>141</v>
      </c>
      <c r="E1207" s="86" t="s">
        <v>541</v>
      </c>
      <c r="F1207" s="282" t="s">
        <v>315</v>
      </c>
      <c r="G1207" s="1105" t="str">
        <f>IF('Appraisal Inputs'!K256="","Blank",'Appraisal Inputs'!K256)</f>
        <v>Blank</v>
      </c>
      <c r="I1207" s="515" t="s">
        <v>1730</v>
      </c>
    </row>
    <row r="1208" spans="1:9" x14ac:dyDescent="0.2">
      <c r="A1208" s="86" t="s">
        <v>6388</v>
      </c>
      <c r="B1208" s="763" t="s">
        <v>454</v>
      </c>
      <c r="C1208" s="86" t="s">
        <v>493</v>
      </c>
      <c r="D1208" s="86" t="s">
        <v>141</v>
      </c>
      <c r="E1208" s="86" t="s">
        <v>542</v>
      </c>
      <c r="F1208" s="282" t="s">
        <v>315</v>
      </c>
      <c r="G1208" s="1105" t="str">
        <f>IF('Appraisal Inputs'!K257="","Blank",'Appraisal Inputs'!K257)</f>
        <v>Blank</v>
      </c>
      <c r="I1208" s="515" t="s">
        <v>1731</v>
      </c>
    </row>
    <row r="1209" spans="1:9" x14ac:dyDescent="0.2">
      <c r="A1209" s="86" t="s">
        <v>6388</v>
      </c>
      <c r="B1209" s="763" t="s">
        <v>454</v>
      </c>
      <c r="C1209" s="86" t="s">
        <v>493</v>
      </c>
      <c r="D1209" s="86" t="s">
        <v>141</v>
      </c>
      <c r="E1209" s="86" t="s">
        <v>543</v>
      </c>
      <c r="F1209" s="282" t="s">
        <v>315</v>
      </c>
      <c r="G1209" s="1105" t="str">
        <f>IF('Appraisal Inputs'!K258="","Blank",'Appraisal Inputs'!K258)</f>
        <v>Blank</v>
      </c>
      <c r="I1209" s="515" t="s">
        <v>1732</v>
      </c>
    </row>
    <row r="1210" spans="1:9" x14ac:dyDescent="0.2">
      <c r="A1210" s="86" t="s">
        <v>6388</v>
      </c>
      <c r="B1210" s="763" t="s">
        <v>454</v>
      </c>
      <c r="C1210" s="86" t="s">
        <v>493</v>
      </c>
      <c r="D1210" s="86" t="s">
        <v>141</v>
      </c>
      <c r="E1210" s="86" t="s">
        <v>544</v>
      </c>
      <c r="F1210" s="282" t="s">
        <v>315</v>
      </c>
      <c r="G1210" s="1105" t="str">
        <f>IF('Appraisal Inputs'!K259="","Blank",'Appraisal Inputs'!K259)</f>
        <v>Blank</v>
      </c>
      <c r="I1210" s="515" t="s">
        <v>1733</v>
      </c>
    </row>
    <row r="1211" spans="1:9" x14ac:dyDescent="0.2">
      <c r="A1211" s="86" t="s">
        <v>6388</v>
      </c>
      <c r="B1211" s="763" t="s">
        <v>454</v>
      </c>
      <c r="C1211" s="86" t="s">
        <v>493</v>
      </c>
      <c r="D1211" s="86" t="s">
        <v>141</v>
      </c>
      <c r="E1211" s="86" t="s">
        <v>545</v>
      </c>
      <c r="F1211" s="282" t="s">
        <v>315</v>
      </c>
      <c r="G1211" s="1105" t="str">
        <f>IF('Appraisal Inputs'!K260="","Blank",'Appraisal Inputs'!K260)</f>
        <v>Blank</v>
      </c>
      <c r="I1211" s="515" t="s">
        <v>1734</v>
      </c>
    </row>
    <row r="1212" spans="1:9" x14ac:dyDescent="0.2">
      <c r="A1212" s="86" t="s">
        <v>6388</v>
      </c>
      <c r="B1212" s="763" t="s">
        <v>454</v>
      </c>
      <c r="C1212" s="86" t="s">
        <v>493</v>
      </c>
      <c r="D1212" s="86" t="s">
        <v>141</v>
      </c>
      <c r="E1212" s="86" t="s">
        <v>546</v>
      </c>
      <c r="F1212" s="282" t="s">
        <v>315</v>
      </c>
      <c r="G1212" s="1105" t="str">
        <f>IF('Appraisal Inputs'!K261="","Blank",'Appraisal Inputs'!K261)</f>
        <v>Blank</v>
      </c>
      <c r="I1212" s="515" t="s">
        <v>1735</v>
      </c>
    </row>
    <row r="1213" spans="1:9" x14ac:dyDescent="0.2">
      <c r="A1213" s="86" t="s">
        <v>6388</v>
      </c>
      <c r="B1213" s="763" t="s">
        <v>454</v>
      </c>
      <c r="C1213" s="86" t="s">
        <v>493</v>
      </c>
      <c r="D1213" s="86" t="s">
        <v>141</v>
      </c>
      <c r="E1213" s="86" t="s">
        <v>547</v>
      </c>
      <c r="F1213" s="282" t="s">
        <v>315</v>
      </c>
      <c r="G1213" s="1105" t="str">
        <f>IF('Appraisal Inputs'!K262="","Blank",'Appraisal Inputs'!K262)</f>
        <v>Blank</v>
      </c>
      <c r="I1213" s="515" t="s">
        <v>1736</v>
      </c>
    </row>
    <row r="1214" spans="1:9" x14ac:dyDescent="0.2">
      <c r="A1214" s="86" t="s">
        <v>6388</v>
      </c>
      <c r="B1214" s="763" t="s">
        <v>454</v>
      </c>
      <c r="C1214" s="86" t="s">
        <v>493</v>
      </c>
      <c r="D1214" s="86" t="s">
        <v>141</v>
      </c>
      <c r="E1214" s="86" t="s">
        <v>548</v>
      </c>
      <c r="F1214" s="282" t="s">
        <v>315</v>
      </c>
      <c r="G1214" s="1105" t="str">
        <f>IF('Appraisal Inputs'!K263="","Blank",'Appraisal Inputs'!K263)</f>
        <v>Blank</v>
      </c>
      <c r="I1214" s="515" t="s">
        <v>1737</v>
      </c>
    </row>
    <row r="1215" spans="1:9" x14ac:dyDescent="0.2">
      <c r="A1215" s="86" t="s">
        <v>6388</v>
      </c>
      <c r="B1215" s="763" t="s">
        <v>454</v>
      </c>
      <c r="C1215" s="86" t="s">
        <v>493</v>
      </c>
      <c r="D1215" s="86" t="s">
        <v>141</v>
      </c>
      <c r="E1215" s="86" t="s">
        <v>549</v>
      </c>
      <c r="F1215" s="282" t="s">
        <v>315</v>
      </c>
      <c r="G1215" s="1105" t="str">
        <f>IF('Appraisal Inputs'!K264="","Blank",'Appraisal Inputs'!K264)</f>
        <v>Blank</v>
      </c>
      <c r="I1215" s="515" t="s">
        <v>1738</v>
      </c>
    </row>
    <row r="1216" spans="1:9" x14ac:dyDescent="0.2">
      <c r="A1216" s="86" t="s">
        <v>6388</v>
      </c>
      <c r="B1216" s="763" t="s">
        <v>454</v>
      </c>
      <c r="C1216" s="86" t="s">
        <v>493</v>
      </c>
      <c r="D1216" s="86" t="s">
        <v>141</v>
      </c>
      <c r="E1216" s="86" t="s">
        <v>550</v>
      </c>
      <c r="F1216" s="282" t="s">
        <v>315</v>
      </c>
      <c r="G1216" s="1105" t="str">
        <f>IF('Appraisal Inputs'!K265="","Blank",'Appraisal Inputs'!K265)</f>
        <v>Blank</v>
      </c>
      <c r="I1216" s="515" t="s">
        <v>1739</v>
      </c>
    </row>
    <row r="1217" spans="1:9" x14ac:dyDescent="0.2">
      <c r="A1217" s="86" t="s">
        <v>6388</v>
      </c>
      <c r="B1217" s="763" t="s">
        <v>454</v>
      </c>
      <c r="C1217" s="86" t="s">
        <v>493</v>
      </c>
      <c r="D1217" s="86" t="s">
        <v>141</v>
      </c>
      <c r="E1217" s="86" t="s">
        <v>551</v>
      </c>
      <c r="F1217" s="282" t="s">
        <v>315</v>
      </c>
      <c r="G1217" s="1105" t="str">
        <f>IF('Appraisal Inputs'!K266="","Blank",'Appraisal Inputs'!K266)</f>
        <v>Blank</v>
      </c>
      <c r="I1217" s="515" t="s">
        <v>1740</v>
      </c>
    </row>
    <row r="1218" spans="1:9" x14ac:dyDescent="0.2">
      <c r="A1218" s="86" t="s">
        <v>6388</v>
      </c>
      <c r="B1218" s="763" t="s">
        <v>454</v>
      </c>
      <c r="C1218" s="86" t="s">
        <v>493</v>
      </c>
      <c r="D1218" s="86" t="s">
        <v>141</v>
      </c>
      <c r="E1218" s="86" t="s">
        <v>552</v>
      </c>
      <c r="F1218" s="282" t="s">
        <v>315</v>
      </c>
      <c r="G1218" s="1105" t="str">
        <f>IF('Appraisal Inputs'!K267="","Blank",'Appraisal Inputs'!K267)</f>
        <v>Blank</v>
      </c>
      <c r="I1218" s="515" t="s">
        <v>1741</v>
      </c>
    </row>
    <row r="1219" spans="1:9" x14ac:dyDescent="0.2">
      <c r="A1219" s="86" t="s">
        <v>6388</v>
      </c>
      <c r="B1219" s="763" t="s">
        <v>454</v>
      </c>
      <c r="C1219" s="86" t="s">
        <v>493</v>
      </c>
      <c r="D1219" s="86" t="s">
        <v>141</v>
      </c>
      <c r="E1219" s="86" t="s">
        <v>553</v>
      </c>
      <c r="F1219" s="282" t="s">
        <v>315</v>
      </c>
      <c r="G1219" s="1105" t="str">
        <f>IF('Appraisal Inputs'!K268="","Blank",'Appraisal Inputs'!K268)</f>
        <v>Blank</v>
      </c>
      <c r="I1219" s="515" t="s">
        <v>1742</v>
      </c>
    </row>
    <row r="1220" spans="1:9" x14ac:dyDescent="0.2">
      <c r="A1220" s="86" t="s">
        <v>6388</v>
      </c>
      <c r="B1220" s="763" t="s">
        <v>454</v>
      </c>
      <c r="C1220" s="86" t="s">
        <v>493</v>
      </c>
      <c r="D1220" s="86" t="s">
        <v>141</v>
      </c>
      <c r="E1220" s="86" t="s">
        <v>554</v>
      </c>
      <c r="F1220" s="282" t="s">
        <v>315</v>
      </c>
      <c r="G1220" s="1105" t="str">
        <f>IF('Appraisal Inputs'!K269="","Blank",'Appraisal Inputs'!K269)</f>
        <v>Blank</v>
      </c>
      <c r="I1220" s="515" t="s">
        <v>1743</v>
      </c>
    </row>
    <row r="1221" spans="1:9" x14ac:dyDescent="0.2">
      <c r="A1221" s="86" t="s">
        <v>6388</v>
      </c>
      <c r="B1221" s="763" t="s">
        <v>454</v>
      </c>
      <c r="C1221" s="86" t="s">
        <v>493</v>
      </c>
      <c r="D1221" s="86" t="s">
        <v>141</v>
      </c>
      <c r="E1221" s="86" t="s">
        <v>555</v>
      </c>
      <c r="F1221" s="282" t="s">
        <v>315</v>
      </c>
      <c r="G1221" s="1105" t="str">
        <f>IF('Appraisal Inputs'!K270="","Blank",'Appraisal Inputs'!K270)</f>
        <v>Blank</v>
      </c>
      <c r="I1221" s="515" t="s">
        <v>1744</v>
      </c>
    </row>
    <row r="1222" spans="1:9" x14ac:dyDescent="0.2">
      <c r="A1222" s="86" t="s">
        <v>6388</v>
      </c>
      <c r="B1222" s="763" t="s">
        <v>454</v>
      </c>
      <c r="C1222" s="86" t="s">
        <v>493</v>
      </c>
      <c r="D1222" s="86" t="s">
        <v>141</v>
      </c>
      <c r="E1222" s="86" t="s">
        <v>556</v>
      </c>
      <c r="F1222" s="282" t="s">
        <v>315</v>
      </c>
      <c r="G1222" s="1105" t="str">
        <f>IF('Appraisal Inputs'!K271="","Blank",'Appraisal Inputs'!K271)</f>
        <v>Blank</v>
      </c>
      <c r="I1222" s="515" t="s">
        <v>1745</v>
      </c>
    </row>
    <row r="1223" spans="1:9" x14ac:dyDescent="0.2">
      <c r="A1223" s="86" t="s">
        <v>6388</v>
      </c>
      <c r="B1223" s="763" t="s">
        <v>454</v>
      </c>
      <c r="C1223" s="86" t="s">
        <v>493</v>
      </c>
      <c r="D1223" s="86" t="s">
        <v>141</v>
      </c>
      <c r="E1223" s="86" t="s">
        <v>557</v>
      </c>
      <c r="F1223" s="282" t="s">
        <v>315</v>
      </c>
      <c r="G1223" s="1105" t="str">
        <f>IF('Appraisal Inputs'!K272="","Blank",'Appraisal Inputs'!K272)</f>
        <v>Blank</v>
      </c>
      <c r="I1223" s="515" t="s">
        <v>1746</v>
      </c>
    </row>
    <row r="1224" spans="1:9" x14ac:dyDescent="0.2">
      <c r="A1224" s="86" t="s">
        <v>6388</v>
      </c>
      <c r="B1224" s="763" t="s">
        <v>454</v>
      </c>
      <c r="C1224" s="86" t="s">
        <v>493</v>
      </c>
      <c r="D1224" s="86" t="s">
        <v>141</v>
      </c>
      <c r="E1224" s="86" t="s">
        <v>558</v>
      </c>
      <c r="F1224" s="282" t="s">
        <v>315</v>
      </c>
      <c r="G1224" s="1105" t="str">
        <f>IF('Appraisal Inputs'!K273="","Blank",'Appraisal Inputs'!K273)</f>
        <v>Blank</v>
      </c>
      <c r="I1224" s="515" t="s">
        <v>1747</v>
      </c>
    </row>
    <row r="1225" spans="1:9" x14ac:dyDescent="0.2">
      <c r="A1225" s="86" t="s">
        <v>6388</v>
      </c>
      <c r="B1225" s="763" t="s">
        <v>454</v>
      </c>
      <c r="C1225" s="86" t="s">
        <v>493</v>
      </c>
      <c r="D1225" s="86" t="s">
        <v>141</v>
      </c>
      <c r="E1225" s="86" t="s">
        <v>559</v>
      </c>
      <c r="F1225" s="282" t="s">
        <v>315</v>
      </c>
      <c r="G1225" s="1105" t="str">
        <f>IF('Appraisal Inputs'!K274="","Blank",'Appraisal Inputs'!K274)</f>
        <v>Blank</v>
      </c>
      <c r="I1225" s="515" t="s">
        <v>1748</v>
      </c>
    </row>
    <row r="1226" spans="1:9" x14ac:dyDescent="0.2">
      <c r="A1226" s="86" t="s">
        <v>6388</v>
      </c>
      <c r="B1226" s="763" t="s">
        <v>454</v>
      </c>
      <c r="C1226" s="86" t="s">
        <v>493</v>
      </c>
      <c r="D1226" s="86" t="s">
        <v>141</v>
      </c>
      <c r="E1226" s="86" t="s">
        <v>560</v>
      </c>
      <c r="F1226" s="282" t="s">
        <v>315</v>
      </c>
      <c r="G1226" s="1105" t="str">
        <f>IF('Appraisal Inputs'!K275="","Blank",'Appraisal Inputs'!K275)</f>
        <v>Blank</v>
      </c>
      <c r="I1226" s="515" t="s">
        <v>1749</v>
      </c>
    </row>
    <row r="1227" spans="1:9" x14ac:dyDescent="0.2">
      <c r="A1227" s="86" t="s">
        <v>6388</v>
      </c>
      <c r="B1227" s="763" t="s">
        <v>454</v>
      </c>
      <c r="C1227" s="86" t="s">
        <v>493</v>
      </c>
      <c r="D1227" s="86" t="s">
        <v>141</v>
      </c>
      <c r="E1227" s="86" t="s">
        <v>561</v>
      </c>
      <c r="F1227" s="282" t="s">
        <v>315</v>
      </c>
      <c r="G1227" s="1105" t="str">
        <f>IF('Appraisal Inputs'!K276="","Blank",'Appraisal Inputs'!K276)</f>
        <v>Blank</v>
      </c>
      <c r="I1227" s="515" t="s">
        <v>1750</v>
      </c>
    </row>
    <row r="1228" spans="1:9" x14ac:dyDescent="0.2">
      <c r="A1228" s="86" t="s">
        <v>6388</v>
      </c>
      <c r="B1228" s="763" t="s">
        <v>454</v>
      </c>
      <c r="C1228" s="86" t="s">
        <v>493</v>
      </c>
      <c r="D1228" s="86" t="s">
        <v>141</v>
      </c>
      <c r="E1228" s="86" t="s">
        <v>562</v>
      </c>
      <c r="F1228" s="282" t="s">
        <v>315</v>
      </c>
      <c r="G1228" s="1105" t="str">
        <f>IF('Appraisal Inputs'!K277="","Blank",'Appraisal Inputs'!K277)</f>
        <v>Blank</v>
      </c>
      <c r="I1228" s="515" t="s">
        <v>1751</v>
      </c>
    </row>
    <row r="1229" spans="1:9" x14ac:dyDescent="0.2">
      <c r="A1229" s="86" t="s">
        <v>6388</v>
      </c>
      <c r="B1229" s="763" t="s">
        <v>454</v>
      </c>
      <c r="C1229" s="86" t="s">
        <v>493</v>
      </c>
      <c r="D1229" s="86" t="s">
        <v>141</v>
      </c>
      <c r="E1229" s="86" t="s">
        <v>563</v>
      </c>
      <c r="F1229" s="282" t="s">
        <v>315</v>
      </c>
      <c r="G1229" s="1105" t="str">
        <f>IF('Appraisal Inputs'!K278="","Blank",'Appraisal Inputs'!K278)</f>
        <v>Blank</v>
      </c>
      <c r="I1229" s="515" t="s">
        <v>1752</v>
      </c>
    </row>
    <row r="1230" spans="1:9" x14ac:dyDescent="0.2">
      <c r="A1230" s="86" t="s">
        <v>6388</v>
      </c>
      <c r="B1230" s="763" t="s">
        <v>454</v>
      </c>
      <c r="C1230" s="86" t="s">
        <v>493</v>
      </c>
      <c r="D1230" s="86" t="s">
        <v>141</v>
      </c>
      <c r="E1230" s="86" t="s">
        <v>564</v>
      </c>
      <c r="F1230" s="282" t="s">
        <v>315</v>
      </c>
      <c r="G1230" s="1105" t="str">
        <f>IF('Appraisal Inputs'!K279="","Blank",'Appraisal Inputs'!K279)</f>
        <v>Blank</v>
      </c>
      <c r="I1230" s="515" t="s">
        <v>1753</v>
      </c>
    </row>
    <row r="1231" spans="1:9" x14ac:dyDescent="0.2">
      <c r="A1231" s="86" t="s">
        <v>6388</v>
      </c>
      <c r="B1231" s="763" t="s">
        <v>454</v>
      </c>
      <c r="C1231" s="86" t="s">
        <v>493</v>
      </c>
      <c r="D1231" s="86" t="s">
        <v>141</v>
      </c>
      <c r="E1231" s="86" t="s">
        <v>565</v>
      </c>
      <c r="F1231" s="282" t="s">
        <v>315</v>
      </c>
      <c r="G1231" s="1105" t="str">
        <f>IF('Appraisal Inputs'!K280="","Blank",'Appraisal Inputs'!K280)</f>
        <v>Blank</v>
      </c>
      <c r="I1231" s="515" t="s">
        <v>1754</v>
      </c>
    </row>
    <row r="1232" spans="1:9" x14ac:dyDescent="0.2">
      <c r="A1232" s="86" t="s">
        <v>6388</v>
      </c>
      <c r="B1232" s="543" t="s">
        <v>454</v>
      </c>
      <c r="C1232" s="547" t="s">
        <v>493</v>
      </c>
      <c r="D1232" s="547" t="s">
        <v>141</v>
      </c>
      <c r="E1232" s="547" t="s">
        <v>566</v>
      </c>
      <c r="F1232" s="538" t="s">
        <v>315</v>
      </c>
      <c r="G1232" s="1106" t="str">
        <f>IF('Appraisal Inputs'!K281="","Blank",'Appraisal Inputs'!K281)</f>
        <v>Blank</v>
      </c>
      <c r="I1232" s="515" t="s">
        <v>1755</v>
      </c>
    </row>
    <row r="1233" spans="1:9" x14ac:dyDescent="0.2">
      <c r="A1233" s="86" t="s">
        <v>6388</v>
      </c>
      <c r="B1233" s="541" t="s">
        <v>454</v>
      </c>
      <c r="C1233" s="546" t="s">
        <v>493</v>
      </c>
      <c r="D1233" s="546" t="s">
        <v>141</v>
      </c>
      <c r="E1233" s="546" t="s">
        <v>185</v>
      </c>
      <c r="F1233" s="542" t="s">
        <v>314</v>
      </c>
      <c r="G1233" s="1104" t="str">
        <f>IF('Appraisal Inputs'!L241="","Blank",'Appraisal Inputs'!L241)</f>
        <v>Blank</v>
      </c>
      <c r="I1233" s="515" t="s">
        <v>1756</v>
      </c>
    </row>
    <row r="1234" spans="1:9" x14ac:dyDescent="0.2">
      <c r="A1234" s="86" t="s">
        <v>6388</v>
      </c>
      <c r="B1234" s="763" t="s">
        <v>454</v>
      </c>
      <c r="C1234" s="86" t="s">
        <v>493</v>
      </c>
      <c r="D1234" s="86" t="s">
        <v>141</v>
      </c>
      <c r="E1234" s="86" t="s">
        <v>527</v>
      </c>
      <c r="F1234" s="282" t="s">
        <v>314</v>
      </c>
      <c r="G1234" s="1105" t="str">
        <f>IF('Appraisal Inputs'!L242="","Blank",'Appraisal Inputs'!L242)</f>
        <v>Blank</v>
      </c>
      <c r="I1234" s="515" t="s">
        <v>1757</v>
      </c>
    </row>
    <row r="1235" spans="1:9" x14ac:dyDescent="0.2">
      <c r="A1235" s="86" t="s">
        <v>6388</v>
      </c>
      <c r="B1235" s="763" t="s">
        <v>454</v>
      </c>
      <c r="C1235" s="86" t="s">
        <v>493</v>
      </c>
      <c r="D1235" s="86" t="s">
        <v>141</v>
      </c>
      <c r="E1235" s="86" t="s">
        <v>528</v>
      </c>
      <c r="F1235" s="282" t="s">
        <v>314</v>
      </c>
      <c r="G1235" s="1105" t="str">
        <f>IF('Appraisal Inputs'!L243="","Blank",'Appraisal Inputs'!L243)</f>
        <v>Blank</v>
      </c>
      <c r="I1235" s="515" t="s">
        <v>1758</v>
      </c>
    </row>
    <row r="1236" spans="1:9" x14ac:dyDescent="0.2">
      <c r="A1236" s="86" t="s">
        <v>6388</v>
      </c>
      <c r="B1236" s="763" t="s">
        <v>454</v>
      </c>
      <c r="C1236" s="86" t="s">
        <v>493</v>
      </c>
      <c r="D1236" s="86" t="s">
        <v>141</v>
      </c>
      <c r="E1236" s="86" t="s">
        <v>529</v>
      </c>
      <c r="F1236" s="282" t="s">
        <v>314</v>
      </c>
      <c r="G1236" s="1105" t="str">
        <f>IF('Appraisal Inputs'!L244="","Blank",'Appraisal Inputs'!L244)</f>
        <v>Blank</v>
      </c>
      <c r="I1236" s="515" t="s">
        <v>1759</v>
      </c>
    </row>
    <row r="1237" spans="1:9" x14ac:dyDescent="0.2">
      <c r="A1237" s="86" t="s">
        <v>6388</v>
      </c>
      <c r="B1237" s="763" t="s">
        <v>454</v>
      </c>
      <c r="C1237" s="86" t="s">
        <v>493</v>
      </c>
      <c r="D1237" s="86" t="s">
        <v>141</v>
      </c>
      <c r="E1237" s="86" t="s">
        <v>530</v>
      </c>
      <c r="F1237" s="282" t="s">
        <v>314</v>
      </c>
      <c r="G1237" s="1105" t="str">
        <f>IF('Appraisal Inputs'!L245="","Blank",'Appraisal Inputs'!L245)</f>
        <v>Blank</v>
      </c>
      <c r="I1237" s="515" t="s">
        <v>1760</v>
      </c>
    </row>
    <row r="1238" spans="1:9" x14ac:dyDescent="0.2">
      <c r="A1238" s="86" t="s">
        <v>6388</v>
      </c>
      <c r="B1238" s="763" t="s">
        <v>454</v>
      </c>
      <c r="C1238" s="86" t="s">
        <v>493</v>
      </c>
      <c r="D1238" s="86" t="s">
        <v>141</v>
      </c>
      <c r="E1238" s="86" t="s">
        <v>531</v>
      </c>
      <c r="F1238" s="282" t="s">
        <v>314</v>
      </c>
      <c r="G1238" s="1105" t="str">
        <f>IF('Appraisal Inputs'!L246="","Blank",'Appraisal Inputs'!L246)</f>
        <v>Blank</v>
      </c>
      <c r="I1238" s="515" t="s">
        <v>1761</v>
      </c>
    </row>
    <row r="1239" spans="1:9" x14ac:dyDescent="0.2">
      <c r="A1239" s="86" t="s">
        <v>6388</v>
      </c>
      <c r="B1239" s="763" t="s">
        <v>454</v>
      </c>
      <c r="C1239" s="86" t="s">
        <v>493</v>
      </c>
      <c r="D1239" s="86" t="s">
        <v>141</v>
      </c>
      <c r="E1239" s="86" t="s">
        <v>532</v>
      </c>
      <c r="F1239" s="282" t="s">
        <v>314</v>
      </c>
      <c r="G1239" s="1105" t="str">
        <f>IF('Appraisal Inputs'!L247="","Blank",'Appraisal Inputs'!L247)</f>
        <v>Blank</v>
      </c>
      <c r="I1239" s="515" t="s">
        <v>1762</v>
      </c>
    </row>
    <row r="1240" spans="1:9" x14ac:dyDescent="0.2">
      <c r="A1240" s="86" t="s">
        <v>6388</v>
      </c>
      <c r="B1240" s="763" t="s">
        <v>454</v>
      </c>
      <c r="C1240" s="86" t="s">
        <v>493</v>
      </c>
      <c r="D1240" s="86" t="s">
        <v>141</v>
      </c>
      <c r="E1240" s="86" t="s">
        <v>533</v>
      </c>
      <c r="F1240" s="282" t="s">
        <v>314</v>
      </c>
      <c r="G1240" s="1105" t="str">
        <f>IF('Appraisal Inputs'!L248="","Blank",'Appraisal Inputs'!L248)</f>
        <v>Blank</v>
      </c>
      <c r="I1240" s="515" t="s">
        <v>1763</v>
      </c>
    </row>
    <row r="1241" spans="1:9" x14ac:dyDescent="0.2">
      <c r="A1241" s="86" t="s">
        <v>6388</v>
      </c>
      <c r="B1241" s="763" t="s">
        <v>454</v>
      </c>
      <c r="C1241" s="86" t="s">
        <v>493</v>
      </c>
      <c r="D1241" s="86" t="s">
        <v>141</v>
      </c>
      <c r="E1241" s="86" t="s">
        <v>534</v>
      </c>
      <c r="F1241" s="282" t="s">
        <v>314</v>
      </c>
      <c r="G1241" s="1105" t="str">
        <f>IF('Appraisal Inputs'!L249="","Blank",'Appraisal Inputs'!L249)</f>
        <v>Blank</v>
      </c>
      <c r="I1241" s="515" t="s">
        <v>1764</v>
      </c>
    </row>
    <row r="1242" spans="1:9" x14ac:dyDescent="0.2">
      <c r="A1242" s="86" t="s">
        <v>6388</v>
      </c>
      <c r="B1242" s="763" t="s">
        <v>454</v>
      </c>
      <c r="C1242" s="86" t="s">
        <v>493</v>
      </c>
      <c r="D1242" s="86" t="s">
        <v>141</v>
      </c>
      <c r="E1242" s="86" t="s">
        <v>535</v>
      </c>
      <c r="F1242" s="282" t="s">
        <v>314</v>
      </c>
      <c r="G1242" s="1105" t="str">
        <f>IF('Appraisal Inputs'!L250="","Blank",'Appraisal Inputs'!L250)</f>
        <v>Blank</v>
      </c>
      <c r="I1242" s="515" t="s">
        <v>1765</v>
      </c>
    </row>
    <row r="1243" spans="1:9" x14ac:dyDescent="0.2">
      <c r="A1243" s="86" t="s">
        <v>6388</v>
      </c>
      <c r="B1243" s="763" t="s">
        <v>454</v>
      </c>
      <c r="C1243" s="86" t="s">
        <v>493</v>
      </c>
      <c r="D1243" s="86" t="s">
        <v>141</v>
      </c>
      <c r="E1243" s="86" t="s">
        <v>536</v>
      </c>
      <c r="F1243" s="282" t="s">
        <v>314</v>
      </c>
      <c r="G1243" s="1105" t="str">
        <f>IF('Appraisal Inputs'!L251="","Blank",'Appraisal Inputs'!L251)</f>
        <v>Blank</v>
      </c>
      <c r="I1243" s="515" t="s">
        <v>1766</v>
      </c>
    </row>
    <row r="1244" spans="1:9" x14ac:dyDescent="0.2">
      <c r="A1244" s="86" t="s">
        <v>6388</v>
      </c>
      <c r="B1244" s="763" t="s">
        <v>454</v>
      </c>
      <c r="C1244" s="86" t="s">
        <v>493</v>
      </c>
      <c r="D1244" s="86" t="s">
        <v>141</v>
      </c>
      <c r="E1244" s="86" t="s">
        <v>537</v>
      </c>
      <c r="F1244" s="282" t="s">
        <v>314</v>
      </c>
      <c r="G1244" s="1105" t="str">
        <f>IF('Appraisal Inputs'!L252="","Blank",'Appraisal Inputs'!L252)</f>
        <v>Blank</v>
      </c>
      <c r="I1244" s="515" t="s">
        <v>1767</v>
      </c>
    </row>
    <row r="1245" spans="1:9" x14ac:dyDescent="0.2">
      <c r="A1245" s="86" t="s">
        <v>6388</v>
      </c>
      <c r="B1245" s="763" t="s">
        <v>454</v>
      </c>
      <c r="C1245" s="86" t="s">
        <v>493</v>
      </c>
      <c r="D1245" s="86" t="s">
        <v>141</v>
      </c>
      <c r="E1245" s="86" t="s">
        <v>538</v>
      </c>
      <c r="F1245" s="282" t="s">
        <v>314</v>
      </c>
      <c r="G1245" s="1105" t="str">
        <f>IF('Appraisal Inputs'!L253="","Blank",'Appraisal Inputs'!L253)</f>
        <v>Blank</v>
      </c>
      <c r="I1245" s="515" t="s">
        <v>1768</v>
      </c>
    </row>
    <row r="1246" spans="1:9" x14ac:dyDescent="0.2">
      <c r="A1246" s="86" t="s">
        <v>6388</v>
      </c>
      <c r="B1246" s="763" t="s">
        <v>454</v>
      </c>
      <c r="C1246" s="86" t="s">
        <v>493</v>
      </c>
      <c r="D1246" s="86" t="s">
        <v>141</v>
      </c>
      <c r="E1246" s="86" t="s">
        <v>539</v>
      </c>
      <c r="F1246" s="282" t="s">
        <v>314</v>
      </c>
      <c r="G1246" s="1105" t="str">
        <f>IF('Appraisal Inputs'!L254="","Blank",'Appraisal Inputs'!L254)</f>
        <v>Blank</v>
      </c>
      <c r="I1246" s="515" t="s">
        <v>1769</v>
      </c>
    </row>
    <row r="1247" spans="1:9" x14ac:dyDescent="0.2">
      <c r="A1247" s="86" t="s">
        <v>6388</v>
      </c>
      <c r="B1247" s="763" t="s">
        <v>454</v>
      </c>
      <c r="C1247" s="86" t="s">
        <v>493</v>
      </c>
      <c r="D1247" s="86" t="s">
        <v>141</v>
      </c>
      <c r="E1247" s="86" t="s">
        <v>540</v>
      </c>
      <c r="F1247" s="282" t="s">
        <v>314</v>
      </c>
      <c r="G1247" s="1105" t="str">
        <f>IF('Appraisal Inputs'!L255="","Blank",'Appraisal Inputs'!L255)</f>
        <v>Blank</v>
      </c>
      <c r="I1247" s="515" t="s">
        <v>1770</v>
      </c>
    </row>
    <row r="1248" spans="1:9" x14ac:dyDescent="0.2">
      <c r="A1248" s="86" t="s">
        <v>6388</v>
      </c>
      <c r="B1248" s="763" t="s">
        <v>454</v>
      </c>
      <c r="C1248" s="86" t="s">
        <v>493</v>
      </c>
      <c r="D1248" s="86" t="s">
        <v>141</v>
      </c>
      <c r="E1248" s="86" t="s">
        <v>541</v>
      </c>
      <c r="F1248" s="282" t="s">
        <v>314</v>
      </c>
      <c r="G1248" s="1105" t="str">
        <f>IF('Appraisal Inputs'!L256="","Blank",'Appraisal Inputs'!L256)</f>
        <v>Blank</v>
      </c>
      <c r="I1248" s="515" t="s">
        <v>1771</v>
      </c>
    </row>
    <row r="1249" spans="1:9" x14ac:dyDescent="0.2">
      <c r="A1249" s="86" t="s">
        <v>6388</v>
      </c>
      <c r="B1249" s="763" t="s">
        <v>454</v>
      </c>
      <c r="C1249" s="86" t="s">
        <v>493</v>
      </c>
      <c r="D1249" s="86" t="s">
        <v>141</v>
      </c>
      <c r="E1249" s="86" t="s">
        <v>542</v>
      </c>
      <c r="F1249" s="282" t="s">
        <v>314</v>
      </c>
      <c r="G1249" s="1105" t="str">
        <f>IF('Appraisal Inputs'!L257="","Blank",'Appraisal Inputs'!L257)</f>
        <v>Blank</v>
      </c>
      <c r="I1249" s="515" t="s">
        <v>1772</v>
      </c>
    </row>
    <row r="1250" spans="1:9" x14ac:dyDescent="0.2">
      <c r="A1250" s="86" t="s">
        <v>6388</v>
      </c>
      <c r="B1250" s="763" t="s">
        <v>454</v>
      </c>
      <c r="C1250" s="86" t="s">
        <v>493</v>
      </c>
      <c r="D1250" s="86" t="s">
        <v>141</v>
      </c>
      <c r="E1250" s="86" t="s">
        <v>543</v>
      </c>
      <c r="F1250" s="282" t="s">
        <v>314</v>
      </c>
      <c r="G1250" s="1105" t="str">
        <f>IF('Appraisal Inputs'!L258="","Blank",'Appraisal Inputs'!L258)</f>
        <v>Blank</v>
      </c>
      <c r="I1250" s="515" t="s">
        <v>1773</v>
      </c>
    </row>
    <row r="1251" spans="1:9" x14ac:dyDescent="0.2">
      <c r="A1251" s="86" t="s">
        <v>6388</v>
      </c>
      <c r="B1251" s="763" t="s">
        <v>454</v>
      </c>
      <c r="C1251" s="86" t="s">
        <v>493</v>
      </c>
      <c r="D1251" s="86" t="s">
        <v>141</v>
      </c>
      <c r="E1251" s="86" t="s">
        <v>544</v>
      </c>
      <c r="F1251" s="282" t="s">
        <v>314</v>
      </c>
      <c r="G1251" s="1105" t="str">
        <f>IF('Appraisal Inputs'!L259="","Blank",'Appraisal Inputs'!L259)</f>
        <v>Blank</v>
      </c>
      <c r="I1251" s="515" t="s">
        <v>1774</v>
      </c>
    </row>
    <row r="1252" spans="1:9" x14ac:dyDescent="0.2">
      <c r="A1252" s="86" t="s">
        <v>6388</v>
      </c>
      <c r="B1252" s="763" t="s">
        <v>454</v>
      </c>
      <c r="C1252" s="86" t="s">
        <v>493</v>
      </c>
      <c r="D1252" s="86" t="s">
        <v>141</v>
      </c>
      <c r="E1252" s="86" t="s">
        <v>545</v>
      </c>
      <c r="F1252" s="282" t="s">
        <v>314</v>
      </c>
      <c r="G1252" s="1105" t="str">
        <f>IF('Appraisal Inputs'!L260="","Blank",'Appraisal Inputs'!L260)</f>
        <v>Blank</v>
      </c>
      <c r="I1252" s="515" t="s">
        <v>1775</v>
      </c>
    </row>
    <row r="1253" spans="1:9" x14ac:dyDescent="0.2">
      <c r="A1253" s="86" t="s">
        <v>6388</v>
      </c>
      <c r="B1253" s="763" t="s">
        <v>454</v>
      </c>
      <c r="C1253" s="86" t="s">
        <v>493</v>
      </c>
      <c r="D1253" s="86" t="s">
        <v>141</v>
      </c>
      <c r="E1253" s="86" t="s">
        <v>546</v>
      </c>
      <c r="F1253" s="282" t="s">
        <v>314</v>
      </c>
      <c r="G1253" s="1105" t="str">
        <f>IF('Appraisal Inputs'!L261="","Blank",'Appraisal Inputs'!L261)</f>
        <v>Blank</v>
      </c>
      <c r="I1253" s="515" t="s">
        <v>1776</v>
      </c>
    </row>
    <row r="1254" spans="1:9" x14ac:dyDescent="0.2">
      <c r="A1254" s="86" t="s">
        <v>6388</v>
      </c>
      <c r="B1254" s="763" t="s">
        <v>454</v>
      </c>
      <c r="C1254" s="86" t="s">
        <v>493</v>
      </c>
      <c r="D1254" s="86" t="s">
        <v>141</v>
      </c>
      <c r="E1254" s="86" t="s">
        <v>547</v>
      </c>
      <c r="F1254" s="282" t="s">
        <v>314</v>
      </c>
      <c r="G1254" s="1105" t="str">
        <f>IF('Appraisal Inputs'!L262="","Blank",'Appraisal Inputs'!L262)</f>
        <v>Blank</v>
      </c>
      <c r="I1254" s="515" t="s">
        <v>1777</v>
      </c>
    </row>
    <row r="1255" spans="1:9" x14ac:dyDescent="0.2">
      <c r="A1255" s="86" t="s">
        <v>6388</v>
      </c>
      <c r="B1255" s="763" t="s">
        <v>454</v>
      </c>
      <c r="C1255" s="86" t="s">
        <v>493</v>
      </c>
      <c r="D1255" s="86" t="s">
        <v>141</v>
      </c>
      <c r="E1255" s="86" t="s">
        <v>548</v>
      </c>
      <c r="F1255" s="282" t="s">
        <v>314</v>
      </c>
      <c r="G1255" s="1105" t="str">
        <f>IF('Appraisal Inputs'!L263="","Blank",'Appraisal Inputs'!L263)</f>
        <v>Blank</v>
      </c>
      <c r="I1255" s="515" t="s">
        <v>1778</v>
      </c>
    </row>
    <row r="1256" spans="1:9" x14ac:dyDescent="0.2">
      <c r="A1256" s="86" t="s">
        <v>6388</v>
      </c>
      <c r="B1256" s="763" t="s">
        <v>454</v>
      </c>
      <c r="C1256" s="86" t="s">
        <v>493</v>
      </c>
      <c r="D1256" s="86" t="s">
        <v>141</v>
      </c>
      <c r="E1256" s="86" t="s">
        <v>549</v>
      </c>
      <c r="F1256" s="282" t="s">
        <v>314</v>
      </c>
      <c r="G1256" s="1105" t="str">
        <f>IF('Appraisal Inputs'!L264="","Blank",'Appraisal Inputs'!L264)</f>
        <v>Blank</v>
      </c>
      <c r="I1256" s="515" t="s">
        <v>1779</v>
      </c>
    </row>
    <row r="1257" spans="1:9" x14ac:dyDescent="0.2">
      <c r="A1257" s="86" t="s">
        <v>6388</v>
      </c>
      <c r="B1257" s="763" t="s">
        <v>454</v>
      </c>
      <c r="C1257" s="86" t="s">
        <v>493</v>
      </c>
      <c r="D1257" s="86" t="s">
        <v>141</v>
      </c>
      <c r="E1257" s="86" t="s">
        <v>550</v>
      </c>
      <c r="F1257" s="282" t="s">
        <v>314</v>
      </c>
      <c r="G1257" s="1105" t="str">
        <f>IF('Appraisal Inputs'!L265="","Blank",'Appraisal Inputs'!L265)</f>
        <v>Blank</v>
      </c>
      <c r="I1257" s="515" t="s">
        <v>1780</v>
      </c>
    </row>
    <row r="1258" spans="1:9" x14ac:dyDescent="0.2">
      <c r="A1258" s="86" t="s">
        <v>6388</v>
      </c>
      <c r="B1258" s="763" t="s">
        <v>454</v>
      </c>
      <c r="C1258" s="86" t="s">
        <v>493</v>
      </c>
      <c r="D1258" s="86" t="s">
        <v>141</v>
      </c>
      <c r="E1258" s="86" t="s">
        <v>551</v>
      </c>
      <c r="F1258" s="282" t="s">
        <v>314</v>
      </c>
      <c r="G1258" s="1105" t="str">
        <f>IF('Appraisal Inputs'!L266="","Blank",'Appraisal Inputs'!L266)</f>
        <v>Blank</v>
      </c>
      <c r="I1258" s="515" t="s">
        <v>1781</v>
      </c>
    </row>
    <row r="1259" spans="1:9" x14ac:dyDescent="0.2">
      <c r="A1259" s="86" t="s">
        <v>6388</v>
      </c>
      <c r="B1259" s="763" t="s">
        <v>454</v>
      </c>
      <c r="C1259" s="86" t="s">
        <v>493</v>
      </c>
      <c r="D1259" s="86" t="s">
        <v>141</v>
      </c>
      <c r="E1259" s="86" t="s">
        <v>552</v>
      </c>
      <c r="F1259" s="282" t="s">
        <v>314</v>
      </c>
      <c r="G1259" s="1105" t="str">
        <f>IF('Appraisal Inputs'!L267="","Blank",'Appraisal Inputs'!L267)</f>
        <v>Blank</v>
      </c>
      <c r="I1259" s="515" t="s">
        <v>1782</v>
      </c>
    </row>
    <row r="1260" spans="1:9" x14ac:dyDescent="0.2">
      <c r="A1260" s="86" t="s">
        <v>6388</v>
      </c>
      <c r="B1260" s="763" t="s">
        <v>454</v>
      </c>
      <c r="C1260" s="86" t="s">
        <v>493</v>
      </c>
      <c r="D1260" s="86" t="s">
        <v>141</v>
      </c>
      <c r="E1260" s="86" t="s">
        <v>553</v>
      </c>
      <c r="F1260" s="282" t="s">
        <v>314</v>
      </c>
      <c r="G1260" s="1105" t="str">
        <f>IF('Appraisal Inputs'!L268="","Blank",'Appraisal Inputs'!L268)</f>
        <v>Blank</v>
      </c>
      <c r="I1260" s="515" t="s">
        <v>1783</v>
      </c>
    </row>
    <row r="1261" spans="1:9" x14ac:dyDescent="0.2">
      <c r="A1261" s="86" t="s">
        <v>6388</v>
      </c>
      <c r="B1261" s="763" t="s">
        <v>454</v>
      </c>
      <c r="C1261" s="86" t="s">
        <v>493</v>
      </c>
      <c r="D1261" s="86" t="s">
        <v>141</v>
      </c>
      <c r="E1261" s="86" t="s">
        <v>554</v>
      </c>
      <c r="F1261" s="282" t="s">
        <v>314</v>
      </c>
      <c r="G1261" s="1105" t="str">
        <f>IF('Appraisal Inputs'!L269="","Blank",'Appraisal Inputs'!L269)</f>
        <v>Blank</v>
      </c>
      <c r="I1261" s="515" t="s">
        <v>1784</v>
      </c>
    </row>
    <row r="1262" spans="1:9" x14ac:dyDescent="0.2">
      <c r="A1262" s="86" t="s">
        <v>6388</v>
      </c>
      <c r="B1262" s="763" t="s">
        <v>454</v>
      </c>
      <c r="C1262" s="86" t="s">
        <v>493</v>
      </c>
      <c r="D1262" s="86" t="s">
        <v>141</v>
      </c>
      <c r="E1262" s="86" t="s">
        <v>555</v>
      </c>
      <c r="F1262" s="282" t="s">
        <v>314</v>
      </c>
      <c r="G1262" s="1105" t="str">
        <f>IF('Appraisal Inputs'!L270="","Blank",'Appraisal Inputs'!L270)</f>
        <v>Blank</v>
      </c>
      <c r="I1262" s="515" t="s">
        <v>1785</v>
      </c>
    </row>
    <row r="1263" spans="1:9" x14ac:dyDescent="0.2">
      <c r="A1263" s="86" t="s">
        <v>6388</v>
      </c>
      <c r="B1263" s="763" t="s">
        <v>454</v>
      </c>
      <c r="C1263" s="86" t="s">
        <v>493</v>
      </c>
      <c r="D1263" s="86" t="s">
        <v>141</v>
      </c>
      <c r="E1263" s="86" t="s">
        <v>556</v>
      </c>
      <c r="F1263" s="282" t="s">
        <v>314</v>
      </c>
      <c r="G1263" s="1105" t="str">
        <f>IF('Appraisal Inputs'!L271="","Blank",'Appraisal Inputs'!L271)</f>
        <v>Blank</v>
      </c>
      <c r="I1263" s="515" t="s">
        <v>1786</v>
      </c>
    </row>
    <row r="1264" spans="1:9" x14ac:dyDescent="0.2">
      <c r="A1264" s="86" t="s">
        <v>6388</v>
      </c>
      <c r="B1264" s="763" t="s">
        <v>454</v>
      </c>
      <c r="C1264" s="86" t="s">
        <v>493</v>
      </c>
      <c r="D1264" s="86" t="s">
        <v>141</v>
      </c>
      <c r="E1264" s="86" t="s">
        <v>557</v>
      </c>
      <c r="F1264" s="282" t="s">
        <v>314</v>
      </c>
      <c r="G1264" s="1105" t="str">
        <f>IF('Appraisal Inputs'!L272="","Blank",'Appraisal Inputs'!L272)</f>
        <v>Blank</v>
      </c>
      <c r="I1264" s="515" t="s">
        <v>1787</v>
      </c>
    </row>
    <row r="1265" spans="1:9" x14ac:dyDescent="0.2">
      <c r="A1265" s="86" t="s">
        <v>6388</v>
      </c>
      <c r="B1265" s="763" t="s">
        <v>454</v>
      </c>
      <c r="C1265" s="86" t="s">
        <v>493</v>
      </c>
      <c r="D1265" s="86" t="s">
        <v>141</v>
      </c>
      <c r="E1265" s="86" t="s">
        <v>558</v>
      </c>
      <c r="F1265" s="282" t="s">
        <v>314</v>
      </c>
      <c r="G1265" s="1105" t="str">
        <f>IF('Appraisal Inputs'!L273="","Blank",'Appraisal Inputs'!L273)</f>
        <v>Blank</v>
      </c>
      <c r="I1265" s="515" t="s">
        <v>1788</v>
      </c>
    </row>
    <row r="1266" spans="1:9" x14ac:dyDescent="0.2">
      <c r="A1266" s="86" t="s">
        <v>6388</v>
      </c>
      <c r="B1266" s="763" t="s">
        <v>454</v>
      </c>
      <c r="C1266" s="86" t="s">
        <v>493</v>
      </c>
      <c r="D1266" s="86" t="s">
        <v>141</v>
      </c>
      <c r="E1266" s="86" t="s">
        <v>559</v>
      </c>
      <c r="F1266" s="282" t="s">
        <v>314</v>
      </c>
      <c r="G1266" s="1105" t="str">
        <f>IF('Appraisal Inputs'!L274="","Blank",'Appraisal Inputs'!L274)</f>
        <v>Blank</v>
      </c>
      <c r="I1266" s="515" t="s">
        <v>1789</v>
      </c>
    </row>
    <row r="1267" spans="1:9" x14ac:dyDescent="0.2">
      <c r="A1267" s="86" t="s">
        <v>6388</v>
      </c>
      <c r="B1267" s="763" t="s">
        <v>454</v>
      </c>
      <c r="C1267" s="86" t="s">
        <v>493</v>
      </c>
      <c r="D1267" s="86" t="s">
        <v>141</v>
      </c>
      <c r="E1267" s="86" t="s">
        <v>560</v>
      </c>
      <c r="F1267" s="282" t="s">
        <v>314</v>
      </c>
      <c r="G1267" s="1105" t="str">
        <f>IF('Appraisal Inputs'!L275="","Blank",'Appraisal Inputs'!L275)</f>
        <v>Blank</v>
      </c>
      <c r="I1267" s="515" t="s">
        <v>1790</v>
      </c>
    </row>
    <row r="1268" spans="1:9" x14ac:dyDescent="0.2">
      <c r="A1268" s="86" t="s">
        <v>6388</v>
      </c>
      <c r="B1268" s="763" t="s">
        <v>454</v>
      </c>
      <c r="C1268" s="86" t="s">
        <v>493</v>
      </c>
      <c r="D1268" s="86" t="s">
        <v>141</v>
      </c>
      <c r="E1268" s="86" t="s">
        <v>561</v>
      </c>
      <c r="F1268" s="282" t="s">
        <v>314</v>
      </c>
      <c r="G1268" s="1105" t="str">
        <f>IF('Appraisal Inputs'!L276="","Blank",'Appraisal Inputs'!L276)</f>
        <v>Blank</v>
      </c>
      <c r="I1268" s="515" t="s">
        <v>1791</v>
      </c>
    </row>
    <row r="1269" spans="1:9" x14ac:dyDescent="0.2">
      <c r="A1269" s="86" t="s">
        <v>6388</v>
      </c>
      <c r="B1269" s="763" t="s">
        <v>454</v>
      </c>
      <c r="C1269" s="86" t="s">
        <v>493</v>
      </c>
      <c r="D1269" s="86" t="s">
        <v>141</v>
      </c>
      <c r="E1269" s="86" t="s">
        <v>562</v>
      </c>
      <c r="F1269" s="282" t="s">
        <v>314</v>
      </c>
      <c r="G1269" s="1105" t="str">
        <f>IF('Appraisal Inputs'!L277="","Blank",'Appraisal Inputs'!L277)</f>
        <v>Blank</v>
      </c>
      <c r="I1269" s="515" t="s">
        <v>1792</v>
      </c>
    </row>
    <row r="1270" spans="1:9" x14ac:dyDescent="0.2">
      <c r="A1270" s="86" t="s">
        <v>6388</v>
      </c>
      <c r="B1270" s="763" t="s">
        <v>454</v>
      </c>
      <c r="C1270" s="86" t="s">
        <v>493</v>
      </c>
      <c r="D1270" s="86" t="s">
        <v>141</v>
      </c>
      <c r="E1270" s="86" t="s">
        <v>563</v>
      </c>
      <c r="F1270" s="282" t="s">
        <v>314</v>
      </c>
      <c r="G1270" s="1105" t="str">
        <f>IF('Appraisal Inputs'!L278="","Blank",'Appraisal Inputs'!L278)</f>
        <v>Blank</v>
      </c>
      <c r="I1270" s="515" t="s">
        <v>1793</v>
      </c>
    </row>
    <row r="1271" spans="1:9" x14ac:dyDescent="0.2">
      <c r="A1271" s="86" t="s">
        <v>6388</v>
      </c>
      <c r="B1271" s="763" t="s">
        <v>454</v>
      </c>
      <c r="C1271" s="86" t="s">
        <v>493</v>
      </c>
      <c r="D1271" s="86" t="s">
        <v>141</v>
      </c>
      <c r="E1271" s="86" t="s">
        <v>564</v>
      </c>
      <c r="F1271" s="282" t="s">
        <v>314</v>
      </c>
      <c r="G1271" s="1105" t="str">
        <f>IF('Appraisal Inputs'!L279="","Blank",'Appraisal Inputs'!L279)</f>
        <v>Blank</v>
      </c>
      <c r="I1271" s="515" t="s">
        <v>1794</v>
      </c>
    </row>
    <row r="1272" spans="1:9" x14ac:dyDescent="0.2">
      <c r="A1272" s="86" t="s">
        <v>6388</v>
      </c>
      <c r="B1272" s="763" t="s">
        <v>454</v>
      </c>
      <c r="C1272" s="86" t="s">
        <v>493</v>
      </c>
      <c r="D1272" s="86" t="s">
        <v>141</v>
      </c>
      <c r="E1272" s="86" t="s">
        <v>565</v>
      </c>
      <c r="F1272" s="282" t="s">
        <v>314</v>
      </c>
      <c r="G1272" s="1105" t="str">
        <f>IF('Appraisal Inputs'!L280="","Blank",'Appraisal Inputs'!L280)</f>
        <v>Blank</v>
      </c>
      <c r="I1272" s="515" t="s">
        <v>1795</v>
      </c>
    </row>
    <row r="1273" spans="1:9" x14ac:dyDescent="0.2">
      <c r="A1273" s="86" t="s">
        <v>6388</v>
      </c>
      <c r="B1273" s="543" t="s">
        <v>454</v>
      </c>
      <c r="C1273" s="547" t="s">
        <v>493</v>
      </c>
      <c r="D1273" s="547" t="s">
        <v>141</v>
      </c>
      <c r="E1273" s="547" t="s">
        <v>566</v>
      </c>
      <c r="F1273" s="538" t="s">
        <v>314</v>
      </c>
      <c r="G1273" s="1106" t="str">
        <f>IF('Appraisal Inputs'!L281="","Blank",'Appraisal Inputs'!L281)</f>
        <v>Blank</v>
      </c>
      <c r="I1273" s="515" t="s">
        <v>1796</v>
      </c>
    </row>
    <row r="1274" spans="1:9" x14ac:dyDescent="0.2">
      <c r="A1274" s="86" t="s">
        <v>6388</v>
      </c>
      <c r="B1274" s="533" t="s">
        <v>454</v>
      </c>
      <c r="C1274" s="119" t="s">
        <v>493</v>
      </c>
      <c r="D1274" s="119" t="s">
        <v>139</v>
      </c>
      <c r="E1274" s="119" t="s">
        <v>139</v>
      </c>
      <c r="F1274" s="545" t="s">
        <v>487</v>
      </c>
      <c r="G1274" s="1191" t="str">
        <f>IF('Appraisal Inputs'!M240="","Blank",'Appraisal Inputs'!M240)</f>
        <v>Select ▼</v>
      </c>
      <c r="I1274" s="515" t="s">
        <v>1797</v>
      </c>
    </row>
    <row r="1275" spans="1:9" x14ac:dyDescent="0.2">
      <c r="A1275" s="86" t="s">
        <v>6388</v>
      </c>
      <c r="B1275" s="541" t="s">
        <v>454</v>
      </c>
      <c r="C1275" s="546" t="s">
        <v>493</v>
      </c>
      <c r="D1275" s="546" t="s">
        <v>139</v>
      </c>
      <c r="E1275" s="546" t="s">
        <v>185</v>
      </c>
      <c r="F1275" s="542" t="s">
        <v>326</v>
      </c>
      <c r="G1275" s="1183" t="str">
        <f>IF('Appraisal Inputs'!M241="","Blank",'Appraisal Inputs'!M241)</f>
        <v>Select ▼</v>
      </c>
      <c r="I1275" s="515" t="s">
        <v>1798</v>
      </c>
    </row>
    <row r="1276" spans="1:9" x14ac:dyDescent="0.2">
      <c r="A1276" s="86" t="s">
        <v>6388</v>
      </c>
      <c r="B1276" s="763" t="s">
        <v>454</v>
      </c>
      <c r="C1276" s="86" t="s">
        <v>493</v>
      </c>
      <c r="D1276" s="86" t="s">
        <v>139</v>
      </c>
      <c r="E1276" s="86" t="s">
        <v>527</v>
      </c>
      <c r="F1276" s="282" t="s">
        <v>326</v>
      </c>
      <c r="G1276" s="1181" t="str">
        <f>IF('Appraisal Inputs'!M242="","Blank",'Appraisal Inputs'!M242)</f>
        <v>Select ▼</v>
      </c>
      <c r="I1276" s="515" t="s">
        <v>1799</v>
      </c>
    </row>
    <row r="1277" spans="1:9" x14ac:dyDescent="0.2">
      <c r="A1277" s="86" t="s">
        <v>6388</v>
      </c>
      <c r="B1277" s="763" t="s">
        <v>454</v>
      </c>
      <c r="C1277" s="86" t="s">
        <v>493</v>
      </c>
      <c r="D1277" s="86" t="s">
        <v>139</v>
      </c>
      <c r="E1277" s="86" t="s">
        <v>528</v>
      </c>
      <c r="F1277" s="282" t="s">
        <v>326</v>
      </c>
      <c r="G1277" s="1181" t="str">
        <f>IF('Appraisal Inputs'!M243="","Blank",'Appraisal Inputs'!M243)</f>
        <v>Select ▼</v>
      </c>
      <c r="I1277" s="515" t="s">
        <v>1800</v>
      </c>
    </row>
    <row r="1278" spans="1:9" x14ac:dyDescent="0.2">
      <c r="A1278" s="86" t="s">
        <v>6388</v>
      </c>
      <c r="B1278" s="763" t="s">
        <v>454</v>
      </c>
      <c r="C1278" s="86" t="s">
        <v>493</v>
      </c>
      <c r="D1278" s="86" t="s">
        <v>139</v>
      </c>
      <c r="E1278" s="86" t="s">
        <v>529</v>
      </c>
      <c r="F1278" s="282" t="s">
        <v>326</v>
      </c>
      <c r="G1278" s="1181" t="str">
        <f>IF('Appraisal Inputs'!M244="","Blank",'Appraisal Inputs'!M244)</f>
        <v>Select ▼</v>
      </c>
      <c r="I1278" s="515" t="s">
        <v>1801</v>
      </c>
    </row>
    <row r="1279" spans="1:9" x14ac:dyDescent="0.2">
      <c r="A1279" s="86" t="s">
        <v>6388</v>
      </c>
      <c r="B1279" s="763" t="s">
        <v>454</v>
      </c>
      <c r="C1279" s="86" t="s">
        <v>493</v>
      </c>
      <c r="D1279" s="86" t="s">
        <v>139</v>
      </c>
      <c r="E1279" s="86" t="s">
        <v>530</v>
      </c>
      <c r="F1279" s="282" t="s">
        <v>326</v>
      </c>
      <c r="G1279" s="1181" t="str">
        <f>IF('Appraisal Inputs'!M245="","Blank",'Appraisal Inputs'!M245)</f>
        <v>Select ▼</v>
      </c>
      <c r="I1279" s="515" t="s">
        <v>1802</v>
      </c>
    </row>
    <row r="1280" spans="1:9" x14ac:dyDescent="0.2">
      <c r="A1280" s="86" t="s">
        <v>6388</v>
      </c>
      <c r="B1280" s="763" t="s">
        <v>454</v>
      </c>
      <c r="C1280" s="86" t="s">
        <v>493</v>
      </c>
      <c r="D1280" s="86" t="s">
        <v>139</v>
      </c>
      <c r="E1280" s="86" t="s">
        <v>531</v>
      </c>
      <c r="F1280" s="282" t="s">
        <v>326</v>
      </c>
      <c r="G1280" s="1181" t="str">
        <f>IF('Appraisal Inputs'!M246="","Blank",'Appraisal Inputs'!M246)</f>
        <v>Select ▼</v>
      </c>
      <c r="I1280" s="515" t="s">
        <v>1803</v>
      </c>
    </row>
    <row r="1281" spans="1:9" x14ac:dyDescent="0.2">
      <c r="A1281" s="86" t="s">
        <v>6388</v>
      </c>
      <c r="B1281" s="763" t="s">
        <v>454</v>
      </c>
      <c r="C1281" s="86" t="s">
        <v>493</v>
      </c>
      <c r="D1281" s="86" t="s">
        <v>139</v>
      </c>
      <c r="E1281" s="86" t="s">
        <v>532</v>
      </c>
      <c r="F1281" s="282" t="s">
        <v>326</v>
      </c>
      <c r="G1281" s="1181" t="str">
        <f>IF('Appraisal Inputs'!M247="","Blank",'Appraisal Inputs'!M247)</f>
        <v>Select ▼</v>
      </c>
      <c r="I1281" s="515" t="s">
        <v>1804</v>
      </c>
    </row>
    <row r="1282" spans="1:9" x14ac:dyDescent="0.2">
      <c r="A1282" s="86" t="s">
        <v>6388</v>
      </c>
      <c r="B1282" s="763" t="s">
        <v>454</v>
      </c>
      <c r="C1282" s="86" t="s">
        <v>493</v>
      </c>
      <c r="D1282" s="86" t="s">
        <v>139</v>
      </c>
      <c r="E1282" s="86" t="s">
        <v>533</v>
      </c>
      <c r="F1282" s="282" t="s">
        <v>326</v>
      </c>
      <c r="G1282" s="1181" t="str">
        <f>IF('Appraisal Inputs'!M248="","Blank",'Appraisal Inputs'!M248)</f>
        <v>Select ▼</v>
      </c>
      <c r="I1282" s="515" t="s">
        <v>1805</v>
      </c>
    </row>
    <row r="1283" spans="1:9" x14ac:dyDescent="0.2">
      <c r="A1283" s="86" t="s">
        <v>6388</v>
      </c>
      <c r="B1283" s="763" t="s">
        <v>454</v>
      </c>
      <c r="C1283" s="86" t="s">
        <v>493</v>
      </c>
      <c r="D1283" s="86" t="s">
        <v>139</v>
      </c>
      <c r="E1283" s="86" t="s">
        <v>534</v>
      </c>
      <c r="F1283" s="282" t="s">
        <v>326</v>
      </c>
      <c r="G1283" s="1181" t="str">
        <f>IF('Appraisal Inputs'!M249="","Blank",'Appraisal Inputs'!M249)</f>
        <v>Select ▼</v>
      </c>
      <c r="I1283" s="515" t="s">
        <v>1806</v>
      </c>
    </row>
    <row r="1284" spans="1:9" x14ac:dyDescent="0.2">
      <c r="A1284" s="86" t="s">
        <v>6388</v>
      </c>
      <c r="B1284" s="763" t="s">
        <v>454</v>
      </c>
      <c r="C1284" s="86" t="s">
        <v>493</v>
      </c>
      <c r="D1284" s="86" t="s">
        <v>139</v>
      </c>
      <c r="E1284" s="86" t="s">
        <v>535</v>
      </c>
      <c r="F1284" s="282" t="s">
        <v>326</v>
      </c>
      <c r="G1284" s="1181" t="str">
        <f>IF('Appraisal Inputs'!M250="","Blank",'Appraisal Inputs'!M250)</f>
        <v>Select ▼</v>
      </c>
      <c r="I1284" s="515" t="s">
        <v>1807</v>
      </c>
    </row>
    <row r="1285" spans="1:9" x14ac:dyDescent="0.2">
      <c r="A1285" s="86" t="s">
        <v>6388</v>
      </c>
      <c r="B1285" s="763" t="s">
        <v>454</v>
      </c>
      <c r="C1285" s="86" t="s">
        <v>493</v>
      </c>
      <c r="D1285" s="86" t="s">
        <v>139</v>
      </c>
      <c r="E1285" s="86" t="s">
        <v>536</v>
      </c>
      <c r="F1285" s="282" t="s">
        <v>326</v>
      </c>
      <c r="G1285" s="1181" t="str">
        <f>IF('Appraisal Inputs'!M251="","Blank",'Appraisal Inputs'!M251)</f>
        <v>Select ▼</v>
      </c>
      <c r="I1285" s="515" t="s">
        <v>1808</v>
      </c>
    </row>
    <row r="1286" spans="1:9" x14ac:dyDescent="0.2">
      <c r="A1286" s="86" t="s">
        <v>6388</v>
      </c>
      <c r="B1286" s="763" t="s">
        <v>454</v>
      </c>
      <c r="C1286" s="86" t="s">
        <v>493</v>
      </c>
      <c r="D1286" s="86" t="s">
        <v>139</v>
      </c>
      <c r="E1286" s="86" t="s">
        <v>537</v>
      </c>
      <c r="F1286" s="282" t="s">
        <v>326</v>
      </c>
      <c r="G1286" s="1181" t="str">
        <f>IF('Appraisal Inputs'!M252="","Blank",'Appraisal Inputs'!M252)</f>
        <v>Select ▼</v>
      </c>
      <c r="I1286" s="515" t="s">
        <v>1809</v>
      </c>
    </row>
    <row r="1287" spans="1:9" x14ac:dyDescent="0.2">
      <c r="A1287" s="86" t="s">
        <v>6388</v>
      </c>
      <c r="B1287" s="763" t="s">
        <v>454</v>
      </c>
      <c r="C1287" s="86" t="s">
        <v>493</v>
      </c>
      <c r="D1287" s="86" t="s">
        <v>139</v>
      </c>
      <c r="E1287" s="86" t="s">
        <v>538</v>
      </c>
      <c r="F1287" s="282" t="s">
        <v>326</v>
      </c>
      <c r="G1287" s="1181" t="str">
        <f>IF('Appraisal Inputs'!M253="","Blank",'Appraisal Inputs'!M253)</f>
        <v>Select ▼</v>
      </c>
      <c r="I1287" s="515" t="s">
        <v>1810</v>
      </c>
    </row>
    <row r="1288" spans="1:9" x14ac:dyDescent="0.2">
      <c r="A1288" s="86" t="s">
        <v>6388</v>
      </c>
      <c r="B1288" s="763" t="s">
        <v>454</v>
      </c>
      <c r="C1288" s="86" t="s">
        <v>493</v>
      </c>
      <c r="D1288" s="86" t="s">
        <v>139</v>
      </c>
      <c r="E1288" s="86" t="s">
        <v>539</v>
      </c>
      <c r="F1288" s="282" t="s">
        <v>326</v>
      </c>
      <c r="G1288" s="1181" t="str">
        <f>IF('Appraisal Inputs'!M254="","Blank",'Appraisal Inputs'!M254)</f>
        <v>Select ▼</v>
      </c>
      <c r="I1288" s="515" t="s">
        <v>1811</v>
      </c>
    </row>
    <row r="1289" spans="1:9" x14ac:dyDescent="0.2">
      <c r="A1289" s="86" t="s">
        <v>6388</v>
      </c>
      <c r="B1289" s="763" t="s">
        <v>454</v>
      </c>
      <c r="C1289" s="86" t="s">
        <v>493</v>
      </c>
      <c r="D1289" s="86" t="s">
        <v>139</v>
      </c>
      <c r="E1289" s="86" t="s">
        <v>540</v>
      </c>
      <c r="F1289" s="282" t="s">
        <v>326</v>
      </c>
      <c r="G1289" s="1181" t="str">
        <f>IF('Appraisal Inputs'!M255="","Blank",'Appraisal Inputs'!M255)</f>
        <v>Select ▼</v>
      </c>
      <c r="I1289" s="515" t="s">
        <v>1812</v>
      </c>
    </row>
    <row r="1290" spans="1:9" x14ac:dyDescent="0.2">
      <c r="A1290" s="86" t="s">
        <v>6388</v>
      </c>
      <c r="B1290" s="763" t="s">
        <v>454</v>
      </c>
      <c r="C1290" s="86" t="s">
        <v>493</v>
      </c>
      <c r="D1290" s="86" t="s">
        <v>139</v>
      </c>
      <c r="E1290" s="86" t="s">
        <v>541</v>
      </c>
      <c r="F1290" s="282" t="s">
        <v>326</v>
      </c>
      <c r="G1290" s="1181" t="str">
        <f>IF('Appraisal Inputs'!M256="","Blank",'Appraisal Inputs'!M256)</f>
        <v>Select ▼</v>
      </c>
      <c r="I1290" s="515" t="s">
        <v>1813</v>
      </c>
    </row>
    <row r="1291" spans="1:9" x14ac:dyDescent="0.2">
      <c r="A1291" s="86" t="s">
        <v>6388</v>
      </c>
      <c r="B1291" s="763" t="s">
        <v>454</v>
      </c>
      <c r="C1291" s="86" t="s">
        <v>493</v>
      </c>
      <c r="D1291" s="86" t="s">
        <v>139</v>
      </c>
      <c r="E1291" s="86" t="s">
        <v>542</v>
      </c>
      <c r="F1291" s="282" t="s">
        <v>326</v>
      </c>
      <c r="G1291" s="1181" t="str">
        <f>IF('Appraisal Inputs'!M257="","Blank",'Appraisal Inputs'!M257)</f>
        <v>Select ▼</v>
      </c>
      <c r="I1291" s="515" t="s">
        <v>1814</v>
      </c>
    </row>
    <row r="1292" spans="1:9" x14ac:dyDescent="0.2">
      <c r="A1292" s="86" t="s">
        <v>6388</v>
      </c>
      <c r="B1292" s="763" t="s">
        <v>454</v>
      </c>
      <c r="C1292" s="86" t="s">
        <v>493</v>
      </c>
      <c r="D1292" s="86" t="s">
        <v>139</v>
      </c>
      <c r="E1292" s="86" t="s">
        <v>543</v>
      </c>
      <c r="F1292" s="282" t="s">
        <v>326</v>
      </c>
      <c r="G1292" s="1181" t="str">
        <f>IF('Appraisal Inputs'!M258="","Blank",'Appraisal Inputs'!M258)</f>
        <v>Select ▼</v>
      </c>
      <c r="I1292" s="515" t="s">
        <v>1815</v>
      </c>
    </row>
    <row r="1293" spans="1:9" x14ac:dyDescent="0.2">
      <c r="A1293" s="86" t="s">
        <v>6388</v>
      </c>
      <c r="B1293" s="763" t="s">
        <v>454</v>
      </c>
      <c r="C1293" s="86" t="s">
        <v>493</v>
      </c>
      <c r="D1293" s="86" t="s">
        <v>139</v>
      </c>
      <c r="E1293" s="86" t="s">
        <v>544</v>
      </c>
      <c r="F1293" s="282" t="s">
        <v>326</v>
      </c>
      <c r="G1293" s="1181" t="str">
        <f>IF('Appraisal Inputs'!M259="","Blank",'Appraisal Inputs'!M259)</f>
        <v>Select ▼</v>
      </c>
      <c r="I1293" s="515" t="s">
        <v>1816</v>
      </c>
    </row>
    <row r="1294" spans="1:9" x14ac:dyDescent="0.2">
      <c r="A1294" s="86" t="s">
        <v>6388</v>
      </c>
      <c r="B1294" s="763" t="s">
        <v>454</v>
      </c>
      <c r="C1294" s="86" t="s">
        <v>493</v>
      </c>
      <c r="D1294" s="86" t="s">
        <v>139</v>
      </c>
      <c r="E1294" s="86" t="s">
        <v>545</v>
      </c>
      <c r="F1294" s="282" t="s">
        <v>326</v>
      </c>
      <c r="G1294" s="1181" t="str">
        <f>IF('Appraisal Inputs'!M260="","Blank",'Appraisal Inputs'!M260)</f>
        <v>Select ▼</v>
      </c>
      <c r="I1294" s="515" t="s">
        <v>1817</v>
      </c>
    </row>
    <row r="1295" spans="1:9" x14ac:dyDescent="0.2">
      <c r="A1295" s="86" t="s">
        <v>6388</v>
      </c>
      <c r="B1295" s="763" t="s">
        <v>454</v>
      </c>
      <c r="C1295" s="86" t="s">
        <v>493</v>
      </c>
      <c r="D1295" s="86" t="s">
        <v>139</v>
      </c>
      <c r="E1295" s="86" t="s">
        <v>546</v>
      </c>
      <c r="F1295" s="282" t="s">
        <v>326</v>
      </c>
      <c r="G1295" s="1181" t="str">
        <f>IF('Appraisal Inputs'!M261="","Blank",'Appraisal Inputs'!M261)</f>
        <v>Select ▼</v>
      </c>
      <c r="I1295" s="515" t="s">
        <v>1818</v>
      </c>
    </row>
    <row r="1296" spans="1:9" x14ac:dyDescent="0.2">
      <c r="A1296" s="86" t="s">
        <v>6388</v>
      </c>
      <c r="B1296" s="763" t="s">
        <v>454</v>
      </c>
      <c r="C1296" s="86" t="s">
        <v>493</v>
      </c>
      <c r="D1296" s="86" t="s">
        <v>139</v>
      </c>
      <c r="E1296" s="86" t="s">
        <v>547</v>
      </c>
      <c r="F1296" s="282" t="s">
        <v>326</v>
      </c>
      <c r="G1296" s="1181" t="str">
        <f>IF('Appraisal Inputs'!M262="","Blank",'Appraisal Inputs'!M262)</f>
        <v>Select ▼</v>
      </c>
      <c r="I1296" s="515" t="s">
        <v>1819</v>
      </c>
    </row>
    <row r="1297" spans="1:9" x14ac:dyDescent="0.2">
      <c r="A1297" s="86" t="s">
        <v>6388</v>
      </c>
      <c r="B1297" s="763" t="s">
        <v>454</v>
      </c>
      <c r="C1297" s="86" t="s">
        <v>493</v>
      </c>
      <c r="D1297" s="86" t="s">
        <v>139</v>
      </c>
      <c r="E1297" s="86" t="s">
        <v>548</v>
      </c>
      <c r="F1297" s="282" t="s">
        <v>326</v>
      </c>
      <c r="G1297" s="1181" t="str">
        <f>IF('Appraisal Inputs'!M263="","Blank",'Appraisal Inputs'!M263)</f>
        <v>Select ▼</v>
      </c>
      <c r="I1297" s="515" t="s">
        <v>1820</v>
      </c>
    </row>
    <row r="1298" spans="1:9" x14ac:dyDescent="0.2">
      <c r="A1298" s="86" t="s">
        <v>6388</v>
      </c>
      <c r="B1298" s="763" t="s">
        <v>454</v>
      </c>
      <c r="C1298" s="86" t="s">
        <v>493</v>
      </c>
      <c r="D1298" s="86" t="s">
        <v>139</v>
      </c>
      <c r="E1298" s="86" t="s">
        <v>549</v>
      </c>
      <c r="F1298" s="282" t="s">
        <v>326</v>
      </c>
      <c r="G1298" s="1181" t="str">
        <f>IF('Appraisal Inputs'!M264="","Blank",'Appraisal Inputs'!M264)</f>
        <v>Select ▼</v>
      </c>
      <c r="I1298" s="515" t="s">
        <v>1821</v>
      </c>
    </row>
    <row r="1299" spans="1:9" x14ac:dyDescent="0.2">
      <c r="A1299" s="86" t="s">
        <v>6388</v>
      </c>
      <c r="B1299" s="763" t="s">
        <v>454</v>
      </c>
      <c r="C1299" s="86" t="s">
        <v>493</v>
      </c>
      <c r="D1299" s="86" t="s">
        <v>139</v>
      </c>
      <c r="E1299" s="86" t="s">
        <v>550</v>
      </c>
      <c r="F1299" s="282" t="s">
        <v>326</v>
      </c>
      <c r="G1299" s="1181" t="str">
        <f>IF('Appraisal Inputs'!M265="","Blank",'Appraisal Inputs'!M265)</f>
        <v>Select ▼</v>
      </c>
      <c r="I1299" s="515" t="s">
        <v>1822</v>
      </c>
    </row>
    <row r="1300" spans="1:9" x14ac:dyDescent="0.2">
      <c r="A1300" s="86" t="s">
        <v>6388</v>
      </c>
      <c r="B1300" s="763" t="s">
        <v>454</v>
      </c>
      <c r="C1300" s="86" t="s">
        <v>493</v>
      </c>
      <c r="D1300" s="86" t="s">
        <v>139</v>
      </c>
      <c r="E1300" s="86" t="s">
        <v>551</v>
      </c>
      <c r="F1300" s="282" t="s">
        <v>326</v>
      </c>
      <c r="G1300" s="1181" t="str">
        <f>IF('Appraisal Inputs'!M266="","Blank",'Appraisal Inputs'!M266)</f>
        <v>Select ▼</v>
      </c>
      <c r="I1300" s="515" t="s">
        <v>1823</v>
      </c>
    </row>
    <row r="1301" spans="1:9" x14ac:dyDescent="0.2">
      <c r="A1301" s="86" t="s">
        <v>6388</v>
      </c>
      <c r="B1301" s="763" t="s">
        <v>454</v>
      </c>
      <c r="C1301" s="86" t="s">
        <v>493</v>
      </c>
      <c r="D1301" s="86" t="s">
        <v>139</v>
      </c>
      <c r="E1301" s="86" t="s">
        <v>552</v>
      </c>
      <c r="F1301" s="282" t="s">
        <v>326</v>
      </c>
      <c r="G1301" s="1181" t="str">
        <f>IF('Appraisal Inputs'!M267="","Blank",'Appraisal Inputs'!M267)</f>
        <v>Select ▼</v>
      </c>
      <c r="I1301" s="515" t="s">
        <v>1824</v>
      </c>
    </row>
    <row r="1302" spans="1:9" x14ac:dyDescent="0.2">
      <c r="A1302" s="86" t="s">
        <v>6388</v>
      </c>
      <c r="B1302" s="763" t="s">
        <v>454</v>
      </c>
      <c r="C1302" s="86" t="s">
        <v>493</v>
      </c>
      <c r="D1302" s="86" t="s">
        <v>139</v>
      </c>
      <c r="E1302" s="86" t="s">
        <v>553</v>
      </c>
      <c r="F1302" s="282" t="s">
        <v>326</v>
      </c>
      <c r="G1302" s="1181" t="str">
        <f>IF('Appraisal Inputs'!M268="","Blank",'Appraisal Inputs'!M268)</f>
        <v>Select ▼</v>
      </c>
      <c r="I1302" s="515" t="s">
        <v>1825</v>
      </c>
    </row>
    <row r="1303" spans="1:9" x14ac:dyDescent="0.2">
      <c r="A1303" s="86" t="s">
        <v>6388</v>
      </c>
      <c r="B1303" s="763" t="s">
        <v>454</v>
      </c>
      <c r="C1303" s="86" t="s">
        <v>493</v>
      </c>
      <c r="D1303" s="86" t="s">
        <v>139</v>
      </c>
      <c r="E1303" s="86" t="s">
        <v>554</v>
      </c>
      <c r="F1303" s="282" t="s">
        <v>326</v>
      </c>
      <c r="G1303" s="1181" t="str">
        <f>IF('Appraisal Inputs'!M269="","Blank",'Appraisal Inputs'!M269)</f>
        <v>Select ▼</v>
      </c>
      <c r="I1303" s="515" t="s">
        <v>1826</v>
      </c>
    </row>
    <row r="1304" spans="1:9" x14ac:dyDescent="0.2">
      <c r="A1304" s="86" t="s">
        <v>6388</v>
      </c>
      <c r="B1304" s="763" t="s">
        <v>454</v>
      </c>
      <c r="C1304" s="86" t="s">
        <v>493</v>
      </c>
      <c r="D1304" s="86" t="s">
        <v>139</v>
      </c>
      <c r="E1304" s="86" t="s">
        <v>555</v>
      </c>
      <c r="F1304" s="282" t="s">
        <v>326</v>
      </c>
      <c r="G1304" s="1181" t="str">
        <f>IF('Appraisal Inputs'!M270="","Blank",'Appraisal Inputs'!M270)</f>
        <v>Select ▼</v>
      </c>
      <c r="I1304" s="515" t="s">
        <v>1827</v>
      </c>
    </row>
    <row r="1305" spans="1:9" x14ac:dyDescent="0.2">
      <c r="A1305" s="86" t="s">
        <v>6388</v>
      </c>
      <c r="B1305" s="763" t="s">
        <v>454</v>
      </c>
      <c r="C1305" s="86" t="s">
        <v>493</v>
      </c>
      <c r="D1305" s="86" t="s">
        <v>139</v>
      </c>
      <c r="E1305" s="86" t="s">
        <v>556</v>
      </c>
      <c r="F1305" s="282" t="s">
        <v>326</v>
      </c>
      <c r="G1305" s="1181" t="str">
        <f>IF('Appraisal Inputs'!M271="","Blank",'Appraisal Inputs'!M271)</f>
        <v>Select ▼</v>
      </c>
      <c r="I1305" s="515" t="s">
        <v>1828</v>
      </c>
    </row>
    <row r="1306" spans="1:9" x14ac:dyDescent="0.2">
      <c r="A1306" s="86" t="s">
        <v>6388</v>
      </c>
      <c r="B1306" s="763" t="s">
        <v>454</v>
      </c>
      <c r="C1306" s="86" t="s">
        <v>493</v>
      </c>
      <c r="D1306" s="86" t="s">
        <v>139</v>
      </c>
      <c r="E1306" s="86" t="s">
        <v>557</v>
      </c>
      <c r="F1306" s="282" t="s">
        <v>326</v>
      </c>
      <c r="G1306" s="1181" t="str">
        <f>IF('Appraisal Inputs'!M272="","Blank",'Appraisal Inputs'!M272)</f>
        <v>Select ▼</v>
      </c>
      <c r="I1306" s="515" t="s">
        <v>1829</v>
      </c>
    </row>
    <row r="1307" spans="1:9" x14ac:dyDescent="0.2">
      <c r="A1307" s="86" t="s">
        <v>6388</v>
      </c>
      <c r="B1307" s="763" t="s">
        <v>454</v>
      </c>
      <c r="C1307" s="86" t="s">
        <v>493</v>
      </c>
      <c r="D1307" s="86" t="s">
        <v>139</v>
      </c>
      <c r="E1307" s="86" t="s">
        <v>558</v>
      </c>
      <c r="F1307" s="282" t="s">
        <v>326</v>
      </c>
      <c r="G1307" s="1181" t="str">
        <f>IF('Appraisal Inputs'!M273="","Blank",'Appraisal Inputs'!M273)</f>
        <v>Select ▼</v>
      </c>
      <c r="I1307" s="515" t="s">
        <v>1830</v>
      </c>
    </row>
    <row r="1308" spans="1:9" x14ac:dyDescent="0.2">
      <c r="A1308" s="86" t="s">
        <v>6388</v>
      </c>
      <c r="B1308" s="763" t="s">
        <v>454</v>
      </c>
      <c r="C1308" s="86" t="s">
        <v>493</v>
      </c>
      <c r="D1308" s="86" t="s">
        <v>139</v>
      </c>
      <c r="E1308" s="86" t="s">
        <v>559</v>
      </c>
      <c r="F1308" s="282" t="s">
        <v>326</v>
      </c>
      <c r="G1308" s="1181" t="str">
        <f>IF('Appraisal Inputs'!M274="","Blank",'Appraisal Inputs'!M274)</f>
        <v>Select ▼</v>
      </c>
      <c r="I1308" s="515" t="s">
        <v>1831</v>
      </c>
    </row>
    <row r="1309" spans="1:9" x14ac:dyDescent="0.2">
      <c r="A1309" s="86" t="s">
        <v>6388</v>
      </c>
      <c r="B1309" s="763" t="s">
        <v>454</v>
      </c>
      <c r="C1309" s="86" t="s">
        <v>493</v>
      </c>
      <c r="D1309" s="86" t="s">
        <v>139</v>
      </c>
      <c r="E1309" s="86" t="s">
        <v>560</v>
      </c>
      <c r="F1309" s="282" t="s">
        <v>326</v>
      </c>
      <c r="G1309" s="1181" t="str">
        <f>IF('Appraisal Inputs'!M275="","Blank",'Appraisal Inputs'!M275)</f>
        <v>Select ▼</v>
      </c>
      <c r="I1309" s="515" t="s">
        <v>1832</v>
      </c>
    </row>
    <row r="1310" spans="1:9" x14ac:dyDescent="0.2">
      <c r="A1310" s="86" t="s">
        <v>6388</v>
      </c>
      <c r="B1310" s="763" t="s">
        <v>454</v>
      </c>
      <c r="C1310" s="86" t="s">
        <v>493</v>
      </c>
      <c r="D1310" s="86" t="s">
        <v>139</v>
      </c>
      <c r="E1310" s="86" t="s">
        <v>561</v>
      </c>
      <c r="F1310" s="282" t="s">
        <v>326</v>
      </c>
      <c r="G1310" s="1181" t="str">
        <f>IF('Appraisal Inputs'!M276="","Blank",'Appraisal Inputs'!M276)</f>
        <v>Select ▼</v>
      </c>
      <c r="I1310" s="515" t="s">
        <v>1833</v>
      </c>
    </row>
    <row r="1311" spans="1:9" x14ac:dyDescent="0.2">
      <c r="A1311" s="86" t="s">
        <v>6388</v>
      </c>
      <c r="B1311" s="763" t="s">
        <v>454</v>
      </c>
      <c r="C1311" s="86" t="s">
        <v>493</v>
      </c>
      <c r="D1311" s="86" t="s">
        <v>139</v>
      </c>
      <c r="E1311" s="86" t="s">
        <v>562</v>
      </c>
      <c r="F1311" s="282" t="s">
        <v>326</v>
      </c>
      <c r="G1311" s="1181" t="str">
        <f>IF('Appraisal Inputs'!M277="","Blank",'Appraisal Inputs'!M277)</f>
        <v>Select ▼</v>
      </c>
      <c r="I1311" s="515" t="s">
        <v>1834</v>
      </c>
    </row>
    <row r="1312" spans="1:9" x14ac:dyDescent="0.2">
      <c r="A1312" s="86" t="s">
        <v>6388</v>
      </c>
      <c r="B1312" s="763" t="s">
        <v>454</v>
      </c>
      <c r="C1312" s="86" t="s">
        <v>493</v>
      </c>
      <c r="D1312" s="86" t="s">
        <v>139</v>
      </c>
      <c r="E1312" s="86" t="s">
        <v>563</v>
      </c>
      <c r="F1312" s="282" t="s">
        <v>326</v>
      </c>
      <c r="G1312" s="1181" t="str">
        <f>IF('Appraisal Inputs'!M278="","Blank",'Appraisal Inputs'!M278)</f>
        <v>Select ▼</v>
      </c>
      <c r="I1312" s="515" t="s">
        <v>1835</v>
      </c>
    </row>
    <row r="1313" spans="1:9" x14ac:dyDescent="0.2">
      <c r="A1313" s="86" t="s">
        <v>6388</v>
      </c>
      <c r="B1313" s="763" t="s">
        <v>454</v>
      </c>
      <c r="C1313" s="86" t="s">
        <v>493</v>
      </c>
      <c r="D1313" s="86" t="s">
        <v>139</v>
      </c>
      <c r="E1313" s="86" t="s">
        <v>564</v>
      </c>
      <c r="F1313" s="282" t="s">
        <v>326</v>
      </c>
      <c r="G1313" s="1181" t="str">
        <f>IF('Appraisal Inputs'!M279="","Blank",'Appraisal Inputs'!M279)</f>
        <v>Select ▼</v>
      </c>
      <c r="I1313" s="515" t="s">
        <v>1836</v>
      </c>
    </row>
    <row r="1314" spans="1:9" x14ac:dyDescent="0.2">
      <c r="A1314" s="86" t="s">
        <v>6388</v>
      </c>
      <c r="B1314" s="763" t="s">
        <v>454</v>
      </c>
      <c r="C1314" s="86" t="s">
        <v>493</v>
      </c>
      <c r="D1314" s="86" t="s">
        <v>139</v>
      </c>
      <c r="E1314" s="86" t="s">
        <v>565</v>
      </c>
      <c r="F1314" s="282" t="s">
        <v>326</v>
      </c>
      <c r="G1314" s="1181" t="str">
        <f>IF('Appraisal Inputs'!M280="","Blank",'Appraisal Inputs'!M280)</f>
        <v>Select ▼</v>
      </c>
      <c r="I1314" s="515" t="s">
        <v>1837</v>
      </c>
    </row>
    <row r="1315" spans="1:9" x14ac:dyDescent="0.2">
      <c r="A1315" s="86" t="s">
        <v>6388</v>
      </c>
      <c r="B1315" s="543" t="s">
        <v>454</v>
      </c>
      <c r="C1315" s="547" t="s">
        <v>493</v>
      </c>
      <c r="D1315" s="547" t="s">
        <v>139</v>
      </c>
      <c r="E1315" s="547" t="s">
        <v>566</v>
      </c>
      <c r="F1315" s="538" t="s">
        <v>326</v>
      </c>
      <c r="G1315" s="1182" t="str">
        <f>IF('Appraisal Inputs'!M281="","Blank",'Appraisal Inputs'!M281)</f>
        <v>Select ▼</v>
      </c>
      <c r="I1315" s="515" t="s">
        <v>1838</v>
      </c>
    </row>
    <row r="1316" spans="1:9" x14ac:dyDescent="0.2">
      <c r="A1316" s="86" t="s">
        <v>6388</v>
      </c>
      <c r="B1316" s="541" t="s">
        <v>454</v>
      </c>
      <c r="C1316" s="546" t="s">
        <v>493</v>
      </c>
      <c r="D1316" s="546" t="s">
        <v>139</v>
      </c>
      <c r="E1316" s="546" t="s">
        <v>185</v>
      </c>
      <c r="F1316" s="542" t="s">
        <v>326</v>
      </c>
      <c r="G1316" s="1104" t="str">
        <f>IF('Appraisal Inputs'!N241="","Blank",'Appraisal Inputs'!N241)</f>
        <v>Blank</v>
      </c>
      <c r="I1316" s="515" t="s">
        <v>1839</v>
      </c>
    </row>
    <row r="1317" spans="1:9" x14ac:dyDescent="0.2">
      <c r="A1317" s="86" t="s">
        <v>6388</v>
      </c>
      <c r="B1317" s="763" t="s">
        <v>454</v>
      </c>
      <c r="C1317" s="86" t="s">
        <v>493</v>
      </c>
      <c r="D1317" s="86" t="s">
        <v>139</v>
      </c>
      <c r="E1317" s="86" t="s">
        <v>527</v>
      </c>
      <c r="F1317" s="282" t="s">
        <v>326</v>
      </c>
      <c r="G1317" s="1105" t="str">
        <f>IF('Appraisal Inputs'!N242="","Blank",'Appraisal Inputs'!N242)</f>
        <v>Blank</v>
      </c>
      <c r="I1317" s="515" t="s">
        <v>1840</v>
      </c>
    </row>
    <row r="1318" spans="1:9" x14ac:dyDescent="0.2">
      <c r="A1318" s="86" t="s">
        <v>6388</v>
      </c>
      <c r="B1318" s="763" t="s">
        <v>454</v>
      </c>
      <c r="C1318" s="86" t="s">
        <v>493</v>
      </c>
      <c r="D1318" s="86" t="s">
        <v>139</v>
      </c>
      <c r="E1318" s="86" t="s">
        <v>528</v>
      </c>
      <c r="F1318" s="282" t="s">
        <v>326</v>
      </c>
      <c r="G1318" s="1105" t="str">
        <f>IF('Appraisal Inputs'!N243="","Blank",'Appraisal Inputs'!N243)</f>
        <v>Blank</v>
      </c>
      <c r="I1318" s="515" t="s">
        <v>1841</v>
      </c>
    </row>
    <row r="1319" spans="1:9" x14ac:dyDescent="0.2">
      <c r="A1319" s="86" t="s">
        <v>6388</v>
      </c>
      <c r="B1319" s="763" t="s">
        <v>454</v>
      </c>
      <c r="C1319" s="86" t="s">
        <v>493</v>
      </c>
      <c r="D1319" s="86" t="s">
        <v>139</v>
      </c>
      <c r="E1319" s="86" t="s">
        <v>529</v>
      </c>
      <c r="F1319" s="282" t="s">
        <v>326</v>
      </c>
      <c r="G1319" s="1105" t="str">
        <f>IF('Appraisal Inputs'!N244="","Blank",'Appraisal Inputs'!N244)</f>
        <v>Blank</v>
      </c>
      <c r="I1319" s="515" t="s">
        <v>1842</v>
      </c>
    </row>
    <row r="1320" spans="1:9" x14ac:dyDescent="0.2">
      <c r="A1320" s="86" t="s">
        <v>6388</v>
      </c>
      <c r="B1320" s="763" t="s">
        <v>454</v>
      </c>
      <c r="C1320" s="86" t="s">
        <v>493</v>
      </c>
      <c r="D1320" s="86" t="s">
        <v>139</v>
      </c>
      <c r="E1320" s="86" t="s">
        <v>530</v>
      </c>
      <c r="F1320" s="282" t="s">
        <v>326</v>
      </c>
      <c r="G1320" s="1105" t="str">
        <f>IF('Appraisal Inputs'!N245="","Blank",'Appraisal Inputs'!N245)</f>
        <v>Blank</v>
      </c>
      <c r="I1320" s="515" t="s">
        <v>1843</v>
      </c>
    </row>
    <row r="1321" spans="1:9" x14ac:dyDescent="0.2">
      <c r="A1321" s="86" t="s">
        <v>6388</v>
      </c>
      <c r="B1321" s="763" t="s">
        <v>454</v>
      </c>
      <c r="C1321" s="86" t="s">
        <v>493</v>
      </c>
      <c r="D1321" s="86" t="s">
        <v>139</v>
      </c>
      <c r="E1321" s="86" t="s">
        <v>531</v>
      </c>
      <c r="F1321" s="282" t="s">
        <v>326</v>
      </c>
      <c r="G1321" s="1105" t="str">
        <f>IF('Appraisal Inputs'!N246="","Blank",'Appraisal Inputs'!N246)</f>
        <v>Blank</v>
      </c>
      <c r="I1321" s="515" t="s">
        <v>1844</v>
      </c>
    </row>
    <row r="1322" spans="1:9" x14ac:dyDescent="0.2">
      <c r="A1322" s="86" t="s">
        <v>6388</v>
      </c>
      <c r="B1322" s="763" t="s">
        <v>454</v>
      </c>
      <c r="C1322" s="86" t="s">
        <v>493</v>
      </c>
      <c r="D1322" s="86" t="s">
        <v>139</v>
      </c>
      <c r="E1322" s="86" t="s">
        <v>532</v>
      </c>
      <c r="F1322" s="282" t="s">
        <v>326</v>
      </c>
      <c r="G1322" s="1105" t="str">
        <f>IF('Appraisal Inputs'!N247="","Blank",'Appraisal Inputs'!N247)</f>
        <v>Blank</v>
      </c>
      <c r="I1322" s="515" t="s">
        <v>1845</v>
      </c>
    </row>
    <row r="1323" spans="1:9" x14ac:dyDescent="0.2">
      <c r="A1323" s="86" t="s">
        <v>6388</v>
      </c>
      <c r="B1323" s="763" t="s">
        <v>454</v>
      </c>
      <c r="C1323" s="86" t="s">
        <v>493</v>
      </c>
      <c r="D1323" s="86" t="s">
        <v>139</v>
      </c>
      <c r="E1323" s="86" t="s">
        <v>533</v>
      </c>
      <c r="F1323" s="282" t="s">
        <v>326</v>
      </c>
      <c r="G1323" s="1105" t="str">
        <f>IF('Appraisal Inputs'!N248="","Blank",'Appraisal Inputs'!N248)</f>
        <v>Blank</v>
      </c>
      <c r="I1323" s="515" t="s">
        <v>1846</v>
      </c>
    </row>
    <row r="1324" spans="1:9" x14ac:dyDescent="0.2">
      <c r="A1324" s="86" t="s">
        <v>6388</v>
      </c>
      <c r="B1324" s="763" t="s">
        <v>454</v>
      </c>
      <c r="C1324" s="86" t="s">
        <v>493</v>
      </c>
      <c r="D1324" s="86" t="s">
        <v>139</v>
      </c>
      <c r="E1324" s="86" t="s">
        <v>534</v>
      </c>
      <c r="F1324" s="282" t="s">
        <v>326</v>
      </c>
      <c r="G1324" s="1105" t="str">
        <f>IF('Appraisal Inputs'!N249="","Blank",'Appraisal Inputs'!N249)</f>
        <v>Blank</v>
      </c>
      <c r="I1324" s="515" t="s">
        <v>1847</v>
      </c>
    </row>
    <row r="1325" spans="1:9" x14ac:dyDescent="0.2">
      <c r="A1325" s="86" t="s">
        <v>6388</v>
      </c>
      <c r="B1325" s="763" t="s">
        <v>454</v>
      </c>
      <c r="C1325" s="86" t="s">
        <v>493</v>
      </c>
      <c r="D1325" s="86" t="s">
        <v>139</v>
      </c>
      <c r="E1325" s="86" t="s">
        <v>535</v>
      </c>
      <c r="F1325" s="282" t="s">
        <v>326</v>
      </c>
      <c r="G1325" s="1105" t="str">
        <f>IF('Appraisal Inputs'!N250="","Blank",'Appraisal Inputs'!N250)</f>
        <v>Blank</v>
      </c>
      <c r="I1325" s="515" t="s">
        <v>1848</v>
      </c>
    </row>
    <row r="1326" spans="1:9" x14ac:dyDescent="0.2">
      <c r="A1326" s="86" t="s">
        <v>6388</v>
      </c>
      <c r="B1326" s="763" t="s">
        <v>454</v>
      </c>
      <c r="C1326" s="86" t="s">
        <v>493</v>
      </c>
      <c r="D1326" s="86" t="s">
        <v>139</v>
      </c>
      <c r="E1326" s="86" t="s">
        <v>536</v>
      </c>
      <c r="F1326" s="282" t="s">
        <v>326</v>
      </c>
      <c r="G1326" s="1105" t="str">
        <f>IF('Appraisal Inputs'!N251="","Blank",'Appraisal Inputs'!N251)</f>
        <v>Blank</v>
      </c>
      <c r="I1326" s="515" t="s">
        <v>1849</v>
      </c>
    </row>
    <row r="1327" spans="1:9" x14ac:dyDescent="0.2">
      <c r="A1327" s="86" t="s">
        <v>6388</v>
      </c>
      <c r="B1327" s="763" t="s">
        <v>454</v>
      </c>
      <c r="C1327" s="86" t="s">
        <v>493</v>
      </c>
      <c r="D1327" s="86" t="s">
        <v>139</v>
      </c>
      <c r="E1327" s="86" t="s">
        <v>537</v>
      </c>
      <c r="F1327" s="282" t="s">
        <v>326</v>
      </c>
      <c r="G1327" s="1105" t="str">
        <f>IF('Appraisal Inputs'!N252="","Blank",'Appraisal Inputs'!N252)</f>
        <v>Blank</v>
      </c>
      <c r="I1327" s="515" t="s">
        <v>1850</v>
      </c>
    </row>
    <row r="1328" spans="1:9" x14ac:dyDescent="0.2">
      <c r="A1328" s="86" t="s">
        <v>6388</v>
      </c>
      <c r="B1328" s="763" t="s">
        <v>454</v>
      </c>
      <c r="C1328" s="86" t="s">
        <v>493</v>
      </c>
      <c r="D1328" s="86" t="s">
        <v>139</v>
      </c>
      <c r="E1328" s="86" t="s">
        <v>538</v>
      </c>
      <c r="F1328" s="282" t="s">
        <v>326</v>
      </c>
      <c r="G1328" s="1105" t="str">
        <f>IF('Appraisal Inputs'!N253="","Blank",'Appraisal Inputs'!N253)</f>
        <v>Blank</v>
      </c>
      <c r="I1328" s="515" t="s">
        <v>1851</v>
      </c>
    </row>
    <row r="1329" spans="1:9" x14ac:dyDescent="0.2">
      <c r="A1329" s="86" t="s">
        <v>6388</v>
      </c>
      <c r="B1329" s="763" t="s">
        <v>454</v>
      </c>
      <c r="C1329" s="86" t="s">
        <v>493</v>
      </c>
      <c r="D1329" s="86" t="s">
        <v>139</v>
      </c>
      <c r="E1329" s="86" t="s">
        <v>539</v>
      </c>
      <c r="F1329" s="282" t="s">
        <v>326</v>
      </c>
      <c r="G1329" s="1105" t="str">
        <f>IF('Appraisal Inputs'!N254="","Blank",'Appraisal Inputs'!N254)</f>
        <v>Blank</v>
      </c>
      <c r="I1329" s="515" t="s">
        <v>1852</v>
      </c>
    </row>
    <row r="1330" spans="1:9" x14ac:dyDescent="0.2">
      <c r="A1330" s="86" t="s">
        <v>6388</v>
      </c>
      <c r="B1330" s="763" t="s">
        <v>454</v>
      </c>
      <c r="C1330" s="86" t="s">
        <v>493</v>
      </c>
      <c r="D1330" s="86" t="s">
        <v>139</v>
      </c>
      <c r="E1330" s="86" t="s">
        <v>540</v>
      </c>
      <c r="F1330" s="282" t="s">
        <v>326</v>
      </c>
      <c r="G1330" s="1105" t="str">
        <f>IF('Appraisal Inputs'!N255="","Blank",'Appraisal Inputs'!N255)</f>
        <v>Blank</v>
      </c>
      <c r="I1330" s="515" t="s">
        <v>1853</v>
      </c>
    </row>
    <row r="1331" spans="1:9" x14ac:dyDescent="0.2">
      <c r="A1331" s="86" t="s">
        <v>6388</v>
      </c>
      <c r="B1331" s="763" t="s">
        <v>454</v>
      </c>
      <c r="C1331" s="86" t="s">
        <v>493</v>
      </c>
      <c r="D1331" s="86" t="s">
        <v>139</v>
      </c>
      <c r="E1331" s="86" t="s">
        <v>541</v>
      </c>
      <c r="F1331" s="282" t="s">
        <v>326</v>
      </c>
      <c r="G1331" s="1105" t="str">
        <f>IF('Appraisal Inputs'!N256="","Blank",'Appraisal Inputs'!N256)</f>
        <v>Blank</v>
      </c>
      <c r="I1331" s="515" t="s">
        <v>1854</v>
      </c>
    </row>
    <row r="1332" spans="1:9" x14ac:dyDescent="0.2">
      <c r="A1332" s="86" t="s">
        <v>6388</v>
      </c>
      <c r="B1332" s="763" t="s">
        <v>454</v>
      </c>
      <c r="C1332" s="86" t="s">
        <v>493</v>
      </c>
      <c r="D1332" s="86" t="s">
        <v>139</v>
      </c>
      <c r="E1332" s="86" t="s">
        <v>542</v>
      </c>
      <c r="F1332" s="282" t="s">
        <v>326</v>
      </c>
      <c r="G1332" s="1105" t="str">
        <f>IF('Appraisal Inputs'!N257="","Blank",'Appraisal Inputs'!N257)</f>
        <v>Blank</v>
      </c>
      <c r="I1332" s="515" t="s">
        <v>1855</v>
      </c>
    </row>
    <row r="1333" spans="1:9" x14ac:dyDescent="0.2">
      <c r="A1333" s="86" t="s">
        <v>6388</v>
      </c>
      <c r="B1333" s="763" t="s">
        <v>454</v>
      </c>
      <c r="C1333" s="86" t="s">
        <v>493</v>
      </c>
      <c r="D1333" s="86" t="s">
        <v>139</v>
      </c>
      <c r="E1333" s="86" t="s">
        <v>543</v>
      </c>
      <c r="F1333" s="282" t="s">
        <v>326</v>
      </c>
      <c r="G1333" s="1105" t="str">
        <f>IF('Appraisal Inputs'!N258="","Blank",'Appraisal Inputs'!N258)</f>
        <v>Blank</v>
      </c>
      <c r="I1333" s="515" t="s">
        <v>1856</v>
      </c>
    </row>
    <row r="1334" spans="1:9" x14ac:dyDescent="0.2">
      <c r="A1334" s="86" t="s">
        <v>6388</v>
      </c>
      <c r="B1334" s="763" t="s">
        <v>454</v>
      </c>
      <c r="C1334" s="86" t="s">
        <v>493</v>
      </c>
      <c r="D1334" s="86" t="s">
        <v>139</v>
      </c>
      <c r="E1334" s="86" t="s">
        <v>544</v>
      </c>
      <c r="F1334" s="282" t="s">
        <v>326</v>
      </c>
      <c r="G1334" s="1105" t="str">
        <f>IF('Appraisal Inputs'!N259="","Blank",'Appraisal Inputs'!N259)</f>
        <v>Blank</v>
      </c>
      <c r="I1334" s="515" t="s">
        <v>1857</v>
      </c>
    </row>
    <row r="1335" spans="1:9" x14ac:dyDescent="0.2">
      <c r="A1335" s="86" t="s">
        <v>6388</v>
      </c>
      <c r="B1335" s="763" t="s">
        <v>454</v>
      </c>
      <c r="C1335" s="86" t="s">
        <v>493</v>
      </c>
      <c r="D1335" s="86" t="s">
        <v>139</v>
      </c>
      <c r="E1335" s="86" t="s">
        <v>545</v>
      </c>
      <c r="F1335" s="282" t="s">
        <v>326</v>
      </c>
      <c r="G1335" s="1105" t="str">
        <f>IF('Appraisal Inputs'!N260="","Blank",'Appraisal Inputs'!N260)</f>
        <v>Blank</v>
      </c>
      <c r="I1335" s="515" t="s">
        <v>1858</v>
      </c>
    </row>
    <row r="1336" spans="1:9" x14ac:dyDescent="0.2">
      <c r="A1336" s="86" t="s">
        <v>6388</v>
      </c>
      <c r="B1336" s="763" t="s">
        <v>454</v>
      </c>
      <c r="C1336" s="86" t="s">
        <v>493</v>
      </c>
      <c r="D1336" s="86" t="s">
        <v>139</v>
      </c>
      <c r="E1336" s="86" t="s">
        <v>546</v>
      </c>
      <c r="F1336" s="282" t="s">
        <v>326</v>
      </c>
      <c r="G1336" s="1105" t="str">
        <f>IF('Appraisal Inputs'!N261="","Blank",'Appraisal Inputs'!N261)</f>
        <v>Blank</v>
      </c>
      <c r="I1336" s="515" t="s">
        <v>1859</v>
      </c>
    </row>
    <row r="1337" spans="1:9" x14ac:dyDescent="0.2">
      <c r="A1337" s="86" t="s">
        <v>6388</v>
      </c>
      <c r="B1337" s="763" t="s">
        <v>454</v>
      </c>
      <c r="C1337" s="86" t="s">
        <v>493</v>
      </c>
      <c r="D1337" s="86" t="s">
        <v>139</v>
      </c>
      <c r="E1337" s="86" t="s">
        <v>547</v>
      </c>
      <c r="F1337" s="282" t="s">
        <v>326</v>
      </c>
      <c r="G1337" s="1105" t="str">
        <f>IF('Appraisal Inputs'!N262="","Blank",'Appraisal Inputs'!N262)</f>
        <v>Blank</v>
      </c>
      <c r="I1337" s="515" t="s">
        <v>1860</v>
      </c>
    </row>
    <row r="1338" spans="1:9" x14ac:dyDescent="0.2">
      <c r="A1338" s="86" t="s">
        <v>6388</v>
      </c>
      <c r="B1338" s="763" t="s">
        <v>454</v>
      </c>
      <c r="C1338" s="86" t="s">
        <v>493</v>
      </c>
      <c r="D1338" s="86" t="s">
        <v>139</v>
      </c>
      <c r="E1338" s="86" t="s">
        <v>548</v>
      </c>
      <c r="F1338" s="282" t="s">
        <v>326</v>
      </c>
      <c r="G1338" s="1105" t="str">
        <f>IF('Appraisal Inputs'!N263="","Blank",'Appraisal Inputs'!N263)</f>
        <v>Blank</v>
      </c>
      <c r="I1338" s="515" t="s">
        <v>1861</v>
      </c>
    </row>
    <row r="1339" spans="1:9" x14ac:dyDescent="0.2">
      <c r="A1339" s="86" t="s">
        <v>6388</v>
      </c>
      <c r="B1339" s="763" t="s">
        <v>454</v>
      </c>
      <c r="C1339" s="86" t="s">
        <v>493</v>
      </c>
      <c r="D1339" s="86" t="s">
        <v>139</v>
      </c>
      <c r="E1339" s="86" t="s">
        <v>549</v>
      </c>
      <c r="F1339" s="282" t="s">
        <v>326</v>
      </c>
      <c r="G1339" s="1105" t="str">
        <f>IF('Appraisal Inputs'!N264="","Blank",'Appraisal Inputs'!N264)</f>
        <v>Blank</v>
      </c>
      <c r="I1339" s="515" t="s">
        <v>1862</v>
      </c>
    </row>
    <row r="1340" spans="1:9" x14ac:dyDescent="0.2">
      <c r="A1340" s="86" t="s">
        <v>6388</v>
      </c>
      <c r="B1340" s="763" t="s">
        <v>454</v>
      </c>
      <c r="C1340" s="86" t="s">
        <v>493</v>
      </c>
      <c r="D1340" s="86" t="s">
        <v>139</v>
      </c>
      <c r="E1340" s="86" t="s">
        <v>550</v>
      </c>
      <c r="F1340" s="282" t="s">
        <v>326</v>
      </c>
      <c r="G1340" s="1105" t="str">
        <f>IF('Appraisal Inputs'!N265="","Blank",'Appraisal Inputs'!N265)</f>
        <v>Blank</v>
      </c>
      <c r="I1340" s="515" t="s">
        <v>1863</v>
      </c>
    </row>
    <row r="1341" spans="1:9" x14ac:dyDescent="0.2">
      <c r="A1341" s="86" t="s">
        <v>6388</v>
      </c>
      <c r="B1341" s="763" t="s">
        <v>454</v>
      </c>
      <c r="C1341" s="86" t="s">
        <v>493</v>
      </c>
      <c r="D1341" s="86" t="s">
        <v>139</v>
      </c>
      <c r="E1341" s="86" t="s">
        <v>551</v>
      </c>
      <c r="F1341" s="282" t="s">
        <v>326</v>
      </c>
      <c r="G1341" s="1105" t="str">
        <f>IF('Appraisal Inputs'!N266="","Blank",'Appraisal Inputs'!N266)</f>
        <v>Blank</v>
      </c>
      <c r="I1341" s="515" t="s">
        <v>1864</v>
      </c>
    </row>
    <row r="1342" spans="1:9" x14ac:dyDescent="0.2">
      <c r="A1342" s="86" t="s">
        <v>6388</v>
      </c>
      <c r="B1342" s="763" t="s">
        <v>454</v>
      </c>
      <c r="C1342" s="86" t="s">
        <v>493</v>
      </c>
      <c r="D1342" s="86" t="s">
        <v>139</v>
      </c>
      <c r="E1342" s="86" t="s">
        <v>552</v>
      </c>
      <c r="F1342" s="282" t="s">
        <v>326</v>
      </c>
      <c r="G1342" s="1105" t="str">
        <f>IF('Appraisal Inputs'!N267="","Blank",'Appraisal Inputs'!N267)</f>
        <v>Blank</v>
      </c>
      <c r="I1342" s="515" t="s">
        <v>1865</v>
      </c>
    </row>
    <row r="1343" spans="1:9" x14ac:dyDescent="0.2">
      <c r="A1343" s="86" t="s">
        <v>6388</v>
      </c>
      <c r="B1343" s="763" t="s">
        <v>454</v>
      </c>
      <c r="C1343" s="86" t="s">
        <v>493</v>
      </c>
      <c r="D1343" s="86" t="s">
        <v>139</v>
      </c>
      <c r="E1343" s="86" t="s">
        <v>553</v>
      </c>
      <c r="F1343" s="282" t="s">
        <v>326</v>
      </c>
      <c r="G1343" s="1105" t="str">
        <f>IF('Appraisal Inputs'!N268="","Blank",'Appraisal Inputs'!N268)</f>
        <v>Blank</v>
      </c>
      <c r="I1343" s="515" t="s">
        <v>1866</v>
      </c>
    </row>
    <row r="1344" spans="1:9" x14ac:dyDescent="0.2">
      <c r="A1344" s="86" t="s">
        <v>6388</v>
      </c>
      <c r="B1344" s="763" t="s">
        <v>454</v>
      </c>
      <c r="C1344" s="86" t="s">
        <v>493</v>
      </c>
      <c r="D1344" s="86" t="s">
        <v>139</v>
      </c>
      <c r="E1344" s="86" t="s">
        <v>554</v>
      </c>
      <c r="F1344" s="282" t="s">
        <v>326</v>
      </c>
      <c r="G1344" s="1105" t="str">
        <f>IF('Appraisal Inputs'!N269="","Blank",'Appraisal Inputs'!N269)</f>
        <v>Blank</v>
      </c>
      <c r="I1344" s="515" t="s">
        <v>1867</v>
      </c>
    </row>
    <row r="1345" spans="1:9" x14ac:dyDescent="0.2">
      <c r="A1345" s="86" t="s">
        <v>6388</v>
      </c>
      <c r="B1345" s="763" t="s">
        <v>454</v>
      </c>
      <c r="C1345" s="86" t="s">
        <v>493</v>
      </c>
      <c r="D1345" s="86" t="s">
        <v>139</v>
      </c>
      <c r="E1345" s="86" t="s">
        <v>555</v>
      </c>
      <c r="F1345" s="282" t="s">
        <v>326</v>
      </c>
      <c r="G1345" s="1105" t="str">
        <f>IF('Appraisal Inputs'!N270="","Blank",'Appraisal Inputs'!N270)</f>
        <v>Blank</v>
      </c>
      <c r="I1345" s="515" t="s">
        <v>1868</v>
      </c>
    </row>
    <row r="1346" spans="1:9" x14ac:dyDescent="0.2">
      <c r="A1346" s="86" t="s">
        <v>6388</v>
      </c>
      <c r="B1346" s="763" t="s">
        <v>454</v>
      </c>
      <c r="C1346" s="86" t="s">
        <v>493</v>
      </c>
      <c r="D1346" s="86" t="s">
        <v>139</v>
      </c>
      <c r="E1346" s="86" t="s">
        <v>556</v>
      </c>
      <c r="F1346" s="282" t="s">
        <v>326</v>
      </c>
      <c r="G1346" s="1105" t="str">
        <f>IF('Appraisal Inputs'!N271="","Blank",'Appraisal Inputs'!N271)</f>
        <v>Blank</v>
      </c>
      <c r="I1346" s="515" t="s">
        <v>1869</v>
      </c>
    </row>
    <row r="1347" spans="1:9" x14ac:dyDescent="0.2">
      <c r="A1347" s="86" t="s">
        <v>6388</v>
      </c>
      <c r="B1347" s="763" t="s">
        <v>454</v>
      </c>
      <c r="C1347" s="86" t="s">
        <v>493</v>
      </c>
      <c r="D1347" s="86" t="s">
        <v>139</v>
      </c>
      <c r="E1347" s="86" t="s">
        <v>557</v>
      </c>
      <c r="F1347" s="282" t="s">
        <v>326</v>
      </c>
      <c r="G1347" s="1105" t="str">
        <f>IF('Appraisal Inputs'!N272="","Blank",'Appraisal Inputs'!N272)</f>
        <v>Blank</v>
      </c>
      <c r="I1347" s="515" t="s">
        <v>1870</v>
      </c>
    </row>
    <row r="1348" spans="1:9" x14ac:dyDescent="0.2">
      <c r="A1348" s="86" t="s">
        <v>6388</v>
      </c>
      <c r="B1348" s="763" t="s">
        <v>454</v>
      </c>
      <c r="C1348" s="86" t="s">
        <v>493</v>
      </c>
      <c r="D1348" s="86" t="s">
        <v>139</v>
      </c>
      <c r="E1348" s="86" t="s">
        <v>558</v>
      </c>
      <c r="F1348" s="282" t="s">
        <v>326</v>
      </c>
      <c r="G1348" s="1105" t="str">
        <f>IF('Appraisal Inputs'!N273="","Blank",'Appraisal Inputs'!N273)</f>
        <v>Blank</v>
      </c>
      <c r="I1348" s="515" t="s">
        <v>1871</v>
      </c>
    </row>
    <row r="1349" spans="1:9" x14ac:dyDescent="0.2">
      <c r="A1349" s="86" t="s">
        <v>6388</v>
      </c>
      <c r="B1349" s="763" t="s">
        <v>454</v>
      </c>
      <c r="C1349" s="86" t="s">
        <v>493</v>
      </c>
      <c r="D1349" s="86" t="s">
        <v>139</v>
      </c>
      <c r="E1349" s="86" t="s">
        <v>559</v>
      </c>
      <c r="F1349" s="282" t="s">
        <v>326</v>
      </c>
      <c r="G1349" s="1105" t="str">
        <f>IF('Appraisal Inputs'!N274="","Blank",'Appraisal Inputs'!N274)</f>
        <v>Blank</v>
      </c>
      <c r="I1349" s="515" t="s">
        <v>1872</v>
      </c>
    </row>
    <row r="1350" spans="1:9" x14ac:dyDescent="0.2">
      <c r="A1350" s="86" t="s">
        <v>6388</v>
      </c>
      <c r="B1350" s="763" t="s">
        <v>454</v>
      </c>
      <c r="C1350" s="86" t="s">
        <v>493</v>
      </c>
      <c r="D1350" s="86" t="s">
        <v>139</v>
      </c>
      <c r="E1350" s="86" t="s">
        <v>560</v>
      </c>
      <c r="F1350" s="282" t="s">
        <v>326</v>
      </c>
      <c r="G1350" s="1105" t="str">
        <f>IF('Appraisal Inputs'!N275="","Blank",'Appraisal Inputs'!N275)</f>
        <v>Blank</v>
      </c>
      <c r="I1350" s="515" t="s">
        <v>1873</v>
      </c>
    </row>
    <row r="1351" spans="1:9" x14ac:dyDescent="0.2">
      <c r="A1351" s="86" t="s">
        <v>6388</v>
      </c>
      <c r="B1351" s="763" t="s">
        <v>454</v>
      </c>
      <c r="C1351" s="86" t="s">
        <v>493</v>
      </c>
      <c r="D1351" s="86" t="s">
        <v>139</v>
      </c>
      <c r="E1351" s="86" t="s">
        <v>561</v>
      </c>
      <c r="F1351" s="282" t="s">
        <v>326</v>
      </c>
      <c r="G1351" s="1105" t="str">
        <f>IF('Appraisal Inputs'!N276="","Blank",'Appraisal Inputs'!N276)</f>
        <v>Blank</v>
      </c>
      <c r="I1351" s="515" t="s">
        <v>1874</v>
      </c>
    </row>
    <row r="1352" spans="1:9" x14ac:dyDescent="0.2">
      <c r="A1352" s="86" t="s">
        <v>6388</v>
      </c>
      <c r="B1352" s="763" t="s">
        <v>454</v>
      </c>
      <c r="C1352" s="86" t="s">
        <v>493</v>
      </c>
      <c r="D1352" s="86" t="s">
        <v>139</v>
      </c>
      <c r="E1352" s="86" t="s">
        <v>562</v>
      </c>
      <c r="F1352" s="282" t="s">
        <v>326</v>
      </c>
      <c r="G1352" s="1105" t="str">
        <f>IF('Appraisal Inputs'!N277="","Blank",'Appraisal Inputs'!N277)</f>
        <v>Blank</v>
      </c>
      <c r="I1352" s="515" t="s">
        <v>1875</v>
      </c>
    </row>
    <row r="1353" spans="1:9" x14ac:dyDescent="0.2">
      <c r="A1353" s="86" t="s">
        <v>6388</v>
      </c>
      <c r="B1353" s="763" t="s">
        <v>454</v>
      </c>
      <c r="C1353" s="86" t="s">
        <v>493</v>
      </c>
      <c r="D1353" s="86" t="s">
        <v>139</v>
      </c>
      <c r="E1353" s="86" t="s">
        <v>563</v>
      </c>
      <c r="F1353" s="282" t="s">
        <v>326</v>
      </c>
      <c r="G1353" s="1105" t="str">
        <f>IF('Appraisal Inputs'!N278="","Blank",'Appraisal Inputs'!N278)</f>
        <v>Blank</v>
      </c>
      <c r="I1353" s="515" t="s">
        <v>1876</v>
      </c>
    </row>
    <row r="1354" spans="1:9" x14ac:dyDescent="0.2">
      <c r="A1354" s="86" t="s">
        <v>6388</v>
      </c>
      <c r="B1354" s="763" t="s">
        <v>454</v>
      </c>
      <c r="C1354" s="86" t="s">
        <v>493</v>
      </c>
      <c r="D1354" s="86" t="s">
        <v>139</v>
      </c>
      <c r="E1354" s="86" t="s">
        <v>564</v>
      </c>
      <c r="F1354" s="282" t="s">
        <v>326</v>
      </c>
      <c r="G1354" s="1105" t="str">
        <f>IF('Appraisal Inputs'!N279="","Blank",'Appraisal Inputs'!N279)</f>
        <v>Blank</v>
      </c>
      <c r="I1354" s="515" t="s">
        <v>1877</v>
      </c>
    </row>
    <row r="1355" spans="1:9" x14ac:dyDescent="0.2">
      <c r="A1355" s="86" t="s">
        <v>6388</v>
      </c>
      <c r="B1355" s="763" t="s">
        <v>454</v>
      </c>
      <c r="C1355" s="86" t="s">
        <v>493</v>
      </c>
      <c r="D1355" s="86" t="s">
        <v>139</v>
      </c>
      <c r="E1355" s="86" t="s">
        <v>565</v>
      </c>
      <c r="F1355" s="282" t="s">
        <v>326</v>
      </c>
      <c r="G1355" s="1105" t="str">
        <f>IF('Appraisal Inputs'!N280="","Blank",'Appraisal Inputs'!N280)</f>
        <v>Blank</v>
      </c>
      <c r="I1355" s="515" t="s">
        <v>1878</v>
      </c>
    </row>
    <row r="1356" spans="1:9" x14ac:dyDescent="0.2">
      <c r="A1356" s="86" t="s">
        <v>6388</v>
      </c>
      <c r="B1356" s="543" t="s">
        <v>454</v>
      </c>
      <c r="C1356" s="547" t="s">
        <v>493</v>
      </c>
      <c r="D1356" s="547" t="s">
        <v>139</v>
      </c>
      <c r="E1356" s="547" t="s">
        <v>566</v>
      </c>
      <c r="F1356" s="538" t="s">
        <v>326</v>
      </c>
      <c r="G1356" s="1106" t="str">
        <f>IF('Appraisal Inputs'!N281="","Blank",'Appraisal Inputs'!N281)</f>
        <v>Blank</v>
      </c>
      <c r="I1356" s="515" t="s">
        <v>1879</v>
      </c>
    </row>
    <row r="1357" spans="1:9" x14ac:dyDescent="0.2">
      <c r="A1357" s="86" t="s">
        <v>6388</v>
      </c>
      <c r="B1357" s="541" t="s">
        <v>454</v>
      </c>
      <c r="C1357" s="546" t="s">
        <v>493</v>
      </c>
      <c r="D1357" s="546" t="s">
        <v>139</v>
      </c>
      <c r="E1357" s="546" t="s">
        <v>185</v>
      </c>
      <c r="F1357" s="542" t="s">
        <v>326</v>
      </c>
      <c r="G1357" s="1104" t="str">
        <f>IF('Appraisal Inputs'!O241="","Blank",'Appraisal Inputs'!O241)</f>
        <v>Blank</v>
      </c>
      <c r="I1357" s="515" t="s">
        <v>1880</v>
      </c>
    </row>
    <row r="1358" spans="1:9" x14ac:dyDescent="0.2">
      <c r="A1358" s="86" t="s">
        <v>6388</v>
      </c>
      <c r="B1358" s="763" t="s">
        <v>454</v>
      </c>
      <c r="C1358" s="86" t="s">
        <v>493</v>
      </c>
      <c r="D1358" s="86" t="s">
        <v>139</v>
      </c>
      <c r="E1358" s="86" t="s">
        <v>527</v>
      </c>
      <c r="F1358" s="282" t="s">
        <v>326</v>
      </c>
      <c r="G1358" s="1105" t="str">
        <f>IF('Appraisal Inputs'!O242="","Blank",'Appraisal Inputs'!O242)</f>
        <v>Blank</v>
      </c>
      <c r="I1358" s="515" t="s">
        <v>1881</v>
      </c>
    </row>
    <row r="1359" spans="1:9" x14ac:dyDescent="0.2">
      <c r="A1359" s="86" t="s">
        <v>6388</v>
      </c>
      <c r="B1359" s="763" t="s">
        <v>454</v>
      </c>
      <c r="C1359" s="86" t="s">
        <v>493</v>
      </c>
      <c r="D1359" s="86" t="s">
        <v>139</v>
      </c>
      <c r="E1359" s="86" t="s">
        <v>528</v>
      </c>
      <c r="F1359" s="282" t="s">
        <v>326</v>
      </c>
      <c r="G1359" s="1105" t="str">
        <f>IF('Appraisal Inputs'!O243="","Blank",'Appraisal Inputs'!O243)</f>
        <v>Blank</v>
      </c>
      <c r="I1359" s="515" t="s">
        <v>1882</v>
      </c>
    </row>
    <row r="1360" spans="1:9" x14ac:dyDescent="0.2">
      <c r="A1360" s="86" t="s">
        <v>6388</v>
      </c>
      <c r="B1360" s="763" t="s">
        <v>454</v>
      </c>
      <c r="C1360" s="86" t="s">
        <v>493</v>
      </c>
      <c r="D1360" s="86" t="s">
        <v>139</v>
      </c>
      <c r="E1360" s="86" t="s">
        <v>529</v>
      </c>
      <c r="F1360" s="282" t="s">
        <v>326</v>
      </c>
      <c r="G1360" s="1105" t="str">
        <f>IF('Appraisal Inputs'!O244="","Blank",'Appraisal Inputs'!O244)</f>
        <v>Blank</v>
      </c>
      <c r="I1360" s="515" t="s">
        <v>1883</v>
      </c>
    </row>
    <row r="1361" spans="1:9" x14ac:dyDescent="0.2">
      <c r="A1361" s="86" t="s">
        <v>6388</v>
      </c>
      <c r="B1361" s="763" t="s">
        <v>454</v>
      </c>
      <c r="C1361" s="86" t="s">
        <v>493</v>
      </c>
      <c r="D1361" s="86" t="s">
        <v>139</v>
      </c>
      <c r="E1361" s="86" t="s">
        <v>530</v>
      </c>
      <c r="F1361" s="282" t="s">
        <v>326</v>
      </c>
      <c r="G1361" s="1105" t="str">
        <f>IF('Appraisal Inputs'!O245="","Blank",'Appraisal Inputs'!O245)</f>
        <v>Blank</v>
      </c>
      <c r="I1361" s="515" t="s">
        <v>1884</v>
      </c>
    </row>
    <row r="1362" spans="1:9" x14ac:dyDescent="0.2">
      <c r="A1362" s="86" t="s">
        <v>6388</v>
      </c>
      <c r="B1362" s="763" t="s">
        <v>454</v>
      </c>
      <c r="C1362" s="86" t="s">
        <v>493</v>
      </c>
      <c r="D1362" s="86" t="s">
        <v>139</v>
      </c>
      <c r="E1362" s="86" t="s">
        <v>531</v>
      </c>
      <c r="F1362" s="282" t="s">
        <v>326</v>
      </c>
      <c r="G1362" s="1105" t="str">
        <f>IF('Appraisal Inputs'!O246="","Blank",'Appraisal Inputs'!O246)</f>
        <v>Blank</v>
      </c>
      <c r="I1362" s="515" t="s">
        <v>1885</v>
      </c>
    </row>
    <row r="1363" spans="1:9" x14ac:dyDescent="0.2">
      <c r="A1363" s="86" t="s">
        <v>6388</v>
      </c>
      <c r="B1363" s="763" t="s">
        <v>454</v>
      </c>
      <c r="C1363" s="86" t="s">
        <v>493</v>
      </c>
      <c r="D1363" s="86" t="s">
        <v>139</v>
      </c>
      <c r="E1363" s="86" t="s">
        <v>532</v>
      </c>
      <c r="F1363" s="282" t="s">
        <v>326</v>
      </c>
      <c r="G1363" s="1105" t="str">
        <f>IF('Appraisal Inputs'!O247="","Blank",'Appraisal Inputs'!O247)</f>
        <v>Blank</v>
      </c>
      <c r="I1363" s="515" t="s">
        <v>1886</v>
      </c>
    </row>
    <row r="1364" spans="1:9" x14ac:dyDescent="0.2">
      <c r="A1364" s="86" t="s">
        <v>6388</v>
      </c>
      <c r="B1364" s="763" t="s">
        <v>454</v>
      </c>
      <c r="C1364" s="86" t="s">
        <v>493</v>
      </c>
      <c r="D1364" s="86" t="s">
        <v>139</v>
      </c>
      <c r="E1364" s="86" t="s">
        <v>533</v>
      </c>
      <c r="F1364" s="282" t="s">
        <v>326</v>
      </c>
      <c r="G1364" s="1105" t="str">
        <f>IF('Appraisal Inputs'!O248="","Blank",'Appraisal Inputs'!O248)</f>
        <v>Blank</v>
      </c>
      <c r="I1364" s="515" t="s">
        <v>1887</v>
      </c>
    </row>
    <row r="1365" spans="1:9" x14ac:dyDescent="0.2">
      <c r="A1365" s="86" t="s">
        <v>6388</v>
      </c>
      <c r="B1365" s="763" t="s">
        <v>454</v>
      </c>
      <c r="C1365" s="86" t="s">
        <v>493</v>
      </c>
      <c r="D1365" s="86" t="s">
        <v>139</v>
      </c>
      <c r="E1365" s="86" t="s">
        <v>534</v>
      </c>
      <c r="F1365" s="282" t="s">
        <v>326</v>
      </c>
      <c r="G1365" s="1105" t="str">
        <f>IF('Appraisal Inputs'!O249="","Blank",'Appraisal Inputs'!O249)</f>
        <v>Blank</v>
      </c>
      <c r="I1365" s="515" t="s">
        <v>1888</v>
      </c>
    </row>
    <row r="1366" spans="1:9" x14ac:dyDescent="0.2">
      <c r="A1366" s="86" t="s">
        <v>6388</v>
      </c>
      <c r="B1366" s="763" t="s">
        <v>454</v>
      </c>
      <c r="C1366" s="86" t="s">
        <v>493</v>
      </c>
      <c r="D1366" s="86" t="s">
        <v>139</v>
      </c>
      <c r="E1366" s="86" t="s">
        <v>535</v>
      </c>
      <c r="F1366" s="282" t="s">
        <v>326</v>
      </c>
      <c r="G1366" s="1105" t="str">
        <f>IF('Appraisal Inputs'!O250="","Blank",'Appraisal Inputs'!O250)</f>
        <v>Blank</v>
      </c>
      <c r="I1366" s="515" t="s">
        <v>1889</v>
      </c>
    </row>
    <row r="1367" spans="1:9" x14ac:dyDescent="0.2">
      <c r="A1367" s="86" t="s">
        <v>6388</v>
      </c>
      <c r="B1367" s="763" t="s">
        <v>454</v>
      </c>
      <c r="C1367" s="86" t="s">
        <v>493</v>
      </c>
      <c r="D1367" s="86" t="s">
        <v>139</v>
      </c>
      <c r="E1367" s="86" t="s">
        <v>536</v>
      </c>
      <c r="F1367" s="282" t="s">
        <v>326</v>
      </c>
      <c r="G1367" s="1105" t="str">
        <f>IF('Appraisal Inputs'!O251="","Blank",'Appraisal Inputs'!O251)</f>
        <v>Blank</v>
      </c>
      <c r="I1367" s="515" t="s">
        <v>1890</v>
      </c>
    </row>
    <row r="1368" spans="1:9" x14ac:dyDescent="0.2">
      <c r="A1368" s="86" t="s">
        <v>6388</v>
      </c>
      <c r="B1368" s="763" t="s">
        <v>454</v>
      </c>
      <c r="C1368" s="86" t="s">
        <v>493</v>
      </c>
      <c r="D1368" s="86" t="s">
        <v>139</v>
      </c>
      <c r="E1368" s="86" t="s">
        <v>537</v>
      </c>
      <c r="F1368" s="282" t="s">
        <v>326</v>
      </c>
      <c r="G1368" s="1105" t="str">
        <f>IF('Appraisal Inputs'!O252="","Blank",'Appraisal Inputs'!O252)</f>
        <v>Blank</v>
      </c>
      <c r="I1368" s="515" t="s">
        <v>1891</v>
      </c>
    </row>
    <row r="1369" spans="1:9" x14ac:dyDescent="0.2">
      <c r="A1369" s="86" t="s">
        <v>6388</v>
      </c>
      <c r="B1369" s="763" t="s">
        <v>454</v>
      </c>
      <c r="C1369" s="86" t="s">
        <v>493</v>
      </c>
      <c r="D1369" s="86" t="s">
        <v>139</v>
      </c>
      <c r="E1369" s="86" t="s">
        <v>538</v>
      </c>
      <c r="F1369" s="282" t="s">
        <v>326</v>
      </c>
      <c r="G1369" s="1105" t="str">
        <f>IF('Appraisal Inputs'!O253="","Blank",'Appraisal Inputs'!O253)</f>
        <v>Blank</v>
      </c>
      <c r="I1369" s="515" t="s">
        <v>1892</v>
      </c>
    </row>
    <row r="1370" spans="1:9" x14ac:dyDescent="0.2">
      <c r="A1370" s="86" t="s">
        <v>6388</v>
      </c>
      <c r="B1370" s="763" t="s">
        <v>454</v>
      </c>
      <c r="C1370" s="86" t="s">
        <v>493</v>
      </c>
      <c r="D1370" s="86" t="s">
        <v>139</v>
      </c>
      <c r="E1370" s="86" t="s">
        <v>539</v>
      </c>
      <c r="F1370" s="282" t="s">
        <v>326</v>
      </c>
      <c r="G1370" s="1105" t="str">
        <f>IF('Appraisal Inputs'!O254="","Blank",'Appraisal Inputs'!O254)</f>
        <v>Blank</v>
      </c>
      <c r="I1370" s="515" t="s">
        <v>1893</v>
      </c>
    </row>
    <row r="1371" spans="1:9" x14ac:dyDescent="0.2">
      <c r="A1371" s="86" t="s">
        <v>6388</v>
      </c>
      <c r="B1371" s="763" t="s">
        <v>454</v>
      </c>
      <c r="C1371" s="86" t="s">
        <v>493</v>
      </c>
      <c r="D1371" s="86" t="s">
        <v>139</v>
      </c>
      <c r="E1371" s="86" t="s">
        <v>540</v>
      </c>
      <c r="F1371" s="282" t="s">
        <v>326</v>
      </c>
      <c r="G1371" s="1105" t="str">
        <f>IF('Appraisal Inputs'!O255="","Blank",'Appraisal Inputs'!O255)</f>
        <v>Blank</v>
      </c>
      <c r="I1371" s="515" t="s">
        <v>1894</v>
      </c>
    </row>
    <row r="1372" spans="1:9" x14ac:dyDescent="0.2">
      <c r="A1372" s="86" t="s">
        <v>6388</v>
      </c>
      <c r="B1372" s="763" t="s">
        <v>454</v>
      </c>
      <c r="C1372" s="86" t="s">
        <v>493</v>
      </c>
      <c r="D1372" s="86" t="s">
        <v>139</v>
      </c>
      <c r="E1372" s="86" t="s">
        <v>541</v>
      </c>
      <c r="F1372" s="282" t="s">
        <v>326</v>
      </c>
      <c r="G1372" s="1105" t="str">
        <f>IF('Appraisal Inputs'!O256="","Blank",'Appraisal Inputs'!O256)</f>
        <v>Blank</v>
      </c>
      <c r="I1372" s="515" t="s">
        <v>1895</v>
      </c>
    </row>
    <row r="1373" spans="1:9" x14ac:dyDescent="0.2">
      <c r="A1373" s="86" t="s">
        <v>6388</v>
      </c>
      <c r="B1373" s="763" t="s">
        <v>454</v>
      </c>
      <c r="C1373" s="86" t="s">
        <v>493</v>
      </c>
      <c r="D1373" s="86" t="s">
        <v>139</v>
      </c>
      <c r="E1373" s="86" t="s">
        <v>542</v>
      </c>
      <c r="F1373" s="282" t="s">
        <v>326</v>
      </c>
      <c r="G1373" s="1105" t="str">
        <f>IF('Appraisal Inputs'!O257="","Blank",'Appraisal Inputs'!O257)</f>
        <v>Blank</v>
      </c>
      <c r="I1373" s="515" t="s">
        <v>1896</v>
      </c>
    </row>
    <row r="1374" spans="1:9" x14ac:dyDescent="0.2">
      <c r="A1374" s="86" t="s">
        <v>6388</v>
      </c>
      <c r="B1374" s="763" t="s">
        <v>454</v>
      </c>
      <c r="C1374" s="86" t="s">
        <v>493</v>
      </c>
      <c r="D1374" s="86" t="s">
        <v>139</v>
      </c>
      <c r="E1374" s="86" t="s">
        <v>543</v>
      </c>
      <c r="F1374" s="282" t="s">
        <v>326</v>
      </c>
      <c r="G1374" s="1105" t="str">
        <f>IF('Appraisal Inputs'!O258="","Blank",'Appraisal Inputs'!O258)</f>
        <v>Blank</v>
      </c>
      <c r="I1374" s="515" t="s">
        <v>1897</v>
      </c>
    </row>
    <row r="1375" spans="1:9" x14ac:dyDescent="0.2">
      <c r="A1375" s="86" t="s">
        <v>6388</v>
      </c>
      <c r="B1375" s="763" t="s">
        <v>454</v>
      </c>
      <c r="C1375" s="86" t="s">
        <v>493</v>
      </c>
      <c r="D1375" s="86" t="s">
        <v>139</v>
      </c>
      <c r="E1375" s="86" t="s">
        <v>544</v>
      </c>
      <c r="F1375" s="282" t="s">
        <v>326</v>
      </c>
      <c r="G1375" s="1105" t="str">
        <f>IF('Appraisal Inputs'!O259="","Blank",'Appraisal Inputs'!O259)</f>
        <v>Blank</v>
      </c>
      <c r="I1375" s="515" t="s">
        <v>1898</v>
      </c>
    </row>
    <row r="1376" spans="1:9" x14ac:dyDescent="0.2">
      <c r="A1376" s="86" t="s">
        <v>6388</v>
      </c>
      <c r="B1376" s="763" t="s">
        <v>454</v>
      </c>
      <c r="C1376" s="86" t="s">
        <v>493</v>
      </c>
      <c r="D1376" s="86" t="s">
        <v>139</v>
      </c>
      <c r="E1376" s="86" t="s">
        <v>545</v>
      </c>
      <c r="F1376" s="282" t="s">
        <v>326</v>
      </c>
      <c r="G1376" s="1105" t="str">
        <f>IF('Appraisal Inputs'!O260="","Blank",'Appraisal Inputs'!O260)</f>
        <v>Blank</v>
      </c>
      <c r="I1376" s="515" t="s">
        <v>1899</v>
      </c>
    </row>
    <row r="1377" spans="1:9" x14ac:dyDescent="0.2">
      <c r="A1377" s="86" t="s">
        <v>6388</v>
      </c>
      <c r="B1377" s="763" t="s">
        <v>454</v>
      </c>
      <c r="C1377" s="86" t="s">
        <v>493</v>
      </c>
      <c r="D1377" s="86" t="s">
        <v>139</v>
      </c>
      <c r="E1377" s="86" t="s">
        <v>546</v>
      </c>
      <c r="F1377" s="282" t="s">
        <v>326</v>
      </c>
      <c r="G1377" s="1105" t="str">
        <f>IF('Appraisal Inputs'!O261="","Blank",'Appraisal Inputs'!O261)</f>
        <v>Blank</v>
      </c>
      <c r="I1377" s="515" t="s">
        <v>1900</v>
      </c>
    </row>
    <row r="1378" spans="1:9" x14ac:dyDescent="0.2">
      <c r="A1378" s="86" t="s">
        <v>6388</v>
      </c>
      <c r="B1378" s="763" t="s">
        <v>454</v>
      </c>
      <c r="C1378" s="86" t="s">
        <v>493</v>
      </c>
      <c r="D1378" s="86" t="s">
        <v>139</v>
      </c>
      <c r="E1378" s="86" t="s">
        <v>547</v>
      </c>
      <c r="F1378" s="282" t="s">
        <v>326</v>
      </c>
      <c r="G1378" s="1105" t="str">
        <f>IF('Appraisal Inputs'!O262="","Blank",'Appraisal Inputs'!O262)</f>
        <v>Blank</v>
      </c>
      <c r="I1378" s="515" t="s">
        <v>1901</v>
      </c>
    </row>
    <row r="1379" spans="1:9" x14ac:dyDescent="0.2">
      <c r="A1379" s="86" t="s">
        <v>6388</v>
      </c>
      <c r="B1379" s="763" t="s">
        <v>454</v>
      </c>
      <c r="C1379" s="86" t="s">
        <v>493</v>
      </c>
      <c r="D1379" s="86" t="s">
        <v>139</v>
      </c>
      <c r="E1379" s="86" t="s">
        <v>548</v>
      </c>
      <c r="F1379" s="282" t="s">
        <v>326</v>
      </c>
      <c r="G1379" s="1105" t="str">
        <f>IF('Appraisal Inputs'!O263="","Blank",'Appraisal Inputs'!O263)</f>
        <v>Blank</v>
      </c>
      <c r="I1379" s="515" t="s">
        <v>1902</v>
      </c>
    </row>
    <row r="1380" spans="1:9" x14ac:dyDescent="0.2">
      <c r="A1380" s="86" t="s">
        <v>6388</v>
      </c>
      <c r="B1380" s="763" t="s">
        <v>454</v>
      </c>
      <c r="C1380" s="86" t="s">
        <v>493</v>
      </c>
      <c r="D1380" s="86" t="s">
        <v>139</v>
      </c>
      <c r="E1380" s="86" t="s">
        <v>549</v>
      </c>
      <c r="F1380" s="282" t="s">
        <v>326</v>
      </c>
      <c r="G1380" s="1105" t="str">
        <f>IF('Appraisal Inputs'!O264="","Blank",'Appraisal Inputs'!O264)</f>
        <v>Blank</v>
      </c>
      <c r="I1380" s="515" t="s">
        <v>1903</v>
      </c>
    </row>
    <row r="1381" spans="1:9" x14ac:dyDescent="0.2">
      <c r="A1381" s="86" t="s">
        <v>6388</v>
      </c>
      <c r="B1381" s="763" t="s">
        <v>454</v>
      </c>
      <c r="C1381" s="86" t="s">
        <v>493</v>
      </c>
      <c r="D1381" s="86" t="s">
        <v>139</v>
      </c>
      <c r="E1381" s="86" t="s">
        <v>550</v>
      </c>
      <c r="F1381" s="282" t="s">
        <v>326</v>
      </c>
      <c r="G1381" s="1105" t="str">
        <f>IF('Appraisal Inputs'!O265="","Blank",'Appraisal Inputs'!O265)</f>
        <v>Blank</v>
      </c>
      <c r="I1381" s="515" t="s">
        <v>1904</v>
      </c>
    </row>
    <row r="1382" spans="1:9" x14ac:dyDescent="0.2">
      <c r="A1382" s="86" t="s">
        <v>6388</v>
      </c>
      <c r="B1382" s="763" t="s">
        <v>454</v>
      </c>
      <c r="C1382" s="86" t="s">
        <v>493</v>
      </c>
      <c r="D1382" s="86" t="s">
        <v>139</v>
      </c>
      <c r="E1382" s="86" t="s">
        <v>551</v>
      </c>
      <c r="F1382" s="282" t="s">
        <v>326</v>
      </c>
      <c r="G1382" s="1105" t="str">
        <f>IF('Appraisal Inputs'!O266="","Blank",'Appraisal Inputs'!O266)</f>
        <v>Blank</v>
      </c>
      <c r="I1382" s="515" t="s">
        <v>1905</v>
      </c>
    </row>
    <row r="1383" spans="1:9" x14ac:dyDescent="0.2">
      <c r="A1383" s="86" t="s">
        <v>6388</v>
      </c>
      <c r="B1383" s="763" t="s">
        <v>454</v>
      </c>
      <c r="C1383" s="86" t="s">
        <v>493</v>
      </c>
      <c r="D1383" s="86" t="s">
        <v>139</v>
      </c>
      <c r="E1383" s="86" t="s">
        <v>552</v>
      </c>
      <c r="F1383" s="282" t="s">
        <v>326</v>
      </c>
      <c r="G1383" s="1105" t="str">
        <f>IF('Appraisal Inputs'!O267="","Blank",'Appraisal Inputs'!O267)</f>
        <v>Blank</v>
      </c>
      <c r="I1383" s="515" t="s">
        <v>1906</v>
      </c>
    </row>
    <row r="1384" spans="1:9" x14ac:dyDescent="0.2">
      <c r="A1384" s="86" t="s">
        <v>6388</v>
      </c>
      <c r="B1384" s="763" t="s">
        <v>454</v>
      </c>
      <c r="C1384" s="86" t="s">
        <v>493</v>
      </c>
      <c r="D1384" s="86" t="s">
        <v>139</v>
      </c>
      <c r="E1384" s="86" t="s">
        <v>553</v>
      </c>
      <c r="F1384" s="282" t="s">
        <v>326</v>
      </c>
      <c r="G1384" s="1105" t="str">
        <f>IF('Appraisal Inputs'!O268="","Blank",'Appraisal Inputs'!O268)</f>
        <v>Blank</v>
      </c>
      <c r="I1384" s="515" t="s">
        <v>1907</v>
      </c>
    </row>
    <row r="1385" spans="1:9" x14ac:dyDescent="0.2">
      <c r="A1385" s="86" t="s">
        <v>6388</v>
      </c>
      <c r="B1385" s="763" t="s">
        <v>454</v>
      </c>
      <c r="C1385" s="86" t="s">
        <v>493</v>
      </c>
      <c r="D1385" s="86" t="s">
        <v>139</v>
      </c>
      <c r="E1385" s="86" t="s">
        <v>554</v>
      </c>
      <c r="F1385" s="282" t="s">
        <v>326</v>
      </c>
      <c r="G1385" s="1105" t="str">
        <f>IF('Appraisal Inputs'!O269="","Blank",'Appraisal Inputs'!O269)</f>
        <v>Blank</v>
      </c>
      <c r="I1385" s="515" t="s">
        <v>1908</v>
      </c>
    </row>
    <row r="1386" spans="1:9" x14ac:dyDescent="0.2">
      <c r="A1386" s="86" t="s">
        <v>6388</v>
      </c>
      <c r="B1386" s="763" t="s">
        <v>454</v>
      </c>
      <c r="C1386" s="86" t="s">
        <v>493</v>
      </c>
      <c r="D1386" s="86" t="s">
        <v>139</v>
      </c>
      <c r="E1386" s="86" t="s">
        <v>555</v>
      </c>
      <c r="F1386" s="282" t="s">
        <v>326</v>
      </c>
      <c r="G1386" s="1105" t="str">
        <f>IF('Appraisal Inputs'!O270="","Blank",'Appraisal Inputs'!O270)</f>
        <v>Blank</v>
      </c>
      <c r="I1386" s="515" t="s">
        <v>1909</v>
      </c>
    </row>
    <row r="1387" spans="1:9" x14ac:dyDescent="0.2">
      <c r="A1387" s="86" t="s">
        <v>6388</v>
      </c>
      <c r="B1387" s="763" t="s">
        <v>454</v>
      </c>
      <c r="C1387" s="86" t="s">
        <v>493</v>
      </c>
      <c r="D1387" s="86" t="s">
        <v>139</v>
      </c>
      <c r="E1387" s="86" t="s">
        <v>556</v>
      </c>
      <c r="F1387" s="282" t="s">
        <v>326</v>
      </c>
      <c r="G1387" s="1105" t="str">
        <f>IF('Appraisal Inputs'!O271="","Blank",'Appraisal Inputs'!O271)</f>
        <v>Blank</v>
      </c>
      <c r="I1387" s="515" t="s">
        <v>1910</v>
      </c>
    </row>
    <row r="1388" spans="1:9" x14ac:dyDescent="0.2">
      <c r="A1388" s="86" t="s">
        <v>6388</v>
      </c>
      <c r="B1388" s="763" t="s">
        <v>454</v>
      </c>
      <c r="C1388" s="86" t="s">
        <v>493</v>
      </c>
      <c r="D1388" s="86" t="s">
        <v>139</v>
      </c>
      <c r="E1388" s="86" t="s">
        <v>557</v>
      </c>
      <c r="F1388" s="282" t="s">
        <v>326</v>
      </c>
      <c r="G1388" s="1105" t="str">
        <f>IF('Appraisal Inputs'!O272="","Blank",'Appraisal Inputs'!O272)</f>
        <v>Blank</v>
      </c>
      <c r="I1388" s="515" t="s">
        <v>1911</v>
      </c>
    </row>
    <row r="1389" spans="1:9" x14ac:dyDescent="0.2">
      <c r="A1389" s="86" t="s">
        <v>6388</v>
      </c>
      <c r="B1389" s="763" t="s">
        <v>454</v>
      </c>
      <c r="C1389" s="86" t="s">
        <v>493</v>
      </c>
      <c r="D1389" s="86" t="s">
        <v>139</v>
      </c>
      <c r="E1389" s="86" t="s">
        <v>558</v>
      </c>
      <c r="F1389" s="282" t="s">
        <v>326</v>
      </c>
      <c r="G1389" s="1105" t="str">
        <f>IF('Appraisal Inputs'!O273="","Blank",'Appraisal Inputs'!O273)</f>
        <v>Blank</v>
      </c>
      <c r="I1389" s="515" t="s">
        <v>1912</v>
      </c>
    </row>
    <row r="1390" spans="1:9" x14ac:dyDescent="0.2">
      <c r="A1390" s="86" t="s">
        <v>6388</v>
      </c>
      <c r="B1390" s="763" t="s">
        <v>454</v>
      </c>
      <c r="C1390" s="86" t="s">
        <v>493</v>
      </c>
      <c r="D1390" s="86" t="s">
        <v>139</v>
      </c>
      <c r="E1390" s="86" t="s">
        <v>559</v>
      </c>
      <c r="F1390" s="282" t="s">
        <v>326</v>
      </c>
      <c r="G1390" s="1105" t="str">
        <f>IF('Appraisal Inputs'!O274="","Blank",'Appraisal Inputs'!O274)</f>
        <v>Blank</v>
      </c>
      <c r="I1390" s="515" t="s">
        <v>1913</v>
      </c>
    </row>
    <row r="1391" spans="1:9" x14ac:dyDescent="0.2">
      <c r="A1391" s="86" t="s">
        <v>6388</v>
      </c>
      <c r="B1391" s="763" t="s">
        <v>454</v>
      </c>
      <c r="C1391" s="86" t="s">
        <v>493</v>
      </c>
      <c r="D1391" s="86" t="s">
        <v>139</v>
      </c>
      <c r="E1391" s="86" t="s">
        <v>560</v>
      </c>
      <c r="F1391" s="282" t="s">
        <v>326</v>
      </c>
      <c r="G1391" s="1105" t="str">
        <f>IF('Appraisal Inputs'!O275="","Blank",'Appraisal Inputs'!O275)</f>
        <v>Blank</v>
      </c>
      <c r="I1391" s="515" t="s">
        <v>1914</v>
      </c>
    </row>
    <row r="1392" spans="1:9" x14ac:dyDescent="0.2">
      <c r="A1392" s="86" t="s">
        <v>6388</v>
      </c>
      <c r="B1392" s="763" t="s">
        <v>454</v>
      </c>
      <c r="C1392" s="86" t="s">
        <v>493</v>
      </c>
      <c r="D1392" s="86" t="s">
        <v>139</v>
      </c>
      <c r="E1392" s="86" t="s">
        <v>561</v>
      </c>
      <c r="F1392" s="282" t="s">
        <v>326</v>
      </c>
      <c r="G1392" s="1105" t="str">
        <f>IF('Appraisal Inputs'!O276="","Blank",'Appraisal Inputs'!O276)</f>
        <v>Blank</v>
      </c>
      <c r="I1392" s="515" t="s">
        <v>1915</v>
      </c>
    </row>
    <row r="1393" spans="1:9" x14ac:dyDescent="0.2">
      <c r="A1393" s="86" t="s">
        <v>6388</v>
      </c>
      <c r="B1393" s="763" t="s">
        <v>454</v>
      </c>
      <c r="C1393" s="86" t="s">
        <v>493</v>
      </c>
      <c r="D1393" s="86" t="s">
        <v>139</v>
      </c>
      <c r="E1393" s="86" t="s">
        <v>562</v>
      </c>
      <c r="F1393" s="282" t="s">
        <v>326</v>
      </c>
      <c r="G1393" s="1105" t="str">
        <f>IF('Appraisal Inputs'!O277="","Blank",'Appraisal Inputs'!O277)</f>
        <v>Blank</v>
      </c>
      <c r="I1393" s="515" t="s">
        <v>1916</v>
      </c>
    </row>
    <row r="1394" spans="1:9" x14ac:dyDescent="0.2">
      <c r="A1394" s="86" t="s">
        <v>6388</v>
      </c>
      <c r="B1394" s="763" t="s">
        <v>454</v>
      </c>
      <c r="C1394" s="86" t="s">
        <v>493</v>
      </c>
      <c r="D1394" s="86" t="s">
        <v>139</v>
      </c>
      <c r="E1394" s="86" t="s">
        <v>563</v>
      </c>
      <c r="F1394" s="282" t="s">
        <v>326</v>
      </c>
      <c r="G1394" s="1105" t="str">
        <f>IF('Appraisal Inputs'!O278="","Blank",'Appraisal Inputs'!O278)</f>
        <v>Blank</v>
      </c>
      <c r="I1394" s="515" t="s">
        <v>1917</v>
      </c>
    </row>
    <row r="1395" spans="1:9" x14ac:dyDescent="0.2">
      <c r="A1395" s="86" t="s">
        <v>6388</v>
      </c>
      <c r="B1395" s="763" t="s">
        <v>454</v>
      </c>
      <c r="C1395" s="86" t="s">
        <v>493</v>
      </c>
      <c r="D1395" s="86" t="s">
        <v>139</v>
      </c>
      <c r="E1395" s="86" t="s">
        <v>564</v>
      </c>
      <c r="F1395" s="282" t="s">
        <v>326</v>
      </c>
      <c r="G1395" s="1105" t="str">
        <f>IF('Appraisal Inputs'!O279="","Blank",'Appraisal Inputs'!O279)</f>
        <v>Blank</v>
      </c>
      <c r="I1395" s="515" t="s">
        <v>1918</v>
      </c>
    </row>
    <row r="1396" spans="1:9" x14ac:dyDescent="0.2">
      <c r="A1396" s="86" t="s">
        <v>6388</v>
      </c>
      <c r="B1396" s="763" t="s">
        <v>454</v>
      </c>
      <c r="C1396" s="86" t="s">
        <v>493</v>
      </c>
      <c r="D1396" s="86" t="s">
        <v>139</v>
      </c>
      <c r="E1396" s="86" t="s">
        <v>565</v>
      </c>
      <c r="F1396" s="282" t="s">
        <v>326</v>
      </c>
      <c r="G1396" s="1105" t="str">
        <f>IF('Appraisal Inputs'!O280="","Blank",'Appraisal Inputs'!O280)</f>
        <v>Blank</v>
      </c>
      <c r="I1396" s="515" t="s">
        <v>1919</v>
      </c>
    </row>
    <row r="1397" spans="1:9" x14ac:dyDescent="0.2">
      <c r="A1397" s="86" t="s">
        <v>6388</v>
      </c>
      <c r="B1397" s="543" t="s">
        <v>454</v>
      </c>
      <c r="C1397" s="547" t="s">
        <v>493</v>
      </c>
      <c r="D1397" s="547" t="s">
        <v>139</v>
      </c>
      <c r="E1397" s="547" t="s">
        <v>566</v>
      </c>
      <c r="F1397" s="538" t="s">
        <v>326</v>
      </c>
      <c r="G1397" s="1106" t="str">
        <f>IF('Appraisal Inputs'!O281="","Blank",'Appraisal Inputs'!O281)</f>
        <v>Blank</v>
      </c>
      <c r="I1397" s="515" t="s">
        <v>1920</v>
      </c>
    </row>
    <row r="1398" spans="1:9" x14ac:dyDescent="0.2">
      <c r="A1398" s="86" t="s">
        <v>6388</v>
      </c>
      <c r="B1398" s="541" t="s">
        <v>454</v>
      </c>
      <c r="C1398" s="546" t="s">
        <v>493</v>
      </c>
      <c r="D1398" s="546" t="s">
        <v>139</v>
      </c>
      <c r="E1398" s="546" t="s">
        <v>185</v>
      </c>
      <c r="F1398" s="542" t="s">
        <v>326</v>
      </c>
      <c r="G1398" s="1104" t="str">
        <f>IF('Appraisal Inputs'!P241="","Blank",'Appraisal Inputs'!P241)</f>
        <v>Blank</v>
      </c>
      <c r="I1398" s="515" t="s">
        <v>1921</v>
      </c>
    </row>
    <row r="1399" spans="1:9" x14ac:dyDescent="0.2">
      <c r="A1399" s="86" t="s">
        <v>6388</v>
      </c>
      <c r="B1399" s="763" t="s">
        <v>454</v>
      </c>
      <c r="C1399" s="86" t="s">
        <v>493</v>
      </c>
      <c r="D1399" s="86" t="s">
        <v>139</v>
      </c>
      <c r="E1399" s="86" t="s">
        <v>527</v>
      </c>
      <c r="F1399" s="282" t="s">
        <v>326</v>
      </c>
      <c r="G1399" s="1105" t="str">
        <f>IF('Appraisal Inputs'!P242="","Blank",'Appraisal Inputs'!P242)</f>
        <v>Blank</v>
      </c>
      <c r="I1399" s="515" t="s">
        <v>1922</v>
      </c>
    </row>
    <row r="1400" spans="1:9" x14ac:dyDescent="0.2">
      <c r="A1400" s="86" t="s">
        <v>6388</v>
      </c>
      <c r="B1400" s="763" t="s">
        <v>454</v>
      </c>
      <c r="C1400" s="86" t="s">
        <v>493</v>
      </c>
      <c r="D1400" s="86" t="s">
        <v>139</v>
      </c>
      <c r="E1400" s="86" t="s">
        <v>528</v>
      </c>
      <c r="F1400" s="282" t="s">
        <v>326</v>
      </c>
      <c r="G1400" s="1105" t="str">
        <f>IF('Appraisal Inputs'!P243="","Blank",'Appraisal Inputs'!P243)</f>
        <v>Blank</v>
      </c>
      <c r="I1400" s="515" t="s">
        <v>1923</v>
      </c>
    </row>
    <row r="1401" spans="1:9" x14ac:dyDescent="0.2">
      <c r="A1401" s="86" t="s">
        <v>6388</v>
      </c>
      <c r="B1401" s="763" t="s">
        <v>454</v>
      </c>
      <c r="C1401" s="86" t="s">
        <v>493</v>
      </c>
      <c r="D1401" s="86" t="s">
        <v>139</v>
      </c>
      <c r="E1401" s="86" t="s">
        <v>529</v>
      </c>
      <c r="F1401" s="282" t="s">
        <v>326</v>
      </c>
      <c r="G1401" s="1105" t="str">
        <f>IF('Appraisal Inputs'!P244="","Blank",'Appraisal Inputs'!P244)</f>
        <v>Blank</v>
      </c>
      <c r="I1401" s="515" t="s">
        <v>1924</v>
      </c>
    </row>
    <row r="1402" spans="1:9" x14ac:dyDescent="0.2">
      <c r="A1402" s="86" t="s">
        <v>6388</v>
      </c>
      <c r="B1402" s="763" t="s">
        <v>454</v>
      </c>
      <c r="C1402" s="86" t="s">
        <v>493</v>
      </c>
      <c r="D1402" s="86" t="s">
        <v>139</v>
      </c>
      <c r="E1402" s="86" t="s">
        <v>530</v>
      </c>
      <c r="F1402" s="282" t="s">
        <v>326</v>
      </c>
      <c r="G1402" s="1105" t="str">
        <f>IF('Appraisal Inputs'!P245="","Blank",'Appraisal Inputs'!P245)</f>
        <v>Blank</v>
      </c>
      <c r="I1402" s="515" t="s">
        <v>1925</v>
      </c>
    </row>
    <row r="1403" spans="1:9" x14ac:dyDescent="0.2">
      <c r="A1403" s="86" t="s">
        <v>6388</v>
      </c>
      <c r="B1403" s="763" t="s">
        <v>454</v>
      </c>
      <c r="C1403" s="86" t="s">
        <v>493</v>
      </c>
      <c r="D1403" s="86" t="s">
        <v>139</v>
      </c>
      <c r="E1403" s="86" t="s">
        <v>531</v>
      </c>
      <c r="F1403" s="282" t="s">
        <v>326</v>
      </c>
      <c r="G1403" s="1105" t="str">
        <f>IF('Appraisal Inputs'!P246="","Blank",'Appraisal Inputs'!P246)</f>
        <v>Blank</v>
      </c>
      <c r="I1403" s="515" t="s">
        <v>1926</v>
      </c>
    </row>
    <row r="1404" spans="1:9" x14ac:dyDescent="0.2">
      <c r="A1404" s="86" t="s">
        <v>6388</v>
      </c>
      <c r="B1404" s="763" t="s">
        <v>454</v>
      </c>
      <c r="C1404" s="86" t="s">
        <v>493</v>
      </c>
      <c r="D1404" s="86" t="s">
        <v>139</v>
      </c>
      <c r="E1404" s="86" t="s">
        <v>532</v>
      </c>
      <c r="F1404" s="282" t="s">
        <v>326</v>
      </c>
      <c r="G1404" s="1105" t="str">
        <f>IF('Appraisal Inputs'!P247="","Blank",'Appraisal Inputs'!P247)</f>
        <v>Blank</v>
      </c>
      <c r="I1404" s="515" t="s">
        <v>1927</v>
      </c>
    </row>
    <row r="1405" spans="1:9" x14ac:dyDescent="0.2">
      <c r="A1405" s="86" t="s">
        <v>6388</v>
      </c>
      <c r="B1405" s="763" t="s">
        <v>454</v>
      </c>
      <c r="C1405" s="86" t="s">
        <v>493</v>
      </c>
      <c r="D1405" s="86" t="s">
        <v>139</v>
      </c>
      <c r="E1405" s="86" t="s">
        <v>533</v>
      </c>
      <c r="F1405" s="282" t="s">
        <v>326</v>
      </c>
      <c r="G1405" s="1105" t="str">
        <f>IF('Appraisal Inputs'!P248="","Blank",'Appraisal Inputs'!P248)</f>
        <v>Blank</v>
      </c>
      <c r="I1405" s="515" t="s">
        <v>1928</v>
      </c>
    </row>
    <row r="1406" spans="1:9" x14ac:dyDescent="0.2">
      <c r="A1406" s="86" t="s">
        <v>6388</v>
      </c>
      <c r="B1406" s="763" t="s">
        <v>454</v>
      </c>
      <c r="C1406" s="86" t="s">
        <v>493</v>
      </c>
      <c r="D1406" s="86" t="s">
        <v>139</v>
      </c>
      <c r="E1406" s="86" t="s">
        <v>534</v>
      </c>
      <c r="F1406" s="282" t="s">
        <v>326</v>
      </c>
      <c r="G1406" s="1105" t="str">
        <f>IF('Appraisal Inputs'!P249="","Blank",'Appraisal Inputs'!P249)</f>
        <v>Blank</v>
      </c>
      <c r="I1406" s="515" t="s">
        <v>1929</v>
      </c>
    </row>
    <row r="1407" spans="1:9" x14ac:dyDescent="0.2">
      <c r="A1407" s="86" t="s">
        <v>6388</v>
      </c>
      <c r="B1407" s="763" t="s">
        <v>454</v>
      </c>
      <c r="C1407" s="86" t="s">
        <v>493</v>
      </c>
      <c r="D1407" s="86" t="s">
        <v>139</v>
      </c>
      <c r="E1407" s="86" t="s">
        <v>535</v>
      </c>
      <c r="F1407" s="282" t="s">
        <v>326</v>
      </c>
      <c r="G1407" s="1105" t="str">
        <f>IF('Appraisal Inputs'!P250="","Blank",'Appraisal Inputs'!P250)</f>
        <v>Blank</v>
      </c>
      <c r="I1407" s="515" t="s">
        <v>1930</v>
      </c>
    </row>
    <row r="1408" spans="1:9" x14ac:dyDescent="0.2">
      <c r="A1408" s="86" t="s">
        <v>6388</v>
      </c>
      <c r="B1408" s="763" t="s">
        <v>454</v>
      </c>
      <c r="C1408" s="86" t="s">
        <v>493</v>
      </c>
      <c r="D1408" s="86" t="s">
        <v>139</v>
      </c>
      <c r="E1408" s="86" t="s">
        <v>536</v>
      </c>
      <c r="F1408" s="282" t="s">
        <v>326</v>
      </c>
      <c r="G1408" s="1105" t="str">
        <f>IF('Appraisal Inputs'!P251="","Blank",'Appraisal Inputs'!P251)</f>
        <v>Blank</v>
      </c>
      <c r="I1408" s="515" t="s">
        <v>1931</v>
      </c>
    </row>
    <row r="1409" spans="1:9" x14ac:dyDescent="0.2">
      <c r="A1409" s="86" t="s">
        <v>6388</v>
      </c>
      <c r="B1409" s="763" t="s">
        <v>454</v>
      </c>
      <c r="C1409" s="86" t="s">
        <v>493</v>
      </c>
      <c r="D1409" s="86" t="s">
        <v>139</v>
      </c>
      <c r="E1409" s="86" t="s">
        <v>537</v>
      </c>
      <c r="F1409" s="282" t="s">
        <v>326</v>
      </c>
      <c r="G1409" s="1105" t="str">
        <f>IF('Appraisal Inputs'!P252="","Blank",'Appraisal Inputs'!P252)</f>
        <v>Blank</v>
      </c>
      <c r="I1409" s="515" t="s">
        <v>1932</v>
      </c>
    </row>
    <row r="1410" spans="1:9" x14ac:dyDescent="0.2">
      <c r="A1410" s="86" t="s">
        <v>6388</v>
      </c>
      <c r="B1410" s="763" t="s">
        <v>454</v>
      </c>
      <c r="C1410" s="86" t="s">
        <v>493</v>
      </c>
      <c r="D1410" s="86" t="s">
        <v>139</v>
      </c>
      <c r="E1410" s="86" t="s">
        <v>538</v>
      </c>
      <c r="F1410" s="282" t="s">
        <v>326</v>
      </c>
      <c r="G1410" s="1105" t="str">
        <f>IF('Appraisal Inputs'!P253="","Blank",'Appraisal Inputs'!P253)</f>
        <v>Blank</v>
      </c>
      <c r="I1410" s="515" t="s">
        <v>1933</v>
      </c>
    </row>
    <row r="1411" spans="1:9" x14ac:dyDescent="0.2">
      <c r="A1411" s="86" t="s">
        <v>6388</v>
      </c>
      <c r="B1411" s="763" t="s">
        <v>454</v>
      </c>
      <c r="C1411" s="86" t="s">
        <v>493</v>
      </c>
      <c r="D1411" s="86" t="s">
        <v>139</v>
      </c>
      <c r="E1411" s="86" t="s">
        <v>539</v>
      </c>
      <c r="F1411" s="282" t="s">
        <v>326</v>
      </c>
      <c r="G1411" s="1105" t="str">
        <f>IF('Appraisal Inputs'!P254="","Blank",'Appraisal Inputs'!P254)</f>
        <v>Blank</v>
      </c>
      <c r="I1411" s="515" t="s">
        <v>1934</v>
      </c>
    </row>
    <row r="1412" spans="1:9" x14ac:dyDescent="0.2">
      <c r="A1412" s="86" t="s">
        <v>6388</v>
      </c>
      <c r="B1412" s="763" t="s">
        <v>454</v>
      </c>
      <c r="C1412" s="86" t="s">
        <v>493</v>
      </c>
      <c r="D1412" s="86" t="s">
        <v>139</v>
      </c>
      <c r="E1412" s="86" t="s">
        <v>540</v>
      </c>
      <c r="F1412" s="282" t="s">
        <v>326</v>
      </c>
      <c r="G1412" s="1105" t="str">
        <f>IF('Appraisal Inputs'!P255="","Blank",'Appraisal Inputs'!P255)</f>
        <v>Blank</v>
      </c>
      <c r="I1412" s="515" t="s">
        <v>1935</v>
      </c>
    </row>
    <row r="1413" spans="1:9" x14ac:dyDescent="0.2">
      <c r="A1413" s="86" t="s">
        <v>6388</v>
      </c>
      <c r="B1413" s="763" t="s">
        <v>454</v>
      </c>
      <c r="C1413" s="86" t="s">
        <v>493</v>
      </c>
      <c r="D1413" s="86" t="s">
        <v>139</v>
      </c>
      <c r="E1413" s="86" t="s">
        <v>541</v>
      </c>
      <c r="F1413" s="282" t="s">
        <v>326</v>
      </c>
      <c r="G1413" s="1105" t="str">
        <f>IF('Appraisal Inputs'!P256="","Blank",'Appraisal Inputs'!P256)</f>
        <v>Blank</v>
      </c>
      <c r="I1413" s="515" t="s">
        <v>1936</v>
      </c>
    </row>
    <row r="1414" spans="1:9" x14ac:dyDescent="0.2">
      <c r="A1414" s="86" t="s">
        <v>6388</v>
      </c>
      <c r="B1414" s="763" t="s">
        <v>454</v>
      </c>
      <c r="C1414" s="86" t="s">
        <v>493</v>
      </c>
      <c r="D1414" s="86" t="s">
        <v>139</v>
      </c>
      <c r="E1414" s="86" t="s">
        <v>542</v>
      </c>
      <c r="F1414" s="282" t="s">
        <v>326</v>
      </c>
      <c r="G1414" s="1105" t="str">
        <f>IF('Appraisal Inputs'!P257="","Blank",'Appraisal Inputs'!P257)</f>
        <v>Blank</v>
      </c>
      <c r="I1414" s="515" t="s">
        <v>1937</v>
      </c>
    </row>
    <row r="1415" spans="1:9" x14ac:dyDescent="0.2">
      <c r="A1415" s="86" t="s">
        <v>6388</v>
      </c>
      <c r="B1415" s="763" t="s">
        <v>454</v>
      </c>
      <c r="C1415" s="86" t="s">
        <v>493</v>
      </c>
      <c r="D1415" s="86" t="s">
        <v>139</v>
      </c>
      <c r="E1415" s="86" t="s">
        <v>543</v>
      </c>
      <c r="F1415" s="282" t="s">
        <v>326</v>
      </c>
      <c r="G1415" s="1105" t="str">
        <f>IF('Appraisal Inputs'!P258="","Blank",'Appraisal Inputs'!P258)</f>
        <v>Blank</v>
      </c>
      <c r="I1415" s="515" t="s">
        <v>1938</v>
      </c>
    </row>
    <row r="1416" spans="1:9" x14ac:dyDescent="0.2">
      <c r="A1416" s="86" t="s">
        <v>6388</v>
      </c>
      <c r="B1416" s="763" t="s">
        <v>454</v>
      </c>
      <c r="C1416" s="86" t="s">
        <v>493</v>
      </c>
      <c r="D1416" s="86" t="s">
        <v>139</v>
      </c>
      <c r="E1416" s="86" t="s">
        <v>544</v>
      </c>
      <c r="F1416" s="282" t="s">
        <v>326</v>
      </c>
      <c r="G1416" s="1105" t="str">
        <f>IF('Appraisal Inputs'!P259="","Blank",'Appraisal Inputs'!P259)</f>
        <v>Blank</v>
      </c>
      <c r="I1416" s="515" t="s">
        <v>1939</v>
      </c>
    </row>
    <row r="1417" spans="1:9" x14ac:dyDescent="0.2">
      <c r="A1417" s="86" t="s">
        <v>6388</v>
      </c>
      <c r="B1417" s="763" t="s">
        <v>454</v>
      </c>
      <c r="C1417" s="86" t="s">
        <v>493</v>
      </c>
      <c r="D1417" s="86" t="s">
        <v>139</v>
      </c>
      <c r="E1417" s="86" t="s">
        <v>545</v>
      </c>
      <c r="F1417" s="282" t="s">
        <v>326</v>
      </c>
      <c r="G1417" s="1105" t="str">
        <f>IF('Appraisal Inputs'!P260="","Blank",'Appraisal Inputs'!P260)</f>
        <v>Blank</v>
      </c>
      <c r="I1417" s="515" t="s">
        <v>1940</v>
      </c>
    </row>
    <row r="1418" spans="1:9" x14ac:dyDescent="0.2">
      <c r="A1418" s="86" t="s">
        <v>6388</v>
      </c>
      <c r="B1418" s="763" t="s">
        <v>454</v>
      </c>
      <c r="C1418" s="86" t="s">
        <v>493</v>
      </c>
      <c r="D1418" s="86" t="s">
        <v>139</v>
      </c>
      <c r="E1418" s="86" t="s">
        <v>546</v>
      </c>
      <c r="F1418" s="282" t="s">
        <v>326</v>
      </c>
      <c r="G1418" s="1105" t="str">
        <f>IF('Appraisal Inputs'!P261="","Blank",'Appraisal Inputs'!P261)</f>
        <v>Blank</v>
      </c>
      <c r="I1418" s="515" t="s">
        <v>1941</v>
      </c>
    </row>
    <row r="1419" spans="1:9" x14ac:dyDescent="0.2">
      <c r="A1419" s="86" t="s">
        <v>6388</v>
      </c>
      <c r="B1419" s="763" t="s">
        <v>454</v>
      </c>
      <c r="C1419" s="86" t="s">
        <v>493</v>
      </c>
      <c r="D1419" s="86" t="s">
        <v>139</v>
      </c>
      <c r="E1419" s="86" t="s">
        <v>547</v>
      </c>
      <c r="F1419" s="282" t="s">
        <v>326</v>
      </c>
      <c r="G1419" s="1105" t="str">
        <f>IF('Appraisal Inputs'!P262="","Blank",'Appraisal Inputs'!P262)</f>
        <v>Blank</v>
      </c>
      <c r="I1419" s="515" t="s">
        <v>1942</v>
      </c>
    </row>
    <row r="1420" spans="1:9" x14ac:dyDescent="0.2">
      <c r="A1420" s="86" t="s">
        <v>6388</v>
      </c>
      <c r="B1420" s="763" t="s">
        <v>454</v>
      </c>
      <c r="C1420" s="86" t="s">
        <v>493</v>
      </c>
      <c r="D1420" s="86" t="s">
        <v>139</v>
      </c>
      <c r="E1420" s="86" t="s">
        <v>548</v>
      </c>
      <c r="F1420" s="282" t="s">
        <v>326</v>
      </c>
      <c r="G1420" s="1105" t="str">
        <f>IF('Appraisal Inputs'!P263="","Blank",'Appraisal Inputs'!P263)</f>
        <v>Blank</v>
      </c>
      <c r="I1420" s="515" t="s">
        <v>1943</v>
      </c>
    </row>
    <row r="1421" spans="1:9" x14ac:dyDescent="0.2">
      <c r="A1421" s="86" t="s">
        <v>6388</v>
      </c>
      <c r="B1421" s="763" t="s">
        <v>454</v>
      </c>
      <c r="C1421" s="86" t="s">
        <v>493</v>
      </c>
      <c r="D1421" s="86" t="s">
        <v>139</v>
      </c>
      <c r="E1421" s="86" t="s">
        <v>549</v>
      </c>
      <c r="F1421" s="282" t="s">
        <v>326</v>
      </c>
      <c r="G1421" s="1105" t="str">
        <f>IF('Appraisal Inputs'!P264="","Blank",'Appraisal Inputs'!P264)</f>
        <v>Blank</v>
      </c>
      <c r="I1421" s="515" t="s">
        <v>1944</v>
      </c>
    </row>
    <row r="1422" spans="1:9" x14ac:dyDescent="0.2">
      <c r="A1422" s="86" t="s">
        <v>6388</v>
      </c>
      <c r="B1422" s="763" t="s">
        <v>454</v>
      </c>
      <c r="C1422" s="86" t="s">
        <v>493</v>
      </c>
      <c r="D1422" s="86" t="s">
        <v>139</v>
      </c>
      <c r="E1422" s="86" t="s">
        <v>550</v>
      </c>
      <c r="F1422" s="282" t="s">
        <v>326</v>
      </c>
      <c r="G1422" s="1105" t="str">
        <f>IF('Appraisal Inputs'!P265="","Blank",'Appraisal Inputs'!P265)</f>
        <v>Blank</v>
      </c>
      <c r="I1422" s="515" t="s">
        <v>1945</v>
      </c>
    </row>
    <row r="1423" spans="1:9" x14ac:dyDescent="0.2">
      <c r="A1423" s="86" t="s">
        <v>6388</v>
      </c>
      <c r="B1423" s="763" t="s">
        <v>454</v>
      </c>
      <c r="C1423" s="86" t="s">
        <v>493</v>
      </c>
      <c r="D1423" s="86" t="s">
        <v>139</v>
      </c>
      <c r="E1423" s="86" t="s">
        <v>551</v>
      </c>
      <c r="F1423" s="282" t="s">
        <v>326</v>
      </c>
      <c r="G1423" s="1105" t="str">
        <f>IF('Appraisal Inputs'!P266="","Blank",'Appraisal Inputs'!P266)</f>
        <v>Blank</v>
      </c>
      <c r="I1423" s="515" t="s">
        <v>1946</v>
      </c>
    </row>
    <row r="1424" spans="1:9" x14ac:dyDescent="0.2">
      <c r="A1424" s="86" t="s">
        <v>6388</v>
      </c>
      <c r="B1424" s="763" t="s">
        <v>454</v>
      </c>
      <c r="C1424" s="86" t="s">
        <v>493</v>
      </c>
      <c r="D1424" s="86" t="s">
        <v>139</v>
      </c>
      <c r="E1424" s="86" t="s">
        <v>552</v>
      </c>
      <c r="F1424" s="282" t="s">
        <v>326</v>
      </c>
      <c r="G1424" s="1105" t="str">
        <f>IF('Appraisal Inputs'!P267="","Blank",'Appraisal Inputs'!P267)</f>
        <v>Blank</v>
      </c>
      <c r="I1424" s="515" t="s">
        <v>1947</v>
      </c>
    </row>
    <row r="1425" spans="1:9" x14ac:dyDescent="0.2">
      <c r="A1425" s="86" t="s">
        <v>6388</v>
      </c>
      <c r="B1425" s="763" t="s">
        <v>454</v>
      </c>
      <c r="C1425" s="86" t="s">
        <v>493</v>
      </c>
      <c r="D1425" s="86" t="s">
        <v>139</v>
      </c>
      <c r="E1425" s="86" t="s">
        <v>553</v>
      </c>
      <c r="F1425" s="282" t="s">
        <v>326</v>
      </c>
      <c r="G1425" s="1105" t="str">
        <f>IF('Appraisal Inputs'!P268="","Blank",'Appraisal Inputs'!P268)</f>
        <v>Blank</v>
      </c>
      <c r="I1425" s="515" t="s">
        <v>1948</v>
      </c>
    </row>
    <row r="1426" spans="1:9" x14ac:dyDescent="0.2">
      <c r="A1426" s="86" t="s">
        <v>6388</v>
      </c>
      <c r="B1426" s="763" t="s">
        <v>454</v>
      </c>
      <c r="C1426" s="86" t="s">
        <v>493</v>
      </c>
      <c r="D1426" s="86" t="s">
        <v>139</v>
      </c>
      <c r="E1426" s="86" t="s">
        <v>554</v>
      </c>
      <c r="F1426" s="282" t="s">
        <v>326</v>
      </c>
      <c r="G1426" s="1105" t="str">
        <f>IF('Appraisal Inputs'!P269="","Blank",'Appraisal Inputs'!P269)</f>
        <v>Blank</v>
      </c>
      <c r="I1426" s="515" t="s">
        <v>1949</v>
      </c>
    </row>
    <row r="1427" spans="1:9" x14ac:dyDescent="0.2">
      <c r="A1427" s="86" t="s">
        <v>6388</v>
      </c>
      <c r="B1427" s="763" t="s">
        <v>454</v>
      </c>
      <c r="C1427" s="86" t="s">
        <v>493</v>
      </c>
      <c r="D1427" s="86" t="s">
        <v>139</v>
      </c>
      <c r="E1427" s="86" t="s">
        <v>555</v>
      </c>
      <c r="F1427" s="282" t="s">
        <v>326</v>
      </c>
      <c r="G1427" s="1105" t="str">
        <f>IF('Appraisal Inputs'!P270="","Blank",'Appraisal Inputs'!P270)</f>
        <v>Blank</v>
      </c>
      <c r="I1427" s="515" t="s">
        <v>1950</v>
      </c>
    </row>
    <row r="1428" spans="1:9" x14ac:dyDescent="0.2">
      <c r="A1428" s="86" t="s">
        <v>6388</v>
      </c>
      <c r="B1428" s="763" t="s">
        <v>454</v>
      </c>
      <c r="C1428" s="86" t="s">
        <v>493</v>
      </c>
      <c r="D1428" s="86" t="s">
        <v>139</v>
      </c>
      <c r="E1428" s="86" t="s">
        <v>556</v>
      </c>
      <c r="F1428" s="282" t="s">
        <v>326</v>
      </c>
      <c r="G1428" s="1105" t="str">
        <f>IF('Appraisal Inputs'!P271="","Blank",'Appraisal Inputs'!P271)</f>
        <v>Blank</v>
      </c>
      <c r="I1428" s="515" t="s">
        <v>1951</v>
      </c>
    </row>
    <row r="1429" spans="1:9" x14ac:dyDescent="0.2">
      <c r="A1429" s="86" t="s">
        <v>6388</v>
      </c>
      <c r="B1429" s="763" t="s">
        <v>454</v>
      </c>
      <c r="C1429" s="86" t="s">
        <v>493</v>
      </c>
      <c r="D1429" s="86" t="s">
        <v>139</v>
      </c>
      <c r="E1429" s="86" t="s">
        <v>557</v>
      </c>
      <c r="F1429" s="282" t="s">
        <v>326</v>
      </c>
      <c r="G1429" s="1105" t="str">
        <f>IF('Appraisal Inputs'!P272="","Blank",'Appraisal Inputs'!P272)</f>
        <v>Blank</v>
      </c>
      <c r="I1429" s="515" t="s">
        <v>1952</v>
      </c>
    </row>
    <row r="1430" spans="1:9" x14ac:dyDescent="0.2">
      <c r="A1430" s="86" t="s">
        <v>6388</v>
      </c>
      <c r="B1430" s="763" t="s">
        <v>454</v>
      </c>
      <c r="C1430" s="86" t="s">
        <v>493</v>
      </c>
      <c r="D1430" s="86" t="s">
        <v>139</v>
      </c>
      <c r="E1430" s="86" t="s">
        <v>558</v>
      </c>
      <c r="F1430" s="282" t="s">
        <v>326</v>
      </c>
      <c r="G1430" s="1105" t="str">
        <f>IF('Appraisal Inputs'!P273="","Blank",'Appraisal Inputs'!P273)</f>
        <v>Blank</v>
      </c>
      <c r="I1430" s="515" t="s">
        <v>1953</v>
      </c>
    </row>
    <row r="1431" spans="1:9" x14ac:dyDescent="0.2">
      <c r="A1431" s="86" t="s">
        <v>6388</v>
      </c>
      <c r="B1431" s="763" t="s">
        <v>454</v>
      </c>
      <c r="C1431" s="86" t="s">
        <v>493</v>
      </c>
      <c r="D1431" s="86" t="s">
        <v>139</v>
      </c>
      <c r="E1431" s="86" t="s">
        <v>559</v>
      </c>
      <c r="F1431" s="282" t="s">
        <v>326</v>
      </c>
      <c r="G1431" s="1105" t="str">
        <f>IF('Appraisal Inputs'!P274="","Blank",'Appraisal Inputs'!P274)</f>
        <v>Blank</v>
      </c>
      <c r="I1431" s="515" t="s">
        <v>1954</v>
      </c>
    </row>
    <row r="1432" spans="1:9" x14ac:dyDescent="0.2">
      <c r="A1432" s="86" t="s">
        <v>6388</v>
      </c>
      <c r="B1432" s="763" t="s">
        <v>454</v>
      </c>
      <c r="C1432" s="86" t="s">
        <v>493</v>
      </c>
      <c r="D1432" s="86" t="s">
        <v>139</v>
      </c>
      <c r="E1432" s="86" t="s">
        <v>560</v>
      </c>
      <c r="F1432" s="282" t="s">
        <v>326</v>
      </c>
      <c r="G1432" s="1105" t="str">
        <f>IF('Appraisal Inputs'!P275="","Blank",'Appraisal Inputs'!P275)</f>
        <v>Blank</v>
      </c>
      <c r="I1432" s="515" t="s">
        <v>1955</v>
      </c>
    </row>
    <row r="1433" spans="1:9" x14ac:dyDescent="0.2">
      <c r="A1433" s="86" t="s">
        <v>6388</v>
      </c>
      <c r="B1433" s="763" t="s">
        <v>454</v>
      </c>
      <c r="C1433" s="86" t="s">
        <v>493</v>
      </c>
      <c r="D1433" s="86" t="s">
        <v>139</v>
      </c>
      <c r="E1433" s="86" t="s">
        <v>561</v>
      </c>
      <c r="F1433" s="282" t="s">
        <v>326</v>
      </c>
      <c r="G1433" s="1105" t="str">
        <f>IF('Appraisal Inputs'!P276="","Blank",'Appraisal Inputs'!P276)</f>
        <v>Blank</v>
      </c>
      <c r="I1433" s="515" t="s">
        <v>1956</v>
      </c>
    </row>
    <row r="1434" spans="1:9" x14ac:dyDescent="0.2">
      <c r="A1434" s="86" t="s">
        <v>6388</v>
      </c>
      <c r="B1434" s="763" t="s">
        <v>454</v>
      </c>
      <c r="C1434" s="86" t="s">
        <v>493</v>
      </c>
      <c r="D1434" s="86" t="s">
        <v>139</v>
      </c>
      <c r="E1434" s="86" t="s">
        <v>562</v>
      </c>
      <c r="F1434" s="282" t="s">
        <v>326</v>
      </c>
      <c r="G1434" s="1105" t="str">
        <f>IF('Appraisal Inputs'!P277="","Blank",'Appraisal Inputs'!P277)</f>
        <v>Blank</v>
      </c>
      <c r="I1434" s="515" t="s">
        <v>1957</v>
      </c>
    </row>
    <row r="1435" spans="1:9" x14ac:dyDescent="0.2">
      <c r="A1435" s="86" t="s">
        <v>6388</v>
      </c>
      <c r="B1435" s="763" t="s">
        <v>454</v>
      </c>
      <c r="C1435" s="86" t="s">
        <v>493</v>
      </c>
      <c r="D1435" s="86" t="s">
        <v>139</v>
      </c>
      <c r="E1435" s="86" t="s">
        <v>563</v>
      </c>
      <c r="F1435" s="282" t="s">
        <v>326</v>
      </c>
      <c r="G1435" s="1105" t="str">
        <f>IF('Appraisal Inputs'!P278="","Blank",'Appraisal Inputs'!P278)</f>
        <v>Blank</v>
      </c>
      <c r="I1435" s="515" t="s">
        <v>1958</v>
      </c>
    </row>
    <row r="1436" spans="1:9" x14ac:dyDescent="0.2">
      <c r="A1436" s="86" t="s">
        <v>6388</v>
      </c>
      <c r="B1436" s="763" t="s">
        <v>454</v>
      </c>
      <c r="C1436" s="86" t="s">
        <v>493</v>
      </c>
      <c r="D1436" s="86" t="s">
        <v>139</v>
      </c>
      <c r="E1436" s="86" t="s">
        <v>564</v>
      </c>
      <c r="F1436" s="282" t="s">
        <v>326</v>
      </c>
      <c r="G1436" s="1105" t="str">
        <f>IF('Appraisal Inputs'!P279="","Blank",'Appraisal Inputs'!P279)</f>
        <v>Blank</v>
      </c>
      <c r="I1436" s="515" t="s">
        <v>1959</v>
      </c>
    </row>
    <row r="1437" spans="1:9" x14ac:dyDescent="0.2">
      <c r="A1437" s="86" t="s">
        <v>6388</v>
      </c>
      <c r="B1437" s="763" t="s">
        <v>454</v>
      </c>
      <c r="C1437" s="86" t="s">
        <v>493</v>
      </c>
      <c r="D1437" s="86" t="s">
        <v>139</v>
      </c>
      <c r="E1437" s="86" t="s">
        <v>565</v>
      </c>
      <c r="F1437" s="282" t="s">
        <v>326</v>
      </c>
      <c r="G1437" s="1105" t="str">
        <f>IF('Appraisal Inputs'!P280="","Blank",'Appraisal Inputs'!P280)</f>
        <v>Blank</v>
      </c>
      <c r="I1437" s="515" t="s">
        <v>1960</v>
      </c>
    </row>
    <row r="1438" spans="1:9" x14ac:dyDescent="0.2">
      <c r="A1438" s="86" t="s">
        <v>6388</v>
      </c>
      <c r="B1438" s="543" t="s">
        <v>454</v>
      </c>
      <c r="C1438" s="547" t="s">
        <v>493</v>
      </c>
      <c r="D1438" s="547" t="s">
        <v>139</v>
      </c>
      <c r="E1438" s="547" t="s">
        <v>566</v>
      </c>
      <c r="F1438" s="538" t="s">
        <v>326</v>
      </c>
      <c r="G1438" s="1106" t="str">
        <f>IF('Appraisal Inputs'!P281="","Blank",'Appraisal Inputs'!P281)</f>
        <v>Blank</v>
      </c>
      <c r="I1438" s="515" t="s">
        <v>1961</v>
      </c>
    </row>
    <row r="1439" spans="1:9" x14ac:dyDescent="0.2">
      <c r="A1439" s="86" t="s">
        <v>6388</v>
      </c>
      <c r="B1439" s="533" t="s">
        <v>454</v>
      </c>
      <c r="C1439" s="119" t="s">
        <v>493</v>
      </c>
      <c r="D1439" s="119" t="s">
        <v>142</v>
      </c>
      <c r="E1439" s="119" t="s">
        <v>142</v>
      </c>
      <c r="F1439" s="545" t="s">
        <v>487</v>
      </c>
      <c r="G1439" s="1191" t="str">
        <f>IF('Appraisal Inputs'!Q240="","Blank",'Appraisal Inputs'!Q240)</f>
        <v>Select ▼</v>
      </c>
      <c r="I1439" s="515" t="s">
        <v>1962</v>
      </c>
    </row>
    <row r="1440" spans="1:9" x14ac:dyDescent="0.2">
      <c r="A1440" s="86" t="s">
        <v>6388</v>
      </c>
      <c r="B1440" s="541" t="s">
        <v>454</v>
      </c>
      <c r="C1440" s="546" t="s">
        <v>493</v>
      </c>
      <c r="D1440" s="546" t="s">
        <v>142</v>
      </c>
      <c r="E1440" s="546" t="s">
        <v>185</v>
      </c>
      <c r="F1440" s="542" t="s">
        <v>330</v>
      </c>
      <c r="G1440" s="1183" t="str">
        <f>IF('Appraisal Inputs'!Q241="","Blank",'Appraisal Inputs'!Q241)</f>
        <v>Select ▼</v>
      </c>
      <c r="I1440" s="515" t="s">
        <v>1963</v>
      </c>
    </row>
    <row r="1441" spans="1:9" x14ac:dyDescent="0.2">
      <c r="A1441" s="86" t="s">
        <v>6388</v>
      </c>
      <c r="B1441" s="763" t="s">
        <v>454</v>
      </c>
      <c r="C1441" s="86" t="s">
        <v>493</v>
      </c>
      <c r="D1441" s="86" t="s">
        <v>142</v>
      </c>
      <c r="E1441" s="86" t="s">
        <v>527</v>
      </c>
      <c r="F1441" s="282" t="s">
        <v>330</v>
      </c>
      <c r="G1441" s="1181" t="str">
        <f>IF('Appraisal Inputs'!Q242="","Blank",'Appraisal Inputs'!Q242)</f>
        <v>Select ▼</v>
      </c>
      <c r="I1441" s="515" t="s">
        <v>1964</v>
      </c>
    </row>
    <row r="1442" spans="1:9" x14ac:dyDescent="0.2">
      <c r="A1442" s="86" t="s">
        <v>6388</v>
      </c>
      <c r="B1442" s="763" t="s">
        <v>454</v>
      </c>
      <c r="C1442" s="86" t="s">
        <v>493</v>
      </c>
      <c r="D1442" s="86" t="s">
        <v>142</v>
      </c>
      <c r="E1442" s="86" t="s">
        <v>528</v>
      </c>
      <c r="F1442" s="282" t="s">
        <v>330</v>
      </c>
      <c r="G1442" s="1181" t="str">
        <f>IF('Appraisal Inputs'!Q243="","Blank",'Appraisal Inputs'!Q243)</f>
        <v>Select ▼</v>
      </c>
      <c r="I1442" s="515" t="s">
        <v>1965</v>
      </c>
    </row>
    <row r="1443" spans="1:9" x14ac:dyDescent="0.2">
      <c r="A1443" s="86" t="s">
        <v>6388</v>
      </c>
      <c r="B1443" s="763" t="s">
        <v>454</v>
      </c>
      <c r="C1443" s="86" t="s">
        <v>493</v>
      </c>
      <c r="D1443" s="86" t="s">
        <v>142</v>
      </c>
      <c r="E1443" s="86" t="s">
        <v>529</v>
      </c>
      <c r="F1443" s="282" t="s">
        <v>330</v>
      </c>
      <c r="G1443" s="1181" t="str">
        <f>IF('Appraisal Inputs'!Q244="","Blank",'Appraisal Inputs'!Q244)</f>
        <v>Select ▼</v>
      </c>
      <c r="I1443" s="515" t="s">
        <v>1966</v>
      </c>
    </row>
    <row r="1444" spans="1:9" x14ac:dyDescent="0.2">
      <c r="A1444" s="86" t="s">
        <v>6388</v>
      </c>
      <c r="B1444" s="763" t="s">
        <v>454</v>
      </c>
      <c r="C1444" s="86" t="s">
        <v>493</v>
      </c>
      <c r="D1444" s="86" t="s">
        <v>142</v>
      </c>
      <c r="E1444" s="86" t="s">
        <v>530</v>
      </c>
      <c r="F1444" s="282" t="s">
        <v>330</v>
      </c>
      <c r="G1444" s="1181" t="str">
        <f>IF('Appraisal Inputs'!Q245="","Blank",'Appraisal Inputs'!Q245)</f>
        <v>Select ▼</v>
      </c>
      <c r="I1444" s="515" t="s">
        <v>1967</v>
      </c>
    </row>
    <row r="1445" spans="1:9" x14ac:dyDescent="0.2">
      <c r="A1445" s="86" t="s">
        <v>6388</v>
      </c>
      <c r="B1445" s="763" t="s">
        <v>454</v>
      </c>
      <c r="C1445" s="86" t="s">
        <v>493</v>
      </c>
      <c r="D1445" s="86" t="s">
        <v>142</v>
      </c>
      <c r="E1445" s="86" t="s">
        <v>531</v>
      </c>
      <c r="F1445" s="282" t="s">
        <v>330</v>
      </c>
      <c r="G1445" s="1181" t="str">
        <f>IF('Appraisal Inputs'!Q246="","Blank",'Appraisal Inputs'!Q246)</f>
        <v>Select ▼</v>
      </c>
      <c r="I1445" s="515" t="s">
        <v>1968</v>
      </c>
    </row>
    <row r="1446" spans="1:9" x14ac:dyDescent="0.2">
      <c r="A1446" s="86" t="s">
        <v>6388</v>
      </c>
      <c r="B1446" s="763" t="s">
        <v>454</v>
      </c>
      <c r="C1446" s="86" t="s">
        <v>493</v>
      </c>
      <c r="D1446" s="86" t="s">
        <v>142</v>
      </c>
      <c r="E1446" s="86" t="s">
        <v>532</v>
      </c>
      <c r="F1446" s="282" t="s">
        <v>330</v>
      </c>
      <c r="G1446" s="1181" t="str">
        <f>IF('Appraisal Inputs'!Q247="","Blank",'Appraisal Inputs'!Q247)</f>
        <v>Select ▼</v>
      </c>
      <c r="I1446" s="515" t="s">
        <v>1969</v>
      </c>
    </row>
    <row r="1447" spans="1:9" x14ac:dyDescent="0.2">
      <c r="A1447" s="86" t="s">
        <v>6388</v>
      </c>
      <c r="B1447" s="763" t="s">
        <v>454</v>
      </c>
      <c r="C1447" s="86" t="s">
        <v>493</v>
      </c>
      <c r="D1447" s="86" t="s">
        <v>142</v>
      </c>
      <c r="E1447" s="86" t="s">
        <v>533</v>
      </c>
      <c r="F1447" s="282" t="s">
        <v>330</v>
      </c>
      <c r="G1447" s="1181" t="str">
        <f>IF('Appraisal Inputs'!Q248="","Blank",'Appraisal Inputs'!Q248)</f>
        <v>Select ▼</v>
      </c>
      <c r="I1447" s="515" t="s">
        <v>1970</v>
      </c>
    </row>
    <row r="1448" spans="1:9" x14ac:dyDescent="0.2">
      <c r="A1448" s="86" t="s">
        <v>6388</v>
      </c>
      <c r="B1448" s="763" t="s">
        <v>454</v>
      </c>
      <c r="C1448" s="86" t="s">
        <v>493</v>
      </c>
      <c r="D1448" s="86" t="s">
        <v>142</v>
      </c>
      <c r="E1448" s="86" t="s">
        <v>534</v>
      </c>
      <c r="F1448" s="282" t="s">
        <v>330</v>
      </c>
      <c r="G1448" s="1181" t="str">
        <f>IF('Appraisal Inputs'!Q249="","Blank",'Appraisal Inputs'!Q249)</f>
        <v>Select ▼</v>
      </c>
      <c r="I1448" s="515" t="s">
        <v>1971</v>
      </c>
    </row>
    <row r="1449" spans="1:9" x14ac:dyDescent="0.2">
      <c r="A1449" s="86" t="s">
        <v>6388</v>
      </c>
      <c r="B1449" s="763" t="s">
        <v>454</v>
      </c>
      <c r="C1449" s="86" t="s">
        <v>493</v>
      </c>
      <c r="D1449" s="86" t="s">
        <v>142</v>
      </c>
      <c r="E1449" s="86" t="s">
        <v>535</v>
      </c>
      <c r="F1449" s="282" t="s">
        <v>330</v>
      </c>
      <c r="G1449" s="1181" t="str">
        <f>IF('Appraisal Inputs'!Q250="","Blank",'Appraisal Inputs'!Q250)</f>
        <v>Select ▼</v>
      </c>
      <c r="I1449" s="515" t="s">
        <v>1972</v>
      </c>
    </row>
    <row r="1450" spans="1:9" x14ac:dyDescent="0.2">
      <c r="A1450" s="86" t="s">
        <v>6388</v>
      </c>
      <c r="B1450" s="763" t="s">
        <v>454</v>
      </c>
      <c r="C1450" s="86" t="s">
        <v>493</v>
      </c>
      <c r="D1450" s="86" t="s">
        <v>142</v>
      </c>
      <c r="E1450" s="86" t="s">
        <v>536</v>
      </c>
      <c r="F1450" s="282" t="s">
        <v>330</v>
      </c>
      <c r="G1450" s="1181" t="str">
        <f>IF('Appraisal Inputs'!Q251="","Blank",'Appraisal Inputs'!Q251)</f>
        <v>Select ▼</v>
      </c>
      <c r="I1450" s="515" t="s">
        <v>1973</v>
      </c>
    </row>
    <row r="1451" spans="1:9" x14ac:dyDescent="0.2">
      <c r="A1451" s="86" t="s">
        <v>6388</v>
      </c>
      <c r="B1451" s="763" t="s">
        <v>454</v>
      </c>
      <c r="C1451" s="86" t="s">
        <v>493</v>
      </c>
      <c r="D1451" s="86" t="s">
        <v>142</v>
      </c>
      <c r="E1451" s="86" t="s">
        <v>537</v>
      </c>
      <c r="F1451" s="282" t="s">
        <v>330</v>
      </c>
      <c r="G1451" s="1181" t="str">
        <f>IF('Appraisal Inputs'!Q252="","Blank",'Appraisal Inputs'!Q252)</f>
        <v>Select ▼</v>
      </c>
      <c r="I1451" s="515" t="s">
        <v>1974</v>
      </c>
    </row>
    <row r="1452" spans="1:9" x14ac:dyDescent="0.2">
      <c r="A1452" s="86" t="s">
        <v>6388</v>
      </c>
      <c r="B1452" s="763" t="s">
        <v>454</v>
      </c>
      <c r="C1452" s="86" t="s">
        <v>493</v>
      </c>
      <c r="D1452" s="86" t="s">
        <v>142</v>
      </c>
      <c r="E1452" s="86" t="s">
        <v>538</v>
      </c>
      <c r="F1452" s="282" t="s">
        <v>330</v>
      </c>
      <c r="G1452" s="1181" t="str">
        <f>IF('Appraisal Inputs'!Q253="","Blank",'Appraisal Inputs'!Q253)</f>
        <v>Select ▼</v>
      </c>
      <c r="I1452" s="515" t="s">
        <v>1975</v>
      </c>
    </row>
    <row r="1453" spans="1:9" x14ac:dyDescent="0.2">
      <c r="A1453" s="86" t="s">
        <v>6388</v>
      </c>
      <c r="B1453" s="763" t="s">
        <v>454</v>
      </c>
      <c r="C1453" s="86" t="s">
        <v>493</v>
      </c>
      <c r="D1453" s="86" t="s">
        <v>142</v>
      </c>
      <c r="E1453" s="86" t="s">
        <v>539</v>
      </c>
      <c r="F1453" s="282" t="s">
        <v>330</v>
      </c>
      <c r="G1453" s="1181" t="str">
        <f>IF('Appraisal Inputs'!Q254="","Blank",'Appraisal Inputs'!Q254)</f>
        <v>Select ▼</v>
      </c>
      <c r="I1453" s="515" t="s">
        <v>1976</v>
      </c>
    </row>
    <row r="1454" spans="1:9" x14ac:dyDescent="0.2">
      <c r="A1454" s="86" t="s">
        <v>6388</v>
      </c>
      <c r="B1454" s="763" t="s">
        <v>454</v>
      </c>
      <c r="C1454" s="86" t="s">
        <v>493</v>
      </c>
      <c r="D1454" s="86" t="s">
        <v>142</v>
      </c>
      <c r="E1454" s="86" t="s">
        <v>540</v>
      </c>
      <c r="F1454" s="282" t="s">
        <v>330</v>
      </c>
      <c r="G1454" s="1181" t="str">
        <f>IF('Appraisal Inputs'!Q255="","Blank",'Appraisal Inputs'!Q255)</f>
        <v>Select ▼</v>
      </c>
      <c r="I1454" s="515" t="s">
        <v>1977</v>
      </c>
    </row>
    <row r="1455" spans="1:9" x14ac:dyDescent="0.2">
      <c r="A1455" s="86" t="s">
        <v>6388</v>
      </c>
      <c r="B1455" s="763" t="s">
        <v>454</v>
      </c>
      <c r="C1455" s="86" t="s">
        <v>493</v>
      </c>
      <c r="D1455" s="86" t="s">
        <v>142</v>
      </c>
      <c r="E1455" s="86" t="s">
        <v>541</v>
      </c>
      <c r="F1455" s="282" t="s">
        <v>330</v>
      </c>
      <c r="G1455" s="1181" t="str">
        <f>IF('Appraisal Inputs'!Q256="","Blank",'Appraisal Inputs'!Q256)</f>
        <v>Select ▼</v>
      </c>
      <c r="I1455" s="515" t="s">
        <v>1978</v>
      </c>
    </row>
    <row r="1456" spans="1:9" x14ac:dyDescent="0.2">
      <c r="A1456" s="86" t="s">
        <v>6388</v>
      </c>
      <c r="B1456" s="763" t="s">
        <v>454</v>
      </c>
      <c r="C1456" s="86" t="s">
        <v>493</v>
      </c>
      <c r="D1456" s="86" t="s">
        <v>142</v>
      </c>
      <c r="E1456" s="86" t="s">
        <v>542</v>
      </c>
      <c r="F1456" s="282" t="s">
        <v>330</v>
      </c>
      <c r="G1456" s="1181" t="str">
        <f>IF('Appraisal Inputs'!Q257="","Blank",'Appraisal Inputs'!Q257)</f>
        <v>Select ▼</v>
      </c>
      <c r="I1456" s="515" t="s">
        <v>1979</v>
      </c>
    </row>
    <row r="1457" spans="1:9" x14ac:dyDescent="0.2">
      <c r="A1457" s="86" t="s">
        <v>6388</v>
      </c>
      <c r="B1457" s="763" t="s">
        <v>454</v>
      </c>
      <c r="C1457" s="86" t="s">
        <v>493</v>
      </c>
      <c r="D1457" s="86" t="s">
        <v>142</v>
      </c>
      <c r="E1457" s="86" t="s">
        <v>543</v>
      </c>
      <c r="F1457" s="282" t="s">
        <v>330</v>
      </c>
      <c r="G1457" s="1181" t="str">
        <f>IF('Appraisal Inputs'!Q258="","Blank",'Appraisal Inputs'!Q258)</f>
        <v>Select ▼</v>
      </c>
      <c r="I1457" s="515" t="s">
        <v>1980</v>
      </c>
    </row>
    <row r="1458" spans="1:9" x14ac:dyDescent="0.2">
      <c r="A1458" s="86" t="s">
        <v>6388</v>
      </c>
      <c r="B1458" s="763" t="s">
        <v>454</v>
      </c>
      <c r="C1458" s="86" t="s">
        <v>493</v>
      </c>
      <c r="D1458" s="86" t="s">
        <v>142</v>
      </c>
      <c r="E1458" s="86" t="s">
        <v>544</v>
      </c>
      <c r="F1458" s="282" t="s">
        <v>330</v>
      </c>
      <c r="G1458" s="1181" t="str">
        <f>IF('Appraisal Inputs'!Q259="","Blank",'Appraisal Inputs'!Q259)</f>
        <v>Select ▼</v>
      </c>
      <c r="I1458" s="515" t="s">
        <v>1981</v>
      </c>
    </row>
    <row r="1459" spans="1:9" x14ac:dyDescent="0.2">
      <c r="A1459" s="86" t="s">
        <v>6388</v>
      </c>
      <c r="B1459" s="763" t="s">
        <v>454</v>
      </c>
      <c r="C1459" s="86" t="s">
        <v>493</v>
      </c>
      <c r="D1459" s="86" t="s">
        <v>142</v>
      </c>
      <c r="E1459" s="86" t="s">
        <v>545</v>
      </c>
      <c r="F1459" s="282" t="s">
        <v>330</v>
      </c>
      <c r="G1459" s="1181" t="str">
        <f>IF('Appraisal Inputs'!Q260="","Blank",'Appraisal Inputs'!Q260)</f>
        <v>Select ▼</v>
      </c>
      <c r="I1459" s="515" t="s">
        <v>1982</v>
      </c>
    </row>
    <row r="1460" spans="1:9" x14ac:dyDescent="0.2">
      <c r="A1460" s="86" t="s">
        <v>6388</v>
      </c>
      <c r="B1460" s="763" t="s">
        <v>454</v>
      </c>
      <c r="C1460" s="86" t="s">
        <v>493</v>
      </c>
      <c r="D1460" s="86" t="s">
        <v>142</v>
      </c>
      <c r="E1460" s="86" t="s">
        <v>546</v>
      </c>
      <c r="F1460" s="282" t="s">
        <v>330</v>
      </c>
      <c r="G1460" s="1181" t="str">
        <f>IF('Appraisal Inputs'!Q261="","Blank",'Appraisal Inputs'!Q261)</f>
        <v>Select ▼</v>
      </c>
      <c r="I1460" s="515" t="s">
        <v>1983</v>
      </c>
    </row>
    <row r="1461" spans="1:9" x14ac:dyDescent="0.2">
      <c r="A1461" s="86" t="s">
        <v>6388</v>
      </c>
      <c r="B1461" s="763" t="s">
        <v>454</v>
      </c>
      <c r="C1461" s="86" t="s">
        <v>493</v>
      </c>
      <c r="D1461" s="86" t="s">
        <v>142</v>
      </c>
      <c r="E1461" s="86" t="s">
        <v>547</v>
      </c>
      <c r="F1461" s="282" t="s">
        <v>330</v>
      </c>
      <c r="G1461" s="1181" t="str">
        <f>IF('Appraisal Inputs'!Q262="","Blank",'Appraisal Inputs'!Q262)</f>
        <v>Select ▼</v>
      </c>
      <c r="I1461" s="515" t="s">
        <v>1984</v>
      </c>
    </row>
    <row r="1462" spans="1:9" x14ac:dyDescent="0.2">
      <c r="A1462" s="86" t="s">
        <v>6388</v>
      </c>
      <c r="B1462" s="763" t="s">
        <v>454</v>
      </c>
      <c r="C1462" s="86" t="s">
        <v>493</v>
      </c>
      <c r="D1462" s="86" t="s">
        <v>142</v>
      </c>
      <c r="E1462" s="86" t="s">
        <v>548</v>
      </c>
      <c r="F1462" s="282" t="s">
        <v>330</v>
      </c>
      <c r="G1462" s="1181" t="str">
        <f>IF('Appraisal Inputs'!Q263="","Blank",'Appraisal Inputs'!Q263)</f>
        <v>Select ▼</v>
      </c>
      <c r="I1462" s="515" t="s">
        <v>1985</v>
      </c>
    </row>
    <row r="1463" spans="1:9" x14ac:dyDescent="0.2">
      <c r="A1463" s="86" t="s">
        <v>6388</v>
      </c>
      <c r="B1463" s="763" t="s">
        <v>454</v>
      </c>
      <c r="C1463" s="86" t="s">
        <v>493</v>
      </c>
      <c r="D1463" s="86" t="s">
        <v>142</v>
      </c>
      <c r="E1463" s="86" t="s">
        <v>549</v>
      </c>
      <c r="F1463" s="282" t="s">
        <v>330</v>
      </c>
      <c r="G1463" s="1181" t="str">
        <f>IF('Appraisal Inputs'!Q264="","Blank",'Appraisal Inputs'!Q264)</f>
        <v>Select ▼</v>
      </c>
      <c r="I1463" s="515" t="s">
        <v>1986</v>
      </c>
    </row>
    <row r="1464" spans="1:9" x14ac:dyDescent="0.2">
      <c r="A1464" s="86" t="s">
        <v>6388</v>
      </c>
      <c r="B1464" s="763" t="s">
        <v>454</v>
      </c>
      <c r="C1464" s="86" t="s">
        <v>493</v>
      </c>
      <c r="D1464" s="86" t="s">
        <v>142</v>
      </c>
      <c r="E1464" s="86" t="s">
        <v>550</v>
      </c>
      <c r="F1464" s="282" t="s">
        <v>330</v>
      </c>
      <c r="G1464" s="1181" t="str">
        <f>IF('Appraisal Inputs'!Q265="","Blank",'Appraisal Inputs'!Q265)</f>
        <v>Select ▼</v>
      </c>
      <c r="I1464" s="515" t="s">
        <v>1987</v>
      </c>
    </row>
    <row r="1465" spans="1:9" x14ac:dyDescent="0.2">
      <c r="A1465" s="86" t="s">
        <v>6388</v>
      </c>
      <c r="B1465" s="763" t="s">
        <v>454</v>
      </c>
      <c r="C1465" s="86" t="s">
        <v>493</v>
      </c>
      <c r="D1465" s="86" t="s">
        <v>142</v>
      </c>
      <c r="E1465" s="86" t="s">
        <v>551</v>
      </c>
      <c r="F1465" s="282" t="s">
        <v>330</v>
      </c>
      <c r="G1465" s="1181" t="str">
        <f>IF('Appraisal Inputs'!Q266="","Blank",'Appraisal Inputs'!Q266)</f>
        <v>Select ▼</v>
      </c>
      <c r="I1465" s="515" t="s">
        <v>1988</v>
      </c>
    </row>
    <row r="1466" spans="1:9" x14ac:dyDescent="0.2">
      <c r="A1466" s="86" t="s">
        <v>6388</v>
      </c>
      <c r="B1466" s="763" t="s">
        <v>454</v>
      </c>
      <c r="C1466" s="86" t="s">
        <v>493</v>
      </c>
      <c r="D1466" s="86" t="s">
        <v>142</v>
      </c>
      <c r="E1466" s="86" t="s">
        <v>552</v>
      </c>
      <c r="F1466" s="282" t="s">
        <v>330</v>
      </c>
      <c r="G1466" s="1181" t="str">
        <f>IF('Appraisal Inputs'!Q267="","Blank",'Appraisal Inputs'!Q267)</f>
        <v>Select ▼</v>
      </c>
      <c r="I1466" s="515" t="s">
        <v>1989</v>
      </c>
    </row>
    <row r="1467" spans="1:9" x14ac:dyDescent="0.2">
      <c r="A1467" s="86" t="s">
        <v>6388</v>
      </c>
      <c r="B1467" s="763" t="s">
        <v>454</v>
      </c>
      <c r="C1467" s="86" t="s">
        <v>493</v>
      </c>
      <c r="D1467" s="86" t="s">
        <v>142</v>
      </c>
      <c r="E1467" s="86" t="s">
        <v>553</v>
      </c>
      <c r="F1467" s="282" t="s">
        <v>330</v>
      </c>
      <c r="G1467" s="1181" t="str">
        <f>IF('Appraisal Inputs'!Q268="","Blank",'Appraisal Inputs'!Q268)</f>
        <v>Select ▼</v>
      </c>
      <c r="I1467" s="515" t="s">
        <v>1990</v>
      </c>
    </row>
    <row r="1468" spans="1:9" x14ac:dyDescent="0.2">
      <c r="A1468" s="86" t="s">
        <v>6388</v>
      </c>
      <c r="B1468" s="763" t="s">
        <v>454</v>
      </c>
      <c r="C1468" s="86" t="s">
        <v>493</v>
      </c>
      <c r="D1468" s="86" t="s">
        <v>142</v>
      </c>
      <c r="E1468" s="86" t="s">
        <v>554</v>
      </c>
      <c r="F1468" s="282" t="s">
        <v>330</v>
      </c>
      <c r="G1468" s="1181" t="str">
        <f>IF('Appraisal Inputs'!Q269="","Blank",'Appraisal Inputs'!Q269)</f>
        <v>Select ▼</v>
      </c>
      <c r="I1468" s="515" t="s">
        <v>1991</v>
      </c>
    </row>
    <row r="1469" spans="1:9" x14ac:dyDescent="0.2">
      <c r="A1469" s="86" t="s">
        <v>6388</v>
      </c>
      <c r="B1469" s="763" t="s">
        <v>454</v>
      </c>
      <c r="C1469" s="86" t="s">
        <v>493</v>
      </c>
      <c r="D1469" s="86" t="s">
        <v>142</v>
      </c>
      <c r="E1469" s="86" t="s">
        <v>555</v>
      </c>
      <c r="F1469" s="282" t="s">
        <v>330</v>
      </c>
      <c r="G1469" s="1181" t="str">
        <f>IF('Appraisal Inputs'!Q270="","Blank",'Appraisal Inputs'!Q270)</f>
        <v>Select ▼</v>
      </c>
      <c r="I1469" s="515" t="s">
        <v>1992</v>
      </c>
    </row>
    <row r="1470" spans="1:9" x14ac:dyDescent="0.2">
      <c r="A1470" s="86" t="s">
        <v>6388</v>
      </c>
      <c r="B1470" s="763" t="s">
        <v>454</v>
      </c>
      <c r="C1470" s="86" t="s">
        <v>493</v>
      </c>
      <c r="D1470" s="86" t="s">
        <v>142</v>
      </c>
      <c r="E1470" s="86" t="s">
        <v>556</v>
      </c>
      <c r="F1470" s="282" t="s">
        <v>330</v>
      </c>
      <c r="G1470" s="1181" t="str">
        <f>IF('Appraisal Inputs'!Q271="","Blank",'Appraisal Inputs'!Q271)</f>
        <v>Select ▼</v>
      </c>
      <c r="I1470" s="515" t="s">
        <v>1993</v>
      </c>
    </row>
    <row r="1471" spans="1:9" x14ac:dyDescent="0.2">
      <c r="A1471" s="86" t="s">
        <v>6388</v>
      </c>
      <c r="B1471" s="763" t="s">
        <v>454</v>
      </c>
      <c r="C1471" s="86" t="s">
        <v>493</v>
      </c>
      <c r="D1471" s="86" t="s">
        <v>142</v>
      </c>
      <c r="E1471" s="86" t="s">
        <v>557</v>
      </c>
      <c r="F1471" s="282" t="s">
        <v>330</v>
      </c>
      <c r="G1471" s="1181" t="str">
        <f>IF('Appraisal Inputs'!Q272="","Blank",'Appraisal Inputs'!Q272)</f>
        <v>Select ▼</v>
      </c>
      <c r="I1471" s="515" t="s">
        <v>1994</v>
      </c>
    </row>
    <row r="1472" spans="1:9" x14ac:dyDescent="0.2">
      <c r="A1472" s="86" t="s">
        <v>6388</v>
      </c>
      <c r="B1472" s="763" t="s">
        <v>454</v>
      </c>
      <c r="C1472" s="86" t="s">
        <v>493</v>
      </c>
      <c r="D1472" s="86" t="s">
        <v>142</v>
      </c>
      <c r="E1472" s="86" t="s">
        <v>558</v>
      </c>
      <c r="F1472" s="282" t="s">
        <v>330</v>
      </c>
      <c r="G1472" s="1181" t="str">
        <f>IF('Appraisal Inputs'!Q273="","Blank",'Appraisal Inputs'!Q273)</f>
        <v>Select ▼</v>
      </c>
      <c r="I1472" s="515" t="s">
        <v>1995</v>
      </c>
    </row>
    <row r="1473" spans="1:9" x14ac:dyDescent="0.2">
      <c r="A1473" s="86" t="s">
        <v>6388</v>
      </c>
      <c r="B1473" s="763" t="s">
        <v>454</v>
      </c>
      <c r="C1473" s="86" t="s">
        <v>493</v>
      </c>
      <c r="D1473" s="86" t="s">
        <v>142</v>
      </c>
      <c r="E1473" s="86" t="s">
        <v>559</v>
      </c>
      <c r="F1473" s="282" t="s">
        <v>330</v>
      </c>
      <c r="G1473" s="1181" t="str">
        <f>IF('Appraisal Inputs'!Q274="","Blank",'Appraisal Inputs'!Q274)</f>
        <v>Select ▼</v>
      </c>
      <c r="I1473" s="515" t="s">
        <v>1996</v>
      </c>
    </row>
    <row r="1474" spans="1:9" x14ac:dyDescent="0.2">
      <c r="A1474" s="86" t="s">
        <v>6388</v>
      </c>
      <c r="B1474" s="763" t="s">
        <v>454</v>
      </c>
      <c r="C1474" s="86" t="s">
        <v>493</v>
      </c>
      <c r="D1474" s="86" t="s">
        <v>142</v>
      </c>
      <c r="E1474" s="86" t="s">
        <v>560</v>
      </c>
      <c r="F1474" s="282" t="s">
        <v>330</v>
      </c>
      <c r="G1474" s="1181" t="str">
        <f>IF('Appraisal Inputs'!Q275="","Blank",'Appraisal Inputs'!Q275)</f>
        <v>Select ▼</v>
      </c>
      <c r="I1474" s="515" t="s">
        <v>1997</v>
      </c>
    </row>
    <row r="1475" spans="1:9" x14ac:dyDescent="0.2">
      <c r="A1475" s="86" t="s">
        <v>6388</v>
      </c>
      <c r="B1475" s="763" t="s">
        <v>454</v>
      </c>
      <c r="C1475" s="86" t="s">
        <v>493</v>
      </c>
      <c r="D1475" s="86" t="s">
        <v>142</v>
      </c>
      <c r="E1475" s="86" t="s">
        <v>561</v>
      </c>
      <c r="F1475" s="282" t="s">
        <v>330</v>
      </c>
      <c r="G1475" s="1181" t="str">
        <f>IF('Appraisal Inputs'!Q276="","Blank",'Appraisal Inputs'!Q276)</f>
        <v>Select ▼</v>
      </c>
      <c r="I1475" s="515" t="s">
        <v>1998</v>
      </c>
    </row>
    <row r="1476" spans="1:9" x14ac:dyDescent="0.2">
      <c r="A1476" s="86" t="s">
        <v>6388</v>
      </c>
      <c r="B1476" s="763" t="s">
        <v>454</v>
      </c>
      <c r="C1476" s="86" t="s">
        <v>493</v>
      </c>
      <c r="D1476" s="86" t="s">
        <v>142</v>
      </c>
      <c r="E1476" s="86" t="s">
        <v>562</v>
      </c>
      <c r="F1476" s="282" t="s">
        <v>330</v>
      </c>
      <c r="G1476" s="1181" t="str">
        <f>IF('Appraisal Inputs'!Q277="","Blank",'Appraisal Inputs'!Q277)</f>
        <v>Select ▼</v>
      </c>
      <c r="I1476" s="515" t="s">
        <v>1999</v>
      </c>
    </row>
    <row r="1477" spans="1:9" x14ac:dyDescent="0.2">
      <c r="A1477" s="86" t="s">
        <v>6388</v>
      </c>
      <c r="B1477" s="763" t="s">
        <v>454</v>
      </c>
      <c r="C1477" s="86" t="s">
        <v>493</v>
      </c>
      <c r="D1477" s="86" t="s">
        <v>142</v>
      </c>
      <c r="E1477" s="86" t="s">
        <v>563</v>
      </c>
      <c r="F1477" s="282" t="s">
        <v>330</v>
      </c>
      <c r="G1477" s="1181" t="str">
        <f>IF('Appraisal Inputs'!Q278="","Blank",'Appraisal Inputs'!Q278)</f>
        <v>Select ▼</v>
      </c>
      <c r="I1477" s="515" t="s">
        <v>2000</v>
      </c>
    </row>
    <row r="1478" spans="1:9" x14ac:dyDescent="0.2">
      <c r="A1478" s="86" t="s">
        <v>6388</v>
      </c>
      <c r="B1478" s="763" t="s">
        <v>454</v>
      </c>
      <c r="C1478" s="86" t="s">
        <v>493</v>
      </c>
      <c r="D1478" s="86" t="s">
        <v>142</v>
      </c>
      <c r="E1478" s="86" t="s">
        <v>564</v>
      </c>
      <c r="F1478" s="282" t="s">
        <v>330</v>
      </c>
      <c r="G1478" s="1181" t="str">
        <f>IF('Appraisal Inputs'!Q279="","Blank",'Appraisal Inputs'!Q279)</f>
        <v>Select ▼</v>
      </c>
      <c r="I1478" s="515" t="s">
        <v>2001</v>
      </c>
    </row>
    <row r="1479" spans="1:9" x14ac:dyDescent="0.2">
      <c r="A1479" s="86" t="s">
        <v>6388</v>
      </c>
      <c r="B1479" s="763" t="s">
        <v>454</v>
      </c>
      <c r="C1479" s="86" t="s">
        <v>493</v>
      </c>
      <c r="D1479" s="86" t="s">
        <v>142</v>
      </c>
      <c r="E1479" s="86" t="s">
        <v>565</v>
      </c>
      <c r="F1479" s="282" t="s">
        <v>330</v>
      </c>
      <c r="G1479" s="1181" t="str">
        <f>IF('Appraisal Inputs'!Q280="","Blank",'Appraisal Inputs'!Q280)</f>
        <v>Select ▼</v>
      </c>
      <c r="I1479" s="515" t="s">
        <v>2002</v>
      </c>
    </row>
    <row r="1480" spans="1:9" x14ac:dyDescent="0.2">
      <c r="A1480" s="86" t="s">
        <v>6388</v>
      </c>
      <c r="B1480" s="543" t="s">
        <v>454</v>
      </c>
      <c r="C1480" s="547" t="s">
        <v>493</v>
      </c>
      <c r="D1480" s="547" t="s">
        <v>142</v>
      </c>
      <c r="E1480" s="547" t="s">
        <v>566</v>
      </c>
      <c r="F1480" s="538" t="s">
        <v>330</v>
      </c>
      <c r="G1480" s="1182" t="str">
        <f>IF('Appraisal Inputs'!Q281="","Blank",'Appraisal Inputs'!Q281)</f>
        <v>Select ▼</v>
      </c>
      <c r="I1480" s="515" t="s">
        <v>2003</v>
      </c>
    </row>
    <row r="1481" spans="1:9" x14ac:dyDescent="0.2">
      <c r="A1481" s="86" t="s">
        <v>6388</v>
      </c>
      <c r="B1481" s="541" t="s">
        <v>454</v>
      </c>
      <c r="C1481" s="546" t="s">
        <v>493</v>
      </c>
      <c r="D1481" s="546" t="s">
        <v>142</v>
      </c>
      <c r="E1481" s="546" t="s">
        <v>185</v>
      </c>
      <c r="F1481" s="542" t="s">
        <v>330</v>
      </c>
      <c r="G1481" s="1104" t="str">
        <f>IF('Appraisal Inputs'!R241="","Blank",'Appraisal Inputs'!R241)</f>
        <v>Blank</v>
      </c>
      <c r="I1481" s="515" t="s">
        <v>2004</v>
      </c>
    </row>
    <row r="1482" spans="1:9" x14ac:dyDescent="0.2">
      <c r="A1482" s="86" t="s">
        <v>6388</v>
      </c>
      <c r="B1482" s="763" t="s">
        <v>454</v>
      </c>
      <c r="C1482" s="86" t="s">
        <v>493</v>
      </c>
      <c r="D1482" s="86" t="s">
        <v>142</v>
      </c>
      <c r="E1482" s="86" t="s">
        <v>527</v>
      </c>
      <c r="F1482" s="282" t="s">
        <v>330</v>
      </c>
      <c r="G1482" s="1105" t="str">
        <f>IF('Appraisal Inputs'!R242="","Blank",'Appraisal Inputs'!R242)</f>
        <v>Blank</v>
      </c>
      <c r="I1482" s="515" t="s">
        <v>2005</v>
      </c>
    </row>
    <row r="1483" spans="1:9" x14ac:dyDescent="0.2">
      <c r="A1483" s="86" t="s">
        <v>6388</v>
      </c>
      <c r="B1483" s="763" t="s">
        <v>454</v>
      </c>
      <c r="C1483" s="86" t="s">
        <v>493</v>
      </c>
      <c r="D1483" s="86" t="s">
        <v>142</v>
      </c>
      <c r="E1483" s="86" t="s">
        <v>528</v>
      </c>
      <c r="F1483" s="282" t="s">
        <v>330</v>
      </c>
      <c r="G1483" s="1105" t="str">
        <f>IF('Appraisal Inputs'!R243="","Blank",'Appraisal Inputs'!R243)</f>
        <v>Blank</v>
      </c>
      <c r="I1483" s="515" t="s">
        <v>2006</v>
      </c>
    </row>
    <row r="1484" spans="1:9" x14ac:dyDescent="0.2">
      <c r="A1484" s="86" t="s">
        <v>6388</v>
      </c>
      <c r="B1484" s="763" t="s">
        <v>454</v>
      </c>
      <c r="C1484" s="86" t="s">
        <v>493</v>
      </c>
      <c r="D1484" s="86" t="s">
        <v>142</v>
      </c>
      <c r="E1484" s="86" t="s">
        <v>529</v>
      </c>
      <c r="F1484" s="282" t="s">
        <v>330</v>
      </c>
      <c r="G1484" s="1105" t="str">
        <f>IF('Appraisal Inputs'!R244="","Blank",'Appraisal Inputs'!R244)</f>
        <v>Blank</v>
      </c>
      <c r="I1484" s="515" t="s">
        <v>2007</v>
      </c>
    </row>
    <row r="1485" spans="1:9" x14ac:dyDescent="0.2">
      <c r="A1485" s="86" t="s">
        <v>6388</v>
      </c>
      <c r="B1485" s="763" t="s">
        <v>454</v>
      </c>
      <c r="C1485" s="86" t="s">
        <v>493</v>
      </c>
      <c r="D1485" s="86" t="s">
        <v>142</v>
      </c>
      <c r="E1485" s="86" t="s">
        <v>530</v>
      </c>
      <c r="F1485" s="282" t="s">
        <v>330</v>
      </c>
      <c r="G1485" s="1105" t="str">
        <f>IF('Appraisal Inputs'!R245="","Blank",'Appraisal Inputs'!R245)</f>
        <v>Blank</v>
      </c>
      <c r="I1485" s="515" t="s">
        <v>2008</v>
      </c>
    </row>
    <row r="1486" spans="1:9" x14ac:dyDescent="0.2">
      <c r="A1486" s="86" t="s">
        <v>6388</v>
      </c>
      <c r="B1486" s="763" t="s">
        <v>454</v>
      </c>
      <c r="C1486" s="86" t="s">
        <v>493</v>
      </c>
      <c r="D1486" s="86" t="s">
        <v>142</v>
      </c>
      <c r="E1486" s="86" t="s">
        <v>531</v>
      </c>
      <c r="F1486" s="282" t="s">
        <v>330</v>
      </c>
      <c r="G1486" s="1105" t="str">
        <f>IF('Appraisal Inputs'!R246="","Blank",'Appraisal Inputs'!R246)</f>
        <v>Blank</v>
      </c>
      <c r="I1486" s="515" t="s">
        <v>2009</v>
      </c>
    </row>
    <row r="1487" spans="1:9" x14ac:dyDescent="0.2">
      <c r="A1487" s="86" t="s">
        <v>6388</v>
      </c>
      <c r="B1487" s="763" t="s">
        <v>454</v>
      </c>
      <c r="C1487" s="86" t="s">
        <v>493</v>
      </c>
      <c r="D1487" s="86" t="s">
        <v>142</v>
      </c>
      <c r="E1487" s="86" t="s">
        <v>532</v>
      </c>
      <c r="F1487" s="282" t="s">
        <v>330</v>
      </c>
      <c r="G1487" s="1105" t="str">
        <f>IF('Appraisal Inputs'!R247="","Blank",'Appraisal Inputs'!R247)</f>
        <v>Blank</v>
      </c>
      <c r="I1487" s="515" t="s">
        <v>2010</v>
      </c>
    </row>
    <row r="1488" spans="1:9" x14ac:dyDescent="0.2">
      <c r="A1488" s="86" t="s">
        <v>6388</v>
      </c>
      <c r="B1488" s="763" t="s">
        <v>454</v>
      </c>
      <c r="C1488" s="86" t="s">
        <v>493</v>
      </c>
      <c r="D1488" s="86" t="s">
        <v>142</v>
      </c>
      <c r="E1488" s="86" t="s">
        <v>533</v>
      </c>
      <c r="F1488" s="282" t="s">
        <v>330</v>
      </c>
      <c r="G1488" s="1105" t="str">
        <f>IF('Appraisal Inputs'!R248="","Blank",'Appraisal Inputs'!R248)</f>
        <v>Blank</v>
      </c>
      <c r="I1488" s="515" t="s">
        <v>2011</v>
      </c>
    </row>
    <row r="1489" spans="1:9" x14ac:dyDescent="0.2">
      <c r="A1489" s="86" t="s">
        <v>6388</v>
      </c>
      <c r="B1489" s="763" t="s">
        <v>454</v>
      </c>
      <c r="C1489" s="86" t="s">
        <v>493</v>
      </c>
      <c r="D1489" s="86" t="s">
        <v>142</v>
      </c>
      <c r="E1489" s="86" t="s">
        <v>534</v>
      </c>
      <c r="F1489" s="282" t="s">
        <v>330</v>
      </c>
      <c r="G1489" s="1105" t="str">
        <f>IF('Appraisal Inputs'!R249="","Blank",'Appraisal Inputs'!R249)</f>
        <v>Blank</v>
      </c>
      <c r="I1489" s="515" t="s">
        <v>2012</v>
      </c>
    </row>
    <row r="1490" spans="1:9" x14ac:dyDescent="0.2">
      <c r="A1490" s="86" t="s">
        <v>6388</v>
      </c>
      <c r="B1490" s="763" t="s">
        <v>454</v>
      </c>
      <c r="C1490" s="86" t="s">
        <v>493</v>
      </c>
      <c r="D1490" s="86" t="s">
        <v>142</v>
      </c>
      <c r="E1490" s="86" t="s">
        <v>535</v>
      </c>
      <c r="F1490" s="282" t="s">
        <v>330</v>
      </c>
      <c r="G1490" s="1105" t="str">
        <f>IF('Appraisal Inputs'!R250="","Blank",'Appraisal Inputs'!R250)</f>
        <v>Blank</v>
      </c>
      <c r="I1490" s="515" t="s">
        <v>2013</v>
      </c>
    </row>
    <row r="1491" spans="1:9" x14ac:dyDescent="0.2">
      <c r="A1491" s="86" t="s">
        <v>6388</v>
      </c>
      <c r="B1491" s="763" t="s">
        <v>454</v>
      </c>
      <c r="C1491" s="86" t="s">
        <v>493</v>
      </c>
      <c r="D1491" s="86" t="s">
        <v>142</v>
      </c>
      <c r="E1491" s="86" t="s">
        <v>536</v>
      </c>
      <c r="F1491" s="282" t="s">
        <v>330</v>
      </c>
      <c r="G1491" s="1105" t="str">
        <f>IF('Appraisal Inputs'!R251="","Blank",'Appraisal Inputs'!R251)</f>
        <v>Blank</v>
      </c>
      <c r="I1491" s="515" t="s">
        <v>2014</v>
      </c>
    </row>
    <row r="1492" spans="1:9" x14ac:dyDescent="0.2">
      <c r="A1492" s="86" t="s">
        <v>6388</v>
      </c>
      <c r="B1492" s="763" t="s">
        <v>454</v>
      </c>
      <c r="C1492" s="86" t="s">
        <v>493</v>
      </c>
      <c r="D1492" s="86" t="s">
        <v>142</v>
      </c>
      <c r="E1492" s="86" t="s">
        <v>537</v>
      </c>
      <c r="F1492" s="282" t="s">
        <v>330</v>
      </c>
      <c r="G1492" s="1105" t="str">
        <f>IF('Appraisal Inputs'!R252="","Blank",'Appraisal Inputs'!R252)</f>
        <v>Blank</v>
      </c>
      <c r="I1492" s="515" t="s">
        <v>2015</v>
      </c>
    </row>
    <row r="1493" spans="1:9" x14ac:dyDescent="0.2">
      <c r="A1493" s="86" t="s">
        <v>6388</v>
      </c>
      <c r="B1493" s="763" t="s">
        <v>454</v>
      </c>
      <c r="C1493" s="86" t="s">
        <v>493</v>
      </c>
      <c r="D1493" s="86" t="s">
        <v>142</v>
      </c>
      <c r="E1493" s="86" t="s">
        <v>538</v>
      </c>
      <c r="F1493" s="282" t="s">
        <v>330</v>
      </c>
      <c r="G1493" s="1105" t="str">
        <f>IF('Appraisal Inputs'!R253="","Blank",'Appraisal Inputs'!R253)</f>
        <v>Blank</v>
      </c>
      <c r="I1493" s="515" t="s">
        <v>2016</v>
      </c>
    </row>
    <row r="1494" spans="1:9" x14ac:dyDescent="0.2">
      <c r="A1494" s="86" t="s">
        <v>6388</v>
      </c>
      <c r="B1494" s="763" t="s">
        <v>454</v>
      </c>
      <c r="C1494" s="86" t="s">
        <v>493</v>
      </c>
      <c r="D1494" s="86" t="s">
        <v>142</v>
      </c>
      <c r="E1494" s="86" t="s">
        <v>539</v>
      </c>
      <c r="F1494" s="282" t="s">
        <v>330</v>
      </c>
      <c r="G1494" s="1105" t="str">
        <f>IF('Appraisal Inputs'!R254="","Blank",'Appraisal Inputs'!R254)</f>
        <v>Blank</v>
      </c>
      <c r="I1494" s="515" t="s">
        <v>2017</v>
      </c>
    </row>
    <row r="1495" spans="1:9" x14ac:dyDescent="0.2">
      <c r="A1495" s="86" t="s">
        <v>6388</v>
      </c>
      <c r="B1495" s="763" t="s">
        <v>454</v>
      </c>
      <c r="C1495" s="86" t="s">
        <v>493</v>
      </c>
      <c r="D1495" s="86" t="s">
        <v>142</v>
      </c>
      <c r="E1495" s="86" t="s">
        <v>540</v>
      </c>
      <c r="F1495" s="282" t="s">
        <v>330</v>
      </c>
      <c r="G1495" s="1105" t="str">
        <f>IF('Appraisal Inputs'!R255="","Blank",'Appraisal Inputs'!R255)</f>
        <v>Blank</v>
      </c>
      <c r="I1495" s="515" t="s">
        <v>2018</v>
      </c>
    </row>
    <row r="1496" spans="1:9" x14ac:dyDescent="0.2">
      <c r="A1496" s="86" t="s">
        <v>6388</v>
      </c>
      <c r="B1496" s="763" t="s">
        <v>454</v>
      </c>
      <c r="C1496" s="86" t="s">
        <v>493</v>
      </c>
      <c r="D1496" s="86" t="s">
        <v>142</v>
      </c>
      <c r="E1496" s="86" t="s">
        <v>541</v>
      </c>
      <c r="F1496" s="282" t="s">
        <v>330</v>
      </c>
      <c r="G1496" s="1105" t="str">
        <f>IF('Appraisal Inputs'!R256="","Blank",'Appraisal Inputs'!R256)</f>
        <v>Blank</v>
      </c>
      <c r="I1496" s="515" t="s">
        <v>2019</v>
      </c>
    </row>
    <row r="1497" spans="1:9" x14ac:dyDescent="0.2">
      <c r="A1497" s="86" t="s">
        <v>6388</v>
      </c>
      <c r="B1497" s="763" t="s">
        <v>454</v>
      </c>
      <c r="C1497" s="86" t="s">
        <v>493</v>
      </c>
      <c r="D1497" s="86" t="s">
        <v>142</v>
      </c>
      <c r="E1497" s="86" t="s">
        <v>542</v>
      </c>
      <c r="F1497" s="282" t="s">
        <v>330</v>
      </c>
      <c r="G1497" s="1105" t="str">
        <f>IF('Appraisal Inputs'!R257="","Blank",'Appraisal Inputs'!R257)</f>
        <v>Blank</v>
      </c>
      <c r="I1497" s="515" t="s">
        <v>2020</v>
      </c>
    </row>
    <row r="1498" spans="1:9" x14ac:dyDescent="0.2">
      <c r="A1498" s="86" t="s">
        <v>6388</v>
      </c>
      <c r="B1498" s="763" t="s">
        <v>454</v>
      </c>
      <c r="C1498" s="86" t="s">
        <v>493</v>
      </c>
      <c r="D1498" s="86" t="s">
        <v>142</v>
      </c>
      <c r="E1498" s="86" t="s">
        <v>543</v>
      </c>
      <c r="F1498" s="282" t="s">
        <v>330</v>
      </c>
      <c r="G1498" s="1105" t="str">
        <f>IF('Appraisal Inputs'!R258="","Blank",'Appraisal Inputs'!R258)</f>
        <v>Blank</v>
      </c>
      <c r="I1498" s="515" t="s">
        <v>2021</v>
      </c>
    </row>
    <row r="1499" spans="1:9" x14ac:dyDescent="0.2">
      <c r="A1499" s="86" t="s">
        <v>6388</v>
      </c>
      <c r="B1499" s="763" t="s">
        <v>454</v>
      </c>
      <c r="C1499" s="86" t="s">
        <v>493</v>
      </c>
      <c r="D1499" s="86" t="s">
        <v>142</v>
      </c>
      <c r="E1499" s="86" t="s">
        <v>544</v>
      </c>
      <c r="F1499" s="282" t="s">
        <v>330</v>
      </c>
      <c r="G1499" s="1105" t="str">
        <f>IF('Appraisal Inputs'!R259="","Blank",'Appraisal Inputs'!R259)</f>
        <v>Blank</v>
      </c>
      <c r="I1499" s="515" t="s">
        <v>2022</v>
      </c>
    </row>
    <row r="1500" spans="1:9" x14ac:dyDescent="0.2">
      <c r="A1500" s="86" t="s">
        <v>6388</v>
      </c>
      <c r="B1500" s="763" t="s">
        <v>454</v>
      </c>
      <c r="C1500" s="86" t="s">
        <v>493</v>
      </c>
      <c r="D1500" s="86" t="s">
        <v>142</v>
      </c>
      <c r="E1500" s="86" t="s">
        <v>545</v>
      </c>
      <c r="F1500" s="282" t="s">
        <v>330</v>
      </c>
      <c r="G1500" s="1105" t="str">
        <f>IF('Appraisal Inputs'!R260="","Blank",'Appraisal Inputs'!R260)</f>
        <v>Blank</v>
      </c>
      <c r="I1500" s="515" t="s">
        <v>2023</v>
      </c>
    </row>
    <row r="1501" spans="1:9" x14ac:dyDescent="0.2">
      <c r="A1501" s="86" t="s">
        <v>6388</v>
      </c>
      <c r="B1501" s="763" t="s">
        <v>454</v>
      </c>
      <c r="C1501" s="86" t="s">
        <v>493</v>
      </c>
      <c r="D1501" s="86" t="s">
        <v>142</v>
      </c>
      <c r="E1501" s="86" t="s">
        <v>546</v>
      </c>
      <c r="F1501" s="282" t="s">
        <v>330</v>
      </c>
      <c r="G1501" s="1105" t="str">
        <f>IF('Appraisal Inputs'!R261="","Blank",'Appraisal Inputs'!R261)</f>
        <v>Blank</v>
      </c>
      <c r="I1501" s="515" t="s">
        <v>2024</v>
      </c>
    </row>
    <row r="1502" spans="1:9" x14ac:dyDescent="0.2">
      <c r="A1502" s="86" t="s">
        <v>6388</v>
      </c>
      <c r="B1502" s="763" t="s">
        <v>454</v>
      </c>
      <c r="C1502" s="86" t="s">
        <v>493</v>
      </c>
      <c r="D1502" s="86" t="s">
        <v>142</v>
      </c>
      <c r="E1502" s="86" t="s">
        <v>547</v>
      </c>
      <c r="F1502" s="282" t="s">
        <v>330</v>
      </c>
      <c r="G1502" s="1105" t="str">
        <f>IF('Appraisal Inputs'!R262="","Blank",'Appraisal Inputs'!R262)</f>
        <v>Blank</v>
      </c>
      <c r="I1502" s="515" t="s">
        <v>2025</v>
      </c>
    </row>
    <row r="1503" spans="1:9" x14ac:dyDescent="0.2">
      <c r="A1503" s="86" t="s">
        <v>6388</v>
      </c>
      <c r="B1503" s="763" t="s">
        <v>454</v>
      </c>
      <c r="C1503" s="86" t="s">
        <v>493</v>
      </c>
      <c r="D1503" s="86" t="s">
        <v>142</v>
      </c>
      <c r="E1503" s="86" t="s">
        <v>548</v>
      </c>
      <c r="F1503" s="282" t="s">
        <v>330</v>
      </c>
      <c r="G1503" s="1105" t="str">
        <f>IF('Appraisal Inputs'!R263="","Blank",'Appraisal Inputs'!R263)</f>
        <v>Blank</v>
      </c>
      <c r="I1503" s="515" t="s">
        <v>2026</v>
      </c>
    </row>
    <row r="1504" spans="1:9" x14ac:dyDescent="0.2">
      <c r="A1504" s="86" t="s">
        <v>6388</v>
      </c>
      <c r="B1504" s="763" t="s">
        <v>454</v>
      </c>
      <c r="C1504" s="86" t="s">
        <v>493</v>
      </c>
      <c r="D1504" s="86" t="s">
        <v>142</v>
      </c>
      <c r="E1504" s="86" t="s">
        <v>549</v>
      </c>
      <c r="F1504" s="282" t="s">
        <v>330</v>
      </c>
      <c r="G1504" s="1105" t="str">
        <f>IF('Appraisal Inputs'!R264="","Blank",'Appraisal Inputs'!R264)</f>
        <v>Blank</v>
      </c>
      <c r="I1504" s="515" t="s">
        <v>2027</v>
      </c>
    </row>
    <row r="1505" spans="1:9" x14ac:dyDescent="0.2">
      <c r="A1505" s="86" t="s">
        <v>6388</v>
      </c>
      <c r="B1505" s="763" t="s">
        <v>454</v>
      </c>
      <c r="C1505" s="86" t="s">
        <v>493</v>
      </c>
      <c r="D1505" s="86" t="s">
        <v>142</v>
      </c>
      <c r="E1505" s="86" t="s">
        <v>550</v>
      </c>
      <c r="F1505" s="282" t="s">
        <v>330</v>
      </c>
      <c r="G1505" s="1105" t="str">
        <f>IF('Appraisal Inputs'!R265="","Blank",'Appraisal Inputs'!R265)</f>
        <v>Blank</v>
      </c>
      <c r="I1505" s="515" t="s">
        <v>2028</v>
      </c>
    </row>
    <row r="1506" spans="1:9" x14ac:dyDescent="0.2">
      <c r="A1506" s="86" t="s">
        <v>6388</v>
      </c>
      <c r="B1506" s="763" t="s">
        <v>454</v>
      </c>
      <c r="C1506" s="86" t="s">
        <v>493</v>
      </c>
      <c r="D1506" s="86" t="s">
        <v>142</v>
      </c>
      <c r="E1506" s="86" t="s">
        <v>551</v>
      </c>
      <c r="F1506" s="282" t="s">
        <v>330</v>
      </c>
      <c r="G1506" s="1105" t="str">
        <f>IF('Appraisal Inputs'!R266="","Blank",'Appraisal Inputs'!R266)</f>
        <v>Blank</v>
      </c>
      <c r="I1506" s="515" t="s">
        <v>2029</v>
      </c>
    </row>
    <row r="1507" spans="1:9" x14ac:dyDescent="0.2">
      <c r="A1507" s="86" t="s">
        <v>6388</v>
      </c>
      <c r="B1507" s="763" t="s">
        <v>454</v>
      </c>
      <c r="C1507" s="86" t="s">
        <v>493</v>
      </c>
      <c r="D1507" s="86" t="s">
        <v>142</v>
      </c>
      <c r="E1507" s="86" t="s">
        <v>552</v>
      </c>
      <c r="F1507" s="282" t="s">
        <v>330</v>
      </c>
      <c r="G1507" s="1105" t="str">
        <f>IF('Appraisal Inputs'!R267="","Blank",'Appraisal Inputs'!R267)</f>
        <v>Blank</v>
      </c>
      <c r="I1507" s="515" t="s">
        <v>2030</v>
      </c>
    </row>
    <row r="1508" spans="1:9" x14ac:dyDescent="0.2">
      <c r="A1508" s="86" t="s">
        <v>6388</v>
      </c>
      <c r="B1508" s="763" t="s">
        <v>454</v>
      </c>
      <c r="C1508" s="86" t="s">
        <v>493</v>
      </c>
      <c r="D1508" s="86" t="s">
        <v>142</v>
      </c>
      <c r="E1508" s="86" t="s">
        <v>553</v>
      </c>
      <c r="F1508" s="282" t="s">
        <v>330</v>
      </c>
      <c r="G1508" s="1105" t="str">
        <f>IF('Appraisal Inputs'!R268="","Blank",'Appraisal Inputs'!R268)</f>
        <v>Blank</v>
      </c>
      <c r="I1508" s="515" t="s">
        <v>2031</v>
      </c>
    </row>
    <row r="1509" spans="1:9" x14ac:dyDescent="0.2">
      <c r="A1509" s="86" t="s">
        <v>6388</v>
      </c>
      <c r="B1509" s="763" t="s">
        <v>454</v>
      </c>
      <c r="C1509" s="86" t="s">
        <v>493</v>
      </c>
      <c r="D1509" s="86" t="s">
        <v>142</v>
      </c>
      <c r="E1509" s="86" t="s">
        <v>554</v>
      </c>
      <c r="F1509" s="282" t="s">
        <v>330</v>
      </c>
      <c r="G1509" s="1105" t="str">
        <f>IF('Appraisal Inputs'!R269="","Blank",'Appraisal Inputs'!R269)</f>
        <v>Blank</v>
      </c>
      <c r="I1509" s="515" t="s">
        <v>2032</v>
      </c>
    </row>
    <row r="1510" spans="1:9" x14ac:dyDescent="0.2">
      <c r="A1510" s="86" t="s">
        <v>6388</v>
      </c>
      <c r="B1510" s="763" t="s">
        <v>454</v>
      </c>
      <c r="C1510" s="86" t="s">
        <v>493</v>
      </c>
      <c r="D1510" s="86" t="s">
        <v>142</v>
      </c>
      <c r="E1510" s="86" t="s">
        <v>555</v>
      </c>
      <c r="F1510" s="282" t="s">
        <v>330</v>
      </c>
      <c r="G1510" s="1105" t="str">
        <f>IF('Appraisal Inputs'!R270="","Blank",'Appraisal Inputs'!R270)</f>
        <v>Blank</v>
      </c>
      <c r="I1510" s="515" t="s">
        <v>2033</v>
      </c>
    </row>
    <row r="1511" spans="1:9" x14ac:dyDescent="0.2">
      <c r="A1511" s="86" t="s">
        <v>6388</v>
      </c>
      <c r="B1511" s="763" t="s">
        <v>454</v>
      </c>
      <c r="C1511" s="86" t="s">
        <v>493</v>
      </c>
      <c r="D1511" s="86" t="s">
        <v>142</v>
      </c>
      <c r="E1511" s="86" t="s">
        <v>556</v>
      </c>
      <c r="F1511" s="282" t="s">
        <v>330</v>
      </c>
      <c r="G1511" s="1105" t="str">
        <f>IF('Appraisal Inputs'!R271="","Blank",'Appraisal Inputs'!R271)</f>
        <v>Blank</v>
      </c>
      <c r="I1511" s="515" t="s">
        <v>2034</v>
      </c>
    </row>
    <row r="1512" spans="1:9" x14ac:dyDescent="0.2">
      <c r="A1512" s="86" t="s">
        <v>6388</v>
      </c>
      <c r="B1512" s="763" t="s">
        <v>454</v>
      </c>
      <c r="C1512" s="86" t="s">
        <v>493</v>
      </c>
      <c r="D1512" s="86" t="s">
        <v>142</v>
      </c>
      <c r="E1512" s="86" t="s">
        <v>557</v>
      </c>
      <c r="F1512" s="282" t="s">
        <v>330</v>
      </c>
      <c r="G1512" s="1105" t="str">
        <f>IF('Appraisal Inputs'!R272="","Blank",'Appraisal Inputs'!R272)</f>
        <v>Blank</v>
      </c>
      <c r="I1512" s="515" t="s">
        <v>2035</v>
      </c>
    </row>
    <row r="1513" spans="1:9" x14ac:dyDescent="0.2">
      <c r="A1513" s="86" t="s">
        <v>6388</v>
      </c>
      <c r="B1513" s="763" t="s">
        <v>454</v>
      </c>
      <c r="C1513" s="86" t="s">
        <v>493</v>
      </c>
      <c r="D1513" s="86" t="s">
        <v>142</v>
      </c>
      <c r="E1513" s="86" t="s">
        <v>558</v>
      </c>
      <c r="F1513" s="282" t="s">
        <v>330</v>
      </c>
      <c r="G1513" s="1105" t="str">
        <f>IF('Appraisal Inputs'!R273="","Blank",'Appraisal Inputs'!R273)</f>
        <v>Blank</v>
      </c>
      <c r="I1513" s="515" t="s">
        <v>2036</v>
      </c>
    </row>
    <row r="1514" spans="1:9" x14ac:dyDescent="0.2">
      <c r="A1514" s="86" t="s">
        <v>6388</v>
      </c>
      <c r="B1514" s="763" t="s">
        <v>454</v>
      </c>
      <c r="C1514" s="86" t="s">
        <v>493</v>
      </c>
      <c r="D1514" s="86" t="s">
        <v>142</v>
      </c>
      <c r="E1514" s="86" t="s">
        <v>559</v>
      </c>
      <c r="F1514" s="282" t="s">
        <v>330</v>
      </c>
      <c r="G1514" s="1105" t="str">
        <f>IF('Appraisal Inputs'!R274="","Blank",'Appraisal Inputs'!R274)</f>
        <v>Blank</v>
      </c>
      <c r="I1514" s="515" t="s">
        <v>2037</v>
      </c>
    </row>
    <row r="1515" spans="1:9" x14ac:dyDescent="0.2">
      <c r="A1515" s="86" t="s">
        <v>6388</v>
      </c>
      <c r="B1515" s="763" t="s">
        <v>454</v>
      </c>
      <c r="C1515" s="86" t="s">
        <v>493</v>
      </c>
      <c r="D1515" s="86" t="s">
        <v>142</v>
      </c>
      <c r="E1515" s="86" t="s">
        <v>560</v>
      </c>
      <c r="F1515" s="282" t="s">
        <v>330</v>
      </c>
      <c r="G1515" s="1105" t="str">
        <f>IF('Appraisal Inputs'!R275="","Blank",'Appraisal Inputs'!R275)</f>
        <v>Blank</v>
      </c>
      <c r="I1515" s="515" t="s">
        <v>2038</v>
      </c>
    </row>
    <row r="1516" spans="1:9" x14ac:dyDescent="0.2">
      <c r="A1516" s="86" t="s">
        <v>6388</v>
      </c>
      <c r="B1516" s="763" t="s">
        <v>454</v>
      </c>
      <c r="C1516" s="86" t="s">
        <v>493</v>
      </c>
      <c r="D1516" s="86" t="s">
        <v>142</v>
      </c>
      <c r="E1516" s="86" t="s">
        <v>561</v>
      </c>
      <c r="F1516" s="282" t="s">
        <v>330</v>
      </c>
      <c r="G1516" s="1105" t="str">
        <f>IF('Appraisal Inputs'!R276="","Blank",'Appraisal Inputs'!R276)</f>
        <v>Blank</v>
      </c>
      <c r="I1516" s="515" t="s">
        <v>2039</v>
      </c>
    </row>
    <row r="1517" spans="1:9" x14ac:dyDescent="0.2">
      <c r="A1517" s="86" t="s">
        <v>6388</v>
      </c>
      <c r="B1517" s="763" t="s">
        <v>454</v>
      </c>
      <c r="C1517" s="86" t="s">
        <v>493</v>
      </c>
      <c r="D1517" s="86" t="s">
        <v>142</v>
      </c>
      <c r="E1517" s="86" t="s">
        <v>562</v>
      </c>
      <c r="F1517" s="282" t="s">
        <v>330</v>
      </c>
      <c r="G1517" s="1105" t="str">
        <f>IF('Appraisal Inputs'!R277="","Blank",'Appraisal Inputs'!R277)</f>
        <v>Blank</v>
      </c>
      <c r="I1517" s="515" t="s">
        <v>2040</v>
      </c>
    </row>
    <row r="1518" spans="1:9" x14ac:dyDescent="0.2">
      <c r="A1518" s="86" t="s">
        <v>6388</v>
      </c>
      <c r="B1518" s="763" t="s">
        <v>454</v>
      </c>
      <c r="C1518" s="86" t="s">
        <v>493</v>
      </c>
      <c r="D1518" s="86" t="s">
        <v>142</v>
      </c>
      <c r="E1518" s="86" t="s">
        <v>563</v>
      </c>
      <c r="F1518" s="282" t="s">
        <v>330</v>
      </c>
      <c r="G1518" s="1105" t="str">
        <f>IF('Appraisal Inputs'!R278="","Blank",'Appraisal Inputs'!R278)</f>
        <v>Blank</v>
      </c>
      <c r="I1518" s="515" t="s">
        <v>2041</v>
      </c>
    </row>
    <row r="1519" spans="1:9" x14ac:dyDescent="0.2">
      <c r="A1519" s="86" t="s">
        <v>6388</v>
      </c>
      <c r="B1519" s="763" t="s">
        <v>454</v>
      </c>
      <c r="C1519" s="86" t="s">
        <v>493</v>
      </c>
      <c r="D1519" s="86" t="s">
        <v>142</v>
      </c>
      <c r="E1519" s="86" t="s">
        <v>564</v>
      </c>
      <c r="F1519" s="282" t="s">
        <v>330</v>
      </c>
      <c r="G1519" s="1105" t="str">
        <f>IF('Appraisal Inputs'!R279="","Blank",'Appraisal Inputs'!R279)</f>
        <v>Blank</v>
      </c>
      <c r="I1519" s="515" t="s">
        <v>2042</v>
      </c>
    </row>
    <row r="1520" spans="1:9" x14ac:dyDescent="0.2">
      <c r="A1520" s="86" t="s">
        <v>6388</v>
      </c>
      <c r="B1520" s="763" t="s">
        <v>454</v>
      </c>
      <c r="C1520" s="86" t="s">
        <v>493</v>
      </c>
      <c r="D1520" s="86" t="s">
        <v>142</v>
      </c>
      <c r="E1520" s="86" t="s">
        <v>565</v>
      </c>
      <c r="F1520" s="282" t="s">
        <v>330</v>
      </c>
      <c r="G1520" s="1105" t="str">
        <f>IF('Appraisal Inputs'!R280="","Blank",'Appraisal Inputs'!R280)</f>
        <v>Blank</v>
      </c>
      <c r="I1520" s="515" t="s">
        <v>2043</v>
      </c>
    </row>
    <row r="1521" spans="1:9" x14ac:dyDescent="0.2">
      <c r="A1521" s="86" t="s">
        <v>6388</v>
      </c>
      <c r="B1521" s="543" t="s">
        <v>454</v>
      </c>
      <c r="C1521" s="547" t="s">
        <v>493</v>
      </c>
      <c r="D1521" s="547" t="s">
        <v>142</v>
      </c>
      <c r="E1521" s="547" t="s">
        <v>566</v>
      </c>
      <c r="F1521" s="538" t="s">
        <v>330</v>
      </c>
      <c r="G1521" s="1106" t="str">
        <f>IF('Appraisal Inputs'!R281="","Blank",'Appraisal Inputs'!R281)</f>
        <v>Blank</v>
      </c>
      <c r="I1521" s="515" t="s">
        <v>2044</v>
      </c>
    </row>
    <row r="1522" spans="1:9" x14ac:dyDescent="0.2">
      <c r="A1522" s="86" t="s">
        <v>6388</v>
      </c>
      <c r="B1522" s="541" t="s">
        <v>454</v>
      </c>
      <c r="C1522" s="546" t="s">
        <v>493</v>
      </c>
      <c r="D1522" s="546" t="s">
        <v>142</v>
      </c>
      <c r="E1522" s="546" t="s">
        <v>185</v>
      </c>
      <c r="F1522" s="542" t="s">
        <v>330</v>
      </c>
      <c r="G1522" s="1104" t="str">
        <f>IF('Appraisal Inputs'!S241="","Blank",'Appraisal Inputs'!S241)</f>
        <v>Blank</v>
      </c>
      <c r="I1522" s="515" t="s">
        <v>2045</v>
      </c>
    </row>
    <row r="1523" spans="1:9" x14ac:dyDescent="0.2">
      <c r="A1523" s="86" t="s">
        <v>6388</v>
      </c>
      <c r="B1523" s="763" t="s">
        <v>454</v>
      </c>
      <c r="C1523" s="86" t="s">
        <v>493</v>
      </c>
      <c r="D1523" s="86" t="s">
        <v>142</v>
      </c>
      <c r="E1523" s="86" t="s">
        <v>527</v>
      </c>
      <c r="F1523" s="282" t="s">
        <v>330</v>
      </c>
      <c r="G1523" s="1105" t="str">
        <f>IF('Appraisal Inputs'!S242="","Blank",'Appraisal Inputs'!S242)</f>
        <v>Blank</v>
      </c>
      <c r="I1523" s="515" t="s">
        <v>2046</v>
      </c>
    </row>
    <row r="1524" spans="1:9" x14ac:dyDescent="0.2">
      <c r="A1524" s="86" t="s">
        <v>6388</v>
      </c>
      <c r="B1524" s="763" t="s">
        <v>454</v>
      </c>
      <c r="C1524" s="86" t="s">
        <v>493</v>
      </c>
      <c r="D1524" s="86" t="s">
        <v>142</v>
      </c>
      <c r="E1524" s="86" t="s">
        <v>528</v>
      </c>
      <c r="F1524" s="282" t="s">
        <v>330</v>
      </c>
      <c r="G1524" s="1105" t="str">
        <f>IF('Appraisal Inputs'!S243="","Blank",'Appraisal Inputs'!S243)</f>
        <v>Blank</v>
      </c>
      <c r="I1524" s="515" t="s">
        <v>2047</v>
      </c>
    </row>
    <row r="1525" spans="1:9" x14ac:dyDescent="0.2">
      <c r="A1525" s="86" t="s">
        <v>6388</v>
      </c>
      <c r="B1525" s="763" t="s">
        <v>454</v>
      </c>
      <c r="C1525" s="86" t="s">
        <v>493</v>
      </c>
      <c r="D1525" s="86" t="s">
        <v>142</v>
      </c>
      <c r="E1525" s="86" t="s">
        <v>529</v>
      </c>
      <c r="F1525" s="282" t="s">
        <v>330</v>
      </c>
      <c r="G1525" s="1105" t="str">
        <f>IF('Appraisal Inputs'!S244="","Blank",'Appraisal Inputs'!S244)</f>
        <v>Blank</v>
      </c>
      <c r="I1525" s="515" t="s">
        <v>2048</v>
      </c>
    </row>
    <row r="1526" spans="1:9" x14ac:dyDescent="0.2">
      <c r="A1526" s="86" t="s">
        <v>6388</v>
      </c>
      <c r="B1526" s="763" t="s">
        <v>454</v>
      </c>
      <c r="C1526" s="86" t="s">
        <v>493</v>
      </c>
      <c r="D1526" s="86" t="s">
        <v>142</v>
      </c>
      <c r="E1526" s="86" t="s">
        <v>530</v>
      </c>
      <c r="F1526" s="282" t="s">
        <v>330</v>
      </c>
      <c r="G1526" s="1105" t="str">
        <f>IF('Appraisal Inputs'!S245="","Blank",'Appraisal Inputs'!S245)</f>
        <v>Blank</v>
      </c>
      <c r="I1526" s="515" t="s">
        <v>2049</v>
      </c>
    </row>
    <row r="1527" spans="1:9" x14ac:dyDescent="0.2">
      <c r="A1527" s="86" t="s">
        <v>6388</v>
      </c>
      <c r="B1527" s="763" t="s">
        <v>454</v>
      </c>
      <c r="C1527" s="86" t="s">
        <v>493</v>
      </c>
      <c r="D1527" s="86" t="s">
        <v>142</v>
      </c>
      <c r="E1527" s="86" t="s">
        <v>531</v>
      </c>
      <c r="F1527" s="282" t="s">
        <v>330</v>
      </c>
      <c r="G1527" s="1105" t="str">
        <f>IF('Appraisal Inputs'!S246="","Blank",'Appraisal Inputs'!S246)</f>
        <v>Blank</v>
      </c>
      <c r="I1527" s="515" t="s">
        <v>2050</v>
      </c>
    </row>
    <row r="1528" spans="1:9" x14ac:dyDescent="0.2">
      <c r="A1528" s="86" t="s">
        <v>6388</v>
      </c>
      <c r="B1528" s="763" t="s">
        <v>454</v>
      </c>
      <c r="C1528" s="86" t="s">
        <v>493</v>
      </c>
      <c r="D1528" s="86" t="s">
        <v>142</v>
      </c>
      <c r="E1528" s="86" t="s">
        <v>532</v>
      </c>
      <c r="F1528" s="282" t="s">
        <v>330</v>
      </c>
      <c r="G1528" s="1105" t="str">
        <f>IF('Appraisal Inputs'!S247="","Blank",'Appraisal Inputs'!S247)</f>
        <v>Blank</v>
      </c>
      <c r="I1528" s="515" t="s">
        <v>2051</v>
      </c>
    </row>
    <row r="1529" spans="1:9" x14ac:dyDescent="0.2">
      <c r="A1529" s="86" t="s">
        <v>6388</v>
      </c>
      <c r="B1529" s="763" t="s">
        <v>454</v>
      </c>
      <c r="C1529" s="86" t="s">
        <v>493</v>
      </c>
      <c r="D1529" s="86" t="s">
        <v>142</v>
      </c>
      <c r="E1529" s="86" t="s">
        <v>533</v>
      </c>
      <c r="F1529" s="282" t="s">
        <v>330</v>
      </c>
      <c r="G1529" s="1105" t="str">
        <f>IF('Appraisal Inputs'!S248="","Blank",'Appraisal Inputs'!S248)</f>
        <v>Blank</v>
      </c>
      <c r="I1529" s="515" t="s">
        <v>2052</v>
      </c>
    </row>
    <row r="1530" spans="1:9" x14ac:dyDescent="0.2">
      <c r="A1530" s="86" t="s">
        <v>6388</v>
      </c>
      <c r="B1530" s="763" t="s">
        <v>454</v>
      </c>
      <c r="C1530" s="86" t="s">
        <v>493</v>
      </c>
      <c r="D1530" s="86" t="s">
        <v>142</v>
      </c>
      <c r="E1530" s="86" t="s">
        <v>534</v>
      </c>
      <c r="F1530" s="282" t="s">
        <v>330</v>
      </c>
      <c r="G1530" s="1105" t="str">
        <f>IF('Appraisal Inputs'!S249="","Blank",'Appraisal Inputs'!S249)</f>
        <v>Blank</v>
      </c>
      <c r="I1530" s="515" t="s">
        <v>2053</v>
      </c>
    </row>
    <row r="1531" spans="1:9" x14ac:dyDescent="0.2">
      <c r="A1531" s="86" t="s">
        <v>6388</v>
      </c>
      <c r="B1531" s="763" t="s">
        <v>454</v>
      </c>
      <c r="C1531" s="86" t="s">
        <v>493</v>
      </c>
      <c r="D1531" s="86" t="s">
        <v>142</v>
      </c>
      <c r="E1531" s="86" t="s">
        <v>535</v>
      </c>
      <c r="F1531" s="282" t="s">
        <v>330</v>
      </c>
      <c r="G1531" s="1105" t="str">
        <f>IF('Appraisal Inputs'!S250="","Blank",'Appraisal Inputs'!S250)</f>
        <v>Blank</v>
      </c>
      <c r="I1531" s="515" t="s">
        <v>2054</v>
      </c>
    </row>
    <row r="1532" spans="1:9" x14ac:dyDescent="0.2">
      <c r="A1532" s="86" t="s">
        <v>6388</v>
      </c>
      <c r="B1532" s="763" t="s">
        <v>454</v>
      </c>
      <c r="C1532" s="86" t="s">
        <v>493</v>
      </c>
      <c r="D1532" s="86" t="s">
        <v>142</v>
      </c>
      <c r="E1532" s="86" t="s">
        <v>536</v>
      </c>
      <c r="F1532" s="282" t="s">
        <v>330</v>
      </c>
      <c r="G1532" s="1105" t="str">
        <f>IF('Appraisal Inputs'!S251="","Blank",'Appraisal Inputs'!S251)</f>
        <v>Blank</v>
      </c>
      <c r="I1532" s="515" t="s">
        <v>2055</v>
      </c>
    </row>
    <row r="1533" spans="1:9" x14ac:dyDescent="0.2">
      <c r="A1533" s="86" t="s">
        <v>6388</v>
      </c>
      <c r="B1533" s="763" t="s">
        <v>454</v>
      </c>
      <c r="C1533" s="86" t="s">
        <v>493</v>
      </c>
      <c r="D1533" s="86" t="s">
        <v>142</v>
      </c>
      <c r="E1533" s="86" t="s">
        <v>537</v>
      </c>
      <c r="F1533" s="282" t="s">
        <v>330</v>
      </c>
      <c r="G1533" s="1105" t="str">
        <f>IF('Appraisal Inputs'!S252="","Blank",'Appraisal Inputs'!S252)</f>
        <v>Blank</v>
      </c>
      <c r="I1533" s="515" t="s">
        <v>2056</v>
      </c>
    </row>
    <row r="1534" spans="1:9" x14ac:dyDescent="0.2">
      <c r="A1534" s="86" t="s">
        <v>6388</v>
      </c>
      <c r="B1534" s="763" t="s">
        <v>454</v>
      </c>
      <c r="C1534" s="86" t="s">
        <v>493</v>
      </c>
      <c r="D1534" s="86" t="s">
        <v>142</v>
      </c>
      <c r="E1534" s="86" t="s">
        <v>538</v>
      </c>
      <c r="F1534" s="282" t="s">
        <v>330</v>
      </c>
      <c r="G1534" s="1105" t="str">
        <f>IF('Appraisal Inputs'!S253="","Blank",'Appraisal Inputs'!S253)</f>
        <v>Blank</v>
      </c>
      <c r="I1534" s="515" t="s">
        <v>2057</v>
      </c>
    </row>
    <row r="1535" spans="1:9" x14ac:dyDescent="0.2">
      <c r="A1535" s="86" t="s">
        <v>6388</v>
      </c>
      <c r="B1535" s="763" t="s">
        <v>454</v>
      </c>
      <c r="C1535" s="86" t="s">
        <v>493</v>
      </c>
      <c r="D1535" s="86" t="s">
        <v>142</v>
      </c>
      <c r="E1535" s="86" t="s">
        <v>539</v>
      </c>
      <c r="F1535" s="282" t="s">
        <v>330</v>
      </c>
      <c r="G1535" s="1105" t="str">
        <f>IF('Appraisal Inputs'!S254="","Blank",'Appraisal Inputs'!S254)</f>
        <v>Blank</v>
      </c>
      <c r="I1535" s="515" t="s">
        <v>2058</v>
      </c>
    </row>
    <row r="1536" spans="1:9" x14ac:dyDescent="0.2">
      <c r="A1536" s="86" t="s">
        <v>6388</v>
      </c>
      <c r="B1536" s="763" t="s">
        <v>454</v>
      </c>
      <c r="C1536" s="86" t="s">
        <v>493</v>
      </c>
      <c r="D1536" s="86" t="s">
        <v>142</v>
      </c>
      <c r="E1536" s="86" t="s">
        <v>540</v>
      </c>
      <c r="F1536" s="282" t="s">
        <v>330</v>
      </c>
      <c r="G1536" s="1105" t="str">
        <f>IF('Appraisal Inputs'!S255="","Blank",'Appraisal Inputs'!S255)</f>
        <v>Blank</v>
      </c>
      <c r="I1536" s="515" t="s">
        <v>2059</v>
      </c>
    </row>
    <row r="1537" spans="1:9" x14ac:dyDescent="0.2">
      <c r="A1537" s="86" t="s">
        <v>6388</v>
      </c>
      <c r="B1537" s="763" t="s">
        <v>454</v>
      </c>
      <c r="C1537" s="86" t="s">
        <v>493</v>
      </c>
      <c r="D1537" s="86" t="s">
        <v>142</v>
      </c>
      <c r="E1537" s="86" t="s">
        <v>541</v>
      </c>
      <c r="F1537" s="282" t="s">
        <v>330</v>
      </c>
      <c r="G1537" s="1105" t="str">
        <f>IF('Appraisal Inputs'!S256="","Blank",'Appraisal Inputs'!S256)</f>
        <v>Blank</v>
      </c>
      <c r="I1537" s="515" t="s">
        <v>2060</v>
      </c>
    </row>
    <row r="1538" spans="1:9" x14ac:dyDescent="0.2">
      <c r="A1538" s="86" t="s">
        <v>6388</v>
      </c>
      <c r="B1538" s="763" t="s">
        <v>454</v>
      </c>
      <c r="C1538" s="86" t="s">
        <v>493</v>
      </c>
      <c r="D1538" s="86" t="s">
        <v>142</v>
      </c>
      <c r="E1538" s="86" t="s">
        <v>542</v>
      </c>
      <c r="F1538" s="282" t="s">
        <v>330</v>
      </c>
      <c r="G1538" s="1105" t="str">
        <f>IF('Appraisal Inputs'!S257="","Blank",'Appraisal Inputs'!S257)</f>
        <v>Blank</v>
      </c>
      <c r="I1538" s="515" t="s">
        <v>2061</v>
      </c>
    </row>
    <row r="1539" spans="1:9" x14ac:dyDescent="0.2">
      <c r="A1539" s="86" t="s">
        <v>6388</v>
      </c>
      <c r="B1539" s="763" t="s">
        <v>454</v>
      </c>
      <c r="C1539" s="86" t="s">
        <v>493</v>
      </c>
      <c r="D1539" s="86" t="s">
        <v>142</v>
      </c>
      <c r="E1539" s="86" t="s">
        <v>543</v>
      </c>
      <c r="F1539" s="282" t="s">
        <v>330</v>
      </c>
      <c r="G1539" s="1105" t="str">
        <f>IF('Appraisal Inputs'!S258="","Blank",'Appraisal Inputs'!S258)</f>
        <v>Blank</v>
      </c>
      <c r="I1539" s="515" t="s">
        <v>2062</v>
      </c>
    </row>
    <row r="1540" spans="1:9" x14ac:dyDescent="0.2">
      <c r="A1540" s="86" t="s">
        <v>6388</v>
      </c>
      <c r="B1540" s="763" t="s">
        <v>454</v>
      </c>
      <c r="C1540" s="86" t="s">
        <v>493</v>
      </c>
      <c r="D1540" s="86" t="s">
        <v>142</v>
      </c>
      <c r="E1540" s="86" t="s">
        <v>544</v>
      </c>
      <c r="F1540" s="282" t="s">
        <v>330</v>
      </c>
      <c r="G1540" s="1105" t="str">
        <f>IF('Appraisal Inputs'!S259="","Blank",'Appraisal Inputs'!S259)</f>
        <v>Blank</v>
      </c>
      <c r="I1540" s="515" t="s">
        <v>2063</v>
      </c>
    </row>
    <row r="1541" spans="1:9" x14ac:dyDescent="0.2">
      <c r="A1541" s="86" t="s">
        <v>6388</v>
      </c>
      <c r="B1541" s="763" t="s">
        <v>454</v>
      </c>
      <c r="C1541" s="86" t="s">
        <v>493</v>
      </c>
      <c r="D1541" s="86" t="s">
        <v>142</v>
      </c>
      <c r="E1541" s="86" t="s">
        <v>545</v>
      </c>
      <c r="F1541" s="282" t="s">
        <v>330</v>
      </c>
      <c r="G1541" s="1105" t="str">
        <f>IF('Appraisal Inputs'!S260="","Blank",'Appraisal Inputs'!S260)</f>
        <v>Blank</v>
      </c>
      <c r="I1541" s="515" t="s">
        <v>2064</v>
      </c>
    </row>
    <row r="1542" spans="1:9" x14ac:dyDescent="0.2">
      <c r="A1542" s="86" t="s">
        <v>6388</v>
      </c>
      <c r="B1542" s="763" t="s">
        <v>454</v>
      </c>
      <c r="C1542" s="86" t="s">
        <v>493</v>
      </c>
      <c r="D1542" s="86" t="s">
        <v>142</v>
      </c>
      <c r="E1542" s="86" t="s">
        <v>546</v>
      </c>
      <c r="F1542" s="282" t="s">
        <v>330</v>
      </c>
      <c r="G1542" s="1105" t="str">
        <f>IF('Appraisal Inputs'!S261="","Blank",'Appraisal Inputs'!S261)</f>
        <v>Blank</v>
      </c>
      <c r="I1542" s="515" t="s">
        <v>2065</v>
      </c>
    </row>
    <row r="1543" spans="1:9" x14ac:dyDescent="0.2">
      <c r="A1543" s="86" t="s">
        <v>6388</v>
      </c>
      <c r="B1543" s="763" t="s">
        <v>454</v>
      </c>
      <c r="C1543" s="86" t="s">
        <v>493</v>
      </c>
      <c r="D1543" s="86" t="s">
        <v>142</v>
      </c>
      <c r="E1543" s="86" t="s">
        <v>547</v>
      </c>
      <c r="F1543" s="282" t="s">
        <v>330</v>
      </c>
      <c r="G1543" s="1105" t="str">
        <f>IF('Appraisal Inputs'!S262="","Blank",'Appraisal Inputs'!S262)</f>
        <v>Blank</v>
      </c>
      <c r="I1543" s="515" t="s">
        <v>2066</v>
      </c>
    </row>
    <row r="1544" spans="1:9" x14ac:dyDescent="0.2">
      <c r="A1544" s="86" t="s">
        <v>6388</v>
      </c>
      <c r="B1544" s="763" t="s">
        <v>454</v>
      </c>
      <c r="C1544" s="86" t="s">
        <v>493</v>
      </c>
      <c r="D1544" s="86" t="s">
        <v>142</v>
      </c>
      <c r="E1544" s="86" t="s">
        <v>548</v>
      </c>
      <c r="F1544" s="282" t="s">
        <v>330</v>
      </c>
      <c r="G1544" s="1105" t="str">
        <f>IF('Appraisal Inputs'!S263="","Blank",'Appraisal Inputs'!S263)</f>
        <v>Blank</v>
      </c>
      <c r="I1544" s="515" t="s">
        <v>2067</v>
      </c>
    </row>
    <row r="1545" spans="1:9" x14ac:dyDescent="0.2">
      <c r="A1545" s="86" t="s">
        <v>6388</v>
      </c>
      <c r="B1545" s="763" t="s">
        <v>454</v>
      </c>
      <c r="C1545" s="86" t="s">
        <v>493</v>
      </c>
      <c r="D1545" s="86" t="s">
        <v>142</v>
      </c>
      <c r="E1545" s="86" t="s">
        <v>549</v>
      </c>
      <c r="F1545" s="282" t="s">
        <v>330</v>
      </c>
      <c r="G1545" s="1105" t="str">
        <f>IF('Appraisal Inputs'!S264="","Blank",'Appraisal Inputs'!S264)</f>
        <v>Blank</v>
      </c>
      <c r="I1545" s="515" t="s">
        <v>2068</v>
      </c>
    </row>
    <row r="1546" spans="1:9" x14ac:dyDescent="0.2">
      <c r="A1546" s="86" t="s">
        <v>6388</v>
      </c>
      <c r="B1546" s="763" t="s">
        <v>454</v>
      </c>
      <c r="C1546" s="86" t="s">
        <v>493</v>
      </c>
      <c r="D1546" s="86" t="s">
        <v>142</v>
      </c>
      <c r="E1546" s="86" t="s">
        <v>550</v>
      </c>
      <c r="F1546" s="282" t="s">
        <v>330</v>
      </c>
      <c r="G1546" s="1105" t="str">
        <f>IF('Appraisal Inputs'!S265="","Blank",'Appraisal Inputs'!S265)</f>
        <v>Blank</v>
      </c>
      <c r="I1546" s="515" t="s">
        <v>2069</v>
      </c>
    </row>
    <row r="1547" spans="1:9" x14ac:dyDescent="0.2">
      <c r="A1547" s="86" t="s">
        <v>6388</v>
      </c>
      <c r="B1547" s="763" t="s">
        <v>454</v>
      </c>
      <c r="C1547" s="86" t="s">
        <v>493</v>
      </c>
      <c r="D1547" s="86" t="s">
        <v>142</v>
      </c>
      <c r="E1547" s="86" t="s">
        <v>551</v>
      </c>
      <c r="F1547" s="282" t="s">
        <v>330</v>
      </c>
      <c r="G1547" s="1105" t="str">
        <f>IF('Appraisal Inputs'!S266="","Blank",'Appraisal Inputs'!S266)</f>
        <v>Blank</v>
      </c>
      <c r="I1547" s="515" t="s">
        <v>2070</v>
      </c>
    </row>
    <row r="1548" spans="1:9" x14ac:dyDescent="0.2">
      <c r="A1548" s="86" t="s">
        <v>6388</v>
      </c>
      <c r="B1548" s="763" t="s">
        <v>454</v>
      </c>
      <c r="C1548" s="86" t="s">
        <v>493</v>
      </c>
      <c r="D1548" s="86" t="s">
        <v>142</v>
      </c>
      <c r="E1548" s="86" t="s">
        <v>552</v>
      </c>
      <c r="F1548" s="282" t="s">
        <v>330</v>
      </c>
      <c r="G1548" s="1105" t="str">
        <f>IF('Appraisal Inputs'!S267="","Blank",'Appraisal Inputs'!S267)</f>
        <v>Blank</v>
      </c>
      <c r="I1548" s="515" t="s">
        <v>2071</v>
      </c>
    </row>
    <row r="1549" spans="1:9" x14ac:dyDescent="0.2">
      <c r="A1549" s="86" t="s">
        <v>6388</v>
      </c>
      <c r="B1549" s="763" t="s">
        <v>454</v>
      </c>
      <c r="C1549" s="86" t="s">
        <v>493</v>
      </c>
      <c r="D1549" s="86" t="s">
        <v>142</v>
      </c>
      <c r="E1549" s="86" t="s">
        <v>553</v>
      </c>
      <c r="F1549" s="282" t="s">
        <v>330</v>
      </c>
      <c r="G1549" s="1105" t="str">
        <f>IF('Appraisal Inputs'!S268="","Blank",'Appraisal Inputs'!S268)</f>
        <v>Blank</v>
      </c>
      <c r="I1549" s="515" t="s">
        <v>2072</v>
      </c>
    </row>
    <row r="1550" spans="1:9" x14ac:dyDescent="0.2">
      <c r="A1550" s="86" t="s">
        <v>6388</v>
      </c>
      <c r="B1550" s="763" t="s">
        <v>454</v>
      </c>
      <c r="C1550" s="86" t="s">
        <v>493</v>
      </c>
      <c r="D1550" s="86" t="s">
        <v>142</v>
      </c>
      <c r="E1550" s="86" t="s">
        <v>554</v>
      </c>
      <c r="F1550" s="282" t="s">
        <v>330</v>
      </c>
      <c r="G1550" s="1105" t="str">
        <f>IF('Appraisal Inputs'!S269="","Blank",'Appraisal Inputs'!S269)</f>
        <v>Blank</v>
      </c>
      <c r="I1550" s="515" t="s">
        <v>2073</v>
      </c>
    </row>
    <row r="1551" spans="1:9" x14ac:dyDescent="0.2">
      <c r="A1551" s="86" t="s">
        <v>6388</v>
      </c>
      <c r="B1551" s="763" t="s">
        <v>454</v>
      </c>
      <c r="C1551" s="86" t="s">
        <v>493</v>
      </c>
      <c r="D1551" s="86" t="s">
        <v>142</v>
      </c>
      <c r="E1551" s="86" t="s">
        <v>555</v>
      </c>
      <c r="F1551" s="282" t="s">
        <v>330</v>
      </c>
      <c r="G1551" s="1105" t="str">
        <f>IF('Appraisal Inputs'!S270="","Blank",'Appraisal Inputs'!S270)</f>
        <v>Blank</v>
      </c>
      <c r="I1551" s="515" t="s">
        <v>2074</v>
      </c>
    </row>
    <row r="1552" spans="1:9" x14ac:dyDescent="0.2">
      <c r="A1552" s="86" t="s">
        <v>6388</v>
      </c>
      <c r="B1552" s="763" t="s">
        <v>454</v>
      </c>
      <c r="C1552" s="86" t="s">
        <v>493</v>
      </c>
      <c r="D1552" s="86" t="s">
        <v>142</v>
      </c>
      <c r="E1552" s="86" t="s">
        <v>556</v>
      </c>
      <c r="F1552" s="282" t="s">
        <v>330</v>
      </c>
      <c r="G1552" s="1105" t="str">
        <f>IF('Appraisal Inputs'!S271="","Blank",'Appraisal Inputs'!S271)</f>
        <v>Blank</v>
      </c>
      <c r="I1552" s="515" t="s">
        <v>2075</v>
      </c>
    </row>
    <row r="1553" spans="1:9" x14ac:dyDescent="0.2">
      <c r="A1553" s="86" t="s">
        <v>6388</v>
      </c>
      <c r="B1553" s="763" t="s">
        <v>454</v>
      </c>
      <c r="C1553" s="86" t="s">
        <v>493</v>
      </c>
      <c r="D1553" s="86" t="s">
        <v>142</v>
      </c>
      <c r="E1553" s="86" t="s">
        <v>557</v>
      </c>
      <c r="F1553" s="282" t="s">
        <v>330</v>
      </c>
      <c r="G1553" s="1105" t="str">
        <f>IF('Appraisal Inputs'!S272="","Blank",'Appraisal Inputs'!S272)</f>
        <v>Blank</v>
      </c>
      <c r="I1553" s="515" t="s">
        <v>2076</v>
      </c>
    </row>
    <row r="1554" spans="1:9" x14ac:dyDescent="0.2">
      <c r="A1554" s="86" t="s">
        <v>6388</v>
      </c>
      <c r="B1554" s="763" t="s">
        <v>454</v>
      </c>
      <c r="C1554" s="86" t="s">
        <v>493</v>
      </c>
      <c r="D1554" s="86" t="s">
        <v>142</v>
      </c>
      <c r="E1554" s="86" t="s">
        <v>558</v>
      </c>
      <c r="F1554" s="282" t="s">
        <v>330</v>
      </c>
      <c r="G1554" s="1105" t="str">
        <f>IF('Appraisal Inputs'!S273="","Blank",'Appraisal Inputs'!S273)</f>
        <v>Blank</v>
      </c>
      <c r="I1554" s="515" t="s">
        <v>2077</v>
      </c>
    </row>
    <row r="1555" spans="1:9" x14ac:dyDescent="0.2">
      <c r="A1555" s="86" t="s">
        <v>6388</v>
      </c>
      <c r="B1555" s="763" t="s">
        <v>454</v>
      </c>
      <c r="C1555" s="86" t="s">
        <v>493</v>
      </c>
      <c r="D1555" s="86" t="s">
        <v>142</v>
      </c>
      <c r="E1555" s="86" t="s">
        <v>559</v>
      </c>
      <c r="F1555" s="282" t="s">
        <v>330</v>
      </c>
      <c r="G1555" s="1105" t="str">
        <f>IF('Appraisal Inputs'!S274="","Blank",'Appraisal Inputs'!S274)</f>
        <v>Blank</v>
      </c>
      <c r="I1555" s="515" t="s">
        <v>2078</v>
      </c>
    </row>
    <row r="1556" spans="1:9" x14ac:dyDescent="0.2">
      <c r="A1556" s="86" t="s">
        <v>6388</v>
      </c>
      <c r="B1556" s="763" t="s">
        <v>454</v>
      </c>
      <c r="C1556" s="86" t="s">
        <v>493</v>
      </c>
      <c r="D1556" s="86" t="s">
        <v>142</v>
      </c>
      <c r="E1556" s="86" t="s">
        <v>560</v>
      </c>
      <c r="F1556" s="282" t="s">
        <v>330</v>
      </c>
      <c r="G1556" s="1105" t="str">
        <f>IF('Appraisal Inputs'!S275="","Blank",'Appraisal Inputs'!S275)</f>
        <v>Blank</v>
      </c>
      <c r="I1556" s="515" t="s">
        <v>2079</v>
      </c>
    </row>
    <row r="1557" spans="1:9" x14ac:dyDescent="0.2">
      <c r="A1557" s="86" t="s">
        <v>6388</v>
      </c>
      <c r="B1557" s="763" t="s">
        <v>454</v>
      </c>
      <c r="C1557" s="86" t="s">
        <v>493</v>
      </c>
      <c r="D1557" s="86" t="s">
        <v>142</v>
      </c>
      <c r="E1557" s="86" t="s">
        <v>561</v>
      </c>
      <c r="F1557" s="282" t="s">
        <v>330</v>
      </c>
      <c r="G1557" s="1105" t="str">
        <f>IF('Appraisal Inputs'!S276="","Blank",'Appraisal Inputs'!S276)</f>
        <v>Blank</v>
      </c>
      <c r="I1557" s="515" t="s">
        <v>2080</v>
      </c>
    </row>
    <row r="1558" spans="1:9" x14ac:dyDescent="0.2">
      <c r="A1558" s="86" t="s">
        <v>6388</v>
      </c>
      <c r="B1558" s="763" t="s">
        <v>454</v>
      </c>
      <c r="C1558" s="86" t="s">
        <v>493</v>
      </c>
      <c r="D1558" s="86" t="s">
        <v>142</v>
      </c>
      <c r="E1558" s="86" t="s">
        <v>562</v>
      </c>
      <c r="F1558" s="282" t="s">
        <v>330</v>
      </c>
      <c r="G1558" s="1105" t="str">
        <f>IF('Appraisal Inputs'!S277="","Blank",'Appraisal Inputs'!S277)</f>
        <v>Blank</v>
      </c>
      <c r="I1558" s="515" t="s">
        <v>2081</v>
      </c>
    </row>
    <row r="1559" spans="1:9" x14ac:dyDescent="0.2">
      <c r="A1559" s="86" t="s">
        <v>6388</v>
      </c>
      <c r="B1559" s="763" t="s">
        <v>454</v>
      </c>
      <c r="C1559" s="86" t="s">
        <v>493</v>
      </c>
      <c r="D1559" s="86" t="s">
        <v>142</v>
      </c>
      <c r="E1559" s="86" t="s">
        <v>563</v>
      </c>
      <c r="F1559" s="282" t="s">
        <v>330</v>
      </c>
      <c r="G1559" s="1105" t="str">
        <f>IF('Appraisal Inputs'!S278="","Blank",'Appraisal Inputs'!S278)</f>
        <v>Blank</v>
      </c>
      <c r="I1559" s="515" t="s">
        <v>2082</v>
      </c>
    </row>
    <row r="1560" spans="1:9" x14ac:dyDescent="0.2">
      <c r="A1560" s="86" t="s">
        <v>6388</v>
      </c>
      <c r="B1560" s="763" t="s">
        <v>454</v>
      </c>
      <c r="C1560" s="86" t="s">
        <v>493</v>
      </c>
      <c r="D1560" s="86" t="s">
        <v>142</v>
      </c>
      <c r="E1560" s="86" t="s">
        <v>564</v>
      </c>
      <c r="F1560" s="282" t="s">
        <v>330</v>
      </c>
      <c r="G1560" s="1105" t="str">
        <f>IF('Appraisal Inputs'!S279="","Blank",'Appraisal Inputs'!S279)</f>
        <v>Blank</v>
      </c>
      <c r="I1560" s="515" t="s">
        <v>2083</v>
      </c>
    </row>
    <row r="1561" spans="1:9" x14ac:dyDescent="0.2">
      <c r="A1561" s="86" t="s">
        <v>6388</v>
      </c>
      <c r="B1561" s="763" t="s">
        <v>454</v>
      </c>
      <c r="C1561" s="86" t="s">
        <v>493</v>
      </c>
      <c r="D1561" s="86" t="s">
        <v>142</v>
      </c>
      <c r="E1561" s="86" t="s">
        <v>565</v>
      </c>
      <c r="F1561" s="282" t="s">
        <v>330</v>
      </c>
      <c r="G1561" s="1105" t="str">
        <f>IF('Appraisal Inputs'!S280="","Blank",'Appraisal Inputs'!S280)</f>
        <v>Blank</v>
      </c>
      <c r="I1561" s="515" t="s">
        <v>2084</v>
      </c>
    </row>
    <row r="1562" spans="1:9" x14ac:dyDescent="0.2">
      <c r="A1562" s="86" t="s">
        <v>6388</v>
      </c>
      <c r="B1562" s="543" t="s">
        <v>454</v>
      </c>
      <c r="C1562" s="547" t="s">
        <v>493</v>
      </c>
      <c r="D1562" s="547" t="s">
        <v>142</v>
      </c>
      <c r="E1562" s="547" t="s">
        <v>566</v>
      </c>
      <c r="F1562" s="538" t="s">
        <v>330</v>
      </c>
      <c r="G1562" s="1106" t="str">
        <f>IF('Appraisal Inputs'!S281="","Blank",'Appraisal Inputs'!S281)</f>
        <v>Blank</v>
      </c>
      <c r="I1562" s="515" t="s">
        <v>2085</v>
      </c>
    </row>
    <row r="1563" spans="1:9" x14ac:dyDescent="0.2">
      <c r="A1563" s="86" t="s">
        <v>6388</v>
      </c>
      <c r="B1563" s="541" t="s">
        <v>454</v>
      </c>
      <c r="C1563" s="546" t="s">
        <v>493</v>
      </c>
      <c r="D1563" s="546" t="s">
        <v>142</v>
      </c>
      <c r="E1563" s="546" t="s">
        <v>185</v>
      </c>
      <c r="F1563" s="542" t="s">
        <v>330</v>
      </c>
      <c r="G1563" s="1104" t="str">
        <f>IF('Appraisal Inputs'!T241="","Blank",'Appraisal Inputs'!T241)</f>
        <v>Blank</v>
      </c>
      <c r="I1563" s="515" t="s">
        <v>2086</v>
      </c>
    </row>
    <row r="1564" spans="1:9" x14ac:dyDescent="0.2">
      <c r="A1564" s="86" t="s">
        <v>6388</v>
      </c>
      <c r="B1564" s="763" t="s">
        <v>454</v>
      </c>
      <c r="C1564" s="86" t="s">
        <v>493</v>
      </c>
      <c r="D1564" s="86" t="s">
        <v>142</v>
      </c>
      <c r="E1564" s="86" t="s">
        <v>527</v>
      </c>
      <c r="F1564" s="282" t="s">
        <v>330</v>
      </c>
      <c r="G1564" s="1105" t="str">
        <f>IF('Appraisal Inputs'!T242="","Blank",'Appraisal Inputs'!T242)</f>
        <v>Blank</v>
      </c>
      <c r="I1564" s="515" t="s">
        <v>2087</v>
      </c>
    </row>
    <row r="1565" spans="1:9" x14ac:dyDescent="0.2">
      <c r="A1565" s="86" t="s">
        <v>6388</v>
      </c>
      <c r="B1565" s="763" t="s">
        <v>454</v>
      </c>
      <c r="C1565" s="86" t="s">
        <v>493</v>
      </c>
      <c r="D1565" s="86" t="s">
        <v>142</v>
      </c>
      <c r="E1565" s="86" t="s">
        <v>528</v>
      </c>
      <c r="F1565" s="282" t="s">
        <v>330</v>
      </c>
      <c r="G1565" s="1105" t="str">
        <f>IF('Appraisal Inputs'!T243="","Blank",'Appraisal Inputs'!T243)</f>
        <v>Blank</v>
      </c>
      <c r="I1565" s="515" t="s">
        <v>2088</v>
      </c>
    </row>
    <row r="1566" spans="1:9" x14ac:dyDescent="0.2">
      <c r="A1566" s="86" t="s">
        <v>6388</v>
      </c>
      <c r="B1566" s="763" t="s">
        <v>454</v>
      </c>
      <c r="C1566" s="86" t="s">
        <v>493</v>
      </c>
      <c r="D1566" s="86" t="s">
        <v>142</v>
      </c>
      <c r="E1566" s="86" t="s">
        <v>529</v>
      </c>
      <c r="F1566" s="282" t="s">
        <v>330</v>
      </c>
      <c r="G1566" s="1105" t="str">
        <f>IF('Appraisal Inputs'!T244="","Blank",'Appraisal Inputs'!T244)</f>
        <v>Blank</v>
      </c>
      <c r="I1566" s="515" t="s">
        <v>2089</v>
      </c>
    </row>
    <row r="1567" spans="1:9" x14ac:dyDescent="0.2">
      <c r="A1567" s="86" t="s">
        <v>6388</v>
      </c>
      <c r="B1567" s="763" t="s">
        <v>454</v>
      </c>
      <c r="C1567" s="86" t="s">
        <v>493</v>
      </c>
      <c r="D1567" s="86" t="s">
        <v>142</v>
      </c>
      <c r="E1567" s="86" t="s">
        <v>530</v>
      </c>
      <c r="F1567" s="282" t="s">
        <v>330</v>
      </c>
      <c r="G1567" s="1105" t="str">
        <f>IF('Appraisal Inputs'!T245="","Blank",'Appraisal Inputs'!T245)</f>
        <v>Blank</v>
      </c>
      <c r="I1567" s="515" t="s">
        <v>2090</v>
      </c>
    </row>
    <row r="1568" spans="1:9" x14ac:dyDescent="0.2">
      <c r="A1568" s="86" t="s">
        <v>6388</v>
      </c>
      <c r="B1568" s="763" t="s">
        <v>454</v>
      </c>
      <c r="C1568" s="86" t="s">
        <v>493</v>
      </c>
      <c r="D1568" s="86" t="s">
        <v>142</v>
      </c>
      <c r="E1568" s="86" t="s">
        <v>531</v>
      </c>
      <c r="F1568" s="282" t="s">
        <v>330</v>
      </c>
      <c r="G1568" s="1105" t="str">
        <f>IF('Appraisal Inputs'!T246="","Blank",'Appraisal Inputs'!T246)</f>
        <v>Blank</v>
      </c>
      <c r="I1568" s="515" t="s">
        <v>2091</v>
      </c>
    </row>
    <row r="1569" spans="1:9" x14ac:dyDescent="0.2">
      <c r="A1569" s="86" t="s">
        <v>6388</v>
      </c>
      <c r="B1569" s="763" t="s">
        <v>454</v>
      </c>
      <c r="C1569" s="86" t="s">
        <v>493</v>
      </c>
      <c r="D1569" s="86" t="s">
        <v>142</v>
      </c>
      <c r="E1569" s="86" t="s">
        <v>532</v>
      </c>
      <c r="F1569" s="282" t="s">
        <v>330</v>
      </c>
      <c r="G1569" s="1105" t="str">
        <f>IF('Appraisal Inputs'!T247="","Blank",'Appraisal Inputs'!T247)</f>
        <v>Blank</v>
      </c>
      <c r="I1569" s="515" t="s">
        <v>2092</v>
      </c>
    </row>
    <row r="1570" spans="1:9" x14ac:dyDescent="0.2">
      <c r="A1570" s="86" t="s">
        <v>6388</v>
      </c>
      <c r="B1570" s="763" t="s">
        <v>454</v>
      </c>
      <c r="C1570" s="86" t="s">
        <v>493</v>
      </c>
      <c r="D1570" s="86" t="s">
        <v>142</v>
      </c>
      <c r="E1570" s="86" t="s">
        <v>533</v>
      </c>
      <c r="F1570" s="282" t="s">
        <v>330</v>
      </c>
      <c r="G1570" s="1105" t="str">
        <f>IF('Appraisal Inputs'!T248="","Blank",'Appraisal Inputs'!T248)</f>
        <v>Blank</v>
      </c>
      <c r="I1570" s="515" t="s">
        <v>2093</v>
      </c>
    </row>
    <row r="1571" spans="1:9" x14ac:dyDescent="0.2">
      <c r="A1571" s="86" t="s">
        <v>6388</v>
      </c>
      <c r="B1571" s="763" t="s">
        <v>454</v>
      </c>
      <c r="C1571" s="86" t="s">
        <v>493</v>
      </c>
      <c r="D1571" s="86" t="s">
        <v>142</v>
      </c>
      <c r="E1571" s="86" t="s">
        <v>534</v>
      </c>
      <c r="F1571" s="282" t="s">
        <v>330</v>
      </c>
      <c r="G1571" s="1105" t="str">
        <f>IF('Appraisal Inputs'!T249="","Blank",'Appraisal Inputs'!T249)</f>
        <v>Blank</v>
      </c>
      <c r="I1571" s="515" t="s">
        <v>2094</v>
      </c>
    </row>
    <row r="1572" spans="1:9" x14ac:dyDescent="0.2">
      <c r="A1572" s="86" t="s">
        <v>6388</v>
      </c>
      <c r="B1572" s="763" t="s">
        <v>454</v>
      </c>
      <c r="C1572" s="86" t="s">
        <v>493</v>
      </c>
      <c r="D1572" s="86" t="s">
        <v>142</v>
      </c>
      <c r="E1572" s="86" t="s">
        <v>535</v>
      </c>
      <c r="F1572" s="282" t="s">
        <v>330</v>
      </c>
      <c r="G1572" s="1105" t="str">
        <f>IF('Appraisal Inputs'!T250="","Blank",'Appraisal Inputs'!T250)</f>
        <v>Blank</v>
      </c>
      <c r="I1572" s="515" t="s">
        <v>2095</v>
      </c>
    </row>
    <row r="1573" spans="1:9" x14ac:dyDescent="0.2">
      <c r="A1573" s="86" t="s">
        <v>6388</v>
      </c>
      <c r="B1573" s="763" t="s">
        <v>454</v>
      </c>
      <c r="C1573" s="86" t="s">
        <v>493</v>
      </c>
      <c r="D1573" s="86" t="s">
        <v>142</v>
      </c>
      <c r="E1573" s="86" t="s">
        <v>536</v>
      </c>
      <c r="F1573" s="282" t="s">
        <v>330</v>
      </c>
      <c r="G1573" s="1105" t="str">
        <f>IF('Appraisal Inputs'!T251="","Blank",'Appraisal Inputs'!T251)</f>
        <v>Blank</v>
      </c>
      <c r="I1573" s="515" t="s">
        <v>2096</v>
      </c>
    </row>
    <row r="1574" spans="1:9" x14ac:dyDescent="0.2">
      <c r="A1574" s="86" t="s">
        <v>6388</v>
      </c>
      <c r="B1574" s="763" t="s">
        <v>454</v>
      </c>
      <c r="C1574" s="86" t="s">
        <v>493</v>
      </c>
      <c r="D1574" s="86" t="s">
        <v>142</v>
      </c>
      <c r="E1574" s="86" t="s">
        <v>537</v>
      </c>
      <c r="F1574" s="282" t="s">
        <v>330</v>
      </c>
      <c r="G1574" s="1105" t="str">
        <f>IF('Appraisal Inputs'!T252="","Blank",'Appraisal Inputs'!T252)</f>
        <v>Blank</v>
      </c>
      <c r="I1574" s="515" t="s">
        <v>2097</v>
      </c>
    </row>
    <row r="1575" spans="1:9" x14ac:dyDescent="0.2">
      <c r="A1575" s="86" t="s">
        <v>6388</v>
      </c>
      <c r="B1575" s="763" t="s">
        <v>454</v>
      </c>
      <c r="C1575" s="86" t="s">
        <v>493</v>
      </c>
      <c r="D1575" s="86" t="s">
        <v>142</v>
      </c>
      <c r="E1575" s="86" t="s">
        <v>538</v>
      </c>
      <c r="F1575" s="282" t="s">
        <v>330</v>
      </c>
      <c r="G1575" s="1105" t="str">
        <f>IF('Appraisal Inputs'!T253="","Blank",'Appraisal Inputs'!T253)</f>
        <v>Blank</v>
      </c>
      <c r="I1575" s="515" t="s">
        <v>2098</v>
      </c>
    </row>
    <row r="1576" spans="1:9" x14ac:dyDescent="0.2">
      <c r="A1576" s="86" t="s">
        <v>6388</v>
      </c>
      <c r="B1576" s="763" t="s">
        <v>454</v>
      </c>
      <c r="C1576" s="86" t="s">
        <v>493</v>
      </c>
      <c r="D1576" s="86" t="s">
        <v>142</v>
      </c>
      <c r="E1576" s="86" t="s">
        <v>539</v>
      </c>
      <c r="F1576" s="282" t="s">
        <v>330</v>
      </c>
      <c r="G1576" s="1105" t="str">
        <f>IF('Appraisal Inputs'!T254="","Blank",'Appraisal Inputs'!T254)</f>
        <v>Blank</v>
      </c>
      <c r="I1576" s="515" t="s">
        <v>2099</v>
      </c>
    </row>
    <row r="1577" spans="1:9" x14ac:dyDescent="0.2">
      <c r="A1577" s="86" t="s">
        <v>6388</v>
      </c>
      <c r="B1577" s="763" t="s">
        <v>454</v>
      </c>
      <c r="C1577" s="86" t="s">
        <v>493</v>
      </c>
      <c r="D1577" s="86" t="s">
        <v>142</v>
      </c>
      <c r="E1577" s="86" t="s">
        <v>540</v>
      </c>
      <c r="F1577" s="282" t="s">
        <v>330</v>
      </c>
      <c r="G1577" s="1105" t="str">
        <f>IF('Appraisal Inputs'!T255="","Blank",'Appraisal Inputs'!T255)</f>
        <v>Blank</v>
      </c>
      <c r="I1577" s="515" t="s">
        <v>2100</v>
      </c>
    </row>
    <row r="1578" spans="1:9" x14ac:dyDescent="0.2">
      <c r="A1578" s="86" t="s">
        <v>6388</v>
      </c>
      <c r="B1578" s="763" t="s">
        <v>454</v>
      </c>
      <c r="C1578" s="86" t="s">
        <v>493</v>
      </c>
      <c r="D1578" s="86" t="s">
        <v>142</v>
      </c>
      <c r="E1578" s="86" t="s">
        <v>541</v>
      </c>
      <c r="F1578" s="282" t="s">
        <v>330</v>
      </c>
      <c r="G1578" s="1105" t="str">
        <f>IF('Appraisal Inputs'!T256="","Blank",'Appraisal Inputs'!T256)</f>
        <v>Blank</v>
      </c>
      <c r="I1578" s="515" t="s">
        <v>2101</v>
      </c>
    </row>
    <row r="1579" spans="1:9" x14ac:dyDescent="0.2">
      <c r="A1579" s="86" t="s">
        <v>6388</v>
      </c>
      <c r="B1579" s="763" t="s">
        <v>454</v>
      </c>
      <c r="C1579" s="86" t="s">
        <v>493</v>
      </c>
      <c r="D1579" s="86" t="s">
        <v>142</v>
      </c>
      <c r="E1579" s="86" t="s">
        <v>542</v>
      </c>
      <c r="F1579" s="282" t="s">
        <v>330</v>
      </c>
      <c r="G1579" s="1105" t="str">
        <f>IF('Appraisal Inputs'!T257="","Blank",'Appraisal Inputs'!T257)</f>
        <v>Blank</v>
      </c>
      <c r="I1579" s="515" t="s">
        <v>2102</v>
      </c>
    </row>
    <row r="1580" spans="1:9" x14ac:dyDescent="0.2">
      <c r="A1580" s="86" t="s">
        <v>6388</v>
      </c>
      <c r="B1580" s="763" t="s">
        <v>454</v>
      </c>
      <c r="C1580" s="86" t="s">
        <v>493</v>
      </c>
      <c r="D1580" s="86" t="s">
        <v>142</v>
      </c>
      <c r="E1580" s="86" t="s">
        <v>543</v>
      </c>
      <c r="F1580" s="282" t="s">
        <v>330</v>
      </c>
      <c r="G1580" s="1105" t="str">
        <f>IF('Appraisal Inputs'!T258="","Blank",'Appraisal Inputs'!T258)</f>
        <v>Blank</v>
      </c>
      <c r="I1580" s="515" t="s">
        <v>2103</v>
      </c>
    </row>
    <row r="1581" spans="1:9" x14ac:dyDescent="0.2">
      <c r="A1581" s="86" t="s">
        <v>6388</v>
      </c>
      <c r="B1581" s="763" t="s">
        <v>454</v>
      </c>
      <c r="C1581" s="86" t="s">
        <v>493</v>
      </c>
      <c r="D1581" s="86" t="s">
        <v>142</v>
      </c>
      <c r="E1581" s="86" t="s">
        <v>544</v>
      </c>
      <c r="F1581" s="282" t="s">
        <v>330</v>
      </c>
      <c r="G1581" s="1105" t="str">
        <f>IF('Appraisal Inputs'!T259="","Blank",'Appraisal Inputs'!T259)</f>
        <v>Blank</v>
      </c>
      <c r="I1581" s="515" t="s">
        <v>2104</v>
      </c>
    </row>
    <row r="1582" spans="1:9" x14ac:dyDescent="0.2">
      <c r="A1582" s="86" t="s">
        <v>6388</v>
      </c>
      <c r="B1582" s="763" t="s">
        <v>454</v>
      </c>
      <c r="C1582" s="86" t="s">
        <v>493</v>
      </c>
      <c r="D1582" s="86" t="s">
        <v>142</v>
      </c>
      <c r="E1582" s="86" t="s">
        <v>545</v>
      </c>
      <c r="F1582" s="282" t="s">
        <v>330</v>
      </c>
      <c r="G1582" s="1105" t="str">
        <f>IF('Appraisal Inputs'!T260="","Blank",'Appraisal Inputs'!T260)</f>
        <v>Blank</v>
      </c>
      <c r="I1582" s="515" t="s">
        <v>2105</v>
      </c>
    </row>
    <row r="1583" spans="1:9" x14ac:dyDescent="0.2">
      <c r="A1583" s="86" t="s">
        <v>6388</v>
      </c>
      <c r="B1583" s="763" t="s">
        <v>454</v>
      </c>
      <c r="C1583" s="86" t="s">
        <v>493</v>
      </c>
      <c r="D1583" s="86" t="s">
        <v>142</v>
      </c>
      <c r="E1583" s="86" t="s">
        <v>546</v>
      </c>
      <c r="F1583" s="282" t="s">
        <v>330</v>
      </c>
      <c r="G1583" s="1105" t="str">
        <f>IF('Appraisal Inputs'!T261="","Blank",'Appraisal Inputs'!T261)</f>
        <v>Blank</v>
      </c>
      <c r="I1583" s="515" t="s">
        <v>2106</v>
      </c>
    </row>
    <row r="1584" spans="1:9" x14ac:dyDescent="0.2">
      <c r="A1584" s="86" t="s">
        <v>6388</v>
      </c>
      <c r="B1584" s="763" t="s">
        <v>454</v>
      </c>
      <c r="C1584" s="86" t="s">
        <v>493</v>
      </c>
      <c r="D1584" s="86" t="s">
        <v>142</v>
      </c>
      <c r="E1584" s="86" t="s">
        <v>547</v>
      </c>
      <c r="F1584" s="282" t="s">
        <v>330</v>
      </c>
      <c r="G1584" s="1105" t="str">
        <f>IF('Appraisal Inputs'!T262="","Blank",'Appraisal Inputs'!T262)</f>
        <v>Blank</v>
      </c>
      <c r="I1584" s="515" t="s">
        <v>2107</v>
      </c>
    </row>
    <row r="1585" spans="1:9" x14ac:dyDescent="0.2">
      <c r="A1585" s="86" t="s">
        <v>6388</v>
      </c>
      <c r="B1585" s="763" t="s">
        <v>454</v>
      </c>
      <c r="C1585" s="86" t="s">
        <v>493</v>
      </c>
      <c r="D1585" s="86" t="s">
        <v>142</v>
      </c>
      <c r="E1585" s="86" t="s">
        <v>548</v>
      </c>
      <c r="F1585" s="282" t="s">
        <v>330</v>
      </c>
      <c r="G1585" s="1105" t="str">
        <f>IF('Appraisal Inputs'!T263="","Blank",'Appraisal Inputs'!T263)</f>
        <v>Blank</v>
      </c>
      <c r="I1585" s="515" t="s">
        <v>2108</v>
      </c>
    </row>
    <row r="1586" spans="1:9" x14ac:dyDescent="0.2">
      <c r="A1586" s="86" t="s">
        <v>6388</v>
      </c>
      <c r="B1586" s="763" t="s">
        <v>454</v>
      </c>
      <c r="C1586" s="86" t="s">
        <v>493</v>
      </c>
      <c r="D1586" s="86" t="s">
        <v>142</v>
      </c>
      <c r="E1586" s="86" t="s">
        <v>549</v>
      </c>
      <c r="F1586" s="282" t="s">
        <v>330</v>
      </c>
      <c r="G1586" s="1105" t="str">
        <f>IF('Appraisal Inputs'!T264="","Blank",'Appraisal Inputs'!T264)</f>
        <v>Blank</v>
      </c>
      <c r="I1586" s="515" t="s">
        <v>2109</v>
      </c>
    </row>
    <row r="1587" spans="1:9" x14ac:dyDescent="0.2">
      <c r="A1587" s="86" t="s">
        <v>6388</v>
      </c>
      <c r="B1587" s="763" t="s">
        <v>454</v>
      </c>
      <c r="C1587" s="86" t="s">
        <v>493</v>
      </c>
      <c r="D1587" s="86" t="s">
        <v>142</v>
      </c>
      <c r="E1587" s="86" t="s">
        <v>550</v>
      </c>
      <c r="F1587" s="282" t="s">
        <v>330</v>
      </c>
      <c r="G1587" s="1105" t="str">
        <f>IF('Appraisal Inputs'!T265="","Blank",'Appraisal Inputs'!T265)</f>
        <v>Blank</v>
      </c>
      <c r="I1587" s="515" t="s">
        <v>2110</v>
      </c>
    </row>
    <row r="1588" spans="1:9" x14ac:dyDescent="0.2">
      <c r="A1588" s="86" t="s">
        <v>6388</v>
      </c>
      <c r="B1588" s="763" t="s">
        <v>454</v>
      </c>
      <c r="C1588" s="86" t="s">
        <v>493</v>
      </c>
      <c r="D1588" s="86" t="s">
        <v>142</v>
      </c>
      <c r="E1588" s="86" t="s">
        <v>551</v>
      </c>
      <c r="F1588" s="282" t="s">
        <v>330</v>
      </c>
      <c r="G1588" s="1105" t="str">
        <f>IF('Appraisal Inputs'!T266="","Blank",'Appraisal Inputs'!T266)</f>
        <v>Blank</v>
      </c>
      <c r="I1588" s="515" t="s">
        <v>2111</v>
      </c>
    </row>
    <row r="1589" spans="1:9" x14ac:dyDescent="0.2">
      <c r="A1589" s="86" t="s">
        <v>6388</v>
      </c>
      <c r="B1589" s="763" t="s">
        <v>454</v>
      </c>
      <c r="C1589" s="86" t="s">
        <v>493</v>
      </c>
      <c r="D1589" s="86" t="s">
        <v>142</v>
      </c>
      <c r="E1589" s="86" t="s">
        <v>552</v>
      </c>
      <c r="F1589" s="282" t="s">
        <v>330</v>
      </c>
      <c r="G1589" s="1105" t="str">
        <f>IF('Appraisal Inputs'!T267="","Blank",'Appraisal Inputs'!T267)</f>
        <v>Blank</v>
      </c>
      <c r="I1589" s="515" t="s">
        <v>2112</v>
      </c>
    </row>
    <row r="1590" spans="1:9" x14ac:dyDescent="0.2">
      <c r="A1590" s="86" t="s">
        <v>6388</v>
      </c>
      <c r="B1590" s="763" t="s">
        <v>454</v>
      </c>
      <c r="C1590" s="86" t="s">
        <v>493</v>
      </c>
      <c r="D1590" s="86" t="s">
        <v>142</v>
      </c>
      <c r="E1590" s="86" t="s">
        <v>553</v>
      </c>
      <c r="F1590" s="282" t="s">
        <v>330</v>
      </c>
      <c r="G1590" s="1105" t="str">
        <f>IF('Appraisal Inputs'!T268="","Blank",'Appraisal Inputs'!T268)</f>
        <v>Blank</v>
      </c>
      <c r="I1590" s="515" t="s">
        <v>2113</v>
      </c>
    </row>
    <row r="1591" spans="1:9" x14ac:dyDescent="0.2">
      <c r="A1591" s="86" t="s">
        <v>6388</v>
      </c>
      <c r="B1591" s="763" t="s">
        <v>454</v>
      </c>
      <c r="C1591" s="86" t="s">
        <v>493</v>
      </c>
      <c r="D1591" s="86" t="s">
        <v>142</v>
      </c>
      <c r="E1591" s="86" t="s">
        <v>554</v>
      </c>
      <c r="F1591" s="282" t="s">
        <v>330</v>
      </c>
      <c r="G1591" s="1105" t="str">
        <f>IF('Appraisal Inputs'!T269="","Blank",'Appraisal Inputs'!T269)</f>
        <v>Blank</v>
      </c>
      <c r="I1591" s="515" t="s">
        <v>2114</v>
      </c>
    </row>
    <row r="1592" spans="1:9" x14ac:dyDescent="0.2">
      <c r="A1592" s="86" t="s">
        <v>6388</v>
      </c>
      <c r="B1592" s="763" t="s">
        <v>454</v>
      </c>
      <c r="C1592" s="86" t="s">
        <v>493</v>
      </c>
      <c r="D1592" s="86" t="s">
        <v>142</v>
      </c>
      <c r="E1592" s="86" t="s">
        <v>555</v>
      </c>
      <c r="F1592" s="282" t="s">
        <v>330</v>
      </c>
      <c r="G1592" s="1105" t="str">
        <f>IF('Appraisal Inputs'!T270="","Blank",'Appraisal Inputs'!T270)</f>
        <v>Blank</v>
      </c>
      <c r="I1592" s="515" t="s">
        <v>2115</v>
      </c>
    </row>
    <row r="1593" spans="1:9" x14ac:dyDescent="0.2">
      <c r="A1593" s="86" t="s">
        <v>6388</v>
      </c>
      <c r="B1593" s="763" t="s">
        <v>454</v>
      </c>
      <c r="C1593" s="86" t="s">
        <v>493</v>
      </c>
      <c r="D1593" s="86" t="s">
        <v>142</v>
      </c>
      <c r="E1593" s="86" t="s">
        <v>556</v>
      </c>
      <c r="F1593" s="282" t="s">
        <v>330</v>
      </c>
      <c r="G1593" s="1105" t="str">
        <f>IF('Appraisal Inputs'!T271="","Blank",'Appraisal Inputs'!T271)</f>
        <v>Blank</v>
      </c>
      <c r="I1593" s="515" t="s">
        <v>2116</v>
      </c>
    </row>
    <row r="1594" spans="1:9" x14ac:dyDescent="0.2">
      <c r="A1594" s="86" t="s">
        <v>6388</v>
      </c>
      <c r="B1594" s="763" t="s">
        <v>454</v>
      </c>
      <c r="C1594" s="86" t="s">
        <v>493</v>
      </c>
      <c r="D1594" s="86" t="s">
        <v>142</v>
      </c>
      <c r="E1594" s="86" t="s">
        <v>557</v>
      </c>
      <c r="F1594" s="282" t="s">
        <v>330</v>
      </c>
      <c r="G1594" s="1105" t="str">
        <f>IF('Appraisal Inputs'!T272="","Blank",'Appraisal Inputs'!T272)</f>
        <v>Blank</v>
      </c>
      <c r="I1594" s="515" t="s">
        <v>2117</v>
      </c>
    </row>
    <row r="1595" spans="1:9" x14ac:dyDescent="0.2">
      <c r="A1595" s="86" t="s">
        <v>6388</v>
      </c>
      <c r="B1595" s="763" t="s">
        <v>454</v>
      </c>
      <c r="C1595" s="86" t="s">
        <v>493</v>
      </c>
      <c r="D1595" s="86" t="s">
        <v>142</v>
      </c>
      <c r="E1595" s="86" t="s">
        <v>558</v>
      </c>
      <c r="F1595" s="282" t="s">
        <v>330</v>
      </c>
      <c r="G1595" s="1105" t="str">
        <f>IF('Appraisal Inputs'!T273="","Blank",'Appraisal Inputs'!T273)</f>
        <v>Blank</v>
      </c>
      <c r="I1595" s="515" t="s">
        <v>2118</v>
      </c>
    </row>
    <row r="1596" spans="1:9" x14ac:dyDescent="0.2">
      <c r="A1596" s="86" t="s">
        <v>6388</v>
      </c>
      <c r="B1596" s="763" t="s">
        <v>454</v>
      </c>
      <c r="C1596" s="86" t="s">
        <v>493</v>
      </c>
      <c r="D1596" s="86" t="s">
        <v>142</v>
      </c>
      <c r="E1596" s="86" t="s">
        <v>559</v>
      </c>
      <c r="F1596" s="282" t="s">
        <v>330</v>
      </c>
      <c r="G1596" s="1105" t="str">
        <f>IF('Appraisal Inputs'!T274="","Blank",'Appraisal Inputs'!T274)</f>
        <v>Blank</v>
      </c>
      <c r="I1596" s="515" t="s">
        <v>2119</v>
      </c>
    </row>
    <row r="1597" spans="1:9" x14ac:dyDescent="0.2">
      <c r="A1597" s="86" t="s">
        <v>6388</v>
      </c>
      <c r="B1597" s="763" t="s">
        <v>454</v>
      </c>
      <c r="C1597" s="86" t="s">
        <v>493</v>
      </c>
      <c r="D1597" s="86" t="s">
        <v>142</v>
      </c>
      <c r="E1597" s="86" t="s">
        <v>560</v>
      </c>
      <c r="F1597" s="282" t="s">
        <v>330</v>
      </c>
      <c r="G1597" s="1105" t="str">
        <f>IF('Appraisal Inputs'!T275="","Blank",'Appraisal Inputs'!T275)</f>
        <v>Blank</v>
      </c>
      <c r="I1597" s="515" t="s">
        <v>2120</v>
      </c>
    </row>
    <row r="1598" spans="1:9" x14ac:dyDescent="0.2">
      <c r="A1598" s="86" t="s">
        <v>6388</v>
      </c>
      <c r="B1598" s="763" t="s">
        <v>454</v>
      </c>
      <c r="C1598" s="86" t="s">
        <v>493</v>
      </c>
      <c r="D1598" s="86" t="s">
        <v>142</v>
      </c>
      <c r="E1598" s="86" t="s">
        <v>561</v>
      </c>
      <c r="F1598" s="282" t="s">
        <v>330</v>
      </c>
      <c r="G1598" s="1105" t="str">
        <f>IF('Appraisal Inputs'!T276="","Blank",'Appraisal Inputs'!T276)</f>
        <v>Blank</v>
      </c>
      <c r="I1598" s="515" t="s">
        <v>2121</v>
      </c>
    </row>
    <row r="1599" spans="1:9" x14ac:dyDescent="0.2">
      <c r="A1599" s="86" t="s">
        <v>6388</v>
      </c>
      <c r="B1599" s="763" t="s">
        <v>454</v>
      </c>
      <c r="C1599" s="86" t="s">
        <v>493</v>
      </c>
      <c r="D1599" s="86" t="s">
        <v>142</v>
      </c>
      <c r="E1599" s="86" t="s">
        <v>562</v>
      </c>
      <c r="F1599" s="282" t="s">
        <v>330</v>
      </c>
      <c r="G1599" s="1105" t="str">
        <f>IF('Appraisal Inputs'!T277="","Blank",'Appraisal Inputs'!T277)</f>
        <v>Blank</v>
      </c>
      <c r="I1599" s="515" t="s">
        <v>2122</v>
      </c>
    </row>
    <row r="1600" spans="1:9" x14ac:dyDescent="0.2">
      <c r="A1600" s="86" t="s">
        <v>6388</v>
      </c>
      <c r="B1600" s="763" t="s">
        <v>454</v>
      </c>
      <c r="C1600" s="86" t="s">
        <v>493</v>
      </c>
      <c r="D1600" s="86" t="s">
        <v>142</v>
      </c>
      <c r="E1600" s="86" t="s">
        <v>563</v>
      </c>
      <c r="F1600" s="282" t="s">
        <v>330</v>
      </c>
      <c r="G1600" s="1105" t="str">
        <f>IF('Appraisal Inputs'!T278="","Blank",'Appraisal Inputs'!T278)</f>
        <v>Blank</v>
      </c>
      <c r="I1600" s="515" t="s">
        <v>2123</v>
      </c>
    </row>
    <row r="1601" spans="1:9" x14ac:dyDescent="0.2">
      <c r="A1601" s="86" t="s">
        <v>6388</v>
      </c>
      <c r="B1601" s="763" t="s">
        <v>454</v>
      </c>
      <c r="C1601" s="86" t="s">
        <v>493</v>
      </c>
      <c r="D1601" s="86" t="s">
        <v>142</v>
      </c>
      <c r="E1601" s="86" t="s">
        <v>564</v>
      </c>
      <c r="F1601" s="282" t="s">
        <v>330</v>
      </c>
      <c r="G1601" s="1105" t="str">
        <f>IF('Appraisal Inputs'!T279="","Blank",'Appraisal Inputs'!T279)</f>
        <v>Blank</v>
      </c>
      <c r="I1601" s="515" t="s">
        <v>2124</v>
      </c>
    </row>
    <row r="1602" spans="1:9" x14ac:dyDescent="0.2">
      <c r="A1602" s="86" t="s">
        <v>6388</v>
      </c>
      <c r="B1602" s="763" t="s">
        <v>454</v>
      </c>
      <c r="C1602" s="86" t="s">
        <v>493</v>
      </c>
      <c r="D1602" s="86" t="s">
        <v>142</v>
      </c>
      <c r="E1602" s="86" t="s">
        <v>565</v>
      </c>
      <c r="F1602" s="282" t="s">
        <v>330</v>
      </c>
      <c r="G1602" s="1105" t="str">
        <f>IF('Appraisal Inputs'!T280="","Blank",'Appraisal Inputs'!T280)</f>
        <v>Blank</v>
      </c>
      <c r="I1602" s="515" t="s">
        <v>2125</v>
      </c>
    </row>
    <row r="1603" spans="1:9" x14ac:dyDescent="0.2">
      <c r="A1603" s="86" t="s">
        <v>6388</v>
      </c>
      <c r="B1603" s="543" t="s">
        <v>454</v>
      </c>
      <c r="C1603" s="547" t="s">
        <v>493</v>
      </c>
      <c r="D1603" s="547" t="s">
        <v>142</v>
      </c>
      <c r="E1603" s="547" t="s">
        <v>566</v>
      </c>
      <c r="F1603" s="538" t="s">
        <v>330</v>
      </c>
      <c r="G1603" s="1106" t="str">
        <f>IF('Appraisal Inputs'!T281="","Blank",'Appraisal Inputs'!T281)</f>
        <v>Blank</v>
      </c>
      <c r="I1603" s="515" t="s">
        <v>2126</v>
      </c>
    </row>
    <row r="1604" spans="1:9" x14ac:dyDescent="0.2">
      <c r="A1604" s="86" t="s">
        <v>6388</v>
      </c>
      <c r="B1604" s="541" t="s">
        <v>454</v>
      </c>
      <c r="C1604" s="546" t="s">
        <v>32</v>
      </c>
      <c r="D1604" s="546"/>
      <c r="E1604" s="546" t="s">
        <v>185</v>
      </c>
      <c r="F1604" s="542" t="s">
        <v>321</v>
      </c>
      <c r="G1604" s="1183" t="str">
        <f>IF('Appraisal Inputs'!D294="","Blank",'Appraisal Inputs'!D294)</f>
        <v>Select ▼</v>
      </c>
      <c r="I1604" s="515" t="s">
        <v>2127</v>
      </c>
    </row>
    <row r="1605" spans="1:9" x14ac:dyDescent="0.2">
      <c r="A1605" s="86" t="s">
        <v>6388</v>
      </c>
      <c r="B1605" s="763" t="s">
        <v>454</v>
      </c>
      <c r="C1605" s="86" t="s">
        <v>32</v>
      </c>
      <c r="E1605" s="86" t="s">
        <v>527</v>
      </c>
      <c r="F1605" s="282" t="s">
        <v>321</v>
      </c>
      <c r="G1605" s="1181" t="str">
        <f>IF('Appraisal Inputs'!D295="","Blank",'Appraisal Inputs'!D295)</f>
        <v>Select ▼</v>
      </c>
      <c r="I1605" s="515" t="s">
        <v>2128</v>
      </c>
    </row>
    <row r="1606" spans="1:9" x14ac:dyDescent="0.2">
      <c r="A1606" s="86" t="s">
        <v>6388</v>
      </c>
      <c r="B1606" s="763" t="s">
        <v>454</v>
      </c>
      <c r="C1606" s="86" t="s">
        <v>32</v>
      </c>
      <c r="E1606" s="86" t="s">
        <v>528</v>
      </c>
      <c r="F1606" s="282" t="s">
        <v>321</v>
      </c>
      <c r="G1606" s="1181" t="str">
        <f>IF('Appraisal Inputs'!D296="","Blank",'Appraisal Inputs'!D296)</f>
        <v>Select ▼</v>
      </c>
      <c r="I1606" s="515" t="s">
        <v>2129</v>
      </c>
    </row>
    <row r="1607" spans="1:9" x14ac:dyDescent="0.2">
      <c r="A1607" s="86" t="s">
        <v>6388</v>
      </c>
      <c r="B1607" s="763" t="s">
        <v>454</v>
      </c>
      <c r="C1607" s="86" t="s">
        <v>32</v>
      </c>
      <c r="E1607" s="86" t="s">
        <v>529</v>
      </c>
      <c r="F1607" s="282" t="s">
        <v>321</v>
      </c>
      <c r="G1607" s="1181" t="str">
        <f>IF('Appraisal Inputs'!D297="","Blank",'Appraisal Inputs'!D297)</f>
        <v>Select ▼</v>
      </c>
      <c r="I1607" s="515" t="s">
        <v>2130</v>
      </c>
    </row>
    <row r="1608" spans="1:9" x14ac:dyDescent="0.2">
      <c r="A1608" s="86" t="s">
        <v>6388</v>
      </c>
      <c r="B1608" s="763" t="s">
        <v>454</v>
      </c>
      <c r="C1608" s="86" t="s">
        <v>32</v>
      </c>
      <c r="E1608" s="86" t="s">
        <v>530</v>
      </c>
      <c r="F1608" s="282" t="s">
        <v>321</v>
      </c>
      <c r="G1608" s="1181" t="str">
        <f>IF('Appraisal Inputs'!D298="","Blank",'Appraisal Inputs'!D298)</f>
        <v>Select ▼</v>
      </c>
      <c r="I1608" s="515" t="s">
        <v>2131</v>
      </c>
    </row>
    <row r="1609" spans="1:9" x14ac:dyDescent="0.2">
      <c r="A1609" s="86" t="s">
        <v>6388</v>
      </c>
      <c r="B1609" s="763" t="s">
        <v>454</v>
      </c>
      <c r="C1609" s="86" t="s">
        <v>32</v>
      </c>
      <c r="E1609" s="86" t="s">
        <v>531</v>
      </c>
      <c r="F1609" s="282" t="s">
        <v>321</v>
      </c>
      <c r="G1609" s="1181" t="str">
        <f>IF('Appraisal Inputs'!D299="","Blank",'Appraisal Inputs'!D299)</f>
        <v>Select ▼</v>
      </c>
      <c r="I1609" s="515" t="s">
        <v>2132</v>
      </c>
    </row>
    <row r="1610" spans="1:9" x14ac:dyDescent="0.2">
      <c r="A1610" s="86" t="s">
        <v>6388</v>
      </c>
      <c r="B1610" s="763" t="s">
        <v>454</v>
      </c>
      <c r="C1610" s="86" t="s">
        <v>32</v>
      </c>
      <c r="E1610" s="86" t="s">
        <v>532</v>
      </c>
      <c r="F1610" s="282" t="s">
        <v>321</v>
      </c>
      <c r="G1610" s="1181" t="str">
        <f>IF('Appraisal Inputs'!D300="","Blank",'Appraisal Inputs'!D300)</f>
        <v>Select ▼</v>
      </c>
      <c r="I1610" s="515" t="s">
        <v>2133</v>
      </c>
    </row>
    <row r="1611" spans="1:9" x14ac:dyDescent="0.2">
      <c r="A1611" s="86" t="s">
        <v>6388</v>
      </c>
      <c r="B1611" s="763" t="s">
        <v>454</v>
      </c>
      <c r="C1611" s="86" t="s">
        <v>32</v>
      </c>
      <c r="E1611" s="86" t="s">
        <v>533</v>
      </c>
      <c r="F1611" s="282" t="s">
        <v>321</v>
      </c>
      <c r="G1611" s="1181" t="str">
        <f>IF('Appraisal Inputs'!D301="","Blank",'Appraisal Inputs'!D301)</f>
        <v>Select ▼</v>
      </c>
      <c r="I1611" s="515" t="s">
        <v>2134</v>
      </c>
    </row>
    <row r="1612" spans="1:9" x14ac:dyDescent="0.2">
      <c r="A1612" s="86" t="s">
        <v>6388</v>
      </c>
      <c r="B1612" s="763" t="s">
        <v>454</v>
      </c>
      <c r="C1612" s="86" t="s">
        <v>32</v>
      </c>
      <c r="E1612" s="86" t="s">
        <v>534</v>
      </c>
      <c r="F1612" s="282" t="s">
        <v>321</v>
      </c>
      <c r="G1612" s="1181" t="str">
        <f>IF('Appraisal Inputs'!D302="","Blank",'Appraisal Inputs'!D302)</f>
        <v>Select ▼</v>
      </c>
      <c r="I1612" s="515" t="s">
        <v>2135</v>
      </c>
    </row>
    <row r="1613" spans="1:9" x14ac:dyDescent="0.2">
      <c r="A1613" s="86" t="s">
        <v>6388</v>
      </c>
      <c r="B1613" s="763" t="s">
        <v>454</v>
      </c>
      <c r="C1613" s="86" t="s">
        <v>32</v>
      </c>
      <c r="E1613" s="86" t="s">
        <v>535</v>
      </c>
      <c r="F1613" s="282" t="s">
        <v>321</v>
      </c>
      <c r="G1613" s="1181" t="str">
        <f>IF('Appraisal Inputs'!D303="","Blank",'Appraisal Inputs'!D303)</f>
        <v>Select ▼</v>
      </c>
      <c r="I1613" s="515" t="s">
        <v>2136</v>
      </c>
    </row>
    <row r="1614" spans="1:9" x14ac:dyDescent="0.2">
      <c r="A1614" s="86" t="s">
        <v>6388</v>
      </c>
      <c r="B1614" s="763" t="s">
        <v>454</v>
      </c>
      <c r="C1614" s="86" t="s">
        <v>32</v>
      </c>
      <c r="E1614" s="86" t="s">
        <v>536</v>
      </c>
      <c r="F1614" s="282" t="s">
        <v>321</v>
      </c>
      <c r="G1614" s="1181" t="str">
        <f>IF('Appraisal Inputs'!D304="","Blank",'Appraisal Inputs'!D304)</f>
        <v>Select ▼</v>
      </c>
      <c r="I1614" s="515" t="s">
        <v>2137</v>
      </c>
    </row>
    <row r="1615" spans="1:9" x14ac:dyDescent="0.2">
      <c r="A1615" s="86" t="s">
        <v>6388</v>
      </c>
      <c r="B1615" s="763" t="s">
        <v>454</v>
      </c>
      <c r="C1615" s="86" t="s">
        <v>32</v>
      </c>
      <c r="E1615" s="86" t="s">
        <v>537</v>
      </c>
      <c r="F1615" s="282" t="s">
        <v>321</v>
      </c>
      <c r="G1615" s="1181" t="str">
        <f>IF('Appraisal Inputs'!D305="","Blank",'Appraisal Inputs'!D305)</f>
        <v>Select ▼</v>
      </c>
      <c r="I1615" s="515" t="s">
        <v>2138</v>
      </c>
    </row>
    <row r="1616" spans="1:9" x14ac:dyDescent="0.2">
      <c r="A1616" s="86" t="s">
        <v>6388</v>
      </c>
      <c r="B1616" s="763" t="s">
        <v>454</v>
      </c>
      <c r="C1616" s="86" t="s">
        <v>32</v>
      </c>
      <c r="E1616" s="86" t="s">
        <v>538</v>
      </c>
      <c r="F1616" s="282" t="s">
        <v>321</v>
      </c>
      <c r="G1616" s="1181" t="str">
        <f>IF('Appraisal Inputs'!D306="","Blank",'Appraisal Inputs'!D306)</f>
        <v>Select ▼</v>
      </c>
      <c r="I1616" s="515" t="s">
        <v>2139</v>
      </c>
    </row>
    <row r="1617" spans="1:9" x14ac:dyDescent="0.2">
      <c r="A1617" s="86" t="s">
        <v>6388</v>
      </c>
      <c r="B1617" s="763" t="s">
        <v>454</v>
      </c>
      <c r="C1617" s="86" t="s">
        <v>32</v>
      </c>
      <c r="E1617" s="86" t="s">
        <v>539</v>
      </c>
      <c r="F1617" s="282" t="s">
        <v>321</v>
      </c>
      <c r="G1617" s="1181" t="str">
        <f>IF('Appraisal Inputs'!D307="","Blank",'Appraisal Inputs'!D307)</f>
        <v>Select ▼</v>
      </c>
      <c r="I1617" s="515" t="s">
        <v>2140</v>
      </c>
    </row>
    <row r="1618" spans="1:9" x14ac:dyDescent="0.2">
      <c r="A1618" s="86" t="s">
        <v>6388</v>
      </c>
      <c r="B1618" s="763" t="s">
        <v>454</v>
      </c>
      <c r="C1618" s="86" t="s">
        <v>32</v>
      </c>
      <c r="E1618" s="86" t="s">
        <v>540</v>
      </c>
      <c r="F1618" s="282" t="s">
        <v>321</v>
      </c>
      <c r="G1618" s="1181" t="str">
        <f>IF('Appraisal Inputs'!D308="","Blank",'Appraisal Inputs'!D308)</f>
        <v>Select ▼</v>
      </c>
      <c r="I1618" s="515" t="s">
        <v>2141</v>
      </c>
    </row>
    <row r="1619" spans="1:9" x14ac:dyDescent="0.2">
      <c r="A1619" s="86" t="s">
        <v>6388</v>
      </c>
      <c r="B1619" s="763" t="s">
        <v>454</v>
      </c>
      <c r="C1619" s="86" t="s">
        <v>32</v>
      </c>
      <c r="E1619" s="86" t="s">
        <v>541</v>
      </c>
      <c r="F1619" s="282" t="s">
        <v>321</v>
      </c>
      <c r="G1619" s="1181" t="str">
        <f>IF('Appraisal Inputs'!D309="","Blank",'Appraisal Inputs'!D309)</f>
        <v>Select ▼</v>
      </c>
      <c r="I1619" s="515" t="s">
        <v>2142</v>
      </c>
    </row>
    <row r="1620" spans="1:9" x14ac:dyDescent="0.2">
      <c r="A1620" s="86" t="s">
        <v>6388</v>
      </c>
      <c r="B1620" s="763" t="s">
        <v>454</v>
      </c>
      <c r="C1620" s="86" t="s">
        <v>32</v>
      </c>
      <c r="E1620" s="86" t="s">
        <v>542</v>
      </c>
      <c r="F1620" s="282" t="s">
        <v>321</v>
      </c>
      <c r="G1620" s="1181" t="str">
        <f>IF('Appraisal Inputs'!D310="","Blank",'Appraisal Inputs'!D310)</f>
        <v>Select ▼</v>
      </c>
      <c r="I1620" s="515" t="s">
        <v>2143</v>
      </c>
    </row>
    <row r="1621" spans="1:9" x14ac:dyDescent="0.2">
      <c r="A1621" s="86" t="s">
        <v>6388</v>
      </c>
      <c r="B1621" s="763" t="s">
        <v>454</v>
      </c>
      <c r="C1621" s="86" t="s">
        <v>32</v>
      </c>
      <c r="E1621" s="86" t="s">
        <v>543</v>
      </c>
      <c r="F1621" s="282" t="s">
        <v>321</v>
      </c>
      <c r="G1621" s="1181" t="str">
        <f>IF('Appraisal Inputs'!D311="","Blank",'Appraisal Inputs'!D311)</f>
        <v>Select ▼</v>
      </c>
      <c r="I1621" s="515" t="s">
        <v>2144</v>
      </c>
    </row>
    <row r="1622" spans="1:9" x14ac:dyDescent="0.2">
      <c r="A1622" s="86" t="s">
        <v>6388</v>
      </c>
      <c r="B1622" s="763" t="s">
        <v>454</v>
      </c>
      <c r="C1622" s="86" t="s">
        <v>32</v>
      </c>
      <c r="E1622" s="86" t="s">
        <v>544</v>
      </c>
      <c r="F1622" s="282" t="s">
        <v>321</v>
      </c>
      <c r="G1622" s="1181" t="str">
        <f>IF('Appraisal Inputs'!D312="","Blank",'Appraisal Inputs'!D312)</f>
        <v>Select ▼</v>
      </c>
      <c r="I1622" s="515" t="s">
        <v>2145</v>
      </c>
    </row>
    <row r="1623" spans="1:9" x14ac:dyDescent="0.2">
      <c r="A1623" s="86" t="s">
        <v>6388</v>
      </c>
      <c r="B1623" s="763" t="s">
        <v>454</v>
      </c>
      <c r="C1623" s="86" t="s">
        <v>32</v>
      </c>
      <c r="E1623" s="86" t="s">
        <v>545</v>
      </c>
      <c r="F1623" s="282" t="s">
        <v>321</v>
      </c>
      <c r="G1623" s="1181" t="str">
        <f>IF('Appraisal Inputs'!D313="","Blank",'Appraisal Inputs'!D313)</f>
        <v>Select ▼</v>
      </c>
      <c r="I1623" s="515" t="s">
        <v>2146</v>
      </c>
    </row>
    <row r="1624" spans="1:9" x14ac:dyDescent="0.2">
      <c r="A1624" s="86" t="s">
        <v>6388</v>
      </c>
      <c r="B1624" s="763" t="s">
        <v>454</v>
      </c>
      <c r="C1624" s="86" t="s">
        <v>32</v>
      </c>
      <c r="E1624" s="86" t="s">
        <v>546</v>
      </c>
      <c r="F1624" s="282" t="s">
        <v>321</v>
      </c>
      <c r="G1624" s="1181" t="str">
        <f>IF('Appraisal Inputs'!D314="","Blank",'Appraisal Inputs'!D314)</f>
        <v>Select ▼</v>
      </c>
      <c r="I1624" s="515" t="s">
        <v>2147</v>
      </c>
    </row>
    <row r="1625" spans="1:9" x14ac:dyDescent="0.2">
      <c r="A1625" s="86" t="s">
        <v>6388</v>
      </c>
      <c r="B1625" s="763" t="s">
        <v>454</v>
      </c>
      <c r="C1625" s="86" t="s">
        <v>32</v>
      </c>
      <c r="E1625" s="86" t="s">
        <v>547</v>
      </c>
      <c r="F1625" s="282" t="s">
        <v>321</v>
      </c>
      <c r="G1625" s="1181" t="str">
        <f>IF('Appraisal Inputs'!D315="","Blank",'Appraisal Inputs'!D315)</f>
        <v>Select ▼</v>
      </c>
      <c r="I1625" s="515" t="s">
        <v>2148</v>
      </c>
    </row>
    <row r="1626" spans="1:9" x14ac:dyDescent="0.2">
      <c r="A1626" s="86" t="s">
        <v>6388</v>
      </c>
      <c r="B1626" s="763" t="s">
        <v>454</v>
      </c>
      <c r="C1626" s="86" t="s">
        <v>32</v>
      </c>
      <c r="E1626" s="86" t="s">
        <v>548</v>
      </c>
      <c r="F1626" s="282" t="s">
        <v>321</v>
      </c>
      <c r="G1626" s="1181" t="str">
        <f>IF('Appraisal Inputs'!D316="","Blank",'Appraisal Inputs'!D316)</f>
        <v>Select ▼</v>
      </c>
      <c r="I1626" s="515" t="s">
        <v>2149</v>
      </c>
    </row>
    <row r="1627" spans="1:9" x14ac:dyDescent="0.2">
      <c r="A1627" s="86" t="s">
        <v>6388</v>
      </c>
      <c r="B1627" s="763" t="s">
        <v>454</v>
      </c>
      <c r="C1627" s="86" t="s">
        <v>32</v>
      </c>
      <c r="E1627" s="86" t="s">
        <v>549</v>
      </c>
      <c r="F1627" s="282" t="s">
        <v>321</v>
      </c>
      <c r="G1627" s="1181" t="str">
        <f>IF('Appraisal Inputs'!D317="","Blank",'Appraisal Inputs'!D317)</f>
        <v>Select ▼</v>
      </c>
      <c r="I1627" s="515" t="s">
        <v>2150</v>
      </c>
    </row>
    <row r="1628" spans="1:9" x14ac:dyDescent="0.2">
      <c r="A1628" s="86" t="s">
        <v>6388</v>
      </c>
      <c r="B1628" s="763" t="s">
        <v>454</v>
      </c>
      <c r="C1628" s="86" t="s">
        <v>32</v>
      </c>
      <c r="E1628" s="86" t="s">
        <v>550</v>
      </c>
      <c r="F1628" s="282" t="s">
        <v>321</v>
      </c>
      <c r="G1628" s="1181" t="str">
        <f>IF('Appraisal Inputs'!D318="","Blank",'Appraisal Inputs'!D318)</f>
        <v>Select ▼</v>
      </c>
      <c r="I1628" s="515" t="s">
        <v>2151</v>
      </c>
    </row>
    <row r="1629" spans="1:9" x14ac:dyDescent="0.2">
      <c r="A1629" s="86" t="s">
        <v>6388</v>
      </c>
      <c r="B1629" s="763" t="s">
        <v>454</v>
      </c>
      <c r="C1629" s="86" t="s">
        <v>32</v>
      </c>
      <c r="E1629" s="86" t="s">
        <v>551</v>
      </c>
      <c r="F1629" s="282" t="s">
        <v>321</v>
      </c>
      <c r="G1629" s="1181" t="str">
        <f>IF('Appraisal Inputs'!D319="","Blank",'Appraisal Inputs'!D319)</f>
        <v>Select ▼</v>
      </c>
      <c r="I1629" s="515" t="s">
        <v>2152</v>
      </c>
    </row>
    <row r="1630" spans="1:9" x14ac:dyDescent="0.2">
      <c r="A1630" s="86" t="s">
        <v>6388</v>
      </c>
      <c r="B1630" s="763" t="s">
        <v>454</v>
      </c>
      <c r="C1630" s="86" t="s">
        <v>32</v>
      </c>
      <c r="E1630" s="86" t="s">
        <v>552</v>
      </c>
      <c r="F1630" s="282" t="s">
        <v>321</v>
      </c>
      <c r="G1630" s="1181" t="str">
        <f>IF('Appraisal Inputs'!D320="","Blank",'Appraisal Inputs'!D320)</f>
        <v>Select ▼</v>
      </c>
      <c r="I1630" s="515" t="s">
        <v>2153</v>
      </c>
    </row>
    <row r="1631" spans="1:9" x14ac:dyDescent="0.2">
      <c r="A1631" s="86" t="s">
        <v>6388</v>
      </c>
      <c r="B1631" s="763" t="s">
        <v>454</v>
      </c>
      <c r="C1631" s="86" t="s">
        <v>32</v>
      </c>
      <c r="E1631" s="86" t="s">
        <v>553</v>
      </c>
      <c r="F1631" s="282" t="s">
        <v>321</v>
      </c>
      <c r="G1631" s="1181" t="str">
        <f>IF('Appraisal Inputs'!D321="","Blank",'Appraisal Inputs'!D321)</f>
        <v>Select ▼</v>
      </c>
      <c r="I1631" s="515" t="s">
        <v>2154</v>
      </c>
    </row>
    <row r="1632" spans="1:9" x14ac:dyDescent="0.2">
      <c r="A1632" s="86" t="s">
        <v>6388</v>
      </c>
      <c r="B1632" s="763" t="s">
        <v>454</v>
      </c>
      <c r="C1632" s="86" t="s">
        <v>32</v>
      </c>
      <c r="E1632" s="86" t="s">
        <v>554</v>
      </c>
      <c r="F1632" s="282" t="s">
        <v>321</v>
      </c>
      <c r="G1632" s="1181" t="str">
        <f>IF('Appraisal Inputs'!D322="","Blank",'Appraisal Inputs'!D322)</f>
        <v>Select ▼</v>
      </c>
      <c r="I1632" s="515" t="s">
        <v>2155</v>
      </c>
    </row>
    <row r="1633" spans="1:9" x14ac:dyDescent="0.2">
      <c r="A1633" s="86" t="s">
        <v>6388</v>
      </c>
      <c r="B1633" s="763" t="s">
        <v>454</v>
      </c>
      <c r="C1633" s="86" t="s">
        <v>32</v>
      </c>
      <c r="E1633" s="86" t="s">
        <v>555</v>
      </c>
      <c r="F1633" s="282" t="s">
        <v>321</v>
      </c>
      <c r="G1633" s="1181" t="str">
        <f>IF('Appraisal Inputs'!D323="","Blank",'Appraisal Inputs'!D323)</f>
        <v>Select ▼</v>
      </c>
      <c r="I1633" s="515" t="s">
        <v>2156</v>
      </c>
    </row>
    <row r="1634" spans="1:9" x14ac:dyDescent="0.2">
      <c r="A1634" s="86" t="s">
        <v>6388</v>
      </c>
      <c r="B1634" s="763" t="s">
        <v>454</v>
      </c>
      <c r="C1634" s="86" t="s">
        <v>32</v>
      </c>
      <c r="E1634" s="86" t="s">
        <v>556</v>
      </c>
      <c r="F1634" s="282" t="s">
        <v>321</v>
      </c>
      <c r="G1634" s="1181" t="str">
        <f>IF('Appraisal Inputs'!D324="","Blank",'Appraisal Inputs'!D324)</f>
        <v>Select ▼</v>
      </c>
      <c r="I1634" s="515" t="s">
        <v>2157</v>
      </c>
    </row>
    <row r="1635" spans="1:9" x14ac:dyDescent="0.2">
      <c r="A1635" s="86" t="s">
        <v>6388</v>
      </c>
      <c r="B1635" s="763" t="s">
        <v>454</v>
      </c>
      <c r="C1635" s="86" t="s">
        <v>32</v>
      </c>
      <c r="E1635" s="86" t="s">
        <v>557</v>
      </c>
      <c r="F1635" s="282" t="s">
        <v>321</v>
      </c>
      <c r="G1635" s="1181" t="str">
        <f>IF('Appraisal Inputs'!D325="","Blank",'Appraisal Inputs'!D325)</f>
        <v>Select ▼</v>
      </c>
      <c r="I1635" s="515" t="s">
        <v>2158</v>
      </c>
    </row>
    <row r="1636" spans="1:9" x14ac:dyDescent="0.2">
      <c r="A1636" s="86" t="s">
        <v>6388</v>
      </c>
      <c r="B1636" s="763" t="s">
        <v>454</v>
      </c>
      <c r="C1636" s="86" t="s">
        <v>32</v>
      </c>
      <c r="E1636" s="86" t="s">
        <v>558</v>
      </c>
      <c r="F1636" s="282" t="s">
        <v>321</v>
      </c>
      <c r="G1636" s="1181" t="str">
        <f>IF('Appraisal Inputs'!D326="","Blank",'Appraisal Inputs'!D326)</f>
        <v>Select ▼</v>
      </c>
      <c r="I1636" s="515" t="s">
        <v>2159</v>
      </c>
    </row>
    <row r="1637" spans="1:9" x14ac:dyDescent="0.2">
      <c r="A1637" s="86" t="s">
        <v>6388</v>
      </c>
      <c r="B1637" s="763" t="s">
        <v>454</v>
      </c>
      <c r="C1637" s="86" t="s">
        <v>32</v>
      </c>
      <c r="E1637" s="86" t="s">
        <v>559</v>
      </c>
      <c r="F1637" s="282" t="s">
        <v>321</v>
      </c>
      <c r="G1637" s="1181" t="str">
        <f>IF('Appraisal Inputs'!D327="","Blank",'Appraisal Inputs'!D327)</f>
        <v>Select ▼</v>
      </c>
      <c r="I1637" s="515" t="s">
        <v>2160</v>
      </c>
    </row>
    <row r="1638" spans="1:9" x14ac:dyDescent="0.2">
      <c r="A1638" s="86" t="s">
        <v>6388</v>
      </c>
      <c r="B1638" s="763" t="s">
        <v>454</v>
      </c>
      <c r="C1638" s="86" t="s">
        <v>32</v>
      </c>
      <c r="E1638" s="86" t="s">
        <v>560</v>
      </c>
      <c r="F1638" s="282" t="s">
        <v>321</v>
      </c>
      <c r="G1638" s="1181" t="str">
        <f>IF('Appraisal Inputs'!D328="","Blank",'Appraisal Inputs'!D328)</f>
        <v>Select ▼</v>
      </c>
      <c r="I1638" s="515" t="s">
        <v>2161</v>
      </c>
    </row>
    <row r="1639" spans="1:9" x14ac:dyDescent="0.2">
      <c r="A1639" s="86" t="s">
        <v>6388</v>
      </c>
      <c r="B1639" s="763" t="s">
        <v>454</v>
      </c>
      <c r="C1639" s="86" t="s">
        <v>32</v>
      </c>
      <c r="E1639" s="86" t="s">
        <v>561</v>
      </c>
      <c r="F1639" s="282" t="s">
        <v>321</v>
      </c>
      <c r="G1639" s="1181" t="str">
        <f>IF('Appraisal Inputs'!D329="","Blank",'Appraisal Inputs'!D329)</f>
        <v>Select ▼</v>
      </c>
      <c r="I1639" s="515" t="s">
        <v>2162</v>
      </c>
    </row>
    <row r="1640" spans="1:9" x14ac:dyDescent="0.2">
      <c r="A1640" s="86" t="s">
        <v>6388</v>
      </c>
      <c r="B1640" s="763" t="s">
        <v>454</v>
      </c>
      <c r="C1640" s="86" t="s">
        <v>32</v>
      </c>
      <c r="E1640" s="86" t="s">
        <v>562</v>
      </c>
      <c r="F1640" s="282" t="s">
        <v>321</v>
      </c>
      <c r="G1640" s="1181" t="str">
        <f>IF('Appraisal Inputs'!D330="","Blank",'Appraisal Inputs'!D330)</f>
        <v>Select ▼</v>
      </c>
      <c r="I1640" s="515" t="s">
        <v>2163</v>
      </c>
    </row>
    <row r="1641" spans="1:9" x14ac:dyDescent="0.2">
      <c r="A1641" s="86" t="s">
        <v>6388</v>
      </c>
      <c r="B1641" s="763" t="s">
        <v>454</v>
      </c>
      <c r="C1641" s="86" t="s">
        <v>32</v>
      </c>
      <c r="E1641" s="86" t="s">
        <v>563</v>
      </c>
      <c r="F1641" s="282" t="s">
        <v>321</v>
      </c>
      <c r="G1641" s="1181" t="str">
        <f>IF('Appraisal Inputs'!D331="","Blank",'Appraisal Inputs'!D331)</f>
        <v>Select ▼</v>
      </c>
      <c r="I1641" s="515" t="s">
        <v>2164</v>
      </c>
    </row>
    <row r="1642" spans="1:9" x14ac:dyDescent="0.2">
      <c r="A1642" s="86" t="s">
        <v>6388</v>
      </c>
      <c r="B1642" s="763" t="s">
        <v>454</v>
      </c>
      <c r="C1642" s="86" t="s">
        <v>32</v>
      </c>
      <c r="E1642" s="86" t="s">
        <v>564</v>
      </c>
      <c r="F1642" s="282" t="s">
        <v>321</v>
      </c>
      <c r="G1642" s="1181" t="str">
        <f>IF('Appraisal Inputs'!D332="","Blank",'Appraisal Inputs'!D332)</f>
        <v>Select ▼</v>
      </c>
      <c r="I1642" s="515" t="s">
        <v>2165</v>
      </c>
    </row>
    <row r="1643" spans="1:9" x14ac:dyDescent="0.2">
      <c r="A1643" s="86" t="s">
        <v>6388</v>
      </c>
      <c r="B1643" s="763" t="s">
        <v>454</v>
      </c>
      <c r="C1643" s="86" t="s">
        <v>32</v>
      </c>
      <c r="E1643" s="86" t="s">
        <v>565</v>
      </c>
      <c r="F1643" s="282" t="s">
        <v>321</v>
      </c>
      <c r="G1643" s="1181" t="str">
        <f>IF('Appraisal Inputs'!D333="","Blank",'Appraisal Inputs'!D333)</f>
        <v>Select ▼</v>
      </c>
      <c r="I1643" s="515" t="s">
        <v>2166</v>
      </c>
    </row>
    <row r="1644" spans="1:9" x14ac:dyDescent="0.2">
      <c r="A1644" s="86" t="s">
        <v>6388</v>
      </c>
      <c r="B1644" s="543" t="s">
        <v>454</v>
      </c>
      <c r="C1644" s="547" t="s">
        <v>32</v>
      </c>
      <c r="D1644" s="547"/>
      <c r="E1644" s="547" t="s">
        <v>566</v>
      </c>
      <c r="F1644" s="538" t="s">
        <v>321</v>
      </c>
      <c r="G1644" s="1182" t="str">
        <f>IF('Appraisal Inputs'!D334="","Blank",'Appraisal Inputs'!D334)</f>
        <v>Select ▼</v>
      </c>
      <c r="I1644" s="515" t="s">
        <v>2167</v>
      </c>
    </row>
    <row r="1645" spans="1:9" x14ac:dyDescent="0.2">
      <c r="A1645" s="86" t="s">
        <v>6388</v>
      </c>
      <c r="B1645" s="541" t="s">
        <v>454</v>
      </c>
      <c r="C1645" s="546" t="s">
        <v>32</v>
      </c>
      <c r="D1645" s="546" t="s">
        <v>140</v>
      </c>
      <c r="E1645" s="546" t="s">
        <v>185</v>
      </c>
      <c r="F1645" s="542" t="s">
        <v>7611</v>
      </c>
      <c r="G1645" s="1123" t="str">
        <f>IF('Appraisal Inputs'!E294="","Blank",'Appraisal Inputs'!E294)</f>
        <v>Blank</v>
      </c>
      <c r="I1645" s="515" t="s">
        <v>2168</v>
      </c>
    </row>
    <row r="1646" spans="1:9" x14ac:dyDescent="0.2">
      <c r="A1646" s="86" t="s">
        <v>6388</v>
      </c>
      <c r="B1646" s="763" t="s">
        <v>454</v>
      </c>
      <c r="C1646" s="86" t="s">
        <v>32</v>
      </c>
      <c r="D1646" s="86" t="s">
        <v>140</v>
      </c>
      <c r="E1646" s="86" t="s">
        <v>527</v>
      </c>
      <c r="F1646" s="282" t="s">
        <v>7611</v>
      </c>
      <c r="G1646" s="1124" t="str">
        <f>IF('Appraisal Inputs'!E295="","Blank",'Appraisal Inputs'!E295)</f>
        <v>Blank</v>
      </c>
      <c r="I1646" s="515" t="s">
        <v>2169</v>
      </c>
    </row>
    <row r="1647" spans="1:9" x14ac:dyDescent="0.2">
      <c r="A1647" s="86" t="s">
        <v>6388</v>
      </c>
      <c r="B1647" s="763" t="s">
        <v>454</v>
      </c>
      <c r="C1647" s="86" t="s">
        <v>32</v>
      </c>
      <c r="D1647" s="86" t="s">
        <v>140</v>
      </c>
      <c r="E1647" s="86" t="s">
        <v>528</v>
      </c>
      <c r="F1647" s="282" t="s">
        <v>7611</v>
      </c>
      <c r="G1647" s="1124" t="str">
        <f>IF('Appraisal Inputs'!E296="","Blank",'Appraisal Inputs'!E296)</f>
        <v>Blank</v>
      </c>
      <c r="I1647" s="515" t="s">
        <v>2170</v>
      </c>
    </row>
    <row r="1648" spans="1:9" x14ac:dyDescent="0.2">
      <c r="A1648" s="86" t="s">
        <v>6388</v>
      </c>
      <c r="B1648" s="763" t="s">
        <v>454</v>
      </c>
      <c r="C1648" s="86" t="s">
        <v>32</v>
      </c>
      <c r="D1648" s="86" t="s">
        <v>140</v>
      </c>
      <c r="E1648" s="86" t="s">
        <v>529</v>
      </c>
      <c r="F1648" s="282" t="s">
        <v>7611</v>
      </c>
      <c r="G1648" s="1124" t="str">
        <f>IF('Appraisal Inputs'!E297="","Blank",'Appraisal Inputs'!E297)</f>
        <v>Blank</v>
      </c>
      <c r="I1648" s="515" t="s">
        <v>2171</v>
      </c>
    </row>
    <row r="1649" spans="1:9" x14ac:dyDescent="0.2">
      <c r="A1649" s="86" t="s">
        <v>6388</v>
      </c>
      <c r="B1649" s="763" t="s">
        <v>454</v>
      </c>
      <c r="C1649" s="86" t="s">
        <v>32</v>
      </c>
      <c r="D1649" s="86" t="s">
        <v>140</v>
      </c>
      <c r="E1649" s="86" t="s">
        <v>530</v>
      </c>
      <c r="F1649" s="282" t="s">
        <v>7611</v>
      </c>
      <c r="G1649" s="1124" t="str">
        <f>IF('Appraisal Inputs'!E298="","Blank",'Appraisal Inputs'!E298)</f>
        <v>Blank</v>
      </c>
      <c r="I1649" s="515" t="s">
        <v>2172</v>
      </c>
    </row>
    <row r="1650" spans="1:9" x14ac:dyDescent="0.2">
      <c r="A1650" s="86" t="s">
        <v>6388</v>
      </c>
      <c r="B1650" s="763" t="s">
        <v>454</v>
      </c>
      <c r="C1650" s="86" t="s">
        <v>32</v>
      </c>
      <c r="D1650" s="86" t="s">
        <v>140</v>
      </c>
      <c r="E1650" s="86" t="s">
        <v>531</v>
      </c>
      <c r="F1650" s="282" t="s">
        <v>7611</v>
      </c>
      <c r="G1650" s="1124" t="str">
        <f>IF('Appraisal Inputs'!E299="","Blank",'Appraisal Inputs'!E299)</f>
        <v>Blank</v>
      </c>
      <c r="I1650" s="515" t="s">
        <v>2173</v>
      </c>
    </row>
    <row r="1651" spans="1:9" x14ac:dyDescent="0.2">
      <c r="A1651" s="86" t="s">
        <v>6388</v>
      </c>
      <c r="B1651" s="763" t="s">
        <v>454</v>
      </c>
      <c r="C1651" s="86" t="s">
        <v>32</v>
      </c>
      <c r="D1651" s="86" t="s">
        <v>140</v>
      </c>
      <c r="E1651" s="86" t="s">
        <v>532</v>
      </c>
      <c r="F1651" s="282" t="s">
        <v>7611</v>
      </c>
      <c r="G1651" s="1124" t="str">
        <f>IF('Appraisal Inputs'!E300="","Blank",'Appraisal Inputs'!E300)</f>
        <v>Blank</v>
      </c>
      <c r="I1651" s="515" t="s">
        <v>2174</v>
      </c>
    </row>
    <row r="1652" spans="1:9" x14ac:dyDescent="0.2">
      <c r="A1652" s="86" t="s">
        <v>6388</v>
      </c>
      <c r="B1652" s="763" t="s">
        <v>454</v>
      </c>
      <c r="C1652" s="86" t="s">
        <v>32</v>
      </c>
      <c r="D1652" s="86" t="s">
        <v>140</v>
      </c>
      <c r="E1652" s="86" t="s">
        <v>533</v>
      </c>
      <c r="F1652" s="282" t="s">
        <v>7611</v>
      </c>
      <c r="G1652" s="1124" t="str">
        <f>IF('Appraisal Inputs'!E301="","Blank",'Appraisal Inputs'!E301)</f>
        <v>Blank</v>
      </c>
      <c r="I1652" s="515" t="s">
        <v>2175</v>
      </c>
    </row>
    <row r="1653" spans="1:9" x14ac:dyDescent="0.2">
      <c r="A1653" s="86" t="s">
        <v>6388</v>
      </c>
      <c r="B1653" s="763" t="s">
        <v>454</v>
      </c>
      <c r="C1653" s="86" t="s">
        <v>32</v>
      </c>
      <c r="D1653" s="86" t="s">
        <v>140</v>
      </c>
      <c r="E1653" s="86" t="s">
        <v>534</v>
      </c>
      <c r="F1653" s="282" t="s">
        <v>7611</v>
      </c>
      <c r="G1653" s="1124" t="str">
        <f>IF('Appraisal Inputs'!E302="","Blank",'Appraisal Inputs'!E302)</f>
        <v>Blank</v>
      </c>
      <c r="I1653" s="515" t="s">
        <v>2176</v>
      </c>
    </row>
    <row r="1654" spans="1:9" x14ac:dyDescent="0.2">
      <c r="A1654" s="86" t="s">
        <v>6388</v>
      </c>
      <c r="B1654" s="763" t="s">
        <v>454</v>
      </c>
      <c r="C1654" s="86" t="s">
        <v>32</v>
      </c>
      <c r="D1654" s="86" t="s">
        <v>140</v>
      </c>
      <c r="E1654" s="86" t="s">
        <v>535</v>
      </c>
      <c r="F1654" s="282" t="s">
        <v>7611</v>
      </c>
      <c r="G1654" s="1124" t="str">
        <f>IF('Appraisal Inputs'!E303="","Blank",'Appraisal Inputs'!E303)</f>
        <v>Blank</v>
      </c>
      <c r="I1654" s="515" t="s">
        <v>2177</v>
      </c>
    </row>
    <row r="1655" spans="1:9" x14ac:dyDescent="0.2">
      <c r="A1655" s="86" t="s">
        <v>6388</v>
      </c>
      <c r="B1655" s="763" t="s">
        <v>454</v>
      </c>
      <c r="C1655" s="86" t="s">
        <v>32</v>
      </c>
      <c r="D1655" s="86" t="s">
        <v>140</v>
      </c>
      <c r="E1655" s="86" t="s">
        <v>536</v>
      </c>
      <c r="F1655" s="282" t="s">
        <v>7611</v>
      </c>
      <c r="G1655" s="1124" t="str">
        <f>IF('Appraisal Inputs'!E304="","Blank",'Appraisal Inputs'!E304)</f>
        <v>Blank</v>
      </c>
      <c r="I1655" s="515" t="s">
        <v>2178</v>
      </c>
    </row>
    <row r="1656" spans="1:9" x14ac:dyDescent="0.2">
      <c r="A1656" s="86" t="s">
        <v>6388</v>
      </c>
      <c r="B1656" s="763" t="s">
        <v>454</v>
      </c>
      <c r="C1656" s="86" t="s">
        <v>32</v>
      </c>
      <c r="D1656" s="86" t="s">
        <v>140</v>
      </c>
      <c r="E1656" s="86" t="s">
        <v>537</v>
      </c>
      <c r="F1656" s="282" t="s">
        <v>7611</v>
      </c>
      <c r="G1656" s="1124" t="str">
        <f>IF('Appraisal Inputs'!E305="","Blank",'Appraisal Inputs'!E305)</f>
        <v>Blank</v>
      </c>
      <c r="I1656" s="515" t="s">
        <v>2179</v>
      </c>
    </row>
    <row r="1657" spans="1:9" x14ac:dyDescent="0.2">
      <c r="A1657" s="86" t="s">
        <v>6388</v>
      </c>
      <c r="B1657" s="763" t="s">
        <v>454</v>
      </c>
      <c r="C1657" s="86" t="s">
        <v>32</v>
      </c>
      <c r="D1657" s="86" t="s">
        <v>140</v>
      </c>
      <c r="E1657" s="86" t="s">
        <v>538</v>
      </c>
      <c r="F1657" s="282" t="s">
        <v>7611</v>
      </c>
      <c r="G1657" s="1124" t="str">
        <f>IF('Appraisal Inputs'!E306="","Blank",'Appraisal Inputs'!E306)</f>
        <v>Blank</v>
      </c>
      <c r="I1657" s="515" t="s">
        <v>2180</v>
      </c>
    </row>
    <row r="1658" spans="1:9" x14ac:dyDescent="0.2">
      <c r="A1658" s="86" t="s">
        <v>6388</v>
      </c>
      <c r="B1658" s="763" t="s">
        <v>454</v>
      </c>
      <c r="C1658" s="86" t="s">
        <v>32</v>
      </c>
      <c r="D1658" s="86" t="s">
        <v>140</v>
      </c>
      <c r="E1658" s="86" t="s">
        <v>539</v>
      </c>
      <c r="F1658" s="282" t="s">
        <v>7611</v>
      </c>
      <c r="G1658" s="1124" t="str">
        <f>IF('Appraisal Inputs'!E307="","Blank",'Appraisal Inputs'!E307)</f>
        <v>Blank</v>
      </c>
      <c r="I1658" s="515" t="s">
        <v>2181</v>
      </c>
    </row>
    <row r="1659" spans="1:9" x14ac:dyDescent="0.2">
      <c r="A1659" s="86" t="s">
        <v>6388</v>
      </c>
      <c r="B1659" s="763" t="s">
        <v>454</v>
      </c>
      <c r="C1659" s="86" t="s">
        <v>32</v>
      </c>
      <c r="D1659" s="86" t="s">
        <v>140</v>
      </c>
      <c r="E1659" s="86" t="s">
        <v>540</v>
      </c>
      <c r="F1659" s="282" t="s">
        <v>7611</v>
      </c>
      <c r="G1659" s="1124" t="str">
        <f>IF('Appraisal Inputs'!E308="","Blank",'Appraisal Inputs'!E308)</f>
        <v>Blank</v>
      </c>
      <c r="I1659" s="515" t="s">
        <v>2182</v>
      </c>
    </row>
    <row r="1660" spans="1:9" x14ac:dyDescent="0.2">
      <c r="A1660" s="86" t="s">
        <v>6388</v>
      </c>
      <c r="B1660" s="763" t="s">
        <v>454</v>
      </c>
      <c r="C1660" s="86" t="s">
        <v>32</v>
      </c>
      <c r="D1660" s="86" t="s">
        <v>140</v>
      </c>
      <c r="E1660" s="86" t="s">
        <v>541</v>
      </c>
      <c r="F1660" s="282" t="s">
        <v>7611</v>
      </c>
      <c r="G1660" s="1124" t="str">
        <f>IF('Appraisal Inputs'!E309="","Blank",'Appraisal Inputs'!E309)</f>
        <v>Blank</v>
      </c>
      <c r="I1660" s="515" t="s">
        <v>2183</v>
      </c>
    </row>
    <row r="1661" spans="1:9" x14ac:dyDescent="0.2">
      <c r="A1661" s="86" t="s">
        <v>6388</v>
      </c>
      <c r="B1661" s="763" t="s">
        <v>454</v>
      </c>
      <c r="C1661" s="86" t="s">
        <v>32</v>
      </c>
      <c r="D1661" s="86" t="s">
        <v>140</v>
      </c>
      <c r="E1661" s="86" t="s">
        <v>542</v>
      </c>
      <c r="F1661" s="282" t="s">
        <v>7611</v>
      </c>
      <c r="G1661" s="1124" t="str">
        <f>IF('Appraisal Inputs'!E310="","Blank",'Appraisal Inputs'!E310)</f>
        <v>Blank</v>
      </c>
      <c r="I1661" s="515" t="s">
        <v>2184</v>
      </c>
    </row>
    <row r="1662" spans="1:9" x14ac:dyDescent="0.2">
      <c r="A1662" s="86" t="s">
        <v>6388</v>
      </c>
      <c r="B1662" s="763" t="s">
        <v>454</v>
      </c>
      <c r="C1662" s="86" t="s">
        <v>32</v>
      </c>
      <c r="D1662" s="86" t="s">
        <v>140</v>
      </c>
      <c r="E1662" s="86" t="s">
        <v>543</v>
      </c>
      <c r="F1662" s="282" t="s">
        <v>7611</v>
      </c>
      <c r="G1662" s="1124" t="str">
        <f>IF('Appraisal Inputs'!E311="","Blank",'Appraisal Inputs'!E311)</f>
        <v>Blank</v>
      </c>
      <c r="I1662" s="515" t="s">
        <v>2185</v>
      </c>
    </row>
    <row r="1663" spans="1:9" x14ac:dyDescent="0.2">
      <c r="A1663" s="86" t="s">
        <v>6388</v>
      </c>
      <c r="B1663" s="763" t="s">
        <v>454</v>
      </c>
      <c r="C1663" s="86" t="s">
        <v>32</v>
      </c>
      <c r="D1663" s="86" t="s">
        <v>140</v>
      </c>
      <c r="E1663" s="86" t="s">
        <v>544</v>
      </c>
      <c r="F1663" s="282" t="s">
        <v>7611</v>
      </c>
      <c r="G1663" s="1124" t="str">
        <f>IF('Appraisal Inputs'!E312="","Blank",'Appraisal Inputs'!E312)</f>
        <v>Blank</v>
      </c>
      <c r="I1663" s="515" t="s">
        <v>2186</v>
      </c>
    </row>
    <row r="1664" spans="1:9" x14ac:dyDescent="0.2">
      <c r="A1664" s="86" t="s">
        <v>6388</v>
      </c>
      <c r="B1664" s="763" t="s">
        <v>454</v>
      </c>
      <c r="C1664" s="86" t="s">
        <v>32</v>
      </c>
      <c r="D1664" s="86" t="s">
        <v>140</v>
      </c>
      <c r="E1664" s="86" t="s">
        <v>545</v>
      </c>
      <c r="F1664" s="282" t="s">
        <v>7611</v>
      </c>
      <c r="G1664" s="1124" t="str">
        <f>IF('Appraisal Inputs'!E313="","Blank",'Appraisal Inputs'!E313)</f>
        <v>Blank</v>
      </c>
      <c r="I1664" s="515" t="s">
        <v>2187</v>
      </c>
    </row>
    <row r="1665" spans="1:9" x14ac:dyDescent="0.2">
      <c r="A1665" s="86" t="s">
        <v>6388</v>
      </c>
      <c r="B1665" s="763" t="s">
        <v>454</v>
      </c>
      <c r="C1665" s="86" t="s">
        <v>32</v>
      </c>
      <c r="D1665" s="86" t="s">
        <v>140</v>
      </c>
      <c r="E1665" s="86" t="s">
        <v>546</v>
      </c>
      <c r="F1665" s="282" t="s">
        <v>7611</v>
      </c>
      <c r="G1665" s="1124" t="str">
        <f>IF('Appraisal Inputs'!E314="","Blank",'Appraisal Inputs'!E314)</f>
        <v>Blank</v>
      </c>
      <c r="I1665" s="515" t="s">
        <v>2188</v>
      </c>
    </row>
    <row r="1666" spans="1:9" x14ac:dyDescent="0.2">
      <c r="A1666" s="86" t="s">
        <v>6388</v>
      </c>
      <c r="B1666" s="763" t="s">
        <v>454</v>
      </c>
      <c r="C1666" s="86" t="s">
        <v>32</v>
      </c>
      <c r="D1666" s="86" t="s">
        <v>140</v>
      </c>
      <c r="E1666" s="86" t="s">
        <v>547</v>
      </c>
      <c r="F1666" s="282" t="s">
        <v>7611</v>
      </c>
      <c r="G1666" s="1124" t="str">
        <f>IF('Appraisal Inputs'!E315="","Blank",'Appraisal Inputs'!E315)</f>
        <v>Blank</v>
      </c>
      <c r="I1666" s="515" t="s">
        <v>2189</v>
      </c>
    </row>
    <row r="1667" spans="1:9" x14ac:dyDescent="0.2">
      <c r="A1667" s="86" t="s">
        <v>6388</v>
      </c>
      <c r="B1667" s="763" t="s">
        <v>454</v>
      </c>
      <c r="C1667" s="86" t="s">
        <v>32</v>
      </c>
      <c r="D1667" s="86" t="s">
        <v>140</v>
      </c>
      <c r="E1667" s="86" t="s">
        <v>548</v>
      </c>
      <c r="F1667" s="282" t="s">
        <v>7611</v>
      </c>
      <c r="G1667" s="1124" t="str">
        <f>IF('Appraisal Inputs'!E316="","Blank",'Appraisal Inputs'!E316)</f>
        <v>Blank</v>
      </c>
      <c r="I1667" s="515" t="s">
        <v>2190</v>
      </c>
    </row>
    <row r="1668" spans="1:9" x14ac:dyDescent="0.2">
      <c r="A1668" s="86" t="s">
        <v>6388</v>
      </c>
      <c r="B1668" s="763" t="s">
        <v>454</v>
      </c>
      <c r="C1668" s="86" t="s">
        <v>32</v>
      </c>
      <c r="D1668" s="86" t="s">
        <v>140</v>
      </c>
      <c r="E1668" s="86" t="s">
        <v>549</v>
      </c>
      <c r="F1668" s="282" t="s">
        <v>7611</v>
      </c>
      <c r="G1668" s="1124" t="str">
        <f>IF('Appraisal Inputs'!E317="","Blank",'Appraisal Inputs'!E317)</f>
        <v>Blank</v>
      </c>
      <c r="I1668" s="515" t="s">
        <v>2191</v>
      </c>
    </row>
    <row r="1669" spans="1:9" x14ac:dyDescent="0.2">
      <c r="A1669" s="86" t="s">
        <v>6388</v>
      </c>
      <c r="B1669" s="763" t="s">
        <v>454</v>
      </c>
      <c r="C1669" s="86" t="s">
        <v>32</v>
      </c>
      <c r="D1669" s="86" t="s">
        <v>140</v>
      </c>
      <c r="E1669" s="86" t="s">
        <v>550</v>
      </c>
      <c r="F1669" s="282" t="s">
        <v>7611</v>
      </c>
      <c r="G1669" s="1124" t="str">
        <f>IF('Appraisal Inputs'!E318="","Blank",'Appraisal Inputs'!E318)</f>
        <v>Blank</v>
      </c>
      <c r="I1669" s="515" t="s">
        <v>2192</v>
      </c>
    </row>
    <row r="1670" spans="1:9" x14ac:dyDescent="0.2">
      <c r="A1670" s="86" t="s">
        <v>6388</v>
      </c>
      <c r="B1670" s="763" t="s">
        <v>454</v>
      </c>
      <c r="C1670" s="86" t="s">
        <v>32</v>
      </c>
      <c r="D1670" s="86" t="s">
        <v>140</v>
      </c>
      <c r="E1670" s="86" t="s">
        <v>551</v>
      </c>
      <c r="F1670" s="282" t="s">
        <v>7611</v>
      </c>
      <c r="G1670" s="1124" t="str">
        <f>IF('Appraisal Inputs'!E319="","Blank",'Appraisal Inputs'!E319)</f>
        <v>Blank</v>
      </c>
      <c r="I1670" s="515" t="s">
        <v>2193</v>
      </c>
    </row>
    <row r="1671" spans="1:9" x14ac:dyDescent="0.2">
      <c r="A1671" s="86" t="s">
        <v>6388</v>
      </c>
      <c r="B1671" s="763" t="s">
        <v>454</v>
      </c>
      <c r="C1671" s="86" t="s">
        <v>32</v>
      </c>
      <c r="D1671" s="86" t="s">
        <v>140</v>
      </c>
      <c r="E1671" s="86" t="s">
        <v>552</v>
      </c>
      <c r="F1671" s="282" t="s">
        <v>7611</v>
      </c>
      <c r="G1671" s="1124" t="str">
        <f>IF('Appraisal Inputs'!E320="","Blank",'Appraisal Inputs'!E320)</f>
        <v>Blank</v>
      </c>
      <c r="I1671" s="515" t="s">
        <v>2194</v>
      </c>
    </row>
    <row r="1672" spans="1:9" x14ac:dyDescent="0.2">
      <c r="A1672" s="86" t="s">
        <v>6388</v>
      </c>
      <c r="B1672" s="763" t="s">
        <v>454</v>
      </c>
      <c r="C1672" s="86" t="s">
        <v>32</v>
      </c>
      <c r="D1672" s="86" t="s">
        <v>140</v>
      </c>
      <c r="E1672" s="86" t="s">
        <v>553</v>
      </c>
      <c r="F1672" s="282" t="s">
        <v>7611</v>
      </c>
      <c r="G1672" s="1124" t="str">
        <f>IF('Appraisal Inputs'!E321="","Blank",'Appraisal Inputs'!E321)</f>
        <v>Blank</v>
      </c>
      <c r="I1672" s="515" t="s">
        <v>2195</v>
      </c>
    </row>
    <row r="1673" spans="1:9" x14ac:dyDescent="0.2">
      <c r="A1673" s="86" t="s">
        <v>6388</v>
      </c>
      <c r="B1673" s="763" t="s">
        <v>454</v>
      </c>
      <c r="C1673" s="86" t="s">
        <v>32</v>
      </c>
      <c r="D1673" s="86" t="s">
        <v>140</v>
      </c>
      <c r="E1673" s="86" t="s">
        <v>554</v>
      </c>
      <c r="F1673" s="282" t="s">
        <v>7611</v>
      </c>
      <c r="G1673" s="1124" t="str">
        <f>IF('Appraisal Inputs'!E322="","Blank",'Appraisal Inputs'!E322)</f>
        <v>Blank</v>
      </c>
      <c r="I1673" s="515" t="s">
        <v>2196</v>
      </c>
    </row>
    <row r="1674" spans="1:9" x14ac:dyDescent="0.2">
      <c r="A1674" s="86" t="s">
        <v>6388</v>
      </c>
      <c r="B1674" s="763" t="s">
        <v>454</v>
      </c>
      <c r="C1674" s="86" t="s">
        <v>32</v>
      </c>
      <c r="D1674" s="86" t="s">
        <v>140</v>
      </c>
      <c r="E1674" s="86" t="s">
        <v>555</v>
      </c>
      <c r="F1674" s="282" t="s">
        <v>7611</v>
      </c>
      <c r="G1674" s="1124" t="str">
        <f>IF('Appraisal Inputs'!E323="","Blank",'Appraisal Inputs'!E323)</f>
        <v>Blank</v>
      </c>
      <c r="I1674" s="515" t="s">
        <v>2197</v>
      </c>
    </row>
    <row r="1675" spans="1:9" x14ac:dyDescent="0.2">
      <c r="A1675" s="86" t="s">
        <v>6388</v>
      </c>
      <c r="B1675" s="763" t="s">
        <v>454</v>
      </c>
      <c r="C1675" s="86" t="s">
        <v>32</v>
      </c>
      <c r="D1675" s="86" t="s">
        <v>140</v>
      </c>
      <c r="E1675" s="86" t="s">
        <v>556</v>
      </c>
      <c r="F1675" s="282" t="s">
        <v>7611</v>
      </c>
      <c r="G1675" s="1124" t="str">
        <f>IF('Appraisal Inputs'!E324="","Blank",'Appraisal Inputs'!E324)</f>
        <v>Blank</v>
      </c>
      <c r="I1675" s="515" t="s">
        <v>2198</v>
      </c>
    </row>
    <row r="1676" spans="1:9" x14ac:dyDescent="0.2">
      <c r="A1676" s="86" t="s">
        <v>6388</v>
      </c>
      <c r="B1676" s="763" t="s">
        <v>454</v>
      </c>
      <c r="C1676" s="86" t="s">
        <v>32</v>
      </c>
      <c r="D1676" s="86" t="s">
        <v>140</v>
      </c>
      <c r="E1676" s="86" t="s">
        <v>557</v>
      </c>
      <c r="F1676" s="282" t="s">
        <v>7611</v>
      </c>
      <c r="G1676" s="1124" t="str">
        <f>IF('Appraisal Inputs'!E325="","Blank",'Appraisal Inputs'!E325)</f>
        <v>Blank</v>
      </c>
      <c r="I1676" s="515" t="s">
        <v>2199</v>
      </c>
    </row>
    <row r="1677" spans="1:9" x14ac:dyDescent="0.2">
      <c r="A1677" s="86" t="s">
        <v>6388</v>
      </c>
      <c r="B1677" s="763" t="s">
        <v>454</v>
      </c>
      <c r="C1677" s="86" t="s">
        <v>32</v>
      </c>
      <c r="D1677" s="86" t="s">
        <v>140</v>
      </c>
      <c r="E1677" s="86" t="s">
        <v>558</v>
      </c>
      <c r="F1677" s="282" t="s">
        <v>7611</v>
      </c>
      <c r="G1677" s="1124" t="str">
        <f>IF('Appraisal Inputs'!E326="","Blank",'Appraisal Inputs'!E326)</f>
        <v>Blank</v>
      </c>
      <c r="I1677" s="515" t="s">
        <v>2200</v>
      </c>
    </row>
    <row r="1678" spans="1:9" x14ac:dyDescent="0.2">
      <c r="A1678" s="86" t="s">
        <v>6388</v>
      </c>
      <c r="B1678" s="763" t="s">
        <v>454</v>
      </c>
      <c r="C1678" s="86" t="s">
        <v>32</v>
      </c>
      <c r="D1678" s="86" t="s">
        <v>140</v>
      </c>
      <c r="E1678" s="86" t="s">
        <v>559</v>
      </c>
      <c r="F1678" s="282" t="s">
        <v>7611</v>
      </c>
      <c r="G1678" s="1124" t="str">
        <f>IF('Appraisal Inputs'!E327="","Blank",'Appraisal Inputs'!E327)</f>
        <v>Blank</v>
      </c>
      <c r="I1678" s="515" t="s">
        <v>2201</v>
      </c>
    </row>
    <row r="1679" spans="1:9" x14ac:dyDescent="0.2">
      <c r="A1679" s="86" t="s">
        <v>6388</v>
      </c>
      <c r="B1679" s="763" t="s">
        <v>454</v>
      </c>
      <c r="C1679" s="86" t="s">
        <v>32</v>
      </c>
      <c r="D1679" s="86" t="s">
        <v>140</v>
      </c>
      <c r="E1679" s="86" t="s">
        <v>560</v>
      </c>
      <c r="F1679" s="282" t="s">
        <v>7611</v>
      </c>
      <c r="G1679" s="1124" t="str">
        <f>IF('Appraisal Inputs'!E328="","Blank",'Appraisal Inputs'!E328)</f>
        <v>Blank</v>
      </c>
      <c r="I1679" s="515" t="s">
        <v>2202</v>
      </c>
    </row>
    <row r="1680" spans="1:9" x14ac:dyDescent="0.2">
      <c r="A1680" s="86" t="s">
        <v>6388</v>
      </c>
      <c r="B1680" s="763" t="s">
        <v>454</v>
      </c>
      <c r="C1680" s="86" t="s">
        <v>32</v>
      </c>
      <c r="D1680" s="86" t="s">
        <v>140</v>
      </c>
      <c r="E1680" s="86" t="s">
        <v>561</v>
      </c>
      <c r="F1680" s="282" t="s">
        <v>7611</v>
      </c>
      <c r="G1680" s="1124" t="str">
        <f>IF('Appraisal Inputs'!E329="","Blank",'Appraisal Inputs'!E329)</f>
        <v>Blank</v>
      </c>
      <c r="I1680" s="515" t="s">
        <v>2203</v>
      </c>
    </row>
    <row r="1681" spans="1:9" x14ac:dyDescent="0.2">
      <c r="A1681" s="86" t="s">
        <v>6388</v>
      </c>
      <c r="B1681" s="763" t="s">
        <v>454</v>
      </c>
      <c r="C1681" s="86" t="s">
        <v>32</v>
      </c>
      <c r="D1681" s="86" t="s">
        <v>140</v>
      </c>
      <c r="E1681" s="86" t="s">
        <v>562</v>
      </c>
      <c r="F1681" s="282" t="s">
        <v>7611</v>
      </c>
      <c r="G1681" s="1124" t="str">
        <f>IF('Appraisal Inputs'!E330="","Blank",'Appraisal Inputs'!E330)</f>
        <v>Blank</v>
      </c>
      <c r="I1681" s="515" t="s">
        <v>2204</v>
      </c>
    </row>
    <row r="1682" spans="1:9" x14ac:dyDescent="0.2">
      <c r="A1682" s="86" t="s">
        <v>6388</v>
      </c>
      <c r="B1682" s="763" t="s">
        <v>454</v>
      </c>
      <c r="C1682" s="86" t="s">
        <v>32</v>
      </c>
      <c r="D1682" s="86" t="s">
        <v>140</v>
      </c>
      <c r="E1682" s="86" t="s">
        <v>563</v>
      </c>
      <c r="F1682" s="282" t="s">
        <v>7611</v>
      </c>
      <c r="G1682" s="1124" t="str">
        <f>IF('Appraisal Inputs'!E331="","Blank",'Appraisal Inputs'!E331)</f>
        <v>Blank</v>
      </c>
      <c r="I1682" s="515" t="s">
        <v>2205</v>
      </c>
    </row>
    <row r="1683" spans="1:9" x14ac:dyDescent="0.2">
      <c r="A1683" s="86" t="s">
        <v>6388</v>
      </c>
      <c r="B1683" s="763" t="s">
        <v>454</v>
      </c>
      <c r="C1683" s="86" t="s">
        <v>32</v>
      </c>
      <c r="D1683" s="86" t="s">
        <v>140</v>
      </c>
      <c r="E1683" s="86" t="s">
        <v>564</v>
      </c>
      <c r="F1683" s="282" t="s">
        <v>7611</v>
      </c>
      <c r="G1683" s="1124" t="str">
        <f>IF('Appraisal Inputs'!E332="","Blank",'Appraisal Inputs'!E332)</f>
        <v>Blank</v>
      </c>
      <c r="I1683" s="515" t="s">
        <v>2206</v>
      </c>
    </row>
    <row r="1684" spans="1:9" x14ac:dyDescent="0.2">
      <c r="A1684" s="86" t="s">
        <v>6388</v>
      </c>
      <c r="B1684" s="763" t="s">
        <v>454</v>
      </c>
      <c r="C1684" s="86" t="s">
        <v>32</v>
      </c>
      <c r="D1684" s="86" t="s">
        <v>140</v>
      </c>
      <c r="E1684" s="86" t="s">
        <v>565</v>
      </c>
      <c r="F1684" s="282" t="s">
        <v>7611</v>
      </c>
      <c r="G1684" s="1124" t="str">
        <f>IF('Appraisal Inputs'!E333="","Blank",'Appraisal Inputs'!E333)</f>
        <v>Blank</v>
      </c>
      <c r="I1684" s="515" t="s">
        <v>2207</v>
      </c>
    </row>
    <row r="1685" spans="1:9" x14ac:dyDescent="0.2">
      <c r="A1685" s="86" t="s">
        <v>6388</v>
      </c>
      <c r="B1685" s="543" t="s">
        <v>454</v>
      </c>
      <c r="C1685" s="547" t="s">
        <v>32</v>
      </c>
      <c r="D1685" s="547" t="s">
        <v>140</v>
      </c>
      <c r="E1685" s="547" t="s">
        <v>566</v>
      </c>
      <c r="F1685" s="538" t="s">
        <v>7611</v>
      </c>
      <c r="G1685" s="1125" t="str">
        <f>IF('Appraisal Inputs'!E334="","Blank",'Appraisal Inputs'!E334)</f>
        <v>Blank</v>
      </c>
      <c r="I1685" s="515" t="s">
        <v>2208</v>
      </c>
    </row>
    <row r="1686" spans="1:9" x14ac:dyDescent="0.2">
      <c r="A1686" s="86" t="s">
        <v>6388</v>
      </c>
      <c r="B1686" s="541" t="s">
        <v>454</v>
      </c>
      <c r="C1686" s="546" t="s">
        <v>32</v>
      </c>
      <c r="D1686" s="546" t="s">
        <v>140</v>
      </c>
      <c r="E1686" s="546" t="s">
        <v>185</v>
      </c>
      <c r="F1686" s="542" t="s">
        <v>15</v>
      </c>
      <c r="G1686" s="1123" t="str">
        <f>IF('Appraisal Inputs'!F294="","Blank",'Appraisal Inputs'!F294)</f>
        <v>Blank</v>
      </c>
      <c r="I1686" s="515" t="s">
        <v>2209</v>
      </c>
    </row>
    <row r="1687" spans="1:9" x14ac:dyDescent="0.2">
      <c r="A1687" s="86" t="s">
        <v>6388</v>
      </c>
      <c r="B1687" s="763" t="s">
        <v>454</v>
      </c>
      <c r="C1687" s="86" t="s">
        <v>32</v>
      </c>
      <c r="D1687" s="86" t="s">
        <v>140</v>
      </c>
      <c r="E1687" s="86" t="s">
        <v>527</v>
      </c>
      <c r="F1687" s="282" t="s">
        <v>15</v>
      </c>
      <c r="G1687" s="1124" t="str">
        <f>IF('Appraisal Inputs'!F295="","Blank",'Appraisal Inputs'!F295)</f>
        <v>Blank</v>
      </c>
      <c r="I1687" s="515" t="s">
        <v>2210</v>
      </c>
    </row>
    <row r="1688" spans="1:9" x14ac:dyDescent="0.2">
      <c r="A1688" s="86" t="s">
        <v>6388</v>
      </c>
      <c r="B1688" s="763" t="s">
        <v>454</v>
      </c>
      <c r="C1688" s="86" t="s">
        <v>32</v>
      </c>
      <c r="D1688" s="86" t="s">
        <v>140</v>
      </c>
      <c r="E1688" s="86" t="s">
        <v>528</v>
      </c>
      <c r="F1688" s="282" t="s">
        <v>15</v>
      </c>
      <c r="G1688" s="1124" t="str">
        <f>IF('Appraisal Inputs'!F296="","Blank",'Appraisal Inputs'!F296)</f>
        <v>Blank</v>
      </c>
      <c r="I1688" s="515" t="s">
        <v>2211</v>
      </c>
    </row>
    <row r="1689" spans="1:9" x14ac:dyDescent="0.2">
      <c r="A1689" s="86" t="s">
        <v>6388</v>
      </c>
      <c r="B1689" s="763" t="s">
        <v>454</v>
      </c>
      <c r="C1689" s="86" t="s">
        <v>32</v>
      </c>
      <c r="D1689" s="86" t="s">
        <v>140</v>
      </c>
      <c r="E1689" s="86" t="s">
        <v>529</v>
      </c>
      <c r="F1689" s="282" t="s">
        <v>15</v>
      </c>
      <c r="G1689" s="1124" t="str">
        <f>IF('Appraisal Inputs'!F297="","Blank",'Appraisal Inputs'!F297)</f>
        <v>Blank</v>
      </c>
      <c r="I1689" s="515" t="s">
        <v>2212</v>
      </c>
    </row>
    <row r="1690" spans="1:9" x14ac:dyDescent="0.2">
      <c r="A1690" s="86" t="s">
        <v>6388</v>
      </c>
      <c r="B1690" s="763" t="s">
        <v>454</v>
      </c>
      <c r="C1690" s="86" t="s">
        <v>32</v>
      </c>
      <c r="D1690" s="86" t="s">
        <v>140</v>
      </c>
      <c r="E1690" s="86" t="s">
        <v>530</v>
      </c>
      <c r="F1690" s="282" t="s">
        <v>15</v>
      </c>
      <c r="G1690" s="1124" t="str">
        <f>IF('Appraisal Inputs'!F298="","Blank",'Appraisal Inputs'!F298)</f>
        <v>Blank</v>
      </c>
      <c r="I1690" s="515" t="s">
        <v>2213</v>
      </c>
    </row>
    <row r="1691" spans="1:9" x14ac:dyDescent="0.2">
      <c r="A1691" s="86" t="s">
        <v>6388</v>
      </c>
      <c r="B1691" s="763" t="s">
        <v>454</v>
      </c>
      <c r="C1691" s="86" t="s">
        <v>32</v>
      </c>
      <c r="D1691" s="86" t="s">
        <v>140</v>
      </c>
      <c r="E1691" s="86" t="s">
        <v>531</v>
      </c>
      <c r="F1691" s="282" t="s">
        <v>15</v>
      </c>
      <c r="G1691" s="1124" t="str">
        <f>IF('Appraisal Inputs'!F299="","Blank",'Appraisal Inputs'!F299)</f>
        <v>Blank</v>
      </c>
      <c r="I1691" s="515" t="s">
        <v>2214</v>
      </c>
    </row>
    <row r="1692" spans="1:9" x14ac:dyDescent="0.2">
      <c r="A1692" s="86" t="s">
        <v>6388</v>
      </c>
      <c r="B1692" s="763" t="s">
        <v>454</v>
      </c>
      <c r="C1692" s="86" t="s">
        <v>32</v>
      </c>
      <c r="D1692" s="86" t="s">
        <v>140</v>
      </c>
      <c r="E1692" s="86" t="s">
        <v>532</v>
      </c>
      <c r="F1692" s="282" t="s">
        <v>15</v>
      </c>
      <c r="G1692" s="1124" t="str">
        <f>IF('Appraisal Inputs'!F300="","Blank",'Appraisal Inputs'!F300)</f>
        <v>Blank</v>
      </c>
      <c r="I1692" s="515" t="s">
        <v>2215</v>
      </c>
    </row>
    <row r="1693" spans="1:9" x14ac:dyDescent="0.2">
      <c r="A1693" s="86" t="s">
        <v>6388</v>
      </c>
      <c r="B1693" s="763" t="s">
        <v>454</v>
      </c>
      <c r="C1693" s="86" t="s">
        <v>32</v>
      </c>
      <c r="D1693" s="86" t="s">
        <v>140</v>
      </c>
      <c r="E1693" s="86" t="s">
        <v>533</v>
      </c>
      <c r="F1693" s="282" t="s">
        <v>15</v>
      </c>
      <c r="G1693" s="1124" t="str">
        <f>IF('Appraisal Inputs'!F301="","Blank",'Appraisal Inputs'!F301)</f>
        <v>Blank</v>
      </c>
      <c r="I1693" s="515" t="s">
        <v>2216</v>
      </c>
    </row>
    <row r="1694" spans="1:9" x14ac:dyDescent="0.2">
      <c r="A1694" s="86" t="s">
        <v>6388</v>
      </c>
      <c r="B1694" s="763" t="s">
        <v>454</v>
      </c>
      <c r="C1694" s="86" t="s">
        <v>32</v>
      </c>
      <c r="D1694" s="86" t="s">
        <v>140</v>
      </c>
      <c r="E1694" s="86" t="s">
        <v>534</v>
      </c>
      <c r="F1694" s="282" t="s">
        <v>15</v>
      </c>
      <c r="G1694" s="1124" t="str">
        <f>IF('Appraisal Inputs'!F302="","Blank",'Appraisal Inputs'!F302)</f>
        <v>Blank</v>
      </c>
      <c r="I1694" s="515" t="s">
        <v>2217</v>
      </c>
    </row>
    <row r="1695" spans="1:9" x14ac:dyDescent="0.2">
      <c r="A1695" s="86" t="s">
        <v>6388</v>
      </c>
      <c r="B1695" s="763" t="s">
        <v>454</v>
      </c>
      <c r="C1695" s="86" t="s">
        <v>32</v>
      </c>
      <c r="D1695" s="86" t="s">
        <v>140</v>
      </c>
      <c r="E1695" s="86" t="s">
        <v>535</v>
      </c>
      <c r="F1695" s="282" t="s">
        <v>15</v>
      </c>
      <c r="G1695" s="1124" t="str">
        <f>IF('Appraisal Inputs'!F303="","Blank",'Appraisal Inputs'!F303)</f>
        <v>Blank</v>
      </c>
      <c r="I1695" s="515" t="s">
        <v>2218</v>
      </c>
    </row>
    <row r="1696" spans="1:9" x14ac:dyDescent="0.2">
      <c r="A1696" s="86" t="s">
        <v>6388</v>
      </c>
      <c r="B1696" s="763" t="s">
        <v>454</v>
      </c>
      <c r="C1696" s="86" t="s">
        <v>32</v>
      </c>
      <c r="D1696" s="86" t="s">
        <v>140</v>
      </c>
      <c r="E1696" s="86" t="s">
        <v>536</v>
      </c>
      <c r="F1696" s="282" t="s">
        <v>15</v>
      </c>
      <c r="G1696" s="1124" t="str">
        <f>IF('Appraisal Inputs'!F304="","Blank",'Appraisal Inputs'!F304)</f>
        <v>Blank</v>
      </c>
      <c r="I1696" s="515" t="s">
        <v>2219</v>
      </c>
    </row>
    <row r="1697" spans="1:9" x14ac:dyDescent="0.2">
      <c r="A1697" s="86" t="s">
        <v>6388</v>
      </c>
      <c r="B1697" s="763" t="s">
        <v>454</v>
      </c>
      <c r="C1697" s="86" t="s">
        <v>32</v>
      </c>
      <c r="D1697" s="86" t="s">
        <v>140</v>
      </c>
      <c r="E1697" s="86" t="s">
        <v>537</v>
      </c>
      <c r="F1697" s="282" t="s">
        <v>15</v>
      </c>
      <c r="G1697" s="1124" t="str">
        <f>IF('Appraisal Inputs'!F305="","Blank",'Appraisal Inputs'!F305)</f>
        <v>Blank</v>
      </c>
      <c r="I1697" s="515" t="s">
        <v>2220</v>
      </c>
    </row>
    <row r="1698" spans="1:9" x14ac:dyDescent="0.2">
      <c r="A1698" s="86" t="s">
        <v>6388</v>
      </c>
      <c r="B1698" s="763" t="s">
        <v>454</v>
      </c>
      <c r="C1698" s="86" t="s">
        <v>32</v>
      </c>
      <c r="D1698" s="86" t="s">
        <v>140</v>
      </c>
      <c r="E1698" s="86" t="s">
        <v>538</v>
      </c>
      <c r="F1698" s="282" t="s">
        <v>15</v>
      </c>
      <c r="G1698" s="1124" t="str">
        <f>IF('Appraisal Inputs'!F306="","Blank",'Appraisal Inputs'!F306)</f>
        <v>Blank</v>
      </c>
      <c r="I1698" s="515" t="s">
        <v>2221</v>
      </c>
    </row>
    <row r="1699" spans="1:9" x14ac:dyDescent="0.2">
      <c r="A1699" s="86" t="s">
        <v>6388</v>
      </c>
      <c r="B1699" s="763" t="s">
        <v>454</v>
      </c>
      <c r="C1699" s="86" t="s">
        <v>32</v>
      </c>
      <c r="D1699" s="86" t="s">
        <v>140</v>
      </c>
      <c r="E1699" s="86" t="s">
        <v>539</v>
      </c>
      <c r="F1699" s="282" t="s">
        <v>15</v>
      </c>
      <c r="G1699" s="1124" t="str">
        <f>IF('Appraisal Inputs'!F307="","Blank",'Appraisal Inputs'!F307)</f>
        <v>Blank</v>
      </c>
      <c r="I1699" s="515" t="s">
        <v>2222</v>
      </c>
    </row>
    <row r="1700" spans="1:9" x14ac:dyDescent="0.2">
      <c r="A1700" s="86" t="s">
        <v>6388</v>
      </c>
      <c r="B1700" s="763" t="s">
        <v>454</v>
      </c>
      <c r="C1700" s="86" t="s">
        <v>32</v>
      </c>
      <c r="D1700" s="86" t="s">
        <v>140</v>
      </c>
      <c r="E1700" s="86" t="s">
        <v>540</v>
      </c>
      <c r="F1700" s="282" t="s">
        <v>15</v>
      </c>
      <c r="G1700" s="1124" t="str">
        <f>IF('Appraisal Inputs'!F308="","Blank",'Appraisal Inputs'!F308)</f>
        <v>Blank</v>
      </c>
      <c r="I1700" s="515" t="s">
        <v>2223</v>
      </c>
    </row>
    <row r="1701" spans="1:9" x14ac:dyDescent="0.2">
      <c r="A1701" s="86" t="s">
        <v>6388</v>
      </c>
      <c r="B1701" s="763" t="s">
        <v>454</v>
      </c>
      <c r="C1701" s="86" t="s">
        <v>32</v>
      </c>
      <c r="D1701" s="86" t="s">
        <v>140</v>
      </c>
      <c r="E1701" s="86" t="s">
        <v>541</v>
      </c>
      <c r="F1701" s="282" t="s">
        <v>15</v>
      </c>
      <c r="G1701" s="1124" t="str">
        <f>IF('Appraisal Inputs'!F309="","Blank",'Appraisal Inputs'!F309)</f>
        <v>Blank</v>
      </c>
      <c r="I1701" s="515" t="s">
        <v>2224</v>
      </c>
    </row>
    <row r="1702" spans="1:9" x14ac:dyDescent="0.2">
      <c r="A1702" s="86" t="s">
        <v>6388</v>
      </c>
      <c r="B1702" s="763" t="s">
        <v>454</v>
      </c>
      <c r="C1702" s="86" t="s">
        <v>32</v>
      </c>
      <c r="D1702" s="86" t="s">
        <v>140</v>
      </c>
      <c r="E1702" s="86" t="s">
        <v>542</v>
      </c>
      <c r="F1702" s="282" t="s">
        <v>15</v>
      </c>
      <c r="G1702" s="1124" t="str">
        <f>IF('Appraisal Inputs'!F310="","Blank",'Appraisal Inputs'!F310)</f>
        <v>Blank</v>
      </c>
      <c r="I1702" s="515" t="s">
        <v>2225</v>
      </c>
    </row>
    <row r="1703" spans="1:9" x14ac:dyDescent="0.2">
      <c r="A1703" s="86" t="s">
        <v>6388</v>
      </c>
      <c r="B1703" s="763" t="s">
        <v>454</v>
      </c>
      <c r="C1703" s="86" t="s">
        <v>32</v>
      </c>
      <c r="D1703" s="86" t="s">
        <v>140</v>
      </c>
      <c r="E1703" s="86" t="s">
        <v>543</v>
      </c>
      <c r="F1703" s="282" t="s">
        <v>15</v>
      </c>
      <c r="G1703" s="1124" t="str">
        <f>IF('Appraisal Inputs'!F311="","Blank",'Appraisal Inputs'!F311)</f>
        <v>Blank</v>
      </c>
      <c r="I1703" s="515" t="s">
        <v>2226</v>
      </c>
    </row>
    <row r="1704" spans="1:9" x14ac:dyDescent="0.2">
      <c r="A1704" s="86" t="s">
        <v>6388</v>
      </c>
      <c r="B1704" s="763" t="s">
        <v>454</v>
      </c>
      <c r="C1704" s="86" t="s">
        <v>32</v>
      </c>
      <c r="D1704" s="86" t="s">
        <v>140</v>
      </c>
      <c r="E1704" s="86" t="s">
        <v>544</v>
      </c>
      <c r="F1704" s="282" t="s">
        <v>15</v>
      </c>
      <c r="G1704" s="1124" t="str">
        <f>IF('Appraisal Inputs'!F312="","Blank",'Appraisal Inputs'!F312)</f>
        <v>Blank</v>
      </c>
      <c r="I1704" s="515" t="s">
        <v>2227</v>
      </c>
    </row>
    <row r="1705" spans="1:9" x14ac:dyDescent="0.2">
      <c r="A1705" s="86" t="s">
        <v>6388</v>
      </c>
      <c r="B1705" s="763" t="s">
        <v>454</v>
      </c>
      <c r="C1705" s="86" t="s">
        <v>32</v>
      </c>
      <c r="D1705" s="86" t="s">
        <v>140</v>
      </c>
      <c r="E1705" s="86" t="s">
        <v>545</v>
      </c>
      <c r="F1705" s="282" t="s">
        <v>15</v>
      </c>
      <c r="G1705" s="1124" t="str">
        <f>IF('Appraisal Inputs'!F313="","Blank",'Appraisal Inputs'!F313)</f>
        <v>Blank</v>
      </c>
      <c r="I1705" s="515" t="s">
        <v>2228</v>
      </c>
    </row>
    <row r="1706" spans="1:9" x14ac:dyDescent="0.2">
      <c r="A1706" s="86" t="s">
        <v>6388</v>
      </c>
      <c r="B1706" s="763" t="s">
        <v>454</v>
      </c>
      <c r="C1706" s="86" t="s">
        <v>32</v>
      </c>
      <c r="D1706" s="86" t="s">
        <v>140</v>
      </c>
      <c r="E1706" s="86" t="s">
        <v>546</v>
      </c>
      <c r="F1706" s="282" t="s">
        <v>15</v>
      </c>
      <c r="G1706" s="1124" t="str">
        <f>IF('Appraisal Inputs'!F314="","Blank",'Appraisal Inputs'!F314)</f>
        <v>Blank</v>
      </c>
      <c r="I1706" s="515" t="s">
        <v>2229</v>
      </c>
    </row>
    <row r="1707" spans="1:9" x14ac:dyDescent="0.2">
      <c r="A1707" s="86" t="s">
        <v>6388</v>
      </c>
      <c r="B1707" s="763" t="s">
        <v>454</v>
      </c>
      <c r="C1707" s="86" t="s">
        <v>32</v>
      </c>
      <c r="D1707" s="86" t="s">
        <v>140</v>
      </c>
      <c r="E1707" s="86" t="s">
        <v>547</v>
      </c>
      <c r="F1707" s="282" t="s">
        <v>15</v>
      </c>
      <c r="G1707" s="1124" t="str">
        <f>IF('Appraisal Inputs'!F315="","Blank",'Appraisal Inputs'!F315)</f>
        <v>Blank</v>
      </c>
      <c r="I1707" s="515" t="s">
        <v>2230</v>
      </c>
    </row>
    <row r="1708" spans="1:9" x14ac:dyDescent="0.2">
      <c r="A1708" s="86" t="s">
        <v>6388</v>
      </c>
      <c r="B1708" s="763" t="s">
        <v>454</v>
      </c>
      <c r="C1708" s="86" t="s">
        <v>32</v>
      </c>
      <c r="D1708" s="86" t="s">
        <v>140</v>
      </c>
      <c r="E1708" s="86" t="s">
        <v>548</v>
      </c>
      <c r="F1708" s="282" t="s">
        <v>15</v>
      </c>
      <c r="G1708" s="1124" t="str">
        <f>IF('Appraisal Inputs'!F316="","Blank",'Appraisal Inputs'!F316)</f>
        <v>Blank</v>
      </c>
      <c r="I1708" s="515" t="s">
        <v>2231</v>
      </c>
    </row>
    <row r="1709" spans="1:9" x14ac:dyDescent="0.2">
      <c r="A1709" s="86" t="s">
        <v>6388</v>
      </c>
      <c r="B1709" s="763" t="s">
        <v>454</v>
      </c>
      <c r="C1709" s="86" t="s">
        <v>32</v>
      </c>
      <c r="D1709" s="86" t="s">
        <v>140</v>
      </c>
      <c r="E1709" s="86" t="s">
        <v>549</v>
      </c>
      <c r="F1709" s="282" t="s">
        <v>15</v>
      </c>
      <c r="G1709" s="1124" t="str">
        <f>IF('Appraisal Inputs'!F317="","Blank",'Appraisal Inputs'!F317)</f>
        <v>Blank</v>
      </c>
      <c r="I1709" s="515" t="s">
        <v>2232</v>
      </c>
    </row>
    <row r="1710" spans="1:9" x14ac:dyDescent="0.2">
      <c r="A1710" s="86" t="s">
        <v>6388</v>
      </c>
      <c r="B1710" s="763" t="s">
        <v>454</v>
      </c>
      <c r="C1710" s="86" t="s">
        <v>32</v>
      </c>
      <c r="D1710" s="86" t="s">
        <v>140</v>
      </c>
      <c r="E1710" s="86" t="s">
        <v>550</v>
      </c>
      <c r="F1710" s="282" t="s">
        <v>15</v>
      </c>
      <c r="G1710" s="1124" t="str">
        <f>IF('Appraisal Inputs'!F318="","Blank",'Appraisal Inputs'!F318)</f>
        <v>Blank</v>
      </c>
      <c r="I1710" s="515" t="s">
        <v>2233</v>
      </c>
    </row>
    <row r="1711" spans="1:9" x14ac:dyDescent="0.2">
      <c r="A1711" s="86" t="s">
        <v>6388</v>
      </c>
      <c r="B1711" s="763" t="s">
        <v>454</v>
      </c>
      <c r="C1711" s="86" t="s">
        <v>32</v>
      </c>
      <c r="D1711" s="86" t="s">
        <v>140</v>
      </c>
      <c r="E1711" s="86" t="s">
        <v>551</v>
      </c>
      <c r="F1711" s="282" t="s">
        <v>15</v>
      </c>
      <c r="G1711" s="1124" t="str">
        <f>IF('Appraisal Inputs'!F319="","Blank",'Appraisal Inputs'!F319)</f>
        <v>Blank</v>
      </c>
      <c r="I1711" s="515" t="s">
        <v>2234</v>
      </c>
    </row>
    <row r="1712" spans="1:9" x14ac:dyDescent="0.2">
      <c r="A1712" s="86" t="s">
        <v>6388</v>
      </c>
      <c r="B1712" s="763" t="s">
        <v>454</v>
      </c>
      <c r="C1712" s="86" t="s">
        <v>32</v>
      </c>
      <c r="D1712" s="86" t="s">
        <v>140</v>
      </c>
      <c r="E1712" s="86" t="s">
        <v>552</v>
      </c>
      <c r="F1712" s="282" t="s">
        <v>15</v>
      </c>
      <c r="G1712" s="1124" t="str">
        <f>IF('Appraisal Inputs'!F320="","Blank",'Appraisal Inputs'!F320)</f>
        <v>Blank</v>
      </c>
      <c r="I1712" s="515" t="s">
        <v>2235</v>
      </c>
    </row>
    <row r="1713" spans="1:9" x14ac:dyDescent="0.2">
      <c r="A1713" s="86" t="s">
        <v>6388</v>
      </c>
      <c r="B1713" s="763" t="s">
        <v>454</v>
      </c>
      <c r="C1713" s="86" t="s">
        <v>32</v>
      </c>
      <c r="D1713" s="86" t="s">
        <v>140</v>
      </c>
      <c r="E1713" s="86" t="s">
        <v>553</v>
      </c>
      <c r="F1713" s="282" t="s">
        <v>15</v>
      </c>
      <c r="G1713" s="1124" t="str">
        <f>IF('Appraisal Inputs'!F321="","Blank",'Appraisal Inputs'!F321)</f>
        <v>Blank</v>
      </c>
      <c r="I1713" s="515" t="s">
        <v>2236</v>
      </c>
    </row>
    <row r="1714" spans="1:9" x14ac:dyDescent="0.2">
      <c r="A1714" s="86" t="s">
        <v>6388</v>
      </c>
      <c r="B1714" s="763" t="s">
        <v>454</v>
      </c>
      <c r="C1714" s="86" t="s">
        <v>32</v>
      </c>
      <c r="D1714" s="86" t="s">
        <v>140</v>
      </c>
      <c r="E1714" s="86" t="s">
        <v>554</v>
      </c>
      <c r="F1714" s="282" t="s">
        <v>15</v>
      </c>
      <c r="G1714" s="1124" t="str">
        <f>IF('Appraisal Inputs'!F322="","Blank",'Appraisal Inputs'!F322)</f>
        <v>Blank</v>
      </c>
      <c r="I1714" s="515" t="s">
        <v>2237</v>
      </c>
    </row>
    <row r="1715" spans="1:9" x14ac:dyDescent="0.2">
      <c r="A1715" s="86" t="s">
        <v>6388</v>
      </c>
      <c r="B1715" s="763" t="s">
        <v>454</v>
      </c>
      <c r="C1715" s="86" t="s">
        <v>32</v>
      </c>
      <c r="D1715" s="86" t="s">
        <v>140</v>
      </c>
      <c r="E1715" s="86" t="s">
        <v>555</v>
      </c>
      <c r="F1715" s="282" t="s">
        <v>15</v>
      </c>
      <c r="G1715" s="1124" t="str">
        <f>IF('Appraisal Inputs'!F323="","Blank",'Appraisal Inputs'!F323)</f>
        <v>Blank</v>
      </c>
      <c r="I1715" s="515" t="s">
        <v>2238</v>
      </c>
    </row>
    <row r="1716" spans="1:9" x14ac:dyDescent="0.2">
      <c r="A1716" s="86" t="s">
        <v>6388</v>
      </c>
      <c r="B1716" s="763" t="s">
        <v>454</v>
      </c>
      <c r="C1716" s="86" t="s">
        <v>32</v>
      </c>
      <c r="D1716" s="86" t="s">
        <v>140</v>
      </c>
      <c r="E1716" s="86" t="s">
        <v>556</v>
      </c>
      <c r="F1716" s="282" t="s">
        <v>15</v>
      </c>
      <c r="G1716" s="1124" t="str">
        <f>IF('Appraisal Inputs'!F324="","Blank",'Appraisal Inputs'!F324)</f>
        <v>Blank</v>
      </c>
      <c r="I1716" s="515" t="s">
        <v>2239</v>
      </c>
    </row>
    <row r="1717" spans="1:9" x14ac:dyDescent="0.2">
      <c r="A1717" s="86" t="s">
        <v>6388</v>
      </c>
      <c r="B1717" s="763" t="s">
        <v>454</v>
      </c>
      <c r="C1717" s="86" t="s">
        <v>32</v>
      </c>
      <c r="D1717" s="86" t="s">
        <v>140</v>
      </c>
      <c r="E1717" s="86" t="s">
        <v>557</v>
      </c>
      <c r="F1717" s="282" t="s">
        <v>15</v>
      </c>
      <c r="G1717" s="1124" t="str">
        <f>IF('Appraisal Inputs'!F325="","Blank",'Appraisal Inputs'!F325)</f>
        <v>Blank</v>
      </c>
      <c r="I1717" s="515" t="s">
        <v>2240</v>
      </c>
    </row>
    <row r="1718" spans="1:9" x14ac:dyDescent="0.2">
      <c r="A1718" s="86" t="s">
        <v>6388</v>
      </c>
      <c r="B1718" s="763" t="s">
        <v>454</v>
      </c>
      <c r="C1718" s="86" t="s">
        <v>32</v>
      </c>
      <c r="D1718" s="86" t="s">
        <v>140</v>
      </c>
      <c r="E1718" s="86" t="s">
        <v>558</v>
      </c>
      <c r="F1718" s="282" t="s">
        <v>15</v>
      </c>
      <c r="G1718" s="1124" t="str">
        <f>IF('Appraisal Inputs'!F326="","Blank",'Appraisal Inputs'!F326)</f>
        <v>Blank</v>
      </c>
      <c r="I1718" s="515" t="s">
        <v>2241</v>
      </c>
    </row>
    <row r="1719" spans="1:9" x14ac:dyDescent="0.2">
      <c r="A1719" s="86" t="s">
        <v>6388</v>
      </c>
      <c r="B1719" s="763" t="s">
        <v>454</v>
      </c>
      <c r="C1719" s="86" t="s">
        <v>32</v>
      </c>
      <c r="D1719" s="86" t="s">
        <v>140</v>
      </c>
      <c r="E1719" s="86" t="s">
        <v>559</v>
      </c>
      <c r="F1719" s="282" t="s">
        <v>15</v>
      </c>
      <c r="G1719" s="1124" t="str">
        <f>IF('Appraisal Inputs'!F327="","Blank",'Appraisal Inputs'!F327)</f>
        <v>Blank</v>
      </c>
      <c r="I1719" s="515" t="s">
        <v>2242</v>
      </c>
    </row>
    <row r="1720" spans="1:9" x14ac:dyDescent="0.2">
      <c r="A1720" s="86" t="s">
        <v>6388</v>
      </c>
      <c r="B1720" s="763" t="s">
        <v>454</v>
      </c>
      <c r="C1720" s="86" t="s">
        <v>32</v>
      </c>
      <c r="D1720" s="86" t="s">
        <v>140</v>
      </c>
      <c r="E1720" s="86" t="s">
        <v>560</v>
      </c>
      <c r="F1720" s="282" t="s">
        <v>15</v>
      </c>
      <c r="G1720" s="1124" t="str">
        <f>IF('Appraisal Inputs'!F328="","Blank",'Appraisal Inputs'!F328)</f>
        <v>Blank</v>
      </c>
      <c r="I1720" s="515" t="s">
        <v>2243</v>
      </c>
    </row>
    <row r="1721" spans="1:9" x14ac:dyDescent="0.2">
      <c r="A1721" s="86" t="s">
        <v>6388</v>
      </c>
      <c r="B1721" s="763" t="s">
        <v>454</v>
      </c>
      <c r="C1721" s="86" t="s">
        <v>32</v>
      </c>
      <c r="D1721" s="86" t="s">
        <v>140</v>
      </c>
      <c r="E1721" s="86" t="s">
        <v>561</v>
      </c>
      <c r="F1721" s="282" t="s">
        <v>15</v>
      </c>
      <c r="G1721" s="1124" t="str">
        <f>IF('Appraisal Inputs'!F329="","Blank",'Appraisal Inputs'!F329)</f>
        <v>Blank</v>
      </c>
      <c r="I1721" s="515" t="s">
        <v>2244</v>
      </c>
    </row>
    <row r="1722" spans="1:9" x14ac:dyDescent="0.2">
      <c r="A1722" s="86" t="s">
        <v>6388</v>
      </c>
      <c r="B1722" s="763" t="s">
        <v>454</v>
      </c>
      <c r="C1722" s="86" t="s">
        <v>32</v>
      </c>
      <c r="D1722" s="86" t="s">
        <v>140</v>
      </c>
      <c r="E1722" s="86" t="s">
        <v>562</v>
      </c>
      <c r="F1722" s="282" t="s">
        <v>15</v>
      </c>
      <c r="G1722" s="1124" t="str">
        <f>IF('Appraisal Inputs'!F330="","Blank",'Appraisal Inputs'!F330)</f>
        <v>Blank</v>
      </c>
      <c r="I1722" s="515" t="s">
        <v>2245</v>
      </c>
    </row>
    <row r="1723" spans="1:9" x14ac:dyDescent="0.2">
      <c r="A1723" s="86" t="s">
        <v>6388</v>
      </c>
      <c r="B1723" s="763" t="s">
        <v>454</v>
      </c>
      <c r="C1723" s="86" t="s">
        <v>32</v>
      </c>
      <c r="D1723" s="86" t="s">
        <v>140</v>
      </c>
      <c r="E1723" s="86" t="s">
        <v>563</v>
      </c>
      <c r="F1723" s="282" t="s">
        <v>15</v>
      </c>
      <c r="G1723" s="1124" t="str">
        <f>IF('Appraisal Inputs'!F331="","Blank",'Appraisal Inputs'!F331)</f>
        <v>Blank</v>
      </c>
      <c r="I1723" s="515" t="s">
        <v>2246</v>
      </c>
    </row>
    <row r="1724" spans="1:9" x14ac:dyDescent="0.2">
      <c r="A1724" s="86" t="s">
        <v>6388</v>
      </c>
      <c r="B1724" s="763" t="s">
        <v>454</v>
      </c>
      <c r="C1724" s="86" t="s">
        <v>32</v>
      </c>
      <c r="D1724" s="86" t="s">
        <v>140</v>
      </c>
      <c r="E1724" s="86" t="s">
        <v>564</v>
      </c>
      <c r="F1724" s="282" t="s">
        <v>15</v>
      </c>
      <c r="G1724" s="1124" t="str">
        <f>IF('Appraisal Inputs'!F332="","Blank",'Appraisal Inputs'!F332)</f>
        <v>Blank</v>
      </c>
      <c r="I1724" s="515" t="s">
        <v>2247</v>
      </c>
    </row>
    <row r="1725" spans="1:9" x14ac:dyDescent="0.2">
      <c r="A1725" s="86" t="s">
        <v>6388</v>
      </c>
      <c r="B1725" s="763" t="s">
        <v>454</v>
      </c>
      <c r="C1725" s="86" t="s">
        <v>32</v>
      </c>
      <c r="D1725" s="86" t="s">
        <v>140</v>
      </c>
      <c r="E1725" s="86" t="s">
        <v>565</v>
      </c>
      <c r="F1725" s="282" t="s">
        <v>15</v>
      </c>
      <c r="G1725" s="1124" t="str">
        <f>IF('Appraisal Inputs'!F333="","Blank",'Appraisal Inputs'!F333)</f>
        <v>Blank</v>
      </c>
      <c r="I1725" s="515" t="s">
        <v>2248</v>
      </c>
    </row>
    <row r="1726" spans="1:9" x14ac:dyDescent="0.2">
      <c r="A1726" s="86" t="s">
        <v>6388</v>
      </c>
      <c r="B1726" s="543" t="s">
        <v>454</v>
      </c>
      <c r="C1726" s="547" t="s">
        <v>32</v>
      </c>
      <c r="D1726" s="547" t="s">
        <v>140</v>
      </c>
      <c r="E1726" s="547" t="s">
        <v>566</v>
      </c>
      <c r="F1726" s="538" t="s">
        <v>15</v>
      </c>
      <c r="G1726" s="1125" t="str">
        <f>IF('Appraisal Inputs'!F334="","Blank",'Appraisal Inputs'!F334)</f>
        <v>Blank</v>
      </c>
      <c r="I1726" s="515" t="s">
        <v>2249</v>
      </c>
    </row>
    <row r="1727" spans="1:9" x14ac:dyDescent="0.2">
      <c r="A1727" s="86" t="s">
        <v>6388</v>
      </c>
      <c r="B1727" s="541" t="s">
        <v>454</v>
      </c>
      <c r="C1727" s="546" t="s">
        <v>32</v>
      </c>
      <c r="D1727" s="546" t="s">
        <v>140</v>
      </c>
      <c r="E1727" s="546" t="s">
        <v>185</v>
      </c>
      <c r="F1727" s="542" t="s">
        <v>16</v>
      </c>
      <c r="G1727" s="1123" t="str">
        <f>IF('Appraisal Inputs'!G294="","Blank",'Appraisal Inputs'!G294)</f>
        <v>Blank</v>
      </c>
      <c r="I1727" s="515" t="s">
        <v>2250</v>
      </c>
    </row>
    <row r="1728" spans="1:9" x14ac:dyDescent="0.2">
      <c r="A1728" s="86" t="s">
        <v>6388</v>
      </c>
      <c r="B1728" s="763" t="s">
        <v>454</v>
      </c>
      <c r="C1728" s="86" t="s">
        <v>32</v>
      </c>
      <c r="D1728" s="86" t="s">
        <v>140</v>
      </c>
      <c r="E1728" s="86" t="s">
        <v>527</v>
      </c>
      <c r="F1728" s="282" t="s">
        <v>16</v>
      </c>
      <c r="G1728" s="1124" t="str">
        <f>IF('Appraisal Inputs'!G295="","Blank",'Appraisal Inputs'!G295)</f>
        <v>Blank</v>
      </c>
      <c r="I1728" s="515" t="s">
        <v>2251</v>
      </c>
    </row>
    <row r="1729" spans="1:9" x14ac:dyDescent="0.2">
      <c r="A1729" s="86" t="s">
        <v>6388</v>
      </c>
      <c r="B1729" s="763" t="s">
        <v>454</v>
      </c>
      <c r="C1729" s="86" t="s">
        <v>32</v>
      </c>
      <c r="D1729" s="86" t="s">
        <v>140</v>
      </c>
      <c r="E1729" s="86" t="s">
        <v>528</v>
      </c>
      <c r="F1729" s="282" t="s">
        <v>16</v>
      </c>
      <c r="G1729" s="1124" t="str">
        <f>IF('Appraisal Inputs'!G296="","Blank",'Appraisal Inputs'!G296)</f>
        <v>Blank</v>
      </c>
      <c r="I1729" s="515" t="s">
        <v>2252</v>
      </c>
    </row>
    <row r="1730" spans="1:9" x14ac:dyDescent="0.2">
      <c r="A1730" s="86" t="s">
        <v>6388</v>
      </c>
      <c r="B1730" s="763" t="s">
        <v>454</v>
      </c>
      <c r="C1730" s="86" t="s">
        <v>32</v>
      </c>
      <c r="D1730" s="86" t="s">
        <v>140</v>
      </c>
      <c r="E1730" s="86" t="s">
        <v>529</v>
      </c>
      <c r="F1730" s="282" t="s">
        <v>16</v>
      </c>
      <c r="G1730" s="1124" t="str">
        <f>IF('Appraisal Inputs'!G297="","Blank",'Appraisal Inputs'!G297)</f>
        <v>Blank</v>
      </c>
      <c r="I1730" s="515" t="s">
        <v>2253</v>
      </c>
    </row>
    <row r="1731" spans="1:9" x14ac:dyDescent="0.2">
      <c r="A1731" s="86" t="s">
        <v>6388</v>
      </c>
      <c r="B1731" s="763" t="s">
        <v>454</v>
      </c>
      <c r="C1731" s="86" t="s">
        <v>32</v>
      </c>
      <c r="D1731" s="86" t="s">
        <v>140</v>
      </c>
      <c r="E1731" s="86" t="s">
        <v>530</v>
      </c>
      <c r="F1731" s="282" t="s">
        <v>16</v>
      </c>
      <c r="G1731" s="1124" t="str">
        <f>IF('Appraisal Inputs'!G298="","Blank",'Appraisal Inputs'!G298)</f>
        <v>Blank</v>
      </c>
      <c r="I1731" s="515" t="s">
        <v>2254</v>
      </c>
    </row>
    <row r="1732" spans="1:9" x14ac:dyDescent="0.2">
      <c r="A1732" s="86" t="s">
        <v>6388</v>
      </c>
      <c r="B1732" s="763" t="s">
        <v>454</v>
      </c>
      <c r="C1732" s="86" t="s">
        <v>32</v>
      </c>
      <c r="D1732" s="86" t="s">
        <v>140</v>
      </c>
      <c r="E1732" s="86" t="s">
        <v>531</v>
      </c>
      <c r="F1732" s="282" t="s">
        <v>16</v>
      </c>
      <c r="G1732" s="1124" t="str">
        <f>IF('Appraisal Inputs'!G299="","Blank",'Appraisal Inputs'!G299)</f>
        <v>Blank</v>
      </c>
      <c r="I1732" s="515" t="s">
        <v>2255</v>
      </c>
    </row>
    <row r="1733" spans="1:9" x14ac:dyDescent="0.2">
      <c r="A1733" s="86" t="s">
        <v>6388</v>
      </c>
      <c r="B1733" s="763" t="s">
        <v>454</v>
      </c>
      <c r="C1733" s="86" t="s">
        <v>32</v>
      </c>
      <c r="D1733" s="86" t="s">
        <v>140</v>
      </c>
      <c r="E1733" s="86" t="s">
        <v>532</v>
      </c>
      <c r="F1733" s="282" t="s">
        <v>16</v>
      </c>
      <c r="G1733" s="1124" t="str">
        <f>IF('Appraisal Inputs'!G300="","Blank",'Appraisal Inputs'!G300)</f>
        <v>Blank</v>
      </c>
      <c r="I1733" s="515" t="s">
        <v>2256</v>
      </c>
    </row>
    <row r="1734" spans="1:9" x14ac:dyDescent="0.2">
      <c r="A1734" s="86" t="s">
        <v>6388</v>
      </c>
      <c r="B1734" s="763" t="s">
        <v>454</v>
      </c>
      <c r="C1734" s="86" t="s">
        <v>32</v>
      </c>
      <c r="D1734" s="86" t="s">
        <v>140</v>
      </c>
      <c r="E1734" s="86" t="s">
        <v>533</v>
      </c>
      <c r="F1734" s="282" t="s">
        <v>16</v>
      </c>
      <c r="G1734" s="1124" t="str">
        <f>IF('Appraisal Inputs'!G301="","Blank",'Appraisal Inputs'!G301)</f>
        <v>Blank</v>
      </c>
      <c r="I1734" s="515" t="s">
        <v>2257</v>
      </c>
    </row>
    <row r="1735" spans="1:9" x14ac:dyDescent="0.2">
      <c r="A1735" s="86" t="s">
        <v>6388</v>
      </c>
      <c r="B1735" s="763" t="s">
        <v>454</v>
      </c>
      <c r="C1735" s="86" t="s">
        <v>32</v>
      </c>
      <c r="D1735" s="86" t="s">
        <v>140</v>
      </c>
      <c r="E1735" s="86" t="s">
        <v>534</v>
      </c>
      <c r="F1735" s="282" t="s">
        <v>16</v>
      </c>
      <c r="G1735" s="1124" t="str">
        <f>IF('Appraisal Inputs'!G302="","Blank",'Appraisal Inputs'!G302)</f>
        <v>Blank</v>
      </c>
      <c r="I1735" s="515" t="s">
        <v>2258</v>
      </c>
    </row>
    <row r="1736" spans="1:9" x14ac:dyDescent="0.2">
      <c r="A1736" s="86" t="s">
        <v>6388</v>
      </c>
      <c r="B1736" s="763" t="s">
        <v>454</v>
      </c>
      <c r="C1736" s="86" t="s">
        <v>32</v>
      </c>
      <c r="D1736" s="86" t="s">
        <v>140</v>
      </c>
      <c r="E1736" s="86" t="s">
        <v>535</v>
      </c>
      <c r="F1736" s="282" t="s">
        <v>16</v>
      </c>
      <c r="G1736" s="1124" t="str">
        <f>IF('Appraisal Inputs'!G303="","Blank",'Appraisal Inputs'!G303)</f>
        <v>Blank</v>
      </c>
      <c r="I1736" s="515" t="s">
        <v>2259</v>
      </c>
    </row>
    <row r="1737" spans="1:9" x14ac:dyDescent="0.2">
      <c r="A1737" s="86" t="s">
        <v>6388</v>
      </c>
      <c r="B1737" s="763" t="s">
        <v>454</v>
      </c>
      <c r="C1737" s="86" t="s">
        <v>32</v>
      </c>
      <c r="D1737" s="86" t="s">
        <v>140</v>
      </c>
      <c r="E1737" s="86" t="s">
        <v>536</v>
      </c>
      <c r="F1737" s="282" t="s">
        <v>16</v>
      </c>
      <c r="G1737" s="1124" t="str">
        <f>IF('Appraisal Inputs'!G304="","Blank",'Appraisal Inputs'!G304)</f>
        <v>Blank</v>
      </c>
      <c r="I1737" s="515" t="s">
        <v>2260</v>
      </c>
    </row>
    <row r="1738" spans="1:9" x14ac:dyDescent="0.2">
      <c r="A1738" s="86" t="s">
        <v>6388</v>
      </c>
      <c r="B1738" s="763" t="s">
        <v>454</v>
      </c>
      <c r="C1738" s="86" t="s">
        <v>32</v>
      </c>
      <c r="D1738" s="86" t="s">
        <v>140</v>
      </c>
      <c r="E1738" s="86" t="s">
        <v>537</v>
      </c>
      <c r="F1738" s="282" t="s">
        <v>16</v>
      </c>
      <c r="G1738" s="1124" t="str">
        <f>IF('Appraisal Inputs'!G305="","Blank",'Appraisal Inputs'!G305)</f>
        <v>Blank</v>
      </c>
      <c r="I1738" s="515" t="s">
        <v>2261</v>
      </c>
    </row>
    <row r="1739" spans="1:9" x14ac:dyDescent="0.2">
      <c r="A1739" s="86" t="s">
        <v>6388</v>
      </c>
      <c r="B1739" s="763" t="s">
        <v>454</v>
      </c>
      <c r="C1739" s="86" t="s">
        <v>32</v>
      </c>
      <c r="D1739" s="86" t="s">
        <v>140</v>
      </c>
      <c r="E1739" s="86" t="s">
        <v>538</v>
      </c>
      <c r="F1739" s="282" t="s">
        <v>16</v>
      </c>
      <c r="G1739" s="1124" t="str">
        <f>IF('Appraisal Inputs'!G306="","Blank",'Appraisal Inputs'!G306)</f>
        <v>Blank</v>
      </c>
      <c r="I1739" s="515" t="s">
        <v>2262</v>
      </c>
    </row>
    <row r="1740" spans="1:9" x14ac:dyDescent="0.2">
      <c r="A1740" s="86" t="s">
        <v>6388</v>
      </c>
      <c r="B1740" s="763" t="s">
        <v>454</v>
      </c>
      <c r="C1740" s="86" t="s">
        <v>32</v>
      </c>
      <c r="D1740" s="86" t="s">
        <v>140</v>
      </c>
      <c r="E1740" s="86" t="s">
        <v>539</v>
      </c>
      <c r="F1740" s="282" t="s">
        <v>16</v>
      </c>
      <c r="G1740" s="1124" t="str">
        <f>IF('Appraisal Inputs'!G307="","Blank",'Appraisal Inputs'!G307)</f>
        <v>Blank</v>
      </c>
      <c r="I1740" s="515" t="s">
        <v>2263</v>
      </c>
    </row>
    <row r="1741" spans="1:9" x14ac:dyDescent="0.2">
      <c r="A1741" s="86" t="s">
        <v>6388</v>
      </c>
      <c r="B1741" s="763" t="s">
        <v>454</v>
      </c>
      <c r="C1741" s="86" t="s">
        <v>32</v>
      </c>
      <c r="D1741" s="86" t="s">
        <v>140</v>
      </c>
      <c r="E1741" s="86" t="s">
        <v>540</v>
      </c>
      <c r="F1741" s="282" t="s">
        <v>16</v>
      </c>
      <c r="G1741" s="1124" t="str">
        <f>IF('Appraisal Inputs'!G308="","Blank",'Appraisal Inputs'!G308)</f>
        <v>Blank</v>
      </c>
      <c r="I1741" s="515" t="s">
        <v>2264</v>
      </c>
    </row>
    <row r="1742" spans="1:9" x14ac:dyDescent="0.2">
      <c r="A1742" s="86" t="s">
        <v>6388</v>
      </c>
      <c r="B1742" s="763" t="s">
        <v>454</v>
      </c>
      <c r="C1742" s="86" t="s">
        <v>32</v>
      </c>
      <c r="D1742" s="86" t="s">
        <v>140</v>
      </c>
      <c r="E1742" s="86" t="s">
        <v>541</v>
      </c>
      <c r="F1742" s="282" t="s">
        <v>16</v>
      </c>
      <c r="G1742" s="1124" t="str">
        <f>IF('Appraisal Inputs'!G309="","Blank",'Appraisal Inputs'!G309)</f>
        <v>Blank</v>
      </c>
      <c r="I1742" s="515" t="s">
        <v>2265</v>
      </c>
    </row>
    <row r="1743" spans="1:9" x14ac:dyDescent="0.2">
      <c r="A1743" s="86" t="s">
        <v>6388</v>
      </c>
      <c r="B1743" s="763" t="s">
        <v>454</v>
      </c>
      <c r="C1743" s="86" t="s">
        <v>32</v>
      </c>
      <c r="D1743" s="86" t="s">
        <v>140</v>
      </c>
      <c r="E1743" s="86" t="s">
        <v>542</v>
      </c>
      <c r="F1743" s="282" t="s">
        <v>16</v>
      </c>
      <c r="G1743" s="1124" t="str">
        <f>IF('Appraisal Inputs'!G310="","Blank",'Appraisal Inputs'!G310)</f>
        <v>Blank</v>
      </c>
      <c r="I1743" s="515" t="s">
        <v>2266</v>
      </c>
    </row>
    <row r="1744" spans="1:9" x14ac:dyDescent="0.2">
      <c r="A1744" s="86" t="s">
        <v>6388</v>
      </c>
      <c r="B1744" s="763" t="s">
        <v>454</v>
      </c>
      <c r="C1744" s="86" t="s">
        <v>32</v>
      </c>
      <c r="D1744" s="86" t="s">
        <v>140</v>
      </c>
      <c r="E1744" s="86" t="s">
        <v>543</v>
      </c>
      <c r="F1744" s="282" t="s">
        <v>16</v>
      </c>
      <c r="G1744" s="1124" t="str">
        <f>IF('Appraisal Inputs'!G311="","Blank",'Appraisal Inputs'!G311)</f>
        <v>Blank</v>
      </c>
      <c r="I1744" s="515" t="s">
        <v>2267</v>
      </c>
    </row>
    <row r="1745" spans="1:9" x14ac:dyDescent="0.2">
      <c r="A1745" s="86" t="s">
        <v>6388</v>
      </c>
      <c r="B1745" s="763" t="s">
        <v>454</v>
      </c>
      <c r="C1745" s="86" t="s">
        <v>32</v>
      </c>
      <c r="D1745" s="86" t="s">
        <v>140</v>
      </c>
      <c r="E1745" s="86" t="s">
        <v>544</v>
      </c>
      <c r="F1745" s="282" t="s">
        <v>16</v>
      </c>
      <c r="G1745" s="1124" t="str">
        <f>IF('Appraisal Inputs'!G312="","Blank",'Appraisal Inputs'!G312)</f>
        <v>Blank</v>
      </c>
      <c r="I1745" s="515" t="s">
        <v>2268</v>
      </c>
    </row>
    <row r="1746" spans="1:9" x14ac:dyDescent="0.2">
      <c r="A1746" s="86" t="s">
        <v>6388</v>
      </c>
      <c r="B1746" s="763" t="s">
        <v>454</v>
      </c>
      <c r="C1746" s="86" t="s">
        <v>32</v>
      </c>
      <c r="D1746" s="86" t="s">
        <v>140</v>
      </c>
      <c r="E1746" s="86" t="s">
        <v>545</v>
      </c>
      <c r="F1746" s="282" t="s">
        <v>16</v>
      </c>
      <c r="G1746" s="1124" t="str">
        <f>IF('Appraisal Inputs'!G313="","Blank",'Appraisal Inputs'!G313)</f>
        <v>Blank</v>
      </c>
      <c r="I1746" s="515" t="s">
        <v>2269</v>
      </c>
    </row>
    <row r="1747" spans="1:9" x14ac:dyDescent="0.2">
      <c r="A1747" s="86" t="s">
        <v>6388</v>
      </c>
      <c r="B1747" s="763" t="s">
        <v>454</v>
      </c>
      <c r="C1747" s="86" t="s">
        <v>32</v>
      </c>
      <c r="D1747" s="86" t="s">
        <v>140</v>
      </c>
      <c r="E1747" s="86" t="s">
        <v>546</v>
      </c>
      <c r="F1747" s="282" t="s">
        <v>16</v>
      </c>
      <c r="G1747" s="1124" t="str">
        <f>IF('Appraisal Inputs'!G314="","Blank",'Appraisal Inputs'!G314)</f>
        <v>Blank</v>
      </c>
      <c r="I1747" s="515" t="s">
        <v>2270</v>
      </c>
    </row>
    <row r="1748" spans="1:9" x14ac:dyDescent="0.2">
      <c r="A1748" s="86" t="s">
        <v>6388</v>
      </c>
      <c r="B1748" s="763" t="s">
        <v>454</v>
      </c>
      <c r="C1748" s="86" t="s">
        <v>32</v>
      </c>
      <c r="D1748" s="86" t="s">
        <v>140</v>
      </c>
      <c r="E1748" s="86" t="s">
        <v>547</v>
      </c>
      <c r="F1748" s="282" t="s">
        <v>16</v>
      </c>
      <c r="G1748" s="1124" t="str">
        <f>IF('Appraisal Inputs'!G315="","Blank",'Appraisal Inputs'!G315)</f>
        <v>Blank</v>
      </c>
      <c r="I1748" s="515" t="s">
        <v>2271</v>
      </c>
    </row>
    <row r="1749" spans="1:9" x14ac:dyDescent="0.2">
      <c r="A1749" s="86" t="s">
        <v>6388</v>
      </c>
      <c r="B1749" s="763" t="s">
        <v>454</v>
      </c>
      <c r="C1749" s="86" t="s">
        <v>32</v>
      </c>
      <c r="D1749" s="86" t="s">
        <v>140</v>
      </c>
      <c r="E1749" s="86" t="s">
        <v>548</v>
      </c>
      <c r="F1749" s="282" t="s">
        <v>16</v>
      </c>
      <c r="G1749" s="1124" t="str">
        <f>IF('Appraisal Inputs'!G316="","Blank",'Appraisal Inputs'!G316)</f>
        <v>Blank</v>
      </c>
      <c r="I1749" s="515" t="s">
        <v>2272</v>
      </c>
    </row>
    <row r="1750" spans="1:9" x14ac:dyDescent="0.2">
      <c r="A1750" s="86" t="s">
        <v>6388</v>
      </c>
      <c r="B1750" s="763" t="s">
        <v>454</v>
      </c>
      <c r="C1750" s="86" t="s">
        <v>32</v>
      </c>
      <c r="D1750" s="86" t="s">
        <v>140</v>
      </c>
      <c r="E1750" s="86" t="s">
        <v>549</v>
      </c>
      <c r="F1750" s="282" t="s">
        <v>16</v>
      </c>
      <c r="G1750" s="1124" t="str">
        <f>IF('Appraisal Inputs'!G317="","Blank",'Appraisal Inputs'!G317)</f>
        <v>Blank</v>
      </c>
      <c r="I1750" s="515" t="s">
        <v>2273</v>
      </c>
    </row>
    <row r="1751" spans="1:9" x14ac:dyDescent="0.2">
      <c r="A1751" s="86" t="s">
        <v>6388</v>
      </c>
      <c r="B1751" s="763" t="s">
        <v>454</v>
      </c>
      <c r="C1751" s="86" t="s">
        <v>32</v>
      </c>
      <c r="D1751" s="86" t="s">
        <v>140</v>
      </c>
      <c r="E1751" s="86" t="s">
        <v>550</v>
      </c>
      <c r="F1751" s="282" t="s">
        <v>16</v>
      </c>
      <c r="G1751" s="1124" t="str">
        <f>IF('Appraisal Inputs'!G318="","Blank",'Appraisal Inputs'!G318)</f>
        <v>Blank</v>
      </c>
      <c r="I1751" s="515" t="s">
        <v>2274</v>
      </c>
    </row>
    <row r="1752" spans="1:9" x14ac:dyDescent="0.2">
      <c r="A1752" s="86" t="s">
        <v>6388</v>
      </c>
      <c r="B1752" s="763" t="s">
        <v>454</v>
      </c>
      <c r="C1752" s="86" t="s">
        <v>32</v>
      </c>
      <c r="D1752" s="86" t="s">
        <v>140</v>
      </c>
      <c r="E1752" s="86" t="s">
        <v>551</v>
      </c>
      <c r="F1752" s="282" t="s">
        <v>16</v>
      </c>
      <c r="G1752" s="1124" t="str">
        <f>IF('Appraisal Inputs'!G319="","Blank",'Appraisal Inputs'!G319)</f>
        <v>Blank</v>
      </c>
      <c r="I1752" s="515" t="s">
        <v>2275</v>
      </c>
    </row>
    <row r="1753" spans="1:9" x14ac:dyDescent="0.2">
      <c r="A1753" s="86" t="s">
        <v>6388</v>
      </c>
      <c r="B1753" s="763" t="s">
        <v>454</v>
      </c>
      <c r="C1753" s="86" t="s">
        <v>32</v>
      </c>
      <c r="D1753" s="86" t="s">
        <v>140</v>
      </c>
      <c r="E1753" s="86" t="s">
        <v>552</v>
      </c>
      <c r="F1753" s="282" t="s">
        <v>16</v>
      </c>
      <c r="G1753" s="1124" t="str">
        <f>IF('Appraisal Inputs'!G320="","Blank",'Appraisal Inputs'!G320)</f>
        <v>Blank</v>
      </c>
      <c r="I1753" s="515" t="s">
        <v>2276</v>
      </c>
    </row>
    <row r="1754" spans="1:9" x14ac:dyDescent="0.2">
      <c r="A1754" s="86" t="s">
        <v>6388</v>
      </c>
      <c r="B1754" s="763" t="s">
        <v>454</v>
      </c>
      <c r="C1754" s="86" t="s">
        <v>32</v>
      </c>
      <c r="D1754" s="86" t="s">
        <v>140</v>
      </c>
      <c r="E1754" s="86" t="s">
        <v>553</v>
      </c>
      <c r="F1754" s="282" t="s">
        <v>16</v>
      </c>
      <c r="G1754" s="1124" t="str">
        <f>IF('Appraisal Inputs'!G321="","Blank",'Appraisal Inputs'!G321)</f>
        <v>Blank</v>
      </c>
      <c r="I1754" s="515" t="s">
        <v>2277</v>
      </c>
    </row>
    <row r="1755" spans="1:9" x14ac:dyDescent="0.2">
      <c r="A1755" s="86" t="s">
        <v>6388</v>
      </c>
      <c r="B1755" s="763" t="s">
        <v>454</v>
      </c>
      <c r="C1755" s="86" t="s">
        <v>32</v>
      </c>
      <c r="D1755" s="86" t="s">
        <v>140</v>
      </c>
      <c r="E1755" s="86" t="s">
        <v>554</v>
      </c>
      <c r="F1755" s="282" t="s">
        <v>16</v>
      </c>
      <c r="G1755" s="1124" t="str">
        <f>IF('Appraisal Inputs'!G322="","Blank",'Appraisal Inputs'!G322)</f>
        <v>Blank</v>
      </c>
      <c r="I1755" s="515" t="s">
        <v>2278</v>
      </c>
    </row>
    <row r="1756" spans="1:9" x14ac:dyDescent="0.2">
      <c r="A1756" s="86" t="s">
        <v>6388</v>
      </c>
      <c r="B1756" s="763" t="s">
        <v>454</v>
      </c>
      <c r="C1756" s="86" t="s">
        <v>32</v>
      </c>
      <c r="D1756" s="86" t="s">
        <v>140</v>
      </c>
      <c r="E1756" s="86" t="s">
        <v>555</v>
      </c>
      <c r="F1756" s="282" t="s">
        <v>16</v>
      </c>
      <c r="G1756" s="1124" t="str">
        <f>IF('Appraisal Inputs'!G323="","Blank",'Appraisal Inputs'!G323)</f>
        <v>Blank</v>
      </c>
      <c r="I1756" s="515" t="s">
        <v>2279</v>
      </c>
    </row>
    <row r="1757" spans="1:9" x14ac:dyDescent="0.2">
      <c r="A1757" s="86" t="s">
        <v>6388</v>
      </c>
      <c r="B1757" s="763" t="s">
        <v>454</v>
      </c>
      <c r="C1757" s="86" t="s">
        <v>32</v>
      </c>
      <c r="D1757" s="86" t="s">
        <v>140</v>
      </c>
      <c r="E1757" s="86" t="s">
        <v>556</v>
      </c>
      <c r="F1757" s="282" t="s">
        <v>16</v>
      </c>
      <c r="G1757" s="1124" t="str">
        <f>IF('Appraisal Inputs'!G324="","Blank",'Appraisal Inputs'!G324)</f>
        <v>Blank</v>
      </c>
      <c r="I1757" s="515" t="s">
        <v>2280</v>
      </c>
    </row>
    <row r="1758" spans="1:9" x14ac:dyDescent="0.2">
      <c r="A1758" s="86" t="s">
        <v>6388</v>
      </c>
      <c r="B1758" s="763" t="s">
        <v>454</v>
      </c>
      <c r="C1758" s="86" t="s">
        <v>32</v>
      </c>
      <c r="D1758" s="86" t="s">
        <v>140</v>
      </c>
      <c r="E1758" s="86" t="s">
        <v>557</v>
      </c>
      <c r="F1758" s="282" t="s">
        <v>16</v>
      </c>
      <c r="G1758" s="1124" t="str">
        <f>IF('Appraisal Inputs'!G325="","Blank",'Appraisal Inputs'!G325)</f>
        <v>Blank</v>
      </c>
      <c r="I1758" s="515" t="s">
        <v>2281</v>
      </c>
    </row>
    <row r="1759" spans="1:9" x14ac:dyDescent="0.2">
      <c r="A1759" s="86" t="s">
        <v>6388</v>
      </c>
      <c r="B1759" s="763" t="s">
        <v>454</v>
      </c>
      <c r="C1759" s="86" t="s">
        <v>32</v>
      </c>
      <c r="D1759" s="86" t="s">
        <v>140</v>
      </c>
      <c r="E1759" s="86" t="s">
        <v>558</v>
      </c>
      <c r="F1759" s="282" t="s">
        <v>16</v>
      </c>
      <c r="G1759" s="1124" t="str">
        <f>IF('Appraisal Inputs'!G326="","Blank",'Appraisal Inputs'!G326)</f>
        <v>Blank</v>
      </c>
      <c r="I1759" s="515" t="s">
        <v>2282</v>
      </c>
    </row>
    <row r="1760" spans="1:9" x14ac:dyDescent="0.2">
      <c r="A1760" s="86" t="s">
        <v>6388</v>
      </c>
      <c r="B1760" s="763" t="s">
        <v>454</v>
      </c>
      <c r="C1760" s="86" t="s">
        <v>32</v>
      </c>
      <c r="D1760" s="86" t="s">
        <v>140</v>
      </c>
      <c r="E1760" s="86" t="s">
        <v>559</v>
      </c>
      <c r="F1760" s="282" t="s">
        <v>16</v>
      </c>
      <c r="G1760" s="1124" t="str">
        <f>IF('Appraisal Inputs'!G327="","Blank",'Appraisal Inputs'!G327)</f>
        <v>Blank</v>
      </c>
      <c r="I1760" s="515" t="s">
        <v>2283</v>
      </c>
    </row>
    <row r="1761" spans="1:9" x14ac:dyDescent="0.2">
      <c r="A1761" s="86" t="s">
        <v>6388</v>
      </c>
      <c r="B1761" s="763" t="s">
        <v>454</v>
      </c>
      <c r="C1761" s="86" t="s">
        <v>32</v>
      </c>
      <c r="D1761" s="86" t="s">
        <v>140</v>
      </c>
      <c r="E1761" s="86" t="s">
        <v>560</v>
      </c>
      <c r="F1761" s="282" t="s">
        <v>16</v>
      </c>
      <c r="G1761" s="1124" t="str">
        <f>IF('Appraisal Inputs'!G328="","Blank",'Appraisal Inputs'!G328)</f>
        <v>Blank</v>
      </c>
      <c r="I1761" s="515" t="s">
        <v>2284</v>
      </c>
    </row>
    <row r="1762" spans="1:9" x14ac:dyDescent="0.2">
      <c r="A1762" s="86" t="s">
        <v>6388</v>
      </c>
      <c r="B1762" s="763" t="s">
        <v>454</v>
      </c>
      <c r="C1762" s="86" t="s">
        <v>32</v>
      </c>
      <c r="D1762" s="86" t="s">
        <v>140</v>
      </c>
      <c r="E1762" s="86" t="s">
        <v>561</v>
      </c>
      <c r="F1762" s="282" t="s">
        <v>16</v>
      </c>
      <c r="G1762" s="1124" t="str">
        <f>IF('Appraisal Inputs'!G329="","Blank",'Appraisal Inputs'!G329)</f>
        <v>Blank</v>
      </c>
      <c r="I1762" s="515" t="s">
        <v>2285</v>
      </c>
    </row>
    <row r="1763" spans="1:9" x14ac:dyDescent="0.2">
      <c r="A1763" s="86" t="s">
        <v>6388</v>
      </c>
      <c r="B1763" s="763" t="s">
        <v>454</v>
      </c>
      <c r="C1763" s="86" t="s">
        <v>32</v>
      </c>
      <c r="D1763" s="86" t="s">
        <v>140</v>
      </c>
      <c r="E1763" s="86" t="s">
        <v>562</v>
      </c>
      <c r="F1763" s="282" t="s">
        <v>16</v>
      </c>
      <c r="G1763" s="1124" t="str">
        <f>IF('Appraisal Inputs'!G330="","Blank",'Appraisal Inputs'!G330)</f>
        <v>Blank</v>
      </c>
      <c r="I1763" s="515" t="s">
        <v>2286</v>
      </c>
    </row>
    <row r="1764" spans="1:9" x14ac:dyDescent="0.2">
      <c r="A1764" s="86" t="s">
        <v>6388</v>
      </c>
      <c r="B1764" s="763" t="s">
        <v>454</v>
      </c>
      <c r="C1764" s="86" t="s">
        <v>32</v>
      </c>
      <c r="D1764" s="86" t="s">
        <v>140</v>
      </c>
      <c r="E1764" s="86" t="s">
        <v>563</v>
      </c>
      <c r="F1764" s="282" t="s">
        <v>16</v>
      </c>
      <c r="G1764" s="1124" t="str">
        <f>IF('Appraisal Inputs'!G331="","Blank",'Appraisal Inputs'!G331)</f>
        <v>Blank</v>
      </c>
      <c r="I1764" s="515" t="s">
        <v>2287</v>
      </c>
    </row>
    <row r="1765" spans="1:9" x14ac:dyDescent="0.2">
      <c r="A1765" s="86" t="s">
        <v>6388</v>
      </c>
      <c r="B1765" s="763" t="s">
        <v>454</v>
      </c>
      <c r="C1765" s="86" t="s">
        <v>32</v>
      </c>
      <c r="D1765" s="86" t="s">
        <v>140</v>
      </c>
      <c r="E1765" s="86" t="s">
        <v>564</v>
      </c>
      <c r="F1765" s="282" t="s">
        <v>16</v>
      </c>
      <c r="G1765" s="1124" t="str">
        <f>IF('Appraisal Inputs'!G332="","Blank",'Appraisal Inputs'!G332)</f>
        <v>Blank</v>
      </c>
      <c r="I1765" s="515" t="s">
        <v>2288</v>
      </c>
    </row>
    <row r="1766" spans="1:9" x14ac:dyDescent="0.2">
      <c r="A1766" s="86" t="s">
        <v>6388</v>
      </c>
      <c r="B1766" s="763" t="s">
        <v>454</v>
      </c>
      <c r="C1766" s="86" t="s">
        <v>32</v>
      </c>
      <c r="D1766" s="86" t="s">
        <v>140</v>
      </c>
      <c r="E1766" s="86" t="s">
        <v>565</v>
      </c>
      <c r="F1766" s="282" t="s">
        <v>16</v>
      </c>
      <c r="G1766" s="1124" t="str">
        <f>IF('Appraisal Inputs'!G333="","Blank",'Appraisal Inputs'!G333)</f>
        <v>Blank</v>
      </c>
      <c r="I1766" s="515" t="s">
        <v>2289</v>
      </c>
    </row>
    <row r="1767" spans="1:9" x14ac:dyDescent="0.2">
      <c r="A1767" s="86" t="s">
        <v>6388</v>
      </c>
      <c r="B1767" s="543" t="s">
        <v>454</v>
      </c>
      <c r="C1767" s="547" t="s">
        <v>32</v>
      </c>
      <c r="D1767" s="547" t="s">
        <v>140</v>
      </c>
      <c r="E1767" s="547" t="s">
        <v>566</v>
      </c>
      <c r="F1767" s="538" t="s">
        <v>16</v>
      </c>
      <c r="G1767" s="1125" t="str">
        <f>IF('Appraisal Inputs'!G334="","Blank",'Appraisal Inputs'!G334)</f>
        <v>Blank</v>
      </c>
      <c r="I1767" s="515" t="s">
        <v>2290</v>
      </c>
    </row>
    <row r="1768" spans="1:9" x14ac:dyDescent="0.2">
      <c r="A1768" s="86" t="s">
        <v>6388</v>
      </c>
      <c r="B1768" s="541" t="s">
        <v>454</v>
      </c>
      <c r="C1768" s="546" t="s">
        <v>32</v>
      </c>
      <c r="D1768" s="546" t="s">
        <v>140</v>
      </c>
      <c r="E1768" s="546" t="s">
        <v>185</v>
      </c>
      <c r="F1768" s="542" t="s">
        <v>483</v>
      </c>
      <c r="G1768" s="1123" t="str">
        <f>IF('Appraisal Inputs'!H294="","Blank",'Appraisal Inputs'!H294)</f>
        <v>Blank</v>
      </c>
      <c r="I1768" s="515" t="s">
        <v>2291</v>
      </c>
    </row>
    <row r="1769" spans="1:9" x14ac:dyDescent="0.2">
      <c r="A1769" s="86" t="s">
        <v>6388</v>
      </c>
      <c r="B1769" s="763" t="s">
        <v>454</v>
      </c>
      <c r="C1769" s="86" t="s">
        <v>32</v>
      </c>
      <c r="D1769" s="86" t="s">
        <v>140</v>
      </c>
      <c r="E1769" s="86" t="s">
        <v>527</v>
      </c>
      <c r="F1769" s="282" t="s">
        <v>483</v>
      </c>
      <c r="G1769" s="1124" t="str">
        <f>IF('Appraisal Inputs'!H295="","Blank",'Appraisal Inputs'!H295)</f>
        <v>Blank</v>
      </c>
      <c r="I1769" s="515" t="s">
        <v>2292</v>
      </c>
    </row>
    <row r="1770" spans="1:9" x14ac:dyDescent="0.2">
      <c r="A1770" s="86" t="s">
        <v>6388</v>
      </c>
      <c r="B1770" s="763" t="s">
        <v>454</v>
      </c>
      <c r="C1770" s="86" t="s">
        <v>32</v>
      </c>
      <c r="D1770" s="86" t="s">
        <v>140</v>
      </c>
      <c r="E1770" s="86" t="s">
        <v>528</v>
      </c>
      <c r="F1770" s="282" t="s">
        <v>483</v>
      </c>
      <c r="G1770" s="1124" t="str">
        <f>IF('Appraisal Inputs'!H296="","Blank",'Appraisal Inputs'!H296)</f>
        <v>Blank</v>
      </c>
      <c r="I1770" s="515" t="s">
        <v>2293</v>
      </c>
    </row>
    <row r="1771" spans="1:9" x14ac:dyDescent="0.2">
      <c r="A1771" s="86" t="s">
        <v>6388</v>
      </c>
      <c r="B1771" s="763" t="s">
        <v>454</v>
      </c>
      <c r="C1771" s="86" t="s">
        <v>32</v>
      </c>
      <c r="D1771" s="86" t="s">
        <v>140</v>
      </c>
      <c r="E1771" s="86" t="s">
        <v>529</v>
      </c>
      <c r="F1771" s="282" t="s">
        <v>483</v>
      </c>
      <c r="G1771" s="1124" t="str">
        <f>IF('Appraisal Inputs'!H297="","Blank",'Appraisal Inputs'!H297)</f>
        <v>Blank</v>
      </c>
      <c r="I1771" s="515" t="s">
        <v>2294</v>
      </c>
    </row>
    <row r="1772" spans="1:9" x14ac:dyDescent="0.2">
      <c r="A1772" s="86" t="s">
        <v>6388</v>
      </c>
      <c r="B1772" s="763" t="s">
        <v>454</v>
      </c>
      <c r="C1772" s="86" t="s">
        <v>32</v>
      </c>
      <c r="D1772" s="86" t="s">
        <v>140</v>
      </c>
      <c r="E1772" s="86" t="s">
        <v>530</v>
      </c>
      <c r="F1772" s="282" t="s">
        <v>483</v>
      </c>
      <c r="G1772" s="1124" t="str">
        <f>IF('Appraisal Inputs'!H298="","Blank",'Appraisal Inputs'!H298)</f>
        <v>Blank</v>
      </c>
      <c r="I1772" s="515" t="s">
        <v>2295</v>
      </c>
    </row>
    <row r="1773" spans="1:9" x14ac:dyDescent="0.2">
      <c r="A1773" s="86" t="s">
        <v>6388</v>
      </c>
      <c r="B1773" s="763" t="s">
        <v>454</v>
      </c>
      <c r="C1773" s="86" t="s">
        <v>32</v>
      </c>
      <c r="D1773" s="86" t="s">
        <v>140</v>
      </c>
      <c r="E1773" s="86" t="s">
        <v>531</v>
      </c>
      <c r="F1773" s="282" t="s">
        <v>483</v>
      </c>
      <c r="G1773" s="1124" t="str">
        <f>IF('Appraisal Inputs'!H299="","Blank",'Appraisal Inputs'!H299)</f>
        <v>Blank</v>
      </c>
      <c r="I1773" s="515" t="s">
        <v>2296</v>
      </c>
    </row>
    <row r="1774" spans="1:9" x14ac:dyDescent="0.2">
      <c r="A1774" s="86" t="s">
        <v>6388</v>
      </c>
      <c r="B1774" s="763" t="s">
        <v>454</v>
      </c>
      <c r="C1774" s="86" t="s">
        <v>32</v>
      </c>
      <c r="D1774" s="86" t="s">
        <v>140</v>
      </c>
      <c r="E1774" s="86" t="s">
        <v>532</v>
      </c>
      <c r="F1774" s="282" t="s">
        <v>483</v>
      </c>
      <c r="G1774" s="1124" t="str">
        <f>IF('Appraisal Inputs'!H300="","Blank",'Appraisal Inputs'!H300)</f>
        <v>Blank</v>
      </c>
      <c r="I1774" s="515" t="s">
        <v>2297</v>
      </c>
    </row>
    <row r="1775" spans="1:9" x14ac:dyDescent="0.2">
      <c r="A1775" s="86" t="s">
        <v>6388</v>
      </c>
      <c r="B1775" s="763" t="s">
        <v>454</v>
      </c>
      <c r="C1775" s="86" t="s">
        <v>32</v>
      </c>
      <c r="D1775" s="86" t="s">
        <v>140</v>
      </c>
      <c r="E1775" s="86" t="s">
        <v>533</v>
      </c>
      <c r="F1775" s="282" t="s">
        <v>483</v>
      </c>
      <c r="G1775" s="1124" t="str">
        <f>IF('Appraisal Inputs'!H301="","Blank",'Appraisal Inputs'!H301)</f>
        <v>Blank</v>
      </c>
      <c r="I1775" s="515" t="s">
        <v>2298</v>
      </c>
    </row>
    <row r="1776" spans="1:9" x14ac:dyDescent="0.2">
      <c r="A1776" s="86" t="s">
        <v>6388</v>
      </c>
      <c r="B1776" s="763" t="s">
        <v>454</v>
      </c>
      <c r="C1776" s="86" t="s">
        <v>32</v>
      </c>
      <c r="D1776" s="86" t="s">
        <v>140</v>
      </c>
      <c r="E1776" s="86" t="s">
        <v>534</v>
      </c>
      <c r="F1776" s="282" t="s">
        <v>483</v>
      </c>
      <c r="G1776" s="1124" t="str">
        <f>IF('Appraisal Inputs'!H302="","Blank",'Appraisal Inputs'!H302)</f>
        <v>Blank</v>
      </c>
      <c r="I1776" s="515" t="s">
        <v>2299</v>
      </c>
    </row>
    <row r="1777" spans="1:9" x14ac:dyDescent="0.2">
      <c r="A1777" s="86" t="s">
        <v>6388</v>
      </c>
      <c r="B1777" s="763" t="s">
        <v>454</v>
      </c>
      <c r="C1777" s="86" t="s">
        <v>32</v>
      </c>
      <c r="D1777" s="86" t="s">
        <v>140</v>
      </c>
      <c r="E1777" s="86" t="s">
        <v>535</v>
      </c>
      <c r="F1777" s="282" t="s">
        <v>483</v>
      </c>
      <c r="G1777" s="1124" t="str">
        <f>IF('Appraisal Inputs'!H303="","Blank",'Appraisal Inputs'!H303)</f>
        <v>Blank</v>
      </c>
      <c r="I1777" s="515" t="s">
        <v>2300</v>
      </c>
    </row>
    <row r="1778" spans="1:9" x14ac:dyDescent="0.2">
      <c r="A1778" s="86" t="s">
        <v>6388</v>
      </c>
      <c r="B1778" s="763" t="s">
        <v>454</v>
      </c>
      <c r="C1778" s="86" t="s">
        <v>32</v>
      </c>
      <c r="D1778" s="86" t="s">
        <v>140</v>
      </c>
      <c r="E1778" s="86" t="s">
        <v>536</v>
      </c>
      <c r="F1778" s="282" t="s">
        <v>483</v>
      </c>
      <c r="G1778" s="1124" t="str">
        <f>IF('Appraisal Inputs'!H304="","Blank",'Appraisal Inputs'!H304)</f>
        <v>Blank</v>
      </c>
      <c r="I1778" s="515" t="s">
        <v>2301</v>
      </c>
    </row>
    <row r="1779" spans="1:9" x14ac:dyDescent="0.2">
      <c r="A1779" s="86" t="s">
        <v>6388</v>
      </c>
      <c r="B1779" s="763" t="s">
        <v>454</v>
      </c>
      <c r="C1779" s="86" t="s">
        <v>32</v>
      </c>
      <c r="D1779" s="86" t="s">
        <v>140</v>
      </c>
      <c r="E1779" s="86" t="s">
        <v>537</v>
      </c>
      <c r="F1779" s="282" t="s">
        <v>483</v>
      </c>
      <c r="G1779" s="1124" t="str">
        <f>IF('Appraisal Inputs'!H305="","Blank",'Appraisal Inputs'!H305)</f>
        <v>Blank</v>
      </c>
      <c r="I1779" s="515" t="s">
        <v>2302</v>
      </c>
    </row>
    <row r="1780" spans="1:9" x14ac:dyDescent="0.2">
      <c r="A1780" s="86" t="s">
        <v>6388</v>
      </c>
      <c r="B1780" s="763" t="s">
        <v>454</v>
      </c>
      <c r="C1780" s="86" t="s">
        <v>32</v>
      </c>
      <c r="D1780" s="86" t="s">
        <v>140</v>
      </c>
      <c r="E1780" s="86" t="s">
        <v>538</v>
      </c>
      <c r="F1780" s="282" t="s">
        <v>483</v>
      </c>
      <c r="G1780" s="1124" t="str">
        <f>IF('Appraisal Inputs'!H306="","Blank",'Appraisal Inputs'!H306)</f>
        <v>Blank</v>
      </c>
      <c r="I1780" s="515" t="s">
        <v>2303</v>
      </c>
    </row>
    <row r="1781" spans="1:9" x14ac:dyDescent="0.2">
      <c r="A1781" s="86" t="s">
        <v>6388</v>
      </c>
      <c r="B1781" s="763" t="s">
        <v>454</v>
      </c>
      <c r="C1781" s="86" t="s">
        <v>32</v>
      </c>
      <c r="D1781" s="86" t="s">
        <v>140</v>
      </c>
      <c r="E1781" s="86" t="s">
        <v>539</v>
      </c>
      <c r="F1781" s="282" t="s">
        <v>483</v>
      </c>
      <c r="G1781" s="1124" t="str">
        <f>IF('Appraisal Inputs'!H307="","Blank",'Appraisal Inputs'!H307)</f>
        <v>Blank</v>
      </c>
      <c r="I1781" s="515" t="s">
        <v>2304</v>
      </c>
    </row>
    <row r="1782" spans="1:9" x14ac:dyDescent="0.2">
      <c r="A1782" s="86" t="s">
        <v>6388</v>
      </c>
      <c r="B1782" s="763" t="s">
        <v>454</v>
      </c>
      <c r="C1782" s="86" t="s">
        <v>32</v>
      </c>
      <c r="D1782" s="86" t="s">
        <v>140</v>
      </c>
      <c r="E1782" s="86" t="s">
        <v>540</v>
      </c>
      <c r="F1782" s="282" t="s">
        <v>483</v>
      </c>
      <c r="G1782" s="1124" t="str">
        <f>IF('Appraisal Inputs'!H308="","Blank",'Appraisal Inputs'!H308)</f>
        <v>Blank</v>
      </c>
      <c r="I1782" s="515" t="s">
        <v>2305</v>
      </c>
    </row>
    <row r="1783" spans="1:9" x14ac:dyDescent="0.2">
      <c r="A1783" s="86" t="s">
        <v>6388</v>
      </c>
      <c r="B1783" s="763" t="s">
        <v>454</v>
      </c>
      <c r="C1783" s="86" t="s">
        <v>32</v>
      </c>
      <c r="D1783" s="86" t="s">
        <v>140</v>
      </c>
      <c r="E1783" s="86" t="s">
        <v>541</v>
      </c>
      <c r="F1783" s="282" t="s">
        <v>483</v>
      </c>
      <c r="G1783" s="1124" t="str">
        <f>IF('Appraisal Inputs'!H309="","Blank",'Appraisal Inputs'!H309)</f>
        <v>Blank</v>
      </c>
      <c r="I1783" s="515" t="s">
        <v>2306</v>
      </c>
    </row>
    <row r="1784" spans="1:9" x14ac:dyDescent="0.2">
      <c r="A1784" s="86" t="s">
        <v>6388</v>
      </c>
      <c r="B1784" s="763" t="s">
        <v>454</v>
      </c>
      <c r="C1784" s="86" t="s">
        <v>32</v>
      </c>
      <c r="D1784" s="86" t="s">
        <v>140</v>
      </c>
      <c r="E1784" s="86" t="s">
        <v>542</v>
      </c>
      <c r="F1784" s="282" t="s">
        <v>483</v>
      </c>
      <c r="G1784" s="1124" t="str">
        <f>IF('Appraisal Inputs'!H310="","Blank",'Appraisal Inputs'!H310)</f>
        <v>Blank</v>
      </c>
      <c r="I1784" s="515" t="s">
        <v>2307</v>
      </c>
    </row>
    <row r="1785" spans="1:9" x14ac:dyDescent="0.2">
      <c r="A1785" s="86" t="s">
        <v>6388</v>
      </c>
      <c r="B1785" s="763" t="s">
        <v>454</v>
      </c>
      <c r="C1785" s="86" t="s">
        <v>32</v>
      </c>
      <c r="D1785" s="86" t="s">
        <v>140</v>
      </c>
      <c r="E1785" s="86" t="s">
        <v>543</v>
      </c>
      <c r="F1785" s="282" t="s">
        <v>483</v>
      </c>
      <c r="G1785" s="1124" t="str">
        <f>IF('Appraisal Inputs'!H311="","Blank",'Appraisal Inputs'!H311)</f>
        <v>Blank</v>
      </c>
      <c r="I1785" s="515" t="s">
        <v>2308</v>
      </c>
    </row>
    <row r="1786" spans="1:9" x14ac:dyDescent="0.2">
      <c r="A1786" s="86" t="s">
        <v>6388</v>
      </c>
      <c r="B1786" s="763" t="s">
        <v>454</v>
      </c>
      <c r="C1786" s="86" t="s">
        <v>32</v>
      </c>
      <c r="D1786" s="86" t="s">
        <v>140</v>
      </c>
      <c r="E1786" s="86" t="s">
        <v>544</v>
      </c>
      <c r="F1786" s="282" t="s">
        <v>483</v>
      </c>
      <c r="G1786" s="1124" t="str">
        <f>IF('Appraisal Inputs'!H312="","Blank",'Appraisal Inputs'!H312)</f>
        <v>Blank</v>
      </c>
      <c r="I1786" s="515" t="s">
        <v>2309</v>
      </c>
    </row>
    <row r="1787" spans="1:9" x14ac:dyDescent="0.2">
      <c r="A1787" s="86" t="s">
        <v>6388</v>
      </c>
      <c r="B1787" s="763" t="s">
        <v>454</v>
      </c>
      <c r="C1787" s="86" t="s">
        <v>32</v>
      </c>
      <c r="D1787" s="86" t="s">
        <v>140</v>
      </c>
      <c r="E1787" s="86" t="s">
        <v>545</v>
      </c>
      <c r="F1787" s="282" t="s">
        <v>483</v>
      </c>
      <c r="G1787" s="1124" t="str">
        <f>IF('Appraisal Inputs'!H313="","Blank",'Appraisal Inputs'!H313)</f>
        <v>Blank</v>
      </c>
      <c r="I1787" s="515" t="s">
        <v>2310</v>
      </c>
    </row>
    <row r="1788" spans="1:9" x14ac:dyDescent="0.2">
      <c r="A1788" s="86" t="s">
        <v>6388</v>
      </c>
      <c r="B1788" s="763" t="s">
        <v>454</v>
      </c>
      <c r="C1788" s="86" t="s">
        <v>32</v>
      </c>
      <c r="D1788" s="86" t="s">
        <v>140</v>
      </c>
      <c r="E1788" s="86" t="s">
        <v>546</v>
      </c>
      <c r="F1788" s="282" t="s">
        <v>483</v>
      </c>
      <c r="G1788" s="1124" t="str">
        <f>IF('Appraisal Inputs'!H314="","Blank",'Appraisal Inputs'!H314)</f>
        <v>Blank</v>
      </c>
      <c r="I1788" s="515" t="s">
        <v>2311</v>
      </c>
    </row>
    <row r="1789" spans="1:9" x14ac:dyDescent="0.2">
      <c r="A1789" s="86" t="s">
        <v>6388</v>
      </c>
      <c r="B1789" s="763" t="s">
        <v>454</v>
      </c>
      <c r="C1789" s="86" t="s">
        <v>32</v>
      </c>
      <c r="D1789" s="86" t="s">
        <v>140</v>
      </c>
      <c r="E1789" s="86" t="s">
        <v>547</v>
      </c>
      <c r="F1789" s="282" t="s">
        <v>483</v>
      </c>
      <c r="G1789" s="1124" t="str">
        <f>IF('Appraisal Inputs'!H315="","Blank",'Appraisal Inputs'!H315)</f>
        <v>Blank</v>
      </c>
      <c r="I1789" s="515" t="s">
        <v>2312</v>
      </c>
    </row>
    <row r="1790" spans="1:9" x14ac:dyDescent="0.2">
      <c r="A1790" s="86" t="s">
        <v>6388</v>
      </c>
      <c r="B1790" s="763" t="s">
        <v>454</v>
      </c>
      <c r="C1790" s="86" t="s">
        <v>32</v>
      </c>
      <c r="D1790" s="86" t="s">
        <v>140</v>
      </c>
      <c r="E1790" s="86" t="s">
        <v>548</v>
      </c>
      <c r="F1790" s="282" t="s">
        <v>483</v>
      </c>
      <c r="G1790" s="1124" t="str">
        <f>IF('Appraisal Inputs'!H316="","Blank",'Appraisal Inputs'!H316)</f>
        <v>Blank</v>
      </c>
      <c r="I1790" s="515" t="s">
        <v>2313</v>
      </c>
    </row>
    <row r="1791" spans="1:9" x14ac:dyDescent="0.2">
      <c r="A1791" s="86" t="s">
        <v>6388</v>
      </c>
      <c r="B1791" s="763" t="s">
        <v>454</v>
      </c>
      <c r="C1791" s="86" t="s">
        <v>32</v>
      </c>
      <c r="D1791" s="86" t="s">
        <v>140</v>
      </c>
      <c r="E1791" s="86" t="s">
        <v>549</v>
      </c>
      <c r="F1791" s="282" t="s">
        <v>483</v>
      </c>
      <c r="G1791" s="1124" t="str">
        <f>IF('Appraisal Inputs'!H317="","Blank",'Appraisal Inputs'!H317)</f>
        <v>Blank</v>
      </c>
      <c r="I1791" s="515" t="s">
        <v>2314</v>
      </c>
    </row>
    <row r="1792" spans="1:9" x14ac:dyDescent="0.2">
      <c r="A1792" s="86" t="s">
        <v>6388</v>
      </c>
      <c r="B1792" s="763" t="s">
        <v>454</v>
      </c>
      <c r="C1792" s="86" t="s">
        <v>32</v>
      </c>
      <c r="D1792" s="86" t="s">
        <v>140</v>
      </c>
      <c r="E1792" s="86" t="s">
        <v>550</v>
      </c>
      <c r="F1792" s="282" t="s">
        <v>483</v>
      </c>
      <c r="G1792" s="1124" t="str">
        <f>IF('Appraisal Inputs'!H318="","Blank",'Appraisal Inputs'!H318)</f>
        <v>Blank</v>
      </c>
      <c r="I1792" s="515" t="s">
        <v>2315</v>
      </c>
    </row>
    <row r="1793" spans="1:9" x14ac:dyDescent="0.2">
      <c r="A1793" s="86" t="s">
        <v>6388</v>
      </c>
      <c r="B1793" s="763" t="s">
        <v>454</v>
      </c>
      <c r="C1793" s="86" t="s">
        <v>32</v>
      </c>
      <c r="D1793" s="86" t="s">
        <v>140</v>
      </c>
      <c r="E1793" s="86" t="s">
        <v>551</v>
      </c>
      <c r="F1793" s="282" t="s">
        <v>483</v>
      </c>
      <c r="G1793" s="1124" t="str">
        <f>IF('Appraisal Inputs'!H319="","Blank",'Appraisal Inputs'!H319)</f>
        <v>Blank</v>
      </c>
      <c r="I1793" s="515" t="s">
        <v>2316</v>
      </c>
    </row>
    <row r="1794" spans="1:9" x14ac:dyDescent="0.2">
      <c r="A1794" s="86" t="s">
        <v>6388</v>
      </c>
      <c r="B1794" s="763" t="s">
        <v>454</v>
      </c>
      <c r="C1794" s="86" t="s">
        <v>32</v>
      </c>
      <c r="D1794" s="86" t="s">
        <v>140</v>
      </c>
      <c r="E1794" s="86" t="s">
        <v>552</v>
      </c>
      <c r="F1794" s="282" t="s">
        <v>483</v>
      </c>
      <c r="G1794" s="1124" t="str">
        <f>IF('Appraisal Inputs'!H320="","Blank",'Appraisal Inputs'!H320)</f>
        <v>Blank</v>
      </c>
      <c r="I1794" s="515" t="s">
        <v>2317</v>
      </c>
    </row>
    <row r="1795" spans="1:9" x14ac:dyDescent="0.2">
      <c r="A1795" s="86" t="s">
        <v>6388</v>
      </c>
      <c r="B1795" s="763" t="s">
        <v>454</v>
      </c>
      <c r="C1795" s="86" t="s">
        <v>32</v>
      </c>
      <c r="D1795" s="86" t="s">
        <v>140</v>
      </c>
      <c r="E1795" s="86" t="s">
        <v>553</v>
      </c>
      <c r="F1795" s="282" t="s">
        <v>483</v>
      </c>
      <c r="G1795" s="1124" t="str">
        <f>IF('Appraisal Inputs'!H321="","Blank",'Appraisal Inputs'!H321)</f>
        <v>Blank</v>
      </c>
      <c r="I1795" s="515" t="s">
        <v>2318</v>
      </c>
    </row>
    <row r="1796" spans="1:9" x14ac:dyDescent="0.2">
      <c r="A1796" s="86" t="s">
        <v>6388</v>
      </c>
      <c r="B1796" s="763" t="s">
        <v>454</v>
      </c>
      <c r="C1796" s="86" t="s">
        <v>32</v>
      </c>
      <c r="D1796" s="86" t="s">
        <v>140</v>
      </c>
      <c r="E1796" s="86" t="s">
        <v>554</v>
      </c>
      <c r="F1796" s="282" t="s">
        <v>483</v>
      </c>
      <c r="G1796" s="1124" t="str">
        <f>IF('Appraisal Inputs'!H322="","Blank",'Appraisal Inputs'!H322)</f>
        <v>Blank</v>
      </c>
      <c r="I1796" s="515" t="s">
        <v>2319</v>
      </c>
    </row>
    <row r="1797" spans="1:9" x14ac:dyDescent="0.2">
      <c r="A1797" s="86" t="s">
        <v>6388</v>
      </c>
      <c r="B1797" s="763" t="s">
        <v>454</v>
      </c>
      <c r="C1797" s="86" t="s">
        <v>32</v>
      </c>
      <c r="D1797" s="86" t="s">
        <v>140</v>
      </c>
      <c r="E1797" s="86" t="s">
        <v>555</v>
      </c>
      <c r="F1797" s="282" t="s">
        <v>483</v>
      </c>
      <c r="G1797" s="1124" t="str">
        <f>IF('Appraisal Inputs'!H323="","Blank",'Appraisal Inputs'!H323)</f>
        <v>Blank</v>
      </c>
      <c r="I1797" s="515" t="s">
        <v>2320</v>
      </c>
    </row>
    <row r="1798" spans="1:9" x14ac:dyDescent="0.2">
      <c r="A1798" s="86" t="s">
        <v>6388</v>
      </c>
      <c r="B1798" s="763" t="s">
        <v>454</v>
      </c>
      <c r="C1798" s="86" t="s">
        <v>32</v>
      </c>
      <c r="D1798" s="86" t="s">
        <v>140</v>
      </c>
      <c r="E1798" s="86" t="s">
        <v>556</v>
      </c>
      <c r="F1798" s="282" t="s">
        <v>483</v>
      </c>
      <c r="G1798" s="1124" t="str">
        <f>IF('Appraisal Inputs'!H324="","Blank",'Appraisal Inputs'!H324)</f>
        <v>Blank</v>
      </c>
      <c r="I1798" s="515" t="s">
        <v>2321</v>
      </c>
    </row>
    <row r="1799" spans="1:9" x14ac:dyDescent="0.2">
      <c r="A1799" s="86" t="s">
        <v>6388</v>
      </c>
      <c r="B1799" s="763" t="s">
        <v>454</v>
      </c>
      <c r="C1799" s="86" t="s">
        <v>32</v>
      </c>
      <c r="D1799" s="86" t="s">
        <v>140</v>
      </c>
      <c r="E1799" s="86" t="s">
        <v>557</v>
      </c>
      <c r="F1799" s="282" t="s">
        <v>483</v>
      </c>
      <c r="G1799" s="1124" t="str">
        <f>IF('Appraisal Inputs'!H325="","Blank",'Appraisal Inputs'!H325)</f>
        <v>Blank</v>
      </c>
      <c r="I1799" s="515" t="s">
        <v>2322</v>
      </c>
    </row>
    <row r="1800" spans="1:9" x14ac:dyDescent="0.2">
      <c r="A1800" s="86" t="s">
        <v>6388</v>
      </c>
      <c r="B1800" s="763" t="s">
        <v>454</v>
      </c>
      <c r="C1800" s="86" t="s">
        <v>32</v>
      </c>
      <c r="D1800" s="86" t="s">
        <v>140</v>
      </c>
      <c r="E1800" s="86" t="s">
        <v>558</v>
      </c>
      <c r="F1800" s="282" t="s">
        <v>483</v>
      </c>
      <c r="G1800" s="1124" t="str">
        <f>IF('Appraisal Inputs'!H326="","Blank",'Appraisal Inputs'!H326)</f>
        <v>Blank</v>
      </c>
      <c r="I1800" s="515" t="s">
        <v>2323</v>
      </c>
    </row>
    <row r="1801" spans="1:9" x14ac:dyDescent="0.2">
      <c r="A1801" s="86" t="s">
        <v>6388</v>
      </c>
      <c r="B1801" s="763" t="s">
        <v>454</v>
      </c>
      <c r="C1801" s="86" t="s">
        <v>32</v>
      </c>
      <c r="D1801" s="86" t="s">
        <v>140</v>
      </c>
      <c r="E1801" s="86" t="s">
        <v>559</v>
      </c>
      <c r="F1801" s="282" t="s">
        <v>483</v>
      </c>
      <c r="G1801" s="1124" t="str">
        <f>IF('Appraisal Inputs'!H327="","Blank",'Appraisal Inputs'!H327)</f>
        <v>Blank</v>
      </c>
      <c r="I1801" s="515" t="s">
        <v>2324</v>
      </c>
    </row>
    <row r="1802" spans="1:9" x14ac:dyDescent="0.2">
      <c r="A1802" s="86" t="s">
        <v>6388</v>
      </c>
      <c r="B1802" s="763" t="s">
        <v>454</v>
      </c>
      <c r="C1802" s="86" t="s">
        <v>32</v>
      </c>
      <c r="D1802" s="86" t="s">
        <v>140</v>
      </c>
      <c r="E1802" s="86" t="s">
        <v>560</v>
      </c>
      <c r="F1802" s="282" t="s">
        <v>483</v>
      </c>
      <c r="G1802" s="1124" t="str">
        <f>IF('Appraisal Inputs'!H328="","Blank",'Appraisal Inputs'!H328)</f>
        <v>Blank</v>
      </c>
      <c r="I1802" s="515" t="s">
        <v>2325</v>
      </c>
    </row>
    <row r="1803" spans="1:9" x14ac:dyDescent="0.2">
      <c r="A1803" s="86" t="s">
        <v>6388</v>
      </c>
      <c r="B1803" s="763" t="s">
        <v>454</v>
      </c>
      <c r="C1803" s="86" t="s">
        <v>32</v>
      </c>
      <c r="D1803" s="86" t="s">
        <v>140</v>
      </c>
      <c r="E1803" s="86" t="s">
        <v>561</v>
      </c>
      <c r="F1803" s="282" t="s">
        <v>483</v>
      </c>
      <c r="G1803" s="1124" t="str">
        <f>IF('Appraisal Inputs'!H329="","Blank",'Appraisal Inputs'!H329)</f>
        <v>Blank</v>
      </c>
      <c r="I1803" s="515" t="s">
        <v>2326</v>
      </c>
    </row>
    <row r="1804" spans="1:9" x14ac:dyDescent="0.2">
      <c r="A1804" s="86" t="s">
        <v>6388</v>
      </c>
      <c r="B1804" s="763" t="s">
        <v>454</v>
      </c>
      <c r="C1804" s="86" t="s">
        <v>32</v>
      </c>
      <c r="D1804" s="86" t="s">
        <v>140</v>
      </c>
      <c r="E1804" s="86" t="s">
        <v>562</v>
      </c>
      <c r="F1804" s="282" t="s">
        <v>483</v>
      </c>
      <c r="G1804" s="1124" t="str">
        <f>IF('Appraisal Inputs'!H330="","Blank",'Appraisal Inputs'!H330)</f>
        <v>Blank</v>
      </c>
      <c r="I1804" s="515" t="s">
        <v>2327</v>
      </c>
    </row>
    <row r="1805" spans="1:9" x14ac:dyDescent="0.2">
      <c r="A1805" s="86" t="s">
        <v>6388</v>
      </c>
      <c r="B1805" s="763" t="s">
        <v>454</v>
      </c>
      <c r="C1805" s="86" t="s">
        <v>32</v>
      </c>
      <c r="D1805" s="86" t="s">
        <v>140</v>
      </c>
      <c r="E1805" s="86" t="s">
        <v>563</v>
      </c>
      <c r="F1805" s="282" t="s">
        <v>483</v>
      </c>
      <c r="G1805" s="1124" t="str">
        <f>IF('Appraisal Inputs'!H331="","Blank",'Appraisal Inputs'!H331)</f>
        <v>Blank</v>
      </c>
      <c r="I1805" s="515" t="s">
        <v>2328</v>
      </c>
    </row>
    <row r="1806" spans="1:9" x14ac:dyDescent="0.2">
      <c r="A1806" s="86" t="s">
        <v>6388</v>
      </c>
      <c r="B1806" s="763" t="s">
        <v>454</v>
      </c>
      <c r="C1806" s="86" t="s">
        <v>32</v>
      </c>
      <c r="D1806" s="86" t="s">
        <v>140</v>
      </c>
      <c r="E1806" s="86" t="s">
        <v>564</v>
      </c>
      <c r="F1806" s="282" t="s">
        <v>483</v>
      </c>
      <c r="G1806" s="1124" t="str">
        <f>IF('Appraisal Inputs'!H332="","Blank",'Appraisal Inputs'!H332)</f>
        <v>Blank</v>
      </c>
      <c r="I1806" s="515" t="s">
        <v>2329</v>
      </c>
    </row>
    <row r="1807" spans="1:9" x14ac:dyDescent="0.2">
      <c r="A1807" s="86" t="s">
        <v>6388</v>
      </c>
      <c r="B1807" s="763" t="s">
        <v>454</v>
      </c>
      <c r="C1807" s="86" t="s">
        <v>32</v>
      </c>
      <c r="D1807" s="86" t="s">
        <v>140</v>
      </c>
      <c r="E1807" s="86" t="s">
        <v>565</v>
      </c>
      <c r="F1807" s="282" t="s">
        <v>483</v>
      </c>
      <c r="G1807" s="1124" t="str">
        <f>IF('Appraisal Inputs'!H333="","Blank",'Appraisal Inputs'!H333)</f>
        <v>Blank</v>
      </c>
      <c r="I1807" s="515" t="s">
        <v>2330</v>
      </c>
    </row>
    <row r="1808" spans="1:9" x14ac:dyDescent="0.2">
      <c r="A1808" s="86" t="s">
        <v>6388</v>
      </c>
      <c r="B1808" s="543" t="s">
        <v>454</v>
      </c>
      <c r="C1808" s="547" t="s">
        <v>32</v>
      </c>
      <c r="D1808" s="547" t="s">
        <v>140</v>
      </c>
      <c r="E1808" s="547" t="s">
        <v>566</v>
      </c>
      <c r="F1808" s="538" t="s">
        <v>483</v>
      </c>
      <c r="G1808" s="1125" t="str">
        <f>IF('Appraisal Inputs'!H334="","Blank",'Appraisal Inputs'!H334)</f>
        <v>Blank</v>
      </c>
      <c r="I1808" s="515" t="s">
        <v>2331</v>
      </c>
    </row>
    <row r="1809" spans="1:9" x14ac:dyDescent="0.2">
      <c r="A1809" s="86" t="s">
        <v>6388</v>
      </c>
      <c r="B1809" s="541" t="s">
        <v>454</v>
      </c>
      <c r="C1809" s="546" t="s">
        <v>32</v>
      </c>
      <c r="D1809" s="546" t="s">
        <v>141</v>
      </c>
      <c r="E1809" s="546" t="s">
        <v>185</v>
      </c>
      <c r="F1809" s="542" t="s">
        <v>22</v>
      </c>
      <c r="G1809" s="1123" t="str">
        <f>IF('Appraisal Inputs'!J294="","Blank",'Appraisal Inputs'!J294)</f>
        <v>Blank</v>
      </c>
      <c r="I1809" s="515" t="s">
        <v>2332</v>
      </c>
    </row>
    <row r="1810" spans="1:9" x14ac:dyDescent="0.2">
      <c r="A1810" s="86" t="s">
        <v>6388</v>
      </c>
      <c r="B1810" s="763" t="s">
        <v>454</v>
      </c>
      <c r="C1810" s="86" t="s">
        <v>32</v>
      </c>
      <c r="D1810" s="86" t="s">
        <v>141</v>
      </c>
      <c r="E1810" s="86" t="s">
        <v>527</v>
      </c>
      <c r="F1810" s="282" t="s">
        <v>22</v>
      </c>
      <c r="G1810" s="1124" t="str">
        <f>IF('Appraisal Inputs'!J295="","Blank",'Appraisal Inputs'!J295)</f>
        <v>Blank</v>
      </c>
      <c r="I1810" s="515" t="s">
        <v>2333</v>
      </c>
    </row>
    <row r="1811" spans="1:9" x14ac:dyDescent="0.2">
      <c r="A1811" s="86" t="s">
        <v>6388</v>
      </c>
      <c r="B1811" s="763" t="s">
        <v>454</v>
      </c>
      <c r="C1811" s="86" t="s">
        <v>32</v>
      </c>
      <c r="D1811" s="86" t="s">
        <v>141</v>
      </c>
      <c r="E1811" s="86" t="s">
        <v>528</v>
      </c>
      <c r="F1811" s="282" t="s">
        <v>22</v>
      </c>
      <c r="G1811" s="1124" t="str">
        <f>IF('Appraisal Inputs'!J296="","Blank",'Appraisal Inputs'!J296)</f>
        <v>Blank</v>
      </c>
      <c r="I1811" s="515" t="s">
        <v>2334</v>
      </c>
    </row>
    <row r="1812" spans="1:9" x14ac:dyDescent="0.2">
      <c r="A1812" s="86" t="s">
        <v>6388</v>
      </c>
      <c r="B1812" s="763" t="s">
        <v>454</v>
      </c>
      <c r="C1812" s="86" t="s">
        <v>32</v>
      </c>
      <c r="D1812" s="86" t="s">
        <v>141</v>
      </c>
      <c r="E1812" s="86" t="s">
        <v>529</v>
      </c>
      <c r="F1812" s="282" t="s">
        <v>22</v>
      </c>
      <c r="G1812" s="1124" t="str">
        <f>IF('Appraisal Inputs'!J297="","Blank",'Appraisal Inputs'!J297)</f>
        <v>Blank</v>
      </c>
      <c r="I1812" s="515" t="s">
        <v>2335</v>
      </c>
    </row>
    <row r="1813" spans="1:9" x14ac:dyDescent="0.2">
      <c r="A1813" s="86" t="s">
        <v>6388</v>
      </c>
      <c r="B1813" s="763" t="s">
        <v>454</v>
      </c>
      <c r="C1813" s="86" t="s">
        <v>32</v>
      </c>
      <c r="D1813" s="86" t="s">
        <v>141</v>
      </c>
      <c r="E1813" s="86" t="s">
        <v>530</v>
      </c>
      <c r="F1813" s="282" t="s">
        <v>22</v>
      </c>
      <c r="G1813" s="1124" t="str">
        <f>IF('Appraisal Inputs'!J298="","Blank",'Appraisal Inputs'!J298)</f>
        <v>Blank</v>
      </c>
      <c r="I1813" s="515" t="s">
        <v>2336</v>
      </c>
    </row>
    <row r="1814" spans="1:9" x14ac:dyDescent="0.2">
      <c r="A1814" s="86" t="s">
        <v>6388</v>
      </c>
      <c r="B1814" s="763" t="s">
        <v>454</v>
      </c>
      <c r="C1814" s="86" t="s">
        <v>32</v>
      </c>
      <c r="D1814" s="86" t="s">
        <v>141</v>
      </c>
      <c r="E1814" s="86" t="s">
        <v>531</v>
      </c>
      <c r="F1814" s="282" t="s">
        <v>22</v>
      </c>
      <c r="G1814" s="1124" t="str">
        <f>IF('Appraisal Inputs'!J299="","Blank",'Appraisal Inputs'!J299)</f>
        <v>Blank</v>
      </c>
      <c r="I1814" s="515" t="s">
        <v>2337</v>
      </c>
    </row>
    <row r="1815" spans="1:9" x14ac:dyDescent="0.2">
      <c r="A1815" s="86" t="s">
        <v>6388</v>
      </c>
      <c r="B1815" s="763" t="s">
        <v>454</v>
      </c>
      <c r="C1815" s="86" t="s">
        <v>32</v>
      </c>
      <c r="D1815" s="86" t="s">
        <v>141</v>
      </c>
      <c r="E1815" s="86" t="s">
        <v>532</v>
      </c>
      <c r="F1815" s="282" t="s">
        <v>22</v>
      </c>
      <c r="G1815" s="1124" t="str">
        <f>IF('Appraisal Inputs'!J300="","Blank",'Appraisal Inputs'!J300)</f>
        <v>Blank</v>
      </c>
      <c r="I1815" s="515" t="s">
        <v>2338</v>
      </c>
    </row>
    <row r="1816" spans="1:9" x14ac:dyDescent="0.2">
      <c r="A1816" s="86" t="s">
        <v>6388</v>
      </c>
      <c r="B1816" s="763" t="s">
        <v>454</v>
      </c>
      <c r="C1816" s="86" t="s">
        <v>32</v>
      </c>
      <c r="D1816" s="86" t="s">
        <v>141</v>
      </c>
      <c r="E1816" s="86" t="s">
        <v>533</v>
      </c>
      <c r="F1816" s="282" t="s">
        <v>22</v>
      </c>
      <c r="G1816" s="1124" t="str">
        <f>IF('Appraisal Inputs'!J301="","Blank",'Appraisal Inputs'!J301)</f>
        <v>Blank</v>
      </c>
      <c r="I1816" s="515" t="s">
        <v>2339</v>
      </c>
    </row>
    <row r="1817" spans="1:9" x14ac:dyDescent="0.2">
      <c r="A1817" s="86" t="s">
        <v>6388</v>
      </c>
      <c r="B1817" s="763" t="s">
        <v>454</v>
      </c>
      <c r="C1817" s="86" t="s">
        <v>32</v>
      </c>
      <c r="D1817" s="86" t="s">
        <v>141</v>
      </c>
      <c r="E1817" s="86" t="s">
        <v>534</v>
      </c>
      <c r="F1817" s="282" t="s">
        <v>22</v>
      </c>
      <c r="G1817" s="1124" t="str">
        <f>IF('Appraisal Inputs'!J302="","Blank",'Appraisal Inputs'!J302)</f>
        <v>Blank</v>
      </c>
      <c r="I1817" s="515" t="s">
        <v>2340</v>
      </c>
    </row>
    <row r="1818" spans="1:9" x14ac:dyDescent="0.2">
      <c r="A1818" s="86" t="s">
        <v>6388</v>
      </c>
      <c r="B1818" s="763" t="s">
        <v>454</v>
      </c>
      <c r="C1818" s="86" t="s">
        <v>32</v>
      </c>
      <c r="D1818" s="86" t="s">
        <v>141</v>
      </c>
      <c r="E1818" s="86" t="s">
        <v>535</v>
      </c>
      <c r="F1818" s="282" t="s">
        <v>22</v>
      </c>
      <c r="G1818" s="1124" t="str">
        <f>IF('Appraisal Inputs'!J303="","Blank",'Appraisal Inputs'!J303)</f>
        <v>Blank</v>
      </c>
      <c r="I1818" s="515" t="s">
        <v>2341</v>
      </c>
    </row>
    <row r="1819" spans="1:9" x14ac:dyDescent="0.2">
      <c r="A1819" s="86" t="s">
        <v>6388</v>
      </c>
      <c r="B1819" s="763" t="s">
        <v>454</v>
      </c>
      <c r="C1819" s="86" t="s">
        <v>32</v>
      </c>
      <c r="D1819" s="86" t="s">
        <v>141</v>
      </c>
      <c r="E1819" s="86" t="s">
        <v>536</v>
      </c>
      <c r="F1819" s="282" t="s">
        <v>22</v>
      </c>
      <c r="G1819" s="1124" t="str">
        <f>IF('Appraisal Inputs'!J304="","Blank",'Appraisal Inputs'!J304)</f>
        <v>Blank</v>
      </c>
      <c r="I1819" s="515" t="s">
        <v>2342</v>
      </c>
    </row>
    <row r="1820" spans="1:9" x14ac:dyDescent="0.2">
      <c r="A1820" s="86" t="s">
        <v>6388</v>
      </c>
      <c r="B1820" s="763" t="s">
        <v>454</v>
      </c>
      <c r="C1820" s="86" t="s">
        <v>32</v>
      </c>
      <c r="D1820" s="86" t="s">
        <v>141</v>
      </c>
      <c r="E1820" s="86" t="s">
        <v>537</v>
      </c>
      <c r="F1820" s="282" t="s">
        <v>22</v>
      </c>
      <c r="G1820" s="1124" t="str">
        <f>IF('Appraisal Inputs'!J305="","Blank",'Appraisal Inputs'!J305)</f>
        <v>Blank</v>
      </c>
      <c r="I1820" s="515" t="s">
        <v>2343</v>
      </c>
    </row>
    <row r="1821" spans="1:9" x14ac:dyDescent="0.2">
      <c r="A1821" s="86" t="s">
        <v>6388</v>
      </c>
      <c r="B1821" s="763" t="s">
        <v>454</v>
      </c>
      <c r="C1821" s="86" t="s">
        <v>32</v>
      </c>
      <c r="D1821" s="86" t="s">
        <v>141</v>
      </c>
      <c r="E1821" s="86" t="s">
        <v>538</v>
      </c>
      <c r="F1821" s="282" t="s">
        <v>22</v>
      </c>
      <c r="G1821" s="1124" t="str">
        <f>IF('Appraisal Inputs'!J306="","Blank",'Appraisal Inputs'!J306)</f>
        <v>Blank</v>
      </c>
      <c r="I1821" s="515" t="s">
        <v>2344</v>
      </c>
    </row>
    <row r="1822" spans="1:9" x14ac:dyDescent="0.2">
      <c r="A1822" s="86" t="s">
        <v>6388</v>
      </c>
      <c r="B1822" s="763" t="s">
        <v>454</v>
      </c>
      <c r="C1822" s="86" t="s">
        <v>32</v>
      </c>
      <c r="D1822" s="86" t="s">
        <v>141</v>
      </c>
      <c r="E1822" s="86" t="s">
        <v>539</v>
      </c>
      <c r="F1822" s="282" t="s">
        <v>22</v>
      </c>
      <c r="G1822" s="1124" t="str">
        <f>IF('Appraisal Inputs'!J307="","Blank",'Appraisal Inputs'!J307)</f>
        <v>Blank</v>
      </c>
      <c r="I1822" s="515" t="s">
        <v>2345</v>
      </c>
    </row>
    <row r="1823" spans="1:9" x14ac:dyDescent="0.2">
      <c r="A1823" s="86" t="s">
        <v>6388</v>
      </c>
      <c r="B1823" s="763" t="s">
        <v>454</v>
      </c>
      <c r="C1823" s="86" t="s">
        <v>32</v>
      </c>
      <c r="D1823" s="86" t="s">
        <v>141</v>
      </c>
      <c r="E1823" s="86" t="s">
        <v>540</v>
      </c>
      <c r="F1823" s="282" t="s">
        <v>22</v>
      </c>
      <c r="G1823" s="1124" t="str">
        <f>IF('Appraisal Inputs'!J308="","Blank",'Appraisal Inputs'!J308)</f>
        <v>Blank</v>
      </c>
      <c r="I1823" s="515" t="s">
        <v>2346</v>
      </c>
    </row>
    <row r="1824" spans="1:9" x14ac:dyDescent="0.2">
      <c r="A1824" s="86" t="s">
        <v>6388</v>
      </c>
      <c r="B1824" s="763" t="s">
        <v>454</v>
      </c>
      <c r="C1824" s="86" t="s">
        <v>32</v>
      </c>
      <c r="D1824" s="86" t="s">
        <v>141</v>
      </c>
      <c r="E1824" s="86" t="s">
        <v>541</v>
      </c>
      <c r="F1824" s="282" t="s">
        <v>22</v>
      </c>
      <c r="G1824" s="1124" t="str">
        <f>IF('Appraisal Inputs'!J309="","Blank",'Appraisal Inputs'!J309)</f>
        <v>Blank</v>
      </c>
      <c r="I1824" s="515" t="s">
        <v>2347</v>
      </c>
    </row>
    <row r="1825" spans="1:9" x14ac:dyDescent="0.2">
      <c r="A1825" s="86" t="s">
        <v>6388</v>
      </c>
      <c r="B1825" s="763" t="s">
        <v>454</v>
      </c>
      <c r="C1825" s="86" t="s">
        <v>32</v>
      </c>
      <c r="D1825" s="86" t="s">
        <v>141</v>
      </c>
      <c r="E1825" s="86" t="s">
        <v>542</v>
      </c>
      <c r="F1825" s="282" t="s">
        <v>22</v>
      </c>
      <c r="G1825" s="1124" t="str">
        <f>IF('Appraisal Inputs'!J310="","Blank",'Appraisal Inputs'!J310)</f>
        <v>Blank</v>
      </c>
      <c r="I1825" s="515" t="s">
        <v>2348</v>
      </c>
    </row>
    <row r="1826" spans="1:9" x14ac:dyDescent="0.2">
      <c r="A1826" s="86" t="s">
        <v>6388</v>
      </c>
      <c r="B1826" s="763" t="s">
        <v>454</v>
      </c>
      <c r="C1826" s="86" t="s">
        <v>32</v>
      </c>
      <c r="D1826" s="86" t="s">
        <v>141</v>
      </c>
      <c r="E1826" s="86" t="s">
        <v>543</v>
      </c>
      <c r="F1826" s="282" t="s">
        <v>22</v>
      </c>
      <c r="G1826" s="1124" t="str">
        <f>IF('Appraisal Inputs'!J311="","Blank",'Appraisal Inputs'!J311)</f>
        <v>Blank</v>
      </c>
      <c r="I1826" s="515" t="s">
        <v>2349</v>
      </c>
    </row>
    <row r="1827" spans="1:9" x14ac:dyDescent="0.2">
      <c r="A1827" s="86" t="s">
        <v>6388</v>
      </c>
      <c r="B1827" s="763" t="s">
        <v>454</v>
      </c>
      <c r="C1827" s="86" t="s">
        <v>32</v>
      </c>
      <c r="D1827" s="86" t="s">
        <v>141</v>
      </c>
      <c r="E1827" s="86" t="s">
        <v>544</v>
      </c>
      <c r="F1827" s="282" t="s">
        <v>22</v>
      </c>
      <c r="G1827" s="1124" t="str">
        <f>IF('Appraisal Inputs'!J312="","Blank",'Appraisal Inputs'!J312)</f>
        <v>Blank</v>
      </c>
      <c r="I1827" s="515" t="s">
        <v>2350</v>
      </c>
    </row>
    <row r="1828" spans="1:9" x14ac:dyDescent="0.2">
      <c r="A1828" s="86" t="s">
        <v>6388</v>
      </c>
      <c r="B1828" s="763" t="s">
        <v>454</v>
      </c>
      <c r="C1828" s="86" t="s">
        <v>32</v>
      </c>
      <c r="D1828" s="86" t="s">
        <v>141</v>
      </c>
      <c r="E1828" s="86" t="s">
        <v>545</v>
      </c>
      <c r="F1828" s="282" t="s">
        <v>22</v>
      </c>
      <c r="G1828" s="1124" t="str">
        <f>IF('Appraisal Inputs'!J313="","Blank",'Appraisal Inputs'!J313)</f>
        <v>Blank</v>
      </c>
      <c r="I1828" s="515" t="s">
        <v>2351</v>
      </c>
    </row>
    <row r="1829" spans="1:9" x14ac:dyDescent="0.2">
      <c r="A1829" s="86" t="s">
        <v>6388</v>
      </c>
      <c r="B1829" s="763" t="s">
        <v>454</v>
      </c>
      <c r="C1829" s="86" t="s">
        <v>32</v>
      </c>
      <c r="D1829" s="86" t="s">
        <v>141</v>
      </c>
      <c r="E1829" s="86" t="s">
        <v>546</v>
      </c>
      <c r="F1829" s="282" t="s">
        <v>22</v>
      </c>
      <c r="G1829" s="1124" t="str">
        <f>IF('Appraisal Inputs'!J314="","Blank",'Appraisal Inputs'!J314)</f>
        <v>Blank</v>
      </c>
      <c r="I1829" s="515" t="s">
        <v>2352</v>
      </c>
    </row>
    <row r="1830" spans="1:9" x14ac:dyDescent="0.2">
      <c r="A1830" s="86" t="s">
        <v>6388</v>
      </c>
      <c r="B1830" s="763" t="s">
        <v>454</v>
      </c>
      <c r="C1830" s="86" t="s">
        <v>32</v>
      </c>
      <c r="D1830" s="86" t="s">
        <v>141</v>
      </c>
      <c r="E1830" s="86" t="s">
        <v>547</v>
      </c>
      <c r="F1830" s="282" t="s">
        <v>22</v>
      </c>
      <c r="G1830" s="1124" t="str">
        <f>IF('Appraisal Inputs'!J315="","Blank",'Appraisal Inputs'!J315)</f>
        <v>Blank</v>
      </c>
      <c r="I1830" s="515" t="s">
        <v>2353</v>
      </c>
    </row>
    <row r="1831" spans="1:9" x14ac:dyDescent="0.2">
      <c r="A1831" s="86" t="s">
        <v>6388</v>
      </c>
      <c r="B1831" s="763" t="s">
        <v>454</v>
      </c>
      <c r="C1831" s="86" t="s">
        <v>32</v>
      </c>
      <c r="D1831" s="86" t="s">
        <v>141</v>
      </c>
      <c r="E1831" s="86" t="s">
        <v>548</v>
      </c>
      <c r="F1831" s="282" t="s">
        <v>22</v>
      </c>
      <c r="G1831" s="1124" t="str">
        <f>IF('Appraisal Inputs'!J316="","Blank",'Appraisal Inputs'!J316)</f>
        <v>Blank</v>
      </c>
      <c r="I1831" s="515" t="s">
        <v>2354</v>
      </c>
    </row>
    <row r="1832" spans="1:9" x14ac:dyDescent="0.2">
      <c r="A1832" s="86" t="s">
        <v>6388</v>
      </c>
      <c r="B1832" s="763" t="s">
        <v>454</v>
      </c>
      <c r="C1832" s="86" t="s">
        <v>32</v>
      </c>
      <c r="D1832" s="86" t="s">
        <v>141</v>
      </c>
      <c r="E1832" s="86" t="s">
        <v>549</v>
      </c>
      <c r="F1832" s="282" t="s">
        <v>22</v>
      </c>
      <c r="G1832" s="1124" t="str">
        <f>IF('Appraisal Inputs'!J317="","Blank",'Appraisal Inputs'!J317)</f>
        <v>Blank</v>
      </c>
      <c r="I1832" s="515" t="s">
        <v>2355</v>
      </c>
    </row>
    <row r="1833" spans="1:9" x14ac:dyDescent="0.2">
      <c r="A1833" s="86" t="s">
        <v>6388</v>
      </c>
      <c r="B1833" s="763" t="s">
        <v>454</v>
      </c>
      <c r="C1833" s="86" t="s">
        <v>32</v>
      </c>
      <c r="D1833" s="86" t="s">
        <v>141</v>
      </c>
      <c r="E1833" s="86" t="s">
        <v>550</v>
      </c>
      <c r="F1833" s="282" t="s">
        <v>22</v>
      </c>
      <c r="G1833" s="1124" t="str">
        <f>IF('Appraisal Inputs'!J318="","Blank",'Appraisal Inputs'!J318)</f>
        <v>Blank</v>
      </c>
      <c r="I1833" s="515" t="s">
        <v>2356</v>
      </c>
    </row>
    <row r="1834" spans="1:9" x14ac:dyDescent="0.2">
      <c r="A1834" s="86" t="s">
        <v>6388</v>
      </c>
      <c r="B1834" s="763" t="s">
        <v>454</v>
      </c>
      <c r="C1834" s="86" t="s">
        <v>32</v>
      </c>
      <c r="D1834" s="86" t="s">
        <v>141</v>
      </c>
      <c r="E1834" s="86" t="s">
        <v>551</v>
      </c>
      <c r="F1834" s="282" t="s">
        <v>22</v>
      </c>
      <c r="G1834" s="1124" t="str">
        <f>IF('Appraisal Inputs'!J319="","Blank",'Appraisal Inputs'!J319)</f>
        <v>Blank</v>
      </c>
      <c r="I1834" s="515" t="s">
        <v>2357</v>
      </c>
    </row>
    <row r="1835" spans="1:9" x14ac:dyDescent="0.2">
      <c r="A1835" s="86" t="s">
        <v>6388</v>
      </c>
      <c r="B1835" s="763" t="s">
        <v>454</v>
      </c>
      <c r="C1835" s="86" t="s">
        <v>32</v>
      </c>
      <c r="D1835" s="86" t="s">
        <v>141</v>
      </c>
      <c r="E1835" s="86" t="s">
        <v>552</v>
      </c>
      <c r="F1835" s="282" t="s">
        <v>22</v>
      </c>
      <c r="G1835" s="1124" t="str">
        <f>IF('Appraisal Inputs'!J320="","Blank",'Appraisal Inputs'!J320)</f>
        <v>Blank</v>
      </c>
      <c r="I1835" s="515" t="s">
        <v>2358</v>
      </c>
    </row>
    <row r="1836" spans="1:9" x14ac:dyDescent="0.2">
      <c r="A1836" s="86" t="s">
        <v>6388</v>
      </c>
      <c r="B1836" s="763" t="s">
        <v>454</v>
      </c>
      <c r="C1836" s="86" t="s">
        <v>32</v>
      </c>
      <c r="D1836" s="86" t="s">
        <v>141</v>
      </c>
      <c r="E1836" s="86" t="s">
        <v>553</v>
      </c>
      <c r="F1836" s="282" t="s">
        <v>22</v>
      </c>
      <c r="G1836" s="1124" t="str">
        <f>IF('Appraisal Inputs'!J321="","Blank",'Appraisal Inputs'!J321)</f>
        <v>Blank</v>
      </c>
      <c r="I1836" s="515" t="s">
        <v>2359</v>
      </c>
    </row>
    <row r="1837" spans="1:9" x14ac:dyDescent="0.2">
      <c r="A1837" s="86" t="s">
        <v>6388</v>
      </c>
      <c r="B1837" s="763" t="s">
        <v>454</v>
      </c>
      <c r="C1837" s="86" t="s">
        <v>32</v>
      </c>
      <c r="D1837" s="86" t="s">
        <v>141</v>
      </c>
      <c r="E1837" s="86" t="s">
        <v>554</v>
      </c>
      <c r="F1837" s="282" t="s">
        <v>22</v>
      </c>
      <c r="G1837" s="1124" t="str">
        <f>IF('Appraisal Inputs'!J322="","Blank",'Appraisal Inputs'!J322)</f>
        <v>Blank</v>
      </c>
      <c r="I1837" s="515" t="s">
        <v>2360</v>
      </c>
    </row>
    <row r="1838" spans="1:9" x14ac:dyDescent="0.2">
      <c r="A1838" s="86" t="s">
        <v>6388</v>
      </c>
      <c r="B1838" s="763" t="s">
        <v>454</v>
      </c>
      <c r="C1838" s="86" t="s">
        <v>32</v>
      </c>
      <c r="D1838" s="86" t="s">
        <v>141</v>
      </c>
      <c r="E1838" s="86" t="s">
        <v>555</v>
      </c>
      <c r="F1838" s="282" t="s">
        <v>22</v>
      </c>
      <c r="G1838" s="1124" t="str">
        <f>IF('Appraisal Inputs'!J323="","Blank",'Appraisal Inputs'!J323)</f>
        <v>Blank</v>
      </c>
      <c r="I1838" s="515" t="s">
        <v>2361</v>
      </c>
    </row>
    <row r="1839" spans="1:9" x14ac:dyDescent="0.2">
      <c r="A1839" s="86" t="s">
        <v>6388</v>
      </c>
      <c r="B1839" s="763" t="s">
        <v>454</v>
      </c>
      <c r="C1839" s="86" t="s">
        <v>32</v>
      </c>
      <c r="D1839" s="86" t="s">
        <v>141</v>
      </c>
      <c r="E1839" s="86" t="s">
        <v>556</v>
      </c>
      <c r="F1839" s="282" t="s">
        <v>22</v>
      </c>
      <c r="G1839" s="1124" t="str">
        <f>IF('Appraisal Inputs'!J324="","Blank",'Appraisal Inputs'!J324)</f>
        <v>Blank</v>
      </c>
      <c r="I1839" s="515" t="s">
        <v>2362</v>
      </c>
    </row>
    <row r="1840" spans="1:9" x14ac:dyDescent="0.2">
      <c r="A1840" s="86" t="s">
        <v>6388</v>
      </c>
      <c r="B1840" s="763" t="s">
        <v>454</v>
      </c>
      <c r="C1840" s="86" t="s">
        <v>32</v>
      </c>
      <c r="D1840" s="86" t="s">
        <v>141</v>
      </c>
      <c r="E1840" s="86" t="s">
        <v>557</v>
      </c>
      <c r="F1840" s="282" t="s">
        <v>22</v>
      </c>
      <c r="G1840" s="1124" t="str">
        <f>IF('Appraisal Inputs'!J325="","Blank",'Appraisal Inputs'!J325)</f>
        <v>Blank</v>
      </c>
      <c r="I1840" s="515" t="s">
        <v>2363</v>
      </c>
    </row>
    <row r="1841" spans="1:9" x14ac:dyDescent="0.2">
      <c r="A1841" s="86" t="s">
        <v>6388</v>
      </c>
      <c r="B1841" s="763" t="s">
        <v>454</v>
      </c>
      <c r="C1841" s="86" t="s">
        <v>32</v>
      </c>
      <c r="D1841" s="86" t="s">
        <v>141</v>
      </c>
      <c r="E1841" s="86" t="s">
        <v>558</v>
      </c>
      <c r="F1841" s="282" t="s">
        <v>22</v>
      </c>
      <c r="G1841" s="1124" t="str">
        <f>IF('Appraisal Inputs'!J326="","Blank",'Appraisal Inputs'!J326)</f>
        <v>Blank</v>
      </c>
      <c r="I1841" s="515" t="s">
        <v>2364</v>
      </c>
    </row>
    <row r="1842" spans="1:9" x14ac:dyDescent="0.2">
      <c r="A1842" s="86" t="s">
        <v>6388</v>
      </c>
      <c r="B1842" s="763" t="s">
        <v>454</v>
      </c>
      <c r="C1842" s="86" t="s">
        <v>32</v>
      </c>
      <c r="D1842" s="86" t="s">
        <v>141</v>
      </c>
      <c r="E1842" s="86" t="s">
        <v>559</v>
      </c>
      <c r="F1842" s="282" t="s">
        <v>22</v>
      </c>
      <c r="G1842" s="1124" t="str">
        <f>IF('Appraisal Inputs'!J327="","Blank",'Appraisal Inputs'!J327)</f>
        <v>Blank</v>
      </c>
      <c r="I1842" s="515" t="s">
        <v>2365</v>
      </c>
    </row>
    <row r="1843" spans="1:9" x14ac:dyDescent="0.2">
      <c r="A1843" s="86" t="s">
        <v>6388</v>
      </c>
      <c r="B1843" s="763" t="s">
        <v>454</v>
      </c>
      <c r="C1843" s="86" t="s">
        <v>32</v>
      </c>
      <c r="D1843" s="86" t="s">
        <v>141</v>
      </c>
      <c r="E1843" s="86" t="s">
        <v>560</v>
      </c>
      <c r="F1843" s="282" t="s">
        <v>22</v>
      </c>
      <c r="G1843" s="1124" t="str">
        <f>IF('Appraisal Inputs'!J328="","Blank",'Appraisal Inputs'!J328)</f>
        <v>Blank</v>
      </c>
      <c r="I1843" s="515" t="s">
        <v>2366</v>
      </c>
    </row>
    <row r="1844" spans="1:9" x14ac:dyDescent="0.2">
      <c r="A1844" s="86" t="s">
        <v>6388</v>
      </c>
      <c r="B1844" s="763" t="s">
        <v>454</v>
      </c>
      <c r="C1844" s="86" t="s">
        <v>32</v>
      </c>
      <c r="D1844" s="86" t="s">
        <v>141</v>
      </c>
      <c r="E1844" s="86" t="s">
        <v>561</v>
      </c>
      <c r="F1844" s="282" t="s">
        <v>22</v>
      </c>
      <c r="G1844" s="1124" t="str">
        <f>IF('Appraisal Inputs'!J329="","Blank",'Appraisal Inputs'!J329)</f>
        <v>Blank</v>
      </c>
      <c r="I1844" s="515" t="s">
        <v>2367</v>
      </c>
    </row>
    <row r="1845" spans="1:9" x14ac:dyDescent="0.2">
      <c r="A1845" s="86" t="s">
        <v>6388</v>
      </c>
      <c r="B1845" s="763" t="s">
        <v>454</v>
      </c>
      <c r="C1845" s="86" t="s">
        <v>32</v>
      </c>
      <c r="D1845" s="86" t="s">
        <v>141</v>
      </c>
      <c r="E1845" s="86" t="s">
        <v>562</v>
      </c>
      <c r="F1845" s="282" t="s">
        <v>22</v>
      </c>
      <c r="G1845" s="1124" t="str">
        <f>IF('Appraisal Inputs'!J330="","Blank",'Appraisal Inputs'!J330)</f>
        <v>Blank</v>
      </c>
      <c r="I1845" s="515" t="s">
        <v>2368</v>
      </c>
    </row>
    <row r="1846" spans="1:9" x14ac:dyDescent="0.2">
      <c r="A1846" s="86" t="s">
        <v>6388</v>
      </c>
      <c r="B1846" s="763" t="s">
        <v>454</v>
      </c>
      <c r="C1846" s="86" t="s">
        <v>32</v>
      </c>
      <c r="D1846" s="86" t="s">
        <v>141</v>
      </c>
      <c r="E1846" s="86" t="s">
        <v>563</v>
      </c>
      <c r="F1846" s="282" t="s">
        <v>22</v>
      </c>
      <c r="G1846" s="1124" t="str">
        <f>IF('Appraisal Inputs'!J331="","Blank",'Appraisal Inputs'!J331)</f>
        <v>Blank</v>
      </c>
      <c r="I1846" s="515" t="s">
        <v>2369</v>
      </c>
    </row>
    <row r="1847" spans="1:9" x14ac:dyDescent="0.2">
      <c r="A1847" s="86" t="s">
        <v>6388</v>
      </c>
      <c r="B1847" s="763" t="s">
        <v>454</v>
      </c>
      <c r="C1847" s="86" t="s">
        <v>32</v>
      </c>
      <c r="D1847" s="86" t="s">
        <v>141</v>
      </c>
      <c r="E1847" s="86" t="s">
        <v>564</v>
      </c>
      <c r="F1847" s="282" t="s">
        <v>22</v>
      </c>
      <c r="G1847" s="1124" t="str">
        <f>IF('Appraisal Inputs'!J332="","Blank",'Appraisal Inputs'!J332)</f>
        <v>Blank</v>
      </c>
      <c r="I1847" s="515" t="s">
        <v>2370</v>
      </c>
    </row>
    <row r="1848" spans="1:9" x14ac:dyDescent="0.2">
      <c r="A1848" s="86" t="s">
        <v>6388</v>
      </c>
      <c r="B1848" s="763" t="s">
        <v>454</v>
      </c>
      <c r="C1848" s="86" t="s">
        <v>32</v>
      </c>
      <c r="D1848" s="86" t="s">
        <v>141</v>
      </c>
      <c r="E1848" s="86" t="s">
        <v>565</v>
      </c>
      <c r="F1848" s="282" t="s">
        <v>22</v>
      </c>
      <c r="G1848" s="1124" t="str">
        <f>IF('Appraisal Inputs'!J333="","Blank",'Appraisal Inputs'!J333)</f>
        <v>Blank</v>
      </c>
      <c r="I1848" s="515" t="s">
        <v>2371</v>
      </c>
    </row>
    <row r="1849" spans="1:9" x14ac:dyDescent="0.2">
      <c r="A1849" s="86" t="s">
        <v>6388</v>
      </c>
      <c r="B1849" s="543" t="s">
        <v>454</v>
      </c>
      <c r="C1849" s="547" t="s">
        <v>32</v>
      </c>
      <c r="D1849" s="547" t="s">
        <v>141</v>
      </c>
      <c r="E1849" s="547" t="s">
        <v>566</v>
      </c>
      <c r="F1849" s="538" t="s">
        <v>22</v>
      </c>
      <c r="G1849" s="1125" t="str">
        <f>IF('Appraisal Inputs'!J334="","Blank",'Appraisal Inputs'!J334)</f>
        <v>Blank</v>
      </c>
      <c r="I1849" s="515" t="s">
        <v>2372</v>
      </c>
    </row>
    <row r="1850" spans="1:9" x14ac:dyDescent="0.2">
      <c r="A1850" s="86" t="s">
        <v>6388</v>
      </c>
      <c r="B1850" s="541" t="s">
        <v>454</v>
      </c>
      <c r="C1850" s="546" t="s">
        <v>32</v>
      </c>
      <c r="D1850" s="546" t="s">
        <v>141</v>
      </c>
      <c r="E1850" s="546" t="s">
        <v>185</v>
      </c>
      <c r="F1850" s="542" t="s">
        <v>23</v>
      </c>
      <c r="G1850" s="1123" t="str">
        <f>IF('Appraisal Inputs'!K294="","Blank",'Appraisal Inputs'!K294)</f>
        <v>Blank</v>
      </c>
      <c r="I1850" s="515" t="s">
        <v>2373</v>
      </c>
    </row>
    <row r="1851" spans="1:9" x14ac:dyDescent="0.2">
      <c r="A1851" s="86" t="s">
        <v>6388</v>
      </c>
      <c r="B1851" s="763" t="s">
        <v>454</v>
      </c>
      <c r="C1851" s="86" t="s">
        <v>32</v>
      </c>
      <c r="D1851" s="86" t="s">
        <v>141</v>
      </c>
      <c r="E1851" s="86" t="s">
        <v>527</v>
      </c>
      <c r="F1851" s="282" t="s">
        <v>23</v>
      </c>
      <c r="G1851" s="1124" t="str">
        <f>IF('Appraisal Inputs'!K295="","Blank",'Appraisal Inputs'!K295)</f>
        <v>Blank</v>
      </c>
      <c r="I1851" s="515" t="s">
        <v>2374</v>
      </c>
    </row>
    <row r="1852" spans="1:9" x14ac:dyDescent="0.2">
      <c r="A1852" s="86" t="s">
        <v>6388</v>
      </c>
      <c r="B1852" s="763" t="s">
        <v>454</v>
      </c>
      <c r="C1852" s="86" t="s">
        <v>32</v>
      </c>
      <c r="D1852" s="86" t="s">
        <v>141</v>
      </c>
      <c r="E1852" s="86" t="s">
        <v>528</v>
      </c>
      <c r="F1852" s="282" t="s">
        <v>23</v>
      </c>
      <c r="G1852" s="1124" t="str">
        <f>IF('Appraisal Inputs'!K296="","Blank",'Appraisal Inputs'!K296)</f>
        <v>Blank</v>
      </c>
      <c r="I1852" s="515" t="s">
        <v>2375</v>
      </c>
    </row>
    <row r="1853" spans="1:9" x14ac:dyDescent="0.2">
      <c r="A1853" s="86" t="s">
        <v>6388</v>
      </c>
      <c r="B1853" s="763" t="s">
        <v>454</v>
      </c>
      <c r="C1853" s="86" t="s">
        <v>32</v>
      </c>
      <c r="D1853" s="86" t="s">
        <v>141</v>
      </c>
      <c r="E1853" s="86" t="s">
        <v>529</v>
      </c>
      <c r="F1853" s="282" t="s">
        <v>23</v>
      </c>
      <c r="G1853" s="1124" t="str">
        <f>IF('Appraisal Inputs'!K297="","Blank",'Appraisal Inputs'!K297)</f>
        <v>Blank</v>
      </c>
      <c r="I1853" s="515" t="s">
        <v>2376</v>
      </c>
    </row>
    <row r="1854" spans="1:9" x14ac:dyDescent="0.2">
      <c r="A1854" s="86" t="s">
        <v>6388</v>
      </c>
      <c r="B1854" s="763" t="s">
        <v>454</v>
      </c>
      <c r="C1854" s="86" t="s">
        <v>32</v>
      </c>
      <c r="D1854" s="86" t="s">
        <v>141</v>
      </c>
      <c r="E1854" s="86" t="s">
        <v>530</v>
      </c>
      <c r="F1854" s="282" t="s">
        <v>23</v>
      </c>
      <c r="G1854" s="1124" t="str">
        <f>IF('Appraisal Inputs'!K298="","Blank",'Appraisal Inputs'!K298)</f>
        <v>Blank</v>
      </c>
      <c r="I1854" s="515" t="s">
        <v>2377</v>
      </c>
    </row>
    <row r="1855" spans="1:9" x14ac:dyDescent="0.2">
      <c r="A1855" s="86" t="s">
        <v>6388</v>
      </c>
      <c r="B1855" s="763" t="s">
        <v>454</v>
      </c>
      <c r="C1855" s="86" t="s">
        <v>32</v>
      </c>
      <c r="D1855" s="86" t="s">
        <v>141</v>
      </c>
      <c r="E1855" s="86" t="s">
        <v>531</v>
      </c>
      <c r="F1855" s="282" t="s">
        <v>23</v>
      </c>
      <c r="G1855" s="1124" t="str">
        <f>IF('Appraisal Inputs'!K299="","Blank",'Appraisal Inputs'!K299)</f>
        <v>Blank</v>
      </c>
      <c r="I1855" s="515" t="s">
        <v>2378</v>
      </c>
    </row>
    <row r="1856" spans="1:9" x14ac:dyDescent="0.2">
      <c r="A1856" s="86" t="s">
        <v>6388</v>
      </c>
      <c r="B1856" s="763" t="s">
        <v>454</v>
      </c>
      <c r="C1856" s="86" t="s">
        <v>32</v>
      </c>
      <c r="D1856" s="86" t="s">
        <v>141</v>
      </c>
      <c r="E1856" s="86" t="s">
        <v>532</v>
      </c>
      <c r="F1856" s="282" t="s">
        <v>23</v>
      </c>
      <c r="G1856" s="1124" t="str">
        <f>IF('Appraisal Inputs'!K300="","Blank",'Appraisal Inputs'!K300)</f>
        <v>Blank</v>
      </c>
      <c r="I1856" s="515" t="s">
        <v>2379</v>
      </c>
    </row>
    <row r="1857" spans="1:9" x14ac:dyDescent="0.2">
      <c r="A1857" s="86" t="s">
        <v>6388</v>
      </c>
      <c r="B1857" s="763" t="s">
        <v>454</v>
      </c>
      <c r="C1857" s="86" t="s">
        <v>32</v>
      </c>
      <c r="D1857" s="86" t="s">
        <v>141</v>
      </c>
      <c r="E1857" s="86" t="s">
        <v>533</v>
      </c>
      <c r="F1857" s="282" t="s">
        <v>23</v>
      </c>
      <c r="G1857" s="1124" t="str">
        <f>IF('Appraisal Inputs'!K301="","Blank",'Appraisal Inputs'!K301)</f>
        <v>Blank</v>
      </c>
      <c r="I1857" s="515" t="s">
        <v>2380</v>
      </c>
    </row>
    <row r="1858" spans="1:9" x14ac:dyDescent="0.2">
      <c r="A1858" s="86" t="s">
        <v>6388</v>
      </c>
      <c r="B1858" s="763" t="s">
        <v>454</v>
      </c>
      <c r="C1858" s="86" t="s">
        <v>32</v>
      </c>
      <c r="D1858" s="86" t="s">
        <v>141</v>
      </c>
      <c r="E1858" s="86" t="s">
        <v>534</v>
      </c>
      <c r="F1858" s="282" t="s">
        <v>23</v>
      </c>
      <c r="G1858" s="1124" t="str">
        <f>IF('Appraisal Inputs'!K302="","Blank",'Appraisal Inputs'!K302)</f>
        <v>Blank</v>
      </c>
      <c r="I1858" s="515" t="s">
        <v>2381</v>
      </c>
    </row>
    <row r="1859" spans="1:9" x14ac:dyDescent="0.2">
      <c r="A1859" s="86" t="s">
        <v>6388</v>
      </c>
      <c r="B1859" s="763" t="s">
        <v>454</v>
      </c>
      <c r="C1859" s="86" t="s">
        <v>32</v>
      </c>
      <c r="D1859" s="86" t="s">
        <v>141</v>
      </c>
      <c r="E1859" s="86" t="s">
        <v>535</v>
      </c>
      <c r="F1859" s="282" t="s">
        <v>23</v>
      </c>
      <c r="G1859" s="1124" t="str">
        <f>IF('Appraisal Inputs'!K303="","Blank",'Appraisal Inputs'!K303)</f>
        <v>Blank</v>
      </c>
      <c r="I1859" s="515" t="s">
        <v>2382</v>
      </c>
    </row>
    <row r="1860" spans="1:9" x14ac:dyDescent="0.2">
      <c r="A1860" s="86" t="s">
        <v>6388</v>
      </c>
      <c r="B1860" s="763" t="s">
        <v>454</v>
      </c>
      <c r="C1860" s="86" t="s">
        <v>32</v>
      </c>
      <c r="D1860" s="86" t="s">
        <v>141</v>
      </c>
      <c r="E1860" s="86" t="s">
        <v>536</v>
      </c>
      <c r="F1860" s="282" t="s">
        <v>23</v>
      </c>
      <c r="G1860" s="1124" t="str">
        <f>IF('Appraisal Inputs'!K304="","Blank",'Appraisal Inputs'!K304)</f>
        <v>Blank</v>
      </c>
      <c r="I1860" s="515" t="s">
        <v>2383</v>
      </c>
    </row>
    <row r="1861" spans="1:9" x14ac:dyDescent="0.2">
      <c r="A1861" s="86" t="s">
        <v>6388</v>
      </c>
      <c r="B1861" s="763" t="s">
        <v>454</v>
      </c>
      <c r="C1861" s="86" t="s">
        <v>32</v>
      </c>
      <c r="D1861" s="86" t="s">
        <v>141</v>
      </c>
      <c r="E1861" s="86" t="s">
        <v>537</v>
      </c>
      <c r="F1861" s="282" t="s">
        <v>23</v>
      </c>
      <c r="G1861" s="1124" t="str">
        <f>IF('Appraisal Inputs'!K305="","Blank",'Appraisal Inputs'!K305)</f>
        <v>Blank</v>
      </c>
      <c r="I1861" s="515" t="s">
        <v>2384</v>
      </c>
    </row>
    <row r="1862" spans="1:9" x14ac:dyDescent="0.2">
      <c r="A1862" s="86" t="s">
        <v>6388</v>
      </c>
      <c r="B1862" s="763" t="s">
        <v>454</v>
      </c>
      <c r="C1862" s="86" t="s">
        <v>32</v>
      </c>
      <c r="D1862" s="86" t="s">
        <v>141</v>
      </c>
      <c r="E1862" s="86" t="s">
        <v>538</v>
      </c>
      <c r="F1862" s="282" t="s">
        <v>23</v>
      </c>
      <c r="G1862" s="1124" t="str">
        <f>IF('Appraisal Inputs'!K306="","Blank",'Appraisal Inputs'!K306)</f>
        <v>Blank</v>
      </c>
      <c r="I1862" s="515" t="s">
        <v>2385</v>
      </c>
    </row>
    <row r="1863" spans="1:9" x14ac:dyDescent="0.2">
      <c r="A1863" s="86" t="s">
        <v>6388</v>
      </c>
      <c r="B1863" s="763" t="s">
        <v>454</v>
      </c>
      <c r="C1863" s="86" t="s">
        <v>32</v>
      </c>
      <c r="D1863" s="86" t="s">
        <v>141</v>
      </c>
      <c r="E1863" s="86" t="s">
        <v>539</v>
      </c>
      <c r="F1863" s="282" t="s">
        <v>23</v>
      </c>
      <c r="G1863" s="1124" t="str">
        <f>IF('Appraisal Inputs'!K307="","Blank",'Appraisal Inputs'!K307)</f>
        <v>Blank</v>
      </c>
      <c r="I1863" s="515" t="s">
        <v>2386</v>
      </c>
    </row>
    <row r="1864" spans="1:9" x14ac:dyDescent="0.2">
      <c r="A1864" s="86" t="s">
        <v>6388</v>
      </c>
      <c r="B1864" s="763" t="s">
        <v>454</v>
      </c>
      <c r="C1864" s="86" t="s">
        <v>32</v>
      </c>
      <c r="D1864" s="86" t="s">
        <v>141</v>
      </c>
      <c r="E1864" s="86" t="s">
        <v>540</v>
      </c>
      <c r="F1864" s="282" t="s">
        <v>23</v>
      </c>
      <c r="G1864" s="1124" t="str">
        <f>IF('Appraisal Inputs'!K308="","Blank",'Appraisal Inputs'!K308)</f>
        <v>Blank</v>
      </c>
      <c r="I1864" s="515" t="s">
        <v>2387</v>
      </c>
    </row>
    <row r="1865" spans="1:9" x14ac:dyDescent="0.2">
      <c r="A1865" s="86" t="s">
        <v>6388</v>
      </c>
      <c r="B1865" s="763" t="s">
        <v>454</v>
      </c>
      <c r="C1865" s="86" t="s">
        <v>32</v>
      </c>
      <c r="D1865" s="86" t="s">
        <v>141</v>
      </c>
      <c r="E1865" s="86" t="s">
        <v>541</v>
      </c>
      <c r="F1865" s="282" t="s">
        <v>23</v>
      </c>
      <c r="G1865" s="1124" t="str">
        <f>IF('Appraisal Inputs'!K309="","Blank",'Appraisal Inputs'!K309)</f>
        <v>Blank</v>
      </c>
      <c r="I1865" s="515" t="s">
        <v>2388</v>
      </c>
    </row>
    <row r="1866" spans="1:9" x14ac:dyDescent="0.2">
      <c r="A1866" s="86" t="s">
        <v>6388</v>
      </c>
      <c r="B1866" s="763" t="s">
        <v>454</v>
      </c>
      <c r="C1866" s="86" t="s">
        <v>32</v>
      </c>
      <c r="D1866" s="86" t="s">
        <v>141</v>
      </c>
      <c r="E1866" s="86" t="s">
        <v>542</v>
      </c>
      <c r="F1866" s="282" t="s">
        <v>23</v>
      </c>
      <c r="G1866" s="1124" t="str">
        <f>IF('Appraisal Inputs'!K310="","Blank",'Appraisal Inputs'!K310)</f>
        <v>Blank</v>
      </c>
      <c r="I1866" s="515" t="s">
        <v>2389</v>
      </c>
    </row>
    <row r="1867" spans="1:9" x14ac:dyDescent="0.2">
      <c r="A1867" s="86" t="s">
        <v>6388</v>
      </c>
      <c r="B1867" s="763" t="s">
        <v>454</v>
      </c>
      <c r="C1867" s="86" t="s">
        <v>32</v>
      </c>
      <c r="D1867" s="86" t="s">
        <v>141</v>
      </c>
      <c r="E1867" s="86" t="s">
        <v>543</v>
      </c>
      <c r="F1867" s="282" t="s">
        <v>23</v>
      </c>
      <c r="G1867" s="1124" t="str">
        <f>IF('Appraisal Inputs'!K311="","Blank",'Appraisal Inputs'!K311)</f>
        <v>Blank</v>
      </c>
      <c r="I1867" s="515" t="s">
        <v>2390</v>
      </c>
    </row>
    <row r="1868" spans="1:9" x14ac:dyDescent="0.2">
      <c r="A1868" s="86" t="s">
        <v>6388</v>
      </c>
      <c r="B1868" s="763" t="s">
        <v>454</v>
      </c>
      <c r="C1868" s="86" t="s">
        <v>32</v>
      </c>
      <c r="D1868" s="86" t="s">
        <v>141</v>
      </c>
      <c r="E1868" s="86" t="s">
        <v>544</v>
      </c>
      <c r="F1868" s="282" t="s">
        <v>23</v>
      </c>
      <c r="G1868" s="1124" t="str">
        <f>IF('Appraisal Inputs'!K312="","Blank",'Appraisal Inputs'!K312)</f>
        <v>Blank</v>
      </c>
      <c r="I1868" s="515" t="s">
        <v>2391</v>
      </c>
    </row>
    <row r="1869" spans="1:9" x14ac:dyDescent="0.2">
      <c r="A1869" s="86" t="s">
        <v>6388</v>
      </c>
      <c r="B1869" s="763" t="s">
        <v>454</v>
      </c>
      <c r="C1869" s="86" t="s">
        <v>32</v>
      </c>
      <c r="D1869" s="86" t="s">
        <v>141</v>
      </c>
      <c r="E1869" s="86" t="s">
        <v>545</v>
      </c>
      <c r="F1869" s="282" t="s">
        <v>23</v>
      </c>
      <c r="G1869" s="1124" t="str">
        <f>IF('Appraisal Inputs'!K313="","Blank",'Appraisal Inputs'!K313)</f>
        <v>Blank</v>
      </c>
      <c r="I1869" s="515" t="s">
        <v>2392</v>
      </c>
    </row>
    <row r="1870" spans="1:9" x14ac:dyDescent="0.2">
      <c r="A1870" s="86" t="s">
        <v>6388</v>
      </c>
      <c r="B1870" s="763" t="s">
        <v>454</v>
      </c>
      <c r="C1870" s="86" t="s">
        <v>32</v>
      </c>
      <c r="D1870" s="86" t="s">
        <v>141</v>
      </c>
      <c r="E1870" s="86" t="s">
        <v>546</v>
      </c>
      <c r="F1870" s="282" t="s">
        <v>23</v>
      </c>
      <c r="G1870" s="1124" t="str">
        <f>IF('Appraisal Inputs'!K314="","Blank",'Appraisal Inputs'!K314)</f>
        <v>Blank</v>
      </c>
      <c r="I1870" s="515" t="s">
        <v>2393</v>
      </c>
    </row>
    <row r="1871" spans="1:9" x14ac:dyDescent="0.2">
      <c r="A1871" s="86" t="s">
        <v>6388</v>
      </c>
      <c r="B1871" s="763" t="s">
        <v>454</v>
      </c>
      <c r="C1871" s="86" t="s">
        <v>32</v>
      </c>
      <c r="D1871" s="86" t="s">
        <v>141</v>
      </c>
      <c r="E1871" s="86" t="s">
        <v>547</v>
      </c>
      <c r="F1871" s="282" t="s">
        <v>23</v>
      </c>
      <c r="G1871" s="1124" t="str">
        <f>IF('Appraisal Inputs'!K315="","Blank",'Appraisal Inputs'!K315)</f>
        <v>Blank</v>
      </c>
      <c r="I1871" s="515" t="s">
        <v>2394</v>
      </c>
    </row>
    <row r="1872" spans="1:9" x14ac:dyDescent="0.2">
      <c r="A1872" s="86" t="s">
        <v>6388</v>
      </c>
      <c r="B1872" s="763" t="s">
        <v>454</v>
      </c>
      <c r="C1872" s="86" t="s">
        <v>32</v>
      </c>
      <c r="D1872" s="86" t="s">
        <v>141</v>
      </c>
      <c r="E1872" s="86" t="s">
        <v>548</v>
      </c>
      <c r="F1872" s="282" t="s">
        <v>23</v>
      </c>
      <c r="G1872" s="1124" t="str">
        <f>IF('Appraisal Inputs'!K316="","Blank",'Appraisal Inputs'!K316)</f>
        <v>Blank</v>
      </c>
      <c r="I1872" s="515" t="s">
        <v>2395</v>
      </c>
    </row>
    <row r="1873" spans="1:9" x14ac:dyDescent="0.2">
      <c r="A1873" s="86" t="s">
        <v>6388</v>
      </c>
      <c r="B1873" s="763" t="s">
        <v>454</v>
      </c>
      <c r="C1873" s="86" t="s">
        <v>32</v>
      </c>
      <c r="D1873" s="86" t="s">
        <v>141</v>
      </c>
      <c r="E1873" s="86" t="s">
        <v>549</v>
      </c>
      <c r="F1873" s="282" t="s">
        <v>23</v>
      </c>
      <c r="G1873" s="1124" t="str">
        <f>IF('Appraisal Inputs'!K317="","Blank",'Appraisal Inputs'!K317)</f>
        <v>Blank</v>
      </c>
      <c r="I1873" s="515" t="s">
        <v>2396</v>
      </c>
    </row>
    <row r="1874" spans="1:9" x14ac:dyDescent="0.2">
      <c r="A1874" s="86" t="s">
        <v>6388</v>
      </c>
      <c r="B1874" s="763" t="s">
        <v>454</v>
      </c>
      <c r="C1874" s="86" t="s">
        <v>32</v>
      </c>
      <c r="D1874" s="86" t="s">
        <v>141</v>
      </c>
      <c r="E1874" s="86" t="s">
        <v>550</v>
      </c>
      <c r="F1874" s="282" t="s">
        <v>23</v>
      </c>
      <c r="G1874" s="1124" t="str">
        <f>IF('Appraisal Inputs'!K318="","Blank",'Appraisal Inputs'!K318)</f>
        <v>Blank</v>
      </c>
      <c r="I1874" s="515" t="s">
        <v>2397</v>
      </c>
    </row>
    <row r="1875" spans="1:9" x14ac:dyDescent="0.2">
      <c r="A1875" s="86" t="s">
        <v>6388</v>
      </c>
      <c r="B1875" s="763" t="s">
        <v>454</v>
      </c>
      <c r="C1875" s="86" t="s">
        <v>32</v>
      </c>
      <c r="D1875" s="86" t="s">
        <v>141</v>
      </c>
      <c r="E1875" s="86" t="s">
        <v>551</v>
      </c>
      <c r="F1875" s="282" t="s">
        <v>23</v>
      </c>
      <c r="G1875" s="1124" t="str">
        <f>IF('Appraisal Inputs'!K319="","Blank",'Appraisal Inputs'!K319)</f>
        <v>Blank</v>
      </c>
      <c r="I1875" s="515" t="s">
        <v>2398</v>
      </c>
    </row>
    <row r="1876" spans="1:9" x14ac:dyDescent="0.2">
      <c r="A1876" s="86" t="s">
        <v>6388</v>
      </c>
      <c r="B1876" s="763" t="s">
        <v>454</v>
      </c>
      <c r="C1876" s="86" t="s">
        <v>32</v>
      </c>
      <c r="D1876" s="86" t="s">
        <v>141</v>
      </c>
      <c r="E1876" s="86" t="s">
        <v>552</v>
      </c>
      <c r="F1876" s="282" t="s">
        <v>23</v>
      </c>
      <c r="G1876" s="1124" t="str">
        <f>IF('Appraisal Inputs'!K320="","Blank",'Appraisal Inputs'!K320)</f>
        <v>Blank</v>
      </c>
      <c r="I1876" s="515" t="s">
        <v>2399</v>
      </c>
    </row>
    <row r="1877" spans="1:9" x14ac:dyDescent="0.2">
      <c r="A1877" s="86" t="s">
        <v>6388</v>
      </c>
      <c r="B1877" s="763" t="s">
        <v>454</v>
      </c>
      <c r="C1877" s="86" t="s">
        <v>32</v>
      </c>
      <c r="D1877" s="86" t="s">
        <v>141</v>
      </c>
      <c r="E1877" s="86" t="s">
        <v>553</v>
      </c>
      <c r="F1877" s="282" t="s">
        <v>23</v>
      </c>
      <c r="G1877" s="1124" t="str">
        <f>IF('Appraisal Inputs'!K321="","Blank",'Appraisal Inputs'!K321)</f>
        <v>Blank</v>
      </c>
      <c r="I1877" s="515" t="s">
        <v>2400</v>
      </c>
    </row>
    <row r="1878" spans="1:9" x14ac:dyDescent="0.2">
      <c r="A1878" s="86" t="s">
        <v>6388</v>
      </c>
      <c r="B1878" s="763" t="s">
        <v>454</v>
      </c>
      <c r="C1878" s="86" t="s">
        <v>32</v>
      </c>
      <c r="D1878" s="86" t="s">
        <v>141</v>
      </c>
      <c r="E1878" s="86" t="s">
        <v>554</v>
      </c>
      <c r="F1878" s="282" t="s">
        <v>23</v>
      </c>
      <c r="G1878" s="1124" t="str">
        <f>IF('Appraisal Inputs'!K322="","Blank",'Appraisal Inputs'!K322)</f>
        <v>Blank</v>
      </c>
      <c r="I1878" s="515" t="s">
        <v>2401</v>
      </c>
    </row>
    <row r="1879" spans="1:9" x14ac:dyDescent="0.2">
      <c r="A1879" s="86" t="s">
        <v>6388</v>
      </c>
      <c r="B1879" s="763" t="s">
        <v>454</v>
      </c>
      <c r="C1879" s="86" t="s">
        <v>32</v>
      </c>
      <c r="D1879" s="86" t="s">
        <v>141</v>
      </c>
      <c r="E1879" s="86" t="s">
        <v>555</v>
      </c>
      <c r="F1879" s="282" t="s">
        <v>23</v>
      </c>
      <c r="G1879" s="1124" t="str">
        <f>IF('Appraisal Inputs'!K323="","Blank",'Appraisal Inputs'!K323)</f>
        <v>Blank</v>
      </c>
      <c r="I1879" s="515" t="s">
        <v>2402</v>
      </c>
    </row>
    <row r="1880" spans="1:9" x14ac:dyDescent="0.2">
      <c r="A1880" s="86" t="s">
        <v>6388</v>
      </c>
      <c r="B1880" s="763" t="s">
        <v>454</v>
      </c>
      <c r="C1880" s="86" t="s">
        <v>32</v>
      </c>
      <c r="D1880" s="86" t="s">
        <v>141</v>
      </c>
      <c r="E1880" s="86" t="s">
        <v>556</v>
      </c>
      <c r="F1880" s="282" t="s">
        <v>23</v>
      </c>
      <c r="G1880" s="1124" t="str">
        <f>IF('Appraisal Inputs'!K324="","Blank",'Appraisal Inputs'!K324)</f>
        <v>Blank</v>
      </c>
      <c r="I1880" s="515" t="s">
        <v>2403</v>
      </c>
    </row>
    <row r="1881" spans="1:9" x14ac:dyDescent="0.2">
      <c r="A1881" s="86" t="s">
        <v>6388</v>
      </c>
      <c r="B1881" s="763" t="s">
        <v>454</v>
      </c>
      <c r="C1881" s="86" t="s">
        <v>32</v>
      </c>
      <c r="D1881" s="86" t="s">
        <v>141</v>
      </c>
      <c r="E1881" s="86" t="s">
        <v>557</v>
      </c>
      <c r="F1881" s="282" t="s">
        <v>23</v>
      </c>
      <c r="G1881" s="1124" t="str">
        <f>IF('Appraisal Inputs'!K325="","Blank",'Appraisal Inputs'!K325)</f>
        <v>Blank</v>
      </c>
      <c r="I1881" s="515" t="s">
        <v>2404</v>
      </c>
    </row>
    <row r="1882" spans="1:9" x14ac:dyDescent="0.2">
      <c r="A1882" s="86" t="s">
        <v>6388</v>
      </c>
      <c r="B1882" s="763" t="s">
        <v>454</v>
      </c>
      <c r="C1882" s="86" t="s">
        <v>32</v>
      </c>
      <c r="D1882" s="86" t="s">
        <v>141</v>
      </c>
      <c r="E1882" s="86" t="s">
        <v>558</v>
      </c>
      <c r="F1882" s="282" t="s">
        <v>23</v>
      </c>
      <c r="G1882" s="1124" t="str">
        <f>IF('Appraisal Inputs'!K326="","Blank",'Appraisal Inputs'!K326)</f>
        <v>Blank</v>
      </c>
      <c r="I1882" s="515" t="s">
        <v>2405</v>
      </c>
    </row>
    <row r="1883" spans="1:9" x14ac:dyDescent="0.2">
      <c r="A1883" s="86" t="s">
        <v>6388</v>
      </c>
      <c r="B1883" s="763" t="s">
        <v>454</v>
      </c>
      <c r="C1883" s="86" t="s">
        <v>32</v>
      </c>
      <c r="D1883" s="86" t="s">
        <v>141</v>
      </c>
      <c r="E1883" s="86" t="s">
        <v>559</v>
      </c>
      <c r="F1883" s="282" t="s">
        <v>23</v>
      </c>
      <c r="G1883" s="1124" t="str">
        <f>IF('Appraisal Inputs'!K327="","Blank",'Appraisal Inputs'!K327)</f>
        <v>Blank</v>
      </c>
      <c r="I1883" s="515" t="s">
        <v>2406</v>
      </c>
    </row>
    <row r="1884" spans="1:9" x14ac:dyDescent="0.2">
      <c r="A1884" s="86" t="s">
        <v>6388</v>
      </c>
      <c r="B1884" s="763" t="s">
        <v>454</v>
      </c>
      <c r="C1884" s="86" t="s">
        <v>32</v>
      </c>
      <c r="D1884" s="86" t="s">
        <v>141</v>
      </c>
      <c r="E1884" s="86" t="s">
        <v>560</v>
      </c>
      <c r="F1884" s="282" t="s">
        <v>23</v>
      </c>
      <c r="G1884" s="1124" t="str">
        <f>IF('Appraisal Inputs'!K328="","Blank",'Appraisal Inputs'!K328)</f>
        <v>Blank</v>
      </c>
      <c r="I1884" s="515" t="s">
        <v>2407</v>
      </c>
    </row>
    <row r="1885" spans="1:9" x14ac:dyDescent="0.2">
      <c r="A1885" s="86" t="s">
        <v>6388</v>
      </c>
      <c r="B1885" s="763" t="s">
        <v>454</v>
      </c>
      <c r="C1885" s="86" t="s">
        <v>32</v>
      </c>
      <c r="D1885" s="86" t="s">
        <v>141</v>
      </c>
      <c r="E1885" s="86" t="s">
        <v>561</v>
      </c>
      <c r="F1885" s="282" t="s">
        <v>23</v>
      </c>
      <c r="G1885" s="1124" t="str">
        <f>IF('Appraisal Inputs'!K329="","Blank",'Appraisal Inputs'!K329)</f>
        <v>Blank</v>
      </c>
      <c r="I1885" s="515" t="s">
        <v>2408</v>
      </c>
    </row>
    <row r="1886" spans="1:9" x14ac:dyDescent="0.2">
      <c r="A1886" s="86" t="s">
        <v>6388</v>
      </c>
      <c r="B1886" s="763" t="s">
        <v>454</v>
      </c>
      <c r="C1886" s="86" t="s">
        <v>32</v>
      </c>
      <c r="D1886" s="86" t="s">
        <v>141</v>
      </c>
      <c r="E1886" s="86" t="s">
        <v>562</v>
      </c>
      <c r="F1886" s="282" t="s">
        <v>23</v>
      </c>
      <c r="G1886" s="1124" t="str">
        <f>IF('Appraisal Inputs'!K330="","Blank",'Appraisal Inputs'!K330)</f>
        <v>Blank</v>
      </c>
      <c r="I1886" s="515" t="s">
        <v>2409</v>
      </c>
    </row>
    <row r="1887" spans="1:9" x14ac:dyDescent="0.2">
      <c r="A1887" s="86" t="s">
        <v>6388</v>
      </c>
      <c r="B1887" s="763" t="s">
        <v>454</v>
      </c>
      <c r="C1887" s="86" t="s">
        <v>32</v>
      </c>
      <c r="D1887" s="86" t="s">
        <v>141</v>
      </c>
      <c r="E1887" s="86" t="s">
        <v>563</v>
      </c>
      <c r="F1887" s="282" t="s">
        <v>23</v>
      </c>
      <c r="G1887" s="1124" t="str">
        <f>IF('Appraisal Inputs'!K331="","Blank",'Appraisal Inputs'!K331)</f>
        <v>Blank</v>
      </c>
      <c r="I1887" s="515" t="s">
        <v>2410</v>
      </c>
    </row>
    <row r="1888" spans="1:9" x14ac:dyDescent="0.2">
      <c r="A1888" s="86" t="s">
        <v>6388</v>
      </c>
      <c r="B1888" s="763" t="s">
        <v>454</v>
      </c>
      <c r="C1888" s="86" t="s">
        <v>32</v>
      </c>
      <c r="D1888" s="86" t="s">
        <v>141</v>
      </c>
      <c r="E1888" s="86" t="s">
        <v>564</v>
      </c>
      <c r="F1888" s="282" t="s">
        <v>23</v>
      </c>
      <c r="G1888" s="1124" t="str">
        <f>IF('Appraisal Inputs'!K332="","Blank",'Appraisal Inputs'!K332)</f>
        <v>Blank</v>
      </c>
      <c r="I1888" s="515" t="s">
        <v>2411</v>
      </c>
    </row>
    <row r="1889" spans="1:9" x14ac:dyDescent="0.2">
      <c r="A1889" s="86" t="s">
        <v>6388</v>
      </c>
      <c r="B1889" s="763" t="s">
        <v>454</v>
      </c>
      <c r="C1889" s="86" t="s">
        <v>32</v>
      </c>
      <c r="D1889" s="86" t="s">
        <v>141</v>
      </c>
      <c r="E1889" s="86" t="s">
        <v>565</v>
      </c>
      <c r="F1889" s="282" t="s">
        <v>23</v>
      </c>
      <c r="G1889" s="1124" t="str">
        <f>IF('Appraisal Inputs'!K333="","Blank",'Appraisal Inputs'!K333)</f>
        <v>Blank</v>
      </c>
      <c r="I1889" s="515" t="s">
        <v>2412</v>
      </c>
    </row>
    <row r="1890" spans="1:9" x14ac:dyDescent="0.2">
      <c r="A1890" s="86" t="s">
        <v>6388</v>
      </c>
      <c r="B1890" s="543" t="s">
        <v>454</v>
      </c>
      <c r="C1890" s="547" t="s">
        <v>32</v>
      </c>
      <c r="D1890" s="547" t="s">
        <v>141</v>
      </c>
      <c r="E1890" s="547" t="s">
        <v>566</v>
      </c>
      <c r="F1890" s="538" t="s">
        <v>23</v>
      </c>
      <c r="G1890" s="1125" t="str">
        <f>IF('Appraisal Inputs'!K334="","Blank",'Appraisal Inputs'!K334)</f>
        <v>Blank</v>
      </c>
      <c r="I1890" s="515" t="s">
        <v>2413</v>
      </c>
    </row>
    <row r="1891" spans="1:9" x14ac:dyDescent="0.2">
      <c r="A1891" s="86" t="s">
        <v>6388</v>
      </c>
      <c r="B1891" s="541" t="s">
        <v>454</v>
      </c>
      <c r="C1891" s="546" t="s">
        <v>32</v>
      </c>
      <c r="D1891" s="546" t="s">
        <v>141</v>
      </c>
      <c r="E1891" s="546" t="s">
        <v>185</v>
      </c>
      <c r="F1891" s="542" t="s">
        <v>484</v>
      </c>
      <c r="G1891" s="1123" t="str">
        <f>IF('Appraisal Inputs'!L294="","Blank",'Appraisal Inputs'!L294)</f>
        <v>Blank</v>
      </c>
      <c r="I1891" s="515" t="s">
        <v>2414</v>
      </c>
    </row>
    <row r="1892" spans="1:9" x14ac:dyDescent="0.2">
      <c r="A1892" s="86" t="s">
        <v>6388</v>
      </c>
      <c r="B1892" s="763" t="s">
        <v>454</v>
      </c>
      <c r="C1892" s="86" t="s">
        <v>32</v>
      </c>
      <c r="D1892" s="86" t="s">
        <v>141</v>
      </c>
      <c r="E1892" s="86" t="s">
        <v>527</v>
      </c>
      <c r="F1892" s="282" t="s">
        <v>484</v>
      </c>
      <c r="G1892" s="1124" t="str">
        <f>IF('Appraisal Inputs'!L295="","Blank",'Appraisal Inputs'!L295)</f>
        <v>Blank</v>
      </c>
      <c r="I1892" s="515" t="s">
        <v>2415</v>
      </c>
    </row>
    <row r="1893" spans="1:9" x14ac:dyDescent="0.2">
      <c r="A1893" s="86" t="s">
        <v>6388</v>
      </c>
      <c r="B1893" s="763" t="s">
        <v>454</v>
      </c>
      <c r="C1893" s="86" t="s">
        <v>32</v>
      </c>
      <c r="D1893" s="86" t="s">
        <v>141</v>
      </c>
      <c r="E1893" s="86" t="s">
        <v>528</v>
      </c>
      <c r="F1893" s="282" t="s">
        <v>484</v>
      </c>
      <c r="G1893" s="1124" t="str">
        <f>IF('Appraisal Inputs'!L296="","Blank",'Appraisal Inputs'!L296)</f>
        <v>Blank</v>
      </c>
      <c r="I1893" s="515" t="s">
        <v>2416</v>
      </c>
    </row>
    <row r="1894" spans="1:9" x14ac:dyDescent="0.2">
      <c r="A1894" s="86" t="s">
        <v>6388</v>
      </c>
      <c r="B1894" s="763" t="s">
        <v>454</v>
      </c>
      <c r="C1894" s="86" t="s">
        <v>32</v>
      </c>
      <c r="D1894" s="86" t="s">
        <v>141</v>
      </c>
      <c r="E1894" s="86" t="s">
        <v>529</v>
      </c>
      <c r="F1894" s="282" t="s">
        <v>484</v>
      </c>
      <c r="G1894" s="1124" t="str">
        <f>IF('Appraisal Inputs'!L297="","Blank",'Appraisal Inputs'!L297)</f>
        <v>Blank</v>
      </c>
      <c r="I1894" s="515" t="s">
        <v>2417</v>
      </c>
    </row>
    <row r="1895" spans="1:9" x14ac:dyDescent="0.2">
      <c r="A1895" s="86" t="s">
        <v>6388</v>
      </c>
      <c r="B1895" s="763" t="s">
        <v>454</v>
      </c>
      <c r="C1895" s="86" t="s">
        <v>32</v>
      </c>
      <c r="D1895" s="86" t="s">
        <v>141</v>
      </c>
      <c r="E1895" s="86" t="s">
        <v>530</v>
      </c>
      <c r="F1895" s="282" t="s">
        <v>484</v>
      </c>
      <c r="G1895" s="1124" t="str">
        <f>IF('Appraisal Inputs'!L298="","Blank",'Appraisal Inputs'!L298)</f>
        <v>Blank</v>
      </c>
      <c r="I1895" s="515" t="s">
        <v>2418</v>
      </c>
    </row>
    <row r="1896" spans="1:9" x14ac:dyDescent="0.2">
      <c r="A1896" s="86" t="s">
        <v>6388</v>
      </c>
      <c r="B1896" s="763" t="s">
        <v>454</v>
      </c>
      <c r="C1896" s="86" t="s">
        <v>32</v>
      </c>
      <c r="D1896" s="86" t="s">
        <v>141</v>
      </c>
      <c r="E1896" s="86" t="s">
        <v>531</v>
      </c>
      <c r="F1896" s="282" t="s">
        <v>484</v>
      </c>
      <c r="G1896" s="1124" t="str">
        <f>IF('Appraisal Inputs'!L299="","Blank",'Appraisal Inputs'!L299)</f>
        <v>Blank</v>
      </c>
      <c r="I1896" s="515" t="s">
        <v>2419</v>
      </c>
    </row>
    <row r="1897" spans="1:9" x14ac:dyDescent="0.2">
      <c r="A1897" s="86" t="s">
        <v>6388</v>
      </c>
      <c r="B1897" s="763" t="s">
        <v>454</v>
      </c>
      <c r="C1897" s="86" t="s">
        <v>32</v>
      </c>
      <c r="D1897" s="86" t="s">
        <v>141</v>
      </c>
      <c r="E1897" s="86" t="s">
        <v>532</v>
      </c>
      <c r="F1897" s="282" t="s">
        <v>484</v>
      </c>
      <c r="G1897" s="1124" t="str">
        <f>IF('Appraisal Inputs'!L300="","Blank",'Appraisal Inputs'!L300)</f>
        <v>Blank</v>
      </c>
      <c r="I1897" s="515" t="s">
        <v>2420</v>
      </c>
    </row>
    <row r="1898" spans="1:9" x14ac:dyDescent="0.2">
      <c r="A1898" s="86" t="s">
        <v>6388</v>
      </c>
      <c r="B1898" s="763" t="s">
        <v>454</v>
      </c>
      <c r="C1898" s="86" t="s">
        <v>32</v>
      </c>
      <c r="D1898" s="86" t="s">
        <v>141</v>
      </c>
      <c r="E1898" s="86" t="s">
        <v>533</v>
      </c>
      <c r="F1898" s="282" t="s">
        <v>484</v>
      </c>
      <c r="G1898" s="1124" t="str">
        <f>IF('Appraisal Inputs'!L301="","Blank",'Appraisal Inputs'!L301)</f>
        <v>Blank</v>
      </c>
      <c r="I1898" s="515" t="s">
        <v>2421</v>
      </c>
    </row>
    <row r="1899" spans="1:9" x14ac:dyDescent="0.2">
      <c r="A1899" s="86" t="s">
        <v>6388</v>
      </c>
      <c r="B1899" s="763" t="s">
        <v>454</v>
      </c>
      <c r="C1899" s="86" t="s">
        <v>32</v>
      </c>
      <c r="D1899" s="86" t="s">
        <v>141</v>
      </c>
      <c r="E1899" s="86" t="s">
        <v>534</v>
      </c>
      <c r="F1899" s="282" t="s">
        <v>484</v>
      </c>
      <c r="G1899" s="1124" t="str">
        <f>IF('Appraisal Inputs'!L302="","Blank",'Appraisal Inputs'!L302)</f>
        <v>Blank</v>
      </c>
      <c r="I1899" s="515" t="s">
        <v>2422</v>
      </c>
    </row>
    <row r="1900" spans="1:9" x14ac:dyDescent="0.2">
      <c r="A1900" s="86" t="s">
        <v>6388</v>
      </c>
      <c r="B1900" s="763" t="s">
        <v>454</v>
      </c>
      <c r="C1900" s="86" t="s">
        <v>32</v>
      </c>
      <c r="D1900" s="86" t="s">
        <v>141</v>
      </c>
      <c r="E1900" s="86" t="s">
        <v>535</v>
      </c>
      <c r="F1900" s="282" t="s">
        <v>484</v>
      </c>
      <c r="G1900" s="1124" t="str">
        <f>IF('Appraisal Inputs'!L303="","Blank",'Appraisal Inputs'!L303)</f>
        <v>Blank</v>
      </c>
      <c r="I1900" s="515" t="s">
        <v>2423</v>
      </c>
    </row>
    <row r="1901" spans="1:9" x14ac:dyDescent="0.2">
      <c r="A1901" s="86" t="s">
        <v>6388</v>
      </c>
      <c r="B1901" s="763" t="s">
        <v>454</v>
      </c>
      <c r="C1901" s="86" t="s">
        <v>32</v>
      </c>
      <c r="D1901" s="86" t="s">
        <v>141</v>
      </c>
      <c r="E1901" s="86" t="s">
        <v>536</v>
      </c>
      <c r="F1901" s="282" t="s">
        <v>484</v>
      </c>
      <c r="G1901" s="1124" t="str">
        <f>IF('Appraisal Inputs'!L304="","Blank",'Appraisal Inputs'!L304)</f>
        <v>Blank</v>
      </c>
      <c r="I1901" s="515" t="s">
        <v>2424</v>
      </c>
    </row>
    <row r="1902" spans="1:9" x14ac:dyDescent="0.2">
      <c r="A1902" s="86" t="s">
        <v>6388</v>
      </c>
      <c r="B1902" s="763" t="s">
        <v>454</v>
      </c>
      <c r="C1902" s="86" t="s">
        <v>32</v>
      </c>
      <c r="D1902" s="86" t="s">
        <v>141</v>
      </c>
      <c r="E1902" s="86" t="s">
        <v>537</v>
      </c>
      <c r="F1902" s="282" t="s">
        <v>484</v>
      </c>
      <c r="G1902" s="1124" t="str">
        <f>IF('Appraisal Inputs'!L305="","Blank",'Appraisal Inputs'!L305)</f>
        <v>Blank</v>
      </c>
      <c r="I1902" s="515" t="s">
        <v>2425</v>
      </c>
    </row>
    <row r="1903" spans="1:9" x14ac:dyDescent="0.2">
      <c r="A1903" s="86" t="s">
        <v>6388</v>
      </c>
      <c r="B1903" s="763" t="s">
        <v>454</v>
      </c>
      <c r="C1903" s="86" t="s">
        <v>32</v>
      </c>
      <c r="D1903" s="86" t="s">
        <v>141</v>
      </c>
      <c r="E1903" s="86" t="s">
        <v>538</v>
      </c>
      <c r="F1903" s="282" t="s">
        <v>484</v>
      </c>
      <c r="G1903" s="1124" t="str">
        <f>IF('Appraisal Inputs'!L306="","Blank",'Appraisal Inputs'!L306)</f>
        <v>Blank</v>
      </c>
      <c r="I1903" s="515" t="s">
        <v>2426</v>
      </c>
    </row>
    <row r="1904" spans="1:9" x14ac:dyDescent="0.2">
      <c r="A1904" s="86" t="s">
        <v>6388</v>
      </c>
      <c r="B1904" s="763" t="s">
        <v>454</v>
      </c>
      <c r="C1904" s="86" t="s">
        <v>32</v>
      </c>
      <c r="D1904" s="86" t="s">
        <v>141</v>
      </c>
      <c r="E1904" s="86" t="s">
        <v>539</v>
      </c>
      <c r="F1904" s="282" t="s">
        <v>484</v>
      </c>
      <c r="G1904" s="1124" t="str">
        <f>IF('Appraisal Inputs'!L307="","Blank",'Appraisal Inputs'!L307)</f>
        <v>Blank</v>
      </c>
      <c r="I1904" s="515" t="s">
        <v>2427</v>
      </c>
    </row>
    <row r="1905" spans="1:9" x14ac:dyDescent="0.2">
      <c r="A1905" s="86" t="s">
        <v>6388</v>
      </c>
      <c r="B1905" s="763" t="s">
        <v>454</v>
      </c>
      <c r="C1905" s="86" t="s">
        <v>32</v>
      </c>
      <c r="D1905" s="86" t="s">
        <v>141</v>
      </c>
      <c r="E1905" s="86" t="s">
        <v>540</v>
      </c>
      <c r="F1905" s="282" t="s">
        <v>484</v>
      </c>
      <c r="G1905" s="1124" t="str">
        <f>IF('Appraisal Inputs'!L308="","Blank",'Appraisal Inputs'!L308)</f>
        <v>Blank</v>
      </c>
      <c r="I1905" s="515" t="s">
        <v>2428</v>
      </c>
    </row>
    <row r="1906" spans="1:9" x14ac:dyDescent="0.2">
      <c r="A1906" s="86" t="s">
        <v>6388</v>
      </c>
      <c r="B1906" s="763" t="s">
        <v>454</v>
      </c>
      <c r="C1906" s="86" t="s">
        <v>32</v>
      </c>
      <c r="D1906" s="86" t="s">
        <v>141</v>
      </c>
      <c r="E1906" s="86" t="s">
        <v>541</v>
      </c>
      <c r="F1906" s="282" t="s">
        <v>484</v>
      </c>
      <c r="G1906" s="1124" t="str">
        <f>IF('Appraisal Inputs'!L309="","Blank",'Appraisal Inputs'!L309)</f>
        <v>Blank</v>
      </c>
      <c r="I1906" s="515" t="s">
        <v>2429</v>
      </c>
    </row>
    <row r="1907" spans="1:9" x14ac:dyDescent="0.2">
      <c r="A1907" s="86" t="s">
        <v>6388</v>
      </c>
      <c r="B1907" s="763" t="s">
        <v>454</v>
      </c>
      <c r="C1907" s="86" t="s">
        <v>32</v>
      </c>
      <c r="D1907" s="86" t="s">
        <v>141</v>
      </c>
      <c r="E1907" s="86" t="s">
        <v>542</v>
      </c>
      <c r="F1907" s="282" t="s">
        <v>484</v>
      </c>
      <c r="G1907" s="1124" t="str">
        <f>IF('Appraisal Inputs'!L310="","Blank",'Appraisal Inputs'!L310)</f>
        <v>Blank</v>
      </c>
      <c r="I1907" s="515" t="s">
        <v>2430</v>
      </c>
    </row>
    <row r="1908" spans="1:9" x14ac:dyDescent="0.2">
      <c r="A1908" s="86" t="s">
        <v>6388</v>
      </c>
      <c r="B1908" s="763" t="s">
        <v>454</v>
      </c>
      <c r="C1908" s="86" t="s">
        <v>32</v>
      </c>
      <c r="D1908" s="86" t="s">
        <v>141</v>
      </c>
      <c r="E1908" s="86" t="s">
        <v>543</v>
      </c>
      <c r="F1908" s="282" t="s">
        <v>484</v>
      </c>
      <c r="G1908" s="1124" t="str">
        <f>IF('Appraisal Inputs'!L311="","Blank",'Appraisal Inputs'!L311)</f>
        <v>Blank</v>
      </c>
      <c r="I1908" s="515" t="s">
        <v>2431</v>
      </c>
    </row>
    <row r="1909" spans="1:9" x14ac:dyDescent="0.2">
      <c r="A1909" s="86" t="s">
        <v>6388</v>
      </c>
      <c r="B1909" s="763" t="s">
        <v>454</v>
      </c>
      <c r="C1909" s="86" t="s">
        <v>32</v>
      </c>
      <c r="D1909" s="86" t="s">
        <v>141</v>
      </c>
      <c r="E1909" s="86" t="s">
        <v>544</v>
      </c>
      <c r="F1909" s="282" t="s">
        <v>484</v>
      </c>
      <c r="G1909" s="1124" t="str">
        <f>IF('Appraisal Inputs'!L312="","Blank",'Appraisal Inputs'!L312)</f>
        <v>Blank</v>
      </c>
      <c r="I1909" s="515" t="s">
        <v>2432</v>
      </c>
    </row>
    <row r="1910" spans="1:9" x14ac:dyDescent="0.2">
      <c r="A1910" s="86" t="s">
        <v>6388</v>
      </c>
      <c r="B1910" s="763" t="s">
        <v>454</v>
      </c>
      <c r="C1910" s="86" t="s">
        <v>32</v>
      </c>
      <c r="D1910" s="86" t="s">
        <v>141</v>
      </c>
      <c r="E1910" s="86" t="s">
        <v>545</v>
      </c>
      <c r="F1910" s="282" t="s">
        <v>484</v>
      </c>
      <c r="G1910" s="1124" t="str">
        <f>IF('Appraisal Inputs'!L313="","Blank",'Appraisal Inputs'!L313)</f>
        <v>Blank</v>
      </c>
      <c r="I1910" s="515" t="s">
        <v>2433</v>
      </c>
    </row>
    <row r="1911" spans="1:9" x14ac:dyDescent="0.2">
      <c r="A1911" s="86" t="s">
        <v>6388</v>
      </c>
      <c r="B1911" s="763" t="s">
        <v>454</v>
      </c>
      <c r="C1911" s="86" t="s">
        <v>32</v>
      </c>
      <c r="D1911" s="86" t="s">
        <v>141</v>
      </c>
      <c r="E1911" s="86" t="s">
        <v>546</v>
      </c>
      <c r="F1911" s="282" t="s">
        <v>484</v>
      </c>
      <c r="G1911" s="1124" t="str">
        <f>IF('Appraisal Inputs'!L314="","Blank",'Appraisal Inputs'!L314)</f>
        <v>Blank</v>
      </c>
      <c r="I1911" s="515" t="s">
        <v>2434</v>
      </c>
    </row>
    <row r="1912" spans="1:9" x14ac:dyDescent="0.2">
      <c r="A1912" s="86" t="s">
        <v>6388</v>
      </c>
      <c r="B1912" s="763" t="s">
        <v>454</v>
      </c>
      <c r="C1912" s="86" t="s">
        <v>32</v>
      </c>
      <c r="D1912" s="86" t="s">
        <v>141</v>
      </c>
      <c r="E1912" s="86" t="s">
        <v>547</v>
      </c>
      <c r="F1912" s="282" t="s">
        <v>484</v>
      </c>
      <c r="G1912" s="1124" t="str">
        <f>IF('Appraisal Inputs'!L315="","Blank",'Appraisal Inputs'!L315)</f>
        <v>Blank</v>
      </c>
      <c r="I1912" s="515" t="s">
        <v>2435</v>
      </c>
    </row>
    <row r="1913" spans="1:9" x14ac:dyDescent="0.2">
      <c r="A1913" s="86" t="s">
        <v>6388</v>
      </c>
      <c r="B1913" s="763" t="s">
        <v>454</v>
      </c>
      <c r="C1913" s="86" t="s">
        <v>32</v>
      </c>
      <c r="D1913" s="86" t="s">
        <v>141</v>
      </c>
      <c r="E1913" s="86" t="s">
        <v>548</v>
      </c>
      <c r="F1913" s="282" t="s">
        <v>484</v>
      </c>
      <c r="G1913" s="1124" t="str">
        <f>IF('Appraisal Inputs'!L316="","Blank",'Appraisal Inputs'!L316)</f>
        <v>Blank</v>
      </c>
      <c r="I1913" s="515" t="s">
        <v>2436</v>
      </c>
    </row>
    <row r="1914" spans="1:9" x14ac:dyDescent="0.2">
      <c r="A1914" s="86" t="s">
        <v>6388</v>
      </c>
      <c r="B1914" s="763" t="s">
        <v>454</v>
      </c>
      <c r="C1914" s="86" t="s">
        <v>32</v>
      </c>
      <c r="D1914" s="86" t="s">
        <v>141</v>
      </c>
      <c r="E1914" s="86" t="s">
        <v>549</v>
      </c>
      <c r="F1914" s="282" t="s">
        <v>484</v>
      </c>
      <c r="G1914" s="1124" t="str">
        <f>IF('Appraisal Inputs'!L317="","Blank",'Appraisal Inputs'!L317)</f>
        <v>Blank</v>
      </c>
      <c r="I1914" s="515" t="s">
        <v>2437</v>
      </c>
    </row>
    <row r="1915" spans="1:9" x14ac:dyDescent="0.2">
      <c r="A1915" s="86" t="s">
        <v>6388</v>
      </c>
      <c r="B1915" s="763" t="s">
        <v>454</v>
      </c>
      <c r="C1915" s="86" t="s">
        <v>32</v>
      </c>
      <c r="D1915" s="86" t="s">
        <v>141</v>
      </c>
      <c r="E1915" s="86" t="s">
        <v>550</v>
      </c>
      <c r="F1915" s="282" t="s">
        <v>484</v>
      </c>
      <c r="G1915" s="1124" t="str">
        <f>IF('Appraisal Inputs'!L318="","Blank",'Appraisal Inputs'!L318)</f>
        <v>Blank</v>
      </c>
      <c r="I1915" s="515" t="s">
        <v>2438</v>
      </c>
    </row>
    <row r="1916" spans="1:9" x14ac:dyDescent="0.2">
      <c r="A1916" s="86" t="s">
        <v>6388</v>
      </c>
      <c r="B1916" s="763" t="s">
        <v>454</v>
      </c>
      <c r="C1916" s="86" t="s">
        <v>32</v>
      </c>
      <c r="D1916" s="86" t="s">
        <v>141</v>
      </c>
      <c r="E1916" s="86" t="s">
        <v>551</v>
      </c>
      <c r="F1916" s="282" t="s">
        <v>484</v>
      </c>
      <c r="G1916" s="1124" t="str">
        <f>IF('Appraisal Inputs'!L319="","Blank",'Appraisal Inputs'!L319)</f>
        <v>Blank</v>
      </c>
      <c r="I1916" s="515" t="s">
        <v>2439</v>
      </c>
    </row>
    <row r="1917" spans="1:9" x14ac:dyDescent="0.2">
      <c r="A1917" s="86" t="s">
        <v>6388</v>
      </c>
      <c r="B1917" s="763" t="s">
        <v>454</v>
      </c>
      <c r="C1917" s="86" t="s">
        <v>32</v>
      </c>
      <c r="D1917" s="86" t="s">
        <v>141</v>
      </c>
      <c r="E1917" s="86" t="s">
        <v>552</v>
      </c>
      <c r="F1917" s="282" t="s">
        <v>484</v>
      </c>
      <c r="G1917" s="1124" t="str">
        <f>IF('Appraisal Inputs'!L320="","Blank",'Appraisal Inputs'!L320)</f>
        <v>Blank</v>
      </c>
      <c r="I1917" s="515" t="s">
        <v>2440</v>
      </c>
    </row>
    <row r="1918" spans="1:9" x14ac:dyDescent="0.2">
      <c r="A1918" s="86" t="s">
        <v>6388</v>
      </c>
      <c r="B1918" s="763" t="s">
        <v>454</v>
      </c>
      <c r="C1918" s="86" t="s">
        <v>32</v>
      </c>
      <c r="D1918" s="86" t="s">
        <v>141</v>
      </c>
      <c r="E1918" s="86" t="s">
        <v>553</v>
      </c>
      <c r="F1918" s="282" t="s">
        <v>484</v>
      </c>
      <c r="G1918" s="1124" t="str">
        <f>IF('Appraisal Inputs'!L321="","Blank",'Appraisal Inputs'!L321)</f>
        <v>Blank</v>
      </c>
      <c r="I1918" s="515" t="s">
        <v>2441</v>
      </c>
    </row>
    <row r="1919" spans="1:9" x14ac:dyDescent="0.2">
      <c r="A1919" s="86" t="s">
        <v>6388</v>
      </c>
      <c r="B1919" s="763" t="s">
        <v>454</v>
      </c>
      <c r="C1919" s="86" t="s">
        <v>32</v>
      </c>
      <c r="D1919" s="86" t="s">
        <v>141</v>
      </c>
      <c r="E1919" s="86" t="s">
        <v>554</v>
      </c>
      <c r="F1919" s="282" t="s">
        <v>484</v>
      </c>
      <c r="G1919" s="1124" t="str">
        <f>IF('Appraisal Inputs'!L322="","Blank",'Appraisal Inputs'!L322)</f>
        <v>Blank</v>
      </c>
      <c r="I1919" s="515" t="s">
        <v>2442</v>
      </c>
    </row>
    <row r="1920" spans="1:9" x14ac:dyDescent="0.2">
      <c r="A1920" s="86" t="s">
        <v>6388</v>
      </c>
      <c r="B1920" s="763" t="s">
        <v>454</v>
      </c>
      <c r="C1920" s="86" t="s">
        <v>32</v>
      </c>
      <c r="D1920" s="86" t="s">
        <v>141</v>
      </c>
      <c r="E1920" s="86" t="s">
        <v>555</v>
      </c>
      <c r="F1920" s="282" t="s">
        <v>484</v>
      </c>
      <c r="G1920" s="1124" t="str">
        <f>IF('Appraisal Inputs'!L323="","Blank",'Appraisal Inputs'!L323)</f>
        <v>Blank</v>
      </c>
      <c r="I1920" s="515" t="s">
        <v>2443</v>
      </c>
    </row>
    <row r="1921" spans="1:9" x14ac:dyDescent="0.2">
      <c r="A1921" s="86" t="s">
        <v>6388</v>
      </c>
      <c r="B1921" s="763" t="s">
        <v>454</v>
      </c>
      <c r="C1921" s="86" t="s">
        <v>32</v>
      </c>
      <c r="D1921" s="86" t="s">
        <v>141</v>
      </c>
      <c r="E1921" s="86" t="s">
        <v>556</v>
      </c>
      <c r="F1921" s="282" t="s">
        <v>484</v>
      </c>
      <c r="G1921" s="1124" t="str">
        <f>IF('Appraisal Inputs'!L324="","Blank",'Appraisal Inputs'!L324)</f>
        <v>Blank</v>
      </c>
      <c r="I1921" s="515" t="s">
        <v>2444</v>
      </c>
    </row>
    <row r="1922" spans="1:9" x14ac:dyDescent="0.2">
      <c r="A1922" s="86" t="s">
        <v>6388</v>
      </c>
      <c r="B1922" s="763" t="s">
        <v>454</v>
      </c>
      <c r="C1922" s="86" t="s">
        <v>32</v>
      </c>
      <c r="D1922" s="86" t="s">
        <v>141</v>
      </c>
      <c r="E1922" s="86" t="s">
        <v>557</v>
      </c>
      <c r="F1922" s="282" t="s">
        <v>484</v>
      </c>
      <c r="G1922" s="1124" t="str">
        <f>IF('Appraisal Inputs'!L325="","Blank",'Appraisal Inputs'!L325)</f>
        <v>Blank</v>
      </c>
      <c r="I1922" s="515" t="s">
        <v>2445</v>
      </c>
    </row>
    <row r="1923" spans="1:9" x14ac:dyDescent="0.2">
      <c r="A1923" s="86" t="s">
        <v>6388</v>
      </c>
      <c r="B1923" s="763" t="s">
        <v>454</v>
      </c>
      <c r="C1923" s="86" t="s">
        <v>32</v>
      </c>
      <c r="D1923" s="86" t="s">
        <v>141</v>
      </c>
      <c r="E1923" s="86" t="s">
        <v>558</v>
      </c>
      <c r="F1923" s="282" t="s">
        <v>484</v>
      </c>
      <c r="G1923" s="1124" t="str">
        <f>IF('Appraisal Inputs'!L326="","Blank",'Appraisal Inputs'!L326)</f>
        <v>Blank</v>
      </c>
      <c r="I1923" s="515" t="s">
        <v>2446</v>
      </c>
    </row>
    <row r="1924" spans="1:9" x14ac:dyDescent="0.2">
      <c r="A1924" s="86" t="s">
        <v>6388</v>
      </c>
      <c r="B1924" s="763" t="s">
        <v>454</v>
      </c>
      <c r="C1924" s="86" t="s">
        <v>32</v>
      </c>
      <c r="D1924" s="86" t="s">
        <v>141</v>
      </c>
      <c r="E1924" s="86" t="s">
        <v>559</v>
      </c>
      <c r="F1924" s="282" t="s">
        <v>484</v>
      </c>
      <c r="G1924" s="1124" t="str">
        <f>IF('Appraisal Inputs'!L327="","Blank",'Appraisal Inputs'!L327)</f>
        <v>Blank</v>
      </c>
      <c r="I1924" s="515" t="s">
        <v>2447</v>
      </c>
    </row>
    <row r="1925" spans="1:9" x14ac:dyDescent="0.2">
      <c r="A1925" s="86" t="s">
        <v>6388</v>
      </c>
      <c r="B1925" s="763" t="s">
        <v>454</v>
      </c>
      <c r="C1925" s="86" t="s">
        <v>32</v>
      </c>
      <c r="D1925" s="86" t="s">
        <v>141</v>
      </c>
      <c r="E1925" s="86" t="s">
        <v>560</v>
      </c>
      <c r="F1925" s="282" t="s">
        <v>484</v>
      </c>
      <c r="G1925" s="1124" t="str">
        <f>IF('Appraisal Inputs'!L328="","Blank",'Appraisal Inputs'!L328)</f>
        <v>Blank</v>
      </c>
      <c r="I1925" s="515" t="s">
        <v>2448</v>
      </c>
    </row>
    <row r="1926" spans="1:9" x14ac:dyDescent="0.2">
      <c r="A1926" s="86" t="s">
        <v>6388</v>
      </c>
      <c r="B1926" s="763" t="s">
        <v>454</v>
      </c>
      <c r="C1926" s="86" t="s">
        <v>32</v>
      </c>
      <c r="D1926" s="86" t="s">
        <v>141</v>
      </c>
      <c r="E1926" s="86" t="s">
        <v>561</v>
      </c>
      <c r="F1926" s="282" t="s">
        <v>484</v>
      </c>
      <c r="G1926" s="1124" t="str">
        <f>IF('Appraisal Inputs'!L329="","Blank",'Appraisal Inputs'!L329)</f>
        <v>Blank</v>
      </c>
      <c r="I1926" s="515" t="s">
        <v>2449</v>
      </c>
    </row>
    <row r="1927" spans="1:9" x14ac:dyDescent="0.2">
      <c r="A1927" s="86" t="s">
        <v>6388</v>
      </c>
      <c r="B1927" s="763" t="s">
        <v>454</v>
      </c>
      <c r="C1927" s="86" t="s">
        <v>32</v>
      </c>
      <c r="D1927" s="86" t="s">
        <v>141</v>
      </c>
      <c r="E1927" s="86" t="s">
        <v>562</v>
      </c>
      <c r="F1927" s="282" t="s">
        <v>484</v>
      </c>
      <c r="G1927" s="1124" t="str">
        <f>IF('Appraisal Inputs'!L330="","Blank",'Appraisal Inputs'!L330)</f>
        <v>Blank</v>
      </c>
      <c r="I1927" s="515" t="s">
        <v>2450</v>
      </c>
    </row>
    <row r="1928" spans="1:9" x14ac:dyDescent="0.2">
      <c r="A1928" s="86" t="s">
        <v>6388</v>
      </c>
      <c r="B1928" s="763" t="s">
        <v>454</v>
      </c>
      <c r="C1928" s="86" t="s">
        <v>32</v>
      </c>
      <c r="D1928" s="86" t="s">
        <v>141</v>
      </c>
      <c r="E1928" s="86" t="s">
        <v>563</v>
      </c>
      <c r="F1928" s="282" t="s">
        <v>484</v>
      </c>
      <c r="G1928" s="1124" t="str">
        <f>IF('Appraisal Inputs'!L331="","Blank",'Appraisal Inputs'!L331)</f>
        <v>Blank</v>
      </c>
      <c r="I1928" s="515" t="s">
        <v>2451</v>
      </c>
    </row>
    <row r="1929" spans="1:9" x14ac:dyDescent="0.2">
      <c r="A1929" s="86" t="s">
        <v>6388</v>
      </c>
      <c r="B1929" s="763" t="s">
        <v>454</v>
      </c>
      <c r="C1929" s="86" t="s">
        <v>32</v>
      </c>
      <c r="D1929" s="86" t="s">
        <v>141</v>
      </c>
      <c r="E1929" s="86" t="s">
        <v>564</v>
      </c>
      <c r="F1929" s="282" t="s">
        <v>484</v>
      </c>
      <c r="G1929" s="1124" t="str">
        <f>IF('Appraisal Inputs'!L332="","Blank",'Appraisal Inputs'!L332)</f>
        <v>Blank</v>
      </c>
      <c r="I1929" s="515" t="s">
        <v>2452</v>
      </c>
    </row>
    <row r="1930" spans="1:9" x14ac:dyDescent="0.2">
      <c r="A1930" s="86" t="s">
        <v>6388</v>
      </c>
      <c r="B1930" s="763" t="s">
        <v>454</v>
      </c>
      <c r="C1930" s="86" t="s">
        <v>32</v>
      </c>
      <c r="D1930" s="86" t="s">
        <v>141</v>
      </c>
      <c r="E1930" s="86" t="s">
        <v>565</v>
      </c>
      <c r="F1930" s="282" t="s">
        <v>484</v>
      </c>
      <c r="G1930" s="1124" t="str">
        <f>IF('Appraisal Inputs'!L333="","Blank",'Appraisal Inputs'!L333)</f>
        <v>Blank</v>
      </c>
      <c r="I1930" s="515" t="s">
        <v>2453</v>
      </c>
    </row>
    <row r="1931" spans="1:9" x14ac:dyDescent="0.2">
      <c r="A1931" s="86" t="s">
        <v>6388</v>
      </c>
      <c r="B1931" s="543" t="s">
        <v>454</v>
      </c>
      <c r="C1931" s="547" t="s">
        <v>32</v>
      </c>
      <c r="D1931" s="547" t="s">
        <v>141</v>
      </c>
      <c r="E1931" s="547" t="s">
        <v>566</v>
      </c>
      <c r="F1931" s="538" t="s">
        <v>484</v>
      </c>
      <c r="G1931" s="1125" t="str">
        <f>IF('Appraisal Inputs'!L334="","Blank",'Appraisal Inputs'!L334)</f>
        <v>Blank</v>
      </c>
      <c r="I1931" s="515" t="s">
        <v>2454</v>
      </c>
    </row>
    <row r="1932" spans="1:9" x14ac:dyDescent="0.2">
      <c r="A1932" s="86" t="s">
        <v>6388</v>
      </c>
      <c r="B1932" s="541" t="s">
        <v>454</v>
      </c>
      <c r="C1932" s="546" t="s">
        <v>32</v>
      </c>
      <c r="D1932" s="546" t="s">
        <v>139</v>
      </c>
      <c r="E1932" s="546" t="s">
        <v>185</v>
      </c>
      <c r="F1932" s="542" t="s">
        <v>24</v>
      </c>
      <c r="G1932" s="1123" t="str">
        <f>IF('Appraisal Inputs'!N294="","Blank",'Appraisal Inputs'!N294)</f>
        <v>Blank</v>
      </c>
      <c r="I1932" s="515" t="s">
        <v>2455</v>
      </c>
    </row>
    <row r="1933" spans="1:9" x14ac:dyDescent="0.2">
      <c r="A1933" s="86" t="s">
        <v>6388</v>
      </c>
      <c r="B1933" s="763" t="s">
        <v>454</v>
      </c>
      <c r="C1933" s="86" t="s">
        <v>32</v>
      </c>
      <c r="D1933" s="86" t="s">
        <v>139</v>
      </c>
      <c r="E1933" s="86" t="s">
        <v>527</v>
      </c>
      <c r="F1933" s="282" t="s">
        <v>24</v>
      </c>
      <c r="G1933" s="1124" t="str">
        <f>IF('Appraisal Inputs'!N295="","Blank",'Appraisal Inputs'!N295)</f>
        <v>Blank</v>
      </c>
      <c r="I1933" s="515" t="s">
        <v>2456</v>
      </c>
    </row>
    <row r="1934" spans="1:9" x14ac:dyDescent="0.2">
      <c r="A1934" s="86" t="s">
        <v>6388</v>
      </c>
      <c r="B1934" s="763" t="s">
        <v>454</v>
      </c>
      <c r="C1934" s="86" t="s">
        <v>32</v>
      </c>
      <c r="D1934" s="86" t="s">
        <v>139</v>
      </c>
      <c r="E1934" s="86" t="s">
        <v>528</v>
      </c>
      <c r="F1934" s="282" t="s">
        <v>24</v>
      </c>
      <c r="G1934" s="1124" t="str">
        <f>IF('Appraisal Inputs'!N296="","Blank",'Appraisal Inputs'!N296)</f>
        <v>Blank</v>
      </c>
      <c r="I1934" s="515" t="s">
        <v>2457</v>
      </c>
    </row>
    <row r="1935" spans="1:9" x14ac:dyDescent="0.2">
      <c r="A1935" s="86" t="s">
        <v>6388</v>
      </c>
      <c r="B1935" s="763" t="s">
        <v>454</v>
      </c>
      <c r="C1935" s="86" t="s">
        <v>32</v>
      </c>
      <c r="D1935" s="86" t="s">
        <v>139</v>
      </c>
      <c r="E1935" s="86" t="s">
        <v>529</v>
      </c>
      <c r="F1935" s="282" t="s">
        <v>24</v>
      </c>
      <c r="G1935" s="1124" t="str">
        <f>IF('Appraisal Inputs'!N297="","Blank",'Appraisal Inputs'!N297)</f>
        <v>Blank</v>
      </c>
      <c r="I1935" s="515" t="s">
        <v>2458</v>
      </c>
    </row>
    <row r="1936" spans="1:9" x14ac:dyDescent="0.2">
      <c r="A1936" s="86" t="s">
        <v>6388</v>
      </c>
      <c r="B1936" s="763" t="s">
        <v>454</v>
      </c>
      <c r="C1936" s="86" t="s">
        <v>32</v>
      </c>
      <c r="D1936" s="86" t="s">
        <v>139</v>
      </c>
      <c r="E1936" s="86" t="s">
        <v>530</v>
      </c>
      <c r="F1936" s="282" t="s">
        <v>24</v>
      </c>
      <c r="G1936" s="1124" t="str">
        <f>IF('Appraisal Inputs'!N298="","Blank",'Appraisal Inputs'!N298)</f>
        <v>Blank</v>
      </c>
      <c r="I1936" s="515" t="s">
        <v>2459</v>
      </c>
    </row>
    <row r="1937" spans="1:9" x14ac:dyDescent="0.2">
      <c r="A1937" s="86" t="s">
        <v>6388</v>
      </c>
      <c r="B1937" s="763" t="s">
        <v>454</v>
      </c>
      <c r="C1937" s="86" t="s">
        <v>32</v>
      </c>
      <c r="D1937" s="86" t="s">
        <v>139</v>
      </c>
      <c r="E1937" s="86" t="s">
        <v>531</v>
      </c>
      <c r="F1937" s="282" t="s">
        <v>24</v>
      </c>
      <c r="G1937" s="1124" t="str">
        <f>IF('Appraisal Inputs'!N299="","Blank",'Appraisal Inputs'!N299)</f>
        <v>Blank</v>
      </c>
      <c r="I1937" s="515" t="s">
        <v>2460</v>
      </c>
    </row>
    <row r="1938" spans="1:9" x14ac:dyDescent="0.2">
      <c r="A1938" s="86" t="s">
        <v>6388</v>
      </c>
      <c r="B1938" s="763" t="s">
        <v>454</v>
      </c>
      <c r="C1938" s="86" t="s">
        <v>32</v>
      </c>
      <c r="D1938" s="86" t="s">
        <v>139</v>
      </c>
      <c r="E1938" s="86" t="s">
        <v>532</v>
      </c>
      <c r="F1938" s="282" t="s">
        <v>24</v>
      </c>
      <c r="G1938" s="1124" t="str">
        <f>IF('Appraisal Inputs'!N300="","Blank",'Appraisal Inputs'!N300)</f>
        <v>Blank</v>
      </c>
      <c r="I1938" s="515" t="s">
        <v>2461</v>
      </c>
    </row>
    <row r="1939" spans="1:9" x14ac:dyDescent="0.2">
      <c r="A1939" s="86" t="s">
        <v>6388</v>
      </c>
      <c r="B1939" s="763" t="s">
        <v>454</v>
      </c>
      <c r="C1939" s="86" t="s">
        <v>32</v>
      </c>
      <c r="D1939" s="86" t="s">
        <v>139</v>
      </c>
      <c r="E1939" s="86" t="s">
        <v>533</v>
      </c>
      <c r="F1939" s="282" t="s">
        <v>24</v>
      </c>
      <c r="G1939" s="1124" t="str">
        <f>IF('Appraisal Inputs'!N301="","Blank",'Appraisal Inputs'!N301)</f>
        <v>Blank</v>
      </c>
      <c r="I1939" s="515" t="s">
        <v>2462</v>
      </c>
    </row>
    <row r="1940" spans="1:9" x14ac:dyDescent="0.2">
      <c r="A1940" s="86" t="s">
        <v>6388</v>
      </c>
      <c r="B1940" s="763" t="s">
        <v>454</v>
      </c>
      <c r="C1940" s="86" t="s">
        <v>32</v>
      </c>
      <c r="D1940" s="86" t="s">
        <v>139</v>
      </c>
      <c r="E1940" s="86" t="s">
        <v>534</v>
      </c>
      <c r="F1940" s="282" t="s">
        <v>24</v>
      </c>
      <c r="G1940" s="1124" t="str">
        <f>IF('Appraisal Inputs'!N302="","Blank",'Appraisal Inputs'!N302)</f>
        <v>Blank</v>
      </c>
      <c r="I1940" s="515" t="s">
        <v>2463</v>
      </c>
    </row>
    <row r="1941" spans="1:9" x14ac:dyDescent="0.2">
      <c r="A1941" s="86" t="s">
        <v>6388</v>
      </c>
      <c r="B1941" s="763" t="s">
        <v>454</v>
      </c>
      <c r="C1941" s="86" t="s">
        <v>32</v>
      </c>
      <c r="D1941" s="86" t="s">
        <v>139</v>
      </c>
      <c r="E1941" s="86" t="s">
        <v>535</v>
      </c>
      <c r="F1941" s="282" t="s">
        <v>24</v>
      </c>
      <c r="G1941" s="1124" t="str">
        <f>IF('Appraisal Inputs'!N303="","Blank",'Appraisal Inputs'!N303)</f>
        <v>Blank</v>
      </c>
      <c r="I1941" s="515" t="s">
        <v>2464</v>
      </c>
    </row>
    <row r="1942" spans="1:9" x14ac:dyDescent="0.2">
      <c r="A1942" s="86" t="s">
        <v>6388</v>
      </c>
      <c r="B1942" s="763" t="s">
        <v>454</v>
      </c>
      <c r="C1942" s="86" t="s">
        <v>32</v>
      </c>
      <c r="D1942" s="86" t="s">
        <v>139</v>
      </c>
      <c r="E1942" s="86" t="s">
        <v>536</v>
      </c>
      <c r="F1942" s="282" t="s">
        <v>24</v>
      </c>
      <c r="G1942" s="1124" t="str">
        <f>IF('Appraisal Inputs'!N304="","Blank",'Appraisal Inputs'!N304)</f>
        <v>Blank</v>
      </c>
      <c r="I1942" s="515" t="s">
        <v>2465</v>
      </c>
    </row>
    <row r="1943" spans="1:9" x14ac:dyDescent="0.2">
      <c r="A1943" s="86" t="s">
        <v>6388</v>
      </c>
      <c r="B1943" s="763" t="s">
        <v>454</v>
      </c>
      <c r="C1943" s="86" t="s">
        <v>32</v>
      </c>
      <c r="D1943" s="86" t="s">
        <v>139</v>
      </c>
      <c r="E1943" s="86" t="s">
        <v>537</v>
      </c>
      <c r="F1943" s="282" t="s">
        <v>24</v>
      </c>
      <c r="G1943" s="1124" t="str">
        <f>IF('Appraisal Inputs'!N305="","Blank",'Appraisal Inputs'!N305)</f>
        <v>Blank</v>
      </c>
      <c r="I1943" s="515" t="s">
        <v>2466</v>
      </c>
    </row>
    <row r="1944" spans="1:9" x14ac:dyDescent="0.2">
      <c r="A1944" s="86" t="s">
        <v>6388</v>
      </c>
      <c r="B1944" s="763" t="s">
        <v>454</v>
      </c>
      <c r="C1944" s="86" t="s">
        <v>32</v>
      </c>
      <c r="D1944" s="86" t="s">
        <v>139</v>
      </c>
      <c r="E1944" s="86" t="s">
        <v>538</v>
      </c>
      <c r="F1944" s="282" t="s">
        <v>24</v>
      </c>
      <c r="G1944" s="1124" t="str">
        <f>IF('Appraisal Inputs'!N306="","Blank",'Appraisal Inputs'!N306)</f>
        <v>Blank</v>
      </c>
      <c r="I1944" s="515" t="s">
        <v>2467</v>
      </c>
    </row>
    <row r="1945" spans="1:9" x14ac:dyDescent="0.2">
      <c r="A1945" s="86" t="s">
        <v>6388</v>
      </c>
      <c r="B1945" s="763" t="s">
        <v>454</v>
      </c>
      <c r="C1945" s="86" t="s">
        <v>32</v>
      </c>
      <c r="D1945" s="86" t="s">
        <v>139</v>
      </c>
      <c r="E1945" s="86" t="s">
        <v>539</v>
      </c>
      <c r="F1945" s="282" t="s">
        <v>24</v>
      </c>
      <c r="G1945" s="1124" t="str">
        <f>IF('Appraisal Inputs'!N307="","Blank",'Appraisal Inputs'!N307)</f>
        <v>Blank</v>
      </c>
      <c r="I1945" s="515" t="s">
        <v>2468</v>
      </c>
    </row>
    <row r="1946" spans="1:9" x14ac:dyDescent="0.2">
      <c r="A1946" s="86" t="s">
        <v>6388</v>
      </c>
      <c r="B1946" s="763" t="s">
        <v>454</v>
      </c>
      <c r="C1946" s="86" t="s">
        <v>32</v>
      </c>
      <c r="D1946" s="86" t="s">
        <v>139</v>
      </c>
      <c r="E1946" s="86" t="s">
        <v>540</v>
      </c>
      <c r="F1946" s="282" t="s">
        <v>24</v>
      </c>
      <c r="G1946" s="1124" t="str">
        <f>IF('Appraisal Inputs'!N308="","Blank",'Appraisal Inputs'!N308)</f>
        <v>Blank</v>
      </c>
      <c r="I1946" s="515" t="s">
        <v>2469</v>
      </c>
    </row>
    <row r="1947" spans="1:9" x14ac:dyDescent="0.2">
      <c r="A1947" s="86" t="s">
        <v>6388</v>
      </c>
      <c r="B1947" s="763" t="s">
        <v>454</v>
      </c>
      <c r="C1947" s="86" t="s">
        <v>32</v>
      </c>
      <c r="D1947" s="86" t="s">
        <v>139</v>
      </c>
      <c r="E1947" s="86" t="s">
        <v>541</v>
      </c>
      <c r="F1947" s="282" t="s">
        <v>24</v>
      </c>
      <c r="G1947" s="1124" t="str">
        <f>IF('Appraisal Inputs'!N309="","Blank",'Appraisal Inputs'!N309)</f>
        <v>Blank</v>
      </c>
      <c r="I1947" s="515" t="s">
        <v>2470</v>
      </c>
    </row>
    <row r="1948" spans="1:9" x14ac:dyDescent="0.2">
      <c r="A1948" s="86" t="s">
        <v>6388</v>
      </c>
      <c r="B1948" s="763" t="s">
        <v>454</v>
      </c>
      <c r="C1948" s="86" t="s">
        <v>32</v>
      </c>
      <c r="D1948" s="86" t="s">
        <v>139</v>
      </c>
      <c r="E1948" s="86" t="s">
        <v>542</v>
      </c>
      <c r="F1948" s="282" t="s">
        <v>24</v>
      </c>
      <c r="G1948" s="1124" t="str">
        <f>IF('Appraisal Inputs'!N310="","Blank",'Appraisal Inputs'!N310)</f>
        <v>Blank</v>
      </c>
      <c r="I1948" s="515" t="s">
        <v>2471</v>
      </c>
    </row>
    <row r="1949" spans="1:9" x14ac:dyDescent="0.2">
      <c r="A1949" s="86" t="s">
        <v>6388</v>
      </c>
      <c r="B1949" s="763" t="s">
        <v>454</v>
      </c>
      <c r="C1949" s="86" t="s">
        <v>32</v>
      </c>
      <c r="D1949" s="86" t="s">
        <v>139</v>
      </c>
      <c r="E1949" s="86" t="s">
        <v>543</v>
      </c>
      <c r="F1949" s="282" t="s">
        <v>24</v>
      </c>
      <c r="G1949" s="1124" t="str">
        <f>IF('Appraisal Inputs'!N311="","Blank",'Appraisal Inputs'!N311)</f>
        <v>Blank</v>
      </c>
      <c r="I1949" s="515" t="s">
        <v>2472</v>
      </c>
    </row>
    <row r="1950" spans="1:9" x14ac:dyDescent="0.2">
      <c r="A1950" s="86" t="s">
        <v>6388</v>
      </c>
      <c r="B1950" s="763" t="s">
        <v>454</v>
      </c>
      <c r="C1950" s="86" t="s">
        <v>32</v>
      </c>
      <c r="D1950" s="86" t="s">
        <v>139</v>
      </c>
      <c r="E1950" s="86" t="s">
        <v>544</v>
      </c>
      <c r="F1950" s="282" t="s">
        <v>24</v>
      </c>
      <c r="G1950" s="1124" t="str">
        <f>IF('Appraisal Inputs'!N312="","Blank",'Appraisal Inputs'!N312)</f>
        <v>Blank</v>
      </c>
      <c r="I1950" s="515" t="s">
        <v>2473</v>
      </c>
    </row>
    <row r="1951" spans="1:9" x14ac:dyDescent="0.2">
      <c r="A1951" s="86" t="s">
        <v>6388</v>
      </c>
      <c r="B1951" s="763" t="s">
        <v>454</v>
      </c>
      <c r="C1951" s="86" t="s">
        <v>32</v>
      </c>
      <c r="D1951" s="86" t="s">
        <v>139</v>
      </c>
      <c r="E1951" s="86" t="s">
        <v>545</v>
      </c>
      <c r="F1951" s="282" t="s">
        <v>24</v>
      </c>
      <c r="G1951" s="1124" t="str">
        <f>IF('Appraisal Inputs'!N313="","Blank",'Appraisal Inputs'!N313)</f>
        <v>Blank</v>
      </c>
      <c r="I1951" s="515" t="s">
        <v>2474</v>
      </c>
    </row>
    <row r="1952" spans="1:9" x14ac:dyDescent="0.2">
      <c r="A1952" s="86" t="s">
        <v>6388</v>
      </c>
      <c r="B1952" s="763" t="s">
        <v>454</v>
      </c>
      <c r="C1952" s="86" t="s">
        <v>32</v>
      </c>
      <c r="D1952" s="86" t="s">
        <v>139</v>
      </c>
      <c r="E1952" s="86" t="s">
        <v>546</v>
      </c>
      <c r="F1952" s="282" t="s">
        <v>24</v>
      </c>
      <c r="G1952" s="1124" t="str">
        <f>IF('Appraisal Inputs'!N314="","Blank",'Appraisal Inputs'!N314)</f>
        <v>Blank</v>
      </c>
      <c r="I1952" s="515" t="s">
        <v>2475</v>
      </c>
    </row>
    <row r="1953" spans="1:9" x14ac:dyDescent="0.2">
      <c r="A1953" s="86" t="s">
        <v>6388</v>
      </c>
      <c r="B1953" s="763" t="s">
        <v>454</v>
      </c>
      <c r="C1953" s="86" t="s">
        <v>32</v>
      </c>
      <c r="D1953" s="86" t="s">
        <v>139</v>
      </c>
      <c r="E1953" s="86" t="s">
        <v>547</v>
      </c>
      <c r="F1953" s="282" t="s">
        <v>24</v>
      </c>
      <c r="G1953" s="1124" t="str">
        <f>IF('Appraisal Inputs'!N315="","Blank",'Appraisal Inputs'!N315)</f>
        <v>Blank</v>
      </c>
      <c r="I1953" s="515" t="s">
        <v>2476</v>
      </c>
    </row>
    <row r="1954" spans="1:9" x14ac:dyDescent="0.2">
      <c r="A1954" s="86" t="s">
        <v>6388</v>
      </c>
      <c r="B1954" s="763" t="s">
        <v>454</v>
      </c>
      <c r="C1954" s="86" t="s">
        <v>32</v>
      </c>
      <c r="D1954" s="86" t="s">
        <v>139</v>
      </c>
      <c r="E1954" s="86" t="s">
        <v>548</v>
      </c>
      <c r="F1954" s="282" t="s">
        <v>24</v>
      </c>
      <c r="G1954" s="1124" t="str">
        <f>IF('Appraisal Inputs'!N316="","Blank",'Appraisal Inputs'!N316)</f>
        <v>Blank</v>
      </c>
      <c r="I1954" s="515" t="s">
        <v>2477</v>
      </c>
    </row>
    <row r="1955" spans="1:9" x14ac:dyDescent="0.2">
      <c r="A1955" s="86" t="s">
        <v>6388</v>
      </c>
      <c r="B1955" s="763" t="s">
        <v>454</v>
      </c>
      <c r="C1955" s="86" t="s">
        <v>32</v>
      </c>
      <c r="D1955" s="86" t="s">
        <v>139</v>
      </c>
      <c r="E1955" s="86" t="s">
        <v>549</v>
      </c>
      <c r="F1955" s="282" t="s">
        <v>24</v>
      </c>
      <c r="G1955" s="1124" t="str">
        <f>IF('Appraisal Inputs'!N317="","Blank",'Appraisal Inputs'!N317)</f>
        <v>Blank</v>
      </c>
      <c r="I1955" s="515" t="s">
        <v>2478</v>
      </c>
    </row>
    <row r="1956" spans="1:9" x14ac:dyDescent="0.2">
      <c r="A1956" s="86" t="s">
        <v>6388</v>
      </c>
      <c r="B1956" s="763" t="s">
        <v>454</v>
      </c>
      <c r="C1956" s="86" t="s">
        <v>32</v>
      </c>
      <c r="D1956" s="86" t="s">
        <v>139</v>
      </c>
      <c r="E1956" s="86" t="s">
        <v>550</v>
      </c>
      <c r="F1956" s="282" t="s">
        <v>24</v>
      </c>
      <c r="G1956" s="1124" t="str">
        <f>IF('Appraisal Inputs'!N318="","Blank",'Appraisal Inputs'!N318)</f>
        <v>Blank</v>
      </c>
      <c r="I1956" s="515" t="s">
        <v>2479</v>
      </c>
    </row>
    <row r="1957" spans="1:9" x14ac:dyDescent="0.2">
      <c r="A1957" s="86" t="s">
        <v>6388</v>
      </c>
      <c r="B1957" s="763" t="s">
        <v>454</v>
      </c>
      <c r="C1957" s="86" t="s">
        <v>32</v>
      </c>
      <c r="D1957" s="86" t="s">
        <v>139</v>
      </c>
      <c r="E1957" s="86" t="s">
        <v>551</v>
      </c>
      <c r="F1957" s="282" t="s">
        <v>24</v>
      </c>
      <c r="G1957" s="1124" t="str">
        <f>IF('Appraisal Inputs'!N319="","Blank",'Appraisal Inputs'!N319)</f>
        <v>Blank</v>
      </c>
      <c r="I1957" s="515" t="s">
        <v>2480</v>
      </c>
    </row>
    <row r="1958" spans="1:9" x14ac:dyDescent="0.2">
      <c r="A1958" s="86" t="s">
        <v>6388</v>
      </c>
      <c r="B1958" s="763" t="s">
        <v>454</v>
      </c>
      <c r="C1958" s="86" t="s">
        <v>32</v>
      </c>
      <c r="D1958" s="86" t="s">
        <v>139</v>
      </c>
      <c r="E1958" s="86" t="s">
        <v>552</v>
      </c>
      <c r="F1958" s="282" t="s">
        <v>24</v>
      </c>
      <c r="G1958" s="1124" t="str">
        <f>IF('Appraisal Inputs'!N320="","Blank",'Appraisal Inputs'!N320)</f>
        <v>Blank</v>
      </c>
      <c r="I1958" s="515" t="s">
        <v>2481</v>
      </c>
    </row>
    <row r="1959" spans="1:9" x14ac:dyDescent="0.2">
      <c r="A1959" s="86" t="s">
        <v>6388</v>
      </c>
      <c r="B1959" s="763" t="s">
        <v>454</v>
      </c>
      <c r="C1959" s="86" t="s">
        <v>32</v>
      </c>
      <c r="D1959" s="86" t="s">
        <v>139</v>
      </c>
      <c r="E1959" s="86" t="s">
        <v>553</v>
      </c>
      <c r="F1959" s="282" t="s">
        <v>24</v>
      </c>
      <c r="G1959" s="1124" t="str">
        <f>IF('Appraisal Inputs'!N321="","Blank",'Appraisal Inputs'!N321)</f>
        <v>Blank</v>
      </c>
      <c r="I1959" s="515" t="s">
        <v>2482</v>
      </c>
    </row>
    <row r="1960" spans="1:9" x14ac:dyDescent="0.2">
      <c r="A1960" s="86" t="s">
        <v>6388</v>
      </c>
      <c r="B1960" s="763" t="s">
        <v>454</v>
      </c>
      <c r="C1960" s="86" t="s">
        <v>32</v>
      </c>
      <c r="D1960" s="86" t="s">
        <v>139</v>
      </c>
      <c r="E1960" s="86" t="s">
        <v>554</v>
      </c>
      <c r="F1960" s="282" t="s">
        <v>24</v>
      </c>
      <c r="G1960" s="1124" t="str">
        <f>IF('Appraisal Inputs'!N322="","Blank",'Appraisal Inputs'!N322)</f>
        <v>Blank</v>
      </c>
      <c r="I1960" s="515" t="s">
        <v>2483</v>
      </c>
    </row>
    <row r="1961" spans="1:9" x14ac:dyDescent="0.2">
      <c r="A1961" s="86" t="s">
        <v>6388</v>
      </c>
      <c r="B1961" s="763" t="s">
        <v>454</v>
      </c>
      <c r="C1961" s="86" t="s">
        <v>32</v>
      </c>
      <c r="D1961" s="86" t="s">
        <v>139</v>
      </c>
      <c r="E1961" s="86" t="s">
        <v>555</v>
      </c>
      <c r="F1961" s="282" t="s">
        <v>24</v>
      </c>
      <c r="G1961" s="1124" t="str">
        <f>IF('Appraisal Inputs'!N323="","Blank",'Appraisal Inputs'!N323)</f>
        <v>Blank</v>
      </c>
      <c r="I1961" s="515" t="s">
        <v>2484</v>
      </c>
    </row>
    <row r="1962" spans="1:9" x14ac:dyDescent="0.2">
      <c r="A1962" s="86" t="s">
        <v>6388</v>
      </c>
      <c r="B1962" s="763" t="s">
        <v>454</v>
      </c>
      <c r="C1962" s="86" t="s">
        <v>32</v>
      </c>
      <c r="D1962" s="86" t="s">
        <v>139</v>
      </c>
      <c r="E1962" s="86" t="s">
        <v>556</v>
      </c>
      <c r="F1962" s="282" t="s">
        <v>24</v>
      </c>
      <c r="G1962" s="1124" t="str">
        <f>IF('Appraisal Inputs'!N324="","Blank",'Appraisal Inputs'!N324)</f>
        <v>Blank</v>
      </c>
      <c r="I1962" s="515" t="s">
        <v>2485</v>
      </c>
    </row>
    <row r="1963" spans="1:9" x14ac:dyDescent="0.2">
      <c r="A1963" s="86" t="s">
        <v>6388</v>
      </c>
      <c r="B1963" s="763" t="s">
        <v>454</v>
      </c>
      <c r="C1963" s="86" t="s">
        <v>32</v>
      </c>
      <c r="D1963" s="86" t="s">
        <v>139</v>
      </c>
      <c r="E1963" s="86" t="s">
        <v>557</v>
      </c>
      <c r="F1963" s="282" t="s">
        <v>24</v>
      </c>
      <c r="G1963" s="1124" t="str">
        <f>IF('Appraisal Inputs'!N325="","Blank",'Appraisal Inputs'!N325)</f>
        <v>Blank</v>
      </c>
      <c r="I1963" s="515" t="s">
        <v>2486</v>
      </c>
    </row>
    <row r="1964" spans="1:9" x14ac:dyDescent="0.2">
      <c r="A1964" s="86" t="s">
        <v>6388</v>
      </c>
      <c r="B1964" s="763" t="s">
        <v>454</v>
      </c>
      <c r="C1964" s="86" t="s">
        <v>32</v>
      </c>
      <c r="D1964" s="86" t="s">
        <v>139</v>
      </c>
      <c r="E1964" s="86" t="s">
        <v>558</v>
      </c>
      <c r="F1964" s="282" t="s">
        <v>24</v>
      </c>
      <c r="G1964" s="1124" t="str">
        <f>IF('Appraisal Inputs'!N326="","Blank",'Appraisal Inputs'!N326)</f>
        <v>Blank</v>
      </c>
      <c r="I1964" s="515" t="s">
        <v>2487</v>
      </c>
    </row>
    <row r="1965" spans="1:9" x14ac:dyDescent="0.2">
      <c r="A1965" s="86" t="s">
        <v>6388</v>
      </c>
      <c r="B1965" s="763" t="s">
        <v>454</v>
      </c>
      <c r="C1965" s="86" t="s">
        <v>32</v>
      </c>
      <c r="D1965" s="86" t="s">
        <v>139</v>
      </c>
      <c r="E1965" s="86" t="s">
        <v>559</v>
      </c>
      <c r="F1965" s="282" t="s">
        <v>24</v>
      </c>
      <c r="G1965" s="1124" t="str">
        <f>IF('Appraisal Inputs'!N327="","Blank",'Appraisal Inputs'!N327)</f>
        <v>Blank</v>
      </c>
      <c r="I1965" s="515" t="s">
        <v>2488</v>
      </c>
    </row>
    <row r="1966" spans="1:9" x14ac:dyDescent="0.2">
      <c r="A1966" s="86" t="s">
        <v>6388</v>
      </c>
      <c r="B1966" s="763" t="s">
        <v>454</v>
      </c>
      <c r="C1966" s="86" t="s">
        <v>32</v>
      </c>
      <c r="D1966" s="86" t="s">
        <v>139</v>
      </c>
      <c r="E1966" s="86" t="s">
        <v>560</v>
      </c>
      <c r="F1966" s="282" t="s">
        <v>24</v>
      </c>
      <c r="G1966" s="1124" t="str">
        <f>IF('Appraisal Inputs'!N328="","Blank",'Appraisal Inputs'!N328)</f>
        <v>Blank</v>
      </c>
      <c r="I1966" s="515" t="s">
        <v>2489</v>
      </c>
    </row>
    <row r="1967" spans="1:9" x14ac:dyDescent="0.2">
      <c r="A1967" s="86" t="s">
        <v>6388</v>
      </c>
      <c r="B1967" s="763" t="s">
        <v>454</v>
      </c>
      <c r="C1967" s="86" t="s">
        <v>32</v>
      </c>
      <c r="D1967" s="86" t="s">
        <v>139</v>
      </c>
      <c r="E1967" s="86" t="s">
        <v>561</v>
      </c>
      <c r="F1967" s="282" t="s">
        <v>24</v>
      </c>
      <c r="G1967" s="1124" t="str">
        <f>IF('Appraisal Inputs'!N329="","Blank",'Appraisal Inputs'!N329)</f>
        <v>Blank</v>
      </c>
      <c r="I1967" s="515" t="s">
        <v>2490</v>
      </c>
    </row>
    <row r="1968" spans="1:9" x14ac:dyDescent="0.2">
      <c r="A1968" s="86" t="s">
        <v>6388</v>
      </c>
      <c r="B1968" s="763" t="s">
        <v>454</v>
      </c>
      <c r="C1968" s="86" t="s">
        <v>32</v>
      </c>
      <c r="D1968" s="86" t="s">
        <v>139</v>
      </c>
      <c r="E1968" s="86" t="s">
        <v>562</v>
      </c>
      <c r="F1968" s="282" t="s">
        <v>24</v>
      </c>
      <c r="G1968" s="1124" t="str">
        <f>IF('Appraisal Inputs'!N330="","Blank",'Appraisal Inputs'!N330)</f>
        <v>Blank</v>
      </c>
      <c r="I1968" s="515" t="s">
        <v>2491</v>
      </c>
    </row>
    <row r="1969" spans="1:9" x14ac:dyDescent="0.2">
      <c r="A1969" s="86" t="s">
        <v>6388</v>
      </c>
      <c r="B1969" s="763" t="s">
        <v>454</v>
      </c>
      <c r="C1969" s="86" t="s">
        <v>32</v>
      </c>
      <c r="D1969" s="86" t="s">
        <v>139</v>
      </c>
      <c r="E1969" s="86" t="s">
        <v>563</v>
      </c>
      <c r="F1969" s="282" t="s">
        <v>24</v>
      </c>
      <c r="G1969" s="1124" t="str">
        <f>IF('Appraisal Inputs'!N331="","Blank",'Appraisal Inputs'!N331)</f>
        <v>Blank</v>
      </c>
      <c r="I1969" s="515" t="s">
        <v>2492</v>
      </c>
    </row>
    <row r="1970" spans="1:9" x14ac:dyDescent="0.2">
      <c r="A1970" s="86" t="s">
        <v>6388</v>
      </c>
      <c r="B1970" s="763" t="s">
        <v>454</v>
      </c>
      <c r="C1970" s="86" t="s">
        <v>32</v>
      </c>
      <c r="D1970" s="86" t="s">
        <v>139</v>
      </c>
      <c r="E1970" s="86" t="s">
        <v>564</v>
      </c>
      <c r="F1970" s="282" t="s">
        <v>24</v>
      </c>
      <c r="G1970" s="1124" t="str">
        <f>IF('Appraisal Inputs'!N332="","Blank",'Appraisal Inputs'!N332)</f>
        <v>Blank</v>
      </c>
      <c r="I1970" s="515" t="s">
        <v>2493</v>
      </c>
    </row>
    <row r="1971" spans="1:9" x14ac:dyDescent="0.2">
      <c r="A1971" s="86" t="s">
        <v>6388</v>
      </c>
      <c r="B1971" s="763" t="s">
        <v>454</v>
      </c>
      <c r="C1971" s="86" t="s">
        <v>32</v>
      </c>
      <c r="D1971" s="86" t="s">
        <v>139</v>
      </c>
      <c r="E1971" s="86" t="s">
        <v>565</v>
      </c>
      <c r="F1971" s="282" t="s">
        <v>24</v>
      </c>
      <c r="G1971" s="1124" t="str">
        <f>IF('Appraisal Inputs'!N333="","Blank",'Appraisal Inputs'!N333)</f>
        <v>Blank</v>
      </c>
      <c r="I1971" s="515" t="s">
        <v>2494</v>
      </c>
    </row>
    <row r="1972" spans="1:9" x14ac:dyDescent="0.2">
      <c r="A1972" s="86" t="s">
        <v>6388</v>
      </c>
      <c r="B1972" s="543" t="s">
        <v>454</v>
      </c>
      <c r="C1972" s="547" t="s">
        <v>32</v>
      </c>
      <c r="D1972" s="547" t="s">
        <v>139</v>
      </c>
      <c r="E1972" s="547" t="s">
        <v>566</v>
      </c>
      <c r="F1972" s="538" t="s">
        <v>24</v>
      </c>
      <c r="G1972" s="1125" t="str">
        <f>IF('Appraisal Inputs'!N334="","Blank",'Appraisal Inputs'!N334)</f>
        <v>Blank</v>
      </c>
      <c r="I1972" s="515" t="s">
        <v>2495</v>
      </c>
    </row>
    <row r="1973" spans="1:9" x14ac:dyDescent="0.2">
      <c r="A1973" s="86" t="s">
        <v>6388</v>
      </c>
      <c r="B1973" s="541" t="s">
        <v>454</v>
      </c>
      <c r="C1973" s="546" t="s">
        <v>32</v>
      </c>
      <c r="D1973" s="546" t="s">
        <v>139</v>
      </c>
      <c r="E1973" s="546" t="s">
        <v>185</v>
      </c>
      <c r="F1973" s="542" t="s">
        <v>25</v>
      </c>
      <c r="G1973" s="1123" t="str">
        <f>IF('Appraisal Inputs'!O294="","Blank",'Appraisal Inputs'!O294)</f>
        <v>Blank</v>
      </c>
      <c r="I1973" s="515" t="s">
        <v>2496</v>
      </c>
    </row>
    <row r="1974" spans="1:9" x14ac:dyDescent="0.2">
      <c r="A1974" s="86" t="s">
        <v>6388</v>
      </c>
      <c r="B1974" s="763" t="s">
        <v>454</v>
      </c>
      <c r="C1974" s="86" t="s">
        <v>32</v>
      </c>
      <c r="D1974" s="86" t="s">
        <v>139</v>
      </c>
      <c r="E1974" s="86" t="s">
        <v>527</v>
      </c>
      <c r="F1974" s="282" t="s">
        <v>25</v>
      </c>
      <c r="G1974" s="1124" t="str">
        <f>IF('Appraisal Inputs'!O295="","Blank",'Appraisal Inputs'!O295)</f>
        <v>Blank</v>
      </c>
      <c r="I1974" s="515" t="s">
        <v>2497</v>
      </c>
    </row>
    <row r="1975" spans="1:9" x14ac:dyDescent="0.2">
      <c r="A1975" s="86" t="s">
        <v>6388</v>
      </c>
      <c r="B1975" s="763" t="s">
        <v>454</v>
      </c>
      <c r="C1975" s="86" t="s">
        <v>32</v>
      </c>
      <c r="D1975" s="86" t="s">
        <v>139</v>
      </c>
      <c r="E1975" s="86" t="s">
        <v>528</v>
      </c>
      <c r="F1975" s="282" t="s">
        <v>25</v>
      </c>
      <c r="G1975" s="1124" t="str">
        <f>IF('Appraisal Inputs'!O296="","Blank",'Appraisal Inputs'!O296)</f>
        <v>Blank</v>
      </c>
      <c r="I1975" s="515" t="s">
        <v>2498</v>
      </c>
    </row>
    <row r="1976" spans="1:9" x14ac:dyDescent="0.2">
      <c r="A1976" s="86" t="s">
        <v>6388</v>
      </c>
      <c r="B1976" s="763" t="s">
        <v>454</v>
      </c>
      <c r="C1976" s="86" t="s">
        <v>32</v>
      </c>
      <c r="D1976" s="86" t="s">
        <v>139</v>
      </c>
      <c r="E1976" s="86" t="s">
        <v>529</v>
      </c>
      <c r="F1976" s="282" t="s">
        <v>25</v>
      </c>
      <c r="G1976" s="1124" t="str">
        <f>IF('Appraisal Inputs'!O297="","Blank",'Appraisal Inputs'!O297)</f>
        <v>Blank</v>
      </c>
      <c r="I1976" s="515" t="s">
        <v>2499</v>
      </c>
    </row>
    <row r="1977" spans="1:9" x14ac:dyDescent="0.2">
      <c r="A1977" s="86" t="s">
        <v>6388</v>
      </c>
      <c r="B1977" s="763" t="s">
        <v>454</v>
      </c>
      <c r="C1977" s="86" t="s">
        <v>32</v>
      </c>
      <c r="D1977" s="86" t="s">
        <v>139</v>
      </c>
      <c r="E1977" s="86" t="s">
        <v>530</v>
      </c>
      <c r="F1977" s="282" t="s">
        <v>25</v>
      </c>
      <c r="G1977" s="1124" t="str">
        <f>IF('Appraisal Inputs'!O298="","Blank",'Appraisal Inputs'!O298)</f>
        <v>Blank</v>
      </c>
      <c r="I1977" s="515" t="s">
        <v>2500</v>
      </c>
    </row>
    <row r="1978" spans="1:9" x14ac:dyDescent="0.2">
      <c r="A1978" s="86" t="s">
        <v>6388</v>
      </c>
      <c r="B1978" s="763" t="s">
        <v>454</v>
      </c>
      <c r="C1978" s="86" t="s">
        <v>32</v>
      </c>
      <c r="D1978" s="86" t="s">
        <v>139</v>
      </c>
      <c r="E1978" s="86" t="s">
        <v>531</v>
      </c>
      <c r="F1978" s="282" t="s">
        <v>25</v>
      </c>
      <c r="G1978" s="1124" t="str">
        <f>IF('Appraisal Inputs'!O299="","Blank",'Appraisal Inputs'!O299)</f>
        <v>Blank</v>
      </c>
      <c r="I1978" s="515" t="s">
        <v>2501</v>
      </c>
    </row>
    <row r="1979" spans="1:9" x14ac:dyDescent="0.2">
      <c r="A1979" s="86" t="s">
        <v>6388</v>
      </c>
      <c r="B1979" s="763" t="s">
        <v>454</v>
      </c>
      <c r="C1979" s="86" t="s">
        <v>32</v>
      </c>
      <c r="D1979" s="86" t="s">
        <v>139</v>
      </c>
      <c r="E1979" s="86" t="s">
        <v>532</v>
      </c>
      <c r="F1979" s="282" t="s">
        <v>25</v>
      </c>
      <c r="G1979" s="1124" t="str">
        <f>IF('Appraisal Inputs'!O300="","Blank",'Appraisal Inputs'!O300)</f>
        <v>Blank</v>
      </c>
      <c r="I1979" s="515" t="s">
        <v>2502</v>
      </c>
    </row>
    <row r="1980" spans="1:9" x14ac:dyDescent="0.2">
      <c r="A1980" s="86" t="s">
        <v>6388</v>
      </c>
      <c r="B1980" s="763" t="s">
        <v>454</v>
      </c>
      <c r="C1980" s="86" t="s">
        <v>32</v>
      </c>
      <c r="D1980" s="86" t="s">
        <v>139</v>
      </c>
      <c r="E1980" s="86" t="s">
        <v>533</v>
      </c>
      <c r="F1980" s="282" t="s">
        <v>25</v>
      </c>
      <c r="G1980" s="1124" t="str">
        <f>IF('Appraisal Inputs'!O301="","Blank",'Appraisal Inputs'!O301)</f>
        <v>Blank</v>
      </c>
      <c r="I1980" s="515" t="s">
        <v>2503</v>
      </c>
    </row>
    <row r="1981" spans="1:9" x14ac:dyDescent="0.2">
      <c r="A1981" s="86" t="s">
        <v>6388</v>
      </c>
      <c r="B1981" s="763" t="s">
        <v>454</v>
      </c>
      <c r="C1981" s="86" t="s">
        <v>32</v>
      </c>
      <c r="D1981" s="86" t="s">
        <v>139</v>
      </c>
      <c r="E1981" s="86" t="s">
        <v>534</v>
      </c>
      <c r="F1981" s="282" t="s">
        <v>25</v>
      </c>
      <c r="G1981" s="1124" t="str">
        <f>IF('Appraisal Inputs'!O302="","Blank",'Appraisal Inputs'!O302)</f>
        <v>Blank</v>
      </c>
      <c r="I1981" s="515" t="s">
        <v>2504</v>
      </c>
    </row>
    <row r="1982" spans="1:9" x14ac:dyDescent="0.2">
      <c r="A1982" s="86" t="s">
        <v>6388</v>
      </c>
      <c r="B1982" s="763" t="s">
        <v>454</v>
      </c>
      <c r="C1982" s="86" t="s">
        <v>32</v>
      </c>
      <c r="D1982" s="86" t="s">
        <v>139</v>
      </c>
      <c r="E1982" s="86" t="s">
        <v>535</v>
      </c>
      <c r="F1982" s="282" t="s">
        <v>25</v>
      </c>
      <c r="G1982" s="1124" t="str">
        <f>IF('Appraisal Inputs'!O303="","Blank",'Appraisal Inputs'!O303)</f>
        <v>Blank</v>
      </c>
      <c r="I1982" s="515" t="s">
        <v>2505</v>
      </c>
    </row>
    <row r="1983" spans="1:9" x14ac:dyDescent="0.2">
      <c r="A1983" s="86" t="s">
        <v>6388</v>
      </c>
      <c r="B1983" s="763" t="s">
        <v>454</v>
      </c>
      <c r="C1983" s="86" t="s">
        <v>32</v>
      </c>
      <c r="D1983" s="86" t="s">
        <v>139</v>
      </c>
      <c r="E1983" s="86" t="s">
        <v>536</v>
      </c>
      <c r="F1983" s="282" t="s">
        <v>25</v>
      </c>
      <c r="G1983" s="1124" t="str">
        <f>IF('Appraisal Inputs'!O304="","Blank",'Appraisal Inputs'!O304)</f>
        <v>Blank</v>
      </c>
      <c r="I1983" s="515" t="s">
        <v>2506</v>
      </c>
    </row>
    <row r="1984" spans="1:9" x14ac:dyDescent="0.2">
      <c r="A1984" s="86" t="s">
        <v>6388</v>
      </c>
      <c r="B1984" s="763" t="s">
        <v>454</v>
      </c>
      <c r="C1984" s="86" t="s">
        <v>32</v>
      </c>
      <c r="D1984" s="86" t="s">
        <v>139</v>
      </c>
      <c r="E1984" s="86" t="s">
        <v>537</v>
      </c>
      <c r="F1984" s="282" t="s">
        <v>25</v>
      </c>
      <c r="G1984" s="1124" t="str">
        <f>IF('Appraisal Inputs'!O305="","Blank",'Appraisal Inputs'!O305)</f>
        <v>Blank</v>
      </c>
      <c r="I1984" s="515" t="s">
        <v>2507</v>
      </c>
    </row>
    <row r="1985" spans="1:9" x14ac:dyDescent="0.2">
      <c r="A1985" s="86" t="s">
        <v>6388</v>
      </c>
      <c r="B1985" s="763" t="s">
        <v>454</v>
      </c>
      <c r="C1985" s="86" t="s">
        <v>32</v>
      </c>
      <c r="D1985" s="86" t="s">
        <v>139</v>
      </c>
      <c r="E1985" s="86" t="s">
        <v>538</v>
      </c>
      <c r="F1985" s="282" t="s">
        <v>25</v>
      </c>
      <c r="G1985" s="1124" t="str">
        <f>IF('Appraisal Inputs'!O306="","Blank",'Appraisal Inputs'!O306)</f>
        <v>Blank</v>
      </c>
      <c r="I1985" s="515" t="s">
        <v>2508</v>
      </c>
    </row>
    <row r="1986" spans="1:9" x14ac:dyDescent="0.2">
      <c r="A1986" s="86" t="s">
        <v>6388</v>
      </c>
      <c r="B1986" s="763" t="s">
        <v>454</v>
      </c>
      <c r="C1986" s="86" t="s">
        <v>32</v>
      </c>
      <c r="D1986" s="86" t="s">
        <v>139</v>
      </c>
      <c r="E1986" s="86" t="s">
        <v>539</v>
      </c>
      <c r="F1986" s="282" t="s">
        <v>25</v>
      </c>
      <c r="G1986" s="1124" t="str">
        <f>IF('Appraisal Inputs'!O307="","Blank",'Appraisal Inputs'!O307)</f>
        <v>Blank</v>
      </c>
      <c r="I1986" s="515" t="s">
        <v>2509</v>
      </c>
    </row>
    <row r="1987" spans="1:9" x14ac:dyDescent="0.2">
      <c r="A1987" s="86" t="s">
        <v>6388</v>
      </c>
      <c r="B1987" s="763" t="s">
        <v>454</v>
      </c>
      <c r="C1987" s="86" t="s">
        <v>32</v>
      </c>
      <c r="D1987" s="86" t="s">
        <v>139</v>
      </c>
      <c r="E1987" s="86" t="s">
        <v>540</v>
      </c>
      <c r="F1987" s="282" t="s">
        <v>25</v>
      </c>
      <c r="G1987" s="1124" t="str">
        <f>IF('Appraisal Inputs'!O308="","Blank",'Appraisal Inputs'!O308)</f>
        <v>Blank</v>
      </c>
      <c r="I1987" s="515" t="s">
        <v>2510</v>
      </c>
    </row>
    <row r="1988" spans="1:9" x14ac:dyDescent="0.2">
      <c r="A1988" s="86" t="s">
        <v>6388</v>
      </c>
      <c r="B1988" s="763" t="s">
        <v>454</v>
      </c>
      <c r="C1988" s="86" t="s">
        <v>32</v>
      </c>
      <c r="D1988" s="86" t="s">
        <v>139</v>
      </c>
      <c r="E1988" s="86" t="s">
        <v>541</v>
      </c>
      <c r="F1988" s="282" t="s">
        <v>25</v>
      </c>
      <c r="G1988" s="1124" t="str">
        <f>IF('Appraisal Inputs'!O309="","Blank",'Appraisal Inputs'!O309)</f>
        <v>Blank</v>
      </c>
      <c r="I1988" s="515" t="s">
        <v>2511</v>
      </c>
    </row>
    <row r="1989" spans="1:9" x14ac:dyDescent="0.2">
      <c r="A1989" s="86" t="s">
        <v>6388</v>
      </c>
      <c r="B1989" s="763" t="s">
        <v>454</v>
      </c>
      <c r="C1989" s="86" t="s">
        <v>32</v>
      </c>
      <c r="D1989" s="86" t="s">
        <v>139</v>
      </c>
      <c r="E1989" s="86" t="s">
        <v>542</v>
      </c>
      <c r="F1989" s="282" t="s">
        <v>25</v>
      </c>
      <c r="G1989" s="1124" t="str">
        <f>IF('Appraisal Inputs'!O310="","Blank",'Appraisal Inputs'!O310)</f>
        <v>Blank</v>
      </c>
      <c r="I1989" s="515" t="s">
        <v>2512</v>
      </c>
    </row>
    <row r="1990" spans="1:9" x14ac:dyDescent="0.2">
      <c r="A1990" s="86" t="s">
        <v>6388</v>
      </c>
      <c r="B1990" s="763" t="s">
        <v>454</v>
      </c>
      <c r="C1990" s="86" t="s">
        <v>32</v>
      </c>
      <c r="D1990" s="86" t="s">
        <v>139</v>
      </c>
      <c r="E1990" s="86" t="s">
        <v>543</v>
      </c>
      <c r="F1990" s="282" t="s">
        <v>25</v>
      </c>
      <c r="G1990" s="1124" t="str">
        <f>IF('Appraisal Inputs'!O311="","Blank",'Appraisal Inputs'!O311)</f>
        <v>Blank</v>
      </c>
      <c r="I1990" s="515" t="s">
        <v>2513</v>
      </c>
    </row>
    <row r="1991" spans="1:9" x14ac:dyDescent="0.2">
      <c r="A1991" s="86" t="s">
        <v>6388</v>
      </c>
      <c r="B1991" s="763" t="s">
        <v>454</v>
      </c>
      <c r="C1991" s="86" t="s">
        <v>32</v>
      </c>
      <c r="D1991" s="86" t="s">
        <v>139</v>
      </c>
      <c r="E1991" s="86" t="s">
        <v>544</v>
      </c>
      <c r="F1991" s="282" t="s">
        <v>25</v>
      </c>
      <c r="G1991" s="1124" t="str">
        <f>IF('Appraisal Inputs'!O312="","Blank",'Appraisal Inputs'!O312)</f>
        <v>Blank</v>
      </c>
      <c r="I1991" s="515" t="s">
        <v>2514</v>
      </c>
    </row>
    <row r="1992" spans="1:9" x14ac:dyDescent="0.2">
      <c r="A1992" s="86" t="s">
        <v>6388</v>
      </c>
      <c r="B1992" s="763" t="s">
        <v>454</v>
      </c>
      <c r="C1992" s="86" t="s">
        <v>32</v>
      </c>
      <c r="D1992" s="86" t="s">
        <v>139</v>
      </c>
      <c r="E1992" s="86" t="s">
        <v>545</v>
      </c>
      <c r="F1992" s="282" t="s">
        <v>25</v>
      </c>
      <c r="G1992" s="1124" t="str">
        <f>IF('Appraisal Inputs'!O313="","Blank",'Appraisal Inputs'!O313)</f>
        <v>Blank</v>
      </c>
      <c r="I1992" s="515" t="s">
        <v>2515</v>
      </c>
    </row>
    <row r="1993" spans="1:9" x14ac:dyDescent="0.2">
      <c r="A1993" s="86" t="s">
        <v>6388</v>
      </c>
      <c r="B1993" s="763" t="s">
        <v>454</v>
      </c>
      <c r="C1993" s="86" t="s">
        <v>32</v>
      </c>
      <c r="D1993" s="86" t="s">
        <v>139</v>
      </c>
      <c r="E1993" s="86" t="s">
        <v>546</v>
      </c>
      <c r="F1993" s="282" t="s">
        <v>25</v>
      </c>
      <c r="G1993" s="1124" t="str">
        <f>IF('Appraisal Inputs'!O314="","Blank",'Appraisal Inputs'!O314)</f>
        <v>Blank</v>
      </c>
      <c r="I1993" s="515" t="s">
        <v>2516</v>
      </c>
    </row>
    <row r="1994" spans="1:9" x14ac:dyDescent="0.2">
      <c r="A1994" s="86" t="s">
        <v>6388</v>
      </c>
      <c r="B1994" s="763" t="s">
        <v>454</v>
      </c>
      <c r="C1994" s="86" t="s">
        <v>32</v>
      </c>
      <c r="D1994" s="86" t="s">
        <v>139</v>
      </c>
      <c r="E1994" s="86" t="s">
        <v>547</v>
      </c>
      <c r="F1994" s="282" t="s">
        <v>25</v>
      </c>
      <c r="G1994" s="1124" t="str">
        <f>IF('Appraisal Inputs'!O315="","Blank",'Appraisal Inputs'!O315)</f>
        <v>Blank</v>
      </c>
      <c r="I1994" s="515" t="s">
        <v>2517</v>
      </c>
    </row>
    <row r="1995" spans="1:9" x14ac:dyDescent="0.2">
      <c r="A1995" s="86" t="s">
        <v>6388</v>
      </c>
      <c r="B1995" s="763" t="s">
        <v>454</v>
      </c>
      <c r="C1995" s="86" t="s">
        <v>32</v>
      </c>
      <c r="D1995" s="86" t="s">
        <v>139</v>
      </c>
      <c r="E1995" s="86" t="s">
        <v>548</v>
      </c>
      <c r="F1995" s="282" t="s">
        <v>25</v>
      </c>
      <c r="G1995" s="1124" t="str">
        <f>IF('Appraisal Inputs'!O316="","Blank",'Appraisal Inputs'!O316)</f>
        <v>Blank</v>
      </c>
      <c r="I1995" s="515" t="s">
        <v>2518</v>
      </c>
    </row>
    <row r="1996" spans="1:9" x14ac:dyDescent="0.2">
      <c r="A1996" s="86" t="s">
        <v>6388</v>
      </c>
      <c r="B1996" s="763" t="s">
        <v>454</v>
      </c>
      <c r="C1996" s="86" t="s">
        <v>32</v>
      </c>
      <c r="D1996" s="86" t="s">
        <v>139</v>
      </c>
      <c r="E1996" s="86" t="s">
        <v>549</v>
      </c>
      <c r="F1996" s="282" t="s">
        <v>25</v>
      </c>
      <c r="G1996" s="1124" t="str">
        <f>IF('Appraisal Inputs'!O317="","Blank",'Appraisal Inputs'!O317)</f>
        <v>Blank</v>
      </c>
      <c r="I1996" s="515" t="s">
        <v>2519</v>
      </c>
    </row>
    <row r="1997" spans="1:9" x14ac:dyDescent="0.2">
      <c r="A1997" s="86" t="s">
        <v>6388</v>
      </c>
      <c r="B1997" s="763" t="s">
        <v>454</v>
      </c>
      <c r="C1997" s="86" t="s">
        <v>32</v>
      </c>
      <c r="D1997" s="86" t="s">
        <v>139</v>
      </c>
      <c r="E1997" s="86" t="s">
        <v>550</v>
      </c>
      <c r="F1997" s="282" t="s">
        <v>25</v>
      </c>
      <c r="G1997" s="1124" t="str">
        <f>IF('Appraisal Inputs'!O318="","Blank",'Appraisal Inputs'!O318)</f>
        <v>Blank</v>
      </c>
      <c r="I1997" s="515" t="s">
        <v>2520</v>
      </c>
    </row>
    <row r="1998" spans="1:9" x14ac:dyDescent="0.2">
      <c r="A1998" s="86" t="s">
        <v>6388</v>
      </c>
      <c r="B1998" s="763" t="s">
        <v>454</v>
      </c>
      <c r="C1998" s="86" t="s">
        <v>32</v>
      </c>
      <c r="D1998" s="86" t="s">
        <v>139</v>
      </c>
      <c r="E1998" s="86" t="s">
        <v>551</v>
      </c>
      <c r="F1998" s="282" t="s">
        <v>25</v>
      </c>
      <c r="G1998" s="1124" t="str">
        <f>IF('Appraisal Inputs'!O319="","Blank",'Appraisal Inputs'!O319)</f>
        <v>Blank</v>
      </c>
      <c r="I1998" s="515" t="s">
        <v>2521</v>
      </c>
    </row>
    <row r="1999" spans="1:9" x14ac:dyDescent="0.2">
      <c r="A1999" s="86" t="s">
        <v>6388</v>
      </c>
      <c r="B1999" s="763" t="s">
        <v>454</v>
      </c>
      <c r="C1999" s="86" t="s">
        <v>32</v>
      </c>
      <c r="D1999" s="86" t="s">
        <v>139</v>
      </c>
      <c r="E1999" s="86" t="s">
        <v>552</v>
      </c>
      <c r="F1999" s="282" t="s">
        <v>25</v>
      </c>
      <c r="G1999" s="1124" t="str">
        <f>IF('Appraisal Inputs'!O320="","Blank",'Appraisal Inputs'!O320)</f>
        <v>Blank</v>
      </c>
      <c r="I1999" s="515" t="s">
        <v>2522</v>
      </c>
    </row>
    <row r="2000" spans="1:9" x14ac:dyDescent="0.2">
      <c r="A2000" s="86" t="s">
        <v>6388</v>
      </c>
      <c r="B2000" s="763" t="s">
        <v>454</v>
      </c>
      <c r="C2000" s="86" t="s">
        <v>32</v>
      </c>
      <c r="D2000" s="86" t="s">
        <v>139</v>
      </c>
      <c r="E2000" s="86" t="s">
        <v>553</v>
      </c>
      <c r="F2000" s="282" t="s">
        <v>25</v>
      </c>
      <c r="G2000" s="1124" t="str">
        <f>IF('Appraisal Inputs'!O321="","Blank",'Appraisal Inputs'!O321)</f>
        <v>Blank</v>
      </c>
      <c r="I2000" s="515" t="s">
        <v>2523</v>
      </c>
    </row>
    <row r="2001" spans="1:9" x14ac:dyDescent="0.2">
      <c r="A2001" s="86" t="s">
        <v>6388</v>
      </c>
      <c r="B2001" s="763" t="s">
        <v>454</v>
      </c>
      <c r="C2001" s="86" t="s">
        <v>32</v>
      </c>
      <c r="D2001" s="86" t="s">
        <v>139</v>
      </c>
      <c r="E2001" s="86" t="s">
        <v>554</v>
      </c>
      <c r="F2001" s="282" t="s">
        <v>25</v>
      </c>
      <c r="G2001" s="1124" t="str">
        <f>IF('Appraisal Inputs'!O322="","Blank",'Appraisal Inputs'!O322)</f>
        <v>Blank</v>
      </c>
      <c r="I2001" s="515" t="s">
        <v>2524</v>
      </c>
    </row>
    <row r="2002" spans="1:9" x14ac:dyDescent="0.2">
      <c r="A2002" s="86" t="s">
        <v>6388</v>
      </c>
      <c r="B2002" s="763" t="s">
        <v>454</v>
      </c>
      <c r="C2002" s="86" t="s">
        <v>32</v>
      </c>
      <c r="D2002" s="86" t="s">
        <v>139</v>
      </c>
      <c r="E2002" s="86" t="s">
        <v>555</v>
      </c>
      <c r="F2002" s="282" t="s">
        <v>25</v>
      </c>
      <c r="G2002" s="1124" t="str">
        <f>IF('Appraisal Inputs'!O323="","Blank",'Appraisal Inputs'!O323)</f>
        <v>Blank</v>
      </c>
      <c r="I2002" s="515" t="s">
        <v>2525</v>
      </c>
    </row>
    <row r="2003" spans="1:9" x14ac:dyDescent="0.2">
      <c r="A2003" s="86" t="s">
        <v>6388</v>
      </c>
      <c r="B2003" s="763" t="s">
        <v>454</v>
      </c>
      <c r="C2003" s="86" t="s">
        <v>32</v>
      </c>
      <c r="D2003" s="86" t="s">
        <v>139</v>
      </c>
      <c r="E2003" s="86" t="s">
        <v>556</v>
      </c>
      <c r="F2003" s="282" t="s">
        <v>25</v>
      </c>
      <c r="G2003" s="1124" t="str">
        <f>IF('Appraisal Inputs'!O324="","Blank",'Appraisal Inputs'!O324)</f>
        <v>Blank</v>
      </c>
      <c r="I2003" s="515" t="s">
        <v>2526</v>
      </c>
    </row>
    <row r="2004" spans="1:9" x14ac:dyDescent="0.2">
      <c r="A2004" s="86" t="s">
        <v>6388</v>
      </c>
      <c r="B2004" s="763" t="s">
        <v>454</v>
      </c>
      <c r="C2004" s="86" t="s">
        <v>32</v>
      </c>
      <c r="D2004" s="86" t="s">
        <v>139</v>
      </c>
      <c r="E2004" s="86" t="s">
        <v>557</v>
      </c>
      <c r="F2004" s="282" t="s">
        <v>25</v>
      </c>
      <c r="G2004" s="1124" t="str">
        <f>IF('Appraisal Inputs'!O325="","Blank",'Appraisal Inputs'!O325)</f>
        <v>Blank</v>
      </c>
      <c r="I2004" s="515" t="s">
        <v>2527</v>
      </c>
    </row>
    <row r="2005" spans="1:9" x14ac:dyDescent="0.2">
      <c r="A2005" s="86" t="s">
        <v>6388</v>
      </c>
      <c r="B2005" s="763" t="s">
        <v>454</v>
      </c>
      <c r="C2005" s="86" t="s">
        <v>32</v>
      </c>
      <c r="D2005" s="86" t="s">
        <v>139</v>
      </c>
      <c r="E2005" s="86" t="s">
        <v>558</v>
      </c>
      <c r="F2005" s="282" t="s">
        <v>25</v>
      </c>
      <c r="G2005" s="1124" t="str">
        <f>IF('Appraisal Inputs'!O326="","Blank",'Appraisal Inputs'!O326)</f>
        <v>Blank</v>
      </c>
      <c r="I2005" s="515" t="s">
        <v>2528</v>
      </c>
    </row>
    <row r="2006" spans="1:9" x14ac:dyDescent="0.2">
      <c r="A2006" s="86" t="s">
        <v>6388</v>
      </c>
      <c r="B2006" s="763" t="s">
        <v>454</v>
      </c>
      <c r="C2006" s="86" t="s">
        <v>32</v>
      </c>
      <c r="D2006" s="86" t="s">
        <v>139</v>
      </c>
      <c r="E2006" s="86" t="s">
        <v>559</v>
      </c>
      <c r="F2006" s="282" t="s">
        <v>25</v>
      </c>
      <c r="G2006" s="1124" t="str">
        <f>IF('Appraisal Inputs'!O327="","Blank",'Appraisal Inputs'!O327)</f>
        <v>Blank</v>
      </c>
      <c r="I2006" s="515" t="s">
        <v>2529</v>
      </c>
    </row>
    <row r="2007" spans="1:9" x14ac:dyDescent="0.2">
      <c r="A2007" s="86" t="s">
        <v>6388</v>
      </c>
      <c r="B2007" s="763" t="s">
        <v>454</v>
      </c>
      <c r="C2007" s="86" t="s">
        <v>32</v>
      </c>
      <c r="D2007" s="86" t="s">
        <v>139</v>
      </c>
      <c r="E2007" s="86" t="s">
        <v>560</v>
      </c>
      <c r="F2007" s="282" t="s">
        <v>25</v>
      </c>
      <c r="G2007" s="1124" t="str">
        <f>IF('Appraisal Inputs'!O328="","Blank",'Appraisal Inputs'!O328)</f>
        <v>Blank</v>
      </c>
      <c r="I2007" s="515" t="s">
        <v>2530</v>
      </c>
    </row>
    <row r="2008" spans="1:9" x14ac:dyDescent="0.2">
      <c r="A2008" s="86" t="s">
        <v>6388</v>
      </c>
      <c r="B2008" s="763" t="s">
        <v>454</v>
      </c>
      <c r="C2008" s="86" t="s">
        <v>32</v>
      </c>
      <c r="D2008" s="86" t="s">
        <v>139</v>
      </c>
      <c r="E2008" s="86" t="s">
        <v>561</v>
      </c>
      <c r="F2008" s="282" t="s">
        <v>25</v>
      </c>
      <c r="G2008" s="1124" t="str">
        <f>IF('Appraisal Inputs'!O329="","Blank",'Appraisal Inputs'!O329)</f>
        <v>Blank</v>
      </c>
      <c r="I2008" s="515" t="s">
        <v>2531</v>
      </c>
    </row>
    <row r="2009" spans="1:9" x14ac:dyDescent="0.2">
      <c r="A2009" s="86" t="s">
        <v>6388</v>
      </c>
      <c r="B2009" s="763" t="s">
        <v>454</v>
      </c>
      <c r="C2009" s="86" t="s">
        <v>32</v>
      </c>
      <c r="D2009" s="86" t="s">
        <v>139</v>
      </c>
      <c r="E2009" s="86" t="s">
        <v>562</v>
      </c>
      <c r="F2009" s="282" t="s">
        <v>25</v>
      </c>
      <c r="G2009" s="1124" t="str">
        <f>IF('Appraisal Inputs'!O330="","Blank",'Appraisal Inputs'!O330)</f>
        <v>Blank</v>
      </c>
      <c r="I2009" s="515" t="s">
        <v>2532</v>
      </c>
    </row>
    <row r="2010" spans="1:9" x14ac:dyDescent="0.2">
      <c r="A2010" s="86" t="s">
        <v>6388</v>
      </c>
      <c r="B2010" s="763" t="s">
        <v>454</v>
      </c>
      <c r="C2010" s="86" t="s">
        <v>32</v>
      </c>
      <c r="D2010" s="86" t="s">
        <v>139</v>
      </c>
      <c r="E2010" s="86" t="s">
        <v>563</v>
      </c>
      <c r="F2010" s="282" t="s">
        <v>25</v>
      </c>
      <c r="G2010" s="1124" t="str">
        <f>IF('Appraisal Inputs'!O331="","Blank",'Appraisal Inputs'!O331)</f>
        <v>Blank</v>
      </c>
      <c r="I2010" s="515" t="s">
        <v>2533</v>
      </c>
    </row>
    <row r="2011" spans="1:9" x14ac:dyDescent="0.2">
      <c r="A2011" s="86" t="s">
        <v>6388</v>
      </c>
      <c r="B2011" s="763" t="s">
        <v>454</v>
      </c>
      <c r="C2011" s="86" t="s">
        <v>32</v>
      </c>
      <c r="D2011" s="86" t="s">
        <v>139</v>
      </c>
      <c r="E2011" s="86" t="s">
        <v>564</v>
      </c>
      <c r="F2011" s="282" t="s">
        <v>25</v>
      </c>
      <c r="G2011" s="1124" t="str">
        <f>IF('Appraisal Inputs'!O332="","Blank",'Appraisal Inputs'!O332)</f>
        <v>Blank</v>
      </c>
      <c r="I2011" s="515" t="s">
        <v>2534</v>
      </c>
    </row>
    <row r="2012" spans="1:9" x14ac:dyDescent="0.2">
      <c r="A2012" s="86" t="s">
        <v>6388</v>
      </c>
      <c r="B2012" s="763" t="s">
        <v>454</v>
      </c>
      <c r="C2012" s="86" t="s">
        <v>32</v>
      </c>
      <c r="D2012" s="86" t="s">
        <v>139</v>
      </c>
      <c r="E2012" s="86" t="s">
        <v>565</v>
      </c>
      <c r="F2012" s="282" t="s">
        <v>25</v>
      </c>
      <c r="G2012" s="1124" t="str">
        <f>IF('Appraisal Inputs'!O333="","Blank",'Appraisal Inputs'!O333)</f>
        <v>Blank</v>
      </c>
      <c r="I2012" s="515" t="s">
        <v>2535</v>
      </c>
    </row>
    <row r="2013" spans="1:9" x14ac:dyDescent="0.2">
      <c r="A2013" s="86" t="s">
        <v>6388</v>
      </c>
      <c r="B2013" s="543" t="s">
        <v>454</v>
      </c>
      <c r="C2013" s="547" t="s">
        <v>32</v>
      </c>
      <c r="D2013" s="547" t="s">
        <v>139</v>
      </c>
      <c r="E2013" s="547" t="s">
        <v>566</v>
      </c>
      <c r="F2013" s="538" t="s">
        <v>25</v>
      </c>
      <c r="G2013" s="1125" t="str">
        <f>IF('Appraisal Inputs'!O334="","Blank",'Appraisal Inputs'!O334)</f>
        <v>Blank</v>
      </c>
      <c r="I2013" s="515" t="s">
        <v>2536</v>
      </c>
    </row>
    <row r="2014" spans="1:9" x14ac:dyDescent="0.2">
      <c r="A2014" s="86" t="s">
        <v>6388</v>
      </c>
      <c r="B2014" s="541" t="s">
        <v>454</v>
      </c>
      <c r="C2014" s="546" t="s">
        <v>32</v>
      </c>
      <c r="D2014" s="546" t="s">
        <v>139</v>
      </c>
      <c r="E2014" s="546" t="s">
        <v>185</v>
      </c>
      <c r="F2014" s="542" t="s">
        <v>485</v>
      </c>
      <c r="G2014" s="1123" t="str">
        <f>IF('Appraisal Inputs'!P294="","Blank",'Appraisal Inputs'!P294)</f>
        <v>Blank</v>
      </c>
      <c r="I2014" s="515" t="s">
        <v>2537</v>
      </c>
    </row>
    <row r="2015" spans="1:9" x14ac:dyDescent="0.2">
      <c r="A2015" s="86" t="s">
        <v>6388</v>
      </c>
      <c r="B2015" s="763" t="s">
        <v>454</v>
      </c>
      <c r="C2015" s="86" t="s">
        <v>32</v>
      </c>
      <c r="D2015" s="86" t="s">
        <v>139</v>
      </c>
      <c r="E2015" s="86" t="s">
        <v>527</v>
      </c>
      <c r="F2015" s="282" t="s">
        <v>485</v>
      </c>
      <c r="G2015" s="1124" t="str">
        <f>IF('Appraisal Inputs'!P295="","Blank",'Appraisal Inputs'!P295)</f>
        <v>Blank</v>
      </c>
      <c r="I2015" s="515" t="s">
        <v>2538</v>
      </c>
    </row>
    <row r="2016" spans="1:9" x14ac:dyDescent="0.2">
      <c r="A2016" s="86" t="s">
        <v>6388</v>
      </c>
      <c r="B2016" s="763" t="s">
        <v>454</v>
      </c>
      <c r="C2016" s="86" t="s">
        <v>32</v>
      </c>
      <c r="D2016" s="86" t="s">
        <v>139</v>
      </c>
      <c r="E2016" s="86" t="s">
        <v>528</v>
      </c>
      <c r="F2016" s="282" t="s">
        <v>485</v>
      </c>
      <c r="G2016" s="1124" t="str">
        <f>IF('Appraisal Inputs'!P296="","Blank",'Appraisal Inputs'!P296)</f>
        <v>Blank</v>
      </c>
      <c r="I2016" s="515" t="s">
        <v>2539</v>
      </c>
    </row>
    <row r="2017" spans="1:9" x14ac:dyDescent="0.2">
      <c r="A2017" s="86" t="s">
        <v>6388</v>
      </c>
      <c r="B2017" s="763" t="s">
        <v>454</v>
      </c>
      <c r="C2017" s="86" t="s">
        <v>32</v>
      </c>
      <c r="D2017" s="86" t="s">
        <v>139</v>
      </c>
      <c r="E2017" s="86" t="s">
        <v>529</v>
      </c>
      <c r="F2017" s="282" t="s">
        <v>485</v>
      </c>
      <c r="G2017" s="1124" t="str">
        <f>IF('Appraisal Inputs'!P297="","Blank",'Appraisal Inputs'!P297)</f>
        <v>Blank</v>
      </c>
      <c r="I2017" s="515" t="s">
        <v>2540</v>
      </c>
    </row>
    <row r="2018" spans="1:9" x14ac:dyDescent="0.2">
      <c r="A2018" s="86" t="s">
        <v>6388</v>
      </c>
      <c r="B2018" s="763" t="s">
        <v>454</v>
      </c>
      <c r="C2018" s="86" t="s">
        <v>32</v>
      </c>
      <c r="D2018" s="86" t="s">
        <v>139</v>
      </c>
      <c r="E2018" s="86" t="s">
        <v>530</v>
      </c>
      <c r="F2018" s="282" t="s">
        <v>485</v>
      </c>
      <c r="G2018" s="1124" t="str">
        <f>IF('Appraisal Inputs'!P298="","Blank",'Appraisal Inputs'!P298)</f>
        <v>Blank</v>
      </c>
      <c r="I2018" s="515" t="s">
        <v>2541</v>
      </c>
    </row>
    <row r="2019" spans="1:9" x14ac:dyDescent="0.2">
      <c r="A2019" s="86" t="s">
        <v>6388</v>
      </c>
      <c r="B2019" s="763" t="s">
        <v>454</v>
      </c>
      <c r="C2019" s="86" t="s">
        <v>32</v>
      </c>
      <c r="D2019" s="86" t="s">
        <v>139</v>
      </c>
      <c r="E2019" s="86" t="s">
        <v>531</v>
      </c>
      <c r="F2019" s="282" t="s">
        <v>485</v>
      </c>
      <c r="G2019" s="1124" t="str">
        <f>IF('Appraisal Inputs'!P299="","Blank",'Appraisal Inputs'!P299)</f>
        <v>Blank</v>
      </c>
      <c r="I2019" s="515" t="s">
        <v>2542</v>
      </c>
    </row>
    <row r="2020" spans="1:9" x14ac:dyDescent="0.2">
      <c r="A2020" s="86" t="s">
        <v>6388</v>
      </c>
      <c r="B2020" s="763" t="s">
        <v>454</v>
      </c>
      <c r="C2020" s="86" t="s">
        <v>32</v>
      </c>
      <c r="D2020" s="86" t="s">
        <v>139</v>
      </c>
      <c r="E2020" s="86" t="s">
        <v>532</v>
      </c>
      <c r="F2020" s="282" t="s">
        <v>485</v>
      </c>
      <c r="G2020" s="1124" t="str">
        <f>IF('Appraisal Inputs'!P300="","Blank",'Appraisal Inputs'!P300)</f>
        <v>Blank</v>
      </c>
      <c r="I2020" s="515" t="s">
        <v>2543</v>
      </c>
    </row>
    <row r="2021" spans="1:9" x14ac:dyDescent="0.2">
      <c r="A2021" s="86" t="s">
        <v>6388</v>
      </c>
      <c r="B2021" s="763" t="s">
        <v>454</v>
      </c>
      <c r="C2021" s="86" t="s">
        <v>32</v>
      </c>
      <c r="D2021" s="86" t="s">
        <v>139</v>
      </c>
      <c r="E2021" s="86" t="s">
        <v>533</v>
      </c>
      <c r="F2021" s="282" t="s">
        <v>485</v>
      </c>
      <c r="G2021" s="1124" t="str">
        <f>IF('Appraisal Inputs'!P301="","Blank",'Appraisal Inputs'!P301)</f>
        <v>Blank</v>
      </c>
      <c r="I2021" s="515" t="s">
        <v>2544</v>
      </c>
    </row>
    <row r="2022" spans="1:9" x14ac:dyDescent="0.2">
      <c r="A2022" s="86" t="s">
        <v>6388</v>
      </c>
      <c r="B2022" s="763" t="s">
        <v>454</v>
      </c>
      <c r="C2022" s="86" t="s">
        <v>32</v>
      </c>
      <c r="D2022" s="86" t="s">
        <v>139</v>
      </c>
      <c r="E2022" s="86" t="s">
        <v>534</v>
      </c>
      <c r="F2022" s="282" t="s">
        <v>485</v>
      </c>
      <c r="G2022" s="1124" t="str">
        <f>IF('Appraisal Inputs'!P302="","Blank",'Appraisal Inputs'!P302)</f>
        <v>Blank</v>
      </c>
      <c r="I2022" s="515" t="s">
        <v>2545</v>
      </c>
    </row>
    <row r="2023" spans="1:9" x14ac:dyDescent="0.2">
      <c r="A2023" s="86" t="s">
        <v>6388</v>
      </c>
      <c r="B2023" s="763" t="s">
        <v>454</v>
      </c>
      <c r="C2023" s="86" t="s">
        <v>32</v>
      </c>
      <c r="D2023" s="86" t="s">
        <v>139</v>
      </c>
      <c r="E2023" s="86" t="s">
        <v>535</v>
      </c>
      <c r="F2023" s="282" t="s">
        <v>485</v>
      </c>
      <c r="G2023" s="1124" t="str">
        <f>IF('Appraisal Inputs'!P303="","Blank",'Appraisal Inputs'!P303)</f>
        <v>Blank</v>
      </c>
      <c r="I2023" s="515" t="s">
        <v>2546</v>
      </c>
    </row>
    <row r="2024" spans="1:9" x14ac:dyDescent="0.2">
      <c r="A2024" s="86" t="s">
        <v>6388</v>
      </c>
      <c r="B2024" s="763" t="s">
        <v>454</v>
      </c>
      <c r="C2024" s="86" t="s">
        <v>32</v>
      </c>
      <c r="D2024" s="86" t="s">
        <v>139</v>
      </c>
      <c r="E2024" s="86" t="s">
        <v>536</v>
      </c>
      <c r="F2024" s="282" t="s">
        <v>485</v>
      </c>
      <c r="G2024" s="1124" t="str">
        <f>IF('Appraisal Inputs'!P304="","Blank",'Appraisal Inputs'!P304)</f>
        <v>Blank</v>
      </c>
      <c r="I2024" s="515" t="s">
        <v>2547</v>
      </c>
    </row>
    <row r="2025" spans="1:9" x14ac:dyDescent="0.2">
      <c r="A2025" s="86" t="s">
        <v>6388</v>
      </c>
      <c r="B2025" s="763" t="s">
        <v>454</v>
      </c>
      <c r="C2025" s="86" t="s">
        <v>32</v>
      </c>
      <c r="D2025" s="86" t="s">
        <v>139</v>
      </c>
      <c r="E2025" s="86" t="s">
        <v>537</v>
      </c>
      <c r="F2025" s="282" t="s">
        <v>485</v>
      </c>
      <c r="G2025" s="1124" t="str">
        <f>IF('Appraisal Inputs'!P305="","Blank",'Appraisal Inputs'!P305)</f>
        <v>Blank</v>
      </c>
      <c r="I2025" s="515" t="s">
        <v>2548</v>
      </c>
    </row>
    <row r="2026" spans="1:9" x14ac:dyDescent="0.2">
      <c r="A2026" s="86" t="s">
        <v>6388</v>
      </c>
      <c r="B2026" s="763" t="s">
        <v>454</v>
      </c>
      <c r="C2026" s="86" t="s">
        <v>32</v>
      </c>
      <c r="D2026" s="86" t="s">
        <v>139</v>
      </c>
      <c r="E2026" s="86" t="s">
        <v>538</v>
      </c>
      <c r="F2026" s="282" t="s">
        <v>485</v>
      </c>
      <c r="G2026" s="1124" t="str">
        <f>IF('Appraisal Inputs'!P306="","Blank",'Appraisal Inputs'!P306)</f>
        <v>Blank</v>
      </c>
      <c r="I2026" s="515" t="s">
        <v>2549</v>
      </c>
    </row>
    <row r="2027" spans="1:9" x14ac:dyDescent="0.2">
      <c r="A2027" s="86" t="s">
        <v>6388</v>
      </c>
      <c r="B2027" s="763" t="s">
        <v>454</v>
      </c>
      <c r="C2027" s="86" t="s">
        <v>32</v>
      </c>
      <c r="D2027" s="86" t="s">
        <v>139</v>
      </c>
      <c r="E2027" s="86" t="s">
        <v>539</v>
      </c>
      <c r="F2027" s="282" t="s">
        <v>485</v>
      </c>
      <c r="G2027" s="1124" t="str">
        <f>IF('Appraisal Inputs'!P307="","Blank",'Appraisal Inputs'!P307)</f>
        <v>Blank</v>
      </c>
      <c r="I2027" s="515" t="s">
        <v>2550</v>
      </c>
    </row>
    <row r="2028" spans="1:9" x14ac:dyDescent="0.2">
      <c r="A2028" s="86" t="s">
        <v>6388</v>
      </c>
      <c r="B2028" s="763" t="s">
        <v>454</v>
      </c>
      <c r="C2028" s="86" t="s">
        <v>32</v>
      </c>
      <c r="D2028" s="86" t="s">
        <v>139</v>
      </c>
      <c r="E2028" s="86" t="s">
        <v>540</v>
      </c>
      <c r="F2028" s="282" t="s">
        <v>485</v>
      </c>
      <c r="G2028" s="1124" t="str">
        <f>IF('Appraisal Inputs'!P308="","Blank",'Appraisal Inputs'!P308)</f>
        <v>Blank</v>
      </c>
      <c r="I2028" s="515" t="s">
        <v>2551</v>
      </c>
    </row>
    <row r="2029" spans="1:9" x14ac:dyDescent="0.2">
      <c r="A2029" s="86" t="s">
        <v>6388</v>
      </c>
      <c r="B2029" s="763" t="s">
        <v>454</v>
      </c>
      <c r="C2029" s="86" t="s">
        <v>32</v>
      </c>
      <c r="D2029" s="86" t="s">
        <v>139</v>
      </c>
      <c r="E2029" s="86" t="s">
        <v>541</v>
      </c>
      <c r="F2029" s="282" t="s">
        <v>485</v>
      </c>
      <c r="G2029" s="1124" t="str">
        <f>IF('Appraisal Inputs'!P309="","Blank",'Appraisal Inputs'!P309)</f>
        <v>Blank</v>
      </c>
      <c r="I2029" s="515" t="s">
        <v>2552</v>
      </c>
    </row>
    <row r="2030" spans="1:9" x14ac:dyDescent="0.2">
      <c r="A2030" s="86" t="s">
        <v>6388</v>
      </c>
      <c r="B2030" s="763" t="s">
        <v>454</v>
      </c>
      <c r="C2030" s="86" t="s">
        <v>32</v>
      </c>
      <c r="D2030" s="86" t="s">
        <v>139</v>
      </c>
      <c r="E2030" s="86" t="s">
        <v>542</v>
      </c>
      <c r="F2030" s="282" t="s">
        <v>485</v>
      </c>
      <c r="G2030" s="1124" t="str">
        <f>IF('Appraisal Inputs'!P310="","Blank",'Appraisal Inputs'!P310)</f>
        <v>Blank</v>
      </c>
      <c r="I2030" s="515" t="s">
        <v>2553</v>
      </c>
    </row>
    <row r="2031" spans="1:9" x14ac:dyDescent="0.2">
      <c r="A2031" s="86" t="s">
        <v>6388</v>
      </c>
      <c r="B2031" s="763" t="s">
        <v>454</v>
      </c>
      <c r="C2031" s="86" t="s">
        <v>32</v>
      </c>
      <c r="D2031" s="86" t="s">
        <v>139</v>
      </c>
      <c r="E2031" s="86" t="s">
        <v>543</v>
      </c>
      <c r="F2031" s="282" t="s">
        <v>485</v>
      </c>
      <c r="G2031" s="1124" t="str">
        <f>IF('Appraisal Inputs'!P311="","Blank",'Appraisal Inputs'!P311)</f>
        <v>Blank</v>
      </c>
      <c r="I2031" s="515" t="s">
        <v>2554</v>
      </c>
    </row>
    <row r="2032" spans="1:9" x14ac:dyDescent="0.2">
      <c r="A2032" s="86" t="s">
        <v>6388</v>
      </c>
      <c r="B2032" s="763" t="s">
        <v>454</v>
      </c>
      <c r="C2032" s="86" t="s">
        <v>32</v>
      </c>
      <c r="D2032" s="86" t="s">
        <v>139</v>
      </c>
      <c r="E2032" s="86" t="s">
        <v>544</v>
      </c>
      <c r="F2032" s="282" t="s">
        <v>485</v>
      </c>
      <c r="G2032" s="1124" t="str">
        <f>IF('Appraisal Inputs'!P312="","Blank",'Appraisal Inputs'!P312)</f>
        <v>Blank</v>
      </c>
      <c r="I2032" s="515" t="s">
        <v>2555</v>
      </c>
    </row>
    <row r="2033" spans="1:9" x14ac:dyDescent="0.2">
      <c r="A2033" s="86" t="s">
        <v>6388</v>
      </c>
      <c r="B2033" s="763" t="s">
        <v>454</v>
      </c>
      <c r="C2033" s="86" t="s">
        <v>32</v>
      </c>
      <c r="D2033" s="86" t="s">
        <v>139</v>
      </c>
      <c r="E2033" s="86" t="s">
        <v>545</v>
      </c>
      <c r="F2033" s="282" t="s">
        <v>485</v>
      </c>
      <c r="G2033" s="1124" t="str">
        <f>IF('Appraisal Inputs'!P313="","Blank",'Appraisal Inputs'!P313)</f>
        <v>Blank</v>
      </c>
      <c r="I2033" s="515" t="s">
        <v>2556</v>
      </c>
    </row>
    <row r="2034" spans="1:9" x14ac:dyDescent="0.2">
      <c r="A2034" s="86" t="s">
        <v>6388</v>
      </c>
      <c r="B2034" s="763" t="s">
        <v>454</v>
      </c>
      <c r="C2034" s="86" t="s">
        <v>32</v>
      </c>
      <c r="D2034" s="86" t="s">
        <v>139</v>
      </c>
      <c r="E2034" s="86" t="s">
        <v>546</v>
      </c>
      <c r="F2034" s="282" t="s">
        <v>485</v>
      </c>
      <c r="G2034" s="1124" t="str">
        <f>IF('Appraisal Inputs'!P314="","Blank",'Appraisal Inputs'!P314)</f>
        <v>Blank</v>
      </c>
      <c r="I2034" s="515" t="s">
        <v>2557</v>
      </c>
    </row>
    <row r="2035" spans="1:9" x14ac:dyDescent="0.2">
      <c r="A2035" s="86" t="s">
        <v>6388</v>
      </c>
      <c r="B2035" s="763" t="s">
        <v>454</v>
      </c>
      <c r="C2035" s="86" t="s">
        <v>32</v>
      </c>
      <c r="D2035" s="86" t="s">
        <v>139</v>
      </c>
      <c r="E2035" s="86" t="s">
        <v>547</v>
      </c>
      <c r="F2035" s="282" t="s">
        <v>485</v>
      </c>
      <c r="G2035" s="1124" t="str">
        <f>IF('Appraisal Inputs'!P315="","Blank",'Appraisal Inputs'!P315)</f>
        <v>Blank</v>
      </c>
      <c r="I2035" s="515" t="s">
        <v>2558</v>
      </c>
    </row>
    <row r="2036" spans="1:9" x14ac:dyDescent="0.2">
      <c r="A2036" s="86" t="s">
        <v>6388</v>
      </c>
      <c r="B2036" s="763" t="s">
        <v>454</v>
      </c>
      <c r="C2036" s="86" t="s">
        <v>32</v>
      </c>
      <c r="D2036" s="86" t="s">
        <v>139</v>
      </c>
      <c r="E2036" s="86" t="s">
        <v>548</v>
      </c>
      <c r="F2036" s="282" t="s">
        <v>485</v>
      </c>
      <c r="G2036" s="1124" t="str">
        <f>IF('Appraisal Inputs'!P316="","Blank",'Appraisal Inputs'!P316)</f>
        <v>Blank</v>
      </c>
      <c r="I2036" s="515" t="s">
        <v>2559</v>
      </c>
    </row>
    <row r="2037" spans="1:9" x14ac:dyDescent="0.2">
      <c r="A2037" s="86" t="s">
        <v>6388</v>
      </c>
      <c r="B2037" s="763" t="s">
        <v>454</v>
      </c>
      <c r="C2037" s="86" t="s">
        <v>32</v>
      </c>
      <c r="D2037" s="86" t="s">
        <v>139</v>
      </c>
      <c r="E2037" s="86" t="s">
        <v>549</v>
      </c>
      <c r="F2037" s="282" t="s">
        <v>485</v>
      </c>
      <c r="G2037" s="1124" t="str">
        <f>IF('Appraisal Inputs'!P317="","Blank",'Appraisal Inputs'!P317)</f>
        <v>Blank</v>
      </c>
      <c r="I2037" s="515" t="s">
        <v>2560</v>
      </c>
    </row>
    <row r="2038" spans="1:9" x14ac:dyDescent="0.2">
      <c r="A2038" s="86" t="s">
        <v>6388</v>
      </c>
      <c r="B2038" s="763" t="s">
        <v>454</v>
      </c>
      <c r="C2038" s="86" t="s">
        <v>32</v>
      </c>
      <c r="D2038" s="86" t="s">
        <v>139</v>
      </c>
      <c r="E2038" s="86" t="s">
        <v>550</v>
      </c>
      <c r="F2038" s="282" t="s">
        <v>485</v>
      </c>
      <c r="G2038" s="1124" t="str">
        <f>IF('Appraisal Inputs'!P318="","Blank",'Appraisal Inputs'!P318)</f>
        <v>Blank</v>
      </c>
      <c r="I2038" s="515" t="s">
        <v>2561</v>
      </c>
    </row>
    <row r="2039" spans="1:9" x14ac:dyDescent="0.2">
      <c r="A2039" s="86" t="s">
        <v>6388</v>
      </c>
      <c r="B2039" s="763" t="s">
        <v>454</v>
      </c>
      <c r="C2039" s="86" t="s">
        <v>32</v>
      </c>
      <c r="D2039" s="86" t="s">
        <v>139</v>
      </c>
      <c r="E2039" s="86" t="s">
        <v>551</v>
      </c>
      <c r="F2039" s="282" t="s">
        <v>485</v>
      </c>
      <c r="G2039" s="1124" t="str">
        <f>IF('Appraisal Inputs'!P319="","Blank",'Appraisal Inputs'!P319)</f>
        <v>Blank</v>
      </c>
      <c r="I2039" s="515" t="s">
        <v>2562</v>
      </c>
    </row>
    <row r="2040" spans="1:9" x14ac:dyDescent="0.2">
      <c r="A2040" s="86" t="s">
        <v>6388</v>
      </c>
      <c r="B2040" s="763" t="s">
        <v>454</v>
      </c>
      <c r="C2040" s="86" t="s">
        <v>32</v>
      </c>
      <c r="D2040" s="86" t="s">
        <v>139</v>
      </c>
      <c r="E2040" s="86" t="s">
        <v>552</v>
      </c>
      <c r="F2040" s="282" t="s">
        <v>485</v>
      </c>
      <c r="G2040" s="1124" t="str">
        <f>IF('Appraisal Inputs'!P320="","Blank",'Appraisal Inputs'!P320)</f>
        <v>Blank</v>
      </c>
      <c r="I2040" s="515" t="s">
        <v>2563</v>
      </c>
    </row>
    <row r="2041" spans="1:9" x14ac:dyDescent="0.2">
      <c r="A2041" s="86" t="s">
        <v>6388</v>
      </c>
      <c r="B2041" s="763" t="s">
        <v>454</v>
      </c>
      <c r="C2041" s="86" t="s">
        <v>32</v>
      </c>
      <c r="D2041" s="86" t="s">
        <v>139</v>
      </c>
      <c r="E2041" s="86" t="s">
        <v>553</v>
      </c>
      <c r="F2041" s="282" t="s">
        <v>485</v>
      </c>
      <c r="G2041" s="1124" t="str">
        <f>IF('Appraisal Inputs'!P321="","Blank",'Appraisal Inputs'!P321)</f>
        <v>Blank</v>
      </c>
      <c r="I2041" s="515" t="s">
        <v>2564</v>
      </c>
    </row>
    <row r="2042" spans="1:9" x14ac:dyDescent="0.2">
      <c r="A2042" s="86" t="s">
        <v>6388</v>
      </c>
      <c r="B2042" s="763" t="s">
        <v>454</v>
      </c>
      <c r="C2042" s="86" t="s">
        <v>32</v>
      </c>
      <c r="D2042" s="86" t="s">
        <v>139</v>
      </c>
      <c r="E2042" s="86" t="s">
        <v>554</v>
      </c>
      <c r="F2042" s="282" t="s">
        <v>485</v>
      </c>
      <c r="G2042" s="1124" t="str">
        <f>IF('Appraisal Inputs'!P322="","Blank",'Appraisal Inputs'!P322)</f>
        <v>Blank</v>
      </c>
      <c r="I2042" s="515" t="s">
        <v>2565</v>
      </c>
    </row>
    <row r="2043" spans="1:9" x14ac:dyDescent="0.2">
      <c r="A2043" s="86" t="s">
        <v>6388</v>
      </c>
      <c r="B2043" s="763" t="s">
        <v>454</v>
      </c>
      <c r="C2043" s="86" t="s">
        <v>32</v>
      </c>
      <c r="D2043" s="86" t="s">
        <v>139</v>
      </c>
      <c r="E2043" s="86" t="s">
        <v>555</v>
      </c>
      <c r="F2043" s="282" t="s">
        <v>485</v>
      </c>
      <c r="G2043" s="1124" t="str">
        <f>IF('Appraisal Inputs'!P323="","Blank",'Appraisal Inputs'!P323)</f>
        <v>Blank</v>
      </c>
      <c r="I2043" s="515" t="s">
        <v>2566</v>
      </c>
    </row>
    <row r="2044" spans="1:9" x14ac:dyDescent="0.2">
      <c r="A2044" s="86" t="s">
        <v>6388</v>
      </c>
      <c r="B2044" s="763" t="s">
        <v>454</v>
      </c>
      <c r="C2044" s="86" t="s">
        <v>32</v>
      </c>
      <c r="D2044" s="86" t="s">
        <v>139</v>
      </c>
      <c r="E2044" s="86" t="s">
        <v>556</v>
      </c>
      <c r="F2044" s="282" t="s">
        <v>485</v>
      </c>
      <c r="G2044" s="1124" t="str">
        <f>IF('Appraisal Inputs'!P324="","Blank",'Appraisal Inputs'!P324)</f>
        <v>Blank</v>
      </c>
      <c r="I2044" s="515" t="s">
        <v>2567</v>
      </c>
    </row>
    <row r="2045" spans="1:9" x14ac:dyDescent="0.2">
      <c r="A2045" s="86" t="s">
        <v>6388</v>
      </c>
      <c r="B2045" s="763" t="s">
        <v>454</v>
      </c>
      <c r="C2045" s="86" t="s">
        <v>32</v>
      </c>
      <c r="D2045" s="86" t="s">
        <v>139</v>
      </c>
      <c r="E2045" s="86" t="s">
        <v>557</v>
      </c>
      <c r="F2045" s="282" t="s">
        <v>485</v>
      </c>
      <c r="G2045" s="1124" t="str">
        <f>IF('Appraisal Inputs'!P325="","Blank",'Appraisal Inputs'!P325)</f>
        <v>Blank</v>
      </c>
      <c r="I2045" s="515" t="s">
        <v>2568</v>
      </c>
    </row>
    <row r="2046" spans="1:9" x14ac:dyDescent="0.2">
      <c r="A2046" s="86" t="s">
        <v>6388</v>
      </c>
      <c r="B2046" s="763" t="s">
        <v>454</v>
      </c>
      <c r="C2046" s="86" t="s">
        <v>32</v>
      </c>
      <c r="D2046" s="86" t="s">
        <v>139</v>
      </c>
      <c r="E2046" s="86" t="s">
        <v>558</v>
      </c>
      <c r="F2046" s="282" t="s">
        <v>485</v>
      </c>
      <c r="G2046" s="1124" t="str">
        <f>IF('Appraisal Inputs'!P326="","Blank",'Appraisal Inputs'!P326)</f>
        <v>Blank</v>
      </c>
      <c r="I2046" s="515" t="s">
        <v>2569</v>
      </c>
    </row>
    <row r="2047" spans="1:9" x14ac:dyDescent="0.2">
      <c r="A2047" s="86" t="s">
        <v>6388</v>
      </c>
      <c r="B2047" s="763" t="s">
        <v>454</v>
      </c>
      <c r="C2047" s="86" t="s">
        <v>32</v>
      </c>
      <c r="D2047" s="86" t="s">
        <v>139</v>
      </c>
      <c r="E2047" s="86" t="s">
        <v>559</v>
      </c>
      <c r="F2047" s="282" t="s">
        <v>485</v>
      </c>
      <c r="G2047" s="1124" t="str">
        <f>IF('Appraisal Inputs'!P327="","Blank",'Appraisal Inputs'!P327)</f>
        <v>Blank</v>
      </c>
      <c r="I2047" s="515" t="s">
        <v>2570</v>
      </c>
    </row>
    <row r="2048" spans="1:9" x14ac:dyDescent="0.2">
      <c r="A2048" s="86" t="s">
        <v>6388</v>
      </c>
      <c r="B2048" s="763" t="s">
        <v>454</v>
      </c>
      <c r="C2048" s="86" t="s">
        <v>32</v>
      </c>
      <c r="D2048" s="86" t="s">
        <v>139</v>
      </c>
      <c r="E2048" s="86" t="s">
        <v>560</v>
      </c>
      <c r="F2048" s="282" t="s">
        <v>485</v>
      </c>
      <c r="G2048" s="1124" t="str">
        <f>IF('Appraisal Inputs'!P328="","Blank",'Appraisal Inputs'!P328)</f>
        <v>Blank</v>
      </c>
      <c r="I2048" s="515" t="s">
        <v>2571</v>
      </c>
    </row>
    <row r="2049" spans="1:9" x14ac:dyDescent="0.2">
      <c r="A2049" s="86" t="s">
        <v>6388</v>
      </c>
      <c r="B2049" s="763" t="s">
        <v>454</v>
      </c>
      <c r="C2049" s="86" t="s">
        <v>32</v>
      </c>
      <c r="D2049" s="86" t="s">
        <v>139</v>
      </c>
      <c r="E2049" s="86" t="s">
        <v>561</v>
      </c>
      <c r="F2049" s="282" t="s">
        <v>485</v>
      </c>
      <c r="G2049" s="1124" t="str">
        <f>IF('Appraisal Inputs'!P329="","Blank",'Appraisal Inputs'!P329)</f>
        <v>Blank</v>
      </c>
      <c r="I2049" s="515" t="s">
        <v>2572</v>
      </c>
    </row>
    <row r="2050" spans="1:9" x14ac:dyDescent="0.2">
      <c r="A2050" s="86" t="s">
        <v>6388</v>
      </c>
      <c r="B2050" s="763" t="s">
        <v>454</v>
      </c>
      <c r="C2050" s="86" t="s">
        <v>32</v>
      </c>
      <c r="D2050" s="86" t="s">
        <v>139</v>
      </c>
      <c r="E2050" s="86" t="s">
        <v>562</v>
      </c>
      <c r="F2050" s="282" t="s">
        <v>485</v>
      </c>
      <c r="G2050" s="1124" t="str">
        <f>IF('Appraisal Inputs'!P330="","Blank",'Appraisal Inputs'!P330)</f>
        <v>Blank</v>
      </c>
      <c r="I2050" s="515" t="s">
        <v>2573</v>
      </c>
    </row>
    <row r="2051" spans="1:9" x14ac:dyDescent="0.2">
      <c r="A2051" s="86" t="s">
        <v>6388</v>
      </c>
      <c r="B2051" s="763" t="s">
        <v>454</v>
      </c>
      <c r="C2051" s="86" t="s">
        <v>32</v>
      </c>
      <c r="D2051" s="86" t="s">
        <v>139</v>
      </c>
      <c r="E2051" s="86" t="s">
        <v>563</v>
      </c>
      <c r="F2051" s="282" t="s">
        <v>485</v>
      </c>
      <c r="G2051" s="1124" t="str">
        <f>IF('Appraisal Inputs'!P331="","Blank",'Appraisal Inputs'!P331)</f>
        <v>Blank</v>
      </c>
      <c r="I2051" s="515" t="s">
        <v>2574</v>
      </c>
    </row>
    <row r="2052" spans="1:9" x14ac:dyDescent="0.2">
      <c r="A2052" s="86" t="s">
        <v>6388</v>
      </c>
      <c r="B2052" s="763" t="s">
        <v>454</v>
      </c>
      <c r="C2052" s="86" t="s">
        <v>32</v>
      </c>
      <c r="D2052" s="86" t="s">
        <v>139</v>
      </c>
      <c r="E2052" s="86" t="s">
        <v>564</v>
      </c>
      <c r="F2052" s="282" t="s">
        <v>485</v>
      </c>
      <c r="G2052" s="1124" t="str">
        <f>IF('Appraisal Inputs'!P332="","Blank",'Appraisal Inputs'!P332)</f>
        <v>Blank</v>
      </c>
      <c r="I2052" s="515" t="s">
        <v>2575</v>
      </c>
    </row>
    <row r="2053" spans="1:9" x14ac:dyDescent="0.2">
      <c r="A2053" s="86" t="s">
        <v>6388</v>
      </c>
      <c r="B2053" s="763" t="s">
        <v>454</v>
      </c>
      <c r="C2053" s="86" t="s">
        <v>32</v>
      </c>
      <c r="D2053" s="86" t="s">
        <v>139</v>
      </c>
      <c r="E2053" s="86" t="s">
        <v>565</v>
      </c>
      <c r="F2053" s="282" t="s">
        <v>485</v>
      </c>
      <c r="G2053" s="1124" t="str">
        <f>IF('Appraisal Inputs'!P333="","Blank",'Appraisal Inputs'!P333)</f>
        <v>Blank</v>
      </c>
      <c r="I2053" s="515" t="s">
        <v>2576</v>
      </c>
    </row>
    <row r="2054" spans="1:9" x14ac:dyDescent="0.2">
      <c r="A2054" s="86" t="s">
        <v>6388</v>
      </c>
      <c r="B2054" s="543" t="s">
        <v>454</v>
      </c>
      <c r="C2054" s="547" t="s">
        <v>32</v>
      </c>
      <c r="D2054" s="547" t="s">
        <v>139</v>
      </c>
      <c r="E2054" s="547" t="s">
        <v>566</v>
      </c>
      <c r="F2054" s="538" t="s">
        <v>485</v>
      </c>
      <c r="G2054" s="1125" t="str">
        <f>IF('Appraisal Inputs'!P334="","Blank",'Appraisal Inputs'!P334)</f>
        <v>Blank</v>
      </c>
      <c r="I2054" s="515" t="s">
        <v>2577</v>
      </c>
    </row>
    <row r="2055" spans="1:9" x14ac:dyDescent="0.2">
      <c r="A2055" s="86" t="s">
        <v>6388</v>
      </c>
      <c r="B2055" s="541" t="s">
        <v>454</v>
      </c>
      <c r="C2055" s="546" t="s">
        <v>32</v>
      </c>
      <c r="D2055" s="546" t="s">
        <v>142</v>
      </c>
      <c r="E2055" s="546" t="s">
        <v>185</v>
      </c>
      <c r="F2055" s="542" t="s">
        <v>26</v>
      </c>
      <c r="G2055" s="1123" t="str">
        <f>IF('Appraisal Inputs'!R294="","Blank",'Appraisal Inputs'!R294)</f>
        <v>Blank</v>
      </c>
      <c r="I2055" s="515" t="s">
        <v>2578</v>
      </c>
    </row>
    <row r="2056" spans="1:9" x14ac:dyDescent="0.2">
      <c r="A2056" s="86" t="s">
        <v>6388</v>
      </c>
      <c r="B2056" s="763" t="s">
        <v>454</v>
      </c>
      <c r="C2056" s="86" t="s">
        <v>32</v>
      </c>
      <c r="D2056" s="86" t="s">
        <v>142</v>
      </c>
      <c r="E2056" s="86" t="s">
        <v>527</v>
      </c>
      <c r="F2056" s="282" t="s">
        <v>26</v>
      </c>
      <c r="G2056" s="1124" t="str">
        <f>IF('Appraisal Inputs'!R295="","Blank",'Appraisal Inputs'!R295)</f>
        <v>Blank</v>
      </c>
      <c r="I2056" s="515" t="s">
        <v>2579</v>
      </c>
    </row>
    <row r="2057" spans="1:9" x14ac:dyDescent="0.2">
      <c r="A2057" s="86" t="s">
        <v>6388</v>
      </c>
      <c r="B2057" s="763" t="s">
        <v>454</v>
      </c>
      <c r="C2057" s="86" t="s">
        <v>32</v>
      </c>
      <c r="D2057" s="86" t="s">
        <v>142</v>
      </c>
      <c r="E2057" s="86" t="s">
        <v>528</v>
      </c>
      <c r="F2057" s="282" t="s">
        <v>26</v>
      </c>
      <c r="G2057" s="1124" t="str">
        <f>IF('Appraisal Inputs'!R296="","Blank",'Appraisal Inputs'!R296)</f>
        <v>Blank</v>
      </c>
      <c r="I2057" s="515" t="s">
        <v>2580</v>
      </c>
    </row>
    <row r="2058" spans="1:9" x14ac:dyDescent="0.2">
      <c r="A2058" s="86" t="s">
        <v>6388</v>
      </c>
      <c r="B2058" s="763" t="s">
        <v>454</v>
      </c>
      <c r="C2058" s="86" t="s">
        <v>32</v>
      </c>
      <c r="D2058" s="86" t="s">
        <v>142</v>
      </c>
      <c r="E2058" s="86" t="s">
        <v>529</v>
      </c>
      <c r="F2058" s="282" t="s">
        <v>26</v>
      </c>
      <c r="G2058" s="1124" t="str">
        <f>IF('Appraisal Inputs'!R297="","Blank",'Appraisal Inputs'!R297)</f>
        <v>Blank</v>
      </c>
      <c r="I2058" s="515" t="s">
        <v>2581</v>
      </c>
    </row>
    <row r="2059" spans="1:9" x14ac:dyDescent="0.2">
      <c r="A2059" s="86" t="s">
        <v>6388</v>
      </c>
      <c r="B2059" s="763" t="s">
        <v>454</v>
      </c>
      <c r="C2059" s="86" t="s">
        <v>32</v>
      </c>
      <c r="D2059" s="86" t="s">
        <v>142</v>
      </c>
      <c r="E2059" s="86" t="s">
        <v>530</v>
      </c>
      <c r="F2059" s="282" t="s">
        <v>26</v>
      </c>
      <c r="G2059" s="1124" t="str">
        <f>IF('Appraisal Inputs'!R298="","Blank",'Appraisal Inputs'!R298)</f>
        <v>Blank</v>
      </c>
      <c r="I2059" s="515" t="s">
        <v>2582</v>
      </c>
    </row>
    <row r="2060" spans="1:9" x14ac:dyDescent="0.2">
      <c r="A2060" s="86" t="s">
        <v>6388</v>
      </c>
      <c r="B2060" s="763" t="s">
        <v>454</v>
      </c>
      <c r="C2060" s="86" t="s">
        <v>32</v>
      </c>
      <c r="D2060" s="86" t="s">
        <v>142</v>
      </c>
      <c r="E2060" s="86" t="s">
        <v>531</v>
      </c>
      <c r="F2060" s="282" t="s">
        <v>26</v>
      </c>
      <c r="G2060" s="1124" t="str">
        <f>IF('Appraisal Inputs'!R299="","Blank",'Appraisal Inputs'!R299)</f>
        <v>Blank</v>
      </c>
      <c r="I2060" s="515" t="s">
        <v>2583</v>
      </c>
    </row>
    <row r="2061" spans="1:9" x14ac:dyDescent="0.2">
      <c r="A2061" s="86" t="s">
        <v>6388</v>
      </c>
      <c r="B2061" s="763" t="s">
        <v>454</v>
      </c>
      <c r="C2061" s="86" t="s">
        <v>32</v>
      </c>
      <c r="D2061" s="86" t="s">
        <v>142</v>
      </c>
      <c r="E2061" s="86" t="s">
        <v>532</v>
      </c>
      <c r="F2061" s="282" t="s">
        <v>26</v>
      </c>
      <c r="G2061" s="1124" t="str">
        <f>IF('Appraisal Inputs'!R300="","Blank",'Appraisal Inputs'!R300)</f>
        <v>Blank</v>
      </c>
      <c r="I2061" s="515" t="s">
        <v>2584</v>
      </c>
    </row>
    <row r="2062" spans="1:9" x14ac:dyDescent="0.2">
      <c r="A2062" s="86" t="s">
        <v>6388</v>
      </c>
      <c r="B2062" s="763" t="s">
        <v>454</v>
      </c>
      <c r="C2062" s="86" t="s">
        <v>32</v>
      </c>
      <c r="D2062" s="86" t="s">
        <v>142</v>
      </c>
      <c r="E2062" s="86" t="s">
        <v>533</v>
      </c>
      <c r="F2062" s="282" t="s">
        <v>26</v>
      </c>
      <c r="G2062" s="1124" t="str">
        <f>IF('Appraisal Inputs'!R301="","Blank",'Appraisal Inputs'!R301)</f>
        <v>Blank</v>
      </c>
      <c r="I2062" s="515" t="s">
        <v>2585</v>
      </c>
    </row>
    <row r="2063" spans="1:9" x14ac:dyDescent="0.2">
      <c r="A2063" s="86" t="s">
        <v>6388</v>
      </c>
      <c r="B2063" s="763" t="s">
        <v>454</v>
      </c>
      <c r="C2063" s="86" t="s">
        <v>32</v>
      </c>
      <c r="D2063" s="86" t="s">
        <v>142</v>
      </c>
      <c r="E2063" s="86" t="s">
        <v>534</v>
      </c>
      <c r="F2063" s="282" t="s">
        <v>26</v>
      </c>
      <c r="G2063" s="1124" t="str">
        <f>IF('Appraisal Inputs'!R302="","Blank",'Appraisal Inputs'!R302)</f>
        <v>Blank</v>
      </c>
      <c r="I2063" s="515" t="s">
        <v>2586</v>
      </c>
    </row>
    <row r="2064" spans="1:9" x14ac:dyDescent="0.2">
      <c r="A2064" s="86" t="s">
        <v>6388</v>
      </c>
      <c r="B2064" s="763" t="s">
        <v>454</v>
      </c>
      <c r="C2064" s="86" t="s">
        <v>32</v>
      </c>
      <c r="D2064" s="86" t="s">
        <v>142</v>
      </c>
      <c r="E2064" s="86" t="s">
        <v>535</v>
      </c>
      <c r="F2064" s="282" t="s">
        <v>26</v>
      </c>
      <c r="G2064" s="1124" t="str">
        <f>IF('Appraisal Inputs'!R303="","Blank",'Appraisal Inputs'!R303)</f>
        <v>Blank</v>
      </c>
      <c r="I2064" s="515" t="s">
        <v>2587</v>
      </c>
    </row>
    <row r="2065" spans="1:9" x14ac:dyDescent="0.2">
      <c r="A2065" s="86" t="s">
        <v>6388</v>
      </c>
      <c r="B2065" s="763" t="s">
        <v>454</v>
      </c>
      <c r="C2065" s="86" t="s">
        <v>32</v>
      </c>
      <c r="D2065" s="86" t="s">
        <v>142</v>
      </c>
      <c r="E2065" s="86" t="s">
        <v>536</v>
      </c>
      <c r="F2065" s="282" t="s">
        <v>26</v>
      </c>
      <c r="G2065" s="1124" t="str">
        <f>IF('Appraisal Inputs'!R304="","Blank",'Appraisal Inputs'!R304)</f>
        <v>Blank</v>
      </c>
      <c r="I2065" s="515" t="s">
        <v>2588</v>
      </c>
    </row>
    <row r="2066" spans="1:9" x14ac:dyDescent="0.2">
      <c r="A2066" s="86" t="s">
        <v>6388</v>
      </c>
      <c r="B2066" s="763" t="s">
        <v>454</v>
      </c>
      <c r="C2066" s="86" t="s">
        <v>32</v>
      </c>
      <c r="D2066" s="86" t="s">
        <v>142</v>
      </c>
      <c r="E2066" s="86" t="s">
        <v>537</v>
      </c>
      <c r="F2066" s="282" t="s">
        <v>26</v>
      </c>
      <c r="G2066" s="1124" t="str">
        <f>IF('Appraisal Inputs'!R305="","Blank",'Appraisal Inputs'!R305)</f>
        <v>Blank</v>
      </c>
      <c r="I2066" s="515" t="s">
        <v>2589</v>
      </c>
    </row>
    <row r="2067" spans="1:9" x14ac:dyDescent="0.2">
      <c r="A2067" s="86" t="s">
        <v>6388</v>
      </c>
      <c r="B2067" s="763" t="s">
        <v>454</v>
      </c>
      <c r="C2067" s="86" t="s">
        <v>32</v>
      </c>
      <c r="D2067" s="86" t="s">
        <v>142</v>
      </c>
      <c r="E2067" s="86" t="s">
        <v>538</v>
      </c>
      <c r="F2067" s="282" t="s">
        <v>26</v>
      </c>
      <c r="G2067" s="1124" t="str">
        <f>IF('Appraisal Inputs'!R306="","Blank",'Appraisal Inputs'!R306)</f>
        <v>Blank</v>
      </c>
      <c r="I2067" s="515" t="s">
        <v>2590</v>
      </c>
    </row>
    <row r="2068" spans="1:9" x14ac:dyDescent="0.2">
      <c r="A2068" s="86" t="s">
        <v>6388</v>
      </c>
      <c r="B2068" s="763" t="s">
        <v>454</v>
      </c>
      <c r="C2068" s="86" t="s">
        <v>32</v>
      </c>
      <c r="D2068" s="86" t="s">
        <v>142</v>
      </c>
      <c r="E2068" s="86" t="s">
        <v>539</v>
      </c>
      <c r="F2068" s="282" t="s">
        <v>26</v>
      </c>
      <c r="G2068" s="1124" t="str">
        <f>IF('Appraisal Inputs'!R307="","Blank",'Appraisal Inputs'!R307)</f>
        <v>Blank</v>
      </c>
      <c r="I2068" s="515" t="s">
        <v>2591</v>
      </c>
    </row>
    <row r="2069" spans="1:9" x14ac:dyDescent="0.2">
      <c r="A2069" s="86" t="s">
        <v>6388</v>
      </c>
      <c r="B2069" s="763" t="s">
        <v>454</v>
      </c>
      <c r="C2069" s="86" t="s">
        <v>32</v>
      </c>
      <c r="D2069" s="86" t="s">
        <v>142</v>
      </c>
      <c r="E2069" s="86" t="s">
        <v>540</v>
      </c>
      <c r="F2069" s="282" t="s">
        <v>26</v>
      </c>
      <c r="G2069" s="1124" t="str">
        <f>IF('Appraisal Inputs'!R308="","Blank",'Appraisal Inputs'!R308)</f>
        <v>Blank</v>
      </c>
      <c r="I2069" s="515" t="s">
        <v>2592</v>
      </c>
    </row>
    <row r="2070" spans="1:9" x14ac:dyDescent="0.2">
      <c r="A2070" s="86" t="s">
        <v>6388</v>
      </c>
      <c r="B2070" s="763" t="s">
        <v>454</v>
      </c>
      <c r="C2070" s="86" t="s">
        <v>32</v>
      </c>
      <c r="D2070" s="86" t="s">
        <v>142</v>
      </c>
      <c r="E2070" s="86" t="s">
        <v>541</v>
      </c>
      <c r="F2070" s="282" t="s">
        <v>26</v>
      </c>
      <c r="G2070" s="1124" t="str">
        <f>IF('Appraisal Inputs'!R309="","Blank",'Appraisal Inputs'!R309)</f>
        <v>Blank</v>
      </c>
      <c r="I2070" s="515" t="s">
        <v>2593</v>
      </c>
    </row>
    <row r="2071" spans="1:9" x14ac:dyDescent="0.2">
      <c r="A2071" s="86" t="s">
        <v>6388</v>
      </c>
      <c r="B2071" s="763" t="s">
        <v>454</v>
      </c>
      <c r="C2071" s="86" t="s">
        <v>32</v>
      </c>
      <c r="D2071" s="86" t="s">
        <v>142</v>
      </c>
      <c r="E2071" s="86" t="s">
        <v>542</v>
      </c>
      <c r="F2071" s="282" t="s">
        <v>26</v>
      </c>
      <c r="G2071" s="1124" t="str">
        <f>IF('Appraisal Inputs'!R310="","Blank",'Appraisal Inputs'!R310)</f>
        <v>Blank</v>
      </c>
      <c r="I2071" s="515" t="s">
        <v>2594</v>
      </c>
    </row>
    <row r="2072" spans="1:9" x14ac:dyDescent="0.2">
      <c r="A2072" s="86" t="s">
        <v>6388</v>
      </c>
      <c r="B2072" s="763" t="s">
        <v>454</v>
      </c>
      <c r="C2072" s="86" t="s">
        <v>32</v>
      </c>
      <c r="D2072" s="86" t="s">
        <v>142</v>
      </c>
      <c r="E2072" s="86" t="s">
        <v>543</v>
      </c>
      <c r="F2072" s="282" t="s">
        <v>26</v>
      </c>
      <c r="G2072" s="1124" t="str">
        <f>IF('Appraisal Inputs'!R311="","Blank",'Appraisal Inputs'!R311)</f>
        <v>Blank</v>
      </c>
      <c r="I2072" s="515" t="s">
        <v>2595</v>
      </c>
    </row>
    <row r="2073" spans="1:9" x14ac:dyDescent="0.2">
      <c r="A2073" s="86" t="s">
        <v>6388</v>
      </c>
      <c r="B2073" s="763" t="s">
        <v>454</v>
      </c>
      <c r="C2073" s="86" t="s">
        <v>32</v>
      </c>
      <c r="D2073" s="86" t="s">
        <v>142</v>
      </c>
      <c r="E2073" s="86" t="s">
        <v>544</v>
      </c>
      <c r="F2073" s="282" t="s">
        <v>26</v>
      </c>
      <c r="G2073" s="1124" t="str">
        <f>IF('Appraisal Inputs'!R312="","Blank",'Appraisal Inputs'!R312)</f>
        <v>Blank</v>
      </c>
      <c r="I2073" s="515" t="s">
        <v>2596</v>
      </c>
    </row>
    <row r="2074" spans="1:9" x14ac:dyDescent="0.2">
      <c r="A2074" s="86" t="s">
        <v>6388</v>
      </c>
      <c r="B2074" s="763" t="s">
        <v>454</v>
      </c>
      <c r="C2074" s="86" t="s">
        <v>32</v>
      </c>
      <c r="D2074" s="86" t="s">
        <v>142</v>
      </c>
      <c r="E2074" s="86" t="s">
        <v>545</v>
      </c>
      <c r="F2074" s="282" t="s">
        <v>26</v>
      </c>
      <c r="G2074" s="1124" t="str">
        <f>IF('Appraisal Inputs'!R313="","Blank",'Appraisal Inputs'!R313)</f>
        <v>Blank</v>
      </c>
      <c r="I2074" s="515" t="s">
        <v>2597</v>
      </c>
    </row>
    <row r="2075" spans="1:9" x14ac:dyDescent="0.2">
      <c r="A2075" s="86" t="s">
        <v>6388</v>
      </c>
      <c r="B2075" s="763" t="s">
        <v>454</v>
      </c>
      <c r="C2075" s="86" t="s">
        <v>32</v>
      </c>
      <c r="D2075" s="86" t="s">
        <v>142</v>
      </c>
      <c r="E2075" s="86" t="s">
        <v>546</v>
      </c>
      <c r="F2075" s="282" t="s">
        <v>26</v>
      </c>
      <c r="G2075" s="1124" t="str">
        <f>IF('Appraisal Inputs'!R314="","Blank",'Appraisal Inputs'!R314)</f>
        <v>Blank</v>
      </c>
      <c r="I2075" s="515" t="s">
        <v>2598</v>
      </c>
    </row>
    <row r="2076" spans="1:9" x14ac:dyDescent="0.2">
      <c r="A2076" s="86" t="s">
        <v>6388</v>
      </c>
      <c r="B2076" s="763" t="s">
        <v>454</v>
      </c>
      <c r="C2076" s="86" t="s">
        <v>32</v>
      </c>
      <c r="D2076" s="86" t="s">
        <v>142</v>
      </c>
      <c r="E2076" s="86" t="s">
        <v>547</v>
      </c>
      <c r="F2076" s="282" t="s">
        <v>26</v>
      </c>
      <c r="G2076" s="1124" t="str">
        <f>IF('Appraisal Inputs'!R315="","Blank",'Appraisal Inputs'!R315)</f>
        <v>Blank</v>
      </c>
      <c r="I2076" s="515" t="s">
        <v>2599</v>
      </c>
    </row>
    <row r="2077" spans="1:9" x14ac:dyDescent="0.2">
      <c r="A2077" s="86" t="s">
        <v>6388</v>
      </c>
      <c r="B2077" s="763" t="s">
        <v>454</v>
      </c>
      <c r="C2077" s="86" t="s">
        <v>32</v>
      </c>
      <c r="D2077" s="86" t="s">
        <v>142</v>
      </c>
      <c r="E2077" s="86" t="s">
        <v>548</v>
      </c>
      <c r="F2077" s="282" t="s">
        <v>26</v>
      </c>
      <c r="G2077" s="1124" t="str">
        <f>IF('Appraisal Inputs'!R316="","Blank",'Appraisal Inputs'!R316)</f>
        <v>Blank</v>
      </c>
      <c r="I2077" s="515" t="s">
        <v>2600</v>
      </c>
    </row>
    <row r="2078" spans="1:9" x14ac:dyDescent="0.2">
      <c r="A2078" s="86" t="s">
        <v>6388</v>
      </c>
      <c r="B2078" s="763" t="s">
        <v>454</v>
      </c>
      <c r="C2078" s="86" t="s">
        <v>32</v>
      </c>
      <c r="D2078" s="86" t="s">
        <v>142</v>
      </c>
      <c r="E2078" s="86" t="s">
        <v>549</v>
      </c>
      <c r="F2078" s="282" t="s">
        <v>26</v>
      </c>
      <c r="G2078" s="1124" t="str">
        <f>IF('Appraisal Inputs'!R317="","Blank",'Appraisal Inputs'!R317)</f>
        <v>Blank</v>
      </c>
      <c r="I2078" s="515" t="s">
        <v>2601</v>
      </c>
    </row>
    <row r="2079" spans="1:9" x14ac:dyDescent="0.2">
      <c r="A2079" s="86" t="s">
        <v>6388</v>
      </c>
      <c r="B2079" s="763" t="s">
        <v>454</v>
      </c>
      <c r="C2079" s="86" t="s">
        <v>32</v>
      </c>
      <c r="D2079" s="86" t="s">
        <v>142</v>
      </c>
      <c r="E2079" s="86" t="s">
        <v>550</v>
      </c>
      <c r="F2079" s="282" t="s">
        <v>26</v>
      </c>
      <c r="G2079" s="1124" t="str">
        <f>IF('Appraisal Inputs'!R318="","Blank",'Appraisal Inputs'!R318)</f>
        <v>Blank</v>
      </c>
      <c r="I2079" s="515" t="s">
        <v>2602</v>
      </c>
    </row>
    <row r="2080" spans="1:9" x14ac:dyDescent="0.2">
      <c r="A2080" s="86" t="s">
        <v>6388</v>
      </c>
      <c r="B2080" s="763" t="s">
        <v>454</v>
      </c>
      <c r="C2080" s="86" t="s">
        <v>32</v>
      </c>
      <c r="D2080" s="86" t="s">
        <v>142</v>
      </c>
      <c r="E2080" s="86" t="s">
        <v>551</v>
      </c>
      <c r="F2080" s="282" t="s">
        <v>26</v>
      </c>
      <c r="G2080" s="1124" t="str">
        <f>IF('Appraisal Inputs'!R319="","Blank",'Appraisal Inputs'!R319)</f>
        <v>Blank</v>
      </c>
      <c r="I2080" s="515" t="s">
        <v>2603</v>
      </c>
    </row>
    <row r="2081" spans="1:9" x14ac:dyDescent="0.2">
      <c r="A2081" s="86" t="s">
        <v>6388</v>
      </c>
      <c r="B2081" s="763" t="s">
        <v>454</v>
      </c>
      <c r="C2081" s="86" t="s">
        <v>32</v>
      </c>
      <c r="D2081" s="86" t="s">
        <v>142</v>
      </c>
      <c r="E2081" s="86" t="s">
        <v>552</v>
      </c>
      <c r="F2081" s="282" t="s">
        <v>26</v>
      </c>
      <c r="G2081" s="1124" t="str">
        <f>IF('Appraisal Inputs'!R320="","Blank",'Appraisal Inputs'!R320)</f>
        <v>Blank</v>
      </c>
      <c r="I2081" s="515" t="s">
        <v>2604</v>
      </c>
    </row>
    <row r="2082" spans="1:9" x14ac:dyDescent="0.2">
      <c r="A2082" s="86" t="s">
        <v>6388</v>
      </c>
      <c r="B2082" s="763" t="s">
        <v>454</v>
      </c>
      <c r="C2082" s="86" t="s">
        <v>32</v>
      </c>
      <c r="D2082" s="86" t="s">
        <v>142</v>
      </c>
      <c r="E2082" s="86" t="s">
        <v>553</v>
      </c>
      <c r="F2082" s="282" t="s">
        <v>26</v>
      </c>
      <c r="G2082" s="1124" t="str">
        <f>IF('Appraisal Inputs'!R321="","Blank",'Appraisal Inputs'!R321)</f>
        <v>Blank</v>
      </c>
      <c r="I2082" s="515" t="s">
        <v>2605</v>
      </c>
    </row>
    <row r="2083" spans="1:9" x14ac:dyDescent="0.2">
      <c r="A2083" s="86" t="s">
        <v>6388</v>
      </c>
      <c r="B2083" s="763" t="s">
        <v>454</v>
      </c>
      <c r="C2083" s="86" t="s">
        <v>32</v>
      </c>
      <c r="D2083" s="86" t="s">
        <v>142</v>
      </c>
      <c r="E2083" s="86" t="s">
        <v>554</v>
      </c>
      <c r="F2083" s="282" t="s">
        <v>26</v>
      </c>
      <c r="G2083" s="1124" t="str">
        <f>IF('Appraisal Inputs'!R322="","Blank",'Appraisal Inputs'!R322)</f>
        <v>Blank</v>
      </c>
      <c r="I2083" s="515" t="s">
        <v>2606</v>
      </c>
    </row>
    <row r="2084" spans="1:9" x14ac:dyDescent="0.2">
      <c r="A2084" s="86" t="s">
        <v>6388</v>
      </c>
      <c r="B2084" s="763" t="s">
        <v>454</v>
      </c>
      <c r="C2084" s="86" t="s">
        <v>32</v>
      </c>
      <c r="D2084" s="86" t="s">
        <v>142</v>
      </c>
      <c r="E2084" s="86" t="s">
        <v>555</v>
      </c>
      <c r="F2084" s="282" t="s">
        <v>26</v>
      </c>
      <c r="G2084" s="1124" t="str">
        <f>IF('Appraisal Inputs'!R323="","Blank",'Appraisal Inputs'!R323)</f>
        <v>Blank</v>
      </c>
      <c r="I2084" s="515" t="s">
        <v>2607</v>
      </c>
    </row>
    <row r="2085" spans="1:9" x14ac:dyDescent="0.2">
      <c r="A2085" s="86" t="s">
        <v>6388</v>
      </c>
      <c r="B2085" s="763" t="s">
        <v>454</v>
      </c>
      <c r="C2085" s="86" t="s">
        <v>32</v>
      </c>
      <c r="D2085" s="86" t="s">
        <v>142</v>
      </c>
      <c r="E2085" s="86" t="s">
        <v>556</v>
      </c>
      <c r="F2085" s="282" t="s">
        <v>26</v>
      </c>
      <c r="G2085" s="1124" t="str">
        <f>IF('Appraisal Inputs'!R324="","Blank",'Appraisal Inputs'!R324)</f>
        <v>Blank</v>
      </c>
      <c r="I2085" s="515" t="s">
        <v>2608</v>
      </c>
    </row>
    <row r="2086" spans="1:9" x14ac:dyDescent="0.2">
      <c r="A2086" s="86" t="s">
        <v>6388</v>
      </c>
      <c r="B2086" s="763" t="s">
        <v>454</v>
      </c>
      <c r="C2086" s="86" t="s">
        <v>32</v>
      </c>
      <c r="D2086" s="86" t="s">
        <v>142</v>
      </c>
      <c r="E2086" s="86" t="s">
        <v>557</v>
      </c>
      <c r="F2086" s="282" t="s">
        <v>26</v>
      </c>
      <c r="G2086" s="1124" t="str">
        <f>IF('Appraisal Inputs'!R325="","Blank",'Appraisal Inputs'!R325)</f>
        <v>Blank</v>
      </c>
      <c r="I2086" s="515" t="s">
        <v>2609</v>
      </c>
    </row>
    <row r="2087" spans="1:9" x14ac:dyDescent="0.2">
      <c r="A2087" s="86" t="s">
        <v>6388</v>
      </c>
      <c r="B2087" s="763" t="s">
        <v>454</v>
      </c>
      <c r="C2087" s="86" t="s">
        <v>32</v>
      </c>
      <c r="D2087" s="86" t="s">
        <v>142</v>
      </c>
      <c r="E2087" s="86" t="s">
        <v>558</v>
      </c>
      <c r="F2087" s="282" t="s">
        <v>26</v>
      </c>
      <c r="G2087" s="1124" t="str">
        <f>IF('Appraisal Inputs'!R326="","Blank",'Appraisal Inputs'!R326)</f>
        <v>Blank</v>
      </c>
      <c r="I2087" s="515" t="s">
        <v>2610</v>
      </c>
    </row>
    <row r="2088" spans="1:9" x14ac:dyDescent="0.2">
      <c r="A2088" s="86" t="s">
        <v>6388</v>
      </c>
      <c r="B2088" s="763" t="s">
        <v>454</v>
      </c>
      <c r="C2088" s="86" t="s">
        <v>32</v>
      </c>
      <c r="D2088" s="86" t="s">
        <v>142</v>
      </c>
      <c r="E2088" s="86" t="s">
        <v>559</v>
      </c>
      <c r="F2088" s="282" t="s">
        <v>26</v>
      </c>
      <c r="G2088" s="1124" t="str">
        <f>IF('Appraisal Inputs'!R327="","Blank",'Appraisal Inputs'!R327)</f>
        <v>Blank</v>
      </c>
      <c r="I2088" s="515" t="s">
        <v>2611</v>
      </c>
    </row>
    <row r="2089" spans="1:9" x14ac:dyDescent="0.2">
      <c r="A2089" s="86" t="s">
        <v>6388</v>
      </c>
      <c r="B2089" s="763" t="s">
        <v>454</v>
      </c>
      <c r="C2089" s="86" t="s">
        <v>32</v>
      </c>
      <c r="D2089" s="86" t="s">
        <v>142</v>
      </c>
      <c r="E2089" s="86" t="s">
        <v>560</v>
      </c>
      <c r="F2089" s="282" t="s">
        <v>26</v>
      </c>
      <c r="G2089" s="1124" t="str">
        <f>IF('Appraisal Inputs'!R328="","Blank",'Appraisal Inputs'!R328)</f>
        <v>Blank</v>
      </c>
      <c r="I2089" s="515" t="s">
        <v>2612</v>
      </c>
    </row>
    <row r="2090" spans="1:9" x14ac:dyDescent="0.2">
      <c r="A2090" s="86" t="s">
        <v>6388</v>
      </c>
      <c r="B2090" s="763" t="s">
        <v>454</v>
      </c>
      <c r="C2090" s="86" t="s">
        <v>32</v>
      </c>
      <c r="D2090" s="86" t="s">
        <v>142</v>
      </c>
      <c r="E2090" s="86" t="s">
        <v>561</v>
      </c>
      <c r="F2090" s="282" t="s">
        <v>26</v>
      </c>
      <c r="G2090" s="1124" t="str">
        <f>IF('Appraisal Inputs'!R329="","Blank",'Appraisal Inputs'!R329)</f>
        <v>Blank</v>
      </c>
      <c r="I2090" s="515" t="s">
        <v>2613</v>
      </c>
    </row>
    <row r="2091" spans="1:9" x14ac:dyDescent="0.2">
      <c r="A2091" s="86" t="s">
        <v>6388</v>
      </c>
      <c r="B2091" s="763" t="s">
        <v>454</v>
      </c>
      <c r="C2091" s="86" t="s">
        <v>32</v>
      </c>
      <c r="D2091" s="86" t="s">
        <v>142</v>
      </c>
      <c r="E2091" s="86" t="s">
        <v>562</v>
      </c>
      <c r="F2091" s="282" t="s">
        <v>26</v>
      </c>
      <c r="G2091" s="1124" t="str">
        <f>IF('Appraisal Inputs'!R330="","Blank",'Appraisal Inputs'!R330)</f>
        <v>Blank</v>
      </c>
      <c r="I2091" s="515" t="s">
        <v>2614</v>
      </c>
    </row>
    <row r="2092" spans="1:9" x14ac:dyDescent="0.2">
      <c r="A2092" s="86" t="s">
        <v>6388</v>
      </c>
      <c r="B2092" s="763" t="s">
        <v>454</v>
      </c>
      <c r="C2092" s="86" t="s">
        <v>32</v>
      </c>
      <c r="D2092" s="86" t="s">
        <v>142</v>
      </c>
      <c r="E2092" s="86" t="s">
        <v>563</v>
      </c>
      <c r="F2092" s="282" t="s">
        <v>26</v>
      </c>
      <c r="G2092" s="1124" t="str">
        <f>IF('Appraisal Inputs'!R331="","Blank",'Appraisal Inputs'!R331)</f>
        <v>Blank</v>
      </c>
      <c r="I2092" s="515" t="s">
        <v>2615</v>
      </c>
    </row>
    <row r="2093" spans="1:9" x14ac:dyDescent="0.2">
      <c r="A2093" s="86" t="s">
        <v>6388</v>
      </c>
      <c r="B2093" s="763" t="s">
        <v>454</v>
      </c>
      <c r="C2093" s="86" t="s">
        <v>32</v>
      </c>
      <c r="D2093" s="86" t="s">
        <v>142</v>
      </c>
      <c r="E2093" s="86" t="s">
        <v>564</v>
      </c>
      <c r="F2093" s="282" t="s">
        <v>26</v>
      </c>
      <c r="G2093" s="1124" t="str">
        <f>IF('Appraisal Inputs'!R332="","Blank",'Appraisal Inputs'!R332)</f>
        <v>Blank</v>
      </c>
      <c r="I2093" s="515" t="s">
        <v>2616</v>
      </c>
    </row>
    <row r="2094" spans="1:9" x14ac:dyDescent="0.2">
      <c r="A2094" s="86" t="s">
        <v>6388</v>
      </c>
      <c r="B2094" s="763" t="s">
        <v>454</v>
      </c>
      <c r="C2094" s="86" t="s">
        <v>32</v>
      </c>
      <c r="D2094" s="86" t="s">
        <v>142</v>
      </c>
      <c r="E2094" s="86" t="s">
        <v>565</v>
      </c>
      <c r="F2094" s="282" t="s">
        <v>26</v>
      </c>
      <c r="G2094" s="1124" t="str">
        <f>IF('Appraisal Inputs'!R333="","Blank",'Appraisal Inputs'!R333)</f>
        <v>Blank</v>
      </c>
      <c r="I2094" s="515" t="s">
        <v>2617</v>
      </c>
    </row>
    <row r="2095" spans="1:9" x14ac:dyDescent="0.2">
      <c r="A2095" s="86" t="s">
        <v>6388</v>
      </c>
      <c r="B2095" s="543" t="s">
        <v>454</v>
      </c>
      <c r="C2095" s="547" t="s">
        <v>32</v>
      </c>
      <c r="D2095" s="547" t="s">
        <v>142</v>
      </c>
      <c r="E2095" s="547" t="s">
        <v>566</v>
      </c>
      <c r="F2095" s="538" t="s">
        <v>26</v>
      </c>
      <c r="G2095" s="1125" t="str">
        <f>IF('Appraisal Inputs'!R334="","Blank",'Appraisal Inputs'!R334)</f>
        <v>Blank</v>
      </c>
      <c r="I2095" s="515" t="s">
        <v>2618</v>
      </c>
    </row>
    <row r="2096" spans="1:9" x14ac:dyDescent="0.2">
      <c r="A2096" s="86" t="s">
        <v>6388</v>
      </c>
      <c r="B2096" s="541" t="s">
        <v>454</v>
      </c>
      <c r="C2096" s="546" t="s">
        <v>32</v>
      </c>
      <c r="D2096" s="546" t="s">
        <v>142</v>
      </c>
      <c r="E2096" s="546" t="s">
        <v>185</v>
      </c>
      <c r="F2096" s="542" t="s">
        <v>486</v>
      </c>
      <c r="G2096" s="1123" t="str">
        <f>IF('Appraisal Inputs'!S294="","Blank",'Appraisal Inputs'!S294)</f>
        <v>Blank</v>
      </c>
      <c r="I2096" s="515" t="s">
        <v>2619</v>
      </c>
    </row>
    <row r="2097" spans="1:9" x14ac:dyDescent="0.2">
      <c r="A2097" s="86" t="s">
        <v>6388</v>
      </c>
      <c r="B2097" s="763" t="s">
        <v>454</v>
      </c>
      <c r="C2097" s="86" t="s">
        <v>32</v>
      </c>
      <c r="D2097" s="86" t="s">
        <v>142</v>
      </c>
      <c r="E2097" s="86" t="s">
        <v>527</v>
      </c>
      <c r="F2097" s="282" t="s">
        <v>486</v>
      </c>
      <c r="G2097" s="1124" t="str">
        <f>IF('Appraisal Inputs'!S295="","Blank",'Appraisal Inputs'!S295)</f>
        <v>Blank</v>
      </c>
      <c r="I2097" s="515" t="s">
        <v>2620</v>
      </c>
    </row>
    <row r="2098" spans="1:9" x14ac:dyDescent="0.2">
      <c r="A2098" s="86" t="s">
        <v>6388</v>
      </c>
      <c r="B2098" s="763" t="s">
        <v>454</v>
      </c>
      <c r="C2098" s="86" t="s">
        <v>32</v>
      </c>
      <c r="D2098" s="86" t="s">
        <v>142</v>
      </c>
      <c r="E2098" s="86" t="s">
        <v>528</v>
      </c>
      <c r="F2098" s="282" t="s">
        <v>486</v>
      </c>
      <c r="G2098" s="1124" t="str">
        <f>IF('Appraisal Inputs'!S296="","Blank",'Appraisal Inputs'!S296)</f>
        <v>Blank</v>
      </c>
      <c r="I2098" s="515" t="s">
        <v>2621</v>
      </c>
    </row>
    <row r="2099" spans="1:9" x14ac:dyDescent="0.2">
      <c r="A2099" s="86" t="s">
        <v>6388</v>
      </c>
      <c r="B2099" s="763" t="s">
        <v>454</v>
      </c>
      <c r="C2099" s="86" t="s">
        <v>32</v>
      </c>
      <c r="D2099" s="86" t="s">
        <v>142</v>
      </c>
      <c r="E2099" s="86" t="s">
        <v>529</v>
      </c>
      <c r="F2099" s="282" t="s">
        <v>486</v>
      </c>
      <c r="G2099" s="1124" t="str">
        <f>IF('Appraisal Inputs'!S297="","Blank",'Appraisal Inputs'!S297)</f>
        <v>Blank</v>
      </c>
      <c r="I2099" s="515" t="s">
        <v>2622</v>
      </c>
    </row>
    <row r="2100" spans="1:9" x14ac:dyDescent="0.2">
      <c r="A2100" s="86" t="s">
        <v>6388</v>
      </c>
      <c r="B2100" s="763" t="s">
        <v>454</v>
      </c>
      <c r="C2100" s="86" t="s">
        <v>32</v>
      </c>
      <c r="D2100" s="86" t="s">
        <v>142</v>
      </c>
      <c r="E2100" s="86" t="s">
        <v>530</v>
      </c>
      <c r="F2100" s="282" t="s">
        <v>486</v>
      </c>
      <c r="G2100" s="1124" t="str">
        <f>IF('Appraisal Inputs'!S298="","Blank",'Appraisal Inputs'!S298)</f>
        <v>Blank</v>
      </c>
      <c r="I2100" s="515" t="s">
        <v>2623</v>
      </c>
    </row>
    <row r="2101" spans="1:9" x14ac:dyDescent="0.2">
      <c r="A2101" s="86" t="s">
        <v>6388</v>
      </c>
      <c r="B2101" s="763" t="s">
        <v>454</v>
      </c>
      <c r="C2101" s="86" t="s">
        <v>32</v>
      </c>
      <c r="D2101" s="86" t="s">
        <v>142</v>
      </c>
      <c r="E2101" s="86" t="s">
        <v>531</v>
      </c>
      <c r="F2101" s="282" t="s">
        <v>486</v>
      </c>
      <c r="G2101" s="1124" t="str">
        <f>IF('Appraisal Inputs'!S299="","Blank",'Appraisal Inputs'!S299)</f>
        <v>Blank</v>
      </c>
      <c r="I2101" s="515" t="s">
        <v>2624</v>
      </c>
    </row>
    <row r="2102" spans="1:9" x14ac:dyDescent="0.2">
      <c r="A2102" s="86" t="s">
        <v>6388</v>
      </c>
      <c r="B2102" s="763" t="s">
        <v>454</v>
      </c>
      <c r="C2102" s="86" t="s">
        <v>32</v>
      </c>
      <c r="D2102" s="86" t="s">
        <v>142</v>
      </c>
      <c r="E2102" s="86" t="s">
        <v>532</v>
      </c>
      <c r="F2102" s="282" t="s">
        <v>486</v>
      </c>
      <c r="G2102" s="1124" t="str">
        <f>IF('Appraisal Inputs'!S300="","Blank",'Appraisal Inputs'!S300)</f>
        <v>Blank</v>
      </c>
      <c r="I2102" s="515" t="s">
        <v>2625</v>
      </c>
    </row>
    <row r="2103" spans="1:9" x14ac:dyDescent="0.2">
      <c r="A2103" s="86" t="s">
        <v>6388</v>
      </c>
      <c r="B2103" s="763" t="s">
        <v>454</v>
      </c>
      <c r="C2103" s="86" t="s">
        <v>32</v>
      </c>
      <c r="D2103" s="86" t="s">
        <v>142</v>
      </c>
      <c r="E2103" s="86" t="s">
        <v>533</v>
      </c>
      <c r="F2103" s="282" t="s">
        <v>486</v>
      </c>
      <c r="G2103" s="1124" t="str">
        <f>IF('Appraisal Inputs'!S301="","Blank",'Appraisal Inputs'!S301)</f>
        <v>Blank</v>
      </c>
      <c r="I2103" s="515" t="s">
        <v>2626</v>
      </c>
    </row>
    <row r="2104" spans="1:9" x14ac:dyDescent="0.2">
      <c r="A2104" s="86" t="s">
        <v>6388</v>
      </c>
      <c r="B2104" s="763" t="s">
        <v>454</v>
      </c>
      <c r="C2104" s="86" t="s">
        <v>32</v>
      </c>
      <c r="D2104" s="86" t="s">
        <v>142</v>
      </c>
      <c r="E2104" s="86" t="s">
        <v>534</v>
      </c>
      <c r="F2104" s="282" t="s">
        <v>486</v>
      </c>
      <c r="G2104" s="1124" t="str">
        <f>IF('Appraisal Inputs'!S302="","Blank",'Appraisal Inputs'!S302)</f>
        <v>Blank</v>
      </c>
      <c r="I2104" s="515" t="s">
        <v>2627</v>
      </c>
    </row>
    <row r="2105" spans="1:9" x14ac:dyDescent="0.2">
      <c r="A2105" s="86" t="s">
        <v>6388</v>
      </c>
      <c r="B2105" s="763" t="s">
        <v>454</v>
      </c>
      <c r="C2105" s="86" t="s">
        <v>32</v>
      </c>
      <c r="D2105" s="86" t="s">
        <v>142</v>
      </c>
      <c r="E2105" s="86" t="s">
        <v>535</v>
      </c>
      <c r="F2105" s="282" t="s">
        <v>486</v>
      </c>
      <c r="G2105" s="1124" t="str">
        <f>IF('Appraisal Inputs'!S303="","Blank",'Appraisal Inputs'!S303)</f>
        <v>Blank</v>
      </c>
      <c r="I2105" s="515" t="s">
        <v>2628</v>
      </c>
    </row>
    <row r="2106" spans="1:9" x14ac:dyDescent="0.2">
      <c r="A2106" s="86" t="s">
        <v>6388</v>
      </c>
      <c r="B2106" s="763" t="s">
        <v>454</v>
      </c>
      <c r="C2106" s="86" t="s">
        <v>32</v>
      </c>
      <c r="D2106" s="86" t="s">
        <v>142</v>
      </c>
      <c r="E2106" s="86" t="s">
        <v>536</v>
      </c>
      <c r="F2106" s="282" t="s">
        <v>486</v>
      </c>
      <c r="G2106" s="1124" t="str">
        <f>IF('Appraisal Inputs'!S304="","Blank",'Appraisal Inputs'!S304)</f>
        <v>Blank</v>
      </c>
      <c r="I2106" s="515" t="s">
        <v>2629</v>
      </c>
    </row>
    <row r="2107" spans="1:9" x14ac:dyDescent="0.2">
      <c r="A2107" s="86" t="s">
        <v>6388</v>
      </c>
      <c r="B2107" s="763" t="s">
        <v>454</v>
      </c>
      <c r="C2107" s="86" t="s">
        <v>32</v>
      </c>
      <c r="D2107" s="86" t="s">
        <v>142</v>
      </c>
      <c r="E2107" s="86" t="s">
        <v>537</v>
      </c>
      <c r="F2107" s="282" t="s">
        <v>486</v>
      </c>
      <c r="G2107" s="1124" t="str">
        <f>IF('Appraisal Inputs'!S305="","Blank",'Appraisal Inputs'!S305)</f>
        <v>Blank</v>
      </c>
      <c r="I2107" s="515" t="s">
        <v>2630</v>
      </c>
    </row>
    <row r="2108" spans="1:9" x14ac:dyDescent="0.2">
      <c r="A2108" s="86" t="s">
        <v>6388</v>
      </c>
      <c r="B2108" s="763" t="s">
        <v>454</v>
      </c>
      <c r="C2108" s="86" t="s">
        <v>32</v>
      </c>
      <c r="D2108" s="86" t="s">
        <v>142</v>
      </c>
      <c r="E2108" s="86" t="s">
        <v>538</v>
      </c>
      <c r="F2108" s="282" t="s">
        <v>486</v>
      </c>
      <c r="G2108" s="1124" t="str">
        <f>IF('Appraisal Inputs'!S306="","Blank",'Appraisal Inputs'!S306)</f>
        <v>Blank</v>
      </c>
      <c r="I2108" s="515" t="s">
        <v>2631</v>
      </c>
    </row>
    <row r="2109" spans="1:9" x14ac:dyDescent="0.2">
      <c r="A2109" s="86" t="s">
        <v>6388</v>
      </c>
      <c r="B2109" s="763" t="s">
        <v>454</v>
      </c>
      <c r="C2109" s="86" t="s">
        <v>32</v>
      </c>
      <c r="D2109" s="86" t="s">
        <v>142</v>
      </c>
      <c r="E2109" s="86" t="s">
        <v>539</v>
      </c>
      <c r="F2109" s="282" t="s">
        <v>486</v>
      </c>
      <c r="G2109" s="1124" t="str">
        <f>IF('Appraisal Inputs'!S307="","Blank",'Appraisal Inputs'!S307)</f>
        <v>Blank</v>
      </c>
      <c r="I2109" s="515" t="s">
        <v>2632</v>
      </c>
    </row>
    <row r="2110" spans="1:9" x14ac:dyDescent="0.2">
      <c r="A2110" s="86" t="s">
        <v>6388</v>
      </c>
      <c r="B2110" s="763" t="s">
        <v>454</v>
      </c>
      <c r="C2110" s="86" t="s">
        <v>32</v>
      </c>
      <c r="D2110" s="86" t="s">
        <v>142</v>
      </c>
      <c r="E2110" s="86" t="s">
        <v>540</v>
      </c>
      <c r="F2110" s="282" t="s">
        <v>486</v>
      </c>
      <c r="G2110" s="1124" t="str">
        <f>IF('Appraisal Inputs'!S308="","Blank",'Appraisal Inputs'!S308)</f>
        <v>Blank</v>
      </c>
      <c r="I2110" s="515" t="s">
        <v>2633</v>
      </c>
    </row>
    <row r="2111" spans="1:9" x14ac:dyDescent="0.2">
      <c r="A2111" s="86" t="s">
        <v>6388</v>
      </c>
      <c r="B2111" s="763" t="s">
        <v>454</v>
      </c>
      <c r="C2111" s="86" t="s">
        <v>32</v>
      </c>
      <c r="D2111" s="86" t="s">
        <v>142</v>
      </c>
      <c r="E2111" s="86" t="s">
        <v>541</v>
      </c>
      <c r="F2111" s="282" t="s">
        <v>486</v>
      </c>
      <c r="G2111" s="1124" t="str">
        <f>IF('Appraisal Inputs'!S309="","Blank",'Appraisal Inputs'!S309)</f>
        <v>Blank</v>
      </c>
      <c r="I2111" s="515" t="s">
        <v>2634</v>
      </c>
    </row>
    <row r="2112" spans="1:9" x14ac:dyDescent="0.2">
      <c r="A2112" s="86" t="s">
        <v>6388</v>
      </c>
      <c r="B2112" s="763" t="s">
        <v>454</v>
      </c>
      <c r="C2112" s="86" t="s">
        <v>32</v>
      </c>
      <c r="D2112" s="86" t="s">
        <v>142</v>
      </c>
      <c r="E2112" s="86" t="s">
        <v>542</v>
      </c>
      <c r="F2112" s="282" t="s">
        <v>486</v>
      </c>
      <c r="G2112" s="1124" t="str">
        <f>IF('Appraisal Inputs'!S310="","Blank",'Appraisal Inputs'!S310)</f>
        <v>Blank</v>
      </c>
      <c r="I2112" s="515" t="s">
        <v>2635</v>
      </c>
    </row>
    <row r="2113" spans="1:9" x14ac:dyDescent="0.2">
      <c r="A2113" s="86" t="s">
        <v>6388</v>
      </c>
      <c r="B2113" s="763" t="s">
        <v>454</v>
      </c>
      <c r="C2113" s="86" t="s">
        <v>32</v>
      </c>
      <c r="D2113" s="86" t="s">
        <v>142</v>
      </c>
      <c r="E2113" s="86" t="s">
        <v>543</v>
      </c>
      <c r="F2113" s="282" t="s">
        <v>486</v>
      </c>
      <c r="G2113" s="1124" t="str">
        <f>IF('Appraisal Inputs'!S311="","Blank",'Appraisal Inputs'!S311)</f>
        <v>Blank</v>
      </c>
      <c r="I2113" s="515" t="s">
        <v>2636</v>
      </c>
    </row>
    <row r="2114" spans="1:9" x14ac:dyDescent="0.2">
      <c r="A2114" s="86" t="s">
        <v>6388</v>
      </c>
      <c r="B2114" s="763" t="s">
        <v>454</v>
      </c>
      <c r="C2114" s="86" t="s">
        <v>32</v>
      </c>
      <c r="D2114" s="86" t="s">
        <v>142</v>
      </c>
      <c r="E2114" s="86" t="s">
        <v>544</v>
      </c>
      <c r="F2114" s="282" t="s">
        <v>486</v>
      </c>
      <c r="G2114" s="1124" t="str">
        <f>IF('Appraisal Inputs'!S312="","Blank",'Appraisal Inputs'!S312)</f>
        <v>Blank</v>
      </c>
      <c r="I2114" s="515" t="s">
        <v>2637</v>
      </c>
    </row>
    <row r="2115" spans="1:9" x14ac:dyDescent="0.2">
      <c r="A2115" s="86" t="s">
        <v>6388</v>
      </c>
      <c r="B2115" s="763" t="s">
        <v>454</v>
      </c>
      <c r="C2115" s="86" t="s">
        <v>32</v>
      </c>
      <c r="D2115" s="86" t="s">
        <v>142</v>
      </c>
      <c r="E2115" s="86" t="s">
        <v>545</v>
      </c>
      <c r="F2115" s="282" t="s">
        <v>486</v>
      </c>
      <c r="G2115" s="1124" t="str">
        <f>IF('Appraisal Inputs'!S313="","Blank",'Appraisal Inputs'!S313)</f>
        <v>Blank</v>
      </c>
      <c r="I2115" s="515" t="s">
        <v>2638</v>
      </c>
    </row>
    <row r="2116" spans="1:9" x14ac:dyDescent="0.2">
      <c r="A2116" s="86" t="s">
        <v>6388</v>
      </c>
      <c r="B2116" s="763" t="s">
        <v>454</v>
      </c>
      <c r="C2116" s="86" t="s">
        <v>32</v>
      </c>
      <c r="D2116" s="86" t="s">
        <v>142</v>
      </c>
      <c r="E2116" s="86" t="s">
        <v>546</v>
      </c>
      <c r="F2116" s="282" t="s">
        <v>486</v>
      </c>
      <c r="G2116" s="1124" t="str">
        <f>IF('Appraisal Inputs'!S314="","Blank",'Appraisal Inputs'!S314)</f>
        <v>Blank</v>
      </c>
      <c r="I2116" s="515" t="s">
        <v>2639</v>
      </c>
    </row>
    <row r="2117" spans="1:9" x14ac:dyDescent="0.2">
      <c r="A2117" s="86" t="s">
        <v>6388</v>
      </c>
      <c r="B2117" s="763" t="s">
        <v>454</v>
      </c>
      <c r="C2117" s="86" t="s">
        <v>32</v>
      </c>
      <c r="D2117" s="86" t="s">
        <v>142</v>
      </c>
      <c r="E2117" s="86" t="s">
        <v>547</v>
      </c>
      <c r="F2117" s="282" t="s">
        <v>486</v>
      </c>
      <c r="G2117" s="1124" t="str">
        <f>IF('Appraisal Inputs'!S315="","Blank",'Appraisal Inputs'!S315)</f>
        <v>Blank</v>
      </c>
      <c r="I2117" s="515" t="s">
        <v>2640</v>
      </c>
    </row>
    <row r="2118" spans="1:9" x14ac:dyDescent="0.2">
      <c r="A2118" s="86" t="s">
        <v>6388</v>
      </c>
      <c r="B2118" s="763" t="s">
        <v>454</v>
      </c>
      <c r="C2118" s="86" t="s">
        <v>32</v>
      </c>
      <c r="D2118" s="86" t="s">
        <v>142</v>
      </c>
      <c r="E2118" s="86" t="s">
        <v>548</v>
      </c>
      <c r="F2118" s="282" t="s">
        <v>486</v>
      </c>
      <c r="G2118" s="1124" t="str">
        <f>IF('Appraisal Inputs'!S316="","Blank",'Appraisal Inputs'!S316)</f>
        <v>Blank</v>
      </c>
      <c r="I2118" s="515" t="s">
        <v>2641</v>
      </c>
    </row>
    <row r="2119" spans="1:9" x14ac:dyDescent="0.2">
      <c r="A2119" s="86" t="s">
        <v>6388</v>
      </c>
      <c r="B2119" s="763" t="s">
        <v>454</v>
      </c>
      <c r="C2119" s="86" t="s">
        <v>32</v>
      </c>
      <c r="D2119" s="86" t="s">
        <v>142</v>
      </c>
      <c r="E2119" s="86" t="s">
        <v>549</v>
      </c>
      <c r="F2119" s="282" t="s">
        <v>486</v>
      </c>
      <c r="G2119" s="1124" t="str">
        <f>IF('Appraisal Inputs'!S317="","Blank",'Appraisal Inputs'!S317)</f>
        <v>Blank</v>
      </c>
      <c r="I2119" s="515" t="s">
        <v>2642</v>
      </c>
    </row>
    <row r="2120" spans="1:9" x14ac:dyDescent="0.2">
      <c r="A2120" s="86" t="s">
        <v>6388</v>
      </c>
      <c r="B2120" s="763" t="s">
        <v>454</v>
      </c>
      <c r="C2120" s="86" t="s">
        <v>32</v>
      </c>
      <c r="D2120" s="86" t="s">
        <v>142</v>
      </c>
      <c r="E2120" s="86" t="s">
        <v>550</v>
      </c>
      <c r="F2120" s="282" t="s">
        <v>486</v>
      </c>
      <c r="G2120" s="1124" t="str">
        <f>IF('Appraisal Inputs'!S318="","Blank",'Appraisal Inputs'!S318)</f>
        <v>Blank</v>
      </c>
      <c r="I2120" s="515" t="s">
        <v>2643</v>
      </c>
    </row>
    <row r="2121" spans="1:9" x14ac:dyDescent="0.2">
      <c r="A2121" s="86" t="s">
        <v>6388</v>
      </c>
      <c r="B2121" s="763" t="s">
        <v>454</v>
      </c>
      <c r="C2121" s="86" t="s">
        <v>32</v>
      </c>
      <c r="D2121" s="86" t="s">
        <v>142</v>
      </c>
      <c r="E2121" s="86" t="s">
        <v>551</v>
      </c>
      <c r="F2121" s="282" t="s">
        <v>486</v>
      </c>
      <c r="G2121" s="1124" t="str">
        <f>IF('Appraisal Inputs'!S319="","Blank",'Appraisal Inputs'!S319)</f>
        <v>Blank</v>
      </c>
      <c r="I2121" s="515" t="s">
        <v>2644</v>
      </c>
    </row>
    <row r="2122" spans="1:9" x14ac:dyDescent="0.2">
      <c r="A2122" s="86" t="s">
        <v>6388</v>
      </c>
      <c r="B2122" s="763" t="s">
        <v>454</v>
      </c>
      <c r="C2122" s="86" t="s">
        <v>32</v>
      </c>
      <c r="D2122" s="86" t="s">
        <v>142</v>
      </c>
      <c r="E2122" s="86" t="s">
        <v>552</v>
      </c>
      <c r="F2122" s="282" t="s">
        <v>486</v>
      </c>
      <c r="G2122" s="1124" t="str">
        <f>IF('Appraisal Inputs'!S320="","Blank",'Appraisal Inputs'!S320)</f>
        <v>Blank</v>
      </c>
      <c r="I2122" s="515" t="s">
        <v>2645</v>
      </c>
    </row>
    <row r="2123" spans="1:9" x14ac:dyDescent="0.2">
      <c r="A2123" s="86" t="s">
        <v>6388</v>
      </c>
      <c r="B2123" s="763" t="s">
        <v>454</v>
      </c>
      <c r="C2123" s="86" t="s">
        <v>32</v>
      </c>
      <c r="D2123" s="86" t="s">
        <v>142</v>
      </c>
      <c r="E2123" s="86" t="s">
        <v>553</v>
      </c>
      <c r="F2123" s="282" t="s">
        <v>486</v>
      </c>
      <c r="G2123" s="1124" t="str">
        <f>IF('Appraisal Inputs'!S321="","Blank",'Appraisal Inputs'!S321)</f>
        <v>Blank</v>
      </c>
      <c r="I2123" s="515" t="s">
        <v>2646</v>
      </c>
    </row>
    <row r="2124" spans="1:9" x14ac:dyDescent="0.2">
      <c r="A2124" s="86" t="s">
        <v>6388</v>
      </c>
      <c r="B2124" s="763" t="s">
        <v>454</v>
      </c>
      <c r="C2124" s="86" t="s">
        <v>32</v>
      </c>
      <c r="D2124" s="86" t="s">
        <v>142</v>
      </c>
      <c r="E2124" s="86" t="s">
        <v>554</v>
      </c>
      <c r="F2124" s="282" t="s">
        <v>486</v>
      </c>
      <c r="G2124" s="1124" t="str">
        <f>IF('Appraisal Inputs'!S322="","Blank",'Appraisal Inputs'!S322)</f>
        <v>Blank</v>
      </c>
      <c r="I2124" s="515" t="s">
        <v>2647</v>
      </c>
    </row>
    <row r="2125" spans="1:9" x14ac:dyDescent="0.2">
      <c r="A2125" s="86" t="s">
        <v>6388</v>
      </c>
      <c r="B2125" s="763" t="s">
        <v>454</v>
      </c>
      <c r="C2125" s="86" t="s">
        <v>32</v>
      </c>
      <c r="D2125" s="86" t="s">
        <v>142</v>
      </c>
      <c r="E2125" s="86" t="s">
        <v>555</v>
      </c>
      <c r="F2125" s="282" t="s">
        <v>486</v>
      </c>
      <c r="G2125" s="1124" t="str">
        <f>IF('Appraisal Inputs'!S323="","Blank",'Appraisal Inputs'!S323)</f>
        <v>Blank</v>
      </c>
      <c r="I2125" s="515" t="s">
        <v>2648</v>
      </c>
    </row>
    <row r="2126" spans="1:9" x14ac:dyDescent="0.2">
      <c r="A2126" s="86" t="s">
        <v>6388</v>
      </c>
      <c r="B2126" s="763" t="s">
        <v>454</v>
      </c>
      <c r="C2126" s="86" t="s">
        <v>32</v>
      </c>
      <c r="D2126" s="86" t="s">
        <v>142</v>
      </c>
      <c r="E2126" s="86" t="s">
        <v>556</v>
      </c>
      <c r="F2126" s="282" t="s">
        <v>486</v>
      </c>
      <c r="G2126" s="1124" t="str">
        <f>IF('Appraisal Inputs'!S324="","Blank",'Appraisal Inputs'!S324)</f>
        <v>Blank</v>
      </c>
      <c r="I2126" s="515" t="s">
        <v>2649</v>
      </c>
    </row>
    <row r="2127" spans="1:9" x14ac:dyDescent="0.2">
      <c r="A2127" s="86" t="s">
        <v>6388</v>
      </c>
      <c r="B2127" s="763" t="s">
        <v>454</v>
      </c>
      <c r="C2127" s="86" t="s">
        <v>32</v>
      </c>
      <c r="D2127" s="86" t="s">
        <v>142</v>
      </c>
      <c r="E2127" s="86" t="s">
        <v>557</v>
      </c>
      <c r="F2127" s="282" t="s">
        <v>486</v>
      </c>
      <c r="G2127" s="1124" t="str">
        <f>IF('Appraisal Inputs'!S325="","Blank",'Appraisal Inputs'!S325)</f>
        <v>Blank</v>
      </c>
      <c r="I2127" s="515" t="s">
        <v>2650</v>
      </c>
    </row>
    <row r="2128" spans="1:9" x14ac:dyDescent="0.2">
      <c r="A2128" s="86" t="s">
        <v>6388</v>
      </c>
      <c r="B2128" s="763" t="s">
        <v>454</v>
      </c>
      <c r="C2128" s="86" t="s">
        <v>32</v>
      </c>
      <c r="D2128" s="86" t="s">
        <v>142</v>
      </c>
      <c r="E2128" s="86" t="s">
        <v>558</v>
      </c>
      <c r="F2128" s="282" t="s">
        <v>486</v>
      </c>
      <c r="G2128" s="1124" t="str">
        <f>IF('Appraisal Inputs'!S326="","Blank",'Appraisal Inputs'!S326)</f>
        <v>Blank</v>
      </c>
      <c r="I2128" s="515" t="s">
        <v>2651</v>
      </c>
    </row>
    <row r="2129" spans="1:9" x14ac:dyDescent="0.2">
      <c r="A2129" s="86" t="s">
        <v>6388</v>
      </c>
      <c r="B2129" s="763" t="s">
        <v>454</v>
      </c>
      <c r="C2129" s="86" t="s">
        <v>32</v>
      </c>
      <c r="D2129" s="86" t="s">
        <v>142</v>
      </c>
      <c r="E2129" s="86" t="s">
        <v>559</v>
      </c>
      <c r="F2129" s="282" t="s">
        <v>486</v>
      </c>
      <c r="G2129" s="1124" t="str">
        <f>IF('Appraisal Inputs'!S327="","Blank",'Appraisal Inputs'!S327)</f>
        <v>Blank</v>
      </c>
      <c r="I2129" s="515" t="s">
        <v>2652</v>
      </c>
    </row>
    <row r="2130" spans="1:9" x14ac:dyDescent="0.2">
      <c r="A2130" s="86" t="s">
        <v>6388</v>
      </c>
      <c r="B2130" s="763" t="s">
        <v>454</v>
      </c>
      <c r="C2130" s="86" t="s">
        <v>32</v>
      </c>
      <c r="D2130" s="86" t="s">
        <v>142</v>
      </c>
      <c r="E2130" s="86" t="s">
        <v>560</v>
      </c>
      <c r="F2130" s="282" t="s">
        <v>486</v>
      </c>
      <c r="G2130" s="1124" t="str">
        <f>IF('Appraisal Inputs'!S328="","Blank",'Appraisal Inputs'!S328)</f>
        <v>Blank</v>
      </c>
      <c r="I2130" s="515" t="s">
        <v>2653</v>
      </c>
    </row>
    <row r="2131" spans="1:9" x14ac:dyDescent="0.2">
      <c r="A2131" s="86" t="s">
        <v>6388</v>
      </c>
      <c r="B2131" s="763" t="s">
        <v>454</v>
      </c>
      <c r="C2131" s="86" t="s">
        <v>32</v>
      </c>
      <c r="D2131" s="86" t="s">
        <v>142</v>
      </c>
      <c r="E2131" s="86" t="s">
        <v>561</v>
      </c>
      <c r="F2131" s="282" t="s">
        <v>486</v>
      </c>
      <c r="G2131" s="1124" t="str">
        <f>IF('Appraisal Inputs'!S329="","Blank",'Appraisal Inputs'!S329)</f>
        <v>Blank</v>
      </c>
      <c r="I2131" s="515" t="s">
        <v>2654</v>
      </c>
    </row>
    <row r="2132" spans="1:9" x14ac:dyDescent="0.2">
      <c r="A2132" s="86" t="s">
        <v>6388</v>
      </c>
      <c r="B2132" s="763" t="s">
        <v>454</v>
      </c>
      <c r="C2132" s="86" t="s">
        <v>32</v>
      </c>
      <c r="D2132" s="86" t="s">
        <v>142</v>
      </c>
      <c r="E2132" s="86" t="s">
        <v>562</v>
      </c>
      <c r="F2132" s="282" t="s">
        <v>486</v>
      </c>
      <c r="G2132" s="1124" t="str">
        <f>IF('Appraisal Inputs'!S330="","Blank",'Appraisal Inputs'!S330)</f>
        <v>Blank</v>
      </c>
      <c r="I2132" s="515" t="s">
        <v>2655</v>
      </c>
    </row>
    <row r="2133" spans="1:9" x14ac:dyDescent="0.2">
      <c r="A2133" s="86" t="s">
        <v>6388</v>
      </c>
      <c r="B2133" s="763" t="s">
        <v>454</v>
      </c>
      <c r="C2133" s="86" t="s">
        <v>32</v>
      </c>
      <c r="D2133" s="86" t="s">
        <v>142</v>
      </c>
      <c r="E2133" s="86" t="s">
        <v>563</v>
      </c>
      <c r="F2133" s="282" t="s">
        <v>486</v>
      </c>
      <c r="G2133" s="1124" t="str">
        <f>IF('Appraisal Inputs'!S331="","Blank",'Appraisal Inputs'!S331)</f>
        <v>Blank</v>
      </c>
      <c r="I2133" s="515" t="s">
        <v>2656</v>
      </c>
    </row>
    <row r="2134" spans="1:9" x14ac:dyDescent="0.2">
      <c r="A2134" s="86" t="s">
        <v>6388</v>
      </c>
      <c r="B2134" s="763" t="s">
        <v>454</v>
      </c>
      <c r="C2134" s="86" t="s">
        <v>32</v>
      </c>
      <c r="D2134" s="86" t="s">
        <v>142</v>
      </c>
      <c r="E2134" s="86" t="s">
        <v>564</v>
      </c>
      <c r="F2134" s="282" t="s">
        <v>486</v>
      </c>
      <c r="G2134" s="1124" t="str">
        <f>IF('Appraisal Inputs'!S332="","Blank",'Appraisal Inputs'!S332)</f>
        <v>Blank</v>
      </c>
      <c r="I2134" s="515" t="s">
        <v>2657</v>
      </c>
    </row>
    <row r="2135" spans="1:9" x14ac:dyDescent="0.2">
      <c r="A2135" s="86" t="s">
        <v>6388</v>
      </c>
      <c r="B2135" s="763" t="s">
        <v>454</v>
      </c>
      <c r="C2135" s="86" t="s">
        <v>32</v>
      </c>
      <c r="D2135" s="86" t="s">
        <v>142</v>
      </c>
      <c r="E2135" s="86" t="s">
        <v>565</v>
      </c>
      <c r="F2135" s="282" t="s">
        <v>486</v>
      </c>
      <c r="G2135" s="1124" t="str">
        <f>IF('Appraisal Inputs'!S333="","Blank",'Appraisal Inputs'!S333)</f>
        <v>Blank</v>
      </c>
      <c r="I2135" s="515" t="s">
        <v>2658</v>
      </c>
    </row>
    <row r="2136" spans="1:9" x14ac:dyDescent="0.2">
      <c r="A2136" s="86" t="s">
        <v>6388</v>
      </c>
      <c r="B2136" s="543" t="s">
        <v>454</v>
      </c>
      <c r="C2136" s="547" t="s">
        <v>32</v>
      </c>
      <c r="D2136" s="547" t="s">
        <v>142</v>
      </c>
      <c r="E2136" s="547" t="s">
        <v>566</v>
      </c>
      <c r="F2136" s="538" t="s">
        <v>486</v>
      </c>
      <c r="G2136" s="1125" t="str">
        <f>IF('Appraisal Inputs'!S334="","Blank",'Appraisal Inputs'!S334)</f>
        <v>Blank</v>
      </c>
      <c r="I2136" s="515" t="s">
        <v>2659</v>
      </c>
    </row>
    <row r="2137" spans="1:9" x14ac:dyDescent="0.2">
      <c r="A2137" s="86" t="s">
        <v>6388</v>
      </c>
      <c r="B2137" s="763" t="s">
        <v>454</v>
      </c>
      <c r="C2137" s="86" t="s">
        <v>186</v>
      </c>
      <c r="D2137" s="86" t="s">
        <v>185</v>
      </c>
      <c r="E2137" s="86" t="s">
        <v>494</v>
      </c>
      <c r="F2137" s="282" t="s">
        <v>189</v>
      </c>
      <c r="G2137" s="1126" t="str">
        <f>IF('Appraisal Inputs'!D349="","Blank",'Appraisal Inputs'!D349)</f>
        <v>Blank</v>
      </c>
      <c r="I2137" s="515" t="s">
        <v>2660</v>
      </c>
    </row>
    <row r="2138" spans="1:9" x14ac:dyDescent="0.2">
      <c r="A2138" s="86" t="s">
        <v>6388</v>
      </c>
      <c r="B2138" s="763" t="s">
        <v>454</v>
      </c>
      <c r="C2138" s="86" t="s">
        <v>186</v>
      </c>
      <c r="D2138" s="86" t="s">
        <v>527</v>
      </c>
      <c r="E2138" s="86" t="s">
        <v>494</v>
      </c>
      <c r="F2138" s="282" t="s">
        <v>189</v>
      </c>
      <c r="G2138" s="1126" t="str">
        <f>IF('Appraisal Inputs'!D350="","Blank",'Appraisal Inputs'!D350)</f>
        <v>Blank</v>
      </c>
      <c r="I2138" s="515" t="s">
        <v>2661</v>
      </c>
    </row>
    <row r="2139" spans="1:9" x14ac:dyDescent="0.2">
      <c r="A2139" s="86" t="s">
        <v>6388</v>
      </c>
      <c r="B2139" s="763" t="s">
        <v>454</v>
      </c>
      <c r="C2139" s="86" t="s">
        <v>186</v>
      </c>
      <c r="D2139" s="86" t="s">
        <v>528</v>
      </c>
      <c r="E2139" s="86" t="s">
        <v>494</v>
      </c>
      <c r="F2139" s="282" t="s">
        <v>189</v>
      </c>
      <c r="G2139" s="1126" t="str">
        <f>IF('Appraisal Inputs'!D351="","Blank",'Appraisal Inputs'!D351)</f>
        <v>Blank</v>
      </c>
      <c r="I2139" s="515" t="s">
        <v>2662</v>
      </c>
    </row>
    <row r="2140" spans="1:9" x14ac:dyDescent="0.2">
      <c r="A2140" s="86" t="s">
        <v>6388</v>
      </c>
      <c r="B2140" s="763" t="s">
        <v>454</v>
      </c>
      <c r="C2140" s="86" t="s">
        <v>186</v>
      </c>
      <c r="D2140" s="86" t="s">
        <v>529</v>
      </c>
      <c r="E2140" s="86" t="s">
        <v>494</v>
      </c>
      <c r="F2140" s="282" t="s">
        <v>189</v>
      </c>
      <c r="G2140" s="1126" t="str">
        <f>IF('Appraisal Inputs'!D352="","Blank",'Appraisal Inputs'!D352)</f>
        <v>Blank</v>
      </c>
      <c r="I2140" s="515" t="s">
        <v>2663</v>
      </c>
    </row>
    <row r="2141" spans="1:9" x14ac:dyDescent="0.2">
      <c r="A2141" s="86" t="s">
        <v>6388</v>
      </c>
      <c r="B2141" s="763" t="s">
        <v>454</v>
      </c>
      <c r="C2141" s="86" t="s">
        <v>186</v>
      </c>
      <c r="D2141" s="86" t="s">
        <v>530</v>
      </c>
      <c r="E2141" s="86" t="s">
        <v>494</v>
      </c>
      <c r="F2141" s="282" t="s">
        <v>189</v>
      </c>
      <c r="G2141" s="1126" t="str">
        <f>IF('Appraisal Inputs'!D353="","Blank",'Appraisal Inputs'!D353)</f>
        <v>Blank</v>
      </c>
      <c r="I2141" s="515" t="s">
        <v>2664</v>
      </c>
    </row>
    <row r="2142" spans="1:9" x14ac:dyDescent="0.2">
      <c r="A2142" s="86" t="s">
        <v>6388</v>
      </c>
      <c r="B2142" s="763" t="s">
        <v>454</v>
      </c>
      <c r="C2142" s="86" t="s">
        <v>186</v>
      </c>
      <c r="D2142" s="86" t="s">
        <v>531</v>
      </c>
      <c r="E2142" s="86" t="s">
        <v>494</v>
      </c>
      <c r="F2142" s="282" t="s">
        <v>189</v>
      </c>
      <c r="G2142" s="1126" t="str">
        <f>IF('Appraisal Inputs'!D354="","Blank",'Appraisal Inputs'!D354)</f>
        <v>Blank</v>
      </c>
      <c r="I2142" s="515" t="s">
        <v>2665</v>
      </c>
    </row>
    <row r="2143" spans="1:9" x14ac:dyDescent="0.2">
      <c r="A2143" s="86" t="s">
        <v>6388</v>
      </c>
      <c r="B2143" s="763" t="s">
        <v>454</v>
      </c>
      <c r="C2143" s="86" t="s">
        <v>186</v>
      </c>
      <c r="D2143" s="86" t="s">
        <v>532</v>
      </c>
      <c r="E2143" s="86" t="s">
        <v>494</v>
      </c>
      <c r="F2143" s="282" t="s">
        <v>189</v>
      </c>
      <c r="G2143" s="1126" t="str">
        <f>IF('Appraisal Inputs'!D355="","Blank",'Appraisal Inputs'!D355)</f>
        <v>Blank</v>
      </c>
      <c r="I2143" s="515" t="s">
        <v>2666</v>
      </c>
    </row>
    <row r="2144" spans="1:9" x14ac:dyDescent="0.2">
      <c r="A2144" s="86" t="s">
        <v>6388</v>
      </c>
      <c r="B2144" s="763" t="s">
        <v>454</v>
      </c>
      <c r="C2144" s="86" t="s">
        <v>186</v>
      </c>
      <c r="D2144" s="86" t="s">
        <v>533</v>
      </c>
      <c r="E2144" s="86" t="s">
        <v>494</v>
      </c>
      <c r="F2144" s="282" t="s">
        <v>189</v>
      </c>
      <c r="G2144" s="1126" t="str">
        <f>IF('Appraisal Inputs'!D356="","Blank",'Appraisal Inputs'!D356)</f>
        <v>Blank</v>
      </c>
      <c r="I2144" s="515" t="s">
        <v>2667</v>
      </c>
    </row>
    <row r="2145" spans="1:9" x14ac:dyDescent="0.2">
      <c r="A2145" s="86" t="s">
        <v>6388</v>
      </c>
      <c r="B2145" s="763" t="s">
        <v>454</v>
      </c>
      <c r="C2145" s="86" t="s">
        <v>186</v>
      </c>
      <c r="D2145" s="86" t="s">
        <v>534</v>
      </c>
      <c r="E2145" s="86" t="s">
        <v>494</v>
      </c>
      <c r="F2145" s="282" t="s">
        <v>189</v>
      </c>
      <c r="G2145" s="1126" t="str">
        <f>IF('Appraisal Inputs'!D357="","Blank",'Appraisal Inputs'!D357)</f>
        <v>Blank</v>
      </c>
      <c r="I2145" s="515" t="s">
        <v>2668</v>
      </c>
    </row>
    <row r="2146" spans="1:9" x14ac:dyDescent="0.2">
      <c r="A2146" s="86" t="s">
        <v>6388</v>
      </c>
      <c r="B2146" s="763" t="s">
        <v>454</v>
      </c>
      <c r="C2146" s="86" t="s">
        <v>186</v>
      </c>
      <c r="D2146" s="86" t="s">
        <v>535</v>
      </c>
      <c r="E2146" s="86" t="s">
        <v>494</v>
      </c>
      <c r="F2146" s="282" t="s">
        <v>189</v>
      </c>
      <c r="G2146" s="1126" t="str">
        <f>IF('Appraisal Inputs'!D358="","Blank",'Appraisal Inputs'!D358)</f>
        <v>Blank</v>
      </c>
      <c r="I2146" s="515" t="s">
        <v>2669</v>
      </c>
    </row>
    <row r="2147" spans="1:9" x14ac:dyDescent="0.2">
      <c r="A2147" s="86" t="s">
        <v>6388</v>
      </c>
      <c r="B2147" s="763" t="s">
        <v>454</v>
      </c>
      <c r="C2147" s="86" t="s">
        <v>186</v>
      </c>
      <c r="D2147" s="86" t="s">
        <v>536</v>
      </c>
      <c r="E2147" s="86" t="s">
        <v>494</v>
      </c>
      <c r="F2147" s="282" t="s">
        <v>189</v>
      </c>
      <c r="G2147" s="1126" t="str">
        <f>IF('Appraisal Inputs'!D359="","Blank",'Appraisal Inputs'!D359)</f>
        <v>Blank</v>
      </c>
      <c r="I2147" s="515" t="s">
        <v>2670</v>
      </c>
    </row>
    <row r="2148" spans="1:9" x14ac:dyDescent="0.2">
      <c r="A2148" s="86" t="s">
        <v>6388</v>
      </c>
      <c r="B2148" s="763" t="s">
        <v>454</v>
      </c>
      <c r="C2148" s="86" t="s">
        <v>186</v>
      </c>
      <c r="D2148" s="86" t="s">
        <v>537</v>
      </c>
      <c r="E2148" s="86" t="s">
        <v>494</v>
      </c>
      <c r="F2148" s="282" t="s">
        <v>189</v>
      </c>
      <c r="G2148" s="1126" t="str">
        <f>IF('Appraisal Inputs'!D360="","Blank",'Appraisal Inputs'!D360)</f>
        <v>Blank</v>
      </c>
      <c r="I2148" s="515" t="s">
        <v>2671</v>
      </c>
    </row>
    <row r="2149" spans="1:9" x14ac:dyDescent="0.2">
      <c r="A2149" s="86" t="s">
        <v>6388</v>
      </c>
      <c r="B2149" s="763" t="s">
        <v>454</v>
      </c>
      <c r="C2149" s="86" t="s">
        <v>186</v>
      </c>
      <c r="D2149" s="86" t="s">
        <v>538</v>
      </c>
      <c r="E2149" s="86" t="s">
        <v>494</v>
      </c>
      <c r="F2149" s="282" t="s">
        <v>189</v>
      </c>
      <c r="G2149" s="1126" t="str">
        <f>IF('Appraisal Inputs'!D361="","Blank",'Appraisal Inputs'!D361)</f>
        <v>Blank</v>
      </c>
      <c r="I2149" s="515" t="s">
        <v>2672</v>
      </c>
    </row>
    <row r="2150" spans="1:9" x14ac:dyDescent="0.2">
      <c r="A2150" s="86" t="s">
        <v>6388</v>
      </c>
      <c r="B2150" s="763" t="s">
        <v>454</v>
      </c>
      <c r="C2150" s="86" t="s">
        <v>186</v>
      </c>
      <c r="D2150" s="86" t="s">
        <v>539</v>
      </c>
      <c r="E2150" s="86" t="s">
        <v>494</v>
      </c>
      <c r="F2150" s="282" t="s">
        <v>189</v>
      </c>
      <c r="G2150" s="1126" t="str">
        <f>IF('Appraisal Inputs'!D362="","Blank",'Appraisal Inputs'!D362)</f>
        <v>Blank</v>
      </c>
      <c r="I2150" s="515" t="s">
        <v>2673</v>
      </c>
    </row>
    <row r="2151" spans="1:9" x14ac:dyDescent="0.2">
      <c r="A2151" s="86" t="s">
        <v>6388</v>
      </c>
      <c r="B2151" s="763" t="s">
        <v>454</v>
      </c>
      <c r="C2151" s="86" t="s">
        <v>186</v>
      </c>
      <c r="D2151" s="86" t="s">
        <v>540</v>
      </c>
      <c r="E2151" s="86" t="s">
        <v>494</v>
      </c>
      <c r="F2151" s="282" t="s">
        <v>189</v>
      </c>
      <c r="G2151" s="1126" t="str">
        <f>IF('Appraisal Inputs'!D363="","Blank",'Appraisal Inputs'!D363)</f>
        <v>Blank</v>
      </c>
      <c r="I2151" s="515" t="s">
        <v>2674</v>
      </c>
    </row>
    <row r="2152" spans="1:9" x14ac:dyDescent="0.2">
      <c r="A2152" s="86" t="s">
        <v>6388</v>
      </c>
      <c r="B2152" s="763" t="s">
        <v>454</v>
      </c>
      <c r="C2152" s="86" t="s">
        <v>186</v>
      </c>
      <c r="D2152" s="86" t="s">
        <v>541</v>
      </c>
      <c r="E2152" s="86" t="s">
        <v>494</v>
      </c>
      <c r="F2152" s="282" t="s">
        <v>189</v>
      </c>
      <c r="G2152" s="1126" t="str">
        <f>IF('Appraisal Inputs'!D364="","Blank",'Appraisal Inputs'!D364)</f>
        <v>Blank</v>
      </c>
      <c r="I2152" s="515" t="s">
        <v>2675</v>
      </c>
    </row>
    <row r="2153" spans="1:9" x14ac:dyDescent="0.2">
      <c r="A2153" s="86" t="s">
        <v>6388</v>
      </c>
      <c r="B2153" s="763" t="s">
        <v>454</v>
      </c>
      <c r="C2153" s="86" t="s">
        <v>186</v>
      </c>
      <c r="D2153" s="86" t="s">
        <v>542</v>
      </c>
      <c r="E2153" s="86" t="s">
        <v>494</v>
      </c>
      <c r="F2153" s="282" t="s">
        <v>189</v>
      </c>
      <c r="G2153" s="1126" t="str">
        <f>IF('Appraisal Inputs'!D365="","Blank",'Appraisal Inputs'!D365)</f>
        <v>Blank</v>
      </c>
      <c r="I2153" s="515" t="s">
        <v>2676</v>
      </c>
    </row>
    <row r="2154" spans="1:9" x14ac:dyDescent="0.2">
      <c r="A2154" s="86" t="s">
        <v>6388</v>
      </c>
      <c r="B2154" s="763" t="s">
        <v>454</v>
      </c>
      <c r="C2154" s="86" t="s">
        <v>186</v>
      </c>
      <c r="D2154" s="86" t="s">
        <v>543</v>
      </c>
      <c r="E2154" s="86" t="s">
        <v>494</v>
      </c>
      <c r="F2154" s="282" t="s">
        <v>189</v>
      </c>
      <c r="G2154" s="1126" t="str">
        <f>IF('Appraisal Inputs'!D366="","Blank",'Appraisal Inputs'!D366)</f>
        <v>Blank</v>
      </c>
      <c r="I2154" s="515" t="s">
        <v>2677</v>
      </c>
    </row>
    <row r="2155" spans="1:9" x14ac:dyDescent="0.2">
      <c r="A2155" s="86" t="s">
        <v>6388</v>
      </c>
      <c r="B2155" s="763" t="s">
        <v>454</v>
      </c>
      <c r="C2155" s="86" t="s">
        <v>186</v>
      </c>
      <c r="D2155" s="86" t="s">
        <v>544</v>
      </c>
      <c r="E2155" s="86" t="s">
        <v>494</v>
      </c>
      <c r="F2155" s="282" t="s">
        <v>189</v>
      </c>
      <c r="G2155" s="1126" t="str">
        <f>IF('Appraisal Inputs'!D367="","Blank",'Appraisal Inputs'!D367)</f>
        <v>Blank</v>
      </c>
      <c r="I2155" s="515" t="s">
        <v>2678</v>
      </c>
    </row>
    <row r="2156" spans="1:9" x14ac:dyDescent="0.2">
      <c r="A2156" s="86" t="s">
        <v>6388</v>
      </c>
      <c r="B2156" s="763" t="s">
        <v>454</v>
      </c>
      <c r="C2156" s="86" t="s">
        <v>186</v>
      </c>
      <c r="D2156" s="86" t="s">
        <v>545</v>
      </c>
      <c r="E2156" s="86" t="s">
        <v>494</v>
      </c>
      <c r="F2156" s="282" t="s">
        <v>189</v>
      </c>
      <c r="G2156" s="1126" t="str">
        <f>IF('Appraisal Inputs'!D368="","Blank",'Appraisal Inputs'!D368)</f>
        <v>Blank</v>
      </c>
      <c r="I2156" s="515" t="s">
        <v>2679</v>
      </c>
    </row>
    <row r="2157" spans="1:9" x14ac:dyDescent="0.2">
      <c r="A2157" s="86" t="s">
        <v>6388</v>
      </c>
      <c r="B2157" s="763" t="s">
        <v>454</v>
      </c>
      <c r="C2157" s="86" t="s">
        <v>186</v>
      </c>
      <c r="D2157" s="86" t="s">
        <v>546</v>
      </c>
      <c r="E2157" s="86" t="s">
        <v>494</v>
      </c>
      <c r="F2157" s="282" t="s">
        <v>189</v>
      </c>
      <c r="G2157" s="1126" t="str">
        <f>IF('Appraisal Inputs'!D369="","Blank",'Appraisal Inputs'!D369)</f>
        <v>Blank</v>
      </c>
      <c r="I2157" s="515" t="s">
        <v>2680</v>
      </c>
    </row>
    <row r="2158" spans="1:9" x14ac:dyDescent="0.2">
      <c r="A2158" s="86" t="s">
        <v>6388</v>
      </c>
      <c r="B2158" s="763" t="s">
        <v>454</v>
      </c>
      <c r="C2158" s="86" t="s">
        <v>186</v>
      </c>
      <c r="D2158" s="86" t="s">
        <v>547</v>
      </c>
      <c r="E2158" s="86" t="s">
        <v>494</v>
      </c>
      <c r="F2158" s="282" t="s">
        <v>189</v>
      </c>
      <c r="G2158" s="1126" t="str">
        <f>IF('Appraisal Inputs'!D370="","Blank",'Appraisal Inputs'!D370)</f>
        <v>Blank</v>
      </c>
      <c r="I2158" s="515" t="s">
        <v>2681</v>
      </c>
    </row>
    <row r="2159" spans="1:9" x14ac:dyDescent="0.2">
      <c r="A2159" s="86" t="s">
        <v>6388</v>
      </c>
      <c r="B2159" s="763" t="s">
        <v>454</v>
      </c>
      <c r="C2159" s="86" t="s">
        <v>186</v>
      </c>
      <c r="D2159" s="86" t="s">
        <v>548</v>
      </c>
      <c r="E2159" s="86" t="s">
        <v>494</v>
      </c>
      <c r="F2159" s="282" t="s">
        <v>189</v>
      </c>
      <c r="G2159" s="1126" t="str">
        <f>IF('Appraisal Inputs'!D371="","Blank",'Appraisal Inputs'!D371)</f>
        <v>Blank</v>
      </c>
      <c r="I2159" s="515" t="s">
        <v>2682</v>
      </c>
    </row>
    <row r="2160" spans="1:9" x14ac:dyDescent="0.2">
      <c r="A2160" s="86" t="s">
        <v>6388</v>
      </c>
      <c r="B2160" s="763" t="s">
        <v>454</v>
      </c>
      <c r="C2160" s="86" t="s">
        <v>186</v>
      </c>
      <c r="D2160" s="86" t="s">
        <v>549</v>
      </c>
      <c r="E2160" s="86" t="s">
        <v>494</v>
      </c>
      <c r="F2160" s="282" t="s">
        <v>189</v>
      </c>
      <c r="G2160" s="1126" t="str">
        <f>IF('Appraisal Inputs'!D372="","Blank",'Appraisal Inputs'!D372)</f>
        <v>Blank</v>
      </c>
      <c r="I2160" s="515" t="s">
        <v>2683</v>
      </c>
    </row>
    <row r="2161" spans="1:9" x14ac:dyDescent="0.2">
      <c r="A2161" s="86" t="s">
        <v>6388</v>
      </c>
      <c r="B2161" s="763" t="s">
        <v>454</v>
      </c>
      <c r="C2161" s="86" t="s">
        <v>186</v>
      </c>
      <c r="D2161" s="86" t="s">
        <v>550</v>
      </c>
      <c r="E2161" s="86" t="s">
        <v>494</v>
      </c>
      <c r="F2161" s="282" t="s">
        <v>189</v>
      </c>
      <c r="G2161" s="1126" t="str">
        <f>IF('Appraisal Inputs'!D373="","Blank",'Appraisal Inputs'!D373)</f>
        <v>Blank</v>
      </c>
      <c r="I2161" s="515" t="s">
        <v>2684</v>
      </c>
    </row>
    <row r="2162" spans="1:9" x14ac:dyDescent="0.2">
      <c r="A2162" s="86" t="s">
        <v>6388</v>
      </c>
      <c r="B2162" s="763" t="s">
        <v>454</v>
      </c>
      <c r="C2162" s="86" t="s">
        <v>186</v>
      </c>
      <c r="D2162" s="86" t="s">
        <v>551</v>
      </c>
      <c r="E2162" s="86" t="s">
        <v>494</v>
      </c>
      <c r="F2162" s="282" t="s">
        <v>189</v>
      </c>
      <c r="G2162" s="1126" t="str">
        <f>IF('Appraisal Inputs'!D374="","Blank",'Appraisal Inputs'!D374)</f>
        <v>Blank</v>
      </c>
      <c r="I2162" s="515" t="s">
        <v>2685</v>
      </c>
    </row>
    <row r="2163" spans="1:9" x14ac:dyDescent="0.2">
      <c r="A2163" s="86" t="s">
        <v>6388</v>
      </c>
      <c r="B2163" s="763" t="s">
        <v>454</v>
      </c>
      <c r="C2163" s="86" t="s">
        <v>186</v>
      </c>
      <c r="D2163" s="86" t="s">
        <v>552</v>
      </c>
      <c r="E2163" s="86" t="s">
        <v>494</v>
      </c>
      <c r="F2163" s="282" t="s">
        <v>189</v>
      </c>
      <c r="G2163" s="1126" t="str">
        <f>IF('Appraisal Inputs'!D375="","Blank",'Appraisal Inputs'!D375)</f>
        <v>Blank</v>
      </c>
      <c r="I2163" s="515" t="s">
        <v>2686</v>
      </c>
    </row>
    <row r="2164" spans="1:9" x14ac:dyDescent="0.2">
      <c r="A2164" s="86" t="s">
        <v>6388</v>
      </c>
      <c r="B2164" s="763" t="s">
        <v>454</v>
      </c>
      <c r="C2164" s="86" t="s">
        <v>186</v>
      </c>
      <c r="D2164" s="86" t="s">
        <v>553</v>
      </c>
      <c r="E2164" s="86" t="s">
        <v>494</v>
      </c>
      <c r="F2164" s="282" t="s">
        <v>189</v>
      </c>
      <c r="G2164" s="1126" t="str">
        <f>IF('Appraisal Inputs'!D376="","Blank",'Appraisal Inputs'!D376)</f>
        <v>Blank</v>
      </c>
      <c r="I2164" s="515" t="s">
        <v>2687</v>
      </c>
    </row>
    <row r="2165" spans="1:9" x14ac:dyDescent="0.2">
      <c r="A2165" s="86" t="s">
        <v>6388</v>
      </c>
      <c r="B2165" s="763" t="s">
        <v>454</v>
      </c>
      <c r="C2165" s="86" t="s">
        <v>186</v>
      </c>
      <c r="D2165" s="86" t="s">
        <v>554</v>
      </c>
      <c r="E2165" s="86" t="s">
        <v>494</v>
      </c>
      <c r="F2165" s="282" t="s">
        <v>189</v>
      </c>
      <c r="G2165" s="1126" t="str">
        <f>IF('Appraisal Inputs'!D377="","Blank",'Appraisal Inputs'!D377)</f>
        <v>Blank</v>
      </c>
      <c r="I2165" s="515" t="s">
        <v>2688</v>
      </c>
    </row>
    <row r="2166" spans="1:9" x14ac:dyDescent="0.2">
      <c r="A2166" s="86" t="s">
        <v>6388</v>
      </c>
      <c r="B2166" s="763" t="s">
        <v>454</v>
      </c>
      <c r="C2166" s="86" t="s">
        <v>186</v>
      </c>
      <c r="D2166" s="86" t="s">
        <v>555</v>
      </c>
      <c r="E2166" s="86" t="s">
        <v>494</v>
      </c>
      <c r="F2166" s="282" t="s">
        <v>189</v>
      </c>
      <c r="G2166" s="1126" t="str">
        <f>IF('Appraisal Inputs'!D378="","Blank",'Appraisal Inputs'!D378)</f>
        <v>Blank</v>
      </c>
      <c r="I2166" s="515" t="s">
        <v>2689</v>
      </c>
    </row>
    <row r="2167" spans="1:9" x14ac:dyDescent="0.2">
      <c r="A2167" s="86" t="s">
        <v>6388</v>
      </c>
      <c r="B2167" s="763" t="s">
        <v>454</v>
      </c>
      <c r="C2167" s="86" t="s">
        <v>186</v>
      </c>
      <c r="D2167" s="86" t="s">
        <v>556</v>
      </c>
      <c r="E2167" s="86" t="s">
        <v>494</v>
      </c>
      <c r="F2167" s="282" t="s">
        <v>189</v>
      </c>
      <c r="G2167" s="1126" t="str">
        <f>IF('Appraisal Inputs'!D379="","Blank",'Appraisal Inputs'!D379)</f>
        <v>Blank</v>
      </c>
      <c r="I2167" s="515" t="s">
        <v>2690</v>
      </c>
    </row>
    <row r="2168" spans="1:9" x14ac:dyDescent="0.2">
      <c r="A2168" s="86" t="s">
        <v>6388</v>
      </c>
      <c r="B2168" s="763" t="s">
        <v>454</v>
      </c>
      <c r="C2168" s="86" t="s">
        <v>186</v>
      </c>
      <c r="D2168" s="86" t="s">
        <v>557</v>
      </c>
      <c r="E2168" s="86" t="s">
        <v>494</v>
      </c>
      <c r="F2168" s="282" t="s">
        <v>189</v>
      </c>
      <c r="G2168" s="1126" t="str">
        <f>IF('Appraisal Inputs'!D380="","Blank",'Appraisal Inputs'!D380)</f>
        <v>Blank</v>
      </c>
      <c r="I2168" s="515" t="s">
        <v>2691</v>
      </c>
    </row>
    <row r="2169" spans="1:9" x14ac:dyDescent="0.2">
      <c r="A2169" s="86" t="s">
        <v>6388</v>
      </c>
      <c r="B2169" s="763" t="s">
        <v>454</v>
      </c>
      <c r="C2169" s="86" t="s">
        <v>186</v>
      </c>
      <c r="D2169" s="86" t="s">
        <v>558</v>
      </c>
      <c r="E2169" s="86" t="s">
        <v>494</v>
      </c>
      <c r="F2169" s="282" t="s">
        <v>189</v>
      </c>
      <c r="G2169" s="1126" t="str">
        <f>IF('Appraisal Inputs'!D381="","Blank",'Appraisal Inputs'!D381)</f>
        <v>Blank</v>
      </c>
      <c r="I2169" s="515" t="s">
        <v>2692</v>
      </c>
    </row>
    <row r="2170" spans="1:9" x14ac:dyDescent="0.2">
      <c r="A2170" s="86" t="s">
        <v>6388</v>
      </c>
      <c r="B2170" s="763" t="s">
        <v>454</v>
      </c>
      <c r="C2170" s="86" t="s">
        <v>186</v>
      </c>
      <c r="D2170" s="86" t="s">
        <v>559</v>
      </c>
      <c r="E2170" s="86" t="s">
        <v>494</v>
      </c>
      <c r="F2170" s="282" t="s">
        <v>189</v>
      </c>
      <c r="G2170" s="1126" t="str">
        <f>IF('Appraisal Inputs'!D382="","Blank",'Appraisal Inputs'!D382)</f>
        <v>Blank</v>
      </c>
      <c r="I2170" s="515" t="s">
        <v>2693</v>
      </c>
    </row>
    <row r="2171" spans="1:9" x14ac:dyDescent="0.2">
      <c r="A2171" s="86" t="s">
        <v>6388</v>
      </c>
      <c r="B2171" s="763" t="s">
        <v>454</v>
      </c>
      <c r="C2171" s="86" t="s">
        <v>186</v>
      </c>
      <c r="D2171" s="86" t="s">
        <v>560</v>
      </c>
      <c r="E2171" s="86" t="s">
        <v>494</v>
      </c>
      <c r="F2171" s="282" t="s">
        <v>189</v>
      </c>
      <c r="G2171" s="1126" t="str">
        <f>IF('Appraisal Inputs'!D383="","Blank",'Appraisal Inputs'!D383)</f>
        <v>Blank</v>
      </c>
      <c r="I2171" s="515" t="s">
        <v>2694</v>
      </c>
    </row>
    <row r="2172" spans="1:9" x14ac:dyDescent="0.2">
      <c r="A2172" s="86" t="s">
        <v>6388</v>
      </c>
      <c r="B2172" s="763" t="s">
        <v>454</v>
      </c>
      <c r="C2172" s="86" t="s">
        <v>186</v>
      </c>
      <c r="D2172" s="86" t="s">
        <v>561</v>
      </c>
      <c r="E2172" s="86" t="s">
        <v>494</v>
      </c>
      <c r="F2172" s="282" t="s">
        <v>189</v>
      </c>
      <c r="G2172" s="1126" t="str">
        <f>IF('Appraisal Inputs'!D384="","Blank",'Appraisal Inputs'!D384)</f>
        <v>Blank</v>
      </c>
      <c r="I2172" s="515" t="s">
        <v>2695</v>
      </c>
    </row>
    <row r="2173" spans="1:9" x14ac:dyDescent="0.2">
      <c r="A2173" s="86" t="s">
        <v>6388</v>
      </c>
      <c r="B2173" s="763" t="s">
        <v>454</v>
      </c>
      <c r="C2173" s="86" t="s">
        <v>186</v>
      </c>
      <c r="D2173" s="86" t="s">
        <v>562</v>
      </c>
      <c r="E2173" s="86" t="s">
        <v>494</v>
      </c>
      <c r="F2173" s="282" t="s">
        <v>189</v>
      </c>
      <c r="G2173" s="1126" t="str">
        <f>IF('Appraisal Inputs'!D385="","Blank",'Appraisal Inputs'!D385)</f>
        <v>Blank</v>
      </c>
      <c r="I2173" s="515" t="s">
        <v>2696</v>
      </c>
    </row>
    <row r="2174" spans="1:9" x14ac:dyDescent="0.2">
      <c r="A2174" s="86" t="s">
        <v>6388</v>
      </c>
      <c r="B2174" s="763" t="s">
        <v>454</v>
      </c>
      <c r="C2174" s="86" t="s">
        <v>186</v>
      </c>
      <c r="D2174" s="86" t="s">
        <v>563</v>
      </c>
      <c r="E2174" s="86" t="s">
        <v>494</v>
      </c>
      <c r="F2174" s="282" t="s">
        <v>189</v>
      </c>
      <c r="G2174" s="1126" t="str">
        <f>IF('Appraisal Inputs'!D386="","Blank",'Appraisal Inputs'!D386)</f>
        <v>Blank</v>
      </c>
      <c r="I2174" s="515" t="s">
        <v>2697</v>
      </c>
    </row>
    <row r="2175" spans="1:9" x14ac:dyDescent="0.2">
      <c r="A2175" s="86" t="s">
        <v>6388</v>
      </c>
      <c r="B2175" s="763" t="s">
        <v>454</v>
      </c>
      <c r="C2175" s="86" t="s">
        <v>186</v>
      </c>
      <c r="D2175" s="86" t="s">
        <v>564</v>
      </c>
      <c r="E2175" s="86" t="s">
        <v>494</v>
      </c>
      <c r="F2175" s="282" t="s">
        <v>189</v>
      </c>
      <c r="G2175" s="1126" t="str">
        <f>IF('Appraisal Inputs'!D387="","Blank",'Appraisal Inputs'!D387)</f>
        <v>Blank</v>
      </c>
      <c r="I2175" s="515" t="s">
        <v>2698</v>
      </c>
    </row>
    <row r="2176" spans="1:9" x14ac:dyDescent="0.2">
      <c r="A2176" s="86" t="s">
        <v>6388</v>
      </c>
      <c r="B2176" s="763" t="s">
        <v>454</v>
      </c>
      <c r="C2176" s="86" t="s">
        <v>186</v>
      </c>
      <c r="D2176" s="86" t="s">
        <v>565</v>
      </c>
      <c r="E2176" s="86" t="s">
        <v>494</v>
      </c>
      <c r="F2176" s="282" t="s">
        <v>189</v>
      </c>
      <c r="G2176" s="1126" t="str">
        <f>IF('Appraisal Inputs'!D388="","Blank",'Appraisal Inputs'!D388)</f>
        <v>Blank</v>
      </c>
      <c r="I2176" s="515" t="s">
        <v>2699</v>
      </c>
    </row>
    <row r="2177" spans="1:9" x14ac:dyDescent="0.2">
      <c r="A2177" s="86" t="s">
        <v>6388</v>
      </c>
      <c r="B2177" s="763" t="s">
        <v>454</v>
      </c>
      <c r="C2177" s="86" t="s">
        <v>186</v>
      </c>
      <c r="D2177" s="86" t="s">
        <v>566</v>
      </c>
      <c r="E2177" s="86" t="s">
        <v>494</v>
      </c>
      <c r="F2177" s="282" t="s">
        <v>189</v>
      </c>
      <c r="G2177" s="1119" t="str">
        <f>IF('Appraisal Inputs'!D389="","Blank",'Appraisal Inputs'!D389)</f>
        <v>Blank</v>
      </c>
      <c r="I2177" s="515" t="s">
        <v>2700</v>
      </c>
    </row>
    <row r="2178" spans="1:9" x14ac:dyDescent="0.2">
      <c r="A2178" s="86" t="s">
        <v>6388</v>
      </c>
      <c r="B2178" s="533" t="s">
        <v>454</v>
      </c>
      <c r="C2178" s="119" t="s">
        <v>186</v>
      </c>
      <c r="D2178" s="119" t="s">
        <v>185</v>
      </c>
      <c r="E2178" s="119" t="s">
        <v>494</v>
      </c>
      <c r="F2178" s="545" t="s">
        <v>197</v>
      </c>
      <c r="G2178" s="1127" t="str">
        <f>IF('Appraisal Inputs'!D390="","Blank",'Appraisal Inputs'!D390)</f>
        <v>Blank</v>
      </c>
      <c r="I2178" s="515" t="s">
        <v>2701</v>
      </c>
    </row>
    <row r="2179" spans="1:9" x14ac:dyDescent="0.2">
      <c r="A2179" s="86" t="s">
        <v>6388</v>
      </c>
      <c r="B2179" s="541" t="s">
        <v>454</v>
      </c>
      <c r="C2179" s="546" t="s">
        <v>186</v>
      </c>
      <c r="D2179" s="546" t="s">
        <v>185</v>
      </c>
      <c r="E2179" s="546" t="s">
        <v>494</v>
      </c>
      <c r="F2179" s="542" t="s">
        <v>188</v>
      </c>
      <c r="G2179" s="1102" t="str">
        <f>IF('Appraisal Inputs'!E349="","Blank",'Appraisal Inputs'!E349)</f>
        <v>Blank</v>
      </c>
      <c r="I2179" s="515" t="s">
        <v>2702</v>
      </c>
    </row>
    <row r="2180" spans="1:9" x14ac:dyDescent="0.2">
      <c r="A2180" s="86" t="s">
        <v>6388</v>
      </c>
      <c r="B2180" s="763" t="s">
        <v>454</v>
      </c>
      <c r="C2180" s="86" t="s">
        <v>186</v>
      </c>
      <c r="D2180" s="86" t="s">
        <v>527</v>
      </c>
      <c r="E2180" s="86" t="s">
        <v>494</v>
      </c>
      <c r="F2180" s="282" t="s">
        <v>188</v>
      </c>
      <c r="G2180" s="1126" t="str">
        <f>IF('Appraisal Inputs'!E350="","Blank",'Appraisal Inputs'!E350)</f>
        <v>Blank</v>
      </c>
      <c r="I2180" s="515" t="s">
        <v>2703</v>
      </c>
    </row>
    <row r="2181" spans="1:9" x14ac:dyDescent="0.2">
      <c r="A2181" s="86" t="s">
        <v>6388</v>
      </c>
      <c r="B2181" s="763" t="s">
        <v>454</v>
      </c>
      <c r="C2181" s="86" t="s">
        <v>186</v>
      </c>
      <c r="D2181" s="86" t="s">
        <v>528</v>
      </c>
      <c r="E2181" s="86" t="s">
        <v>494</v>
      </c>
      <c r="F2181" s="282" t="s">
        <v>188</v>
      </c>
      <c r="G2181" s="1126" t="str">
        <f>IF('Appraisal Inputs'!E351="","Blank",'Appraisal Inputs'!E351)</f>
        <v>Blank</v>
      </c>
      <c r="I2181" s="515" t="s">
        <v>2704</v>
      </c>
    </row>
    <row r="2182" spans="1:9" x14ac:dyDescent="0.2">
      <c r="A2182" s="86" t="s">
        <v>6388</v>
      </c>
      <c r="B2182" s="763" t="s">
        <v>454</v>
      </c>
      <c r="C2182" s="86" t="s">
        <v>186</v>
      </c>
      <c r="D2182" s="86" t="s">
        <v>529</v>
      </c>
      <c r="E2182" s="86" t="s">
        <v>494</v>
      </c>
      <c r="F2182" s="282" t="s">
        <v>188</v>
      </c>
      <c r="G2182" s="1126" t="str">
        <f>IF('Appraisal Inputs'!E352="","Blank",'Appraisal Inputs'!E352)</f>
        <v>Blank</v>
      </c>
      <c r="I2182" s="515" t="s">
        <v>2705</v>
      </c>
    </row>
    <row r="2183" spans="1:9" x14ac:dyDescent="0.2">
      <c r="A2183" s="86" t="s">
        <v>6388</v>
      </c>
      <c r="B2183" s="763" t="s">
        <v>454</v>
      </c>
      <c r="C2183" s="86" t="s">
        <v>186</v>
      </c>
      <c r="D2183" s="86" t="s">
        <v>530</v>
      </c>
      <c r="E2183" s="86" t="s">
        <v>494</v>
      </c>
      <c r="F2183" s="282" t="s">
        <v>188</v>
      </c>
      <c r="G2183" s="1126" t="str">
        <f>IF('Appraisal Inputs'!E353="","Blank",'Appraisal Inputs'!E353)</f>
        <v>Blank</v>
      </c>
      <c r="I2183" s="515" t="s">
        <v>2706</v>
      </c>
    </row>
    <row r="2184" spans="1:9" x14ac:dyDescent="0.2">
      <c r="A2184" s="86" t="s">
        <v>6388</v>
      </c>
      <c r="B2184" s="763" t="s">
        <v>454</v>
      </c>
      <c r="C2184" s="86" t="s">
        <v>186</v>
      </c>
      <c r="D2184" s="86" t="s">
        <v>531</v>
      </c>
      <c r="E2184" s="86" t="s">
        <v>494</v>
      </c>
      <c r="F2184" s="282" t="s">
        <v>188</v>
      </c>
      <c r="G2184" s="1126" t="str">
        <f>IF('Appraisal Inputs'!E354="","Blank",'Appraisal Inputs'!E354)</f>
        <v>Blank</v>
      </c>
      <c r="I2184" s="515" t="s">
        <v>2707</v>
      </c>
    </row>
    <row r="2185" spans="1:9" x14ac:dyDescent="0.2">
      <c r="A2185" s="86" t="s">
        <v>6388</v>
      </c>
      <c r="B2185" s="763" t="s">
        <v>454</v>
      </c>
      <c r="C2185" s="86" t="s">
        <v>186</v>
      </c>
      <c r="D2185" s="86" t="s">
        <v>532</v>
      </c>
      <c r="E2185" s="86" t="s">
        <v>494</v>
      </c>
      <c r="F2185" s="282" t="s">
        <v>188</v>
      </c>
      <c r="G2185" s="1126" t="str">
        <f>IF('Appraisal Inputs'!E355="","Blank",'Appraisal Inputs'!E355)</f>
        <v>Blank</v>
      </c>
      <c r="I2185" s="515" t="s">
        <v>2708</v>
      </c>
    </row>
    <row r="2186" spans="1:9" x14ac:dyDescent="0.2">
      <c r="A2186" s="86" t="s">
        <v>6388</v>
      </c>
      <c r="B2186" s="763" t="s">
        <v>454</v>
      </c>
      <c r="C2186" s="86" t="s">
        <v>186</v>
      </c>
      <c r="D2186" s="86" t="s">
        <v>533</v>
      </c>
      <c r="E2186" s="86" t="s">
        <v>494</v>
      </c>
      <c r="F2186" s="282" t="s">
        <v>188</v>
      </c>
      <c r="G2186" s="1126" t="str">
        <f>IF('Appraisal Inputs'!E356="","Blank",'Appraisal Inputs'!E356)</f>
        <v>Blank</v>
      </c>
      <c r="I2186" s="515" t="s">
        <v>2709</v>
      </c>
    </row>
    <row r="2187" spans="1:9" x14ac:dyDescent="0.2">
      <c r="A2187" s="86" t="s">
        <v>6388</v>
      </c>
      <c r="B2187" s="763" t="s">
        <v>454</v>
      </c>
      <c r="C2187" s="86" t="s">
        <v>186</v>
      </c>
      <c r="D2187" s="86" t="s">
        <v>534</v>
      </c>
      <c r="E2187" s="86" t="s">
        <v>494</v>
      </c>
      <c r="F2187" s="282" t="s">
        <v>188</v>
      </c>
      <c r="G2187" s="1126" t="str">
        <f>IF('Appraisal Inputs'!E357="","Blank",'Appraisal Inputs'!E357)</f>
        <v>Blank</v>
      </c>
      <c r="I2187" s="515" t="s">
        <v>2710</v>
      </c>
    </row>
    <row r="2188" spans="1:9" x14ac:dyDescent="0.2">
      <c r="A2188" s="86" t="s">
        <v>6388</v>
      </c>
      <c r="B2188" s="763" t="s">
        <v>454</v>
      </c>
      <c r="C2188" s="86" t="s">
        <v>186</v>
      </c>
      <c r="D2188" s="86" t="s">
        <v>535</v>
      </c>
      <c r="E2188" s="86" t="s">
        <v>494</v>
      </c>
      <c r="F2188" s="282" t="s">
        <v>188</v>
      </c>
      <c r="G2188" s="1126" t="str">
        <f>IF('Appraisal Inputs'!E358="","Blank",'Appraisal Inputs'!E358)</f>
        <v>Blank</v>
      </c>
      <c r="I2188" s="515" t="s">
        <v>2711</v>
      </c>
    </row>
    <row r="2189" spans="1:9" x14ac:dyDescent="0.2">
      <c r="A2189" s="86" t="s">
        <v>6388</v>
      </c>
      <c r="B2189" s="763" t="s">
        <v>454</v>
      </c>
      <c r="C2189" s="86" t="s">
        <v>186</v>
      </c>
      <c r="D2189" s="86" t="s">
        <v>536</v>
      </c>
      <c r="E2189" s="86" t="s">
        <v>494</v>
      </c>
      <c r="F2189" s="282" t="s">
        <v>188</v>
      </c>
      <c r="G2189" s="1126" t="str">
        <f>IF('Appraisal Inputs'!E359="","Blank",'Appraisal Inputs'!E359)</f>
        <v>Blank</v>
      </c>
      <c r="I2189" s="515" t="s">
        <v>2712</v>
      </c>
    </row>
    <row r="2190" spans="1:9" x14ac:dyDescent="0.2">
      <c r="A2190" s="86" t="s">
        <v>6388</v>
      </c>
      <c r="B2190" s="763" t="s">
        <v>454</v>
      </c>
      <c r="C2190" s="86" t="s">
        <v>186</v>
      </c>
      <c r="D2190" s="86" t="s">
        <v>537</v>
      </c>
      <c r="E2190" s="86" t="s">
        <v>494</v>
      </c>
      <c r="F2190" s="282" t="s">
        <v>188</v>
      </c>
      <c r="G2190" s="1126" t="str">
        <f>IF('Appraisal Inputs'!E360="","Blank",'Appraisal Inputs'!E360)</f>
        <v>Blank</v>
      </c>
      <c r="I2190" s="515" t="s">
        <v>2713</v>
      </c>
    </row>
    <row r="2191" spans="1:9" x14ac:dyDescent="0.2">
      <c r="A2191" s="86" t="s">
        <v>6388</v>
      </c>
      <c r="B2191" s="763" t="s">
        <v>454</v>
      </c>
      <c r="C2191" s="86" t="s">
        <v>186</v>
      </c>
      <c r="D2191" s="86" t="s">
        <v>538</v>
      </c>
      <c r="E2191" s="86" t="s">
        <v>494</v>
      </c>
      <c r="F2191" s="282" t="s">
        <v>188</v>
      </c>
      <c r="G2191" s="1126" t="str">
        <f>IF('Appraisal Inputs'!E361="","Blank",'Appraisal Inputs'!E361)</f>
        <v>Blank</v>
      </c>
      <c r="I2191" s="515" t="s">
        <v>2714</v>
      </c>
    </row>
    <row r="2192" spans="1:9" x14ac:dyDescent="0.2">
      <c r="A2192" s="86" t="s">
        <v>6388</v>
      </c>
      <c r="B2192" s="763" t="s">
        <v>454</v>
      </c>
      <c r="C2192" s="86" t="s">
        <v>186</v>
      </c>
      <c r="D2192" s="86" t="s">
        <v>539</v>
      </c>
      <c r="E2192" s="86" t="s">
        <v>494</v>
      </c>
      <c r="F2192" s="282" t="s">
        <v>188</v>
      </c>
      <c r="G2192" s="1126" t="str">
        <f>IF('Appraisal Inputs'!E362="","Blank",'Appraisal Inputs'!E362)</f>
        <v>Blank</v>
      </c>
      <c r="I2192" s="515" t="s">
        <v>2715</v>
      </c>
    </row>
    <row r="2193" spans="1:9" x14ac:dyDescent="0.2">
      <c r="A2193" s="86" t="s">
        <v>6388</v>
      </c>
      <c r="B2193" s="763" t="s">
        <v>454</v>
      </c>
      <c r="C2193" s="86" t="s">
        <v>186</v>
      </c>
      <c r="D2193" s="86" t="s">
        <v>540</v>
      </c>
      <c r="E2193" s="86" t="s">
        <v>494</v>
      </c>
      <c r="F2193" s="282" t="s">
        <v>188</v>
      </c>
      <c r="G2193" s="1126" t="str">
        <f>IF('Appraisal Inputs'!E363="","Blank",'Appraisal Inputs'!E363)</f>
        <v>Blank</v>
      </c>
      <c r="I2193" s="515" t="s">
        <v>2716</v>
      </c>
    </row>
    <row r="2194" spans="1:9" x14ac:dyDescent="0.2">
      <c r="A2194" s="86" t="s">
        <v>6388</v>
      </c>
      <c r="B2194" s="763" t="s">
        <v>454</v>
      </c>
      <c r="C2194" s="86" t="s">
        <v>186</v>
      </c>
      <c r="D2194" s="86" t="s">
        <v>541</v>
      </c>
      <c r="E2194" s="86" t="s">
        <v>494</v>
      </c>
      <c r="F2194" s="282" t="s">
        <v>188</v>
      </c>
      <c r="G2194" s="1126" t="str">
        <f>IF('Appraisal Inputs'!E364="","Blank",'Appraisal Inputs'!E364)</f>
        <v>Blank</v>
      </c>
      <c r="I2194" s="515" t="s">
        <v>2717</v>
      </c>
    </row>
    <row r="2195" spans="1:9" x14ac:dyDescent="0.2">
      <c r="A2195" s="86" t="s">
        <v>6388</v>
      </c>
      <c r="B2195" s="763" t="s">
        <v>454</v>
      </c>
      <c r="C2195" s="86" t="s">
        <v>186</v>
      </c>
      <c r="D2195" s="86" t="s">
        <v>542</v>
      </c>
      <c r="E2195" s="86" t="s">
        <v>494</v>
      </c>
      <c r="F2195" s="282" t="s">
        <v>188</v>
      </c>
      <c r="G2195" s="1126" t="str">
        <f>IF('Appraisal Inputs'!E365="","Blank",'Appraisal Inputs'!E365)</f>
        <v>Blank</v>
      </c>
      <c r="I2195" s="515" t="s">
        <v>2718</v>
      </c>
    </row>
    <row r="2196" spans="1:9" x14ac:dyDescent="0.2">
      <c r="A2196" s="86" t="s">
        <v>6388</v>
      </c>
      <c r="B2196" s="763" t="s">
        <v>454</v>
      </c>
      <c r="C2196" s="86" t="s">
        <v>186</v>
      </c>
      <c r="D2196" s="86" t="s">
        <v>543</v>
      </c>
      <c r="E2196" s="86" t="s">
        <v>494</v>
      </c>
      <c r="F2196" s="282" t="s">
        <v>188</v>
      </c>
      <c r="G2196" s="1126" t="str">
        <f>IF('Appraisal Inputs'!E366="","Blank",'Appraisal Inputs'!E366)</f>
        <v>Blank</v>
      </c>
      <c r="I2196" s="515" t="s">
        <v>2719</v>
      </c>
    </row>
    <row r="2197" spans="1:9" x14ac:dyDescent="0.2">
      <c r="A2197" s="86" t="s">
        <v>6388</v>
      </c>
      <c r="B2197" s="763" t="s">
        <v>454</v>
      </c>
      <c r="C2197" s="86" t="s">
        <v>186</v>
      </c>
      <c r="D2197" s="86" t="s">
        <v>544</v>
      </c>
      <c r="E2197" s="86" t="s">
        <v>494</v>
      </c>
      <c r="F2197" s="282" t="s">
        <v>188</v>
      </c>
      <c r="G2197" s="1126" t="str">
        <f>IF('Appraisal Inputs'!E367="","Blank",'Appraisal Inputs'!E367)</f>
        <v>Blank</v>
      </c>
      <c r="I2197" s="515" t="s">
        <v>2720</v>
      </c>
    </row>
    <row r="2198" spans="1:9" x14ac:dyDescent="0.2">
      <c r="A2198" s="86" t="s">
        <v>6388</v>
      </c>
      <c r="B2198" s="763" t="s">
        <v>454</v>
      </c>
      <c r="C2198" s="86" t="s">
        <v>186</v>
      </c>
      <c r="D2198" s="86" t="s">
        <v>545</v>
      </c>
      <c r="E2198" s="86" t="s">
        <v>494</v>
      </c>
      <c r="F2198" s="282" t="s">
        <v>188</v>
      </c>
      <c r="G2198" s="1126" t="str">
        <f>IF('Appraisal Inputs'!E368="","Blank",'Appraisal Inputs'!E368)</f>
        <v>Blank</v>
      </c>
      <c r="I2198" s="515" t="s">
        <v>2721</v>
      </c>
    </row>
    <row r="2199" spans="1:9" x14ac:dyDescent="0.2">
      <c r="A2199" s="86" t="s">
        <v>6388</v>
      </c>
      <c r="B2199" s="763" t="s">
        <v>454</v>
      </c>
      <c r="C2199" s="86" t="s">
        <v>186</v>
      </c>
      <c r="D2199" s="86" t="s">
        <v>546</v>
      </c>
      <c r="E2199" s="86" t="s">
        <v>494</v>
      </c>
      <c r="F2199" s="282" t="s">
        <v>188</v>
      </c>
      <c r="G2199" s="1126" t="str">
        <f>IF('Appraisal Inputs'!E369="","Blank",'Appraisal Inputs'!E369)</f>
        <v>Blank</v>
      </c>
      <c r="I2199" s="515" t="s">
        <v>2722</v>
      </c>
    </row>
    <row r="2200" spans="1:9" x14ac:dyDescent="0.2">
      <c r="A2200" s="86" t="s">
        <v>6388</v>
      </c>
      <c r="B2200" s="763" t="s">
        <v>454</v>
      </c>
      <c r="C2200" s="86" t="s">
        <v>186</v>
      </c>
      <c r="D2200" s="86" t="s">
        <v>547</v>
      </c>
      <c r="E2200" s="86" t="s">
        <v>494</v>
      </c>
      <c r="F2200" s="282" t="s">
        <v>188</v>
      </c>
      <c r="G2200" s="1126" t="str">
        <f>IF('Appraisal Inputs'!E370="","Blank",'Appraisal Inputs'!E370)</f>
        <v>Blank</v>
      </c>
      <c r="I2200" s="515" t="s">
        <v>2723</v>
      </c>
    </row>
    <row r="2201" spans="1:9" x14ac:dyDescent="0.2">
      <c r="A2201" s="86" t="s">
        <v>6388</v>
      </c>
      <c r="B2201" s="763" t="s">
        <v>454</v>
      </c>
      <c r="C2201" s="86" t="s">
        <v>186</v>
      </c>
      <c r="D2201" s="86" t="s">
        <v>548</v>
      </c>
      <c r="E2201" s="86" t="s">
        <v>494</v>
      </c>
      <c r="F2201" s="282" t="s">
        <v>188</v>
      </c>
      <c r="G2201" s="1126" t="str">
        <f>IF('Appraisal Inputs'!E371="","Blank",'Appraisal Inputs'!E371)</f>
        <v>Blank</v>
      </c>
      <c r="I2201" s="515" t="s">
        <v>2724</v>
      </c>
    </row>
    <row r="2202" spans="1:9" x14ac:dyDescent="0.2">
      <c r="A2202" s="86" t="s">
        <v>6388</v>
      </c>
      <c r="B2202" s="763" t="s">
        <v>454</v>
      </c>
      <c r="C2202" s="86" t="s">
        <v>186</v>
      </c>
      <c r="D2202" s="86" t="s">
        <v>549</v>
      </c>
      <c r="E2202" s="86" t="s">
        <v>494</v>
      </c>
      <c r="F2202" s="282" t="s">
        <v>188</v>
      </c>
      <c r="G2202" s="1126" t="str">
        <f>IF('Appraisal Inputs'!E372="","Blank",'Appraisal Inputs'!E372)</f>
        <v>Blank</v>
      </c>
      <c r="I2202" s="515" t="s">
        <v>2725</v>
      </c>
    </row>
    <row r="2203" spans="1:9" x14ac:dyDescent="0.2">
      <c r="A2203" s="86" t="s">
        <v>6388</v>
      </c>
      <c r="B2203" s="763" t="s">
        <v>454</v>
      </c>
      <c r="C2203" s="86" t="s">
        <v>186</v>
      </c>
      <c r="D2203" s="86" t="s">
        <v>550</v>
      </c>
      <c r="E2203" s="86" t="s">
        <v>494</v>
      </c>
      <c r="F2203" s="282" t="s">
        <v>188</v>
      </c>
      <c r="G2203" s="1126" t="str">
        <f>IF('Appraisal Inputs'!E373="","Blank",'Appraisal Inputs'!E373)</f>
        <v>Blank</v>
      </c>
      <c r="I2203" s="515" t="s">
        <v>2726</v>
      </c>
    </row>
    <row r="2204" spans="1:9" x14ac:dyDescent="0.2">
      <c r="A2204" s="86" t="s">
        <v>6388</v>
      </c>
      <c r="B2204" s="763" t="s">
        <v>454</v>
      </c>
      <c r="C2204" s="86" t="s">
        <v>186</v>
      </c>
      <c r="D2204" s="86" t="s">
        <v>551</v>
      </c>
      <c r="E2204" s="86" t="s">
        <v>494</v>
      </c>
      <c r="F2204" s="282" t="s">
        <v>188</v>
      </c>
      <c r="G2204" s="1126" t="str">
        <f>IF('Appraisal Inputs'!E374="","Blank",'Appraisal Inputs'!E374)</f>
        <v>Blank</v>
      </c>
      <c r="I2204" s="515" t="s">
        <v>2727</v>
      </c>
    </row>
    <row r="2205" spans="1:9" x14ac:dyDescent="0.2">
      <c r="A2205" s="86" t="s">
        <v>6388</v>
      </c>
      <c r="B2205" s="763" t="s">
        <v>454</v>
      </c>
      <c r="C2205" s="86" t="s">
        <v>186</v>
      </c>
      <c r="D2205" s="86" t="s">
        <v>552</v>
      </c>
      <c r="E2205" s="86" t="s">
        <v>494</v>
      </c>
      <c r="F2205" s="282" t="s">
        <v>188</v>
      </c>
      <c r="G2205" s="1126" t="str">
        <f>IF('Appraisal Inputs'!E375="","Blank",'Appraisal Inputs'!E375)</f>
        <v>Blank</v>
      </c>
      <c r="I2205" s="515" t="s">
        <v>2728</v>
      </c>
    </row>
    <row r="2206" spans="1:9" x14ac:dyDescent="0.2">
      <c r="A2206" s="86" t="s">
        <v>6388</v>
      </c>
      <c r="B2206" s="763" t="s">
        <v>454</v>
      </c>
      <c r="C2206" s="86" t="s">
        <v>186</v>
      </c>
      <c r="D2206" s="86" t="s">
        <v>553</v>
      </c>
      <c r="E2206" s="86" t="s">
        <v>494</v>
      </c>
      <c r="F2206" s="282" t="s">
        <v>188</v>
      </c>
      <c r="G2206" s="1126" t="str">
        <f>IF('Appraisal Inputs'!E376="","Blank",'Appraisal Inputs'!E376)</f>
        <v>Blank</v>
      </c>
      <c r="I2206" s="515" t="s">
        <v>2729</v>
      </c>
    </row>
    <row r="2207" spans="1:9" x14ac:dyDescent="0.2">
      <c r="A2207" s="86" t="s">
        <v>6388</v>
      </c>
      <c r="B2207" s="763" t="s">
        <v>454</v>
      </c>
      <c r="C2207" s="86" t="s">
        <v>186</v>
      </c>
      <c r="D2207" s="86" t="s">
        <v>554</v>
      </c>
      <c r="E2207" s="86" t="s">
        <v>494</v>
      </c>
      <c r="F2207" s="282" t="s">
        <v>188</v>
      </c>
      <c r="G2207" s="1126" t="str">
        <f>IF('Appraisal Inputs'!E377="","Blank",'Appraisal Inputs'!E377)</f>
        <v>Blank</v>
      </c>
      <c r="I2207" s="515" t="s">
        <v>2730</v>
      </c>
    </row>
    <row r="2208" spans="1:9" x14ac:dyDescent="0.2">
      <c r="A2208" s="86" t="s">
        <v>6388</v>
      </c>
      <c r="B2208" s="763" t="s">
        <v>454</v>
      </c>
      <c r="C2208" s="86" t="s">
        <v>186</v>
      </c>
      <c r="D2208" s="86" t="s">
        <v>555</v>
      </c>
      <c r="E2208" s="86" t="s">
        <v>494</v>
      </c>
      <c r="F2208" s="282" t="s">
        <v>188</v>
      </c>
      <c r="G2208" s="1126" t="str">
        <f>IF('Appraisal Inputs'!E378="","Blank",'Appraisal Inputs'!E378)</f>
        <v>Blank</v>
      </c>
      <c r="I2208" s="515" t="s">
        <v>2731</v>
      </c>
    </row>
    <row r="2209" spans="1:9" x14ac:dyDescent="0.2">
      <c r="A2209" s="86" t="s">
        <v>6388</v>
      </c>
      <c r="B2209" s="763" t="s">
        <v>454</v>
      </c>
      <c r="C2209" s="86" t="s">
        <v>186</v>
      </c>
      <c r="D2209" s="86" t="s">
        <v>556</v>
      </c>
      <c r="E2209" s="86" t="s">
        <v>494</v>
      </c>
      <c r="F2209" s="282" t="s">
        <v>188</v>
      </c>
      <c r="G2209" s="1126" t="str">
        <f>IF('Appraisal Inputs'!E379="","Blank",'Appraisal Inputs'!E379)</f>
        <v>Blank</v>
      </c>
      <c r="I2209" s="515" t="s">
        <v>2732</v>
      </c>
    </row>
    <row r="2210" spans="1:9" x14ac:dyDescent="0.2">
      <c r="A2210" s="86" t="s">
        <v>6388</v>
      </c>
      <c r="B2210" s="763" t="s">
        <v>454</v>
      </c>
      <c r="C2210" s="86" t="s">
        <v>186</v>
      </c>
      <c r="D2210" s="86" t="s">
        <v>557</v>
      </c>
      <c r="E2210" s="86" t="s">
        <v>494</v>
      </c>
      <c r="F2210" s="282" t="s">
        <v>188</v>
      </c>
      <c r="G2210" s="1126" t="str">
        <f>IF('Appraisal Inputs'!E380="","Blank",'Appraisal Inputs'!E380)</f>
        <v>Blank</v>
      </c>
      <c r="I2210" s="515" t="s">
        <v>2733</v>
      </c>
    </row>
    <row r="2211" spans="1:9" x14ac:dyDescent="0.2">
      <c r="A2211" s="86" t="s">
        <v>6388</v>
      </c>
      <c r="B2211" s="763" t="s">
        <v>454</v>
      </c>
      <c r="C2211" s="86" t="s">
        <v>186</v>
      </c>
      <c r="D2211" s="86" t="s">
        <v>558</v>
      </c>
      <c r="E2211" s="86" t="s">
        <v>494</v>
      </c>
      <c r="F2211" s="282" t="s">
        <v>188</v>
      </c>
      <c r="G2211" s="1126" t="str">
        <f>IF('Appraisal Inputs'!E381="","Blank",'Appraisal Inputs'!E381)</f>
        <v>Blank</v>
      </c>
      <c r="I2211" s="515" t="s">
        <v>2734</v>
      </c>
    </row>
    <row r="2212" spans="1:9" x14ac:dyDescent="0.2">
      <c r="A2212" s="86" t="s">
        <v>6388</v>
      </c>
      <c r="B2212" s="763" t="s">
        <v>454</v>
      </c>
      <c r="C2212" s="86" t="s">
        <v>186</v>
      </c>
      <c r="D2212" s="86" t="s">
        <v>559</v>
      </c>
      <c r="E2212" s="86" t="s">
        <v>494</v>
      </c>
      <c r="F2212" s="282" t="s">
        <v>188</v>
      </c>
      <c r="G2212" s="1126" t="str">
        <f>IF('Appraisal Inputs'!E382="","Blank",'Appraisal Inputs'!E382)</f>
        <v>Blank</v>
      </c>
      <c r="I2212" s="515" t="s">
        <v>2735</v>
      </c>
    </row>
    <row r="2213" spans="1:9" x14ac:dyDescent="0.2">
      <c r="A2213" s="86" t="s">
        <v>6388</v>
      </c>
      <c r="B2213" s="763" t="s">
        <v>454</v>
      </c>
      <c r="C2213" s="86" t="s">
        <v>186</v>
      </c>
      <c r="D2213" s="86" t="s">
        <v>560</v>
      </c>
      <c r="E2213" s="86" t="s">
        <v>494</v>
      </c>
      <c r="F2213" s="282" t="s">
        <v>188</v>
      </c>
      <c r="G2213" s="1126" t="str">
        <f>IF('Appraisal Inputs'!E383="","Blank",'Appraisal Inputs'!E383)</f>
        <v>Blank</v>
      </c>
      <c r="I2213" s="515" t="s">
        <v>2736</v>
      </c>
    </row>
    <row r="2214" spans="1:9" x14ac:dyDescent="0.2">
      <c r="A2214" s="86" t="s">
        <v>6388</v>
      </c>
      <c r="B2214" s="763" t="s">
        <v>454</v>
      </c>
      <c r="C2214" s="86" t="s">
        <v>186</v>
      </c>
      <c r="D2214" s="86" t="s">
        <v>561</v>
      </c>
      <c r="E2214" s="86" t="s">
        <v>494</v>
      </c>
      <c r="F2214" s="282" t="s">
        <v>188</v>
      </c>
      <c r="G2214" s="1126" t="str">
        <f>IF('Appraisal Inputs'!E384="","Blank",'Appraisal Inputs'!E384)</f>
        <v>Blank</v>
      </c>
      <c r="I2214" s="515" t="s">
        <v>2737</v>
      </c>
    </row>
    <row r="2215" spans="1:9" x14ac:dyDescent="0.2">
      <c r="A2215" s="86" t="s">
        <v>6388</v>
      </c>
      <c r="B2215" s="763" t="s">
        <v>454</v>
      </c>
      <c r="C2215" s="86" t="s">
        <v>186</v>
      </c>
      <c r="D2215" s="86" t="s">
        <v>562</v>
      </c>
      <c r="E2215" s="86" t="s">
        <v>494</v>
      </c>
      <c r="F2215" s="282" t="s">
        <v>188</v>
      </c>
      <c r="G2215" s="1126" t="str">
        <f>IF('Appraisal Inputs'!E385="","Blank",'Appraisal Inputs'!E385)</f>
        <v>Blank</v>
      </c>
      <c r="I2215" s="515" t="s">
        <v>2738</v>
      </c>
    </row>
    <row r="2216" spans="1:9" x14ac:dyDescent="0.2">
      <c r="A2216" s="86" t="s">
        <v>6388</v>
      </c>
      <c r="B2216" s="763" t="s">
        <v>454</v>
      </c>
      <c r="C2216" s="86" t="s">
        <v>186</v>
      </c>
      <c r="D2216" s="86" t="s">
        <v>563</v>
      </c>
      <c r="E2216" s="86" t="s">
        <v>494</v>
      </c>
      <c r="F2216" s="282" t="s">
        <v>188</v>
      </c>
      <c r="G2216" s="1126" t="str">
        <f>IF('Appraisal Inputs'!E386="","Blank",'Appraisal Inputs'!E386)</f>
        <v>Blank</v>
      </c>
      <c r="I2216" s="515" t="s">
        <v>2739</v>
      </c>
    </row>
    <row r="2217" spans="1:9" x14ac:dyDescent="0.2">
      <c r="A2217" s="86" t="s">
        <v>6388</v>
      </c>
      <c r="B2217" s="763" t="s">
        <v>454</v>
      </c>
      <c r="C2217" s="86" t="s">
        <v>186</v>
      </c>
      <c r="D2217" s="86" t="s">
        <v>564</v>
      </c>
      <c r="E2217" s="86" t="s">
        <v>494</v>
      </c>
      <c r="F2217" s="282" t="s">
        <v>188</v>
      </c>
      <c r="G2217" s="1126" t="str">
        <f>IF('Appraisal Inputs'!E387="","Blank",'Appraisal Inputs'!E387)</f>
        <v>Blank</v>
      </c>
      <c r="I2217" s="515" t="s">
        <v>2740</v>
      </c>
    </row>
    <row r="2218" spans="1:9" x14ac:dyDescent="0.2">
      <c r="A2218" s="86" t="s">
        <v>6388</v>
      </c>
      <c r="B2218" s="763" t="s">
        <v>454</v>
      </c>
      <c r="C2218" s="86" t="s">
        <v>186</v>
      </c>
      <c r="D2218" s="86" t="s">
        <v>565</v>
      </c>
      <c r="E2218" s="86" t="s">
        <v>494</v>
      </c>
      <c r="F2218" s="282" t="s">
        <v>188</v>
      </c>
      <c r="G2218" s="1126" t="str">
        <f>IF('Appraisal Inputs'!E388="","Blank",'Appraisal Inputs'!E388)</f>
        <v>Blank</v>
      </c>
      <c r="I2218" s="515" t="s">
        <v>2741</v>
      </c>
    </row>
    <row r="2219" spans="1:9" x14ac:dyDescent="0.2">
      <c r="A2219" s="86" t="s">
        <v>6388</v>
      </c>
      <c r="B2219" s="543" t="s">
        <v>454</v>
      </c>
      <c r="C2219" s="547" t="s">
        <v>186</v>
      </c>
      <c r="D2219" s="547" t="s">
        <v>566</v>
      </c>
      <c r="E2219" s="547" t="s">
        <v>494</v>
      </c>
      <c r="F2219" s="538" t="s">
        <v>188</v>
      </c>
      <c r="G2219" s="1120" t="str">
        <f>IF('Appraisal Inputs'!E389="","Blank",'Appraisal Inputs'!E389)</f>
        <v>Blank</v>
      </c>
      <c r="I2219" s="515" t="s">
        <v>2742</v>
      </c>
    </row>
    <row r="2220" spans="1:9" x14ac:dyDescent="0.2">
      <c r="A2220" s="86" t="s">
        <v>6388</v>
      </c>
      <c r="B2220" s="763" t="s">
        <v>454</v>
      </c>
      <c r="C2220" s="86" t="s">
        <v>186</v>
      </c>
      <c r="D2220" s="86" t="s">
        <v>185</v>
      </c>
      <c r="E2220" s="86" t="s">
        <v>495</v>
      </c>
      <c r="F2220" s="282" t="s">
        <v>189</v>
      </c>
      <c r="G2220" s="1126" t="str">
        <f>IF('Appraisal Inputs'!F349="","Blank",'Appraisal Inputs'!F349)</f>
        <v>Blank</v>
      </c>
      <c r="I2220" s="515" t="s">
        <v>2743</v>
      </c>
    </row>
    <row r="2221" spans="1:9" x14ac:dyDescent="0.2">
      <c r="A2221" s="86" t="s">
        <v>6388</v>
      </c>
      <c r="B2221" s="763" t="s">
        <v>454</v>
      </c>
      <c r="C2221" s="86" t="s">
        <v>186</v>
      </c>
      <c r="D2221" s="86" t="s">
        <v>527</v>
      </c>
      <c r="E2221" s="86" t="s">
        <v>495</v>
      </c>
      <c r="F2221" s="282" t="s">
        <v>189</v>
      </c>
      <c r="G2221" s="1126" t="str">
        <f>IF('Appraisal Inputs'!F350="","Blank",'Appraisal Inputs'!F350)</f>
        <v>Blank</v>
      </c>
      <c r="I2221" s="515" t="s">
        <v>2744</v>
      </c>
    </row>
    <row r="2222" spans="1:9" x14ac:dyDescent="0.2">
      <c r="A2222" s="86" t="s">
        <v>6388</v>
      </c>
      <c r="B2222" s="763" t="s">
        <v>454</v>
      </c>
      <c r="C2222" s="86" t="s">
        <v>186</v>
      </c>
      <c r="D2222" s="86" t="s">
        <v>528</v>
      </c>
      <c r="E2222" s="86" t="s">
        <v>495</v>
      </c>
      <c r="F2222" s="282" t="s">
        <v>189</v>
      </c>
      <c r="G2222" s="1126" t="str">
        <f>IF('Appraisal Inputs'!F351="","Blank",'Appraisal Inputs'!F351)</f>
        <v>Blank</v>
      </c>
      <c r="I2222" s="515" t="s">
        <v>2745</v>
      </c>
    </row>
    <row r="2223" spans="1:9" x14ac:dyDescent="0.2">
      <c r="A2223" s="86" t="s">
        <v>6388</v>
      </c>
      <c r="B2223" s="763" t="s">
        <v>454</v>
      </c>
      <c r="C2223" s="86" t="s">
        <v>186</v>
      </c>
      <c r="D2223" s="86" t="s">
        <v>529</v>
      </c>
      <c r="E2223" s="86" t="s">
        <v>495</v>
      </c>
      <c r="F2223" s="282" t="s">
        <v>189</v>
      </c>
      <c r="G2223" s="1126" t="str">
        <f>IF('Appraisal Inputs'!F352="","Blank",'Appraisal Inputs'!F352)</f>
        <v>Blank</v>
      </c>
      <c r="I2223" s="515" t="s">
        <v>2746</v>
      </c>
    </row>
    <row r="2224" spans="1:9" x14ac:dyDescent="0.2">
      <c r="A2224" s="86" t="s">
        <v>6388</v>
      </c>
      <c r="B2224" s="763" t="s">
        <v>454</v>
      </c>
      <c r="C2224" s="86" t="s">
        <v>186</v>
      </c>
      <c r="D2224" s="86" t="s">
        <v>530</v>
      </c>
      <c r="E2224" s="86" t="s">
        <v>495</v>
      </c>
      <c r="F2224" s="282" t="s">
        <v>189</v>
      </c>
      <c r="G2224" s="1126" t="str">
        <f>IF('Appraisal Inputs'!F353="","Blank",'Appraisal Inputs'!F353)</f>
        <v>Blank</v>
      </c>
      <c r="I2224" s="515" t="s">
        <v>2747</v>
      </c>
    </row>
    <row r="2225" spans="1:9" x14ac:dyDescent="0.2">
      <c r="A2225" s="86" t="s">
        <v>6388</v>
      </c>
      <c r="B2225" s="763" t="s">
        <v>454</v>
      </c>
      <c r="C2225" s="86" t="s">
        <v>186</v>
      </c>
      <c r="D2225" s="86" t="s">
        <v>531</v>
      </c>
      <c r="E2225" s="86" t="s">
        <v>495</v>
      </c>
      <c r="F2225" s="282" t="s">
        <v>189</v>
      </c>
      <c r="G2225" s="1126" t="str">
        <f>IF('Appraisal Inputs'!F354="","Blank",'Appraisal Inputs'!F354)</f>
        <v>Blank</v>
      </c>
      <c r="I2225" s="515" t="s">
        <v>2748</v>
      </c>
    </row>
    <row r="2226" spans="1:9" x14ac:dyDescent="0.2">
      <c r="A2226" s="86" t="s">
        <v>6388</v>
      </c>
      <c r="B2226" s="763" t="s">
        <v>454</v>
      </c>
      <c r="C2226" s="86" t="s">
        <v>186</v>
      </c>
      <c r="D2226" s="86" t="s">
        <v>532</v>
      </c>
      <c r="E2226" s="86" t="s">
        <v>495</v>
      </c>
      <c r="F2226" s="282" t="s">
        <v>189</v>
      </c>
      <c r="G2226" s="1126" t="str">
        <f>IF('Appraisal Inputs'!F355="","Blank",'Appraisal Inputs'!F355)</f>
        <v>Blank</v>
      </c>
      <c r="I2226" s="515" t="s">
        <v>2749</v>
      </c>
    </row>
    <row r="2227" spans="1:9" x14ac:dyDescent="0.2">
      <c r="A2227" s="86" t="s">
        <v>6388</v>
      </c>
      <c r="B2227" s="763" t="s">
        <v>454</v>
      </c>
      <c r="C2227" s="86" t="s">
        <v>186</v>
      </c>
      <c r="D2227" s="86" t="s">
        <v>533</v>
      </c>
      <c r="E2227" s="86" t="s">
        <v>495</v>
      </c>
      <c r="F2227" s="282" t="s">
        <v>189</v>
      </c>
      <c r="G2227" s="1126" t="str">
        <f>IF('Appraisal Inputs'!F356="","Blank",'Appraisal Inputs'!F356)</f>
        <v>Blank</v>
      </c>
      <c r="I2227" s="515" t="s">
        <v>2750</v>
      </c>
    </row>
    <row r="2228" spans="1:9" x14ac:dyDescent="0.2">
      <c r="A2228" s="86" t="s">
        <v>6388</v>
      </c>
      <c r="B2228" s="763" t="s">
        <v>454</v>
      </c>
      <c r="C2228" s="86" t="s">
        <v>186</v>
      </c>
      <c r="D2228" s="86" t="s">
        <v>534</v>
      </c>
      <c r="E2228" s="86" t="s">
        <v>495</v>
      </c>
      <c r="F2228" s="282" t="s">
        <v>189</v>
      </c>
      <c r="G2228" s="1126" t="str">
        <f>IF('Appraisal Inputs'!F357="","Blank",'Appraisal Inputs'!F357)</f>
        <v>Blank</v>
      </c>
      <c r="I2228" s="515" t="s">
        <v>2751</v>
      </c>
    </row>
    <row r="2229" spans="1:9" x14ac:dyDescent="0.2">
      <c r="A2229" s="86" t="s">
        <v>6388</v>
      </c>
      <c r="B2229" s="763" t="s">
        <v>454</v>
      </c>
      <c r="C2229" s="86" t="s">
        <v>186</v>
      </c>
      <c r="D2229" s="86" t="s">
        <v>535</v>
      </c>
      <c r="E2229" s="86" t="s">
        <v>495</v>
      </c>
      <c r="F2229" s="282" t="s">
        <v>189</v>
      </c>
      <c r="G2229" s="1126" t="str">
        <f>IF('Appraisal Inputs'!F358="","Blank",'Appraisal Inputs'!F358)</f>
        <v>Blank</v>
      </c>
      <c r="I2229" s="515" t="s">
        <v>2752</v>
      </c>
    </row>
    <row r="2230" spans="1:9" x14ac:dyDescent="0.2">
      <c r="A2230" s="86" t="s">
        <v>6388</v>
      </c>
      <c r="B2230" s="763" t="s">
        <v>454</v>
      </c>
      <c r="C2230" s="86" t="s">
        <v>186</v>
      </c>
      <c r="D2230" s="86" t="s">
        <v>536</v>
      </c>
      <c r="E2230" s="86" t="s">
        <v>495</v>
      </c>
      <c r="F2230" s="282" t="s">
        <v>189</v>
      </c>
      <c r="G2230" s="1126" t="str">
        <f>IF('Appraisal Inputs'!F359="","Blank",'Appraisal Inputs'!F359)</f>
        <v>Blank</v>
      </c>
      <c r="I2230" s="515" t="s">
        <v>2753</v>
      </c>
    </row>
    <row r="2231" spans="1:9" x14ac:dyDescent="0.2">
      <c r="A2231" s="86" t="s">
        <v>6388</v>
      </c>
      <c r="B2231" s="763" t="s">
        <v>454</v>
      </c>
      <c r="C2231" s="86" t="s">
        <v>186</v>
      </c>
      <c r="D2231" s="86" t="s">
        <v>537</v>
      </c>
      <c r="E2231" s="86" t="s">
        <v>495</v>
      </c>
      <c r="F2231" s="282" t="s">
        <v>189</v>
      </c>
      <c r="G2231" s="1126" t="str">
        <f>IF('Appraisal Inputs'!F360="","Blank",'Appraisal Inputs'!F360)</f>
        <v>Blank</v>
      </c>
      <c r="I2231" s="515" t="s">
        <v>2754</v>
      </c>
    </row>
    <row r="2232" spans="1:9" x14ac:dyDescent="0.2">
      <c r="A2232" s="86" t="s">
        <v>6388</v>
      </c>
      <c r="B2232" s="763" t="s">
        <v>454</v>
      </c>
      <c r="C2232" s="86" t="s">
        <v>186</v>
      </c>
      <c r="D2232" s="86" t="s">
        <v>538</v>
      </c>
      <c r="E2232" s="86" t="s">
        <v>495</v>
      </c>
      <c r="F2232" s="282" t="s">
        <v>189</v>
      </c>
      <c r="G2232" s="1126" t="str">
        <f>IF('Appraisal Inputs'!F361="","Blank",'Appraisal Inputs'!F361)</f>
        <v>Blank</v>
      </c>
      <c r="I2232" s="515" t="s">
        <v>2755</v>
      </c>
    </row>
    <row r="2233" spans="1:9" x14ac:dyDescent="0.2">
      <c r="A2233" s="86" t="s">
        <v>6388</v>
      </c>
      <c r="B2233" s="763" t="s">
        <v>454</v>
      </c>
      <c r="C2233" s="86" t="s">
        <v>186</v>
      </c>
      <c r="D2233" s="86" t="s">
        <v>539</v>
      </c>
      <c r="E2233" s="86" t="s">
        <v>495</v>
      </c>
      <c r="F2233" s="282" t="s">
        <v>189</v>
      </c>
      <c r="G2233" s="1126" t="str">
        <f>IF('Appraisal Inputs'!F362="","Blank",'Appraisal Inputs'!F362)</f>
        <v>Blank</v>
      </c>
      <c r="I2233" s="515" t="s">
        <v>2756</v>
      </c>
    </row>
    <row r="2234" spans="1:9" x14ac:dyDescent="0.2">
      <c r="A2234" s="86" t="s">
        <v>6388</v>
      </c>
      <c r="B2234" s="763" t="s">
        <v>454</v>
      </c>
      <c r="C2234" s="86" t="s">
        <v>186</v>
      </c>
      <c r="D2234" s="86" t="s">
        <v>540</v>
      </c>
      <c r="E2234" s="86" t="s">
        <v>495</v>
      </c>
      <c r="F2234" s="282" t="s">
        <v>189</v>
      </c>
      <c r="G2234" s="1126" t="str">
        <f>IF('Appraisal Inputs'!F363="","Blank",'Appraisal Inputs'!F363)</f>
        <v>Blank</v>
      </c>
      <c r="I2234" s="515" t="s">
        <v>2757</v>
      </c>
    </row>
    <row r="2235" spans="1:9" x14ac:dyDescent="0.2">
      <c r="A2235" s="86" t="s">
        <v>6388</v>
      </c>
      <c r="B2235" s="763" t="s">
        <v>454</v>
      </c>
      <c r="C2235" s="86" t="s">
        <v>186</v>
      </c>
      <c r="D2235" s="86" t="s">
        <v>541</v>
      </c>
      <c r="E2235" s="86" t="s">
        <v>495</v>
      </c>
      <c r="F2235" s="282" t="s">
        <v>189</v>
      </c>
      <c r="G2235" s="1126" t="str">
        <f>IF('Appraisal Inputs'!F364="","Blank",'Appraisal Inputs'!F364)</f>
        <v>Blank</v>
      </c>
      <c r="I2235" s="515" t="s">
        <v>2758</v>
      </c>
    </row>
    <row r="2236" spans="1:9" x14ac:dyDescent="0.2">
      <c r="A2236" s="86" t="s">
        <v>6388</v>
      </c>
      <c r="B2236" s="763" t="s">
        <v>454</v>
      </c>
      <c r="C2236" s="86" t="s">
        <v>186</v>
      </c>
      <c r="D2236" s="86" t="s">
        <v>542</v>
      </c>
      <c r="E2236" s="86" t="s">
        <v>495</v>
      </c>
      <c r="F2236" s="282" t="s">
        <v>189</v>
      </c>
      <c r="G2236" s="1126" t="str">
        <f>IF('Appraisal Inputs'!F365="","Blank",'Appraisal Inputs'!F365)</f>
        <v>Blank</v>
      </c>
      <c r="I2236" s="515" t="s">
        <v>2759</v>
      </c>
    </row>
    <row r="2237" spans="1:9" x14ac:dyDescent="0.2">
      <c r="A2237" s="86" t="s">
        <v>6388</v>
      </c>
      <c r="B2237" s="763" t="s">
        <v>454</v>
      </c>
      <c r="C2237" s="86" t="s">
        <v>186</v>
      </c>
      <c r="D2237" s="86" t="s">
        <v>543</v>
      </c>
      <c r="E2237" s="86" t="s">
        <v>495</v>
      </c>
      <c r="F2237" s="282" t="s">
        <v>189</v>
      </c>
      <c r="G2237" s="1126" t="str">
        <f>IF('Appraisal Inputs'!F366="","Blank",'Appraisal Inputs'!F366)</f>
        <v>Blank</v>
      </c>
      <c r="I2237" s="515" t="s">
        <v>2760</v>
      </c>
    </row>
    <row r="2238" spans="1:9" x14ac:dyDescent="0.2">
      <c r="A2238" s="86" t="s">
        <v>6388</v>
      </c>
      <c r="B2238" s="763" t="s">
        <v>454</v>
      </c>
      <c r="C2238" s="86" t="s">
        <v>186</v>
      </c>
      <c r="D2238" s="86" t="s">
        <v>544</v>
      </c>
      <c r="E2238" s="86" t="s">
        <v>495</v>
      </c>
      <c r="F2238" s="282" t="s">
        <v>189</v>
      </c>
      <c r="G2238" s="1126" t="str">
        <f>IF('Appraisal Inputs'!F367="","Blank",'Appraisal Inputs'!F367)</f>
        <v>Blank</v>
      </c>
      <c r="I2238" s="515" t="s">
        <v>2761</v>
      </c>
    </row>
    <row r="2239" spans="1:9" x14ac:dyDescent="0.2">
      <c r="A2239" s="86" t="s">
        <v>6388</v>
      </c>
      <c r="B2239" s="763" t="s">
        <v>454</v>
      </c>
      <c r="C2239" s="86" t="s">
        <v>186</v>
      </c>
      <c r="D2239" s="86" t="s">
        <v>545</v>
      </c>
      <c r="E2239" s="86" t="s">
        <v>495</v>
      </c>
      <c r="F2239" s="282" t="s">
        <v>189</v>
      </c>
      <c r="G2239" s="1126" t="str">
        <f>IF('Appraisal Inputs'!F368="","Blank",'Appraisal Inputs'!F368)</f>
        <v>Blank</v>
      </c>
      <c r="I2239" s="515" t="s">
        <v>2762</v>
      </c>
    </row>
    <row r="2240" spans="1:9" x14ac:dyDescent="0.2">
      <c r="A2240" s="86" t="s">
        <v>6388</v>
      </c>
      <c r="B2240" s="763" t="s">
        <v>454</v>
      </c>
      <c r="C2240" s="86" t="s">
        <v>186</v>
      </c>
      <c r="D2240" s="86" t="s">
        <v>546</v>
      </c>
      <c r="E2240" s="86" t="s">
        <v>495</v>
      </c>
      <c r="F2240" s="282" t="s">
        <v>189</v>
      </c>
      <c r="G2240" s="1126" t="str">
        <f>IF('Appraisal Inputs'!F369="","Blank",'Appraisal Inputs'!F369)</f>
        <v>Blank</v>
      </c>
      <c r="I2240" s="515" t="s">
        <v>2763</v>
      </c>
    </row>
    <row r="2241" spans="1:9" x14ac:dyDescent="0.2">
      <c r="A2241" s="86" t="s">
        <v>6388</v>
      </c>
      <c r="B2241" s="763" t="s">
        <v>454</v>
      </c>
      <c r="C2241" s="86" t="s">
        <v>186</v>
      </c>
      <c r="D2241" s="86" t="s">
        <v>547</v>
      </c>
      <c r="E2241" s="86" t="s">
        <v>495</v>
      </c>
      <c r="F2241" s="282" t="s">
        <v>189</v>
      </c>
      <c r="G2241" s="1126" t="str">
        <f>IF('Appraisal Inputs'!F370="","Blank",'Appraisal Inputs'!F370)</f>
        <v>Blank</v>
      </c>
      <c r="I2241" s="515" t="s">
        <v>2764</v>
      </c>
    </row>
    <row r="2242" spans="1:9" x14ac:dyDescent="0.2">
      <c r="A2242" s="86" t="s">
        <v>6388</v>
      </c>
      <c r="B2242" s="763" t="s">
        <v>454</v>
      </c>
      <c r="C2242" s="86" t="s">
        <v>186</v>
      </c>
      <c r="D2242" s="86" t="s">
        <v>548</v>
      </c>
      <c r="E2242" s="86" t="s">
        <v>495</v>
      </c>
      <c r="F2242" s="282" t="s">
        <v>189</v>
      </c>
      <c r="G2242" s="1126" t="str">
        <f>IF('Appraisal Inputs'!F371="","Blank",'Appraisal Inputs'!F371)</f>
        <v>Blank</v>
      </c>
      <c r="I2242" s="515" t="s">
        <v>2765</v>
      </c>
    </row>
    <row r="2243" spans="1:9" x14ac:dyDescent="0.2">
      <c r="A2243" s="86" t="s">
        <v>6388</v>
      </c>
      <c r="B2243" s="763" t="s">
        <v>454</v>
      </c>
      <c r="C2243" s="86" t="s">
        <v>186</v>
      </c>
      <c r="D2243" s="86" t="s">
        <v>549</v>
      </c>
      <c r="E2243" s="86" t="s">
        <v>495</v>
      </c>
      <c r="F2243" s="282" t="s">
        <v>189</v>
      </c>
      <c r="G2243" s="1126" t="str">
        <f>IF('Appraisal Inputs'!F372="","Blank",'Appraisal Inputs'!F372)</f>
        <v>Blank</v>
      </c>
      <c r="I2243" s="515" t="s">
        <v>2766</v>
      </c>
    </row>
    <row r="2244" spans="1:9" x14ac:dyDescent="0.2">
      <c r="A2244" s="86" t="s">
        <v>6388</v>
      </c>
      <c r="B2244" s="763" t="s">
        <v>454</v>
      </c>
      <c r="C2244" s="86" t="s">
        <v>186</v>
      </c>
      <c r="D2244" s="86" t="s">
        <v>550</v>
      </c>
      <c r="E2244" s="86" t="s">
        <v>495</v>
      </c>
      <c r="F2244" s="282" t="s">
        <v>189</v>
      </c>
      <c r="G2244" s="1126" t="str">
        <f>IF('Appraisal Inputs'!F373="","Blank",'Appraisal Inputs'!F373)</f>
        <v>Blank</v>
      </c>
      <c r="I2244" s="515" t="s">
        <v>2767</v>
      </c>
    </row>
    <row r="2245" spans="1:9" x14ac:dyDescent="0.2">
      <c r="A2245" s="86" t="s">
        <v>6388</v>
      </c>
      <c r="B2245" s="763" t="s">
        <v>454</v>
      </c>
      <c r="C2245" s="86" t="s">
        <v>186</v>
      </c>
      <c r="D2245" s="86" t="s">
        <v>551</v>
      </c>
      <c r="E2245" s="86" t="s">
        <v>495</v>
      </c>
      <c r="F2245" s="282" t="s">
        <v>189</v>
      </c>
      <c r="G2245" s="1126" t="str">
        <f>IF('Appraisal Inputs'!F374="","Blank",'Appraisal Inputs'!F374)</f>
        <v>Blank</v>
      </c>
      <c r="I2245" s="515" t="s">
        <v>2768</v>
      </c>
    </row>
    <row r="2246" spans="1:9" x14ac:dyDescent="0.2">
      <c r="A2246" s="86" t="s">
        <v>6388</v>
      </c>
      <c r="B2246" s="763" t="s">
        <v>454</v>
      </c>
      <c r="C2246" s="86" t="s">
        <v>186</v>
      </c>
      <c r="D2246" s="86" t="s">
        <v>552</v>
      </c>
      <c r="E2246" s="86" t="s">
        <v>495</v>
      </c>
      <c r="F2246" s="282" t="s">
        <v>189</v>
      </c>
      <c r="G2246" s="1126" t="str">
        <f>IF('Appraisal Inputs'!F375="","Blank",'Appraisal Inputs'!F375)</f>
        <v>Blank</v>
      </c>
      <c r="I2246" s="515" t="s">
        <v>2769</v>
      </c>
    </row>
    <row r="2247" spans="1:9" x14ac:dyDescent="0.2">
      <c r="A2247" s="86" t="s">
        <v>6388</v>
      </c>
      <c r="B2247" s="763" t="s">
        <v>454</v>
      </c>
      <c r="C2247" s="86" t="s">
        <v>186</v>
      </c>
      <c r="D2247" s="86" t="s">
        <v>553</v>
      </c>
      <c r="E2247" s="86" t="s">
        <v>495</v>
      </c>
      <c r="F2247" s="282" t="s">
        <v>189</v>
      </c>
      <c r="G2247" s="1126" t="str">
        <f>IF('Appraisal Inputs'!F376="","Blank",'Appraisal Inputs'!F376)</f>
        <v>Blank</v>
      </c>
      <c r="I2247" s="515" t="s">
        <v>2770</v>
      </c>
    </row>
    <row r="2248" spans="1:9" x14ac:dyDescent="0.2">
      <c r="A2248" s="86" t="s">
        <v>6388</v>
      </c>
      <c r="B2248" s="763" t="s">
        <v>454</v>
      </c>
      <c r="C2248" s="86" t="s">
        <v>186</v>
      </c>
      <c r="D2248" s="86" t="s">
        <v>554</v>
      </c>
      <c r="E2248" s="86" t="s">
        <v>495</v>
      </c>
      <c r="F2248" s="282" t="s">
        <v>189</v>
      </c>
      <c r="G2248" s="1126" t="str">
        <f>IF('Appraisal Inputs'!F377="","Blank",'Appraisal Inputs'!F377)</f>
        <v>Blank</v>
      </c>
      <c r="I2248" s="515" t="s">
        <v>2771</v>
      </c>
    </row>
    <row r="2249" spans="1:9" x14ac:dyDescent="0.2">
      <c r="A2249" s="86" t="s">
        <v>6388</v>
      </c>
      <c r="B2249" s="763" t="s">
        <v>454</v>
      </c>
      <c r="C2249" s="86" t="s">
        <v>186</v>
      </c>
      <c r="D2249" s="86" t="s">
        <v>555</v>
      </c>
      <c r="E2249" s="86" t="s">
        <v>495</v>
      </c>
      <c r="F2249" s="282" t="s">
        <v>189</v>
      </c>
      <c r="G2249" s="1126" t="str">
        <f>IF('Appraisal Inputs'!F378="","Blank",'Appraisal Inputs'!F378)</f>
        <v>Blank</v>
      </c>
      <c r="I2249" s="515" t="s">
        <v>2772</v>
      </c>
    </row>
    <row r="2250" spans="1:9" x14ac:dyDescent="0.2">
      <c r="A2250" s="86" t="s">
        <v>6388</v>
      </c>
      <c r="B2250" s="763" t="s">
        <v>454</v>
      </c>
      <c r="C2250" s="86" t="s">
        <v>186</v>
      </c>
      <c r="D2250" s="86" t="s">
        <v>556</v>
      </c>
      <c r="E2250" s="86" t="s">
        <v>495</v>
      </c>
      <c r="F2250" s="282" t="s">
        <v>189</v>
      </c>
      <c r="G2250" s="1126" t="str">
        <f>IF('Appraisal Inputs'!F379="","Blank",'Appraisal Inputs'!F379)</f>
        <v>Blank</v>
      </c>
      <c r="I2250" s="515" t="s">
        <v>2773</v>
      </c>
    </row>
    <row r="2251" spans="1:9" x14ac:dyDescent="0.2">
      <c r="A2251" s="86" t="s">
        <v>6388</v>
      </c>
      <c r="B2251" s="763" t="s">
        <v>454</v>
      </c>
      <c r="C2251" s="86" t="s">
        <v>186</v>
      </c>
      <c r="D2251" s="86" t="s">
        <v>557</v>
      </c>
      <c r="E2251" s="86" t="s">
        <v>495</v>
      </c>
      <c r="F2251" s="282" t="s">
        <v>189</v>
      </c>
      <c r="G2251" s="1126" t="str">
        <f>IF('Appraisal Inputs'!F380="","Blank",'Appraisal Inputs'!F380)</f>
        <v>Blank</v>
      </c>
      <c r="I2251" s="515" t="s">
        <v>2774</v>
      </c>
    </row>
    <row r="2252" spans="1:9" x14ac:dyDescent="0.2">
      <c r="A2252" s="86" t="s">
        <v>6388</v>
      </c>
      <c r="B2252" s="763" t="s">
        <v>454</v>
      </c>
      <c r="C2252" s="86" t="s">
        <v>186</v>
      </c>
      <c r="D2252" s="86" t="s">
        <v>558</v>
      </c>
      <c r="E2252" s="86" t="s">
        <v>495</v>
      </c>
      <c r="F2252" s="282" t="s">
        <v>189</v>
      </c>
      <c r="G2252" s="1126" t="str">
        <f>IF('Appraisal Inputs'!F381="","Blank",'Appraisal Inputs'!F381)</f>
        <v>Blank</v>
      </c>
      <c r="I2252" s="515" t="s">
        <v>2775</v>
      </c>
    </row>
    <row r="2253" spans="1:9" x14ac:dyDescent="0.2">
      <c r="A2253" s="86" t="s">
        <v>6388</v>
      </c>
      <c r="B2253" s="763" t="s">
        <v>454</v>
      </c>
      <c r="C2253" s="86" t="s">
        <v>186</v>
      </c>
      <c r="D2253" s="86" t="s">
        <v>559</v>
      </c>
      <c r="E2253" s="86" t="s">
        <v>495</v>
      </c>
      <c r="F2253" s="282" t="s">
        <v>189</v>
      </c>
      <c r="G2253" s="1126" t="str">
        <f>IF('Appraisal Inputs'!F382="","Blank",'Appraisal Inputs'!F382)</f>
        <v>Blank</v>
      </c>
      <c r="I2253" s="515" t="s">
        <v>2776</v>
      </c>
    </row>
    <row r="2254" spans="1:9" x14ac:dyDescent="0.2">
      <c r="A2254" s="86" t="s">
        <v>6388</v>
      </c>
      <c r="B2254" s="763" t="s">
        <v>454</v>
      </c>
      <c r="C2254" s="86" t="s">
        <v>186</v>
      </c>
      <c r="D2254" s="86" t="s">
        <v>560</v>
      </c>
      <c r="E2254" s="86" t="s">
        <v>495</v>
      </c>
      <c r="F2254" s="282" t="s">
        <v>189</v>
      </c>
      <c r="G2254" s="1126" t="str">
        <f>IF('Appraisal Inputs'!F383="","Blank",'Appraisal Inputs'!F383)</f>
        <v>Blank</v>
      </c>
      <c r="I2254" s="515" t="s">
        <v>2777</v>
      </c>
    </row>
    <row r="2255" spans="1:9" x14ac:dyDescent="0.2">
      <c r="A2255" s="86" t="s">
        <v>6388</v>
      </c>
      <c r="B2255" s="763" t="s">
        <v>454</v>
      </c>
      <c r="C2255" s="86" t="s">
        <v>186</v>
      </c>
      <c r="D2255" s="86" t="s">
        <v>561</v>
      </c>
      <c r="E2255" s="86" t="s">
        <v>495</v>
      </c>
      <c r="F2255" s="282" t="s">
        <v>189</v>
      </c>
      <c r="G2255" s="1126" t="str">
        <f>IF('Appraisal Inputs'!F384="","Blank",'Appraisal Inputs'!F384)</f>
        <v>Blank</v>
      </c>
      <c r="I2255" s="515" t="s">
        <v>2778</v>
      </c>
    </row>
    <row r="2256" spans="1:9" x14ac:dyDescent="0.2">
      <c r="A2256" s="86" t="s">
        <v>6388</v>
      </c>
      <c r="B2256" s="763" t="s">
        <v>454</v>
      </c>
      <c r="C2256" s="86" t="s">
        <v>186</v>
      </c>
      <c r="D2256" s="86" t="s">
        <v>562</v>
      </c>
      <c r="E2256" s="86" t="s">
        <v>495</v>
      </c>
      <c r="F2256" s="282" t="s">
        <v>189</v>
      </c>
      <c r="G2256" s="1126" t="str">
        <f>IF('Appraisal Inputs'!F385="","Blank",'Appraisal Inputs'!F385)</f>
        <v>Blank</v>
      </c>
      <c r="I2256" s="515" t="s">
        <v>2779</v>
      </c>
    </row>
    <row r="2257" spans="1:9" x14ac:dyDescent="0.2">
      <c r="A2257" s="86" t="s">
        <v>6388</v>
      </c>
      <c r="B2257" s="763" t="s">
        <v>454</v>
      </c>
      <c r="C2257" s="86" t="s">
        <v>186</v>
      </c>
      <c r="D2257" s="86" t="s">
        <v>563</v>
      </c>
      <c r="E2257" s="86" t="s">
        <v>495</v>
      </c>
      <c r="F2257" s="282" t="s">
        <v>189</v>
      </c>
      <c r="G2257" s="1126" t="str">
        <f>IF('Appraisal Inputs'!F386="","Blank",'Appraisal Inputs'!F386)</f>
        <v>Blank</v>
      </c>
      <c r="I2257" s="515" t="s">
        <v>2780</v>
      </c>
    </row>
    <row r="2258" spans="1:9" x14ac:dyDescent="0.2">
      <c r="A2258" s="86" t="s">
        <v>6388</v>
      </c>
      <c r="B2258" s="763" t="s">
        <v>454</v>
      </c>
      <c r="C2258" s="86" t="s">
        <v>186</v>
      </c>
      <c r="D2258" s="86" t="s">
        <v>564</v>
      </c>
      <c r="E2258" s="86" t="s">
        <v>495</v>
      </c>
      <c r="F2258" s="282" t="s">
        <v>189</v>
      </c>
      <c r="G2258" s="1126" t="str">
        <f>IF('Appraisal Inputs'!F387="","Blank",'Appraisal Inputs'!F387)</f>
        <v>Blank</v>
      </c>
      <c r="I2258" s="515" t="s">
        <v>2781</v>
      </c>
    </row>
    <row r="2259" spans="1:9" x14ac:dyDescent="0.2">
      <c r="A2259" s="86" t="s">
        <v>6388</v>
      </c>
      <c r="B2259" s="763" t="s">
        <v>454</v>
      </c>
      <c r="C2259" s="86" t="s">
        <v>186</v>
      </c>
      <c r="D2259" s="86" t="s">
        <v>565</v>
      </c>
      <c r="E2259" s="86" t="s">
        <v>495</v>
      </c>
      <c r="F2259" s="282" t="s">
        <v>189</v>
      </c>
      <c r="G2259" s="1126" t="str">
        <f>IF('Appraisal Inputs'!F388="","Blank",'Appraisal Inputs'!F388)</f>
        <v>Blank</v>
      </c>
      <c r="I2259" s="515" t="s">
        <v>2782</v>
      </c>
    </row>
    <row r="2260" spans="1:9" x14ac:dyDescent="0.2">
      <c r="A2260" s="86" t="s">
        <v>6388</v>
      </c>
      <c r="B2260" s="763" t="s">
        <v>454</v>
      </c>
      <c r="C2260" s="86" t="s">
        <v>186</v>
      </c>
      <c r="D2260" s="86" t="s">
        <v>566</v>
      </c>
      <c r="E2260" s="86" t="s">
        <v>495</v>
      </c>
      <c r="F2260" s="282" t="s">
        <v>189</v>
      </c>
      <c r="G2260" s="1119" t="str">
        <f>IF('Appraisal Inputs'!F389="","Blank",'Appraisal Inputs'!F389)</f>
        <v>Blank</v>
      </c>
      <c r="I2260" s="515" t="s">
        <v>2783</v>
      </c>
    </row>
    <row r="2261" spans="1:9" x14ac:dyDescent="0.2">
      <c r="A2261" s="86" t="s">
        <v>6388</v>
      </c>
      <c r="B2261" s="533" t="s">
        <v>454</v>
      </c>
      <c r="C2261" s="119" t="s">
        <v>186</v>
      </c>
      <c r="D2261" s="119" t="s">
        <v>185</v>
      </c>
      <c r="E2261" s="119" t="s">
        <v>495</v>
      </c>
      <c r="F2261" s="545" t="s">
        <v>197</v>
      </c>
      <c r="G2261" s="1127" t="str">
        <f>IF('Appraisal Inputs'!F390="","Blank",'Appraisal Inputs'!F390)</f>
        <v>Blank</v>
      </c>
      <c r="I2261" s="515" t="s">
        <v>2784</v>
      </c>
    </row>
    <row r="2262" spans="1:9" x14ac:dyDescent="0.2">
      <c r="A2262" s="86" t="s">
        <v>6388</v>
      </c>
      <c r="B2262" s="541" t="s">
        <v>454</v>
      </c>
      <c r="C2262" s="546" t="s">
        <v>186</v>
      </c>
      <c r="D2262" s="546" t="s">
        <v>185</v>
      </c>
      <c r="E2262" s="546" t="s">
        <v>495</v>
      </c>
      <c r="F2262" s="542" t="s">
        <v>188</v>
      </c>
      <c r="G2262" s="1102" t="str">
        <f>IF('Appraisal Inputs'!G349="","Blank",'Appraisal Inputs'!G349)</f>
        <v>Blank</v>
      </c>
      <c r="I2262" s="515" t="s">
        <v>2785</v>
      </c>
    </row>
    <row r="2263" spans="1:9" x14ac:dyDescent="0.2">
      <c r="A2263" s="86" t="s">
        <v>6388</v>
      </c>
      <c r="B2263" s="763" t="s">
        <v>454</v>
      </c>
      <c r="C2263" s="86" t="s">
        <v>186</v>
      </c>
      <c r="D2263" s="86" t="s">
        <v>527</v>
      </c>
      <c r="E2263" s="86" t="s">
        <v>495</v>
      </c>
      <c r="F2263" s="282" t="s">
        <v>188</v>
      </c>
      <c r="G2263" s="1126" t="str">
        <f>IF('Appraisal Inputs'!G350="","Blank",'Appraisal Inputs'!G350)</f>
        <v>Blank</v>
      </c>
      <c r="I2263" s="515" t="s">
        <v>2786</v>
      </c>
    </row>
    <row r="2264" spans="1:9" x14ac:dyDescent="0.2">
      <c r="A2264" s="86" t="s">
        <v>6388</v>
      </c>
      <c r="B2264" s="763" t="s">
        <v>454</v>
      </c>
      <c r="C2264" s="86" t="s">
        <v>186</v>
      </c>
      <c r="D2264" s="86" t="s">
        <v>528</v>
      </c>
      <c r="E2264" s="86" t="s">
        <v>495</v>
      </c>
      <c r="F2264" s="282" t="s">
        <v>188</v>
      </c>
      <c r="G2264" s="1126" t="str">
        <f>IF('Appraisal Inputs'!G351="","Blank",'Appraisal Inputs'!G351)</f>
        <v>Blank</v>
      </c>
      <c r="I2264" s="515" t="s">
        <v>2787</v>
      </c>
    </row>
    <row r="2265" spans="1:9" x14ac:dyDescent="0.2">
      <c r="A2265" s="86" t="s">
        <v>6388</v>
      </c>
      <c r="B2265" s="763" t="s">
        <v>454</v>
      </c>
      <c r="C2265" s="86" t="s">
        <v>186</v>
      </c>
      <c r="D2265" s="86" t="s">
        <v>529</v>
      </c>
      <c r="E2265" s="86" t="s">
        <v>495</v>
      </c>
      <c r="F2265" s="282" t="s">
        <v>188</v>
      </c>
      <c r="G2265" s="1126" t="str">
        <f>IF('Appraisal Inputs'!G352="","Blank",'Appraisal Inputs'!G352)</f>
        <v>Blank</v>
      </c>
      <c r="I2265" s="515" t="s">
        <v>2788</v>
      </c>
    </row>
    <row r="2266" spans="1:9" x14ac:dyDescent="0.2">
      <c r="A2266" s="86" t="s">
        <v>6388</v>
      </c>
      <c r="B2266" s="763" t="s">
        <v>454</v>
      </c>
      <c r="C2266" s="86" t="s">
        <v>186</v>
      </c>
      <c r="D2266" s="86" t="s">
        <v>530</v>
      </c>
      <c r="E2266" s="86" t="s">
        <v>495</v>
      </c>
      <c r="F2266" s="282" t="s">
        <v>188</v>
      </c>
      <c r="G2266" s="1126" t="str">
        <f>IF('Appraisal Inputs'!G353="","Blank",'Appraisal Inputs'!G353)</f>
        <v>Blank</v>
      </c>
      <c r="I2266" s="515" t="s">
        <v>2789</v>
      </c>
    </row>
    <row r="2267" spans="1:9" x14ac:dyDescent="0.2">
      <c r="A2267" s="86" t="s">
        <v>6388</v>
      </c>
      <c r="B2267" s="763" t="s">
        <v>454</v>
      </c>
      <c r="C2267" s="86" t="s">
        <v>186</v>
      </c>
      <c r="D2267" s="86" t="s">
        <v>531</v>
      </c>
      <c r="E2267" s="86" t="s">
        <v>495</v>
      </c>
      <c r="F2267" s="282" t="s">
        <v>188</v>
      </c>
      <c r="G2267" s="1126" t="str">
        <f>IF('Appraisal Inputs'!G354="","Blank",'Appraisal Inputs'!G354)</f>
        <v>Blank</v>
      </c>
      <c r="I2267" s="515" t="s">
        <v>2790</v>
      </c>
    </row>
    <row r="2268" spans="1:9" x14ac:dyDescent="0.2">
      <c r="A2268" s="86" t="s">
        <v>6388</v>
      </c>
      <c r="B2268" s="763" t="s">
        <v>454</v>
      </c>
      <c r="C2268" s="86" t="s">
        <v>186</v>
      </c>
      <c r="D2268" s="86" t="s">
        <v>532</v>
      </c>
      <c r="E2268" s="86" t="s">
        <v>495</v>
      </c>
      <c r="F2268" s="282" t="s">
        <v>188</v>
      </c>
      <c r="G2268" s="1126" t="str">
        <f>IF('Appraisal Inputs'!G355="","Blank",'Appraisal Inputs'!G355)</f>
        <v>Blank</v>
      </c>
      <c r="I2268" s="515" t="s">
        <v>2791</v>
      </c>
    </row>
    <row r="2269" spans="1:9" x14ac:dyDescent="0.2">
      <c r="A2269" s="86" t="s">
        <v>6388</v>
      </c>
      <c r="B2269" s="763" t="s">
        <v>454</v>
      </c>
      <c r="C2269" s="86" t="s">
        <v>186</v>
      </c>
      <c r="D2269" s="86" t="s">
        <v>533</v>
      </c>
      <c r="E2269" s="86" t="s">
        <v>495</v>
      </c>
      <c r="F2269" s="282" t="s">
        <v>188</v>
      </c>
      <c r="G2269" s="1126" t="str">
        <f>IF('Appraisal Inputs'!G356="","Blank",'Appraisal Inputs'!G356)</f>
        <v>Blank</v>
      </c>
      <c r="I2269" s="515" t="s">
        <v>2792</v>
      </c>
    </row>
    <row r="2270" spans="1:9" x14ac:dyDescent="0.2">
      <c r="A2270" s="86" t="s">
        <v>6388</v>
      </c>
      <c r="B2270" s="763" t="s">
        <v>454</v>
      </c>
      <c r="C2270" s="86" t="s">
        <v>186</v>
      </c>
      <c r="D2270" s="86" t="s">
        <v>534</v>
      </c>
      <c r="E2270" s="86" t="s">
        <v>495</v>
      </c>
      <c r="F2270" s="282" t="s">
        <v>188</v>
      </c>
      <c r="G2270" s="1126" t="str">
        <f>IF('Appraisal Inputs'!G357="","Blank",'Appraisal Inputs'!G357)</f>
        <v>Blank</v>
      </c>
      <c r="I2270" s="515" t="s">
        <v>2793</v>
      </c>
    </row>
    <row r="2271" spans="1:9" x14ac:dyDescent="0.2">
      <c r="A2271" s="86" t="s">
        <v>6388</v>
      </c>
      <c r="B2271" s="763" t="s">
        <v>454</v>
      </c>
      <c r="C2271" s="86" t="s">
        <v>186</v>
      </c>
      <c r="D2271" s="86" t="s">
        <v>535</v>
      </c>
      <c r="E2271" s="86" t="s">
        <v>495</v>
      </c>
      <c r="F2271" s="282" t="s">
        <v>188</v>
      </c>
      <c r="G2271" s="1126" t="str">
        <f>IF('Appraisal Inputs'!G358="","Blank",'Appraisal Inputs'!G358)</f>
        <v>Blank</v>
      </c>
      <c r="I2271" s="515" t="s">
        <v>2794</v>
      </c>
    </row>
    <row r="2272" spans="1:9" x14ac:dyDescent="0.2">
      <c r="A2272" s="86" t="s">
        <v>6388</v>
      </c>
      <c r="B2272" s="763" t="s">
        <v>454</v>
      </c>
      <c r="C2272" s="86" t="s">
        <v>186</v>
      </c>
      <c r="D2272" s="86" t="s">
        <v>536</v>
      </c>
      <c r="E2272" s="86" t="s">
        <v>495</v>
      </c>
      <c r="F2272" s="282" t="s">
        <v>188</v>
      </c>
      <c r="G2272" s="1126" t="str">
        <f>IF('Appraisal Inputs'!G359="","Blank",'Appraisal Inputs'!G359)</f>
        <v>Blank</v>
      </c>
      <c r="I2272" s="515" t="s">
        <v>2795</v>
      </c>
    </row>
    <row r="2273" spans="1:9" x14ac:dyDescent="0.2">
      <c r="A2273" s="86" t="s">
        <v>6388</v>
      </c>
      <c r="B2273" s="763" t="s">
        <v>454</v>
      </c>
      <c r="C2273" s="86" t="s">
        <v>186</v>
      </c>
      <c r="D2273" s="86" t="s">
        <v>537</v>
      </c>
      <c r="E2273" s="86" t="s">
        <v>495</v>
      </c>
      <c r="F2273" s="282" t="s">
        <v>188</v>
      </c>
      <c r="G2273" s="1126" t="str">
        <f>IF('Appraisal Inputs'!G360="","Blank",'Appraisal Inputs'!G360)</f>
        <v>Blank</v>
      </c>
      <c r="I2273" s="515" t="s">
        <v>2796</v>
      </c>
    </row>
    <row r="2274" spans="1:9" x14ac:dyDescent="0.2">
      <c r="A2274" s="86" t="s">
        <v>6388</v>
      </c>
      <c r="B2274" s="763" t="s">
        <v>454</v>
      </c>
      <c r="C2274" s="86" t="s">
        <v>186</v>
      </c>
      <c r="D2274" s="86" t="s">
        <v>538</v>
      </c>
      <c r="E2274" s="86" t="s">
        <v>495</v>
      </c>
      <c r="F2274" s="282" t="s">
        <v>188</v>
      </c>
      <c r="G2274" s="1126" t="str">
        <f>IF('Appraisal Inputs'!G361="","Blank",'Appraisal Inputs'!G361)</f>
        <v>Blank</v>
      </c>
      <c r="I2274" s="515" t="s">
        <v>2797</v>
      </c>
    </row>
    <row r="2275" spans="1:9" x14ac:dyDescent="0.2">
      <c r="A2275" s="86" t="s">
        <v>6388</v>
      </c>
      <c r="B2275" s="763" t="s">
        <v>454</v>
      </c>
      <c r="C2275" s="86" t="s">
        <v>186</v>
      </c>
      <c r="D2275" s="86" t="s">
        <v>539</v>
      </c>
      <c r="E2275" s="86" t="s">
        <v>495</v>
      </c>
      <c r="F2275" s="282" t="s">
        <v>188</v>
      </c>
      <c r="G2275" s="1126" t="str">
        <f>IF('Appraisal Inputs'!G362="","Blank",'Appraisal Inputs'!G362)</f>
        <v>Blank</v>
      </c>
      <c r="I2275" s="515" t="s">
        <v>2798</v>
      </c>
    </row>
    <row r="2276" spans="1:9" x14ac:dyDescent="0.2">
      <c r="A2276" s="86" t="s">
        <v>6388</v>
      </c>
      <c r="B2276" s="763" t="s">
        <v>454</v>
      </c>
      <c r="C2276" s="86" t="s">
        <v>186</v>
      </c>
      <c r="D2276" s="86" t="s">
        <v>540</v>
      </c>
      <c r="E2276" s="86" t="s">
        <v>495</v>
      </c>
      <c r="F2276" s="282" t="s">
        <v>188</v>
      </c>
      <c r="G2276" s="1126" t="str">
        <f>IF('Appraisal Inputs'!G363="","Blank",'Appraisal Inputs'!G363)</f>
        <v>Blank</v>
      </c>
      <c r="I2276" s="515" t="s">
        <v>2799</v>
      </c>
    </row>
    <row r="2277" spans="1:9" x14ac:dyDescent="0.2">
      <c r="A2277" s="86" t="s">
        <v>6388</v>
      </c>
      <c r="B2277" s="763" t="s">
        <v>454</v>
      </c>
      <c r="C2277" s="86" t="s">
        <v>186</v>
      </c>
      <c r="D2277" s="86" t="s">
        <v>541</v>
      </c>
      <c r="E2277" s="86" t="s">
        <v>495</v>
      </c>
      <c r="F2277" s="282" t="s">
        <v>188</v>
      </c>
      <c r="G2277" s="1126" t="str">
        <f>IF('Appraisal Inputs'!G364="","Blank",'Appraisal Inputs'!G364)</f>
        <v>Blank</v>
      </c>
      <c r="I2277" s="515" t="s">
        <v>2800</v>
      </c>
    </row>
    <row r="2278" spans="1:9" x14ac:dyDescent="0.2">
      <c r="A2278" s="86" t="s">
        <v>6388</v>
      </c>
      <c r="B2278" s="763" t="s">
        <v>454</v>
      </c>
      <c r="C2278" s="86" t="s">
        <v>186</v>
      </c>
      <c r="D2278" s="86" t="s">
        <v>542</v>
      </c>
      <c r="E2278" s="86" t="s">
        <v>495</v>
      </c>
      <c r="F2278" s="282" t="s">
        <v>188</v>
      </c>
      <c r="G2278" s="1126" t="str">
        <f>IF('Appraisal Inputs'!G365="","Blank",'Appraisal Inputs'!G365)</f>
        <v>Blank</v>
      </c>
      <c r="I2278" s="515" t="s">
        <v>2801</v>
      </c>
    </row>
    <row r="2279" spans="1:9" x14ac:dyDescent="0.2">
      <c r="A2279" s="86" t="s">
        <v>6388</v>
      </c>
      <c r="B2279" s="763" t="s">
        <v>454</v>
      </c>
      <c r="C2279" s="86" t="s">
        <v>186</v>
      </c>
      <c r="D2279" s="86" t="s">
        <v>543</v>
      </c>
      <c r="E2279" s="86" t="s">
        <v>495</v>
      </c>
      <c r="F2279" s="282" t="s">
        <v>188</v>
      </c>
      <c r="G2279" s="1126" t="str">
        <f>IF('Appraisal Inputs'!G366="","Blank",'Appraisal Inputs'!G366)</f>
        <v>Blank</v>
      </c>
      <c r="I2279" s="515" t="s">
        <v>2802</v>
      </c>
    </row>
    <row r="2280" spans="1:9" x14ac:dyDescent="0.2">
      <c r="A2280" s="86" t="s">
        <v>6388</v>
      </c>
      <c r="B2280" s="763" t="s">
        <v>454</v>
      </c>
      <c r="C2280" s="86" t="s">
        <v>186</v>
      </c>
      <c r="D2280" s="86" t="s">
        <v>544</v>
      </c>
      <c r="E2280" s="86" t="s">
        <v>495</v>
      </c>
      <c r="F2280" s="282" t="s">
        <v>188</v>
      </c>
      <c r="G2280" s="1126" t="str">
        <f>IF('Appraisal Inputs'!G367="","Blank",'Appraisal Inputs'!G367)</f>
        <v>Blank</v>
      </c>
      <c r="I2280" s="515" t="s">
        <v>2803</v>
      </c>
    </row>
    <row r="2281" spans="1:9" x14ac:dyDescent="0.2">
      <c r="A2281" s="86" t="s">
        <v>6388</v>
      </c>
      <c r="B2281" s="763" t="s">
        <v>454</v>
      </c>
      <c r="C2281" s="86" t="s">
        <v>186</v>
      </c>
      <c r="D2281" s="86" t="s">
        <v>545</v>
      </c>
      <c r="E2281" s="86" t="s">
        <v>495</v>
      </c>
      <c r="F2281" s="282" t="s">
        <v>188</v>
      </c>
      <c r="G2281" s="1126" t="str">
        <f>IF('Appraisal Inputs'!G368="","Blank",'Appraisal Inputs'!G368)</f>
        <v>Blank</v>
      </c>
      <c r="I2281" s="515" t="s">
        <v>2804</v>
      </c>
    </row>
    <row r="2282" spans="1:9" x14ac:dyDescent="0.2">
      <c r="A2282" s="86" t="s">
        <v>6388</v>
      </c>
      <c r="B2282" s="763" t="s">
        <v>454</v>
      </c>
      <c r="C2282" s="86" t="s">
        <v>186</v>
      </c>
      <c r="D2282" s="86" t="s">
        <v>546</v>
      </c>
      <c r="E2282" s="86" t="s">
        <v>495</v>
      </c>
      <c r="F2282" s="282" t="s">
        <v>188</v>
      </c>
      <c r="G2282" s="1126" t="str">
        <f>IF('Appraisal Inputs'!G369="","Blank",'Appraisal Inputs'!G369)</f>
        <v>Blank</v>
      </c>
      <c r="I2282" s="515" t="s">
        <v>2805</v>
      </c>
    </row>
    <row r="2283" spans="1:9" x14ac:dyDescent="0.2">
      <c r="A2283" s="86" t="s">
        <v>6388</v>
      </c>
      <c r="B2283" s="763" t="s">
        <v>454</v>
      </c>
      <c r="C2283" s="86" t="s">
        <v>186</v>
      </c>
      <c r="D2283" s="86" t="s">
        <v>547</v>
      </c>
      <c r="E2283" s="86" t="s">
        <v>495</v>
      </c>
      <c r="F2283" s="282" t="s">
        <v>188</v>
      </c>
      <c r="G2283" s="1126" t="str">
        <f>IF('Appraisal Inputs'!G370="","Blank",'Appraisal Inputs'!G370)</f>
        <v>Blank</v>
      </c>
      <c r="I2283" s="515" t="s">
        <v>2806</v>
      </c>
    </row>
    <row r="2284" spans="1:9" x14ac:dyDescent="0.2">
      <c r="A2284" s="86" t="s">
        <v>6388</v>
      </c>
      <c r="B2284" s="763" t="s">
        <v>454</v>
      </c>
      <c r="C2284" s="86" t="s">
        <v>186</v>
      </c>
      <c r="D2284" s="86" t="s">
        <v>548</v>
      </c>
      <c r="E2284" s="86" t="s">
        <v>495</v>
      </c>
      <c r="F2284" s="282" t="s">
        <v>188</v>
      </c>
      <c r="G2284" s="1126" t="str">
        <f>IF('Appraisal Inputs'!G371="","Blank",'Appraisal Inputs'!G371)</f>
        <v>Blank</v>
      </c>
      <c r="I2284" s="515" t="s">
        <v>2807</v>
      </c>
    </row>
    <row r="2285" spans="1:9" x14ac:dyDescent="0.2">
      <c r="A2285" s="86" t="s">
        <v>6388</v>
      </c>
      <c r="B2285" s="763" t="s">
        <v>454</v>
      </c>
      <c r="C2285" s="86" t="s">
        <v>186</v>
      </c>
      <c r="D2285" s="86" t="s">
        <v>549</v>
      </c>
      <c r="E2285" s="86" t="s">
        <v>495</v>
      </c>
      <c r="F2285" s="282" t="s">
        <v>188</v>
      </c>
      <c r="G2285" s="1126" t="str">
        <f>IF('Appraisal Inputs'!G372="","Blank",'Appraisal Inputs'!G372)</f>
        <v>Blank</v>
      </c>
      <c r="I2285" s="515" t="s">
        <v>2808</v>
      </c>
    </row>
    <row r="2286" spans="1:9" x14ac:dyDescent="0.2">
      <c r="A2286" s="86" t="s">
        <v>6388</v>
      </c>
      <c r="B2286" s="763" t="s">
        <v>454</v>
      </c>
      <c r="C2286" s="86" t="s">
        <v>186</v>
      </c>
      <c r="D2286" s="86" t="s">
        <v>550</v>
      </c>
      <c r="E2286" s="86" t="s">
        <v>495</v>
      </c>
      <c r="F2286" s="282" t="s">
        <v>188</v>
      </c>
      <c r="G2286" s="1126" t="str">
        <f>IF('Appraisal Inputs'!G373="","Blank",'Appraisal Inputs'!G373)</f>
        <v>Blank</v>
      </c>
      <c r="I2286" s="515" t="s">
        <v>2809</v>
      </c>
    </row>
    <row r="2287" spans="1:9" x14ac:dyDescent="0.2">
      <c r="A2287" s="86" t="s">
        <v>6388</v>
      </c>
      <c r="B2287" s="763" t="s">
        <v>454</v>
      </c>
      <c r="C2287" s="86" t="s">
        <v>186</v>
      </c>
      <c r="D2287" s="86" t="s">
        <v>551</v>
      </c>
      <c r="E2287" s="86" t="s">
        <v>495</v>
      </c>
      <c r="F2287" s="282" t="s">
        <v>188</v>
      </c>
      <c r="G2287" s="1126" t="str">
        <f>IF('Appraisal Inputs'!G374="","Blank",'Appraisal Inputs'!G374)</f>
        <v>Blank</v>
      </c>
      <c r="I2287" s="515" t="s">
        <v>2810</v>
      </c>
    </row>
    <row r="2288" spans="1:9" x14ac:dyDescent="0.2">
      <c r="A2288" s="86" t="s">
        <v>6388</v>
      </c>
      <c r="B2288" s="763" t="s">
        <v>454</v>
      </c>
      <c r="C2288" s="86" t="s">
        <v>186</v>
      </c>
      <c r="D2288" s="86" t="s">
        <v>552</v>
      </c>
      <c r="E2288" s="86" t="s">
        <v>495</v>
      </c>
      <c r="F2288" s="282" t="s">
        <v>188</v>
      </c>
      <c r="G2288" s="1126" t="str">
        <f>IF('Appraisal Inputs'!G375="","Blank",'Appraisal Inputs'!G375)</f>
        <v>Blank</v>
      </c>
      <c r="I2288" s="515" t="s">
        <v>2811</v>
      </c>
    </row>
    <row r="2289" spans="1:9" x14ac:dyDescent="0.2">
      <c r="A2289" s="86" t="s">
        <v>6388</v>
      </c>
      <c r="B2289" s="763" t="s">
        <v>454</v>
      </c>
      <c r="C2289" s="86" t="s">
        <v>186</v>
      </c>
      <c r="D2289" s="86" t="s">
        <v>553</v>
      </c>
      <c r="E2289" s="86" t="s">
        <v>495</v>
      </c>
      <c r="F2289" s="282" t="s">
        <v>188</v>
      </c>
      <c r="G2289" s="1126" t="str">
        <f>IF('Appraisal Inputs'!G376="","Blank",'Appraisal Inputs'!G376)</f>
        <v>Blank</v>
      </c>
      <c r="I2289" s="515" t="s">
        <v>2812</v>
      </c>
    </row>
    <row r="2290" spans="1:9" x14ac:dyDescent="0.2">
      <c r="A2290" s="86" t="s">
        <v>6388</v>
      </c>
      <c r="B2290" s="763" t="s">
        <v>454</v>
      </c>
      <c r="C2290" s="86" t="s">
        <v>186</v>
      </c>
      <c r="D2290" s="86" t="s">
        <v>554</v>
      </c>
      <c r="E2290" s="86" t="s">
        <v>495</v>
      </c>
      <c r="F2290" s="282" t="s">
        <v>188</v>
      </c>
      <c r="G2290" s="1126" t="str">
        <f>IF('Appraisal Inputs'!G377="","Blank",'Appraisal Inputs'!G377)</f>
        <v>Blank</v>
      </c>
      <c r="I2290" s="515" t="s">
        <v>2813</v>
      </c>
    </row>
    <row r="2291" spans="1:9" x14ac:dyDescent="0.2">
      <c r="A2291" s="86" t="s">
        <v>6388</v>
      </c>
      <c r="B2291" s="763" t="s">
        <v>454</v>
      </c>
      <c r="C2291" s="86" t="s">
        <v>186</v>
      </c>
      <c r="D2291" s="86" t="s">
        <v>555</v>
      </c>
      <c r="E2291" s="86" t="s">
        <v>495</v>
      </c>
      <c r="F2291" s="282" t="s">
        <v>188</v>
      </c>
      <c r="G2291" s="1126" t="str">
        <f>IF('Appraisal Inputs'!G378="","Blank",'Appraisal Inputs'!G378)</f>
        <v>Blank</v>
      </c>
      <c r="I2291" s="515" t="s">
        <v>2814</v>
      </c>
    </row>
    <row r="2292" spans="1:9" x14ac:dyDescent="0.2">
      <c r="A2292" s="86" t="s">
        <v>6388</v>
      </c>
      <c r="B2292" s="763" t="s">
        <v>454</v>
      </c>
      <c r="C2292" s="86" t="s">
        <v>186</v>
      </c>
      <c r="D2292" s="86" t="s">
        <v>556</v>
      </c>
      <c r="E2292" s="86" t="s">
        <v>495</v>
      </c>
      <c r="F2292" s="282" t="s">
        <v>188</v>
      </c>
      <c r="G2292" s="1126" t="str">
        <f>IF('Appraisal Inputs'!G379="","Blank",'Appraisal Inputs'!G379)</f>
        <v>Blank</v>
      </c>
      <c r="I2292" s="515" t="s">
        <v>2815</v>
      </c>
    </row>
    <row r="2293" spans="1:9" x14ac:dyDescent="0.2">
      <c r="A2293" s="86" t="s">
        <v>6388</v>
      </c>
      <c r="B2293" s="763" t="s">
        <v>454</v>
      </c>
      <c r="C2293" s="86" t="s">
        <v>186</v>
      </c>
      <c r="D2293" s="86" t="s">
        <v>557</v>
      </c>
      <c r="E2293" s="86" t="s">
        <v>495</v>
      </c>
      <c r="F2293" s="282" t="s">
        <v>188</v>
      </c>
      <c r="G2293" s="1126" t="str">
        <f>IF('Appraisal Inputs'!G380="","Blank",'Appraisal Inputs'!G380)</f>
        <v>Blank</v>
      </c>
      <c r="I2293" s="515" t="s">
        <v>2816</v>
      </c>
    </row>
    <row r="2294" spans="1:9" x14ac:dyDescent="0.2">
      <c r="A2294" s="86" t="s">
        <v>6388</v>
      </c>
      <c r="B2294" s="763" t="s">
        <v>454</v>
      </c>
      <c r="C2294" s="86" t="s">
        <v>186</v>
      </c>
      <c r="D2294" s="86" t="s">
        <v>558</v>
      </c>
      <c r="E2294" s="86" t="s">
        <v>495</v>
      </c>
      <c r="F2294" s="282" t="s">
        <v>188</v>
      </c>
      <c r="G2294" s="1126" t="str">
        <f>IF('Appraisal Inputs'!G381="","Blank",'Appraisal Inputs'!G381)</f>
        <v>Blank</v>
      </c>
      <c r="I2294" s="515" t="s">
        <v>2817</v>
      </c>
    </row>
    <row r="2295" spans="1:9" x14ac:dyDescent="0.2">
      <c r="A2295" s="86" t="s">
        <v>6388</v>
      </c>
      <c r="B2295" s="763" t="s">
        <v>454</v>
      </c>
      <c r="C2295" s="86" t="s">
        <v>186</v>
      </c>
      <c r="D2295" s="86" t="s">
        <v>559</v>
      </c>
      <c r="E2295" s="86" t="s">
        <v>495</v>
      </c>
      <c r="F2295" s="282" t="s">
        <v>188</v>
      </c>
      <c r="G2295" s="1126" t="str">
        <f>IF('Appraisal Inputs'!G382="","Blank",'Appraisal Inputs'!G382)</f>
        <v>Blank</v>
      </c>
      <c r="I2295" s="515" t="s">
        <v>2818</v>
      </c>
    </row>
    <row r="2296" spans="1:9" x14ac:dyDescent="0.2">
      <c r="A2296" s="86" t="s">
        <v>6388</v>
      </c>
      <c r="B2296" s="763" t="s">
        <v>454</v>
      </c>
      <c r="C2296" s="86" t="s">
        <v>186</v>
      </c>
      <c r="D2296" s="86" t="s">
        <v>560</v>
      </c>
      <c r="E2296" s="86" t="s">
        <v>495</v>
      </c>
      <c r="F2296" s="282" t="s">
        <v>188</v>
      </c>
      <c r="G2296" s="1126" t="str">
        <f>IF('Appraisal Inputs'!G383="","Blank",'Appraisal Inputs'!G383)</f>
        <v>Blank</v>
      </c>
      <c r="I2296" s="515" t="s">
        <v>2819</v>
      </c>
    </row>
    <row r="2297" spans="1:9" x14ac:dyDescent="0.2">
      <c r="A2297" s="86" t="s">
        <v>6388</v>
      </c>
      <c r="B2297" s="763" t="s">
        <v>454</v>
      </c>
      <c r="C2297" s="86" t="s">
        <v>186</v>
      </c>
      <c r="D2297" s="86" t="s">
        <v>561</v>
      </c>
      <c r="E2297" s="86" t="s">
        <v>495</v>
      </c>
      <c r="F2297" s="282" t="s">
        <v>188</v>
      </c>
      <c r="G2297" s="1126" t="str">
        <f>IF('Appraisal Inputs'!G384="","Blank",'Appraisal Inputs'!G384)</f>
        <v>Blank</v>
      </c>
      <c r="I2297" s="515" t="s">
        <v>2820</v>
      </c>
    </row>
    <row r="2298" spans="1:9" x14ac:dyDescent="0.2">
      <c r="A2298" s="86" t="s">
        <v>6388</v>
      </c>
      <c r="B2298" s="763" t="s">
        <v>454</v>
      </c>
      <c r="C2298" s="86" t="s">
        <v>186</v>
      </c>
      <c r="D2298" s="86" t="s">
        <v>562</v>
      </c>
      <c r="E2298" s="86" t="s">
        <v>495</v>
      </c>
      <c r="F2298" s="282" t="s">
        <v>188</v>
      </c>
      <c r="G2298" s="1126" t="str">
        <f>IF('Appraisal Inputs'!G385="","Blank",'Appraisal Inputs'!G385)</f>
        <v>Blank</v>
      </c>
      <c r="I2298" s="515" t="s">
        <v>2821</v>
      </c>
    </row>
    <row r="2299" spans="1:9" x14ac:dyDescent="0.2">
      <c r="A2299" s="86" t="s">
        <v>6388</v>
      </c>
      <c r="B2299" s="763" t="s">
        <v>454</v>
      </c>
      <c r="C2299" s="86" t="s">
        <v>186</v>
      </c>
      <c r="D2299" s="86" t="s">
        <v>563</v>
      </c>
      <c r="E2299" s="86" t="s">
        <v>495</v>
      </c>
      <c r="F2299" s="282" t="s">
        <v>188</v>
      </c>
      <c r="G2299" s="1126" t="str">
        <f>IF('Appraisal Inputs'!G386="","Blank",'Appraisal Inputs'!G386)</f>
        <v>Blank</v>
      </c>
      <c r="I2299" s="515" t="s">
        <v>2822</v>
      </c>
    </row>
    <row r="2300" spans="1:9" x14ac:dyDescent="0.2">
      <c r="A2300" s="86" t="s">
        <v>6388</v>
      </c>
      <c r="B2300" s="763" t="s">
        <v>454</v>
      </c>
      <c r="C2300" s="86" t="s">
        <v>186</v>
      </c>
      <c r="D2300" s="86" t="s">
        <v>564</v>
      </c>
      <c r="E2300" s="86" t="s">
        <v>495</v>
      </c>
      <c r="F2300" s="282" t="s">
        <v>188</v>
      </c>
      <c r="G2300" s="1126" t="str">
        <f>IF('Appraisal Inputs'!G387="","Blank",'Appraisal Inputs'!G387)</f>
        <v>Blank</v>
      </c>
      <c r="I2300" s="515" t="s">
        <v>2823</v>
      </c>
    </row>
    <row r="2301" spans="1:9" x14ac:dyDescent="0.2">
      <c r="A2301" s="86" t="s">
        <v>6388</v>
      </c>
      <c r="B2301" s="763" t="s">
        <v>454</v>
      </c>
      <c r="C2301" s="86" t="s">
        <v>186</v>
      </c>
      <c r="D2301" s="86" t="s">
        <v>565</v>
      </c>
      <c r="E2301" s="86" t="s">
        <v>495</v>
      </c>
      <c r="F2301" s="282" t="s">
        <v>188</v>
      </c>
      <c r="G2301" s="1126" t="str">
        <f>IF('Appraisal Inputs'!G388="","Blank",'Appraisal Inputs'!G388)</f>
        <v>Blank</v>
      </c>
      <c r="I2301" s="515" t="s">
        <v>2824</v>
      </c>
    </row>
    <row r="2302" spans="1:9" x14ac:dyDescent="0.2">
      <c r="A2302" s="86" t="s">
        <v>6388</v>
      </c>
      <c r="B2302" s="543" t="s">
        <v>454</v>
      </c>
      <c r="C2302" s="547" t="s">
        <v>186</v>
      </c>
      <c r="D2302" s="547" t="s">
        <v>566</v>
      </c>
      <c r="E2302" s="547" t="s">
        <v>495</v>
      </c>
      <c r="F2302" s="538" t="s">
        <v>188</v>
      </c>
      <c r="G2302" s="1120" t="str">
        <f>IF('Appraisal Inputs'!G389="","Blank",'Appraisal Inputs'!G389)</f>
        <v>Blank</v>
      </c>
      <c r="I2302" s="515" t="s">
        <v>2825</v>
      </c>
    </row>
    <row r="2303" spans="1:9" x14ac:dyDescent="0.2">
      <c r="A2303" s="86" t="s">
        <v>6388</v>
      </c>
      <c r="B2303" s="763" t="s">
        <v>454</v>
      </c>
      <c r="C2303" s="86" t="s">
        <v>186</v>
      </c>
      <c r="D2303" s="86" t="s">
        <v>185</v>
      </c>
      <c r="E2303" s="86" t="s">
        <v>496</v>
      </c>
      <c r="F2303" s="282" t="s">
        <v>189</v>
      </c>
      <c r="G2303" s="1126" t="str">
        <f>IF('Appraisal Inputs'!H349="","Blank",'Appraisal Inputs'!H349)</f>
        <v>Blank</v>
      </c>
      <c r="I2303" s="515" t="s">
        <v>2826</v>
      </c>
    </row>
    <row r="2304" spans="1:9" x14ac:dyDescent="0.2">
      <c r="A2304" s="86" t="s">
        <v>6388</v>
      </c>
      <c r="B2304" s="763" t="s">
        <v>454</v>
      </c>
      <c r="C2304" s="86" t="s">
        <v>186</v>
      </c>
      <c r="D2304" s="86" t="s">
        <v>527</v>
      </c>
      <c r="E2304" s="86" t="s">
        <v>496</v>
      </c>
      <c r="F2304" s="282" t="s">
        <v>189</v>
      </c>
      <c r="G2304" s="1126" t="str">
        <f>IF('Appraisal Inputs'!H350="","Blank",'Appraisal Inputs'!H350)</f>
        <v>Blank</v>
      </c>
      <c r="I2304" s="515" t="s">
        <v>2827</v>
      </c>
    </row>
    <row r="2305" spans="1:9" x14ac:dyDescent="0.2">
      <c r="A2305" s="86" t="s">
        <v>6388</v>
      </c>
      <c r="B2305" s="763" t="s">
        <v>454</v>
      </c>
      <c r="C2305" s="86" t="s">
        <v>186</v>
      </c>
      <c r="D2305" s="86" t="s">
        <v>528</v>
      </c>
      <c r="E2305" s="86" t="s">
        <v>496</v>
      </c>
      <c r="F2305" s="282" t="s">
        <v>189</v>
      </c>
      <c r="G2305" s="1126" t="str">
        <f>IF('Appraisal Inputs'!H351="","Blank",'Appraisal Inputs'!H351)</f>
        <v>Blank</v>
      </c>
      <c r="I2305" s="515" t="s">
        <v>2828</v>
      </c>
    </row>
    <row r="2306" spans="1:9" x14ac:dyDescent="0.2">
      <c r="A2306" s="86" t="s">
        <v>6388</v>
      </c>
      <c r="B2306" s="763" t="s">
        <v>454</v>
      </c>
      <c r="C2306" s="86" t="s">
        <v>186</v>
      </c>
      <c r="D2306" s="86" t="s">
        <v>529</v>
      </c>
      <c r="E2306" s="86" t="s">
        <v>496</v>
      </c>
      <c r="F2306" s="282" t="s">
        <v>189</v>
      </c>
      <c r="G2306" s="1126" t="str">
        <f>IF('Appraisal Inputs'!H352="","Blank",'Appraisal Inputs'!H352)</f>
        <v>Blank</v>
      </c>
      <c r="I2306" s="515" t="s">
        <v>2829</v>
      </c>
    </row>
    <row r="2307" spans="1:9" x14ac:dyDescent="0.2">
      <c r="A2307" s="86" t="s">
        <v>6388</v>
      </c>
      <c r="B2307" s="763" t="s">
        <v>454</v>
      </c>
      <c r="C2307" s="86" t="s">
        <v>186</v>
      </c>
      <c r="D2307" s="86" t="s">
        <v>530</v>
      </c>
      <c r="E2307" s="86" t="s">
        <v>496</v>
      </c>
      <c r="F2307" s="282" t="s">
        <v>189</v>
      </c>
      <c r="G2307" s="1126" t="str">
        <f>IF('Appraisal Inputs'!H353="","Blank",'Appraisal Inputs'!H353)</f>
        <v>Blank</v>
      </c>
      <c r="I2307" s="515" t="s">
        <v>2830</v>
      </c>
    </row>
    <row r="2308" spans="1:9" x14ac:dyDescent="0.2">
      <c r="A2308" s="86" t="s">
        <v>6388</v>
      </c>
      <c r="B2308" s="763" t="s">
        <v>454</v>
      </c>
      <c r="C2308" s="86" t="s">
        <v>186</v>
      </c>
      <c r="D2308" s="86" t="s">
        <v>531</v>
      </c>
      <c r="E2308" s="86" t="s">
        <v>496</v>
      </c>
      <c r="F2308" s="282" t="s">
        <v>189</v>
      </c>
      <c r="G2308" s="1126" t="str">
        <f>IF('Appraisal Inputs'!H354="","Blank",'Appraisal Inputs'!H354)</f>
        <v>Blank</v>
      </c>
      <c r="I2308" s="515" t="s">
        <v>2831</v>
      </c>
    </row>
    <row r="2309" spans="1:9" x14ac:dyDescent="0.2">
      <c r="A2309" s="86" t="s">
        <v>6388</v>
      </c>
      <c r="B2309" s="763" t="s">
        <v>454</v>
      </c>
      <c r="C2309" s="86" t="s">
        <v>186</v>
      </c>
      <c r="D2309" s="86" t="s">
        <v>532</v>
      </c>
      <c r="E2309" s="86" t="s">
        <v>496</v>
      </c>
      <c r="F2309" s="282" t="s">
        <v>189</v>
      </c>
      <c r="G2309" s="1126" t="str">
        <f>IF('Appraisal Inputs'!H355="","Blank",'Appraisal Inputs'!H355)</f>
        <v>Blank</v>
      </c>
      <c r="I2309" s="515" t="s">
        <v>2832</v>
      </c>
    </row>
    <row r="2310" spans="1:9" x14ac:dyDescent="0.2">
      <c r="A2310" s="86" t="s">
        <v>6388</v>
      </c>
      <c r="B2310" s="763" t="s">
        <v>454</v>
      </c>
      <c r="C2310" s="86" t="s">
        <v>186</v>
      </c>
      <c r="D2310" s="86" t="s">
        <v>533</v>
      </c>
      <c r="E2310" s="86" t="s">
        <v>496</v>
      </c>
      <c r="F2310" s="282" t="s">
        <v>189</v>
      </c>
      <c r="G2310" s="1126" t="str">
        <f>IF('Appraisal Inputs'!H356="","Blank",'Appraisal Inputs'!H356)</f>
        <v>Blank</v>
      </c>
      <c r="I2310" s="515" t="s">
        <v>2833</v>
      </c>
    </row>
    <row r="2311" spans="1:9" x14ac:dyDescent="0.2">
      <c r="A2311" s="86" t="s">
        <v>6388</v>
      </c>
      <c r="B2311" s="763" t="s">
        <v>454</v>
      </c>
      <c r="C2311" s="86" t="s">
        <v>186</v>
      </c>
      <c r="D2311" s="86" t="s">
        <v>534</v>
      </c>
      <c r="E2311" s="86" t="s">
        <v>496</v>
      </c>
      <c r="F2311" s="282" t="s">
        <v>189</v>
      </c>
      <c r="G2311" s="1126" t="str">
        <f>IF('Appraisal Inputs'!H357="","Blank",'Appraisal Inputs'!H357)</f>
        <v>Blank</v>
      </c>
      <c r="I2311" s="515" t="s">
        <v>2834</v>
      </c>
    </row>
    <row r="2312" spans="1:9" x14ac:dyDescent="0.2">
      <c r="A2312" s="86" t="s">
        <v>6388</v>
      </c>
      <c r="B2312" s="763" t="s">
        <v>454</v>
      </c>
      <c r="C2312" s="86" t="s">
        <v>186</v>
      </c>
      <c r="D2312" s="86" t="s">
        <v>535</v>
      </c>
      <c r="E2312" s="86" t="s">
        <v>496</v>
      </c>
      <c r="F2312" s="282" t="s">
        <v>189</v>
      </c>
      <c r="G2312" s="1126" t="str">
        <f>IF('Appraisal Inputs'!H358="","Blank",'Appraisal Inputs'!H358)</f>
        <v>Blank</v>
      </c>
      <c r="I2312" s="515" t="s">
        <v>2835</v>
      </c>
    </row>
    <row r="2313" spans="1:9" x14ac:dyDescent="0.2">
      <c r="A2313" s="86" t="s">
        <v>6388</v>
      </c>
      <c r="B2313" s="763" t="s">
        <v>454</v>
      </c>
      <c r="C2313" s="86" t="s">
        <v>186</v>
      </c>
      <c r="D2313" s="86" t="s">
        <v>536</v>
      </c>
      <c r="E2313" s="86" t="s">
        <v>496</v>
      </c>
      <c r="F2313" s="282" t="s">
        <v>189</v>
      </c>
      <c r="G2313" s="1126" t="str">
        <f>IF('Appraisal Inputs'!H359="","Blank",'Appraisal Inputs'!H359)</f>
        <v>Blank</v>
      </c>
      <c r="I2313" s="515" t="s">
        <v>2836</v>
      </c>
    </row>
    <row r="2314" spans="1:9" x14ac:dyDescent="0.2">
      <c r="A2314" s="86" t="s">
        <v>6388</v>
      </c>
      <c r="B2314" s="763" t="s">
        <v>454</v>
      </c>
      <c r="C2314" s="86" t="s">
        <v>186</v>
      </c>
      <c r="D2314" s="86" t="s">
        <v>537</v>
      </c>
      <c r="E2314" s="86" t="s">
        <v>496</v>
      </c>
      <c r="F2314" s="282" t="s">
        <v>189</v>
      </c>
      <c r="G2314" s="1126" t="str">
        <f>IF('Appraisal Inputs'!H360="","Blank",'Appraisal Inputs'!H360)</f>
        <v>Blank</v>
      </c>
      <c r="I2314" s="515" t="s">
        <v>2837</v>
      </c>
    </row>
    <row r="2315" spans="1:9" x14ac:dyDescent="0.2">
      <c r="A2315" s="86" t="s">
        <v>6388</v>
      </c>
      <c r="B2315" s="763" t="s">
        <v>454</v>
      </c>
      <c r="C2315" s="86" t="s">
        <v>186</v>
      </c>
      <c r="D2315" s="86" t="s">
        <v>538</v>
      </c>
      <c r="E2315" s="86" t="s">
        <v>496</v>
      </c>
      <c r="F2315" s="282" t="s">
        <v>189</v>
      </c>
      <c r="G2315" s="1126" t="str">
        <f>IF('Appraisal Inputs'!H361="","Blank",'Appraisal Inputs'!H361)</f>
        <v>Blank</v>
      </c>
      <c r="I2315" s="515" t="s">
        <v>2838</v>
      </c>
    </row>
    <row r="2316" spans="1:9" x14ac:dyDescent="0.2">
      <c r="A2316" s="86" t="s">
        <v>6388</v>
      </c>
      <c r="B2316" s="763" t="s">
        <v>454</v>
      </c>
      <c r="C2316" s="86" t="s">
        <v>186</v>
      </c>
      <c r="D2316" s="86" t="s">
        <v>539</v>
      </c>
      <c r="E2316" s="86" t="s">
        <v>496</v>
      </c>
      <c r="F2316" s="282" t="s">
        <v>189</v>
      </c>
      <c r="G2316" s="1126" t="str">
        <f>IF('Appraisal Inputs'!H362="","Blank",'Appraisal Inputs'!H362)</f>
        <v>Blank</v>
      </c>
      <c r="I2316" s="515" t="s">
        <v>2839</v>
      </c>
    </row>
    <row r="2317" spans="1:9" x14ac:dyDescent="0.2">
      <c r="A2317" s="86" t="s">
        <v>6388</v>
      </c>
      <c r="B2317" s="763" t="s">
        <v>454</v>
      </c>
      <c r="C2317" s="86" t="s">
        <v>186</v>
      </c>
      <c r="D2317" s="86" t="s">
        <v>540</v>
      </c>
      <c r="E2317" s="86" t="s">
        <v>496</v>
      </c>
      <c r="F2317" s="282" t="s">
        <v>189</v>
      </c>
      <c r="G2317" s="1126" t="str">
        <f>IF('Appraisal Inputs'!H363="","Blank",'Appraisal Inputs'!H363)</f>
        <v>Blank</v>
      </c>
      <c r="I2317" s="515" t="s">
        <v>2840</v>
      </c>
    </row>
    <row r="2318" spans="1:9" x14ac:dyDescent="0.2">
      <c r="A2318" s="86" t="s">
        <v>6388</v>
      </c>
      <c r="B2318" s="763" t="s">
        <v>454</v>
      </c>
      <c r="C2318" s="86" t="s">
        <v>186</v>
      </c>
      <c r="D2318" s="86" t="s">
        <v>541</v>
      </c>
      <c r="E2318" s="86" t="s">
        <v>496</v>
      </c>
      <c r="F2318" s="282" t="s">
        <v>189</v>
      </c>
      <c r="G2318" s="1126" t="str">
        <f>IF('Appraisal Inputs'!H364="","Blank",'Appraisal Inputs'!H364)</f>
        <v>Blank</v>
      </c>
      <c r="I2318" s="515" t="s">
        <v>2841</v>
      </c>
    </row>
    <row r="2319" spans="1:9" x14ac:dyDescent="0.2">
      <c r="A2319" s="86" t="s">
        <v>6388</v>
      </c>
      <c r="B2319" s="763" t="s">
        <v>454</v>
      </c>
      <c r="C2319" s="86" t="s">
        <v>186</v>
      </c>
      <c r="D2319" s="86" t="s">
        <v>542</v>
      </c>
      <c r="E2319" s="86" t="s">
        <v>496</v>
      </c>
      <c r="F2319" s="282" t="s">
        <v>189</v>
      </c>
      <c r="G2319" s="1126" t="str">
        <f>IF('Appraisal Inputs'!H365="","Blank",'Appraisal Inputs'!H365)</f>
        <v>Blank</v>
      </c>
      <c r="I2319" s="515" t="s">
        <v>2842</v>
      </c>
    </row>
    <row r="2320" spans="1:9" x14ac:dyDescent="0.2">
      <c r="A2320" s="86" t="s">
        <v>6388</v>
      </c>
      <c r="B2320" s="763" t="s">
        <v>454</v>
      </c>
      <c r="C2320" s="86" t="s">
        <v>186</v>
      </c>
      <c r="D2320" s="86" t="s">
        <v>543</v>
      </c>
      <c r="E2320" s="86" t="s">
        <v>496</v>
      </c>
      <c r="F2320" s="282" t="s">
        <v>189</v>
      </c>
      <c r="G2320" s="1126" t="str">
        <f>IF('Appraisal Inputs'!H366="","Blank",'Appraisal Inputs'!H366)</f>
        <v>Blank</v>
      </c>
      <c r="I2320" s="515" t="s">
        <v>2843</v>
      </c>
    </row>
    <row r="2321" spans="1:9" x14ac:dyDescent="0.2">
      <c r="A2321" s="86" t="s">
        <v>6388</v>
      </c>
      <c r="B2321" s="763" t="s">
        <v>454</v>
      </c>
      <c r="C2321" s="86" t="s">
        <v>186</v>
      </c>
      <c r="D2321" s="86" t="s">
        <v>544</v>
      </c>
      <c r="E2321" s="86" t="s">
        <v>496</v>
      </c>
      <c r="F2321" s="282" t="s">
        <v>189</v>
      </c>
      <c r="G2321" s="1126" t="str">
        <f>IF('Appraisal Inputs'!H367="","Blank",'Appraisal Inputs'!H367)</f>
        <v>Blank</v>
      </c>
      <c r="I2321" s="515" t="s">
        <v>2844</v>
      </c>
    </row>
    <row r="2322" spans="1:9" x14ac:dyDescent="0.2">
      <c r="A2322" s="86" t="s">
        <v>6388</v>
      </c>
      <c r="B2322" s="763" t="s">
        <v>454</v>
      </c>
      <c r="C2322" s="86" t="s">
        <v>186</v>
      </c>
      <c r="D2322" s="86" t="s">
        <v>545</v>
      </c>
      <c r="E2322" s="86" t="s">
        <v>496</v>
      </c>
      <c r="F2322" s="282" t="s">
        <v>189</v>
      </c>
      <c r="G2322" s="1126" t="str">
        <f>IF('Appraisal Inputs'!H368="","Blank",'Appraisal Inputs'!H368)</f>
        <v>Blank</v>
      </c>
      <c r="I2322" s="515" t="s">
        <v>2845</v>
      </c>
    </row>
    <row r="2323" spans="1:9" x14ac:dyDescent="0.2">
      <c r="A2323" s="86" t="s">
        <v>6388</v>
      </c>
      <c r="B2323" s="763" t="s">
        <v>454</v>
      </c>
      <c r="C2323" s="86" t="s">
        <v>186</v>
      </c>
      <c r="D2323" s="86" t="s">
        <v>546</v>
      </c>
      <c r="E2323" s="86" t="s">
        <v>496</v>
      </c>
      <c r="F2323" s="282" t="s">
        <v>189</v>
      </c>
      <c r="G2323" s="1126" t="str">
        <f>IF('Appraisal Inputs'!H369="","Blank",'Appraisal Inputs'!H369)</f>
        <v>Blank</v>
      </c>
      <c r="I2323" s="515" t="s">
        <v>2846</v>
      </c>
    </row>
    <row r="2324" spans="1:9" x14ac:dyDescent="0.2">
      <c r="A2324" s="86" t="s">
        <v>6388</v>
      </c>
      <c r="B2324" s="763" t="s">
        <v>454</v>
      </c>
      <c r="C2324" s="86" t="s">
        <v>186</v>
      </c>
      <c r="D2324" s="86" t="s">
        <v>547</v>
      </c>
      <c r="E2324" s="86" t="s">
        <v>496</v>
      </c>
      <c r="F2324" s="282" t="s">
        <v>189</v>
      </c>
      <c r="G2324" s="1126" t="str">
        <f>IF('Appraisal Inputs'!H370="","Blank",'Appraisal Inputs'!H370)</f>
        <v>Blank</v>
      </c>
      <c r="I2324" s="515" t="s">
        <v>2847</v>
      </c>
    </row>
    <row r="2325" spans="1:9" x14ac:dyDescent="0.2">
      <c r="A2325" s="86" t="s">
        <v>6388</v>
      </c>
      <c r="B2325" s="763" t="s">
        <v>454</v>
      </c>
      <c r="C2325" s="86" t="s">
        <v>186</v>
      </c>
      <c r="D2325" s="86" t="s">
        <v>548</v>
      </c>
      <c r="E2325" s="86" t="s">
        <v>496</v>
      </c>
      <c r="F2325" s="282" t="s">
        <v>189</v>
      </c>
      <c r="G2325" s="1126" t="str">
        <f>IF('Appraisal Inputs'!H371="","Blank",'Appraisal Inputs'!H371)</f>
        <v>Blank</v>
      </c>
      <c r="I2325" s="515" t="s">
        <v>2848</v>
      </c>
    </row>
    <row r="2326" spans="1:9" x14ac:dyDescent="0.2">
      <c r="A2326" s="86" t="s">
        <v>6388</v>
      </c>
      <c r="B2326" s="763" t="s">
        <v>454</v>
      </c>
      <c r="C2326" s="86" t="s">
        <v>186</v>
      </c>
      <c r="D2326" s="86" t="s">
        <v>549</v>
      </c>
      <c r="E2326" s="86" t="s">
        <v>496</v>
      </c>
      <c r="F2326" s="282" t="s">
        <v>189</v>
      </c>
      <c r="G2326" s="1126" t="str">
        <f>IF('Appraisal Inputs'!H372="","Blank",'Appraisal Inputs'!H372)</f>
        <v>Blank</v>
      </c>
      <c r="I2326" s="515" t="s">
        <v>2849</v>
      </c>
    </row>
    <row r="2327" spans="1:9" x14ac:dyDescent="0.2">
      <c r="A2327" s="86" t="s">
        <v>6388</v>
      </c>
      <c r="B2327" s="763" t="s">
        <v>454</v>
      </c>
      <c r="C2327" s="86" t="s">
        <v>186</v>
      </c>
      <c r="D2327" s="86" t="s">
        <v>550</v>
      </c>
      <c r="E2327" s="86" t="s">
        <v>496</v>
      </c>
      <c r="F2327" s="282" t="s">
        <v>189</v>
      </c>
      <c r="G2327" s="1126" t="str">
        <f>IF('Appraisal Inputs'!H373="","Blank",'Appraisal Inputs'!H373)</f>
        <v>Blank</v>
      </c>
      <c r="I2327" s="515" t="s">
        <v>2850</v>
      </c>
    </row>
    <row r="2328" spans="1:9" x14ac:dyDescent="0.2">
      <c r="A2328" s="86" t="s">
        <v>6388</v>
      </c>
      <c r="B2328" s="763" t="s">
        <v>454</v>
      </c>
      <c r="C2328" s="86" t="s">
        <v>186</v>
      </c>
      <c r="D2328" s="86" t="s">
        <v>551</v>
      </c>
      <c r="E2328" s="86" t="s">
        <v>496</v>
      </c>
      <c r="F2328" s="282" t="s">
        <v>189</v>
      </c>
      <c r="G2328" s="1126" t="str">
        <f>IF('Appraisal Inputs'!H374="","Blank",'Appraisal Inputs'!H374)</f>
        <v>Blank</v>
      </c>
      <c r="I2328" s="515" t="s">
        <v>2851</v>
      </c>
    </row>
    <row r="2329" spans="1:9" x14ac:dyDescent="0.2">
      <c r="A2329" s="86" t="s">
        <v>6388</v>
      </c>
      <c r="B2329" s="763" t="s">
        <v>454</v>
      </c>
      <c r="C2329" s="86" t="s">
        <v>186</v>
      </c>
      <c r="D2329" s="86" t="s">
        <v>552</v>
      </c>
      <c r="E2329" s="86" t="s">
        <v>496</v>
      </c>
      <c r="F2329" s="282" t="s">
        <v>189</v>
      </c>
      <c r="G2329" s="1126" t="str">
        <f>IF('Appraisal Inputs'!H375="","Blank",'Appraisal Inputs'!H375)</f>
        <v>Blank</v>
      </c>
      <c r="I2329" s="515" t="s">
        <v>2852</v>
      </c>
    </row>
    <row r="2330" spans="1:9" x14ac:dyDescent="0.2">
      <c r="A2330" s="86" t="s">
        <v>6388</v>
      </c>
      <c r="B2330" s="763" t="s">
        <v>454</v>
      </c>
      <c r="C2330" s="86" t="s">
        <v>186</v>
      </c>
      <c r="D2330" s="86" t="s">
        <v>553</v>
      </c>
      <c r="E2330" s="86" t="s">
        <v>496</v>
      </c>
      <c r="F2330" s="282" t="s">
        <v>189</v>
      </c>
      <c r="G2330" s="1126" t="str">
        <f>IF('Appraisal Inputs'!H376="","Blank",'Appraisal Inputs'!H376)</f>
        <v>Blank</v>
      </c>
      <c r="I2330" s="515" t="s">
        <v>2853</v>
      </c>
    </row>
    <row r="2331" spans="1:9" x14ac:dyDescent="0.2">
      <c r="A2331" s="86" t="s">
        <v>6388</v>
      </c>
      <c r="B2331" s="763" t="s">
        <v>454</v>
      </c>
      <c r="C2331" s="86" t="s">
        <v>186</v>
      </c>
      <c r="D2331" s="86" t="s">
        <v>554</v>
      </c>
      <c r="E2331" s="86" t="s">
        <v>496</v>
      </c>
      <c r="F2331" s="282" t="s">
        <v>189</v>
      </c>
      <c r="G2331" s="1126" t="str">
        <f>IF('Appraisal Inputs'!H377="","Blank",'Appraisal Inputs'!H377)</f>
        <v>Blank</v>
      </c>
      <c r="I2331" s="515" t="s">
        <v>2854</v>
      </c>
    </row>
    <row r="2332" spans="1:9" x14ac:dyDescent="0.2">
      <c r="A2332" s="86" t="s">
        <v>6388</v>
      </c>
      <c r="B2332" s="763" t="s">
        <v>454</v>
      </c>
      <c r="C2332" s="86" t="s">
        <v>186</v>
      </c>
      <c r="D2332" s="86" t="s">
        <v>555</v>
      </c>
      <c r="E2332" s="86" t="s">
        <v>496</v>
      </c>
      <c r="F2332" s="282" t="s">
        <v>189</v>
      </c>
      <c r="G2332" s="1126" t="str">
        <f>IF('Appraisal Inputs'!H378="","Blank",'Appraisal Inputs'!H378)</f>
        <v>Blank</v>
      </c>
      <c r="I2332" s="515" t="s">
        <v>2855</v>
      </c>
    </row>
    <row r="2333" spans="1:9" x14ac:dyDescent="0.2">
      <c r="A2333" s="86" t="s">
        <v>6388</v>
      </c>
      <c r="B2333" s="763" t="s">
        <v>454</v>
      </c>
      <c r="C2333" s="86" t="s">
        <v>186</v>
      </c>
      <c r="D2333" s="86" t="s">
        <v>556</v>
      </c>
      <c r="E2333" s="86" t="s">
        <v>496</v>
      </c>
      <c r="F2333" s="282" t="s">
        <v>189</v>
      </c>
      <c r="G2333" s="1126" t="str">
        <f>IF('Appraisal Inputs'!H379="","Blank",'Appraisal Inputs'!H379)</f>
        <v>Blank</v>
      </c>
      <c r="I2333" s="515" t="s">
        <v>2856</v>
      </c>
    </row>
    <row r="2334" spans="1:9" x14ac:dyDescent="0.2">
      <c r="A2334" s="86" t="s">
        <v>6388</v>
      </c>
      <c r="B2334" s="763" t="s">
        <v>454</v>
      </c>
      <c r="C2334" s="86" t="s">
        <v>186</v>
      </c>
      <c r="D2334" s="86" t="s">
        <v>557</v>
      </c>
      <c r="E2334" s="86" t="s">
        <v>496</v>
      </c>
      <c r="F2334" s="282" t="s">
        <v>189</v>
      </c>
      <c r="G2334" s="1126" t="str">
        <f>IF('Appraisal Inputs'!H380="","Blank",'Appraisal Inputs'!H380)</f>
        <v>Blank</v>
      </c>
      <c r="I2334" s="515" t="s">
        <v>2857</v>
      </c>
    </row>
    <row r="2335" spans="1:9" x14ac:dyDescent="0.2">
      <c r="A2335" s="86" t="s">
        <v>6388</v>
      </c>
      <c r="B2335" s="763" t="s">
        <v>454</v>
      </c>
      <c r="C2335" s="86" t="s">
        <v>186</v>
      </c>
      <c r="D2335" s="86" t="s">
        <v>558</v>
      </c>
      <c r="E2335" s="86" t="s">
        <v>496</v>
      </c>
      <c r="F2335" s="282" t="s">
        <v>189</v>
      </c>
      <c r="G2335" s="1126" t="str">
        <f>IF('Appraisal Inputs'!H381="","Blank",'Appraisal Inputs'!H381)</f>
        <v>Blank</v>
      </c>
      <c r="I2335" s="515" t="s">
        <v>2858</v>
      </c>
    </row>
    <row r="2336" spans="1:9" x14ac:dyDescent="0.2">
      <c r="A2336" s="86" t="s">
        <v>6388</v>
      </c>
      <c r="B2336" s="763" t="s">
        <v>454</v>
      </c>
      <c r="C2336" s="86" t="s">
        <v>186</v>
      </c>
      <c r="D2336" s="86" t="s">
        <v>559</v>
      </c>
      <c r="E2336" s="86" t="s">
        <v>496</v>
      </c>
      <c r="F2336" s="282" t="s">
        <v>189</v>
      </c>
      <c r="G2336" s="1126" t="str">
        <f>IF('Appraisal Inputs'!H382="","Blank",'Appraisal Inputs'!H382)</f>
        <v>Blank</v>
      </c>
      <c r="I2336" s="515" t="s">
        <v>2859</v>
      </c>
    </row>
    <row r="2337" spans="1:9" x14ac:dyDescent="0.2">
      <c r="A2337" s="86" t="s">
        <v>6388</v>
      </c>
      <c r="B2337" s="763" t="s">
        <v>454</v>
      </c>
      <c r="C2337" s="86" t="s">
        <v>186</v>
      </c>
      <c r="D2337" s="86" t="s">
        <v>560</v>
      </c>
      <c r="E2337" s="86" t="s">
        <v>496</v>
      </c>
      <c r="F2337" s="282" t="s">
        <v>189</v>
      </c>
      <c r="G2337" s="1126" t="str">
        <f>IF('Appraisal Inputs'!H383="","Blank",'Appraisal Inputs'!H383)</f>
        <v>Blank</v>
      </c>
      <c r="I2337" s="515" t="s">
        <v>2860</v>
      </c>
    </row>
    <row r="2338" spans="1:9" x14ac:dyDescent="0.2">
      <c r="A2338" s="86" t="s">
        <v>6388</v>
      </c>
      <c r="B2338" s="763" t="s">
        <v>454</v>
      </c>
      <c r="C2338" s="86" t="s">
        <v>186</v>
      </c>
      <c r="D2338" s="86" t="s">
        <v>561</v>
      </c>
      <c r="E2338" s="86" t="s">
        <v>496</v>
      </c>
      <c r="F2338" s="282" t="s">
        <v>189</v>
      </c>
      <c r="G2338" s="1126" t="str">
        <f>IF('Appraisal Inputs'!H384="","Blank",'Appraisal Inputs'!H384)</f>
        <v>Blank</v>
      </c>
      <c r="I2338" s="515" t="s">
        <v>2861</v>
      </c>
    </row>
    <row r="2339" spans="1:9" x14ac:dyDescent="0.2">
      <c r="A2339" s="86" t="s">
        <v>6388</v>
      </c>
      <c r="B2339" s="763" t="s">
        <v>454</v>
      </c>
      <c r="C2339" s="86" t="s">
        <v>186</v>
      </c>
      <c r="D2339" s="86" t="s">
        <v>562</v>
      </c>
      <c r="E2339" s="86" t="s">
        <v>496</v>
      </c>
      <c r="F2339" s="282" t="s">
        <v>189</v>
      </c>
      <c r="G2339" s="1126" t="str">
        <f>IF('Appraisal Inputs'!H385="","Blank",'Appraisal Inputs'!H385)</f>
        <v>Blank</v>
      </c>
      <c r="I2339" s="515" t="s">
        <v>2862</v>
      </c>
    </row>
    <row r="2340" spans="1:9" x14ac:dyDescent="0.2">
      <c r="A2340" s="86" t="s">
        <v>6388</v>
      </c>
      <c r="B2340" s="763" t="s">
        <v>454</v>
      </c>
      <c r="C2340" s="86" t="s">
        <v>186</v>
      </c>
      <c r="D2340" s="86" t="s">
        <v>563</v>
      </c>
      <c r="E2340" s="86" t="s">
        <v>496</v>
      </c>
      <c r="F2340" s="282" t="s">
        <v>189</v>
      </c>
      <c r="G2340" s="1126" t="str">
        <f>IF('Appraisal Inputs'!H386="","Blank",'Appraisal Inputs'!H386)</f>
        <v>Blank</v>
      </c>
      <c r="I2340" s="515" t="s">
        <v>2863</v>
      </c>
    </row>
    <row r="2341" spans="1:9" x14ac:dyDescent="0.2">
      <c r="A2341" s="86" t="s">
        <v>6388</v>
      </c>
      <c r="B2341" s="763" t="s">
        <v>454</v>
      </c>
      <c r="C2341" s="86" t="s">
        <v>186</v>
      </c>
      <c r="D2341" s="86" t="s">
        <v>564</v>
      </c>
      <c r="E2341" s="86" t="s">
        <v>496</v>
      </c>
      <c r="F2341" s="282" t="s">
        <v>189</v>
      </c>
      <c r="G2341" s="1126" t="str">
        <f>IF('Appraisal Inputs'!H387="","Blank",'Appraisal Inputs'!H387)</f>
        <v>Blank</v>
      </c>
      <c r="I2341" s="515" t="s">
        <v>2864</v>
      </c>
    </row>
    <row r="2342" spans="1:9" x14ac:dyDescent="0.2">
      <c r="A2342" s="86" t="s">
        <v>6388</v>
      </c>
      <c r="B2342" s="763" t="s">
        <v>454</v>
      </c>
      <c r="C2342" s="86" t="s">
        <v>186</v>
      </c>
      <c r="D2342" s="86" t="s">
        <v>565</v>
      </c>
      <c r="E2342" s="86" t="s">
        <v>496</v>
      </c>
      <c r="F2342" s="282" t="s">
        <v>189</v>
      </c>
      <c r="G2342" s="1126" t="str">
        <f>IF('Appraisal Inputs'!H388="","Blank",'Appraisal Inputs'!H388)</f>
        <v>Blank</v>
      </c>
      <c r="I2342" s="515" t="s">
        <v>2865</v>
      </c>
    </row>
    <row r="2343" spans="1:9" x14ac:dyDescent="0.2">
      <c r="A2343" s="86" t="s">
        <v>6388</v>
      </c>
      <c r="B2343" s="763" t="s">
        <v>454</v>
      </c>
      <c r="C2343" s="86" t="s">
        <v>186</v>
      </c>
      <c r="D2343" s="86" t="s">
        <v>566</v>
      </c>
      <c r="E2343" s="86" t="s">
        <v>496</v>
      </c>
      <c r="F2343" s="282" t="s">
        <v>189</v>
      </c>
      <c r="G2343" s="1119" t="str">
        <f>IF('Appraisal Inputs'!H389="","Blank",'Appraisal Inputs'!H389)</f>
        <v>Blank</v>
      </c>
      <c r="I2343" s="515" t="s">
        <v>2866</v>
      </c>
    </row>
    <row r="2344" spans="1:9" x14ac:dyDescent="0.2">
      <c r="A2344" s="86" t="s">
        <v>6388</v>
      </c>
      <c r="B2344" s="533" t="s">
        <v>454</v>
      </c>
      <c r="C2344" s="119" t="s">
        <v>186</v>
      </c>
      <c r="D2344" s="119" t="s">
        <v>185</v>
      </c>
      <c r="E2344" s="119" t="s">
        <v>496</v>
      </c>
      <c r="F2344" s="545" t="s">
        <v>197</v>
      </c>
      <c r="G2344" s="1127" t="str">
        <f>IF('Appraisal Inputs'!H390="","Blank",'Appraisal Inputs'!H390)</f>
        <v>Blank</v>
      </c>
      <c r="I2344" s="515" t="s">
        <v>2867</v>
      </c>
    </row>
    <row r="2345" spans="1:9" x14ac:dyDescent="0.2">
      <c r="A2345" s="86" t="s">
        <v>6388</v>
      </c>
      <c r="B2345" s="541" t="s">
        <v>454</v>
      </c>
      <c r="C2345" s="546" t="s">
        <v>186</v>
      </c>
      <c r="D2345" s="546" t="s">
        <v>185</v>
      </c>
      <c r="E2345" s="546" t="s">
        <v>496</v>
      </c>
      <c r="F2345" s="542" t="s">
        <v>188</v>
      </c>
      <c r="G2345" s="1102" t="str">
        <f>IF('Appraisal Inputs'!I349="","Blank",'Appraisal Inputs'!I349)</f>
        <v>Blank</v>
      </c>
      <c r="I2345" s="515" t="s">
        <v>2868</v>
      </c>
    </row>
    <row r="2346" spans="1:9" x14ac:dyDescent="0.2">
      <c r="A2346" s="86" t="s">
        <v>6388</v>
      </c>
      <c r="B2346" s="763" t="s">
        <v>454</v>
      </c>
      <c r="C2346" s="86" t="s">
        <v>186</v>
      </c>
      <c r="D2346" s="86" t="s">
        <v>527</v>
      </c>
      <c r="E2346" s="86" t="s">
        <v>496</v>
      </c>
      <c r="F2346" s="282" t="s">
        <v>188</v>
      </c>
      <c r="G2346" s="1126" t="str">
        <f>IF('Appraisal Inputs'!I350="","Blank",'Appraisal Inputs'!I350)</f>
        <v>Blank</v>
      </c>
      <c r="I2346" s="515" t="s">
        <v>2869</v>
      </c>
    </row>
    <row r="2347" spans="1:9" x14ac:dyDescent="0.2">
      <c r="A2347" s="86" t="s">
        <v>6388</v>
      </c>
      <c r="B2347" s="763" t="s">
        <v>454</v>
      </c>
      <c r="C2347" s="86" t="s">
        <v>186</v>
      </c>
      <c r="D2347" s="86" t="s">
        <v>528</v>
      </c>
      <c r="E2347" s="86" t="s">
        <v>496</v>
      </c>
      <c r="F2347" s="282" t="s">
        <v>188</v>
      </c>
      <c r="G2347" s="1126" t="str">
        <f>IF('Appraisal Inputs'!I351="","Blank",'Appraisal Inputs'!I351)</f>
        <v>Blank</v>
      </c>
      <c r="I2347" s="515" t="s">
        <v>2870</v>
      </c>
    </row>
    <row r="2348" spans="1:9" x14ac:dyDescent="0.2">
      <c r="A2348" s="86" t="s">
        <v>6388</v>
      </c>
      <c r="B2348" s="763" t="s">
        <v>454</v>
      </c>
      <c r="C2348" s="86" t="s">
        <v>186</v>
      </c>
      <c r="D2348" s="86" t="s">
        <v>529</v>
      </c>
      <c r="E2348" s="86" t="s">
        <v>496</v>
      </c>
      <c r="F2348" s="282" t="s">
        <v>188</v>
      </c>
      <c r="G2348" s="1126" t="str">
        <f>IF('Appraisal Inputs'!I352="","Blank",'Appraisal Inputs'!I352)</f>
        <v>Blank</v>
      </c>
      <c r="I2348" s="515" t="s">
        <v>2871</v>
      </c>
    </row>
    <row r="2349" spans="1:9" x14ac:dyDescent="0.2">
      <c r="A2349" s="86" t="s">
        <v>6388</v>
      </c>
      <c r="B2349" s="763" t="s">
        <v>454</v>
      </c>
      <c r="C2349" s="86" t="s">
        <v>186</v>
      </c>
      <c r="D2349" s="86" t="s">
        <v>530</v>
      </c>
      <c r="E2349" s="86" t="s">
        <v>496</v>
      </c>
      <c r="F2349" s="282" t="s">
        <v>188</v>
      </c>
      <c r="G2349" s="1126" t="str">
        <f>IF('Appraisal Inputs'!I353="","Blank",'Appraisal Inputs'!I353)</f>
        <v>Blank</v>
      </c>
      <c r="I2349" s="515" t="s">
        <v>2872</v>
      </c>
    </row>
    <row r="2350" spans="1:9" x14ac:dyDescent="0.2">
      <c r="A2350" s="86" t="s">
        <v>6388</v>
      </c>
      <c r="B2350" s="763" t="s">
        <v>454</v>
      </c>
      <c r="C2350" s="86" t="s">
        <v>186</v>
      </c>
      <c r="D2350" s="86" t="s">
        <v>531</v>
      </c>
      <c r="E2350" s="86" t="s">
        <v>496</v>
      </c>
      <c r="F2350" s="282" t="s">
        <v>188</v>
      </c>
      <c r="G2350" s="1126" t="str">
        <f>IF('Appraisal Inputs'!I354="","Blank",'Appraisal Inputs'!I354)</f>
        <v>Blank</v>
      </c>
      <c r="I2350" s="515" t="s">
        <v>2873</v>
      </c>
    </row>
    <row r="2351" spans="1:9" x14ac:dyDescent="0.2">
      <c r="A2351" s="86" t="s">
        <v>6388</v>
      </c>
      <c r="B2351" s="763" t="s">
        <v>454</v>
      </c>
      <c r="C2351" s="86" t="s">
        <v>186</v>
      </c>
      <c r="D2351" s="86" t="s">
        <v>532</v>
      </c>
      <c r="E2351" s="86" t="s">
        <v>496</v>
      </c>
      <c r="F2351" s="282" t="s">
        <v>188</v>
      </c>
      <c r="G2351" s="1126" t="str">
        <f>IF('Appraisal Inputs'!I355="","Blank",'Appraisal Inputs'!I355)</f>
        <v>Blank</v>
      </c>
      <c r="I2351" s="515" t="s">
        <v>2874</v>
      </c>
    </row>
    <row r="2352" spans="1:9" x14ac:dyDescent="0.2">
      <c r="A2352" s="86" t="s">
        <v>6388</v>
      </c>
      <c r="B2352" s="763" t="s">
        <v>454</v>
      </c>
      <c r="C2352" s="86" t="s">
        <v>186</v>
      </c>
      <c r="D2352" s="86" t="s">
        <v>533</v>
      </c>
      <c r="E2352" s="86" t="s">
        <v>496</v>
      </c>
      <c r="F2352" s="282" t="s">
        <v>188</v>
      </c>
      <c r="G2352" s="1126" t="str">
        <f>IF('Appraisal Inputs'!I356="","Blank",'Appraisal Inputs'!I356)</f>
        <v>Blank</v>
      </c>
      <c r="I2352" s="515" t="s">
        <v>2875</v>
      </c>
    </row>
    <row r="2353" spans="1:9" x14ac:dyDescent="0.2">
      <c r="A2353" s="86" t="s">
        <v>6388</v>
      </c>
      <c r="B2353" s="763" t="s">
        <v>454</v>
      </c>
      <c r="C2353" s="86" t="s">
        <v>186</v>
      </c>
      <c r="D2353" s="86" t="s">
        <v>534</v>
      </c>
      <c r="E2353" s="86" t="s">
        <v>496</v>
      </c>
      <c r="F2353" s="282" t="s">
        <v>188</v>
      </c>
      <c r="G2353" s="1126" t="str">
        <f>IF('Appraisal Inputs'!I357="","Blank",'Appraisal Inputs'!I357)</f>
        <v>Blank</v>
      </c>
      <c r="I2353" s="515" t="s">
        <v>2876</v>
      </c>
    </row>
    <row r="2354" spans="1:9" x14ac:dyDescent="0.2">
      <c r="A2354" s="86" t="s">
        <v>6388</v>
      </c>
      <c r="B2354" s="763" t="s">
        <v>454</v>
      </c>
      <c r="C2354" s="86" t="s">
        <v>186</v>
      </c>
      <c r="D2354" s="86" t="s">
        <v>535</v>
      </c>
      <c r="E2354" s="86" t="s">
        <v>496</v>
      </c>
      <c r="F2354" s="282" t="s">
        <v>188</v>
      </c>
      <c r="G2354" s="1126" t="str">
        <f>IF('Appraisal Inputs'!I358="","Blank",'Appraisal Inputs'!I358)</f>
        <v>Blank</v>
      </c>
      <c r="I2354" s="515" t="s">
        <v>2877</v>
      </c>
    </row>
    <row r="2355" spans="1:9" x14ac:dyDescent="0.2">
      <c r="A2355" s="86" t="s">
        <v>6388</v>
      </c>
      <c r="B2355" s="763" t="s">
        <v>454</v>
      </c>
      <c r="C2355" s="86" t="s">
        <v>186</v>
      </c>
      <c r="D2355" s="86" t="s">
        <v>536</v>
      </c>
      <c r="E2355" s="86" t="s">
        <v>496</v>
      </c>
      <c r="F2355" s="282" t="s">
        <v>188</v>
      </c>
      <c r="G2355" s="1126" t="str">
        <f>IF('Appraisal Inputs'!I359="","Blank",'Appraisal Inputs'!I359)</f>
        <v>Blank</v>
      </c>
      <c r="I2355" s="515" t="s">
        <v>2878</v>
      </c>
    </row>
    <row r="2356" spans="1:9" x14ac:dyDescent="0.2">
      <c r="A2356" s="86" t="s">
        <v>6388</v>
      </c>
      <c r="B2356" s="763" t="s">
        <v>454</v>
      </c>
      <c r="C2356" s="86" t="s">
        <v>186</v>
      </c>
      <c r="D2356" s="86" t="s">
        <v>537</v>
      </c>
      <c r="E2356" s="86" t="s">
        <v>496</v>
      </c>
      <c r="F2356" s="282" t="s">
        <v>188</v>
      </c>
      <c r="G2356" s="1126" t="str">
        <f>IF('Appraisal Inputs'!I360="","Blank",'Appraisal Inputs'!I360)</f>
        <v>Blank</v>
      </c>
      <c r="I2356" s="515" t="s">
        <v>2879</v>
      </c>
    </row>
    <row r="2357" spans="1:9" x14ac:dyDescent="0.2">
      <c r="A2357" s="86" t="s">
        <v>6388</v>
      </c>
      <c r="B2357" s="763" t="s">
        <v>454</v>
      </c>
      <c r="C2357" s="86" t="s">
        <v>186</v>
      </c>
      <c r="D2357" s="86" t="s">
        <v>538</v>
      </c>
      <c r="E2357" s="86" t="s">
        <v>496</v>
      </c>
      <c r="F2357" s="282" t="s">
        <v>188</v>
      </c>
      <c r="G2357" s="1126" t="str">
        <f>IF('Appraisal Inputs'!I361="","Blank",'Appraisal Inputs'!I361)</f>
        <v>Blank</v>
      </c>
      <c r="I2357" s="515" t="s">
        <v>2880</v>
      </c>
    </row>
    <row r="2358" spans="1:9" x14ac:dyDescent="0.2">
      <c r="A2358" s="86" t="s">
        <v>6388</v>
      </c>
      <c r="B2358" s="763" t="s">
        <v>454</v>
      </c>
      <c r="C2358" s="86" t="s">
        <v>186</v>
      </c>
      <c r="D2358" s="86" t="s">
        <v>539</v>
      </c>
      <c r="E2358" s="86" t="s">
        <v>496</v>
      </c>
      <c r="F2358" s="282" t="s">
        <v>188</v>
      </c>
      <c r="G2358" s="1126" t="str">
        <f>IF('Appraisal Inputs'!I362="","Blank",'Appraisal Inputs'!I362)</f>
        <v>Blank</v>
      </c>
      <c r="I2358" s="515" t="s">
        <v>2881</v>
      </c>
    </row>
    <row r="2359" spans="1:9" x14ac:dyDescent="0.2">
      <c r="A2359" s="86" t="s">
        <v>6388</v>
      </c>
      <c r="B2359" s="763" t="s">
        <v>454</v>
      </c>
      <c r="C2359" s="86" t="s">
        <v>186</v>
      </c>
      <c r="D2359" s="86" t="s">
        <v>540</v>
      </c>
      <c r="E2359" s="86" t="s">
        <v>496</v>
      </c>
      <c r="F2359" s="282" t="s">
        <v>188</v>
      </c>
      <c r="G2359" s="1126" t="str">
        <f>IF('Appraisal Inputs'!I363="","Blank",'Appraisal Inputs'!I363)</f>
        <v>Blank</v>
      </c>
      <c r="I2359" s="515" t="s">
        <v>2882</v>
      </c>
    </row>
    <row r="2360" spans="1:9" x14ac:dyDescent="0.2">
      <c r="A2360" s="86" t="s">
        <v>6388</v>
      </c>
      <c r="B2360" s="763" t="s">
        <v>454</v>
      </c>
      <c r="C2360" s="86" t="s">
        <v>186</v>
      </c>
      <c r="D2360" s="86" t="s">
        <v>541</v>
      </c>
      <c r="E2360" s="86" t="s">
        <v>496</v>
      </c>
      <c r="F2360" s="282" t="s">
        <v>188</v>
      </c>
      <c r="G2360" s="1126" t="str">
        <f>IF('Appraisal Inputs'!I364="","Blank",'Appraisal Inputs'!I364)</f>
        <v>Blank</v>
      </c>
      <c r="I2360" s="515" t="s">
        <v>2883</v>
      </c>
    </row>
    <row r="2361" spans="1:9" x14ac:dyDescent="0.2">
      <c r="A2361" s="86" t="s">
        <v>6388</v>
      </c>
      <c r="B2361" s="763" t="s">
        <v>454</v>
      </c>
      <c r="C2361" s="86" t="s">
        <v>186</v>
      </c>
      <c r="D2361" s="86" t="s">
        <v>542</v>
      </c>
      <c r="E2361" s="86" t="s">
        <v>496</v>
      </c>
      <c r="F2361" s="282" t="s">
        <v>188</v>
      </c>
      <c r="G2361" s="1126" t="str">
        <f>IF('Appraisal Inputs'!I365="","Blank",'Appraisal Inputs'!I365)</f>
        <v>Blank</v>
      </c>
      <c r="I2361" s="515" t="s">
        <v>2884</v>
      </c>
    </row>
    <row r="2362" spans="1:9" x14ac:dyDescent="0.2">
      <c r="A2362" s="86" t="s">
        <v>6388</v>
      </c>
      <c r="B2362" s="763" t="s">
        <v>454</v>
      </c>
      <c r="C2362" s="86" t="s">
        <v>186</v>
      </c>
      <c r="D2362" s="86" t="s">
        <v>543</v>
      </c>
      <c r="E2362" s="86" t="s">
        <v>496</v>
      </c>
      <c r="F2362" s="282" t="s">
        <v>188</v>
      </c>
      <c r="G2362" s="1126" t="str">
        <f>IF('Appraisal Inputs'!I366="","Blank",'Appraisal Inputs'!I366)</f>
        <v>Blank</v>
      </c>
      <c r="I2362" s="515" t="s">
        <v>2885</v>
      </c>
    </row>
    <row r="2363" spans="1:9" x14ac:dyDescent="0.2">
      <c r="A2363" s="86" t="s">
        <v>6388</v>
      </c>
      <c r="B2363" s="763" t="s">
        <v>454</v>
      </c>
      <c r="C2363" s="86" t="s">
        <v>186</v>
      </c>
      <c r="D2363" s="86" t="s">
        <v>544</v>
      </c>
      <c r="E2363" s="86" t="s">
        <v>496</v>
      </c>
      <c r="F2363" s="282" t="s">
        <v>188</v>
      </c>
      <c r="G2363" s="1126" t="str">
        <f>IF('Appraisal Inputs'!I367="","Blank",'Appraisal Inputs'!I367)</f>
        <v>Blank</v>
      </c>
      <c r="I2363" s="515" t="s">
        <v>2886</v>
      </c>
    </row>
    <row r="2364" spans="1:9" x14ac:dyDescent="0.2">
      <c r="A2364" s="86" t="s">
        <v>6388</v>
      </c>
      <c r="B2364" s="763" t="s">
        <v>454</v>
      </c>
      <c r="C2364" s="86" t="s">
        <v>186</v>
      </c>
      <c r="D2364" s="86" t="s">
        <v>545</v>
      </c>
      <c r="E2364" s="86" t="s">
        <v>496</v>
      </c>
      <c r="F2364" s="282" t="s">
        <v>188</v>
      </c>
      <c r="G2364" s="1126" t="str">
        <f>IF('Appraisal Inputs'!I368="","Blank",'Appraisal Inputs'!I368)</f>
        <v>Blank</v>
      </c>
      <c r="I2364" s="515" t="s">
        <v>2887</v>
      </c>
    </row>
    <row r="2365" spans="1:9" x14ac:dyDescent="0.2">
      <c r="A2365" s="86" t="s">
        <v>6388</v>
      </c>
      <c r="B2365" s="763" t="s">
        <v>454</v>
      </c>
      <c r="C2365" s="86" t="s">
        <v>186</v>
      </c>
      <c r="D2365" s="86" t="s">
        <v>546</v>
      </c>
      <c r="E2365" s="86" t="s">
        <v>496</v>
      </c>
      <c r="F2365" s="282" t="s">
        <v>188</v>
      </c>
      <c r="G2365" s="1126" t="str">
        <f>IF('Appraisal Inputs'!I369="","Blank",'Appraisal Inputs'!I369)</f>
        <v>Blank</v>
      </c>
      <c r="I2365" s="515" t="s">
        <v>2888</v>
      </c>
    </row>
    <row r="2366" spans="1:9" x14ac:dyDescent="0.2">
      <c r="A2366" s="86" t="s">
        <v>6388</v>
      </c>
      <c r="B2366" s="763" t="s">
        <v>454</v>
      </c>
      <c r="C2366" s="86" t="s">
        <v>186</v>
      </c>
      <c r="D2366" s="86" t="s">
        <v>547</v>
      </c>
      <c r="E2366" s="86" t="s">
        <v>496</v>
      </c>
      <c r="F2366" s="282" t="s">
        <v>188</v>
      </c>
      <c r="G2366" s="1126" t="str">
        <f>IF('Appraisal Inputs'!I370="","Blank",'Appraisal Inputs'!I370)</f>
        <v>Blank</v>
      </c>
      <c r="I2366" s="515" t="s">
        <v>2889</v>
      </c>
    </row>
    <row r="2367" spans="1:9" x14ac:dyDescent="0.2">
      <c r="A2367" s="86" t="s">
        <v>6388</v>
      </c>
      <c r="B2367" s="763" t="s">
        <v>454</v>
      </c>
      <c r="C2367" s="86" t="s">
        <v>186</v>
      </c>
      <c r="D2367" s="86" t="s">
        <v>548</v>
      </c>
      <c r="E2367" s="86" t="s">
        <v>496</v>
      </c>
      <c r="F2367" s="282" t="s">
        <v>188</v>
      </c>
      <c r="G2367" s="1126" t="str">
        <f>IF('Appraisal Inputs'!I371="","Blank",'Appraisal Inputs'!I371)</f>
        <v>Blank</v>
      </c>
      <c r="I2367" s="515" t="s">
        <v>2890</v>
      </c>
    </row>
    <row r="2368" spans="1:9" x14ac:dyDescent="0.2">
      <c r="A2368" s="86" t="s">
        <v>6388</v>
      </c>
      <c r="B2368" s="763" t="s">
        <v>454</v>
      </c>
      <c r="C2368" s="86" t="s">
        <v>186</v>
      </c>
      <c r="D2368" s="86" t="s">
        <v>549</v>
      </c>
      <c r="E2368" s="86" t="s">
        <v>496</v>
      </c>
      <c r="F2368" s="282" t="s">
        <v>188</v>
      </c>
      <c r="G2368" s="1126" t="str">
        <f>IF('Appraisal Inputs'!I372="","Blank",'Appraisal Inputs'!I372)</f>
        <v>Blank</v>
      </c>
      <c r="I2368" s="515" t="s">
        <v>2891</v>
      </c>
    </row>
    <row r="2369" spans="1:9" x14ac:dyDescent="0.2">
      <c r="A2369" s="86" t="s">
        <v>6388</v>
      </c>
      <c r="B2369" s="763" t="s">
        <v>454</v>
      </c>
      <c r="C2369" s="86" t="s">
        <v>186</v>
      </c>
      <c r="D2369" s="86" t="s">
        <v>550</v>
      </c>
      <c r="E2369" s="86" t="s">
        <v>496</v>
      </c>
      <c r="F2369" s="282" t="s">
        <v>188</v>
      </c>
      <c r="G2369" s="1126" t="str">
        <f>IF('Appraisal Inputs'!I373="","Blank",'Appraisal Inputs'!I373)</f>
        <v>Blank</v>
      </c>
      <c r="I2369" s="515" t="s">
        <v>2892</v>
      </c>
    </row>
    <row r="2370" spans="1:9" x14ac:dyDescent="0.2">
      <c r="A2370" s="86" t="s">
        <v>6388</v>
      </c>
      <c r="B2370" s="763" t="s">
        <v>454</v>
      </c>
      <c r="C2370" s="86" t="s">
        <v>186</v>
      </c>
      <c r="D2370" s="86" t="s">
        <v>551</v>
      </c>
      <c r="E2370" s="86" t="s">
        <v>496</v>
      </c>
      <c r="F2370" s="282" t="s">
        <v>188</v>
      </c>
      <c r="G2370" s="1126" t="str">
        <f>IF('Appraisal Inputs'!I374="","Blank",'Appraisal Inputs'!I374)</f>
        <v>Blank</v>
      </c>
      <c r="I2370" s="515" t="s">
        <v>2893</v>
      </c>
    </row>
    <row r="2371" spans="1:9" x14ac:dyDescent="0.2">
      <c r="A2371" s="86" t="s">
        <v>6388</v>
      </c>
      <c r="B2371" s="763" t="s">
        <v>454</v>
      </c>
      <c r="C2371" s="86" t="s">
        <v>186</v>
      </c>
      <c r="D2371" s="86" t="s">
        <v>552</v>
      </c>
      <c r="E2371" s="86" t="s">
        <v>496</v>
      </c>
      <c r="F2371" s="282" t="s">
        <v>188</v>
      </c>
      <c r="G2371" s="1126" t="str">
        <f>IF('Appraisal Inputs'!I375="","Blank",'Appraisal Inputs'!I375)</f>
        <v>Blank</v>
      </c>
      <c r="I2371" s="515" t="s">
        <v>2894</v>
      </c>
    </row>
    <row r="2372" spans="1:9" x14ac:dyDescent="0.2">
      <c r="A2372" s="86" t="s">
        <v>6388</v>
      </c>
      <c r="B2372" s="763" t="s">
        <v>454</v>
      </c>
      <c r="C2372" s="86" t="s">
        <v>186</v>
      </c>
      <c r="D2372" s="86" t="s">
        <v>553</v>
      </c>
      <c r="E2372" s="86" t="s">
        <v>496</v>
      </c>
      <c r="F2372" s="282" t="s">
        <v>188</v>
      </c>
      <c r="G2372" s="1126" t="str">
        <f>IF('Appraisal Inputs'!I376="","Blank",'Appraisal Inputs'!I376)</f>
        <v>Blank</v>
      </c>
      <c r="I2372" s="515" t="s">
        <v>2895</v>
      </c>
    </row>
    <row r="2373" spans="1:9" x14ac:dyDescent="0.2">
      <c r="A2373" s="86" t="s">
        <v>6388</v>
      </c>
      <c r="B2373" s="763" t="s">
        <v>454</v>
      </c>
      <c r="C2373" s="86" t="s">
        <v>186</v>
      </c>
      <c r="D2373" s="86" t="s">
        <v>554</v>
      </c>
      <c r="E2373" s="86" t="s">
        <v>496</v>
      </c>
      <c r="F2373" s="282" t="s">
        <v>188</v>
      </c>
      <c r="G2373" s="1126" t="str">
        <f>IF('Appraisal Inputs'!I377="","Blank",'Appraisal Inputs'!I377)</f>
        <v>Blank</v>
      </c>
      <c r="I2373" s="515" t="s">
        <v>2896</v>
      </c>
    </row>
    <row r="2374" spans="1:9" x14ac:dyDescent="0.2">
      <c r="A2374" s="86" t="s">
        <v>6388</v>
      </c>
      <c r="B2374" s="763" t="s">
        <v>454</v>
      </c>
      <c r="C2374" s="86" t="s">
        <v>186</v>
      </c>
      <c r="D2374" s="86" t="s">
        <v>555</v>
      </c>
      <c r="E2374" s="86" t="s">
        <v>496</v>
      </c>
      <c r="F2374" s="282" t="s">
        <v>188</v>
      </c>
      <c r="G2374" s="1126" t="str">
        <f>IF('Appraisal Inputs'!I378="","Blank",'Appraisal Inputs'!I378)</f>
        <v>Blank</v>
      </c>
      <c r="I2374" s="515" t="s">
        <v>2897</v>
      </c>
    </row>
    <row r="2375" spans="1:9" x14ac:dyDescent="0.2">
      <c r="A2375" s="86" t="s">
        <v>6388</v>
      </c>
      <c r="B2375" s="763" t="s">
        <v>454</v>
      </c>
      <c r="C2375" s="86" t="s">
        <v>186</v>
      </c>
      <c r="D2375" s="86" t="s">
        <v>556</v>
      </c>
      <c r="E2375" s="86" t="s">
        <v>496</v>
      </c>
      <c r="F2375" s="282" t="s">
        <v>188</v>
      </c>
      <c r="G2375" s="1126" t="str">
        <f>IF('Appraisal Inputs'!I379="","Blank",'Appraisal Inputs'!I379)</f>
        <v>Blank</v>
      </c>
      <c r="I2375" s="515" t="s">
        <v>2898</v>
      </c>
    </row>
    <row r="2376" spans="1:9" x14ac:dyDescent="0.2">
      <c r="A2376" s="86" t="s">
        <v>6388</v>
      </c>
      <c r="B2376" s="763" t="s">
        <v>454</v>
      </c>
      <c r="C2376" s="86" t="s">
        <v>186</v>
      </c>
      <c r="D2376" s="86" t="s">
        <v>557</v>
      </c>
      <c r="E2376" s="86" t="s">
        <v>496</v>
      </c>
      <c r="F2376" s="282" t="s">
        <v>188</v>
      </c>
      <c r="G2376" s="1126" t="str">
        <f>IF('Appraisal Inputs'!I380="","Blank",'Appraisal Inputs'!I380)</f>
        <v>Blank</v>
      </c>
      <c r="I2376" s="515" t="s">
        <v>2899</v>
      </c>
    </row>
    <row r="2377" spans="1:9" x14ac:dyDescent="0.2">
      <c r="A2377" s="86" t="s">
        <v>6388</v>
      </c>
      <c r="B2377" s="763" t="s">
        <v>454</v>
      </c>
      <c r="C2377" s="86" t="s">
        <v>186</v>
      </c>
      <c r="D2377" s="86" t="s">
        <v>558</v>
      </c>
      <c r="E2377" s="86" t="s">
        <v>496</v>
      </c>
      <c r="F2377" s="282" t="s">
        <v>188</v>
      </c>
      <c r="G2377" s="1126" t="str">
        <f>IF('Appraisal Inputs'!I381="","Blank",'Appraisal Inputs'!I381)</f>
        <v>Blank</v>
      </c>
      <c r="I2377" s="515" t="s">
        <v>2900</v>
      </c>
    </row>
    <row r="2378" spans="1:9" x14ac:dyDescent="0.2">
      <c r="A2378" s="86" t="s">
        <v>6388</v>
      </c>
      <c r="B2378" s="763" t="s">
        <v>454</v>
      </c>
      <c r="C2378" s="86" t="s">
        <v>186</v>
      </c>
      <c r="D2378" s="86" t="s">
        <v>559</v>
      </c>
      <c r="E2378" s="86" t="s">
        <v>496</v>
      </c>
      <c r="F2378" s="282" t="s">
        <v>188</v>
      </c>
      <c r="G2378" s="1126" t="str">
        <f>IF('Appraisal Inputs'!I382="","Blank",'Appraisal Inputs'!I382)</f>
        <v>Blank</v>
      </c>
      <c r="I2378" s="515" t="s">
        <v>2901</v>
      </c>
    </row>
    <row r="2379" spans="1:9" x14ac:dyDescent="0.2">
      <c r="A2379" s="86" t="s">
        <v>6388</v>
      </c>
      <c r="B2379" s="763" t="s">
        <v>454</v>
      </c>
      <c r="C2379" s="86" t="s">
        <v>186</v>
      </c>
      <c r="D2379" s="86" t="s">
        <v>560</v>
      </c>
      <c r="E2379" s="86" t="s">
        <v>496</v>
      </c>
      <c r="F2379" s="282" t="s">
        <v>188</v>
      </c>
      <c r="G2379" s="1126" t="str">
        <f>IF('Appraisal Inputs'!I383="","Blank",'Appraisal Inputs'!I383)</f>
        <v>Blank</v>
      </c>
      <c r="I2379" s="515" t="s">
        <v>2902</v>
      </c>
    </row>
    <row r="2380" spans="1:9" x14ac:dyDescent="0.2">
      <c r="A2380" s="86" t="s">
        <v>6388</v>
      </c>
      <c r="B2380" s="763" t="s">
        <v>454</v>
      </c>
      <c r="C2380" s="86" t="s">
        <v>186</v>
      </c>
      <c r="D2380" s="86" t="s">
        <v>561</v>
      </c>
      <c r="E2380" s="86" t="s">
        <v>496</v>
      </c>
      <c r="F2380" s="282" t="s">
        <v>188</v>
      </c>
      <c r="G2380" s="1126" t="str">
        <f>IF('Appraisal Inputs'!I384="","Blank",'Appraisal Inputs'!I384)</f>
        <v>Blank</v>
      </c>
      <c r="I2380" s="515" t="s">
        <v>2903</v>
      </c>
    </row>
    <row r="2381" spans="1:9" x14ac:dyDescent="0.2">
      <c r="A2381" s="86" t="s">
        <v>6388</v>
      </c>
      <c r="B2381" s="763" t="s">
        <v>454</v>
      </c>
      <c r="C2381" s="86" t="s">
        <v>186</v>
      </c>
      <c r="D2381" s="86" t="s">
        <v>562</v>
      </c>
      <c r="E2381" s="86" t="s">
        <v>496</v>
      </c>
      <c r="F2381" s="282" t="s">
        <v>188</v>
      </c>
      <c r="G2381" s="1126" t="str">
        <f>IF('Appraisal Inputs'!I385="","Blank",'Appraisal Inputs'!I385)</f>
        <v>Blank</v>
      </c>
      <c r="I2381" s="515" t="s">
        <v>2904</v>
      </c>
    </row>
    <row r="2382" spans="1:9" x14ac:dyDescent="0.2">
      <c r="A2382" s="86" t="s">
        <v>6388</v>
      </c>
      <c r="B2382" s="763" t="s">
        <v>454</v>
      </c>
      <c r="C2382" s="86" t="s">
        <v>186</v>
      </c>
      <c r="D2382" s="86" t="s">
        <v>563</v>
      </c>
      <c r="E2382" s="86" t="s">
        <v>496</v>
      </c>
      <c r="F2382" s="282" t="s">
        <v>188</v>
      </c>
      <c r="G2382" s="1126" t="str">
        <f>IF('Appraisal Inputs'!I386="","Blank",'Appraisal Inputs'!I386)</f>
        <v>Blank</v>
      </c>
      <c r="I2382" s="515" t="s">
        <v>2905</v>
      </c>
    </row>
    <row r="2383" spans="1:9" x14ac:dyDescent="0.2">
      <c r="A2383" s="86" t="s">
        <v>6388</v>
      </c>
      <c r="B2383" s="763" t="s">
        <v>454</v>
      </c>
      <c r="C2383" s="86" t="s">
        <v>186</v>
      </c>
      <c r="D2383" s="86" t="s">
        <v>564</v>
      </c>
      <c r="E2383" s="86" t="s">
        <v>496</v>
      </c>
      <c r="F2383" s="282" t="s">
        <v>188</v>
      </c>
      <c r="G2383" s="1126" t="str">
        <f>IF('Appraisal Inputs'!I387="","Blank",'Appraisal Inputs'!I387)</f>
        <v>Blank</v>
      </c>
      <c r="I2383" s="515" t="s">
        <v>2906</v>
      </c>
    </row>
    <row r="2384" spans="1:9" x14ac:dyDescent="0.2">
      <c r="A2384" s="86" t="s">
        <v>6388</v>
      </c>
      <c r="B2384" s="763" t="s">
        <v>454</v>
      </c>
      <c r="C2384" s="86" t="s">
        <v>186</v>
      </c>
      <c r="D2384" s="86" t="s">
        <v>565</v>
      </c>
      <c r="E2384" s="86" t="s">
        <v>496</v>
      </c>
      <c r="F2384" s="282" t="s">
        <v>188</v>
      </c>
      <c r="G2384" s="1126" t="str">
        <f>IF('Appraisal Inputs'!I388="","Blank",'Appraisal Inputs'!I388)</f>
        <v>Blank</v>
      </c>
      <c r="I2384" s="515" t="s">
        <v>2907</v>
      </c>
    </row>
    <row r="2385" spans="1:9" x14ac:dyDescent="0.2">
      <c r="A2385" s="86" t="s">
        <v>6388</v>
      </c>
      <c r="B2385" s="543" t="s">
        <v>454</v>
      </c>
      <c r="C2385" s="547" t="s">
        <v>186</v>
      </c>
      <c r="D2385" s="547" t="s">
        <v>566</v>
      </c>
      <c r="E2385" s="547" t="s">
        <v>496</v>
      </c>
      <c r="F2385" s="538" t="s">
        <v>188</v>
      </c>
      <c r="G2385" s="1120" t="str">
        <f>IF('Appraisal Inputs'!I389="","Blank",'Appraisal Inputs'!I389)</f>
        <v>Blank</v>
      </c>
      <c r="I2385" s="515" t="s">
        <v>2908</v>
      </c>
    </row>
    <row r="2386" spans="1:9" x14ac:dyDescent="0.2">
      <c r="A2386" s="86" t="s">
        <v>6388</v>
      </c>
      <c r="B2386" s="763" t="s">
        <v>454</v>
      </c>
      <c r="C2386" s="86" t="s">
        <v>186</v>
      </c>
      <c r="D2386" s="86" t="s">
        <v>185</v>
      </c>
      <c r="E2386" s="86" t="s">
        <v>497</v>
      </c>
      <c r="F2386" s="282" t="s">
        <v>189</v>
      </c>
      <c r="G2386" s="1126" t="str">
        <f>IF('Appraisal Inputs'!J349="","Blank",'Appraisal Inputs'!J349)</f>
        <v>Blank</v>
      </c>
      <c r="I2386" s="515" t="s">
        <v>2909</v>
      </c>
    </row>
    <row r="2387" spans="1:9" x14ac:dyDescent="0.2">
      <c r="A2387" s="86" t="s">
        <v>6388</v>
      </c>
      <c r="B2387" s="763" t="s">
        <v>454</v>
      </c>
      <c r="C2387" s="86" t="s">
        <v>186</v>
      </c>
      <c r="D2387" s="86" t="s">
        <v>527</v>
      </c>
      <c r="E2387" s="86" t="s">
        <v>497</v>
      </c>
      <c r="F2387" s="282" t="s">
        <v>189</v>
      </c>
      <c r="G2387" s="1126" t="str">
        <f>IF('Appraisal Inputs'!J350="","Blank",'Appraisal Inputs'!J350)</f>
        <v>Blank</v>
      </c>
      <c r="I2387" s="515" t="s">
        <v>2910</v>
      </c>
    </row>
    <row r="2388" spans="1:9" x14ac:dyDescent="0.2">
      <c r="A2388" s="86" t="s">
        <v>6388</v>
      </c>
      <c r="B2388" s="763" t="s">
        <v>454</v>
      </c>
      <c r="C2388" s="86" t="s">
        <v>186</v>
      </c>
      <c r="D2388" s="86" t="s">
        <v>528</v>
      </c>
      <c r="E2388" s="86" t="s">
        <v>497</v>
      </c>
      <c r="F2388" s="282" t="s">
        <v>189</v>
      </c>
      <c r="G2388" s="1126" t="str">
        <f>IF('Appraisal Inputs'!J351="","Blank",'Appraisal Inputs'!J351)</f>
        <v>Blank</v>
      </c>
      <c r="I2388" s="515" t="s">
        <v>2911</v>
      </c>
    </row>
    <row r="2389" spans="1:9" x14ac:dyDescent="0.2">
      <c r="A2389" s="86" t="s">
        <v>6388</v>
      </c>
      <c r="B2389" s="763" t="s">
        <v>454</v>
      </c>
      <c r="C2389" s="86" t="s">
        <v>186</v>
      </c>
      <c r="D2389" s="86" t="s">
        <v>529</v>
      </c>
      <c r="E2389" s="86" t="s">
        <v>497</v>
      </c>
      <c r="F2389" s="282" t="s">
        <v>189</v>
      </c>
      <c r="G2389" s="1126" t="str">
        <f>IF('Appraisal Inputs'!J352="","Blank",'Appraisal Inputs'!J352)</f>
        <v>Blank</v>
      </c>
      <c r="I2389" s="515" t="s">
        <v>2912</v>
      </c>
    </row>
    <row r="2390" spans="1:9" x14ac:dyDescent="0.2">
      <c r="A2390" s="86" t="s">
        <v>6388</v>
      </c>
      <c r="B2390" s="763" t="s">
        <v>454</v>
      </c>
      <c r="C2390" s="86" t="s">
        <v>186</v>
      </c>
      <c r="D2390" s="86" t="s">
        <v>530</v>
      </c>
      <c r="E2390" s="86" t="s">
        <v>497</v>
      </c>
      <c r="F2390" s="282" t="s">
        <v>189</v>
      </c>
      <c r="G2390" s="1126" t="str">
        <f>IF('Appraisal Inputs'!J353="","Blank",'Appraisal Inputs'!J353)</f>
        <v>Blank</v>
      </c>
      <c r="I2390" s="515" t="s">
        <v>2913</v>
      </c>
    </row>
    <row r="2391" spans="1:9" x14ac:dyDescent="0.2">
      <c r="A2391" s="86" t="s">
        <v>6388</v>
      </c>
      <c r="B2391" s="763" t="s">
        <v>454</v>
      </c>
      <c r="C2391" s="86" t="s">
        <v>186</v>
      </c>
      <c r="D2391" s="86" t="s">
        <v>531</v>
      </c>
      <c r="E2391" s="86" t="s">
        <v>497</v>
      </c>
      <c r="F2391" s="282" t="s">
        <v>189</v>
      </c>
      <c r="G2391" s="1126" t="str">
        <f>IF('Appraisal Inputs'!J354="","Blank",'Appraisal Inputs'!J354)</f>
        <v>Blank</v>
      </c>
      <c r="I2391" s="515" t="s">
        <v>2914</v>
      </c>
    </row>
    <row r="2392" spans="1:9" x14ac:dyDescent="0.2">
      <c r="A2392" s="86" t="s">
        <v>6388</v>
      </c>
      <c r="B2392" s="763" t="s">
        <v>454</v>
      </c>
      <c r="C2392" s="86" t="s">
        <v>186</v>
      </c>
      <c r="D2392" s="86" t="s">
        <v>532</v>
      </c>
      <c r="E2392" s="86" t="s">
        <v>497</v>
      </c>
      <c r="F2392" s="282" t="s">
        <v>189</v>
      </c>
      <c r="G2392" s="1126" t="str">
        <f>IF('Appraisal Inputs'!J355="","Blank",'Appraisal Inputs'!J355)</f>
        <v>Blank</v>
      </c>
      <c r="I2392" s="515" t="s">
        <v>2915</v>
      </c>
    </row>
    <row r="2393" spans="1:9" x14ac:dyDescent="0.2">
      <c r="A2393" s="86" t="s">
        <v>6388</v>
      </c>
      <c r="B2393" s="763" t="s">
        <v>454</v>
      </c>
      <c r="C2393" s="86" t="s">
        <v>186</v>
      </c>
      <c r="D2393" s="86" t="s">
        <v>533</v>
      </c>
      <c r="E2393" s="86" t="s">
        <v>497</v>
      </c>
      <c r="F2393" s="282" t="s">
        <v>189</v>
      </c>
      <c r="G2393" s="1126" t="str">
        <f>IF('Appraisal Inputs'!J356="","Blank",'Appraisal Inputs'!J356)</f>
        <v>Blank</v>
      </c>
      <c r="I2393" s="515" t="s">
        <v>2916</v>
      </c>
    </row>
    <row r="2394" spans="1:9" x14ac:dyDescent="0.2">
      <c r="A2394" s="86" t="s">
        <v>6388</v>
      </c>
      <c r="B2394" s="763" t="s">
        <v>454</v>
      </c>
      <c r="C2394" s="86" t="s">
        <v>186</v>
      </c>
      <c r="D2394" s="86" t="s">
        <v>534</v>
      </c>
      <c r="E2394" s="86" t="s">
        <v>497</v>
      </c>
      <c r="F2394" s="282" t="s">
        <v>189</v>
      </c>
      <c r="G2394" s="1126" t="str">
        <f>IF('Appraisal Inputs'!J357="","Blank",'Appraisal Inputs'!J357)</f>
        <v>Blank</v>
      </c>
      <c r="I2394" s="515" t="s">
        <v>2917</v>
      </c>
    </row>
    <row r="2395" spans="1:9" x14ac:dyDescent="0.2">
      <c r="A2395" s="86" t="s">
        <v>6388</v>
      </c>
      <c r="B2395" s="763" t="s">
        <v>454</v>
      </c>
      <c r="C2395" s="86" t="s">
        <v>186</v>
      </c>
      <c r="D2395" s="86" t="s">
        <v>535</v>
      </c>
      <c r="E2395" s="86" t="s">
        <v>497</v>
      </c>
      <c r="F2395" s="282" t="s">
        <v>189</v>
      </c>
      <c r="G2395" s="1126" t="str">
        <f>IF('Appraisal Inputs'!J358="","Blank",'Appraisal Inputs'!J358)</f>
        <v>Blank</v>
      </c>
      <c r="I2395" s="515" t="s">
        <v>2918</v>
      </c>
    </row>
    <row r="2396" spans="1:9" x14ac:dyDescent="0.2">
      <c r="A2396" s="86" t="s">
        <v>6388</v>
      </c>
      <c r="B2396" s="763" t="s">
        <v>454</v>
      </c>
      <c r="C2396" s="86" t="s">
        <v>186</v>
      </c>
      <c r="D2396" s="86" t="s">
        <v>536</v>
      </c>
      <c r="E2396" s="86" t="s">
        <v>497</v>
      </c>
      <c r="F2396" s="282" t="s">
        <v>189</v>
      </c>
      <c r="G2396" s="1126" t="str">
        <f>IF('Appraisal Inputs'!J359="","Blank",'Appraisal Inputs'!J359)</f>
        <v>Blank</v>
      </c>
      <c r="I2396" s="515" t="s">
        <v>2919</v>
      </c>
    </row>
    <row r="2397" spans="1:9" x14ac:dyDescent="0.2">
      <c r="A2397" s="86" t="s">
        <v>6388</v>
      </c>
      <c r="B2397" s="763" t="s">
        <v>454</v>
      </c>
      <c r="C2397" s="86" t="s">
        <v>186</v>
      </c>
      <c r="D2397" s="86" t="s">
        <v>537</v>
      </c>
      <c r="E2397" s="86" t="s">
        <v>497</v>
      </c>
      <c r="F2397" s="282" t="s">
        <v>189</v>
      </c>
      <c r="G2397" s="1126" t="str">
        <f>IF('Appraisal Inputs'!J360="","Blank",'Appraisal Inputs'!J360)</f>
        <v>Blank</v>
      </c>
      <c r="I2397" s="515" t="s">
        <v>2920</v>
      </c>
    </row>
    <row r="2398" spans="1:9" x14ac:dyDescent="0.2">
      <c r="A2398" s="86" t="s">
        <v>6388</v>
      </c>
      <c r="B2398" s="763" t="s">
        <v>454</v>
      </c>
      <c r="C2398" s="86" t="s">
        <v>186</v>
      </c>
      <c r="D2398" s="86" t="s">
        <v>538</v>
      </c>
      <c r="E2398" s="86" t="s">
        <v>497</v>
      </c>
      <c r="F2398" s="282" t="s">
        <v>189</v>
      </c>
      <c r="G2398" s="1126" t="str">
        <f>IF('Appraisal Inputs'!J361="","Blank",'Appraisal Inputs'!J361)</f>
        <v>Blank</v>
      </c>
      <c r="I2398" s="515" t="s">
        <v>2921</v>
      </c>
    </row>
    <row r="2399" spans="1:9" x14ac:dyDescent="0.2">
      <c r="A2399" s="86" t="s">
        <v>6388</v>
      </c>
      <c r="B2399" s="763" t="s">
        <v>454</v>
      </c>
      <c r="C2399" s="86" t="s">
        <v>186</v>
      </c>
      <c r="D2399" s="86" t="s">
        <v>539</v>
      </c>
      <c r="E2399" s="86" t="s">
        <v>497</v>
      </c>
      <c r="F2399" s="282" t="s">
        <v>189</v>
      </c>
      <c r="G2399" s="1126" t="str">
        <f>IF('Appraisal Inputs'!J362="","Blank",'Appraisal Inputs'!J362)</f>
        <v>Blank</v>
      </c>
      <c r="I2399" s="515" t="s">
        <v>2922</v>
      </c>
    </row>
    <row r="2400" spans="1:9" x14ac:dyDescent="0.2">
      <c r="A2400" s="86" t="s">
        <v>6388</v>
      </c>
      <c r="B2400" s="763" t="s">
        <v>454</v>
      </c>
      <c r="C2400" s="86" t="s">
        <v>186</v>
      </c>
      <c r="D2400" s="86" t="s">
        <v>540</v>
      </c>
      <c r="E2400" s="86" t="s">
        <v>497</v>
      </c>
      <c r="F2400" s="282" t="s">
        <v>189</v>
      </c>
      <c r="G2400" s="1126" t="str">
        <f>IF('Appraisal Inputs'!J363="","Blank",'Appraisal Inputs'!J363)</f>
        <v>Blank</v>
      </c>
      <c r="I2400" s="515" t="s">
        <v>2923</v>
      </c>
    </row>
    <row r="2401" spans="1:9" x14ac:dyDescent="0.2">
      <c r="A2401" s="86" t="s">
        <v>6388</v>
      </c>
      <c r="B2401" s="763" t="s">
        <v>454</v>
      </c>
      <c r="C2401" s="86" t="s">
        <v>186</v>
      </c>
      <c r="D2401" s="86" t="s">
        <v>541</v>
      </c>
      <c r="E2401" s="86" t="s">
        <v>497</v>
      </c>
      <c r="F2401" s="282" t="s">
        <v>189</v>
      </c>
      <c r="G2401" s="1126" t="str">
        <f>IF('Appraisal Inputs'!J364="","Blank",'Appraisal Inputs'!J364)</f>
        <v>Blank</v>
      </c>
      <c r="I2401" s="515" t="s">
        <v>2924</v>
      </c>
    </row>
    <row r="2402" spans="1:9" x14ac:dyDescent="0.2">
      <c r="A2402" s="86" t="s">
        <v>6388</v>
      </c>
      <c r="B2402" s="763" t="s">
        <v>454</v>
      </c>
      <c r="C2402" s="86" t="s">
        <v>186</v>
      </c>
      <c r="D2402" s="86" t="s">
        <v>542</v>
      </c>
      <c r="E2402" s="86" t="s">
        <v>497</v>
      </c>
      <c r="F2402" s="282" t="s">
        <v>189</v>
      </c>
      <c r="G2402" s="1126" t="str">
        <f>IF('Appraisal Inputs'!J365="","Blank",'Appraisal Inputs'!J365)</f>
        <v>Blank</v>
      </c>
      <c r="I2402" s="515" t="s">
        <v>2925</v>
      </c>
    </row>
    <row r="2403" spans="1:9" x14ac:dyDescent="0.2">
      <c r="A2403" s="86" t="s">
        <v>6388</v>
      </c>
      <c r="B2403" s="763" t="s">
        <v>454</v>
      </c>
      <c r="C2403" s="86" t="s">
        <v>186</v>
      </c>
      <c r="D2403" s="86" t="s">
        <v>543</v>
      </c>
      <c r="E2403" s="86" t="s">
        <v>497</v>
      </c>
      <c r="F2403" s="282" t="s">
        <v>189</v>
      </c>
      <c r="G2403" s="1126" t="str">
        <f>IF('Appraisal Inputs'!J366="","Blank",'Appraisal Inputs'!J366)</f>
        <v>Blank</v>
      </c>
      <c r="I2403" s="515" t="s">
        <v>2926</v>
      </c>
    </row>
    <row r="2404" spans="1:9" x14ac:dyDescent="0.2">
      <c r="A2404" s="86" t="s">
        <v>6388</v>
      </c>
      <c r="B2404" s="763" t="s">
        <v>454</v>
      </c>
      <c r="C2404" s="86" t="s">
        <v>186</v>
      </c>
      <c r="D2404" s="86" t="s">
        <v>544</v>
      </c>
      <c r="E2404" s="86" t="s">
        <v>497</v>
      </c>
      <c r="F2404" s="282" t="s">
        <v>189</v>
      </c>
      <c r="G2404" s="1126" t="str">
        <f>IF('Appraisal Inputs'!J367="","Blank",'Appraisal Inputs'!J367)</f>
        <v>Blank</v>
      </c>
      <c r="I2404" s="515" t="s">
        <v>2927</v>
      </c>
    </row>
    <row r="2405" spans="1:9" x14ac:dyDescent="0.2">
      <c r="A2405" s="86" t="s">
        <v>6388</v>
      </c>
      <c r="B2405" s="763" t="s">
        <v>454</v>
      </c>
      <c r="C2405" s="86" t="s">
        <v>186</v>
      </c>
      <c r="D2405" s="86" t="s">
        <v>545</v>
      </c>
      <c r="E2405" s="86" t="s">
        <v>497</v>
      </c>
      <c r="F2405" s="282" t="s">
        <v>189</v>
      </c>
      <c r="G2405" s="1126" t="str">
        <f>IF('Appraisal Inputs'!J368="","Blank",'Appraisal Inputs'!J368)</f>
        <v>Blank</v>
      </c>
      <c r="I2405" s="515" t="s">
        <v>2928</v>
      </c>
    </row>
    <row r="2406" spans="1:9" x14ac:dyDescent="0.2">
      <c r="A2406" s="86" t="s">
        <v>6388</v>
      </c>
      <c r="B2406" s="763" t="s">
        <v>454</v>
      </c>
      <c r="C2406" s="86" t="s">
        <v>186</v>
      </c>
      <c r="D2406" s="86" t="s">
        <v>546</v>
      </c>
      <c r="E2406" s="86" t="s">
        <v>497</v>
      </c>
      <c r="F2406" s="282" t="s">
        <v>189</v>
      </c>
      <c r="G2406" s="1126" t="str">
        <f>IF('Appraisal Inputs'!J369="","Blank",'Appraisal Inputs'!J369)</f>
        <v>Blank</v>
      </c>
      <c r="I2406" s="515" t="s">
        <v>2929</v>
      </c>
    </row>
    <row r="2407" spans="1:9" x14ac:dyDescent="0.2">
      <c r="A2407" s="86" t="s">
        <v>6388</v>
      </c>
      <c r="B2407" s="763" t="s">
        <v>454</v>
      </c>
      <c r="C2407" s="86" t="s">
        <v>186</v>
      </c>
      <c r="D2407" s="86" t="s">
        <v>547</v>
      </c>
      <c r="E2407" s="86" t="s">
        <v>497</v>
      </c>
      <c r="F2407" s="282" t="s">
        <v>189</v>
      </c>
      <c r="G2407" s="1126" t="str">
        <f>IF('Appraisal Inputs'!J370="","Blank",'Appraisal Inputs'!J370)</f>
        <v>Blank</v>
      </c>
      <c r="I2407" s="515" t="s">
        <v>2930</v>
      </c>
    </row>
    <row r="2408" spans="1:9" x14ac:dyDescent="0.2">
      <c r="A2408" s="86" t="s">
        <v>6388</v>
      </c>
      <c r="B2408" s="763" t="s">
        <v>454</v>
      </c>
      <c r="C2408" s="86" t="s">
        <v>186</v>
      </c>
      <c r="D2408" s="86" t="s">
        <v>548</v>
      </c>
      <c r="E2408" s="86" t="s">
        <v>497</v>
      </c>
      <c r="F2408" s="282" t="s">
        <v>189</v>
      </c>
      <c r="G2408" s="1126" t="str">
        <f>IF('Appraisal Inputs'!J371="","Blank",'Appraisal Inputs'!J371)</f>
        <v>Blank</v>
      </c>
      <c r="I2408" s="515" t="s">
        <v>2931</v>
      </c>
    </row>
    <row r="2409" spans="1:9" x14ac:dyDescent="0.2">
      <c r="A2409" s="86" t="s">
        <v>6388</v>
      </c>
      <c r="B2409" s="763" t="s">
        <v>454</v>
      </c>
      <c r="C2409" s="86" t="s">
        <v>186</v>
      </c>
      <c r="D2409" s="86" t="s">
        <v>549</v>
      </c>
      <c r="E2409" s="86" t="s">
        <v>497</v>
      </c>
      <c r="F2409" s="282" t="s">
        <v>189</v>
      </c>
      <c r="G2409" s="1126" t="str">
        <f>IF('Appraisal Inputs'!J372="","Blank",'Appraisal Inputs'!J372)</f>
        <v>Blank</v>
      </c>
      <c r="I2409" s="515" t="s">
        <v>2932</v>
      </c>
    </row>
    <row r="2410" spans="1:9" x14ac:dyDescent="0.2">
      <c r="A2410" s="86" t="s">
        <v>6388</v>
      </c>
      <c r="B2410" s="763" t="s">
        <v>454</v>
      </c>
      <c r="C2410" s="86" t="s">
        <v>186</v>
      </c>
      <c r="D2410" s="86" t="s">
        <v>550</v>
      </c>
      <c r="E2410" s="86" t="s">
        <v>497</v>
      </c>
      <c r="F2410" s="282" t="s">
        <v>189</v>
      </c>
      <c r="G2410" s="1126" t="str">
        <f>IF('Appraisal Inputs'!J373="","Blank",'Appraisal Inputs'!J373)</f>
        <v>Blank</v>
      </c>
      <c r="I2410" s="515" t="s">
        <v>2933</v>
      </c>
    </row>
    <row r="2411" spans="1:9" x14ac:dyDescent="0.2">
      <c r="A2411" s="86" t="s">
        <v>6388</v>
      </c>
      <c r="B2411" s="763" t="s">
        <v>454</v>
      </c>
      <c r="C2411" s="86" t="s">
        <v>186</v>
      </c>
      <c r="D2411" s="86" t="s">
        <v>551</v>
      </c>
      <c r="E2411" s="86" t="s">
        <v>497</v>
      </c>
      <c r="F2411" s="282" t="s">
        <v>189</v>
      </c>
      <c r="G2411" s="1126" t="str">
        <f>IF('Appraisal Inputs'!J374="","Blank",'Appraisal Inputs'!J374)</f>
        <v>Blank</v>
      </c>
      <c r="I2411" s="515" t="s">
        <v>2934</v>
      </c>
    </row>
    <row r="2412" spans="1:9" x14ac:dyDescent="0.2">
      <c r="A2412" s="86" t="s">
        <v>6388</v>
      </c>
      <c r="B2412" s="763" t="s">
        <v>454</v>
      </c>
      <c r="C2412" s="86" t="s">
        <v>186</v>
      </c>
      <c r="D2412" s="86" t="s">
        <v>552</v>
      </c>
      <c r="E2412" s="86" t="s">
        <v>497</v>
      </c>
      <c r="F2412" s="282" t="s">
        <v>189</v>
      </c>
      <c r="G2412" s="1126" t="str">
        <f>IF('Appraisal Inputs'!J375="","Blank",'Appraisal Inputs'!J375)</f>
        <v>Blank</v>
      </c>
      <c r="I2412" s="515" t="s">
        <v>2935</v>
      </c>
    </row>
    <row r="2413" spans="1:9" x14ac:dyDescent="0.2">
      <c r="A2413" s="86" t="s">
        <v>6388</v>
      </c>
      <c r="B2413" s="763" t="s">
        <v>454</v>
      </c>
      <c r="C2413" s="86" t="s">
        <v>186</v>
      </c>
      <c r="D2413" s="86" t="s">
        <v>553</v>
      </c>
      <c r="E2413" s="86" t="s">
        <v>497</v>
      </c>
      <c r="F2413" s="282" t="s">
        <v>189</v>
      </c>
      <c r="G2413" s="1126" t="str">
        <f>IF('Appraisal Inputs'!J376="","Blank",'Appraisal Inputs'!J376)</f>
        <v>Blank</v>
      </c>
      <c r="I2413" s="515" t="s">
        <v>2936</v>
      </c>
    </row>
    <row r="2414" spans="1:9" x14ac:dyDescent="0.2">
      <c r="A2414" s="86" t="s">
        <v>6388</v>
      </c>
      <c r="B2414" s="763" t="s">
        <v>454</v>
      </c>
      <c r="C2414" s="86" t="s">
        <v>186</v>
      </c>
      <c r="D2414" s="86" t="s">
        <v>554</v>
      </c>
      <c r="E2414" s="86" t="s">
        <v>497</v>
      </c>
      <c r="F2414" s="282" t="s">
        <v>189</v>
      </c>
      <c r="G2414" s="1126" t="str">
        <f>IF('Appraisal Inputs'!J377="","Blank",'Appraisal Inputs'!J377)</f>
        <v>Blank</v>
      </c>
      <c r="I2414" s="515" t="s">
        <v>2937</v>
      </c>
    </row>
    <row r="2415" spans="1:9" x14ac:dyDescent="0.2">
      <c r="A2415" s="86" t="s">
        <v>6388</v>
      </c>
      <c r="B2415" s="763" t="s">
        <v>454</v>
      </c>
      <c r="C2415" s="86" t="s">
        <v>186</v>
      </c>
      <c r="D2415" s="86" t="s">
        <v>555</v>
      </c>
      <c r="E2415" s="86" t="s">
        <v>497</v>
      </c>
      <c r="F2415" s="282" t="s">
        <v>189</v>
      </c>
      <c r="G2415" s="1126" t="str">
        <f>IF('Appraisal Inputs'!J378="","Blank",'Appraisal Inputs'!J378)</f>
        <v>Blank</v>
      </c>
      <c r="I2415" s="515" t="s">
        <v>2938</v>
      </c>
    </row>
    <row r="2416" spans="1:9" x14ac:dyDescent="0.2">
      <c r="A2416" s="86" t="s">
        <v>6388</v>
      </c>
      <c r="B2416" s="763" t="s">
        <v>454</v>
      </c>
      <c r="C2416" s="86" t="s">
        <v>186</v>
      </c>
      <c r="D2416" s="86" t="s">
        <v>556</v>
      </c>
      <c r="E2416" s="86" t="s">
        <v>497</v>
      </c>
      <c r="F2416" s="282" t="s">
        <v>189</v>
      </c>
      <c r="G2416" s="1126" t="str">
        <f>IF('Appraisal Inputs'!J379="","Blank",'Appraisal Inputs'!J379)</f>
        <v>Blank</v>
      </c>
      <c r="I2416" s="515" t="s">
        <v>2939</v>
      </c>
    </row>
    <row r="2417" spans="1:9" x14ac:dyDescent="0.2">
      <c r="A2417" s="86" t="s">
        <v>6388</v>
      </c>
      <c r="B2417" s="763" t="s">
        <v>454</v>
      </c>
      <c r="C2417" s="86" t="s">
        <v>186</v>
      </c>
      <c r="D2417" s="86" t="s">
        <v>557</v>
      </c>
      <c r="E2417" s="86" t="s">
        <v>497</v>
      </c>
      <c r="F2417" s="282" t="s">
        <v>189</v>
      </c>
      <c r="G2417" s="1126" t="str">
        <f>IF('Appraisal Inputs'!J380="","Blank",'Appraisal Inputs'!J380)</f>
        <v>Blank</v>
      </c>
      <c r="I2417" s="515" t="s">
        <v>2940</v>
      </c>
    </row>
    <row r="2418" spans="1:9" x14ac:dyDescent="0.2">
      <c r="A2418" s="86" t="s">
        <v>6388</v>
      </c>
      <c r="B2418" s="763" t="s">
        <v>454</v>
      </c>
      <c r="C2418" s="86" t="s">
        <v>186</v>
      </c>
      <c r="D2418" s="86" t="s">
        <v>558</v>
      </c>
      <c r="E2418" s="86" t="s">
        <v>497</v>
      </c>
      <c r="F2418" s="282" t="s">
        <v>189</v>
      </c>
      <c r="G2418" s="1126" t="str">
        <f>IF('Appraisal Inputs'!J381="","Blank",'Appraisal Inputs'!J381)</f>
        <v>Blank</v>
      </c>
      <c r="I2418" s="515" t="s">
        <v>2941</v>
      </c>
    </row>
    <row r="2419" spans="1:9" x14ac:dyDescent="0.2">
      <c r="A2419" s="86" t="s">
        <v>6388</v>
      </c>
      <c r="B2419" s="763" t="s">
        <v>454</v>
      </c>
      <c r="C2419" s="86" t="s">
        <v>186</v>
      </c>
      <c r="D2419" s="86" t="s">
        <v>559</v>
      </c>
      <c r="E2419" s="86" t="s">
        <v>497</v>
      </c>
      <c r="F2419" s="282" t="s">
        <v>189</v>
      </c>
      <c r="G2419" s="1126" t="str">
        <f>IF('Appraisal Inputs'!J382="","Blank",'Appraisal Inputs'!J382)</f>
        <v>Blank</v>
      </c>
      <c r="I2419" s="515" t="s">
        <v>2942</v>
      </c>
    </row>
    <row r="2420" spans="1:9" x14ac:dyDescent="0.2">
      <c r="A2420" s="86" t="s">
        <v>6388</v>
      </c>
      <c r="B2420" s="763" t="s">
        <v>454</v>
      </c>
      <c r="C2420" s="86" t="s">
        <v>186</v>
      </c>
      <c r="D2420" s="86" t="s">
        <v>560</v>
      </c>
      <c r="E2420" s="86" t="s">
        <v>497</v>
      </c>
      <c r="F2420" s="282" t="s">
        <v>189</v>
      </c>
      <c r="G2420" s="1126" t="str">
        <f>IF('Appraisal Inputs'!J383="","Blank",'Appraisal Inputs'!J383)</f>
        <v>Blank</v>
      </c>
      <c r="I2420" s="515" t="s">
        <v>2943</v>
      </c>
    </row>
    <row r="2421" spans="1:9" x14ac:dyDescent="0.2">
      <c r="A2421" s="86" t="s">
        <v>6388</v>
      </c>
      <c r="B2421" s="763" t="s">
        <v>454</v>
      </c>
      <c r="C2421" s="86" t="s">
        <v>186</v>
      </c>
      <c r="D2421" s="86" t="s">
        <v>561</v>
      </c>
      <c r="E2421" s="86" t="s">
        <v>497</v>
      </c>
      <c r="F2421" s="282" t="s">
        <v>189</v>
      </c>
      <c r="G2421" s="1126" t="str">
        <f>IF('Appraisal Inputs'!J384="","Blank",'Appraisal Inputs'!J384)</f>
        <v>Blank</v>
      </c>
      <c r="I2421" s="515" t="s">
        <v>2944</v>
      </c>
    </row>
    <row r="2422" spans="1:9" x14ac:dyDescent="0.2">
      <c r="A2422" s="86" t="s">
        <v>6388</v>
      </c>
      <c r="B2422" s="763" t="s">
        <v>454</v>
      </c>
      <c r="C2422" s="86" t="s">
        <v>186</v>
      </c>
      <c r="D2422" s="86" t="s">
        <v>562</v>
      </c>
      <c r="E2422" s="86" t="s">
        <v>497</v>
      </c>
      <c r="F2422" s="282" t="s">
        <v>189</v>
      </c>
      <c r="G2422" s="1126" t="str">
        <f>IF('Appraisal Inputs'!J385="","Blank",'Appraisal Inputs'!J385)</f>
        <v>Blank</v>
      </c>
      <c r="I2422" s="515" t="s">
        <v>2945</v>
      </c>
    </row>
    <row r="2423" spans="1:9" x14ac:dyDescent="0.2">
      <c r="A2423" s="86" t="s">
        <v>6388</v>
      </c>
      <c r="B2423" s="763" t="s">
        <v>454</v>
      </c>
      <c r="C2423" s="86" t="s">
        <v>186</v>
      </c>
      <c r="D2423" s="86" t="s">
        <v>563</v>
      </c>
      <c r="E2423" s="86" t="s">
        <v>497</v>
      </c>
      <c r="F2423" s="282" t="s">
        <v>189</v>
      </c>
      <c r="G2423" s="1126" t="str">
        <f>IF('Appraisal Inputs'!J386="","Blank",'Appraisal Inputs'!J386)</f>
        <v>Blank</v>
      </c>
      <c r="I2423" s="515" t="s">
        <v>2946</v>
      </c>
    </row>
    <row r="2424" spans="1:9" x14ac:dyDescent="0.2">
      <c r="A2424" s="86" t="s">
        <v>6388</v>
      </c>
      <c r="B2424" s="763" t="s">
        <v>454</v>
      </c>
      <c r="C2424" s="86" t="s">
        <v>186</v>
      </c>
      <c r="D2424" s="86" t="s">
        <v>564</v>
      </c>
      <c r="E2424" s="86" t="s">
        <v>497</v>
      </c>
      <c r="F2424" s="282" t="s">
        <v>189</v>
      </c>
      <c r="G2424" s="1126" t="str">
        <f>IF('Appraisal Inputs'!J387="","Blank",'Appraisal Inputs'!J387)</f>
        <v>Blank</v>
      </c>
      <c r="I2424" s="515" t="s">
        <v>2947</v>
      </c>
    </row>
    <row r="2425" spans="1:9" x14ac:dyDescent="0.2">
      <c r="A2425" s="86" t="s">
        <v>6388</v>
      </c>
      <c r="B2425" s="763" t="s">
        <v>454</v>
      </c>
      <c r="C2425" s="86" t="s">
        <v>186</v>
      </c>
      <c r="D2425" s="86" t="s">
        <v>565</v>
      </c>
      <c r="E2425" s="86" t="s">
        <v>497</v>
      </c>
      <c r="F2425" s="282" t="s">
        <v>189</v>
      </c>
      <c r="G2425" s="1126" t="str">
        <f>IF('Appraisal Inputs'!J388="","Blank",'Appraisal Inputs'!J388)</f>
        <v>Blank</v>
      </c>
      <c r="I2425" s="515" t="s">
        <v>2948</v>
      </c>
    </row>
    <row r="2426" spans="1:9" x14ac:dyDescent="0.2">
      <c r="A2426" s="86" t="s">
        <v>6388</v>
      </c>
      <c r="B2426" s="763" t="s">
        <v>454</v>
      </c>
      <c r="C2426" s="86" t="s">
        <v>186</v>
      </c>
      <c r="D2426" s="86" t="s">
        <v>566</v>
      </c>
      <c r="E2426" s="86" t="s">
        <v>497</v>
      </c>
      <c r="F2426" s="282" t="s">
        <v>189</v>
      </c>
      <c r="G2426" s="1119" t="str">
        <f>IF('Appraisal Inputs'!J389="","Blank",'Appraisal Inputs'!J389)</f>
        <v>Blank</v>
      </c>
      <c r="I2426" s="515" t="s">
        <v>2949</v>
      </c>
    </row>
    <row r="2427" spans="1:9" x14ac:dyDescent="0.2">
      <c r="A2427" s="86" t="s">
        <v>6388</v>
      </c>
      <c r="B2427" s="533" t="s">
        <v>454</v>
      </c>
      <c r="C2427" s="119" t="s">
        <v>186</v>
      </c>
      <c r="D2427" s="119" t="s">
        <v>185</v>
      </c>
      <c r="E2427" s="119" t="s">
        <v>497</v>
      </c>
      <c r="F2427" s="545" t="s">
        <v>197</v>
      </c>
      <c r="G2427" s="1127" t="str">
        <f>IF('Appraisal Inputs'!J390="","Blank",'Appraisal Inputs'!J390)</f>
        <v>Blank</v>
      </c>
      <c r="I2427" s="515" t="s">
        <v>2950</v>
      </c>
    </row>
    <row r="2428" spans="1:9" x14ac:dyDescent="0.2">
      <c r="A2428" s="86" t="s">
        <v>6388</v>
      </c>
      <c r="B2428" s="541" t="s">
        <v>454</v>
      </c>
      <c r="C2428" s="546" t="s">
        <v>186</v>
      </c>
      <c r="D2428" s="546" t="s">
        <v>185</v>
      </c>
      <c r="E2428" s="546" t="s">
        <v>497</v>
      </c>
      <c r="F2428" s="542" t="s">
        <v>188</v>
      </c>
      <c r="G2428" s="1102" t="str">
        <f>IF('Appraisal Inputs'!K349="","Blank",'Appraisal Inputs'!K349)</f>
        <v>Blank</v>
      </c>
      <c r="I2428" s="515" t="s">
        <v>2951</v>
      </c>
    </row>
    <row r="2429" spans="1:9" x14ac:dyDescent="0.2">
      <c r="A2429" s="86" t="s">
        <v>6388</v>
      </c>
      <c r="B2429" s="763" t="s">
        <v>454</v>
      </c>
      <c r="C2429" s="86" t="s">
        <v>186</v>
      </c>
      <c r="D2429" s="86" t="s">
        <v>527</v>
      </c>
      <c r="E2429" s="86" t="s">
        <v>497</v>
      </c>
      <c r="F2429" s="282" t="s">
        <v>188</v>
      </c>
      <c r="G2429" s="1126" t="str">
        <f>IF('Appraisal Inputs'!K350="","Blank",'Appraisal Inputs'!K350)</f>
        <v>Blank</v>
      </c>
      <c r="I2429" s="515" t="s">
        <v>2952</v>
      </c>
    </row>
    <row r="2430" spans="1:9" x14ac:dyDescent="0.2">
      <c r="A2430" s="86" t="s">
        <v>6388</v>
      </c>
      <c r="B2430" s="763" t="s">
        <v>454</v>
      </c>
      <c r="C2430" s="86" t="s">
        <v>186</v>
      </c>
      <c r="D2430" s="86" t="s">
        <v>528</v>
      </c>
      <c r="E2430" s="86" t="s">
        <v>497</v>
      </c>
      <c r="F2430" s="282" t="s">
        <v>188</v>
      </c>
      <c r="G2430" s="1126" t="str">
        <f>IF('Appraisal Inputs'!K351="","Blank",'Appraisal Inputs'!K351)</f>
        <v>Blank</v>
      </c>
      <c r="I2430" s="515" t="s">
        <v>2953</v>
      </c>
    </row>
    <row r="2431" spans="1:9" x14ac:dyDescent="0.2">
      <c r="A2431" s="86" t="s">
        <v>6388</v>
      </c>
      <c r="B2431" s="763" t="s">
        <v>454</v>
      </c>
      <c r="C2431" s="86" t="s">
        <v>186</v>
      </c>
      <c r="D2431" s="86" t="s">
        <v>529</v>
      </c>
      <c r="E2431" s="86" t="s">
        <v>497</v>
      </c>
      <c r="F2431" s="282" t="s">
        <v>188</v>
      </c>
      <c r="G2431" s="1126" t="str">
        <f>IF('Appraisal Inputs'!K352="","Blank",'Appraisal Inputs'!K352)</f>
        <v>Blank</v>
      </c>
      <c r="I2431" s="515" t="s">
        <v>2954</v>
      </c>
    </row>
    <row r="2432" spans="1:9" x14ac:dyDescent="0.2">
      <c r="A2432" s="86" t="s">
        <v>6388</v>
      </c>
      <c r="B2432" s="763" t="s">
        <v>454</v>
      </c>
      <c r="C2432" s="86" t="s">
        <v>186</v>
      </c>
      <c r="D2432" s="86" t="s">
        <v>530</v>
      </c>
      <c r="E2432" s="86" t="s">
        <v>497</v>
      </c>
      <c r="F2432" s="282" t="s">
        <v>188</v>
      </c>
      <c r="G2432" s="1126" t="str">
        <f>IF('Appraisal Inputs'!K353="","Blank",'Appraisal Inputs'!K353)</f>
        <v>Blank</v>
      </c>
      <c r="I2432" s="515" t="s">
        <v>2955</v>
      </c>
    </row>
    <row r="2433" spans="1:9" x14ac:dyDescent="0.2">
      <c r="A2433" s="86" t="s">
        <v>6388</v>
      </c>
      <c r="B2433" s="763" t="s">
        <v>454</v>
      </c>
      <c r="C2433" s="86" t="s">
        <v>186</v>
      </c>
      <c r="D2433" s="86" t="s">
        <v>531</v>
      </c>
      <c r="E2433" s="86" t="s">
        <v>497</v>
      </c>
      <c r="F2433" s="282" t="s">
        <v>188</v>
      </c>
      <c r="G2433" s="1126" t="str">
        <f>IF('Appraisal Inputs'!K354="","Blank",'Appraisal Inputs'!K354)</f>
        <v>Blank</v>
      </c>
      <c r="I2433" s="515" t="s">
        <v>2956</v>
      </c>
    </row>
    <row r="2434" spans="1:9" x14ac:dyDescent="0.2">
      <c r="A2434" s="86" t="s">
        <v>6388</v>
      </c>
      <c r="B2434" s="763" t="s">
        <v>454</v>
      </c>
      <c r="C2434" s="86" t="s">
        <v>186</v>
      </c>
      <c r="D2434" s="86" t="s">
        <v>532</v>
      </c>
      <c r="E2434" s="86" t="s">
        <v>497</v>
      </c>
      <c r="F2434" s="282" t="s">
        <v>188</v>
      </c>
      <c r="G2434" s="1126" t="str">
        <f>IF('Appraisal Inputs'!K355="","Blank",'Appraisal Inputs'!K355)</f>
        <v>Blank</v>
      </c>
      <c r="I2434" s="515" t="s">
        <v>2957</v>
      </c>
    </row>
    <row r="2435" spans="1:9" x14ac:dyDescent="0.2">
      <c r="A2435" s="86" t="s">
        <v>6388</v>
      </c>
      <c r="B2435" s="763" t="s">
        <v>454</v>
      </c>
      <c r="C2435" s="86" t="s">
        <v>186</v>
      </c>
      <c r="D2435" s="86" t="s">
        <v>533</v>
      </c>
      <c r="E2435" s="86" t="s">
        <v>497</v>
      </c>
      <c r="F2435" s="282" t="s">
        <v>188</v>
      </c>
      <c r="G2435" s="1126" t="str">
        <f>IF('Appraisal Inputs'!K356="","Blank",'Appraisal Inputs'!K356)</f>
        <v>Blank</v>
      </c>
      <c r="I2435" s="515" t="s">
        <v>2958</v>
      </c>
    </row>
    <row r="2436" spans="1:9" x14ac:dyDescent="0.2">
      <c r="A2436" s="86" t="s">
        <v>6388</v>
      </c>
      <c r="B2436" s="763" t="s">
        <v>454</v>
      </c>
      <c r="C2436" s="86" t="s">
        <v>186</v>
      </c>
      <c r="D2436" s="86" t="s">
        <v>534</v>
      </c>
      <c r="E2436" s="86" t="s">
        <v>497</v>
      </c>
      <c r="F2436" s="282" t="s">
        <v>188</v>
      </c>
      <c r="G2436" s="1126" t="str">
        <f>IF('Appraisal Inputs'!K357="","Blank",'Appraisal Inputs'!K357)</f>
        <v>Blank</v>
      </c>
      <c r="I2436" s="515" t="s">
        <v>2959</v>
      </c>
    </row>
    <row r="2437" spans="1:9" x14ac:dyDescent="0.2">
      <c r="A2437" s="86" t="s">
        <v>6388</v>
      </c>
      <c r="B2437" s="763" t="s">
        <v>454</v>
      </c>
      <c r="C2437" s="86" t="s">
        <v>186</v>
      </c>
      <c r="D2437" s="86" t="s">
        <v>535</v>
      </c>
      <c r="E2437" s="86" t="s">
        <v>497</v>
      </c>
      <c r="F2437" s="282" t="s">
        <v>188</v>
      </c>
      <c r="G2437" s="1126" t="str">
        <f>IF('Appraisal Inputs'!K358="","Blank",'Appraisal Inputs'!K358)</f>
        <v>Blank</v>
      </c>
      <c r="I2437" s="515" t="s">
        <v>2960</v>
      </c>
    </row>
    <row r="2438" spans="1:9" x14ac:dyDescent="0.2">
      <c r="A2438" s="86" t="s">
        <v>6388</v>
      </c>
      <c r="B2438" s="763" t="s">
        <v>454</v>
      </c>
      <c r="C2438" s="86" t="s">
        <v>186</v>
      </c>
      <c r="D2438" s="86" t="s">
        <v>536</v>
      </c>
      <c r="E2438" s="86" t="s">
        <v>497</v>
      </c>
      <c r="F2438" s="282" t="s">
        <v>188</v>
      </c>
      <c r="G2438" s="1126" t="str">
        <f>IF('Appraisal Inputs'!K359="","Blank",'Appraisal Inputs'!K359)</f>
        <v>Blank</v>
      </c>
      <c r="I2438" s="515" t="s">
        <v>2961</v>
      </c>
    </row>
    <row r="2439" spans="1:9" x14ac:dyDescent="0.2">
      <c r="A2439" s="86" t="s">
        <v>6388</v>
      </c>
      <c r="B2439" s="763" t="s">
        <v>454</v>
      </c>
      <c r="C2439" s="86" t="s">
        <v>186</v>
      </c>
      <c r="D2439" s="86" t="s">
        <v>537</v>
      </c>
      <c r="E2439" s="86" t="s">
        <v>497</v>
      </c>
      <c r="F2439" s="282" t="s">
        <v>188</v>
      </c>
      <c r="G2439" s="1126" t="str">
        <f>IF('Appraisal Inputs'!K360="","Blank",'Appraisal Inputs'!K360)</f>
        <v>Blank</v>
      </c>
      <c r="I2439" s="515" t="s">
        <v>2962</v>
      </c>
    </row>
    <row r="2440" spans="1:9" x14ac:dyDescent="0.2">
      <c r="A2440" s="86" t="s">
        <v>6388</v>
      </c>
      <c r="B2440" s="763" t="s">
        <v>454</v>
      </c>
      <c r="C2440" s="86" t="s">
        <v>186</v>
      </c>
      <c r="D2440" s="86" t="s">
        <v>538</v>
      </c>
      <c r="E2440" s="86" t="s">
        <v>497</v>
      </c>
      <c r="F2440" s="282" t="s">
        <v>188</v>
      </c>
      <c r="G2440" s="1126" t="str">
        <f>IF('Appraisal Inputs'!K361="","Blank",'Appraisal Inputs'!K361)</f>
        <v>Blank</v>
      </c>
      <c r="I2440" s="515" t="s">
        <v>2963</v>
      </c>
    </row>
    <row r="2441" spans="1:9" x14ac:dyDescent="0.2">
      <c r="A2441" s="86" t="s">
        <v>6388</v>
      </c>
      <c r="B2441" s="763" t="s">
        <v>454</v>
      </c>
      <c r="C2441" s="86" t="s">
        <v>186</v>
      </c>
      <c r="D2441" s="86" t="s">
        <v>539</v>
      </c>
      <c r="E2441" s="86" t="s">
        <v>497</v>
      </c>
      <c r="F2441" s="282" t="s">
        <v>188</v>
      </c>
      <c r="G2441" s="1126" t="str">
        <f>IF('Appraisal Inputs'!K362="","Blank",'Appraisal Inputs'!K362)</f>
        <v>Blank</v>
      </c>
      <c r="I2441" s="515" t="s">
        <v>2964</v>
      </c>
    </row>
    <row r="2442" spans="1:9" x14ac:dyDescent="0.2">
      <c r="A2442" s="86" t="s">
        <v>6388</v>
      </c>
      <c r="B2442" s="763" t="s">
        <v>454</v>
      </c>
      <c r="C2442" s="86" t="s">
        <v>186</v>
      </c>
      <c r="D2442" s="86" t="s">
        <v>540</v>
      </c>
      <c r="E2442" s="86" t="s">
        <v>497</v>
      </c>
      <c r="F2442" s="282" t="s">
        <v>188</v>
      </c>
      <c r="G2442" s="1126" t="str">
        <f>IF('Appraisal Inputs'!K363="","Blank",'Appraisal Inputs'!K363)</f>
        <v>Blank</v>
      </c>
      <c r="I2442" s="515" t="s">
        <v>2965</v>
      </c>
    </row>
    <row r="2443" spans="1:9" x14ac:dyDescent="0.2">
      <c r="A2443" s="86" t="s">
        <v>6388</v>
      </c>
      <c r="B2443" s="763" t="s">
        <v>454</v>
      </c>
      <c r="C2443" s="86" t="s">
        <v>186</v>
      </c>
      <c r="D2443" s="86" t="s">
        <v>541</v>
      </c>
      <c r="E2443" s="86" t="s">
        <v>497</v>
      </c>
      <c r="F2443" s="282" t="s">
        <v>188</v>
      </c>
      <c r="G2443" s="1126" t="str">
        <f>IF('Appraisal Inputs'!K364="","Blank",'Appraisal Inputs'!K364)</f>
        <v>Blank</v>
      </c>
      <c r="I2443" s="515" t="s">
        <v>2966</v>
      </c>
    </row>
    <row r="2444" spans="1:9" x14ac:dyDescent="0.2">
      <c r="A2444" s="86" t="s">
        <v>6388</v>
      </c>
      <c r="B2444" s="763" t="s">
        <v>454</v>
      </c>
      <c r="C2444" s="86" t="s">
        <v>186</v>
      </c>
      <c r="D2444" s="86" t="s">
        <v>542</v>
      </c>
      <c r="E2444" s="86" t="s">
        <v>497</v>
      </c>
      <c r="F2444" s="282" t="s">
        <v>188</v>
      </c>
      <c r="G2444" s="1126" t="str">
        <f>IF('Appraisal Inputs'!K365="","Blank",'Appraisal Inputs'!K365)</f>
        <v>Blank</v>
      </c>
      <c r="I2444" s="515" t="s">
        <v>2967</v>
      </c>
    </row>
    <row r="2445" spans="1:9" x14ac:dyDescent="0.2">
      <c r="A2445" s="86" t="s">
        <v>6388</v>
      </c>
      <c r="B2445" s="763" t="s">
        <v>454</v>
      </c>
      <c r="C2445" s="86" t="s">
        <v>186</v>
      </c>
      <c r="D2445" s="86" t="s">
        <v>543</v>
      </c>
      <c r="E2445" s="86" t="s">
        <v>497</v>
      </c>
      <c r="F2445" s="282" t="s">
        <v>188</v>
      </c>
      <c r="G2445" s="1126" t="str">
        <f>IF('Appraisal Inputs'!K366="","Blank",'Appraisal Inputs'!K366)</f>
        <v>Blank</v>
      </c>
      <c r="I2445" s="515" t="s">
        <v>2968</v>
      </c>
    </row>
    <row r="2446" spans="1:9" x14ac:dyDescent="0.2">
      <c r="A2446" s="86" t="s">
        <v>6388</v>
      </c>
      <c r="B2446" s="763" t="s">
        <v>454</v>
      </c>
      <c r="C2446" s="86" t="s">
        <v>186</v>
      </c>
      <c r="D2446" s="86" t="s">
        <v>544</v>
      </c>
      <c r="E2446" s="86" t="s">
        <v>497</v>
      </c>
      <c r="F2446" s="282" t="s">
        <v>188</v>
      </c>
      <c r="G2446" s="1126" t="str">
        <f>IF('Appraisal Inputs'!K367="","Blank",'Appraisal Inputs'!K367)</f>
        <v>Blank</v>
      </c>
      <c r="I2446" s="515" t="s">
        <v>2969</v>
      </c>
    </row>
    <row r="2447" spans="1:9" x14ac:dyDescent="0.2">
      <c r="A2447" s="86" t="s">
        <v>6388</v>
      </c>
      <c r="B2447" s="763" t="s">
        <v>454</v>
      </c>
      <c r="C2447" s="86" t="s">
        <v>186</v>
      </c>
      <c r="D2447" s="86" t="s">
        <v>545</v>
      </c>
      <c r="E2447" s="86" t="s">
        <v>497</v>
      </c>
      <c r="F2447" s="282" t="s">
        <v>188</v>
      </c>
      <c r="G2447" s="1126" t="str">
        <f>IF('Appraisal Inputs'!K368="","Blank",'Appraisal Inputs'!K368)</f>
        <v>Blank</v>
      </c>
      <c r="I2447" s="515" t="s">
        <v>2970</v>
      </c>
    </row>
    <row r="2448" spans="1:9" x14ac:dyDescent="0.2">
      <c r="A2448" s="86" t="s">
        <v>6388</v>
      </c>
      <c r="B2448" s="763" t="s">
        <v>454</v>
      </c>
      <c r="C2448" s="86" t="s">
        <v>186</v>
      </c>
      <c r="D2448" s="86" t="s">
        <v>546</v>
      </c>
      <c r="E2448" s="86" t="s">
        <v>497</v>
      </c>
      <c r="F2448" s="282" t="s">
        <v>188</v>
      </c>
      <c r="G2448" s="1126" t="str">
        <f>IF('Appraisal Inputs'!K369="","Blank",'Appraisal Inputs'!K369)</f>
        <v>Blank</v>
      </c>
      <c r="I2448" s="515" t="s">
        <v>2971</v>
      </c>
    </row>
    <row r="2449" spans="1:9" x14ac:dyDescent="0.2">
      <c r="A2449" s="86" t="s">
        <v>6388</v>
      </c>
      <c r="B2449" s="763" t="s">
        <v>454</v>
      </c>
      <c r="C2449" s="86" t="s">
        <v>186</v>
      </c>
      <c r="D2449" s="86" t="s">
        <v>547</v>
      </c>
      <c r="E2449" s="86" t="s">
        <v>497</v>
      </c>
      <c r="F2449" s="282" t="s">
        <v>188</v>
      </c>
      <c r="G2449" s="1126" t="str">
        <f>IF('Appraisal Inputs'!K370="","Blank",'Appraisal Inputs'!K370)</f>
        <v>Blank</v>
      </c>
      <c r="I2449" s="515" t="s">
        <v>2972</v>
      </c>
    </row>
    <row r="2450" spans="1:9" x14ac:dyDescent="0.2">
      <c r="A2450" s="86" t="s">
        <v>6388</v>
      </c>
      <c r="B2450" s="763" t="s">
        <v>454</v>
      </c>
      <c r="C2450" s="86" t="s">
        <v>186</v>
      </c>
      <c r="D2450" s="86" t="s">
        <v>548</v>
      </c>
      <c r="E2450" s="86" t="s">
        <v>497</v>
      </c>
      <c r="F2450" s="282" t="s">
        <v>188</v>
      </c>
      <c r="G2450" s="1126" t="str">
        <f>IF('Appraisal Inputs'!K371="","Blank",'Appraisal Inputs'!K371)</f>
        <v>Blank</v>
      </c>
      <c r="I2450" s="515" t="s">
        <v>2973</v>
      </c>
    </row>
    <row r="2451" spans="1:9" x14ac:dyDescent="0.2">
      <c r="A2451" s="86" t="s">
        <v>6388</v>
      </c>
      <c r="B2451" s="763" t="s">
        <v>454</v>
      </c>
      <c r="C2451" s="86" t="s">
        <v>186</v>
      </c>
      <c r="D2451" s="86" t="s">
        <v>549</v>
      </c>
      <c r="E2451" s="86" t="s">
        <v>497</v>
      </c>
      <c r="F2451" s="282" t="s">
        <v>188</v>
      </c>
      <c r="G2451" s="1126" t="str">
        <f>IF('Appraisal Inputs'!K372="","Blank",'Appraisal Inputs'!K372)</f>
        <v>Blank</v>
      </c>
      <c r="I2451" s="515" t="s">
        <v>2974</v>
      </c>
    </row>
    <row r="2452" spans="1:9" x14ac:dyDescent="0.2">
      <c r="A2452" s="86" t="s">
        <v>6388</v>
      </c>
      <c r="B2452" s="763" t="s">
        <v>454</v>
      </c>
      <c r="C2452" s="86" t="s">
        <v>186</v>
      </c>
      <c r="D2452" s="86" t="s">
        <v>550</v>
      </c>
      <c r="E2452" s="86" t="s">
        <v>497</v>
      </c>
      <c r="F2452" s="282" t="s">
        <v>188</v>
      </c>
      <c r="G2452" s="1126" t="str">
        <f>IF('Appraisal Inputs'!K373="","Blank",'Appraisal Inputs'!K373)</f>
        <v>Blank</v>
      </c>
      <c r="I2452" s="515" t="s">
        <v>2975</v>
      </c>
    </row>
    <row r="2453" spans="1:9" x14ac:dyDescent="0.2">
      <c r="A2453" s="86" t="s">
        <v>6388</v>
      </c>
      <c r="B2453" s="763" t="s">
        <v>454</v>
      </c>
      <c r="C2453" s="86" t="s">
        <v>186</v>
      </c>
      <c r="D2453" s="86" t="s">
        <v>551</v>
      </c>
      <c r="E2453" s="86" t="s">
        <v>497</v>
      </c>
      <c r="F2453" s="282" t="s">
        <v>188</v>
      </c>
      <c r="G2453" s="1126" t="str">
        <f>IF('Appraisal Inputs'!K374="","Blank",'Appraisal Inputs'!K374)</f>
        <v>Blank</v>
      </c>
      <c r="I2453" s="515" t="s">
        <v>2976</v>
      </c>
    </row>
    <row r="2454" spans="1:9" x14ac:dyDescent="0.2">
      <c r="A2454" s="86" t="s">
        <v>6388</v>
      </c>
      <c r="B2454" s="763" t="s">
        <v>454</v>
      </c>
      <c r="C2454" s="86" t="s">
        <v>186</v>
      </c>
      <c r="D2454" s="86" t="s">
        <v>552</v>
      </c>
      <c r="E2454" s="86" t="s">
        <v>497</v>
      </c>
      <c r="F2454" s="282" t="s">
        <v>188</v>
      </c>
      <c r="G2454" s="1126" t="str">
        <f>IF('Appraisal Inputs'!K375="","Blank",'Appraisal Inputs'!K375)</f>
        <v>Blank</v>
      </c>
      <c r="I2454" s="515" t="s">
        <v>2977</v>
      </c>
    </row>
    <row r="2455" spans="1:9" x14ac:dyDescent="0.2">
      <c r="A2455" s="86" t="s">
        <v>6388</v>
      </c>
      <c r="B2455" s="763" t="s">
        <v>454</v>
      </c>
      <c r="C2455" s="86" t="s">
        <v>186</v>
      </c>
      <c r="D2455" s="86" t="s">
        <v>553</v>
      </c>
      <c r="E2455" s="86" t="s">
        <v>497</v>
      </c>
      <c r="F2455" s="282" t="s">
        <v>188</v>
      </c>
      <c r="G2455" s="1126" t="str">
        <f>IF('Appraisal Inputs'!K376="","Blank",'Appraisal Inputs'!K376)</f>
        <v>Blank</v>
      </c>
      <c r="I2455" s="515" t="s">
        <v>2978</v>
      </c>
    </row>
    <row r="2456" spans="1:9" x14ac:dyDescent="0.2">
      <c r="A2456" s="86" t="s">
        <v>6388</v>
      </c>
      <c r="B2456" s="763" t="s">
        <v>454</v>
      </c>
      <c r="C2456" s="86" t="s">
        <v>186</v>
      </c>
      <c r="D2456" s="86" t="s">
        <v>554</v>
      </c>
      <c r="E2456" s="86" t="s">
        <v>497</v>
      </c>
      <c r="F2456" s="282" t="s">
        <v>188</v>
      </c>
      <c r="G2456" s="1126" t="str">
        <f>IF('Appraisal Inputs'!K377="","Blank",'Appraisal Inputs'!K377)</f>
        <v>Blank</v>
      </c>
      <c r="I2456" s="515" t="s">
        <v>2979</v>
      </c>
    </row>
    <row r="2457" spans="1:9" x14ac:dyDescent="0.2">
      <c r="A2457" s="86" t="s">
        <v>6388</v>
      </c>
      <c r="B2457" s="763" t="s">
        <v>454</v>
      </c>
      <c r="C2457" s="86" t="s">
        <v>186</v>
      </c>
      <c r="D2457" s="86" t="s">
        <v>555</v>
      </c>
      <c r="E2457" s="86" t="s">
        <v>497</v>
      </c>
      <c r="F2457" s="282" t="s">
        <v>188</v>
      </c>
      <c r="G2457" s="1126" t="str">
        <f>IF('Appraisal Inputs'!K378="","Blank",'Appraisal Inputs'!K378)</f>
        <v>Blank</v>
      </c>
      <c r="I2457" s="515" t="s">
        <v>2980</v>
      </c>
    </row>
    <row r="2458" spans="1:9" x14ac:dyDescent="0.2">
      <c r="A2458" s="86" t="s">
        <v>6388</v>
      </c>
      <c r="B2458" s="763" t="s">
        <v>454</v>
      </c>
      <c r="C2458" s="86" t="s">
        <v>186</v>
      </c>
      <c r="D2458" s="86" t="s">
        <v>556</v>
      </c>
      <c r="E2458" s="86" t="s">
        <v>497</v>
      </c>
      <c r="F2458" s="282" t="s">
        <v>188</v>
      </c>
      <c r="G2458" s="1126" t="str">
        <f>IF('Appraisal Inputs'!K379="","Blank",'Appraisal Inputs'!K379)</f>
        <v>Blank</v>
      </c>
      <c r="I2458" s="515" t="s">
        <v>2981</v>
      </c>
    </row>
    <row r="2459" spans="1:9" x14ac:dyDescent="0.2">
      <c r="A2459" s="86" t="s">
        <v>6388</v>
      </c>
      <c r="B2459" s="763" t="s">
        <v>454</v>
      </c>
      <c r="C2459" s="86" t="s">
        <v>186</v>
      </c>
      <c r="D2459" s="86" t="s">
        <v>557</v>
      </c>
      <c r="E2459" s="86" t="s">
        <v>497</v>
      </c>
      <c r="F2459" s="282" t="s">
        <v>188</v>
      </c>
      <c r="G2459" s="1126" t="str">
        <f>IF('Appraisal Inputs'!K380="","Blank",'Appraisal Inputs'!K380)</f>
        <v>Blank</v>
      </c>
      <c r="I2459" s="515" t="s">
        <v>2982</v>
      </c>
    </row>
    <row r="2460" spans="1:9" x14ac:dyDescent="0.2">
      <c r="A2460" s="86" t="s">
        <v>6388</v>
      </c>
      <c r="B2460" s="763" t="s">
        <v>454</v>
      </c>
      <c r="C2460" s="86" t="s">
        <v>186</v>
      </c>
      <c r="D2460" s="86" t="s">
        <v>558</v>
      </c>
      <c r="E2460" s="86" t="s">
        <v>497</v>
      </c>
      <c r="F2460" s="282" t="s">
        <v>188</v>
      </c>
      <c r="G2460" s="1126" t="str">
        <f>IF('Appraisal Inputs'!K381="","Blank",'Appraisal Inputs'!K381)</f>
        <v>Blank</v>
      </c>
      <c r="I2460" s="515" t="s">
        <v>2983</v>
      </c>
    </row>
    <row r="2461" spans="1:9" x14ac:dyDescent="0.2">
      <c r="A2461" s="86" t="s">
        <v>6388</v>
      </c>
      <c r="B2461" s="763" t="s">
        <v>454</v>
      </c>
      <c r="C2461" s="86" t="s">
        <v>186</v>
      </c>
      <c r="D2461" s="86" t="s">
        <v>559</v>
      </c>
      <c r="E2461" s="86" t="s">
        <v>497</v>
      </c>
      <c r="F2461" s="282" t="s">
        <v>188</v>
      </c>
      <c r="G2461" s="1126" t="str">
        <f>IF('Appraisal Inputs'!K382="","Blank",'Appraisal Inputs'!K382)</f>
        <v>Blank</v>
      </c>
      <c r="I2461" s="515" t="s">
        <v>2984</v>
      </c>
    </row>
    <row r="2462" spans="1:9" x14ac:dyDescent="0.2">
      <c r="A2462" s="86" t="s">
        <v>6388</v>
      </c>
      <c r="B2462" s="763" t="s">
        <v>454</v>
      </c>
      <c r="C2462" s="86" t="s">
        <v>186</v>
      </c>
      <c r="D2462" s="86" t="s">
        <v>560</v>
      </c>
      <c r="E2462" s="86" t="s">
        <v>497</v>
      </c>
      <c r="F2462" s="282" t="s">
        <v>188</v>
      </c>
      <c r="G2462" s="1126" t="str">
        <f>IF('Appraisal Inputs'!K383="","Blank",'Appraisal Inputs'!K383)</f>
        <v>Blank</v>
      </c>
      <c r="I2462" s="515" t="s">
        <v>2985</v>
      </c>
    </row>
    <row r="2463" spans="1:9" x14ac:dyDescent="0.2">
      <c r="A2463" s="86" t="s">
        <v>6388</v>
      </c>
      <c r="B2463" s="763" t="s">
        <v>454</v>
      </c>
      <c r="C2463" s="86" t="s">
        <v>186</v>
      </c>
      <c r="D2463" s="86" t="s">
        <v>561</v>
      </c>
      <c r="E2463" s="86" t="s">
        <v>497</v>
      </c>
      <c r="F2463" s="282" t="s">
        <v>188</v>
      </c>
      <c r="G2463" s="1126" t="str">
        <f>IF('Appraisal Inputs'!K384="","Blank",'Appraisal Inputs'!K384)</f>
        <v>Blank</v>
      </c>
      <c r="I2463" s="515" t="s">
        <v>2986</v>
      </c>
    </row>
    <row r="2464" spans="1:9" x14ac:dyDescent="0.2">
      <c r="A2464" s="86" t="s">
        <v>6388</v>
      </c>
      <c r="B2464" s="763" t="s">
        <v>454</v>
      </c>
      <c r="C2464" s="86" t="s">
        <v>186</v>
      </c>
      <c r="D2464" s="86" t="s">
        <v>562</v>
      </c>
      <c r="E2464" s="86" t="s">
        <v>497</v>
      </c>
      <c r="F2464" s="282" t="s">
        <v>188</v>
      </c>
      <c r="G2464" s="1126" t="str">
        <f>IF('Appraisal Inputs'!K385="","Blank",'Appraisal Inputs'!K385)</f>
        <v>Blank</v>
      </c>
      <c r="I2464" s="515" t="s">
        <v>2987</v>
      </c>
    </row>
    <row r="2465" spans="1:9" x14ac:dyDescent="0.2">
      <c r="A2465" s="86" t="s">
        <v>6388</v>
      </c>
      <c r="B2465" s="763" t="s">
        <v>454</v>
      </c>
      <c r="C2465" s="86" t="s">
        <v>186</v>
      </c>
      <c r="D2465" s="86" t="s">
        <v>563</v>
      </c>
      <c r="E2465" s="86" t="s">
        <v>497</v>
      </c>
      <c r="F2465" s="282" t="s">
        <v>188</v>
      </c>
      <c r="G2465" s="1126" t="str">
        <f>IF('Appraisal Inputs'!K386="","Blank",'Appraisal Inputs'!K386)</f>
        <v>Blank</v>
      </c>
      <c r="I2465" s="515" t="s">
        <v>2988</v>
      </c>
    </row>
    <row r="2466" spans="1:9" x14ac:dyDescent="0.2">
      <c r="A2466" s="86" t="s">
        <v>6388</v>
      </c>
      <c r="B2466" s="763" t="s">
        <v>454</v>
      </c>
      <c r="C2466" s="86" t="s">
        <v>186</v>
      </c>
      <c r="D2466" s="86" t="s">
        <v>564</v>
      </c>
      <c r="E2466" s="86" t="s">
        <v>497</v>
      </c>
      <c r="F2466" s="282" t="s">
        <v>188</v>
      </c>
      <c r="G2466" s="1126" t="str">
        <f>IF('Appraisal Inputs'!K387="","Blank",'Appraisal Inputs'!K387)</f>
        <v>Blank</v>
      </c>
      <c r="I2466" s="515" t="s">
        <v>2989</v>
      </c>
    </row>
    <row r="2467" spans="1:9" x14ac:dyDescent="0.2">
      <c r="A2467" s="86" t="s">
        <v>6388</v>
      </c>
      <c r="B2467" s="763" t="s">
        <v>454</v>
      </c>
      <c r="C2467" s="86" t="s">
        <v>186</v>
      </c>
      <c r="D2467" s="86" t="s">
        <v>565</v>
      </c>
      <c r="E2467" s="86" t="s">
        <v>497</v>
      </c>
      <c r="F2467" s="282" t="s">
        <v>188</v>
      </c>
      <c r="G2467" s="1126" t="str">
        <f>IF('Appraisal Inputs'!K388="","Blank",'Appraisal Inputs'!K388)</f>
        <v>Blank</v>
      </c>
      <c r="I2467" s="515" t="s">
        <v>2990</v>
      </c>
    </row>
    <row r="2468" spans="1:9" x14ac:dyDescent="0.2">
      <c r="A2468" s="86" t="s">
        <v>6388</v>
      </c>
      <c r="B2468" s="543" t="s">
        <v>454</v>
      </c>
      <c r="C2468" s="547" t="s">
        <v>186</v>
      </c>
      <c r="D2468" s="547" t="s">
        <v>566</v>
      </c>
      <c r="E2468" s="547" t="s">
        <v>497</v>
      </c>
      <c r="F2468" s="538" t="s">
        <v>188</v>
      </c>
      <c r="G2468" s="1120" t="str">
        <f>IF('Appraisal Inputs'!K389="","Blank",'Appraisal Inputs'!K389)</f>
        <v>Blank</v>
      </c>
      <c r="I2468" s="515" t="s">
        <v>2991</v>
      </c>
    </row>
    <row r="2469" spans="1:9" x14ac:dyDescent="0.2">
      <c r="A2469" s="86" t="s">
        <v>6388</v>
      </c>
      <c r="B2469" s="763" t="s">
        <v>454</v>
      </c>
      <c r="C2469" s="86" t="s">
        <v>186</v>
      </c>
      <c r="D2469" s="86" t="s">
        <v>185</v>
      </c>
      <c r="E2469" s="86" t="s">
        <v>498</v>
      </c>
      <c r="F2469" s="282" t="s">
        <v>189</v>
      </c>
      <c r="G2469" s="1126" t="str">
        <f>IF('Appraisal Inputs'!L349="","Blank",'Appraisal Inputs'!L349)</f>
        <v>Blank</v>
      </c>
      <c r="I2469" s="515" t="s">
        <v>2992</v>
      </c>
    </row>
    <row r="2470" spans="1:9" x14ac:dyDescent="0.2">
      <c r="A2470" s="86" t="s">
        <v>6388</v>
      </c>
      <c r="B2470" s="763" t="s">
        <v>454</v>
      </c>
      <c r="C2470" s="86" t="s">
        <v>186</v>
      </c>
      <c r="D2470" s="86" t="s">
        <v>527</v>
      </c>
      <c r="E2470" s="86" t="s">
        <v>498</v>
      </c>
      <c r="F2470" s="282" t="s">
        <v>189</v>
      </c>
      <c r="G2470" s="1126" t="str">
        <f>IF('Appraisal Inputs'!L350="","Blank",'Appraisal Inputs'!L350)</f>
        <v>Blank</v>
      </c>
      <c r="I2470" s="515" t="s">
        <v>2993</v>
      </c>
    </row>
    <row r="2471" spans="1:9" x14ac:dyDescent="0.2">
      <c r="A2471" s="86" t="s">
        <v>6388</v>
      </c>
      <c r="B2471" s="763" t="s">
        <v>454</v>
      </c>
      <c r="C2471" s="86" t="s">
        <v>186</v>
      </c>
      <c r="D2471" s="86" t="s">
        <v>528</v>
      </c>
      <c r="E2471" s="86" t="s">
        <v>498</v>
      </c>
      <c r="F2471" s="282" t="s">
        <v>189</v>
      </c>
      <c r="G2471" s="1126" t="str">
        <f>IF('Appraisal Inputs'!L351="","Blank",'Appraisal Inputs'!L351)</f>
        <v>Blank</v>
      </c>
      <c r="I2471" s="515" t="s">
        <v>2994</v>
      </c>
    </row>
    <row r="2472" spans="1:9" x14ac:dyDescent="0.2">
      <c r="A2472" s="86" t="s">
        <v>6388</v>
      </c>
      <c r="B2472" s="763" t="s">
        <v>454</v>
      </c>
      <c r="C2472" s="86" t="s">
        <v>186</v>
      </c>
      <c r="D2472" s="86" t="s">
        <v>529</v>
      </c>
      <c r="E2472" s="86" t="s">
        <v>498</v>
      </c>
      <c r="F2472" s="282" t="s">
        <v>189</v>
      </c>
      <c r="G2472" s="1126" t="str">
        <f>IF('Appraisal Inputs'!L352="","Blank",'Appraisal Inputs'!L352)</f>
        <v>Blank</v>
      </c>
      <c r="I2472" s="515" t="s">
        <v>2995</v>
      </c>
    </row>
    <row r="2473" spans="1:9" x14ac:dyDescent="0.2">
      <c r="A2473" s="86" t="s">
        <v>6388</v>
      </c>
      <c r="B2473" s="763" t="s">
        <v>454</v>
      </c>
      <c r="C2473" s="86" t="s">
        <v>186</v>
      </c>
      <c r="D2473" s="86" t="s">
        <v>530</v>
      </c>
      <c r="E2473" s="86" t="s">
        <v>498</v>
      </c>
      <c r="F2473" s="282" t="s">
        <v>189</v>
      </c>
      <c r="G2473" s="1126" t="str">
        <f>IF('Appraisal Inputs'!L353="","Blank",'Appraisal Inputs'!L353)</f>
        <v>Blank</v>
      </c>
      <c r="I2473" s="515" t="s">
        <v>2996</v>
      </c>
    </row>
    <row r="2474" spans="1:9" x14ac:dyDescent="0.2">
      <c r="A2474" s="86" t="s">
        <v>6388</v>
      </c>
      <c r="B2474" s="763" t="s">
        <v>454</v>
      </c>
      <c r="C2474" s="86" t="s">
        <v>186</v>
      </c>
      <c r="D2474" s="86" t="s">
        <v>531</v>
      </c>
      <c r="E2474" s="86" t="s">
        <v>498</v>
      </c>
      <c r="F2474" s="282" t="s">
        <v>189</v>
      </c>
      <c r="G2474" s="1126" t="str">
        <f>IF('Appraisal Inputs'!L354="","Blank",'Appraisal Inputs'!L354)</f>
        <v>Blank</v>
      </c>
      <c r="I2474" s="515" t="s">
        <v>2997</v>
      </c>
    </row>
    <row r="2475" spans="1:9" x14ac:dyDescent="0.2">
      <c r="A2475" s="86" t="s">
        <v>6388</v>
      </c>
      <c r="B2475" s="763" t="s">
        <v>454</v>
      </c>
      <c r="C2475" s="86" t="s">
        <v>186</v>
      </c>
      <c r="D2475" s="86" t="s">
        <v>532</v>
      </c>
      <c r="E2475" s="86" t="s">
        <v>498</v>
      </c>
      <c r="F2475" s="282" t="s">
        <v>189</v>
      </c>
      <c r="G2475" s="1126" t="str">
        <f>IF('Appraisal Inputs'!L355="","Blank",'Appraisal Inputs'!L355)</f>
        <v>Blank</v>
      </c>
      <c r="I2475" s="515" t="s">
        <v>2998</v>
      </c>
    </row>
    <row r="2476" spans="1:9" x14ac:dyDescent="0.2">
      <c r="A2476" s="86" t="s">
        <v>6388</v>
      </c>
      <c r="B2476" s="763" t="s">
        <v>454</v>
      </c>
      <c r="C2476" s="86" t="s">
        <v>186</v>
      </c>
      <c r="D2476" s="86" t="s">
        <v>533</v>
      </c>
      <c r="E2476" s="86" t="s">
        <v>498</v>
      </c>
      <c r="F2476" s="282" t="s">
        <v>189</v>
      </c>
      <c r="G2476" s="1126" t="str">
        <f>IF('Appraisal Inputs'!L356="","Blank",'Appraisal Inputs'!L356)</f>
        <v>Blank</v>
      </c>
      <c r="I2476" s="515" t="s">
        <v>2999</v>
      </c>
    </row>
    <row r="2477" spans="1:9" x14ac:dyDescent="0.2">
      <c r="A2477" s="86" t="s">
        <v>6388</v>
      </c>
      <c r="B2477" s="763" t="s">
        <v>454</v>
      </c>
      <c r="C2477" s="86" t="s">
        <v>186</v>
      </c>
      <c r="D2477" s="86" t="s">
        <v>534</v>
      </c>
      <c r="E2477" s="86" t="s">
        <v>498</v>
      </c>
      <c r="F2477" s="282" t="s">
        <v>189</v>
      </c>
      <c r="G2477" s="1126" t="str">
        <f>IF('Appraisal Inputs'!L357="","Blank",'Appraisal Inputs'!L357)</f>
        <v>Blank</v>
      </c>
      <c r="I2477" s="515" t="s">
        <v>3000</v>
      </c>
    </row>
    <row r="2478" spans="1:9" x14ac:dyDescent="0.2">
      <c r="A2478" s="86" t="s">
        <v>6388</v>
      </c>
      <c r="B2478" s="763" t="s">
        <v>454</v>
      </c>
      <c r="C2478" s="86" t="s">
        <v>186</v>
      </c>
      <c r="D2478" s="86" t="s">
        <v>535</v>
      </c>
      <c r="E2478" s="86" t="s">
        <v>498</v>
      </c>
      <c r="F2478" s="282" t="s">
        <v>189</v>
      </c>
      <c r="G2478" s="1126" t="str">
        <f>IF('Appraisal Inputs'!L358="","Blank",'Appraisal Inputs'!L358)</f>
        <v>Blank</v>
      </c>
      <c r="I2478" s="515" t="s">
        <v>3001</v>
      </c>
    </row>
    <row r="2479" spans="1:9" x14ac:dyDescent="0.2">
      <c r="A2479" s="86" t="s">
        <v>6388</v>
      </c>
      <c r="B2479" s="763" t="s">
        <v>454</v>
      </c>
      <c r="C2479" s="86" t="s">
        <v>186</v>
      </c>
      <c r="D2479" s="86" t="s">
        <v>536</v>
      </c>
      <c r="E2479" s="86" t="s">
        <v>498</v>
      </c>
      <c r="F2479" s="282" t="s">
        <v>189</v>
      </c>
      <c r="G2479" s="1126" t="str">
        <f>IF('Appraisal Inputs'!L359="","Blank",'Appraisal Inputs'!L359)</f>
        <v>Blank</v>
      </c>
      <c r="I2479" s="515" t="s">
        <v>3002</v>
      </c>
    </row>
    <row r="2480" spans="1:9" x14ac:dyDescent="0.2">
      <c r="A2480" s="86" t="s">
        <v>6388</v>
      </c>
      <c r="B2480" s="763" t="s">
        <v>454</v>
      </c>
      <c r="C2480" s="86" t="s">
        <v>186</v>
      </c>
      <c r="D2480" s="86" t="s">
        <v>537</v>
      </c>
      <c r="E2480" s="86" t="s">
        <v>498</v>
      </c>
      <c r="F2480" s="282" t="s">
        <v>189</v>
      </c>
      <c r="G2480" s="1126" t="str">
        <f>IF('Appraisal Inputs'!L360="","Blank",'Appraisal Inputs'!L360)</f>
        <v>Blank</v>
      </c>
      <c r="I2480" s="515" t="s">
        <v>3003</v>
      </c>
    </row>
    <row r="2481" spans="1:9" x14ac:dyDescent="0.2">
      <c r="A2481" s="86" t="s">
        <v>6388</v>
      </c>
      <c r="B2481" s="763" t="s">
        <v>454</v>
      </c>
      <c r="C2481" s="86" t="s">
        <v>186</v>
      </c>
      <c r="D2481" s="86" t="s">
        <v>538</v>
      </c>
      <c r="E2481" s="86" t="s">
        <v>498</v>
      </c>
      <c r="F2481" s="282" t="s">
        <v>189</v>
      </c>
      <c r="G2481" s="1126" t="str">
        <f>IF('Appraisal Inputs'!L361="","Blank",'Appraisal Inputs'!L361)</f>
        <v>Blank</v>
      </c>
      <c r="I2481" s="515" t="s">
        <v>3004</v>
      </c>
    </row>
    <row r="2482" spans="1:9" x14ac:dyDescent="0.2">
      <c r="A2482" s="86" t="s">
        <v>6388</v>
      </c>
      <c r="B2482" s="763" t="s">
        <v>454</v>
      </c>
      <c r="C2482" s="86" t="s">
        <v>186</v>
      </c>
      <c r="D2482" s="86" t="s">
        <v>539</v>
      </c>
      <c r="E2482" s="86" t="s">
        <v>498</v>
      </c>
      <c r="F2482" s="282" t="s">
        <v>189</v>
      </c>
      <c r="G2482" s="1126" t="str">
        <f>IF('Appraisal Inputs'!L362="","Blank",'Appraisal Inputs'!L362)</f>
        <v>Blank</v>
      </c>
      <c r="I2482" s="515" t="s">
        <v>3005</v>
      </c>
    </row>
    <row r="2483" spans="1:9" x14ac:dyDescent="0.2">
      <c r="A2483" s="86" t="s">
        <v>6388</v>
      </c>
      <c r="B2483" s="763" t="s">
        <v>454</v>
      </c>
      <c r="C2483" s="86" t="s">
        <v>186</v>
      </c>
      <c r="D2483" s="86" t="s">
        <v>540</v>
      </c>
      <c r="E2483" s="86" t="s">
        <v>498</v>
      </c>
      <c r="F2483" s="282" t="s">
        <v>189</v>
      </c>
      <c r="G2483" s="1126" t="str">
        <f>IF('Appraisal Inputs'!L363="","Blank",'Appraisal Inputs'!L363)</f>
        <v>Blank</v>
      </c>
      <c r="I2483" s="515" t="s">
        <v>3006</v>
      </c>
    </row>
    <row r="2484" spans="1:9" x14ac:dyDescent="0.2">
      <c r="A2484" s="86" t="s">
        <v>6388</v>
      </c>
      <c r="B2484" s="763" t="s">
        <v>454</v>
      </c>
      <c r="C2484" s="86" t="s">
        <v>186</v>
      </c>
      <c r="D2484" s="86" t="s">
        <v>541</v>
      </c>
      <c r="E2484" s="86" t="s">
        <v>498</v>
      </c>
      <c r="F2484" s="282" t="s">
        <v>189</v>
      </c>
      <c r="G2484" s="1126" t="str">
        <f>IF('Appraisal Inputs'!L364="","Blank",'Appraisal Inputs'!L364)</f>
        <v>Blank</v>
      </c>
      <c r="I2484" s="515" t="s">
        <v>3007</v>
      </c>
    </row>
    <row r="2485" spans="1:9" x14ac:dyDescent="0.2">
      <c r="A2485" s="86" t="s">
        <v>6388</v>
      </c>
      <c r="B2485" s="763" t="s">
        <v>454</v>
      </c>
      <c r="C2485" s="86" t="s">
        <v>186</v>
      </c>
      <c r="D2485" s="86" t="s">
        <v>542</v>
      </c>
      <c r="E2485" s="86" t="s">
        <v>498</v>
      </c>
      <c r="F2485" s="282" t="s">
        <v>189</v>
      </c>
      <c r="G2485" s="1126" t="str">
        <f>IF('Appraisal Inputs'!L365="","Blank",'Appraisal Inputs'!L365)</f>
        <v>Blank</v>
      </c>
      <c r="I2485" s="515" t="s">
        <v>3008</v>
      </c>
    </row>
    <row r="2486" spans="1:9" x14ac:dyDescent="0.2">
      <c r="A2486" s="86" t="s">
        <v>6388</v>
      </c>
      <c r="B2486" s="763" t="s">
        <v>454</v>
      </c>
      <c r="C2486" s="86" t="s">
        <v>186</v>
      </c>
      <c r="D2486" s="86" t="s">
        <v>543</v>
      </c>
      <c r="E2486" s="86" t="s">
        <v>498</v>
      </c>
      <c r="F2486" s="282" t="s">
        <v>189</v>
      </c>
      <c r="G2486" s="1126" t="str">
        <f>IF('Appraisal Inputs'!L366="","Blank",'Appraisal Inputs'!L366)</f>
        <v>Blank</v>
      </c>
      <c r="I2486" s="515" t="s">
        <v>3009</v>
      </c>
    </row>
    <row r="2487" spans="1:9" x14ac:dyDescent="0.2">
      <c r="A2487" s="86" t="s">
        <v>6388</v>
      </c>
      <c r="B2487" s="763" t="s">
        <v>454</v>
      </c>
      <c r="C2487" s="86" t="s">
        <v>186</v>
      </c>
      <c r="D2487" s="86" t="s">
        <v>544</v>
      </c>
      <c r="E2487" s="86" t="s">
        <v>498</v>
      </c>
      <c r="F2487" s="282" t="s">
        <v>189</v>
      </c>
      <c r="G2487" s="1126" t="str">
        <f>IF('Appraisal Inputs'!L367="","Blank",'Appraisal Inputs'!L367)</f>
        <v>Blank</v>
      </c>
      <c r="I2487" s="515" t="s">
        <v>3010</v>
      </c>
    </row>
    <row r="2488" spans="1:9" x14ac:dyDescent="0.2">
      <c r="A2488" s="86" t="s">
        <v>6388</v>
      </c>
      <c r="B2488" s="763" t="s">
        <v>454</v>
      </c>
      <c r="C2488" s="86" t="s">
        <v>186</v>
      </c>
      <c r="D2488" s="86" t="s">
        <v>545</v>
      </c>
      <c r="E2488" s="86" t="s">
        <v>498</v>
      </c>
      <c r="F2488" s="282" t="s">
        <v>189</v>
      </c>
      <c r="G2488" s="1126" t="str">
        <f>IF('Appraisal Inputs'!L368="","Blank",'Appraisal Inputs'!L368)</f>
        <v>Blank</v>
      </c>
      <c r="I2488" s="515" t="s">
        <v>3011</v>
      </c>
    </row>
    <row r="2489" spans="1:9" x14ac:dyDescent="0.2">
      <c r="A2489" s="86" t="s">
        <v>6388</v>
      </c>
      <c r="B2489" s="763" t="s">
        <v>454</v>
      </c>
      <c r="C2489" s="86" t="s">
        <v>186</v>
      </c>
      <c r="D2489" s="86" t="s">
        <v>546</v>
      </c>
      <c r="E2489" s="86" t="s">
        <v>498</v>
      </c>
      <c r="F2489" s="282" t="s">
        <v>189</v>
      </c>
      <c r="G2489" s="1126" t="str">
        <f>IF('Appraisal Inputs'!L369="","Blank",'Appraisal Inputs'!L369)</f>
        <v>Blank</v>
      </c>
      <c r="I2489" s="515" t="s">
        <v>3012</v>
      </c>
    </row>
    <row r="2490" spans="1:9" x14ac:dyDescent="0.2">
      <c r="A2490" s="86" t="s">
        <v>6388</v>
      </c>
      <c r="B2490" s="763" t="s">
        <v>454</v>
      </c>
      <c r="C2490" s="86" t="s">
        <v>186</v>
      </c>
      <c r="D2490" s="86" t="s">
        <v>547</v>
      </c>
      <c r="E2490" s="86" t="s">
        <v>498</v>
      </c>
      <c r="F2490" s="282" t="s">
        <v>189</v>
      </c>
      <c r="G2490" s="1126" t="str">
        <f>IF('Appraisal Inputs'!L370="","Blank",'Appraisal Inputs'!L370)</f>
        <v>Blank</v>
      </c>
      <c r="I2490" s="515" t="s">
        <v>3013</v>
      </c>
    </row>
    <row r="2491" spans="1:9" x14ac:dyDescent="0.2">
      <c r="A2491" s="86" t="s">
        <v>6388</v>
      </c>
      <c r="B2491" s="763" t="s">
        <v>454</v>
      </c>
      <c r="C2491" s="86" t="s">
        <v>186</v>
      </c>
      <c r="D2491" s="86" t="s">
        <v>548</v>
      </c>
      <c r="E2491" s="86" t="s">
        <v>498</v>
      </c>
      <c r="F2491" s="282" t="s">
        <v>189</v>
      </c>
      <c r="G2491" s="1126" t="str">
        <f>IF('Appraisal Inputs'!L371="","Blank",'Appraisal Inputs'!L371)</f>
        <v>Blank</v>
      </c>
      <c r="I2491" s="515" t="s">
        <v>3014</v>
      </c>
    </row>
    <row r="2492" spans="1:9" x14ac:dyDescent="0.2">
      <c r="A2492" s="86" t="s">
        <v>6388</v>
      </c>
      <c r="B2492" s="763" t="s">
        <v>454</v>
      </c>
      <c r="C2492" s="86" t="s">
        <v>186</v>
      </c>
      <c r="D2492" s="86" t="s">
        <v>549</v>
      </c>
      <c r="E2492" s="86" t="s">
        <v>498</v>
      </c>
      <c r="F2492" s="282" t="s">
        <v>189</v>
      </c>
      <c r="G2492" s="1126" t="str">
        <f>IF('Appraisal Inputs'!L372="","Blank",'Appraisal Inputs'!L372)</f>
        <v>Blank</v>
      </c>
      <c r="I2492" s="515" t="s">
        <v>3015</v>
      </c>
    </row>
    <row r="2493" spans="1:9" x14ac:dyDescent="0.2">
      <c r="A2493" s="86" t="s">
        <v>6388</v>
      </c>
      <c r="B2493" s="763" t="s">
        <v>454</v>
      </c>
      <c r="C2493" s="86" t="s">
        <v>186</v>
      </c>
      <c r="D2493" s="86" t="s">
        <v>550</v>
      </c>
      <c r="E2493" s="86" t="s">
        <v>498</v>
      </c>
      <c r="F2493" s="282" t="s">
        <v>189</v>
      </c>
      <c r="G2493" s="1126" t="str">
        <f>IF('Appraisal Inputs'!L373="","Blank",'Appraisal Inputs'!L373)</f>
        <v>Blank</v>
      </c>
      <c r="I2493" s="515" t="s">
        <v>3016</v>
      </c>
    </row>
    <row r="2494" spans="1:9" x14ac:dyDescent="0.2">
      <c r="A2494" s="86" t="s">
        <v>6388</v>
      </c>
      <c r="B2494" s="763" t="s">
        <v>454</v>
      </c>
      <c r="C2494" s="86" t="s">
        <v>186</v>
      </c>
      <c r="D2494" s="86" t="s">
        <v>551</v>
      </c>
      <c r="E2494" s="86" t="s">
        <v>498</v>
      </c>
      <c r="F2494" s="282" t="s">
        <v>189</v>
      </c>
      <c r="G2494" s="1126" t="str">
        <f>IF('Appraisal Inputs'!L374="","Blank",'Appraisal Inputs'!L374)</f>
        <v>Blank</v>
      </c>
      <c r="I2494" s="515" t="s">
        <v>3017</v>
      </c>
    </row>
    <row r="2495" spans="1:9" x14ac:dyDescent="0.2">
      <c r="A2495" s="86" t="s">
        <v>6388</v>
      </c>
      <c r="B2495" s="763" t="s">
        <v>454</v>
      </c>
      <c r="C2495" s="86" t="s">
        <v>186</v>
      </c>
      <c r="D2495" s="86" t="s">
        <v>552</v>
      </c>
      <c r="E2495" s="86" t="s">
        <v>498</v>
      </c>
      <c r="F2495" s="282" t="s">
        <v>189</v>
      </c>
      <c r="G2495" s="1126" t="str">
        <f>IF('Appraisal Inputs'!L375="","Blank",'Appraisal Inputs'!L375)</f>
        <v>Blank</v>
      </c>
      <c r="I2495" s="515" t="s">
        <v>3018</v>
      </c>
    </row>
    <row r="2496" spans="1:9" x14ac:dyDescent="0.2">
      <c r="A2496" s="86" t="s">
        <v>6388</v>
      </c>
      <c r="B2496" s="763" t="s">
        <v>454</v>
      </c>
      <c r="C2496" s="86" t="s">
        <v>186</v>
      </c>
      <c r="D2496" s="86" t="s">
        <v>553</v>
      </c>
      <c r="E2496" s="86" t="s">
        <v>498</v>
      </c>
      <c r="F2496" s="282" t="s">
        <v>189</v>
      </c>
      <c r="G2496" s="1126" t="str">
        <f>IF('Appraisal Inputs'!L376="","Blank",'Appraisal Inputs'!L376)</f>
        <v>Blank</v>
      </c>
      <c r="I2496" s="515" t="s">
        <v>3019</v>
      </c>
    </row>
    <row r="2497" spans="1:9" x14ac:dyDescent="0.2">
      <c r="A2497" s="86" t="s">
        <v>6388</v>
      </c>
      <c r="B2497" s="763" t="s">
        <v>454</v>
      </c>
      <c r="C2497" s="86" t="s">
        <v>186</v>
      </c>
      <c r="D2497" s="86" t="s">
        <v>554</v>
      </c>
      <c r="E2497" s="86" t="s">
        <v>498</v>
      </c>
      <c r="F2497" s="282" t="s">
        <v>189</v>
      </c>
      <c r="G2497" s="1126" t="str">
        <f>IF('Appraisal Inputs'!L377="","Blank",'Appraisal Inputs'!L377)</f>
        <v>Blank</v>
      </c>
      <c r="I2497" s="515" t="s">
        <v>3020</v>
      </c>
    </row>
    <row r="2498" spans="1:9" x14ac:dyDescent="0.2">
      <c r="A2498" s="86" t="s">
        <v>6388</v>
      </c>
      <c r="B2498" s="763" t="s">
        <v>454</v>
      </c>
      <c r="C2498" s="86" t="s">
        <v>186</v>
      </c>
      <c r="D2498" s="86" t="s">
        <v>555</v>
      </c>
      <c r="E2498" s="86" t="s">
        <v>498</v>
      </c>
      <c r="F2498" s="282" t="s">
        <v>189</v>
      </c>
      <c r="G2498" s="1126" t="str">
        <f>IF('Appraisal Inputs'!L378="","Blank",'Appraisal Inputs'!L378)</f>
        <v>Blank</v>
      </c>
      <c r="I2498" s="515" t="s">
        <v>3021</v>
      </c>
    </row>
    <row r="2499" spans="1:9" x14ac:dyDescent="0.2">
      <c r="A2499" s="86" t="s">
        <v>6388</v>
      </c>
      <c r="B2499" s="763" t="s">
        <v>454</v>
      </c>
      <c r="C2499" s="86" t="s">
        <v>186</v>
      </c>
      <c r="D2499" s="86" t="s">
        <v>556</v>
      </c>
      <c r="E2499" s="86" t="s">
        <v>498</v>
      </c>
      <c r="F2499" s="282" t="s">
        <v>189</v>
      </c>
      <c r="G2499" s="1126" t="str">
        <f>IF('Appraisal Inputs'!L379="","Blank",'Appraisal Inputs'!L379)</f>
        <v>Blank</v>
      </c>
      <c r="I2499" s="515" t="s">
        <v>3022</v>
      </c>
    </row>
    <row r="2500" spans="1:9" x14ac:dyDescent="0.2">
      <c r="A2500" s="86" t="s">
        <v>6388</v>
      </c>
      <c r="B2500" s="763" t="s">
        <v>454</v>
      </c>
      <c r="C2500" s="86" t="s">
        <v>186</v>
      </c>
      <c r="D2500" s="86" t="s">
        <v>557</v>
      </c>
      <c r="E2500" s="86" t="s">
        <v>498</v>
      </c>
      <c r="F2500" s="282" t="s">
        <v>189</v>
      </c>
      <c r="G2500" s="1126" t="str">
        <f>IF('Appraisal Inputs'!L380="","Blank",'Appraisal Inputs'!L380)</f>
        <v>Blank</v>
      </c>
      <c r="I2500" s="515" t="s">
        <v>3023</v>
      </c>
    </row>
    <row r="2501" spans="1:9" x14ac:dyDescent="0.2">
      <c r="A2501" s="86" t="s">
        <v>6388</v>
      </c>
      <c r="B2501" s="763" t="s">
        <v>454</v>
      </c>
      <c r="C2501" s="86" t="s">
        <v>186</v>
      </c>
      <c r="D2501" s="86" t="s">
        <v>558</v>
      </c>
      <c r="E2501" s="86" t="s">
        <v>498</v>
      </c>
      <c r="F2501" s="282" t="s">
        <v>189</v>
      </c>
      <c r="G2501" s="1126" t="str">
        <f>IF('Appraisal Inputs'!L381="","Blank",'Appraisal Inputs'!L381)</f>
        <v>Blank</v>
      </c>
      <c r="I2501" s="515" t="s">
        <v>3024</v>
      </c>
    </row>
    <row r="2502" spans="1:9" x14ac:dyDescent="0.2">
      <c r="A2502" s="86" t="s">
        <v>6388</v>
      </c>
      <c r="B2502" s="763" t="s">
        <v>454</v>
      </c>
      <c r="C2502" s="86" t="s">
        <v>186</v>
      </c>
      <c r="D2502" s="86" t="s">
        <v>559</v>
      </c>
      <c r="E2502" s="86" t="s">
        <v>498</v>
      </c>
      <c r="F2502" s="282" t="s">
        <v>189</v>
      </c>
      <c r="G2502" s="1126" t="str">
        <f>IF('Appraisal Inputs'!L382="","Blank",'Appraisal Inputs'!L382)</f>
        <v>Blank</v>
      </c>
      <c r="I2502" s="515" t="s">
        <v>3025</v>
      </c>
    </row>
    <row r="2503" spans="1:9" x14ac:dyDescent="0.2">
      <c r="A2503" s="86" t="s">
        <v>6388</v>
      </c>
      <c r="B2503" s="763" t="s">
        <v>454</v>
      </c>
      <c r="C2503" s="86" t="s">
        <v>186</v>
      </c>
      <c r="D2503" s="86" t="s">
        <v>560</v>
      </c>
      <c r="E2503" s="86" t="s">
        <v>498</v>
      </c>
      <c r="F2503" s="282" t="s">
        <v>189</v>
      </c>
      <c r="G2503" s="1126" t="str">
        <f>IF('Appraisal Inputs'!L383="","Blank",'Appraisal Inputs'!L383)</f>
        <v>Blank</v>
      </c>
      <c r="I2503" s="515" t="s">
        <v>3026</v>
      </c>
    </row>
    <row r="2504" spans="1:9" x14ac:dyDescent="0.2">
      <c r="A2504" s="86" t="s">
        <v>6388</v>
      </c>
      <c r="B2504" s="763" t="s">
        <v>454</v>
      </c>
      <c r="C2504" s="86" t="s">
        <v>186</v>
      </c>
      <c r="D2504" s="86" t="s">
        <v>561</v>
      </c>
      <c r="E2504" s="86" t="s">
        <v>498</v>
      </c>
      <c r="F2504" s="282" t="s">
        <v>189</v>
      </c>
      <c r="G2504" s="1126" t="str">
        <f>IF('Appraisal Inputs'!L384="","Blank",'Appraisal Inputs'!L384)</f>
        <v>Blank</v>
      </c>
      <c r="I2504" s="515" t="s">
        <v>3027</v>
      </c>
    </row>
    <row r="2505" spans="1:9" x14ac:dyDescent="0.2">
      <c r="A2505" s="86" t="s">
        <v>6388</v>
      </c>
      <c r="B2505" s="763" t="s">
        <v>454</v>
      </c>
      <c r="C2505" s="86" t="s">
        <v>186</v>
      </c>
      <c r="D2505" s="86" t="s">
        <v>562</v>
      </c>
      <c r="E2505" s="86" t="s">
        <v>498</v>
      </c>
      <c r="F2505" s="282" t="s">
        <v>189</v>
      </c>
      <c r="G2505" s="1126" t="str">
        <f>IF('Appraisal Inputs'!L385="","Blank",'Appraisal Inputs'!L385)</f>
        <v>Blank</v>
      </c>
      <c r="I2505" s="515" t="s">
        <v>3028</v>
      </c>
    </row>
    <row r="2506" spans="1:9" x14ac:dyDescent="0.2">
      <c r="A2506" s="86" t="s">
        <v>6388</v>
      </c>
      <c r="B2506" s="763" t="s">
        <v>454</v>
      </c>
      <c r="C2506" s="86" t="s">
        <v>186</v>
      </c>
      <c r="D2506" s="86" t="s">
        <v>563</v>
      </c>
      <c r="E2506" s="86" t="s">
        <v>498</v>
      </c>
      <c r="F2506" s="282" t="s">
        <v>189</v>
      </c>
      <c r="G2506" s="1126" t="str">
        <f>IF('Appraisal Inputs'!L386="","Blank",'Appraisal Inputs'!L386)</f>
        <v>Blank</v>
      </c>
      <c r="I2506" s="515" t="s">
        <v>3029</v>
      </c>
    </row>
    <row r="2507" spans="1:9" x14ac:dyDescent="0.2">
      <c r="A2507" s="86" t="s">
        <v>6388</v>
      </c>
      <c r="B2507" s="763" t="s">
        <v>454</v>
      </c>
      <c r="C2507" s="86" t="s">
        <v>186</v>
      </c>
      <c r="D2507" s="86" t="s">
        <v>564</v>
      </c>
      <c r="E2507" s="86" t="s">
        <v>498</v>
      </c>
      <c r="F2507" s="282" t="s">
        <v>189</v>
      </c>
      <c r="G2507" s="1126" t="str">
        <f>IF('Appraisal Inputs'!L387="","Blank",'Appraisal Inputs'!L387)</f>
        <v>Blank</v>
      </c>
      <c r="I2507" s="515" t="s">
        <v>3030</v>
      </c>
    </row>
    <row r="2508" spans="1:9" x14ac:dyDescent="0.2">
      <c r="A2508" s="86" t="s">
        <v>6388</v>
      </c>
      <c r="B2508" s="763" t="s">
        <v>454</v>
      </c>
      <c r="C2508" s="86" t="s">
        <v>186</v>
      </c>
      <c r="D2508" s="86" t="s">
        <v>565</v>
      </c>
      <c r="E2508" s="86" t="s">
        <v>498</v>
      </c>
      <c r="F2508" s="282" t="s">
        <v>189</v>
      </c>
      <c r="G2508" s="1126" t="str">
        <f>IF('Appraisal Inputs'!L388="","Blank",'Appraisal Inputs'!L388)</f>
        <v>Blank</v>
      </c>
      <c r="I2508" s="515" t="s">
        <v>3031</v>
      </c>
    </row>
    <row r="2509" spans="1:9" x14ac:dyDescent="0.2">
      <c r="A2509" s="86" t="s">
        <v>6388</v>
      </c>
      <c r="B2509" s="763" t="s">
        <v>454</v>
      </c>
      <c r="C2509" s="86" t="s">
        <v>186</v>
      </c>
      <c r="D2509" s="86" t="s">
        <v>566</v>
      </c>
      <c r="E2509" s="86" t="s">
        <v>498</v>
      </c>
      <c r="F2509" s="282" t="s">
        <v>189</v>
      </c>
      <c r="G2509" s="1119" t="str">
        <f>IF('Appraisal Inputs'!L389="","Blank",'Appraisal Inputs'!L389)</f>
        <v>Blank</v>
      </c>
      <c r="I2509" s="515" t="s">
        <v>3032</v>
      </c>
    </row>
    <row r="2510" spans="1:9" x14ac:dyDescent="0.2">
      <c r="A2510" s="86" t="s">
        <v>6388</v>
      </c>
      <c r="B2510" s="533" t="s">
        <v>454</v>
      </c>
      <c r="C2510" s="119" t="s">
        <v>186</v>
      </c>
      <c r="D2510" s="119" t="s">
        <v>185</v>
      </c>
      <c r="E2510" s="119" t="s">
        <v>498</v>
      </c>
      <c r="F2510" s="545" t="s">
        <v>197</v>
      </c>
      <c r="G2510" s="1127" t="str">
        <f>IF('Appraisal Inputs'!L390="","Blank",'Appraisal Inputs'!L390)</f>
        <v>Blank</v>
      </c>
      <c r="I2510" s="515" t="s">
        <v>3033</v>
      </c>
    </row>
    <row r="2511" spans="1:9" x14ac:dyDescent="0.2">
      <c r="A2511" s="86" t="s">
        <v>6388</v>
      </c>
      <c r="B2511" s="541" t="s">
        <v>454</v>
      </c>
      <c r="C2511" s="546" t="s">
        <v>186</v>
      </c>
      <c r="D2511" s="546" t="s">
        <v>185</v>
      </c>
      <c r="E2511" s="546" t="s">
        <v>498</v>
      </c>
      <c r="F2511" s="542" t="s">
        <v>188</v>
      </c>
      <c r="G2511" s="1102" t="str">
        <f>IF('Appraisal Inputs'!M349="","Blank",'Appraisal Inputs'!M349)</f>
        <v>Blank</v>
      </c>
      <c r="I2511" s="515" t="s">
        <v>3034</v>
      </c>
    </row>
    <row r="2512" spans="1:9" x14ac:dyDescent="0.2">
      <c r="A2512" s="86" t="s">
        <v>6388</v>
      </c>
      <c r="B2512" s="763" t="s">
        <v>454</v>
      </c>
      <c r="C2512" s="86" t="s">
        <v>186</v>
      </c>
      <c r="D2512" s="86" t="s">
        <v>527</v>
      </c>
      <c r="E2512" s="86" t="s">
        <v>498</v>
      </c>
      <c r="F2512" s="282" t="s">
        <v>188</v>
      </c>
      <c r="G2512" s="1126" t="str">
        <f>IF('Appraisal Inputs'!M350="","Blank",'Appraisal Inputs'!M350)</f>
        <v>Blank</v>
      </c>
      <c r="I2512" s="515" t="s">
        <v>3035</v>
      </c>
    </row>
    <row r="2513" spans="1:9" x14ac:dyDescent="0.2">
      <c r="A2513" s="86" t="s">
        <v>6388</v>
      </c>
      <c r="B2513" s="763" t="s">
        <v>454</v>
      </c>
      <c r="C2513" s="86" t="s">
        <v>186</v>
      </c>
      <c r="D2513" s="86" t="s">
        <v>528</v>
      </c>
      <c r="E2513" s="86" t="s">
        <v>498</v>
      </c>
      <c r="F2513" s="282" t="s">
        <v>188</v>
      </c>
      <c r="G2513" s="1126" t="str">
        <f>IF('Appraisal Inputs'!M351="","Blank",'Appraisal Inputs'!M351)</f>
        <v>Blank</v>
      </c>
      <c r="I2513" s="515" t="s">
        <v>3036</v>
      </c>
    </row>
    <row r="2514" spans="1:9" x14ac:dyDescent="0.2">
      <c r="A2514" s="86" t="s">
        <v>6388</v>
      </c>
      <c r="B2514" s="763" t="s">
        <v>454</v>
      </c>
      <c r="C2514" s="86" t="s">
        <v>186</v>
      </c>
      <c r="D2514" s="86" t="s">
        <v>529</v>
      </c>
      <c r="E2514" s="86" t="s">
        <v>498</v>
      </c>
      <c r="F2514" s="282" t="s">
        <v>188</v>
      </c>
      <c r="G2514" s="1126" t="str">
        <f>IF('Appraisal Inputs'!M352="","Blank",'Appraisal Inputs'!M352)</f>
        <v>Blank</v>
      </c>
      <c r="I2514" s="515" t="s">
        <v>3037</v>
      </c>
    </row>
    <row r="2515" spans="1:9" x14ac:dyDescent="0.2">
      <c r="A2515" s="86" t="s">
        <v>6388</v>
      </c>
      <c r="B2515" s="763" t="s">
        <v>454</v>
      </c>
      <c r="C2515" s="86" t="s">
        <v>186</v>
      </c>
      <c r="D2515" s="86" t="s">
        <v>530</v>
      </c>
      <c r="E2515" s="86" t="s">
        <v>498</v>
      </c>
      <c r="F2515" s="282" t="s">
        <v>188</v>
      </c>
      <c r="G2515" s="1126" t="str">
        <f>IF('Appraisal Inputs'!M353="","Blank",'Appraisal Inputs'!M353)</f>
        <v>Blank</v>
      </c>
      <c r="I2515" s="515" t="s">
        <v>3038</v>
      </c>
    </row>
    <row r="2516" spans="1:9" x14ac:dyDescent="0.2">
      <c r="A2516" s="86" t="s">
        <v>6388</v>
      </c>
      <c r="B2516" s="763" t="s">
        <v>454</v>
      </c>
      <c r="C2516" s="86" t="s">
        <v>186</v>
      </c>
      <c r="D2516" s="86" t="s">
        <v>531</v>
      </c>
      <c r="E2516" s="86" t="s">
        <v>498</v>
      </c>
      <c r="F2516" s="282" t="s">
        <v>188</v>
      </c>
      <c r="G2516" s="1126" t="str">
        <f>IF('Appraisal Inputs'!M354="","Blank",'Appraisal Inputs'!M354)</f>
        <v>Blank</v>
      </c>
      <c r="I2516" s="515" t="s">
        <v>3039</v>
      </c>
    </row>
    <row r="2517" spans="1:9" x14ac:dyDescent="0.2">
      <c r="A2517" s="86" t="s">
        <v>6388</v>
      </c>
      <c r="B2517" s="763" t="s">
        <v>454</v>
      </c>
      <c r="C2517" s="86" t="s">
        <v>186</v>
      </c>
      <c r="D2517" s="86" t="s">
        <v>532</v>
      </c>
      <c r="E2517" s="86" t="s">
        <v>498</v>
      </c>
      <c r="F2517" s="282" t="s">
        <v>188</v>
      </c>
      <c r="G2517" s="1126" t="str">
        <f>IF('Appraisal Inputs'!M355="","Blank",'Appraisal Inputs'!M355)</f>
        <v>Blank</v>
      </c>
      <c r="I2517" s="515" t="s">
        <v>3040</v>
      </c>
    </row>
    <row r="2518" spans="1:9" x14ac:dyDescent="0.2">
      <c r="A2518" s="86" t="s">
        <v>6388</v>
      </c>
      <c r="B2518" s="763" t="s">
        <v>454</v>
      </c>
      <c r="C2518" s="86" t="s">
        <v>186</v>
      </c>
      <c r="D2518" s="86" t="s">
        <v>533</v>
      </c>
      <c r="E2518" s="86" t="s">
        <v>498</v>
      </c>
      <c r="F2518" s="282" t="s">
        <v>188</v>
      </c>
      <c r="G2518" s="1126" t="str">
        <f>IF('Appraisal Inputs'!M356="","Blank",'Appraisal Inputs'!M356)</f>
        <v>Blank</v>
      </c>
      <c r="I2518" s="515" t="s">
        <v>3041</v>
      </c>
    </row>
    <row r="2519" spans="1:9" x14ac:dyDescent="0.2">
      <c r="A2519" s="86" t="s">
        <v>6388</v>
      </c>
      <c r="B2519" s="763" t="s">
        <v>454</v>
      </c>
      <c r="C2519" s="86" t="s">
        <v>186</v>
      </c>
      <c r="D2519" s="86" t="s">
        <v>534</v>
      </c>
      <c r="E2519" s="86" t="s">
        <v>498</v>
      </c>
      <c r="F2519" s="282" t="s">
        <v>188</v>
      </c>
      <c r="G2519" s="1126" t="str">
        <f>IF('Appraisal Inputs'!M357="","Blank",'Appraisal Inputs'!M357)</f>
        <v>Blank</v>
      </c>
      <c r="I2519" s="515" t="s">
        <v>3042</v>
      </c>
    </row>
    <row r="2520" spans="1:9" x14ac:dyDescent="0.2">
      <c r="A2520" s="86" t="s">
        <v>6388</v>
      </c>
      <c r="B2520" s="763" t="s">
        <v>454</v>
      </c>
      <c r="C2520" s="86" t="s">
        <v>186</v>
      </c>
      <c r="D2520" s="86" t="s">
        <v>535</v>
      </c>
      <c r="E2520" s="86" t="s">
        <v>498</v>
      </c>
      <c r="F2520" s="282" t="s">
        <v>188</v>
      </c>
      <c r="G2520" s="1126" t="str">
        <f>IF('Appraisal Inputs'!M358="","Blank",'Appraisal Inputs'!M358)</f>
        <v>Blank</v>
      </c>
      <c r="I2520" s="515" t="s">
        <v>3043</v>
      </c>
    </row>
    <row r="2521" spans="1:9" x14ac:dyDescent="0.2">
      <c r="A2521" s="86" t="s">
        <v>6388</v>
      </c>
      <c r="B2521" s="763" t="s">
        <v>454</v>
      </c>
      <c r="C2521" s="86" t="s">
        <v>186</v>
      </c>
      <c r="D2521" s="86" t="s">
        <v>536</v>
      </c>
      <c r="E2521" s="86" t="s">
        <v>498</v>
      </c>
      <c r="F2521" s="282" t="s">
        <v>188</v>
      </c>
      <c r="G2521" s="1126" t="str">
        <f>IF('Appraisal Inputs'!M359="","Blank",'Appraisal Inputs'!M359)</f>
        <v>Blank</v>
      </c>
      <c r="I2521" s="515" t="s">
        <v>3044</v>
      </c>
    </row>
    <row r="2522" spans="1:9" x14ac:dyDescent="0.2">
      <c r="A2522" s="86" t="s">
        <v>6388</v>
      </c>
      <c r="B2522" s="763" t="s">
        <v>454</v>
      </c>
      <c r="C2522" s="86" t="s">
        <v>186</v>
      </c>
      <c r="D2522" s="86" t="s">
        <v>537</v>
      </c>
      <c r="E2522" s="86" t="s">
        <v>498</v>
      </c>
      <c r="F2522" s="282" t="s">
        <v>188</v>
      </c>
      <c r="G2522" s="1126" t="str">
        <f>IF('Appraisal Inputs'!M360="","Blank",'Appraisal Inputs'!M360)</f>
        <v>Blank</v>
      </c>
      <c r="I2522" s="515" t="s">
        <v>3045</v>
      </c>
    </row>
    <row r="2523" spans="1:9" x14ac:dyDescent="0.2">
      <c r="A2523" s="86" t="s">
        <v>6388</v>
      </c>
      <c r="B2523" s="763" t="s">
        <v>454</v>
      </c>
      <c r="C2523" s="86" t="s">
        <v>186</v>
      </c>
      <c r="D2523" s="86" t="s">
        <v>538</v>
      </c>
      <c r="E2523" s="86" t="s">
        <v>498</v>
      </c>
      <c r="F2523" s="282" t="s">
        <v>188</v>
      </c>
      <c r="G2523" s="1126" t="str">
        <f>IF('Appraisal Inputs'!M361="","Blank",'Appraisal Inputs'!M361)</f>
        <v>Blank</v>
      </c>
      <c r="I2523" s="515" t="s">
        <v>3046</v>
      </c>
    </row>
    <row r="2524" spans="1:9" x14ac:dyDescent="0.2">
      <c r="A2524" s="86" t="s">
        <v>6388</v>
      </c>
      <c r="B2524" s="763" t="s">
        <v>454</v>
      </c>
      <c r="C2524" s="86" t="s">
        <v>186</v>
      </c>
      <c r="D2524" s="86" t="s">
        <v>539</v>
      </c>
      <c r="E2524" s="86" t="s">
        <v>498</v>
      </c>
      <c r="F2524" s="282" t="s">
        <v>188</v>
      </c>
      <c r="G2524" s="1126" t="str">
        <f>IF('Appraisal Inputs'!M362="","Blank",'Appraisal Inputs'!M362)</f>
        <v>Blank</v>
      </c>
      <c r="I2524" s="515" t="s">
        <v>3047</v>
      </c>
    </row>
    <row r="2525" spans="1:9" x14ac:dyDescent="0.2">
      <c r="A2525" s="86" t="s">
        <v>6388</v>
      </c>
      <c r="B2525" s="763" t="s">
        <v>454</v>
      </c>
      <c r="C2525" s="86" t="s">
        <v>186</v>
      </c>
      <c r="D2525" s="86" t="s">
        <v>540</v>
      </c>
      <c r="E2525" s="86" t="s">
        <v>498</v>
      </c>
      <c r="F2525" s="282" t="s">
        <v>188</v>
      </c>
      <c r="G2525" s="1126" t="str">
        <f>IF('Appraisal Inputs'!M363="","Blank",'Appraisal Inputs'!M363)</f>
        <v>Blank</v>
      </c>
      <c r="I2525" s="515" t="s">
        <v>3048</v>
      </c>
    </row>
    <row r="2526" spans="1:9" x14ac:dyDescent="0.2">
      <c r="A2526" s="86" t="s">
        <v>6388</v>
      </c>
      <c r="B2526" s="763" t="s">
        <v>454</v>
      </c>
      <c r="C2526" s="86" t="s">
        <v>186</v>
      </c>
      <c r="D2526" s="86" t="s">
        <v>541</v>
      </c>
      <c r="E2526" s="86" t="s">
        <v>498</v>
      </c>
      <c r="F2526" s="282" t="s">
        <v>188</v>
      </c>
      <c r="G2526" s="1126" t="str">
        <f>IF('Appraisal Inputs'!M364="","Blank",'Appraisal Inputs'!M364)</f>
        <v>Blank</v>
      </c>
      <c r="I2526" s="515" t="s">
        <v>3049</v>
      </c>
    </row>
    <row r="2527" spans="1:9" x14ac:dyDescent="0.2">
      <c r="A2527" s="86" t="s">
        <v>6388</v>
      </c>
      <c r="B2527" s="763" t="s">
        <v>454</v>
      </c>
      <c r="C2527" s="86" t="s">
        <v>186</v>
      </c>
      <c r="D2527" s="86" t="s">
        <v>542</v>
      </c>
      <c r="E2527" s="86" t="s">
        <v>498</v>
      </c>
      <c r="F2527" s="282" t="s">
        <v>188</v>
      </c>
      <c r="G2527" s="1126" t="str">
        <f>IF('Appraisal Inputs'!M365="","Blank",'Appraisal Inputs'!M365)</f>
        <v>Blank</v>
      </c>
      <c r="I2527" s="515" t="s">
        <v>3050</v>
      </c>
    </row>
    <row r="2528" spans="1:9" x14ac:dyDescent="0.2">
      <c r="A2528" s="86" t="s">
        <v>6388</v>
      </c>
      <c r="B2528" s="763" t="s">
        <v>454</v>
      </c>
      <c r="C2528" s="86" t="s">
        <v>186</v>
      </c>
      <c r="D2528" s="86" t="s">
        <v>543</v>
      </c>
      <c r="E2528" s="86" t="s">
        <v>498</v>
      </c>
      <c r="F2528" s="282" t="s">
        <v>188</v>
      </c>
      <c r="G2528" s="1126" t="str">
        <f>IF('Appraisal Inputs'!M366="","Blank",'Appraisal Inputs'!M366)</f>
        <v>Blank</v>
      </c>
      <c r="I2528" s="515" t="s">
        <v>3051</v>
      </c>
    </row>
    <row r="2529" spans="1:9" x14ac:dyDescent="0.2">
      <c r="A2529" s="86" t="s">
        <v>6388</v>
      </c>
      <c r="B2529" s="763" t="s">
        <v>454</v>
      </c>
      <c r="C2529" s="86" t="s">
        <v>186</v>
      </c>
      <c r="D2529" s="86" t="s">
        <v>544</v>
      </c>
      <c r="E2529" s="86" t="s">
        <v>498</v>
      </c>
      <c r="F2529" s="282" t="s">
        <v>188</v>
      </c>
      <c r="G2529" s="1126" t="str">
        <f>IF('Appraisal Inputs'!M367="","Blank",'Appraisal Inputs'!M367)</f>
        <v>Blank</v>
      </c>
      <c r="I2529" s="515" t="s">
        <v>3052</v>
      </c>
    </row>
    <row r="2530" spans="1:9" x14ac:dyDescent="0.2">
      <c r="A2530" s="86" t="s">
        <v>6388</v>
      </c>
      <c r="B2530" s="763" t="s">
        <v>454</v>
      </c>
      <c r="C2530" s="86" t="s">
        <v>186</v>
      </c>
      <c r="D2530" s="86" t="s">
        <v>545</v>
      </c>
      <c r="E2530" s="86" t="s">
        <v>498</v>
      </c>
      <c r="F2530" s="282" t="s">
        <v>188</v>
      </c>
      <c r="G2530" s="1126" t="str">
        <f>IF('Appraisal Inputs'!M368="","Blank",'Appraisal Inputs'!M368)</f>
        <v>Blank</v>
      </c>
      <c r="I2530" s="515" t="s">
        <v>3053</v>
      </c>
    </row>
    <row r="2531" spans="1:9" x14ac:dyDescent="0.2">
      <c r="A2531" s="86" t="s">
        <v>6388</v>
      </c>
      <c r="B2531" s="763" t="s">
        <v>454</v>
      </c>
      <c r="C2531" s="86" t="s">
        <v>186</v>
      </c>
      <c r="D2531" s="86" t="s">
        <v>546</v>
      </c>
      <c r="E2531" s="86" t="s">
        <v>498</v>
      </c>
      <c r="F2531" s="282" t="s">
        <v>188</v>
      </c>
      <c r="G2531" s="1126" t="str">
        <f>IF('Appraisal Inputs'!M369="","Blank",'Appraisal Inputs'!M369)</f>
        <v>Blank</v>
      </c>
      <c r="I2531" s="515" t="s">
        <v>3054</v>
      </c>
    </row>
    <row r="2532" spans="1:9" x14ac:dyDescent="0.2">
      <c r="A2532" s="86" t="s">
        <v>6388</v>
      </c>
      <c r="B2532" s="763" t="s">
        <v>454</v>
      </c>
      <c r="C2532" s="86" t="s">
        <v>186</v>
      </c>
      <c r="D2532" s="86" t="s">
        <v>547</v>
      </c>
      <c r="E2532" s="86" t="s">
        <v>498</v>
      </c>
      <c r="F2532" s="282" t="s">
        <v>188</v>
      </c>
      <c r="G2532" s="1126" t="str">
        <f>IF('Appraisal Inputs'!M370="","Blank",'Appraisal Inputs'!M370)</f>
        <v>Blank</v>
      </c>
      <c r="I2532" s="515" t="s">
        <v>3055</v>
      </c>
    </row>
    <row r="2533" spans="1:9" x14ac:dyDescent="0.2">
      <c r="A2533" s="86" t="s">
        <v>6388</v>
      </c>
      <c r="B2533" s="763" t="s">
        <v>454</v>
      </c>
      <c r="C2533" s="86" t="s">
        <v>186</v>
      </c>
      <c r="D2533" s="86" t="s">
        <v>548</v>
      </c>
      <c r="E2533" s="86" t="s">
        <v>498</v>
      </c>
      <c r="F2533" s="282" t="s">
        <v>188</v>
      </c>
      <c r="G2533" s="1126" t="str">
        <f>IF('Appraisal Inputs'!M371="","Blank",'Appraisal Inputs'!M371)</f>
        <v>Blank</v>
      </c>
      <c r="I2533" s="515" t="s">
        <v>3056</v>
      </c>
    </row>
    <row r="2534" spans="1:9" x14ac:dyDescent="0.2">
      <c r="A2534" s="86" t="s">
        <v>6388</v>
      </c>
      <c r="B2534" s="763" t="s">
        <v>454</v>
      </c>
      <c r="C2534" s="86" t="s">
        <v>186</v>
      </c>
      <c r="D2534" s="86" t="s">
        <v>549</v>
      </c>
      <c r="E2534" s="86" t="s">
        <v>498</v>
      </c>
      <c r="F2534" s="282" t="s">
        <v>188</v>
      </c>
      <c r="G2534" s="1126" t="str">
        <f>IF('Appraisal Inputs'!M372="","Blank",'Appraisal Inputs'!M372)</f>
        <v>Blank</v>
      </c>
      <c r="I2534" s="515" t="s">
        <v>3057</v>
      </c>
    </row>
    <row r="2535" spans="1:9" x14ac:dyDescent="0.2">
      <c r="A2535" s="86" t="s">
        <v>6388</v>
      </c>
      <c r="B2535" s="763" t="s">
        <v>454</v>
      </c>
      <c r="C2535" s="86" t="s">
        <v>186</v>
      </c>
      <c r="D2535" s="86" t="s">
        <v>550</v>
      </c>
      <c r="E2535" s="86" t="s">
        <v>498</v>
      </c>
      <c r="F2535" s="282" t="s">
        <v>188</v>
      </c>
      <c r="G2535" s="1126" t="str">
        <f>IF('Appraisal Inputs'!M373="","Blank",'Appraisal Inputs'!M373)</f>
        <v>Blank</v>
      </c>
      <c r="I2535" s="515" t="s">
        <v>3058</v>
      </c>
    </row>
    <row r="2536" spans="1:9" x14ac:dyDescent="0.2">
      <c r="A2536" s="86" t="s">
        <v>6388</v>
      </c>
      <c r="B2536" s="763" t="s">
        <v>454</v>
      </c>
      <c r="C2536" s="86" t="s">
        <v>186</v>
      </c>
      <c r="D2536" s="86" t="s">
        <v>551</v>
      </c>
      <c r="E2536" s="86" t="s">
        <v>498</v>
      </c>
      <c r="F2536" s="282" t="s">
        <v>188</v>
      </c>
      <c r="G2536" s="1126" t="str">
        <f>IF('Appraisal Inputs'!M374="","Blank",'Appraisal Inputs'!M374)</f>
        <v>Blank</v>
      </c>
      <c r="I2536" s="515" t="s">
        <v>3059</v>
      </c>
    </row>
    <row r="2537" spans="1:9" x14ac:dyDescent="0.2">
      <c r="A2537" s="86" t="s">
        <v>6388</v>
      </c>
      <c r="B2537" s="763" t="s">
        <v>454</v>
      </c>
      <c r="C2537" s="86" t="s">
        <v>186</v>
      </c>
      <c r="D2537" s="86" t="s">
        <v>552</v>
      </c>
      <c r="E2537" s="86" t="s">
        <v>498</v>
      </c>
      <c r="F2537" s="282" t="s">
        <v>188</v>
      </c>
      <c r="G2537" s="1126" t="str">
        <f>IF('Appraisal Inputs'!M375="","Blank",'Appraisal Inputs'!M375)</f>
        <v>Blank</v>
      </c>
      <c r="I2537" s="515" t="s">
        <v>3060</v>
      </c>
    </row>
    <row r="2538" spans="1:9" x14ac:dyDescent="0.2">
      <c r="A2538" s="86" t="s">
        <v>6388</v>
      </c>
      <c r="B2538" s="763" t="s">
        <v>454</v>
      </c>
      <c r="C2538" s="86" t="s">
        <v>186</v>
      </c>
      <c r="D2538" s="86" t="s">
        <v>553</v>
      </c>
      <c r="E2538" s="86" t="s">
        <v>498</v>
      </c>
      <c r="F2538" s="282" t="s">
        <v>188</v>
      </c>
      <c r="G2538" s="1126" t="str">
        <f>IF('Appraisal Inputs'!M376="","Blank",'Appraisal Inputs'!M376)</f>
        <v>Blank</v>
      </c>
      <c r="I2538" s="515" t="s">
        <v>3061</v>
      </c>
    </row>
    <row r="2539" spans="1:9" x14ac:dyDescent="0.2">
      <c r="A2539" s="86" t="s">
        <v>6388</v>
      </c>
      <c r="B2539" s="763" t="s">
        <v>454</v>
      </c>
      <c r="C2539" s="86" t="s">
        <v>186</v>
      </c>
      <c r="D2539" s="86" t="s">
        <v>554</v>
      </c>
      <c r="E2539" s="86" t="s">
        <v>498</v>
      </c>
      <c r="F2539" s="282" t="s">
        <v>188</v>
      </c>
      <c r="G2539" s="1126" t="str">
        <f>IF('Appraisal Inputs'!M377="","Blank",'Appraisal Inputs'!M377)</f>
        <v>Blank</v>
      </c>
      <c r="I2539" s="515" t="s">
        <v>3062</v>
      </c>
    </row>
    <row r="2540" spans="1:9" x14ac:dyDescent="0.2">
      <c r="A2540" s="86" t="s">
        <v>6388</v>
      </c>
      <c r="B2540" s="763" t="s">
        <v>454</v>
      </c>
      <c r="C2540" s="86" t="s">
        <v>186</v>
      </c>
      <c r="D2540" s="86" t="s">
        <v>555</v>
      </c>
      <c r="E2540" s="86" t="s">
        <v>498</v>
      </c>
      <c r="F2540" s="282" t="s">
        <v>188</v>
      </c>
      <c r="G2540" s="1126" t="str">
        <f>IF('Appraisal Inputs'!M378="","Blank",'Appraisal Inputs'!M378)</f>
        <v>Blank</v>
      </c>
      <c r="I2540" s="515" t="s">
        <v>3063</v>
      </c>
    </row>
    <row r="2541" spans="1:9" x14ac:dyDescent="0.2">
      <c r="A2541" s="86" t="s">
        <v>6388</v>
      </c>
      <c r="B2541" s="763" t="s">
        <v>454</v>
      </c>
      <c r="C2541" s="86" t="s">
        <v>186</v>
      </c>
      <c r="D2541" s="86" t="s">
        <v>556</v>
      </c>
      <c r="E2541" s="86" t="s">
        <v>498</v>
      </c>
      <c r="F2541" s="282" t="s">
        <v>188</v>
      </c>
      <c r="G2541" s="1126" t="str">
        <f>IF('Appraisal Inputs'!M379="","Blank",'Appraisal Inputs'!M379)</f>
        <v>Blank</v>
      </c>
      <c r="I2541" s="515" t="s">
        <v>3064</v>
      </c>
    </row>
    <row r="2542" spans="1:9" x14ac:dyDescent="0.2">
      <c r="A2542" s="86" t="s">
        <v>6388</v>
      </c>
      <c r="B2542" s="763" t="s">
        <v>454</v>
      </c>
      <c r="C2542" s="86" t="s">
        <v>186</v>
      </c>
      <c r="D2542" s="86" t="s">
        <v>557</v>
      </c>
      <c r="E2542" s="86" t="s">
        <v>498</v>
      </c>
      <c r="F2542" s="282" t="s">
        <v>188</v>
      </c>
      <c r="G2542" s="1126" t="str">
        <f>IF('Appraisal Inputs'!M380="","Blank",'Appraisal Inputs'!M380)</f>
        <v>Blank</v>
      </c>
      <c r="I2542" s="515" t="s">
        <v>3065</v>
      </c>
    </row>
    <row r="2543" spans="1:9" x14ac:dyDescent="0.2">
      <c r="A2543" s="86" t="s">
        <v>6388</v>
      </c>
      <c r="B2543" s="763" t="s">
        <v>454</v>
      </c>
      <c r="C2543" s="86" t="s">
        <v>186</v>
      </c>
      <c r="D2543" s="86" t="s">
        <v>558</v>
      </c>
      <c r="E2543" s="86" t="s">
        <v>498</v>
      </c>
      <c r="F2543" s="282" t="s">
        <v>188</v>
      </c>
      <c r="G2543" s="1126" t="str">
        <f>IF('Appraisal Inputs'!M381="","Blank",'Appraisal Inputs'!M381)</f>
        <v>Blank</v>
      </c>
      <c r="I2543" s="515" t="s">
        <v>3066</v>
      </c>
    </row>
    <row r="2544" spans="1:9" x14ac:dyDescent="0.2">
      <c r="A2544" s="86" t="s">
        <v>6388</v>
      </c>
      <c r="B2544" s="763" t="s">
        <v>454</v>
      </c>
      <c r="C2544" s="86" t="s">
        <v>186</v>
      </c>
      <c r="D2544" s="86" t="s">
        <v>559</v>
      </c>
      <c r="E2544" s="86" t="s">
        <v>498</v>
      </c>
      <c r="F2544" s="282" t="s">
        <v>188</v>
      </c>
      <c r="G2544" s="1126" t="str">
        <f>IF('Appraisal Inputs'!M382="","Blank",'Appraisal Inputs'!M382)</f>
        <v>Blank</v>
      </c>
      <c r="I2544" s="515" t="s">
        <v>3067</v>
      </c>
    </row>
    <row r="2545" spans="1:9" x14ac:dyDescent="0.2">
      <c r="A2545" s="86" t="s">
        <v>6388</v>
      </c>
      <c r="B2545" s="763" t="s">
        <v>454</v>
      </c>
      <c r="C2545" s="86" t="s">
        <v>186</v>
      </c>
      <c r="D2545" s="86" t="s">
        <v>560</v>
      </c>
      <c r="E2545" s="86" t="s">
        <v>498</v>
      </c>
      <c r="F2545" s="282" t="s">
        <v>188</v>
      </c>
      <c r="G2545" s="1126" t="str">
        <f>IF('Appraisal Inputs'!M383="","Blank",'Appraisal Inputs'!M383)</f>
        <v>Blank</v>
      </c>
      <c r="I2545" s="515" t="s">
        <v>3068</v>
      </c>
    </row>
    <row r="2546" spans="1:9" x14ac:dyDescent="0.2">
      <c r="A2546" s="86" t="s">
        <v>6388</v>
      </c>
      <c r="B2546" s="763" t="s">
        <v>454</v>
      </c>
      <c r="C2546" s="86" t="s">
        <v>186</v>
      </c>
      <c r="D2546" s="86" t="s">
        <v>561</v>
      </c>
      <c r="E2546" s="86" t="s">
        <v>498</v>
      </c>
      <c r="F2546" s="282" t="s">
        <v>188</v>
      </c>
      <c r="G2546" s="1126" t="str">
        <f>IF('Appraisal Inputs'!M384="","Blank",'Appraisal Inputs'!M384)</f>
        <v>Blank</v>
      </c>
      <c r="I2546" s="515" t="s">
        <v>3069</v>
      </c>
    </row>
    <row r="2547" spans="1:9" x14ac:dyDescent="0.2">
      <c r="A2547" s="86" t="s">
        <v>6388</v>
      </c>
      <c r="B2547" s="763" t="s">
        <v>454</v>
      </c>
      <c r="C2547" s="86" t="s">
        <v>186</v>
      </c>
      <c r="D2547" s="86" t="s">
        <v>562</v>
      </c>
      <c r="E2547" s="86" t="s">
        <v>498</v>
      </c>
      <c r="F2547" s="282" t="s">
        <v>188</v>
      </c>
      <c r="G2547" s="1126" t="str">
        <f>IF('Appraisal Inputs'!M385="","Blank",'Appraisal Inputs'!M385)</f>
        <v>Blank</v>
      </c>
      <c r="I2547" s="515" t="s">
        <v>3070</v>
      </c>
    </row>
    <row r="2548" spans="1:9" x14ac:dyDescent="0.2">
      <c r="A2548" s="86" t="s">
        <v>6388</v>
      </c>
      <c r="B2548" s="763" t="s">
        <v>454</v>
      </c>
      <c r="C2548" s="86" t="s">
        <v>186</v>
      </c>
      <c r="D2548" s="86" t="s">
        <v>563</v>
      </c>
      <c r="E2548" s="86" t="s">
        <v>498</v>
      </c>
      <c r="F2548" s="282" t="s">
        <v>188</v>
      </c>
      <c r="G2548" s="1126" t="str">
        <f>IF('Appraisal Inputs'!M386="","Blank",'Appraisal Inputs'!M386)</f>
        <v>Blank</v>
      </c>
      <c r="I2548" s="515" t="s">
        <v>3071</v>
      </c>
    </row>
    <row r="2549" spans="1:9" x14ac:dyDescent="0.2">
      <c r="A2549" s="86" t="s">
        <v>6388</v>
      </c>
      <c r="B2549" s="763" t="s">
        <v>454</v>
      </c>
      <c r="C2549" s="86" t="s">
        <v>186</v>
      </c>
      <c r="D2549" s="86" t="s">
        <v>564</v>
      </c>
      <c r="E2549" s="86" t="s">
        <v>498</v>
      </c>
      <c r="F2549" s="282" t="s">
        <v>188</v>
      </c>
      <c r="G2549" s="1126" t="str">
        <f>IF('Appraisal Inputs'!M387="","Blank",'Appraisal Inputs'!M387)</f>
        <v>Blank</v>
      </c>
      <c r="I2549" s="515" t="s">
        <v>3072</v>
      </c>
    </row>
    <row r="2550" spans="1:9" x14ac:dyDescent="0.2">
      <c r="A2550" s="86" t="s">
        <v>6388</v>
      </c>
      <c r="B2550" s="763" t="s">
        <v>454</v>
      </c>
      <c r="C2550" s="86" t="s">
        <v>186</v>
      </c>
      <c r="D2550" s="86" t="s">
        <v>565</v>
      </c>
      <c r="E2550" s="86" t="s">
        <v>498</v>
      </c>
      <c r="F2550" s="282" t="s">
        <v>188</v>
      </c>
      <c r="G2550" s="1126" t="str">
        <f>IF('Appraisal Inputs'!M388="","Blank",'Appraisal Inputs'!M388)</f>
        <v>Blank</v>
      </c>
      <c r="I2550" s="515" t="s">
        <v>3073</v>
      </c>
    </row>
    <row r="2551" spans="1:9" x14ac:dyDescent="0.2">
      <c r="A2551" s="86" t="s">
        <v>6388</v>
      </c>
      <c r="B2551" s="543" t="s">
        <v>454</v>
      </c>
      <c r="C2551" s="547" t="s">
        <v>186</v>
      </c>
      <c r="D2551" s="547" t="s">
        <v>566</v>
      </c>
      <c r="E2551" s="547" t="s">
        <v>498</v>
      </c>
      <c r="F2551" s="538" t="s">
        <v>188</v>
      </c>
      <c r="G2551" s="1120" t="str">
        <f>IF('Appraisal Inputs'!M389="","Blank",'Appraisal Inputs'!M389)</f>
        <v>Blank</v>
      </c>
      <c r="I2551" s="515" t="s">
        <v>3074</v>
      </c>
    </row>
    <row r="2552" spans="1:9" x14ac:dyDescent="0.2">
      <c r="A2552" s="86" t="s">
        <v>6388</v>
      </c>
      <c r="B2552" s="763" t="s">
        <v>454</v>
      </c>
      <c r="C2552" s="86" t="s">
        <v>186</v>
      </c>
      <c r="D2552" s="86" t="s">
        <v>185</v>
      </c>
      <c r="E2552" s="86" t="s">
        <v>499</v>
      </c>
      <c r="F2552" s="282" t="s">
        <v>189</v>
      </c>
      <c r="G2552" s="1126" t="str">
        <f>IF('Appraisal Inputs'!N349="","Blank",'Appraisal Inputs'!N349)</f>
        <v>Blank</v>
      </c>
      <c r="I2552" s="515" t="s">
        <v>3075</v>
      </c>
    </row>
    <row r="2553" spans="1:9" x14ac:dyDescent="0.2">
      <c r="A2553" s="86" t="s">
        <v>6388</v>
      </c>
      <c r="B2553" s="763" t="s">
        <v>454</v>
      </c>
      <c r="C2553" s="86" t="s">
        <v>186</v>
      </c>
      <c r="D2553" s="86" t="s">
        <v>527</v>
      </c>
      <c r="E2553" s="86" t="s">
        <v>499</v>
      </c>
      <c r="F2553" s="282" t="s">
        <v>189</v>
      </c>
      <c r="G2553" s="1126" t="str">
        <f>IF('Appraisal Inputs'!N350="","Blank",'Appraisal Inputs'!N350)</f>
        <v>Blank</v>
      </c>
      <c r="I2553" s="515" t="s">
        <v>3076</v>
      </c>
    </row>
    <row r="2554" spans="1:9" x14ac:dyDescent="0.2">
      <c r="A2554" s="86" t="s">
        <v>6388</v>
      </c>
      <c r="B2554" s="763" t="s">
        <v>454</v>
      </c>
      <c r="C2554" s="86" t="s">
        <v>186</v>
      </c>
      <c r="D2554" s="86" t="s">
        <v>528</v>
      </c>
      <c r="E2554" s="86" t="s">
        <v>499</v>
      </c>
      <c r="F2554" s="282" t="s">
        <v>189</v>
      </c>
      <c r="G2554" s="1126" t="str">
        <f>IF('Appraisal Inputs'!N351="","Blank",'Appraisal Inputs'!N351)</f>
        <v>Blank</v>
      </c>
      <c r="I2554" s="515" t="s">
        <v>3077</v>
      </c>
    </row>
    <row r="2555" spans="1:9" x14ac:dyDescent="0.2">
      <c r="A2555" s="86" t="s">
        <v>6388</v>
      </c>
      <c r="B2555" s="763" t="s">
        <v>454</v>
      </c>
      <c r="C2555" s="86" t="s">
        <v>186</v>
      </c>
      <c r="D2555" s="86" t="s">
        <v>529</v>
      </c>
      <c r="E2555" s="86" t="s">
        <v>499</v>
      </c>
      <c r="F2555" s="282" t="s">
        <v>189</v>
      </c>
      <c r="G2555" s="1126" t="str">
        <f>IF('Appraisal Inputs'!N352="","Blank",'Appraisal Inputs'!N352)</f>
        <v>Blank</v>
      </c>
      <c r="I2555" s="515" t="s">
        <v>3078</v>
      </c>
    </row>
    <row r="2556" spans="1:9" x14ac:dyDescent="0.2">
      <c r="A2556" s="86" t="s">
        <v>6388</v>
      </c>
      <c r="B2556" s="763" t="s">
        <v>454</v>
      </c>
      <c r="C2556" s="86" t="s">
        <v>186</v>
      </c>
      <c r="D2556" s="86" t="s">
        <v>530</v>
      </c>
      <c r="E2556" s="86" t="s">
        <v>499</v>
      </c>
      <c r="F2556" s="282" t="s">
        <v>189</v>
      </c>
      <c r="G2556" s="1126" t="str">
        <f>IF('Appraisal Inputs'!N353="","Blank",'Appraisal Inputs'!N353)</f>
        <v>Blank</v>
      </c>
      <c r="I2556" s="515" t="s">
        <v>3079</v>
      </c>
    </row>
    <row r="2557" spans="1:9" x14ac:dyDescent="0.2">
      <c r="A2557" s="86" t="s">
        <v>6388</v>
      </c>
      <c r="B2557" s="763" t="s">
        <v>454</v>
      </c>
      <c r="C2557" s="86" t="s">
        <v>186</v>
      </c>
      <c r="D2557" s="86" t="s">
        <v>531</v>
      </c>
      <c r="E2557" s="86" t="s">
        <v>499</v>
      </c>
      <c r="F2557" s="282" t="s">
        <v>189</v>
      </c>
      <c r="G2557" s="1126" t="str">
        <f>IF('Appraisal Inputs'!N354="","Blank",'Appraisal Inputs'!N354)</f>
        <v>Blank</v>
      </c>
      <c r="I2557" s="515" t="s">
        <v>3080</v>
      </c>
    </row>
    <row r="2558" spans="1:9" x14ac:dyDescent="0.2">
      <c r="A2558" s="86" t="s">
        <v>6388</v>
      </c>
      <c r="B2558" s="763" t="s">
        <v>454</v>
      </c>
      <c r="C2558" s="86" t="s">
        <v>186</v>
      </c>
      <c r="D2558" s="86" t="s">
        <v>532</v>
      </c>
      <c r="E2558" s="86" t="s">
        <v>499</v>
      </c>
      <c r="F2558" s="282" t="s">
        <v>189</v>
      </c>
      <c r="G2558" s="1126" t="str">
        <f>IF('Appraisal Inputs'!N355="","Blank",'Appraisal Inputs'!N355)</f>
        <v>Blank</v>
      </c>
      <c r="I2558" s="515" t="s">
        <v>3081</v>
      </c>
    </row>
    <row r="2559" spans="1:9" x14ac:dyDescent="0.2">
      <c r="A2559" s="86" t="s">
        <v>6388</v>
      </c>
      <c r="B2559" s="763" t="s">
        <v>454</v>
      </c>
      <c r="C2559" s="86" t="s">
        <v>186</v>
      </c>
      <c r="D2559" s="86" t="s">
        <v>533</v>
      </c>
      <c r="E2559" s="86" t="s">
        <v>499</v>
      </c>
      <c r="F2559" s="282" t="s">
        <v>189</v>
      </c>
      <c r="G2559" s="1126" t="str">
        <f>IF('Appraisal Inputs'!N356="","Blank",'Appraisal Inputs'!N356)</f>
        <v>Blank</v>
      </c>
      <c r="I2559" s="515" t="s">
        <v>3082</v>
      </c>
    </row>
    <row r="2560" spans="1:9" x14ac:dyDescent="0.2">
      <c r="A2560" s="86" t="s">
        <v>6388</v>
      </c>
      <c r="B2560" s="763" t="s">
        <v>454</v>
      </c>
      <c r="C2560" s="86" t="s">
        <v>186</v>
      </c>
      <c r="D2560" s="86" t="s">
        <v>534</v>
      </c>
      <c r="E2560" s="86" t="s">
        <v>499</v>
      </c>
      <c r="F2560" s="282" t="s">
        <v>189</v>
      </c>
      <c r="G2560" s="1126" t="str">
        <f>IF('Appraisal Inputs'!N357="","Blank",'Appraisal Inputs'!N357)</f>
        <v>Blank</v>
      </c>
      <c r="I2560" s="515" t="s">
        <v>3083</v>
      </c>
    </row>
    <row r="2561" spans="1:9" x14ac:dyDescent="0.2">
      <c r="A2561" s="86" t="s">
        <v>6388</v>
      </c>
      <c r="B2561" s="763" t="s">
        <v>454</v>
      </c>
      <c r="C2561" s="86" t="s">
        <v>186</v>
      </c>
      <c r="D2561" s="86" t="s">
        <v>535</v>
      </c>
      <c r="E2561" s="86" t="s">
        <v>499</v>
      </c>
      <c r="F2561" s="282" t="s">
        <v>189</v>
      </c>
      <c r="G2561" s="1126" t="str">
        <f>IF('Appraisal Inputs'!N358="","Blank",'Appraisal Inputs'!N358)</f>
        <v>Blank</v>
      </c>
      <c r="I2561" s="515" t="s">
        <v>3084</v>
      </c>
    </row>
    <row r="2562" spans="1:9" x14ac:dyDescent="0.2">
      <c r="A2562" s="86" t="s">
        <v>6388</v>
      </c>
      <c r="B2562" s="763" t="s">
        <v>454</v>
      </c>
      <c r="C2562" s="86" t="s">
        <v>186</v>
      </c>
      <c r="D2562" s="86" t="s">
        <v>536</v>
      </c>
      <c r="E2562" s="86" t="s">
        <v>499</v>
      </c>
      <c r="F2562" s="282" t="s">
        <v>189</v>
      </c>
      <c r="G2562" s="1126" t="str">
        <f>IF('Appraisal Inputs'!N359="","Blank",'Appraisal Inputs'!N359)</f>
        <v>Blank</v>
      </c>
      <c r="I2562" s="515" t="s">
        <v>3085</v>
      </c>
    </row>
    <row r="2563" spans="1:9" x14ac:dyDescent="0.2">
      <c r="A2563" s="86" t="s">
        <v>6388</v>
      </c>
      <c r="B2563" s="763" t="s">
        <v>454</v>
      </c>
      <c r="C2563" s="86" t="s">
        <v>186</v>
      </c>
      <c r="D2563" s="86" t="s">
        <v>537</v>
      </c>
      <c r="E2563" s="86" t="s">
        <v>499</v>
      </c>
      <c r="F2563" s="282" t="s">
        <v>189</v>
      </c>
      <c r="G2563" s="1126" t="str">
        <f>IF('Appraisal Inputs'!N360="","Blank",'Appraisal Inputs'!N360)</f>
        <v>Blank</v>
      </c>
      <c r="I2563" s="515" t="s">
        <v>3086</v>
      </c>
    </row>
    <row r="2564" spans="1:9" x14ac:dyDescent="0.2">
      <c r="A2564" s="86" t="s">
        <v>6388</v>
      </c>
      <c r="B2564" s="763" t="s">
        <v>454</v>
      </c>
      <c r="C2564" s="86" t="s">
        <v>186</v>
      </c>
      <c r="D2564" s="86" t="s">
        <v>538</v>
      </c>
      <c r="E2564" s="86" t="s">
        <v>499</v>
      </c>
      <c r="F2564" s="282" t="s">
        <v>189</v>
      </c>
      <c r="G2564" s="1126" t="str">
        <f>IF('Appraisal Inputs'!N361="","Blank",'Appraisal Inputs'!N361)</f>
        <v>Blank</v>
      </c>
      <c r="I2564" s="515" t="s">
        <v>3087</v>
      </c>
    </row>
    <row r="2565" spans="1:9" x14ac:dyDescent="0.2">
      <c r="A2565" s="86" t="s">
        <v>6388</v>
      </c>
      <c r="B2565" s="763" t="s">
        <v>454</v>
      </c>
      <c r="C2565" s="86" t="s">
        <v>186</v>
      </c>
      <c r="D2565" s="86" t="s">
        <v>539</v>
      </c>
      <c r="E2565" s="86" t="s">
        <v>499</v>
      </c>
      <c r="F2565" s="282" t="s">
        <v>189</v>
      </c>
      <c r="G2565" s="1126" t="str">
        <f>IF('Appraisal Inputs'!N362="","Blank",'Appraisal Inputs'!N362)</f>
        <v>Blank</v>
      </c>
      <c r="I2565" s="515" t="s">
        <v>3088</v>
      </c>
    </row>
    <row r="2566" spans="1:9" x14ac:dyDescent="0.2">
      <c r="A2566" s="86" t="s">
        <v>6388</v>
      </c>
      <c r="B2566" s="763" t="s">
        <v>454</v>
      </c>
      <c r="C2566" s="86" t="s">
        <v>186</v>
      </c>
      <c r="D2566" s="86" t="s">
        <v>540</v>
      </c>
      <c r="E2566" s="86" t="s">
        <v>499</v>
      </c>
      <c r="F2566" s="282" t="s">
        <v>189</v>
      </c>
      <c r="G2566" s="1126" t="str">
        <f>IF('Appraisal Inputs'!N363="","Blank",'Appraisal Inputs'!N363)</f>
        <v>Blank</v>
      </c>
      <c r="I2566" s="515" t="s">
        <v>3089</v>
      </c>
    </row>
    <row r="2567" spans="1:9" x14ac:dyDescent="0.2">
      <c r="A2567" s="86" t="s">
        <v>6388</v>
      </c>
      <c r="B2567" s="763" t="s">
        <v>454</v>
      </c>
      <c r="C2567" s="86" t="s">
        <v>186</v>
      </c>
      <c r="D2567" s="86" t="s">
        <v>541</v>
      </c>
      <c r="E2567" s="86" t="s">
        <v>499</v>
      </c>
      <c r="F2567" s="282" t="s">
        <v>189</v>
      </c>
      <c r="G2567" s="1126" t="str">
        <f>IF('Appraisal Inputs'!N364="","Blank",'Appraisal Inputs'!N364)</f>
        <v>Blank</v>
      </c>
      <c r="I2567" s="515" t="s">
        <v>3090</v>
      </c>
    </row>
    <row r="2568" spans="1:9" x14ac:dyDescent="0.2">
      <c r="A2568" s="86" t="s">
        <v>6388</v>
      </c>
      <c r="B2568" s="763" t="s">
        <v>454</v>
      </c>
      <c r="C2568" s="86" t="s">
        <v>186</v>
      </c>
      <c r="D2568" s="86" t="s">
        <v>542</v>
      </c>
      <c r="E2568" s="86" t="s">
        <v>499</v>
      </c>
      <c r="F2568" s="282" t="s">
        <v>189</v>
      </c>
      <c r="G2568" s="1126" t="str">
        <f>IF('Appraisal Inputs'!N365="","Blank",'Appraisal Inputs'!N365)</f>
        <v>Blank</v>
      </c>
      <c r="I2568" s="515" t="s">
        <v>3091</v>
      </c>
    </row>
    <row r="2569" spans="1:9" x14ac:dyDescent="0.2">
      <c r="A2569" s="86" t="s">
        <v>6388</v>
      </c>
      <c r="B2569" s="763" t="s">
        <v>454</v>
      </c>
      <c r="C2569" s="86" t="s">
        <v>186</v>
      </c>
      <c r="D2569" s="86" t="s">
        <v>543</v>
      </c>
      <c r="E2569" s="86" t="s">
        <v>499</v>
      </c>
      <c r="F2569" s="282" t="s">
        <v>189</v>
      </c>
      <c r="G2569" s="1126" t="str">
        <f>IF('Appraisal Inputs'!N366="","Blank",'Appraisal Inputs'!N366)</f>
        <v>Blank</v>
      </c>
      <c r="I2569" s="515" t="s">
        <v>3092</v>
      </c>
    </row>
    <row r="2570" spans="1:9" x14ac:dyDescent="0.2">
      <c r="A2570" s="86" t="s">
        <v>6388</v>
      </c>
      <c r="B2570" s="763" t="s">
        <v>454</v>
      </c>
      <c r="C2570" s="86" t="s">
        <v>186</v>
      </c>
      <c r="D2570" s="86" t="s">
        <v>544</v>
      </c>
      <c r="E2570" s="86" t="s">
        <v>499</v>
      </c>
      <c r="F2570" s="282" t="s">
        <v>189</v>
      </c>
      <c r="G2570" s="1126" t="str">
        <f>IF('Appraisal Inputs'!N367="","Blank",'Appraisal Inputs'!N367)</f>
        <v>Blank</v>
      </c>
      <c r="I2570" s="515" t="s">
        <v>3093</v>
      </c>
    </row>
    <row r="2571" spans="1:9" x14ac:dyDescent="0.2">
      <c r="A2571" s="86" t="s">
        <v>6388</v>
      </c>
      <c r="B2571" s="763" t="s">
        <v>454</v>
      </c>
      <c r="C2571" s="86" t="s">
        <v>186</v>
      </c>
      <c r="D2571" s="86" t="s">
        <v>545</v>
      </c>
      <c r="E2571" s="86" t="s">
        <v>499</v>
      </c>
      <c r="F2571" s="282" t="s">
        <v>189</v>
      </c>
      <c r="G2571" s="1126" t="str">
        <f>IF('Appraisal Inputs'!N368="","Blank",'Appraisal Inputs'!N368)</f>
        <v>Blank</v>
      </c>
      <c r="I2571" s="515" t="s">
        <v>3094</v>
      </c>
    </row>
    <row r="2572" spans="1:9" x14ac:dyDescent="0.2">
      <c r="A2572" s="86" t="s">
        <v>6388</v>
      </c>
      <c r="B2572" s="763" t="s">
        <v>454</v>
      </c>
      <c r="C2572" s="86" t="s">
        <v>186</v>
      </c>
      <c r="D2572" s="86" t="s">
        <v>546</v>
      </c>
      <c r="E2572" s="86" t="s">
        <v>499</v>
      </c>
      <c r="F2572" s="282" t="s">
        <v>189</v>
      </c>
      <c r="G2572" s="1126" t="str">
        <f>IF('Appraisal Inputs'!N369="","Blank",'Appraisal Inputs'!N369)</f>
        <v>Blank</v>
      </c>
      <c r="I2572" s="515" t="s">
        <v>3095</v>
      </c>
    </row>
    <row r="2573" spans="1:9" x14ac:dyDescent="0.2">
      <c r="A2573" s="86" t="s">
        <v>6388</v>
      </c>
      <c r="B2573" s="763" t="s">
        <v>454</v>
      </c>
      <c r="C2573" s="86" t="s">
        <v>186</v>
      </c>
      <c r="D2573" s="86" t="s">
        <v>547</v>
      </c>
      <c r="E2573" s="86" t="s">
        <v>499</v>
      </c>
      <c r="F2573" s="282" t="s">
        <v>189</v>
      </c>
      <c r="G2573" s="1126" t="str">
        <f>IF('Appraisal Inputs'!N370="","Blank",'Appraisal Inputs'!N370)</f>
        <v>Blank</v>
      </c>
      <c r="I2573" s="515" t="s">
        <v>3096</v>
      </c>
    </row>
    <row r="2574" spans="1:9" x14ac:dyDescent="0.2">
      <c r="A2574" s="86" t="s">
        <v>6388</v>
      </c>
      <c r="B2574" s="763" t="s">
        <v>454</v>
      </c>
      <c r="C2574" s="86" t="s">
        <v>186</v>
      </c>
      <c r="D2574" s="86" t="s">
        <v>548</v>
      </c>
      <c r="E2574" s="86" t="s">
        <v>499</v>
      </c>
      <c r="F2574" s="282" t="s">
        <v>189</v>
      </c>
      <c r="G2574" s="1126" t="str">
        <f>IF('Appraisal Inputs'!N371="","Blank",'Appraisal Inputs'!N371)</f>
        <v>Blank</v>
      </c>
      <c r="I2574" s="515" t="s">
        <v>3097</v>
      </c>
    </row>
    <row r="2575" spans="1:9" x14ac:dyDescent="0.2">
      <c r="A2575" s="86" t="s">
        <v>6388</v>
      </c>
      <c r="B2575" s="763" t="s">
        <v>454</v>
      </c>
      <c r="C2575" s="86" t="s">
        <v>186</v>
      </c>
      <c r="D2575" s="86" t="s">
        <v>549</v>
      </c>
      <c r="E2575" s="86" t="s">
        <v>499</v>
      </c>
      <c r="F2575" s="282" t="s">
        <v>189</v>
      </c>
      <c r="G2575" s="1126" t="str">
        <f>IF('Appraisal Inputs'!N372="","Blank",'Appraisal Inputs'!N372)</f>
        <v>Blank</v>
      </c>
      <c r="I2575" s="515" t="s">
        <v>3098</v>
      </c>
    </row>
    <row r="2576" spans="1:9" x14ac:dyDescent="0.2">
      <c r="A2576" s="86" t="s">
        <v>6388</v>
      </c>
      <c r="B2576" s="763" t="s">
        <v>454</v>
      </c>
      <c r="C2576" s="86" t="s">
        <v>186</v>
      </c>
      <c r="D2576" s="86" t="s">
        <v>550</v>
      </c>
      <c r="E2576" s="86" t="s">
        <v>499</v>
      </c>
      <c r="F2576" s="282" t="s">
        <v>189</v>
      </c>
      <c r="G2576" s="1126" t="str">
        <f>IF('Appraisal Inputs'!N373="","Blank",'Appraisal Inputs'!N373)</f>
        <v>Blank</v>
      </c>
      <c r="I2576" s="515" t="s">
        <v>3099</v>
      </c>
    </row>
    <row r="2577" spans="1:9" x14ac:dyDescent="0.2">
      <c r="A2577" s="86" t="s">
        <v>6388</v>
      </c>
      <c r="B2577" s="763" t="s">
        <v>454</v>
      </c>
      <c r="C2577" s="86" t="s">
        <v>186</v>
      </c>
      <c r="D2577" s="86" t="s">
        <v>551</v>
      </c>
      <c r="E2577" s="86" t="s">
        <v>499</v>
      </c>
      <c r="F2577" s="282" t="s">
        <v>189</v>
      </c>
      <c r="G2577" s="1126" t="str">
        <f>IF('Appraisal Inputs'!N374="","Blank",'Appraisal Inputs'!N374)</f>
        <v>Blank</v>
      </c>
      <c r="I2577" s="515" t="s">
        <v>3100</v>
      </c>
    </row>
    <row r="2578" spans="1:9" x14ac:dyDescent="0.2">
      <c r="A2578" s="86" t="s">
        <v>6388</v>
      </c>
      <c r="B2578" s="763" t="s">
        <v>454</v>
      </c>
      <c r="C2578" s="86" t="s">
        <v>186</v>
      </c>
      <c r="D2578" s="86" t="s">
        <v>552</v>
      </c>
      <c r="E2578" s="86" t="s">
        <v>499</v>
      </c>
      <c r="F2578" s="282" t="s">
        <v>189</v>
      </c>
      <c r="G2578" s="1126" t="str">
        <f>IF('Appraisal Inputs'!N375="","Blank",'Appraisal Inputs'!N375)</f>
        <v>Blank</v>
      </c>
      <c r="I2578" s="515" t="s">
        <v>3101</v>
      </c>
    </row>
    <row r="2579" spans="1:9" x14ac:dyDescent="0.2">
      <c r="A2579" s="86" t="s">
        <v>6388</v>
      </c>
      <c r="B2579" s="763" t="s">
        <v>454</v>
      </c>
      <c r="C2579" s="86" t="s">
        <v>186</v>
      </c>
      <c r="D2579" s="86" t="s">
        <v>553</v>
      </c>
      <c r="E2579" s="86" t="s">
        <v>499</v>
      </c>
      <c r="F2579" s="282" t="s">
        <v>189</v>
      </c>
      <c r="G2579" s="1126" t="str">
        <f>IF('Appraisal Inputs'!N376="","Blank",'Appraisal Inputs'!N376)</f>
        <v>Blank</v>
      </c>
      <c r="I2579" s="515" t="s">
        <v>3102</v>
      </c>
    </row>
    <row r="2580" spans="1:9" x14ac:dyDescent="0.2">
      <c r="A2580" s="86" t="s">
        <v>6388</v>
      </c>
      <c r="B2580" s="763" t="s">
        <v>454</v>
      </c>
      <c r="C2580" s="86" t="s">
        <v>186</v>
      </c>
      <c r="D2580" s="86" t="s">
        <v>554</v>
      </c>
      <c r="E2580" s="86" t="s">
        <v>499</v>
      </c>
      <c r="F2580" s="282" t="s">
        <v>189</v>
      </c>
      <c r="G2580" s="1126" t="str">
        <f>IF('Appraisal Inputs'!N377="","Blank",'Appraisal Inputs'!N377)</f>
        <v>Blank</v>
      </c>
      <c r="I2580" s="515" t="s">
        <v>3103</v>
      </c>
    </row>
    <row r="2581" spans="1:9" x14ac:dyDescent="0.2">
      <c r="A2581" s="86" t="s">
        <v>6388</v>
      </c>
      <c r="B2581" s="763" t="s">
        <v>454</v>
      </c>
      <c r="C2581" s="86" t="s">
        <v>186</v>
      </c>
      <c r="D2581" s="86" t="s">
        <v>555</v>
      </c>
      <c r="E2581" s="86" t="s">
        <v>499</v>
      </c>
      <c r="F2581" s="282" t="s">
        <v>189</v>
      </c>
      <c r="G2581" s="1126" t="str">
        <f>IF('Appraisal Inputs'!N378="","Blank",'Appraisal Inputs'!N378)</f>
        <v>Blank</v>
      </c>
      <c r="I2581" s="515" t="s">
        <v>3104</v>
      </c>
    </row>
    <row r="2582" spans="1:9" x14ac:dyDescent="0.2">
      <c r="A2582" s="86" t="s">
        <v>6388</v>
      </c>
      <c r="B2582" s="763" t="s">
        <v>454</v>
      </c>
      <c r="C2582" s="86" t="s">
        <v>186</v>
      </c>
      <c r="D2582" s="86" t="s">
        <v>556</v>
      </c>
      <c r="E2582" s="86" t="s">
        <v>499</v>
      </c>
      <c r="F2582" s="282" t="s">
        <v>189</v>
      </c>
      <c r="G2582" s="1126" t="str">
        <f>IF('Appraisal Inputs'!N379="","Blank",'Appraisal Inputs'!N379)</f>
        <v>Blank</v>
      </c>
      <c r="I2582" s="515" t="s">
        <v>3105</v>
      </c>
    </row>
    <row r="2583" spans="1:9" x14ac:dyDescent="0.2">
      <c r="A2583" s="86" t="s">
        <v>6388</v>
      </c>
      <c r="B2583" s="763" t="s">
        <v>454</v>
      </c>
      <c r="C2583" s="86" t="s">
        <v>186</v>
      </c>
      <c r="D2583" s="86" t="s">
        <v>557</v>
      </c>
      <c r="E2583" s="86" t="s">
        <v>499</v>
      </c>
      <c r="F2583" s="282" t="s">
        <v>189</v>
      </c>
      <c r="G2583" s="1126" t="str">
        <f>IF('Appraisal Inputs'!N380="","Blank",'Appraisal Inputs'!N380)</f>
        <v>Blank</v>
      </c>
      <c r="I2583" s="515" t="s">
        <v>3106</v>
      </c>
    </row>
    <row r="2584" spans="1:9" x14ac:dyDescent="0.2">
      <c r="A2584" s="86" t="s">
        <v>6388</v>
      </c>
      <c r="B2584" s="763" t="s">
        <v>454</v>
      </c>
      <c r="C2584" s="86" t="s">
        <v>186</v>
      </c>
      <c r="D2584" s="86" t="s">
        <v>558</v>
      </c>
      <c r="E2584" s="86" t="s">
        <v>499</v>
      </c>
      <c r="F2584" s="282" t="s">
        <v>189</v>
      </c>
      <c r="G2584" s="1126" t="str">
        <f>IF('Appraisal Inputs'!N381="","Blank",'Appraisal Inputs'!N381)</f>
        <v>Blank</v>
      </c>
      <c r="I2584" s="515" t="s">
        <v>3107</v>
      </c>
    </row>
    <row r="2585" spans="1:9" x14ac:dyDescent="0.2">
      <c r="A2585" s="86" t="s">
        <v>6388</v>
      </c>
      <c r="B2585" s="763" t="s">
        <v>454</v>
      </c>
      <c r="C2585" s="86" t="s">
        <v>186</v>
      </c>
      <c r="D2585" s="86" t="s">
        <v>559</v>
      </c>
      <c r="E2585" s="86" t="s">
        <v>499</v>
      </c>
      <c r="F2585" s="282" t="s">
        <v>189</v>
      </c>
      <c r="G2585" s="1126" t="str">
        <f>IF('Appraisal Inputs'!N382="","Blank",'Appraisal Inputs'!N382)</f>
        <v>Blank</v>
      </c>
      <c r="I2585" s="515" t="s">
        <v>3108</v>
      </c>
    </row>
    <row r="2586" spans="1:9" x14ac:dyDescent="0.2">
      <c r="A2586" s="86" t="s">
        <v>6388</v>
      </c>
      <c r="B2586" s="763" t="s">
        <v>454</v>
      </c>
      <c r="C2586" s="86" t="s">
        <v>186</v>
      </c>
      <c r="D2586" s="86" t="s">
        <v>560</v>
      </c>
      <c r="E2586" s="86" t="s">
        <v>499</v>
      </c>
      <c r="F2586" s="282" t="s">
        <v>189</v>
      </c>
      <c r="G2586" s="1126" t="str">
        <f>IF('Appraisal Inputs'!N383="","Blank",'Appraisal Inputs'!N383)</f>
        <v>Blank</v>
      </c>
      <c r="I2586" s="515" t="s">
        <v>3109</v>
      </c>
    </row>
    <row r="2587" spans="1:9" x14ac:dyDescent="0.2">
      <c r="A2587" s="86" t="s">
        <v>6388</v>
      </c>
      <c r="B2587" s="763" t="s">
        <v>454</v>
      </c>
      <c r="C2587" s="86" t="s">
        <v>186</v>
      </c>
      <c r="D2587" s="86" t="s">
        <v>561</v>
      </c>
      <c r="E2587" s="86" t="s">
        <v>499</v>
      </c>
      <c r="F2587" s="282" t="s">
        <v>189</v>
      </c>
      <c r="G2587" s="1126" t="str">
        <f>IF('Appraisal Inputs'!N384="","Blank",'Appraisal Inputs'!N384)</f>
        <v>Blank</v>
      </c>
      <c r="I2587" s="515" t="s">
        <v>3110</v>
      </c>
    </row>
    <row r="2588" spans="1:9" x14ac:dyDescent="0.2">
      <c r="A2588" s="86" t="s">
        <v>6388</v>
      </c>
      <c r="B2588" s="763" t="s">
        <v>454</v>
      </c>
      <c r="C2588" s="86" t="s">
        <v>186</v>
      </c>
      <c r="D2588" s="86" t="s">
        <v>562</v>
      </c>
      <c r="E2588" s="86" t="s">
        <v>499</v>
      </c>
      <c r="F2588" s="282" t="s">
        <v>189</v>
      </c>
      <c r="G2588" s="1126" t="str">
        <f>IF('Appraisal Inputs'!N385="","Blank",'Appraisal Inputs'!N385)</f>
        <v>Blank</v>
      </c>
      <c r="I2588" s="515" t="s">
        <v>3111</v>
      </c>
    </row>
    <row r="2589" spans="1:9" x14ac:dyDescent="0.2">
      <c r="A2589" s="86" t="s">
        <v>6388</v>
      </c>
      <c r="B2589" s="763" t="s">
        <v>454</v>
      </c>
      <c r="C2589" s="86" t="s">
        <v>186</v>
      </c>
      <c r="D2589" s="86" t="s">
        <v>563</v>
      </c>
      <c r="E2589" s="86" t="s">
        <v>499</v>
      </c>
      <c r="F2589" s="282" t="s">
        <v>189</v>
      </c>
      <c r="G2589" s="1126" t="str">
        <f>IF('Appraisal Inputs'!N386="","Blank",'Appraisal Inputs'!N386)</f>
        <v>Blank</v>
      </c>
      <c r="I2589" s="515" t="s">
        <v>3112</v>
      </c>
    </row>
    <row r="2590" spans="1:9" x14ac:dyDescent="0.2">
      <c r="A2590" s="86" t="s">
        <v>6388</v>
      </c>
      <c r="B2590" s="763" t="s">
        <v>454</v>
      </c>
      <c r="C2590" s="86" t="s">
        <v>186</v>
      </c>
      <c r="D2590" s="86" t="s">
        <v>564</v>
      </c>
      <c r="E2590" s="86" t="s">
        <v>499</v>
      </c>
      <c r="F2590" s="282" t="s">
        <v>189</v>
      </c>
      <c r="G2590" s="1126" t="str">
        <f>IF('Appraisal Inputs'!N387="","Blank",'Appraisal Inputs'!N387)</f>
        <v>Blank</v>
      </c>
      <c r="I2590" s="515" t="s">
        <v>3113</v>
      </c>
    </row>
    <row r="2591" spans="1:9" x14ac:dyDescent="0.2">
      <c r="A2591" s="86" t="s">
        <v>6388</v>
      </c>
      <c r="B2591" s="763" t="s">
        <v>454</v>
      </c>
      <c r="C2591" s="86" t="s">
        <v>186</v>
      </c>
      <c r="D2591" s="86" t="s">
        <v>565</v>
      </c>
      <c r="E2591" s="86" t="s">
        <v>499</v>
      </c>
      <c r="F2591" s="282" t="s">
        <v>189</v>
      </c>
      <c r="G2591" s="1126" t="str">
        <f>IF('Appraisal Inputs'!N388="","Blank",'Appraisal Inputs'!N388)</f>
        <v>Blank</v>
      </c>
      <c r="I2591" s="515" t="s">
        <v>3114</v>
      </c>
    </row>
    <row r="2592" spans="1:9" x14ac:dyDescent="0.2">
      <c r="A2592" s="86" t="s">
        <v>6388</v>
      </c>
      <c r="B2592" s="763" t="s">
        <v>454</v>
      </c>
      <c r="C2592" s="86" t="s">
        <v>186</v>
      </c>
      <c r="D2592" s="86" t="s">
        <v>566</v>
      </c>
      <c r="E2592" s="86" t="s">
        <v>499</v>
      </c>
      <c r="F2592" s="282" t="s">
        <v>189</v>
      </c>
      <c r="G2592" s="1119" t="str">
        <f>IF('Appraisal Inputs'!N389="","Blank",'Appraisal Inputs'!N389)</f>
        <v>Blank</v>
      </c>
      <c r="I2592" s="515" t="s">
        <v>3115</v>
      </c>
    </row>
    <row r="2593" spans="1:9" x14ac:dyDescent="0.2">
      <c r="A2593" s="86" t="s">
        <v>6388</v>
      </c>
      <c r="B2593" s="533" t="s">
        <v>454</v>
      </c>
      <c r="C2593" s="119" t="s">
        <v>186</v>
      </c>
      <c r="D2593" s="119" t="s">
        <v>185</v>
      </c>
      <c r="E2593" s="119" t="s">
        <v>499</v>
      </c>
      <c r="F2593" s="545" t="s">
        <v>197</v>
      </c>
      <c r="G2593" s="1127" t="str">
        <f>IF('Appraisal Inputs'!N390="","Blank",'Appraisal Inputs'!N390)</f>
        <v>Blank</v>
      </c>
      <c r="I2593" s="515" t="s">
        <v>3116</v>
      </c>
    </row>
    <row r="2594" spans="1:9" x14ac:dyDescent="0.2">
      <c r="A2594" s="86" t="s">
        <v>6388</v>
      </c>
      <c r="B2594" s="541" t="s">
        <v>454</v>
      </c>
      <c r="C2594" s="546" t="s">
        <v>186</v>
      </c>
      <c r="D2594" s="546" t="s">
        <v>185</v>
      </c>
      <c r="E2594" s="546" t="s">
        <v>499</v>
      </c>
      <c r="F2594" s="542" t="s">
        <v>188</v>
      </c>
      <c r="G2594" s="1102" t="str">
        <f>IF('Appraisal Inputs'!O349="","Blank",'Appraisal Inputs'!O349)</f>
        <v>Blank</v>
      </c>
      <c r="I2594" s="515" t="s">
        <v>3117</v>
      </c>
    </row>
    <row r="2595" spans="1:9" x14ac:dyDescent="0.2">
      <c r="A2595" s="86" t="s">
        <v>6388</v>
      </c>
      <c r="B2595" s="763" t="s">
        <v>454</v>
      </c>
      <c r="C2595" s="86" t="s">
        <v>186</v>
      </c>
      <c r="D2595" s="86" t="s">
        <v>527</v>
      </c>
      <c r="E2595" s="86" t="s">
        <v>499</v>
      </c>
      <c r="F2595" s="282" t="s">
        <v>188</v>
      </c>
      <c r="G2595" s="1126" t="str">
        <f>IF('Appraisal Inputs'!O350="","Blank",'Appraisal Inputs'!O350)</f>
        <v>Blank</v>
      </c>
      <c r="I2595" s="515" t="s">
        <v>3118</v>
      </c>
    </row>
    <row r="2596" spans="1:9" x14ac:dyDescent="0.2">
      <c r="A2596" s="86" t="s">
        <v>6388</v>
      </c>
      <c r="B2596" s="763" t="s">
        <v>454</v>
      </c>
      <c r="C2596" s="86" t="s">
        <v>186</v>
      </c>
      <c r="D2596" s="86" t="s">
        <v>528</v>
      </c>
      <c r="E2596" s="86" t="s">
        <v>499</v>
      </c>
      <c r="F2596" s="282" t="s">
        <v>188</v>
      </c>
      <c r="G2596" s="1126" t="str">
        <f>IF('Appraisal Inputs'!O351="","Blank",'Appraisal Inputs'!O351)</f>
        <v>Blank</v>
      </c>
      <c r="I2596" s="515" t="s">
        <v>3119</v>
      </c>
    </row>
    <row r="2597" spans="1:9" x14ac:dyDescent="0.2">
      <c r="A2597" s="86" t="s">
        <v>6388</v>
      </c>
      <c r="B2597" s="763" t="s">
        <v>454</v>
      </c>
      <c r="C2597" s="86" t="s">
        <v>186</v>
      </c>
      <c r="D2597" s="86" t="s">
        <v>529</v>
      </c>
      <c r="E2597" s="86" t="s">
        <v>499</v>
      </c>
      <c r="F2597" s="282" t="s">
        <v>188</v>
      </c>
      <c r="G2597" s="1126" t="str">
        <f>IF('Appraisal Inputs'!O352="","Blank",'Appraisal Inputs'!O352)</f>
        <v>Blank</v>
      </c>
      <c r="I2597" s="515" t="s">
        <v>3120</v>
      </c>
    </row>
    <row r="2598" spans="1:9" x14ac:dyDescent="0.2">
      <c r="A2598" s="86" t="s">
        <v>6388</v>
      </c>
      <c r="B2598" s="763" t="s">
        <v>454</v>
      </c>
      <c r="C2598" s="86" t="s">
        <v>186</v>
      </c>
      <c r="D2598" s="86" t="s">
        <v>530</v>
      </c>
      <c r="E2598" s="86" t="s">
        <v>499</v>
      </c>
      <c r="F2598" s="282" t="s">
        <v>188</v>
      </c>
      <c r="G2598" s="1126" t="str">
        <f>IF('Appraisal Inputs'!O353="","Blank",'Appraisal Inputs'!O353)</f>
        <v>Blank</v>
      </c>
      <c r="I2598" s="515" t="s">
        <v>3121</v>
      </c>
    </row>
    <row r="2599" spans="1:9" x14ac:dyDescent="0.2">
      <c r="A2599" s="86" t="s">
        <v>6388</v>
      </c>
      <c r="B2599" s="763" t="s">
        <v>454</v>
      </c>
      <c r="C2599" s="86" t="s">
        <v>186</v>
      </c>
      <c r="D2599" s="86" t="s">
        <v>531</v>
      </c>
      <c r="E2599" s="86" t="s">
        <v>499</v>
      </c>
      <c r="F2599" s="282" t="s">
        <v>188</v>
      </c>
      <c r="G2599" s="1126" t="str">
        <f>IF('Appraisal Inputs'!O354="","Blank",'Appraisal Inputs'!O354)</f>
        <v>Blank</v>
      </c>
      <c r="I2599" s="515" t="s">
        <v>3122</v>
      </c>
    </row>
    <row r="2600" spans="1:9" x14ac:dyDescent="0.2">
      <c r="A2600" s="86" t="s">
        <v>6388</v>
      </c>
      <c r="B2600" s="763" t="s">
        <v>454</v>
      </c>
      <c r="C2600" s="86" t="s">
        <v>186</v>
      </c>
      <c r="D2600" s="86" t="s">
        <v>532</v>
      </c>
      <c r="E2600" s="86" t="s">
        <v>499</v>
      </c>
      <c r="F2600" s="282" t="s">
        <v>188</v>
      </c>
      <c r="G2600" s="1126" t="str">
        <f>IF('Appraisal Inputs'!O355="","Blank",'Appraisal Inputs'!O355)</f>
        <v>Blank</v>
      </c>
      <c r="I2600" s="515" t="s">
        <v>3123</v>
      </c>
    </row>
    <row r="2601" spans="1:9" x14ac:dyDescent="0.2">
      <c r="A2601" s="86" t="s">
        <v>6388</v>
      </c>
      <c r="B2601" s="763" t="s">
        <v>454</v>
      </c>
      <c r="C2601" s="86" t="s">
        <v>186</v>
      </c>
      <c r="D2601" s="86" t="s">
        <v>533</v>
      </c>
      <c r="E2601" s="86" t="s">
        <v>499</v>
      </c>
      <c r="F2601" s="282" t="s">
        <v>188</v>
      </c>
      <c r="G2601" s="1126" t="str">
        <f>IF('Appraisal Inputs'!O356="","Blank",'Appraisal Inputs'!O356)</f>
        <v>Blank</v>
      </c>
      <c r="I2601" s="515" t="s">
        <v>3124</v>
      </c>
    </row>
    <row r="2602" spans="1:9" x14ac:dyDescent="0.2">
      <c r="A2602" s="86" t="s">
        <v>6388</v>
      </c>
      <c r="B2602" s="763" t="s">
        <v>454</v>
      </c>
      <c r="C2602" s="86" t="s">
        <v>186</v>
      </c>
      <c r="D2602" s="86" t="s">
        <v>534</v>
      </c>
      <c r="E2602" s="86" t="s">
        <v>499</v>
      </c>
      <c r="F2602" s="282" t="s">
        <v>188</v>
      </c>
      <c r="G2602" s="1126" t="str">
        <f>IF('Appraisal Inputs'!O357="","Blank",'Appraisal Inputs'!O357)</f>
        <v>Blank</v>
      </c>
      <c r="I2602" s="515" t="s">
        <v>3125</v>
      </c>
    </row>
    <row r="2603" spans="1:9" x14ac:dyDescent="0.2">
      <c r="A2603" s="86" t="s">
        <v>6388</v>
      </c>
      <c r="B2603" s="763" t="s">
        <v>454</v>
      </c>
      <c r="C2603" s="86" t="s">
        <v>186</v>
      </c>
      <c r="D2603" s="86" t="s">
        <v>535</v>
      </c>
      <c r="E2603" s="86" t="s">
        <v>499</v>
      </c>
      <c r="F2603" s="282" t="s">
        <v>188</v>
      </c>
      <c r="G2603" s="1126" t="str">
        <f>IF('Appraisal Inputs'!O358="","Blank",'Appraisal Inputs'!O358)</f>
        <v>Blank</v>
      </c>
      <c r="I2603" s="515" t="s">
        <v>3126</v>
      </c>
    </row>
    <row r="2604" spans="1:9" x14ac:dyDescent="0.2">
      <c r="A2604" s="86" t="s">
        <v>6388</v>
      </c>
      <c r="B2604" s="763" t="s">
        <v>454</v>
      </c>
      <c r="C2604" s="86" t="s">
        <v>186</v>
      </c>
      <c r="D2604" s="86" t="s">
        <v>536</v>
      </c>
      <c r="E2604" s="86" t="s">
        <v>499</v>
      </c>
      <c r="F2604" s="282" t="s">
        <v>188</v>
      </c>
      <c r="G2604" s="1126" t="str">
        <f>IF('Appraisal Inputs'!O359="","Blank",'Appraisal Inputs'!O359)</f>
        <v>Blank</v>
      </c>
      <c r="I2604" s="515" t="s">
        <v>3127</v>
      </c>
    </row>
    <row r="2605" spans="1:9" x14ac:dyDescent="0.2">
      <c r="A2605" s="86" t="s">
        <v>6388</v>
      </c>
      <c r="B2605" s="763" t="s">
        <v>454</v>
      </c>
      <c r="C2605" s="86" t="s">
        <v>186</v>
      </c>
      <c r="D2605" s="86" t="s">
        <v>537</v>
      </c>
      <c r="E2605" s="86" t="s">
        <v>499</v>
      </c>
      <c r="F2605" s="282" t="s">
        <v>188</v>
      </c>
      <c r="G2605" s="1126" t="str">
        <f>IF('Appraisal Inputs'!O360="","Blank",'Appraisal Inputs'!O360)</f>
        <v>Blank</v>
      </c>
      <c r="I2605" s="515" t="s">
        <v>3128</v>
      </c>
    </row>
    <row r="2606" spans="1:9" x14ac:dyDescent="0.2">
      <c r="A2606" s="86" t="s">
        <v>6388</v>
      </c>
      <c r="B2606" s="763" t="s">
        <v>454</v>
      </c>
      <c r="C2606" s="86" t="s">
        <v>186</v>
      </c>
      <c r="D2606" s="86" t="s">
        <v>538</v>
      </c>
      <c r="E2606" s="86" t="s">
        <v>499</v>
      </c>
      <c r="F2606" s="282" t="s">
        <v>188</v>
      </c>
      <c r="G2606" s="1126" t="str">
        <f>IF('Appraisal Inputs'!O361="","Blank",'Appraisal Inputs'!O361)</f>
        <v>Blank</v>
      </c>
      <c r="I2606" s="515" t="s">
        <v>3129</v>
      </c>
    </row>
    <row r="2607" spans="1:9" x14ac:dyDescent="0.2">
      <c r="A2607" s="86" t="s">
        <v>6388</v>
      </c>
      <c r="B2607" s="763" t="s">
        <v>454</v>
      </c>
      <c r="C2607" s="86" t="s">
        <v>186</v>
      </c>
      <c r="D2607" s="86" t="s">
        <v>539</v>
      </c>
      <c r="E2607" s="86" t="s">
        <v>499</v>
      </c>
      <c r="F2607" s="282" t="s">
        <v>188</v>
      </c>
      <c r="G2607" s="1126" t="str">
        <f>IF('Appraisal Inputs'!O362="","Blank",'Appraisal Inputs'!O362)</f>
        <v>Blank</v>
      </c>
      <c r="I2607" s="515" t="s">
        <v>3130</v>
      </c>
    </row>
    <row r="2608" spans="1:9" x14ac:dyDescent="0.2">
      <c r="A2608" s="86" t="s">
        <v>6388</v>
      </c>
      <c r="B2608" s="763" t="s">
        <v>454</v>
      </c>
      <c r="C2608" s="86" t="s">
        <v>186</v>
      </c>
      <c r="D2608" s="86" t="s">
        <v>540</v>
      </c>
      <c r="E2608" s="86" t="s">
        <v>499</v>
      </c>
      <c r="F2608" s="282" t="s">
        <v>188</v>
      </c>
      <c r="G2608" s="1126" t="str">
        <f>IF('Appraisal Inputs'!O363="","Blank",'Appraisal Inputs'!O363)</f>
        <v>Blank</v>
      </c>
      <c r="I2608" s="515" t="s">
        <v>3131</v>
      </c>
    </row>
    <row r="2609" spans="1:9" x14ac:dyDescent="0.2">
      <c r="A2609" s="86" t="s">
        <v>6388</v>
      </c>
      <c r="B2609" s="763" t="s">
        <v>454</v>
      </c>
      <c r="C2609" s="86" t="s">
        <v>186</v>
      </c>
      <c r="D2609" s="86" t="s">
        <v>541</v>
      </c>
      <c r="E2609" s="86" t="s">
        <v>499</v>
      </c>
      <c r="F2609" s="282" t="s">
        <v>188</v>
      </c>
      <c r="G2609" s="1126" t="str">
        <f>IF('Appraisal Inputs'!O364="","Blank",'Appraisal Inputs'!O364)</f>
        <v>Blank</v>
      </c>
      <c r="I2609" s="515" t="s">
        <v>3132</v>
      </c>
    </row>
    <row r="2610" spans="1:9" x14ac:dyDescent="0.2">
      <c r="A2610" s="86" t="s">
        <v>6388</v>
      </c>
      <c r="B2610" s="763" t="s">
        <v>454</v>
      </c>
      <c r="C2610" s="86" t="s">
        <v>186</v>
      </c>
      <c r="D2610" s="86" t="s">
        <v>542</v>
      </c>
      <c r="E2610" s="86" t="s">
        <v>499</v>
      </c>
      <c r="F2610" s="282" t="s">
        <v>188</v>
      </c>
      <c r="G2610" s="1126" t="str">
        <f>IF('Appraisal Inputs'!O365="","Blank",'Appraisal Inputs'!O365)</f>
        <v>Blank</v>
      </c>
      <c r="I2610" s="515" t="s">
        <v>3133</v>
      </c>
    </row>
    <row r="2611" spans="1:9" x14ac:dyDescent="0.2">
      <c r="A2611" s="86" t="s">
        <v>6388</v>
      </c>
      <c r="B2611" s="763" t="s">
        <v>454</v>
      </c>
      <c r="C2611" s="86" t="s">
        <v>186</v>
      </c>
      <c r="D2611" s="86" t="s">
        <v>543</v>
      </c>
      <c r="E2611" s="86" t="s">
        <v>499</v>
      </c>
      <c r="F2611" s="282" t="s">
        <v>188</v>
      </c>
      <c r="G2611" s="1126" t="str">
        <f>IF('Appraisal Inputs'!O366="","Blank",'Appraisal Inputs'!O366)</f>
        <v>Blank</v>
      </c>
      <c r="I2611" s="515" t="s">
        <v>3134</v>
      </c>
    </row>
    <row r="2612" spans="1:9" x14ac:dyDescent="0.2">
      <c r="A2612" s="86" t="s">
        <v>6388</v>
      </c>
      <c r="B2612" s="763" t="s">
        <v>454</v>
      </c>
      <c r="C2612" s="86" t="s">
        <v>186</v>
      </c>
      <c r="D2612" s="86" t="s">
        <v>544</v>
      </c>
      <c r="E2612" s="86" t="s">
        <v>499</v>
      </c>
      <c r="F2612" s="282" t="s">
        <v>188</v>
      </c>
      <c r="G2612" s="1126" t="str">
        <f>IF('Appraisal Inputs'!O367="","Blank",'Appraisal Inputs'!O367)</f>
        <v>Blank</v>
      </c>
      <c r="I2612" s="515" t="s">
        <v>3135</v>
      </c>
    </row>
    <row r="2613" spans="1:9" x14ac:dyDescent="0.2">
      <c r="A2613" s="86" t="s">
        <v>6388</v>
      </c>
      <c r="B2613" s="763" t="s">
        <v>454</v>
      </c>
      <c r="C2613" s="86" t="s">
        <v>186</v>
      </c>
      <c r="D2613" s="86" t="s">
        <v>545</v>
      </c>
      <c r="E2613" s="86" t="s">
        <v>499</v>
      </c>
      <c r="F2613" s="282" t="s">
        <v>188</v>
      </c>
      <c r="G2613" s="1126" t="str">
        <f>IF('Appraisal Inputs'!O368="","Blank",'Appraisal Inputs'!O368)</f>
        <v>Blank</v>
      </c>
      <c r="I2613" s="515" t="s">
        <v>3136</v>
      </c>
    </row>
    <row r="2614" spans="1:9" x14ac:dyDescent="0.2">
      <c r="A2614" s="86" t="s">
        <v>6388</v>
      </c>
      <c r="B2614" s="763" t="s">
        <v>454</v>
      </c>
      <c r="C2614" s="86" t="s">
        <v>186</v>
      </c>
      <c r="D2614" s="86" t="s">
        <v>546</v>
      </c>
      <c r="E2614" s="86" t="s">
        <v>499</v>
      </c>
      <c r="F2614" s="282" t="s">
        <v>188</v>
      </c>
      <c r="G2614" s="1126" t="str">
        <f>IF('Appraisal Inputs'!O369="","Blank",'Appraisal Inputs'!O369)</f>
        <v>Blank</v>
      </c>
      <c r="I2614" s="515" t="s">
        <v>3137</v>
      </c>
    </row>
    <row r="2615" spans="1:9" x14ac:dyDescent="0.2">
      <c r="A2615" s="86" t="s">
        <v>6388</v>
      </c>
      <c r="B2615" s="763" t="s">
        <v>454</v>
      </c>
      <c r="C2615" s="86" t="s">
        <v>186</v>
      </c>
      <c r="D2615" s="86" t="s">
        <v>547</v>
      </c>
      <c r="E2615" s="86" t="s">
        <v>499</v>
      </c>
      <c r="F2615" s="282" t="s">
        <v>188</v>
      </c>
      <c r="G2615" s="1126" t="str">
        <f>IF('Appraisal Inputs'!O370="","Blank",'Appraisal Inputs'!O370)</f>
        <v>Blank</v>
      </c>
      <c r="I2615" s="515" t="s">
        <v>3138</v>
      </c>
    </row>
    <row r="2616" spans="1:9" x14ac:dyDescent="0.2">
      <c r="A2616" s="86" t="s">
        <v>6388</v>
      </c>
      <c r="B2616" s="763" t="s">
        <v>454</v>
      </c>
      <c r="C2616" s="86" t="s">
        <v>186</v>
      </c>
      <c r="D2616" s="86" t="s">
        <v>548</v>
      </c>
      <c r="E2616" s="86" t="s">
        <v>499</v>
      </c>
      <c r="F2616" s="282" t="s">
        <v>188</v>
      </c>
      <c r="G2616" s="1126" t="str">
        <f>IF('Appraisal Inputs'!O371="","Blank",'Appraisal Inputs'!O371)</f>
        <v>Blank</v>
      </c>
      <c r="I2616" s="515" t="s">
        <v>3139</v>
      </c>
    </row>
    <row r="2617" spans="1:9" x14ac:dyDescent="0.2">
      <c r="A2617" s="86" t="s">
        <v>6388</v>
      </c>
      <c r="B2617" s="763" t="s">
        <v>454</v>
      </c>
      <c r="C2617" s="86" t="s">
        <v>186</v>
      </c>
      <c r="D2617" s="86" t="s">
        <v>549</v>
      </c>
      <c r="E2617" s="86" t="s">
        <v>499</v>
      </c>
      <c r="F2617" s="282" t="s">
        <v>188</v>
      </c>
      <c r="G2617" s="1126" t="str">
        <f>IF('Appraisal Inputs'!O372="","Blank",'Appraisal Inputs'!O372)</f>
        <v>Blank</v>
      </c>
      <c r="I2617" s="515" t="s">
        <v>3140</v>
      </c>
    </row>
    <row r="2618" spans="1:9" x14ac:dyDescent="0.2">
      <c r="A2618" s="86" t="s">
        <v>6388</v>
      </c>
      <c r="B2618" s="763" t="s">
        <v>454</v>
      </c>
      <c r="C2618" s="86" t="s">
        <v>186</v>
      </c>
      <c r="D2618" s="86" t="s">
        <v>550</v>
      </c>
      <c r="E2618" s="86" t="s">
        <v>499</v>
      </c>
      <c r="F2618" s="282" t="s">
        <v>188</v>
      </c>
      <c r="G2618" s="1126" t="str">
        <f>IF('Appraisal Inputs'!O373="","Blank",'Appraisal Inputs'!O373)</f>
        <v>Blank</v>
      </c>
      <c r="I2618" s="515" t="s">
        <v>3141</v>
      </c>
    </row>
    <row r="2619" spans="1:9" x14ac:dyDescent="0.2">
      <c r="A2619" s="86" t="s">
        <v>6388</v>
      </c>
      <c r="B2619" s="763" t="s">
        <v>454</v>
      </c>
      <c r="C2619" s="86" t="s">
        <v>186</v>
      </c>
      <c r="D2619" s="86" t="s">
        <v>551</v>
      </c>
      <c r="E2619" s="86" t="s">
        <v>499</v>
      </c>
      <c r="F2619" s="282" t="s">
        <v>188</v>
      </c>
      <c r="G2619" s="1126" t="str">
        <f>IF('Appraisal Inputs'!O374="","Blank",'Appraisal Inputs'!O374)</f>
        <v>Blank</v>
      </c>
      <c r="I2619" s="515" t="s">
        <v>3142</v>
      </c>
    </row>
    <row r="2620" spans="1:9" x14ac:dyDescent="0.2">
      <c r="A2620" s="86" t="s">
        <v>6388</v>
      </c>
      <c r="B2620" s="763" t="s">
        <v>454</v>
      </c>
      <c r="C2620" s="86" t="s">
        <v>186</v>
      </c>
      <c r="D2620" s="86" t="s">
        <v>552</v>
      </c>
      <c r="E2620" s="86" t="s">
        <v>499</v>
      </c>
      <c r="F2620" s="282" t="s">
        <v>188</v>
      </c>
      <c r="G2620" s="1126" t="str">
        <f>IF('Appraisal Inputs'!O375="","Blank",'Appraisal Inputs'!O375)</f>
        <v>Blank</v>
      </c>
      <c r="I2620" s="515" t="s">
        <v>3143</v>
      </c>
    </row>
    <row r="2621" spans="1:9" x14ac:dyDescent="0.2">
      <c r="A2621" s="86" t="s">
        <v>6388</v>
      </c>
      <c r="B2621" s="763" t="s">
        <v>454</v>
      </c>
      <c r="C2621" s="86" t="s">
        <v>186</v>
      </c>
      <c r="D2621" s="86" t="s">
        <v>553</v>
      </c>
      <c r="E2621" s="86" t="s">
        <v>499</v>
      </c>
      <c r="F2621" s="282" t="s">
        <v>188</v>
      </c>
      <c r="G2621" s="1126" t="str">
        <f>IF('Appraisal Inputs'!O376="","Blank",'Appraisal Inputs'!O376)</f>
        <v>Blank</v>
      </c>
      <c r="I2621" s="515" t="s">
        <v>3144</v>
      </c>
    </row>
    <row r="2622" spans="1:9" x14ac:dyDescent="0.2">
      <c r="A2622" s="86" t="s">
        <v>6388</v>
      </c>
      <c r="B2622" s="763" t="s">
        <v>454</v>
      </c>
      <c r="C2622" s="86" t="s">
        <v>186</v>
      </c>
      <c r="D2622" s="86" t="s">
        <v>554</v>
      </c>
      <c r="E2622" s="86" t="s">
        <v>499</v>
      </c>
      <c r="F2622" s="282" t="s">
        <v>188</v>
      </c>
      <c r="G2622" s="1126" t="str">
        <f>IF('Appraisal Inputs'!O377="","Blank",'Appraisal Inputs'!O377)</f>
        <v>Blank</v>
      </c>
      <c r="I2622" s="515" t="s">
        <v>3145</v>
      </c>
    </row>
    <row r="2623" spans="1:9" x14ac:dyDescent="0.2">
      <c r="A2623" s="86" t="s">
        <v>6388</v>
      </c>
      <c r="B2623" s="763" t="s">
        <v>454</v>
      </c>
      <c r="C2623" s="86" t="s">
        <v>186</v>
      </c>
      <c r="D2623" s="86" t="s">
        <v>555</v>
      </c>
      <c r="E2623" s="86" t="s">
        <v>499</v>
      </c>
      <c r="F2623" s="282" t="s">
        <v>188</v>
      </c>
      <c r="G2623" s="1126" t="str">
        <f>IF('Appraisal Inputs'!O378="","Blank",'Appraisal Inputs'!O378)</f>
        <v>Blank</v>
      </c>
      <c r="I2623" s="515" t="s">
        <v>3146</v>
      </c>
    </row>
    <row r="2624" spans="1:9" x14ac:dyDescent="0.2">
      <c r="A2624" s="86" t="s">
        <v>6388</v>
      </c>
      <c r="B2624" s="763" t="s">
        <v>454</v>
      </c>
      <c r="C2624" s="86" t="s">
        <v>186</v>
      </c>
      <c r="D2624" s="86" t="s">
        <v>556</v>
      </c>
      <c r="E2624" s="86" t="s">
        <v>499</v>
      </c>
      <c r="F2624" s="282" t="s">
        <v>188</v>
      </c>
      <c r="G2624" s="1126" t="str">
        <f>IF('Appraisal Inputs'!O379="","Blank",'Appraisal Inputs'!O379)</f>
        <v>Blank</v>
      </c>
      <c r="I2624" s="515" t="s">
        <v>3147</v>
      </c>
    </row>
    <row r="2625" spans="1:9" x14ac:dyDescent="0.2">
      <c r="A2625" s="86" t="s">
        <v>6388</v>
      </c>
      <c r="B2625" s="763" t="s">
        <v>454</v>
      </c>
      <c r="C2625" s="86" t="s">
        <v>186</v>
      </c>
      <c r="D2625" s="86" t="s">
        <v>557</v>
      </c>
      <c r="E2625" s="86" t="s">
        <v>499</v>
      </c>
      <c r="F2625" s="282" t="s">
        <v>188</v>
      </c>
      <c r="G2625" s="1126" t="str">
        <f>IF('Appraisal Inputs'!O380="","Blank",'Appraisal Inputs'!O380)</f>
        <v>Blank</v>
      </c>
      <c r="I2625" s="515" t="s">
        <v>3148</v>
      </c>
    </row>
    <row r="2626" spans="1:9" x14ac:dyDescent="0.2">
      <c r="A2626" s="86" t="s">
        <v>6388</v>
      </c>
      <c r="B2626" s="763" t="s">
        <v>454</v>
      </c>
      <c r="C2626" s="86" t="s">
        <v>186</v>
      </c>
      <c r="D2626" s="86" t="s">
        <v>558</v>
      </c>
      <c r="E2626" s="86" t="s">
        <v>499</v>
      </c>
      <c r="F2626" s="282" t="s">
        <v>188</v>
      </c>
      <c r="G2626" s="1126" t="str">
        <f>IF('Appraisal Inputs'!O381="","Blank",'Appraisal Inputs'!O381)</f>
        <v>Blank</v>
      </c>
      <c r="I2626" s="515" t="s">
        <v>3149</v>
      </c>
    </row>
    <row r="2627" spans="1:9" x14ac:dyDescent="0.2">
      <c r="A2627" s="86" t="s">
        <v>6388</v>
      </c>
      <c r="B2627" s="763" t="s">
        <v>454</v>
      </c>
      <c r="C2627" s="86" t="s">
        <v>186</v>
      </c>
      <c r="D2627" s="86" t="s">
        <v>559</v>
      </c>
      <c r="E2627" s="86" t="s">
        <v>499</v>
      </c>
      <c r="F2627" s="282" t="s">
        <v>188</v>
      </c>
      <c r="G2627" s="1126" t="str">
        <f>IF('Appraisal Inputs'!O382="","Blank",'Appraisal Inputs'!O382)</f>
        <v>Blank</v>
      </c>
      <c r="I2627" s="515" t="s">
        <v>3150</v>
      </c>
    </row>
    <row r="2628" spans="1:9" x14ac:dyDescent="0.2">
      <c r="A2628" s="86" t="s">
        <v>6388</v>
      </c>
      <c r="B2628" s="763" t="s">
        <v>454</v>
      </c>
      <c r="C2628" s="86" t="s">
        <v>186</v>
      </c>
      <c r="D2628" s="86" t="s">
        <v>560</v>
      </c>
      <c r="E2628" s="86" t="s">
        <v>499</v>
      </c>
      <c r="F2628" s="282" t="s">
        <v>188</v>
      </c>
      <c r="G2628" s="1126" t="str">
        <f>IF('Appraisal Inputs'!O383="","Blank",'Appraisal Inputs'!O383)</f>
        <v>Blank</v>
      </c>
      <c r="I2628" s="515" t="s">
        <v>3151</v>
      </c>
    </row>
    <row r="2629" spans="1:9" x14ac:dyDescent="0.2">
      <c r="A2629" s="86" t="s">
        <v>6388</v>
      </c>
      <c r="B2629" s="763" t="s">
        <v>454</v>
      </c>
      <c r="C2629" s="86" t="s">
        <v>186</v>
      </c>
      <c r="D2629" s="86" t="s">
        <v>561</v>
      </c>
      <c r="E2629" s="86" t="s">
        <v>499</v>
      </c>
      <c r="F2629" s="282" t="s">
        <v>188</v>
      </c>
      <c r="G2629" s="1126" t="str">
        <f>IF('Appraisal Inputs'!O384="","Blank",'Appraisal Inputs'!O384)</f>
        <v>Blank</v>
      </c>
      <c r="I2629" s="515" t="s">
        <v>3152</v>
      </c>
    </row>
    <row r="2630" spans="1:9" x14ac:dyDescent="0.2">
      <c r="A2630" s="86" t="s">
        <v>6388</v>
      </c>
      <c r="B2630" s="763" t="s">
        <v>454</v>
      </c>
      <c r="C2630" s="86" t="s">
        <v>186</v>
      </c>
      <c r="D2630" s="86" t="s">
        <v>562</v>
      </c>
      <c r="E2630" s="86" t="s">
        <v>499</v>
      </c>
      <c r="F2630" s="282" t="s">
        <v>188</v>
      </c>
      <c r="G2630" s="1126" t="str">
        <f>IF('Appraisal Inputs'!O385="","Blank",'Appraisal Inputs'!O385)</f>
        <v>Blank</v>
      </c>
      <c r="I2630" s="515" t="s">
        <v>3153</v>
      </c>
    </row>
    <row r="2631" spans="1:9" x14ac:dyDescent="0.2">
      <c r="A2631" s="86" t="s">
        <v>6388</v>
      </c>
      <c r="B2631" s="763" t="s">
        <v>454</v>
      </c>
      <c r="C2631" s="86" t="s">
        <v>186</v>
      </c>
      <c r="D2631" s="86" t="s">
        <v>563</v>
      </c>
      <c r="E2631" s="86" t="s">
        <v>499</v>
      </c>
      <c r="F2631" s="282" t="s">
        <v>188</v>
      </c>
      <c r="G2631" s="1126" t="str">
        <f>IF('Appraisal Inputs'!O386="","Blank",'Appraisal Inputs'!O386)</f>
        <v>Blank</v>
      </c>
      <c r="I2631" s="515" t="s">
        <v>3154</v>
      </c>
    </row>
    <row r="2632" spans="1:9" x14ac:dyDescent="0.2">
      <c r="A2632" s="86" t="s">
        <v>6388</v>
      </c>
      <c r="B2632" s="763" t="s">
        <v>454</v>
      </c>
      <c r="C2632" s="86" t="s">
        <v>186</v>
      </c>
      <c r="D2632" s="86" t="s">
        <v>564</v>
      </c>
      <c r="E2632" s="86" t="s">
        <v>499</v>
      </c>
      <c r="F2632" s="282" t="s">
        <v>188</v>
      </c>
      <c r="G2632" s="1126" t="str">
        <f>IF('Appraisal Inputs'!O387="","Blank",'Appraisal Inputs'!O387)</f>
        <v>Blank</v>
      </c>
      <c r="I2632" s="515" t="s">
        <v>3155</v>
      </c>
    </row>
    <row r="2633" spans="1:9" x14ac:dyDescent="0.2">
      <c r="A2633" s="86" t="s">
        <v>6388</v>
      </c>
      <c r="B2633" s="763" t="s">
        <v>454</v>
      </c>
      <c r="C2633" s="86" t="s">
        <v>186</v>
      </c>
      <c r="D2633" s="86" t="s">
        <v>565</v>
      </c>
      <c r="E2633" s="86" t="s">
        <v>499</v>
      </c>
      <c r="F2633" s="282" t="s">
        <v>188</v>
      </c>
      <c r="G2633" s="1126" t="str">
        <f>IF('Appraisal Inputs'!O388="","Blank",'Appraisal Inputs'!O388)</f>
        <v>Blank</v>
      </c>
      <c r="I2633" s="515" t="s">
        <v>3156</v>
      </c>
    </row>
    <row r="2634" spans="1:9" x14ac:dyDescent="0.2">
      <c r="A2634" s="86" t="s">
        <v>6388</v>
      </c>
      <c r="B2634" s="543" t="s">
        <v>454</v>
      </c>
      <c r="C2634" s="547" t="s">
        <v>186</v>
      </c>
      <c r="D2634" s="547" t="s">
        <v>566</v>
      </c>
      <c r="E2634" s="547" t="s">
        <v>499</v>
      </c>
      <c r="F2634" s="538" t="s">
        <v>188</v>
      </c>
      <c r="G2634" s="1120" t="str">
        <f>IF('Appraisal Inputs'!O389="","Blank",'Appraisal Inputs'!O389)</f>
        <v>Blank</v>
      </c>
      <c r="I2634" s="515" t="s">
        <v>3157</v>
      </c>
    </row>
    <row r="2635" spans="1:9" x14ac:dyDescent="0.2">
      <c r="A2635" s="86" t="s">
        <v>6388</v>
      </c>
      <c r="B2635" s="763" t="s">
        <v>454</v>
      </c>
      <c r="C2635" s="86" t="s">
        <v>186</v>
      </c>
      <c r="D2635" s="86" t="s">
        <v>185</v>
      </c>
      <c r="E2635" s="86" t="s">
        <v>500</v>
      </c>
      <c r="F2635" s="282" t="s">
        <v>189</v>
      </c>
      <c r="G2635" s="1126" t="str">
        <f>IF('Appraisal Inputs'!P349="","Blank",'Appraisal Inputs'!P349)</f>
        <v>Blank</v>
      </c>
      <c r="I2635" s="515" t="s">
        <v>3158</v>
      </c>
    </row>
    <row r="2636" spans="1:9" x14ac:dyDescent="0.2">
      <c r="A2636" s="86" t="s">
        <v>6388</v>
      </c>
      <c r="B2636" s="763" t="s">
        <v>454</v>
      </c>
      <c r="C2636" s="86" t="s">
        <v>186</v>
      </c>
      <c r="D2636" s="86" t="s">
        <v>527</v>
      </c>
      <c r="E2636" s="86" t="s">
        <v>500</v>
      </c>
      <c r="F2636" s="282" t="s">
        <v>189</v>
      </c>
      <c r="G2636" s="1126" t="str">
        <f>IF('Appraisal Inputs'!P350="","Blank",'Appraisal Inputs'!P350)</f>
        <v>Blank</v>
      </c>
      <c r="I2636" s="515" t="s">
        <v>3159</v>
      </c>
    </row>
    <row r="2637" spans="1:9" x14ac:dyDescent="0.2">
      <c r="A2637" s="86" t="s">
        <v>6388</v>
      </c>
      <c r="B2637" s="763" t="s">
        <v>454</v>
      </c>
      <c r="C2637" s="86" t="s">
        <v>186</v>
      </c>
      <c r="D2637" s="86" t="s">
        <v>528</v>
      </c>
      <c r="E2637" s="86" t="s">
        <v>500</v>
      </c>
      <c r="F2637" s="282" t="s">
        <v>189</v>
      </c>
      <c r="G2637" s="1126" t="str">
        <f>IF('Appraisal Inputs'!P351="","Blank",'Appraisal Inputs'!P351)</f>
        <v>Blank</v>
      </c>
      <c r="I2637" s="515" t="s">
        <v>3160</v>
      </c>
    </row>
    <row r="2638" spans="1:9" x14ac:dyDescent="0.2">
      <c r="A2638" s="86" t="s">
        <v>6388</v>
      </c>
      <c r="B2638" s="763" t="s">
        <v>454</v>
      </c>
      <c r="C2638" s="86" t="s">
        <v>186</v>
      </c>
      <c r="D2638" s="86" t="s">
        <v>529</v>
      </c>
      <c r="E2638" s="86" t="s">
        <v>500</v>
      </c>
      <c r="F2638" s="282" t="s">
        <v>189</v>
      </c>
      <c r="G2638" s="1126" t="str">
        <f>IF('Appraisal Inputs'!P352="","Blank",'Appraisal Inputs'!P352)</f>
        <v>Blank</v>
      </c>
      <c r="I2638" s="515" t="s">
        <v>3161</v>
      </c>
    </row>
    <row r="2639" spans="1:9" x14ac:dyDescent="0.2">
      <c r="A2639" s="86" t="s">
        <v>6388</v>
      </c>
      <c r="B2639" s="763" t="s">
        <v>454</v>
      </c>
      <c r="C2639" s="86" t="s">
        <v>186</v>
      </c>
      <c r="D2639" s="86" t="s">
        <v>530</v>
      </c>
      <c r="E2639" s="86" t="s">
        <v>500</v>
      </c>
      <c r="F2639" s="282" t="s">
        <v>189</v>
      </c>
      <c r="G2639" s="1126" t="str">
        <f>IF('Appraisal Inputs'!P353="","Blank",'Appraisal Inputs'!P353)</f>
        <v>Blank</v>
      </c>
      <c r="I2639" s="515" t="s">
        <v>3162</v>
      </c>
    </row>
    <row r="2640" spans="1:9" x14ac:dyDescent="0.2">
      <c r="A2640" s="86" t="s">
        <v>6388</v>
      </c>
      <c r="B2640" s="763" t="s">
        <v>454</v>
      </c>
      <c r="C2640" s="86" t="s">
        <v>186</v>
      </c>
      <c r="D2640" s="86" t="s">
        <v>531</v>
      </c>
      <c r="E2640" s="86" t="s">
        <v>500</v>
      </c>
      <c r="F2640" s="282" t="s">
        <v>189</v>
      </c>
      <c r="G2640" s="1126" t="str">
        <f>IF('Appraisal Inputs'!P354="","Blank",'Appraisal Inputs'!P354)</f>
        <v>Blank</v>
      </c>
      <c r="I2640" s="515" t="s">
        <v>3163</v>
      </c>
    </row>
    <row r="2641" spans="1:9" x14ac:dyDescent="0.2">
      <c r="A2641" s="86" t="s">
        <v>6388</v>
      </c>
      <c r="B2641" s="763" t="s">
        <v>454</v>
      </c>
      <c r="C2641" s="86" t="s">
        <v>186</v>
      </c>
      <c r="D2641" s="86" t="s">
        <v>532</v>
      </c>
      <c r="E2641" s="86" t="s">
        <v>500</v>
      </c>
      <c r="F2641" s="282" t="s">
        <v>189</v>
      </c>
      <c r="G2641" s="1126" t="str">
        <f>IF('Appraisal Inputs'!P355="","Blank",'Appraisal Inputs'!P355)</f>
        <v>Blank</v>
      </c>
      <c r="I2641" s="515" t="s">
        <v>3164</v>
      </c>
    </row>
    <row r="2642" spans="1:9" x14ac:dyDescent="0.2">
      <c r="A2642" s="86" t="s">
        <v>6388</v>
      </c>
      <c r="B2642" s="763" t="s">
        <v>454</v>
      </c>
      <c r="C2642" s="86" t="s">
        <v>186</v>
      </c>
      <c r="D2642" s="86" t="s">
        <v>533</v>
      </c>
      <c r="E2642" s="86" t="s">
        <v>500</v>
      </c>
      <c r="F2642" s="282" t="s">
        <v>189</v>
      </c>
      <c r="G2642" s="1126" t="str">
        <f>IF('Appraisal Inputs'!P356="","Blank",'Appraisal Inputs'!P356)</f>
        <v>Blank</v>
      </c>
      <c r="I2642" s="515" t="s">
        <v>3165</v>
      </c>
    </row>
    <row r="2643" spans="1:9" x14ac:dyDescent="0.2">
      <c r="A2643" s="86" t="s">
        <v>6388</v>
      </c>
      <c r="B2643" s="763" t="s">
        <v>454</v>
      </c>
      <c r="C2643" s="86" t="s">
        <v>186</v>
      </c>
      <c r="D2643" s="86" t="s">
        <v>534</v>
      </c>
      <c r="E2643" s="86" t="s">
        <v>500</v>
      </c>
      <c r="F2643" s="282" t="s">
        <v>189</v>
      </c>
      <c r="G2643" s="1126" t="str">
        <f>IF('Appraisal Inputs'!P357="","Blank",'Appraisal Inputs'!P357)</f>
        <v>Blank</v>
      </c>
      <c r="I2643" s="515" t="s">
        <v>3166</v>
      </c>
    </row>
    <row r="2644" spans="1:9" x14ac:dyDescent="0.2">
      <c r="A2644" s="86" t="s">
        <v>6388</v>
      </c>
      <c r="B2644" s="763" t="s">
        <v>454</v>
      </c>
      <c r="C2644" s="86" t="s">
        <v>186</v>
      </c>
      <c r="D2644" s="86" t="s">
        <v>535</v>
      </c>
      <c r="E2644" s="86" t="s">
        <v>500</v>
      </c>
      <c r="F2644" s="282" t="s">
        <v>189</v>
      </c>
      <c r="G2644" s="1126" t="str">
        <f>IF('Appraisal Inputs'!P358="","Blank",'Appraisal Inputs'!P358)</f>
        <v>Blank</v>
      </c>
      <c r="I2644" s="515" t="s">
        <v>3167</v>
      </c>
    </row>
    <row r="2645" spans="1:9" x14ac:dyDescent="0.2">
      <c r="A2645" s="86" t="s">
        <v>6388</v>
      </c>
      <c r="B2645" s="763" t="s">
        <v>454</v>
      </c>
      <c r="C2645" s="86" t="s">
        <v>186</v>
      </c>
      <c r="D2645" s="86" t="s">
        <v>536</v>
      </c>
      <c r="E2645" s="86" t="s">
        <v>500</v>
      </c>
      <c r="F2645" s="282" t="s">
        <v>189</v>
      </c>
      <c r="G2645" s="1126" t="str">
        <f>IF('Appraisal Inputs'!P359="","Blank",'Appraisal Inputs'!P359)</f>
        <v>Blank</v>
      </c>
      <c r="I2645" s="515" t="s">
        <v>3168</v>
      </c>
    </row>
    <row r="2646" spans="1:9" x14ac:dyDescent="0.2">
      <c r="A2646" s="86" t="s">
        <v>6388</v>
      </c>
      <c r="B2646" s="763" t="s">
        <v>454</v>
      </c>
      <c r="C2646" s="86" t="s">
        <v>186</v>
      </c>
      <c r="D2646" s="86" t="s">
        <v>537</v>
      </c>
      <c r="E2646" s="86" t="s">
        <v>500</v>
      </c>
      <c r="F2646" s="282" t="s">
        <v>189</v>
      </c>
      <c r="G2646" s="1126" t="str">
        <f>IF('Appraisal Inputs'!P360="","Blank",'Appraisal Inputs'!P360)</f>
        <v>Blank</v>
      </c>
      <c r="I2646" s="515" t="s">
        <v>3169</v>
      </c>
    </row>
    <row r="2647" spans="1:9" x14ac:dyDescent="0.2">
      <c r="A2647" s="86" t="s">
        <v>6388</v>
      </c>
      <c r="B2647" s="763" t="s">
        <v>454</v>
      </c>
      <c r="C2647" s="86" t="s">
        <v>186</v>
      </c>
      <c r="D2647" s="86" t="s">
        <v>538</v>
      </c>
      <c r="E2647" s="86" t="s">
        <v>500</v>
      </c>
      <c r="F2647" s="282" t="s">
        <v>189</v>
      </c>
      <c r="G2647" s="1126" t="str">
        <f>IF('Appraisal Inputs'!P361="","Blank",'Appraisal Inputs'!P361)</f>
        <v>Blank</v>
      </c>
      <c r="I2647" s="515" t="s">
        <v>3170</v>
      </c>
    </row>
    <row r="2648" spans="1:9" x14ac:dyDescent="0.2">
      <c r="A2648" s="86" t="s">
        <v>6388</v>
      </c>
      <c r="B2648" s="763" t="s">
        <v>454</v>
      </c>
      <c r="C2648" s="86" t="s">
        <v>186</v>
      </c>
      <c r="D2648" s="86" t="s">
        <v>539</v>
      </c>
      <c r="E2648" s="86" t="s">
        <v>500</v>
      </c>
      <c r="F2648" s="282" t="s">
        <v>189</v>
      </c>
      <c r="G2648" s="1126" t="str">
        <f>IF('Appraisal Inputs'!P362="","Blank",'Appraisal Inputs'!P362)</f>
        <v>Blank</v>
      </c>
      <c r="I2648" s="515" t="s">
        <v>3171</v>
      </c>
    </row>
    <row r="2649" spans="1:9" x14ac:dyDescent="0.2">
      <c r="A2649" s="86" t="s">
        <v>6388</v>
      </c>
      <c r="B2649" s="763" t="s">
        <v>454</v>
      </c>
      <c r="C2649" s="86" t="s">
        <v>186</v>
      </c>
      <c r="D2649" s="86" t="s">
        <v>540</v>
      </c>
      <c r="E2649" s="86" t="s">
        <v>500</v>
      </c>
      <c r="F2649" s="282" t="s">
        <v>189</v>
      </c>
      <c r="G2649" s="1126" t="str">
        <f>IF('Appraisal Inputs'!P363="","Blank",'Appraisal Inputs'!P363)</f>
        <v>Blank</v>
      </c>
      <c r="I2649" s="515" t="s">
        <v>3172</v>
      </c>
    </row>
    <row r="2650" spans="1:9" x14ac:dyDescent="0.2">
      <c r="A2650" s="86" t="s">
        <v>6388</v>
      </c>
      <c r="B2650" s="763" t="s">
        <v>454</v>
      </c>
      <c r="C2650" s="86" t="s">
        <v>186</v>
      </c>
      <c r="D2650" s="86" t="s">
        <v>541</v>
      </c>
      <c r="E2650" s="86" t="s">
        <v>500</v>
      </c>
      <c r="F2650" s="282" t="s">
        <v>189</v>
      </c>
      <c r="G2650" s="1126" t="str">
        <f>IF('Appraisal Inputs'!P364="","Blank",'Appraisal Inputs'!P364)</f>
        <v>Blank</v>
      </c>
      <c r="I2650" s="515" t="s">
        <v>3173</v>
      </c>
    </row>
    <row r="2651" spans="1:9" x14ac:dyDescent="0.2">
      <c r="A2651" s="86" t="s">
        <v>6388</v>
      </c>
      <c r="B2651" s="763" t="s">
        <v>454</v>
      </c>
      <c r="C2651" s="86" t="s">
        <v>186</v>
      </c>
      <c r="D2651" s="86" t="s">
        <v>542</v>
      </c>
      <c r="E2651" s="86" t="s">
        <v>500</v>
      </c>
      <c r="F2651" s="282" t="s">
        <v>189</v>
      </c>
      <c r="G2651" s="1126" t="str">
        <f>IF('Appraisal Inputs'!P365="","Blank",'Appraisal Inputs'!P365)</f>
        <v>Blank</v>
      </c>
      <c r="I2651" s="515" t="s">
        <v>3174</v>
      </c>
    </row>
    <row r="2652" spans="1:9" x14ac:dyDescent="0.2">
      <c r="A2652" s="86" t="s">
        <v>6388</v>
      </c>
      <c r="B2652" s="763" t="s">
        <v>454</v>
      </c>
      <c r="C2652" s="86" t="s">
        <v>186</v>
      </c>
      <c r="D2652" s="86" t="s">
        <v>543</v>
      </c>
      <c r="E2652" s="86" t="s">
        <v>500</v>
      </c>
      <c r="F2652" s="282" t="s">
        <v>189</v>
      </c>
      <c r="G2652" s="1126" t="str">
        <f>IF('Appraisal Inputs'!P366="","Blank",'Appraisal Inputs'!P366)</f>
        <v>Blank</v>
      </c>
      <c r="I2652" s="515" t="s">
        <v>3175</v>
      </c>
    </row>
    <row r="2653" spans="1:9" x14ac:dyDescent="0.2">
      <c r="A2653" s="86" t="s">
        <v>6388</v>
      </c>
      <c r="B2653" s="763" t="s">
        <v>454</v>
      </c>
      <c r="C2653" s="86" t="s">
        <v>186</v>
      </c>
      <c r="D2653" s="86" t="s">
        <v>544</v>
      </c>
      <c r="E2653" s="86" t="s">
        <v>500</v>
      </c>
      <c r="F2653" s="282" t="s">
        <v>189</v>
      </c>
      <c r="G2653" s="1126" t="str">
        <f>IF('Appraisal Inputs'!P367="","Blank",'Appraisal Inputs'!P367)</f>
        <v>Blank</v>
      </c>
      <c r="I2653" s="515" t="s">
        <v>3176</v>
      </c>
    </row>
    <row r="2654" spans="1:9" x14ac:dyDescent="0.2">
      <c r="A2654" s="86" t="s">
        <v>6388</v>
      </c>
      <c r="B2654" s="763" t="s">
        <v>454</v>
      </c>
      <c r="C2654" s="86" t="s">
        <v>186</v>
      </c>
      <c r="D2654" s="86" t="s">
        <v>545</v>
      </c>
      <c r="E2654" s="86" t="s">
        <v>500</v>
      </c>
      <c r="F2654" s="282" t="s">
        <v>189</v>
      </c>
      <c r="G2654" s="1126" t="str">
        <f>IF('Appraisal Inputs'!P368="","Blank",'Appraisal Inputs'!P368)</f>
        <v>Blank</v>
      </c>
      <c r="I2654" s="515" t="s">
        <v>3177</v>
      </c>
    </row>
    <row r="2655" spans="1:9" x14ac:dyDescent="0.2">
      <c r="A2655" s="86" t="s">
        <v>6388</v>
      </c>
      <c r="B2655" s="763" t="s">
        <v>454</v>
      </c>
      <c r="C2655" s="86" t="s">
        <v>186</v>
      </c>
      <c r="D2655" s="86" t="s">
        <v>546</v>
      </c>
      <c r="E2655" s="86" t="s">
        <v>500</v>
      </c>
      <c r="F2655" s="282" t="s">
        <v>189</v>
      </c>
      <c r="G2655" s="1126" t="str">
        <f>IF('Appraisal Inputs'!P369="","Blank",'Appraisal Inputs'!P369)</f>
        <v>Blank</v>
      </c>
      <c r="I2655" s="515" t="s">
        <v>3178</v>
      </c>
    </row>
    <row r="2656" spans="1:9" x14ac:dyDescent="0.2">
      <c r="A2656" s="86" t="s">
        <v>6388</v>
      </c>
      <c r="B2656" s="763" t="s">
        <v>454</v>
      </c>
      <c r="C2656" s="86" t="s">
        <v>186</v>
      </c>
      <c r="D2656" s="86" t="s">
        <v>547</v>
      </c>
      <c r="E2656" s="86" t="s">
        <v>500</v>
      </c>
      <c r="F2656" s="282" t="s">
        <v>189</v>
      </c>
      <c r="G2656" s="1126" t="str">
        <f>IF('Appraisal Inputs'!P370="","Blank",'Appraisal Inputs'!P370)</f>
        <v>Blank</v>
      </c>
      <c r="I2656" s="515" t="s">
        <v>3179</v>
      </c>
    </row>
    <row r="2657" spans="1:9" x14ac:dyDescent="0.2">
      <c r="A2657" s="86" t="s">
        <v>6388</v>
      </c>
      <c r="B2657" s="763" t="s">
        <v>454</v>
      </c>
      <c r="C2657" s="86" t="s">
        <v>186</v>
      </c>
      <c r="D2657" s="86" t="s">
        <v>548</v>
      </c>
      <c r="E2657" s="86" t="s">
        <v>500</v>
      </c>
      <c r="F2657" s="282" t="s">
        <v>189</v>
      </c>
      <c r="G2657" s="1126" t="str">
        <f>IF('Appraisal Inputs'!P371="","Blank",'Appraisal Inputs'!P371)</f>
        <v>Blank</v>
      </c>
      <c r="I2657" s="515" t="s">
        <v>3180</v>
      </c>
    </row>
    <row r="2658" spans="1:9" x14ac:dyDescent="0.2">
      <c r="A2658" s="86" t="s">
        <v>6388</v>
      </c>
      <c r="B2658" s="763" t="s">
        <v>454</v>
      </c>
      <c r="C2658" s="86" t="s">
        <v>186</v>
      </c>
      <c r="D2658" s="86" t="s">
        <v>549</v>
      </c>
      <c r="E2658" s="86" t="s">
        <v>500</v>
      </c>
      <c r="F2658" s="282" t="s">
        <v>189</v>
      </c>
      <c r="G2658" s="1126" t="str">
        <f>IF('Appraisal Inputs'!P372="","Blank",'Appraisal Inputs'!P372)</f>
        <v>Blank</v>
      </c>
      <c r="I2658" s="515" t="s">
        <v>3181</v>
      </c>
    </row>
    <row r="2659" spans="1:9" x14ac:dyDescent="0.2">
      <c r="A2659" s="86" t="s">
        <v>6388</v>
      </c>
      <c r="B2659" s="763" t="s">
        <v>454</v>
      </c>
      <c r="C2659" s="86" t="s">
        <v>186</v>
      </c>
      <c r="D2659" s="86" t="s">
        <v>550</v>
      </c>
      <c r="E2659" s="86" t="s">
        <v>500</v>
      </c>
      <c r="F2659" s="282" t="s">
        <v>189</v>
      </c>
      <c r="G2659" s="1126" t="str">
        <f>IF('Appraisal Inputs'!P373="","Blank",'Appraisal Inputs'!P373)</f>
        <v>Blank</v>
      </c>
      <c r="I2659" s="515" t="s">
        <v>3182</v>
      </c>
    </row>
    <row r="2660" spans="1:9" x14ac:dyDescent="0.2">
      <c r="A2660" s="86" t="s">
        <v>6388</v>
      </c>
      <c r="B2660" s="763" t="s">
        <v>454</v>
      </c>
      <c r="C2660" s="86" t="s">
        <v>186</v>
      </c>
      <c r="D2660" s="86" t="s">
        <v>551</v>
      </c>
      <c r="E2660" s="86" t="s">
        <v>500</v>
      </c>
      <c r="F2660" s="282" t="s">
        <v>189</v>
      </c>
      <c r="G2660" s="1126" t="str">
        <f>IF('Appraisal Inputs'!P374="","Blank",'Appraisal Inputs'!P374)</f>
        <v>Blank</v>
      </c>
      <c r="I2660" s="515" t="s">
        <v>3183</v>
      </c>
    </row>
    <row r="2661" spans="1:9" x14ac:dyDescent="0.2">
      <c r="A2661" s="86" t="s">
        <v>6388</v>
      </c>
      <c r="B2661" s="763" t="s">
        <v>454</v>
      </c>
      <c r="C2661" s="86" t="s">
        <v>186</v>
      </c>
      <c r="D2661" s="86" t="s">
        <v>552</v>
      </c>
      <c r="E2661" s="86" t="s">
        <v>500</v>
      </c>
      <c r="F2661" s="282" t="s">
        <v>189</v>
      </c>
      <c r="G2661" s="1126" t="str">
        <f>IF('Appraisal Inputs'!P375="","Blank",'Appraisal Inputs'!P375)</f>
        <v>Blank</v>
      </c>
      <c r="I2661" s="515" t="s">
        <v>3184</v>
      </c>
    </row>
    <row r="2662" spans="1:9" x14ac:dyDescent="0.2">
      <c r="A2662" s="86" t="s">
        <v>6388</v>
      </c>
      <c r="B2662" s="763" t="s">
        <v>454</v>
      </c>
      <c r="C2662" s="86" t="s">
        <v>186</v>
      </c>
      <c r="D2662" s="86" t="s">
        <v>553</v>
      </c>
      <c r="E2662" s="86" t="s">
        <v>500</v>
      </c>
      <c r="F2662" s="282" t="s">
        <v>189</v>
      </c>
      <c r="G2662" s="1126" t="str">
        <f>IF('Appraisal Inputs'!P376="","Blank",'Appraisal Inputs'!P376)</f>
        <v>Blank</v>
      </c>
      <c r="I2662" s="515" t="s">
        <v>3185</v>
      </c>
    </row>
    <row r="2663" spans="1:9" x14ac:dyDescent="0.2">
      <c r="A2663" s="86" t="s">
        <v>6388</v>
      </c>
      <c r="B2663" s="763" t="s">
        <v>454</v>
      </c>
      <c r="C2663" s="86" t="s">
        <v>186</v>
      </c>
      <c r="D2663" s="86" t="s">
        <v>554</v>
      </c>
      <c r="E2663" s="86" t="s">
        <v>500</v>
      </c>
      <c r="F2663" s="282" t="s">
        <v>189</v>
      </c>
      <c r="G2663" s="1126" t="str">
        <f>IF('Appraisal Inputs'!P377="","Blank",'Appraisal Inputs'!P377)</f>
        <v>Blank</v>
      </c>
      <c r="I2663" s="515" t="s">
        <v>3186</v>
      </c>
    </row>
    <row r="2664" spans="1:9" x14ac:dyDescent="0.2">
      <c r="A2664" s="86" t="s">
        <v>6388</v>
      </c>
      <c r="B2664" s="763" t="s">
        <v>454</v>
      </c>
      <c r="C2664" s="86" t="s">
        <v>186</v>
      </c>
      <c r="D2664" s="86" t="s">
        <v>555</v>
      </c>
      <c r="E2664" s="86" t="s">
        <v>500</v>
      </c>
      <c r="F2664" s="282" t="s">
        <v>189</v>
      </c>
      <c r="G2664" s="1126" t="str">
        <f>IF('Appraisal Inputs'!P378="","Blank",'Appraisal Inputs'!P378)</f>
        <v>Blank</v>
      </c>
      <c r="I2664" s="515" t="s">
        <v>3187</v>
      </c>
    </row>
    <row r="2665" spans="1:9" x14ac:dyDescent="0.2">
      <c r="A2665" s="86" t="s">
        <v>6388</v>
      </c>
      <c r="B2665" s="763" t="s">
        <v>454</v>
      </c>
      <c r="C2665" s="86" t="s">
        <v>186</v>
      </c>
      <c r="D2665" s="86" t="s">
        <v>556</v>
      </c>
      <c r="E2665" s="86" t="s">
        <v>500</v>
      </c>
      <c r="F2665" s="282" t="s">
        <v>189</v>
      </c>
      <c r="G2665" s="1126" t="str">
        <f>IF('Appraisal Inputs'!P379="","Blank",'Appraisal Inputs'!P379)</f>
        <v>Blank</v>
      </c>
      <c r="I2665" s="515" t="s">
        <v>3188</v>
      </c>
    </row>
    <row r="2666" spans="1:9" x14ac:dyDescent="0.2">
      <c r="A2666" s="86" t="s">
        <v>6388</v>
      </c>
      <c r="B2666" s="763" t="s">
        <v>454</v>
      </c>
      <c r="C2666" s="86" t="s">
        <v>186</v>
      </c>
      <c r="D2666" s="86" t="s">
        <v>557</v>
      </c>
      <c r="E2666" s="86" t="s">
        <v>500</v>
      </c>
      <c r="F2666" s="282" t="s">
        <v>189</v>
      </c>
      <c r="G2666" s="1126" t="str">
        <f>IF('Appraisal Inputs'!P380="","Blank",'Appraisal Inputs'!P380)</f>
        <v>Blank</v>
      </c>
      <c r="I2666" s="515" t="s">
        <v>3189</v>
      </c>
    </row>
    <row r="2667" spans="1:9" x14ac:dyDescent="0.2">
      <c r="A2667" s="86" t="s">
        <v>6388</v>
      </c>
      <c r="B2667" s="763" t="s">
        <v>454</v>
      </c>
      <c r="C2667" s="86" t="s">
        <v>186</v>
      </c>
      <c r="D2667" s="86" t="s">
        <v>558</v>
      </c>
      <c r="E2667" s="86" t="s">
        <v>500</v>
      </c>
      <c r="F2667" s="282" t="s">
        <v>189</v>
      </c>
      <c r="G2667" s="1126" t="str">
        <f>IF('Appraisal Inputs'!P381="","Blank",'Appraisal Inputs'!P381)</f>
        <v>Blank</v>
      </c>
      <c r="I2667" s="515" t="s">
        <v>3190</v>
      </c>
    </row>
    <row r="2668" spans="1:9" x14ac:dyDescent="0.2">
      <c r="A2668" s="86" t="s">
        <v>6388</v>
      </c>
      <c r="B2668" s="763" t="s">
        <v>454</v>
      </c>
      <c r="C2668" s="86" t="s">
        <v>186</v>
      </c>
      <c r="D2668" s="86" t="s">
        <v>559</v>
      </c>
      <c r="E2668" s="86" t="s">
        <v>500</v>
      </c>
      <c r="F2668" s="282" t="s">
        <v>189</v>
      </c>
      <c r="G2668" s="1126" t="str">
        <f>IF('Appraisal Inputs'!P382="","Blank",'Appraisal Inputs'!P382)</f>
        <v>Blank</v>
      </c>
      <c r="I2668" s="515" t="s">
        <v>3191</v>
      </c>
    </row>
    <row r="2669" spans="1:9" x14ac:dyDescent="0.2">
      <c r="A2669" s="86" t="s">
        <v>6388</v>
      </c>
      <c r="B2669" s="763" t="s">
        <v>454</v>
      </c>
      <c r="C2669" s="86" t="s">
        <v>186</v>
      </c>
      <c r="D2669" s="86" t="s">
        <v>560</v>
      </c>
      <c r="E2669" s="86" t="s">
        <v>500</v>
      </c>
      <c r="F2669" s="282" t="s">
        <v>189</v>
      </c>
      <c r="G2669" s="1126" t="str">
        <f>IF('Appraisal Inputs'!P383="","Blank",'Appraisal Inputs'!P383)</f>
        <v>Blank</v>
      </c>
      <c r="I2669" s="515" t="s">
        <v>3192</v>
      </c>
    </row>
    <row r="2670" spans="1:9" x14ac:dyDescent="0.2">
      <c r="A2670" s="86" t="s">
        <v>6388</v>
      </c>
      <c r="B2670" s="763" t="s">
        <v>454</v>
      </c>
      <c r="C2670" s="86" t="s">
        <v>186</v>
      </c>
      <c r="D2670" s="86" t="s">
        <v>561</v>
      </c>
      <c r="E2670" s="86" t="s">
        <v>500</v>
      </c>
      <c r="F2670" s="282" t="s">
        <v>189</v>
      </c>
      <c r="G2670" s="1126" t="str">
        <f>IF('Appraisal Inputs'!P384="","Blank",'Appraisal Inputs'!P384)</f>
        <v>Blank</v>
      </c>
      <c r="I2670" s="515" t="s">
        <v>3193</v>
      </c>
    </row>
    <row r="2671" spans="1:9" x14ac:dyDescent="0.2">
      <c r="A2671" s="86" t="s">
        <v>6388</v>
      </c>
      <c r="B2671" s="763" t="s">
        <v>454</v>
      </c>
      <c r="C2671" s="86" t="s">
        <v>186</v>
      </c>
      <c r="D2671" s="86" t="s">
        <v>562</v>
      </c>
      <c r="E2671" s="86" t="s">
        <v>500</v>
      </c>
      <c r="F2671" s="282" t="s">
        <v>189</v>
      </c>
      <c r="G2671" s="1126" t="str">
        <f>IF('Appraisal Inputs'!P385="","Blank",'Appraisal Inputs'!P385)</f>
        <v>Blank</v>
      </c>
      <c r="I2671" s="515" t="s">
        <v>3194</v>
      </c>
    </row>
    <row r="2672" spans="1:9" x14ac:dyDescent="0.2">
      <c r="A2672" s="86" t="s">
        <v>6388</v>
      </c>
      <c r="B2672" s="763" t="s">
        <v>454</v>
      </c>
      <c r="C2672" s="86" t="s">
        <v>186</v>
      </c>
      <c r="D2672" s="86" t="s">
        <v>563</v>
      </c>
      <c r="E2672" s="86" t="s">
        <v>500</v>
      </c>
      <c r="F2672" s="282" t="s">
        <v>189</v>
      </c>
      <c r="G2672" s="1126" t="str">
        <f>IF('Appraisal Inputs'!P386="","Blank",'Appraisal Inputs'!P386)</f>
        <v>Blank</v>
      </c>
      <c r="I2672" s="515" t="s">
        <v>3195</v>
      </c>
    </row>
    <row r="2673" spans="1:9" x14ac:dyDescent="0.2">
      <c r="A2673" s="86" t="s">
        <v>6388</v>
      </c>
      <c r="B2673" s="763" t="s">
        <v>454</v>
      </c>
      <c r="C2673" s="86" t="s">
        <v>186</v>
      </c>
      <c r="D2673" s="86" t="s">
        <v>564</v>
      </c>
      <c r="E2673" s="86" t="s">
        <v>500</v>
      </c>
      <c r="F2673" s="282" t="s">
        <v>189</v>
      </c>
      <c r="G2673" s="1126" t="str">
        <f>IF('Appraisal Inputs'!P387="","Blank",'Appraisal Inputs'!P387)</f>
        <v>Blank</v>
      </c>
      <c r="I2673" s="515" t="s">
        <v>3196</v>
      </c>
    </row>
    <row r="2674" spans="1:9" x14ac:dyDescent="0.2">
      <c r="A2674" s="86" t="s">
        <v>6388</v>
      </c>
      <c r="B2674" s="763" t="s">
        <v>454</v>
      </c>
      <c r="C2674" s="86" t="s">
        <v>186</v>
      </c>
      <c r="D2674" s="86" t="s">
        <v>565</v>
      </c>
      <c r="E2674" s="86" t="s">
        <v>500</v>
      </c>
      <c r="F2674" s="282" t="s">
        <v>189</v>
      </c>
      <c r="G2674" s="1126" t="str">
        <f>IF('Appraisal Inputs'!P388="","Blank",'Appraisal Inputs'!P388)</f>
        <v>Blank</v>
      </c>
      <c r="I2674" s="515" t="s">
        <v>3197</v>
      </c>
    </row>
    <row r="2675" spans="1:9" x14ac:dyDescent="0.2">
      <c r="A2675" s="86" t="s">
        <v>6388</v>
      </c>
      <c r="B2675" s="763" t="s">
        <v>454</v>
      </c>
      <c r="C2675" s="86" t="s">
        <v>186</v>
      </c>
      <c r="D2675" s="86" t="s">
        <v>566</v>
      </c>
      <c r="E2675" s="86" t="s">
        <v>500</v>
      </c>
      <c r="F2675" s="282" t="s">
        <v>189</v>
      </c>
      <c r="G2675" s="1119" t="str">
        <f>IF('Appraisal Inputs'!P389="","Blank",'Appraisal Inputs'!P389)</f>
        <v>Blank</v>
      </c>
      <c r="I2675" s="515" t="s">
        <v>3198</v>
      </c>
    </row>
    <row r="2676" spans="1:9" x14ac:dyDescent="0.2">
      <c r="A2676" s="86" t="s">
        <v>6388</v>
      </c>
      <c r="B2676" s="533" t="s">
        <v>454</v>
      </c>
      <c r="C2676" s="119" t="s">
        <v>186</v>
      </c>
      <c r="D2676" s="119" t="s">
        <v>185</v>
      </c>
      <c r="E2676" s="119" t="s">
        <v>500</v>
      </c>
      <c r="F2676" s="545" t="s">
        <v>197</v>
      </c>
      <c r="G2676" s="1127" t="str">
        <f>IF('Appraisal Inputs'!P390="","Blank",'Appraisal Inputs'!P390)</f>
        <v>Blank</v>
      </c>
      <c r="I2676" s="515" t="s">
        <v>3199</v>
      </c>
    </row>
    <row r="2677" spans="1:9" x14ac:dyDescent="0.2">
      <c r="A2677" s="86" t="s">
        <v>6388</v>
      </c>
      <c r="B2677" s="541" t="s">
        <v>454</v>
      </c>
      <c r="C2677" s="546" t="s">
        <v>186</v>
      </c>
      <c r="D2677" s="546" t="s">
        <v>185</v>
      </c>
      <c r="E2677" s="546" t="s">
        <v>500</v>
      </c>
      <c r="F2677" s="542" t="s">
        <v>188</v>
      </c>
      <c r="G2677" s="1102" t="str">
        <f>IF('Appraisal Inputs'!Q349="","Blank",'Appraisal Inputs'!Q349)</f>
        <v>Blank</v>
      </c>
      <c r="I2677" s="515" t="s">
        <v>3200</v>
      </c>
    </row>
    <row r="2678" spans="1:9" x14ac:dyDescent="0.2">
      <c r="A2678" s="86" t="s">
        <v>6388</v>
      </c>
      <c r="B2678" s="763" t="s">
        <v>454</v>
      </c>
      <c r="C2678" s="86" t="s">
        <v>186</v>
      </c>
      <c r="D2678" s="86" t="s">
        <v>527</v>
      </c>
      <c r="E2678" s="86" t="s">
        <v>500</v>
      </c>
      <c r="F2678" s="282" t="s">
        <v>188</v>
      </c>
      <c r="G2678" s="1126" t="str">
        <f>IF('Appraisal Inputs'!Q350="","Blank",'Appraisal Inputs'!Q350)</f>
        <v>Blank</v>
      </c>
      <c r="I2678" s="515" t="s">
        <v>3201</v>
      </c>
    </row>
    <row r="2679" spans="1:9" x14ac:dyDescent="0.2">
      <c r="A2679" s="86" t="s">
        <v>6388</v>
      </c>
      <c r="B2679" s="763" t="s">
        <v>454</v>
      </c>
      <c r="C2679" s="86" t="s">
        <v>186</v>
      </c>
      <c r="D2679" s="86" t="s">
        <v>528</v>
      </c>
      <c r="E2679" s="86" t="s">
        <v>500</v>
      </c>
      <c r="F2679" s="282" t="s">
        <v>188</v>
      </c>
      <c r="G2679" s="1126" t="str">
        <f>IF('Appraisal Inputs'!Q351="","Blank",'Appraisal Inputs'!Q351)</f>
        <v>Blank</v>
      </c>
      <c r="I2679" s="515" t="s">
        <v>3202</v>
      </c>
    </row>
    <row r="2680" spans="1:9" x14ac:dyDescent="0.2">
      <c r="A2680" s="86" t="s">
        <v>6388</v>
      </c>
      <c r="B2680" s="763" t="s">
        <v>454</v>
      </c>
      <c r="C2680" s="86" t="s">
        <v>186</v>
      </c>
      <c r="D2680" s="86" t="s">
        <v>529</v>
      </c>
      <c r="E2680" s="86" t="s">
        <v>500</v>
      </c>
      <c r="F2680" s="282" t="s">
        <v>188</v>
      </c>
      <c r="G2680" s="1126" t="str">
        <f>IF('Appraisal Inputs'!Q352="","Blank",'Appraisal Inputs'!Q352)</f>
        <v>Blank</v>
      </c>
      <c r="I2680" s="515" t="s">
        <v>3203</v>
      </c>
    </row>
    <row r="2681" spans="1:9" x14ac:dyDescent="0.2">
      <c r="A2681" s="86" t="s">
        <v>6388</v>
      </c>
      <c r="B2681" s="763" t="s">
        <v>454</v>
      </c>
      <c r="C2681" s="86" t="s">
        <v>186</v>
      </c>
      <c r="D2681" s="86" t="s">
        <v>530</v>
      </c>
      <c r="E2681" s="86" t="s">
        <v>500</v>
      </c>
      <c r="F2681" s="282" t="s">
        <v>188</v>
      </c>
      <c r="G2681" s="1126" t="str">
        <f>IF('Appraisal Inputs'!Q353="","Blank",'Appraisal Inputs'!Q353)</f>
        <v>Blank</v>
      </c>
      <c r="I2681" s="515" t="s">
        <v>3204</v>
      </c>
    </row>
    <row r="2682" spans="1:9" x14ac:dyDescent="0.2">
      <c r="A2682" s="86" t="s">
        <v>6388</v>
      </c>
      <c r="B2682" s="763" t="s">
        <v>454</v>
      </c>
      <c r="C2682" s="86" t="s">
        <v>186</v>
      </c>
      <c r="D2682" s="86" t="s">
        <v>531</v>
      </c>
      <c r="E2682" s="86" t="s">
        <v>500</v>
      </c>
      <c r="F2682" s="282" t="s">
        <v>188</v>
      </c>
      <c r="G2682" s="1126" t="str">
        <f>IF('Appraisal Inputs'!Q354="","Blank",'Appraisal Inputs'!Q354)</f>
        <v>Blank</v>
      </c>
      <c r="I2682" s="515" t="s">
        <v>3205</v>
      </c>
    </row>
    <row r="2683" spans="1:9" x14ac:dyDescent="0.2">
      <c r="A2683" s="86" t="s">
        <v>6388</v>
      </c>
      <c r="B2683" s="763" t="s">
        <v>454</v>
      </c>
      <c r="C2683" s="86" t="s">
        <v>186</v>
      </c>
      <c r="D2683" s="86" t="s">
        <v>532</v>
      </c>
      <c r="E2683" s="86" t="s">
        <v>500</v>
      </c>
      <c r="F2683" s="282" t="s">
        <v>188</v>
      </c>
      <c r="G2683" s="1126" t="str">
        <f>IF('Appraisal Inputs'!Q355="","Blank",'Appraisal Inputs'!Q355)</f>
        <v>Blank</v>
      </c>
      <c r="I2683" s="515" t="s">
        <v>3206</v>
      </c>
    </row>
    <row r="2684" spans="1:9" x14ac:dyDescent="0.2">
      <c r="A2684" s="86" t="s">
        <v>6388</v>
      </c>
      <c r="B2684" s="763" t="s">
        <v>454</v>
      </c>
      <c r="C2684" s="86" t="s">
        <v>186</v>
      </c>
      <c r="D2684" s="86" t="s">
        <v>533</v>
      </c>
      <c r="E2684" s="86" t="s">
        <v>500</v>
      </c>
      <c r="F2684" s="282" t="s">
        <v>188</v>
      </c>
      <c r="G2684" s="1126" t="str">
        <f>IF('Appraisal Inputs'!Q356="","Blank",'Appraisal Inputs'!Q356)</f>
        <v>Blank</v>
      </c>
      <c r="I2684" s="515" t="s">
        <v>3207</v>
      </c>
    </row>
    <row r="2685" spans="1:9" x14ac:dyDescent="0.2">
      <c r="A2685" s="86" t="s">
        <v>6388</v>
      </c>
      <c r="B2685" s="763" t="s">
        <v>454</v>
      </c>
      <c r="C2685" s="86" t="s">
        <v>186</v>
      </c>
      <c r="D2685" s="86" t="s">
        <v>534</v>
      </c>
      <c r="E2685" s="86" t="s">
        <v>500</v>
      </c>
      <c r="F2685" s="282" t="s">
        <v>188</v>
      </c>
      <c r="G2685" s="1126" t="str">
        <f>IF('Appraisal Inputs'!Q357="","Blank",'Appraisal Inputs'!Q357)</f>
        <v>Blank</v>
      </c>
      <c r="I2685" s="515" t="s">
        <v>3208</v>
      </c>
    </row>
    <row r="2686" spans="1:9" x14ac:dyDescent="0.2">
      <c r="A2686" s="86" t="s">
        <v>6388</v>
      </c>
      <c r="B2686" s="763" t="s">
        <v>454</v>
      </c>
      <c r="C2686" s="86" t="s">
        <v>186</v>
      </c>
      <c r="D2686" s="86" t="s">
        <v>535</v>
      </c>
      <c r="E2686" s="86" t="s">
        <v>500</v>
      </c>
      <c r="F2686" s="282" t="s">
        <v>188</v>
      </c>
      <c r="G2686" s="1126" t="str">
        <f>IF('Appraisal Inputs'!Q358="","Blank",'Appraisal Inputs'!Q358)</f>
        <v>Blank</v>
      </c>
      <c r="I2686" s="515" t="s">
        <v>3209</v>
      </c>
    </row>
    <row r="2687" spans="1:9" x14ac:dyDescent="0.2">
      <c r="A2687" s="86" t="s">
        <v>6388</v>
      </c>
      <c r="B2687" s="763" t="s">
        <v>454</v>
      </c>
      <c r="C2687" s="86" t="s">
        <v>186</v>
      </c>
      <c r="D2687" s="86" t="s">
        <v>536</v>
      </c>
      <c r="E2687" s="86" t="s">
        <v>500</v>
      </c>
      <c r="F2687" s="282" t="s">
        <v>188</v>
      </c>
      <c r="G2687" s="1126" t="str">
        <f>IF('Appraisal Inputs'!Q359="","Blank",'Appraisal Inputs'!Q359)</f>
        <v>Blank</v>
      </c>
      <c r="I2687" s="515" t="s">
        <v>3210</v>
      </c>
    </row>
    <row r="2688" spans="1:9" x14ac:dyDescent="0.2">
      <c r="A2688" s="86" t="s">
        <v>6388</v>
      </c>
      <c r="B2688" s="763" t="s">
        <v>454</v>
      </c>
      <c r="C2688" s="86" t="s">
        <v>186</v>
      </c>
      <c r="D2688" s="86" t="s">
        <v>537</v>
      </c>
      <c r="E2688" s="86" t="s">
        <v>500</v>
      </c>
      <c r="F2688" s="282" t="s">
        <v>188</v>
      </c>
      <c r="G2688" s="1126" t="str">
        <f>IF('Appraisal Inputs'!Q360="","Blank",'Appraisal Inputs'!Q360)</f>
        <v>Blank</v>
      </c>
      <c r="I2688" s="515" t="s">
        <v>3211</v>
      </c>
    </row>
    <row r="2689" spans="1:9" x14ac:dyDescent="0.2">
      <c r="A2689" s="86" t="s">
        <v>6388</v>
      </c>
      <c r="B2689" s="763" t="s">
        <v>454</v>
      </c>
      <c r="C2689" s="86" t="s">
        <v>186</v>
      </c>
      <c r="D2689" s="86" t="s">
        <v>538</v>
      </c>
      <c r="E2689" s="86" t="s">
        <v>500</v>
      </c>
      <c r="F2689" s="282" t="s">
        <v>188</v>
      </c>
      <c r="G2689" s="1126" t="str">
        <f>IF('Appraisal Inputs'!Q361="","Blank",'Appraisal Inputs'!Q361)</f>
        <v>Blank</v>
      </c>
      <c r="I2689" s="515" t="s">
        <v>3212</v>
      </c>
    </row>
    <row r="2690" spans="1:9" x14ac:dyDescent="0.2">
      <c r="A2690" s="86" t="s">
        <v>6388</v>
      </c>
      <c r="B2690" s="763" t="s">
        <v>454</v>
      </c>
      <c r="C2690" s="86" t="s">
        <v>186</v>
      </c>
      <c r="D2690" s="86" t="s">
        <v>539</v>
      </c>
      <c r="E2690" s="86" t="s">
        <v>500</v>
      </c>
      <c r="F2690" s="282" t="s">
        <v>188</v>
      </c>
      <c r="G2690" s="1126" t="str">
        <f>IF('Appraisal Inputs'!Q362="","Blank",'Appraisal Inputs'!Q362)</f>
        <v>Blank</v>
      </c>
      <c r="I2690" s="515" t="s">
        <v>3213</v>
      </c>
    </row>
    <row r="2691" spans="1:9" x14ac:dyDescent="0.2">
      <c r="A2691" s="86" t="s">
        <v>6388</v>
      </c>
      <c r="B2691" s="763" t="s">
        <v>454</v>
      </c>
      <c r="C2691" s="86" t="s">
        <v>186</v>
      </c>
      <c r="D2691" s="86" t="s">
        <v>540</v>
      </c>
      <c r="E2691" s="86" t="s">
        <v>500</v>
      </c>
      <c r="F2691" s="282" t="s">
        <v>188</v>
      </c>
      <c r="G2691" s="1126" t="str">
        <f>IF('Appraisal Inputs'!Q363="","Blank",'Appraisal Inputs'!Q363)</f>
        <v>Blank</v>
      </c>
      <c r="I2691" s="515" t="s">
        <v>3214</v>
      </c>
    </row>
    <row r="2692" spans="1:9" x14ac:dyDescent="0.2">
      <c r="A2692" s="86" t="s">
        <v>6388</v>
      </c>
      <c r="B2692" s="763" t="s">
        <v>454</v>
      </c>
      <c r="C2692" s="86" t="s">
        <v>186</v>
      </c>
      <c r="D2692" s="86" t="s">
        <v>541</v>
      </c>
      <c r="E2692" s="86" t="s">
        <v>500</v>
      </c>
      <c r="F2692" s="282" t="s">
        <v>188</v>
      </c>
      <c r="G2692" s="1126" t="str">
        <f>IF('Appraisal Inputs'!Q364="","Blank",'Appraisal Inputs'!Q364)</f>
        <v>Blank</v>
      </c>
      <c r="I2692" s="515" t="s">
        <v>3215</v>
      </c>
    </row>
    <row r="2693" spans="1:9" x14ac:dyDescent="0.2">
      <c r="A2693" s="86" t="s">
        <v>6388</v>
      </c>
      <c r="B2693" s="763" t="s">
        <v>454</v>
      </c>
      <c r="C2693" s="86" t="s">
        <v>186</v>
      </c>
      <c r="D2693" s="86" t="s">
        <v>542</v>
      </c>
      <c r="E2693" s="86" t="s">
        <v>500</v>
      </c>
      <c r="F2693" s="282" t="s">
        <v>188</v>
      </c>
      <c r="G2693" s="1126" t="str">
        <f>IF('Appraisal Inputs'!Q365="","Blank",'Appraisal Inputs'!Q365)</f>
        <v>Blank</v>
      </c>
      <c r="I2693" s="515" t="s">
        <v>3216</v>
      </c>
    </row>
    <row r="2694" spans="1:9" x14ac:dyDescent="0.2">
      <c r="A2694" s="86" t="s">
        <v>6388</v>
      </c>
      <c r="B2694" s="763" t="s">
        <v>454</v>
      </c>
      <c r="C2694" s="86" t="s">
        <v>186</v>
      </c>
      <c r="D2694" s="86" t="s">
        <v>543</v>
      </c>
      <c r="E2694" s="86" t="s">
        <v>500</v>
      </c>
      <c r="F2694" s="282" t="s">
        <v>188</v>
      </c>
      <c r="G2694" s="1126" t="str">
        <f>IF('Appraisal Inputs'!Q366="","Blank",'Appraisal Inputs'!Q366)</f>
        <v>Blank</v>
      </c>
      <c r="I2694" s="515" t="s">
        <v>3217</v>
      </c>
    </row>
    <row r="2695" spans="1:9" x14ac:dyDescent="0.2">
      <c r="A2695" s="86" t="s">
        <v>6388</v>
      </c>
      <c r="B2695" s="763" t="s">
        <v>454</v>
      </c>
      <c r="C2695" s="86" t="s">
        <v>186</v>
      </c>
      <c r="D2695" s="86" t="s">
        <v>544</v>
      </c>
      <c r="E2695" s="86" t="s">
        <v>500</v>
      </c>
      <c r="F2695" s="282" t="s">
        <v>188</v>
      </c>
      <c r="G2695" s="1126" t="str">
        <f>IF('Appraisal Inputs'!Q367="","Blank",'Appraisal Inputs'!Q367)</f>
        <v>Blank</v>
      </c>
      <c r="I2695" s="515" t="s">
        <v>3218</v>
      </c>
    </row>
    <row r="2696" spans="1:9" x14ac:dyDescent="0.2">
      <c r="A2696" s="86" t="s">
        <v>6388</v>
      </c>
      <c r="B2696" s="763" t="s">
        <v>454</v>
      </c>
      <c r="C2696" s="86" t="s">
        <v>186</v>
      </c>
      <c r="D2696" s="86" t="s">
        <v>545</v>
      </c>
      <c r="E2696" s="86" t="s">
        <v>500</v>
      </c>
      <c r="F2696" s="282" t="s">
        <v>188</v>
      </c>
      <c r="G2696" s="1126" t="str">
        <f>IF('Appraisal Inputs'!Q368="","Blank",'Appraisal Inputs'!Q368)</f>
        <v>Blank</v>
      </c>
      <c r="I2696" s="515" t="s">
        <v>3219</v>
      </c>
    </row>
    <row r="2697" spans="1:9" x14ac:dyDescent="0.2">
      <c r="A2697" s="86" t="s">
        <v>6388</v>
      </c>
      <c r="B2697" s="763" t="s">
        <v>454</v>
      </c>
      <c r="C2697" s="86" t="s">
        <v>186</v>
      </c>
      <c r="D2697" s="86" t="s">
        <v>546</v>
      </c>
      <c r="E2697" s="86" t="s">
        <v>500</v>
      </c>
      <c r="F2697" s="282" t="s">
        <v>188</v>
      </c>
      <c r="G2697" s="1126" t="str">
        <f>IF('Appraisal Inputs'!Q369="","Blank",'Appraisal Inputs'!Q369)</f>
        <v>Blank</v>
      </c>
      <c r="I2697" s="515" t="s">
        <v>3220</v>
      </c>
    </row>
    <row r="2698" spans="1:9" x14ac:dyDescent="0.2">
      <c r="A2698" s="86" t="s">
        <v>6388</v>
      </c>
      <c r="B2698" s="763" t="s">
        <v>454</v>
      </c>
      <c r="C2698" s="86" t="s">
        <v>186</v>
      </c>
      <c r="D2698" s="86" t="s">
        <v>547</v>
      </c>
      <c r="E2698" s="86" t="s">
        <v>500</v>
      </c>
      <c r="F2698" s="282" t="s">
        <v>188</v>
      </c>
      <c r="G2698" s="1126" t="str">
        <f>IF('Appraisal Inputs'!Q370="","Blank",'Appraisal Inputs'!Q370)</f>
        <v>Blank</v>
      </c>
      <c r="I2698" s="515" t="s">
        <v>3221</v>
      </c>
    </row>
    <row r="2699" spans="1:9" x14ac:dyDescent="0.2">
      <c r="A2699" s="86" t="s">
        <v>6388</v>
      </c>
      <c r="B2699" s="763" t="s">
        <v>454</v>
      </c>
      <c r="C2699" s="86" t="s">
        <v>186</v>
      </c>
      <c r="D2699" s="86" t="s">
        <v>548</v>
      </c>
      <c r="E2699" s="86" t="s">
        <v>500</v>
      </c>
      <c r="F2699" s="282" t="s">
        <v>188</v>
      </c>
      <c r="G2699" s="1126" t="str">
        <f>IF('Appraisal Inputs'!Q371="","Blank",'Appraisal Inputs'!Q371)</f>
        <v>Blank</v>
      </c>
      <c r="I2699" s="515" t="s">
        <v>3222</v>
      </c>
    </row>
    <row r="2700" spans="1:9" x14ac:dyDescent="0.2">
      <c r="A2700" s="86" t="s">
        <v>6388</v>
      </c>
      <c r="B2700" s="763" t="s">
        <v>454</v>
      </c>
      <c r="C2700" s="86" t="s">
        <v>186</v>
      </c>
      <c r="D2700" s="86" t="s">
        <v>549</v>
      </c>
      <c r="E2700" s="86" t="s">
        <v>500</v>
      </c>
      <c r="F2700" s="282" t="s">
        <v>188</v>
      </c>
      <c r="G2700" s="1126" t="str">
        <f>IF('Appraisal Inputs'!Q372="","Blank",'Appraisal Inputs'!Q372)</f>
        <v>Blank</v>
      </c>
      <c r="I2700" s="515" t="s">
        <v>3223</v>
      </c>
    </row>
    <row r="2701" spans="1:9" x14ac:dyDescent="0.2">
      <c r="A2701" s="86" t="s">
        <v>6388</v>
      </c>
      <c r="B2701" s="763" t="s">
        <v>454</v>
      </c>
      <c r="C2701" s="86" t="s">
        <v>186</v>
      </c>
      <c r="D2701" s="86" t="s">
        <v>550</v>
      </c>
      <c r="E2701" s="86" t="s">
        <v>500</v>
      </c>
      <c r="F2701" s="282" t="s">
        <v>188</v>
      </c>
      <c r="G2701" s="1126" t="str">
        <f>IF('Appraisal Inputs'!Q373="","Blank",'Appraisal Inputs'!Q373)</f>
        <v>Blank</v>
      </c>
      <c r="I2701" s="515" t="s">
        <v>3224</v>
      </c>
    </row>
    <row r="2702" spans="1:9" x14ac:dyDescent="0.2">
      <c r="A2702" s="86" t="s">
        <v>6388</v>
      </c>
      <c r="B2702" s="763" t="s">
        <v>454</v>
      </c>
      <c r="C2702" s="86" t="s">
        <v>186</v>
      </c>
      <c r="D2702" s="86" t="s">
        <v>551</v>
      </c>
      <c r="E2702" s="86" t="s">
        <v>500</v>
      </c>
      <c r="F2702" s="282" t="s">
        <v>188</v>
      </c>
      <c r="G2702" s="1126" t="str">
        <f>IF('Appraisal Inputs'!Q374="","Blank",'Appraisal Inputs'!Q374)</f>
        <v>Blank</v>
      </c>
      <c r="I2702" s="515" t="s">
        <v>3225</v>
      </c>
    </row>
    <row r="2703" spans="1:9" x14ac:dyDescent="0.2">
      <c r="A2703" s="86" t="s">
        <v>6388</v>
      </c>
      <c r="B2703" s="763" t="s">
        <v>454</v>
      </c>
      <c r="C2703" s="86" t="s">
        <v>186</v>
      </c>
      <c r="D2703" s="86" t="s">
        <v>552</v>
      </c>
      <c r="E2703" s="86" t="s">
        <v>500</v>
      </c>
      <c r="F2703" s="282" t="s">
        <v>188</v>
      </c>
      <c r="G2703" s="1126" t="str">
        <f>IF('Appraisal Inputs'!Q375="","Blank",'Appraisal Inputs'!Q375)</f>
        <v>Blank</v>
      </c>
      <c r="I2703" s="515" t="s">
        <v>3226</v>
      </c>
    </row>
    <row r="2704" spans="1:9" x14ac:dyDescent="0.2">
      <c r="A2704" s="86" t="s">
        <v>6388</v>
      </c>
      <c r="B2704" s="763" t="s">
        <v>454</v>
      </c>
      <c r="C2704" s="86" t="s">
        <v>186</v>
      </c>
      <c r="D2704" s="86" t="s">
        <v>553</v>
      </c>
      <c r="E2704" s="86" t="s">
        <v>500</v>
      </c>
      <c r="F2704" s="282" t="s">
        <v>188</v>
      </c>
      <c r="G2704" s="1126" t="str">
        <f>IF('Appraisal Inputs'!Q376="","Blank",'Appraisal Inputs'!Q376)</f>
        <v>Blank</v>
      </c>
      <c r="I2704" s="515" t="s">
        <v>3227</v>
      </c>
    </row>
    <row r="2705" spans="1:9" x14ac:dyDescent="0.2">
      <c r="A2705" s="86" t="s">
        <v>6388</v>
      </c>
      <c r="B2705" s="763" t="s">
        <v>454</v>
      </c>
      <c r="C2705" s="86" t="s">
        <v>186</v>
      </c>
      <c r="D2705" s="86" t="s">
        <v>554</v>
      </c>
      <c r="E2705" s="86" t="s">
        <v>500</v>
      </c>
      <c r="F2705" s="282" t="s">
        <v>188</v>
      </c>
      <c r="G2705" s="1126" t="str">
        <f>IF('Appraisal Inputs'!Q377="","Blank",'Appraisal Inputs'!Q377)</f>
        <v>Blank</v>
      </c>
      <c r="I2705" s="515" t="s">
        <v>3228</v>
      </c>
    </row>
    <row r="2706" spans="1:9" x14ac:dyDescent="0.2">
      <c r="A2706" s="86" t="s">
        <v>6388</v>
      </c>
      <c r="B2706" s="763" t="s">
        <v>454</v>
      </c>
      <c r="C2706" s="86" t="s">
        <v>186</v>
      </c>
      <c r="D2706" s="86" t="s">
        <v>555</v>
      </c>
      <c r="E2706" s="86" t="s">
        <v>500</v>
      </c>
      <c r="F2706" s="282" t="s">
        <v>188</v>
      </c>
      <c r="G2706" s="1126" t="str">
        <f>IF('Appraisal Inputs'!Q378="","Blank",'Appraisal Inputs'!Q378)</f>
        <v>Blank</v>
      </c>
      <c r="I2706" s="515" t="s">
        <v>3229</v>
      </c>
    </row>
    <row r="2707" spans="1:9" x14ac:dyDescent="0.2">
      <c r="A2707" s="86" t="s">
        <v>6388</v>
      </c>
      <c r="B2707" s="763" t="s">
        <v>454</v>
      </c>
      <c r="C2707" s="86" t="s">
        <v>186</v>
      </c>
      <c r="D2707" s="86" t="s">
        <v>556</v>
      </c>
      <c r="E2707" s="86" t="s">
        <v>500</v>
      </c>
      <c r="F2707" s="282" t="s">
        <v>188</v>
      </c>
      <c r="G2707" s="1126" t="str">
        <f>IF('Appraisal Inputs'!Q379="","Blank",'Appraisal Inputs'!Q379)</f>
        <v>Blank</v>
      </c>
      <c r="I2707" s="515" t="s">
        <v>3230</v>
      </c>
    </row>
    <row r="2708" spans="1:9" x14ac:dyDescent="0.2">
      <c r="A2708" s="86" t="s">
        <v>6388</v>
      </c>
      <c r="B2708" s="763" t="s">
        <v>454</v>
      </c>
      <c r="C2708" s="86" t="s">
        <v>186</v>
      </c>
      <c r="D2708" s="86" t="s">
        <v>557</v>
      </c>
      <c r="E2708" s="86" t="s">
        <v>500</v>
      </c>
      <c r="F2708" s="282" t="s">
        <v>188</v>
      </c>
      <c r="G2708" s="1126" t="str">
        <f>IF('Appraisal Inputs'!Q380="","Blank",'Appraisal Inputs'!Q380)</f>
        <v>Blank</v>
      </c>
      <c r="I2708" s="515" t="s">
        <v>3231</v>
      </c>
    </row>
    <row r="2709" spans="1:9" x14ac:dyDescent="0.2">
      <c r="A2709" s="86" t="s">
        <v>6388</v>
      </c>
      <c r="B2709" s="763" t="s">
        <v>454</v>
      </c>
      <c r="C2709" s="86" t="s">
        <v>186</v>
      </c>
      <c r="D2709" s="86" t="s">
        <v>558</v>
      </c>
      <c r="E2709" s="86" t="s">
        <v>500</v>
      </c>
      <c r="F2709" s="282" t="s">
        <v>188</v>
      </c>
      <c r="G2709" s="1126" t="str">
        <f>IF('Appraisal Inputs'!Q381="","Blank",'Appraisal Inputs'!Q381)</f>
        <v>Blank</v>
      </c>
      <c r="I2709" s="515" t="s">
        <v>3232</v>
      </c>
    </row>
    <row r="2710" spans="1:9" x14ac:dyDescent="0.2">
      <c r="A2710" s="86" t="s">
        <v>6388</v>
      </c>
      <c r="B2710" s="763" t="s">
        <v>454</v>
      </c>
      <c r="C2710" s="86" t="s">
        <v>186</v>
      </c>
      <c r="D2710" s="86" t="s">
        <v>559</v>
      </c>
      <c r="E2710" s="86" t="s">
        <v>500</v>
      </c>
      <c r="F2710" s="282" t="s">
        <v>188</v>
      </c>
      <c r="G2710" s="1126" t="str">
        <f>IF('Appraisal Inputs'!Q382="","Blank",'Appraisal Inputs'!Q382)</f>
        <v>Blank</v>
      </c>
      <c r="I2710" s="515" t="s">
        <v>3233</v>
      </c>
    </row>
    <row r="2711" spans="1:9" x14ac:dyDescent="0.2">
      <c r="A2711" s="86" t="s">
        <v>6388</v>
      </c>
      <c r="B2711" s="763" t="s">
        <v>454</v>
      </c>
      <c r="C2711" s="86" t="s">
        <v>186</v>
      </c>
      <c r="D2711" s="86" t="s">
        <v>560</v>
      </c>
      <c r="E2711" s="86" t="s">
        <v>500</v>
      </c>
      <c r="F2711" s="282" t="s">
        <v>188</v>
      </c>
      <c r="G2711" s="1126" t="str">
        <f>IF('Appraisal Inputs'!Q383="","Blank",'Appraisal Inputs'!Q383)</f>
        <v>Blank</v>
      </c>
      <c r="I2711" s="515" t="s">
        <v>3234</v>
      </c>
    </row>
    <row r="2712" spans="1:9" x14ac:dyDescent="0.2">
      <c r="A2712" s="86" t="s">
        <v>6388</v>
      </c>
      <c r="B2712" s="763" t="s">
        <v>454</v>
      </c>
      <c r="C2712" s="86" t="s">
        <v>186</v>
      </c>
      <c r="D2712" s="86" t="s">
        <v>561</v>
      </c>
      <c r="E2712" s="86" t="s">
        <v>500</v>
      </c>
      <c r="F2712" s="282" t="s">
        <v>188</v>
      </c>
      <c r="G2712" s="1126" t="str">
        <f>IF('Appraisal Inputs'!Q384="","Blank",'Appraisal Inputs'!Q384)</f>
        <v>Blank</v>
      </c>
      <c r="I2712" s="515" t="s">
        <v>3235</v>
      </c>
    </row>
    <row r="2713" spans="1:9" x14ac:dyDescent="0.2">
      <c r="A2713" s="86" t="s">
        <v>6388</v>
      </c>
      <c r="B2713" s="763" t="s">
        <v>454</v>
      </c>
      <c r="C2713" s="86" t="s">
        <v>186</v>
      </c>
      <c r="D2713" s="86" t="s">
        <v>562</v>
      </c>
      <c r="E2713" s="86" t="s">
        <v>500</v>
      </c>
      <c r="F2713" s="282" t="s">
        <v>188</v>
      </c>
      <c r="G2713" s="1126" t="str">
        <f>IF('Appraisal Inputs'!Q385="","Blank",'Appraisal Inputs'!Q385)</f>
        <v>Blank</v>
      </c>
      <c r="I2713" s="515" t="s">
        <v>3236</v>
      </c>
    </row>
    <row r="2714" spans="1:9" x14ac:dyDescent="0.2">
      <c r="A2714" s="86" t="s">
        <v>6388</v>
      </c>
      <c r="B2714" s="763" t="s">
        <v>454</v>
      </c>
      <c r="C2714" s="86" t="s">
        <v>186</v>
      </c>
      <c r="D2714" s="86" t="s">
        <v>563</v>
      </c>
      <c r="E2714" s="86" t="s">
        <v>500</v>
      </c>
      <c r="F2714" s="282" t="s">
        <v>188</v>
      </c>
      <c r="G2714" s="1126" t="str">
        <f>IF('Appraisal Inputs'!Q386="","Blank",'Appraisal Inputs'!Q386)</f>
        <v>Blank</v>
      </c>
      <c r="I2714" s="515" t="s">
        <v>3237</v>
      </c>
    </row>
    <row r="2715" spans="1:9" x14ac:dyDescent="0.2">
      <c r="A2715" s="86" t="s">
        <v>6388</v>
      </c>
      <c r="B2715" s="763" t="s">
        <v>454</v>
      </c>
      <c r="C2715" s="86" t="s">
        <v>186</v>
      </c>
      <c r="D2715" s="86" t="s">
        <v>564</v>
      </c>
      <c r="E2715" s="86" t="s">
        <v>500</v>
      </c>
      <c r="F2715" s="282" t="s">
        <v>188</v>
      </c>
      <c r="G2715" s="1126" t="str">
        <f>IF('Appraisal Inputs'!Q387="","Blank",'Appraisal Inputs'!Q387)</f>
        <v>Blank</v>
      </c>
      <c r="I2715" s="515" t="s">
        <v>3238</v>
      </c>
    </row>
    <row r="2716" spans="1:9" x14ac:dyDescent="0.2">
      <c r="A2716" s="86" t="s">
        <v>6388</v>
      </c>
      <c r="B2716" s="763" t="s">
        <v>454</v>
      </c>
      <c r="C2716" s="86" t="s">
        <v>186</v>
      </c>
      <c r="D2716" s="86" t="s">
        <v>565</v>
      </c>
      <c r="E2716" s="86" t="s">
        <v>500</v>
      </c>
      <c r="F2716" s="282" t="s">
        <v>188</v>
      </c>
      <c r="G2716" s="1126" t="str">
        <f>IF('Appraisal Inputs'!Q388="","Blank",'Appraisal Inputs'!Q388)</f>
        <v>Blank</v>
      </c>
      <c r="I2716" s="515" t="s">
        <v>3239</v>
      </c>
    </row>
    <row r="2717" spans="1:9" x14ac:dyDescent="0.2">
      <c r="A2717" s="86" t="s">
        <v>6388</v>
      </c>
      <c r="B2717" s="543" t="s">
        <v>454</v>
      </c>
      <c r="C2717" s="547" t="s">
        <v>186</v>
      </c>
      <c r="D2717" s="547" t="s">
        <v>566</v>
      </c>
      <c r="E2717" s="547" t="s">
        <v>500</v>
      </c>
      <c r="F2717" s="538" t="s">
        <v>188</v>
      </c>
      <c r="G2717" s="1120" t="str">
        <f>IF('Appraisal Inputs'!Q389="","Blank",'Appraisal Inputs'!Q389)</f>
        <v>Blank</v>
      </c>
      <c r="I2717" s="515" t="s">
        <v>3240</v>
      </c>
    </row>
    <row r="2718" spans="1:9" x14ac:dyDescent="0.2">
      <c r="A2718" s="86" t="s">
        <v>6388</v>
      </c>
      <c r="B2718" s="763" t="s">
        <v>454</v>
      </c>
      <c r="C2718" s="86" t="s">
        <v>186</v>
      </c>
      <c r="D2718" s="86" t="s">
        <v>185</v>
      </c>
      <c r="E2718" s="86" t="s">
        <v>501</v>
      </c>
      <c r="F2718" s="282" t="s">
        <v>189</v>
      </c>
      <c r="G2718" s="1126" t="str">
        <f>IF('Appraisal Inputs'!R349="","Blank",'Appraisal Inputs'!R349)</f>
        <v>Blank</v>
      </c>
      <c r="I2718" s="515" t="s">
        <v>3241</v>
      </c>
    </row>
    <row r="2719" spans="1:9" x14ac:dyDescent="0.2">
      <c r="A2719" s="86" t="s">
        <v>6388</v>
      </c>
      <c r="B2719" s="763" t="s">
        <v>454</v>
      </c>
      <c r="C2719" s="86" t="s">
        <v>186</v>
      </c>
      <c r="D2719" s="86" t="s">
        <v>527</v>
      </c>
      <c r="E2719" s="86" t="s">
        <v>501</v>
      </c>
      <c r="F2719" s="282" t="s">
        <v>189</v>
      </c>
      <c r="G2719" s="1126" t="str">
        <f>IF('Appraisal Inputs'!R350="","Blank",'Appraisal Inputs'!R350)</f>
        <v>Blank</v>
      </c>
      <c r="I2719" s="515" t="s">
        <v>3242</v>
      </c>
    </row>
    <row r="2720" spans="1:9" x14ac:dyDescent="0.2">
      <c r="A2720" s="86" t="s">
        <v>6388</v>
      </c>
      <c r="B2720" s="763" t="s">
        <v>454</v>
      </c>
      <c r="C2720" s="86" t="s">
        <v>186</v>
      </c>
      <c r="D2720" s="86" t="s">
        <v>528</v>
      </c>
      <c r="E2720" s="86" t="s">
        <v>501</v>
      </c>
      <c r="F2720" s="282" t="s">
        <v>189</v>
      </c>
      <c r="G2720" s="1126" t="str">
        <f>IF('Appraisal Inputs'!R351="","Blank",'Appraisal Inputs'!R351)</f>
        <v>Blank</v>
      </c>
      <c r="I2720" s="515" t="s">
        <v>3243</v>
      </c>
    </row>
    <row r="2721" spans="1:9" x14ac:dyDescent="0.2">
      <c r="A2721" s="86" t="s">
        <v>6388</v>
      </c>
      <c r="B2721" s="763" t="s">
        <v>454</v>
      </c>
      <c r="C2721" s="86" t="s">
        <v>186</v>
      </c>
      <c r="D2721" s="86" t="s">
        <v>529</v>
      </c>
      <c r="E2721" s="86" t="s">
        <v>501</v>
      </c>
      <c r="F2721" s="282" t="s">
        <v>189</v>
      </c>
      <c r="G2721" s="1126" t="str">
        <f>IF('Appraisal Inputs'!R352="","Blank",'Appraisal Inputs'!R352)</f>
        <v>Blank</v>
      </c>
      <c r="I2721" s="515" t="s">
        <v>3244</v>
      </c>
    </row>
    <row r="2722" spans="1:9" x14ac:dyDescent="0.2">
      <c r="A2722" s="86" t="s">
        <v>6388</v>
      </c>
      <c r="B2722" s="763" t="s">
        <v>454</v>
      </c>
      <c r="C2722" s="86" t="s">
        <v>186</v>
      </c>
      <c r="D2722" s="86" t="s">
        <v>530</v>
      </c>
      <c r="E2722" s="86" t="s">
        <v>501</v>
      </c>
      <c r="F2722" s="282" t="s">
        <v>189</v>
      </c>
      <c r="G2722" s="1126" t="str">
        <f>IF('Appraisal Inputs'!R353="","Blank",'Appraisal Inputs'!R353)</f>
        <v>Blank</v>
      </c>
      <c r="I2722" s="515" t="s">
        <v>3245</v>
      </c>
    </row>
    <row r="2723" spans="1:9" x14ac:dyDescent="0.2">
      <c r="A2723" s="86" t="s">
        <v>6388</v>
      </c>
      <c r="B2723" s="763" t="s">
        <v>454</v>
      </c>
      <c r="C2723" s="86" t="s">
        <v>186</v>
      </c>
      <c r="D2723" s="86" t="s">
        <v>531</v>
      </c>
      <c r="E2723" s="86" t="s">
        <v>501</v>
      </c>
      <c r="F2723" s="282" t="s">
        <v>189</v>
      </c>
      <c r="G2723" s="1126" t="str">
        <f>IF('Appraisal Inputs'!R354="","Blank",'Appraisal Inputs'!R354)</f>
        <v>Blank</v>
      </c>
      <c r="I2723" s="515" t="s">
        <v>3246</v>
      </c>
    </row>
    <row r="2724" spans="1:9" x14ac:dyDescent="0.2">
      <c r="A2724" s="86" t="s">
        <v>6388</v>
      </c>
      <c r="B2724" s="763" t="s">
        <v>454</v>
      </c>
      <c r="C2724" s="86" t="s">
        <v>186</v>
      </c>
      <c r="D2724" s="86" t="s">
        <v>532</v>
      </c>
      <c r="E2724" s="86" t="s">
        <v>501</v>
      </c>
      <c r="F2724" s="282" t="s">
        <v>189</v>
      </c>
      <c r="G2724" s="1126" t="str">
        <f>IF('Appraisal Inputs'!R355="","Blank",'Appraisal Inputs'!R355)</f>
        <v>Blank</v>
      </c>
      <c r="I2724" s="515" t="s">
        <v>3247</v>
      </c>
    </row>
    <row r="2725" spans="1:9" x14ac:dyDescent="0.2">
      <c r="A2725" s="86" t="s">
        <v>6388</v>
      </c>
      <c r="B2725" s="763" t="s">
        <v>454</v>
      </c>
      <c r="C2725" s="86" t="s">
        <v>186</v>
      </c>
      <c r="D2725" s="86" t="s">
        <v>533</v>
      </c>
      <c r="E2725" s="86" t="s">
        <v>501</v>
      </c>
      <c r="F2725" s="282" t="s">
        <v>189</v>
      </c>
      <c r="G2725" s="1126" t="str">
        <f>IF('Appraisal Inputs'!R356="","Blank",'Appraisal Inputs'!R356)</f>
        <v>Blank</v>
      </c>
      <c r="I2725" s="515" t="s">
        <v>3248</v>
      </c>
    </row>
    <row r="2726" spans="1:9" x14ac:dyDescent="0.2">
      <c r="A2726" s="86" t="s">
        <v>6388</v>
      </c>
      <c r="B2726" s="763" t="s">
        <v>454</v>
      </c>
      <c r="C2726" s="86" t="s">
        <v>186</v>
      </c>
      <c r="D2726" s="86" t="s">
        <v>534</v>
      </c>
      <c r="E2726" s="86" t="s">
        <v>501</v>
      </c>
      <c r="F2726" s="282" t="s">
        <v>189</v>
      </c>
      <c r="G2726" s="1126" t="str">
        <f>IF('Appraisal Inputs'!R357="","Blank",'Appraisal Inputs'!R357)</f>
        <v>Blank</v>
      </c>
      <c r="I2726" s="515" t="s">
        <v>3249</v>
      </c>
    </row>
    <row r="2727" spans="1:9" x14ac:dyDescent="0.2">
      <c r="A2727" s="86" t="s">
        <v>6388</v>
      </c>
      <c r="B2727" s="763" t="s">
        <v>454</v>
      </c>
      <c r="C2727" s="86" t="s">
        <v>186</v>
      </c>
      <c r="D2727" s="86" t="s">
        <v>535</v>
      </c>
      <c r="E2727" s="86" t="s">
        <v>501</v>
      </c>
      <c r="F2727" s="282" t="s">
        <v>189</v>
      </c>
      <c r="G2727" s="1126" t="str">
        <f>IF('Appraisal Inputs'!R358="","Blank",'Appraisal Inputs'!R358)</f>
        <v>Blank</v>
      </c>
      <c r="I2727" s="515" t="s">
        <v>3250</v>
      </c>
    </row>
    <row r="2728" spans="1:9" x14ac:dyDescent="0.2">
      <c r="A2728" s="86" t="s">
        <v>6388</v>
      </c>
      <c r="B2728" s="763" t="s">
        <v>454</v>
      </c>
      <c r="C2728" s="86" t="s">
        <v>186</v>
      </c>
      <c r="D2728" s="86" t="s">
        <v>536</v>
      </c>
      <c r="E2728" s="86" t="s">
        <v>501</v>
      </c>
      <c r="F2728" s="282" t="s">
        <v>189</v>
      </c>
      <c r="G2728" s="1126" t="str">
        <f>IF('Appraisal Inputs'!R359="","Blank",'Appraisal Inputs'!R359)</f>
        <v>Blank</v>
      </c>
      <c r="I2728" s="515" t="s">
        <v>3251</v>
      </c>
    </row>
    <row r="2729" spans="1:9" x14ac:dyDescent="0.2">
      <c r="A2729" s="86" t="s">
        <v>6388</v>
      </c>
      <c r="B2729" s="763" t="s">
        <v>454</v>
      </c>
      <c r="C2729" s="86" t="s">
        <v>186</v>
      </c>
      <c r="D2729" s="86" t="s">
        <v>537</v>
      </c>
      <c r="E2729" s="86" t="s">
        <v>501</v>
      </c>
      <c r="F2729" s="282" t="s">
        <v>189</v>
      </c>
      <c r="G2729" s="1126" t="str">
        <f>IF('Appraisal Inputs'!R360="","Blank",'Appraisal Inputs'!R360)</f>
        <v>Blank</v>
      </c>
      <c r="I2729" s="515" t="s">
        <v>3252</v>
      </c>
    </row>
    <row r="2730" spans="1:9" x14ac:dyDescent="0.2">
      <c r="A2730" s="86" t="s">
        <v>6388</v>
      </c>
      <c r="B2730" s="763" t="s">
        <v>454</v>
      </c>
      <c r="C2730" s="86" t="s">
        <v>186</v>
      </c>
      <c r="D2730" s="86" t="s">
        <v>538</v>
      </c>
      <c r="E2730" s="86" t="s">
        <v>501</v>
      </c>
      <c r="F2730" s="282" t="s">
        <v>189</v>
      </c>
      <c r="G2730" s="1126" t="str">
        <f>IF('Appraisal Inputs'!R361="","Blank",'Appraisal Inputs'!R361)</f>
        <v>Blank</v>
      </c>
      <c r="I2730" s="515" t="s">
        <v>3253</v>
      </c>
    </row>
    <row r="2731" spans="1:9" x14ac:dyDescent="0.2">
      <c r="A2731" s="86" t="s">
        <v>6388</v>
      </c>
      <c r="B2731" s="763" t="s">
        <v>454</v>
      </c>
      <c r="C2731" s="86" t="s">
        <v>186</v>
      </c>
      <c r="D2731" s="86" t="s">
        <v>539</v>
      </c>
      <c r="E2731" s="86" t="s">
        <v>501</v>
      </c>
      <c r="F2731" s="282" t="s">
        <v>189</v>
      </c>
      <c r="G2731" s="1126" t="str">
        <f>IF('Appraisal Inputs'!R362="","Blank",'Appraisal Inputs'!R362)</f>
        <v>Blank</v>
      </c>
      <c r="I2731" s="515" t="s">
        <v>3254</v>
      </c>
    </row>
    <row r="2732" spans="1:9" x14ac:dyDescent="0.2">
      <c r="A2732" s="86" t="s">
        <v>6388</v>
      </c>
      <c r="B2732" s="763" t="s">
        <v>454</v>
      </c>
      <c r="C2732" s="86" t="s">
        <v>186</v>
      </c>
      <c r="D2732" s="86" t="s">
        <v>540</v>
      </c>
      <c r="E2732" s="86" t="s">
        <v>501</v>
      </c>
      <c r="F2732" s="282" t="s">
        <v>189</v>
      </c>
      <c r="G2732" s="1126" t="str">
        <f>IF('Appraisal Inputs'!R363="","Blank",'Appraisal Inputs'!R363)</f>
        <v>Blank</v>
      </c>
      <c r="I2732" s="515" t="s">
        <v>3255</v>
      </c>
    </row>
    <row r="2733" spans="1:9" x14ac:dyDescent="0.2">
      <c r="A2733" s="86" t="s">
        <v>6388</v>
      </c>
      <c r="B2733" s="763" t="s">
        <v>454</v>
      </c>
      <c r="C2733" s="86" t="s">
        <v>186</v>
      </c>
      <c r="D2733" s="86" t="s">
        <v>541</v>
      </c>
      <c r="E2733" s="86" t="s">
        <v>501</v>
      </c>
      <c r="F2733" s="282" t="s">
        <v>189</v>
      </c>
      <c r="G2733" s="1126" t="str">
        <f>IF('Appraisal Inputs'!R364="","Blank",'Appraisal Inputs'!R364)</f>
        <v>Blank</v>
      </c>
      <c r="I2733" s="515" t="s">
        <v>3256</v>
      </c>
    </row>
    <row r="2734" spans="1:9" x14ac:dyDescent="0.2">
      <c r="A2734" s="86" t="s">
        <v>6388</v>
      </c>
      <c r="B2734" s="763" t="s">
        <v>454</v>
      </c>
      <c r="C2734" s="86" t="s">
        <v>186</v>
      </c>
      <c r="D2734" s="86" t="s">
        <v>542</v>
      </c>
      <c r="E2734" s="86" t="s">
        <v>501</v>
      </c>
      <c r="F2734" s="282" t="s">
        <v>189</v>
      </c>
      <c r="G2734" s="1126" t="str">
        <f>IF('Appraisal Inputs'!R365="","Blank",'Appraisal Inputs'!R365)</f>
        <v>Blank</v>
      </c>
      <c r="I2734" s="515" t="s">
        <v>3257</v>
      </c>
    </row>
    <row r="2735" spans="1:9" x14ac:dyDescent="0.2">
      <c r="A2735" s="86" t="s">
        <v>6388</v>
      </c>
      <c r="B2735" s="763" t="s">
        <v>454</v>
      </c>
      <c r="C2735" s="86" t="s">
        <v>186</v>
      </c>
      <c r="D2735" s="86" t="s">
        <v>543</v>
      </c>
      <c r="E2735" s="86" t="s">
        <v>501</v>
      </c>
      <c r="F2735" s="282" t="s">
        <v>189</v>
      </c>
      <c r="G2735" s="1126" t="str">
        <f>IF('Appraisal Inputs'!R366="","Blank",'Appraisal Inputs'!R366)</f>
        <v>Blank</v>
      </c>
      <c r="I2735" s="515" t="s">
        <v>3258</v>
      </c>
    </row>
    <row r="2736" spans="1:9" x14ac:dyDescent="0.2">
      <c r="A2736" s="86" t="s">
        <v>6388</v>
      </c>
      <c r="B2736" s="763" t="s">
        <v>454</v>
      </c>
      <c r="C2736" s="86" t="s">
        <v>186</v>
      </c>
      <c r="D2736" s="86" t="s">
        <v>544</v>
      </c>
      <c r="E2736" s="86" t="s">
        <v>501</v>
      </c>
      <c r="F2736" s="282" t="s">
        <v>189</v>
      </c>
      <c r="G2736" s="1126" t="str">
        <f>IF('Appraisal Inputs'!R367="","Blank",'Appraisal Inputs'!R367)</f>
        <v>Blank</v>
      </c>
      <c r="I2736" s="515" t="s">
        <v>3259</v>
      </c>
    </row>
    <row r="2737" spans="1:9" x14ac:dyDescent="0.2">
      <c r="A2737" s="86" t="s">
        <v>6388</v>
      </c>
      <c r="B2737" s="763" t="s">
        <v>454</v>
      </c>
      <c r="C2737" s="86" t="s">
        <v>186</v>
      </c>
      <c r="D2737" s="86" t="s">
        <v>545</v>
      </c>
      <c r="E2737" s="86" t="s">
        <v>501</v>
      </c>
      <c r="F2737" s="282" t="s">
        <v>189</v>
      </c>
      <c r="G2737" s="1126" t="str">
        <f>IF('Appraisal Inputs'!R368="","Blank",'Appraisal Inputs'!R368)</f>
        <v>Blank</v>
      </c>
      <c r="I2737" s="515" t="s">
        <v>3260</v>
      </c>
    </row>
    <row r="2738" spans="1:9" x14ac:dyDescent="0.2">
      <c r="A2738" s="86" t="s">
        <v>6388</v>
      </c>
      <c r="B2738" s="763" t="s">
        <v>454</v>
      </c>
      <c r="C2738" s="86" t="s">
        <v>186</v>
      </c>
      <c r="D2738" s="86" t="s">
        <v>546</v>
      </c>
      <c r="E2738" s="86" t="s">
        <v>501</v>
      </c>
      <c r="F2738" s="282" t="s">
        <v>189</v>
      </c>
      <c r="G2738" s="1126" t="str">
        <f>IF('Appraisal Inputs'!R369="","Blank",'Appraisal Inputs'!R369)</f>
        <v>Blank</v>
      </c>
      <c r="I2738" s="515" t="s">
        <v>3261</v>
      </c>
    </row>
    <row r="2739" spans="1:9" x14ac:dyDescent="0.2">
      <c r="A2739" s="86" t="s">
        <v>6388</v>
      </c>
      <c r="B2739" s="763" t="s">
        <v>454</v>
      </c>
      <c r="C2739" s="86" t="s">
        <v>186</v>
      </c>
      <c r="D2739" s="86" t="s">
        <v>547</v>
      </c>
      <c r="E2739" s="86" t="s">
        <v>501</v>
      </c>
      <c r="F2739" s="282" t="s">
        <v>189</v>
      </c>
      <c r="G2739" s="1126" t="str">
        <f>IF('Appraisal Inputs'!R370="","Blank",'Appraisal Inputs'!R370)</f>
        <v>Blank</v>
      </c>
      <c r="I2739" s="515" t="s">
        <v>3262</v>
      </c>
    </row>
    <row r="2740" spans="1:9" x14ac:dyDescent="0.2">
      <c r="A2740" s="86" t="s">
        <v>6388</v>
      </c>
      <c r="B2740" s="763" t="s">
        <v>454</v>
      </c>
      <c r="C2740" s="86" t="s">
        <v>186</v>
      </c>
      <c r="D2740" s="86" t="s">
        <v>548</v>
      </c>
      <c r="E2740" s="86" t="s">
        <v>501</v>
      </c>
      <c r="F2740" s="282" t="s">
        <v>189</v>
      </c>
      <c r="G2740" s="1126" t="str">
        <f>IF('Appraisal Inputs'!R371="","Blank",'Appraisal Inputs'!R371)</f>
        <v>Blank</v>
      </c>
      <c r="I2740" s="515" t="s">
        <v>3263</v>
      </c>
    </row>
    <row r="2741" spans="1:9" x14ac:dyDescent="0.2">
      <c r="A2741" s="86" t="s">
        <v>6388</v>
      </c>
      <c r="B2741" s="763" t="s">
        <v>454</v>
      </c>
      <c r="C2741" s="86" t="s">
        <v>186</v>
      </c>
      <c r="D2741" s="86" t="s">
        <v>549</v>
      </c>
      <c r="E2741" s="86" t="s">
        <v>501</v>
      </c>
      <c r="F2741" s="282" t="s">
        <v>189</v>
      </c>
      <c r="G2741" s="1126" t="str">
        <f>IF('Appraisal Inputs'!R372="","Blank",'Appraisal Inputs'!R372)</f>
        <v>Blank</v>
      </c>
      <c r="I2741" s="515" t="s">
        <v>3264</v>
      </c>
    </row>
    <row r="2742" spans="1:9" x14ac:dyDescent="0.2">
      <c r="A2742" s="86" t="s">
        <v>6388</v>
      </c>
      <c r="B2742" s="763" t="s">
        <v>454</v>
      </c>
      <c r="C2742" s="86" t="s">
        <v>186</v>
      </c>
      <c r="D2742" s="86" t="s">
        <v>550</v>
      </c>
      <c r="E2742" s="86" t="s">
        <v>501</v>
      </c>
      <c r="F2742" s="282" t="s">
        <v>189</v>
      </c>
      <c r="G2742" s="1126" t="str">
        <f>IF('Appraisal Inputs'!R373="","Blank",'Appraisal Inputs'!R373)</f>
        <v>Blank</v>
      </c>
      <c r="I2742" s="515" t="s">
        <v>3265</v>
      </c>
    </row>
    <row r="2743" spans="1:9" x14ac:dyDescent="0.2">
      <c r="A2743" s="86" t="s">
        <v>6388</v>
      </c>
      <c r="B2743" s="763" t="s">
        <v>454</v>
      </c>
      <c r="C2743" s="86" t="s">
        <v>186</v>
      </c>
      <c r="D2743" s="86" t="s">
        <v>551</v>
      </c>
      <c r="E2743" s="86" t="s">
        <v>501</v>
      </c>
      <c r="F2743" s="282" t="s">
        <v>189</v>
      </c>
      <c r="G2743" s="1126" t="str">
        <f>IF('Appraisal Inputs'!R374="","Blank",'Appraisal Inputs'!R374)</f>
        <v>Blank</v>
      </c>
      <c r="I2743" s="515" t="s">
        <v>3266</v>
      </c>
    </row>
    <row r="2744" spans="1:9" x14ac:dyDescent="0.2">
      <c r="A2744" s="86" t="s">
        <v>6388</v>
      </c>
      <c r="B2744" s="763" t="s">
        <v>454</v>
      </c>
      <c r="C2744" s="86" t="s">
        <v>186</v>
      </c>
      <c r="D2744" s="86" t="s">
        <v>552</v>
      </c>
      <c r="E2744" s="86" t="s">
        <v>501</v>
      </c>
      <c r="F2744" s="282" t="s">
        <v>189</v>
      </c>
      <c r="G2744" s="1126" t="str">
        <f>IF('Appraisal Inputs'!R375="","Blank",'Appraisal Inputs'!R375)</f>
        <v>Blank</v>
      </c>
      <c r="I2744" s="515" t="s">
        <v>3267</v>
      </c>
    </row>
    <row r="2745" spans="1:9" x14ac:dyDescent="0.2">
      <c r="A2745" s="86" t="s">
        <v>6388</v>
      </c>
      <c r="B2745" s="763" t="s">
        <v>454</v>
      </c>
      <c r="C2745" s="86" t="s">
        <v>186</v>
      </c>
      <c r="D2745" s="86" t="s">
        <v>553</v>
      </c>
      <c r="E2745" s="86" t="s">
        <v>501</v>
      </c>
      <c r="F2745" s="282" t="s">
        <v>189</v>
      </c>
      <c r="G2745" s="1126" t="str">
        <f>IF('Appraisal Inputs'!R376="","Blank",'Appraisal Inputs'!R376)</f>
        <v>Blank</v>
      </c>
      <c r="I2745" s="515" t="s">
        <v>3268</v>
      </c>
    </row>
    <row r="2746" spans="1:9" x14ac:dyDescent="0.2">
      <c r="A2746" s="86" t="s">
        <v>6388</v>
      </c>
      <c r="B2746" s="763" t="s">
        <v>454</v>
      </c>
      <c r="C2746" s="86" t="s">
        <v>186</v>
      </c>
      <c r="D2746" s="86" t="s">
        <v>554</v>
      </c>
      <c r="E2746" s="86" t="s">
        <v>501</v>
      </c>
      <c r="F2746" s="282" t="s">
        <v>189</v>
      </c>
      <c r="G2746" s="1126" t="str">
        <f>IF('Appraisal Inputs'!R377="","Blank",'Appraisal Inputs'!R377)</f>
        <v>Blank</v>
      </c>
      <c r="I2746" s="515" t="s">
        <v>3269</v>
      </c>
    </row>
    <row r="2747" spans="1:9" x14ac:dyDescent="0.2">
      <c r="A2747" s="86" t="s">
        <v>6388</v>
      </c>
      <c r="B2747" s="763" t="s">
        <v>454</v>
      </c>
      <c r="C2747" s="86" t="s">
        <v>186</v>
      </c>
      <c r="D2747" s="86" t="s">
        <v>555</v>
      </c>
      <c r="E2747" s="86" t="s">
        <v>501</v>
      </c>
      <c r="F2747" s="282" t="s">
        <v>189</v>
      </c>
      <c r="G2747" s="1126" t="str">
        <f>IF('Appraisal Inputs'!R378="","Blank",'Appraisal Inputs'!R378)</f>
        <v>Blank</v>
      </c>
      <c r="I2747" s="515" t="s">
        <v>3270</v>
      </c>
    </row>
    <row r="2748" spans="1:9" x14ac:dyDescent="0.2">
      <c r="A2748" s="86" t="s">
        <v>6388</v>
      </c>
      <c r="B2748" s="763" t="s">
        <v>454</v>
      </c>
      <c r="C2748" s="86" t="s">
        <v>186</v>
      </c>
      <c r="D2748" s="86" t="s">
        <v>556</v>
      </c>
      <c r="E2748" s="86" t="s">
        <v>501</v>
      </c>
      <c r="F2748" s="282" t="s">
        <v>189</v>
      </c>
      <c r="G2748" s="1126" t="str">
        <f>IF('Appraisal Inputs'!R379="","Blank",'Appraisal Inputs'!R379)</f>
        <v>Blank</v>
      </c>
      <c r="I2748" s="515" t="s">
        <v>3271</v>
      </c>
    </row>
    <row r="2749" spans="1:9" x14ac:dyDescent="0.2">
      <c r="A2749" s="86" t="s">
        <v>6388</v>
      </c>
      <c r="B2749" s="763" t="s">
        <v>454</v>
      </c>
      <c r="C2749" s="86" t="s">
        <v>186</v>
      </c>
      <c r="D2749" s="86" t="s">
        <v>557</v>
      </c>
      <c r="E2749" s="86" t="s">
        <v>501</v>
      </c>
      <c r="F2749" s="282" t="s">
        <v>189</v>
      </c>
      <c r="G2749" s="1126" t="str">
        <f>IF('Appraisal Inputs'!R380="","Blank",'Appraisal Inputs'!R380)</f>
        <v>Blank</v>
      </c>
      <c r="I2749" s="515" t="s">
        <v>3272</v>
      </c>
    </row>
    <row r="2750" spans="1:9" x14ac:dyDescent="0.2">
      <c r="A2750" s="86" t="s">
        <v>6388</v>
      </c>
      <c r="B2750" s="763" t="s">
        <v>454</v>
      </c>
      <c r="C2750" s="86" t="s">
        <v>186</v>
      </c>
      <c r="D2750" s="86" t="s">
        <v>558</v>
      </c>
      <c r="E2750" s="86" t="s">
        <v>501</v>
      </c>
      <c r="F2750" s="282" t="s">
        <v>189</v>
      </c>
      <c r="G2750" s="1126" t="str">
        <f>IF('Appraisal Inputs'!R381="","Blank",'Appraisal Inputs'!R381)</f>
        <v>Blank</v>
      </c>
      <c r="I2750" s="515" t="s">
        <v>3273</v>
      </c>
    </row>
    <row r="2751" spans="1:9" x14ac:dyDescent="0.2">
      <c r="A2751" s="86" t="s">
        <v>6388</v>
      </c>
      <c r="B2751" s="763" t="s">
        <v>454</v>
      </c>
      <c r="C2751" s="86" t="s">
        <v>186</v>
      </c>
      <c r="D2751" s="86" t="s">
        <v>559</v>
      </c>
      <c r="E2751" s="86" t="s">
        <v>501</v>
      </c>
      <c r="F2751" s="282" t="s">
        <v>189</v>
      </c>
      <c r="G2751" s="1126" t="str">
        <f>IF('Appraisal Inputs'!R382="","Blank",'Appraisal Inputs'!R382)</f>
        <v>Blank</v>
      </c>
      <c r="I2751" s="515" t="s">
        <v>3274</v>
      </c>
    </row>
    <row r="2752" spans="1:9" x14ac:dyDescent="0.2">
      <c r="A2752" s="86" t="s">
        <v>6388</v>
      </c>
      <c r="B2752" s="763" t="s">
        <v>454</v>
      </c>
      <c r="C2752" s="86" t="s">
        <v>186</v>
      </c>
      <c r="D2752" s="86" t="s">
        <v>560</v>
      </c>
      <c r="E2752" s="86" t="s">
        <v>501</v>
      </c>
      <c r="F2752" s="282" t="s">
        <v>189</v>
      </c>
      <c r="G2752" s="1126" t="str">
        <f>IF('Appraisal Inputs'!R383="","Blank",'Appraisal Inputs'!R383)</f>
        <v>Blank</v>
      </c>
      <c r="I2752" s="515" t="s">
        <v>3275</v>
      </c>
    </row>
    <row r="2753" spans="1:9" x14ac:dyDescent="0.2">
      <c r="A2753" s="86" t="s">
        <v>6388</v>
      </c>
      <c r="B2753" s="763" t="s">
        <v>454</v>
      </c>
      <c r="C2753" s="86" t="s">
        <v>186</v>
      </c>
      <c r="D2753" s="86" t="s">
        <v>561</v>
      </c>
      <c r="E2753" s="86" t="s">
        <v>501</v>
      </c>
      <c r="F2753" s="282" t="s">
        <v>189</v>
      </c>
      <c r="G2753" s="1126" t="str">
        <f>IF('Appraisal Inputs'!R384="","Blank",'Appraisal Inputs'!R384)</f>
        <v>Blank</v>
      </c>
      <c r="I2753" s="515" t="s">
        <v>3276</v>
      </c>
    </row>
    <row r="2754" spans="1:9" x14ac:dyDescent="0.2">
      <c r="A2754" s="86" t="s">
        <v>6388</v>
      </c>
      <c r="B2754" s="763" t="s">
        <v>454</v>
      </c>
      <c r="C2754" s="86" t="s">
        <v>186</v>
      </c>
      <c r="D2754" s="86" t="s">
        <v>562</v>
      </c>
      <c r="E2754" s="86" t="s">
        <v>501</v>
      </c>
      <c r="F2754" s="282" t="s">
        <v>189</v>
      </c>
      <c r="G2754" s="1126" t="str">
        <f>IF('Appraisal Inputs'!R385="","Blank",'Appraisal Inputs'!R385)</f>
        <v>Blank</v>
      </c>
      <c r="I2754" s="515" t="s">
        <v>3277</v>
      </c>
    </row>
    <row r="2755" spans="1:9" x14ac:dyDescent="0.2">
      <c r="A2755" s="86" t="s">
        <v>6388</v>
      </c>
      <c r="B2755" s="763" t="s">
        <v>454</v>
      </c>
      <c r="C2755" s="86" t="s">
        <v>186</v>
      </c>
      <c r="D2755" s="86" t="s">
        <v>563</v>
      </c>
      <c r="E2755" s="86" t="s">
        <v>501</v>
      </c>
      <c r="F2755" s="282" t="s">
        <v>189</v>
      </c>
      <c r="G2755" s="1126" t="str">
        <f>IF('Appraisal Inputs'!R386="","Blank",'Appraisal Inputs'!R386)</f>
        <v>Blank</v>
      </c>
      <c r="I2755" s="515" t="s">
        <v>3278</v>
      </c>
    </row>
    <row r="2756" spans="1:9" x14ac:dyDescent="0.2">
      <c r="A2756" s="86" t="s">
        <v>6388</v>
      </c>
      <c r="B2756" s="763" t="s">
        <v>454</v>
      </c>
      <c r="C2756" s="86" t="s">
        <v>186</v>
      </c>
      <c r="D2756" s="86" t="s">
        <v>564</v>
      </c>
      <c r="E2756" s="86" t="s">
        <v>501</v>
      </c>
      <c r="F2756" s="282" t="s">
        <v>189</v>
      </c>
      <c r="G2756" s="1126" t="str">
        <f>IF('Appraisal Inputs'!R387="","Blank",'Appraisal Inputs'!R387)</f>
        <v>Blank</v>
      </c>
      <c r="I2756" s="515" t="s">
        <v>3279</v>
      </c>
    </row>
    <row r="2757" spans="1:9" x14ac:dyDescent="0.2">
      <c r="A2757" s="86" t="s">
        <v>6388</v>
      </c>
      <c r="B2757" s="763" t="s">
        <v>454</v>
      </c>
      <c r="C2757" s="86" t="s">
        <v>186</v>
      </c>
      <c r="D2757" s="86" t="s">
        <v>565</v>
      </c>
      <c r="E2757" s="86" t="s">
        <v>501</v>
      </c>
      <c r="F2757" s="282" t="s">
        <v>189</v>
      </c>
      <c r="G2757" s="1126" t="str">
        <f>IF('Appraisal Inputs'!R388="","Blank",'Appraisal Inputs'!R388)</f>
        <v>Blank</v>
      </c>
      <c r="I2757" s="515" t="s">
        <v>3280</v>
      </c>
    </row>
    <row r="2758" spans="1:9" x14ac:dyDescent="0.2">
      <c r="A2758" s="86" t="s">
        <v>6388</v>
      </c>
      <c r="B2758" s="763" t="s">
        <v>454</v>
      </c>
      <c r="C2758" s="86" t="s">
        <v>186</v>
      </c>
      <c r="D2758" s="86" t="s">
        <v>566</v>
      </c>
      <c r="E2758" s="86" t="s">
        <v>501</v>
      </c>
      <c r="F2758" s="282" t="s">
        <v>189</v>
      </c>
      <c r="G2758" s="1119" t="str">
        <f>IF('Appraisal Inputs'!R389="","Blank",'Appraisal Inputs'!R389)</f>
        <v>Blank</v>
      </c>
      <c r="I2758" s="515" t="s">
        <v>3281</v>
      </c>
    </row>
    <row r="2759" spans="1:9" x14ac:dyDescent="0.2">
      <c r="A2759" s="86" t="s">
        <v>6388</v>
      </c>
      <c r="B2759" s="533" t="s">
        <v>454</v>
      </c>
      <c r="C2759" s="119" t="s">
        <v>186</v>
      </c>
      <c r="D2759" s="119" t="s">
        <v>185</v>
      </c>
      <c r="E2759" s="119" t="s">
        <v>501</v>
      </c>
      <c r="F2759" s="545" t="s">
        <v>197</v>
      </c>
      <c r="G2759" s="1127" t="str">
        <f>IF('Appraisal Inputs'!R390="","Blank",'Appraisal Inputs'!R390)</f>
        <v>Blank</v>
      </c>
      <c r="I2759" s="515" t="s">
        <v>3282</v>
      </c>
    </row>
    <row r="2760" spans="1:9" x14ac:dyDescent="0.2">
      <c r="A2760" s="86" t="s">
        <v>6388</v>
      </c>
      <c r="B2760" s="541" t="s">
        <v>454</v>
      </c>
      <c r="C2760" s="546" t="s">
        <v>186</v>
      </c>
      <c r="D2760" s="546" t="s">
        <v>185</v>
      </c>
      <c r="E2760" s="546" t="s">
        <v>501</v>
      </c>
      <c r="F2760" s="542" t="s">
        <v>188</v>
      </c>
      <c r="G2760" s="1102" t="str">
        <f>IF('Appraisal Inputs'!S349="","Blank",'Appraisal Inputs'!S349)</f>
        <v>Blank</v>
      </c>
      <c r="I2760" s="515" t="s">
        <v>3283</v>
      </c>
    </row>
    <row r="2761" spans="1:9" x14ac:dyDescent="0.2">
      <c r="A2761" s="86" t="s">
        <v>6388</v>
      </c>
      <c r="B2761" s="763" t="s">
        <v>454</v>
      </c>
      <c r="C2761" s="86" t="s">
        <v>186</v>
      </c>
      <c r="D2761" s="86" t="s">
        <v>527</v>
      </c>
      <c r="E2761" s="86" t="s">
        <v>501</v>
      </c>
      <c r="F2761" s="282" t="s">
        <v>188</v>
      </c>
      <c r="G2761" s="1126" t="str">
        <f>IF('Appraisal Inputs'!S350="","Blank",'Appraisal Inputs'!S350)</f>
        <v>Blank</v>
      </c>
      <c r="I2761" s="515" t="s">
        <v>3284</v>
      </c>
    </row>
    <row r="2762" spans="1:9" x14ac:dyDescent="0.2">
      <c r="A2762" s="86" t="s">
        <v>6388</v>
      </c>
      <c r="B2762" s="763" t="s">
        <v>454</v>
      </c>
      <c r="C2762" s="86" t="s">
        <v>186</v>
      </c>
      <c r="D2762" s="86" t="s">
        <v>528</v>
      </c>
      <c r="E2762" s="86" t="s">
        <v>501</v>
      </c>
      <c r="F2762" s="282" t="s">
        <v>188</v>
      </c>
      <c r="G2762" s="1126" t="str">
        <f>IF('Appraisal Inputs'!S351="","Blank",'Appraisal Inputs'!S351)</f>
        <v>Blank</v>
      </c>
      <c r="I2762" s="515" t="s">
        <v>3285</v>
      </c>
    </row>
    <row r="2763" spans="1:9" x14ac:dyDescent="0.2">
      <c r="A2763" s="86" t="s">
        <v>6388</v>
      </c>
      <c r="B2763" s="763" t="s">
        <v>454</v>
      </c>
      <c r="C2763" s="86" t="s">
        <v>186</v>
      </c>
      <c r="D2763" s="86" t="s">
        <v>529</v>
      </c>
      <c r="E2763" s="86" t="s">
        <v>501</v>
      </c>
      <c r="F2763" s="282" t="s">
        <v>188</v>
      </c>
      <c r="G2763" s="1126" t="str">
        <f>IF('Appraisal Inputs'!S352="","Blank",'Appraisal Inputs'!S352)</f>
        <v>Blank</v>
      </c>
      <c r="I2763" s="515" t="s">
        <v>3286</v>
      </c>
    </row>
    <row r="2764" spans="1:9" x14ac:dyDescent="0.2">
      <c r="A2764" s="86" t="s">
        <v>6388</v>
      </c>
      <c r="B2764" s="763" t="s">
        <v>454</v>
      </c>
      <c r="C2764" s="86" t="s">
        <v>186</v>
      </c>
      <c r="D2764" s="86" t="s">
        <v>530</v>
      </c>
      <c r="E2764" s="86" t="s">
        <v>501</v>
      </c>
      <c r="F2764" s="282" t="s">
        <v>188</v>
      </c>
      <c r="G2764" s="1126" t="str">
        <f>IF('Appraisal Inputs'!S353="","Blank",'Appraisal Inputs'!S353)</f>
        <v>Blank</v>
      </c>
      <c r="I2764" s="515" t="s">
        <v>3287</v>
      </c>
    </row>
    <row r="2765" spans="1:9" x14ac:dyDescent="0.2">
      <c r="A2765" s="86" t="s">
        <v>6388</v>
      </c>
      <c r="B2765" s="763" t="s">
        <v>454</v>
      </c>
      <c r="C2765" s="86" t="s">
        <v>186</v>
      </c>
      <c r="D2765" s="86" t="s">
        <v>531</v>
      </c>
      <c r="E2765" s="86" t="s">
        <v>501</v>
      </c>
      <c r="F2765" s="282" t="s">
        <v>188</v>
      </c>
      <c r="G2765" s="1126" t="str">
        <f>IF('Appraisal Inputs'!S354="","Blank",'Appraisal Inputs'!S354)</f>
        <v>Blank</v>
      </c>
      <c r="I2765" s="515" t="s">
        <v>3288</v>
      </c>
    </row>
    <row r="2766" spans="1:9" x14ac:dyDescent="0.2">
      <c r="A2766" s="86" t="s">
        <v>6388</v>
      </c>
      <c r="B2766" s="763" t="s">
        <v>454</v>
      </c>
      <c r="C2766" s="86" t="s">
        <v>186</v>
      </c>
      <c r="D2766" s="86" t="s">
        <v>532</v>
      </c>
      <c r="E2766" s="86" t="s">
        <v>501</v>
      </c>
      <c r="F2766" s="282" t="s">
        <v>188</v>
      </c>
      <c r="G2766" s="1126" t="str">
        <f>IF('Appraisal Inputs'!S355="","Blank",'Appraisal Inputs'!S355)</f>
        <v>Blank</v>
      </c>
      <c r="I2766" s="515" t="s">
        <v>3289</v>
      </c>
    </row>
    <row r="2767" spans="1:9" x14ac:dyDescent="0.2">
      <c r="A2767" s="86" t="s">
        <v>6388</v>
      </c>
      <c r="B2767" s="763" t="s">
        <v>454</v>
      </c>
      <c r="C2767" s="86" t="s">
        <v>186</v>
      </c>
      <c r="D2767" s="86" t="s">
        <v>533</v>
      </c>
      <c r="E2767" s="86" t="s">
        <v>501</v>
      </c>
      <c r="F2767" s="282" t="s">
        <v>188</v>
      </c>
      <c r="G2767" s="1126" t="str">
        <f>IF('Appraisal Inputs'!S356="","Blank",'Appraisal Inputs'!S356)</f>
        <v>Blank</v>
      </c>
      <c r="I2767" s="515" t="s">
        <v>3290</v>
      </c>
    </row>
    <row r="2768" spans="1:9" x14ac:dyDescent="0.2">
      <c r="A2768" s="86" t="s">
        <v>6388</v>
      </c>
      <c r="B2768" s="763" t="s">
        <v>454</v>
      </c>
      <c r="C2768" s="86" t="s">
        <v>186</v>
      </c>
      <c r="D2768" s="86" t="s">
        <v>534</v>
      </c>
      <c r="E2768" s="86" t="s">
        <v>501</v>
      </c>
      <c r="F2768" s="282" t="s">
        <v>188</v>
      </c>
      <c r="G2768" s="1126" t="str">
        <f>IF('Appraisal Inputs'!S357="","Blank",'Appraisal Inputs'!S357)</f>
        <v>Blank</v>
      </c>
      <c r="I2768" s="515" t="s">
        <v>3291</v>
      </c>
    </row>
    <row r="2769" spans="1:9" x14ac:dyDescent="0.2">
      <c r="A2769" s="86" t="s">
        <v>6388</v>
      </c>
      <c r="B2769" s="763" t="s">
        <v>454</v>
      </c>
      <c r="C2769" s="86" t="s">
        <v>186</v>
      </c>
      <c r="D2769" s="86" t="s">
        <v>535</v>
      </c>
      <c r="E2769" s="86" t="s">
        <v>501</v>
      </c>
      <c r="F2769" s="282" t="s">
        <v>188</v>
      </c>
      <c r="G2769" s="1126" t="str">
        <f>IF('Appraisal Inputs'!S358="","Blank",'Appraisal Inputs'!S358)</f>
        <v>Blank</v>
      </c>
      <c r="I2769" s="515" t="s">
        <v>3292</v>
      </c>
    </row>
    <row r="2770" spans="1:9" x14ac:dyDescent="0.2">
      <c r="A2770" s="86" t="s">
        <v>6388</v>
      </c>
      <c r="B2770" s="763" t="s">
        <v>454</v>
      </c>
      <c r="C2770" s="86" t="s">
        <v>186</v>
      </c>
      <c r="D2770" s="86" t="s">
        <v>536</v>
      </c>
      <c r="E2770" s="86" t="s">
        <v>501</v>
      </c>
      <c r="F2770" s="282" t="s">
        <v>188</v>
      </c>
      <c r="G2770" s="1126" t="str">
        <f>IF('Appraisal Inputs'!S359="","Blank",'Appraisal Inputs'!S359)</f>
        <v>Blank</v>
      </c>
      <c r="I2770" s="515" t="s">
        <v>3293</v>
      </c>
    </row>
    <row r="2771" spans="1:9" x14ac:dyDescent="0.2">
      <c r="A2771" s="86" t="s">
        <v>6388</v>
      </c>
      <c r="B2771" s="763" t="s">
        <v>454</v>
      </c>
      <c r="C2771" s="86" t="s">
        <v>186</v>
      </c>
      <c r="D2771" s="86" t="s">
        <v>537</v>
      </c>
      <c r="E2771" s="86" t="s">
        <v>501</v>
      </c>
      <c r="F2771" s="282" t="s">
        <v>188</v>
      </c>
      <c r="G2771" s="1126" t="str">
        <f>IF('Appraisal Inputs'!S360="","Blank",'Appraisal Inputs'!S360)</f>
        <v>Blank</v>
      </c>
      <c r="I2771" s="515" t="s">
        <v>3294</v>
      </c>
    </row>
    <row r="2772" spans="1:9" x14ac:dyDescent="0.2">
      <c r="A2772" s="86" t="s">
        <v>6388</v>
      </c>
      <c r="B2772" s="763" t="s">
        <v>454</v>
      </c>
      <c r="C2772" s="86" t="s">
        <v>186</v>
      </c>
      <c r="D2772" s="86" t="s">
        <v>538</v>
      </c>
      <c r="E2772" s="86" t="s">
        <v>501</v>
      </c>
      <c r="F2772" s="282" t="s">
        <v>188</v>
      </c>
      <c r="G2772" s="1126" t="str">
        <f>IF('Appraisal Inputs'!S361="","Blank",'Appraisal Inputs'!S361)</f>
        <v>Blank</v>
      </c>
      <c r="I2772" s="515" t="s">
        <v>3295</v>
      </c>
    </row>
    <row r="2773" spans="1:9" x14ac:dyDescent="0.2">
      <c r="A2773" s="86" t="s">
        <v>6388</v>
      </c>
      <c r="B2773" s="763" t="s">
        <v>454</v>
      </c>
      <c r="C2773" s="86" t="s">
        <v>186</v>
      </c>
      <c r="D2773" s="86" t="s">
        <v>539</v>
      </c>
      <c r="E2773" s="86" t="s">
        <v>501</v>
      </c>
      <c r="F2773" s="282" t="s">
        <v>188</v>
      </c>
      <c r="G2773" s="1126" t="str">
        <f>IF('Appraisal Inputs'!S362="","Blank",'Appraisal Inputs'!S362)</f>
        <v>Blank</v>
      </c>
      <c r="I2773" s="515" t="s">
        <v>3296</v>
      </c>
    </row>
    <row r="2774" spans="1:9" x14ac:dyDescent="0.2">
      <c r="A2774" s="86" t="s">
        <v>6388</v>
      </c>
      <c r="B2774" s="763" t="s">
        <v>454</v>
      </c>
      <c r="C2774" s="86" t="s">
        <v>186</v>
      </c>
      <c r="D2774" s="86" t="s">
        <v>540</v>
      </c>
      <c r="E2774" s="86" t="s">
        <v>501</v>
      </c>
      <c r="F2774" s="282" t="s">
        <v>188</v>
      </c>
      <c r="G2774" s="1126" t="str">
        <f>IF('Appraisal Inputs'!S363="","Blank",'Appraisal Inputs'!S363)</f>
        <v>Blank</v>
      </c>
      <c r="I2774" s="515" t="s">
        <v>3297</v>
      </c>
    </row>
    <row r="2775" spans="1:9" x14ac:dyDescent="0.2">
      <c r="A2775" s="86" t="s">
        <v>6388</v>
      </c>
      <c r="B2775" s="763" t="s">
        <v>454</v>
      </c>
      <c r="C2775" s="86" t="s">
        <v>186</v>
      </c>
      <c r="D2775" s="86" t="s">
        <v>541</v>
      </c>
      <c r="E2775" s="86" t="s">
        <v>501</v>
      </c>
      <c r="F2775" s="282" t="s">
        <v>188</v>
      </c>
      <c r="G2775" s="1126" t="str">
        <f>IF('Appraisal Inputs'!S364="","Blank",'Appraisal Inputs'!S364)</f>
        <v>Blank</v>
      </c>
      <c r="I2775" s="515" t="s">
        <v>3298</v>
      </c>
    </row>
    <row r="2776" spans="1:9" x14ac:dyDescent="0.2">
      <c r="A2776" s="86" t="s">
        <v>6388</v>
      </c>
      <c r="B2776" s="763" t="s">
        <v>454</v>
      </c>
      <c r="C2776" s="86" t="s">
        <v>186</v>
      </c>
      <c r="D2776" s="86" t="s">
        <v>542</v>
      </c>
      <c r="E2776" s="86" t="s">
        <v>501</v>
      </c>
      <c r="F2776" s="282" t="s">
        <v>188</v>
      </c>
      <c r="G2776" s="1126" t="str">
        <f>IF('Appraisal Inputs'!S365="","Blank",'Appraisal Inputs'!S365)</f>
        <v>Blank</v>
      </c>
      <c r="I2776" s="515" t="s">
        <v>3299</v>
      </c>
    </row>
    <row r="2777" spans="1:9" x14ac:dyDescent="0.2">
      <c r="A2777" s="86" t="s">
        <v>6388</v>
      </c>
      <c r="B2777" s="763" t="s">
        <v>454</v>
      </c>
      <c r="C2777" s="86" t="s">
        <v>186</v>
      </c>
      <c r="D2777" s="86" t="s">
        <v>543</v>
      </c>
      <c r="E2777" s="86" t="s">
        <v>501</v>
      </c>
      <c r="F2777" s="282" t="s">
        <v>188</v>
      </c>
      <c r="G2777" s="1126" t="str">
        <f>IF('Appraisal Inputs'!S366="","Blank",'Appraisal Inputs'!S366)</f>
        <v>Blank</v>
      </c>
      <c r="I2777" s="515" t="s">
        <v>3300</v>
      </c>
    </row>
    <row r="2778" spans="1:9" x14ac:dyDescent="0.2">
      <c r="A2778" s="86" t="s">
        <v>6388</v>
      </c>
      <c r="B2778" s="763" t="s">
        <v>454</v>
      </c>
      <c r="C2778" s="86" t="s">
        <v>186</v>
      </c>
      <c r="D2778" s="86" t="s">
        <v>544</v>
      </c>
      <c r="E2778" s="86" t="s">
        <v>501</v>
      </c>
      <c r="F2778" s="282" t="s">
        <v>188</v>
      </c>
      <c r="G2778" s="1126" t="str">
        <f>IF('Appraisal Inputs'!S367="","Blank",'Appraisal Inputs'!S367)</f>
        <v>Blank</v>
      </c>
      <c r="I2778" s="515" t="s">
        <v>3301</v>
      </c>
    </row>
    <row r="2779" spans="1:9" x14ac:dyDescent="0.2">
      <c r="A2779" s="86" t="s">
        <v>6388</v>
      </c>
      <c r="B2779" s="763" t="s">
        <v>454</v>
      </c>
      <c r="C2779" s="86" t="s">
        <v>186</v>
      </c>
      <c r="D2779" s="86" t="s">
        <v>545</v>
      </c>
      <c r="E2779" s="86" t="s">
        <v>501</v>
      </c>
      <c r="F2779" s="282" t="s">
        <v>188</v>
      </c>
      <c r="G2779" s="1126" t="str">
        <f>IF('Appraisal Inputs'!S368="","Blank",'Appraisal Inputs'!S368)</f>
        <v>Blank</v>
      </c>
      <c r="I2779" s="515" t="s">
        <v>3302</v>
      </c>
    </row>
    <row r="2780" spans="1:9" x14ac:dyDescent="0.2">
      <c r="A2780" s="86" t="s">
        <v>6388</v>
      </c>
      <c r="B2780" s="763" t="s">
        <v>454</v>
      </c>
      <c r="C2780" s="86" t="s">
        <v>186</v>
      </c>
      <c r="D2780" s="86" t="s">
        <v>546</v>
      </c>
      <c r="E2780" s="86" t="s">
        <v>501</v>
      </c>
      <c r="F2780" s="282" t="s">
        <v>188</v>
      </c>
      <c r="G2780" s="1126" t="str">
        <f>IF('Appraisal Inputs'!S369="","Blank",'Appraisal Inputs'!S369)</f>
        <v>Blank</v>
      </c>
      <c r="I2780" s="515" t="s">
        <v>3303</v>
      </c>
    </row>
    <row r="2781" spans="1:9" x14ac:dyDescent="0.2">
      <c r="A2781" s="86" t="s">
        <v>6388</v>
      </c>
      <c r="B2781" s="763" t="s">
        <v>454</v>
      </c>
      <c r="C2781" s="86" t="s">
        <v>186</v>
      </c>
      <c r="D2781" s="86" t="s">
        <v>547</v>
      </c>
      <c r="E2781" s="86" t="s">
        <v>501</v>
      </c>
      <c r="F2781" s="282" t="s">
        <v>188</v>
      </c>
      <c r="G2781" s="1126" t="str">
        <f>IF('Appraisal Inputs'!S370="","Blank",'Appraisal Inputs'!S370)</f>
        <v>Blank</v>
      </c>
      <c r="I2781" s="515" t="s">
        <v>3304</v>
      </c>
    </row>
    <row r="2782" spans="1:9" x14ac:dyDescent="0.2">
      <c r="A2782" s="86" t="s">
        <v>6388</v>
      </c>
      <c r="B2782" s="763" t="s">
        <v>454</v>
      </c>
      <c r="C2782" s="86" t="s">
        <v>186</v>
      </c>
      <c r="D2782" s="86" t="s">
        <v>548</v>
      </c>
      <c r="E2782" s="86" t="s">
        <v>501</v>
      </c>
      <c r="F2782" s="282" t="s">
        <v>188</v>
      </c>
      <c r="G2782" s="1126" t="str">
        <f>IF('Appraisal Inputs'!S371="","Blank",'Appraisal Inputs'!S371)</f>
        <v>Blank</v>
      </c>
      <c r="I2782" s="515" t="s">
        <v>3305</v>
      </c>
    </row>
    <row r="2783" spans="1:9" x14ac:dyDescent="0.2">
      <c r="A2783" s="86" t="s">
        <v>6388</v>
      </c>
      <c r="B2783" s="763" t="s">
        <v>454</v>
      </c>
      <c r="C2783" s="86" t="s">
        <v>186</v>
      </c>
      <c r="D2783" s="86" t="s">
        <v>549</v>
      </c>
      <c r="E2783" s="86" t="s">
        <v>501</v>
      </c>
      <c r="F2783" s="282" t="s">
        <v>188</v>
      </c>
      <c r="G2783" s="1126" t="str">
        <f>IF('Appraisal Inputs'!S372="","Blank",'Appraisal Inputs'!S372)</f>
        <v>Blank</v>
      </c>
      <c r="I2783" s="515" t="s">
        <v>3306</v>
      </c>
    </row>
    <row r="2784" spans="1:9" x14ac:dyDescent="0.2">
      <c r="A2784" s="86" t="s">
        <v>6388</v>
      </c>
      <c r="B2784" s="763" t="s">
        <v>454</v>
      </c>
      <c r="C2784" s="86" t="s">
        <v>186</v>
      </c>
      <c r="D2784" s="86" t="s">
        <v>550</v>
      </c>
      <c r="E2784" s="86" t="s">
        <v>501</v>
      </c>
      <c r="F2784" s="282" t="s">
        <v>188</v>
      </c>
      <c r="G2784" s="1126" t="str">
        <f>IF('Appraisal Inputs'!S373="","Blank",'Appraisal Inputs'!S373)</f>
        <v>Blank</v>
      </c>
      <c r="I2784" s="515" t="s">
        <v>3307</v>
      </c>
    </row>
    <row r="2785" spans="1:9" x14ac:dyDescent="0.2">
      <c r="A2785" s="86" t="s">
        <v>6388</v>
      </c>
      <c r="B2785" s="763" t="s">
        <v>454</v>
      </c>
      <c r="C2785" s="86" t="s">
        <v>186</v>
      </c>
      <c r="D2785" s="86" t="s">
        <v>551</v>
      </c>
      <c r="E2785" s="86" t="s">
        <v>501</v>
      </c>
      <c r="F2785" s="282" t="s">
        <v>188</v>
      </c>
      <c r="G2785" s="1126" t="str">
        <f>IF('Appraisal Inputs'!S374="","Blank",'Appraisal Inputs'!S374)</f>
        <v>Blank</v>
      </c>
      <c r="I2785" s="515" t="s">
        <v>3308</v>
      </c>
    </row>
    <row r="2786" spans="1:9" x14ac:dyDescent="0.2">
      <c r="A2786" s="86" t="s">
        <v>6388</v>
      </c>
      <c r="B2786" s="763" t="s">
        <v>454</v>
      </c>
      <c r="C2786" s="86" t="s">
        <v>186</v>
      </c>
      <c r="D2786" s="86" t="s">
        <v>552</v>
      </c>
      <c r="E2786" s="86" t="s">
        <v>501</v>
      </c>
      <c r="F2786" s="282" t="s">
        <v>188</v>
      </c>
      <c r="G2786" s="1126" t="str">
        <f>IF('Appraisal Inputs'!S375="","Blank",'Appraisal Inputs'!S375)</f>
        <v>Blank</v>
      </c>
      <c r="I2786" s="515" t="s">
        <v>3309</v>
      </c>
    </row>
    <row r="2787" spans="1:9" x14ac:dyDescent="0.2">
      <c r="A2787" s="86" t="s">
        <v>6388</v>
      </c>
      <c r="B2787" s="763" t="s">
        <v>454</v>
      </c>
      <c r="C2787" s="86" t="s">
        <v>186</v>
      </c>
      <c r="D2787" s="86" t="s">
        <v>553</v>
      </c>
      <c r="E2787" s="86" t="s">
        <v>501</v>
      </c>
      <c r="F2787" s="282" t="s">
        <v>188</v>
      </c>
      <c r="G2787" s="1126" t="str">
        <f>IF('Appraisal Inputs'!S376="","Blank",'Appraisal Inputs'!S376)</f>
        <v>Blank</v>
      </c>
      <c r="I2787" s="515" t="s">
        <v>3310</v>
      </c>
    </row>
    <row r="2788" spans="1:9" x14ac:dyDescent="0.2">
      <c r="A2788" s="86" t="s">
        <v>6388</v>
      </c>
      <c r="B2788" s="763" t="s">
        <v>454</v>
      </c>
      <c r="C2788" s="86" t="s">
        <v>186</v>
      </c>
      <c r="D2788" s="86" t="s">
        <v>554</v>
      </c>
      <c r="E2788" s="86" t="s">
        <v>501</v>
      </c>
      <c r="F2788" s="282" t="s">
        <v>188</v>
      </c>
      <c r="G2788" s="1126" t="str">
        <f>IF('Appraisal Inputs'!S377="","Blank",'Appraisal Inputs'!S377)</f>
        <v>Blank</v>
      </c>
      <c r="I2788" s="515" t="s">
        <v>3311</v>
      </c>
    </row>
    <row r="2789" spans="1:9" x14ac:dyDescent="0.2">
      <c r="A2789" s="86" t="s">
        <v>6388</v>
      </c>
      <c r="B2789" s="763" t="s">
        <v>454</v>
      </c>
      <c r="C2789" s="86" t="s">
        <v>186</v>
      </c>
      <c r="D2789" s="86" t="s">
        <v>555</v>
      </c>
      <c r="E2789" s="86" t="s">
        <v>501</v>
      </c>
      <c r="F2789" s="282" t="s">
        <v>188</v>
      </c>
      <c r="G2789" s="1126" t="str">
        <f>IF('Appraisal Inputs'!S378="","Blank",'Appraisal Inputs'!S378)</f>
        <v>Blank</v>
      </c>
      <c r="I2789" s="515" t="s">
        <v>3312</v>
      </c>
    </row>
    <row r="2790" spans="1:9" x14ac:dyDescent="0.2">
      <c r="A2790" s="86" t="s">
        <v>6388</v>
      </c>
      <c r="B2790" s="763" t="s">
        <v>454</v>
      </c>
      <c r="C2790" s="86" t="s">
        <v>186</v>
      </c>
      <c r="D2790" s="86" t="s">
        <v>556</v>
      </c>
      <c r="E2790" s="86" t="s">
        <v>501</v>
      </c>
      <c r="F2790" s="282" t="s">
        <v>188</v>
      </c>
      <c r="G2790" s="1126" t="str">
        <f>IF('Appraisal Inputs'!S379="","Blank",'Appraisal Inputs'!S379)</f>
        <v>Blank</v>
      </c>
      <c r="I2790" s="515" t="s">
        <v>3313</v>
      </c>
    </row>
    <row r="2791" spans="1:9" x14ac:dyDescent="0.2">
      <c r="A2791" s="86" t="s">
        <v>6388</v>
      </c>
      <c r="B2791" s="763" t="s">
        <v>454</v>
      </c>
      <c r="C2791" s="86" t="s">
        <v>186</v>
      </c>
      <c r="D2791" s="86" t="s">
        <v>557</v>
      </c>
      <c r="E2791" s="86" t="s">
        <v>501</v>
      </c>
      <c r="F2791" s="282" t="s">
        <v>188</v>
      </c>
      <c r="G2791" s="1126" t="str">
        <f>IF('Appraisal Inputs'!S380="","Blank",'Appraisal Inputs'!S380)</f>
        <v>Blank</v>
      </c>
      <c r="I2791" s="515" t="s">
        <v>3314</v>
      </c>
    </row>
    <row r="2792" spans="1:9" x14ac:dyDescent="0.2">
      <c r="A2792" s="86" t="s">
        <v>6388</v>
      </c>
      <c r="B2792" s="763" t="s">
        <v>454</v>
      </c>
      <c r="C2792" s="86" t="s">
        <v>186</v>
      </c>
      <c r="D2792" s="86" t="s">
        <v>558</v>
      </c>
      <c r="E2792" s="86" t="s">
        <v>501</v>
      </c>
      <c r="F2792" s="282" t="s">
        <v>188</v>
      </c>
      <c r="G2792" s="1126" t="str">
        <f>IF('Appraisal Inputs'!S381="","Blank",'Appraisal Inputs'!S381)</f>
        <v>Blank</v>
      </c>
      <c r="I2792" s="515" t="s">
        <v>3315</v>
      </c>
    </row>
    <row r="2793" spans="1:9" x14ac:dyDescent="0.2">
      <c r="A2793" s="86" t="s">
        <v>6388</v>
      </c>
      <c r="B2793" s="763" t="s">
        <v>454</v>
      </c>
      <c r="C2793" s="86" t="s">
        <v>186</v>
      </c>
      <c r="D2793" s="86" t="s">
        <v>559</v>
      </c>
      <c r="E2793" s="86" t="s">
        <v>501</v>
      </c>
      <c r="F2793" s="282" t="s">
        <v>188</v>
      </c>
      <c r="G2793" s="1126" t="str">
        <f>IF('Appraisal Inputs'!S382="","Blank",'Appraisal Inputs'!S382)</f>
        <v>Blank</v>
      </c>
      <c r="I2793" s="515" t="s">
        <v>3316</v>
      </c>
    </row>
    <row r="2794" spans="1:9" x14ac:dyDescent="0.2">
      <c r="A2794" s="86" t="s">
        <v>6388</v>
      </c>
      <c r="B2794" s="763" t="s">
        <v>454</v>
      </c>
      <c r="C2794" s="86" t="s">
        <v>186</v>
      </c>
      <c r="D2794" s="86" t="s">
        <v>560</v>
      </c>
      <c r="E2794" s="86" t="s">
        <v>501</v>
      </c>
      <c r="F2794" s="282" t="s">
        <v>188</v>
      </c>
      <c r="G2794" s="1126" t="str">
        <f>IF('Appraisal Inputs'!S383="","Blank",'Appraisal Inputs'!S383)</f>
        <v>Blank</v>
      </c>
      <c r="I2794" s="515" t="s">
        <v>3317</v>
      </c>
    </row>
    <row r="2795" spans="1:9" x14ac:dyDescent="0.2">
      <c r="A2795" s="86" t="s">
        <v>6388</v>
      </c>
      <c r="B2795" s="763" t="s">
        <v>454</v>
      </c>
      <c r="C2795" s="86" t="s">
        <v>186</v>
      </c>
      <c r="D2795" s="86" t="s">
        <v>561</v>
      </c>
      <c r="E2795" s="86" t="s">
        <v>501</v>
      </c>
      <c r="F2795" s="282" t="s">
        <v>188</v>
      </c>
      <c r="G2795" s="1126" t="str">
        <f>IF('Appraisal Inputs'!S384="","Blank",'Appraisal Inputs'!S384)</f>
        <v>Blank</v>
      </c>
      <c r="I2795" s="515" t="s">
        <v>3318</v>
      </c>
    </row>
    <row r="2796" spans="1:9" x14ac:dyDescent="0.2">
      <c r="A2796" s="86" t="s">
        <v>6388</v>
      </c>
      <c r="B2796" s="763" t="s">
        <v>454</v>
      </c>
      <c r="C2796" s="86" t="s">
        <v>186</v>
      </c>
      <c r="D2796" s="86" t="s">
        <v>562</v>
      </c>
      <c r="E2796" s="86" t="s">
        <v>501</v>
      </c>
      <c r="F2796" s="282" t="s">
        <v>188</v>
      </c>
      <c r="G2796" s="1126" t="str">
        <f>IF('Appraisal Inputs'!S385="","Blank",'Appraisal Inputs'!S385)</f>
        <v>Blank</v>
      </c>
      <c r="I2796" s="515" t="s">
        <v>3319</v>
      </c>
    </row>
    <row r="2797" spans="1:9" x14ac:dyDescent="0.2">
      <c r="A2797" s="86" t="s">
        <v>6388</v>
      </c>
      <c r="B2797" s="763" t="s">
        <v>454</v>
      </c>
      <c r="C2797" s="86" t="s">
        <v>186</v>
      </c>
      <c r="D2797" s="86" t="s">
        <v>563</v>
      </c>
      <c r="E2797" s="86" t="s">
        <v>501</v>
      </c>
      <c r="F2797" s="282" t="s">
        <v>188</v>
      </c>
      <c r="G2797" s="1126" t="str">
        <f>IF('Appraisal Inputs'!S386="","Blank",'Appraisal Inputs'!S386)</f>
        <v>Blank</v>
      </c>
      <c r="I2797" s="515" t="s">
        <v>3320</v>
      </c>
    </row>
    <row r="2798" spans="1:9" x14ac:dyDescent="0.2">
      <c r="A2798" s="86" t="s">
        <v>6388</v>
      </c>
      <c r="B2798" s="763" t="s">
        <v>454</v>
      </c>
      <c r="C2798" s="86" t="s">
        <v>186</v>
      </c>
      <c r="D2798" s="86" t="s">
        <v>564</v>
      </c>
      <c r="E2798" s="86" t="s">
        <v>501</v>
      </c>
      <c r="F2798" s="282" t="s">
        <v>188</v>
      </c>
      <c r="G2798" s="1126" t="str">
        <f>IF('Appraisal Inputs'!S387="","Blank",'Appraisal Inputs'!S387)</f>
        <v>Blank</v>
      </c>
      <c r="I2798" s="515" t="s">
        <v>3321</v>
      </c>
    </row>
    <row r="2799" spans="1:9" x14ac:dyDescent="0.2">
      <c r="A2799" s="86" t="s">
        <v>6388</v>
      </c>
      <c r="B2799" s="763" t="s">
        <v>454</v>
      </c>
      <c r="C2799" s="86" t="s">
        <v>186</v>
      </c>
      <c r="D2799" s="86" t="s">
        <v>565</v>
      </c>
      <c r="E2799" s="86" t="s">
        <v>501</v>
      </c>
      <c r="F2799" s="282" t="s">
        <v>188</v>
      </c>
      <c r="G2799" s="1126" t="str">
        <f>IF('Appraisal Inputs'!S388="","Blank",'Appraisal Inputs'!S388)</f>
        <v>Blank</v>
      </c>
      <c r="I2799" s="515" t="s">
        <v>3322</v>
      </c>
    </row>
    <row r="2800" spans="1:9" x14ac:dyDescent="0.2">
      <c r="A2800" s="86" t="s">
        <v>6388</v>
      </c>
      <c r="B2800" s="543" t="s">
        <v>454</v>
      </c>
      <c r="C2800" s="547" t="s">
        <v>186</v>
      </c>
      <c r="D2800" s="547" t="s">
        <v>566</v>
      </c>
      <c r="E2800" s="547" t="s">
        <v>501</v>
      </c>
      <c r="F2800" s="538" t="s">
        <v>188</v>
      </c>
      <c r="G2800" s="1120" t="str">
        <f>IF('Appraisal Inputs'!S389="","Blank",'Appraisal Inputs'!S389)</f>
        <v>Blank</v>
      </c>
      <c r="I2800" s="515" t="s">
        <v>3323</v>
      </c>
    </row>
    <row r="2801" spans="1:9" x14ac:dyDescent="0.2">
      <c r="A2801" s="86" t="s">
        <v>6388</v>
      </c>
      <c r="B2801" s="763" t="s">
        <v>454</v>
      </c>
      <c r="C2801" s="86" t="s">
        <v>186</v>
      </c>
      <c r="D2801" s="86" t="s">
        <v>185</v>
      </c>
      <c r="E2801" s="86" t="s">
        <v>502</v>
      </c>
      <c r="F2801" s="282" t="s">
        <v>189</v>
      </c>
      <c r="G2801" s="1126" t="str">
        <f>IF('Appraisal Inputs'!T349="","Blank",'Appraisal Inputs'!T349)</f>
        <v>Blank</v>
      </c>
      <c r="I2801" s="515" t="s">
        <v>3324</v>
      </c>
    </row>
    <row r="2802" spans="1:9" x14ac:dyDescent="0.2">
      <c r="A2802" s="86" t="s">
        <v>6388</v>
      </c>
      <c r="B2802" s="763" t="s">
        <v>454</v>
      </c>
      <c r="C2802" s="86" t="s">
        <v>186</v>
      </c>
      <c r="D2802" s="86" t="s">
        <v>527</v>
      </c>
      <c r="E2802" s="86" t="s">
        <v>502</v>
      </c>
      <c r="F2802" s="282" t="s">
        <v>189</v>
      </c>
      <c r="G2802" s="1126" t="str">
        <f>IF('Appraisal Inputs'!T350="","Blank",'Appraisal Inputs'!T350)</f>
        <v>Blank</v>
      </c>
      <c r="I2802" s="515" t="s">
        <v>3325</v>
      </c>
    </row>
    <row r="2803" spans="1:9" x14ac:dyDescent="0.2">
      <c r="A2803" s="86" t="s">
        <v>6388</v>
      </c>
      <c r="B2803" s="763" t="s">
        <v>454</v>
      </c>
      <c r="C2803" s="86" t="s">
        <v>186</v>
      </c>
      <c r="D2803" s="86" t="s">
        <v>528</v>
      </c>
      <c r="E2803" s="86" t="s">
        <v>502</v>
      </c>
      <c r="F2803" s="282" t="s">
        <v>189</v>
      </c>
      <c r="G2803" s="1126" t="str">
        <f>IF('Appraisal Inputs'!T351="","Blank",'Appraisal Inputs'!T351)</f>
        <v>Blank</v>
      </c>
      <c r="I2803" s="515" t="s">
        <v>3326</v>
      </c>
    </row>
    <row r="2804" spans="1:9" x14ac:dyDescent="0.2">
      <c r="A2804" s="86" t="s">
        <v>6388</v>
      </c>
      <c r="B2804" s="763" t="s">
        <v>454</v>
      </c>
      <c r="C2804" s="86" t="s">
        <v>186</v>
      </c>
      <c r="D2804" s="86" t="s">
        <v>529</v>
      </c>
      <c r="E2804" s="86" t="s">
        <v>502</v>
      </c>
      <c r="F2804" s="282" t="s">
        <v>189</v>
      </c>
      <c r="G2804" s="1126" t="str">
        <f>IF('Appraisal Inputs'!T352="","Blank",'Appraisal Inputs'!T352)</f>
        <v>Blank</v>
      </c>
      <c r="I2804" s="515" t="s">
        <v>3327</v>
      </c>
    </row>
    <row r="2805" spans="1:9" x14ac:dyDescent="0.2">
      <c r="A2805" s="86" t="s">
        <v>6388</v>
      </c>
      <c r="B2805" s="763" t="s">
        <v>454</v>
      </c>
      <c r="C2805" s="86" t="s">
        <v>186</v>
      </c>
      <c r="D2805" s="86" t="s">
        <v>530</v>
      </c>
      <c r="E2805" s="86" t="s">
        <v>502</v>
      </c>
      <c r="F2805" s="282" t="s">
        <v>189</v>
      </c>
      <c r="G2805" s="1126" t="str">
        <f>IF('Appraisal Inputs'!T353="","Blank",'Appraisal Inputs'!T353)</f>
        <v>Blank</v>
      </c>
      <c r="I2805" s="515" t="s">
        <v>3328</v>
      </c>
    </row>
    <row r="2806" spans="1:9" x14ac:dyDescent="0.2">
      <c r="A2806" s="86" t="s">
        <v>6388</v>
      </c>
      <c r="B2806" s="763" t="s">
        <v>454</v>
      </c>
      <c r="C2806" s="86" t="s">
        <v>186</v>
      </c>
      <c r="D2806" s="86" t="s">
        <v>531</v>
      </c>
      <c r="E2806" s="86" t="s">
        <v>502</v>
      </c>
      <c r="F2806" s="282" t="s">
        <v>189</v>
      </c>
      <c r="G2806" s="1126" t="str">
        <f>IF('Appraisal Inputs'!T354="","Blank",'Appraisal Inputs'!T354)</f>
        <v>Blank</v>
      </c>
      <c r="I2806" s="515" t="s">
        <v>3329</v>
      </c>
    </row>
    <row r="2807" spans="1:9" x14ac:dyDescent="0.2">
      <c r="A2807" s="86" t="s">
        <v>6388</v>
      </c>
      <c r="B2807" s="763" t="s">
        <v>454</v>
      </c>
      <c r="C2807" s="86" t="s">
        <v>186</v>
      </c>
      <c r="D2807" s="86" t="s">
        <v>532</v>
      </c>
      <c r="E2807" s="86" t="s">
        <v>502</v>
      </c>
      <c r="F2807" s="282" t="s">
        <v>189</v>
      </c>
      <c r="G2807" s="1126" t="str">
        <f>IF('Appraisal Inputs'!T355="","Blank",'Appraisal Inputs'!T355)</f>
        <v>Blank</v>
      </c>
      <c r="I2807" s="515" t="s">
        <v>3330</v>
      </c>
    </row>
    <row r="2808" spans="1:9" x14ac:dyDescent="0.2">
      <c r="A2808" s="86" t="s">
        <v>6388</v>
      </c>
      <c r="B2808" s="763" t="s">
        <v>454</v>
      </c>
      <c r="C2808" s="86" t="s">
        <v>186</v>
      </c>
      <c r="D2808" s="86" t="s">
        <v>533</v>
      </c>
      <c r="E2808" s="86" t="s">
        <v>502</v>
      </c>
      <c r="F2808" s="282" t="s">
        <v>189</v>
      </c>
      <c r="G2808" s="1126" t="str">
        <f>IF('Appraisal Inputs'!T356="","Blank",'Appraisal Inputs'!T356)</f>
        <v>Blank</v>
      </c>
      <c r="I2808" s="515" t="s">
        <v>3331</v>
      </c>
    </row>
    <row r="2809" spans="1:9" x14ac:dyDescent="0.2">
      <c r="A2809" s="86" t="s">
        <v>6388</v>
      </c>
      <c r="B2809" s="763" t="s">
        <v>454</v>
      </c>
      <c r="C2809" s="86" t="s">
        <v>186</v>
      </c>
      <c r="D2809" s="86" t="s">
        <v>534</v>
      </c>
      <c r="E2809" s="86" t="s">
        <v>502</v>
      </c>
      <c r="F2809" s="282" t="s">
        <v>189</v>
      </c>
      <c r="G2809" s="1126" t="str">
        <f>IF('Appraisal Inputs'!T357="","Blank",'Appraisal Inputs'!T357)</f>
        <v>Blank</v>
      </c>
      <c r="I2809" s="515" t="s">
        <v>3332</v>
      </c>
    </row>
    <row r="2810" spans="1:9" x14ac:dyDescent="0.2">
      <c r="A2810" s="86" t="s">
        <v>6388</v>
      </c>
      <c r="B2810" s="763" t="s">
        <v>454</v>
      </c>
      <c r="C2810" s="86" t="s">
        <v>186</v>
      </c>
      <c r="D2810" s="86" t="s">
        <v>535</v>
      </c>
      <c r="E2810" s="86" t="s">
        <v>502</v>
      </c>
      <c r="F2810" s="282" t="s">
        <v>189</v>
      </c>
      <c r="G2810" s="1126" t="str">
        <f>IF('Appraisal Inputs'!T358="","Blank",'Appraisal Inputs'!T358)</f>
        <v>Blank</v>
      </c>
      <c r="I2810" s="515" t="s">
        <v>3333</v>
      </c>
    </row>
    <row r="2811" spans="1:9" x14ac:dyDescent="0.2">
      <c r="A2811" s="86" t="s">
        <v>6388</v>
      </c>
      <c r="B2811" s="763" t="s">
        <v>454</v>
      </c>
      <c r="C2811" s="86" t="s">
        <v>186</v>
      </c>
      <c r="D2811" s="86" t="s">
        <v>536</v>
      </c>
      <c r="E2811" s="86" t="s">
        <v>502</v>
      </c>
      <c r="F2811" s="282" t="s">
        <v>189</v>
      </c>
      <c r="G2811" s="1126" t="str">
        <f>IF('Appraisal Inputs'!T359="","Blank",'Appraisal Inputs'!T359)</f>
        <v>Blank</v>
      </c>
      <c r="I2811" s="515" t="s">
        <v>3334</v>
      </c>
    </row>
    <row r="2812" spans="1:9" x14ac:dyDescent="0.2">
      <c r="A2812" s="86" t="s">
        <v>6388</v>
      </c>
      <c r="B2812" s="763" t="s">
        <v>454</v>
      </c>
      <c r="C2812" s="86" t="s">
        <v>186</v>
      </c>
      <c r="D2812" s="86" t="s">
        <v>537</v>
      </c>
      <c r="E2812" s="86" t="s">
        <v>502</v>
      </c>
      <c r="F2812" s="282" t="s">
        <v>189</v>
      </c>
      <c r="G2812" s="1126" t="str">
        <f>IF('Appraisal Inputs'!T360="","Blank",'Appraisal Inputs'!T360)</f>
        <v>Blank</v>
      </c>
      <c r="I2812" s="515" t="s">
        <v>3335</v>
      </c>
    </row>
    <row r="2813" spans="1:9" x14ac:dyDescent="0.2">
      <c r="A2813" s="86" t="s">
        <v>6388</v>
      </c>
      <c r="B2813" s="763" t="s">
        <v>454</v>
      </c>
      <c r="C2813" s="86" t="s">
        <v>186</v>
      </c>
      <c r="D2813" s="86" t="s">
        <v>538</v>
      </c>
      <c r="E2813" s="86" t="s">
        <v>502</v>
      </c>
      <c r="F2813" s="282" t="s">
        <v>189</v>
      </c>
      <c r="G2813" s="1126" t="str">
        <f>IF('Appraisal Inputs'!T361="","Blank",'Appraisal Inputs'!T361)</f>
        <v>Blank</v>
      </c>
      <c r="I2813" s="515" t="s">
        <v>3336</v>
      </c>
    </row>
    <row r="2814" spans="1:9" x14ac:dyDescent="0.2">
      <c r="A2814" s="86" t="s">
        <v>6388</v>
      </c>
      <c r="B2814" s="763" t="s">
        <v>454</v>
      </c>
      <c r="C2814" s="86" t="s">
        <v>186</v>
      </c>
      <c r="D2814" s="86" t="s">
        <v>539</v>
      </c>
      <c r="E2814" s="86" t="s">
        <v>502</v>
      </c>
      <c r="F2814" s="282" t="s">
        <v>189</v>
      </c>
      <c r="G2814" s="1126" t="str">
        <f>IF('Appraisal Inputs'!T362="","Blank",'Appraisal Inputs'!T362)</f>
        <v>Blank</v>
      </c>
      <c r="I2814" s="515" t="s">
        <v>3337</v>
      </c>
    </row>
    <row r="2815" spans="1:9" x14ac:dyDescent="0.2">
      <c r="A2815" s="86" t="s">
        <v>6388</v>
      </c>
      <c r="B2815" s="763" t="s">
        <v>454</v>
      </c>
      <c r="C2815" s="86" t="s">
        <v>186</v>
      </c>
      <c r="D2815" s="86" t="s">
        <v>540</v>
      </c>
      <c r="E2815" s="86" t="s">
        <v>502</v>
      </c>
      <c r="F2815" s="282" t="s">
        <v>189</v>
      </c>
      <c r="G2815" s="1126" t="str">
        <f>IF('Appraisal Inputs'!T363="","Blank",'Appraisal Inputs'!T363)</f>
        <v>Blank</v>
      </c>
      <c r="I2815" s="515" t="s">
        <v>3338</v>
      </c>
    </row>
    <row r="2816" spans="1:9" x14ac:dyDescent="0.2">
      <c r="A2816" s="86" t="s">
        <v>6388</v>
      </c>
      <c r="B2816" s="763" t="s">
        <v>454</v>
      </c>
      <c r="C2816" s="86" t="s">
        <v>186</v>
      </c>
      <c r="D2816" s="86" t="s">
        <v>541</v>
      </c>
      <c r="E2816" s="86" t="s">
        <v>502</v>
      </c>
      <c r="F2816" s="282" t="s">
        <v>189</v>
      </c>
      <c r="G2816" s="1126" t="str">
        <f>IF('Appraisal Inputs'!T364="","Blank",'Appraisal Inputs'!T364)</f>
        <v>Blank</v>
      </c>
      <c r="I2816" s="515" t="s">
        <v>3339</v>
      </c>
    </row>
    <row r="2817" spans="1:9" x14ac:dyDescent="0.2">
      <c r="A2817" s="86" t="s">
        <v>6388</v>
      </c>
      <c r="B2817" s="763" t="s">
        <v>454</v>
      </c>
      <c r="C2817" s="86" t="s">
        <v>186</v>
      </c>
      <c r="D2817" s="86" t="s">
        <v>542</v>
      </c>
      <c r="E2817" s="86" t="s">
        <v>502</v>
      </c>
      <c r="F2817" s="282" t="s">
        <v>189</v>
      </c>
      <c r="G2817" s="1126" t="str">
        <f>IF('Appraisal Inputs'!T365="","Blank",'Appraisal Inputs'!T365)</f>
        <v>Blank</v>
      </c>
      <c r="I2817" s="515" t="s">
        <v>3340</v>
      </c>
    </row>
    <row r="2818" spans="1:9" x14ac:dyDescent="0.2">
      <c r="A2818" s="86" t="s">
        <v>6388</v>
      </c>
      <c r="B2818" s="763" t="s">
        <v>454</v>
      </c>
      <c r="C2818" s="86" t="s">
        <v>186</v>
      </c>
      <c r="D2818" s="86" t="s">
        <v>543</v>
      </c>
      <c r="E2818" s="86" t="s">
        <v>502</v>
      </c>
      <c r="F2818" s="282" t="s">
        <v>189</v>
      </c>
      <c r="G2818" s="1126" t="str">
        <f>IF('Appraisal Inputs'!T366="","Blank",'Appraisal Inputs'!T366)</f>
        <v>Blank</v>
      </c>
      <c r="I2818" s="515" t="s">
        <v>3341</v>
      </c>
    </row>
    <row r="2819" spans="1:9" x14ac:dyDescent="0.2">
      <c r="A2819" s="86" t="s">
        <v>6388</v>
      </c>
      <c r="B2819" s="763" t="s">
        <v>454</v>
      </c>
      <c r="C2819" s="86" t="s">
        <v>186</v>
      </c>
      <c r="D2819" s="86" t="s">
        <v>544</v>
      </c>
      <c r="E2819" s="86" t="s">
        <v>502</v>
      </c>
      <c r="F2819" s="282" t="s">
        <v>189</v>
      </c>
      <c r="G2819" s="1126" t="str">
        <f>IF('Appraisal Inputs'!T367="","Blank",'Appraisal Inputs'!T367)</f>
        <v>Blank</v>
      </c>
      <c r="I2819" s="515" t="s">
        <v>3342</v>
      </c>
    </row>
    <row r="2820" spans="1:9" x14ac:dyDescent="0.2">
      <c r="A2820" s="86" t="s">
        <v>6388</v>
      </c>
      <c r="B2820" s="763" t="s">
        <v>454</v>
      </c>
      <c r="C2820" s="86" t="s">
        <v>186</v>
      </c>
      <c r="D2820" s="86" t="s">
        <v>545</v>
      </c>
      <c r="E2820" s="86" t="s">
        <v>502</v>
      </c>
      <c r="F2820" s="282" t="s">
        <v>189</v>
      </c>
      <c r="G2820" s="1126" t="str">
        <f>IF('Appraisal Inputs'!T368="","Blank",'Appraisal Inputs'!T368)</f>
        <v>Blank</v>
      </c>
      <c r="I2820" s="515" t="s">
        <v>3343</v>
      </c>
    </row>
    <row r="2821" spans="1:9" x14ac:dyDescent="0.2">
      <c r="A2821" s="86" t="s">
        <v>6388</v>
      </c>
      <c r="B2821" s="763" t="s">
        <v>454</v>
      </c>
      <c r="C2821" s="86" t="s">
        <v>186</v>
      </c>
      <c r="D2821" s="86" t="s">
        <v>546</v>
      </c>
      <c r="E2821" s="86" t="s">
        <v>502</v>
      </c>
      <c r="F2821" s="282" t="s">
        <v>189</v>
      </c>
      <c r="G2821" s="1126" t="str">
        <f>IF('Appraisal Inputs'!T369="","Blank",'Appraisal Inputs'!T369)</f>
        <v>Blank</v>
      </c>
      <c r="I2821" s="515" t="s">
        <v>3344</v>
      </c>
    </row>
    <row r="2822" spans="1:9" x14ac:dyDescent="0.2">
      <c r="A2822" s="86" t="s">
        <v>6388</v>
      </c>
      <c r="B2822" s="763" t="s">
        <v>454</v>
      </c>
      <c r="C2822" s="86" t="s">
        <v>186</v>
      </c>
      <c r="D2822" s="86" t="s">
        <v>547</v>
      </c>
      <c r="E2822" s="86" t="s">
        <v>502</v>
      </c>
      <c r="F2822" s="282" t="s">
        <v>189</v>
      </c>
      <c r="G2822" s="1126" t="str">
        <f>IF('Appraisal Inputs'!T370="","Blank",'Appraisal Inputs'!T370)</f>
        <v>Blank</v>
      </c>
      <c r="I2822" s="515" t="s">
        <v>3345</v>
      </c>
    </row>
    <row r="2823" spans="1:9" x14ac:dyDescent="0.2">
      <c r="A2823" s="86" t="s">
        <v>6388</v>
      </c>
      <c r="B2823" s="763" t="s">
        <v>454</v>
      </c>
      <c r="C2823" s="86" t="s">
        <v>186</v>
      </c>
      <c r="D2823" s="86" t="s">
        <v>548</v>
      </c>
      <c r="E2823" s="86" t="s">
        <v>502</v>
      </c>
      <c r="F2823" s="282" t="s">
        <v>189</v>
      </c>
      <c r="G2823" s="1126" t="str">
        <f>IF('Appraisal Inputs'!T371="","Blank",'Appraisal Inputs'!T371)</f>
        <v>Blank</v>
      </c>
      <c r="I2823" s="515" t="s">
        <v>3346</v>
      </c>
    </row>
    <row r="2824" spans="1:9" x14ac:dyDescent="0.2">
      <c r="A2824" s="86" t="s">
        <v>6388</v>
      </c>
      <c r="B2824" s="763" t="s">
        <v>454</v>
      </c>
      <c r="C2824" s="86" t="s">
        <v>186</v>
      </c>
      <c r="D2824" s="86" t="s">
        <v>549</v>
      </c>
      <c r="E2824" s="86" t="s">
        <v>502</v>
      </c>
      <c r="F2824" s="282" t="s">
        <v>189</v>
      </c>
      <c r="G2824" s="1126" t="str">
        <f>IF('Appraisal Inputs'!T372="","Blank",'Appraisal Inputs'!T372)</f>
        <v>Blank</v>
      </c>
      <c r="I2824" s="515" t="s">
        <v>3347</v>
      </c>
    </row>
    <row r="2825" spans="1:9" x14ac:dyDescent="0.2">
      <c r="A2825" s="86" t="s">
        <v>6388</v>
      </c>
      <c r="B2825" s="763" t="s">
        <v>454</v>
      </c>
      <c r="C2825" s="86" t="s">
        <v>186</v>
      </c>
      <c r="D2825" s="86" t="s">
        <v>550</v>
      </c>
      <c r="E2825" s="86" t="s">
        <v>502</v>
      </c>
      <c r="F2825" s="282" t="s">
        <v>189</v>
      </c>
      <c r="G2825" s="1126" t="str">
        <f>IF('Appraisal Inputs'!T373="","Blank",'Appraisal Inputs'!T373)</f>
        <v>Blank</v>
      </c>
      <c r="I2825" s="515" t="s">
        <v>3348</v>
      </c>
    </row>
    <row r="2826" spans="1:9" x14ac:dyDescent="0.2">
      <c r="A2826" s="86" t="s">
        <v>6388</v>
      </c>
      <c r="B2826" s="763" t="s">
        <v>454</v>
      </c>
      <c r="C2826" s="86" t="s">
        <v>186</v>
      </c>
      <c r="D2826" s="86" t="s">
        <v>551</v>
      </c>
      <c r="E2826" s="86" t="s">
        <v>502</v>
      </c>
      <c r="F2826" s="282" t="s">
        <v>189</v>
      </c>
      <c r="G2826" s="1126" t="str">
        <f>IF('Appraisal Inputs'!T374="","Blank",'Appraisal Inputs'!T374)</f>
        <v>Blank</v>
      </c>
      <c r="I2826" s="515" t="s">
        <v>3349</v>
      </c>
    </row>
    <row r="2827" spans="1:9" x14ac:dyDescent="0.2">
      <c r="A2827" s="86" t="s">
        <v>6388</v>
      </c>
      <c r="B2827" s="763" t="s">
        <v>454</v>
      </c>
      <c r="C2827" s="86" t="s">
        <v>186</v>
      </c>
      <c r="D2827" s="86" t="s">
        <v>552</v>
      </c>
      <c r="E2827" s="86" t="s">
        <v>502</v>
      </c>
      <c r="F2827" s="282" t="s">
        <v>189</v>
      </c>
      <c r="G2827" s="1126" t="str">
        <f>IF('Appraisal Inputs'!T375="","Blank",'Appraisal Inputs'!T375)</f>
        <v>Blank</v>
      </c>
      <c r="I2827" s="515" t="s">
        <v>3350</v>
      </c>
    </row>
    <row r="2828" spans="1:9" x14ac:dyDescent="0.2">
      <c r="A2828" s="86" t="s">
        <v>6388</v>
      </c>
      <c r="B2828" s="763" t="s">
        <v>454</v>
      </c>
      <c r="C2828" s="86" t="s">
        <v>186</v>
      </c>
      <c r="D2828" s="86" t="s">
        <v>553</v>
      </c>
      <c r="E2828" s="86" t="s">
        <v>502</v>
      </c>
      <c r="F2828" s="282" t="s">
        <v>189</v>
      </c>
      <c r="G2828" s="1126" t="str">
        <f>IF('Appraisal Inputs'!T376="","Blank",'Appraisal Inputs'!T376)</f>
        <v>Blank</v>
      </c>
      <c r="I2828" s="515" t="s">
        <v>3351</v>
      </c>
    </row>
    <row r="2829" spans="1:9" x14ac:dyDescent="0.2">
      <c r="A2829" s="86" t="s">
        <v>6388</v>
      </c>
      <c r="B2829" s="763" t="s">
        <v>454</v>
      </c>
      <c r="C2829" s="86" t="s">
        <v>186</v>
      </c>
      <c r="D2829" s="86" t="s">
        <v>554</v>
      </c>
      <c r="E2829" s="86" t="s">
        <v>502</v>
      </c>
      <c r="F2829" s="282" t="s">
        <v>189</v>
      </c>
      <c r="G2829" s="1126" t="str">
        <f>IF('Appraisal Inputs'!T377="","Blank",'Appraisal Inputs'!T377)</f>
        <v>Blank</v>
      </c>
      <c r="I2829" s="515" t="s">
        <v>3352</v>
      </c>
    </row>
    <row r="2830" spans="1:9" x14ac:dyDescent="0.2">
      <c r="A2830" s="86" t="s">
        <v>6388</v>
      </c>
      <c r="B2830" s="763" t="s">
        <v>454</v>
      </c>
      <c r="C2830" s="86" t="s">
        <v>186</v>
      </c>
      <c r="D2830" s="86" t="s">
        <v>555</v>
      </c>
      <c r="E2830" s="86" t="s">
        <v>502</v>
      </c>
      <c r="F2830" s="282" t="s">
        <v>189</v>
      </c>
      <c r="G2830" s="1126" t="str">
        <f>IF('Appraisal Inputs'!T378="","Blank",'Appraisal Inputs'!T378)</f>
        <v>Blank</v>
      </c>
      <c r="I2830" s="515" t="s">
        <v>3353</v>
      </c>
    </row>
    <row r="2831" spans="1:9" x14ac:dyDescent="0.2">
      <c r="A2831" s="86" t="s">
        <v>6388</v>
      </c>
      <c r="B2831" s="763" t="s">
        <v>454</v>
      </c>
      <c r="C2831" s="86" t="s">
        <v>186</v>
      </c>
      <c r="D2831" s="86" t="s">
        <v>556</v>
      </c>
      <c r="E2831" s="86" t="s">
        <v>502</v>
      </c>
      <c r="F2831" s="282" t="s">
        <v>189</v>
      </c>
      <c r="G2831" s="1126" t="str">
        <f>IF('Appraisal Inputs'!T379="","Blank",'Appraisal Inputs'!T379)</f>
        <v>Blank</v>
      </c>
      <c r="I2831" s="515" t="s">
        <v>3354</v>
      </c>
    </row>
    <row r="2832" spans="1:9" x14ac:dyDescent="0.2">
      <c r="A2832" s="86" t="s">
        <v>6388</v>
      </c>
      <c r="B2832" s="763" t="s">
        <v>454</v>
      </c>
      <c r="C2832" s="86" t="s">
        <v>186</v>
      </c>
      <c r="D2832" s="86" t="s">
        <v>557</v>
      </c>
      <c r="E2832" s="86" t="s">
        <v>502</v>
      </c>
      <c r="F2832" s="282" t="s">
        <v>189</v>
      </c>
      <c r="G2832" s="1126" t="str">
        <f>IF('Appraisal Inputs'!T380="","Blank",'Appraisal Inputs'!T380)</f>
        <v>Blank</v>
      </c>
      <c r="I2832" s="515" t="s">
        <v>3355</v>
      </c>
    </row>
    <row r="2833" spans="1:9" x14ac:dyDescent="0.2">
      <c r="A2833" s="86" t="s">
        <v>6388</v>
      </c>
      <c r="B2833" s="763" t="s">
        <v>454</v>
      </c>
      <c r="C2833" s="86" t="s">
        <v>186</v>
      </c>
      <c r="D2833" s="86" t="s">
        <v>558</v>
      </c>
      <c r="E2833" s="86" t="s">
        <v>502</v>
      </c>
      <c r="F2833" s="282" t="s">
        <v>189</v>
      </c>
      <c r="G2833" s="1126" t="str">
        <f>IF('Appraisal Inputs'!T381="","Blank",'Appraisal Inputs'!T381)</f>
        <v>Blank</v>
      </c>
      <c r="I2833" s="515" t="s">
        <v>3356</v>
      </c>
    </row>
    <row r="2834" spans="1:9" x14ac:dyDescent="0.2">
      <c r="A2834" s="86" t="s">
        <v>6388</v>
      </c>
      <c r="B2834" s="763" t="s">
        <v>454</v>
      </c>
      <c r="C2834" s="86" t="s">
        <v>186</v>
      </c>
      <c r="D2834" s="86" t="s">
        <v>559</v>
      </c>
      <c r="E2834" s="86" t="s">
        <v>502</v>
      </c>
      <c r="F2834" s="282" t="s">
        <v>189</v>
      </c>
      <c r="G2834" s="1126" t="str">
        <f>IF('Appraisal Inputs'!T382="","Blank",'Appraisal Inputs'!T382)</f>
        <v>Blank</v>
      </c>
      <c r="I2834" s="515" t="s">
        <v>3357</v>
      </c>
    </row>
    <row r="2835" spans="1:9" x14ac:dyDescent="0.2">
      <c r="A2835" s="86" t="s">
        <v>6388</v>
      </c>
      <c r="B2835" s="763" t="s">
        <v>454</v>
      </c>
      <c r="C2835" s="86" t="s">
        <v>186</v>
      </c>
      <c r="D2835" s="86" t="s">
        <v>560</v>
      </c>
      <c r="E2835" s="86" t="s">
        <v>502</v>
      </c>
      <c r="F2835" s="282" t="s">
        <v>189</v>
      </c>
      <c r="G2835" s="1126" t="str">
        <f>IF('Appraisal Inputs'!T383="","Blank",'Appraisal Inputs'!T383)</f>
        <v>Blank</v>
      </c>
      <c r="I2835" s="515" t="s">
        <v>3358</v>
      </c>
    </row>
    <row r="2836" spans="1:9" x14ac:dyDescent="0.2">
      <c r="A2836" s="86" t="s">
        <v>6388</v>
      </c>
      <c r="B2836" s="763" t="s">
        <v>454</v>
      </c>
      <c r="C2836" s="86" t="s">
        <v>186</v>
      </c>
      <c r="D2836" s="86" t="s">
        <v>561</v>
      </c>
      <c r="E2836" s="86" t="s">
        <v>502</v>
      </c>
      <c r="F2836" s="282" t="s">
        <v>189</v>
      </c>
      <c r="G2836" s="1126" t="str">
        <f>IF('Appraisal Inputs'!T384="","Blank",'Appraisal Inputs'!T384)</f>
        <v>Blank</v>
      </c>
      <c r="I2836" s="515" t="s">
        <v>3359</v>
      </c>
    </row>
    <row r="2837" spans="1:9" x14ac:dyDescent="0.2">
      <c r="A2837" s="86" t="s">
        <v>6388</v>
      </c>
      <c r="B2837" s="763" t="s">
        <v>454</v>
      </c>
      <c r="C2837" s="86" t="s">
        <v>186</v>
      </c>
      <c r="D2837" s="86" t="s">
        <v>562</v>
      </c>
      <c r="E2837" s="86" t="s">
        <v>502</v>
      </c>
      <c r="F2837" s="282" t="s">
        <v>189</v>
      </c>
      <c r="G2837" s="1126" t="str">
        <f>IF('Appraisal Inputs'!T385="","Blank",'Appraisal Inputs'!T385)</f>
        <v>Blank</v>
      </c>
      <c r="I2837" s="515" t="s">
        <v>3360</v>
      </c>
    </row>
    <row r="2838" spans="1:9" x14ac:dyDescent="0.2">
      <c r="A2838" s="86" t="s">
        <v>6388</v>
      </c>
      <c r="B2838" s="763" t="s">
        <v>454</v>
      </c>
      <c r="C2838" s="86" t="s">
        <v>186</v>
      </c>
      <c r="D2838" s="86" t="s">
        <v>563</v>
      </c>
      <c r="E2838" s="86" t="s">
        <v>502</v>
      </c>
      <c r="F2838" s="282" t="s">
        <v>189</v>
      </c>
      <c r="G2838" s="1126" t="str">
        <f>IF('Appraisal Inputs'!T386="","Blank",'Appraisal Inputs'!T386)</f>
        <v>Blank</v>
      </c>
      <c r="I2838" s="515" t="s">
        <v>3361</v>
      </c>
    </row>
    <row r="2839" spans="1:9" x14ac:dyDescent="0.2">
      <c r="A2839" s="86" t="s">
        <v>6388</v>
      </c>
      <c r="B2839" s="763" t="s">
        <v>454</v>
      </c>
      <c r="C2839" s="86" t="s">
        <v>186</v>
      </c>
      <c r="D2839" s="86" t="s">
        <v>564</v>
      </c>
      <c r="E2839" s="86" t="s">
        <v>502</v>
      </c>
      <c r="F2839" s="282" t="s">
        <v>189</v>
      </c>
      <c r="G2839" s="1126" t="str">
        <f>IF('Appraisal Inputs'!T387="","Blank",'Appraisal Inputs'!T387)</f>
        <v>Blank</v>
      </c>
      <c r="I2839" s="515" t="s">
        <v>3362</v>
      </c>
    </row>
    <row r="2840" spans="1:9" x14ac:dyDescent="0.2">
      <c r="A2840" s="86" t="s">
        <v>6388</v>
      </c>
      <c r="B2840" s="763" t="s">
        <v>454</v>
      </c>
      <c r="C2840" s="86" t="s">
        <v>186</v>
      </c>
      <c r="D2840" s="86" t="s">
        <v>565</v>
      </c>
      <c r="E2840" s="86" t="s">
        <v>502</v>
      </c>
      <c r="F2840" s="282" t="s">
        <v>189</v>
      </c>
      <c r="G2840" s="1126" t="str">
        <f>IF('Appraisal Inputs'!T388="","Blank",'Appraisal Inputs'!T388)</f>
        <v>Blank</v>
      </c>
      <c r="I2840" s="515" t="s">
        <v>3363</v>
      </c>
    </row>
    <row r="2841" spans="1:9" x14ac:dyDescent="0.2">
      <c r="A2841" s="86" t="s">
        <v>6388</v>
      </c>
      <c r="B2841" s="763" t="s">
        <v>454</v>
      </c>
      <c r="C2841" s="86" t="s">
        <v>186</v>
      </c>
      <c r="D2841" s="86" t="s">
        <v>566</v>
      </c>
      <c r="E2841" s="86" t="s">
        <v>502</v>
      </c>
      <c r="F2841" s="282" t="s">
        <v>189</v>
      </c>
      <c r="G2841" s="1119" t="str">
        <f>IF('Appraisal Inputs'!T389="","Blank",'Appraisal Inputs'!T389)</f>
        <v>Blank</v>
      </c>
      <c r="I2841" s="515" t="s">
        <v>3364</v>
      </c>
    </row>
    <row r="2842" spans="1:9" x14ac:dyDescent="0.2">
      <c r="A2842" s="86" t="s">
        <v>6388</v>
      </c>
      <c r="B2842" s="533" t="s">
        <v>454</v>
      </c>
      <c r="C2842" s="119" t="s">
        <v>186</v>
      </c>
      <c r="D2842" s="119" t="s">
        <v>185</v>
      </c>
      <c r="E2842" s="119" t="s">
        <v>502</v>
      </c>
      <c r="F2842" s="545" t="s">
        <v>197</v>
      </c>
      <c r="G2842" s="1127" t="str">
        <f>IF('Appraisal Inputs'!T390="","Blank",'Appraisal Inputs'!T390)</f>
        <v>Blank</v>
      </c>
      <c r="I2842" s="515" t="s">
        <v>3365</v>
      </c>
    </row>
    <row r="2843" spans="1:9" x14ac:dyDescent="0.2">
      <c r="A2843" s="86" t="s">
        <v>6388</v>
      </c>
      <c r="B2843" s="541" t="s">
        <v>454</v>
      </c>
      <c r="C2843" s="546" t="s">
        <v>186</v>
      </c>
      <c r="D2843" s="546" t="s">
        <v>185</v>
      </c>
      <c r="E2843" s="546" t="s">
        <v>502</v>
      </c>
      <c r="F2843" s="542" t="s">
        <v>188</v>
      </c>
      <c r="G2843" s="1102" t="str">
        <f>IF('Appraisal Inputs'!U349="","Blank",'Appraisal Inputs'!U349)</f>
        <v>Blank</v>
      </c>
      <c r="I2843" s="515" t="s">
        <v>3366</v>
      </c>
    </row>
    <row r="2844" spans="1:9" x14ac:dyDescent="0.2">
      <c r="A2844" s="86" t="s">
        <v>6388</v>
      </c>
      <c r="B2844" s="763" t="s">
        <v>454</v>
      </c>
      <c r="C2844" s="86" t="s">
        <v>186</v>
      </c>
      <c r="D2844" s="86" t="s">
        <v>527</v>
      </c>
      <c r="E2844" s="86" t="s">
        <v>502</v>
      </c>
      <c r="F2844" s="282" t="s">
        <v>188</v>
      </c>
      <c r="G2844" s="1126" t="str">
        <f>IF('Appraisal Inputs'!U350="","Blank",'Appraisal Inputs'!U350)</f>
        <v>Blank</v>
      </c>
      <c r="I2844" s="515" t="s">
        <v>3367</v>
      </c>
    </row>
    <row r="2845" spans="1:9" x14ac:dyDescent="0.2">
      <c r="A2845" s="86" t="s">
        <v>6388</v>
      </c>
      <c r="B2845" s="763" t="s">
        <v>454</v>
      </c>
      <c r="C2845" s="86" t="s">
        <v>186</v>
      </c>
      <c r="D2845" s="86" t="s">
        <v>528</v>
      </c>
      <c r="E2845" s="86" t="s">
        <v>502</v>
      </c>
      <c r="F2845" s="282" t="s">
        <v>188</v>
      </c>
      <c r="G2845" s="1126" t="str">
        <f>IF('Appraisal Inputs'!U351="","Blank",'Appraisal Inputs'!U351)</f>
        <v>Blank</v>
      </c>
      <c r="I2845" s="515" t="s">
        <v>3368</v>
      </c>
    </row>
    <row r="2846" spans="1:9" x14ac:dyDescent="0.2">
      <c r="A2846" s="86" t="s">
        <v>6388</v>
      </c>
      <c r="B2846" s="763" t="s">
        <v>454</v>
      </c>
      <c r="C2846" s="86" t="s">
        <v>186</v>
      </c>
      <c r="D2846" s="86" t="s">
        <v>529</v>
      </c>
      <c r="E2846" s="86" t="s">
        <v>502</v>
      </c>
      <c r="F2846" s="282" t="s">
        <v>188</v>
      </c>
      <c r="G2846" s="1126" t="str">
        <f>IF('Appraisal Inputs'!U352="","Blank",'Appraisal Inputs'!U352)</f>
        <v>Blank</v>
      </c>
      <c r="I2846" s="515" t="s">
        <v>3369</v>
      </c>
    </row>
    <row r="2847" spans="1:9" x14ac:dyDescent="0.2">
      <c r="A2847" s="86" t="s">
        <v>6388</v>
      </c>
      <c r="B2847" s="763" t="s">
        <v>454</v>
      </c>
      <c r="C2847" s="86" t="s">
        <v>186</v>
      </c>
      <c r="D2847" s="86" t="s">
        <v>530</v>
      </c>
      <c r="E2847" s="86" t="s">
        <v>502</v>
      </c>
      <c r="F2847" s="282" t="s">
        <v>188</v>
      </c>
      <c r="G2847" s="1126" t="str">
        <f>IF('Appraisal Inputs'!U353="","Blank",'Appraisal Inputs'!U353)</f>
        <v>Blank</v>
      </c>
      <c r="I2847" s="515" t="s">
        <v>3370</v>
      </c>
    </row>
    <row r="2848" spans="1:9" x14ac:dyDescent="0.2">
      <c r="A2848" s="86" t="s">
        <v>6388</v>
      </c>
      <c r="B2848" s="763" t="s">
        <v>454</v>
      </c>
      <c r="C2848" s="86" t="s">
        <v>186</v>
      </c>
      <c r="D2848" s="86" t="s">
        <v>531</v>
      </c>
      <c r="E2848" s="86" t="s">
        <v>502</v>
      </c>
      <c r="F2848" s="282" t="s">
        <v>188</v>
      </c>
      <c r="G2848" s="1126" t="str">
        <f>IF('Appraisal Inputs'!U354="","Blank",'Appraisal Inputs'!U354)</f>
        <v>Blank</v>
      </c>
      <c r="I2848" s="515" t="s">
        <v>3371</v>
      </c>
    </row>
    <row r="2849" spans="1:9" x14ac:dyDescent="0.2">
      <c r="A2849" s="86" t="s">
        <v>6388</v>
      </c>
      <c r="B2849" s="763" t="s">
        <v>454</v>
      </c>
      <c r="C2849" s="86" t="s">
        <v>186</v>
      </c>
      <c r="D2849" s="86" t="s">
        <v>532</v>
      </c>
      <c r="E2849" s="86" t="s">
        <v>502</v>
      </c>
      <c r="F2849" s="282" t="s">
        <v>188</v>
      </c>
      <c r="G2849" s="1126" t="str">
        <f>IF('Appraisal Inputs'!U355="","Blank",'Appraisal Inputs'!U355)</f>
        <v>Blank</v>
      </c>
      <c r="I2849" s="515" t="s">
        <v>3372</v>
      </c>
    </row>
    <row r="2850" spans="1:9" x14ac:dyDescent="0.2">
      <c r="A2850" s="86" t="s">
        <v>6388</v>
      </c>
      <c r="B2850" s="763" t="s">
        <v>454</v>
      </c>
      <c r="C2850" s="86" t="s">
        <v>186</v>
      </c>
      <c r="D2850" s="86" t="s">
        <v>533</v>
      </c>
      <c r="E2850" s="86" t="s">
        <v>502</v>
      </c>
      <c r="F2850" s="282" t="s">
        <v>188</v>
      </c>
      <c r="G2850" s="1126" t="str">
        <f>IF('Appraisal Inputs'!U356="","Blank",'Appraisal Inputs'!U356)</f>
        <v>Blank</v>
      </c>
      <c r="I2850" s="515" t="s">
        <v>3373</v>
      </c>
    </row>
    <row r="2851" spans="1:9" x14ac:dyDescent="0.2">
      <c r="A2851" s="86" t="s">
        <v>6388</v>
      </c>
      <c r="B2851" s="763" t="s">
        <v>454</v>
      </c>
      <c r="C2851" s="86" t="s">
        <v>186</v>
      </c>
      <c r="D2851" s="86" t="s">
        <v>534</v>
      </c>
      <c r="E2851" s="86" t="s">
        <v>502</v>
      </c>
      <c r="F2851" s="282" t="s">
        <v>188</v>
      </c>
      <c r="G2851" s="1126" t="str">
        <f>IF('Appraisal Inputs'!U357="","Blank",'Appraisal Inputs'!U357)</f>
        <v>Blank</v>
      </c>
      <c r="I2851" s="515" t="s">
        <v>3374</v>
      </c>
    </row>
    <row r="2852" spans="1:9" x14ac:dyDescent="0.2">
      <c r="A2852" s="86" t="s">
        <v>6388</v>
      </c>
      <c r="B2852" s="763" t="s">
        <v>454</v>
      </c>
      <c r="C2852" s="86" t="s">
        <v>186</v>
      </c>
      <c r="D2852" s="86" t="s">
        <v>535</v>
      </c>
      <c r="E2852" s="86" t="s">
        <v>502</v>
      </c>
      <c r="F2852" s="282" t="s">
        <v>188</v>
      </c>
      <c r="G2852" s="1126" t="str">
        <f>IF('Appraisal Inputs'!U358="","Blank",'Appraisal Inputs'!U358)</f>
        <v>Blank</v>
      </c>
      <c r="I2852" s="515" t="s">
        <v>3375</v>
      </c>
    </row>
    <row r="2853" spans="1:9" x14ac:dyDescent="0.2">
      <c r="A2853" s="86" t="s">
        <v>6388</v>
      </c>
      <c r="B2853" s="763" t="s">
        <v>454</v>
      </c>
      <c r="C2853" s="86" t="s">
        <v>186</v>
      </c>
      <c r="D2853" s="86" t="s">
        <v>536</v>
      </c>
      <c r="E2853" s="86" t="s">
        <v>502</v>
      </c>
      <c r="F2853" s="282" t="s">
        <v>188</v>
      </c>
      <c r="G2853" s="1126" t="str">
        <f>IF('Appraisal Inputs'!U359="","Blank",'Appraisal Inputs'!U359)</f>
        <v>Blank</v>
      </c>
      <c r="I2853" s="515" t="s">
        <v>3376</v>
      </c>
    </row>
    <row r="2854" spans="1:9" x14ac:dyDescent="0.2">
      <c r="A2854" s="86" t="s">
        <v>6388</v>
      </c>
      <c r="B2854" s="763" t="s">
        <v>454</v>
      </c>
      <c r="C2854" s="86" t="s">
        <v>186</v>
      </c>
      <c r="D2854" s="86" t="s">
        <v>537</v>
      </c>
      <c r="E2854" s="86" t="s">
        <v>502</v>
      </c>
      <c r="F2854" s="282" t="s">
        <v>188</v>
      </c>
      <c r="G2854" s="1126" t="str">
        <f>IF('Appraisal Inputs'!U360="","Blank",'Appraisal Inputs'!U360)</f>
        <v>Blank</v>
      </c>
      <c r="I2854" s="515" t="s">
        <v>3377</v>
      </c>
    </row>
    <row r="2855" spans="1:9" x14ac:dyDescent="0.2">
      <c r="A2855" s="86" t="s">
        <v>6388</v>
      </c>
      <c r="B2855" s="763" t="s">
        <v>454</v>
      </c>
      <c r="C2855" s="86" t="s">
        <v>186</v>
      </c>
      <c r="D2855" s="86" t="s">
        <v>538</v>
      </c>
      <c r="E2855" s="86" t="s">
        <v>502</v>
      </c>
      <c r="F2855" s="282" t="s">
        <v>188</v>
      </c>
      <c r="G2855" s="1126" t="str">
        <f>IF('Appraisal Inputs'!U361="","Blank",'Appraisal Inputs'!U361)</f>
        <v>Blank</v>
      </c>
      <c r="I2855" s="515" t="s">
        <v>3378</v>
      </c>
    </row>
    <row r="2856" spans="1:9" x14ac:dyDescent="0.2">
      <c r="A2856" s="86" t="s">
        <v>6388</v>
      </c>
      <c r="B2856" s="763" t="s">
        <v>454</v>
      </c>
      <c r="C2856" s="86" t="s">
        <v>186</v>
      </c>
      <c r="D2856" s="86" t="s">
        <v>539</v>
      </c>
      <c r="E2856" s="86" t="s">
        <v>502</v>
      </c>
      <c r="F2856" s="282" t="s">
        <v>188</v>
      </c>
      <c r="G2856" s="1126" t="str">
        <f>IF('Appraisal Inputs'!U362="","Blank",'Appraisal Inputs'!U362)</f>
        <v>Blank</v>
      </c>
      <c r="I2856" s="515" t="s">
        <v>3379</v>
      </c>
    </row>
    <row r="2857" spans="1:9" x14ac:dyDescent="0.2">
      <c r="A2857" s="86" t="s">
        <v>6388</v>
      </c>
      <c r="B2857" s="763" t="s">
        <v>454</v>
      </c>
      <c r="C2857" s="86" t="s">
        <v>186</v>
      </c>
      <c r="D2857" s="86" t="s">
        <v>540</v>
      </c>
      <c r="E2857" s="86" t="s">
        <v>502</v>
      </c>
      <c r="F2857" s="282" t="s">
        <v>188</v>
      </c>
      <c r="G2857" s="1126" t="str">
        <f>IF('Appraisal Inputs'!U363="","Blank",'Appraisal Inputs'!U363)</f>
        <v>Blank</v>
      </c>
      <c r="I2857" s="515" t="s">
        <v>3380</v>
      </c>
    </row>
    <row r="2858" spans="1:9" x14ac:dyDescent="0.2">
      <c r="A2858" s="86" t="s">
        <v>6388</v>
      </c>
      <c r="B2858" s="763" t="s">
        <v>454</v>
      </c>
      <c r="C2858" s="86" t="s">
        <v>186</v>
      </c>
      <c r="D2858" s="86" t="s">
        <v>541</v>
      </c>
      <c r="E2858" s="86" t="s">
        <v>502</v>
      </c>
      <c r="F2858" s="282" t="s">
        <v>188</v>
      </c>
      <c r="G2858" s="1126" t="str">
        <f>IF('Appraisal Inputs'!U364="","Blank",'Appraisal Inputs'!U364)</f>
        <v>Blank</v>
      </c>
      <c r="I2858" s="515" t="s">
        <v>3381</v>
      </c>
    </row>
    <row r="2859" spans="1:9" x14ac:dyDescent="0.2">
      <c r="A2859" s="86" t="s">
        <v>6388</v>
      </c>
      <c r="B2859" s="763" t="s">
        <v>454</v>
      </c>
      <c r="C2859" s="86" t="s">
        <v>186</v>
      </c>
      <c r="D2859" s="86" t="s">
        <v>542</v>
      </c>
      <c r="E2859" s="86" t="s">
        <v>502</v>
      </c>
      <c r="F2859" s="282" t="s">
        <v>188</v>
      </c>
      <c r="G2859" s="1126" t="str">
        <f>IF('Appraisal Inputs'!U365="","Blank",'Appraisal Inputs'!U365)</f>
        <v>Blank</v>
      </c>
      <c r="I2859" s="515" t="s">
        <v>3382</v>
      </c>
    </row>
    <row r="2860" spans="1:9" x14ac:dyDescent="0.2">
      <c r="A2860" s="86" t="s">
        <v>6388</v>
      </c>
      <c r="B2860" s="763" t="s">
        <v>454</v>
      </c>
      <c r="C2860" s="86" t="s">
        <v>186</v>
      </c>
      <c r="D2860" s="86" t="s">
        <v>543</v>
      </c>
      <c r="E2860" s="86" t="s">
        <v>502</v>
      </c>
      <c r="F2860" s="282" t="s">
        <v>188</v>
      </c>
      <c r="G2860" s="1126" t="str">
        <f>IF('Appraisal Inputs'!U366="","Blank",'Appraisal Inputs'!U366)</f>
        <v>Blank</v>
      </c>
      <c r="I2860" s="515" t="s">
        <v>3383</v>
      </c>
    </row>
    <row r="2861" spans="1:9" x14ac:dyDescent="0.2">
      <c r="A2861" s="86" t="s">
        <v>6388</v>
      </c>
      <c r="B2861" s="763" t="s">
        <v>454</v>
      </c>
      <c r="C2861" s="86" t="s">
        <v>186</v>
      </c>
      <c r="D2861" s="86" t="s">
        <v>544</v>
      </c>
      <c r="E2861" s="86" t="s">
        <v>502</v>
      </c>
      <c r="F2861" s="282" t="s">
        <v>188</v>
      </c>
      <c r="G2861" s="1126" t="str">
        <f>IF('Appraisal Inputs'!U367="","Blank",'Appraisal Inputs'!U367)</f>
        <v>Blank</v>
      </c>
      <c r="I2861" s="515" t="s">
        <v>3384</v>
      </c>
    </row>
    <row r="2862" spans="1:9" x14ac:dyDescent="0.2">
      <c r="A2862" s="86" t="s">
        <v>6388</v>
      </c>
      <c r="B2862" s="763" t="s">
        <v>454</v>
      </c>
      <c r="C2862" s="86" t="s">
        <v>186</v>
      </c>
      <c r="D2862" s="86" t="s">
        <v>545</v>
      </c>
      <c r="E2862" s="86" t="s">
        <v>502</v>
      </c>
      <c r="F2862" s="282" t="s">
        <v>188</v>
      </c>
      <c r="G2862" s="1126" t="str">
        <f>IF('Appraisal Inputs'!U368="","Blank",'Appraisal Inputs'!U368)</f>
        <v>Blank</v>
      </c>
      <c r="I2862" s="515" t="s">
        <v>3385</v>
      </c>
    </row>
    <row r="2863" spans="1:9" x14ac:dyDescent="0.2">
      <c r="A2863" s="86" t="s">
        <v>6388</v>
      </c>
      <c r="B2863" s="763" t="s">
        <v>454</v>
      </c>
      <c r="C2863" s="86" t="s">
        <v>186</v>
      </c>
      <c r="D2863" s="86" t="s">
        <v>546</v>
      </c>
      <c r="E2863" s="86" t="s">
        <v>502</v>
      </c>
      <c r="F2863" s="282" t="s">
        <v>188</v>
      </c>
      <c r="G2863" s="1126" t="str">
        <f>IF('Appraisal Inputs'!U369="","Blank",'Appraisal Inputs'!U369)</f>
        <v>Blank</v>
      </c>
      <c r="I2863" s="515" t="s">
        <v>3386</v>
      </c>
    </row>
    <row r="2864" spans="1:9" x14ac:dyDescent="0.2">
      <c r="A2864" s="86" t="s">
        <v>6388</v>
      </c>
      <c r="B2864" s="763" t="s">
        <v>454</v>
      </c>
      <c r="C2864" s="86" t="s">
        <v>186</v>
      </c>
      <c r="D2864" s="86" t="s">
        <v>547</v>
      </c>
      <c r="E2864" s="86" t="s">
        <v>502</v>
      </c>
      <c r="F2864" s="282" t="s">
        <v>188</v>
      </c>
      <c r="G2864" s="1126" t="str">
        <f>IF('Appraisal Inputs'!U370="","Blank",'Appraisal Inputs'!U370)</f>
        <v>Blank</v>
      </c>
      <c r="I2864" s="515" t="s">
        <v>3387</v>
      </c>
    </row>
    <row r="2865" spans="1:9" x14ac:dyDescent="0.2">
      <c r="A2865" s="86" t="s">
        <v>6388</v>
      </c>
      <c r="B2865" s="763" t="s">
        <v>454</v>
      </c>
      <c r="C2865" s="86" t="s">
        <v>186</v>
      </c>
      <c r="D2865" s="86" t="s">
        <v>548</v>
      </c>
      <c r="E2865" s="86" t="s">
        <v>502</v>
      </c>
      <c r="F2865" s="282" t="s">
        <v>188</v>
      </c>
      <c r="G2865" s="1126" t="str">
        <f>IF('Appraisal Inputs'!U371="","Blank",'Appraisal Inputs'!U371)</f>
        <v>Blank</v>
      </c>
      <c r="I2865" s="515" t="s">
        <v>3388</v>
      </c>
    </row>
    <row r="2866" spans="1:9" x14ac:dyDescent="0.2">
      <c r="A2866" s="86" t="s">
        <v>6388</v>
      </c>
      <c r="B2866" s="763" t="s">
        <v>454</v>
      </c>
      <c r="C2866" s="86" t="s">
        <v>186</v>
      </c>
      <c r="D2866" s="86" t="s">
        <v>549</v>
      </c>
      <c r="E2866" s="86" t="s">
        <v>502</v>
      </c>
      <c r="F2866" s="282" t="s">
        <v>188</v>
      </c>
      <c r="G2866" s="1126" t="str">
        <f>IF('Appraisal Inputs'!U372="","Blank",'Appraisal Inputs'!U372)</f>
        <v>Blank</v>
      </c>
      <c r="I2866" s="515" t="s">
        <v>3389</v>
      </c>
    </row>
    <row r="2867" spans="1:9" x14ac:dyDescent="0.2">
      <c r="A2867" s="86" t="s">
        <v>6388</v>
      </c>
      <c r="B2867" s="763" t="s">
        <v>454</v>
      </c>
      <c r="C2867" s="86" t="s">
        <v>186</v>
      </c>
      <c r="D2867" s="86" t="s">
        <v>550</v>
      </c>
      <c r="E2867" s="86" t="s">
        <v>502</v>
      </c>
      <c r="F2867" s="282" t="s">
        <v>188</v>
      </c>
      <c r="G2867" s="1126" t="str">
        <f>IF('Appraisal Inputs'!U373="","Blank",'Appraisal Inputs'!U373)</f>
        <v>Blank</v>
      </c>
      <c r="I2867" s="515" t="s">
        <v>3390</v>
      </c>
    </row>
    <row r="2868" spans="1:9" x14ac:dyDescent="0.2">
      <c r="A2868" s="86" t="s">
        <v>6388</v>
      </c>
      <c r="B2868" s="763" t="s">
        <v>454</v>
      </c>
      <c r="C2868" s="86" t="s">
        <v>186</v>
      </c>
      <c r="D2868" s="86" t="s">
        <v>551</v>
      </c>
      <c r="E2868" s="86" t="s">
        <v>502</v>
      </c>
      <c r="F2868" s="282" t="s">
        <v>188</v>
      </c>
      <c r="G2868" s="1126" t="str">
        <f>IF('Appraisal Inputs'!U374="","Blank",'Appraisal Inputs'!U374)</f>
        <v>Blank</v>
      </c>
      <c r="I2868" s="515" t="s">
        <v>3391</v>
      </c>
    </row>
    <row r="2869" spans="1:9" x14ac:dyDescent="0.2">
      <c r="A2869" s="86" t="s">
        <v>6388</v>
      </c>
      <c r="B2869" s="763" t="s">
        <v>454</v>
      </c>
      <c r="C2869" s="86" t="s">
        <v>186</v>
      </c>
      <c r="D2869" s="86" t="s">
        <v>552</v>
      </c>
      <c r="E2869" s="86" t="s">
        <v>502</v>
      </c>
      <c r="F2869" s="282" t="s">
        <v>188</v>
      </c>
      <c r="G2869" s="1126" t="str">
        <f>IF('Appraisal Inputs'!U375="","Blank",'Appraisal Inputs'!U375)</f>
        <v>Blank</v>
      </c>
      <c r="I2869" s="515" t="s">
        <v>3392</v>
      </c>
    </row>
    <row r="2870" spans="1:9" x14ac:dyDescent="0.2">
      <c r="A2870" s="86" t="s">
        <v>6388</v>
      </c>
      <c r="B2870" s="763" t="s">
        <v>454</v>
      </c>
      <c r="C2870" s="86" t="s">
        <v>186</v>
      </c>
      <c r="D2870" s="86" t="s">
        <v>553</v>
      </c>
      <c r="E2870" s="86" t="s">
        <v>502</v>
      </c>
      <c r="F2870" s="282" t="s">
        <v>188</v>
      </c>
      <c r="G2870" s="1126" t="str">
        <f>IF('Appraisal Inputs'!U376="","Blank",'Appraisal Inputs'!U376)</f>
        <v>Blank</v>
      </c>
      <c r="I2870" s="515" t="s">
        <v>3393</v>
      </c>
    </row>
    <row r="2871" spans="1:9" x14ac:dyDescent="0.2">
      <c r="A2871" s="86" t="s">
        <v>6388</v>
      </c>
      <c r="B2871" s="763" t="s">
        <v>454</v>
      </c>
      <c r="C2871" s="86" t="s">
        <v>186</v>
      </c>
      <c r="D2871" s="86" t="s">
        <v>554</v>
      </c>
      <c r="E2871" s="86" t="s">
        <v>502</v>
      </c>
      <c r="F2871" s="282" t="s">
        <v>188</v>
      </c>
      <c r="G2871" s="1126" t="str">
        <f>IF('Appraisal Inputs'!U377="","Blank",'Appraisal Inputs'!U377)</f>
        <v>Blank</v>
      </c>
      <c r="I2871" s="515" t="s">
        <v>3394</v>
      </c>
    </row>
    <row r="2872" spans="1:9" x14ac:dyDescent="0.2">
      <c r="A2872" s="86" t="s">
        <v>6388</v>
      </c>
      <c r="B2872" s="763" t="s">
        <v>454</v>
      </c>
      <c r="C2872" s="86" t="s">
        <v>186</v>
      </c>
      <c r="D2872" s="86" t="s">
        <v>555</v>
      </c>
      <c r="E2872" s="86" t="s">
        <v>502</v>
      </c>
      <c r="F2872" s="282" t="s">
        <v>188</v>
      </c>
      <c r="G2872" s="1126" t="str">
        <f>IF('Appraisal Inputs'!U378="","Blank",'Appraisal Inputs'!U378)</f>
        <v>Blank</v>
      </c>
      <c r="I2872" s="515" t="s">
        <v>3395</v>
      </c>
    </row>
    <row r="2873" spans="1:9" x14ac:dyDescent="0.2">
      <c r="A2873" s="86" t="s">
        <v>6388</v>
      </c>
      <c r="B2873" s="763" t="s">
        <v>454</v>
      </c>
      <c r="C2873" s="86" t="s">
        <v>186</v>
      </c>
      <c r="D2873" s="86" t="s">
        <v>556</v>
      </c>
      <c r="E2873" s="86" t="s">
        <v>502</v>
      </c>
      <c r="F2873" s="282" t="s">
        <v>188</v>
      </c>
      <c r="G2873" s="1126" t="str">
        <f>IF('Appraisal Inputs'!U379="","Blank",'Appraisal Inputs'!U379)</f>
        <v>Blank</v>
      </c>
      <c r="I2873" s="515" t="s">
        <v>3396</v>
      </c>
    </row>
    <row r="2874" spans="1:9" x14ac:dyDescent="0.2">
      <c r="A2874" s="86" t="s">
        <v>6388</v>
      </c>
      <c r="B2874" s="763" t="s">
        <v>454</v>
      </c>
      <c r="C2874" s="86" t="s">
        <v>186</v>
      </c>
      <c r="D2874" s="86" t="s">
        <v>557</v>
      </c>
      <c r="E2874" s="86" t="s">
        <v>502</v>
      </c>
      <c r="F2874" s="282" t="s">
        <v>188</v>
      </c>
      <c r="G2874" s="1126" t="str">
        <f>IF('Appraisal Inputs'!U380="","Blank",'Appraisal Inputs'!U380)</f>
        <v>Blank</v>
      </c>
      <c r="I2874" s="515" t="s">
        <v>3397</v>
      </c>
    </row>
    <row r="2875" spans="1:9" x14ac:dyDescent="0.2">
      <c r="A2875" s="86" t="s">
        <v>6388</v>
      </c>
      <c r="B2875" s="763" t="s">
        <v>454</v>
      </c>
      <c r="C2875" s="86" t="s">
        <v>186</v>
      </c>
      <c r="D2875" s="86" t="s">
        <v>558</v>
      </c>
      <c r="E2875" s="86" t="s">
        <v>502</v>
      </c>
      <c r="F2875" s="282" t="s">
        <v>188</v>
      </c>
      <c r="G2875" s="1126" t="str">
        <f>IF('Appraisal Inputs'!U381="","Blank",'Appraisal Inputs'!U381)</f>
        <v>Blank</v>
      </c>
      <c r="I2875" s="515" t="s">
        <v>3398</v>
      </c>
    </row>
    <row r="2876" spans="1:9" x14ac:dyDescent="0.2">
      <c r="A2876" s="86" t="s">
        <v>6388</v>
      </c>
      <c r="B2876" s="763" t="s">
        <v>454</v>
      </c>
      <c r="C2876" s="86" t="s">
        <v>186</v>
      </c>
      <c r="D2876" s="86" t="s">
        <v>559</v>
      </c>
      <c r="E2876" s="86" t="s">
        <v>502</v>
      </c>
      <c r="F2876" s="282" t="s">
        <v>188</v>
      </c>
      <c r="G2876" s="1126" t="str">
        <f>IF('Appraisal Inputs'!U382="","Blank",'Appraisal Inputs'!U382)</f>
        <v>Blank</v>
      </c>
      <c r="I2876" s="515" t="s">
        <v>3399</v>
      </c>
    </row>
    <row r="2877" spans="1:9" x14ac:dyDescent="0.2">
      <c r="A2877" s="86" t="s">
        <v>6388</v>
      </c>
      <c r="B2877" s="763" t="s">
        <v>454</v>
      </c>
      <c r="C2877" s="86" t="s">
        <v>186</v>
      </c>
      <c r="D2877" s="86" t="s">
        <v>560</v>
      </c>
      <c r="E2877" s="86" t="s">
        <v>502</v>
      </c>
      <c r="F2877" s="282" t="s">
        <v>188</v>
      </c>
      <c r="G2877" s="1126" t="str">
        <f>IF('Appraisal Inputs'!U383="","Blank",'Appraisal Inputs'!U383)</f>
        <v>Blank</v>
      </c>
      <c r="I2877" s="515" t="s">
        <v>3400</v>
      </c>
    </row>
    <row r="2878" spans="1:9" x14ac:dyDescent="0.2">
      <c r="A2878" s="86" t="s">
        <v>6388</v>
      </c>
      <c r="B2878" s="763" t="s">
        <v>454</v>
      </c>
      <c r="C2878" s="86" t="s">
        <v>186</v>
      </c>
      <c r="D2878" s="86" t="s">
        <v>561</v>
      </c>
      <c r="E2878" s="86" t="s">
        <v>502</v>
      </c>
      <c r="F2878" s="282" t="s">
        <v>188</v>
      </c>
      <c r="G2878" s="1126" t="str">
        <f>IF('Appraisal Inputs'!U384="","Blank",'Appraisal Inputs'!U384)</f>
        <v>Blank</v>
      </c>
      <c r="I2878" s="515" t="s">
        <v>3401</v>
      </c>
    </row>
    <row r="2879" spans="1:9" x14ac:dyDescent="0.2">
      <c r="A2879" s="86" t="s">
        <v>6388</v>
      </c>
      <c r="B2879" s="763" t="s">
        <v>454</v>
      </c>
      <c r="C2879" s="86" t="s">
        <v>186</v>
      </c>
      <c r="D2879" s="86" t="s">
        <v>562</v>
      </c>
      <c r="E2879" s="86" t="s">
        <v>502</v>
      </c>
      <c r="F2879" s="282" t="s">
        <v>188</v>
      </c>
      <c r="G2879" s="1126" t="str">
        <f>IF('Appraisal Inputs'!U385="","Blank",'Appraisal Inputs'!U385)</f>
        <v>Blank</v>
      </c>
      <c r="I2879" s="515" t="s">
        <v>3402</v>
      </c>
    </row>
    <row r="2880" spans="1:9" x14ac:dyDescent="0.2">
      <c r="A2880" s="86" t="s">
        <v>6388</v>
      </c>
      <c r="B2880" s="763" t="s">
        <v>454</v>
      </c>
      <c r="C2880" s="86" t="s">
        <v>186</v>
      </c>
      <c r="D2880" s="86" t="s">
        <v>563</v>
      </c>
      <c r="E2880" s="86" t="s">
        <v>502</v>
      </c>
      <c r="F2880" s="282" t="s">
        <v>188</v>
      </c>
      <c r="G2880" s="1126" t="str">
        <f>IF('Appraisal Inputs'!U386="","Blank",'Appraisal Inputs'!U386)</f>
        <v>Blank</v>
      </c>
      <c r="I2880" s="515" t="s">
        <v>3403</v>
      </c>
    </row>
    <row r="2881" spans="1:9" x14ac:dyDescent="0.2">
      <c r="A2881" s="86" t="s">
        <v>6388</v>
      </c>
      <c r="B2881" s="763" t="s">
        <v>454</v>
      </c>
      <c r="C2881" s="86" t="s">
        <v>186</v>
      </c>
      <c r="D2881" s="86" t="s">
        <v>564</v>
      </c>
      <c r="E2881" s="86" t="s">
        <v>502</v>
      </c>
      <c r="F2881" s="282" t="s">
        <v>188</v>
      </c>
      <c r="G2881" s="1126" t="str">
        <f>IF('Appraisal Inputs'!U387="","Blank",'Appraisal Inputs'!U387)</f>
        <v>Blank</v>
      </c>
      <c r="I2881" s="515" t="s">
        <v>3404</v>
      </c>
    </row>
    <row r="2882" spans="1:9" x14ac:dyDescent="0.2">
      <c r="A2882" s="86" t="s">
        <v>6388</v>
      </c>
      <c r="B2882" s="763" t="s">
        <v>454</v>
      </c>
      <c r="C2882" s="86" t="s">
        <v>186</v>
      </c>
      <c r="D2882" s="86" t="s">
        <v>565</v>
      </c>
      <c r="E2882" s="86" t="s">
        <v>502</v>
      </c>
      <c r="F2882" s="282" t="s">
        <v>188</v>
      </c>
      <c r="G2882" s="1126" t="str">
        <f>IF('Appraisal Inputs'!U388="","Blank",'Appraisal Inputs'!U388)</f>
        <v>Blank</v>
      </c>
      <c r="I2882" s="515" t="s">
        <v>3405</v>
      </c>
    </row>
    <row r="2883" spans="1:9" x14ac:dyDescent="0.2">
      <c r="A2883" s="86" t="s">
        <v>6388</v>
      </c>
      <c r="B2883" s="543" t="s">
        <v>454</v>
      </c>
      <c r="C2883" s="547" t="s">
        <v>186</v>
      </c>
      <c r="D2883" s="547" t="s">
        <v>566</v>
      </c>
      <c r="E2883" s="547" t="s">
        <v>502</v>
      </c>
      <c r="F2883" s="538" t="s">
        <v>188</v>
      </c>
      <c r="G2883" s="1120" t="str">
        <f>IF('Appraisal Inputs'!U389="","Blank",'Appraisal Inputs'!U389)</f>
        <v>Blank</v>
      </c>
      <c r="I2883" s="515" t="s">
        <v>3406</v>
      </c>
    </row>
    <row r="2884" spans="1:9" x14ac:dyDescent="0.2">
      <c r="A2884" s="86" t="s">
        <v>6388</v>
      </c>
      <c r="B2884" s="763" t="s">
        <v>454</v>
      </c>
      <c r="C2884" s="86" t="s">
        <v>186</v>
      </c>
      <c r="D2884" s="86" t="s">
        <v>185</v>
      </c>
      <c r="E2884" s="86" t="s">
        <v>503</v>
      </c>
      <c r="F2884" s="282" t="s">
        <v>189</v>
      </c>
      <c r="G2884" s="1126" t="str">
        <f>IF('Appraisal Inputs'!V349="","Blank",'Appraisal Inputs'!V349)</f>
        <v>Blank</v>
      </c>
      <c r="I2884" s="515" t="s">
        <v>3407</v>
      </c>
    </row>
    <row r="2885" spans="1:9" x14ac:dyDescent="0.2">
      <c r="A2885" s="86" t="s">
        <v>6388</v>
      </c>
      <c r="B2885" s="763" t="s">
        <v>454</v>
      </c>
      <c r="C2885" s="86" t="s">
        <v>186</v>
      </c>
      <c r="D2885" s="86" t="s">
        <v>527</v>
      </c>
      <c r="E2885" s="86" t="s">
        <v>503</v>
      </c>
      <c r="F2885" s="282" t="s">
        <v>189</v>
      </c>
      <c r="G2885" s="1126" t="str">
        <f>IF('Appraisal Inputs'!V350="","Blank",'Appraisal Inputs'!V350)</f>
        <v>Blank</v>
      </c>
      <c r="I2885" s="515" t="s">
        <v>3408</v>
      </c>
    </row>
    <row r="2886" spans="1:9" x14ac:dyDescent="0.2">
      <c r="A2886" s="86" t="s">
        <v>6388</v>
      </c>
      <c r="B2886" s="763" t="s">
        <v>454</v>
      </c>
      <c r="C2886" s="86" t="s">
        <v>186</v>
      </c>
      <c r="D2886" s="86" t="s">
        <v>528</v>
      </c>
      <c r="E2886" s="86" t="s">
        <v>503</v>
      </c>
      <c r="F2886" s="282" t="s">
        <v>189</v>
      </c>
      <c r="G2886" s="1126" t="str">
        <f>IF('Appraisal Inputs'!V351="","Blank",'Appraisal Inputs'!V351)</f>
        <v>Blank</v>
      </c>
      <c r="I2886" s="515" t="s">
        <v>3409</v>
      </c>
    </row>
    <row r="2887" spans="1:9" x14ac:dyDescent="0.2">
      <c r="A2887" s="86" t="s">
        <v>6388</v>
      </c>
      <c r="B2887" s="763" t="s">
        <v>454</v>
      </c>
      <c r="C2887" s="86" t="s">
        <v>186</v>
      </c>
      <c r="D2887" s="86" t="s">
        <v>529</v>
      </c>
      <c r="E2887" s="86" t="s">
        <v>503</v>
      </c>
      <c r="F2887" s="282" t="s">
        <v>189</v>
      </c>
      <c r="G2887" s="1126" t="str">
        <f>IF('Appraisal Inputs'!V352="","Blank",'Appraisal Inputs'!V352)</f>
        <v>Blank</v>
      </c>
      <c r="I2887" s="515" t="s">
        <v>3410</v>
      </c>
    </row>
    <row r="2888" spans="1:9" x14ac:dyDescent="0.2">
      <c r="A2888" s="86" t="s">
        <v>6388</v>
      </c>
      <c r="B2888" s="763" t="s">
        <v>454</v>
      </c>
      <c r="C2888" s="86" t="s">
        <v>186</v>
      </c>
      <c r="D2888" s="86" t="s">
        <v>530</v>
      </c>
      <c r="E2888" s="86" t="s">
        <v>503</v>
      </c>
      <c r="F2888" s="282" t="s">
        <v>189</v>
      </c>
      <c r="G2888" s="1126" t="str">
        <f>IF('Appraisal Inputs'!V353="","Blank",'Appraisal Inputs'!V353)</f>
        <v>Blank</v>
      </c>
      <c r="I2888" s="515" t="s">
        <v>3411</v>
      </c>
    </row>
    <row r="2889" spans="1:9" x14ac:dyDescent="0.2">
      <c r="A2889" s="86" t="s">
        <v>6388</v>
      </c>
      <c r="B2889" s="763" t="s">
        <v>454</v>
      </c>
      <c r="C2889" s="86" t="s">
        <v>186</v>
      </c>
      <c r="D2889" s="86" t="s">
        <v>531</v>
      </c>
      <c r="E2889" s="86" t="s">
        <v>503</v>
      </c>
      <c r="F2889" s="282" t="s">
        <v>189</v>
      </c>
      <c r="G2889" s="1126" t="str">
        <f>IF('Appraisal Inputs'!V354="","Blank",'Appraisal Inputs'!V354)</f>
        <v>Blank</v>
      </c>
      <c r="I2889" s="515" t="s">
        <v>3412</v>
      </c>
    </row>
    <row r="2890" spans="1:9" x14ac:dyDescent="0.2">
      <c r="A2890" s="86" t="s">
        <v>6388</v>
      </c>
      <c r="B2890" s="763" t="s">
        <v>454</v>
      </c>
      <c r="C2890" s="86" t="s">
        <v>186</v>
      </c>
      <c r="D2890" s="86" t="s">
        <v>532</v>
      </c>
      <c r="E2890" s="86" t="s">
        <v>503</v>
      </c>
      <c r="F2890" s="282" t="s">
        <v>189</v>
      </c>
      <c r="G2890" s="1126" t="str">
        <f>IF('Appraisal Inputs'!V355="","Blank",'Appraisal Inputs'!V355)</f>
        <v>Blank</v>
      </c>
      <c r="I2890" s="515" t="s">
        <v>3413</v>
      </c>
    </row>
    <row r="2891" spans="1:9" x14ac:dyDescent="0.2">
      <c r="A2891" s="86" t="s">
        <v>6388</v>
      </c>
      <c r="B2891" s="763" t="s">
        <v>454</v>
      </c>
      <c r="C2891" s="86" t="s">
        <v>186</v>
      </c>
      <c r="D2891" s="86" t="s">
        <v>533</v>
      </c>
      <c r="E2891" s="86" t="s">
        <v>503</v>
      </c>
      <c r="F2891" s="282" t="s">
        <v>189</v>
      </c>
      <c r="G2891" s="1126" t="str">
        <f>IF('Appraisal Inputs'!V356="","Blank",'Appraisal Inputs'!V356)</f>
        <v>Blank</v>
      </c>
      <c r="I2891" s="515" t="s">
        <v>3414</v>
      </c>
    </row>
    <row r="2892" spans="1:9" x14ac:dyDescent="0.2">
      <c r="A2892" s="86" t="s">
        <v>6388</v>
      </c>
      <c r="B2892" s="763" t="s">
        <v>454</v>
      </c>
      <c r="C2892" s="86" t="s">
        <v>186</v>
      </c>
      <c r="D2892" s="86" t="s">
        <v>534</v>
      </c>
      <c r="E2892" s="86" t="s">
        <v>503</v>
      </c>
      <c r="F2892" s="282" t="s">
        <v>189</v>
      </c>
      <c r="G2892" s="1126" t="str">
        <f>IF('Appraisal Inputs'!V357="","Blank",'Appraisal Inputs'!V357)</f>
        <v>Blank</v>
      </c>
      <c r="I2892" s="515" t="s">
        <v>3415</v>
      </c>
    </row>
    <row r="2893" spans="1:9" x14ac:dyDescent="0.2">
      <c r="A2893" s="86" t="s">
        <v>6388</v>
      </c>
      <c r="B2893" s="763" t="s">
        <v>454</v>
      </c>
      <c r="C2893" s="86" t="s">
        <v>186</v>
      </c>
      <c r="D2893" s="86" t="s">
        <v>535</v>
      </c>
      <c r="E2893" s="86" t="s">
        <v>503</v>
      </c>
      <c r="F2893" s="282" t="s">
        <v>189</v>
      </c>
      <c r="G2893" s="1126" t="str">
        <f>IF('Appraisal Inputs'!V358="","Blank",'Appraisal Inputs'!V358)</f>
        <v>Blank</v>
      </c>
      <c r="I2893" s="515" t="s">
        <v>3416</v>
      </c>
    </row>
    <row r="2894" spans="1:9" x14ac:dyDescent="0.2">
      <c r="A2894" s="86" t="s">
        <v>6388</v>
      </c>
      <c r="B2894" s="763" t="s">
        <v>454</v>
      </c>
      <c r="C2894" s="86" t="s">
        <v>186</v>
      </c>
      <c r="D2894" s="86" t="s">
        <v>536</v>
      </c>
      <c r="E2894" s="86" t="s">
        <v>503</v>
      </c>
      <c r="F2894" s="282" t="s">
        <v>189</v>
      </c>
      <c r="G2894" s="1126" t="str">
        <f>IF('Appraisal Inputs'!V359="","Blank",'Appraisal Inputs'!V359)</f>
        <v>Blank</v>
      </c>
      <c r="I2894" s="515" t="s">
        <v>3417</v>
      </c>
    </row>
    <row r="2895" spans="1:9" x14ac:dyDescent="0.2">
      <c r="A2895" s="86" t="s">
        <v>6388</v>
      </c>
      <c r="B2895" s="763" t="s">
        <v>454</v>
      </c>
      <c r="C2895" s="86" t="s">
        <v>186</v>
      </c>
      <c r="D2895" s="86" t="s">
        <v>537</v>
      </c>
      <c r="E2895" s="86" t="s">
        <v>503</v>
      </c>
      <c r="F2895" s="282" t="s">
        <v>189</v>
      </c>
      <c r="G2895" s="1126" t="str">
        <f>IF('Appraisal Inputs'!V360="","Blank",'Appraisal Inputs'!V360)</f>
        <v>Blank</v>
      </c>
      <c r="I2895" s="515" t="s">
        <v>3418</v>
      </c>
    </row>
    <row r="2896" spans="1:9" x14ac:dyDescent="0.2">
      <c r="A2896" s="86" t="s">
        <v>6388</v>
      </c>
      <c r="B2896" s="763" t="s">
        <v>454</v>
      </c>
      <c r="C2896" s="86" t="s">
        <v>186</v>
      </c>
      <c r="D2896" s="86" t="s">
        <v>538</v>
      </c>
      <c r="E2896" s="86" t="s">
        <v>503</v>
      </c>
      <c r="F2896" s="282" t="s">
        <v>189</v>
      </c>
      <c r="G2896" s="1126" t="str">
        <f>IF('Appraisal Inputs'!V361="","Blank",'Appraisal Inputs'!V361)</f>
        <v>Blank</v>
      </c>
      <c r="I2896" s="515" t="s">
        <v>3419</v>
      </c>
    </row>
    <row r="2897" spans="1:9" x14ac:dyDescent="0.2">
      <c r="A2897" s="86" t="s">
        <v>6388</v>
      </c>
      <c r="B2897" s="763" t="s">
        <v>454</v>
      </c>
      <c r="C2897" s="86" t="s">
        <v>186</v>
      </c>
      <c r="D2897" s="86" t="s">
        <v>539</v>
      </c>
      <c r="E2897" s="86" t="s">
        <v>503</v>
      </c>
      <c r="F2897" s="282" t="s">
        <v>189</v>
      </c>
      <c r="G2897" s="1126" t="str">
        <f>IF('Appraisal Inputs'!V362="","Blank",'Appraisal Inputs'!V362)</f>
        <v>Blank</v>
      </c>
      <c r="I2897" s="515" t="s">
        <v>3420</v>
      </c>
    </row>
    <row r="2898" spans="1:9" x14ac:dyDescent="0.2">
      <c r="A2898" s="86" t="s">
        <v>6388</v>
      </c>
      <c r="B2898" s="763" t="s">
        <v>454</v>
      </c>
      <c r="C2898" s="86" t="s">
        <v>186</v>
      </c>
      <c r="D2898" s="86" t="s">
        <v>540</v>
      </c>
      <c r="E2898" s="86" t="s">
        <v>503</v>
      </c>
      <c r="F2898" s="282" t="s">
        <v>189</v>
      </c>
      <c r="G2898" s="1126" t="str">
        <f>IF('Appraisal Inputs'!V363="","Blank",'Appraisal Inputs'!V363)</f>
        <v>Blank</v>
      </c>
      <c r="I2898" s="515" t="s">
        <v>3421</v>
      </c>
    </row>
    <row r="2899" spans="1:9" x14ac:dyDescent="0.2">
      <c r="A2899" s="86" t="s">
        <v>6388</v>
      </c>
      <c r="B2899" s="763" t="s">
        <v>454</v>
      </c>
      <c r="C2899" s="86" t="s">
        <v>186</v>
      </c>
      <c r="D2899" s="86" t="s">
        <v>541</v>
      </c>
      <c r="E2899" s="86" t="s">
        <v>503</v>
      </c>
      <c r="F2899" s="282" t="s">
        <v>189</v>
      </c>
      <c r="G2899" s="1126" t="str">
        <f>IF('Appraisal Inputs'!V364="","Blank",'Appraisal Inputs'!V364)</f>
        <v>Blank</v>
      </c>
      <c r="I2899" s="515" t="s">
        <v>3422</v>
      </c>
    </row>
    <row r="2900" spans="1:9" x14ac:dyDescent="0.2">
      <c r="A2900" s="86" t="s">
        <v>6388</v>
      </c>
      <c r="B2900" s="763" t="s">
        <v>454</v>
      </c>
      <c r="C2900" s="86" t="s">
        <v>186</v>
      </c>
      <c r="D2900" s="86" t="s">
        <v>542</v>
      </c>
      <c r="E2900" s="86" t="s">
        <v>503</v>
      </c>
      <c r="F2900" s="282" t="s">
        <v>189</v>
      </c>
      <c r="G2900" s="1126" t="str">
        <f>IF('Appraisal Inputs'!V365="","Blank",'Appraisal Inputs'!V365)</f>
        <v>Blank</v>
      </c>
      <c r="I2900" s="515" t="s">
        <v>3423</v>
      </c>
    </row>
    <row r="2901" spans="1:9" x14ac:dyDescent="0.2">
      <c r="A2901" s="86" t="s">
        <v>6388</v>
      </c>
      <c r="B2901" s="763" t="s">
        <v>454</v>
      </c>
      <c r="C2901" s="86" t="s">
        <v>186</v>
      </c>
      <c r="D2901" s="86" t="s">
        <v>543</v>
      </c>
      <c r="E2901" s="86" t="s">
        <v>503</v>
      </c>
      <c r="F2901" s="282" t="s">
        <v>189</v>
      </c>
      <c r="G2901" s="1126" t="str">
        <f>IF('Appraisal Inputs'!V366="","Blank",'Appraisal Inputs'!V366)</f>
        <v>Blank</v>
      </c>
      <c r="I2901" s="515" t="s">
        <v>3424</v>
      </c>
    </row>
    <row r="2902" spans="1:9" x14ac:dyDescent="0.2">
      <c r="A2902" s="86" t="s">
        <v>6388</v>
      </c>
      <c r="B2902" s="763" t="s">
        <v>454</v>
      </c>
      <c r="C2902" s="86" t="s">
        <v>186</v>
      </c>
      <c r="D2902" s="86" t="s">
        <v>544</v>
      </c>
      <c r="E2902" s="86" t="s">
        <v>503</v>
      </c>
      <c r="F2902" s="282" t="s">
        <v>189</v>
      </c>
      <c r="G2902" s="1126" t="str">
        <f>IF('Appraisal Inputs'!V367="","Blank",'Appraisal Inputs'!V367)</f>
        <v>Blank</v>
      </c>
      <c r="I2902" s="515" t="s">
        <v>3425</v>
      </c>
    </row>
    <row r="2903" spans="1:9" x14ac:dyDescent="0.2">
      <c r="A2903" s="86" t="s">
        <v>6388</v>
      </c>
      <c r="B2903" s="763" t="s">
        <v>454</v>
      </c>
      <c r="C2903" s="86" t="s">
        <v>186</v>
      </c>
      <c r="D2903" s="86" t="s">
        <v>545</v>
      </c>
      <c r="E2903" s="86" t="s">
        <v>503</v>
      </c>
      <c r="F2903" s="282" t="s">
        <v>189</v>
      </c>
      <c r="G2903" s="1126" t="str">
        <f>IF('Appraisal Inputs'!V368="","Blank",'Appraisal Inputs'!V368)</f>
        <v>Blank</v>
      </c>
      <c r="I2903" s="515" t="s">
        <v>3426</v>
      </c>
    </row>
    <row r="2904" spans="1:9" x14ac:dyDescent="0.2">
      <c r="A2904" s="86" t="s">
        <v>6388</v>
      </c>
      <c r="B2904" s="763" t="s">
        <v>454</v>
      </c>
      <c r="C2904" s="86" t="s">
        <v>186</v>
      </c>
      <c r="D2904" s="86" t="s">
        <v>546</v>
      </c>
      <c r="E2904" s="86" t="s">
        <v>503</v>
      </c>
      <c r="F2904" s="282" t="s">
        <v>189</v>
      </c>
      <c r="G2904" s="1126" t="str">
        <f>IF('Appraisal Inputs'!V369="","Blank",'Appraisal Inputs'!V369)</f>
        <v>Blank</v>
      </c>
      <c r="I2904" s="515" t="s">
        <v>3427</v>
      </c>
    </row>
    <row r="2905" spans="1:9" x14ac:dyDescent="0.2">
      <c r="A2905" s="86" t="s">
        <v>6388</v>
      </c>
      <c r="B2905" s="763" t="s">
        <v>454</v>
      </c>
      <c r="C2905" s="86" t="s">
        <v>186</v>
      </c>
      <c r="D2905" s="86" t="s">
        <v>547</v>
      </c>
      <c r="E2905" s="86" t="s">
        <v>503</v>
      </c>
      <c r="F2905" s="282" t="s">
        <v>189</v>
      </c>
      <c r="G2905" s="1126" t="str">
        <f>IF('Appraisal Inputs'!V370="","Blank",'Appraisal Inputs'!V370)</f>
        <v>Blank</v>
      </c>
      <c r="I2905" s="515" t="s">
        <v>3428</v>
      </c>
    </row>
    <row r="2906" spans="1:9" x14ac:dyDescent="0.2">
      <c r="A2906" s="86" t="s">
        <v>6388</v>
      </c>
      <c r="B2906" s="763" t="s">
        <v>454</v>
      </c>
      <c r="C2906" s="86" t="s">
        <v>186</v>
      </c>
      <c r="D2906" s="86" t="s">
        <v>548</v>
      </c>
      <c r="E2906" s="86" t="s">
        <v>503</v>
      </c>
      <c r="F2906" s="282" t="s">
        <v>189</v>
      </c>
      <c r="G2906" s="1126" t="str">
        <f>IF('Appraisal Inputs'!V371="","Blank",'Appraisal Inputs'!V371)</f>
        <v>Blank</v>
      </c>
      <c r="I2906" s="515" t="s">
        <v>3429</v>
      </c>
    </row>
    <row r="2907" spans="1:9" x14ac:dyDescent="0.2">
      <c r="A2907" s="86" t="s">
        <v>6388</v>
      </c>
      <c r="B2907" s="763" t="s">
        <v>454</v>
      </c>
      <c r="C2907" s="86" t="s">
        <v>186</v>
      </c>
      <c r="D2907" s="86" t="s">
        <v>549</v>
      </c>
      <c r="E2907" s="86" t="s">
        <v>503</v>
      </c>
      <c r="F2907" s="282" t="s">
        <v>189</v>
      </c>
      <c r="G2907" s="1126" t="str">
        <f>IF('Appraisal Inputs'!V372="","Blank",'Appraisal Inputs'!V372)</f>
        <v>Blank</v>
      </c>
      <c r="I2907" s="515" t="s">
        <v>3430</v>
      </c>
    </row>
    <row r="2908" spans="1:9" x14ac:dyDescent="0.2">
      <c r="A2908" s="86" t="s">
        <v>6388</v>
      </c>
      <c r="B2908" s="763" t="s">
        <v>454</v>
      </c>
      <c r="C2908" s="86" t="s">
        <v>186</v>
      </c>
      <c r="D2908" s="86" t="s">
        <v>550</v>
      </c>
      <c r="E2908" s="86" t="s">
        <v>503</v>
      </c>
      <c r="F2908" s="282" t="s">
        <v>189</v>
      </c>
      <c r="G2908" s="1126" t="str">
        <f>IF('Appraisal Inputs'!V373="","Blank",'Appraisal Inputs'!V373)</f>
        <v>Blank</v>
      </c>
      <c r="I2908" s="515" t="s">
        <v>3431</v>
      </c>
    </row>
    <row r="2909" spans="1:9" x14ac:dyDescent="0.2">
      <c r="A2909" s="86" t="s">
        <v>6388</v>
      </c>
      <c r="B2909" s="763" t="s">
        <v>454</v>
      </c>
      <c r="C2909" s="86" t="s">
        <v>186</v>
      </c>
      <c r="D2909" s="86" t="s">
        <v>551</v>
      </c>
      <c r="E2909" s="86" t="s">
        <v>503</v>
      </c>
      <c r="F2909" s="282" t="s">
        <v>189</v>
      </c>
      <c r="G2909" s="1126" t="str">
        <f>IF('Appraisal Inputs'!V374="","Blank",'Appraisal Inputs'!V374)</f>
        <v>Blank</v>
      </c>
      <c r="I2909" s="515" t="s">
        <v>3432</v>
      </c>
    </row>
    <row r="2910" spans="1:9" x14ac:dyDescent="0.2">
      <c r="A2910" s="86" t="s">
        <v>6388</v>
      </c>
      <c r="B2910" s="763" t="s">
        <v>454</v>
      </c>
      <c r="C2910" s="86" t="s">
        <v>186</v>
      </c>
      <c r="D2910" s="86" t="s">
        <v>552</v>
      </c>
      <c r="E2910" s="86" t="s">
        <v>503</v>
      </c>
      <c r="F2910" s="282" t="s">
        <v>189</v>
      </c>
      <c r="G2910" s="1126" t="str">
        <f>IF('Appraisal Inputs'!V375="","Blank",'Appraisal Inputs'!V375)</f>
        <v>Blank</v>
      </c>
      <c r="I2910" s="515" t="s">
        <v>3433</v>
      </c>
    </row>
    <row r="2911" spans="1:9" x14ac:dyDescent="0.2">
      <c r="A2911" s="86" t="s">
        <v>6388</v>
      </c>
      <c r="B2911" s="763" t="s">
        <v>454</v>
      </c>
      <c r="C2911" s="86" t="s">
        <v>186</v>
      </c>
      <c r="D2911" s="86" t="s">
        <v>553</v>
      </c>
      <c r="E2911" s="86" t="s">
        <v>503</v>
      </c>
      <c r="F2911" s="282" t="s">
        <v>189</v>
      </c>
      <c r="G2911" s="1126" t="str">
        <f>IF('Appraisal Inputs'!V376="","Blank",'Appraisal Inputs'!V376)</f>
        <v>Blank</v>
      </c>
      <c r="I2911" s="515" t="s">
        <v>3434</v>
      </c>
    </row>
    <row r="2912" spans="1:9" x14ac:dyDescent="0.2">
      <c r="A2912" s="86" t="s">
        <v>6388</v>
      </c>
      <c r="B2912" s="763" t="s">
        <v>454</v>
      </c>
      <c r="C2912" s="86" t="s">
        <v>186</v>
      </c>
      <c r="D2912" s="86" t="s">
        <v>554</v>
      </c>
      <c r="E2912" s="86" t="s">
        <v>503</v>
      </c>
      <c r="F2912" s="282" t="s">
        <v>189</v>
      </c>
      <c r="G2912" s="1126" t="str">
        <f>IF('Appraisal Inputs'!V377="","Blank",'Appraisal Inputs'!V377)</f>
        <v>Blank</v>
      </c>
      <c r="I2912" s="515" t="s">
        <v>3435</v>
      </c>
    </row>
    <row r="2913" spans="1:9" x14ac:dyDescent="0.2">
      <c r="A2913" s="86" t="s">
        <v>6388</v>
      </c>
      <c r="B2913" s="763" t="s">
        <v>454</v>
      </c>
      <c r="C2913" s="86" t="s">
        <v>186</v>
      </c>
      <c r="D2913" s="86" t="s">
        <v>555</v>
      </c>
      <c r="E2913" s="86" t="s">
        <v>503</v>
      </c>
      <c r="F2913" s="282" t="s">
        <v>189</v>
      </c>
      <c r="G2913" s="1126" t="str">
        <f>IF('Appraisal Inputs'!V378="","Blank",'Appraisal Inputs'!V378)</f>
        <v>Blank</v>
      </c>
      <c r="I2913" s="515" t="s">
        <v>3436</v>
      </c>
    </row>
    <row r="2914" spans="1:9" x14ac:dyDescent="0.2">
      <c r="A2914" s="86" t="s">
        <v>6388</v>
      </c>
      <c r="B2914" s="763" t="s">
        <v>454</v>
      </c>
      <c r="C2914" s="86" t="s">
        <v>186</v>
      </c>
      <c r="D2914" s="86" t="s">
        <v>556</v>
      </c>
      <c r="E2914" s="86" t="s">
        <v>503</v>
      </c>
      <c r="F2914" s="282" t="s">
        <v>189</v>
      </c>
      <c r="G2914" s="1126" t="str">
        <f>IF('Appraisal Inputs'!V379="","Blank",'Appraisal Inputs'!V379)</f>
        <v>Blank</v>
      </c>
      <c r="I2914" s="515" t="s">
        <v>3437</v>
      </c>
    </row>
    <row r="2915" spans="1:9" x14ac:dyDescent="0.2">
      <c r="A2915" s="86" t="s">
        <v>6388</v>
      </c>
      <c r="B2915" s="763" t="s">
        <v>454</v>
      </c>
      <c r="C2915" s="86" t="s">
        <v>186</v>
      </c>
      <c r="D2915" s="86" t="s">
        <v>557</v>
      </c>
      <c r="E2915" s="86" t="s">
        <v>503</v>
      </c>
      <c r="F2915" s="282" t="s">
        <v>189</v>
      </c>
      <c r="G2915" s="1126" t="str">
        <f>IF('Appraisal Inputs'!V380="","Blank",'Appraisal Inputs'!V380)</f>
        <v>Blank</v>
      </c>
      <c r="I2915" s="515" t="s">
        <v>3438</v>
      </c>
    </row>
    <row r="2916" spans="1:9" x14ac:dyDescent="0.2">
      <c r="A2916" s="86" t="s">
        <v>6388</v>
      </c>
      <c r="B2916" s="763" t="s">
        <v>454</v>
      </c>
      <c r="C2916" s="86" t="s">
        <v>186</v>
      </c>
      <c r="D2916" s="86" t="s">
        <v>558</v>
      </c>
      <c r="E2916" s="86" t="s">
        <v>503</v>
      </c>
      <c r="F2916" s="282" t="s">
        <v>189</v>
      </c>
      <c r="G2916" s="1126" t="str">
        <f>IF('Appraisal Inputs'!V381="","Blank",'Appraisal Inputs'!V381)</f>
        <v>Blank</v>
      </c>
      <c r="I2916" s="515" t="s">
        <v>3439</v>
      </c>
    </row>
    <row r="2917" spans="1:9" x14ac:dyDescent="0.2">
      <c r="A2917" s="86" t="s">
        <v>6388</v>
      </c>
      <c r="B2917" s="763" t="s">
        <v>454</v>
      </c>
      <c r="C2917" s="86" t="s">
        <v>186</v>
      </c>
      <c r="D2917" s="86" t="s">
        <v>559</v>
      </c>
      <c r="E2917" s="86" t="s">
        <v>503</v>
      </c>
      <c r="F2917" s="282" t="s">
        <v>189</v>
      </c>
      <c r="G2917" s="1126" t="str">
        <f>IF('Appraisal Inputs'!V382="","Blank",'Appraisal Inputs'!V382)</f>
        <v>Blank</v>
      </c>
      <c r="I2917" s="515" t="s">
        <v>3440</v>
      </c>
    </row>
    <row r="2918" spans="1:9" x14ac:dyDescent="0.2">
      <c r="A2918" s="86" t="s">
        <v>6388</v>
      </c>
      <c r="B2918" s="763" t="s">
        <v>454</v>
      </c>
      <c r="C2918" s="86" t="s">
        <v>186</v>
      </c>
      <c r="D2918" s="86" t="s">
        <v>560</v>
      </c>
      <c r="E2918" s="86" t="s">
        <v>503</v>
      </c>
      <c r="F2918" s="282" t="s">
        <v>189</v>
      </c>
      <c r="G2918" s="1126" t="str">
        <f>IF('Appraisal Inputs'!V383="","Blank",'Appraisal Inputs'!V383)</f>
        <v>Blank</v>
      </c>
      <c r="I2918" s="515" t="s">
        <v>3441</v>
      </c>
    </row>
    <row r="2919" spans="1:9" x14ac:dyDescent="0.2">
      <c r="A2919" s="86" t="s">
        <v>6388</v>
      </c>
      <c r="B2919" s="763" t="s">
        <v>454</v>
      </c>
      <c r="C2919" s="86" t="s">
        <v>186</v>
      </c>
      <c r="D2919" s="86" t="s">
        <v>561</v>
      </c>
      <c r="E2919" s="86" t="s">
        <v>503</v>
      </c>
      <c r="F2919" s="282" t="s">
        <v>189</v>
      </c>
      <c r="G2919" s="1126" t="str">
        <f>IF('Appraisal Inputs'!V384="","Blank",'Appraisal Inputs'!V384)</f>
        <v>Blank</v>
      </c>
      <c r="I2919" s="515" t="s">
        <v>3442</v>
      </c>
    </row>
    <row r="2920" spans="1:9" x14ac:dyDescent="0.2">
      <c r="A2920" s="86" t="s">
        <v>6388</v>
      </c>
      <c r="B2920" s="763" t="s">
        <v>454</v>
      </c>
      <c r="C2920" s="86" t="s">
        <v>186</v>
      </c>
      <c r="D2920" s="86" t="s">
        <v>562</v>
      </c>
      <c r="E2920" s="86" t="s">
        <v>503</v>
      </c>
      <c r="F2920" s="282" t="s">
        <v>189</v>
      </c>
      <c r="G2920" s="1126" t="str">
        <f>IF('Appraisal Inputs'!V385="","Blank",'Appraisal Inputs'!V385)</f>
        <v>Blank</v>
      </c>
      <c r="I2920" s="515" t="s">
        <v>3443</v>
      </c>
    </row>
    <row r="2921" spans="1:9" x14ac:dyDescent="0.2">
      <c r="A2921" s="86" t="s">
        <v>6388</v>
      </c>
      <c r="B2921" s="763" t="s">
        <v>454</v>
      </c>
      <c r="C2921" s="86" t="s">
        <v>186</v>
      </c>
      <c r="D2921" s="86" t="s">
        <v>563</v>
      </c>
      <c r="E2921" s="86" t="s">
        <v>503</v>
      </c>
      <c r="F2921" s="282" t="s">
        <v>189</v>
      </c>
      <c r="G2921" s="1126" t="str">
        <f>IF('Appraisal Inputs'!V386="","Blank",'Appraisal Inputs'!V386)</f>
        <v>Blank</v>
      </c>
      <c r="I2921" s="515" t="s">
        <v>3444</v>
      </c>
    </row>
    <row r="2922" spans="1:9" x14ac:dyDescent="0.2">
      <c r="A2922" s="86" t="s">
        <v>6388</v>
      </c>
      <c r="B2922" s="763" t="s">
        <v>454</v>
      </c>
      <c r="C2922" s="86" t="s">
        <v>186</v>
      </c>
      <c r="D2922" s="86" t="s">
        <v>564</v>
      </c>
      <c r="E2922" s="86" t="s">
        <v>503</v>
      </c>
      <c r="F2922" s="282" t="s">
        <v>189</v>
      </c>
      <c r="G2922" s="1126" t="str">
        <f>IF('Appraisal Inputs'!V387="","Blank",'Appraisal Inputs'!V387)</f>
        <v>Blank</v>
      </c>
      <c r="I2922" s="515" t="s">
        <v>3445</v>
      </c>
    </row>
    <row r="2923" spans="1:9" x14ac:dyDescent="0.2">
      <c r="A2923" s="86" t="s">
        <v>6388</v>
      </c>
      <c r="B2923" s="763" t="s">
        <v>454</v>
      </c>
      <c r="C2923" s="86" t="s">
        <v>186</v>
      </c>
      <c r="D2923" s="86" t="s">
        <v>565</v>
      </c>
      <c r="E2923" s="86" t="s">
        <v>503</v>
      </c>
      <c r="F2923" s="282" t="s">
        <v>189</v>
      </c>
      <c r="G2923" s="1126" t="str">
        <f>IF('Appraisal Inputs'!V388="","Blank",'Appraisal Inputs'!V388)</f>
        <v>Blank</v>
      </c>
      <c r="I2923" s="515" t="s">
        <v>3446</v>
      </c>
    </row>
    <row r="2924" spans="1:9" x14ac:dyDescent="0.2">
      <c r="A2924" s="86" t="s">
        <v>6388</v>
      </c>
      <c r="B2924" s="763" t="s">
        <v>454</v>
      </c>
      <c r="C2924" s="86" t="s">
        <v>186</v>
      </c>
      <c r="D2924" s="86" t="s">
        <v>566</v>
      </c>
      <c r="E2924" s="86" t="s">
        <v>503</v>
      </c>
      <c r="F2924" s="282" t="s">
        <v>189</v>
      </c>
      <c r="G2924" s="1119" t="str">
        <f>IF('Appraisal Inputs'!V389="","Blank",'Appraisal Inputs'!V389)</f>
        <v>Blank</v>
      </c>
      <c r="I2924" s="515" t="s">
        <v>3447</v>
      </c>
    </row>
    <row r="2925" spans="1:9" x14ac:dyDescent="0.2">
      <c r="A2925" s="86" t="s">
        <v>6388</v>
      </c>
      <c r="B2925" s="533" t="s">
        <v>454</v>
      </c>
      <c r="C2925" s="119" t="s">
        <v>186</v>
      </c>
      <c r="D2925" s="119" t="s">
        <v>185</v>
      </c>
      <c r="E2925" s="119" t="s">
        <v>503</v>
      </c>
      <c r="F2925" s="545" t="s">
        <v>197</v>
      </c>
      <c r="G2925" s="1127" t="str">
        <f>IF('Appraisal Inputs'!V390="","Blank",'Appraisal Inputs'!V390)</f>
        <v>Blank</v>
      </c>
      <c r="I2925" s="515" t="s">
        <v>3448</v>
      </c>
    </row>
    <row r="2926" spans="1:9" x14ac:dyDescent="0.2">
      <c r="A2926" s="86" t="s">
        <v>6388</v>
      </c>
      <c r="B2926" s="541" t="s">
        <v>454</v>
      </c>
      <c r="C2926" s="546" t="s">
        <v>186</v>
      </c>
      <c r="D2926" s="546" t="s">
        <v>185</v>
      </c>
      <c r="E2926" s="546" t="s">
        <v>503</v>
      </c>
      <c r="F2926" s="542" t="s">
        <v>188</v>
      </c>
      <c r="G2926" s="1102" t="str">
        <f>IF('Appraisal Inputs'!W349="","Blank",'Appraisal Inputs'!W349)</f>
        <v>Blank</v>
      </c>
      <c r="I2926" s="515" t="s">
        <v>3449</v>
      </c>
    </row>
    <row r="2927" spans="1:9" x14ac:dyDescent="0.2">
      <c r="A2927" s="86" t="s">
        <v>6388</v>
      </c>
      <c r="B2927" s="763" t="s">
        <v>454</v>
      </c>
      <c r="C2927" s="86" t="s">
        <v>186</v>
      </c>
      <c r="D2927" s="86" t="s">
        <v>527</v>
      </c>
      <c r="E2927" s="86" t="s">
        <v>503</v>
      </c>
      <c r="F2927" s="282" t="s">
        <v>188</v>
      </c>
      <c r="G2927" s="1126" t="str">
        <f>IF('Appraisal Inputs'!W350="","Blank",'Appraisal Inputs'!W350)</f>
        <v>Blank</v>
      </c>
      <c r="I2927" s="515" t="s">
        <v>3450</v>
      </c>
    </row>
    <row r="2928" spans="1:9" x14ac:dyDescent="0.2">
      <c r="A2928" s="86" t="s">
        <v>6388</v>
      </c>
      <c r="B2928" s="763" t="s">
        <v>454</v>
      </c>
      <c r="C2928" s="86" t="s">
        <v>186</v>
      </c>
      <c r="D2928" s="86" t="s">
        <v>528</v>
      </c>
      <c r="E2928" s="86" t="s">
        <v>503</v>
      </c>
      <c r="F2928" s="282" t="s">
        <v>188</v>
      </c>
      <c r="G2928" s="1126" t="str">
        <f>IF('Appraisal Inputs'!W351="","Blank",'Appraisal Inputs'!W351)</f>
        <v>Blank</v>
      </c>
      <c r="I2928" s="515" t="s">
        <v>3451</v>
      </c>
    </row>
    <row r="2929" spans="1:9" x14ac:dyDescent="0.2">
      <c r="A2929" s="86" t="s">
        <v>6388</v>
      </c>
      <c r="B2929" s="763" t="s">
        <v>454</v>
      </c>
      <c r="C2929" s="86" t="s">
        <v>186</v>
      </c>
      <c r="D2929" s="86" t="s">
        <v>529</v>
      </c>
      <c r="E2929" s="86" t="s">
        <v>503</v>
      </c>
      <c r="F2929" s="282" t="s">
        <v>188</v>
      </c>
      <c r="G2929" s="1126" t="str">
        <f>IF('Appraisal Inputs'!W352="","Blank",'Appraisal Inputs'!W352)</f>
        <v>Blank</v>
      </c>
      <c r="I2929" s="515" t="s">
        <v>3452</v>
      </c>
    </row>
    <row r="2930" spans="1:9" x14ac:dyDescent="0.2">
      <c r="A2930" s="86" t="s">
        <v>6388</v>
      </c>
      <c r="B2930" s="763" t="s">
        <v>454</v>
      </c>
      <c r="C2930" s="86" t="s">
        <v>186</v>
      </c>
      <c r="D2930" s="86" t="s">
        <v>530</v>
      </c>
      <c r="E2930" s="86" t="s">
        <v>503</v>
      </c>
      <c r="F2930" s="282" t="s">
        <v>188</v>
      </c>
      <c r="G2930" s="1126" t="str">
        <f>IF('Appraisal Inputs'!W353="","Blank",'Appraisal Inputs'!W353)</f>
        <v>Blank</v>
      </c>
      <c r="I2930" s="515" t="s">
        <v>3453</v>
      </c>
    </row>
    <row r="2931" spans="1:9" x14ac:dyDescent="0.2">
      <c r="A2931" s="86" t="s">
        <v>6388</v>
      </c>
      <c r="B2931" s="763" t="s">
        <v>454</v>
      </c>
      <c r="C2931" s="86" t="s">
        <v>186</v>
      </c>
      <c r="D2931" s="86" t="s">
        <v>531</v>
      </c>
      <c r="E2931" s="86" t="s">
        <v>503</v>
      </c>
      <c r="F2931" s="282" t="s">
        <v>188</v>
      </c>
      <c r="G2931" s="1126" t="str">
        <f>IF('Appraisal Inputs'!W354="","Blank",'Appraisal Inputs'!W354)</f>
        <v>Blank</v>
      </c>
      <c r="I2931" s="515" t="s">
        <v>3454</v>
      </c>
    </row>
    <row r="2932" spans="1:9" x14ac:dyDescent="0.2">
      <c r="A2932" s="86" t="s">
        <v>6388</v>
      </c>
      <c r="B2932" s="763" t="s">
        <v>454</v>
      </c>
      <c r="C2932" s="86" t="s">
        <v>186</v>
      </c>
      <c r="D2932" s="86" t="s">
        <v>532</v>
      </c>
      <c r="E2932" s="86" t="s">
        <v>503</v>
      </c>
      <c r="F2932" s="282" t="s">
        <v>188</v>
      </c>
      <c r="G2932" s="1126" t="str">
        <f>IF('Appraisal Inputs'!W355="","Blank",'Appraisal Inputs'!W355)</f>
        <v>Blank</v>
      </c>
      <c r="I2932" s="515" t="s">
        <v>3455</v>
      </c>
    </row>
    <row r="2933" spans="1:9" x14ac:dyDescent="0.2">
      <c r="A2933" s="86" t="s">
        <v>6388</v>
      </c>
      <c r="B2933" s="763" t="s">
        <v>454</v>
      </c>
      <c r="C2933" s="86" t="s">
        <v>186</v>
      </c>
      <c r="D2933" s="86" t="s">
        <v>533</v>
      </c>
      <c r="E2933" s="86" t="s">
        <v>503</v>
      </c>
      <c r="F2933" s="282" t="s">
        <v>188</v>
      </c>
      <c r="G2933" s="1126" t="str">
        <f>IF('Appraisal Inputs'!W356="","Blank",'Appraisal Inputs'!W356)</f>
        <v>Blank</v>
      </c>
      <c r="I2933" s="515" t="s">
        <v>3456</v>
      </c>
    </row>
    <row r="2934" spans="1:9" x14ac:dyDescent="0.2">
      <c r="A2934" s="86" t="s">
        <v>6388</v>
      </c>
      <c r="B2934" s="763" t="s">
        <v>454</v>
      </c>
      <c r="C2934" s="86" t="s">
        <v>186</v>
      </c>
      <c r="D2934" s="86" t="s">
        <v>534</v>
      </c>
      <c r="E2934" s="86" t="s">
        <v>503</v>
      </c>
      <c r="F2934" s="282" t="s">
        <v>188</v>
      </c>
      <c r="G2934" s="1126" t="str">
        <f>IF('Appraisal Inputs'!W357="","Blank",'Appraisal Inputs'!W357)</f>
        <v>Blank</v>
      </c>
      <c r="I2934" s="515" t="s">
        <v>3457</v>
      </c>
    </row>
    <row r="2935" spans="1:9" x14ac:dyDescent="0.2">
      <c r="A2935" s="86" t="s">
        <v>6388</v>
      </c>
      <c r="B2935" s="763" t="s">
        <v>454</v>
      </c>
      <c r="C2935" s="86" t="s">
        <v>186</v>
      </c>
      <c r="D2935" s="86" t="s">
        <v>535</v>
      </c>
      <c r="E2935" s="86" t="s">
        <v>503</v>
      </c>
      <c r="F2935" s="282" t="s">
        <v>188</v>
      </c>
      <c r="G2935" s="1126" t="str">
        <f>IF('Appraisal Inputs'!W358="","Blank",'Appraisal Inputs'!W358)</f>
        <v>Blank</v>
      </c>
      <c r="I2935" s="515" t="s">
        <v>3458</v>
      </c>
    </row>
    <row r="2936" spans="1:9" x14ac:dyDescent="0.2">
      <c r="A2936" s="86" t="s">
        <v>6388</v>
      </c>
      <c r="B2936" s="763" t="s">
        <v>454</v>
      </c>
      <c r="C2936" s="86" t="s">
        <v>186</v>
      </c>
      <c r="D2936" s="86" t="s">
        <v>536</v>
      </c>
      <c r="E2936" s="86" t="s">
        <v>503</v>
      </c>
      <c r="F2936" s="282" t="s">
        <v>188</v>
      </c>
      <c r="G2936" s="1126" t="str">
        <f>IF('Appraisal Inputs'!W359="","Blank",'Appraisal Inputs'!W359)</f>
        <v>Blank</v>
      </c>
      <c r="I2936" s="515" t="s">
        <v>3459</v>
      </c>
    </row>
    <row r="2937" spans="1:9" x14ac:dyDescent="0.2">
      <c r="A2937" s="86" t="s">
        <v>6388</v>
      </c>
      <c r="B2937" s="763" t="s">
        <v>454</v>
      </c>
      <c r="C2937" s="86" t="s">
        <v>186</v>
      </c>
      <c r="D2937" s="86" t="s">
        <v>537</v>
      </c>
      <c r="E2937" s="86" t="s">
        <v>503</v>
      </c>
      <c r="F2937" s="282" t="s">
        <v>188</v>
      </c>
      <c r="G2937" s="1126" t="str">
        <f>IF('Appraisal Inputs'!W360="","Blank",'Appraisal Inputs'!W360)</f>
        <v>Blank</v>
      </c>
      <c r="I2937" s="515" t="s">
        <v>3460</v>
      </c>
    </row>
    <row r="2938" spans="1:9" x14ac:dyDescent="0.2">
      <c r="A2938" s="86" t="s">
        <v>6388</v>
      </c>
      <c r="B2938" s="763" t="s">
        <v>454</v>
      </c>
      <c r="C2938" s="86" t="s">
        <v>186</v>
      </c>
      <c r="D2938" s="86" t="s">
        <v>538</v>
      </c>
      <c r="E2938" s="86" t="s">
        <v>503</v>
      </c>
      <c r="F2938" s="282" t="s">
        <v>188</v>
      </c>
      <c r="G2938" s="1126" t="str">
        <f>IF('Appraisal Inputs'!W361="","Blank",'Appraisal Inputs'!W361)</f>
        <v>Blank</v>
      </c>
      <c r="I2938" s="515" t="s">
        <v>3461</v>
      </c>
    </row>
    <row r="2939" spans="1:9" x14ac:dyDescent="0.2">
      <c r="A2939" s="86" t="s">
        <v>6388</v>
      </c>
      <c r="B2939" s="763" t="s">
        <v>454</v>
      </c>
      <c r="C2939" s="86" t="s">
        <v>186</v>
      </c>
      <c r="D2939" s="86" t="s">
        <v>539</v>
      </c>
      <c r="E2939" s="86" t="s">
        <v>503</v>
      </c>
      <c r="F2939" s="282" t="s">
        <v>188</v>
      </c>
      <c r="G2939" s="1126" t="str">
        <f>IF('Appraisal Inputs'!W362="","Blank",'Appraisal Inputs'!W362)</f>
        <v>Blank</v>
      </c>
      <c r="I2939" s="515" t="s">
        <v>3462</v>
      </c>
    </row>
    <row r="2940" spans="1:9" x14ac:dyDescent="0.2">
      <c r="A2940" s="86" t="s">
        <v>6388</v>
      </c>
      <c r="B2940" s="763" t="s">
        <v>454</v>
      </c>
      <c r="C2940" s="86" t="s">
        <v>186</v>
      </c>
      <c r="D2940" s="86" t="s">
        <v>540</v>
      </c>
      <c r="E2940" s="86" t="s">
        <v>503</v>
      </c>
      <c r="F2940" s="282" t="s">
        <v>188</v>
      </c>
      <c r="G2940" s="1126" t="str">
        <f>IF('Appraisal Inputs'!W363="","Blank",'Appraisal Inputs'!W363)</f>
        <v>Blank</v>
      </c>
      <c r="I2940" s="515" t="s">
        <v>3463</v>
      </c>
    </row>
    <row r="2941" spans="1:9" x14ac:dyDescent="0.2">
      <c r="A2941" s="86" t="s">
        <v>6388</v>
      </c>
      <c r="B2941" s="763" t="s">
        <v>454</v>
      </c>
      <c r="C2941" s="86" t="s">
        <v>186</v>
      </c>
      <c r="D2941" s="86" t="s">
        <v>541</v>
      </c>
      <c r="E2941" s="86" t="s">
        <v>503</v>
      </c>
      <c r="F2941" s="282" t="s">
        <v>188</v>
      </c>
      <c r="G2941" s="1126" t="str">
        <f>IF('Appraisal Inputs'!W364="","Blank",'Appraisal Inputs'!W364)</f>
        <v>Blank</v>
      </c>
      <c r="I2941" s="515" t="s">
        <v>3464</v>
      </c>
    </row>
    <row r="2942" spans="1:9" x14ac:dyDescent="0.2">
      <c r="A2942" s="86" t="s">
        <v>6388</v>
      </c>
      <c r="B2942" s="763" t="s">
        <v>454</v>
      </c>
      <c r="C2942" s="86" t="s">
        <v>186</v>
      </c>
      <c r="D2942" s="86" t="s">
        <v>542</v>
      </c>
      <c r="E2942" s="86" t="s">
        <v>503</v>
      </c>
      <c r="F2942" s="282" t="s">
        <v>188</v>
      </c>
      <c r="G2942" s="1126" t="str">
        <f>IF('Appraisal Inputs'!W365="","Blank",'Appraisal Inputs'!W365)</f>
        <v>Blank</v>
      </c>
      <c r="I2942" s="515" t="s">
        <v>3465</v>
      </c>
    </row>
    <row r="2943" spans="1:9" x14ac:dyDescent="0.2">
      <c r="A2943" s="86" t="s">
        <v>6388</v>
      </c>
      <c r="B2943" s="763" t="s">
        <v>454</v>
      </c>
      <c r="C2943" s="86" t="s">
        <v>186</v>
      </c>
      <c r="D2943" s="86" t="s">
        <v>543</v>
      </c>
      <c r="E2943" s="86" t="s">
        <v>503</v>
      </c>
      <c r="F2943" s="282" t="s">
        <v>188</v>
      </c>
      <c r="G2943" s="1126" t="str">
        <f>IF('Appraisal Inputs'!W366="","Blank",'Appraisal Inputs'!W366)</f>
        <v>Blank</v>
      </c>
      <c r="I2943" s="515" t="s">
        <v>3466</v>
      </c>
    </row>
    <row r="2944" spans="1:9" x14ac:dyDescent="0.2">
      <c r="A2944" s="86" t="s">
        <v>6388</v>
      </c>
      <c r="B2944" s="763" t="s">
        <v>454</v>
      </c>
      <c r="C2944" s="86" t="s">
        <v>186</v>
      </c>
      <c r="D2944" s="86" t="s">
        <v>544</v>
      </c>
      <c r="E2944" s="86" t="s">
        <v>503</v>
      </c>
      <c r="F2944" s="282" t="s">
        <v>188</v>
      </c>
      <c r="G2944" s="1126" t="str">
        <f>IF('Appraisal Inputs'!W367="","Blank",'Appraisal Inputs'!W367)</f>
        <v>Blank</v>
      </c>
      <c r="I2944" s="515" t="s">
        <v>3467</v>
      </c>
    </row>
    <row r="2945" spans="1:9" x14ac:dyDescent="0.2">
      <c r="A2945" s="86" t="s">
        <v>6388</v>
      </c>
      <c r="B2945" s="763" t="s">
        <v>454</v>
      </c>
      <c r="C2945" s="86" t="s">
        <v>186</v>
      </c>
      <c r="D2945" s="86" t="s">
        <v>545</v>
      </c>
      <c r="E2945" s="86" t="s">
        <v>503</v>
      </c>
      <c r="F2945" s="282" t="s">
        <v>188</v>
      </c>
      <c r="G2945" s="1126" t="str">
        <f>IF('Appraisal Inputs'!W368="","Blank",'Appraisal Inputs'!W368)</f>
        <v>Blank</v>
      </c>
      <c r="I2945" s="515" t="s">
        <v>3468</v>
      </c>
    </row>
    <row r="2946" spans="1:9" x14ac:dyDescent="0.2">
      <c r="A2946" s="86" t="s">
        <v>6388</v>
      </c>
      <c r="B2946" s="763" t="s">
        <v>454</v>
      </c>
      <c r="C2946" s="86" t="s">
        <v>186</v>
      </c>
      <c r="D2946" s="86" t="s">
        <v>546</v>
      </c>
      <c r="E2946" s="86" t="s">
        <v>503</v>
      </c>
      <c r="F2946" s="282" t="s">
        <v>188</v>
      </c>
      <c r="G2946" s="1126" t="str">
        <f>IF('Appraisal Inputs'!W369="","Blank",'Appraisal Inputs'!W369)</f>
        <v>Blank</v>
      </c>
      <c r="I2946" s="515" t="s">
        <v>3469</v>
      </c>
    </row>
    <row r="2947" spans="1:9" x14ac:dyDescent="0.2">
      <c r="A2947" s="86" t="s">
        <v>6388</v>
      </c>
      <c r="B2947" s="763" t="s">
        <v>454</v>
      </c>
      <c r="C2947" s="86" t="s">
        <v>186</v>
      </c>
      <c r="D2947" s="86" t="s">
        <v>547</v>
      </c>
      <c r="E2947" s="86" t="s">
        <v>503</v>
      </c>
      <c r="F2947" s="282" t="s">
        <v>188</v>
      </c>
      <c r="G2947" s="1126" t="str">
        <f>IF('Appraisal Inputs'!W370="","Blank",'Appraisal Inputs'!W370)</f>
        <v>Blank</v>
      </c>
      <c r="I2947" s="515" t="s">
        <v>3470</v>
      </c>
    </row>
    <row r="2948" spans="1:9" x14ac:dyDescent="0.2">
      <c r="A2948" s="86" t="s">
        <v>6388</v>
      </c>
      <c r="B2948" s="763" t="s">
        <v>454</v>
      </c>
      <c r="C2948" s="86" t="s">
        <v>186</v>
      </c>
      <c r="D2948" s="86" t="s">
        <v>548</v>
      </c>
      <c r="E2948" s="86" t="s">
        <v>503</v>
      </c>
      <c r="F2948" s="282" t="s">
        <v>188</v>
      </c>
      <c r="G2948" s="1126" t="str">
        <f>IF('Appraisal Inputs'!W371="","Blank",'Appraisal Inputs'!W371)</f>
        <v>Blank</v>
      </c>
      <c r="I2948" s="515" t="s">
        <v>3471</v>
      </c>
    </row>
    <row r="2949" spans="1:9" x14ac:dyDescent="0.2">
      <c r="A2949" s="86" t="s">
        <v>6388</v>
      </c>
      <c r="B2949" s="763" t="s">
        <v>454</v>
      </c>
      <c r="C2949" s="86" t="s">
        <v>186</v>
      </c>
      <c r="D2949" s="86" t="s">
        <v>549</v>
      </c>
      <c r="E2949" s="86" t="s">
        <v>503</v>
      </c>
      <c r="F2949" s="282" t="s">
        <v>188</v>
      </c>
      <c r="G2949" s="1126" t="str">
        <f>IF('Appraisal Inputs'!W372="","Blank",'Appraisal Inputs'!W372)</f>
        <v>Blank</v>
      </c>
      <c r="I2949" s="515" t="s">
        <v>3472</v>
      </c>
    </row>
    <row r="2950" spans="1:9" x14ac:dyDescent="0.2">
      <c r="A2950" s="86" t="s">
        <v>6388</v>
      </c>
      <c r="B2950" s="763" t="s">
        <v>454</v>
      </c>
      <c r="C2950" s="86" t="s">
        <v>186</v>
      </c>
      <c r="D2950" s="86" t="s">
        <v>550</v>
      </c>
      <c r="E2950" s="86" t="s">
        <v>503</v>
      </c>
      <c r="F2950" s="282" t="s">
        <v>188</v>
      </c>
      <c r="G2950" s="1126" t="str">
        <f>IF('Appraisal Inputs'!W373="","Blank",'Appraisal Inputs'!W373)</f>
        <v>Blank</v>
      </c>
      <c r="I2950" s="515" t="s">
        <v>3473</v>
      </c>
    </row>
    <row r="2951" spans="1:9" x14ac:dyDescent="0.2">
      <c r="A2951" s="86" t="s">
        <v>6388</v>
      </c>
      <c r="B2951" s="763" t="s">
        <v>454</v>
      </c>
      <c r="C2951" s="86" t="s">
        <v>186</v>
      </c>
      <c r="D2951" s="86" t="s">
        <v>551</v>
      </c>
      <c r="E2951" s="86" t="s">
        <v>503</v>
      </c>
      <c r="F2951" s="282" t="s">
        <v>188</v>
      </c>
      <c r="G2951" s="1126" t="str">
        <f>IF('Appraisal Inputs'!W374="","Blank",'Appraisal Inputs'!W374)</f>
        <v>Blank</v>
      </c>
      <c r="I2951" s="515" t="s">
        <v>3474</v>
      </c>
    </row>
    <row r="2952" spans="1:9" x14ac:dyDescent="0.2">
      <c r="A2952" s="86" t="s">
        <v>6388</v>
      </c>
      <c r="B2952" s="763" t="s">
        <v>454</v>
      </c>
      <c r="C2952" s="86" t="s">
        <v>186</v>
      </c>
      <c r="D2952" s="86" t="s">
        <v>552</v>
      </c>
      <c r="E2952" s="86" t="s">
        <v>503</v>
      </c>
      <c r="F2952" s="282" t="s">
        <v>188</v>
      </c>
      <c r="G2952" s="1126" t="str">
        <f>IF('Appraisal Inputs'!W375="","Blank",'Appraisal Inputs'!W375)</f>
        <v>Blank</v>
      </c>
      <c r="I2952" s="515" t="s">
        <v>3475</v>
      </c>
    </row>
    <row r="2953" spans="1:9" x14ac:dyDescent="0.2">
      <c r="A2953" s="86" t="s">
        <v>6388</v>
      </c>
      <c r="B2953" s="763" t="s">
        <v>454</v>
      </c>
      <c r="C2953" s="86" t="s">
        <v>186</v>
      </c>
      <c r="D2953" s="86" t="s">
        <v>553</v>
      </c>
      <c r="E2953" s="86" t="s">
        <v>503</v>
      </c>
      <c r="F2953" s="282" t="s">
        <v>188</v>
      </c>
      <c r="G2953" s="1126" t="str">
        <f>IF('Appraisal Inputs'!W376="","Blank",'Appraisal Inputs'!W376)</f>
        <v>Blank</v>
      </c>
      <c r="I2953" s="515" t="s">
        <v>3476</v>
      </c>
    </row>
    <row r="2954" spans="1:9" x14ac:dyDescent="0.2">
      <c r="A2954" s="86" t="s">
        <v>6388</v>
      </c>
      <c r="B2954" s="763" t="s">
        <v>454</v>
      </c>
      <c r="C2954" s="86" t="s">
        <v>186</v>
      </c>
      <c r="D2954" s="86" t="s">
        <v>554</v>
      </c>
      <c r="E2954" s="86" t="s">
        <v>503</v>
      </c>
      <c r="F2954" s="282" t="s">
        <v>188</v>
      </c>
      <c r="G2954" s="1126" t="str">
        <f>IF('Appraisal Inputs'!W377="","Blank",'Appraisal Inputs'!W377)</f>
        <v>Blank</v>
      </c>
      <c r="I2954" s="515" t="s">
        <v>3477</v>
      </c>
    </row>
    <row r="2955" spans="1:9" x14ac:dyDescent="0.2">
      <c r="A2955" s="86" t="s">
        <v>6388</v>
      </c>
      <c r="B2955" s="763" t="s">
        <v>454</v>
      </c>
      <c r="C2955" s="86" t="s">
        <v>186</v>
      </c>
      <c r="D2955" s="86" t="s">
        <v>555</v>
      </c>
      <c r="E2955" s="86" t="s">
        <v>503</v>
      </c>
      <c r="F2955" s="282" t="s">
        <v>188</v>
      </c>
      <c r="G2955" s="1126" t="str">
        <f>IF('Appraisal Inputs'!W378="","Blank",'Appraisal Inputs'!W378)</f>
        <v>Blank</v>
      </c>
      <c r="I2955" s="515" t="s">
        <v>3478</v>
      </c>
    </row>
    <row r="2956" spans="1:9" x14ac:dyDescent="0.2">
      <c r="A2956" s="86" t="s">
        <v>6388</v>
      </c>
      <c r="B2956" s="763" t="s">
        <v>454</v>
      </c>
      <c r="C2956" s="86" t="s">
        <v>186</v>
      </c>
      <c r="D2956" s="86" t="s">
        <v>556</v>
      </c>
      <c r="E2956" s="86" t="s">
        <v>503</v>
      </c>
      <c r="F2956" s="282" t="s">
        <v>188</v>
      </c>
      <c r="G2956" s="1126" t="str">
        <f>IF('Appraisal Inputs'!W379="","Blank",'Appraisal Inputs'!W379)</f>
        <v>Blank</v>
      </c>
      <c r="I2956" s="515" t="s">
        <v>3479</v>
      </c>
    </row>
    <row r="2957" spans="1:9" x14ac:dyDescent="0.2">
      <c r="A2957" s="86" t="s">
        <v>6388</v>
      </c>
      <c r="B2957" s="763" t="s">
        <v>454</v>
      </c>
      <c r="C2957" s="86" t="s">
        <v>186</v>
      </c>
      <c r="D2957" s="86" t="s">
        <v>557</v>
      </c>
      <c r="E2957" s="86" t="s">
        <v>503</v>
      </c>
      <c r="F2957" s="282" t="s">
        <v>188</v>
      </c>
      <c r="G2957" s="1126" t="str">
        <f>IF('Appraisal Inputs'!W380="","Blank",'Appraisal Inputs'!W380)</f>
        <v>Blank</v>
      </c>
      <c r="I2957" s="515" t="s">
        <v>3480</v>
      </c>
    </row>
    <row r="2958" spans="1:9" x14ac:dyDescent="0.2">
      <c r="A2958" s="86" t="s">
        <v>6388</v>
      </c>
      <c r="B2958" s="763" t="s">
        <v>454</v>
      </c>
      <c r="C2958" s="86" t="s">
        <v>186</v>
      </c>
      <c r="D2958" s="86" t="s">
        <v>558</v>
      </c>
      <c r="E2958" s="86" t="s">
        <v>503</v>
      </c>
      <c r="F2958" s="282" t="s">
        <v>188</v>
      </c>
      <c r="G2958" s="1126" t="str">
        <f>IF('Appraisal Inputs'!W381="","Blank",'Appraisal Inputs'!W381)</f>
        <v>Blank</v>
      </c>
      <c r="I2958" s="515" t="s">
        <v>3481</v>
      </c>
    </row>
    <row r="2959" spans="1:9" x14ac:dyDescent="0.2">
      <c r="A2959" s="86" t="s">
        <v>6388</v>
      </c>
      <c r="B2959" s="763" t="s">
        <v>454</v>
      </c>
      <c r="C2959" s="86" t="s">
        <v>186</v>
      </c>
      <c r="D2959" s="86" t="s">
        <v>559</v>
      </c>
      <c r="E2959" s="86" t="s">
        <v>503</v>
      </c>
      <c r="F2959" s="282" t="s">
        <v>188</v>
      </c>
      <c r="G2959" s="1126" t="str">
        <f>IF('Appraisal Inputs'!W382="","Blank",'Appraisal Inputs'!W382)</f>
        <v>Blank</v>
      </c>
      <c r="I2959" s="515" t="s">
        <v>3482</v>
      </c>
    </row>
    <row r="2960" spans="1:9" x14ac:dyDescent="0.2">
      <c r="A2960" s="86" t="s">
        <v>6388</v>
      </c>
      <c r="B2960" s="763" t="s">
        <v>454</v>
      </c>
      <c r="C2960" s="86" t="s">
        <v>186</v>
      </c>
      <c r="D2960" s="86" t="s">
        <v>560</v>
      </c>
      <c r="E2960" s="86" t="s">
        <v>503</v>
      </c>
      <c r="F2960" s="282" t="s">
        <v>188</v>
      </c>
      <c r="G2960" s="1126" t="str">
        <f>IF('Appraisal Inputs'!W383="","Blank",'Appraisal Inputs'!W383)</f>
        <v>Blank</v>
      </c>
      <c r="I2960" s="515" t="s">
        <v>3483</v>
      </c>
    </row>
    <row r="2961" spans="1:9" x14ac:dyDescent="0.2">
      <c r="A2961" s="86" t="s">
        <v>6388</v>
      </c>
      <c r="B2961" s="763" t="s">
        <v>454</v>
      </c>
      <c r="C2961" s="86" t="s">
        <v>186</v>
      </c>
      <c r="D2961" s="86" t="s">
        <v>561</v>
      </c>
      <c r="E2961" s="86" t="s">
        <v>503</v>
      </c>
      <c r="F2961" s="282" t="s">
        <v>188</v>
      </c>
      <c r="G2961" s="1126" t="str">
        <f>IF('Appraisal Inputs'!W384="","Blank",'Appraisal Inputs'!W384)</f>
        <v>Blank</v>
      </c>
      <c r="I2961" s="515" t="s">
        <v>3484</v>
      </c>
    </row>
    <row r="2962" spans="1:9" x14ac:dyDescent="0.2">
      <c r="A2962" s="86" t="s">
        <v>6388</v>
      </c>
      <c r="B2962" s="763" t="s">
        <v>454</v>
      </c>
      <c r="C2962" s="86" t="s">
        <v>186</v>
      </c>
      <c r="D2962" s="86" t="s">
        <v>562</v>
      </c>
      <c r="E2962" s="86" t="s">
        <v>503</v>
      </c>
      <c r="F2962" s="282" t="s">
        <v>188</v>
      </c>
      <c r="G2962" s="1126" t="str">
        <f>IF('Appraisal Inputs'!W385="","Blank",'Appraisal Inputs'!W385)</f>
        <v>Blank</v>
      </c>
      <c r="I2962" s="515" t="s">
        <v>3485</v>
      </c>
    </row>
    <row r="2963" spans="1:9" x14ac:dyDescent="0.2">
      <c r="A2963" s="86" t="s">
        <v>6388</v>
      </c>
      <c r="B2963" s="763" t="s">
        <v>454</v>
      </c>
      <c r="C2963" s="86" t="s">
        <v>186</v>
      </c>
      <c r="D2963" s="86" t="s">
        <v>563</v>
      </c>
      <c r="E2963" s="86" t="s">
        <v>503</v>
      </c>
      <c r="F2963" s="282" t="s">
        <v>188</v>
      </c>
      <c r="G2963" s="1126" t="str">
        <f>IF('Appraisal Inputs'!W386="","Blank",'Appraisal Inputs'!W386)</f>
        <v>Blank</v>
      </c>
      <c r="I2963" s="515" t="s">
        <v>3486</v>
      </c>
    </row>
    <row r="2964" spans="1:9" x14ac:dyDescent="0.2">
      <c r="A2964" s="86" t="s">
        <v>6388</v>
      </c>
      <c r="B2964" s="763" t="s">
        <v>454</v>
      </c>
      <c r="C2964" s="86" t="s">
        <v>186</v>
      </c>
      <c r="D2964" s="86" t="s">
        <v>564</v>
      </c>
      <c r="E2964" s="86" t="s">
        <v>503</v>
      </c>
      <c r="F2964" s="282" t="s">
        <v>188</v>
      </c>
      <c r="G2964" s="1126" t="str">
        <f>IF('Appraisal Inputs'!W387="","Blank",'Appraisal Inputs'!W387)</f>
        <v>Blank</v>
      </c>
      <c r="I2964" s="515" t="s">
        <v>3487</v>
      </c>
    </row>
    <row r="2965" spans="1:9" x14ac:dyDescent="0.2">
      <c r="A2965" s="86" t="s">
        <v>6388</v>
      </c>
      <c r="B2965" s="763" t="s">
        <v>454</v>
      </c>
      <c r="C2965" s="86" t="s">
        <v>186</v>
      </c>
      <c r="D2965" s="86" t="s">
        <v>565</v>
      </c>
      <c r="E2965" s="86" t="s">
        <v>503</v>
      </c>
      <c r="F2965" s="282" t="s">
        <v>188</v>
      </c>
      <c r="G2965" s="1126" t="str">
        <f>IF('Appraisal Inputs'!W388="","Blank",'Appraisal Inputs'!W388)</f>
        <v>Blank</v>
      </c>
      <c r="I2965" s="515" t="s">
        <v>3488</v>
      </c>
    </row>
    <row r="2966" spans="1:9" x14ac:dyDescent="0.2">
      <c r="A2966" s="86" t="s">
        <v>6388</v>
      </c>
      <c r="B2966" s="543" t="s">
        <v>454</v>
      </c>
      <c r="C2966" s="547" t="s">
        <v>186</v>
      </c>
      <c r="D2966" s="547" t="s">
        <v>566</v>
      </c>
      <c r="E2966" s="547" t="s">
        <v>503</v>
      </c>
      <c r="F2966" s="538" t="s">
        <v>188</v>
      </c>
      <c r="G2966" s="1120" t="str">
        <f>IF('Appraisal Inputs'!W389="","Blank",'Appraisal Inputs'!W389)</f>
        <v>Blank</v>
      </c>
      <c r="I2966" s="515" t="s">
        <v>3489</v>
      </c>
    </row>
    <row r="2967" spans="1:9" x14ac:dyDescent="0.2">
      <c r="A2967" s="86" t="s">
        <v>6388</v>
      </c>
      <c r="B2967" s="763" t="s">
        <v>454</v>
      </c>
      <c r="C2967" s="86" t="s">
        <v>186</v>
      </c>
      <c r="D2967" s="86" t="s">
        <v>185</v>
      </c>
      <c r="E2967" s="86" t="s">
        <v>504</v>
      </c>
      <c r="F2967" s="282" t="s">
        <v>189</v>
      </c>
      <c r="G2967" s="1126" t="str">
        <f>IF('Appraisal Inputs'!X349="","Blank",'Appraisal Inputs'!X349)</f>
        <v>Blank</v>
      </c>
      <c r="I2967" s="515" t="s">
        <v>3490</v>
      </c>
    </row>
    <row r="2968" spans="1:9" x14ac:dyDescent="0.2">
      <c r="A2968" s="86" t="s">
        <v>6388</v>
      </c>
      <c r="B2968" s="763" t="s">
        <v>454</v>
      </c>
      <c r="C2968" s="86" t="s">
        <v>186</v>
      </c>
      <c r="D2968" s="86" t="s">
        <v>527</v>
      </c>
      <c r="E2968" s="86" t="s">
        <v>504</v>
      </c>
      <c r="F2968" s="282" t="s">
        <v>189</v>
      </c>
      <c r="G2968" s="1126" t="str">
        <f>IF('Appraisal Inputs'!X350="","Blank",'Appraisal Inputs'!X350)</f>
        <v>Blank</v>
      </c>
      <c r="I2968" s="515" t="s">
        <v>3491</v>
      </c>
    </row>
    <row r="2969" spans="1:9" x14ac:dyDescent="0.2">
      <c r="A2969" s="86" t="s">
        <v>6388</v>
      </c>
      <c r="B2969" s="763" t="s">
        <v>454</v>
      </c>
      <c r="C2969" s="86" t="s">
        <v>186</v>
      </c>
      <c r="D2969" s="86" t="s">
        <v>528</v>
      </c>
      <c r="E2969" s="86" t="s">
        <v>504</v>
      </c>
      <c r="F2969" s="282" t="s">
        <v>189</v>
      </c>
      <c r="G2969" s="1126" t="str">
        <f>IF('Appraisal Inputs'!X351="","Blank",'Appraisal Inputs'!X351)</f>
        <v>Blank</v>
      </c>
      <c r="I2969" s="515" t="s">
        <v>3492</v>
      </c>
    </row>
    <row r="2970" spans="1:9" x14ac:dyDescent="0.2">
      <c r="A2970" s="86" t="s">
        <v>6388</v>
      </c>
      <c r="B2970" s="763" t="s">
        <v>454</v>
      </c>
      <c r="C2970" s="86" t="s">
        <v>186</v>
      </c>
      <c r="D2970" s="86" t="s">
        <v>529</v>
      </c>
      <c r="E2970" s="86" t="s">
        <v>504</v>
      </c>
      <c r="F2970" s="282" t="s">
        <v>189</v>
      </c>
      <c r="G2970" s="1126" t="str">
        <f>IF('Appraisal Inputs'!X352="","Blank",'Appraisal Inputs'!X352)</f>
        <v>Blank</v>
      </c>
      <c r="I2970" s="515" t="s">
        <v>3493</v>
      </c>
    </row>
    <row r="2971" spans="1:9" x14ac:dyDescent="0.2">
      <c r="A2971" s="86" t="s">
        <v>6388</v>
      </c>
      <c r="B2971" s="763" t="s">
        <v>454</v>
      </c>
      <c r="C2971" s="86" t="s">
        <v>186</v>
      </c>
      <c r="D2971" s="86" t="s">
        <v>530</v>
      </c>
      <c r="E2971" s="86" t="s">
        <v>504</v>
      </c>
      <c r="F2971" s="282" t="s">
        <v>189</v>
      </c>
      <c r="G2971" s="1126" t="str">
        <f>IF('Appraisal Inputs'!X353="","Blank",'Appraisal Inputs'!X353)</f>
        <v>Blank</v>
      </c>
      <c r="I2971" s="515" t="s">
        <v>3494</v>
      </c>
    </row>
    <row r="2972" spans="1:9" x14ac:dyDescent="0.2">
      <c r="A2972" s="86" t="s">
        <v>6388</v>
      </c>
      <c r="B2972" s="763" t="s">
        <v>454</v>
      </c>
      <c r="C2972" s="86" t="s">
        <v>186</v>
      </c>
      <c r="D2972" s="86" t="s">
        <v>531</v>
      </c>
      <c r="E2972" s="86" t="s">
        <v>504</v>
      </c>
      <c r="F2972" s="282" t="s">
        <v>189</v>
      </c>
      <c r="G2972" s="1126" t="str">
        <f>IF('Appraisal Inputs'!X354="","Blank",'Appraisal Inputs'!X354)</f>
        <v>Blank</v>
      </c>
      <c r="I2972" s="515" t="s">
        <v>3495</v>
      </c>
    </row>
    <row r="2973" spans="1:9" x14ac:dyDescent="0.2">
      <c r="A2973" s="86" t="s">
        <v>6388</v>
      </c>
      <c r="B2973" s="763" t="s">
        <v>454</v>
      </c>
      <c r="C2973" s="86" t="s">
        <v>186</v>
      </c>
      <c r="D2973" s="86" t="s">
        <v>532</v>
      </c>
      <c r="E2973" s="86" t="s">
        <v>504</v>
      </c>
      <c r="F2973" s="282" t="s">
        <v>189</v>
      </c>
      <c r="G2973" s="1126" t="str">
        <f>IF('Appraisal Inputs'!X355="","Blank",'Appraisal Inputs'!X355)</f>
        <v>Blank</v>
      </c>
      <c r="I2973" s="515" t="s">
        <v>3496</v>
      </c>
    </row>
    <row r="2974" spans="1:9" x14ac:dyDescent="0.2">
      <c r="A2974" s="86" t="s">
        <v>6388</v>
      </c>
      <c r="B2974" s="763" t="s">
        <v>454</v>
      </c>
      <c r="C2974" s="86" t="s">
        <v>186</v>
      </c>
      <c r="D2974" s="86" t="s">
        <v>533</v>
      </c>
      <c r="E2974" s="86" t="s">
        <v>504</v>
      </c>
      <c r="F2974" s="282" t="s">
        <v>189</v>
      </c>
      <c r="G2974" s="1126" t="str">
        <f>IF('Appraisal Inputs'!X356="","Blank",'Appraisal Inputs'!X356)</f>
        <v>Blank</v>
      </c>
      <c r="I2974" s="515" t="s">
        <v>3497</v>
      </c>
    </row>
    <row r="2975" spans="1:9" x14ac:dyDescent="0.2">
      <c r="A2975" s="86" t="s">
        <v>6388</v>
      </c>
      <c r="B2975" s="763" t="s">
        <v>454</v>
      </c>
      <c r="C2975" s="86" t="s">
        <v>186</v>
      </c>
      <c r="D2975" s="86" t="s">
        <v>534</v>
      </c>
      <c r="E2975" s="86" t="s">
        <v>504</v>
      </c>
      <c r="F2975" s="282" t="s">
        <v>189</v>
      </c>
      <c r="G2975" s="1126" t="str">
        <f>IF('Appraisal Inputs'!X357="","Blank",'Appraisal Inputs'!X357)</f>
        <v>Blank</v>
      </c>
      <c r="I2975" s="515" t="s">
        <v>3498</v>
      </c>
    </row>
    <row r="2976" spans="1:9" x14ac:dyDescent="0.2">
      <c r="A2976" s="86" t="s">
        <v>6388</v>
      </c>
      <c r="B2976" s="763" t="s">
        <v>454</v>
      </c>
      <c r="C2976" s="86" t="s">
        <v>186</v>
      </c>
      <c r="D2976" s="86" t="s">
        <v>535</v>
      </c>
      <c r="E2976" s="86" t="s">
        <v>504</v>
      </c>
      <c r="F2976" s="282" t="s">
        <v>189</v>
      </c>
      <c r="G2976" s="1126" t="str">
        <f>IF('Appraisal Inputs'!X358="","Blank",'Appraisal Inputs'!X358)</f>
        <v>Blank</v>
      </c>
      <c r="I2976" s="515" t="s">
        <v>3499</v>
      </c>
    </row>
    <row r="2977" spans="1:9" x14ac:dyDescent="0.2">
      <c r="A2977" s="86" t="s">
        <v>6388</v>
      </c>
      <c r="B2977" s="763" t="s">
        <v>454</v>
      </c>
      <c r="C2977" s="86" t="s">
        <v>186</v>
      </c>
      <c r="D2977" s="86" t="s">
        <v>536</v>
      </c>
      <c r="E2977" s="86" t="s">
        <v>504</v>
      </c>
      <c r="F2977" s="282" t="s">
        <v>189</v>
      </c>
      <c r="G2977" s="1126" t="str">
        <f>IF('Appraisal Inputs'!X359="","Blank",'Appraisal Inputs'!X359)</f>
        <v>Blank</v>
      </c>
      <c r="I2977" s="515" t="s">
        <v>3500</v>
      </c>
    </row>
    <row r="2978" spans="1:9" x14ac:dyDescent="0.2">
      <c r="A2978" s="86" t="s">
        <v>6388</v>
      </c>
      <c r="B2978" s="763" t="s">
        <v>454</v>
      </c>
      <c r="C2978" s="86" t="s">
        <v>186</v>
      </c>
      <c r="D2978" s="86" t="s">
        <v>537</v>
      </c>
      <c r="E2978" s="86" t="s">
        <v>504</v>
      </c>
      <c r="F2978" s="282" t="s">
        <v>189</v>
      </c>
      <c r="G2978" s="1126" t="str">
        <f>IF('Appraisal Inputs'!X360="","Blank",'Appraisal Inputs'!X360)</f>
        <v>Blank</v>
      </c>
      <c r="I2978" s="515" t="s">
        <v>3501</v>
      </c>
    </row>
    <row r="2979" spans="1:9" x14ac:dyDescent="0.2">
      <c r="A2979" s="86" t="s">
        <v>6388</v>
      </c>
      <c r="B2979" s="763" t="s">
        <v>454</v>
      </c>
      <c r="C2979" s="86" t="s">
        <v>186</v>
      </c>
      <c r="D2979" s="86" t="s">
        <v>538</v>
      </c>
      <c r="E2979" s="86" t="s">
        <v>504</v>
      </c>
      <c r="F2979" s="282" t="s">
        <v>189</v>
      </c>
      <c r="G2979" s="1126" t="str">
        <f>IF('Appraisal Inputs'!X361="","Blank",'Appraisal Inputs'!X361)</f>
        <v>Blank</v>
      </c>
      <c r="I2979" s="515" t="s">
        <v>3502</v>
      </c>
    </row>
    <row r="2980" spans="1:9" x14ac:dyDescent="0.2">
      <c r="A2980" s="86" t="s">
        <v>6388</v>
      </c>
      <c r="B2980" s="763" t="s">
        <v>454</v>
      </c>
      <c r="C2980" s="86" t="s">
        <v>186</v>
      </c>
      <c r="D2980" s="86" t="s">
        <v>539</v>
      </c>
      <c r="E2980" s="86" t="s">
        <v>504</v>
      </c>
      <c r="F2980" s="282" t="s">
        <v>189</v>
      </c>
      <c r="G2980" s="1126" t="str">
        <f>IF('Appraisal Inputs'!X362="","Blank",'Appraisal Inputs'!X362)</f>
        <v>Blank</v>
      </c>
      <c r="I2980" s="515" t="s">
        <v>3503</v>
      </c>
    </row>
    <row r="2981" spans="1:9" x14ac:dyDescent="0.2">
      <c r="A2981" s="86" t="s">
        <v>6388</v>
      </c>
      <c r="B2981" s="763" t="s">
        <v>454</v>
      </c>
      <c r="C2981" s="86" t="s">
        <v>186</v>
      </c>
      <c r="D2981" s="86" t="s">
        <v>540</v>
      </c>
      <c r="E2981" s="86" t="s">
        <v>504</v>
      </c>
      <c r="F2981" s="282" t="s">
        <v>189</v>
      </c>
      <c r="G2981" s="1126" t="str">
        <f>IF('Appraisal Inputs'!X363="","Blank",'Appraisal Inputs'!X363)</f>
        <v>Blank</v>
      </c>
      <c r="I2981" s="515" t="s">
        <v>3504</v>
      </c>
    </row>
    <row r="2982" spans="1:9" x14ac:dyDescent="0.2">
      <c r="A2982" s="86" t="s">
        <v>6388</v>
      </c>
      <c r="B2982" s="763" t="s">
        <v>454</v>
      </c>
      <c r="C2982" s="86" t="s">
        <v>186</v>
      </c>
      <c r="D2982" s="86" t="s">
        <v>541</v>
      </c>
      <c r="E2982" s="86" t="s">
        <v>504</v>
      </c>
      <c r="F2982" s="282" t="s">
        <v>189</v>
      </c>
      <c r="G2982" s="1126" t="str">
        <f>IF('Appraisal Inputs'!X364="","Blank",'Appraisal Inputs'!X364)</f>
        <v>Blank</v>
      </c>
      <c r="I2982" s="515" t="s">
        <v>3505</v>
      </c>
    </row>
    <row r="2983" spans="1:9" x14ac:dyDescent="0.2">
      <c r="A2983" s="86" t="s">
        <v>6388</v>
      </c>
      <c r="B2983" s="763" t="s">
        <v>454</v>
      </c>
      <c r="C2983" s="86" t="s">
        <v>186</v>
      </c>
      <c r="D2983" s="86" t="s">
        <v>542</v>
      </c>
      <c r="E2983" s="86" t="s">
        <v>504</v>
      </c>
      <c r="F2983" s="282" t="s">
        <v>189</v>
      </c>
      <c r="G2983" s="1126" t="str">
        <f>IF('Appraisal Inputs'!X365="","Blank",'Appraisal Inputs'!X365)</f>
        <v>Blank</v>
      </c>
      <c r="I2983" s="515" t="s">
        <v>3506</v>
      </c>
    </row>
    <row r="2984" spans="1:9" x14ac:dyDescent="0.2">
      <c r="A2984" s="86" t="s">
        <v>6388</v>
      </c>
      <c r="B2984" s="763" t="s">
        <v>454</v>
      </c>
      <c r="C2984" s="86" t="s">
        <v>186</v>
      </c>
      <c r="D2984" s="86" t="s">
        <v>543</v>
      </c>
      <c r="E2984" s="86" t="s">
        <v>504</v>
      </c>
      <c r="F2984" s="282" t="s">
        <v>189</v>
      </c>
      <c r="G2984" s="1126" t="str">
        <f>IF('Appraisal Inputs'!X366="","Blank",'Appraisal Inputs'!X366)</f>
        <v>Blank</v>
      </c>
      <c r="I2984" s="515" t="s">
        <v>3507</v>
      </c>
    </row>
    <row r="2985" spans="1:9" x14ac:dyDescent="0.2">
      <c r="A2985" s="86" t="s">
        <v>6388</v>
      </c>
      <c r="B2985" s="763" t="s">
        <v>454</v>
      </c>
      <c r="C2985" s="86" t="s">
        <v>186</v>
      </c>
      <c r="D2985" s="86" t="s">
        <v>544</v>
      </c>
      <c r="E2985" s="86" t="s">
        <v>504</v>
      </c>
      <c r="F2985" s="282" t="s">
        <v>189</v>
      </c>
      <c r="G2985" s="1126" t="str">
        <f>IF('Appraisal Inputs'!X367="","Blank",'Appraisal Inputs'!X367)</f>
        <v>Blank</v>
      </c>
      <c r="I2985" s="515" t="s">
        <v>3508</v>
      </c>
    </row>
    <row r="2986" spans="1:9" x14ac:dyDescent="0.2">
      <c r="A2986" s="86" t="s">
        <v>6388</v>
      </c>
      <c r="B2986" s="763" t="s">
        <v>454</v>
      </c>
      <c r="C2986" s="86" t="s">
        <v>186</v>
      </c>
      <c r="D2986" s="86" t="s">
        <v>545</v>
      </c>
      <c r="E2986" s="86" t="s">
        <v>504</v>
      </c>
      <c r="F2986" s="282" t="s">
        <v>189</v>
      </c>
      <c r="G2986" s="1126" t="str">
        <f>IF('Appraisal Inputs'!X368="","Blank",'Appraisal Inputs'!X368)</f>
        <v>Blank</v>
      </c>
      <c r="I2986" s="515" t="s">
        <v>3509</v>
      </c>
    </row>
    <row r="2987" spans="1:9" x14ac:dyDescent="0.2">
      <c r="A2987" s="86" t="s">
        <v>6388</v>
      </c>
      <c r="B2987" s="763" t="s">
        <v>454</v>
      </c>
      <c r="C2987" s="86" t="s">
        <v>186</v>
      </c>
      <c r="D2987" s="86" t="s">
        <v>546</v>
      </c>
      <c r="E2987" s="86" t="s">
        <v>504</v>
      </c>
      <c r="F2987" s="282" t="s">
        <v>189</v>
      </c>
      <c r="G2987" s="1126" t="str">
        <f>IF('Appraisal Inputs'!X369="","Blank",'Appraisal Inputs'!X369)</f>
        <v>Blank</v>
      </c>
      <c r="I2987" s="515" t="s">
        <v>3510</v>
      </c>
    </row>
    <row r="2988" spans="1:9" x14ac:dyDescent="0.2">
      <c r="A2988" s="86" t="s">
        <v>6388</v>
      </c>
      <c r="B2988" s="763" t="s">
        <v>454</v>
      </c>
      <c r="C2988" s="86" t="s">
        <v>186</v>
      </c>
      <c r="D2988" s="86" t="s">
        <v>547</v>
      </c>
      <c r="E2988" s="86" t="s">
        <v>504</v>
      </c>
      <c r="F2988" s="282" t="s">
        <v>189</v>
      </c>
      <c r="G2988" s="1126" t="str">
        <f>IF('Appraisal Inputs'!X370="","Blank",'Appraisal Inputs'!X370)</f>
        <v>Blank</v>
      </c>
      <c r="I2988" s="515" t="s">
        <v>3511</v>
      </c>
    </row>
    <row r="2989" spans="1:9" x14ac:dyDescent="0.2">
      <c r="A2989" s="86" t="s">
        <v>6388</v>
      </c>
      <c r="B2989" s="763" t="s">
        <v>454</v>
      </c>
      <c r="C2989" s="86" t="s">
        <v>186</v>
      </c>
      <c r="D2989" s="86" t="s">
        <v>548</v>
      </c>
      <c r="E2989" s="86" t="s">
        <v>504</v>
      </c>
      <c r="F2989" s="282" t="s">
        <v>189</v>
      </c>
      <c r="G2989" s="1126" t="str">
        <f>IF('Appraisal Inputs'!X371="","Blank",'Appraisal Inputs'!X371)</f>
        <v>Blank</v>
      </c>
      <c r="I2989" s="515" t="s">
        <v>3512</v>
      </c>
    </row>
    <row r="2990" spans="1:9" x14ac:dyDescent="0.2">
      <c r="A2990" s="86" t="s">
        <v>6388</v>
      </c>
      <c r="B2990" s="763" t="s">
        <v>454</v>
      </c>
      <c r="C2990" s="86" t="s">
        <v>186</v>
      </c>
      <c r="D2990" s="86" t="s">
        <v>549</v>
      </c>
      <c r="E2990" s="86" t="s">
        <v>504</v>
      </c>
      <c r="F2990" s="282" t="s">
        <v>189</v>
      </c>
      <c r="G2990" s="1126" t="str">
        <f>IF('Appraisal Inputs'!X372="","Blank",'Appraisal Inputs'!X372)</f>
        <v>Blank</v>
      </c>
      <c r="I2990" s="515" t="s">
        <v>3513</v>
      </c>
    </row>
    <row r="2991" spans="1:9" x14ac:dyDescent="0.2">
      <c r="A2991" s="86" t="s">
        <v>6388</v>
      </c>
      <c r="B2991" s="763" t="s">
        <v>454</v>
      </c>
      <c r="C2991" s="86" t="s">
        <v>186</v>
      </c>
      <c r="D2991" s="86" t="s">
        <v>550</v>
      </c>
      <c r="E2991" s="86" t="s">
        <v>504</v>
      </c>
      <c r="F2991" s="282" t="s">
        <v>189</v>
      </c>
      <c r="G2991" s="1126" t="str">
        <f>IF('Appraisal Inputs'!X373="","Blank",'Appraisal Inputs'!X373)</f>
        <v>Blank</v>
      </c>
      <c r="I2991" s="515" t="s">
        <v>3514</v>
      </c>
    </row>
    <row r="2992" spans="1:9" x14ac:dyDescent="0.2">
      <c r="A2992" s="86" t="s">
        <v>6388</v>
      </c>
      <c r="B2992" s="763" t="s">
        <v>454</v>
      </c>
      <c r="C2992" s="86" t="s">
        <v>186</v>
      </c>
      <c r="D2992" s="86" t="s">
        <v>551</v>
      </c>
      <c r="E2992" s="86" t="s">
        <v>504</v>
      </c>
      <c r="F2992" s="282" t="s">
        <v>189</v>
      </c>
      <c r="G2992" s="1126" t="str">
        <f>IF('Appraisal Inputs'!X374="","Blank",'Appraisal Inputs'!X374)</f>
        <v>Blank</v>
      </c>
      <c r="I2992" s="515" t="s">
        <v>3515</v>
      </c>
    </row>
    <row r="2993" spans="1:9" x14ac:dyDescent="0.2">
      <c r="A2993" s="86" t="s">
        <v>6388</v>
      </c>
      <c r="B2993" s="763" t="s">
        <v>454</v>
      </c>
      <c r="C2993" s="86" t="s">
        <v>186</v>
      </c>
      <c r="D2993" s="86" t="s">
        <v>552</v>
      </c>
      <c r="E2993" s="86" t="s">
        <v>504</v>
      </c>
      <c r="F2993" s="282" t="s">
        <v>189</v>
      </c>
      <c r="G2993" s="1126" t="str">
        <f>IF('Appraisal Inputs'!X375="","Blank",'Appraisal Inputs'!X375)</f>
        <v>Blank</v>
      </c>
      <c r="I2993" s="515" t="s">
        <v>3516</v>
      </c>
    </row>
    <row r="2994" spans="1:9" x14ac:dyDescent="0.2">
      <c r="A2994" s="86" t="s">
        <v>6388</v>
      </c>
      <c r="B2994" s="763" t="s">
        <v>454</v>
      </c>
      <c r="C2994" s="86" t="s">
        <v>186</v>
      </c>
      <c r="D2994" s="86" t="s">
        <v>553</v>
      </c>
      <c r="E2994" s="86" t="s">
        <v>504</v>
      </c>
      <c r="F2994" s="282" t="s">
        <v>189</v>
      </c>
      <c r="G2994" s="1126" t="str">
        <f>IF('Appraisal Inputs'!X376="","Blank",'Appraisal Inputs'!X376)</f>
        <v>Blank</v>
      </c>
      <c r="I2994" s="515" t="s">
        <v>3517</v>
      </c>
    </row>
    <row r="2995" spans="1:9" x14ac:dyDescent="0.2">
      <c r="A2995" s="86" t="s">
        <v>6388</v>
      </c>
      <c r="B2995" s="763" t="s">
        <v>454</v>
      </c>
      <c r="C2995" s="86" t="s">
        <v>186</v>
      </c>
      <c r="D2995" s="86" t="s">
        <v>554</v>
      </c>
      <c r="E2995" s="86" t="s">
        <v>504</v>
      </c>
      <c r="F2995" s="282" t="s">
        <v>189</v>
      </c>
      <c r="G2995" s="1126" t="str">
        <f>IF('Appraisal Inputs'!X377="","Blank",'Appraisal Inputs'!X377)</f>
        <v>Blank</v>
      </c>
      <c r="I2995" s="515" t="s">
        <v>3518</v>
      </c>
    </row>
    <row r="2996" spans="1:9" x14ac:dyDescent="0.2">
      <c r="A2996" s="86" t="s">
        <v>6388</v>
      </c>
      <c r="B2996" s="763" t="s">
        <v>454</v>
      </c>
      <c r="C2996" s="86" t="s">
        <v>186</v>
      </c>
      <c r="D2996" s="86" t="s">
        <v>555</v>
      </c>
      <c r="E2996" s="86" t="s">
        <v>504</v>
      </c>
      <c r="F2996" s="282" t="s">
        <v>189</v>
      </c>
      <c r="G2996" s="1126" t="str">
        <f>IF('Appraisal Inputs'!X378="","Blank",'Appraisal Inputs'!X378)</f>
        <v>Blank</v>
      </c>
      <c r="I2996" s="515" t="s">
        <v>3519</v>
      </c>
    </row>
    <row r="2997" spans="1:9" x14ac:dyDescent="0.2">
      <c r="A2997" s="86" t="s">
        <v>6388</v>
      </c>
      <c r="B2997" s="763" t="s">
        <v>454</v>
      </c>
      <c r="C2997" s="86" t="s">
        <v>186</v>
      </c>
      <c r="D2997" s="86" t="s">
        <v>556</v>
      </c>
      <c r="E2997" s="86" t="s">
        <v>504</v>
      </c>
      <c r="F2997" s="282" t="s">
        <v>189</v>
      </c>
      <c r="G2997" s="1126" t="str">
        <f>IF('Appraisal Inputs'!X379="","Blank",'Appraisal Inputs'!X379)</f>
        <v>Blank</v>
      </c>
      <c r="I2997" s="515" t="s">
        <v>3520</v>
      </c>
    </row>
    <row r="2998" spans="1:9" x14ac:dyDescent="0.2">
      <c r="A2998" s="86" t="s">
        <v>6388</v>
      </c>
      <c r="B2998" s="763" t="s">
        <v>454</v>
      </c>
      <c r="C2998" s="86" t="s">
        <v>186</v>
      </c>
      <c r="D2998" s="86" t="s">
        <v>557</v>
      </c>
      <c r="E2998" s="86" t="s">
        <v>504</v>
      </c>
      <c r="F2998" s="282" t="s">
        <v>189</v>
      </c>
      <c r="G2998" s="1126" t="str">
        <f>IF('Appraisal Inputs'!X380="","Blank",'Appraisal Inputs'!X380)</f>
        <v>Blank</v>
      </c>
      <c r="I2998" s="515" t="s">
        <v>3521</v>
      </c>
    </row>
    <row r="2999" spans="1:9" x14ac:dyDescent="0.2">
      <c r="A2999" s="86" t="s">
        <v>6388</v>
      </c>
      <c r="B2999" s="763" t="s">
        <v>454</v>
      </c>
      <c r="C2999" s="86" t="s">
        <v>186</v>
      </c>
      <c r="D2999" s="86" t="s">
        <v>558</v>
      </c>
      <c r="E2999" s="86" t="s">
        <v>504</v>
      </c>
      <c r="F2999" s="282" t="s">
        <v>189</v>
      </c>
      <c r="G2999" s="1126" t="str">
        <f>IF('Appraisal Inputs'!X381="","Blank",'Appraisal Inputs'!X381)</f>
        <v>Blank</v>
      </c>
      <c r="I2999" s="515" t="s">
        <v>3522</v>
      </c>
    </row>
    <row r="3000" spans="1:9" x14ac:dyDescent="0.2">
      <c r="A3000" s="86" t="s">
        <v>6388</v>
      </c>
      <c r="B3000" s="763" t="s">
        <v>454</v>
      </c>
      <c r="C3000" s="86" t="s">
        <v>186</v>
      </c>
      <c r="D3000" s="86" t="s">
        <v>559</v>
      </c>
      <c r="E3000" s="86" t="s">
        <v>504</v>
      </c>
      <c r="F3000" s="282" t="s">
        <v>189</v>
      </c>
      <c r="G3000" s="1126" t="str">
        <f>IF('Appraisal Inputs'!X382="","Blank",'Appraisal Inputs'!X382)</f>
        <v>Blank</v>
      </c>
      <c r="I3000" s="515" t="s">
        <v>3523</v>
      </c>
    </row>
    <row r="3001" spans="1:9" x14ac:dyDescent="0.2">
      <c r="A3001" s="86" t="s">
        <v>6388</v>
      </c>
      <c r="B3001" s="763" t="s">
        <v>454</v>
      </c>
      <c r="C3001" s="86" t="s">
        <v>186</v>
      </c>
      <c r="D3001" s="86" t="s">
        <v>560</v>
      </c>
      <c r="E3001" s="86" t="s">
        <v>504</v>
      </c>
      <c r="F3001" s="282" t="s">
        <v>189</v>
      </c>
      <c r="G3001" s="1126" t="str">
        <f>IF('Appraisal Inputs'!X383="","Blank",'Appraisal Inputs'!X383)</f>
        <v>Blank</v>
      </c>
      <c r="I3001" s="515" t="s">
        <v>3524</v>
      </c>
    </row>
    <row r="3002" spans="1:9" x14ac:dyDescent="0.2">
      <c r="A3002" s="86" t="s">
        <v>6388</v>
      </c>
      <c r="B3002" s="763" t="s">
        <v>454</v>
      </c>
      <c r="C3002" s="86" t="s">
        <v>186</v>
      </c>
      <c r="D3002" s="86" t="s">
        <v>561</v>
      </c>
      <c r="E3002" s="86" t="s">
        <v>504</v>
      </c>
      <c r="F3002" s="282" t="s">
        <v>189</v>
      </c>
      <c r="G3002" s="1126" t="str">
        <f>IF('Appraisal Inputs'!X384="","Blank",'Appraisal Inputs'!X384)</f>
        <v>Blank</v>
      </c>
      <c r="I3002" s="515" t="s">
        <v>3525</v>
      </c>
    </row>
    <row r="3003" spans="1:9" x14ac:dyDescent="0.2">
      <c r="A3003" s="86" t="s">
        <v>6388</v>
      </c>
      <c r="B3003" s="763" t="s">
        <v>454</v>
      </c>
      <c r="C3003" s="86" t="s">
        <v>186</v>
      </c>
      <c r="D3003" s="86" t="s">
        <v>562</v>
      </c>
      <c r="E3003" s="86" t="s">
        <v>504</v>
      </c>
      <c r="F3003" s="282" t="s">
        <v>189</v>
      </c>
      <c r="G3003" s="1126" t="str">
        <f>IF('Appraisal Inputs'!X385="","Blank",'Appraisal Inputs'!X385)</f>
        <v>Blank</v>
      </c>
      <c r="I3003" s="515" t="s">
        <v>3526</v>
      </c>
    </row>
    <row r="3004" spans="1:9" x14ac:dyDescent="0.2">
      <c r="A3004" s="86" t="s">
        <v>6388</v>
      </c>
      <c r="B3004" s="763" t="s">
        <v>454</v>
      </c>
      <c r="C3004" s="86" t="s">
        <v>186</v>
      </c>
      <c r="D3004" s="86" t="s">
        <v>563</v>
      </c>
      <c r="E3004" s="86" t="s">
        <v>504</v>
      </c>
      <c r="F3004" s="282" t="s">
        <v>189</v>
      </c>
      <c r="G3004" s="1126" t="str">
        <f>IF('Appraisal Inputs'!X386="","Blank",'Appraisal Inputs'!X386)</f>
        <v>Blank</v>
      </c>
      <c r="I3004" s="515" t="s">
        <v>3527</v>
      </c>
    </row>
    <row r="3005" spans="1:9" x14ac:dyDescent="0.2">
      <c r="A3005" s="86" t="s">
        <v>6388</v>
      </c>
      <c r="B3005" s="763" t="s">
        <v>454</v>
      </c>
      <c r="C3005" s="86" t="s">
        <v>186</v>
      </c>
      <c r="D3005" s="86" t="s">
        <v>564</v>
      </c>
      <c r="E3005" s="86" t="s">
        <v>504</v>
      </c>
      <c r="F3005" s="282" t="s">
        <v>189</v>
      </c>
      <c r="G3005" s="1126" t="str">
        <f>IF('Appraisal Inputs'!X387="","Blank",'Appraisal Inputs'!X387)</f>
        <v>Blank</v>
      </c>
      <c r="I3005" s="515" t="s">
        <v>3528</v>
      </c>
    </row>
    <row r="3006" spans="1:9" x14ac:dyDescent="0.2">
      <c r="A3006" s="86" t="s">
        <v>6388</v>
      </c>
      <c r="B3006" s="763" t="s">
        <v>454</v>
      </c>
      <c r="C3006" s="86" t="s">
        <v>186</v>
      </c>
      <c r="D3006" s="86" t="s">
        <v>565</v>
      </c>
      <c r="E3006" s="86" t="s">
        <v>504</v>
      </c>
      <c r="F3006" s="282" t="s">
        <v>189</v>
      </c>
      <c r="G3006" s="1126" t="str">
        <f>IF('Appraisal Inputs'!X388="","Blank",'Appraisal Inputs'!X388)</f>
        <v>Blank</v>
      </c>
      <c r="I3006" s="515" t="s">
        <v>3529</v>
      </c>
    </row>
    <row r="3007" spans="1:9" x14ac:dyDescent="0.2">
      <c r="A3007" s="86" t="s">
        <v>6388</v>
      </c>
      <c r="B3007" s="763" t="s">
        <v>454</v>
      </c>
      <c r="C3007" s="86" t="s">
        <v>186</v>
      </c>
      <c r="D3007" s="86" t="s">
        <v>566</v>
      </c>
      <c r="E3007" s="86" t="s">
        <v>504</v>
      </c>
      <c r="F3007" s="282" t="s">
        <v>189</v>
      </c>
      <c r="G3007" s="1119" t="str">
        <f>IF('Appraisal Inputs'!X389="","Blank",'Appraisal Inputs'!X389)</f>
        <v>Blank</v>
      </c>
      <c r="I3007" s="515" t="s">
        <v>3530</v>
      </c>
    </row>
    <row r="3008" spans="1:9" x14ac:dyDescent="0.2">
      <c r="A3008" s="86" t="s">
        <v>6388</v>
      </c>
      <c r="B3008" s="533" t="s">
        <v>454</v>
      </c>
      <c r="C3008" s="119" t="s">
        <v>186</v>
      </c>
      <c r="D3008" s="119" t="s">
        <v>185</v>
      </c>
      <c r="E3008" s="119" t="s">
        <v>504</v>
      </c>
      <c r="F3008" s="545" t="s">
        <v>197</v>
      </c>
      <c r="G3008" s="1127" t="str">
        <f>IF('Appraisal Inputs'!X390="","Blank",'Appraisal Inputs'!X390)</f>
        <v>Blank</v>
      </c>
      <c r="I3008" s="515" t="s">
        <v>3531</v>
      </c>
    </row>
    <row r="3009" spans="1:9" x14ac:dyDescent="0.2">
      <c r="A3009" s="86" t="s">
        <v>6388</v>
      </c>
      <c r="B3009" s="541" t="s">
        <v>454</v>
      </c>
      <c r="C3009" s="546" t="s">
        <v>186</v>
      </c>
      <c r="D3009" s="546" t="s">
        <v>185</v>
      </c>
      <c r="E3009" s="546" t="s">
        <v>504</v>
      </c>
      <c r="F3009" s="542" t="s">
        <v>188</v>
      </c>
      <c r="G3009" s="1102" t="str">
        <f>IF('Appraisal Inputs'!Y349="","Blank",'Appraisal Inputs'!Y349)</f>
        <v>Blank</v>
      </c>
      <c r="I3009" s="515" t="s">
        <v>3532</v>
      </c>
    </row>
    <row r="3010" spans="1:9" x14ac:dyDescent="0.2">
      <c r="A3010" s="86" t="s">
        <v>6388</v>
      </c>
      <c r="B3010" s="763" t="s">
        <v>454</v>
      </c>
      <c r="C3010" s="86" t="s">
        <v>186</v>
      </c>
      <c r="D3010" s="86" t="s">
        <v>527</v>
      </c>
      <c r="E3010" s="86" t="s">
        <v>504</v>
      </c>
      <c r="F3010" s="282" t="s">
        <v>188</v>
      </c>
      <c r="G3010" s="1126" t="str">
        <f>IF('Appraisal Inputs'!Y350="","Blank",'Appraisal Inputs'!Y350)</f>
        <v>Blank</v>
      </c>
      <c r="I3010" s="515" t="s">
        <v>3533</v>
      </c>
    </row>
    <row r="3011" spans="1:9" x14ac:dyDescent="0.2">
      <c r="A3011" s="86" t="s">
        <v>6388</v>
      </c>
      <c r="B3011" s="763" t="s">
        <v>454</v>
      </c>
      <c r="C3011" s="86" t="s">
        <v>186</v>
      </c>
      <c r="D3011" s="86" t="s">
        <v>528</v>
      </c>
      <c r="E3011" s="86" t="s">
        <v>504</v>
      </c>
      <c r="F3011" s="282" t="s">
        <v>188</v>
      </c>
      <c r="G3011" s="1126" t="str">
        <f>IF('Appraisal Inputs'!Y351="","Blank",'Appraisal Inputs'!Y351)</f>
        <v>Blank</v>
      </c>
      <c r="I3011" s="515" t="s">
        <v>3534</v>
      </c>
    </row>
    <row r="3012" spans="1:9" x14ac:dyDescent="0.2">
      <c r="A3012" s="86" t="s">
        <v>6388</v>
      </c>
      <c r="B3012" s="763" t="s">
        <v>454</v>
      </c>
      <c r="C3012" s="86" t="s">
        <v>186</v>
      </c>
      <c r="D3012" s="86" t="s">
        <v>529</v>
      </c>
      <c r="E3012" s="86" t="s">
        <v>504</v>
      </c>
      <c r="F3012" s="282" t="s">
        <v>188</v>
      </c>
      <c r="G3012" s="1126" t="str">
        <f>IF('Appraisal Inputs'!Y352="","Blank",'Appraisal Inputs'!Y352)</f>
        <v>Blank</v>
      </c>
      <c r="I3012" s="515" t="s">
        <v>3535</v>
      </c>
    </row>
    <row r="3013" spans="1:9" x14ac:dyDescent="0.2">
      <c r="A3013" s="86" t="s">
        <v>6388</v>
      </c>
      <c r="B3013" s="763" t="s">
        <v>454</v>
      </c>
      <c r="C3013" s="86" t="s">
        <v>186</v>
      </c>
      <c r="D3013" s="86" t="s">
        <v>530</v>
      </c>
      <c r="E3013" s="86" t="s">
        <v>504</v>
      </c>
      <c r="F3013" s="282" t="s">
        <v>188</v>
      </c>
      <c r="G3013" s="1126" t="str">
        <f>IF('Appraisal Inputs'!Y353="","Blank",'Appraisal Inputs'!Y353)</f>
        <v>Blank</v>
      </c>
      <c r="I3013" s="515" t="s">
        <v>3536</v>
      </c>
    </row>
    <row r="3014" spans="1:9" x14ac:dyDescent="0.2">
      <c r="A3014" s="86" t="s">
        <v>6388</v>
      </c>
      <c r="B3014" s="763" t="s">
        <v>454</v>
      </c>
      <c r="C3014" s="86" t="s">
        <v>186</v>
      </c>
      <c r="D3014" s="86" t="s">
        <v>531</v>
      </c>
      <c r="E3014" s="86" t="s">
        <v>504</v>
      </c>
      <c r="F3014" s="282" t="s">
        <v>188</v>
      </c>
      <c r="G3014" s="1126" t="str">
        <f>IF('Appraisal Inputs'!Y354="","Blank",'Appraisal Inputs'!Y354)</f>
        <v>Blank</v>
      </c>
      <c r="I3014" s="515" t="s">
        <v>3537</v>
      </c>
    </row>
    <row r="3015" spans="1:9" x14ac:dyDescent="0.2">
      <c r="A3015" s="86" t="s">
        <v>6388</v>
      </c>
      <c r="B3015" s="763" t="s">
        <v>454</v>
      </c>
      <c r="C3015" s="86" t="s">
        <v>186</v>
      </c>
      <c r="D3015" s="86" t="s">
        <v>532</v>
      </c>
      <c r="E3015" s="86" t="s">
        <v>504</v>
      </c>
      <c r="F3015" s="282" t="s">
        <v>188</v>
      </c>
      <c r="G3015" s="1126" t="str">
        <f>IF('Appraisal Inputs'!Y355="","Blank",'Appraisal Inputs'!Y355)</f>
        <v>Blank</v>
      </c>
      <c r="I3015" s="515" t="s">
        <v>3538</v>
      </c>
    </row>
    <row r="3016" spans="1:9" x14ac:dyDescent="0.2">
      <c r="A3016" s="86" t="s">
        <v>6388</v>
      </c>
      <c r="B3016" s="763" t="s">
        <v>454</v>
      </c>
      <c r="C3016" s="86" t="s">
        <v>186</v>
      </c>
      <c r="D3016" s="86" t="s">
        <v>533</v>
      </c>
      <c r="E3016" s="86" t="s">
        <v>504</v>
      </c>
      <c r="F3016" s="282" t="s">
        <v>188</v>
      </c>
      <c r="G3016" s="1126" t="str">
        <f>IF('Appraisal Inputs'!Y356="","Blank",'Appraisal Inputs'!Y356)</f>
        <v>Blank</v>
      </c>
      <c r="I3016" s="515" t="s">
        <v>3539</v>
      </c>
    </row>
    <row r="3017" spans="1:9" x14ac:dyDescent="0.2">
      <c r="A3017" s="86" t="s">
        <v>6388</v>
      </c>
      <c r="B3017" s="763" t="s">
        <v>454</v>
      </c>
      <c r="C3017" s="86" t="s">
        <v>186</v>
      </c>
      <c r="D3017" s="86" t="s">
        <v>534</v>
      </c>
      <c r="E3017" s="86" t="s">
        <v>504</v>
      </c>
      <c r="F3017" s="282" t="s">
        <v>188</v>
      </c>
      <c r="G3017" s="1126" t="str">
        <f>IF('Appraisal Inputs'!Y357="","Blank",'Appraisal Inputs'!Y357)</f>
        <v>Blank</v>
      </c>
      <c r="I3017" s="515" t="s">
        <v>3540</v>
      </c>
    </row>
    <row r="3018" spans="1:9" x14ac:dyDescent="0.2">
      <c r="A3018" s="86" t="s">
        <v>6388</v>
      </c>
      <c r="B3018" s="763" t="s">
        <v>454</v>
      </c>
      <c r="C3018" s="86" t="s">
        <v>186</v>
      </c>
      <c r="D3018" s="86" t="s">
        <v>535</v>
      </c>
      <c r="E3018" s="86" t="s">
        <v>504</v>
      </c>
      <c r="F3018" s="282" t="s">
        <v>188</v>
      </c>
      <c r="G3018" s="1126" t="str">
        <f>IF('Appraisal Inputs'!Y358="","Blank",'Appraisal Inputs'!Y358)</f>
        <v>Blank</v>
      </c>
      <c r="I3018" s="515" t="s">
        <v>3541</v>
      </c>
    </row>
    <row r="3019" spans="1:9" x14ac:dyDescent="0.2">
      <c r="A3019" s="86" t="s">
        <v>6388</v>
      </c>
      <c r="B3019" s="763" t="s">
        <v>454</v>
      </c>
      <c r="C3019" s="86" t="s">
        <v>186</v>
      </c>
      <c r="D3019" s="86" t="s">
        <v>536</v>
      </c>
      <c r="E3019" s="86" t="s">
        <v>504</v>
      </c>
      <c r="F3019" s="282" t="s">
        <v>188</v>
      </c>
      <c r="G3019" s="1126" t="str">
        <f>IF('Appraisal Inputs'!Y359="","Blank",'Appraisal Inputs'!Y359)</f>
        <v>Blank</v>
      </c>
      <c r="I3019" s="515" t="s">
        <v>3542</v>
      </c>
    </row>
    <row r="3020" spans="1:9" x14ac:dyDescent="0.2">
      <c r="A3020" s="86" t="s">
        <v>6388</v>
      </c>
      <c r="B3020" s="763" t="s">
        <v>454</v>
      </c>
      <c r="C3020" s="86" t="s">
        <v>186</v>
      </c>
      <c r="D3020" s="86" t="s">
        <v>537</v>
      </c>
      <c r="E3020" s="86" t="s">
        <v>504</v>
      </c>
      <c r="F3020" s="282" t="s">
        <v>188</v>
      </c>
      <c r="G3020" s="1126" t="str">
        <f>IF('Appraisal Inputs'!Y360="","Blank",'Appraisal Inputs'!Y360)</f>
        <v>Blank</v>
      </c>
      <c r="I3020" s="515" t="s">
        <v>3543</v>
      </c>
    </row>
    <row r="3021" spans="1:9" x14ac:dyDescent="0.2">
      <c r="A3021" s="86" t="s">
        <v>6388</v>
      </c>
      <c r="B3021" s="763" t="s">
        <v>454</v>
      </c>
      <c r="C3021" s="86" t="s">
        <v>186</v>
      </c>
      <c r="D3021" s="86" t="s">
        <v>538</v>
      </c>
      <c r="E3021" s="86" t="s">
        <v>504</v>
      </c>
      <c r="F3021" s="282" t="s">
        <v>188</v>
      </c>
      <c r="G3021" s="1126" t="str">
        <f>IF('Appraisal Inputs'!Y361="","Blank",'Appraisal Inputs'!Y361)</f>
        <v>Blank</v>
      </c>
      <c r="I3021" s="515" t="s">
        <v>3544</v>
      </c>
    </row>
    <row r="3022" spans="1:9" x14ac:dyDescent="0.2">
      <c r="A3022" s="86" t="s">
        <v>6388</v>
      </c>
      <c r="B3022" s="763" t="s">
        <v>454</v>
      </c>
      <c r="C3022" s="86" t="s">
        <v>186</v>
      </c>
      <c r="D3022" s="86" t="s">
        <v>539</v>
      </c>
      <c r="E3022" s="86" t="s">
        <v>504</v>
      </c>
      <c r="F3022" s="282" t="s">
        <v>188</v>
      </c>
      <c r="G3022" s="1126" t="str">
        <f>IF('Appraisal Inputs'!Y362="","Blank",'Appraisal Inputs'!Y362)</f>
        <v>Blank</v>
      </c>
      <c r="I3022" s="515" t="s">
        <v>3545</v>
      </c>
    </row>
    <row r="3023" spans="1:9" x14ac:dyDescent="0.2">
      <c r="A3023" s="86" t="s">
        <v>6388</v>
      </c>
      <c r="B3023" s="763" t="s">
        <v>454</v>
      </c>
      <c r="C3023" s="86" t="s">
        <v>186</v>
      </c>
      <c r="D3023" s="86" t="s">
        <v>540</v>
      </c>
      <c r="E3023" s="86" t="s">
        <v>504</v>
      </c>
      <c r="F3023" s="282" t="s">
        <v>188</v>
      </c>
      <c r="G3023" s="1126" t="str">
        <f>IF('Appraisal Inputs'!Y363="","Blank",'Appraisal Inputs'!Y363)</f>
        <v>Blank</v>
      </c>
      <c r="I3023" s="515" t="s">
        <v>3546</v>
      </c>
    </row>
    <row r="3024" spans="1:9" x14ac:dyDescent="0.2">
      <c r="A3024" s="86" t="s">
        <v>6388</v>
      </c>
      <c r="B3024" s="763" t="s">
        <v>454</v>
      </c>
      <c r="C3024" s="86" t="s">
        <v>186</v>
      </c>
      <c r="D3024" s="86" t="s">
        <v>541</v>
      </c>
      <c r="E3024" s="86" t="s">
        <v>504</v>
      </c>
      <c r="F3024" s="282" t="s">
        <v>188</v>
      </c>
      <c r="G3024" s="1126" t="str">
        <f>IF('Appraisal Inputs'!Y364="","Blank",'Appraisal Inputs'!Y364)</f>
        <v>Blank</v>
      </c>
      <c r="I3024" s="515" t="s">
        <v>3547</v>
      </c>
    </row>
    <row r="3025" spans="1:9" x14ac:dyDescent="0.2">
      <c r="A3025" s="86" t="s">
        <v>6388</v>
      </c>
      <c r="B3025" s="763" t="s">
        <v>454</v>
      </c>
      <c r="C3025" s="86" t="s">
        <v>186</v>
      </c>
      <c r="D3025" s="86" t="s">
        <v>542</v>
      </c>
      <c r="E3025" s="86" t="s">
        <v>504</v>
      </c>
      <c r="F3025" s="282" t="s">
        <v>188</v>
      </c>
      <c r="G3025" s="1126" t="str">
        <f>IF('Appraisal Inputs'!Y365="","Blank",'Appraisal Inputs'!Y365)</f>
        <v>Blank</v>
      </c>
      <c r="I3025" s="515" t="s">
        <v>3548</v>
      </c>
    </row>
    <row r="3026" spans="1:9" x14ac:dyDescent="0.2">
      <c r="A3026" s="86" t="s">
        <v>6388</v>
      </c>
      <c r="B3026" s="763" t="s">
        <v>454</v>
      </c>
      <c r="C3026" s="86" t="s">
        <v>186</v>
      </c>
      <c r="D3026" s="86" t="s">
        <v>543</v>
      </c>
      <c r="E3026" s="86" t="s">
        <v>504</v>
      </c>
      <c r="F3026" s="282" t="s">
        <v>188</v>
      </c>
      <c r="G3026" s="1126" t="str">
        <f>IF('Appraisal Inputs'!Y366="","Blank",'Appraisal Inputs'!Y366)</f>
        <v>Blank</v>
      </c>
      <c r="I3026" s="515" t="s">
        <v>3549</v>
      </c>
    </row>
    <row r="3027" spans="1:9" x14ac:dyDescent="0.2">
      <c r="A3027" s="86" t="s">
        <v>6388</v>
      </c>
      <c r="B3027" s="763" t="s">
        <v>454</v>
      </c>
      <c r="C3027" s="86" t="s">
        <v>186</v>
      </c>
      <c r="D3027" s="86" t="s">
        <v>544</v>
      </c>
      <c r="E3027" s="86" t="s">
        <v>504</v>
      </c>
      <c r="F3027" s="282" t="s">
        <v>188</v>
      </c>
      <c r="G3027" s="1126" t="str">
        <f>IF('Appraisal Inputs'!Y367="","Blank",'Appraisal Inputs'!Y367)</f>
        <v>Blank</v>
      </c>
      <c r="I3027" s="515" t="s">
        <v>3550</v>
      </c>
    </row>
    <row r="3028" spans="1:9" x14ac:dyDescent="0.2">
      <c r="A3028" s="86" t="s">
        <v>6388</v>
      </c>
      <c r="B3028" s="763" t="s">
        <v>454</v>
      </c>
      <c r="C3028" s="86" t="s">
        <v>186</v>
      </c>
      <c r="D3028" s="86" t="s">
        <v>545</v>
      </c>
      <c r="E3028" s="86" t="s">
        <v>504</v>
      </c>
      <c r="F3028" s="282" t="s">
        <v>188</v>
      </c>
      <c r="G3028" s="1126" t="str">
        <f>IF('Appraisal Inputs'!Y368="","Blank",'Appraisal Inputs'!Y368)</f>
        <v>Blank</v>
      </c>
      <c r="I3028" s="515" t="s">
        <v>3551</v>
      </c>
    </row>
    <row r="3029" spans="1:9" x14ac:dyDescent="0.2">
      <c r="A3029" s="86" t="s">
        <v>6388</v>
      </c>
      <c r="B3029" s="763" t="s">
        <v>454</v>
      </c>
      <c r="C3029" s="86" t="s">
        <v>186</v>
      </c>
      <c r="D3029" s="86" t="s">
        <v>546</v>
      </c>
      <c r="E3029" s="86" t="s">
        <v>504</v>
      </c>
      <c r="F3029" s="282" t="s">
        <v>188</v>
      </c>
      <c r="G3029" s="1126" t="str">
        <f>IF('Appraisal Inputs'!Y369="","Blank",'Appraisal Inputs'!Y369)</f>
        <v>Blank</v>
      </c>
      <c r="I3029" s="515" t="s">
        <v>3552</v>
      </c>
    </row>
    <row r="3030" spans="1:9" x14ac:dyDescent="0.2">
      <c r="A3030" s="86" t="s">
        <v>6388</v>
      </c>
      <c r="B3030" s="763" t="s">
        <v>454</v>
      </c>
      <c r="C3030" s="86" t="s">
        <v>186</v>
      </c>
      <c r="D3030" s="86" t="s">
        <v>547</v>
      </c>
      <c r="E3030" s="86" t="s">
        <v>504</v>
      </c>
      <c r="F3030" s="282" t="s">
        <v>188</v>
      </c>
      <c r="G3030" s="1126" t="str">
        <f>IF('Appraisal Inputs'!Y370="","Blank",'Appraisal Inputs'!Y370)</f>
        <v>Blank</v>
      </c>
      <c r="I3030" s="515" t="s">
        <v>3553</v>
      </c>
    </row>
    <row r="3031" spans="1:9" x14ac:dyDescent="0.2">
      <c r="A3031" s="86" t="s">
        <v>6388</v>
      </c>
      <c r="B3031" s="763" t="s">
        <v>454</v>
      </c>
      <c r="C3031" s="86" t="s">
        <v>186</v>
      </c>
      <c r="D3031" s="86" t="s">
        <v>548</v>
      </c>
      <c r="E3031" s="86" t="s">
        <v>504</v>
      </c>
      <c r="F3031" s="282" t="s">
        <v>188</v>
      </c>
      <c r="G3031" s="1126" t="str">
        <f>IF('Appraisal Inputs'!Y371="","Blank",'Appraisal Inputs'!Y371)</f>
        <v>Blank</v>
      </c>
      <c r="I3031" s="515" t="s">
        <v>3554</v>
      </c>
    </row>
    <row r="3032" spans="1:9" x14ac:dyDescent="0.2">
      <c r="A3032" s="86" t="s">
        <v>6388</v>
      </c>
      <c r="B3032" s="763" t="s">
        <v>454</v>
      </c>
      <c r="C3032" s="86" t="s">
        <v>186</v>
      </c>
      <c r="D3032" s="86" t="s">
        <v>549</v>
      </c>
      <c r="E3032" s="86" t="s">
        <v>504</v>
      </c>
      <c r="F3032" s="282" t="s">
        <v>188</v>
      </c>
      <c r="G3032" s="1126" t="str">
        <f>IF('Appraisal Inputs'!Y372="","Blank",'Appraisal Inputs'!Y372)</f>
        <v>Blank</v>
      </c>
      <c r="I3032" s="515" t="s">
        <v>3555</v>
      </c>
    </row>
    <row r="3033" spans="1:9" x14ac:dyDescent="0.2">
      <c r="A3033" s="86" t="s">
        <v>6388</v>
      </c>
      <c r="B3033" s="763" t="s">
        <v>454</v>
      </c>
      <c r="C3033" s="86" t="s">
        <v>186</v>
      </c>
      <c r="D3033" s="86" t="s">
        <v>550</v>
      </c>
      <c r="E3033" s="86" t="s">
        <v>504</v>
      </c>
      <c r="F3033" s="282" t="s">
        <v>188</v>
      </c>
      <c r="G3033" s="1126" t="str">
        <f>IF('Appraisal Inputs'!Y373="","Blank",'Appraisal Inputs'!Y373)</f>
        <v>Blank</v>
      </c>
      <c r="I3033" s="515" t="s">
        <v>3556</v>
      </c>
    </row>
    <row r="3034" spans="1:9" x14ac:dyDescent="0.2">
      <c r="A3034" s="86" t="s">
        <v>6388</v>
      </c>
      <c r="B3034" s="763" t="s">
        <v>454</v>
      </c>
      <c r="C3034" s="86" t="s">
        <v>186</v>
      </c>
      <c r="D3034" s="86" t="s">
        <v>551</v>
      </c>
      <c r="E3034" s="86" t="s">
        <v>504</v>
      </c>
      <c r="F3034" s="282" t="s">
        <v>188</v>
      </c>
      <c r="G3034" s="1126" t="str">
        <f>IF('Appraisal Inputs'!Y374="","Blank",'Appraisal Inputs'!Y374)</f>
        <v>Blank</v>
      </c>
      <c r="I3034" s="515" t="s">
        <v>3557</v>
      </c>
    </row>
    <row r="3035" spans="1:9" x14ac:dyDescent="0.2">
      <c r="A3035" s="86" t="s">
        <v>6388</v>
      </c>
      <c r="B3035" s="763" t="s">
        <v>454</v>
      </c>
      <c r="C3035" s="86" t="s">
        <v>186</v>
      </c>
      <c r="D3035" s="86" t="s">
        <v>552</v>
      </c>
      <c r="E3035" s="86" t="s">
        <v>504</v>
      </c>
      <c r="F3035" s="282" t="s">
        <v>188</v>
      </c>
      <c r="G3035" s="1126" t="str">
        <f>IF('Appraisal Inputs'!Y375="","Blank",'Appraisal Inputs'!Y375)</f>
        <v>Blank</v>
      </c>
      <c r="I3035" s="515" t="s">
        <v>3558</v>
      </c>
    </row>
    <row r="3036" spans="1:9" x14ac:dyDescent="0.2">
      <c r="A3036" s="86" t="s">
        <v>6388</v>
      </c>
      <c r="B3036" s="763" t="s">
        <v>454</v>
      </c>
      <c r="C3036" s="86" t="s">
        <v>186</v>
      </c>
      <c r="D3036" s="86" t="s">
        <v>553</v>
      </c>
      <c r="E3036" s="86" t="s">
        <v>504</v>
      </c>
      <c r="F3036" s="282" t="s">
        <v>188</v>
      </c>
      <c r="G3036" s="1126" t="str">
        <f>IF('Appraisal Inputs'!Y376="","Blank",'Appraisal Inputs'!Y376)</f>
        <v>Blank</v>
      </c>
      <c r="I3036" s="515" t="s">
        <v>3559</v>
      </c>
    </row>
    <row r="3037" spans="1:9" x14ac:dyDescent="0.2">
      <c r="A3037" s="86" t="s">
        <v>6388</v>
      </c>
      <c r="B3037" s="763" t="s">
        <v>454</v>
      </c>
      <c r="C3037" s="86" t="s">
        <v>186</v>
      </c>
      <c r="D3037" s="86" t="s">
        <v>554</v>
      </c>
      <c r="E3037" s="86" t="s">
        <v>504</v>
      </c>
      <c r="F3037" s="282" t="s">
        <v>188</v>
      </c>
      <c r="G3037" s="1126" t="str">
        <f>IF('Appraisal Inputs'!Y377="","Blank",'Appraisal Inputs'!Y377)</f>
        <v>Blank</v>
      </c>
      <c r="I3037" s="515" t="s">
        <v>3560</v>
      </c>
    </row>
    <row r="3038" spans="1:9" x14ac:dyDescent="0.2">
      <c r="A3038" s="86" t="s">
        <v>6388</v>
      </c>
      <c r="B3038" s="763" t="s">
        <v>454</v>
      </c>
      <c r="C3038" s="86" t="s">
        <v>186</v>
      </c>
      <c r="D3038" s="86" t="s">
        <v>555</v>
      </c>
      <c r="E3038" s="86" t="s">
        <v>504</v>
      </c>
      <c r="F3038" s="282" t="s">
        <v>188</v>
      </c>
      <c r="G3038" s="1126" t="str">
        <f>IF('Appraisal Inputs'!Y378="","Blank",'Appraisal Inputs'!Y378)</f>
        <v>Blank</v>
      </c>
      <c r="I3038" s="515" t="s">
        <v>3561</v>
      </c>
    </row>
    <row r="3039" spans="1:9" x14ac:dyDescent="0.2">
      <c r="A3039" s="86" t="s">
        <v>6388</v>
      </c>
      <c r="B3039" s="763" t="s">
        <v>454</v>
      </c>
      <c r="C3039" s="86" t="s">
        <v>186</v>
      </c>
      <c r="D3039" s="86" t="s">
        <v>556</v>
      </c>
      <c r="E3039" s="86" t="s">
        <v>504</v>
      </c>
      <c r="F3039" s="282" t="s">
        <v>188</v>
      </c>
      <c r="G3039" s="1126" t="str">
        <f>IF('Appraisal Inputs'!Y379="","Blank",'Appraisal Inputs'!Y379)</f>
        <v>Blank</v>
      </c>
      <c r="I3039" s="515" t="s">
        <v>3562</v>
      </c>
    </row>
    <row r="3040" spans="1:9" x14ac:dyDescent="0.2">
      <c r="A3040" s="86" t="s">
        <v>6388</v>
      </c>
      <c r="B3040" s="763" t="s">
        <v>454</v>
      </c>
      <c r="C3040" s="86" t="s">
        <v>186</v>
      </c>
      <c r="D3040" s="86" t="s">
        <v>557</v>
      </c>
      <c r="E3040" s="86" t="s">
        <v>504</v>
      </c>
      <c r="F3040" s="282" t="s">
        <v>188</v>
      </c>
      <c r="G3040" s="1126" t="str">
        <f>IF('Appraisal Inputs'!Y380="","Blank",'Appraisal Inputs'!Y380)</f>
        <v>Blank</v>
      </c>
      <c r="I3040" s="515" t="s">
        <v>3563</v>
      </c>
    </row>
    <row r="3041" spans="1:9" x14ac:dyDescent="0.2">
      <c r="A3041" s="86" t="s">
        <v>6388</v>
      </c>
      <c r="B3041" s="763" t="s">
        <v>454</v>
      </c>
      <c r="C3041" s="86" t="s">
        <v>186</v>
      </c>
      <c r="D3041" s="86" t="s">
        <v>558</v>
      </c>
      <c r="E3041" s="86" t="s">
        <v>504</v>
      </c>
      <c r="F3041" s="282" t="s">
        <v>188</v>
      </c>
      <c r="G3041" s="1126" t="str">
        <f>IF('Appraisal Inputs'!Y381="","Blank",'Appraisal Inputs'!Y381)</f>
        <v>Blank</v>
      </c>
      <c r="I3041" s="515" t="s">
        <v>3564</v>
      </c>
    </row>
    <row r="3042" spans="1:9" x14ac:dyDescent="0.2">
      <c r="A3042" s="86" t="s">
        <v>6388</v>
      </c>
      <c r="B3042" s="763" t="s">
        <v>454</v>
      </c>
      <c r="C3042" s="86" t="s">
        <v>186</v>
      </c>
      <c r="D3042" s="86" t="s">
        <v>559</v>
      </c>
      <c r="E3042" s="86" t="s">
        <v>504</v>
      </c>
      <c r="F3042" s="282" t="s">
        <v>188</v>
      </c>
      <c r="G3042" s="1126" t="str">
        <f>IF('Appraisal Inputs'!Y382="","Blank",'Appraisal Inputs'!Y382)</f>
        <v>Blank</v>
      </c>
      <c r="I3042" s="515" t="s">
        <v>3565</v>
      </c>
    </row>
    <row r="3043" spans="1:9" x14ac:dyDescent="0.2">
      <c r="A3043" s="86" t="s">
        <v>6388</v>
      </c>
      <c r="B3043" s="763" t="s">
        <v>454</v>
      </c>
      <c r="C3043" s="86" t="s">
        <v>186</v>
      </c>
      <c r="D3043" s="86" t="s">
        <v>560</v>
      </c>
      <c r="E3043" s="86" t="s">
        <v>504</v>
      </c>
      <c r="F3043" s="282" t="s">
        <v>188</v>
      </c>
      <c r="G3043" s="1126" t="str">
        <f>IF('Appraisal Inputs'!Y383="","Blank",'Appraisal Inputs'!Y383)</f>
        <v>Blank</v>
      </c>
      <c r="I3043" s="515" t="s">
        <v>3566</v>
      </c>
    </row>
    <row r="3044" spans="1:9" x14ac:dyDescent="0.2">
      <c r="A3044" s="86" t="s">
        <v>6388</v>
      </c>
      <c r="B3044" s="763" t="s">
        <v>454</v>
      </c>
      <c r="C3044" s="86" t="s">
        <v>186</v>
      </c>
      <c r="D3044" s="86" t="s">
        <v>561</v>
      </c>
      <c r="E3044" s="86" t="s">
        <v>504</v>
      </c>
      <c r="F3044" s="282" t="s">
        <v>188</v>
      </c>
      <c r="G3044" s="1126" t="str">
        <f>IF('Appraisal Inputs'!Y384="","Blank",'Appraisal Inputs'!Y384)</f>
        <v>Blank</v>
      </c>
      <c r="I3044" s="515" t="s">
        <v>3567</v>
      </c>
    </row>
    <row r="3045" spans="1:9" x14ac:dyDescent="0.2">
      <c r="A3045" s="86" t="s">
        <v>6388</v>
      </c>
      <c r="B3045" s="763" t="s">
        <v>454</v>
      </c>
      <c r="C3045" s="86" t="s">
        <v>186</v>
      </c>
      <c r="D3045" s="86" t="s">
        <v>562</v>
      </c>
      <c r="E3045" s="86" t="s">
        <v>504</v>
      </c>
      <c r="F3045" s="282" t="s">
        <v>188</v>
      </c>
      <c r="G3045" s="1126" t="str">
        <f>IF('Appraisal Inputs'!Y385="","Blank",'Appraisal Inputs'!Y385)</f>
        <v>Blank</v>
      </c>
      <c r="I3045" s="515" t="s">
        <v>3568</v>
      </c>
    </row>
    <row r="3046" spans="1:9" x14ac:dyDescent="0.2">
      <c r="A3046" s="86" t="s">
        <v>6388</v>
      </c>
      <c r="B3046" s="763" t="s">
        <v>454</v>
      </c>
      <c r="C3046" s="86" t="s">
        <v>186</v>
      </c>
      <c r="D3046" s="86" t="s">
        <v>563</v>
      </c>
      <c r="E3046" s="86" t="s">
        <v>504</v>
      </c>
      <c r="F3046" s="282" t="s">
        <v>188</v>
      </c>
      <c r="G3046" s="1126" t="str">
        <f>IF('Appraisal Inputs'!Y386="","Blank",'Appraisal Inputs'!Y386)</f>
        <v>Blank</v>
      </c>
      <c r="I3046" s="515" t="s">
        <v>3569</v>
      </c>
    </row>
    <row r="3047" spans="1:9" x14ac:dyDescent="0.2">
      <c r="A3047" s="86" t="s">
        <v>6388</v>
      </c>
      <c r="B3047" s="763" t="s">
        <v>454</v>
      </c>
      <c r="C3047" s="86" t="s">
        <v>186</v>
      </c>
      <c r="D3047" s="86" t="s">
        <v>564</v>
      </c>
      <c r="E3047" s="86" t="s">
        <v>504</v>
      </c>
      <c r="F3047" s="282" t="s">
        <v>188</v>
      </c>
      <c r="G3047" s="1126" t="str">
        <f>IF('Appraisal Inputs'!Y387="","Blank",'Appraisal Inputs'!Y387)</f>
        <v>Blank</v>
      </c>
      <c r="I3047" s="515" t="s">
        <v>3570</v>
      </c>
    </row>
    <row r="3048" spans="1:9" x14ac:dyDescent="0.2">
      <c r="A3048" s="86" t="s">
        <v>6388</v>
      </c>
      <c r="B3048" s="763" t="s">
        <v>454</v>
      </c>
      <c r="C3048" s="86" t="s">
        <v>186</v>
      </c>
      <c r="D3048" s="86" t="s">
        <v>565</v>
      </c>
      <c r="E3048" s="86" t="s">
        <v>504</v>
      </c>
      <c r="F3048" s="282" t="s">
        <v>188</v>
      </c>
      <c r="G3048" s="1126" t="str">
        <f>IF('Appraisal Inputs'!Y388="","Blank",'Appraisal Inputs'!Y388)</f>
        <v>Blank</v>
      </c>
      <c r="I3048" s="515" t="s">
        <v>3571</v>
      </c>
    </row>
    <row r="3049" spans="1:9" x14ac:dyDescent="0.2">
      <c r="A3049" s="86" t="s">
        <v>6388</v>
      </c>
      <c r="B3049" s="543" t="s">
        <v>454</v>
      </c>
      <c r="C3049" s="547" t="s">
        <v>186</v>
      </c>
      <c r="D3049" s="547" t="s">
        <v>566</v>
      </c>
      <c r="E3049" s="547" t="s">
        <v>504</v>
      </c>
      <c r="F3049" s="538" t="s">
        <v>188</v>
      </c>
      <c r="G3049" s="1120" t="str">
        <f>IF('Appraisal Inputs'!Y389="","Blank",'Appraisal Inputs'!Y389)</f>
        <v>Blank</v>
      </c>
      <c r="I3049" s="515" t="s">
        <v>3572</v>
      </c>
    </row>
    <row r="3050" spans="1:9" x14ac:dyDescent="0.2">
      <c r="A3050" s="86" t="s">
        <v>6388</v>
      </c>
      <c r="B3050" s="763" t="s">
        <v>454</v>
      </c>
      <c r="C3050" s="86" t="s">
        <v>186</v>
      </c>
      <c r="D3050" s="86" t="s">
        <v>185</v>
      </c>
      <c r="E3050" s="86" t="s">
        <v>505</v>
      </c>
      <c r="F3050" s="282" t="s">
        <v>189</v>
      </c>
      <c r="G3050" s="1126" t="str">
        <f>IF('Appraisal Inputs'!Z349="","Blank",'Appraisal Inputs'!Z349)</f>
        <v>Blank</v>
      </c>
      <c r="I3050" s="515" t="s">
        <v>3573</v>
      </c>
    </row>
    <row r="3051" spans="1:9" x14ac:dyDescent="0.2">
      <c r="A3051" s="86" t="s">
        <v>6388</v>
      </c>
      <c r="B3051" s="763" t="s">
        <v>454</v>
      </c>
      <c r="C3051" s="86" t="s">
        <v>186</v>
      </c>
      <c r="D3051" s="86" t="s">
        <v>527</v>
      </c>
      <c r="E3051" s="86" t="s">
        <v>505</v>
      </c>
      <c r="F3051" s="282" t="s">
        <v>189</v>
      </c>
      <c r="G3051" s="1126" t="str">
        <f>IF('Appraisal Inputs'!Z350="","Blank",'Appraisal Inputs'!Z350)</f>
        <v>Blank</v>
      </c>
      <c r="I3051" s="515" t="s">
        <v>3574</v>
      </c>
    </row>
    <row r="3052" spans="1:9" x14ac:dyDescent="0.2">
      <c r="A3052" s="86" t="s">
        <v>6388</v>
      </c>
      <c r="B3052" s="763" t="s">
        <v>454</v>
      </c>
      <c r="C3052" s="86" t="s">
        <v>186</v>
      </c>
      <c r="D3052" s="86" t="s">
        <v>528</v>
      </c>
      <c r="E3052" s="86" t="s">
        <v>505</v>
      </c>
      <c r="F3052" s="282" t="s">
        <v>189</v>
      </c>
      <c r="G3052" s="1126" t="str">
        <f>IF('Appraisal Inputs'!Z351="","Blank",'Appraisal Inputs'!Z351)</f>
        <v>Blank</v>
      </c>
      <c r="I3052" s="515" t="s">
        <v>3575</v>
      </c>
    </row>
    <row r="3053" spans="1:9" x14ac:dyDescent="0.2">
      <c r="A3053" s="86" t="s">
        <v>6388</v>
      </c>
      <c r="B3053" s="763" t="s">
        <v>454</v>
      </c>
      <c r="C3053" s="86" t="s">
        <v>186</v>
      </c>
      <c r="D3053" s="86" t="s">
        <v>529</v>
      </c>
      <c r="E3053" s="86" t="s">
        <v>505</v>
      </c>
      <c r="F3053" s="282" t="s">
        <v>189</v>
      </c>
      <c r="G3053" s="1126" t="str">
        <f>IF('Appraisal Inputs'!Z352="","Blank",'Appraisal Inputs'!Z352)</f>
        <v>Blank</v>
      </c>
      <c r="I3053" s="515" t="s">
        <v>3576</v>
      </c>
    </row>
    <row r="3054" spans="1:9" x14ac:dyDescent="0.2">
      <c r="A3054" s="86" t="s">
        <v>6388</v>
      </c>
      <c r="B3054" s="763" t="s">
        <v>454</v>
      </c>
      <c r="C3054" s="86" t="s">
        <v>186</v>
      </c>
      <c r="D3054" s="86" t="s">
        <v>530</v>
      </c>
      <c r="E3054" s="86" t="s">
        <v>505</v>
      </c>
      <c r="F3054" s="282" t="s">
        <v>189</v>
      </c>
      <c r="G3054" s="1126" t="str">
        <f>IF('Appraisal Inputs'!Z353="","Blank",'Appraisal Inputs'!Z353)</f>
        <v>Blank</v>
      </c>
      <c r="I3054" s="515" t="s">
        <v>3577</v>
      </c>
    </row>
    <row r="3055" spans="1:9" x14ac:dyDescent="0.2">
      <c r="A3055" s="86" t="s">
        <v>6388</v>
      </c>
      <c r="B3055" s="763" t="s">
        <v>454</v>
      </c>
      <c r="C3055" s="86" t="s">
        <v>186</v>
      </c>
      <c r="D3055" s="86" t="s">
        <v>531</v>
      </c>
      <c r="E3055" s="86" t="s">
        <v>505</v>
      </c>
      <c r="F3055" s="282" t="s">
        <v>189</v>
      </c>
      <c r="G3055" s="1126" t="str">
        <f>IF('Appraisal Inputs'!Z354="","Blank",'Appraisal Inputs'!Z354)</f>
        <v>Blank</v>
      </c>
      <c r="I3055" s="515" t="s">
        <v>3578</v>
      </c>
    </row>
    <row r="3056" spans="1:9" x14ac:dyDescent="0.2">
      <c r="A3056" s="86" t="s">
        <v>6388</v>
      </c>
      <c r="B3056" s="763" t="s">
        <v>454</v>
      </c>
      <c r="C3056" s="86" t="s">
        <v>186</v>
      </c>
      <c r="D3056" s="86" t="s">
        <v>532</v>
      </c>
      <c r="E3056" s="86" t="s">
        <v>505</v>
      </c>
      <c r="F3056" s="282" t="s">
        <v>189</v>
      </c>
      <c r="G3056" s="1126" t="str">
        <f>IF('Appraisal Inputs'!Z355="","Blank",'Appraisal Inputs'!Z355)</f>
        <v>Blank</v>
      </c>
      <c r="I3056" s="515" t="s">
        <v>3579</v>
      </c>
    </row>
    <row r="3057" spans="1:9" x14ac:dyDescent="0.2">
      <c r="A3057" s="86" t="s">
        <v>6388</v>
      </c>
      <c r="B3057" s="763" t="s">
        <v>454</v>
      </c>
      <c r="C3057" s="86" t="s">
        <v>186</v>
      </c>
      <c r="D3057" s="86" t="s">
        <v>533</v>
      </c>
      <c r="E3057" s="86" t="s">
        <v>505</v>
      </c>
      <c r="F3057" s="282" t="s">
        <v>189</v>
      </c>
      <c r="G3057" s="1126" t="str">
        <f>IF('Appraisal Inputs'!Z356="","Blank",'Appraisal Inputs'!Z356)</f>
        <v>Blank</v>
      </c>
      <c r="I3057" s="515" t="s">
        <v>3580</v>
      </c>
    </row>
    <row r="3058" spans="1:9" x14ac:dyDescent="0.2">
      <c r="A3058" s="86" t="s">
        <v>6388</v>
      </c>
      <c r="B3058" s="763" t="s">
        <v>454</v>
      </c>
      <c r="C3058" s="86" t="s">
        <v>186</v>
      </c>
      <c r="D3058" s="86" t="s">
        <v>534</v>
      </c>
      <c r="E3058" s="86" t="s">
        <v>505</v>
      </c>
      <c r="F3058" s="282" t="s">
        <v>189</v>
      </c>
      <c r="G3058" s="1126" t="str">
        <f>IF('Appraisal Inputs'!Z357="","Blank",'Appraisal Inputs'!Z357)</f>
        <v>Blank</v>
      </c>
      <c r="I3058" s="515" t="s">
        <v>3581</v>
      </c>
    </row>
    <row r="3059" spans="1:9" x14ac:dyDescent="0.2">
      <c r="A3059" s="86" t="s">
        <v>6388</v>
      </c>
      <c r="B3059" s="763" t="s">
        <v>454</v>
      </c>
      <c r="C3059" s="86" t="s">
        <v>186</v>
      </c>
      <c r="D3059" s="86" t="s">
        <v>535</v>
      </c>
      <c r="E3059" s="86" t="s">
        <v>505</v>
      </c>
      <c r="F3059" s="282" t="s">
        <v>189</v>
      </c>
      <c r="G3059" s="1126" t="str">
        <f>IF('Appraisal Inputs'!Z358="","Blank",'Appraisal Inputs'!Z358)</f>
        <v>Blank</v>
      </c>
      <c r="I3059" s="515" t="s">
        <v>3582</v>
      </c>
    </row>
    <row r="3060" spans="1:9" x14ac:dyDescent="0.2">
      <c r="A3060" s="86" t="s">
        <v>6388</v>
      </c>
      <c r="B3060" s="763" t="s">
        <v>454</v>
      </c>
      <c r="C3060" s="86" t="s">
        <v>186</v>
      </c>
      <c r="D3060" s="86" t="s">
        <v>536</v>
      </c>
      <c r="E3060" s="86" t="s">
        <v>505</v>
      </c>
      <c r="F3060" s="282" t="s">
        <v>189</v>
      </c>
      <c r="G3060" s="1126" t="str">
        <f>IF('Appraisal Inputs'!Z359="","Blank",'Appraisal Inputs'!Z359)</f>
        <v>Blank</v>
      </c>
      <c r="I3060" s="515" t="s">
        <v>3583</v>
      </c>
    </row>
    <row r="3061" spans="1:9" x14ac:dyDescent="0.2">
      <c r="A3061" s="86" t="s">
        <v>6388</v>
      </c>
      <c r="B3061" s="763" t="s">
        <v>454</v>
      </c>
      <c r="C3061" s="86" t="s">
        <v>186</v>
      </c>
      <c r="D3061" s="86" t="s">
        <v>537</v>
      </c>
      <c r="E3061" s="86" t="s">
        <v>505</v>
      </c>
      <c r="F3061" s="282" t="s">
        <v>189</v>
      </c>
      <c r="G3061" s="1126" t="str">
        <f>IF('Appraisal Inputs'!Z360="","Blank",'Appraisal Inputs'!Z360)</f>
        <v>Blank</v>
      </c>
      <c r="I3061" s="515" t="s">
        <v>3584</v>
      </c>
    </row>
    <row r="3062" spans="1:9" x14ac:dyDescent="0.2">
      <c r="A3062" s="86" t="s">
        <v>6388</v>
      </c>
      <c r="B3062" s="763" t="s">
        <v>454</v>
      </c>
      <c r="C3062" s="86" t="s">
        <v>186</v>
      </c>
      <c r="D3062" s="86" t="s">
        <v>538</v>
      </c>
      <c r="E3062" s="86" t="s">
        <v>505</v>
      </c>
      <c r="F3062" s="282" t="s">
        <v>189</v>
      </c>
      <c r="G3062" s="1126" t="str">
        <f>IF('Appraisal Inputs'!Z361="","Blank",'Appraisal Inputs'!Z361)</f>
        <v>Blank</v>
      </c>
      <c r="I3062" s="515" t="s">
        <v>3585</v>
      </c>
    </row>
    <row r="3063" spans="1:9" x14ac:dyDescent="0.2">
      <c r="A3063" s="86" t="s">
        <v>6388</v>
      </c>
      <c r="B3063" s="763" t="s">
        <v>454</v>
      </c>
      <c r="C3063" s="86" t="s">
        <v>186</v>
      </c>
      <c r="D3063" s="86" t="s">
        <v>539</v>
      </c>
      <c r="E3063" s="86" t="s">
        <v>505</v>
      </c>
      <c r="F3063" s="282" t="s">
        <v>189</v>
      </c>
      <c r="G3063" s="1126" t="str">
        <f>IF('Appraisal Inputs'!Z362="","Blank",'Appraisal Inputs'!Z362)</f>
        <v>Blank</v>
      </c>
      <c r="I3063" s="515" t="s">
        <v>3586</v>
      </c>
    </row>
    <row r="3064" spans="1:9" x14ac:dyDescent="0.2">
      <c r="A3064" s="86" t="s">
        <v>6388</v>
      </c>
      <c r="B3064" s="763" t="s">
        <v>454</v>
      </c>
      <c r="C3064" s="86" t="s">
        <v>186</v>
      </c>
      <c r="D3064" s="86" t="s">
        <v>540</v>
      </c>
      <c r="E3064" s="86" t="s">
        <v>505</v>
      </c>
      <c r="F3064" s="282" t="s">
        <v>189</v>
      </c>
      <c r="G3064" s="1126" t="str">
        <f>IF('Appraisal Inputs'!Z363="","Blank",'Appraisal Inputs'!Z363)</f>
        <v>Blank</v>
      </c>
      <c r="I3064" s="515" t="s">
        <v>3587</v>
      </c>
    </row>
    <row r="3065" spans="1:9" x14ac:dyDescent="0.2">
      <c r="A3065" s="86" t="s">
        <v>6388</v>
      </c>
      <c r="B3065" s="763" t="s">
        <v>454</v>
      </c>
      <c r="C3065" s="86" t="s">
        <v>186</v>
      </c>
      <c r="D3065" s="86" t="s">
        <v>541</v>
      </c>
      <c r="E3065" s="86" t="s">
        <v>505</v>
      </c>
      <c r="F3065" s="282" t="s">
        <v>189</v>
      </c>
      <c r="G3065" s="1126" t="str">
        <f>IF('Appraisal Inputs'!Z364="","Blank",'Appraisal Inputs'!Z364)</f>
        <v>Blank</v>
      </c>
      <c r="I3065" s="515" t="s">
        <v>3588</v>
      </c>
    </row>
    <row r="3066" spans="1:9" x14ac:dyDescent="0.2">
      <c r="A3066" s="86" t="s">
        <v>6388</v>
      </c>
      <c r="B3066" s="763" t="s">
        <v>454</v>
      </c>
      <c r="C3066" s="86" t="s">
        <v>186</v>
      </c>
      <c r="D3066" s="86" t="s">
        <v>542</v>
      </c>
      <c r="E3066" s="86" t="s">
        <v>505</v>
      </c>
      <c r="F3066" s="282" t="s">
        <v>189</v>
      </c>
      <c r="G3066" s="1126" t="str">
        <f>IF('Appraisal Inputs'!Z365="","Blank",'Appraisal Inputs'!Z365)</f>
        <v>Blank</v>
      </c>
      <c r="I3066" s="515" t="s">
        <v>3589</v>
      </c>
    </row>
    <row r="3067" spans="1:9" x14ac:dyDescent="0.2">
      <c r="A3067" s="86" t="s">
        <v>6388</v>
      </c>
      <c r="B3067" s="763" t="s">
        <v>454</v>
      </c>
      <c r="C3067" s="86" t="s">
        <v>186</v>
      </c>
      <c r="D3067" s="86" t="s">
        <v>543</v>
      </c>
      <c r="E3067" s="86" t="s">
        <v>505</v>
      </c>
      <c r="F3067" s="282" t="s">
        <v>189</v>
      </c>
      <c r="G3067" s="1126" t="str">
        <f>IF('Appraisal Inputs'!Z366="","Blank",'Appraisal Inputs'!Z366)</f>
        <v>Blank</v>
      </c>
      <c r="I3067" s="515" t="s">
        <v>3590</v>
      </c>
    </row>
    <row r="3068" spans="1:9" x14ac:dyDescent="0.2">
      <c r="A3068" s="86" t="s">
        <v>6388</v>
      </c>
      <c r="B3068" s="763" t="s">
        <v>454</v>
      </c>
      <c r="C3068" s="86" t="s">
        <v>186</v>
      </c>
      <c r="D3068" s="86" t="s">
        <v>544</v>
      </c>
      <c r="E3068" s="86" t="s">
        <v>505</v>
      </c>
      <c r="F3068" s="282" t="s">
        <v>189</v>
      </c>
      <c r="G3068" s="1126" t="str">
        <f>IF('Appraisal Inputs'!Z367="","Blank",'Appraisal Inputs'!Z367)</f>
        <v>Blank</v>
      </c>
      <c r="I3068" s="515" t="s">
        <v>3591</v>
      </c>
    </row>
    <row r="3069" spans="1:9" x14ac:dyDescent="0.2">
      <c r="A3069" s="86" t="s">
        <v>6388</v>
      </c>
      <c r="B3069" s="763" t="s">
        <v>454</v>
      </c>
      <c r="C3069" s="86" t="s">
        <v>186</v>
      </c>
      <c r="D3069" s="86" t="s">
        <v>545</v>
      </c>
      <c r="E3069" s="86" t="s">
        <v>505</v>
      </c>
      <c r="F3069" s="282" t="s">
        <v>189</v>
      </c>
      <c r="G3069" s="1126" t="str">
        <f>IF('Appraisal Inputs'!Z368="","Blank",'Appraisal Inputs'!Z368)</f>
        <v>Blank</v>
      </c>
      <c r="I3069" s="515" t="s">
        <v>3592</v>
      </c>
    </row>
    <row r="3070" spans="1:9" x14ac:dyDescent="0.2">
      <c r="A3070" s="86" t="s">
        <v>6388</v>
      </c>
      <c r="B3070" s="763" t="s">
        <v>454</v>
      </c>
      <c r="C3070" s="86" t="s">
        <v>186</v>
      </c>
      <c r="D3070" s="86" t="s">
        <v>546</v>
      </c>
      <c r="E3070" s="86" t="s">
        <v>505</v>
      </c>
      <c r="F3070" s="282" t="s">
        <v>189</v>
      </c>
      <c r="G3070" s="1126" t="str">
        <f>IF('Appraisal Inputs'!Z369="","Blank",'Appraisal Inputs'!Z369)</f>
        <v>Blank</v>
      </c>
      <c r="I3070" s="515" t="s">
        <v>3593</v>
      </c>
    </row>
    <row r="3071" spans="1:9" x14ac:dyDescent="0.2">
      <c r="A3071" s="86" t="s">
        <v>6388</v>
      </c>
      <c r="B3071" s="763" t="s">
        <v>454</v>
      </c>
      <c r="C3071" s="86" t="s">
        <v>186</v>
      </c>
      <c r="D3071" s="86" t="s">
        <v>547</v>
      </c>
      <c r="E3071" s="86" t="s">
        <v>505</v>
      </c>
      <c r="F3071" s="282" t="s">
        <v>189</v>
      </c>
      <c r="G3071" s="1126" t="str">
        <f>IF('Appraisal Inputs'!Z370="","Blank",'Appraisal Inputs'!Z370)</f>
        <v>Blank</v>
      </c>
      <c r="I3071" s="515" t="s">
        <v>3594</v>
      </c>
    </row>
    <row r="3072" spans="1:9" x14ac:dyDescent="0.2">
      <c r="A3072" s="86" t="s">
        <v>6388</v>
      </c>
      <c r="B3072" s="763" t="s">
        <v>454</v>
      </c>
      <c r="C3072" s="86" t="s">
        <v>186</v>
      </c>
      <c r="D3072" s="86" t="s">
        <v>548</v>
      </c>
      <c r="E3072" s="86" t="s">
        <v>505</v>
      </c>
      <c r="F3072" s="282" t="s">
        <v>189</v>
      </c>
      <c r="G3072" s="1126" t="str">
        <f>IF('Appraisal Inputs'!Z371="","Blank",'Appraisal Inputs'!Z371)</f>
        <v>Blank</v>
      </c>
      <c r="I3072" s="515" t="s">
        <v>3595</v>
      </c>
    </row>
    <row r="3073" spans="1:9" x14ac:dyDescent="0.2">
      <c r="A3073" s="86" t="s">
        <v>6388</v>
      </c>
      <c r="B3073" s="763" t="s">
        <v>454</v>
      </c>
      <c r="C3073" s="86" t="s">
        <v>186</v>
      </c>
      <c r="D3073" s="86" t="s">
        <v>549</v>
      </c>
      <c r="E3073" s="86" t="s">
        <v>505</v>
      </c>
      <c r="F3073" s="282" t="s">
        <v>189</v>
      </c>
      <c r="G3073" s="1126" t="str">
        <f>IF('Appraisal Inputs'!Z372="","Blank",'Appraisal Inputs'!Z372)</f>
        <v>Blank</v>
      </c>
      <c r="I3073" s="515" t="s">
        <v>3596</v>
      </c>
    </row>
    <row r="3074" spans="1:9" x14ac:dyDescent="0.2">
      <c r="A3074" s="86" t="s">
        <v>6388</v>
      </c>
      <c r="B3074" s="763" t="s">
        <v>454</v>
      </c>
      <c r="C3074" s="86" t="s">
        <v>186</v>
      </c>
      <c r="D3074" s="86" t="s">
        <v>550</v>
      </c>
      <c r="E3074" s="86" t="s">
        <v>505</v>
      </c>
      <c r="F3074" s="282" t="s">
        <v>189</v>
      </c>
      <c r="G3074" s="1126" t="str">
        <f>IF('Appraisal Inputs'!Z373="","Blank",'Appraisal Inputs'!Z373)</f>
        <v>Blank</v>
      </c>
      <c r="I3074" s="515" t="s">
        <v>3597</v>
      </c>
    </row>
    <row r="3075" spans="1:9" x14ac:dyDescent="0.2">
      <c r="A3075" s="86" t="s">
        <v>6388</v>
      </c>
      <c r="B3075" s="763" t="s">
        <v>454</v>
      </c>
      <c r="C3075" s="86" t="s">
        <v>186</v>
      </c>
      <c r="D3075" s="86" t="s">
        <v>551</v>
      </c>
      <c r="E3075" s="86" t="s">
        <v>505</v>
      </c>
      <c r="F3075" s="282" t="s">
        <v>189</v>
      </c>
      <c r="G3075" s="1126" t="str">
        <f>IF('Appraisal Inputs'!Z374="","Blank",'Appraisal Inputs'!Z374)</f>
        <v>Blank</v>
      </c>
      <c r="I3075" s="515" t="s">
        <v>3598</v>
      </c>
    </row>
    <row r="3076" spans="1:9" x14ac:dyDescent="0.2">
      <c r="A3076" s="86" t="s">
        <v>6388</v>
      </c>
      <c r="B3076" s="763" t="s">
        <v>454</v>
      </c>
      <c r="C3076" s="86" t="s">
        <v>186</v>
      </c>
      <c r="D3076" s="86" t="s">
        <v>552</v>
      </c>
      <c r="E3076" s="86" t="s">
        <v>505</v>
      </c>
      <c r="F3076" s="282" t="s">
        <v>189</v>
      </c>
      <c r="G3076" s="1126" t="str">
        <f>IF('Appraisal Inputs'!Z375="","Blank",'Appraisal Inputs'!Z375)</f>
        <v>Blank</v>
      </c>
      <c r="I3076" s="515" t="s">
        <v>3599</v>
      </c>
    </row>
    <row r="3077" spans="1:9" x14ac:dyDescent="0.2">
      <c r="A3077" s="86" t="s">
        <v>6388</v>
      </c>
      <c r="B3077" s="763" t="s">
        <v>454</v>
      </c>
      <c r="C3077" s="86" t="s">
        <v>186</v>
      </c>
      <c r="D3077" s="86" t="s">
        <v>553</v>
      </c>
      <c r="E3077" s="86" t="s">
        <v>505</v>
      </c>
      <c r="F3077" s="282" t="s">
        <v>189</v>
      </c>
      <c r="G3077" s="1126" t="str">
        <f>IF('Appraisal Inputs'!Z376="","Blank",'Appraisal Inputs'!Z376)</f>
        <v>Blank</v>
      </c>
      <c r="I3077" s="515" t="s">
        <v>3600</v>
      </c>
    </row>
    <row r="3078" spans="1:9" x14ac:dyDescent="0.2">
      <c r="A3078" s="86" t="s">
        <v>6388</v>
      </c>
      <c r="B3078" s="763" t="s">
        <v>454</v>
      </c>
      <c r="C3078" s="86" t="s">
        <v>186</v>
      </c>
      <c r="D3078" s="86" t="s">
        <v>554</v>
      </c>
      <c r="E3078" s="86" t="s">
        <v>505</v>
      </c>
      <c r="F3078" s="282" t="s">
        <v>189</v>
      </c>
      <c r="G3078" s="1126" t="str">
        <f>IF('Appraisal Inputs'!Z377="","Blank",'Appraisal Inputs'!Z377)</f>
        <v>Blank</v>
      </c>
      <c r="I3078" s="515" t="s">
        <v>3601</v>
      </c>
    </row>
    <row r="3079" spans="1:9" x14ac:dyDescent="0.2">
      <c r="A3079" s="86" t="s">
        <v>6388</v>
      </c>
      <c r="B3079" s="763" t="s">
        <v>454</v>
      </c>
      <c r="C3079" s="86" t="s">
        <v>186</v>
      </c>
      <c r="D3079" s="86" t="s">
        <v>555</v>
      </c>
      <c r="E3079" s="86" t="s">
        <v>505</v>
      </c>
      <c r="F3079" s="282" t="s">
        <v>189</v>
      </c>
      <c r="G3079" s="1126" t="str">
        <f>IF('Appraisal Inputs'!Z378="","Blank",'Appraisal Inputs'!Z378)</f>
        <v>Blank</v>
      </c>
      <c r="I3079" s="515" t="s">
        <v>3602</v>
      </c>
    </row>
    <row r="3080" spans="1:9" x14ac:dyDescent="0.2">
      <c r="A3080" s="86" t="s">
        <v>6388</v>
      </c>
      <c r="B3080" s="763" t="s">
        <v>454</v>
      </c>
      <c r="C3080" s="86" t="s">
        <v>186</v>
      </c>
      <c r="D3080" s="86" t="s">
        <v>556</v>
      </c>
      <c r="E3080" s="86" t="s">
        <v>505</v>
      </c>
      <c r="F3080" s="282" t="s">
        <v>189</v>
      </c>
      <c r="G3080" s="1126" t="str">
        <f>IF('Appraisal Inputs'!Z379="","Blank",'Appraisal Inputs'!Z379)</f>
        <v>Blank</v>
      </c>
      <c r="I3080" s="515" t="s">
        <v>3603</v>
      </c>
    </row>
    <row r="3081" spans="1:9" x14ac:dyDescent="0.2">
      <c r="A3081" s="86" t="s">
        <v>6388</v>
      </c>
      <c r="B3081" s="763" t="s">
        <v>454</v>
      </c>
      <c r="C3081" s="86" t="s">
        <v>186</v>
      </c>
      <c r="D3081" s="86" t="s">
        <v>557</v>
      </c>
      <c r="E3081" s="86" t="s">
        <v>505</v>
      </c>
      <c r="F3081" s="282" t="s">
        <v>189</v>
      </c>
      <c r="G3081" s="1126" t="str">
        <f>IF('Appraisal Inputs'!Z380="","Blank",'Appraisal Inputs'!Z380)</f>
        <v>Blank</v>
      </c>
      <c r="I3081" s="515" t="s">
        <v>3604</v>
      </c>
    </row>
    <row r="3082" spans="1:9" x14ac:dyDescent="0.2">
      <c r="A3082" s="86" t="s">
        <v>6388</v>
      </c>
      <c r="B3082" s="763" t="s">
        <v>454</v>
      </c>
      <c r="C3082" s="86" t="s">
        <v>186</v>
      </c>
      <c r="D3082" s="86" t="s">
        <v>558</v>
      </c>
      <c r="E3082" s="86" t="s">
        <v>505</v>
      </c>
      <c r="F3082" s="282" t="s">
        <v>189</v>
      </c>
      <c r="G3082" s="1126" t="str">
        <f>IF('Appraisal Inputs'!Z381="","Blank",'Appraisal Inputs'!Z381)</f>
        <v>Blank</v>
      </c>
      <c r="I3082" s="515" t="s">
        <v>3605</v>
      </c>
    </row>
    <row r="3083" spans="1:9" x14ac:dyDescent="0.2">
      <c r="A3083" s="86" t="s">
        <v>6388</v>
      </c>
      <c r="B3083" s="763" t="s">
        <v>454</v>
      </c>
      <c r="C3083" s="86" t="s">
        <v>186</v>
      </c>
      <c r="D3083" s="86" t="s">
        <v>559</v>
      </c>
      <c r="E3083" s="86" t="s">
        <v>505</v>
      </c>
      <c r="F3083" s="282" t="s">
        <v>189</v>
      </c>
      <c r="G3083" s="1126" t="str">
        <f>IF('Appraisal Inputs'!Z382="","Blank",'Appraisal Inputs'!Z382)</f>
        <v>Blank</v>
      </c>
      <c r="I3083" s="515" t="s">
        <v>3606</v>
      </c>
    </row>
    <row r="3084" spans="1:9" x14ac:dyDescent="0.2">
      <c r="A3084" s="86" t="s">
        <v>6388</v>
      </c>
      <c r="B3084" s="763" t="s">
        <v>454</v>
      </c>
      <c r="C3084" s="86" t="s">
        <v>186</v>
      </c>
      <c r="D3084" s="86" t="s">
        <v>560</v>
      </c>
      <c r="E3084" s="86" t="s">
        <v>505</v>
      </c>
      <c r="F3084" s="282" t="s">
        <v>189</v>
      </c>
      <c r="G3084" s="1126" t="str">
        <f>IF('Appraisal Inputs'!Z383="","Blank",'Appraisal Inputs'!Z383)</f>
        <v>Blank</v>
      </c>
      <c r="I3084" s="515" t="s">
        <v>3607</v>
      </c>
    </row>
    <row r="3085" spans="1:9" x14ac:dyDescent="0.2">
      <c r="A3085" s="86" t="s">
        <v>6388</v>
      </c>
      <c r="B3085" s="763" t="s">
        <v>454</v>
      </c>
      <c r="C3085" s="86" t="s">
        <v>186</v>
      </c>
      <c r="D3085" s="86" t="s">
        <v>561</v>
      </c>
      <c r="E3085" s="86" t="s">
        <v>505</v>
      </c>
      <c r="F3085" s="282" t="s">
        <v>189</v>
      </c>
      <c r="G3085" s="1126" t="str">
        <f>IF('Appraisal Inputs'!Z384="","Blank",'Appraisal Inputs'!Z384)</f>
        <v>Blank</v>
      </c>
      <c r="I3085" s="515" t="s">
        <v>3608</v>
      </c>
    </row>
    <row r="3086" spans="1:9" x14ac:dyDescent="0.2">
      <c r="A3086" s="86" t="s">
        <v>6388</v>
      </c>
      <c r="B3086" s="763" t="s">
        <v>454</v>
      </c>
      <c r="C3086" s="86" t="s">
        <v>186</v>
      </c>
      <c r="D3086" s="86" t="s">
        <v>562</v>
      </c>
      <c r="E3086" s="86" t="s">
        <v>505</v>
      </c>
      <c r="F3086" s="282" t="s">
        <v>189</v>
      </c>
      <c r="G3086" s="1126" t="str">
        <f>IF('Appraisal Inputs'!Z385="","Blank",'Appraisal Inputs'!Z385)</f>
        <v>Blank</v>
      </c>
      <c r="I3086" s="515" t="s">
        <v>3609</v>
      </c>
    </row>
    <row r="3087" spans="1:9" x14ac:dyDescent="0.2">
      <c r="A3087" s="86" t="s">
        <v>6388</v>
      </c>
      <c r="B3087" s="763" t="s">
        <v>454</v>
      </c>
      <c r="C3087" s="86" t="s">
        <v>186</v>
      </c>
      <c r="D3087" s="86" t="s">
        <v>563</v>
      </c>
      <c r="E3087" s="86" t="s">
        <v>505</v>
      </c>
      <c r="F3087" s="282" t="s">
        <v>189</v>
      </c>
      <c r="G3087" s="1126" t="str">
        <f>IF('Appraisal Inputs'!Z386="","Blank",'Appraisal Inputs'!Z386)</f>
        <v>Blank</v>
      </c>
      <c r="I3087" s="515" t="s">
        <v>3610</v>
      </c>
    </row>
    <row r="3088" spans="1:9" x14ac:dyDescent="0.2">
      <c r="A3088" s="86" t="s">
        <v>6388</v>
      </c>
      <c r="B3088" s="763" t="s">
        <v>454</v>
      </c>
      <c r="C3088" s="86" t="s">
        <v>186</v>
      </c>
      <c r="D3088" s="86" t="s">
        <v>564</v>
      </c>
      <c r="E3088" s="86" t="s">
        <v>505</v>
      </c>
      <c r="F3088" s="282" t="s">
        <v>189</v>
      </c>
      <c r="G3088" s="1126" t="str">
        <f>IF('Appraisal Inputs'!Z387="","Blank",'Appraisal Inputs'!Z387)</f>
        <v>Blank</v>
      </c>
      <c r="I3088" s="515" t="s">
        <v>3611</v>
      </c>
    </row>
    <row r="3089" spans="1:9" x14ac:dyDescent="0.2">
      <c r="A3089" s="86" t="s">
        <v>6388</v>
      </c>
      <c r="B3089" s="763" t="s">
        <v>454</v>
      </c>
      <c r="C3089" s="86" t="s">
        <v>186</v>
      </c>
      <c r="D3089" s="86" t="s">
        <v>565</v>
      </c>
      <c r="E3089" s="86" t="s">
        <v>505</v>
      </c>
      <c r="F3089" s="282" t="s">
        <v>189</v>
      </c>
      <c r="G3089" s="1126" t="str">
        <f>IF('Appraisal Inputs'!Z388="","Blank",'Appraisal Inputs'!Z388)</f>
        <v>Blank</v>
      </c>
      <c r="I3089" s="515" t="s">
        <v>3612</v>
      </c>
    </row>
    <row r="3090" spans="1:9" x14ac:dyDescent="0.2">
      <c r="A3090" s="86" t="s">
        <v>6388</v>
      </c>
      <c r="B3090" s="763" t="s">
        <v>454</v>
      </c>
      <c r="C3090" s="86" t="s">
        <v>186</v>
      </c>
      <c r="D3090" s="86" t="s">
        <v>566</v>
      </c>
      <c r="E3090" s="86" t="s">
        <v>505</v>
      </c>
      <c r="F3090" s="282" t="s">
        <v>189</v>
      </c>
      <c r="G3090" s="1119" t="str">
        <f>IF('Appraisal Inputs'!Z389="","Blank",'Appraisal Inputs'!Z389)</f>
        <v>Blank</v>
      </c>
      <c r="I3090" s="515" t="s">
        <v>3613</v>
      </c>
    </row>
    <row r="3091" spans="1:9" x14ac:dyDescent="0.2">
      <c r="A3091" s="86" t="s">
        <v>6388</v>
      </c>
      <c r="B3091" s="533" t="s">
        <v>454</v>
      </c>
      <c r="C3091" s="119" t="s">
        <v>186</v>
      </c>
      <c r="D3091" s="119" t="s">
        <v>185</v>
      </c>
      <c r="E3091" s="119" t="s">
        <v>505</v>
      </c>
      <c r="F3091" s="545" t="s">
        <v>197</v>
      </c>
      <c r="G3091" s="1127" t="str">
        <f>IF('Appraisal Inputs'!Z390="","Blank",'Appraisal Inputs'!Z390)</f>
        <v>Blank</v>
      </c>
      <c r="I3091" s="515" t="s">
        <v>3614</v>
      </c>
    </row>
    <row r="3092" spans="1:9" x14ac:dyDescent="0.2">
      <c r="A3092" s="86" t="s">
        <v>6388</v>
      </c>
      <c r="B3092" s="541" t="s">
        <v>454</v>
      </c>
      <c r="C3092" s="546" t="s">
        <v>186</v>
      </c>
      <c r="D3092" s="546" t="s">
        <v>185</v>
      </c>
      <c r="E3092" s="546" t="s">
        <v>505</v>
      </c>
      <c r="F3092" s="542" t="s">
        <v>188</v>
      </c>
      <c r="G3092" s="1102" t="str">
        <f>IF('Appraisal Inputs'!AA349="","Blank",'Appraisal Inputs'!AA349)</f>
        <v>Blank</v>
      </c>
      <c r="I3092" s="515" t="s">
        <v>3615</v>
      </c>
    </row>
    <row r="3093" spans="1:9" x14ac:dyDescent="0.2">
      <c r="A3093" s="86" t="s">
        <v>6388</v>
      </c>
      <c r="B3093" s="763" t="s">
        <v>454</v>
      </c>
      <c r="C3093" s="86" t="s">
        <v>186</v>
      </c>
      <c r="D3093" s="86" t="s">
        <v>527</v>
      </c>
      <c r="E3093" s="86" t="s">
        <v>505</v>
      </c>
      <c r="F3093" s="282" t="s">
        <v>188</v>
      </c>
      <c r="G3093" s="1126" t="str">
        <f>IF('Appraisal Inputs'!AA350="","Blank",'Appraisal Inputs'!AA350)</f>
        <v>Blank</v>
      </c>
      <c r="I3093" s="515" t="s">
        <v>3616</v>
      </c>
    </row>
    <row r="3094" spans="1:9" x14ac:dyDescent="0.2">
      <c r="A3094" s="86" t="s">
        <v>6388</v>
      </c>
      <c r="B3094" s="763" t="s">
        <v>454</v>
      </c>
      <c r="C3094" s="86" t="s">
        <v>186</v>
      </c>
      <c r="D3094" s="86" t="s">
        <v>528</v>
      </c>
      <c r="E3094" s="86" t="s">
        <v>505</v>
      </c>
      <c r="F3094" s="282" t="s">
        <v>188</v>
      </c>
      <c r="G3094" s="1126" t="str">
        <f>IF('Appraisal Inputs'!AA351="","Blank",'Appraisal Inputs'!AA351)</f>
        <v>Blank</v>
      </c>
      <c r="I3094" s="515" t="s">
        <v>3617</v>
      </c>
    </row>
    <row r="3095" spans="1:9" x14ac:dyDescent="0.2">
      <c r="A3095" s="86" t="s">
        <v>6388</v>
      </c>
      <c r="B3095" s="763" t="s">
        <v>454</v>
      </c>
      <c r="C3095" s="86" t="s">
        <v>186</v>
      </c>
      <c r="D3095" s="86" t="s">
        <v>529</v>
      </c>
      <c r="E3095" s="86" t="s">
        <v>505</v>
      </c>
      <c r="F3095" s="282" t="s">
        <v>188</v>
      </c>
      <c r="G3095" s="1126" t="str">
        <f>IF('Appraisal Inputs'!AA352="","Blank",'Appraisal Inputs'!AA352)</f>
        <v>Blank</v>
      </c>
      <c r="I3095" s="515" t="s">
        <v>3618</v>
      </c>
    </row>
    <row r="3096" spans="1:9" x14ac:dyDescent="0.2">
      <c r="A3096" s="86" t="s">
        <v>6388</v>
      </c>
      <c r="B3096" s="763" t="s">
        <v>454</v>
      </c>
      <c r="C3096" s="86" t="s">
        <v>186</v>
      </c>
      <c r="D3096" s="86" t="s">
        <v>530</v>
      </c>
      <c r="E3096" s="86" t="s">
        <v>505</v>
      </c>
      <c r="F3096" s="282" t="s">
        <v>188</v>
      </c>
      <c r="G3096" s="1126" t="str">
        <f>IF('Appraisal Inputs'!AA353="","Blank",'Appraisal Inputs'!AA353)</f>
        <v>Blank</v>
      </c>
      <c r="I3096" s="515" t="s">
        <v>3619</v>
      </c>
    </row>
    <row r="3097" spans="1:9" x14ac:dyDescent="0.2">
      <c r="A3097" s="86" t="s">
        <v>6388</v>
      </c>
      <c r="B3097" s="763" t="s">
        <v>454</v>
      </c>
      <c r="C3097" s="86" t="s">
        <v>186</v>
      </c>
      <c r="D3097" s="86" t="s">
        <v>531</v>
      </c>
      <c r="E3097" s="86" t="s">
        <v>505</v>
      </c>
      <c r="F3097" s="282" t="s">
        <v>188</v>
      </c>
      <c r="G3097" s="1126" t="str">
        <f>IF('Appraisal Inputs'!AA354="","Blank",'Appraisal Inputs'!AA354)</f>
        <v>Blank</v>
      </c>
      <c r="I3097" s="515" t="s">
        <v>3620</v>
      </c>
    </row>
    <row r="3098" spans="1:9" x14ac:dyDescent="0.2">
      <c r="A3098" s="86" t="s">
        <v>6388</v>
      </c>
      <c r="B3098" s="763" t="s">
        <v>454</v>
      </c>
      <c r="C3098" s="86" t="s">
        <v>186</v>
      </c>
      <c r="D3098" s="86" t="s">
        <v>532</v>
      </c>
      <c r="E3098" s="86" t="s">
        <v>505</v>
      </c>
      <c r="F3098" s="282" t="s">
        <v>188</v>
      </c>
      <c r="G3098" s="1126" t="str">
        <f>IF('Appraisal Inputs'!AA355="","Blank",'Appraisal Inputs'!AA355)</f>
        <v>Blank</v>
      </c>
      <c r="I3098" s="515" t="s">
        <v>3621</v>
      </c>
    </row>
    <row r="3099" spans="1:9" x14ac:dyDescent="0.2">
      <c r="A3099" s="86" t="s">
        <v>6388</v>
      </c>
      <c r="B3099" s="763" t="s">
        <v>454</v>
      </c>
      <c r="C3099" s="86" t="s">
        <v>186</v>
      </c>
      <c r="D3099" s="86" t="s">
        <v>533</v>
      </c>
      <c r="E3099" s="86" t="s">
        <v>505</v>
      </c>
      <c r="F3099" s="282" t="s">
        <v>188</v>
      </c>
      <c r="G3099" s="1126" t="str">
        <f>IF('Appraisal Inputs'!AA356="","Blank",'Appraisal Inputs'!AA356)</f>
        <v>Blank</v>
      </c>
      <c r="I3099" s="515" t="s">
        <v>3622</v>
      </c>
    </row>
    <row r="3100" spans="1:9" x14ac:dyDescent="0.2">
      <c r="A3100" s="86" t="s">
        <v>6388</v>
      </c>
      <c r="B3100" s="763" t="s">
        <v>454</v>
      </c>
      <c r="C3100" s="86" t="s">
        <v>186</v>
      </c>
      <c r="D3100" s="86" t="s">
        <v>534</v>
      </c>
      <c r="E3100" s="86" t="s">
        <v>505</v>
      </c>
      <c r="F3100" s="282" t="s">
        <v>188</v>
      </c>
      <c r="G3100" s="1126" t="str">
        <f>IF('Appraisal Inputs'!AA357="","Blank",'Appraisal Inputs'!AA357)</f>
        <v>Blank</v>
      </c>
      <c r="I3100" s="515" t="s">
        <v>3623</v>
      </c>
    </row>
    <row r="3101" spans="1:9" x14ac:dyDescent="0.2">
      <c r="A3101" s="86" t="s">
        <v>6388</v>
      </c>
      <c r="B3101" s="763" t="s">
        <v>454</v>
      </c>
      <c r="C3101" s="86" t="s">
        <v>186</v>
      </c>
      <c r="D3101" s="86" t="s">
        <v>535</v>
      </c>
      <c r="E3101" s="86" t="s">
        <v>505</v>
      </c>
      <c r="F3101" s="282" t="s">
        <v>188</v>
      </c>
      <c r="G3101" s="1126" t="str">
        <f>IF('Appraisal Inputs'!AA358="","Blank",'Appraisal Inputs'!AA358)</f>
        <v>Blank</v>
      </c>
      <c r="I3101" s="515" t="s">
        <v>3624</v>
      </c>
    </row>
    <row r="3102" spans="1:9" x14ac:dyDescent="0.2">
      <c r="A3102" s="86" t="s">
        <v>6388</v>
      </c>
      <c r="B3102" s="763" t="s">
        <v>454</v>
      </c>
      <c r="C3102" s="86" t="s">
        <v>186</v>
      </c>
      <c r="D3102" s="86" t="s">
        <v>536</v>
      </c>
      <c r="E3102" s="86" t="s">
        <v>505</v>
      </c>
      <c r="F3102" s="282" t="s">
        <v>188</v>
      </c>
      <c r="G3102" s="1126" t="str">
        <f>IF('Appraisal Inputs'!AA359="","Blank",'Appraisal Inputs'!AA359)</f>
        <v>Blank</v>
      </c>
      <c r="I3102" s="515" t="s">
        <v>3625</v>
      </c>
    </row>
    <row r="3103" spans="1:9" x14ac:dyDescent="0.2">
      <c r="A3103" s="86" t="s">
        <v>6388</v>
      </c>
      <c r="B3103" s="763" t="s">
        <v>454</v>
      </c>
      <c r="C3103" s="86" t="s">
        <v>186</v>
      </c>
      <c r="D3103" s="86" t="s">
        <v>537</v>
      </c>
      <c r="E3103" s="86" t="s">
        <v>505</v>
      </c>
      <c r="F3103" s="282" t="s">
        <v>188</v>
      </c>
      <c r="G3103" s="1126" t="str">
        <f>IF('Appraisal Inputs'!AA360="","Blank",'Appraisal Inputs'!AA360)</f>
        <v>Blank</v>
      </c>
      <c r="I3103" s="515" t="s">
        <v>3626</v>
      </c>
    </row>
    <row r="3104" spans="1:9" x14ac:dyDescent="0.2">
      <c r="A3104" s="86" t="s">
        <v>6388</v>
      </c>
      <c r="B3104" s="763" t="s">
        <v>454</v>
      </c>
      <c r="C3104" s="86" t="s">
        <v>186</v>
      </c>
      <c r="D3104" s="86" t="s">
        <v>538</v>
      </c>
      <c r="E3104" s="86" t="s">
        <v>505</v>
      </c>
      <c r="F3104" s="282" t="s">
        <v>188</v>
      </c>
      <c r="G3104" s="1126" t="str">
        <f>IF('Appraisal Inputs'!AA361="","Blank",'Appraisal Inputs'!AA361)</f>
        <v>Blank</v>
      </c>
      <c r="I3104" s="515" t="s">
        <v>3627</v>
      </c>
    </row>
    <row r="3105" spans="1:9" x14ac:dyDescent="0.2">
      <c r="A3105" s="86" t="s">
        <v>6388</v>
      </c>
      <c r="B3105" s="763" t="s">
        <v>454</v>
      </c>
      <c r="C3105" s="86" t="s">
        <v>186</v>
      </c>
      <c r="D3105" s="86" t="s">
        <v>539</v>
      </c>
      <c r="E3105" s="86" t="s">
        <v>505</v>
      </c>
      <c r="F3105" s="282" t="s">
        <v>188</v>
      </c>
      <c r="G3105" s="1126" t="str">
        <f>IF('Appraisal Inputs'!AA362="","Blank",'Appraisal Inputs'!AA362)</f>
        <v>Blank</v>
      </c>
      <c r="I3105" s="515" t="s">
        <v>3628</v>
      </c>
    </row>
    <row r="3106" spans="1:9" x14ac:dyDescent="0.2">
      <c r="A3106" s="86" t="s">
        <v>6388</v>
      </c>
      <c r="B3106" s="763" t="s">
        <v>454</v>
      </c>
      <c r="C3106" s="86" t="s">
        <v>186</v>
      </c>
      <c r="D3106" s="86" t="s">
        <v>540</v>
      </c>
      <c r="E3106" s="86" t="s">
        <v>505</v>
      </c>
      <c r="F3106" s="282" t="s">
        <v>188</v>
      </c>
      <c r="G3106" s="1126" t="str">
        <f>IF('Appraisal Inputs'!AA363="","Blank",'Appraisal Inputs'!AA363)</f>
        <v>Blank</v>
      </c>
      <c r="I3106" s="515" t="s">
        <v>3629</v>
      </c>
    </row>
    <row r="3107" spans="1:9" x14ac:dyDescent="0.2">
      <c r="A3107" s="86" t="s">
        <v>6388</v>
      </c>
      <c r="B3107" s="763" t="s">
        <v>454</v>
      </c>
      <c r="C3107" s="86" t="s">
        <v>186</v>
      </c>
      <c r="D3107" s="86" t="s">
        <v>541</v>
      </c>
      <c r="E3107" s="86" t="s">
        <v>505</v>
      </c>
      <c r="F3107" s="282" t="s">
        <v>188</v>
      </c>
      <c r="G3107" s="1126" t="str">
        <f>IF('Appraisal Inputs'!AA364="","Blank",'Appraisal Inputs'!AA364)</f>
        <v>Blank</v>
      </c>
      <c r="I3107" s="515" t="s">
        <v>3630</v>
      </c>
    </row>
    <row r="3108" spans="1:9" x14ac:dyDescent="0.2">
      <c r="A3108" s="86" t="s">
        <v>6388</v>
      </c>
      <c r="B3108" s="763" t="s">
        <v>454</v>
      </c>
      <c r="C3108" s="86" t="s">
        <v>186</v>
      </c>
      <c r="D3108" s="86" t="s">
        <v>542</v>
      </c>
      <c r="E3108" s="86" t="s">
        <v>505</v>
      </c>
      <c r="F3108" s="282" t="s">
        <v>188</v>
      </c>
      <c r="G3108" s="1126" t="str">
        <f>IF('Appraisal Inputs'!AA365="","Blank",'Appraisal Inputs'!AA365)</f>
        <v>Blank</v>
      </c>
      <c r="I3108" s="515" t="s">
        <v>3631</v>
      </c>
    </row>
    <row r="3109" spans="1:9" x14ac:dyDescent="0.2">
      <c r="A3109" s="86" t="s">
        <v>6388</v>
      </c>
      <c r="B3109" s="763" t="s">
        <v>454</v>
      </c>
      <c r="C3109" s="86" t="s">
        <v>186</v>
      </c>
      <c r="D3109" s="86" t="s">
        <v>543</v>
      </c>
      <c r="E3109" s="86" t="s">
        <v>505</v>
      </c>
      <c r="F3109" s="282" t="s">
        <v>188</v>
      </c>
      <c r="G3109" s="1126" t="str">
        <f>IF('Appraisal Inputs'!AA366="","Blank",'Appraisal Inputs'!AA366)</f>
        <v>Blank</v>
      </c>
      <c r="I3109" s="515" t="s">
        <v>3632</v>
      </c>
    </row>
    <row r="3110" spans="1:9" x14ac:dyDescent="0.2">
      <c r="A3110" s="86" t="s">
        <v>6388</v>
      </c>
      <c r="B3110" s="763" t="s">
        <v>454</v>
      </c>
      <c r="C3110" s="86" t="s">
        <v>186</v>
      </c>
      <c r="D3110" s="86" t="s">
        <v>544</v>
      </c>
      <c r="E3110" s="86" t="s">
        <v>505</v>
      </c>
      <c r="F3110" s="282" t="s">
        <v>188</v>
      </c>
      <c r="G3110" s="1126" t="str">
        <f>IF('Appraisal Inputs'!AA367="","Blank",'Appraisal Inputs'!AA367)</f>
        <v>Blank</v>
      </c>
      <c r="I3110" s="515" t="s">
        <v>3633</v>
      </c>
    </row>
    <row r="3111" spans="1:9" x14ac:dyDescent="0.2">
      <c r="A3111" s="86" t="s">
        <v>6388</v>
      </c>
      <c r="B3111" s="763" t="s">
        <v>454</v>
      </c>
      <c r="C3111" s="86" t="s">
        <v>186</v>
      </c>
      <c r="D3111" s="86" t="s">
        <v>545</v>
      </c>
      <c r="E3111" s="86" t="s">
        <v>505</v>
      </c>
      <c r="F3111" s="282" t="s">
        <v>188</v>
      </c>
      <c r="G3111" s="1126" t="str">
        <f>IF('Appraisal Inputs'!AA368="","Blank",'Appraisal Inputs'!AA368)</f>
        <v>Blank</v>
      </c>
      <c r="I3111" s="515" t="s">
        <v>3634</v>
      </c>
    </row>
    <row r="3112" spans="1:9" x14ac:dyDescent="0.2">
      <c r="A3112" s="86" t="s">
        <v>6388</v>
      </c>
      <c r="B3112" s="763" t="s">
        <v>454</v>
      </c>
      <c r="C3112" s="86" t="s">
        <v>186</v>
      </c>
      <c r="D3112" s="86" t="s">
        <v>546</v>
      </c>
      <c r="E3112" s="86" t="s">
        <v>505</v>
      </c>
      <c r="F3112" s="282" t="s">
        <v>188</v>
      </c>
      <c r="G3112" s="1126" t="str">
        <f>IF('Appraisal Inputs'!AA369="","Blank",'Appraisal Inputs'!AA369)</f>
        <v>Blank</v>
      </c>
      <c r="I3112" s="515" t="s">
        <v>3635</v>
      </c>
    </row>
    <row r="3113" spans="1:9" x14ac:dyDescent="0.2">
      <c r="A3113" s="86" t="s">
        <v>6388</v>
      </c>
      <c r="B3113" s="763" t="s">
        <v>454</v>
      </c>
      <c r="C3113" s="86" t="s">
        <v>186</v>
      </c>
      <c r="D3113" s="86" t="s">
        <v>547</v>
      </c>
      <c r="E3113" s="86" t="s">
        <v>505</v>
      </c>
      <c r="F3113" s="282" t="s">
        <v>188</v>
      </c>
      <c r="G3113" s="1126" t="str">
        <f>IF('Appraisal Inputs'!AA370="","Blank",'Appraisal Inputs'!AA370)</f>
        <v>Blank</v>
      </c>
      <c r="I3113" s="515" t="s">
        <v>3636</v>
      </c>
    </row>
    <row r="3114" spans="1:9" x14ac:dyDescent="0.2">
      <c r="A3114" s="86" t="s">
        <v>6388</v>
      </c>
      <c r="B3114" s="763" t="s">
        <v>454</v>
      </c>
      <c r="C3114" s="86" t="s">
        <v>186</v>
      </c>
      <c r="D3114" s="86" t="s">
        <v>548</v>
      </c>
      <c r="E3114" s="86" t="s">
        <v>505</v>
      </c>
      <c r="F3114" s="282" t="s">
        <v>188</v>
      </c>
      <c r="G3114" s="1126" t="str">
        <f>IF('Appraisal Inputs'!AA371="","Blank",'Appraisal Inputs'!AA371)</f>
        <v>Blank</v>
      </c>
      <c r="I3114" s="515" t="s">
        <v>3637</v>
      </c>
    </row>
    <row r="3115" spans="1:9" x14ac:dyDescent="0.2">
      <c r="A3115" s="86" t="s">
        <v>6388</v>
      </c>
      <c r="B3115" s="763" t="s">
        <v>454</v>
      </c>
      <c r="C3115" s="86" t="s">
        <v>186</v>
      </c>
      <c r="D3115" s="86" t="s">
        <v>549</v>
      </c>
      <c r="E3115" s="86" t="s">
        <v>505</v>
      </c>
      <c r="F3115" s="282" t="s">
        <v>188</v>
      </c>
      <c r="G3115" s="1126" t="str">
        <f>IF('Appraisal Inputs'!AA372="","Blank",'Appraisal Inputs'!AA372)</f>
        <v>Blank</v>
      </c>
      <c r="I3115" s="515" t="s">
        <v>3638</v>
      </c>
    </row>
    <row r="3116" spans="1:9" x14ac:dyDescent="0.2">
      <c r="A3116" s="86" t="s">
        <v>6388</v>
      </c>
      <c r="B3116" s="763" t="s">
        <v>454</v>
      </c>
      <c r="C3116" s="86" t="s">
        <v>186</v>
      </c>
      <c r="D3116" s="86" t="s">
        <v>550</v>
      </c>
      <c r="E3116" s="86" t="s">
        <v>505</v>
      </c>
      <c r="F3116" s="282" t="s">
        <v>188</v>
      </c>
      <c r="G3116" s="1126" t="str">
        <f>IF('Appraisal Inputs'!AA373="","Blank",'Appraisal Inputs'!AA373)</f>
        <v>Blank</v>
      </c>
      <c r="I3116" s="515" t="s">
        <v>3639</v>
      </c>
    </row>
    <row r="3117" spans="1:9" x14ac:dyDescent="0.2">
      <c r="A3117" s="86" t="s">
        <v>6388</v>
      </c>
      <c r="B3117" s="763" t="s">
        <v>454</v>
      </c>
      <c r="C3117" s="86" t="s">
        <v>186</v>
      </c>
      <c r="D3117" s="86" t="s">
        <v>551</v>
      </c>
      <c r="E3117" s="86" t="s">
        <v>505</v>
      </c>
      <c r="F3117" s="282" t="s">
        <v>188</v>
      </c>
      <c r="G3117" s="1126" t="str">
        <f>IF('Appraisal Inputs'!AA374="","Blank",'Appraisal Inputs'!AA374)</f>
        <v>Blank</v>
      </c>
      <c r="I3117" s="515" t="s">
        <v>3640</v>
      </c>
    </row>
    <row r="3118" spans="1:9" x14ac:dyDescent="0.2">
      <c r="A3118" s="86" t="s">
        <v>6388</v>
      </c>
      <c r="B3118" s="763" t="s">
        <v>454</v>
      </c>
      <c r="C3118" s="86" t="s">
        <v>186</v>
      </c>
      <c r="D3118" s="86" t="s">
        <v>552</v>
      </c>
      <c r="E3118" s="86" t="s">
        <v>505</v>
      </c>
      <c r="F3118" s="282" t="s">
        <v>188</v>
      </c>
      <c r="G3118" s="1126" t="str">
        <f>IF('Appraisal Inputs'!AA375="","Blank",'Appraisal Inputs'!AA375)</f>
        <v>Blank</v>
      </c>
      <c r="I3118" s="515" t="s">
        <v>3641</v>
      </c>
    </row>
    <row r="3119" spans="1:9" x14ac:dyDescent="0.2">
      <c r="A3119" s="86" t="s">
        <v>6388</v>
      </c>
      <c r="B3119" s="763" t="s">
        <v>454</v>
      </c>
      <c r="C3119" s="86" t="s">
        <v>186</v>
      </c>
      <c r="D3119" s="86" t="s">
        <v>553</v>
      </c>
      <c r="E3119" s="86" t="s">
        <v>505</v>
      </c>
      <c r="F3119" s="282" t="s">
        <v>188</v>
      </c>
      <c r="G3119" s="1126" t="str">
        <f>IF('Appraisal Inputs'!AA376="","Blank",'Appraisal Inputs'!AA376)</f>
        <v>Blank</v>
      </c>
      <c r="I3119" s="515" t="s">
        <v>3642</v>
      </c>
    </row>
    <row r="3120" spans="1:9" x14ac:dyDescent="0.2">
      <c r="A3120" s="86" t="s">
        <v>6388</v>
      </c>
      <c r="B3120" s="763" t="s">
        <v>454</v>
      </c>
      <c r="C3120" s="86" t="s">
        <v>186</v>
      </c>
      <c r="D3120" s="86" t="s">
        <v>554</v>
      </c>
      <c r="E3120" s="86" t="s">
        <v>505</v>
      </c>
      <c r="F3120" s="282" t="s">
        <v>188</v>
      </c>
      <c r="G3120" s="1126" t="str">
        <f>IF('Appraisal Inputs'!AA377="","Blank",'Appraisal Inputs'!AA377)</f>
        <v>Blank</v>
      </c>
      <c r="I3120" s="515" t="s">
        <v>3643</v>
      </c>
    </row>
    <row r="3121" spans="1:9" x14ac:dyDescent="0.2">
      <c r="A3121" s="86" t="s">
        <v>6388</v>
      </c>
      <c r="B3121" s="763" t="s">
        <v>454</v>
      </c>
      <c r="C3121" s="86" t="s">
        <v>186</v>
      </c>
      <c r="D3121" s="86" t="s">
        <v>555</v>
      </c>
      <c r="E3121" s="86" t="s">
        <v>505</v>
      </c>
      <c r="F3121" s="282" t="s">
        <v>188</v>
      </c>
      <c r="G3121" s="1126" t="str">
        <f>IF('Appraisal Inputs'!AA378="","Blank",'Appraisal Inputs'!AA378)</f>
        <v>Blank</v>
      </c>
      <c r="I3121" s="515" t="s">
        <v>3644</v>
      </c>
    </row>
    <row r="3122" spans="1:9" x14ac:dyDescent="0.2">
      <c r="A3122" s="86" t="s">
        <v>6388</v>
      </c>
      <c r="B3122" s="763" t="s">
        <v>454</v>
      </c>
      <c r="C3122" s="86" t="s">
        <v>186</v>
      </c>
      <c r="D3122" s="86" t="s">
        <v>556</v>
      </c>
      <c r="E3122" s="86" t="s">
        <v>505</v>
      </c>
      <c r="F3122" s="282" t="s">
        <v>188</v>
      </c>
      <c r="G3122" s="1126" t="str">
        <f>IF('Appraisal Inputs'!AA379="","Blank",'Appraisal Inputs'!AA379)</f>
        <v>Blank</v>
      </c>
      <c r="I3122" s="515" t="s">
        <v>3645</v>
      </c>
    </row>
    <row r="3123" spans="1:9" x14ac:dyDescent="0.2">
      <c r="A3123" s="86" t="s">
        <v>6388</v>
      </c>
      <c r="B3123" s="763" t="s">
        <v>454</v>
      </c>
      <c r="C3123" s="86" t="s">
        <v>186</v>
      </c>
      <c r="D3123" s="86" t="s">
        <v>557</v>
      </c>
      <c r="E3123" s="86" t="s">
        <v>505</v>
      </c>
      <c r="F3123" s="282" t="s">
        <v>188</v>
      </c>
      <c r="G3123" s="1126" t="str">
        <f>IF('Appraisal Inputs'!AA380="","Blank",'Appraisal Inputs'!AA380)</f>
        <v>Blank</v>
      </c>
      <c r="I3123" s="515" t="s">
        <v>3646</v>
      </c>
    </row>
    <row r="3124" spans="1:9" x14ac:dyDescent="0.2">
      <c r="A3124" s="86" t="s">
        <v>6388</v>
      </c>
      <c r="B3124" s="763" t="s">
        <v>454</v>
      </c>
      <c r="C3124" s="86" t="s">
        <v>186</v>
      </c>
      <c r="D3124" s="86" t="s">
        <v>558</v>
      </c>
      <c r="E3124" s="86" t="s">
        <v>505</v>
      </c>
      <c r="F3124" s="282" t="s">
        <v>188</v>
      </c>
      <c r="G3124" s="1126" t="str">
        <f>IF('Appraisal Inputs'!AA381="","Blank",'Appraisal Inputs'!AA381)</f>
        <v>Blank</v>
      </c>
      <c r="I3124" s="515" t="s">
        <v>3647</v>
      </c>
    </row>
    <row r="3125" spans="1:9" x14ac:dyDescent="0.2">
      <c r="A3125" s="86" t="s">
        <v>6388</v>
      </c>
      <c r="B3125" s="763" t="s">
        <v>454</v>
      </c>
      <c r="C3125" s="86" t="s">
        <v>186</v>
      </c>
      <c r="D3125" s="86" t="s">
        <v>559</v>
      </c>
      <c r="E3125" s="86" t="s">
        <v>505</v>
      </c>
      <c r="F3125" s="282" t="s">
        <v>188</v>
      </c>
      <c r="G3125" s="1126" t="str">
        <f>IF('Appraisal Inputs'!AA382="","Blank",'Appraisal Inputs'!AA382)</f>
        <v>Blank</v>
      </c>
      <c r="I3125" s="515" t="s">
        <v>3648</v>
      </c>
    </row>
    <row r="3126" spans="1:9" x14ac:dyDescent="0.2">
      <c r="A3126" s="86" t="s">
        <v>6388</v>
      </c>
      <c r="B3126" s="763" t="s">
        <v>454</v>
      </c>
      <c r="C3126" s="86" t="s">
        <v>186</v>
      </c>
      <c r="D3126" s="86" t="s">
        <v>560</v>
      </c>
      <c r="E3126" s="86" t="s">
        <v>505</v>
      </c>
      <c r="F3126" s="282" t="s">
        <v>188</v>
      </c>
      <c r="G3126" s="1126" t="str">
        <f>IF('Appraisal Inputs'!AA383="","Blank",'Appraisal Inputs'!AA383)</f>
        <v>Blank</v>
      </c>
      <c r="I3126" s="515" t="s">
        <v>3649</v>
      </c>
    </row>
    <row r="3127" spans="1:9" x14ac:dyDescent="0.2">
      <c r="A3127" s="86" t="s">
        <v>6388</v>
      </c>
      <c r="B3127" s="763" t="s">
        <v>454</v>
      </c>
      <c r="C3127" s="86" t="s">
        <v>186</v>
      </c>
      <c r="D3127" s="86" t="s">
        <v>561</v>
      </c>
      <c r="E3127" s="86" t="s">
        <v>505</v>
      </c>
      <c r="F3127" s="282" t="s">
        <v>188</v>
      </c>
      <c r="G3127" s="1126" t="str">
        <f>IF('Appraisal Inputs'!AA384="","Blank",'Appraisal Inputs'!AA384)</f>
        <v>Blank</v>
      </c>
      <c r="I3127" s="515" t="s">
        <v>3650</v>
      </c>
    </row>
    <row r="3128" spans="1:9" x14ac:dyDescent="0.2">
      <c r="A3128" s="86" t="s">
        <v>6388</v>
      </c>
      <c r="B3128" s="763" t="s">
        <v>454</v>
      </c>
      <c r="C3128" s="86" t="s">
        <v>186</v>
      </c>
      <c r="D3128" s="86" t="s">
        <v>562</v>
      </c>
      <c r="E3128" s="86" t="s">
        <v>505</v>
      </c>
      <c r="F3128" s="282" t="s">
        <v>188</v>
      </c>
      <c r="G3128" s="1126" t="str">
        <f>IF('Appraisal Inputs'!AA385="","Blank",'Appraisal Inputs'!AA385)</f>
        <v>Blank</v>
      </c>
      <c r="I3128" s="515" t="s">
        <v>3651</v>
      </c>
    </row>
    <row r="3129" spans="1:9" x14ac:dyDescent="0.2">
      <c r="A3129" s="86" t="s">
        <v>6388</v>
      </c>
      <c r="B3129" s="763" t="s">
        <v>454</v>
      </c>
      <c r="C3129" s="86" t="s">
        <v>186</v>
      </c>
      <c r="D3129" s="86" t="s">
        <v>563</v>
      </c>
      <c r="E3129" s="86" t="s">
        <v>505</v>
      </c>
      <c r="F3129" s="282" t="s">
        <v>188</v>
      </c>
      <c r="G3129" s="1126" t="str">
        <f>IF('Appraisal Inputs'!AA386="","Blank",'Appraisal Inputs'!AA386)</f>
        <v>Blank</v>
      </c>
      <c r="I3129" s="515" t="s">
        <v>3652</v>
      </c>
    </row>
    <row r="3130" spans="1:9" x14ac:dyDescent="0.2">
      <c r="A3130" s="86" t="s">
        <v>6388</v>
      </c>
      <c r="B3130" s="763" t="s">
        <v>454</v>
      </c>
      <c r="C3130" s="86" t="s">
        <v>186</v>
      </c>
      <c r="D3130" s="86" t="s">
        <v>564</v>
      </c>
      <c r="E3130" s="86" t="s">
        <v>505</v>
      </c>
      <c r="F3130" s="282" t="s">
        <v>188</v>
      </c>
      <c r="G3130" s="1126" t="str">
        <f>IF('Appraisal Inputs'!AA387="","Blank",'Appraisal Inputs'!AA387)</f>
        <v>Blank</v>
      </c>
      <c r="I3130" s="515" t="s">
        <v>3653</v>
      </c>
    </row>
    <row r="3131" spans="1:9" x14ac:dyDescent="0.2">
      <c r="A3131" s="86" t="s">
        <v>6388</v>
      </c>
      <c r="B3131" s="763" t="s">
        <v>454</v>
      </c>
      <c r="C3131" s="86" t="s">
        <v>186</v>
      </c>
      <c r="D3131" s="86" t="s">
        <v>565</v>
      </c>
      <c r="E3131" s="86" t="s">
        <v>505</v>
      </c>
      <c r="F3131" s="282" t="s">
        <v>188</v>
      </c>
      <c r="G3131" s="1126" t="str">
        <f>IF('Appraisal Inputs'!AA388="","Blank",'Appraisal Inputs'!AA388)</f>
        <v>Blank</v>
      </c>
      <c r="I3131" s="515" t="s">
        <v>3654</v>
      </c>
    </row>
    <row r="3132" spans="1:9" x14ac:dyDescent="0.2">
      <c r="A3132" s="86" t="s">
        <v>6388</v>
      </c>
      <c r="B3132" s="543" t="s">
        <v>454</v>
      </c>
      <c r="C3132" s="547" t="s">
        <v>186</v>
      </c>
      <c r="D3132" s="547" t="s">
        <v>566</v>
      </c>
      <c r="E3132" s="547" t="s">
        <v>505</v>
      </c>
      <c r="F3132" s="538" t="s">
        <v>188</v>
      </c>
      <c r="G3132" s="1120" t="str">
        <f>IF('Appraisal Inputs'!AA389="","Blank",'Appraisal Inputs'!AA389)</f>
        <v>Blank</v>
      </c>
      <c r="I3132" s="515" t="s">
        <v>3655</v>
      </c>
    </row>
    <row r="3133" spans="1:9" x14ac:dyDescent="0.2">
      <c r="A3133" s="86" t="s">
        <v>6388</v>
      </c>
      <c r="B3133" s="763" t="s">
        <v>454</v>
      </c>
      <c r="C3133" s="86" t="s">
        <v>186</v>
      </c>
      <c r="D3133" s="86" t="s">
        <v>185</v>
      </c>
      <c r="E3133" s="86" t="s">
        <v>506</v>
      </c>
      <c r="F3133" s="282" t="s">
        <v>189</v>
      </c>
      <c r="G3133" s="1126" t="str">
        <f>IF('Appraisal Inputs'!AB349="","Blank",'Appraisal Inputs'!AB349)</f>
        <v>Blank</v>
      </c>
      <c r="I3133" s="515" t="s">
        <v>3656</v>
      </c>
    </row>
    <row r="3134" spans="1:9" x14ac:dyDescent="0.2">
      <c r="A3134" s="86" t="s">
        <v>6388</v>
      </c>
      <c r="B3134" s="763" t="s">
        <v>454</v>
      </c>
      <c r="C3134" s="86" t="s">
        <v>186</v>
      </c>
      <c r="D3134" s="86" t="s">
        <v>527</v>
      </c>
      <c r="E3134" s="86" t="s">
        <v>506</v>
      </c>
      <c r="F3134" s="282" t="s">
        <v>189</v>
      </c>
      <c r="G3134" s="1126" t="str">
        <f>IF('Appraisal Inputs'!AB350="","Blank",'Appraisal Inputs'!AB350)</f>
        <v>Blank</v>
      </c>
      <c r="I3134" s="515" t="s">
        <v>3657</v>
      </c>
    </row>
    <row r="3135" spans="1:9" x14ac:dyDescent="0.2">
      <c r="A3135" s="86" t="s">
        <v>6388</v>
      </c>
      <c r="B3135" s="763" t="s">
        <v>454</v>
      </c>
      <c r="C3135" s="86" t="s">
        <v>186</v>
      </c>
      <c r="D3135" s="86" t="s">
        <v>528</v>
      </c>
      <c r="E3135" s="86" t="s">
        <v>506</v>
      </c>
      <c r="F3135" s="282" t="s">
        <v>189</v>
      </c>
      <c r="G3135" s="1126" t="str">
        <f>IF('Appraisal Inputs'!AB351="","Blank",'Appraisal Inputs'!AB351)</f>
        <v>Blank</v>
      </c>
      <c r="I3135" s="515" t="s">
        <v>3658</v>
      </c>
    </row>
    <row r="3136" spans="1:9" x14ac:dyDescent="0.2">
      <c r="A3136" s="86" t="s">
        <v>6388</v>
      </c>
      <c r="B3136" s="763" t="s">
        <v>454</v>
      </c>
      <c r="C3136" s="86" t="s">
        <v>186</v>
      </c>
      <c r="D3136" s="86" t="s">
        <v>529</v>
      </c>
      <c r="E3136" s="86" t="s">
        <v>506</v>
      </c>
      <c r="F3136" s="282" t="s">
        <v>189</v>
      </c>
      <c r="G3136" s="1126" t="str">
        <f>IF('Appraisal Inputs'!AB352="","Blank",'Appraisal Inputs'!AB352)</f>
        <v>Blank</v>
      </c>
      <c r="I3136" s="515" t="s">
        <v>3659</v>
      </c>
    </row>
    <row r="3137" spans="1:9" x14ac:dyDescent="0.2">
      <c r="A3137" s="86" t="s">
        <v>6388</v>
      </c>
      <c r="B3137" s="763" t="s">
        <v>454</v>
      </c>
      <c r="C3137" s="86" t="s">
        <v>186</v>
      </c>
      <c r="D3137" s="86" t="s">
        <v>530</v>
      </c>
      <c r="E3137" s="86" t="s">
        <v>506</v>
      </c>
      <c r="F3137" s="282" t="s">
        <v>189</v>
      </c>
      <c r="G3137" s="1126" t="str">
        <f>IF('Appraisal Inputs'!AB353="","Blank",'Appraisal Inputs'!AB353)</f>
        <v>Blank</v>
      </c>
      <c r="I3137" s="515" t="s">
        <v>3660</v>
      </c>
    </row>
    <row r="3138" spans="1:9" x14ac:dyDescent="0.2">
      <c r="A3138" s="86" t="s">
        <v>6388</v>
      </c>
      <c r="B3138" s="763" t="s">
        <v>454</v>
      </c>
      <c r="C3138" s="86" t="s">
        <v>186</v>
      </c>
      <c r="D3138" s="86" t="s">
        <v>531</v>
      </c>
      <c r="E3138" s="86" t="s">
        <v>506</v>
      </c>
      <c r="F3138" s="282" t="s">
        <v>189</v>
      </c>
      <c r="G3138" s="1126" t="str">
        <f>IF('Appraisal Inputs'!AB354="","Blank",'Appraisal Inputs'!AB354)</f>
        <v>Blank</v>
      </c>
      <c r="I3138" s="515" t="s">
        <v>3661</v>
      </c>
    </row>
    <row r="3139" spans="1:9" x14ac:dyDescent="0.2">
      <c r="A3139" s="86" t="s">
        <v>6388</v>
      </c>
      <c r="B3139" s="763" t="s">
        <v>454</v>
      </c>
      <c r="C3139" s="86" t="s">
        <v>186</v>
      </c>
      <c r="D3139" s="86" t="s">
        <v>532</v>
      </c>
      <c r="E3139" s="86" t="s">
        <v>506</v>
      </c>
      <c r="F3139" s="282" t="s">
        <v>189</v>
      </c>
      <c r="G3139" s="1126" t="str">
        <f>IF('Appraisal Inputs'!AB355="","Blank",'Appraisal Inputs'!AB355)</f>
        <v>Blank</v>
      </c>
      <c r="I3139" s="515" t="s">
        <v>3662</v>
      </c>
    </row>
    <row r="3140" spans="1:9" x14ac:dyDescent="0.2">
      <c r="A3140" s="86" t="s">
        <v>6388</v>
      </c>
      <c r="B3140" s="763" t="s">
        <v>454</v>
      </c>
      <c r="C3140" s="86" t="s">
        <v>186</v>
      </c>
      <c r="D3140" s="86" t="s">
        <v>533</v>
      </c>
      <c r="E3140" s="86" t="s">
        <v>506</v>
      </c>
      <c r="F3140" s="282" t="s">
        <v>189</v>
      </c>
      <c r="G3140" s="1126" t="str">
        <f>IF('Appraisal Inputs'!AB356="","Blank",'Appraisal Inputs'!AB356)</f>
        <v>Blank</v>
      </c>
      <c r="I3140" s="515" t="s">
        <v>3663</v>
      </c>
    </row>
    <row r="3141" spans="1:9" x14ac:dyDescent="0.2">
      <c r="A3141" s="86" t="s">
        <v>6388</v>
      </c>
      <c r="B3141" s="763" t="s">
        <v>454</v>
      </c>
      <c r="C3141" s="86" t="s">
        <v>186</v>
      </c>
      <c r="D3141" s="86" t="s">
        <v>534</v>
      </c>
      <c r="E3141" s="86" t="s">
        <v>506</v>
      </c>
      <c r="F3141" s="282" t="s">
        <v>189</v>
      </c>
      <c r="G3141" s="1126" t="str">
        <f>IF('Appraisal Inputs'!AB357="","Blank",'Appraisal Inputs'!AB357)</f>
        <v>Blank</v>
      </c>
      <c r="I3141" s="515" t="s">
        <v>3664</v>
      </c>
    </row>
    <row r="3142" spans="1:9" x14ac:dyDescent="0.2">
      <c r="A3142" s="86" t="s">
        <v>6388</v>
      </c>
      <c r="B3142" s="763" t="s">
        <v>454</v>
      </c>
      <c r="C3142" s="86" t="s">
        <v>186</v>
      </c>
      <c r="D3142" s="86" t="s">
        <v>535</v>
      </c>
      <c r="E3142" s="86" t="s">
        <v>506</v>
      </c>
      <c r="F3142" s="282" t="s">
        <v>189</v>
      </c>
      <c r="G3142" s="1126" t="str">
        <f>IF('Appraisal Inputs'!AB358="","Blank",'Appraisal Inputs'!AB358)</f>
        <v>Blank</v>
      </c>
      <c r="I3142" s="515" t="s">
        <v>3665</v>
      </c>
    </row>
    <row r="3143" spans="1:9" x14ac:dyDescent="0.2">
      <c r="A3143" s="86" t="s">
        <v>6388</v>
      </c>
      <c r="B3143" s="763" t="s">
        <v>454</v>
      </c>
      <c r="C3143" s="86" t="s">
        <v>186</v>
      </c>
      <c r="D3143" s="86" t="s">
        <v>536</v>
      </c>
      <c r="E3143" s="86" t="s">
        <v>506</v>
      </c>
      <c r="F3143" s="282" t="s">
        <v>189</v>
      </c>
      <c r="G3143" s="1126" t="str">
        <f>IF('Appraisal Inputs'!AB359="","Blank",'Appraisal Inputs'!AB359)</f>
        <v>Blank</v>
      </c>
      <c r="I3143" s="515" t="s">
        <v>3666</v>
      </c>
    </row>
    <row r="3144" spans="1:9" x14ac:dyDescent="0.2">
      <c r="A3144" s="86" t="s">
        <v>6388</v>
      </c>
      <c r="B3144" s="763" t="s">
        <v>454</v>
      </c>
      <c r="C3144" s="86" t="s">
        <v>186</v>
      </c>
      <c r="D3144" s="86" t="s">
        <v>537</v>
      </c>
      <c r="E3144" s="86" t="s">
        <v>506</v>
      </c>
      <c r="F3144" s="282" t="s">
        <v>189</v>
      </c>
      <c r="G3144" s="1126" t="str">
        <f>IF('Appraisal Inputs'!AB360="","Blank",'Appraisal Inputs'!AB360)</f>
        <v>Blank</v>
      </c>
      <c r="I3144" s="515" t="s">
        <v>3667</v>
      </c>
    </row>
    <row r="3145" spans="1:9" x14ac:dyDescent="0.2">
      <c r="A3145" s="86" t="s">
        <v>6388</v>
      </c>
      <c r="B3145" s="763" t="s">
        <v>454</v>
      </c>
      <c r="C3145" s="86" t="s">
        <v>186</v>
      </c>
      <c r="D3145" s="86" t="s">
        <v>538</v>
      </c>
      <c r="E3145" s="86" t="s">
        <v>506</v>
      </c>
      <c r="F3145" s="282" t="s">
        <v>189</v>
      </c>
      <c r="G3145" s="1126" t="str">
        <f>IF('Appraisal Inputs'!AB361="","Blank",'Appraisal Inputs'!AB361)</f>
        <v>Blank</v>
      </c>
      <c r="I3145" s="515" t="s">
        <v>3668</v>
      </c>
    </row>
    <row r="3146" spans="1:9" x14ac:dyDescent="0.2">
      <c r="A3146" s="86" t="s">
        <v>6388</v>
      </c>
      <c r="B3146" s="763" t="s">
        <v>454</v>
      </c>
      <c r="C3146" s="86" t="s">
        <v>186</v>
      </c>
      <c r="D3146" s="86" t="s">
        <v>539</v>
      </c>
      <c r="E3146" s="86" t="s">
        <v>506</v>
      </c>
      <c r="F3146" s="282" t="s">
        <v>189</v>
      </c>
      <c r="G3146" s="1126" t="str">
        <f>IF('Appraisal Inputs'!AB362="","Blank",'Appraisal Inputs'!AB362)</f>
        <v>Blank</v>
      </c>
      <c r="I3146" s="515" t="s">
        <v>3669</v>
      </c>
    </row>
    <row r="3147" spans="1:9" x14ac:dyDescent="0.2">
      <c r="A3147" s="86" t="s">
        <v>6388</v>
      </c>
      <c r="B3147" s="763" t="s">
        <v>454</v>
      </c>
      <c r="C3147" s="86" t="s">
        <v>186</v>
      </c>
      <c r="D3147" s="86" t="s">
        <v>540</v>
      </c>
      <c r="E3147" s="86" t="s">
        <v>506</v>
      </c>
      <c r="F3147" s="282" t="s">
        <v>189</v>
      </c>
      <c r="G3147" s="1126" t="str">
        <f>IF('Appraisal Inputs'!AB363="","Blank",'Appraisal Inputs'!AB363)</f>
        <v>Blank</v>
      </c>
      <c r="I3147" s="515" t="s">
        <v>3670</v>
      </c>
    </row>
    <row r="3148" spans="1:9" x14ac:dyDescent="0.2">
      <c r="A3148" s="86" t="s">
        <v>6388</v>
      </c>
      <c r="B3148" s="763" t="s">
        <v>454</v>
      </c>
      <c r="C3148" s="86" t="s">
        <v>186</v>
      </c>
      <c r="D3148" s="86" t="s">
        <v>541</v>
      </c>
      <c r="E3148" s="86" t="s">
        <v>506</v>
      </c>
      <c r="F3148" s="282" t="s">
        <v>189</v>
      </c>
      <c r="G3148" s="1126" t="str">
        <f>IF('Appraisal Inputs'!AB364="","Blank",'Appraisal Inputs'!AB364)</f>
        <v>Blank</v>
      </c>
      <c r="I3148" s="515" t="s">
        <v>3671</v>
      </c>
    </row>
    <row r="3149" spans="1:9" x14ac:dyDescent="0.2">
      <c r="A3149" s="86" t="s">
        <v>6388</v>
      </c>
      <c r="B3149" s="763" t="s">
        <v>454</v>
      </c>
      <c r="C3149" s="86" t="s">
        <v>186</v>
      </c>
      <c r="D3149" s="86" t="s">
        <v>542</v>
      </c>
      <c r="E3149" s="86" t="s">
        <v>506</v>
      </c>
      <c r="F3149" s="282" t="s">
        <v>189</v>
      </c>
      <c r="G3149" s="1126" t="str">
        <f>IF('Appraisal Inputs'!AB365="","Blank",'Appraisal Inputs'!AB365)</f>
        <v>Blank</v>
      </c>
      <c r="I3149" s="515" t="s">
        <v>3672</v>
      </c>
    </row>
    <row r="3150" spans="1:9" x14ac:dyDescent="0.2">
      <c r="A3150" s="86" t="s">
        <v>6388</v>
      </c>
      <c r="B3150" s="763" t="s">
        <v>454</v>
      </c>
      <c r="C3150" s="86" t="s">
        <v>186</v>
      </c>
      <c r="D3150" s="86" t="s">
        <v>543</v>
      </c>
      <c r="E3150" s="86" t="s">
        <v>506</v>
      </c>
      <c r="F3150" s="282" t="s">
        <v>189</v>
      </c>
      <c r="G3150" s="1126" t="str">
        <f>IF('Appraisal Inputs'!AB366="","Blank",'Appraisal Inputs'!AB366)</f>
        <v>Blank</v>
      </c>
      <c r="I3150" s="515" t="s">
        <v>3673</v>
      </c>
    </row>
    <row r="3151" spans="1:9" x14ac:dyDescent="0.2">
      <c r="A3151" s="86" t="s">
        <v>6388</v>
      </c>
      <c r="B3151" s="763" t="s">
        <v>454</v>
      </c>
      <c r="C3151" s="86" t="s">
        <v>186</v>
      </c>
      <c r="D3151" s="86" t="s">
        <v>544</v>
      </c>
      <c r="E3151" s="86" t="s">
        <v>506</v>
      </c>
      <c r="F3151" s="282" t="s">
        <v>189</v>
      </c>
      <c r="G3151" s="1126" t="str">
        <f>IF('Appraisal Inputs'!AB367="","Blank",'Appraisal Inputs'!AB367)</f>
        <v>Blank</v>
      </c>
      <c r="I3151" s="515" t="s">
        <v>3674</v>
      </c>
    </row>
    <row r="3152" spans="1:9" x14ac:dyDescent="0.2">
      <c r="A3152" s="86" t="s">
        <v>6388</v>
      </c>
      <c r="B3152" s="763" t="s">
        <v>454</v>
      </c>
      <c r="C3152" s="86" t="s">
        <v>186</v>
      </c>
      <c r="D3152" s="86" t="s">
        <v>545</v>
      </c>
      <c r="E3152" s="86" t="s">
        <v>506</v>
      </c>
      <c r="F3152" s="282" t="s">
        <v>189</v>
      </c>
      <c r="G3152" s="1126" t="str">
        <f>IF('Appraisal Inputs'!AB368="","Blank",'Appraisal Inputs'!AB368)</f>
        <v>Blank</v>
      </c>
      <c r="I3152" s="515" t="s">
        <v>3675</v>
      </c>
    </row>
    <row r="3153" spans="1:9" x14ac:dyDescent="0.2">
      <c r="A3153" s="86" t="s">
        <v>6388</v>
      </c>
      <c r="B3153" s="763" t="s">
        <v>454</v>
      </c>
      <c r="C3153" s="86" t="s">
        <v>186</v>
      </c>
      <c r="D3153" s="86" t="s">
        <v>546</v>
      </c>
      <c r="E3153" s="86" t="s">
        <v>506</v>
      </c>
      <c r="F3153" s="282" t="s">
        <v>189</v>
      </c>
      <c r="G3153" s="1126" t="str">
        <f>IF('Appraisal Inputs'!AB369="","Blank",'Appraisal Inputs'!AB369)</f>
        <v>Blank</v>
      </c>
      <c r="I3153" s="515" t="s">
        <v>3676</v>
      </c>
    </row>
    <row r="3154" spans="1:9" x14ac:dyDescent="0.2">
      <c r="A3154" s="86" t="s">
        <v>6388</v>
      </c>
      <c r="B3154" s="763" t="s">
        <v>454</v>
      </c>
      <c r="C3154" s="86" t="s">
        <v>186</v>
      </c>
      <c r="D3154" s="86" t="s">
        <v>547</v>
      </c>
      <c r="E3154" s="86" t="s">
        <v>506</v>
      </c>
      <c r="F3154" s="282" t="s">
        <v>189</v>
      </c>
      <c r="G3154" s="1126" t="str">
        <f>IF('Appraisal Inputs'!AB370="","Blank",'Appraisal Inputs'!AB370)</f>
        <v>Blank</v>
      </c>
      <c r="I3154" s="515" t="s">
        <v>3677</v>
      </c>
    </row>
    <row r="3155" spans="1:9" x14ac:dyDescent="0.2">
      <c r="A3155" s="86" t="s">
        <v>6388</v>
      </c>
      <c r="B3155" s="763" t="s">
        <v>454</v>
      </c>
      <c r="C3155" s="86" t="s">
        <v>186</v>
      </c>
      <c r="D3155" s="86" t="s">
        <v>548</v>
      </c>
      <c r="E3155" s="86" t="s">
        <v>506</v>
      </c>
      <c r="F3155" s="282" t="s">
        <v>189</v>
      </c>
      <c r="G3155" s="1126" t="str">
        <f>IF('Appraisal Inputs'!AB371="","Blank",'Appraisal Inputs'!AB371)</f>
        <v>Blank</v>
      </c>
      <c r="I3155" s="515" t="s">
        <v>3678</v>
      </c>
    </row>
    <row r="3156" spans="1:9" x14ac:dyDescent="0.2">
      <c r="A3156" s="86" t="s">
        <v>6388</v>
      </c>
      <c r="B3156" s="763" t="s">
        <v>454</v>
      </c>
      <c r="C3156" s="86" t="s">
        <v>186</v>
      </c>
      <c r="D3156" s="86" t="s">
        <v>549</v>
      </c>
      <c r="E3156" s="86" t="s">
        <v>506</v>
      </c>
      <c r="F3156" s="282" t="s">
        <v>189</v>
      </c>
      <c r="G3156" s="1126" t="str">
        <f>IF('Appraisal Inputs'!AB372="","Blank",'Appraisal Inputs'!AB372)</f>
        <v>Blank</v>
      </c>
      <c r="I3156" s="515" t="s">
        <v>3679</v>
      </c>
    </row>
    <row r="3157" spans="1:9" x14ac:dyDescent="0.2">
      <c r="A3157" s="86" t="s">
        <v>6388</v>
      </c>
      <c r="B3157" s="763" t="s">
        <v>454</v>
      </c>
      <c r="C3157" s="86" t="s">
        <v>186</v>
      </c>
      <c r="D3157" s="86" t="s">
        <v>550</v>
      </c>
      <c r="E3157" s="86" t="s">
        <v>506</v>
      </c>
      <c r="F3157" s="282" t="s">
        <v>189</v>
      </c>
      <c r="G3157" s="1126" t="str">
        <f>IF('Appraisal Inputs'!AB373="","Blank",'Appraisal Inputs'!AB373)</f>
        <v>Blank</v>
      </c>
      <c r="I3157" s="515" t="s">
        <v>3680</v>
      </c>
    </row>
    <row r="3158" spans="1:9" x14ac:dyDescent="0.2">
      <c r="A3158" s="86" t="s">
        <v>6388</v>
      </c>
      <c r="B3158" s="763" t="s">
        <v>454</v>
      </c>
      <c r="C3158" s="86" t="s">
        <v>186</v>
      </c>
      <c r="D3158" s="86" t="s">
        <v>551</v>
      </c>
      <c r="E3158" s="86" t="s">
        <v>506</v>
      </c>
      <c r="F3158" s="282" t="s">
        <v>189</v>
      </c>
      <c r="G3158" s="1126" t="str">
        <f>IF('Appraisal Inputs'!AB374="","Blank",'Appraisal Inputs'!AB374)</f>
        <v>Blank</v>
      </c>
      <c r="I3158" s="515" t="s">
        <v>3681</v>
      </c>
    </row>
    <row r="3159" spans="1:9" x14ac:dyDescent="0.2">
      <c r="A3159" s="86" t="s">
        <v>6388</v>
      </c>
      <c r="B3159" s="763" t="s">
        <v>454</v>
      </c>
      <c r="C3159" s="86" t="s">
        <v>186</v>
      </c>
      <c r="D3159" s="86" t="s">
        <v>552</v>
      </c>
      <c r="E3159" s="86" t="s">
        <v>506</v>
      </c>
      <c r="F3159" s="282" t="s">
        <v>189</v>
      </c>
      <c r="G3159" s="1126" t="str">
        <f>IF('Appraisal Inputs'!AB375="","Blank",'Appraisal Inputs'!AB375)</f>
        <v>Blank</v>
      </c>
      <c r="I3159" s="515" t="s">
        <v>3682</v>
      </c>
    </row>
    <row r="3160" spans="1:9" x14ac:dyDescent="0.2">
      <c r="A3160" s="86" t="s">
        <v>6388</v>
      </c>
      <c r="B3160" s="763" t="s">
        <v>454</v>
      </c>
      <c r="C3160" s="86" t="s">
        <v>186</v>
      </c>
      <c r="D3160" s="86" t="s">
        <v>553</v>
      </c>
      <c r="E3160" s="86" t="s">
        <v>506</v>
      </c>
      <c r="F3160" s="282" t="s">
        <v>189</v>
      </c>
      <c r="G3160" s="1126" t="str">
        <f>IF('Appraisal Inputs'!AB376="","Blank",'Appraisal Inputs'!AB376)</f>
        <v>Blank</v>
      </c>
      <c r="I3160" s="515" t="s">
        <v>3683</v>
      </c>
    </row>
    <row r="3161" spans="1:9" x14ac:dyDescent="0.2">
      <c r="A3161" s="86" t="s">
        <v>6388</v>
      </c>
      <c r="B3161" s="763" t="s">
        <v>454</v>
      </c>
      <c r="C3161" s="86" t="s">
        <v>186</v>
      </c>
      <c r="D3161" s="86" t="s">
        <v>554</v>
      </c>
      <c r="E3161" s="86" t="s">
        <v>506</v>
      </c>
      <c r="F3161" s="282" t="s">
        <v>189</v>
      </c>
      <c r="G3161" s="1126" t="str">
        <f>IF('Appraisal Inputs'!AB377="","Blank",'Appraisal Inputs'!AB377)</f>
        <v>Blank</v>
      </c>
      <c r="I3161" s="515" t="s">
        <v>3684</v>
      </c>
    </row>
    <row r="3162" spans="1:9" x14ac:dyDescent="0.2">
      <c r="A3162" s="86" t="s">
        <v>6388</v>
      </c>
      <c r="B3162" s="763" t="s">
        <v>454</v>
      </c>
      <c r="C3162" s="86" t="s">
        <v>186</v>
      </c>
      <c r="D3162" s="86" t="s">
        <v>555</v>
      </c>
      <c r="E3162" s="86" t="s">
        <v>506</v>
      </c>
      <c r="F3162" s="282" t="s">
        <v>189</v>
      </c>
      <c r="G3162" s="1126" t="str">
        <f>IF('Appraisal Inputs'!AB378="","Blank",'Appraisal Inputs'!AB378)</f>
        <v>Blank</v>
      </c>
      <c r="I3162" s="515" t="s">
        <v>3685</v>
      </c>
    </row>
    <row r="3163" spans="1:9" x14ac:dyDescent="0.2">
      <c r="A3163" s="86" t="s">
        <v>6388</v>
      </c>
      <c r="B3163" s="763" t="s">
        <v>454</v>
      </c>
      <c r="C3163" s="86" t="s">
        <v>186</v>
      </c>
      <c r="D3163" s="86" t="s">
        <v>556</v>
      </c>
      <c r="E3163" s="86" t="s">
        <v>506</v>
      </c>
      <c r="F3163" s="282" t="s">
        <v>189</v>
      </c>
      <c r="G3163" s="1126" t="str">
        <f>IF('Appraisal Inputs'!AB379="","Blank",'Appraisal Inputs'!AB379)</f>
        <v>Blank</v>
      </c>
      <c r="I3163" s="515" t="s">
        <v>3686</v>
      </c>
    </row>
    <row r="3164" spans="1:9" x14ac:dyDescent="0.2">
      <c r="A3164" s="86" t="s">
        <v>6388</v>
      </c>
      <c r="B3164" s="763" t="s">
        <v>454</v>
      </c>
      <c r="C3164" s="86" t="s">
        <v>186</v>
      </c>
      <c r="D3164" s="86" t="s">
        <v>557</v>
      </c>
      <c r="E3164" s="86" t="s">
        <v>506</v>
      </c>
      <c r="F3164" s="282" t="s">
        <v>189</v>
      </c>
      <c r="G3164" s="1126" t="str">
        <f>IF('Appraisal Inputs'!AB380="","Blank",'Appraisal Inputs'!AB380)</f>
        <v>Blank</v>
      </c>
      <c r="I3164" s="515" t="s">
        <v>3687</v>
      </c>
    </row>
    <row r="3165" spans="1:9" x14ac:dyDescent="0.2">
      <c r="A3165" s="86" t="s">
        <v>6388</v>
      </c>
      <c r="B3165" s="763" t="s">
        <v>454</v>
      </c>
      <c r="C3165" s="86" t="s">
        <v>186</v>
      </c>
      <c r="D3165" s="86" t="s">
        <v>558</v>
      </c>
      <c r="E3165" s="86" t="s">
        <v>506</v>
      </c>
      <c r="F3165" s="282" t="s">
        <v>189</v>
      </c>
      <c r="G3165" s="1126" t="str">
        <f>IF('Appraisal Inputs'!AB381="","Blank",'Appraisal Inputs'!AB381)</f>
        <v>Blank</v>
      </c>
      <c r="I3165" s="515" t="s">
        <v>3688</v>
      </c>
    </row>
    <row r="3166" spans="1:9" x14ac:dyDescent="0.2">
      <c r="A3166" s="86" t="s">
        <v>6388</v>
      </c>
      <c r="B3166" s="763" t="s">
        <v>454</v>
      </c>
      <c r="C3166" s="86" t="s">
        <v>186</v>
      </c>
      <c r="D3166" s="86" t="s">
        <v>559</v>
      </c>
      <c r="E3166" s="86" t="s">
        <v>506</v>
      </c>
      <c r="F3166" s="282" t="s">
        <v>189</v>
      </c>
      <c r="G3166" s="1126" t="str">
        <f>IF('Appraisal Inputs'!AB382="","Blank",'Appraisal Inputs'!AB382)</f>
        <v>Blank</v>
      </c>
      <c r="I3166" s="515" t="s">
        <v>3689</v>
      </c>
    </row>
    <row r="3167" spans="1:9" x14ac:dyDescent="0.2">
      <c r="A3167" s="86" t="s">
        <v>6388</v>
      </c>
      <c r="B3167" s="763" t="s">
        <v>454</v>
      </c>
      <c r="C3167" s="86" t="s">
        <v>186</v>
      </c>
      <c r="D3167" s="86" t="s">
        <v>560</v>
      </c>
      <c r="E3167" s="86" t="s">
        <v>506</v>
      </c>
      <c r="F3167" s="282" t="s">
        <v>189</v>
      </c>
      <c r="G3167" s="1126" t="str">
        <f>IF('Appraisal Inputs'!AB383="","Blank",'Appraisal Inputs'!AB383)</f>
        <v>Blank</v>
      </c>
      <c r="I3167" s="515" t="s">
        <v>3690</v>
      </c>
    </row>
    <row r="3168" spans="1:9" x14ac:dyDescent="0.2">
      <c r="A3168" s="86" t="s">
        <v>6388</v>
      </c>
      <c r="B3168" s="763" t="s">
        <v>454</v>
      </c>
      <c r="C3168" s="86" t="s">
        <v>186</v>
      </c>
      <c r="D3168" s="86" t="s">
        <v>561</v>
      </c>
      <c r="E3168" s="86" t="s">
        <v>506</v>
      </c>
      <c r="F3168" s="282" t="s">
        <v>189</v>
      </c>
      <c r="G3168" s="1126" t="str">
        <f>IF('Appraisal Inputs'!AB384="","Blank",'Appraisal Inputs'!AB384)</f>
        <v>Blank</v>
      </c>
      <c r="I3168" s="515" t="s">
        <v>3691</v>
      </c>
    </row>
    <row r="3169" spans="1:9" x14ac:dyDescent="0.2">
      <c r="A3169" s="86" t="s">
        <v>6388</v>
      </c>
      <c r="B3169" s="763" t="s">
        <v>454</v>
      </c>
      <c r="C3169" s="86" t="s">
        <v>186</v>
      </c>
      <c r="D3169" s="86" t="s">
        <v>562</v>
      </c>
      <c r="E3169" s="86" t="s">
        <v>506</v>
      </c>
      <c r="F3169" s="282" t="s">
        <v>189</v>
      </c>
      <c r="G3169" s="1126" t="str">
        <f>IF('Appraisal Inputs'!AB385="","Blank",'Appraisal Inputs'!AB385)</f>
        <v>Blank</v>
      </c>
      <c r="I3169" s="515" t="s">
        <v>3692</v>
      </c>
    </row>
    <row r="3170" spans="1:9" x14ac:dyDescent="0.2">
      <c r="A3170" s="86" t="s">
        <v>6388</v>
      </c>
      <c r="B3170" s="763" t="s">
        <v>454</v>
      </c>
      <c r="C3170" s="86" t="s">
        <v>186</v>
      </c>
      <c r="D3170" s="86" t="s">
        <v>563</v>
      </c>
      <c r="E3170" s="86" t="s">
        <v>506</v>
      </c>
      <c r="F3170" s="282" t="s">
        <v>189</v>
      </c>
      <c r="G3170" s="1126" t="str">
        <f>IF('Appraisal Inputs'!AB386="","Blank",'Appraisal Inputs'!AB386)</f>
        <v>Blank</v>
      </c>
      <c r="I3170" s="515" t="s">
        <v>3693</v>
      </c>
    </row>
    <row r="3171" spans="1:9" x14ac:dyDescent="0.2">
      <c r="A3171" s="86" t="s">
        <v>6388</v>
      </c>
      <c r="B3171" s="763" t="s">
        <v>454</v>
      </c>
      <c r="C3171" s="86" t="s">
        <v>186</v>
      </c>
      <c r="D3171" s="86" t="s">
        <v>564</v>
      </c>
      <c r="E3171" s="86" t="s">
        <v>506</v>
      </c>
      <c r="F3171" s="282" t="s">
        <v>189</v>
      </c>
      <c r="G3171" s="1126" t="str">
        <f>IF('Appraisal Inputs'!AB387="","Blank",'Appraisal Inputs'!AB387)</f>
        <v>Blank</v>
      </c>
      <c r="I3171" s="515" t="s">
        <v>3694</v>
      </c>
    </row>
    <row r="3172" spans="1:9" x14ac:dyDescent="0.2">
      <c r="A3172" s="86" t="s">
        <v>6388</v>
      </c>
      <c r="B3172" s="763" t="s">
        <v>454</v>
      </c>
      <c r="C3172" s="86" t="s">
        <v>186</v>
      </c>
      <c r="D3172" s="86" t="s">
        <v>565</v>
      </c>
      <c r="E3172" s="86" t="s">
        <v>506</v>
      </c>
      <c r="F3172" s="282" t="s">
        <v>189</v>
      </c>
      <c r="G3172" s="1126" t="str">
        <f>IF('Appraisal Inputs'!AB388="","Blank",'Appraisal Inputs'!AB388)</f>
        <v>Blank</v>
      </c>
      <c r="I3172" s="515" t="s">
        <v>3695</v>
      </c>
    </row>
    <row r="3173" spans="1:9" x14ac:dyDescent="0.2">
      <c r="A3173" s="86" t="s">
        <v>6388</v>
      </c>
      <c r="B3173" s="763" t="s">
        <v>454</v>
      </c>
      <c r="C3173" s="86" t="s">
        <v>186</v>
      </c>
      <c r="D3173" s="86" t="s">
        <v>566</v>
      </c>
      <c r="E3173" s="86" t="s">
        <v>506</v>
      </c>
      <c r="F3173" s="282" t="s">
        <v>189</v>
      </c>
      <c r="G3173" s="1119" t="str">
        <f>IF('Appraisal Inputs'!AB389="","Blank",'Appraisal Inputs'!AB389)</f>
        <v>Blank</v>
      </c>
      <c r="I3173" s="515" t="s">
        <v>3696</v>
      </c>
    </row>
    <row r="3174" spans="1:9" x14ac:dyDescent="0.2">
      <c r="A3174" s="86" t="s">
        <v>6388</v>
      </c>
      <c r="B3174" s="533" t="s">
        <v>454</v>
      </c>
      <c r="C3174" s="119" t="s">
        <v>186</v>
      </c>
      <c r="D3174" s="119" t="s">
        <v>185</v>
      </c>
      <c r="E3174" s="119" t="s">
        <v>506</v>
      </c>
      <c r="F3174" s="545" t="s">
        <v>197</v>
      </c>
      <c r="G3174" s="1127" t="str">
        <f>IF('Appraisal Inputs'!AB390="","Blank",'Appraisal Inputs'!AB390)</f>
        <v>Blank</v>
      </c>
      <c r="I3174" s="515" t="s">
        <v>3697</v>
      </c>
    </row>
    <row r="3175" spans="1:9" x14ac:dyDescent="0.2">
      <c r="A3175" s="86" t="s">
        <v>6388</v>
      </c>
      <c r="B3175" s="541" t="s">
        <v>454</v>
      </c>
      <c r="C3175" s="546" t="s">
        <v>186</v>
      </c>
      <c r="D3175" s="546" t="s">
        <v>185</v>
      </c>
      <c r="E3175" s="546" t="s">
        <v>506</v>
      </c>
      <c r="F3175" s="542" t="s">
        <v>188</v>
      </c>
      <c r="G3175" s="1102" t="str">
        <f>IF('Appraisal Inputs'!AC349="","Blank",'Appraisal Inputs'!AC349)</f>
        <v>Blank</v>
      </c>
      <c r="I3175" s="515" t="s">
        <v>3698</v>
      </c>
    </row>
    <row r="3176" spans="1:9" x14ac:dyDescent="0.2">
      <c r="A3176" s="86" t="s">
        <v>6388</v>
      </c>
      <c r="B3176" s="763" t="s">
        <v>454</v>
      </c>
      <c r="C3176" s="86" t="s">
        <v>186</v>
      </c>
      <c r="D3176" s="86" t="s">
        <v>527</v>
      </c>
      <c r="E3176" s="86" t="s">
        <v>506</v>
      </c>
      <c r="F3176" s="282" t="s">
        <v>188</v>
      </c>
      <c r="G3176" s="1126" t="str">
        <f>IF('Appraisal Inputs'!AC350="","Blank",'Appraisal Inputs'!AC350)</f>
        <v>Blank</v>
      </c>
      <c r="I3176" s="515" t="s">
        <v>3699</v>
      </c>
    </row>
    <row r="3177" spans="1:9" x14ac:dyDescent="0.2">
      <c r="A3177" s="86" t="s">
        <v>6388</v>
      </c>
      <c r="B3177" s="763" t="s">
        <v>454</v>
      </c>
      <c r="C3177" s="86" t="s">
        <v>186</v>
      </c>
      <c r="D3177" s="86" t="s">
        <v>528</v>
      </c>
      <c r="E3177" s="86" t="s">
        <v>506</v>
      </c>
      <c r="F3177" s="282" t="s">
        <v>188</v>
      </c>
      <c r="G3177" s="1126" t="str">
        <f>IF('Appraisal Inputs'!AC351="","Blank",'Appraisal Inputs'!AC351)</f>
        <v>Blank</v>
      </c>
      <c r="I3177" s="515" t="s">
        <v>3700</v>
      </c>
    </row>
    <row r="3178" spans="1:9" x14ac:dyDescent="0.2">
      <c r="A3178" s="86" t="s">
        <v>6388</v>
      </c>
      <c r="B3178" s="763" t="s">
        <v>454</v>
      </c>
      <c r="C3178" s="86" t="s">
        <v>186</v>
      </c>
      <c r="D3178" s="86" t="s">
        <v>529</v>
      </c>
      <c r="E3178" s="86" t="s">
        <v>506</v>
      </c>
      <c r="F3178" s="282" t="s">
        <v>188</v>
      </c>
      <c r="G3178" s="1126" t="str">
        <f>IF('Appraisal Inputs'!AC352="","Blank",'Appraisal Inputs'!AC352)</f>
        <v>Blank</v>
      </c>
      <c r="I3178" s="515" t="s">
        <v>3701</v>
      </c>
    </row>
    <row r="3179" spans="1:9" x14ac:dyDescent="0.2">
      <c r="A3179" s="86" t="s">
        <v>6388</v>
      </c>
      <c r="B3179" s="763" t="s">
        <v>454</v>
      </c>
      <c r="C3179" s="86" t="s">
        <v>186</v>
      </c>
      <c r="D3179" s="86" t="s">
        <v>530</v>
      </c>
      <c r="E3179" s="86" t="s">
        <v>506</v>
      </c>
      <c r="F3179" s="282" t="s">
        <v>188</v>
      </c>
      <c r="G3179" s="1126" t="str">
        <f>IF('Appraisal Inputs'!AC353="","Blank",'Appraisal Inputs'!AC353)</f>
        <v>Blank</v>
      </c>
      <c r="I3179" s="515" t="s">
        <v>3702</v>
      </c>
    </row>
    <row r="3180" spans="1:9" x14ac:dyDescent="0.2">
      <c r="A3180" s="86" t="s">
        <v>6388</v>
      </c>
      <c r="B3180" s="763" t="s">
        <v>454</v>
      </c>
      <c r="C3180" s="86" t="s">
        <v>186</v>
      </c>
      <c r="D3180" s="86" t="s">
        <v>531</v>
      </c>
      <c r="E3180" s="86" t="s">
        <v>506</v>
      </c>
      <c r="F3180" s="282" t="s">
        <v>188</v>
      </c>
      <c r="G3180" s="1126" t="str">
        <f>IF('Appraisal Inputs'!AC354="","Blank",'Appraisal Inputs'!AC354)</f>
        <v>Blank</v>
      </c>
      <c r="I3180" s="515" t="s">
        <v>3703</v>
      </c>
    </row>
    <row r="3181" spans="1:9" x14ac:dyDescent="0.2">
      <c r="A3181" s="86" t="s">
        <v>6388</v>
      </c>
      <c r="B3181" s="763" t="s">
        <v>454</v>
      </c>
      <c r="C3181" s="86" t="s">
        <v>186</v>
      </c>
      <c r="D3181" s="86" t="s">
        <v>532</v>
      </c>
      <c r="E3181" s="86" t="s">
        <v>506</v>
      </c>
      <c r="F3181" s="282" t="s">
        <v>188</v>
      </c>
      <c r="G3181" s="1126" t="str">
        <f>IF('Appraisal Inputs'!AC355="","Blank",'Appraisal Inputs'!AC355)</f>
        <v>Blank</v>
      </c>
      <c r="I3181" s="515" t="s">
        <v>3704</v>
      </c>
    </row>
    <row r="3182" spans="1:9" x14ac:dyDescent="0.2">
      <c r="A3182" s="86" t="s">
        <v>6388</v>
      </c>
      <c r="B3182" s="763" t="s">
        <v>454</v>
      </c>
      <c r="C3182" s="86" t="s">
        <v>186</v>
      </c>
      <c r="D3182" s="86" t="s">
        <v>533</v>
      </c>
      <c r="E3182" s="86" t="s">
        <v>506</v>
      </c>
      <c r="F3182" s="282" t="s">
        <v>188</v>
      </c>
      <c r="G3182" s="1126" t="str">
        <f>IF('Appraisal Inputs'!AC356="","Blank",'Appraisal Inputs'!AC356)</f>
        <v>Blank</v>
      </c>
      <c r="I3182" s="515" t="s">
        <v>3705</v>
      </c>
    </row>
    <row r="3183" spans="1:9" x14ac:dyDescent="0.2">
      <c r="A3183" s="86" t="s">
        <v>6388</v>
      </c>
      <c r="B3183" s="763" t="s">
        <v>454</v>
      </c>
      <c r="C3183" s="86" t="s">
        <v>186</v>
      </c>
      <c r="D3183" s="86" t="s">
        <v>534</v>
      </c>
      <c r="E3183" s="86" t="s">
        <v>506</v>
      </c>
      <c r="F3183" s="282" t="s">
        <v>188</v>
      </c>
      <c r="G3183" s="1126" t="str">
        <f>IF('Appraisal Inputs'!AC357="","Blank",'Appraisal Inputs'!AC357)</f>
        <v>Blank</v>
      </c>
      <c r="I3183" s="515" t="s">
        <v>3706</v>
      </c>
    </row>
    <row r="3184" spans="1:9" x14ac:dyDescent="0.2">
      <c r="A3184" s="86" t="s">
        <v>6388</v>
      </c>
      <c r="B3184" s="763" t="s">
        <v>454</v>
      </c>
      <c r="C3184" s="86" t="s">
        <v>186</v>
      </c>
      <c r="D3184" s="86" t="s">
        <v>535</v>
      </c>
      <c r="E3184" s="86" t="s">
        <v>506</v>
      </c>
      <c r="F3184" s="282" t="s">
        <v>188</v>
      </c>
      <c r="G3184" s="1126" t="str">
        <f>IF('Appraisal Inputs'!AC358="","Blank",'Appraisal Inputs'!AC358)</f>
        <v>Blank</v>
      </c>
      <c r="I3184" s="515" t="s">
        <v>3707</v>
      </c>
    </row>
    <row r="3185" spans="1:9" x14ac:dyDescent="0.2">
      <c r="A3185" s="86" t="s">
        <v>6388</v>
      </c>
      <c r="B3185" s="763" t="s">
        <v>454</v>
      </c>
      <c r="C3185" s="86" t="s">
        <v>186</v>
      </c>
      <c r="D3185" s="86" t="s">
        <v>536</v>
      </c>
      <c r="E3185" s="86" t="s">
        <v>506</v>
      </c>
      <c r="F3185" s="282" t="s">
        <v>188</v>
      </c>
      <c r="G3185" s="1126" t="str">
        <f>IF('Appraisal Inputs'!AC359="","Blank",'Appraisal Inputs'!AC359)</f>
        <v>Blank</v>
      </c>
      <c r="I3185" s="515" t="s">
        <v>3708</v>
      </c>
    </row>
    <row r="3186" spans="1:9" x14ac:dyDescent="0.2">
      <c r="A3186" s="86" t="s">
        <v>6388</v>
      </c>
      <c r="B3186" s="763" t="s">
        <v>454</v>
      </c>
      <c r="C3186" s="86" t="s">
        <v>186</v>
      </c>
      <c r="D3186" s="86" t="s">
        <v>537</v>
      </c>
      <c r="E3186" s="86" t="s">
        <v>506</v>
      </c>
      <c r="F3186" s="282" t="s">
        <v>188</v>
      </c>
      <c r="G3186" s="1126" t="str">
        <f>IF('Appraisal Inputs'!AC360="","Blank",'Appraisal Inputs'!AC360)</f>
        <v>Blank</v>
      </c>
      <c r="I3186" s="515" t="s">
        <v>3709</v>
      </c>
    </row>
    <row r="3187" spans="1:9" x14ac:dyDescent="0.2">
      <c r="A3187" s="86" t="s">
        <v>6388</v>
      </c>
      <c r="B3187" s="763" t="s">
        <v>454</v>
      </c>
      <c r="C3187" s="86" t="s">
        <v>186</v>
      </c>
      <c r="D3187" s="86" t="s">
        <v>538</v>
      </c>
      <c r="E3187" s="86" t="s">
        <v>506</v>
      </c>
      <c r="F3187" s="282" t="s">
        <v>188</v>
      </c>
      <c r="G3187" s="1126" t="str">
        <f>IF('Appraisal Inputs'!AC361="","Blank",'Appraisal Inputs'!AC361)</f>
        <v>Blank</v>
      </c>
      <c r="I3187" s="515" t="s">
        <v>3710</v>
      </c>
    </row>
    <row r="3188" spans="1:9" x14ac:dyDescent="0.2">
      <c r="A3188" s="86" t="s">
        <v>6388</v>
      </c>
      <c r="B3188" s="763" t="s">
        <v>454</v>
      </c>
      <c r="C3188" s="86" t="s">
        <v>186</v>
      </c>
      <c r="D3188" s="86" t="s">
        <v>539</v>
      </c>
      <c r="E3188" s="86" t="s">
        <v>506</v>
      </c>
      <c r="F3188" s="282" t="s">
        <v>188</v>
      </c>
      <c r="G3188" s="1126" t="str">
        <f>IF('Appraisal Inputs'!AC362="","Blank",'Appraisal Inputs'!AC362)</f>
        <v>Blank</v>
      </c>
      <c r="I3188" s="515" t="s">
        <v>3711</v>
      </c>
    </row>
    <row r="3189" spans="1:9" x14ac:dyDescent="0.2">
      <c r="A3189" s="86" t="s">
        <v>6388</v>
      </c>
      <c r="B3189" s="763" t="s">
        <v>454</v>
      </c>
      <c r="C3189" s="86" t="s">
        <v>186</v>
      </c>
      <c r="D3189" s="86" t="s">
        <v>540</v>
      </c>
      <c r="E3189" s="86" t="s">
        <v>506</v>
      </c>
      <c r="F3189" s="282" t="s">
        <v>188</v>
      </c>
      <c r="G3189" s="1126" t="str">
        <f>IF('Appraisal Inputs'!AC363="","Blank",'Appraisal Inputs'!AC363)</f>
        <v>Blank</v>
      </c>
      <c r="I3189" s="515" t="s">
        <v>3712</v>
      </c>
    </row>
    <row r="3190" spans="1:9" x14ac:dyDescent="0.2">
      <c r="A3190" s="86" t="s">
        <v>6388</v>
      </c>
      <c r="B3190" s="763" t="s">
        <v>454</v>
      </c>
      <c r="C3190" s="86" t="s">
        <v>186</v>
      </c>
      <c r="D3190" s="86" t="s">
        <v>541</v>
      </c>
      <c r="E3190" s="86" t="s">
        <v>506</v>
      </c>
      <c r="F3190" s="282" t="s">
        <v>188</v>
      </c>
      <c r="G3190" s="1126" t="str">
        <f>IF('Appraisal Inputs'!AC364="","Blank",'Appraisal Inputs'!AC364)</f>
        <v>Blank</v>
      </c>
      <c r="I3190" s="515" t="s">
        <v>3713</v>
      </c>
    </row>
    <row r="3191" spans="1:9" x14ac:dyDescent="0.2">
      <c r="A3191" s="86" t="s">
        <v>6388</v>
      </c>
      <c r="B3191" s="763" t="s">
        <v>454</v>
      </c>
      <c r="C3191" s="86" t="s">
        <v>186</v>
      </c>
      <c r="D3191" s="86" t="s">
        <v>542</v>
      </c>
      <c r="E3191" s="86" t="s">
        <v>506</v>
      </c>
      <c r="F3191" s="282" t="s">
        <v>188</v>
      </c>
      <c r="G3191" s="1126" t="str">
        <f>IF('Appraisal Inputs'!AC365="","Blank",'Appraisal Inputs'!AC365)</f>
        <v>Blank</v>
      </c>
      <c r="I3191" s="515" t="s">
        <v>3714</v>
      </c>
    </row>
    <row r="3192" spans="1:9" x14ac:dyDescent="0.2">
      <c r="A3192" s="86" t="s">
        <v>6388</v>
      </c>
      <c r="B3192" s="763" t="s">
        <v>454</v>
      </c>
      <c r="C3192" s="86" t="s">
        <v>186</v>
      </c>
      <c r="D3192" s="86" t="s">
        <v>543</v>
      </c>
      <c r="E3192" s="86" t="s">
        <v>506</v>
      </c>
      <c r="F3192" s="282" t="s">
        <v>188</v>
      </c>
      <c r="G3192" s="1126" t="str">
        <f>IF('Appraisal Inputs'!AC366="","Blank",'Appraisal Inputs'!AC366)</f>
        <v>Blank</v>
      </c>
      <c r="I3192" s="515" t="s">
        <v>3715</v>
      </c>
    </row>
    <row r="3193" spans="1:9" x14ac:dyDescent="0.2">
      <c r="A3193" s="86" t="s">
        <v>6388</v>
      </c>
      <c r="B3193" s="763" t="s">
        <v>454</v>
      </c>
      <c r="C3193" s="86" t="s">
        <v>186</v>
      </c>
      <c r="D3193" s="86" t="s">
        <v>544</v>
      </c>
      <c r="E3193" s="86" t="s">
        <v>506</v>
      </c>
      <c r="F3193" s="282" t="s">
        <v>188</v>
      </c>
      <c r="G3193" s="1126" t="str">
        <f>IF('Appraisal Inputs'!AC367="","Blank",'Appraisal Inputs'!AC367)</f>
        <v>Blank</v>
      </c>
      <c r="I3193" s="515" t="s">
        <v>3716</v>
      </c>
    </row>
    <row r="3194" spans="1:9" x14ac:dyDescent="0.2">
      <c r="A3194" s="86" t="s">
        <v>6388</v>
      </c>
      <c r="B3194" s="763" t="s">
        <v>454</v>
      </c>
      <c r="C3194" s="86" t="s">
        <v>186</v>
      </c>
      <c r="D3194" s="86" t="s">
        <v>545</v>
      </c>
      <c r="E3194" s="86" t="s">
        <v>506</v>
      </c>
      <c r="F3194" s="282" t="s">
        <v>188</v>
      </c>
      <c r="G3194" s="1126" t="str">
        <f>IF('Appraisal Inputs'!AC368="","Blank",'Appraisal Inputs'!AC368)</f>
        <v>Blank</v>
      </c>
      <c r="I3194" s="515" t="s">
        <v>3717</v>
      </c>
    </row>
    <row r="3195" spans="1:9" x14ac:dyDescent="0.2">
      <c r="A3195" s="86" t="s">
        <v>6388</v>
      </c>
      <c r="B3195" s="763" t="s">
        <v>454</v>
      </c>
      <c r="C3195" s="86" t="s">
        <v>186</v>
      </c>
      <c r="D3195" s="86" t="s">
        <v>546</v>
      </c>
      <c r="E3195" s="86" t="s">
        <v>506</v>
      </c>
      <c r="F3195" s="282" t="s">
        <v>188</v>
      </c>
      <c r="G3195" s="1126" t="str">
        <f>IF('Appraisal Inputs'!AC369="","Blank",'Appraisal Inputs'!AC369)</f>
        <v>Blank</v>
      </c>
      <c r="I3195" s="515" t="s">
        <v>3718</v>
      </c>
    </row>
    <row r="3196" spans="1:9" x14ac:dyDescent="0.2">
      <c r="A3196" s="86" t="s">
        <v>6388</v>
      </c>
      <c r="B3196" s="763" t="s">
        <v>454</v>
      </c>
      <c r="C3196" s="86" t="s">
        <v>186</v>
      </c>
      <c r="D3196" s="86" t="s">
        <v>547</v>
      </c>
      <c r="E3196" s="86" t="s">
        <v>506</v>
      </c>
      <c r="F3196" s="282" t="s">
        <v>188</v>
      </c>
      <c r="G3196" s="1126" t="str">
        <f>IF('Appraisal Inputs'!AC370="","Blank",'Appraisal Inputs'!AC370)</f>
        <v>Blank</v>
      </c>
      <c r="I3196" s="515" t="s">
        <v>3719</v>
      </c>
    </row>
    <row r="3197" spans="1:9" x14ac:dyDescent="0.2">
      <c r="A3197" s="86" t="s">
        <v>6388</v>
      </c>
      <c r="B3197" s="763" t="s">
        <v>454</v>
      </c>
      <c r="C3197" s="86" t="s">
        <v>186</v>
      </c>
      <c r="D3197" s="86" t="s">
        <v>548</v>
      </c>
      <c r="E3197" s="86" t="s">
        <v>506</v>
      </c>
      <c r="F3197" s="282" t="s">
        <v>188</v>
      </c>
      <c r="G3197" s="1126" t="str">
        <f>IF('Appraisal Inputs'!AC371="","Blank",'Appraisal Inputs'!AC371)</f>
        <v>Blank</v>
      </c>
      <c r="I3197" s="515" t="s">
        <v>3720</v>
      </c>
    </row>
    <row r="3198" spans="1:9" x14ac:dyDescent="0.2">
      <c r="A3198" s="86" t="s">
        <v>6388</v>
      </c>
      <c r="B3198" s="763" t="s">
        <v>454</v>
      </c>
      <c r="C3198" s="86" t="s">
        <v>186</v>
      </c>
      <c r="D3198" s="86" t="s">
        <v>549</v>
      </c>
      <c r="E3198" s="86" t="s">
        <v>506</v>
      </c>
      <c r="F3198" s="282" t="s">
        <v>188</v>
      </c>
      <c r="G3198" s="1126" t="str">
        <f>IF('Appraisal Inputs'!AC372="","Blank",'Appraisal Inputs'!AC372)</f>
        <v>Blank</v>
      </c>
      <c r="I3198" s="515" t="s">
        <v>3721</v>
      </c>
    </row>
    <row r="3199" spans="1:9" x14ac:dyDescent="0.2">
      <c r="A3199" s="86" t="s">
        <v>6388</v>
      </c>
      <c r="B3199" s="763" t="s">
        <v>454</v>
      </c>
      <c r="C3199" s="86" t="s">
        <v>186</v>
      </c>
      <c r="D3199" s="86" t="s">
        <v>550</v>
      </c>
      <c r="E3199" s="86" t="s">
        <v>506</v>
      </c>
      <c r="F3199" s="282" t="s">
        <v>188</v>
      </c>
      <c r="G3199" s="1126" t="str">
        <f>IF('Appraisal Inputs'!AC373="","Blank",'Appraisal Inputs'!AC373)</f>
        <v>Blank</v>
      </c>
      <c r="I3199" s="515" t="s">
        <v>3722</v>
      </c>
    </row>
    <row r="3200" spans="1:9" x14ac:dyDescent="0.2">
      <c r="A3200" s="86" t="s">
        <v>6388</v>
      </c>
      <c r="B3200" s="763" t="s">
        <v>454</v>
      </c>
      <c r="C3200" s="86" t="s">
        <v>186</v>
      </c>
      <c r="D3200" s="86" t="s">
        <v>551</v>
      </c>
      <c r="E3200" s="86" t="s">
        <v>506</v>
      </c>
      <c r="F3200" s="282" t="s">
        <v>188</v>
      </c>
      <c r="G3200" s="1126" t="str">
        <f>IF('Appraisal Inputs'!AC374="","Blank",'Appraisal Inputs'!AC374)</f>
        <v>Blank</v>
      </c>
      <c r="I3200" s="515" t="s">
        <v>3723</v>
      </c>
    </row>
    <row r="3201" spans="1:9" x14ac:dyDescent="0.2">
      <c r="A3201" s="86" t="s">
        <v>6388</v>
      </c>
      <c r="B3201" s="763" t="s">
        <v>454</v>
      </c>
      <c r="C3201" s="86" t="s">
        <v>186</v>
      </c>
      <c r="D3201" s="86" t="s">
        <v>552</v>
      </c>
      <c r="E3201" s="86" t="s">
        <v>506</v>
      </c>
      <c r="F3201" s="282" t="s">
        <v>188</v>
      </c>
      <c r="G3201" s="1126" t="str">
        <f>IF('Appraisal Inputs'!AC375="","Blank",'Appraisal Inputs'!AC375)</f>
        <v>Blank</v>
      </c>
      <c r="I3201" s="515" t="s">
        <v>3724</v>
      </c>
    </row>
    <row r="3202" spans="1:9" x14ac:dyDescent="0.2">
      <c r="A3202" s="86" t="s">
        <v>6388</v>
      </c>
      <c r="B3202" s="763" t="s">
        <v>454</v>
      </c>
      <c r="C3202" s="86" t="s">
        <v>186</v>
      </c>
      <c r="D3202" s="86" t="s">
        <v>553</v>
      </c>
      <c r="E3202" s="86" t="s">
        <v>506</v>
      </c>
      <c r="F3202" s="282" t="s">
        <v>188</v>
      </c>
      <c r="G3202" s="1126" t="str">
        <f>IF('Appraisal Inputs'!AC376="","Blank",'Appraisal Inputs'!AC376)</f>
        <v>Blank</v>
      </c>
      <c r="I3202" s="515" t="s">
        <v>3725</v>
      </c>
    </row>
    <row r="3203" spans="1:9" x14ac:dyDescent="0.2">
      <c r="A3203" s="86" t="s">
        <v>6388</v>
      </c>
      <c r="B3203" s="763" t="s">
        <v>454</v>
      </c>
      <c r="C3203" s="86" t="s">
        <v>186</v>
      </c>
      <c r="D3203" s="86" t="s">
        <v>554</v>
      </c>
      <c r="E3203" s="86" t="s">
        <v>506</v>
      </c>
      <c r="F3203" s="282" t="s">
        <v>188</v>
      </c>
      <c r="G3203" s="1126" t="str">
        <f>IF('Appraisal Inputs'!AC377="","Blank",'Appraisal Inputs'!AC377)</f>
        <v>Blank</v>
      </c>
      <c r="I3203" s="515" t="s">
        <v>3726</v>
      </c>
    </row>
    <row r="3204" spans="1:9" x14ac:dyDescent="0.2">
      <c r="A3204" s="86" t="s">
        <v>6388</v>
      </c>
      <c r="B3204" s="763" t="s">
        <v>454</v>
      </c>
      <c r="C3204" s="86" t="s">
        <v>186</v>
      </c>
      <c r="D3204" s="86" t="s">
        <v>555</v>
      </c>
      <c r="E3204" s="86" t="s">
        <v>506</v>
      </c>
      <c r="F3204" s="282" t="s">
        <v>188</v>
      </c>
      <c r="G3204" s="1126" t="str">
        <f>IF('Appraisal Inputs'!AC378="","Blank",'Appraisal Inputs'!AC378)</f>
        <v>Blank</v>
      </c>
      <c r="I3204" s="515" t="s">
        <v>3727</v>
      </c>
    </row>
    <row r="3205" spans="1:9" x14ac:dyDescent="0.2">
      <c r="A3205" s="86" t="s">
        <v>6388</v>
      </c>
      <c r="B3205" s="763" t="s">
        <v>454</v>
      </c>
      <c r="C3205" s="86" t="s">
        <v>186</v>
      </c>
      <c r="D3205" s="86" t="s">
        <v>556</v>
      </c>
      <c r="E3205" s="86" t="s">
        <v>506</v>
      </c>
      <c r="F3205" s="282" t="s">
        <v>188</v>
      </c>
      <c r="G3205" s="1126" t="str">
        <f>IF('Appraisal Inputs'!AC379="","Blank",'Appraisal Inputs'!AC379)</f>
        <v>Blank</v>
      </c>
      <c r="I3205" s="515" t="s">
        <v>3728</v>
      </c>
    </row>
    <row r="3206" spans="1:9" x14ac:dyDescent="0.2">
      <c r="A3206" s="86" t="s">
        <v>6388</v>
      </c>
      <c r="B3206" s="763" t="s">
        <v>454</v>
      </c>
      <c r="C3206" s="86" t="s">
        <v>186</v>
      </c>
      <c r="D3206" s="86" t="s">
        <v>557</v>
      </c>
      <c r="E3206" s="86" t="s">
        <v>506</v>
      </c>
      <c r="F3206" s="282" t="s">
        <v>188</v>
      </c>
      <c r="G3206" s="1126" t="str">
        <f>IF('Appraisal Inputs'!AC380="","Blank",'Appraisal Inputs'!AC380)</f>
        <v>Blank</v>
      </c>
      <c r="I3206" s="515" t="s">
        <v>3729</v>
      </c>
    </row>
    <row r="3207" spans="1:9" x14ac:dyDescent="0.2">
      <c r="A3207" s="86" t="s">
        <v>6388</v>
      </c>
      <c r="B3207" s="763" t="s">
        <v>454</v>
      </c>
      <c r="C3207" s="86" t="s">
        <v>186</v>
      </c>
      <c r="D3207" s="86" t="s">
        <v>558</v>
      </c>
      <c r="E3207" s="86" t="s">
        <v>506</v>
      </c>
      <c r="F3207" s="282" t="s">
        <v>188</v>
      </c>
      <c r="G3207" s="1126" t="str">
        <f>IF('Appraisal Inputs'!AC381="","Blank",'Appraisal Inputs'!AC381)</f>
        <v>Blank</v>
      </c>
      <c r="I3207" s="515" t="s">
        <v>3730</v>
      </c>
    </row>
    <row r="3208" spans="1:9" x14ac:dyDescent="0.2">
      <c r="A3208" s="86" t="s">
        <v>6388</v>
      </c>
      <c r="B3208" s="763" t="s">
        <v>454</v>
      </c>
      <c r="C3208" s="86" t="s">
        <v>186</v>
      </c>
      <c r="D3208" s="86" t="s">
        <v>559</v>
      </c>
      <c r="E3208" s="86" t="s">
        <v>506</v>
      </c>
      <c r="F3208" s="282" t="s">
        <v>188</v>
      </c>
      <c r="G3208" s="1126" t="str">
        <f>IF('Appraisal Inputs'!AC382="","Blank",'Appraisal Inputs'!AC382)</f>
        <v>Blank</v>
      </c>
      <c r="I3208" s="515" t="s">
        <v>3731</v>
      </c>
    </row>
    <row r="3209" spans="1:9" x14ac:dyDescent="0.2">
      <c r="A3209" s="86" t="s">
        <v>6388</v>
      </c>
      <c r="B3209" s="763" t="s">
        <v>454</v>
      </c>
      <c r="C3209" s="86" t="s">
        <v>186</v>
      </c>
      <c r="D3209" s="86" t="s">
        <v>560</v>
      </c>
      <c r="E3209" s="86" t="s">
        <v>506</v>
      </c>
      <c r="F3209" s="282" t="s">
        <v>188</v>
      </c>
      <c r="G3209" s="1126" t="str">
        <f>IF('Appraisal Inputs'!AC383="","Blank",'Appraisal Inputs'!AC383)</f>
        <v>Blank</v>
      </c>
      <c r="I3209" s="515" t="s">
        <v>3732</v>
      </c>
    </row>
    <row r="3210" spans="1:9" x14ac:dyDescent="0.2">
      <c r="A3210" s="86" t="s">
        <v>6388</v>
      </c>
      <c r="B3210" s="763" t="s">
        <v>454</v>
      </c>
      <c r="C3210" s="86" t="s">
        <v>186</v>
      </c>
      <c r="D3210" s="86" t="s">
        <v>561</v>
      </c>
      <c r="E3210" s="86" t="s">
        <v>506</v>
      </c>
      <c r="F3210" s="282" t="s">
        <v>188</v>
      </c>
      <c r="G3210" s="1126" t="str">
        <f>IF('Appraisal Inputs'!AC384="","Blank",'Appraisal Inputs'!AC384)</f>
        <v>Blank</v>
      </c>
      <c r="I3210" s="515" t="s">
        <v>3733</v>
      </c>
    </row>
    <row r="3211" spans="1:9" x14ac:dyDescent="0.2">
      <c r="A3211" s="86" t="s">
        <v>6388</v>
      </c>
      <c r="B3211" s="763" t="s">
        <v>454</v>
      </c>
      <c r="C3211" s="86" t="s">
        <v>186</v>
      </c>
      <c r="D3211" s="86" t="s">
        <v>562</v>
      </c>
      <c r="E3211" s="86" t="s">
        <v>506</v>
      </c>
      <c r="F3211" s="282" t="s">
        <v>188</v>
      </c>
      <c r="G3211" s="1126" t="str">
        <f>IF('Appraisal Inputs'!AC385="","Blank",'Appraisal Inputs'!AC385)</f>
        <v>Blank</v>
      </c>
      <c r="I3211" s="515" t="s">
        <v>3734</v>
      </c>
    </row>
    <row r="3212" spans="1:9" x14ac:dyDescent="0.2">
      <c r="A3212" s="86" t="s">
        <v>6388</v>
      </c>
      <c r="B3212" s="763" t="s">
        <v>454</v>
      </c>
      <c r="C3212" s="86" t="s">
        <v>186</v>
      </c>
      <c r="D3212" s="86" t="s">
        <v>563</v>
      </c>
      <c r="E3212" s="86" t="s">
        <v>506</v>
      </c>
      <c r="F3212" s="282" t="s">
        <v>188</v>
      </c>
      <c r="G3212" s="1126" t="str">
        <f>IF('Appraisal Inputs'!AC386="","Blank",'Appraisal Inputs'!AC386)</f>
        <v>Blank</v>
      </c>
      <c r="I3212" s="515" t="s">
        <v>3735</v>
      </c>
    </row>
    <row r="3213" spans="1:9" x14ac:dyDescent="0.2">
      <c r="A3213" s="86" t="s">
        <v>6388</v>
      </c>
      <c r="B3213" s="763" t="s">
        <v>454</v>
      </c>
      <c r="C3213" s="86" t="s">
        <v>186</v>
      </c>
      <c r="D3213" s="86" t="s">
        <v>564</v>
      </c>
      <c r="E3213" s="86" t="s">
        <v>506</v>
      </c>
      <c r="F3213" s="282" t="s">
        <v>188</v>
      </c>
      <c r="G3213" s="1126" t="str">
        <f>IF('Appraisal Inputs'!AC387="","Blank",'Appraisal Inputs'!AC387)</f>
        <v>Blank</v>
      </c>
      <c r="I3213" s="515" t="s">
        <v>3736</v>
      </c>
    </row>
    <row r="3214" spans="1:9" x14ac:dyDescent="0.2">
      <c r="A3214" s="86" t="s">
        <v>6388</v>
      </c>
      <c r="B3214" s="763" t="s">
        <v>454</v>
      </c>
      <c r="C3214" s="86" t="s">
        <v>186</v>
      </c>
      <c r="D3214" s="86" t="s">
        <v>565</v>
      </c>
      <c r="E3214" s="86" t="s">
        <v>506</v>
      </c>
      <c r="F3214" s="282" t="s">
        <v>188</v>
      </c>
      <c r="G3214" s="1126" t="str">
        <f>IF('Appraisal Inputs'!AC388="","Blank",'Appraisal Inputs'!AC388)</f>
        <v>Blank</v>
      </c>
      <c r="I3214" s="515" t="s">
        <v>3737</v>
      </c>
    </row>
    <row r="3215" spans="1:9" x14ac:dyDescent="0.2">
      <c r="A3215" s="86" t="s">
        <v>6388</v>
      </c>
      <c r="B3215" s="543" t="s">
        <v>454</v>
      </c>
      <c r="C3215" s="547" t="s">
        <v>186</v>
      </c>
      <c r="D3215" s="547" t="s">
        <v>566</v>
      </c>
      <c r="E3215" s="547" t="s">
        <v>506</v>
      </c>
      <c r="F3215" s="538" t="s">
        <v>188</v>
      </c>
      <c r="G3215" s="1120" t="str">
        <f>IF('Appraisal Inputs'!AC389="","Blank",'Appraisal Inputs'!AC389)</f>
        <v>Blank</v>
      </c>
      <c r="I3215" s="515" t="s">
        <v>3738</v>
      </c>
    </row>
    <row r="3216" spans="1:9" x14ac:dyDescent="0.2">
      <c r="A3216" s="86" t="s">
        <v>6388</v>
      </c>
      <c r="B3216" s="763" t="s">
        <v>454</v>
      </c>
      <c r="C3216" s="86" t="s">
        <v>186</v>
      </c>
      <c r="D3216" s="86" t="s">
        <v>185</v>
      </c>
      <c r="E3216" s="86" t="s">
        <v>507</v>
      </c>
      <c r="F3216" s="282" t="s">
        <v>189</v>
      </c>
      <c r="G3216" s="1126" t="str">
        <f>IF('Appraisal Inputs'!AD349="","Blank",'Appraisal Inputs'!AD349)</f>
        <v>Blank</v>
      </c>
      <c r="I3216" s="515" t="s">
        <v>3739</v>
      </c>
    </row>
    <row r="3217" spans="1:9" x14ac:dyDescent="0.2">
      <c r="A3217" s="86" t="s">
        <v>6388</v>
      </c>
      <c r="B3217" s="763" t="s">
        <v>454</v>
      </c>
      <c r="C3217" s="86" t="s">
        <v>186</v>
      </c>
      <c r="D3217" s="86" t="s">
        <v>527</v>
      </c>
      <c r="E3217" s="86" t="s">
        <v>507</v>
      </c>
      <c r="F3217" s="282" t="s">
        <v>189</v>
      </c>
      <c r="G3217" s="1126" t="str">
        <f>IF('Appraisal Inputs'!AD350="","Blank",'Appraisal Inputs'!AD350)</f>
        <v>Blank</v>
      </c>
      <c r="I3217" s="515" t="s">
        <v>3740</v>
      </c>
    </row>
    <row r="3218" spans="1:9" x14ac:dyDescent="0.2">
      <c r="A3218" s="86" t="s">
        <v>6388</v>
      </c>
      <c r="B3218" s="763" t="s">
        <v>454</v>
      </c>
      <c r="C3218" s="86" t="s">
        <v>186</v>
      </c>
      <c r="D3218" s="86" t="s">
        <v>528</v>
      </c>
      <c r="E3218" s="86" t="s">
        <v>507</v>
      </c>
      <c r="F3218" s="282" t="s">
        <v>189</v>
      </c>
      <c r="G3218" s="1126" t="str">
        <f>IF('Appraisal Inputs'!AD351="","Blank",'Appraisal Inputs'!AD351)</f>
        <v>Blank</v>
      </c>
      <c r="I3218" s="515" t="s">
        <v>3741</v>
      </c>
    </row>
    <row r="3219" spans="1:9" x14ac:dyDescent="0.2">
      <c r="A3219" s="86" t="s">
        <v>6388</v>
      </c>
      <c r="B3219" s="763" t="s">
        <v>454</v>
      </c>
      <c r="C3219" s="86" t="s">
        <v>186</v>
      </c>
      <c r="D3219" s="86" t="s">
        <v>529</v>
      </c>
      <c r="E3219" s="86" t="s">
        <v>507</v>
      </c>
      <c r="F3219" s="282" t="s">
        <v>189</v>
      </c>
      <c r="G3219" s="1126" t="str">
        <f>IF('Appraisal Inputs'!AD352="","Blank",'Appraisal Inputs'!AD352)</f>
        <v>Blank</v>
      </c>
      <c r="I3219" s="515" t="s">
        <v>3742</v>
      </c>
    </row>
    <row r="3220" spans="1:9" x14ac:dyDescent="0.2">
      <c r="A3220" s="86" t="s">
        <v>6388</v>
      </c>
      <c r="B3220" s="763" t="s">
        <v>454</v>
      </c>
      <c r="C3220" s="86" t="s">
        <v>186</v>
      </c>
      <c r="D3220" s="86" t="s">
        <v>530</v>
      </c>
      <c r="E3220" s="86" t="s">
        <v>507</v>
      </c>
      <c r="F3220" s="282" t="s">
        <v>189</v>
      </c>
      <c r="G3220" s="1126" t="str">
        <f>IF('Appraisal Inputs'!AD353="","Blank",'Appraisal Inputs'!AD353)</f>
        <v>Blank</v>
      </c>
      <c r="I3220" s="515" t="s">
        <v>3743</v>
      </c>
    </row>
    <row r="3221" spans="1:9" x14ac:dyDescent="0.2">
      <c r="A3221" s="86" t="s">
        <v>6388</v>
      </c>
      <c r="B3221" s="763" t="s">
        <v>454</v>
      </c>
      <c r="C3221" s="86" t="s">
        <v>186</v>
      </c>
      <c r="D3221" s="86" t="s">
        <v>531</v>
      </c>
      <c r="E3221" s="86" t="s">
        <v>507</v>
      </c>
      <c r="F3221" s="282" t="s">
        <v>189</v>
      </c>
      <c r="G3221" s="1126" t="str">
        <f>IF('Appraisal Inputs'!AD354="","Blank",'Appraisal Inputs'!AD354)</f>
        <v>Blank</v>
      </c>
      <c r="I3221" s="515" t="s">
        <v>3744</v>
      </c>
    </row>
    <row r="3222" spans="1:9" x14ac:dyDescent="0.2">
      <c r="A3222" s="86" t="s">
        <v>6388</v>
      </c>
      <c r="B3222" s="763" t="s">
        <v>454</v>
      </c>
      <c r="C3222" s="86" t="s">
        <v>186</v>
      </c>
      <c r="D3222" s="86" t="s">
        <v>532</v>
      </c>
      <c r="E3222" s="86" t="s">
        <v>507</v>
      </c>
      <c r="F3222" s="282" t="s">
        <v>189</v>
      </c>
      <c r="G3222" s="1126" t="str">
        <f>IF('Appraisal Inputs'!AD355="","Blank",'Appraisal Inputs'!AD355)</f>
        <v>Blank</v>
      </c>
      <c r="I3222" s="515" t="s">
        <v>3745</v>
      </c>
    </row>
    <row r="3223" spans="1:9" x14ac:dyDescent="0.2">
      <c r="A3223" s="86" t="s">
        <v>6388</v>
      </c>
      <c r="B3223" s="763" t="s">
        <v>454</v>
      </c>
      <c r="C3223" s="86" t="s">
        <v>186</v>
      </c>
      <c r="D3223" s="86" t="s">
        <v>533</v>
      </c>
      <c r="E3223" s="86" t="s">
        <v>507</v>
      </c>
      <c r="F3223" s="282" t="s">
        <v>189</v>
      </c>
      <c r="G3223" s="1126" t="str">
        <f>IF('Appraisal Inputs'!AD356="","Blank",'Appraisal Inputs'!AD356)</f>
        <v>Blank</v>
      </c>
      <c r="I3223" s="515" t="s">
        <v>3746</v>
      </c>
    </row>
    <row r="3224" spans="1:9" x14ac:dyDescent="0.2">
      <c r="A3224" s="86" t="s">
        <v>6388</v>
      </c>
      <c r="B3224" s="763" t="s">
        <v>454</v>
      </c>
      <c r="C3224" s="86" t="s">
        <v>186</v>
      </c>
      <c r="D3224" s="86" t="s">
        <v>534</v>
      </c>
      <c r="E3224" s="86" t="s">
        <v>507</v>
      </c>
      <c r="F3224" s="282" t="s">
        <v>189</v>
      </c>
      <c r="G3224" s="1126" t="str">
        <f>IF('Appraisal Inputs'!AD357="","Blank",'Appraisal Inputs'!AD357)</f>
        <v>Blank</v>
      </c>
      <c r="I3224" s="515" t="s">
        <v>3747</v>
      </c>
    </row>
    <row r="3225" spans="1:9" x14ac:dyDescent="0.2">
      <c r="A3225" s="86" t="s">
        <v>6388</v>
      </c>
      <c r="B3225" s="763" t="s">
        <v>454</v>
      </c>
      <c r="C3225" s="86" t="s">
        <v>186</v>
      </c>
      <c r="D3225" s="86" t="s">
        <v>535</v>
      </c>
      <c r="E3225" s="86" t="s">
        <v>507</v>
      </c>
      <c r="F3225" s="282" t="s">
        <v>189</v>
      </c>
      <c r="G3225" s="1126" t="str">
        <f>IF('Appraisal Inputs'!AD358="","Blank",'Appraisal Inputs'!AD358)</f>
        <v>Blank</v>
      </c>
      <c r="I3225" s="515" t="s">
        <v>3748</v>
      </c>
    </row>
    <row r="3226" spans="1:9" x14ac:dyDescent="0.2">
      <c r="A3226" s="86" t="s">
        <v>6388</v>
      </c>
      <c r="B3226" s="763" t="s">
        <v>454</v>
      </c>
      <c r="C3226" s="86" t="s">
        <v>186</v>
      </c>
      <c r="D3226" s="86" t="s">
        <v>536</v>
      </c>
      <c r="E3226" s="86" t="s">
        <v>507</v>
      </c>
      <c r="F3226" s="282" t="s">
        <v>189</v>
      </c>
      <c r="G3226" s="1126" t="str">
        <f>IF('Appraisal Inputs'!AD359="","Blank",'Appraisal Inputs'!AD359)</f>
        <v>Blank</v>
      </c>
      <c r="I3226" s="515" t="s">
        <v>3749</v>
      </c>
    </row>
    <row r="3227" spans="1:9" x14ac:dyDescent="0.2">
      <c r="A3227" s="86" t="s">
        <v>6388</v>
      </c>
      <c r="B3227" s="763" t="s">
        <v>454</v>
      </c>
      <c r="C3227" s="86" t="s">
        <v>186</v>
      </c>
      <c r="D3227" s="86" t="s">
        <v>537</v>
      </c>
      <c r="E3227" s="86" t="s">
        <v>507</v>
      </c>
      <c r="F3227" s="282" t="s">
        <v>189</v>
      </c>
      <c r="G3227" s="1126" t="str">
        <f>IF('Appraisal Inputs'!AD360="","Blank",'Appraisal Inputs'!AD360)</f>
        <v>Blank</v>
      </c>
      <c r="I3227" s="515" t="s">
        <v>3750</v>
      </c>
    </row>
    <row r="3228" spans="1:9" x14ac:dyDescent="0.2">
      <c r="A3228" s="86" t="s">
        <v>6388</v>
      </c>
      <c r="B3228" s="763" t="s">
        <v>454</v>
      </c>
      <c r="C3228" s="86" t="s">
        <v>186</v>
      </c>
      <c r="D3228" s="86" t="s">
        <v>538</v>
      </c>
      <c r="E3228" s="86" t="s">
        <v>507</v>
      </c>
      <c r="F3228" s="282" t="s">
        <v>189</v>
      </c>
      <c r="G3228" s="1126" t="str">
        <f>IF('Appraisal Inputs'!AD361="","Blank",'Appraisal Inputs'!AD361)</f>
        <v>Blank</v>
      </c>
      <c r="I3228" s="515" t="s">
        <v>3751</v>
      </c>
    </row>
    <row r="3229" spans="1:9" x14ac:dyDescent="0.2">
      <c r="A3229" s="86" t="s">
        <v>6388</v>
      </c>
      <c r="B3229" s="763" t="s">
        <v>454</v>
      </c>
      <c r="C3229" s="86" t="s">
        <v>186</v>
      </c>
      <c r="D3229" s="86" t="s">
        <v>539</v>
      </c>
      <c r="E3229" s="86" t="s">
        <v>507</v>
      </c>
      <c r="F3229" s="282" t="s">
        <v>189</v>
      </c>
      <c r="G3229" s="1126" t="str">
        <f>IF('Appraisal Inputs'!AD362="","Blank",'Appraisal Inputs'!AD362)</f>
        <v>Blank</v>
      </c>
      <c r="I3229" s="515" t="s">
        <v>3752</v>
      </c>
    </row>
    <row r="3230" spans="1:9" x14ac:dyDescent="0.2">
      <c r="A3230" s="86" t="s">
        <v>6388</v>
      </c>
      <c r="B3230" s="763" t="s">
        <v>454</v>
      </c>
      <c r="C3230" s="86" t="s">
        <v>186</v>
      </c>
      <c r="D3230" s="86" t="s">
        <v>540</v>
      </c>
      <c r="E3230" s="86" t="s">
        <v>507</v>
      </c>
      <c r="F3230" s="282" t="s">
        <v>189</v>
      </c>
      <c r="G3230" s="1126" t="str">
        <f>IF('Appraisal Inputs'!AD363="","Blank",'Appraisal Inputs'!AD363)</f>
        <v>Blank</v>
      </c>
      <c r="I3230" s="515" t="s">
        <v>3753</v>
      </c>
    </row>
    <row r="3231" spans="1:9" x14ac:dyDescent="0.2">
      <c r="A3231" s="86" t="s">
        <v>6388</v>
      </c>
      <c r="B3231" s="763" t="s">
        <v>454</v>
      </c>
      <c r="C3231" s="86" t="s">
        <v>186</v>
      </c>
      <c r="D3231" s="86" t="s">
        <v>541</v>
      </c>
      <c r="E3231" s="86" t="s">
        <v>507</v>
      </c>
      <c r="F3231" s="282" t="s">
        <v>189</v>
      </c>
      <c r="G3231" s="1126" t="str">
        <f>IF('Appraisal Inputs'!AD364="","Blank",'Appraisal Inputs'!AD364)</f>
        <v>Blank</v>
      </c>
      <c r="I3231" s="515" t="s">
        <v>3754</v>
      </c>
    </row>
    <row r="3232" spans="1:9" x14ac:dyDescent="0.2">
      <c r="A3232" s="86" t="s">
        <v>6388</v>
      </c>
      <c r="B3232" s="763" t="s">
        <v>454</v>
      </c>
      <c r="C3232" s="86" t="s">
        <v>186</v>
      </c>
      <c r="D3232" s="86" t="s">
        <v>542</v>
      </c>
      <c r="E3232" s="86" t="s">
        <v>507</v>
      </c>
      <c r="F3232" s="282" t="s">
        <v>189</v>
      </c>
      <c r="G3232" s="1126" t="str">
        <f>IF('Appraisal Inputs'!AD365="","Blank",'Appraisal Inputs'!AD365)</f>
        <v>Blank</v>
      </c>
      <c r="I3232" s="515" t="s">
        <v>3755</v>
      </c>
    </row>
    <row r="3233" spans="1:9" x14ac:dyDescent="0.2">
      <c r="A3233" s="86" t="s">
        <v>6388</v>
      </c>
      <c r="B3233" s="763" t="s">
        <v>454</v>
      </c>
      <c r="C3233" s="86" t="s">
        <v>186</v>
      </c>
      <c r="D3233" s="86" t="s">
        <v>543</v>
      </c>
      <c r="E3233" s="86" t="s">
        <v>507</v>
      </c>
      <c r="F3233" s="282" t="s">
        <v>189</v>
      </c>
      <c r="G3233" s="1126" t="str">
        <f>IF('Appraisal Inputs'!AD366="","Blank",'Appraisal Inputs'!AD366)</f>
        <v>Blank</v>
      </c>
      <c r="I3233" s="515" t="s">
        <v>3756</v>
      </c>
    </row>
    <row r="3234" spans="1:9" x14ac:dyDescent="0.2">
      <c r="A3234" s="86" t="s">
        <v>6388</v>
      </c>
      <c r="B3234" s="763" t="s">
        <v>454</v>
      </c>
      <c r="C3234" s="86" t="s">
        <v>186</v>
      </c>
      <c r="D3234" s="86" t="s">
        <v>544</v>
      </c>
      <c r="E3234" s="86" t="s">
        <v>507</v>
      </c>
      <c r="F3234" s="282" t="s">
        <v>189</v>
      </c>
      <c r="G3234" s="1126" t="str">
        <f>IF('Appraisal Inputs'!AD367="","Blank",'Appraisal Inputs'!AD367)</f>
        <v>Blank</v>
      </c>
      <c r="I3234" s="515" t="s">
        <v>3757</v>
      </c>
    </row>
    <row r="3235" spans="1:9" x14ac:dyDescent="0.2">
      <c r="A3235" s="86" t="s">
        <v>6388</v>
      </c>
      <c r="B3235" s="763" t="s">
        <v>454</v>
      </c>
      <c r="C3235" s="86" t="s">
        <v>186</v>
      </c>
      <c r="D3235" s="86" t="s">
        <v>545</v>
      </c>
      <c r="E3235" s="86" t="s">
        <v>507</v>
      </c>
      <c r="F3235" s="282" t="s">
        <v>189</v>
      </c>
      <c r="G3235" s="1126" t="str">
        <f>IF('Appraisal Inputs'!AD368="","Blank",'Appraisal Inputs'!AD368)</f>
        <v>Blank</v>
      </c>
      <c r="I3235" s="515" t="s">
        <v>3758</v>
      </c>
    </row>
    <row r="3236" spans="1:9" x14ac:dyDescent="0.2">
      <c r="A3236" s="86" t="s">
        <v>6388</v>
      </c>
      <c r="B3236" s="763" t="s">
        <v>454</v>
      </c>
      <c r="C3236" s="86" t="s">
        <v>186</v>
      </c>
      <c r="D3236" s="86" t="s">
        <v>546</v>
      </c>
      <c r="E3236" s="86" t="s">
        <v>507</v>
      </c>
      <c r="F3236" s="282" t="s">
        <v>189</v>
      </c>
      <c r="G3236" s="1126" t="str">
        <f>IF('Appraisal Inputs'!AD369="","Blank",'Appraisal Inputs'!AD369)</f>
        <v>Blank</v>
      </c>
      <c r="I3236" s="515" t="s">
        <v>3759</v>
      </c>
    </row>
    <row r="3237" spans="1:9" x14ac:dyDescent="0.2">
      <c r="A3237" s="86" t="s">
        <v>6388</v>
      </c>
      <c r="B3237" s="763" t="s">
        <v>454</v>
      </c>
      <c r="C3237" s="86" t="s">
        <v>186</v>
      </c>
      <c r="D3237" s="86" t="s">
        <v>547</v>
      </c>
      <c r="E3237" s="86" t="s">
        <v>507</v>
      </c>
      <c r="F3237" s="282" t="s">
        <v>189</v>
      </c>
      <c r="G3237" s="1126" t="str">
        <f>IF('Appraisal Inputs'!AD370="","Blank",'Appraisal Inputs'!AD370)</f>
        <v>Blank</v>
      </c>
      <c r="I3237" s="515" t="s">
        <v>3760</v>
      </c>
    </row>
    <row r="3238" spans="1:9" x14ac:dyDescent="0.2">
      <c r="A3238" s="86" t="s">
        <v>6388</v>
      </c>
      <c r="B3238" s="763" t="s">
        <v>454</v>
      </c>
      <c r="C3238" s="86" t="s">
        <v>186</v>
      </c>
      <c r="D3238" s="86" t="s">
        <v>548</v>
      </c>
      <c r="E3238" s="86" t="s">
        <v>507</v>
      </c>
      <c r="F3238" s="282" t="s">
        <v>189</v>
      </c>
      <c r="G3238" s="1126" t="str">
        <f>IF('Appraisal Inputs'!AD371="","Blank",'Appraisal Inputs'!AD371)</f>
        <v>Blank</v>
      </c>
      <c r="I3238" s="515" t="s">
        <v>3761</v>
      </c>
    </row>
    <row r="3239" spans="1:9" x14ac:dyDescent="0.2">
      <c r="A3239" s="86" t="s">
        <v>6388</v>
      </c>
      <c r="B3239" s="763" t="s">
        <v>454</v>
      </c>
      <c r="C3239" s="86" t="s">
        <v>186</v>
      </c>
      <c r="D3239" s="86" t="s">
        <v>549</v>
      </c>
      <c r="E3239" s="86" t="s">
        <v>507</v>
      </c>
      <c r="F3239" s="282" t="s">
        <v>189</v>
      </c>
      <c r="G3239" s="1126" t="str">
        <f>IF('Appraisal Inputs'!AD372="","Blank",'Appraisal Inputs'!AD372)</f>
        <v>Blank</v>
      </c>
      <c r="I3239" s="515" t="s">
        <v>3762</v>
      </c>
    </row>
    <row r="3240" spans="1:9" x14ac:dyDescent="0.2">
      <c r="A3240" s="86" t="s">
        <v>6388</v>
      </c>
      <c r="B3240" s="763" t="s">
        <v>454</v>
      </c>
      <c r="C3240" s="86" t="s">
        <v>186</v>
      </c>
      <c r="D3240" s="86" t="s">
        <v>550</v>
      </c>
      <c r="E3240" s="86" t="s">
        <v>507</v>
      </c>
      <c r="F3240" s="282" t="s">
        <v>189</v>
      </c>
      <c r="G3240" s="1126" t="str">
        <f>IF('Appraisal Inputs'!AD373="","Blank",'Appraisal Inputs'!AD373)</f>
        <v>Blank</v>
      </c>
      <c r="I3240" s="515" t="s">
        <v>3763</v>
      </c>
    </row>
    <row r="3241" spans="1:9" x14ac:dyDescent="0.2">
      <c r="A3241" s="86" t="s">
        <v>6388</v>
      </c>
      <c r="B3241" s="763" t="s">
        <v>454</v>
      </c>
      <c r="C3241" s="86" t="s">
        <v>186</v>
      </c>
      <c r="D3241" s="86" t="s">
        <v>551</v>
      </c>
      <c r="E3241" s="86" t="s">
        <v>507</v>
      </c>
      <c r="F3241" s="282" t="s">
        <v>189</v>
      </c>
      <c r="G3241" s="1126" t="str">
        <f>IF('Appraisal Inputs'!AD374="","Blank",'Appraisal Inputs'!AD374)</f>
        <v>Blank</v>
      </c>
      <c r="I3241" s="515" t="s">
        <v>3764</v>
      </c>
    </row>
    <row r="3242" spans="1:9" x14ac:dyDescent="0.2">
      <c r="A3242" s="86" t="s">
        <v>6388</v>
      </c>
      <c r="B3242" s="763" t="s">
        <v>454</v>
      </c>
      <c r="C3242" s="86" t="s">
        <v>186</v>
      </c>
      <c r="D3242" s="86" t="s">
        <v>552</v>
      </c>
      <c r="E3242" s="86" t="s">
        <v>507</v>
      </c>
      <c r="F3242" s="282" t="s">
        <v>189</v>
      </c>
      <c r="G3242" s="1126" t="str">
        <f>IF('Appraisal Inputs'!AD375="","Blank",'Appraisal Inputs'!AD375)</f>
        <v>Blank</v>
      </c>
      <c r="I3242" s="515" t="s">
        <v>3765</v>
      </c>
    </row>
    <row r="3243" spans="1:9" x14ac:dyDescent="0.2">
      <c r="A3243" s="86" t="s">
        <v>6388</v>
      </c>
      <c r="B3243" s="763" t="s">
        <v>454</v>
      </c>
      <c r="C3243" s="86" t="s">
        <v>186</v>
      </c>
      <c r="D3243" s="86" t="s">
        <v>553</v>
      </c>
      <c r="E3243" s="86" t="s">
        <v>507</v>
      </c>
      <c r="F3243" s="282" t="s">
        <v>189</v>
      </c>
      <c r="G3243" s="1126" t="str">
        <f>IF('Appraisal Inputs'!AD376="","Blank",'Appraisal Inputs'!AD376)</f>
        <v>Blank</v>
      </c>
      <c r="I3243" s="515" t="s">
        <v>3766</v>
      </c>
    </row>
    <row r="3244" spans="1:9" x14ac:dyDescent="0.2">
      <c r="A3244" s="86" t="s">
        <v>6388</v>
      </c>
      <c r="B3244" s="763" t="s">
        <v>454</v>
      </c>
      <c r="C3244" s="86" t="s">
        <v>186</v>
      </c>
      <c r="D3244" s="86" t="s">
        <v>554</v>
      </c>
      <c r="E3244" s="86" t="s">
        <v>507</v>
      </c>
      <c r="F3244" s="282" t="s">
        <v>189</v>
      </c>
      <c r="G3244" s="1126" t="str">
        <f>IF('Appraisal Inputs'!AD377="","Blank",'Appraisal Inputs'!AD377)</f>
        <v>Blank</v>
      </c>
      <c r="I3244" s="515" t="s">
        <v>3767</v>
      </c>
    </row>
    <row r="3245" spans="1:9" x14ac:dyDescent="0.2">
      <c r="A3245" s="86" t="s">
        <v>6388</v>
      </c>
      <c r="B3245" s="763" t="s">
        <v>454</v>
      </c>
      <c r="C3245" s="86" t="s">
        <v>186</v>
      </c>
      <c r="D3245" s="86" t="s">
        <v>555</v>
      </c>
      <c r="E3245" s="86" t="s">
        <v>507</v>
      </c>
      <c r="F3245" s="282" t="s">
        <v>189</v>
      </c>
      <c r="G3245" s="1126" t="str">
        <f>IF('Appraisal Inputs'!AD378="","Blank",'Appraisal Inputs'!AD378)</f>
        <v>Blank</v>
      </c>
      <c r="I3245" s="515" t="s">
        <v>3768</v>
      </c>
    </row>
    <row r="3246" spans="1:9" x14ac:dyDescent="0.2">
      <c r="A3246" s="86" t="s">
        <v>6388</v>
      </c>
      <c r="B3246" s="763" t="s">
        <v>454</v>
      </c>
      <c r="C3246" s="86" t="s">
        <v>186</v>
      </c>
      <c r="D3246" s="86" t="s">
        <v>556</v>
      </c>
      <c r="E3246" s="86" t="s">
        <v>507</v>
      </c>
      <c r="F3246" s="282" t="s">
        <v>189</v>
      </c>
      <c r="G3246" s="1126" t="str">
        <f>IF('Appraisal Inputs'!AD379="","Blank",'Appraisal Inputs'!AD379)</f>
        <v>Blank</v>
      </c>
      <c r="I3246" s="515" t="s">
        <v>3769</v>
      </c>
    </row>
    <row r="3247" spans="1:9" x14ac:dyDescent="0.2">
      <c r="A3247" s="86" t="s">
        <v>6388</v>
      </c>
      <c r="B3247" s="763" t="s">
        <v>454</v>
      </c>
      <c r="C3247" s="86" t="s">
        <v>186</v>
      </c>
      <c r="D3247" s="86" t="s">
        <v>557</v>
      </c>
      <c r="E3247" s="86" t="s">
        <v>507</v>
      </c>
      <c r="F3247" s="282" t="s">
        <v>189</v>
      </c>
      <c r="G3247" s="1126" t="str">
        <f>IF('Appraisal Inputs'!AD380="","Blank",'Appraisal Inputs'!AD380)</f>
        <v>Blank</v>
      </c>
      <c r="I3247" s="515" t="s">
        <v>3770</v>
      </c>
    </row>
    <row r="3248" spans="1:9" x14ac:dyDescent="0.2">
      <c r="A3248" s="86" t="s">
        <v>6388</v>
      </c>
      <c r="B3248" s="763" t="s">
        <v>454</v>
      </c>
      <c r="C3248" s="86" t="s">
        <v>186</v>
      </c>
      <c r="D3248" s="86" t="s">
        <v>558</v>
      </c>
      <c r="E3248" s="86" t="s">
        <v>507</v>
      </c>
      <c r="F3248" s="282" t="s">
        <v>189</v>
      </c>
      <c r="G3248" s="1126" t="str">
        <f>IF('Appraisal Inputs'!AD381="","Blank",'Appraisal Inputs'!AD381)</f>
        <v>Blank</v>
      </c>
      <c r="I3248" s="515" t="s">
        <v>3771</v>
      </c>
    </row>
    <row r="3249" spans="1:9" x14ac:dyDescent="0.2">
      <c r="A3249" s="86" t="s">
        <v>6388</v>
      </c>
      <c r="B3249" s="763" t="s">
        <v>454</v>
      </c>
      <c r="C3249" s="86" t="s">
        <v>186</v>
      </c>
      <c r="D3249" s="86" t="s">
        <v>559</v>
      </c>
      <c r="E3249" s="86" t="s">
        <v>507</v>
      </c>
      <c r="F3249" s="282" t="s">
        <v>189</v>
      </c>
      <c r="G3249" s="1126" t="str">
        <f>IF('Appraisal Inputs'!AD382="","Blank",'Appraisal Inputs'!AD382)</f>
        <v>Blank</v>
      </c>
      <c r="I3249" s="515" t="s">
        <v>3772</v>
      </c>
    </row>
    <row r="3250" spans="1:9" x14ac:dyDescent="0.2">
      <c r="A3250" s="86" t="s">
        <v>6388</v>
      </c>
      <c r="B3250" s="763" t="s">
        <v>454</v>
      </c>
      <c r="C3250" s="86" t="s">
        <v>186</v>
      </c>
      <c r="D3250" s="86" t="s">
        <v>560</v>
      </c>
      <c r="E3250" s="86" t="s">
        <v>507</v>
      </c>
      <c r="F3250" s="282" t="s">
        <v>189</v>
      </c>
      <c r="G3250" s="1126" t="str">
        <f>IF('Appraisal Inputs'!AD383="","Blank",'Appraisal Inputs'!AD383)</f>
        <v>Blank</v>
      </c>
      <c r="I3250" s="515" t="s">
        <v>3773</v>
      </c>
    </row>
    <row r="3251" spans="1:9" x14ac:dyDescent="0.2">
      <c r="A3251" s="86" t="s">
        <v>6388</v>
      </c>
      <c r="B3251" s="763" t="s">
        <v>454</v>
      </c>
      <c r="C3251" s="86" t="s">
        <v>186</v>
      </c>
      <c r="D3251" s="86" t="s">
        <v>561</v>
      </c>
      <c r="E3251" s="86" t="s">
        <v>507</v>
      </c>
      <c r="F3251" s="282" t="s">
        <v>189</v>
      </c>
      <c r="G3251" s="1126" t="str">
        <f>IF('Appraisal Inputs'!AD384="","Blank",'Appraisal Inputs'!AD384)</f>
        <v>Blank</v>
      </c>
      <c r="I3251" s="515" t="s">
        <v>3774</v>
      </c>
    </row>
    <row r="3252" spans="1:9" x14ac:dyDescent="0.2">
      <c r="A3252" s="86" t="s">
        <v>6388</v>
      </c>
      <c r="B3252" s="763" t="s">
        <v>454</v>
      </c>
      <c r="C3252" s="86" t="s">
        <v>186</v>
      </c>
      <c r="D3252" s="86" t="s">
        <v>562</v>
      </c>
      <c r="E3252" s="86" t="s">
        <v>507</v>
      </c>
      <c r="F3252" s="282" t="s">
        <v>189</v>
      </c>
      <c r="G3252" s="1126" t="str">
        <f>IF('Appraisal Inputs'!AD385="","Blank",'Appraisal Inputs'!AD385)</f>
        <v>Blank</v>
      </c>
      <c r="I3252" s="515" t="s">
        <v>3775</v>
      </c>
    </row>
    <row r="3253" spans="1:9" x14ac:dyDescent="0.2">
      <c r="A3253" s="86" t="s">
        <v>6388</v>
      </c>
      <c r="B3253" s="763" t="s">
        <v>454</v>
      </c>
      <c r="C3253" s="86" t="s">
        <v>186</v>
      </c>
      <c r="D3253" s="86" t="s">
        <v>563</v>
      </c>
      <c r="E3253" s="86" t="s">
        <v>507</v>
      </c>
      <c r="F3253" s="282" t="s">
        <v>189</v>
      </c>
      <c r="G3253" s="1126" t="str">
        <f>IF('Appraisal Inputs'!AD386="","Blank",'Appraisal Inputs'!AD386)</f>
        <v>Blank</v>
      </c>
      <c r="I3253" s="515" t="s">
        <v>3776</v>
      </c>
    </row>
    <row r="3254" spans="1:9" x14ac:dyDescent="0.2">
      <c r="A3254" s="86" t="s">
        <v>6388</v>
      </c>
      <c r="B3254" s="763" t="s">
        <v>454</v>
      </c>
      <c r="C3254" s="86" t="s">
        <v>186</v>
      </c>
      <c r="D3254" s="86" t="s">
        <v>564</v>
      </c>
      <c r="E3254" s="86" t="s">
        <v>507</v>
      </c>
      <c r="F3254" s="282" t="s">
        <v>189</v>
      </c>
      <c r="G3254" s="1126" t="str">
        <f>IF('Appraisal Inputs'!AD387="","Blank",'Appraisal Inputs'!AD387)</f>
        <v>Blank</v>
      </c>
      <c r="I3254" s="515" t="s">
        <v>3777</v>
      </c>
    </row>
    <row r="3255" spans="1:9" x14ac:dyDescent="0.2">
      <c r="A3255" s="86" t="s">
        <v>6388</v>
      </c>
      <c r="B3255" s="763" t="s">
        <v>454</v>
      </c>
      <c r="C3255" s="86" t="s">
        <v>186</v>
      </c>
      <c r="D3255" s="86" t="s">
        <v>565</v>
      </c>
      <c r="E3255" s="86" t="s">
        <v>507</v>
      </c>
      <c r="F3255" s="282" t="s">
        <v>189</v>
      </c>
      <c r="G3255" s="1126" t="str">
        <f>IF('Appraisal Inputs'!AD388="","Blank",'Appraisal Inputs'!AD388)</f>
        <v>Blank</v>
      </c>
      <c r="I3255" s="515" t="s">
        <v>3778</v>
      </c>
    </row>
    <row r="3256" spans="1:9" x14ac:dyDescent="0.2">
      <c r="A3256" s="86" t="s">
        <v>6388</v>
      </c>
      <c r="B3256" s="763" t="s">
        <v>454</v>
      </c>
      <c r="C3256" s="86" t="s">
        <v>186</v>
      </c>
      <c r="D3256" s="86" t="s">
        <v>566</v>
      </c>
      <c r="E3256" s="86" t="s">
        <v>507</v>
      </c>
      <c r="F3256" s="282" t="s">
        <v>189</v>
      </c>
      <c r="G3256" s="1119" t="str">
        <f>IF('Appraisal Inputs'!AD389="","Blank",'Appraisal Inputs'!AD389)</f>
        <v>Blank</v>
      </c>
      <c r="I3256" s="515" t="s">
        <v>3779</v>
      </c>
    </row>
    <row r="3257" spans="1:9" x14ac:dyDescent="0.2">
      <c r="A3257" s="86" t="s">
        <v>6388</v>
      </c>
      <c r="B3257" s="533" t="s">
        <v>454</v>
      </c>
      <c r="C3257" s="119" t="s">
        <v>186</v>
      </c>
      <c r="D3257" s="119" t="s">
        <v>185</v>
      </c>
      <c r="E3257" s="119" t="s">
        <v>507</v>
      </c>
      <c r="F3257" s="545" t="s">
        <v>197</v>
      </c>
      <c r="G3257" s="1127" t="str">
        <f>IF('Appraisal Inputs'!AD390="","Blank",'Appraisal Inputs'!AD390)</f>
        <v>Blank</v>
      </c>
      <c r="I3257" s="515" t="s">
        <v>3780</v>
      </c>
    </row>
    <row r="3258" spans="1:9" x14ac:dyDescent="0.2">
      <c r="A3258" s="86" t="s">
        <v>6388</v>
      </c>
      <c r="B3258" s="541" t="s">
        <v>454</v>
      </c>
      <c r="C3258" s="546" t="s">
        <v>186</v>
      </c>
      <c r="D3258" s="546" t="s">
        <v>185</v>
      </c>
      <c r="E3258" s="546" t="s">
        <v>507</v>
      </c>
      <c r="F3258" s="542" t="s">
        <v>188</v>
      </c>
      <c r="G3258" s="1102" t="str">
        <f>IF('Appraisal Inputs'!AE349="","Blank",'Appraisal Inputs'!AE349)</f>
        <v>Blank</v>
      </c>
      <c r="I3258" s="515" t="s">
        <v>3781</v>
      </c>
    </row>
    <row r="3259" spans="1:9" x14ac:dyDescent="0.2">
      <c r="A3259" s="86" t="s">
        <v>6388</v>
      </c>
      <c r="B3259" s="763" t="s">
        <v>454</v>
      </c>
      <c r="C3259" s="86" t="s">
        <v>186</v>
      </c>
      <c r="D3259" s="86" t="s">
        <v>527</v>
      </c>
      <c r="E3259" s="86" t="s">
        <v>507</v>
      </c>
      <c r="F3259" s="282" t="s">
        <v>188</v>
      </c>
      <c r="G3259" s="1126" t="str">
        <f>IF('Appraisal Inputs'!AE350="","Blank",'Appraisal Inputs'!AE350)</f>
        <v>Blank</v>
      </c>
      <c r="I3259" s="515" t="s">
        <v>3782</v>
      </c>
    </row>
    <row r="3260" spans="1:9" x14ac:dyDescent="0.2">
      <c r="A3260" s="86" t="s">
        <v>6388</v>
      </c>
      <c r="B3260" s="763" t="s">
        <v>454</v>
      </c>
      <c r="C3260" s="86" t="s">
        <v>186</v>
      </c>
      <c r="D3260" s="86" t="s">
        <v>528</v>
      </c>
      <c r="E3260" s="86" t="s">
        <v>507</v>
      </c>
      <c r="F3260" s="282" t="s">
        <v>188</v>
      </c>
      <c r="G3260" s="1126" t="str">
        <f>IF('Appraisal Inputs'!AE351="","Blank",'Appraisal Inputs'!AE351)</f>
        <v>Blank</v>
      </c>
      <c r="I3260" s="515" t="s">
        <v>3783</v>
      </c>
    </row>
    <row r="3261" spans="1:9" x14ac:dyDescent="0.2">
      <c r="A3261" s="86" t="s">
        <v>6388</v>
      </c>
      <c r="B3261" s="763" t="s">
        <v>454</v>
      </c>
      <c r="C3261" s="86" t="s">
        <v>186</v>
      </c>
      <c r="D3261" s="86" t="s">
        <v>529</v>
      </c>
      <c r="E3261" s="86" t="s">
        <v>507</v>
      </c>
      <c r="F3261" s="282" t="s">
        <v>188</v>
      </c>
      <c r="G3261" s="1126" t="str">
        <f>IF('Appraisal Inputs'!AE352="","Blank",'Appraisal Inputs'!AE352)</f>
        <v>Blank</v>
      </c>
      <c r="I3261" s="515" t="s">
        <v>3784</v>
      </c>
    </row>
    <row r="3262" spans="1:9" x14ac:dyDescent="0.2">
      <c r="A3262" s="86" t="s">
        <v>6388</v>
      </c>
      <c r="B3262" s="763" t="s">
        <v>454</v>
      </c>
      <c r="C3262" s="86" t="s">
        <v>186</v>
      </c>
      <c r="D3262" s="86" t="s">
        <v>530</v>
      </c>
      <c r="E3262" s="86" t="s">
        <v>507</v>
      </c>
      <c r="F3262" s="282" t="s">
        <v>188</v>
      </c>
      <c r="G3262" s="1126" t="str">
        <f>IF('Appraisal Inputs'!AE353="","Blank",'Appraisal Inputs'!AE353)</f>
        <v>Blank</v>
      </c>
      <c r="I3262" s="515" t="s">
        <v>3785</v>
      </c>
    </row>
    <row r="3263" spans="1:9" x14ac:dyDescent="0.2">
      <c r="A3263" s="86" t="s">
        <v>6388</v>
      </c>
      <c r="B3263" s="763" t="s">
        <v>454</v>
      </c>
      <c r="C3263" s="86" t="s">
        <v>186</v>
      </c>
      <c r="D3263" s="86" t="s">
        <v>531</v>
      </c>
      <c r="E3263" s="86" t="s">
        <v>507</v>
      </c>
      <c r="F3263" s="282" t="s">
        <v>188</v>
      </c>
      <c r="G3263" s="1126" t="str">
        <f>IF('Appraisal Inputs'!AE354="","Blank",'Appraisal Inputs'!AE354)</f>
        <v>Blank</v>
      </c>
      <c r="I3263" s="515" t="s">
        <v>3786</v>
      </c>
    </row>
    <row r="3264" spans="1:9" x14ac:dyDescent="0.2">
      <c r="A3264" s="86" t="s">
        <v>6388</v>
      </c>
      <c r="B3264" s="763" t="s">
        <v>454</v>
      </c>
      <c r="C3264" s="86" t="s">
        <v>186</v>
      </c>
      <c r="D3264" s="86" t="s">
        <v>532</v>
      </c>
      <c r="E3264" s="86" t="s">
        <v>507</v>
      </c>
      <c r="F3264" s="282" t="s">
        <v>188</v>
      </c>
      <c r="G3264" s="1126" t="str">
        <f>IF('Appraisal Inputs'!AE355="","Blank",'Appraisal Inputs'!AE355)</f>
        <v>Blank</v>
      </c>
      <c r="I3264" s="515" t="s">
        <v>3787</v>
      </c>
    </row>
    <row r="3265" spans="1:9" x14ac:dyDescent="0.2">
      <c r="A3265" s="86" t="s">
        <v>6388</v>
      </c>
      <c r="B3265" s="763" t="s">
        <v>454</v>
      </c>
      <c r="C3265" s="86" t="s">
        <v>186</v>
      </c>
      <c r="D3265" s="86" t="s">
        <v>533</v>
      </c>
      <c r="E3265" s="86" t="s">
        <v>507</v>
      </c>
      <c r="F3265" s="282" t="s">
        <v>188</v>
      </c>
      <c r="G3265" s="1126" t="str">
        <f>IF('Appraisal Inputs'!AE356="","Blank",'Appraisal Inputs'!AE356)</f>
        <v>Blank</v>
      </c>
      <c r="I3265" s="515" t="s">
        <v>3788</v>
      </c>
    </row>
    <row r="3266" spans="1:9" x14ac:dyDescent="0.2">
      <c r="A3266" s="86" t="s">
        <v>6388</v>
      </c>
      <c r="B3266" s="763" t="s">
        <v>454</v>
      </c>
      <c r="C3266" s="86" t="s">
        <v>186</v>
      </c>
      <c r="D3266" s="86" t="s">
        <v>534</v>
      </c>
      <c r="E3266" s="86" t="s">
        <v>507</v>
      </c>
      <c r="F3266" s="282" t="s">
        <v>188</v>
      </c>
      <c r="G3266" s="1126" t="str">
        <f>IF('Appraisal Inputs'!AE357="","Blank",'Appraisal Inputs'!AE357)</f>
        <v>Blank</v>
      </c>
      <c r="I3266" s="515" t="s">
        <v>3789</v>
      </c>
    </row>
    <row r="3267" spans="1:9" x14ac:dyDescent="0.2">
      <c r="A3267" s="86" t="s">
        <v>6388</v>
      </c>
      <c r="B3267" s="763" t="s">
        <v>454</v>
      </c>
      <c r="C3267" s="86" t="s">
        <v>186</v>
      </c>
      <c r="D3267" s="86" t="s">
        <v>535</v>
      </c>
      <c r="E3267" s="86" t="s">
        <v>507</v>
      </c>
      <c r="F3267" s="282" t="s">
        <v>188</v>
      </c>
      <c r="G3267" s="1126" t="str">
        <f>IF('Appraisal Inputs'!AE358="","Blank",'Appraisal Inputs'!AE358)</f>
        <v>Blank</v>
      </c>
      <c r="I3267" s="515" t="s">
        <v>3790</v>
      </c>
    </row>
    <row r="3268" spans="1:9" x14ac:dyDescent="0.2">
      <c r="A3268" s="86" t="s">
        <v>6388</v>
      </c>
      <c r="B3268" s="763" t="s">
        <v>454</v>
      </c>
      <c r="C3268" s="86" t="s">
        <v>186</v>
      </c>
      <c r="D3268" s="86" t="s">
        <v>536</v>
      </c>
      <c r="E3268" s="86" t="s">
        <v>507</v>
      </c>
      <c r="F3268" s="282" t="s">
        <v>188</v>
      </c>
      <c r="G3268" s="1126" t="str">
        <f>IF('Appraisal Inputs'!AE359="","Blank",'Appraisal Inputs'!AE359)</f>
        <v>Blank</v>
      </c>
      <c r="I3268" s="515" t="s">
        <v>3791</v>
      </c>
    </row>
    <row r="3269" spans="1:9" x14ac:dyDescent="0.2">
      <c r="A3269" s="86" t="s">
        <v>6388</v>
      </c>
      <c r="B3269" s="763" t="s">
        <v>454</v>
      </c>
      <c r="C3269" s="86" t="s">
        <v>186</v>
      </c>
      <c r="D3269" s="86" t="s">
        <v>537</v>
      </c>
      <c r="E3269" s="86" t="s">
        <v>507</v>
      </c>
      <c r="F3269" s="282" t="s">
        <v>188</v>
      </c>
      <c r="G3269" s="1126" t="str">
        <f>IF('Appraisal Inputs'!AE360="","Blank",'Appraisal Inputs'!AE360)</f>
        <v>Blank</v>
      </c>
      <c r="I3269" s="515" t="s">
        <v>3792</v>
      </c>
    </row>
    <row r="3270" spans="1:9" x14ac:dyDescent="0.2">
      <c r="A3270" s="86" t="s">
        <v>6388</v>
      </c>
      <c r="B3270" s="763" t="s">
        <v>454</v>
      </c>
      <c r="C3270" s="86" t="s">
        <v>186</v>
      </c>
      <c r="D3270" s="86" t="s">
        <v>538</v>
      </c>
      <c r="E3270" s="86" t="s">
        <v>507</v>
      </c>
      <c r="F3270" s="282" t="s">
        <v>188</v>
      </c>
      <c r="G3270" s="1126" t="str">
        <f>IF('Appraisal Inputs'!AE361="","Blank",'Appraisal Inputs'!AE361)</f>
        <v>Blank</v>
      </c>
      <c r="I3270" s="515" t="s">
        <v>3793</v>
      </c>
    </row>
    <row r="3271" spans="1:9" x14ac:dyDescent="0.2">
      <c r="A3271" s="86" t="s">
        <v>6388</v>
      </c>
      <c r="B3271" s="763" t="s">
        <v>454</v>
      </c>
      <c r="C3271" s="86" t="s">
        <v>186</v>
      </c>
      <c r="D3271" s="86" t="s">
        <v>539</v>
      </c>
      <c r="E3271" s="86" t="s">
        <v>507</v>
      </c>
      <c r="F3271" s="282" t="s">
        <v>188</v>
      </c>
      <c r="G3271" s="1126" t="str">
        <f>IF('Appraisal Inputs'!AE362="","Blank",'Appraisal Inputs'!AE362)</f>
        <v>Blank</v>
      </c>
      <c r="I3271" s="515" t="s">
        <v>3794</v>
      </c>
    </row>
    <row r="3272" spans="1:9" x14ac:dyDescent="0.2">
      <c r="A3272" s="86" t="s">
        <v>6388</v>
      </c>
      <c r="B3272" s="763" t="s">
        <v>454</v>
      </c>
      <c r="C3272" s="86" t="s">
        <v>186</v>
      </c>
      <c r="D3272" s="86" t="s">
        <v>540</v>
      </c>
      <c r="E3272" s="86" t="s">
        <v>507</v>
      </c>
      <c r="F3272" s="282" t="s">
        <v>188</v>
      </c>
      <c r="G3272" s="1126" t="str">
        <f>IF('Appraisal Inputs'!AE363="","Blank",'Appraisal Inputs'!AE363)</f>
        <v>Blank</v>
      </c>
      <c r="I3272" s="515" t="s">
        <v>3795</v>
      </c>
    </row>
    <row r="3273" spans="1:9" x14ac:dyDescent="0.2">
      <c r="A3273" s="86" t="s">
        <v>6388</v>
      </c>
      <c r="B3273" s="763" t="s">
        <v>454</v>
      </c>
      <c r="C3273" s="86" t="s">
        <v>186</v>
      </c>
      <c r="D3273" s="86" t="s">
        <v>541</v>
      </c>
      <c r="E3273" s="86" t="s">
        <v>507</v>
      </c>
      <c r="F3273" s="282" t="s">
        <v>188</v>
      </c>
      <c r="G3273" s="1126" t="str">
        <f>IF('Appraisal Inputs'!AE364="","Blank",'Appraisal Inputs'!AE364)</f>
        <v>Blank</v>
      </c>
      <c r="I3273" s="515" t="s">
        <v>3796</v>
      </c>
    </row>
    <row r="3274" spans="1:9" x14ac:dyDescent="0.2">
      <c r="A3274" s="86" t="s">
        <v>6388</v>
      </c>
      <c r="B3274" s="763" t="s">
        <v>454</v>
      </c>
      <c r="C3274" s="86" t="s">
        <v>186</v>
      </c>
      <c r="D3274" s="86" t="s">
        <v>542</v>
      </c>
      <c r="E3274" s="86" t="s">
        <v>507</v>
      </c>
      <c r="F3274" s="282" t="s">
        <v>188</v>
      </c>
      <c r="G3274" s="1126" t="str">
        <f>IF('Appraisal Inputs'!AE365="","Blank",'Appraisal Inputs'!AE365)</f>
        <v>Blank</v>
      </c>
      <c r="I3274" s="515" t="s">
        <v>3797</v>
      </c>
    </row>
    <row r="3275" spans="1:9" x14ac:dyDescent="0.2">
      <c r="A3275" s="86" t="s">
        <v>6388</v>
      </c>
      <c r="B3275" s="763" t="s">
        <v>454</v>
      </c>
      <c r="C3275" s="86" t="s">
        <v>186</v>
      </c>
      <c r="D3275" s="86" t="s">
        <v>543</v>
      </c>
      <c r="E3275" s="86" t="s">
        <v>507</v>
      </c>
      <c r="F3275" s="282" t="s">
        <v>188</v>
      </c>
      <c r="G3275" s="1126" t="str">
        <f>IF('Appraisal Inputs'!AE366="","Blank",'Appraisal Inputs'!AE366)</f>
        <v>Blank</v>
      </c>
      <c r="I3275" s="515" t="s">
        <v>3798</v>
      </c>
    </row>
    <row r="3276" spans="1:9" x14ac:dyDescent="0.2">
      <c r="A3276" s="86" t="s">
        <v>6388</v>
      </c>
      <c r="B3276" s="763" t="s">
        <v>454</v>
      </c>
      <c r="C3276" s="86" t="s">
        <v>186</v>
      </c>
      <c r="D3276" s="86" t="s">
        <v>544</v>
      </c>
      <c r="E3276" s="86" t="s">
        <v>507</v>
      </c>
      <c r="F3276" s="282" t="s">
        <v>188</v>
      </c>
      <c r="G3276" s="1126" t="str">
        <f>IF('Appraisal Inputs'!AE367="","Blank",'Appraisal Inputs'!AE367)</f>
        <v>Blank</v>
      </c>
      <c r="I3276" s="515" t="s">
        <v>3799</v>
      </c>
    </row>
    <row r="3277" spans="1:9" x14ac:dyDescent="0.2">
      <c r="A3277" s="86" t="s">
        <v>6388</v>
      </c>
      <c r="B3277" s="763" t="s">
        <v>454</v>
      </c>
      <c r="C3277" s="86" t="s">
        <v>186</v>
      </c>
      <c r="D3277" s="86" t="s">
        <v>545</v>
      </c>
      <c r="E3277" s="86" t="s">
        <v>507</v>
      </c>
      <c r="F3277" s="282" t="s">
        <v>188</v>
      </c>
      <c r="G3277" s="1126" t="str">
        <f>IF('Appraisal Inputs'!AE368="","Blank",'Appraisal Inputs'!AE368)</f>
        <v>Blank</v>
      </c>
      <c r="I3277" s="515" t="s">
        <v>3800</v>
      </c>
    </row>
    <row r="3278" spans="1:9" x14ac:dyDescent="0.2">
      <c r="A3278" s="86" t="s">
        <v>6388</v>
      </c>
      <c r="B3278" s="763" t="s">
        <v>454</v>
      </c>
      <c r="C3278" s="86" t="s">
        <v>186</v>
      </c>
      <c r="D3278" s="86" t="s">
        <v>546</v>
      </c>
      <c r="E3278" s="86" t="s">
        <v>507</v>
      </c>
      <c r="F3278" s="282" t="s">
        <v>188</v>
      </c>
      <c r="G3278" s="1126" t="str">
        <f>IF('Appraisal Inputs'!AE369="","Blank",'Appraisal Inputs'!AE369)</f>
        <v>Blank</v>
      </c>
      <c r="I3278" s="515" t="s">
        <v>3801</v>
      </c>
    </row>
    <row r="3279" spans="1:9" x14ac:dyDescent="0.2">
      <c r="A3279" s="86" t="s">
        <v>6388</v>
      </c>
      <c r="B3279" s="763" t="s">
        <v>454</v>
      </c>
      <c r="C3279" s="86" t="s">
        <v>186</v>
      </c>
      <c r="D3279" s="86" t="s">
        <v>547</v>
      </c>
      <c r="E3279" s="86" t="s">
        <v>507</v>
      </c>
      <c r="F3279" s="282" t="s">
        <v>188</v>
      </c>
      <c r="G3279" s="1126" t="str">
        <f>IF('Appraisal Inputs'!AE370="","Blank",'Appraisal Inputs'!AE370)</f>
        <v>Blank</v>
      </c>
      <c r="I3279" s="515" t="s">
        <v>3802</v>
      </c>
    </row>
    <row r="3280" spans="1:9" x14ac:dyDescent="0.2">
      <c r="A3280" s="86" t="s">
        <v>6388</v>
      </c>
      <c r="B3280" s="763" t="s">
        <v>454</v>
      </c>
      <c r="C3280" s="86" t="s">
        <v>186</v>
      </c>
      <c r="D3280" s="86" t="s">
        <v>548</v>
      </c>
      <c r="E3280" s="86" t="s">
        <v>507</v>
      </c>
      <c r="F3280" s="282" t="s">
        <v>188</v>
      </c>
      <c r="G3280" s="1126" t="str">
        <f>IF('Appraisal Inputs'!AE371="","Blank",'Appraisal Inputs'!AE371)</f>
        <v>Blank</v>
      </c>
      <c r="I3280" s="515" t="s">
        <v>3803</v>
      </c>
    </row>
    <row r="3281" spans="1:9" x14ac:dyDescent="0.2">
      <c r="A3281" s="86" t="s">
        <v>6388</v>
      </c>
      <c r="B3281" s="763" t="s">
        <v>454</v>
      </c>
      <c r="C3281" s="86" t="s">
        <v>186</v>
      </c>
      <c r="D3281" s="86" t="s">
        <v>549</v>
      </c>
      <c r="E3281" s="86" t="s">
        <v>507</v>
      </c>
      <c r="F3281" s="282" t="s">
        <v>188</v>
      </c>
      <c r="G3281" s="1126" t="str">
        <f>IF('Appraisal Inputs'!AE372="","Blank",'Appraisal Inputs'!AE372)</f>
        <v>Blank</v>
      </c>
      <c r="I3281" s="515" t="s">
        <v>3804</v>
      </c>
    </row>
    <row r="3282" spans="1:9" x14ac:dyDescent="0.2">
      <c r="A3282" s="86" t="s">
        <v>6388</v>
      </c>
      <c r="B3282" s="763" t="s">
        <v>454</v>
      </c>
      <c r="C3282" s="86" t="s">
        <v>186</v>
      </c>
      <c r="D3282" s="86" t="s">
        <v>550</v>
      </c>
      <c r="E3282" s="86" t="s">
        <v>507</v>
      </c>
      <c r="F3282" s="282" t="s">
        <v>188</v>
      </c>
      <c r="G3282" s="1126" t="str">
        <f>IF('Appraisal Inputs'!AE373="","Blank",'Appraisal Inputs'!AE373)</f>
        <v>Blank</v>
      </c>
      <c r="I3282" s="515" t="s">
        <v>3805</v>
      </c>
    </row>
    <row r="3283" spans="1:9" x14ac:dyDescent="0.2">
      <c r="A3283" s="86" t="s">
        <v>6388</v>
      </c>
      <c r="B3283" s="763" t="s">
        <v>454</v>
      </c>
      <c r="C3283" s="86" t="s">
        <v>186</v>
      </c>
      <c r="D3283" s="86" t="s">
        <v>551</v>
      </c>
      <c r="E3283" s="86" t="s">
        <v>507</v>
      </c>
      <c r="F3283" s="282" t="s">
        <v>188</v>
      </c>
      <c r="G3283" s="1126" t="str">
        <f>IF('Appraisal Inputs'!AE374="","Blank",'Appraisal Inputs'!AE374)</f>
        <v>Blank</v>
      </c>
      <c r="I3283" s="515" t="s">
        <v>3806</v>
      </c>
    </row>
    <row r="3284" spans="1:9" x14ac:dyDescent="0.2">
      <c r="A3284" s="86" t="s">
        <v>6388</v>
      </c>
      <c r="B3284" s="763" t="s">
        <v>454</v>
      </c>
      <c r="C3284" s="86" t="s">
        <v>186</v>
      </c>
      <c r="D3284" s="86" t="s">
        <v>552</v>
      </c>
      <c r="E3284" s="86" t="s">
        <v>507</v>
      </c>
      <c r="F3284" s="282" t="s">
        <v>188</v>
      </c>
      <c r="G3284" s="1126" t="str">
        <f>IF('Appraisal Inputs'!AE375="","Blank",'Appraisal Inputs'!AE375)</f>
        <v>Blank</v>
      </c>
      <c r="I3284" s="515" t="s">
        <v>3807</v>
      </c>
    </row>
    <row r="3285" spans="1:9" x14ac:dyDescent="0.2">
      <c r="A3285" s="86" t="s">
        <v>6388</v>
      </c>
      <c r="B3285" s="763" t="s">
        <v>454</v>
      </c>
      <c r="C3285" s="86" t="s">
        <v>186</v>
      </c>
      <c r="D3285" s="86" t="s">
        <v>553</v>
      </c>
      <c r="E3285" s="86" t="s">
        <v>507</v>
      </c>
      <c r="F3285" s="282" t="s">
        <v>188</v>
      </c>
      <c r="G3285" s="1126" t="str">
        <f>IF('Appraisal Inputs'!AE376="","Blank",'Appraisal Inputs'!AE376)</f>
        <v>Blank</v>
      </c>
      <c r="I3285" s="515" t="s">
        <v>3808</v>
      </c>
    </row>
    <row r="3286" spans="1:9" x14ac:dyDescent="0.2">
      <c r="A3286" s="86" t="s">
        <v>6388</v>
      </c>
      <c r="B3286" s="763" t="s">
        <v>454</v>
      </c>
      <c r="C3286" s="86" t="s">
        <v>186</v>
      </c>
      <c r="D3286" s="86" t="s">
        <v>554</v>
      </c>
      <c r="E3286" s="86" t="s">
        <v>507</v>
      </c>
      <c r="F3286" s="282" t="s">
        <v>188</v>
      </c>
      <c r="G3286" s="1126" t="str">
        <f>IF('Appraisal Inputs'!AE377="","Blank",'Appraisal Inputs'!AE377)</f>
        <v>Blank</v>
      </c>
      <c r="I3286" s="515" t="s">
        <v>3809</v>
      </c>
    </row>
    <row r="3287" spans="1:9" x14ac:dyDescent="0.2">
      <c r="A3287" s="86" t="s">
        <v>6388</v>
      </c>
      <c r="B3287" s="763" t="s">
        <v>454</v>
      </c>
      <c r="C3287" s="86" t="s">
        <v>186</v>
      </c>
      <c r="D3287" s="86" t="s">
        <v>555</v>
      </c>
      <c r="E3287" s="86" t="s">
        <v>507</v>
      </c>
      <c r="F3287" s="282" t="s">
        <v>188</v>
      </c>
      <c r="G3287" s="1126" t="str">
        <f>IF('Appraisal Inputs'!AE378="","Blank",'Appraisal Inputs'!AE378)</f>
        <v>Blank</v>
      </c>
      <c r="I3287" s="515" t="s">
        <v>3810</v>
      </c>
    </row>
    <row r="3288" spans="1:9" x14ac:dyDescent="0.2">
      <c r="A3288" s="86" t="s">
        <v>6388</v>
      </c>
      <c r="B3288" s="763" t="s">
        <v>454</v>
      </c>
      <c r="C3288" s="86" t="s">
        <v>186</v>
      </c>
      <c r="D3288" s="86" t="s">
        <v>556</v>
      </c>
      <c r="E3288" s="86" t="s">
        <v>507</v>
      </c>
      <c r="F3288" s="282" t="s">
        <v>188</v>
      </c>
      <c r="G3288" s="1126" t="str">
        <f>IF('Appraisal Inputs'!AE379="","Blank",'Appraisal Inputs'!AE379)</f>
        <v>Blank</v>
      </c>
      <c r="I3288" s="515" t="s">
        <v>3811</v>
      </c>
    </row>
    <row r="3289" spans="1:9" x14ac:dyDescent="0.2">
      <c r="A3289" s="86" t="s">
        <v>6388</v>
      </c>
      <c r="B3289" s="763" t="s">
        <v>454</v>
      </c>
      <c r="C3289" s="86" t="s">
        <v>186</v>
      </c>
      <c r="D3289" s="86" t="s">
        <v>557</v>
      </c>
      <c r="E3289" s="86" t="s">
        <v>507</v>
      </c>
      <c r="F3289" s="282" t="s">
        <v>188</v>
      </c>
      <c r="G3289" s="1126" t="str">
        <f>IF('Appraisal Inputs'!AE380="","Blank",'Appraisal Inputs'!AE380)</f>
        <v>Blank</v>
      </c>
      <c r="I3289" s="515" t="s">
        <v>3812</v>
      </c>
    </row>
    <row r="3290" spans="1:9" x14ac:dyDescent="0.2">
      <c r="A3290" s="86" t="s">
        <v>6388</v>
      </c>
      <c r="B3290" s="763" t="s">
        <v>454</v>
      </c>
      <c r="C3290" s="86" t="s">
        <v>186</v>
      </c>
      <c r="D3290" s="86" t="s">
        <v>558</v>
      </c>
      <c r="E3290" s="86" t="s">
        <v>507</v>
      </c>
      <c r="F3290" s="282" t="s">
        <v>188</v>
      </c>
      <c r="G3290" s="1126" t="str">
        <f>IF('Appraisal Inputs'!AE381="","Blank",'Appraisal Inputs'!AE381)</f>
        <v>Blank</v>
      </c>
      <c r="I3290" s="515" t="s">
        <v>3813</v>
      </c>
    </row>
    <row r="3291" spans="1:9" x14ac:dyDescent="0.2">
      <c r="A3291" s="86" t="s">
        <v>6388</v>
      </c>
      <c r="B3291" s="763" t="s">
        <v>454</v>
      </c>
      <c r="C3291" s="86" t="s">
        <v>186</v>
      </c>
      <c r="D3291" s="86" t="s">
        <v>559</v>
      </c>
      <c r="E3291" s="86" t="s">
        <v>507</v>
      </c>
      <c r="F3291" s="282" t="s">
        <v>188</v>
      </c>
      <c r="G3291" s="1126" t="str">
        <f>IF('Appraisal Inputs'!AE382="","Blank",'Appraisal Inputs'!AE382)</f>
        <v>Blank</v>
      </c>
      <c r="I3291" s="515" t="s">
        <v>3814</v>
      </c>
    </row>
    <row r="3292" spans="1:9" x14ac:dyDescent="0.2">
      <c r="A3292" s="86" t="s">
        <v>6388</v>
      </c>
      <c r="B3292" s="763" t="s">
        <v>454</v>
      </c>
      <c r="C3292" s="86" t="s">
        <v>186</v>
      </c>
      <c r="D3292" s="86" t="s">
        <v>560</v>
      </c>
      <c r="E3292" s="86" t="s">
        <v>507</v>
      </c>
      <c r="F3292" s="282" t="s">
        <v>188</v>
      </c>
      <c r="G3292" s="1126" t="str">
        <f>IF('Appraisal Inputs'!AE383="","Blank",'Appraisal Inputs'!AE383)</f>
        <v>Blank</v>
      </c>
      <c r="I3292" s="515" t="s">
        <v>3815</v>
      </c>
    </row>
    <row r="3293" spans="1:9" x14ac:dyDescent="0.2">
      <c r="A3293" s="86" t="s">
        <v>6388</v>
      </c>
      <c r="B3293" s="763" t="s">
        <v>454</v>
      </c>
      <c r="C3293" s="86" t="s">
        <v>186</v>
      </c>
      <c r="D3293" s="86" t="s">
        <v>561</v>
      </c>
      <c r="E3293" s="86" t="s">
        <v>507</v>
      </c>
      <c r="F3293" s="282" t="s">
        <v>188</v>
      </c>
      <c r="G3293" s="1126" t="str">
        <f>IF('Appraisal Inputs'!AE384="","Blank",'Appraisal Inputs'!AE384)</f>
        <v>Blank</v>
      </c>
      <c r="I3293" s="515" t="s">
        <v>3816</v>
      </c>
    </row>
    <row r="3294" spans="1:9" x14ac:dyDescent="0.2">
      <c r="A3294" s="86" t="s">
        <v>6388</v>
      </c>
      <c r="B3294" s="763" t="s">
        <v>454</v>
      </c>
      <c r="C3294" s="86" t="s">
        <v>186</v>
      </c>
      <c r="D3294" s="86" t="s">
        <v>562</v>
      </c>
      <c r="E3294" s="86" t="s">
        <v>507</v>
      </c>
      <c r="F3294" s="282" t="s">
        <v>188</v>
      </c>
      <c r="G3294" s="1126" t="str">
        <f>IF('Appraisal Inputs'!AE385="","Blank",'Appraisal Inputs'!AE385)</f>
        <v>Blank</v>
      </c>
      <c r="I3294" s="515" t="s">
        <v>3817</v>
      </c>
    </row>
    <row r="3295" spans="1:9" x14ac:dyDescent="0.2">
      <c r="A3295" s="86" t="s">
        <v>6388</v>
      </c>
      <c r="B3295" s="763" t="s">
        <v>454</v>
      </c>
      <c r="C3295" s="86" t="s">
        <v>186</v>
      </c>
      <c r="D3295" s="86" t="s">
        <v>563</v>
      </c>
      <c r="E3295" s="86" t="s">
        <v>507</v>
      </c>
      <c r="F3295" s="282" t="s">
        <v>188</v>
      </c>
      <c r="G3295" s="1126" t="str">
        <f>IF('Appraisal Inputs'!AE386="","Blank",'Appraisal Inputs'!AE386)</f>
        <v>Blank</v>
      </c>
      <c r="I3295" s="515" t="s">
        <v>3818</v>
      </c>
    </row>
    <row r="3296" spans="1:9" x14ac:dyDescent="0.2">
      <c r="A3296" s="86" t="s">
        <v>6388</v>
      </c>
      <c r="B3296" s="763" t="s">
        <v>454</v>
      </c>
      <c r="C3296" s="86" t="s">
        <v>186</v>
      </c>
      <c r="D3296" s="86" t="s">
        <v>564</v>
      </c>
      <c r="E3296" s="86" t="s">
        <v>507</v>
      </c>
      <c r="F3296" s="282" t="s">
        <v>188</v>
      </c>
      <c r="G3296" s="1126" t="str">
        <f>IF('Appraisal Inputs'!AE387="","Blank",'Appraisal Inputs'!AE387)</f>
        <v>Blank</v>
      </c>
      <c r="I3296" s="515" t="s">
        <v>3819</v>
      </c>
    </row>
    <row r="3297" spans="1:9" x14ac:dyDescent="0.2">
      <c r="A3297" s="86" t="s">
        <v>6388</v>
      </c>
      <c r="B3297" s="763" t="s">
        <v>454</v>
      </c>
      <c r="C3297" s="86" t="s">
        <v>186</v>
      </c>
      <c r="D3297" s="86" t="s">
        <v>565</v>
      </c>
      <c r="E3297" s="86" t="s">
        <v>507</v>
      </c>
      <c r="F3297" s="282" t="s">
        <v>188</v>
      </c>
      <c r="G3297" s="1126" t="str">
        <f>IF('Appraisal Inputs'!AE388="","Blank",'Appraisal Inputs'!AE388)</f>
        <v>Blank</v>
      </c>
      <c r="I3297" s="515" t="s">
        <v>3820</v>
      </c>
    </row>
    <row r="3298" spans="1:9" x14ac:dyDescent="0.2">
      <c r="A3298" s="86" t="s">
        <v>6388</v>
      </c>
      <c r="B3298" s="543" t="s">
        <v>454</v>
      </c>
      <c r="C3298" s="547" t="s">
        <v>186</v>
      </c>
      <c r="D3298" s="547" t="s">
        <v>566</v>
      </c>
      <c r="E3298" s="547" t="s">
        <v>507</v>
      </c>
      <c r="F3298" s="538" t="s">
        <v>188</v>
      </c>
      <c r="G3298" s="1120" t="str">
        <f>IF('Appraisal Inputs'!AE389="","Blank",'Appraisal Inputs'!AE389)</f>
        <v>Blank</v>
      </c>
      <c r="I3298" s="515" t="s">
        <v>3821</v>
      </c>
    </row>
    <row r="3299" spans="1:9" x14ac:dyDescent="0.2">
      <c r="A3299" s="86" t="s">
        <v>6388</v>
      </c>
      <c r="B3299" s="763" t="s">
        <v>454</v>
      </c>
      <c r="C3299" s="86" t="s">
        <v>186</v>
      </c>
      <c r="D3299" s="86" t="s">
        <v>185</v>
      </c>
      <c r="E3299" s="86" t="s">
        <v>508</v>
      </c>
      <c r="F3299" s="282" t="s">
        <v>189</v>
      </c>
      <c r="G3299" s="1126" t="str">
        <f>IF('Appraisal Inputs'!AF349="","Blank",'Appraisal Inputs'!AF349)</f>
        <v>Blank</v>
      </c>
      <c r="I3299" s="515" t="s">
        <v>3822</v>
      </c>
    </row>
    <row r="3300" spans="1:9" x14ac:dyDescent="0.2">
      <c r="A3300" s="86" t="s">
        <v>6388</v>
      </c>
      <c r="B3300" s="763" t="s">
        <v>454</v>
      </c>
      <c r="C3300" s="86" t="s">
        <v>186</v>
      </c>
      <c r="D3300" s="86" t="s">
        <v>527</v>
      </c>
      <c r="E3300" s="86" t="s">
        <v>508</v>
      </c>
      <c r="F3300" s="282" t="s">
        <v>189</v>
      </c>
      <c r="G3300" s="1126" t="str">
        <f>IF('Appraisal Inputs'!AF350="","Blank",'Appraisal Inputs'!AF350)</f>
        <v>Blank</v>
      </c>
      <c r="I3300" s="515" t="s">
        <v>3823</v>
      </c>
    </row>
    <row r="3301" spans="1:9" x14ac:dyDescent="0.2">
      <c r="A3301" s="86" t="s">
        <v>6388</v>
      </c>
      <c r="B3301" s="763" t="s">
        <v>454</v>
      </c>
      <c r="C3301" s="86" t="s">
        <v>186</v>
      </c>
      <c r="D3301" s="86" t="s">
        <v>528</v>
      </c>
      <c r="E3301" s="86" t="s">
        <v>508</v>
      </c>
      <c r="F3301" s="282" t="s">
        <v>189</v>
      </c>
      <c r="G3301" s="1126" t="str">
        <f>IF('Appraisal Inputs'!AF351="","Blank",'Appraisal Inputs'!AF351)</f>
        <v>Blank</v>
      </c>
      <c r="I3301" s="515" t="s">
        <v>3824</v>
      </c>
    </row>
    <row r="3302" spans="1:9" x14ac:dyDescent="0.2">
      <c r="A3302" s="86" t="s">
        <v>6388</v>
      </c>
      <c r="B3302" s="763" t="s">
        <v>454</v>
      </c>
      <c r="C3302" s="86" t="s">
        <v>186</v>
      </c>
      <c r="D3302" s="86" t="s">
        <v>529</v>
      </c>
      <c r="E3302" s="86" t="s">
        <v>508</v>
      </c>
      <c r="F3302" s="282" t="s">
        <v>189</v>
      </c>
      <c r="G3302" s="1126" t="str">
        <f>IF('Appraisal Inputs'!AF352="","Blank",'Appraisal Inputs'!AF352)</f>
        <v>Blank</v>
      </c>
      <c r="I3302" s="515" t="s">
        <v>3825</v>
      </c>
    </row>
    <row r="3303" spans="1:9" x14ac:dyDescent="0.2">
      <c r="A3303" s="86" t="s">
        <v>6388</v>
      </c>
      <c r="B3303" s="763" t="s">
        <v>454</v>
      </c>
      <c r="C3303" s="86" t="s">
        <v>186</v>
      </c>
      <c r="D3303" s="86" t="s">
        <v>530</v>
      </c>
      <c r="E3303" s="86" t="s">
        <v>508</v>
      </c>
      <c r="F3303" s="282" t="s">
        <v>189</v>
      </c>
      <c r="G3303" s="1126" t="str">
        <f>IF('Appraisal Inputs'!AF353="","Blank",'Appraisal Inputs'!AF353)</f>
        <v>Blank</v>
      </c>
      <c r="I3303" s="515" t="s">
        <v>3826</v>
      </c>
    </row>
    <row r="3304" spans="1:9" x14ac:dyDescent="0.2">
      <c r="A3304" s="86" t="s">
        <v>6388</v>
      </c>
      <c r="B3304" s="763" t="s">
        <v>454</v>
      </c>
      <c r="C3304" s="86" t="s">
        <v>186</v>
      </c>
      <c r="D3304" s="86" t="s">
        <v>531</v>
      </c>
      <c r="E3304" s="86" t="s">
        <v>508</v>
      </c>
      <c r="F3304" s="282" t="s">
        <v>189</v>
      </c>
      <c r="G3304" s="1126" t="str">
        <f>IF('Appraisal Inputs'!AF354="","Blank",'Appraisal Inputs'!AF354)</f>
        <v>Blank</v>
      </c>
      <c r="I3304" s="515" t="s">
        <v>3827</v>
      </c>
    </row>
    <row r="3305" spans="1:9" x14ac:dyDescent="0.2">
      <c r="A3305" s="86" t="s">
        <v>6388</v>
      </c>
      <c r="B3305" s="763" t="s">
        <v>454</v>
      </c>
      <c r="C3305" s="86" t="s">
        <v>186</v>
      </c>
      <c r="D3305" s="86" t="s">
        <v>532</v>
      </c>
      <c r="E3305" s="86" t="s">
        <v>508</v>
      </c>
      <c r="F3305" s="282" t="s">
        <v>189</v>
      </c>
      <c r="G3305" s="1126" t="str">
        <f>IF('Appraisal Inputs'!AF355="","Blank",'Appraisal Inputs'!AF355)</f>
        <v>Blank</v>
      </c>
      <c r="I3305" s="515" t="s">
        <v>3828</v>
      </c>
    </row>
    <row r="3306" spans="1:9" x14ac:dyDescent="0.2">
      <c r="A3306" s="86" t="s">
        <v>6388</v>
      </c>
      <c r="B3306" s="763" t="s">
        <v>454</v>
      </c>
      <c r="C3306" s="86" t="s">
        <v>186</v>
      </c>
      <c r="D3306" s="86" t="s">
        <v>533</v>
      </c>
      <c r="E3306" s="86" t="s">
        <v>508</v>
      </c>
      <c r="F3306" s="282" t="s">
        <v>189</v>
      </c>
      <c r="G3306" s="1126" t="str">
        <f>IF('Appraisal Inputs'!AF356="","Blank",'Appraisal Inputs'!AF356)</f>
        <v>Blank</v>
      </c>
      <c r="I3306" s="515" t="s">
        <v>3829</v>
      </c>
    </row>
    <row r="3307" spans="1:9" x14ac:dyDescent="0.2">
      <c r="A3307" s="86" t="s">
        <v>6388</v>
      </c>
      <c r="B3307" s="763" t="s">
        <v>454</v>
      </c>
      <c r="C3307" s="86" t="s">
        <v>186</v>
      </c>
      <c r="D3307" s="86" t="s">
        <v>534</v>
      </c>
      <c r="E3307" s="86" t="s">
        <v>508</v>
      </c>
      <c r="F3307" s="282" t="s">
        <v>189</v>
      </c>
      <c r="G3307" s="1126" t="str">
        <f>IF('Appraisal Inputs'!AF357="","Blank",'Appraisal Inputs'!AF357)</f>
        <v>Blank</v>
      </c>
      <c r="I3307" s="515" t="s">
        <v>3830</v>
      </c>
    </row>
    <row r="3308" spans="1:9" x14ac:dyDescent="0.2">
      <c r="A3308" s="86" t="s">
        <v>6388</v>
      </c>
      <c r="B3308" s="763" t="s">
        <v>454</v>
      </c>
      <c r="C3308" s="86" t="s">
        <v>186</v>
      </c>
      <c r="D3308" s="86" t="s">
        <v>535</v>
      </c>
      <c r="E3308" s="86" t="s">
        <v>508</v>
      </c>
      <c r="F3308" s="282" t="s">
        <v>189</v>
      </c>
      <c r="G3308" s="1126" t="str">
        <f>IF('Appraisal Inputs'!AF358="","Blank",'Appraisal Inputs'!AF358)</f>
        <v>Blank</v>
      </c>
      <c r="I3308" s="515" t="s">
        <v>3831</v>
      </c>
    </row>
    <row r="3309" spans="1:9" x14ac:dyDescent="0.2">
      <c r="A3309" s="86" t="s">
        <v>6388</v>
      </c>
      <c r="B3309" s="763" t="s">
        <v>454</v>
      </c>
      <c r="C3309" s="86" t="s">
        <v>186</v>
      </c>
      <c r="D3309" s="86" t="s">
        <v>536</v>
      </c>
      <c r="E3309" s="86" t="s">
        <v>508</v>
      </c>
      <c r="F3309" s="282" t="s">
        <v>189</v>
      </c>
      <c r="G3309" s="1126" t="str">
        <f>IF('Appraisal Inputs'!AF359="","Blank",'Appraisal Inputs'!AF359)</f>
        <v>Blank</v>
      </c>
      <c r="I3309" s="515" t="s">
        <v>3832</v>
      </c>
    </row>
    <row r="3310" spans="1:9" x14ac:dyDescent="0.2">
      <c r="A3310" s="86" t="s">
        <v>6388</v>
      </c>
      <c r="B3310" s="763" t="s">
        <v>454</v>
      </c>
      <c r="C3310" s="86" t="s">
        <v>186</v>
      </c>
      <c r="D3310" s="86" t="s">
        <v>537</v>
      </c>
      <c r="E3310" s="86" t="s">
        <v>508</v>
      </c>
      <c r="F3310" s="282" t="s">
        <v>189</v>
      </c>
      <c r="G3310" s="1126" t="str">
        <f>IF('Appraisal Inputs'!AF360="","Blank",'Appraisal Inputs'!AF360)</f>
        <v>Blank</v>
      </c>
      <c r="I3310" s="515" t="s">
        <v>3833</v>
      </c>
    </row>
    <row r="3311" spans="1:9" x14ac:dyDescent="0.2">
      <c r="A3311" s="86" t="s">
        <v>6388</v>
      </c>
      <c r="B3311" s="763" t="s">
        <v>454</v>
      </c>
      <c r="C3311" s="86" t="s">
        <v>186</v>
      </c>
      <c r="D3311" s="86" t="s">
        <v>538</v>
      </c>
      <c r="E3311" s="86" t="s">
        <v>508</v>
      </c>
      <c r="F3311" s="282" t="s">
        <v>189</v>
      </c>
      <c r="G3311" s="1126" t="str">
        <f>IF('Appraisal Inputs'!AF361="","Blank",'Appraisal Inputs'!AF361)</f>
        <v>Blank</v>
      </c>
      <c r="I3311" s="515" t="s">
        <v>3834</v>
      </c>
    </row>
    <row r="3312" spans="1:9" x14ac:dyDescent="0.2">
      <c r="A3312" s="86" t="s">
        <v>6388</v>
      </c>
      <c r="B3312" s="763" t="s">
        <v>454</v>
      </c>
      <c r="C3312" s="86" t="s">
        <v>186</v>
      </c>
      <c r="D3312" s="86" t="s">
        <v>539</v>
      </c>
      <c r="E3312" s="86" t="s">
        <v>508</v>
      </c>
      <c r="F3312" s="282" t="s">
        <v>189</v>
      </c>
      <c r="G3312" s="1126" t="str">
        <f>IF('Appraisal Inputs'!AF362="","Blank",'Appraisal Inputs'!AF362)</f>
        <v>Blank</v>
      </c>
      <c r="I3312" s="515" t="s">
        <v>3835</v>
      </c>
    </row>
    <row r="3313" spans="1:9" x14ac:dyDescent="0.2">
      <c r="A3313" s="86" t="s">
        <v>6388</v>
      </c>
      <c r="B3313" s="763" t="s">
        <v>454</v>
      </c>
      <c r="C3313" s="86" t="s">
        <v>186</v>
      </c>
      <c r="D3313" s="86" t="s">
        <v>540</v>
      </c>
      <c r="E3313" s="86" t="s">
        <v>508</v>
      </c>
      <c r="F3313" s="282" t="s">
        <v>189</v>
      </c>
      <c r="G3313" s="1126" t="str">
        <f>IF('Appraisal Inputs'!AF363="","Blank",'Appraisal Inputs'!AF363)</f>
        <v>Blank</v>
      </c>
      <c r="I3313" s="515" t="s">
        <v>3836</v>
      </c>
    </row>
    <row r="3314" spans="1:9" x14ac:dyDescent="0.2">
      <c r="A3314" s="86" t="s">
        <v>6388</v>
      </c>
      <c r="B3314" s="763" t="s">
        <v>454</v>
      </c>
      <c r="C3314" s="86" t="s">
        <v>186</v>
      </c>
      <c r="D3314" s="86" t="s">
        <v>541</v>
      </c>
      <c r="E3314" s="86" t="s">
        <v>508</v>
      </c>
      <c r="F3314" s="282" t="s">
        <v>189</v>
      </c>
      <c r="G3314" s="1126" t="str">
        <f>IF('Appraisal Inputs'!AF364="","Blank",'Appraisal Inputs'!AF364)</f>
        <v>Blank</v>
      </c>
      <c r="I3314" s="515" t="s">
        <v>3837</v>
      </c>
    </row>
    <row r="3315" spans="1:9" x14ac:dyDescent="0.2">
      <c r="A3315" s="86" t="s">
        <v>6388</v>
      </c>
      <c r="B3315" s="763" t="s">
        <v>454</v>
      </c>
      <c r="C3315" s="86" t="s">
        <v>186</v>
      </c>
      <c r="D3315" s="86" t="s">
        <v>542</v>
      </c>
      <c r="E3315" s="86" t="s">
        <v>508</v>
      </c>
      <c r="F3315" s="282" t="s">
        <v>189</v>
      </c>
      <c r="G3315" s="1126" t="str">
        <f>IF('Appraisal Inputs'!AF365="","Blank",'Appraisal Inputs'!AF365)</f>
        <v>Blank</v>
      </c>
      <c r="I3315" s="515" t="s">
        <v>3838</v>
      </c>
    </row>
    <row r="3316" spans="1:9" x14ac:dyDescent="0.2">
      <c r="A3316" s="86" t="s">
        <v>6388</v>
      </c>
      <c r="B3316" s="763" t="s">
        <v>454</v>
      </c>
      <c r="C3316" s="86" t="s">
        <v>186</v>
      </c>
      <c r="D3316" s="86" t="s">
        <v>543</v>
      </c>
      <c r="E3316" s="86" t="s">
        <v>508</v>
      </c>
      <c r="F3316" s="282" t="s">
        <v>189</v>
      </c>
      <c r="G3316" s="1126" t="str">
        <f>IF('Appraisal Inputs'!AF366="","Blank",'Appraisal Inputs'!AF366)</f>
        <v>Blank</v>
      </c>
      <c r="I3316" s="515" t="s">
        <v>3839</v>
      </c>
    </row>
    <row r="3317" spans="1:9" x14ac:dyDescent="0.2">
      <c r="A3317" s="86" t="s">
        <v>6388</v>
      </c>
      <c r="B3317" s="763" t="s">
        <v>454</v>
      </c>
      <c r="C3317" s="86" t="s">
        <v>186</v>
      </c>
      <c r="D3317" s="86" t="s">
        <v>544</v>
      </c>
      <c r="E3317" s="86" t="s">
        <v>508</v>
      </c>
      <c r="F3317" s="282" t="s">
        <v>189</v>
      </c>
      <c r="G3317" s="1126" t="str">
        <f>IF('Appraisal Inputs'!AF367="","Blank",'Appraisal Inputs'!AF367)</f>
        <v>Blank</v>
      </c>
      <c r="I3317" s="515" t="s">
        <v>3840</v>
      </c>
    </row>
    <row r="3318" spans="1:9" x14ac:dyDescent="0.2">
      <c r="A3318" s="86" t="s">
        <v>6388</v>
      </c>
      <c r="B3318" s="763" t="s">
        <v>454</v>
      </c>
      <c r="C3318" s="86" t="s">
        <v>186</v>
      </c>
      <c r="D3318" s="86" t="s">
        <v>545</v>
      </c>
      <c r="E3318" s="86" t="s">
        <v>508</v>
      </c>
      <c r="F3318" s="282" t="s">
        <v>189</v>
      </c>
      <c r="G3318" s="1126" t="str">
        <f>IF('Appraisal Inputs'!AF368="","Blank",'Appraisal Inputs'!AF368)</f>
        <v>Blank</v>
      </c>
      <c r="I3318" s="515" t="s">
        <v>3841</v>
      </c>
    </row>
    <row r="3319" spans="1:9" x14ac:dyDescent="0.2">
      <c r="A3319" s="86" t="s">
        <v>6388</v>
      </c>
      <c r="B3319" s="763" t="s">
        <v>454</v>
      </c>
      <c r="C3319" s="86" t="s">
        <v>186</v>
      </c>
      <c r="D3319" s="86" t="s">
        <v>546</v>
      </c>
      <c r="E3319" s="86" t="s">
        <v>508</v>
      </c>
      <c r="F3319" s="282" t="s">
        <v>189</v>
      </c>
      <c r="G3319" s="1126" t="str">
        <f>IF('Appraisal Inputs'!AF369="","Blank",'Appraisal Inputs'!AF369)</f>
        <v>Blank</v>
      </c>
      <c r="I3319" s="515" t="s">
        <v>3842</v>
      </c>
    </row>
    <row r="3320" spans="1:9" x14ac:dyDescent="0.2">
      <c r="A3320" s="86" t="s">
        <v>6388</v>
      </c>
      <c r="B3320" s="763" t="s">
        <v>454</v>
      </c>
      <c r="C3320" s="86" t="s">
        <v>186</v>
      </c>
      <c r="D3320" s="86" t="s">
        <v>547</v>
      </c>
      <c r="E3320" s="86" t="s">
        <v>508</v>
      </c>
      <c r="F3320" s="282" t="s">
        <v>189</v>
      </c>
      <c r="G3320" s="1126" t="str">
        <f>IF('Appraisal Inputs'!AF370="","Blank",'Appraisal Inputs'!AF370)</f>
        <v>Blank</v>
      </c>
      <c r="I3320" s="515" t="s">
        <v>3843</v>
      </c>
    </row>
    <row r="3321" spans="1:9" x14ac:dyDescent="0.2">
      <c r="A3321" s="86" t="s">
        <v>6388</v>
      </c>
      <c r="B3321" s="763" t="s">
        <v>454</v>
      </c>
      <c r="C3321" s="86" t="s">
        <v>186</v>
      </c>
      <c r="D3321" s="86" t="s">
        <v>548</v>
      </c>
      <c r="E3321" s="86" t="s">
        <v>508</v>
      </c>
      <c r="F3321" s="282" t="s">
        <v>189</v>
      </c>
      <c r="G3321" s="1126" t="str">
        <f>IF('Appraisal Inputs'!AF371="","Blank",'Appraisal Inputs'!AF371)</f>
        <v>Blank</v>
      </c>
      <c r="I3321" s="515" t="s">
        <v>3844</v>
      </c>
    </row>
    <row r="3322" spans="1:9" x14ac:dyDescent="0.2">
      <c r="A3322" s="86" t="s">
        <v>6388</v>
      </c>
      <c r="B3322" s="763" t="s">
        <v>454</v>
      </c>
      <c r="C3322" s="86" t="s">
        <v>186</v>
      </c>
      <c r="D3322" s="86" t="s">
        <v>549</v>
      </c>
      <c r="E3322" s="86" t="s">
        <v>508</v>
      </c>
      <c r="F3322" s="282" t="s">
        <v>189</v>
      </c>
      <c r="G3322" s="1126" t="str">
        <f>IF('Appraisal Inputs'!AF372="","Blank",'Appraisal Inputs'!AF372)</f>
        <v>Blank</v>
      </c>
      <c r="I3322" s="515" t="s">
        <v>3845</v>
      </c>
    </row>
    <row r="3323" spans="1:9" x14ac:dyDescent="0.2">
      <c r="A3323" s="86" t="s">
        <v>6388</v>
      </c>
      <c r="B3323" s="763" t="s">
        <v>454</v>
      </c>
      <c r="C3323" s="86" t="s">
        <v>186</v>
      </c>
      <c r="D3323" s="86" t="s">
        <v>550</v>
      </c>
      <c r="E3323" s="86" t="s">
        <v>508</v>
      </c>
      <c r="F3323" s="282" t="s">
        <v>189</v>
      </c>
      <c r="G3323" s="1126" t="str">
        <f>IF('Appraisal Inputs'!AF373="","Blank",'Appraisal Inputs'!AF373)</f>
        <v>Blank</v>
      </c>
      <c r="I3323" s="515" t="s">
        <v>3846</v>
      </c>
    </row>
    <row r="3324" spans="1:9" x14ac:dyDescent="0.2">
      <c r="A3324" s="86" t="s">
        <v>6388</v>
      </c>
      <c r="B3324" s="763" t="s">
        <v>454</v>
      </c>
      <c r="C3324" s="86" t="s">
        <v>186</v>
      </c>
      <c r="D3324" s="86" t="s">
        <v>551</v>
      </c>
      <c r="E3324" s="86" t="s">
        <v>508</v>
      </c>
      <c r="F3324" s="282" t="s">
        <v>189</v>
      </c>
      <c r="G3324" s="1126" t="str">
        <f>IF('Appraisal Inputs'!AF374="","Blank",'Appraisal Inputs'!AF374)</f>
        <v>Blank</v>
      </c>
      <c r="I3324" s="515" t="s">
        <v>3847</v>
      </c>
    </row>
    <row r="3325" spans="1:9" x14ac:dyDescent="0.2">
      <c r="A3325" s="86" t="s">
        <v>6388</v>
      </c>
      <c r="B3325" s="763" t="s">
        <v>454</v>
      </c>
      <c r="C3325" s="86" t="s">
        <v>186</v>
      </c>
      <c r="D3325" s="86" t="s">
        <v>552</v>
      </c>
      <c r="E3325" s="86" t="s">
        <v>508</v>
      </c>
      <c r="F3325" s="282" t="s">
        <v>189</v>
      </c>
      <c r="G3325" s="1126" t="str">
        <f>IF('Appraisal Inputs'!AF375="","Blank",'Appraisal Inputs'!AF375)</f>
        <v>Blank</v>
      </c>
      <c r="I3325" s="515" t="s">
        <v>3848</v>
      </c>
    </row>
    <row r="3326" spans="1:9" x14ac:dyDescent="0.2">
      <c r="A3326" s="86" t="s">
        <v>6388</v>
      </c>
      <c r="B3326" s="763" t="s">
        <v>454</v>
      </c>
      <c r="C3326" s="86" t="s">
        <v>186</v>
      </c>
      <c r="D3326" s="86" t="s">
        <v>553</v>
      </c>
      <c r="E3326" s="86" t="s">
        <v>508</v>
      </c>
      <c r="F3326" s="282" t="s">
        <v>189</v>
      </c>
      <c r="G3326" s="1126" t="str">
        <f>IF('Appraisal Inputs'!AF376="","Blank",'Appraisal Inputs'!AF376)</f>
        <v>Blank</v>
      </c>
      <c r="I3326" s="515" t="s">
        <v>3849</v>
      </c>
    </row>
    <row r="3327" spans="1:9" x14ac:dyDescent="0.2">
      <c r="A3327" s="86" t="s">
        <v>6388</v>
      </c>
      <c r="B3327" s="763" t="s">
        <v>454</v>
      </c>
      <c r="C3327" s="86" t="s">
        <v>186</v>
      </c>
      <c r="D3327" s="86" t="s">
        <v>554</v>
      </c>
      <c r="E3327" s="86" t="s">
        <v>508</v>
      </c>
      <c r="F3327" s="282" t="s">
        <v>189</v>
      </c>
      <c r="G3327" s="1126" t="str">
        <f>IF('Appraisal Inputs'!AF377="","Blank",'Appraisal Inputs'!AF377)</f>
        <v>Blank</v>
      </c>
      <c r="I3327" s="515" t="s">
        <v>3850</v>
      </c>
    </row>
    <row r="3328" spans="1:9" x14ac:dyDescent="0.2">
      <c r="A3328" s="86" t="s">
        <v>6388</v>
      </c>
      <c r="B3328" s="763" t="s">
        <v>454</v>
      </c>
      <c r="C3328" s="86" t="s">
        <v>186</v>
      </c>
      <c r="D3328" s="86" t="s">
        <v>555</v>
      </c>
      <c r="E3328" s="86" t="s">
        <v>508</v>
      </c>
      <c r="F3328" s="282" t="s">
        <v>189</v>
      </c>
      <c r="G3328" s="1126" t="str">
        <f>IF('Appraisal Inputs'!AF378="","Blank",'Appraisal Inputs'!AF378)</f>
        <v>Blank</v>
      </c>
      <c r="I3328" s="515" t="s">
        <v>3851</v>
      </c>
    </row>
    <row r="3329" spans="1:9" x14ac:dyDescent="0.2">
      <c r="A3329" s="86" t="s">
        <v>6388</v>
      </c>
      <c r="B3329" s="763" t="s">
        <v>454</v>
      </c>
      <c r="C3329" s="86" t="s">
        <v>186</v>
      </c>
      <c r="D3329" s="86" t="s">
        <v>556</v>
      </c>
      <c r="E3329" s="86" t="s">
        <v>508</v>
      </c>
      <c r="F3329" s="282" t="s">
        <v>189</v>
      </c>
      <c r="G3329" s="1126" t="str">
        <f>IF('Appraisal Inputs'!AF379="","Blank",'Appraisal Inputs'!AF379)</f>
        <v>Blank</v>
      </c>
      <c r="I3329" s="515" t="s">
        <v>3852</v>
      </c>
    </row>
    <row r="3330" spans="1:9" x14ac:dyDescent="0.2">
      <c r="A3330" s="86" t="s">
        <v>6388</v>
      </c>
      <c r="B3330" s="763" t="s">
        <v>454</v>
      </c>
      <c r="C3330" s="86" t="s">
        <v>186</v>
      </c>
      <c r="D3330" s="86" t="s">
        <v>557</v>
      </c>
      <c r="E3330" s="86" t="s">
        <v>508</v>
      </c>
      <c r="F3330" s="282" t="s">
        <v>189</v>
      </c>
      <c r="G3330" s="1126" t="str">
        <f>IF('Appraisal Inputs'!AF380="","Blank",'Appraisal Inputs'!AF380)</f>
        <v>Blank</v>
      </c>
      <c r="I3330" s="515" t="s">
        <v>3853</v>
      </c>
    </row>
    <row r="3331" spans="1:9" x14ac:dyDescent="0.2">
      <c r="A3331" s="86" t="s">
        <v>6388</v>
      </c>
      <c r="B3331" s="763" t="s">
        <v>454</v>
      </c>
      <c r="C3331" s="86" t="s">
        <v>186</v>
      </c>
      <c r="D3331" s="86" t="s">
        <v>558</v>
      </c>
      <c r="E3331" s="86" t="s">
        <v>508</v>
      </c>
      <c r="F3331" s="282" t="s">
        <v>189</v>
      </c>
      <c r="G3331" s="1126" t="str">
        <f>IF('Appraisal Inputs'!AF381="","Blank",'Appraisal Inputs'!AF381)</f>
        <v>Blank</v>
      </c>
      <c r="I3331" s="515" t="s">
        <v>3854</v>
      </c>
    </row>
    <row r="3332" spans="1:9" x14ac:dyDescent="0.2">
      <c r="A3332" s="86" t="s">
        <v>6388</v>
      </c>
      <c r="B3332" s="763" t="s">
        <v>454</v>
      </c>
      <c r="C3332" s="86" t="s">
        <v>186</v>
      </c>
      <c r="D3332" s="86" t="s">
        <v>559</v>
      </c>
      <c r="E3332" s="86" t="s">
        <v>508</v>
      </c>
      <c r="F3332" s="282" t="s">
        <v>189</v>
      </c>
      <c r="G3332" s="1126" t="str">
        <f>IF('Appraisal Inputs'!AF382="","Blank",'Appraisal Inputs'!AF382)</f>
        <v>Blank</v>
      </c>
      <c r="I3332" s="515" t="s">
        <v>3855</v>
      </c>
    </row>
    <row r="3333" spans="1:9" x14ac:dyDescent="0.2">
      <c r="A3333" s="86" t="s">
        <v>6388</v>
      </c>
      <c r="B3333" s="763" t="s">
        <v>454</v>
      </c>
      <c r="C3333" s="86" t="s">
        <v>186</v>
      </c>
      <c r="D3333" s="86" t="s">
        <v>560</v>
      </c>
      <c r="E3333" s="86" t="s">
        <v>508</v>
      </c>
      <c r="F3333" s="282" t="s">
        <v>189</v>
      </c>
      <c r="G3333" s="1126" t="str">
        <f>IF('Appraisal Inputs'!AF383="","Blank",'Appraisal Inputs'!AF383)</f>
        <v>Blank</v>
      </c>
      <c r="I3333" s="515" t="s">
        <v>3856</v>
      </c>
    </row>
    <row r="3334" spans="1:9" x14ac:dyDescent="0.2">
      <c r="A3334" s="86" t="s">
        <v>6388</v>
      </c>
      <c r="B3334" s="763" t="s">
        <v>454</v>
      </c>
      <c r="C3334" s="86" t="s">
        <v>186</v>
      </c>
      <c r="D3334" s="86" t="s">
        <v>561</v>
      </c>
      <c r="E3334" s="86" t="s">
        <v>508</v>
      </c>
      <c r="F3334" s="282" t="s">
        <v>189</v>
      </c>
      <c r="G3334" s="1126" t="str">
        <f>IF('Appraisal Inputs'!AF384="","Blank",'Appraisal Inputs'!AF384)</f>
        <v>Blank</v>
      </c>
      <c r="I3334" s="515" t="s">
        <v>3857</v>
      </c>
    </row>
    <row r="3335" spans="1:9" x14ac:dyDescent="0.2">
      <c r="A3335" s="86" t="s">
        <v>6388</v>
      </c>
      <c r="B3335" s="763" t="s">
        <v>454</v>
      </c>
      <c r="C3335" s="86" t="s">
        <v>186</v>
      </c>
      <c r="D3335" s="86" t="s">
        <v>562</v>
      </c>
      <c r="E3335" s="86" t="s">
        <v>508</v>
      </c>
      <c r="F3335" s="282" t="s">
        <v>189</v>
      </c>
      <c r="G3335" s="1126" t="str">
        <f>IF('Appraisal Inputs'!AF385="","Blank",'Appraisal Inputs'!AF385)</f>
        <v>Blank</v>
      </c>
      <c r="I3335" s="515" t="s">
        <v>3858</v>
      </c>
    </row>
    <row r="3336" spans="1:9" x14ac:dyDescent="0.2">
      <c r="A3336" s="86" t="s">
        <v>6388</v>
      </c>
      <c r="B3336" s="763" t="s">
        <v>454</v>
      </c>
      <c r="C3336" s="86" t="s">
        <v>186</v>
      </c>
      <c r="D3336" s="86" t="s">
        <v>563</v>
      </c>
      <c r="E3336" s="86" t="s">
        <v>508</v>
      </c>
      <c r="F3336" s="282" t="s">
        <v>189</v>
      </c>
      <c r="G3336" s="1126" t="str">
        <f>IF('Appraisal Inputs'!AF386="","Blank",'Appraisal Inputs'!AF386)</f>
        <v>Blank</v>
      </c>
      <c r="I3336" s="515" t="s">
        <v>3859</v>
      </c>
    </row>
    <row r="3337" spans="1:9" x14ac:dyDescent="0.2">
      <c r="A3337" s="86" t="s">
        <v>6388</v>
      </c>
      <c r="B3337" s="763" t="s">
        <v>454</v>
      </c>
      <c r="C3337" s="86" t="s">
        <v>186</v>
      </c>
      <c r="D3337" s="86" t="s">
        <v>564</v>
      </c>
      <c r="E3337" s="86" t="s">
        <v>508</v>
      </c>
      <c r="F3337" s="282" t="s">
        <v>189</v>
      </c>
      <c r="G3337" s="1126" t="str">
        <f>IF('Appraisal Inputs'!AF387="","Blank",'Appraisal Inputs'!AF387)</f>
        <v>Blank</v>
      </c>
      <c r="I3337" s="515" t="s">
        <v>3860</v>
      </c>
    </row>
    <row r="3338" spans="1:9" x14ac:dyDescent="0.2">
      <c r="A3338" s="86" t="s">
        <v>6388</v>
      </c>
      <c r="B3338" s="763" t="s">
        <v>454</v>
      </c>
      <c r="C3338" s="86" t="s">
        <v>186</v>
      </c>
      <c r="D3338" s="86" t="s">
        <v>565</v>
      </c>
      <c r="E3338" s="86" t="s">
        <v>508</v>
      </c>
      <c r="F3338" s="282" t="s">
        <v>189</v>
      </c>
      <c r="G3338" s="1126" t="str">
        <f>IF('Appraisal Inputs'!AF388="","Blank",'Appraisal Inputs'!AF388)</f>
        <v>Blank</v>
      </c>
      <c r="I3338" s="515" t="s">
        <v>3861</v>
      </c>
    </row>
    <row r="3339" spans="1:9" x14ac:dyDescent="0.2">
      <c r="A3339" s="86" t="s">
        <v>6388</v>
      </c>
      <c r="B3339" s="763" t="s">
        <v>454</v>
      </c>
      <c r="C3339" s="86" t="s">
        <v>186</v>
      </c>
      <c r="D3339" s="86" t="s">
        <v>566</v>
      </c>
      <c r="E3339" s="86" t="s">
        <v>508</v>
      </c>
      <c r="F3339" s="282" t="s">
        <v>189</v>
      </c>
      <c r="G3339" s="1119" t="str">
        <f>IF('Appraisal Inputs'!AF389="","Blank",'Appraisal Inputs'!AF389)</f>
        <v>Blank</v>
      </c>
      <c r="I3339" s="515" t="s">
        <v>3862</v>
      </c>
    </row>
    <row r="3340" spans="1:9" x14ac:dyDescent="0.2">
      <c r="A3340" s="86" t="s">
        <v>6388</v>
      </c>
      <c r="B3340" s="533" t="s">
        <v>454</v>
      </c>
      <c r="C3340" s="119" t="s">
        <v>186</v>
      </c>
      <c r="D3340" s="119" t="s">
        <v>185</v>
      </c>
      <c r="E3340" s="119" t="s">
        <v>508</v>
      </c>
      <c r="F3340" s="545" t="s">
        <v>197</v>
      </c>
      <c r="G3340" s="1127" t="str">
        <f>IF('Appraisal Inputs'!AF390="","Blank",'Appraisal Inputs'!AF390)</f>
        <v>Blank</v>
      </c>
      <c r="I3340" s="515" t="s">
        <v>3863</v>
      </c>
    </row>
    <row r="3341" spans="1:9" x14ac:dyDescent="0.2">
      <c r="A3341" s="86" t="s">
        <v>6388</v>
      </c>
      <c r="B3341" s="541" t="s">
        <v>454</v>
      </c>
      <c r="C3341" s="546" t="s">
        <v>186</v>
      </c>
      <c r="D3341" s="546" t="s">
        <v>185</v>
      </c>
      <c r="E3341" s="546" t="s">
        <v>508</v>
      </c>
      <c r="F3341" s="542" t="s">
        <v>188</v>
      </c>
      <c r="G3341" s="1102" t="str">
        <f>IF('Appraisal Inputs'!AG349="","Blank",'Appraisal Inputs'!AG349)</f>
        <v>Blank</v>
      </c>
      <c r="I3341" s="515" t="s">
        <v>3864</v>
      </c>
    </row>
    <row r="3342" spans="1:9" x14ac:dyDescent="0.2">
      <c r="A3342" s="86" t="s">
        <v>6388</v>
      </c>
      <c r="B3342" s="763" t="s">
        <v>454</v>
      </c>
      <c r="C3342" s="86" t="s">
        <v>186</v>
      </c>
      <c r="D3342" s="86" t="s">
        <v>527</v>
      </c>
      <c r="E3342" s="86" t="s">
        <v>508</v>
      </c>
      <c r="F3342" s="282" t="s">
        <v>188</v>
      </c>
      <c r="G3342" s="1126" t="str">
        <f>IF('Appraisal Inputs'!AG350="","Blank",'Appraisal Inputs'!AG350)</f>
        <v>Blank</v>
      </c>
      <c r="I3342" s="515" t="s">
        <v>3865</v>
      </c>
    </row>
    <row r="3343" spans="1:9" x14ac:dyDescent="0.2">
      <c r="A3343" s="86" t="s">
        <v>6388</v>
      </c>
      <c r="B3343" s="763" t="s">
        <v>454</v>
      </c>
      <c r="C3343" s="86" t="s">
        <v>186</v>
      </c>
      <c r="D3343" s="86" t="s">
        <v>528</v>
      </c>
      <c r="E3343" s="86" t="s">
        <v>508</v>
      </c>
      <c r="F3343" s="282" t="s">
        <v>188</v>
      </c>
      <c r="G3343" s="1126" t="str">
        <f>IF('Appraisal Inputs'!AG351="","Blank",'Appraisal Inputs'!AG351)</f>
        <v>Blank</v>
      </c>
      <c r="I3343" s="515" t="s">
        <v>3866</v>
      </c>
    </row>
    <row r="3344" spans="1:9" x14ac:dyDescent="0.2">
      <c r="A3344" s="86" t="s">
        <v>6388</v>
      </c>
      <c r="B3344" s="763" t="s">
        <v>454</v>
      </c>
      <c r="C3344" s="86" t="s">
        <v>186</v>
      </c>
      <c r="D3344" s="86" t="s">
        <v>529</v>
      </c>
      <c r="E3344" s="86" t="s">
        <v>508</v>
      </c>
      <c r="F3344" s="282" t="s">
        <v>188</v>
      </c>
      <c r="G3344" s="1126" t="str">
        <f>IF('Appraisal Inputs'!AG352="","Blank",'Appraisal Inputs'!AG352)</f>
        <v>Blank</v>
      </c>
      <c r="I3344" s="515" t="s">
        <v>3867</v>
      </c>
    </row>
    <row r="3345" spans="1:9" x14ac:dyDescent="0.2">
      <c r="A3345" s="86" t="s">
        <v>6388</v>
      </c>
      <c r="B3345" s="763" t="s">
        <v>454</v>
      </c>
      <c r="C3345" s="86" t="s">
        <v>186</v>
      </c>
      <c r="D3345" s="86" t="s">
        <v>530</v>
      </c>
      <c r="E3345" s="86" t="s">
        <v>508</v>
      </c>
      <c r="F3345" s="282" t="s">
        <v>188</v>
      </c>
      <c r="G3345" s="1126" t="str">
        <f>IF('Appraisal Inputs'!AG353="","Blank",'Appraisal Inputs'!AG353)</f>
        <v>Blank</v>
      </c>
      <c r="I3345" s="515" t="s">
        <v>3868</v>
      </c>
    </row>
    <row r="3346" spans="1:9" x14ac:dyDescent="0.2">
      <c r="A3346" s="86" t="s">
        <v>6388</v>
      </c>
      <c r="B3346" s="763" t="s">
        <v>454</v>
      </c>
      <c r="C3346" s="86" t="s">
        <v>186</v>
      </c>
      <c r="D3346" s="86" t="s">
        <v>531</v>
      </c>
      <c r="E3346" s="86" t="s">
        <v>508</v>
      </c>
      <c r="F3346" s="282" t="s">
        <v>188</v>
      </c>
      <c r="G3346" s="1126" t="str">
        <f>IF('Appraisal Inputs'!AG354="","Blank",'Appraisal Inputs'!AG354)</f>
        <v>Blank</v>
      </c>
      <c r="I3346" s="515" t="s">
        <v>3869</v>
      </c>
    </row>
    <row r="3347" spans="1:9" x14ac:dyDescent="0.2">
      <c r="A3347" s="86" t="s">
        <v>6388</v>
      </c>
      <c r="B3347" s="763" t="s">
        <v>454</v>
      </c>
      <c r="C3347" s="86" t="s">
        <v>186</v>
      </c>
      <c r="D3347" s="86" t="s">
        <v>532</v>
      </c>
      <c r="E3347" s="86" t="s">
        <v>508</v>
      </c>
      <c r="F3347" s="282" t="s">
        <v>188</v>
      </c>
      <c r="G3347" s="1126" t="str">
        <f>IF('Appraisal Inputs'!AG355="","Blank",'Appraisal Inputs'!AG355)</f>
        <v>Blank</v>
      </c>
      <c r="I3347" s="515" t="s">
        <v>3870</v>
      </c>
    </row>
    <row r="3348" spans="1:9" x14ac:dyDescent="0.2">
      <c r="A3348" s="86" t="s">
        <v>6388</v>
      </c>
      <c r="B3348" s="763" t="s">
        <v>454</v>
      </c>
      <c r="C3348" s="86" t="s">
        <v>186</v>
      </c>
      <c r="D3348" s="86" t="s">
        <v>533</v>
      </c>
      <c r="E3348" s="86" t="s">
        <v>508</v>
      </c>
      <c r="F3348" s="282" t="s">
        <v>188</v>
      </c>
      <c r="G3348" s="1126" t="str">
        <f>IF('Appraisal Inputs'!AG356="","Blank",'Appraisal Inputs'!AG356)</f>
        <v>Blank</v>
      </c>
      <c r="I3348" s="515" t="s">
        <v>3871</v>
      </c>
    </row>
    <row r="3349" spans="1:9" x14ac:dyDescent="0.2">
      <c r="A3349" s="86" t="s">
        <v>6388</v>
      </c>
      <c r="B3349" s="763" t="s">
        <v>454</v>
      </c>
      <c r="C3349" s="86" t="s">
        <v>186</v>
      </c>
      <c r="D3349" s="86" t="s">
        <v>534</v>
      </c>
      <c r="E3349" s="86" t="s">
        <v>508</v>
      </c>
      <c r="F3349" s="282" t="s">
        <v>188</v>
      </c>
      <c r="G3349" s="1126" t="str">
        <f>IF('Appraisal Inputs'!AG357="","Blank",'Appraisal Inputs'!AG357)</f>
        <v>Blank</v>
      </c>
      <c r="I3349" s="515" t="s">
        <v>3872</v>
      </c>
    </row>
    <row r="3350" spans="1:9" x14ac:dyDescent="0.2">
      <c r="A3350" s="86" t="s">
        <v>6388</v>
      </c>
      <c r="B3350" s="763" t="s">
        <v>454</v>
      </c>
      <c r="C3350" s="86" t="s">
        <v>186</v>
      </c>
      <c r="D3350" s="86" t="s">
        <v>535</v>
      </c>
      <c r="E3350" s="86" t="s">
        <v>508</v>
      </c>
      <c r="F3350" s="282" t="s">
        <v>188</v>
      </c>
      <c r="G3350" s="1126" t="str">
        <f>IF('Appraisal Inputs'!AG358="","Blank",'Appraisal Inputs'!AG358)</f>
        <v>Blank</v>
      </c>
      <c r="I3350" s="515" t="s">
        <v>3873</v>
      </c>
    </row>
    <row r="3351" spans="1:9" x14ac:dyDescent="0.2">
      <c r="A3351" s="86" t="s">
        <v>6388</v>
      </c>
      <c r="B3351" s="763" t="s">
        <v>454</v>
      </c>
      <c r="C3351" s="86" t="s">
        <v>186</v>
      </c>
      <c r="D3351" s="86" t="s">
        <v>536</v>
      </c>
      <c r="E3351" s="86" t="s">
        <v>508</v>
      </c>
      <c r="F3351" s="282" t="s">
        <v>188</v>
      </c>
      <c r="G3351" s="1126" t="str">
        <f>IF('Appraisal Inputs'!AG359="","Blank",'Appraisal Inputs'!AG359)</f>
        <v>Blank</v>
      </c>
      <c r="I3351" s="515" t="s">
        <v>3874</v>
      </c>
    </row>
    <row r="3352" spans="1:9" x14ac:dyDescent="0.2">
      <c r="A3352" s="86" t="s">
        <v>6388</v>
      </c>
      <c r="B3352" s="763" t="s">
        <v>454</v>
      </c>
      <c r="C3352" s="86" t="s">
        <v>186</v>
      </c>
      <c r="D3352" s="86" t="s">
        <v>537</v>
      </c>
      <c r="E3352" s="86" t="s">
        <v>508</v>
      </c>
      <c r="F3352" s="282" t="s">
        <v>188</v>
      </c>
      <c r="G3352" s="1126" t="str">
        <f>IF('Appraisal Inputs'!AG360="","Blank",'Appraisal Inputs'!AG360)</f>
        <v>Blank</v>
      </c>
      <c r="I3352" s="515" t="s">
        <v>3875</v>
      </c>
    </row>
    <row r="3353" spans="1:9" x14ac:dyDescent="0.2">
      <c r="A3353" s="86" t="s">
        <v>6388</v>
      </c>
      <c r="B3353" s="763" t="s">
        <v>454</v>
      </c>
      <c r="C3353" s="86" t="s">
        <v>186</v>
      </c>
      <c r="D3353" s="86" t="s">
        <v>538</v>
      </c>
      <c r="E3353" s="86" t="s">
        <v>508</v>
      </c>
      <c r="F3353" s="282" t="s">
        <v>188</v>
      </c>
      <c r="G3353" s="1126" t="str">
        <f>IF('Appraisal Inputs'!AG361="","Blank",'Appraisal Inputs'!AG361)</f>
        <v>Blank</v>
      </c>
      <c r="I3353" s="515" t="s">
        <v>3876</v>
      </c>
    </row>
    <row r="3354" spans="1:9" x14ac:dyDescent="0.2">
      <c r="A3354" s="86" t="s">
        <v>6388</v>
      </c>
      <c r="B3354" s="763" t="s">
        <v>454</v>
      </c>
      <c r="C3354" s="86" t="s">
        <v>186</v>
      </c>
      <c r="D3354" s="86" t="s">
        <v>539</v>
      </c>
      <c r="E3354" s="86" t="s">
        <v>508</v>
      </c>
      <c r="F3354" s="282" t="s">
        <v>188</v>
      </c>
      <c r="G3354" s="1126" t="str">
        <f>IF('Appraisal Inputs'!AG362="","Blank",'Appraisal Inputs'!AG362)</f>
        <v>Blank</v>
      </c>
      <c r="I3354" s="515" t="s">
        <v>3877</v>
      </c>
    </row>
    <row r="3355" spans="1:9" x14ac:dyDescent="0.2">
      <c r="A3355" s="86" t="s">
        <v>6388</v>
      </c>
      <c r="B3355" s="763" t="s">
        <v>454</v>
      </c>
      <c r="C3355" s="86" t="s">
        <v>186</v>
      </c>
      <c r="D3355" s="86" t="s">
        <v>540</v>
      </c>
      <c r="E3355" s="86" t="s">
        <v>508</v>
      </c>
      <c r="F3355" s="282" t="s">
        <v>188</v>
      </c>
      <c r="G3355" s="1126" t="str">
        <f>IF('Appraisal Inputs'!AG363="","Blank",'Appraisal Inputs'!AG363)</f>
        <v>Blank</v>
      </c>
      <c r="I3355" s="515" t="s">
        <v>3878</v>
      </c>
    </row>
    <row r="3356" spans="1:9" x14ac:dyDescent="0.2">
      <c r="A3356" s="86" t="s">
        <v>6388</v>
      </c>
      <c r="B3356" s="763" t="s">
        <v>454</v>
      </c>
      <c r="C3356" s="86" t="s">
        <v>186</v>
      </c>
      <c r="D3356" s="86" t="s">
        <v>541</v>
      </c>
      <c r="E3356" s="86" t="s">
        <v>508</v>
      </c>
      <c r="F3356" s="282" t="s">
        <v>188</v>
      </c>
      <c r="G3356" s="1126" t="str">
        <f>IF('Appraisal Inputs'!AG364="","Blank",'Appraisal Inputs'!AG364)</f>
        <v>Blank</v>
      </c>
      <c r="I3356" s="515" t="s">
        <v>3879</v>
      </c>
    </row>
    <row r="3357" spans="1:9" x14ac:dyDescent="0.2">
      <c r="A3357" s="86" t="s">
        <v>6388</v>
      </c>
      <c r="B3357" s="763" t="s">
        <v>454</v>
      </c>
      <c r="C3357" s="86" t="s">
        <v>186</v>
      </c>
      <c r="D3357" s="86" t="s">
        <v>542</v>
      </c>
      <c r="E3357" s="86" t="s">
        <v>508</v>
      </c>
      <c r="F3357" s="282" t="s">
        <v>188</v>
      </c>
      <c r="G3357" s="1126" t="str">
        <f>IF('Appraisal Inputs'!AG365="","Blank",'Appraisal Inputs'!AG365)</f>
        <v>Blank</v>
      </c>
      <c r="I3357" s="515" t="s">
        <v>3880</v>
      </c>
    </row>
    <row r="3358" spans="1:9" x14ac:dyDescent="0.2">
      <c r="A3358" s="86" t="s">
        <v>6388</v>
      </c>
      <c r="B3358" s="763" t="s">
        <v>454</v>
      </c>
      <c r="C3358" s="86" t="s">
        <v>186</v>
      </c>
      <c r="D3358" s="86" t="s">
        <v>543</v>
      </c>
      <c r="E3358" s="86" t="s">
        <v>508</v>
      </c>
      <c r="F3358" s="282" t="s">
        <v>188</v>
      </c>
      <c r="G3358" s="1126" t="str">
        <f>IF('Appraisal Inputs'!AG366="","Blank",'Appraisal Inputs'!AG366)</f>
        <v>Blank</v>
      </c>
      <c r="I3358" s="515" t="s">
        <v>3881</v>
      </c>
    </row>
    <row r="3359" spans="1:9" x14ac:dyDescent="0.2">
      <c r="A3359" s="86" t="s">
        <v>6388</v>
      </c>
      <c r="B3359" s="763" t="s">
        <v>454</v>
      </c>
      <c r="C3359" s="86" t="s">
        <v>186</v>
      </c>
      <c r="D3359" s="86" t="s">
        <v>544</v>
      </c>
      <c r="E3359" s="86" t="s">
        <v>508</v>
      </c>
      <c r="F3359" s="282" t="s">
        <v>188</v>
      </c>
      <c r="G3359" s="1126" t="str">
        <f>IF('Appraisal Inputs'!AG367="","Blank",'Appraisal Inputs'!AG367)</f>
        <v>Blank</v>
      </c>
      <c r="I3359" s="515" t="s">
        <v>3882</v>
      </c>
    </row>
    <row r="3360" spans="1:9" x14ac:dyDescent="0.2">
      <c r="A3360" s="86" t="s">
        <v>6388</v>
      </c>
      <c r="B3360" s="763" t="s">
        <v>454</v>
      </c>
      <c r="C3360" s="86" t="s">
        <v>186</v>
      </c>
      <c r="D3360" s="86" t="s">
        <v>545</v>
      </c>
      <c r="E3360" s="86" t="s">
        <v>508</v>
      </c>
      <c r="F3360" s="282" t="s">
        <v>188</v>
      </c>
      <c r="G3360" s="1126" t="str">
        <f>IF('Appraisal Inputs'!AG368="","Blank",'Appraisal Inputs'!AG368)</f>
        <v>Blank</v>
      </c>
      <c r="I3360" s="515" t="s">
        <v>3883</v>
      </c>
    </row>
    <row r="3361" spans="1:9" x14ac:dyDescent="0.2">
      <c r="A3361" s="86" t="s">
        <v>6388</v>
      </c>
      <c r="B3361" s="763" t="s">
        <v>454</v>
      </c>
      <c r="C3361" s="86" t="s">
        <v>186</v>
      </c>
      <c r="D3361" s="86" t="s">
        <v>546</v>
      </c>
      <c r="E3361" s="86" t="s">
        <v>508</v>
      </c>
      <c r="F3361" s="282" t="s">
        <v>188</v>
      </c>
      <c r="G3361" s="1126" t="str">
        <f>IF('Appraisal Inputs'!AG369="","Blank",'Appraisal Inputs'!AG369)</f>
        <v>Blank</v>
      </c>
      <c r="I3361" s="515" t="s">
        <v>3884</v>
      </c>
    </row>
    <row r="3362" spans="1:9" x14ac:dyDescent="0.2">
      <c r="A3362" s="86" t="s">
        <v>6388</v>
      </c>
      <c r="B3362" s="763" t="s">
        <v>454</v>
      </c>
      <c r="C3362" s="86" t="s">
        <v>186</v>
      </c>
      <c r="D3362" s="86" t="s">
        <v>547</v>
      </c>
      <c r="E3362" s="86" t="s">
        <v>508</v>
      </c>
      <c r="F3362" s="282" t="s">
        <v>188</v>
      </c>
      <c r="G3362" s="1126" t="str">
        <f>IF('Appraisal Inputs'!AG370="","Blank",'Appraisal Inputs'!AG370)</f>
        <v>Blank</v>
      </c>
      <c r="I3362" s="515" t="s">
        <v>3885</v>
      </c>
    </row>
    <row r="3363" spans="1:9" x14ac:dyDescent="0.2">
      <c r="A3363" s="86" t="s">
        <v>6388</v>
      </c>
      <c r="B3363" s="763" t="s">
        <v>454</v>
      </c>
      <c r="C3363" s="86" t="s">
        <v>186</v>
      </c>
      <c r="D3363" s="86" t="s">
        <v>548</v>
      </c>
      <c r="E3363" s="86" t="s">
        <v>508</v>
      </c>
      <c r="F3363" s="282" t="s">
        <v>188</v>
      </c>
      <c r="G3363" s="1126" t="str">
        <f>IF('Appraisal Inputs'!AG371="","Blank",'Appraisal Inputs'!AG371)</f>
        <v>Blank</v>
      </c>
      <c r="I3363" s="515" t="s">
        <v>3886</v>
      </c>
    </row>
    <row r="3364" spans="1:9" x14ac:dyDescent="0.2">
      <c r="A3364" s="86" t="s">
        <v>6388</v>
      </c>
      <c r="B3364" s="763" t="s">
        <v>454</v>
      </c>
      <c r="C3364" s="86" t="s">
        <v>186</v>
      </c>
      <c r="D3364" s="86" t="s">
        <v>549</v>
      </c>
      <c r="E3364" s="86" t="s">
        <v>508</v>
      </c>
      <c r="F3364" s="282" t="s">
        <v>188</v>
      </c>
      <c r="G3364" s="1126" t="str">
        <f>IF('Appraisal Inputs'!AG372="","Blank",'Appraisal Inputs'!AG372)</f>
        <v>Blank</v>
      </c>
      <c r="I3364" s="515" t="s">
        <v>3887</v>
      </c>
    </row>
    <row r="3365" spans="1:9" x14ac:dyDescent="0.2">
      <c r="A3365" s="86" t="s">
        <v>6388</v>
      </c>
      <c r="B3365" s="763" t="s">
        <v>454</v>
      </c>
      <c r="C3365" s="86" t="s">
        <v>186</v>
      </c>
      <c r="D3365" s="86" t="s">
        <v>550</v>
      </c>
      <c r="E3365" s="86" t="s">
        <v>508</v>
      </c>
      <c r="F3365" s="282" t="s">
        <v>188</v>
      </c>
      <c r="G3365" s="1126" t="str">
        <f>IF('Appraisal Inputs'!AG373="","Blank",'Appraisal Inputs'!AG373)</f>
        <v>Blank</v>
      </c>
      <c r="I3365" s="515" t="s">
        <v>3888</v>
      </c>
    </row>
    <row r="3366" spans="1:9" x14ac:dyDescent="0.2">
      <c r="A3366" s="86" t="s">
        <v>6388</v>
      </c>
      <c r="B3366" s="763" t="s">
        <v>454</v>
      </c>
      <c r="C3366" s="86" t="s">
        <v>186</v>
      </c>
      <c r="D3366" s="86" t="s">
        <v>551</v>
      </c>
      <c r="E3366" s="86" t="s">
        <v>508</v>
      </c>
      <c r="F3366" s="282" t="s">
        <v>188</v>
      </c>
      <c r="G3366" s="1126" t="str">
        <f>IF('Appraisal Inputs'!AG374="","Blank",'Appraisal Inputs'!AG374)</f>
        <v>Blank</v>
      </c>
      <c r="I3366" s="515" t="s">
        <v>3889</v>
      </c>
    </row>
    <row r="3367" spans="1:9" x14ac:dyDescent="0.2">
      <c r="A3367" s="86" t="s">
        <v>6388</v>
      </c>
      <c r="B3367" s="763" t="s">
        <v>454</v>
      </c>
      <c r="C3367" s="86" t="s">
        <v>186</v>
      </c>
      <c r="D3367" s="86" t="s">
        <v>552</v>
      </c>
      <c r="E3367" s="86" t="s">
        <v>508</v>
      </c>
      <c r="F3367" s="282" t="s">
        <v>188</v>
      </c>
      <c r="G3367" s="1126" t="str">
        <f>IF('Appraisal Inputs'!AG375="","Blank",'Appraisal Inputs'!AG375)</f>
        <v>Blank</v>
      </c>
      <c r="I3367" s="515" t="s">
        <v>3890</v>
      </c>
    </row>
    <row r="3368" spans="1:9" x14ac:dyDescent="0.2">
      <c r="A3368" s="86" t="s">
        <v>6388</v>
      </c>
      <c r="B3368" s="763" t="s">
        <v>454</v>
      </c>
      <c r="C3368" s="86" t="s">
        <v>186</v>
      </c>
      <c r="D3368" s="86" t="s">
        <v>553</v>
      </c>
      <c r="E3368" s="86" t="s">
        <v>508</v>
      </c>
      <c r="F3368" s="282" t="s">
        <v>188</v>
      </c>
      <c r="G3368" s="1126" t="str">
        <f>IF('Appraisal Inputs'!AG376="","Blank",'Appraisal Inputs'!AG376)</f>
        <v>Blank</v>
      </c>
      <c r="I3368" s="515" t="s">
        <v>3891</v>
      </c>
    </row>
    <row r="3369" spans="1:9" x14ac:dyDescent="0.2">
      <c r="A3369" s="86" t="s">
        <v>6388</v>
      </c>
      <c r="B3369" s="763" t="s">
        <v>454</v>
      </c>
      <c r="C3369" s="86" t="s">
        <v>186</v>
      </c>
      <c r="D3369" s="86" t="s">
        <v>554</v>
      </c>
      <c r="E3369" s="86" t="s">
        <v>508</v>
      </c>
      <c r="F3369" s="282" t="s">
        <v>188</v>
      </c>
      <c r="G3369" s="1126" t="str">
        <f>IF('Appraisal Inputs'!AG377="","Blank",'Appraisal Inputs'!AG377)</f>
        <v>Blank</v>
      </c>
      <c r="I3369" s="515" t="s">
        <v>3892</v>
      </c>
    </row>
    <row r="3370" spans="1:9" x14ac:dyDescent="0.2">
      <c r="A3370" s="86" t="s">
        <v>6388</v>
      </c>
      <c r="B3370" s="763" t="s">
        <v>454</v>
      </c>
      <c r="C3370" s="86" t="s">
        <v>186</v>
      </c>
      <c r="D3370" s="86" t="s">
        <v>555</v>
      </c>
      <c r="E3370" s="86" t="s">
        <v>508</v>
      </c>
      <c r="F3370" s="282" t="s">
        <v>188</v>
      </c>
      <c r="G3370" s="1126" t="str">
        <f>IF('Appraisal Inputs'!AG378="","Blank",'Appraisal Inputs'!AG378)</f>
        <v>Blank</v>
      </c>
      <c r="I3370" s="515" t="s">
        <v>3893</v>
      </c>
    </row>
    <row r="3371" spans="1:9" x14ac:dyDescent="0.2">
      <c r="A3371" s="86" t="s">
        <v>6388</v>
      </c>
      <c r="B3371" s="763" t="s">
        <v>454</v>
      </c>
      <c r="C3371" s="86" t="s">
        <v>186</v>
      </c>
      <c r="D3371" s="86" t="s">
        <v>556</v>
      </c>
      <c r="E3371" s="86" t="s">
        <v>508</v>
      </c>
      <c r="F3371" s="282" t="s">
        <v>188</v>
      </c>
      <c r="G3371" s="1126" t="str">
        <f>IF('Appraisal Inputs'!AG379="","Blank",'Appraisal Inputs'!AG379)</f>
        <v>Blank</v>
      </c>
      <c r="I3371" s="515" t="s">
        <v>3894</v>
      </c>
    </row>
    <row r="3372" spans="1:9" x14ac:dyDescent="0.2">
      <c r="A3372" s="86" t="s">
        <v>6388</v>
      </c>
      <c r="B3372" s="763" t="s">
        <v>454</v>
      </c>
      <c r="C3372" s="86" t="s">
        <v>186</v>
      </c>
      <c r="D3372" s="86" t="s">
        <v>557</v>
      </c>
      <c r="E3372" s="86" t="s">
        <v>508</v>
      </c>
      <c r="F3372" s="282" t="s">
        <v>188</v>
      </c>
      <c r="G3372" s="1126" t="str">
        <f>IF('Appraisal Inputs'!AG380="","Blank",'Appraisal Inputs'!AG380)</f>
        <v>Blank</v>
      </c>
      <c r="I3372" s="515" t="s">
        <v>3895</v>
      </c>
    </row>
    <row r="3373" spans="1:9" x14ac:dyDescent="0.2">
      <c r="A3373" s="86" t="s">
        <v>6388</v>
      </c>
      <c r="B3373" s="763" t="s">
        <v>454</v>
      </c>
      <c r="C3373" s="86" t="s">
        <v>186</v>
      </c>
      <c r="D3373" s="86" t="s">
        <v>558</v>
      </c>
      <c r="E3373" s="86" t="s">
        <v>508</v>
      </c>
      <c r="F3373" s="282" t="s">
        <v>188</v>
      </c>
      <c r="G3373" s="1126" t="str">
        <f>IF('Appraisal Inputs'!AG381="","Blank",'Appraisal Inputs'!AG381)</f>
        <v>Blank</v>
      </c>
      <c r="I3373" s="515" t="s">
        <v>3896</v>
      </c>
    </row>
    <row r="3374" spans="1:9" x14ac:dyDescent="0.2">
      <c r="A3374" s="86" t="s">
        <v>6388</v>
      </c>
      <c r="B3374" s="763" t="s">
        <v>454</v>
      </c>
      <c r="C3374" s="86" t="s">
        <v>186</v>
      </c>
      <c r="D3374" s="86" t="s">
        <v>559</v>
      </c>
      <c r="E3374" s="86" t="s">
        <v>508</v>
      </c>
      <c r="F3374" s="282" t="s">
        <v>188</v>
      </c>
      <c r="G3374" s="1126" t="str">
        <f>IF('Appraisal Inputs'!AG382="","Blank",'Appraisal Inputs'!AG382)</f>
        <v>Blank</v>
      </c>
      <c r="I3374" s="515" t="s">
        <v>3897</v>
      </c>
    </row>
    <row r="3375" spans="1:9" x14ac:dyDescent="0.2">
      <c r="A3375" s="86" t="s">
        <v>6388</v>
      </c>
      <c r="B3375" s="763" t="s">
        <v>454</v>
      </c>
      <c r="C3375" s="86" t="s">
        <v>186</v>
      </c>
      <c r="D3375" s="86" t="s">
        <v>560</v>
      </c>
      <c r="E3375" s="86" t="s">
        <v>508</v>
      </c>
      <c r="F3375" s="282" t="s">
        <v>188</v>
      </c>
      <c r="G3375" s="1126" t="str">
        <f>IF('Appraisal Inputs'!AG383="","Blank",'Appraisal Inputs'!AG383)</f>
        <v>Blank</v>
      </c>
      <c r="I3375" s="515" t="s">
        <v>3898</v>
      </c>
    </row>
    <row r="3376" spans="1:9" x14ac:dyDescent="0.2">
      <c r="A3376" s="86" t="s">
        <v>6388</v>
      </c>
      <c r="B3376" s="763" t="s">
        <v>454</v>
      </c>
      <c r="C3376" s="86" t="s">
        <v>186</v>
      </c>
      <c r="D3376" s="86" t="s">
        <v>561</v>
      </c>
      <c r="E3376" s="86" t="s">
        <v>508</v>
      </c>
      <c r="F3376" s="282" t="s">
        <v>188</v>
      </c>
      <c r="G3376" s="1126" t="str">
        <f>IF('Appraisal Inputs'!AG384="","Blank",'Appraisal Inputs'!AG384)</f>
        <v>Blank</v>
      </c>
      <c r="I3376" s="515" t="s">
        <v>3899</v>
      </c>
    </row>
    <row r="3377" spans="1:9" x14ac:dyDescent="0.2">
      <c r="A3377" s="86" t="s">
        <v>6388</v>
      </c>
      <c r="B3377" s="763" t="s">
        <v>454</v>
      </c>
      <c r="C3377" s="86" t="s">
        <v>186</v>
      </c>
      <c r="D3377" s="86" t="s">
        <v>562</v>
      </c>
      <c r="E3377" s="86" t="s">
        <v>508</v>
      </c>
      <c r="F3377" s="282" t="s">
        <v>188</v>
      </c>
      <c r="G3377" s="1126" t="str">
        <f>IF('Appraisal Inputs'!AG385="","Blank",'Appraisal Inputs'!AG385)</f>
        <v>Blank</v>
      </c>
      <c r="I3377" s="515" t="s">
        <v>3900</v>
      </c>
    </row>
    <row r="3378" spans="1:9" x14ac:dyDescent="0.2">
      <c r="A3378" s="86" t="s">
        <v>6388</v>
      </c>
      <c r="B3378" s="763" t="s">
        <v>454</v>
      </c>
      <c r="C3378" s="86" t="s">
        <v>186</v>
      </c>
      <c r="D3378" s="86" t="s">
        <v>563</v>
      </c>
      <c r="E3378" s="86" t="s">
        <v>508</v>
      </c>
      <c r="F3378" s="282" t="s">
        <v>188</v>
      </c>
      <c r="G3378" s="1126" t="str">
        <f>IF('Appraisal Inputs'!AG386="","Blank",'Appraisal Inputs'!AG386)</f>
        <v>Blank</v>
      </c>
      <c r="I3378" s="515" t="s">
        <v>3901</v>
      </c>
    </row>
    <row r="3379" spans="1:9" x14ac:dyDescent="0.2">
      <c r="A3379" s="86" t="s">
        <v>6388</v>
      </c>
      <c r="B3379" s="763" t="s">
        <v>454</v>
      </c>
      <c r="C3379" s="86" t="s">
        <v>186</v>
      </c>
      <c r="D3379" s="86" t="s">
        <v>564</v>
      </c>
      <c r="E3379" s="86" t="s">
        <v>508</v>
      </c>
      <c r="F3379" s="282" t="s">
        <v>188</v>
      </c>
      <c r="G3379" s="1126" t="str">
        <f>IF('Appraisal Inputs'!AG387="","Blank",'Appraisal Inputs'!AG387)</f>
        <v>Blank</v>
      </c>
      <c r="I3379" s="515" t="s">
        <v>3902</v>
      </c>
    </row>
    <row r="3380" spans="1:9" x14ac:dyDescent="0.2">
      <c r="A3380" s="86" t="s">
        <v>6388</v>
      </c>
      <c r="B3380" s="763" t="s">
        <v>454</v>
      </c>
      <c r="C3380" s="86" t="s">
        <v>186</v>
      </c>
      <c r="D3380" s="86" t="s">
        <v>565</v>
      </c>
      <c r="E3380" s="86" t="s">
        <v>508</v>
      </c>
      <c r="F3380" s="282" t="s">
        <v>188</v>
      </c>
      <c r="G3380" s="1126" t="str">
        <f>IF('Appraisal Inputs'!AG388="","Blank",'Appraisal Inputs'!AG388)</f>
        <v>Blank</v>
      </c>
      <c r="I3380" s="515" t="s">
        <v>3903</v>
      </c>
    </row>
    <row r="3381" spans="1:9" x14ac:dyDescent="0.2">
      <c r="A3381" s="86" t="s">
        <v>6388</v>
      </c>
      <c r="B3381" s="543" t="s">
        <v>454</v>
      </c>
      <c r="C3381" s="547" t="s">
        <v>186</v>
      </c>
      <c r="D3381" s="547" t="s">
        <v>566</v>
      </c>
      <c r="E3381" s="547" t="s">
        <v>508</v>
      </c>
      <c r="F3381" s="538" t="s">
        <v>188</v>
      </c>
      <c r="G3381" s="1120" t="str">
        <f>IF('Appraisal Inputs'!AG389="","Blank",'Appraisal Inputs'!AG389)</f>
        <v>Blank</v>
      </c>
      <c r="I3381" s="515" t="s">
        <v>3904</v>
      </c>
    </row>
    <row r="3382" spans="1:9" x14ac:dyDescent="0.2">
      <c r="A3382" s="86" t="s">
        <v>6388</v>
      </c>
      <c r="B3382" s="763" t="s">
        <v>454</v>
      </c>
      <c r="C3382" s="86" t="s">
        <v>186</v>
      </c>
      <c r="D3382" s="86" t="s">
        <v>185</v>
      </c>
      <c r="E3382" s="86" t="s">
        <v>509</v>
      </c>
      <c r="F3382" s="282" t="s">
        <v>189</v>
      </c>
      <c r="G3382" s="1126" t="str">
        <f>IF('Appraisal Inputs'!AH349="","Blank",'Appraisal Inputs'!AH349)</f>
        <v>Blank</v>
      </c>
      <c r="I3382" s="515" t="s">
        <v>3905</v>
      </c>
    </row>
    <row r="3383" spans="1:9" x14ac:dyDescent="0.2">
      <c r="A3383" s="86" t="s">
        <v>6388</v>
      </c>
      <c r="B3383" s="763" t="s">
        <v>454</v>
      </c>
      <c r="C3383" s="86" t="s">
        <v>186</v>
      </c>
      <c r="D3383" s="86" t="s">
        <v>527</v>
      </c>
      <c r="E3383" s="86" t="s">
        <v>509</v>
      </c>
      <c r="F3383" s="282" t="s">
        <v>189</v>
      </c>
      <c r="G3383" s="1126" t="str">
        <f>IF('Appraisal Inputs'!AH350="","Blank",'Appraisal Inputs'!AH350)</f>
        <v>Blank</v>
      </c>
      <c r="I3383" s="515" t="s">
        <v>3906</v>
      </c>
    </row>
    <row r="3384" spans="1:9" x14ac:dyDescent="0.2">
      <c r="A3384" s="86" t="s">
        <v>6388</v>
      </c>
      <c r="B3384" s="763" t="s">
        <v>454</v>
      </c>
      <c r="C3384" s="86" t="s">
        <v>186</v>
      </c>
      <c r="D3384" s="86" t="s">
        <v>528</v>
      </c>
      <c r="E3384" s="86" t="s">
        <v>509</v>
      </c>
      <c r="F3384" s="282" t="s">
        <v>189</v>
      </c>
      <c r="G3384" s="1126" t="str">
        <f>IF('Appraisal Inputs'!AH351="","Blank",'Appraisal Inputs'!AH351)</f>
        <v>Blank</v>
      </c>
      <c r="I3384" s="515" t="s">
        <v>3907</v>
      </c>
    </row>
    <row r="3385" spans="1:9" x14ac:dyDescent="0.2">
      <c r="A3385" s="86" t="s">
        <v>6388</v>
      </c>
      <c r="B3385" s="763" t="s">
        <v>454</v>
      </c>
      <c r="C3385" s="86" t="s">
        <v>186</v>
      </c>
      <c r="D3385" s="86" t="s">
        <v>529</v>
      </c>
      <c r="E3385" s="86" t="s">
        <v>509</v>
      </c>
      <c r="F3385" s="282" t="s">
        <v>189</v>
      </c>
      <c r="G3385" s="1126" t="str">
        <f>IF('Appraisal Inputs'!AH352="","Blank",'Appraisal Inputs'!AH352)</f>
        <v>Blank</v>
      </c>
      <c r="I3385" s="515" t="s">
        <v>3908</v>
      </c>
    </row>
    <row r="3386" spans="1:9" x14ac:dyDescent="0.2">
      <c r="A3386" s="86" t="s">
        <v>6388</v>
      </c>
      <c r="B3386" s="763" t="s">
        <v>454</v>
      </c>
      <c r="C3386" s="86" t="s">
        <v>186</v>
      </c>
      <c r="D3386" s="86" t="s">
        <v>530</v>
      </c>
      <c r="E3386" s="86" t="s">
        <v>509</v>
      </c>
      <c r="F3386" s="282" t="s">
        <v>189</v>
      </c>
      <c r="G3386" s="1126" t="str">
        <f>IF('Appraisal Inputs'!AH353="","Blank",'Appraisal Inputs'!AH353)</f>
        <v>Blank</v>
      </c>
      <c r="I3386" s="515" t="s">
        <v>3909</v>
      </c>
    </row>
    <row r="3387" spans="1:9" x14ac:dyDescent="0.2">
      <c r="A3387" s="86" t="s">
        <v>6388</v>
      </c>
      <c r="B3387" s="763" t="s">
        <v>454</v>
      </c>
      <c r="C3387" s="86" t="s">
        <v>186</v>
      </c>
      <c r="D3387" s="86" t="s">
        <v>531</v>
      </c>
      <c r="E3387" s="86" t="s">
        <v>509</v>
      </c>
      <c r="F3387" s="282" t="s">
        <v>189</v>
      </c>
      <c r="G3387" s="1126" t="str">
        <f>IF('Appraisal Inputs'!AH354="","Blank",'Appraisal Inputs'!AH354)</f>
        <v>Blank</v>
      </c>
      <c r="I3387" s="515" t="s">
        <v>3910</v>
      </c>
    </row>
    <row r="3388" spans="1:9" x14ac:dyDescent="0.2">
      <c r="A3388" s="86" t="s">
        <v>6388</v>
      </c>
      <c r="B3388" s="763" t="s">
        <v>454</v>
      </c>
      <c r="C3388" s="86" t="s">
        <v>186</v>
      </c>
      <c r="D3388" s="86" t="s">
        <v>532</v>
      </c>
      <c r="E3388" s="86" t="s">
        <v>509</v>
      </c>
      <c r="F3388" s="282" t="s">
        <v>189</v>
      </c>
      <c r="G3388" s="1126" t="str">
        <f>IF('Appraisal Inputs'!AH355="","Blank",'Appraisal Inputs'!AH355)</f>
        <v>Blank</v>
      </c>
      <c r="I3388" s="515" t="s">
        <v>3911</v>
      </c>
    </row>
    <row r="3389" spans="1:9" x14ac:dyDescent="0.2">
      <c r="A3389" s="86" t="s">
        <v>6388</v>
      </c>
      <c r="B3389" s="763" t="s">
        <v>454</v>
      </c>
      <c r="C3389" s="86" t="s">
        <v>186</v>
      </c>
      <c r="D3389" s="86" t="s">
        <v>533</v>
      </c>
      <c r="E3389" s="86" t="s">
        <v>509</v>
      </c>
      <c r="F3389" s="282" t="s">
        <v>189</v>
      </c>
      <c r="G3389" s="1126" t="str">
        <f>IF('Appraisal Inputs'!AH356="","Blank",'Appraisal Inputs'!AH356)</f>
        <v>Blank</v>
      </c>
      <c r="I3389" s="515" t="s">
        <v>3912</v>
      </c>
    </row>
    <row r="3390" spans="1:9" x14ac:dyDescent="0.2">
      <c r="A3390" s="86" t="s">
        <v>6388</v>
      </c>
      <c r="B3390" s="763" t="s">
        <v>454</v>
      </c>
      <c r="C3390" s="86" t="s">
        <v>186</v>
      </c>
      <c r="D3390" s="86" t="s">
        <v>534</v>
      </c>
      <c r="E3390" s="86" t="s">
        <v>509</v>
      </c>
      <c r="F3390" s="282" t="s">
        <v>189</v>
      </c>
      <c r="G3390" s="1126" t="str">
        <f>IF('Appraisal Inputs'!AH357="","Blank",'Appraisal Inputs'!AH357)</f>
        <v>Blank</v>
      </c>
      <c r="I3390" s="515" t="s">
        <v>3913</v>
      </c>
    </row>
    <row r="3391" spans="1:9" x14ac:dyDescent="0.2">
      <c r="A3391" s="86" t="s">
        <v>6388</v>
      </c>
      <c r="B3391" s="763" t="s">
        <v>454</v>
      </c>
      <c r="C3391" s="86" t="s">
        <v>186</v>
      </c>
      <c r="D3391" s="86" t="s">
        <v>535</v>
      </c>
      <c r="E3391" s="86" t="s">
        <v>509</v>
      </c>
      <c r="F3391" s="282" t="s">
        <v>189</v>
      </c>
      <c r="G3391" s="1126" t="str">
        <f>IF('Appraisal Inputs'!AH358="","Blank",'Appraisal Inputs'!AH358)</f>
        <v>Blank</v>
      </c>
      <c r="I3391" s="515" t="s">
        <v>3914</v>
      </c>
    </row>
    <row r="3392" spans="1:9" x14ac:dyDescent="0.2">
      <c r="A3392" s="86" t="s">
        <v>6388</v>
      </c>
      <c r="B3392" s="763" t="s">
        <v>454</v>
      </c>
      <c r="C3392" s="86" t="s">
        <v>186</v>
      </c>
      <c r="D3392" s="86" t="s">
        <v>536</v>
      </c>
      <c r="E3392" s="86" t="s">
        <v>509</v>
      </c>
      <c r="F3392" s="282" t="s">
        <v>189</v>
      </c>
      <c r="G3392" s="1126" t="str">
        <f>IF('Appraisal Inputs'!AH359="","Blank",'Appraisal Inputs'!AH359)</f>
        <v>Blank</v>
      </c>
      <c r="I3392" s="515" t="s">
        <v>3915</v>
      </c>
    </row>
    <row r="3393" spans="1:9" x14ac:dyDescent="0.2">
      <c r="A3393" s="86" t="s">
        <v>6388</v>
      </c>
      <c r="B3393" s="763" t="s">
        <v>454</v>
      </c>
      <c r="C3393" s="86" t="s">
        <v>186</v>
      </c>
      <c r="D3393" s="86" t="s">
        <v>537</v>
      </c>
      <c r="E3393" s="86" t="s">
        <v>509</v>
      </c>
      <c r="F3393" s="282" t="s">
        <v>189</v>
      </c>
      <c r="G3393" s="1126" t="str">
        <f>IF('Appraisal Inputs'!AH360="","Blank",'Appraisal Inputs'!AH360)</f>
        <v>Blank</v>
      </c>
      <c r="I3393" s="515" t="s">
        <v>3916</v>
      </c>
    </row>
    <row r="3394" spans="1:9" x14ac:dyDescent="0.2">
      <c r="A3394" s="86" t="s">
        <v>6388</v>
      </c>
      <c r="B3394" s="763" t="s">
        <v>454</v>
      </c>
      <c r="C3394" s="86" t="s">
        <v>186</v>
      </c>
      <c r="D3394" s="86" t="s">
        <v>538</v>
      </c>
      <c r="E3394" s="86" t="s">
        <v>509</v>
      </c>
      <c r="F3394" s="282" t="s">
        <v>189</v>
      </c>
      <c r="G3394" s="1126" t="str">
        <f>IF('Appraisal Inputs'!AH361="","Blank",'Appraisal Inputs'!AH361)</f>
        <v>Blank</v>
      </c>
      <c r="I3394" s="515" t="s">
        <v>3917</v>
      </c>
    </row>
    <row r="3395" spans="1:9" x14ac:dyDescent="0.2">
      <c r="A3395" s="86" t="s">
        <v>6388</v>
      </c>
      <c r="B3395" s="763" t="s">
        <v>454</v>
      </c>
      <c r="C3395" s="86" t="s">
        <v>186</v>
      </c>
      <c r="D3395" s="86" t="s">
        <v>539</v>
      </c>
      <c r="E3395" s="86" t="s">
        <v>509</v>
      </c>
      <c r="F3395" s="282" t="s">
        <v>189</v>
      </c>
      <c r="G3395" s="1126" t="str">
        <f>IF('Appraisal Inputs'!AH362="","Blank",'Appraisal Inputs'!AH362)</f>
        <v>Blank</v>
      </c>
      <c r="I3395" s="515" t="s">
        <v>3918</v>
      </c>
    </row>
    <row r="3396" spans="1:9" x14ac:dyDescent="0.2">
      <c r="A3396" s="86" t="s">
        <v>6388</v>
      </c>
      <c r="B3396" s="763" t="s">
        <v>454</v>
      </c>
      <c r="C3396" s="86" t="s">
        <v>186</v>
      </c>
      <c r="D3396" s="86" t="s">
        <v>540</v>
      </c>
      <c r="E3396" s="86" t="s">
        <v>509</v>
      </c>
      <c r="F3396" s="282" t="s">
        <v>189</v>
      </c>
      <c r="G3396" s="1126" t="str">
        <f>IF('Appraisal Inputs'!AH363="","Blank",'Appraisal Inputs'!AH363)</f>
        <v>Blank</v>
      </c>
      <c r="I3396" s="515" t="s">
        <v>3919</v>
      </c>
    </row>
    <row r="3397" spans="1:9" x14ac:dyDescent="0.2">
      <c r="A3397" s="86" t="s">
        <v>6388</v>
      </c>
      <c r="B3397" s="763" t="s">
        <v>454</v>
      </c>
      <c r="C3397" s="86" t="s">
        <v>186</v>
      </c>
      <c r="D3397" s="86" t="s">
        <v>541</v>
      </c>
      <c r="E3397" s="86" t="s">
        <v>509</v>
      </c>
      <c r="F3397" s="282" t="s">
        <v>189</v>
      </c>
      <c r="G3397" s="1126" t="str">
        <f>IF('Appraisal Inputs'!AH364="","Blank",'Appraisal Inputs'!AH364)</f>
        <v>Blank</v>
      </c>
      <c r="I3397" s="515" t="s">
        <v>3920</v>
      </c>
    </row>
    <row r="3398" spans="1:9" x14ac:dyDescent="0.2">
      <c r="A3398" s="86" t="s">
        <v>6388</v>
      </c>
      <c r="B3398" s="763" t="s">
        <v>454</v>
      </c>
      <c r="C3398" s="86" t="s">
        <v>186</v>
      </c>
      <c r="D3398" s="86" t="s">
        <v>542</v>
      </c>
      <c r="E3398" s="86" t="s">
        <v>509</v>
      </c>
      <c r="F3398" s="282" t="s">
        <v>189</v>
      </c>
      <c r="G3398" s="1126" t="str">
        <f>IF('Appraisal Inputs'!AH365="","Blank",'Appraisal Inputs'!AH365)</f>
        <v>Blank</v>
      </c>
      <c r="I3398" s="515" t="s">
        <v>3921</v>
      </c>
    </row>
    <row r="3399" spans="1:9" x14ac:dyDescent="0.2">
      <c r="A3399" s="86" t="s">
        <v>6388</v>
      </c>
      <c r="B3399" s="763" t="s">
        <v>454</v>
      </c>
      <c r="C3399" s="86" t="s">
        <v>186</v>
      </c>
      <c r="D3399" s="86" t="s">
        <v>543</v>
      </c>
      <c r="E3399" s="86" t="s">
        <v>509</v>
      </c>
      <c r="F3399" s="282" t="s">
        <v>189</v>
      </c>
      <c r="G3399" s="1126" t="str">
        <f>IF('Appraisal Inputs'!AH366="","Blank",'Appraisal Inputs'!AH366)</f>
        <v>Blank</v>
      </c>
      <c r="I3399" s="515" t="s">
        <v>3922</v>
      </c>
    </row>
    <row r="3400" spans="1:9" x14ac:dyDescent="0.2">
      <c r="A3400" s="86" t="s">
        <v>6388</v>
      </c>
      <c r="B3400" s="763" t="s">
        <v>454</v>
      </c>
      <c r="C3400" s="86" t="s">
        <v>186</v>
      </c>
      <c r="D3400" s="86" t="s">
        <v>544</v>
      </c>
      <c r="E3400" s="86" t="s">
        <v>509</v>
      </c>
      <c r="F3400" s="282" t="s">
        <v>189</v>
      </c>
      <c r="G3400" s="1126" t="str">
        <f>IF('Appraisal Inputs'!AH367="","Blank",'Appraisal Inputs'!AH367)</f>
        <v>Blank</v>
      </c>
      <c r="I3400" s="515" t="s">
        <v>3923</v>
      </c>
    </row>
    <row r="3401" spans="1:9" x14ac:dyDescent="0.2">
      <c r="A3401" s="86" t="s">
        <v>6388</v>
      </c>
      <c r="B3401" s="763" t="s">
        <v>454</v>
      </c>
      <c r="C3401" s="86" t="s">
        <v>186</v>
      </c>
      <c r="D3401" s="86" t="s">
        <v>545</v>
      </c>
      <c r="E3401" s="86" t="s">
        <v>509</v>
      </c>
      <c r="F3401" s="282" t="s">
        <v>189</v>
      </c>
      <c r="G3401" s="1126" t="str">
        <f>IF('Appraisal Inputs'!AH368="","Blank",'Appraisal Inputs'!AH368)</f>
        <v>Blank</v>
      </c>
      <c r="I3401" s="515" t="s">
        <v>3924</v>
      </c>
    </row>
    <row r="3402" spans="1:9" x14ac:dyDescent="0.2">
      <c r="A3402" s="86" t="s">
        <v>6388</v>
      </c>
      <c r="B3402" s="763" t="s">
        <v>454</v>
      </c>
      <c r="C3402" s="86" t="s">
        <v>186</v>
      </c>
      <c r="D3402" s="86" t="s">
        <v>546</v>
      </c>
      <c r="E3402" s="86" t="s">
        <v>509</v>
      </c>
      <c r="F3402" s="282" t="s">
        <v>189</v>
      </c>
      <c r="G3402" s="1126" t="str">
        <f>IF('Appraisal Inputs'!AH369="","Blank",'Appraisal Inputs'!AH369)</f>
        <v>Blank</v>
      </c>
      <c r="I3402" s="515" t="s">
        <v>3925</v>
      </c>
    </row>
    <row r="3403" spans="1:9" x14ac:dyDescent="0.2">
      <c r="A3403" s="86" t="s">
        <v>6388</v>
      </c>
      <c r="B3403" s="763" t="s">
        <v>454</v>
      </c>
      <c r="C3403" s="86" t="s">
        <v>186</v>
      </c>
      <c r="D3403" s="86" t="s">
        <v>547</v>
      </c>
      <c r="E3403" s="86" t="s">
        <v>509</v>
      </c>
      <c r="F3403" s="282" t="s">
        <v>189</v>
      </c>
      <c r="G3403" s="1126" t="str">
        <f>IF('Appraisal Inputs'!AH370="","Blank",'Appraisal Inputs'!AH370)</f>
        <v>Blank</v>
      </c>
      <c r="I3403" s="515" t="s">
        <v>3926</v>
      </c>
    </row>
    <row r="3404" spans="1:9" x14ac:dyDescent="0.2">
      <c r="A3404" s="86" t="s">
        <v>6388</v>
      </c>
      <c r="B3404" s="763" t="s">
        <v>454</v>
      </c>
      <c r="C3404" s="86" t="s">
        <v>186</v>
      </c>
      <c r="D3404" s="86" t="s">
        <v>548</v>
      </c>
      <c r="E3404" s="86" t="s">
        <v>509</v>
      </c>
      <c r="F3404" s="282" t="s">
        <v>189</v>
      </c>
      <c r="G3404" s="1126" t="str">
        <f>IF('Appraisal Inputs'!AH371="","Blank",'Appraisal Inputs'!AH371)</f>
        <v>Blank</v>
      </c>
      <c r="I3404" s="515" t="s">
        <v>3927</v>
      </c>
    </row>
    <row r="3405" spans="1:9" x14ac:dyDescent="0.2">
      <c r="A3405" s="86" t="s">
        <v>6388</v>
      </c>
      <c r="B3405" s="763" t="s">
        <v>454</v>
      </c>
      <c r="C3405" s="86" t="s">
        <v>186</v>
      </c>
      <c r="D3405" s="86" t="s">
        <v>549</v>
      </c>
      <c r="E3405" s="86" t="s">
        <v>509</v>
      </c>
      <c r="F3405" s="282" t="s">
        <v>189</v>
      </c>
      <c r="G3405" s="1126" t="str">
        <f>IF('Appraisal Inputs'!AH372="","Blank",'Appraisal Inputs'!AH372)</f>
        <v>Blank</v>
      </c>
      <c r="I3405" s="515" t="s">
        <v>3928</v>
      </c>
    </row>
    <row r="3406" spans="1:9" x14ac:dyDescent="0.2">
      <c r="A3406" s="86" t="s">
        <v>6388</v>
      </c>
      <c r="B3406" s="763" t="s">
        <v>454</v>
      </c>
      <c r="C3406" s="86" t="s">
        <v>186</v>
      </c>
      <c r="D3406" s="86" t="s">
        <v>550</v>
      </c>
      <c r="E3406" s="86" t="s">
        <v>509</v>
      </c>
      <c r="F3406" s="282" t="s">
        <v>189</v>
      </c>
      <c r="G3406" s="1126" t="str">
        <f>IF('Appraisal Inputs'!AH373="","Blank",'Appraisal Inputs'!AH373)</f>
        <v>Blank</v>
      </c>
      <c r="I3406" s="515" t="s">
        <v>3929</v>
      </c>
    </row>
    <row r="3407" spans="1:9" x14ac:dyDescent="0.2">
      <c r="A3407" s="86" t="s">
        <v>6388</v>
      </c>
      <c r="B3407" s="763" t="s">
        <v>454</v>
      </c>
      <c r="C3407" s="86" t="s">
        <v>186</v>
      </c>
      <c r="D3407" s="86" t="s">
        <v>551</v>
      </c>
      <c r="E3407" s="86" t="s">
        <v>509</v>
      </c>
      <c r="F3407" s="282" t="s">
        <v>189</v>
      </c>
      <c r="G3407" s="1126" t="str">
        <f>IF('Appraisal Inputs'!AH374="","Blank",'Appraisal Inputs'!AH374)</f>
        <v>Blank</v>
      </c>
      <c r="I3407" s="515" t="s">
        <v>3930</v>
      </c>
    </row>
    <row r="3408" spans="1:9" x14ac:dyDescent="0.2">
      <c r="A3408" s="86" t="s">
        <v>6388</v>
      </c>
      <c r="B3408" s="763" t="s">
        <v>454</v>
      </c>
      <c r="C3408" s="86" t="s">
        <v>186</v>
      </c>
      <c r="D3408" s="86" t="s">
        <v>552</v>
      </c>
      <c r="E3408" s="86" t="s">
        <v>509</v>
      </c>
      <c r="F3408" s="282" t="s">
        <v>189</v>
      </c>
      <c r="G3408" s="1126" t="str">
        <f>IF('Appraisal Inputs'!AH375="","Blank",'Appraisal Inputs'!AH375)</f>
        <v>Blank</v>
      </c>
      <c r="I3408" s="515" t="s">
        <v>3931</v>
      </c>
    </row>
    <row r="3409" spans="1:9" x14ac:dyDescent="0.2">
      <c r="A3409" s="86" t="s">
        <v>6388</v>
      </c>
      <c r="B3409" s="763" t="s">
        <v>454</v>
      </c>
      <c r="C3409" s="86" t="s">
        <v>186</v>
      </c>
      <c r="D3409" s="86" t="s">
        <v>553</v>
      </c>
      <c r="E3409" s="86" t="s">
        <v>509</v>
      </c>
      <c r="F3409" s="282" t="s">
        <v>189</v>
      </c>
      <c r="G3409" s="1126" t="str">
        <f>IF('Appraisal Inputs'!AH376="","Blank",'Appraisal Inputs'!AH376)</f>
        <v>Blank</v>
      </c>
      <c r="I3409" s="515" t="s">
        <v>3932</v>
      </c>
    </row>
    <row r="3410" spans="1:9" x14ac:dyDescent="0.2">
      <c r="A3410" s="86" t="s">
        <v>6388</v>
      </c>
      <c r="B3410" s="763" t="s">
        <v>454</v>
      </c>
      <c r="C3410" s="86" t="s">
        <v>186</v>
      </c>
      <c r="D3410" s="86" t="s">
        <v>554</v>
      </c>
      <c r="E3410" s="86" t="s">
        <v>509</v>
      </c>
      <c r="F3410" s="282" t="s">
        <v>189</v>
      </c>
      <c r="G3410" s="1126" t="str">
        <f>IF('Appraisal Inputs'!AH377="","Blank",'Appraisal Inputs'!AH377)</f>
        <v>Blank</v>
      </c>
      <c r="I3410" s="515" t="s">
        <v>3933</v>
      </c>
    </row>
    <row r="3411" spans="1:9" x14ac:dyDescent="0.2">
      <c r="A3411" s="86" t="s">
        <v>6388</v>
      </c>
      <c r="B3411" s="763" t="s">
        <v>454</v>
      </c>
      <c r="C3411" s="86" t="s">
        <v>186</v>
      </c>
      <c r="D3411" s="86" t="s">
        <v>555</v>
      </c>
      <c r="E3411" s="86" t="s">
        <v>509</v>
      </c>
      <c r="F3411" s="282" t="s">
        <v>189</v>
      </c>
      <c r="G3411" s="1126" t="str">
        <f>IF('Appraisal Inputs'!AH378="","Blank",'Appraisal Inputs'!AH378)</f>
        <v>Blank</v>
      </c>
      <c r="I3411" s="515" t="s">
        <v>3934</v>
      </c>
    </row>
    <row r="3412" spans="1:9" x14ac:dyDescent="0.2">
      <c r="A3412" s="86" t="s">
        <v>6388</v>
      </c>
      <c r="B3412" s="763" t="s">
        <v>454</v>
      </c>
      <c r="C3412" s="86" t="s">
        <v>186</v>
      </c>
      <c r="D3412" s="86" t="s">
        <v>556</v>
      </c>
      <c r="E3412" s="86" t="s">
        <v>509</v>
      </c>
      <c r="F3412" s="282" t="s">
        <v>189</v>
      </c>
      <c r="G3412" s="1126" t="str">
        <f>IF('Appraisal Inputs'!AH379="","Blank",'Appraisal Inputs'!AH379)</f>
        <v>Blank</v>
      </c>
      <c r="I3412" s="515" t="s">
        <v>3935</v>
      </c>
    </row>
    <row r="3413" spans="1:9" x14ac:dyDescent="0.2">
      <c r="A3413" s="86" t="s">
        <v>6388</v>
      </c>
      <c r="B3413" s="763" t="s">
        <v>454</v>
      </c>
      <c r="C3413" s="86" t="s">
        <v>186</v>
      </c>
      <c r="D3413" s="86" t="s">
        <v>557</v>
      </c>
      <c r="E3413" s="86" t="s">
        <v>509</v>
      </c>
      <c r="F3413" s="282" t="s">
        <v>189</v>
      </c>
      <c r="G3413" s="1126" t="str">
        <f>IF('Appraisal Inputs'!AH380="","Blank",'Appraisal Inputs'!AH380)</f>
        <v>Blank</v>
      </c>
      <c r="I3413" s="515" t="s">
        <v>3936</v>
      </c>
    </row>
    <row r="3414" spans="1:9" x14ac:dyDescent="0.2">
      <c r="A3414" s="86" t="s">
        <v>6388</v>
      </c>
      <c r="B3414" s="763" t="s">
        <v>454</v>
      </c>
      <c r="C3414" s="86" t="s">
        <v>186</v>
      </c>
      <c r="D3414" s="86" t="s">
        <v>558</v>
      </c>
      <c r="E3414" s="86" t="s">
        <v>509</v>
      </c>
      <c r="F3414" s="282" t="s">
        <v>189</v>
      </c>
      <c r="G3414" s="1126" t="str">
        <f>IF('Appraisal Inputs'!AH381="","Blank",'Appraisal Inputs'!AH381)</f>
        <v>Blank</v>
      </c>
      <c r="I3414" s="515" t="s">
        <v>3937</v>
      </c>
    </row>
    <row r="3415" spans="1:9" x14ac:dyDescent="0.2">
      <c r="A3415" s="86" t="s">
        <v>6388</v>
      </c>
      <c r="B3415" s="763" t="s">
        <v>454</v>
      </c>
      <c r="C3415" s="86" t="s">
        <v>186</v>
      </c>
      <c r="D3415" s="86" t="s">
        <v>559</v>
      </c>
      <c r="E3415" s="86" t="s">
        <v>509</v>
      </c>
      <c r="F3415" s="282" t="s">
        <v>189</v>
      </c>
      <c r="G3415" s="1126" t="str">
        <f>IF('Appraisal Inputs'!AH382="","Blank",'Appraisal Inputs'!AH382)</f>
        <v>Blank</v>
      </c>
      <c r="I3415" s="515" t="s">
        <v>3938</v>
      </c>
    </row>
    <row r="3416" spans="1:9" x14ac:dyDescent="0.2">
      <c r="A3416" s="86" t="s">
        <v>6388</v>
      </c>
      <c r="B3416" s="763" t="s">
        <v>454</v>
      </c>
      <c r="C3416" s="86" t="s">
        <v>186</v>
      </c>
      <c r="D3416" s="86" t="s">
        <v>560</v>
      </c>
      <c r="E3416" s="86" t="s">
        <v>509</v>
      </c>
      <c r="F3416" s="282" t="s">
        <v>189</v>
      </c>
      <c r="G3416" s="1126" t="str">
        <f>IF('Appraisal Inputs'!AH383="","Blank",'Appraisal Inputs'!AH383)</f>
        <v>Blank</v>
      </c>
      <c r="I3416" s="515" t="s">
        <v>3939</v>
      </c>
    </row>
    <row r="3417" spans="1:9" x14ac:dyDescent="0.2">
      <c r="A3417" s="86" t="s">
        <v>6388</v>
      </c>
      <c r="B3417" s="763" t="s">
        <v>454</v>
      </c>
      <c r="C3417" s="86" t="s">
        <v>186</v>
      </c>
      <c r="D3417" s="86" t="s">
        <v>561</v>
      </c>
      <c r="E3417" s="86" t="s">
        <v>509</v>
      </c>
      <c r="F3417" s="282" t="s">
        <v>189</v>
      </c>
      <c r="G3417" s="1126" t="str">
        <f>IF('Appraisal Inputs'!AH384="","Blank",'Appraisal Inputs'!AH384)</f>
        <v>Blank</v>
      </c>
      <c r="I3417" s="515" t="s">
        <v>3940</v>
      </c>
    </row>
    <row r="3418" spans="1:9" x14ac:dyDescent="0.2">
      <c r="A3418" s="86" t="s">
        <v>6388</v>
      </c>
      <c r="B3418" s="763" t="s">
        <v>454</v>
      </c>
      <c r="C3418" s="86" t="s">
        <v>186</v>
      </c>
      <c r="D3418" s="86" t="s">
        <v>562</v>
      </c>
      <c r="E3418" s="86" t="s">
        <v>509</v>
      </c>
      <c r="F3418" s="282" t="s">
        <v>189</v>
      </c>
      <c r="G3418" s="1126" t="str">
        <f>IF('Appraisal Inputs'!AH385="","Blank",'Appraisal Inputs'!AH385)</f>
        <v>Blank</v>
      </c>
      <c r="I3418" s="515" t="s">
        <v>3941</v>
      </c>
    </row>
    <row r="3419" spans="1:9" x14ac:dyDescent="0.2">
      <c r="A3419" s="86" t="s">
        <v>6388</v>
      </c>
      <c r="B3419" s="763" t="s">
        <v>454</v>
      </c>
      <c r="C3419" s="86" t="s">
        <v>186</v>
      </c>
      <c r="D3419" s="86" t="s">
        <v>563</v>
      </c>
      <c r="E3419" s="86" t="s">
        <v>509</v>
      </c>
      <c r="F3419" s="282" t="s">
        <v>189</v>
      </c>
      <c r="G3419" s="1126" t="str">
        <f>IF('Appraisal Inputs'!AH386="","Blank",'Appraisal Inputs'!AH386)</f>
        <v>Blank</v>
      </c>
      <c r="I3419" s="515" t="s">
        <v>3942</v>
      </c>
    </row>
    <row r="3420" spans="1:9" x14ac:dyDescent="0.2">
      <c r="A3420" s="86" t="s">
        <v>6388</v>
      </c>
      <c r="B3420" s="763" t="s">
        <v>454</v>
      </c>
      <c r="C3420" s="86" t="s">
        <v>186</v>
      </c>
      <c r="D3420" s="86" t="s">
        <v>564</v>
      </c>
      <c r="E3420" s="86" t="s">
        <v>509</v>
      </c>
      <c r="F3420" s="282" t="s">
        <v>189</v>
      </c>
      <c r="G3420" s="1126" t="str">
        <f>IF('Appraisal Inputs'!AH387="","Blank",'Appraisal Inputs'!AH387)</f>
        <v>Blank</v>
      </c>
      <c r="I3420" s="515" t="s">
        <v>3943</v>
      </c>
    </row>
    <row r="3421" spans="1:9" x14ac:dyDescent="0.2">
      <c r="A3421" s="86" t="s">
        <v>6388</v>
      </c>
      <c r="B3421" s="763" t="s">
        <v>454</v>
      </c>
      <c r="C3421" s="86" t="s">
        <v>186</v>
      </c>
      <c r="D3421" s="86" t="s">
        <v>565</v>
      </c>
      <c r="E3421" s="86" t="s">
        <v>509</v>
      </c>
      <c r="F3421" s="282" t="s">
        <v>189</v>
      </c>
      <c r="G3421" s="1126" t="str">
        <f>IF('Appraisal Inputs'!AH388="","Blank",'Appraisal Inputs'!AH388)</f>
        <v>Blank</v>
      </c>
      <c r="I3421" s="515" t="s">
        <v>3944</v>
      </c>
    </row>
    <row r="3422" spans="1:9" x14ac:dyDescent="0.2">
      <c r="A3422" s="86" t="s">
        <v>6388</v>
      </c>
      <c r="B3422" s="763" t="s">
        <v>454</v>
      </c>
      <c r="C3422" s="86" t="s">
        <v>186</v>
      </c>
      <c r="D3422" s="86" t="s">
        <v>566</v>
      </c>
      <c r="E3422" s="86" t="s">
        <v>509</v>
      </c>
      <c r="F3422" s="282" t="s">
        <v>189</v>
      </c>
      <c r="G3422" s="1119" t="str">
        <f>IF('Appraisal Inputs'!AH389="","Blank",'Appraisal Inputs'!AH389)</f>
        <v>Blank</v>
      </c>
      <c r="I3422" s="515" t="s">
        <v>3945</v>
      </c>
    </row>
    <row r="3423" spans="1:9" x14ac:dyDescent="0.2">
      <c r="A3423" s="86" t="s">
        <v>6388</v>
      </c>
      <c r="B3423" s="533" t="s">
        <v>454</v>
      </c>
      <c r="C3423" s="119" t="s">
        <v>186</v>
      </c>
      <c r="D3423" s="119" t="s">
        <v>185</v>
      </c>
      <c r="E3423" s="119" t="s">
        <v>509</v>
      </c>
      <c r="F3423" s="545" t="s">
        <v>197</v>
      </c>
      <c r="G3423" s="1127" t="str">
        <f>IF('Appraisal Inputs'!AH390="","Blank",'Appraisal Inputs'!AH390)</f>
        <v>Blank</v>
      </c>
      <c r="I3423" s="515" t="s">
        <v>3946</v>
      </c>
    </row>
    <row r="3424" spans="1:9" x14ac:dyDescent="0.2">
      <c r="A3424" s="86" t="s">
        <v>6388</v>
      </c>
      <c r="B3424" s="541" t="s">
        <v>454</v>
      </c>
      <c r="C3424" s="546" t="s">
        <v>186</v>
      </c>
      <c r="D3424" s="546" t="s">
        <v>185</v>
      </c>
      <c r="E3424" s="546" t="s">
        <v>509</v>
      </c>
      <c r="F3424" s="542" t="s">
        <v>188</v>
      </c>
      <c r="G3424" s="1102" t="str">
        <f>IF('Appraisal Inputs'!AI349="","Blank",'Appraisal Inputs'!AI349)</f>
        <v>Blank</v>
      </c>
      <c r="I3424" s="515" t="s">
        <v>3947</v>
      </c>
    </row>
    <row r="3425" spans="1:9" x14ac:dyDescent="0.2">
      <c r="A3425" s="86" t="s">
        <v>6388</v>
      </c>
      <c r="B3425" s="763" t="s">
        <v>454</v>
      </c>
      <c r="C3425" s="86" t="s">
        <v>186</v>
      </c>
      <c r="D3425" s="86" t="s">
        <v>527</v>
      </c>
      <c r="E3425" s="86" t="s">
        <v>509</v>
      </c>
      <c r="F3425" s="282" t="s">
        <v>188</v>
      </c>
      <c r="G3425" s="1126" t="str">
        <f>IF('Appraisal Inputs'!AI350="","Blank",'Appraisal Inputs'!AI350)</f>
        <v>Blank</v>
      </c>
      <c r="I3425" s="515" t="s">
        <v>3948</v>
      </c>
    </row>
    <row r="3426" spans="1:9" x14ac:dyDescent="0.2">
      <c r="A3426" s="86" t="s">
        <v>6388</v>
      </c>
      <c r="B3426" s="763" t="s">
        <v>454</v>
      </c>
      <c r="C3426" s="86" t="s">
        <v>186</v>
      </c>
      <c r="D3426" s="86" t="s">
        <v>528</v>
      </c>
      <c r="E3426" s="86" t="s">
        <v>509</v>
      </c>
      <c r="F3426" s="282" t="s">
        <v>188</v>
      </c>
      <c r="G3426" s="1126" t="str">
        <f>IF('Appraisal Inputs'!AI351="","Blank",'Appraisal Inputs'!AI351)</f>
        <v>Blank</v>
      </c>
      <c r="I3426" s="515" t="s">
        <v>3949</v>
      </c>
    </row>
    <row r="3427" spans="1:9" x14ac:dyDescent="0.2">
      <c r="A3427" s="86" t="s">
        <v>6388</v>
      </c>
      <c r="B3427" s="763" t="s">
        <v>454</v>
      </c>
      <c r="C3427" s="86" t="s">
        <v>186</v>
      </c>
      <c r="D3427" s="86" t="s">
        <v>529</v>
      </c>
      <c r="E3427" s="86" t="s">
        <v>509</v>
      </c>
      <c r="F3427" s="282" t="s">
        <v>188</v>
      </c>
      <c r="G3427" s="1126" t="str">
        <f>IF('Appraisal Inputs'!AI352="","Blank",'Appraisal Inputs'!AI352)</f>
        <v>Blank</v>
      </c>
      <c r="I3427" s="515" t="s">
        <v>3950</v>
      </c>
    </row>
    <row r="3428" spans="1:9" x14ac:dyDescent="0.2">
      <c r="A3428" s="86" t="s">
        <v>6388</v>
      </c>
      <c r="B3428" s="763" t="s">
        <v>454</v>
      </c>
      <c r="C3428" s="86" t="s">
        <v>186</v>
      </c>
      <c r="D3428" s="86" t="s">
        <v>530</v>
      </c>
      <c r="E3428" s="86" t="s">
        <v>509</v>
      </c>
      <c r="F3428" s="282" t="s">
        <v>188</v>
      </c>
      <c r="G3428" s="1126" t="str">
        <f>IF('Appraisal Inputs'!AI353="","Blank",'Appraisal Inputs'!AI353)</f>
        <v>Blank</v>
      </c>
      <c r="I3428" s="515" t="s">
        <v>3951</v>
      </c>
    </row>
    <row r="3429" spans="1:9" x14ac:dyDescent="0.2">
      <c r="A3429" s="86" t="s">
        <v>6388</v>
      </c>
      <c r="B3429" s="763" t="s">
        <v>454</v>
      </c>
      <c r="C3429" s="86" t="s">
        <v>186</v>
      </c>
      <c r="D3429" s="86" t="s">
        <v>531</v>
      </c>
      <c r="E3429" s="86" t="s">
        <v>509</v>
      </c>
      <c r="F3429" s="282" t="s">
        <v>188</v>
      </c>
      <c r="G3429" s="1126" t="str">
        <f>IF('Appraisal Inputs'!AI354="","Blank",'Appraisal Inputs'!AI354)</f>
        <v>Blank</v>
      </c>
      <c r="I3429" s="515" t="s">
        <v>3952</v>
      </c>
    </row>
    <row r="3430" spans="1:9" x14ac:dyDescent="0.2">
      <c r="A3430" s="86" t="s">
        <v>6388</v>
      </c>
      <c r="B3430" s="763" t="s">
        <v>454</v>
      </c>
      <c r="C3430" s="86" t="s">
        <v>186</v>
      </c>
      <c r="D3430" s="86" t="s">
        <v>532</v>
      </c>
      <c r="E3430" s="86" t="s">
        <v>509</v>
      </c>
      <c r="F3430" s="282" t="s">
        <v>188</v>
      </c>
      <c r="G3430" s="1126" t="str">
        <f>IF('Appraisal Inputs'!AI355="","Blank",'Appraisal Inputs'!AI355)</f>
        <v>Blank</v>
      </c>
      <c r="I3430" s="515" t="s">
        <v>3953</v>
      </c>
    </row>
    <row r="3431" spans="1:9" x14ac:dyDescent="0.2">
      <c r="A3431" s="86" t="s">
        <v>6388</v>
      </c>
      <c r="B3431" s="763" t="s">
        <v>454</v>
      </c>
      <c r="C3431" s="86" t="s">
        <v>186</v>
      </c>
      <c r="D3431" s="86" t="s">
        <v>533</v>
      </c>
      <c r="E3431" s="86" t="s">
        <v>509</v>
      </c>
      <c r="F3431" s="282" t="s">
        <v>188</v>
      </c>
      <c r="G3431" s="1126" t="str">
        <f>IF('Appraisal Inputs'!AI356="","Blank",'Appraisal Inputs'!AI356)</f>
        <v>Blank</v>
      </c>
      <c r="I3431" s="515" t="s">
        <v>3954</v>
      </c>
    </row>
    <row r="3432" spans="1:9" x14ac:dyDescent="0.2">
      <c r="A3432" s="86" t="s">
        <v>6388</v>
      </c>
      <c r="B3432" s="763" t="s">
        <v>454</v>
      </c>
      <c r="C3432" s="86" t="s">
        <v>186</v>
      </c>
      <c r="D3432" s="86" t="s">
        <v>534</v>
      </c>
      <c r="E3432" s="86" t="s">
        <v>509</v>
      </c>
      <c r="F3432" s="282" t="s">
        <v>188</v>
      </c>
      <c r="G3432" s="1126" t="str">
        <f>IF('Appraisal Inputs'!AI357="","Blank",'Appraisal Inputs'!AI357)</f>
        <v>Blank</v>
      </c>
      <c r="I3432" s="515" t="s">
        <v>3955</v>
      </c>
    </row>
    <row r="3433" spans="1:9" x14ac:dyDescent="0.2">
      <c r="A3433" s="86" t="s">
        <v>6388</v>
      </c>
      <c r="B3433" s="763" t="s">
        <v>454</v>
      </c>
      <c r="C3433" s="86" t="s">
        <v>186</v>
      </c>
      <c r="D3433" s="86" t="s">
        <v>535</v>
      </c>
      <c r="E3433" s="86" t="s">
        <v>509</v>
      </c>
      <c r="F3433" s="282" t="s">
        <v>188</v>
      </c>
      <c r="G3433" s="1126" t="str">
        <f>IF('Appraisal Inputs'!AI358="","Blank",'Appraisal Inputs'!AI358)</f>
        <v>Blank</v>
      </c>
      <c r="I3433" s="515" t="s">
        <v>3956</v>
      </c>
    </row>
    <row r="3434" spans="1:9" x14ac:dyDescent="0.2">
      <c r="A3434" s="86" t="s">
        <v>6388</v>
      </c>
      <c r="B3434" s="763" t="s">
        <v>454</v>
      </c>
      <c r="C3434" s="86" t="s">
        <v>186</v>
      </c>
      <c r="D3434" s="86" t="s">
        <v>536</v>
      </c>
      <c r="E3434" s="86" t="s">
        <v>509</v>
      </c>
      <c r="F3434" s="282" t="s">
        <v>188</v>
      </c>
      <c r="G3434" s="1126" t="str">
        <f>IF('Appraisal Inputs'!AI359="","Blank",'Appraisal Inputs'!AI359)</f>
        <v>Blank</v>
      </c>
      <c r="I3434" s="515" t="s">
        <v>3957</v>
      </c>
    </row>
    <row r="3435" spans="1:9" x14ac:dyDescent="0.2">
      <c r="A3435" s="86" t="s">
        <v>6388</v>
      </c>
      <c r="B3435" s="763" t="s">
        <v>454</v>
      </c>
      <c r="C3435" s="86" t="s">
        <v>186</v>
      </c>
      <c r="D3435" s="86" t="s">
        <v>537</v>
      </c>
      <c r="E3435" s="86" t="s">
        <v>509</v>
      </c>
      <c r="F3435" s="282" t="s">
        <v>188</v>
      </c>
      <c r="G3435" s="1126" t="str">
        <f>IF('Appraisal Inputs'!AI360="","Blank",'Appraisal Inputs'!AI360)</f>
        <v>Blank</v>
      </c>
      <c r="I3435" s="515" t="s">
        <v>3958</v>
      </c>
    </row>
    <row r="3436" spans="1:9" x14ac:dyDescent="0.2">
      <c r="A3436" s="86" t="s">
        <v>6388</v>
      </c>
      <c r="B3436" s="763" t="s">
        <v>454</v>
      </c>
      <c r="C3436" s="86" t="s">
        <v>186</v>
      </c>
      <c r="D3436" s="86" t="s">
        <v>538</v>
      </c>
      <c r="E3436" s="86" t="s">
        <v>509</v>
      </c>
      <c r="F3436" s="282" t="s">
        <v>188</v>
      </c>
      <c r="G3436" s="1126" t="str">
        <f>IF('Appraisal Inputs'!AI361="","Blank",'Appraisal Inputs'!AI361)</f>
        <v>Blank</v>
      </c>
      <c r="I3436" s="515" t="s">
        <v>3959</v>
      </c>
    </row>
    <row r="3437" spans="1:9" x14ac:dyDescent="0.2">
      <c r="A3437" s="86" t="s">
        <v>6388</v>
      </c>
      <c r="B3437" s="763" t="s">
        <v>454</v>
      </c>
      <c r="C3437" s="86" t="s">
        <v>186</v>
      </c>
      <c r="D3437" s="86" t="s">
        <v>539</v>
      </c>
      <c r="E3437" s="86" t="s">
        <v>509</v>
      </c>
      <c r="F3437" s="282" t="s">
        <v>188</v>
      </c>
      <c r="G3437" s="1126" t="str">
        <f>IF('Appraisal Inputs'!AI362="","Blank",'Appraisal Inputs'!AI362)</f>
        <v>Blank</v>
      </c>
      <c r="I3437" s="515" t="s">
        <v>3960</v>
      </c>
    </row>
    <row r="3438" spans="1:9" x14ac:dyDescent="0.2">
      <c r="A3438" s="86" t="s">
        <v>6388</v>
      </c>
      <c r="B3438" s="763" t="s">
        <v>454</v>
      </c>
      <c r="C3438" s="86" t="s">
        <v>186</v>
      </c>
      <c r="D3438" s="86" t="s">
        <v>540</v>
      </c>
      <c r="E3438" s="86" t="s">
        <v>509</v>
      </c>
      <c r="F3438" s="282" t="s">
        <v>188</v>
      </c>
      <c r="G3438" s="1126" t="str">
        <f>IF('Appraisal Inputs'!AI363="","Blank",'Appraisal Inputs'!AI363)</f>
        <v>Blank</v>
      </c>
      <c r="I3438" s="515" t="s">
        <v>3961</v>
      </c>
    </row>
    <row r="3439" spans="1:9" x14ac:dyDescent="0.2">
      <c r="A3439" s="86" t="s">
        <v>6388</v>
      </c>
      <c r="B3439" s="763" t="s">
        <v>454</v>
      </c>
      <c r="C3439" s="86" t="s">
        <v>186</v>
      </c>
      <c r="D3439" s="86" t="s">
        <v>541</v>
      </c>
      <c r="E3439" s="86" t="s">
        <v>509</v>
      </c>
      <c r="F3439" s="282" t="s">
        <v>188</v>
      </c>
      <c r="G3439" s="1126" t="str">
        <f>IF('Appraisal Inputs'!AI364="","Blank",'Appraisal Inputs'!AI364)</f>
        <v>Blank</v>
      </c>
      <c r="I3439" s="515" t="s">
        <v>3962</v>
      </c>
    </row>
    <row r="3440" spans="1:9" x14ac:dyDescent="0.2">
      <c r="A3440" s="86" t="s">
        <v>6388</v>
      </c>
      <c r="B3440" s="763" t="s">
        <v>454</v>
      </c>
      <c r="C3440" s="86" t="s">
        <v>186</v>
      </c>
      <c r="D3440" s="86" t="s">
        <v>542</v>
      </c>
      <c r="E3440" s="86" t="s">
        <v>509</v>
      </c>
      <c r="F3440" s="282" t="s">
        <v>188</v>
      </c>
      <c r="G3440" s="1126" t="str">
        <f>IF('Appraisal Inputs'!AI365="","Blank",'Appraisal Inputs'!AI365)</f>
        <v>Blank</v>
      </c>
      <c r="I3440" s="515" t="s">
        <v>3963</v>
      </c>
    </row>
    <row r="3441" spans="1:9" x14ac:dyDescent="0.2">
      <c r="A3441" s="86" t="s">
        <v>6388</v>
      </c>
      <c r="B3441" s="763" t="s">
        <v>454</v>
      </c>
      <c r="C3441" s="86" t="s">
        <v>186</v>
      </c>
      <c r="D3441" s="86" t="s">
        <v>543</v>
      </c>
      <c r="E3441" s="86" t="s">
        <v>509</v>
      </c>
      <c r="F3441" s="282" t="s">
        <v>188</v>
      </c>
      <c r="G3441" s="1126" t="str">
        <f>IF('Appraisal Inputs'!AI366="","Blank",'Appraisal Inputs'!AI366)</f>
        <v>Blank</v>
      </c>
      <c r="I3441" s="515" t="s">
        <v>3964</v>
      </c>
    </row>
    <row r="3442" spans="1:9" x14ac:dyDescent="0.2">
      <c r="A3442" s="86" t="s">
        <v>6388</v>
      </c>
      <c r="B3442" s="763" t="s">
        <v>454</v>
      </c>
      <c r="C3442" s="86" t="s">
        <v>186</v>
      </c>
      <c r="D3442" s="86" t="s">
        <v>544</v>
      </c>
      <c r="E3442" s="86" t="s">
        <v>509</v>
      </c>
      <c r="F3442" s="282" t="s">
        <v>188</v>
      </c>
      <c r="G3442" s="1126" t="str">
        <f>IF('Appraisal Inputs'!AI367="","Blank",'Appraisal Inputs'!AI367)</f>
        <v>Blank</v>
      </c>
      <c r="I3442" s="515" t="s">
        <v>3965</v>
      </c>
    </row>
    <row r="3443" spans="1:9" x14ac:dyDescent="0.2">
      <c r="A3443" s="86" t="s">
        <v>6388</v>
      </c>
      <c r="B3443" s="763" t="s">
        <v>454</v>
      </c>
      <c r="C3443" s="86" t="s">
        <v>186</v>
      </c>
      <c r="D3443" s="86" t="s">
        <v>545</v>
      </c>
      <c r="E3443" s="86" t="s">
        <v>509</v>
      </c>
      <c r="F3443" s="282" t="s">
        <v>188</v>
      </c>
      <c r="G3443" s="1126" t="str">
        <f>IF('Appraisal Inputs'!AI368="","Blank",'Appraisal Inputs'!AI368)</f>
        <v>Blank</v>
      </c>
      <c r="I3443" s="515" t="s">
        <v>3966</v>
      </c>
    </row>
    <row r="3444" spans="1:9" x14ac:dyDescent="0.2">
      <c r="A3444" s="86" t="s">
        <v>6388</v>
      </c>
      <c r="B3444" s="763" t="s">
        <v>454</v>
      </c>
      <c r="C3444" s="86" t="s">
        <v>186</v>
      </c>
      <c r="D3444" s="86" t="s">
        <v>546</v>
      </c>
      <c r="E3444" s="86" t="s">
        <v>509</v>
      </c>
      <c r="F3444" s="282" t="s">
        <v>188</v>
      </c>
      <c r="G3444" s="1126" t="str">
        <f>IF('Appraisal Inputs'!AI369="","Blank",'Appraisal Inputs'!AI369)</f>
        <v>Blank</v>
      </c>
      <c r="I3444" s="515" t="s">
        <v>3967</v>
      </c>
    </row>
    <row r="3445" spans="1:9" x14ac:dyDescent="0.2">
      <c r="A3445" s="86" t="s">
        <v>6388</v>
      </c>
      <c r="B3445" s="763" t="s">
        <v>454</v>
      </c>
      <c r="C3445" s="86" t="s">
        <v>186</v>
      </c>
      <c r="D3445" s="86" t="s">
        <v>547</v>
      </c>
      <c r="E3445" s="86" t="s">
        <v>509</v>
      </c>
      <c r="F3445" s="282" t="s">
        <v>188</v>
      </c>
      <c r="G3445" s="1126" t="str">
        <f>IF('Appraisal Inputs'!AI370="","Blank",'Appraisal Inputs'!AI370)</f>
        <v>Blank</v>
      </c>
      <c r="I3445" s="515" t="s">
        <v>3968</v>
      </c>
    </row>
    <row r="3446" spans="1:9" x14ac:dyDescent="0.2">
      <c r="A3446" s="86" t="s">
        <v>6388</v>
      </c>
      <c r="B3446" s="763" t="s">
        <v>454</v>
      </c>
      <c r="C3446" s="86" t="s">
        <v>186</v>
      </c>
      <c r="D3446" s="86" t="s">
        <v>548</v>
      </c>
      <c r="E3446" s="86" t="s">
        <v>509</v>
      </c>
      <c r="F3446" s="282" t="s">
        <v>188</v>
      </c>
      <c r="G3446" s="1126" t="str">
        <f>IF('Appraisal Inputs'!AI371="","Blank",'Appraisal Inputs'!AI371)</f>
        <v>Blank</v>
      </c>
      <c r="I3446" s="515" t="s">
        <v>3969</v>
      </c>
    </row>
    <row r="3447" spans="1:9" x14ac:dyDescent="0.2">
      <c r="A3447" s="86" t="s">
        <v>6388</v>
      </c>
      <c r="B3447" s="763" t="s">
        <v>454</v>
      </c>
      <c r="C3447" s="86" t="s">
        <v>186</v>
      </c>
      <c r="D3447" s="86" t="s">
        <v>549</v>
      </c>
      <c r="E3447" s="86" t="s">
        <v>509</v>
      </c>
      <c r="F3447" s="282" t="s">
        <v>188</v>
      </c>
      <c r="G3447" s="1126" t="str">
        <f>IF('Appraisal Inputs'!AI372="","Blank",'Appraisal Inputs'!AI372)</f>
        <v>Blank</v>
      </c>
      <c r="I3447" s="515" t="s">
        <v>3970</v>
      </c>
    </row>
    <row r="3448" spans="1:9" x14ac:dyDescent="0.2">
      <c r="A3448" s="86" t="s">
        <v>6388</v>
      </c>
      <c r="B3448" s="763" t="s">
        <v>454</v>
      </c>
      <c r="C3448" s="86" t="s">
        <v>186</v>
      </c>
      <c r="D3448" s="86" t="s">
        <v>550</v>
      </c>
      <c r="E3448" s="86" t="s">
        <v>509</v>
      </c>
      <c r="F3448" s="282" t="s">
        <v>188</v>
      </c>
      <c r="G3448" s="1126" t="str">
        <f>IF('Appraisal Inputs'!AI373="","Blank",'Appraisal Inputs'!AI373)</f>
        <v>Blank</v>
      </c>
      <c r="I3448" s="515" t="s">
        <v>3971</v>
      </c>
    </row>
    <row r="3449" spans="1:9" x14ac:dyDescent="0.2">
      <c r="A3449" s="86" t="s">
        <v>6388</v>
      </c>
      <c r="B3449" s="763" t="s">
        <v>454</v>
      </c>
      <c r="C3449" s="86" t="s">
        <v>186</v>
      </c>
      <c r="D3449" s="86" t="s">
        <v>551</v>
      </c>
      <c r="E3449" s="86" t="s">
        <v>509</v>
      </c>
      <c r="F3449" s="282" t="s">
        <v>188</v>
      </c>
      <c r="G3449" s="1126" t="str">
        <f>IF('Appraisal Inputs'!AI374="","Blank",'Appraisal Inputs'!AI374)</f>
        <v>Blank</v>
      </c>
      <c r="I3449" s="515" t="s">
        <v>3972</v>
      </c>
    </row>
    <row r="3450" spans="1:9" x14ac:dyDescent="0.2">
      <c r="A3450" s="86" t="s">
        <v>6388</v>
      </c>
      <c r="B3450" s="763" t="s">
        <v>454</v>
      </c>
      <c r="C3450" s="86" t="s">
        <v>186</v>
      </c>
      <c r="D3450" s="86" t="s">
        <v>552</v>
      </c>
      <c r="E3450" s="86" t="s">
        <v>509</v>
      </c>
      <c r="F3450" s="282" t="s">
        <v>188</v>
      </c>
      <c r="G3450" s="1126" t="str">
        <f>IF('Appraisal Inputs'!AI375="","Blank",'Appraisal Inputs'!AI375)</f>
        <v>Blank</v>
      </c>
      <c r="I3450" s="515" t="s">
        <v>3973</v>
      </c>
    </row>
    <row r="3451" spans="1:9" x14ac:dyDescent="0.2">
      <c r="A3451" s="86" t="s">
        <v>6388</v>
      </c>
      <c r="B3451" s="763" t="s">
        <v>454</v>
      </c>
      <c r="C3451" s="86" t="s">
        <v>186</v>
      </c>
      <c r="D3451" s="86" t="s">
        <v>553</v>
      </c>
      <c r="E3451" s="86" t="s">
        <v>509</v>
      </c>
      <c r="F3451" s="282" t="s">
        <v>188</v>
      </c>
      <c r="G3451" s="1126" t="str">
        <f>IF('Appraisal Inputs'!AI376="","Blank",'Appraisal Inputs'!AI376)</f>
        <v>Blank</v>
      </c>
      <c r="I3451" s="515" t="s">
        <v>3974</v>
      </c>
    </row>
    <row r="3452" spans="1:9" x14ac:dyDescent="0.2">
      <c r="A3452" s="86" t="s">
        <v>6388</v>
      </c>
      <c r="B3452" s="763" t="s">
        <v>454</v>
      </c>
      <c r="C3452" s="86" t="s">
        <v>186</v>
      </c>
      <c r="D3452" s="86" t="s">
        <v>554</v>
      </c>
      <c r="E3452" s="86" t="s">
        <v>509</v>
      </c>
      <c r="F3452" s="282" t="s">
        <v>188</v>
      </c>
      <c r="G3452" s="1126" t="str">
        <f>IF('Appraisal Inputs'!AI377="","Blank",'Appraisal Inputs'!AI377)</f>
        <v>Blank</v>
      </c>
      <c r="I3452" s="515" t="s">
        <v>3975</v>
      </c>
    </row>
    <row r="3453" spans="1:9" x14ac:dyDescent="0.2">
      <c r="A3453" s="86" t="s">
        <v>6388</v>
      </c>
      <c r="B3453" s="763" t="s">
        <v>454</v>
      </c>
      <c r="C3453" s="86" t="s">
        <v>186</v>
      </c>
      <c r="D3453" s="86" t="s">
        <v>555</v>
      </c>
      <c r="E3453" s="86" t="s">
        <v>509</v>
      </c>
      <c r="F3453" s="282" t="s">
        <v>188</v>
      </c>
      <c r="G3453" s="1126" t="str">
        <f>IF('Appraisal Inputs'!AI378="","Blank",'Appraisal Inputs'!AI378)</f>
        <v>Blank</v>
      </c>
      <c r="I3453" s="515" t="s">
        <v>3976</v>
      </c>
    </row>
    <row r="3454" spans="1:9" x14ac:dyDescent="0.2">
      <c r="A3454" s="86" t="s">
        <v>6388</v>
      </c>
      <c r="B3454" s="763" t="s">
        <v>454</v>
      </c>
      <c r="C3454" s="86" t="s">
        <v>186</v>
      </c>
      <c r="D3454" s="86" t="s">
        <v>556</v>
      </c>
      <c r="E3454" s="86" t="s">
        <v>509</v>
      </c>
      <c r="F3454" s="282" t="s">
        <v>188</v>
      </c>
      <c r="G3454" s="1126" t="str">
        <f>IF('Appraisal Inputs'!AI379="","Blank",'Appraisal Inputs'!AI379)</f>
        <v>Blank</v>
      </c>
      <c r="I3454" s="515" t="s">
        <v>3977</v>
      </c>
    </row>
    <row r="3455" spans="1:9" x14ac:dyDescent="0.2">
      <c r="A3455" s="86" t="s">
        <v>6388</v>
      </c>
      <c r="B3455" s="763" t="s">
        <v>454</v>
      </c>
      <c r="C3455" s="86" t="s">
        <v>186</v>
      </c>
      <c r="D3455" s="86" t="s">
        <v>557</v>
      </c>
      <c r="E3455" s="86" t="s">
        <v>509</v>
      </c>
      <c r="F3455" s="282" t="s">
        <v>188</v>
      </c>
      <c r="G3455" s="1126" t="str">
        <f>IF('Appraisal Inputs'!AI380="","Blank",'Appraisal Inputs'!AI380)</f>
        <v>Blank</v>
      </c>
      <c r="I3455" s="515" t="s">
        <v>3978</v>
      </c>
    </row>
    <row r="3456" spans="1:9" x14ac:dyDescent="0.2">
      <c r="A3456" s="86" t="s">
        <v>6388</v>
      </c>
      <c r="B3456" s="763" t="s">
        <v>454</v>
      </c>
      <c r="C3456" s="86" t="s">
        <v>186</v>
      </c>
      <c r="D3456" s="86" t="s">
        <v>558</v>
      </c>
      <c r="E3456" s="86" t="s">
        <v>509</v>
      </c>
      <c r="F3456" s="282" t="s">
        <v>188</v>
      </c>
      <c r="G3456" s="1126" t="str">
        <f>IF('Appraisal Inputs'!AI381="","Blank",'Appraisal Inputs'!AI381)</f>
        <v>Blank</v>
      </c>
      <c r="I3456" s="515" t="s">
        <v>3979</v>
      </c>
    </row>
    <row r="3457" spans="1:9" x14ac:dyDescent="0.2">
      <c r="A3457" s="86" t="s">
        <v>6388</v>
      </c>
      <c r="B3457" s="763" t="s">
        <v>454</v>
      </c>
      <c r="C3457" s="86" t="s">
        <v>186</v>
      </c>
      <c r="D3457" s="86" t="s">
        <v>559</v>
      </c>
      <c r="E3457" s="86" t="s">
        <v>509</v>
      </c>
      <c r="F3457" s="282" t="s">
        <v>188</v>
      </c>
      <c r="G3457" s="1126" t="str">
        <f>IF('Appraisal Inputs'!AI382="","Blank",'Appraisal Inputs'!AI382)</f>
        <v>Blank</v>
      </c>
      <c r="I3457" s="515" t="s">
        <v>3980</v>
      </c>
    </row>
    <row r="3458" spans="1:9" x14ac:dyDescent="0.2">
      <c r="A3458" s="86" t="s">
        <v>6388</v>
      </c>
      <c r="B3458" s="763" t="s">
        <v>454</v>
      </c>
      <c r="C3458" s="86" t="s">
        <v>186</v>
      </c>
      <c r="D3458" s="86" t="s">
        <v>560</v>
      </c>
      <c r="E3458" s="86" t="s">
        <v>509</v>
      </c>
      <c r="F3458" s="282" t="s">
        <v>188</v>
      </c>
      <c r="G3458" s="1126" t="str">
        <f>IF('Appraisal Inputs'!AI383="","Blank",'Appraisal Inputs'!AI383)</f>
        <v>Blank</v>
      </c>
      <c r="I3458" s="515" t="s">
        <v>3981</v>
      </c>
    </row>
    <row r="3459" spans="1:9" x14ac:dyDescent="0.2">
      <c r="A3459" s="86" t="s">
        <v>6388</v>
      </c>
      <c r="B3459" s="763" t="s">
        <v>454</v>
      </c>
      <c r="C3459" s="86" t="s">
        <v>186</v>
      </c>
      <c r="D3459" s="86" t="s">
        <v>561</v>
      </c>
      <c r="E3459" s="86" t="s">
        <v>509</v>
      </c>
      <c r="F3459" s="282" t="s">
        <v>188</v>
      </c>
      <c r="G3459" s="1126" t="str">
        <f>IF('Appraisal Inputs'!AI384="","Blank",'Appraisal Inputs'!AI384)</f>
        <v>Blank</v>
      </c>
      <c r="I3459" s="515" t="s">
        <v>3982</v>
      </c>
    </row>
    <row r="3460" spans="1:9" x14ac:dyDescent="0.2">
      <c r="A3460" s="86" t="s">
        <v>6388</v>
      </c>
      <c r="B3460" s="763" t="s">
        <v>454</v>
      </c>
      <c r="C3460" s="86" t="s">
        <v>186</v>
      </c>
      <c r="D3460" s="86" t="s">
        <v>562</v>
      </c>
      <c r="E3460" s="86" t="s">
        <v>509</v>
      </c>
      <c r="F3460" s="282" t="s">
        <v>188</v>
      </c>
      <c r="G3460" s="1126" t="str">
        <f>IF('Appraisal Inputs'!AI385="","Blank",'Appraisal Inputs'!AI385)</f>
        <v>Blank</v>
      </c>
      <c r="I3460" s="515" t="s">
        <v>3983</v>
      </c>
    </row>
    <row r="3461" spans="1:9" x14ac:dyDescent="0.2">
      <c r="A3461" s="86" t="s">
        <v>6388</v>
      </c>
      <c r="B3461" s="763" t="s">
        <v>454</v>
      </c>
      <c r="C3461" s="86" t="s">
        <v>186</v>
      </c>
      <c r="D3461" s="86" t="s">
        <v>563</v>
      </c>
      <c r="E3461" s="86" t="s">
        <v>509</v>
      </c>
      <c r="F3461" s="282" t="s">
        <v>188</v>
      </c>
      <c r="G3461" s="1126" t="str">
        <f>IF('Appraisal Inputs'!AI386="","Blank",'Appraisal Inputs'!AI386)</f>
        <v>Blank</v>
      </c>
      <c r="I3461" s="515" t="s">
        <v>3984</v>
      </c>
    </row>
    <row r="3462" spans="1:9" x14ac:dyDescent="0.2">
      <c r="A3462" s="86" t="s">
        <v>6388</v>
      </c>
      <c r="B3462" s="763" t="s">
        <v>454</v>
      </c>
      <c r="C3462" s="86" t="s">
        <v>186</v>
      </c>
      <c r="D3462" s="86" t="s">
        <v>564</v>
      </c>
      <c r="E3462" s="86" t="s">
        <v>509</v>
      </c>
      <c r="F3462" s="282" t="s">
        <v>188</v>
      </c>
      <c r="G3462" s="1126" t="str">
        <f>IF('Appraisal Inputs'!AI387="","Blank",'Appraisal Inputs'!AI387)</f>
        <v>Blank</v>
      </c>
      <c r="I3462" s="515" t="s">
        <v>3985</v>
      </c>
    </row>
    <row r="3463" spans="1:9" x14ac:dyDescent="0.2">
      <c r="A3463" s="86" t="s">
        <v>6388</v>
      </c>
      <c r="B3463" s="763" t="s">
        <v>454</v>
      </c>
      <c r="C3463" s="86" t="s">
        <v>186</v>
      </c>
      <c r="D3463" s="86" t="s">
        <v>565</v>
      </c>
      <c r="E3463" s="86" t="s">
        <v>509</v>
      </c>
      <c r="F3463" s="282" t="s">
        <v>188</v>
      </c>
      <c r="G3463" s="1126" t="str">
        <f>IF('Appraisal Inputs'!AI388="","Blank",'Appraisal Inputs'!AI388)</f>
        <v>Blank</v>
      </c>
      <c r="I3463" s="515" t="s">
        <v>3986</v>
      </c>
    </row>
    <row r="3464" spans="1:9" x14ac:dyDescent="0.2">
      <c r="A3464" s="86" t="s">
        <v>6388</v>
      </c>
      <c r="B3464" s="543" t="s">
        <v>454</v>
      </c>
      <c r="C3464" s="547" t="s">
        <v>186</v>
      </c>
      <c r="D3464" s="547" t="s">
        <v>566</v>
      </c>
      <c r="E3464" s="547" t="s">
        <v>509</v>
      </c>
      <c r="F3464" s="538" t="s">
        <v>188</v>
      </c>
      <c r="G3464" s="1120" t="str">
        <f>IF('Appraisal Inputs'!AI389="","Blank",'Appraisal Inputs'!AI389)</f>
        <v>Blank</v>
      </c>
      <c r="I3464" s="515" t="s">
        <v>3987</v>
      </c>
    </row>
    <row r="3465" spans="1:9" x14ac:dyDescent="0.2">
      <c r="A3465" s="86" t="s">
        <v>6388</v>
      </c>
      <c r="B3465" s="763" t="s">
        <v>454</v>
      </c>
      <c r="C3465" s="86" t="s">
        <v>186</v>
      </c>
      <c r="D3465" s="86" t="s">
        <v>185</v>
      </c>
      <c r="E3465" s="86" t="s">
        <v>510</v>
      </c>
      <c r="F3465" s="282" t="s">
        <v>189</v>
      </c>
      <c r="G3465" s="1126" t="str">
        <f>IF('Appraisal Inputs'!AJ349="","Blank",'Appraisal Inputs'!AJ349)</f>
        <v>Blank</v>
      </c>
      <c r="I3465" s="515" t="s">
        <v>3988</v>
      </c>
    </row>
    <row r="3466" spans="1:9" x14ac:dyDescent="0.2">
      <c r="A3466" s="86" t="s">
        <v>6388</v>
      </c>
      <c r="B3466" s="763" t="s">
        <v>454</v>
      </c>
      <c r="C3466" s="86" t="s">
        <v>186</v>
      </c>
      <c r="D3466" s="86" t="s">
        <v>527</v>
      </c>
      <c r="E3466" s="86" t="s">
        <v>510</v>
      </c>
      <c r="F3466" s="282" t="s">
        <v>189</v>
      </c>
      <c r="G3466" s="1126" t="str">
        <f>IF('Appraisal Inputs'!AJ350="","Blank",'Appraisal Inputs'!AJ350)</f>
        <v>Blank</v>
      </c>
      <c r="I3466" s="515" t="s">
        <v>3989</v>
      </c>
    </row>
    <row r="3467" spans="1:9" x14ac:dyDescent="0.2">
      <c r="A3467" s="86" t="s">
        <v>6388</v>
      </c>
      <c r="B3467" s="763" t="s">
        <v>454</v>
      </c>
      <c r="C3467" s="86" t="s">
        <v>186</v>
      </c>
      <c r="D3467" s="86" t="s">
        <v>528</v>
      </c>
      <c r="E3467" s="86" t="s">
        <v>510</v>
      </c>
      <c r="F3467" s="282" t="s">
        <v>189</v>
      </c>
      <c r="G3467" s="1126" t="str">
        <f>IF('Appraisal Inputs'!AJ351="","Blank",'Appraisal Inputs'!AJ351)</f>
        <v>Blank</v>
      </c>
      <c r="I3467" s="515" t="s">
        <v>3990</v>
      </c>
    </row>
    <row r="3468" spans="1:9" x14ac:dyDescent="0.2">
      <c r="A3468" s="86" t="s">
        <v>6388</v>
      </c>
      <c r="B3468" s="763" t="s">
        <v>454</v>
      </c>
      <c r="C3468" s="86" t="s">
        <v>186</v>
      </c>
      <c r="D3468" s="86" t="s">
        <v>529</v>
      </c>
      <c r="E3468" s="86" t="s">
        <v>510</v>
      </c>
      <c r="F3468" s="282" t="s">
        <v>189</v>
      </c>
      <c r="G3468" s="1126" t="str">
        <f>IF('Appraisal Inputs'!AJ352="","Blank",'Appraisal Inputs'!AJ352)</f>
        <v>Blank</v>
      </c>
      <c r="I3468" s="515" t="s">
        <v>3991</v>
      </c>
    </row>
    <row r="3469" spans="1:9" x14ac:dyDescent="0.2">
      <c r="A3469" s="86" t="s">
        <v>6388</v>
      </c>
      <c r="B3469" s="763" t="s">
        <v>454</v>
      </c>
      <c r="C3469" s="86" t="s">
        <v>186</v>
      </c>
      <c r="D3469" s="86" t="s">
        <v>530</v>
      </c>
      <c r="E3469" s="86" t="s">
        <v>510</v>
      </c>
      <c r="F3469" s="282" t="s">
        <v>189</v>
      </c>
      <c r="G3469" s="1126" t="str">
        <f>IF('Appraisal Inputs'!AJ353="","Blank",'Appraisal Inputs'!AJ353)</f>
        <v>Blank</v>
      </c>
      <c r="I3469" s="515" t="s">
        <v>3992</v>
      </c>
    </row>
    <row r="3470" spans="1:9" x14ac:dyDescent="0.2">
      <c r="A3470" s="86" t="s">
        <v>6388</v>
      </c>
      <c r="B3470" s="763" t="s">
        <v>454</v>
      </c>
      <c r="C3470" s="86" t="s">
        <v>186</v>
      </c>
      <c r="D3470" s="86" t="s">
        <v>531</v>
      </c>
      <c r="E3470" s="86" t="s">
        <v>510</v>
      </c>
      <c r="F3470" s="282" t="s">
        <v>189</v>
      </c>
      <c r="G3470" s="1126" t="str">
        <f>IF('Appraisal Inputs'!AJ354="","Blank",'Appraisal Inputs'!AJ354)</f>
        <v>Blank</v>
      </c>
      <c r="I3470" s="515" t="s">
        <v>3993</v>
      </c>
    </row>
    <row r="3471" spans="1:9" x14ac:dyDescent="0.2">
      <c r="A3471" s="86" t="s">
        <v>6388</v>
      </c>
      <c r="B3471" s="763" t="s">
        <v>454</v>
      </c>
      <c r="C3471" s="86" t="s">
        <v>186</v>
      </c>
      <c r="D3471" s="86" t="s">
        <v>532</v>
      </c>
      <c r="E3471" s="86" t="s">
        <v>510</v>
      </c>
      <c r="F3471" s="282" t="s">
        <v>189</v>
      </c>
      <c r="G3471" s="1126" t="str">
        <f>IF('Appraisal Inputs'!AJ355="","Blank",'Appraisal Inputs'!AJ355)</f>
        <v>Blank</v>
      </c>
      <c r="I3471" s="515" t="s">
        <v>3994</v>
      </c>
    </row>
    <row r="3472" spans="1:9" x14ac:dyDescent="0.2">
      <c r="A3472" s="86" t="s">
        <v>6388</v>
      </c>
      <c r="B3472" s="763" t="s">
        <v>454</v>
      </c>
      <c r="C3472" s="86" t="s">
        <v>186</v>
      </c>
      <c r="D3472" s="86" t="s">
        <v>533</v>
      </c>
      <c r="E3472" s="86" t="s">
        <v>510</v>
      </c>
      <c r="F3472" s="282" t="s">
        <v>189</v>
      </c>
      <c r="G3472" s="1126" t="str">
        <f>IF('Appraisal Inputs'!AJ356="","Blank",'Appraisal Inputs'!AJ356)</f>
        <v>Blank</v>
      </c>
      <c r="I3472" s="515" t="s">
        <v>3995</v>
      </c>
    </row>
    <row r="3473" spans="1:9" x14ac:dyDescent="0.2">
      <c r="A3473" s="86" t="s">
        <v>6388</v>
      </c>
      <c r="B3473" s="763" t="s">
        <v>454</v>
      </c>
      <c r="C3473" s="86" t="s">
        <v>186</v>
      </c>
      <c r="D3473" s="86" t="s">
        <v>534</v>
      </c>
      <c r="E3473" s="86" t="s">
        <v>510</v>
      </c>
      <c r="F3473" s="282" t="s">
        <v>189</v>
      </c>
      <c r="G3473" s="1126" t="str">
        <f>IF('Appraisal Inputs'!AJ357="","Blank",'Appraisal Inputs'!AJ357)</f>
        <v>Blank</v>
      </c>
      <c r="I3473" s="515" t="s">
        <v>3996</v>
      </c>
    </row>
    <row r="3474" spans="1:9" x14ac:dyDescent="0.2">
      <c r="A3474" s="86" t="s">
        <v>6388</v>
      </c>
      <c r="B3474" s="763" t="s">
        <v>454</v>
      </c>
      <c r="C3474" s="86" t="s">
        <v>186</v>
      </c>
      <c r="D3474" s="86" t="s">
        <v>535</v>
      </c>
      <c r="E3474" s="86" t="s">
        <v>510</v>
      </c>
      <c r="F3474" s="282" t="s">
        <v>189</v>
      </c>
      <c r="G3474" s="1126" t="str">
        <f>IF('Appraisal Inputs'!AJ358="","Blank",'Appraisal Inputs'!AJ358)</f>
        <v>Blank</v>
      </c>
      <c r="I3474" s="515" t="s">
        <v>3997</v>
      </c>
    </row>
    <row r="3475" spans="1:9" x14ac:dyDescent="0.2">
      <c r="A3475" s="86" t="s">
        <v>6388</v>
      </c>
      <c r="B3475" s="763" t="s">
        <v>454</v>
      </c>
      <c r="C3475" s="86" t="s">
        <v>186</v>
      </c>
      <c r="D3475" s="86" t="s">
        <v>536</v>
      </c>
      <c r="E3475" s="86" t="s">
        <v>510</v>
      </c>
      <c r="F3475" s="282" t="s">
        <v>189</v>
      </c>
      <c r="G3475" s="1126" t="str">
        <f>IF('Appraisal Inputs'!AJ359="","Blank",'Appraisal Inputs'!AJ359)</f>
        <v>Blank</v>
      </c>
      <c r="I3475" s="515" t="s">
        <v>3998</v>
      </c>
    </row>
    <row r="3476" spans="1:9" x14ac:dyDescent="0.2">
      <c r="A3476" s="86" t="s">
        <v>6388</v>
      </c>
      <c r="B3476" s="763" t="s">
        <v>454</v>
      </c>
      <c r="C3476" s="86" t="s">
        <v>186</v>
      </c>
      <c r="D3476" s="86" t="s">
        <v>537</v>
      </c>
      <c r="E3476" s="86" t="s">
        <v>510</v>
      </c>
      <c r="F3476" s="282" t="s">
        <v>189</v>
      </c>
      <c r="G3476" s="1126" t="str">
        <f>IF('Appraisal Inputs'!AJ360="","Blank",'Appraisal Inputs'!AJ360)</f>
        <v>Blank</v>
      </c>
      <c r="I3476" s="515" t="s">
        <v>3999</v>
      </c>
    </row>
    <row r="3477" spans="1:9" x14ac:dyDescent="0.2">
      <c r="A3477" s="86" t="s">
        <v>6388</v>
      </c>
      <c r="B3477" s="763" t="s">
        <v>454</v>
      </c>
      <c r="C3477" s="86" t="s">
        <v>186</v>
      </c>
      <c r="D3477" s="86" t="s">
        <v>538</v>
      </c>
      <c r="E3477" s="86" t="s">
        <v>510</v>
      </c>
      <c r="F3477" s="282" t="s">
        <v>189</v>
      </c>
      <c r="G3477" s="1126" t="str">
        <f>IF('Appraisal Inputs'!AJ361="","Blank",'Appraisal Inputs'!AJ361)</f>
        <v>Blank</v>
      </c>
      <c r="I3477" s="515" t="s">
        <v>4000</v>
      </c>
    </row>
    <row r="3478" spans="1:9" x14ac:dyDescent="0.2">
      <c r="A3478" s="86" t="s">
        <v>6388</v>
      </c>
      <c r="B3478" s="763" t="s">
        <v>454</v>
      </c>
      <c r="C3478" s="86" t="s">
        <v>186</v>
      </c>
      <c r="D3478" s="86" t="s">
        <v>539</v>
      </c>
      <c r="E3478" s="86" t="s">
        <v>510</v>
      </c>
      <c r="F3478" s="282" t="s">
        <v>189</v>
      </c>
      <c r="G3478" s="1126" t="str">
        <f>IF('Appraisal Inputs'!AJ362="","Blank",'Appraisal Inputs'!AJ362)</f>
        <v>Blank</v>
      </c>
      <c r="I3478" s="515" t="s">
        <v>4001</v>
      </c>
    </row>
    <row r="3479" spans="1:9" x14ac:dyDescent="0.2">
      <c r="A3479" s="86" t="s">
        <v>6388</v>
      </c>
      <c r="B3479" s="763" t="s">
        <v>454</v>
      </c>
      <c r="C3479" s="86" t="s">
        <v>186</v>
      </c>
      <c r="D3479" s="86" t="s">
        <v>540</v>
      </c>
      <c r="E3479" s="86" t="s">
        <v>510</v>
      </c>
      <c r="F3479" s="282" t="s">
        <v>189</v>
      </c>
      <c r="G3479" s="1126" t="str">
        <f>IF('Appraisal Inputs'!AJ363="","Blank",'Appraisal Inputs'!AJ363)</f>
        <v>Blank</v>
      </c>
      <c r="I3479" s="515" t="s">
        <v>4002</v>
      </c>
    </row>
    <row r="3480" spans="1:9" x14ac:dyDescent="0.2">
      <c r="A3480" s="86" t="s">
        <v>6388</v>
      </c>
      <c r="B3480" s="763" t="s">
        <v>454</v>
      </c>
      <c r="C3480" s="86" t="s">
        <v>186</v>
      </c>
      <c r="D3480" s="86" t="s">
        <v>541</v>
      </c>
      <c r="E3480" s="86" t="s">
        <v>510</v>
      </c>
      <c r="F3480" s="282" t="s">
        <v>189</v>
      </c>
      <c r="G3480" s="1126" t="str">
        <f>IF('Appraisal Inputs'!AJ364="","Blank",'Appraisal Inputs'!AJ364)</f>
        <v>Blank</v>
      </c>
      <c r="I3480" s="515" t="s">
        <v>4003</v>
      </c>
    </row>
    <row r="3481" spans="1:9" x14ac:dyDescent="0.2">
      <c r="A3481" s="86" t="s">
        <v>6388</v>
      </c>
      <c r="B3481" s="763" t="s">
        <v>454</v>
      </c>
      <c r="C3481" s="86" t="s">
        <v>186</v>
      </c>
      <c r="D3481" s="86" t="s">
        <v>542</v>
      </c>
      <c r="E3481" s="86" t="s">
        <v>510</v>
      </c>
      <c r="F3481" s="282" t="s">
        <v>189</v>
      </c>
      <c r="G3481" s="1126" t="str">
        <f>IF('Appraisal Inputs'!AJ365="","Blank",'Appraisal Inputs'!AJ365)</f>
        <v>Blank</v>
      </c>
      <c r="I3481" s="515" t="s">
        <v>4004</v>
      </c>
    </row>
    <row r="3482" spans="1:9" x14ac:dyDescent="0.2">
      <c r="A3482" s="86" t="s">
        <v>6388</v>
      </c>
      <c r="B3482" s="763" t="s">
        <v>454</v>
      </c>
      <c r="C3482" s="86" t="s">
        <v>186</v>
      </c>
      <c r="D3482" s="86" t="s">
        <v>543</v>
      </c>
      <c r="E3482" s="86" t="s">
        <v>510</v>
      </c>
      <c r="F3482" s="282" t="s">
        <v>189</v>
      </c>
      <c r="G3482" s="1126" t="str">
        <f>IF('Appraisal Inputs'!AJ366="","Blank",'Appraisal Inputs'!AJ366)</f>
        <v>Blank</v>
      </c>
      <c r="I3482" s="515" t="s">
        <v>4005</v>
      </c>
    </row>
    <row r="3483" spans="1:9" x14ac:dyDescent="0.2">
      <c r="A3483" s="86" t="s">
        <v>6388</v>
      </c>
      <c r="B3483" s="763" t="s">
        <v>454</v>
      </c>
      <c r="C3483" s="86" t="s">
        <v>186</v>
      </c>
      <c r="D3483" s="86" t="s">
        <v>544</v>
      </c>
      <c r="E3483" s="86" t="s">
        <v>510</v>
      </c>
      <c r="F3483" s="282" t="s">
        <v>189</v>
      </c>
      <c r="G3483" s="1126" t="str">
        <f>IF('Appraisal Inputs'!AJ367="","Blank",'Appraisal Inputs'!AJ367)</f>
        <v>Blank</v>
      </c>
      <c r="I3483" s="515" t="s">
        <v>4006</v>
      </c>
    </row>
    <row r="3484" spans="1:9" x14ac:dyDescent="0.2">
      <c r="A3484" s="86" t="s">
        <v>6388</v>
      </c>
      <c r="B3484" s="763" t="s">
        <v>454</v>
      </c>
      <c r="C3484" s="86" t="s">
        <v>186</v>
      </c>
      <c r="D3484" s="86" t="s">
        <v>545</v>
      </c>
      <c r="E3484" s="86" t="s">
        <v>510</v>
      </c>
      <c r="F3484" s="282" t="s">
        <v>189</v>
      </c>
      <c r="G3484" s="1126" t="str">
        <f>IF('Appraisal Inputs'!AJ368="","Blank",'Appraisal Inputs'!AJ368)</f>
        <v>Blank</v>
      </c>
      <c r="I3484" s="515" t="s">
        <v>4007</v>
      </c>
    </row>
    <row r="3485" spans="1:9" x14ac:dyDescent="0.2">
      <c r="A3485" s="86" t="s">
        <v>6388</v>
      </c>
      <c r="B3485" s="763" t="s">
        <v>454</v>
      </c>
      <c r="C3485" s="86" t="s">
        <v>186</v>
      </c>
      <c r="D3485" s="86" t="s">
        <v>546</v>
      </c>
      <c r="E3485" s="86" t="s">
        <v>510</v>
      </c>
      <c r="F3485" s="282" t="s">
        <v>189</v>
      </c>
      <c r="G3485" s="1126" t="str">
        <f>IF('Appraisal Inputs'!AJ369="","Blank",'Appraisal Inputs'!AJ369)</f>
        <v>Blank</v>
      </c>
      <c r="I3485" s="515" t="s">
        <v>4008</v>
      </c>
    </row>
    <row r="3486" spans="1:9" x14ac:dyDescent="0.2">
      <c r="A3486" s="86" t="s">
        <v>6388</v>
      </c>
      <c r="B3486" s="763" t="s">
        <v>454</v>
      </c>
      <c r="C3486" s="86" t="s">
        <v>186</v>
      </c>
      <c r="D3486" s="86" t="s">
        <v>547</v>
      </c>
      <c r="E3486" s="86" t="s">
        <v>510</v>
      </c>
      <c r="F3486" s="282" t="s">
        <v>189</v>
      </c>
      <c r="G3486" s="1126" t="str">
        <f>IF('Appraisal Inputs'!AJ370="","Blank",'Appraisal Inputs'!AJ370)</f>
        <v>Blank</v>
      </c>
      <c r="I3486" s="515" t="s">
        <v>4009</v>
      </c>
    </row>
    <row r="3487" spans="1:9" x14ac:dyDescent="0.2">
      <c r="A3487" s="86" t="s">
        <v>6388</v>
      </c>
      <c r="B3487" s="763" t="s">
        <v>454</v>
      </c>
      <c r="C3487" s="86" t="s">
        <v>186</v>
      </c>
      <c r="D3487" s="86" t="s">
        <v>548</v>
      </c>
      <c r="E3487" s="86" t="s">
        <v>510</v>
      </c>
      <c r="F3487" s="282" t="s">
        <v>189</v>
      </c>
      <c r="G3487" s="1126" t="str">
        <f>IF('Appraisal Inputs'!AJ371="","Blank",'Appraisal Inputs'!AJ371)</f>
        <v>Blank</v>
      </c>
      <c r="I3487" s="515" t="s">
        <v>4010</v>
      </c>
    </row>
    <row r="3488" spans="1:9" x14ac:dyDescent="0.2">
      <c r="A3488" s="86" t="s">
        <v>6388</v>
      </c>
      <c r="B3488" s="763" t="s">
        <v>454</v>
      </c>
      <c r="C3488" s="86" t="s">
        <v>186</v>
      </c>
      <c r="D3488" s="86" t="s">
        <v>549</v>
      </c>
      <c r="E3488" s="86" t="s">
        <v>510</v>
      </c>
      <c r="F3488" s="282" t="s">
        <v>189</v>
      </c>
      <c r="G3488" s="1126" t="str">
        <f>IF('Appraisal Inputs'!AJ372="","Blank",'Appraisal Inputs'!AJ372)</f>
        <v>Blank</v>
      </c>
      <c r="I3488" s="515" t="s">
        <v>4011</v>
      </c>
    </row>
    <row r="3489" spans="1:9" x14ac:dyDescent="0.2">
      <c r="A3489" s="86" t="s">
        <v>6388</v>
      </c>
      <c r="B3489" s="763" t="s">
        <v>454</v>
      </c>
      <c r="C3489" s="86" t="s">
        <v>186</v>
      </c>
      <c r="D3489" s="86" t="s">
        <v>550</v>
      </c>
      <c r="E3489" s="86" t="s">
        <v>510</v>
      </c>
      <c r="F3489" s="282" t="s">
        <v>189</v>
      </c>
      <c r="G3489" s="1126" t="str">
        <f>IF('Appraisal Inputs'!AJ373="","Blank",'Appraisal Inputs'!AJ373)</f>
        <v>Blank</v>
      </c>
      <c r="I3489" s="515" t="s">
        <v>4012</v>
      </c>
    </row>
    <row r="3490" spans="1:9" x14ac:dyDescent="0.2">
      <c r="A3490" s="86" t="s">
        <v>6388</v>
      </c>
      <c r="B3490" s="763" t="s">
        <v>454</v>
      </c>
      <c r="C3490" s="86" t="s">
        <v>186</v>
      </c>
      <c r="D3490" s="86" t="s">
        <v>551</v>
      </c>
      <c r="E3490" s="86" t="s">
        <v>510</v>
      </c>
      <c r="F3490" s="282" t="s">
        <v>189</v>
      </c>
      <c r="G3490" s="1126" t="str">
        <f>IF('Appraisal Inputs'!AJ374="","Blank",'Appraisal Inputs'!AJ374)</f>
        <v>Blank</v>
      </c>
      <c r="I3490" s="515" t="s">
        <v>4013</v>
      </c>
    </row>
    <row r="3491" spans="1:9" x14ac:dyDescent="0.2">
      <c r="A3491" s="86" t="s">
        <v>6388</v>
      </c>
      <c r="B3491" s="763" t="s">
        <v>454</v>
      </c>
      <c r="C3491" s="86" t="s">
        <v>186</v>
      </c>
      <c r="D3491" s="86" t="s">
        <v>552</v>
      </c>
      <c r="E3491" s="86" t="s">
        <v>510</v>
      </c>
      <c r="F3491" s="282" t="s">
        <v>189</v>
      </c>
      <c r="G3491" s="1126" t="str">
        <f>IF('Appraisal Inputs'!AJ375="","Blank",'Appraisal Inputs'!AJ375)</f>
        <v>Blank</v>
      </c>
      <c r="I3491" s="515" t="s">
        <v>4014</v>
      </c>
    </row>
    <row r="3492" spans="1:9" x14ac:dyDescent="0.2">
      <c r="A3492" s="86" t="s">
        <v>6388</v>
      </c>
      <c r="B3492" s="763" t="s">
        <v>454</v>
      </c>
      <c r="C3492" s="86" t="s">
        <v>186</v>
      </c>
      <c r="D3492" s="86" t="s">
        <v>553</v>
      </c>
      <c r="E3492" s="86" t="s">
        <v>510</v>
      </c>
      <c r="F3492" s="282" t="s">
        <v>189</v>
      </c>
      <c r="G3492" s="1126" t="str">
        <f>IF('Appraisal Inputs'!AJ376="","Blank",'Appraisal Inputs'!AJ376)</f>
        <v>Blank</v>
      </c>
      <c r="I3492" s="515" t="s">
        <v>4015</v>
      </c>
    </row>
    <row r="3493" spans="1:9" x14ac:dyDescent="0.2">
      <c r="A3493" s="86" t="s">
        <v>6388</v>
      </c>
      <c r="B3493" s="763" t="s">
        <v>454</v>
      </c>
      <c r="C3493" s="86" t="s">
        <v>186</v>
      </c>
      <c r="D3493" s="86" t="s">
        <v>554</v>
      </c>
      <c r="E3493" s="86" t="s">
        <v>510</v>
      </c>
      <c r="F3493" s="282" t="s">
        <v>189</v>
      </c>
      <c r="G3493" s="1126" t="str">
        <f>IF('Appraisal Inputs'!AJ377="","Blank",'Appraisal Inputs'!AJ377)</f>
        <v>Blank</v>
      </c>
      <c r="I3493" s="515" t="s">
        <v>4016</v>
      </c>
    </row>
    <row r="3494" spans="1:9" x14ac:dyDescent="0.2">
      <c r="A3494" s="86" t="s">
        <v>6388</v>
      </c>
      <c r="B3494" s="763" t="s">
        <v>454</v>
      </c>
      <c r="C3494" s="86" t="s">
        <v>186</v>
      </c>
      <c r="D3494" s="86" t="s">
        <v>555</v>
      </c>
      <c r="E3494" s="86" t="s">
        <v>510</v>
      </c>
      <c r="F3494" s="282" t="s">
        <v>189</v>
      </c>
      <c r="G3494" s="1126" t="str">
        <f>IF('Appraisal Inputs'!AJ378="","Blank",'Appraisal Inputs'!AJ378)</f>
        <v>Blank</v>
      </c>
      <c r="I3494" s="515" t="s">
        <v>4017</v>
      </c>
    </row>
    <row r="3495" spans="1:9" x14ac:dyDescent="0.2">
      <c r="A3495" s="86" t="s">
        <v>6388</v>
      </c>
      <c r="B3495" s="763" t="s">
        <v>454</v>
      </c>
      <c r="C3495" s="86" t="s">
        <v>186</v>
      </c>
      <c r="D3495" s="86" t="s">
        <v>556</v>
      </c>
      <c r="E3495" s="86" t="s">
        <v>510</v>
      </c>
      <c r="F3495" s="282" t="s">
        <v>189</v>
      </c>
      <c r="G3495" s="1126" t="str">
        <f>IF('Appraisal Inputs'!AJ379="","Blank",'Appraisal Inputs'!AJ379)</f>
        <v>Blank</v>
      </c>
      <c r="I3495" s="515" t="s">
        <v>4018</v>
      </c>
    </row>
    <row r="3496" spans="1:9" x14ac:dyDescent="0.2">
      <c r="A3496" s="86" t="s">
        <v>6388</v>
      </c>
      <c r="B3496" s="763" t="s">
        <v>454</v>
      </c>
      <c r="C3496" s="86" t="s">
        <v>186</v>
      </c>
      <c r="D3496" s="86" t="s">
        <v>557</v>
      </c>
      <c r="E3496" s="86" t="s">
        <v>510</v>
      </c>
      <c r="F3496" s="282" t="s">
        <v>189</v>
      </c>
      <c r="G3496" s="1126" t="str">
        <f>IF('Appraisal Inputs'!AJ380="","Blank",'Appraisal Inputs'!AJ380)</f>
        <v>Blank</v>
      </c>
      <c r="I3496" s="515" t="s">
        <v>4019</v>
      </c>
    </row>
    <row r="3497" spans="1:9" x14ac:dyDescent="0.2">
      <c r="A3497" s="86" t="s">
        <v>6388</v>
      </c>
      <c r="B3497" s="763" t="s">
        <v>454</v>
      </c>
      <c r="C3497" s="86" t="s">
        <v>186</v>
      </c>
      <c r="D3497" s="86" t="s">
        <v>558</v>
      </c>
      <c r="E3497" s="86" t="s">
        <v>510</v>
      </c>
      <c r="F3497" s="282" t="s">
        <v>189</v>
      </c>
      <c r="G3497" s="1126" t="str">
        <f>IF('Appraisal Inputs'!AJ381="","Blank",'Appraisal Inputs'!AJ381)</f>
        <v>Blank</v>
      </c>
      <c r="I3497" s="515" t="s">
        <v>4020</v>
      </c>
    </row>
    <row r="3498" spans="1:9" x14ac:dyDescent="0.2">
      <c r="A3498" s="86" t="s">
        <v>6388</v>
      </c>
      <c r="B3498" s="763" t="s">
        <v>454</v>
      </c>
      <c r="C3498" s="86" t="s">
        <v>186</v>
      </c>
      <c r="D3498" s="86" t="s">
        <v>559</v>
      </c>
      <c r="E3498" s="86" t="s">
        <v>510</v>
      </c>
      <c r="F3498" s="282" t="s">
        <v>189</v>
      </c>
      <c r="G3498" s="1126" t="str">
        <f>IF('Appraisal Inputs'!AJ382="","Blank",'Appraisal Inputs'!AJ382)</f>
        <v>Blank</v>
      </c>
      <c r="I3498" s="515" t="s">
        <v>4021</v>
      </c>
    </row>
    <row r="3499" spans="1:9" x14ac:dyDescent="0.2">
      <c r="A3499" s="86" t="s">
        <v>6388</v>
      </c>
      <c r="B3499" s="763" t="s">
        <v>454</v>
      </c>
      <c r="C3499" s="86" t="s">
        <v>186</v>
      </c>
      <c r="D3499" s="86" t="s">
        <v>560</v>
      </c>
      <c r="E3499" s="86" t="s">
        <v>510</v>
      </c>
      <c r="F3499" s="282" t="s">
        <v>189</v>
      </c>
      <c r="G3499" s="1126" t="str">
        <f>IF('Appraisal Inputs'!AJ383="","Blank",'Appraisal Inputs'!AJ383)</f>
        <v>Blank</v>
      </c>
      <c r="I3499" s="515" t="s">
        <v>4022</v>
      </c>
    </row>
    <row r="3500" spans="1:9" x14ac:dyDescent="0.2">
      <c r="A3500" s="86" t="s">
        <v>6388</v>
      </c>
      <c r="B3500" s="763" t="s">
        <v>454</v>
      </c>
      <c r="C3500" s="86" t="s">
        <v>186</v>
      </c>
      <c r="D3500" s="86" t="s">
        <v>561</v>
      </c>
      <c r="E3500" s="86" t="s">
        <v>510</v>
      </c>
      <c r="F3500" s="282" t="s">
        <v>189</v>
      </c>
      <c r="G3500" s="1126" t="str">
        <f>IF('Appraisal Inputs'!AJ384="","Blank",'Appraisal Inputs'!AJ384)</f>
        <v>Blank</v>
      </c>
      <c r="I3500" s="515" t="s">
        <v>4023</v>
      </c>
    </row>
    <row r="3501" spans="1:9" x14ac:dyDescent="0.2">
      <c r="A3501" s="86" t="s">
        <v>6388</v>
      </c>
      <c r="B3501" s="763" t="s">
        <v>454</v>
      </c>
      <c r="C3501" s="86" t="s">
        <v>186</v>
      </c>
      <c r="D3501" s="86" t="s">
        <v>562</v>
      </c>
      <c r="E3501" s="86" t="s">
        <v>510</v>
      </c>
      <c r="F3501" s="282" t="s">
        <v>189</v>
      </c>
      <c r="G3501" s="1126" t="str">
        <f>IF('Appraisal Inputs'!AJ385="","Blank",'Appraisal Inputs'!AJ385)</f>
        <v>Blank</v>
      </c>
      <c r="I3501" s="515" t="s">
        <v>4024</v>
      </c>
    </row>
    <row r="3502" spans="1:9" x14ac:dyDescent="0.2">
      <c r="A3502" s="86" t="s">
        <v>6388</v>
      </c>
      <c r="B3502" s="763" t="s">
        <v>454</v>
      </c>
      <c r="C3502" s="86" t="s">
        <v>186</v>
      </c>
      <c r="D3502" s="86" t="s">
        <v>563</v>
      </c>
      <c r="E3502" s="86" t="s">
        <v>510</v>
      </c>
      <c r="F3502" s="282" t="s">
        <v>189</v>
      </c>
      <c r="G3502" s="1126" t="str">
        <f>IF('Appraisal Inputs'!AJ386="","Blank",'Appraisal Inputs'!AJ386)</f>
        <v>Blank</v>
      </c>
      <c r="I3502" s="515" t="s">
        <v>4025</v>
      </c>
    </row>
    <row r="3503" spans="1:9" x14ac:dyDescent="0.2">
      <c r="A3503" s="86" t="s">
        <v>6388</v>
      </c>
      <c r="B3503" s="763" t="s">
        <v>454</v>
      </c>
      <c r="C3503" s="86" t="s">
        <v>186</v>
      </c>
      <c r="D3503" s="86" t="s">
        <v>564</v>
      </c>
      <c r="E3503" s="86" t="s">
        <v>510</v>
      </c>
      <c r="F3503" s="282" t="s">
        <v>189</v>
      </c>
      <c r="G3503" s="1126" t="str">
        <f>IF('Appraisal Inputs'!AJ387="","Blank",'Appraisal Inputs'!AJ387)</f>
        <v>Blank</v>
      </c>
      <c r="I3503" s="515" t="s">
        <v>4026</v>
      </c>
    </row>
    <row r="3504" spans="1:9" x14ac:dyDescent="0.2">
      <c r="A3504" s="86" t="s">
        <v>6388</v>
      </c>
      <c r="B3504" s="763" t="s">
        <v>454</v>
      </c>
      <c r="C3504" s="86" t="s">
        <v>186</v>
      </c>
      <c r="D3504" s="86" t="s">
        <v>565</v>
      </c>
      <c r="E3504" s="86" t="s">
        <v>510</v>
      </c>
      <c r="F3504" s="282" t="s">
        <v>189</v>
      </c>
      <c r="G3504" s="1126" t="str">
        <f>IF('Appraisal Inputs'!AJ388="","Blank",'Appraisal Inputs'!AJ388)</f>
        <v>Blank</v>
      </c>
      <c r="I3504" s="515" t="s">
        <v>4027</v>
      </c>
    </row>
    <row r="3505" spans="1:9" x14ac:dyDescent="0.2">
      <c r="A3505" s="86" t="s">
        <v>6388</v>
      </c>
      <c r="B3505" s="763" t="s">
        <v>454</v>
      </c>
      <c r="C3505" s="86" t="s">
        <v>186</v>
      </c>
      <c r="D3505" s="86" t="s">
        <v>566</v>
      </c>
      <c r="E3505" s="86" t="s">
        <v>510</v>
      </c>
      <c r="F3505" s="282" t="s">
        <v>189</v>
      </c>
      <c r="G3505" s="1119" t="str">
        <f>IF('Appraisal Inputs'!AJ389="","Blank",'Appraisal Inputs'!AJ389)</f>
        <v>Blank</v>
      </c>
      <c r="I3505" s="515" t="s">
        <v>4028</v>
      </c>
    </row>
    <row r="3506" spans="1:9" x14ac:dyDescent="0.2">
      <c r="A3506" s="86" t="s">
        <v>6388</v>
      </c>
      <c r="B3506" s="533" t="s">
        <v>454</v>
      </c>
      <c r="C3506" s="119" t="s">
        <v>186</v>
      </c>
      <c r="D3506" s="119" t="s">
        <v>185</v>
      </c>
      <c r="E3506" s="119" t="s">
        <v>510</v>
      </c>
      <c r="F3506" s="545" t="s">
        <v>197</v>
      </c>
      <c r="G3506" s="1127" t="str">
        <f>IF('Appraisal Inputs'!AJ390="","Blank",'Appraisal Inputs'!AJ390)</f>
        <v>Blank</v>
      </c>
      <c r="I3506" s="515" t="s">
        <v>4029</v>
      </c>
    </row>
    <row r="3507" spans="1:9" x14ac:dyDescent="0.2">
      <c r="A3507" s="86" t="s">
        <v>6388</v>
      </c>
      <c r="B3507" s="541" t="s">
        <v>454</v>
      </c>
      <c r="C3507" s="546" t="s">
        <v>186</v>
      </c>
      <c r="D3507" s="546" t="s">
        <v>185</v>
      </c>
      <c r="E3507" s="546" t="s">
        <v>510</v>
      </c>
      <c r="F3507" s="542" t="s">
        <v>188</v>
      </c>
      <c r="G3507" s="1102" t="str">
        <f>IF('Appraisal Inputs'!AK349="","Blank",'Appraisal Inputs'!AK349)</f>
        <v>Blank</v>
      </c>
      <c r="I3507" s="515" t="s">
        <v>4030</v>
      </c>
    </row>
    <row r="3508" spans="1:9" x14ac:dyDescent="0.2">
      <c r="A3508" s="86" t="s">
        <v>6388</v>
      </c>
      <c r="B3508" s="763" t="s">
        <v>454</v>
      </c>
      <c r="C3508" s="86" t="s">
        <v>186</v>
      </c>
      <c r="D3508" s="86" t="s">
        <v>527</v>
      </c>
      <c r="E3508" s="86" t="s">
        <v>510</v>
      </c>
      <c r="F3508" s="282" t="s">
        <v>188</v>
      </c>
      <c r="G3508" s="1126" t="str">
        <f>IF('Appraisal Inputs'!AK350="","Blank",'Appraisal Inputs'!AK350)</f>
        <v>Blank</v>
      </c>
      <c r="I3508" s="515" t="s">
        <v>4031</v>
      </c>
    </row>
    <row r="3509" spans="1:9" x14ac:dyDescent="0.2">
      <c r="A3509" s="86" t="s">
        <v>6388</v>
      </c>
      <c r="B3509" s="763" t="s">
        <v>454</v>
      </c>
      <c r="C3509" s="86" t="s">
        <v>186</v>
      </c>
      <c r="D3509" s="86" t="s">
        <v>528</v>
      </c>
      <c r="E3509" s="86" t="s">
        <v>510</v>
      </c>
      <c r="F3509" s="282" t="s">
        <v>188</v>
      </c>
      <c r="G3509" s="1126" t="str">
        <f>IF('Appraisal Inputs'!AK351="","Blank",'Appraisal Inputs'!AK351)</f>
        <v>Blank</v>
      </c>
      <c r="I3509" s="515" t="s">
        <v>4032</v>
      </c>
    </row>
    <row r="3510" spans="1:9" x14ac:dyDescent="0.2">
      <c r="A3510" s="86" t="s">
        <v>6388</v>
      </c>
      <c r="B3510" s="763" t="s">
        <v>454</v>
      </c>
      <c r="C3510" s="86" t="s">
        <v>186</v>
      </c>
      <c r="D3510" s="86" t="s">
        <v>529</v>
      </c>
      <c r="E3510" s="86" t="s">
        <v>510</v>
      </c>
      <c r="F3510" s="282" t="s">
        <v>188</v>
      </c>
      <c r="G3510" s="1126" t="str">
        <f>IF('Appraisal Inputs'!AK352="","Blank",'Appraisal Inputs'!AK352)</f>
        <v>Blank</v>
      </c>
      <c r="I3510" s="515" t="s">
        <v>4033</v>
      </c>
    </row>
    <row r="3511" spans="1:9" x14ac:dyDescent="0.2">
      <c r="A3511" s="86" t="s">
        <v>6388</v>
      </c>
      <c r="B3511" s="763" t="s">
        <v>454</v>
      </c>
      <c r="C3511" s="86" t="s">
        <v>186</v>
      </c>
      <c r="D3511" s="86" t="s">
        <v>530</v>
      </c>
      <c r="E3511" s="86" t="s">
        <v>510</v>
      </c>
      <c r="F3511" s="282" t="s">
        <v>188</v>
      </c>
      <c r="G3511" s="1126" t="str">
        <f>IF('Appraisal Inputs'!AK353="","Blank",'Appraisal Inputs'!AK353)</f>
        <v>Blank</v>
      </c>
      <c r="I3511" s="515" t="s">
        <v>4034</v>
      </c>
    </row>
    <row r="3512" spans="1:9" x14ac:dyDescent="0.2">
      <c r="A3512" s="86" t="s">
        <v>6388</v>
      </c>
      <c r="B3512" s="763" t="s">
        <v>454</v>
      </c>
      <c r="C3512" s="86" t="s">
        <v>186</v>
      </c>
      <c r="D3512" s="86" t="s">
        <v>531</v>
      </c>
      <c r="E3512" s="86" t="s">
        <v>510</v>
      </c>
      <c r="F3512" s="282" t="s">
        <v>188</v>
      </c>
      <c r="G3512" s="1126" t="str">
        <f>IF('Appraisal Inputs'!AK354="","Blank",'Appraisal Inputs'!AK354)</f>
        <v>Blank</v>
      </c>
      <c r="I3512" s="515" t="s">
        <v>4035</v>
      </c>
    </row>
    <row r="3513" spans="1:9" x14ac:dyDescent="0.2">
      <c r="A3513" s="86" t="s">
        <v>6388</v>
      </c>
      <c r="B3513" s="763" t="s">
        <v>454</v>
      </c>
      <c r="C3513" s="86" t="s">
        <v>186</v>
      </c>
      <c r="D3513" s="86" t="s">
        <v>532</v>
      </c>
      <c r="E3513" s="86" t="s">
        <v>510</v>
      </c>
      <c r="F3513" s="282" t="s">
        <v>188</v>
      </c>
      <c r="G3513" s="1126" t="str">
        <f>IF('Appraisal Inputs'!AK355="","Blank",'Appraisal Inputs'!AK355)</f>
        <v>Blank</v>
      </c>
      <c r="I3513" s="515" t="s">
        <v>4036</v>
      </c>
    </row>
    <row r="3514" spans="1:9" x14ac:dyDescent="0.2">
      <c r="A3514" s="86" t="s">
        <v>6388</v>
      </c>
      <c r="B3514" s="763" t="s">
        <v>454</v>
      </c>
      <c r="C3514" s="86" t="s">
        <v>186</v>
      </c>
      <c r="D3514" s="86" t="s">
        <v>533</v>
      </c>
      <c r="E3514" s="86" t="s">
        <v>510</v>
      </c>
      <c r="F3514" s="282" t="s">
        <v>188</v>
      </c>
      <c r="G3514" s="1126" t="str">
        <f>IF('Appraisal Inputs'!AK356="","Blank",'Appraisal Inputs'!AK356)</f>
        <v>Blank</v>
      </c>
      <c r="I3514" s="515" t="s">
        <v>4037</v>
      </c>
    </row>
    <row r="3515" spans="1:9" x14ac:dyDescent="0.2">
      <c r="A3515" s="86" t="s">
        <v>6388</v>
      </c>
      <c r="B3515" s="763" t="s">
        <v>454</v>
      </c>
      <c r="C3515" s="86" t="s">
        <v>186</v>
      </c>
      <c r="D3515" s="86" t="s">
        <v>534</v>
      </c>
      <c r="E3515" s="86" t="s">
        <v>510</v>
      </c>
      <c r="F3515" s="282" t="s">
        <v>188</v>
      </c>
      <c r="G3515" s="1126" t="str">
        <f>IF('Appraisal Inputs'!AK357="","Blank",'Appraisal Inputs'!AK357)</f>
        <v>Blank</v>
      </c>
      <c r="I3515" s="515" t="s">
        <v>4038</v>
      </c>
    </row>
    <row r="3516" spans="1:9" x14ac:dyDescent="0.2">
      <c r="A3516" s="86" t="s">
        <v>6388</v>
      </c>
      <c r="B3516" s="763" t="s">
        <v>454</v>
      </c>
      <c r="C3516" s="86" t="s">
        <v>186</v>
      </c>
      <c r="D3516" s="86" t="s">
        <v>535</v>
      </c>
      <c r="E3516" s="86" t="s">
        <v>510</v>
      </c>
      <c r="F3516" s="282" t="s">
        <v>188</v>
      </c>
      <c r="G3516" s="1126" t="str">
        <f>IF('Appraisal Inputs'!AK358="","Blank",'Appraisal Inputs'!AK358)</f>
        <v>Blank</v>
      </c>
      <c r="I3516" s="515" t="s">
        <v>4039</v>
      </c>
    </row>
    <row r="3517" spans="1:9" x14ac:dyDescent="0.2">
      <c r="A3517" s="86" t="s">
        <v>6388</v>
      </c>
      <c r="B3517" s="763" t="s">
        <v>454</v>
      </c>
      <c r="C3517" s="86" t="s">
        <v>186</v>
      </c>
      <c r="D3517" s="86" t="s">
        <v>536</v>
      </c>
      <c r="E3517" s="86" t="s">
        <v>510</v>
      </c>
      <c r="F3517" s="282" t="s">
        <v>188</v>
      </c>
      <c r="G3517" s="1126" t="str">
        <f>IF('Appraisal Inputs'!AK359="","Blank",'Appraisal Inputs'!AK359)</f>
        <v>Blank</v>
      </c>
      <c r="I3517" s="515" t="s">
        <v>4040</v>
      </c>
    </row>
    <row r="3518" spans="1:9" x14ac:dyDescent="0.2">
      <c r="A3518" s="86" t="s">
        <v>6388</v>
      </c>
      <c r="B3518" s="763" t="s">
        <v>454</v>
      </c>
      <c r="C3518" s="86" t="s">
        <v>186</v>
      </c>
      <c r="D3518" s="86" t="s">
        <v>537</v>
      </c>
      <c r="E3518" s="86" t="s">
        <v>510</v>
      </c>
      <c r="F3518" s="282" t="s">
        <v>188</v>
      </c>
      <c r="G3518" s="1126" t="str">
        <f>IF('Appraisal Inputs'!AK360="","Blank",'Appraisal Inputs'!AK360)</f>
        <v>Blank</v>
      </c>
      <c r="I3518" s="515" t="s">
        <v>4041</v>
      </c>
    </row>
    <row r="3519" spans="1:9" x14ac:dyDescent="0.2">
      <c r="A3519" s="86" t="s">
        <v>6388</v>
      </c>
      <c r="B3519" s="763" t="s">
        <v>454</v>
      </c>
      <c r="C3519" s="86" t="s">
        <v>186</v>
      </c>
      <c r="D3519" s="86" t="s">
        <v>538</v>
      </c>
      <c r="E3519" s="86" t="s">
        <v>510</v>
      </c>
      <c r="F3519" s="282" t="s">
        <v>188</v>
      </c>
      <c r="G3519" s="1126" t="str">
        <f>IF('Appraisal Inputs'!AK361="","Blank",'Appraisal Inputs'!AK361)</f>
        <v>Blank</v>
      </c>
      <c r="I3519" s="515" t="s">
        <v>4042</v>
      </c>
    </row>
    <row r="3520" spans="1:9" x14ac:dyDescent="0.2">
      <c r="A3520" s="86" t="s">
        <v>6388</v>
      </c>
      <c r="B3520" s="763" t="s">
        <v>454</v>
      </c>
      <c r="C3520" s="86" t="s">
        <v>186</v>
      </c>
      <c r="D3520" s="86" t="s">
        <v>539</v>
      </c>
      <c r="E3520" s="86" t="s">
        <v>510</v>
      </c>
      <c r="F3520" s="282" t="s">
        <v>188</v>
      </c>
      <c r="G3520" s="1126" t="str">
        <f>IF('Appraisal Inputs'!AK362="","Blank",'Appraisal Inputs'!AK362)</f>
        <v>Blank</v>
      </c>
      <c r="I3520" s="515" t="s">
        <v>4043</v>
      </c>
    </row>
    <row r="3521" spans="1:9" x14ac:dyDescent="0.2">
      <c r="A3521" s="86" t="s">
        <v>6388</v>
      </c>
      <c r="B3521" s="763" t="s">
        <v>454</v>
      </c>
      <c r="C3521" s="86" t="s">
        <v>186</v>
      </c>
      <c r="D3521" s="86" t="s">
        <v>540</v>
      </c>
      <c r="E3521" s="86" t="s">
        <v>510</v>
      </c>
      <c r="F3521" s="282" t="s">
        <v>188</v>
      </c>
      <c r="G3521" s="1126" t="str">
        <f>IF('Appraisal Inputs'!AK363="","Blank",'Appraisal Inputs'!AK363)</f>
        <v>Blank</v>
      </c>
      <c r="I3521" s="515" t="s">
        <v>4044</v>
      </c>
    </row>
    <row r="3522" spans="1:9" x14ac:dyDescent="0.2">
      <c r="A3522" s="86" t="s">
        <v>6388</v>
      </c>
      <c r="B3522" s="763" t="s">
        <v>454</v>
      </c>
      <c r="C3522" s="86" t="s">
        <v>186</v>
      </c>
      <c r="D3522" s="86" t="s">
        <v>541</v>
      </c>
      <c r="E3522" s="86" t="s">
        <v>510</v>
      </c>
      <c r="F3522" s="282" t="s">
        <v>188</v>
      </c>
      <c r="G3522" s="1126" t="str">
        <f>IF('Appraisal Inputs'!AK364="","Blank",'Appraisal Inputs'!AK364)</f>
        <v>Blank</v>
      </c>
      <c r="I3522" s="515" t="s">
        <v>4045</v>
      </c>
    </row>
    <row r="3523" spans="1:9" x14ac:dyDescent="0.2">
      <c r="A3523" s="86" t="s">
        <v>6388</v>
      </c>
      <c r="B3523" s="763" t="s">
        <v>454</v>
      </c>
      <c r="C3523" s="86" t="s">
        <v>186</v>
      </c>
      <c r="D3523" s="86" t="s">
        <v>542</v>
      </c>
      <c r="E3523" s="86" t="s">
        <v>510</v>
      </c>
      <c r="F3523" s="282" t="s">
        <v>188</v>
      </c>
      <c r="G3523" s="1126" t="str">
        <f>IF('Appraisal Inputs'!AK365="","Blank",'Appraisal Inputs'!AK365)</f>
        <v>Blank</v>
      </c>
      <c r="I3523" s="515" t="s">
        <v>4046</v>
      </c>
    </row>
    <row r="3524" spans="1:9" x14ac:dyDescent="0.2">
      <c r="A3524" s="86" t="s">
        <v>6388</v>
      </c>
      <c r="B3524" s="763" t="s">
        <v>454</v>
      </c>
      <c r="C3524" s="86" t="s">
        <v>186</v>
      </c>
      <c r="D3524" s="86" t="s">
        <v>543</v>
      </c>
      <c r="E3524" s="86" t="s">
        <v>510</v>
      </c>
      <c r="F3524" s="282" t="s">
        <v>188</v>
      </c>
      <c r="G3524" s="1126" t="str">
        <f>IF('Appraisal Inputs'!AK366="","Blank",'Appraisal Inputs'!AK366)</f>
        <v>Blank</v>
      </c>
      <c r="I3524" s="515" t="s">
        <v>4047</v>
      </c>
    </row>
    <row r="3525" spans="1:9" x14ac:dyDescent="0.2">
      <c r="A3525" s="86" t="s">
        <v>6388</v>
      </c>
      <c r="B3525" s="763" t="s">
        <v>454</v>
      </c>
      <c r="C3525" s="86" t="s">
        <v>186</v>
      </c>
      <c r="D3525" s="86" t="s">
        <v>544</v>
      </c>
      <c r="E3525" s="86" t="s">
        <v>510</v>
      </c>
      <c r="F3525" s="282" t="s">
        <v>188</v>
      </c>
      <c r="G3525" s="1126" t="str">
        <f>IF('Appraisal Inputs'!AK367="","Blank",'Appraisal Inputs'!AK367)</f>
        <v>Blank</v>
      </c>
      <c r="I3525" s="515" t="s">
        <v>4048</v>
      </c>
    </row>
    <row r="3526" spans="1:9" x14ac:dyDescent="0.2">
      <c r="A3526" s="86" t="s">
        <v>6388</v>
      </c>
      <c r="B3526" s="763" t="s">
        <v>454</v>
      </c>
      <c r="C3526" s="86" t="s">
        <v>186</v>
      </c>
      <c r="D3526" s="86" t="s">
        <v>545</v>
      </c>
      <c r="E3526" s="86" t="s">
        <v>510</v>
      </c>
      <c r="F3526" s="282" t="s">
        <v>188</v>
      </c>
      <c r="G3526" s="1126" t="str">
        <f>IF('Appraisal Inputs'!AK368="","Blank",'Appraisal Inputs'!AK368)</f>
        <v>Blank</v>
      </c>
      <c r="I3526" s="515" t="s">
        <v>4049</v>
      </c>
    </row>
    <row r="3527" spans="1:9" x14ac:dyDescent="0.2">
      <c r="A3527" s="86" t="s">
        <v>6388</v>
      </c>
      <c r="B3527" s="763" t="s">
        <v>454</v>
      </c>
      <c r="C3527" s="86" t="s">
        <v>186</v>
      </c>
      <c r="D3527" s="86" t="s">
        <v>546</v>
      </c>
      <c r="E3527" s="86" t="s">
        <v>510</v>
      </c>
      <c r="F3527" s="282" t="s">
        <v>188</v>
      </c>
      <c r="G3527" s="1126" t="str">
        <f>IF('Appraisal Inputs'!AK369="","Blank",'Appraisal Inputs'!AK369)</f>
        <v>Blank</v>
      </c>
      <c r="I3527" s="515" t="s">
        <v>4050</v>
      </c>
    </row>
    <row r="3528" spans="1:9" x14ac:dyDescent="0.2">
      <c r="A3528" s="86" t="s">
        <v>6388</v>
      </c>
      <c r="B3528" s="763" t="s">
        <v>454</v>
      </c>
      <c r="C3528" s="86" t="s">
        <v>186</v>
      </c>
      <c r="D3528" s="86" t="s">
        <v>547</v>
      </c>
      <c r="E3528" s="86" t="s">
        <v>510</v>
      </c>
      <c r="F3528" s="282" t="s">
        <v>188</v>
      </c>
      <c r="G3528" s="1126" t="str">
        <f>IF('Appraisal Inputs'!AK370="","Blank",'Appraisal Inputs'!AK370)</f>
        <v>Blank</v>
      </c>
      <c r="I3528" s="515" t="s">
        <v>4051</v>
      </c>
    </row>
    <row r="3529" spans="1:9" x14ac:dyDescent="0.2">
      <c r="A3529" s="86" t="s">
        <v>6388</v>
      </c>
      <c r="B3529" s="763" t="s">
        <v>454</v>
      </c>
      <c r="C3529" s="86" t="s">
        <v>186</v>
      </c>
      <c r="D3529" s="86" t="s">
        <v>548</v>
      </c>
      <c r="E3529" s="86" t="s">
        <v>510</v>
      </c>
      <c r="F3529" s="282" t="s">
        <v>188</v>
      </c>
      <c r="G3529" s="1126" t="str">
        <f>IF('Appraisal Inputs'!AK371="","Blank",'Appraisal Inputs'!AK371)</f>
        <v>Blank</v>
      </c>
      <c r="I3529" s="515" t="s">
        <v>4052</v>
      </c>
    </row>
    <row r="3530" spans="1:9" x14ac:dyDescent="0.2">
      <c r="A3530" s="86" t="s">
        <v>6388</v>
      </c>
      <c r="B3530" s="763" t="s">
        <v>454</v>
      </c>
      <c r="C3530" s="86" t="s">
        <v>186</v>
      </c>
      <c r="D3530" s="86" t="s">
        <v>549</v>
      </c>
      <c r="E3530" s="86" t="s">
        <v>510</v>
      </c>
      <c r="F3530" s="282" t="s">
        <v>188</v>
      </c>
      <c r="G3530" s="1126" t="str">
        <f>IF('Appraisal Inputs'!AK372="","Blank",'Appraisal Inputs'!AK372)</f>
        <v>Blank</v>
      </c>
      <c r="I3530" s="515" t="s">
        <v>4053</v>
      </c>
    </row>
    <row r="3531" spans="1:9" x14ac:dyDescent="0.2">
      <c r="A3531" s="86" t="s">
        <v>6388</v>
      </c>
      <c r="B3531" s="763" t="s">
        <v>454</v>
      </c>
      <c r="C3531" s="86" t="s">
        <v>186</v>
      </c>
      <c r="D3531" s="86" t="s">
        <v>550</v>
      </c>
      <c r="E3531" s="86" t="s">
        <v>510</v>
      </c>
      <c r="F3531" s="282" t="s">
        <v>188</v>
      </c>
      <c r="G3531" s="1126" t="str">
        <f>IF('Appraisal Inputs'!AK373="","Blank",'Appraisal Inputs'!AK373)</f>
        <v>Blank</v>
      </c>
      <c r="I3531" s="515" t="s">
        <v>4054</v>
      </c>
    </row>
    <row r="3532" spans="1:9" x14ac:dyDescent="0.2">
      <c r="A3532" s="86" t="s">
        <v>6388</v>
      </c>
      <c r="B3532" s="763" t="s">
        <v>454</v>
      </c>
      <c r="C3532" s="86" t="s">
        <v>186</v>
      </c>
      <c r="D3532" s="86" t="s">
        <v>551</v>
      </c>
      <c r="E3532" s="86" t="s">
        <v>510</v>
      </c>
      <c r="F3532" s="282" t="s">
        <v>188</v>
      </c>
      <c r="G3532" s="1126" t="str">
        <f>IF('Appraisal Inputs'!AK374="","Blank",'Appraisal Inputs'!AK374)</f>
        <v>Blank</v>
      </c>
      <c r="I3532" s="515" t="s">
        <v>4055</v>
      </c>
    </row>
    <row r="3533" spans="1:9" x14ac:dyDescent="0.2">
      <c r="A3533" s="86" t="s">
        <v>6388</v>
      </c>
      <c r="B3533" s="763" t="s">
        <v>454</v>
      </c>
      <c r="C3533" s="86" t="s">
        <v>186</v>
      </c>
      <c r="D3533" s="86" t="s">
        <v>552</v>
      </c>
      <c r="E3533" s="86" t="s">
        <v>510</v>
      </c>
      <c r="F3533" s="282" t="s">
        <v>188</v>
      </c>
      <c r="G3533" s="1126" t="str">
        <f>IF('Appraisal Inputs'!AK375="","Blank",'Appraisal Inputs'!AK375)</f>
        <v>Blank</v>
      </c>
      <c r="I3533" s="515" t="s">
        <v>4056</v>
      </c>
    </row>
    <row r="3534" spans="1:9" x14ac:dyDescent="0.2">
      <c r="A3534" s="86" t="s">
        <v>6388</v>
      </c>
      <c r="B3534" s="763" t="s">
        <v>454</v>
      </c>
      <c r="C3534" s="86" t="s">
        <v>186</v>
      </c>
      <c r="D3534" s="86" t="s">
        <v>553</v>
      </c>
      <c r="E3534" s="86" t="s">
        <v>510</v>
      </c>
      <c r="F3534" s="282" t="s">
        <v>188</v>
      </c>
      <c r="G3534" s="1126" t="str">
        <f>IF('Appraisal Inputs'!AK376="","Blank",'Appraisal Inputs'!AK376)</f>
        <v>Blank</v>
      </c>
      <c r="I3534" s="515" t="s">
        <v>4057</v>
      </c>
    </row>
    <row r="3535" spans="1:9" x14ac:dyDescent="0.2">
      <c r="A3535" s="86" t="s">
        <v>6388</v>
      </c>
      <c r="B3535" s="763" t="s">
        <v>454</v>
      </c>
      <c r="C3535" s="86" t="s">
        <v>186</v>
      </c>
      <c r="D3535" s="86" t="s">
        <v>554</v>
      </c>
      <c r="E3535" s="86" t="s">
        <v>510</v>
      </c>
      <c r="F3535" s="282" t="s">
        <v>188</v>
      </c>
      <c r="G3535" s="1126" t="str">
        <f>IF('Appraisal Inputs'!AK377="","Blank",'Appraisal Inputs'!AK377)</f>
        <v>Blank</v>
      </c>
      <c r="I3535" s="515" t="s">
        <v>4058</v>
      </c>
    </row>
    <row r="3536" spans="1:9" x14ac:dyDescent="0.2">
      <c r="A3536" s="86" t="s">
        <v>6388</v>
      </c>
      <c r="B3536" s="763" t="s">
        <v>454</v>
      </c>
      <c r="C3536" s="86" t="s">
        <v>186</v>
      </c>
      <c r="D3536" s="86" t="s">
        <v>555</v>
      </c>
      <c r="E3536" s="86" t="s">
        <v>510</v>
      </c>
      <c r="F3536" s="282" t="s">
        <v>188</v>
      </c>
      <c r="G3536" s="1126" t="str">
        <f>IF('Appraisal Inputs'!AK378="","Blank",'Appraisal Inputs'!AK378)</f>
        <v>Blank</v>
      </c>
      <c r="I3536" s="515" t="s">
        <v>4059</v>
      </c>
    </row>
    <row r="3537" spans="1:9" x14ac:dyDescent="0.2">
      <c r="A3537" s="86" t="s">
        <v>6388</v>
      </c>
      <c r="B3537" s="763" t="s">
        <v>454</v>
      </c>
      <c r="C3537" s="86" t="s">
        <v>186</v>
      </c>
      <c r="D3537" s="86" t="s">
        <v>556</v>
      </c>
      <c r="E3537" s="86" t="s">
        <v>510</v>
      </c>
      <c r="F3537" s="282" t="s">
        <v>188</v>
      </c>
      <c r="G3537" s="1126" t="str">
        <f>IF('Appraisal Inputs'!AK379="","Blank",'Appraisal Inputs'!AK379)</f>
        <v>Blank</v>
      </c>
      <c r="I3537" s="515" t="s">
        <v>4060</v>
      </c>
    </row>
    <row r="3538" spans="1:9" x14ac:dyDescent="0.2">
      <c r="A3538" s="86" t="s">
        <v>6388</v>
      </c>
      <c r="B3538" s="763" t="s">
        <v>454</v>
      </c>
      <c r="C3538" s="86" t="s">
        <v>186</v>
      </c>
      <c r="D3538" s="86" t="s">
        <v>557</v>
      </c>
      <c r="E3538" s="86" t="s">
        <v>510</v>
      </c>
      <c r="F3538" s="282" t="s">
        <v>188</v>
      </c>
      <c r="G3538" s="1126" t="str">
        <f>IF('Appraisal Inputs'!AK380="","Blank",'Appraisal Inputs'!AK380)</f>
        <v>Blank</v>
      </c>
      <c r="I3538" s="515" t="s">
        <v>4061</v>
      </c>
    </row>
    <row r="3539" spans="1:9" x14ac:dyDescent="0.2">
      <c r="A3539" s="86" t="s">
        <v>6388</v>
      </c>
      <c r="B3539" s="763" t="s">
        <v>454</v>
      </c>
      <c r="C3539" s="86" t="s">
        <v>186</v>
      </c>
      <c r="D3539" s="86" t="s">
        <v>558</v>
      </c>
      <c r="E3539" s="86" t="s">
        <v>510</v>
      </c>
      <c r="F3539" s="282" t="s">
        <v>188</v>
      </c>
      <c r="G3539" s="1126" t="str">
        <f>IF('Appraisal Inputs'!AK381="","Blank",'Appraisal Inputs'!AK381)</f>
        <v>Blank</v>
      </c>
      <c r="I3539" s="515" t="s">
        <v>4062</v>
      </c>
    </row>
    <row r="3540" spans="1:9" x14ac:dyDescent="0.2">
      <c r="A3540" s="86" t="s">
        <v>6388</v>
      </c>
      <c r="B3540" s="763" t="s">
        <v>454</v>
      </c>
      <c r="C3540" s="86" t="s">
        <v>186</v>
      </c>
      <c r="D3540" s="86" t="s">
        <v>559</v>
      </c>
      <c r="E3540" s="86" t="s">
        <v>510</v>
      </c>
      <c r="F3540" s="282" t="s">
        <v>188</v>
      </c>
      <c r="G3540" s="1126" t="str">
        <f>IF('Appraisal Inputs'!AK382="","Blank",'Appraisal Inputs'!AK382)</f>
        <v>Blank</v>
      </c>
      <c r="I3540" s="515" t="s">
        <v>4063</v>
      </c>
    </row>
    <row r="3541" spans="1:9" x14ac:dyDescent="0.2">
      <c r="A3541" s="86" t="s">
        <v>6388</v>
      </c>
      <c r="B3541" s="763" t="s">
        <v>454</v>
      </c>
      <c r="C3541" s="86" t="s">
        <v>186</v>
      </c>
      <c r="D3541" s="86" t="s">
        <v>560</v>
      </c>
      <c r="E3541" s="86" t="s">
        <v>510</v>
      </c>
      <c r="F3541" s="282" t="s">
        <v>188</v>
      </c>
      <c r="G3541" s="1126" t="str">
        <f>IF('Appraisal Inputs'!AK383="","Blank",'Appraisal Inputs'!AK383)</f>
        <v>Blank</v>
      </c>
      <c r="I3541" s="515" t="s">
        <v>4064</v>
      </c>
    </row>
    <row r="3542" spans="1:9" x14ac:dyDescent="0.2">
      <c r="A3542" s="86" t="s">
        <v>6388</v>
      </c>
      <c r="B3542" s="763" t="s">
        <v>454</v>
      </c>
      <c r="C3542" s="86" t="s">
        <v>186</v>
      </c>
      <c r="D3542" s="86" t="s">
        <v>561</v>
      </c>
      <c r="E3542" s="86" t="s">
        <v>510</v>
      </c>
      <c r="F3542" s="282" t="s">
        <v>188</v>
      </c>
      <c r="G3542" s="1126" t="str">
        <f>IF('Appraisal Inputs'!AK384="","Blank",'Appraisal Inputs'!AK384)</f>
        <v>Blank</v>
      </c>
      <c r="I3542" s="515" t="s">
        <v>4065</v>
      </c>
    </row>
    <row r="3543" spans="1:9" x14ac:dyDescent="0.2">
      <c r="A3543" s="86" t="s">
        <v>6388</v>
      </c>
      <c r="B3543" s="763" t="s">
        <v>454</v>
      </c>
      <c r="C3543" s="86" t="s">
        <v>186</v>
      </c>
      <c r="D3543" s="86" t="s">
        <v>562</v>
      </c>
      <c r="E3543" s="86" t="s">
        <v>510</v>
      </c>
      <c r="F3543" s="282" t="s">
        <v>188</v>
      </c>
      <c r="G3543" s="1126" t="str">
        <f>IF('Appraisal Inputs'!AK385="","Blank",'Appraisal Inputs'!AK385)</f>
        <v>Blank</v>
      </c>
      <c r="I3543" s="515" t="s">
        <v>4066</v>
      </c>
    </row>
    <row r="3544" spans="1:9" x14ac:dyDescent="0.2">
      <c r="A3544" s="86" t="s">
        <v>6388</v>
      </c>
      <c r="B3544" s="763" t="s">
        <v>454</v>
      </c>
      <c r="C3544" s="86" t="s">
        <v>186</v>
      </c>
      <c r="D3544" s="86" t="s">
        <v>563</v>
      </c>
      <c r="E3544" s="86" t="s">
        <v>510</v>
      </c>
      <c r="F3544" s="282" t="s">
        <v>188</v>
      </c>
      <c r="G3544" s="1126" t="str">
        <f>IF('Appraisal Inputs'!AK386="","Blank",'Appraisal Inputs'!AK386)</f>
        <v>Blank</v>
      </c>
      <c r="I3544" s="515" t="s">
        <v>4067</v>
      </c>
    </row>
    <row r="3545" spans="1:9" x14ac:dyDescent="0.2">
      <c r="A3545" s="86" t="s">
        <v>6388</v>
      </c>
      <c r="B3545" s="763" t="s">
        <v>454</v>
      </c>
      <c r="C3545" s="86" t="s">
        <v>186</v>
      </c>
      <c r="D3545" s="86" t="s">
        <v>564</v>
      </c>
      <c r="E3545" s="86" t="s">
        <v>510</v>
      </c>
      <c r="F3545" s="282" t="s">
        <v>188</v>
      </c>
      <c r="G3545" s="1126" t="str">
        <f>IF('Appraisal Inputs'!AK387="","Blank",'Appraisal Inputs'!AK387)</f>
        <v>Blank</v>
      </c>
      <c r="I3545" s="515" t="s">
        <v>4068</v>
      </c>
    </row>
    <row r="3546" spans="1:9" x14ac:dyDescent="0.2">
      <c r="A3546" s="86" t="s">
        <v>6388</v>
      </c>
      <c r="B3546" s="763" t="s">
        <v>454</v>
      </c>
      <c r="C3546" s="86" t="s">
        <v>186</v>
      </c>
      <c r="D3546" s="86" t="s">
        <v>565</v>
      </c>
      <c r="E3546" s="86" t="s">
        <v>510</v>
      </c>
      <c r="F3546" s="282" t="s">
        <v>188</v>
      </c>
      <c r="G3546" s="1126" t="str">
        <f>IF('Appraisal Inputs'!AK388="","Blank",'Appraisal Inputs'!AK388)</f>
        <v>Blank</v>
      </c>
      <c r="I3546" s="515" t="s">
        <v>4069</v>
      </c>
    </row>
    <row r="3547" spans="1:9" x14ac:dyDescent="0.2">
      <c r="A3547" s="86" t="s">
        <v>6388</v>
      </c>
      <c r="B3547" s="543" t="s">
        <v>454</v>
      </c>
      <c r="C3547" s="547" t="s">
        <v>186</v>
      </c>
      <c r="D3547" s="547" t="s">
        <v>566</v>
      </c>
      <c r="E3547" s="547" t="s">
        <v>510</v>
      </c>
      <c r="F3547" s="538" t="s">
        <v>188</v>
      </c>
      <c r="G3547" s="1120" t="str">
        <f>IF('Appraisal Inputs'!AK389="","Blank",'Appraisal Inputs'!AK389)</f>
        <v>Blank</v>
      </c>
      <c r="I3547" s="515" t="s">
        <v>4070</v>
      </c>
    </row>
    <row r="3548" spans="1:9" x14ac:dyDescent="0.2">
      <c r="A3548" s="86" t="s">
        <v>6388</v>
      </c>
      <c r="B3548" s="763" t="s">
        <v>454</v>
      </c>
      <c r="C3548" s="86" t="s">
        <v>186</v>
      </c>
      <c r="D3548" s="86" t="s">
        <v>185</v>
      </c>
      <c r="E3548" s="86" t="s">
        <v>511</v>
      </c>
      <c r="F3548" s="282" t="s">
        <v>189</v>
      </c>
      <c r="G3548" s="1126" t="str">
        <f>IF('Appraisal Inputs'!AL349="","Blank",'Appraisal Inputs'!AL349)</f>
        <v>Blank</v>
      </c>
      <c r="I3548" s="515" t="s">
        <v>4071</v>
      </c>
    </row>
    <row r="3549" spans="1:9" x14ac:dyDescent="0.2">
      <c r="A3549" s="86" t="s">
        <v>6388</v>
      </c>
      <c r="B3549" s="763" t="s">
        <v>454</v>
      </c>
      <c r="C3549" s="86" t="s">
        <v>186</v>
      </c>
      <c r="D3549" s="86" t="s">
        <v>527</v>
      </c>
      <c r="E3549" s="86" t="s">
        <v>511</v>
      </c>
      <c r="F3549" s="282" t="s">
        <v>189</v>
      </c>
      <c r="G3549" s="1126" t="str">
        <f>IF('Appraisal Inputs'!AL350="","Blank",'Appraisal Inputs'!AL350)</f>
        <v>Blank</v>
      </c>
      <c r="I3549" s="515" t="s">
        <v>4072</v>
      </c>
    </row>
    <row r="3550" spans="1:9" x14ac:dyDescent="0.2">
      <c r="A3550" s="86" t="s">
        <v>6388</v>
      </c>
      <c r="B3550" s="763" t="s">
        <v>454</v>
      </c>
      <c r="C3550" s="86" t="s">
        <v>186</v>
      </c>
      <c r="D3550" s="86" t="s">
        <v>528</v>
      </c>
      <c r="E3550" s="86" t="s">
        <v>511</v>
      </c>
      <c r="F3550" s="282" t="s">
        <v>189</v>
      </c>
      <c r="G3550" s="1126" t="str">
        <f>IF('Appraisal Inputs'!AL351="","Blank",'Appraisal Inputs'!AL351)</f>
        <v>Blank</v>
      </c>
      <c r="I3550" s="515" t="s">
        <v>4073</v>
      </c>
    </row>
    <row r="3551" spans="1:9" x14ac:dyDescent="0.2">
      <c r="A3551" s="86" t="s">
        <v>6388</v>
      </c>
      <c r="B3551" s="763" t="s">
        <v>454</v>
      </c>
      <c r="C3551" s="86" t="s">
        <v>186</v>
      </c>
      <c r="D3551" s="86" t="s">
        <v>529</v>
      </c>
      <c r="E3551" s="86" t="s">
        <v>511</v>
      </c>
      <c r="F3551" s="282" t="s">
        <v>189</v>
      </c>
      <c r="G3551" s="1126" t="str">
        <f>IF('Appraisal Inputs'!AL352="","Blank",'Appraisal Inputs'!AL352)</f>
        <v>Blank</v>
      </c>
      <c r="I3551" s="515" t="s">
        <v>4074</v>
      </c>
    </row>
    <row r="3552" spans="1:9" x14ac:dyDescent="0.2">
      <c r="A3552" s="86" t="s">
        <v>6388</v>
      </c>
      <c r="B3552" s="763" t="s">
        <v>454</v>
      </c>
      <c r="C3552" s="86" t="s">
        <v>186</v>
      </c>
      <c r="D3552" s="86" t="s">
        <v>530</v>
      </c>
      <c r="E3552" s="86" t="s">
        <v>511</v>
      </c>
      <c r="F3552" s="282" t="s">
        <v>189</v>
      </c>
      <c r="G3552" s="1126" t="str">
        <f>IF('Appraisal Inputs'!AL353="","Blank",'Appraisal Inputs'!AL353)</f>
        <v>Blank</v>
      </c>
      <c r="I3552" s="515" t="s">
        <v>4075</v>
      </c>
    </row>
    <row r="3553" spans="1:9" x14ac:dyDescent="0.2">
      <c r="A3553" s="86" t="s">
        <v>6388</v>
      </c>
      <c r="B3553" s="763" t="s">
        <v>454</v>
      </c>
      <c r="C3553" s="86" t="s">
        <v>186</v>
      </c>
      <c r="D3553" s="86" t="s">
        <v>531</v>
      </c>
      <c r="E3553" s="86" t="s">
        <v>511</v>
      </c>
      <c r="F3553" s="282" t="s">
        <v>189</v>
      </c>
      <c r="G3553" s="1126" t="str">
        <f>IF('Appraisal Inputs'!AL354="","Blank",'Appraisal Inputs'!AL354)</f>
        <v>Blank</v>
      </c>
      <c r="I3553" s="515" t="s">
        <v>4076</v>
      </c>
    </row>
    <row r="3554" spans="1:9" x14ac:dyDescent="0.2">
      <c r="A3554" s="86" t="s">
        <v>6388</v>
      </c>
      <c r="B3554" s="763" t="s">
        <v>454</v>
      </c>
      <c r="C3554" s="86" t="s">
        <v>186</v>
      </c>
      <c r="D3554" s="86" t="s">
        <v>532</v>
      </c>
      <c r="E3554" s="86" t="s">
        <v>511</v>
      </c>
      <c r="F3554" s="282" t="s">
        <v>189</v>
      </c>
      <c r="G3554" s="1126" t="str">
        <f>IF('Appraisal Inputs'!AL355="","Blank",'Appraisal Inputs'!AL355)</f>
        <v>Blank</v>
      </c>
      <c r="I3554" s="515" t="s">
        <v>4077</v>
      </c>
    </row>
    <row r="3555" spans="1:9" x14ac:dyDescent="0.2">
      <c r="A3555" s="86" t="s">
        <v>6388</v>
      </c>
      <c r="B3555" s="763" t="s">
        <v>454</v>
      </c>
      <c r="C3555" s="86" t="s">
        <v>186</v>
      </c>
      <c r="D3555" s="86" t="s">
        <v>533</v>
      </c>
      <c r="E3555" s="86" t="s">
        <v>511</v>
      </c>
      <c r="F3555" s="282" t="s">
        <v>189</v>
      </c>
      <c r="G3555" s="1126" t="str">
        <f>IF('Appraisal Inputs'!AL356="","Blank",'Appraisal Inputs'!AL356)</f>
        <v>Blank</v>
      </c>
      <c r="I3555" s="515" t="s">
        <v>4078</v>
      </c>
    </row>
    <row r="3556" spans="1:9" x14ac:dyDescent="0.2">
      <c r="A3556" s="86" t="s">
        <v>6388</v>
      </c>
      <c r="B3556" s="763" t="s">
        <v>454</v>
      </c>
      <c r="C3556" s="86" t="s">
        <v>186</v>
      </c>
      <c r="D3556" s="86" t="s">
        <v>534</v>
      </c>
      <c r="E3556" s="86" t="s">
        <v>511</v>
      </c>
      <c r="F3556" s="282" t="s">
        <v>189</v>
      </c>
      <c r="G3556" s="1126" t="str">
        <f>IF('Appraisal Inputs'!AL357="","Blank",'Appraisal Inputs'!AL357)</f>
        <v>Blank</v>
      </c>
      <c r="I3556" s="515" t="s">
        <v>4079</v>
      </c>
    </row>
    <row r="3557" spans="1:9" x14ac:dyDescent="0.2">
      <c r="A3557" s="86" t="s">
        <v>6388</v>
      </c>
      <c r="B3557" s="763" t="s">
        <v>454</v>
      </c>
      <c r="C3557" s="86" t="s">
        <v>186</v>
      </c>
      <c r="D3557" s="86" t="s">
        <v>535</v>
      </c>
      <c r="E3557" s="86" t="s">
        <v>511</v>
      </c>
      <c r="F3557" s="282" t="s">
        <v>189</v>
      </c>
      <c r="G3557" s="1126" t="str">
        <f>IF('Appraisal Inputs'!AL358="","Blank",'Appraisal Inputs'!AL358)</f>
        <v>Blank</v>
      </c>
      <c r="I3557" s="515" t="s">
        <v>4080</v>
      </c>
    </row>
    <row r="3558" spans="1:9" x14ac:dyDescent="0.2">
      <c r="A3558" s="86" t="s">
        <v>6388</v>
      </c>
      <c r="B3558" s="763" t="s">
        <v>454</v>
      </c>
      <c r="C3558" s="86" t="s">
        <v>186</v>
      </c>
      <c r="D3558" s="86" t="s">
        <v>536</v>
      </c>
      <c r="E3558" s="86" t="s">
        <v>511</v>
      </c>
      <c r="F3558" s="282" t="s">
        <v>189</v>
      </c>
      <c r="G3558" s="1126" t="str">
        <f>IF('Appraisal Inputs'!AL359="","Blank",'Appraisal Inputs'!AL359)</f>
        <v>Blank</v>
      </c>
      <c r="I3558" s="515" t="s">
        <v>4081</v>
      </c>
    </row>
    <row r="3559" spans="1:9" x14ac:dyDescent="0.2">
      <c r="A3559" s="86" t="s">
        <v>6388</v>
      </c>
      <c r="B3559" s="763" t="s">
        <v>454</v>
      </c>
      <c r="C3559" s="86" t="s">
        <v>186</v>
      </c>
      <c r="D3559" s="86" t="s">
        <v>537</v>
      </c>
      <c r="E3559" s="86" t="s">
        <v>511</v>
      </c>
      <c r="F3559" s="282" t="s">
        <v>189</v>
      </c>
      <c r="G3559" s="1126" t="str">
        <f>IF('Appraisal Inputs'!AL360="","Blank",'Appraisal Inputs'!AL360)</f>
        <v>Blank</v>
      </c>
      <c r="I3559" s="515" t="s">
        <v>4082</v>
      </c>
    </row>
    <row r="3560" spans="1:9" x14ac:dyDescent="0.2">
      <c r="A3560" s="86" t="s">
        <v>6388</v>
      </c>
      <c r="B3560" s="763" t="s">
        <v>454</v>
      </c>
      <c r="C3560" s="86" t="s">
        <v>186</v>
      </c>
      <c r="D3560" s="86" t="s">
        <v>538</v>
      </c>
      <c r="E3560" s="86" t="s">
        <v>511</v>
      </c>
      <c r="F3560" s="282" t="s">
        <v>189</v>
      </c>
      <c r="G3560" s="1126" t="str">
        <f>IF('Appraisal Inputs'!AL361="","Blank",'Appraisal Inputs'!AL361)</f>
        <v>Blank</v>
      </c>
      <c r="I3560" s="515" t="s">
        <v>4083</v>
      </c>
    </row>
    <row r="3561" spans="1:9" x14ac:dyDescent="0.2">
      <c r="A3561" s="86" t="s">
        <v>6388</v>
      </c>
      <c r="B3561" s="763" t="s">
        <v>454</v>
      </c>
      <c r="C3561" s="86" t="s">
        <v>186</v>
      </c>
      <c r="D3561" s="86" t="s">
        <v>539</v>
      </c>
      <c r="E3561" s="86" t="s">
        <v>511</v>
      </c>
      <c r="F3561" s="282" t="s">
        <v>189</v>
      </c>
      <c r="G3561" s="1126" t="str">
        <f>IF('Appraisal Inputs'!AL362="","Blank",'Appraisal Inputs'!AL362)</f>
        <v>Blank</v>
      </c>
      <c r="I3561" s="515" t="s">
        <v>4084</v>
      </c>
    </row>
    <row r="3562" spans="1:9" x14ac:dyDescent="0.2">
      <c r="A3562" s="86" t="s">
        <v>6388</v>
      </c>
      <c r="B3562" s="763" t="s">
        <v>454</v>
      </c>
      <c r="C3562" s="86" t="s">
        <v>186</v>
      </c>
      <c r="D3562" s="86" t="s">
        <v>540</v>
      </c>
      <c r="E3562" s="86" t="s">
        <v>511</v>
      </c>
      <c r="F3562" s="282" t="s">
        <v>189</v>
      </c>
      <c r="G3562" s="1126" t="str">
        <f>IF('Appraisal Inputs'!AL363="","Blank",'Appraisal Inputs'!AL363)</f>
        <v>Blank</v>
      </c>
      <c r="I3562" s="515" t="s">
        <v>4085</v>
      </c>
    </row>
    <row r="3563" spans="1:9" x14ac:dyDescent="0.2">
      <c r="A3563" s="86" t="s">
        <v>6388</v>
      </c>
      <c r="B3563" s="763" t="s">
        <v>454</v>
      </c>
      <c r="C3563" s="86" t="s">
        <v>186</v>
      </c>
      <c r="D3563" s="86" t="s">
        <v>541</v>
      </c>
      <c r="E3563" s="86" t="s">
        <v>511</v>
      </c>
      <c r="F3563" s="282" t="s">
        <v>189</v>
      </c>
      <c r="G3563" s="1126" t="str">
        <f>IF('Appraisal Inputs'!AL364="","Blank",'Appraisal Inputs'!AL364)</f>
        <v>Blank</v>
      </c>
      <c r="I3563" s="515" t="s">
        <v>4086</v>
      </c>
    </row>
    <row r="3564" spans="1:9" x14ac:dyDescent="0.2">
      <c r="A3564" s="86" t="s">
        <v>6388</v>
      </c>
      <c r="B3564" s="763" t="s">
        <v>454</v>
      </c>
      <c r="C3564" s="86" t="s">
        <v>186</v>
      </c>
      <c r="D3564" s="86" t="s">
        <v>542</v>
      </c>
      <c r="E3564" s="86" t="s">
        <v>511</v>
      </c>
      <c r="F3564" s="282" t="s">
        <v>189</v>
      </c>
      <c r="G3564" s="1126" t="str">
        <f>IF('Appraisal Inputs'!AL365="","Blank",'Appraisal Inputs'!AL365)</f>
        <v>Blank</v>
      </c>
      <c r="I3564" s="515" t="s">
        <v>4087</v>
      </c>
    </row>
    <row r="3565" spans="1:9" x14ac:dyDescent="0.2">
      <c r="A3565" s="86" t="s">
        <v>6388</v>
      </c>
      <c r="B3565" s="763" t="s">
        <v>454</v>
      </c>
      <c r="C3565" s="86" t="s">
        <v>186</v>
      </c>
      <c r="D3565" s="86" t="s">
        <v>543</v>
      </c>
      <c r="E3565" s="86" t="s">
        <v>511</v>
      </c>
      <c r="F3565" s="282" t="s">
        <v>189</v>
      </c>
      <c r="G3565" s="1126" t="str">
        <f>IF('Appraisal Inputs'!AL366="","Blank",'Appraisal Inputs'!AL366)</f>
        <v>Blank</v>
      </c>
      <c r="I3565" s="515" t="s">
        <v>4088</v>
      </c>
    </row>
    <row r="3566" spans="1:9" x14ac:dyDescent="0.2">
      <c r="A3566" s="86" t="s">
        <v>6388</v>
      </c>
      <c r="B3566" s="763" t="s">
        <v>454</v>
      </c>
      <c r="C3566" s="86" t="s">
        <v>186</v>
      </c>
      <c r="D3566" s="86" t="s">
        <v>544</v>
      </c>
      <c r="E3566" s="86" t="s">
        <v>511</v>
      </c>
      <c r="F3566" s="282" t="s">
        <v>189</v>
      </c>
      <c r="G3566" s="1126" t="str">
        <f>IF('Appraisal Inputs'!AL367="","Blank",'Appraisal Inputs'!AL367)</f>
        <v>Blank</v>
      </c>
      <c r="I3566" s="515" t="s">
        <v>4089</v>
      </c>
    </row>
    <row r="3567" spans="1:9" x14ac:dyDescent="0.2">
      <c r="A3567" s="86" t="s">
        <v>6388</v>
      </c>
      <c r="B3567" s="763" t="s">
        <v>454</v>
      </c>
      <c r="C3567" s="86" t="s">
        <v>186</v>
      </c>
      <c r="D3567" s="86" t="s">
        <v>545</v>
      </c>
      <c r="E3567" s="86" t="s">
        <v>511</v>
      </c>
      <c r="F3567" s="282" t="s">
        <v>189</v>
      </c>
      <c r="G3567" s="1126" t="str">
        <f>IF('Appraisal Inputs'!AL368="","Blank",'Appraisal Inputs'!AL368)</f>
        <v>Blank</v>
      </c>
      <c r="I3567" s="515" t="s">
        <v>4090</v>
      </c>
    </row>
    <row r="3568" spans="1:9" x14ac:dyDescent="0.2">
      <c r="A3568" s="86" t="s">
        <v>6388</v>
      </c>
      <c r="B3568" s="763" t="s">
        <v>454</v>
      </c>
      <c r="C3568" s="86" t="s">
        <v>186</v>
      </c>
      <c r="D3568" s="86" t="s">
        <v>546</v>
      </c>
      <c r="E3568" s="86" t="s">
        <v>511</v>
      </c>
      <c r="F3568" s="282" t="s">
        <v>189</v>
      </c>
      <c r="G3568" s="1126" t="str">
        <f>IF('Appraisal Inputs'!AL369="","Blank",'Appraisal Inputs'!AL369)</f>
        <v>Blank</v>
      </c>
      <c r="I3568" s="515" t="s">
        <v>4091</v>
      </c>
    </row>
    <row r="3569" spans="1:9" x14ac:dyDescent="0.2">
      <c r="A3569" s="86" t="s">
        <v>6388</v>
      </c>
      <c r="B3569" s="763" t="s">
        <v>454</v>
      </c>
      <c r="C3569" s="86" t="s">
        <v>186</v>
      </c>
      <c r="D3569" s="86" t="s">
        <v>547</v>
      </c>
      <c r="E3569" s="86" t="s">
        <v>511</v>
      </c>
      <c r="F3569" s="282" t="s">
        <v>189</v>
      </c>
      <c r="G3569" s="1126" t="str">
        <f>IF('Appraisal Inputs'!AL370="","Blank",'Appraisal Inputs'!AL370)</f>
        <v>Blank</v>
      </c>
      <c r="I3569" s="515" t="s">
        <v>4092</v>
      </c>
    </row>
    <row r="3570" spans="1:9" x14ac:dyDescent="0.2">
      <c r="A3570" s="86" t="s">
        <v>6388</v>
      </c>
      <c r="B3570" s="763" t="s">
        <v>454</v>
      </c>
      <c r="C3570" s="86" t="s">
        <v>186</v>
      </c>
      <c r="D3570" s="86" t="s">
        <v>548</v>
      </c>
      <c r="E3570" s="86" t="s">
        <v>511</v>
      </c>
      <c r="F3570" s="282" t="s">
        <v>189</v>
      </c>
      <c r="G3570" s="1126" t="str">
        <f>IF('Appraisal Inputs'!AL371="","Blank",'Appraisal Inputs'!AL371)</f>
        <v>Blank</v>
      </c>
      <c r="I3570" s="515" t="s">
        <v>4093</v>
      </c>
    </row>
    <row r="3571" spans="1:9" x14ac:dyDescent="0.2">
      <c r="A3571" s="86" t="s">
        <v>6388</v>
      </c>
      <c r="B3571" s="763" t="s">
        <v>454</v>
      </c>
      <c r="C3571" s="86" t="s">
        <v>186</v>
      </c>
      <c r="D3571" s="86" t="s">
        <v>549</v>
      </c>
      <c r="E3571" s="86" t="s">
        <v>511</v>
      </c>
      <c r="F3571" s="282" t="s">
        <v>189</v>
      </c>
      <c r="G3571" s="1126" t="str">
        <f>IF('Appraisal Inputs'!AL372="","Blank",'Appraisal Inputs'!AL372)</f>
        <v>Blank</v>
      </c>
      <c r="I3571" s="515" t="s">
        <v>4094</v>
      </c>
    </row>
    <row r="3572" spans="1:9" x14ac:dyDescent="0.2">
      <c r="A3572" s="86" t="s">
        <v>6388</v>
      </c>
      <c r="B3572" s="763" t="s">
        <v>454</v>
      </c>
      <c r="C3572" s="86" t="s">
        <v>186</v>
      </c>
      <c r="D3572" s="86" t="s">
        <v>550</v>
      </c>
      <c r="E3572" s="86" t="s">
        <v>511</v>
      </c>
      <c r="F3572" s="282" t="s">
        <v>189</v>
      </c>
      <c r="G3572" s="1126" t="str">
        <f>IF('Appraisal Inputs'!AL373="","Blank",'Appraisal Inputs'!AL373)</f>
        <v>Blank</v>
      </c>
      <c r="I3572" s="515" t="s">
        <v>4095</v>
      </c>
    </row>
    <row r="3573" spans="1:9" x14ac:dyDescent="0.2">
      <c r="A3573" s="86" t="s">
        <v>6388</v>
      </c>
      <c r="B3573" s="763" t="s">
        <v>454</v>
      </c>
      <c r="C3573" s="86" t="s">
        <v>186</v>
      </c>
      <c r="D3573" s="86" t="s">
        <v>551</v>
      </c>
      <c r="E3573" s="86" t="s">
        <v>511</v>
      </c>
      <c r="F3573" s="282" t="s">
        <v>189</v>
      </c>
      <c r="G3573" s="1126" t="str">
        <f>IF('Appraisal Inputs'!AL374="","Blank",'Appraisal Inputs'!AL374)</f>
        <v>Blank</v>
      </c>
      <c r="I3573" s="515" t="s">
        <v>4096</v>
      </c>
    </row>
    <row r="3574" spans="1:9" x14ac:dyDescent="0.2">
      <c r="A3574" s="86" t="s">
        <v>6388</v>
      </c>
      <c r="B3574" s="763" t="s">
        <v>454</v>
      </c>
      <c r="C3574" s="86" t="s">
        <v>186</v>
      </c>
      <c r="D3574" s="86" t="s">
        <v>552</v>
      </c>
      <c r="E3574" s="86" t="s">
        <v>511</v>
      </c>
      <c r="F3574" s="282" t="s">
        <v>189</v>
      </c>
      <c r="G3574" s="1126" t="str">
        <f>IF('Appraisal Inputs'!AL375="","Blank",'Appraisal Inputs'!AL375)</f>
        <v>Blank</v>
      </c>
      <c r="I3574" s="515" t="s">
        <v>4097</v>
      </c>
    </row>
    <row r="3575" spans="1:9" x14ac:dyDescent="0.2">
      <c r="A3575" s="86" t="s">
        <v>6388</v>
      </c>
      <c r="B3575" s="763" t="s">
        <v>454</v>
      </c>
      <c r="C3575" s="86" t="s">
        <v>186</v>
      </c>
      <c r="D3575" s="86" t="s">
        <v>553</v>
      </c>
      <c r="E3575" s="86" t="s">
        <v>511</v>
      </c>
      <c r="F3575" s="282" t="s">
        <v>189</v>
      </c>
      <c r="G3575" s="1126" t="str">
        <f>IF('Appraisal Inputs'!AL376="","Blank",'Appraisal Inputs'!AL376)</f>
        <v>Blank</v>
      </c>
      <c r="I3575" s="515" t="s">
        <v>4098</v>
      </c>
    </row>
    <row r="3576" spans="1:9" x14ac:dyDescent="0.2">
      <c r="A3576" s="86" t="s">
        <v>6388</v>
      </c>
      <c r="B3576" s="763" t="s">
        <v>454</v>
      </c>
      <c r="C3576" s="86" t="s">
        <v>186</v>
      </c>
      <c r="D3576" s="86" t="s">
        <v>554</v>
      </c>
      <c r="E3576" s="86" t="s">
        <v>511</v>
      </c>
      <c r="F3576" s="282" t="s">
        <v>189</v>
      </c>
      <c r="G3576" s="1126" t="str">
        <f>IF('Appraisal Inputs'!AL377="","Blank",'Appraisal Inputs'!AL377)</f>
        <v>Blank</v>
      </c>
      <c r="I3576" s="515" t="s">
        <v>4099</v>
      </c>
    </row>
    <row r="3577" spans="1:9" x14ac:dyDescent="0.2">
      <c r="A3577" s="86" t="s">
        <v>6388</v>
      </c>
      <c r="B3577" s="763" t="s">
        <v>454</v>
      </c>
      <c r="C3577" s="86" t="s">
        <v>186</v>
      </c>
      <c r="D3577" s="86" t="s">
        <v>555</v>
      </c>
      <c r="E3577" s="86" t="s">
        <v>511</v>
      </c>
      <c r="F3577" s="282" t="s">
        <v>189</v>
      </c>
      <c r="G3577" s="1126" t="str">
        <f>IF('Appraisal Inputs'!AL378="","Blank",'Appraisal Inputs'!AL378)</f>
        <v>Blank</v>
      </c>
      <c r="I3577" s="515" t="s">
        <v>4100</v>
      </c>
    </row>
    <row r="3578" spans="1:9" x14ac:dyDescent="0.2">
      <c r="A3578" s="86" t="s">
        <v>6388</v>
      </c>
      <c r="B3578" s="763" t="s">
        <v>454</v>
      </c>
      <c r="C3578" s="86" t="s">
        <v>186</v>
      </c>
      <c r="D3578" s="86" t="s">
        <v>556</v>
      </c>
      <c r="E3578" s="86" t="s">
        <v>511</v>
      </c>
      <c r="F3578" s="282" t="s">
        <v>189</v>
      </c>
      <c r="G3578" s="1126" t="str">
        <f>IF('Appraisal Inputs'!AL379="","Blank",'Appraisal Inputs'!AL379)</f>
        <v>Blank</v>
      </c>
      <c r="I3578" s="515" t="s">
        <v>4101</v>
      </c>
    </row>
    <row r="3579" spans="1:9" x14ac:dyDescent="0.2">
      <c r="A3579" s="86" t="s">
        <v>6388</v>
      </c>
      <c r="B3579" s="763" t="s">
        <v>454</v>
      </c>
      <c r="C3579" s="86" t="s">
        <v>186</v>
      </c>
      <c r="D3579" s="86" t="s">
        <v>557</v>
      </c>
      <c r="E3579" s="86" t="s">
        <v>511</v>
      </c>
      <c r="F3579" s="282" t="s">
        <v>189</v>
      </c>
      <c r="G3579" s="1126" t="str">
        <f>IF('Appraisal Inputs'!AL380="","Blank",'Appraisal Inputs'!AL380)</f>
        <v>Blank</v>
      </c>
      <c r="I3579" s="515" t="s">
        <v>4102</v>
      </c>
    </row>
    <row r="3580" spans="1:9" x14ac:dyDescent="0.2">
      <c r="A3580" s="86" t="s">
        <v>6388</v>
      </c>
      <c r="B3580" s="763" t="s">
        <v>454</v>
      </c>
      <c r="C3580" s="86" t="s">
        <v>186</v>
      </c>
      <c r="D3580" s="86" t="s">
        <v>558</v>
      </c>
      <c r="E3580" s="86" t="s">
        <v>511</v>
      </c>
      <c r="F3580" s="282" t="s">
        <v>189</v>
      </c>
      <c r="G3580" s="1126" t="str">
        <f>IF('Appraisal Inputs'!AL381="","Blank",'Appraisal Inputs'!AL381)</f>
        <v>Blank</v>
      </c>
      <c r="I3580" s="515" t="s">
        <v>4103</v>
      </c>
    </row>
    <row r="3581" spans="1:9" x14ac:dyDescent="0.2">
      <c r="A3581" s="86" t="s">
        <v>6388</v>
      </c>
      <c r="B3581" s="763" t="s">
        <v>454</v>
      </c>
      <c r="C3581" s="86" t="s">
        <v>186</v>
      </c>
      <c r="D3581" s="86" t="s">
        <v>559</v>
      </c>
      <c r="E3581" s="86" t="s">
        <v>511</v>
      </c>
      <c r="F3581" s="282" t="s">
        <v>189</v>
      </c>
      <c r="G3581" s="1126" t="str">
        <f>IF('Appraisal Inputs'!AL382="","Blank",'Appraisal Inputs'!AL382)</f>
        <v>Blank</v>
      </c>
      <c r="I3581" s="515" t="s">
        <v>4104</v>
      </c>
    </row>
    <row r="3582" spans="1:9" x14ac:dyDescent="0.2">
      <c r="A3582" s="86" t="s">
        <v>6388</v>
      </c>
      <c r="B3582" s="763" t="s">
        <v>454</v>
      </c>
      <c r="C3582" s="86" t="s">
        <v>186</v>
      </c>
      <c r="D3582" s="86" t="s">
        <v>560</v>
      </c>
      <c r="E3582" s="86" t="s">
        <v>511</v>
      </c>
      <c r="F3582" s="282" t="s">
        <v>189</v>
      </c>
      <c r="G3582" s="1126" t="str">
        <f>IF('Appraisal Inputs'!AL383="","Blank",'Appraisal Inputs'!AL383)</f>
        <v>Blank</v>
      </c>
      <c r="I3582" s="515" t="s">
        <v>4105</v>
      </c>
    </row>
    <row r="3583" spans="1:9" x14ac:dyDescent="0.2">
      <c r="A3583" s="86" t="s">
        <v>6388</v>
      </c>
      <c r="B3583" s="763" t="s">
        <v>454</v>
      </c>
      <c r="C3583" s="86" t="s">
        <v>186</v>
      </c>
      <c r="D3583" s="86" t="s">
        <v>561</v>
      </c>
      <c r="E3583" s="86" t="s">
        <v>511</v>
      </c>
      <c r="F3583" s="282" t="s">
        <v>189</v>
      </c>
      <c r="G3583" s="1126" t="str">
        <f>IF('Appraisal Inputs'!AL384="","Blank",'Appraisal Inputs'!AL384)</f>
        <v>Blank</v>
      </c>
      <c r="I3583" s="515" t="s">
        <v>4106</v>
      </c>
    </row>
    <row r="3584" spans="1:9" x14ac:dyDescent="0.2">
      <c r="A3584" s="86" t="s">
        <v>6388</v>
      </c>
      <c r="B3584" s="763" t="s">
        <v>454</v>
      </c>
      <c r="C3584" s="86" t="s">
        <v>186</v>
      </c>
      <c r="D3584" s="86" t="s">
        <v>562</v>
      </c>
      <c r="E3584" s="86" t="s">
        <v>511</v>
      </c>
      <c r="F3584" s="282" t="s">
        <v>189</v>
      </c>
      <c r="G3584" s="1126" t="str">
        <f>IF('Appraisal Inputs'!AL385="","Blank",'Appraisal Inputs'!AL385)</f>
        <v>Blank</v>
      </c>
      <c r="I3584" s="515" t="s">
        <v>4107</v>
      </c>
    </row>
    <row r="3585" spans="1:9" x14ac:dyDescent="0.2">
      <c r="A3585" s="86" t="s">
        <v>6388</v>
      </c>
      <c r="B3585" s="763" t="s">
        <v>454</v>
      </c>
      <c r="C3585" s="86" t="s">
        <v>186</v>
      </c>
      <c r="D3585" s="86" t="s">
        <v>563</v>
      </c>
      <c r="E3585" s="86" t="s">
        <v>511</v>
      </c>
      <c r="F3585" s="282" t="s">
        <v>189</v>
      </c>
      <c r="G3585" s="1126" t="str">
        <f>IF('Appraisal Inputs'!AL386="","Blank",'Appraisal Inputs'!AL386)</f>
        <v>Blank</v>
      </c>
      <c r="I3585" s="515" t="s">
        <v>4108</v>
      </c>
    </row>
    <row r="3586" spans="1:9" x14ac:dyDescent="0.2">
      <c r="A3586" s="86" t="s">
        <v>6388</v>
      </c>
      <c r="B3586" s="763" t="s">
        <v>454</v>
      </c>
      <c r="C3586" s="86" t="s">
        <v>186</v>
      </c>
      <c r="D3586" s="86" t="s">
        <v>564</v>
      </c>
      <c r="E3586" s="86" t="s">
        <v>511</v>
      </c>
      <c r="F3586" s="282" t="s">
        <v>189</v>
      </c>
      <c r="G3586" s="1126" t="str">
        <f>IF('Appraisal Inputs'!AL387="","Blank",'Appraisal Inputs'!AL387)</f>
        <v>Blank</v>
      </c>
      <c r="I3586" s="515" t="s">
        <v>4109</v>
      </c>
    </row>
    <row r="3587" spans="1:9" x14ac:dyDescent="0.2">
      <c r="A3587" s="86" t="s">
        <v>6388</v>
      </c>
      <c r="B3587" s="763" t="s">
        <v>454</v>
      </c>
      <c r="C3587" s="86" t="s">
        <v>186</v>
      </c>
      <c r="D3587" s="86" t="s">
        <v>565</v>
      </c>
      <c r="E3587" s="86" t="s">
        <v>511</v>
      </c>
      <c r="F3587" s="282" t="s">
        <v>189</v>
      </c>
      <c r="G3587" s="1126" t="str">
        <f>IF('Appraisal Inputs'!AL388="","Blank",'Appraisal Inputs'!AL388)</f>
        <v>Blank</v>
      </c>
      <c r="I3587" s="515" t="s">
        <v>4110</v>
      </c>
    </row>
    <row r="3588" spans="1:9" x14ac:dyDescent="0.2">
      <c r="A3588" s="86" t="s">
        <v>6388</v>
      </c>
      <c r="B3588" s="763" t="s">
        <v>454</v>
      </c>
      <c r="C3588" s="86" t="s">
        <v>186</v>
      </c>
      <c r="D3588" s="86" t="s">
        <v>566</v>
      </c>
      <c r="E3588" s="86" t="s">
        <v>511</v>
      </c>
      <c r="F3588" s="282" t="s">
        <v>189</v>
      </c>
      <c r="G3588" s="1119" t="str">
        <f>IF('Appraisal Inputs'!AL389="","Blank",'Appraisal Inputs'!AL389)</f>
        <v>Blank</v>
      </c>
      <c r="I3588" s="515" t="s">
        <v>4111</v>
      </c>
    </row>
    <row r="3589" spans="1:9" x14ac:dyDescent="0.2">
      <c r="A3589" s="86" t="s">
        <v>6388</v>
      </c>
      <c r="B3589" s="533" t="s">
        <v>454</v>
      </c>
      <c r="C3589" s="119" t="s">
        <v>186</v>
      </c>
      <c r="D3589" s="119" t="s">
        <v>185</v>
      </c>
      <c r="E3589" s="119" t="s">
        <v>511</v>
      </c>
      <c r="F3589" s="545" t="s">
        <v>197</v>
      </c>
      <c r="G3589" s="1127" t="str">
        <f>IF('Appraisal Inputs'!AL390="","Blank",'Appraisal Inputs'!AL390)</f>
        <v>Blank</v>
      </c>
      <c r="I3589" s="515" t="s">
        <v>4112</v>
      </c>
    </row>
    <row r="3590" spans="1:9" x14ac:dyDescent="0.2">
      <c r="A3590" s="86" t="s">
        <v>6388</v>
      </c>
      <c r="B3590" s="541" t="s">
        <v>454</v>
      </c>
      <c r="C3590" s="546" t="s">
        <v>186</v>
      </c>
      <c r="D3590" s="546" t="s">
        <v>185</v>
      </c>
      <c r="E3590" s="546" t="s">
        <v>511</v>
      </c>
      <c r="F3590" s="542" t="s">
        <v>188</v>
      </c>
      <c r="G3590" s="1102" t="str">
        <f>IF('Appraisal Inputs'!AM349="","Blank",'Appraisal Inputs'!AM349)</f>
        <v>Blank</v>
      </c>
      <c r="I3590" s="515" t="s">
        <v>4113</v>
      </c>
    </row>
    <row r="3591" spans="1:9" x14ac:dyDescent="0.2">
      <c r="A3591" s="86" t="s">
        <v>6388</v>
      </c>
      <c r="B3591" s="763" t="s">
        <v>454</v>
      </c>
      <c r="C3591" s="86" t="s">
        <v>186</v>
      </c>
      <c r="D3591" s="86" t="s">
        <v>527</v>
      </c>
      <c r="E3591" s="86" t="s">
        <v>511</v>
      </c>
      <c r="F3591" s="282" t="s">
        <v>188</v>
      </c>
      <c r="G3591" s="1126" t="str">
        <f>IF('Appraisal Inputs'!AM350="","Blank",'Appraisal Inputs'!AM350)</f>
        <v>Blank</v>
      </c>
      <c r="I3591" s="515" t="s">
        <v>4114</v>
      </c>
    </row>
    <row r="3592" spans="1:9" x14ac:dyDescent="0.2">
      <c r="A3592" s="86" t="s">
        <v>6388</v>
      </c>
      <c r="B3592" s="763" t="s">
        <v>454</v>
      </c>
      <c r="C3592" s="86" t="s">
        <v>186</v>
      </c>
      <c r="D3592" s="86" t="s">
        <v>528</v>
      </c>
      <c r="E3592" s="86" t="s">
        <v>511</v>
      </c>
      <c r="F3592" s="282" t="s">
        <v>188</v>
      </c>
      <c r="G3592" s="1126" t="str">
        <f>IF('Appraisal Inputs'!AM351="","Blank",'Appraisal Inputs'!AM351)</f>
        <v>Blank</v>
      </c>
      <c r="I3592" s="515" t="s">
        <v>4115</v>
      </c>
    </row>
    <row r="3593" spans="1:9" x14ac:dyDescent="0.2">
      <c r="A3593" s="86" t="s">
        <v>6388</v>
      </c>
      <c r="B3593" s="763" t="s">
        <v>454</v>
      </c>
      <c r="C3593" s="86" t="s">
        <v>186</v>
      </c>
      <c r="D3593" s="86" t="s">
        <v>529</v>
      </c>
      <c r="E3593" s="86" t="s">
        <v>511</v>
      </c>
      <c r="F3593" s="282" t="s">
        <v>188</v>
      </c>
      <c r="G3593" s="1126" t="str">
        <f>IF('Appraisal Inputs'!AM352="","Blank",'Appraisal Inputs'!AM352)</f>
        <v>Blank</v>
      </c>
      <c r="I3593" s="515" t="s">
        <v>4116</v>
      </c>
    </row>
    <row r="3594" spans="1:9" x14ac:dyDescent="0.2">
      <c r="A3594" s="86" t="s">
        <v>6388</v>
      </c>
      <c r="B3594" s="763" t="s">
        <v>454</v>
      </c>
      <c r="C3594" s="86" t="s">
        <v>186</v>
      </c>
      <c r="D3594" s="86" t="s">
        <v>530</v>
      </c>
      <c r="E3594" s="86" t="s">
        <v>511</v>
      </c>
      <c r="F3594" s="282" t="s">
        <v>188</v>
      </c>
      <c r="G3594" s="1126" t="str">
        <f>IF('Appraisal Inputs'!AM353="","Blank",'Appraisal Inputs'!AM353)</f>
        <v>Blank</v>
      </c>
      <c r="I3594" s="515" t="s">
        <v>4117</v>
      </c>
    </row>
    <row r="3595" spans="1:9" x14ac:dyDescent="0.2">
      <c r="A3595" s="86" t="s">
        <v>6388</v>
      </c>
      <c r="B3595" s="763" t="s">
        <v>454</v>
      </c>
      <c r="C3595" s="86" t="s">
        <v>186</v>
      </c>
      <c r="D3595" s="86" t="s">
        <v>531</v>
      </c>
      <c r="E3595" s="86" t="s">
        <v>511</v>
      </c>
      <c r="F3595" s="282" t="s">
        <v>188</v>
      </c>
      <c r="G3595" s="1126" t="str">
        <f>IF('Appraisal Inputs'!AM354="","Blank",'Appraisal Inputs'!AM354)</f>
        <v>Blank</v>
      </c>
      <c r="I3595" s="515" t="s">
        <v>4118</v>
      </c>
    </row>
    <row r="3596" spans="1:9" x14ac:dyDescent="0.2">
      <c r="A3596" s="86" t="s">
        <v>6388</v>
      </c>
      <c r="B3596" s="763" t="s">
        <v>454</v>
      </c>
      <c r="C3596" s="86" t="s">
        <v>186</v>
      </c>
      <c r="D3596" s="86" t="s">
        <v>532</v>
      </c>
      <c r="E3596" s="86" t="s">
        <v>511</v>
      </c>
      <c r="F3596" s="282" t="s">
        <v>188</v>
      </c>
      <c r="G3596" s="1126" t="str">
        <f>IF('Appraisal Inputs'!AM355="","Blank",'Appraisal Inputs'!AM355)</f>
        <v>Blank</v>
      </c>
      <c r="I3596" s="515" t="s">
        <v>4119</v>
      </c>
    </row>
    <row r="3597" spans="1:9" x14ac:dyDescent="0.2">
      <c r="A3597" s="86" t="s">
        <v>6388</v>
      </c>
      <c r="B3597" s="763" t="s">
        <v>454</v>
      </c>
      <c r="C3597" s="86" t="s">
        <v>186</v>
      </c>
      <c r="D3597" s="86" t="s">
        <v>533</v>
      </c>
      <c r="E3597" s="86" t="s">
        <v>511</v>
      </c>
      <c r="F3597" s="282" t="s">
        <v>188</v>
      </c>
      <c r="G3597" s="1126" t="str">
        <f>IF('Appraisal Inputs'!AM356="","Blank",'Appraisal Inputs'!AM356)</f>
        <v>Blank</v>
      </c>
      <c r="I3597" s="515" t="s">
        <v>4120</v>
      </c>
    </row>
    <row r="3598" spans="1:9" x14ac:dyDescent="0.2">
      <c r="A3598" s="86" t="s">
        <v>6388</v>
      </c>
      <c r="B3598" s="763" t="s">
        <v>454</v>
      </c>
      <c r="C3598" s="86" t="s">
        <v>186</v>
      </c>
      <c r="D3598" s="86" t="s">
        <v>534</v>
      </c>
      <c r="E3598" s="86" t="s">
        <v>511</v>
      </c>
      <c r="F3598" s="282" t="s">
        <v>188</v>
      </c>
      <c r="G3598" s="1126" t="str">
        <f>IF('Appraisal Inputs'!AM357="","Blank",'Appraisal Inputs'!AM357)</f>
        <v>Blank</v>
      </c>
      <c r="I3598" s="515" t="s">
        <v>4121</v>
      </c>
    </row>
    <row r="3599" spans="1:9" x14ac:dyDescent="0.2">
      <c r="A3599" s="86" t="s">
        <v>6388</v>
      </c>
      <c r="B3599" s="763" t="s">
        <v>454</v>
      </c>
      <c r="C3599" s="86" t="s">
        <v>186</v>
      </c>
      <c r="D3599" s="86" t="s">
        <v>535</v>
      </c>
      <c r="E3599" s="86" t="s">
        <v>511</v>
      </c>
      <c r="F3599" s="282" t="s">
        <v>188</v>
      </c>
      <c r="G3599" s="1126" t="str">
        <f>IF('Appraisal Inputs'!AM358="","Blank",'Appraisal Inputs'!AM358)</f>
        <v>Blank</v>
      </c>
      <c r="I3599" s="515" t="s">
        <v>4122</v>
      </c>
    </row>
    <row r="3600" spans="1:9" x14ac:dyDescent="0.2">
      <c r="A3600" s="86" t="s">
        <v>6388</v>
      </c>
      <c r="B3600" s="763" t="s">
        <v>454</v>
      </c>
      <c r="C3600" s="86" t="s">
        <v>186</v>
      </c>
      <c r="D3600" s="86" t="s">
        <v>536</v>
      </c>
      <c r="E3600" s="86" t="s">
        <v>511</v>
      </c>
      <c r="F3600" s="282" t="s">
        <v>188</v>
      </c>
      <c r="G3600" s="1126" t="str">
        <f>IF('Appraisal Inputs'!AM359="","Blank",'Appraisal Inputs'!AM359)</f>
        <v>Blank</v>
      </c>
      <c r="I3600" s="515" t="s">
        <v>4123</v>
      </c>
    </row>
    <row r="3601" spans="1:9" x14ac:dyDescent="0.2">
      <c r="A3601" s="86" t="s">
        <v>6388</v>
      </c>
      <c r="B3601" s="763" t="s">
        <v>454</v>
      </c>
      <c r="C3601" s="86" t="s">
        <v>186</v>
      </c>
      <c r="D3601" s="86" t="s">
        <v>537</v>
      </c>
      <c r="E3601" s="86" t="s">
        <v>511</v>
      </c>
      <c r="F3601" s="282" t="s">
        <v>188</v>
      </c>
      <c r="G3601" s="1126" t="str">
        <f>IF('Appraisal Inputs'!AM360="","Blank",'Appraisal Inputs'!AM360)</f>
        <v>Blank</v>
      </c>
      <c r="I3601" s="515" t="s">
        <v>4124</v>
      </c>
    </row>
    <row r="3602" spans="1:9" x14ac:dyDescent="0.2">
      <c r="A3602" s="86" t="s">
        <v>6388</v>
      </c>
      <c r="B3602" s="763" t="s">
        <v>454</v>
      </c>
      <c r="C3602" s="86" t="s">
        <v>186</v>
      </c>
      <c r="D3602" s="86" t="s">
        <v>538</v>
      </c>
      <c r="E3602" s="86" t="s">
        <v>511</v>
      </c>
      <c r="F3602" s="282" t="s">
        <v>188</v>
      </c>
      <c r="G3602" s="1126" t="str">
        <f>IF('Appraisal Inputs'!AM361="","Blank",'Appraisal Inputs'!AM361)</f>
        <v>Blank</v>
      </c>
      <c r="I3602" s="515" t="s">
        <v>4125</v>
      </c>
    </row>
    <row r="3603" spans="1:9" x14ac:dyDescent="0.2">
      <c r="A3603" s="86" t="s">
        <v>6388</v>
      </c>
      <c r="B3603" s="763" t="s">
        <v>454</v>
      </c>
      <c r="C3603" s="86" t="s">
        <v>186</v>
      </c>
      <c r="D3603" s="86" t="s">
        <v>539</v>
      </c>
      <c r="E3603" s="86" t="s">
        <v>511</v>
      </c>
      <c r="F3603" s="282" t="s">
        <v>188</v>
      </c>
      <c r="G3603" s="1126" t="str">
        <f>IF('Appraisal Inputs'!AM362="","Blank",'Appraisal Inputs'!AM362)</f>
        <v>Blank</v>
      </c>
      <c r="I3603" s="515" t="s">
        <v>4126</v>
      </c>
    </row>
    <row r="3604" spans="1:9" x14ac:dyDescent="0.2">
      <c r="A3604" s="86" t="s">
        <v>6388</v>
      </c>
      <c r="B3604" s="763" t="s">
        <v>454</v>
      </c>
      <c r="C3604" s="86" t="s">
        <v>186</v>
      </c>
      <c r="D3604" s="86" t="s">
        <v>540</v>
      </c>
      <c r="E3604" s="86" t="s">
        <v>511</v>
      </c>
      <c r="F3604" s="282" t="s">
        <v>188</v>
      </c>
      <c r="G3604" s="1126" t="str">
        <f>IF('Appraisal Inputs'!AM363="","Blank",'Appraisal Inputs'!AM363)</f>
        <v>Blank</v>
      </c>
      <c r="I3604" s="515" t="s">
        <v>4127</v>
      </c>
    </row>
    <row r="3605" spans="1:9" x14ac:dyDescent="0.2">
      <c r="A3605" s="86" t="s">
        <v>6388</v>
      </c>
      <c r="B3605" s="763" t="s">
        <v>454</v>
      </c>
      <c r="C3605" s="86" t="s">
        <v>186</v>
      </c>
      <c r="D3605" s="86" t="s">
        <v>541</v>
      </c>
      <c r="E3605" s="86" t="s">
        <v>511</v>
      </c>
      <c r="F3605" s="282" t="s">
        <v>188</v>
      </c>
      <c r="G3605" s="1126" t="str">
        <f>IF('Appraisal Inputs'!AM364="","Blank",'Appraisal Inputs'!AM364)</f>
        <v>Blank</v>
      </c>
      <c r="I3605" s="515" t="s">
        <v>4128</v>
      </c>
    </row>
    <row r="3606" spans="1:9" x14ac:dyDescent="0.2">
      <c r="A3606" s="86" t="s">
        <v>6388</v>
      </c>
      <c r="B3606" s="763" t="s">
        <v>454</v>
      </c>
      <c r="C3606" s="86" t="s">
        <v>186</v>
      </c>
      <c r="D3606" s="86" t="s">
        <v>542</v>
      </c>
      <c r="E3606" s="86" t="s">
        <v>511</v>
      </c>
      <c r="F3606" s="282" t="s">
        <v>188</v>
      </c>
      <c r="G3606" s="1126" t="str">
        <f>IF('Appraisal Inputs'!AM365="","Blank",'Appraisal Inputs'!AM365)</f>
        <v>Blank</v>
      </c>
      <c r="I3606" s="515" t="s">
        <v>4129</v>
      </c>
    </row>
    <row r="3607" spans="1:9" x14ac:dyDescent="0.2">
      <c r="A3607" s="86" t="s">
        <v>6388</v>
      </c>
      <c r="B3607" s="763" t="s">
        <v>454</v>
      </c>
      <c r="C3607" s="86" t="s">
        <v>186</v>
      </c>
      <c r="D3607" s="86" t="s">
        <v>543</v>
      </c>
      <c r="E3607" s="86" t="s">
        <v>511</v>
      </c>
      <c r="F3607" s="282" t="s">
        <v>188</v>
      </c>
      <c r="G3607" s="1126" t="str">
        <f>IF('Appraisal Inputs'!AM366="","Blank",'Appraisal Inputs'!AM366)</f>
        <v>Blank</v>
      </c>
      <c r="I3607" s="515" t="s">
        <v>4130</v>
      </c>
    </row>
    <row r="3608" spans="1:9" x14ac:dyDescent="0.2">
      <c r="A3608" s="86" t="s">
        <v>6388</v>
      </c>
      <c r="B3608" s="763" t="s">
        <v>454</v>
      </c>
      <c r="C3608" s="86" t="s">
        <v>186</v>
      </c>
      <c r="D3608" s="86" t="s">
        <v>544</v>
      </c>
      <c r="E3608" s="86" t="s">
        <v>511</v>
      </c>
      <c r="F3608" s="282" t="s">
        <v>188</v>
      </c>
      <c r="G3608" s="1126" t="str">
        <f>IF('Appraisal Inputs'!AM367="","Blank",'Appraisal Inputs'!AM367)</f>
        <v>Blank</v>
      </c>
      <c r="I3608" s="515" t="s">
        <v>4131</v>
      </c>
    </row>
    <row r="3609" spans="1:9" x14ac:dyDescent="0.2">
      <c r="A3609" s="86" t="s">
        <v>6388</v>
      </c>
      <c r="B3609" s="763" t="s">
        <v>454</v>
      </c>
      <c r="C3609" s="86" t="s">
        <v>186</v>
      </c>
      <c r="D3609" s="86" t="s">
        <v>545</v>
      </c>
      <c r="E3609" s="86" t="s">
        <v>511</v>
      </c>
      <c r="F3609" s="282" t="s">
        <v>188</v>
      </c>
      <c r="G3609" s="1126" t="str">
        <f>IF('Appraisal Inputs'!AM368="","Blank",'Appraisal Inputs'!AM368)</f>
        <v>Blank</v>
      </c>
      <c r="I3609" s="515" t="s">
        <v>4132</v>
      </c>
    </row>
    <row r="3610" spans="1:9" x14ac:dyDescent="0.2">
      <c r="A3610" s="86" t="s">
        <v>6388</v>
      </c>
      <c r="B3610" s="763" t="s">
        <v>454</v>
      </c>
      <c r="C3610" s="86" t="s">
        <v>186</v>
      </c>
      <c r="D3610" s="86" t="s">
        <v>546</v>
      </c>
      <c r="E3610" s="86" t="s">
        <v>511</v>
      </c>
      <c r="F3610" s="282" t="s">
        <v>188</v>
      </c>
      <c r="G3610" s="1126" t="str">
        <f>IF('Appraisal Inputs'!AM369="","Blank",'Appraisal Inputs'!AM369)</f>
        <v>Blank</v>
      </c>
      <c r="I3610" s="515" t="s">
        <v>4133</v>
      </c>
    </row>
    <row r="3611" spans="1:9" x14ac:dyDescent="0.2">
      <c r="A3611" s="86" t="s">
        <v>6388</v>
      </c>
      <c r="B3611" s="763" t="s">
        <v>454</v>
      </c>
      <c r="C3611" s="86" t="s">
        <v>186</v>
      </c>
      <c r="D3611" s="86" t="s">
        <v>547</v>
      </c>
      <c r="E3611" s="86" t="s">
        <v>511</v>
      </c>
      <c r="F3611" s="282" t="s">
        <v>188</v>
      </c>
      <c r="G3611" s="1126" t="str">
        <f>IF('Appraisal Inputs'!AM370="","Blank",'Appraisal Inputs'!AM370)</f>
        <v>Blank</v>
      </c>
      <c r="I3611" s="515" t="s">
        <v>4134</v>
      </c>
    </row>
    <row r="3612" spans="1:9" x14ac:dyDescent="0.2">
      <c r="A3612" s="86" t="s">
        <v>6388</v>
      </c>
      <c r="B3612" s="763" t="s">
        <v>454</v>
      </c>
      <c r="C3612" s="86" t="s">
        <v>186</v>
      </c>
      <c r="D3612" s="86" t="s">
        <v>548</v>
      </c>
      <c r="E3612" s="86" t="s">
        <v>511</v>
      </c>
      <c r="F3612" s="282" t="s">
        <v>188</v>
      </c>
      <c r="G3612" s="1126" t="str">
        <f>IF('Appraisal Inputs'!AM371="","Blank",'Appraisal Inputs'!AM371)</f>
        <v>Blank</v>
      </c>
      <c r="I3612" s="515" t="s">
        <v>4135</v>
      </c>
    </row>
    <row r="3613" spans="1:9" x14ac:dyDescent="0.2">
      <c r="A3613" s="86" t="s">
        <v>6388</v>
      </c>
      <c r="B3613" s="763" t="s">
        <v>454</v>
      </c>
      <c r="C3613" s="86" t="s">
        <v>186</v>
      </c>
      <c r="D3613" s="86" t="s">
        <v>549</v>
      </c>
      <c r="E3613" s="86" t="s">
        <v>511</v>
      </c>
      <c r="F3613" s="282" t="s">
        <v>188</v>
      </c>
      <c r="G3613" s="1126" t="str">
        <f>IF('Appraisal Inputs'!AM372="","Blank",'Appraisal Inputs'!AM372)</f>
        <v>Blank</v>
      </c>
      <c r="I3613" s="515" t="s">
        <v>4136</v>
      </c>
    </row>
    <row r="3614" spans="1:9" x14ac:dyDescent="0.2">
      <c r="A3614" s="86" t="s">
        <v>6388</v>
      </c>
      <c r="B3614" s="763" t="s">
        <v>454</v>
      </c>
      <c r="C3614" s="86" t="s">
        <v>186</v>
      </c>
      <c r="D3614" s="86" t="s">
        <v>550</v>
      </c>
      <c r="E3614" s="86" t="s">
        <v>511</v>
      </c>
      <c r="F3614" s="282" t="s">
        <v>188</v>
      </c>
      <c r="G3614" s="1126" t="str">
        <f>IF('Appraisal Inputs'!AM373="","Blank",'Appraisal Inputs'!AM373)</f>
        <v>Blank</v>
      </c>
      <c r="I3614" s="515" t="s">
        <v>4137</v>
      </c>
    </row>
    <row r="3615" spans="1:9" x14ac:dyDescent="0.2">
      <c r="A3615" s="86" t="s">
        <v>6388</v>
      </c>
      <c r="B3615" s="763" t="s">
        <v>454</v>
      </c>
      <c r="C3615" s="86" t="s">
        <v>186</v>
      </c>
      <c r="D3615" s="86" t="s">
        <v>551</v>
      </c>
      <c r="E3615" s="86" t="s">
        <v>511</v>
      </c>
      <c r="F3615" s="282" t="s">
        <v>188</v>
      </c>
      <c r="G3615" s="1126" t="str">
        <f>IF('Appraisal Inputs'!AM374="","Blank",'Appraisal Inputs'!AM374)</f>
        <v>Blank</v>
      </c>
      <c r="I3615" s="515" t="s">
        <v>4138</v>
      </c>
    </row>
    <row r="3616" spans="1:9" x14ac:dyDescent="0.2">
      <c r="A3616" s="86" t="s">
        <v>6388</v>
      </c>
      <c r="B3616" s="763" t="s">
        <v>454</v>
      </c>
      <c r="C3616" s="86" t="s">
        <v>186</v>
      </c>
      <c r="D3616" s="86" t="s">
        <v>552</v>
      </c>
      <c r="E3616" s="86" t="s">
        <v>511</v>
      </c>
      <c r="F3616" s="282" t="s">
        <v>188</v>
      </c>
      <c r="G3616" s="1126" t="str">
        <f>IF('Appraisal Inputs'!AM375="","Blank",'Appraisal Inputs'!AM375)</f>
        <v>Blank</v>
      </c>
      <c r="I3616" s="515" t="s">
        <v>4139</v>
      </c>
    </row>
    <row r="3617" spans="1:9" x14ac:dyDescent="0.2">
      <c r="A3617" s="86" t="s">
        <v>6388</v>
      </c>
      <c r="B3617" s="763" t="s">
        <v>454</v>
      </c>
      <c r="C3617" s="86" t="s">
        <v>186</v>
      </c>
      <c r="D3617" s="86" t="s">
        <v>553</v>
      </c>
      <c r="E3617" s="86" t="s">
        <v>511</v>
      </c>
      <c r="F3617" s="282" t="s">
        <v>188</v>
      </c>
      <c r="G3617" s="1126" t="str">
        <f>IF('Appraisal Inputs'!AM376="","Blank",'Appraisal Inputs'!AM376)</f>
        <v>Blank</v>
      </c>
      <c r="I3617" s="515" t="s">
        <v>4140</v>
      </c>
    </row>
    <row r="3618" spans="1:9" x14ac:dyDescent="0.2">
      <c r="A3618" s="86" t="s">
        <v>6388</v>
      </c>
      <c r="B3618" s="763" t="s">
        <v>454</v>
      </c>
      <c r="C3618" s="86" t="s">
        <v>186</v>
      </c>
      <c r="D3618" s="86" t="s">
        <v>554</v>
      </c>
      <c r="E3618" s="86" t="s">
        <v>511</v>
      </c>
      <c r="F3618" s="282" t="s">
        <v>188</v>
      </c>
      <c r="G3618" s="1126" t="str">
        <f>IF('Appraisal Inputs'!AM377="","Blank",'Appraisal Inputs'!AM377)</f>
        <v>Blank</v>
      </c>
      <c r="I3618" s="515" t="s">
        <v>4141</v>
      </c>
    </row>
    <row r="3619" spans="1:9" x14ac:dyDescent="0.2">
      <c r="A3619" s="86" t="s">
        <v>6388</v>
      </c>
      <c r="B3619" s="763" t="s">
        <v>454</v>
      </c>
      <c r="C3619" s="86" t="s">
        <v>186</v>
      </c>
      <c r="D3619" s="86" t="s">
        <v>555</v>
      </c>
      <c r="E3619" s="86" t="s">
        <v>511</v>
      </c>
      <c r="F3619" s="282" t="s">
        <v>188</v>
      </c>
      <c r="G3619" s="1126" t="str">
        <f>IF('Appraisal Inputs'!AM378="","Blank",'Appraisal Inputs'!AM378)</f>
        <v>Blank</v>
      </c>
      <c r="I3619" s="515" t="s">
        <v>4142</v>
      </c>
    </row>
    <row r="3620" spans="1:9" x14ac:dyDescent="0.2">
      <c r="A3620" s="86" t="s">
        <v>6388</v>
      </c>
      <c r="B3620" s="763" t="s">
        <v>454</v>
      </c>
      <c r="C3620" s="86" t="s">
        <v>186</v>
      </c>
      <c r="D3620" s="86" t="s">
        <v>556</v>
      </c>
      <c r="E3620" s="86" t="s">
        <v>511</v>
      </c>
      <c r="F3620" s="282" t="s">
        <v>188</v>
      </c>
      <c r="G3620" s="1126" t="str">
        <f>IF('Appraisal Inputs'!AM379="","Blank",'Appraisal Inputs'!AM379)</f>
        <v>Blank</v>
      </c>
      <c r="I3620" s="515" t="s">
        <v>4143</v>
      </c>
    </row>
    <row r="3621" spans="1:9" x14ac:dyDescent="0.2">
      <c r="A3621" s="86" t="s">
        <v>6388</v>
      </c>
      <c r="B3621" s="763" t="s">
        <v>454</v>
      </c>
      <c r="C3621" s="86" t="s">
        <v>186</v>
      </c>
      <c r="D3621" s="86" t="s">
        <v>557</v>
      </c>
      <c r="E3621" s="86" t="s">
        <v>511</v>
      </c>
      <c r="F3621" s="282" t="s">
        <v>188</v>
      </c>
      <c r="G3621" s="1126" t="str">
        <f>IF('Appraisal Inputs'!AM380="","Blank",'Appraisal Inputs'!AM380)</f>
        <v>Blank</v>
      </c>
      <c r="I3621" s="515" t="s">
        <v>4144</v>
      </c>
    </row>
    <row r="3622" spans="1:9" x14ac:dyDescent="0.2">
      <c r="A3622" s="86" t="s">
        <v>6388</v>
      </c>
      <c r="B3622" s="763" t="s">
        <v>454</v>
      </c>
      <c r="C3622" s="86" t="s">
        <v>186</v>
      </c>
      <c r="D3622" s="86" t="s">
        <v>558</v>
      </c>
      <c r="E3622" s="86" t="s">
        <v>511</v>
      </c>
      <c r="F3622" s="282" t="s">
        <v>188</v>
      </c>
      <c r="G3622" s="1126" t="str">
        <f>IF('Appraisal Inputs'!AM381="","Blank",'Appraisal Inputs'!AM381)</f>
        <v>Blank</v>
      </c>
      <c r="I3622" s="515" t="s">
        <v>4145</v>
      </c>
    </row>
    <row r="3623" spans="1:9" x14ac:dyDescent="0.2">
      <c r="A3623" s="86" t="s">
        <v>6388</v>
      </c>
      <c r="B3623" s="763" t="s">
        <v>454</v>
      </c>
      <c r="C3623" s="86" t="s">
        <v>186</v>
      </c>
      <c r="D3623" s="86" t="s">
        <v>559</v>
      </c>
      <c r="E3623" s="86" t="s">
        <v>511</v>
      </c>
      <c r="F3623" s="282" t="s">
        <v>188</v>
      </c>
      <c r="G3623" s="1126" t="str">
        <f>IF('Appraisal Inputs'!AM382="","Blank",'Appraisal Inputs'!AM382)</f>
        <v>Blank</v>
      </c>
      <c r="I3623" s="515" t="s">
        <v>4146</v>
      </c>
    </row>
    <row r="3624" spans="1:9" x14ac:dyDescent="0.2">
      <c r="A3624" s="86" t="s">
        <v>6388</v>
      </c>
      <c r="B3624" s="763" t="s">
        <v>454</v>
      </c>
      <c r="C3624" s="86" t="s">
        <v>186</v>
      </c>
      <c r="D3624" s="86" t="s">
        <v>560</v>
      </c>
      <c r="E3624" s="86" t="s">
        <v>511</v>
      </c>
      <c r="F3624" s="282" t="s">
        <v>188</v>
      </c>
      <c r="G3624" s="1126" t="str">
        <f>IF('Appraisal Inputs'!AM383="","Blank",'Appraisal Inputs'!AM383)</f>
        <v>Blank</v>
      </c>
      <c r="I3624" s="515" t="s">
        <v>4147</v>
      </c>
    </row>
    <row r="3625" spans="1:9" x14ac:dyDescent="0.2">
      <c r="A3625" s="86" t="s">
        <v>6388</v>
      </c>
      <c r="B3625" s="763" t="s">
        <v>454</v>
      </c>
      <c r="C3625" s="86" t="s">
        <v>186</v>
      </c>
      <c r="D3625" s="86" t="s">
        <v>561</v>
      </c>
      <c r="E3625" s="86" t="s">
        <v>511</v>
      </c>
      <c r="F3625" s="282" t="s">
        <v>188</v>
      </c>
      <c r="G3625" s="1126" t="str">
        <f>IF('Appraisal Inputs'!AM384="","Blank",'Appraisal Inputs'!AM384)</f>
        <v>Blank</v>
      </c>
      <c r="I3625" s="515" t="s">
        <v>4148</v>
      </c>
    </row>
    <row r="3626" spans="1:9" x14ac:dyDescent="0.2">
      <c r="A3626" s="86" t="s">
        <v>6388</v>
      </c>
      <c r="B3626" s="763" t="s">
        <v>454</v>
      </c>
      <c r="C3626" s="86" t="s">
        <v>186</v>
      </c>
      <c r="D3626" s="86" t="s">
        <v>562</v>
      </c>
      <c r="E3626" s="86" t="s">
        <v>511</v>
      </c>
      <c r="F3626" s="282" t="s">
        <v>188</v>
      </c>
      <c r="G3626" s="1126" t="str">
        <f>IF('Appraisal Inputs'!AM385="","Blank",'Appraisal Inputs'!AM385)</f>
        <v>Blank</v>
      </c>
      <c r="I3626" s="515" t="s">
        <v>4149</v>
      </c>
    </row>
    <row r="3627" spans="1:9" x14ac:dyDescent="0.2">
      <c r="A3627" s="86" t="s">
        <v>6388</v>
      </c>
      <c r="B3627" s="763" t="s">
        <v>454</v>
      </c>
      <c r="C3627" s="86" t="s">
        <v>186</v>
      </c>
      <c r="D3627" s="86" t="s">
        <v>563</v>
      </c>
      <c r="E3627" s="86" t="s">
        <v>511</v>
      </c>
      <c r="F3627" s="282" t="s">
        <v>188</v>
      </c>
      <c r="G3627" s="1126" t="str">
        <f>IF('Appraisal Inputs'!AM386="","Blank",'Appraisal Inputs'!AM386)</f>
        <v>Blank</v>
      </c>
      <c r="I3627" s="515" t="s">
        <v>4150</v>
      </c>
    </row>
    <row r="3628" spans="1:9" x14ac:dyDescent="0.2">
      <c r="A3628" s="86" t="s">
        <v>6388</v>
      </c>
      <c r="B3628" s="763" t="s">
        <v>454</v>
      </c>
      <c r="C3628" s="86" t="s">
        <v>186</v>
      </c>
      <c r="D3628" s="86" t="s">
        <v>564</v>
      </c>
      <c r="E3628" s="86" t="s">
        <v>511</v>
      </c>
      <c r="F3628" s="282" t="s">
        <v>188</v>
      </c>
      <c r="G3628" s="1126" t="str">
        <f>IF('Appraisal Inputs'!AM387="","Blank",'Appraisal Inputs'!AM387)</f>
        <v>Blank</v>
      </c>
      <c r="I3628" s="515" t="s">
        <v>4151</v>
      </c>
    </row>
    <row r="3629" spans="1:9" x14ac:dyDescent="0.2">
      <c r="A3629" s="86" t="s">
        <v>6388</v>
      </c>
      <c r="B3629" s="763" t="s">
        <v>454</v>
      </c>
      <c r="C3629" s="86" t="s">
        <v>186</v>
      </c>
      <c r="D3629" s="86" t="s">
        <v>565</v>
      </c>
      <c r="E3629" s="86" t="s">
        <v>511</v>
      </c>
      <c r="F3629" s="282" t="s">
        <v>188</v>
      </c>
      <c r="G3629" s="1126" t="str">
        <f>IF('Appraisal Inputs'!AM388="","Blank",'Appraisal Inputs'!AM388)</f>
        <v>Blank</v>
      </c>
      <c r="I3629" s="515" t="s">
        <v>4152</v>
      </c>
    </row>
    <row r="3630" spans="1:9" x14ac:dyDescent="0.2">
      <c r="A3630" s="86" t="s">
        <v>6388</v>
      </c>
      <c r="B3630" s="543" t="s">
        <v>454</v>
      </c>
      <c r="C3630" s="547" t="s">
        <v>186</v>
      </c>
      <c r="D3630" s="547" t="s">
        <v>566</v>
      </c>
      <c r="E3630" s="547" t="s">
        <v>511</v>
      </c>
      <c r="F3630" s="538" t="s">
        <v>188</v>
      </c>
      <c r="G3630" s="1120" t="str">
        <f>IF('Appraisal Inputs'!AM389="","Blank",'Appraisal Inputs'!AM389)</f>
        <v>Blank</v>
      </c>
      <c r="I3630" s="515" t="s">
        <v>4153</v>
      </c>
    </row>
    <row r="3631" spans="1:9" x14ac:dyDescent="0.2">
      <c r="A3631" s="86" t="s">
        <v>6388</v>
      </c>
      <c r="B3631" s="763" t="s">
        <v>454</v>
      </c>
      <c r="C3631" s="86" t="s">
        <v>186</v>
      </c>
      <c r="D3631" s="86" t="s">
        <v>185</v>
      </c>
      <c r="E3631" s="86" t="s">
        <v>512</v>
      </c>
      <c r="F3631" s="282" t="s">
        <v>189</v>
      </c>
      <c r="G3631" s="1126" t="str">
        <f>IF('Appraisal Inputs'!AN349="","Blank",'Appraisal Inputs'!AN349)</f>
        <v>Blank</v>
      </c>
      <c r="I3631" s="515" t="s">
        <v>4154</v>
      </c>
    </row>
    <row r="3632" spans="1:9" x14ac:dyDescent="0.2">
      <c r="A3632" s="86" t="s">
        <v>6388</v>
      </c>
      <c r="B3632" s="763" t="s">
        <v>454</v>
      </c>
      <c r="C3632" s="86" t="s">
        <v>186</v>
      </c>
      <c r="D3632" s="86" t="s">
        <v>527</v>
      </c>
      <c r="E3632" s="86" t="s">
        <v>512</v>
      </c>
      <c r="F3632" s="282" t="s">
        <v>189</v>
      </c>
      <c r="G3632" s="1126" t="str">
        <f>IF('Appraisal Inputs'!AN350="","Blank",'Appraisal Inputs'!AN350)</f>
        <v>Blank</v>
      </c>
      <c r="I3632" s="515" t="s">
        <v>4155</v>
      </c>
    </row>
    <row r="3633" spans="1:9" x14ac:dyDescent="0.2">
      <c r="A3633" s="86" t="s">
        <v>6388</v>
      </c>
      <c r="B3633" s="763" t="s">
        <v>454</v>
      </c>
      <c r="C3633" s="86" t="s">
        <v>186</v>
      </c>
      <c r="D3633" s="86" t="s">
        <v>528</v>
      </c>
      <c r="E3633" s="86" t="s">
        <v>512</v>
      </c>
      <c r="F3633" s="282" t="s">
        <v>189</v>
      </c>
      <c r="G3633" s="1126" t="str">
        <f>IF('Appraisal Inputs'!AN351="","Blank",'Appraisal Inputs'!AN351)</f>
        <v>Blank</v>
      </c>
      <c r="I3633" s="515" t="s">
        <v>4156</v>
      </c>
    </row>
    <row r="3634" spans="1:9" x14ac:dyDescent="0.2">
      <c r="A3634" s="86" t="s">
        <v>6388</v>
      </c>
      <c r="B3634" s="763" t="s">
        <v>454</v>
      </c>
      <c r="C3634" s="86" t="s">
        <v>186</v>
      </c>
      <c r="D3634" s="86" t="s">
        <v>529</v>
      </c>
      <c r="E3634" s="86" t="s">
        <v>512</v>
      </c>
      <c r="F3634" s="282" t="s">
        <v>189</v>
      </c>
      <c r="G3634" s="1126" t="str">
        <f>IF('Appraisal Inputs'!AN352="","Blank",'Appraisal Inputs'!AN352)</f>
        <v>Blank</v>
      </c>
      <c r="I3634" s="515" t="s">
        <v>4157</v>
      </c>
    </row>
    <row r="3635" spans="1:9" x14ac:dyDescent="0.2">
      <c r="A3635" s="86" t="s">
        <v>6388</v>
      </c>
      <c r="B3635" s="763" t="s">
        <v>454</v>
      </c>
      <c r="C3635" s="86" t="s">
        <v>186</v>
      </c>
      <c r="D3635" s="86" t="s">
        <v>530</v>
      </c>
      <c r="E3635" s="86" t="s">
        <v>512</v>
      </c>
      <c r="F3635" s="282" t="s">
        <v>189</v>
      </c>
      <c r="G3635" s="1126" t="str">
        <f>IF('Appraisal Inputs'!AN353="","Blank",'Appraisal Inputs'!AN353)</f>
        <v>Blank</v>
      </c>
      <c r="I3635" s="515" t="s">
        <v>4158</v>
      </c>
    </row>
    <row r="3636" spans="1:9" x14ac:dyDescent="0.2">
      <c r="A3636" s="86" t="s">
        <v>6388</v>
      </c>
      <c r="B3636" s="763" t="s">
        <v>454</v>
      </c>
      <c r="C3636" s="86" t="s">
        <v>186</v>
      </c>
      <c r="D3636" s="86" t="s">
        <v>531</v>
      </c>
      <c r="E3636" s="86" t="s">
        <v>512</v>
      </c>
      <c r="F3636" s="282" t="s">
        <v>189</v>
      </c>
      <c r="G3636" s="1126" t="str">
        <f>IF('Appraisal Inputs'!AN354="","Blank",'Appraisal Inputs'!AN354)</f>
        <v>Blank</v>
      </c>
      <c r="I3636" s="515" t="s">
        <v>4159</v>
      </c>
    </row>
    <row r="3637" spans="1:9" x14ac:dyDescent="0.2">
      <c r="A3637" s="86" t="s">
        <v>6388</v>
      </c>
      <c r="B3637" s="763" t="s">
        <v>454</v>
      </c>
      <c r="C3637" s="86" t="s">
        <v>186</v>
      </c>
      <c r="D3637" s="86" t="s">
        <v>532</v>
      </c>
      <c r="E3637" s="86" t="s">
        <v>512</v>
      </c>
      <c r="F3637" s="282" t="s">
        <v>189</v>
      </c>
      <c r="G3637" s="1126" t="str">
        <f>IF('Appraisal Inputs'!AN355="","Blank",'Appraisal Inputs'!AN355)</f>
        <v>Blank</v>
      </c>
      <c r="I3637" s="515" t="s">
        <v>4160</v>
      </c>
    </row>
    <row r="3638" spans="1:9" x14ac:dyDescent="0.2">
      <c r="A3638" s="86" t="s">
        <v>6388</v>
      </c>
      <c r="B3638" s="763" t="s">
        <v>454</v>
      </c>
      <c r="C3638" s="86" t="s">
        <v>186</v>
      </c>
      <c r="D3638" s="86" t="s">
        <v>533</v>
      </c>
      <c r="E3638" s="86" t="s">
        <v>512</v>
      </c>
      <c r="F3638" s="282" t="s">
        <v>189</v>
      </c>
      <c r="G3638" s="1126" t="str">
        <f>IF('Appraisal Inputs'!AN356="","Blank",'Appraisal Inputs'!AN356)</f>
        <v>Blank</v>
      </c>
      <c r="I3638" s="515" t="s">
        <v>4161</v>
      </c>
    </row>
    <row r="3639" spans="1:9" x14ac:dyDescent="0.2">
      <c r="A3639" s="86" t="s">
        <v>6388</v>
      </c>
      <c r="B3639" s="763" t="s">
        <v>454</v>
      </c>
      <c r="C3639" s="86" t="s">
        <v>186</v>
      </c>
      <c r="D3639" s="86" t="s">
        <v>534</v>
      </c>
      <c r="E3639" s="86" t="s">
        <v>512</v>
      </c>
      <c r="F3639" s="282" t="s">
        <v>189</v>
      </c>
      <c r="G3639" s="1126" t="str">
        <f>IF('Appraisal Inputs'!AN357="","Blank",'Appraisal Inputs'!AN357)</f>
        <v>Blank</v>
      </c>
      <c r="I3639" s="515" t="s">
        <v>4162</v>
      </c>
    </row>
    <row r="3640" spans="1:9" x14ac:dyDescent="0.2">
      <c r="A3640" s="86" t="s">
        <v>6388</v>
      </c>
      <c r="B3640" s="763" t="s">
        <v>454</v>
      </c>
      <c r="C3640" s="86" t="s">
        <v>186</v>
      </c>
      <c r="D3640" s="86" t="s">
        <v>535</v>
      </c>
      <c r="E3640" s="86" t="s">
        <v>512</v>
      </c>
      <c r="F3640" s="282" t="s">
        <v>189</v>
      </c>
      <c r="G3640" s="1126" t="str">
        <f>IF('Appraisal Inputs'!AN358="","Blank",'Appraisal Inputs'!AN358)</f>
        <v>Blank</v>
      </c>
      <c r="I3640" s="515" t="s">
        <v>4163</v>
      </c>
    </row>
    <row r="3641" spans="1:9" x14ac:dyDescent="0.2">
      <c r="A3641" s="86" t="s">
        <v>6388</v>
      </c>
      <c r="B3641" s="763" t="s">
        <v>454</v>
      </c>
      <c r="C3641" s="86" t="s">
        <v>186</v>
      </c>
      <c r="D3641" s="86" t="s">
        <v>536</v>
      </c>
      <c r="E3641" s="86" t="s">
        <v>512</v>
      </c>
      <c r="F3641" s="282" t="s">
        <v>189</v>
      </c>
      <c r="G3641" s="1126" t="str">
        <f>IF('Appraisal Inputs'!AN359="","Blank",'Appraisal Inputs'!AN359)</f>
        <v>Blank</v>
      </c>
      <c r="I3641" s="515" t="s">
        <v>4164</v>
      </c>
    </row>
    <row r="3642" spans="1:9" x14ac:dyDescent="0.2">
      <c r="A3642" s="86" t="s">
        <v>6388</v>
      </c>
      <c r="B3642" s="763" t="s">
        <v>454</v>
      </c>
      <c r="C3642" s="86" t="s">
        <v>186</v>
      </c>
      <c r="D3642" s="86" t="s">
        <v>537</v>
      </c>
      <c r="E3642" s="86" t="s">
        <v>512</v>
      </c>
      <c r="F3642" s="282" t="s">
        <v>189</v>
      </c>
      <c r="G3642" s="1126" t="str">
        <f>IF('Appraisal Inputs'!AN360="","Blank",'Appraisal Inputs'!AN360)</f>
        <v>Blank</v>
      </c>
      <c r="I3642" s="515" t="s">
        <v>4165</v>
      </c>
    </row>
    <row r="3643" spans="1:9" x14ac:dyDescent="0.2">
      <c r="A3643" s="86" t="s">
        <v>6388</v>
      </c>
      <c r="B3643" s="763" t="s">
        <v>454</v>
      </c>
      <c r="C3643" s="86" t="s">
        <v>186</v>
      </c>
      <c r="D3643" s="86" t="s">
        <v>538</v>
      </c>
      <c r="E3643" s="86" t="s">
        <v>512</v>
      </c>
      <c r="F3643" s="282" t="s">
        <v>189</v>
      </c>
      <c r="G3643" s="1126" t="str">
        <f>IF('Appraisal Inputs'!AN361="","Blank",'Appraisal Inputs'!AN361)</f>
        <v>Blank</v>
      </c>
      <c r="I3643" s="515" t="s">
        <v>4166</v>
      </c>
    </row>
    <row r="3644" spans="1:9" x14ac:dyDescent="0.2">
      <c r="A3644" s="86" t="s">
        <v>6388</v>
      </c>
      <c r="B3644" s="763" t="s">
        <v>454</v>
      </c>
      <c r="C3644" s="86" t="s">
        <v>186</v>
      </c>
      <c r="D3644" s="86" t="s">
        <v>539</v>
      </c>
      <c r="E3644" s="86" t="s">
        <v>512</v>
      </c>
      <c r="F3644" s="282" t="s">
        <v>189</v>
      </c>
      <c r="G3644" s="1126" t="str">
        <f>IF('Appraisal Inputs'!AN362="","Blank",'Appraisal Inputs'!AN362)</f>
        <v>Blank</v>
      </c>
      <c r="I3644" s="515" t="s">
        <v>4167</v>
      </c>
    </row>
    <row r="3645" spans="1:9" x14ac:dyDescent="0.2">
      <c r="A3645" s="86" t="s">
        <v>6388</v>
      </c>
      <c r="B3645" s="763" t="s">
        <v>454</v>
      </c>
      <c r="C3645" s="86" t="s">
        <v>186</v>
      </c>
      <c r="D3645" s="86" t="s">
        <v>540</v>
      </c>
      <c r="E3645" s="86" t="s">
        <v>512</v>
      </c>
      <c r="F3645" s="282" t="s">
        <v>189</v>
      </c>
      <c r="G3645" s="1126" t="str">
        <f>IF('Appraisal Inputs'!AN363="","Blank",'Appraisal Inputs'!AN363)</f>
        <v>Blank</v>
      </c>
      <c r="I3645" s="515" t="s">
        <v>4168</v>
      </c>
    </row>
    <row r="3646" spans="1:9" x14ac:dyDescent="0.2">
      <c r="A3646" s="86" t="s">
        <v>6388</v>
      </c>
      <c r="B3646" s="763" t="s">
        <v>454</v>
      </c>
      <c r="C3646" s="86" t="s">
        <v>186</v>
      </c>
      <c r="D3646" s="86" t="s">
        <v>541</v>
      </c>
      <c r="E3646" s="86" t="s">
        <v>512</v>
      </c>
      <c r="F3646" s="282" t="s">
        <v>189</v>
      </c>
      <c r="G3646" s="1126" t="str">
        <f>IF('Appraisal Inputs'!AN364="","Blank",'Appraisal Inputs'!AN364)</f>
        <v>Blank</v>
      </c>
      <c r="I3646" s="515" t="s">
        <v>4169</v>
      </c>
    </row>
    <row r="3647" spans="1:9" x14ac:dyDescent="0.2">
      <c r="A3647" s="86" t="s">
        <v>6388</v>
      </c>
      <c r="B3647" s="763" t="s">
        <v>454</v>
      </c>
      <c r="C3647" s="86" t="s">
        <v>186</v>
      </c>
      <c r="D3647" s="86" t="s">
        <v>542</v>
      </c>
      <c r="E3647" s="86" t="s">
        <v>512</v>
      </c>
      <c r="F3647" s="282" t="s">
        <v>189</v>
      </c>
      <c r="G3647" s="1126" t="str">
        <f>IF('Appraisal Inputs'!AN365="","Blank",'Appraisal Inputs'!AN365)</f>
        <v>Blank</v>
      </c>
      <c r="I3647" s="515" t="s">
        <v>4170</v>
      </c>
    </row>
    <row r="3648" spans="1:9" x14ac:dyDescent="0.2">
      <c r="A3648" s="86" t="s">
        <v>6388</v>
      </c>
      <c r="B3648" s="763" t="s">
        <v>454</v>
      </c>
      <c r="C3648" s="86" t="s">
        <v>186</v>
      </c>
      <c r="D3648" s="86" t="s">
        <v>543</v>
      </c>
      <c r="E3648" s="86" t="s">
        <v>512</v>
      </c>
      <c r="F3648" s="282" t="s">
        <v>189</v>
      </c>
      <c r="G3648" s="1126" t="str">
        <f>IF('Appraisal Inputs'!AN366="","Blank",'Appraisal Inputs'!AN366)</f>
        <v>Blank</v>
      </c>
      <c r="I3648" s="515" t="s">
        <v>4171</v>
      </c>
    </row>
    <row r="3649" spans="1:9" x14ac:dyDescent="0.2">
      <c r="A3649" s="86" t="s">
        <v>6388</v>
      </c>
      <c r="B3649" s="763" t="s">
        <v>454</v>
      </c>
      <c r="C3649" s="86" t="s">
        <v>186</v>
      </c>
      <c r="D3649" s="86" t="s">
        <v>544</v>
      </c>
      <c r="E3649" s="86" t="s">
        <v>512</v>
      </c>
      <c r="F3649" s="282" t="s">
        <v>189</v>
      </c>
      <c r="G3649" s="1126" t="str">
        <f>IF('Appraisal Inputs'!AN367="","Blank",'Appraisal Inputs'!AN367)</f>
        <v>Blank</v>
      </c>
      <c r="I3649" s="515" t="s">
        <v>4172</v>
      </c>
    </row>
    <row r="3650" spans="1:9" x14ac:dyDescent="0.2">
      <c r="A3650" s="86" t="s">
        <v>6388</v>
      </c>
      <c r="B3650" s="763" t="s">
        <v>454</v>
      </c>
      <c r="C3650" s="86" t="s">
        <v>186</v>
      </c>
      <c r="D3650" s="86" t="s">
        <v>545</v>
      </c>
      <c r="E3650" s="86" t="s">
        <v>512</v>
      </c>
      <c r="F3650" s="282" t="s">
        <v>189</v>
      </c>
      <c r="G3650" s="1126" t="str">
        <f>IF('Appraisal Inputs'!AN368="","Blank",'Appraisal Inputs'!AN368)</f>
        <v>Blank</v>
      </c>
      <c r="I3650" s="515" t="s">
        <v>4173</v>
      </c>
    </row>
    <row r="3651" spans="1:9" x14ac:dyDescent="0.2">
      <c r="A3651" s="86" t="s">
        <v>6388</v>
      </c>
      <c r="B3651" s="763" t="s">
        <v>454</v>
      </c>
      <c r="C3651" s="86" t="s">
        <v>186</v>
      </c>
      <c r="D3651" s="86" t="s">
        <v>546</v>
      </c>
      <c r="E3651" s="86" t="s">
        <v>512</v>
      </c>
      <c r="F3651" s="282" t="s">
        <v>189</v>
      </c>
      <c r="G3651" s="1126" t="str">
        <f>IF('Appraisal Inputs'!AN369="","Blank",'Appraisal Inputs'!AN369)</f>
        <v>Blank</v>
      </c>
      <c r="I3651" s="515" t="s">
        <v>4174</v>
      </c>
    </row>
    <row r="3652" spans="1:9" x14ac:dyDescent="0.2">
      <c r="A3652" s="86" t="s">
        <v>6388</v>
      </c>
      <c r="B3652" s="763" t="s">
        <v>454</v>
      </c>
      <c r="C3652" s="86" t="s">
        <v>186</v>
      </c>
      <c r="D3652" s="86" t="s">
        <v>547</v>
      </c>
      <c r="E3652" s="86" t="s">
        <v>512</v>
      </c>
      <c r="F3652" s="282" t="s">
        <v>189</v>
      </c>
      <c r="G3652" s="1126" t="str">
        <f>IF('Appraisal Inputs'!AN370="","Blank",'Appraisal Inputs'!AN370)</f>
        <v>Blank</v>
      </c>
      <c r="I3652" s="515" t="s">
        <v>4175</v>
      </c>
    </row>
    <row r="3653" spans="1:9" x14ac:dyDescent="0.2">
      <c r="A3653" s="86" t="s">
        <v>6388</v>
      </c>
      <c r="B3653" s="763" t="s">
        <v>454</v>
      </c>
      <c r="C3653" s="86" t="s">
        <v>186</v>
      </c>
      <c r="D3653" s="86" t="s">
        <v>548</v>
      </c>
      <c r="E3653" s="86" t="s">
        <v>512</v>
      </c>
      <c r="F3653" s="282" t="s">
        <v>189</v>
      </c>
      <c r="G3653" s="1126" t="str">
        <f>IF('Appraisal Inputs'!AN371="","Blank",'Appraisal Inputs'!AN371)</f>
        <v>Blank</v>
      </c>
      <c r="I3653" s="515" t="s">
        <v>4176</v>
      </c>
    </row>
    <row r="3654" spans="1:9" x14ac:dyDescent="0.2">
      <c r="A3654" s="86" t="s">
        <v>6388</v>
      </c>
      <c r="B3654" s="763" t="s">
        <v>454</v>
      </c>
      <c r="C3654" s="86" t="s">
        <v>186</v>
      </c>
      <c r="D3654" s="86" t="s">
        <v>549</v>
      </c>
      <c r="E3654" s="86" t="s">
        <v>512</v>
      </c>
      <c r="F3654" s="282" t="s">
        <v>189</v>
      </c>
      <c r="G3654" s="1126" t="str">
        <f>IF('Appraisal Inputs'!AN372="","Blank",'Appraisal Inputs'!AN372)</f>
        <v>Blank</v>
      </c>
      <c r="I3654" s="515" t="s">
        <v>4177</v>
      </c>
    </row>
    <row r="3655" spans="1:9" x14ac:dyDescent="0.2">
      <c r="A3655" s="86" t="s">
        <v>6388</v>
      </c>
      <c r="B3655" s="763" t="s">
        <v>454</v>
      </c>
      <c r="C3655" s="86" t="s">
        <v>186</v>
      </c>
      <c r="D3655" s="86" t="s">
        <v>550</v>
      </c>
      <c r="E3655" s="86" t="s">
        <v>512</v>
      </c>
      <c r="F3655" s="282" t="s">
        <v>189</v>
      </c>
      <c r="G3655" s="1126" t="str">
        <f>IF('Appraisal Inputs'!AN373="","Blank",'Appraisal Inputs'!AN373)</f>
        <v>Blank</v>
      </c>
      <c r="I3655" s="515" t="s">
        <v>4178</v>
      </c>
    </row>
    <row r="3656" spans="1:9" x14ac:dyDescent="0.2">
      <c r="A3656" s="86" t="s">
        <v>6388</v>
      </c>
      <c r="B3656" s="763" t="s">
        <v>454</v>
      </c>
      <c r="C3656" s="86" t="s">
        <v>186</v>
      </c>
      <c r="D3656" s="86" t="s">
        <v>551</v>
      </c>
      <c r="E3656" s="86" t="s">
        <v>512</v>
      </c>
      <c r="F3656" s="282" t="s">
        <v>189</v>
      </c>
      <c r="G3656" s="1126" t="str">
        <f>IF('Appraisal Inputs'!AN374="","Blank",'Appraisal Inputs'!AN374)</f>
        <v>Blank</v>
      </c>
      <c r="I3656" s="515" t="s">
        <v>4179</v>
      </c>
    </row>
    <row r="3657" spans="1:9" x14ac:dyDescent="0.2">
      <c r="A3657" s="86" t="s">
        <v>6388</v>
      </c>
      <c r="B3657" s="763" t="s">
        <v>454</v>
      </c>
      <c r="C3657" s="86" t="s">
        <v>186</v>
      </c>
      <c r="D3657" s="86" t="s">
        <v>552</v>
      </c>
      <c r="E3657" s="86" t="s">
        <v>512</v>
      </c>
      <c r="F3657" s="282" t="s">
        <v>189</v>
      </c>
      <c r="G3657" s="1126" t="str">
        <f>IF('Appraisal Inputs'!AN375="","Blank",'Appraisal Inputs'!AN375)</f>
        <v>Blank</v>
      </c>
      <c r="I3657" s="515" t="s">
        <v>4180</v>
      </c>
    </row>
    <row r="3658" spans="1:9" x14ac:dyDescent="0.2">
      <c r="A3658" s="86" t="s">
        <v>6388</v>
      </c>
      <c r="B3658" s="763" t="s">
        <v>454</v>
      </c>
      <c r="C3658" s="86" t="s">
        <v>186</v>
      </c>
      <c r="D3658" s="86" t="s">
        <v>553</v>
      </c>
      <c r="E3658" s="86" t="s">
        <v>512</v>
      </c>
      <c r="F3658" s="282" t="s">
        <v>189</v>
      </c>
      <c r="G3658" s="1126" t="str">
        <f>IF('Appraisal Inputs'!AN376="","Blank",'Appraisal Inputs'!AN376)</f>
        <v>Blank</v>
      </c>
      <c r="I3658" s="515" t="s">
        <v>4181</v>
      </c>
    </row>
    <row r="3659" spans="1:9" x14ac:dyDescent="0.2">
      <c r="A3659" s="86" t="s">
        <v>6388</v>
      </c>
      <c r="B3659" s="763" t="s">
        <v>454</v>
      </c>
      <c r="C3659" s="86" t="s">
        <v>186</v>
      </c>
      <c r="D3659" s="86" t="s">
        <v>554</v>
      </c>
      <c r="E3659" s="86" t="s">
        <v>512</v>
      </c>
      <c r="F3659" s="282" t="s">
        <v>189</v>
      </c>
      <c r="G3659" s="1126" t="str">
        <f>IF('Appraisal Inputs'!AN377="","Blank",'Appraisal Inputs'!AN377)</f>
        <v>Blank</v>
      </c>
      <c r="I3659" s="515" t="s">
        <v>4182</v>
      </c>
    </row>
    <row r="3660" spans="1:9" x14ac:dyDescent="0.2">
      <c r="A3660" s="86" t="s">
        <v>6388</v>
      </c>
      <c r="B3660" s="763" t="s">
        <v>454</v>
      </c>
      <c r="C3660" s="86" t="s">
        <v>186</v>
      </c>
      <c r="D3660" s="86" t="s">
        <v>555</v>
      </c>
      <c r="E3660" s="86" t="s">
        <v>512</v>
      </c>
      <c r="F3660" s="282" t="s">
        <v>189</v>
      </c>
      <c r="G3660" s="1126" t="str">
        <f>IF('Appraisal Inputs'!AN378="","Blank",'Appraisal Inputs'!AN378)</f>
        <v>Blank</v>
      </c>
      <c r="I3660" s="515" t="s">
        <v>4183</v>
      </c>
    </row>
    <row r="3661" spans="1:9" x14ac:dyDescent="0.2">
      <c r="A3661" s="86" t="s">
        <v>6388</v>
      </c>
      <c r="B3661" s="763" t="s">
        <v>454</v>
      </c>
      <c r="C3661" s="86" t="s">
        <v>186</v>
      </c>
      <c r="D3661" s="86" t="s">
        <v>556</v>
      </c>
      <c r="E3661" s="86" t="s">
        <v>512</v>
      </c>
      <c r="F3661" s="282" t="s">
        <v>189</v>
      </c>
      <c r="G3661" s="1126" t="str">
        <f>IF('Appraisal Inputs'!AN379="","Blank",'Appraisal Inputs'!AN379)</f>
        <v>Blank</v>
      </c>
      <c r="I3661" s="515" t="s">
        <v>4184</v>
      </c>
    </row>
    <row r="3662" spans="1:9" x14ac:dyDescent="0.2">
      <c r="A3662" s="86" t="s">
        <v>6388</v>
      </c>
      <c r="B3662" s="763" t="s">
        <v>454</v>
      </c>
      <c r="C3662" s="86" t="s">
        <v>186</v>
      </c>
      <c r="D3662" s="86" t="s">
        <v>557</v>
      </c>
      <c r="E3662" s="86" t="s">
        <v>512</v>
      </c>
      <c r="F3662" s="282" t="s">
        <v>189</v>
      </c>
      <c r="G3662" s="1126" t="str">
        <f>IF('Appraisal Inputs'!AN380="","Blank",'Appraisal Inputs'!AN380)</f>
        <v>Blank</v>
      </c>
      <c r="I3662" s="515" t="s">
        <v>4185</v>
      </c>
    </row>
    <row r="3663" spans="1:9" x14ac:dyDescent="0.2">
      <c r="A3663" s="86" t="s">
        <v>6388</v>
      </c>
      <c r="B3663" s="763" t="s">
        <v>454</v>
      </c>
      <c r="C3663" s="86" t="s">
        <v>186</v>
      </c>
      <c r="D3663" s="86" t="s">
        <v>558</v>
      </c>
      <c r="E3663" s="86" t="s">
        <v>512</v>
      </c>
      <c r="F3663" s="282" t="s">
        <v>189</v>
      </c>
      <c r="G3663" s="1126" t="str">
        <f>IF('Appraisal Inputs'!AN381="","Blank",'Appraisal Inputs'!AN381)</f>
        <v>Blank</v>
      </c>
      <c r="I3663" s="515" t="s">
        <v>4186</v>
      </c>
    </row>
    <row r="3664" spans="1:9" x14ac:dyDescent="0.2">
      <c r="A3664" s="86" t="s">
        <v>6388</v>
      </c>
      <c r="B3664" s="763" t="s">
        <v>454</v>
      </c>
      <c r="C3664" s="86" t="s">
        <v>186</v>
      </c>
      <c r="D3664" s="86" t="s">
        <v>559</v>
      </c>
      <c r="E3664" s="86" t="s">
        <v>512</v>
      </c>
      <c r="F3664" s="282" t="s">
        <v>189</v>
      </c>
      <c r="G3664" s="1126" t="str">
        <f>IF('Appraisal Inputs'!AN382="","Blank",'Appraisal Inputs'!AN382)</f>
        <v>Blank</v>
      </c>
      <c r="I3664" s="515" t="s">
        <v>4187</v>
      </c>
    </row>
    <row r="3665" spans="1:9" x14ac:dyDescent="0.2">
      <c r="A3665" s="86" t="s">
        <v>6388</v>
      </c>
      <c r="B3665" s="763" t="s">
        <v>454</v>
      </c>
      <c r="C3665" s="86" t="s">
        <v>186</v>
      </c>
      <c r="D3665" s="86" t="s">
        <v>560</v>
      </c>
      <c r="E3665" s="86" t="s">
        <v>512</v>
      </c>
      <c r="F3665" s="282" t="s">
        <v>189</v>
      </c>
      <c r="G3665" s="1126" t="str">
        <f>IF('Appraisal Inputs'!AN383="","Blank",'Appraisal Inputs'!AN383)</f>
        <v>Blank</v>
      </c>
      <c r="I3665" s="515" t="s">
        <v>4188</v>
      </c>
    </row>
    <row r="3666" spans="1:9" x14ac:dyDescent="0.2">
      <c r="A3666" s="86" t="s">
        <v>6388</v>
      </c>
      <c r="B3666" s="763" t="s">
        <v>454</v>
      </c>
      <c r="C3666" s="86" t="s">
        <v>186</v>
      </c>
      <c r="D3666" s="86" t="s">
        <v>561</v>
      </c>
      <c r="E3666" s="86" t="s">
        <v>512</v>
      </c>
      <c r="F3666" s="282" t="s">
        <v>189</v>
      </c>
      <c r="G3666" s="1126" t="str">
        <f>IF('Appraisal Inputs'!AN384="","Blank",'Appraisal Inputs'!AN384)</f>
        <v>Blank</v>
      </c>
      <c r="I3666" s="515" t="s">
        <v>4189</v>
      </c>
    </row>
    <row r="3667" spans="1:9" x14ac:dyDescent="0.2">
      <c r="A3667" s="86" t="s">
        <v>6388</v>
      </c>
      <c r="B3667" s="763" t="s">
        <v>454</v>
      </c>
      <c r="C3667" s="86" t="s">
        <v>186</v>
      </c>
      <c r="D3667" s="86" t="s">
        <v>562</v>
      </c>
      <c r="E3667" s="86" t="s">
        <v>512</v>
      </c>
      <c r="F3667" s="282" t="s">
        <v>189</v>
      </c>
      <c r="G3667" s="1126" t="str">
        <f>IF('Appraisal Inputs'!AN385="","Blank",'Appraisal Inputs'!AN385)</f>
        <v>Blank</v>
      </c>
      <c r="I3667" s="515" t="s">
        <v>4190</v>
      </c>
    </row>
    <row r="3668" spans="1:9" x14ac:dyDescent="0.2">
      <c r="A3668" s="86" t="s">
        <v>6388</v>
      </c>
      <c r="B3668" s="763" t="s">
        <v>454</v>
      </c>
      <c r="C3668" s="86" t="s">
        <v>186</v>
      </c>
      <c r="D3668" s="86" t="s">
        <v>563</v>
      </c>
      <c r="E3668" s="86" t="s">
        <v>512</v>
      </c>
      <c r="F3668" s="282" t="s">
        <v>189</v>
      </c>
      <c r="G3668" s="1126" t="str">
        <f>IF('Appraisal Inputs'!AN386="","Blank",'Appraisal Inputs'!AN386)</f>
        <v>Blank</v>
      </c>
      <c r="I3668" s="515" t="s">
        <v>4191</v>
      </c>
    </row>
    <row r="3669" spans="1:9" x14ac:dyDescent="0.2">
      <c r="A3669" s="86" t="s">
        <v>6388</v>
      </c>
      <c r="B3669" s="763" t="s">
        <v>454</v>
      </c>
      <c r="C3669" s="86" t="s">
        <v>186</v>
      </c>
      <c r="D3669" s="86" t="s">
        <v>564</v>
      </c>
      <c r="E3669" s="86" t="s">
        <v>512</v>
      </c>
      <c r="F3669" s="282" t="s">
        <v>189</v>
      </c>
      <c r="G3669" s="1126" t="str">
        <f>IF('Appraisal Inputs'!AN387="","Blank",'Appraisal Inputs'!AN387)</f>
        <v>Blank</v>
      </c>
      <c r="I3669" s="515" t="s">
        <v>4192</v>
      </c>
    </row>
    <row r="3670" spans="1:9" x14ac:dyDescent="0.2">
      <c r="A3670" s="86" t="s">
        <v>6388</v>
      </c>
      <c r="B3670" s="763" t="s">
        <v>454</v>
      </c>
      <c r="C3670" s="86" t="s">
        <v>186</v>
      </c>
      <c r="D3670" s="86" t="s">
        <v>565</v>
      </c>
      <c r="E3670" s="86" t="s">
        <v>512</v>
      </c>
      <c r="F3670" s="282" t="s">
        <v>189</v>
      </c>
      <c r="G3670" s="1126" t="str">
        <f>IF('Appraisal Inputs'!AN388="","Blank",'Appraisal Inputs'!AN388)</f>
        <v>Blank</v>
      </c>
      <c r="I3670" s="515" t="s">
        <v>4193</v>
      </c>
    </row>
    <row r="3671" spans="1:9" x14ac:dyDescent="0.2">
      <c r="A3671" s="86" t="s">
        <v>6388</v>
      </c>
      <c r="B3671" s="763" t="s">
        <v>454</v>
      </c>
      <c r="C3671" s="86" t="s">
        <v>186</v>
      </c>
      <c r="D3671" s="86" t="s">
        <v>566</v>
      </c>
      <c r="E3671" s="86" t="s">
        <v>512</v>
      </c>
      <c r="F3671" s="282" t="s">
        <v>189</v>
      </c>
      <c r="G3671" s="1119" t="str">
        <f>IF('Appraisal Inputs'!AN389="","Blank",'Appraisal Inputs'!AN389)</f>
        <v>Blank</v>
      </c>
      <c r="I3671" s="515" t="s">
        <v>4194</v>
      </c>
    </row>
    <row r="3672" spans="1:9" x14ac:dyDescent="0.2">
      <c r="A3672" s="86" t="s">
        <v>6388</v>
      </c>
      <c r="B3672" s="533" t="s">
        <v>454</v>
      </c>
      <c r="C3672" s="119" t="s">
        <v>186</v>
      </c>
      <c r="D3672" s="119" t="s">
        <v>185</v>
      </c>
      <c r="E3672" s="119" t="s">
        <v>512</v>
      </c>
      <c r="F3672" s="545" t="s">
        <v>197</v>
      </c>
      <c r="G3672" s="1127" t="str">
        <f>IF('Appraisal Inputs'!AN390="","Blank",'Appraisal Inputs'!AN390)</f>
        <v>Blank</v>
      </c>
      <c r="I3672" s="515" t="s">
        <v>4195</v>
      </c>
    </row>
    <row r="3673" spans="1:9" x14ac:dyDescent="0.2">
      <c r="A3673" s="86" t="s">
        <v>6388</v>
      </c>
      <c r="B3673" s="541" t="s">
        <v>454</v>
      </c>
      <c r="C3673" s="546" t="s">
        <v>186</v>
      </c>
      <c r="D3673" s="546" t="s">
        <v>185</v>
      </c>
      <c r="E3673" s="546" t="s">
        <v>512</v>
      </c>
      <c r="F3673" s="542" t="s">
        <v>188</v>
      </c>
      <c r="G3673" s="1102" t="str">
        <f>IF('Appraisal Inputs'!AO349="","Blank",'Appraisal Inputs'!AO349)</f>
        <v>Blank</v>
      </c>
      <c r="I3673" s="515" t="s">
        <v>4196</v>
      </c>
    </row>
    <row r="3674" spans="1:9" x14ac:dyDescent="0.2">
      <c r="A3674" s="86" t="s">
        <v>6388</v>
      </c>
      <c r="B3674" s="763" t="s">
        <v>454</v>
      </c>
      <c r="C3674" s="86" t="s">
        <v>186</v>
      </c>
      <c r="D3674" s="86" t="s">
        <v>527</v>
      </c>
      <c r="E3674" s="86" t="s">
        <v>512</v>
      </c>
      <c r="F3674" s="282" t="s">
        <v>188</v>
      </c>
      <c r="G3674" s="1126" t="str">
        <f>IF('Appraisal Inputs'!AO350="","Blank",'Appraisal Inputs'!AO350)</f>
        <v>Blank</v>
      </c>
      <c r="I3674" s="515" t="s">
        <v>4197</v>
      </c>
    </row>
    <row r="3675" spans="1:9" x14ac:dyDescent="0.2">
      <c r="A3675" s="86" t="s">
        <v>6388</v>
      </c>
      <c r="B3675" s="763" t="s">
        <v>454</v>
      </c>
      <c r="C3675" s="86" t="s">
        <v>186</v>
      </c>
      <c r="D3675" s="86" t="s">
        <v>528</v>
      </c>
      <c r="E3675" s="86" t="s">
        <v>512</v>
      </c>
      <c r="F3675" s="282" t="s">
        <v>188</v>
      </c>
      <c r="G3675" s="1126" t="str">
        <f>IF('Appraisal Inputs'!AO351="","Blank",'Appraisal Inputs'!AO351)</f>
        <v>Blank</v>
      </c>
      <c r="I3675" s="515" t="s">
        <v>4198</v>
      </c>
    </row>
    <row r="3676" spans="1:9" x14ac:dyDescent="0.2">
      <c r="A3676" s="86" t="s">
        <v>6388</v>
      </c>
      <c r="B3676" s="763" t="s">
        <v>454</v>
      </c>
      <c r="C3676" s="86" t="s">
        <v>186</v>
      </c>
      <c r="D3676" s="86" t="s">
        <v>529</v>
      </c>
      <c r="E3676" s="86" t="s">
        <v>512</v>
      </c>
      <c r="F3676" s="282" t="s">
        <v>188</v>
      </c>
      <c r="G3676" s="1126" t="str">
        <f>IF('Appraisal Inputs'!AO352="","Blank",'Appraisal Inputs'!AO352)</f>
        <v>Blank</v>
      </c>
      <c r="I3676" s="515" t="s">
        <v>4199</v>
      </c>
    </row>
    <row r="3677" spans="1:9" x14ac:dyDescent="0.2">
      <c r="A3677" s="86" t="s">
        <v>6388</v>
      </c>
      <c r="B3677" s="763" t="s">
        <v>454</v>
      </c>
      <c r="C3677" s="86" t="s">
        <v>186</v>
      </c>
      <c r="D3677" s="86" t="s">
        <v>530</v>
      </c>
      <c r="E3677" s="86" t="s">
        <v>512</v>
      </c>
      <c r="F3677" s="282" t="s">
        <v>188</v>
      </c>
      <c r="G3677" s="1126" t="str">
        <f>IF('Appraisal Inputs'!AO353="","Blank",'Appraisal Inputs'!AO353)</f>
        <v>Blank</v>
      </c>
      <c r="I3677" s="515" t="s">
        <v>4200</v>
      </c>
    </row>
    <row r="3678" spans="1:9" x14ac:dyDescent="0.2">
      <c r="A3678" s="86" t="s">
        <v>6388</v>
      </c>
      <c r="B3678" s="763" t="s">
        <v>454</v>
      </c>
      <c r="C3678" s="86" t="s">
        <v>186</v>
      </c>
      <c r="D3678" s="86" t="s">
        <v>531</v>
      </c>
      <c r="E3678" s="86" t="s">
        <v>512</v>
      </c>
      <c r="F3678" s="282" t="s">
        <v>188</v>
      </c>
      <c r="G3678" s="1126" t="str">
        <f>IF('Appraisal Inputs'!AO354="","Blank",'Appraisal Inputs'!AO354)</f>
        <v>Blank</v>
      </c>
      <c r="I3678" s="515" t="s">
        <v>4201</v>
      </c>
    </row>
    <row r="3679" spans="1:9" x14ac:dyDescent="0.2">
      <c r="A3679" s="86" t="s">
        <v>6388</v>
      </c>
      <c r="B3679" s="763" t="s">
        <v>454</v>
      </c>
      <c r="C3679" s="86" t="s">
        <v>186</v>
      </c>
      <c r="D3679" s="86" t="s">
        <v>532</v>
      </c>
      <c r="E3679" s="86" t="s">
        <v>512</v>
      </c>
      <c r="F3679" s="282" t="s">
        <v>188</v>
      </c>
      <c r="G3679" s="1126" t="str">
        <f>IF('Appraisal Inputs'!AO355="","Blank",'Appraisal Inputs'!AO355)</f>
        <v>Blank</v>
      </c>
      <c r="I3679" s="515" t="s">
        <v>4202</v>
      </c>
    </row>
    <row r="3680" spans="1:9" x14ac:dyDescent="0.2">
      <c r="A3680" s="86" t="s">
        <v>6388</v>
      </c>
      <c r="B3680" s="763" t="s">
        <v>454</v>
      </c>
      <c r="C3680" s="86" t="s">
        <v>186</v>
      </c>
      <c r="D3680" s="86" t="s">
        <v>533</v>
      </c>
      <c r="E3680" s="86" t="s">
        <v>512</v>
      </c>
      <c r="F3680" s="282" t="s">
        <v>188</v>
      </c>
      <c r="G3680" s="1126" t="str">
        <f>IF('Appraisal Inputs'!AO356="","Blank",'Appraisal Inputs'!AO356)</f>
        <v>Blank</v>
      </c>
      <c r="I3680" s="515" t="s">
        <v>4203</v>
      </c>
    </row>
    <row r="3681" spans="1:9" x14ac:dyDescent="0.2">
      <c r="A3681" s="86" t="s">
        <v>6388</v>
      </c>
      <c r="B3681" s="763" t="s">
        <v>454</v>
      </c>
      <c r="C3681" s="86" t="s">
        <v>186</v>
      </c>
      <c r="D3681" s="86" t="s">
        <v>534</v>
      </c>
      <c r="E3681" s="86" t="s">
        <v>512</v>
      </c>
      <c r="F3681" s="282" t="s">
        <v>188</v>
      </c>
      <c r="G3681" s="1126" t="str">
        <f>IF('Appraisal Inputs'!AO357="","Blank",'Appraisal Inputs'!AO357)</f>
        <v>Blank</v>
      </c>
      <c r="I3681" s="515" t="s">
        <v>4204</v>
      </c>
    </row>
    <row r="3682" spans="1:9" x14ac:dyDescent="0.2">
      <c r="A3682" s="86" t="s">
        <v>6388</v>
      </c>
      <c r="B3682" s="763" t="s">
        <v>454</v>
      </c>
      <c r="C3682" s="86" t="s">
        <v>186</v>
      </c>
      <c r="D3682" s="86" t="s">
        <v>535</v>
      </c>
      <c r="E3682" s="86" t="s">
        <v>512</v>
      </c>
      <c r="F3682" s="282" t="s">
        <v>188</v>
      </c>
      <c r="G3682" s="1126" t="str">
        <f>IF('Appraisal Inputs'!AO358="","Blank",'Appraisal Inputs'!AO358)</f>
        <v>Blank</v>
      </c>
      <c r="I3682" s="515" t="s">
        <v>4205</v>
      </c>
    </row>
    <row r="3683" spans="1:9" x14ac:dyDescent="0.2">
      <c r="A3683" s="86" t="s">
        <v>6388</v>
      </c>
      <c r="B3683" s="763" t="s">
        <v>454</v>
      </c>
      <c r="C3683" s="86" t="s">
        <v>186</v>
      </c>
      <c r="D3683" s="86" t="s">
        <v>536</v>
      </c>
      <c r="E3683" s="86" t="s">
        <v>512</v>
      </c>
      <c r="F3683" s="282" t="s">
        <v>188</v>
      </c>
      <c r="G3683" s="1126" t="str">
        <f>IF('Appraisal Inputs'!AO359="","Blank",'Appraisal Inputs'!AO359)</f>
        <v>Blank</v>
      </c>
      <c r="I3683" s="515" t="s">
        <v>4206</v>
      </c>
    </row>
    <row r="3684" spans="1:9" x14ac:dyDescent="0.2">
      <c r="A3684" s="86" t="s">
        <v>6388</v>
      </c>
      <c r="B3684" s="763" t="s">
        <v>454</v>
      </c>
      <c r="C3684" s="86" t="s">
        <v>186</v>
      </c>
      <c r="D3684" s="86" t="s">
        <v>537</v>
      </c>
      <c r="E3684" s="86" t="s">
        <v>512</v>
      </c>
      <c r="F3684" s="282" t="s">
        <v>188</v>
      </c>
      <c r="G3684" s="1126" t="str">
        <f>IF('Appraisal Inputs'!AO360="","Blank",'Appraisal Inputs'!AO360)</f>
        <v>Blank</v>
      </c>
      <c r="I3684" s="515" t="s">
        <v>4207</v>
      </c>
    </row>
    <row r="3685" spans="1:9" x14ac:dyDescent="0.2">
      <c r="A3685" s="86" t="s">
        <v>6388</v>
      </c>
      <c r="B3685" s="763" t="s">
        <v>454</v>
      </c>
      <c r="C3685" s="86" t="s">
        <v>186</v>
      </c>
      <c r="D3685" s="86" t="s">
        <v>538</v>
      </c>
      <c r="E3685" s="86" t="s">
        <v>512</v>
      </c>
      <c r="F3685" s="282" t="s">
        <v>188</v>
      </c>
      <c r="G3685" s="1126" t="str">
        <f>IF('Appraisal Inputs'!AO361="","Blank",'Appraisal Inputs'!AO361)</f>
        <v>Blank</v>
      </c>
      <c r="I3685" s="515" t="s">
        <v>4208</v>
      </c>
    </row>
    <row r="3686" spans="1:9" x14ac:dyDescent="0.2">
      <c r="A3686" s="86" t="s">
        <v>6388</v>
      </c>
      <c r="B3686" s="763" t="s">
        <v>454</v>
      </c>
      <c r="C3686" s="86" t="s">
        <v>186</v>
      </c>
      <c r="D3686" s="86" t="s">
        <v>539</v>
      </c>
      <c r="E3686" s="86" t="s">
        <v>512</v>
      </c>
      <c r="F3686" s="282" t="s">
        <v>188</v>
      </c>
      <c r="G3686" s="1126" t="str">
        <f>IF('Appraisal Inputs'!AO362="","Blank",'Appraisal Inputs'!AO362)</f>
        <v>Blank</v>
      </c>
      <c r="I3686" s="515" t="s">
        <v>4209</v>
      </c>
    </row>
    <row r="3687" spans="1:9" x14ac:dyDescent="0.2">
      <c r="A3687" s="86" t="s">
        <v>6388</v>
      </c>
      <c r="B3687" s="763" t="s">
        <v>454</v>
      </c>
      <c r="C3687" s="86" t="s">
        <v>186</v>
      </c>
      <c r="D3687" s="86" t="s">
        <v>540</v>
      </c>
      <c r="E3687" s="86" t="s">
        <v>512</v>
      </c>
      <c r="F3687" s="282" t="s">
        <v>188</v>
      </c>
      <c r="G3687" s="1126" t="str">
        <f>IF('Appraisal Inputs'!AO363="","Blank",'Appraisal Inputs'!AO363)</f>
        <v>Blank</v>
      </c>
      <c r="I3687" s="515" t="s">
        <v>4210</v>
      </c>
    </row>
    <row r="3688" spans="1:9" x14ac:dyDescent="0.2">
      <c r="A3688" s="86" t="s">
        <v>6388</v>
      </c>
      <c r="B3688" s="763" t="s">
        <v>454</v>
      </c>
      <c r="C3688" s="86" t="s">
        <v>186</v>
      </c>
      <c r="D3688" s="86" t="s">
        <v>541</v>
      </c>
      <c r="E3688" s="86" t="s">
        <v>512</v>
      </c>
      <c r="F3688" s="282" t="s">
        <v>188</v>
      </c>
      <c r="G3688" s="1126" t="str">
        <f>IF('Appraisal Inputs'!AO364="","Blank",'Appraisal Inputs'!AO364)</f>
        <v>Blank</v>
      </c>
      <c r="I3688" s="515" t="s">
        <v>4211</v>
      </c>
    </row>
    <row r="3689" spans="1:9" x14ac:dyDescent="0.2">
      <c r="A3689" s="86" t="s">
        <v>6388</v>
      </c>
      <c r="B3689" s="763" t="s">
        <v>454</v>
      </c>
      <c r="C3689" s="86" t="s">
        <v>186</v>
      </c>
      <c r="D3689" s="86" t="s">
        <v>542</v>
      </c>
      <c r="E3689" s="86" t="s">
        <v>512</v>
      </c>
      <c r="F3689" s="282" t="s">
        <v>188</v>
      </c>
      <c r="G3689" s="1126" t="str">
        <f>IF('Appraisal Inputs'!AO365="","Blank",'Appraisal Inputs'!AO365)</f>
        <v>Blank</v>
      </c>
      <c r="I3689" s="515" t="s">
        <v>4212</v>
      </c>
    </row>
    <row r="3690" spans="1:9" x14ac:dyDescent="0.2">
      <c r="A3690" s="86" t="s">
        <v>6388</v>
      </c>
      <c r="B3690" s="763" t="s">
        <v>454</v>
      </c>
      <c r="C3690" s="86" t="s">
        <v>186</v>
      </c>
      <c r="D3690" s="86" t="s">
        <v>543</v>
      </c>
      <c r="E3690" s="86" t="s">
        <v>512</v>
      </c>
      <c r="F3690" s="282" t="s">
        <v>188</v>
      </c>
      <c r="G3690" s="1126" t="str">
        <f>IF('Appraisal Inputs'!AO366="","Blank",'Appraisal Inputs'!AO366)</f>
        <v>Blank</v>
      </c>
      <c r="I3690" s="515" t="s">
        <v>4213</v>
      </c>
    </row>
    <row r="3691" spans="1:9" x14ac:dyDescent="0.2">
      <c r="A3691" s="86" t="s">
        <v>6388</v>
      </c>
      <c r="B3691" s="763" t="s">
        <v>454</v>
      </c>
      <c r="C3691" s="86" t="s">
        <v>186</v>
      </c>
      <c r="D3691" s="86" t="s">
        <v>544</v>
      </c>
      <c r="E3691" s="86" t="s">
        <v>512</v>
      </c>
      <c r="F3691" s="282" t="s">
        <v>188</v>
      </c>
      <c r="G3691" s="1126" t="str">
        <f>IF('Appraisal Inputs'!AO367="","Blank",'Appraisal Inputs'!AO367)</f>
        <v>Blank</v>
      </c>
      <c r="I3691" s="515" t="s">
        <v>4214</v>
      </c>
    </row>
    <row r="3692" spans="1:9" x14ac:dyDescent="0.2">
      <c r="A3692" s="86" t="s">
        <v>6388</v>
      </c>
      <c r="B3692" s="763" t="s">
        <v>454</v>
      </c>
      <c r="C3692" s="86" t="s">
        <v>186</v>
      </c>
      <c r="D3692" s="86" t="s">
        <v>545</v>
      </c>
      <c r="E3692" s="86" t="s">
        <v>512</v>
      </c>
      <c r="F3692" s="282" t="s">
        <v>188</v>
      </c>
      <c r="G3692" s="1126" t="str">
        <f>IF('Appraisal Inputs'!AO368="","Blank",'Appraisal Inputs'!AO368)</f>
        <v>Blank</v>
      </c>
      <c r="I3692" s="515" t="s">
        <v>4215</v>
      </c>
    </row>
    <row r="3693" spans="1:9" x14ac:dyDescent="0.2">
      <c r="A3693" s="86" t="s">
        <v>6388</v>
      </c>
      <c r="B3693" s="763" t="s">
        <v>454</v>
      </c>
      <c r="C3693" s="86" t="s">
        <v>186</v>
      </c>
      <c r="D3693" s="86" t="s">
        <v>546</v>
      </c>
      <c r="E3693" s="86" t="s">
        <v>512</v>
      </c>
      <c r="F3693" s="282" t="s">
        <v>188</v>
      </c>
      <c r="G3693" s="1126" t="str">
        <f>IF('Appraisal Inputs'!AO369="","Blank",'Appraisal Inputs'!AO369)</f>
        <v>Blank</v>
      </c>
      <c r="I3693" s="515" t="s">
        <v>4216</v>
      </c>
    </row>
    <row r="3694" spans="1:9" x14ac:dyDescent="0.2">
      <c r="A3694" s="86" t="s">
        <v>6388</v>
      </c>
      <c r="B3694" s="763" t="s">
        <v>454</v>
      </c>
      <c r="C3694" s="86" t="s">
        <v>186</v>
      </c>
      <c r="D3694" s="86" t="s">
        <v>547</v>
      </c>
      <c r="E3694" s="86" t="s">
        <v>512</v>
      </c>
      <c r="F3694" s="282" t="s">
        <v>188</v>
      </c>
      <c r="G3694" s="1126" t="str">
        <f>IF('Appraisal Inputs'!AO370="","Blank",'Appraisal Inputs'!AO370)</f>
        <v>Blank</v>
      </c>
      <c r="I3694" s="515" t="s">
        <v>4217</v>
      </c>
    </row>
    <row r="3695" spans="1:9" x14ac:dyDescent="0.2">
      <c r="A3695" s="86" t="s">
        <v>6388</v>
      </c>
      <c r="B3695" s="763" t="s">
        <v>454</v>
      </c>
      <c r="C3695" s="86" t="s">
        <v>186</v>
      </c>
      <c r="D3695" s="86" t="s">
        <v>548</v>
      </c>
      <c r="E3695" s="86" t="s">
        <v>512</v>
      </c>
      <c r="F3695" s="282" t="s">
        <v>188</v>
      </c>
      <c r="G3695" s="1126" t="str">
        <f>IF('Appraisal Inputs'!AO371="","Blank",'Appraisal Inputs'!AO371)</f>
        <v>Blank</v>
      </c>
      <c r="I3695" s="515" t="s">
        <v>4218</v>
      </c>
    </row>
    <row r="3696" spans="1:9" x14ac:dyDescent="0.2">
      <c r="A3696" s="86" t="s">
        <v>6388</v>
      </c>
      <c r="B3696" s="763" t="s">
        <v>454</v>
      </c>
      <c r="C3696" s="86" t="s">
        <v>186</v>
      </c>
      <c r="D3696" s="86" t="s">
        <v>549</v>
      </c>
      <c r="E3696" s="86" t="s">
        <v>512</v>
      </c>
      <c r="F3696" s="282" t="s">
        <v>188</v>
      </c>
      <c r="G3696" s="1126" t="str">
        <f>IF('Appraisal Inputs'!AO372="","Blank",'Appraisal Inputs'!AO372)</f>
        <v>Blank</v>
      </c>
      <c r="I3696" s="515" t="s">
        <v>4219</v>
      </c>
    </row>
    <row r="3697" spans="1:9" x14ac:dyDescent="0.2">
      <c r="A3697" s="86" t="s">
        <v>6388</v>
      </c>
      <c r="B3697" s="763" t="s">
        <v>454</v>
      </c>
      <c r="C3697" s="86" t="s">
        <v>186</v>
      </c>
      <c r="D3697" s="86" t="s">
        <v>550</v>
      </c>
      <c r="E3697" s="86" t="s">
        <v>512</v>
      </c>
      <c r="F3697" s="282" t="s">
        <v>188</v>
      </c>
      <c r="G3697" s="1126" t="str">
        <f>IF('Appraisal Inputs'!AO373="","Blank",'Appraisal Inputs'!AO373)</f>
        <v>Blank</v>
      </c>
      <c r="I3697" s="515" t="s">
        <v>4220</v>
      </c>
    </row>
    <row r="3698" spans="1:9" x14ac:dyDescent="0.2">
      <c r="A3698" s="86" t="s">
        <v>6388</v>
      </c>
      <c r="B3698" s="763" t="s">
        <v>454</v>
      </c>
      <c r="C3698" s="86" t="s">
        <v>186</v>
      </c>
      <c r="D3698" s="86" t="s">
        <v>551</v>
      </c>
      <c r="E3698" s="86" t="s">
        <v>512</v>
      </c>
      <c r="F3698" s="282" t="s">
        <v>188</v>
      </c>
      <c r="G3698" s="1126" t="str">
        <f>IF('Appraisal Inputs'!AO374="","Blank",'Appraisal Inputs'!AO374)</f>
        <v>Blank</v>
      </c>
      <c r="I3698" s="515" t="s">
        <v>4221</v>
      </c>
    </row>
    <row r="3699" spans="1:9" x14ac:dyDescent="0.2">
      <c r="A3699" s="86" t="s">
        <v>6388</v>
      </c>
      <c r="B3699" s="763" t="s">
        <v>454</v>
      </c>
      <c r="C3699" s="86" t="s">
        <v>186</v>
      </c>
      <c r="D3699" s="86" t="s">
        <v>552</v>
      </c>
      <c r="E3699" s="86" t="s">
        <v>512</v>
      </c>
      <c r="F3699" s="282" t="s">
        <v>188</v>
      </c>
      <c r="G3699" s="1126" t="str">
        <f>IF('Appraisal Inputs'!AO375="","Blank",'Appraisal Inputs'!AO375)</f>
        <v>Blank</v>
      </c>
      <c r="I3699" s="515" t="s">
        <v>4222</v>
      </c>
    </row>
    <row r="3700" spans="1:9" x14ac:dyDescent="0.2">
      <c r="A3700" s="86" t="s">
        <v>6388</v>
      </c>
      <c r="B3700" s="763" t="s">
        <v>454</v>
      </c>
      <c r="C3700" s="86" t="s">
        <v>186</v>
      </c>
      <c r="D3700" s="86" t="s">
        <v>553</v>
      </c>
      <c r="E3700" s="86" t="s">
        <v>512</v>
      </c>
      <c r="F3700" s="282" t="s">
        <v>188</v>
      </c>
      <c r="G3700" s="1126" t="str">
        <f>IF('Appraisal Inputs'!AO376="","Blank",'Appraisal Inputs'!AO376)</f>
        <v>Blank</v>
      </c>
      <c r="I3700" s="515" t="s">
        <v>4223</v>
      </c>
    </row>
    <row r="3701" spans="1:9" x14ac:dyDescent="0.2">
      <c r="A3701" s="86" t="s">
        <v>6388</v>
      </c>
      <c r="B3701" s="763" t="s">
        <v>454</v>
      </c>
      <c r="C3701" s="86" t="s">
        <v>186</v>
      </c>
      <c r="D3701" s="86" t="s">
        <v>554</v>
      </c>
      <c r="E3701" s="86" t="s">
        <v>512</v>
      </c>
      <c r="F3701" s="282" t="s">
        <v>188</v>
      </c>
      <c r="G3701" s="1126" t="str">
        <f>IF('Appraisal Inputs'!AO377="","Blank",'Appraisal Inputs'!AO377)</f>
        <v>Blank</v>
      </c>
      <c r="I3701" s="515" t="s">
        <v>4224</v>
      </c>
    </row>
    <row r="3702" spans="1:9" x14ac:dyDescent="0.2">
      <c r="A3702" s="86" t="s">
        <v>6388</v>
      </c>
      <c r="B3702" s="763" t="s">
        <v>454</v>
      </c>
      <c r="C3702" s="86" t="s">
        <v>186</v>
      </c>
      <c r="D3702" s="86" t="s">
        <v>555</v>
      </c>
      <c r="E3702" s="86" t="s">
        <v>512</v>
      </c>
      <c r="F3702" s="282" t="s">
        <v>188</v>
      </c>
      <c r="G3702" s="1126" t="str">
        <f>IF('Appraisal Inputs'!AO378="","Blank",'Appraisal Inputs'!AO378)</f>
        <v>Blank</v>
      </c>
      <c r="I3702" s="515" t="s">
        <v>4225</v>
      </c>
    </row>
    <row r="3703" spans="1:9" x14ac:dyDescent="0.2">
      <c r="A3703" s="86" t="s">
        <v>6388</v>
      </c>
      <c r="B3703" s="763" t="s">
        <v>454</v>
      </c>
      <c r="C3703" s="86" t="s">
        <v>186</v>
      </c>
      <c r="D3703" s="86" t="s">
        <v>556</v>
      </c>
      <c r="E3703" s="86" t="s">
        <v>512</v>
      </c>
      <c r="F3703" s="282" t="s">
        <v>188</v>
      </c>
      <c r="G3703" s="1126" t="str">
        <f>IF('Appraisal Inputs'!AO379="","Blank",'Appraisal Inputs'!AO379)</f>
        <v>Blank</v>
      </c>
      <c r="I3703" s="515" t="s">
        <v>4226</v>
      </c>
    </row>
    <row r="3704" spans="1:9" x14ac:dyDescent="0.2">
      <c r="A3704" s="86" t="s">
        <v>6388</v>
      </c>
      <c r="B3704" s="763" t="s">
        <v>454</v>
      </c>
      <c r="C3704" s="86" t="s">
        <v>186</v>
      </c>
      <c r="D3704" s="86" t="s">
        <v>557</v>
      </c>
      <c r="E3704" s="86" t="s">
        <v>512</v>
      </c>
      <c r="F3704" s="282" t="s">
        <v>188</v>
      </c>
      <c r="G3704" s="1126" t="str">
        <f>IF('Appraisal Inputs'!AO380="","Blank",'Appraisal Inputs'!AO380)</f>
        <v>Blank</v>
      </c>
      <c r="I3704" s="515" t="s">
        <v>4227</v>
      </c>
    </row>
    <row r="3705" spans="1:9" x14ac:dyDescent="0.2">
      <c r="A3705" s="86" t="s">
        <v>6388</v>
      </c>
      <c r="B3705" s="763" t="s">
        <v>454</v>
      </c>
      <c r="C3705" s="86" t="s">
        <v>186</v>
      </c>
      <c r="D3705" s="86" t="s">
        <v>558</v>
      </c>
      <c r="E3705" s="86" t="s">
        <v>512</v>
      </c>
      <c r="F3705" s="282" t="s">
        <v>188</v>
      </c>
      <c r="G3705" s="1126" t="str">
        <f>IF('Appraisal Inputs'!AO381="","Blank",'Appraisal Inputs'!AO381)</f>
        <v>Blank</v>
      </c>
      <c r="I3705" s="515" t="s">
        <v>4228</v>
      </c>
    </row>
    <row r="3706" spans="1:9" x14ac:dyDescent="0.2">
      <c r="A3706" s="86" t="s">
        <v>6388</v>
      </c>
      <c r="B3706" s="763" t="s">
        <v>454</v>
      </c>
      <c r="C3706" s="86" t="s">
        <v>186</v>
      </c>
      <c r="D3706" s="86" t="s">
        <v>559</v>
      </c>
      <c r="E3706" s="86" t="s">
        <v>512</v>
      </c>
      <c r="F3706" s="282" t="s">
        <v>188</v>
      </c>
      <c r="G3706" s="1126" t="str">
        <f>IF('Appraisal Inputs'!AO382="","Blank",'Appraisal Inputs'!AO382)</f>
        <v>Blank</v>
      </c>
      <c r="I3706" s="515" t="s">
        <v>4229</v>
      </c>
    </row>
    <row r="3707" spans="1:9" x14ac:dyDescent="0.2">
      <c r="A3707" s="86" t="s">
        <v>6388</v>
      </c>
      <c r="B3707" s="763" t="s">
        <v>454</v>
      </c>
      <c r="C3707" s="86" t="s">
        <v>186</v>
      </c>
      <c r="D3707" s="86" t="s">
        <v>560</v>
      </c>
      <c r="E3707" s="86" t="s">
        <v>512</v>
      </c>
      <c r="F3707" s="282" t="s">
        <v>188</v>
      </c>
      <c r="G3707" s="1126" t="str">
        <f>IF('Appraisal Inputs'!AO383="","Blank",'Appraisal Inputs'!AO383)</f>
        <v>Blank</v>
      </c>
      <c r="I3707" s="515" t="s">
        <v>4230</v>
      </c>
    </row>
    <row r="3708" spans="1:9" x14ac:dyDescent="0.2">
      <c r="A3708" s="86" t="s">
        <v>6388</v>
      </c>
      <c r="B3708" s="763" t="s">
        <v>454</v>
      </c>
      <c r="C3708" s="86" t="s">
        <v>186</v>
      </c>
      <c r="D3708" s="86" t="s">
        <v>561</v>
      </c>
      <c r="E3708" s="86" t="s">
        <v>512</v>
      </c>
      <c r="F3708" s="282" t="s">
        <v>188</v>
      </c>
      <c r="G3708" s="1126" t="str">
        <f>IF('Appraisal Inputs'!AO384="","Blank",'Appraisal Inputs'!AO384)</f>
        <v>Blank</v>
      </c>
      <c r="I3708" s="515" t="s">
        <v>4231</v>
      </c>
    </row>
    <row r="3709" spans="1:9" x14ac:dyDescent="0.2">
      <c r="A3709" s="86" t="s">
        <v>6388</v>
      </c>
      <c r="B3709" s="763" t="s">
        <v>454</v>
      </c>
      <c r="C3709" s="86" t="s">
        <v>186</v>
      </c>
      <c r="D3709" s="86" t="s">
        <v>562</v>
      </c>
      <c r="E3709" s="86" t="s">
        <v>512</v>
      </c>
      <c r="F3709" s="282" t="s">
        <v>188</v>
      </c>
      <c r="G3709" s="1126" t="str">
        <f>IF('Appraisal Inputs'!AO385="","Blank",'Appraisal Inputs'!AO385)</f>
        <v>Blank</v>
      </c>
      <c r="I3709" s="515" t="s">
        <v>4232</v>
      </c>
    </row>
    <row r="3710" spans="1:9" x14ac:dyDescent="0.2">
      <c r="A3710" s="86" t="s">
        <v>6388</v>
      </c>
      <c r="B3710" s="763" t="s">
        <v>454</v>
      </c>
      <c r="C3710" s="86" t="s">
        <v>186</v>
      </c>
      <c r="D3710" s="86" t="s">
        <v>563</v>
      </c>
      <c r="E3710" s="86" t="s">
        <v>512</v>
      </c>
      <c r="F3710" s="282" t="s">
        <v>188</v>
      </c>
      <c r="G3710" s="1126" t="str">
        <f>IF('Appraisal Inputs'!AO386="","Blank",'Appraisal Inputs'!AO386)</f>
        <v>Blank</v>
      </c>
      <c r="I3710" s="515" t="s">
        <v>4233</v>
      </c>
    </row>
    <row r="3711" spans="1:9" x14ac:dyDescent="0.2">
      <c r="A3711" s="86" t="s">
        <v>6388</v>
      </c>
      <c r="B3711" s="763" t="s">
        <v>454</v>
      </c>
      <c r="C3711" s="86" t="s">
        <v>186</v>
      </c>
      <c r="D3711" s="86" t="s">
        <v>564</v>
      </c>
      <c r="E3711" s="86" t="s">
        <v>512</v>
      </c>
      <c r="F3711" s="282" t="s">
        <v>188</v>
      </c>
      <c r="G3711" s="1126" t="str">
        <f>IF('Appraisal Inputs'!AO387="","Blank",'Appraisal Inputs'!AO387)</f>
        <v>Blank</v>
      </c>
      <c r="I3711" s="515" t="s">
        <v>4234</v>
      </c>
    </row>
    <row r="3712" spans="1:9" x14ac:dyDescent="0.2">
      <c r="A3712" s="86" t="s">
        <v>6388</v>
      </c>
      <c r="B3712" s="763" t="s">
        <v>454</v>
      </c>
      <c r="C3712" s="86" t="s">
        <v>186</v>
      </c>
      <c r="D3712" s="86" t="s">
        <v>565</v>
      </c>
      <c r="E3712" s="86" t="s">
        <v>512</v>
      </c>
      <c r="F3712" s="282" t="s">
        <v>188</v>
      </c>
      <c r="G3712" s="1126" t="str">
        <f>IF('Appraisal Inputs'!AO388="","Blank",'Appraisal Inputs'!AO388)</f>
        <v>Blank</v>
      </c>
      <c r="I3712" s="515" t="s">
        <v>4235</v>
      </c>
    </row>
    <row r="3713" spans="1:9" x14ac:dyDescent="0.2">
      <c r="A3713" s="86" t="s">
        <v>6388</v>
      </c>
      <c r="B3713" s="543" t="s">
        <v>454</v>
      </c>
      <c r="C3713" s="547" t="s">
        <v>186</v>
      </c>
      <c r="D3713" s="547" t="s">
        <v>566</v>
      </c>
      <c r="E3713" s="547" t="s">
        <v>512</v>
      </c>
      <c r="F3713" s="538" t="s">
        <v>188</v>
      </c>
      <c r="G3713" s="1120" t="str">
        <f>IF('Appraisal Inputs'!AO389="","Blank",'Appraisal Inputs'!AO389)</f>
        <v>Blank</v>
      </c>
      <c r="I3713" s="515" t="s">
        <v>4236</v>
      </c>
    </row>
    <row r="3714" spans="1:9" x14ac:dyDescent="0.2">
      <c r="A3714" s="86" t="s">
        <v>6388</v>
      </c>
      <c r="B3714" s="763" t="s">
        <v>454</v>
      </c>
      <c r="C3714" s="86" t="s">
        <v>186</v>
      </c>
      <c r="D3714" s="86" t="s">
        <v>185</v>
      </c>
      <c r="E3714" s="86" t="s">
        <v>513</v>
      </c>
      <c r="F3714" s="282" t="s">
        <v>189</v>
      </c>
      <c r="G3714" s="1126" t="str">
        <f>IF('Appraisal Inputs'!AP349="","Blank",'Appraisal Inputs'!AP349)</f>
        <v>Blank</v>
      </c>
      <c r="I3714" s="515" t="s">
        <v>4237</v>
      </c>
    </row>
    <row r="3715" spans="1:9" x14ac:dyDescent="0.2">
      <c r="A3715" s="86" t="s">
        <v>6388</v>
      </c>
      <c r="B3715" s="763" t="s">
        <v>454</v>
      </c>
      <c r="C3715" s="86" t="s">
        <v>186</v>
      </c>
      <c r="D3715" s="86" t="s">
        <v>527</v>
      </c>
      <c r="E3715" s="86" t="s">
        <v>513</v>
      </c>
      <c r="F3715" s="282" t="s">
        <v>189</v>
      </c>
      <c r="G3715" s="1126" t="str">
        <f>IF('Appraisal Inputs'!AP350="","Blank",'Appraisal Inputs'!AP350)</f>
        <v>Blank</v>
      </c>
      <c r="I3715" s="515" t="s">
        <v>4238</v>
      </c>
    </row>
    <row r="3716" spans="1:9" x14ac:dyDescent="0.2">
      <c r="A3716" s="86" t="s">
        <v>6388</v>
      </c>
      <c r="B3716" s="763" t="s">
        <v>454</v>
      </c>
      <c r="C3716" s="86" t="s">
        <v>186</v>
      </c>
      <c r="D3716" s="86" t="s">
        <v>528</v>
      </c>
      <c r="E3716" s="86" t="s">
        <v>513</v>
      </c>
      <c r="F3716" s="282" t="s">
        <v>189</v>
      </c>
      <c r="G3716" s="1126" t="str">
        <f>IF('Appraisal Inputs'!AP351="","Blank",'Appraisal Inputs'!AP351)</f>
        <v>Blank</v>
      </c>
      <c r="I3716" s="515" t="s">
        <v>4239</v>
      </c>
    </row>
    <row r="3717" spans="1:9" x14ac:dyDescent="0.2">
      <c r="A3717" s="86" t="s">
        <v>6388</v>
      </c>
      <c r="B3717" s="763" t="s">
        <v>454</v>
      </c>
      <c r="C3717" s="86" t="s">
        <v>186</v>
      </c>
      <c r="D3717" s="86" t="s">
        <v>529</v>
      </c>
      <c r="E3717" s="86" t="s">
        <v>513</v>
      </c>
      <c r="F3717" s="282" t="s">
        <v>189</v>
      </c>
      <c r="G3717" s="1126" t="str">
        <f>IF('Appraisal Inputs'!AP352="","Blank",'Appraisal Inputs'!AP352)</f>
        <v>Blank</v>
      </c>
      <c r="I3717" s="515" t="s">
        <v>4240</v>
      </c>
    </row>
    <row r="3718" spans="1:9" x14ac:dyDescent="0.2">
      <c r="A3718" s="86" t="s">
        <v>6388</v>
      </c>
      <c r="B3718" s="763" t="s">
        <v>454</v>
      </c>
      <c r="C3718" s="86" t="s">
        <v>186</v>
      </c>
      <c r="D3718" s="86" t="s">
        <v>530</v>
      </c>
      <c r="E3718" s="86" t="s">
        <v>513</v>
      </c>
      <c r="F3718" s="282" t="s">
        <v>189</v>
      </c>
      <c r="G3718" s="1126" t="str">
        <f>IF('Appraisal Inputs'!AP353="","Blank",'Appraisal Inputs'!AP353)</f>
        <v>Blank</v>
      </c>
      <c r="I3718" s="515" t="s">
        <v>4241</v>
      </c>
    </row>
    <row r="3719" spans="1:9" x14ac:dyDescent="0.2">
      <c r="A3719" s="86" t="s">
        <v>6388</v>
      </c>
      <c r="B3719" s="763" t="s">
        <v>454</v>
      </c>
      <c r="C3719" s="86" t="s">
        <v>186</v>
      </c>
      <c r="D3719" s="86" t="s">
        <v>531</v>
      </c>
      <c r="E3719" s="86" t="s">
        <v>513</v>
      </c>
      <c r="F3719" s="282" t="s">
        <v>189</v>
      </c>
      <c r="G3719" s="1126" t="str">
        <f>IF('Appraisal Inputs'!AP354="","Blank",'Appraisal Inputs'!AP354)</f>
        <v>Blank</v>
      </c>
      <c r="I3719" s="515" t="s">
        <v>4242</v>
      </c>
    </row>
    <row r="3720" spans="1:9" x14ac:dyDescent="0.2">
      <c r="A3720" s="86" t="s">
        <v>6388</v>
      </c>
      <c r="B3720" s="763" t="s">
        <v>454</v>
      </c>
      <c r="C3720" s="86" t="s">
        <v>186</v>
      </c>
      <c r="D3720" s="86" t="s">
        <v>532</v>
      </c>
      <c r="E3720" s="86" t="s">
        <v>513</v>
      </c>
      <c r="F3720" s="282" t="s">
        <v>189</v>
      </c>
      <c r="G3720" s="1126" t="str">
        <f>IF('Appraisal Inputs'!AP355="","Blank",'Appraisal Inputs'!AP355)</f>
        <v>Blank</v>
      </c>
      <c r="I3720" s="515" t="s">
        <v>4243</v>
      </c>
    </row>
    <row r="3721" spans="1:9" x14ac:dyDescent="0.2">
      <c r="A3721" s="86" t="s">
        <v>6388</v>
      </c>
      <c r="B3721" s="763" t="s">
        <v>454</v>
      </c>
      <c r="C3721" s="86" t="s">
        <v>186</v>
      </c>
      <c r="D3721" s="86" t="s">
        <v>533</v>
      </c>
      <c r="E3721" s="86" t="s">
        <v>513</v>
      </c>
      <c r="F3721" s="282" t="s">
        <v>189</v>
      </c>
      <c r="G3721" s="1126" t="str">
        <f>IF('Appraisal Inputs'!AP356="","Blank",'Appraisal Inputs'!AP356)</f>
        <v>Blank</v>
      </c>
      <c r="I3721" s="515" t="s">
        <v>4244</v>
      </c>
    </row>
    <row r="3722" spans="1:9" x14ac:dyDescent="0.2">
      <c r="A3722" s="86" t="s">
        <v>6388</v>
      </c>
      <c r="B3722" s="763" t="s">
        <v>454</v>
      </c>
      <c r="C3722" s="86" t="s">
        <v>186</v>
      </c>
      <c r="D3722" s="86" t="s">
        <v>534</v>
      </c>
      <c r="E3722" s="86" t="s">
        <v>513</v>
      </c>
      <c r="F3722" s="282" t="s">
        <v>189</v>
      </c>
      <c r="G3722" s="1126" t="str">
        <f>IF('Appraisal Inputs'!AP357="","Blank",'Appraisal Inputs'!AP357)</f>
        <v>Blank</v>
      </c>
      <c r="I3722" s="515" t="s">
        <v>4245</v>
      </c>
    </row>
    <row r="3723" spans="1:9" x14ac:dyDescent="0.2">
      <c r="A3723" s="86" t="s">
        <v>6388</v>
      </c>
      <c r="B3723" s="763" t="s">
        <v>454</v>
      </c>
      <c r="C3723" s="86" t="s">
        <v>186</v>
      </c>
      <c r="D3723" s="86" t="s">
        <v>535</v>
      </c>
      <c r="E3723" s="86" t="s">
        <v>513</v>
      </c>
      <c r="F3723" s="282" t="s">
        <v>189</v>
      </c>
      <c r="G3723" s="1126" t="str">
        <f>IF('Appraisal Inputs'!AP358="","Blank",'Appraisal Inputs'!AP358)</f>
        <v>Blank</v>
      </c>
      <c r="I3723" s="515" t="s">
        <v>4246</v>
      </c>
    </row>
    <row r="3724" spans="1:9" x14ac:dyDescent="0.2">
      <c r="A3724" s="86" t="s">
        <v>6388</v>
      </c>
      <c r="B3724" s="763" t="s">
        <v>454</v>
      </c>
      <c r="C3724" s="86" t="s">
        <v>186</v>
      </c>
      <c r="D3724" s="86" t="s">
        <v>536</v>
      </c>
      <c r="E3724" s="86" t="s">
        <v>513</v>
      </c>
      <c r="F3724" s="282" t="s">
        <v>189</v>
      </c>
      <c r="G3724" s="1126" t="str">
        <f>IF('Appraisal Inputs'!AP359="","Blank",'Appraisal Inputs'!AP359)</f>
        <v>Blank</v>
      </c>
      <c r="I3724" s="515" t="s">
        <v>4247</v>
      </c>
    </row>
    <row r="3725" spans="1:9" x14ac:dyDescent="0.2">
      <c r="A3725" s="86" t="s">
        <v>6388</v>
      </c>
      <c r="B3725" s="763" t="s">
        <v>454</v>
      </c>
      <c r="C3725" s="86" t="s">
        <v>186</v>
      </c>
      <c r="D3725" s="86" t="s">
        <v>537</v>
      </c>
      <c r="E3725" s="86" t="s">
        <v>513</v>
      </c>
      <c r="F3725" s="282" t="s">
        <v>189</v>
      </c>
      <c r="G3725" s="1126" t="str">
        <f>IF('Appraisal Inputs'!AP360="","Blank",'Appraisal Inputs'!AP360)</f>
        <v>Blank</v>
      </c>
      <c r="I3725" s="515" t="s">
        <v>4248</v>
      </c>
    </row>
    <row r="3726" spans="1:9" x14ac:dyDescent="0.2">
      <c r="A3726" s="86" t="s">
        <v>6388</v>
      </c>
      <c r="B3726" s="763" t="s">
        <v>454</v>
      </c>
      <c r="C3726" s="86" t="s">
        <v>186</v>
      </c>
      <c r="D3726" s="86" t="s">
        <v>538</v>
      </c>
      <c r="E3726" s="86" t="s">
        <v>513</v>
      </c>
      <c r="F3726" s="282" t="s">
        <v>189</v>
      </c>
      <c r="G3726" s="1126" t="str">
        <f>IF('Appraisal Inputs'!AP361="","Blank",'Appraisal Inputs'!AP361)</f>
        <v>Blank</v>
      </c>
      <c r="I3726" s="515" t="s">
        <v>4249</v>
      </c>
    </row>
    <row r="3727" spans="1:9" x14ac:dyDescent="0.2">
      <c r="A3727" s="86" t="s">
        <v>6388</v>
      </c>
      <c r="B3727" s="763" t="s">
        <v>454</v>
      </c>
      <c r="C3727" s="86" t="s">
        <v>186</v>
      </c>
      <c r="D3727" s="86" t="s">
        <v>539</v>
      </c>
      <c r="E3727" s="86" t="s">
        <v>513</v>
      </c>
      <c r="F3727" s="282" t="s">
        <v>189</v>
      </c>
      <c r="G3727" s="1126" t="str">
        <f>IF('Appraisal Inputs'!AP362="","Blank",'Appraisal Inputs'!AP362)</f>
        <v>Blank</v>
      </c>
      <c r="I3727" s="515" t="s">
        <v>4250</v>
      </c>
    </row>
    <row r="3728" spans="1:9" x14ac:dyDescent="0.2">
      <c r="A3728" s="86" t="s">
        <v>6388</v>
      </c>
      <c r="B3728" s="763" t="s">
        <v>454</v>
      </c>
      <c r="C3728" s="86" t="s">
        <v>186</v>
      </c>
      <c r="D3728" s="86" t="s">
        <v>540</v>
      </c>
      <c r="E3728" s="86" t="s">
        <v>513</v>
      </c>
      <c r="F3728" s="282" t="s">
        <v>189</v>
      </c>
      <c r="G3728" s="1126" t="str">
        <f>IF('Appraisal Inputs'!AP363="","Blank",'Appraisal Inputs'!AP363)</f>
        <v>Blank</v>
      </c>
      <c r="I3728" s="515" t="s">
        <v>4251</v>
      </c>
    </row>
    <row r="3729" spans="1:9" x14ac:dyDescent="0.2">
      <c r="A3729" s="86" t="s">
        <v>6388</v>
      </c>
      <c r="B3729" s="763" t="s">
        <v>454</v>
      </c>
      <c r="C3729" s="86" t="s">
        <v>186</v>
      </c>
      <c r="D3729" s="86" t="s">
        <v>541</v>
      </c>
      <c r="E3729" s="86" t="s">
        <v>513</v>
      </c>
      <c r="F3729" s="282" t="s">
        <v>189</v>
      </c>
      <c r="G3729" s="1126" t="str">
        <f>IF('Appraisal Inputs'!AP364="","Blank",'Appraisal Inputs'!AP364)</f>
        <v>Blank</v>
      </c>
      <c r="I3729" s="515" t="s">
        <v>4252</v>
      </c>
    </row>
    <row r="3730" spans="1:9" x14ac:dyDescent="0.2">
      <c r="A3730" s="86" t="s">
        <v>6388</v>
      </c>
      <c r="B3730" s="763" t="s">
        <v>454</v>
      </c>
      <c r="C3730" s="86" t="s">
        <v>186</v>
      </c>
      <c r="D3730" s="86" t="s">
        <v>542</v>
      </c>
      <c r="E3730" s="86" t="s">
        <v>513</v>
      </c>
      <c r="F3730" s="282" t="s">
        <v>189</v>
      </c>
      <c r="G3730" s="1126" t="str">
        <f>IF('Appraisal Inputs'!AP365="","Blank",'Appraisal Inputs'!AP365)</f>
        <v>Blank</v>
      </c>
      <c r="I3730" s="515" t="s">
        <v>4253</v>
      </c>
    </row>
    <row r="3731" spans="1:9" x14ac:dyDescent="0.2">
      <c r="A3731" s="86" t="s">
        <v>6388</v>
      </c>
      <c r="B3731" s="763" t="s">
        <v>454</v>
      </c>
      <c r="C3731" s="86" t="s">
        <v>186</v>
      </c>
      <c r="D3731" s="86" t="s">
        <v>543</v>
      </c>
      <c r="E3731" s="86" t="s">
        <v>513</v>
      </c>
      <c r="F3731" s="282" t="s">
        <v>189</v>
      </c>
      <c r="G3731" s="1126" t="str">
        <f>IF('Appraisal Inputs'!AP366="","Blank",'Appraisal Inputs'!AP366)</f>
        <v>Blank</v>
      </c>
      <c r="I3731" s="515" t="s">
        <v>4254</v>
      </c>
    </row>
    <row r="3732" spans="1:9" x14ac:dyDescent="0.2">
      <c r="A3732" s="86" t="s">
        <v>6388</v>
      </c>
      <c r="B3732" s="763" t="s">
        <v>454</v>
      </c>
      <c r="C3732" s="86" t="s">
        <v>186</v>
      </c>
      <c r="D3732" s="86" t="s">
        <v>544</v>
      </c>
      <c r="E3732" s="86" t="s">
        <v>513</v>
      </c>
      <c r="F3732" s="282" t="s">
        <v>189</v>
      </c>
      <c r="G3732" s="1126" t="str">
        <f>IF('Appraisal Inputs'!AP367="","Blank",'Appraisal Inputs'!AP367)</f>
        <v>Blank</v>
      </c>
      <c r="I3732" s="515" t="s">
        <v>4255</v>
      </c>
    </row>
    <row r="3733" spans="1:9" x14ac:dyDescent="0.2">
      <c r="A3733" s="86" t="s">
        <v>6388</v>
      </c>
      <c r="B3733" s="763" t="s">
        <v>454</v>
      </c>
      <c r="C3733" s="86" t="s">
        <v>186</v>
      </c>
      <c r="D3733" s="86" t="s">
        <v>545</v>
      </c>
      <c r="E3733" s="86" t="s">
        <v>513</v>
      </c>
      <c r="F3733" s="282" t="s">
        <v>189</v>
      </c>
      <c r="G3733" s="1126" t="str">
        <f>IF('Appraisal Inputs'!AP368="","Blank",'Appraisal Inputs'!AP368)</f>
        <v>Blank</v>
      </c>
      <c r="I3733" s="515" t="s">
        <v>4256</v>
      </c>
    </row>
    <row r="3734" spans="1:9" x14ac:dyDescent="0.2">
      <c r="A3734" s="86" t="s">
        <v>6388</v>
      </c>
      <c r="B3734" s="763" t="s">
        <v>454</v>
      </c>
      <c r="C3734" s="86" t="s">
        <v>186</v>
      </c>
      <c r="D3734" s="86" t="s">
        <v>546</v>
      </c>
      <c r="E3734" s="86" t="s">
        <v>513</v>
      </c>
      <c r="F3734" s="282" t="s">
        <v>189</v>
      </c>
      <c r="G3734" s="1126" t="str">
        <f>IF('Appraisal Inputs'!AP369="","Blank",'Appraisal Inputs'!AP369)</f>
        <v>Blank</v>
      </c>
      <c r="I3734" s="515" t="s">
        <v>4257</v>
      </c>
    </row>
    <row r="3735" spans="1:9" x14ac:dyDescent="0.2">
      <c r="A3735" s="86" t="s">
        <v>6388</v>
      </c>
      <c r="B3735" s="763" t="s">
        <v>454</v>
      </c>
      <c r="C3735" s="86" t="s">
        <v>186</v>
      </c>
      <c r="D3735" s="86" t="s">
        <v>547</v>
      </c>
      <c r="E3735" s="86" t="s">
        <v>513</v>
      </c>
      <c r="F3735" s="282" t="s">
        <v>189</v>
      </c>
      <c r="G3735" s="1126" t="str">
        <f>IF('Appraisal Inputs'!AP370="","Blank",'Appraisal Inputs'!AP370)</f>
        <v>Blank</v>
      </c>
      <c r="I3735" s="515" t="s">
        <v>4258</v>
      </c>
    </row>
    <row r="3736" spans="1:9" x14ac:dyDescent="0.2">
      <c r="A3736" s="86" t="s">
        <v>6388</v>
      </c>
      <c r="B3736" s="763" t="s">
        <v>454</v>
      </c>
      <c r="C3736" s="86" t="s">
        <v>186</v>
      </c>
      <c r="D3736" s="86" t="s">
        <v>548</v>
      </c>
      <c r="E3736" s="86" t="s">
        <v>513</v>
      </c>
      <c r="F3736" s="282" t="s">
        <v>189</v>
      </c>
      <c r="G3736" s="1126" t="str">
        <f>IF('Appraisal Inputs'!AP371="","Blank",'Appraisal Inputs'!AP371)</f>
        <v>Blank</v>
      </c>
      <c r="I3736" s="515" t="s">
        <v>4259</v>
      </c>
    </row>
    <row r="3737" spans="1:9" x14ac:dyDescent="0.2">
      <c r="A3737" s="86" t="s">
        <v>6388</v>
      </c>
      <c r="B3737" s="763" t="s">
        <v>454</v>
      </c>
      <c r="C3737" s="86" t="s">
        <v>186</v>
      </c>
      <c r="D3737" s="86" t="s">
        <v>549</v>
      </c>
      <c r="E3737" s="86" t="s">
        <v>513</v>
      </c>
      <c r="F3737" s="282" t="s">
        <v>189</v>
      </c>
      <c r="G3737" s="1126" t="str">
        <f>IF('Appraisal Inputs'!AP372="","Blank",'Appraisal Inputs'!AP372)</f>
        <v>Blank</v>
      </c>
      <c r="I3737" s="515" t="s">
        <v>4260</v>
      </c>
    </row>
    <row r="3738" spans="1:9" x14ac:dyDescent="0.2">
      <c r="A3738" s="86" t="s">
        <v>6388</v>
      </c>
      <c r="B3738" s="763" t="s">
        <v>454</v>
      </c>
      <c r="C3738" s="86" t="s">
        <v>186</v>
      </c>
      <c r="D3738" s="86" t="s">
        <v>550</v>
      </c>
      <c r="E3738" s="86" t="s">
        <v>513</v>
      </c>
      <c r="F3738" s="282" t="s">
        <v>189</v>
      </c>
      <c r="G3738" s="1126" t="str">
        <f>IF('Appraisal Inputs'!AP373="","Blank",'Appraisal Inputs'!AP373)</f>
        <v>Blank</v>
      </c>
      <c r="I3738" s="515" t="s">
        <v>4261</v>
      </c>
    </row>
    <row r="3739" spans="1:9" x14ac:dyDescent="0.2">
      <c r="A3739" s="86" t="s">
        <v>6388</v>
      </c>
      <c r="B3739" s="763" t="s">
        <v>454</v>
      </c>
      <c r="C3739" s="86" t="s">
        <v>186</v>
      </c>
      <c r="D3739" s="86" t="s">
        <v>551</v>
      </c>
      <c r="E3739" s="86" t="s">
        <v>513</v>
      </c>
      <c r="F3739" s="282" t="s">
        <v>189</v>
      </c>
      <c r="G3739" s="1126" t="str">
        <f>IF('Appraisal Inputs'!AP374="","Blank",'Appraisal Inputs'!AP374)</f>
        <v>Blank</v>
      </c>
      <c r="I3739" s="515" t="s">
        <v>4262</v>
      </c>
    </row>
    <row r="3740" spans="1:9" x14ac:dyDescent="0.2">
      <c r="A3740" s="86" t="s">
        <v>6388</v>
      </c>
      <c r="B3740" s="763" t="s">
        <v>454</v>
      </c>
      <c r="C3740" s="86" t="s">
        <v>186</v>
      </c>
      <c r="D3740" s="86" t="s">
        <v>552</v>
      </c>
      <c r="E3740" s="86" t="s">
        <v>513</v>
      </c>
      <c r="F3740" s="282" t="s">
        <v>189</v>
      </c>
      <c r="G3740" s="1126" t="str">
        <f>IF('Appraisal Inputs'!AP375="","Blank",'Appraisal Inputs'!AP375)</f>
        <v>Blank</v>
      </c>
      <c r="I3740" s="515" t="s">
        <v>4263</v>
      </c>
    </row>
    <row r="3741" spans="1:9" x14ac:dyDescent="0.2">
      <c r="A3741" s="86" t="s">
        <v>6388</v>
      </c>
      <c r="B3741" s="763" t="s">
        <v>454</v>
      </c>
      <c r="C3741" s="86" t="s">
        <v>186</v>
      </c>
      <c r="D3741" s="86" t="s">
        <v>553</v>
      </c>
      <c r="E3741" s="86" t="s">
        <v>513</v>
      </c>
      <c r="F3741" s="282" t="s">
        <v>189</v>
      </c>
      <c r="G3741" s="1126" t="str">
        <f>IF('Appraisal Inputs'!AP376="","Blank",'Appraisal Inputs'!AP376)</f>
        <v>Blank</v>
      </c>
      <c r="I3741" s="515" t="s">
        <v>4264</v>
      </c>
    </row>
    <row r="3742" spans="1:9" x14ac:dyDescent="0.2">
      <c r="A3742" s="86" t="s">
        <v>6388</v>
      </c>
      <c r="B3742" s="763" t="s">
        <v>454</v>
      </c>
      <c r="C3742" s="86" t="s">
        <v>186</v>
      </c>
      <c r="D3742" s="86" t="s">
        <v>554</v>
      </c>
      <c r="E3742" s="86" t="s">
        <v>513</v>
      </c>
      <c r="F3742" s="282" t="s">
        <v>189</v>
      </c>
      <c r="G3742" s="1126" t="str">
        <f>IF('Appraisal Inputs'!AP377="","Blank",'Appraisal Inputs'!AP377)</f>
        <v>Blank</v>
      </c>
      <c r="I3742" s="515" t="s">
        <v>4265</v>
      </c>
    </row>
    <row r="3743" spans="1:9" x14ac:dyDescent="0.2">
      <c r="A3743" s="86" t="s">
        <v>6388</v>
      </c>
      <c r="B3743" s="763" t="s">
        <v>454</v>
      </c>
      <c r="C3743" s="86" t="s">
        <v>186</v>
      </c>
      <c r="D3743" s="86" t="s">
        <v>555</v>
      </c>
      <c r="E3743" s="86" t="s">
        <v>513</v>
      </c>
      <c r="F3743" s="282" t="s">
        <v>189</v>
      </c>
      <c r="G3743" s="1126" t="str">
        <f>IF('Appraisal Inputs'!AP378="","Blank",'Appraisal Inputs'!AP378)</f>
        <v>Blank</v>
      </c>
      <c r="I3743" s="515" t="s">
        <v>4266</v>
      </c>
    </row>
    <row r="3744" spans="1:9" x14ac:dyDescent="0.2">
      <c r="A3744" s="86" t="s">
        <v>6388</v>
      </c>
      <c r="B3744" s="763" t="s">
        <v>454</v>
      </c>
      <c r="C3744" s="86" t="s">
        <v>186</v>
      </c>
      <c r="D3744" s="86" t="s">
        <v>556</v>
      </c>
      <c r="E3744" s="86" t="s">
        <v>513</v>
      </c>
      <c r="F3744" s="282" t="s">
        <v>189</v>
      </c>
      <c r="G3744" s="1126" t="str">
        <f>IF('Appraisal Inputs'!AP379="","Blank",'Appraisal Inputs'!AP379)</f>
        <v>Blank</v>
      </c>
      <c r="I3744" s="515" t="s">
        <v>4267</v>
      </c>
    </row>
    <row r="3745" spans="1:9" x14ac:dyDescent="0.2">
      <c r="A3745" s="86" t="s">
        <v>6388</v>
      </c>
      <c r="B3745" s="763" t="s">
        <v>454</v>
      </c>
      <c r="C3745" s="86" t="s">
        <v>186</v>
      </c>
      <c r="D3745" s="86" t="s">
        <v>557</v>
      </c>
      <c r="E3745" s="86" t="s">
        <v>513</v>
      </c>
      <c r="F3745" s="282" t="s">
        <v>189</v>
      </c>
      <c r="G3745" s="1126" t="str">
        <f>IF('Appraisal Inputs'!AP380="","Blank",'Appraisal Inputs'!AP380)</f>
        <v>Blank</v>
      </c>
      <c r="I3745" s="515" t="s">
        <v>4268</v>
      </c>
    </row>
    <row r="3746" spans="1:9" x14ac:dyDescent="0.2">
      <c r="A3746" s="86" t="s">
        <v>6388</v>
      </c>
      <c r="B3746" s="763" t="s">
        <v>454</v>
      </c>
      <c r="C3746" s="86" t="s">
        <v>186</v>
      </c>
      <c r="D3746" s="86" t="s">
        <v>558</v>
      </c>
      <c r="E3746" s="86" t="s">
        <v>513</v>
      </c>
      <c r="F3746" s="282" t="s">
        <v>189</v>
      </c>
      <c r="G3746" s="1126" t="str">
        <f>IF('Appraisal Inputs'!AP381="","Blank",'Appraisal Inputs'!AP381)</f>
        <v>Blank</v>
      </c>
      <c r="I3746" s="515" t="s">
        <v>4269</v>
      </c>
    </row>
    <row r="3747" spans="1:9" x14ac:dyDescent="0.2">
      <c r="A3747" s="86" t="s">
        <v>6388</v>
      </c>
      <c r="B3747" s="763" t="s">
        <v>454</v>
      </c>
      <c r="C3747" s="86" t="s">
        <v>186</v>
      </c>
      <c r="D3747" s="86" t="s">
        <v>559</v>
      </c>
      <c r="E3747" s="86" t="s">
        <v>513</v>
      </c>
      <c r="F3747" s="282" t="s">
        <v>189</v>
      </c>
      <c r="G3747" s="1126" t="str">
        <f>IF('Appraisal Inputs'!AP382="","Blank",'Appraisal Inputs'!AP382)</f>
        <v>Blank</v>
      </c>
      <c r="I3747" s="515" t="s">
        <v>4270</v>
      </c>
    </row>
    <row r="3748" spans="1:9" x14ac:dyDescent="0.2">
      <c r="A3748" s="86" t="s">
        <v>6388</v>
      </c>
      <c r="B3748" s="763" t="s">
        <v>454</v>
      </c>
      <c r="C3748" s="86" t="s">
        <v>186</v>
      </c>
      <c r="D3748" s="86" t="s">
        <v>560</v>
      </c>
      <c r="E3748" s="86" t="s">
        <v>513</v>
      </c>
      <c r="F3748" s="282" t="s">
        <v>189</v>
      </c>
      <c r="G3748" s="1126" t="str">
        <f>IF('Appraisal Inputs'!AP383="","Blank",'Appraisal Inputs'!AP383)</f>
        <v>Blank</v>
      </c>
      <c r="I3748" s="515" t="s">
        <v>4271</v>
      </c>
    </row>
    <row r="3749" spans="1:9" x14ac:dyDescent="0.2">
      <c r="A3749" s="86" t="s">
        <v>6388</v>
      </c>
      <c r="B3749" s="763" t="s">
        <v>454</v>
      </c>
      <c r="C3749" s="86" t="s">
        <v>186</v>
      </c>
      <c r="D3749" s="86" t="s">
        <v>561</v>
      </c>
      <c r="E3749" s="86" t="s">
        <v>513</v>
      </c>
      <c r="F3749" s="282" t="s">
        <v>189</v>
      </c>
      <c r="G3749" s="1126" t="str">
        <f>IF('Appraisal Inputs'!AP384="","Blank",'Appraisal Inputs'!AP384)</f>
        <v>Blank</v>
      </c>
      <c r="I3749" s="515" t="s">
        <v>4272</v>
      </c>
    </row>
    <row r="3750" spans="1:9" x14ac:dyDescent="0.2">
      <c r="A3750" s="86" t="s">
        <v>6388</v>
      </c>
      <c r="B3750" s="763" t="s">
        <v>454</v>
      </c>
      <c r="C3750" s="86" t="s">
        <v>186</v>
      </c>
      <c r="D3750" s="86" t="s">
        <v>562</v>
      </c>
      <c r="E3750" s="86" t="s">
        <v>513</v>
      </c>
      <c r="F3750" s="282" t="s">
        <v>189</v>
      </c>
      <c r="G3750" s="1126" t="str">
        <f>IF('Appraisal Inputs'!AP385="","Blank",'Appraisal Inputs'!AP385)</f>
        <v>Blank</v>
      </c>
      <c r="I3750" s="515" t="s">
        <v>4273</v>
      </c>
    </row>
    <row r="3751" spans="1:9" x14ac:dyDescent="0.2">
      <c r="A3751" s="86" t="s">
        <v>6388</v>
      </c>
      <c r="B3751" s="763" t="s">
        <v>454</v>
      </c>
      <c r="C3751" s="86" t="s">
        <v>186</v>
      </c>
      <c r="D3751" s="86" t="s">
        <v>563</v>
      </c>
      <c r="E3751" s="86" t="s">
        <v>513</v>
      </c>
      <c r="F3751" s="282" t="s">
        <v>189</v>
      </c>
      <c r="G3751" s="1126" t="str">
        <f>IF('Appraisal Inputs'!AP386="","Blank",'Appraisal Inputs'!AP386)</f>
        <v>Blank</v>
      </c>
      <c r="I3751" s="515" t="s">
        <v>4274</v>
      </c>
    </row>
    <row r="3752" spans="1:9" x14ac:dyDescent="0.2">
      <c r="A3752" s="86" t="s">
        <v>6388</v>
      </c>
      <c r="B3752" s="763" t="s">
        <v>454</v>
      </c>
      <c r="C3752" s="86" t="s">
        <v>186</v>
      </c>
      <c r="D3752" s="86" t="s">
        <v>564</v>
      </c>
      <c r="E3752" s="86" t="s">
        <v>513</v>
      </c>
      <c r="F3752" s="282" t="s">
        <v>189</v>
      </c>
      <c r="G3752" s="1126" t="str">
        <f>IF('Appraisal Inputs'!AP387="","Blank",'Appraisal Inputs'!AP387)</f>
        <v>Blank</v>
      </c>
      <c r="I3752" s="515" t="s">
        <v>4275</v>
      </c>
    </row>
    <row r="3753" spans="1:9" x14ac:dyDescent="0.2">
      <c r="A3753" s="86" t="s">
        <v>6388</v>
      </c>
      <c r="B3753" s="763" t="s">
        <v>454</v>
      </c>
      <c r="C3753" s="86" t="s">
        <v>186</v>
      </c>
      <c r="D3753" s="86" t="s">
        <v>565</v>
      </c>
      <c r="E3753" s="86" t="s">
        <v>513</v>
      </c>
      <c r="F3753" s="282" t="s">
        <v>189</v>
      </c>
      <c r="G3753" s="1126" t="str">
        <f>IF('Appraisal Inputs'!AP388="","Blank",'Appraisal Inputs'!AP388)</f>
        <v>Blank</v>
      </c>
      <c r="I3753" s="515" t="s">
        <v>4276</v>
      </c>
    </row>
    <row r="3754" spans="1:9" x14ac:dyDescent="0.2">
      <c r="A3754" s="86" t="s">
        <v>6388</v>
      </c>
      <c r="B3754" s="763" t="s">
        <v>454</v>
      </c>
      <c r="C3754" s="86" t="s">
        <v>186</v>
      </c>
      <c r="D3754" s="86" t="s">
        <v>566</v>
      </c>
      <c r="E3754" s="86" t="s">
        <v>513</v>
      </c>
      <c r="F3754" s="282" t="s">
        <v>189</v>
      </c>
      <c r="G3754" s="1119" t="str">
        <f>IF('Appraisal Inputs'!AP389="","Blank",'Appraisal Inputs'!AP389)</f>
        <v>Blank</v>
      </c>
      <c r="I3754" s="515" t="s">
        <v>4277</v>
      </c>
    </row>
    <row r="3755" spans="1:9" x14ac:dyDescent="0.2">
      <c r="A3755" s="86" t="s">
        <v>6388</v>
      </c>
      <c r="B3755" s="533" t="s">
        <v>454</v>
      </c>
      <c r="C3755" s="119" t="s">
        <v>186</v>
      </c>
      <c r="D3755" s="119" t="s">
        <v>185</v>
      </c>
      <c r="E3755" s="119" t="s">
        <v>513</v>
      </c>
      <c r="F3755" s="545" t="s">
        <v>197</v>
      </c>
      <c r="G3755" s="1127" t="str">
        <f>IF('Appraisal Inputs'!AP390="","Blank",'Appraisal Inputs'!AP390)</f>
        <v>Blank</v>
      </c>
      <c r="I3755" s="515" t="s">
        <v>4278</v>
      </c>
    </row>
    <row r="3756" spans="1:9" x14ac:dyDescent="0.2">
      <c r="A3756" s="86" t="s">
        <v>6388</v>
      </c>
      <c r="B3756" s="541" t="s">
        <v>454</v>
      </c>
      <c r="C3756" s="546" t="s">
        <v>186</v>
      </c>
      <c r="D3756" s="546" t="s">
        <v>185</v>
      </c>
      <c r="E3756" s="546" t="s">
        <v>513</v>
      </c>
      <c r="F3756" s="542" t="s">
        <v>188</v>
      </c>
      <c r="G3756" s="1102" t="str">
        <f>IF('Appraisal Inputs'!AQ349="","Blank",'Appraisal Inputs'!AQ349)</f>
        <v>Blank</v>
      </c>
      <c r="I3756" s="515" t="s">
        <v>4279</v>
      </c>
    </row>
    <row r="3757" spans="1:9" x14ac:dyDescent="0.2">
      <c r="A3757" s="86" t="s">
        <v>6388</v>
      </c>
      <c r="B3757" s="763" t="s">
        <v>454</v>
      </c>
      <c r="C3757" s="86" t="s">
        <v>186</v>
      </c>
      <c r="D3757" s="86" t="s">
        <v>527</v>
      </c>
      <c r="E3757" s="86" t="s">
        <v>513</v>
      </c>
      <c r="F3757" s="282" t="s">
        <v>188</v>
      </c>
      <c r="G3757" s="1126" t="str">
        <f>IF('Appraisal Inputs'!AQ350="","Blank",'Appraisal Inputs'!AQ350)</f>
        <v>Blank</v>
      </c>
      <c r="I3757" s="515" t="s">
        <v>4280</v>
      </c>
    </row>
    <row r="3758" spans="1:9" x14ac:dyDescent="0.2">
      <c r="A3758" s="86" t="s">
        <v>6388</v>
      </c>
      <c r="B3758" s="763" t="s">
        <v>454</v>
      </c>
      <c r="C3758" s="86" t="s">
        <v>186</v>
      </c>
      <c r="D3758" s="86" t="s">
        <v>528</v>
      </c>
      <c r="E3758" s="86" t="s">
        <v>513</v>
      </c>
      <c r="F3758" s="282" t="s">
        <v>188</v>
      </c>
      <c r="G3758" s="1126" t="str">
        <f>IF('Appraisal Inputs'!AQ351="","Blank",'Appraisal Inputs'!AQ351)</f>
        <v>Blank</v>
      </c>
      <c r="I3758" s="515" t="s">
        <v>4281</v>
      </c>
    </row>
    <row r="3759" spans="1:9" x14ac:dyDescent="0.2">
      <c r="A3759" s="86" t="s">
        <v>6388</v>
      </c>
      <c r="B3759" s="763" t="s">
        <v>454</v>
      </c>
      <c r="C3759" s="86" t="s">
        <v>186</v>
      </c>
      <c r="D3759" s="86" t="s">
        <v>529</v>
      </c>
      <c r="E3759" s="86" t="s">
        <v>513</v>
      </c>
      <c r="F3759" s="282" t="s">
        <v>188</v>
      </c>
      <c r="G3759" s="1126" t="str">
        <f>IF('Appraisal Inputs'!AQ352="","Blank",'Appraisal Inputs'!AQ352)</f>
        <v>Blank</v>
      </c>
      <c r="I3759" s="515" t="s">
        <v>4282</v>
      </c>
    </row>
    <row r="3760" spans="1:9" x14ac:dyDescent="0.2">
      <c r="A3760" s="86" t="s">
        <v>6388</v>
      </c>
      <c r="B3760" s="763" t="s">
        <v>454</v>
      </c>
      <c r="C3760" s="86" t="s">
        <v>186</v>
      </c>
      <c r="D3760" s="86" t="s">
        <v>530</v>
      </c>
      <c r="E3760" s="86" t="s">
        <v>513</v>
      </c>
      <c r="F3760" s="282" t="s">
        <v>188</v>
      </c>
      <c r="G3760" s="1126" t="str">
        <f>IF('Appraisal Inputs'!AQ353="","Blank",'Appraisal Inputs'!AQ353)</f>
        <v>Blank</v>
      </c>
      <c r="I3760" s="515" t="s">
        <v>4283</v>
      </c>
    </row>
    <row r="3761" spans="1:9" x14ac:dyDescent="0.2">
      <c r="A3761" s="86" t="s">
        <v>6388</v>
      </c>
      <c r="B3761" s="763" t="s">
        <v>454</v>
      </c>
      <c r="C3761" s="86" t="s">
        <v>186</v>
      </c>
      <c r="D3761" s="86" t="s">
        <v>531</v>
      </c>
      <c r="E3761" s="86" t="s">
        <v>513</v>
      </c>
      <c r="F3761" s="282" t="s">
        <v>188</v>
      </c>
      <c r="G3761" s="1126" t="str">
        <f>IF('Appraisal Inputs'!AQ354="","Blank",'Appraisal Inputs'!AQ354)</f>
        <v>Blank</v>
      </c>
      <c r="I3761" s="515" t="s">
        <v>4284</v>
      </c>
    </row>
    <row r="3762" spans="1:9" x14ac:dyDescent="0.2">
      <c r="A3762" s="86" t="s">
        <v>6388</v>
      </c>
      <c r="B3762" s="763" t="s">
        <v>454</v>
      </c>
      <c r="C3762" s="86" t="s">
        <v>186</v>
      </c>
      <c r="D3762" s="86" t="s">
        <v>532</v>
      </c>
      <c r="E3762" s="86" t="s">
        <v>513</v>
      </c>
      <c r="F3762" s="282" t="s">
        <v>188</v>
      </c>
      <c r="G3762" s="1126" t="str">
        <f>IF('Appraisal Inputs'!AQ355="","Blank",'Appraisal Inputs'!AQ355)</f>
        <v>Blank</v>
      </c>
      <c r="I3762" s="515" t="s">
        <v>4285</v>
      </c>
    </row>
    <row r="3763" spans="1:9" x14ac:dyDescent="0.2">
      <c r="A3763" s="86" t="s">
        <v>6388</v>
      </c>
      <c r="B3763" s="763" t="s">
        <v>454</v>
      </c>
      <c r="C3763" s="86" t="s">
        <v>186</v>
      </c>
      <c r="D3763" s="86" t="s">
        <v>533</v>
      </c>
      <c r="E3763" s="86" t="s">
        <v>513</v>
      </c>
      <c r="F3763" s="282" t="s">
        <v>188</v>
      </c>
      <c r="G3763" s="1126" t="str">
        <f>IF('Appraisal Inputs'!AQ356="","Blank",'Appraisal Inputs'!AQ356)</f>
        <v>Blank</v>
      </c>
      <c r="I3763" s="515" t="s">
        <v>4286</v>
      </c>
    </row>
    <row r="3764" spans="1:9" x14ac:dyDescent="0.2">
      <c r="A3764" s="86" t="s">
        <v>6388</v>
      </c>
      <c r="B3764" s="763" t="s">
        <v>454</v>
      </c>
      <c r="C3764" s="86" t="s">
        <v>186</v>
      </c>
      <c r="D3764" s="86" t="s">
        <v>534</v>
      </c>
      <c r="E3764" s="86" t="s">
        <v>513</v>
      </c>
      <c r="F3764" s="282" t="s">
        <v>188</v>
      </c>
      <c r="G3764" s="1126" t="str">
        <f>IF('Appraisal Inputs'!AQ357="","Blank",'Appraisal Inputs'!AQ357)</f>
        <v>Blank</v>
      </c>
      <c r="I3764" s="515" t="s">
        <v>4287</v>
      </c>
    </row>
    <row r="3765" spans="1:9" x14ac:dyDescent="0.2">
      <c r="A3765" s="86" t="s">
        <v>6388</v>
      </c>
      <c r="B3765" s="763" t="s">
        <v>454</v>
      </c>
      <c r="C3765" s="86" t="s">
        <v>186</v>
      </c>
      <c r="D3765" s="86" t="s">
        <v>535</v>
      </c>
      <c r="E3765" s="86" t="s">
        <v>513</v>
      </c>
      <c r="F3765" s="282" t="s">
        <v>188</v>
      </c>
      <c r="G3765" s="1126" t="str">
        <f>IF('Appraisal Inputs'!AQ358="","Blank",'Appraisal Inputs'!AQ358)</f>
        <v>Blank</v>
      </c>
      <c r="I3765" s="515" t="s">
        <v>4288</v>
      </c>
    </row>
    <row r="3766" spans="1:9" x14ac:dyDescent="0.2">
      <c r="A3766" s="86" t="s">
        <v>6388</v>
      </c>
      <c r="B3766" s="763" t="s">
        <v>454</v>
      </c>
      <c r="C3766" s="86" t="s">
        <v>186</v>
      </c>
      <c r="D3766" s="86" t="s">
        <v>536</v>
      </c>
      <c r="E3766" s="86" t="s">
        <v>513</v>
      </c>
      <c r="F3766" s="282" t="s">
        <v>188</v>
      </c>
      <c r="G3766" s="1126" t="str">
        <f>IF('Appraisal Inputs'!AQ359="","Blank",'Appraisal Inputs'!AQ359)</f>
        <v>Blank</v>
      </c>
      <c r="I3766" s="515" t="s">
        <v>4289</v>
      </c>
    </row>
    <row r="3767" spans="1:9" x14ac:dyDescent="0.2">
      <c r="A3767" s="86" t="s">
        <v>6388</v>
      </c>
      <c r="B3767" s="763" t="s">
        <v>454</v>
      </c>
      <c r="C3767" s="86" t="s">
        <v>186</v>
      </c>
      <c r="D3767" s="86" t="s">
        <v>537</v>
      </c>
      <c r="E3767" s="86" t="s">
        <v>513</v>
      </c>
      <c r="F3767" s="282" t="s">
        <v>188</v>
      </c>
      <c r="G3767" s="1126" t="str">
        <f>IF('Appraisal Inputs'!AQ360="","Blank",'Appraisal Inputs'!AQ360)</f>
        <v>Blank</v>
      </c>
      <c r="I3767" s="515" t="s">
        <v>4290</v>
      </c>
    </row>
    <row r="3768" spans="1:9" x14ac:dyDescent="0.2">
      <c r="A3768" s="86" t="s">
        <v>6388</v>
      </c>
      <c r="B3768" s="763" t="s">
        <v>454</v>
      </c>
      <c r="C3768" s="86" t="s">
        <v>186</v>
      </c>
      <c r="D3768" s="86" t="s">
        <v>538</v>
      </c>
      <c r="E3768" s="86" t="s">
        <v>513</v>
      </c>
      <c r="F3768" s="282" t="s">
        <v>188</v>
      </c>
      <c r="G3768" s="1126" t="str">
        <f>IF('Appraisal Inputs'!AQ361="","Blank",'Appraisal Inputs'!AQ361)</f>
        <v>Blank</v>
      </c>
      <c r="I3768" s="515" t="s">
        <v>4291</v>
      </c>
    </row>
    <row r="3769" spans="1:9" x14ac:dyDescent="0.2">
      <c r="A3769" s="86" t="s">
        <v>6388</v>
      </c>
      <c r="B3769" s="763" t="s">
        <v>454</v>
      </c>
      <c r="C3769" s="86" t="s">
        <v>186</v>
      </c>
      <c r="D3769" s="86" t="s">
        <v>539</v>
      </c>
      <c r="E3769" s="86" t="s">
        <v>513</v>
      </c>
      <c r="F3769" s="282" t="s">
        <v>188</v>
      </c>
      <c r="G3769" s="1126" t="str">
        <f>IF('Appraisal Inputs'!AQ362="","Blank",'Appraisal Inputs'!AQ362)</f>
        <v>Blank</v>
      </c>
      <c r="I3769" s="515" t="s">
        <v>4292</v>
      </c>
    </row>
    <row r="3770" spans="1:9" x14ac:dyDescent="0.2">
      <c r="A3770" s="86" t="s">
        <v>6388</v>
      </c>
      <c r="B3770" s="763" t="s">
        <v>454</v>
      </c>
      <c r="C3770" s="86" t="s">
        <v>186</v>
      </c>
      <c r="D3770" s="86" t="s">
        <v>540</v>
      </c>
      <c r="E3770" s="86" t="s">
        <v>513</v>
      </c>
      <c r="F3770" s="282" t="s">
        <v>188</v>
      </c>
      <c r="G3770" s="1126" t="str">
        <f>IF('Appraisal Inputs'!AQ363="","Blank",'Appraisal Inputs'!AQ363)</f>
        <v>Blank</v>
      </c>
      <c r="I3770" s="515" t="s">
        <v>4293</v>
      </c>
    </row>
    <row r="3771" spans="1:9" x14ac:dyDescent="0.2">
      <c r="A3771" s="86" t="s">
        <v>6388</v>
      </c>
      <c r="B3771" s="763" t="s">
        <v>454</v>
      </c>
      <c r="C3771" s="86" t="s">
        <v>186</v>
      </c>
      <c r="D3771" s="86" t="s">
        <v>541</v>
      </c>
      <c r="E3771" s="86" t="s">
        <v>513</v>
      </c>
      <c r="F3771" s="282" t="s">
        <v>188</v>
      </c>
      <c r="G3771" s="1126" t="str">
        <f>IF('Appraisal Inputs'!AQ364="","Blank",'Appraisal Inputs'!AQ364)</f>
        <v>Blank</v>
      </c>
      <c r="I3771" s="515" t="s">
        <v>4294</v>
      </c>
    </row>
    <row r="3772" spans="1:9" x14ac:dyDescent="0.2">
      <c r="A3772" s="86" t="s">
        <v>6388</v>
      </c>
      <c r="B3772" s="763" t="s">
        <v>454</v>
      </c>
      <c r="C3772" s="86" t="s">
        <v>186</v>
      </c>
      <c r="D3772" s="86" t="s">
        <v>542</v>
      </c>
      <c r="E3772" s="86" t="s">
        <v>513</v>
      </c>
      <c r="F3772" s="282" t="s">
        <v>188</v>
      </c>
      <c r="G3772" s="1126" t="str">
        <f>IF('Appraisal Inputs'!AQ365="","Blank",'Appraisal Inputs'!AQ365)</f>
        <v>Blank</v>
      </c>
      <c r="I3772" s="515" t="s">
        <v>4295</v>
      </c>
    </row>
    <row r="3773" spans="1:9" x14ac:dyDescent="0.2">
      <c r="A3773" s="86" t="s">
        <v>6388</v>
      </c>
      <c r="B3773" s="763" t="s">
        <v>454</v>
      </c>
      <c r="C3773" s="86" t="s">
        <v>186</v>
      </c>
      <c r="D3773" s="86" t="s">
        <v>543</v>
      </c>
      <c r="E3773" s="86" t="s">
        <v>513</v>
      </c>
      <c r="F3773" s="282" t="s">
        <v>188</v>
      </c>
      <c r="G3773" s="1126" t="str">
        <f>IF('Appraisal Inputs'!AQ366="","Blank",'Appraisal Inputs'!AQ366)</f>
        <v>Blank</v>
      </c>
      <c r="I3773" s="515" t="s">
        <v>4296</v>
      </c>
    </row>
    <row r="3774" spans="1:9" x14ac:dyDescent="0.2">
      <c r="A3774" s="86" t="s">
        <v>6388</v>
      </c>
      <c r="B3774" s="763" t="s">
        <v>454</v>
      </c>
      <c r="C3774" s="86" t="s">
        <v>186</v>
      </c>
      <c r="D3774" s="86" t="s">
        <v>544</v>
      </c>
      <c r="E3774" s="86" t="s">
        <v>513</v>
      </c>
      <c r="F3774" s="282" t="s">
        <v>188</v>
      </c>
      <c r="G3774" s="1126" t="str">
        <f>IF('Appraisal Inputs'!AQ367="","Blank",'Appraisal Inputs'!AQ367)</f>
        <v>Blank</v>
      </c>
      <c r="I3774" s="515" t="s">
        <v>4297</v>
      </c>
    </row>
    <row r="3775" spans="1:9" x14ac:dyDescent="0.2">
      <c r="A3775" s="86" t="s">
        <v>6388</v>
      </c>
      <c r="B3775" s="763" t="s">
        <v>454</v>
      </c>
      <c r="C3775" s="86" t="s">
        <v>186</v>
      </c>
      <c r="D3775" s="86" t="s">
        <v>545</v>
      </c>
      <c r="E3775" s="86" t="s">
        <v>513</v>
      </c>
      <c r="F3775" s="282" t="s">
        <v>188</v>
      </c>
      <c r="G3775" s="1126" t="str">
        <f>IF('Appraisal Inputs'!AQ368="","Blank",'Appraisal Inputs'!AQ368)</f>
        <v>Blank</v>
      </c>
      <c r="I3775" s="515" t="s">
        <v>4298</v>
      </c>
    </row>
    <row r="3776" spans="1:9" x14ac:dyDescent="0.2">
      <c r="A3776" s="86" t="s">
        <v>6388</v>
      </c>
      <c r="B3776" s="763" t="s">
        <v>454</v>
      </c>
      <c r="C3776" s="86" t="s">
        <v>186</v>
      </c>
      <c r="D3776" s="86" t="s">
        <v>546</v>
      </c>
      <c r="E3776" s="86" t="s">
        <v>513</v>
      </c>
      <c r="F3776" s="282" t="s">
        <v>188</v>
      </c>
      <c r="G3776" s="1126" t="str">
        <f>IF('Appraisal Inputs'!AQ369="","Blank",'Appraisal Inputs'!AQ369)</f>
        <v>Blank</v>
      </c>
      <c r="I3776" s="515" t="s">
        <v>4299</v>
      </c>
    </row>
    <row r="3777" spans="1:9" x14ac:dyDescent="0.2">
      <c r="A3777" s="86" t="s">
        <v>6388</v>
      </c>
      <c r="B3777" s="763" t="s">
        <v>454</v>
      </c>
      <c r="C3777" s="86" t="s">
        <v>186</v>
      </c>
      <c r="D3777" s="86" t="s">
        <v>547</v>
      </c>
      <c r="E3777" s="86" t="s">
        <v>513</v>
      </c>
      <c r="F3777" s="282" t="s">
        <v>188</v>
      </c>
      <c r="G3777" s="1126" t="str">
        <f>IF('Appraisal Inputs'!AQ370="","Blank",'Appraisal Inputs'!AQ370)</f>
        <v>Blank</v>
      </c>
      <c r="I3777" s="515" t="s">
        <v>4300</v>
      </c>
    </row>
    <row r="3778" spans="1:9" x14ac:dyDescent="0.2">
      <c r="A3778" s="86" t="s">
        <v>6388</v>
      </c>
      <c r="B3778" s="763" t="s">
        <v>454</v>
      </c>
      <c r="C3778" s="86" t="s">
        <v>186</v>
      </c>
      <c r="D3778" s="86" t="s">
        <v>548</v>
      </c>
      <c r="E3778" s="86" t="s">
        <v>513</v>
      </c>
      <c r="F3778" s="282" t="s">
        <v>188</v>
      </c>
      <c r="G3778" s="1126" t="str">
        <f>IF('Appraisal Inputs'!AQ371="","Blank",'Appraisal Inputs'!AQ371)</f>
        <v>Blank</v>
      </c>
      <c r="I3778" s="515" t="s">
        <v>4301</v>
      </c>
    </row>
    <row r="3779" spans="1:9" x14ac:dyDescent="0.2">
      <c r="A3779" s="86" t="s">
        <v>6388</v>
      </c>
      <c r="B3779" s="763" t="s">
        <v>454</v>
      </c>
      <c r="C3779" s="86" t="s">
        <v>186</v>
      </c>
      <c r="D3779" s="86" t="s">
        <v>549</v>
      </c>
      <c r="E3779" s="86" t="s">
        <v>513</v>
      </c>
      <c r="F3779" s="282" t="s">
        <v>188</v>
      </c>
      <c r="G3779" s="1126" t="str">
        <f>IF('Appraisal Inputs'!AQ372="","Blank",'Appraisal Inputs'!AQ372)</f>
        <v>Blank</v>
      </c>
      <c r="I3779" s="515" t="s">
        <v>4302</v>
      </c>
    </row>
    <row r="3780" spans="1:9" x14ac:dyDescent="0.2">
      <c r="A3780" s="86" t="s">
        <v>6388</v>
      </c>
      <c r="B3780" s="763" t="s">
        <v>454</v>
      </c>
      <c r="C3780" s="86" t="s">
        <v>186</v>
      </c>
      <c r="D3780" s="86" t="s">
        <v>550</v>
      </c>
      <c r="E3780" s="86" t="s">
        <v>513</v>
      </c>
      <c r="F3780" s="282" t="s">
        <v>188</v>
      </c>
      <c r="G3780" s="1126" t="str">
        <f>IF('Appraisal Inputs'!AQ373="","Blank",'Appraisal Inputs'!AQ373)</f>
        <v>Blank</v>
      </c>
      <c r="I3780" s="515" t="s">
        <v>4303</v>
      </c>
    </row>
    <row r="3781" spans="1:9" x14ac:dyDescent="0.2">
      <c r="A3781" s="86" t="s">
        <v>6388</v>
      </c>
      <c r="B3781" s="763" t="s">
        <v>454</v>
      </c>
      <c r="C3781" s="86" t="s">
        <v>186</v>
      </c>
      <c r="D3781" s="86" t="s">
        <v>551</v>
      </c>
      <c r="E3781" s="86" t="s">
        <v>513</v>
      </c>
      <c r="F3781" s="282" t="s">
        <v>188</v>
      </c>
      <c r="G3781" s="1126" t="str">
        <f>IF('Appraisal Inputs'!AQ374="","Blank",'Appraisal Inputs'!AQ374)</f>
        <v>Blank</v>
      </c>
      <c r="I3781" s="515" t="s">
        <v>4304</v>
      </c>
    </row>
    <row r="3782" spans="1:9" x14ac:dyDescent="0.2">
      <c r="A3782" s="86" t="s">
        <v>6388</v>
      </c>
      <c r="B3782" s="763" t="s">
        <v>454</v>
      </c>
      <c r="C3782" s="86" t="s">
        <v>186</v>
      </c>
      <c r="D3782" s="86" t="s">
        <v>552</v>
      </c>
      <c r="E3782" s="86" t="s">
        <v>513</v>
      </c>
      <c r="F3782" s="282" t="s">
        <v>188</v>
      </c>
      <c r="G3782" s="1126" t="str">
        <f>IF('Appraisal Inputs'!AQ375="","Blank",'Appraisal Inputs'!AQ375)</f>
        <v>Blank</v>
      </c>
      <c r="I3782" s="515" t="s">
        <v>4305</v>
      </c>
    </row>
    <row r="3783" spans="1:9" x14ac:dyDescent="0.2">
      <c r="A3783" s="86" t="s">
        <v>6388</v>
      </c>
      <c r="B3783" s="763" t="s">
        <v>454</v>
      </c>
      <c r="C3783" s="86" t="s">
        <v>186</v>
      </c>
      <c r="D3783" s="86" t="s">
        <v>553</v>
      </c>
      <c r="E3783" s="86" t="s">
        <v>513</v>
      </c>
      <c r="F3783" s="282" t="s">
        <v>188</v>
      </c>
      <c r="G3783" s="1126" t="str">
        <f>IF('Appraisal Inputs'!AQ376="","Blank",'Appraisal Inputs'!AQ376)</f>
        <v>Blank</v>
      </c>
      <c r="I3783" s="515" t="s">
        <v>4306</v>
      </c>
    </row>
    <row r="3784" spans="1:9" x14ac:dyDescent="0.2">
      <c r="A3784" s="86" t="s">
        <v>6388</v>
      </c>
      <c r="B3784" s="763" t="s">
        <v>454</v>
      </c>
      <c r="C3784" s="86" t="s">
        <v>186</v>
      </c>
      <c r="D3784" s="86" t="s">
        <v>554</v>
      </c>
      <c r="E3784" s="86" t="s">
        <v>513</v>
      </c>
      <c r="F3784" s="282" t="s">
        <v>188</v>
      </c>
      <c r="G3784" s="1126" t="str">
        <f>IF('Appraisal Inputs'!AQ377="","Blank",'Appraisal Inputs'!AQ377)</f>
        <v>Blank</v>
      </c>
      <c r="I3784" s="515" t="s">
        <v>4307</v>
      </c>
    </row>
    <row r="3785" spans="1:9" x14ac:dyDescent="0.2">
      <c r="A3785" s="86" t="s">
        <v>6388</v>
      </c>
      <c r="B3785" s="763" t="s">
        <v>454</v>
      </c>
      <c r="C3785" s="86" t="s">
        <v>186</v>
      </c>
      <c r="D3785" s="86" t="s">
        <v>555</v>
      </c>
      <c r="E3785" s="86" t="s">
        <v>513</v>
      </c>
      <c r="F3785" s="282" t="s">
        <v>188</v>
      </c>
      <c r="G3785" s="1126" t="str">
        <f>IF('Appraisal Inputs'!AQ378="","Blank",'Appraisal Inputs'!AQ378)</f>
        <v>Blank</v>
      </c>
      <c r="I3785" s="515" t="s">
        <v>4308</v>
      </c>
    </row>
    <row r="3786" spans="1:9" x14ac:dyDescent="0.2">
      <c r="A3786" s="86" t="s">
        <v>6388</v>
      </c>
      <c r="B3786" s="763" t="s">
        <v>454</v>
      </c>
      <c r="C3786" s="86" t="s">
        <v>186</v>
      </c>
      <c r="D3786" s="86" t="s">
        <v>556</v>
      </c>
      <c r="E3786" s="86" t="s">
        <v>513</v>
      </c>
      <c r="F3786" s="282" t="s">
        <v>188</v>
      </c>
      <c r="G3786" s="1126" t="str">
        <f>IF('Appraisal Inputs'!AQ379="","Blank",'Appraisal Inputs'!AQ379)</f>
        <v>Blank</v>
      </c>
      <c r="I3786" s="515" t="s">
        <v>4309</v>
      </c>
    </row>
    <row r="3787" spans="1:9" x14ac:dyDescent="0.2">
      <c r="A3787" s="86" t="s">
        <v>6388</v>
      </c>
      <c r="B3787" s="763" t="s">
        <v>454</v>
      </c>
      <c r="C3787" s="86" t="s">
        <v>186</v>
      </c>
      <c r="D3787" s="86" t="s">
        <v>557</v>
      </c>
      <c r="E3787" s="86" t="s">
        <v>513</v>
      </c>
      <c r="F3787" s="282" t="s">
        <v>188</v>
      </c>
      <c r="G3787" s="1126" t="str">
        <f>IF('Appraisal Inputs'!AQ380="","Blank",'Appraisal Inputs'!AQ380)</f>
        <v>Blank</v>
      </c>
      <c r="I3787" s="515" t="s">
        <v>4310</v>
      </c>
    </row>
    <row r="3788" spans="1:9" x14ac:dyDescent="0.2">
      <c r="A3788" s="86" t="s">
        <v>6388</v>
      </c>
      <c r="B3788" s="763" t="s">
        <v>454</v>
      </c>
      <c r="C3788" s="86" t="s">
        <v>186</v>
      </c>
      <c r="D3788" s="86" t="s">
        <v>558</v>
      </c>
      <c r="E3788" s="86" t="s">
        <v>513</v>
      </c>
      <c r="F3788" s="282" t="s">
        <v>188</v>
      </c>
      <c r="G3788" s="1126" t="str">
        <f>IF('Appraisal Inputs'!AQ381="","Blank",'Appraisal Inputs'!AQ381)</f>
        <v>Blank</v>
      </c>
      <c r="I3788" s="515" t="s">
        <v>4311</v>
      </c>
    </row>
    <row r="3789" spans="1:9" x14ac:dyDescent="0.2">
      <c r="A3789" s="86" t="s">
        <v>6388</v>
      </c>
      <c r="B3789" s="763" t="s">
        <v>454</v>
      </c>
      <c r="C3789" s="86" t="s">
        <v>186</v>
      </c>
      <c r="D3789" s="86" t="s">
        <v>559</v>
      </c>
      <c r="E3789" s="86" t="s">
        <v>513</v>
      </c>
      <c r="F3789" s="282" t="s">
        <v>188</v>
      </c>
      <c r="G3789" s="1126" t="str">
        <f>IF('Appraisal Inputs'!AQ382="","Blank",'Appraisal Inputs'!AQ382)</f>
        <v>Blank</v>
      </c>
      <c r="I3789" s="515" t="s">
        <v>4312</v>
      </c>
    </row>
    <row r="3790" spans="1:9" x14ac:dyDescent="0.2">
      <c r="A3790" s="86" t="s">
        <v>6388</v>
      </c>
      <c r="B3790" s="763" t="s">
        <v>454</v>
      </c>
      <c r="C3790" s="86" t="s">
        <v>186</v>
      </c>
      <c r="D3790" s="86" t="s">
        <v>560</v>
      </c>
      <c r="E3790" s="86" t="s">
        <v>513</v>
      </c>
      <c r="F3790" s="282" t="s">
        <v>188</v>
      </c>
      <c r="G3790" s="1126" t="str">
        <f>IF('Appraisal Inputs'!AQ383="","Blank",'Appraisal Inputs'!AQ383)</f>
        <v>Blank</v>
      </c>
      <c r="I3790" s="515" t="s">
        <v>4313</v>
      </c>
    </row>
    <row r="3791" spans="1:9" x14ac:dyDescent="0.2">
      <c r="A3791" s="86" t="s">
        <v>6388</v>
      </c>
      <c r="B3791" s="763" t="s">
        <v>454</v>
      </c>
      <c r="C3791" s="86" t="s">
        <v>186</v>
      </c>
      <c r="D3791" s="86" t="s">
        <v>561</v>
      </c>
      <c r="E3791" s="86" t="s">
        <v>513</v>
      </c>
      <c r="F3791" s="282" t="s">
        <v>188</v>
      </c>
      <c r="G3791" s="1126" t="str">
        <f>IF('Appraisal Inputs'!AQ384="","Blank",'Appraisal Inputs'!AQ384)</f>
        <v>Blank</v>
      </c>
      <c r="I3791" s="515" t="s">
        <v>4314</v>
      </c>
    </row>
    <row r="3792" spans="1:9" x14ac:dyDescent="0.2">
      <c r="A3792" s="86" t="s">
        <v>6388</v>
      </c>
      <c r="B3792" s="763" t="s">
        <v>454</v>
      </c>
      <c r="C3792" s="86" t="s">
        <v>186</v>
      </c>
      <c r="D3792" s="86" t="s">
        <v>562</v>
      </c>
      <c r="E3792" s="86" t="s">
        <v>513</v>
      </c>
      <c r="F3792" s="282" t="s">
        <v>188</v>
      </c>
      <c r="G3792" s="1126" t="str">
        <f>IF('Appraisal Inputs'!AQ385="","Blank",'Appraisal Inputs'!AQ385)</f>
        <v>Blank</v>
      </c>
      <c r="I3792" s="515" t="s">
        <v>4315</v>
      </c>
    </row>
    <row r="3793" spans="1:9" x14ac:dyDescent="0.2">
      <c r="A3793" s="86" t="s">
        <v>6388</v>
      </c>
      <c r="B3793" s="763" t="s">
        <v>454</v>
      </c>
      <c r="C3793" s="86" t="s">
        <v>186</v>
      </c>
      <c r="D3793" s="86" t="s">
        <v>563</v>
      </c>
      <c r="E3793" s="86" t="s">
        <v>513</v>
      </c>
      <c r="F3793" s="282" t="s">
        <v>188</v>
      </c>
      <c r="G3793" s="1126" t="str">
        <f>IF('Appraisal Inputs'!AQ386="","Blank",'Appraisal Inputs'!AQ386)</f>
        <v>Blank</v>
      </c>
      <c r="I3793" s="515" t="s">
        <v>4316</v>
      </c>
    </row>
    <row r="3794" spans="1:9" x14ac:dyDescent="0.2">
      <c r="A3794" s="86" t="s">
        <v>6388</v>
      </c>
      <c r="B3794" s="763" t="s">
        <v>454</v>
      </c>
      <c r="C3794" s="86" t="s">
        <v>186</v>
      </c>
      <c r="D3794" s="86" t="s">
        <v>564</v>
      </c>
      <c r="E3794" s="86" t="s">
        <v>513</v>
      </c>
      <c r="F3794" s="282" t="s">
        <v>188</v>
      </c>
      <c r="G3794" s="1126" t="str">
        <f>IF('Appraisal Inputs'!AQ387="","Blank",'Appraisal Inputs'!AQ387)</f>
        <v>Blank</v>
      </c>
      <c r="I3794" s="515" t="s">
        <v>4317</v>
      </c>
    </row>
    <row r="3795" spans="1:9" x14ac:dyDescent="0.2">
      <c r="A3795" s="86" t="s">
        <v>6388</v>
      </c>
      <c r="B3795" s="763" t="s">
        <v>454</v>
      </c>
      <c r="C3795" s="86" t="s">
        <v>186</v>
      </c>
      <c r="D3795" s="86" t="s">
        <v>565</v>
      </c>
      <c r="E3795" s="86" t="s">
        <v>513</v>
      </c>
      <c r="F3795" s="282" t="s">
        <v>188</v>
      </c>
      <c r="G3795" s="1126" t="str">
        <f>IF('Appraisal Inputs'!AQ388="","Blank",'Appraisal Inputs'!AQ388)</f>
        <v>Blank</v>
      </c>
      <c r="I3795" s="515" t="s">
        <v>4318</v>
      </c>
    </row>
    <row r="3796" spans="1:9" x14ac:dyDescent="0.2">
      <c r="A3796" s="86" t="s">
        <v>6388</v>
      </c>
      <c r="B3796" s="543" t="s">
        <v>454</v>
      </c>
      <c r="C3796" s="547" t="s">
        <v>186</v>
      </c>
      <c r="D3796" s="547" t="s">
        <v>566</v>
      </c>
      <c r="E3796" s="547" t="s">
        <v>513</v>
      </c>
      <c r="F3796" s="538" t="s">
        <v>188</v>
      </c>
      <c r="G3796" s="1120" t="str">
        <f>IF('Appraisal Inputs'!AQ389="","Blank",'Appraisal Inputs'!AQ389)</f>
        <v>Blank</v>
      </c>
      <c r="I3796" s="515" t="s">
        <v>4319</v>
      </c>
    </row>
    <row r="3797" spans="1:9" x14ac:dyDescent="0.2">
      <c r="A3797" s="86" t="s">
        <v>6388</v>
      </c>
      <c r="B3797" s="763" t="s">
        <v>454</v>
      </c>
      <c r="C3797" s="86" t="s">
        <v>186</v>
      </c>
      <c r="D3797" s="86" t="s">
        <v>185</v>
      </c>
      <c r="E3797" s="86" t="s">
        <v>514</v>
      </c>
      <c r="F3797" s="282" t="s">
        <v>189</v>
      </c>
      <c r="G3797" s="1126" t="str">
        <f>IF('Appraisal Inputs'!AR349="","Blank",'Appraisal Inputs'!AR349)</f>
        <v>Blank</v>
      </c>
      <c r="I3797" s="515" t="s">
        <v>4320</v>
      </c>
    </row>
    <row r="3798" spans="1:9" x14ac:dyDescent="0.2">
      <c r="A3798" s="86" t="s">
        <v>6388</v>
      </c>
      <c r="B3798" s="763" t="s">
        <v>454</v>
      </c>
      <c r="C3798" s="86" t="s">
        <v>186</v>
      </c>
      <c r="D3798" s="86" t="s">
        <v>527</v>
      </c>
      <c r="E3798" s="86" t="s">
        <v>514</v>
      </c>
      <c r="F3798" s="282" t="s">
        <v>189</v>
      </c>
      <c r="G3798" s="1126" t="str">
        <f>IF('Appraisal Inputs'!AR350="","Blank",'Appraisal Inputs'!AR350)</f>
        <v>Blank</v>
      </c>
      <c r="I3798" s="515" t="s">
        <v>4321</v>
      </c>
    </row>
    <row r="3799" spans="1:9" x14ac:dyDescent="0.2">
      <c r="A3799" s="86" t="s">
        <v>6388</v>
      </c>
      <c r="B3799" s="763" t="s">
        <v>454</v>
      </c>
      <c r="C3799" s="86" t="s">
        <v>186</v>
      </c>
      <c r="D3799" s="86" t="s">
        <v>528</v>
      </c>
      <c r="E3799" s="86" t="s">
        <v>514</v>
      </c>
      <c r="F3799" s="282" t="s">
        <v>189</v>
      </c>
      <c r="G3799" s="1126" t="str">
        <f>IF('Appraisal Inputs'!AR351="","Blank",'Appraisal Inputs'!AR351)</f>
        <v>Blank</v>
      </c>
      <c r="I3799" s="515" t="s">
        <v>4322</v>
      </c>
    </row>
    <row r="3800" spans="1:9" x14ac:dyDescent="0.2">
      <c r="A3800" s="86" t="s">
        <v>6388</v>
      </c>
      <c r="B3800" s="763" t="s">
        <v>454</v>
      </c>
      <c r="C3800" s="86" t="s">
        <v>186</v>
      </c>
      <c r="D3800" s="86" t="s">
        <v>529</v>
      </c>
      <c r="E3800" s="86" t="s">
        <v>514</v>
      </c>
      <c r="F3800" s="282" t="s">
        <v>189</v>
      </c>
      <c r="G3800" s="1126" t="str">
        <f>IF('Appraisal Inputs'!AR352="","Blank",'Appraisal Inputs'!AR352)</f>
        <v>Blank</v>
      </c>
      <c r="I3800" s="515" t="s">
        <v>4323</v>
      </c>
    </row>
    <row r="3801" spans="1:9" x14ac:dyDescent="0.2">
      <c r="A3801" s="86" t="s">
        <v>6388</v>
      </c>
      <c r="B3801" s="763" t="s">
        <v>454</v>
      </c>
      <c r="C3801" s="86" t="s">
        <v>186</v>
      </c>
      <c r="D3801" s="86" t="s">
        <v>530</v>
      </c>
      <c r="E3801" s="86" t="s">
        <v>514</v>
      </c>
      <c r="F3801" s="282" t="s">
        <v>189</v>
      </c>
      <c r="G3801" s="1126" t="str">
        <f>IF('Appraisal Inputs'!AR353="","Blank",'Appraisal Inputs'!AR353)</f>
        <v>Blank</v>
      </c>
      <c r="I3801" s="515" t="s">
        <v>4324</v>
      </c>
    </row>
    <row r="3802" spans="1:9" x14ac:dyDescent="0.2">
      <c r="A3802" s="86" t="s">
        <v>6388</v>
      </c>
      <c r="B3802" s="763" t="s">
        <v>454</v>
      </c>
      <c r="C3802" s="86" t="s">
        <v>186</v>
      </c>
      <c r="D3802" s="86" t="s">
        <v>531</v>
      </c>
      <c r="E3802" s="86" t="s">
        <v>514</v>
      </c>
      <c r="F3802" s="282" t="s">
        <v>189</v>
      </c>
      <c r="G3802" s="1126" t="str">
        <f>IF('Appraisal Inputs'!AR354="","Blank",'Appraisal Inputs'!AR354)</f>
        <v>Blank</v>
      </c>
      <c r="I3802" s="515" t="s">
        <v>4325</v>
      </c>
    </row>
    <row r="3803" spans="1:9" x14ac:dyDescent="0.2">
      <c r="A3803" s="86" t="s">
        <v>6388</v>
      </c>
      <c r="B3803" s="763" t="s">
        <v>454</v>
      </c>
      <c r="C3803" s="86" t="s">
        <v>186</v>
      </c>
      <c r="D3803" s="86" t="s">
        <v>532</v>
      </c>
      <c r="E3803" s="86" t="s">
        <v>514</v>
      </c>
      <c r="F3803" s="282" t="s">
        <v>189</v>
      </c>
      <c r="G3803" s="1126" t="str">
        <f>IF('Appraisal Inputs'!AR355="","Blank",'Appraisal Inputs'!AR355)</f>
        <v>Blank</v>
      </c>
      <c r="I3803" s="515" t="s">
        <v>4326</v>
      </c>
    </row>
    <row r="3804" spans="1:9" x14ac:dyDescent="0.2">
      <c r="A3804" s="86" t="s">
        <v>6388</v>
      </c>
      <c r="B3804" s="763" t="s">
        <v>454</v>
      </c>
      <c r="C3804" s="86" t="s">
        <v>186</v>
      </c>
      <c r="D3804" s="86" t="s">
        <v>533</v>
      </c>
      <c r="E3804" s="86" t="s">
        <v>514</v>
      </c>
      <c r="F3804" s="282" t="s">
        <v>189</v>
      </c>
      <c r="G3804" s="1126" t="str">
        <f>IF('Appraisal Inputs'!AR356="","Blank",'Appraisal Inputs'!AR356)</f>
        <v>Blank</v>
      </c>
      <c r="I3804" s="515" t="s">
        <v>4327</v>
      </c>
    </row>
    <row r="3805" spans="1:9" x14ac:dyDescent="0.2">
      <c r="A3805" s="86" t="s">
        <v>6388</v>
      </c>
      <c r="B3805" s="763" t="s">
        <v>454</v>
      </c>
      <c r="C3805" s="86" t="s">
        <v>186</v>
      </c>
      <c r="D3805" s="86" t="s">
        <v>534</v>
      </c>
      <c r="E3805" s="86" t="s">
        <v>514</v>
      </c>
      <c r="F3805" s="282" t="s">
        <v>189</v>
      </c>
      <c r="G3805" s="1126" t="str">
        <f>IF('Appraisal Inputs'!AR357="","Blank",'Appraisal Inputs'!AR357)</f>
        <v>Blank</v>
      </c>
      <c r="I3805" s="515" t="s">
        <v>4328</v>
      </c>
    </row>
    <row r="3806" spans="1:9" x14ac:dyDescent="0.2">
      <c r="A3806" s="86" t="s">
        <v>6388</v>
      </c>
      <c r="B3806" s="763" t="s">
        <v>454</v>
      </c>
      <c r="C3806" s="86" t="s">
        <v>186</v>
      </c>
      <c r="D3806" s="86" t="s">
        <v>535</v>
      </c>
      <c r="E3806" s="86" t="s">
        <v>514</v>
      </c>
      <c r="F3806" s="282" t="s">
        <v>189</v>
      </c>
      <c r="G3806" s="1126" t="str">
        <f>IF('Appraisal Inputs'!AR358="","Blank",'Appraisal Inputs'!AR358)</f>
        <v>Blank</v>
      </c>
      <c r="I3806" s="515" t="s">
        <v>4329</v>
      </c>
    </row>
    <row r="3807" spans="1:9" x14ac:dyDescent="0.2">
      <c r="A3807" s="86" t="s">
        <v>6388</v>
      </c>
      <c r="B3807" s="763" t="s">
        <v>454</v>
      </c>
      <c r="C3807" s="86" t="s">
        <v>186</v>
      </c>
      <c r="D3807" s="86" t="s">
        <v>536</v>
      </c>
      <c r="E3807" s="86" t="s">
        <v>514</v>
      </c>
      <c r="F3807" s="282" t="s">
        <v>189</v>
      </c>
      <c r="G3807" s="1126" t="str">
        <f>IF('Appraisal Inputs'!AR359="","Blank",'Appraisal Inputs'!AR359)</f>
        <v>Blank</v>
      </c>
      <c r="I3807" s="515" t="s">
        <v>4330</v>
      </c>
    </row>
    <row r="3808" spans="1:9" x14ac:dyDescent="0.2">
      <c r="A3808" s="86" t="s">
        <v>6388</v>
      </c>
      <c r="B3808" s="763" t="s">
        <v>454</v>
      </c>
      <c r="C3808" s="86" t="s">
        <v>186</v>
      </c>
      <c r="D3808" s="86" t="s">
        <v>537</v>
      </c>
      <c r="E3808" s="86" t="s">
        <v>514</v>
      </c>
      <c r="F3808" s="282" t="s">
        <v>189</v>
      </c>
      <c r="G3808" s="1126" t="str">
        <f>IF('Appraisal Inputs'!AR360="","Blank",'Appraisal Inputs'!AR360)</f>
        <v>Blank</v>
      </c>
      <c r="I3808" s="515" t="s">
        <v>4331</v>
      </c>
    </row>
    <row r="3809" spans="1:9" x14ac:dyDescent="0.2">
      <c r="A3809" s="86" t="s">
        <v>6388</v>
      </c>
      <c r="B3809" s="763" t="s">
        <v>454</v>
      </c>
      <c r="C3809" s="86" t="s">
        <v>186</v>
      </c>
      <c r="D3809" s="86" t="s">
        <v>538</v>
      </c>
      <c r="E3809" s="86" t="s">
        <v>514</v>
      </c>
      <c r="F3809" s="282" t="s">
        <v>189</v>
      </c>
      <c r="G3809" s="1126" t="str">
        <f>IF('Appraisal Inputs'!AR361="","Blank",'Appraisal Inputs'!AR361)</f>
        <v>Blank</v>
      </c>
      <c r="I3809" s="515" t="s">
        <v>4332</v>
      </c>
    </row>
    <row r="3810" spans="1:9" x14ac:dyDescent="0.2">
      <c r="A3810" s="86" t="s">
        <v>6388</v>
      </c>
      <c r="B3810" s="763" t="s">
        <v>454</v>
      </c>
      <c r="C3810" s="86" t="s">
        <v>186</v>
      </c>
      <c r="D3810" s="86" t="s">
        <v>539</v>
      </c>
      <c r="E3810" s="86" t="s">
        <v>514</v>
      </c>
      <c r="F3810" s="282" t="s">
        <v>189</v>
      </c>
      <c r="G3810" s="1126" t="str">
        <f>IF('Appraisal Inputs'!AR362="","Blank",'Appraisal Inputs'!AR362)</f>
        <v>Blank</v>
      </c>
      <c r="I3810" s="515" t="s">
        <v>4333</v>
      </c>
    </row>
    <row r="3811" spans="1:9" x14ac:dyDescent="0.2">
      <c r="A3811" s="86" t="s">
        <v>6388</v>
      </c>
      <c r="B3811" s="763" t="s">
        <v>454</v>
      </c>
      <c r="C3811" s="86" t="s">
        <v>186</v>
      </c>
      <c r="D3811" s="86" t="s">
        <v>540</v>
      </c>
      <c r="E3811" s="86" t="s">
        <v>514</v>
      </c>
      <c r="F3811" s="282" t="s">
        <v>189</v>
      </c>
      <c r="G3811" s="1126" t="str">
        <f>IF('Appraisal Inputs'!AR363="","Blank",'Appraisal Inputs'!AR363)</f>
        <v>Blank</v>
      </c>
      <c r="I3811" s="515" t="s">
        <v>4334</v>
      </c>
    </row>
    <row r="3812" spans="1:9" x14ac:dyDescent="0.2">
      <c r="A3812" s="86" t="s">
        <v>6388</v>
      </c>
      <c r="B3812" s="763" t="s">
        <v>454</v>
      </c>
      <c r="C3812" s="86" t="s">
        <v>186</v>
      </c>
      <c r="D3812" s="86" t="s">
        <v>541</v>
      </c>
      <c r="E3812" s="86" t="s">
        <v>514</v>
      </c>
      <c r="F3812" s="282" t="s">
        <v>189</v>
      </c>
      <c r="G3812" s="1126" t="str">
        <f>IF('Appraisal Inputs'!AR364="","Blank",'Appraisal Inputs'!AR364)</f>
        <v>Blank</v>
      </c>
      <c r="I3812" s="515" t="s">
        <v>4335</v>
      </c>
    </row>
    <row r="3813" spans="1:9" x14ac:dyDescent="0.2">
      <c r="A3813" s="86" t="s">
        <v>6388</v>
      </c>
      <c r="B3813" s="763" t="s">
        <v>454</v>
      </c>
      <c r="C3813" s="86" t="s">
        <v>186</v>
      </c>
      <c r="D3813" s="86" t="s">
        <v>542</v>
      </c>
      <c r="E3813" s="86" t="s">
        <v>514</v>
      </c>
      <c r="F3813" s="282" t="s">
        <v>189</v>
      </c>
      <c r="G3813" s="1126" t="str">
        <f>IF('Appraisal Inputs'!AR365="","Blank",'Appraisal Inputs'!AR365)</f>
        <v>Blank</v>
      </c>
      <c r="I3813" s="515" t="s">
        <v>4336</v>
      </c>
    </row>
    <row r="3814" spans="1:9" x14ac:dyDescent="0.2">
      <c r="A3814" s="86" t="s">
        <v>6388</v>
      </c>
      <c r="B3814" s="763" t="s">
        <v>454</v>
      </c>
      <c r="C3814" s="86" t="s">
        <v>186</v>
      </c>
      <c r="D3814" s="86" t="s">
        <v>543</v>
      </c>
      <c r="E3814" s="86" t="s">
        <v>514</v>
      </c>
      <c r="F3814" s="282" t="s">
        <v>189</v>
      </c>
      <c r="G3814" s="1126" t="str">
        <f>IF('Appraisal Inputs'!AR366="","Blank",'Appraisal Inputs'!AR366)</f>
        <v>Blank</v>
      </c>
      <c r="I3814" s="515" t="s">
        <v>4337</v>
      </c>
    </row>
    <row r="3815" spans="1:9" x14ac:dyDescent="0.2">
      <c r="A3815" s="86" t="s">
        <v>6388</v>
      </c>
      <c r="B3815" s="763" t="s">
        <v>454</v>
      </c>
      <c r="C3815" s="86" t="s">
        <v>186</v>
      </c>
      <c r="D3815" s="86" t="s">
        <v>544</v>
      </c>
      <c r="E3815" s="86" t="s">
        <v>514</v>
      </c>
      <c r="F3815" s="282" t="s">
        <v>189</v>
      </c>
      <c r="G3815" s="1126" t="str">
        <f>IF('Appraisal Inputs'!AR367="","Blank",'Appraisal Inputs'!AR367)</f>
        <v>Blank</v>
      </c>
      <c r="I3815" s="515" t="s">
        <v>4338</v>
      </c>
    </row>
    <row r="3816" spans="1:9" x14ac:dyDescent="0.2">
      <c r="A3816" s="86" t="s">
        <v>6388</v>
      </c>
      <c r="B3816" s="763" t="s">
        <v>454</v>
      </c>
      <c r="C3816" s="86" t="s">
        <v>186</v>
      </c>
      <c r="D3816" s="86" t="s">
        <v>545</v>
      </c>
      <c r="E3816" s="86" t="s">
        <v>514</v>
      </c>
      <c r="F3816" s="282" t="s">
        <v>189</v>
      </c>
      <c r="G3816" s="1126" t="str">
        <f>IF('Appraisal Inputs'!AR368="","Blank",'Appraisal Inputs'!AR368)</f>
        <v>Blank</v>
      </c>
      <c r="I3816" s="515" t="s">
        <v>4339</v>
      </c>
    </row>
    <row r="3817" spans="1:9" x14ac:dyDescent="0.2">
      <c r="A3817" s="86" t="s">
        <v>6388</v>
      </c>
      <c r="B3817" s="763" t="s">
        <v>454</v>
      </c>
      <c r="C3817" s="86" t="s">
        <v>186</v>
      </c>
      <c r="D3817" s="86" t="s">
        <v>546</v>
      </c>
      <c r="E3817" s="86" t="s">
        <v>514</v>
      </c>
      <c r="F3817" s="282" t="s">
        <v>189</v>
      </c>
      <c r="G3817" s="1126" t="str">
        <f>IF('Appraisal Inputs'!AR369="","Blank",'Appraisal Inputs'!AR369)</f>
        <v>Blank</v>
      </c>
      <c r="I3817" s="515" t="s">
        <v>4340</v>
      </c>
    </row>
    <row r="3818" spans="1:9" x14ac:dyDescent="0.2">
      <c r="A3818" s="86" t="s">
        <v>6388</v>
      </c>
      <c r="B3818" s="763" t="s">
        <v>454</v>
      </c>
      <c r="C3818" s="86" t="s">
        <v>186</v>
      </c>
      <c r="D3818" s="86" t="s">
        <v>547</v>
      </c>
      <c r="E3818" s="86" t="s">
        <v>514</v>
      </c>
      <c r="F3818" s="282" t="s">
        <v>189</v>
      </c>
      <c r="G3818" s="1126" t="str">
        <f>IF('Appraisal Inputs'!AR370="","Blank",'Appraisal Inputs'!AR370)</f>
        <v>Blank</v>
      </c>
      <c r="I3818" s="515" t="s">
        <v>4341</v>
      </c>
    </row>
    <row r="3819" spans="1:9" x14ac:dyDescent="0.2">
      <c r="A3819" s="86" t="s">
        <v>6388</v>
      </c>
      <c r="B3819" s="763" t="s">
        <v>454</v>
      </c>
      <c r="C3819" s="86" t="s">
        <v>186</v>
      </c>
      <c r="D3819" s="86" t="s">
        <v>548</v>
      </c>
      <c r="E3819" s="86" t="s">
        <v>514</v>
      </c>
      <c r="F3819" s="282" t="s">
        <v>189</v>
      </c>
      <c r="G3819" s="1126" t="str">
        <f>IF('Appraisal Inputs'!AR371="","Blank",'Appraisal Inputs'!AR371)</f>
        <v>Blank</v>
      </c>
      <c r="I3819" s="515" t="s">
        <v>4342</v>
      </c>
    </row>
    <row r="3820" spans="1:9" x14ac:dyDescent="0.2">
      <c r="A3820" s="86" t="s">
        <v>6388</v>
      </c>
      <c r="B3820" s="763" t="s">
        <v>454</v>
      </c>
      <c r="C3820" s="86" t="s">
        <v>186</v>
      </c>
      <c r="D3820" s="86" t="s">
        <v>549</v>
      </c>
      <c r="E3820" s="86" t="s">
        <v>514</v>
      </c>
      <c r="F3820" s="282" t="s">
        <v>189</v>
      </c>
      <c r="G3820" s="1126" t="str">
        <f>IF('Appraisal Inputs'!AR372="","Blank",'Appraisal Inputs'!AR372)</f>
        <v>Blank</v>
      </c>
      <c r="I3820" s="515" t="s">
        <v>4343</v>
      </c>
    </row>
    <row r="3821" spans="1:9" x14ac:dyDescent="0.2">
      <c r="A3821" s="86" t="s">
        <v>6388</v>
      </c>
      <c r="B3821" s="763" t="s">
        <v>454</v>
      </c>
      <c r="C3821" s="86" t="s">
        <v>186</v>
      </c>
      <c r="D3821" s="86" t="s">
        <v>550</v>
      </c>
      <c r="E3821" s="86" t="s">
        <v>514</v>
      </c>
      <c r="F3821" s="282" t="s">
        <v>189</v>
      </c>
      <c r="G3821" s="1126" t="str">
        <f>IF('Appraisal Inputs'!AR373="","Blank",'Appraisal Inputs'!AR373)</f>
        <v>Blank</v>
      </c>
      <c r="I3821" s="515" t="s">
        <v>4344</v>
      </c>
    </row>
    <row r="3822" spans="1:9" x14ac:dyDescent="0.2">
      <c r="A3822" s="86" t="s">
        <v>6388</v>
      </c>
      <c r="B3822" s="763" t="s">
        <v>454</v>
      </c>
      <c r="C3822" s="86" t="s">
        <v>186</v>
      </c>
      <c r="D3822" s="86" t="s">
        <v>551</v>
      </c>
      <c r="E3822" s="86" t="s">
        <v>514</v>
      </c>
      <c r="F3822" s="282" t="s">
        <v>189</v>
      </c>
      <c r="G3822" s="1126" t="str">
        <f>IF('Appraisal Inputs'!AR374="","Blank",'Appraisal Inputs'!AR374)</f>
        <v>Blank</v>
      </c>
      <c r="I3822" s="515" t="s">
        <v>4345</v>
      </c>
    </row>
    <row r="3823" spans="1:9" x14ac:dyDescent="0.2">
      <c r="A3823" s="86" t="s">
        <v>6388</v>
      </c>
      <c r="B3823" s="763" t="s">
        <v>454</v>
      </c>
      <c r="C3823" s="86" t="s">
        <v>186</v>
      </c>
      <c r="D3823" s="86" t="s">
        <v>552</v>
      </c>
      <c r="E3823" s="86" t="s">
        <v>514</v>
      </c>
      <c r="F3823" s="282" t="s">
        <v>189</v>
      </c>
      <c r="G3823" s="1126" t="str">
        <f>IF('Appraisal Inputs'!AR375="","Blank",'Appraisal Inputs'!AR375)</f>
        <v>Blank</v>
      </c>
      <c r="I3823" s="515" t="s">
        <v>4346</v>
      </c>
    </row>
    <row r="3824" spans="1:9" x14ac:dyDescent="0.2">
      <c r="A3824" s="86" t="s">
        <v>6388</v>
      </c>
      <c r="B3824" s="763" t="s">
        <v>454</v>
      </c>
      <c r="C3824" s="86" t="s">
        <v>186</v>
      </c>
      <c r="D3824" s="86" t="s">
        <v>553</v>
      </c>
      <c r="E3824" s="86" t="s">
        <v>514</v>
      </c>
      <c r="F3824" s="282" t="s">
        <v>189</v>
      </c>
      <c r="G3824" s="1126" t="str">
        <f>IF('Appraisal Inputs'!AR376="","Blank",'Appraisal Inputs'!AR376)</f>
        <v>Blank</v>
      </c>
      <c r="I3824" s="515" t="s">
        <v>4347</v>
      </c>
    </row>
    <row r="3825" spans="1:9" x14ac:dyDescent="0.2">
      <c r="A3825" s="86" t="s">
        <v>6388</v>
      </c>
      <c r="B3825" s="763" t="s">
        <v>454</v>
      </c>
      <c r="C3825" s="86" t="s">
        <v>186</v>
      </c>
      <c r="D3825" s="86" t="s">
        <v>554</v>
      </c>
      <c r="E3825" s="86" t="s">
        <v>514</v>
      </c>
      <c r="F3825" s="282" t="s">
        <v>189</v>
      </c>
      <c r="G3825" s="1126" t="str">
        <f>IF('Appraisal Inputs'!AR377="","Blank",'Appraisal Inputs'!AR377)</f>
        <v>Blank</v>
      </c>
      <c r="I3825" s="515" t="s">
        <v>4348</v>
      </c>
    </row>
    <row r="3826" spans="1:9" x14ac:dyDescent="0.2">
      <c r="A3826" s="86" t="s">
        <v>6388</v>
      </c>
      <c r="B3826" s="763" t="s">
        <v>454</v>
      </c>
      <c r="C3826" s="86" t="s">
        <v>186</v>
      </c>
      <c r="D3826" s="86" t="s">
        <v>555</v>
      </c>
      <c r="E3826" s="86" t="s">
        <v>514</v>
      </c>
      <c r="F3826" s="282" t="s">
        <v>189</v>
      </c>
      <c r="G3826" s="1126" t="str">
        <f>IF('Appraisal Inputs'!AR378="","Blank",'Appraisal Inputs'!AR378)</f>
        <v>Blank</v>
      </c>
      <c r="I3826" s="515" t="s">
        <v>4349</v>
      </c>
    </row>
    <row r="3827" spans="1:9" x14ac:dyDescent="0.2">
      <c r="A3827" s="86" t="s">
        <v>6388</v>
      </c>
      <c r="B3827" s="763" t="s">
        <v>454</v>
      </c>
      <c r="C3827" s="86" t="s">
        <v>186</v>
      </c>
      <c r="D3827" s="86" t="s">
        <v>556</v>
      </c>
      <c r="E3827" s="86" t="s">
        <v>514</v>
      </c>
      <c r="F3827" s="282" t="s">
        <v>189</v>
      </c>
      <c r="G3827" s="1126" t="str">
        <f>IF('Appraisal Inputs'!AR379="","Blank",'Appraisal Inputs'!AR379)</f>
        <v>Blank</v>
      </c>
      <c r="I3827" s="515" t="s">
        <v>4350</v>
      </c>
    </row>
    <row r="3828" spans="1:9" x14ac:dyDescent="0.2">
      <c r="A3828" s="86" t="s">
        <v>6388</v>
      </c>
      <c r="B3828" s="763" t="s">
        <v>454</v>
      </c>
      <c r="C3828" s="86" t="s">
        <v>186</v>
      </c>
      <c r="D3828" s="86" t="s">
        <v>557</v>
      </c>
      <c r="E3828" s="86" t="s">
        <v>514</v>
      </c>
      <c r="F3828" s="282" t="s">
        <v>189</v>
      </c>
      <c r="G3828" s="1126" t="str">
        <f>IF('Appraisal Inputs'!AR380="","Blank",'Appraisal Inputs'!AR380)</f>
        <v>Blank</v>
      </c>
      <c r="I3828" s="515" t="s">
        <v>4351</v>
      </c>
    </row>
    <row r="3829" spans="1:9" x14ac:dyDescent="0.2">
      <c r="A3829" s="86" t="s">
        <v>6388</v>
      </c>
      <c r="B3829" s="763" t="s">
        <v>454</v>
      </c>
      <c r="C3829" s="86" t="s">
        <v>186</v>
      </c>
      <c r="D3829" s="86" t="s">
        <v>558</v>
      </c>
      <c r="E3829" s="86" t="s">
        <v>514</v>
      </c>
      <c r="F3829" s="282" t="s">
        <v>189</v>
      </c>
      <c r="G3829" s="1126" t="str">
        <f>IF('Appraisal Inputs'!AR381="","Blank",'Appraisal Inputs'!AR381)</f>
        <v>Blank</v>
      </c>
      <c r="I3829" s="515" t="s">
        <v>4352</v>
      </c>
    </row>
    <row r="3830" spans="1:9" x14ac:dyDescent="0.2">
      <c r="A3830" s="86" t="s">
        <v>6388</v>
      </c>
      <c r="B3830" s="763" t="s">
        <v>454</v>
      </c>
      <c r="C3830" s="86" t="s">
        <v>186</v>
      </c>
      <c r="D3830" s="86" t="s">
        <v>559</v>
      </c>
      <c r="E3830" s="86" t="s">
        <v>514</v>
      </c>
      <c r="F3830" s="282" t="s">
        <v>189</v>
      </c>
      <c r="G3830" s="1126" t="str">
        <f>IF('Appraisal Inputs'!AR382="","Blank",'Appraisal Inputs'!AR382)</f>
        <v>Blank</v>
      </c>
      <c r="I3830" s="515" t="s">
        <v>4353</v>
      </c>
    </row>
    <row r="3831" spans="1:9" x14ac:dyDescent="0.2">
      <c r="A3831" s="86" t="s">
        <v>6388</v>
      </c>
      <c r="B3831" s="763" t="s">
        <v>454</v>
      </c>
      <c r="C3831" s="86" t="s">
        <v>186</v>
      </c>
      <c r="D3831" s="86" t="s">
        <v>560</v>
      </c>
      <c r="E3831" s="86" t="s">
        <v>514</v>
      </c>
      <c r="F3831" s="282" t="s">
        <v>189</v>
      </c>
      <c r="G3831" s="1126" t="str">
        <f>IF('Appraisal Inputs'!AR383="","Blank",'Appraisal Inputs'!AR383)</f>
        <v>Blank</v>
      </c>
      <c r="I3831" s="515" t="s">
        <v>4354</v>
      </c>
    </row>
    <row r="3832" spans="1:9" x14ac:dyDescent="0.2">
      <c r="A3832" s="86" t="s">
        <v>6388</v>
      </c>
      <c r="B3832" s="763" t="s">
        <v>454</v>
      </c>
      <c r="C3832" s="86" t="s">
        <v>186</v>
      </c>
      <c r="D3832" s="86" t="s">
        <v>561</v>
      </c>
      <c r="E3832" s="86" t="s">
        <v>514</v>
      </c>
      <c r="F3832" s="282" t="s">
        <v>189</v>
      </c>
      <c r="G3832" s="1126" t="str">
        <f>IF('Appraisal Inputs'!AR384="","Blank",'Appraisal Inputs'!AR384)</f>
        <v>Blank</v>
      </c>
      <c r="I3832" s="515" t="s">
        <v>4355</v>
      </c>
    </row>
    <row r="3833" spans="1:9" x14ac:dyDescent="0.2">
      <c r="A3833" s="86" t="s">
        <v>6388</v>
      </c>
      <c r="B3833" s="763" t="s">
        <v>454</v>
      </c>
      <c r="C3833" s="86" t="s">
        <v>186</v>
      </c>
      <c r="D3833" s="86" t="s">
        <v>562</v>
      </c>
      <c r="E3833" s="86" t="s">
        <v>514</v>
      </c>
      <c r="F3833" s="282" t="s">
        <v>189</v>
      </c>
      <c r="G3833" s="1126" t="str">
        <f>IF('Appraisal Inputs'!AR385="","Blank",'Appraisal Inputs'!AR385)</f>
        <v>Blank</v>
      </c>
      <c r="I3833" s="515" t="s">
        <v>4356</v>
      </c>
    </row>
    <row r="3834" spans="1:9" x14ac:dyDescent="0.2">
      <c r="A3834" s="86" t="s">
        <v>6388</v>
      </c>
      <c r="B3834" s="763" t="s">
        <v>454</v>
      </c>
      <c r="C3834" s="86" t="s">
        <v>186</v>
      </c>
      <c r="D3834" s="86" t="s">
        <v>563</v>
      </c>
      <c r="E3834" s="86" t="s">
        <v>514</v>
      </c>
      <c r="F3834" s="282" t="s">
        <v>189</v>
      </c>
      <c r="G3834" s="1126" t="str">
        <f>IF('Appraisal Inputs'!AR386="","Blank",'Appraisal Inputs'!AR386)</f>
        <v>Blank</v>
      </c>
      <c r="I3834" s="515" t="s">
        <v>4357</v>
      </c>
    </row>
    <row r="3835" spans="1:9" x14ac:dyDescent="0.2">
      <c r="A3835" s="86" t="s">
        <v>6388</v>
      </c>
      <c r="B3835" s="763" t="s">
        <v>454</v>
      </c>
      <c r="C3835" s="86" t="s">
        <v>186</v>
      </c>
      <c r="D3835" s="86" t="s">
        <v>564</v>
      </c>
      <c r="E3835" s="86" t="s">
        <v>514</v>
      </c>
      <c r="F3835" s="282" t="s">
        <v>189</v>
      </c>
      <c r="G3835" s="1126" t="str">
        <f>IF('Appraisal Inputs'!AR387="","Blank",'Appraisal Inputs'!AR387)</f>
        <v>Blank</v>
      </c>
      <c r="I3835" s="515" t="s">
        <v>4358</v>
      </c>
    </row>
    <row r="3836" spans="1:9" x14ac:dyDescent="0.2">
      <c r="A3836" s="86" t="s">
        <v>6388</v>
      </c>
      <c r="B3836" s="763" t="s">
        <v>454</v>
      </c>
      <c r="C3836" s="86" t="s">
        <v>186</v>
      </c>
      <c r="D3836" s="86" t="s">
        <v>565</v>
      </c>
      <c r="E3836" s="86" t="s">
        <v>514</v>
      </c>
      <c r="F3836" s="282" t="s">
        <v>189</v>
      </c>
      <c r="G3836" s="1126" t="str">
        <f>IF('Appraisal Inputs'!AR388="","Blank",'Appraisal Inputs'!AR388)</f>
        <v>Blank</v>
      </c>
      <c r="I3836" s="515" t="s">
        <v>4359</v>
      </c>
    </row>
    <row r="3837" spans="1:9" x14ac:dyDescent="0.2">
      <c r="A3837" s="86" t="s">
        <v>6388</v>
      </c>
      <c r="B3837" s="763" t="s">
        <v>454</v>
      </c>
      <c r="C3837" s="86" t="s">
        <v>186</v>
      </c>
      <c r="D3837" s="86" t="s">
        <v>566</v>
      </c>
      <c r="E3837" s="86" t="s">
        <v>514</v>
      </c>
      <c r="F3837" s="282" t="s">
        <v>189</v>
      </c>
      <c r="G3837" s="1119" t="str">
        <f>IF('Appraisal Inputs'!AR389="","Blank",'Appraisal Inputs'!AR389)</f>
        <v>Blank</v>
      </c>
      <c r="I3837" s="515" t="s">
        <v>4360</v>
      </c>
    </row>
    <row r="3838" spans="1:9" x14ac:dyDescent="0.2">
      <c r="A3838" s="86" t="s">
        <v>6388</v>
      </c>
      <c r="B3838" s="533" t="s">
        <v>454</v>
      </c>
      <c r="C3838" s="119" t="s">
        <v>186</v>
      </c>
      <c r="D3838" s="119" t="s">
        <v>185</v>
      </c>
      <c r="E3838" s="119" t="s">
        <v>514</v>
      </c>
      <c r="F3838" s="545" t="s">
        <v>197</v>
      </c>
      <c r="G3838" s="1127" t="str">
        <f>IF('Appraisal Inputs'!AR390="","Blank",'Appraisal Inputs'!AR390)</f>
        <v>Blank</v>
      </c>
      <c r="I3838" s="515" t="s">
        <v>4361</v>
      </c>
    </row>
    <row r="3839" spans="1:9" x14ac:dyDescent="0.2">
      <c r="A3839" s="86" t="s">
        <v>6388</v>
      </c>
      <c r="B3839" s="541" t="s">
        <v>454</v>
      </c>
      <c r="C3839" s="546" t="s">
        <v>186</v>
      </c>
      <c r="D3839" s="546" t="s">
        <v>185</v>
      </c>
      <c r="E3839" s="546" t="s">
        <v>514</v>
      </c>
      <c r="F3839" s="542" t="s">
        <v>188</v>
      </c>
      <c r="G3839" s="1102" t="str">
        <f>IF('Appraisal Inputs'!AS349="","Blank",'Appraisal Inputs'!AS349)</f>
        <v>Blank</v>
      </c>
      <c r="I3839" s="515" t="s">
        <v>4362</v>
      </c>
    </row>
    <row r="3840" spans="1:9" x14ac:dyDescent="0.2">
      <c r="A3840" s="86" t="s">
        <v>6388</v>
      </c>
      <c r="B3840" s="763" t="s">
        <v>454</v>
      </c>
      <c r="C3840" s="86" t="s">
        <v>186</v>
      </c>
      <c r="D3840" s="86" t="s">
        <v>527</v>
      </c>
      <c r="E3840" s="86" t="s">
        <v>514</v>
      </c>
      <c r="F3840" s="282" t="s">
        <v>188</v>
      </c>
      <c r="G3840" s="1126" t="str">
        <f>IF('Appraisal Inputs'!AS350="","Blank",'Appraisal Inputs'!AS350)</f>
        <v>Blank</v>
      </c>
      <c r="I3840" s="515" t="s">
        <v>4363</v>
      </c>
    </row>
    <row r="3841" spans="1:9" x14ac:dyDescent="0.2">
      <c r="A3841" s="86" t="s">
        <v>6388</v>
      </c>
      <c r="B3841" s="763" t="s">
        <v>454</v>
      </c>
      <c r="C3841" s="86" t="s">
        <v>186</v>
      </c>
      <c r="D3841" s="86" t="s">
        <v>528</v>
      </c>
      <c r="E3841" s="86" t="s">
        <v>514</v>
      </c>
      <c r="F3841" s="282" t="s">
        <v>188</v>
      </c>
      <c r="G3841" s="1126" t="str">
        <f>IF('Appraisal Inputs'!AS351="","Blank",'Appraisal Inputs'!AS351)</f>
        <v>Blank</v>
      </c>
      <c r="I3841" s="515" t="s">
        <v>4364</v>
      </c>
    </row>
    <row r="3842" spans="1:9" x14ac:dyDescent="0.2">
      <c r="A3842" s="86" t="s">
        <v>6388</v>
      </c>
      <c r="B3842" s="763" t="s">
        <v>454</v>
      </c>
      <c r="C3842" s="86" t="s">
        <v>186</v>
      </c>
      <c r="D3842" s="86" t="s">
        <v>529</v>
      </c>
      <c r="E3842" s="86" t="s">
        <v>514</v>
      </c>
      <c r="F3842" s="282" t="s">
        <v>188</v>
      </c>
      <c r="G3842" s="1126" t="str">
        <f>IF('Appraisal Inputs'!AS352="","Blank",'Appraisal Inputs'!AS352)</f>
        <v>Blank</v>
      </c>
      <c r="I3842" s="515" t="s">
        <v>4365</v>
      </c>
    </row>
    <row r="3843" spans="1:9" x14ac:dyDescent="0.2">
      <c r="A3843" s="86" t="s">
        <v>6388</v>
      </c>
      <c r="B3843" s="763" t="s">
        <v>454</v>
      </c>
      <c r="C3843" s="86" t="s">
        <v>186</v>
      </c>
      <c r="D3843" s="86" t="s">
        <v>530</v>
      </c>
      <c r="E3843" s="86" t="s">
        <v>514</v>
      </c>
      <c r="F3843" s="282" t="s">
        <v>188</v>
      </c>
      <c r="G3843" s="1126" t="str">
        <f>IF('Appraisal Inputs'!AS353="","Blank",'Appraisal Inputs'!AS353)</f>
        <v>Blank</v>
      </c>
      <c r="I3843" s="515" t="s">
        <v>4366</v>
      </c>
    </row>
    <row r="3844" spans="1:9" x14ac:dyDescent="0.2">
      <c r="A3844" s="86" t="s">
        <v>6388</v>
      </c>
      <c r="B3844" s="763" t="s">
        <v>454</v>
      </c>
      <c r="C3844" s="86" t="s">
        <v>186</v>
      </c>
      <c r="D3844" s="86" t="s">
        <v>531</v>
      </c>
      <c r="E3844" s="86" t="s">
        <v>514</v>
      </c>
      <c r="F3844" s="282" t="s">
        <v>188</v>
      </c>
      <c r="G3844" s="1126" t="str">
        <f>IF('Appraisal Inputs'!AS354="","Blank",'Appraisal Inputs'!AS354)</f>
        <v>Blank</v>
      </c>
      <c r="I3844" s="515" t="s">
        <v>4367</v>
      </c>
    </row>
    <row r="3845" spans="1:9" x14ac:dyDescent="0.2">
      <c r="A3845" s="86" t="s">
        <v>6388</v>
      </c>
      <c r="B3845" s="763" t="s">
        <v>454</v>
      </c>
      <c r="C3845" s="86" t="s">
        <v>186</v>
      </c>
      <c r="D3845" s="86" t="s">
        <v>532</v>
      </c>
      <c r="E3845" s="86" t="s">
        <v>514</v>
      </c>
      <c r="F3845" s="282" t="s">
        <v>188</v>
      </c>
      <c r="G3845" s="1126" t="str">
        <f>IF('Appraisal Inputs'!AS355="","Blank",'Appraisal Inputs'!AS355)</f>
        <v>Blank</v>
      </c>
      <c r="I3845" s="515" t="s">
        <v>4368</v>
      </c>
    </row>
    <row r="3846" spans="1:9" x14ac:dyDescent="0.2">
      <c r="A3846" s="86" t="s">
        <v>6388</v>
      </c>
      <c r="B3846" s="763" t="s">
        <v>454</v>
      </c>
      <c r="C3846" s="86" t="s">
        <v>186</v>
      </c>
      <c r="D3846" s="86" t="s">
        <v>533</v>
      </c>
      <c r="E3846" s="86" t="s">
        <v>514</v>
      </c>
      <c r="F3846" s="282" t="s">
        <v>188</v>
      </c>
      <c r="G3846" s="1126" t="str">
        <f>IF('Appraisal Inputs'!AS356="","Blank",'Appraisal Inputs'!AS356)</f>
        <v>Blank</v>
      </c>
      <c r="I3846" s="515" t="s">
        <v>4369</v>
      </c>
    </row>
    <row r="3847" spans="1:9" x14ac:dyDescent="0.2">
      <c r="A3847" s="86" t="s">
        <v>6388</v>
      </c>
      <c r="B3847" s="763" t="s">
        <v>454</v>
      </c>
      <c r="C3847" s="86" t="s">
        <v>186</v>
      </c>
      <c r="D3847" s="86" t="s">
        <v>534</v>
      </c>
      <c r="E3847" s="86" t="s">
        <v>514</v>
      </c>
      <c r="F3847" s="282" t="s">
        <v>188</v>
      </c>
      <c r="G3847" s="1126" t="str">
        <f>IF('Appraisal Inputs'!AS357="","Blank",'Appraisal Inputs'!AS357)</f>
        <v>Blank</v>
      </c>
      <c r="I3847" s="515" t="s">
        <v>4370</v>
      </c>
    </row>
    <row r="3848" spans="1:9" x14ac:dyDescent="0.2">
      <c r="A3848" s="86" t="s">
        <v>6388</v>
      </c>
      <c r="B3848" s="763" t="s">
        <v>454</v>
      </c>
      <c r="C3848" s="86" t="s">
        <v>186</v>
      </c>
      <c r="D3848" s="86" t="s">
        <v>535</v>
      </c>
      <c r="E3848" s="86" t="s">
        <v>514</v>
      </c>
      <c r="F3848" s="282" t="s">
        <v>188</v>
      </c>
      <c r="G3848" s="1126" t="str">
        <f>IF('Appraisal Inputs'!AS358="","Blank",'Appraisal Inputs'!AS358)</f>
        <v>Blank</v>
      </c>
      <c r="I3848" s="515" t="s">
        <v>4371</v>
      </c>
    </row>
    <row r="3849" spans="1:9" x14ac:dyDescent="0.2">
      <c r="A3849" s="86" t="s">
        <v>6388</v>
      </c>
      <c r="B3849" s="763" t="s">
        <v>454</v>
      </c>
      <c r="C3849" s="86" t="s">
        <v>186</v>
      </c>
      <c r="D3849" s="86" t="s">
        <v>536</v>
      </c>
      <c r="E3849" s="86" t="s">
        <v>514</v>
      </c>
      <c r="F3849" s="282" t="s">
        <v>188</v>
      </c>
      <c r="G3849" s="1126" t="str">
        <f>IF('Appraisal Inputs'!AS359="","Blank",'Appraisal Inputs'!AS359)</f>
        <v>Blank</v>
      </c>
      <c r="I3849" s="515" t="s">
        <v>4372</v>
      </c>
    </row>
    <row r="3850" spans="1:9" x14ac:dyDescent="0.2">
      <c r="A3850" s="86" t="s">
        <v>6388</v>
      </c>
      <c r="B3850" s="763" t="s">
        <v>454</v>
      </c>
      <c r="C3850" s="86" t="s">
        <v>186</v>
      </c>
      <c r="D3850" s="86" t="s">
        <v>537</v>
      </c>
      <c r="E3850" s="86" t="s">
        <v>514</v>
      </c>
      <c r="F3850" s="282" t="s">
        <v>188</v>
      </c>
      <c r="G3850" s="1126" t="str">
        <f>IF('Appraisal Inputs'!AS360="","Blank",'Appraisal Inputs'!AS360)</f>
        <v>Blank</v>
      </c>
      <c r="I3850" s="515" t="s">
        <v>4373</v>
      </c>
    </row>
    <row r="3851" spans="1:9" x14ac:dyDescent="0.2">
      <c r="A3851" s="86" t="s">
        <v>6388</v>
      </c>
      <c r="B3851" s="763" t="s">
        <v>454</v>
      </c>
      <c r="C3851" s="86" t="s">
        <v>186</v>
      </c>
      <c r="D3851" s="86" t="s">
        <v>538</v>
      </c>
      <c r="E3851" s="86" t="s">
        <v>514</v>
      </c>
      <c r="F3851" s="282" t="s">
        <v>188</v>
      </c>
      <c r="G3851" s="1126" t="str">
        <f>IF('Appraisal Inputs'!AS361="","Blank",'Appraisal Inputs'!AS361)</f>
        <v>Blank</v>
      </c>
      <c r="I3851" s="515" t="s">
        <v>4374</v>
      </c>
    </row>
    <row r="3852" spans="1:9" x14ac:dyDescent="0.2">
      <c r="A3852" s="86" t="s">
        <v>6388</v>
      </c>
      <c r="B3852" s="763" t="s">
        <v>454</v>
      </c>
      <c r="C3852" s="86" t="s">
        <v>186</v>
      </c>
      <c r="D3852" s="86" t="s">
        <v>539</v>
      </c>
      <c r="E3852" s="86" t="s">
        <v>514</v>
      </c>
      <c r="F3852" s="282" t="s">
        <v>188</v>
      </c>
      <c r="G3852" s="1126" t="str">
        <f>IF('Appraisal Inputs'!AS362="","Blank",'Appraisal Inputs'!AS362)</f>
        <v>Blank</v>
      </c>
      <c r="I3852" s="515" t="s">
        <v>4375</v>
      </c>
    </row>
    <row r="3853" spans="1:9" x14ac:dyDescent="0.2">
      <c r="A3853" s="86" t="s">
        <v>6388</v>
      </c>
      <c r="B3853" s="763" t="s">
        <v>454</v>
      </c>
      <c r="C3853" s="86" t="s">
        <v>186</v>
      </c>
      <c r="D3853" s="86" t="s">
        <v>540</v>
      </c>
      <c r="E3853" s="86" t="s">
        <v>514</v>
      </c>
      <c r="F3853" s="282" t="s">
        <v>188</v>
      </c>
      <c r="G3853" s="1126" t="str">
        <f>IF('Appraisal Inputs'!AS363="","Blank",'Appraisal Inputs'!AS363)</f>
        <v>Blank</v>
      </c>
      <c r="I3853" s="515" t="s">
        <v>4376</v>
      </c>
    </row>
    <row r="3854" spans="1:9" x14ac:dyDescent="0.2">
      <c r="A3854" s="86" t="s">
        <v>6388</v>
      </c>
      <c r="B3854" s="763" t="s">
        <v>454</v>
      </c>
      <c r="C3854" s="86" t="s">
        <v>186</v>
      </c>
      <c r="D3854" s="86" t="s">
        <v>541</v>
      </c>
      <c r="E3854" s="86" t="s">
        <v>514</v>
      </c>
      <c r="F3854" s="282" t="s">
        <v>188</v>
      </c>
      <c r="G3854" s="1126" t="str">
        <f>IF('Appraisal Inputs'!AS364="","Blank",'Appraisal Inputs'!AS364)</f>
        <v>Blank</v>
      </c>
      <c r="I3854" s="515" t="s">
        <v>4377</v>
      </c>
    </row>
    <row r="3855" spans="1:9" x14ac:dyDescent="0.2">
      <c r="A3855" s="86" t="s">
        <v>6388</v>
      </c>
      <c r="B3855" s="763" t="s">
        <v>454</v>
      </c>
      <c r="C3855" s="86" t="s">
        <v>186</v>
      </c>
      <c r="D3855" s="86" t="s">
        <v>542</v>
      </c>
      <c r="E3855" s="86" t="s">
        <v>514</v>
      </c>
      <c r="F3855" s="282" t="s">
        <v>188</v>
      </c>
      <c r="G3855" s="1126" t="str">
        <f>IF('Appraisal Inputs'!AS365="","Blank",'Appraisal Inputs'!AS365)</f>
        <v>Blank</v>
      </c>
      <c r="I3855" s="515" t="s">
        <v>4378</v>
      </c>
    </row>
    <row r="3856" spans="1:9" x14ac:dyDescent="0.2">
      <c r="A3856" s="86" t="s">
        <v>6388</v>
      </c>
      <c r="B3856" s="763" t="s">
        <v>454</v>
      </c>
      <c r="C3856" s="86" t="s">
        <v>186</v>
      </c>
      <c r="D3856" s="86" t="s">
        <v>543</v>
      </c>
      <c r="E3856" s="86" t="s">
        <v>514</v>
      </c>
      <c r="F3856" s="282" t="s">
        <v>188</v>
      </c>
      <c r="G3856" s="1126" t="str">
        <f>IF('Appraisal Inputs'!AS366="","Blank",'Appraisal Inputs'!AS366)</f>
        <v>Blank</v>
      </c>
      <c r="I3856" s="515" t="s">
        <v>4379</v>
      </c>
    </row>
    <row r="3857" spans="1:9" x14ac:dyDescent="0.2">
      <c r="A3857" s="86" t="s">
        <v>6388</v>
      </c>
      <c r="B3857" s="763" t="s">
        <v>454</v>
      </c>
      <c r="C3857" s="86" t="s">
        <v>186</v>
      </c>
      <c r="D3857" s="86" t="s">
        <v>544</v>
      </c>
      <c r="E3857" s="86" t="s">
        <v>514</v>
      </c>
      <c r="F3857" s="282" t="s">
        <v>188</v>
      </c>
      <c r="G3857" s="1126" t="str">
        <f>IF('Appraisal Inputs'!AS367="","Blank",'Appraisal Inputs'!AS367)</f>
        <v>Blank</v>
      </c>
      <c r="I3857" s="515" t="s">
        <v>4380</v>
      </c>
    </row>
    <row r="3858" spans="1:9" x14ac:dyDescent="0.2">
      <c r="A3858" s="86" t="s">
        <v>6388</v>
      </c>
      <c r="B3858" s="763" t="s">
        <v>454</v>
      </c>
      <c r="C3858" s="86" t="s">
        <v>186</v>
      </c>
      <c r="D3858" s="86" t="s">
        <v>545</v>
      </c>
      <c r="E3858" s="86" t="s">
        <v>514</v>
      </c>
      <c r="F3858" s="282" t="s">
        <v>188</v>
      </c>
      <c r="G3858" s="1126" t="str">
        <f>IF('Appraisal Inputs'!AS368="","Blank",'Appraisal Inputs'!AS368)</f>
        <v>Blank</v>
      </c>
      <c r="I3858" s="515" t="s">
        <v>4381</v>
      </c>
    </row>
    <row r="3859" spans="1:9" x14ac:dyDescent="0.2">
      <c r="A3859" s="86" t="s">
        <v>6388</v>
      </c>
      <c r="B3859" s="763" t="s">
        <v>454</v>
      </c>
      <c r="C3859" s="86" t="s">
        <v>186</v>
      </c>
      <c r="D3859" s="86" t="s">
        <v>546</v>
      </c>
      <c r="E3859" s="86" t="s">
        <v>514</v>
      </c>
      <c r="F3859" s="282" t="s">
        <v>188</v>
      </c>
      <c r="G3859" s="1126" t="str">
        <f>IF('Appraisal Inputs'!AS369="","Blank",'Appraisal Inputs'!AS369)</f>
        <v>Blank</v>
      </c>
      <c r="I3859" s="515" t="s">
        <v>4382</v>
      </c>
    </row>
    <row r="3860" spans="1:9" x14ac:dyDescent="0.2">
      <c r="A3860" s="86" t="s">
        <v>6388</v>
      </c>
      <c r="B3860" s="763" t="s">
        <v>454</v>
      </c>
      <c r="C3860" s="86" t="s">
        <v>186</v>
      </c>
      <c r="D3860" s="86" t="s">
        <v>547</v>
      </c>
      <c r="E3860" s="86" t="s">
        <v>514</v>
      </c>
      <c r="F3860" s="282" t="s">
        <v>188</v>
      </c>
      <c r="G3860" s="1126" t="str">
        <f>IF('Appraisal Inputs'!AS370="","Blank",'Appraisal Inputs'!AS370)</f>
        <v>Blank</v>
      </c>
      <c r="I3860" s="515" t="s">
        <v>4383</v>
      </c>
    </row>
    <row r="3861" spans="1:9" x14ac:dyDescent="0.2">
      <c r="A3861" s="86" t="s">
        <v>6388</v>
      </c>
      <c r="B3861" s="763" t="s">
        <v>454</v>
      </c>
      <c r="C3861" s="86" t="s">
        <v>186</v>
      </c>
      <c r="D3861" s="86" t="s">
        <v>548</v>
      </c>
      <c r="E3861" s="86" t="s">
        <v>514</v>
      </c>
      <c r="F3861" s="282" t="s">
        <v>188</v>
      </c>
      <c r="G3861" s="1126" t="str">
        <f>IF('Appraisal Inputs'!AS371="","Blank",'Appraisal Inputs'!AS371)</f>
        <v>Blank</v>
      </c>
      <c r="I3861" s="515" t="s">
        <v>4384</v>
      </c>
    </row>
    <row r="3862" spans="1:9" x14ac:dyDescent="0.2">
      <c r="A3862" s="86" t="s">
        <v>6388</v>
      </c>
      <c r="B3862" s="763" t="s">
        <v>454</v>
      </c>
      <c r="C3862" s="86" t="s">
        <v>186</v>
      </c>
      <c r="D3862" s="86" t="s">
        <v>549</v>
      </c>
      <c r="E3862" s="86" t="s">
        <v>514</v>
      </c>
      <c r="F3862" s="282" t="s">
        <v>188</v>
      </c>
      <c r="G3862" s="1126" t="str">
        <f>IF('Appraisal Inputs'!AS372="","Blank",'Appraisal Inputs'!AS372)</f>
        <v>Blank</v>
      </c>
      <c r="I3862" s="515" t="s">
        <v>4385</v>
      </c>
    </row>
    <row r="3863" spans="1:9" x14ac:dyDescent="0.2">
      <c r="A3863" s="86" t="s">
        <v>6388</v>
      </c>
      <c r="B3863" s="763" t="s">
        <v>454</v>
      </c>
      <c r="C3863" s="86" t="s">
        <v>186</v>
      </c>
      <c r="D3863" s="86" t="s">
        <v>550</v>
      </c>
      <c r="E3863" s="86" t="s">
        <v>514</v>
      </c>
      <c r="F3863" s="282" t="s">
        <v>188</v>
      </c>
      <c r="G3863" s="1126" t="str">
        <f>IF('Appraisal Inputs'!AS373="","Blank",'Appraisal Inputs'!AS373)</f>
        <v>Blank</v>
      </c>
      <c r="I3863" s="515" t="s">
        <v>4386</v>
      </c>
    </row>
    <row r="3864" spans="1:9" x14ac:dyDescent="0.2">
      <c r="A3864" s="86" t="s">
        <v>6388</v>
      </c>
      <c r="B3864" s="763" t="s">
        <v>454</v>
      </c>
      <c r="C3864" s="86" t="s">
        <v>186</v>
      </c>
      <c r="D3864" s="86" t="s">
        <v>551</v>
      </c>
      <c r="E3864" s="86" t="s">
        <v>514</v>
      </c>
      <c r="F3864" s="282" t="s">
        <v>188</v>
      </c>
      <c r="G3864" s="1126" t="str">
        <f>IF('Appraisal Inputs'!AS374="","Blank",'Appraisal Inputs'!AS374)</f>
        <v>Blank</v>
      </c>
      <c r="I3864" s="515" t="s">
        <v>4387</v>
      </c>
    </row>
    <row r="3865" spans="1:9" x14ac:dyDescent="0.2">
      <c r="A3865" s="86" t="s">
        <v>6388</v>
      </c>
      <c r="B3865" s="763" t="s">
        <v>454</v>
      </c>
      <c r="C3865" s="86" t="s">
        <v>186</v>
      </c>
      <c r="D3865" s="86" t="s">
        <v>552</v>
      </c>
      <c r="E3865" s="86" t="s">
        <v>514</v>
      </c>
      <c r="F3865" s="282" t="s">
        <v>188</v>
      </c>
      <c r="G3865" s="1126" t="str">
        <f>IF('Appraisal Inputs'!AS375="","Blank",'Appraisal Inputs'!AS375)</f>
        <v>Blank</v>
      </c>
      <c r="I3865" s="515" t="s">
        <v>4388</v>
      </c>
    </row>
    <row r="3866" spans="1:9" x14ac:dyDescent="0.2">
      <c r="A3866" s="86" t="s">
        <v>6388</v>
      </c>
      <c r="B3866" s="763" t="s">
        <v>454</v>
      </c>
      <c r="C3866" s="86" t="s">
        <v>186</v>
      </c>
      <c r="D3866" s="86" t="s">
        <v>553</v>
      </c>
      <c r="E3866" s="86" t="s">
        <v>514</v>
      </c>
      <c r="F3866" s="282" t="s">
        <v>188</v>
      </c>
      <c r="G3866" s="1126" t="str">
        <f>IF('Appraisal Inputs'!AS376="","Blank",'Appraisal Inputs'!AS376)</f>
        <v>Blank</v>
      </c>
      <c r="I3866" s="515" t="s">
        <v>4389</v>
      </c>
    </row>
    <row r="3867" spans="1:9" x14ac:dyDescent="0.2">
      <c r="A3867" s="86" t="s">
        <v>6388</v>
      </c>
      <c r="B3867" s="763" t="s">
        <v>454</v>
      </c>
      <c r="C3867" s="86" t="s">
        <v>186</v>
      </c>
      <c r="D3867" s="86" t="s">
        <v>554</v>
      </c>
      <c r="E3867" s="86" t="s">
        <v>514</v>
      </c>
      <c r="F3867" s="282" t="s">
        <v>188</v>
      </c>
      <c r="G3867" s="1126" t="str">
        <f>IF('Appraisal Inputs'!AS377="","Blank",'Appraisal Inputs'!AS377)</f>
        <v>Blank</v>
      </c>
      <c r="I3867" s="515" t="s">
        <v>4390</v>
      </c>
    </row>
    <row r="3868" spans="1:9" x14ac:dyDescent="0.2">
      <c r="A3868" s="86" t="s">
        <v>6388</v>
      </c>
      <c r="B3868" s="763" t="s">
        <v>454</v>
      </c>
      <c r="C3868" s="86" t="s">
        <v>186</v>
      </c>
      <c r="D3868" s="86" t="s">
        <v>555</v>
      </c>
      <c r="E3868" s="86" t="s">
        <v>514</v>
      </c>
      <c r="F3868" s="282" t="s">
        <v>188</v>
      </c>
      <c r="G3868" s="1126" t="str">
        <f>IF('Appraisal Inputs'!AS378="","Blank",'Appraisal Inputs'!AS378)</f>
        <v>Blank</v>
      </c>
      <c r="I3868" s="515" t="s">
        <v>4391</v>
      </c>
    </row>
    <row r="3869" spans="1:9" x14ac:dyDescent="0.2">
      <c r="A3869" s="86" t="s">
        <v>6388</v>
      </c>
      <c r="B3869" s="763" t="s">
        <v>454</v>
      </c>
      <c r="C3869" s="86" t="s">
        <v>186</v>
      </c>
      <c r="D3869" s="86" t="s">
        <v>556</v>
      </c>
      <c r="E3869" s="86" t="s">
        <v>514</v>
      </c>
      <c r="F3869" s="282" t="s">
        <v>188</v>
      </c>
      <c r="G3869" s="1126" t="str">
        <f>IF('Appraisal Inputs'!AS379="","Blank",'Appraisal Inputs'!AS379)</f>
        <v>Blank</v>
      </c>
      <c r="I3869" s="515" t="s">
        <v>4392</v>
      </c>
    </row>
    <row r="3870" spans="1:9" x14ac:dyDescent="0.2">
      <c r="A3870" s="86" t="s">
        <v>6388</v>
      </c>
      <c r="B3870" s="763" t="s">
        <v>454</v>
      </c>
      <c r="C3870" s="86" t="s">
        <v>186</v>
      </c>
      <c r="D3870" s="86" t="s">
        <v>557</v>
      </c>
      <c r="E3870" s="86" t="s">
        <v>514</v>
      </c>
      <c r="F3870" s="282" t="s">
        <v>188</v>
      </c>
      <c r="G3870" s="1126" t="str">
        <f>IF('Appraisal Inputs'!AS380="","Blank",'Appraisal Inputs'!AS380)</f>
        <v>Blank</v>
      </c>
      <c r="I3870" s="515" t="s">
        <v>4393</v>
      </c>
    </row>
    <row r="3871" spans="1:9" x14ac:dyDescent="0.2">
      <c r="A3871" s="86" t="s">
        <v>6388</v>
      </c>
      <c r="B3871" s="763" t="s">
        <v>454</v>
      </c>
      <c r="C3871" s="86" t="s">
        <v>186</v>
      </c>
      <c r="D3871" s="86" t="s">
        <v>558</v>
      </c>
      <c r="E3871" s="86" t="s">
        <v>514</v>
      </c>
      <c r="F3871" s="282" t="s">
        <v>188</v>
      </c>
      <c r="G3871" s="1126" t="str">
        <f>IF('Appraisal Inputs'!AS381="","Blank",'Appraisal Inputs'!AS381)</f>
        <v>Blank</v>
      </c>
      <c r="I3871" s="515" t="s">
        <v>4394</v>
      </c>
    </row>
    <row r="3872" spans="1:9" x14ac:dyDescent="0.2">
      <c r="A3872" s="86" t="s">
        <v>6388</v>
      </c>
      <c r="B3872" s="763" t="s">
        <v>454</v>
      </c>
      <c r="C3872" s="86" t="s">
        <v>186</v>
      </c>
      <c r="D3872" s="86" t="s">
        <v>559</v>
      </c>
      <c r="E3872" s="86" t="s">
        <v>514</v>
      </c>
      <c r="F3872" s="282" t="s">
        <v>188</v>
      </c>
      <c r="G3872" s="1126" t="str">
        <f>IF('Appraisal Inputs'!AS382="","Blank",'Appraisal Inputs'!AS382)</f>
        <v>Blank</v>
      </c>
      <c r="I3872" s="515" t="s">
        <v>4395</v>
      </c>
    </row>
    <row r="3873" spans="1:9" x14ac:dyDescent="0.2">
      <c r="A3873" s="86" t="s">
        <v>6388</v>
      </c>
      <c r="B3873" s="763" t="s">
        <v>454</v>
      </c>
      <c r="C3873" s="86" t="s">
        <v>186</v>
      </c>
      <c r="D3873" s="86" t="s">
        <v>560</v>
      </c>
      <c r="E3873" s="86" t="s">
        <v>514</v>
      </c>
      <c r="F3873" s="282" t="s">
        <v>188</v>
      </c>
      <c r="G3873" s="1126" t="str">
        <f>IF('Appraisal Inputs'!AS383="","Blank",'Appraisal Inputs'!AS383)</f>
        <v>Blank</v>
      </c>
      <c r="I3873" s="515" t="s">
        <v>4396</v>
      </c>
    </row>
    <row r="3874" spans="1:9" x14ac:dyDescent="0.2">
      <c r="A3874" s="86" t="s">
        <v>6388</v>
      </c>
      <c r="B3874" s="763" t="s">
        <v>454</v>
      </c>
      <c r="C3874" s="86" t="s">
        <v>186</v>
      </c>
      <c r="D3874" s="86" t="s">
        <v>561</v>
      </c>
      <c r="E3874" s="86" t="s">
        <v>514</v>
      </c>
      <c r="F3874" s="282" t="s">
        <v>188</v>
      </c>
      <c r="G3874" s="1126" t="str">
        <f>IF('Appraisal Inputs'!AS384="","Blank",'Appraisal Inputs'!AS384)</f>
        <v>Blank</v>
      </c>
      <c r="I3874" s="515" t="s">
        <v>4397</v>
      </c>
    </row>
    <row r="3875" spans="1:9" x14ac:dyDescent="0.2">
      <c r="A3875" s="86" t="s">
        <v>6388</v>
      </c>
      <c r="B3875" s="763" t="s">
        <v>454</v>
      </c>
      <c r="C3875" s="86" t="s">
        <v>186</v>
      </c>
      <c r="D3875" s="86" t="s">
        <v>562</v>
      </c>
      <c r="E3875" s="86" t="s">
        <v>514</v>
      </c>
      <c r="F3875" s="282" t="s">
        <v>188</v>
      </c>
      <c r="G3875" s="1126" t="str">
        <f>IF('Appraisal Inputs'!AS385="","Blank",'Appraisal Inputs'!AS385)</f>
        <v>Blank</v>
      </c>
      <c r="I3875" s="515" t="s">
        <v>4398</v>
      </c>
    </row>
    <row r="3876" spans="1:9" x14ac:dyDescent="0.2">
      <c r="A3876" s="86" t="s">
        <v>6388</v>
      </c>
      <c r="B3876" s="763" t="s">
        <v>454</v>
      </c>
      <c r="C3876" s="86" t="s">
        <v>186</v>
      </c>
      <c r="D3876" s="86" t="s">
        <v>563</v>
      </c>
      <c r="E3876" s="86" t="s">
        <v>514</v>
      </c>
      <c r="F3876" s="282" t="s">
        <v>188</v>
      </c>
      <c r="G3876" s="1126" t="str">
        <f>IF('Appraisal Inputs'!AS386="","Blank",'Appraisal Inputs'!AS386)</f>
        <v>Blank</v>
      </c>
      <c r="I3876" s="515" t="s">
        <v>4399</v>
      </c>
    </row>
    <row r="3877" spans="1:9" x14ac:dyDescent="0.2">
      <c r="A3877" s="86" t="s">
        <v>6388</v>
      </c>
      <c r="B3877" s="763" t="s">
        <v>454</v>
      </c>
      <c r="C3877" s="86" t="s">
        <v>186</v>
      </c>
      <c r="D3877" s="86" t="s">
        <v>564</v>
      </c>
      <c r="E3877" s="86" t="s">
        <v>514</v>
      </c>
      <c r="F3877" s="282" t="s">
        <v>188</v>
      </c>
      <c r="G3877" s="1126" t="str">
        <f>IF('Appraisal Inputs'!AS387="","Blank",'Appraisal Inputs'!AS387)</f>
        <v>Blank</v>
      </c>
      <c r="I3877" s="515" t="s">
        <v>4400</v>
      </c>
    </row>
    <row r="3878" spans="1:9" x14ac:dyDescent="0.2">
      <c r="A3878" s="86" t="s">
        <v>6388</v>
      </c>
      <c r="B3878" s="763" t="s">
        <v>454</v>
      </c>
      <c r="C3878" s="86" t="s">
        <v>186</v>
      </c>
      <c r="D3878" s="86" t="s">
        <v>565</v>
      </c>
      <c r="E3878" s="86" t="s">
        <v>514</v>
      </c>
      <c r="F3878" s="282" t="s">
        <v>188</v>
      </c>
      <c r="G3878" s="1126" t="str">
        <f>IF('Appraisal Inputs'!AS388="","Blank",'Appraisal Inputs'!AS388)</f>
        <v>Blank</v>
      </c>
      <c r="I3878" s="515" t="s">
        <v>4401</v>
      </c>
    </row>
    <row r="3879" spans="1:9" x14ac:dyDescent="0.2">
      <c r="A3879" s="86" t="s">
        <v>6388</v>
      </c>
      <c r="B3879" s="543" t="s">
        <v>454</v>
      </c>
      <c r="C3879" s="547" t="s">
        <v>186</v>
      </c>
      <c r="D3879" s="547" t="s">
        <v>566</v>
      </c>
      <c r="E3879" s="547" t="s">
        <v>514</v>
      </c>
      <c r="F3879" s="538" t="s">
        <v>188</v>
      </c>
      <c r="G3879" s="1120" t="str">
        <f>IF('Appraisal Inputs'!AS389="","Blank",'Appraisal Inputs'!AS389)</f>
        <v>Blank</v>
      </c>
      <c r="I3879" s="515" t="s">
        <v>4402</v>
      </c>
    </row>
    <row r="3880" spans="1:9" x14ac:dyDescent="0.2">
      <c r="A3880" s="86" t="s">
        <v>6388</v>
      </c>
      <c r="B3880" s="763" t="s">
        <v>454</v>
      </c>
      <c r="C3880" s="86" t="s">
        <v>186</v>
      </c>
      <c r="D3880" s="86" t="s">
        <v>185</v>
      </c>
      <c r="E3880" s="86" t="s">
        <v>515</v>
      </c>
      <c r="F3880" s="282" t="s">
        <v>189</v>
      </c>
      <c r="G3880" s="1126" t="str">
        <f>IF('Appraisal Inputs'!AT349="","Blank",'Appraisal Inputs'!AT349)</f>
        <v>Blank</v>
      </c>
      <c r="I3880" s="515" t="s">
        <v>4403</v>
      </c>
    </row>
    <row r="3881" spans="1:9" x14ac:dyDescent="0.2">
      <c r="A3881" s="86" t="s">
        <v>6388</v>
      </c>
      <c r="B3881" s="763" t="s">
        <v>454</v>
      </c>
      <c r="C3881" s="86" t="s">
        <v>186</v>
      </c>
      <c r="D3881" s="86" t="s">
        <v>527</v>
      </c>
      <c r="E3881" s="86" t="s">
        <v>515</v>
      </c>
      <c r="F3881" s="282" t="s">
        <v>189</v>
      </c>
      <c r="G3881" s="1126" t="str">
        <f>IF('Appraisal Inputs'!AT350="","Blank",'Appraisal Inputs'!AT350)</f>
        <v>Blank</v>
      </c>
      <c r="I3881" s="515" t="s">
        <v>4404</v>
      </c>
    </row>
    <row r="3882" spans="1:9" x14ac:dyDescent="0.2">
      <c r="A3882" s="86" t="s">
        <v>6388</v>
      </c>
      <c r="B3882" s="763" t="s">
        <v>454</v>
      </c>
      <c r="C3882" s="86" t="s">
        <v>186</v>
      </c>
      <c r="D3882" s="86" t="s">
        <v>528</v>
      </c>
      <c r="E3882" s="86" t="s">
        <v>515</v>
      </c>
      <c r="F3882" s="282" t="s">
        <v>189</v>
      </c>
      <c r="G3882" s="1126" t="str">
        <f>IF('Appraisal Inputs'!AT351="","Blank",'Appraisal Inputs'!AT351)</f>
        <v>Blank</v>
      </c>
      <c r="I3882" s="515" t="s">
        <v>4405</v>
      </c>
    </row>
    <row r="3883" spans="1:9" x14ac:dyDescent="0.2">
      <c r="A3883" s="86" t="s">
        <v>6388</v>
      </c>
      <c r="B3883" s="763" t="s">
        <v>454</v>
      </c>
      <c r="C3883" s="86" t="s">
        <v>186</v>
      </c>
      <c r="D3883" s="86" t="s">
        <v>529</v>
      </c>
      <c r="E3883" s="86" t="s">
        <v>515</v>
      </c>
      <c r="F3883" s="282" t="s">
        <v>189</v>
      </c>
      <c r="G3883" s="1126" t="str">
        <f>IF('Appraisal Inputs'!AT352="","Blank",'Appraisal Inputs'!AT352)</f>
        <v>Blank</v>
      </c>
      <c r="I3883" s="515" t="s">
        <v>4406</v>
      </c>
    </row>
    <row r="3884" spans="1:9" x14ac:dyDescent="0.2">
      <c r="A3884" s="86" t="s">
        <v>6388</v>
      </c>
      <c r="B3884" s="763" t="s">
        <v>454</v>
      </c>
      <c r="C3884" s="86" t="s">
        <v>186</v>
      </c>
      <c r="D3884" s="86" t="s">
        <v>530</v>
      </c>
      <c r="E3884" s="86" t="s">
        <v>515</v>
      </c>
      <c r="F3884" s="282" t="s">
        <v>189</v>
      </c>
      <c r="G3884" s="1126" t="str">
        <f>IF('Appraisal Inputs'!AT353="","Blank",'Appraisal Inputs'!AT353)</f>
        <v>Blank</v>
      </c>
      <c r="I3884" s="515" t="s">
        <v>4407</v>
      </c>
    </row>
    <row r="3885" spans="1:9" x14ac:dyDescent="0.2">
      <c r="A3885" s="86" t="s">
        <v>6388</v>
      </c>
      <c r="B3885" s="763" t="s">
        <v>454</v>
      </c>
      <c r="C3885" s="86" t="s">
        <v>186</v>
      </c>
      <c r="D3885" s="86" t="s">
        <v>531</v>
      </c>
      <c r="E3885" s="86" t="s">
        <v>515</v>
      </c>
      <c r="F3885" s="282" t="s">
        <v>189</v>
      </c>
      <c r="G3885" s="1126" t="str">
        <f>IF('Appraisal Inputs'!AT354="","Blank",'Appraisal Inputs'!AT354)</f>
        <v>Blank</v>
      </c>
      <c r="I3885" s="515" t="s">
        <v>4408</v>
      </c>
    </row>
    <row r="3886" spans="1:9" x14ac:dyDescent="0.2">
      <c r="A3886" s="86" t="s">
        <v>6388</v>
      </c>
      <c r="B3886" s="763" t="s">
        <v>454</v>
      </c>
      <c r="C3886" s="86" t="s">
        <v>186</v>
      </c>
      <c r="D3886" s="86" t="s">
        <v>532</v>
      </c>
      <c r="E3886" s="86" t="s">
        <v>515</v>
      </c>
      <c r="F3886" s="282" t="s">
        <v>189</v>
      </c>
      <c r="G3886" s="1126" t="str">
        <f>IF('Appraisal Inputs'!AT355="","Blank",'Appraisal Inputs'!AT355)</f>
        <v>Blank</v>
      </c>
      <c r="I3886" s="515" t="s">
        <v>4409</v>
      </c>
    </row>
    <row r="3887" spans="1:9" x14ac:dyDescent="0.2">
      <c r="A3887" s="86" t="s">
        <v>6388</v>
      </c>
      <c r="B3887" s="763" t="s">
        <v>454</v>
      </c>
      <c r="C3887" s="86" t="s">
        <v>186</v>
      </c>
      <c r="D3887" s="86" t="s">
        <v>533</v>
      </c>
      <c r="E3887" s="86" t="s">
        <v>515</v>
      </c>
      <c r="F3887" s="282" t="s">
        <v>189</v>
      </c>
      <c r="G3887" s="1126" t="str">
        <f>IF('Appraisal Inputs'!AT356="","Blank",'Appraisal Inputs'!AT356)</f>
        <v>Blank</v>
      </c>
      <c r="I3887" s="515" t="s">
        <v>4410</v>
      </c>
    </row>
    <row r="3888" spans="1:9" x14ac:dyDescent="0.2">
      <c r="A3888" s="86" t="s">
        <v>6388</v>
      </c>
      <c r="B3888" s="763" t="s">
        <v>454</v>
      </c>
      <c r="C3888" s="86" t="s">
        <v>186</v>
      </c>
      <c r="D3888" s="86" t="s">
        <v>534</v>
      </c>
      <c r="E3888" s="86" t="s">
        <v>515</v>
      </c>
      <c r="F3888" s="282" t="s">
        <v>189</v>
      </c>
      <c r="G3888" s="1126" t="str">
        <f>IF('Appraisal Inputs'!AT357="","Blank",'Appraisal Inputs'!AT357)</f>
        <v>Blank</v>
      </c>
      <c r="I3888" s="515" t="s">
        <v>4411</v>
      </c>
    </row>
    <row r="3889" spans="1:9" x14ac:dyDescent="0.2">
      <c r="A3889" s="86" t="s">
        <v>6388</v>
      </c>
      <c r="B3889" s="763" t="s">
        <v>454</v>
      </c>
      <c r="C3889" s="86" t="s">
        <v>186</v>
      </c>
      <c r="D3889" s="86" t="s">
        <v>535</v>
      </c>
      <c r="E3889" s="86" t="s">
        <v>515</v>
      </c>
      <c r="F3889" s="282" t="s">
        <v>189</v>
      </c>
      <c r="G3889" s="1126" t="str">
        <f>IF('Appraisal Inputs'!AT358="","Blank",'Appraisal Inputs'!AT358)</f>
        <v>Blank</v>
      </c>
      <c r="I3889" s="515" t="s">
        <v>4412</v>
      </c>
    </row>
    <row r="3890" spans="1:9" x14ac:dyDescent="0.2">
      <c r="A3890" s="86" t="s">
        <v>6388</v>
      </c>
      <c r="B3890" s="763" t="s">
        <v>454</v>
      </c>
      <c r="C3890" s="86" t="s">
        <v>186</v>
      </c>
      <c r="D3890" s="86" t="s">
        <v>536</v>
      </c>
      <c r="E3890" s="86" t="s">
        <v>515</v>
      </c>
      <c r="F3890" s="282" t="s">
        <v>189</v>
      </c>
      <c r="G3890" s="1126" t="str">
        <f>IF('Appraisal Inputs'!AT359="","Blank",'Appraisal Inputs'!AT359)</f>
        <v>Blank</v>
      </c>
      <c r="I3890" s="515" t="s">
        <v>4413</v>
      </c>
    </row>
    <row r="3891" spans="1:9" x14ac:dyDescent="0.2">
      <c r="A3891" s="86" t="s">
        <v>6388</v>
      </c>
      <c r="B3891" s="763" t="s">
        <v>454</v>
      </c>
      <c r="C3891" s="86" t="s">
        <v>186</v>
      </c>
      <c r="D3891" s="86" t="s">
        <v>537</v>
      </c>
      <c r="E3891" s="86" t="s">
        <v>515</v>
      </c>
      <c r="F3891" s="282" t="s">
        <v>189</v>
      </c>
      <c r="G3891" s="1126" t="str">
        <f>IF('Appraisal Inputs'!AT360="","Blank",'Appraisal Inputs'!AT360)</f>
        <v>Blank</v>
      </c>
      <c r="I3891" s="515" t="s">
        <v>4414</v>
      </c>
    </row>
    <row r="3892" spans="1:9" x14ac:dyDescent="0.2">
      <c r="A3892" s="86" t="s">
        <v>6388</v>
      </c>
      <c r="B3892" s="763" t="s">
        <v>454</v>
      </c>
      <c r="C3892" s="86" t="s">
        <v>186</v>
      </c>
      <c r="D3892" s="86" t="s">
        <v>538</v>
      </c>
      <c r="E3892" s="86" t="s">
        <v>515</v>
      </c>
      <c r="F3892" s="282" t="s">
        <v>189</v>
      </c>
      <c r="G3892" s="1126" t="str">
        <f>IF('Appraisal Inputs'!AT361="","Blank",'Appraisal Inputs'!AT361)</f>
        <v>Blank</v>
      </c>
      <c r="I3892" s="515" t="s">
        <v>4415</v>
      </c>
    </row>
    <row r="3893" spans="1:9" x14ac:dyDescent="0.2">
      <c r="A3893" s="86" t="s">
        <v>6388</v>
      </c>
      <c r="B3893" s="763" t="s">
        <v>454</v>
      </c>
      <c r="C3893" s="86" t="s">
        <v>186</v>
      </c>
      <c r="D3893" s="86" t="s">
        <v>539</v>
      </c>
      <c r="E3893" s="86" t="s">
        <v>515</v>
      </c>
      <c r="F3893" s="282" t="s">
        <v>189</v>
      </c>
      <c r="G3893" s="1126" t="str">
        <f>IF('Appraisal Inputs'!AT362="","Blank",'Appraisal Inputs'!AT362)</f>
        <v>Blank</v>
      </c>
      <c r="I3893" s="515" t="s">
        <v>4416</v>
      </c>
    </row>
    <row r="3894" spans="1:9" x14ac:dyDescent="0.2">
      <c r="A3894" s="86" t="s">
        <v>6388</v>
      </c>
      <c r="B3894" s="763" t="s">
        <v>454</v>
      </c>
      <c r="C3894" s="86" t="s">
        <v>186</v>
      </c>
      <c r="D3894" s="86" t="s">
        <v>540</v>
      </c>
      <c r="E3894" s="86" t="s">
        <v>515</v>
      </c>
      <c r="F3894" s="282" t="s">
        <v>189</v>
      </c>
      <c r="G3894" s="1126" t="str">
        <f>IF('Appraisal Inputs'!AT363="","Blank",'Appraisal Inputs'!AT363)</f>
        <v>Blank</v>
      </c>
      <c r="I3894" s="515" t="s">
        <v>4417</v>
      </c>
    </row>
    <row r="3895" spans="1:9" x14ac:dyDescent="0.2">
      <c r="A3895" s="86" t="s">
        <v>6388</v>
      </c>
      <c r="B3895" s="763" t="s">
        <v>454</v>
      </c>
      <c r="C3895" s="86" t="s">
        <v>186</v>
      </c>
      <c r="D3895" s="86" t="s">
        <v>541</v>
      </c>
      <c r="E3895" s="86" t="s">
        <v>515</v>
      </c>
      <c r="F3895" s="282" t="s">
        <v>189</v>
      </c>
      <c r="G3895" s="1126" t="str">
        <f>IF('Appraisal Inputs'!AT364="","Blank",'Appraisal Inputs'!AT364)</f>
        <v>Blank</v>
      </c>
      <c r="I3895" s="515" t="s">
        <v>4418</v>
      </c>
    </row>
    <row r="3896" spans="1:9" x14ac:dyDescent="0.2">
      <c r="A3896" s="86" t="s">
        <v>6388</v>
      </c>
      <c r="B3896" s="763" t="s">
        <v>454</v>
      </c>
      <c r="C3896" s="86" t="s">
        <v>186</v>
      </c>
      <c r="D3896" s="86" t="s">
        <v>542</v>
      </c>
      <c r="E3896" s="86" t="s">
        <v>515</v>
      </c>
      <c r="F3896" s="282" t="s">
        <v>189</v>
      </c>
      <c r="G3896" s="1126" t="str">
        <f>IF('Appraisal Inputs'!AT365="","Blank",'Appraisal Inputs'!AT365)</f>
        <v>Blank</v>
      </c>
      <c r="I3896" s="515" t="s">
        <v>4419</v>
      </c>
    </row>
    <row r="3897" spans="1:9" x14ac:dyDescent="0.2">
      <c r="A3897" s="86" t="s">
        <v>6388</v>
      </c>
      <c r="B3897" s="763" t="s">
        <v>454</v>
      </c>
      <c r="C3897" s="86" t="s">
        <v>186</v>
      </c>
      <c r="D3897" s="86" t="s">
        <v>543</v>
      </c>
      <c r="E3897" s="86" t="s">
        <v>515</v>
      </c>
      <c r="F3897" s="282" t="s">
        <v>189</v>
      </c>
      <c r="G3897" s="1126" t="str">
        <f>IF('Appraisal Inputs'!AT366="","Blank",'Appraisal Inputs'!AT366)</f>
        <v>Blank</v>
      </c>
      <c r="I3897" s="515" t="s">
        <v>4420</v>
      </c>
    </row>
    <row r="3898" spans="1:9" x14ac:dyDescent="0.2">
      <c r="A3898" s="86" t="s">
        <v>6388</v>
      </c>
      <c r="B3898" s="763" t="s">
        <v>454</v>
      </c>
      <c r="C3898" s="86" t="s">
        <v>186</v>
      </c>
      <c r="D3898" s="86" t="s">
        <v>544</v>
      </c>
      <c r="E3898" s="86" t="s">
        <v>515</v>
      </c>
      <c r="F3898" s="282" t="s">
        <v>189</v>
      </c>
      <c r="G3898" s="1126" t="str">
        <f>IF('Appraisal Inputs'!AT367="","Blank",'Appraisal Inputs'!AT367)</f>
        <v>Blank</v>
      </c>
      <c r="I3898" s="515" t="s">
        <v>4421</v>
      </c>
    </row>
    <row r="3899" spans="1:9" x14ac:dyDescent="0.2">
      <c r="A3899" s="86" t="s">
        <v>6388</v>
      </c>
      <c r="B3899" s="763" t="s">
        <v>454</v>
      </c>
      <c r="C3899" s="86" t="s">
        <v>186</v>
      </c>
      <c r="D3899" s="86" t="s">
        <v>545</v>
      </c>
      <c r="E3899" s="86" t="s">
        <v>515</v>
      </c>
      <c r="F3899" s="282" t="s">
        <v>189</v>
      </c>
      <c r="G3899" s="1126" t="str">
        <f>IF('Appraisal Inputs'!AT368="","Blank",'Appraisal Inputs'!AT368)</f>
        <v>Blank</v>
      </c>
      <c r="I3899" s="515" t="s">
        <v>4422</v>
      </c>
    </row>
    <row r="3900" spans="1:9" x14ac:dyDescent="0.2">
      <c r="A3900" s="86" t="s">
        <v>6388</v>
      </c>
      <c r="B3900" s="763" t="s">
        <v>454</v>
      </c>
      <c r="C3900" s="86" t="s">
        <v>186</v>
      </c>
      <c r="D3900" s="86" t="s">
        <v>546</v>
      </c>
      <c r="E3900" s="86" t="s">
        <v>515</v>
      </c>
      <c r="F3900" s="282" t="s">
        <v>189</v>
      </c>
      <c r="G3900" s="1126" t="str">
        <f>IF('Appraisal Inputs'!AT369="","Blank",'Appraisal Inputs'!AT369)</f>
        <v>Blank</v>
      </c>
      <c r="I3900" s="515" t="s">
        <v>4423</v>
      </c>
    </row>
    <row r="3901" spans="1:9" x14ac:dyDescent="0.2">
      <c r="A3901" s="86" t="s">
        <v>6388</v>
      </c>
      <c r="B3901" s="763" t="s">
        <v>454</v>
      </c>
      <c r="C3901" s="86" t="s">
        <v>186</v>
      </c>
      <c r="D3901" s="86" t="s">
        <v>547</v>
      </c>
      <c r="E3901" s="86" t="s">
        <v>515</v>
      </c>
      <c r="F3901" s="282" t="s">
        <v>189</v>
      </c>
      <c r="G3901" s="1126" t="str">
        <f>IF('Appraisal Inputs'!AT370="","Blank",'Appraisal Inputs'!AT370)</f>
        <v>Blank</v>
      </c>
      <c r="I3901" s="515" t="s">
        <v>4424</v>
      </c>
    </row>
    <row r="3902" spans="1:9" x14ac:dyDescent="0.2">
      <c r="A3902" s="86" t="s">
        <v>6388</v>
      </c>
      <c r="B3902" s="763" t="s">
        <v>454</v>
      </c>
      <c r="C3902" s="86" t="s">
        <v>186</v>
      </c>
      <c r="D3902" s="86" t="s">
        <v>548</v>
      </c>
      <c r="E3902" s="86" t="s">
        <v>515</v>
      </c>
      <c r="F3902" s="282" t="s">
        <v>189</v>
      </c>
      <c r="G3902" s="1126" t="str">
        <f>IF('Appraisal Inputs'!AT371="","Blank",'Appraisal Inputs'!AT371)</f>
        <v>Blank</v>
      </c>
      <c r="I3902" s="515" t="s">
        <v>4425</v>
      </c>
    </row>
    <row r="3903" spans="1:9" x14ac:dyDescent="0.2">
      <c r="A3903" s="86" t="s">
        <v>6388</v>
      </c>
      <c r="B3903" s="763" t="s">
        <v>454</v>
      </c>
      <c r="C3903" s="86" t="s">
        <v>186</v>
      </c>
      <c r="D3903" s="86" t="s">
        <v>549</v>
      </c>
      <c r="E3903" s="86" t="s">
        <v>515</v>
      </c>
      <c r="F3903" s="282" t="s">
        <v>189</v>
      </c>
      <c r="G3903" s="1126" t="str">
        <f>IF('Appraisal Inputs'!AT372="","Blank",'Appraisal Inputs'!AT372)</f>
        <v>Blank</v>
      </c>
      <c r="I3903" s="515" t="s">
        <v>4426</v>
      </c>
    </row>
    <row r="3904" spans="1:9" x14ac:dyDescent="0.2">
      <c r="A3904" s="86" t="s">
        <v>6388</v>
      </c>
      <c r="B3904" s="763" t="s">
        <v>454</v>
      </c>
      <c r="C3904" s="86" t="s">
        <v>186</v>
      </c>
      <c r="D3904" s="86" t="s">
        <v>550</v>
      </c>
      <c r="E3904" s="86" t="s">
        <v>515</v>
      </c>
      <c r="F3904" s="282" t="s">
        <v>189</v>
      </c>
      <c r="G3904" s="1126" t="str">
        <f>IF('Appraisal Inputs'!AT373="","Blank",'Appraisal Inputs'!AT373)</f>
        <v>Blank</v>
      </c>
      <c r="I3904" s="515" t="s">
        <v>4427</v>
      </c>
    </row>
    <row r="3905" spans="1:9" x14ac:dyDescent="0.2">
      <c r="A3905" s="86" t="s">
        <v>6388</v>
      </c>
      <c r="B3905" s="763" t="s">
        <v>454</v>
      </c>
      <c r="C3905" s="86" t="s">
        <v>186</v>
      </c>
      <c r="D3905" s="86" t="s">
        <v>551</v>
      </c>
      <c r="E3905" s="86" t="s">
        <v>515</v>
      </c>
      <c r="F3905" s="282" t="s">
        <v>189</v>
      </c>
      <c r="G3905" s="1126" t="str">
        <f>IF('Appraisal Inputs'!AT374="","Blank",'Appraisal Inputs'!AT374)</f>
        <v>Blank</v>
      </c>
      <c r="I3905" s="515" t="s">
        <v>4428</v>
      </c>
    </row>
    <row r="3906" spans="1:9" x14ac:dyDescent="0.2">
      <c r="A3906" s="86" t="s">
        <v>6388</v>
      </c>
      <c r="B3906" s="763" t="s">
        <v>454</v>
      </c>
      <c r="C3906" s="86" t="s">
        <v>186</v>
      </c>
      <c r="D3906" s="86" t="s">
        <v>552</v>
      </c>
      <c r="E3906" s="86" t="s">
        <v>515</v>
      </c>
      <c r="F3906" s="282" t="s">
        <v>189</v>
      </c>
      <c r="G3906" s="1126" t="str">
        <f>IF('Appraisal Inputs'!AT375="","Blank",'Appraisal Inputs'!AT375)</f>
        <v>Blank</v>
      </c>
      <c r="I3906" s="515" t="s">
        <v>4429</v>
      </c>
    </row>
    <row r="3907" spans="1:9" x14ac:dyDescent="0.2">
      <c r="A3907" s="86" t="s">
        <v>6388</v>
      </c>
      <c r="B3907" s="763" t="s">
        <v>454</v>
      </c>
      <c r="C3907" s="86" t="s">
        <v>186</v>
      </c>
      <c r="D3907" s="86" t="s">
        <v>553</v>
      </c>
      <c r="E3907" s="86" t="s">
        <v>515</v>
      </c>
      <c r="F3907" s="282" t="s">
        <v>189</v>
      </c>
      <c r="G3907" s="1126" t="str">
        <f>IF('Appraisal Inputs'!AT376="","Blank",'Appraisal Inputs'!AT376)</f>
        <v>Blank</v>
      </c>
      <c r="I3907" s="515" t="s">
        <v>4430</v>
      </c>
    </row>
    <row r="3908" spans="1:9" x14ac:dyDescent="0.2">
      <c r="A3908" s="86" t="s">
        <v>6388</v>
      </c>
      <c r="B3908" s="763" t="s">
        <v>454</v>
      </c>
      <c r="C3908" s="86" t="s">
        <v>186</v>
      </c>
      <c r="D3908" s="86" t="s">
        <v>554</v>
      </c>
      <c r="E3908" s="86" t="s">
        <v>515</v>
      </c>
      <c r="F3908" s="282" t="s">
        <v>189</v>
      </c>
      <c r="G3908" s="1126" t="str">
        <f>IF('Appraisal Inputs'!AT377="","Blank",'Appraisal Inputs'!AT377)</f>
        <v>Blank</v>
      </c>
      <c r="I3908" s="515" t="s">
        <v>4431</v>
      </c>
    </row>
    <row r="3909" spans="1:9" x14ac:dyDescent="0.2">
      <c r="A3909" s="86" t="s">
        <v>6388</v>
      </c>
      <c r="B3909" s="763" t="s">
        <v>454</v>
      </c>
      <c r="C3909" s="86" t="s">
        <v>186</v>
      </c>
      <c r="D3909" s="86" t="s">
        <v>555</v>
      </c>
      <c r="E3909" s="86" t="s">
        <v>515</v>
      </c>
      <c r="F3909" s="282" t="s">
        <v>189</v>
      </c>
      <c r="G3909" s="1126" t="str">
        <f>IF('Appraisal Inputs'!AT378="","Blank",'Appraisal Inputs'!AT378)</f>
        <v>Blank</v>
      </c>
      <c r="I3909" s="515" t="s">
        <v>4432</v>
      </c>
    </row>
    <row r="3910" spans="1:9" x14ac:dyDescent="0.2">
      <c r="A3910" s="86" t="s">
        <v>6388</v>
      </c>
      <c r="B3910" s="763" t="s">
        <v>454</v>
      </c>
      <c r="C3910" s="86" t="s">
        <v>186</v>
      </c>
      <c r="D3910" s="86" t="s">
        <v>556</v>
      </c>
      <c r="E3910" s="86" t="s">
        <v>515</v>
      </c>
      <c r="F3910" s="282" t="s">
        <v>189</v>
      </c>
      <c r="G3910" s="1126" t="str">
        <f>IF('Appraisal Inputs'!AT379="","Blank",'Appraisal Inputs'!AT379)</f>
        <v>Blank</v>
      </c>
      <c r="I3910" s="515" t="s">
        <v>4433</v>
      </c>
    </row>
    <row r="3911" spans="1:9" x14ac:dyDescent="0.2">
      <c r="A3911" s="86" t="s">
        <v>6388</v>
      </c>
      <c r="B3911" s="763" t="s">
        <v>454</v>
      </c>
      <c r="C3911" s="86" t="s">
        <v>186</v>
      </c>
      <c r="D3911" s="86" t="s">
        <v>557</v>
      </c>
      <c r="E3911" s="86" t="s">
        <v>515</v>
      </c>
      <c r="F3911" s="282" t="s">
        <v>189</v>
      </c>
      <c r="G3911" s="1126" t="str">
        <f>IF('Appraisal Inputs'!AT380="","Blank",'Appraisal Inputs'!AT380)</f>
        <v>Blank</v>
      </c>
      <c r="I3911" s="515" t="s">
        <v>4434</v>
      </c>
    </row>
    <row r="3912" spans="1:9" x14ac:dyDescent="0.2">
      <c r="A3912" s="86" t="s">
        <v>6388</v>
      </c>
      <c r="B3912" s="763" t="s">
        <v>454</v>
      </c>
      <c r="C3912" s="86" t="s">
        <v>186</v>
      </c>
      <c r="D3912" s="86" t="s">
        <v>558</v>
      </c>
      <c r="E3912" s="86" t="s">
        <v>515</v>
      </c>
      <c r="F3912" s="282" t="s">
        <v>189</v>
      </c>
      <c r="G3912" s="1126" t="str">
        <f>IF('Appraisal Inputs'!AT381="","Blank",'Appraisal Inputs'!AT381)</f>
        <v>Blank</v>
      </c>
      <c r="I3912" s="515" t="s">
        <v>4435</v>
      </c>
    </row>
    <row r="3913" spans="1:9" x14ac:dyDescent="0.2">
      <c r="A3913" s="86" t="s">
        <v>6388</v>
      </c>
      <c r="B3913" s="763" t="s">
        <v>454</v>
      </c>
      <c r="C3913" s="86" t="s">
        <v>186</v>
      </c>
      <c r="D3913" s="86" t="s">
        <v>559</v>
      </c>
      <c r="E3913" s="86" t="s">
        <v>515</v>
      </c>
      <c r="F3913" s="282" t="s">
        <v>189</v>
      </c>
      <c r="G3913" s="1126" t="str">
        <f>IF('Appraisal Inputs'!AT382="","Blank",'Appraisal Inputs'!AT382)</f>
        <v>Blank</v>
      </c>
      <c r="I3913" s="515" t="s">
        <v>4436</v>
      </c>
    </row>
    <row r="3914" spans="1:9" x14ac:dyDescent="0.2">
      <c r="A3914" s="86" t="s">
        <v>6388</v>
      </c>
      <c r="B3914" s="763" t="s">
        <v>454</v>
      </c>
      <c r="C3914" s="86" t="s">
        <v>186</v>
      </c>
      <c r="D3914" s="86" t="s">
        <v>560</v>
      </c>
      <c r="E3914" s="86" t="s">
        <v>515</v>
      </c>
      <c r="F3914" s="282" t="s">
        <v>189</v>
      </c>
      <c r="G3914" s="1126" t="str">
        <f>IF('Appraisal Inputs'!AT383="","Blank",'Appraisal Inputs'!AT383)</f>
        <v>Blank</v>
      </c>
      <c r="I3914" s="515" t="s">
        <v>4437</v>
      </c>
    </row>
    <row r="3915" spans="1:9" x14ac:dyDescent="0.2">
      <c r="A3915" s="86" t="s">
        <v>6388</v>
      </c>
      <c r="B3915" s="763" t="s">
        <v>454</v>
      </c>
      <c r="C3915" s="86" t="s">
        <v>186</v>
      </c>
      <c r="D3915" s="86" t="s">
        <v>561</v>
      </c>
      <c r="E3915" s="86" t="s">
        <v>515</v>
      </c>
      <c r="F3915" s="282" t="s">
        <v>189</v>
      </c>
      <c r="G3915" s="1126" t="str">
        <f>IF('Appraisal Inputs'!AT384="","Blank",'Appraisal Inputs'!AT384)</f>
        <v>Blank</v>
      </c>
      <c r="I3915" s="515" t="s">
        <v>4438</v>
      </c>
    </row>
    <row r="3916" spans="1:9" x14ac:dyDescent="0.2">
      <c r="A3916" s="86" t="s">
        <v>6388</v>
      </c>
      <c r="B3916" s="763" t="s">
        <v>454</v>
      </c>
      <c r="C3916" s="86" t="s">
        <v>186</v>
      </c>
      <c r="D3916" s="86" t="s">
        <v>562</v>
      </c>
      <c r="E3916" s="86" t="s">
        <v>515</v>
      </c>
      <c r="F3916" s="282" t="s">
        <v>189</v>
      </c>
      <c r="G3916" s="1126" t="str">
        <f>IF('Appraisal Inputs'!AT385="","Blank",'Appraisal Inputs'!AT385)</f>
        <v>Blank</v>
      </c>
      <c r="I3916" s="515" t="s">
        <v>4439</v>
      </c>
    </row>
    <row r="3917" spans="1:9" x14ac:dyDescent="0.2">
      <c r="A3917" s="86" t="s">
        <v>6388</v>
      </c>
      <c r="B3917" s="763" t="s">
        <v>454</v>
      </c>
      <c r="C3917" s="86" t="s">
        <v>186</v>
      </c>
      <c r="D3917" s="86" t="s">
        <v>563</v>
      </c>
      <c r="E3917" s="86" t="s">
        <v>515</v>
      </c>
      <c r="F3917" s="282" t="s">
        <v>189</v>
      </c>
      <c r="G3917" s="1126" t="str">
        <f>IF('Appraisal Inputs'!AT386="","Blank",'Appraisal Inputs'!AT386)</f>
        <v>Blank</v>
      </c>
      <c r="I3917" s="515" t="s">
        <v>4440</v>
      </c>
    </row>
    <row r="3918" spans="1:9" x14ac:dyDescent="0.2">
      <c r="A3918" s="86" t="s">
        <v>6388</v>
      </c>
      <c r="B3918" s="763" t="s">
        <v>454</v>
      </c>
      <c r="C3918" s="86" t="s">
        <v>186</v>
      </c>
      <c r="D3918" s="86" t="s">
        <v>564</v>
      </c>
      <c r="E3918" s="86" t="s">
        <v>515</v>
      </c>
      <c r="F3918" s="282" t="s">
        <v>189</v>
      </c>
      <c r="G3918" s="1126" t="str">
        <f>IF('Appraisal Inputs'!AT387="","Blank",'Appraisal Inputs'!AT387)</f>
        <v>Blank</v>
      </c>
      <c r="I3918" s="515" t="s">
        <v>4441</v>
      </c>
    </row>
    <row r="3919" spans="1:9" x14ac:dyDescent="0.2">
      <c r="A3919" s="86" t="s">
        <v>6388</v>
      </c>
      <c r="B3919" s="763" t="s">
        <v>454</v>
      </c>
      <c r="C3919" s="86" t="s">
        <v>186</v>
      </c>
      <c r="D3919" s="86" t="s">
        <v>565</v>
      </c>
      <c r="E3919" s="86" t="s">
        <v>515</v>
      </c>
      <c r="F3919" s="282" t="s">
        <v>189</v>
      </c>
      <c r="G3919" s="1126" t="str">
        <f>IF('Appraisal Inputs'!AT388="","Blank",'Appraisal Inputs'!AT388)</f>
        <v>Blank</v>
      </c>
      <c r="I3919" s="515" t="s">
        <v>4442</v>
      </c>
    </row>
    <row r="3920" spans="1:9" x14ac:dyDescent="0.2">
      <c r="A3920" s="86" t="s">
        <v>6388</v>
      </c>
      <c r="B3920" s="763" t="s">
        <v>454</v>
      </c>
      <c r="C3920" s="86" t="s">
        <v>186</v>
      </c>
      <c r="D3920" s="86" t="s">
        <v>566</v>
      </c>
      <c r="E3920" s="86" t="s">
        <v>515</v>
      </c>
      <c r="F3920" s="282" t="s">
        <v>189</v>
      </c>
      <c r="G3920" s="1119" t="str">
        <f>IF('Appraisal Inputs'!AT389="","Blank",'Appraisal Inputs'!AT389)</f>
        <v>Blank</v>
      </c>
      <c r="I3920" s="515" t="s">
        <v>4443</v>
      </c>
    </row>
    <row r="3921" spans="1:9" x14ac:dyDescent="0.2">
      <c r="A3921" s="86" t="s">
        <v>6388</v>
      </c>
      <c r="B3921" s="533" t="s">
        <v>454</v>
      </c>
      <c r="C3921" s="119" t="s">
        <v>186</v>
      </c>
      <c r="D3921" s="119" t="s">
        <v>185</v>
      </c>
      <c r="E3921" s="119" t="s">
        <v>515</v>
      </c>
      <c r="F3921" s="545" t="s">
        <v>197</v>
      </c>
      <c r="G3921" s="1127" t="str">
        <f>IF('Appraisal Inputs'!AT390="","Blank",'Appraisal Inputs'!AT390)</f>
        <v>Blank</v>
      </c>
      <c r="I3921" s="515" t="s">
        <v>4444</v>
      </c>
    </row>
    <row r="3922" spans="1:9" x14ac:dyDescent="0.2">
      <c r="A3922" s="86" t="s">
        <v>6388</v>
      </c>
      <c r="B3922" s="541" t="s">
        <v>454</v>
      </c>
      <c r="C3922" s="546" t="s">
        <v>186</v>
      </c>
      <c r="D3922" s="546" t="s">
        <v>185</v>
      </c>
      <c r="E3922" s="546" t="s">
        <v>515</v>
      </c>
      <c r="F3922" s="542" t="s">
        <v>188</v>
      </c>
      <c r="G3922" s="1102" t="str">
        <f>IF('Appraisal Inputs'!AU349="","Blank",'Appraisal Inputs'!AU349)</f>
        <v>Blank</v>
      </c>
      <c r="I3922" s="515" t="s">
        <v>4445</v>
      </c>
    </row>
    <row r="3923" spans="1:9" x14ac:dyDescent="0.2">
      <c r="A3923" s="86" t="s">
        <v>6388</v>
      </c>
      <c r="B3923" s="763" t="s">
        <v>454</v>
      </c>
      <c r="C3923" s="86" t="s">
        <v>186</v>
      </c>
      <c r="D3923" s="86" t="s">
        <v>527</v>
      </c>
      <c r="E3923" s="86" t="s">
        <v>515</v>
      </c>
      <c r="F3923" s="282" t="s">
        <v>188</v>
      </c>
      <c r="G3923" s="1126" t="str">
        <f>IF('Appraisal Inputs'!AU350="","Blank",'Appraisal Inputs'!AU350)</f>
        <v>Blank</v>
      </c>
      <c r="I3923" s="515" t="s">
        <v>4446</v>
      </c>
    </row>
    <row r="3924" spans="1:9" x14ac:dyDescent="0.2">
      <c r="A3924" s="86" t="s">
        <v>6388</v>
      </c>
      <c r="B3924" s="763" t="s">
        <v>454</v>
      </c>
      <c r="C3924" s="86" t="s">
        <v>186</v>
      </c>
      <c r="D3924" s="86" t="s">
        <v>528</v>
      </c>
      <c r="E3924" s="86" t="s">
        <v>515</v>
      </c>
      <c r="F3924" s="282" t="s">
        <v>188</v>
      </c>
      <c r="G3924" s="1126" t="str">
        <f>IF('Appraisal Inputs'!AU351="","Blank",'Appraisal Inputs'!AU351)</f>
        <v>Blank</v>
      </c>
      <c r="I3924" s="515" t="s">
        <v>4447</v>
      </c>
    </row>
    <row r="3925" spans="1:9" x14ac:dyDescent="0.2">
      <c r="A3925" s="86" t="s">
        <v>6388</v>
      </c>
      <c r="B3925" s="763" t="s">
        <v>454</v>
      </c>
      <c r="C3925" s="86" t="s">
        <v>186</v>
      </c>
      <c r="D3925" s="86" t="s">
        <v>529</v>
      </c>
      <c r="E3925" s="86" t="s">
        <v>515</v>
      </c>
      <c r="F3925" s="282" t="s">
        <v>188</v>
      </c>
      <c r="G3925" s="1126" t="str">
        <f>IF('Appraisal Inputs'!AU352="","Blank",'Appraisal Inputs'!AU352)</f>
        <v>Blank</v>
      </c>
      <c r="I3925" s="515" t="s">
        <v>4448</v>
      </c>
    </row>
    <row r="3926" spans="1:9" x14ac:dyDescent="0.2">
      <c r="A3926" s="86" t="s">
        <v>6388</v>
      </c>
      <c r="B3926" s="763" t="s">
        <v>454</v>
      </c>
      <c r="C3926" s="86" t="s">
        <v>186</v>
      </c>
      <c r="D3926" s="86" t="s">
        <v>530</v>
      </c>
      <c r="E3926" s="86" t="s">
        <v>515</v>
      </c>
      <c r="F3926" s="282" t="s">
        <v>188</v>
      </c>
      <c r="G3926" s="1126" t="str">
        <f>IF('Appraisal Inputs'!AU353="","Blank",'Appraisal Inputs'!AU353)</f>
        <v>Blank</v>
      </c>
      <c r="I3926" s="515" t="s">
        <v>4449</v>
      </c>
    </row>
    <row r="3927" spans="1:9" x14ac:dyDescent="0.2">
      <c r="A3927" s="86" t="s">
        <v>6388</v>
      </c>
      <c r="B3927" s="763" t="s">
        <v>454</v>
      </c>
      <c r="C3927" s="86" t="s">
        <v>186</v>
      </c>
      <c r="D3927" s="86" t="s">
        <v>531</v>
      </c>
      <c r="E3927" s="86" t="s">
        <v>515</v>
      </c>
      <c r="F3927" s="282" t="s">
        <v>188</v>
      </c>
      <c r="G3927" s="1126" t="str">
        <f>IF('Appraisal Inputs'!AU354="","Blank",'Appraisal Inputs'!AU354)</f>
        <v>Blank</v>
      </c>
      <c r="I3927" s="515" t="s">
        <v>4450</v>
      </c>
    </row>
    <row r="3928" spans="1:9" x14ac:dyDescent="0.2">
      <c r="A3928" s="86" t="s">
        <v>6388</v>
      </c>
      <c r="B3928" s="763" t="s">
        <v>454</v>
      </c>
      <c r="C3928" s="86" t="s">
        <v>186</v>
      </c>
      <c r="D3928" s="86" t="s">
        <v>532</v>
      </c>
      <c r="E3928" s="86" t="s">
        <v>515</v>
      </c>
      <c r="F3928" s="282" t="s">
        <v>188</v>
      </c>
      <c r="G3928" s="1126" t="str">
        <f>IF('Appraisal Inputs'!AU355="","Blank",'Appraisal Inputs'!AU355)</f>
        <v>Blank</v>
      </c>
      <c r="I3928" s="515" t="s">
        <v>4451</v>
      </c>
    </row>
    <row r="3929" spans="1:9" x14ac:dyDescent="0.2">
      <c r="A3929" s="86" t="s">
        <v>6388</v>
      </c>
      <c r="B3929" s="763" t="s">
        <v>454</v>
      </c>
      <c r="C3929" s="86" t="s">
        <v>186</v>
      </c>
      <c r="D3929" s="86" t="s">
        <v>533</v>
      </c>
      <c r="E3929" s="86" t="s">
        <v>515</v>
      </c>
      <c r="F3929" s="282" t="s">
        <v>188</v>
      </c>
      <c r="G3929" s="1126" t="str">
        <f>IF('Appraisal Inputs'!AU356="","Blank",'Appraisal Inputs'!AU356)</f>
        <v>Blank</v>
      </c>
      <c r="I3929" s="515" t="s">
        <v>4452</v>
      </c>
    </row>
    <row r="3930" spans="1:9" x14ac:dyDescent="0.2">
      <c r="A3930" s="86" t="s">
        <v>6388</v>
      </c>
      <c r="B3930" s="763" t="s">
        <v>454</v>
      </c>
      <c r="C3930" s="86" t="s">
        <v>186</v>
      </c>
      <c r="D3930" s="86" t="s">
        <v>534</v>
      </c>
      <c r="E3930" s="86" t="s">
        <v>515</v>
      </c>
      <c r="F3930" s="282" t="s">
        <v>188</v>
      </c>
      <c r="G3930" s="1126" t="str">
        <f>IF('Appraisal Inputs'!AU357="","Blank",'Appraisal Inputs'!AU357)</f>
        <v>Blank</v>
      </c>
      <c r="I3930" s="515" t="s">
        <v>4453</v>
      </c>
    </row>
    <row r="3931" spans="1:9" x14ac:dyDescent="0.2">
      <c r="A3931" s="86" t="s">
        <v>6388</v>
      </c>
      <c r="B3931" s="763" t="s">
        <v>454</v>
      </c>
      <c r="C3931" s="86" t="s">
        <v>186</v>
      </c>
      <c r="D3931" s="86" t="s">
        <v>535</v>
      </c>
      <c r="E3931" s="86" t="s">
        <v>515</v>
      </c>
      <c r="F3931" s="282" t="s">
        <v>188</v>
      </c>
      <c r="G3931" s="1126" t="str">
        <f>IF('Appraisal Inputs'!AU358="","Blank",'Appraisal Inputs'!AU358)</f>
        <v>Blank</v>
      </c>
      <c r="I3931" s="515" t="s">
        <v>4454</v>
      </c>
    </row>
    <row r="3932" spans="1:9" x14ac:dyDescent="0.2">
      <c r="A3932" s="86" t="s">
        <v>6388</v>
      </c>
      <c r="B3932" s="763" t="s">
        <v>454</v>
      </c>
      <c r="C3932" s="86" t="s">
        <v>186</v>
      </c>
      <c r="D3932" s="86" t="s">
        <v>536</v>
      </c>
      <c r="E3932" s="86" t="s">
        <v>515</v>
      </c>
      <c r="F3932" s="282" t="s">
        <v>188</v>
      </c>
      <c r="G3932" s="1126" t="str">
        <f>IF('Appraisal Inputs'!AU359="","Blank",'Appraisal Inputs'!AU359)</f>
        <v>Blank</v>
      </c>
      <c r="I3932" s="515" t="s">
        <v>4455</v>
      </c>
    </row>
    <row r="3933" spans="1:9" x14ac:dyDescent="0.2">
      <c r="A3933" s="86" t="s">
        <v>6388</v>
      </c>
      <c r="B3933" s="763" t="s">
        <v>454</v>
      </c>
      <c r="C3933" s="86" t="s">
        <v>186</v>
      </c>
      <c r="D3933" s="86" t="s">
        <v>537</v>
      </c>
      <c r="E3933" s="86" t="s">
        <v>515</v>
      </c>
      <c r="F3933" s="282" t="s">
        <v>188</v>
      </c>
      <c r="G3933" s="1126" t="str">
        <f>IF('Appraisal Inputs'!AU360="","Blank",'Appraisal Inputs'!AU360)</f>
        <v>Blank</v>
      </c>
      <c r="I3933" s="515" t="s">
        <v>4456</v>
      </c>
    </row>
    <row r="3934" spans="1:9" x14ac:dyDescent="0.2">
      <c r="A3934" s="86" t="s">
        <v>6388</v>
      </c>
      <c r="B3934" s="763" t="s">
        <v>454</v>
      </c>
      <c r="C3934" s="86" t="s">
        <v>186</v>
      </c>
      <c r="D3934" s="86" t="s">
        <v>538</v>
      </c>
      <c r="E3934" s="86" t="s">
        <v>515</v>
      </c>
      <c r="F3934" s="282" t="s">
        <v>188</v>
      </c>
      <c r="G3934" s="1126" t="str">
        <f>IF('Appraisal Inputs'!AU361="","Blank",'Appraisal Inputs'!AU361)</f>
        <v>Blank</v>
      </c>
      <c r="I3934" s="515" t="s">
        <v>4457</v>
      </c>
    </row>
    <row r="3935" spans="1:9" x14ac:dyDescent="0.2">
      <c r="A3935" s="86" t="s">
        <v>6388</v>
      </c>
      <c r="B3935" s="763" t="s">
        <v>454</v>
      </c>
      <c r="C3935" s="86" t="s">
        <v>186</v>
      </c>
      <c r="D3935" s="86" t="s">
        <v>539</v>
      </c>
      <c r="E3935" s="86" t="s">
        <v>515</v>
      </c>
      <c r="F3935" s="282" t="s">
        <v>188</v>
      </c>
      <c r="G3935" s="1126" t="str">
        <f>IF('Appraisal Inputs'!AU362="","Blank",'Appraisal Inputs'!AU362)</f>
        <v>Blank</v>
      </c>
      <c r="I3935" s="515" t="s">
        <v>4458</v>
      </c>
    </row>
    <row r="3936" spans="1:9" x14ac:dyDescent="0.2">
      <c r="A3936" s="86" t="s">
        <v>6388</v>
      </c>
      <c r="B3936" s="763" t="s">
        <v>454</v>
      </c>
      <c r="C3936" s="86" t="s">
        <v>186</v>
      </c>
      <c r="D3936" s="86" t="s">
        <v>540</v>
      </c>
      <c r="E3936" s="86" t="s">
        <v>515</v>
      </c>
      <c r="F3936" s="282" t="s">
        <v>188</v>
      </c>
      <c r="G3936" s="1126" t="str">
        <f>IF('Appraisal Inputs'!AU363="","Blank",'Appraisal Inputs'!AU363)</f>
        <v>Blank</v>
      </c>
      <c r="I3936" s="515" t="s">
        <v>4459</v>
      </c>
    </row>
    <row r="3937" spans="1:9" x14ac:dyDescent="0.2">
      <c r="A3937" s="86" t="s">
        <v>6388</v>
      </c>
      <c r="B3937" s="763" t="s">
        <v>454</v>
      </c>
      <c r="C3937" s="86" t="s">
        <v>186</v>
      </c>
      <c r="D3937" s="86" t="s">
        <v>541</v>
      </c>
      <c r="E3937" s="86" t="s">
        <v>515</v>
      </c>
      <c r="F3937" s="282" t="s">
        <v>188</v>
      </c>
      <c r="G3937" s="1126" t="str">
        <f>IF('Appraisal Inputs'!AU364="","Blank",'Appraisal Inputs'!AU364)</f>
        <v>Blank</v>
      </c>
      <c r="I3937" s="515" t="s">
        <v>4460</v>
      </c>
    </row>
    <row r="3938" spans="1:9" x14ac:dyDescent="0.2">
      <c r="A3938" s="86" t="s">
        <v>6388</v>
      </c>
      <c r="B3938" s="763" t="s">
        <v>454</v>
      </c>
      <c r="C3938" s="86" t="s">
        <v>186</v>
      </c>
      <c r="D3938" s="86" t="s">
        <v>542</v>
      </c>
      <c r="E3938" s="86" t="s">
        <v>515</v>
      </c>
      <c r="F3938" s="282" t="s">
        <v>188</v>
      </c>
      <c r="G3938" s="1126" t="str">
        <f>IF('Appraisal Inputs'!AU365="","Blank",'Appraisal Inputs'!AU365)</f>
        <v>Blank</v>
      </c>
      <c r="I3938" s="515" t="s">
        <v>4461</v>
      </c>
    </row>
    <row r="3939" spans="1:9" x14ac:dyDescent="0.2">
      <c r="A3939" s="86" t="s">
        <v>6388</v>
      </c>
      <c r="B3939" s="763" t="s">
        <v>454</v>
      </c>
      <c r="C3939" s="86" t="s">
        <v>186</v>
      </c>
      <c r="D3939" s="86" t="s">
        <v>543</v>
      </c>
      <c r="E3939" s="86" t="s">
        <v>515</v>
      </c>
      <c r="F3939" s="282" t="s">
        <v>188</v>
      </c>
      <c r="G3939" s="1126" t="str">
        <f>IF('Appraisal Inputs'!AU366="","Blank",'Appraisal Inputs'!AU366)</f>
        <v>Blank</v>
      </c>
      <c r="I3939" s="515" t="s">
        <v>4462</v>
      </c>
    </row>
    <row r="3940" spans="1:9" x14ac:dyDescent="0.2">
      <c r="A3940" s="86" t="s">
        <v>6388</v>
      </c>
      <c r="B3940" s="763" t="s">
        <v>454</v>
      </c>
      <c r="C3940" s="86" t="s">
        <v>186</v>
      </c>
      <c r="D3940" s="86" t="s">
        <v>544</v>
      </c>
      <c r="E3940" s="86" t="s">
        <v>515</v>
      </c>
      <c r="F3940" s="282" t="s">
        <v>188</v>
      </c>
      <c r="G3940" s="1126" t="str">
        <f>IF('Appraisal Inputs'!AU367="","Blank",'Appraisal Inputs'!AU367)</f>
        <v>Blank</v>
      </c>
      <c r="I3940" s="515" t="s">
        <v>4463</v>
      </c>
    </row>
    <row r="3941" spans="1:9" x14ac:dyDescent="0.2">
      <c r="A3941" s="86" t="s">
        <v>6388</v>
      </c>
      <c r="B3941" s="763" t="s">
        <v>454</v>
      </c>
      <c r="C3941" s="86" t="s">
        <v>186</v>
      </c>
      <c r="D3941" s="86" t="s">
        <v>545</v>
      </c>
      <c r="E3941" s="86" t="s">
        <v>515</v>
      </c>
      <c r="F3941" s="282" t="s">
        <v>188</v>
      </c>
      <c r="G3941" s="1126" t="str">
        <f>IF('Appraisal Inputs'!AU368="","Blank",'Appraisal Inputs'!AU368)</f>
        <v>Blank</v>
      </c>
      <c r="I3941" s="515" t="s">
        <v>4464</v>
      </c>
    </row>
    <row r="3942" spans="1:9" x14ac:dyDescent="0.2">
      <c r="A3942" s="86" t="s">
        <v>6388</v>
      </c>
      <c r="B3942" s="763" t="s">
        <v>454</v>
      </c>
      <c r="C3942" s="86" t="s">
        <v>186</v>
      </c>
      <c r="D3942" s="86" t="s">
        <v>546</v>
      </c>
      <c r="E3942" s="86" t="s">
        <v>515</v>
      </c>
      <c r="F3942" s="282" t="s">
        <v>188</v>
      </c>
      <c r="G3942" s="1126" t="str">
        <f>IF('Appraisal Inputs'!AU369="","Blank",'Appraisal Inputs'!AU369)</f>
        <v>Blank</v>
      </c>
      <c r="I3942" s="515" t="s">
        <v>4465</v>
      </c>
    </row>
    <row r="3943" spans="1:9" x14ac:dyDescent="0.2">
      <c r="A3943" s="86" t="s">
        <v>6388</v>
      </c>
      <c r="B3943" s="763" t="s">
        <v>454</v>
      </c>
      <c r="C3943" s="86" t="s">
        <v>186</v>
      </c>
      <c r="D3943" s="86" t="s">
        <v>547</v>
      </c>
      <c r="E3943" s="86" t="s">
        <v>515</v>
      </c>
      <c r="F3943" s="282" t="s">
        <v>188</v>
      </c>
      <c r="G3943" s="1126" t="str">
        <f>IF('Appraisal Inputs'!AU370="","Blank",'Appraisal Inputs'!AU370)</f>
        <v>Blank</v>
      </c>
      <c r="I3943" s="515" t="s">
        <v>4466</v>
      </c>
    </row>
    <row r="3944" spans="1:9" x14ac:dyDescent="0.2">
      <c r="A3944" s="86" t="s">
        <v>6388</v>
      </c>
      <c r="B3944" s="763" t="s">
        <v>454</v>
      </c>
      <c r="C3944" s="86" t="s">
        <v>186</v>
      </c>
      <c r="D3944" s="86" t="s">
        <v>548</v>
      </c>
      <c r="E3944" s="86" t="s">
        <v>515</v>
      </c>
      <c r="F3944" s="282" t="s">
        <v>188</v>
      </c>
      <c r="G3944" s="1126" t="str">
        <f>IF('Appraisal Inputs'!AU371="","Blank",'Appraisal Inputs'!AU371)</f>
        <v>Blank</v>
      </c>
      <c r="I3944" s="515" t="s">
        <v>4467</v>
      </c>
    </row>
    <row r="3945" spans="1:9" x14ac:dyDescent="0.2">
      <c r="A3945" s="86" t="s">
        <v>6388</v>
      </c>
      <c r="B3945" s="763" t="s">
        <v>454</v>
      </c>
      <c r="C3945" s="86" t="s">
        <v>186</v>
      </c>
      <c r="D3945" s="86" t="s">
        <v>549</v>
      </c>
      <c r="E3945" s="86" t="s">
        <v>515</v>
      </c>
      <c r="F3945" s="282" t="s">
        <v>188</v>
      </c>
      <c r="G3945" s="1126" t="str">
        <f>IF('Appraisal Inputs'!AU372="","Blank",'Appraisal Inputs'!AU372)</f>
        <v>Blank</v>
      </c>
      <c r="I3945" s="515" t="s">
        <v>4468</v>
      </c>
    </row>
    <row r="3946" spans="1:9" x14ac:dyDescent="0.2">
      <c r="A3946" s="86" t="s">
        <v>6388</v>
      </c>
      <c r="B3946" s="763" t="s">
        <v>454</v>
      </c>
      <c r="C3946" s="86" t="s">
        <v>186</v>
      </c>
      <c r="D3946" s="86" t="s">
        <v>550</v>
      </c>
      <c r="E3946" s="86" t="s">
        <v>515</v>
      </c>
      <c r="F3946" s="282" t="s">
        <v>188</v>
      </c>
      <c r="G3946" s="1126" t="str">
        <f>IF('Appraisal Inputs'!AU373="","Blank",'Appraisal Inputs'!AU373)</f>
        <v>Blank</v>
      </c>
      <c r="I3946" s="515" t="s">
        <v>4469</v>
      </c>
    </row>
    <row r="3947" spans="1:9" x14ac:dyDescent="0.2">
      <c r="A3947" s="86" t="s">
        <v>6388</v>
      </c>
      <c r="B3947" s="763" t="s">
        <v>454</v>
      </c>
      <c r="C3947" s="86" t="s">
        <v>186</v>
      </c>
      <c r="D3947" s="86" t="s">
        <v>551</v>
      </c>
      <c r="E3947" s="86" t="s">
        <v>515</v>
      </c>
      <c r="F3947" s="282" t="s">
        <v>188</v>
      </c>
      <c r="G3947" s="1126" t="str">
        <f>IF('Appraisal Inputs'!AU374="","Blank",'Appraisal Inputs'!AU374)</f>
        <v>Blank</v>
      </c>
      <c r="I3947" s="515" t="s">
        <v>4470</v>
      </c>
    </row>
    <row r="3948" spans="1:9" x14ac:dyDescent="0.2">
      <c r="A3948" s="86" t="s">
        <v>6388</v>
      </c>
      <c r="B3948" s="763" t="s">
        <v>454</v>
      </c>
      <c r="C3948" s="86" t="s">
        <v>186</v>
      </c>
      <c r="D3948" s="86" t="s">
        <v>552</v>
      </c>
      <c r="E3948" s="86" t="s">
        <v>515</v>
      </c>
      <c r="F3948" s="282" t="s">
        <v>188</v>
      </c>
      <c r="G3948" s="1126" t="str">
        <f>IF('Appraisal Inputs'!AU375="","Blank",'Appraisal Inputs'!AU375)</f>
        <v>Blank</v>
      </c>
      <c r="I3948" s="515" t="s">
        <v>4471</v>
      </c>
    </row>
    <row r="3949" spans="1:9" x14ac:dyDescent="0.2">
      <c r="A3949" s="86" t="s">
        <v>6388</v>
      </c>
      <c r="B3949" s="763" t="s">
        <v>454</v>
      </c>
      <c r="C3949" s="86" t="s">
        <v>186</v>
      </c>
      <c r="D3949" s="86" t="s">
        <v>553</v>
      </c>
      <c r="E3949" s="86" t="s">
        <v>515</v>
      </c>
      <c r="F3949" s="282" t="s">
        <v>188</v>
      </c>
      <c r="G3949" s="1126" t="str">
        <f>IF('Appraisal Inputs'!AU376="","Blank",'Appraisal Inputs'!AU376)</f>
        <v>Blank</v>
      </c>
      <c r="I3949" s="515" t="s">
        <v>4472</v>
      </c>
    </row>
    <row r="3950" spans="1:9" x14ac:dyDescent="0.2">
      <c r="A3950" s="86" t="s">
        <v>6388</v>
      </c>
      <c r="B3950" s="763" t="s">
        <v>454</v>
      </c>
      <c r="C3950" s="86" t="s">
        <v>186</v>
      </c>
      <c r="D3950" s="86" t="s">
        <v>554</v>
      </c>
      <c r="E3950" s="86" t="s">
        <v>515</v>
      </c>
      <c r="F3950" s="282" t="s">
        <v>188</v>
      </c>
      <c r="G3950" s="1126" t="str">
        <f>IF('Appraisal Inputs'!AU377="","Blank",'Appraisal Inputs'!AU377)</f>
        <v>Blank</v>
      </c>
      <c r="I3950" s="515" t="s">
        <v>4473</v>
      </c>
    </row>
    <row r="3951" spans="1:9" x14ac:dyDescent="0.2">
      <c r="A3951" s="86" t="s">
        <v>6388</v>
      </c>
      <c r="B3951" s="763" t="s">
        <v>454</v>
      </c>
      <c r="C3951" s="86" t="s">
        <v>186</v>
      </c>
      <c r="D3951" s="86" t="s">
        <v>555</v>
      </c>
      <c r="E3951" s="86" t="s">
        <v>515</v>
      </c>
      <c r="F3951" s="282" t="s">
        <v>188</v>
      </c>
      <c r="G3951" s="1126" t="str">
        <f>IF('Appraisal Inputs'!AU378="","Blank",'Appraisal Inputs'!AU378)</f>
        <v>Blank</v>
      </c>
      <c r="I3951" s="515" t="s">
        <v>4474</v>
      </c>
    </row>
    <row r="3952" spans="1:9" x14ac:dyDescent="0.2">
      <c r="A3952" s="86" t="s">
        <v>6388</v>
      </c>
      <c r="B3952" s="763" t="s">
        <v>454</v>
      </c>
      <c r="C3952" s="86" t="s">
        <v>186</v>
      </c>
      <c r="D3952" s="86" t="s">
        <v>556</v>
      </c>
      <c r="E3952" s="86" t="s">
        <v>515</v>
      </c>
      <c r="F3952" s="282" t="s">
        <v>188</v>
      </c>
      <c r="G3952" s="1126" t="str">
        <f>IF('Appraisal Inputs'!AU379="","Blank",'Appraisal Inputs'!AU379)</f>
        <v>Blank</v>
      </c>
      <c r="I3952" s="515" t="s">
        <v>4475</v>
      </c>
    </row>
    <row r="3953" spans="1:9" x14ac:dyDescent="0.2">
      <c r="A3953" s="86" t="s">
        <v>6388</v>
      </c>
      <c r="B3953" s="763" t="s">
        <v>454</v>
      </c>
      <c r="C3953" s="86" t="s">
        <v>186</v>
      </c>
      <c r="D3953" s="86" t="s">
        <v>557</v>
      </c>
      <c r="E3953" s="86" t="s">
        <v>515</v>
      </c>
      <c r="F3953" s="282" t="s">
        <v>188</v>
      </c>
      <c r="G3953" s="1126" t="str">
        <f>IF('Appraisal Inputs'!AU380="","Blank",'Appraisal Inputs'!AU380)</f>
        <v>Blank</v>
      </c>
      <c r="I3953" s="515" t="s">
        <v>4476</v>
      </c>
    </row>
    <row r="3954" spans="1:9" x14ac:dyDescent="0.2">
      <c r="A3954" s="86" t="s">
        <v>6388</v>
      </c>
      <c r="B3954" s="763" t="s">
        <v>454</v>
      </c>
      <c r="C3954" s="86" t="s">
        <v>186</v>
      </c>
      <c r="D3954" s="86" t="s">
        <v>558</v>
      </c>
      <c r="E3954" s="86" t="s">
        <v>515</v>
      </c>
      <c r="F3954" s="282" t="s">
        <v>188</v>
      </c>
      <c r="G3954" s="1126" t="str">
        <f>IF('Appraisal Inputs'!AU381="","Blank",'Appraisal Inputs'!AU381)</f>
        <v>Blank</v>
      </c>
      <c r="I3954" s="515" t="s">
        <v>4477</v>
      </c>
    </row>
    <row r="3955" spans="1:9" x14ac:dyDescent="0.2">
      <c r="A3955" s="86" t="s">
        <v>6388</v>
      </c>
      <c r="B3955" s="763" t="s">
        <v>454</v>
      </c>
      <c r="C3955" s="86" t="s">
        <v>186</v>
      </c>
      <c r="D3955" s="86" t="s">
        <v>559</v>
      </c>
      <c r="E3955" s="86" t="s">
        <v>515</v>
      </c>
      <c r="F3955" s="282" t="s">
        <v>188</v>
      </c>
      <c r="G3955" s="1126" t="str">
        <f>IF('Appraisal Inputs'!AU382="","Blank",'Appraisal Inputs'!AU382)</f>
        <v>Blank</v>
      </c>
      <c r="I3955" s="515" t="s">
        <v>4478</v>
      </c>
    </row>
    <row r="3956" spans="1:9" x14ac:dyDescent="0.2">
      <c r="A3956" s="86" t="s">
        <v>6388</v>
      </c>
      <c r="B3956" s="763" t="s">
        <v>454</v>
      </c>
      <c r="C3956" s="86" t="s">
        <v>186</v>
      </c>
      <c r="D3956" s="86" t="s">
        <v>560</v>
      </c>
      <c r="E3956" s="86" t="s">
        <v>515</v>
      </c>
      <c r="F3956" s="282" t="s">
        <v>188</v>
      </c>
      <c r="G3956" s="1126" t="str">
        <f>IF('Appraisal Inputs'!AU383="","Blank",'Appraisal Inputs'!AU383)</f>
        <v>Blank</v>
      </c>
      <c r="I3956" s="515" t="s">
        <v>4479</v>
      </c>
    </row>
    <row r="3957" spans="1:9" x14ac:dyDescent="0.2">
      <c r="A3957" s="86" t="s">
        <v>6388</v>
      </c>
      <c r="B3957" s="763" t="s">
        <v>454</v>
      </c>
      <c r="C3957" s="86" t="s">
        <v>186</v>
      </c>
      <c r="D3957" s="86" t="s">
        <v>561</v>
      </c>
      <c r="E3957" s="86" t="s">
        <v>515</v>
      </c>
      <c r="F3957" s="282" t="s">
        <v>188</v>
      </c>
      <c r="G3957" s="1126" t="str">
        <f>IF('Appraisal Inputs'!AU384="","Blank",'Appraisal Inputs'!AU384)</f>
        <v>Blank</v>
      </c>
      <c r="I3957" s="515" t="s">
        <v>4480</v>
      </c>
    </row>
    <row r="3958" spans="1:9" x14ac:dyDescent="0.2">
      <c r="A3958" s="86" t="s">
        <v>6388</v>
      </c>
      <c r="B3958" s="763" t="s">
        <v>454</v>
      </c>
      <c r="C3958" s="86" t="s">
        <v>186</v>
      </c>
      <c r="D3958" s="86" t="s">
        <v>562</v>
      </c>
      <c r="E3958" s="86" t="s">
        <v>515</v>
      </c>
      <c r="F3958" s="282" t="s">
        <v>188</v>
      </c>
      <c r="G3958" s="1126" t="str">
        <f>IF('Appraisal Inputs'!AU385="","Blank",'Appraisal Inputs'!AU385)</f>
        <v>Blank</v>
      </c>
      <c r="I3958" s="515" t="s">
        <v>4481</v>
      </c>
    </row>
    <row r="3959" spans="1:9" x14ac:dyDescent="0.2">
      <c r="A3959" s="86" t="s">
        <v>6388</v>
      </c>
      <c r="B3959" s="763" t="s">
        <v>454</v>
      </c>
      <c r="C3959" s="86" t="s">
        <v>186</v>
      </c>
      <c r="D3959" s="86" t="s">
        <v>563</v>
      </c>
      <c r="E3959" s="86" t="s">
        <v>515</v>
      </c>
      <c r="F3959" s="282" t="s">
        <v>188</v>
      </c>
      <c r="G3959" s="1126" t="str">
        <f>IF('Appraisal Inputs'!AU386="","Blank",'Appraisal Inputs'!AU386)</f>
        <v>Blank</v>
      </c>
      <c r="I3959" s="515" t="s">
        <v>4482</v>
      </c>
    </row>
    <row r="3960" spans="1:9" x14ac:dyDescent="0.2">
      <c r="A3960" s="86" t="s">
        <v>6388</v>
      </c>
      <c r="B3960" s="763" t="s">
        <v>454</v>
      </c>
      <c r="C3960" s="86" t="s">
        <v>186</v>
      </c>
      <c r="D3960" s="86" t="s">
        <v>564</v>
      </c>
      <c r="E3960" s="86" t="s">
        <v>515</v>
      </c>
      <c r="F3960" s="282" t="s">
        <v>188</v>
      </c>
      <c r="G3960" s="1126" t="str">
        <f>IF('Appraisal Inputs'!AU387="","Blank",'Appraisal Inputs'!AU387)</f>
        <v>Blank</v>
      </c>
      <c r="I3960" s="515" t="s">
        <v>4483</v>
      </c>
    </row>
    <row r="3961" spans="1:9" x14ac:dyDescent="0.2">
      <c r="A3961" s="86" t="s">
        <v>6388</v>
      </c>
      <c r="B3961" s="763" t="s">
        <v>454</v>
      </c>
      <c r="C3961" s="86" t="s">
        <v>186</v>
      </c>
      <c r="D3961" s="86" t="s">
        <v>565</v>
      </c>
      <c r="E3961" s="86" t="s">
        <v>515</v>
      </c>
      <c r="F3961" s="282" t="s">
        <v>188</v>
      </c>
      <c r="G3961" s="1126" t="str">
        <f>IF('Appraisal Inputs'!AU388="","Blank",'Appraisal Inputs'!AU388)</f>
        <v>Blank</v>
      </c>
      <c r="I3961" s="515" t="s">
        <v>4484</v>
      </c>
    </row>
    <row r="3962" spans="1:9" x14ac:dyDescent="0.2">
      <c r="A3962" s="86" t="s">
        <v>6388</v>
      </c>
      <c r="B3962" s="543" t="s">
        <v>454</v>
      </c>
      <c r="C3962" s="547" t="s">
        <v>186</v>
      </c>
      <c r="D3962" s="547" t="s">
        <v>566</v>
      </c>
      <c r="E3962" s="547" t="s">
        <v>515</v>
      </c>
      <c r="F3962" s="538" t="s">
        <v>188</v>
      </c>
      <c r="G3962" s="1120" t="str">
        <f>IF('Appraisal Inputs'!AU389="","Blank",'Appraisal Inputs'!AU389)</f>
        <v>Blank</v>
      </c>
      <c r="I3962" s="515" t="s">
        <v>4485</v>
      </c>
    </row>
    <row r="3963" spans="1:9" x14ac:dyDescent="0.2">
      <c r="A3963" s="86" t="s">
        <v>6388</v>
      </c>
      <c r="B3963" s="763" t="s">
        <v>454</v>
      </c>
      <c r="C3963" s="86" t="s">
        <v>186</v>
      </c>
      <c r="D3963" s="86" t="s">
        <v>185</v>
      </c>
      <c r="E3963" s="86" t="s">
        <v>516</v>
      </c>
      <c r="F3963" s="282" t="s">
        <v>189</v>
      </c>
      <c r="G3963" s="1126" t="str">
        <f>IF('Appraisal Inputs'!AV349="","Blank",'Appraisal Inputs'!AV349)</f>
        <v>Blank</v>
      </c>
      <c r="I3963" s="515" t="s">
        <v>4486</v>
      </c>
    </row>
    <row r="3964" spans="1:9" x14ac:dyDescent="0.2">
      <c r="A3964" s="86" t="s">
        <v>6388</v>
      </c>
      <c r="B3964" s="763" t="s">
        <v>454</v>
      </c>
      <c r="C3964" s="86" t="s">
        <v>186</v>
      </c>
      <c r="D3964" s="86" t="s">
        <v>527</v>
      </c>
      <c r="E3964" s="86" t="s">
        <v>516</v>
      </c>
      <c r="F3964" s="282" t="s">
        <v>189</v>
      </c>
      <c r="G3964" s="1126" t="str">
        <f>IF('Appraisal Inputs'!AV350="","Blank",'Appraisal Inputs'!AV350)</f>
        <v>Blank</v>
      </c>
      <c r="I3964" s="515" t="s">
        <v>4487</v>
      </c>
    </row>
    <row r="3965" spans="1:9" x14ac:dyDescent="0.2">
      <c r="A3965" s="86" t="s">
        <v>6388</v>
      </c>
      <c r="B3965" s="763" t="s">
        <v>454</v>
      </c>
      <c r="C3965" s="86" t="s">
        <v>186</v>
      </c>
      <c r="D3965" s="86" t="s">
        <v>528</v>
      </c>
      <c r="E3965" s="86" t="s">
        <v>516</v>
      </c>
      <c r="F3965" s="282" t="s">
        <v>189</v>
      </c>
      <c r="G3965" s="1126" t="str">
        <f>IF('Appraisal Inputs'!AV351="","Blank",'Appraisal Inputs'!AV351)</f>
        <v>Blank</v>
      </c>
      <c r="I3965" s="515" t="s">
        <v>4488</v>
      </c>
    </row>
    <row r="3966" spans="1:9" x14ac:dyDescent="0.2">
      <c r="A3966" s="86" t="s">
        <v>6388</v>
      </c>
      <c r="B3966" s="763" t="s">
        <v>454</v>
      </c>
      <c r="C3966" s="86" t="s">
        <v>186</v>
      </c>
      <c r="D3966" s="86" t="s">
        <v>529</v>
      </c>
      <c r="E3966" s="86" t="s">
        <v>516</v>
      </c>
      <c r="F3966" s="282" t="s">
        <v>189</v>
      </c>
      <c r="G3966" s="1126" t="str">
        <f>IF('Appraisal Inputs'!AV352="","Blank",'Appraisal Inputs'!AV352)</f>
        <v>Blank</v>
      </c>
      <c r="I3966" s="515" t="s">
        <v>4489</v>
      </c>
    </row>
    <row r="3967" spans="1:9" x14ac:dyDescent="0.2">
      <c r="A3967" s="86" t="s">
        <v>6388</v>
      </c>
      <c r="B3967" s="763" t="s">
        <v>454</v>
      </c>
      <c r="C3967" s="86" t="s">
        <v>186</v>
      </c>
      <c r="D3967" s="86" t="s">
        <v>530</v>
      </c>
      <c r="E3967" s="86" t="s">
        <v>516</v>
      </c>
      <c r="F3967" s="282" t="s">
        <v>189</v>
      </c>
      <c r="G3967" s="1126" t="str">
        <f>IF('Appraisal Inputs'!AV353="","Blank",'Appraisal Inputs'!AV353)</f>
        <v>Blank</v>
      </c>
      <c r="I3967" s="515" t="s">
        <v>4490</v>
      </c>
    </row>
    <row r="3968" spans="1:9" x14ac:dyDescent="0.2">
      <c r="A3968" s="86" t="s">
        <v>6388</v>
      </c>
      <c r="B3968" s="763" t="s">
        <v>454</v>
      </c>
      <c r="C3968" s="86" t="s">
        <v>186</v>
      </c>
      <c r="D3968" s="86" t="s">
        <v>531</v>
      </c>
      <c r="E3968" s="86" t="s">
        <v>516</v>
      </c>
      <c r="F3968" s="282" t="s">
        <v>189</v>
      </c>
      <c r="G3968" s="1126" t="str">
        <f>IF('Appraisal Inputs'!AV354="","Blank",'Appraisal Inputs'!AV354)</f>
        <v>Blank</v>
      </c>
      <c r="I3968" s="515" t="s">
        <v>4491</v>
      </c>
    </row>
    <row r="3969" spans="1:9" x14ac:dyDescent="0.2">
      <c r="A3969" s="86" t="s">
        <v>6388</v>
      </c>
      <c r="B3969" s="763" t="s">
        <v>454</v>
      </c>
      <c r="C3969" s="86" t="s">
        <v>186</v>
      </c>
      <c r="D3969" s="86" t="s">
        <v>532</v>
      </c>
      <c r="E3969" s="86" t="s">
        <v>516</v>
      </c>
      <c r="F3969" s="282" t="s">
        <v>189</v>
      </c>
      <c r="G3969" s="1126" t="str">
        <f>IF('Appraisal Inputs'!AV355="","Blank",'Appraisal Inputs'!AV355)</f>
        <v>Blank</v>
      </c>
      <c r="I3969" s="515" t="s">
        <v>4492</v>
      </c>
    </row>
    <row r="3970" spans="1:9" x14ac:dyDescent="0.2">
      <c r="A3970" s="86" t="s">
        <v>6388</v>
      </c>
      <c r="B3970" s="763" t="s">
        <v>454</v>
      </c>
      <c r="C3970" s="86" t="s">
        <v>186</v>
      </c>
      <c r="D3970" s="86" t="s">
        <v>533</v>
      </c>
      <c r="E3970" s="86" t="s">
        <v>516</v>
      </c>
      <c r="F3970" s="282" t="s">
        <v>189</v>
      </c>
      <c r="G3970" s="1126" t="str">
        <f>IF('Appraisal Inputs'!AV356="","Blank",'Appraisal Inputs'!AV356)</f>
        <v>Blank</v>
      </c>
      <c r="I3970" s="515" t="s">
        <v>4493</v>
      </c>
    </row>
    <row r="3971" spans="1:9" x14ac:dyDescent="0.2">
      <c r="A3971" s="86" t="s">
        <v>6388</v>
      </c>
      <c r="B3971" s="763" t="s">
        <v>454</v>
      </c>
      <c r="C3971" s="86" t="s">
        <v>186</v>
      </c>
      <c r="D3971" s="86" t="s">
        <v>534</v>
      </c>
      <c r="E3971" s="86" t="s">
        <v>516</v>
      </c>
      <c r="F3971" s="282" t="s">
        <v>189</v>
      </c>
      <c r="G3971" s="1126" t="str">
        <f>IF('Appraisal Inputs'!AV357="","Blank",'Appraisal Inputs'!AV357)</f>
        <v>Blank</v>
      </c>
      <c r="I3971" s="515" t="s">
        <v>4494</v>
      </c>
    </row>
    <row r="3972" spans="1:9" x14ac:dyDescent="0.2">
      <c r="A3972" s="86" t="s">
        <v>6388</v>
      </c>
      <c r="B3972" s="763" t="s">
        <v>454</v>
      </c>
      <c r="C3972" s="86" t="s">
        <v>186</v>
      </c>
      <c r="D3972" s="86" t="s">
        <v>535</v>
      </c>
      <c r="E3972" s="86" t="s">
        <v>516</v>
      </c>
      <c r="F3972" s="282" t="s">
        <v>189</v>
      </c>
      <c r="G3972" s="1126" t="str">
        <f>IF('Appraisal Inputs'!AV358="","Blank",'Appraisal Inputs'!AV358)</f>
        <v>Blank</v>
      </c>
      <c r="I3972" s="515" t="s">
        <v>4495</v>
      </c>
    </row>
    <row r="3973" spans="1:9" x14ac:dyDescent="0.2">
      <c r="A3973" s="86" t="s">
        <v>6388</v>
      </c>
      <c r="B3973" s="763" t="s">
        <v>454</v>
      </c>
      <c r="C3973" s="86" t="s">
        <v>186</v>
      </c>
      <c r="D3973" s="86" t="s">
        <v>536</v>
      </c>
      <c r="E3973" s="86" t="s">
        <v>516</v>
      </c>
      <c r="F3973" s="282" t="s">
        <v>189</v>
      </c>
      <c r="G3973" s="1126" t="str">
        <f>IF('Appraisal Inputs'!AV359="","Blank",'Appraisal Inputs'!AV359)</f>
        <v>Blank</v>
      </c>
      <c r="I3973" s="515" t="s">
        <v>4496</v>
      </c>
    </row>
    <row r="3974" spans="1:9" x14ac:dyDescent="0.2">
      <c r="A3974" s="86" t="s">
        <v>6388</v>
      </c>
      <c r="B3974" s="763" t="s">
        <v>454</v>
      </c>
      <c r="C3974" s="86" t="s">
        <v>186</v>
      </c>
      <c r="D3974" s="86" t="s">
        <v>537</v>
      </c>
      <c r="E3974" s="86" t="s">
        <v>516</v>
      </c>
      <c r="F3974" s="282" t="s">
        <v>189</v>
      </c>
      <c r="G3974" s="1126" t="str">
        <f>IF('Appraisal Inputs'!AV360="","Blank",'Appraisal Inputs'!AV360)</f>
        <v>Blank</v>
      </c>
      <c r="I3974" s="515" t="s">
        <v>4497</v>
      </c>
    </row>
    <row r="3975" spans="1:9" x14ac:dyDescent="0.2">
      <c r="A3975" s="86" t="s">
        <v>6388</v>
      </c>
      <c r="B3975" s="763" t="s">
        <v>454</v>
      </c>
      <c r="C3975" s="86" t="s">
        <v>186</v>
      </c>
      <c r="D3975" s="86" t="s">
        <v>538</v>
      </c>
      <c r="E3975" s="86" t="s">
        <v>516</v>
      </c>
      <c r="F3975" s="282" t="s">
        <v>189</v>
      </c>
      <c r="G3975" s="1126" t="str">
        <f>IF('Appraisal Inputs'!AV361="","Blank",'Appraisal Inputs'!AV361)</f>
        <v>Blank</v>
      </c>
      <c r="I3975" s="515" t="s">
        <v>4498</v>
      </c>
    </row>
    <row r="3976" spans="1:9" x14ac:dyDescent="0.2">
      <c r="A3976" s="86" t="s">
        <v>6388</v>
      </c>
      <c r="B3976" s="763" t="s">
        <v>454</v>
      </c>
      <c r="C3976" s="86" t="s">
        <v>186</v>
      </c>
      <c r="D3976" s="86" t="s">
        <v>539</v>
      </c>
      <c r="E3976" s="86" t="s">
        <v>516</v>
      </c>
      <c r="F3976" s="282" t="s">
        <v>189</v>
      </c>
      <c r="G3976" s="1126" t="str">
        <f>IF('Appraisal Inputs'!AV362="","Blank",'Appraisal Inputs'!AV362)</f>
        <v>Blank</v>
      </c>
      <c r="I3976" s="515" t="s">
        <v>4499</v>
      </c>
    </row>
    <row r="3977" spans="1:9" x14ac:dyDescent="0.2">
      <c r="A3977" s="86" t="s">
        <v>6388</v>
      </c>
      <c r="B3977" s="763" t="s">
        <v>454</v>
      </c>
      <c r="C3977" s="86" t="s">
        <v>186</v>
      </c>
      <c r="D3977" s="86" t="s">
        <v>540</v>
      </c>
      <c r="E3977" s="86" t="s">
        <v>516</v>
      </c>
      <c r="F3977" s="282" t="s">
        <v>189</v>
      </c>
      <c r="G3977" s="1126" t="str">
        <f>IF('Appraisal Inputs'!AV363="","Blank",'Appraisal Inputs'!AV363)</f>
        <v>Blank</v>
      </c>
      <c r="I3977" s="515" t="s">
        <v>4500</v>
      </c>
    </row>
    <row r="3978" spans="1:9" x14ac:dyDescent="0.2">
      <c r="A3978" s="86" t="s">
        <v>6388</v>
      </c>
      <c r="B3978" s="763" t="s">
        <v>454</v>
      </c>
      <c r="C3978" s="86" t="s">
        <v>186</v>
      </c>
      <c r="D3978" s="86" t="s">
        <v>541</v>
      </c>
      <c r="E3978" s="86" t="s">
        <v>516</v>
      </c>
      <c r="F3978" s="282" t="s">
        <v>189</v>
      </c>
      <c r="G3978" s="1126" t="str">
        <f>IF('Appraisal Inputs'!AV364="","Blank",'Appraisal Inputs'!AV364)</f>
        <v>Blank</v>
      </c>
      <c r="I3978" s="515" t="s">
        <v>4501</v>
      </c>
    </row>
    <row r="3979" spans="1:9" x14ac:dyDescent="0.2">
      <c r="A3979" s="86" t="s">
        <v>6388</v>
      </c>
      <c r="B3979" s="763" t="s">
        <v>454</v>
      </c>
      <c r="C3979" s="86" t="s">
        <v>186</v>
      </c>
      <c r="D3979" s="86" t="s">
        <v>542</v>
      </c>
      <c r="E3979" s="86" t="s">
        <v>516</v>
      </c>
      <c r="F3979" s="282" t="s">
        <v>189</v>
      </c>
      <c r="G3979" s="1126" t="str">
        <f>IF('Appraisal Inputs'!AV365="","Blank",'Appraisal Inputs'!AV365)</f>
        <v>Blank</v>
      </c>
      <c r="I3979" s="515" t="s">
        <v>4502</v>
      </c>
    </row>
    <row r="3980" spans="1:9" x14ac:dyDescent="0.2">
      <c r="A3980" s="86" t="s">
        <v>6388</v>
      </c>
      <c r="B3980" s="763" t="s">
        <v>454</v>
      </c>
      <c r="C3980" s="86" t="s">
        <v>186</v>
      </c>
      <c r="D3980" s="86" t="s">
        <v>543</v>
      </c>
      <c r="E3980" s="86" t="s">
        <v>516</v>
      </c>
      <c r="F3980" s="282" t="s">
        <v>189</v>
      </c>
      <c r="G3980" s="1126" t="str">
        <f>IF('Appraisal Inputs'!AV366="","Blank",'Appraisal Inputs'!AV366)</f>
        <v>Blank</v>
      </c>
      <c r="I3980" s="515" t="s">
        <v>4503</v>
      </c>
    </row>
    <row r="3981" spans="1:9" x14ac:dyDescent="0.2">
      <c r="A3981" s="86" t="s">
        <v>6388</v>
      </c>
      <c r="B3981" s="763" t="s">
        <v>454</v>
      </c>
      <c r="C3981" s="86" t="s">
        <v>186</v>
      </c>
      <c r="D3981" s="86" t="s">
        <v>544</v>
      </c>
      <c r="E3981" s="86" t="s">
        <v>516</v>
      </c>
      <c r="F3981" s="282" t="s">
        <v>189</v>
      </c>
      <c r="G3981" s="1126" t="str">
        <f>IF('Appraisal Inputs'!AV367="","Blank",'Appraisal Inputs'!AV367)</f>
        <v>Blank</v>
      </c>
      <c r="I3981" s="515" t="s">
        <v>4504</v>
      </c>
    </row>
    <row r="3982" spans="1:9" x14ac:dyDescent="0.2">
      <c r="A3982" s="86" t="s">
        <v>6388</v>
      </c>
      <c r="B3982" s="763" t="s">
        <v>454</v>
      </c>
      <c r="C3982" s="86" t="s">
        <v>186</v>
      </c>
      <c r="D3982" s="86" t="s">
        <v>545</v>
      </c>
      <c r="E3982" s="86" t="s">
        <v>516</v>
      </c>
      <c r="F3982" s="282" t="s">
        <v>189</v>
      </c>
      <c r="G3982" s="1126" t="str">
        <f>IF('Appraisal Inputs'!AV368="","Blank",'Appraisal Inputs'!AV368)</f>
        <v>Blank</v>
      </c>
      <c r="I3982" s="515" t="s">
        <v>4505</v>
      </c>
    </row>
    <row r="3983" spans="1:9" x14ac:dyDescent="0.2">
      <c r="A3983" s="86" t="s">
        <v>6388</v>
      </c>
      <c r="B3983" s="763" t="s">
        <v>454</v>
      </c>
      <c r="C3983" s="86" t="s">
        <v>186</v>
      </c>
      <c r="D3983" s="86" t="s">
        <v>546</v>
      </c>
      <c r="E3983" s="86" t="s">
        <v>516</v>
      </c>
      <c r="F3983" s="282" t="s">
        <v>189</v>
      </c>
      <c r="G3983" s="1126" t="str">
        <f>IF('Appraisal Inputs'!AV369="","Blank",'Appraisal Inputs'!AV369)</f>
        <v>Blank</v>
      </c>
      <c r="I3983" s="515" t="s">
        <v>4506</v>
      </c>
    </row>
    <row r="3984" spans="1:9" x14ac:dyDescent="0.2">
      <c r="A3984" s="86" t="s">
        <v>6388</v>
      </c>
      <c r="B3984" s="763" t="s">
        <v>454</v>
      </c>
      <c r="C3984" s="86" t="s">
        <v>186</v>
      </c>
      <c r="D3984" s="86" t="s">
        <v>547</v>
      </c>
      <c r="E3984" s="86" t="s">
        <v>516</v>
      </c>
      <c r="F3984" s="282" t="s">
        <v>189</v>
      </c>
      <c r="G3984" s="1126" t="str">
        <f>IF('Appraisal Inputs'!AV370="","Blank",'Appraisal Inputs'!AV370)</f>
        <v>Blank</v>
      </c>
      <c r="I3984" s="515" t="s">
        <v>4507</v>
      </c>
    </row>
    <row r="3985" spans="1:9" x14ac:dyDescent="0.2">
      <c r="A3985" s="86" t="s">
        <v>6388</v>
      </c>
      <c r="B3985" s="763" t="s">
        <v>454</v>
      </c>
      <c r="C3985" s="86" t="s">
        <v>186</v>
      </c>
      <c r="D3985" s="86" t="s">
        <v>548</v>
      </c>
      <c r="E3985" s="86" t="s">
        <v>516</v>
      </c>
      <c r="F3985" s="282" t="s">
        <v>189</v>
      </c>
      <c r="G3985" s="1126" t="str">
        <f>IF('Appraisal Inputs'!AV371="","Blank",'Appraisal Inputs'!AV371)</f>
        <v>Blank</v>
      </c>
      <c r="I3985" s="515" t="s">
        <v>4508</v>
      </c>
    </row>
    <row r="3986" spans="1:9" x14ac:dyDescent="0.2">
      <c r="A3986" s="86" t="s">
        <v>6388</v>
      </c>
      <c r="B3986" s="763" t="s">
        <v>454</v>
      </c>
      <c r="C3986" s="86" t="s">
        <v>186</v>
      </c>
      <c r="D3986" s="86" t="s">
        <v>549</v>
      </c>
      <c r="E3986" s="86" t="s">
        <v>516</v>
      </c>
      <c r="F3986" s="282" t="s">
        <v>189</v>
      </c>
      <c r="G3986" s="1126" t="str">
        <f>IF('Appraisal Inputs'!AV372="","Blank",'Appraisal Inputs'!AV372)</f>
        <v>Blank</v>
      </c>
      <c r="I3986" s="515" t="s">
        <v>4509</v>
      </c>
    </row>
    <row r="3987" spans="1:9" x14ac:dyDescent="0.2">
      <c r="A3987" s="86" t="s">
        <v>6388</v>
      </c>
      <c r="B3987" s="763" t="s">
        <v>454</v>
      </c>
      <c r="C3987" s="86" t="s">
        <v>186</v>
      </c>
      <c r="D3987" s="86" t="s">
        <v>550</v>
      </c>
      <c r="E3987" s="86" t="s">
        <v>516</v>
      </c>
      <c r="F3987" s="282" t="s">
        <v>189</v>
      </c>
      <c r="G3987" s="1126" t="str">
        <f>IF('Appraisal Inputs'!AV373="","Blank",'Appraisal Inputs'!AV373)</f>
        <v>Blank</v>
      </c>
      <c r="I3987" s="515" t="s">
        <v>4510</v>
      </c>
    </row>
    <row r="3988" spans="1:9" x14ac:dyDescent="0.2">
      <c r="A3988" s="86" t="s">
        <v>6388</v>
      </c>
      <c r="B3988" s="763" t="s">
        <v>454</v>
      </c>
      <c r="C3988" s="86" t="s">
        <v>186</v>
      </c>
      <c r="D3988" s="86" t="s">
        <v>551</v>
      </c>
      <c r="E3988" s="86" t="s">
        <v>516</v>
      </c>
      <c r="F3988" s="282" t="s">
        <v>189</v>
      </c>
      <c r="G3988" s="1126" t="str">
        <f>IF('Appraisal Inputs'!AV374="","Blank",'Appraisal Inputs'!AV374)</f>
        <v>Blank</v>
      </c>
      <c r="I3988" s="515" t="s">
        <v>4511</v>
      </c>
    </row>
    <row r="3989" spans="1:9" x14ac:dyDescent="0.2">
      <c r="A3989" s="86" t="s">
        <v>6388</v>
      </c>
      <c r="B3989" s="763" t="s">
        <v>454</v>
      </c>
      <c r="C3989" s="86" t="s">
        <v>186</v>
      </c>
      <c r="D3989" s="86" t="s">
        <v>552</v>
      </c>
      <c r="E3989" s="86" t="s">
        <v>516</v>
      </c>
      <c r="F3989" s="282" t="s">
        <v>189</v>
      </c>
      <c r="G3989" s="1126" t="str">
        <f>IF('Appraisal Inputs'!AV375="","Blank",'Appraisal Inputs'!AV375)</f>
        <v>Blank</v>
      </c>
      <c r="I3989" s="515" t="s">
        <v>4512</v>
      </c>
    </row>
    <row r="3990" spans="1:9" x14ac:dyDescent="0.2">
      <c r="A3990" s="86" t="s">
        <v>6388</v>
      </c>
      <c r="B3990" s="763" t="s">
        <v>454</v>
      </c>
      <c r="C3990" s="86" t="s">
        <v>186</v>
      </c>
      <c r="D3990" s="86" t="s">
        <v>553</v>
      </c>
      <c r="E3990" s="86" t="s">
        <v>516</v>
      </c>
      <c r="F3990" s="282" t="s">
        <v>189</v>
      </c>
      <c r="G3990" s="1126" t="str">
        <f>IF('Appraisal Inputs'!AV376="","Blank",'Appraisal Inputs'!AV376)</f>
        <v>Blank</v>
      </c>
      <c r="I3990" s="515" t="s">
        <v>4513</v>
      </c>
    </row>
    <row r="3991" spans="1:9" x14ac:dyDescent="0.2">
      <c r="A3991" s="86" t="s">
        <v>6388</v>
      </c>
      <c r="B3991" s="763" t="s">
        <v>454</v>
      </c>
      <c r="C3991" s="86" t="s">
        <v>186</v>
      </c>
      <c r="D3991" s="86" t="s">
        <v>554</v>
      </c>
      <c r="E3991" s="86" t="s">
        <v>516</v>
      </c>
      <c r="F3991" s="282" t="s">
        <v>189</v>
      </c>
      <c r="G3991" s="1126" t="str">
        <f>IF('Appraisal Inputs'!AV377="","Blank",'Appraisal Inputs'!AV377)</f>
        <v>Blank</v>
      </c>
      <c r="I3991" s="515" t="s">
        <v>4514</v>
      </c>
    </row>
    <row r="3992" spans="1:9" x14ac:dyDescent="0.2">
      <c r="A3992" s="86" t="s">
        <v>6388</v>
      </c>
      <c r="B3992" s="763" t="s">
        <v>454</v>
      </c>
      <c r="C3992" s="86" t="s">
        <v>186</v>
      </c>
      <c r="D3992" s="86" t="s">
        <v>555</v>
      </c>
      <c r="E3992" s="86" t="s">
        <v>516</v>
      </c>
      <c r="F3992" s="282" t="s">
        <v>189</v>
      </c>
      <c r="G3992" s="1126" t="str">
        <f>IF('Appraisal Inputs'!AV378="","Blank",'Appraisal Inputs'!AV378)</f>
        <v>Blank</v>
      </c>
      <c r="I3992" s="515" t="s">
        <v>4515</v>
      </c>
    </row>
    <row r="3993" spans="1:9" x14ac:dyDescent="0.2">
      <c r="A3993" s="86" t="s">
        <v>6388</v>
      </c>
      <c r="B3993" s="763" t="s">
        <v>454</v>
      </c>
      <c r="C3993" s="86" t="s">
        <v>186</v>
      </c>
      <c r="D3993" s="86" t="s">
        <v>556</v>
      </c>
      <c r="E3993" s="86" t="s">
        <v>516</v>
      </c>
      <c r="F3993" s="282" t="s">
        <v>189</v>
      </c>
      <c r="G3993" s="1126" t="str">
        <f>IF('Appraisal Inputs'!AV379="","Blank",'Appraisal Inputs'!AV379)</f>
        <v>Blank</v>
      </c>
      <c r="I3993" s="515" t="s">
        <v>4516</v>
      </c>
    </row>
    <row r="3994" spans="1:9" x14ac:dyDescent="0.2">
      <c r="A3994" s="86" t="s">
        <v>6388</v>
      </c>
      <c r="B3994" s="763" t="s">
        <v>454</v>
      </c>
      <c r="C3994" s="86" t="s">
        <v>186</v>
      </c>
      <c r="D3994" s="86" t="s">
        <v>557</v>
      </c>
      <c r="E3994" s="86" t="s">
        <v>516</v>
      </c>
      <c r="F3994" s="282" t="s">
        <v>189</v>
      </c>
      <c r="G3994" s="1126" t="str">
        <f>IF('Appraisal Inputs'!AV380="","Blank",'Appraisal Inputs'!AV380)</f>
        <v>Blank</v>
      </c>
      <c r="I3994" s="515" t="s">
        <v>4517</v>
      </c>
    </row>
    <row r="3995" spans="1:9" x14ac:dyDescent="0.2">
      <c r="A3995" s="86" t="s">
        <v>6388</v>
      </c>
      <c r="B3995" s="763" t="s">
        <v>454</v>
      </c>
      <c r="C3995" s="86" t="s">
        <v>186</v>
      </c>
      <c r="D3995" s="86" t="s">
        <v>558</v>
      </c>
      <c r="E3995" s="86" t="s">
        <v>516</v>
      </c>
      <c r="F3995" s="282" t="s">
        <v>189</v>
      </c>
      <c r="G3995" s="1126" t="str">
        <f>IF('Appraisal Inputs'!AV381="","Blank",'Appraisal Inputs'!AV381)</f>
        <v>Blank</v>
      </c>
      <c r="I3995" s="515" t="s">
        <v>4518</v>
      </c>
    </row>
    <row r="3996" spans="1:9" x14ac:dyDescent="0.2">
      <c r="A3996" s="86" t="s">
        <v>6388</v>
      </c>
      <c r="B3996" s="763" t="s">
        <v>454</v>
      </c>
      <c r="C3996" s="86" t="s">
        <v>186</v>
      </c>
      <c r="D3996" s="86" t="s">
        <v>559</v>
      </c>
      <c r="E3996" s="86" t="s">
        <v>516</v>
      </c>
      <c r="F3996" s="282" t="s">
        <v>189</v>
      </c>
      <c r="G3996" s="1126" t="str">
        <f>IF('Appraisal Inputs'!AV382="","Blank",'Appraisal Inputs'!AV382)</f>
        <v>Blank</v>
      </c>
      <c r="I3996" s="515" t="s">
        <v>4519</v>
      </c>
    </row>
    <row r="3997" spans="1:9" x14ac:dyDescent="0.2">
      <c r="A3997" s="86" t="s">
        <v>6388</v>
      </c>
      <c r="B3997" s="763" t="s">
        <v>454</v>
      </c>
      <c r="C3997" s="86" t="s">
        <v>186</v>
      </c>
      <c r="D3997" s="86" t="s">
        <v>560</v>
      </c>
      <c r="E3997" s="86" t="s">
        <v>516</v>
      </c>
      <c r="F3997" s="282" t="s">
        <v>189</v>
      </c>
      <c r="G3997" s="1126" t="str">
        <f>IF('Appraisal Inputs'!AV383="","Blank",'Appraisal Inputs'!AV383)</f>
        <v>Blank</v>
      </c>
      <c r="I3997" s="515" t="s">
        <v>4520</v>
      </c>
    </row>
    <row r="3998" spans="1:9" x14ac:dyDescent="0.2">
      <c r="A3998" s="86" t="s">
        <v>6388</v>
      </c>
      <c r="B3998" s="763" t="s">
        <v>454</v>
      </c>
      <c r="C3998" s="86" t="s">
        <v>186</v>
      </c>
      <c r="D3998" s="86" t="s">
        <v>561</v>
      </c>
      <c r="E3998" s="86" t="s">
        <v>516</v>
      </c>
      <c r="F3998" s="282" t="s">
        <v>189</v>
      </c>
      <c r="G3998" s="1126" t="str">
        <f>IF('Appraisal Inputs'!AV384="","Blank",'Appraisal Inputs'!AV384)</f>
        <v>Blank</v>
      </c>
      <c r="I3998" s="515" t="s">
        <v>4521</v>
      </c>
    </row>
    <row r="3999" spans="1:9" x14ac:dyDescent="0.2">
      <c r="A3999" s="86" t="s">
        <v>6388</v>
      </c>
      <c r="B3999" s="763" t="s">
        <v>454</v>
      </c>
      <c r="C3999" s="86" t="s">
        <v>186</v>
      </c>
      <c r="D3999" s="86" t="s">
        <v>562</v>
      </c>
      <c r="E3999" s="86" t="s">
        <v>516</v>
      </c>
      <c r="F3999" s="282" t="s">
        <v>189</v>
      </c>
      <c r="G3999" s="1126" t="str">
        <f>IF('Appraisal Inputs'!AV385="","Blank",'Appraisal Inputs'!AV385)</f>
        <v>Blank</v>
      </c>
      <c r="I3999" s="515" t="s">
        <v>4522</v>
      </c>
    </row>
    <row r="4000" spans="1:9" x14ac:dyDescent="0.2">
      <c r="A4000" s="86" t="s">
        <v>6388</v>
      </c>
      <c r="B4000" s="763" t="s">
        <v>454</v>
      </c>
      <c r="C4000" s="86" t="s">
        <v>186</v>
      </c>
      <c r="D4000" s="86" t="s">
        <v>563</v>
      </c>
      <c r="E4000" s="86" t="s">
        <v>516</v>
      </c>
      <c r="F4000" s="282" t="s">
        <v>189</v>
      </c>
      <c r="G4000" s="1126" t="str">
        <f>IF('Appraisal Inputs'!AV386="","Blank",'Appraisal Inputs'!AV386)</f>
        <v>Blank</v>
      </c>
      <c r="I4000" s="515" t="s">
        <v>4523</v>
      </c>
    </row>
    <row r="4001" spans="1:9" x14ac:dyDescent="0.2">
      <c r="A4001" s="86" t="s">
        <v>6388</v>
      </c>
      <c r="B4001" s="763" t="s">
        <v>454</v>
      </c>
      <c r="C4001" s="86" t="s">
        <v>186</v>
      </c>
      <c r="D4001" s="86" t="s">
        <v>564</v>
      </c>
      <c r="E4001" s="86" t="s">
        <v>516</v>
      </c>
      <c r="F4001" s="282" t="s">
        <v>189</v>
      </c>
      <c r="G4001" s="1126" t="str">
        <f>IF('Appraisal Inputs'!AV387="","Blank",'Appraisal Inputs'!AV387)</f>
        <v>Blank</v>
      </c>
      <c r="I4001" s="515" t="s">
        <v>4524</v>
      </c>
    </row>
    <row r="4002" spans="1:9" x14ac:dyDescent="0.2">
      <c r="A4002" s="86" t="s">
        <v>6388</v>
      </c>
      <c r="B4002" s="763" t="s">
        <v>454</v>
      </c>
      <c r="C4002" s="86" t="s">
        <v>186</v>
      </c>
      <c r="D4002" s="86" t="s">
        <v>565</v>
      </c>
      <c r="E4002" s="86" t="s">
        <v>516</v>
      </c>
      <c r="F4002" s="282" t="s">
        <v>189</v>
      </c>
      <c r="G4002" s="1126" t="str">
        <f>IF('Appraisal Inputs'!AV388="","Blank",'Appraisal Inputs'!AV388)</f>
        <v>Blank</v>
      </c>
      <c r="I4002" s="515" t="s">
        <v>4525</v>
      </c>
    </row>
    <row r="4003" spans="1:9" x14ac:dyDescent="0.2">
      <c r="A4003" s="86" t="s">
        <v>6388</v>
      </c>
      <c r="B4003" s="763" t="s">
        <v>454</v>
      </c>
      <c r="C4003" s="86" t="s">
        <v>186</v>
      </c>
      <c r="D4003" s="86" t="s">
        <v>566</v>
      </c>
      <c r="E4003" s="86" t="s">
        <v>516</v>
      </c>
      <c r="F4003" s="282" t="s">
        <v>189</v>
      </c>
      <c r="G4003" s="1119" t="str">
        <f>IF('Appraisal Inputs'!AV389="","Blank",'Appraisal Inputs'!AV389)</f>
        <v>Blank</v>
      </c>
      <c r="I4003" s="515" t="s">
        <v>4526</v>
      </c>
    </row>
    <row r="4004" spans="1:9" x14ac:dyDescent="0.2">
      <c r="A4004" s="86" t="s">
        <v>6388</v>
      </c>
      <c r="B4004" s="533" t="s">
        <v>454</v>
      </c>
      <c r="C4004" s="119" t="s">
        <v>186</v>
      </c>
      <c r="D4004" s="119" t="s">
        <v>185</v>
      </c>
      <c r="E4004" s="119" t="s">
        <v>516</v>
      </c>
      <c r="F4004" s="545" t="s">
        <v>197</v>
      </c>
      <c r="G4004" s="1127" t="str">
        <f>IF('Appraisal Inputs'!AV390="","Blank",'Appraisal Inputs'!AV390)</f>
        <v>Blank</v>
      </c>
      <c r="I4004" s="515" t="s">
        <v>4527</v>
      </c>
    </row>
    <row r="4005" spans="1:9" x14ac:dyDescent="0.2">
      <c r="A4005" s="86" t="s">
        <v>6388</v>
      </c>
      <c r="B4005" s="541" t="s">
        <v>454</v>
      </c>
      <c r="C4005" s="546" t="s">
        <v>186</v>
      </c>
      <c r="D4005" s="546" t="s">
        <v>185</v>
      </c>
      <c r="E4005" s="546" t="s">
        <v>516</v>
      </c>
      <c r="F4005" s="542" t="s">
        <v>188</v>
      </c>
      <c r="G4005" s="1102" t="str">
        <f>IF('Appraisal Inputs'!AW349="","Blank",'Appraisal Inputs'!AW349)</f>
        <v>Blank</v>
      </c>
      <c r="I4005" s="515" t="s">
        <v>4528</v>
      </c>
    </row>
    <row r="4006" spans="1:9" x14ac:dyDescent="0.2">
      <c r="A4006" s="86" t="s">
        <v>6388</v>
      </c>
      <c r="B4006" s="763" t="s">
        <v>454</v>
      </c>
      <c r="C4006" s="86" t="s">
        <v>186</v>
      </c>
      <c r="D4006" s="86" t="s">
        <v>527</v>
      </c>
      <c r="E4006" s="86" t="s">
        <v>516</v>
      </c>
      <c r="F4006" s="282" t="s">
        <v>188</v>
      </c>
      <c r="G4006" s="1126" t="str">
        <f>IF('Appraisal Inputs'!AW350="","Blank",'Appraisal Inputs'!AW350)</f>
        <v>Blank</v>
      </c>
      <c r="I4006" s="515" t="s">
        <v>4529</v>
      </c>
    </row>
    <row r="4007" spans="1:9" x14ac:dyDescent="0.2">
      <c r="A4007" s="86" t="s">
        <v>6388</v>
      </c>
      <c r="B4007" s="763" t="s">
        <v>454</v>
      </c>
      <c r="C4007" s="86" t="s">
        <v>186</v>
      </c>
      <c r="D4007" s="86" t="s">
        <v>528</v>
      </c>
      <c r="E4007" s="86" t="s">
        <v>516</v>
      </c>
      <c r="F4007" s="282" t="s">
        <v>188</v>
      </c>
      <c r="G4007" s="1126" t="str">
        <f>IF('Appraisal Inputs'!AW351="","Blank",'Appraisal Inputs'!AW351)</f>
        <v>Blank</v>
      </c>
      <c r="I4007" s="515" t="s">
        <v>4530</v>
      </c>
    </row>
    <row r="4008" spans="1:9" x14ac:dyDescent="0.2">
      <c r="A4008" s="86" t="s">
        <v>6388</v>
      </c>
      <c r="B4008" s="763" t="s">
        <v>454</v>
      </c>
      <c r="C4008" s="86" t="s">
        <v>186</v>
      </c>
      <c r="D4008" s="86" t="s">
        <v>529</v>
      </c>
      <c r="E4008" s="86" t="s">
        <v>516</v>
      </c>
      <c r="F4008" s="282" t="s">
        <v>188</v>
      </c>
      <c r="G4008" s="1126" t="str">
        <f>IF('Appraisal Inputs'!AW352="","Blank",'Appraisal Inputs'!AW352)</f>
        <v>Blank</v>
      </c>
      <c r="I4008" s="515" t="s">
        <v>4531</v>
      </c>
    </row>
    <row r="4009" spans="1:9" x14ac:dyDescent="0.2">
      <c r="A4009" s="86" t="s">
        <v>6388</v>
      </c>
      <c r="B4009" s="763" t="s">
        <v>454</v>
      </c>
      <c r="C4009" s="86" t="s">
        <v>186</v>
      </c>
      <c r="D4009" s="86" t="s">
        <v>530</v>
      </c>
      <c r="E4009" s="86" t="s">
        <v>516</v>
      </c>
      <c r="F4009" s="282" t="s">
        <v>188</v>
      </c>
      <c r="G4009" s="1126" t="str">
        <f>IF('Appraisal Inputs'!AW353="","Blank",'Appraisal Inputs'!AW353)</f>
        <v>Blank</v>
      </c>
      <c r="I4009" s="515" t="s">
        <v>4532</v>
      </c>
    </row>
    <row r="4010" spans="1:9" x14ac:dyDescent="0.2">
      <c r="A4010" s="86" t="s">
        <v>6388</v>
      </c>
      <c r="B4010" s="763" t="s">
        <v>454</v>
      </c>
      <c r="C4010" s="86" t="s">
        <v>186</v>
      </c>
      <c r="D4010" s="86" t="s">
        <v>531</v>
      </c>
      <c r="E4010" s="86" t="s">
        <v>516</v>
      </c>
      <c r="F4010" s="282" t="s">
        <v>188</v>
      </c>
      <c r="G4010" s="1126" t="str">
        <f>IF('Appraisal Inputs'!AW354="","Blank",'Appraisal Inputs'!AW354)</f>
        <v>Blank</v>
      </c>
      <c r="I4010" s="515" t="s">
        <v>4533</v>
      </c>
    </row>
    <row r="4011" spans="1:9" x14ac:dyDescent="0.2">
      <c r="A4011" s="86" t="s">
        <v>6388</v>
      </c>
      <c r="B4011" s="763" t="s">
        <v>454</v>
      </c>
      <c r="C4011" s="86" t="s">
        <v>186</v>
      </c>
      <c r="D4011" s="86" t="s">
        <v>532</v>
      </c>
      <c r="E4011" s="86" t="s">
        <v>516</v>
      </c>
      <c r="F4011" s="282" t="s">
        <v>188</v>
      </c>
      <c r="G4011" s="1126" t="str">
        <f>IF('Appraisal Inputs'!AW355="","Blank",'Appraisal Inputs'!AW355)</f>
        <v>Blank</v>
      </c>
      <c r="I4011" s="515" t="s">
        <v>4534</v>
      </c>
    </row>
    <row r="4012" spans="1:9" x14ac:dyDescent="0.2">
      <c r="A4012" s="86" t="s">
        <v>6388</v>
      </c>
      <c r="B4012" s="763" t="s">
        <v>454</v>
      </c>
      <c r="C4012" s="86" t="s">
        <v>186</v>
      </c>
      <c r="D4012" s="86" t="s">
        <v>533</v>
      </c>
      <c r="E4012" s="86" t="s">
        <v>516</v>
      </c>
      <c r="F4012" s="282" t="s">
        <v>188</v>
      </c>
      <c r="G4012" s="1126" t="str">
        <f>IF('Appraisal Inputs'!AW356="","Blank",'Appraisal Inputs'!AW356)</f>
        <v>Blank</v>
      </c>
      <c r="I4012" s="515" t="s">
        <v>4535</v>
      </c>
    </row>
    <row r="4013" spans="1:9" x14ac:dyDescent="0.2">
      <c r="A4013" s="86" t="s">
        <v>6388</v>
      </c>
      <c r="B4013" s="763" t="s">
        <v>454</v>
      </c>
      <c r="C4013" s="86" t="s">
        <v>186</v>
      </c>
      <c r="D4013" s="86" t="s">
        <v>534</v>
      </c>
      <c r="E4013" s="86" t="s">
        <v>516</v>
      </c>
      <c r="F4013" s="282" t="s">
        <v>188</v>
      </c>
      <c r="G4013" s="1126" t="str">
        <f>IF('Appraisal Inputs'!AW357="","Blank",'Appraisal Inputs'!AW357)</f>
        <v>Blank</v>
      </c>
      <c r="I4013" s="515" t="s">
        <v>4536</v>
      </c>
    </row>
    <row r="4014" spans="1:9" x14ac:dyDescent="0.2">
      <c r="A4014" s="86" t="s">
        <v>6388</v>
      </c>
      <c r="B4014" s="763" t="s">
        <v>454</v>
      </c>
      <c r="C4014" s="86" t="s">
        <v>186</v>
      </c>
      <c r="D4014" s="86" t="s">
        <v>535</v>
      </c>
      <c r="E4014" s="86" t="s">
        <v>516</v>
      </c>
      <c r="F4014" s="282" t="s">
        <v>188</v>
      </c>
      <c r="G4014" s="1126" t="str">
        <f>IF('Appraisal Inputs'!AW358="","Blank",'Appraisal Inputs'!AW358)</f>
        <v>Blank</v>
      </c>
      <c r="I4014" s="515" t="s">
        <v>4537</v>
      </c>
    </row>
    <row r="4015" spans="1:9" x14ac:dyDescent="0.2">
      <c r="A4015" s="86" t="s">
        <v>6388</v>
      </c>
      <c r="B4015" s="763" t="s">
        <v>454</v>
      </c>
      <c r="C4015" s="86" t="s">
        <v>186</v>
      </c>
      <c r="D4015" s="86" t="s">
        <v>536</v>
      </c>
      <c r="E4015" s="86" t="s">
        <v>516</v>
      </c>
      <c r="F4015" s="282" t="s">
        <v>188</v>
      </c>
      <c r="G4015" s="1126" t="str">
        <f>IF('Appraisal Inputs'!AW359="","Blank",'Appraisal Inputs'!AW359)</f>
        <v>Blank</v>
      </c>
      <c r="I4015" s="515" t="s">
        <v>4538</v>
      </c>
    </row>
    <row r="4016" spans="1:9" x14ac:dyDescent="0.2">
      <c r="A4016" s="86" t="s">
        <v>6388</v>
      </c>
      <c r="B4016" s="763" t="s">
        <v>454</v>
      </c>
      <c r="C4016" s="86" t="s">
        <v>186</v>
      </c>
      <c r="D4016" s="86" t="s">
        <v>537</v>
      </c>
      <c r="E4016" s="86" t="s">
        <v>516</v>
      </c>
      <c r="F4016" s="282" t="s">
        <v>188</v>
      </c>
      <c r="G4016" s="1126" t="str">
        <f>IF('Appraisal Inputs'!AW360="","Blank",'Appraisal Inputs'!AW360)</f>
        <v>Blank</v>
      </c>
      <c r="I4016" s="515" t="s">
        <v>4539</v>
      </c>
    </row>
    <row r="4017" spans="1:9" x14ac:dyDescent="0.2">
      <c r="A4017" s="86" t="s">
        <v>6388</v>
      </c>
      <c r="B4017" s="763" t="s">
        <v>454</v>
      </c>
      <c r="C4017" s="86" t="s">
        <v>186</v>
      </c>
      <c r="D4017" s="86" t="s">
        <v>538</v>
      </c>
      <c r="E4017" s="86" t="s">
        <v>516</v>
      </c>
      <c r="F4017" s="282" t="s">
        <v>188</v>
      </c>
      <c r="G4017" s="1126" t="str">
        <f>IF('Appraisal Inputs'!AW361="","Blank",'Appraisal Inputs'!AW361)</f>
        <v>Blank</v>
      </c>
      <c r="I4017" s="515" t="s">
        <v>4540</v>
      </c>
    </row>
    <row r="4018" spans="1:9" x14ac:dyDescent="0.2">
      <c r="A4018" s="86" t="s">
        <v>6388</v>
      </c>
      <c r="B4018" s="763" t="s">
        <v>454</v>
      </c>
      <c r="C4018" s="86" t="s">
        <v>186</v>
      </c>
      <c r="D4018" s="86" t="s">
        <v>539</v>
      </c>
      <c r="E4018" s="86" t="s">
        <v>516</v>
      </c>
      <c r="F4018" s="282" t="s">
        <v>188</v>
      </c>
      <c r="G4018" s="1126" t="str">
        <f>IF('Appraisal Inputs'!AW362="","Blank",'Appraisal Inputs'!AW362)</f>
        <v>Blank</v>
      </c>
      <c r="I4018" s="515" t="s">
        <v>4541</v>
      </c>
    </row>
    <row r="4019" spans="1:9" x14ac:dyDescent="0.2">
      <c r="A4019" s="86" t="s">
        <v>6388</v>
      </c>
      <c r="B4019" s="763" t="s">
        <v>454</v>
      </c>
      <c r="C4019" s="86" t="s">
        <v>186</v>
      </c>
      <c r="D4019" s="86" t="s">
        <v>540</v>
      </c>
      <c r="E4019" s="86" t="s">
        <v>516</v>
      </c>
      <c r="F4019" s="282" t="s">
        <v>188</v>
      </c>
      <c r="G4019" s="1126" t="str">
        <f>IF('Appraisal Inputs'!AW363="","Blank",'Appraisal Inputs'!AW363)</f>
        <v>Blank</v>
      </c>
      <c r="I4019" s="515" t="s">
        <v>4542</v>
      </c>
    </row>
    <row r="4020" spans="1:9" x14ac:dyDescent="0.2">
      <c r="A4020" s="86" t="s">
        <v>6388</v>
      </c>
      <c r="B4020" s="763" t="s">
        <v>454</v>
      </c>
      <c r="C4020" s="86" t="s">
        <v>186</v>
      </c>
      <c r="D4020" s="86" t="s">
        <v>541</v>
      </c>
      <c r="E4020" s="86" t="s">
        <v>516</v>
      </c>
      <c r="F4020" s="282" t="s">
        <v>188</v>
      </c>
      <c r="G4020" s="1126" t="str">
        <f>IF('Appraisal Inputs'!AW364="","Blank",'Appraisal Inputs'!AW364)</f>
        <v>Blank</v>
      </c>
      <c r="I4020" s="515" t="s">
        <v>4543</v>
      </c>
    </row>
    <row r="4021" spans="1:9" x14ac:dyDescent="0.2">
      <c r="A4021" s="86" t="s">
        <v>6388</v>
      </c>
      <c r="B4021" s="763" t="s">
        <v>454</v>
      </c>
      <c r="C4021" s="86" t="s">
        <v>186</v>
      </c>
      <c r="D4021" s="86" t="s">
        <v>542</v>
      </c>
      <c r="E4021" s="86" t="s">
        <v>516</v>
      </c>
      <c r="F4021" s="282" t="s">
        <v>188</v>
      </c>
      <c r="G4021" s="1126" t="str">
        <f>IF('Appraisal Inputs'!AW365="","Blank",'Appraisal Inputs'!AW365)</f>
        <v>Blank</v>
      </c>
      <c r="I4021" s="515" t="s">
        <v>4544</v>
      </c>
    </row>
    <row r="4022" spans="1:9" x14ac:dyDescent="0.2">
      <c r="A4022" s="86" t="s">
        <v>6388</v>
      </c>
      <c r="B4022" s="763" t="s">
        <v>454</v>
      </c>
      <c r="C4022" s="86" t="s">
        <v>186</v>
      </c>
      <c r="D4022" s="86" t="s">
        <v>543</v>
      </c>
      <c r="E4022" s="86" t="s">
        <v>516</v>
      </c>
      <c r="F4022" s="282" t="s">
        <v>188</v>
      </c>
      <c r="G4022" s="1126" t="str">
        <f>IF('Appraisal Inputs'!AW366="","Blank",'Appraisal Inputs'!AW366)</f>
        <v>Blank</v>
      </c>
      <c r="I4022" s="515" t="s">
        <v>4545</v>
      </c>
    </row>
    <row r="4023" spans="1:9" x14ac:dyDescent="0.2">
      <c r="A4023" s="86" t="s">
        <v>6388</v>
      </c>
      <c r="B4023" s="763" t="s">
        <v>454</v>
      </c>
      <c r="C4023" s="86" t="s">
        <v>186</v>
      </c>
      <c r="D4023" s="86" t="s">
        <v>544</v>
      </c>
      <c r="E4023" s="86" t="s">
        <v>516</v>
      </c>
      <c r="F4023" s="282" t="s">
        <v>188</v>
      </c>
      <c r="G4023" s="1126" t="str">
        <f>IF('Appraisal Inputs'!AW367="","Blank",'Appraisal Inputs'!AW367)</f>
        <v>Blank</v>
      </c>
      <c r="I4023" s="515" t="s">
        <v>4546</v>
      </c>
    </row>
    <row r="4024" spans="1:9" x14ac:dyDescent="0.2">
      <c r="A4024" s="86" t="s">
        <v>6388</v>
      </c>
      <c r="B4024" s="763" t="s">
        <v>454</v>
      </c>
      <c r="C4024" s="86" t="s">
        <v>186</v>
      </c>
      <c r="D4024" s="86" t="s">
        <v>545</v>
      </c>
      <c r="E4024" s="86" t="s">
        <v>516</v>
      </c>
      <c r="F4024" s="282" t="s">
        <v>188</v>
      </c>
      <c r="G4024" s="1126" t="str">
        <f>IF('Appraisal Inputs'!AW368="","Blank",'Appraisal Inputs'!AW368)</f>
        <v>Blank</v>
      </c>
      <c r="I4024" s="515" t="s">
        <v>4547</v>
      </c>
    </row>
    <row r="4025" spans="1:9" x14ac:dyDescent="0.2">
      <c r="A4025" s="86" t="s">
        <v>6388</v>
      </c>
      <c r="B4025" s="763" t="s">
        <v>454</v>
      </c>
      <c r="C4025" s="86" t="s">
        <v>186</v>
      </c>
      <c r="D4025" s="86" t="s">
        <v>546</v>
      </c>
      <c r="E4025" s="86" t="s">
        <v>516</v>
      </c>
      <c r="F4025" s="282" t="s">
        <v>188</v>
      </c>
      <c r="G4025" s="1126" t="str">
        <f>IF('Appraisal Inputs'!AW369="","Blank",'Appraisal Inputs'!AW369)</f>
        <v>Blank</v>
      </c>
      <c r="I4025" s="515" t="s">
        <v>4548</v>
      </c>
    </row>
    <row r="4026" spans="1:9" x14ac:dyDescent="0.2">
      <c r="A4026" s="86" t="s">
        <v>6388</v>
      </c>
      <c r="B4026" s="763" t="s">
        <v>454</v>
      </c>
      <c r="C4026" s="86" t="s">
        <v>186</v>
      </c>
      <c r="D4026" s="86" t="s">
        <v>547</v>
      </c>
      <c r="E4026" s="86" t="s">
        <v>516</v>
      </c>
      <c r="F4026" s="282" t="s">
        <v>188</v>
      </c>
      <c r="G4026" s="1126" t="str">
        <f>IF('Appraisal Inputs'!AW370="","Blank",'Appraisal Inputs'!AW370)</f>
        <v>Blank</v>
      </c>
      <c r="I4026" s="515" t="s">
        <v>4549</v>
      </c>
    </row>
    <row r="4027" spans="1:9" x14ac:dyDescent="0.2">
      <c r="A4027" s="86" t="s">
        <v>6388</v>
      </c>
      <c r="B4027" s="763" t="s">
        <v>454</v>
      </c>
      <c r="C4027" s="86" t="s">
        <v>186</v>
      </c>
      <c r="D4027" s="86" t="s">
        <v>548</v>
      </c>
      <c r="E4027" s="86" t="s">
        <v>516</v>
      </c>
      <c r="F4027" s="282" t="s">
        <v>188</v>
      </c>
      <c r="G4027" s="1126" t="str">
        <f>IF('Appraisal Inputs'!AW371="","Blank",'Appraisal Inputs'!AW371)</f>
        <v>Blank</v>
      </c>
      <c r="I4027" s="515" t="s">
        <v>4550</v>
      </c>
    </row>
    <row r="4028" spans="1:9" x14ac:dyDescent="0.2">
      <c r="A4028" s="86" t="s">
        <v>6388</v>
      </c>
      <c r="B4028" s="763" t="s">
        <v>454</v>
      </c>
      <c r="C4028" s="86" t="s">
        <v>186</v>
      </c>
      <c r="D4028" s="86" t="s">
        <v>549</v>
      </c>
      <c r="E4028" s="86" t="s">
        <v>516</v>
      </c>
      <c r="F4028" s="282" t="s">
        <v>188</v>
      </c>
      <c r="G4028" s="1126" t="str">
        <f>IF('Appraisal Inputs'!AW372="","Blank",'Appraisal Inputs'!AW372)</f>
        <v>Blank</v>
      </c>
      <c r="I4028" s="515" t="s">
        <v>4551</v>
      </c>
    </row>
    <row r="4029" spans="1:9" x14ac:dyDescent="0.2">
      <c r="A4029" s="86" t="s">
        <v>6388</v>
      </c>
      <c r="B4029" s="763" t="s">
        <v>454</v>
      </c>
      <c r="C4029" s="86" t="s">
        <v>186</v>
      </c>
      <c r="D4029" s="86" t="s">
        <v>550</v>
      </c>
      <c r="E4029" s="86" t="s">
        <v>516</v>
      </c>
      <c r="F4029" s="282" t="s">
        <v>188</v>
      </c>
      <c r="G4029" s="1126" t="str">
        <f>IF('Appraisal Inputs'!AW373="","Blank",'Appraisal Inputs'!AW373)</f>
        <v>Blank</v>
      </c>
      <c r="I4029" s="515" t="s">
        <v>4552</v>
      </c>
    </row>
    <row r="4030" spans="1:9" x14ac:dyDescent="0.2">
      <c r="A4030" s="86" t="s">
        <v>6388</v>
      </c>
      <c r="B4030" s="763" t="s">
        <v>454</v>
      </c>
      <c r="C4030" s="86" t="s">
        <v>186</v>
      </c>
      <c r="D4030" s="86" t="s">
        <v>551</v>
      </c>
      <c r="E4030" s="86" t="s">
        <v>516</v>
      </c>
      <c r="F4030" s="282" t="s">
        <v>188</v>
      </c>
      <c r="G4030" s="1126" t="str">
        <f>IF('Appraisal Inputs'!AW374="","Blank",'Appraisal Inputs'!AW374)</f>
        <v>Blank</v>
      </c>
      <c r="I4030" s="515" t="s">
        <v>4553</v>
      </c>
    </row>
    <row r="4031" spans="1:9" x14ac:dyDescent="0.2">
      <c r="A4031" s="86" t="s">
        <v>6388</v>
      </c>
      <c r="B4031" s="763" t="s">
        <v>454</v>
      </c>
      <c r="C4031" s="86" t="s">
        <v>186</v>
      </c>
      <c r="D4031" s="86" t="s">
        <v>552</v>
      </c>
      <c r="E4031" s="86" t="s">
        <v>516</v>
      </c>
      <c r="F4031" s="282" t="s">
        <v>188</v>
      </c>
      <c r="G4031" s="1126" t="str">
        <f>IF('Appraisal Inputs'!AW375="","Blank",'Appraisal Inputs'!AW375)</f>
        <v>Blank</v>
      </c>
      <c r="I4031" s="515" t="s">
        <v>4554</v>
      </c>
    </row>
    <row r="4032" spans="1:9" x14ac:dyDescent="0.2">
      <c r="A4032" s="86" t="s">
        <v>6388</v>
      </c>
      <c r="B4032" s="763" t="s">
        <v>454</v>
      </c>
      <c r="C4032" s="86" t="s">
        <v>186</v>
      </c>
      <c r="D4032" s="86" t="s">
        <v>553</v>
      </c>
      <c r="E4032" s="86" t="s">
        <v>516</v>
      </c>
      <c r="F4032" s="282" t="s">
        <v>188</v>
      </c>
      <c r="G4032" s="1126" t="str">
        <f>IF('Appraisal Inputs'!AW376="","Blank",'Appraisal Inputs'!AW376)</f>
        <v>Blank</v>
      </c>
      <c r="I4032" s="515" t="s">
        <v>4555</v>
      </c>
    </row>
    <row r="4033" spans="1:9" x14ac:dyDescent="0.2">
      <c r="A4033" s="86" t="s">
        <v>6388</v>
      </c>
      <c r="B4033" s="763" t="s">
        <v>454</v>
      </c>
      <c r="C4033" s="86" t="s">
        <v>186</v>
      </c>
      <c r="D4033" s="86" t="s">
        <v>554</v>
      </c>
      <c r="E4033" s="86" t="s">
        <v>516</v>
      </c>
      <c r="F4033" s="282" t="s">
        <v>188</v>
      </c>
      <c r="G4033" s="1126" t="str">
        <f>IF('Appraisal Inputs'!AW377="","Blank",'Appraisal Inputs'!AW377)</f>
        <v>Blank</v>
      </c>
      <c r="I4033" s="515" t="s">
        <v>4556</v>
      </c>
    </row>
    <row r="4034" spans="1:9" x14ac:dyDescent="0.2">
      <c r="A4034" s="86" t="s">
        <v>6388</v>
      </c>
      <c r="B4034" s="763" t="s">
        <v>454</v>
      </c>
      <c r="C4034" s="86" t="s">
        <v>186</v>
      </c>
      <c r="D4034" s="86" t="s">
        <v>555</v>
      </c>
      <c r="E4034" s="86" t="s">
        <v>516</v>
      </c>
      <c r="F4034" s="282" t="s">
        <v>188</v>
      </c>
      <c r="G4034" s="1126" t="str">
        <f>IF('Appraisal Inputs'!AW378="","Blank",'Appraisal Inputs'!AW378)</f>
        <v>Blank</v>
      </c>
      <c r="I4034" s="515" t="s">
        <v>4557</v>
      </c>
    </row>
    <row r="4035" spans="1:9" x14ac:dyDescent="0.2">
      <c r="A4035" s="86" t="s">
        <v>6388</v>
      </c>
      <c r="B4035" s="763" t="s">
        <v>454</v>
      </c>
      <c r="C4035" s="86" t="s">
        <v>186</v>
      </c>
      <c r="D4035" s="86" t="s">
        <v>556</v>
      </c>
      <c r="E4035" s="86" t="s">
        <v>516</v>
      </c>
      <c r="F4035" s="282" t="s">
        <v>188</v>
      </c>
      <c r="G4035" s="1126" t="str">
        <f>IF('Appraisal Inputs'!AW379="","Blank",'Appraisal Inputs'!AW379)</f>
        <v>Blank</v>
      </c>
      <c r="I4035" s="515" t="s">
        <v>4558</v>
      </c>
    </row>
    <row r="4036" spans="1:9" x14ac:dyDescent="0.2">
      <c r="A4036" s="86" t="s">
        <v>6388</v>
      </c>
      <c r="B4036" s="763" t="s">
        <v>454</v>
      </c>
      <c r="C4036" s="86" t="s">
        <v>186</v>
      </c>
      <c r="D4036" s="86" t="s">
        <v>557</v>
      </c>
      <c r="E4036" s="86" t="s">
        <v>516</v>
      </c>
      <c r="F4036" s="282" t="s">
        <v>188</v>
      </c>
      <c r="G4036" s="1126" t="str">
        <f>IF('Appraisal Inputs'!AW380="","Blank",'Appraisal Inputs'!AW380)</f>
        <v>Blank</v>
      </c>
      <c r="I4036" s="515" t="s">
        <v>4559</v>
      </c>
    </row>
    <row r="4037" spans="1:9" x14ac:dyDescent="0.2">
      <c r="A4037" s="86" t="s">
        <v>6388</v>
      </c>
      <c r="B4037" s="763" t="s">
        <v>454</v>
      </c>
      <c r="C4037" s="86" t="s">
        <v>186</v>
      </c>
      <c r="D4037" s="86" t="s">
        <v>558</v>
      </c>
      <c r="E4037" s="86" t="s">
        <v>516</v>
      </c>
      <c r="F4037" s="282" t="s">
        <v>188</v>
      </c>
      <c r="G4037" s="1126" t="str">
        <f>IF('Appraisal Inputs'!AW381="","Blank",'Appraisal Inputs'!AW381)</f>
        <v>Blank</v>
      </c>
      <c r="I4037" s="515" t="s">
        <v>4560</v>
      </c>
    </row>
    <row r="4038" spans="1:9" x14ac:dyDescent="0.2">
      <c r="A4038" s="86" t="s">
        <v>6388</v>
      </c>
      <c r="B4038" s="763" t="s">
        <v>454</v>
      </c>
      <c r="C4038" s="86" t="s">
        <v>186</v>
      </c>
      <c r="D4038" s="86" t="s">
        <v>559</v>
      </c>
      <c r="E4038" s="86" t="s">
        <v>516</v>
      </c>
      <c r="F4038" s="282" t="s">
        <v>188</v>
      </c>
      <c r="G4038" s="1126" t="str">
        <f>IF('Appraisal Inputs'!AW382="","Blank",'Appraisal Inputs'!AW382)</f>
        <v>Blank</v>
      </c>
      <c r="I4038" s="515" t="s">
        <v>4561</v>
      </c>
    </row>
    <row r="4039" spans="1:9" x14ac:dyDescent="0.2">
      <c r="A4039" s="86" t="s">
        <v>6388</v>
      </c>
      <c r="B4039" s="763" t="s">
        <v>454</v>
      </c>
      <c r="C4039" s="86" t="s">
        <v>186</v>
      </c>
      <c r="D4039" s="86" t="s">
        <v>560</v>
      </c>
      <c r="E4039" s="86" t="s">
        <v>516</v>
      </c>
      <c r="F4039" s="282" t="s">
        <v>188</v>
      </c>
      <c r="G4039" s="1126" t="str">
        <f>IF('Appraisal Inputs'!AW383="","Blank",'Appraisal Inputs'!AW383)</f>
        <v>Blank</v>
      </c>
      <c r="I4039" s="515" t="s">
        <v>4562</v>
      </c>
    </row>
    <row r="4040" spans="1:9" x14ac:dyDescent="0.2">
      <c r="A4040" s="86" t="s">
        <v>6388</v>
      </c>
      <c r="B4040" s="763" t="s">
        <v>454</v>
      </c>
      <c r="C4040" s="86" t="s">
        <v>186</v>
      </c>
      <c r="D4040" s="86" t="s">
        <v>561</v>
      </c>
      <c r="E4040" s="86" t="s">
        <v>516</v>
      </c>
      <c r="F4040" s="282" t="s">
        <v>188</v>
      </c>
      <c r="G4040" s="1126" t="str">
        <f>IF('Appraisal Inputs'!AW384="","Blank",'Appraisal Inputs'!AW384)</f>
        <v>Blank</v>
      </c>
      <c r="I4040" s="515" t="s">
        <v>4563</v>
      </c>
    </row>
    <row r="4041" spans="1:9" x14ac:dyDescent="0.2">
      <c r="A4041" s="86" t="s">
        <v>6388</v>
      </c>
      <c r="B4041" s="763" t="s">
        <v>454</v>
      </c>
      <c r="C4041" s="86" t="s">
        <v>186</v>
      </c>
      <c r="D4041" s="86" t="s">
        <v>562</v>
      </c>
      <c r="E4041" s="86" t="s">
        <v>516</v>
      </c>
      <c r="F4041" s="282" t="s">
        <v>188</v>
      </c>
      <c r="G4041" s="1126" t="str">
        <f>IF('Appraisal Inputs'!AW385="","Blank",'Appraisal Inputs'!AW385)</f>
        <v>Blank</v>
      </c>
      <c r="I4041" s="515" t="s">
        <v>4564</v>
      </c>
    </row>
    <row r="4042" spans="1:9" x14ac:dyDescent="0.2">
      <c r="A4042" s="86" t="s">
        <v>6388</v>
      </c>
      <c r="B4042" s="763" t="s">
        <v>454</v>
      </c>
      <c r="C4042" s="86" t="s">
        <v>186</v>
      </c>
      <c r="D4042" s="86" t="s">
        <v>563</v>
      </c>
      <c r="E4042" s="86" t="s">
        <v>516</v>
      </c>
      <c r="F4042" s="282" t="s">
        <v>188</v>
      </c>
      <c r="G4042" s="1126" t="str">
        <f>IF('Appraisal Inputs'!AW386="","Blank",'Appraisal Inputs'!AW386)</f>
        <v>Blank</v>
      </c>
      <c r="I4042" s="515" t="s">
        <v>4565</v>
      </c>
    </row>
    <row r="4043" spans="1:9" x14ac:dyDescent="0.2">
      <c r="A4043" s="86" t="s">
        <v>6388</v>
      </c>
      <c r="B4043" s="763" t="s">
        <v>454</v>
      </c>
      <c r="C4043" s="86" t="s">
        <v>186</v>
      </c>
      <c r="D4043" s="86" t="s">
        <v>564</v>
      </c>
      <c r="E4043" s="86" t="s">
        <v>516</v>
      </c>
      <c r="F4043" s="282" t="s">
        <v>188</v>
      </c>
      <c r="G4043" s="1126" t="str">
        <f>IF('Appraisal Inputs'!AW387="","Blank",'Appraisal Inputs'!AW387)</f>
        <v>Blank</v>
      </c>
      <c r="I4043" s="515" t="s">
        <v>4566</v>
      </c>
    </row>
    <row r="4044" spans="1:9" x14ac:dyDescent="0.2">
      <c r="A4044" s="86" t="s">
        <v>6388</v>
      </c>
      <c r="B4044" s="763" t="s">
        <v>454</v>
      </c>
      <c r="C4044" s="86" t="s">
        <v>186</v>
      </c>
      <c r="D4044" s="86" t="s">
        <v>565</v>
      </c>
      <c r="E4044" s="86" t="s">
        <v>516</v>
      </c>
      <c r="F4044" s="282" t="s">
        <v>188</v>
      </c>
      <c r="G4044" s="1126" t="str">
        <f>IF('Appraisal Inputs'!AW388="","Blank",'Appraisal Inputs'!AW388)</f>
        <v>Blank</v>
      </c>
      <c r="I4044" s="515" t="s">
        <v>4567</v>
      </c>
    </row>
    <row r="4045" spans="1:9" x14ac:dyDescent="0.2">
      <c r="A4045" s="86" t="s">
        <v>6388</v>
      </c>
      <c r="B4045" s="543" t="s">
        <v>454</v>
      </c>
      <c r="C4045" s="547" t="s">
        <v>186</v>
      </c>
      <c r="D4045" s="547" t="s">
        <v>566</v>
      </c>
      <c r="E4045" s="547" t="s">
        <v>516</v>
      </c>
      <c r="F4045" s="538" t="s">
        <v>188</v>
      </c>
      <c r="G4045" s="1120" t="str">
        <f>IF('Appraisal Inputs'!AW389="","Blank",'Appraisal Inputs'!AW389)</f>
        <v>Blank</v>
      </c>
      <c r="I4045" s="515" t="s">
        <v>4568</v>
      </c>
    </row>
    <row r="4046" spans="1:9" x14ac:dyDescent="0.2">
      <c r="A4046" s="86" t="s">
        <v>6388</v>
      </c>
      <c r="B4046" s="763" t="s">
        <v>454</v>
      </c>
      <c r="C4046" s="86" t="s">
        <v>186</v>
      </c>
      <c r="D4046" s="86" t="s">
        <v>185</v>
      </c>
      <c r="E4046" s="86" t="s">
        <v>517</v>
      </c>
      <c r="F4046" s="282" t="s">
        <v>189</v>
      </c>
      <c r="G4046" s="1126" t="str">
        <f>IF('Appraisal Inputs'!AX349="","Blank",'Appraisal Inputs'!AX349)</f>
        <v>Blank</v>
      </c>
      <c r="I4046" s="515" t="s">
        <v>4569</v>
      </c>
    </row>
    <row r="4047" spans="1:9" x14ac:dyDescent="0.2">
      <c r="A4047" s="86" t="s">
        <v>6388</v>
      </c>
      <c r="B4047" s="763" t="s">
        <v>454</v>
      </c>
      <c r="C4047" s="86" t="s">
        <v>186</v>
      </c>
      <c r="D4047" s="86" t="s">
        <v>527</v>
      </c>
      <c r="E4047" s="86" t="s">
        <v>517</v>
      </c>
      <c r="F4047" s="282" t="s">
        <v>189</v>
      </c>
      <c r="G4047" s="1126" t="str">
        <f>IF('Appraisal Inputs'!AX350="","Blank",'Appraisal Inputs'!AX350)</f>
        <v>Blank</v>
      </c>
      <c r="I4047" s="515" t="s">
        <v>4570</v>
      </c>
    </row>
    <row r="4048" spans="1:9" x14ac:dyDescent="0.2">
      <c r="A4048" s="86" t="s">
        <v>6388</v>
      </c>
      <c r="B4048" s="763" t="s">
        <v>454</v>
      </c>
      <c r="C4048" s="86" t="s">
        <v>186</v>
      </c>
      <c r="D4048" s="86" t="s">
        <v>528</v>
      </c>
      <c r="E4048" s="86" t="s">
        <v>517</v>
      </c>
      <c r="F4048" s="282" t="s">
        <v>189</v>
      </c>
      <c r="G4048" s="1126" t="str">
        <f>IF('Appraisal Inputs'!AX351="","Blank",'Appraisal Inputs'!AX351)</f>
        <v>Blank</v>
      </c>
      <c r="I4048" s="515" t="s">
        <v>4571</v>
      </c>
    </row>
    <row r="4049" spans="1:9" x14ac:dyDescent="0.2">
      <c r="A4049" s="86" t="s">
        <v>6388</v>
      </c>
      <c r="B4049" s="763" t="s">
        <v>454</v>
      </c>
      <c r="C4049" s="86" t="s">
        <v>186</v>
      </c>
      <c r="D4049" s="86" t="s">
        <v>529</v>
      </c>
      <c r="E4049" s="86" t="s">
        <v>517</v>
      </c>
      <c r="F4049" s="282" t="s">
        <v>189</v>
      </c>
      <c r="G4049" s="1126" t="str">
        <f>IF('Appraisal Inputs'!AX352="","Blank",'Appraisal Inputs'!AX352)</f>
        <v>Blank</v>
      </c>
      <c r="I4049" s="515" t="s">
        <v>4572</v>
      </c>
    </row>
    <row r="4050" spans="1:9" x14ac:dyDescent="0.2">
      <c r="A4050" s="86" t="s">
        <v>6388</v>
      </c>
      <c r="B4050" s="763" t="s">
        <v>454</v>
      </c>
      <c r="C4050" s="86" t="s">
        <v>186</v>
      </c>
      <c r="D4050" s="86" t="s">
        <v>530</v>
      </c>
      <c r="E4050" s="86" t="s">
        <v>517</v>
      </c>
      <c r="F4050" s="282" t="s">
        <v>189</v>
      </c>
      <c r="G4050" s="1126" t="str">
        <f>IF('Appraisal Inputs'!AX353="","Blank",'Appraisal Inputs'!AX353)</f>
        <v>Blank</v>
      </c>
      <c r="I4050" s="515" t="s">
        <v>4573</v>
      </c>
    </row>
    <row r="4051" spans="1:9" x14ac:dyDescent="0.2">
      <c r="A4051" s="86" t="s">
        <v>6388</v>
      </c>
      <c r="B4051" s="763" t="s">
        <v>454</v>
      </c>
      <c r="C4051" s="86" t="s">
        <v>186</v>
      </c>
      <c r="D4051" s="86" t="s">
        <v>531</v>
      </c>
      <c r="E4051" s="86" t="s">
        <v>517</v>
      </c>
      <c r="F4051" s="282" t="s">
        <v>189</v>
      </c>
      <c r="G4051" s="1126" t="str">
        <f>IF('Appraisal Inputs'!AX354="","Blank",'Appraisal Inputs'!AX354)</f>
        <v>Blank</v>
      </c>
      <c r="I4051" s="515" t="s">
        <v>4574</v>
      </c>
    </row>
    <row r="4052" spans="1:9" x14ac:dyDescent="0.2">
      <c r="A4052" s="86" t="s">
        <v>6388</v>
      </c>
      <c r="B4052" s="763" t="s">
        <v>454</v>
      </c>
      <c r="C4052" s="86" t="s">
        <v>186</v>
      </c>
      <c r="D4052" s="86" t="s">
        <v>532</v>
      </c>
      <c r="E4052" s="86" t="s">
        <v>517</v>
      </c>
      <c r="F4052" s="282" t="s">
        <v>189</v>
      </c>
      <c r="G4052" s="1126" t="str">
        <f>IF('Appraisal Inputs'!AX355="","Blank",'Appraisal Inputs'!AX355)</f>
        <v>Blank</v>
      </c>
      <c r="I4052" s="515" t="s">
        <v>4575</v>
      </c>
    </row>
    <row r="4053" spans="1:9" x14ac:dyDescent="0.2">
      <c r="A4053" s="86" t="s">
        <v>6388</v>
      </c>
      <c r="B4053" s="763" t="s">
        <v>454</v>
      </c>
      <c r="C4053" s="86" t="s">
        <v>186</v>
      </c>
      <c r="D4053" s="86" t="s">
        <v>533</v>
      </c>
      <c r="E4053" s="86" t="s">
        <v>517</v>
      </c>
      <c r="F4053" s="282" t="s">
        <v>189</v>
      </c>
      <c r="G4053" s="1126" t="str">
        <f>IF('Appraisal Inputs'!AX356="","Blank",'Appraisal Inputs'!AX356)</f>
        <v>Blank</v>
      </c>
      <c r="I4053" s="515" t="s">
        <v>4576</v>
      </c>
    </row>
    <row r="4054" spans="1:9" x14ac:dyDescent="0.2">
      <c r="A4054" s="86" t="s">
        <v>6388</v>
      </c>
      <c r="B4054" s="763" t="s">
        <v>454</v>
      </c>
      <c r="C4054" s="86" t="s">
        <v>186</v>
      </c>
      <c r="D4054" s="86" t="s">
        <v>534</v>
      </c>
      <c r="E4054" s="86" t="s">
        <v>517</v>
      </c>
      <c r="F4054" s="282" t="s">
        <v>189</v>
      </c>
      <c r="G4054" s="1126" t="str">
        <f>IF('Appraisal Inputs'!AX357="","Blank",'Appraisal Inputs'!AX357)</f>
        <v>Blank</v>
      </c>
      <c r="I4054" s="515" t="s">
        <v>4577</v>
      </c>
    </row>
    <row r="4055" spans="1:9" x14ac:dyDescent="0.2">
      <c r="A4055" s="86" t="s">
        <v>6388</v>
      </c>
      <c r="B4055" s="763" t="s">
        <v>454</v>
      </c>
      <c r="C4055" s="86" t="s">
        <v>186</v>
      </c>
      <c r="D4055" s="86" t="s">
        <v>535</v>
      </c>
      <c r="E4055" s="86" t="s">
        <v>517</v>
      </c>
      <c r="F4055" s="282" t="s">
        <v>189</v>
      </c>
      <c r="G4055" s="1126" t="str">
        <f>IF('Appraisal Inputs'!AX358="","Blank",'Appraisal Inputs'!AX358)</f>
        <v>Blank</v>
      </c>
      <c r="I4055" s="515" t="s">
        <v>4578</v>
      </c>
    </row>
    <row r="4056" spans="1:9" x14ac:dyDescent="0.2">
      <c r="A4056" s="86" t="s">
        <v>6388</v>
      </c>
      <c r="B4056" s="763" t="s">
        <v>454</v>
      </c>
      <c r="C4056" s="86" t="s">
        <v>186</v>
      </c>
      <c r="D4056" s="86" t="s">
        <v>536</v>
      </c>
      <c r="E4056" s="86" t="s">
        <v>517</v>
      </c>
      <c r="F4056" s="282" t="s">
        <v>189</v>
      </c>
      <c r="G4056" s="1126" t="str">
        <f>IF('Appraisal Inputs'!AX359="","Blank",'Appraisal Inputs'!AX359)</f>
        <v>Blank</v>
      </c>
      <c r="I4056" s="515" t="s">
        <v>4579</v>
      </c>
    </row>
    <row r="4057" spans="1:9" x14ac:dyDescent="0.2">
      <c r="A4057" s="86" t="s">
        <v>6388</v>
      </c>
      <c r="B4057" s="763" t="s">
        <v>454</v>
      </c>
      <c r="C4057" s="86" t="s">
        <v>186</v>
      </c>
      <c r="D4057" s="86" t="s">
        <v>537</v>
      </c>
      <c r="E4057" s="86" t="s">
        <v>517</v>
      </c>
      <c r="F4057" s="282" t="s">
        <v>189</v>
      </c>
      <c r="G4057" s="1126" t="str">
        <f>IF('Appraisal Inputs'!AX360="","Blank",'Appraisal Inputs'!AX360)</f>
        <v>Blank</v>
      </c>
      <c r="I4057" s="515" t="s">
        <v>4580</v>
      </c>
    </row>
    <row r="4058" spans="1:9" x14ac:dyDescent="0.2">
      <c r="A4058" s="86" t="s">
        <v>6388</v>
      </c>
      <c r="B4058" s="763" t="s">
        <v>454</v>
      </c>
      <c r="C4058" s="86" t="s">
        <v>186</v>
      </c>
      <c r="D4058" s="86" t="s">
        <v>538</v>
      </c>
      <c r="E4058" s="86" t="s">
        <v>517</v>
      </c>
      <c r="F4058" s="282" t="s">
        <v>189</v>
      </c>
      <c r="G4058" s="1126" t="str">
        <f>IF('Appraisal Inputs'!AX361="","Blank",'Appraisal Inputs'!AX361)</f>
        <v>Blank</v>
      </c>
      <c r="I4058" s="515" t="s">
        <v>4581</v>
      </c>
    </row>
    <row r="4059" spans="1:9" x14ac:dyDescent="0.2">
      <c r="A4059" s="86" t="s">
        <v>6388</v>
      </c>
      <c r="B4059" s="763" t="s">
        <v>454</v>
      </c>
      <c r="C4059" s="86" t="s">
        <v>186</v>
      </c>
      <c r="D4059" s="86" t="s">
        <v>539</v>
      </c>
      <c r="E4059" s="86" t="s">
        <v>517</v>
      </c>
      <c r="F4059" s="282" t="s">
        <v>189</v>
      </c>
      <c r="G4059" s="1126" t="str">
        <f>IF('Appraisal Inputs'!AX362="","Blank",'Appraisal Inputs'!AX362)</f>
        <v>Blank</v>
      </c>
      <c r="I4059" s="515" t="s">
        <v>4582</v>
      </c>
    </row>
    <row r="4060" spans="1:9" x14ac:dyDescent="0.2">
      <c r="A4060" s="86" t="s">
        <v>6388</v>
      </c>
      <c r="B4060" s="763" t="s">
        <v>454</v>
      </c>
      <c r="C4060" s="86" t="s">
        <v>186</v>
      </c>
      <c r="D4060" s="86" t="s">
        <v>540</v>
      </c>
      <c r="E4060" s="86" t="s">
        <v>517</v>
      </c>
      <c r="F4060" s="282" t="s">
        <v>189</v>
      </c>
      <c r="G4060" s="1126" t="str">
        <f>IF('Appraisal Inputs'!AX363="","Blank",'Appraisal Inputs'!AX363)</f>
        <v>Blank</v>
      </c>
      <c r="I4060" s="515" t="s">
        <v>4583</v>
      </c>
    </row>
    <row r="4061" spans="1:9" x14ac:dyDescent="0.2">
      <c r="A4061" s="86" t="s">
        <v>6388</v>
      </c>
      <c r="B4061" s="763" t="s">
        <v>454</v>
      </c>
      <c r="C4061" s="86" t="s">
        <v>186</v>
      </c>
      <c r="D4061" s="86" t="s">
        <v>541</v>
      </c>
      <c r="E4061" s="86" t="s">
        <v>517</v>
      </c>
      <c r="F4061" s="282" t="s">
        <v>189</v>
      </c>
      <c r="G4061" s="1126" t="str">
        <f>IF('Appraisal Inputs'!AX364="","Blank",'Appraisal Inputs'!AX364)</f>
        <v>Blank</v>
      </c>
      <c r="I4061" s="515" t="s">
        <v>4584</v>
      </c>
    </row>
    <row r="4062" spans="1:9" x14ac:dyDescent="0.2">
      <c r="A4062" s="86" t="s">
        <v>6388</v>
      </c>
      <c r="B4062" s="763" t="s">
        <v>454</v>
      </c>
      <c r="C4062" s="86" t="s">
        <v>186</v>
      </c>
      <c r="D4062" s="86" t="s">
        <v>542</v>
      </c>
      <c r="E4062" s="86" t="s">
        <v>517</v>
      </c>
      <c r="F4062" s="282" t="s">
        <v>189</v>
      </c>
      <c r="G4062" s="1126" t="str">
        <f>IF('Appraisal Inputs'!AX365="","Blank",'Appraisal Inputs'!AX365)</f>
        <v>Blank</v>
      </c>
      <c r="I4062" s="515" t="s">
        <v>4585</v>
      </c>
    </row>
    <row r="4063" spans="1:9" x14ac:dyDescent="0.2">
      <c r="A4063" s="86" t="s">
        <v>6388</v>
      </c>
      <c r="B4063" s="763" t="s">
        <v>454</v>
      </c>
      <c r="C4063" s="86" t="s">
        <v>186</v>
      </c>
      <c r="D4063" s="86" t="s">
        <v>543</v>
      </c>
      <c r="E4063" s="86" t="s">
        <v>517</v>
      </c>
      <c r="F4063" s="282" t="s">
        <v>189</v>
      </c>
      <c r="G4063" s="1126" t="str">
        <f>IF('Appraisal Inputs'!AX366="","Blank",'Appraisal Inputs'!AX366)</f>
        <v>Blank</v>
      </c>
      <c r="I4063" s="515" t="s">
        <v>4586</v>
      </c>
    </row>
    <row r="4064" spans="1:9" x14ac:dyDescent="0.2">
      <c r="A4064" s="86" t="s">
        <v>6388</v>
      </c>
      <c r="B4064" s="763" t="s">
        <v>454</v>
      </c>
      <c r="C4064" s="86" t="s">
        <v>186</v>
      </c>
      <c r="D4064" s="86" t="s">
        <v>544</v>
      </c>
      <c r="E4064" s="86" t="s">
        <v>517</v>
      </c>
      <c r="F4064" s="282" t="s">
        <v>189</v>
      </c>
      <c r="G4064" s="1126" t="str">
        <f>IF('Appraisal Inputs'!AX367="","Blank",'Appraisal Inputs'!AX367)</f>
        <v>Blank</v>
      </c>
      <c r="I4064" s="515" t="s">
        <v>4587</v>
      </c>
    </row>
    <row r="4065" spans="1:9" x14ac:dyDescent="0.2">
      <c r="A4065" s="86" t="s">
        <v>6388</v>
      </c>
      <c r="B4065" s="763" t="s">
        <v>454</v>
      </c>
      <c r="C4065" s="86" t="s">
        <v>186</v>
      </c>
      <c r="D4065" s="86" t="s">
        <v>545</v>
      </c>
      <c r="E4065" s="86" t="s">
        <v>517</v>
      </c>
      <c r="F4065" s="282" t="s">
        <v>189</v>
      </c>
      <c r="G4065" s="1126" t="str">
        <f>IF('Appraisal Inputs'!AX368="","Blank",'Appraisal Inputs'!AX368)</f>
        <v>Blank</v>
      </c>
      <c r="I4065" s="515" t="s">
        <v>4588</v>
      </c>
    </row>
    <row r="4066" spans="1:9" x14ac:dyDescent="0.2">
      <c r="A4066" s="86" t="s">
        <v>6388</v>
      </c>
      <c r="B4066" s="763" t="s">
        <v>454</v>
      </c>
      <c r="C4066" s="86" t="s">
        <v>186</v>
      </c>
      <c r="D4066" s="86" t="s">
        <v>546</v>
      </c>
      <c r="E4066" s="86" t="s">
        <v>517</v>
      </c>
      <c r="F4066" s="282" t="s">
        <v>189</v>
      </c>
      <c r="G4066" s="1126" t="str">
        <f>IF('Appraisal Inputs'!AX369="","Blank",'Appraisal Inputs'!AX369)</f>
        <v>Blank</v>
      </c>
      <c r="I4066" s="515" t="s">
        <v>4589</v>
      </c>
    </row>
    <row r="4067" spans="1:9" x14ac:dyDescent="0.2">
      <c r="A4067" s="86" t="s">
        <v>6388</v>
      </c>
      <c r="B4067" s="763" t="s">
        <v>454</v>
      </c>
      <c r="C4067" s="86" t="s">
        <v>186</v>
      </c>
      <c r="D4067" s="86" t="s">
        <v>547</v>
      </c>
      <c r="E4067" s="86" t="s">
        <v>517</v>
      </c>
      <c r="F4067" s="282" t="s">
        <v>189</v>
      </c>
      <c r="G4067" s="1126" t="str">
        <f>IF('Appraisal Inputs'!AX370="","Blank",'Appraisal Inputs'!AX370)</f>
        <v>Blank</v>
      </c>
      <c r="I4067" s="515" t="s">
        <v>4590</v>
      </c>
    </row>
    <row r="4068" spans="1:9" x14ac:dyDescent="0.2">
      <c r="A4068" s="86" t="s">
        <v>6388</v>
      </c>
      <c r="B4068" s="763" t="s">
        <v>454</v>
      </c>
      <c r="C4068" s="86" t="s">
        <v>186</v>
      </c>
      <c r="D4068" s="86" t="s">
        <v>548</v>
      </c>
      <c r="E4068" s="86" t="s">
        <v>517</v>
      </c>
      <c r="F4068" s="282" t="s">
        <v>189</v>
      </c>
      <c r="G4068" s="1126" t="str">
        <f>IF('Appraisal Inputs'!AX371="","Blank",'Appraisal Inputs'!AX371)</f>
        <v>Blank</v>
      </c>
      <c r="I4068" s="515" t="s">
        <v>4591</v>
      </c>
    </row>
    <row r="4069" spans="1:9" x14ac:dyDescent="0.2">
      <c r="A4069" s="86" t="s">
        <v>6388</v>
      </c>
      <c r="B4069" s="763" t="s">
        <v>454</v>
      </c>
      <c r="C4069" s="86" t="s">
        <v>186</v>
      </c>
      <c r="D4069" s="86" t="s">
        <v>549</v>
      </c>
      <c r="E4069" s="86" t="s">
        <v>517</v>
      </c>
      <c r="F4069" s="282" t="s">
        <v>189</v>
      </c>
      <c r="G4069" s="1126" t="str">
        <f>IF('Appraisal Inputs'!AX372="","Blank",'Appraisal Inputs'!AX372)</f>
        <v>Blank</v>
      </c>
      <c r="I4069" s="515" t="s">
        <v>4592</v>
      </c>
    </row>
    <row r="4070" spans="1:9" x14ac:dyDescent="0.2">
      <c r="A4070" s="86" t="s">
        <v>6388</v>
      </c>
      <c r="B4070" s="763" t="s">
        <v>454</v>
      </c>
      <c r="C4070" s="86" t="s">
        <v>186</v>
      </c>
      <c r="D4070" s="86" t="s">
        <v>550</v>
      </c>
      <c r="E4070" s="86" t="s">
        <v>517</v>
      </c>
      <c r="F4070" s="282" t="s">
        <v>189</v>
      </c>
      <c r="G4070" s="1126" t="str">
        <f>IF('Appraisal Inputs'!AX373="","Blank",'Appraisal Inputs'!AX373)</f>
        <v>Blank</v>
      </c>
      <c r="I4070" s="515" t="s">
        <v>4593</v>
      </c>
    </row>
    <row r="4071" spans="1:9" x14ac:dyDescent="0.2">
      <c r="A4071" s="86" t="s">
        <v>6388</v>
      </c>
      <c r="B4071" s="763" t="s">
        <v>454</v>
      </c>
      <c r="C4071" s="86" t="s">
        <v>186</v>
      </c>
      <c r="D4071" s="86" t="s">
        <v>551</v>
      </c>
      <c r="E4071" s="86" t="s">
        <v>517</v>
      </c>
      <c r="F4071" s="282" t="s">
        <v>189</v>
      </c>
      <c r="G4071" s="1126" t="str">
        <f>IF('Appraisal Inputs'!AX374="","Blank",'Appraisal Inputs'!AX374)</f>
        <v>Blank</v>
      </c>
      <c r="I4071" s="515" t="s">
        <v>4594</v>
      </c>
    </row>
    <row r="4072" spans="1:9" x14ac:dyDescent="0.2">
      <c r="A4072" s="86" t="s">
        <v>6388</v>
      </c>
      <c r="B4072" s="763" t="s">
        <v>454</v>
      </c>
      <c r="C4072" s="86" t="s">
        <v>186</v>
      </c>
      <c r="D4072" s="86" t="s">
        <v>552</v>
      </c>
      <c r="E4072" s="86" t="s">
        <v>517</v>
      </c>
      <c r="F4072" s="282" t="s">
        <v>189</v>
      </c>
      <c r="G4072" s="1126" t="str">
        <f>IF('Appraisal Inputs'!AX375="","Blank",'Appraisal Inputs'!AX375)</f>
        <v>Blank</v>
      </c>
      <c r="I4072" s="515" t="s">
        <v>4595</v>
      </c>
    </row>
    <row r="4073" spans="1:9" x14ac:dyDescent="0.2">
      <c r="A4073" s="86" t="s">
        <v>6388</v>
      </c>
      <c r="B4073" s="763" t="s">
        <v>454</v>
      </c>
      <c r="C4073" s="86" t="s">
        <v>186</v>
      </c>
      <c r="D4073" s="86" t="s">
        <v>553</v>
      </c>
      <c r="E4073" s="86" t="s">
        <v>517</v>
      </c>
      <c r="F4073" s="282" t="s">
        <v>189</v>
      </c>
      <c r="G4073" s="1126" t="str">
        <f>IF('Appraisal Inputs'!AX376="","Blank",'Appraisal Inputs'!AX376)</f>
        <v>Blank</v>
      </c>
      <c r="I4073" s="515" t="s">
        <v>4596</v>
      </c>
    </row>
    <row r="4074" spans="1:9" x14ac:dyDescent="0.2">
      <c r="A4074" s="86" t="s">
        <v>6388</v>
      </c>
      <c r="B4074" s="763" t="s">
        <v>454</v>
      </c>
      <c r="C4074" s="86" t="s">
        <v>186</v>
      </c>
      <c r="D4074" s="86" t="s">
        <v>554</v>
      </c>
      <c r="E4074" s="86" t="s">
        <v>517</v>
      </c>
      <c r="F4074" s="282" t="s">
        <v>189</v>
      </c>
      <c r="G4074" s="1126" t="str">
        <f>IF('Appraisal Inputs'!AX377="","Blank",'Appraisal Inputs'!AX377)</f>
        <v>Blank</v>
      </c>
      <c r="I4074" s="515" t="s">
        <v>4597</v>
      </c>
    </row>
    <row r="4075" spans="1:9" x14ac:dyDescent="0.2">
      <c r="A4075" s="86" t="s">
        <v>6388</v>
      </c>
      <c r="B4075" s="763" t="s">
        <v>454</v>
      </c>
      <c r="C4075" s="86" t="s">
        <v>186</v>
      </c>
      <c r="D4075" s="86" t="s">
        <v>555</v>
      </c>
      <c r="E4075" s="86" t="s">
        <v>517</v>
      </c>
      <c r="F4075" s="282" t="s">
        <v>189</v>
      </c>
      <c r="G4075" s="1126" t="str">
        <f>IF('Appraisal Inputs'!AX378="","Blank",'Appraisal Inputs'!AX378)</f>
        <v>Blank</v>
      </c>
      <c r="I4075" s="515" t="s">
        <v>4598</v>
      </c>
    </row>
    <row r="4076" spans="1:9" x14ac:dyDescent="0.2">
      <c r="A4076" s="86" t="s">
        <v>6388</v>
      </c>
      <c r="B4076" s="763" t="s">
        <v>454</v>
      </c>
      <c r="C4076" s="86" t="s">
        <v>186</v>
      </c>
      <c r="D4076" s="86" t="s">
        <v>556</v>
      </c>
      <c r="E4076" s="86" t="s">
        <v>517</v>
      </c>
      <c r="F4076" s="282" t="s">
        <v>189</v>
      </c>
      <c r="G4076" s="1126" t="str">
        <f>IF('Appraisal Inputs'!AX379="","Blank",'Appraisal Inputs'!AX379)</f>
        <v>Blank</v>
      </c>
      <c r="I4076" s="515" t="s">
        <v>4599</v>
      </c>
    </row>
    <row r="4077" spans="1:9" x14ac:dyDescent="0.2">
      <c r="A4077" s="86" t="s">
        <v>6388</v>
      </c>
      <c r="B4077" s="763" t="s">
        <v>454</v>
      </c>
      <c r="C4077" s="86" t="s">
        <v>186</v>
      </c>
      <c r="D4077" s="86" t="s">
        <v>557</v>
      </c>
      <c r="E4077" s="86" t="s">
        <v>517</v>
      </c>
      <c r="F4077" s="282" t="s">
        <v>189</v>
      </c>
      <c r="G4077" s="1126" t="str">
        <f>IF('Appraisal Inputs'!AX380="","Blank",'Appraisal Inputs'!AX380)</f>
        <v>Blank</v>
      </c>
      <c r="I4077" s="515" t="s">
        <v>4600</v>
      </c>
    </row>
    <row r="4078" spans="1:9" x14ac:dyDescent="0.2">
      <c r="A4078" s="86" t="s">
        <v>6388</v>
      </c>
      <c r="B4078" s="763" t="s">
        <v>454</v>
      </c>
      <c r="C4078" s="86" t="s">
        <v>186</v>
      </c>
      <c r="D4078" s="86" t="s">
        <v>558</v>
      </c>
      <c r="E4078" s="86" t="s">
        <v>517</v>
      </c>
      <c r="F4078" s="282" t="s">
        <v>189</v>
      </c>
      <c r="G4078" s="1126" t="str">
        <f>IF('Appraisal Inputs'!AX381="","Blank",'Appraisal Inputs'!AX381)</f>
        <v>Blank</v>
      </c>
      <c r="I4078" s="515" t="s">
        <v>4601</v>
      </c>
    </row>
    <row r="4079" spans="1:9" x14ac:dyDescent="0.2">
      <c r="A4079" s="86" t="s">
        <v>6388</v>
      </c>
      <c r="B4079" s="763" t="s">
        <v>454</v>
      </c>
      <c r="C4079" s="86" t="s">
        <v>186</v>
      </c>
      <c r="D4079" s="86" t="s">
        <v>559</v>
      </c>
      <c r="E4079" s="86" t="s">
        <v>517</v>
      </c>
      <c r="F4079" s="282" t="s">
        <v>189</v>
      </c>
      <c r="G4079" s="1126" t="str">
        <f>IF('Appraisal Inputs'!AX382="","Blank",'Appraisal Inputs'!AX382)</f>
        <v>Blank</v>
      </c>
      <c r="I4079" s="515" t="s">
        <v>4602</v>
      </c>
    </row>
    <row r="4080" spans="1:9" x14ac:dyDescent="0.2">
      <c r="A4080" s="86" t="s">
        <v>6388</v>
      </c>
      <c r="B4080" s="763" t="s">
        <v>454</v>
      </c>
      <c r="C4080" s="86" t="s">
        <v>186</v>
      </c>
      <c r="D4080" s="86" t="s">
        <v>560</v>
      </c>
      <c r="E4080" s="86" t="s">
        <v>517</v>
      </c>
      <c r="F4080" s="282" t="s">
        <v>189</v>
      </c>
      <c r="G4080" s="1126" t="str">
        <f>IF('Appraisal Inputs'!AX383="","Blank",'Appraisal Inputs'!AX383)</f>
        <v>Blank</v>
      </c>
      <c r="I4080" s="515" t="s">
        <v>4603</v>
      </c>
    </row>
    <row r="4081" spans="1:9" x14ac:dyDescent="0.2">
      <c r="A4081" s="86" t="s">
        <v>6388</v>
      </c>
      <c r="B4081" s="763" t="s">
        <v>454</v>
      </c>
      <c r="C4081" s="86" t="s">
        <v>186</v>
      </c>
      <c r="D4081" s="86" t="s">
        <v>561</v>
      </c>
      <c r="E4081" s="86" t="s">
        <v>517</v>
      </c>
      <c r="F4081" s="282" t="s">
        <v>189</v>
      </c>
      <c r="G4081" s="1126" t="str">
        <f>IF('Appraisal Inputs'!AX384="","Blank",'Appraisal Inputs'!AX384)</f>
        <v>Blank</v>
      </c>
      <c r="I4081" s="515" t="s">
        <v>4604</v>
      </c>
    </row>
    <row r="4082" spans="1:9" x14ac:dyDescent="0.2">
      <c r="A4082" s="86" t="s">
        <v>6388</v>
      </c>
      <c r="B4082" s="763" t="s">
        <v>454</v>
      </c>
      <c r="C4082" s="86" t="s">
        <v>186</v>
      </c>
      <c r="D4082" s="86" t="s">
        <v>562</v>
      </c>
      <c r="E4082" s="86" t="s">
        <v>517</v>
      </c>
      <c r="F4082" s="282" t="s">
        <v>189</v>
      </c>
      <c r="G4082" s="1126" t="str">
        <f>IF('Appraisal Inputs'!AX385="","Blank",'Appraisal Inputs'!AX385)</f>
        <v>Blank</v>
      </c>
      <c r="I4082" s="515" t="s">
        <v>4605</v>
      </c>
    </row>
    <row r="4083" spans="1:9" x14ac:dyDescent="0.2">
      <c r="A4083" s="86" t="s">
        <v>6388</v>
      </c>
      <c r="B4083" s="763" t="s">
        <v>454</v>
      </c>
      <c r="C4083" s="86" t="s">
        <v>186</v>
      </c>
      <c r="D4083" s="86" t="s">
        <v>563</v>
      </c>
      <c r="E4083" s="86" t="s">
        <v>517</v>
      </c>
      <c r="F4083" s="282" t="s">
        <v>189</v>
      </c>
      <c r="G4083" s="1126" t="str">
        <f>IF('Appraisal Inputs'!AX386="","Blank",'Appraisal Inputs'!AX386)</f>
        <v>Blank</v>
      </c>
      <c r="I4083" s="515" t="s">
        <v>4606</v>
      </c>
    </row>
    <row r="4084" spans="1:9" x14ac:dyDescent="0.2">
      <c r="A4084" s="86" t="s">
        <v>6388</v>
      </c>
      <c r="B4084" s="763" t="s">
        <v>454</v>
      </c>
      <c r="C4084" s="86" t="s">
        <v>186</v>
      </c>
      <c r="D4084" s="86" t="s">
        <v>564</v>
      </c>
      <c r="E4084" s="86" t="s">
        <v>517</v>
      </c>
      <c r="F4084" s="282" t="s">
        <v>189</v>
      </c>
      <c r="G4084" s="1126" t="str">
        <f>IF('Appraisal Inputs'!AX387="","Blank",'Appraisal Inputs'!AX387)</f>
        <v>Blank</v>
      </c>
      <c r="I4084" s="515" t="s">
        <v>4607</v>
      </c>
    </row>
    <row r="4085" spans="1:9" x14ac:dyDescent="0.2">
      <c r="A4085" s="86" t="s">
        <v>6388</v>
      </c>
      <c r="B4085" s="763" t="s">
        <v>454</v>
      </c>
      <c r="C4085" s="86" t="s">
        <v>186</v>
      </c>
      <c r="D4085" s="86" t="s">
        <v>565</v>
      </c>
      <c r="E4085" s="86" t="s">
        <v>517</v>
      </c>
      <c r="F4085" s="282" t="s">
        <v>189</v>
      </c>
      <c r="G4085" s="1126" t="str">
        <f>IF('Appraisal Inputs'!AX388="","Blank",'Appraisal Inputs'!AX388)</f>
        <v>Blank</v>
      </c>
      <c r="I4085" s="515" t="s">
        <v>4608</v>
      </c>
    </row>
    <row r="4086" spans="1:9" x14ac:dyDescent="0.2">
      <c r="A4086" s="86" t="s">
        <v>6388</v>
      </c>
      <c r="B4086" s="763" t="s">
        <v>454</v>
      </c>
      <c r="C4086" s="86" t="s">
        <v>186</v>
      </c>
      <c r="D4086" s="86" t="s">
        <v>566</v>
      </c>
      <c r="E4086" s="86" t="s">
        <v>517</v>
      </c>
      <c r="F4086" s="282" t="s">
        <v>189</v>
      </c>
      <c r="G4086" s="1119" t="str">
        <f>IF('Appraisal Inputs'!AX389="","Blank",'Appraisal Inputs'!AX389)</f>
        <v>Blank</v>
      </c>
      <c r="I4086" s="515" t="s">
        <v>4609</v>
      </c>
    </row>
    <row r="4087" spans="1:9" x14ac:dyDescent="0.2">
      <c r="A4087" s="86" t="s">
        <v>6388</v>
      </c>
      <c r="B4087" s="533" t="s">
        <v>454</v>
      </c>
      <c r="C4087" s="119" t="s">
        <v>186</v>
      </c>
      <c r="D4087" s="119" t="s">
        <v>185</v>
      </c>
      <c r="E4087" s="119" t="s">
        <v>517</v>
      </c>
      <c r="F4087" s="545" t="s">
        <v>197</v>
      </c>
      <c r="G4087" s="1127" t="str">
        <f>IF('Appraisal Inputs'!AX390="","Blank",'Appraisal Inputs'!AX390)</f>
        <v>Blank</v>
      </c>
      <c r="I4087" s="515" t="s">
        <v>4610</v>
      </c>
    </row>
    <row r="4088" spans="1:9" x14ac:dyDescent="0.2">
      <c r="A4088" s="86" t="s">
        <v>6388</v>
      </c>
      <c r="B4088" s="541" t="s">
        <v>454</v>
      </c>
      <c r="C4088" s="546" t="s">
        <v>186</v>
      </c>
      <c r="D4088" s="546" t="s">
        <v>185</v>
      </c>
      <c r="E4088" s="546" t="s">
        <v>517</v>
      </c>
      <c r="F4088" s="542" t="s">
        <v>188</v>
      </c>
      <c r="G4088" s="1102" t="str">
        <f>IF('Appraisal Inputs'!AY349="","Blank",'Appraisal Inputs'!AY349)</f>
        <v>Blank</v>
      </c>
      <c r="I4088" s="515" t="s">
        <v>4611</v>
      </c>
    </row>
    <row r="4089" spans="1:9" x14ac:dyDescent="0.2">
      <c r="A4089" s="86" t="s">
        <v>6388</v>
      </c>
      <c r="B4089" s="763" t="s">
        <v>454</v>
      </c>
      <c r="C4089" s="86" t="s">
        <v>186</v>
      </c>
      <c r="D4089" s="86" t="s">
        <v>527</v>
      </c>
      <c r="E4089" s="86" t="s">
        <v>517</v>
      </c>
      <c r="F4089" s="282" t="s">
        <v>188</v>
      </c>
      <c r="G4089" s="1126" t="str">
        <f>IF('Appraisal Inputs'!AY350="","Blank",'Appraisal Inputs'!AY350)</f>
        <v>Blank</v>
      </c>
      <c r="I4089" s="515" t="s">
        <v>4612</v>
      </c>
    </row>
    <row r="4090" spans="1:9" x14ac:dyDescent="0.2">
      <c r="A4090" s="86" t="s">
        <v>6388</v>
      </c>
      <c r="B4090" s="763" t="s">
        <v>454</v>
      </c>
      <c r="C4090" s="86" t="s">
        <v>186</v>
      </c>
      <c r="D4090" s="86" t="s">
        <v>528</v>
      </c>
      <c r="E4090" s="86" t="s">
        <v>517</v>
      </c>
      <c r="F4090" s="282" t="s">
        <v>188</v>
      </c>
      <c r="G4090" s="1126" t="str">
        <f>IF('Appraisal Inputs'!AY351="","Blank",'Appraisal Inputs'!AY351)</f>
        <v>Blank</v>
      </c>
      <c r="I4090" s="515" t="s">
        <v>4613</v>
      </c>
    </row>
    <row r="4091" spans="1:9" x14ac:dyDescent="0.2">
      <c r="A4091" s="86" t="s">
        <v>6388</v>
      </c>
      <c r="B4091" s="763" t="s">
        <v>454</v>
      </c>
      <c r="C4091" s="86" t="s">
        <v>186</v>
      </c>
      <c r="D4091" s="86" t="s">
        <v>529</v>
      </c>
      <c r="E4091" s="86" t="s">
        <v>517</v>
      </c>
      <c r="F4091" s="282" t="s">
        <v>188</v>
      </c>
      <c r="G4091" s="1126" t="str">
        <f>IF('Appraisal Inputs'!AY352="","Blank",'Appraisal Inputs'!AY352)</f>
        <v>Blank</v>
      </c>
      <c r="I4091" s="515" t="s">
        <v>4614</v>
      </c>
    </row>
    <row r="4092" spans="1:9" x14ac:dyDescent="0.2">
      <c r="A4092" s="86" t="s">
        <v>6388</v>
      </c>
      <c r="B4092" s="763" t="s">
        <v>454</v>
      </c>
      <c r="C4092" s="86" t="s">
        <v>186</v>
      </c>
      <c r="D4092" s="86" t="s">
        <v>530</v>
      </c>
      <c r="E4092" s="86" t="s">
        <v>517</v>
      </c>
      <c r="F4092" s="282" t="s">
        <v>188</v>
      </c>
      <c r="G4092" s="1126" t="str">
        <f>IF('Appraisal Inputs'!AY353="","Blank",'Appraisal Inputs'!AY353)</f>
        <v>Blank</v>
      </c>
      <c r="I4092" s="515" t="s">
        <v>4615</v>
      </c>
    </row>
    <row r="4093" spans="1:9" x14ac:dyDescent="0.2">
      <c r="A4093" s="86" t="s">
        <v>6388</v>
      </c>
      <c r="B4093" s="763" t="s">
        <v>454</v>
      </c>
      <c r="C4093" s="86" t="s">
        <v>186</v>
      </c>
      <c r="D4093" s="86" t="s">
        <v>531</v>
      </c>
      <c r="E4093" s="86" t="s">
        <v>517</v>
      </c>
      <c r="F4093" s="282" t="s">
        <v>188</v>
      </c>
      <c r="G4093" s="1126" t="str">
        <f>IF('Appraisal Inputs'!AY354="","Blank",'Appraisal Inputs'!AY354)</f>
        <v>Blank</v>
      </c>
      <c r="I4093" s="515" t="s">
        <v>4616</v>
      </c>
    </row>
    <row r="4094" spans="1:9" x14ac:dyDescent="0.2">
      <c r="A4094" s="86" t="s">
        <v>6388</v>
      </c>
      <c r="B4094" s="763" t="s">
        <v>454</v>
      </c>
      <c r="C4094" s="86" t="s">
        <v>186</v>
      </c>
      <c r="D4094" s="86" t="s">
        <v>532</v>
      </c>
      <c r="E4094" s="86" t="s">
        <v>517</v>
      </c>
      <c r="F4094" s="282" t="s">
        <v>188</v>
      </c>
      <c r="G4094" s="1126" t="str">
        <f>IF('Appraisal Inputs'!AY355="","Blank",'Appraisal Inputs'!AY355)</f>
        <v>Blank</v>
      </c>
      <c r="I4094" s="515" t="s">
        <v>4617</v>
      </c>
    </row>
    <row r="4095" spans="1:9" x14ac:dyDescent="0.2">
      <c r="A4095" s="86" t="s">
        <v>6388</v>
      </c>
      <c r="B4095" s="763" t="s">
        <v>454</v>
      </c>
      <c r="C4095" s="86" t="s">
        <v>186</v>
      </c>
      <c r="D4095" s="86" t="s">
        <v>533</v>
      </c>
      <c r="E4095" s="86" t="s">
        <v>517</v>
      </c>
      <c r="F4095" s="282" t="s">
        <v>188</v>
      </c>
      <c r="G4095" s="1126" t="str">
        <f>IF('Appraisal Inputs'!AY356="","Blank",'Appraisal Inputs'!AY356)</f>
        <v>Blank</v>
      </c>
      <c r="I4095" s="515" t="s">
        <v>4618</v>
      </c>
    </row>
    <row r="4096" spans="1:9" x14ac:dyDescent="0.2">
      <c r="A4096" s="86" t="s">
        <v>6388</v>
      </c>
      <c r="B4096" s="763" t="s">
        <v>454</v>
      </c>
      <c r="C4096" s="86" t="s">
        <v>186</v>
      </c>
      <c r="D4096" s="86" t="s">
        <v>534</v>
      </c>
      <c r="E4096" s="86" t="s">
        <v>517</v>
      </c>
      <c r="F4096" s="282" t="s">
        <v>188</v>
      </c>
      <c r="G4096" s="1126" t="str">
        <f>IF('Appraisal Inputs'!AY357="","Blank",'Appraisal Inputs'!AY357)</f>
        <v>Blank</v>
      </c>
      <c r="I4096" s="515" t="s">
        <v>4619</v>
      </c>
    </row>
    <row r="4097" spans="1:9" x14ac:dyDescent="0.2">
      <c r="A4097" s="86" t="s">
        <v>6388</v>
      </c>
      <c r="B4097" s="763" t="s">
        <v>454</v>
      </c>
      <c r="C4097" s="86" t="s">
        <v>186</v>
      </c>
      <c r="D4097" s="86" t="s">
        <v>535</v>
      </c>
      <c r="E4097" s="86" t="s">
        <v>517</v>
      </c>
      <c r="F4097" s="282" t="s">
        <v>188</v>
      </c>
      <c r="G4097" s="1126" t="str">
        <f>IF('Appraisal Inputs'!AY358="","Blank",'Appraisal Inputs'!AY358)</f>
        <v>Blank</v>
      </c>
      <c r="I4097" s="515" t="s">
        <v>4620</v>
      </c>
    </row>
    <row r="4098" spans="1:9" x14ac:dyDescent="0.2">
      <c r="A4098" s="86" t="s">
        <v>6388</v>
      </c>
      <c r="B4098" s="763" t="s">
        <v>454</v>
      </c>
      <c r="C4098" s="86" t="s">
        <v>186</v>
      </c>
      <c r="D4098" s="86" t="s">
        <v>536</v>
      </c>
      <c r="E4098" s="86" t="s">
        <v>517</v>
      </c>
      <c r="F4098" s="282" t="s">
        <v>188</v>
      </c>
      <c r="G4098" s="1126" t="str">
        <f>IF('Appraisal Inputs'!AY359="","Blank",'Appraisal Inputs'!AY359)</f>
        <v>Blank</v>
      </c>
      <c r="I4098" s="515" t="s">
        <v>4621</v>
      </c>
    </row>
    <row r="4099" spans="1:9" x14ac:dyDescent="0.2">
      <c r="A4099" s="86" t="s">
        <v>6388</v>
      </c>
      <c r="B4099" s="763" t="s">
        <v>454</v>
      </c>
      <c r="C4099" s="86" t="s">
        <v>186</v>
      </c>
      <c r="D4099" s="86" t="s">
        <v>537</v>
      </c>
      <c r="E4099" s="86" t="s">
        <v>517</v>
      </c>
      <c r="F4099" s="282" t="s">
        <v>188</v>
      </c>
      <c r="G4099" s="1126" t="str">
        <f>IF('Appraisal Inputs'!AY360="","Blank",'Appraisal Inputs'!AY360)</f>
        <v>Blank</v>
      </c>
      <c r="I4099" s="515" t="s">
        <v>4622</v>
      </c>
    </row>
    <row r="4100" spans="1:9" x14ac:dyDescent="0.2">
      <c r="A4100" s="86" t="s">
        <v>6388</v>
      </c>
      <c r="B4100" s="763" t="s">
        <v>454</v>
      </c>
      <c r="C4100" s="86" t="s">
        <v>186</v>
      </c>
      <c r="D4100" s="86" t="s">
        <v>538</v>
      </c>
      <c r="E4100" s="86" t="s">
        <v>517</v>
      </c>
      <c r="F4100" s="282" t="s">
        <v>188</v>
      </c>
      <c r="G4100" s="1126" t="str">
        <f>IF('Appraisal Inputs'!AY361="","Blank",'Appraisal Inputs'!AY361)</f>
        <v>Blank</v>
      </c>
      <c r="I4100" s="515" t="s">
        <v>4623</v>
      </c>
    </row>
    <row r="4101" spans="1:9" x14ac:dyDescent="0.2">
      <c r="A4101" s="86" t="s">
        <v>6388</v>
      </c>
      <c r="B4101" s="763" t="s">
        <v>454</v>
      </c>
      <c r="C4101" s="86" t="s">
        <v>186</v>
      </c>
      <c r="D4101" s="86" t="s">
        <v>539</v>
      </c>
      <c r="E4101" s="86" t="s">
        <v>517</v>
      </c>
      <c r="F4101" s="282" t="s">
        <v>188</v>
      </c>
      <c r="G4101" s="1126" t="str">
        <f>IF('Appraisal Inputs'!AY362="","Blank",'Appraisal Inputs'!AY362)</f>
        <v>Blank</v>
      </c>
      <c r="I4101" s="515" t="s">
        <v>4624</v>
      </c>
    </row>
    <row r="4102" spans="1:9" x14ac:dyDescent="0.2">
      <c r="A4102" s="86" t="s">
        <v>6388</v>
      </c>
      <c r="B4102" s="763" t="s">
        <v>454</v>
      </c>
      <c r="C4102" s="86" t="s">
        <v>186</v>
      </c>
      <c r="D4102" s="86" t="s">
        <v>540</v>
      </c>
      <c r="E4102" s="86" t="s">
        <v>517</v>
      </c>
      <c r="F4102" s="282" t="s">
        <v>188</v>
      </c>
      <c r="G4102" s="1126" t="str">
        <f>IF('Appraisal Inputs'!AY363="","Blank",'Appraisal Inputs'!AY363)</f>
        <v>Blank</v>
      </c>
      <c r="I4102" s="515" t="s">
        <v>4625</v>
      </c>
    </row>
    <row r="4103" spans="1:9" x14ac:dyDescent="0.2">
      <c r="A4103" s="86" t="s">
        <v>6388</v>
      </c>
      <c r="B4103" s="763" t="s">
        <v>454</v>
      </c>
      <c r="C4103" s="86" t="s">
        <v>186</v>
      </c>
      <c r="D4103" s="86" t="s">
        <v>541</v>
      </c>
      <c r="E4103" s="86" t="s">
        <v>517</v>
      </c>
      <c r="F4103" s="282" t="s">
        <v>188</v>
      </c>
      <c r="G4103" s="1126" t="str">
        <f>IF('Appraisal Inputs'!AY364="","Blank",'Appraisal Inputs'!AY364)</f>
        <v>Blank</v>
      </c>
      <c r="I4103" s="515" t="s">
        <v>4626</v>
      </c>
    </row>
    <row r="4104" spans="1:9" x14ac:dyDescent="0.2">
      <c r="A4104" s="86" t="s">
        <v>6388</v>
      </c>
      <c r="B4104" s="763" t="s">
        <v>454</v>
      </c>
      <c r="C4104" s="86" t="s">
        <v>186</v>
      </c>
      <c r="D4104" s="86" t="s">
        <v>542</v>
      </c>
      <c r="E4104" s="86" t="s">
        <v>517</v>
      </c>
      <c r="F4104" s="282" t="s">
        <v>188</v>
      </c>
      <c r="G4104" s="1126" t="str">
        <f>IF('Appraisal Inputs'!AY365="","Blank",'Appraisal Inputs'!AY365)</f>
        <v>Blank</v>
      </c>
      <c r="I4104" s="515" t="s">
        <v>4627</v>
      </c>
    </row>
    <row r="4105" spans="1:9" x14ac:dyDescent="0.2">
      <c r="A4105" s="86" t="s">
        <v>6388</v>
      </c>
      <c r="B4105" s="763" t="s">
        <v>454</v>
      </c>
      <c r="C4105" s="86" t="s">
        <v>186</v>
      </c>
      <c r="D4105" s="86" t="s">
        <v>543</v>
      </c>
      <c r="E4105" s="86" t="s">
        <v>517</v>
      </c>
      <c r="F4105" s="282" t="s">
        <v>188</v>
      </c>
      <c r="G4105" s="1126" t="str">
        <f>IF('Appraisal Inputs'!AY366="","Blank",'Appraisal Inputs'!AY366)</f>
        <v>Blank</v>
      </c>
      <c r="I4105" s="515" t="s">
        <v>4628</v>
      </c>
    </row>
    <row r="4106" spans="1:9" x14ac:dyDescent="0.2">
      <c r="A4106" s="86" t="s">
        <v>6388</v>
      </c>
      <c r="B4106" s="763" t="s">
        <v>454</v>
      </c>
      <c r="C4106" s="86" t="s">
        <v>186</v>
      </c>
      <c r="D4106" s="86" t="s">
        <v>544</v>
      </c>
      <c r="E4106" s="86" t="s">
        <v>517</v>
      </c>
      <c r="F4106" s="282" t="s">
        <v>188</v>
      </c>
      <c r="G4106" s="1126" t="str">
        <f>IF('Appraisal Inputs'!AY367="","Blank",'Appraisal Inputs'!AY367)</f>
        <v>Blank</v>
      </c>
      <c r="I4106" s="515" t="s">
        <v>4629</v>
      </c>
    </row>
    <row r="4107" spans="1:9" x14ac:dyDescent="0.2">
      <c r="A4107" s="86" t="s">
        <v>6388</v>
      </c>
      <c r="B4107" s="763" t="s">
        <v>454</v>
      </c>
      <c r="C4107" s="86" t="s">
        <v>186</v>
      </c>
      <c r="D4107" s="86" t="s">
        <v>545</v>
      </c>
      <c r="E4107" s="86" t="s">
        <v>517</v>
      </c>
      <c r="F4107" s="282" t="s">
        <v>188</v>
      </c>
      <c r="G4107" s="1126" t="str">
        <f>IF('Appraisal Inputs'!AY368="","Blank",'Appraisal Inputs'!AY368)</f>
        <v>Blank</v>
      </c>
      <c r="I4107" s="515" t="s">
        <v>4630</v>
      </c>
    </row>
    <row r="4108" spans="1:9" x14ac:dyDescent="0.2">
      <c r="A4108" s="86" t="s">
        <v>6388</v>
      </c>
      <c r="B4108" s="763" t="s">
        <v>454</v>
      </c>
      <c r="C4108" s="86" t="s">
        <v>186</v>
      </c>
      <c r="D4108" s="86" t="s">
        <v>546</v>
      </c>
      <c r="E4108" s="86" t="s">
        <v>517</v>
      </c>
      <c r="F4108" s="282" t="s">
        <v>188</v>
      </c>
      <c r="G4108" s="1126" t="str">
        <f>IF('Appraisal Inputs'!AY369="","Blank",'Appraisal Inputs'!AY369)</f>
        <v>Blank</v>
      </c>
      <c r="I4108" s="515" t="s">
        <v>4631</v>
      </c>
    </row>
    <row r="4109" spans="1:9" x14ac:dyDescent="0.2">
      <c r="A4109" s="86" t="s">
        <v>6388</v>
      </c>
      <c r="B4109" s="763" t="s">
        <v>454</v>
      </c>
      <c r="C4109" s="86" t="s">
        <v>186</v>
      </c>
      <c r="D4109" s="86" t="s">
        <v>547</v>
      </c>
      <c r="E4109" s="86" t="s">
        <v>517</v>
      </c>
      <c r="F4109" s="282" t="s">
        <v>188</v>
      </c>
      <c r="G4109" s="1126" t="str">
        <f>IF('Appraisal Inputs'!AY370="","Blank",'Appraisal Inputs'!AY370)</f>
        <v>Blank</v>
      </c>
      <c r="I4109" s="515" t="s">
        <v>4632</v>
      </c>
    </row>
    <row r="4110" spans="1:9" x14ac:dyDescent="0.2">
      <c r="A4110" s="86" t="s">
        <v>6388</v>
      </c>
      <c r="B4110" s="763" t="s">
        <v>454</v>
      </c>
      <c r="C4110" s="86" t="s">
        <v>186</v>
      </c>
      <c r="D4110" s="86" t="s">
        <v>548</v>
      </c>
      <c r="E4110" s="86" t="s">
        <v>517</v>
      </c>
      <c r="F4110" s="282" t="s">
        <v>188</v>
      </c>
      <c r="G4110" s="1126" t="str">
        <f>IF('Appraisal Inputs'!AY371="","Blank",'Appraisal Inputs'!AY371)</f>
        <v>Blank</v>
      </c>
      <c r="I4110" s="515" t="s">
        <v>4633</v>
      </c>
    </row>
    <row r="4111" spans="1:9" x14ac:dyDescent="0.2">
      <c r="A4111" s="86" t="s">
        <v>6388</v>
      </c>
      <c r="B4111" s="763" t="s">
        <v>454</v>
      </c>
      <c r="C4111" s="86" t="s">
        <v>186</v>
      </c>
      <c r="D4111" s="86" t="s">
        <v>549</v>
      </c>
      <c r="E4111" s="86" t="s">
        <v>517</v>
      </c>
      <c r="F4111" s="282" t="s">
        <v>188</v>
      </c>
      <c r="G4111" s="1126" t="str">
        <f>IF('Appraisal Inputs'!AY372="","Blank",'Appraisal Inputs'!AY372)</f>
        <v>Blank</v>
      </c>
      <c r="I4111" s="515" t="s">
        <v>4634</v>
      </c>
    </row>
    <row r="4112" spans="1:9" x14ac:dyDescent="0.2">
      <c r="A4112" s="86" t="s">
        <v>6388</v>
      </c>
      <c r="B4112" s="763" t="s">
        <v>454</v>
      </c>
      <c r="C4112" s="86" t="s">
        <v>186</v>
      </c>
      <c r="D4112" s="86" t="s">
        <v>550</v>
      </c>
      <c r="E4112" s="86" t="s">
        <v>517</v>
      </c>
      <c r="F4112" s="282" t="s">
        <v>188</v>
      </c>
      <c r="G4112" s="1126" t="str">
        <f>IF('Appraisal Inputs'!AY373="","Blank",'Appraisal Inputs'!AY373)</f>
        <v>Blank</v>
      </c>
      <c r="I4112" s="515" t="s">
        <v>4635</v>
      </c>
    </row>
    <row r="4113" spans="1:9" x14ac:dyDescent="0.2">
      <c r="A4113" s="86" t="s">
        <v>6388</v>
      </c>
      <c r="B4113" s="763" t="s">
        <v>454</v>
      </c>
      <c r="C4113" s="86" t="s">
        <v>186</v>
      </c>
      <c r="D4113" s="86" t="s">
        <v>551</v>
      </c>
      <c r="E4113" s="86" t="s">
        <v>517</v>
      </c>
      <c r="F4113" s="282" t="s">
        <v>188</v>
      </c>
      <c r="G4113" s="1126" t="str">
        <f>IF('Appraisal Inputs'!AY374="","Blank",'Appraisal Inputs'!AY374)</f>
        <v>Blank</v>
      </c>
      <c r="I4113" s="515" t="s">
        <v>4636</v>
      </c>
    </row>
    <row r="4114" spans="1:9" x14ac:dyDescent="0.2">
      <c r="A4114" s="86" t="s">
        <v>6388</v>
      </c>
      <c r="B4114" s="763" t="s">
        <v>454</v>
      </c>
      <c r="C4114" s="86" t="s">
        <v>186</v>
      </c>
      <c r="D4114" s="86" t="s">
        <v>552</v>
      </c>
      <c r="E4114" s="86" t="s">
        <v>517</v>
      </c>
      <c r="F4114" s="282" t="s">
        <v>188</v>
      </c>
      <c r="G4114" s="1126" t="str">
        <f>IF('Appraisal Inputs'!AY375="","Blank",'Appraisal Inputs'!AY375)</f>
        <v>Blank</v>
      </c>
      <c r="I4114" s="515" t="s">
        <v>4637</v>
      </c>
    </row>
    <row r="4115" spans="1:9" x14ac:dyDescent="0.2">
      <c r="A4115" s="86" t="s">
        <v>6388</v>
      </c>
      <c r="B4115" s="763" t="s">
        <v>454</v>
      </c>
      <c r="C4115" s="86" t="s">
        <v>186</v>
      </c>
      <c r="D4115" s="86" t="s">
        <v>553</v>
      </c>
      <c r="E4115" s="86" t="s">
        <v>517</v>
      </c>
      <c r="F4115" s="282" t="s">
        <v>188</v>
      </c>
      <c r="G4115" s="1126" t="str">
        <f>IF('Appraisal Inputs'!AY376="","Blank",'Appraisal Inputs'!AY376)</f>
        <v>Blank</v>
      </c>
      <c r="I4115" s="515" t="s">
        <v>4638</v>
      </c>
    </row>
    <row r="4116" spans="1:9" x14ac:dyDescent="0.2">
      <c r="A4116" s="86" t="s">
        <v>6388</v>
      </c>
      <c r="B4116" s="763" t="s">
        <v>454</v>
      </c>
      <c r="C4116" s="86" t="s">
        <v>186</v>
      </c>
      <c r="D4116" s="86" t="s">
        <v>554</v>
      </c>
      <c r="E4116" s="86" t="s">
        <v>517</v>
      </c>
      <c r="F4116" s="282" t="s">
        <v>188</v>
      </c>
      <c r="G4116" s="1126" t="str">
        <f>IF('Appraisal Inputs'!AY377="","Blank",'Appraisal Inputs'!AY377)</f>
        <v>Blank</v>
      </c>
      <c r="I4116" s="515" t="s">
        <v>4639</v>
      </c>
    </row>
    <row r="4117" spans="1:9" x14ac:dyDescent="0.2">
      <c r="A4117" s="86" t="s">
        <v>6388</v>
      </c>
      <c r="B4117" s="763" t="s">
        <v>454</v>
      </c>
      <c r="C4117" s="86" t="s">
        <v>186</v>
      </c>
      <c r="D4117" s="86" t="s">
        <v>555</v>
      </c>
      <c r="E4117" s="86" t="s">
        <v>517</v>
      </c>
      <c r="F4117" s="282" t="s">
        <v>188</v>
      </c>
      <c r="G4117" s="1126" t="str">
        <f>IF('Appraisal Inputs'!AY378="","Blank",'Appraisal Inputs'!AY378)</f>
        <v>Blank</v>
      </c>
      <c r="I4117" s="515" t="s">
        <v>4640</v>
      </c>
    </row>
    <row r="4118" spans="1:9" x14ac:dyDescent="0.2">
      <c r="A4118" s="86" t="s">
        <v>6388</v>
      </c>
      <c r="B4118" s="763" t="s">
        <v>454</v>
      </c>
      <c r="C4118" s="86" t="s">
        <v>186</v>
      </c>
      <c r="D4118" s="86" t="s">
        <v>556</v>
      </c>
      <c r="E4118" s="86" t="s">
        <v>517</v>
      </c>
      <c r="F4118" s="282" t="s">
        <v>188</v>
      </c>
      <c r="G4118" s="1126" t="str">
        <f>IF('Appraisal Inputs'!AY379="","Blank",'Appraisal Inputs'!AY379)</f>
        <v>Blank</v>
      </c>
      <c r="I4118" s="515" t="s">
        <v>4641</v>
      </c>
    </row>
    <row r="4119" spans="1:9" x14ac:dyDescent="0.2">
      <c r="A4119" s="86" t="s">
        <v>6388</v>
      </c>
      <c r="B4119" s="763" t="s">
        <v>454</v>
      </c>
      <c r="C4119" s="86" t="s">
        <v>186</v>
      </c>
      <c r="D4119" s="86" t="s">
        <v>557</v>
      </c>
      <c r="E4119" s="86" t="s">
        <v>517</v>
      </c>
      <c r="F4119" s="282" t="s">
        <v>188</v>
      </c>
      <c r="G4119" s="1126" t="str">
        <f>IF('Appraisal Inputs'!AY380="","Blank",'Appraisal Inputs'!AY380)</f>
        <v>Blank</v>
      </c>
      <c r="I4119" s="515" t="s">
        <v>4642</v>
      </c>
    </row>
    <row r="4120" spans="1:9" x14ac:dyDescent="0.2">
      <c r="A4120" s="86" t="s">
        <v>6388</v>
      </c>
      <c r="B4120" s="763" t="s">
        <v>454</v>
      </c>
      <c r="C4120" s="86" t="s">
        <v>186</v>
      </c>
      <c r="D4120" s="86" t="s">
        <v>558</v>
      </c>
      <c r="E4120" s="86" t="s">
        <v>517</v>
      </c>
      <c r="F4120" s="282" t="s">
        <v>188</v>
      </c>
      <c r="G4120" s="1126" t="str">
        <f>IF('Appraisal Inputs'!AY381="","Blank",'Appraisal Inputs'!AY381)</f>
        <v>Blank</v>
      </c>
      <c r="I4120" s="515" t="s">
        <v>4643</v>
      </c>
    </row>
    <row r="4121" spans="1:9" x14ac:dyDescent="0.2">
      <c r="A4121" s="86" t="s">
        <v>6388</v>
      </c>
      <c r="B4121" s="763" t="s">
        <v>454</v>
      </c>
      <c r="C4121" s="86" t="s">
        <v>186</v>
      </c>
      <c r="D4121" s="86" t="s">
        <v>559</v>
      </c>
      <c r="E4121" s="86" t="s">
        <v>517</v>
      </c>
      <c r="F4121" s="282" t="s">
        <v>188</v>
      </c>
      <c r="G4121" s="1126" t="str">
        <f>IF('Appraisal Inputs'!AY382="","Blank",'Appraisal Inputs'!AY382)</f>
        <v>Blank</v>
      </c>
      <c r="I4121" s="515" t="s">
        <v>4644</v>
      </c>
    </row>
    <row r="4122" spans="1:9" x14ac:dyDescent="0.2">
      <c r="A4122" s="86" t="s">
        <v>6388</v>
      </c>
      <c r="B4122" s="763" t="s">
        <v>454</v>
      </c>
      <c r="C4122" s="86" t="s">
        <v>186</v>
      </c>
      <c r="D4122" s="86" t="s">
        <v>560</v>
      </c>
      <c r="E4122" s="86" t="s">
        <v>517</v>
      </c>
      <c r="F4122" s="282" t="s">
        <v>188</v>
      </c>
      <c r="G4122" s="1126" t="str">
        <f>IF('Appraisal Inputs'!AY383="","Blank",'Appraisal Inputs'!AY383)</f>
        <v>Blank</v>
      </c>
      <c r="I4122" s="515" t="s">
        <v>4645</v>
      </c>
    </row>
    <row r="4123" spans="1:9" x14ac:dyDescent="0.2">
      <c r="A4123" s="86" t="s">
        <v>6388</v>
      </c>
      <c r="B4123" s="763" t="s">
        <v>454</v>
      </c>
      <c r="C4123" s="86" t="s">
        <v>186</v>
      </c>
      <c r="D4123" s="86" t="s">
        <v>561</v>
      </c>
      <c r="E4123" s="86" t="s">
        <v>517</v>
      </c>
      <c r="F4123" s="282" t="s">
        <v>188</v>
      </c>
      <c r="G4123" s="1126" t="str">
        <f>IF('Appraisal Inputs'!AY384="","Blank",'Appraisal Inputs'!AY384)</f>
        <v>Blank</v>
      </c>
      <c r="I4123" s="515" t="s">
        <v>4646</v>
      </c>
    </row>
    <row r="4124" spans="1:9" x14ac:dyDescent="0.2">
      <c r="A4124" s="86" t="s">
        <v>6388</v>
      </c>
      <c r="B4124" s="763" t="s">
        <v>454</v>
      </c>
      <c r="C4124" s="86" t="s">
        <v>186</v>
      </c>
      <c r="D4124" s="86" t="s">
        <v>562</v>
      </c>
      <c r="E4124" s="86" t="s">
        <v>517</v>
      </c>
      <c r="F4124" s="282" t="s">
        <v>188</v>
      </c>
      <c r="G4124" s="1126" t="str">
        <f>IF('Appraisal Inputs'!AY385="","Blank",'Appraisal Inputs'!AY385)</f>
        <v>Blank</v>
      </c>
      <c r="I4124" s="515" t="s">
        <v>4647</v>
      </c>
    </row>
    <row r="4125" spans="1:9" x14ac:dyDescent="0.2">
      <c r="A4125" s="86" t="s">
        <v>6388</v>
      </c>
      <c r="B4125" s="763" t="s">
        <v>454</v>
      </c>
      <c r="C4125" s="86" t="s">
        <v>186</v>
      </c>
      <c r="D4125" s="86" t="s">
        <v>563</v>
      </c>
      <c r="E4125" s="86" t="s">
        <v>517</v>
      </c>
      <c r="F4125" s="282" t="s">
        <v>188</v>
      </c>
      <c r="G4125" s="1126" t="str">
        <f>IF('Appraisal Inputs'!AY386="","Blank",'Appraisal Inputs'!AY386)</f>
        <v>Blank</v>
      </c>
      <c r="I4125" s="515" t="s">
        <v>4648</v>
      </c>
    </row>
    <row r="4126" spans="1:9" x14ac:dyDescent="0.2">
      <c r="A4126" s="86" t="s">
        <v>6388</v>
      </c>
      <c r="B4126" s="763" t="s">
        <v>454</v>
      </c>
      <c r="C4126" s="86" t="s">
        <v>186</v>
      </c>
      <c r="D4126" s="86" t="s">
        <v>564</v>
      </c>
      <c r="E4126" s="86" t="s">
        <v>517</v>
      </c>
      <c r="F4126" s="282" t="s">
        <v>188</v>
      </c>
      <c r="G4126" s="1126" t="str">
        <f>IF('Appraisal Inputs'!AY387="","Blank",'Appraisal Inputs'!AY387)</f>
        <v>Blank</v>
      </c>
      <c r="I4126" s="515" t="s">
        <v>4649</v>
      </c>
    </row>
    <row r="4127" spans="1:9" x14ac:dyDescent="0.2">
      <c r="A4127" s="86" t="s">
        <v>6388</v>
      </c>
      <c r="B4127" s="763" t="s">
        <v>454</v>
      </c>
      <c r="C4127" s="86" t="s">
        <v>186</v>
      </c>
      <c r="D4127" s="86" t="s">
        <v>565</v>
      </c>
      <c r="E4127" s="86" t="s">
        <v>517</v>
      </c>
      <c r="F4127" s="282" t="s">
        <v>188</v>
      </c>
      <c r="G4127" s="1126" t="str">
        <f>IF('Appraisal Inputs'!AY388="","Blank",'Appraisal Inputs'!AY388)</f>
        <v>Blank</v>
      </c>
      <c r="I4127" s="515" t="s">
        <v>4650</v>
      </c>
    </row>
    <row r="4128" spans="1:9" x14ac:dyDescent="0.2">
      <c r="A4128" s="86" t="s">
        <v>6388</v>
      </c>
      <c r="B4128" s="543" t="s">
        <v>454</v>
      </c>
      <c r="C4128" s="547" t="s">
        <v>186</v>
      </c>
      <c r="D4128" s="547" t="s">
        <v>566</v>
      </c>
      <c r="E4128" s="547" t="s">
        <v>517</v>
      </c>
      <c r="F4128" s="538" t="s">
        <v>188</v>
      </c>
      <c r="G4128" s="1120" t="str">
        <f>IF('Appraisal Inputs'!AY389="","Blank",'Appraisal Inputs'!AY389)</f>
        <v>Blank</v>
      </c>
      <c r="I4128" s="515" t="s">
        <v>4651</v>
      </c>
    </row>
    <row r="4129" spans="1:9" x14ac:dyDescent="0.2">
      <c r="A4129" s="86" t="s">
        <v>6388</v>
      </c>
      <c r="B4129" s="763" t="s">
        <v>454</v>
      </c>
      <c r="C4129" s="86" t="s">
        <v>186</v>
      </c>
      <c r="D4129" s="86" t="s">
        <v>185</v>
      </c>
      <c r="E4129" s="86" t="s">
        <v>518</v>
      </c>
      <c r="F4129" s="282" t="s">
        <v>189</v>
      </c>
      <c r="G4129" s="1126" t="str">
        <f>IF('Appraisal Inputs'!AZ349="","Blank",'Appraisal Inputs'!AZ349)</f>
        <v>Blank</v>
      </c>
      <c r="I4129" s="515" t="s">
        <v>4652</v>
      </c>
    </row>
    <row r="4130" spans="1:9" x14ac:dyDescent="0.2">
      <c r="A4130" s="86" t="s">
        <v>6388</v>
      </c>
      <c r="B4130" s="763" t="s">
        <v>454</v>
      </c>
      <c r="C4130" s="86" t="s">
        <v>186</v>
      </c>
      <c r="D4130" s="86" t="s">
        <v>527</v>
      </c>
      <c r="E4130" s="86" t="s">
        <v>518</v>
      </c>
      <c r="F4130" s="282" t="s">
        <v>189</v>
      </c>
      <c r="G4130" s="1126" t="str">
        <f>IF('Appraisal Inputs'!AZ350="","Blank",'Appraisal Inputs'!AZ350)</f>
        <v>Blank</v>
      </c>
      <c r="I4130" s="515" t="s">
        <v>4653</v>
      </c>
    </row>
    <row r="4131" spans="1:9" x14ac:dyDescent="0.2">
      <c r="A4131" s="86" t="s">
        <v>6388</v>
      </c>
      <c r="B4131" s="763" t="s">
        <v>454</v>
      </c>
      <c r="C4131" s="86" t="s">
        <v>186</v>
      </c>
      <c r="D4131" s="86" t="s">
        <v>528</v>
      </c>
      <c r="E4131" s="86" t="s">
        <v>518</v>
      </c>
      <c r="F4131" s="282" t="s">
        <v>189</v>
      </c>
      <c r="G4131" s="1126" t="str">
        <f>IF('Appraisal Inputs'!AZ351="","Blank",'Appraisal Inputs'!AZ351)</f>
        <v>Blank</v>
      </c>
      <c r="I4131" s="515" t="s">
        <v>4654</v>
      </c>
    </row>
    <row r="4132" spans="1:9" x14ac:dyDescent="0.2">
      <c r="A4132" s="86" t="s">
        <v>6388</v>
      </c>
      <c r="B4132" s="763" t="s">
        <v>454</v>
      </c>
      <c r="C4132" s="86" t="s">
        <v>186</v>
      </c>
      <c r="D4132" s="86" t="s">
        <v>529</v>
      </c>
      <c r="E4132" s="86" t="s">
        <v>518</v>
      </c>
      <c r="F4132" s="282" t="s">
        <v>189</v>
      </c>
      <c r="G4132" s="1126" t="str">
        <f>IF('Appraisal Inputs'!AZ352="","Blank",'Appraisal Inputs'!AZ352)</f>
        <v>Blank</v>
      </c>
      <c r="I4132" s="515" t="s">
        <v>4655</v>
      </c>
    </row>
    <row r="4133" spans="1:9" x14ac:dyDescent="0.2">
      <c r="A4133" s="86" t="s">
        <v>6388</v>
      </c>
      <c r="B4133" s="763" t="s">
        <v>454</v>
      </c>
      <c r="C4133" s="86" t="s">
        <v>186</v>
      </c>
      <c r="D4133" s="86" t="s">
        <v>530</v>
      </c>
      <c r="E4133" s="86" t="s">
        <v>518</v>
      </c>
      <c r="F4133" s="282" t="s">
        <v>189</v>
      </c>
      <c r="G4133" s="1126" t="str">
        <f>IF('Appraisal Inputs'!AZ353="","Blank",'Appraisal Inputs'!AZ353)</f>
        <v>Blank</v>
      </c>
      <c r="I4133" s="515" t="s">
        <v>4656</v>
      </c>
    </row>
    <row r="4134" spans="1:9" x14ac:dyDescent="0.2">
      <c r="A4134" s="86" t="s">
        <v>6388</v>
      </c>
      <c r="B4134" s="763" t="s">
        <v>454</v>
      </c>
      <c r="C4134" s="86" t="s">
        <v>186</v>
      </c>
      <c r="D4134" s="86" t="s">
        <v>531</v>
      </c>
      <c r="E4134" s="86" t="s">
        <v>518</v>
      </c>
      <c r="F4134" s="282" t="s">
        <v>189</v>
      </c>
      <c r="G4134" s="1126" t="str">
        <f>IF('Appraisal Inputs'!AZ354="","Blank",'Appraisal Inputs'!AZ354)</f>
        <v>Blank</v>
      </c>
      <c r="I4134" s="515" t="s">
        <v>4657</v>
      </c>
    </row>
    <row r="4135" spans="1:9" x14ac:dyDescent="0.2">
      <c r="A4135" s="86" t="s">
        <v>6388</v>
      </c>
      <c r="B4135" s="763" t="s">
        <v>454</v>
      </c>
      <c r="C4135" s="86" t="s">
        <v>186</v>
      </c>
      <c r="D4135" s="86" t="s">
        <v>532</v>
      </c>
      <c r="E4135" s="86" t="s">
        <v>518</v>
      </c>
      <c r="F4135" s="282" t="s">
        <v>189</v>
      </c>
      <c r="G4135" s="1126" t="str">
        <f>IF('Appraisal Inputs'!AZ355="","Blank",'Appraisal Inputs'!AZ355)</f>
        <v>Blank</v>
      </c>
      <c r="I4135" s="515" t="s">
        <v>4658</v>
      </c>
    </row>
    <row r="4136" spans="1:9" x14ac:dyDescent="0.2">
      <c r="A4136" s="86" t="s">
        <v>6388</v>
      </c>
      <c r="B4136" s="763" t="s">
        <v>454</v>
      </c>
      <c r="C4136" s="86" t="s">
        <v>186</v>
      </c>
      <c r="D4136" s="86" t="s">
        <v>533</v>
      </c>
      <c r="E4136" s="86" t="s">
        <v>518</v>
      </c>
      <c r="F4136" s="282" t="s">
        <v>189</v>
      </c>
      <c r="G4136" s="1126" t="str">
        <f>IF('Appraisal Inputs'!AZ356="","Blank",'Appraisal Inputs'!AZ356)</f>
        <v>Blank</v>
      </c>
      <c r="I4136" s="515" t="s">
        <v>4659</v>
      </c>
    </row>
    <row r="4137" spans="1:9" x14ac:dyDescent="0.2">
      <c r="A4137" s="86" t="s">
        <v>6388</v>
      </c>
      <c r="B4137" s="763" t="s">
        <v>454</v>
      </c>
      <c r="C4137" s="86" t="s">
        <v>186</v>
      </c>
      <c r="D4137" s="86" t="s">
        <v>534</v>
      </c>
      <c r="E4137" s="86" t="s">
        <v>518</v>
      </c>
      <c r="F4137" s="282" t="s">
        <v>189</v>
      </c>
      <c r="G4137" s="1126" t="str">
        <f>IF('Appraisal Inputs'!AZ357="","Blank",'Appraisal Inputs'!AZ357)</f>
        <v>Blank</v>
      </c>
      <c r="I4137" s="515" t="s">
        <v>4660</v>
      </c>
    </row>
    <row r="4138" spans="1:9" x14ac:dyDescent="0.2">
      <c r="A4138" s="86" t="s">
        <v>6388</v>
      </c>
      <c r="B4138" s="763" t="s">
        <v>454</v>
      </c>
      <c r="C4138" s="86" t="s">
        <v>186</v>
      </c>
      <c r="D4138" s="86" t="s">
        <v>535</v>
      </c>
      <c r="E4138" s="86" t="s">
        <v>518</v>
      </c>
      <c r="F4138" s="282" t="s">
        <v>189</v>
      </c>
      <c r="G4138" s="1126" t="str">
        <f>IF('Appraisal Inputs'!AZ358="","Blank",'Appraisal Inputs'!AZ358)</f>
        <v>Blank</v>
      </c>
      <c r="I4138" s="515" t="s">
        <v>4661</v>
      </c>
    </row>
    <row r="4139" spans="1:9" x14ac:dyDescent="0.2">
      <c r="A4139" s="86" t="s">
        <v>6388</v>
      </c>
      <c r="B4139" s="763" t="s">
        <v>454</v>
      </c>
      <c r="C4139" s="86" t="s">
        <v>186</v>
      </c>
      <c r="D4139" s="86" t="s">
        <v>536</v>
      </c>
      <c r="E4139" s="86" t="s">
        <v>518</v>
      </c>
      <c r="F4139" s="282" t="s">
        <v>189</v>
      </c>
      <c r="G4139" s="1126" t="str">
        <f>IF('Appraisal Inputs'!AZ359="","Blank",'Appraisal Inputs'!AZ359)</f>
        <v>Blank</v>
      </c>
      <c r="I4139" s="515" t="s">
        <v>4662</v>
      </c>
    </row>
    <row r="4140" spans="1:9" x14ac:dyDescent="0.2">
      <c r="A4140" s="86" t="s">
        <v>6388</v>
      </c>
      <c r="B4140" s="763" t="s">
        <v>454</v>
      </c>
      <c r="C4140" s="86" t="s">
        <v>186</v>
      </c>
      <c r="D4140" s="86" t="s">
        <v>537</v>
      </c>
      <c r="E4140" s="86" t="s">
        <v>518</v>
      </c>
      <c r="F4140" s="282" t="s">
        <v>189</v>
      </c>
      <c r="G4140" s="1126" t="str">
        <f>IF('Appraisal Inputs'!AZ360="","Blank",'Appraisal Inputs'!AZ360)</f>
        <v>Blank</v>
      </c>
      <c r="I4140" s="515" t="s">
        <v>4663</v>
      </c>
    </row>
    <row r="4141" spans="1:9" x14ac:dyDescent="0.2">
      <c r="A4141" s="86" t="s">
        <v>6388</v>
      </c>
      <c r="B4141" s="763" t="s">
        <v>454</v>
      </c>
      <c r="C4141" s="86" t="s">
        <v>186</v>
      </c>
      <c r="D4141" s="86" t="s">
        <v>538</v>
      </c>
      <c r="E4141" s="86" t="s">
        <v>518</v>
      </c>
      <c r="F4141" s="282" t="s">
        <v>189</v>
      </c>
      <c r="G4141" s="1126" t="str">
        <f>IF('Appraisal Inputs'!AZ361="","Blank",'Appraisal Inputs'!AZ361)</f>
        <v>Blank</v>
      </c>
      <c r="I4141" s="515" t="s">
        <v>4664</v>
      </c>
    </row>
    <row r="4142" spans="1:9" x14ac:dyDescent="0.2">
      <c r="A4142" s="86" t="s">
        <v>6388</v>
      </c>
      <c r="B4142" s="763" t="s">
        <v>454</v>
      </c>
      <c r="C4142" s="86" t="s">
        <v>186</v>
      </c>
      <c r="D4142" s="86" t="s">
        <v>539</v>
      </c>
      <c r="E4142" s="86" t="s">
        <v>518</v>
      </c>
      <c r="F4142" s="282" t="s">
        <v>189</v>
      </c>
      <c r="G4142" s="1126" t="str">
        <f>IF('Appraisal Inputs'!AZ362="","Blank",'Appraisal Inputs'!AZ362)</f>
        <v>Blank</v>
      </c>
      <c r="I4142" s="515" t="s">
        <v>4665</v>
      </c>
    </row>
    <row r="4143" spans="1:9" x14ac:dyDescent="0.2">
      <c r="A4143" s="86" t="s">
        <v>6388</v>
      </c>
      <c r="B4143" s="763" t="s">
        <v>454</v>
      </c>
      <c r="C4143" s="86" t="s">
        <v>186</v>
      </c>
      <c r="D4143" s="86" t="s">
        <v>540</v>
      </c>
      <c r="E4143" s="86" t="s">
        <v>518</v>
      </c>
      <c r="F4143" s="282" t="s">
        <v>189</v>
      </c>
      <c r="G4143" s="1126" t="str">
        <f>IF('Appraisal Inputs'!AZ363="","Blank",'Appraisal Inputs'!AZ363)</f>
        <v>Blank</v>
      </c>
      <c r="I4143" s="515" t="s">
        <v>4666</v>
      </c>
    </row>
    <row r="4144" spans="1:9" x14ac:dyDescent="0.2">
      <c r="A4144" s="86" t="s">
        <v>6388</v>
      </c>
      <c r="B4144" s="763" t="s">
        <v>454</v>
      </c>
      <c r="C4144" s="86" t="s">
        <v>186</v>
      </c>
      <c r="D4144" s="86" t="s">
        <v>541</v>
      </c>
      <c r="E4144" s="86" t="s">
        <v>518</v>
      </c>
      <c r="F4144" s="282" t="s">
        <v>189</v>
      </c>
      <c r="G4144" s="1126" t="str">
        <f>IF('Appraisal Inputs'!AZ364="","Blank",'Appraisal Inputs'!AZ364)</f>
        <v>Blank</v>
      </c>
      <c r="I4144" s="515" t="s">
        <v>4667</v>
      </c>
    </row>
    <row r="4145" spans="1:9" x14ac:dyDescent="0.2">
      <c r="A4145" s="86" t="s">
        <v>6388</v>
      </c>
      <c r="B4145" s="763" t="s">
        <v>454</v>
      </c>
      <c r="C4145" s="86" t="s">
        <v>186</v>
      </c>
      <c r="D4145" s="86" t="s">
        <v>542</v>
      </c>
      <c r="E4145" s="86" t="s">
        <v>518</v>
      </c>
      <c r="F4145" s="282" t="s">
        <v>189</v>
      </c>
      <c r="G4145" s="1126" t="str">
        <f>IF('Appraisal Inputs'!AZ365="","Blank",'Appraisal Inputs'!AZ365)</f>
        <v>Blank</v>
      </c>
      <c r="I4145" s="515" t="s">
        <v>4668</v>
      </c>
    </row>
    <row r="4146" spans="1:9" x14ac:dyDescent="0.2">
      <c r="A4146" s="86" t="s">
        <v>6388</v>
      </c>
      <c r="B4146" s="763" t="s">
        <v>454</v>
      </c>
      <c r="C4146" s="86" t="s">
        <v>186</v>
      </c>
      <c r="D4146" s="86" t="s">
        <v>543</v>
      </c>
      <c r="E4146" s="86" t="s">
        <v>518</v>
      </c>
      <c r="F4146" s="282" t="s">
        <v>189</v>
      </c>
      <c r="G4146" s="1126" t="str">
        <f>IF('Appraisal Inputs'!AZ366="","Blank",'Appraisal Inputs'!AZ366)</f>
        <v>Blank</v>
      </c>
      <c r="I4146" s="515" t="s">
        <v>4669</v>
      </c>
    </row>
    <row r="4147" spans="1:9" x14ac:dyDescent="0.2">
      <c r="A4147" s="86" t="s">
        <v>6388</v>
      </c>
      <c r="B4147" s="763" t="s">
        <v>454</v>
      </c>
      <c r="C4147" s="86" t="s">
        <v>186</v>
      </c>
      <c r="D4147" s="86" t="s">
        <v>544</v>
      </c>
      <c r="E4147" s="86" t="s">
        <v>518</v>
      </c>
      <c r="F4147" s="282" t="s">
        <v>189</v>
      </c>
      <c r="G4147" s="1126" t="str">
        <f>IF('Appraisal Inputs'!AZ367="","Blank",'Appraisal Inputs'!AZ367)</f>
        <v>Blank</v>
      </c>
      <c r="I4147" s="515" t="s">
        <v>4670</v>
      </c>
    </row>
    <row r="4148" spans="1:9" x14ac:dyDescent="0.2">
      <c r="A4148" s="86" t="s">
        <v>6388</v>
      </c>
      <c r="B4148" s="763" t="s">
        <v>454</v>
      </c>
      <c r="C4148" s="86" t="s">
        <v>186</v>
      </c>
      <c r="D4148" s="86" t="s">
        <v>545</v>
      </c>
      <c r="E4148" s="86" t="s">
        <v>518</v>
      </c>
      <c r="F4148" s="282" t="s">
        <v>189</v>
      </c>
      <c r="G4148" s="1126" t="str">
        <f>IF('Appraisal Inputs'!AZ368="","Blank",'Appraisal Inputs'!AZ368)</f>
        <v>Blank</v>
      </c>
      <c r="I4148" s="515" t="s">
        <v>4671</v>
      </c>
    </row>
    <row r="4149" spans="1:9" x14ac:dyDescent="0.2">
      <c r="A4149" s="86" t="s">
        <v>6388</v>
      </c>
      <c r="B4149" s="763" t="s">
        <v>454</v>
      </c>
      <c r="C4149" s="86" t="s">
        <v>186</v>
      </c>
      <c r="D4149" s="86" t="s">
        <v>546</v>
      </c>
      <c r="E4149" s="86" t="s">
        <v>518</v>
      </c>
      <c r="F4149" s="282" t="s">
        <v>189</v>
      </c>
      <c r="G4149" s="1126" t="str">
        <f>IF('Appraisal Inputs'!AZ369="","Blank",'Appraisal Inputs'!AZ369)</f>
        <v>Blank</v>
      </c>
      <c r="I4149" s="515" t="s">
        <v>4672</v>
      </c>
    </row>
    <row r="4150" spans="1:9" x14ac:dyDescent="0.2">
      <c r="A4150" s="86" t="s">
        <v>6388</v>
      </c>
      <c r="B4150" s="763" t="s">
        <v>454</v>
      </c>
      <c r="C4150" s="86" t="s">
        <v>186</v>
      </c>
      <c r="D4150" s="86" t="s">
        <v>547</v>
      </c>
      <c r="E4150" s="86" t="s">
        <v>518</v>
      </c>
      <c r="F4150" s="282" t="s">
        <v>189</v>
      </c>
      <c r="G4150" s="1126" t="str">
        <f>IF('Appraisal Inputs'!AZ370="","Blank",'Appraisal Inputs'!AZ370)</f>
        <v>Blank</v>
      </c>
      <c r="I4150" s="515" t="s">
        <v>4673</v>
      </c>
    </row>
    <row r="4151" spans="1:9" x14ac:dyDescent="0.2">
      <c r="A4151" s="86" t="s">
        <v>6388</v>
      </c>
      <c r="B4151" s="763" t="s">
        <v>454</v>
      </c>
      <c r="C4151" s="86" t="s">
        <v>186</v>
      </c>
      <c r="D4151" s="86" t="s">
        <v>548</v>
      </c>
      <c r="E4151" s="86" t="s">
        <v>518</v>
      </c>
      <c r="F4151" s="282" t="s">
        <v>189</v>
      </c>
      <c r="G4151" s="1126" t="str">
        <f>IF('Appraisal Inputs'!AZ371="","Blank",'Appraisal Inputs'!AZ371)</f>
        <v>Blank</v>
      </c>
      <c r="I4151" s="515" t="s">
        <v>4674</v>
      </c>
    </row>
    <row r="4152" spans="1:9" x14ac:dyDescent="0.2">
      <c r="A4152" s="86" t="s">
        <v>6388</v>
      </c>
      <c r="B4152" s="763" t="s">
        <v>454</v>
      </c>
      <c r="C4152" s="86" t="s">
        <v>186</v>
      </c>
      <c r="D4152" s="86" t="s">
        <v>549</v>
      </c>
      <c r="E4152" s="86" t="s">
        <v>518</v>
      </c>
      <c r="F4152" s="282" t="s">
        <v>189</v>
      </c>
      <c r="G4152" s="1126" t="str">
        <f>IF('Appraisal Inputs'!AZ372="","Blank",'Appraisal Inputs'!AZ372)</f>
        <v>Blank</v>
      </c>
      <c r="I4152" s="515" t="s">
        <v>4675</v>
      </c>
    </row>
    <row r="4153" spans="1:9" x14ac:dyDescent="0.2">
      <c r="A4153" s="86" t="s">
        <v>6388</v>
      </c>
      <c r="B4153" s="763" t="s">
        <v>454</v>
      </c>
      <c r="C4153" s="86" t="s">
        <v>186</v>
      </c>
      <c r="D4153" s="86" t="s">
        <v>550</v>
      </c>
      <c r="E4153" s="86" t="s">
        <v>518</v>
      </c>
      <c r="F4153" s="282" t="s">
        <v>189</v>
      </c>
      <c r="G4153" s="1126" t="str">
        <f>IF('Appraisal Inputs'!AZ373="","Blank",'Appraisal Inputs'!AZ373)</f>
        <v>Blank</v>
      </c>
      <c r="I4153" s="515" t="s">
        <v>4676</v>
      </c>
    </row>
    <row r="4154" spans="1:9" x14ac:dyDescent="0.2">
      <c r="A4154" s="86" t="s">
        <v>6388</v>
      </c>
      <c r="B4154" s="763" t="s">
        <v>454</v>
      </c>
      <c r="C4154" s="86" t="s">
        <v>186</v>
      </c>
      <c r="D4154" s="86" t="s">
        <v>551</v>
      </c>
      <c r="E4154" s="86" t="s">
        <v>518</v>
      </c>
      <c r="F4154" s="282" t="s">
        <v>189</v>
      </c>
      <c r="G4154" s="1126" t="str">
        <f>IF('Appraisal Inputs'!AZ374="","Blank",'Appraisal Inputs'!AZ374)</f>
        <v>Blank</v>
      </c>
      <c r="I4154" s="515" t="s">
        <v>4677</v>
      </c>
    </row>
    <row r="4155" spans="1:9" x14ac:dyDescent="0.2">
      <c r="A4155" s="86" t="s">
        <v>6388</v>
      </c>
      <c r="B4155" s="763" t="s">
        <v>454</v>
      </c>
      <c r="C4155" s="86" t="s">
        <v>186</v>
      </c>
      <c r="D4155" s="86" t="s">
        <v>552</v>
      </c>
      <c r="E4155" s="86" t="s">
        <v>518</v>
      </c>
      <c r="F4155" s="282" t="s">
        <v>189</v>
      </c>
      <c r="G4155" s="1126" t="str">
        <f>IF('Appraisal Inputs'!AZ375="","Blank",'Appraisal Inputs'!AZ375)</f>
        <v>Blank</v>
      </c>
      <c r="I4155" s="515" t="s">
        <v>4678</v>
      </c>
    </row>
    <row r="4156" spans="1:9" x14ac:dyDescent="0.2">
      <c r="A4156" s="86" t="s">
        <v>6388</v>
      </c>
      <c r="B4156" s="763" t="s">
        <v>454</v>
      </c>
      <c r="C4156" s="86" t="s">
        <v>186</v>
      </c>
      <c r="D4156" s="86" t="s">
        <v>553</v>
      </c>
      <c r="E4156" s="86" t="s">
        <v>518</v>
      </c>
      <c r="F4156" s="282" t="s">
        <v>189</v>
      </c>
      <c r="G4156" s="1126" t="str">
        <f>IF('Appraisal Inputs'!AZ376="","Blank",'Appraisal Inputs'!AZ376)</f>
        <v>Blank</v>
      </c>
      <c r="I4156" s="515" t="s">
        <v>4679</v>
      </c>
    </row>
    <row r="4157" spans="1:9" x14ac:dyDescent="0.2">
      <c r="A4157" s="86" t="s">
        <v>6388</v>
      </c>
      <c r="B4157" s="763" t="s">
        <v>454</v>
      </c>
      <c r="C4157" s="86" t="s">
        <v>186</v>
      </c>
      <c r="D4157" s="86" t="s">
        <v>554</v>
      </c>
      <c r="E4157" s="86" t="s">
        <v>518</v>
      </c>
      <c r="F4157" s="282" t="s">
        <v>189</v>
      </c>
      <c r="G4157" s="1126" t="str">
        <f>IF('Appraisal Inputs'!AZ377="","Blank",'Appraisal Inputs'!AZ377)</f>
        <v>Blank</v>
      </c>
      <c r="I4157" s="515" t="s">
        <v>4680</v>
      </c>
    </row>
    <row r="4158" spans="1:9" x14ac:dyDescent="0.2">
      <c r="A4158" s="86" t="s">
        <v>6388</v>
      </c>
      <c r="B4158" s="763" t="s">
        <v>454</v>
      </c>
      <c r="C4158" s="86" t="s">
        <v>186</v>
      </c>
      <c r="D4158" s="86" t="s">
        <v>555</v>
      </c>
      <c r="E4158" s="86" t="s">
        <v>518</v>
      </c>
      <c r="F4158" s="282" t="s">
        <v>189</v>
      </c>
      <c r="G4158" s="1126" t="str">
        <f>IF('Appraisal Inputs'!AZ378="","Blank",'Appraisal Inputs'!AZ378)</f>
        <v>Blank</v>
      </c>
      <c r="I4158" s="515" t="s">
        <v>4681</v>
      </c>
    </row>
    <row r="4159" spans="1:9" x14ac:dyDescent="0.2">
      <c r="A4159" s="86" t="s">
        <v>6388</v>
      </c>
      <c r="B4159" s="763" t="s">
        <v>454</v>
      </c>
      <c r="C4159" s="86" t="s">
        <v>186</v>
      </c>
      <c r="D4159" s="86" t="s">
        <v>556</v>
      </c>
      <c r="E4159" s="86" t="s">
        <v>518</v>
      </c>
      <c r="F4159" s="282" t="s">
        <v>189</v>
      </c>
      <c r="G4159" s="1126" t="str">
        <f>IF('Appraisal Inputs'!AZ379="","Blank",'Appraisal Inputs'!AZ379)</f>
        <v>Blank</v>
      </c>
      <c r="I4159" s="515" t="s">
        <v>4682</v>
      </c>
    </row>
    <row r="4160" spans="1:9" x14ac:dyDescent="0.2">
      <c r="A4160" s="86" t="s">
        <v>6388</v>
      </c>
      <c r="B4160" s="763" t="s">
        <v>454</v>
      </c>
      <c r="C4160" s="86" t="s">
        <v>186</v>
      </c>
      <c r="D4160" s="86" t="s">
        <v>557</v>
      </c>
      <c r="E4160" s="86" t="s">
        <v>518</v>
      </c>
      <c r="F4160" s="282" t="s">
        <v>189</v>
      </c>
      <c r="G4160" s="1126" t="str">
        <f>IF('Appraisal Inputs'!AZ380="","Blank",'Appraisal Inputs'!AZ380)</f>
        <v>Blank</v>
      </c>
      <c r="I4160" s="515" t="s">
        <v>4683</v>
      </c>
    </row>
    <row r="4161" spans="1:9" x14ac:dyDescent="0.2">
      <c r="A4161" s="86" t="s">
        <v>6388</v>
      </c>
      <c r="B4161" s="763" t="s">
        <v>454</v>
      </c>
      <c r="C4161" s="86" t="s">
        <v>186</v>
      </c>
      <c r="D4161" s="86" t="s">
        <v>558</v>
      </c>
      <c r="E4161" s="86" t="s">
        <v>518</v>
      </c>
      <c r="F4161" s="282" t="s">
        <v>189</v>
      </c>
      <c r="G4161" s="1126" t="str">
        <f>IF('Appraisal Inputs'!AZ381="","Blank",'Appraisal Inputs'!AZ381)</f>
        <v>Blank</v>
      </c>
      <c r="I4161" s="515" t="s">
        <v>4684</v>
      </c>
    </row>
    <row r="4162" spans="1:9" x14ac:dyDescent="0.2">
      <c r="A4162" s="86" t="s">
        <v>6388</v>
      </c>
      <c r="B4162" s="763" t="s">
        <v>454</v>
      </c>
      <c r="C4162" s="86" t="s">
        <v>186</v>
      </c>
      <c r="D4162" s="86" t="s">
        <v>559</v>
      </c>
      <c r="E4162" s="86" t="s">
        <v>518</v>
      </c>
      <c r="F4162" s="282" t="s">
        <v>189</v>
      </c>
      <c r="G4162" s="1126" t="str">
        <f>IF('Appraisal Inputs'!AZ382="","Blank",'Appraisal Inputs'!AZ382)</f>
        <v>Blank</v>
      </c>
      <c r="I4162" s="515" t="s">
        <v>4685</v>
      </c>
    </row>
    <row r="4163" spans="1:9" x14ac:dyDescent="0.2">
      <c r="A4163" s="86" t="s">
        <v>6388</v>
      </c>
      <c r="B4163" s="763" t="s">
        <v>454</v>
      </c>
      <c r="C4163" s="86" t="s">
        <v>186</v>
      </c>
      <c r="D4163" s="86" t="s">
        <v>560</v>
      </c>
      <c r="E4163" s="86" t="s">
        <v>518</v>
      </c>
      <c r="F4163" s="282" t="s">
        <v>189</v>
      </c>
      <c r="G4163" s="1126" t="str">
        <f>IF('Appraisal Inputs'!AZ383="","Blank",'Appraisal Inputs'!AZ383)</f>
        <v>Blank</v>
      </c>
      <c r="I4163" s="515" t="s">
        <v>4686</v>
      </c>
    </row>
    <row r="4164" spans="1:9" x14ac:dyDescent="0.2">
      <c r="A4164" s="86" t="s">
        <v>6388</v>
      </c>
      <c r="B4164" s="763" t="s">
        <v>454</v>
      </c>
      <c r="C4164" s="86" t="s">
        <v>186</v>
      </c>
      <c r="D4164" s="86" t="s">
        <v>561</v>
      </c>
      <c r="E4164" s="86" t="s">
        <v>518</v>
      </c>
      <c r="F4164" s="282" t="s">
        <v>189</v>
      </c>
      <c r="G4164" s="1126" t="str">
        <f>IF('Appraisal Inputs'!AZ384="","Blank",'Appraisal Inputs'!AZ384)</f>
        <v>Blank</v>
      </c>
      <c r="I4164" s="515" t="s">
        <v>4687</v>
      </c>
    </row>
    <row r="4165" spans="1:9" x14ac:dyDescent="0.2">
      <c r="A4165" s="86" t="s">
        <v>6388</v>
      </c>
      <c r="B4165" s="763" t="s">
        <v>454</v>
      </c>
      <c r="C4165" s="86" t="s">
        <v>186</v>
      </c>
      <c r="D4165" s="86" t="s">
        <v>562</v>
      </c>
      <c r="E4165" s="86" t="s">
        <v>518</v>
      </c>
      <c r="F4165" s="282" t="s">
        <v>189</v>
      </c>
      <c r="G4165" s="1126" t="str">
        <f>IF('Appraisal Inputs'!AZ385="","Blank",'Appraisal Inputs'!AZ385)</f>
        <v>Blank</v>
      </c>
      <c r="I4165" s="515" t="s">
        <v>4688</v>
      </c>
    </row>
    <row r="4166" spans="1:9" x14ac:dyDescent="0.2">
      <c r="A4166" s="86" t="s">
        <v>6388</v>
      </c>
      <c r="B4166" s="763" t="s">
        <v>454</v>
      </c>
      <c r="C4166" s="86" t="s">
        <v>186</v>
      </c>
      <c r="D4166" s="86" t="s">
        <v>563</v>
      </c>
      <c r="E4166" s="86" t="s">
        <v>518</v>
      </c>
      <c r="F4166" s="282" t="s">
        <v>189</v>
      </c>
      <c r="G4166" s="1126" t="str">
        <f>IF('Appraisal Inputs'!AZ386="","Blank",'Appraisal Inputs'!AZ386)</f>
        <v>Blank</v>
      </c>
      <c r="I4166" s="515" t="s">
        <v>4689</v>
      </c>
    </row>
    <row r="4167" spans="1:9" x14ac:dyDescent="0.2">
      <c r="A4167" s="86" t="s">
        <v>6388</v>
      </c>
      <c r="B4167" s="763" t="s">
        <v>454</v>
      </c>
      <c r="C4167" s="86" t="s">
        <v>186</v>
      </c>
      <c r="D4167" s="86" t="s">
        <v>564</v>
      </c>
      <c r="E4167" s="86" t="s">
        <v>518</v>
      </c>
      <c r="F4167" s="282" t="s">
        <v>189</v>
      </c>
      <c r="G4167" s="1126" t="str">
        <f>IF('Appraisal Inputs'!AZ387="","Blank",'Appraisal Inputs'!AZ387)</f>
        <v>Blank</v>
      </c>
      <c r="I4167" s="515" t="s">
        <v>4690</v>
      </c>
    </row>
    <row r="4168" spans="1:9" x14ac:dyDescent="0.2">
      <c r="A4168" s="86" t="s">
        <v>6388</v>
      </c>
      <c r="B4168" s="763" t="s">
        <v>454</v>
      </c>
      <c r="C4168" s="86" t="s">
        <v>186</v>
      </c>
      <c r="D4168" s="86" t="s">
        <v>565</v>
      </c>
      <c r="E4168" s="86" t="s">
        <v>518</v>
      </c>
      <c r="F4168" s="282" t="s">
        <v>189</v>
      </c>
      <c r="G4168" s="1126" t="str">
        <f>IF('Appraisal Inputs'!AZ388="","Blank",'Appraisal Inputs'!AZ388)</f>
        <v>Blank</v>
      </c>
      <c r="I4168" s="515" t="s">
        <v>4691</v>
      </c>
    </row>
    <row r="4169" spans="1:9" x14ac:dyDescent="0.2">
      <c r="A4169" s="86" t="s">
        <v>6388</v>
      </c>
      <c r="B4169" s="763" t="s">
        <v>454</v>
      </c>
      <c r="C4169" s="86" t="s">
        <v>186</v>
      </c>
      <c r="D4169" s="86" t="s">
        <v>566</v>
      </c>
      <c r="E4169" s="86" t="s">
        <v>518</v>
      </c>
      <c r="F4169" s="282" t="s">
        <v>189</v>
      </c>
      <c r="G4169" s="1119" t="str">
        <f>IF('Appraisal Inputs'!AZ389="","Blank",'Appraisal Inputs'!AZ389)</f>
        <v>Blank</v>
      </c>
      <c r="I4169" s="515" t="s">
        <v>4692</v>
      </c>
    </row>
    <row r="4170" spans="1:9" x14ac:dyDescent="0.2">
      <c r="A4170" s="86" t="s">
        <v>6388</v>
      </c>
      <c r="B4170" s="533" t="s">
        <v>454</v>
      </c>
      <c r="C4170" s="119" t="s">
        <v>186</v>
      </c>
      <c r="D4170" s="119" t="s">
        <v>185</v>
      </c>
      <c r="E4170" s="119" t="s">
        <v>518</v>
      </c>
      <c r="F4170" s="545" t="s">
        <v>197</v>
      </c>
      <c r="G4170" s="1127" t="str">
        <f>IF('Appraisal Inputs'!AZ390="","Blank",'Appraisal Inputs'!AZ390)</f>
        <v>Blank</v>
      </c>
      <c r="I4170" s="515" t="s">
        <v>4693</v>
      </c>
    </row>
    <row r="4171" spans="1:9" x14ac:dyDescent="0.2">
      <c r="A4171" s="86" t="s">
        <v>6388</v>
      </c>
      <c r="B4171" s="541" t="s">
        <v>454</v>
      </c>
      <c r="C4171" s="546" t="s">
        <v>186</v>
      </c>
      <c r="D4171" s="546" t="s">
        <v>185</v>
      </c>
      <c r="E4171" s="546" t="s">
        <v>518</v>
      </c>
      <c r="F4171" s="542" t="s">
        <v>188</v>
      </c>
      <c r="G4171" s="1102" t="str">
        <f>IF('Appraisal Inputs'!BA349="","Blank",'Appraisal Inputs'!BA349)</f>
        <v>Blank</v>
      </c>
      <c r="I4171" s="515" t="s">
        <v>4694</v>
      </c>
    </row>
    <row r="4172" spans="1:9" x14ac:dyDescent="0.2">
      <c r="A4172" s="86" t="s">
        <v>6388</v>
      </c>
      <c r="B4172" s="763" t="s">
        <v>454</v>
      </c>
      <c r="C4172" s="86" t="s">
        <v>186</v>
      </c>
      <c r="D4172" s="86" t="s">
        <v>527</v>
      </c>
      <c r="E4172" s="86" t="s">
        <v>518</v>
      </c>
      <c r="F4172" s="282" t="s">
        <v>188</v>
      </c>
      <c r="G4172" s="1126" t="str">
        <f>IF('Appraisal Inputs'!BA350="","Blank",'Appraisal Inputs'!BA350)</f>
        <v>Blank</v>
      </c>
      <c r="I4172" s="515" t="s">
        <v>4695</v>
      </c>
    </row>
    <row r="4173" spans="1:9" x14ac:dyDescent="0.2">
      <c r="A4173" s="86" t="s">
        <v>6388</v>
      </c>
      <c r="B4173" s="763" t="s">
        <v>454</v>
      </c>
      <c r="C4173" s="86" t="s">
        <v>186</v>
      </c>
      <c r="D4173" s="86" t="s">
        <v>528</v>
      </c>
      <c r="E4173" s="86" t="s">
        <v>518</v>
      </c>
      <c r="F4173" s="282" t="s">
        <v>188</v>
      </c>
      <c r="G4173" s="1126" t="str">
        <f>IF('Appraisal Inputs'!BA351="","Blank",'Appraisal Inputs'!BA351)</f>
        <v>Blank</v>
      </c>
      <c r="I4173" s="515" t="s">
        <v>4696</v>
      </c>
    </row>
    <row r="4174" spans="1:9" x14ac:dyDescent="0.2">
      <c r="A4174" s="86" t="s">
        <v>6388</v>
      </c>
      <c r="B4174" s="763" t="s">
        <v>454</v>
      </c>
      <c r="C4174" s="86" t="s">
        <v>186</v>
      </c>
      <c r="D4174" s="86" t="s">
        <v>529</v>
      </c>
      <c r="E4174" s="86" t="s">
        <v>518</v>
      </c>
      <c r="F4174" s="282" t="s">
        <v>188</v>
      </c>
      <c r="G4174" s="1126" t="str">
        <f>IF('Appraisal Inputs'!BA352="","Blank",'Appraisal Inputs'!BA352)</f>
        <v>Blank</v>
      </c>
      <c r="I4174" s="515" t="s">
        <v>4697</v>
      </c>
    </row>
    <row r="4175" spans="1:9" x14ac:dyDescent="0.2">
      <c r="A4175" s="86" t="s">
        <v>6388</v>
      </c>
      <c r="B4175" s="763" t="s">
        <v>454</v>
      </c>
      <c r="C4175" s="86" t="s">
        <v>186</v>
      </c>
      <c r="D4175" s="86" t="s">
        <v>530</v>
      </c>
      <c r="E4175" s="86" t="s">
        <v>518</v>
      </c>
      <c r="F4175" s="282" t="s">
        <v>188</v>
      </c>
      <c r="G4175" s="1126" t="str">
        <f>IF('Appraisal Inputs'!BA353="","Blank",'Appraisal Inputs'!BA353)</f>
        <v>Blank</v>
      </c>
      <c r="I4175" s="515" t="s">
        <v>4698</v>
      </c>
    </row>
    <row r="4176" spans="1:9" x14ac:dyDescent="0.2">
      <c r="A4176" s="86" t="s">
        <v>6388</v>
      </c>
      <c r="B4176" s="763" t="s">
        <v>454</v>
      </c>
      <c r="C4176" s="86" t="s">
        <v>186</v>
      </c>
      <c r="D4176" s="86" t="s">
        <v>531</v>
      </c>
      <c r="E4176" s="86" t="s">
        <v>518</v>
      </c>
      <c r="F4176" s="282" t="s">
        <v>188</v>
      </c>
      <c r="G4176" s="1126" t="str">
        <f>IF('Appraisal Inputs'!BA354="","Blank",'Appraisal Inputs'!BA354)</f>
        <v>Blank</v>
      </c>
      <c r="I4176" s="515" t="s">
        <v>4699</v>
      </c>
    </row>
    <row r="4177" spans="1:9" x14ac:dyDescent="0.2">
      <c r="A4177" s="86" t="s">
        <v>6388</v>
      </c>
      <c r="B4177" s="763" t="s">
        <v>454</v>
      </c>
      <c r="C4177" s="86" t="s">
        <v>186</v>
      </c>
      <c r="D4177" s="86" t="s">
        <v>532</v>
      </c>
      <c r="E4177" s="86" t="s">
        <v>518</v>
      </c>
      <c r="F4177" s="282" t="s">
        <v>188</v>
      </c>
      <c r="G4177" s="1126" t="str">
        <f>IF('Appraisal Inputs'!BA355="","Blank",'Appraisal Inputs'!BA355)</f>
        <v>Blank</v>
      </c>
      <c r="I4177" s="515" t="s">
        <v>4700</v>
      </c>
    </row>
    <row r="4178" spans="1:9" x14ac:dyDescent="0.2">
      <c r="A4178" s="86" t="s">
        <v>6388</v>
      </c>
      <c r="B4178" s="763" t="s">
        <v>454</v>
      </c>
      <c r="C4178" s="86" t="s">
        <v>186</v>
      </c>
      <c r="D4178" s="86" t="s">
        <v>533</v>
      </c>
      <c r="E4178" s="86" t="s">
        <v>518</v>
      </c>
      <c r="F4178" s="282" t="s">
        <v>188</v>
      </c>
      <c r="G4178" s="1126" t="str">
        <f>IF('Appraisal Inputs'!BA356="","Blank",'Appraisal Inputs'!BA356)</f>
        <v>Blank</v>
      </c>
      <c r="I4178" s="515" t="s">
        <v>4701</v>
      </c>
    </row>
    <row r="4179" spans="1:9" x14ac:dyDescent="0.2">
      <c r="A4179" s="86" t="s">
        <v>6388</v>
      </c>
      <c r="B4179" s="763" t="s">
        <v>454</v>
      </c>
      <c r="C4179" s="86" t="s">
        <v>186</v>
      </c>
      <c r="D4179" s="86" t="s">
        <v>534</v>
      </c>
      <c r="E4179" s="86" t="s">
        <v>518</v>
      </c>
      <c r="F4179" s="282" t="s">
        <v>188</v>
      </c>
      <c r="G4179" s="1126" t="str">
        <f>IF('Appraisal Inputs'!BA357="","Blank",'Appraisal Inputs'!BA357)</f>
        <v>Blank</v>
      </c>
      <c r="I4179" s="515" t="s">
        <v>4702</v>
      </c>
    </row>
    <row r="4180" spans="1:9" x14ac:dyDescent="0.2">
      <c r="A4180" s="86" t="s">
        <v>6388</v>
      </c>
      <c r="B4180" s="763" t="s">
        <v>454</v>
      </c>
      <c r="C4180" s="86" t="s">
        <v>186</v>
      </c>
      <c r="D4180" s="86" t="s">
        <v>535</v>
      </c>
      <c r="E4180" s="86" t="s">
        <v>518</v>
      </c>
      <c r="F4180" s="282" t="s">
        <v>188</v>
      </c>
      <c r="G4180" s="1126" t="str">
        <f>IF('Appraisal Inputs'!BA358="","Blank",'Appraisal Inputs'!BA358)</f>
        <v>Blank</v>
      </c>
      <c r="I4180" s="515" t="s">
        <v>4703</v>
      </c>
    </row>
    <row r="4181" spans="1:9" x14ac:dyDescent="0.2">
      <c r="A4181" s="86" t="s">
        <v>6388</v>
      </c>
      <c r="B4181" s="763" t="s">
        <v>454</v>
      </c>
      <c r="C4181" s="86" t="s">
        <v>186</v>
      </c>
      <c r="D4181" s="86" t="s">
        <v>536</v>
      </c>
      <c r="E4181" s="86" t="s">
        <v>518</v>
      </c>
      <c r="F4181" s="282" t="s">
        <v>188</v>
      </c>
      <c r="G4181" s="1126" t="str">
        <f>IF('Appraisal Inputs'!BA359="","Blank",'Appraisal Inputs'!BA359)</f>
        <v>Blank</v>
      </c>
      <c r="I4181" s="515" t="s">
        <v>4704</v>
      </c>
    </row>
    <row r="4182" spans="1:9" x14ac:dyDescent="0.2">
      <c r="A4182" s="86" t="s">
        <v>6388</v>
      </c>
      <c r="B4182" s="763" t="s">
        <v>454</v>
      </c>
      <c r="C4182" s="86" t="s">
        <v>186</v>
      </c>
      <c r="D4182" s="86" t="s">
        <v>537</v>
      </c>
      <c r="E4182" s="86" t="s">
        <v>518</v>
      </c>
      <c r="F4182" s="282" t="s">
        <v>188</v>
      </c>
      <c r="G4182" s="1126" t="str">
        <f>IF('Appraisal Inputs'!BA360="","Blank",'Appraisal Inputs'!BA360)</f>
        <v>Blank</v>
      </c>
      <c r="I4182" s="515" t="s">
        <v>4705</v>
      </c>
    </row>
    <row r="4183" spans="1:9" x14ac:dyDescent="0.2">
      <c r="A4183" s="86" t="s">
        <v>6388</v>
      </c>
      <c r="B4183" s="763" t="s">
        <v>454</v>
      </c>
      <c r="C4183" s="86" t="s">
        <v>186</v>
      </c>
      <c r="D4183" s="86" t="s">
        <v>538</v>
      </c>
      <c r="E4183" s="86" t="s">
        <v>518</v>
      </c>
      <c r="F4183" s="282" t="s">
        <v>188</v>
      </c>
      <c r="G4183" s="1126" t="str">
        <f>IF('Appraisal Inputs'!BA361="","Blank",'Appraisal Inputs'!BA361)</f>
        <v>Blank</v>
      </c>
      <c r="I4183" s="515" t="s">
        <v>4706</v>
      </c>
    </row>
    <row r="4184" spans="1:9" x14ac:dyDescent="0.2">
      <c r="A4184" s="86" t="s">
        <v>6388</v>
      </c>
      <c r="B4184" s="763" t="s">
        <v>454</v>
      </c>
      <c r="C4184" s="86" t="s">
        <v>186</v>
      </c>
      <c r="D4184" s="86" t="s">
        <v>539</v>
      </c>
      <c r="E4184" s="86" t="s">
        <v>518</v>
      </c>
      <c r="F4184" s="282" t="s">
        <v>188</v>
      </c>
      <c r="G4184" s="1126" t="str">
        <f>IF('Appraisal Inputs'!BA362="","Blank",'Appraisal Inputs'!BA362)</f>
        <v>Blank</v>
      </c>
      <c r="I4184" s="515" t="s">
        <v>4707</v>
      </c>
    </row>
    <row r="4185" spans="1:9" x14ac:dyDescent="0.2">
      <c r="A4185" s="86" t="s">
        <v>6388</v>
      </c>
      <c r="B4185" s="763" t="s">
        <v>454</v>
      </c>
      <c r="C4185" s="86" t="s">
        <v>186</v>
      </c>
      <c r="D4185" s="86" t="s">
        <v>540</v>
      </c>
      <c r="E4185" s="86" t="s">
        <v>518</v>
      </c>
      <c r="F4185" s="282" t="s">
        <v>188</v>
      </c>
      <c r="G4185" s="1126" t="str">
        <f>IF('Appraisal Inputs'!BA363="","Blank",'Appraisal Inputs'!BA363)</f>
        <v>Blank</v>
      </c>
      <c r="I4185" s="515" t="s">
        <v>4708</v>
      </c>
    </row>
    <row r="4186" spans="1:9" x14ac:dyDescent="0.2">
      <c r="A4186" s="86" t="s">
        <v>6388</v>
      </c>
      <c r="B4186" s="763" t="s">
        <v>454</v>
      </c>
      <c r="C4186" s="86" t="s">
        <v>186</v>
      </c>
      <c r="D4186" s="86" t="s">
        <v>541</v>
      </c>
      <c r="E4186" s="86" t="s">
        <v>518</v>
      </c>
      <c r="F4186" s="282" t="s">
        <v>188</v>
      </c>
      <c r="G4186" s="1126" t="str">
        <f>IF('Appraisal Inputs'!BA364="","Blank",'Appraisal Inputs'!BA364)</f>
        <v>Blank</v>
      </c>
      <c r="I4186" s="515" t="s">
        <v>4709</v>
      </c>
    </row>
    <row r="4187" spans="1:9" x14ac:dyDescent="0.2">
      <c r="A4187" s="86" t="s">
        <v>6388</v>
      </c>
      <c r="B4187" s="763" t="s">
        <v>454</v>
      </c>
      <c r="C4187" s="86" t="s">
        <v>186</v>
      </c>
      <c r="D4187" s="86" t="s">
        <v>542</v>
      </c>
      <c r="E4187" s="86" t="s">
        <v>518</v>
      </c>
      <c r="F4187" s="282" t="s">
        <v>188</v>
      </c>
      <c r="G4187" s="1126" t="str">
        <f>IF('Appraisal Inputs'!BA365="","Blank",'Appraisal Inputs'!BA365)</f>
        <v>Blank</v>
      </c>
      <c r="I4187" s="515" t="s">
        <v>4710</v>
      </c>
    </row>
    <row r="4188" spans="1:9" x14ac:dyDescent="0.2">
      <c r="A4188" s="86" t="s">
        <v>6388</v>
      </c>
      <c r="B4188" s="763" t="s">
        <v>454</v>
      </c>
      <c r="C4188" s="86" t="s">
        <v>186</v>
      </c>
      <c r="D4188" s="86" t="s">
        <v>543</v>
      </c>
      <c r="E4188" s="86" t="s">
        <v>518</v>
      </c>
      <c r="F4188" s="282" t="s">
        <v>188</v>
      </c>
      <c r="G4188" s="1126" t="str">
        <f>IF('Appraisal Inputs'!BA366="","Blank",'Appraisal Inputs'!BA366)</f>
        <v>Blank</v>
      </c>
      <c r="I4188" s="515" t="s">
        <v>4711</v>
      </c>
    </row>
    <row r="4189" spans="1:9" x14ac:dyDescent="0.2">
      <c r="A4189" s="86" t="s">
        <v>6388</v>
      </c>
      <c r="B4189" s="763" t="s">
        <v>454</v>
      </c>
      <c r="C4189" s="86" t="s">
        <v>186</v>
      </c>
      <c r="D4189" s="86" t="s">
        <v>544</v>
      </c>
      <c r="E4189" s="86" t="s">
        <v>518</v>
      </c>
      <c r="F4189" s="282" t="s">
        <v>188</v>
      </c>
      <c r="G4189" s="1126" t="str">
        <f>IF('Appraisal Inputs'!BA367="","Blank",'Appraisal Inputs'!BA367)</f>
        <v>Blank</v>
      </c>
      <c r="I4189" s="515" t="s">
        <v>4712</v>
      </c>
    </row>
    <row r="4190" spans="1:9" x14ac:dyDescent="0.2">
      <c r="A4190" s="86" t="s">
        <v>6388</v>
      </c>
      <c r="B4190" s="763" t="s">
        <v>454</v>
      </c>
      <c r="C4190" s="86" t="s">
        <v>186</v>
      </c>
      <c r="D4190" s="86" t="s">
        <v>545</v>
      </c>
      <c r="E4190" s="86" t="s">
        <v>518</v>
      </c>
      <c r="F4190" s="282" t="s">
        <v>188</v>
      </c>
      <c r="G4190" s="1126" t="str">
        <f>IF('Appraisal Inputs'!BA368="","Blank",'Appraisal Inputs'!BA368)</f>
        <v>Blank</v>
      </c>
      <c r="I4190" s="515" t="s">
        <v>4713</v>
      </c>
    </row>
    <row r="4191" spans="1:9" x14ac:dyDescent="0.2">
      <c r="A4191" s="86" t="s">
        <v>6388</v>
      </c>
      <c r="B4191" s="763" t="s">
        <v>454</v>
      </c>
      <c r="C4191" s="86" t="s">
        <v>186</v>
      </c>
      <c r="D4191" s="86" t="s">
        <v>546</v>
      </c>
      <c r="E4191" s="86" t="s">
        <v>518</v>
      </c>
      <c r="F4191" s="282" t="s">
        <v>188</v>
      </c>
      <c r="G4191" s="1126" t="str">
        <f>IF('Appraisal Inputs'!BA369="","Blank",'Appraisal Inputs'!BA369)</f>
        <v>Blank</v>
      </c>
      <c r="I4191" s="515" t="s">
        <v>4714</v>
      </c>
    </row>
    <row r="4192" spans="1:9" x14ac:dyDescent="0.2">
      <c r="A4192" s="86" t="s">
        <v>6388</v>
      </c>
      <c r="B4192" s="763" t="s">
        <v>454</v>
      </c>
      <c r="C4192" s="86" t="s">
        <v>186</v>
      </c>
      <c r="D4192" s="86" t="s">
        <v>547</v>
      </c>
      <c r="E4192" s="86" t="s">
        <v>518</v>
      </c>
      <c r="F4192" s="282" t="s">
        <v>188</v>
      </c>
      <c r="G4192" s="1126" t="str">
        <f>IF('Appraisal Inputs'!BA370="","Blank",'Appraisal Inputs'!BA370)</f>
        <v>Blank</v>
      </c>
      <c r="I4192" s="515" t="s">
        <v>4715</v>
      </c>
    </row>
    <row r="4193" spans="1:9" x14ac:dyDescent="0.2">
      <c r="A4193" s="86" t="s">
        <v>6388</v>
      </c>
      <c r="B4193" s="763" t="s">
        <v>454</v>
      </c>
      <c r="C4193" s="86" t="s">
        <v>186</v>
      </c>
      <c r="D4193" s="86" t="s">
        <v>548</v>
      </c>
      <c r="E4193" s="86" t="s">
        <v>518</v>
      </c>
      <c r="F4193" s="282" t="s">
        <v>188</v>
      </c>
      <c r="G4193" s="1126" t="str">
        <f>IF('Appraisal Inputs'!BA371="","Blank",'Appraisal Inputs'!BA371)</f>
        <v>Blank</v>
      </c>
      <c r="I4193" s="515" t="s">
        <v>4716</v>
      </c>
    </row>
    <row r="4194" spans="1:9" x14ac:dyDescent="0.2">
      <c r="A4194" s="86" t="s">
        <v>6388</v>
      </c>
      <c r="B4194" s="763" t="s">
        <v>454</v>
      </c>
      <c r="C4194" s="86" t="s">
        <v>186</v>
      </c>
      <c r="D4194" s="86" t="s">
        <v>549</v>
      </c>
      <c r="E4194" s="86" t="s">
        <v>518</v>
      </c>
      <c r="F4194" s="282" t="s">
        <v>188</v>
      </c>
      <c r="G4194" s="1126" t="str">
        <f>IF('Appraisal Inputs'!BA372="","Blank",'Appraisal Inputs'!BA372)</f>
        <v>Blank</v>
      </c>
      <c r="I4194" s="515" t="s">
        <v>4717</v>
      </c>
    </row>
    <row r="4195" spans="1:9" x14ac:dyDescent="0.2">
      <c r="A4195" s="86" t="s">
        <v>6388</v>
      </c>
      <c r="B4195" s="763" t="s">
        <v>454</v>
      </c>
      <c r="C4195" s="86" t="s">
        <v>186</v>
      </c>
      <c r="D4195" s="86" t="s">
        <v>550</v>
      </c>
      <c r="E4195" s="86" t="s">
        <v>518</v>
      </c>
      <c r="F4195" s="282" t="s">
        <v>188</v>
      </c>
      <c r="G4195" s="1126" t="str">
        <f>IF('Appraisal Inputs'!BA373="","Blank",'Appraisal Inputs'!BA373)</f>
        <v>Blank</v>
      </c>
      <c r="I4195" s="515" t="s">
        <v>4718</v>
      </c>
    </row>
    <row r="4196" spans="1:9" x14ac:dyDescent="0.2">
      <c r="A4196" s="86" t="s">
        <v>6388</v>
      </c>
      <c r="B4196" s="763" t="s">
        <v>454</v>
      </c>
      <c r="C4196" s="86" t="s">
        <v>186</v>
      </c>
      <c r="D4196" s="86" t="s">
        <v>551</v>
      </c>
      <c r="E4196" s="86" t="s">
        <v>518</v>
      </c>
      <c r="F4196" s="282" t="s">
        <v>188</v>
      </c>
      <c r="G4196" s="1126" t="str">
        <f>IF('Appraisal Inputs'!BA374="","Blank",'Appraisal Inputs'!BA374)</f>
        <v>Blank</v>
      </c>
      <c r="I4196" s="515" t="s">
        <v>4719</v>
      </c>
    </row>
    <row r="4197" spans="1:9" x14ac:dyDescent="0.2">
      <c r="A4197" s="86" t="s">
        <v>6388</v>
      </c>
      <c r="B4197" s="763" t="s">
        <v>454</v>
      </c>
      <c r="C4197" s="86" t="s">
        <v>186</v>
      </c>
      <c r="D4197" s="86" t="s">
        <v>552</v>
      </c>
      <c r="E4197" s="86" t="s">
        <v>518</v>
      </c>
      <c r="F4197" s="282" t="s">
        <v>188</v>
      </c>
      <c r="G4197" s="1126" t="str">
        <f>IF('Appraisal Inputs'!BA375="","Blank",'Appraisal Inputs'!BA375)</f>
        <v>Blank</v>
      </c>
      <c r="I4197" s="515" t="s">
        <v>4720</v>
      </c>
    </row>
    <row r="4198" spans="1:9" x14ac:dyDescent="0.2">
      <c r="A4198" s="86" t="s">
        <v>6388</v>
      </c>
      <c r="B4198" s="763" t="s">
        <v>454</v>
      </c>
      <c r="C4198" s="86" t="s">
        <v>186</v>
      </c>
      <c r="D4198" s="86" t="s">
        <v>553</v>
      </c>
      <c r="E4198" s="86" t="s">
        <v>518</v>
      </c>
      <c r="F4198" s="282" t="s">
        <v>188</v>
      </c>
      <c r="G4198" s="1126" t="str">
        <f>IF('Appraisal Inputs'!BA376="","Blank",'Appraisal Inputs'!BA376)</f>
        <v>Blank</v>
      </c>
      <c r="I4198" s="515" t="s">
        <v>4721</v>
      </c>
    </row>
    <row r="4199" spans="1:9" x14ac:dyDescent="0.2">
      <c r="A4199" s="86" t="s">
        <v>6388</v>
      </c>
      <c r="B4199" s="763" t="s">
        <v>454</v>
      </c>
      <c r="C4199" s="86" t="s">
        <v>186</v>
      </c>
      <c r="D4199" s="86" t="s">
        <v>554</v>
      </c>
      <c r="E4199" s="86" t="s">
        <v>518</v>
      </c>
      <c r="F4199" s="282" t="s">
        <v>188</v>
      </c>
      <c r="G4199" s="1126" t="str">
        <f>IF('Appraisal Inputs'!BA377="","Blank",'Appraisal Inputs'!BA377)</f>
        <v>Blank</v>
      </c>
      <c r="I4199" s="515" t="s">
        <v>4722</v>
      </c>
    </row>
    <row r="4200" spans="1:9" x14ac:dyDescent="0.2">
      <c r="A4200" s="86" t="s">
        <v>6388</v>
      </c>
      <c r="B4200" s="763" t="s">
        <v>454</v>
      </c>
      <c r="C4200" s="86" t="s">
        <v>186</v>
      </c>
      <c r="D4200" s="86" t="s">
        <v>555</v>
      </c>
      <c r="E4200" s="86" t="s">
        <v>518</v>
      </c>
      <c r="F4200" s="282" t="s">
        <v>188</v>
      </c>
      <c r="G4200" s="1126" t="str">
        <f>IF('Appraisal Inputs'!BA378="","Blank",'Appraisal Inputs'!BA378)</f>
        <v>Blank</v>
      </c>
      <c r="I4200" s="515" t="s">
        <v>4723</v>
      </c>
    </row>
    <row r="4201" spans="1:9" x14ac:dyDescent="0.2">
      <c r="A4201" s="86" t="s">
        <v>6388</v>
      </c>
      <c r="B4201" s="763" t="s">
        <v>454</v>
      </c>
      <c r="C4201" s="86" t="s">
        <v>186</v>
      </c>
      <c r="D4201" s="86" t="s">
        <v>556</v>
      </c>
      <c r="E4201" s="86" t="s">
        <v>518</v>
      </c>
      <c r="F4201" s="282" t="s">
        <v>188</v>
      </c>
      <c r="G4201" s="1126" t="str">
        <f>IF('Appraisal Inputs'!BA379="","Blank",'Appraisal Inputs'!BA379)</f>
        <v>Blank</v>
      </c>
      <c r="I4201" s="515" t="s">
        <v>4724</v>
      </c>
    </row>
    <row r="4202" spans="1:9" x14ac:dyDescent="0.2">
      <c r="A4202" s="86" t="s">
        <v>6388</v>
      </c>
      <c r="B4202" s="763" t="s">
        <v>454</v>
      </c>
      <c r="C4202" s="86" t="s">
        <v>186</v>
      </c>
      <c r="D4202" s="86" t="s">
        <v>557</v>
      </c>
      <c r="E4202" s="86" t="s">
        <v>518</v>
      </c>
      <c r="F4202" s="282" t="s">
        <v>188</v>
      </c>
      <c r="G4202" s="1126" t="str">
        <f>IF('Appraisal Inputs'!BA380="","Blank",'Appraisal Inputs'!BA380)</f>
        <v>Blank</v>
      </c>
      <c r="I4202" s="515" t="s">
        <v>4725</v>
      </c>
    </row>
    <row r="4203" spans="1:9" x14ac:dyDescent="0.2">
      <c r="A4203" s="86" t="s">
        <v>6388</v>
      </c>
      <c r="B4203" s="763" t="s">
        <v>454</v>
      </c>
      <c r="C4203" s="86" t="s">
        <v>186</v>
      </c>
      <c r="D4203" s="86" t="s">
        <v>558</v>
      </c>
      <c r="E4203" s="86" t="s">
        <v>518</v>
      </c>
      <c r="F4203" s="282" t="s">
        <v>188</v>
      </c>
      <c r="G4203" s="1126" t="str">
        <f>IF('Appraisal Inputs'!BA381="","Blank",'Appraisal Inputs'!BA381)</f>
        <v>Blank</v>
      </c>
      <c r="I4203" s="515" t="s">
        <v>4726</v>
      </c>
    </row>
    <row r="4204" spans="1:9" x14ac:dyDescent="0.2">
      <c r="A4204" s="86" t="s">
        <v>6388</v>
      </c>
      <c r="B4204" s="763" t="s">
        <v>454</v>
      </c>
      <c r="C4204" s="86" t="s">
        <v>186</v>
      </c>
      <c r="D4204" s="86" t="s">
        <v>559</v>
      </c>
      <c r="E4204" s="86" t="s">
        <v>518</v>
      </c>
      <c r="F4204" s="282" t="s">
        <v>188</v>
      </c>
      <c r="G4204" s="1126" t="str">
        <f>IF('Appraisal Inputs'!BA382="","Blank",'Appraisal Inputs'!BA382)</f>
        <v>Blank</v>
      </c>
      <c r="I4204" s="515" t="s">
        <v>4727</v>
      </c>
    </row>
    <row r="4205" spans="1:9" x14ac:dyDescent="0.2">
      <c r="A4205" s="86" t="s">
        <v>6388</v>
      </c>
      <c r="B4205" s="763" t="s">
        <v>454</v>
      </c>
      <c r="C4205" s="86" t="s">
        <v>186</v>
      </c>
      <c r="D4205" s="86" t="s">
        <v>560</v>
      </c>
      <c r="E4205" s="86" t="s">
        <v>518</v>
      </c>
      <c r="F4205" s="282" t="s">
        <v>188</v>
      </c>
      <c r="G4205" s="1126" t="str">
        <f>IF('Appraisal Inputs'!BA383="","Blank",'Appraisal Inputs'!BA383)</f>
        <v>Blank</v>
      </c>
      <c r="I4205" s="515" t="s">
        <v>4728</v>
      </c>
    </row>
    <row r="4206" spans="1:9" x14ac:dyDescent="0.2">
      <c r="A4206" s="86" t="s">
        <v>6388</v>
      </c>
      <c r="B4206" s="763" t="s">
        <v>454</v>
      </c>
      <c r="C4206" s="86" t="s">
        <v>186</v>
      </c>
      <c r="D4206" s="86" t="s">
        <v>561</v>
      </c>
      <c r="E4206" s="86" t="s">
        <v>518</v>
      </c>
      <c r="F4206" s="282" t="s">
        <v>188</v>
      </c>
      <c r="G4206" s="1126" t="str">
        <f>IF('Appraisal Inputs'!BA384="","Blank",'Appraisal Inputs'!BA384)</f>
        <v>Blank</v>
      </c>
      <c r="I4206" s="515" t="s">
        <v>4729</v>
      </c>
    </row>
    <row r="4207" spans="1:9" x14ac:dyDescent="0.2">
      <c r="A4207" s="86" t="s">
        <v>6388</v>
      </c>
      <c r="B4207" s="763" t="s">
        <v>454</v>
      </c>
      <c r="C4207" s="86" t="s">
        <v>186</v>
      </c>
      <c r="D4207" s="86" t="s">
        <v>562</v>
      </c>
      <c r="E4207" s="86" t="s">
        <v>518</v>
      </c>
      <c r="F4207" s="282" t="s">
        <v>188</v>
      </c>
      <c r="G4207" s="1126" t="str">
        <f>IF('Appraisal Inputs'!BA385="","Blank",'Appraisal Inputs'!BA385)</f>
        <v>Blank</v>
      </c>
      <c r="I4207" s="515" t="s">
        <v>4730</v>
      </c>
    </row>
    <row r="4208" spans="1:9" x14ac:dyDescent="0.2">
      <c r="A4208" s="86" t="s">
        <v>6388</v>
      </c>
      <c r="B4208" s="763" t="s">
        <v>454</v>
      </c>
      <c r="C4208" s="86" t="s">
        <v>186</v>
      </c>
      <c r="D4208" s="86" t="s">
        <v>563</v>
      </c>
      <c r="E4208" s="86" t="s">
        <v>518</v>
      </c>
      <c r="F4208" s="282" t="s">
        <v>188</v>
      </c>
      <c r="G4208" s="1126" t="str">
        <f>IF('Appraisal Inputs'!BA386="","Blank",'Appraisal Inputs'!BA386)</f>
        <v>Blank</v>
      </c>
      <c r="I4208" s="515" t="s">
        <v>4731</v>
      </c>
    </row>
    <row r="4209" spans="1:9" x14ac:dyDescent="0.2">
      <c r="A4209" s="86" t="s">
        <v>6388</v>
      </c>
      <c r="B4209" s="763" t="s">
        <v>454</v>
      </c>
      <c r="C4209" s="86" t="s">
        <v>186</v>
      </c>
      <c r="D4209" s="86" t="s">
        <v>564</v>
      </c>
      <c r="E4209" s="86" t="s">
        <v>518</v>
      </c>
      <c r="F4209" s="282" t="s">
        <v>188</v>
      </c>
      <c r="G4209" s="1126" t="str">
        <f>IF('Appraisal Inputs'!BA387="","Blank",'Appraisal Inputs'!BA387)</f>
        <v>Blank</v>
      </c>
      <c r="I4209" s="515" t="s">
        <v>4732</v>
      </c>
    </row>
    <row r="4210" spans="1:9" x14ac:dyDescent="0.2">
      <c r="A4210" s="86" t="s">
        <v>6388</v>
      </c>
      <c r="B4210" s="763" t="s">
        <v>454</v>
      </c>
      <c r="C4210" s="86" t="s">
        <v>186</v>
      </c>
      <c r="D4210" s="86" t="s">
        <v>565</v>
      </c>
      <c r="E4210" s="86" t="s">
        <v>518</v>
      </c>
      <c r="F4210" s="282" t="s">
        <v>188</v>
      </c>
      <c r="G4210" s="1126" t="str">
        <f>IF('Appraisal Inputs'!BA388="","Blank",'Appraisal Inputs'!BA388)</f>
        <v>Blank</v>
      </c>
      <c r="I4210" s="515" t="s">
        <v>4733</v>
      </c>
    </row>
    <row r="4211" spans="1:9" x14ac:dyDescent="0.2">
      <c r="A4211" s="86" t="s">
        <v>6388</v>
      </c>
      <c r="B4211" s="543" t="s">
        <v>454</v>
      </c>
      <c r="C4211" s="547" t="s">
        <v>186</v>
      </c>
      <c r="D4211" s="547" t="s">
        <v>566</v>
      </c>
      <c r="E4211" s="547" t="s">
        <v>518</v>
      </c>
      <c r="F4211" s="538" t="s">
        <v>188</v>
      </c>
      <c r="G4211" s="1120" t="str">
        <f>IF('Appraisal Inputs'!BA389="","Blank",'Appraisal Inputs'!BA389)</f>
        <v>Blank</v>
      </c>
      <c r="I4211" s="515" t="s">
        <v>4734</v>
      </c>
    </row>
    <row r="4212" spans="1:9" x14ac:dyDescent="0.2">
      <c r="A4212" s="86" t="s">
        <v>6388</v>
      </c>
      <c r="B4212" s="763" t="s">
        <v>454</v>
      </c>
      <c r="C4212" s="86" t="s">
        <v>186</v>
      </c>
      <c r="D4212" s="86" t="s">
        <v>185</v>
      </c>
      <c r="E4212" s="86" t="s">
        <v>519</v>
      </c>
      <c r="F4212" s="282" t="s">
        <v>189</v>
      </c>
      <c r="G4212" s="1126" t="str">
        <f>IF('Appraisal Inputs'!BB349="","Blank",'Appraisal Inputs'!BB349)</f>
        <v>Blank</v>
      </c>
      <c r="I4212" s="515" t="s">
        <v>4735</v>
      </c>
    </row>
    <row r="4213" spans="1:9" x14ac:dyDescent="0.2">
      <c r="A4213" s="86" t="s">
        <v>6388</v>
      </c>
      <c r="B4213" s="763" t="s">
        <v>454</v>
      </c>
      <c r="C4213" s="86" t="s">
        <v>186</v>
      </c>
      <c r="D4213" s="86" t="s">
        <v>527</v>
      </c>
      <c r="E4213" s="86" t="s">
        <v>519</v>
      </c>
      <c r="F4213" s="282" t="s">
        <v>189</v>
      </c>
      <c r="G4213" s="1126" t="str">
        <f>IF('Appraisal Inputs'!BB350="","Blank",'Appraisal Inputs'!BB350)</f>
        <v>Blank</v>
      </c>
      <c r="I4213" s="515" t="s">
        <v>4736</v>
      </c>
    </row>
    <row r="4214" spans="1:9" x14ac:dyDescent="0.2">
      <c r="A4214" s="86" t="s">
        <v>6388</v>
      </c>
      <c r="B4214" s="763" t="s">
        <v>454</v>
      </c>
      <c r="C4214" s="86" t="s">
        <v>186</v>
      </c>
      <c r="D4214" s="86" t="s">
        <v>528</v>
      </c>
      <c r="E4214" s="86" t="s">
        <v>519</v>
      </c>
      <c r="F4214" s="282" t="s">
        <v>189</v>
      </c>
      <c r="G4214" s="1126" t="str">
        <f>IF('Appraisal Inputs'!BB351="","Blank",'Appraisal Inputs'!BB351)</f>
        <v>Blank</v>
      </c>
      <c r="I4214" s="515" t="s">
        <v>4737</v>
      </c>
    </row>
    <row r="4215" spans="1:9" x14ac:dyDescent="0.2">
      <c r="A4215" s="86" t="s">
        <v>6388</v>
      </c>
      <c r="B4215" s="763" t="s">
        <v>454</v>
      </c>
      <c r="C4215" s="86" t="s">
        <v>186</v>
      </c>
      <c r="D4215" s="86" t="s">
        <v>529</v>
      </c>
      <c r="E4215" s="86" t="s">
        <v>519</v>
      </c>
      <c r="F4215" s="282" t="s">
        <v>189</v>
      </c>
      <c r="G4215" s="1126" t="str">
        <f>IF('Appraisal Inputs'!BB352="","Blank",'Appraisal Inputs'!BB352)</f>
        <v>Blank</v>
      </c>
      <c r="I4215" s="515" t="s">
        <v>4738</v>
      </c>
    </row>
    <row r="4216" spans="1:9" x14ac:dyDescent="0.2">
      <c r="A4216" s="86" t="s">
        <v>6388</v>
      </c>
      <c r="B4216" s="763" t="s">
        <v>454</v>
      </c>
      <c r="C4216" s="86" t="s">
        <v>186</v>
      </c>
      <c r="D4216" s="86" t="s">
        <v>530</v>
      </c>
      <c r="E4216" s="86" t="s">
        <v>519</v>
      </c>
      <c r="F4216" s="282" t="s">
        <v>189</v>
      </c>
      <c r="G4216" s="1126" t="str">
        <f>IF('Appraisal Inputs'!BB353="","Blank",'Appraisal Inputs'!BB353)</f>
        <v>Blank</v>
      </c>
      <c r="I4216" s="515" t="s">
        <v>4739</v>
      </c>
    </row>
    <row r="4217" spans="1:9" x14ac:dyDescent="0.2">
      <c r="A4217" s="86" t="s">
        <v>6388</v>
      </c>
      <c r="B4217" s="763" t="s">
        <v>454</v>
      </c>
      <c r="C4217" s="86" t="s">
        <v>186</v>
      </c>
      <c r="D4217" s="86" t="s">
        <v>531</v>
      </c>
      <c r="E4217" s="86" t="s">
        <v>519</v>
      </c>
      <c r="F4217" s="282" t="s">
        <v>189</v>
      </c>
      <c r="G4217" s="1126" t="str">
        <f>IF('Appraisal Inputs'!BB354="","Blank",'Appraisal Inputs'!BB354)</f>
        <v>Blank</v>
      </c>
      <c r="I4217" s="515" t="s">
        <v>4740</v>
      </c>
    </row>
    <row r="4218" spans="1:9" x14ac:dyDescent="0.2">
      <c r="A4218" s="86" t="s">
        <v>6388</v>
      </c>
      <c r="B4218" s="763" t="s">
        <v>454</v>
      </c>
      <c r="C4218" s="86" t="s">
        <v>186</v>
      </c>
      <c r="D4218" s="86" t="s">
        <v>532</v>
      </c>
      <c r="E4218" s="86" t="s">
        <v>519</v>
      </c>
      <c r="F4218" s="282" t="s">
        <v>189</v>
      </c>
      <c r="G4218" s="1126" t="str">
        <f>IF('Appraisal Inputs'!BB355="","Blank",'Appraisal Inputs'!BB355)</f>
        <v>Blank</v>
      </c>
      <c r="I4218" s="515" t="s">
        <v>4741</v>
      </c>
    </row>
    <row r="4219" spans="1:9" x14ac:dyDescent="0.2">
      <c r="A4219" s="86" t="s">
        <v>6388</v>
      </c>
      <c r="B4219" s="763" t="s">
        <v>454</v>
      </c>
      <c r="C4219" s="86" t="s">
        <v>186</v>
      </c>
      <c r="D4219" s="86" t="s">
        <v>533</v>
      </c>
      <c r="E4219" s="86" t="s">
        <v>519</v>
      </c>
      <c r="F4219" s="282" t="s">
        <v>189</v>
      </c>
      <c r="G4219" s="1126" t="str">
        <f>IF('Appraisal Inputs'!BB356="","Blank",'Appraisal Inputs'!BB356)</f>
        <v>Blank</v>
      </c>
      <c r="I4219" s="515" t="s">
        <v>4742</v>
      </c>
    </row>
    <row r="4220" spans="1:9" x14ac:dyDescent="0.2">
      <c r="A4220" s="86" t="s">
        <v>6388</v>
      </c>
      <c r="B4220" s="763" t="s">
        <v>454</v>
      </c>
      <c r="C4220" s="86" t="s">
        <v>186</v>
      </c>
      <c r="D4220" s="86" t="s">
        <v>534</v>
      </c>
      <c r="E4220" s="86" t="s">
        <v>519</v>
      </c>
      <c r="F4220" s="282" t="s">
        <v>189</v>
      </c>
      <c r="G4220" s="1126" t="str">
        <f>IF('Appraisal Inputs'!BB357="","Blank",'Appraisal Inputs'!BB357)</f>
        <v>Blank</v>
      </c>
      <c r="I4220" s="515" t="s">
        <v>4743</v>
      </c>
    </row>
    <row r="4221" spans="1:9" x14ac:dyDescent="0.2">
      <c r="A4221" s="86" t="s">
        <v>6388</v>
      </c>
      <c r="B4221" s="763" t="s">
        <v>454</v>
      </c>
      <c r="C4221" s="86" t="s">
        <v>186</v>
      </c>
      <c r="D4221" s="86" t="s">
        <v>535</v>
      </c>
      <c r="E4221" s="86" t="s">
        <v>519</v>
      </c>
      <c r="F4221" s="282" t="s">
        <v>189</v>
      </c>
      <c r="G4221" s="1126" t="str">
        <f>IF('Appraisal Inputs'!BB358="","Blank",'Appraisal Inputs'!BB358)</f>
        <v>Blank</v>
      </c>
      <c r="I4221" s="515" t="s">
        <v>4744</v>
      </c>
    </row>
    <row r="4222" spans="1:9" x14ac:dyDescent="0.2">
      <c r="A4222" s="86" t="s">
        <v>6388</v>
      </c>
      <c r="B4222" s="763" t="s">
        <v>454</v>
      </c>
      <c r="C4222" s="86" t="s">
        <v>186</v>
      </c>
      <c r="D4222" s="86" t="s">
        <v>536</v>
      </c>
      <c r="E4222" s="86" t="s">
        <v>519</v>
      </c>
      <c r="F4222" s="282" t="s">
        <v>189</v>
      </c>
      <c r="G4222" s="1126" t="str">
        <f>IF('Appraisal Inputs'!BB359="","Blank",'Appraisal Inputs'!BB359)</f>
        <v>Blank</v>
      </c>
      <c r="I4222" s="515" t="s">
        <v>4745</v>
      </c>
    </row>
    <row r="4223" spans="1:9" x14ac:dyDescent="0.2">
      <c r="A4223" s="86" t="s">
        <v>6388</v>
      </c>
      <c r="B4223" s="763" t="s">
        <v>454</v>
      </c>
      <c r="C4223" s="86" t="s">
        <v>186</v>
      </c>
      <c r="D4223" s="86" t="s">
        <v>537</v>
      </c>
      <c r="E4223" s="86" t="s">
        <v>519</v>
      </c>
      <c r="F4223" s="282" t="s">
        <v>189</v>
      </c>
      <c r="G4223" s="1126" t="str">
        <f>IF('Appraisal Inputs'!BB360="","Blank",'Appraisal Inputs'!BB360)</f>
        <v>Blank</v>
      </c>
      <c r="I4223" s="515" t="s">
        <v>4746</v>
      </c>
    </row>
    <row r="4224" spans="1:9" x14ac:dyDescent="0.2">
      <c r="A4224" s="86" t="s">
        <v>6388</v>
      </c>
      <c r="B4224" s="763" t="s">
        <v>454</v>
      </c>
      <c r="C4224" s="86" t="s">
        <v>186</v>
      </c>
      <c r="D4224" s="86" t="s">
        <v>538</v>
      </c>
      <c r="E4224" s="86" t="s">
        <v>519</v>
      </c>
      <c r="F4224" s="282" t="s">
        <v>189</v>
      </c>
      <c r="G4224" s="1126" t="str">
        <f>IF('Appraisal Inputs'!BB361="","Blank",'Appraisal Inputs'!BB361)</f>
        <v>Blank</v>
      </c>
      <c r="I4224" s="515" t="s">
        <v>4747</v>
      </c>
    </row>
    <row r="4225" spans="1:9" x14ac:dyDescent="0.2">
      <c r="A4225" s="86" t="s">
        <v>6388</v>
      </c>
      <c r="B4225" s="763" t="s">
        <v>454</v>
      </c>
      <c r="C4225" s="86" t="s">
        <v>186</v>
      </c>
      <c r="D4225" s="86" t="s">
        <v>539</v>
      </c>
      <c r="E4225" s="86" t="s">
        <v>519</v>
      </c>
      <c r="F4225" s="282" t="s">
        <v>189</v>
      </c>
      <c r="G4225" s="1126" t="str">
        <f>IF('Appraisal Inputs'!BB362="","Blank",'Appraisal Inputs'!BB362)</f>
        <v>Blank</v>
      </c>
      <c r="I4225" s="515" t="s">
        <v>4748</v>
      </c>
    </row>
    <row r="4226" spans="1:9" x14ac:dyDescent="0.2">
      <c r="A4226" s="86" t="s">
        <v>6388</v>
      </c>
      <c r="B4226" s="763" t="s">
        <v>454</v>
      </c>
      <c r="C4226" s="86" t="s">
        <v>186</v>
      </c>
      <c r="D4226" s="86" t="s">
        <v>540</v>
      </c>
      <c r="E4226" s="86" t="s">
        <v>519</v>
      </c>
      <c r="F4226" s="282" t="s">
        <v>189</v>
      </c>
      <c r="G4226" s="1126" t="str">
        <f>IF('Appraisal Inputs'!BB363="","Blank",'Appraisal Inputs'!BB363)</f>
        <v>Blank</v>
      </c>
      <c r="I4226" s="515" t="s">
        <v>4749</v>
      </c>
    </row>
    <row r="4227" spans="1:9" x14ac:dyDescent="0.2">
      <c r="A4227" s="86" t="s">
        <v>6388</v>
      </c>
      <c r="B4227" s="763" t="s">
        <v>454</v>
      </c>
      <c r="C4227" s="86" t="s">
        <v>186</v>
      </c>
      <c r="D4227" s="86" t="s">
        <v>541</v>
      </c>
      <c r="E4227" s="86" t="s">
        <v>519</v>
      </c>
      <c r="F4227" s="282" t="s">
        <v>189</v>
      </c>
      <c r="G4227" s="1126" t="str">
        <f>IF('Appraisal Inputs'!BB364="","Blank",'Appraisal Inputs'!BB364)</f>
        <v>Blank</v>
      </c>
      <c r="I4227" s="515" t="s">
        <v>4750</v>
      </c>
    </row>
    <row r="4228" spans="1:9" x14ac:dyDescent="0.2">
      <c r="A4228" s="86" t="s">
        <v>6388</v>
      </c>
      <c r="B4228" s="763" t="s">
        <v>454</v>
      </c>
      <c r="C4228" s="86" t="s">
        <v>186</v>
      </c>
      <c r="D4228" s="86" t="s">
        <v>542</v>
      </c>
      <c r="E4228" s="86" t="s">
        <v>519</v>
      </c>
      <c r="F4228" s="282" t="s">
        <v>189</v>
      </c>
      <c r="G4228" s="1126" t="str">
        <f>IF('Appraisal Inputs'!BB365="","Blank",'Appraisal Inputs'!BB365)</f>
        <v>Blank</v>
      </c>
      <c r="I4228" s="515" t="s">
        <v>4751</v>
      </c>
    </row>
    <row r="4229" spans="1:9" x14ac:dyDescent="0.2">
      <c r="A4229" s="86" t="s">
        <v>6388</v>
      </c>
      <c r="B4229" s="763" t="s">
        <v>454</v>
      </c>
      <c r="C4229" s="86" t="s">
        <v>186</v>
      </c>
      <c r="D4229" s="86" t="s">
        <v>543</v>
      </c>
      <c r="E4229" s="86" t="s">
        <v>519</v>
      </c>
      <c r="F4229" s="282" t="s">
        <v>189</v>
      </c>
      <c r="G4229" s="1126" t="str">
        <f>IF('Appraisal Inputs'!BB366="","Blank",'Appraisal Inputs'!BB366)</f>
        <v>Blank</v>
      </c>
      <c r="I4229" s="515" t="s">
        <v>4752</v>
      </c>
    </row>
    <row r="4230" spans="1:9" x14ac:dyDescent="0.2">
      <c r="A4230" s="86" t="s">
        <v>6388</v>
      </c>
      <c r="B4230" s="763" t="s">
        <v>454</v>
      </c>
      <c r="C4230" s="86" t="s">
        <v>186</v>
      </c>
      <c r="D4230" s="86" t="s">
        <v>544</v>
      </c>
      <c r="E4230" s="86" t="s">
        <v>519</v>
      </c>
      <c r="F4230" s="282" t="s">
        <v>189</v>
      </c>
      <c r="G4230" s="1126" t="str">
        <f>IF('Appraisal Inputs'!BB367="","Blank",'Appraisal Inputs'!BB367)</f>
        <v>Blank</v>
      </c>
      <c r="I4230" s="515" t="s">
        <v>4753</v>
      </c>
    </row>
    <row r="4231" spans="1:9" x14ac:dyDescent="0.2">
      <c r="A4231" s="86" t="s">
        <v>6388</v>
      </c>
      <c r="B4231" s="763" t="s">
        <v>454</v>
      </c>
      <c r="C4231" s="86" t="s">
        <v>186</v>
      </c>
      <c r="D4231" s="86" t="s">
        <v>545</v>
      </c>
      <c r="E4231" s="86" t="s">
        <v>519</v>
      </c>
      <c r="F4231" s="282" t="s">
        <v>189</v>
      </c>
      <c r="G4231" s="1126" t="str">
        <f>IF('Appraisal Inputs'!BB368="","Blank",'Appraisal Inputs'!BB368)</f>
        <v>Blank</v>
      </c>
      <c r="I4231" s="515" t="s">
        <v>4754</v>
      </c>
    </row>
    <row r="4232" spans="1:9" x14ac:dyDescent="0.2">
      <c r="A4232" s="86" t="s">
        <v>6388</v>
      </c>
      <c r="B4232" s="763" t="s">
        <v>454</v>
      </c>
      <c r="C4232" s="86" t="s">
        <v>186</v>
      </c>
      <c r="D4232" s="86" t="s">
        <v>546</v>
      </c>
      <c r="E4232" s="86" t="s">
        <v>519</v>
      </c>
      <c r="F4232" s="282" t="s">
        <v>189</v>
      </c>
      <c r="G4232" s="1126" t="str">
        <f>IF('Appraisal Inputs'!BB369="","Blank",'Appraisal Inputs'!BB369)</f>
        <v>Blank</v>
      </c>
      <c r="I4232" s="515" t="s">
        <v>4755</v>
      </c>
    </row>
    <row r="4233" spans="1:9" x14ac:dyDescent="0.2">
      <c r="A4233" s="86" t="s">
        <v>6388</v>
      </c>
      <c r="B4233" s="763" t="s">
        <v>454</v>
      </c>
      <c r="C4233" s="86" t="s">
        <v>186</v>
      </c>
      <c r="D4233" s="86" t="s">
        <v>547</v>
      </c>
      <c r="E4233" s="86" t="s">
        <v>519</v>
      </c>
      <c r="F4233" s="282" t="s">
        <v>189</v>
      </c>
      <c r="G4233" s="1126" t="str">
        <f>IF('Appraisal Inputs'!BB370="","Blank",'Appraisal Inputs'!BB370)</f>
        <v>Blank</v>
      </c>
      <c r="I4233" s="515" t="s">
        <v>4756</v>
      </c>
    </row>
    <row r="4234" spans="1:9" x14ac:dyDescent="0.2">
      <c r="A4234" s="86" t="s">
        <v>6388</v>
      </c>
      <c r="B4234" s="763" t="s">
        <v>454</v>
      </c>
      <c r="C4234" s="86" t="s">
        <v>186</v>
      </c>
      <c r="D4234" s="86" t="s">
        <v>548</v>
      </c>
      <c r="E4234" s="86" t="s">
        <v>519</v>
      </c>
      <c r="F4234" s="282" t="s">
        <v>189</v>
      </c>
      <c r="G4234" s="1126" t="str">
        <f>IF('Appraisal Inputs'!BB371="","Blank",'Appraisal Inputs'!BB371)</f>
        <v>Blank</v>
      </c>
      <c r="I4234" s="515" t="s">
        <v>4757</v>
      </c>
    </row>
    <row r="4235" spans="1:9" x14ac:dyDescent="0.2">
      <c r="A4235" s="86" t="s">
        <v>6388</v>
      </c>
      <c r="B4235" s="763" t="s">
        <v>454</v>
      </c>
      <c r="C4235" s="86" t="s">
        <v>186</v>
      </c>
      <c r="D4235" s="86" t="s">
        <v>549</v>
      </c>
      <c r="E4235" s="86" t="s">
        <v>519</v>
      </c>
      <c r="F4235" s="282" t="s">
        <v>189</v>
      </c>
      <c r="G4235" s="1126" t="str">
        <f>IF('Appraisal Inputs'!BB372="","Blank",'Appraisal Inputs'!BB372)</f>
        <v>Blank</v>
      </c>
      <c r="I4235" s="515" t="s">
        <v>4758</v>
      </c>
    </row>
    <row r="4236" spans="1:9" x14ac:dyDescent="0.2">
      <c r="A4236" s="86" t="s">
        <v>6388</v>
      </c>
      <c r="B4236" s="763" t="s">
        <v>454</v>
      </c>
      <c r="C4236" s="86" t="s">
        <v>186</v>
      </c>
      <c r="D4236" s="86" t="s">
        <v>550</v>
      </c>
      <c r="E4236" s="86" t="s">
        <v>519</v>
      </c>
      <c r="F4236" s="282" t="s">
        <v>189</v>
      </c>
      <c r="G4236" s="1126" t="str">
        <f>IF('Appraisal Inputs'!BB373="","Blank",'Appraisal Inputs'!BB373)</f>
        <v>Blank</v>
      </c>
      <c r="I4236" s="515" t="s">
        <v>4759</v>
      </c>
    </row>
    <row r="4237" spans="1:9" x14ac:dyDescent="0.2">
      <c r="A4237" s="86" t="s">
        <v>6388</v>
      </c>
      <c r="B4237" s="763" t="s">
        <v>454</v>
      </c>
      <c r="C4237" s="86" t="s">
        <v>186</v>
      </c>
      <c r="D4237" s="86" t="s">
        <v>551</v>
      </c>
      <c r="E4237" s="86" t="s">
        <v>519</v>
      </c>
      <c r="F4237" s="282" t="s">
        <v>189</v>
      </c>
      <c r="G4237" s="1126" t="str">
        <f>IF('Appraisal Inputs'!BB374="","Blank",'Appraisal Inputs'!BB374)</f>
        <v>Blank</v>
      </c>
      <c r="I4237" s="515" t="s">
        <v>4760</v>
      </c>
    </row>
    <row r="4238" spans="1:9" x14ac:dyDescent="0.2">
      <c r="A4238" s="86" t="s">
        <v>6388</v>
      </c>
      <c r="B4238" s="763" t="s">
        <v>454</v>
      </c>
      <c r="C4238" s="86" t="s">
        <v>186</v>
      </c>
      <c r="D4238" s="86" t="s">
        <v>552</v>
      </c>
      <c r="E4238" s="86" t="s">
        <v>519</v>
      </c>
      <c r="F4238" s="282" t="s">
        <v>189</v>
      </c>
      <c r="G4238" s="1126" t="str">
        <f>IF('Appraisal Inputs'!BB375="","Blank",'Appraisal Inputs'!BB375)</f>
        <v>Blank</v>
      </c>
      <c r="I4238" s="515" t="s">
        <v>4761</v>
      </c>
    </row>
    <row r="4239" spans="1:9" x14ac:dyDescent="0.2">
      <c r="A4239" s="86" t="s">
        <v>6388</v>
      </c>
      <c r="B4239" s="763" t="s">
        <v>454</v>
      </c>
      <c r="C4239" s="86" t="s">
        <v>186</v>
      </c>
      <c r="D4239" s="86" t="s">
        <v>553</v>
      </c>
      <c r="E4239" s="86" t="s">
        <v>519</v>
      </c>
      <c r="F4239" s="282" t="s">
        <v>189</v>
      </c>
      <c r="G4239" s="1126" t="str">
        <f>IF('Appraisal Inputs'!BB376="","Blank",'Appraisal Inputs'!BB376)</f>
        <v>Blank</v>
      </c>
      <c r="I4239" s="515" t="s">
        <v>4762</v>
      </c>
    </row>
    <row r="4240" spans="1:9" x14ac:dyDescent="0.2">
      <c r="A4240" s="86" t="s">
        <v>6388</v>
      </c>
      <c r="B4240" s="763" t="s">
        <v>454</v>
      </c>
      <c r="C4240" s="86" t="s">
        <v>186</v>
      </c>
      <c r="D4240" s="86" t="s">
        <v>554</v>
      </c>
      <c r="E4240" s="86" t="s">
        <v>519</v>
      </c>
      <c r="F4240" s="282" t="s">
        <v>189</v>
      </c>
      <c r="G4240" s="1126" t="str">
        <f>IF('Appraisal Inputs'!BB377="","Blank",'Appraisal Inputs'!BB377)</f>
        <v>Blank</v>
      </c>
      <c r="I4240" s="515" t="s">
        <v>4763</v>
      </c>
    </row>
    <row r="4241" spans="1:9" x14ac:dyDescent="0.2">
      <c r="A4241" s="86" t="s">
        <v>6388</v>
      </c>
      <c r="B4241" s="763" t="s">
        <v>454</v>
      </c>
      <c r="C4241" s="86" t="s">
        <v>186</v>
      </c>
      <c r="D4241" s="86" t="s">
        <v>555</v>
      </c>
      <c r="E4241" s="86" t="s">
        <v>519</v>
      </c>
      <c r="F4241" s="282" t="s">
        <v>189</v>
      </c>
      <c r="G4241" s="1126" t="str">
        <f>IF('Appraisal Inputs'!BB378="","Blank",'Appraisal Inputs'!BB378)</f>
        <v>Blank</v>
      </c>
      <c r="I4241" s="515" t="s">
        <v>4764</v>
      </c>
    </row>
    <row r="4242" spans="1:9" x14ac:dyDescent="0.2">
      <c r="A4242" s="86" t="s">
        <v>6388</v>
      </c>
      <c r="B4242" s="763" t="s">
        <v>454</v>
      </c>
      <c r="C4242" s="86" t="s">
        <v>186</v>
      </c>
      <c r="D4242" s="86" t="s">
        <v>556</v>
      </c>
      <c r="E4242" s="86" t="s">
        <v>519</v>
      </c>
      <c r="F4242" s="282" t="s">
        <v>189</v>
      </c>
      <c r="G4242" s="1126" t="str">
        <f>IF('Appraisal Inputs'!BB379="","Blank",'Appraisal Inputs'!BB379)</f>
        <v>Blank</v>
      </c>
      <c r="I4242" s="515" t="s">
        <v>4765</v>
      </c>
    </row>
    <row r="4243" spans="1:9" x14ac:dyDescent="0.2">
      <c r="A4243" s="86" t="s">
        <v>6388</v>
      </c>
      <c r="B4243" s="763" t="s">
        <v>454</v>
      </c>
      <c r="C4243" s="86" t="s">
        <v>186</v>
      </c>
      <c r="D4243" s="86" t="s">
        <v>557</v>
      </c>
      <c r="E4243" s="86" t="s">
        <v>519</v>
      </c>
      <c r="F4243" s="282" t="s">
        <v>189</v>
      </c>
      <c r="G4243" s="1126" t="str">
        <f>IF('Appraisal Inputs'!BB380="","Blank",'Appraisal Inputs'!BB380)</f>
        <v>Blank</v>
      </c>
      <c r="I4243" s="515" t="s">
        <v>4766</v>
      </c>
    </row>
    <row r="4244" spans="1:9" x14ac:dyDescent="0.2">
      <c r="A4244" s="86" t="s">
        <v>6388</v>
      </c>
      <c r="B4244" s="763" t="s">
        <v>454</v>
      </c>
      <c r="C4244" s="86" t="s">
        <v>186</v>
      </c>
      <c r="D4244" s="86" t="s">
        <v>558</v>
      </c>
      <c r="E4244" s="86" t="s">
        <v>519</v>
      </c>
      <c r="F4244" s="282" t="s">
        <v>189</v>
      </c>
      <c r="G4244" s="1126" t="str">
        <f>IF('Appraisal Inputs'!BB381="","Blank",'Appraisal Inputs'!BB381)</f>
        <v>Blank</v>
      </c>
      <c r="I4244" s="515" t="s">
        <v>4767</v>
      </c>
    </row>
    <row r="4245" spans="1:9" x14ac:dyDescent="0.2">
      <c r="A4245" s="86" t="s">
        <v>6388</v>
      </c>
      <c r="B4245" s="763" t="s">
        <v>454</v>
      </c>
      <c r="C4245" s="86" t="s">
        <v>186</v>
      </c>
      <c r="D4245" s="86" t="s">
        <v>559</v>
      </c>
      <c r="E4245" s="86" t="s">
        <v>519</v>
      </c>
      <c r="F4245" s="282" t="s">
        <v>189</v>
      </c>
      <c r="G4245" s="1126" t="str">
        <f>IF('Appraisal Inputs'!BB382="","Blank",'Appraisal Inputs'!BB382)</f>
        <v>Blank</v>
      </c>
      <c r="I4245" s="515" t="s">
        <v>4768</v>
      </c>
    </row>
    <row r="4246" spans="1:9" x14ac:dyDescent="0.2">
      <c r="A4246" s="86" t="s">
        <v>6388</v>
      </c>
      <c r="B4246" s="763" t="s">
        <v>454</v>
      </c>
      <c r="C4246" s="86" t="s">
        <v>186</v>
      </c>
      <c r="D4246" s="86" t="s">
        <v>560</v>
      </c>
      <c r="E4246" s="86" t="s">
        <v>519</v>
      </c>
      <c r="F4246" s="282" t="s">
        <v>189</v>
      </c>
      <c r="G4246" s="1126" t="str">
        <f>IF('Appraisal Inputs'!BB383="","Blank",'Appraisal Inputs'!BB383)</f>
        <v>Blank</v>
      </c>
      <c r="I4246" s="515" t="s">
        <v>4769</v>
      </c>
    </row>
    <row r="4247" spans="1:9" x14ac:dyDescent="0.2">
      <c r="A4247" s="86" t="s">
        <v>6388</v>
      </c>
      <c r="B4247" s="763" t="s">
        <v>454</v>
      </c>
      <c r="C4247" s="86" t="s">
        <v>186</v>
      </c>
      <c r="D4247" s="86" t="s">
        <v>561</v>
      </c>
      <c r="E4247" s="86" t="s">
        <v>519</v>
      </c>
      <c r="F4247" s="282" t="s">
        <v>189</v>
      </c>
      <c r="G4247" s="1126" t="str">
        <f>IF('Appraisal Inputs'!BB384="","Blank",'Appraisal Inputs'!BB384)</f>
        <v>Blank</v>
      </c>
      <c r="I4247" s="515" t="s">
        <v>4770</v>
      </c>
    </row>
    <row r="4248" spans="1:9" x14ac:dyDescent="0.2">
      <c r="A4248" s="86" t="s">
        <v>6388</v>
      </c>
      <c r="B4248" s="763" t="s">
        <v>454</v>
      </c>
      <c r="C4248" s="86" t="s">
        <v>186</v>
      </c>
      <c r="D4248" s="86" t="s">
        <v>562</v>
      </c>
      <c r="E4248" s="86" t="s">
        <v>519</v>
      </c>
      <c r="F4248" s="282" t="s">
        <v>189</v>
      </c>
      <c r="G4248" s="1126" t="str">
        <f>IF('Appraisal Inputs'!BB385="","Blank",'Appraisal Inputs'!BB385)</f>
        <v>Blank</v>
      </c>
      <c r="I4248" s="515" t="s">
        <v>4771</v>
      </c>
    </row>
    <row r="4249" spans="1:9" x14ac:dyDescent="0.2">
      <c r="A4249" s="86" t="s">
        <v>6388</v>
      </c>
      <c r="B4249" s="763" t="s">
        <v>454</v>
      </c>
      <c r="C4249" s="86" t="s">
        <v>186</v>
      </c>
      <c r="D4249" s="86" t="s">
        <v>563</v>
      </c>
      <c r="E4249" s="86" t="s">
        <v>519</v>
      </c>
      <c r="F4249" s="282" t="s">
        <v>189</v>
      </c>
      <c r="G4249" s="1126" t="str">
        <f>IF('Appraisal Inputs'!BB386="","Blank",'Appraisal Inputs'!BB386)</f>
        <v>Blank</v>
      </c>
      <c r="I4249" s="515" t="s">
        <v>4772</v>
      </c>
    </row>
    <row r="4250" spans="1:9" x14ac:dyDescent="0.2">
      <c r="A4250" s="86" t="s">
        <v>6388</v>
      </c>
      <c r="B4250" s="763" t="s">
        <v>454</v>
      </c>
      <c r="C4250" s="86" t="s">
        <v>186</v>
      </c>
      <c r="D4250" s="86" t="s">
        <v>564</v>
      </c>
      <c r="E4250" s="86" t="s">
        <v>519</v>
      </c>
      <c r="F4250" s="282" t="s">
        <v>189</v>
      </c>
      <c r="G4250" s="1126" t="str">
        <f>IF('Appraisal Inputs'!BB387="","Blank",'Appraisal Inputs'!BB387)</f>
        <v>Blank</v>
      </c>
      <c r="I4250" s="515" t="s">
        <v>4773</v>
      </c>
    </row>
    <row r="4251" spans="1:9" x14ac:dyDescent="0.2">
      <c r="A4251" s="86" t="s">
        <v>6388</v>
      </c>
      <c r="B4251" s="763" t="s">
        <v>454</v>
      </c>
      <c r="C4251" s="86" t="s">
        <v>186</v>
      </c>
      <c r="D4251" s="86" t="s">
        <v>565</v>
      </c>
      <c r="E4251" s="86" t="s">
        <v>519</v>
      </c>
      <c r="F4251" s="282" t="s">
        <v>189</v>
      </c>
      <c r="G4251" s="1126" t="str">
        <f>IF('Appraisal Inputs'!BB388="","Blank",'Appraisal Inputs'!BB388)</f>
        <v>Blank</v>
      </c>
      <c r="I4251" s="515" t="s">
        <v>4774</v>
      </c>
    </row>
    <row r="4252" spans="1:9" x14ac:dyDescent="0.2">
      <c r="A4252" s="86" t="s">
        <v>6388</v>
      </c>
      <c r="B4252" s="763" t="s">
        <v>454</v>
      </c>
      <c r="C4252" s="86" t="s">
        <v>186</v>
      </c>
      <c r="D4252" s="86" t="s">
        <v>566</v>
      </c>
      <c r="E4252" s="86" t="s">
        <v>519</v>
      </c>
      <c r="F4252" s="282" t="s">
        <v>189</v>
      </c>
      <c r="G4252" s="1119" t="str">
        <f>IF('Appraisal Inputs'!BB389="","Blank",'Appraisal Inputs'!BB389)</f>
        <v>Blank</v>
      </c>
      <c r="I4252" s="515" t="s">
        <v>4775</v>
      </c>
    </row>
    <row r="4253" spans="1:9" x14ac:dyDescent="0.2">
      <c r="A4253" s="86" t="s">
        <v>6388</v>
      </c>
      <c r="B4253" s="533" t="s">
        <v>454</v>
      </c>
      <c r="C4253" s="119" t="s">
        <v>186</v>
      </c>
      <c r="D4253" s="119" t="s">
        <v>185</v>
      </c>
      <c r="E4253" s="119" t="s">
        <v>519</v>
      </c>
      <c r="F4253" s="545" t="s">
        <v>197</v>
      </c>
      <c r="G4253" s="1127" t="str">
        <f>IF('Appraisal Inputs'!BB390="","Blank",'Appraisal Inputs'!BB390)</f>
        <v>Blank</v>
      </c>
      <c r="I4253" s="515" t="s">
        <v>4776</v>
      </c>
    </row>
    <row r="4254" spans="1:9" x14ac:dyDescent="0.2">
      <c r="A4254" s="86" t="s">
        <v>6388</v>
      </c>
      <c r="B4254" s="541" t="s">
        <v>454</v>
      </c>
      <c r="C4254" s="546" t="s">
        <v>186</v>
      </c>
      <c r="D4254" s="546" t="s">
        <v>185</v>
      </c>
      <c r="E4254" s="546" t="s">
        <v>519</v>
      </c>
      <c r="F4254" s="542" t="s">
        <v>188</v>
      </c>
      <c r="G4254" s="1102" t="str">
        <f>IF('Appraisal Inputs'!BC349="","Blank",'Appraisal Inputs'!BC349)</f>
        <v>Blank</v>
      </c>
      <c r="I4254" s="515" t="s">
        <v>4777</v>
      </c>
    </row>
    <row r="4255" spans="1:9" x14ac:dyDescent="0.2">
      <c r="A4255" s="86" t="s">
        <v>6388</v>
      </c>
      <c r="B4255" s="763" t="s">
        <v>454</v>
      </c>
      <c r="C4255" s="86" t="s">
        <v>186</v>
      </c>
      <c r="D4255" s="86" t="s">
        <v>527</v>
      </c>
      <c r="E4255" s="86" t="s">
        <v>519</v>
      </c>
      <c r="F4255" s="282" t="s">
        <v>188</v>
      </c>
      <c r="G4255" s="1126" t="str">
        <f>IF('Appraisal Inputs'!BC350="","Blank",'Appraisal Inputs'!BC350)</f>
        <v>Blank</v>
      </c>
      <c r="I4255" s="515" t="s">
        <v>4778</v>
      </c>
    </row>
    <row r="4256" spans="1:9" x14ac:dyDescent="0.2">
      <c r="A4256" s="86" t="s">
        <v>6388</v>
      </c>
      <c r="B4256" s="763" t="s">
        <v>454</v>
      </c>
      <c r="C4256" s="86" t="s">
        <v>186</v>
      </c>
      <c r="D4256" s="86" t="s">
        <v>528</v>
      </c>
      <c r="E4256" s="86" t="s">
        <v>519</v>
      </c>
      <c r="F4256" s="282" t="s">
        <v>188</v>
      </c>
      <c r="G4256" s="1126" t="str">
        <f>IF('Appraisal Inputs'!BC351="","Blank",'Appraisal Inputs'!BC351)</f>
        <v>Blank</v>
      </c>
      <c r="I4256" s="515" t="s">
        <v>4779</v>
      </c>
    </row>
    <row r="4257" spans="1:9" x14ac:dyDescent="0.2">
      <c r="A4257" s="86" t="s">
        <v>6388</v>
      </c>
      <c r="B4257" s="763" t="s">
        <v>454</v>
      </c>
      <c r="C4257" s="86" t="s">
        <v>186</v>
      </c>
      <c r="D4257" s="86" t="s">
        <v>529</v>
      </c>
      <c r="E4257" s="86" t="s">
        <v>519</v>
      </c>
      <c r="F4257" s="282" t="s">
        <v>188</v>
      </c>
      <c r="G4257" s="1126" t="str">
        <f>IF('Appraisal Inputs'!BC352="","Blank",'Appraisal Inputs'!BC352)</f>
        <v>Blank</v>
      </c>
      <c r="I4257" s="515" t="s">
        <v>4780</v>
      </c>
    </row>
    <row r="4258" spans="1:9" x14ac:dyDescent="0.2">
      <c r="A4258" s="86" t="s">
        <v>6388</v>
      </c>
      <c r="B4258" s="763" t="s">
        <v>454</v>
      </c>
      <c r="C4258" s="86" t="s">
        <v>186</v>
      </c>
      <c r="D4258" s="86" t="s">
        <v>530</v>
      </c>
      <c r="E4258" s="86" t="s">
        <v>519</v>
      </c>
      <c r="F4258" s="282" t="s">
        <v>188</v>
      </c>
      <c r="G4258" s="1126" t="str">
        <f>IF('Appraisal Inputs'!BC353="","Blank",'Appraisal Inputs'!BC353)</f>
        <v>Blank</v>
      </c>
      <c r="I4258" s="515" t="s">
        <v>4781</v>
      </c>
    </row>
    <row r="4259" spans="1:9" x14ac:dyDescent="0.2">
      <c r="A4259" s="86" t="s">
        <v>6388</v>
      </c>
      <c r="B4259" s="763" t="s">
        <v>454</v>
      </c>
      <c r="C4259" s="86" t="s">
        <v>186</v>
      </c>
      <c r="D4259" s="86" t="s">
        <v>531</v>
      </c>
      <c r="E4259" s="86" t="s">
        <v>519</v>
      </c>
      <c r="F4259" s="282" t="s">
        <v>188</v>
      </c>
      <c r="G4259" s="1126" t="str">
        <f>IF('Appraisal Inputs'!BC354="","Blank",'Appraisal Inputs'!BC354)</f>
        <v>Blank</v>
      </c>
      <c r="I4259" s="515" t="s">
        <v>4782</v>
      </c>
    </row>
    <row r="4260" spans="1:9" x14ac:dyDescent="0.2">
      <c r="A4260" s="86" t="s">
        <v>6388</v>
      </c>
      <c r="B4260" s="763" t="s">
        <v>454</v>
      </c>
      <c r="C4260" s="86" t="s">
        <v>186</v>
      </c>
      <c r="D4260" s="86" t="s">
        <v>532</v>
      </c>
      <c r="E4260" s="86" t="s">
        <v>519</v>
      </c>
      <c r="F4260" s="282" t="s">
        <v>188</v>
      </c>
      <c r="G4260" s="1126" t="str">
        <f>IF('Appraisal Inputs'!BC355="","Blank",'Appraisal Inputs'!BC355)</f>
        <v>Blank</v>
      </c>
      <c r="I4260" s="515" t="s">
        <v>4783</v>
      </c>
    </row>
    <row r="4261" spans="1:9" x14ac:dyDescent="0.2">
      <c r="A4261" s="86" t="s">
        <v>6388</v>
      </c>
      <c r="B4261" s="763" t="s">
        <v>454</v>
      </c>
      <c r="C4261" s="86" t="s">
        <v>186</v>
      </c>
      <c r="D4261" s="86" t="s">
        <v>533</v>
      </c>
      <c r="E4261" s="86" t="s">
        <v>519</v>
      </c>
      <c r="F4261" s="282" t="s">
        <v>188</v>
      </c>
      <c r="G4261" s="1126" t="str">
        <f>IF('Appraisal Inputs'!BC356="","Blank",'Appraisal Inputs'!BC356)</f>
        <v>Blank</v>
      </c>
      <c r="I4261" s="515" t="s">
        <v>4784</v>
      </c>
    </row>
    <row r="4262" spans="1:9" x14ac:dyDescent="0.2">
      <c r="A4262" s="86" t="s">
        <v>6388</v>
      </c>
      <c r="B4262" s="763" t="s">
        <v>454</v>
      </c>
      <c r="C4262" s="86" t="s">
        <v>186</v>
      </c>
      <c r="D4262" s="86" t="s">
        <v>534</v>
      </c>
      <c r="E4262" s="86" t="s">
        <v>519</v>
      </c>
      <c r="F4262" s="282" t="s">
        <v>188</v>
      </c>
      <c r="G4262" s="1126" t="str">
        <f>IF('Appraisal Inputs'!BC357="","Blank",'Appraisal Inputs'!BC357)</f>
        <v>Blank</v>
      </c>
      <c r="I4262" s="515" t="s">
        <v>4785</v>
      </c>
    </row>
    <row r="4263" spans="1:9" x14ac:dyDescent="0.2">
      <c r="A4263" s="86" t="s">
        <v>6388</v>
      </c>
      <c r="B4263" s="763" t="s">
        <v>454</v>
      </c>
      <c r="C4263" s="86" t="s">
        <v>186</v>
      </c>
      <c r="D4263" s="86" t="s">
        <v>535</v>
      </c>
      <c r="E4263" s="86" t="s">
        <v>519</v>
      </c>
      <c r="F4263" s="282" t="s">
        <v>188</v>
      </c>
      <c r="G4263" s="1126" t="str">
        <f>IF('Appraisal Inputs'!BC358="","Blank",'Appraisal Inputs'!BC358)</f>
        <v>Blank</v>
      </c>
      <c r="I4263" s="515" t="s">
        <v>4786</v>
      </c>
    </row>
    <row r="4264" spans="1:9" x14ac:dyDescent="0.2">
      <c r="A4264" s="86" t="s">
        <v>6388</v>
      </c>
      <c r="B4264" s="763" t="s">
        <v>454</v>
      </c>
      <c r="C4264" s="86" t="s">
        <v>186</v>
      </c>
      <c r="D4264" s="86" t="s">
        <v>536</v>
      </c>
      <c r="E4264" s="86" t="s">
        <v>519</v>
      </c>
      <c r="F4264" s="282" t="s">
        <v>188</v>
      </c>
      <c r="G4264" s="1126" t="str">
        <f>IF('Appraisal Inputs'!BC359="","Blank",'Appraisal Inputs'!BC359)</f>
        <v>Blank</v>
      </c>
      <c r="I4264" s="515" t="s">
        <v>4787</v>
      </c>
    </row>
    <row r="4265" spans="1:9" x14ac:dyDescent="0.2">
      <c r="A4265" s="86" t="s">
        <v>6388</v>
      </c>
      <c r="B4265" s="763" t="s">
        <v>454</v>
      </c>
      <c r="C4265" s="86" t="s">
        <v>186</v>
      </c>
      <c r="D4265" s="86" t="s">
        <v>537</v>
      </c>
      <c r="E4265" s="86" t="s">
        <v>519</v>
      </c>
      <c r="F4265" s="282" t="s">
        <v>188</v>
      </c>
      <c r="G4265" s="1126" t="str">
        <f>IF('Appraisal Inputs'!BC360="","Blank",'Appraisal Inputs'!BC360)</f>
        <v>Blank</v>
      </c>
      <c r="I4265" s="515" t="s">
        <v>4788</v>
      </c>
    </row>
    <row r="4266" spans="1:9" x14ac:dyDescent="0.2">
      <c r="A4266" s="86" t="s">
        <v>6388</v>
      </c>
      <c r="B4266" s="763" t="s">
        <v>454</v>
      </c>
      <c r="C4266" s="86" t="s">
        <v>186</v>
      </c>
      <c r="D4266" s="86" t="s">
        <v>538</v>
      </c>
      <c r="E4266" s="86" t="s">
        <v>519</v>
      </c>
      <c r="F4266" s="282" t="s">
        <v>188</v>
      </c>
      <c r="G4266" s="1126" t="str">
        <f>IF('Appraisal Inputs'!BC361="","Blank",'Appraisal Inputs'!BC361)</f>
        <v>Blank</v>
      </c>
      <c r="I4266" s="515" t="s">
        <v>4789</v>
      </c>
    </row>
    <row r="4267" spans="1:9" x14ac:dyDescent="0.2">
      <c r="A4267" s="86" t="s">
        <v>6388</v>
      </c>
      <c r="B4267" s="763" t="s">
        <v>454</v>
      </c>
      <c r="C4267" s="86" t="s">
        <v>186</v>
      </c>
      <c r="D4267" s="86" t="s">
        <v>539</v>
      </c>
      <c r="E4267" s="86" t="s">
        <v>519</v>
      </c>
      <c r="F4267" s="282" t="s">
        <v>188</v>
      </c>
      <c r="G4267" s="1126" t="str">
        <f>IF('Appraisal Inputs'!BC362="","Blank",'Appraisal Inputs'!BC362)</f>
        <v>Blank</v>
      </c>
      <c r="I4267" s="515" t="s">
        <v>4790</v>
      </c>
    </row>
    <row r="4268" spans="1:9" x14ac:dyDescent="0.2">
      <c r="A4268" s="86" t="s">
        <v>6388</v>
      </c>
      <c r="B4268" s="763" t="s">
        <v>454</v>
      </c>
      <c r="C4268" s="86" t="s">
        <v>186</v>
      </c>
      <c r="D4268" s="86" t="s">
        <v>540</v>
      </c>
      <c r="E4268" s="86" t="s">
        <v>519</v>
      </c>
      <c r="F4268" s="282" t="s">
        <v>188</v>
      </c>
      <c r="G4268" s="1126" t="str">
        <f>IF('Appraisal Inputs'!BC363="","Blank",'Appraisal Inputs'!BC363)</f>
        <v>Blank</v>
      </c>
      <c r="I4268" s="515" t="s">
        <v>4791</v>
      </c>
    </row>
    <row r="4269" spans="1:9" x14ac:dyDescent="0.2">
      <c r="A4269" s="86" t="s">
        <v>6388</v>
      </c>
      <c r="B4269" s="763" t="s">
        <v>454</v>
      </c>
      <c r="C4269" s="86" t="s">
        <v>186</v>
      </c>
      <c r="D4269" s="86" t="s">
        <v>541</v>
      </c>
      <c r="E4269" s="86" t="s">
        <v>519</v>
      </c>
      <c r="F4269" s="282" t="s">
        <v>188</v>
      </c>
      <c r="G4269" s="1126" t="str">
        <f>IF('Appraisal Inputs'!BC364="","Blank",'Appraisal Inputs'!BC364)</f>
        <v>Blank</v>
      </c>
      <c r="I4269" s="515" t="s">
        <v>4792</v>
      </c>
    </row>
    <row r="4270" spans="1:9" x14ac:dyDescent="0.2">
      <c r="A4270" s="86" t="s">
        <v>6388</v>
      </c>
      <c r="B4270" s="763" t="s">
        <v>454</v>
      </c>
      <c r="C4270" s="86" t="s">
        <v>186</v>
      </c>
      <c r="D4270" s="86" t="s">
        <v>542</v>
      </c>
      <c r="E4270" s="86" t="s">
        <v>519</v>
      </c>
      <c r="F4270" s="282" t="s">
        <v>188</v>
      </c>
      <c r="G4270" s="1126" t="str">
        <f>IF('Appraisal Inputs'!BC365="","Blank",'Appraisal Inputs'!BC365)</f>
        <v>Blank</v>
      </c>
      <c r="I4270" s="515" t="s">
        <v>4793</v>
      </c>
    </row>
    <row r="4271" spans="1:9" x14ac:dyDescent="0.2">
      <c r="A4271" s="86" t="s">
        <v>6388</v>
      </c>
      <c r="B4271" s="763" t="s">
        <v>454</v>
      </c>
      <c r="C4271" s="86" t="s">
        <v>186</v>
      </c>
      <c r="D4271" s="86" t="s">
        <v>543</v>
      </c>
      <c r="E4271" s="86" t="s">
        <v>519</v>
      </c>
      <c r="F4271" s="282" t="s">
        <v>188</v>
      </c>
      <c r="G4271" s="1126" t="str">
        <f>IF('Appraisal Inputs'!BC366="","Blank",'Appraisal Inputs'!BC366)</f>
        <v>Blank</v>
      </c>
      <c r="I4271" s="515" t="s">
        <v>4794</v>
      </c>
    </row>
    <row r="4272" spans="1:9" x14ac:dyDescent="0.2">
      <c r="A4272" s="86" t="s">
        <v>6388</v>
      </c>
      <c r="B4272" s="763" t="s">
        <v>454</v>
      </c>
      <c r="C4272" s="86" t="s">
        <v>186</v>
      </c>
      <c r="D4272" s="86" t="s">
        <v>544</v>
      </c>
      <c r="E4272" s="86" t="s">
        <v>519</v>
      </c>
      <c r="F4272" s="282" t="s">
        <v>188</v>
      </c>
      <c r="G4272" s="1126" t="str">
        <f>IF('Appraisal Inputs'!BC367="","Blank",'Appraisal Inputs'!BC367)</f>
        <v>Blank</v>
      </c>
      <c r="I4272" s="515" t="s">
        <v>4795</v>
      </c>
    </row>
    <row r="4273" spans="1:9" x14ac:dyDescent="0.2">
      <c r="A4273" s="86" t="s">
        <v>6388</v>
      </c>
      <c r="B4273" s="763" t="s">
        <v>454</v>
      </c>
      <c r="C4273" s="86" t="s">
        <v>186</v>
      </c>
      <c r="D4273" s="86" t="s">
        <v>545</v>
      </c>
      <c r="E4273" s="86" t="s">
        <v>519</v>
      </c>
      <c r="F4273" s="282" t="s">
        <v>188</v>
      </c>
      <c r="G4273" s="1126" t="str">
        <f>IF('Appraisal Inputs'!BC368="","Blank",'Appraisal Inputs'!BC368)</f>
        <v>Blank</v>
      </c>
      <c r="I4273" s="515" t="s">
        <v>4796</v>
      </c>
    </row>
    <row r="4274" spans="1:9" x14ac:dyDescent="0.2">
      <c r="A4274" s="86" t="s">
        <v>6388</v>
      </c>
      <c r="B4274" s="763" t="s">
        <v>454</v>
      </c>
      <c r="C4274" s="86" t="s">
        <v>186</v>
      </c>
      <c r="D4274" s="86" t="s">
        <v>546</v>
      </c>
      <c r="E4274" s="86" t="s">
        <v>519</v>
      </c>
      <c r="F4274" s="282" t="s">
        <v>188</v>
      </c>
      <c r="G4274" s="1126" t="str">
        <f>IF('Appraisal Inputs'!BC369="","Blank",'Appraisal Inputs'!BC369)</f>
        <v>Blank</v>
      </c>
      <c r="I4274" s="515" t="s">
        <v>4797</v>
      </c>
    </row>
    <row r="4275" spans="1:9" x14ac:dyDescent="0.2">
      <c r="A4275" s="86" t="s">
        <v>6388</v>
      </c>
      <c r="B4275" s="763" t="s">
        <v>454</v>
      </c>
      <c r="C4275" s="86" t="s">
        <v>186</v>
      </c>
      <c r="D4275" s="86" t="s">
        <v>547</v>
      </c>
      <c r="E4275" s="86" t="s">
        <v>519</v>
      </c>
      <c r="F4275" s="282" t="s">
        <v>188</v>
      </c>
      <c r="G4275" s="1126" t="str">
        <f>IF('Appraisal Inputs'!BC370="","Blank",'Appraisal Inputs'!BC370)</f>
        <v>Blank</v>
      </c>
      <c r="I4275" s="515" t="s">
        <v>4798</v>
      </c>
    </row>
    <row r="4276" spans="1:9" x14ac:dyDescent="0.2">
      <c r="A4276" s="86" t="s">
        <v>6388</v>
      </c>
      <c r="B4276" s="763" t="s">
        <v>454</v>
      </c>
      <c r="C4276" s="86" t="s">
        <v>186</v>
      </c>
      <c r="D4276" s="86" t="s">
        <v>548</v>
      </c>
      <c r="E4276" s="86" t="s">
        <v>519</v>
      </c>
      <c r="F4276" s="282" t="s">
        <v>188</v>
      </c>
      <c r="G4276" s="1126" t="str">
        <f>IF('Appraisal Inputs'!BC371="","Blank",'Appraisal Inputs'!BC371)</f>
        <v>Blank</v>
      </c>
      <c r="I4276" s="515" t="s">
        <v>4799</v>
      </c>
    </row>
    <row r="4277" spans="1:9" x14ac:dyDescent="0.2">
      <c r="A4277" s="86" t="s">
        <v>6388</v>
      </c>
      <c r="B4277" s="763" t="s">
        <v>454</v>
      </c>
      <c r="C4277" s="86" t="s">
        <v>186</v>
      </c>
      <c r="D4277" s="86" t="s">
        <v>549</v>
      </c>
      <c r="E4277" s="86" t="s">
        <v>519</v>
      </c>
      <c r="F4277" s="282" t="s">
        <v>188</v>
      </c>
      <c r="G4277" s="1126" t="str">
        <f>IF('Appraisal Inputs'!BC372="","Blank",'Appraisal Inputs'!BC372)</f>
        <v>Blank</v>
      </c>
      <c r="I4277" s="515" t="s">
        <v>4800</v>
      </c>
    </row>
    <row r="4278" spans="1:9" x14ac:dyDescent="0.2">
      <c r="A4278" s="86" t="s">
        <v>6388</v>
      </c>
      <c r="B4278" s="763" t="s">
        <v>454</v>
      </c>
      <c r="C4278" s="86" t="s">
        <v>186</v>
      </c>
      <c r="D4278" s="86" t="s">
        <v>550</v>
      </c>
      <c r="E4278" s="86" t="s">
        <v>519</v>
      </c>
      <c r="F4278" s="282" t="s">
        <v>188</v>
      </c>
      <c r="G4278" s="1126" t="str">
        <f>IF('Appraisal Inputs'!BC373="","Blank",'Appraisal Inputs'!BC373)</f>
        <v>Blank</v>
      </c>
      <c r="I4278" s="515" t="s">
        <v>4801</v>
      </c>
    </row>
    <row r="4279" spans="1:9" x14ac:dyDescent="0.2">
      <c r="A4279" s="86" t="s">
        <v>6388</v>
      </c>
      <c r="B4279" s="763" t="s">
        <v>454</v>
      </c>
      <c r="C4279" s="86" t="s">
        <v>186</v>
      </c>
      <c r="D4279" s="86" t="s">
        <v>551</v>
      </c>
      <c r="E4279" s="86" t="s">
        <v>519</v>
      </c>
      <c r="F4279" s="282" t="s">
        <v>188</v>
      </c>
      <c r="G4279" s="1126" t="str">
        <f>IF('Appraisal Inputs'!BC374="","Blank",'Appraisal Inputs'!BC374)</f>
        <v>Blank</v>
      </c>
      <c r="I4279" s="515" t="s">
        <v>4802</v>
      </c>
    </row>
    <row r="4280" spans="1:9" x14ac:dyDescent="0.2">
      <c r="A4280" s="86" t="s">
        <v>6388</v>
      </c>
      <c r="B4280" s="763" t="s">
        <v>454</v>
      </c>
      <c r="C4280" s="86" t="s">
        <v>186</v>
      </c>
      <c r="D4280" s="86" t="s">
        <v>552</v>
      </c>
      <c r="E4280" s="86" t="s">
        <v>519</v>
      </c>
      <c r="F4280" s="282" t="s">
        <v>188</v>
      </c>
      <c r="G4280" s="1126" t="str">
        <f>IF('Appraisal Inputs'!BC375="","Blank",'Appraisal Inputs'!BC375)</f>
        <v>Blank</v>
      </c>
      <c r="I4280" s="515" t="s">
        <v>4803</v>
      </c>
    </row>
    <row r="4281" spans="1:9" x14ac:dyDescent="0.2">
      <c r="A4281" s="86" t="s">
        <v>6388</v>
      </c>
      <c r="B4281" s="763" t="s">
        <v>454</v>
      </c>
      <c r="C4281" s="86" t="s">
        <v>186</v>
      </c>
      <c r="D4281" s="86" t="s">
        <v>553</v>
      </c>
      <c r="E4281" s="86" t="s">
        <v>519</v>
      </c>
      <c r="F4281" s="282" t="s">
        <v>188</v>
      </c>
      <c r="G4281" s="1126" t="str">
        <f>IF('Appraisal Inputs'!BC376="","Blank",'Appraisal Inputs'!BC376)</f>
        <v>Blank</v>
      </c>
      <c r="I4281" s="515" t="s">
        <v>4804</v>
      </c>
    </row>
    <row r="4282" spans="1:9" x14ac:dyDescent="0.2">
      <c r="A4282" s="86" t="s">
        <v>6388</v>
      </c>
      <c r="B4282" s="763" t="s">
        <v>454</v>
      </c>
      <c r="C4282" s="86" t="s">
        <v>186</v>
      </c>
      <c r="D4282" s="86" t="s">
        <v>554</v>
      </c>
      <c r="E4282" s="86" t="s">
        <v>519</v>
      </c>
      <c r="F4282" s="282" t="s">
        <v>188</v>
      </c>
      <c r="G4282" s="1126" t="str">
        <f>IF('Appraisal Inputs'!BC377="","Blank",'Appraisal Inputs'!BC377)</f>
        <v>Blank</v>
      </c>
      <c r="I4282" s="515" t="s">
        <v>4805</v>
      </c>
    </row>
    <row r="4283" spans="1:9" x14ac:dyDescent="0.2">
      <c r="A4283" s="86" t="s">
        <v>6388</v>
      </c>
      <c r="B4283" s="763" t="s">
        <v>454</v>
      </c>
      <c r="C4283" s="86" t="s">
        <v>186</v>
      </c>
      <c r="D4283" s="86" t="s">
        <v>555</v>
      </c>
      <c r="E4283" s="86" t="s">
        <v>519</v>
      </c>
      <c r="F4283" s="282" t="s">
        <v>188</v>
      </c>
      <c r="G4283" s="1126" t="str">
        <f>IF('Appraisal Inputs'!BC378="","Blank",'Appraisal Inputs'!BC378)</f>
        <v>Blank</v>
      </c>
      <c r="I4283" s="515" t="s">
        <v>4806</v>
      </c>
    </row>
    <row r="4284" spans="1:9" x14ac:dyDescent="0.2">
      <c r="A4284" s="86" t="s">
        <v>6388</v>
      </c>
      <c r="B4284" s="763" t="s">
        <v>454</v>
      </c>
      <c r="C4284" s="86" t="s">
        <v>186</v>
      </c>
      <c r="D4284" s="86" t="s">
        <v>556</v>
      </c>
      <c r="E4284" s="86" t="s">
        <v>519</v>
      </c>
      <c r="F4284" s="282" t="s">
        <v>188</v>
      </c>
      <c r="G4284" s="1126" t="str">
        <f>IF('Appraisal Inputs'!BC379="","Blank",'Appraisal Inputs'!BC379)</f>
        <v>Blank</v>
      </c>
      <c r="I4284" s="515" t="s">
        <v>4807</v>
      </c>
    </row>
    <row r="4285" spans="1:9" x14ac:dyDescent="0.2">
      <c r="A4285" s="86" t="s">
        <v>6388</v>
      </c>
      <c r="B4285" s="763" t="s">
        <v>454</v>
      </c>
      <c r="C4285" s="86" t="s">
        <v>186</v>
      </c>
      <c r="D4285" s="86" t="s">
        <v>557</v>
      </c>
      <c r="E4285" s="86" t="s">
        <v>519</v>
      </c>
      <c r="F4285" s="282" t="s">
        <v>188</v>
      </c>
      <c r="G4285" s="1126" t="str">
        <f>IF('Appraisal Inputs'!BC380="","Blank",'Appraisal Inputs'!BC380)</f>
        <v>Blank</v>
      </c>
      <c r="I4285" s="515" t="s">
        <v>4808</v>
      </c>
    </row>
    <row r="4286" spans="1:9" x14ac:dyDescent="0.2">
      <c r="A4286" s="86" t="s">
        <v>6388</v>
      </c>
      <c r="B4286" s="763" t="s">
        <v>454</v>
      </c>
      <c r="C4286" s="86" t="s">
        <v>186</v>
      </c>
      <c r="D4286" s="86" t="s">
        <v>558</v>
      </c>
      <c r="E4286" s="86" t="s">
        <v>519</v>
      </c>
      <c r="F4286" s="282" t="s">
        <v>188</v>
      </c>
      <c r="G4286" s="1126" t="str">
        <f>IF('Appraisal Inputs'!BC381="","Blank",'Appraisal Inputs'!BC381)</f>
        <v>Blank</v>
      </c>
      <c r="I4286" s="515" t="s">
        <v>4809</v>
      </c>
    </row>
    <row r="4287" spans="1:9" x14ac:dyDescent="0.2">
      <c r="A4287" s="86" t="s">
        <v>6388</v>
      </c>
      <c r="B4287" s="763" t="s">
        <v>454</v>
      </c>
      <c r="C4287" s="86" t="s">
        <v>186</v>
      </c>
      <c r="D4287" s="86" t="s">
        <v>559</v>
      </c>
      <c r="E4287" s="86" t="s">
        <v>519</v>
      </c>
      <c r="F4287" s="282" t="s">
        <v>188</v>
      </c>
      <c r="G4287" s="1126" t="str">
        <f>IF('Appraisal Inputs'!BC382="","Blank",'Appraisal Inputs'!BC382)</f>
        <v>Blank</v>
      </c>
      <c r="I4287" s="515" t="s">
        <v>4810</v>
      </c>
    </row>
    <row r="4288" spans="1:9" x14ac:dyDescent="0.2">
      <c r="A4288" s="86" t="s">
        <v>6388</v>
      </c>
      <c r="B4288" s="763" t="s">
        <v>454</v>
      </c>
      <c r="C4288" s="86" t="s">
        <v>186</v>
      </c>
      <c r="D4288" s="86" t="s">
        <v>560</v>
      </c>
      <c r="E4288" s="86" t="s">
        <v>519</v>
      </c>
      <c r="F4288" s="282" t="s">
        <v>188</v>
      </c>
      <c r="G4288" s="1126" t="str">
        <f>IF('Appraisal Inputs'!BC383="","Blank",'Appraisal Inputs'!BC383)</f>
        <v>Blank</v>
      </c>
      <c r="I4288" s="515" t="s">
        <v>4811</v>
      </c>
    </row>
    <row r="4289" spans="1:9" x14ac:dyDescent="0.2">
      <c r="A4289" s="86" t="s">
        <v>6388</v>
      </c>
      <c r="B4289" s="763" t="s">
        <v>454</v>
      </c>
      <c r="C4289" s="86" t="s">
        <v>186</v>
      </c>
      <c r="D4289" s="86" t="s">
        <v>561</v>
      </c>
      <c r="E4289" s="86" t="s">
        <v>519</v>
      </c>
      <c r="F4289" s="282" t="s">
        <v>188</v>
      </c>
      <c r="G4289" s="1126" t="str">
        <f>IF('Appraisal Inputs'!BC384="","Blank",'Appraisal Inputs'!BC384)</f>
        <v>Blank</v>
      </c>
      <c r="I4289" s="515" t="s">
        <v>4812</v>
      </c>
    </row>
    <row r="4290" spans="1:9" x14ac:dyDescent="0.2">
      <c r="A4290" s="86" t="s">
        <v>6388</v>
      </c>
      <c r="B4290" s="763" t="s">
        <v>454</v>
      </c>
      <c r="C4290" s="86" t="s">
        <v>186</v>
      </c>
      <c r="D4290" s="86" t="s">
        <v>562</v>
      </c>
      <c r="E4290" s="86" t="s">
        <v>519</v>
      </c>
      <c r="F4290" s="282" t="s">
        <v>188</v>
      </c>
      <c r="G4290" s="1126" t="str">
        <f>IF('Appraisal Inputs'!BC385="","Blank",'Appraisal Inputs'!BC385)</f>
        <v>Blank</v>
      </c>
      <c r="I4290" s="515" t="s">
        <v>4813</v>
      </c>
    </row>
    <row r="4291" spans="1:9" x14ac:dyDescent="0.2">
      <c r="A4291" s="86" t="s">
        <v>6388</v>
      </c>
      <c r="B4291" s="763" t="s">
        <v>454</v>
      </c>
      <c r="C4291" s="86" t="s">
        <v>186</v>
      </c>
      <c r="D4291" s="86" t="s">
        <v>563</v>
      </c>
      <c r="E4291" s="86" t="s">
        <v>519</v>
      </c>
      <c r="F4291" s="282" t="s">
        <v>188</v>
      </c>
      <c r="G4291" s="1126" t="str">
        <f>IF('Appraisal Inputs'!BC386="","Blank",'Appraisal Inputs'!BC386)</f>
        <v>Blank</v>
      </c>
      <c r="I4291" s="515" t="s">
        <v>4814</v>
      </c>
    </row>
    <row r="4292" spans="1:9" x14ac:dyDescent="0.2">
      <c r="A4292" s="86" t="s">
        <v>6388</v>
      </c>
      <c r="B4292" s="763" t="s">
        <v>454</v>
      </c>
      <c r="C4292" s="86" t="s">
        <v>186</v>
      </c>
      <c r="D4292" s="86" t="s">
        <v>564</v>
      </c>
      <c r="E4292" s="86" t="s">
        <v>519</v>
      </c>
      <c r="F4292" s="282" t="s">
        <v>188</v>
      </c>
      <c r="G4292" s="1126" t="str">
        <f>IF('Appraisal Inputs'!BC387="","Blank",'Appraisal Inputs'!BC387)</f>
        <v>Blank</v>
      </c>
      <c r="I4292" s="515" t="s">
        <v>4815</v>
      </c>
    </row>
    <row r="4293" spans="1:9" x14ac:dyDescent="0.2">
      <c r="A4293" s="86" t="s">
        <v>6388</v>
      </c>
      <c r="B4293" s="763" t="s">
        <v>454</v>
      </c>
      <c r="C4293" s="86" t="s">
        <v>186</v>
      </c>
      <c r="D4293" s="86" t="s">
        <v>565</v>
      </c>
      <c r="E4293" s="86" t="s">
        <v>519</v>
      </c>
      <c r="F4293" s="282" t="s">
        <v>188</v>
      </c>
      <c r="G4293" s="1126" t="str">
        <f>IF('Appraisal Inputs'!BC388="","Blank",'Appraisal Inputs'!BC388)</f>
        <v>Blank</v>
      </c>
      <c r="I4293" s="515" t="s">
        <v>4816</v>
      </c>
    </row>
    <row r="4294" spans="1:9" x14ac:dyDescent="0.2">
      <c r="A4294" s="86" t="s">
        <v>6388</v>
      </c>
      <c r="B4294" s="543" t="s">
        <v>454</v>
      </c>
      <c r="C4294" s="547" t="s">
        <v>186</v>
      </c>
      <c r="D4294" s="547" t="s">
        <v>566</v>
      </c>
      <c r="E4294" s="547" t="s">
        <v>519</v>
      </c>
      <c r="F4294" s="538" t="s">
        <v>188</v>
      </c>
      <c r="G4294" s="1120" t="str">
        <f>IF('Appraisal Inputs'!BC389="","Blank",'Appraisal Inputs'!BC389)</f>
        <v>Blank</v>
      </c>
      <c r="I4294" s="515" t="s">
        <v>4817</v>
      </c>
    </row>
    <row r="4295" spans="1:9" x14ac:dyDescent="0.2">
      <c r="A4295" s="86" t="s">
        <v>6388</v>
      </c>
      <c r="B4295" s="763" t="s">
        <v>454</v>
      </c>
      <c r="C4295" s="86" t="s">
        <v>186</v>
      </c>
      <c r="D4295" s="86" t="s">
        <v>185</v>
      </c>
      <c r="E4295" s="86" t="s">
        <v>520</v>
      </c>
      <c r="F4295" s="282" t="s">
        <v>189</v>
      </c>
      <c r="G4295" s="1126" t="str">
        <f>IF('Appraisal Inputs'!BD349="","Blank",'Appraisal Inputs'!BD349)</f>
        <v>Blank</v>
      </c>
      <c r="I4295" s="515" t="s">
        <v>4818</v>
      </c>
    </row>
    <row r="4296" spans="1:9" x14ac:dyDescent="0.2">
      <c r="A4296" s="86" t="s">
        <v>6388</v>
      </c>
      <c r="B4296" s="763" t="s">
        <v>454</v>
      </c>
      <c r="C4296" s="86" t="s">
        <v>186</v>
      </c>
      <c r="D4296" s="86" t="s">
        <v>527</v>
      </c>
      <c r="E4296" s="86" t="s">
        <v>520</v>
      </c>
      <c r="F4296" s="282" t="s">
        <v>189</v>
      </c>
      <c r="G4296" s="1126" t="str">
        <f>IF('Appraisal Inputs'!BD350="","Blank",'Appraisal Inputs'!BD350)</f>
        <v>Blank</v>
      </c>
      <c r="I4296" s="515" t="s">
        <v>4819</v>
      </c>
    </row>
    <row r="4297" spans="1:9" x14ac:dyDescent="0.2">
      <c r="A4297" s="86" t="s">
        <v>6388</v>
      </c>
      <c r="B4297" s="763" t="s">
        <v>454</v>
      </c>
      <c r="C4297" s="86" t="s">
        <v>186</v>
      </c>
      <c r="D4297" s="86" t="s">
        <v>528</v>
      </c>
      <c r="E4297" s="86" t="s">
        <v>520</v>
      </c>
      <c r="F4297" s="282" t="s">
        <v>189</v>
      </c>
      <c r="G4297" s="1126" t="str">
        <f>IF('Appraisal Inputs'!BD351="","Blank",'Appraisal Inputs'!BD351)</f>
        <v>Blank</v>
      </c>
      <c r="I4297" s="515" t="s">
        <v>4820</v>
      </c>
    </row>
    <row r="4298" spans="1:9" x14ac:dyDescent="0.2">
      <c r="A4298" s="86" t="s">
        <v>6388</v>
      </c>
      <c r="B4298" s="763" t="s">
        <v>454</v>
      </c>
      <c r="C4298" s="86" t="s">
        <v>186</v>
      </c>
      <c r="D4298" s="86" t="s">
        <v>529</v>
      </c>
      <c r="E4298" s="86" t="s">
        <v>520</v>
      </c>
      <c r="F4298" s="282" t="s">
        <v>189</v>
      </c>
      <c r="G4298" s="1126" t="str">
        <f>IF('Appraisal Inputs'!BD352="","Blank",'Appraisal Inputs'!BD352)</f>
        <v>Blank</v>
      </c>
      <c r="I4298" s="515" t="s">
        <v>4821</v>
      </c>
    </row>
    <row r="4299" spans="1:9" x14ac:dyDescent="0.2">
      <c r="A4299" s="86" t="s">
        <v>6388</v>
      </c>
      <c r="B4299" s="763" t="s">
        <v>454</v>
      </c>
      <c r="C4299" s="86" t="s">
        <v>186</v>
      </c>
      <c r="D4299" s="86" t="s">
        <v>530</v>
      </c>
      <c r="E4299" s="86" t="s">
        <v>520</v>
      </c>
      <c r="F4299" s="282" t="s">
        <v>189</v>
      </c>
      <c r="G4299" s="1126" t="str">
        <f>IF('Appraisal Inputs'!BD353="","Blank",'Appraisal Inputs'!BD353)</f>
        <v>Blank</v>
      </c>
      <c r="I4299" s="515" t="s">
        <v>4822</v>
      </c>
    </row>
    <row r="4300" spans="1:9" x14ac:dyDescent="0.2">
      <c r="A4300" s="86" t="s">
        <v>6388</v>
      </c>
      <c r="B4300" s="763" t="s">
        <v>454</v>
      </c>
      <c r="C4300" s="86" t="s">
        <v>186</v>
      </c>
      <c r="D4300" s="86" t="s">
        <v>531</v>
      </c>
      <c r="E4300" s="86" t="s">
        <v>520</v>
      </c>
      <c r="F4300" s="282" t="s">
        <v>189</v>
      </c>
      <c r="G4300" s="1126" t="str">
        <f>IF('Appraisal Inputs'!BD354="","Blank",'Appraisal Inputs'!BD354)</f>
        <v>Blank</v>
      </c>
      <c r="I4300" s="515" t="s">
        <v>4823</v>
      </c>
    </row>
    <row r="4301" spans="1:9" x14ac:dyDescent="0.2">
      <c r="A4301" s="86" t="s">
        <v>6388</v>
      </c>
      <c r="B4301" s="763" t="s">
        <v>454</v>
      </c>
      <c r="C4301" s="86" t="s">
        <v>186</v>
      </c>
      <c r="D4301" s="86" t="s">
        <v>532</v>
      </c>
      <c r="E4301" s="86" t="s">
        <v>520</v>
      </c>
      <c r="F4301" s="282" t="s">
        <v>189</v>
      </c>
      <c r="G4301" s="1126" t="str">
        <f>IF('Appraisal Inputs'!BD355="","Blank",'Appraisal Inputs'!BD355)</f>
        <v>Blank</v>
      </c>
      <c r="I4301" s="515" t="s">
        <v>4824</v>
      </c>
    </row>
    <row r="4302" spans="1:9" x14ac:dyDescent="0.2">
      <c r="A4302" s="86" t="s">
        <v>6388</v>
      </c>
      <c r="B4302" s="763" t="s">
        <v>454</v>
      </c>
      <c r="C4302" s="86" t="s">
        <v>186</v>
      </c>
      <c r="D4302" s="86" t="s">
        <v>533</v>
      </c>
      <c r="E4302" s="86" t="s">
        <v>520</v>
      </c>
      <c r="F4302" s="282" t="s">
        <v>189</v>
      </c>
      <c r="G4302" s="1126" t="str">
        <f>IF('Appraisal Inputs'!BD356="","Blank",'Appraisal Inputs'!BD356)</f>
        <v>Blank</v>
      </c>
      <c r="I4302" s="515" t="s">
        <v>4825</v>
      </c>
    </row>
    <row r="4303" spans="1:9" x14ac:dyDescent="0.2">
      <c r="A4303" s="86" t="s">
        <v>6388</v>
      </c>
      <c r="B4303" s="763" t="s">
        <v>454</v>
      </c>
      <c r="C4303" s="86" t="s">
        <v>186</v>
      </c>
      <c r="D4303" s="86" t="s">
        <v>534</v>
      </c>
      <c r="E4303" s="86" t="s">
        <v>520</v>
      </c>
      <c r="F4303" s="282" t="s">
        <v>189</v>
      </c>
      <c r="G4303" s="1126" t="str">
        <f>IF('Appraisal Inputs'!BD357="","Blank",'Appraisal Inputs'!BD357)</f>
        <v>Blank</v>
      </c>
      <c r="I4303" s="515" t="s">
        <v>4826</v>
      </c>
    </row>
    <row r="4304" spans="1:9" x14ac:dyDescent="0.2">
      <c r="A4304" s="86" t="s">
        <v>6388</v>
      </c>
      <c r="B4304" s="763" t="s">
        <v>454</v>
      </c>
      <c r="C4304" s="86" t="s">
        <v>186</v>
      </c>
      <c r="D4304" s="86" t="s">
        <v>535</v>
      </c>
      <c r="E4304" s="86" t="s">
        <v>520</v>
      </c>
      <c r="F4304" s="282" t="s">
        <v>189</v>
      </c>
      <c r="G4304" s="1126" t="str">
        <f>IF('Appraisal Inputs'!BD358="","Blank",'Appraisal Inputs'!BD358)</f>
        <v>Blank</v>
      </c>
      <c r="I4304" s="515" t="s">
        <v>4827</v>
      </c>
    </row>
    <row r="4305" spans="1:9" x14ac:dyDescent="0.2">
      <c r="A4305" s="86" t="s">
        <v>6388</v>
      </c>
      <c r="B4305" s="763" t="s">
        <v>454</v>
      </c>
      <c r="C4305" s="86" t="s">
        <v>186</v>
      </c>
      <c r="D4305" s="86" t="s">
        <v>536</v>
      </c>
      <c r="E4305" s="86" t="s">
        <v>520</v>
      </c>
      <c r="F4305" s="282" t="s">
        <v>189</v>
      </c>
      <c r="G4305" s="1126" t="str">
        <f>IF('Appraisal Inputs'!BD359="","Blank",'Appraisal Inputs'!BD359)</f>
        <v>Blank</v>
      </c>
      <c r="I4305" s="515" t="s">
        <v>4828</v>
      </c>
    </row>
    <row r="4306" spans="1:9" x14ac:dyDescent="0.2">
      <c r="A4306" s="86" t="s">
        <v>6388</v>
      </c>
      <c r="B4306" s="763" t="s">
        <v>454</v>
      </c>
      <c r="C4306" s="86" t="s">
        <v>186</v>
      </c>
      <c r="D4306" s="86" t="s">
        <v>537</v>
      </c>
      <c r="E4306" s="86" t="s">
        <v>520</v>
      </c>
      <c r="F4306" s="282" t="s">
        <v>189</v>
      </c>
      <c r="G4306" s="1126" t="str">
        <f>IF('Appraisal Inputs'!BD360="","Blank",'Appraisal Inputs'!BD360)</f>
        <v>Blank</v>
      </c>
      <c r="I4306" s="515" t="s">
        <v>4829</v>
      </c>
    </row>
    <row r="4307" spans="1:9" x14ac:dyDescent="0.2">
      <c r="A4307" s="86" t="s">
        <v>6388</v>
      </c>
      <c r="B4307" s="763" t="s">
        <v>454</v>
      </c>
      <c r="C4307" s="86" t="s">
        <v>186</v>
      </c>
      <c r="D4307" s="86" t="s">
        <v>538</v>
      </c>
      <c r="E4307" s="86" t="s">
        <v>520</v>
      </c>
      <c r="F4307" s="282" t="s">
        <v>189</v>
      </c>
      <c r="G4307" s="1126" t="str">
        <f>IF('Appraisal Inputs'!BD361="","Blank",'Appraisal Inputs'!BD361)</f>
        <v>Blank</v>
      </c>
      <c r="I4307" s="515" t="s">
        <v>4830</v>
      </c>
    </row>
    <row r="4308" spans="1:9" x14ac:dyDescent="0.2">
      <c r="A4308" s="86" t="s">
        <v>6388</v>
      </c>
      <c r="B4308" s="763" t="s">
        <v>454</v>
      </c>
      <c r="C4308" s="86" t="s">
        <v>186</v>
      </c>
      <c r="D4308" s="86" t="s">
        <v>539</v>
      </c>
      <c r="E4308" s="86" t="s">
        <v>520</v>
      </c>
      <c r="F4308" s="282" t="s">
        <v>189</v>
      </c>
      <c r="G4308" s="1126" t="str">
        <f>IF('Appraisal Inputs'!BD362="","Blank",'Appraisal Inputs'!BD362)</f>
        <v>Blank</v>
      </c>
      <c r="I4308" s="515" t="s">
        <v>4831</v>
      </c>
    </row>
    <row r="4309" spans="1:9" x14ac:dyDescent="0.2">
      <c r="A4309" s="86" t="s">
        <v>6388</v>
      </c>
      <c r="B4309" s="763" t="s">
        <v>454</v>
      </c>
      <c r="C4309" s="86" t="s">
        <v>186</v>
      </c>
      <c r="D4309" s="86" t="s">
        <v>540</v>
      </c>
      <c r="E4309" s="86" t="s">
        <v>520</v>
      </c>
      <c r="F4309" s="282" t="s">
        <v>189</v>
      </c>
      <c r="G4309" s="1126" t="str">
        <f>IF('Appraisal Inputs'!BD363="","Blank",'Appraisal Inputs'!BD363)</f>
        <v>Blank</v>
      </c>
      <c r="I4309" s="515" t="s">
        <v>4832</v>
      </c>
    </row>
    <row r="4310" spans="1:9" x14ac:dyDescent="0.2">
      <c r="A4310" s="86" t="s">
        <v>6388</v>
      </c>
      <c r="B4310" s="763" t="s">
        <v>454</v>
      </c>
      <c r="C4310" s="86" t="s">
        <v>186</v>
      </c>
      <c r="D4310" s="86" t="s">
        <v>541</v>
      </c>
      <c r="E4310" s="86" t="s">
        <v>520</v>
      </c>
      <c r="F4310" s="282" t="s">
        <v>189</v>
      </c>
      <c r="G4310" s="1126" t="str">
        <f>IF('Appraisal Inputs'!BD364="","Blank",'Appraisal Inputs'!BD364)</f>
        <v>Blank</v>
      </c>
      <c r="I4310" s="515" t="s">
        <v>4833</v>
      </c>
    </row>
    <row r="4311" spans="1:9" x14ac:dyDescent="0.2">
      <c r="A4311" s="86" t="s">
        <v>6388</v>
      </c>
      <c r="B4311" s="763" t="s">
        <v>454</v>
      </c>
      <c r="C4311" s="86" t="s">
        <v>186</v>
      </c>
      <c r="D4311" s="86" t="s">
        <v>542</v>
      </c>
      <c r="E4311" s="86" t="s">
        <v>520</v>
      </c>
      <c r="F4311" s="282" t="s">
        <v>189</v>
      </c>
      <c r="G4311" s="1126" t="str">
        <f>IF('Appraisal Inputs'!BD365="","Blank",'Appraisal Inputs'!BD365)</f>
        <v>Blank</v>
      </c>
      <c r="I4311" s="515" t="s">
        <v>4834</v>
      </c>
    </row>
    <row r="4312" spans="1:9" x14ac:dyDescent="0.2">
      <c r="A4312" s="86" t="s">
        <v>6388</v>
      </c>
      <c r="B4312" s="763" t="s">
        <v>454</v>
      </c>
      <c r="C4312" s="86" t="s">
        <v>186</v>
      </c>
      <c r="D4312" s="86" t="s">
        <v>543</v>
      </c>
      <c r="E4312" s="86" t="s">
        <v>520</v>
      </c>
      <c r="F4312" s="282" t="s">
        <v>189</v>
      </c>
      <c r="G4312" s="1126" t="str">
        <f>IF('Appraisal Inputs'!BD366="","Blank",'Appraisal Inputs'!BD366)</f>
        <v>Blank</v>
      </c>
      <c r="I4312" s="515" t="s">
        <v>4835</v>
      </c>
    </row>
    <row r="4313" spans="1:9" x14ac:dyDescent="0.2">
      <c r="A4313" s="86" t="s">
        <v>6388</v>
      </c>
      <c r="B4313" s="763" t="s">
        <v>454</v>
      </c>
      <c r="C4313" s="86" t="s">
        <v>186</v>
      </c>
      <c r="D4313" s="86" t="s">
        <v>544</v>
      </c>
      <c r="E4313" s="86" t="s">
        <v>520</v>
      </c>
      <c r="F4313" s="282" t="s">
        <v>189</v>
      </c>
      <c r="G4313" s="1126" t="str">
        <f>IF('Appraisal Inputs'!BD367="","Blank",'Appraisal Inputs'!BD367)</f>
        <v>Blank</v>
      </c>
      <c r="I4313" s="515" t="s">
        <v>4836</v>
      </c>
    </row>
    <row r="4314" spans="1:9" x14ac:dyDescent="0.2">
      <c r="A4314" s="86" t="s">
        <v>6388</v>
      </c>
      <c r="B4314" s="763" t="s">
        <v>454</v>
      </c>
      <c r="C4314" s="86" t="s">
        <v>186</v>
      </c>
      <c r="D4314" s="86" t="s">
        <v>545</v>
      </c>
      <c r="E4314" s="86" t="s">
        <v>520</v>
      </c>
      <c r="F4314" s="282" t="s">
        <v>189</v>
      </c>
      <c r="G4314" s="1126" t="str">
        <f>IF('Appraisal Inputs'!BD368="","Blank",'Appraisal Inputs'!BD368)</f>
        <v>Blank</v>
      </c>
      <c r="I4314" s="515" t="s">
        <v>4837</v>
      </c>
    </row>
    <row r="4315" spans="1:9" x14ac:dyDescent="0.2">
      <c r="A4315" s="86" t="s">
        <v>6388</v>
      </c>
      <c r="B4315" s="763" t="s">
        <v>454</v>
      </c>
      <c r="C4315" s="86" t="s">
        <v>186</v>
      </c>
      <c r="D4315" s="86" t="s">
        <v>546</v>
      </c>
      <c r="E4315" s="86" t="s">
        <v>520</v>
      </c>
      <c r="F4315" s="282" t="s">
        <v>189</v>
      </c>
      <c r="G4315" s="1126" t="str">
        <f>IF('Appraisal Inputs'!BD369="","Blank",'Appraisal Inputs'!BD369)</f>
        <v>Blank</v>
      </c>
      <c r="I4315" s="515" t="s">
        <v>4838</v>
      </c>
    </row>
    <row r="4316" spans="1:9" x14ac:dyDescent="0.2">
      <c r="A4316" s="86" t="s">
        <v>6388</v>
      </c>
      <c r="B4316" s="763" t="s">
        <v>454</v>
      </c>
      <c r="C4316" s="86" t="s">
        <v>186</v>
      </c>
      <c r="D4316" s="86" t="s">
        <v>547</v>
      </c>
      <c r="E4316" s="86" t="s">
        <v>520</v>
      </c>
      <c r="F4316" s="282" t="s">
        <v>189</v>
      </c>
      <c r="G4316" s="1126" t="str">
        <f>IF('Appraisal Inputs'!BD370="","Blank",'Appraisal Inputs'!BD370)</f>
        <v>Blank</v>
      </c>
      <c r="I4316" s="515" t="s">
        <v>4839</v>
      </c>
    </row>
    <row r="4317" spans="1:9" x14ac:dyDescent="0.2">
      <c r="A4317" s="86" t="s">
        <v>6388</v>
      </c>
      <c r="B4317" s="763" t="s">
        <v>454</v>
      </c>
      <c r="C4317" s="86" t="s">
        <v>186</v>
      </c>
      <c r="D4317" s="86" t="s">
        <v>548</v>
      </c>
      <c r="E4317" s="86" t="s">
        <v>520</v>
      </c>
      <c r="F4317" s="282" t="s">
        <v>189</v>
      </c>
      <c r="G4317" s="1126" t="str">
        <f>IF('Appraisal Inputs'!BD371="","Blank",'Appraisal Inputs'!BD371)</f>
        <v>Blank</v>
      </c>
      <c r="I4317" s="515" t="s">
        <v>4840</v>
      </c>
    </row>
    <row r="4318" spans="1:9" x14ac:dyDescent="0.2">
      <c r="A4318" s="86" t="s">
        <v>6388</v>
      </c>
      <c r="B4318" s="763" t="s">
        <v>454</v>
      </c>
      <c r="C4318" s="86" t="s">
        <v>186</v>
      </c>
      <c r="D4318" s="86" t="s">
        <v>549</v>
      </c>
      <c r="E4318" s="86" t="s">
        <v>520</v>
      </c>
      <c r="F4318" s="282" t="s">
        <v>189</v>
      </c>
      <c r="G4318" s="1126" t="str">
        <f>IF('Appraisal Inputs'!BD372="","Blank",'Appraisal Inputs'!BD372)</f>
        <v>Blank</v>
      </c>
      <c r="I4318" s="515" t="s">
        <v>4841</v>
      </c>
    </row>
    <row r="4319" spans="1:9" x14ac:dyDescent="0.2">
      <c r="A4319" s="86" t="s">
        <v>6388</v>
      </c>
      <c r="B4319" s="763" t="s">
        <v>454</v>
      </c>
      <c r="C4319" s="86" t="s">
        <v>186</v>
      </c>
      <c r="D4319" s="86" t="s">
        <v>550</v>
      </c>
      <c r="E4319" s="86" t="s">
        <v>520</v>
      </c>
      <c r="F4319" s="282" t="s">
        <v>189</v>
      </c>
      <c r="G4319" s="1126" t="str">
        <f>IF('Appraisal Inputs'!BD373="","Blank",'Appraisal Inputs'!BD373)</f>
        <v>Blank</v>
      </c>
      <c r="I4319" s="515" t="s">
        <v>4842</v>
      </c>
    </row>
    <row r="4320" spans="1:9" x14ac:dyDescent="0.2">
      <c r="A4320" s="86" t="s">
        <v>6388</v>
      </c>
      <c r="B4320" s="763" t="s">
        <v>454</v>
      </c>
      <c r="C4320" s="86" t="s">
        <v>186</v>
      </c>
      <c r="D4320" s="86" t="s">
        <v>551</v>
      </c>
      <c r="E4320" s="86" t="s">
        <v>520</v>
      </c>
      <c r="F4320" s="282" t="s">
        <v>189</v>
      </c>
      <c r="G4320" s="1126" t="str">
        <f>IF('Appraisal Inputs'!BD374="","Blank",'Appraisal Inputs'!BD374)</f>
        <v>Blank</v>
      </c>
      <c r="I4320" s="515" t="s">
        <v>4843</v>
      </c>
    </row>
    <row r="4321" spans="1:9" x14ac:dyDescent="0.2">
      <c r="A4321" s="86" t="s">
        <v>6388</v>
      </c>
      <c r="B4321" s="763" t="s">
        <v>454</v>
      </c>
      <c r="C4321" s="86" t="s">
        <v>186</v>
      </c>
      <c r="D4321" s="86" t="s">
        <v>552</v>
      </c>
      <c r="E4321" s="86" t="s">
        <v>520</v>
      </c>
      <c r="F4321" s="282" t="s">
        <v>189</v>
      </c>
      <c r="G4321" s="1126" t="str">
        <f>IF('Appraisal Inputs'!BD375="","Blank",'Appraisal Inputs'!BD375)</f>
        <v>Blank</v>
      </c>
      <c r="I4321" s="515" t="s">
        <v>4844</v>
      </c>
    </row>
    <row r="4322" spans="1:9" x14ac:dyDescent="0.2">
      <c r="A4322" s="86" t="s">
        <v>6388</v>
      </c>
      <c r="B4322" s="763" t="s">
        <v>454</v>
      </c>
      <c r="C4322" s="86" t="s">
        <v>186</v>
      </c>
      <c r="D4322" s="86" t="s">
        <v>553</v>
      </c>
      <c r="E4322" s="86" t="s">
        <v>520</v>
      </c>
      <c r="F4322" s="282" t="s">
        <v>189</v>
      </c>
      <c r="G4322" s="1126" t="str">
        <f>IF('Appraisal Inputs'!BD376="","Blank",'Appraisal Inputs'!BD376)</f>
        <v>Blank</v>
      </c>
      <c r="I4322" s="515" t="s">
        <v>4845</v>
      </c>
    </row>
    <row r="4323" spans="1:9" x14ac:dyDescent="0.2">
      <c r="A4323" s="86" t="s">
        <v>6388</v>
      </c>
      <c r="B4323" s="763" t="s">
        <v>454</v>
      </c>
      <c r="C4323" s="86" t="s">
        <v>186</v>
      </c>
      <c r="D4323" s="86" t="s">
        <v>554</v>
      </c>
      <c r="E4323" s="86" t="s">
        <v>520</v>
      </c>
      <c r="F4323" s="282" t="s">
        <v>189</v>
      </c>
      <c r="G4323" s="1126" t="str">
        <f>IF('Appraisal Inputs'!BD377="","Blank",'Appraisal Inputs'!BD377)</f>
        <v>Blank</v>
      </c>
      <c r="I4323" s="515" t="s">
        <v>4846</v>
      </c>
    </row>
    <row r="4324" spans="1:9" x14ac:dyDescent="0.2">
      <c r="A4324" s="86" t="s">
        <v>6388</v>
      </c>
      <c r="B4324" s="763" t="s">
        <v>454</v>
      </c>
      <c r="C4324" s="86" t="s">
        <v>186</v>
      </c>
      <c r="D4324" s="86" t="s">
        <v>555</v>
      </c>
      <c r="E4324" s="86" t="s">
        <v>520</v>
      </c>
      <c r="F4324" s="282" t="s">
        <v>189</v>
      </c>
      <c r="G4324" s="1126" t="str">
        <f>IF('Appraisal Inputs'!BD378="","Blank",'Appraisal Inputs'!BD378)</f>
        <v>Blank</v>
      </c>
      <c r="I4324" s="515" t="s">
        <v>4847</v>
      </c>
    </row>
    <row r="4325" spans="1:9" x14ac:dyDescent="0.2">
      <c r="A4325" s="86" t="s">
        <v>6388</v>
      </c>
      <c r="B4325" s="763" t="s">
        <v>454</v>
      </c>
      <c r="C4325" s="86" t="s">
        <v>186</v>
      </c>
      <c r="D4325" s="86" t="s">
        <v>556</v>
      </c>
      <c r="E4325" s="86" t="s">
        <v>520</v>
      </c>
      <c r="F4325" s="282" t="s">
        <v>189</v>
      </c>
      <c r="G4325" s="1126" t="str">
        <f>IF('Appraisal Inputs'!BD379="","Blank",'Appraisal Inputs'!BD379)</f>
        <v>Blank</v>
      </c>
      <c r="I4325" s="515" t="s">
        <v>4848</v>
      </c>
    </row>
    <row r="4326" spans="1:9" x14ac:dyDescent="0.2">
      <c r="A4326" s="86" t="s">
        <v>6388</v>
      </c>
      <c r="B4326" s="763" t="s">
        <v>454</v>
      </c>
      <c r="C4326" s="86" t="s">
        <v>186</v>
      </c>
      <c r="D4326" s="86" t="s">
        <v>557</v>
      </c>
      <c r="E4326" s="86" t="s">
        <v>520</v>
      </c>
      <c r="F4326" s="282" t="s">
        <v>189</v>
      </c>
      <c r="G4326" s="1126" t="str">
        <f>IF('Appraisal Inputs'!BD380="","Blank",'Appraisal Inputs'!BD380)</f>
        <v>Blank</v>
      </c>
      <c r="I4326" s="515" t="s">
        <v>4849</v>
      </c>
    </row>
    <row r="4327" spans="1:9" x14ac:dyDescent="0.2">
      <c r="A4327" s="86" t="s">
        <v>6388</v>
      </c>
      <c r="B4327" s="763" t="s">
        <v>454</v>
      </c>
      <c r="C4327" s="86" t="s">
        <v>186</v>
      </c>
      <c r="D4327" s="86" t="s">
        <v>558</v>
      </c>
      <c r="E4327" s="86" t="s">
        <v>520</v>
      </c>
      <c r="F4327" s="282" t="s">
        <v>189</v>
      </c>
      <c r="G4327" s="1126" t="str">
        <f>IF('Appraisal Inputs'!BD381="","Blank",'Appraisal Inputs'!BD381)</f>
        <v>Blank</v>
      </c>
      <c r="I4327" s="515" t="s">
        <v>4850</v>
      </c>
    </row>
    <row r="4328" spans="1:9" x14ac:dyDescent="0.2">
      <c r="A4328" s="86" t="s">
        <v>6388</v>
      </c>
      <c r="B4328" s="763" t="s">
        <v>454</v>
      </c>
      <c r="C4328" s="86" t="s">
        <v>186</v>
      </c>
      <c r="D4328" s="86" t="s">
        <v>559</v>
      </c>
      <c r="E4328" s="86" t="s">
        <v>520</v>
      </c>
      <c r="F4328" s="282" t="s">
        <v>189</v>
      </c>
      <c r="G4328" s="1126" t="str">
        <f>IF('Appraisal Inputs'!BD382="","Blank",'Appraisal Inputs'!BD382)</f>
        <v>Blank</v>
      </c>
      <c r="I4328" s="515" t="s">
        <v>4851</v>
      </c>
    </row>
    <row r="4329" spans="1:9" x14ac:dyDescent="0.2">
      <c r="A4329" s="86" t="s">
        <v>6388</v>
      </c>
      <c r="B4329" s="763" t="s">
        <v>454</v>
      </c>
      <c r="C4329" s="86" t="s">
        <v>186</v>
      </c>
      <c r="D4329" s="86" t="s">
        <v>560</v>
      </c>
      <c r="E4329" s="86" t="s">
        <v>520</v>
      </c>
      <c r="F4329" s="282" t="s">
        <v>189</v>
      </c>
      <c r="G4329" s="1126" t="str">
        <f>IF('Appraisal Inputs'!BD383="","Blank",'Appraisal Inputs'!BD383)</f>
        <v>Blank</v>
      </c>
      <c r="I4329" s="515" t="s">
        <v>4852</v>
      </c>
    </row>
    <row r="4330" spans="1:9" x14ac:dyDescent="0.2">
      <c r="A4330" s="86" t="s">
        <v>6388</v>
      </c>
      <c r="B4330" s="763" t="s">
        <v>454</v>
      </c>
      <c r="C4330" s="86" t="s">
        <v>186</v>
      </c>
      <c r="D4330" s="86" t="s">
        <v>561</v>
      </c>
      <c r="E4330" s="86" t="s">
        <v>520</v>
      </c>
      <c r="F4330" s="282" t="s">
        <v>189</v>
      </c>
      <c r="G4330" s="1126" t="str">
        <f>IF('Appraisal Inputs'!BD384="","Blank",'Appraisal Inputs'!BD384)</f>
        <v>Blank</v>
      </c>
      <c r="I4330" s="515" t="s">
        <v>4853</v>
      </c>
    </row>
    <row r="4331" spans="1:9" x14ac:dyDescent="0.2">
      <c r="A4331" s="86" t="s">
        <v>6388</v>
      </c>
      <c r="B4331" s="763" t="s">
        <v>454</v>
      </c>
      <c r="C4331" s="86" t="s">
        <v>186</v>
      </c>
      <c r="D4331" s="86" t="s">
        <v>562</v>
      </c>
      <c r="E4331" s="86" t="s">
        <v>520</v>
      </c>
      <c r="F4331" s="282" t="s">
        <v>189</v>
      </c>
      <c r="G4331" s="1126" t="str">
        <f>IF('Appraisal Inputs'!BD385="","Blank",'Appraisal Inputs'!BD385)</f>
        <v>Blank</v>
      </c>
      <c r="I4331" s="515" t="s">
        <v>4854</v>
      </c>
    </row>
    <row r="4332" spans="1:9" x14ac:dyDescent="0.2">
      <c r="A4332" s="86" t="s">
        <v>6388</v>
      </c>
      <c r="B4332" s="763" t="s">
        <v>454</v>
      </c>
      <c r="C4332" s="86" t="s">
        <v>186</v>
      </c>
      <c r="D4332" s="86" t="s">
        <v>563</v>
      </c>
      <c r="E4332" s="86" t="s">
        <v>520</v>
      </c>
      <c r="F4332" s="282" t="s">
        <v>189</v>
      </c>
      <c r="G4332" s="1126" t="str">
        <f>IF('Appraisal Inputs'!BD386="","Blank",'Appraisal Inputs'!BD386)</f>
        <v>Blank</v>
      </c>
      <c r="I4332" s="515" t="s">
        <v>4855</v>
      </c>
    </row>
    <row r="4333" spans="1:9" x14ac:dyDescent="0.2">
      <c r="A4333" s="86" t="s">
        <v>6388</v>
      </c>
      <c r="B4333" s="763" t="s">
        <v>454</v>
      </c>
      <c r="C4333" s="86" t="s">
        <v>186</v>
      </c>
      <c r="D4333" s="86" t="s">
        <v>564</v>
      </c>
      <c r="E4333" s="86" t="s">
        <v>520</v>
      </c>
      <c r="F4333" s="282" t="s">
        <v>189</v>
      </c>
      <c r="G4333" s="1126" t="str">
        <f>IF('Appraisal Inputs'!BD387="","Blank",'Appraisal Inputs'!BD387)</f>
        <v>Blank</v>
      </c>
      <c r="I4333" s="515" t="s">
        <v>4856</v>
      </c>
    </row>
    <row r="4334" spans="1:9" x14ac:dyDescent="0.2">
      <c r="A4334" s="86" t="s">
        <v>6388</v>
      </c>
      <c r="B4334" s="763" t="s">
        <v>454</v>
      </c>
      <c r="C4334" s="86" t="s">
        <v>186</v>
      </c>
      <c r="D4334" s="86" t="s">
        <v>565</v>
      </c>
      <c r="E4334" s="86" t="s">
        <v>520</v>
      </c>
      <c r="F4334" s="282" t="s">
        <v>189</v>
      </c>
      <c r="G4334" s="1126" t="str">
        <f>IF('Appraisal Inputs'!BD388="","Blank",'Appraisal Inputs'!BD388)</f>
        <v>Blank</v>
      </c>
      <c r="I4334" s="515" t="s">
        <v>4857</v>
      </c>
    </row>
    <row r="4335" spans="1:9" x14ac:dyDescent="0.2">
      <c r="A4335" s="86" t="s">
        <v>6388</v>
      </c>
      <c r="B4335" s="763" t="s">
        <v>454</v>
      </c>
      <c r="C4335" s="86" t="s">
        <v>186</v>
      </c>
      <c r="D4335" s="86" t="s">
        <v>566</v>
      </c>
      <c r="E4335" s="86" t="s">
        <v>520</v>
      </c>
      <c r="F4335" s="282" t="s">
        <v>189</v>
      </c>
      <c r="G4335" s="1119" t="str">
        <f>IF('Appraisal Inputs'!BD389="","Blank",'Appraisal Inputs'!BD389)</f>
        <v>Blank</v>
      </c>
      <c r="I4335" s="515" t="s">
        <v>4858</v>
      </c>
    </row>
    <row r="4336" spans="1:9" x14ac:dyDescent="0.2">
      <c r="A4336" s="86" t="s">
        <v>6388</v>
      </c>
      <c r="B4336" s="533" t="s">
        <v>454</v>
      </c>
      <c r="C4336" s="119" t="s">
        <v>186</v>
      </c>
      <c r="D4336" s="119" t="s">
        <v>185</v>
      </c>
      <c r="E4336" s="119" t="s">
        <v>520</v>
      </c>
      <c r="F4336" s="545" t="s">
        <v>197</v>
      </c>
      <c r="G4336" s="1127" t="str">
        <f>IF('Appraisal Inputs'!BD390="","Blank",'Appraisal Inputs'!BD390)</f>
        <v>Blank</v>
      </c>
      <c r="I4336" s="515" t="s">
        <v>4859</v>
      </c>
    </row>
    <row r="4337" spans="1:9" x14ac:dyDescent="0.2">
      <c r="A4337" s="86" t="s">
        <v>6388</v>
      </c>
      <c r="B4337" s="541" t="s">
        <v>454</v>
      </c>
      <c r="C4337" s="546" t="s">
        <v>186</v>
      </c>
      <c r="D4337" s="546" t="s">
        <v>185</v>
      </c>
      <c r="E4337" s="546" t="s">
        <v>520</v>
      </c>
      <c r="F4337" s="542" t="s">
        <v>188</v>
      </c>
      <c r="G4337" s="1102" t="str">
        <f>IF('Appraisal Inputs'!BE349="","Blank",'Appraisal Inputs'!BE349)</f>
        <v>Blank</v>
      </c>
      <c r="I4337" s="515" t="s">
        <v>4860</v>
      </c>
    </row>
    <row r="4338" spans="1:9" x14ac:dyDescent="0.2">
      <c r="A4338" s="86" t="s">
        <v>6388</v>
      </c>
      <c r="B4338" s="763" t="s">
        <v>454</v>
      </c>
      <c r="C4338" s="86" t="s">
        <v>186</v>
      </c>
      <c r="D4338" s="86" t="s">
        <v>527</v>
      </c>
      <c r="E4338" s="86" t="s">
        <v>520</v>
      </c>
      <c r="F4338" s="282" t="s">
        <v>188</v>
      </c>
      <c r="G4338" s="1126" t="str">
        <f>IF('Appraisal Inputs'!BE350="","Blank",'Appraisal Inputs'!BE350)</f>
        <v>Blank</v>
      </c>
      <c r="I4338" s="515" t="s">
        <v>4861</v>
      </c>
    </row>
    <row r="4339" spans="1:9" x14ac:dyDescent="0.2">
      <c r="A4339" s="86" t="s">
        <v>6388</v>
      </c>
      <c r="B4339" s="763" t="s">
        <v>454</v>
      </c>
      <c r="C4339" s="86" t="s">
        <v>186</v>
      </c>
      <c r="D4339" s="86" t="s">
        <v>528</v>
      </c>
      <c r="E4339" s="86" t="s">
        <v>520</v>
      </c>
      <c r="F4339" s="282" t="s">
        <v>188</v>
      </c>
      <c r="G4339" s="1126" t="str">
        <f>IF('Appraisal Inputs'!BE351="","Blank",'Appraisal Inputs'!BE351)</f>
        <v>Blank</v>
      </c>
      <c r="I4339" s="515" t="s">
        <v>4862</v>
      </c>
    </row>
    <row r="4340" spans="1:9" x14ac:dyDescent="0.2">
      <c r="A4340" s="86" t="s">
        <v>6388</v>
      </c>
      <c r="B4340" s="763" t="s">
        <v>454</v>
      </c>
      <c r="C4340" s="86" t="s">
        <v>186</v>
      </c>
      <c r="D4340" s="86" t="s">
        <v>529</v>
      </c>
      <c r="E4340" s="86" t="s">
        <v>520</v>
      </c>
      <c r="F4340" s="282" t="s">
        <v>188</v>
      </c>
      <c r="G4340" s="1126" t="str">
        <f>IF('Appraisal Inputs'!BE352="","Blank",'Appraisal Inputs'!BE352)</f>
        <v>Blank</v>
      </c>
      <c r="I4340" s="515" t="s">
        <v>4863</v>
      </c>
    </row>
    <row r="4341" spans="1:9" x14ac:dyDescent="0.2">
      <c r="A4341" s="86" t="s">
        <v>6388</v>
      </c>
      <c r="B4341" s="763" t="s">
        <v>454</v>
      </c>
      <c r="C4341" s="86" t="s">
        <v>186</v>
      </c>
      <c r="D4341" s="86" t="s">
        <v>530</v>
      </c>
      <c r="E4341" s="86" t="s">
        <v>520</v>
      </c>
      <c r="F4341" s="282" t="s">
        <v>188</v>
      </c>
      <c r="G4341" s="1126" t="str">
        <f>IF('Appraisal Inputs'!BE353="","Blank",'Appraisal Inputs'!BE353)</f>
        <v>Blank</v>
      </c>
      <c r="I4341" s="515" t="s">
        <v>4864</v>
      </c>
    </row>
    <row r="4342" spans="1:9" x14ac:dyDescent="0.2">
      <c r="A4342" s="86" t="s">
        <v>6388</v>
      </c>
      <c r="B4342" s="763" t="s">
        <v>454</v>
      </c>
      <c r="C4342" s="86" t="s">
        <v>186</v>
      </c>
      <c r="D4342" s="86" t="s">
        <v>531</v>
      </c>
      <c r="E4342" s="86" t="s">
        <v>520</v>
      </c>
      <c r="F4342" s="282" t="s">
        <v>188</v>
      </c>
      <c r="G4342" s="1126" t="str">
        <f>IF('Appraisal Inputs'!BE354="","Blank",'Appraisal Inputs'!BE354)</f>
        <v>Blank</v>
      </c>
      <c r="I4342" s="515" t="s">
        <v>4865</v>
      </c>
    </row>
    <row r="4343" spans="1:9" x14ac:dyDescent="0.2">
      <c r="A4343" s="86" t="s">
        <v>6388</v>
      </c>
      <c r="B4343" s="763" t="s">
        <v>454</v>
      </c>
      <c r="C4343" s="86" t="s">
        <v>186</v>
      </c>
      <c r="D4343" s="86" t="s">
        <v>532</v>
      </c>
      <c r="E4343" s="86" t="s">
        <v>520</v>
      </c>
      <c r="F4343" s="282" t="s">
        <v>188</v>
      </c>
      <c r="G4343" s="1126" t="str">
        <f>IF('Appraisal Inputs'!BE355="","Blank",'Appraisal Inputs'!BE355)</f>
        <v>Blank</v>
      </c>
      <c r="I4343" s="515" t="s">
        <v>4866</v>
      </c>
    </row>
    <row r="4344" spans="1:9" x14ac:dyDescent="0.2">
      <c r="A4344" s="86" t="s">
        <v>6388</v>
      </c>
      <c r="B4344" s="763" t="s">
        <v>454</v>
      </c>
      <c r="C4344" s="86" t="s">
        <v>186</v>
      </c>
      <c r="D4344" s="86" t="s">
        <v>533</v>
      </c>
      <c r="E4344" s="86" t="s">
        <v>520</v>
      </c>
      <c r="F4344" s="282" t="s">
        <v>188</v>
      </c>
      <c r="G4344" s="1126" t="str">
        <f>IF('Appraisal Inputs'!BE356="","Blank",'Appraisal Inputs'!BE356)</f>
        <v>Blank</v>
      </c>
      <c r="I4344" s="515" t="s">
        <v>4867</v>
      </c>
    </row>
    <row r="4345" spans="1:9" x14ac:dyDescent="0.2">
      <c r="A4345" s="86" t="s">
        <v>6388</v>
      </c>
      <c r="B4345" s="763" t="s">
        <v>454</v>
      </c>
      <c r="C4345" s="86" t="s">
        <v>186</v>
      </c>
      <c r="D4345" s="86" t="s">
        <v>534</v>
      </c>
      <c r="E4345" s="86" t="s">
        <v>520</v>
      </c>
      <c r="F4345" s="282" t="s">
        <v>188</v>
      </c>
      <c r="G4345" s="1126" t="str">
        <f>IF('Appraisal Inputs'!BE357="","Blank",'Appraisal Inputs'!BE357)</f>
        <v>Blank</v>
      </c>
      <c r="I4345" s="515" t="s">
        <v>4868</v>
      </c>
    </row>
    <row r="4346" spans="1:9" x14ac:dyDescent="0.2">
      <c r="A4346" s="86" t="s">
        <v>6388</v>
      </c>
      <c r="B4346" s="763" t="s">
        <v>454</v>
      </c>
      <c r="C4346" s="86" t="s">
        <v>186</v>
      </c>
      <c r="D4346" s="86" t="s">
        <v>535</v>
      </c>
      <c r="E4346" s="86" t="s">
        <v>520</v>
      </c>
      <c r="F4346" s="282" t="s">
        <v>188</v>
      </c>
      <c r="G4346" s="1126" t="str">
        <f>IF('Appraisal Inputs'!BE358="","Blank",'Appraisal Inputs'!BE358)</f>
        <v>Blank</v>
      </c>
      <c r="I4346" s="515" t="s">
        <v>4869</v>
      </c>
    </row>
    <row r="4347" spans="1:9" x14ac:dyDescent="0.2">
      <c r="A4347" s="86" t="s">
        <v>6388</v>
      </c>
      <c r="B4347" s="763" t="s">
        <v>454</v>
      </c>
      <c r="C4347" s="86" t="s">
        <v>186</v>
      </c>
      <c r="D4347" s="86" t="s">
        <v>536</v>
      </c>
      <c r="E4347" s="86" t="s">
        <v>520</v>
      </c>
      <c r="F4347" s="282" t="s">
        <v>188</v>
      </c>
      <c r="G4347" s="1126" t="str">
        <f>IF('Appraisal Inputs'!BE359="","Blank",'Appraisal Inputs'!BE359)</f>
        <v>Blank</v>
      </c>
      <c r="I4347" s="515" t="s">
        <v>4870</v>
      </c>
    </row>
    <row r="4348" spans="1:9" x14ac:dyDescent="0.2">
      <c r="A4348" s="86" t="s">
        <v>6388</v>
      </c>
      <c r="B4348" s="763" t="s">
        <v>454</v>
      </c>
      <c r="C4348" s="86" t="s">
        <v>186</v>
      </c>
      <c r="D4348" s="86" t="s">
        <v>537</v>
      </c>
      <c r="E4348" s="86" t="s">
        <v>520</v>
      </c>
      <c r="F4348" s="282" t="s">
        <v>188</v>
      </c>
      <c r="G4348" s="1126" t="str">
        <f>IF('Appraisal Inputs'!BE360="","Blank",'Appraisal Inputs'!BE360)</f>
        <v>Blank</v>
      </c>
      <c r="I4348" s="515" t="s">
        <v>4871</v>
      </c>
    </row>
    <row r="4349" spans="1:9" x14ac:dyDescent="0.2">
      <c r="A4349" s="86" t="s">
        <v>6388</v>
      </c>
      <c r="B4349" s="763" t="s">
        <v>454</v>
      </c>
      <c r="C4349" s="86" t="s">
        <v>186</v>
      </c>
      <c r="D4349" s="86" t="s">
        <v>538</v>
      </c>
      <c r="E4349" s="86" t="s">
        <v>520</v>
      </c>
      <c r="F4349" s="282" t="s">
        <v>188</v>
      </c>
      <c r="G4349" s="1126" t="str">
        <f>IF('Appraisal Inputs'!BE361="","Blank",'Appraisal Inputs'!BE361)</f>
        <v>Blank</v>
      </c>
      <c r="I4349" s="515" t="s">
        <v>4872</v>
      </c>
    </row>
    <row r="4350" spans="1:9" x14ac:dyDescent="0.2">
      <c r="A4350" s="86" t="s">
        <v>6388</v>
      </c>
      <c r="B4350" s="763" t="s">
        <v>454</v>
      </c>
      <c r="C4350" s="86" t="s">
        <v>186</v>
      </c>
      <c r="D4350" s="86" t="s">
        <v>539</v>
      </c>
      <c r="E4350" s="86" t="s">
        <v>520</v>
      </c>
      <c r="F4350" s="282" t="s">
        <v>188</v>
      </c>
      <c r="G4350" s="1126" t="str">
        <f>IF('Appraisal Inputs'!BE362="","Blank",'Appraisal Inputs'!BE362)</f>
        <v>Blank</v>
      </c>
      <c r="I4350" s="515" t="s">
        <v>4873</v>
      </c>
    </row>
    <row r="4351" spans="1:9" x14ac:dyDescent="0.2">
      <c r="A4351" s="86" t="s">
        <v>6388</v>
      </c>
      <c r="B4351" s="763" t="s">
        <v>454</v>
      </c>
      <c r="C4351" s="86" t="s">
        <v>186</v>
      </c>
      <c r="D4351" s="86" t="s">
        <v>540</v>
      </c>
      <c r="E4351" s="86" t="s">
        <v>520</v>
      </c>
      <c r="F4351" s="282" t="s">
        <v>188</v>
      </c>
      <c r="G4351" s="1126" t="str">
        <f>IF('Appraisal Inputs'!BE363="","Blank",'Appraisal Inputs'!BE363)</f>
        <v>Blank</v>
      </c>
      <c r="I4351" s="515" t="s">
        <v>4874</v>
      </c>
    </row>
    <row r="4352" spans="1:9" x14ac:dyDescent="0.2">
      <c r="A4352" s="86" t="s">
        <v>6388</v>
      </c>
      <c r="B4352" s="763" t="s">
        <v>454</v>
      </c>
      <c r="C4352" s="86" t="s">
        <v>186</v>
      </c>
      <c r="D4352" s="86" t="s">
        <v>541</v>
      </c>
      <c r="E4352" s="86" t="s">
        <v>520</v>
      </c>
      <c r="F4352" s="282" t="s">
        <v>188</v>
      </c>
      <c r="G4352" s="1126" t="str">
        <f>IF('Appraisal Inputs'!BE364="","Blank",'Appraisal Inputs'!BE364)</f>
        <v>Blank</v>
      </c>
      <c r="I4352" s="515" t="s">
        <v>4875</v>
      </c>
    </row>
    <row r="4353" spans="1:9" x14ac:dyDescent="0.2">
      <c r="A4353" s="86" t="s">
        <v>6388</v>
      </c>
      <c r="B4353" s="763" t="s">
        <v>454</v>
      </c>
      <c r="C4353" s="86" t="s">
        <v>186</v>
      </c>
      <c r="D4353" s="86" t="s">
        <v>542</v>
      </c>
      <c r="E4353" s="86" t="s">
        <v>520</v>
      </c>
      <c r="F4353" s="282" t="s">
        <v>188</v>
      </c>
      <c r="G4353" s="1126" t="str">
        <f>IF('Appraisal Inputs'!BE365="","Blank",'Appraisal Inputs'!BE365)</f>
        <v>Blank</v>
      </c>
      <c r="I4353" s="515" t="s">
        <v>4876</v>
      </c>
    </row>
    <row r="4354" spans="1:9" x14ac:dyDescent="0.2">
      <c r="A4354" s="86" t="s">
        <v>6388</v>
      </c>
      <c r="B4354" s="763" t="s">
        <v>454</v>
      </c>
      <c r="C4354" s="86" t="s">
        <v>186</v>
      </c>
      <c r="D4354" s="86" t="s">
        <v>543</v>
      </c>
      <c r="E4354" s="86" t="s">
        <v>520</v>
      </c>
      <c r="F4354" s="282" t="s">
        <v>188</v>
      </c>
      <c r="G4354" s="1126" t="str">
        <f>IF('Appraisal Inputs'!BE366="","Blank",'Appraisal Inputs'!BE366)</f>
        <v>Blank</v>
      </c>
      <c r="I4354" s="515" t="s">
        <v>4877</v>
      </c>
    </row>
    <row r="4355" spans="1:9" x14ac:dyDescent="0.2">
      <c r="A4355" s="86" t="s">
        <v>6388</v>
      </c>
      <c r="B4355" s="763" t="s">
        <v>454</v>
      </c>
      <c r="C4355" s="86" t="s">
        <v>186</v>
      </c>
      <c r="D4355" s="86" t="s">
        <v>544</v>
      </c>
      <c r="E4355" s="86" t="s">
        <v>520</v>
      </c>
      <c r="F4355" s="282" t="s">
        <v>188</v>
      </c>
      <c r="G4355" s="1126" t="str">
        <f>IF('Appraisal Inputs'!BE367="","Blank",'Appraisal Inputs'!BE367)</f>
        <v>Blank</v>
      </c>
      <c r="I4355" s="515" t="s">
        <v>4878</v>
      </c>
    </row>
    <row r="4356" spans="1:9" x14ac:dyDescent="0.2">
      <c r="A4356" s="86" t="s">
        <v>6388</v>
      </c>
      <c r="B4356" s="763" t="s">
        <v>454</v>
      </c>
      <c r="C4356" s="86" t="s">
        <v>186</v>
      </c>
      <c r="D4356" s="86" t="s">
        <v>545</v>
      </c>
      <c r="E4356" s="86" t="s">
        <v>520</v>
      </c>
      <c r="F4356" s="282" t="s">
        <v>188</v>
      </c>
      <c r="G4356" s="1126" t="str">
        <f>IF('Appraisal Inputs'!BE368="","Blank",'Appraisal Inputs'!BE368)</f>
        <v>Blank</v>
      </c>
      <c r="I4356" s="515" t="s">
        <v>4879</v>
      </c>
    </row>
    <row r="4357" spans="1:9" x14ac:dyDescent="0.2">
      <c r="A4357" s="86" t="s">
        <v>6388</v>
      </c>
      <c r="B4357" s="763" t="s">
        <v>454</v>
      </c>
      <c r="C4357" s="86" t="s">
        <v>186</v>
      </c>
      <c r="D4357" s="86" t="s">
        <v>546</v>
      </c>
      <c r="E4357" s="86" t="s">
        <v>520</v>
      </c>
      <c r="F4357" s="282" t="s">
        <v>188</v>
      </c>
      <c r="G4357" s="1126" t="str">
        <f>IF('Appraisal Inputs'!BE369="","Blank",'Appraisal Inputs'!BE369)</f>
        <v>Blank</v>
      </c>
      <c r="I4357" s="515" t="s">
        <v>4880</v>
      </c>
    </row>
    <row r="4358" spans="1:9" x14ac:dyDescent="0.2">
      <c r="A4358" s="86" t="s">
        <v>6388</v>
      </c>
      <c r="B4358" s="763" t="s">
        <v>454</v>
      </c>
      <c r="C4358" s="86" t="s">
        <v>186</v>
      </c>
      <c r="D4358" s="86" t="s">
        <v>547</v>
      </c>
      <c r="E4358" s="86" t="s">
        <v>520</v>
      </c>
      <c r="F4358" s="282" t="s">
        <v>188</v>
      </c>
      <c r="G4358" s="1126" t="str">
        <f>IF('Appraisal Inputs'!BE370="","Blank",'Appraisal Inputs'!BE370)</f>
        <v>Blank</v>
      </c>
      <c r="I4358" s="515" t="s">
        <v>4881</v>
      </c>
    </row>
    <row r="4359" spans="1:9" x14ac:dyDescent="0.2">
      <c r="A4359" s="86" t="s">
        <v>6388</v>
      </c>
      <c r="B4359" s="763" t="s">
        <v>454</v>
      </c>
      <c r="C4359" s="86" t="s">
        <v>186</v>
      </c>
      <c r="D4359" s="86" t="s">
        <v>548</v>
      </c>
      <c r="E4359" s="86" t="s">
        <v>520</v>
      </c>
      <c r="F4359" s="282" t="s">
        <v>188</v>
      </c>
      <c r="G4359" s="1126" t="str">
        <f>IF('Appraisal Inputs'!BE371="","Blank",'Appraisal Inputs'!BE371)</f>
        <v>Blank</v>
      </c>
      <c r="I4359" s="515" t="s">
        <v>4882</v>
      </c>
    </row>
    <row r="4360" spans="1:9" x14ac:dyDescent="0.2">
      <c r="A4360" s="86" t="s">
        <v>6388</v>
      </c>
      <c r="B4360" s="763" t="s">
        <v>454</v>
      </c>
      <c r="C4360" s="86" t="s">
        <v>186</v>
      </c>
      <c r="D4360" s="86" t="s">
        <v>549</v>
      </c>
      <c r="E4360" s="86" t="s">
        <v>520</v>
      </c>
      <c r="F4360" s="282" t="s">
        <v>188</v>
      </c>
      <c r="G4360" s="1126" t="str">
        <f>IF('Appraisal Inputs'!BE372="","Blank",'Appraisal Inputs'!BE372)</f>
        <v>Blank</v>
      </c>
      <c r="I4360" s="515" t="s">
        <v>4883</v>
      </c>
    </row>
    <row r="4361" spans="1:9" x14ac:dyDescent="0.2">
      <c r="A4361" s="86" t="s">
        <v>6388</v>
      </c>
      <c r="B4361" s="763" t="s">
        <v>454</v>
      </c>
      <c r="C4361" s="86" t="s">
        <v>186</v>
      </c>
      <c r="D4361" s="86" t="s">
        <v>550</v>
      </c>
      <c r="E4361" s="86" t="s">
        <v>520</v>
      </c>
      <c r="F4361" s="282" t="s">
        <v>188</v>
      </c>
      <c r="G4361" s="1126" t="str">
        <f>IF('Appraisal Inputs'!BE373="","Blank",'Appraisal Inputs'!BE373)</f>
        <v>Blank</v>
      </c>
      <c r="I4361" s="515" t="s">
        <v>4884</v>
      </c>
    </row>
    <row r="4362" spans="1:9" x14ac:dyDescent="0.2">
      <c r="A4362" s="86" t="s">
        <v>6388</v>
      </c>
      <c r="B4362" s="763" t="s">
        <v>454</v>
      </c>
      <c r="C4362" s="86" t="s">
        <v>186</v>
      </c>
      <c r="D4362" s="86" t="s">
        <v>551</v>
      </c>
      <c r="E4362" s="86" t="s">
        <v>520</v>
      </c>
      <c r="F4362" s="282" t="s">
        <v>188</v>
      </c>
      <c r="G4362" s="1126" t="str">
        <f>IF('Appraisal Inputs'!BE374="","Blank",'Appraisal Inputs'!BE374)</f>
        <v>Blank</v>
      </c>
      <c r="I4362" s="515" t="s">
        <v>4885</v>
      </c>
    </row>
    <row r="4363" spans="1:9" x14ac:dyDescent="0.2">
      <c r="A4363" s="86" t="s">
        <v>6388</v>
      </c>
      <c r="B4363" s="763" t="s">
        <v>454</v>
      </c>
      <c r="C4363" s="86" t="s">
        <v>186</v>
      </c>
      <c r="D4363" s="86" t="s">
        <v>552</v>
      </c>
      <c r="E4363" s="86" t="s">
        <v>520</v>
      </c>
      <c r="F4363" s="282" t="s">
        <v>188</v>
      </c>
      <c r="G4363" s="1126" t="str">
        <f>IF('Appraisal Inputs'!BE375="","Blank",'Appraisal Inputs'!BE375)</f>
        <v>Blank</v>
      </c>
      <c r="I4363" s="515" t="s">
        <v>4886</v>
      </c>
    </row>
    <row r="4364" spans="1:9" x14ac:dyDescent="0.2">
      <c r="A4364" s="86" t="s">
        <v>6388</v>
      </c>
      <c r="B4364" s="763" t="s">
        <v>454</v>
      </c>
      <c r="C4364" s="86" t="s">
        <v>186</v>
      </c>
      <c r="D4364" s="86" t="s">
        <v>553</v>
      </c>
      <c r="E4364" s="86" t="s">
        <v>520</v>
      </c>
      <c r="F4364" s="282" t="s">
        <v>188</v>
      </c>
      <c r="G4364" s="1126" t="str">
        <f>IF('Appraisal Inputs'!BE376="","Blank",'Appraisal Inputs'!BE376)</f>
        <v>Blank</v>
      </c>
      <c r="I4364" s="515" t="s">
        <v>4887</v>
      </c>
    </row>
    <row r="4365" spans="1:9" x14ac:dyDescent="0.2">
      <c r="A4365" s="86" t="s">
        <v>6388</v>
      </c>
      <c r="B4365" s="763" t="s">
        <v>454</v>
      </c>
      <c r="C4365" s="86" t="s">
        <v>186</v>
      </c>
      <c r="D4365" s="86" t="s">
        <v>554</v>
      </c>
      <c r="E4365" s="86" t="s">
        <v>520</v>
      </c>
      <c r="F4365" s="282" t="s">
        <v>188</v>
      </c>
      <c r="G4365" s="1126" t="str">
        <f>IF('Appraisal Inputs'!BE377="","Blank",'Appraisal Inputs'!BE377)</f>
        <v>Blank</v>
      </c>
      <c r="I4365" s="515" t="s">
        <v>4888</v>
      </c>
    </row>
    <row r="4366" spans="1:9" x14ac:dyDescent="0.2">
      <c r="A4366" s="86" t="s">
        <v>6388</v>
      </c>
      <c r="B4366" s="763" t="s">
        <v>454</v>
      </c>
      <c r="C4366" s="86" t="s">
        <v>186</v>
      </c>
      <c r="D4366" s="86" t="s">
        <v>555</v>
      </c>
      <c r="E4366" s="86" t="s">
        <v>520</v>
      </c>
      <c r="F4366" s="282" t="s">
        <v>188</v>
      </c>
      <c r="G4366" s="1126" t="str">
        <f>IF('Appraisal Inputs'!BE378="","Blank",'Appraisal Inputs'!BE378)</f>
        <v>Blank</v>
      </c>
      <c r="I4366" s="515" t="s">
        <v>4889</v>
      </c>
    </row>
    <row r="4367" spans="1:9" x14ac:dyDescent="0.2">
      <c r="A4367" s="86" t="s">
        <v>6388</v>
      </c>
      <c r="B4367" s="763" t="s">
        <v>454</v>
      </c>
      <c r="C4367" s="86" t="s">
        <v>186</v>
      </c>
      <c r="D4367" s="86" t="s">
        <v>556</v>
      </c>
      <c r="E4367" s="86" t="s">
        <v>520</v>
      </c>
      <c r="F4367" s="282" t="s">
        <v>188</v>
      </c>
      <c r="G4367" s="1126" t="str">
        <f>IF('Appraisal Inputs'!BE379="","Blank",'Appraisal Inputs'!BE379)</f>
        <v>Blank</v>
      </c>
      <c r="I4367" s="515" t="s">
        <v>4890</v>
      </c>
    </row>
    <row r="4368" spans="1:9" x14ac:dyDescent="0.2">
      <c r="A4368" s="86" t="s">
        <v>6388</v>
      </c>
      <c r="B4368" s="763" t="s">
        <v>454</v>
      </c>
      <c r="C4368" s="86" t="s">
        <v>186</v>
      </c>
      <c r="D4368" s="86" t="s">
        <v>557</v>
      </c>
      <c r="E4368" s="86" t="s">
        <v>520</v>
      </c>
      <c r="F4368" s="282" t="s">
        <v>188</v>
      </c>
      <c r="G4368" s="1126" t="str">
        <f>IF('Appraisal Inputs'!BE380="","Blank",'Appraisal Inputs'!BE380)</f>
        <v>Blank</v>
      </c>
      <c r="I4368" s="515" t="s">
        <v>4891</v>
      </c>
    </row>
    <row r="4369" spans="1:9" x14ac:dyDescent="0.2">
      <c r="A4369" s="86" t="s">
        <v>6388</v>
      </c>
      <c r="B4369" s="763" t="s">
        <v>454</v>
      </c>
      <c r="C4369" s="86" t="s">
        <v>186</v>
      </c>
      <c r="D4369" s="86" t="s">
        <v>558</v>
      </c>
      <c r="E4369" s="86" t="s">
        <v>520</v>
      </c>
      <c r="F4369" s="282" t="s">
        <v>188</v>
      </c>
      <c r="G4369" s="1126" t="str">
        <f>IF('Appraisal Inputs'!BE381="","Blank",'Appraisal Inputs'!BE381)</f>
        <v>Blank</v>
      </c>
      <c r="I4369" s="515" t="s">
        <v>4892</v>
      </c>
    </row>
    <row r="4370" spans="1:9" x14ac:dyDescent="0.2">
      <c r="A4370" s="86" t="s">
        <v>6388</v>
      </c>
      <c r="B4370" s="763" t="s">
        <v>454</v>
      </c>
      <c r="C4370" s="86" t="s">
        <v>186</v>
      </c>
      <c r="D4370" s="86" t="s">
        <v>559</v>
      </c>
      <c r="E4370" s="86" t="s">
        <v>520</v>
      </c>
      <c r="F4370" s="282" t="s">
        <v>188</v>
      </c>
      <c r="G4370" s="1126" t="str">
        <f>IF('Appraisal Inputs'!BE382="","Blank",'Appraisal Inputs'!BE382)</f>
        <v>Blank</v>
      </c>
      <c r="I4370" s="515" t="s">
        <v>4893</v>
      </c>
    </row>
    <row r="4371" spans="1:9" x14ac:dyDescent="0.2">
      <c r="A4371" s="86" t="s">
        <v>6388</v>
      </c>
      <c r="B4371" s="763" t="s">
        <v>454</v>
      </c>
      <c r="C4371" s="86" t="s">
        <v>186</v>
      </c>
      <c r="D4371" s="86" t="s">
        <v>560</v>
      </c>
      <c r="E4371" s="86" t="s">
        <v>520</v>
      </c>
      <c r="F4371" s="282" t="s">
        <v>188</v>
      </c>
      <c r="G4371" s="1126" t="str">
        <f>IF('Appraisal Inputs'!BE383="","Blank",'Appraisal Inputs'!BE383)</f>
        <v>Blank</v>
      </c>
      <c r="I4371" s="515" t="s">
        <v>4894</v>
      </c>
    </row>
    <row r="4372" spans="1:9" x14ac:dyDescent="0.2">
      <c r="A4372" s="86" t="s">
        <v>6388</v>
      </c>
      <c r="B4372" s="763" t="s">
        <v>454</v>
      </c>
      <c r="C4372" s="86" t="s">
        <v>186</v>
      </c>
      <c r="D4372" s="86" t="s">
        <v>561</v>
      </c>
      <c r="E4372" s="86" t="s">
        <v>520</v>
      </c>
      <c r="F4372" s="282" t="s">
        <v>188</v>
      </c>
      <c r="G4372" s="1126" t="str">
        <f>IF('Appraisal Inputs'!BE384="","Blank",'Appraisal Inputs'!BE384)</f>
        <v>Blank</v>
      </c>
      <c r="I4372" s="515" t="s">
        <v>4895</v>
      </c>
    </row>
    <row r="4373" spans="1:9" x14ac:dyDescent="0.2">
      <c r="A4373" s="86" t="s">
        <v>6388</v>
      </c>
      <c r="B4373" s="763" t="s">
        <v>454</v>
      </c>
      <c r="C4373" s="86" t="s">
        <v>186</v>
      </c>
      <c r="D4373" s="86" t="s">
        <v>562</v>
      </c>
      <c r="E4373" s="86" t="s">
        <v>520</v>
      </c>
      <c r="F4373" s="282" t="s">
        <v>188</v>
      </c>
      <c r="G4373" s="1126" t="str">
        <f>IF('Appraisal Inputs'!BE385="","Blank",'Appraisal Inputs'!BE385)</f>
        <v>Blank</v>
      </c>
      <c r="I4373" s="515" t="s">
        <v>4896</v>
      </c>
    </row>
    <row r="4374" spans="1:9" x14ac:dyDescent="0.2">
      <c r="A4374" s="86" t="s">
        <v>6388</v>
      </c>
      <c r="B4374" s="763" t="s">
        <v>454</v>
      </c>
      <c r="C4374" s="86" t="s">
        <v>186</v>
      </c>
      <c r="D4374" s="86" t="s">
        <v>563</v>
      </c>
      <c r="E4374" s="86" t="s">
        <v>520</v>
      </c>
      <c r="F4374" s="282" t="s">
        <v>188</v>
      </c>
      <c r="G4374" s="1126" t="str">
        <f>IF('Appraisal Inputs'!BE386="","Blank",'Appraisal Inputs'!BE386)</f>
        <v>Blank</v>
      </c>
      <c r="I4374" s="515" t="s">
        <v>4897</v>
      </c>
    </row>
    <row r="4375" spans="1:9" x14ac:dyDescent="0.2">
      <c r="A4375" s="86" t="s">
        <v>6388</v>
      </c>
      <c r="B4375" s="763" t="s">
        <v>454</v>
      </c>
      <c r="C4375" s="86" t="s">
        <v>186</v>
      </c>
      <c r="D4375" s="86" t="s">
        <v>564</v>
      </c>
      <c r="E4375" s="86" t="s">
        <v>520</v>
      </c>
      <c r="F4375" s="282" t="s">
        <v>188</v>
      </c>
      <c r="G4375" s="1126" t="str">
        <f>IF('Appraisal Inputs'!BE387="","Blank",'Appraisal Inputs'!BE387)</f>
        <v>Blank</v>
      </c>
      <c r="I4375" s="515" t="s">
        <v>4898</v>
      </c>
    </row>
    <row r="4376" spans="1:9" x14ac:dyDescent="0.2">
      <c r="A4376" s="86" t="s">
        <v>6388</v>
      </c>
      <c r="B4376" s="763" t="s">
        <v>454</v>
      </c>
      <c r="C4376" s="86" t="s">
        <v>186</v>
      </c>
      <c r="D4376" s="86" t="s">
        <v>565</v>
      </c>
      <c r="E4376" s="86" t="s">
        <v>520</v>
      </c>
      <c r="F4376" s="282" t="s">
        <v>188</v>
      </c>
      <c r="G4376" s="1126" t="str">
        <f>IF('Appraisal Inputs'!BE388="","Blank",'Appraisal Inputs'!BE388)</f>
        <v>Blank</v>
      </c>
      <c r="I4376" s="515" t="s">
        <v>4899</v>
      </c>
    </row>
    <row r="4377" spans="1:9" x14ac:dyDescent="0.2">
      <c r="A4377" s="86" t="s">
        <v>6388</v>
      </c>
      <c r="B4377" s="543" t="s">
        <v>454</v>
      </c>
      <c r="C4377" s="547" t="s">
        <v>186</v>
      </c>
      <c r="D4377" s="547" t="s">
        <v>566</v>
      </c>
      <c r="E4377" s="547" t="s">
        <v>520</v>
      </c>
      <c r="F4377" s="538" t="s">
        <v>188</v>
      </c>
      <c r="G4377" s="1120" t="str">
        <f>IF('Appraisal Inputs'!BE389="","Blank",'Appraisal Inputs'!BE389)</f>
        <v>Blank</v>
      </c>
      <c r="I4377" s="515" t="s">
        <v>4900</v>
      </c>
    </row>
    <row r="4378" spans="1:9" x14ac:dyDescent="0.2">
      <c r="A4378" s="86" t="s">
        <v>6388</v>
      </c>
      <c r="B4378" s="763" t="s">
        <v>454</v>
      </c>
      <c r="C4378" s="86" t="s">
        <v>186</v>
      </c>
      <c r="D4378" s="86" t="s">
        <v>185</v>
      </c>
      <c r="E4378" s="86" t="s">
        <v>521</v>
      </c>
      <c r="F4378" s="282" t="s">
        <v>189</v>
      </c>
      <c r="G4378" s="1126" t="str">
        <f>IF('Appraisal Inputs'!BF349="","Blank",'Appraisal Inputs'!BF349)</f>
        <v>Blank</v>
      </c>
      <c r="I4378" s="515" t="s">
        <v>4901</v>
      </c>
    </row>
    <row r="4379" spans="1:9" x14ac:dyDescent="0.2">
      <c r="A4379" s="86" t="s">
        <v>6388</v>
      </c>
      <c r="B4379" s="763" t="s">
        <v>454</v>
      </c>
      <c r="C4379" s="86" t="s">
        <v>186</v>
      </c>
      <c r="D4379" s="86" t="s">
        <v>527</v>
      </c>
      <c r="E4379" s="86" t="s">
        <v>521</v>
      </c>
      <c r="F4379" s="282" t="s">
        <v>189</v>
      </c>
      <c r="G4379" s="1126" t="str">
        <f>IF('Appraisal Inputs'!BF350="","Blank",'Appraisal Inputs'!BF350)</f>
        <v>Blank</v>
      </c>
      <c r="I4379" s="515" t="s">
        <v>4902</v>
      </c>
    </row>
    <row r="4380" spans="1:9" x14ac:dyDescent="0.2">
      <c r="A4380" s="86" t="s">
        <v>6388</v>
      </c>
      <c r="B4380" s="763" t="s">
        <v>454</v>
      </c>
      <c r="C4380" s="86" t="s">
        <v>186</v>
      </c>
      <c r="D4380" s="86" t="s">
        <v>528</v>
      </c>
      <c r="E4380" s="86" t="s">
        <v>521</v>
      </c>
      <c r="F4380" s="282" t="s">
        <v>189</v>
      </c>
      <c r="G4380" s="1126" t="str">
        <f>IF('Appraisal Inputs'!BF351="","Blank",'Appraisal Inputs'!BF351)</f>
        <v>Blank</v>
      </c>
      <c r="I4380" s="515" t="s">
        <v>4903</v>
      </c>
    </row>
    <row r="4381" spans="1:9" x14ac:dyDescent="0.2">
      <c r="A4381" s="86" t="s">
        <v>6388</v>
      </c>
      <c r="B4381" s="763" t="s">
        <v>454</v>
      </c>
      <c r="C4381" s="86" t="s">
        <v>186</v>
      </c>
      <c r="D4381" s="86" t="s">
        <v>529</v>
      </c>
      <c r="E4381" s="86" t="s">
        <v>521</v>
      </c>
      <c r="F4381" s="282" t="s">
        <v>189</v>
      </c>
      <c r="G4381" s="1126" t="str">
        <f>IF('Appraisal Inputs'!BF352="","Blank",'Appraisal Inputs'!BF352)</f>
        <v>Blank</v>
      </c>
      <c r="I4381" s="515" t="s">
        <v>4904</v>
      </c>
    </row>
    <row r="4382" spans="1:9" x14ac:dyDescent="0.2">
      <c r="A4382" s="86" t="s">
        <v>6388</v>
      </c>
      <c r="B4382" s="763" t="s">
        <v>454</v>
      </c>
      <c r="C4382" s="86" t="s">
        <v>186</v>
      </c>
      <c r="D4382" s="86" t="s">
        <v>530</v>
      </c>
      <c r="E4382" s="86" t="s">
        <v>521</v>
      </c>
      <c r="F4382" s="282" t="s">
        <v>189</v>
      </c>
      <c r="G4382" s="1126" t="str">
        <f>IF('Appraisal Inputs'!BF353="","Blank",'Appraisal Inputs'!BF353)</f>
        <v>Blank</v>
      </c>
      <c r="I4382" s="515" t="s">
        <v>4905</v>
      </c>
    </row>
    <row r="4383" spans="1:9" x14ac:dyDescent="0.2">
      <c r="A4383" s="86" t="s">
        <v>6388</v>
      </c>
      <c r="B4383" s="763" t="s">
        <v>454</v>
      </c>
      <c r="C4383" s="86" t="s">
        <v>186</v>
      </c>
      <c r="D4383" s="86" t="s">
        <v>531</v>
      </c>
      <c r="E4383" s="86" t="s">
        <v>521</v>
      </c>
      <c r="F4383" s="282" t="s">
        <v>189</v>
      </c>
      <c r="G4383" s="1126" t="str">
        <f>IF('Appraisal Inputs'!BF354="","Blank",'Appraisal Inputs'!BF354)</f>
        <v>Blank</v>
      </c>
      <c r="I4383" s="515" t="s">
        <v>4906</v>
      </c>
    </row>
    <row r="4384" spans="1:9" x14ac:dyDescent="0.2">
      <c r="A4384" s="86" t="s">
        <v>6388</v>
      </c>
      <c r="B4384" s="763" t="s">
        <v>454</v>
      </c>
      <c r="C4384" s="86" t="s">
        <v>186</v>
      </c>
      <c r="D4384" s="86" t="s">
        <v>532</v>
      </c>
      <c r="E4384" s="86" t="s">
        <v>521</v>
      </c>
      <c r="F4384" s="282" t="s">
        <v>189</v>
      </c>
      <c r="G4384" s="1126" t="str">
        <f>IF('Appraisal Inputs'!BF355="","Blank",'Appraisal Inputs'!BF355)</f>
        <v>Blank</v>
      </c>
      <c r="I4384" s="515" t="s">
        <v>4907</v>
      </c>
    </row>
    <row r="4385" spans="1:9" x14ac:dyDescent="0.2">
      <c r="A4385" s="86" t="s">
        <v>6388</v>
      </c>
      <c r="B4385" s="763" t="s">
        <v>454</v>
      </c>
      <c r="C4385" s="86" t="s">
        <v>186</v>
      </c>
      <c r="D4385" s="86" t="s">
        <v>533</v>
      </c>
      <c r="E4385" s="86" t="s">
        <v>521</v>
      </c>
      <c r="F4385" s="282" t="s">
        <v>189</v>
      </c>
      <c r="G4385" s="1126" t="str">
        <f>IF('Appraisal Inputs'!BF356="","Blank",'Appraisal Inputs'!BF356)</f>
        <v>Blank</v>
      </c>
      <c r="I4385" s="515" t="s">
        <v>4908</v>
      </c>
    </row>
    <row r="4386" spans="1:9" x14ac:dyDescent="0.2">
      <c r="A4386" s="86" t="s">
        <v>6388</v>
      </c>
      <c r="B4386" s="763" t="s">
        <v>454</v>
      </c>
      <c r="C4386" s="86" t="s">
        <v>186</v>
      </c>
      <c r="D4386" s="86" t="s">
        <v>534</v>
      </c>
      <c r="E4386" s="86" t="s">
        <v>521</v>
      </c>
      <c r="F4386" s="282" t="s">
        <v>189</v>
      </c>
      <c r="G4386" s="1126" t="str">
        <f>IF('Appraisal Inputs'!BF357="","Blank",'Appraisal Inputs'!BF357)</f>
        <v>Blank</v>
      </c>
      <c r="I4386" s="515" t="s">
        <v>4909</v>
      </c>
    </row>
    <row r="4387" spans="1:9" x14ac:dyDescent="0.2">
      <c r="A4387" s="86" t="s">
        <v>6388</v>
      </c>
      <c r="B4387" s="763" t="s">
        <v>454</v>
      </c>
      <c r="C4387" s="86" t="s">
        <v>186</v>
      </c>
      <c r="D4387" s="86" t="s">
        <v>535</v>
      </c>
      <c r="E4387" s="86" t="s">
        <v>521</v>
      </c>
      <c r="F4387" s="282" t="s">
        <v>189</v>
      </c>
      <c r="G4387" s="1126" t="str">
        <f>IF('Appraisal Inputs'!BF358="","Blank",'Appraisal Inputs'!BF358)</f>
        <v>Blank</v>
      </c>
      <c r="I4387" s="515" t="s">
        <v>4910</v>
      </c>
    </row>
    <row r="4388" spans="1:9" x14ac:dyDescent="0.2">
      <c r="A4388" s="86" t="s">
        <v>6388</v>
      </c>
      <c r="B4388" s="763" t="s">
        <v>454</v>
      </c>
      <c r="C4388" s="86" t="s">
        <v>186</v>
      </c>
      <c r="D4388" s="86" t="s">
        <v>536</v>
      </c>
      <c r="E4388" s="86" t="s">
        <v>521</v>
      </c>
      <c r="F4388" s="282" t="s">
        <v>189</v>
      </c>
      <c r="G4388" s="1126" t="str">
        <f>IF('Appraisal Inputs'!BF359="","Blank",'Appraisal Inputs'!BF359)</f>
        <v>Blank</v>
      </c>
      <c r="I4388" s="515" t="s">
        <v>4911</v>
      </c>
    </row>
    <row r="4389" spans="1:9" x14ac:dyDescent="0.2">
      <c r="A4389" s="86" t="s">
        <v>6388</v>
      </c>
      <c r="B4389" s="763" t="s">
        <v>454</v>
      </c>
      <c r="C4389" s="86" t="s">
        <v>186</v>
      </c>
      <c r="D4389" s="86" t="s">
        <v>537</v>
      </c>
      <c r="E4389" s="86" t="s">
        <v>521</v>
      </c>
      <c r="F4389" s="282" t="s">
        <v>189</v>
      </c>
      <c r="G4389" s="1126" t="str">
        <f>IF('Appraisal Inputs'!BF360="","Blank",'Appraisal Inputs'!BF360)</f>
        <v>Blank</v>
      </c>
      <c r="I4389" s="515" t="s">
        <v>4912</v>
      </c>
    </row>
    <row r="4390" spans="1:9" x14ac:dyDescent="0.2">
      <c r="A4390" s="86" t="s">
        <v>6388</v>
      </c>
      <c r="B4390" s="763" t="s">
        <v>454</v>
      </c>
      <c r="C4390" s="86" t="s">
        <v>186</v>
      </c>
      <c r="D4390" s="86" t="s">
        <v>538</v>
      </c>
      <c r="E4390" s="86" t="s">
        <v>521</v>
      </c>
      <c r="F4390" s="282" t="s">
        <v>189</v>
      </c>
      <c r="G4390" s="1126" t="str">
        <f>IF('Appraisal Inputs'!BF361="","Blank",'Appraisal Inputs'!BF361)</f>
        <v>Blank</v>
      </c>
      <c r="I4390" s="515" t="s">
        <v>4913</v>
      </c>
    </row>
    <row r="4391" spans="1:9" x14ac:dyDescent="0.2">
      <c r="A4391" s="86" t="s">
        <v>6388</v>
      </c>
      <c r="B4391" s="763" t="s">
        <v>454</v>
      </c>
      <c r="C4391" s="86" t="s">
        <v>186</v>
      </c>
      <c r="D4391" s="86" t="s">
        <v>539</v>
      </c>
      <c r="E4391" s="86" t="s">
        <v>521</v>
      </c>
      <c r="F4391" s="282" t="s">
        <v>189</v>
      </c>
      <c r="G4391" s="1126" t="str">
        <f>IF('Appraisal Inputs'!BF362="","Blank",'Appraisal Inputs'!BF362)</f>
        <v>Blank</v>
      </c>
      <c r="I4391" s="515" t="s">
        <v>4914</v>
      </c>
    </row>
    <row r="4392" spans="1:9" x14ac:dyDescent="0.2">
      <c r="A4392" s="86" t="s">
        <v>6388</v>
      </c>
      <c r="B4392" s="763" t="s">
        <v>454</v>
      </c>
      <c r="C4392" s="86" t="s">
        <v>186</v>
      </c>
      <c r="D4392" s="86" t="s">
        <v>540</v>
      </c>
      <c r="E4392" s="86" t="s">
        <v>521</v>
      </c>
      <c r="F4392" s="282" t="s">
        <v>189</v>
      </c>
      <c r="G4392" s="1126" t="str">
        <f>IF('Appraisal Inputs'!BF363="","Blank",'Appraisal Inputs'!BF363)</f>
        <v>Blank</v>
      </c>
      <c r="I4392" s="515" t="s">
        <v>4915</v>
      </c>
    </row>
    <row r="4393" spans="1:9" x14ac:dyDescent="0.2">
      <c r="A4393" s="86" t="s">
        <v>6388</v>
      </c>
      <c r="B4393" s="763" t="s">
        <v>454</v>
      </c>
      <c r="C4393" s="86" t="s">
        <v>186</v>
      </c>
      <c r="D4393" s="86" t="s">
        <v>541</v>
      </c>
      <c r="E4393" s="86" t="s">
        <v>521</v>
      </c>
      <c r="F4393" s="282" t="s">
        <v>189</v>
      </c>
      <c r="G4393" s="1126" t="str">
        <f>IF('Appraisal Inputs'!BF364="","Blank",'Appraisal Inputs'!BF364)</f>
        <v>Blank</v>
      </c>
      <c r="I4393" s="515" t="s">
        <v>4916</v>
      </c>
    </row>
    <row r="4394" spans="1:9" x14ac:dyDescent="0.2">
      <c r="A4394" s="86" t="s">
        <v>6388</v>
      </c>
      <c r="B4394" s="763" t="s">
        <v>454</v>
      </c>
      <c r="C4394" s="86" t="s">
        <v>186</v>
      </c>
      <c r="D4394" s="86" t="s">
        <v>542</v>
      </c>
      <c r="E4394" s="86" t="s">
        <v>521</v>
      </c>
      <c r="F4394" s="282" t="s">
        <v>189</v>
      </c>
      <c r="G4394" s="1126" t="str">
        <f>IF('Appraisal Inputs'!BF365="","Blank",'Appraisal Inputs'!BF365)</f>
        <v>Blank</v>
      </c>
      <c r="I4394" s="515" t="s">
        <v>4917</v>
      </c>
    </row>
    <row r="4395" spans="1:9" x14ac:dyDescent="0.2">
      <c r="A4395" s="86" t="s">
        <v>6388</v>
      </c>
      <c r="B4395" s="763" t="s">
        <v>454</v>
      </c>
      <c r="C4395" s="86" t="s">
        <v>186</v>
      </c>
      <c r="D4395" s="86" t="s">
        <v>543</v>
      </c>
      <c r="E4395" s="86" t="s">
        <v>521</v>
      </c>
      <c r="F4395" s="282" t="s">
        <v>189</v>
      </c>
      <c r="G4395" s="1126" t="str">
        <f>IF('Appraisal Inputs'!BF366="","Blank",'Appraisal Inputs'!BF366)</f>
        <v>Blank</v>
      </c>
      <c r="I4395" s="515" t="s">
        <v>4918</v>
      </c>
    </row>
    <row r="4396" spans="1:9" x14ac:dyDescent="0.2">
      <c r="A4396" s="86" t="s">
        <v>6388</v>
      </c>
      <c r="B4396" s="763" t="s">
        <v>454</v>
      </c>
      <c r="C4396" s="86" t="s">
        <v>186</v>
      </c>
      <c r="D4396" s="86" t="s">
        <v>544</v>
      </c>
      <c r="E4396" s="86" t="s">
        <v>521</v>
      </c>
      <c r="F4396" s="282" t="s">
        <v>189</v>
      </c>
      <c r="G4396" s="1126" t="str">
        <f>IF('Appraisal Inputs'!BF367="","Blank",'Appraisal Inputs'!BF367)</f>
        <v>Blank</v>
      </c>
      <c r="I4396" s="515" t="s">
        <v>4919</v>
      </c>
    </row>
    <row r="4397" spans="1:9" x14ac:dyDescent="0.2">
      <c r="A4397" s="86" t="s">
        <v>6388</v>
      </c>
      <c r="B4397" s="763" t="s">
        <v>454</v>
      </c>
      <c r="C4397" s="86" t="s">
        <v>186</v>
      </c>
      <c r="D4397" s="86" t="s">
        <v>545</v>
      </c>
      <c r="E4397" s="86" t="s">
        <v>521</v>
      </c>
      <c r="F4397" s="282" t="s">
        <v>189</v>
      </c>
      <c r="G4397" s="1126" t="str">
        <f>IF('Appraisal Inputs'!BF368="","Blank",'Appraisal Inputs'!BF368)</f>
        <v>Blank</v>
      </c>
      <c r="I4397" s="515" t="s">
        <v>4920</v>
      </c>
    </row>
    <row r="4398" spans="1:9" x14ac:dyDescent="0.2">
      <c r="A4398" s="86" t="s">
        <v>6388</v>
      </c>
      <c r="B4398" s="763" t="s">
        <v>454</v>
      </c>
      <c r="C4398" s="86" t="s">
        <v>186</v>
      </c>
      <c r="D4398" s="86" t="s">
        <v>546</v>
      </c>
      <c r="E4398" s="86" t="s">
        <v>521</v>
      </c>
      <c r="F4398" s="282" t="s">
        <v>189</v>
      </c>
      <c r="G4398" s="1126" t="str">
        <f>IF('Appraisal Inputs'!BF369="","Blank",'Appraisal Inputs'!BF369)</f>
        <v>Blank</v>
      </c>
      <c r="I4398" s="515" t="s">
        <v>4921</v>
      </c>
    </row>
    <row r="4399" spans="1:9" x14ac:dyDescent="0.2">
      <c r="A4399" s="86" t="s">
        <v>6388</v>
      </c>
      <c r="B4399" s="763" t="s">
        <v>454</v>
      </c>
      <c r="C4399" s="86" t="s">
        <v>186</v>
      </c>
      <c r="D4399" s="86" t="s">
        <v>547</v>
      </c>
      <c r="E4399" s="86" t="s">
        <v>521</v>
      </c>
      <c r="F4399" s="282" t="s">
        <v>189</v>
      </c>
      <c r="G4399" s="1126" t="str">
        <f>IF('Appraisal Inputs'!BF370="","Blank",'Appraisal Inputs'!BF370)</f>
        <v>Blank</v>
      </c>
      <c r="I4399" s="515" t="s">
        <v>4922</v>
      </c>
    </row>
    <row r="4400" spans="1:9" x14ac:dyDescent="0.2">
      <c r="A4400" s="86" t="s">
        <v>6388</v>
      </c>
      <c r="B4400" s="763" t="s">
        <v>454</v>
      </c>
      <c r="C4400" s="86" t="s">
        <v>186</v>
      </c>
      <c r="D4400" s="86" t="s">
        <v>548</v>
      </c>
      <c r="E4400" s="86" t="s">
        <v>521</v>
      </c>
      <c r="F4400" s="282" t="s">
        <v>189</v>
      </c>
      <c r="G4400" s="1126" t="str">
        <f>IF('Appraisal Inputs'!BF371="","Blank",'Appraisal Inputs'!BF371)</f>
        <v>Blank</v>
      </c>
      <c r="I4400" s="515" t="s">
        <v>4923</v>
      </c>
    </row>
    <row r="4401" spans="1:9" x14ac:dyDescent="0.2">
      <c r="A4401" s="86" t="s">
        <v>6388</v>
      </c>
      <c r="B4401" s="763" t="s">
        <v>454</v>
      </c>
      <c r="C4401" s="86" t="s">
        <v>186</v>
      </c>
      <c r="D4401" s="86" t="s">
        <v>549</v>
      </c>
      <c r="E4401" s="86" t="s">
        <v>521</v>
      </c>
      <c r="F4401" s="282" t="s">
        <v>189</v>
      </c>
      <c r="G4401" s="1126" t="str">
        <f>IF('Appraisal Inputs'!BF372="","Blank",'Appraisal Inputs'!BF372)</f>
        <v>Blank</v>
      </c>
      <c r="I4401" s="515" t="s">
        <v>4924</v>
      </c>
    </row>
    <row r="4402" spans="1:9" x14ac:dyDescent="0.2">
      <c r="A4402" s="86" t="s">
        <v>6388</v>
      </c>
      <c r="B4402" s="763" t="s">
        <v>454</v>
      </c>
      <c r="C4402" s="86" t="s">
        <v>186</v>
      </c>
      <c r="D4402" s="86" t="s">
        <v>550</v>
      </c>
      <c r="E4402" s="86" t="s">
        <v>521</v>
      </c>
      <c r="F4402" s="282" t="s">
        <v>189</v>
      </c>
      <c r="G4402" s="1126" t="str">
        <f>IF('Appraisal Inputs'!BF373="","Blank",'Appraisal Inputs'!BF373)</f>
        <v>Blank</v>
      </c>
      <c r="I4402" s="515" t="s">
        <v>4925</v>
      </c>
    </row>
    <row r="4403" spans="1:9" x14ac:dyDescent="0.2">
      <c r="A4403" s="86" t="s">
        <v>6388</v>
      </c>
      <c r="B4403" s="763" t="s">
        <v>454</v>
      </c>
      <c r="C4403" s="86" t="s">
        <v>186</v>
      </c>
      <c r="D4403" s="86" t="s">
        <v>551</v>
      </c>
      <c r="E4403" s="86" t="s">
        <v>521</v>
      </c>
      <c r="F4403" s="282" t="s">
        <v>189</v>
      </c>
      <c r="G4403" s="1126" t="str">
        <f>IF('Appraisal Inputs'!BF374="","Blank",'Appraisal Inputs'!BF374)</f>
        <v>Blank</v>
      </c>
      <c r="I4403" s="515" t="s">
        <v>4926</v>
      </c>
    </row>
    <row r="4404" spans="1:9" x14ac:dyDescent="0.2">
      <c r="A4404" s="86" t="s">
        <v>6388</v>
      </c>
      <c r="B4404" s="763" t="s">
        <v>454</v>
      </c>
      <c r="C4404" s="86" t="s">
        <v>186</v>
      </c>
      <c r="D4404" s="86" t="s">
        <v>552</v>
      </c>
      <c r="E4404" s="86" t="s">
        <v>521</v>
      </c>
      <c r="F4404" s="282" t="s">
        <v>189</v>
      </c>
      <c r="G4404" s="1126" t="str">
        <f>IF('Appraisal Inputs'!BF375="","Blank",'Appraisal Inputs'!BF375)</f>
        <v>Blank</v>
      </c>
      <c r="I4404" s="515" t="s">
        <v>4927</v>
      </c>
    </row>
    <row r="4405" spans="1:9" x14ac:dyDescent="0.2">
      <c r="A4405" s="86" t="s">
        <v>6388</v>
      </c>
      <c r="B4405" s="763" t="s">
        <v>454</v>
      </c>
      <c r="C4405" s="86" t="s">
        <v>186</v>
      </c>
      <c r="D4405" s="86" t="s">
        <v>553</v>
      </c>
      <c r="E4405" s="86" t="s">
        <v>521</v>
      </c>
      <c r="F4405" s="282" t="s">
        <v>189</v>
      </c>
      <c r="G4405" s="1126" t="str">
        <f>IF('Appraisal Inputs'!BF376="","Blank",'Appraisal Inputs'!BF376)</f>
        <v>Blank</v>
      </c>
      <c r="I4405" s="515" t="s">
        <v>4928</v>
      </c>
    </row>
    <row r="4406" spans="1:9" x14ac:dyDescent="0.2">
      <c r="A4406" s="86" t="s">
        <v>6388</v>
      </c>
      <c r="B4406" s="763" t="s">
        <v>454</v>
      </c>
      <c r="C4406" s="86" t="s">
        <v>186</v>
      </c>
      <c r="D4406" s="86" t="s">
        <v>554</v>
      </c>
      <c r="E4406" s="86" t="s">
        <v>521</v>
      </c>
      <c r="F4406" s="282" t="s">
        <v>189</v>
      </c>
      <c r="G4406" s="1126" t="str">
        <f>IF('Appraisal Inputs'!BF377="","Blank",'Appraisal Inputs'!BF377)</f>
        <v>Blank</v>
      </c>
      <c r="I4406" s="515" t="s">
        <v>4929</v>
      </c>
    </row>
    <row r="4407" spans="1:9" x14ac:dyDescent="0.2">
      <c r="A4407" s="86" t="s">
        <v>6388</v>
      </c>
      <c r="B4407" s="763" t="s">
        <v>454</v>
      </c>
      <c r="C4407" s="86" t="s">
        <v>186</v>
      </c>
      <c r="D4407" s="86" t="s">
        <v>555</v>
      </c>
      <c r="E4407" s="86" t="s">
        <v>521</v>
      </c>
      <c r="F4407" s="282" t="s">
        <v>189</v>
      </c>
      <c r="G4407" s="1126" t="str">
        <f>IF('Appraisal Inputs'!BF378="","Blank",'Appraisal Inputs'!BF378)</f>
        <v>Blank</v>
      </c>
      <c r="I4407" s="515" t="s">
        <v>4930</v>
      </c>
    </row>
    <row r="4408" spans="1:9" x14ac:dyDescent="0.2">
      <c r="A4408" s="86" t="s">
        <v>6388</v>
      </c>
      <c r="B4408" s="763" t="s">
        <v>454</v>
      </c>
      <c r="C4408" s="86" t="s">
        <v>186</v>
      </c>
      <c r="D4408" s="86" t="s">
        <v>556</v>
      </c>
      <c r="E4408" s="86" t="s">
        <v>521</v>
      </c>
      <c r="F4408" s="282" t="s">
        <v>189</v>
      </c>
      <c r="G4408" s="1126" t="str">
        <f>IF('Appraisal Inputs'!BF379="","Blank",'Appraisal Inputs'!BF379)</f>
        <v>Blank</v>
      </c>
      <c r="I4408" s="515" t="s">
        <v>4931</v>
      </c>
    </row>
    <row r="4409" spans="1:9" x14ac:dyDescent="0.2">
      <c r="A4409" s="86" t="s">
        <v>6388</v>
      </c>
      <c r="B4409" s="763" t="s">
        <v>454</v>
      </c>
      <c r="C4409" s="86" t="s">
        <v>186</v>
      </c>
      <c r="D4409" s="86" t="s">
        <v>557</v>
      </c>
      <c r="E4409" s="86" t="s">
        <v>521</v>
      </c>
      <c r="F4409" s="282" t="s">
        <v>189</v>
      </c>
      <c r="G4409" s="1126" t="str">
        <f>IF('Appraisal Inputs'!BF380="","Blank",'Appraisal Inputs'!BF380)</f>
        <v>Blank</v>
      </c>
      <c r="I4409" s="515" t="s">
        <v>4932</v>
      </c>
    </row>
    <row r="4410" spans="1:9" x14ac:dyDescent="0.2">
      <c r="A4410" s="86" t="s">
        <v>6388</v>
      </c>
      <c r="B4410" s="763" t="s">
        <v>454</v>
      </c>
      <c r="C4410" s="86" t="s">
        <v>186</v>
      </c>
      <c r="D4410" s="86" t="s">
        <v>558</v>
      </c>
      <c r="E4410" s="86" t="s">
        <v>521</v>
      </c>
      <c r="F4410" s="282" t="s">
        <v>189</v>
      </c>
      <c r="G4410" s="1126" t="str">
        <f>IF('Appraisal Inputs'!BF381="","Blank",'Appraisal Inputs'!BF381)</f>
        <v>Blank</v>
      </c>
      <c r="I4410" s="515" t="s">
        <v>4933</v>
      </c>
    </row>
    <row r="4411" spans="1:9" x14ac:dyDescent="0.2">
      <c r="A4411" s="86" t="s">
        <v>6388</v>
      </c>
      <c r="B4411" s="763" t="s">
        <v>454</v>
      </c>
      <c r="C4411" s="86" t="s">
        <v>186</v>
      </c>
      <c r="D4411" s="86" t="s">
        <v>559</v>
      </c>
      <c r="E4411" s="86" t="s">
        <v>521</v>
      </c>
      <c r="F4411" s="282" t="s">
        <v>189</v>
      </c>
      <c r="G4411" s="1126" t="str">
        <f>IF('Appraisal Inputs'!BF382="","Blank",'Appraisal Inputs'!BF382)</f>
        <v>Blank</v>
      </c>
      <c r="I4411" s="515" t="s">
        <v>4934</v>
      </c>
    </row>
    <row r="4412" spans="1:9" x14ac:dyDescent="0.2">
      <c r="A4412" s="86" t="s">
        <v>6388</v>
      </c>
      <c r="B4412" s="763" t="s">
        <v>454</v>
      </c>
      <c r="C4412" s="86" t="s">
        <v>186</v>
      </c>
      <c r="D4412" s="86" t="s">
        <v>560</v>
      </c>
      <c r="E4412" s="86" t="s">
        <v>521</v>
      </c>
      <c r="F4412" s="282" t="s">
        <v>189</v>
      </c>
      <c r="G4412" s="1126" t="str">
        <f>IF('Appraisal Inputs'!BF383="","Blank",'Appraisal Inputs'!BF383)</f>
        <v>Blank</v>
      </c>
      <c r="I4412" s="515" t="s">
        <v>4935</v>
      </c>
    </row>
    <row r="4413" spans="1:9" x14ac:dyDescent="0.2">
      <c r="A4413" s="86" t="s">
        <v>6388</v>
      </c>
      <c r="B4413" s="763" t="s">
        <v>454</v>
      </c>
      <c r="C4413" s="86" t="s">
        <v>186</v>
      </c>
      <c r="D4413" s="86" t="s">
        <v>561</v>
      </c>
      <c r="E4413" s="86" t="s">
        <v>521</v>
      </c>
      <c r="F4413" s="282" t="s">
        <v>189</v>
      </c>
      <c r="G4413" s="1126" t="str">
        <f>IF('Appraisal Inputs'!BF384="","Blank",'Appraisal Inputs'!BF384)</f>
        <v>Blank</v>
      </c>
      <c r="I4413" s="515" t="s">
        <v>4936</v>
      </c>
    </row>
    <row r="4414" spans="1:9" x14ac:dyDescent="0.2">
      <c r="A4414" s="86" t="s">
        <v>6388</v>
      </c>
      <c r="B4414" s="763" t="s">
        <v>454</v>
      </c>
      <c r="C4414" s="86" t="s">
        <v>186</v>
      </c>
      <c r="D4414" s="86" t="s">
        <v>562</v>
      </c>
      <c r="E4414" s="86" t="s">
        <v>521</v>
      </c>
      <c r="F4414" s="282" t="s">
        <v>189</v>
      </c>
      <c r="G4414" s="1126" t="str">
        <f>IF('Appraisal Inputs'!BF385="","Blank",'Appraisal Inputs'!BF385)</f>
        <v>Blank</v>
      </c>
      <c r="I4414" s="515" t="s">
        <v>4937</v>
      </c>
    </row>
    <row r="4415" spans="1:9" x14ac:dyDescent="0.2">
      <c r="A4415" s="86" t="s">
        <v>6388</v>
      </c>
      <c r="B4415" s="763" t="s">
        <v>454</v>
      </c>
      <c r="C4415" s="86" t="s">
        <v>186</v>
      </c>
      <c r="D4415" s="86" t="s">
        <v>563</v>
      </c>
      <c r="E4415" s="86" t="s">
        <v>521</v>
      </c>
      <c r="F4415" s="282" t="s">
        <v>189</v>
      </c>
      <c r="G4415" s="1126" t="str">
        <f>IF('Appraisal Inputs'!BF386="","Blank",'Appraisal Inputs'!BF386)</f>
        <v>Blank</v>
      </c>
      <c r="I4415" s="515" t="s">
        <v>4938</v>
      </c>
    </row>
    <row r="4416" spans="1:9" x14ac:dyDescent="0.2">
      <c r="A4416" s="86" t="s">
        <v>6388</v>
      </c>
      <c r="B4416" s="763" t="s">
        <v>454</v>
      </c>
      <c r="C4416" s="86" t="s">
        <v>186</v>
      </c>
      <c r="D4416" s="86" t="s">
        <v>564</v>
      </c>
      <c r="E4416" s="86" t="s">
        <v>521</v>
      </c>
      <c r="F4416" s="282" t="s">
        <v>189</v>
      </c>
      <c r="G4416" s="1126" t="str">
        <f>IF('Appraisal Inputs'!BF387="","Blank",'Appraisal Inputs'!BF387)</f>
        <v>Blank</v>
      </c>
      <c r="I4416" s="515" t="s">
        <v>4939</v>
      </c>
    </row>
    <row r="4417" spans="1:9" x14ac:dyDescent="0.2">
      <c r="A4417" s="86" t="s">
        <v>6388</v>
      </c>
      <c r="B4417" s="763" t="s">
        <v>454</v>
      </c>
      <c r="C4417" s="86" t="s">
        <v>186</v>
      </c>
      <c r="D4417" s="86" t="s">
        <v>565</v>
      </c>
      <c r="E4417" s="86" t="s">
        <v>521</v>
      </c>
      <c r="F4417" s="282" t="s">
        <v>189</v>
      </c>
      <c r="G4417" s="1126" t="str">
        <f>IF('Appraisal Inputs'!BF388="","Blank",'Appraisal Inputs'!BF388)</f>
        <v>Blank</v>
      </c>
      <c r="I4417" s="515" t="s">
        <v>4940</v>
      </c>
    </row>
    <row r="4418" spans="1:9" x14ac:dyDescent="0.2">
      <c r="A4418" s="86" t="s">
        <v>6388</v>
      </c>
      <c r="B4418" s="763" t="s">
        <v>454</v>
      </c>
      <c r="C4418" s="86" t="s">
        <v>186</v>
      </c>
      <c r="D4418" s="86" t="s">
        <v>566</v>
      </c>
      <c r="E4418" s="86" t="s">
        <v>521</v>
      </c>
      <c r="F4418" s="282" t="s">
        <v>189</v>
      </c>
      <c r="G4418" s="1119" t="str">
        <f>IF('Appraisal Inputs'!BF389="","Blank",'Appraisal Inputs'!BF389)</f>
        <v>Blank</v>
      </c>
      <c r="I4418" s="515" t="s">
        <v>4941</v>
      </c>
    </row>
    <row r="4419" spans="1:9" x14ac:dyDescent="0.2">
      <c r="A4419" s="86" t="s">
        <v>6388</v>
      </c>
      <c r="B4419" s="533" t="s">
        <v>454</v>
      </c>
      <c r="C4419" s="119" t="s">
        <v>186</v>
      </c>
      <c r="D4419" s="119" t="s">
        <v>185</v>
      </c>
      <c r="E4419" s="119" t="s">
        <v>521</v>
      </c>
      <c r="F4419" s="545" t="s">
        <v>197</v>
      </c>
      <c r="G4419" s="1127" t="str">
        <f>IF('Appraisal Inputs'!BF390="","Blank",'Appraisal Inputs'!BF390)</f>
        <v>Blank</v>
      </c>
      <c r="I4419" s="515" t="s">
        <v>4942</v>
      </c>
    </row>
    <row r="4420" spans="1:9" x14ac:dyDescent="0.2">
      <c r="A4420" s="86" t="s">
        <v>6388</v>
      </c>
      <c r="B4420" s="541" t="s">
        <v>454</v>
      </c>
      <c r="C4420" s="546" t="s">
        <v>186</v>
      </c>
      <c r="D4420" s="546" t="s">
        <v>185</v>
      </c>
      <c r="E4420" s="546" t="s">
        <v>521</v>
      </c>
      <c r="F4420" s="542" t="s">
        <v>188</v>
      </c>
      <c r="G4420" s="1102" t="str">
        <f>IF('Appraisal Inputs'!BG349="","Blank",'Appraisal Inputs'!BG349)</f>
        <v>Blank</v>
      </c>
      <c r="I4420" s="515" t="s">
        <v>4943</v>
      </c>
    </row>
    <row r="4421" spans="1:9" x14ac:dyDescent="0.2">
      <c r="A4421" s="86" t="s">
        <v>6388</v>
      </c>
      <c r="B4421" s="763" t="s">
        <v>454</v>
      </c>
      <c r="C4421" s="86" t="s">
        <v>186</v>
      </c>
      <c r="D4421" s="86" t="s">
        <v>527</v>
      </c>
      <c r="E4421" s="86" t="s">
        <v>521</v>
      </c>
      <c r="F4421" s="282" t="s">
        <v>188</v>
      </c>
      <c r="G4421" s="1126" t="str">
        <f>IF('Appraisal Inputs'!BG350="","Blank",'Appraisal Inputs'!BG350)</f>
        <v>Blank</v>
      </c>
      <c r="I4421" s="515" t="s">
        <v>4944</v>
      </c>
    </row>
    <row r="4422" spans="1:9" x14ac:dyDescent="0.2">
      <c r="A4422" s="86" t="s">
        <v>6388</v>
      </c>
      <c r="B4422" s="763" t="s">
        <v>454</v>
      </c>
      <c r="C4422" s="86" t="s">
        <v>186</v>
      </c>
      <c r="D4422" s="86" t="s">
        <v>528</v>
      </c>
      <c r="E4422" s="86" t="s">
        <v>521</v>
      </c>
      <c r="F4422" s="282" t="s">
        <v>188</v>
      </c>
      <c r="G4422" s="1126" t="str">
        <f>IF('Appraisal Inputs'!BG351="","Blank",'Appraisal Inputs'!BG351)</f>
        <v>Blank</v>
      </c>
      <c r="I4422" s="515" t="s">
        <v>4945</v>
      </c>
    </row>
    <row r="4423" spans="1:9" x14ac:dyDescent="0.2">
      <c r="A4423" s="86" t="s">
        <v>6388</v>
      </c>
      <c r="B4423" s="763" t="s">
        <v>454</v>
      </c>
      <c r="C4423" s="86" t="s">
        <v>186</v>
      </c>
      <c r="D4423" s="86" t="s">
        <v>529</v>
      </c>
      <c r="E4423" s="86" t="s">
        <v>521</v>
      </c>
      <c r="F4423" s="282" t="s">
        <v>188</v>
      </c>
      <c r="G4423" s="1126" t="str">
        <f>IF('Appraisal Inputs'!BG352="","Blank",'Appraisal Inputs'!BG352)</f>
        <v>Blank</v>
      </c>
      <c r="I4423" s="515" t="s">
        <v>4946</v>
      </c>
    </row>
    <row r="4424" spans="1:9" x14ac:dyDescent="0.2">
      <c r="A4424" s="86" t="s">
        <v>6388</v>
      </c>
      <c r="B4424" s="763" t="s">
        <v>454</v>
      </c>
      <c r="C4424" s="86" t="s">
        <v>186</v>
      </c>
      <c r="D4424" s="86" t="s">
        <v>530</v>
      </c>
      <c r="E4424" s="86" t="s">
        <v>521</v>
      </c>
      <c r="F4424" s="282" t="s">
        <v>188</v>
      </c>
      <c r="G4424" s="1126" t="str">
        <f>IF('Appraisal Inputs'!BG353="","Blank",'Appraisal Inputs'!BG353)</f>
        <v>Blank</v>
      </c>
      <c r="I4424" s="515" t="s">
        <v>4947</v>
      </c>
    </row>
    <row r="4425" spans="1:9" x14ac:dyDescent="0.2">
      <c r="A4425" s="86" t="s">
        <v>6388</v>
      </c>
      <c r="B4425" s="763" t="s">
        <v>454</v>
      </c>
      <c r="C4425" s="86" t="s">
        <v>186</v>
      </c>
      <c r="D4425" s="86" t="s">
        <v>531</v>
      </c>
      <c r="E4425" s="86" t="s">
        <v>521</v>
      </c>
      <c r="F4425" s="282" t="s">
        <v>188</v>
      </c>
      <c r="G4425" s="1126" t="str">
        <f>IF('Appraisal Inputs'!BG354="","Blank",'Appraisal Inputs'!BG354)</f>
        <v>Blank</v>
      </c>
      <c r="I4425" s="515" t="s">
        <v>4948</v>
      </c>
    </row>
    <row r="4426" spans="1:9" x14ac:dyDescent="0.2">
      <c r="A4426" s="86" t="s">
        <v>6388</v>
      </c>
      <c r="B4426" s="763" t="s">
        <v>454</v>
      </c>
      <c r="C4426" s="86" t="s">
        <v>186</v>
      </c>
      <c r="D4426" s="86" t="s">
        <v>532</v>
      </c>
      <c r="E4426" s="86" t="s">
        <v>521</v>
      </c>
      <c r="F4426" s="282" t="s">
        <v>188</v>
      </c>
      <c r="G4426" s="1126" t="str">
        <f>IF('Appraisal Inputs'!BG355="","Blank",'Appraisal Inputs'!BG355)</f>
        <v>Blank</v>
      </c>
      <c r="I4426" s="515" t="s">
        <v>4949</v>
      </c>
    </row>
    <row r="4427" spans="1:9" x14ac:dyDescent="0.2">
      <c r="A4427" s="86" t="s">
        <v>6388</v>
      </c>
      <c r="B4427" s="763" t="s">
        <v>454</v>
      </c>
      <c r="C4427" s="86" t="s">
        <v>186</v>
      </c>
      <c r="D4427" s="86" t="s">
        <v>533</v>
      </c>
      <c r="E4427" s="86" t="s">
        <v>521</v>
      </c>
      <c r="F4427" s="282" t="s">
        <v>188</v>
      </c>
      <c r="G4427" s="1126" t="str">
        <f>IF('Appraisal Inputs'!BG356="","Blank",'Appraisal Inputs'!BG356)</f>
        <v>Blank</v>
      </c>
      <c r="I4427" s="515" t="s">
        <v>4950</v>
      </c>
    </row>
    <row r="4428" spans="1:9" x14ac:dyDescent="0.2">
      <c r="A4428" s="86" t="s">
        <v>6388</v>
      </c>
      <c r="B4428" s="763" t="s">
        <v>454</v>
      </c>
      <c r="C4428" s="86" t="s">
        <v>186</v>
      </c>
      <c r="D4428" s="86" t="s">
        <v>534</v>
      </c>
      <c r="E4428" s="86" t="s">
        <v>521</v>
      </c>
      <c r="F4428" s="282" t="s">
        <v>188</v>
      </c>
      <c r="G4428" s="1126" t="str">
        <f>IF('Appraisal Inputs'!BG357="","Blank",'Appraisal Inputs'!BG357)</f>
        <v>Blank</v>
      </c>
      <c r="I4428" s="515" t="s">
        <v>4951</v>
      </c>
    </row>
    <row r="4429" spans="1:9" x14ac:dyDescent="0.2">
      <c r="A4429" s="86" t="s">
        <v>6388</v>
      </c>
      <c r="B4429" s="763" t="s">
        <v>454</v>
      </c>
      <c r="C4429" s="86" t="s">
        <v>186</v>
      </c>
      <c r="D4429" s="86" t="s">
        <v>535</v>
      </c>
      <c r="E4429" s="86" t="s">
        <v>521</v>
      </c>
      <c r="F4429" s="282" t="s">
        <v>188</v>
      </c>
      <c r="G4429" s="1126" t="str">
        <f>IF('Appraisal Inputs'!BG358="","Blank",'Appraisal Inputs'!BG358)</f>
        <v>Blank</v>
      </c>
      <c r="I4429" s="515" t="s">
        <v>4952</v>
      </c>
    </row>
    <row r="4430" spans="1:9" x14ac:dyDescent="0.2">
      <c r="A4430" s="86" t="s">
        <v>6388</v>
      </c>
      <c r="B4430" s="763" t="s">
        <v>454</v>
      </c>
      <c r="C4430" s="86" t="s">
        <v>186</v>
      </c>
      <c r="D4430" s="86" t="s">
        <v>536</v>
      </c>
      <c r="E4430" s="86" t="s">
        <v>521</v>
      </c>
      <c r="F4430" s="282" t="s">
        <v>188</v>
      </c>
      <c r="G4430" s="1126" t="str">
        <f>IF('Appraisal Inputs'!BG359="","Blank",'Appraisal Inputs'!BG359)</f>
        <v>Blank</v>
      </c>
      <c r="I4430" s="515" t="s">
        <v>4953</v>
      </c>
    </row>
    <row r="4431" spans="1:9" x14ac:dyDescent="0.2">
      <c r="A4431" s="86" t="s">
        <v>6388</v>
      </c>
      <c r="B4431" s="763" t="s">
        <v>454</v>
      </c>
      <c r="C4431" s="86" t="s">
        <v>186</v>
      </c>
      <c r="D4431" s="86" t="s">
        <v>537</v>
      </c>
      <c r="E4431" s="86" t="s">
        <v>521</v>
      </c>
      <c r="F4431" s="282" t="s">
        <v>188</v>
      </c>
      <c r="G4431" s="1126" t="str">
        <f>IF('Appraisal Inputs'!BG360="","Blank",'Appraisal Inputs'!BG360)</f>
        <v>Blank</v>
      </c>
      <c r="I4431" s="515" t="s">
        <v>4954</v>
      </c>
    </row>
    <row r="4432" spans="1:9" x14ac:dyDescent="0.2">
      <c r="A4432" s="86" t="s">
        <v>6388</v>
      </c>
      <c r="B4432" s="763" t="s">
        <v>454</v>
      </c>
      <c r="C4432" s="86" t="s">
        <v>186</v>
      </c>
      <c r="D4432" s="86" t="s">
        <v>538</v>
      </c>
      <c r="E4432" s="86" t="s">
        <v>521</v>
      </c>
      <c r="F4432" s="282" t="s">
        <v>188</v>
      </c>
      <c r="G4432" s="1126" t="str">
        <f>IF('Appraisal Inputs'!BG361="","Blank",'Appraisal Inputs'!BG361)</f>
        <v>Blank</v>
      </c>
      <c r="I4432" s="515" t="s">
        <v>4955</v>
      </c>
    </row>
    <row r="4433" spans="1:9" x14ac:dyDescent="0.2">
      <c r="A4433" s="86" t="s">
        <v>6388</v>
      </c>
      <c r="B4433" s="763" t="s">
        <v>454</v>
      </c>
      <c r="C4433" s="86" t="s">
        <v>186</v>
      </c>
      <c r="D4433" s="86" t="s">
        <v>539</v>
      </c>
      <c r="E4433" s="86" t="s">
        <v>521</v>
      </c>
      <c r="F4433" s="282" t="s">
        <v>188</v>
      </c>
      <c r="G4433" s="1126" t="str">
        <f>IF('Appraisal Inputs'!BG362="","Blank",'Appraisal Inputs'!BG362)</f>
        <v>Blank</v>
      </c>
      <c r="I4433" s="515" t="s">
        <v>4956</v>
      </c>
    </row>
    <row r="4434" spans="1:9" x14ac:dyDescent="0.2">
      <c r="A4434" s="86" t="s">
        <v>6388</v>
      </c>
      <c r="B4434" s="763" t="s">
        <v>454</v>
      </c>
      <c r="C4434" s="86" t="s">
        <v>186</v>
      </c>
      <c r="D4434" s="86" t="s">
        <v>540</v>
      </c>
      <c r="E4434" s="86" t="s">
        <v>521</v>
      </c>
      <c r="F4434" s="282" t="s">
        <v>188</v>
      </c>
      <c r="G4434" s="1126" t="str">
        <f>IF('Appraisal Inputs'!BG363="","Blank",'Appraisal Inputs'!BG363)</f>
        <v>Blank</v>
      </c>
      <c r="I4434" s="515" t="s">
        <v>4957</v>
      </c>
    </row>
    <row r="4435" spans="1:9" x14ac:dyDescent="0.2">
      <c r="A4435" s="86" t="s">
        <v>6388</v>
      </c>
      <c r="B4435" s="763" t="s">
        <v>454</v>
      </c>
      <c r="C4435" s="86" t="s">
        <v>186</v>
      </c>
      <c r="D4435" s="86" t="s">
        <v>541</v>
      </c>
      <c r="E4435" s="86" t="s">
        <v>521</v>
      </c>
      <c r="F4435" s="282" t="s">
        <v>188</v>
      </c>
      <c r="G4435" s="1126" t="str">
        <f>IF('Appraisal Inputs'!BG364="","Blank",'Appraisal Inputs'!BG364)</f>
        <v>Blank</v>
      </c>
      <c r="I4435" s="515" t="s">
        <v>4958</v>
      </c>
    </row>
    <row r="4436" spans="1:9" x14ac:dyDescent="0.2">
      <c r="A4436" s="86" t="s">
        <v>6388</v>
      </c>
      <c r="B4436" s="763" t="s">
        <v>454</v>
      </c>
      <c r="C4436" s="86" t="s">
        <v>186</v>
      </c>
      <c r="D4436" s="86" t="s">
        <v>542</v>
      </c>
      <c r="E4436" s="86" t="s">
        <v>521</v>
      </c>
      <c r="F4436" s="282" t="s">
        <v>188</v>
      </c>
      <c r="G4436" s="1126" t="str">
        <f>IF('Appraisal Inputs'!BG365="","Blank",'Appraisal Inputs'!BG365)</f>
        <v>Blank</v>
      </c>
      <c r="I4436" s="515" t="s">
        <v>4959</v>
      </c>
    </row>
    <row r="4437" spans="1:9" x14ac:dyDescent="0.2">
      <c r="A4437" s="86" t="s">
        <v>6388</v>
      </c>
      <c r="B4437" s="763" t="s">
        <v>454</v>
      </c>
      <c r="C4437" s="86" t="s">
        <v>186</v>
      </c>
      <c r="D4437" s="86" t="s">
        <v>543</v>
      </c>
      <c r="E4437" s="86" t="s">
        <v>521</v>
      </c>
      <c r="F4437" s="282" t="s">
        <v>188</v>
      </c>
      <c r="G4437" s="1126" t="str">
        <f>IF('Appraisal Inputs'!BG366="","Blank",'Appraisal Inputs'!BG366)</f>
        <v>Blank</v>
      </c>
      <c r="I4437" s="515" t="s">
        <v>4960</v>
      </c>
    </row>
    <row r="4438" spans="1:9" x14ac:dyDescent="0.2">
      <c r="A4438" s="86" t="s">
        <v>6388</v>
      </c>
      <c r="B4438" s="763" t="s">
        <v>454</v>
      </c>
      <c r="C4438" s="86" t="s">
        <v>186</v>
      </c>
      <c r="D4438" s="86" t="s">
        <v>544</v>
      </c>
      <c r="E4438" s="86" t="s">
        <v>521</v>
      </c>
      <c r="F4438" s="282" t="s">
        <v>188</v>
      </c>
      <c r="G4438" s="1126" t="str">
        <f>IF('Appraisal Inputs'!BG367="","Blank",'Appraisal Inputs'!BG367)</f>
        <v>Blank</v>
      </c>
      <c r="I4438" s="515" t="s">
        <v>4961</v>
      </c>
    </row>
    <row r="4439" spans="1:9" x14ac:dyDescent="0.2">
      <c r="A4439" s="86" t="s">
        <v>6388</v>
      </c>
      <c r="B4439" s="763" t="s">
        <v>454</v>
      </c>
      <c r="C4439" s="86" t="s">
        <v>186</v>
      </c>
      <c r="D4439" s="86" t="s">
        <v>545</v>
      </c>
      <c r="E4439" s="86" t="s">
        <v>521</v>
      </c>
      <c r="F4439" s="282" t="s">
        <v>188</v>
      </c>
      <c r="G4439" s="1126" t="str">
        <f>IF('Appraisal Inputs'!BG368="","Blank",'Appraisal Inputs'!BG368)</f>
        <v>Blank</v>
      </c>
      <c r="I4439" s="515" t="s">
        <v>4962</v>
      </c>
    </row>
    <row r="4440" spans="1:9" x14ac:dyDescent="0.2">
      <c r="A4440" s="86" t="s">
        <v>6388</v>
      </c>
      <c r="B4440" s="763" t="s">
        <v>454</v>
      </c>
      <c r="C4440" s="86" t="s">
        <v>186</v>
      </c>
      <c r="D4440" s="86" t="s">
        <v>546</v>
      </c>
      <c r="E4440" s="86" t="s">
        <v>521</v>
      </c>
      <c r="F4440" s="282" t="s">
        <v>188</v>
      </c>
      <c r="G4440" s="1126" t="str">
        <f>IF('Appraisal Inputs'!BG369="","Blank",'Appraisal Inputs'!BG369)</f>
        <v>Blank</v>
      </c>
      <c r="I4440" s="515" t="s">
        <v>4963</v>
      </c>
    </row>
    <row r="4441" spans="1:9" x14ac:dyDescent="0.2">
      <c r="A4441" s="86" t="s">
        <v>6388</v>
      </c>
      <c r="B4441" s="763" t="s">
        <v>454</v>
      </c>
      <c r="C4441" s="86" t="s">
        <v>186</v>
      </c>
      <c r="D4441" s="86" t="s">
        <v>547</v>
      </c>
      <c r="E4441" s="86" t="s">
        <v>521</v>
      </c>
      <c r="F4441" s="282" t="s">
        <v>188</v>
      </c>
      <c r="G4441" s="1126" t="str">
        <f>IF('Appraisal Inputs'!BG370="","Blank",'Appraisal Inputs'!BG370)</f>
        <v>Blank</v>
      </c>
      <c r="I4441" s="515" t="s">
        <v>4964</v>
      </c>
    </row>
    <row r="4442" spans="1:9" x14ac:dyDescent="0.2">
      <c r="A4442" s="86" t="s">
        <v>6388</v>
      </c>
      <c r="B4442" s="763" t="s">
        <v>454</v>
      </c>
      <c r="C4442" s="86" t="s">
        <v>186</v>
      </c>
      <c r="D4442" s="86" t="s">
        <v>548</v>
      </c>
      <c r="E4442" s="86" t="s">
        <v>521</v>
      </c>
      <c r="F4442" s="282" t="s">
        <v>188</v>
      </c>
      <c r="G4442" s="1126" t="str">
        <f>IF('Appraisal Inputs'!BG371="","Blank",'Appraisal Inputs'!BG371)</f>
        <v>Blank</v>
      </c>
      <c r="I4442" s="515" t="s">
        <v>4965</v>
      </c>
    </row>
    <row r="4443" spans="1:9" x14ac:dyDescent="0.2">
      <c r="A4443" s="86" t="s">
        <v>6388</v>
      </c>
      <c r="B4443" s="763" t="s">
        <v>454</v>
      </c>
      <c r="C4443" s="86" t="s">
        <v>186</v>
      </c>
      <c r="D4443" s="86" t="s">
        <v>549</v>
      </c>
      <c r="E4443" s="86" t="s">
        <v>521</v>
      </c>
      <c r="F4443" s="282" t="s">
        <v>188</v>
      </c>
      <c r="G4443" s="1126" t="str">
        <f>IF('Appraisal Inputs'!BG372="","Blank",'Appraisal Inputs'!BG372)</f>
        <v>Blank</v>
      </c>
      <c r="I4443" s="515" t="s">
        <v>4966</v>
      </c>
    </row>
    <row r="4444" spans="1:9" x14ac:dyDescent="0.2">
      <c r="A4444" s="86" t="s">
        <v>6388</v>
      </c>
      <c r="B4444" s="763" t="s">
        <v>454</v>
      </c>
      <c r="C4444" s="86" t="s">
        <v>186</v>
      </c>
      <c r="D4444" s="86" t="s">
        <v>550</v>
      </c>
      <c r="E4444" s="86" t="s">
        <v>521</v>
      </c>
      <c r="F4444" s="282" t="s">
        <v>188</v>
      </c>
      <c r="G4444" s="1126" t="str">
        <f>IF('Appraisal Inputs'!BG373="","Blank",'Appraisal Inputs'!BG373)</f>
        <v>Blank</v>
      </c>
      <c r="I4444" s="515" t="s">
        <v>4967</v>
      </c>
    </row>
    <row r="4445" spans="1:9" x14ac:dyDescent="0.2">
      <c r="A4445" s="86" t="s">
        <v>6388</v>
      </c>
      <c r="B4445" s="763" t="s">
        <v>454</v>
      </c>
      <c r="C4445" s="86" t="s">
        <v>186</v>
      </c>
      <c r="D4445" s="86" t="s">
        <v>551</v>
      </c>
      <c r="E4445" s="86" t="s">
        <v>521</v>
      </c>
      <c r="F4445" s="282" t="s">
        <v>188</v>
      </c>
      <c r="G4445" s="1126" t="str">
        <f>IF('Appraisal Inputs'!BG374="","Blank",'Appraisal Inputs'!BG374)</f>
        <v>Blank</v>
      </c>
      <c r="I4445" s="515" t="s">
        <v>4968</v>
      </c>
    </row>
    <row r="4446" spans="1:9" x14ac:dyDescent="0.2">
      <c r="A4446" s="86" t="s">
        <v>6388</v>
      </c>
      <c r="B4446" s="763" t="s">
        <v>454</v>
      </c>
      <c r="C4446" s="86" t="s">
        <v>186</v>
      </c>
      <c r="D4446" s="86" t="s">
        <v>552</v>
      </c>
      <c r="E4446" s="86" t="s">
        <v>521</v>
      </c>
      <c r="F4446" s="282" t="s">
        <v>188</v>
      </c>
      <c r="G4446" s="1126" t="str">
        <f>IF('Appraisal Inputs'!BG375="","Blank",'Appraisal Inputs'!BG375)</f>
        <v>Blank</v>
      </c>
      <c r="I4446" s="515" t="s">
        <v>4969</v>
      </c>
    </row>
    <row r="4447" spans="1:9" x14ac:dyDescent="0.2">
      <c r="A4447" s="86" t="s">
        <v>6388</v>
      </c>
      <c r="B4447" s="763" t="s">
        <v>454</v>
      </c>
      <c r="C4447" s="86" t="s">
        <v>186</v>
      </c>
      <c r="D4447" s="86" t="s">
        <v>553</v>
      </c>
      <c r="E4447" s="86" t="s">
        <v>521</v>
      </c>
      <c r="F4447" s="282" t="s">
        <v>188</v>
      </c>
      <c r="G4447" s="1126" t="str">
        <f>IF('Appraisal Inputs'!BG376="","Blank",'Appraisal Inputs'!BG376)</f>
        <v>Blank</v>
      </c>
      <c r="I4447" s="515" t="s">
        <v>4970</v>
      </c>
    </row>
    <row r="4448" spans="1:9" x14ac:dyDescent="0.2">
      <c r="A4448" s="86" t="s">
        <v>6388</v>
      </c>
      <c r="B4448" s="763" t="s">
        <v>454</v>
      </c>
      <c r="C4448" s="86" t="s">
        <v>186</v>
      </c>
      <c r="D4448" s="86" t="s">
        <v>554</v>
      </c>
      <c r="E4448" s="86" t="s">
        <v>521</v>
      </c>
      <c r="F4448" s="282" t="s">
        <v>188</v>
      </c>
      <c r="G4448" s="1126" t="str">
        <f>IF('Appraisal Inputs'!BG377="","Blank",'Appraisal Inputs'!BG377)</f>
        <v>Blank</v>
      </c>
      <c r="I4448" s="515" t="s">
        <v>4971</v>
      </c>
    </row>
    <row r="4449" spans="1:9" x14ac:dyDescent="0.2">
      <c r="A4449" s="86" t="s">
        <v>6388</v>
      </c>
      <c r="B4449" s="763" t="s">
        <v>454</v>
      </c>
      <c r="C4449" s="86" t="s">
        <v>186</v>
      </c>
      <c r="D4449" s="86" t="s">
        <v>555</v>
      </c>
      <c r="E4449" s="86" t="s">
        <v>521</v>
      </c>
      <c r="F4449" s="282" t="s">
        <v>188</v>
      </c>
      <c r="G4449" s="1126" t="str">
        <f>IF('Appraisal Inputs'!BG378="","Blank",'Appraisal Inputs'!BG378)</f>
        <v>Blank</v>
      </c>
      <c r="I4449" s="515" t="s">
        <v>4972</v>
      </c>
    </row>
    <row r="4450" spans="1:9" x14ac:dyDescent="0.2">
      <c r="A4450" s="86" t="s">
        <v>6388</v>
      </c>
      <c r="B4450" s="763" t="s">
        <v>454</v>
      </c>
      <c r="C4450" s="86" t="s">
        <v>186</v>
      </c>
      <c r="D4450" s="86" t="s">
        <v>556</v>
      </c>
      <c r="E4450" s="86" t="s">
        <v>521</v>
      </c>
      <c r="F4450" s="282" t="s">
        <v>188</v>
      </c>
      <c r="G4450" s="1126" t="str">
        <f>IF('Appraisal Inputs'!BG379="","Blank",'Appraisal Inputs'!BG379)</f>
        <v>Blank</v>
      </c>
      <c r="I4450" s="515" t="s">
        <v>4973</v>
      </c>
    </row>
    <row r="4451" spans="1:9" x14ac:dyDescent="0.2">
      <c r="A4451" s="86" t="s">
        <v>6388</v>
      </c>
      <c r="B4451" s="763" t="s">
        <v>454</v>
      </c>
      <c r="C4451" s="86" t="s">
        <v>186</v>
      </c>
      <c r="D4451" s="86" t="s">
        <v>557</v>
      </c>
      <c r="E4451" s="86" t="s">
        <v>521</v>
      </c>
      <c r="F4451" s="282" t="s">
        <v>188</v>
      </c>
      <c r="G4451" s="1126" t="str">
        <f>IF('Appraisal Inputs'!BG380="","Blank",'Appraisal Inputs'!BG380)</f>
        <v>Blank</v>
      </c>
      <c r="I4451" s="515" t="s">
        <v>4974</v>
      </c>
    </row>
    <row r="4452" spans="1:9" x14ac:dyDescent="0.2">
      <c r="A4452" s="86" t="s">
        <v>6388</v>
      </c>
      <c r="B4452" s="763" t="s">
        <v>454</v>
      </c>
      <c r="C4452" s="86" t="s">
        <v>186</v>
      </c>
      <c r="D4452" s="86" t="s">
        <v>558</v>
      </c>
      <c r="E4452" s="86" t="s">
        <v>521</v>
      </c>
      <c r="F4452" s="282" t="s">
        <v>188</v>
      </c>
      <c r="G4452" s="1126" t="str">
        <f>IF('Appraisal Inputs'!BG381="","Blank",'Appraisal Inputs'!BG381)</f>
        <v>Blank</v>
      </c>
      <c r="I4452" s="515" t="s">
        <v>4975</v>
      </c>
    </row>
    <row r="4453" spans="1:9" x14ac:dyDescent="0.2">
      <c r="A4453" s="86" t="s">
        <v>6388</v>
      </c>
      <c r="B4453" s="763" t="s">
        <v>454</v>
      </c>
      <c r="C4453" s="86" t="s">
        <v>186</v>
      </c>
      <c r="D4453" s="86" t="s">
        <v>559</v>
      </c>
      <c r="E4453" s="86" t="s">
        <v>521</v>
      </c>
      <c r="F4453" s="282" t="s">
        <v>188</v>
      </c>
      <c r="G4453" s="1126" t="str">
        <f>IF('Appraisal Inputs'!BG382="","Blank",'Appraisal Inputs'!BG382)</f>
        <v>Blank</v>
      </c>
      <c r="I4453" s="515" t="s">
        <v>4976</v>
      </c>
    </row>
    <row r="4454" spans="1:9" x14ac:dyDescent="0.2">
      <c r="A4454" s="86" t="s">
        <v>6388</v>
      </c>
      <c r="B4454" s="763" t="s">
        <v>454</v>
      </c>
      <c r="C4454" s="86" t="s">
        <v>186</v>
      </c>
      <c r="D4454" s="86" t="s">
        <v>560</v>
      </c>
      <c r="E4454" s="86" t="s">
        <v>521</v>
      </c>
      <c r="F4454" s="282" t="s">
        <v>188</v>
      </c>
      <c r="G4454" s="1126" t="str">
        <f>IF('Appraisal Inputs'!BG383="","Blank",'Appraisal Inputs'!BG383)</f>
        <v>Blank</v>
      </c>
      <c r="I4454" s="515" t="s">
        <v>4977</v>
      </c>
    </row>
    <row r="4455" spans="1:9" x14ac:dyDescent="0.2">
      <c r="A4455" s="86" t="s">
        <v>6388</v>
      </c>
      <c r="B4455" s="763" t="s">
        <v>454</v>
      </c>
      <c r="C4455" s="86" t="s">
        <v>186</v>
      </c>
      <c r="D4455" s="86" t="s">
        <v>561</v>
      </c>
      <c r="E4455" s="86" t="s">
        <v>521</v>
      </c>
      <c r="F4455" s="282" t="s">
        <v>188</v>
      </c>
      <c r="G4455" s="1126" t="str">
        <f>IF('Appraisal Inputs'!BG384="","Blank",'Appraisal Inputs'!BG384)</f>
        <v>Blank</v>
      </c>
      <c r="I4455" s="515" t="s">
        <v>4978</v>
      </c>
    </row>
    <row r="4456" spans="1:9" x14ac:dyDescent="0.2">
      <c r="A4456" s="86" t="s">
        <v>6388</v>
      </c>
      <c r="B4456" s="763" t="s">
        <v>454</v>
      </c>
      <c r="C4456" s="86" t="s">
        <v>186</v>
      </c>
      <c r="D4456" s="86" t="s">
        <v>562</v>
      </c>
      <c r="E4456" s="86" t="s">
        <v>521</v>
      </c>
      <c r="F4456" s="282" t="s">
        <v>188</v>
      </c>
      <c r="G4456" s="1126" t="str">
        <f>IF('Appraisal Inputs'!BG385="","Blank",'Appraisal Inputs'!BG385)</f>
        <v>Blank</v>
      </c>
      <c r="I4456" s="515" t="s">
        <v>4979</v>
      </c>
    </row>
    <row r="4457" spans="1:9" x14ac:dyDescent="0.2">
      <c r="A4457" s="86" t="s">
        <v>6388</v>
      </c>
      <c r="B4457" s="763" t="s">
        <v>454</v>
      </c>
      <c r="C4457" s="86" t="s">
        <v>186</v>
      </c>
      <c r="D4457" s="86" t="s">
        <v>563</v>
      </c>
      <c r="E4457" s="86" t="s">
        <v>521</v>
      </c>
      <c r="F4457" s="282" t="s">
        <v>188</v>
      </c>
      <c r="G4457" s="1126" t="str">
        <f>IF('Appraisal Inputs'!BG386="","Blank",'Appraisal Inputs'!BG386)</f>
        <v>Blank</v>
      </c>
      <c r="I4457" s="515" t="s">
        <v>4980</v>
      </c>
    </row>
    <row r="4458" spans="1:9" x14ac:dyDescent="0.2">
      <c r="A4458" s="86" t="s">
        <v>6388</v>
      </c>
      <c r="B4458" s="763" t="s">
        <v>454</v>
      </c>
      <c r="C4458" s="86" t="s">
        <v>186</v>
      </c>
      <c r="D4458" s="86" t="s">
        <v>564</v>
      </c>
      <c r="E4458" s="86" t="s">
        <v>521</v>
      </c>
      <c r="F4458" s="282" t="s">
        <v>188</v>
      </c>
      <c r="G4458" s="1126" t="str">
        <f>IF('Appraisal Inputs'!BG387="","Blank",'Appraisal Inputs'!BG387)</f>
        <v>Blank</v>
      </c>
      <c r="I4458" s="515" t="s">
        <v>4981</v>
      </c>
    </row>
    <row r="4459" spans="1:9" x14ac:dyDescent="0.2">
      <c r="A4459" s="86" t="s">
        <v>6388</v>
      </c>
      <c r="B4459" s="763" t="s">
        <v>454</v>
      </c>
      <c r="C4459" s="86" t="s">
        <v>186</v>
      </c>
      <c r="D4459" s="86" t="s">
        <v>565</v>
      </c>
      <c r="E4459" s="86" t="s">
        <v>521</v>
      </c>
      <c r="F4459" s="282" t="s">
        <v>188</v>
      </c>
      <c r="G4459" s="1126" t="str">
        <f>IF('Appraisal Inputs'!BG388="","Blank",'Appraisal Inputs'!BG388)</f>
        <v>Blank</v>
      </c>
      <c r="I4459" s="515" t="s">
        <v>4982</v>
      </c>
    </row>
    <row r="4460" spans="1:9" x14ac:dyDescent="0.2">
      <c r="A4460" s="86" t="s">
        <v>6388</v>
      </c>
      <c r="B4460" s="543" t="s">
        <v>454</v>
      </c>
      <c r="C4460" s="547" t="s">
        <v>186</v>
      </c>
      <c r="D4460" s="547" t="s">
        <v>566</v>
      </c>
      <c r="E4460" s="547" t="s">
        <v>521</v>
      </c>
      <c r="F4460" s="538" t="s">
        <v>188</v>
      </c>
      <c r="G4460" s="1120" t="str">
        <f>IF('Appraisal Inputs'!BG389="","Blank",'Appraisal Inputs'!BG389)</f>
        <v>Blank</v>
      </c>
      <c r="I4460" s="515" t="s">
        <v>4983</v>
      </c>
    </row>
    <row r="4461" spans="1:9" x14ac:dyDescent="0.2">
      <c r="A4461" s="86" t="s">
        <v>6388</v>
      </c>
      <c r="B4461" s="763" t="s">
        <v>454</v>
      </c>
      <c r="C4461" s="86" t="s">
        <v>186</v>
      </c>
      <c r="D4461" s="86" t="s">
        <v>185</v>
      </c>
      <c r="E4461" s="86" t="s">
        <v>522</v>
      </c>
      <c r="F4461" s="282" t="s">
        <v>189</v>
      </c>
      <c r="G4461" s="1126" t="str">
        <f>IF('Appraisal Inputs'!BH349="","Blank",'Appraisal Inputs'!BH349)</f>
        <v>Blank</v>
      </c>
      <c r="I4461" s="515" t="s">
        <v>4984</v>
      </c>
    </row>
    <row r="4462" spans="1:9" x14ac:dyDescent="0.2">
      <c r="A4462" s="86" t="s">
        <v>6388</v>
      </c>
      <c r="B4462" s="763" t="s">
        <v>454</v>
      </c>
      <c r="C4462" s="86" t="s">
        <v>186</v>
      </c>
      <c r="D4462" s="86" t="s">
        <v>527</v>
      </c>
      <c r="E4462" s="86" t="s">
        <v>522</v>
      </c>
      <c r="F4462" s="282" t="s">
        <v>189</v>
      </c>
      <c r="G4462" s="1126" t="str">
        <f>IF('Appraisal Inputs'!BH350="","Blank",'Appraisal Inputs'!BH350)</f>
        <v>Blank</v>
      </c>
      <c r="I4462" s="515" t="s">
        <v>4985</v>
      </c>
    </row>
    <row r="4463" spans="1:9" x14ac:dyDescent="0.2">
      <c r="A4463" s="86" t="s">
        <v>6388</v>
      </c>
      <c r="B4463" s="763" t="s">
        <v>454</v>
      </c>
      <c r="C4463" s="86" t="s">
        <v>186</v>
      </c>
      <c r="D4463" s="86" t="s">
        <v>528</v>
      </c>
      <c r="E4463" s="86" t="s">
        <v>522</v>
      </c>
      <c r="F4463" s="282" t="s">
        <v>189</v>
      </c>
      <c r="G4463" s="1126" t="str">
        <f>IF('Appraisal Inputs'!BH351="","Blank",'Appraisal Inputs'!BH351)</f>
        <v>Blank</v>
      </c>
      <c r="I4463" s="515" t="s">
        <v>4986</v>
      </c>
    </row>
    <row r="4464" spans="1:9" x14ac:dyDescent="0.2">
      <c r="A4464" s="86" t="s">
        <v>6388</v>
      </c>
      <c r="B4464" s="763" t="s">
        <v>454</v>
      </c>
      <c r="C4464" s="86" t="s">
        <v>186</v>
      </c>
      <c r="D4464" s="86" t="s">
        <v>529</v>
      </c>
      <c r="E4464" s="86" t="s">
        <v>522</v>
      </c>
      <c r="F4464" s="282" t="s">
        <v>189</v>
      </c>
      <c r="G4464" s="1126" t="str">
        <f>IF('Appraisal Inputs'!BH352="","Blank",'Appraisal Inputs'!BH352)</f>
        <v>Blank</v>
      </c>
      <c r="I4464" s="515" t="s">
        <v>4987</v>
      </c>
    </row>
    <row r="4465" spans="1:9" x14ac:dyDescent="0.2">
      <c r="A4465" s="86" t="s">
        <v>6388</v>
      </c>
      <c r="B4465" s="763" t="s">
        <v>454</v>
      </c>
      <c r="C4465" s="86" t="s">
        <v>186</v>
      </c>
      <c r="D4465" s="86" t="s">
        <v>530</v>
      </c>
      <c r="E4465" s="86" t="s">
        <v>522</v>
      </c>
      <c r="F4465" s="282" t="s">
        <v>189</v>
      </c>
      <c r="G4465" s="1126" t="str">
        <f>IF('Appraisal Inputs'!BH353="","Blank",'Appraisal Inputs'!BH353)</f>
        <v>Blank</v>
      </c>
      <c r="I4465" s="515" t="s">
        <v>4988</v>
      </c>
    </row>
    <row r="4466" spans="1:9" x14ac:dyDescent="0.2">
      <c r="A4466" s="86" t="s">
        <v>6388</v>
      </c>
      <c r="B4466" s="763" t="s">
        <v>454</v>
      </c>
      <c r="C4466" s="86" t="s">
        <v>186</v>
      </c>
      <c r="D4466" s="86" t="s">
        <v>531</v>
      </c>
      <c r="E4466" s="86" t="s">
        <v>522</v>
      </c>
      <c r="F4466" s="282" t="s">
        <v>189</v>
      </c>
      <c r="G4466" s="1126" t="str">
        <f>IF('Appraisal Inputs'!BH354="","Blank",'Appraisal Inputs'!BH354)</f>
        <v>Blank</v>
      </c>
      <c r="I4466" s="515" t="s">
        <v>4989</v>
      </c>
    </row>
    <row r="4467" spans="1:9" x14ac:dyDescent="0.2">
      <c r="A4467" s="86" t="s">
        <v>6388</v>
      </c>
      <c r="B4467" s="763" t="s">
        <v>454</v>
      </c>
      <c r="C4467" s="86" t="s">
        <v>186</v>
      </c>
      <c r="D4467" s="86" t="s">
        <v>532</v>
      </c>
      <c r="E4467" s="86" t="s">
        <v>522</v>
      </c>
      <c r="F4467" s="282" t="s">
        <v>189</v>
      </c>
      <c r="G4467" s="1126" t="str">
        <f>IF('Appraisal Inputs'!BH355="","Blank",'Appraisal Inputs'!BH355)</f>
        <v>Blank</v>
      </c>
      <c r="I4467" s="515" t="s">
        <v>4990</v>
      </c>
    </row>
    <row r="4468" spans="1:9" x14ac:dyDescent="0.2">
      <c r="A4468" s="86" t="s">
        <v>6388</v>
      </c>
      <c r="B4468" s="763" t="s">
        <v>454</v>
      </c>
      <c r="C4468" s="86" t="s">
        <v>186</v>
      </c>
      <c r="D4468" s="86" t="s">
        <v>533</v>
      </c>
      <c r="E4468" s="86" t="s">
        <v>522</v>
      </c>
      <c r="F4468" s="282" t="s">
        <v>189</v>
      </c>
      <c r="G4468" s="1126" t="str">
        <f>IF('Appraisal Inputs'!BH356="","Blank",'Appraisal Inputs'!BH356)</f>
        <v>Blank</v>
      </c>
      <c r="I4468" s="515" t="s">
        <v>4991</v>
      </c>
    </row>
    <row r="4469" spans="1:9" x14ac:dyDescent="0.2">
      <c r="A4469" s="86" t="s">
        <v>6388</v>
      </c>
      <c r="B4469" s="763" t="s">
        <v>454</v>
      </c>
      <c r="C4469" s="86" t="s">
        <v>186</v>
      </c>
      <c r="D4469" s="86" t="s">
        <v>534</v>
      </c>
      <c r="E4469" s="86" t="s">
        <v>522</v>
      </c>
      <c r="F4469" s="282" t="s">
        <v>189</v>
      </c>
      <c r="G4469" s="1126" t="str">
        <f>IF('Appraisal Inputs'!BH357="","Blank",'Appraisal Inputs'!BH357)</f>
        <v>Blank</v>
      </c>
      <c r="I4469" s="515" t="s">
        <v>4992</v>
      </c>
    </row>
    <row r="4470" spans="1:9" x14ac:dyDescent="0.2">
      <c r="A4470" s="86" t="s">
        <v>6388</v>
      </c>
      <c r="B4470" s="763" t="s">
        <v>454</v>
      </c>
      <c r="C4470" s="86" t="s">
        <v>186</v>
      </c>
      <c r="D4470" s="86" t="s">
        <v>535</v>
      </c>
      <c r="E4470" s="86" t="s">
        <v>522</v>
      </c>
      <c r="F4470" s="282" t="s">
        <v>189</v>
      </c>
      <c r="G4470" s="1126" t="str">
        <f>IF('Appraisal Inputs'!BH358="","Blank",'Appraisal Inputs'!BH358)</f>
        <v>Blank</v>
      </c>
      <c r="I4470" s="515" t="s">
        <v>4993</v>
      </c>
    </row>
    <row r="4471" spans="1:9" x14ac:dyDescent="0.2">
      <c r="A4471" s="86" t="s">
        <v>6388</v>
      </c>
      <c r="B4471" s="763" t="s">
        <v>454</v>
      </c>
      <c r="C4471" s="86" t="s">
        <v>186</v>
      </c>
      <c r="D4471" s="86" t="s">
        <v>536</v>
      </c>
      <c r="E4471" s="86" t="s">
        <v>522</v>
      </c>
      <c r="F4471" s="282" t="s">
        <v>189</v>
      </c>
      <c r="G4471" s="1126" t="str">
        <f>IF('Appraisal Inputs'!BH359="","Blank",'Appraisal Inputs'!BH359)</f>
        <v>Blank</v>
      </c>
      <c r="I4471" s="515" t="s">
        <v>4994</v>
      </c>
    </row>
    <row r="4472" spans="1:9" x14ac:dyDescent="0.2">
      <c r="A4472" s="86" t="s">
        <v>6388</v>
      </c>
      <c r="B4472" s="763" t="s">
        <v>454</v>
      </c>
      <c r="C4472" s="86" t="s">
        <v>186</v>
      </c>
      <c r="D4472" s="86" t="s">
        <v>537</v>
      </c>
      <c r="E4472" s="86" t="s">
        <v>522</v>
      </c>
      <c r="F4472" s="282" t="s">
        <v>189</v>
      </c>
      <c r="G4472" s="1126" t="str">
        <f>IF('Appraisal Inputs'!BH360="","Blank",'Appraisal Inputs'!BH360)</f>
        <v>Blank</v>
      </c>
      <c r="I4472" s="515" t="s">
        <v>4995</v>
      </c>
    </row>
    <row r="4473" spans="1:9" x14ac:dyDescent="0.2">
      <c r="A4473" s="86" t="s">
        <v>6388</v>
      </c>
      <c r="B4473" s="763" t="s">
        <v>454</v>
      </c>
      <c r="C4473" s="86" t="s">
        <v>186</v>
      </c>
      <c r="D4473" s="86" t="s">
        <v>538</v>
      </c>
      <c r="E4473" s="86" t="s">
        <v>522</v>
      </c>
      <c r="F4473" s="282" t="s">
        <v>189</v>
      </c>
      <c r="G4473" s="1126" t="str">
        <f>IF('Appraisal Inputs'!BH361="","Blank",'Appraisal Inputs'!BH361)</f>
        <v>Blank</v>
      </c>
      <c r="I4473" s="515" t="s">
        <v>4996</v>
      </c>
    </row>
    <row r="4474" spans="1:9" x14ac:dyDescent="0.2">
      <c r="A4474" s="86" t="s">
        <v>6388</v>
      </c>
      <c r="B4474" s="763" t="s">
        <v>454</v>
      </c>
      <c r="C4474" s="86" t="s">
        <v>186</v>
      </c>
      <c r="D4474" s="86" t="s">
        <v>539</v>
      </c>
      <c r="E4474" s="86" t="s">
        <v>522</v>
      </c>
      <c r="F4474" s="282" t="s">
        <v>189</v>
      </c>
      <c r="G4474" s="1126" t="str">
        <f>IF('Appraisal Inputs'!BH362="","Blank",'Appraisal Inputs'!BH362)</f>
        <v>Blank</v>
      </c>
      <c r="I4474" s="515" t="s">
        <v>4997</v>
      </c>
    </row>
    <row r="4475" spans="1:9" x14ac:dyDescent="0.2">
      <c r="A4475" s="86" t="s">
        <v>6388</v>
      </c>
      <c r="B4475" s="763" t="s">
        <v>454</v>
      </c>
      <c r="C4475" s="86" t="s">
        <v>186</v>
      </c>
      <c r="D4475" s="86" t="s">
        <v>540</v>
      </c>
      <c r="E4475" s="86" t="s">
        <v>522</v>
      </c>
      <c r="F4475" s="282" t="s">
        <v>189</v>
      </c>
      <c r="G4475" s="1126" t="str">
        <f>IF('Appraisal Inputs'!BH363="","Blank",'Appraisal Inputs'!BH363)</f>
        <v>Blank</v>
      </c>
      <c r="I4475" s="515" t="s">
        <v>4998</v>
      </c>
    </row>
    <row r="4476" spans="1:9" x14ac:dyDescent="0.2">
      <c r="A4476" s="86" t="s">
        <v>6388</v>
      </c>
      <c r="B4476" s="763" t="s">
        <v>454</v>
      </c>
      <c r="C4476" s="86" t="s">
        <v>186</v>
      </c>
      <c r="D4476" s="86" t="s">
        <v>541</v>
      </c>
      <c r="E4476" s="86" t="s">
        <v>522</v>
      </c>
      <c r="F4476" s="282" t="s">
        <v>189</v>
      </c>
      <c r="G4476" s="1126" t="str">
        <f>IF('Appraisal Inputs'!BH364="","Blank",'Appraisal Inputs'!BH364)</f>
        <v>Blank</v>
      </c>
      <c r="I4476" s="515" t="s">
        <v>4999</v>
      </c>
    </row>
    <row r="4477" spans="1:9" x14ac:dyDescent="0.2">
      <c r="A4477" s="86" t="s">
        <v>6388</v>
      </c>
      <c r="B4477" s="763" t="s">
        <v>454</v>
      </c>
      <c r="C4477" s="86" t="s">
        <v>186</v>
      </c>
      <c r="D4477" s="86" t="s">
        <v>542</v>
      </c>
      <c r="E4477" s="86" t="s">
        <v>522</v>
      </c>
      <c r="F4477" s="282" t="s">
        <v>189</v>
      </c>
      <c r="G4477" s="1126" t="str">
        <f>IF('Appraisal Inputs'!BH365="","Blank",'Appraisal Inputs'!BH365)</f>
        <v>Blank</v>
      </c>
      <c r="I4477" s="515" t="s">
        <v>5000</v>
      </c>
    </row>
    <row r="4478" spans="1:9" x14ac:dyDescent="0.2">
      <c r="A4478" s="86" t="s">
        <v>6388</v>
      </c>
      <c r="B4478" s="763" t="s">
        <v>454</v>
      </c>
      <c r="C4478" s="86" t="s">
        <v>186</v>
      </c>
      <c r="D4478" s="86" t="s">
        <v>543</v>
      </c>
      <c r="E4478" s="86" t="s">
        <v>522</v>
      </c>
      <c r="F4478" s="282" t="s">
        <v>189</v>
      </c>
      <c r="G4478" s="1126" t="str">
        <f>IF('Appraisal Inputs'!BH366="","Blank",'Appraisal Inputs'!BH366)</f>
        <v>Blank</v>
      </c>
      <c r="I4478" s="515" t="s">
        <v>5001</v>
      </c>
    </row>
    <row r="4479" spans="1:9" x14ac:dyDescent="0.2">
      <c r="A4479" s="86" t="s">
        <v>6388</v>
      </c>
      <c r="B4479" s="763" t="s">
        <v>454</v>
      </c>
      <c r="C4479" s="86" t="s">
        <v>186</v>
      </c>
      <c r="D4479" s="86" t="s">
        <v>544</v>
      </c>
      <c r="E4479" s="86" t="s">
        <v>522</v>
      </c>
      <c r="F4479" s="282" t="s">
        <v>189</v>
      </c>
      <c r="G4479" s="1126" t="str">
        <f>IF('Appraisal Inputs'!BH367="","Blank",'Appraisal Inputs'!BH367)</f>
        <v>Blank</v>
      </c>
      <c r="I4479" s="515" t="s">
        <v>5002</v>
      </c>
    </row>
    <row r="4480" spans="1:9" x14ac:dyDescent="0.2">
      <c r="A4480" s="86" t="s">
        <v>6388</v>
      </c>
      <c r="B4480" s="763" t="s">
        <v>454</v>
      </c>
      <c r="C4480" s="86" t="s">
        <v>186</v>
      </c>
      <c r="D4480" s="86" t="s">
        <v>545</v>
      </c>
      <c r="E4480" s="86" t="s">
        <v>522</v>
      </c>
      <c r="F4480" s="282" t="s">
        <v>189</v>
      </c>
      <c r="G4480" s="1126" t="str">
        <f>IF('Appraisal Inputs'!BH368="","Blank",'Appraisal Inputs'!BH368)</f>
        <v>Blank</v>
      </c>
      <c r="I4480" s="515" t="s">
        <v>5003</v>
      </c>
    </row>
    <row r="4481" spans="1:9" x14ac:dyDescent="0.2">
      <c r="A4481" s="86" t="s">
        <v>6388</v>
      </c>
      <c r="B4481" s="763" t="s">
        <v>454</v>
      </c>
      <c r="C4481" s="86" t="s">
        <v>186</v>
      </c>
      <c r="D4481" s="86" t="s">
        <v>546</v>
      </c>
      <c r="E4481" s="86" t="s">
        <v>522</v>
      </c>
      <c r="F4481" s="282" t="s">
        <v>189</v>
      </c>
      <c r="G4481" s="1126" t="str">
        <f>IF('Appraisal Inputs'!BH369="","Blank",'Appraisal Inputs'!BH369)</f>
        <v>Blank</v>
      </c>
      <c r="I4481" s="515" t="s">
        <v>5004</v>
      </c>
    </row>
    <row r="4482" spans="1:9" x14ac:dyDescent="0.2">
      <c r="A4482" s="86" t="s">
        <v>6388</v>
      </c>
      <c r="B4482" s="763" t="s">
        <v>454</v>
      </c>
      <c r="C4482" s="86" t="s">
        <v>186</v>
      </c>
      <c r="D4482" s="86" t="s">
        <v>547</v>
      </c>
      <c r="E4482" s="86" t="s">
        <v>522</v>
      </c>
      <c r="F4482" s="282" t="s">
        <v>189</v>
      </c>
      <c r="G4482" s="1126" t="str">
        <f>IF('Appraisal Inputs'!BH370="","Blank",'Appraisal Inputs'!BH370)</f>
        <v>Blank</v>
      </c>
      <c r="I4482" s="515" t="s">
        <v>5005</v>
      </c>
    </row>
    <row r="4483" spans="1:9" x14ac:dyDescent="0.2">
      <c r="A4483" s="86" t="s">
        <v>6388</v>
      </c>
      <c r="B4483" s="763" t="s">
        <v>454</v>
      </c>
      <c r="C4483" s="86" t="s">
        <v>186</v>
      </c>
      <c r="D4483" s="86" t="s">
        <v>548</v>
      </c>
      <c r="E4483" s="86" t="s">
        <v>522</v>
      </c>
      <c r="F4483" s="282" t="s">
        <v>189</v>
      </c>
      <c r="G4483" s="1126" t="str">
        <f>IF('Appraisal Inputs'!BH371="","Blank",'Appraisal Inputs'!BH371)</f>
        <v>Blank</v>
      </c>
      <c r="I4483" s="515" t="s">
        <v>5006</v>
      </c>
    </row>
    <row r="4484" spans="1:9" x14ac:dyDescent="0.2">
      <c r="A4484" s="86" t="s">
        <v>6388</v>
      </c>
      <c r="B4484" s="763" t="s">
        <v>454</v>
      </c>
      <c r="C4484" s="86" t="s">
        <v>186</v>
      </c>
      <c r="D4484" s="86" t="s">
        <v>549</v>
      </c>
      <c r="E4484" s="86" t="s">
        <v>522</v>
      </c>
      <c r="F4484" s="282" t="s">
        <v>189</v>
      </c>
      <c r="G4484" s="1126" t="str">
        <f>IF('Appraisal Inputs'!BH372="","Blank",'Appraisal Inputs'!BH372)</f>
        <v>Blank</v>
      </c>
      <c r="I4484" s="515" t="s">
        <v>5007</v>
      </c>
    </row>
    <row r="4485" spans="1:9" x14ac:dyDescent="0.2">
      <c r="A4485" s="86" t="s">
        <v>6388</v>
      </c>
      <c r="B4485" s="763" t="s">
        <v>454</v>
      </c>
      <c r="C4485" s="86" t="s">
        <v>186</v>
      </c>
      <c r="D4485" s="86" t="s">
        <v>550</v>
      </c>
      <c r="E4485" s="86" t="s">
        <v>522</v>
      </c>
      <c r="F4485" s="282" t="s">
        <v>189</v>
      </c>
      <c r="G4485" s="1126" t="str">
        <f>IF('Appraisal Inputs'!BH373="","Blank",'Appraisal Inputs'!BH373)</f>
        <v>Blank</v>
      </c>
      <c r="I4485" s="515" t="s">
        <v>5008</v>
      </c>
    </row>
    <row r="4486" spans="1:9" x14ac:dyDescent="0.2">
      <c r="A4486" s="86" t="s">
        <v>6388</v>
      </c>
      <c r="B4486" s="763" t="s">
        <v>454</v>
      </c>
      <c r="C4486" s="86" t="s">
        <v>186</v>
      </c>
      <c r="D4486" s="86" t="s">
        <v>551</v>
      </c>
      <c r="E4486" s="86" t="s">
        <v>522</v>
      </c>
      <c r="F4486" s="282" t="s">
        <v>189</v>
      </c>
      <c r="G4486" s="1126" t="str">
        <f>IF('Appraisal Inputs'!BH374="","Blank",'Appraisal Inputs'!BH374)</f>
        <v>Blank</v>
      </c>
      <c r="I4486" s="515" t="s">
        <v>5009</v>
      </c>
    </row>
    <row r="4487" spans="1:9" x14ac:dyDescent="0.2">
      <c r="A4487" s="86" t="s">
        <v>6388</v>
      </c>
      <c r="B4487" s="763" t="s">
        <v>454</v>
      </c>
      <c r="C4487" s="86" t="s">
        <v>186</v>
      </c>
      <c r="D4487" s="86" t="s">
        <v>552</v>
      </c>
      <c r="E4487" s="86" t="s">
        <v>522</v>
      </c>
      <c r="F4487" s="282" t="s">
        <v>189</v>
      </c>
      <c r="G4487" s="1126" t="str">
        <f>IF('Appraisal Inputs'!BH375="","Blank",'Appraisal Inputs'!BH375)</f>
        <v>Blank</v>
      </c>
      <c r="I4487" s="515" t="s">
        <v>5010</v>
      </c>
    </row>
    <row r="4488" spans="1:9" x14ac:dyDescent="0.2">
      <c r="A4488" s="86" t="s">
        <v>6388</v>
      </c>
      <c r="B4488" s="763" t="s">
        <v>454</v>
      </c>
      <c r="C4488" s="86" t="s">
        <v>186</v>
      </c>
      <c r="D4488" s="86" t="s">
        <v>553</v>
      </c>
      <c r="E4488" s="86" t="s">
        <v>522</v>
      </c>
      <c r="F4488" s="282" t="s">
        <v>189</v>
      </c>
      <c r="G4488" s="1126" t="str">
        <f>IF('Appraisal Inputs'!BH376="","Blank",'Appraisal Inputs'!BH376)</f>
        <v>Blank</v>
      </c>
      <c r="I4488" s="515" t="s">
        <v>5011</v>
      </c>
    </row>
    <row r="4489" spans="1:9" x14ac:dyDescent="0.2">
      <c r="A4489" s="86" t="s">
        <v>6388</v>
      </c>
      <c r="B4489" s="763" t="s">
        <v>454</v>
      </c>
      <c r="C4489" s="86" t="s">
        <v>186</v>
      </c>
      <c r="D4489" s="86" t="s">
        <v>554</v>
      </c>
      <c r="E4489" s="86" t="s">
        <v>522</v>
      </c>
      <c r="F4489" s="282" t="s">
        <v>189</v>
      </c>
      <c r="G4489" s="1126" t="str">
        <f>IF('Appraisal Inputs'!BH377="","Blank",'Appraisal Inputs'!BH377)</f>
        <v>Blank</v>
      </c>
      <c r="I4489" s="515" t="s">
        <v>5012</v>
      </c>
    </row>
    <row r="4490" spans="1:9" x14ac:dyDescent="0.2">
      <c r="A4490" s="86" t="s">
        <v>6388</v>
      </c>
      <c r="B4490" s="763" t="s">
        <v>454</v>
      </c>
      <c r="C4490" s="86" t="s">
        <v>186</v>
      </c>
      <c r="D4490" s="86" t="s">
        <v>555</v>
      </c>
      <c r="E4490" s="86" t="s">
        <v>522</v>
      </c>
      <c r="F4490" s="282" t="s">
        <v>189</v>
      </c>
      <c r="G4490" s="1126" t="str">
        <f>IF('Appraisal Inputs'!BH378="","Blank",'Appraisal Inputs'!BH378)</f>
        <v>Blank</v>
      </c>
      <c r="I4490" s="515" t="s">
        <v>5013</v>
      </c>
    </row>
    <row r="4491" spans="1:9" x14ac:dyDescent="0.2">
      <c r="A4491" s="86" t="s">
        <v>6388</v>
      </c>
      <c r="B4491" s="763" t="s">
        <v>454</v>
      </c>
      <c r="C4491" s="86" t="s">
        <v>186</v>
      </c>
      <c r="D4491" s="86" t="s">
        <v>556</v>
      </c>
      <c r="E4491" s="86" t="s">
        <v>522</v>
      </c>
      <c r="F4491" s="282" t="s">
        <v>189</v>
      </c>
      <c r="G4491" s="1126" t="str">
        <f>IF('Appraisal Inputs'!BH379="","Blank",'Appraisal Inputs'!BH379)</f>
        <v>Blank</v>
      </c>
      <c r="I4491" s="515" t="s">
        <v>5014</v>
      </c>
    </row>
    <row r="4492" spans="1:9" x14ac:dyDescent="0.2">
      <c r="A4492" s="86" t="s">
        <v>6388</v>
      </c>
      <c r="B4492" s="763" t="s">
        <v>454</v>
      </c>
      <c r="C4492" s="86" t="s">
        <v>186</v>
      </c>
      <c r="D4492" s="86" t="s">
        <v>557</v>
      </c>
      <c r="E4492" s="86" t="s">
        <v>522</v>
      </c>
      <c r="F4492" s="282" t="s">
        <v>189</v>
      </c>
      <c r="G4492" s="1126" t="str">
        <f>IF('Appraisal Inputs'!BH380="","Blank",'Appraisal Inputs'!BH380)</f>
        <v>Blank</v>
      </c>
      <c r="I4492" s="515" t="s">
        <v>5015</v>
      </c>
    </row>
    <row r="4493" spans="1:9" x14ac:dyDescent="0.2">
      <c r="A4493" s="86" t="s">
        <v>6388</v>
      </c>
      <c r="B4493" s="763" t="s">
        <v>454</v>
      </c>
      <c r="C4493" s="86" t="s">
        <v>186</v>
      </c>
      <c r="D4493" s="86" t="s">
        <v>558</v>
      </c>
      <c r="E4493" s="86" t="s">
        <v>522</v>
      </c>
      <c r="F4493" s="282" t="s">
        <v>189</v>
      </c>
      <c r="G4493" s="1126" t="str">
        <f>IF('Appraisal Inputs'!BH381="","Blank",'Appraisal Inputs'!BH381)</f>
        <v>Blank</v>
      </c>
      <c r="I4493" s="515" t="s">
        <v>5016</v>
      </c>
    </row>
    <row r="4494" spans="1:9" x14ac:dyDescent="0.2">
      <c r="A4494" s="86" t="s">
        <v>6388</v>
      </c>
      <c r="B4494" s="763" t="s">
        <v>454</v>
      </c>
      <c r="C4494" s="86" t="s">
        <v>186</v>
      </c>
      <c r="D4494" s="86" t="s">
        <v>559</v>
      </c>
      <c r="E4494" s="86" t="s">
        <v>522</v>
      </c>
      <c r="F4494" s="282" t="s">
        <v>189</v>
      </c>
      <c r="G4494" s="1126" t="str">
        <f>IF('Appraisal Inputs'!BH382="","Blank",'Appraisal Inputs'!BH382)</f>
        <v>Blank</v>
      </c>
      <c r="I4494" s="515" t="s">
        <v>5017</v>
      </c>
    </row>
    <row r="4495" spans="1:9" x14ac:dyDescent="0.2">
      <c r="A4495" s="86" t="s">
        <v>6388</v>
      </c>
      <c r="B4495" s="763" t="s">
        <v>454</v>
      </c>
      <c r="C4495" s="86" t="s">
        <v>186</v>
      </c>
      <c r="D4495" s="86" t="s">
        <v>560</v>
      </c>
      <c r="E4495" s="86" t="s">
        <v>522</v>
      </c>
      <c r="F4495" s="282" t="s">
        <v>189</v>
      </c>
      <c r="G4495" s="1126" t="str">
        <f>IF('Appraisal Inputs'!BH383="","Blank",'Appraisal Inputs'!BH383)</f>
        <v>Blank</v>
      </c>
      <c r="I4495" s="515" t="s">
        <v>5018</v>
      </c>
    </row>
    <row r="4496" spans="1:9" x14ac:dyDescent="0.2">
      <c r="A4496" s="86" t="s">
        <v>6388</v>
      </c>
      <c r="B4496" s="763" t="s">
        <v>454</v>
      </c>
      <c r="C4496" s="86" t="s">
        <v>186</v>
      </c>
      <c r="D4496" s="86" t="s">
        <v>561</v>
      </c>
      <c r="E4496" s="86" t="s">
        <v>522</v>
      </c>
      <c r="F4496" s="282" t="s">
        <v>189</v>
      </c>
      <c r="G4496" s="1126" t="str">
        <f>IF('Appraisal Inputs'!BH384="","Blank",'Appraisal Inputs'!BH384)</f>
        <v>Blank</v>
      </c>
      <c r="I4496" s="515" t="s">
        <v>5019</v>
      </c>
    </row>
    <row r="4497" spans="1:9" x14ac:dyDescent="0.2">
      <c r="A4497" s="86" t="s">
        <v>6388</v>
      </c>
      <c r="B4497" s="763" t="s">
        <v>454</v>
      </c>
      <c r="C4497" s="86" t="s">
        <v>186</v>
      </c>
      <c r="D4497" s="86" t="s">
        <v>562</v>
      </c>
      <c r="E4497" s="86" t="s">
        <v>522</v>
      </c>
      <c r="F4497" s="282" t="s">
        <v>189</v>
      </c>
      <c r="G4497" s="1126" t="str">
        <f>IF('Appraisal Inputs'!BH385="","Blank",'Appraisal Inputs'!BH385)</f>
        <v>Blank</v>
      </c>
      <c r="I4497" s="515" t="s">
        <v>5020</v>
      </c>
    </row>
    <row r="4498" spans="1:9" x14ac:dyDescent="0.2">
      <c r="A4498" s="86" t="s">
        <v>6388</v>
      </c>
      <c r="B4498" s="763" t="s">
        <v>454</v>
      </c>
      <c r="C4498" s="86" t="s">
        <v>186</v>
      </c>
      <c r="D4498" s="86" t="s">
        <v>563</v>
      </c>
      <c r="E4498" s="86" t="s">
        <v>522</v>
      </c>
      <c r="F4498" s="282" t="s">
        <v>189</v>
      </c>
      <c r="G4498" s="1126" t="str">
        <f>IF('Appraisal Inputs'!BH386="","Blank",'Appraisal Inputs'!BH386)</f>
        <v>Blank</v>
      </c>
      <c r="I4498" s="515" t="s">
        <v>5021</v>
      </c>
    </row>
    <row r="4499" spans="1:9" x14ac:dyDescent="0.2">
      <c r="A4499" s="86" t="s">
        <v>6388</v>
      </c>
      <c r="B4499" s="763" t="s">
        <v>454</v>
      </c>
      <c r="C4499" s="86" t="s">
        <v>186</v>
      </c>
      <c r="D4499" s="86" t="s">
        <v>564</v>
      </c>
      <c r="E4499" s="86" t="s">
        <v>522</v>
      </c>
      <c r="F4499" s="282" t="s">
        <v>189</v>
      </c>
      <c r="G4499" s="1126" t="str">
        <f>IF('Appraisal Inputs'!BH387="","Blank",'Appraisal Inputs'!BH387)</f>
        <v>Blank</v>
      </c>
      <c r="I4499" s="515" t="s">
        <v>5022</v>
      </c>
    </row>
    <row r="4500" spans="1:9" x14ac:dyDescent="0.2">
      <c r="A4500" s="86" t="s">
        <v>6388</v>
      </c>
      <c r="B4500" s="763" t="s">
        <v>454</v>
      </c>
      <c r="C4500" s="86" t="s">
        <v>186</v>
      </c>
      <c r="D4500" s="86" t="s">
        <v>565</v>
      </c>
      <c r="E4500" s="86" t="s">
        <v>522</v>
      </c>
      <c r="F4500" s="282" t="s">
        <v>189</v>
      </c>
      <c r="G4500" s="1126" t="str">
        <f>IF('Appraisal Inputs'!BH388="","Blank",'Appraisal Inputs'!BH388)</f>
        <v>Blank</v>
      </c>
      <c r="I4500" s="515" t="s">
        <v>5023</v>
      </c>
    </row>
    <row r="4501" spans="1:9" x14ac:dyDescent="0.2">
      <c r="A4501" s="86" t="s">
        <v>6388</v>
      </c>
      <c r="B4501" s="763" t="s">
        <v>454</v>
      </c>
      <c r="C4501" s="86" t="s">
        <v>186</v>
      </c>
      <c r="D4501" s="86" t="s">
        <v>566</v>
      </c>
      <c r="E4501" s="86" t="s">
        <v>522</v>
      </c>
      <c r="F4501" s="282" t="s">
        <v>189</v>
      </c>
      <c r="G4501" s="1119" t="str">
        <f>IF('Appraisal Inputs'!BH389="","Blank",'Appraisal Inputs'!BH389)</f>
        <v>Blank</v>
      </c>
      <c r="I4501" s="515" t="s">
        <v>5024</v>
      </c>
    </row>
    <row r="4502" spans="1:9" x14ac:dyDescent="0.2">
      <c r="A4502" s="86" t="s">
        <v>6388</v>
      </c>
      <c r="B4502" s="533" t="s">
        <v>454</v>
      </c>
      <c r="C4502" s="119" t="s">
        <v>186</v>
      </c>
      <c r="D4502" s="119" t="s">
        <v>185</v>
      </c>
      <c r="E4502" s="119" t="s">
        <v>522</v>
      </c>
      <c r="F4502" s="545" t="s">
        <v>197</v>
      </c>
      <c r="G4502" s="1127" t="str">
        <f>IF('Appraisal Inputs'!BH390="","Blank",'Appraisal Inputs'!BH390)</f>
        <v>Blank</v>
      </c>
      <c r="I4502" s="515" t="s">
        <v>5025</v>
      </c>
    </row>
    <row r="4503" spans="1:9" x14ac:dyDescent="0.2">
      <c r="A4503" s="86" t="s">
        <v>6388</v>
      </c>
      <c r="B4503" s="541" t="s">
        <v>454</v>
      </c>
      <c r="C4503" s="546" t="s">
        <v>186</v>
      </c>
      <c r="D4503" s="546" t="s">
        <v>185</v>
      </c>
      <c r="E4503" s="546" t="s">
        <v>522</v>
      </c>
      <c r="F4503" s="542" t="s">
        <v>188</v>
      </c>
      <c r="G4503" s="1102" t="str">
        <f>IF('Appraisal Inputs'!BI349="","Blank",'Appraisal Inputs'!BI349)</f>
        <v>Blank</v>
      </c>
      <c r="I4503" s="515" t="s">
        <v>5026</v>
      </c>
    </row>
    <row r="4504" spans="1:9" x14ac:dyDescent="0.2">
      <c r="A4504" s="86" t="s">
        <v>6388</v>
      </c>
      <c r="B4504" s="763" t="s">
        <v>454</v>
      </c>
      <c r="C4504" s="86" t="s">
        <v>186</v>
      </c>
      <c r="D4504" s="86" t="s">
        <v>527</v>
      </c>
      <c r="E4504" s="86" t="s">
        <v>522</v>
      </c>
      <c r="F4504" s="282" t="s">
        <v>188</v>
      </c>
      <c r="G4504" s="1126" t="str">
        <f>IF('Appraisal Inputs'!BI350="","Blank",'Appraisal Inputs'!BI350)</f>
        <v>Blank</v>
      </c>
      <c r="I4504" s="515" t="s">
        <v>5027</v>
      </c>
    </row>
    <row r="4505" spans="1:9" x14ac:dyDescent="0.2">
      <c r="A4505" s="86" t="s">
        <v>6388</v>
      </c>
      <c r="B4505" s="763" t="s">
        <v>454</v>
      </c>
      <c r="C4505" s="86" t="s">
        <v>186</v>
      </c>
      <c r="D4505" s="86" t="s">
        <v>528</v>
      </c>
      <c r="E4505" s="86" t="s">
        <v>522</v>
      </c>
      <c r="F4505" s="282" t="s">
        <v>188</v>
      </c>
      <c r="G4505" s="1126" t="str">
        <f>IF('Appraisal Inputs'!BI351="","Blank",'Appraisal Inputs'!BI351)</f>
        <v>Blank</v>
      </c>
      <c r="I4505" s="515" t="s">
        <v>5028</v>
      </c>
    </row>
    <row r="4506" spans="1:9" x14ac:dyDescent="0.2">
      <c r="A4506" s="86" t="s">
        <v>6388</v>
      </c>
      <c r="B4506" s="763" t="s">
        <v>454</v>
      </c>
      <c r="C4506" s="86" t="s">
        <v>186</v>
      </c>
      <c r="D4506" s="86" t="s">
        <v>529</v>
      </c>
      <c r="E4506" s="86" t="s">
        <v>522</v>
      </c>
      <c r="F4506" s="282" t="s">
        <v>188</v>
      </c>
      <c r="G4506" s="1126" t="str">
        <f>IF('Appraisal Inputs'!BI352="","Blank",'Appraisal Inputs'!BI352)</f>
        <v>Blank</v>
      </c>
      <c r="I4506" s="515" t="s">
        <v>5029</v>
      </c>
    </row>
    <row r="4507" spans="1:9" x14ac:dyDescent="0.2">
      <c r="A4507" s="86" t="s">
        <v>6388</v>
      </c>
      <c r="B4507" s="763" t="s">
        <v>454</v>
      </c>
      <c r="C4507" s="86" t="s">
        <v>186</v>
      </c>
      <c r="D4507" s="86" t="s">
        <v>530</v>
      </c>
      <c r="E4507" s="86" t="s">
        <v>522</v>
      </c>
      <c r="F4507" s="282" t="s">
        <v>188</v>
      </c>
      <c r="G4507" s="1126" t="str">
        <f>IF('Appraisal Inputs'!BI353="","Blank",'Appraisal Inputs'!BI353)</f>
        <v>Blank</v>
      </c>
      <c r="I4507" s="515" t="s">
        <v>5030</v>
      </c>
    </row>
    <row r="4508" spans="1:9" x14ac:dyDescent="0.2">
      <c r="A4508" s="86" t="s">
        <v>6388</v>
      </c>
      <c r="B4508" s="763" t="s">
        <v>454</v>
      </c>
      <c r="C4508" s="86" t="s">
        <v>186</v>
      </c>
      <c r="D4508" s="86" t="s">
        <v>531</v>
      </c>
      <c r="E4508" s="86" t="s">
        <v>522</v>
      </c>
      <c r="F4508" s="282" t="s">
        <v>188</v>
      </c>
      <c r="G4508" s="1126" t="str">
        <f>IF('Appraisal Inputs'!BI354="","Blank",'Appraisal Inputs'!BI354)</f>
        <v>Blank</v>
      </c>
      <c r="I4508" s="515" t="s">
        <v>5031</v>
      </c>
    </row>
    <row r="4509" spans="1:9" x14ac:dyDescent="0.2">
      <c r="A4509" s="86" t="s">
        <v>6388</v>
      </c>
      <c r="B4509" s="763" t="s">
        <v>454</v>
      </c>
      <c r="C4509" s="86" t="s">
        <v>186</v>
      </c>
      <c r="D4509" s="86" t="s">
        <v>532</v>
      </c>
      <c r="E4509" s="86" t="s">
        <v>522</v>
      </c>
      <c r="F4509" s="282" t="s">
        <v>188</v>
      </c>
      <c r="G4509" s="1126" t="str">
        <f>IF('Appraisal Inputs'!BI355="","Blank",'Appraisal Inputs'!BI355)</f>
        <v>Blank</v>
      </c>
      <c r="I4509" s="515" t="s">
        <v>5032</v>
      </c>
    </row>
    <row r="4510" spans="1:9" x14ac:dyDescent="0.2">
      <c r="A4510" s="86" t="s">
        <v>6388</v>
      </c>
      <c r="B4510" s="763" t="s">
        <v>454</v>
      </c>
      <c r="C4510" s="86" t="s">
        <v>186</v>
      </c>
      <c r="D4510" s="86" t="s">
        <v>533</v>
      </c>
      <c r="E4510" s="86" t="s">
        <v>522</v>
      </c>
      <c r="F4510" s="282" t="s">
        <v>188</v>
      </c>
      <c r="G4510" s="1126" t="str">
        <f>IF('Appraisal Inputs'!BI356="","Blank",'Appraisal Inputs'!BI356)</f>
        <v>Blank</v>
      </c>
      <c r="I4510" s="515" t="s">
        <v>5033</v>
      </c>
    </row>
    <row r="4511" spans="1:9" x14ac:dyDescent="0.2">
      <c r="A4511" s="86" t="s">
        <v>6388</v>
      </c>
      <c r="B4511" s="763" t="s">
        <v>454</v>
      </c>
      <c r="C4511" s="86" t="s">
        <v>186</v>
      </c>
      <c r="D4511" s="86" t="s">
        <v>534</v>
      </c>
      <c r="E4511" s="86" t="s">
        <v>522</v>
      </c>
      <c r="F4511" s="282" t="s">
        <v>188</v>
      </c>
      <c r="G4511" s="1126" t="str">
        <f>IF('Appraisal Inputs'!BI357="","Blank",'Appraisal Inputs'!BI357)</f>
        <v>Blank</v>
      </c>
      <c r="I4511" s="515" t="s">
        <v>5034</v>
      </c>
    </row>
    <row r="4512" spans="1:9" x14ac:dyDescent="0.2">
      <c r="A4512" s="86" t="s">
        <v>6388</v>
      </c>
      <c r="B4512" s="763" t="s">
        <v>454</v>
      </c>
      <c r="C4512" s="86" t="s">
        <v>186</v>
      </c>
      <c r="D4512" s="86" t="s">
        <v>535</v>
      </c>
      <c r="E4512" s="86" t="s">
        <v>522</v>
      </c>
      <c r="F4512" s="282" t="s">
        <v>188</v>
      </c>
      <c r="G4512" s="1126" t="str">
        <f>IF('Appraisal Inputs'!BI358="","Blank",'Appraisal Inputs'!BI358)</f>
        <v>Blank</v>
      </c>
      <c r="I4512" s="515" t="s">
        <v>5035</v>
      </c>
    </row>
    <row r="4513" spans="1:9" x14ac:dyDescent="0.2">
      <c r="A4513" s="86" t="s">
        <v>6388</v>
      </c>
      <c r="B4513" s="763" t="s">
        <v>454</v>
      </c>
      <c r="C4513" s="86" t="s">
        <v>186</v>
      </c>
      <c r="D4513" s="86" t="s">
        <v>536</v>
      </c>
      <c r="E4513" s="86" t="s">
        <v>522</v>
      </c>
      <c r="F4513" s="282" t="s">
        <v>188</v>
      </c>
      <c r="G4513" s="1126" t="str">
        <f>IF('Appraisal Inputs'!BI359="","Blank",'Appraisal Inputs'!BI359)</f>
        <v>Blank</v>
      </c>
      <c r="I4513" s="515" t="s">
        <v>5036</v>
      </c>
    </row>
    <row r="4514" spans="1:9" x14ac:dyDescent="0.2">
      <c r="A4514" s="86" t="s">
        <v>6388</v>
      </c>
      <c r="B4514" s="763" t="s">
        <v>454</v>
      </c>
      <c r="C4514" s="86" t="s">
        <v>186</v>
      </c>
      <c r="D4514" s="86" t="s">
        <v>537</v>
      </c>
      <c r="E4514" s="86" t="s">
        <v>522</v>
      </c>
      <c r="F4514" s="282" t="s">
        <v>188</v>
      </c>
      <c r="G4514" s="1126" t="str">
        <f>IF('Appraisal Inputs'!BI360="","Blank",'Appraisal Inputs'!BI360)</f>
        <v>Blank</v>
      </c>
      <c r="I4514" s="515" t="s">
        <v>5037</v>
      </c>
    </row>
    <row r="4515" spans="1:9" x14ac:dyDescent="0.2">
      <c r="A4515" s="86" t="s">
        <v>6388</v>
      </c>
      <c r="B4515" s="763" t="s">
        <v>454</v>
      </c>
      <c r="C4515" s="86" t="s">
        <v>186</v>
      </c>
      <c r="D4515" s="86" t="s">
        <v>538</v>
      </c>
      <c r="E4515" s="86" t="s">
        <v>522</v>
      </c>
      <c r="F4515" s="282" t="s">
        <v>188</v>
      </c>
      <c r="G4515" s="1126" t="str">
        <f>IF('Appraisal Inputs'!BI361="","Blank",'Appraisal Inputs'!BI361)</f>
        <v>Blank</v>
      </c>
      <c r="I4515" s="515" t="s">
        <v>5038</v>
      </c>
    </row>
    <row r="4516" spans="1:9" x14ac:dyDescent="0.2">
      <c r="A4516" s="86" t="s">
        <v>6388</v>
      </c>
      <c r="B4516" s="763" t="s">
        <v>454</v>
      </c>
      <c r="C4516" s="86" t="s">
        <v>186</v>
      </c>
      <c r="D4516" s="86" t="s">
        <v>539</v>
      </c>
      <c r="E4516" s="86" t="s">
        <v>522</v>
      </c>
      <c r="F4516" s="282" t="s">
        <v>188</v>
      </c>
      <c r="G4516" s="1126" t="str">
        <f>IF('Appraisal Inputs'!BI362="","Blank",'Appraisal Inputs'!BI362)</f>
        <v>Blank</v>
      </c>
      <c r="I4516" s="515" t="s">
        <v>5039</v>
      </c>
    </row>
    <row r="4517" spans="1:9" x14ac:dyDescent="0.2">
      <c r="A4517" s="86" t="s">
        <v>6388</v>
      </c>
      <c r="B4517" s="763" t="s">
        <v>454</v>
      </c>
      <c r="C4517" s="86" t="s">
        <v>186</v>
      </c>
      <c r="D4517" s="86" t="s">
        <v>540</v>
      </c>
      <c r="E4517" s="86" t="s">
        <v>522</v>
      </c>
      <c r="F4517" s="282" t="s">
        <v>188</v>
      </c>
      <c r="G4517" s="1126" t="str">
        <f>IF('Appraisal Inputs'!BI363="","Blank",'Appraisal Inputs'!BI363)</f>
        <v>Blank</v>
      </c>
      <c r="I4517" s="515" t="s">
        <v>5040</v>
      </c>
    </row>
    <row r="4518" spans="1:9" x14ac:dyDescent="0.2">
      <c r="A4518" s="86" t="s">
        <v>6388</v>
      </c>
      <c r="B4518" s="763" t="s">
        <v>454</v>
      </c>
      <c r="C4518" s="86" t="s">
        <v>186</v>
      </c>
      <c r="D4518" s="86" t="s">
        <v>541</v>
      </c>
      <c r="E4518" s="86" t="s">
        <v>522</v>
      </c>
      <c r="F4518" s="282" t="s">
        <v>188</v>
      </c>
      <c r="G4518" s="1126" t="str">
        <f>IF('Appraisal Inputs'!BI364="","Blank",'Appraisal Inputs'!BI364)</f>
        <v>Blank</v>
      </c>
      <c r="I4518" s="515" t="s">
        <v>5041</v>
      </c>
    </row>
    <row r="4519" spans="1:9" x14ac:dyDescent="0.2">
      <c r="A4519" s="86" t="s">
        <v>6388</v>
      </c>
      <c r="B4519" s="763" t="s">
        <v>454</v>
      </c>
      <c r="C4519" s="86" t="s">
        <v>186</v>
      </c>
      <c r="D4519" s="86" t="s">
        <v>542</v>
      </c>
      <c r="E4519" s="86" t="s">
        <v>522</v>
      </c>
      <c r="F4519" s="282" t="s">
        <v>188</v>
      </c>
      <c r="G4519" s="1126" t="str">
        <f>IF('Appraisal Inputs'!BI365="","Blank",'Appraisal Inputs'!BI365)</f>
        <v>Blank</v>
      </c>
      <c r="I4519" s="515" t="s">
        <v>5042</v>
      </c>
    </row>
    <row r="4520" spans="1:9" x14ac:dyDescent="0.2">
      <c r="A4520" s="86" t="s">
        <v>6388</v>
      </c>
      <c r="B4520" s="763" t="s">
        <v>454</v>
      </c>
      <c r="C4520" s="86" t="s">
        <v>186</v>
      </c>
      <c r="D4520" s="86" t="s">
        <v>543</v>
      </c>
      <c r="E4520" s="86" t="s">
        <v>522</v>
      </c>
      <c r="F4520" s="282" t="s">
        <v>188</v>
      </c>
      <c r="G4520" s="1126" t="str">
        <f>IF('Appraisal Inputs'!BI366="","Blank",'Appraisal Inputs'!BI366)</f>
        <v>Blank</v>
      </c>
      <c r="I4520" s="515" t="s">
        <v>5043</v>
      </c>
    </row>
    <row r="4521" spans="1:9" x14ac:dyDescent="0.2">
      <c r="A4521" s="86" t="s">
        <v>6388</v>
      </c>
      <c r="B4521" s="763" t="s">
        <v>454</v>
      </c>
      <c r="C4521" s="86" t="s">
        <v>186</v>
      </c>
      <c r="D4521" s="86" t="s">
        <v>544</v>
      </c>
      <c r="E4521" s="86" t="s">
        <v>522</v>
      </c>
      <c r="F4521" s="282" t="s">
        <v>188</v>
      </c>
      <c r="G4521" s="1126" t="str">
        <f>IF('Appraisal Inputs'!BI367="","Blank",'Appraisal Inputs'!BI367)</f>
        <v>Blank</v>
      </c>
      <c r="I4521" s="515" t="s">
        <v>5044</v>
      </c>
    </row>
    <row r="4522" spans="1:9" x14ac:dyDescent="0.2">
      <c r="A4522" s="86" t="s">
        <v>6388</v>
      </c>
      <c r="B4522" s="763" t="s">
        <v>454</v>
      </c>
      <c r="C4522" s="86" t="s">
        <v>186</v>
      </c>
      <c r="D4522" s="86" t="s">
        <v>545</v>
      </c>
      <c r="E4522" s="86" t="s">
        <v>522</v>
      </c>
      <c r="F4522" s="282" t="s">
        <v>188</v>
      </c>
      <c r="G4522" s="1126" t="str">
        <f>IF('Appraisal Inputs'!BI368="","Blank",'Appraisal Inputs'!BI368)</f>
        <v>Blank</v>
      </c>
      <c r="I4522" s="515" t="s">
        <v>5045</v>
      </c>
    </row>
    <row r="4523" spans="1:9" x14ac:dyDescent="0.2">
      <c r="A4523" s="86" t="s">
        <v>6388</v>
      </c>
      <c r="B4523" s="763" t="s">
        <v>454</v>
      </c>
      <c r="C4523" s="86" t="s">
        <v>186</v>
      </c>
      <c r="D4523" s="86" t="s">
        <v>546</v>
      </c>
      <c r="E4523" s="86" t="s">
        <v>522</v>
      </c>
      <c r="F4523" s="282" t="s">
        <v>188</v>
      </c>
      <c r="G4523" s="1126" t="str">
        <f>IF('Appraisal Inputs'!BI369="","Blank",'Appraisal Inputs'!BI369)</f>
        <v>Blank</v>
      </c>
      <c r="I4523" s="515" t="s">
        <v>5046</v>
      </c>
    </row>
    <row r="4524" spans="1:9" x14ac:dyDescent="0.2">
      <c r="A4524" s="86" t="s">
        <v>6388</v>
      </c>
      <c r="B4524" s="763" t="s">
        <v>454</v>
      </c>
      <c r="C4524" s="86" t="s">
        <v>186</v>
      </c>
      <c r="D4524" s="86" t="s">
        <v>547</v>
      </c>
      <c r="E4524" s="86" t="s">
        <v>522</v>
      </c>
      <c r="F4524" s="282" t="s">
        <v>188</v>
      </c>
      <c r="G4524" s="1126" t="str">
        <f>IF('Appraisal Inputs'!BI370="","Blank",'Appraisal Inputs'!BI370)</f>
        <v>Blank</v>
      </c>
      <c r="I4524" s="515" t="s">
        <v>5047</v>
      </c>
    </row>
    <row r="4525" spans="1:9" x14ac:dyDescent="0.2">
      <c r="A4525" s="86" t="s">
        <v>6388</v>
      </c>
      <c r="B4525" s="763" t="s">
        <v>454</v>
      </c>
      <c r="C4525" s="86" t="s">
        <v>186</v>
      </c>
      <c r="D4525" s="86" t="s">
        <v>548</v>
      </c>
      <c r="E4525" s="86" t="s">
        <v>522</v>
      </c>
      <c r="F4525" s="282" t="s">
        <v>188</v>
      </c>
      <c r="G4525" s="1126" t="str">
        <f>IF('Appraisal Inputs'!BI371="","Blank",'Appraisal Inputs'!BI371)</f>
        <v>Blank</v>
      </c>
      <c r="I4525" s="515" t="s">
        <v>5048</v>
      </c>
    </row>
    <row r="4526" spans="1:9" x14ac:dyDescent="0.2">
      <c r="A4526" s="86" t="s">
        <v>6388</v>
      </c>
      <c r="B4526" s="763" t="s">
        <v>454</v>
      </c>
      <c r="C4526" s="86" t="s">
        <v>186</v>
      </c>
      <c r="D4526" s="86" t="s">
        <v>549</v>
      </c>
      <c r="E4526" s="86" t="s">
        <v>522</v>
      </c>
      <c r="F4526" s="282" t="s">
        <v>188</v>
      </c>
      <c r="G4526" s="1126" t="str">
        <f>IF('Appraisal Inputs'!BI372="","Blank",'Appraisal Inputs'!BI372)</f>
        <v>Blank</v>
      </c>
      <c r="I4526" s="515" t="s">
        <v>5049</v>
      </c>
    </row>
    <row r="4527" spans="1:9" x14ac:dyDescent="0.2">
      <c r="A4527" s="86" t="s">
        <v>6388</v>
      </c>
      <c r="B4527" s="763" t="s">
        <v>454</v>
      </c>
      <c r="C4527" s="86" t="s">
        <v>186</v>
      </c>
      <c r="D4527" s="86" t="s">
        <v>550</v>
      </c>
      <c r="E4527" s="86" t="s">
        <v>522</v>
      </c>
      <c r="F4527" s="282" t="s">
        <v>188</v>
      </c>
      <c r="G4527" s="1126" t="str">
        <f>IF('Appraisal Inputs'!BI373="","Blank",'Appraisal Inputs'!BI373)</f>
        <v>Blank</v>
      </c>
      <c r="I4527" s="515" t="s">
        <v>5050</v>
      </c>
    </row>
    <row r="4528" spans="1:9" x14ac:dyDescent="0.2">
      <c r="A4528" s="86" t="s">
        <v>6388</v>
      </c>
      <c r="B4528" s="763" t="s">
        <v>454</v>
      </c>
      <c r="C4528" s="86" t="s">
        <v>186</v>
      </c>
      <c r="D4528" s="86" t="s">
        <v>551</v>
      </c>
      <c r="E4528" s="86" t="s">
        <v>522</v>
      </c>
      <c r="F4528" s="282" t="s">
        <v>188</v>
      </c>
      <c r="G4528" s="1126" t="str">
        <f>IF('Appraisal Inputs'!BI374="","Blank",'Appraisal Inputs'!BI374)</f>
        <v>Blank</v>
      </c>
      <c r="I4528" s="515" t="s">
        <v>5051</v>
      </c>
    </row>
    <row r="4529" spans="1:9" x14ac:dyDescent="0.2">
      <c r="A4529" s="86" t="s">
        <v>6388</v>
      </c>
      <c r="B4529" s="763" t="s">
        <v>454</v>
      </c>
      <c r="C4529" s="86" t="s">
        <v>186</v>
      </c>
      <c r="D4529" s="86" t="s">
        <v>552</v>
      </c>
      <c r="E4529" s="86" t="s">
        <v>522</v>
      </c>
      <c r="F4529" s="282" t="s">
        <v>188</v>
      </c>
      <c r="G4529" s="1126" t="str">
        <f>IF('Appraisal Inputs'!BI375="","Blank",'Appraisal Inputs'!BI375)</f>
        <v>Blank</v>
      </c>
      <c r="I4529" s="515" t="s">
        <v>5052</v>
      </c>
    </row>
    <row r="4530" spans="1:9" x14ac:dyDescent="0.2">
      <c r="A4530" s="86" t="s">
        <v>6388</v>
      </c>
      <c r="B4530" s="763" t="s">
        <v>454</v>
      </c>
      <c r="C4530" s="86" t="s">
        <v>186</v>
      </c>
      <c r="D4530" s="86" t="s">
        <v>553</v>
      </c>
      <c r="E4530" s="86" t="s">
        <v>522</v>
      </c>
      <c r="F4530" s="282" t="s">
        <v>188</v>
      </c>
      <c r="G4530" s="1126" t="str">
        <f>IF('Appraisal Inputs'!BI376="","Blank",'Appraisal Inputs'!BI376)</f>
        <v>Blank</v>
      </c>
      <c r="I4530" s="515" t="s">
        <v>5053</v>
      </c>
    </row>
    <row r="4531" spans="1:9" x14ac:dyDescent="0.2">
      <c r="A4531" s="86" t="s">
        <v>6388</v>
      </c>
      <c r="B4531" s="763" t="s">
        <v>454</v>
      </c>
      <c r="C4531" s="86" t="s">
        <v>186</v>
      </c>
      <c r="D4531" s="86" t="s">
        <v>554</v>
      </c>
      <c r="E4531" s="86" t="s">
        <v>522</v>
      </c>
      <c r="F4531" s="282" t="s">
        <v>188</v>
      </c>
      <c r="G4531" s="1126" t="str">
        <f>IF('Appraisal Inputs'!BI377="","Blank",'Appraisal Inputs'!BI377)</f>
        <v>Blank</v>
      </c>
      <c r="I4531" s="515" t="s">
        <v>5054</v>
      </c>
    </row>
    <row r="4532" spans="1:9" x14ac:dyDescent="0.2">
      <c r="A4532" s="86" t="s">
        <v>6388</v>
      </c>
      <c r="B4532" s="763" t="s">
        <v>454</v>
      </c>
      <c r="C4532" s="86" t="s">
        <v>186</v>
      </c>
      <c r="D4532" s="86" t="s">
        <v>555</v>
      </c>
      <c r="E4532" s="86" t="s">
        <v>522</v>
      </c>
      <c r="F4532" s="282" t="s">
        <v>188</v>
      </c>
      <c r="G4532" s="1126" t="str">
        <f>IF('Appraisal Inputs'!BI378="","Blank",'Appraisal Inputs'!BI378)</f>
        <v>Blank</v>
      </c>
      <c r="I4532" s="515" t="s">
        <v>5055</v>
      </c>
    </row>
    <row r="4533" spans="1:9" x14ac:dyDescent="0.2">
      <c r="A4533" s="86" t="s">
        <v>6388</v>
      </c>
      <c r="B4533" s="763" t="s">
        <v>454</v>
      </c>
      <c r="C4533" s="86" t="s">
        <v>186</v>
      </c>
      <c r="D4533" s="86" t="s">
        <v>556</v>
      </c>
      <c r="E4533" s="86" t="s">
        <v>522</v>
      </c>
      <c r="F4533" s="282" t="s">
        <v>188</v>
      </c>
      <c r="G4533" s="1126" t="str">
        <f>IF('Appraisal Inputs'!BI379="","Blank",'Appraisal Inputs'!BI379)</f>
        <v>Blank</v>
      </c>
      <c r="I4533" s="515" t="s">
        <v>5056</v>
      </c>
    </row>
    <row r="4534" spans="1:9" x14ac:dyDescent="0.2">
      <c r="A4534" s="86" t="s">
        <v>6388</v>
      </c>
      <c r="B4534" s="763" t="s">
        <v>454</v>
      </c>
      <c r="C4534" s="86" t="s">
        <v>186</v>
      </c>
      <c r="D4534" s="86" t="s">
        <v>557</v>
      </c>
      <c r="E4534" s="86" t="s">
        <v>522</v>
      </c>
      <c r="F4534" s="282" t="s">
        <v>188</v>
      </c>
      <c r="G4534" s="1126" t="str">
        <f>IF('Appraisal Inputs'!BI380="","Blank",'Appraisal Inputs'!BI380)</f>
        <v>Blank</v>
      </c>
      <c r="I4534" s="515" t="s">
        <v>5057</v>
      </c>
    </row>
    <row r="4535" spans="1:9" x14ac:dyDescent="0.2">
      <c r="A4535" s="86" t="s">
        <v>6388</v>
      </c>
      <c r="B4535" s="763" t="s">
        <v>454</v>
      </c>
      <c r="C4535" s="86" t="s">
        <v>186</v>
      </c>
      <c r="D4535" s="86" t="s">
        <v>558</v>
      </c>
      <c r="E4535" s="86" t="s">
        <v>522</v>
      </c>
      <c r="F4535" s="282" t="s">
        <v>188</v>
      </c>
      <c r="G4535" s="1126" t="str">
        <f>IF('Appraisal Inputs'!BI381="","Blank",'Appraisal Inputs'!BI381)</f>
        <v>Blank</v>
      </c>
      <c r="I4535" s="515" t="s">
        <v>5058</v>
      </c>
    </row>
    <row r="4536" spans="1:9" x14ac:dyDescent="0.2">
      <c r="A4536" s="86" t="s">
        <v>6388</v>
      </c>
      <c r="B4536" s="763" t="s">
        <v>454</v>
      </c>
      <c r="C4536" s="86" t="s">
        <v>186</v>
      </c>
      <c r="D4536" s="86" t="s">
        <v>559</v>
      </c>
      <c r="E4536" s="86" t="s">
        <v>522</v>
      </c>
      <c r="F4536" s="282" t="s">
        <v>188</v>
      </c>
      <c r="G4536" s="1126" t="str">
        <f>IF('Appraisal Inputs'!BI382="","Blank",'Appraisal Inputs'!BI382)</f>
        <v>Blank</v>
      </c>
      <c r="I4536" s="515" t="s">
        <v>5059</v>
      </c>
    </row>
    <row r="4537" spans="1:9" x14ac:dyDescent="0.2">
      <c r="A4537" s="86" t="s">
        <v>6388</v>
      </c>
      <c r="B4537" s="763" t="s">
        <v>454</v>
      </c>
      <c r="C4537" s="86" t="s">
        <v>186</v>
      </c>
      <c r="D4537" s="86" t="s">
        <v>560</v>
      </c>
      <c r="E4537" s="86" t="s">
        <v>522</v>
      </c>
      <c r="F4537" s="282" t="s">
        <v>188</v>
      </c>
      <c r="G4537" s="1126" t="str">
        <f>IF('Appraisal Inputs'!BI383="","Blank",'Appraisal Inputs'!BI383)</f>
        <v>Blank</v>
      </c>
      <c r="I4537" s="515" t="s">
        <v>5060</v>
      </c>
    </row>
    <row r="4538" spans="1:9" x14ac:dyDescent="0.2">
      <c r="A4538" s="86" t="s">
        <v>6388</v>
      </c>
      <c r="B4538" s="763" t="s">
        <v>454</v>
      </c>
      <c r="C4538" s="86" t="s">
        <v>186</v>
      </c>
      <c r="D4538" s="86" t="s">
        <v>561</v>
      </c>
      <c r="E4538" s="86" t="s">
        <v>522</v>
      </c>
      <c r="F4538" s="282" t="s">
        <v>188</v>
      </c>
      <c r="G4538" s="1126" t="str">
        <f>IF('Appraisal Inputs'!BI384="","Blank",'Appraisal Inputs'!BI384)</f>
        <v>Blank</v>
      </c>
      <c r="I4538" s="515" t="s">
        <v>5061</v>
      </c>
    </row>
    <row r="4539" spans="1:9" x14ac:dyDescent="0.2">
      <c r="A4539" s="86" t="s">
        <v>6388</v>
      </c>
      <c r="B4539" s="763" t="s">
        <v>454</v>
      </c>
      <c r="C4539" s="86" t="s">
        <v>186</v>
      </c>
      <c r="D4539" s="86" t="s">
        <v>562</v>
      </c>
      <c r="E4539" s="86" t="s">
        <v>522</v>
      </c>
      <c r="F4539" s="282" t="s">
        <v>188</v>
      </c>
      <c r="G4539" s="1126" t="str">
        <f>IF('Appraisal Inputs'!BI385="","Blank",'Appraisal Inputs'!BI385)</f>
        <v>Blank</v>
      </c>
      <c r="I4539" s="515" t="s">
        <v>5062</v>
      </c>
    </row>
    <row r="4540" spans="1:9" x14ac:dyDescent="0.2">
      <c r="A4540" s="86" t="s">
        <v>6388</v>
      </c>
      <c r="B4540" s="763" t="s">
        <v>454</v>
      </c>
      <c r="C4540" s="86" t="s">
        <v>186</v>
      </c>
      <c r="D4540" s="86" t="s">
        <v>563</v>
      </c>
      <c r="E4540" s="86" t="s">
        <v>522</v>
      </c>
      <c r="F4540" s="282" t="s">
        <v>188</v>
      </c>
      <c r="G4540" s="1126" t="str">
        <f>IF('Appraisal Inputs'!BI386="","Blank",'Appraisal Inputs'!BI386)</f>
        <v>Blank</v>
      </c>
      <c r="I4540" s="515" t="s">
        <v>5063</v>
      </c>
    </row>
    <row r="4541" spans="1:9" x14ac:dyDescent="0.2">
      <c r="A4541" s="86" t="s">
        <v>6388</v>
      </c>
      <c r="B4541" s="763" t="s">
        <v>454</v>
      </c>
      <c r="C4541" s="86" t="s">
        <v>186</v>
      </c>
      <c r="D4541" s="86" t="s">
        <v>564</v>
      </c>
      <c r="E4541" s="86" t="s">
        <v>522</v>
      </c>
      <c r="F4541" s="282" t="s">
        <v>188</v>
      </c>
      <c r="G4541" s="1126" t="str">
        <f>IF('Appraisal Inputs'!BI387="","Blank",'Appraisal Inputs'!BI387)</f>
        <v>Blank</v>
      </c>
      <c r="I4541" s="515" t="s">
        <v>5064</v>
      </c>
    </row>
    <row r="4542" spans="1:9" x14ac:dyDescent="0.2">
      <c r="A4542" s="86" t="s">
        <v>6388</v>
      </c>
      <c r="B4542" s="763" t="s">
        <v>454</v>
      </c>
      <c r="C4542" s="86" t="s">
        <v>186</v>
      </c>
      <c r="D4542" s="86" t="s">
        <v>565</v>
      </c>
      <c r="E4542" s="86" t="s">
        <v>522</v>
      </c>
      <c r="F4542" s="282" t="s">
        <v>188</v>
      </c>
      <c r="G4542" s="1126" t="str">
        <f>IF('Appraisal Inputs'!BI388="","Blank",'Appraisal Inputs'!BI388)</f>
        <v>Blank</v>
      </c>
      <c r="I4542" s="515" t="s">
        <v>5065</v>
      </c>
    </row>
    <row r="4543" spans="1:9" x14ac:dyDescent="0.2">
      <c r="A4543" s="86" t="s">
        <v>6388</v>
      </c>
      <c r="B4543" s="543" t="s">
        <v>454</v>
      </c>
      <c r="C4543" s="547" t="s">
        <v>186</v>
      </c>
      <c r="D4543" s="547" t="s">
        <v>566</v>
      </c>
      <c r="E4543" s="547" t="s">
        <v>522</v>
      </c>
      <c r="F4543" s="538" t="s">
        <v>188</v>
      </c>
      <c r="G4543" s="1120" t="str">
        <f>IF('Appraisal Inputs'!BI389="","Blank",'Appraisal Inputs'!BI389)</f>
        <v>Blank</v>
      </c>
      <c r="I4543" s="515" t="s">
        <v>5066</v>
      </c>
    </row>
    <row r="4544" spans="1:9" x14ac:dyDescent="0.2">
      <c r="A4544" s="86" t="s">
        <v>6388</v>
      </c>
      <c r="B4544" s="763" t="s">
        <v>454</v>
      </c>
      <c r="C4544" s="86" t="s">
        <v>186</v>
      </c>
      <c r="D4544" s="86" t="s">
        <v>185</v>
      </c>
      <c r="E4544" s="86" t="s">
        <v>523</v>
      </c>
      <c r="F4544" s="282" t="s">
        <v>189</v>
      </c>
      <c r="G4544" s="1126" t="str">
        <f>IF('Appraisal Inputs'!BJ349="","Blank",'Appraisal Inputs'!BJ349)</f>
        <v>Blank</v>
      </c>
      <c r="I4544" s="515" t="s">
        <v>5067</v>
      </c>
    </row>
    <row r="4545" spans="1:9" x14ac:dyDescent="0.2">
      <c r="A4545" s="86" t="s">
        <v>6388</v>
      </c>
      <c r="B4545" s="763" t="s">
        <v>454</v>
      </c>
      <c r="C4545" s="86" t="s">
        <v>186</v>
      </c>
      <c r="D4545" s="86" t="s">
        <v>527</v>
      </c>
      <c r="E4545" s="86" t="s">
        <v>523</v>
      </c>
      <c r="F4545" s="282" t="s">
        <v>189</v>
      </c>
      <c r="G4545" s="1126" t="str">
        <f>IF('Appraisal Inputs'!BJ350="","Blank",'Appraisal Inputs'!BJ350)</f>
        <v>Blank</v>
      </c>
      <c r="I4545" s="515" t="s">
        <v>5068</v>
      </c>
    </row>
    <row r="4546" spans="1:9" x14ac:dyDescent="0.2">
      <c r="A4546" s="86" t="s">
        <v>6388</v>
      </c>
      <c r="B4546" s="763" t="s">
        <v>454</v>
      </c>
      <c r="C4546" s="86" t="s">
        <v>186</v>
      </c>
      <c r="D4546" s="86" t="s">
        <v>528</v>
      </c>
      <c r="E4546" s="86" t="s">
        <v>523</v>
      </c>
      <c r="F4546" s="282" t="s">
        <v>189</v>
      </c>
      <c r="G4546" s="1126" t="str">
        <f>IF('Appraisal Inputs'!BJ351="","Blank",'Appraisal Inputs'!BJ351)</f>
        <v>Blank</v>
      </c>
      <c r="I4546" s="515" t="s">
        <v>5069</v>
      </c>
    </row>
    <row r="4547" spans="1:9" x14ac:dyDescent="0.2">
      <c r="A4547" s="86" t="s">
        <v>6388</v>
      </c>
      <c r="B4547" s="763" t="s">
        <v>454</v>
      </c>
      <c r="C4547" s="86" t="s">
        <v>186</v>
      </c>
      <c r="D4547" s="86" t="s">
        <v>529</v>
      </c>
      <c r="E4547" s="86" t="s">
        <v>523</v>
      </c>
      <c r="F4547" s="282" t="s">
        <v>189</v>
      </c>
      <c r="G4547" s="1126" t="str">
        <f>IF('Appraisal Inputs'!BJ352="","Blank",'Appraisal Inputs'!BJ352)</f>
        <v>Blank</v>
      </c>
      <c r="I4547" s="515" t="s">
        <v>5070</v>
      </c>
    </row>
    <row r="4548" spans="1:9" x14ac:dyDescent="0.2">
      <c r="A4548" s="86" t="s">
        <v>6388</v>
      </c>
      <c r="B4548" s="763" t="s">
        <v>454</v>
      </c>
      <c r="C4548" s="86" t="s">
        <v>186</v>
      </c>
      <c r="D4548" s="86" t="s">
        <v>530</v>
      </c>
      <c r="E4548" s="86" t="s">
        <v>523</v>
      </c>
      <c r="F4548" s="282" t="s">
        <v>189</v>
      </c>
      <c r="G4548" s="1126" t="str">
        <f>IF('Appraisal Inputs'!BJ353="","Blank",'Appraisal Inputs'!BJ353)</f>
        <v>Blank</v>
      </c>
      <c r="I4548" s="515" t="s">
        <v>5071</v>
      </c>
    </row>
    <row r="4549" spans="1:9" x14ac:dyDescent="0.2">
      <c r="A4549" s="86" t="s">
        <v>6388</v>
      </c>
      <c r="B4549" s="763" t="s">
        <v>454</v>
      </c>
      <c r="C4549" s="86" t="s">
        <v>186</v>
      </c>
      <c r="D4549" s="86" t="s">
        <v>531</v>
      </c>
      <c r="E4549" s="86" t="s">
        <v>523</v>
      </c>
      <c r="F4549" s="282" t="s">
        <v>189</v>
      </c>
      <c r="G4549" s="1126" t="str">
        <f>IF('Appraisal Inputs'!BJ354="","Blank",'Appraisal Inputs'!BJ354)</f>
        <v>Blank</v>
      </c>
      <c r="I4549" s="515" t="s">
        <v>5072</v>
      </c>
    </row>
    <row r="4550" spans="1:9" x14ac:dyDescent="0.2">
      <c r="A4550" s="86" t="s">
        <v>6388</v>
      </c>
      <c r="B4550" s="763" t="s">
        <v>454</v>
      </c>
      <c r="C4550" s="86" t="s">
        <v>186</v>
      </c>
      <c r="D4550" s="86" t="s">
        <v>532</v>
      </c>
      <c r="E4550" s="86" t="s">
        <v>523</v>
      </c>
      <c r="F4550" s="282" t="s">
        <v>189</v>
      </c>
      <c r="G4550" s="1126" t="str">
        <f>IF('Appraisal Inputs'!BJ355="","Blank",'Appraisal Inputs'!BJ355)</f>
        <v>Blank</v>
      </c>
      <c r="I4550" s="515" t="s">
        <v>5073</v>
      </c>
    </row>
    <row r="4551" spans="1:9" x14ac:dyDescent="0.2">
      <c r="A4551" s="86" t="s">
        <v>6388</v>
      </c>
      <c r="B4551" s="763" t="s">
        <v>454</v>
      </c>
      <c r="C4551" s="86" t="s">
        <v>186</v>
      </c>
      <c r="D4551" s="86" t="s">
        <v>533</v>
      </c>
      <c r="E4551" s="86" t="s">
        <v>523</v>
      </c>
      <c r="F4551" s="282" t="s">
        <v>189</v>
      </c>
      <c r="G4551" s="1126" t="str">
        <f>IF('Appraisal Inputs'!BJ356="","Blank",'Appraisal Inputs'!BJ356)</f>
        <v>Blank</v>
      </c>
      <c r="I4551" s="515" t="s">
        <v>5074</v>
      </c>
    </row>
    <row r="4552" spans="1:9" x14ac:dyDescent="0.2">
      <c r="A4552" s="86" t="s">
        <v>6388</v>
      </c>
      <c r="B4552" s="763" t="s">
        <v>454</v>
      </c>
      <c r="C4552" s="86" t="s">
        <v>186</v>
      </c>
      <c r="D4552" s="86" t="s">
        <v>534</v>
      </c>
      <c r="E4552" s="86" t="s">
        <v>523</v>
      </c>
      <c r="F4552" s="282" t="s">
        <v>189</v>
      </c>
      <c r="G4552" s="1126" t="str">
        <f>IF('Appraisal Inputs'!BJ357="","Blank",'Appraisal Inputs'!BJ357)</f>
        <v>Blank</v>
      </c>
      <c r="I4552" s="515" t="s">
        <v>5075</v>
      </c>
    </row>
    <row r="4553" spans="1:9" x14ac:dyDescent="0.2">
      <c r="A4553" s="86" t="s">
        <v>6388</v>
      </c>
      <c r="B4553" s="763" t="s">
        <v>454</v>
      </c>
      <c r="C4553" s="86" t="s">
        <v>186</v>
      </c>
      <c r="D4553" s="86" t="s">
        <v>535</v>
      </c>
      <c r="E4553" s="86" t="s">
        <v>523</v>
      </c>
      <c r="F4553" s="282" t="s">
        <v>189</v>
      </c>
      <c r="G4553" s="1126" t="str">
        <f>IF('Appraisal Inputs'!BJ358="","Blank",'Appraisal Inputs'!BJ358)</f>
        <v>Blank</v>
      </c>
      <c r="I4553" s="515" t="s">
        <v>5076</v>
      </c>
    </row>
    <row r="4554" spans="1:9" x14ac:dyDescent="0.2">
      <c r="A4554" s="86" t="s">
        <v>6388</v>
      </c>
      <c r="B4554" s="763" t="s">
        <v>454</v>
      </c>
      <c r="C4554" s="86" t="s">
        <v>186</v>
      </c>
      <c r="D4554" s="86" t="s">
        <v>536</v>
      </c>
      <c r="E4554" s="86" t="s">
        <v>523</v>
      </c>
      <c r="F4554" s="282" t="s">
        <v>189</v>
      </c>
      <c r="G4554" s="1126" t="str">
        <f>IF('Appraisal Inputs'!BJ359="","Blank",'Appraisal Inputs'!BJ359)</f>
        <v>Blank</v>
      </c>
      <c r="I4554" s="515" t="s">
        <v>5077</v>
      </c>
    </row>
    <row r="4555" spans="1:9" x14ac:dyDescent="0.2">
      <c r="A4555" s="86" t="s">
        <v>6388</v>
      </c>
      <c r="B4555" s="763" t="s">
        <v>454</v>
      </c>
      <c r="C4555" s="86" t="s">
        <v>186</v>
      </c>
      <c r="D4555" s="86" t="s">
        <v>537</v>
      </c>
      <c r="E4555" s="86" t="s">
        <v>523</v>
      </c>
      <c r="F4555" s="282" t="s">
        <v>189</v>
      </c>
      <c r="G4555" s="1126" t="str">
        <f>IF('Appraisal Inputs'!BJ360="","Blank",'Appraisal Inputs'!BJ360)</f>
        <v>Blank</v>
      </c>
      <c r="I4555" s="515" t="s">
        <v>5078</v>
      </c>
    </row>
    <row r="4556" spans="1:9" x14ac:dyDescent="0.2">
      <c r="A4556" s="86" t="s">
        <v>6388</v>
      </c>
      <c r="B4556" s="763" t="s">
        <v>454</v>
      </c>
      <c r="C4556" s="86" t="s">
        <v>186</v>
      </c>
      <c r="D4556" s="86" t="s">
        <v>538</v>
      </c>
      <c r="E4556" s="86" t="s">
        <v>523</v>
      </c>
      <c r="F4556" s="282" t="s">
        <v>189</v>
      </c>
      <c r="G4556" s="1126" t="str">
        <f>IF('Appraisal Inputs'!BJ361="","Blank",'Appraisal Inputs'!BJ361)</f>
        <v>Blank</v>
      </c>
      <c r="I4556" s="515" t="s">
        <v>5079</v>
      </c>
    </row>
    <row r="4557" spans="1:9" x14ac:dyDescent="0.2">
      <c r="A4557" s="86" t="s">
        <v>6388</v>
      </c>
      <c r="B4557" s="763" t="s">
        <v>454</v>
      </c>
      <c r="C4557" s="86" t="s">
        <v>186</v>
      </c>
      <c r="D4557" s="86" t="s">
        <v>539</v>
      </c>
      <c r="E4557" s="86" t="s">
        <v>523</v>
      </c>
      <c r="F4557" s="282" t="s">
        <v>189</v>
      </c>
      <c r="G4557" s="1126" t="str">
        <f>IF('Appraisal Inputs'!BJ362="","Blank",'Appraisal Inputs'!BJ362)</f>
        <v>Blank</v>
      </c>
      <c r="I4557" s="515" t="s">
        <v>5080</v>
      </c>
    </row>
    <row r="4558" spans="1:9" x14ac:dyDescent="0.2">
      <c r="A4558" s="86" t="s">
        <v>6388</v>
      </c>
      <c r="B4558" s="763" t="s">
        <v>454</v>
      </c>
      <c r="C4558" s="86" t="s">
        <v>186</v>
      </c>
      <c r="D4558" s="86" t="s">
        <v>540</v>
      </c>
      <c r="E4558" s="86" t="s">
        <v>523</v>
      </c>
      <c r="F4558" s="282" t="s">
        <v>189</v>
      </c>
      <c r="G4558" s="1126" t="str">
        <f>IF('Appraisal Inputs'!BJ363="","Blank",'Appraisal Inputs'!BJ363)</f>
        <v>Blank</v>
      </c>
      <c r="I4558" s="515" t="s">
        <v>5081</v>
      </c>
    </row>
    <row r="4559" spans="1:9" x14ac:dyDescent="0.2">
      <c r="A4559" s="86" t="s">
        <v>6388</v>
      </c>
      <c r="B4559" s="763" t="s">
        <v>454</v>
      </c>
      <c r="C4559" s="86" t="s">
        <v>186</v>
      </c>
      <c r="D4559" s="86" t="s">
        <v>541</v>
      </c>
      <c r="E4559" s="86" t="s">
        <v>523</v>
      </c>
      <c r="F4559" s="282" t="s">
        <v>189</v>
      </c>
      <c r="G4559" s="1126" t="str">
        <f>IF('Appraisal Inputs'!BJ364="","Blank",'Appraisal Inputs'!BJ364)</f>
        <v>Blank</v>
      </c>
      <c r="I4559" s="515" t="s">
        <v>5082</v>
      </c>
    </row>
    <row r="4560" spans="1:9" x14ac:dyDescent="0.2">
      <c r="A4560" s="86" t="s">
        <v>6388</v>
      </c>
      <c r="B4560" s="763" t="s">
        <v>454</v>
      </c>
      <c r="C4560" s="86" t="s">
        <v>186</v>
      </c>
      <c r="D4560" s="86" t="s">
        <v>542</v>
      </c>
      <c r="E4560" s="86" t="s">
        <v>523</v>
      </c>
      <c r="F4560" s="282" t="s">
        <v>189</v>
      </c>
      <c r="G4560" s="1126" t="str">
        <f>IF('Appraisal Inputs'!BJ365="","Blank",'Appraisal Inputs'!BJ365)</f>
        <v>Blank</v>
      </c>
      <c r="I4560" s="515" t="s">
        <v>5083</v>
      </c>
    </row>
    <row r="4561" spans="1:9" x14ac:dyDescent="0.2">
      <c r="A4561" s="86" t="s">
        <v>6388</v>
      </c>
      <c r="B4561" s="763" t="s">
        <v>454</v>
      </c>
      <c r="C4561" s="86" t="s">
        <v>186</v>
      </c>
      <c r="D4561" s="86" t="s">
        <v>543</v>
      </c>
      <c r="E4561" s="86" t="s">
        <v>523</v>
      </c>
      <c r="F4561" s="282" t="s">
        <v>189</v>
      </c>
      <c r="G4561" s="1126" t="str">
        <f>IF('Appraisal Inputs'!BJ366="","Blank",'Appraisal Inputs'!BJ366)</f>
        <v>Blank</v>
      </c>
      <c r="I4561" s="515" t="s">
        <v>5084</v>
      </c>
    </row>
    <row r="4562" spans="1:9" x14ac:dyDescent="0.2">
      <c r="A4562" s="86" t="s">
        <v>6388</v>
      </c>
      <c r="B4562" s="763" t="s">
        <v>454</v>
      </c>
      <c r="C4562" s="86" t="s">
        <v>186</v>
      </c>
      <c r="D4562" s="86" t="s">
        <v>544</v>
      </c>
      <c r="E4562" s="86" t="s">
        <v>523</v>
      </c>
      <c r="F4562" s="282" t="s">
        <v>189</v>
      </c>
      <c r="G4562" s="1126" t="str">
        <f>IF('Appraisal Inputs'!BJ367="","Blank",'Appraisal Inputs'!BJ367)</f>
        <v>Blank</v>
      </c>
      <c r="I4562" s="515" t="s">
        <v>5085</v>
      </c>
    </row>
    <row r="4563" spans="1:9" x14ac:dyDescent="0.2">
      <c r="A4563" s="86" t="s">
        <v>6388</v>
      </c>
      <c r="B4563" s="763" t="s">
        <v>454</v>
      </c>
      <c r="C4563" s="86" t="s">
        <v>186</v>
      </c>
      <c r="D4563" s="86" t="s">
        <v>545</v>
      </c>
      <c r="E4563" s="86" t="s">
        <v>523</v>
      </c>
      <c r="F4563" s="282" t="s">
        <v>189</v>
      </c>
      <c r="G4563" s="1126" t="str">
        <f>IF('Appraisal Inputs'!BJ368="","Blank",'Appraisal Inputs'!BJ368)</f>
        <v>Blank</v>
      </c>
      <c r="I4563" s="515" t="s">
        <v>5086</v>
      </c>
    </row>
    <row r="4564" spans="1:9" x14ac:dyDescent="0.2">
      <c r="A4564" s="86" t="s">
        <v>6388</v>
      </c>
      <c r="B4564" s="763" t="s">
        <v>454</v>
      </c>
      <c r="C4564" s="86" t="s">
        <v>186</v>
      </c>
      <c r="D4564" s="86" t="s">
        <v>546</v>
      </c>
      <c r="E4564" s="86" t="s">
        <v>523</v>
      </c>
      <c r="F4564" s="282" t="s">
        <v>189</v>
      </c>
      <c r="G4564" s="1126" t="str">
        <f>IF('Appraisal Inputs'!BJ369="","Blank",'Appraisal Inputs'!BJ369)</f>
        <v>Blank</v>
      </c>
      <c r="I4564" s="515" t="s">
        <v>5087</v>
      </c>
    </row>
    <row r="4565" spans="1:9" x14ac:dyDescent="0.2">
      <c r="A4565" s="86" t="s">
        <v>6388</v>
      </c>
      <c r="B4565" s="763" t="s">
        <v>454</v>
      </c>
      <c r="C4565" s="86" t="s">
        <v>186</v>
      </c>
      <c r="D4565" s="86" t="s">
        <v>547</v>
      </c>
      <c r="E4565" s="86" t="s">
        <v>523</v>
      </c>
      <c r="F4565" s="282" t="s">
        <v>189</v>
      </c>
      <c r="G4565" s="1126" t="str">
        <f>IF('Appraisal Inputs'!BJ370="","Blank",'Appraisal Inputs'!BJ370)</f>
        <v>Blank</v>
      </c>
      <c r="I4565" s="515" t="s">
        <v>5088</v>
      </c>
    </row>
    <row r="4566" spans="1:9" x14ac:dyDescent="0.2">
      <c r="A4566" s="86" t="s">
        <v>6388</v>
      </c>
      <c r="B4566" s="763" t="s">
        <v>454</v>
      </c>
      <c r="C4566" s="86" t="s">
        <v>186</v>
      </c>
      <c r="D4566" s="86" t="s">
        <v>548</v>
      </c>
      <c r="E4566" s="86" t="s">
        <v>523</v>
      </c>
      <c r="F4566" s="282" t="s">
        <v>189</v>
      </c>
      <c r="G4566" s="1126" t="str">
        <f>IF('Appraisal Inputs'!BJ371="","Blank",'Appraisal Inputs'!BJ371)</f>
        <v>Blank</v>
      </c>
      <c r="I4566" s="515" t="s">
        <v>5089</v>
      </c>
    </row>
    <row r="4567" spans="1:9" x14ac:dyDescent="0.2">
      <c r="A4567" s="86" t="s">
        <v>6388</v>
      </c>
      <c r="B4567" s="763" t="s">
        <v>454</v>
      </c>
      <c r="C4567" s="86" t="s">
        <v>186</v>
      </c>
      <c r="D4567" s="86" t="s">
        <v>549</v>
      </c>
      <c r="E4567" s="86" t="s">
        <v>523</v>
      </c>
      <c r="F4567" s="282" t="s">
        <v>189</v>
      </c>
      <c r="G4567" s="1126" t="str">
        <f>IF('Appraisal Inputs'!BJ372="","Blank",'Appraisal Inputs'!BJ372)</f>
        <v>Blank</v>
      </c>
      <c r="I4567" s="515" t="s">
        <v>5090</v>
      </c>
    </row>
    <row r="4568" spans="1:9" x14ac:dyDescent="0.2">
      <c r="A4568" s="86" t="s">
        <v>6388</v>
      </c>
      <c r="B4568" s="763" t="s">
        <v>454</v>
      </c>
      <c r="C4568" s="86" t="s">
        <v>186</v>
      </c>
      <c r="D4568" s="86" t="s">
        <v>550</v>
      </c>
      <c r="E4568" s="86" t="s">
        <v>523</v>
      </c>
      <c r="F4568" s="282" t="s">
        <v>189</v>
      </c>
      <c r="G4568" s="1126" t="str">
        <f>IF('Appraisal Inputs'!BJ373="","Blank",'Appraisal Inputs'!BJ373)</f>
        <v>Blank</v>
      </c>
      <c r="I4568" s="515" t="s">
        <v>5091</v>
      </c>
    </row>
    <row r="4569" spans="1:9" x14ac:dyDescent="0.2">
      <c r="A4569" s="86" t="s">
        <v>6388</v>
      </c>
      <c r="B4569" s="763" t="s">
        <v>454</v>
      </c>
      <c r="C4569" s="86" t="s">
        <v>186</v>
      </c>
      <c r="D4569" s="86" t="s">
        <v>551</v>
      </c>
      <c r="E4569" s="86" t="s">
        <v>523</v>
      </c>
      <c r="F4569" s="282" t="s">
        <v>189</v>
      </c>
      <c r="G4569" s="1126" t="str">
        <f>IF('Appraisal Inputs'!BJ374="","Blank",'Appraisal Inputs'!BJ374)</f>
        <v>Blank</v>
      </c>
      <c r="I4569" s="515" t="s">
        <v>5092</v>
      </c>
    </row>
    <row r="4570" spans="1:9" x14ac:dyDescent="0.2">
      <c r="A4570" s="86" t="s">
        <v>6388</v>
      </c>
      <c r="B4570" s="763" t="s">
        <v>454</v>
      </c>
      <c r="C4570" s="86" t="s">
        <v>186</v>
      </c>
      <c r="D4570" s="86" t="s">
        <v>552</v>
      </c>
      <c r="E4570" s="86" t="s">
        <v>523</v>
      </c>
      <c r="F4570" s="282" t="s">
        <v>189</v>
      </c>
      <c r="G4570" s="1126" t="str">
        <f>IF('Appraisal Inputs'!BJ375="","Blank",'Appraisal Inputs'!BJ375)</f>
        <v>Blank</v>
      </c>
      <c r="I4570" s="515" t="s">
        <v>5093</v>
      </c>
    </row>
    <row r="4571" spans="1:9" x14ac:dyDescent="0.2">
      <c r="A4571" s="86" t="s">
        <v>6388</v>
      </c>
      <c r="B4571" s="763" t="s">
        <v>454</v>
      </c>
      <c r="C4571" s="86" t="s">
        <v>186</v>
      </c>
      <c r="D4571" s="86" t="s">
        <v>553</v>
      </c>
      <c r="E4571" s="86" t="s">
        <v>523</v>
      </c>
      <c r="F4571" s="282" t="s">
        <v>189</v>
      </c>
      <c r="G4571" s="1126" t="str">
        <f>IF('Appraisal Inputs'!BJ376="","Blank",'Appraisal Inputs'!BJ376)</f>
        <v>Blank</v>
      </c>
      <c r="I4571" s="515" t="s">
        <v>5094</v>
      </c>
    </row>
    <row r="4572" spans="1:9" x14ac:dyDescent="0.2">
      <c r="A4572" s="86" t="s">
        <v>6388</v>
      </c>
      <c r="B4572" s="763" t="s">
        <v>454</v>
      </c>
      <c r="C4572" s="86" t="s">
        <v>186</v>
      </c>
      <c r="D4572" s="86" t="s">
        <v>554</v>
      </c>
      <c r="E4572" s="86" t="s">
        <v>523</v>
      </c>
      <c r="F4572" s="282" t="s">
        <v>189</v>
      </c>
      <c r="G4572" s="1126" t="str">
        <f>IF('Appraisal Inputs'!BJ377="","Blank",'Appraisal Inputs'!BJ377)</f>
        <v>Blank</v>
      </c>
      <c r="I4572" s="515" t="s">
        <v>5095</v>
      </c>
    </row>
    <row r="4573" spans="1:9" x14ac:dyDescent="0.2">
      <c r="A4573" s="86" t="s">
        <v>6388</v>
      </c>
      <c r="B4573" s="763" t="s">
        <v>454</v>
      </c>
      <c r="C4573" s="86" t="s">
        <v>186</v>
      </c>
      <c r="D4573" s="86" t="s">
        <v>555</v>
      </c>
      <c r="E4573" s="86" t="s">
        <v>523</v>
      </c>
      <c r="F4573" s="282" t="s">
        <v>189</v>
      </c>
      <c r="G4573" s="1126" t="str">
        <f>IF('Appraisal Inputs'!BJ378="","Blank",'Appraisal Inputs'!BJ378)</f>
        <v>Blank</v>
      </c>
      <c r="I4573" s="515" t="s">
        <v>5096</v>
      </c>
    </row>
    <row r="4574" spans="1:9" x14ac:dyDescent="0.2">
      <c r="A4574" s="86" t="s">
        <v>6388</v>
      </c>
      <c r="B4574" s="763" t="s">
        <v>454</v>
      </c>
      <c r="C4574" s="86" t="s">
        <v>186</v>
      </c>
      <c r="D4574" s="86" t="s">
        <v>556</v>
      </c>
      <c r="E4574" s="86" t="s">
        <v>523</v>
      </c>
      <c r="F4574" s="282" t="s">
        <v>189</v>
      </c>
      <c r="G4574" s="1126" t="str">
        <f>IF('Appraisal Inputs'!BJ379="","Blank",'Appraisal Inputs'!BJ379)</f>
        <v>Blank</v>
      </c>
      <c r="I4574" s="515" t="s">
        <v>5097</v>
      </c>
    </row>
    <row r="4575" spans="1:9" x14ac:dyDescent="0.2">
      <c r="A4575" s="86" t="s">
        <v>6388</v>
      </c>
      <c r="B4575" s="763" t="s">
        <v>454</v>
      </c>
      <c r="C4575" s="86" t="s">
        <v>186</v>
      </c>
      <c r="D4575" s="86" t="s">
        <v>557</v>
      </c>
      <c r="E4575" s="86" t="s">
        <v>523</v>
      </c>
      <c r="F4575" s="282" t="s">
        <v>189</v>
      </c>
      <c r="G4575" s="1126" t="str">
        <f>IF('Appraisal Inputs'!BJ380="","Blank",'Appraisal Inputs'!BJ380)</f>
        <v>Blank</v>
      </c>
      <c r="I4575" s="515" t="s">
        <v>5098</v>
      </c>
    </row>
    <row r="4576" spans="1:9" x14ac:dyDescent="0.2">
      <c r="A4576" s="86" t="s">
        <v>6388</v>
      </c>
      <c r="B4576" s="763" t="s">
        <v>454</v>
      </c>
      <c r="C4576" s="86" t="s">
        <v>186</v>
      </c>
      <c r="D4576" s="86" t="s">
        <v>558</v>
      </c>
      <c r="E4576" s="86" t="s">
        <v>523</v>
      </c>
      <c r="F4576" s="282" t="s">
        <v>189</v>
      </c>
      <c r="G4576" s="1126" t="str">
        <f>IF('Appraisal Inputs'!BJ381="","Blank",'Appraisal Inputs'!BJ381)</f>
        <v>Blank</v>
      </c>
      <c r="I4576" s="515" t="s">
        <v>5099</v>
      </c>
    </row>
    <row r="4577" spans="1:9" x14ac:dyDescent="0.2">
      <c r="A4577" s="86" t="s">
        <v>6388</v>
      </c>
      <c r="B4577" s="763" t="s">
        <v>454</v>
      </c>
      <c r="C4577" s="86" t="s">
        <v>186</v>
      </c>
      <c r="D4577" s="86" t="s">
        <v>559</v>
      </c>
      <c r="E4577" s="86" t="s">
        <v>523</v>
      </c>
      <c r="F4577" s="282" t="s">
        <v>189</v>
      </c>
      <c r="G4577" s="1126" t="str">
        <f>IF('Appraisal Inputs'!BJ382="","Blank",'Appraisal Inputs'!BJ382)</f>
        <v>Blank</v>
      </c>
      <c r="I4577" s="515" t="s">
        <v>5100</v>
      </c>
    </row>
    <row r="4578" spans="1:9" x14ac:dyDescent="0.2">
      <c r="A4578" s="86" t="s">
        <v>6388</v>
      </c>
      <c r="B4578" s="763" t="s">
        <v>454</v>
      </c>
      <c r="C4578" s="86" t="s">
        <v>186</v>
      </c>
      <c r="D4578" s="86" t="s">
        <v>560</v>
      </c>
      <c r="E4578" s="86" t="s">
        <v>523</v>
      </c>
      <c r="F4578" s="282" t="s">
        <v>189</v>
      </c>
      <c r="G4578" s="1126" t="str">
        <f>IF('Appraisal Inputs'!BJ383="","Blank",'Appraisal Inputs'!BJ383)</f>
        <v>Blank</v>
      </c>
      <c r="I4578" s="515" t="s">
        <v>5101</v>
      </c>
    </row>
    <row r="4579" spans="1:9" x14ac:dyDescent="0.2">
      <c r="A4579" s="86" t="s">
        <v>6388</v>
      </c>
      <c r="B4579" s="763" t="s">
        <v>454</v>
      </c>
      <c r="C4579" s="86" t="s">
        <v>186</v>
      </c>
      <c r="D4579" s="86" t="s">
        <v>561</v>
      </c>
      <c r="E4579" s="86" t="s">
        <v>523</v>
      </c>
      <c r="F4579" s="282" t="s">
        <v>189</v>
      </c>
      <c r="G4579" s="1126" t="str">
        <f>IF('Appraisal Inputs'!BJ384="","Blank",'Appraisal Inputs'!BJ384)</f>
        <v>Blank</v>
      </c>
      <c r="I4579" s="515" t="s">
        <v>5102</v>
      </c>
    </row>
    <row r="4580" spans="1:9" x14ac:dyDescent="0.2">
      <c r="A4580" s="86" t="s">
        <v>6388</v>
      </c>
      <c r="B4580" s="763" t="s">
        <v>454</v>
      </c>
      <c r="C4580" s="86" t="s">
        <v>186</v>
      </c>
      <c r="D4580" s="86" t="s">
        <v>562</v>
      </c>
      <c r="E4580" s="86" t="s">
        <v>523</v>
      </c>
      <c r="F4580" s="282" t="s">
        <v>189</v>
      </c>
      <c r="G4580" s="1126" t="str">
        <f>IF('Appraisal Inputs'!BJ385="","Blank",'Appraisal Inputs'!BJ385)</f>
        <v>Blank</v>
      </c>
      <c r="I4580" s="515" t="s">
        <v>5103</v>
      </c>
    </row>
    <row r="4581" spans="1:9" x14ac:dyDescent="0.2">
      <c r="A4581" s="86" t="s">
        <v>6388</v>
      </c>
      <c r="B4581" s="763" t="s">
        <v>454</v>
      </c>
      <c r="C4581" s="86" t="s">
        <v>186</v>
      </c>
      <c r="D4581" s="86" t="s">
        <v>563</v>
      </c>
      <c r="E4581" s="86" t="s">
        <v>523</v>
      </c>
      <c r="F4581" s="282" t="s">
        <v>189</v>
      </c>
      <c r="G4581" s="1126" t="str">
        <f>IF('Appraisal Inputs'!BJ386="","Blank",'Appraisal Inputs'!BJ386)</f>
        <v>Blank</v>
      </c>
      <c r="I4581" s="515" t="s">
        <v>5104</v>
      </c>
    </row>
    <row r="4582" spans="1:9" x14ac:dyDescent="0.2">
      <c r="A4582" s="86" t="s">
        <v>6388</v>
      </c>
      <c r="B4582" s="763" t="s">
        <v>454</v>
      </c>
      <c r="C4582" s="86" t="s">
        <v>186</v>
      </c>
      <c r="D4582" s="86" t="s">
        <v>564</v>
      </c>
      <c r="E4582" s="86" t="s">
        <v>523</v>
      </c>
      <c r="F4582" s="282" t="s">
        <v>189</v>
      </c>
      <c r="G4582" s="1126" t="str">
        <f>IF('Appraisal Inputs'!BJ387="","Blank",'Appraisal Inputs'!BJ387)</f>
        <v>Blank</v>
      </c>
      <c r="I4582" s="515" t="s">
        <v>5105</v>
      </c>
    </row>
    <row r="4583" spans="1:9" x14ac:dyDescent="0.2">
      <c r="A4583" s="86" t="s">
        <v>6388</v>
      </c>
      <c r="B4583" s="763" t="s">
        <v>454</v>
      </c>
      <c r="C4583" s="86" t="s">
        <v>186</v>
      </c>
      <c r="D4583" s="86" t="s">
        <v>565</v>
      </c>
      <c r="E4583" s="86" t="s">
        <v>523</v>
      </c>
      <c r="F4583" s="282" t="s">
        <v>189</v>
      </c>
      <c r="G4583" s="1126" t="str">
        <f>IF('Appraisal Inputs'!BJ388="","Blank",'Appraisal Inputs'!BJ388)</f>
        <v>Blank</v>
      </c>
      <c r="I4583" s="515" t="s">
        <v>5106</v>
      </c>
    </row>
    <row r="4584" spans="1:9" x14ac:dyDescent="0.2">
      <c r="A4584" s="86" t="s">
        <v>6388</v>
      </c>
      <c r="B4584" s="763" t="s">
        <v>454</v>
      </c>
      <c r="C4584" s="86" t="s">
        <v>186</v>
      </c>
      <c r="D4584" s="86" t="s">
        <v>566</v>
      </c>
      <c r="E4584" s="86" t="s">
        <v>523</v>
      </c>
      <c r="F4584" s="282" t="s">
        <v>189</v>
      </c>
      <c r="G4584" s="1119" t="str">
        <f>IF('Appraisal Inputs'!BJ389="","Blank",'Appraisal Inputs'!BJ389)</f>
        <v>Blank</v>
      </c>
      <c r="I4584" s="515" t="s">
        <v>5107</v>
      </c>
    </row>
    <row r="4585" spans="1:9" x14ac:dyDescent="0.2">
      <c r="A4585" s="86" t="s">
        <v>6388</v>
      </c>
      <c r="B4585" s="533" t="s">
        <v>454</v>
      </c>
      <c r="C4585" s="119" t="s">
        <v>186</v>
      </c>
      <c r="D4585" s="119" t="s">
        <v>185</v>
      </c>
      <c r="E4585" s="119" t="s">
        <v>523</v>
      </c>
      <c r="F4585" s="545" t="s">
        <v>197</v>
      </c>
      <c r="G4585" s="1127" t="str">
        <f>IF('Appraisal Inputs'!BJ390="","Blank",'Appraisal Inputs'!BJ390)</f>
        <v>Blank</v>
      </c>
      <c r="I4585" s="515" t="s">
        <v>5108</v>
      </c>
    </row>
    <row r="4586" spans="1:9" x14ac:dyDescent="0.2">
      <c r="A4586" s="86" t="s">
        <v>6388</v>
      </c>
      <c r="B4586" s="541" t="s">
        <v>454</v>
      </c>
      <c r="C4586" s="546" t="s">
        <v>186</v>
      </c>
      <c r="D4586" s="546" t="s">
        <v>185</v>
      </c>
      <c r="E4586" s="546" t="s">
        <v>523</v>
      </c>
      <c r="F4586" s="542" t="s">
        <v>188</v>
      </c>
      <c r="G4586" s="1102" t="str">
        <f>IF('Appraisal Inputs'!BK349="","Blank",'Appraisal Inputs'!BK349)</f>
        <v>Blank</v>
      </c>
      <c r="I4586" s="515" t="s">
        <v>5109</v>
      </c>
    </row>
    <row r="4587" spans="1:9" x14ac:dyDescent="0.2">
      <c r="A4587" s="86" t="s">
        <v>6388</v>
      </c>
      <c r="B4587" s="763" t="s">
        <v>454</v>
      </c>
      <c r="C4587" s="86" t="s">
        <v>186</v>
      </c>
      <c r="D4587" s="86" t="s">
        <v>527</v>
      </c>
      <c r="E4587" s="86" t="s">
        <v>523</v>
      </c>
      <c r="F4587" s="282" t="s">
        <v>188</v>
      </c>
      <c r="G4587" s="1126" t="str">
        <f>IF('Appraisal Inputs'!BK350="","Blank",'Appraisal Inputs'!BK350)</f>
        <v>Blank</v>
      </c>
      <c r="I4587" s="515" t="s">
        <v>5110</v>
      </c>
    </row>
    <row r="4588" spans="1:9" x14ac:dyDescent="0.2">
      <c r="A4588" s="86" t="s">
        <v>6388</v>
      </c>
      <c r="B4588" s="763" t="s">
        <v>454</v>
      </c>
      <c r="C4588" s="86" t="s">
        <v>186</v>
      </c>
      <c r="D4588" s="86" t="s">
        <v>528</v>
      </c>
      <c r="E4588" s="86" t="s">
        <v>523</v>
      </c>
      <c r="F4588" s="282" t="s">
        <v>188</v>
      </c>
      <c r="G4588" s="1126" t="str">
        <f>IF('Appraisal Inputs'!BK351="","Blank",'Appraisal Inputs'!BK351)</f>
        <v>Blank</v>
      </c>
      <c r="I4588" s="515" t="s">
        <v>5111</v>
      </c>
    </row>
    <row r="4589" spans="1:9" x14ac:dyDescent="0.2">
      <c r="A4589" s="86" t="s">
        <v>6388</v>
      </c>
      <c r="B4589" s="763" t="s">
        <v>454</v>
      </c>
      <c r="C4589" s="86" t="s">
        <v>186</v>
      </c>
      <c r="D4589" s="86" t="s">
        <v>529</v>
      </c>
      <c r="E4589" s="86" t="s">
        <v>523</v>
      </c>
      <c r="F4589" s="282" t="s">
        <v>188</v>
      </c>
      <c r="G4589" s="1126" t="str">
        <f>IF('Appraisal Inputs'!BK352="","Blank",'Appraisal Inputs'!BK352)</f>
        <v>Blank</v>
      </c>
      <c r="I4589" s="515" t="s">
        <v>5112</v>
      </c>
    </row>
    <row r="4590" spans="1:9" x14ac:dyDescent="0.2">
      <c r="A4590" s="86" t="s">
        <v>6388</v>
      </c>
      <c r="B4590" s="763" t="s">
        <v>454</v>
      </c>
      <c r="C4590" s="86" t="s">
        <v>186</v>
      </c>
      <c r="D4590" s="86" t="s">
        <v>530</v>
      </c>
      <c r="E4590" s="86" t="s">
        <v>523</v>
      </c>
      <c r="F4590" s="282" t="s">
        <v>188</v>
      </c>
      <c r="G4590" s="1126" t="str">
        <f>IF('Appraisal Inputs'!BK353="","Blank",'Appraisal Inputs'!BK353)</f>
        <v>Blank</v>
      </c>
      <c r="I4590" s="515" t="s">
        <v>5113</v>
      </c>
    </row>
    <row r="4591" spans="1:9" x14ac:dyDescent="0.2">
      <c r="A4591" s="86" t="s">
        <v>6388</v>
      </c>
      <c r="B4591" s="763" t="s">
        <v>454</v>
      </c>
      <c r="C4591" s="86" t="s">
        <v>186</v>
      </c>
      <c r="D4591" s="86" t="s">
        <v>531</v>
      </c>
      <c r="E4591" s="86" t="s">
        <v>523</v>
      </c>
      <c r="F4591" s="282" t="s">
        <v>188</v>
      </c>
      <c r="G4591" s="1126" t="str">
        <f>IF('Appraisal Inputs'!BK354="","Blank",'Appraisal Inputs'!BK354)</f>
        <v>Blank</v>
      </c>
      <c r="I4591" s="515" t="s">
        <v>5114</v>
      </c>
    </row>
    <row r="4592" spans="1:9" x14ac:dyDescent="0.2">
      <c r="A4592" s="86" t="s">
        <v>6388</v>
      </c>
      <c r="B4592" s="763" t="s">
        <v>454</v>
      </c>
      <c r="C4592" s="86" t="s">
        <v>186</v>
      </c>
      <c r="D4592" s="86" t="s">
        <v>532</v>
      </c>
      <c r="E4592" s="86" t="s">
        <v>523</v>
      </c>
      <c r="F4592" s="282" t="s">
        <v>188</v>
      </c>
      <c r="G4592" s="1126" t="str">
        <f>IF('Appraisal Inputs'!BK355="","Blank",'Appraisal Inputs'!BK355)</f>
        <v>Blank</v>
      </c>
      <c r="I4592" s="515" t="s">
        <v>5115</v>
      </c>
    </row>
    <row r="4593" spans="1:9" x14ac:dyDescent="0.2">
      <c r="A4593" s="86" t="s">
        <v>6388</v>
      </c>
      <c r="B4593" s="763" t="s">
        <v>454</v>
      </c>
      <c r="C4593" s="86" t="s">
        <v>186</v>
      </c>
      <c r="D4593" s="86" t="s">
        <v>533</v>
      </c>
      <c r="E4593" s="86" t="s">
        <v>523</v>
      </c>
      <c r="F4593" s="282" t="s">
        <v>188</v>
      </c>
      <c r="G4593" s="1126" t="str">
        <f>IF('Appraisal Inputs'!BK356="","Blank",'Appraisal Inputs'!BK356)</f>
        <v>Blank</v>
      </c>
      <c r="I4593" s="515" t="s">
        <v>5116</v>
      </c>
    </row>
    <row r="4594" spans="1:9" x14ac:dyDescent="0.2">
      <c r="A4594" s="86" t="s">
        <v>6388</v>
      </c>
      <c r="B4594" s="763" t="s">
        <v>454</v>
      </c>
      <c r="C4594" s="86" t="s">
        <v>186</v>
      </c>
      <c r="D4594" s="86" t="s">
        <v>534</v>
      </c>
      <c r="E4594" s="86" t="s">
        <v>523</v>
      </c>
      <c r="F4594" s="282" t="s">
        <v>188</v>
      </c>
      <c r="G4594" s="1126" t="str">
        <f>IF('Appraisal Inputs'!BK357="","Blank",'Appraisal Inputs'!BK357)</f>
        <v>Blank</v>
      </c>
      <c r="I4594" s="515" t="s">
        <v>5117</v>
      </c>
    </row>
    <row r="4595" spans="1:9" x14ac:dyDescent="0.2">
      <c r="A4595" s="86" t="s">
        <v>6388</v>
      </c>
      <c r="B4595" s="763" t="s">
        <v>454</v>
      </c>
      <c r="C4595" s="86" t="s">
        <v>186</v>
      </c>
      <c r="D4595" s="86" t="s">
        <v>535</v>
      </c>
      <c r="E4595" s="86" t="s">
        <v>523</v>
      </c>
      <c r="F4595" s="282" t="s">
        <v>188</v>
      </c>
      <c r="G4595" s="1126" t="str">
        <f>IF('Appraisal Inputs'!BK358="","Blank",'Appraisal Inputs'!BK358)</f>
        <v>Blank</v>
      </c>
      <c r="I4595" s="515" t="s">
        <v>5118</v>
      </c>
    </row>
    <row r="4596" spans="1:9" x14ac:dyDescent="0.2">
      <c r="A4596" s="86" t="s">
        <v>6388</v>
      </c>
      <c r="B4596" s="763" t="s">
        <v>454</v>
      </c>
      <c r="C4596" s="86" t="s">
        <v>186</v>
      </c>
      <c r="D4596" s="86" t="s">
        <v>536</v>
      </c>
      <c r="E4596" s="86" t="s">
        <v>523</v>
      </c>
      <c r="F4596" s="282" t="s">
        <v>188</v>
      </c>
      <c r="G4596" s="1126" t="str">
        <f>IF('Appraisal Inputs'!BK359="","Blank",'Appraisal Inputs'!BK359)</f>
        <v>Blank</v>
      </c>
      <c r="I4596" s="515" t="s">
        <v>5119</v>
      </c>
    </row>
    <row r="4597" spans="1:9" x14ac:dyDescent="0.2">
      <c r="A4597" s="86" t="s">
        <v>6388</v>
      </c>
      <c r="B4597" s="763" t="s">
        <v>454</v>
      </c>
      <c r="C4597" s="86" t="s">
        <v>186</v>
      </c>
      <c r="D4597" s="86" t="s">
        <v>537</v>
      </c>
      <c r="E4597" s="86" t="s">
        <v>523</v>
      </c>
      <c r="F4597" s="282" t="s">
        <v>188</v>
      </c>
      <c r="G4597" s="1126" t="str">
        <f>IF('Appraisal Inputs'!BK360="","Blank",'Appraisal Inputs'!BK360)</f>
        <v>Blank</v>
      </c>
      <c r="I4597" s="515" t="s">
        <v>5120</v>
      </c>
    </row>
    <row r="4598" spans="1:9" x14ac:dyDescent="0.2">
      <c r="A4598" s="86" t="s">
        <v>6388</v>
      </c>
      <c r="B4598" s="763" t="s">
        <v>454</v>
      </c>
      <c r="C4598" s="86" t="s">
        <v>186</v>
      </c>
      <c r="D4598" s="86" t="s">
        <v>538</v>
      </c>
      <c r="E4598" s="86" t="s">
        <v>523</v>
      </c>
      <c r="F4598" s="282" t="s">
        <v>188</v>
      </c>
      <c r="G4598" s="1126" t="str">
        <f>IF('Appraisal Inputs'!BK361="","Blank",'Appraisal Inputs'!BK361)</f>
        <v>Blank</v>
      </c>
      <c r="I4598" s="515" t="s">
        <v>5121</v>
      </c>
    </row>
    <row r="4599" spans="1:9" x14ac:dyDescent="0.2">
      <c r="A4599" s="86" t="s">
        <v>6388</v>
      </c>
      <c r="B4599" s="763" t="s">
        <v>454</v>
      </c>
      <c r="C4599" s="86" t="s">
        <v>186</v>
      </c>
      <c r="D4599" s="86" t="s">
        <v>539</v>
      </c>
      <c r="E4599" s="86" t="s">
        <v>523</v>
      </c>
      <c r="F4599" s="282" t="s">
        <v>188</v>
      </c>
      <c r="G4599" s="1126" t="str">
        <f>IF('Appraisal Inputs'!BK362="","Blank",'Appraisal Inputs'!BK362)</f>
        <v>Blank</v>
      </c>
      <c r="I4599" s="515" t="s">
        <v>5122</v>
      </c>
    </row>
    <row r="4600" spans="1:9" x14ac:dyDescent="0.2">
      <c r="A4600" s="86" t="s">
        <v>6388</v>
      </c>
      <c r="B4600" s="763" t="s">
        <v>454</v>
      </c>
      <c r="C4600" s="86" t="s">
        <v>186</v>
      </c>
      <c r="D4600" s="86" t="s">
        <v>540</v>
      </c>
      <c r="E4600" s="86" t="s">
        <v>523</v>
      </c>
      <c r="F4600" s="282" t="s">
        <v>188</v>
      </c>
      <c r="G4600" s="1126" t="str">
        <f>IF('Appraisal Inputs'!BK363="","Blank",'Appraisal Inputs'!BK363)</f>
        <v>Blank</v>
      </c>
      <c r="I4600" s="515" t="s">
        <v>5123</v>
      </c>
    </row>
    <row r="4601" spans="1:9" x14ac:dyDescent="0.2">
      <c r="A4601" s="86" t="s">
        <v>6388</v>
      </c>
      <c r="B4601" s="763" t="s">
        <v>454</v>
      </c>
      <c r="C4601" s="86" t="s">
        <v>186</v>
      </c>
      <c r="D4601" s="86" t="s">
        <v>541</v>
      </c>
      <c r="E4601" s="86" t="s">
        <v>523</v>
      </c>
      <c r="F4601" s="282" t="s">
        <v>188</v>
      </c>
      <c r="G4601" s="1126" t="str">
        <f>IF('Appraisal Inputs'!BK364="","Blank",'Appraisal Inputs'!BK364)</f>
        <v>Blank</v>
      </c>
      <c r="I4601" s="515" t="s">
        <v>5124</v>
      </c>
    </row>
    <row r="4602" spans="1:9" x14ac:dyDescent="0.2">
      <c r="A4602" s="86" t="s">
        <v>6388</v>
      </c>
      <c r="B4602" s="763" t="s">
        <v>454</v>
      </c>
      <c r="C4602" s="86" t="s">
        <v>186</v>
      </c>
      <c r="D4602" s="86" t="s">
        <v>542</v>
      </c>
      <c r="E4602" s="86" t="s">
        <v>523</v>
      </c>
      <c r="F4602" s="282" t="s">
        <v>188</v>
      </c>
      <c r="G4602" s="1126" t="str">
        <f>IF('Appraisal Inputs'!BK365="","Blank",'Appraisal Inputs'!BK365)</f>
        <v>Blank</v>
      </c>
      <c r="I4602" s="515" t="s">
        <v>5125</v>
      </c>
    </row>
    <row r="4603" spans="1:9" x14ac:dyDescent="0.2">
      <c r="A4603" s="86" t="s">
        <v>6388</v>
      </c>
      <c r="B4603" s="763" t="s">
        <v>454</v>
      </c>
      <c r="C4603" s="86" t="s">
        <v>186</v>
      </c>
      <c r="D4603" s="86" t="s">
        <v>543</v>
      </c>
      <c r="E4603" s="86" t="s">
        <v>523</v>
      </c>
      <c r="F4603" s="282" t="s">
        <v>188</v>
      </c>
      <c r="G4603" s="1126" t="str">
        <f>IF('Appraisal Inputs'!BK366="","Blank",'Appraisal Inputs'!BK366)</f>
        <v>Blank</v>
      </c>
      <c r="I4603" s="515" t="s">
        <v>5126</v>
      </c>
    </row>
    <row r="4604" spans="1:9" x14ac:dyDescent="0.2">
      <c r="A4604" s="86" t="s">
        <v>6388</v>
      </c>
      <c r="B4604" s="763" t="s">
        <v>454</v>
      </c>
      <c r="C4604" s="86" t="s">
        <v>186</v>
      </c>
      <c r="D4604" s="86" t="s">
        <v>544</v>
      </c>
      <c r="E4604" s="86" t="s">
        <v>523</v>
      </c>
      <c r="F4604" s="282" t="s">
        <v>188</v>
      </c>
      <c r="G4604" s="1126" t="str">
        <f>IF('Appraisal Inputs'!BK367="","Blank",'Appraisal Inputs'!BK367)</f>
        <v>Blank</v>
      </c>
      <c r="I4604" s="515" t="s">
        <v>5127</v>
      </c>
    </row>
    <row r="4605" spans="1:9" x14ac:dyDescent="0.2">
      <c r="A4605" s="86" t="s">
        <v>6388</v>
      </c>
      <c r="B4605" s="763" t="s">
        <v>454</v>
      </c>
      <c r="C4605" s="86" t="s">
        <v>186</v>
      </c>
      <c r="D4605" s="86" t="s">
        <v>545</v>
      </c>
      <c r="E4605" s="86" t="s">
        <v>523</v>
      </c>
      <c r="F4605" s="282" t="s">
        <v>188</v>
      </c>
      <c r="G4605" s="1126" t="str">
        <f>IF('Appraisal Inputs'!BK368="","Blank",'Appraisal Inputs'!BK368)</f>
        <v>Blank</v>
      </c>
      <c r="I4605" s="515" t="s">
        <v>5128</v>
      </c>
    </row>
    <row r="4606" spans="1:9" x14ac:dyDescent="0.2">
      <c r="A4606" s="86" t="s">
        <v>6388</v>
      </c>
      <c r="B4606" s="763" t="s">
        <v>454</v>
      </c>
      <c r="C4606" s="86" t="s">
        <v>186</v>
      </c>
      <c r="D4606" s="86" t="s">
        <v>546</v>
      </c>
      <c r="E4606" s="86" t="s">
        <v>523</v>
      </c>
      <c r="F4606" s="282" t="s">
        <v>188</v>
      </c>
      <c r="G4606" s="1126" t="str">
        <f>IF('Appraisal Inputs'!BK369="","Blank",'Appraisal Inputs'!BK369)</f>
        <v>Blank</v>
      </c>
      <c r="I4606" s="515" t="s">
        <v>5129</v>
      </c>
    </row>
    <row r="4607" spans="1:9" x14ac:dyDescent="0.2">
      <c r="A4607" s="86" t="s">
        <v>6388</v>
      </c>
      <c r="B4607" s="763" t="s">
        <v>454</v>
      </c>
      <c r="C4607" s="86" t="s">
        <v>186</v>
      </c>
      <c r="D4607" s="86" t="s">
        <v>547</v>
      </c>
      <c r="E4607" s="86" t="s">
        <v>523</v>
      </c>
      <c r="F4607" s="282" t="s">
        <v>188</v>
      </c>
      <c r="G4607" s="1126" t="str">
        <f>IF('Appraisal Inputs'!BK370="","Blank",'Appraisal Inputs'!BK370)</f>
        <v>Blank</v>
      </c>
      <c r="I4607" s="515" t="s">
        <v>5130</v>
      </c>
    </row>
    <row r="4608" spans="1:9" x14ac:dyDescent="0.2">
      <c r="A4608" s="86" t="s">
        <v>6388</v>
      </c>
      <c r="B4608" s="763" t="s">
        <v>454</v>
      </c>
      <c r="C4608" s="86" t="s">
        <v>186</v>
      </c>
      <c r="D4608" s="86" t="s">
        <v>548</v>
      </c>
      <c r="E4608" s="86" t="s">
        <v>523</v>
      </c>
      <c r="F4608" s="282" t="s">
        <v>188</v>
      </c>
      <c r="G4608" s="1126" t="str">
        <f>IF('Appraisal Inputs'!BK371="","Blank",'Appraisal Inputs'!BK371)</f>
        <v>Blank</v>
      </c>
      <c r="I4608" s="515" t="s">
        <v>5131</v>
      </c>
    </row>
    <row r="4609" spans="1:9" x14ac:dyDescent="0.2">
      <c r="A4609" s="86" t="s">
        <v>6388</v>
      </c>
      <c r="B4609" s="763" t="s">
        <v>454</v>
      </c>
      <c r="C4609" s="86" t="s">
        <v>186</v>
      </c>
      <c r="D4609" s="86" t="s">
        <v>549</v>
      </c>
      <c r="E4609" s="86" t="s">
        <v>523</v>
      </c>
      <c r="F4609" s="282" t="s">
        <v>188</v>
      </c>
      <c r="G4609" s="1126" t="str">
        <f>IF('Appraisal Inputs'!BK372="","Blank",'Appraisal Inputs'!BK372)</f>
        <v>Blank</v>
      </c>
      <c r="I4609" s="515" t="s">
        <v>5132</v>
      </c>
    </row>
    <row r="4610" spans="1:9" x14ac:dyDescent="0.2">
      <c r="A4610" s="86" t="s">
        <v>6388</v>
      </c>
      <c r="B4610" s="763" t="s">
        <v>454</v>
      </c>
      <c r="C4610" s="86" t="s">
        <v>186</v>
      </c>
      <c r="D4610" s="86" t="s">
        <v>550</v>
      </c>
      <c r="E4610" s="86" t="s">
        <v>523</v>
      </c>
      <c r="F4610" s="282" t="s">
        <v>188</v>
      </c>
      <c r="G4610" s="1126" t="str">
        <f>IF('Appraisal Inputs'!BK373="","Blank",'Appraisal Inputs'!BK373)</f>
        <v>Blank</v>
      </c>
      <c r="I4610" s="515" t="s">
        <v>5133</v>
      </c>
    </row>
    <row r="4611" spans="1:9" x14ac:dyDescent="0.2">
      <c r="A4611" s="86" t="s">
        <v>6388</v>
      </c>
      <c r="B4611" s="763" t="s">
        <v>454</v>
      </c>
      <c r="C4611" s="86" t="s">
        <v>186</v>
      </c>
      <c r="D4611" s="86" t="s">
        <v>551</v>
      </c>
      <c r="E4611" s="86" t="s">
        <v>523</v>
      </c>
      <c r="F4611" s="282" t="s">
        <v>188</v>
      </c>
      <c r="G4611" s="1126" t="str">
        <f>IF('Appraisal Inputs'!BK374="","Blank",'Appraisal Inputs'!BK374)</f>
        <v>Blank</v>
      </c>
      <c r="I4611" s="515" t="s">
        <v>5134</v>
      </c>
    </row>
    <row r="4612" spans="1:9" x14ac:dyDescent="0.2">
      <c r="A4612" s="86" t="s">
        <v>6388</v>
      </c>
      <c r="B4612" s="763" t="s">
        <v>454</v>
      </c>
      <c r="C4612" s="86" t="s">
        <v>186</v>
      </c>
      <c r="D4612" s="86" t="s">
        <v>552</v>
      </c>
      <c r="E4612" s="86" t="s">
        <v>523</v>
      </c>
      <c r="F4612" s="282" t="s">
        <v>188</v>
      </c>
      <c r="G4612" s="1126" t="str">
        <f>IF('Appraisal Inputs'!BK375="","Blank",'Appraisal Inputs'!BK375)</f>
        <v>Blank</v>
      </c>
      <c r="I4612" s="515" t="s">
        <v>5135</v>
      </c>
    </row>
    <row r="4613" spans="1:9" x14ac:dyDescent="0.2">
      <c r="A4613" s="86" t="s">
        <v>6388</v>
      </c>
      <c r="B4613" s="763" t="s">
        <v>454</v>
      </c>
      <c r="C4613" s="86" t="s">
        <v>186</v>
      </c>
      <c r="D4613" s="86" t="s">
        <v>553</v>
      </c>
      <c r="E4613" s="86" t="s">
        <v>523</v>
      </c>
      <c r="F4613" s="282" t="s">
        <v>188</v>
      </c>
      <c r="G4613" s="1126" t="str">
        <f>IF('Appraisal Inputs'!BK376="","Blank",'Appraisal Inputs'!BK376)</f>
        <v>Blank</v>
      </c>
      <c r="I4613" s="515" t="s">
        <v>5136</v>
      </c>
    </row>
    <row r="4614" spans="1:9" x14ac:dyDescent="0.2">
      <c r="A4614" s="86" t="s">
        <v>6388</v>
      </c>
      <c r="B4614" s="763" t="s">
        <v>454</v>
      </c>
      <c r="C4614" s="86" t="s">
        <v>186</v>
      </c>
      <c r="D4614" s="86" t="s">
        <v>554</v>
      </c>
      <c r="E4614" s="86" t="s">
        <v>523</v>
      </c>
      <c r="F4614" s="282" t="s">
        <v>188</v>
      </c>
      <c r="G4614" s="1126" t="str">
        <f>IF('Appraisal Inputs'!BK377="","Blank",'Appraisal Inputs'!BK377)</f>
        <v>Blank</v>
      </c>
      <c r="I4614" s="515" t="s">
        <v>5137</v>
      </c>
    </row>
    <row r="4615" spans="1:9" x14ac:dyDescent="0.2">
      <c r="A4615" s="86" t="s">
        <v>6388</v>
      </c>
      <c r="B4615" s="763" t="s">
        <v>454</v>
      </c>
      <c r="C4615" s="86" t="s">
        <v>186</v>
      </c>
      <c r="D4615" s="86" t="s">
        <v>555</v>
      </c>
      <c r="E4615" s="86" t="s">
        <v>523</v>
      </c>
      <c r="F4615" s="282" t="s">
        <v>188</v>
      </c>
      <c r="G4615" s="1126" t="str">
        <f>IF('Appraisal Inputs'!BK378="","Blank",'Appraisal Inputs'!BK378)</f>
        <v>Blank</v>
      </c>
      <c r="I4615" s="515" t="s">
        <v>5138</v>
      </c>
    </row>
    <row r="4616" spans="1:9" x14ac:dyDescent="0.2">
      <c r="A4616" s="86" t="s">
        <v>6388</v>
      </c>
      <c r="B4616" s="763" t="s">
        <v>454</v>
      </c>
      <c r="C4616" s="86" t="s">
        <v>186</v>
      </c>
      <c r="D4616" s="86" t="s">
        <v>556</v>
      </c>
      <c r="E4616" s="86" t="s">
        <v>523</v>
      </c>
      <c r="F4616" s="282" t="s">
        <v>188</v>
      </c>
      <c r="G4616" s="1126" t="str">
        <f>IF('Appraisal Inputs'!BK379="","Blank",'Appraisal Inputs'!BK379)</f>
        <v>Blank</v>
      </c>
      <c r="I4616" s="515" t="s">
        <v>5139</v>
      </c>
    </row>
    <row r="4617" spans="1:9" x14ac:dyDescent="0.2">
      <c r="A4617" s="86" t="s">
        <v>6388</v>
      </c>
      <c r="B4617" s="763" t="s">
        <v>454</v>
      </c>
      <c r="C4617" s="86" t="s">
        <v>186</v>
      </c>
      <c r="D4617" s="86" t="s">
        <v>557</v>
      </c>
      <c r="E4617" s="86" t="s">
        <v>523</v>
      </c>
      <c r="F4617" s="282" t="s">
        <v>188</v>
      </c>
      <c r="G4617" s="1126" t="str">
        <f>IF('Appraisal Inputs'!BK380="","Blank",'Appraisal Inputs'!BK380)</f>
        <v>Blank</v>
      </c>
      <c r="I4617" s="515" t="s">
        <v>5140</v>
      </c>
    </row>
    <row r="4618" spans="1:9" x14ac:dyDescent="0.2">
      <c r="A4618" s="86" t="s">
        <v>6388</v>
      </c>
      <c r="B4618" s="763" t="s">
        <v>454</v>
      </c>
      <c r="C4618" s="86" t="s">
        <v>186</v>
      </c>
      <c r="D4618" s="86" t="s">
        <v>558</v>
      </c>
      <c r="E4618" s="86" t="s">
        <v>523</v>
      </c>
      <c r="F4618" s="282" t="s">
        <v>188</v>
      </c>
      <c r="G4618" s="1126" t="str">
        <f>IF('Appraisal Inputs'!BK381="","Blank",'Appraisal Inputs'!BK381)</f>
        <v>Blank</v>
      </c>
      <c r="I4618" s="515" t="s">
        <v>5141</v>
      </c>
    </row>
    <row r="4619" spans="1:9" x14ac:dyDescent="0.2">
      <c r="A4619" s="86" t="s">
        <v>6388</v>
      </c>
      <c r="B4619" s="763" t="s">
        <v>454</v>
      </c>
      <c r="C4619" s="86" t="s">
        <v>186</v>
      </c>
      <c r="D4619" s="86" t="s">
        <v>559</v>
      </c>
      <c r="E4619" s="86" t="s">
        <v>523</v>
      </c>
      <c r="F4619" s="282" t="s">
        <v>188</v>
      </c>
      <c r="G4619" s="1126" t="str">
        <f>IF('Appraisal Inputs'!BK382="","Blank",'Appraisal Inputs'!BK382)</f>
        <v>Blank</v>
      </c>
      <c r="I4619" s="515" t="s">
        <v>5142</v>
      </c>
    </row>
    <row r="4620" spans="1:9" x14ac:dyDescent="0.2">
      <c r="A4620" s="86" t="s">
        <v>6388</v>
      </c>
      <c r="B4620" s="763" t="s">
        <v>454</v>
      </c>
      <c r="C4620" s="86" t="s">
        <v>186</v>
      </c>
      <c r="D4620" s="86" t="s">
        <v>560</v>
      </c>
      <c r="E4620" s="86" t="s">
        <v>523</v>
      </c>
      <c r="F4620" s="282" t="s">
        <v>188</v>
      </c>
      <c r="G4620" s="1126" t="str">
        <f>IF('Appraisal Inputs'!BK383="","Blank",'Appraisal Inputs'!BK383)</f>
        <v>Blank</v>
      </c>
      <c r="I4620" s="515" t="s">
        <v>5143</v>
      </c>
    </row>
    <row r="4621" spans="1:9" x14ac:dyDescent="0.2">
      <c r="A4621" s="86" t="s">
        <v>6388</v>
      </c>
      <c r="B4621" s="763" t="s">
        <v>454</v>
      </c>
      <c r="C4621" s="86" t="s">
        <v>186</v>
      </c>
      <c r="D4621" s="86" t="s">
        <v>561</v>
      </c>
      <c r="E4621" s="86" t="s">
        <v>523</v>
      </c>
      <c r="F4621" s="282" t="s">
        <v>188</v>
      </c>
      <c r="G4621" s="1126" t="str">
        <f>IF('Appraisal Inputs'!BK384="","Blank",'Appraisal Inputs'!BK384)</f>
        <v>Blank</v>
      </c>
      <c r="I4621" s="515" t="s">
        <v>5144</v>
      </c>
    </row>
    <row r="4622" spans="1:9" x14ac:dyDescent="0.2">
      <c r="A4622" s="86" t="s">
        <v>6388</v>
      </c>
      <c r="B4622" s="763" t="s">
        <v>454</v>
      </c>
      <c r="C4622" s="86" t="s">
        <v>186</v>
      </c>
      <c r="D4622" s="86" t="s">
        <v>562</v>
      </c>
      <c r="E4622" s="86" t="s">
        <v>523</v>
      </c>
      <c r="F4622" s="282" t="s">
        <v>188</v>
      </c>
      <c r="G4622" s="1126" t="str">
        <f>IF('Appraisal Inputs'!BK385="","Blank",'Appraisal Inputs'!BK385)</f>
        <v>Blank</v>
      </c>
      <c r="I4622" s="515" t="s">
        <v>5145</v>
      </c>
    </row>
    <row r="4623" spans="1:9" x14ac:dyDescent="0.2">
      <c r="A4623" s="86" t="s">
        <v>6388</v>
      </c>
      <c r="B4623" s="763" t="s">
        <v>454</v>
      </c>
      <c r="C4623" s="86" t="s">
        <v>186</v>
      </c>
      <c r="D4623" s="86" t="s">
        <v>563</v>
      </c>
      <c r="E4623" s="86" t="s">
        <v>523</v>
      </c>
      <c r="F4623" s="282" t="s">
        <v>188</v>
      </c>
      <c r="G4623" s="1126" t="str">
        <f>IF('Appraisal Inputs'!BK386="","Blank",'Appraisal Inputs'!BK386)</f>
        <v>Blank</v>
      </c>
      <c r="I4623" s="515" t="s">
        <v>5146</v>
      </c>
    </row>
    <row r="4624" spans="1:9" x14ac:dyDescent="0.2">
      <c r="A4624" s="86" t="s">
        <v>6388</v>
      </c>
      <c r="B4624" s="763" t="s">
        <v>454</v>
      </c>
      <c r="C4624" s="86" t="s">
        <v>186</v>
      </c>
      <c r="D4624" s="86" t="s">
        <v>564</v>
      </c>
      <c r="E4624" s="86" t="s">
        <v>523</v>
      </c>
      <c r="F4624" s="282" t="s">
        <v>188</v>
      </c>
      <c r="G4624" s="1126" t="str">
        <f>IF('Appraisal Inputs'!BK387="","Blank",'Appraisal Inputs'!BK387)</f>
        <v>Blank</v>
      </c>
      <c r="I4624" s="515" t="s">
        <v>5147</v>
      </c>
    </row>
    <row r="4625" spans="1:11" x14ac:dyDescent="0.2">
      <c r="A4625" s="86" t="s">
        <v>6388</v>
      </c>
      <c r="B4625" s="763" t="s">
        <v>454</v>
      </c>
      <c r="C4625" s="86" t="s">
        <v>186</v>
      </c>
      <c r="D4625" s="86" t="s">
        <v>565</v>
      </c>
      <c r="E4625" s="86" t="s">
        <v>523</v>
      </c>
      <c r="F4625" s="282" t="s">
        <v>188</v>
      </c>
      <c r="G4625" s="1126" t="str">
        <f>IF('Appraisal Inputs'!BK388="","Blank",'Appraisal Inputs'!BK388)</f>
        <v>Blank</v>
      </c>
      <c r="I4625" s="515" t="s">
        <v>5148</v>
      </c>
    </row>
    <row r="4626" spans="1:11" x14ac:dyDescent="0.2">
      <c r="A4626" s="86" t="s">
        <v>6388</v>
      </c>
      <c r="B4626" s="543" t="s">
        <v>454</v>
      </c>
      <c r="C4626" s="547" t="s">
        <v>186</v>
      </c>
      <c r="D4626" s="547" t="s">
        <v>566</v>
      </c>
      <c r="E4626" s="547" t="s">
        <v>523</v>
      </c>
      <c r="F4626" s="538" t="s">
        <v>188</v>
      </c>
      <c r="G4626" s="1119" t="str">
        <f>IF('Appraisal Inputs'!BK389="","Blank",'Appraisal Inputs'!BK389)</f>
        <v>Blank</v>
      </c>
      <c r="I4626" s="515" t="s">
        <v>5149</v>
      </c>
    </row>
    <row r="4627" spans="1:11" x14ac:dyDescent="0.2">
      <c r="A4627" s="86" t="s">
        <v>6388</v>
      </c>
      <c r="B4627" s="541" t="s">
        <v>214</v>
      </c>
      <c r="C4627" s="546"/>
      <c r="D4627" s="546"/>
      <c r="E4627" s="546" t="s">
        <v>187</v>
      </c>
      <c r="F4627" s="542" t="s">
        <v>210</v>
      </c>
      <c r="G4627" s="1112" t="str">
        <f>IF('Appraisal Inputs'!D403="","Blank",'Appraisal Inputs'!D403)</f>
        <v>Expense Comp 1</v>
      </c>
      <c r="I4627" s="515" t="s">
        <v>5150</v>
      </c>
    </row>
    <row r="4628" spans="1:11" x14ac:dyDescent="0.2">
      <c r="A4628" s="86" t="s">
        <v>6388</v>
      </c>
      <c r="B4628" s="763" t="s">
        <v>214</v>
      </c>
      <c r="E4628" s="86" t="s">
        <v>187</v>
      </c>
      <c r="F4628" s="282" t="s">
        <v>2</v>
      </c>
      <c r="G4628" s="1128" t="str">
        <f>IF('Appraisal Inputs'!D404="","Blank",'Appraisal Inputs'!D404)</f>
        <v>Blank</v>
      </c>
      <c r="I4628" s="515" t="s">
        <v>5151</v>
      </c>
    </row>
    <row r="4629" spans="1:11" x14ac:dyDescent="0.2">
      <c r="A4629" s="86" t="s">
        <v>6388</v>
      </c>
      <c r="B4629" s="763" t="s">
        <v>214</v>
      </c>
      <c r="E4629" s="86" t="s">
        <v>187</v>
      </c>
      <c r="F4629" s="282" t="s">
        <v>3</v>
      </c>
      <c r="G4629" s="1128" t="str">
        <f>IF('Appraisal Inputs'!D405="","Blank",'Appraisal Inputs'!D405)</f>
        <v>Select ▼</v>
      </c>
      <c r="I4629" s="515" t="s">
        <v>5152</v>
      </c>
    </row>
    <row r="4630" spans="1:11" x14ac:dyDescent="0.2">
      <c r="A4630" s="86" t="s">
        <v>6388</v>
      </c>
      <c r="B4630" s="763" t="s">
        <v>214</v>
      </c>
      <c r="E4630" s="86" t="s">
        <v>187</v>
      </c>
      <c r="F4630" s="282" t="s">
        <v>10</v>
      </c>
      <c r="G4630" s="1128" t="str">
        <f>IF('Appraisal Inputs'!D406="","Blank",'Appraisal Inputs'!D406)</f>
        <v>Blank</v>
      </c>
      <c r="I4630" s="515" t="s">
        <v>5153</v>
      </c>
    </row>
    <row r="4631" spans="1:11" x14ac:dyDescent="0.2">
      <c r="A4631" s="86" t="s">
        <v>6388</v>
      </c>
      <c r="B4631" s="763" t="s">
        <v>214</v>
      </c>
      <c r="E4631" s="86" t="s">
        <v>187</v>
      </c>
      <c r="F4631" s="282" t="s">
        <v>313</v>
      </c>
      <c r="G4631" s="1124" t="str">
        <f>IF('Appraisal Inputs'!D407="","Blank",'Appraisal Inputs'!D407)</f>
        <v>Blank</v>
      </c>
      <c r="I4631" s="515" t="s">
        <v>5154</v>
      </c>
    </row>
    <row r="4632" spans="1:11" x14ac:dyDescent="0.2">
      <c r="A4632" s="86" t="s">
        <v>6388</v>
      </c>
      <c r="B4632" s="763" t="s">
        <v>214</v>
      </c>
      <c r="E4632" s="86" t="s">
        <v>187</v>
      </c>
      <c r="F4632" s="282" t="s">
        <v>7523</v>
      </c>
      <c r="G4632" s="1110" t="str">
        <f>IF('Appraisal Inputs'!D408="","Blank",'Appraisal Inputs'!D408)</f>
        <v>Blank</v>
      </c>
      <c r="I4632" s="515" t="s">
        <v>5155</v>
      </c>
      <c r="K4632" s="1129"/>
    </row>
    <row r="4633" spans="1:11" x14ac:dyDescent="0.2">
      <c r="A4633" s="86" t="s">
        <v>6388</v>
      </c>
      <c r="B4633" s="763" t="s">
        <v>214</v>
      </c>
      <c r="E4633" s="86" t="s">
        <v>187</v>
      </c>
      <c r="F4633" s="282" t="s">
        <v>251</v>
      </c>
      <c r="G4633" s="1124" t="str">
        <f>IF('Appraisal Inputs'!D409="","Blank",'Appraisal Inputs'!D409)</f>
        <v>Blank</v>
      </c>
      <c r="I4633" s="515" t="s">
        <v>5156</v>
      </c>
      <c r="K4633" s="1130"/>
    </row>
    <row r="4634" spans="1:11" x14ac:dyDescent="0.2">
      <c r="A4634" s="86" t="s">
        <v>6388</v>
      </c>
      <c r="B4634" s="763" t="s">
        <v>214</v>
      </c>
      <c r="E4634" s="86" t="s">
        <v>187</v>
      </c>
      <c r="F4634" s="282" t="s">
        <v>252</v>
      </c>
      <c r="G4634" s="1124" t="str">
        <f>IF('Appraisal Inputs'!D410="","Blank",'Appraisal Inputs'!D410)</f>
        <v>Blank</v>
      </c>
      <c r="I4634" s="515" t="s">
        <v>5157</v>
      </c>
      <c r="K4634" s="1130"/>
    </row>
    <row r="4635" spans="1:11" x14ac:dyDescent="0.2">
      <c r="A4635" s="86" t="s">
        <v>6388</v>
      </c>
      <c r="B4635" s="763" t="s">
        <v>214</v>
      </c>
      <c r="E4635" s="86" t="s">
        <v>187</v>
      </c>
      <c r="F4635" s="282" t="s">
        <v>594</v>
      </c>
      <c r="G4635" s="1105" t="str">
        <f>IF('Appraisal Inputs'!D411="","Blank",'Appraisal Inputs'!D411)</f>
        <v>Blank</v>
      </c>
      <c r="I4635" s="515" t="s">
        <v>5158</v>
      </c>
      <c r="K4635" s="1131"/>
    </row>
    <row r="4636" spans="1:11" x14ac:dyDescent="0.2">
      <c r="A4636" s="86" t="s">
        <v>6388</v>
      </c>
      <c r="B4636" s="763" t="s">
        <v>214</v>
      </c>
      <c r="E4636" s="86" t="s">
        <v>187</v>
      </c>
      <c r="F4636" s="282" t="s">
        <v>595</v>
      </c>
      <c r="G4636" s="1105" t="str">
        <f>IF('Appraisal Inputs'!D412="","Blank",'Appraisal Inputs'!D412)</f>
        <v>Blank</v>
      </c>
      <c r="I4636" s="515" t="s">
        <v>5159</v>
      </c>
      <c r="K4636" s="1131"/>
    </row>
    <row r="4637" spans="1:11" x14ac:dyDescent="0.2">
      <c r="A4637" s="86" t="s">
        <v>6388</v>
      </c>
      <c r="B4637" s="763" t="s">
        <v>214</v>
      </c>
      <c r="E4637" s="86" t="s">
        <v>187</v>
      </c>
      <c r="F4637" s="282" t="s">
        <v>596</v>
      </c>
      <c r="G4637" s="1105" t="str">
        <f>IF('Appraisal Inputs'!D413="","Blank",'Appraisal Inputs'!D413)</f>
        <v>Blank</v>
      </c>
      <c r="I4637" s="515" t="s">
        <v>5160</v>
      </c>
      <c r="K4637" s="1131"/>
    </row>
    <row r="4638" spans="1:11" x14ac:dyDescent="0.2">
      <c r="A4638" s="86" t="s">
        <v>6388</v>
      </c>
      <c r="B4638" s="763" t="s">
        <v>214</v>
      </c>
      <c r="E4638" s="86" t="s">
        <v>187</v>
      </c>
      <c r="F4638" s="282" t="s">
        <v>597</v>
      </c>
      <c r="G4638" s="1105" t="str">
        <f>IF('Appraisal Inputs'!D414="","Blank",'Appraisal Inputs'!D414)</f>
        <v>Blank</v>
      </c>
      <c r="I4638" s="515" t="s">
        <v>5161</v>
      </c>
      <c r="K4638" s="1131"/>
    </row>
    <row r="4639" spans="1:11" x14ac:dyDescent="0.2">
      <c r="A4639" s="86" t="s">
        <v>6388</v>
      </c>
      <c r="B4639" s="763" t="s">
        <v>214</v>
      </c>
      <c r="E4639" s="86" t="s">
        <v>187</v>
      </c>
      <c r="F4639" s="282" t="s">
        <v>7613</v>
      </c>
      <c r="G4639" s="1124" t="str">
        <f>IF('Appraisal Inputs'!D416="","Blank",'Appraisal Inputs'!D416)</f>
        <v>Blank</v>
      </c>
      <c r="I4639" s="515" t="s">
        <v>7296</v>
      </c>
      <c r="K4639" s="1130"/>
    </row>
    <row r="4640" spans="1:11" x14ac:dyDescent="0.2">
      <c r="A4640" s="86" t="s">
        <v>6388</v>
      </c>
      <c r="B4640" s="763" t="s">
        <v>214</v>
      </c>
      <c r="E4640" s="86" t="s">
        <v>187</v>
      </c>
      <c r="F4640" s="282" t="s">
        <v>211</v>
      </c>
      <c r="G4640" s="1124" t="str">
        <f>IF('Appraisal Inputs'!D417="","Blank",'Appraisal Inputs'!D417)</f>
        <v>Blank</v>
      </c>
      <c r="I4640" s="515" t="s">
        <v>5162</v>
      </c>
      <c r="K4640" s="1130"/>
    </row>
    <row r="4641" spans="1:11" x14ac:dyDescent="0.2">
      <c r="A4641" s="86" t="s">
        <v>6388</v>
      </c>
      <c r="B4641" s="763" t="s">
        <v>214</v>
      </c>
      <c r="E4641" s="86" t="s">
        <v>187</v>
      </c>
      <c r="F4641" s="282" t="s">
        <v>212</v>
      </c>
      <c r="G4641" s="1124" t="str">
        <f>IF('Appraisal Inputs'!D418="","Blank",'Appraisal Inputs'!D418)</f>
        <v>Blank</v>
      </c>
      <c r="I4641" s="515" t="s">
        <v>5163</v>
      </c>
      <c r="K4641" s="1130"/>
    </row>
    <row r="4642" spans="1:11" x14ac:dyDescent="0.2">
      <c r="A4642" s="86" t="s">
        <v>6388</v>
      </c>
      <c r="B4642" s="763" t="s">
        <v>214</v>
      </c>
      <c r="E4642" s="86" t="s">
        <v>187</v>
      </c>
      <c r="F4642" s="282" t="s">
        <v>488</v>
      </c>
      <c r="G4642" s="1124" t="str">
        <f>IF('Appraisal Inputs'!D419="","Blank",'Appraisal Inputs'!D419)</f>
        <v>Blank</v>
      </c>
      <c r="I4642" s="515" t="s">
        <v>5164</v>
      </c>
      <c r="K4642" s="1130"/>
    </row>
    <row r="4643" spans="1:11" x14ac:dyDescent="0.2">
      <c r="A4643" s="86" t="s">
        <v>6388</v>
      </c>
      <c r="B4643" s="763" t="s">
        <v>214</v>
      </c>
      <c r="E4643" s="86" t="s">
        <v>187</v>
      </c>
      <c r="F4643" s="282" t="s">
        <v>37</v>
      </c>
      <c r="G4643" s="1132" t="str">
        <f>IF('Appraisal Inputs'!D421="","Blank",'Appraisal Inputs'!D421)</f>
        <v>Blank</v>
      </c>
      <c r="I4643" s="515" t="s">
        <v>7297</v>
      </c>
      <c r="K4643" s="1133"/>
    </row>
    <row r="4644" spans="1:11" x14ac:dyDescent="0.2">
      <c r="A4644" s="86" t="s">
        <v>6388</v>
      </c>
      <c r="B4644" s="763" t="s">
        <v>214</v>
      </c>
      <c r="E4644" s="86" t="s">
        <v>187</v>
      </c>
      <c r="F4644" s="282" t="s">
        <v>7239</v>
      </c>
      <c r="G4644" s="1132" t="str">
        <f>IF('Appraisal Inputs'!D422="","Blank",'Appraisal Inputs'!D422)</f>
        <v>Blank</v>
      </c>
      <c r="I4644" s="515" t="s">
        <v>5165</v>
      </c>
      <c r="K4644" s="1133"/>
    </row>
    <row r="4645" spans="1:11" x14ac:dyDescent="0.2">
      <c r="A4645" s="86" t="s">
        <v>6388</v>
      </c>
      <c r="B4645" s="763" t="s">
        <v>214</v>
      </c>
      <c r="E4645" s="86" t="s">
        <v>187</v>
      </c>
      <c r="F4645" s="282" t="s">
        <v>7240</v>
      </c>
      <c r="G4645" s="1132" t="str">
        <f>IF('Appraisal Inputs'!D423="","Blank",'Appraisal Inputs'!D423)</f>
        <v>Blank</v>
      </c>
      <c r="I4645" s="515" t="s">
        <v>5166</v>
      </c>
      <c r="K4645" s="1133"/>
    </row>
    <row r="4646" spans="1:11" x14ac:dyDescent="0.2">
      <c r="A4646" s="86" t="s">
        <v>6388</v>
      </c>
      <c r="B4646" s="763" t="s">
        <v>214</v>
      </c>
      <c r="E4646" s="86" t="s">
        <v>187</v>
      </c>
      <c r="F4646" s="282" t="s">
        <v>7241</v>
      </c>
      <c r="G4646" s="1132" t="str">
        <f>IF('Appraisal Inputs'!D424="","Blank",'Appraisal Inputs'!D424)</f>
        <v>Blank</v>
      </c>
      <c r="I4646" s="515" t="s">
        <v>5167</v>
      </c>
      <c r="K4646" s="1133"/>
    </row>
    <row r="4647" spans="1:11" x14ac:dyDescent="0.2">
      <c r="A4647" s="86" t="s">
        <v>6388</v>
      </c>
      <c r="B4647" s="763" t="s">
        <v>214</v>
      </c>
      <c r="E4647" s="86" t="s">
        <v>187</v>
      </c>
      <c r="F4647" s="282" t="s">
        <v>7242</v>
      </c>
      <c r="G4647" s="1132" t="str">
        <f>IF('Appraisal Inputs'!D425="","Blank",'Appraisal Inputs'!D425)</f>
        <v>Blank</v>
      </c>
      <c r="I4647" s="515" t="s">
        <v>5168</v>
      </c>
      <c r="K4647" s="1133"/>
    </row>
    <row r="4648" spans="1:11" x14ac:dyDescent="0.2">
      <c r="A4648" s="86" t="s">
        <v>6388</v>
      </c>
      <c r="B4648" s="763" t="s">
        <v>214</v>
      </c>
      <c r="E4648" s="86" t="s">
        <v>187</v>
      </c>
      <c r="F4648" s="282" t="s">
        <v>7243</v>
      </c>
      <c r="G4648" s="1132" t="str">
        <f>IF('Appraisal Inputs'!D426="","Blank",'Appraisal Inputs'!D426)</f>
        <v>Blank</v>
      </c>
      <c r="I4648" s="515" t="s">
        <v>5169</v>
      </c>
      <c r="K4648" s="1133"/>
    </row>
    <row r="4649" spans="1:11" x14ac:dyDescent="0.2">
      <c r="A4649" s="86" t="s">
        <v>6388</v>
      </c>
      <c r="B4649" s="763" t="s">
        <v>214</v>
      </c>
      <c r="E4649" s="86" t="s">
        <v>187</v>
      </c>
      <c r="F4649" s="282" t="s">
        <v>7244</v>
      </c>
      <c r="G4649" s="1132" t="str">
        <f>IF('Appraisal Inputs'!D427="","Blank",'Appraisal Inputs'!D427)</f>
        <v>Blank</v>
      </c>
      <c r="I4649" s="515" t="s">
        <v>5170</v>
      </c>
      <c r="K4649" s="1133"/>
    </row>
    <row r="4650" spans="1:11" x14ac:dyDescent="0.2">
      <c r="A4650" s="86" t="s">
        <v>6388</v>
      </c>
      <c r="B4650" s="763" t="s">
        <v>214</v>
      </c>
      <c r="E4650" s="86" t="s">
        <v>187</v>
      </c>
      <c r="F4650" s="282" t="s">
        <v>7245</v>
      </c>
      <c r="G4650" s="1132" t="str">
        <f>IF('Appraisal Inputs'!D428="","Blank",'Appraisal Inputs'!D428)</f>
        <v>Blank</v>
      </c>
      <c r="I4650" s="515" t="s">
        <v>5171</v>
      </c>
      <c r="K4650" s="1133"/>
    </row>
    <row r="4651" spans="1:11" x14ac:dyDescent="0.2">
      <c r="A4651" s="86" t="s">
        <v>6388</v>
      </c>
      <c r="B4651" s="763" t="s">
        <v>214</v>
      </c>
      <c r="E4651" s="86" t="s">
        <v>187</v>
      </c>
      <c r="F4651" s="282" t="s">
        <v>7246</v>
      </c>
      <c r="G4651" s="1132" t="str">
        <f>IF('Appraisal Inputs'!D429="","Blank",'Appraisal Inputs'!D429)</f>
        <v>Blank</v>
      </c>
      <c r="I4651" s="515" t="s">
        <v>5172</v>
      </c>
      <c r="K4651" s="1133"/>
    </row>
    <row r="4652" spans="1:11" x14ac:dyDescent="0.2">
      <c r="A4652" s="86" t="s">
        <v>6388</v>
      </c>
      <c r="B4652" s="763" t="s">
        <v>214</v>
      </c>
      <c r="E4652" s="86" t="s">
        <v>187</v>
      </c>
      <c r="F4652" s="282" t="s">
        <v>7247</v>
      </c>
      <c r="G4652" s="1132" t="str">
        <f>IF('Appraisal Inputs'!D430="","Blank",'Appraisal Inputs'!D430)</f>
        <v>Blank</v>
      </c>
      <c r="I4652" s="515" t="s">
        <v>5173</v>
      </c>
      <c r="K4652" s="1133"/>
    </row>
    <row r="4653" spans="1:11" x14ac:dyDescent="0.2">
      <c r="A4653" s="86" t="s">
        <v>6388</v>
      </c>
      <c r="B4653" s="763" t="s">
        <v>214</v>
      </c>
      <c r="E4653" s="86" t="s">
        <v>187</v>
      </c>
      <c r="F4653" s="282" t="s">
        <v>7248</v>
      </c>
      <c r="G4653" s="1132" t="str">
        <f>IF('Appraisal Inputs'!D431="","Blank",'Appraisal Inputs'!D431)</f>
        <v>Blank</v>
      </c>
      <c r="I4653" s="515" t="s">
        <v>5174</v>
      </c>
      <c r="K4653" s="1133"/>
    </row>
    <row r="4654" spans="1:11" x14ac:dyDescent="0.2">
      <c r="A4654" s="86" t="s">
        <v>6388</v>
      </c>
      <c r="B4654" s="763" t="s">
        <v>214</v>
      </c>
      <c r="E4654" s="86" t="s">
        <v>187</v>
      </c>
      <c r="F4654" s="282" t="s">
        <v>7249</v>
      </c>
      <c r="G4654" s="1132" t="str">
        <f>IF('Appraisal Inputs'!D432="","Blank",'Appraisal Inputs'!D432)</f>
        <v>Blank</v>
      </c>
      <c r="I4654" s="515" t="s">
        <v>5175</v>
      </c>
      <c r="K4654" s="1133"/>
    </row>
    <row r="4655" spans="1:11" x14ac:dyDescent="0.2">
      <c r="A4655" s="86" t="s">
        <v>6388</v>
      </c>
      <c r="B4655" s="763" t="s">
        <v>214</v>
      </c>
      <c r="E4655" s="86" t="s">
        <v>187</v>
      </c>
      <c r="F4655" s="282" t="s">
        <v>7250</v>
      </c>
      <c r="G4655" s="1132" t="str">
        <f>IF('Appraisal Inputs'!D433="","Blank",'Appraisal Inputs'!D433)</f>
        <v>Blank</v>
      </c>
      <c r="I4655" s="515" t="s">
        <v>5176</v>
      </c>
      <c r="K4655" s="1133"/>
    </row>
    <row r="4656" spans="1:11" x14ac:dyDescent="0.2">
      <c r="A4656" s="86" t="s">
        <v>6388</v>
      </c>
      <c r="B4656" s="763" t="s">
        <v>214</v>
      </c>
      <c r="E4656" s="86" t="s">
        <v>187</v>
      </c>
      <c r="F4656" s="282" t="s">
        <v>7251</v>
      </c>
      <c r="G4656" s="1132" t="str">
        <f>IF('Appraisal Inputs'!D434="","Blank",'Appraisal Inputs'!D434)</f>
        <v>Blank</v>
      </c>
      <c r="I4656" s="515" t="s">
        <v>5177</v>
      </c>
      <c r="K4656" s="1133"/>
    </row>
    <row r="4657" spans="1:11" x14ac:dyDescent="0.2">
      <c r="A4657" s="86" t="s">
        <v>6388</v>
      </c>
      <c r="B4657" s="763" t="s">
        <v>214</v>
      </c>
      <c r="E4657" s="86" t="s">
        <v>187</v>
      </c>
      <c r="F4657" s="282" t="s">
        <v>7252</v>
      </c>
      <c r="G4657" s="1132" t="str">
        <f>IF('Appraisal Inputs'!D435="","Blank",'Appraisal Inputs'!D435)</f>
        <v>Blank</v>
      </c>
      <c r="I4657" s="515" t="s">
        <v>5178</v>
      </c>
      <c r="K4657" s="1133"/>
    </row>
    <row r="4658" spans="1:11" x14ac:dyDescent="0.2">
      <c r="A4658" s="86" t="s">
        <v>6388</v>
      </c>
      <c r="B4658" s="763" t="s">
        <v>214</v>
      </c>
      <c r="E4658" s="86" t="s">
        <v>187</v>
      </c>
      <c r="F4658" s="282" t="s">
        <v>7253</v>
      </c>
      <c r="G4658" s="1132" t="str">
        <f>IF('Appraisal Inputs'!D436="","Blank",'Appraisal Inputs'!D436)</f>
        <v>Blank</v>
      </c>
      <c r="I4658" s="515" t="s">
        <v>5179</v>
      </c>
      <c r="K4658" s="1133"/>
    </row>
    <row r="4659" spans="1:11" x14ac:dyDescent="0.2">
      <c r="A4659" s="86" t="s">
        <v>6388</v>
      </c>
      <c r="B4659" s="763" t="s">
        <v>214</v>
      </c>
      <c r="E4659" s="86" t="s">
        <v>187</v>
      </c>
      <c r="F4659" s="282" t="s">
        <v>7254</v>
      </c>
      <c r="G4659" s="1132" t="str">
        <f>IF('Appraisal Inputs'!D437="","Blank",'Appraisal Inputs'!D437)</f>
        <v>Blank</v>
      </c>
      <c r="I4659" s="515" t="s">
        <v>5180</v>
      </c>
      <c r="K4659" s="1133"/>
    </row>
    <row r="4660" spans="1:11" x14ac:dyDescent="0.2">
      <c r="A4660" s="86" t="s">
        <v>6388</v>
      </c>
      <c r="B4660" s="763" t="s">
        <v>214</v>
      </c>
      <c r="E4660" s="86" t="s">
        <v>187</v>
      </c>
      <c r="F4660" s="282" t="s">
        <v>181</v>
      </c>
      <c r="G4660" s="1132" t="str">
        <f>IF('Appraisal Inputs'!D439="","Blank",'Appraisal Inputs'!D439)</f>
        <v>Blank</v>
      </c>
      <c r="I4660" s="515" t="s">
        <v>7298</v>
      </c>
      <c r="K4660" s="1133"/>
    </row>
    <row r="4661" spans="1:11" x14ac:dyDescent="0.2">
      <c r="A4661" s="86" t="s">
        <v>6388</v>
      </c>
      <c r="B4661" s="763" t="s">
        <v>214</v>
      </c>
      <c r="E4661" s="86" t="s">
        <v>187</v>
      </c>
      <c r="F4661" s="282" t="s">
        <v>182</v>
      </c>
      <c r="G4661" s="1132" t="str">
        <f>IF('Appraisal Inputs'!D440="","Blank",'Appraisal Inputs'!D440)</f>
        <v>Blank</v>
      </c>
      <c r="I4661" s="515" t="s">
        <v>5181</v>
      </c>
      <c r="K4661" s="1133"/>
    </row>
    <row r="4662" spans="1:11" x14ac:dyDescent="0.2">
      <c r="A4662" s="86" t="s">
        <v>6388</v>
      </c>
      <c r="B4662" s="763" t="s">
        <v>214</v>
      </c>
      <c r="E4662" s="86" t="s">
        <v>187</v>
      </c>
      <c r="F4662" s="282" t="s">
        <v>183</v>
      </c>
      <c r="G4662" s="1132" t="str">
        <f>IF('Appraisal Inputs'!D441="","Blank",'Appraisal Inputs'!D441)</f>
        <v>Blank</v>
      </c>
      <c r="I4662" s="515" t="s">
        <v>5182</v>
      </c>
      <c r="K4662" s="1133"/>
    </row>
    <row r="4663" spans="1:11" x14ac:dyDescent="0.2">
      <c r="A4663" s="86" t="s">
        <v>6388</v>
      </c>
      <c r="B4663" s="763" t="s">
        <v>214</v>
      </c>
      <c r="E4663" s="86" t="s">
        <v>187</v>
      </c>
      <c r="F4663" s="282" t="s">
        <v>587</v>
      </c>
      <c r="G4663" s="1132" t="str">
        <f>IF('Appraisal Inputs'!D444="","Blank",'Appraisal Inputs'!D444)</f>
        <v>Blank</v>
      </c>
      <c r="I4663" s="515" t="s">
        <v>7299</v>
      </c>
      <c r="K4663" s="1133"/>
    </row>
    <row r="4664" spans="1:11" x14ac:dyDescent="0.2">
      <c r="A4664" s="86" t="s">
        <v>6388</v>
      </c>
      <c r="B4664" s="763" t="s">
        <v>214</v>
      </c>
      <c r="E4664" s="86" t="s">
        <v>187</v>
      </c>
      <c r="F4664" s="282" t="s">
        <v>588</v>
      </c>
      <c r="G4664" s="1132" t="str">
        <f>IF('Appraisal Inputs'!D445="","Blank",'Appraisal Inputs'!D445)</f>
        <v>Blank</v>
      </c>
      <c r="I4664" s="515" t="s">
        <v>5183</v>
      </c>
      <c r="K4664" s="1133"/>
    </row>
    <row r="4665" spans="1:11" x14ac:dyDescent="0.2">
      <c r="A4665" s="86" t="s">
        <v>6388</v>
      </c>
      <c r="B4665" s="543" t="s">
        <v>214</v>
      </c>
      <c r="C4665" s="547"/>
      <c r="D4665" s="547"/>
      <c r="E4665" s="547" t="s">
        <v>187</v>
      </c>
      <c r="F4665" s="538" t="s">
        <v>589</v>
      </c>
      <c r="G4665" s="1134" t="str">
        <f>IF('Appraisal Inputs'!D446="","Blank",'Appraisal Inputs'!D446)</f>
        <v>Blank</v>
      </c>
      <c r="I4665" s="515" t="s">
        <v>5184</v>
      </c>
      <c r="K4665" s="1133"/>
    </row>
    <row r="4666" spans="1:11" x14ac:dyDescent="0.2">
      <c r="A4666" s="86" t="s">
        <v>6388</v>
      </c>
      <c r="B4666" s="541" t="s">
        <v>214</v>
      </c>
      <c r="C4666" s="546"/>
      <c r="D4666" s="546"/>
      <c r="E4666" s="546" t="s">
        <v>215</v>
      </c>
      <c r="F4666" s="542" t="s">
        <v>210</v>
      </c>
      <c r="G4666" s="1112" t="str">
        <f>IF('Appraisal Inputs'!E403="","Blank",'Appraisal Inputs'!E403)</f>
        <v>Expense Comp 2</v>
      </c>
      <c r="I4666" s="515" t="s">
        <v>5185</v>
      </c>
      <c r="K4666" s="1135"/>
    </row>
    <row r="4667" spans="1:11" x14ac:dyDescent="0.2">
      <c r="A4667" s="86" t="s">
        <v>6388</v>
      </c>
      <c r="B4667" s="763" t="s">
        <v>214</v>
      </c>
      <c r="E4667" s="86" t="s">
        <v>215</v>
      </c>
      <c r="F4667" s="282" t="s">
        <v>2</v>
      </c>
      <c r="G4667" s="1128" t="str">
        <f>IF('Appraisal Inputs'!E404="","Blank",'Appraisal Inputs'!E404)</f>
        <v>Blank</v>
      </c>
      <c r="I4667" s="515" t="s">
        <v>5186</v>
      </c>
      <c r="K4667" s="1135"/>
    </row>
    <row r="4668" spans="1:11" x14ac:dyDescent="0.2">
      <c r="A4668" s="86" t="s">
        <v>6388</v>
      </c>
      <c r="B4668" s="763" t="s">
        <v>214</v>
      </c>
      <c r="E4668" s="86" t="s">
        <v>215</v>
      </c>
      <c r="F4668" s="282" t="s">
        <v>3</v>
      </c>
      <c r="G4668" s="1128" t="str">
        <f>IF('Appraisal Inputs'!E405="","Blank",'Appraisal Inputs'!E405)</f>
        <v>Select ▼</v>
      </c>
      <c r="I4668" s="515" t="s">
        <v>5187</v>
      </c>
      <c r="K4668" s="1135"/>
    </row>
    <row r="4669" spans="1:11" x14ac:dyDescent="0.2">
      <c r="A4669" s="86" t="s">
        <v>6388</v>
      </c>
      <c r="B4669" s="763" t="s">
        <v>214</v>
      </c>
      <c r="E4669" s="86" t="s">
        <v>215</v>
      </c>
      <c r="F4669" s="282" t="s">
        <v>10</v>
      </c>
      <c r="G4669" s="1128" t="str">
        <f>IF('Appraisal Inputs'!E406="","Blank",'Appraisal Inputs'!E406)</f>
        <v>Blank</v>
      </c>
      <c r="I4669" s="515" t="s">
        <v>5188</v>
      </c>
      <c r="K4669" s="1135"/>
    </row>
    <row r="4670" spans="1:11" x14ac:dyDescent="0.2">
      <c r="A4670" s="86" t="s">
        <v>6388</v>
      </c>
      <c r="B4670" s="763" t="s">
        <v>214</v>
      </c>
      <c r="E4670" s="86" t="s">
        <v>215</v>
      </c>
      <c r="F4670" s="282" t="s">
        <v>313</v>
      </c>
      <c r="G4670" s="1124" t="str">
        <f>IF('Appraisal Inputs'!E407="","Blank",'Appraisal Inputs'!E407)</f>
        <v>Blank</v>
      </c>
      <c r="I4670" s="515" t="s">
        <v>5189</v>
      </c>
      <c r="K4670" s="1130"/>
    </row>
    <row r="4671" spans="1:11" x14ac:dyDescent="0.2">
      <c r="A4671" s="86" t="s">
        <v>6388</v>
      </c>
      <c r="B4671" s="763" t="s">
        <v>214</v>
      </c>
      <c r="E4671" s="86" t="s">
        <v>215</v>
      </c>
      <c r="F4671" s="282" t="s">
        <v>7523</v>
      </c>
      <c r="G4671" s="1110" t="str">
        <f>IF('Appraisal Inputs'!E408="","Blank",'Appraisal Inputs'!E408)</f>
        <v>Blank</v>
      </c>
      <c r="I4671" s="515" t="s">
        <v>5190</v>
      </c>
      <c r="K4671" s="1129"/>
    </row>
    <row r="4672" spans="1:11" x14ac:dyDescent="0.2">
      <c r="A4672" s="86" t="s">
        <v>6388</v>
      </c>
      <c r="B4672" s="763" t="s">
        <v>214</v>
      </c>
      <c r="E4672" s="86" t="s">
        <v>215</v>
      </c>
      <c r="F4672" s="282" t="s">
        <v>251</v>
      </c>
      <c r="G4672" s="1124" t="str">
        <f>IF('Appraisal Inputs'!E409="","Blank",'Appraisal Inputs'!E409)</f>
        <v>Blank</v>
      </c>
      <c r="I4672" s="515" t="s">
        <v>5191</v>
      </c>
      <c r="K4672" s="1130"/>
    </row>
    <row r="4673" spans="1:11" x14ac:dyDescent="0.2">
      <c r="A4673" s="86" t="s">
        <v>6388</v>
      </c>
      <c r="B4673" s="763" t="s">
        <v>214</v>
      </c>
      <c r="E4673" s="86" t="s">
        <v>215</v>
      </c>
      <c r="F4673" s="282" t="s">
        <v>252</v>
      </c>
      <c r="G4673" s="1124" t="str">
        <f>IF('Appraisal Inputs'!E410="","Blank",'Appraisal Inputs'!E410)</f>
        <v>Blank</v>
      </c>
      <c r="I4673" s="515" t="s">
        <v>5192</v>
      </c>
      <c r="K4673" s="1130"/>
    </row>
    <row r="4674" spans="1:11" x14ac:dyDescent="0.2">
      <c r="A4674" s="86" t="s">
        <v>6388</v>
      </c>
      <c r="B4674" s="763" t="s">
        <v>214</v>
      </c>
      <c r="E4674" s="86" t="s">
        <v>215</v>
      </c>
      <c r="F4674" s="282" t="s">
        <v>594</v>
      </c>
      <c r="G4674" s="1105" t="str">
        <f>IF('Appraisal Inputs'!E411="","Blank",'Appraisal Inputs'!E411)</f>
        <v>Blank</v>
      </c>
      <c r="I4674" s="515" t="s">
        <v>5193</v>
      </c>
      <c r="K4674" s="1131"/>
    </row>
    <row r="4675" spans="1:11" x14ac:dyDescent="0.2">
      <c r="A4675" s="86" t="s">
        <v>6388</v>
      </c>
      <c r="B4675" s="763" t="s">
        <v>214</v>
      </c>
      <c r="E4675" s="86" t="s">
        <v>215</v>
      </c>
      <c r="F4675" s="282" t="s">
        <v>595</v>
      </c>
      <c r="G4675" s="1105" t="str">
        <f>IF('Appraisal Inputs'!E412="","Blank",'Appraisal Inputs'!E412)</f>
        <v>Blank</v>
      </c>
      <c r="I4675" s="515" t="s">
        <v>5194</v>
      </c>
      <c r="K4675" s="1131"/>
    </row>
    <row r="4676" spans="1:11" x14ac:dyDescent="0.2">
      <c r="A4676" s="86" t="s">
        <v>6388</v>
      </c>
      <c r="B4676" s="763" t="s">
        <v>214</v>
      </c>
      <c r="E4676" s="86" t="s">
        <v>215</v>
      </c>
      <c r="F4676" s="282" t="s">
        <v>596</v>
      </c>
      <c r="G4676" s="1105" t="str">
        <f>IF('Appraisal Inputs'!E413="","Blank",'Appraisal Inputs'!E413)</f>
        <v>Blank</v>
      </c>
      <c r="I4676" s="515" t="s">
        <v>5195</v>
      </c>
      <c r="K4676" s="1131"/>
    </row>
    <row r="4677" spans="1:11" x14ac:dyDescent="0.2">
      <c r="A4677" s="86" t="s">
        <v>6388</v>
      </c>
      <c r="B4677" s="763" t="s">
        <v>214</v>
      </c>
      <c r="E4677" s="86" t="s">
        <v>215</v>
      </c>
      <c r="F4677" s="282" t="s">
        <v>597</v>
      </c>
      <c r="G4677" s="1105" t="str">
        <f>IF('Appraisal Inputs'!E414="","Blank",'Appraisal Inputs'!E414)</f>
        <v>Blank</v>
      </c>
      <c r="I4677" s="515" t="s">
        <v>5196</v>
      </c>
      <c r="K4677" s="1131"/>
    </row>
    <row r="4678" spans="1:11" x14ac:dyDescent="0.2">
      <c r="A4678" s="86" t="s">
        <v>6388</v>
      </c>
      <c r="B4678" s="763" t="s">
        <v>214</v>
      </c>
      <c r="E4678" s="86" t="s">
        <v>215</v>
      </c>
      <c r="F4678" s="282" t="s">
        <v>7613</v>
      </c>
      <c r="G4678" s="1124" t="str">
        <f>IF('Appraisal Inputs'!E416="","Blank",'Appraisal Inputs'!E416)</f>
        <v>Blank</v>
      </c>
      <c r="I4678" s="515" t="s">
        <v>7300</v>
      </c>
      <c r="K4678" s="1130"/>
    </row>
    <row r="4679" spans="1:11" x14ac:dyDescent="0.2">
      <c r="A4679" s="86" t="s">
        <v>6388</v>
      </c>
      <c r="B4679" s="763" t="s">
        <v>214</v>
      </c>
      <c r="E4679" s="86" t="s">
        <v>215</v>
      </c>
      <c r="F4679" s="282" t="s">
        <v>211</v>
      </c>
      <c r="G4679" s="1124" t="str">
        <f>IF('Appraisal Inputs'!E417="","Blank",'Appraisal Inputs'!E417)</f>
        <v>Blank</v>
      </c>
      <c r="I4679" s="515" t="s">
        <v>5197</v>
      </c>
      <c r="K4679" s="1130"/>
    </row>
    <row r="4680" spans="1:11" x14ac:dyDescent="0.2">
      <c r="A4680" s="86" t="s">
        <v>6388</v>
      </c>
      <c r="B4680" s="763" t="s">
        <v>214</v>
      </c>
      <c r="E4680" s="86" t="s">
        <v>215</v>
      </c>
      <c r="F4680" s="282" t="s">
        <v>212</v>
      </c>
      <c r="G4680" s="1124" t="str">
        <f>IF('Appraisal Inputs'!E418="","Blank",'Appraisal Inputs'!E418)</f>
        <v>Blank</v>
      </c>
      <c r="I4680" s="515" t="s">
        <v>5198</v>
      </c>
      <c r="K4680" s="1130"/>
    </row>
    <row r="4681" spans="1:11" x14ac:dyDescent="0.2">
      <c r="A4681" s="86" t="s">
        <v>6388</v>
      </c>
      <c r="B4681" s="763" t="s">
        <v>214</v>
      </c>
      <c r="E4681" s="86" t="s">
        <v>215</v>
      </c>
      <c r="F4681" s="282" t="s">
        <v>488</v>
      </c>
      <c r="G4681" s="1124" t="str">
        <f>IF('Appraisal Inputs'!E419="","Blank",'Appraisal Inputs'!E419)</f>
        <v>Blank</v>
      </c>
      <c r="I4681" s="515" t="s">
        <v>5199</v>
      </c>
      <c r="K4681" s="1130"/>
    </row>
    <row r="4682" spans="1:11" x14ac:dyDescent="0.2">
      <c r="A4682" s="86" t="s">
        <v>6388</v>
      </c>
      <c r="B4682" s="763" t="s">
        <v>214</v>
      </c>
      <c r="E4682" s="86" t="s">
        <v>215</v>
      </c>
      <c r="F4682" s="282" t="s">
        <v>37</v>
      </c>
      <c r="G4682" s="1132" t="str">
        <f>IF('Appraisal Inputs'!E421="","Blank",'Appraisal Inputs'!E421)</f>
        <v>Blank</v>
      </c>
      <c r="I4682" s="515" t="s">
        <v>7301</v>
      </c>
      <c r="K4682" s="1133"/>
    </row>
    <row r="4683" spans="1:11" x14ac:dyDescent="0.2">
      <c r="A4683" s="86" t="s">
        <v>6388</v>
      </c>
      <c r="B4683" s="763" t="s">
        <v>214</v>
      </c>
      <c r="E4683" s="86" t="s">
        <v>215</v>
      </c>
      <c r="F4683" s="282" t="s">
        <v>7239</v>
      </c>
      <c r="G4683" s="1132" t="str">
        <f>IF('Appraisal Inputs'!E422="","Blank",'Appraisal Inputs'!E422)</f>
        <v>Blank</v>
      </c>
      <c r="I4683" s="515" t="s">
        <v>5200</v>
      </c>
      <c r="K4683" s="1133"/>
    </row>
    <row r="4684" spans="1:11" x14ac:dyDescent="0.2">
      <c r="A4684" s="86" t="s">
        <v>6388</v>
      </c>
      <c r="B4684" s="763" t="s">
        <v>214</v>
      </c>
      <c r="E4684" s="86" t="s">
        <v>215</v>
      </c>
      <c r="F4684" s="282" t="s">
        <v>7240</v>
      </c>
      <c r="G4684" s="1132" t="str">
        <f>IF('Appraisal Inputs'!E423="","Blank",'Appraisal Inputs'!E423)</f>
        <v>Blank</v>
      </c>
      <c r="I4684" s="515" t="s">
        <v>5201</v>
      </c>
      <c r="K4684" s="1133"/>
    </row>
    <row r="4685" spans="1:11" x14ac:dyDescent="0.2">
      <c r="A4685" s="86" t="s">
        <v>6388</v>
      </c>
      <c r="B4685" s="763" t="s">
        <v>214</v>
      </c>
      <c r="E4685" s="86" t="s">
        <v>215</v>
      </c>
      <c r="F4685" s="282" t="s">
        <v>7241</v>
      </c>
      <c r="G4685" s="1132" t="str">
        <f>IF('Appraisal Inputs'!E424="","Blank",'Appraisal Inputs'!E424)</f>
        <v>Blank</v>
      </c>
      <c r="I4685" s="515" t="s">
        <v>5202</v>
      </c>
      <c r="K4685" s="1133"/>
    </row>
    <row r="4686" spans="1:11" x14ac:dyDescent="0.2">
      <c r="A4686" s="86" t="s">
        <v>6388</v>
      </c>
      <c r="B4686" s="763" t="s">
        <v>214</v>
      </c>
      <c r="E4686" s="86" t="s">
        <v>215</v>
      </c>
      <c r="F4686" s="282" t="s">
        <v>7242</v>
      </c>
      <c r="G4686" s="1132" t="str">
        <f>IF('Appraisal Inputs'!E425="","Blank",'Appraisal Inputs'!E425)</f>
        <v>Blank</v>
      </c>
      <c r="I4686" s="515" t="s">
        <v>5203</v>
      </c>
      <c r="K4686" s="1133"/>
    </row>
    <row r="4687" spans="1:11" x14ac:dyDescent="0.2">
      <c r="A4687" s="86" t="s">
        <v>6388</v>
      </c>
      <c r="B4687" s="763" t="s">
        <v>214</v>
      </c>
      <c r="E4687" s="86" t="s">
        <v>215</v>
      </c>
      <c r="F4687" s="282" t="s">
        <v>7243</v>
      </c>
      <c r="G4687" s="1132" t="str">
        <f>IF('Appraisal Inputs'!E426="","Blank",'Appraisal Inputs'!E426)</f>
        <v>Blank</v>
      </c>
      <c r="I4687" s="515" t="s">
        <v>5204</v>
      </c>
      <c r="K4687" s="1133"/>
    </row>
    <row r="4688" spans="1:11" x14ac:dyDescent="0.2">
      <c r="A4688" s="86" t="s">
        <v>6388</v>
      </c>
      <c r="B4688" s="763" t="s">
        <v>214</v>
      </c>
      <c r="E4688" s="86" t="s">
        <v>215</v>
      </c>
      <c r="F4688" s="282" t="s">
        <v>7244</v>
      </c>
      <c r="G4688" s="1132" t="str">
        <f>IF('Appraisal Inputs'!E427="","Blank",'Appraisal Inputs'!E427)</f>
        <v>Blank</v>
      </c>
      <c r="I4688" s="515" t="s">
        <v>5205</v>
      </c>
      <c r="K4688" s="1133"/>
    </row>
    <row r="4689" spans="1:11" x14ac:dyDescent="0.2">
      <c r="A4689" s="86" t="s">
        <v>6388</v>
      </c>
      <c r="B4689" s="763" t="s">
        <v>214</v>
      </c>
      <c r="E4689" s="86" t="s">
        <v>215</v>
      </c>
      <c r="F4689" s="282" t="s">
        <v>7245</v>
      </c>
      <c r="G4689" s="1132" t="str">
        <f>IF('Appraisal Inputs'!E428="","Blank",'Appraisal Inputs'!E428)</f>
        <v>Blank</v>
      </c>
      <c r="I4689" s="515" t="s">
        <v>5206</v>
      </c>
      <c r="K4689" s="1133"/>
    </row>
    <row r="4690" spans="1:11" x14ac:dyDescent="0.2">
      <c r="A4690" s="86" t="s">
        <v>6388</v>
      </c>
      <c r="B4690" s="763" t="s">
        <v>214</v>
      </c>
      <c r="E4690" s="86" t="s">
        <v>215</v>
      </c>
      <c r="F4690" s="282" t="s">
        <v>7246</v>
      </c>
      <c r="G4690" s="1132" t="str">
        <f>IF('Appraisal Inputs'!E429="","Blank",'Appraisal Inputs'!E429)</f>
        <v>Blank</v>
      </c>
      <c r="I4690" s="515" t="s">
        <v>5207</v>
      </c>
      <c r="K4690" s="1133"/>
    </row>
    <row r="4691" spans="1:11" x14ac:dyDescent="0.2">
      <c r="A4691" s="86" t="s">
        <v>6388</v>
      </c>
      <c r="B4691" s="763" t="s">
        <v>214</v>
      </c>
      <c r="E4691" s="86" t="s">
        <v>215</v>
      </c>
      <c r="F4691" s="282" t="s">
        <v>7247</v>
      </c>
      <c r="G4691" s="1132" t="str">
        <f>IF('Appraisal Inputs'!E430="","Blank",'Appraisal Inputs'!E430)</f>
        <v>Blank</v>
      </c>
      <c r="I4691" s="515" t="s">
        <v>5208</v>
      </c>
      <c r="K4691" s="1133"/>
    </row>
    <row r="4692" spans="1:11" x14ac:dyDescent="0.2">
      <c r="A4692" s="86" t="s">
        <v>6388</v>
      </c>
      <c r="B4692" s="763" t="s">
        <v>214</v>
      </c>
      <c r="E4692" s="86" t="s">
        <v>215</v>
      </c>
      <c r="F4692" s="282" t="s">
        <v>7248</v>
      </c>
      <c r="G4692" s="1132" t="str">
        <f>IF('Appraisal Inputs'!E431="","Blank",'Appraisal Inputs'!E431)</f>
        <v>Blank</v>
      </c>
      <c r="I4692" s="515" t="s">
        <v>5209</v>
      </c>
      <c r="K4692" s="1133"/>
    </row>
    <row r="4693" spans="1:11" x14ac:dyDescent="0.2">
      <c r="A4693" s="86" t="s">
        <v>6388</v>
      </c>
      <c r="B4693" s="763" t="s">
        <v>214</v>
      </c>
      <c r="E4693" s="86" t="s">
        <v>215</v>
      </c>
      <c r="F4693" s="282" t="s">
        <v>7249</v>
      </c>
      <c r="G4693" s="1132" t="str">
        <f>IF('Appraisal Inputs'!E432="","Blank",'Appraisal Inputs'!E432)</f>
        <v>Blank</v>
      </c>
      <c r="I4693" s="515" t="s">
        <v>5210</v>
      </c>
      <c r="K4693" s="1133"/>
    </row>
    <row r="4694" spans="1:11" x14ac:dyDescent="0.2">
      <c r="A4694" s="86" t="s">
        <v>6388</v>
      </c>
      <c r="B4694" s="763" t="s">
        <v>214</v>
      </c>
      <c r="E4694" s="86" t="s">
        <v>215</v>
      </c>
      <c r="F4694" s="282" t="s">
        <v>7250</v>
      </c>
      <c r="G4694" s="1132" t="str">
        <f>IF('Appraisal Inputs'!E433="","Blank",'Appraisal Inputs'!E433)</f>
        <v>Blank</v>
      </c>
      <c r="I4694" s="515" t="s">
        <v>5211</v>
      </c>
      <c r="K4694" s="1133"/>
    </row>
    <row r="4695" spans="1:11" x14ac:dyDescent="0.2">
      <c r="A4695" s="86" t="s">
        <v>6388</v>
      </c>
      <c r="B4695" s="763" t="s">
        <v>214</v>
      </c>
      <c r="E4695" s="86" t="s">
        <v>215</v>
      </c>
      <c r="F4695" s="282" t="s">
        <v>7251</v>
      </c>
      <c r="G4695" s="1132" t="str">
        <f>IF('Appraisal Inputs'!E434="","Blank",'Appraisal Inputs'!E434)</f>
        <v>Blank</v>
      </c>
      <c r="I4695" s="515" t="s">
        <v>5212</v>
      </c>
      <c r="K4695" s="1133"/>
    </row>
    <row r="4696" spans="1:11" x14ac:dyDescent="0.2">
      <c r="A4696" s="86" t="s">
        <v>6388</v>
      </c>
      <c r="B4696" s="763" t="s">
        <v>214</v>
      </c>
      <c r="E4696" s="86" t="s">
        <v>215</v>
      </c>
      <c r="F4696" s="282" t="s">
        <v>7252</v>
      </c>
      <c r="G4696" s="1132" t="str">
        <f>IF('Appraisal Inputs'!E435="","Blank",'Appraisal Inputs'!E435)</f>
        <v>Blank</v>
      </c>
      <c r="I4696" s="515" t="s">
        <v>5213</v>
      </c>
      <c r="K4696" s="1133"/>
    </row>
    <row r="4697" spans="1:11" x14ac:dyDescent="0.2">
      <c r="A4697" s="86" t="s">
        <v>6388</v>
      </c>
      <c r="B4697" s="763" t="s">
        <v>214</v>
      </c>
      <c r="E4697" s="86" t="s">
        <v>215</v>
      </c>
      <c r="F4697" s="282" t="s">
        <v>7253</v>
      </c>
      <c r="G4697" s="1132" t="str">
        <f>IF('Appraisal Inputs'!E436="","Blank",'Appraisal Inputs'!E436)</f>
        <v>Blank</v>
      </c>
      <c r="I4697" s="515" t="s">
        <v>5214</v>
      </c>
      <c r="K4697" s="1133"/>
    </row>
    <row r="4698" spans="1:11" x14ac:dyDescent="0.2">
      <c r="A4698" s="86" t="s">
        <v>6388</v>
      </c>
      <c r="B4698" s="763" t="s">
        <v>214</v>
      </c>
      <c r="E4698" s="86" t="s">
        <v>215</v>
      </c>
      <c r="F4698" s="282" t="s">
        <v>7254</v>
      </c>
      <c r="G4698" s="1132" t="str">
        <f>IF('Appraisal Inputs'!E437="","Blank",'Appraisal Inputs'!E437)</f>
        <v>Blank</v>
      </c>
      <c r="I4698" s="515" t="s">
        <v>5215</v>
      </c>
      <c r="K4698" s="1133"/>
    </row>
    <row r="4699" spans="1:11" x14ac:dyDescent="0.2">
      <c r="A4699" s="86" t="s">
        <v>6388</v>
      </c>
      <c r="B4699" s="763" t="s">
        <v>214</v>
      </c>
      <c r="E4699" s="86" t="s">
        <v>215</v>
      </c>
      <c r="F4699" s="282" t="s">
        <v>181</v>
      </c>
      <c r="G4699" s="1132" t="str">
        <f>IF('Appraisal Inputs'!E439="","Blank",'Appraisal Inputs'!E439)</f>
        <v>Blank</v>
      </c>
      <c r="I4699" s="515" t="s">
        <v>7302</v>
      </c>
      <c r="K4699" s="1133"/>
    </row>
    <row r="4700" spans="1:11" x14ac:dyDescent="0.2">
      <c r="A4700" s="86" t="s">
        <v>6388</v>
      </c>
      <c r="B4700" s="763" t="s">
        <v>214</v>
      </c>
      <c r="E4700" s="86" t="s">
        <v>215</v>
      </c>
      <c r="F4700" s="282" t="s">
        <v>182</v>
      </c>
      <c r="G4700" s="1132" t="str">
        <f>IF('Appraisal Inputs'!E440="","Blank",'Appraisal Inputs'!E440)</f>
        <v>Blank</v>
      </c>
      <c r="I4700" s="515" t="s">
        <v>5216</v>
      </c>
      <c r="K4700" s="1133"/>
    </row>
    <row r="4701" spans="1:11" x14ac:dyDescent="0.2">
      <c r="A4701" s="86" t="s">
        <v>6388</v>
      </c>
      <c r="B4701" s="763" t="s">
        <v>214</v>
      </c>
      <c r="E4701" s="86" t="s">
        <v>215</v>
      </c>
      <c r="F4701" s="282" t="s">
        <v>183</v>
      </c>
      <c r="G4701" s="1132" t="str">
        <f>IF('Appraisal Inputs'!E441="","Blank",'Appraisal Inputs'!E441)</f>
        <v>Blank</v>
      </c>
      <c r="I4701" s="515" t="s">
        <v>5217</v>
      </c>
      <c r="K4701" s="1133"/>
    </row>
    <row r="4702" spans="1:11" x14ac:dyDescent="0.2">
      <c r="A4702" s="86" t="s">
        <v>6388</v>
      </c>
      <c r="B4702" s="763" t="s">
        <v>214</v>
      </c>
      <c r="E4702" s="86" t="s">
        <v>215</v>
      </c>
      <c r="F4702" s="282" t="s">
        <v>587</v>
      </c>
      <c r="G4702" s="1132" t="str">
        <f>IF('Appraisal Inputs'!E444="","Blank",'Appraisal Inputs'!E444)</f>
        <v>Blank</v>
      </c>
      <c r="I4702" s="515" t="s">
        <v>7303</v>
      </c>
      <c r="K4702" s="1133"/>
    </row>
    <row r="4703" spans="1:11" x14ac:dyDescent="0.2">
      <c r="A4703" s="86" t="s">
        <v>6388</v>
      </c>
      <c r="B4703" s="763" t="s">
        <v>214</v>
      </c>
      <c r="E4703" s="86" t="s">
        <v>215</v>
      </c>
      <c r="F4703" s="282" t="s">
        <v>588</v>
      </c>
      <c r="G4703" s="1132" t="str">
        <f>IF('Appraisal Inputs'!E445="","Blank",'Appraisal Inputs'!E445)</f>
        <v>Blank</v>
      </c>
      <c r="I4703" s="515" t="s">
        <v>5218</v>
      </c>
      <c r="K4703" s="1133"/>
    </row>
    <row r="4704" spans="1:11" x14ac:dyDescent="0.2">
      <c r="A4704" s="86" t="s">
        <v>6388</v>
      </c>
      <c r="B4704" s="543" t="s">
        <v>214</v>
      </c>
      <c r="C4704" s="547"/>
      <c r="D4704" s="547"/>
      <c r="E4704" s="547" t="s">
        <v>215</v>
      </c>
      <c r="F4704" s="538" t="s">
        <v>589</v>
      </c>
      <c r="G4704" s="1134" t="str">
        <f>IF('Appraisal Inputs'!E446="","Blank",'Appraisal Inputs'!E446)</f>
        <v>Blank</v>
      </c>
      <c r="I4704" s="515" t="s">
        <v>5219</v>
      </c>
      <c r="K4704" s="1133"/>
    </row>
    <row r="4705" spans="1:11" x14ac:dyDescent="0.2">
      <c r="A4705" s="86" t="s">
        <v>6388</v>
      </c>
      <c r="B4705" s="541" t="s">
        <v>214</v>
      </c>
      <c r="C4705" s="546"/>
      <c r="D4705" s="546"/>
      <c r="E4705" s="546" t="s">
        <v>216</v>
      </c>
      <c r="F4705" s="542" t="s">
        <v>210</v>
      </c>
      <c r="G4705" s="1112" t="str">
        <f>IF('Appraisal Inputs'!F403="","Blank",'Appraisal Inputs'!F403)</f>
        <v>Expense Comp 3</v>
      </c>
      <c r="I4705" s="515" t="s">
        <v>5220</v>
      </c>
      <c r="K4705" s="1135"/>
    </row>
    <row r="4706" spans="1:11" x14ac:dyDescent="0.2">
      <c r="A4706" s="86" t="s">
        <v>6388</v>
      </c>
      <c r="B4706" s="763" t="s">
        <v>214</v>
      </c>
      <c r="E4706" s="86" t="s">
        <v>216</v>
      </c>
      <c r="F4706" s="282" t="s">
        <v>2</v>
      </c>
      <c r="G4706" s="1128" t="str">
        <f>IF('Appraisal Inputs'!F404="","Blank",'Appraisal Inputs'!F404)</f>
        <v>Blank</v>
      </c>
      <c r="I4706" s="515" t="s">
        <v>5221</v>
      </c>
      <c r="K4706" s="1135"/>
    </row>
    <row r="4707" spans="1:11" x14ac:dyDescent="0.2">
      <c r="A4707" s="86" t="s">
        <v>6388</v>
      </c>
      <c r="B4707" s="763" t="s">
        <v>214</v>
      </c>
      <c r="E4707" s="86" t="s">
        <v>216</v>
      </c>
      <c r="F4707" s="282" t="s">
        <v>3</v>
      </c>
      <c r="G4707" s="1128" t="str">
        <f>IF('Appraisal Inputs'!F405="","Blank",'Appraisal Inputs'!F405)</f>
        <v>Select ▼</v>
      </c>
      <c r="I4707" s="515" t="s">
        <v>5222</v>
      </c>
      <c r="K4707" s="1135"/>
    </row>
    <row r="4708" spans="1:11" x14ac:dyDescent="0.2">
      <c r="A4708" s="86" t="s">
        <v>6388</v>
      </c>
      <c r="B4708" s="763" t="s">
        <v>214</v>
      </c>
      <c r="E4708" s="86" t="s">
        <v>216</v>
      </c>
      <c r="F4708" s="282" t="s">
        <v>10</v>
      </c>
      <c r="G4708" s="1128" t="str">
        <f>IF('Appraisal Inputs'!F406="","Blank",'Appraisal Inputs'!F406)</f>
        <v>Blank</v>
      </c>
      <c r="I4708" s="515" t="s">
        <v>5223</v>
      </c>
      <c r="K4708" s="1135"/>
    </row>
    <row r="4709" spans="1:11" x14ac:dyDescent="0.2">
      <c r="A4709" s="86" t="s">
        <v>6388</v>
      </c>
      <c r="B4709" s="763" t="s">
        <v>214</v>
      </c>
      <c r="E4709" s="86" t="s">
        <v>216</v>
      </c>
      <c r="F4709" s="282" t="s">
        <v>313</v>
      </c>
      <c r="G4709" s="1124" t="str">
        <f>IF('Appraisal Inputs'!F407="","Blank",'Appraisal Inputs'!F407)</f>
        <v>Blank</v>
      </c>
      <c r="I4709" s="515" t="s">
        <v>5224</v>
      </c>
      <c r="K4709" s="1130"/>
    </row>
    <row r="4710" spans="1:11" x14ac:dyDescent="0.2">
      <c r="A4710" s="86" t="s">
        <v>6388</v>
      </c>
      <c r="B4710" s="763" t="s">
        <v>214</v>
      </c>
      <c r="E4710" s="86" t="s">
        <v>216</v>
      </c>
      <c r="F4710" s="282" t="s">
        <v>7523</v>
      </c>
      <c r="G4710" s="1110" t="str">
        <f>IF('Appraisal Inputs'!F408="","Blank",'Appraisal Inputs'!F408)</f>
        <v>Blank</v>
      </c>
      <c r="I4710" s="515" t="s">
        <v>5225</v>
      </c>
      <c r="K4710" s="1129"/>
    </row>
    <row r="4711" spans="1:11" x14ac:dyDescent="0.2">
      <c r="A4711" s="86" t="s">
        <v>6388</v>
      </c>
      <c r="B4711" s="763" t="s">
        <v>214</v>
      </c>
      <c r="E4711" s="86" t="s">
        <v>216</v>
      </c>
      <c r="F4711" s="282" t="s">
        <v>251</v>
      </c>
      <c r="G4711" s="1124" t="str">
        <f>IF('Appraisal Inputs'!F409="","Blank",'Appraisal Inputs'!F409)</f>
        <v>Blank</v>
      </c>
      <c r="I4711" s="515" t="s">
        <v>5226</v>
      </c>
      <c r="K4711" s="1130"/>
    </row>
    <row r="4712" spans="1:11" x14ac:dyDescent="0.2">
      <c r="A4712" s="86" t="s">
        <v>6388</v>
      </c>
      <c r="B4712" s="763" t="s">
        <v>214</v>
      </c>
      <c r="E4712" s="86" t="s">
        <v>216</v>
      </c>
      <c r="F4712" s="282" t="s">
        <v>252</v>
      </c>
      <c r="G4712" s="1124" t="str">
        <f>IF('Appraisal Inputs'!F410="","Blank",'Appraisal Inputs'!F410)</f>
        <v>Blank</v>
      </c>
      <c r="I4712" s="515" t="s">
        <v>5227</v>
      </c>
      <c r="K4712" s="1130"/>
    </row>
    <row r="4713" spans="1:11" x14ac:dyDescent="0.2">
      <c r="A4713" s="86" t="s">
        <v>6388</v>
      </c>
      <c r="B4713" s="763" t="s">
        <v>214</v>
      </c>
      <c r="E4713" s="86" t="s">
        <v>216</v>
      </c>
      <c r="F4713" s="282" t="s">
        <v>594</v>
      </c>
      <c r="G4713" s="1105" t="str">
        <f>IF('Appraisal Inputs'!F411="","Blank",'Appraisal Inputs'!F411)</f>
        <v>Blank</v>
      </c>
      <c r="I4713" s="515" t="s">
        <v>5228</v>
      </c>
      <c r="K4713" s="1131"/>
    </row>
    <row r="4714" spans="1:11" x14ac:dyDescent="0.2">
      <c r="A4714" s="86" t="s">
        <v>6388</v>
      </c>
      <c r="B4714" s="763" t="s">
        <v>214</v>
      </c>
      <c r="E4714" s="86" t="s">
        <v>216</v>
      </c>
      <c r="F4714" s="282" t="s">
        <v>595</v>
      </c>
      <c r="G4714" s="1105" t="str">
        <f>IF('Appraisal Inputs'!F412="","Blank",'Appraisal Inputs'!F412)</f>
        <v>Blank</v>
      </c>
      <c r="I4714" s="515" t="s">
        <v>5229</v>
      </c>
      <c r="K4714" s="1131"/>
    </row>
    <row r="4715" spans="1:11" x14ac:dyDescent="0.2">
      <c r="A4715" s="86" t="s">
        <v>6388</v>
      </c>
      <c r="B4715" s="763" t="s">
        <v>214</v>
      </c>
      <c r="E4715" s="86" t="s">
        <v>216</v>
      </c>
      <c r="F4715" s="282" t="s">
        <v>596</v>
      </c>
      <c r="G4715" s="1105" t="str">
        <f>IF('Appraisal Inputs'!F413="","Blank",'Appraisal Inputs'!F413)</f>
        <v>Blank</v>
      </c>
      <c r="I4715" s="515" t="s">
        <v>5230</v>
      </c>
      <c r="K4715" s="1131"/>
    </row>
    <row r="4716" spans="1:11" x14ac:dyDescent="0.2">
      <c r="A4716" s="86" t="s">
        <v>6388</v>
      </c>
      <c r="B4716" s="763" t="s">
        <v>214</v>
      </c>
      <c r="E4716" s="86" t="s">
        <v>216</v>
      </c>
      <c r="F4716" s="282" t="s">
        <v>597</v>
      </c>
      <c r="G4716" s="1105" t="str">
        <f>IF('Appraisal Inputs'!F414="","Blank",'Appraisal Inputs'!F414)</f>
        <v>Blank</v>
      </c>
      <c r="I4716" s="515" t="s">
        <v>5231</v>
      </c>
      <c r="K4716" s="1131"/>
    </row>
    <row r="4717" spans="1:11" x14ac:dyDescent="0.2">
      <c r="A4717" s="86" t="s">
        <v>6388</v>
      </c>
      <c r="B4717" s="763" t="s">
        <v>214</v>
      </c>
      <c r="E4717" s="86" t="s">
        <v>216</v>
      </c>
      <c r="F4717" s="282" t="s">
        <v>7613</v>
      </c>
      <c r="G4717" s="1124" t="str">
        <f>IF('Appraisal Inputs'!F416="","Blank",'Appraisal Inputs'!F416)</f>
        <v>Blank</v>
      </c>
      <c r="I4717" s="515" t="s">
        <v>7304</v>
      </c>
      <c r="K4717" s="1130"/>
    </row>
    <row r="4718" spans="1:11" x14ac:dyDescent="0.2">
      <c r="A4718" s="86" t="s">
        <v>6388</v>
      </c>
      <c r="B4718" s="763" t="s">
        <v>214</v>
      </c>
      <c r="E4718" s="86" t="s">
        <v>216</v>
      </c>
      <c r="F4718" s="282" t="s">
        <v>211</v>
      </c>
      <c r="G4718" s="1124" t="str">
        <f>IF('Appraisal Inputs'!F417="","Blank",'Appraisal Inputs'!F417)</f>
        <v>Blank</v>
      </c>
      <c r="I4718" s="515" t="s">
        <v>5232</v>
      </c>
      <c r="K4718" s="1130"/>
    </row>
    <row r="4719" spans="1:11" x14ac:dyDescent="0.2">
      <c r="A4719" s="86" t="s">
        <v>6388</v>
      </c>
      <c r="B4719" s="763" t="s">
        <v>214</v>
      </c>
      <c r="E4719" s="86" t="s">
        <v>216</v>
      </c>
      <c r="F4719" s="282" t="s">
        <v>212</v>
      </c>
      <c r="G4719" s="1124" t="str">
        <f>IF('Appraisal Inputs'!F418="","Blank",'Appraisal Inputs'!F418)</f>
        <v>Blank</v>
      </c>
      <c r="I4719" s="515" t="s">
        <v>5233</v>
      </c>
      <c r="K4719" s="1130"/>
    </row>
    <row r="4720" spans="1:11" x14ac:dyDescent="0.2">
      <c r="A4720" s="86" t="s">
        <v>6388</v>
      </c>
      <c r="B4720" s="763" t="s">
        <v>214</v>
      </c>
      <c r="E4720" s="86" t="s">
        <v>216</v>
      </c>
      <c r="F4720" s="282" t="s">
        <v>488</v>
      </c>
      <c r="G4720" s="1124" t="str">
        <f>IF('Appraisal Inputs'!F419="","Blank",'Appraisal Inputs'!F419)</f>
        <v>Blank</v>
      </c>
      <c r="I4720" s="515" t="s">
        <v>5234</v>
      </c>
      <c r="K4720" s="1130"/>
    </row>
    <row r="4721" spans="1:11" x14ac:dyDescent="0.2">
      <c r="A4721" s="86" t="s">
        <v>6388</v>
      </c>
      <c r="B4721" s="763" t="s">
        <v>214</v>
      </c>
      <c r="E4721" s="86" t="s">
        <v>216</v>
      </c>
      <c r="F4721" s="282" t="s">
        <v>37</v>
      </c>
      <c r="G4721" s="1132" t="str">
        <f>IF('Appraisal Inputs'!F421="","Blank",'Appraisal Inputs'!F421)</f>
        <v>Blank</v>
      </c>
      <c r="I4721" s="515" t="s">
        <v>7305</v>
      </c>
      <c r="K4721" s="1133"/>
    </row>
    <row r="4722" spans="1:11" x14ac:dyDescent="0.2">
      <c r="A4722" s="86" t="s">
        <v>6388</v>
      </c>
      <c r="B4722" s="763" t="s">
        <v>214</v>
      </c>
      <c r="E4722" s="86" t="s">
        <v>216</v>
      </c>
      <c r="F4722" s="282" t="s">
        <v>7239</v>
      </c>
      <c r="G4722" s="1132" t="str">
        <f>IF('Appraisal Inputs'!F422="","Blank",'Appraisal Inputs'!F422)</f>
        <v>Blank</v>
      </c>
      <c r="I4722" s="515" t="s">
        <v>5235</v>
      </c>
      <c r="K4722" s="1133"/>
    </row>
    <row r="4723" spans="1:11" x14ac:dyDescent="0.2">
      <c r="A4723" s="86" t="s">
        <v>6388</v>
      </c>
      <c r="B4723" s="763" t="s">
        <v>214</v>
      </c>
      <c r="E4723" s="86" t="s">
        <v>216</v>
      </c>
      <c r="F4723" s="282" t="s">
        <v>7240</v>
      </c>
      <c r="G4723" s="1132" t="str">
        <f>IF('Appraisal Inputs'!F423="","Blank",'Appraisal Inputs'!F423)</f>
        <v>Blank</v>
      </c>
      <c r="I4723" s="515" t="s">
        <v>5236</v>
      </c>
      <c r="K4723" s="1133"/>
    </row>
    <row r="4724" spans="1:11" x14ac:dyDescent="0.2">
      <c r="A4724" s="86" t="s">
        <v>6388</v>
      </c>
      <c r="B4724" s="763" t="s">
        <v>214</v>
      </c>
      <c r="E4724" s="86" t="s">
        <v>216</v>
      </c>
      <c r="F4724" s="282" t="s">
        <v>7241</v>
      </c>
      <c r="G4724" s="1132" t="str">
        <f>IF('Appraisal Inputs'!F424="","Blank",'Appraisal Inputs'!F424)</f>
        <v>Blank</v>
      </c>
      <c r="I4724" s="515" t="s">
        <v>5237</v>
      </c>
      <c r="K4724" s="1133"/>
    </row>
    <row r="4725" spans="1:11" x14ac:dyDescent="0.2">
      <c r="A4725" s="86" t="s">
        <v>6388</v>
      </c>
      <c r="B4725" s="763" t="s">
        <v>214</v>
      </c>
      <c r="E4725" s="86" t="s">
        <v>216</v>
      </c>
      <c r="F4725" s="282" t="s">
        <v>7242</v>
      </c>
      <c r="G4725" s="1132" t="str">
        <f>IF('Appraisal Inputs'!F425="","Blank",'Appraisal Inputs'!F425)</f>
        <v>Blank</v>
      </c>
      <c r="I4725" s="515" t="s">
        <v>5238</v>
      </c>
      <c r="K4725" s="1133"/>
    </row>
    <row r="4726" spans="1:11" x14ac:dyDescent="0.2">
      <c r="A4726" s="86" t="s">
        <v>6388</v>
      </c>
      <c r="B4726" s="763" t="s">
        <v>214</v>
      </c>
      <c r="E4726" s="86" t="s">
        <v>216</v>
      </c>
      <c r="F4726" s="282" t="s">
        <v>7243</v>
      </c>
      <c r="G4726" s="1132" t="str">
        <f>IF('Appraisal Inputs'!F426="","Blank",'Appraisal Inputs'!F426)</f>
        <v>Blank</v>
      </c>
      <c r="I4726" s="515" t="s">
        <v>5239</v>
      </c>
      <c r="K4726" s="1133"/>
    </row>
    <row r="4727" spans="1:11" x14ac:dyDescent="0.2">
      <c r="A4727" s="86" t="s">
        <v>6388</v>
      </c>
      <c r="B4727" s="763" t="s">
        <v>214</v>
      </c>
      <c r="E4727" s="86" t="s">
        <v>216</v>
      </c>
      <c r="F4727" s="282" t="s">
        <v>7244</v>
      </c>
      <c r="G4727" s="1132" t="str">
        <f>IF('Appraisal Inputs'!F427="","Blank",'Appraisal Inputs'!F427)</f>
        <v>Blank</v>
      </c>
      <c r="I4727" s="515" t="s">
        <v>5240</v>
      </c>
      <c r="K4727" s="1133"/>
    </row>
    <row r="4728" spans="1:11" x14ac:dyDescent="0.2">
      <c r="A4728" s="86" t="s">
        <v>6388</v>
      </c>
      <c r="B4728" s="763" t="s">
        <v>214</v>
      </c>
      <c r="E4728" s="86" t="s">
        <v>216</v>
      </c>
      <c r="F4728" s="282" t="s">
        <v>7245</v>
      </c>
      <c r="G4728" s="1132" t="str">
        <f>IF('Appraisal Inputs'!F428="","Blank",'Appraisal Inputs'!F428)</f>
        <v>Blank</v>
      </c>
      <c r="I4728" s="515" t="s">
        <v>5241</v>
      </c>
      <c r="K4728" s="1133"/>
    </row>
    <row r="4729" spans="1:11" x14ac:dyDescent="0.2">
      <c r="A4729" s="86" t="s">
        <v>6388</v>
      </c>
      <c r="B4729" s="763" t="s">
        <v>214</v>
      </c>
      <c r="E4729" s="86" t="s">
        <v>216</v>
      </c>
      <c r="F4729" s="282" t="s">
        <v>7246</v>
      </c>
      <c r="G4729" s="1132" t="str">
        <f>IF('Appraisal Inputs'!F429="","Blank",'Appraisal Inputs'!F429)</f>
        <v>Blank</v>
      </c>
      <c r="I4729" s="515" t="s">
        <v>5242</v>
      </c>
      <c r="K4729" s="1133"/>
    </row>
    <row r="4730" spans="1:11" x14ac:dyDescent="0.2">
      <c r="A4730" s="86" t="s">
        <v>6388</v>
      </c>
      <c r="B4730" s="763" t="s">
        <v>214</v>
      </c>
      <c r="E4730" s="86" t="s">
        <v>216</v>
      </c>
      <c r="F4730" s="282" t="s">
        <v>7247</v>
      </c>
      <c r="G4730" s="1132" t="str">
        <f>IF('Appraisal Inputs'!F430="","Blank",'Appraisal Inputs'!F430)</f>
        <v>Blank</v>
      </c>
      <c r="I4730" s="515" t="s">
        <v>5243</v>
      </c>
      <c r="K4730" s="1133"/>
    </row>
    <row r="4731" spans="1:11" x14ac:dyDescent="0.2">
      <c r="A4731" s="86" t="s">
        <v>6388</v>
      </c>
      <c r="B4731" s="763" t="s">
        <v>214</v>
      </c>
      <c r="E4731" s="86" t="s">
        <v>216</v>
      </c>
      <c r="F4731" s="282" t="s">
        <v>7248</v>
      </c>
      <c r="G4731" s="1132" t="str">
        <f>IF('Appraisal Inputs'!F431="","Blank",'Appraisal Inputs'!F431)</f>
        <v>Blank</v>
      </c>
      <c r="I4731" s="515" t="s">
        <v>5244</v>
      </c>
      <c r="K4731" s="1133"/>
    </row>
    <row r="4732" spans="1:11" x14ac:dyDescent="0.2">
      <c r="A4732" s="86" t="s">
        <v>6388</v>
      </c>
      <c r="B4732" s="763" t="s">
        <v>214</v>
      </c>
      <c r="E4732" s="86" t="s">
        <v>216</v>
      </c>
      <c r="F4732" s="282" t="s">
        <v>7249</v>
      </c>
      <c r="G4732" s="1132" t="str">
        <f>IF('Appraisal Inputs'!F432="","Blank",'Appraisal Inputs'!F432)</f>
        <v>Blank</v>
      </c>
      <c r="I4732" s="515" t="s">
        <v>5245</v>
      </c>
      <c r="K4732" s="1133"/>
    </row>
    <row r="4733" spans="1:11" x14ac:dyDescent="0.2">
      <c r="A4733" s="86" t="s">
        <v>6388</v>
      </c>
      <c r="B4733" s="763" t="s">
        <v>214</v>
      </c>
      <c r="E4733" s="86" t="s">
        <v>216</v>
      </c>
      <c r="F4733" s="282" t="s">
        <v>7250</v>
      </c>
      <c r="G4733" s="1132" t="str">
        <f>IF('Appraisal Inputs'!F433="","Blank",'Appraisal Inputs'!F433)</f>
        <v>Blank</v>
      </c>
      <c r="I4733" s="515" t="s">
        <v>5246</v>
      </c>
      <c r="K4733" s="1133"/>
    </row>
    <row r="4734" spans="1:11" x14ac:dyDescent="0.2">
      <c r="A4734" s="86" t="s">
        <v>6388</v>
      </c>
      <c r="B4734" s="763" t="s">
        <v>214</v>
      </c>
      <c r="E4734" s="86" t="s">
        <v>216</v>
      </c>
      <c r="F4734" s="282" t="s">
        <v>7251</v>
      </c>
      <c r="G4734" s="1132" t="str">
        <f>IF('Appraisal Inputs'!F434="","Blank",'Appraisal Inputs'!F434)</f>
        <v>Blank</v>
      </c>
      <c r="I4734" s="515" t="s">
        <v>5247</v>
      </c>
      <c r="K4734" s="1133"/>
    </row>
    <row r="4735" spans="1:11" x14ac:dyDescent="0.2">
      <c r="A4735" s="86" t="s">
        <v>6388</v>
      </c>
      <c r="B4735" s="763" t="s">
        <v>214</v>
      </c>
      <c r="E4735" s="86" t="s">
        <v>216</v>
      </c>
      <c r="F4735" s="282" t="s">
        <v>7252</v>
      </c>
      <c r="G4735" s="1132" t="str">
        <f>IF('Appraisal Inputs'!F435="","Blank",'Appraisal Inputs'!F435)</f>
        <v>Blank</v>
      </c>
      <c r="I4735" s="515" t="s">
        <v>5248</v>
      </c>
      <c r="K4735" s="1133"/>
    </row>
    <row r="4736" spans="1:11" x14ac:dyDescent="0.2">
      <c r="A4736" s="86" t="s">
        <v>6388</v>
      </c>
      <c r="B4736" s="763" t="s">
        <v>214</v>
      </c>
      <c r="E4736" s="86" t="s">
        <v>216</v>
      </c>
      <c r="F4736" s="282" t="s">
        <v>7253</v>
      </c>
      <c r="G4736" s="1132" t="str">
        <f>IF('Appraisal Inputs'!F436="","Blank",'Appraisal Inputs'!F436)</f>
        <v>Blank</v>
      </c>
      <c r="I4736" s="515" t="s">
        <v>5249</v>
      </c>
      <c r="K4736" s="1133"/>
    </row>
    <row r="4737" spans="1:11" x14ac:dyDescent="0.2">
      <c r="A4737" s="86" t="s">
        <v>6388</v>
      </c>
      <c r="B4737" s="763" t="s">
        <v>214</v>
      </c>
      <c r="E4737" s="86" t="s">
        <v>216</v>
      </c>
      <c r="F4737" s="282" t="s">
        <v>7254</v>
      </c>
      <c r="G4737" s="1132" t="str">
        <f>IF('Appraisal Inputs'!F437="","Blank",'Appraisal Inputs'!F437)</f>
        <v>Blank</v>
      </c>
      <c r="I4737" s="515" t="s">
        <v>5250</v>
      </c>
      <c r="K4737" s="1133"/>
    </row>
    <row r="4738" spans="1:11" x14ac:dyDescent="0.2">
      <c r="A4738" s="86" t="s">
        <v>6388</v>
      </c>
      <c r="B4738" s="763" t="s">
        <v>214</v>
      </c>
      <c r="E4738" s="86" t="s">
        <v>216</v>
      </c>
      <c r="F4738" s="282" t="s">
        <v>181</v>
      </c>
      <c r="G4738" s="1132" t="str">
        <f>IF('Appraisal Inputs'!F439="","Blank",'Appraisal Inputs'!F439)</f>
        <v>Blank</v>
      </c>
      <c r="I4738" s="515" t="s">
        <v>7306</v>
      </c>
      <c r="K4738" s="1133"/>
    </row>
    <row r="4739" spans="1:11" x14ac:dyDescent="0.2">
      <c r="A4739" s="86" t="s">
        <v>6388</v>
      </c>
      <c r="B4739" s="763" t="s">
        <v>214</v>
      </c>
      <c r="E4739" s="86" t="s">
        <v>216</v>
      </c>
      <c r="F4739" s="282" t="s">
        <v>182</v>
      </c>
      <c r="G4739" s="1132" t="str">
        <f>IF('Appraisal Inputs'!F440="","Blank",'Appraisal Inputs'!F440)</f>
        <v>Blank</v>
      </c>
      <c r="I4739" s="515" t="s">
        <v>5251</v>
      </c>
      <c r="K4739" s="1133"/>
    </row>
    <row r="4740" spans="1:11" x14ac:dyDescent="0.2">
      <c r="A4740" s="86" t="s">
        <v>6388</v>
      </c>
      <c r="B4740" s="763" t="s">
        <v>214</v>
      </c>
      <c r="E4740" s="86" t="s">
        <v>216</v>
      </c>
      <c r="F4740" s="282" t="s">
        <v>183</v>
      </c>
      <c r="G4740" s="1132" t="str">
        <f>IF('Appraisal Inputs'!F441="","Blank",'Appraisal Inputs'!F441)</f>
        <v>Blank</v>
      </c>
      <c r="I4740" s="515" t="s">
        <v>5252</v>
      </c>
      <c r="K4740" s="1133"/>
    </row>
    <row r="4741" spans="1:11" x14ac:dyDescent="0.2">
      <c r="A4741" s="86" t="s">
        <v>6388</v>
      </c>
      <c r="B4741" s="763" t="s">
        <v>214</v>
      </c>
      <c r="E4741" s="86" t="s">
        <v>216</v>
      </c>
      <c r="F4741" s="282" t="s">
        <v>587</v>
      </c>
      <c r="G4741" s="1132" t="str">
        <f>IF('Appraisal Inputs'!F444="","Blank",'Appraisal Inputs'!F444)</f>
        <v>Blank</v>
      </c>
      <c r="I4741" s="515" t="s">
        <v>7307</v>
      </c>
      <c r="K4741" s="1133"/>
    </row>
    <row r="4742" spans="1:11" x14ac:dyDescent="0.2">
      <c r="A4742" s="86" t="s">
        <v>6388</v>
      </c>
      <c r="B4742" s="763" t="s">
        <v>214</v>
      </c>
      <c r="E4742" s="86" t="s">
        <v>216</v>
      </c>
      <c r="F4742" s="282" t="s">
        <v>588</v>
      </c>
      <c r="G4742" s="1132" t="str">
        <f>IF('Appraisal Inputs'!F445="","Blank",'Appraisal Inputs'!F445)</f>
        <v>Blank</v>
      </c>
      <c r="I4742" s="515" t="s">
        <v>5253</v>
      </c>
      <c r="K4742" s="1133"/>
    </row>
    <row r="4743" spans="1:11" x14ac:dyDescent="0.2">
      <c r="A4743" s="86" t="s">
        <v>6388</v>
      </c>
      <c r="B4743" s="543" t="s">
        <v>214</v>
      </c>
      <c r="C4743" s="547"/>
      <c r="D4743" s="547"/>
      <c r="E4743" s="547" t="s">
        <v>216</v>
      </c>
      <c r="F4743" s="538" t="s">
        <v>589</v>
      </c>
      <c r="G4743" s="1134" t="str">
        <f>IF('Appraisal Inputs'!F446="","Blank",'Appraisal Inputs'!F446)</f>
        <v>Blank</v>
      </c>
      <c r="I4743" s="515" t="s">
        <v>5254</v>
      </c>
      <c r="K4743" s="1133"/>
    </row>
    <row r="4744" spans="1:11" x14ac:dyDescent="0.2">
      <c r="A4744" s="86" t="s">
        <v>6388</v>
      </c>
      <c r="B4744" s="541" t="s">
        <v>214</v>
      </c>
      <c r="C4744" s="546"/>
      <c r="D4744" s="546"/>
      <c r="E4744" s="546" t="s">
        <v>217</v>
      </c>
      <c r="F4744" s="542" t="s">
        <v>210</v>
      </c>
      <c r="G4744" s="1112" t="str">
        <f>IF('Appraisal Inputs'!G403="","Blank",'Appraisal Inputs'!G403)</f>
        <v>Expense Comp 4</v>
      </c>
      <c r="I4744" s="515" t="s">
        <v>5255</v>
      </c>
      <c r="K4744" s="1135"/>
    </row>
    <row r="4745" spans="1:11" x14ac:dyDescent="0.2">
      <c r="A4745" s="86" t="s">
        <v>6388</v>
      </c>
      <c r="B4745" s="763" t="s">
        <v>214</v>
      </c>
      <c r="E4745" s="86" t="s">
        <v>217</v>
      </c>
      <c r="F4745" s="282" t="s">
        <v>2</v>
      </c>
      <c r="G4745" s="1128" t="str">
        <f>IF('Appraisal Inputs'!G404="","Blank",'Appraisal Inputs'!G404)</f>
        <v>Blank</v>
      </c>
      <c r="I4745" s="515" t="s">
        <v>5256</v>
      </c>
      <c r="K4745" s="1135"/>
    </row>
    <row r="4746" spans="1:11" x14ac:dyDescent="0.2">
      <c r="A4746" s="86" t="s">
        <v>6388</v>
      </c>
      <c r="B4746" s="763" t="s">
        <v>214</v>
      </c>
      <c r="E4746" s="86" t="s">
        <v>217</v>
      </c>
      <c r="F4746" s="282" t="s">
        <v>3</v>
      </c>
      <c r="G4746" s="1128" t="str">
        <f>IF('Appraisal Inputs'!G405="","Blank",'Appraisal Inputs'!G405)</f>
        <v>Select ▼</v>
      </c>
      <c r="I4746" s="515" t="s">
        <v>5257</v>
      </c>
      <c r="K4746" s="1135"/>
    </row>
    <row r="4747" spans="1:11" x14ac:dyDescent="0.2">
      <c r="A4747" s="86" t="s">
        <v>6388</v>
      </c>
      <c r="B4747" s="763" t="s">
        <v>214</v>
      </c>
      <c r="E4747" s="86" t="s">
        <v>217</v>
      </c>
      <c r="F4747" s="282" t="s">
        <v>10</v>
      </c>
      <c r="G4747" s="1128" t="str">
        <f>IF('Appraisal Inputs'!G406="","Blank",'Appraisal Inputs'!G406)</f>
        <v>Blank</v>
      </c>
      <c r="I4747" s="515" t="s">
        <v>5258</v>
      </c>
      <c r="K4747" s="1135"/>
    </row>
    <row r="4748" spans="1:11" x14ac:dyDescent="0.2">
      <c r="A4748" s="86" t="s">
        <v>6388</v>
      </c>
      <c r="B4748" s="763" t="s">
        <v>214</v>
      </c>
      <c r="E4748" s="86" t="s">
        <v>217</v>
      </c>
      <c r="F4748" s="282" t="s">
        <v>313</v>
      </c>
      <c r="G4748" s="1124" t="str">
        <f>IF('Appraisal Inputs'!G407="","Blank",'Appraisal Inputs'!G407)</f>
        <v>Blank</v>
      </c>
      <c r="I4748" s="515" t="s">
        <v>5259</v>
      </c>
      <c r="K4748" s="1130"/>
    </row>
    <row r="4749" spans="1:11" x14ac:dyDescent="0.2">
      <c r="A4749" s="86" t="s">
        <v>6388</v>
      </c>
      <c r="B4749" s="763" t="s">
        <v>214</v>
      </c>
      <c r="E4749" s="86" t="s">
        <v>217</v>
      </c>
      <c r="F4749" s="282" t="s">
        <v>7523</v>
      </c>
      <c r="G4749" s="1110" t="str">
        <f>IF('Appraisal Inputs'!G408="","Blank",'Appraisal Inputs'!G408)</f>
        <v>Blank</v>
      </c>
      <c r="I4749" s="515" t="s">
        <v>5260</v>
      </c>
      <c r="K4749" s="1129"/>
    </row>
    <row r="4750" spans="1:11" x14ac:dyDescent="0.2">
      <c r="A4750" s="86" t="s">
        <v>6388</v>
      </c>
      <c r="B4750" s="763" t="s">
        <v>214</v>
      </c>
      <c r="E4750" s="86" t="s">
        <v>217</v>
      </c>
      <c r="F4750" s="282" t="s">
        <v>251</v>
      </c>
      <c r="G4750" s="1124" t="str">
        <f>IF('Appraisal Inputs'!G409="","Blank",'Appraisal Inputs'!G409)</f>
        <v>Blank</v>
      </c>
      <c r="I4750" s="515" t="s">
        <v>5261</v>
      </c>
      <c r="K4750" s="1130"/>
    </row>
    <row r="4751" spans="1:11" x14ac:dyDescent="0.2">
      <c r="A4751" s="86" t="s">
        <v>6388</v>
      </c>
      <c r="B4751" s="763" t="s">
        <v>214</v>
      </c>
      <c r="E4751" s="86" t="s">
        <v>217</v>
      </c>
      <c r="F4751" s="282" t="s">
        <v>252</v>
      </c>
      <c r="G4751" s="1124" t="str">
        <f>IF('Appraisal Inputs'!G410="","Blank",'Appraisal Inputs'!G410)</f>
        <v>Blank</v>
      </c>
      <c r="I4751" s="515" t="s">
        <v>5262</v>
      </c>
      <c r="K4751" s="1130"/>
    </row>
    <row r="4752" spans="1:11" x14ac:dyDescent="0.2">
      <c r="A4752" s="86" t="s">
        <v>6388</v>
      </c>
      <c r="B4752" s="763" t="s">
        <v>214</v>
      </c>
      <c r="E4752" s="86" t="s">
        <v>217</v>
      </c>
      <c r="F4752" s="282" t="s">
        <v>594</v>
      </c>
      <c r="G4752" s="1105" t="str">
        <f>IF('Appraisal Inputs'!G411="","Blank",'Appraisal Inputs'!G411)</f>
        <v>Blank</v>
      </c>
      <c r="I4752" s="515" t="s">
        <v>5263</v>
      </c>
      <c r="K4752" s="1131"/>
    </row>
    <row r="4753" spans="1:11" x14ac:dyDescent="0.2">
      <c r="A4753" s="86" t="s">
        <v>6388</v>
      </c>
      <c r="B4753" s="763" t="s">
        <v>214</v>
      </c>
      <c r="E4753" s="86" t="s">
        <v>217</v>
      </c>
      <c r="F4753" s="282" t="s">
        <v>595</v>
      </c>
      <c r="G4753" s="1105" t="str">
        <f>IF('Appraisal Inputs'!G412="","Blank",'Appraisal Inputs'!G412)</f>
        <v>Blank</v>
      </c>
      <c r="I4753" s="515" t="s">
        <v>5264</v>
      </c>
      <c r="K4753" s="1131"/>
    </row>
    <row r="4754" spans="1:11" x14ac:dyDescent="0.2">
      <c r="A4754" s="86" t="s">
        <v>6388</v>
      </c>
      <c r="B4754" s="763" t="s">
        <v>214</v>
      </c>
      <c r="E4754" s="86" t="s">
        <v>217</v>
      </c>
      <c r="F4754" s="282" t="s">
        <v>596</v>
      </c>
      <c r="G4754" s="1105" t="str">
        <f>IF('Appraisal Inputs'!G413="","Blank",'Appraisal Inputs'!G413)</f>
        <v>Blank</v>
      </c>
      <c r="I4754" s="515" t="s">
        <v>5265</v>
      </c>
      <c r="K4754" s="1131"/>
    </row>
    <row r="4755" spans="1:11" x14ac:dyDescent="0.2">
      <c r="A4755" s="86" t="s">
        <v>6388</v>
      </c>
      <c r="B4755" s="763" t="s">
        <v>214</v>
      </c>
      <c r="E4755" s="86" t="s">
        <v>217</v>
      </c>
      <c r="F4755" s="282" t="s">
        <v>597</v>
      </c>
      <c r="G4755" s="1105" t="str">
        <f>IF('Appraisal Inputs'!G414="","Blank",'Appraisal Inputs'!G414)</f>
        <v>Blank</v>
      </c>
      <c r="I4755" s="515" t="s">
        <v>5266</v>
      </c>
      <c r="K4755" s="1131"/>
    </row>
    <row r="4756" spans="1:11" x14ac:dyDescent="0.2">
      <c r="A4756" s="86" t="s">
        <v>6388</v>
      </c>
      <c r="B4756" s="763" t="s">
        <v>214</v>
      </c>
      <c r="E4756" s="86" t="s">
        <v>217</v>
      </c>
      <c r="F4756" s="282" t="s">
        <v>7613</v>
      </c>
      <c r="G4756" s="1124" t="str">
        <f>IF('Appraisal Inputs'!G416="","Blank",'Appraisal Inputs'!G416)</f>
        <v>Blank</v>
      </c>
      <c r="I4756" s="515" t="s">
        <v>7308</v>
      </c>
      <c r="K4756" s="1130"/>
    </row>
    <row r="4757" spans="1:11" x14ac:dyDescent="0.2">
      <c r="A4757" s="86" t="s">
        <v>6388</v>
      </c>
      <c r="B4757" s="763" t="s">
        <v>214</v>
      </c>
      <c r="E4757" s="86" t="s">
        <v>217</v>
      </c>
      <c r="F4757" s="282" t="s">
        <v>211</v>
      </c>
      <c r="G4757" s="1124" t="str">
        <f>IF('Appraisal Inputs'!G417="","Blank",'Appraisal Inputs'!G417)</f>
        <v>Blank</v>
      </c>
      <c r="I4757" s="515" t="s">
        <v>5267</v>
      </c>
      <c r="K4757" s="1130"/>
    </row>
    <row r="4758" spans="1:11" x14ac:dyDescent="0.2">
      <c r="A4758" s="86" t="s">
        <v>6388</v>
      </c>
      <c r="B4758" s="763" t="s">
        <v>214</v>
      </c>
      <c r="E4758" s="86" t="s">
        <v>217</v>
      </c>
      <c r="F4758" s="282" t="s">
        <v>212</v>
      </c>
      <c r="G4758" s="1124" t="str">
        <f>IF('Appraisal Inputs'!G418="","Blank",'Appraisal Inputs'!G418)</f>
        <v>Blank</v>
      </c>
      <c r="I4758" s="515" t="s">
        <v>5268</v>
      </c>
      <c r="K4758" s="1130"/>
    </row>
    <row r="4759" spans="1:11" x14ac:dyDescent="0.2">
      <c r="A4759" s="86" t="s">
        <v>6388</v>
      </c>
      <c r="B4759" s="763" t="s">
        <v>214</v>
      </c>
      <c r="E4759" s="86" t="s">
        <v>217</v>
      </c>
      <c r="F4759" s="282" t="s">
        <v>488</v>
      </c>
      <c r="G4759" s="1124" t="str">
        <f>IF('Appraisal Inputs'!G419="","Blank",'Appraisal Inputs'!G419)</f>
        <v>Blank</v>
      </c>
      <c r="I4759" s="515" t="s">
        <v>5269</v>
      </c>
      <c r="K4759" s="1130"/>
    </row>
    <row r="4760" spans="1:11" x14ac:dyDescent="0.2">
      <c r="A4760" s="86" t="s">
        <v>6388</v>
      </c>
      <c r="B4760" s="763" t="s">
        <v>214</v>
      </c>
      <c r="E4760" s="86" t="s">
        <v>217</v>
      </c>
      <c r="F4760" s="282" t="s">
        <v>37</v>
      </c>
      <c r="G4760" s="1132" t="str">
        <f>IF('Appraisal Inputs'!G421="","Blank",'Appraisal Inputs'!G421)</f>
        <v>Blank</v>
      </c>
      <c r="I4760" s="515" t="s">
        <v>7309</v>
      </c>
      <c r="K4760" s="1133"/>
    </row>
    <row r="4761" spans="1:11" x14ac:dyDescent="0.2">
      <c r="A4761" s="86" t="s">
        <v>6388</v>
      </c>
      <c r="B4761" s="763" t="s">
        <v>214</v>
      </c>
      <c r="E4761" s="86" t="s">
        <v>217</v>
      </c>
      <c r="F4761" s="282" t="s">
        <v>7239</v>
      </c>
      <c r="G4761" s="1132" t="str">
        <f>IF('Appraisal Inputs'!G422="","Blank",'Appraisal Inputs'!G422)</f>
        <v>Blank</v>
      </c>
      <c r="I4761" s="515" t="s">
        <v>5270</v>
      </c>
      <c r="K4761" s="1133"/>
    </row>
    <row r="4762" spans="1:11" x14ac:dyDescent="0.2">
      <c r="A4762" s="86" t="s">
        <v>6388</v>
      </c>
      <c r="B4762" s="763" t="s">
        <v>214</v>
      </c>
      <c r="E4762" s="86" t="s">
        <v>217</v>
      </c>
      <c r="F4762" s="282" t="s">
        <v>7240</v>
      </c>
      <c r="G4762" s="1132" t="str">
        <f>IF('Appraisal Inputs'!G423="","Blank",'Appraisal Inputs'!G423)</f>
        <v>Blank</v>
      </c>
      <c r="I4762" s="515" t="s">
        <v>5271</v>
      </c>
      <c r="K4762" s="1133"/>
    </row>
    <row r="4763" spans="1:11" x14ac:dyDescent="0.2">
      <c r="A4763" s="86" t="s">
        <v>6388</v>
      </c>
      <c r="B4763" s="763" t="s">
        <v>214</v>
      </c>
      <c r="E4763" s="86" t="s">
        <v>217</v>
      </c>
      <c r="F4763" s="282" t="s">
        <v>7241</v>
      </c>
      <c r="G4763" s="1132" t="str">
        <f>IF('Appraisal Inputs'!G424="","Blank",'Appraisal Inputs'!G424)</f>
        <v>Blank</v>
      </c>
      <c r="I4763" s="515" t="s">
        <v>5272</v>
      </c>
      <c r="K4763" s="1133"/>
    </row>
    <row r="4764" spans="1:11" x14ac:dyDescent="0.2">
      <c r="A4764" s="86" t="s">
        <v>6388</v>
      </c>
      <c r="B4764" s="763" t="s">
        <v>214</v>
      </c>
      <c r="E4764" s="86" t="s">
        <v>217</v>
      </c>
      <c r="F4764" s="282" t="s">
        <v>7242</v>
      </c>
      <c r="G4764" s="1132" t="str">
        <f>IF('Appraisal Inputs'!G425="","Blank",'Appraisal Inputs'!G425)</f>
        <v>Blank</v>
      </c>
      <c r="I4764" s="515" t="s">
        <v>5273</v>
      </c>
      <c r="K4764" s="1133"/>
    </row>
    <row r="4765" spans="1:11" x14ac:dyDescent="0.2">
      <c r="A4765" s="86" t="s">
        <v>6388</v>
      </c>
      <c r="B4765" s="763" t="s">
        <v>214</v>
      </c>
      <c r="E4765" s="86" t="s">
        <v>217</v>
      </c>
      <c r="F4765" s="282" t="s">
        <v>7243</v>
      </c>
      <c r="G4765" s="1132" t="str">
        <f>IF('Appraisal Inputs'!G426="","Blank",'Appraisal Inputs'!G426)</f>
        <v>Blank</v>
      </c>
      <c r="I4765" s="515" t="s">
        <v>5274</v>
      </c>
      <c r="K4765" s="1133"/>
    </row>
    <row r="4766" spans="1:11" x14ac:dyDescent="0.2">
      <c r="A4766" s="86" t="s">
        <v>6388</v>
      </c>
      <c r="B4766" s="763" t="s">
        <v>214</v>
      </c>
      <c r="E4766" s="86" t="s">
        <v>217</v>
      </c>
      <c r="F4766" s="282" t="s">
        <v>7244</v>
      </c>
      <c r="G4766" s="1132" t="str">
        <f>IF('Appraisal Inputs'!G427="","Blank",'Appraisal Inputs'!G427)</f>
        <v>Blank</v>
      </c>
      <c r="I4766" s="515" t="s">
        <v>5275</v>
      </c>
      <c r="K4766" s="1133"/>
    </row>
    <row r="4767" spans="1:11" x14ac:dyDescent="0.2">
      <c r="A4767" s="86" t="s">
        <v>6388</v>
      </c>
      <c r="B4767" s="763" t="s">
        <v>214</v>
      </c>
      <c r="E4767" s="86" t="s">
        <v>217</v>
      </c>
      <c r="F4767" s="282" t="s">
        <v>7245</v>
      </c>
      <c r="G4767" s="1132" t="str">
        <f>IF('Appraisal Inputs'!G428="","Blank",'Appraisal Inputs'!G428)</f>
        <v>Blank</v>
      </c>
      <c r="I4767" s="515" t="s">
        <v>5276</v>
      </c>
      <c r="K4767" s="1133"/>
    </row>
    <row r="4768" spans="1:11" x14ac:dyDescent="0.2">
      <c r="A4768" s="86" t="s">
        <v>6388</v>
      </c>
      <c r="B4768" s="763" t="s">
        <v>214</v>
      </c>
      <c r="E4768" s="86" t="s">
        <v>217</v>
      </c>
      <c r="F4768" s="282" t="s">
        <v>7246</v>
      </c>
      <c r="G4768" s="1132" t="str">
        <f>IF('Appraisal Inputs'!G429="","Blank",'Appraisal Inputs'!G429)</f>
        <v>Blank</v>
      </c>
      <c r="I4768" s="515" t="s">
        <v>5277</v>
      </c>
      <c r="K4768" s="1133"/>
    </row>
    <row r="4769" spans="1:11" x14ac:dyDescent="0.2">
      <c r="A4769" s="86" t="s">
        <v>6388</v>
      </c>
      <c r="B4769" s="763" t="s">
        <v>214</v>
      </c>
      <c r="E4769" s="86" t="s">
        <v>217</v>
      </c>
      <c r="F4769" s="282" t="s">
        <v>7247</v>
      </c>
      <c r="G4769" s="1132" t="str">
        <f>IF('Appraisal Inputs'!G430="","Blank",'Appraisal Inputs'!G430)</f>
        <v>Blank</v>
      </c>
      <c r="I4769" s="515" t="s">
        <v>5278</v>
      </c>
      <c r="K4769" s="1133"/>
    </row>
    <row r="4770" spans="1:11" x14ac:dyDescent="0.2">
      <c r="A4770" s="86" t="s">
        <v>6388</v>
      </c>
      <c r="B4770" s="763" t="s">
        <v>214</v>
      </c>
      <c r="E4770" s="86" t="s">
        <v>217</v>
      </c>
      <c r="F4770" s="282" t="s">
        <v>7248</v>
      </c>
      <c r="G4770" s="1132" t="str">
        <f>IF('Appraisal Inputs'!G431="","Blank",'Appraisal Inputs'!G431)</f>
        <v>Blank</v>
      </c>
      <c r="I4770" s="515" t="s">
        <v>5279</v>
      </c>
      <c r="K4770" s="1133"/>
    </row>
    <row r="4771" spans="1:11" x14ac:dyDescent="0.2">
      <c r="A4771" s="86" t="s">
        <v>6388</v>
      </c>
      <c r="B4771" s="763" t="s">
        <v>214</v>
      </c>
      <c r="E4771" s="86" t="s">
        <v>217</v>
      </c>
      <c r="F4771" s="282" t="s">
        <v>7249</v>
      </c>
      <c r="G4771" s="1132" t="str">
        <f>IF('Appraisal Inputs'!G432="","Blank",'Appraisal Inputs'!G432)</f>
        <v>Blank</v>
      </c>
      <c r="I4771" s="515" t="s">
        <v>5280</v>
      </c>
      <c r="K4771" s="1133"/>
    </row>
    <row r="4772" spans="1:11" x14ac:dyDescent="0.2">
      <c r="A4772" s="86" t="s">
        <v>6388</v>
      </c>
      <c r="B4772" s="763" t="s">
        <v>214</v>
      </c>
      <c r="E4772" s="86" t="s">
        <v>217</v>
      </c>
      <c r="F4772" s="282" t="s">
        <v>7250</v>
      </c>
      <c r="G4772" s="1132" t="str">
        <f>IF('Appraisal Inputs'!G433="","Blank",'Appraisal Inputs'!G433)</f>
        <v>Blank</v>
      </c>
      <c r="I4772" s="515" t="s">
        <v>5281</v>
      </c>
      <c r="K4772" s="1133"/>
    </row>
    <row r="4773" spans="1:11" x14ac:dyDescent="0.2">
      <c r="A4773" s="86" t="s">
        <v>6388</v>
      </c>
      <c r="B4773" s="763" t="s">
        <v>214</v>
      </c>
      <c r="E4773" s="86" t="s">
        <v>217</v>
      </c>
      <c r="F4773" s="282" t="s">
        <v>7251</v>
      </c>
      <c r="G4773" s="1132" t="str">
        <f>IF('Appraisal Inputs'!G434="","Blank",'Appraisal Inputs'!G434)</f>
        <v>Blank</v>
      </c>
      <c r="I4773" s="515" t="s">
        <v>5282</v>
      </c>
      <c r="K4773" s="1133"/>
    </row>
    <row r="4774" spans="1:11" x14ac:dyDescent="0.2">
      <c r="A4774" s="86" t="s">
        <v>6388</v>
      </c>
      <c r="B4774" s="763" t="s">
        <v>214</v>
      </c>
      <c r="E4774" s="86" t="s">
        <v>217</v>
      </c>
      <c r="F4774" s="282" t="s">
        <v>7252</v>
      </c>
      <c r="G4774" s="1132" t="str">
        <f>IF('Appraisal Inputs'!G435="","Blank",'Appraisal Inputs'!G435)</f>
        <v>Blank</v>
      </c>
      <c r="I4774" s="515" t="s">
        <v>5283</v>
      </c>
      <c r="K4774" s="1133"/>
    </row>
    <row r="4775" spans="1:11" x14ac:dyDescent="0.2">
      <c r="A4775" s="86" t="s">
        <v>6388</v>
      </c>
      <c r="B4775" s="763" t="s">
        <v>214</v>
      </c>
      <c r="E4775" s="86" t="s">
        <v>217</v>
      </c>
      <c r="F4775" s="282" t="s">
        <v>7253</v>
      </c>
      <c r="G4775" s="1132" t="str">
        <f>IF('Appraisal Inputs'!G436="","Blank",'Appraisal Inputs'!G436)</f>
        <v>Blank</v>
      </c>
      <c r="I4775" s="515" t="s">
        <v>5284</v>
      </c>
      <c r="K4775" s="1133"/>
    </row>
    <row r="4776" spans="1:11" x14ac:dyDescent="0.2">
      <c r="A4776" s="86" t="s">
        <v>6388</v>
      </c>
      <c r="B4776" s="763" t="s">
        <v>214</v>
      </c>
      <c r="E4776" s="86" t="s">
        <v>217</v>
      </c>
      <c r="F4776" s="282" t="s">
        <v>7254</v>
      </c>
      <c r="G4776" s="1132" t="str">
        <f>IF('Appraisal Inputs'!G437="","Blank",'Appraisal Inputs'!G437)</f>
        <v>Blank</v>
      </c>
      <c r="I4776" s="515" t="s">
        <v>5285</v>
      </c>
      <c r="K4776" s="1133"/>
    </row>
    <row r="4777" spans="1:11" x14ac:dyDescent="0.2">
      <c r="A4777" s="86" t="s">
        <v>6388</v>
      </c>
      <c r="B4777" s="763" t="s">
        <v>214</v>
      </c>
      <c r="E4777" s="86" t="s">
        <v>217</v>
      </c>
      <c r="F4777" s="282" t="s">
        <v>181</v>
      </c>
      <c r="G4777" s="1132" t="str">
        <f>IF('Appraisal Inputs'!G439="","Blank",'Appraisal Inputs'!G439)</f>
        <v>Blank</v>
      </c>
      <c r="I4777" s="515" t="s">
        <v>7310</v>
      </c>
      <c r="K4777" s="1133"/>
    </row>
    <row r="4778" spans="1:11" x14ac:dyDescent="0.2">
      <c r="A4778" s="86" t="s">
        <v>6388</v>
      </c>
      <c r="B4778" s="763" t="s">
        <v>214</v>
      </c>
      <c r="E4778" s="86" t="s">
        <v>217</v>
      </c>
      <c r="F4778" s="282" t="s">
        <v>182</v>
      </c>
      <c r="G4778" s="1132" t="str">
        <f>IF('Appraisal Inputs'!G440="","Blank",'Appraisal Inputs'!G440)</f>
        <v>Blank</v>
      </c>
      <c r="I4778" s="515" t="s">
        <v>5286</v>
      </c>
      <c r="K4778" s="1133"/>
    </row>
    <row r="4779" spans="1:11" x14ac:dyDescent="0.2">
      <c r="A4779" s="86" t="s">
        <v>6388</v>
      </c>
      <c r="B4779" s="763" t="s">
        <v>214</v>
      </c>
      <c r="E4779" s="86" t="s">
        <v>217</v>
      </c>
      <c r="F4779" s="282" t="s">
        <v>183</v>
      </c>
      <c r="G4779" s="1132" t="str">
        <f>IF('Appraisal Inputs'!G441="","Blank",'Appraisal Inputs'!G441)</f>
        <v>Blank</v>
      </c>
      <c r="I4779" s="515" t="s">
        <v>5287</v>
      </c>
      <c r="K4779" s="1133"/>
    </row>
    <row r="4780" spans="1:11" x14ac:dyDescent="0.2">
      <c r="A4780" s="86" t="s">
        <v>6388</v>
      </c>
      <c r="B4780" s="763" t="s">
        <v>214</v>
      </c>
      <c r="E4780" s="86" t="s">
        <v>217</v>
      </c>
      <c r="F4780" s="282" t="s">
        <v>587</v>
      </c>
      <c r="G4780" s="1132" t="str">
        <f>IF('Appraisal Inputs'!G444="","Blank",'Appraisal Inputs'!G444)</f>
        <v>Blank</v>
      </c>
      <c r="I4780" s="515" t="s">
        <v>7311</v>
      </c>
      <c r="K4780" s="1133"/>
    </row>
    <row r="4781" spans="1:11" x14ac:dyDescent="0.2">
      <c r="A4781" s="86" t="s">
        <v>6388</v>
      </c>
      <c r="B4781" s="763" t="s">
        <v>214</v>
      </c>
      <c r="E4781" s="86" t="s">
        <v>217</v>
      </c>
      <c r="F4781" s="282" t="s">
        <v>588</v>
      </c>
      <c r="G4781" s="1132" t="str">
        <f>IF('Appraisal Inputs'!G445="","Blank",'Appraisal Inputs'!G445)</f>
        <v>Blank</v>
      </c>
      <c r="I4781" s="515" t="s">
        <v>5288</v>
      </c>
      <c r="K4781" s="1133"/>
    </row>
    <row r="4782" spans="1:11" x14ac:dyDescent="0.2">
      <c r="A4782" s="86" t="s">
        <v>6388</v>
      </c>
      <c r="B4782" s="543" t="s">
        <v>214</v>
      </c>
      <c r="C4782" s="547"/>
      <c r="D4782" s="547"/>
      <c r="E4782" s="547" t="s">
        <v>217</v>
      </c>
      <c r="F4782" s="538" t="s">
        <v>589</v>
      </c>
      <c r="G4782" s="1134" t="str">
        <f>IF('Appraisal Inputs'!G446="","Blank",'Appraisal Inputs'!G446)</f>
        <v>Blank</v>
      </c>
      <c r="I4782" s="515" t="s">
        <v>5289</v>
      </c>
      <c r="K4782" s="1133"/>
    </row>
    <row r="4783" spans="1:11" x14ac:dyDescent="0.2">
      <c r="A4783" s="86" t="s">
        <v>6388</v>
      </c>
      <c r="B4783" s="541" t="s">
        <v>214</v>
      </c>
      <c r="C4783" s="546"/>
      <c r="D4783" s="546"/>
      <c r="E4783" s="546" t="s">
        <v>218</v>
      </c>
      <c r="F4783" s="542" t="s">
        <v>210</v>
      </c>
      <c r="G4783" s="1112" t="str">
        <f>IF('Appraisal Inputs'!H403="","Blank",'Appraisal Inputs'!H403)</f>
        <v>Expense Comp 5</v>
      </c>
      <c r="I4783" s="515" t="s">
        <v>5290</v>
      </c>
      <c r="K4783" s="1135"/>
    </row>
    <row r="4784" spans="1:11" x14ac:dyDescent="0.2">
      <c r="A4784" s="86" t="s">
        <v>6388</v>
      </c>
      <c r="B4784" s="763" t="s">
        <v>214</v>
      </c>
      <c r="E4784" s="86" t="s">
        <v>218</v>
      </c>
      <c r="F4784" s="282" t="s">
        <v>2</v>
      </c>
      <c r="G4784" s="1128" t="str">
        <f>IF('Appraisal Inputs'!H404="","Blank",'Appraisal Inputs'!H404)</f>
        <v>Blank</v>
      </c>
      <c r="I4784" s="515" t="s">
        <v>5291</v>
      </c>
      <c r="K4784" s="1135"/>
    </row>
    <row r="4785" spans="1:11" x14ac:dyDescent="0.2">
      <c r="A4785" s="86" t="s">
        <v>6388</v>
      </c>
      <c r="B4785" s="763" t="s">
        <v>214</v>
      </c>
      <c r="E4785" s="86" t="s">
        <v>218</v>
      </c>
      <c r="F4785" s="282" t="s">
        <v>3</v>
      </c>
      <c r="G4785" s="1128" t="str">
        <f>IF('Appraisal Inputs'!H405="","Blank",'Appraisal Inputs'!H405)</f>
        <v>Select ▼</v>
      </c>
      <c r="I4785" s="515" t="s">
        <v>5292</v>
      </c>
      <c r="K4785" s="1135"/>
    </row>
    <row r="4786" spans="1:11" x14ac:dyDescent="0.2">
      <c r="A4786" s="86" t="s">
        <v>6388</v>
      </c>
      <c r="B4786" s="763" t="s">
        <v>214</v>
      </c>
      <c r="E4786" s="86" t="s">
        <v>218</v>
      </c>
      <c r="F4786" s="282" t="s">
        <v>10</v>
      </c>
      <c r="G4786" s="1128" t="str">
        <f>IF('Appraisal Inputs'!H406="","Blank",'Appraisal Inputs'!H406)</f>
        <v>Blank</v>
      </c>
      <c r="I4786" s="515" t="s">
        <v>5293</v>
      </c>
      <c r="K4786" s="1135"/>
    </row>
    <row r="4787" spans="1:11" x14ac:dyDescent="0.2">
      <c r="A4787" s="86" t="s">
        <v>6388</v>
      </c>
      <c r="B4787" s="763" t="s">
        <v>214</v>
      </c>
      <c r="E4787" s="86" t="s">
        <v>218</v>
      </c>
      <c r="F4787" s="282" t="s">
        <v>313</v>
      </c>
      <c r="G4787" s="1124" t="str">
        <f>IF('Appraisal Inputs'!H407="","Blank",'Appraisal Inputs'!H407)</f>
        <v>Blank</v>
      </c>
      <c r="I4787" s="515" t="s">
        <v>5294</v>
      </c>
      <c r="K4787" s="1130"/>
    </row>
    <row r="4788" spans="1:11" x14ac:dyDescent="0.2">
      <c r="A4788" s="86" t="s">
        <v>6388</v>
      </c>
      <c r="B4788" s="763" t="s">
        <v>214</v>
      </c>
      <c r="E4788" s="86" t="s">
        <v>218</v>
      </c>
      <c r="F4788" s="282" t="s">
        <v>7523</v>
      </c>
      <c r="G4788" s="1110" t="str">
        <f>IF('Appraisal Inputs'!H408="","Blank",'Appraisal Inputs'!H408)</f>
        <v>Blank</v>
      </c>
      <c r="I4788" s="515" t="s">
        <v>5295</v>
      </c>
      <c r="K4788" s="1129"/>
    </row>
    <row r="4789" spans="1:11" x14ac:dyDescent="0.2">
      <c r="A4789" s="86" t="s">
        <v>6388</v>
      </c>
      <c r="B4789" s="763" t="s">
        <v>214</v>
      </c>
      <c r="E4789" s="86" t="s">
        <v>218</v>
      </c>
      <c r="F4789" s="282" t="s">
        <v>251</v>
      </c>
      <c r="G4789" s="1124" t="str">
        <f>IF('Appraisal Inputs'!H409="","Blank",'Appraisal Inputs'!H409)</f>
        <v>Blank</v>
      </c>
      <c r="I4789" s="515" t="s">
        <v>5296</v>
      </c>
      <c r="K4789" s="1130"/>
    </row>
    <row r="4790" spans="1:11" x14ac:dyDescent="0.2">
      <c r="A4790" s="86" t="s">
        <v>6388</v>
      </c>
      <c r="B4790" s="763" t="s">
        <v>214</v>
      </c>
      <c r="E4790" s="86" t="s">
        <v>218</v>
      </c>
      <c r="F4790" s="282" t="s">
        <v>252</v>
      </c>
      <c r="G4790" s="1124" t="str">
        <f>IF('Appraisal Inputs'!H410="","Blank",'Appraisal Inputs'!H410)</f>
        <v>Blank</v>
      </c>
      <c r="I4790" s="515" t="s">
        <v>5297</v>
      </c>
      <c r="K4790" s="1130"/>
    </row>
    <row r="4791" spans="1:11" x14ac:dyDescent="0.2">
      <c r="A4791" s="86" t="s">
        <v>6388</v>
      </c>
      <c r="B4791" s="763" t="s">
        <v>214</v>
      </c>
      <c r="E4791" s="86" t="s">
        <v>218</v>
      </c>
      <c r="F4791" s="282" t="s">
        <v>594</v>
      </c>
      <c r="G4791" s="1105" t="str">
        <f>IF('Appraisal Inputs'!H411="","Blank",'Appraisal Inputs'!H411)</f>
        <v>Blank</v>
      </c>
      <c r="I4791" s="515" t="s">
        <v>5298</v>
      </c>
      <c r="K4791" s="1131"/>
    </row>
    <row r="4792" spans="1:11" x14ac:dyDescent="0.2">
      <c r="A4792" s="86" t="s">
        <v>6388</v>
      </c>
      <c r="B4792" s="763" t="s">
        <v>214</v>
      </c>
      <c r="E4792" s="86" t="s">
        <v>218</v>
      </c>
      <c r="F4792" s="282" t="s">
        <v>595</v>
      </c>
      <c r="G4792" s="1105" t="str">
        <f>IF('Appraisal Inputs'!H412="","Blank",'Appraisal Inputs'!H412)</f>
        <v>Blank</v>
      </c>
      <c r="I4792" s="515" t="s">
        <v>5299</v>
      </c>
      <c r="K4792" s="1131"/>
    </row>
    <row r="4793" spans="1:11" x14ac:dyDescent="0.2">
      <c r="A4793" s="86" t="s">
        <v>6388</v>
      </c>
      <c r="B4793" s="763" t="s">
        <v>214</v>
      </c>
      <c r="E4793" s="86" t="s">
        <v>218</v>
      </c>
      <c r="F4793" s="282" t="s">
        <v>596</v>
      </c>
      <c r="G4793" s="1105" t="str">
        <f>IF('Appraisal Inputs'!H413="","Blank",'Appraisal Inputs'!H413)</f>
        <v>Blank</v>
      </c>
      <c r="I4793" s="515" t="s">
        <v>5300</v>
      </c>
      <c r="K4793" s="1131"/>
    </row>
    <row r="4794" spans="1:11" x14ac:dyDescent="0.2">
      <c r="A4794" s="86" t="s">
        <v>6388</v>
      </c>
      <c r="B4794" s="763" t="s">
        <v>214</v>
      </c>
      <c r="E4794" s="86" t="s">
        <v>218</v>
      </c>
      <c r="F4794" s="282" t="s">
        <v>597</v>
      </c>
      <c r="G4794" s="1105" t="str">
        <f>IF('Appraisal Inputs'!H414="","Blank",'Appraisal Inputs'!H414)</f>
        <v>Blank</v>
      </c>
      <c r="I4794" s="515" t="s">
        <v>5301</v>
      </c>
      <c r="K4794" s="1131"/>
    </row>
    <row r="4795" spans="1:11" x14ac:dyDescent="0.2">
      <c r="A4795" s="86" t="s">
        <v>6388</v>
      </c>
      <c r="B4795" s="763" t="s">
        <v>214</v>
      </c>
      <c r="E4795" s="86" t="s">
        <v>218</v>
      </c>
      <c r="F4795" s="282" t="s">
        <v>7613</v>
      </c>
      <c r="G4795" s="1124" t="str">
        <f>IF('Appraisal Inputs'!H416="","Blank",'Appraisal Inputs'!H416)</f>
        <v>Blank</v>
      </c>
      <c r="I4795" s="515" t="s">
        <v>7312</v>
      </c>
      <c r="K4795" s="1130"/>
    </row>
    <row r="4796" spans="1:11" x14ac:dyDescent="0.2">
      <c r="A4796" s="86" t="s">
        <v>6388</v>
      </c>
      <c r="B4796" s="763" t="s">
        <v>214</v>
      </c>
      <c r="E4796" s="86" t="s">
        <v>218</v>
      </c>
      <c r="F4796" s="282" t="s">
        <v>211</v>
      </c>
      <c r="G4796" s="1124" t="str">
        <f>IF('Appraisal Inputs'!H417="","Blank",'Appraisal Inputs'!H417)</f>
        <v>Blank</v>
      </c>
      <c r="I4796" s="515" t="s">
        <v>5302</v>
      </c>
      <c r="K4796" s="1130"/>
    </row>
    <row r="4797" spans="1:11" x14ac:dyDescent="0.2">
      <c r="A4797" s="86" t="s">
        <v>6388</v>
      </c>
      <c r="B4797" s="763" t="s">
        <v>214</v>
      </c>
      <c r="E4797" s="86" t="s">
        <v>218</v>
      </c>
      <c r="F4797" s="282" t="s">
        <v>212</v>
      </c>
      <c r="G4797" s="1124" t="str">
        <f>IF('Appraisal Inputs'!H418="","Blank",'Appraisal Inputs'!H418)</f>
        <v>Blank</v>
      </c>
      <c r="I4797" s="515" t="s">
        <v>5303</v>
      </c>
      <c r="K4797" s="1130"/>
    </row>
    <row r="4798" spans="1:11" x14ac:dyDescent="0.2">
      <c r="A4798" s="86" t="s">
        <v>6388</v>
      </c>
      <c r="B4798" s="763" t="s">
        <v>214</v>
      </c>
      <c r="E4798" s="86" t="s">
        <v>218</v>
      </c>
      <c r="F4798" s="282" t="s">
        <v>488</v>
      </c>
      <c r="G4798" s="1124" t="str">
        <f>IF('Appraisal Inputs'!H419="","Blank",'Appraisal Inputs'!H419)</f>
        <v>Blank</v>
      </c>
      <c r="I4798" s="515" t="s">
        <v>5304</v>
      </c>
      <c r="K4798" s="1130"/>
    </row>
    <row r="4799" spans="1:11" x14ac:dyDescent="0.2">
      <c r="A4799" s="86" t="s">
        <v>6388</v>
      </c>
      <c r="B4799" s="763" t="s">
        <v>214</v>
      </c>
      <c r="E4799" s="86" t="s">
        <v>218</v>
      </c>
      <c r="F4799" s="282" t="s">
        <v>37</v>
      </c>
      <c r="G4799" s="1132" t="str">
        <f>IF('Appraisal Inputs'!H421="","Blank",'Appraisal Inputs'!H421)</f>
        <v>Blank</v>
      </c>
      <c r="I4799" s="515" t="s">
        <v>7313</v>
      </c>
      <c r="K4799" s="1133"/>
    </row>
    <row r="4800" spans="1:11" x14ac:dyDescent="0.2">
      <c r="A4800" s="86" t="s">
        <v>6388</v>
      </c>
      <c r="B4800" s="763" t="s">
        <v>214</v>
      </c>
      <c r="E4800" s="86" t="s">
        <v>218</v>
      </c>
      <c r="F4800" s="282" t="s">
        <v>7239</v>
      </c>
      <c r="G4800" s="1132" t="str">
        <f>IF('Appraisal Inputs'!H422="","Blank",'Appraisal Inputs'!H422)</f>
        <v>Blank</v>
      </c>
      <c r="I4800" s="515" t="s">
        <v>5305</v>
      </c>
      <c r="K4800" s="1133"/>
    </row>
    <row r="4801" spans="1:11" x14ac:dyDescent="0.2">
      <c r="A4801" s="86" t="s">
        <v>6388</v>
      </c>
      <c r="B4801" s="763" t="s">
        <v>214</v>
      </c>
      <c r="E4801" s="86" t="s">
        <v>218</v>
      </c>
      <c r="F4801" s="282" t="s">
        <v>7240</v>
      </c>
      <c r="G4801" s="1132" t="str">
        <f>IF('Appraisal Inputs'!H423="","Blank",'Appraisal Inputs'!H423)</f>
        <v>Blank</v>
      </c>
      <c r="I4801" s="515" t="s">
        <v>5306</v>
      </c>
      <c r="K4801" s="1133"/>
    </row>
    <row r="4802" spans="1:11" x14ac:dyDescent="0.2">
      <c r="A4802" s="86" t="s">
        <v>6388</v>
      </c>
      <c r="B4802" s="763" t="s">
        <v>214</v>
      </c>
      <c r="E4802" s="86" t="s">
        <v>218</v>
      </c>
      <c r="F4802" s="282" t="s">
        <v>7241</v>
      </c>
      <c r="G4802" s="1132" t="str">
        <f>IF('Appraisal Inputs'!H424="","Blank",'Appraisal Inputs'!H424)</f>
        <v>Blank</v>
      </c>
      <c r="I4802" s="515" t="s">
        <v>5307</v>
      </c>
      <c r="K4802" s="1133"/>
    </row>
    <row r="4803" spans="1:11" x14ac:dyDescent="0.2">
      <c r="A4803" s="86" t="s">
        <v>6388</v>
      </c>
      <c r="B4803" s="763" t="s">
        <v>214</v>
      </c>
      <c r="E4803" s="86" t="s">
        <v>218</v>
      </c>
      <c r="F4803" s="282" t="s">
        <v>7242</v>
      </c>
      <c r="G4803" s="1132" t="str">
        <f>IF('Appraisal Inputs'!H425="","Blank",'Appraisal Inputs'!H425)</f>
        <v>Blank</v>
      </c>
      <c r="I4803" s="515" t="s">
        <v>5308</v>
      </c>
      <c r="K4803" s="1133"/>
    </row>
    <row r="4804" spans="1:11" x14ac:dyDescent="0.2">
      <c r="A4804" s="86" t="s">
        <v>6388</v>
      </c>
      <c r="B4804" s="763" t="s">
        <v>214</v>
      </c>
      <c r="E4804" s="86" t="s">
        <v>218</v>
      </c>
      <c r="F4804" s="282" t="s">
        <v>7243</v>
      </c>
      <c r="G4804" s="1132" t="str">
        <f>IF('Appraisal Inputs'!H426="","Blank",'Appraisal Inputs'!H426)</f>
        <v>Blank</v>
      </c>
      <c r="I4804" s="515" t="s">
        <v>5309</v>
      </c>
      <c r="K4804" s="1133"/>
    </row>
    <row r="4805" spans="1:11" x14ac:dyDescent="0.2">
      <c r="A4805" s="86" t="s">
        <v>6388</v>
      </c>
      <c r="B4805" s="763" t="s">
        <v>214</v>
      </c>
      <c r="E4805" s="86" t="s">
        <v>218</v>
      </c>
      <c r="F4805" s="282" t="s">
        <v>7244</v>
      </c>
      <c r="G4805" s="1132" t="str">
        <f>IF('Appraisal Inputs'!H427="","Blank",'Appraisal Inputs'!H427)</f>
        <v>Blank</v>
      </c>
      <c r="I4805" s="515" t="s">
        <v>5310</v>
      </c>
      <c r="K4805" s="1133"/>
    </row>
    <row r="4806" spans="1:11" x14ac:dyDescent="0.2">
      <c r="A4806" s="86" t="s">
        <v>6388</v>
      </c>
      <c r="B4806" s="763" t="s">
        <v>214</v>
      </c>
      <c r="E4806" s="86" t="s">
        <v>218</v>
      </c>
      <c r="F4806" s="282" t="s">
        <v>7245</v>
      </c>
      <c r="G4806" s="1132" t="str">
        <f>IF('Appraisal Inputs'!H428="","Blank",'Appraisal Inputs'!H428)</f>
        <v>Blank</v>
      </c>
      <c r="I4806" s="515" t="s">
        <v>5311</v>
      </c>
      <c r="K4806" s="1133"/>
    </row>
    <row r="4807" spans="1:11" x14ac:dyDescent="0.2">
      <c r="A4807" s="86" t="s">
        <v>6388</v>
      </c>
      <c r="B4807" s="763" t="s">
        <v>214</v>
      </c>
      <c r="E4807" s="86" t="s">
        <v>218</v>
      </c>
      <c r="F4807" s="282" t="s">
        <v>7246</v>
      </c>
      <c r="G4807" s="1132" t="str">
        <f>IF('Appraisal Inputs'!H429="","Blank",'Appraisal Inputs'!H429)</f>
        <v>Blank</v>
      </c>
      <c r="I4807" s="515" t="s">
        <v>5312</v>
      </c>
      <c r="K4807" s="1133"/>
    </row>
    <row r="4808" spans="1:11" x14ac:dyDescent="0.2">
      <c r="A4808" s="86" t="s">
        <v>6388</v>
      </c>
      <c r="B4808" s="763" t="s">
        <v>214</v>
      </c>
      <c r="E4808" s="86" t="s">
        <v>218</v>
      </c>
      <c r="F4808" s="282" t="s">
        <v>7247</v>
      </c>
      <c r="G4808" s="1132" t="str">
        <f>IF('Appraisal Inputs'!H430="","Blank",'Appraisal Inputs'!H430)</f>
        <v>Blank</v>
      </c>
      <c r="I4808" s="515" t="s">
        <v>5313</v>
      </c>
      <c r="K4808" s="1133"/>
    </row>
    <row r="4809" spans="1:11" x14ac:dyDescent="0.2">
      <c r="A4809" s="86" t="s">
        <v>6388</v>
      </c>
      <c r="B4809" s="763" t="s">
        <v>214</v>
      </c>
      <c r="E4809" s="86" t="s">
        <v>218</v>
      </c>
      <c r="F4809" s="282" t="s">
        <v>7248</v>
      </c>
      <c r="G4809" s="1132" t="str">
        <f>IF('Appraisal Inputs'!H431="","Blank",'Appraisal Inputs'!H431)</f>
        <v>Blank</v>
      </c>
      <c r="I4809" s="515" t="s">
        <v>5314</v>
      </c>
      <c r="K4809" s="1133"/>
    </row>
    <row r="4810" spans="1:11" x14ac:dyDescent="0.2">
      <c r="A4810" s="86" t="s">
        <v>6388</v>
      </c>
      <c r="B4810" s="763" t="s">
        <v>214</v>
      </c>
      <c r="E4810" s="86" t="s">
        <v>218</v>
      </c>
      <c r="F4810" s="282" t="s">
        <v>7249</v>
      </c>
      <c r="G4810" s="1132" t="str">
        <f>IF('Appraisal Inputs'!H432="","Blank",'Appraisal Inputs'!H432)</f>
        <v>Blank</v>
      </c>
      <c r="I4810" s="515" t="s">
        <v>5315</v>
      </c>
      <c r="K4810" s="1133"/>
    </row>
    <row r="4811" spans="1:11" x14ac:dyDescent="0.2">
      <c r="A4811" s="86" t="s">
        <v>6388</v>
      </c>
      <c r="B4811" s="763" t="s">
        <v>214</v>
      </c>
      <c r="E4811" s="86" t="s">
        <v>218</v>
      </c>
      <c r="F4811" s="282" t="s">
        <v>7250</v>
      </c>
      <c r="G4811" s="1132" t="str">
        <f>IF('Appraisal Inputs'!H433="","Blank",'Appraisal Inputs'!H433)</f>
        <v>Blank</v>
      </c>
      <c r="I4811" s="515" t="s">
        <v>5316</v>
      </c>
      <c r="K4811" s="1133"/>
    </row>
    <row r="4812" spans="1:11" x14ac:dyDescent="0.2">
      <c r="A4812" s="86" t="s">
        <v>6388</v>
      </c>
      <c r="B4812" s="763" t="s">
        <v>214</v>
      </c>
      <c r="E4812" s="86" t="s">
        <v>218</v>
      </c>
      <c r="F4812" s="282" t="s">
        <v>7251</v>
      </c>
      <c r="G4812" s="1132" t="str">
        <f>IF('Appraisal Inputs'!H434="","Blank",'Appraisal Inputs'!H434)</f>
        <v>Blank</v>
      </c>
      <c r="I4812" s="515" t="s">
        <v>5317</v>
      </c>
      <c r="K4812" s="1133"/>
    </row>
    <row r="4813" spans="1:11" x14ac:dyDescent="0.2">
      <c r="A4813" s="86" t="s">
        <v>6388</v>
      </c>
      <c r="B4813" s="763" t="s">
        <v>214</v>
      </c>
      <c r="E4813" s="86" t="s">
        <v>218</v>
      </c>
      <c r="F4813" s="282" t="s">
        <v>7252</v>
      </c>
      <c r="G4813" s="1132" t="str">
        <f>IF('Appraisal Inputs'!H435="","Blank",'Appraisal Inputs'!H435)</f>
        <v>Blank</v>
      </c>
      <c r="I4813" s="515" t="s">
        <v>5318</v>
      </c>
      <c r="K4813" s="1133"/>
    </row>
    <row r="4814" spans="1:11" x14ac:dyDescent="0.2">
      <c r="A4814" s="86" t="s">
        <v>6388</v>
      </c>
      <c r="B4814" s="763" t="s">
        <v>214</v>
      </c>
      <c r="E4814" s="86" t="s">
        <v>218</v>
      </c>
      <c r="F4814" s="282" t="s">
        <v>7253</v>
      </c>
      <c r="G4814" s="1132" t="str">
        <f>IF('Appraisal Inputs'!H436="","Blank",'Appraisal Inputs'!H436)</f>
        <v>Blank</v>
      </c>
      <c r="I4814" s="515" t="s">
        <v>5319</v>
      </c>
      <c r="K4814" s="1133"/>
    </row>
    <row r="4815" spans="1:11" x14ac:dyDescent="0.2">
      <c r="A4815" s="86" t="s">
        <v>6388</v>
      </c>
      <c r="B4815" s="763" t="s">
        <v>214</v>
      </c>
      <c r="E4815" s="86" t="s">
        <v>218</v>
      </c>
      <c r="F4815" s="282" t="s">
        <v>7254</v>
      </c>
      <c r="G4815" s="1132" t="str">
        <f>IF('Appraisal Inputs'!H437="","Blank",'Appraisal Inputs'!H437)</f>
        <v>Blank</v>
      </c>
      <c r="I4815" s="515" t="s">
        <v>5320</v>
      </c>
      <c r="K4815" s="1133"/>
    </row>
    <row r="4816" spans="1:11" x14ac:dyDescent="0.2">
      <c r="A4816" s="86" t="s">
        <v>6388</v>
      </c>
      <c r="B4816" s="763" t="s">
        <v>214</v>
      </c>
      <c r="E4816" s="86" t="s">
        <v>218</v>
      </c>
      <c r="F4816" s="282" t="s">
        <v>181</v>
      </c>
      <c r="G4816" s="1132" t="str">
        <f>IF('Appraisal Inputs'!H439="","Blank",'Appraisal Inputs'!H439)</f>
        <v>Blank</v>
      </c>
      <c r="I4816" s="515" t="s">
        <v>7314</v>
      </c>
      <c r="K4816" s="1133"/>
    </row>
    <row r="4817" spans="1:11" x14ac:dyDescent="0.2">
      <c r="A4817" s="86" t="s">
        <v>6388</v>
      </c>
      <c r="B4817" s="763" t="s">
        <v>214</v>
      </c>
      <c r="E4817" s="86" t="s">
        <v>218</v>
      </c>
      <c r="F4817" s="282" t="s">
        <v>182</v>
      </c>
      <c r="G4817" s="1132" t="str">
        <f>IF('Appraisal Inputs'!H440="","Blank",'Appraisal Inputs'!H440)</f>
        <v>Blank</v>
      </c>
      <c r="I4817" s="515" t="s">
        <v>5321</v>
      </c>
      <c r="K4817" s="1133"/>
    </row>
    <row r="4818" spans="1:11" x14ac:dyDescent="0.2">
      <c r="A4818" s="86" t="s">
        <v>6388</v>
      </c>
      <c r="B4818" s="763" t="s">
        <v>214</v>
      </c>
      <c r="E4818" s="86" t="s">
        <v>218</v>
      </c>
      <c r="F4818" s="282" t="s">
        <v>183</v>
      </c>
      <c r="G4818" s="1132" t="str">
        <f>IF('Appraisal Inputs'!H441="","Blank",'Appraisal Inputs'!H441)</f>
        <v>Blank</v>
      </c>
      <c r="I4818" s="515" t="s">
        <v>5322</v>
      </c>
      <c r="K4818" s="1133"/>
    </row>
    <row r="4819" spans="1:11" x14ac:dyDescent="0.2">
      <c r="A4819" s="86" t="s">
        <v>6388</v>
      </c>
      <c r="B4819" s="763" t="s">
        <v>214</v>
      </c>
      <c r="E4819" s="86" t="s">
        <v>218</v>
      </c>
      <c r="F4819" s="282" t="s">
        <v>587</v>
      </c>
      <c r="G4819" s="1132" t="str">
        <f>IF('Appraisal Inputs'!H444="","Blank",'Appraisal Inputs'!H444)</f>
        <v>Blank</v>
      </c>
      <c r="I4819" s="515" t="s">
        <v>7315</v>
      </c>
      <c r="K4819" s="1133"/>
    </row>
    <row r="4820" spans="1:11" x14ac:dyDescent="0.2">
      <c r="A4820" s="86" t="s">
        <v>6388</v>
      </c>
      <c r="B4820" s="763" t="s">
        <v>214</v>
      </c>
      <c r="E4820" s="86" t="s">
        <v>218</v>
      </c>
      <c r="F4820" s="282" t="s">
        <v>588</v>
      </c>
      <c r="G4820" s="1132" t="str">
        <f>IF('Appraisal Inputs'!H445="","Blank",'Appraisal Inputs'!H445)</f>
        <v>Blank</v>
      </c>
      <c r="I4820" s="515" t="s">
        <v>5323</v>
      </c>
      <c r="K4820" s="1133"/>
    </row>
    <row r="4821" spans="1:11" x14ac:dyDescent="0.2">
      <c r="A4821" s="86" t="s">
        <v>6388</v>
      </c>
      <c r="B4821" s="543" t="s">
        <v>214</v>
      </c>
      <c r="C4821" s="547"/>
      <c r="D4821" s="547"/>
      <c r="E4821" s="547" t="s">
        <v>218</v>
      </c>
      <c r="F4821" s="538" t="s">
        <v>589</v>
      </c>
      <c r="G4821" s="1134" t="str">
        <f>IF('Appraisal Inputs'!H446="","Blank",'Appraisal Inputs'!H446)</f>
        <v>Blank</v>
      </c>
      <c r="I4821" s="515" t="s">
        <v>5324</v>
      </c>
      <c r="K4821" s="1133"/>
    </row>
    <row r="4822" spans="1:11" x14ac:dyDescent="0.2">
      <c r="A4822" s="86" t="s">
        <v>6388</v>
      </c>
      <c r="B4822" s="541" t="s">
        <v>214</v>
      </c>
      <c r="C4822" s="546"/>
      <c r="D4822" s="546"/>
      <c r="E4822" s="546" t="s">
        <v>219</v>
      </c>
      <c r="F4822" s="542" t="s">
        <v>210</v>
      </c>
      <c r="G4822" s="1112" t="str">
        <f>IF('Appraisal Inputs'!I403="","Blank",'Appraisal Inputs'!I403)</f>
        <v>Expense Comp 6</v>
      </c>
      <c r="I4822" s="515" t="s">
        <v>5325</v>
      </c>
      <c r="K4822" s="1135"/>
    </row>
    <row r="4823" spans="1:11" x14ac:dyDescent="0.2">
      <c r="A4823" s="86" t="s">
        <v>6388</v>
      </c>
      <c r="B4823" s="763" t="s">
        <v>214</v>
      </c>
      <c r="E4823" s="86" t="s">
        <v>219</v>
      </c>
      <c r="F4823" s="282" t="s">
        <v>2</v>
      </c>
      <c r="G4823" s="1128" t="str">
        <f>IF('Appraisal Inputs'!I404="","Blank",'Appraisal Inputs'!I404)</f>
        <v>Blank</v>
      </c>
      <c r="I4823" s="515" t="s">
        <v>5326</v>
      </c>
      <c r="K4823" s="1135"/>
    </row>
    <row r="4824" spans="1:11" x14ac:dyDescent="0.2">
      <c r="A4824" s="86" t="s">
        <v>6388</v>
      </c>
      <c r="B4824" s="763" t="s">
        <v>214</v>
      </c>
      <c r="E4824" s="86" t="s">
        <v>219</v>
      </c>
      <c r="F4824" s="282" t="s">
        <v>3</v>
      </c>
      <c r="G4824" s="1128" t="str">
        <f>IF('Appraisal Inputs'!I405="","Blank",'Appraisal Inputs'!I405)</f>
        <v>Select ▼</v>
      </c>
      <c r="I4824" s="515" t="s">
        <v>5327</v>
      </c>
      <c r="K4824" s="1135"/>
    </row>
    <row r="4825" spans="1:11" x14ac:dyDescent="0.2">
      <c r="A4825" s="86" t="s">
        <v>6388</v>
      </c>
      <c r="B4825" s="763" t="s">
        <v>214</v>
      </c>
      <c r="E4825" s="86" t="s">
        <v>219</v>
      </c>
      <c r="F4825" s="282" t="s">
        <v>10</v>
      </c>
      <c r="G4825" s="1128" t="str">
        <f>IF('Appraisal Inputs'!I406="","Blank",'Appraisal Inputs'!I406)</f>
        <v>Blank</v>
      </c>
      <c r="I4825" s="515" t="s">
        <v>5328</v>
      </c>
      <c r="K4825" s="1135"/>
    </row>
    <row r="4826" spans="1:11" x14ac:dyDescent="0.2">
      <c r="A4826" s="86" t="s">
        <v>6388</v>
      </c>
      <c r="B4826" s="763" t="s">
        <v>214</v>
      </c>
      <c r="E4826" s="86" t="s">
        <v>219</v>
      </c>
      <c r="F4826" s="282" t="s">
        <v>313</v>
      </c>
      <c r="G4826" s="1124" t="str">
        <f>IF('Appraisal Inputs'!I407="","Blank",'Appraisal Inputs'!I407)</f>
        <v>Blank</v>
      </c>
      <c r="I4826" s="515" t="s">
        <v>5329</v>
      </c>
      <c r="K4826" s="1130"/>
    </row>
    <row r="4827" spans="1:11" x14ac:dyDescent="0.2">
      <c r="A4827" s="86" t="s">
        <v>6388</v>
      </c>
      <c r="B4827" s="763" t="s">
        <v>214</v>
      </c>
      <c r="E4827" s="86" t="s">
        <v>219</v>
      </c>
      <c r="F4827" s="282" t="s">
        <v>7523</v>
      </c>
      <c r="G4827" s="1110" t="str">
        <f>IF('Appraisal Inputs'!I408="","Blank",'Appraisal Inputs'!I408)</f>
        <v>Blank</v>
      </c>
      <c r="I4827" s="515" t="s">
        <v>5330</v>
      </c>
      <c r="K4827" s="1129"/>
    </row>
    <row r="4828" spans="1:11" x14ac:dyDescent="0.2">
      <c r="A4828" s="86" t="s">
        <v>6388</v>
      </c>
      <c r="B4828" s="763" t="s">
        <v>214</v>
      </c>
      <c r="E4828" s="86" t="s">
        <v>219</v>
      </c>
      <c r="F4828" s="282" t="s">
        <v>251</v>
      </c>
      <c r="G4828" s="1124" t="str">
        <f>IF('Appraisal Inputs'!I409="","Blank",'Appraisal Inputs'!I409)</f>
        <v>Blank</v>
      </c>
      <c r="I4828" s="515" t="s">
        <v>5331</v>
      </c>
      <c r="K4828" s="1130"/>
    </row>
    <row r="4829" spans="1:11" x14ac:dyDescent="0.2">
      <c r="A4829" s="86" t="s">
        <v>6388</v>
      </c>
      <c r="B4829" s="763" t="s">
        <v>214</v>
      </c>
      <c r="E4829" s="86" t="s">
        <v>219</v>
      </c>
      <c r="F4829" s="282" t="s">
        <v>252</v>
      </c>
      <c r="G4829" s="1124" t="str">
        <f>IF('Appraisal Inputs'!I410="","Blank",'Appraisal Inputs'!I410)</f>
        <v>Blank</v>
      </c>
      <c r="I4829" s="515" t="s">
        <v>5332</v>
      </c>
      <c r="K4829" s="1130"/>
    </row>
    <row r="4830" spans="1:11" x14ac:dyDescent="0.2">
      <c r="A4830" s="86" t="s">
        <v>6388</v>
      </c>
      <c r="B4830" s="763" t="s">
        <v>214</v>
      </c>
      <c r="E4830" s="86" t="s">
        <v>219</v>
      </c>
      <c r="F4830" s="282" t="s">
        <v>594</v>
      </c>
      <c r="G4830" s="1105" t="str">
        <f>IF('Appraisal Inputs'!I411="","Blank",'Appraisal Inputs'!I411)</f>
        <v>Blank</v>
      </c>
      <c r="I4830" s="515" t="s">
        <v>5333</v>
      </c>
      <c r="K4830" s="1131"/>
    </row>
    <row r="4831" spans="1:11" x14ac:dyDescent="0.2">
      <c r="A4831" s="86" t="s">
        <v>6388</v>
      </c>
      <c r="B4831" s="763" t="s">
        <v>214</v>
      </c>
      <c r="E4831" s="86" t="s">
        <v>219</v>
      </c>
      <c r="F4831" s="282" t="s">
        <v>595</v>
      </c>
      <c r="G4831" s="1105" t="str">
        <f>IF('Appraisal Inputs'!I412="","Blank",'Appraisal Inputs'!I412)</f>
        <v>Blank</v>
      </c>
      <c r="I4831" s="515" t="s">
        <v>5334</v>
      </c>
      <c r="K4831" s="1131"/>
    </row>
    <row r="4832" spans="1:11" x14ac:dyDescent="0.2">
      <c r="A4832" s="86" t="s">
        <v>6388</v>
      </c>
      <c r="B4832" s="763" t="s">
        <v>214</v>
      </c>
      <c r="E4832" s="86" t="s">
        <v>219</v>
      </c>
      <c r="F4832" s="282" t="s">
        <v>596</v>
      </c>
      <c r="G4832" s="1105" t="str">
        <f>IF('Appraisal Inputs'!I413="","Blank",'Appraisal Inputs'!I413)</f>
        <v>Blank</v>
      </c>
      <c r="I4832" s="515" t="s">
        <v>5335</v>
      </c>
      <c r="K4832" s="1131"/>
    </row>
    <row r="4833" spans="1:11" x14ac:dyDescent="0.2">
      <c r="A4833" s="86" t="s">
        <v>6388</v>
      </c>
      <c r="B4833" s="763" t="s">
        <v>214</v>
      </c>
      <c r="E4833" s="86" t="s">
        <v>219</v>
      </c>
      <c r="F4833" s="282" t="s">
        <v>597</v>
      </c>
      <c r="G4833" s="1105" t="str">
        <f>IF('Appraisal Inputs'!I414="","Blank",'Appraisal Inputs'!I414)</f>
        <v>Blank</v>
      </c>
      <c r="I4833" s="515" t="s">
        <v>5336</v>
      </c>
      <c r="K4833" s="1131"/>
    </row>
    <row r="4834" spans="1:11" x14ac:dyDescent="0.2">
      <c r="A4834" s="86" t="s">
        <v>6388</v>
      </c>
      <c r="B4834" s="763" t="s">
        <v>214</v>
      </c>
      <c r="E4834" s="86" t="s">
        <v>219</v>
      </c>
      <c r="F4834" s="282" t="s">
        <v>7613</v>
      </c>
      <c r="G4834" s="1124" t="str">
        <f>IF('Appraisal Inputs'!I416="","Blank",'Appraisal Inputs'!I416)</f>
        <v>Blank</v>
      </c>
      <c r="I4834" s="515" t="s">
        <v>7316</v>
      </c>
      <c r="K4834" s="1130"/>
    </row>
    <row r="4835" spans="1:11" x14ac:dyDescent="0.2">
      <c r="A4835" s="86" t="s">
        <v>6388</v>
      </c>
      <c r="B4835" s="763" t="s">
        <v>214</v>
      </c>
      <c r="E4835" s="86" t="s">
        <v>219</v>
      </c>
      <c r="F4835" s="282" t="s">
        <v>211</v>
      </c>
      <c r="G4835" s="1124" t="str">
        <f>IF('Appraisal Inputs'!I417="","Blank",'Appraisal Inputs'!I417)</f>
        <v>Blank</v>
      </c>
      <c r="I4835" s="515" t="s">
        <v>5337</v>
      </c>
      <c r="K4835" s="1130"/>
    </row>
    <row r="4836" spans="1:11" x14ac:dyDescent="0.2">
      <c r="A4836" s="86" t="s">
        <v>6388</v>
      </c>
      <c r="B4836" s="763" t="s">
        <v>214</v>
      </c>
      <c r="E4836" s="86" t="s">
        <v>219</v>
      </c>
      <c r="F4836" s="282" t="s">
        <v>212</v>
      </c>
      <c r="G4836" s="1124" t="str">
        <f>IF('Appraisal Inputs'!I418="","Blank",'Appraisal Inputs'!I418)</f>
        <v>Blank</v>
      </c>
      <c r="I4836" s="515" t="s">
        <v>5338</v>
      </c>
      <c r="K4836" s="1130"/>
    </row>
    <row r="4837" spans="1:11" x14ac:dyDescent="0.2">
      <c r="A4837" s="86" t="s">
        <v>6388</v>
      </c>
      <c r="B4837" s="763" t="s">
        <v>214</v>
      </c>
      <c r="E4837" s="86" t="s">
        <v>219</v>
      </c>
      <c r="F4837" s="282" t="s">
        <v>488</v>
      </c>
      <c r="G4837" s="1124" t="str">
        <f>IF('Appraisal Inputs'!I419="","Blank",'Appraisal Inputs'!I419)</f>
        <v>Blank</v>
      </c>
      <c r="I4837" s="515" t="s">
        <v>5339</v>
      </c>
      <c r="K4837" s="1130"/>
    </row>
    <row r="4838" spans="1:11" x14ac:dyDescent="0.2">
      <c r="A4838" s="86" t="s">
        <v>6388</v>
      </c>
      <c r="B4838" s="763" t="s">
        <v>214</v>
      </c>
      <c r="E4838" s="86" t="s">
        <v>219</v>
      </c>
      <c r="F4838" s="282" t="s">
        <v>37</v>
      </c>
      <c r="G4838" s="1132" t="str">
        <f>IF('Appraisal Inputs'!I421="","Blank",'Appraisal Inputs'!I421)</f>
        <v>Blank</v>
      </c>
      <c r="I4838" s="515" t="s">
        <v>7317</v>
      </c>
      <c r="K4838" s="1133"/>
    </row>
    <row r="4839" spans="1:11" x14ac:dyDescent="0.2">
      <c r="A4839" s="86" t="s">
        <v>6388</v>
      </c>
      <c r="B4839" s="763" t="s">
        <v>214</v>
      </c>
      <c r="E4839" s="86" t="s">
        <v>219</v>
      </c>
      <c r="F4839" s="282" t="s">
        <v>7239</v>
      </c>
      <c r="G4839" s="1132" t="str">
        <f>IF('Appraisal Inputs'!I422="","Blank",'Appraisal Inputs'!I422)</f>
        <v>Blank</v>
      </c>
      <c r="I4839" s="515" t="s">
        <v>5340</v>
      </c>
      <c r="K4839" s="1133"/>
    </row>
    <row r="4840" spans="1:11" x14ac:dyDescent="0.2">
      <c r="A4840" s="86" t="s">
        <v>6388</v>
      </c>
      <c r="B4840" s="763" t="s">
        <v>214</v>
      </c>
      <c r="E4840" s="86" t="s">
        <v>219</v>
      </c>
      <c r="F4840" s="282" t="s">
        <v>7240</v>
      </c>
      <c r="G4840" s="1132" t="str">
        <f>IF('Appraisal Inputs'!I423="","Blank",'Appraisal Inputs'!I423)</f>
        <v>Blank</v>
      </c>
      <c r="I4840" s="515" t="s">
        <v>5341</v>
      </c>
      <c r="K4840" s="1133"/>
    </row>
    <row r="4841" spans="1:11" x14ac:dyDescent="0.2">
      <c r="A4841" s="86" t="s">
        <v>6388</v>
      </c>
      <c r="B4841" s="763" t="s">
        <v>214</v>
      </c>
      <c r="E4841" s="86" t="s">
        <v>219</v>
      </c>
      <c r="F4841" s="282" t="s">
        <v>7241</v>
      </c>
      <c r="G4841" s="1132" t="str">
        <f>IF('Appraisal Inputs'!I424="","Blank",'Appraisal Inputs'!I424)</f>
        <v>Blank</v>
      </c>
      <c r="I4841" s="515" t="s">
        <v>5342</v>
      </c>
      <c r="K4841" s="1133"/>
    </row>
    <row r="4842" spans="1:11" x14ac:dyDescent="0.2">
      <c r="A4842" s="86" t="s">
        <v>6388</v>
      </c>
      <c r="B4842" s="763" t="s">
        <v>214</v>
      </c>
      <c r="E4842" s="86" t="s">
        <v>219</v>
      </c>
      <c r="F4842" s="282" t="s">
        <v>7242</v>
      </c>
      <c r="G4842" s="1132" t="str">
        <f>IF('Appraisal Inputs'!I425="","Blank",'Appraisal Inputs'!I425)</f>
        <v>Blank</v>
      </c>
      <c r="I4842" s="515" t="s">
        <v>5343</v>
      </c>
      <c r="K4842" s="1133"/>
    </row>
    <row r="4843" spans="1:11" x14ac:dyDescent="0.2">
      <c r="A4843" s="86" t="s">
        <v>6388</v>
      </c>
      <c r="B4843" s="763" t="s">
        <v>214</v>
      </c>
      <c r="E4843" s="86" t="s">
        <v>219</v>
      </c>
      <c r="F4843" s="282" t="s">
        <v>7243</v>
      </c>
      <c r="G4843" s="1132" t="str">
        <f>IF('Appraisal Inputs'!I426="","Blank",'Appraisal Inputs'!I426)</f>
        <v>Blank</v>
      </c>
      <c r="I4843" s="515" t="s">
        <v>5344</v>
      </c>
      <c r="K4843" s="1133"/>
    </row>
    <row r="4844" spans="1:11" x14ac:dyDescent="0.2">
      <c r="A4844" s="86" t="s">
        <v>6388</v>
      </c>
      <c r="B4844" s="763" t="s">
        <v>214</v>
      </c>
      <c r="E4844" s="86" t="s">
        <v>219</v>
      </c>
      <c r="F4844" s="282" t="s">
        <v>7244</v>
      </c>
      <c r="G4844" s="1132" t="str">
        <f>IF('Appraisal Inputs'!I427="","Blank",'Appraisal Inputs'!I427)</f>
        <v>Blank</v>
      </c>
      <c r="I4844" s="515" t="s">
        <v>5345</v>
      </c>
      <c r="K4844" s="1133"/>
    </row>
    <row r="4845" spans="1:11" x14ac:dyDescent="0.2">
      <c r="A4845" s="86" t="s">
        <v>6388</v>
      </c>
      <c r="B4845" s="763" t="s">
        <v>214</v>
      </c>
      <c r="E4845" s="86" t="s">
        <v>219</v>
      </c>
      <c r="F4845" s="282" t="s">
        <v>7245</v>
      </c>
      <c r="G4845" s="1132" t="str">
        <f>IF('Appraisal Inputs'!I428="","Blank",'Appraisal Inputs'!I428)</f>
        <v>Blank</v>
      </c>
      <c r="I4845" s="515" t="s">
        <v>5346</v>
      </c>
      <c r="K4845" s="1133"/>
    </row>
    <row r="4846" spans="1:11" x14ac:dyDescent="0.2">
      <c r="A4846" s="86" t="s">
        <v>6388</v>
      </c>
      <c r="B4846" s="763" t="s">
        <v>214</v>
      </c>
      <c r="E4846" s="86" t="s">
        <v>219</v>
      </c>
      <c r="F4846" s="282" t="s">
        <v>7246</v>
      </c>
      <c r="G4846" s="1132" t="str">
        <f>IF('Appraisal Inputs'!I429="","Blank",'Appraisal Inputs'!I429)</f>
        <v>Blank</v>
      </c>
      <c r="I4846" s="515" t="s">
        <v>5347</v>
      </c>
      <c r="K4846" s="1133"/>
    </row>
    <row r="4847" spans="1:11" x14ac:dyDescent="0.2">
      <c r="A4847" s="86" t="s">
        <v>6388</v>
      </c>
      <c r="B4847" s="763" t="s">
        <v>214</v>
      </c>
      <c r="E4847" s="86" t="s">
        <v>219</v>
      </c>
      <c r="F4847" s="282" t="s">
        <v>7247</v>
      </c>
      <c r="G4847" s="1132" t="str">
        <f>IF('Appraisal Inputs'!I430="","Blank",'Appraisal Inputs'!I430)</f>
        <v>Blank</v>
      </c>
      <c r="I4847" s="515" t="s">
        <v>5348</v>
      </c>
      <c r="K4847" s="1133"/>
    </row>
    <row r="4848" spans="1:11" x14ac:dyDescent="0.2">
      <c r="A4848" s="86" t="s">
        <v>6388</v>
      </c>
      <c r="B4848" s="763" t="s">
        <v>214</v>
      </c>
      <c r="E4848" s="86" t="s">
        <v>219</v>
      </c>
      <c r="F4848" s="282" t="s">
        <v>7248</v>
      </c>
      <c r="G4848" s="1132" t="str">
        <f>IF('Appraisal Inputs'!I431="","Blank",'Appraisal Inputs'!I431)</f>
        <v>Blank</v>
      </c>
      <c r="I4848" s="515" t="s">
        <v>5349</v>
      </c>
      <c r="K4848" s="1133"/>
    </row>
    <row r="4849" spans="1:11" x14ac:dyDescent="0.2">
      <c r="A4849" s="86" t="s">
        <v>6388</v>
      </c>
      <c r="B4849" s="763" t="s">
        <v>214</v>
      </c>
      <c r="E4849" s="86" t="s">
        <v>219</v>
      </c>
      <c r="F4849" s="282" t="s">
        <v>7249</v>
      </c>
      <c r="G4849" s="1132" t="str">
        <f>IF('Appraisal Inputs'!I432="","Blank",'Appraisal Inputs'!I432)</f>
        <v>Blank</v>
      </c>
      <c r="I4849" s="515" t="s">
        <v>5350</v>
      </c>
      <c r="K4849" s="1133"/>
    </row>
    <row r="4850" spans="1:11" x14ac:dyDescent="0.2">
      <c r="A4850" s="86" t="s">
        <v>6388</v>
      </c>
      <c r="B4850" s="763" t="s">
        <v>214</v>
      </c>
      <c r="E4850" s="86" t="s">
        <v>219</v>
      </c>
      <c r="F4850" s="282" t="s">
        <v>7250</v>
      </c>
      <c r="G4850" s="1132" t="str">
        <f>IF('Appraisal Inputs'!I433="","Blank",'Appraisal Inputs'!I433)</f>
        <v>Blank</v>
      </c>
      <c r="I4850" s="515" t="s">
        <v>5351</v>
      </c>
      <c r="K4850" s="1133"/>
    </row>
    <row r="4851" spans="1:11" x14ac:dyDescent="0.2">
      <c r="A4851" s="86" t="s">
        <v>6388</v>
      </c>
      <c r="B4851" s="763" t="s">
        <v>214</v>
      </c>
      <c r="E4851" s="86" t="s">
        <v>219</v>
      </c>
      <c r="F4851" s="282" t="s">
        <v>7251</v>
      </c>
      <c r="G4851" s="1132" t="str">
        <f>IF('Appraisal Inputs'!I434="","Blank",'Appraisal Inputs'!I434)</f>
        <v>Blank</v>
      </c>
      <c r="I4851" s="515" t="s">
        <v>5352</v>
      </c>
      <c r="K4851" s="1133"/>
    </row>
    <row r="4852" spans="1:11" x14ac:dyDescent="0.2">
      <c r="A4852" s="86" t="s">
        <v>6388</v>
      </c>
      <c r="B4852" s="763" t="s">
        <v>214</v>
      </c>
      <c r="E4852" s="86" t="s">
        <v>219</v>
      </c>
      <c r="F4852" s="282" t="s">
        <v>7252</v>
      </c>
      <c r="G4852" s="1132" t="str">
        <f>IF('Appraisal Inputs'!I435="","Blank",'Appraisal Inputs'!I435)</f>
        <v>Blank</v>
      </c>
      <c r="I4852" s="515" t="s">
        <v>5353</v>
      </c>
      <c r="K4852" s="1133"/>
    </row>
    <row r="4853" spans="1:11" x14ac:dyDescent="0.2">
      <c r="A4853" s="86" t="s">
        <v>6388</v>
      </c>
      <c r="B4853" s="763" t="s">
        <v>214</v>
      </c>
      <c r="E4853" s="86" t="s">
        <v>219</v>
      </c>
      <c r="F4853" s="282" t="s">
        <v>7253</v>
      </c>
      <c r="G4853" s="1132" t="str">
        <f>IF('Appraisal Inputs'!I436="","Blank",'Appraisal Inputs'!I436)</f>
        <v>Blank</v>
      </c>
      <c r="I4853" s="515" t="s">
        <v>5354</v>
      </c>
      <c r="K4853" s="1133"/>
    </row>
    <row r="4854" spans="1:11" x14ac:dyDescent="0.2">
      <c r="A4854" s="86" t="s">
        <v>6388</v>
      </c>
      <c r="B4854" s="763" t="s">
        <v>214</v>
      </c>
      <c r="E4854" s="86" t="s">
        <v>219</v>
      </c>
      <c r="F4854" s="282" t="s">
        <v>7254</v>
      </c>
      <c r="G4854" s="1132" t="str">
        <f>IF('Appraisal Inputs'!I437="","Blank",'Appraisal Inputs'!I437)</f>
        <v>Blank</v>
      </c>
      <c r="I4854" s="515" t="s">
        <v>5355</v>
      </c>
      <c r="K4854" s="1133"/>
    </row>
    <row r="4855" spans="1:11" x14ac:dyDescent="0.2">
      <c r="A4855" s="86" t="s">
        <v>6388</v>
      </c>
      <c r="B4855" s="763" t="s">
        <v>214</v>
      </c>
      <c r="E4855" s="86" t="s">
        <v>219</v>
      </c>
      <c r="F4855" s="282" t="s">
        <v>181</v>
      </c>
      <c r="G4855" s="1132" t="str">
        <f>IF('Appraisal Inputs'!I439="","Blank",'Appraisal Inputs'!I439)</f>
        <v>Blank</v>
      </c>
      <c r="I4855" s="515" t="s">
        <v>7318</v>
      </c>
      <c r="K4855" s="1133"/>
    </row>
    <row r="4856" spans="1:11" x14ac:dyDescent="0.2">
      <c r="A4856" s="86" t="s">
        <v>6388</v>
      </c>
      <c r="B4856" s="763" t="s">
        <v>214</v>
      </c>
      <c r="E4856" s="86" t="s">
        <v>219</v>
      </c>
      <c r="F4856" s="282" t="s">
        <v>182</v>
      </c>
      <c r="G4856" s="1132" t="str">
        <f>IF('Appraisal Inputs'!I440="","Blank",'Appraisal Inputs'!I440)</f>
        <v>Blank</v>
      </c>
      <c r="I4856" s="515" t="s">
        <v>5356</v>
      </c>
      <c r="K4856" s="1133"/>
    </row>
    <row r="4857" spans="1:11" x14ac:dyDescent="0.2">
      <c r="A4857" s="86" t="s">
        <v>6388</v>
      </c>
      <c r="B4857" s="763" t="s">
        <v>214</v>
      </c>
      <c r="E4857" s="86" t="s">
        <v>219</v>
      </c>
      <c r="F4857" s="282" t="s">
        <v>183</v>
      </c>
      <c r="G4857" s="1132" t="str">
        <f>IF('Appraisal Inputs'!I441="","Blank",'Appraisal Inputs'!I441)</f>
        <v>Blank</v>
      </c>
      <c r="I4857" s="515" t="s">
        <v>5357</v>
      </c>
      <c r="K4857" s="1133"/>
    </row>
    <row r="4858" spans="1:11" x14ac:dyDescent="0.2">
      <c r="A4858" s="86" t="s">
        <v>6388</v>
      </c>
      <c r="B4858" s="763" t="s">
        <v>214</v>
      </c>
      <c r="E4858" s="86" t="s">
        <v>219</v>
      </c>
      <c r="F4858" s="282" t="s">
        <v>587</v>
      </c>
      <c r="G4858" s="1132" t="str">
        <f>IF('Appraisal Inputs'!I444="","Blank",'Appraisal Inputs'!I444)</f>
        <v>Blank</v>
      </c>
      <c r="I4858" s="515" t="s">
        <v>7319</v>
      </c>
      <c r="K4858" s="1133"/>
    </row>
    <row r="4859" spans="1:11" x14ac:dyDescent="0.2">
      <c r="A4859" s="86" t="s">
        <v>6388</v>
      </c>
      <c r="B4859" s="763" t="s">
        <v>214</v>
      </c>
      <c r="E4859" s="86" t="s">
        <v>219</v>
      </c>
      <c r="F4859" s="282" t="s">
        <v>588</v>
      </c>
      <c r="G4859" s="1132" t="str">
        <f>IF('Appraisal Inputs'!I445="","Blank",'Appraisal Inputs'!I445)</f>
        <v>Blank</v>
      </c>
      <c r="I4859" s="515" t="s">
        <v>5358</v>
      </c>
      <c r="K4859" s="1133"/>
    </row>
    <row r="4860" spans="1:11" x14ac:dyDescent="0.2">
      <c r="A4860" s="86" t="s">
        <v>6388</v>
      </c>
      <c r="B4860" s="543" t="s">
        <v>214</v>
      </c>
      <c r="C4860" s="547"/>
      <c r="D4860" s="547"/>
      <c r="E4860" s="547" t="s">
        <v>219</v>
      </c>
      <c r="F4860" s="538" t="s">
        <v>589</v>
      </c>
      <c r="G4860" s="1134" t="str">
        <f>IF('Appraisal Inputs'!I446="","Blank",'Appraisal Inputs'!I446)</f>
        <v>Blank</v>
      </c>
      <c r="I4860" s="515" t="s">
        <v>5359</v>
      </c>
      <c r="K4860" s="1133"/>
    </row>
    <row r="4861" spans="1:11" x14ac:dyDescent="0.2">
      <c r="A4861" s="86" t="s">
        <v>6388</v>
      </c>
      <c r="B4861" s="541" t="s">
        <v>214</v>
      </c>
      <c r="C4861" s="546"/>
      <c r="D4861" s="546"/>
      <c r="E4861" s="546" t="s">
        <v>220</v>
      </c>
      <c r="F4861" s="542" t="s">
        <v>210</v>
      </c>
      <c r="G4861" s="1112" t="str">
        <f>IF('Appraisal Inputs'!J403="","Blank",'Appraisal Inputs'!J403)</f>
        <v>Expense Comp 7</v>
      </c>
      <c r="I4861" s="515" t="s">
        <v>5360</v>
      </c>
      <c r="K4861" s="1135"/>
    </row>
    <row r="4862" spans="1:11" x14ac:dyDescent="0.2">
      <c r="A4862" s="86" t="s">
        <v>6388</v>
      </c>
      <c r="B4862" s="763" t="s">
        <v>214</v>
      </c>
      <c r="E4862" s="86" t="s">
        <v>220</v>
      </c>
      <c r="F4862" s="282" t="s">
        <v>2</v>
      </c>
      <c r="G4862" s="1128" t="str">
        <f>IF('Appraisal Inputs'!J404="","Blank",'Appraisal Inputs'!J404)</f>
        <v>Blank</v>
      </c>
      <c r="I4862" s="515" t="s">
        <v>5361</v>
      </c>
      <c r="K4862" s="1135"/>
    </row>
    <row r="4863" spans="1:11" x14ac:dyDescent="0.2">
      <c r="A4863" s="86" t="s">
        <v>6388</v>
      </c>
      <c r="B4863" s="763" t="s">
        <v>214</v>
      </c>
      <c r="E4863" s="86" t="s">
        <v>220</v>
      </c>
      <c r="F4863" s="282" t="s">
        <v>3</v>
      </c>
      <c r="G4863" s="1128" t="str">
        <f>IF('Appraisal Inputs'!J405="","Blank",'Appraisal Inputs'!J405)</f>
        <v>Select ▼</v>
      </c>
      <c r="I4863" s="515" t="s">
        <v>5362</v>
      </c>
      <c r="K4863" s="1135"/>
    </row>
    <row r="4864" spans="1:11" x14ac:dyDescent="0.2">
      <c r="A4864" s="86" t="s">
        <v>6388</v>
      </c>
      <c r="B4864" s="763" t="s">
        <v>214</v>
      </c>
      <c r="E4864" s="86" t="s">
        <v>220</v>
      </c>
      <c r="F4864" s="282" t="s">
        <v>10</v>
      </c>
      <c r="G4864" s="1128" t="str">
        <f>IF('Appraisal Inputs'!J406="","Blank",'Appraisal Inputs'!J406)</f>
        <v>Blank</v>
      </c>
      <c r="I4864" s="515" t="s">
        <v>5363</v>
      </c>
      <c r="K4864" s="1135"/>
    </row>
    <row r="4865" spans="1:11" x14ac:dyDescent="0.2">
      <c r="A4865" s="86" t="s">
        <v>6388</v>
      </c>
      <c r="B4865" s="763" t="s">
        <v>214</v>
      </c>
      <c r="E4865" s="86" t="s">
        <v>220</v>
      </c>
      <c r="F4865" s="282" t="s">
        <v>313</v>
      </c>
      <c r="G4865" s="1124" t="str">
        <f>IF('Appraisal Inputs'!J407="","Blank",'Appraisal Inputs'!J407)</f>
        <v>Blank</v>
      </c>
      <c r="I4865" s="515" t="s">
        <v>5364</v>
      </c>
      <c r="K4865" s="1130"/>
    </row>
    <row r="4866" spans="1:11" x14ac:dyDescent="0.2">
      <c r="A4866" s="86" t="s">
        <v>6388</v>
      </c>
      <c r="B4866" s="763" t="s">
        <v>214</v>
      </c>
      <c r="E4866" s="86" t="s">
        <v>220</v>
      </c>
      <c r="F4866" s="282" t="s">
        <v>7523</v>
      </c>
      <c r="G4866" s="1110" t="str">
        <f>IF('Appraisal Inputs'!J408="","Blank",'Appraisal Inputs'!J408)</f>
        <v>Blank</v>
      </c>
      <c r="I4866" s="515" t="s">
        <v>5365</v>
      </c>
      <c r="K4866" s="1129"/>
    </row>
    <row r="4867" spans="1:11" x14ac:dyDescent="0.2">
      <c r="A4867" s="86" t="s">
        <v>6388</v>
      </c>
      <c r="B4867" s="763" t="s">
        <v>214</v>
      </c>
      <c r="E4867" s="86" t="s">
        <v>220</v>
      </c>
      <c r="F4867" s="282" t="s">
        <v>251</v>
      </c>
      <c r="G4867" s="1124" t="str">
        <f>IF('Appraisal Inputs'!J409="","Blank",'Appraisal Inputs'!J409)</f>
        <v>Blank</v>
      </c>
      <c r="I4867" s="515" t="s">
        <v>5366</v>
      </c>
      <c r="K4867" s="1130"/>
    </row>
    <row r="4868" spans="1:11" x14ac:dyDescent="0.2">
      <c r="A4868" s="86" t="s">
        <v>6388</v>
      </c>
      <c r="B4868" s="763" t="s">
        <v>214</v>
      </c>
      <c r="E4868" s="86" t="s">
        <v>220</v>
      </c>
      <c r="F4868" s="282" t="s">
        <v>252</v>
      </c>
      <c r="G4868" s="1124" t="str">
        <f>IF('Appraisal Inputs'!J410="","Blank",'Appraisal Inputs'!J410)</f>
        <v>Blank</v>
      </c>
      <c r="I4868" s="515" t="s">
        <v>5367</v>
      </c>
      <c r="K4868" s="1130"/>
    </row>
    <row r="4869" spans="1:11" x14ac:dyDescent="0.2">
      <c r="A4869" s="86" t="s">
        <v>6388</v>
      </c>
      <c r="B4869" s="763" t="s">
        <v>214</v>
      </c>
      <c r="E4869" s="86" t="s">
        <v>220</v>
      </c>
      <c r="F4869" s="282" t="s">
        <v>594</v>
      </c>
      <c r="G4869" s="1105" t="str">
        <f>IF('Appraisal Inputs'!J411="","Blank",'Appraisal Inputs'!J411)</f>
        <v>Blank</v>
      </c>
      <c r="I4869" s="515" t="s">
        <v>5368</v>
      </c>
      <c r="K4869" s="1131"/>
    </row>
    <row r="4870" spans="1:11" x14ac:dyDescent="0.2">
      <c r="A4870" s="86" t="s">
        <v>6388</v>
      </c>
      <c r="B4870" s="763" t="s">
        <v>214</v>
      </c>
      <c r="E4870" s="86" t="s">
        <v>220</v>
      </c>
      <c r="F4870" s="282" t="s">
        <v>595</v>
      </c>
      <c r="G4870" s="1105" t="str">
        <f>IF('Appraisal Inputs'!J412="","Blank",'Appraisal Inputs'!J412)</f>
        <v>Blank</v>
      </c>
      <c r="I4870" s="515" t="s">
        <v>5369</v>
      </c>
      <c r="K4870" s="1131"/>
    </row>
    <row r="4871" spans="1:11" x14ac:dyDescent="0.2">
      <c r="A4871" s="86" t="s">
        <v>6388</v>
      </c>
      <c r="B4871" s="763" t="s">
        <v>214</v>
      </c>
      <c r="E4871" s="86" t="s">
        <v>220</v>
      </c>
      <c r="F4871" s="282" t="s">
        <v>596</v>
      </c>
      <c r="G4871" s="1105" t="str">
        <f>IF('Appraisal Inputs'!J413="","Blank",'Appraisal Inputs'!J413)</f>
        <v>Blank</v>
      </c>
      <c r="I4871" s="515" t="s">
        <v>5370</v>
      </c>
      <c r="K4871" s="1131"/>
    </row>
    <row r="4872" spans="1:11" x14ac:dyDescent="0.2">
      <c r="A4872" s="86" t="s">
        <v>6388</v>
      </c>
      <c r="B4872" s="763" t="s">
        <v>214</v>
      </c>
      <c r="E4872" s="86" t="s">
        <v>220</v>
      </c>
      <c r="F4872" s="282" t="s">
        <v>597</v>
      </c>
      <c r="G4872" s="1105" t="str">
        <f>IF('Appraisal Inputs'!J414="","Blank",'Appraisal Inputs'!J414)</f>
        <v>Blank</v>
      </c>
      <c r="I4872" s="515" t="s">
        <v>5371</v>
      </c>
      <c r="K4872" s="1131"/>
    </row>
    <row r="4873" spans="1:11" x14ac:dyDescent="0.2">
      <c r="A4873" s="86" t="s">
        <v>6388</v>
      </c>
      <c r="B4873" s="763" t="s">
        <v>214</v>
      </c>
      <c r="E4873" s="86" t="s">
        <v>220</v>
      </c>
      <c r="F4873" s="282" t="s">
        <v>7613</v>
      </c>
      <c r="G4873" s="1124" t="str">
        <f>IF('Appraisal Inputs'!J416="","Blank",'Appraisal Inputs'!J416)</f>
        <v>Blank</v>
      </c>
      <c r="I4873" s="515" t="s">
        <v>7320</v>
      </c>
      <c r="K4873" s="1130"/>
    </row>
    <row r="4874" spans="1:11" x14ac:dyDescent="0.2">
      <c r="A4874" s="86" t="s">
        <v>6388</v>
      </c>
      <c r="B4874" s="763" t="s">
        <v>214</v>
      </c>
      <c r="E4874" s="86" t="s">
        <v>220</v>
      </c>
      <c r="F4874" s="282" t="s">
        <v>211</v>
      </c>
      <c r="G4874" s="1124" t="str">
        <f>IF('Appraisal Inputs'!J417="","Blank",'Appraisal Inputs'!J417)</f>
        <v>Blank</v>
      </c>
      <c r="I4874" s="515" t="s">
        <v>5372</v>
      </c>
      <c r="K4874" s="1130"/>
    </row>
    <row r="4875" spans="1:11" x14ac:dyDescent="0.2">
      <c r="A4875" s="86" t="s">
        <v>6388</v>
      </c>
      <c r="B4875" s="763" t="s">
        <v>214</v>
      </c>
      <c r="E4875" s="86" t="s">
        <v>220</v>
      </c>
      <c r="F4875" s="282" t="s">
        <v>212</v>
      </c>
      <c r="G4875" s="1124" t="str">
        <f>IF('Appraisal Inputs'!J418="","Blank",'Appraisal Inputs'!J418)</f>
        <v>Blank</v>
      </c>
      <c r="I4875" s="515" t="s">
        <v>5373</v>
      </c>
      <c r="K4875" s="1130"/>
    </row>
    <row r="4876" spans="1:11" x14ac:dyDescent="0.2">
      <c r="A4876" s="86" t="s">
        <v>6388</v>
      </c>
      <c r="B4876" s="763" t="s">
        <v>214</v>
      </c>
      <c r="E4876" s="86" t="s">
        <v>220</v>
      </c>
      <c r="F4876" s="282" t="s">
        <v>488</v>
      </c>
      <c r="G4876" s="1124" t="str">
        <f>IF('Appraisal Inputs'!J419="","Blank",'Appraisal Inputs'!J419)</f>
        <v>Blank</v>
      </c>
      <c r="I4876" s="515" t="s">
        <v>5374</v>
      </c>
      <c r="K4876" s="1130"/>
    </row>
    <row r="4877" spans="1:11" x14ac:dyDescent="0.2">
      <c r="A4877" s="86" t="s">
        <v>6388</v>
      </c>
      <c r="B4877" s="763" t="s">
        <v>214</v>
      </c>
      <c r="E4877" s="86" t="s">
        <v>220</v>
      </c>
      <c r="F4877" s="282" t="s">
        <v>37</v>
      </c>
      <c r="G4877" s="1132" t="str">
        <f>IF('Appraisal Inputs'!J421="","Blank",'Appraisal Inputs'!J421)</f>
        <v>Blank</v>
      </c>
      <c r="I4877" s="515" t="s">
        <v>7321</v>
      </c>
      <c r="K4877" s="1133"/>
    </row>
    <row r="4878" spans="1:11" x14ac:dyDescent="0.2">
      <c r="A4878" s="86" t="s">
        <v>6388</v>
      </c>
      <c r="B4878" s="763" t="s">
        <v>214</v>
      </c>
      <c r="E4878" s="86" t="s">
        <v>220</v>
      </c>
      <c r="F4878" s="282" t="s">
        <v>7239</v>
      </c>
      <c r="G4878" s="1132" t="str">
        <f>IF('Appraisal Inputs'!J422="","Blank",'Appraisal Inputs'!J422)</f>
        <v>Blank</v>
      </c>
      <c r="I4878" s="515" t="s">
        <v>5375</v>
      </c>
      <c r="K4878" s="1133"/>
    </row>
    <row r="4879" spans="1:11" x14ac:dyDescent="0.2">
      <c r="A4879" s="86" t="s">
        <v>6388</v>
      </c>
      <c r="B4879" s="763" t="s">
        <v>214</v>
      </c>
      <c r="E4879" s="86" t="s">
        <v>220</v>
      </c>
      <c r="F4879" s="282" t="s">
        <v>7240</v>
      </c>
      <c r="G4879" s="1132" t="str">
        <f>IF('Appraisal Inputs'!J423="","Blank",'Appraisal Inputs'!J423)</f>
        <v>Blank</v>
      </c>
      <c r="I4879" s="515" t="s">
        <v>5376</v>
      </c>
      <c r="K4879" s="1133"/>
    </row>
    <row r="4880" spans="1:11" x14ac:dyDescent="0.2">
      <c r="A4880" s="86" t="s">
        <v>6388</v>
      </c>
      <c r="B4880" s="763" t="s">
        <v>214</v>
      </c>
      <c r="E4880" s="86" t="s">
        <v>220</v>
      </c>
      <c r="F4880" s="282" t="s">
        <v>7241</v>
      </c>
      <c r="G4880" s="1132" t="str">
        <f>IF('Appraisal Inputs'!J424="","Blank",'Appraisal Inputs'!J424)</f>
        <v>Blank</v>
      </c>
      <c r="I4880" s="515" t="s">
        <v>5377</v>
      </c>
      <c r="K4880" s="1133"/>
    </row>
    <row r="4881" spans="1:11" x14ac:dyDescent="0.2">
      <c r="A4881" s="86" t="s">
        <v>6388</v>
      </c>
      <c r="B4881" s="763" t="s">
        <v>214</v>
      </c>
      <c r="E4881" s="86" t="s">
        <v>220</v>
      </c>
      <c r="F4881" s="282" t="s">
        <v>7242</v>
      </c>
      <c r="G4881" s="1132" t="str">
        <f>IF('Appraisal Inputs'!J425="","Blank",'Appraisal Inputs'!J425)</f>
        <v>Blank</v>
      </c>
      <c r="I4881" s="515" t="s">
        <v>5378</v>
      </c>
      <c r="K4881" s="1133"/>
    </row>
    <row r="4882" spans="1:11" x14ac:dyDescent="0.2">
      <c r="A4882" s="86" t="s">
        <v>6388</v>
      </c>
      <c r="B4882" s="763" t="s">
        <v>214</v>
      </c>
      <c r="E4882" s="86" t="s">
        <v>220</v>
      </c>
      <c r="F4882" s="282" t="s">
        <v>7243</v>
      </c>
      <c r="G4882" s="1132" t="str">
        <f>IF('Appraisal Inputs'!J426="","Blank",'Appraisal Inputs'!J426)</f>
        <v>Blank</v>
      </c>
      <c r="I4882" s="515" t="s">
        <v>5379</v>
      </c>
      <c r="K4882" s="1133"/>
    </row>
    <row r="4883" spans="1:11" x14ac:dyDescent="0.2">
      <c r="A4883" s="86" t="s">
        <v>6388</v>
      </c>
      <c r="B4883" s="763" t="s">
        <v>214</v>
      </c>
      <c r="E4883" s="86" t="s">
        <v>220</v>
      </c>
      <c r="F4883" s="282" t="s">
        <v>7244</v>
      </c>
      <c r="G4883" s="1132" t="str">
        <f>IF('Appraisal Inputs'!J427="","Blank",'Appraisal Inputs'!J427)</f>
        <v>Blank</v>
      </c>
      <c r="I4883" s="515" t="s">
        <v>5380</v>
      </c>
      <c r="K4883" s="1133"/>
    </row>
    <row r="4884" spans="1:11" x14ac:dyDescent="0.2">
      <c r="A4884" s="86" t="s">
        <v>6388</v>
      </c>
      <c r="B4884" s="763" t="s">
        <v>214</v>
      </c>
      <c r="E4884" s="86" t="s">
        <v>220</v>
      </c>
      <c r="F4884" s="282" t="s">
        <v>7245</v>
      </c>
      <c r="G4884" s="1132" t="str">
        <f>IF('Appraisal Inputs'!J428="","Blank",'Appraisal Inputs'!J428)</f>
        <v>Blank</v>
      </c>
      <c r="I4884" s="515" t="s">
        <v>5381</v>
      </c>
      <c r="K4884" s="1133"/>
    </row>
    <row r="4885" spans="1:11" x14ac:dyDescent="0.2">
      <c r="A4885" s="86" t="s">
        <v>6388</v>
      </c>
      <c r="B4885" s="763" t="s">
        <v>214</v>
      </c>
      <c r="E4885" s="86" t="s">
        <v>220</v>
      </c>
      <c r="F4885" s="282" t="s">
        <v>7246</v>
      </c>
      <c r="G4885" s="1132" t="str">
        <f>IF('Appraisal Inputs'!J429="","Blank",'Appraisal Inputs'!J429)</f>
        <v>Blank</v>
      </c>
      <c r="I4885" s="515" t="s">
        <v>5382</v>
      </c>
      <c r="K4885" s="1133"/>
    </row>
    <row r="4886" spans="1:11" x14ac:dyDescent="0.2">
      <c r="A4886" s="86" t="s">
        <v>6388</v>
      </c>
      <c r="B4886" s="763" t="s">
        <v>214</v>
      </c>
      <c r="E4886" s="86" t="s">
        <v>220</v>
      </c>
      <c r="F4886" s="282" t="s">
        <v>7247</v>
      </c>
      <c r="G4886" s="1132" t="str">
        <f>IF('Appraisal Inputs'!J430="","Blank",'Appraisal Inputs'!J430)</f>
        <v>Blank</v>
      </c>
      <c r="I4886" s="515" t="s">
        <v>5383</v>
      </c>
      <c r="K4886" s="1133"/>
    </row>
    <row r="4887" spans="1:11" x14ac:dyDescent="0.2">
      <c r="A4887" s="86" t="s">
        <v>6388</v>
      </c>
      <c r="B4887" s="763" t="s">
        <v>214</v>
      </c>
      <c r="E4887" s="86" t="s">
        <v>220</v>
      </c>
      <c r="F4887" s="282" t="s">
        <v>7248</v>
      </c>
      <c r="G4887" s="1132" t="str">
        <f>IF('Appraisal Inputs'!J431="","Blank",'Appraisal Inputs'!J431)</f>
        <v>Blank</v>
      </c>
      <c r="I4887" s="515" t="s">
        <v>5384</v>
      </c>
      <c r="K4887" s="1133"/>
    </row>
    <row r="4888" spans="1:11" x14ac:dyDescent="0.2">
      <c r="A4888" s="86" t="s">
        <v>6388</v>
      </c>
      <c r="B4888" s="763" t="s">
        <v>214</v>
      </c>
      <c r="E4888" s="86" t="s">
        <v>220</v>
      </c>
      <c r="F4888" s="282" t="s">
        <v>7249</v>
      </c>
      <c r="G4888" s="1132" t="str">
        <f>IF('Appraisal Inputs'!J432="","Blank",'Appraisal Inputs'!J432)</f>
        <v>Blank</v>
      </c>
      <c r="I4888" s="515" t="s">
        <v>5385</v>
      </c>
      <c r="K4888" s="1133"/>
    </row>
    <row r="4889" spans="1:11" x14ac:dyDescent="0.2">
      <c r="A4889" s="86" t="s">
        <v>6388</v>
      </c>
      <c r="B4889" s="763" t="s">
        <v>214</v>
      </c>
      <c r="E4889" s="86" t="s">
        <v>220</v>
      </c>
      <c r="F4889" s="282" t="s">
        <v>7250</v>
      </c>
      <c r="G4889" s="1132" t="str">
        <f>IF('Appraisal Inputs'!J433="","Blank",'Appraisal Inputs'!J433)</f>
        <v>Blank</v>
      </c>
      <c r="I4889" s="515" t="s">
        <v>5386</v>
      </c>
      <c r="K4889" s="1133"/>
    </row>
    <row r="4890" spans="1:11" x14ac:dyDescent="0.2">
      <c r="A4890" s="86" t="s">
        <v>6388</v>
      </c>
      <c r="B4890" s="763" t="s">
        <v>214</v>
      </c>
      <c r="E4890" s="86" t="s">
        <v>220</v>
      </c>
      <c r="F4890" s="282" t="s">
        <v>7251</v>
      </c>
      <c r="G4890" s="1132" t="str">
        <f>IF('Appraisal Inputs'!J434="","Blank",'Appraisal Inputs'!J434)</f>
        <v>Blank</v>
      </c>
      <c r="I4890" s="515" t="s">
        <v>5387</v>
      </c>
      <c r="K4890" s="1133"/>
    </row>
    <row r="4891" spans="1:11" x14ac:dyDescent="0.2">
      <c r="A4891" s="86" t="s">
        <v>6388</v>
      </c>
      <c r="B4891" s="763" t="s">
        <v>214</v>
      </c>
      <c r="E4891" s="86" t="s">
        <v>220</v>
      </c>
      <c r="F4891" s="282" t="s">
        <v>7252</v>
      </c>
      <c r="G4891" s="1132" t="str">
        <f>IF('Appraisal Inputs'!J435="","Blank",'Appraisal Inputs'!J435)</f>
        <v>Blank</v>
      </c>
      <c r="I4891" s="515" t="s">
        <v>5388</v>
      </c>
      <c r="K4891" s="1133"/>
    </row>
    <row r="4892" spans="1:11" x14ac:dyDescent="0.2">
      <c r="A4892" s="86" t="s">
        <v>6388</v>
      </c>
      <c r="B4892" s="763" t="s">
        <v>214</v>
      </c>
      <c r="E4892" s="86" t="s">
        <v>220</v>
      </c>
      <c r="F4892" s="282" t="s">
        <v>7253</v>
      </c>
      <c r="G4892" s="1132" t="str">
        <f>IF('Appraisal Inputs'!J436="","Blank",'Appraisal Inputs'!J436)</f>
        <v>Blank</v>
      </c>
      <c r="I4892" s="515" t="s">
        <v>5389</v>
      </c>
      <c r="K4892" s="1133"/>
    </row>
    <row r="4893" spans="1:11" x14ac:dyDescent="0.2">
      <c r="A4893" s="86" t="s">
        <v>6388</v>
      </c>
      <c r="B4893" s="763" t="s">
        <v>214</v>
      </c>
      <c r="E4893" s="86" t="s">
        <v>220</v>
      </c>
      <c r="F4893" s="282" t="s">
        <v>7254</v>
      </c>
      <c r="G4893" s="1132" t="str">
        <f>IF('Appraisal Inputs'!J437="","Blank",'Appraisal Inputs'!J437)</f>
        <v>Blank</v>
      </c>
      <c r="I4893" s="515" t="s">
        <v>5390</v>
      </c>
      <c r="K4893" s="1133"/>
    </row>
    <row r="4894" spans="1:11" x14ac:dyDescent="0.2">
      <c r="A4894" s="86" t="s">
        <v>6388</v>
      </c>
      <c r="B4894" s="763" t="s">
        <v>214</v>
      </c>
      <c r="E4894" s="86" t="s">
        <v>220</v>
      </c>
      <c r="F4894" s="282" t="s">
        <v>181</v>
      </c>
      <c r="G4894" s="1132" t="str">
        <f>IF('Appraisal Inputs'!J439="","Blank",'Appraisal Inputs'!J439)</f>
        <v>Blank</v>
      </c>
      <c r="I4894" s="515" t="s">
        <v>7322</v>
      </c>
      <c r="K4894" s="1133"/>
    </row>
    <row r="4895" spans="1:11" x14ac:dyDescent="0.2">
      <c r="A4895" s="86" t="s">
        <v>6388</v>
      </c>
      <c r="B4895" s="763" t="s">
        <v>214</v>
      </c>
      <c r="E4895" s="86" t="s">
        <v>220</v>
      </c>
      <c r="F4895" s="282" t="s">
        <v>182</v>
      </c>
      <c r="G4895" s="1132" t="str">
        <f>IF('Appraisal Inputs'!J440="","Blank",'Appraisal Inputs'!J440)</f>
        <v>Blank</v>
      </c>
      <c r="I4895" s="515" t="s">
        <v>5391</v>
      </c>
      <c r="K4895" s="1133"/>
    </row>
    <row r="4896" spans="1:11" x14ac:dyDescent="0.2">
      <c r="A4896" s="86" t="s">
        <v>6388</v>
      </c>
      <c r="B4896" s="763" t="s">
        <v>214</v>
      </c>
      <c r="E4896" s="86" t="s">
        <v>220</v>
      </c>
      <c r="F4896" s="282" t="s">
        <v>183</v>
      </c>
      <c r="G4896" s="1132" t="str">
        <f>IF('Appraisal Inputs'!J441="","Blank",'Appraisal Inputs'!J441)</f>
        <v>Blank</v>
      </c>
      <c r="I4896" s="515" t="s">
        <v>5392</v>
      </c>
      <c r="K4896" s="1133"/>
    </row>
    <row r="4897" spans="1:11" x14ac:dyDescent="0.2">
      <c r="A4897" s="86" t="s">
        <v>6388</v>
      </c>
      <c r="B4897" s="763" t="s">
        <v>214</v>
      </c>
      <c r="E4897" s="86" t="s">
        <v>220</v>
      </c>
      <c r="F4897" s="282" t="s">
        <v>587</v>
      </c>
      <c r="G4897" s="1132" t="str">
        <f>IF('Appraisal Inputs'!J444="","Blank",'Appraisal Inputs'!J444)</f>
        <v>Blank</v>
      </c>
      <c r="I4897" s="515" t="s">
        <v>7323</v>
      </c>
      <c r="K4897" s="1133"/>
    </row>
    <row r="4898" spans="1:11" x14ac:dyDescent="0.2">
      <c r="A4898" s="86" t="s">
        <v>6388</v>
      </c>
      <c r="B4898" s="763" t="s">
        <v>214</v>
      </c>
      <c r="E4898" s="86" t="s">
        <v>220</v>
      </c>
      <c r="F4898" s="282" t="s">
        <v>588</v>
      </c>
      <c r="G4898" s="1132" t="str">
        <f>IF('Appraisal Inputs'!J445="","Blank",'Appraisal Inputs'!J445)</f>
        <v>Blank</v>
      </c>
      <c r="I4898" s="515" t="s">
        <v>5393</v>
      </c>
      <c r="K4898" s="1133"/>
    </row>
    <row r="4899" spans="1:11" x14ac:dyDescent="0.2">
      <c r="A4899" s="86" t="s">
        <v>6388</v>
      </c>
      <c r="B4899" s="543" t="s">
        <v>214</v>
      </c>
      <c r="C4899" s="547"/>
      <c r="D4899" s="547"/>
      <c r="E4899" s="547" t="s">
        <v>220</v>
      </c>
      <c r="F4899" s="538" t="s">
        <v>589</v>
      </c>
      <c r="G4899" s="1134" t="str">
        <f>IF('Appraisal Inputs'!J446="","Blank",'Appraisal Inputs'!J446)</f>
        <v>Blank</v>
      </c>
      <c r="I4899" s="515" t="s">
        <v>5394</v>
      </c>
      <c r="K4899" s="1133"/>
    </row>
    <row r="4900" spans="1:11" x14ac:dyDescent="0.2">
      <c r="A4900" s="86" t="s">
        <v>6388</v>
      </c>
      <c r="B4900" s="541" t="s">
        <v>214</v>
      </c>
      <c r="C4900" s="546"/>
      <c r="D4900" s="546"/>
      <c r="E4900" s="546" t="s">
        <v>221</v>
      </c>
      <c r="F4900" s="542" t="s">
        <v>210</v>
      </c>
      <c r="G4900" s="1112" t="str">
        <f>IF('Appraisal Inputs'!K403="","Blank",'Appraisal Inputs'!K403)</f>
        <v>Expense Comp 8</v>
      </c>
      <c r="I4900" s="515" t="s">
        <v>5395</v>
      </c>
      <c r="K4900" s="1135"/>
    </row>
    <row r="4901" spans="1:11" x14ac:dyDescent="0.2">
      <c r="A4901" s="86" t="s">
        <v>6388</v>
      </c>
      <c r="B4901" s="763" t="s">
        <v>214</v>
      </c>
      <c r="E4901" s="86" t="s">
        <v>221</v>
      </c>
      <c r="F4901" s="282" t="s">
        <v>2</v>
      </c>
      <c r="G4901" s="1128" t="str">
        <f>IF('Appraisal Inputs'!K404="","Blank",'Appraisal Inputs'!K404)</f>
        <v>Blank</v>
      </c>
      <c r="I4901" s="515" t="s">
        <v>5396</v>
      </c>
      <c r="K4901" s="1135"/>
    </row>
    <row r="4902" spans="1:11" x14ac:dyDescent="0.2">
      <c r="A4902" s="86" t="s">
        <v>6388</v>
      </c>
      <c r="B4902" s="763" t="s">
        <v>214</v>
      </c>
      <c r="E4902" s="86" t="s">
        <v>221</v>
      </c>
      <c r="F4902" s="282" t="s">
        <v>3</v>
      </c>
      <c r="G4902" s="1128" t="str">
        <f>IF('Appraisal Inputs'!K405="","Blank",'Appraisal Inputs'!K405)</f>
        <v>Select ▼</v>
      </c>
      <c r="I4902" s="515" t="s">
        <v>5397</v>
      </c>
      <c r="K4902" s="1135"/>
    </row>
    <row r="4903" spans="1:11" x14ac:dyDescent="0.2">
      <c r="A4903" s="86" t="s">
        <v>6388</v>
      </c>
      <c r="B4903" s="763" t="s">
        <v>214</v>
      </c>
      <c r="E4903" s="86" t="s">
        <v>221</v>
      </c>
      <c r="F4903" s="282" t="s">
        <v>10</v>
      </c>
      <c r="G4903" s="1128" t="str">
        <f>IF('Appraisal Inputs'!K406="","Blank",'Appraisal Inputs'!K406)</f>
        <v>Blank</v>
      </c>
      <c r="I4903" s="515" t="s">
        <v>5398</v>
      </c>
      <c r="K4903" s="1135"/>
    </row>
    <row r="4904" spans="1:11" x14ac:dyDescent="0.2">
      <c r="A4904" s="86" t="s">
        <v>6388</v>
      </c>
      <c r="B4904" s="763" t="s">
        <v>214</v>
      </c>
      <c r="E4904" s="86" t="s">
        <v>221</v>
      </c>
      <c r="F4904" s="282" t="s">
        <v>313</v>
      </c>
      <c r="G4904" s="1124" t="str">
        <f>IF('Appraisal Inputs'!K407="","Blank",'Appraisal Inputs'!K407)</f>
        <v>Blank</v>
      </c>
      <c r="I4904" s="515" t="s">
        <v>5399</v>
      </c>
      <c r="K4904" s="1130"/>
    </row>
    <row r="4905" spans="1:11" x14ac:dyDescent="0.2">
      <c r="A4905" s="86" t="s">
        <v>6388</v>
      </c>
      <c r="B4905" s="763" t="s">
        <v>214</v>
      </c>
      <c r="E4905" s="86" t="s">
        <v>221</v>
      </c>
      <c r="F4905" s="282" t="s">
        <v>7523</v>
      </c>
      <c r="G4905" s="1110" t="str">
        <f>IF('Appraisal Inputs'!K408="","Blank",'Appraisal Inputs'!K408)</f>
        <v>Blank</v>
      </c>
      <c r="I4905" s="515" t="s">
        <v>5400</v>
      </c>
      <c r="K4905" s="1129"/>
    </row>
    <row r="4906" spans="1:11" x14ac:dyDescent="0.2">
      <c r="A4906" s="86" t="s">
        <v>6388</v>
      </c>
      <c r="B4906" s="763" t="s">
        <v>214</v>
      </c>
      <c r="E4906" s="86" t="s">
        <v>221</v>
      </c>
      <c r="F4906" s="282" t="s">
        <v>251</v>
      </c>
      <c r="G4906" s="1124" t="str">
        <f>IF('Appraisal Inputs'!K409="","Blank",'Appraisal Inputs'!K409)</f>
        <v>Blank</v>
      </c>
      <c r="I4906" s="515" t="s">
        <v>5401</v>
      </c>
      <c r="K4906" s="1130"/>
    </row>
    <row r="4907" spans="1:11" x14ac:dyDescent="0.2">
      <c r="A4907" s="86" t="s">
        <v>6388</v>
      </c>
      <c r="B4907" s="763" t="s">
        <v>214</v>
      </c>
      <c r="E4907" s="86" t="s">
        <v>221</v>
      </c>
      <c r="F4907" s="282" t="s">
        <v>252</v>
      </c>
      <c r="G4907" s="1124" t="str">
        <f>IF('Appraisal Inputs'!K410="","Blank",'Appraisal Inputs'!K410)</f>
        <v>Blank</v>
      </c>
      <c r="I4907" s="515" t="s">
        <v>5402</v>
      </c>
      <c r="K4907" s="1130"/>
    </row>
    <row r="4908" spans="1:11" x14ac:dyDescent="0.2">
      <c r="A4908" s="86" t="s">
        <v>6388</v>
      </c>
      <c r="B4908" s="763" t="s">
        <v>214</v>
      </c>
      <c r="E4908" s="86" t="s">
        <v>221</v>
      </c>
      <c r="F4908" s="282" t="s">
        <v>594</v>
      </c>
      <c r="G4908" s="1105" t="str">
        <f>IF('Appraisal Inputs'!K411="","Blank",'Appraisal Inputs'!K411)</f>
        <v>Blank</v>
      </c>
      <c r="I4908" s="515" t="s">
        <v>5403</v>
      </c>
      <c r="K4908" s="1131"/>
    </row>
    <row r="4909" spans="1:11" x14ac:dyDescent="0.2">
      <c r="A4909" s="86" t="s">
        <v>6388</v>
      </c>
      <c r="B4909" s="763" t="s">
        <v>214</v>
      </c>
      <c r="E4909" s="86" t="s">
        <v>221</v>
      </c>
      <c r="F4909" s="282" t="s">
        <v>595</v>
      </c>
      <c r="G4909" s="1105" t="str">
        <f>IF('Appraisal Inputs'!K412="","Blank",'Appraisal Inputs'!K412)</f>
        <v>Blank</v>
      </c>
      <c r="I4909" s="515" t="s">
        <v>5404</v>
      </c>
      <c r="K4909" s="1131"/>
    </row>
    <row r="4910" spans="1:11" x14ac:dyDescent="0.2">
      <c r="A4910" s="86" t="s">
        <v>6388</v>
      </c>
      <c r="B4910" s="763" t="s">
        <v>214</v>
      </c>
      <c r="E4910" s="86" t="s">
        <v>221</v>
      </c>
      <c r="F4910" s="282" t="s">
        <v>596</v>
      </c>
      <c r="G4910" s="1105" t="str">
        <f>IF('Appraisal Inputs'!K413="","Blank",'Appraisal Inputs'!K413)</f>
        <v>Blank</v>
      </c>
      <c r="I4910" s="515" t="s">
        <v>5405</v>
      </c>
      <c r="K4910" s="1131"/>
    </row>
    <row r="4911" spans="1:11" x14ac:dyDescent="0.2">
      <c r="A4911" s="86" t="s">
        <v>6388</v>
      </c>
      <c r="B4911" s="763" t="s">
        <v>214</v>
      </c>
      <c r="E4911" s="86" t="s">
        <v>221</v>
      </c>
      <c r="F4911" s="282" t="s">
        <v>597</v>
      </c>
      <c r="G4911" s="1105" t="str">
        <f>IF('Appraisal Inputs'!K414="","Blank",'Appraisal Inputs'!K414)</f>
        <v>Blank</v>
      </c>
      <c r="I4911" s="515" t="s">
        <v>5406</v>
      </c>
      <c r="K4911" s="1131"/>
    </row>
    <row r="4912" spans="1:11" x14ac:dyDescent="0.2">
      <c r="A4912" s="86" t="s">
        <v>6388</v>
      </c>
      <c r="B4912" s="763" t="s">
        <v>214</v>
      </c>
      <c r="E4912" s="86" t="s">
        <v>221</v>
      </c>
      <c r="F4912" s="282" t="s">
        <v>7613</v>
      </c>
      <c r="G4912" s="1124" t="str">
        <f>IF('Appraisal Inputs'!K416="","Blank",'Appraisal Inputs'!K416)</f>
        <v>Blank</v>
      </c>
      <c r="I4912" s="515" t="s">
        <v>7324</v>
      </c>
      <c r="K4912" s="1130"/>
    </row>
    <row r="4913" spans="1:11" x14ac:dyDescent="0.2">
      <c r="A4913" s="86" t="s">
        <v>6388</v>
      </c>
      <c r="B4913" s="763" t="s">
        <v>214</v>
      </c>
      <c r="E4913" s="86" t="s">
        <v>221</v>
      </c>
      <c r="F4913" s="282" t="s">
        <v>211</v>
      </c>
      <c r="G4913" s="1124" t="str">
        <f>IF('Appraisal Inputs'!K417="","Blank",'Appraisal Inputs'!K417)</f>
        <v>Blank</v>
      </c>
      <c r="I4913" s="515" t="s">
        <v>5407</v>
      </c>
      <c r="K4913" s="1130"/>
    </row>
    <row r="4914" spans="1:11" x14ac:dyDescent="0.2">
      <c r="A4914" s="86" t="s">
        <v>6388</v>
      </c>
      <c r="B4914" s="763" t="s">
        <v>214</v>
      </c>
      <c r="E4914" s="86" t="s">
        <v>221</v>
      </c>
      <c r="F4914" s="282" t="s">
        <v>212</v>
      </c>
      <c r="G4914" s="1124" t="str">
        <f>IF('Appraisal Inputs'!K418="","Blank",'Appraisal Inputs'!K418)</f>
        <v>Blank</v>
      </c>
      <c r="I4914" s="515" t="s">
        <v>5408</v>
      </c>
      <c r="K4914" s="1130"/>
    </row>
    <row r="4915" spans="1:11" x14ac:dyDescent="0.2">
      <c r="A4915" s="86" t="s">
        <v>6388</v>
      </c>
      <c r="B4915" s="763" t="s">
        <v>214</v>
      </c>
      <c r="E4915" s="86" t="s">
        <v>221</v>
      </c>
      <c r="F4915" s="282" t="s">
        <v>488</v>
      </c>
      <c r="G4915" s="1124" t="str">
        <f>IF('Appraisal Inputs'!K419="","Blank",'Appraisal Inputs'!K419)</f>
        <v>Blank</v>
      </c>
      <c r="I4915" s="515" t="s">
        <v>5409</v>
      </c>
      <c r="K4915" s="1130"/>
    </row>
    <row r="4916" spans="1:11" x14ac:dyDescent="0.2">
      <c r="A4916" s="86" t="s">
        <v>6388</v>
      </c>
      <c r="B4916" s="763" t="s">
        <v>214</v>
      </c>
      <c r="E4916" s="86" t="s">
        <v>221</v>
      </c>
      <c r="F4916" s="282" t="s">
        <v>37</v>
      </c>
      <c r="G4916" s="1132" t="str">
        <f>IF('Appraisal Inputs'!K421="","Blank",'Appraisal Inputs'!K421)</f>
        <v>Blank</v>
      </c>
      <c r="I4916" s="515" t="s">
        <v>7325</v>
      </c>
      <c r="K4916" s="1133"/>
    </row>
    <row r="4917" spans="1:11" x14ac:dyDescent="0.2">
      <c r="A4917" s="86" t="s">
        <v>6388</v>
      </c>
      <c r="B4917" s="763" t="s">
        <v>214</v>
      </c>
      <c r="E4917" s="86" t="s">
        <v>221</v>
      </c>
      <c r="F4917" s="282" t="s">
        <v>7239</v>
      </c>
      <c r="G4917" s="1132" t="str">
        <f>IF('Appraisal Inputs'!K422="","Blank",'Appraisal Inputs'!K422)</f>
        <v>Blank</v>
      </c>
      <c r="I4917" s="515" t="s">
        <v>5410</v>
      </c>
      <c r="K4917" s="1133"/>
    </row>
    <row r="4918" spans="1:11" x14ac:dyDescent="0.2">
      <c r="A4918" s="86" t="s">
        <v>6388</v>
      </c>
      <c r="B4918" s="763" t="s">
        <v>214</v>
      </c>
      <c r="E4918" s="86" t="s">
        <v>221</v>
      </c>
      <c r="F4918" s="282" t="s">
        <v>7240</v>
      </c>
      <c r="G4918" s="1132" t="str">
        <f>IF('Appraisal Inputs'!K423="","Blank",'Appraisal Inputs'!K423)</f>
        <v>Blank</v>
      </c>
      <c r="I4918" s="515" t="s">
        <v>5411</v>
      </c>
      <c r="K4918" s="1133"/>
    </row>
    <row r="4919" spans="1:11" x14ac:dyDescent="0.2">
      <c r="A4919" s="86" t="s">
        <v>6388</v>
      </c>
      <c r="B4919" s="763" t="s">
        <v>214</v>
      </c>
      <c r="E4919" s="86" t="s">
        <v>221</v>
      </c>
      <c r="F4919" s="282" t="s">
        <v>7241</v>
      </c>
      <c r="G4919" s="1132" t="str">
        <f>IF('Appraisal Inputs'!K424="","Blank",'Appraisal Inputs'!K424)</f>
        <v>Blank</v>
      </c>
      <c r="I4919" s="515" t="s">
        <v>5412</v>
      </c>
      <c r="K4919" s="1133"/>
    </row>
    <row r="4920" spans="1:11" x14ac:dyDescent="0.2">
      <c r="A4920" s="86" t="s">
        <v>6388</v>
      </c>
      <c r="B4920" s="763" t="s">
        <v>214</v>
      </c>
      <c r="E4920" s="86" t="s">
        <v>221</v>
      </c>
      <c r="F4920" s="282" t="s">
        <v>7242</v>
      </c>
      <c r="G4920" s="1132" t="str">
        <f>IF('Appraisal Inputs'!K425="","Blank",'Appraisal Inputs'!K425)</f>
        <v>Blank</v>
      </c>
      <c r="I4920" s="515" t="s">
        <v>5413</v>
      </c>
      <c r="K4920" s="1133"/>
    </row>
    <row r="4921" spans="1:11" x14ac:dyDescent="0.2">
      <c r="A4921" s="86" t="s">
        <v>6388</v>
      </c>
      <c r="B4921" s="763" t="s">
        <v>214</v>
      </c>
      <c r="E4921" s="86" t="s">
        <v>221</v>
      </c>
      <c r="F4921" s="282" t="s">
        <v>7243</v>
      </c>
      <c r="G4921" s="1132" t="str">
        <f>IF('Appraisal Inputs'!K426="","Blank",'Appraisal Inputs'!K426)</f>
        <v>Blank</v>
      </c>
      <c r="I4921" s="515" t="s">
        <v>5414</v>
      </c>
      <c r="K4921" s="1133"/>
    </row>
    <row r="4922" spans="1:11" x14ac:dyDescent="0.2">
      <c r="A4922" s="86" t="s">
        <v>6388</v>
      </c>
      <c r="B4922" s="763" t="s">
        <v>214</v>
      </c>
      <c r="E4922" s="86" t="s">
        <v>221</v>
      </c>
      <c r="F4922" s="282" t="s">
        <v>7244</v>
      </c>
      <c r="G4922" s="1132" t="str">
        <f>IF('Appraisal Inputs'!K427="","Blank",'Appraisal Inputs'!K427)</f>
        <v>Blank</v>
      </c>
      <c r="I4922" s="515" t="s">
        <v>5415</v>
      </c>
      <c r="K4922" s="1133"/>
    </row>
    <row r="4923" spans="1:11" x14ac:dyDescent="0.2">
      <c r="A4923" s="86" t="s">
        <v>6388</v>
      </c>
      <c r="B4923" s="763" t="s">
        <v>214</v>
      </c>
      <c r="E4923" s="86" t="s">
        <v>221</v>
      </c>
      <c r="F4923" s="282" t="s">
        <v>7245</v>
      </c>
      <c r="G4923" s="1132" t="str">
        <f>IF('Appraisal Inputs'!K428="","Blank",'Appraisal Inputs'!K428)</f>
        <v>Blank</v>
      </c>
      <c r="I4923" s="515" t="s">
        <v>5416</v>
      </c>
      <c r="K4923" s="1133"/>
    </row>
    <row r="4924" spans="1:11" x14ac:dyDescent="0.2">
      <c r="A4924" s="86" t="s">
        <v>6388</v>
      </c>
      <c r="B4924" s="763" t="s">
        <v>214</v>
      </c>
      <c r="E4924" s="86" t="s">
        <v>221</v>
      </c>
      <c r="F4924" s="282" t="s">
        <v>7246</v>
      </c>
      <c r="G4924" s="1132" t="str">
        <f>IF('Appraisal Inputs'!K429="","Blank",'Appraisal Inputs'!K429)</f>
        <v>Blank</v>
      </c>
      <c r="I4924" s="515" t="s">
        <v>5417</v>
      </c>
      <c r="K4924" s="1133"/>
    </row>
    <row r="4925" spans="1:11" x14ac:dyDescent="0.2">
      <c r="A4925" s="86" t="s">
        <v>6388</v>
      </c>
      <c r="B4925" s="763" t="s">
        <v>214</v>
      </c>
      <c r="E4925" s="86" t="s">
        <v>221</v>
      </c>
      <c r="F4925" s="282" t="s">
        <v>7247</v>
      </c>
      <c r="G4925" s="1132" t="str">
        <f>IF('Appraisal Inputs'!K430="","Blank",'Appraisal Inputs'!K430)</f>
        <v>Blank</v>
      </c>
      <c r="I4925" s="515" t="s">
        <v>5418</v>
      </c>
      <c r="K4925" s="1133"/>
    </row>
    <row r="4926" spans="1:11" x14ac:dyDescent="0.2">
      <c r="A4926" s="86" t="s">
        <v>6388</v>
      </c>
      <c r="B4926" s="763" t="s">
        <v>214</v>
      </c>
      <c r="E4926" s="86" t="s">
        <v>221</v>
      </c>
      <c r="F4926" s="282" t="s">
        <v>7248</v>
      </c>
      <c r="G4926" s="1132" t="str">
        <f>IF('Appraisal Inputs'!K431="","Blank",'Appraisal Inputs'!K431)</f>
        <v>Blank</v>
      </c>
      <c r="I4926" s="515" t="s">
        <v>5419</v>
      </c>
      <c r="K4926" s="1133"/>
    </row>
    <row r="4927" spans="1:11" x14ac:dyDescent="0.2">
      <c r="A4927" s="86" t="s">
        <v>6388</v>
      </c>
      <c r="B4927" s="763" t="s">
        <v>214</v>
      </c>
      <c r="E4927" s="86" t="s">
        <v>221</v>
      </c>
      <c r="F4927" s="282" t="s">
        <v>7249</v>
      </c>
      <c r="G4927" s="1132" t="str">
        <f>IF('Appraisal Inputs'!K432="","Blank",'Appraisal Inputs'!K432)</f>
        <v>Blank</v>
      </c>
      <c r="I4927" s="515" t="s">
        <v>5420</v>
      </c>
      <c r="K4927" s="1133"/>
    </row>
    <row r="4928" spans="1:11" x14ac:dyDescent="0.2">
      <c r="A4928" s="86" t="s">
        <v>6388</v>
      </c>
      <c r="B4928" s="763" t="s">
        <v>214</v>
      </c>
      <c r="E4928" s="86" t="s">
        <v>221</v>
      </c>
      <c r="F4928" s="282" t="s">
        <v>7250</v>
      </c>
      <c r="G4928" s="1132" t="str">
        <f>IF('Appraisal Inputs'!K433="","Blank",'Appraisal Inputs'!K433)</f>
        <v>Blank</v>
      </c>
      <c r="I4928" s="515" t="s">
        <v>5421</v>
      </c>
      <c r="K4928" s="1133"/>
    </row>
    <row r="4929" spans="1:11" x14ac:dyDescent="0.2">
      <c r="A4929" s="86" t="s">
        <v>6388</v>
      </c>
      <c r="B4929" s="763" t="s">
        <v>214</v>
      </c>
      <c r="E4929" s="86" t="s">
        <v>221</v>
      </c>
      <c r="F4929" s="282" t="s">
        <v>7251</v>
      </c>
      <c r="G4929" s="1132" t="str">
        <f>IF('Appraisal Inputs'!K434="","Blank",'Appraisal Inputs'!K434)</f>
        <v>Blank</v>
      </c>
      <c r="I4929" s="515" t="s">
        <v>5422</v>
      </c>
      <c r="K4929" s="1133"/>
    </row>
    <row r="4930" spans="1:11" x14ac:dyDescent="0.2">
      <c r="A4930" s="86" t="s">
        <v>6388</v>
      </c>
      <c r="B4930" s="763" t="s">
        <v>214</v>
      </c>
      <c r="E4930" s="86" t="s">
        <v>221</v>
      </c>
      <c r="F4930" s="282" t="s">
        <v>7252</v>
      </c>
      <c r="G4930" s="1132" t="str">
        <f>IF('Appraisal Inputs'!K435="","Blank",'Appraisal Inputs'!K435)</f>
        <v>Blank</v>
      </c>
      <c r="I4930" s="515" t="s">
        <v>5423</v>
      </c>
      <c r="K4930" s="1133"/>
    </row>
    <row r="4931" spans="1:11" x14ac:dyDescent="0.2">
      <c r="A4931" s="86" t="s">
        <v>6388</v>
      </c>
      <c r="B4931" s="763" t="s">
        <v>214</v>
      </c>
      <c r="E4931" s="86" t="s">
        <v>221</v>
      </c>
      <c r="F4931" s="282" t="s">
        <v>7253</v>
      </c>
      <c r="G4931" s="1132" t="str">
        <f>IF('Appraisal Inputs'!K436="","Blank",'Appraisal Inputs'!K436)</f>
        <v>Blank</v>
      </c>
      <c r="I4931" s="515" t="s">
        <v>5424</v>
      </c>
      <c r="K4931" s="1133"/>
    </row>
    <row r="4932" spans="1:11" x14ac:dyDescent="0.2">
      <c r="A4932" s="86" t="s">
        <v>6388</v>
      </c>
      <c r="B4932" s="763" t="s">
        <v>214</v>
      </c>
      <c r="E4932" s="86" t="s">
        <v>221</v>
      </c>
      <c r="F4932" s="282" t="s">
        <v>7254</v>
      </c>
      <c r="G4932" s="1132" t="str">
        <f>IF('Appraisal Inputs'!K437="","Blank",'Appraisal Inputs'!K437)</f>
        <v>Blank</v>
      </c>
      <c r="I4932" s="515" t="s">
        <v>5425</v>
      </c>
      <c r="K4932" s="1133"/>
    </row>
    <row r="4933" spans="1:11" x14ac:dyDescent="0.2">
      <c r="A4933" s="86" t="s">
        <v>6388</v>
      </c>
      <c r="B4933" s="763" t="s">
        <v>214</v>
      </c>
      <c r="E4933" s="86" t="s">
        <v>221</v>
      </c>
      <c r="F4933" s="282" t="s">
        <v>181</v>
      </c>
      <c r="G4933" s="1132" t="str">
        <f>IF('Appraisal Inputs'!K439="","Blank",'Appraisal Inputs'!K439)</f>
        <v>Blank</v>
      </c>
      <c r="I4933" s="515" t="s">
        <v>7326</v>
      </c>
      <c r="K4933" s="1133"/>
    </row>
    <row r="4934" spans="1:11" x14ac:dyDescent="0.2">
      <c r="A4934" s="86" t="s">
        <v>6388</v>
      </c>
      <c r="B4934" s="763" t="s">
        <v>214</v>
      </c>
      <c r="E4934" s="86" t="s">
        <v>221</v>
      </c>
      <c r="F4934" s="282" t="s">
        <v>182</v>
      </c>
      <c r="G4934" s="1132" t="str">
        <f>IF('Appraisal Inputs'!K440="","Blank",'Appraisal Inputs'!K440)</f>
        <v>Blank</v>
      </c>
      <c r="I4934" s="515" t="s">
        <v>5426</v>
      </c>
      <c r="K4934" s="1133"/>
    </row>
    <row r="4935" spans="1:11" x14ac:dyDescent="0.2">
      <c r="A4935" s="86" t="s">
        <v>6388</v>
      </c>
      <c r="B4935" s="763" t="s">
        <v>214</v>
      </c>
      <c r="E4935" s="86" t="s">
        <v>221</v>
      </c>
      <c r="F4935" s="282" t="s">
        <v>183</v>
      </c>
      <c r="G4935" s="1132" t="str">
        <f>IF('Appraisal Inputs'!K441="","Blank",'Appraisal Inputs'!K441)</f>
        <v>Blank</v>
      </c>
      <c r="I4935" s="515" t="s">
        <v>5427</v>
      </c>
      <c r="K4935" s="1133"/>
    </row>
    <row r="4936" spans="1:11" x14ac:dyDescent="0.2">
      <c r="A4936" s="86" t="s">
        <v>6388</v>
      </c>
      <c r="B4936" s="763" t="s">
        <v>214</v>
      </c>
      <c r="E4936" s="86" t="s">
        <v>221</v>
      </c>
      <c r="F4936" s="282" t="s">
        <v>587</v>
      </c>
      <c r="G4936" s="1132" t="str">
        <f>IF('Appraisal Inputs'!K444="","Blank",'Appraisal Inputs'!K444)</f>
        <v>Blank</v>
      </c>
      <c r="I4936" s="515" t="s">
        <v>7327</v>
      </c>
      <c r="K4936" s="1133"/>
    </row>
    <row r="4937" spans="1:11" x14ac:dyDescent="0.2">
      <c r="A4937" s="86" t="s">
        <v>6388</v>
      </c>
      <c r="B4937" s="763" t="s">
        <v>214</v>
      </c>
      <c r="E4937" s="86" t="s">
        <v>221</v>
      </c>
      <c r="F4937" s="282" t="s">
        <v>588</v>
      </c>
      <c r="G4937" s="1132" t="str">
        <f>IF('Appraisal Inputs'!K445="","Blank",'Appraisal Inputs'!K445)</f>
        <v>Blank</v>
      </c>
      <c r="I4937" s="515" t="s">
        <v>5428</v>
      </c>
      <c r="K4937" s="1133"/>
    </row>
    <row r="4938" spans="1:11" x14ac:dyDescent="0.2">
      <c r="A4938" s="86" t="s">
        <v>6388</v>
      </c>
      <c r="B4938" s="543" t="s">
        <v>214</v>
      </c>
      <c r="C4938" s="547"/>
      <c r="D4938" s="547"/>
      <c r="E4938" s="547" t="s">
        <v>221</v>
      </c>
      <c r="F4938" s="538" t="s">
        <v>589</v>
      </c>
      <c r="G4938" s="1134" t="str">
        <f>IF('Appraisal Inputs'!K446="","Blank",'Appraisal Inputs'!K446)</f>
        <v>Blank</v>
      </c>
      <c r="I4938" s="515" t="s">
        <v>5429</v>
      </c>
      <c r="K4938" s="1133"/>
    </row>
    <row r="4939" spans="1:11" x14ac:dyDescent="0.2">
      <c r="A4939" s="86" t="s">
        <v>6388</v>
      </c>
      <c r="B4939" s="541" t="s">
        <v>214</v>
      </c>
      <c r="C4939" s="546"/>
      <c r="D4939" s="546"/>
      <c r="E4939" s="546" t="s">
        <v>222</v>
      </c>
      <c r="F4939" s="542" t="s">
        <v>210</v>
      </c>
      <c r="G4939" s="1112" t="str">
        <f>IF('Appraisal Inputs'!L403="","Blank",'Appraisal Inputs'!L403)</f>
        <v>Expense Comp 9</v>
      </c>
      <c r="I4939" s="515" t="s">
        <v>5430</v>
      </c>
      <c r="K4939" s="1135"/>
    </row>
    <row r="4940" spans="1:11" x14ac:dyDescent="0.2">
      <c r="A4940" s="86" t="s">
        <v>6388</v>
      </c>
      <c r="B4940" s="763" t="s">
        <v>214</v>
      </c>
      <c r="E4940" s="86" t="s">
        <v>222</v>
      </c>
      <c r="F4940" s="282" t="s">
        <v>2</v>
      </c>
      <c r="G4940" s="1128" t="str">
        <f>IF('Appraisal Inputs'!L404="","Blank",'Appraisal Inputs'!L404)</f>
        <v>Blank</v>
      </c>
      <c r="I4940" s="515" t="s">
        <v>5431</v>
      </c>
      <c r="K4940" s="1135"/>
    </row>
    <row r="4941" spans="1:11" x14ac:dyDescent="0.2">
      <c r="A4941" s="86" t="s">
        <v>6388</v>
      </c>
      <c r="B4941" s="763" t="s">
        <v>214</v>
      </c>
      <c r="E4941" s="86" t="s">
        <v>222</v>
      </c>
      <c r="F4941" s="282" t="s">
        <v>3</v>
      </c>
      <c r="G4941" s="1128" t="str">
        <f>IF('Appraisal Inputs'!L405="","Blank",'Appraisal Inputs'!L405)</f>
        <v>Select ▼</v>
      </c>
      <c r="I4941" s="515" t="s">
        <v>5432</v>
      </c>
      <c r="K4941" s="1135"/>
    </row>
    <row r="4942" spans="1:11" x14ac:dyDescent="0.2">
      <c r="A4942" s="86" t="s">
        <v>6388</v>
      </c>
      <c r="B4942" s="763" t="s">
        <v>214</v>
      </c>
      <c r="E4942" s="86" t="s">
        <v>222</v>
      </c>
      <c r="F4942" s="282" t="s">
        <v>10</v>
      </c>
      <c r="G4942" s="1128" t="str">
        <f>IF('Appraisal Inputs'!L406="","Blank",'Appraisal Inputs'!L406)</f>
        <v>Blank</v>
      </c>
      <c r="I4942" s="515" t="s">
        <v>5433</v>
      </c>
      <c r="K4942" s="1135"/>
    </row>
    <row r="4943" spans="1:11" x14ac:dyDescent="0.2">
      <c r="A4943" s="86" t="s">
        <v>6388</v>
      </c>
      <c r="B4943" s="763" t="s">
        <v>214</v>
      </c>
      <c r="E4943" s="86" t="s">
        <v>222</v>
      </c>
      <c r="F4943" s="282" t="s">
        <v>313</v>
      </c>
      <c r="G4943" s="1124" t="str">
        <f>IF('Appraisal Inputs'!L407="","Blank",'Appraisal Inputs'!L407)</f>
        <v>Blank</v>
      </c>
      <c r="I4943" s="515" t="s">
        <v>5434</v>
      </c>
      <c r="K4943" s="1130"/>
    </row>
    <row r="4944" spans="1:11" x14ac:dyDescent="0.2">
      <c r="A4944" s="86" t="s">
        <v>6388</v>
      </c>
      <c r="B4944" s="763" t="s">
        <v>214</v>
      </c>
      <c r="E4944" s="86" t="s">
        <v>222</v>
      </c>
      <c r="F4944" s="282" t="s">
        <v>7523</v>
      </c>
      <c r="G4944" s="1110" t="str">
        <f>IF('Appraisal Inputs'!L408="","Blank",'Appraisal Inputs'!L408)</f>
        <v>Blank</v>
      </c>
      <c r="I4944" s="515" t="s">
        <v>5435</v>
      </c>
      <c r="K4944" s="1129"/>
    </row>
    <row r="4945" spans="1:11" x14ac:dyDescent="0.2">
      <c r="A4945" s="86" t="s">
        <v>6388</v>
      </c>
      <c r="B4945" s="763" t="s">
        <v>214</v>
      </c>
      <c r="E4945" s="86" t="s">
        <v>222</v>
      </c>
      <c r="F4945" s="282" t="s">
        <v>251</v>
      </c>
      <c r="G4945" s="1124" t="str">
        <f>IF('Appraisal Inputs'!L409="","Blank",'Appraisal Inputs'!L409)</f>
        <v>Blank</v>
      </c>
      <c r="I4945" s="515" t="s">
        <v>5436</v>
      </c>
      <c r="K4945" s="1130"/>
    </row>
    <row r="4946" spans="1:11" x14ac:dyDescent="0.2">
      <c r="A4946" s="86" t="s">
        <v>6388</v>
      </c>
      <c r="B4946" s="763" t="s">
        <v>214</v>
      </c>
      <c r="E4946" s="86" t="s">
        <v>222</v>
      </c>
      <c r="F4946" s="282" t="s">
        <v>252</v>
      </c>
      <c r="G4946" s="1124" t="str">
        <f>IF('Appraisal Inputs'!L410="","Blank",'Appraisal Inputs'!L410)</f>
        <v>Blank</v>
      </c>
      <c r="I4946" s="515" t="s">
        <v>5437</v>
      </c>
      <c r="K4946" s="1130"/>
    </row>
    <row r="4947" spans="1:11" x14ac:dyDescent="0.2">
      <c r="A4947" s="86" t="s">
        <v>6388</v>
      </c>
      <c r="B4947" s="763" t="s">
        <v>214</v>
      </c>
      <c r="E4947" s="86" t="s">
        <v>222</v>
      </c>
      <c r="F4947" s="282" t="s">
        <v>594</v>
      </c>
      <c r="G4947" s="1105" t="str">
        <f>IF('Appraisal Inputs'!L411="","Blank",'Appraisal Inputs'!L411)</f>
        <v>Blank</v>
      </c>
      <c r="I4947" s="515" t="s">
        <v>5438</v>
      </c>
      <c r="K4947" s="1131"/>
    </row>
    <row r="4948" spans="1:11" x14ac:dyDescent="0.2">
      <c r="A4948" s="86" t="s">
        <v>6388</v>
      </c>
      <c r="B4948" s="763" t="s">
        <v>214</v>
      </c>
      <c r="E4948" s="86" t="s">
        <v>222</v>
      </c>
      <c r="F4948" s="282" t="s">
        <v>595</v>
      </c>
      <c r="G4948" s="1105" t="str">
        <f>IF('Appraisal Inputs'!L412="","Blank",'Appraisal Inputs'!L412)</f>
        <v>Blank</v>
      </c>
      <c r="I4948" s="515" t="s">
        <v>5439</v>
      </c>
      <c r="K4948" s="1131"/>
    </row>
    <row r="4949" spans="1:11" x14ac:dyDescent="0.2">
      <c r="A4949" s="86" t="s">
        <v>6388</v>
      </c>
      <c r="B4949" s="763" t="s">
        <v>214</v>
      </c>
      <c r="E4949" s="86" t="s">
        <v>222</v>
      </c>
      <c r="F4949" s="282" t="s">
        <v>596</v>
      </c>
      <c r="G4949" s="1105" t="str">
        <f>IF('Appraisal Inputs'!L413="","Blank",'Appraisal Inputs'!L413)</f>
        <v>Blank</v>
      </c>
      <c r="I4949" s="515" t="s">
        <v>5440</v>
      </c>
      <c r="K4949" s="1131"/>
    </row>
    <row r="4950" spans="1:11" x14ac:dyDescent="0.2">
      <c r="A4950" s="86" t="s">
        <v>6388</v>
      </c>
      <c r="B4950" s="763" t="s">
        <v>214</v>
      </c>
      <c r="E4950" s="86" t="s">
        <v>222</v>
      </c>
      <c r="F4950" s="282" t="s">
        <v>597</v>
      </c>
      <c r="G4950" s="1105" t="str">
        <f>IF('Appraisal Inputs'!L414="","Blank",'Appraisal Inputs'!L414)</f>
        <v>Blank</v>
      </c>
      <c r="I4950" s="515" t="s">
        <v>5441</v>
      </c>
      <c r="K4950" s="1131"/>
    </row>
    <row r="4951" spans="1:11" x14ac:dyDescent="0.2">
      <c r="A4951" s="86" t="s">
        <v>6388</v>
      </c>
      <c r="B4951" s="763" t="s">
        <v>214</v>
      </c>
      <c r="E4951" s="86" t="s">
        <v>222</v>
      </c>
      <c r="F4951" s="282" t="s">
        <v>7613</v>
      </c>
      <c r="G4951" s="1124" t="str">
        <f>IF('Appraisal Inputs'!L416="","Blank",'Appraisal Inputs'!L416)</f>
        <v>Blank</v>
      </c>
      <c r="I4951" s="515" t="s">
        <v>7328</v>
      </c>
      <c r="K4951" s="1130"/>
    </row>
    <row r="4952" spans="1:11" x14ac:dyDescent="0.2">
      <c r="A4952" s="86" t="s">
        <v>6388</v>
      </c>
      <c r="B4952" s="763" t="s">
        <v>214</v>
      </c>
      <c r="E4952" s="86" t="s">
        <v>222</v>
      </c>
      <c r="F4952" s="282" t="s">
        <v>211</v>
      </c>
      <c r="G4952" s="1124" t="str">
        <f>IF('Appraisal Inputs'!L417="","Blank",'Appraisal Inputs'!L417)</f>
        <v>Blank</v>
      </c>
      <c r="I4952" s="515" t="s">
        <v>5442</v>
      </c>
      <c r="K4952" s="1130"/>
    </row>
    <row r="4953" spans="1:11" x14ac:dyDescent="0.2">
      <c r="A4953" s="86" t="s">
        <v>6388</v>
      </c>
      <c r="B4953" s="763" t="s">
        <v>214</v>
      </c>
      <c r="E4953" s="86" t="s">
        <v>222</v>
      </c>
      <c r="F4953" s="282" t="s">
        <v>212</v>
      </c>
      <c r="G4953" s="1124" t="str">
        <f>IF('Appraisal Inputs'!L418="","Blank",'Appraisal Inputs'!L418)</f>
        <v>Blank</v>
      </c>
      <c r="I4953" s="515" t="s">
        <v>5443</v>
      </c>
      <c r="K4953" s="1130"/>
    </row>
    <row r="4954" spans="1:11" x14ac:dyDescent="0.2">
      <c r="A4954" s="86" t="s">
        <v>6388</v>
      </c>
      <c r="B4954" s="763" t="s">
        <v>214</v>
      </c>
      <c r="E4954" s="86" t="s">
        <v>222</v>
      </c>
      <c r="F4954" s="282" t="s">
        <v>488</v>
      </c>
      <c r="G4954" s="1124" t="str">
        <f>IF('Appraisal Inputs'!L419="","Blank",'Appraisal Inputs'!L419)</f>
        <v>Blank</v>
      </c>
      <c r="I4954" s="515" t="s">
        <v>5444</v>
      </c>
      <c r="K4954" s="1130"/>
    </row>
    <row r="4955" spans="1:11" x14ac:dyDescent="0.2">
      <c r="A4955" s="86" t="s">
        <v>6388</v>
      </c>
      <c r="B4955" s="763" t="s">
        <v>214</v>
      </c>
      <c r="E4955" s="86" t="s">
        <v>222</v>
      </c>
      <c r="F4955" s="282" t="s">
        <v>37</v>
      </c>
      <c r="G4955" s="1132" t="str">
        <f>IF('Appraisal Inputs'!L421="","Blank",'Appraisal Inputs'!L421)</f>
        <v>Blank</v>
      </c>
      <c r="I4955" s="515" t="s">
        <v>7329</v>
      </c>
      <c r="K4955" s="1133"/>
    </row>
    <row r="4956" spans="1:11" x14ac:dyDescent="0.2">
      <c r="A4956" s="86" t="s">
        <v>6388</v>
      </c>
      <c r="B4956" s="763" t="s">
        <v>214</v>
      </c>
      <c r="E4956" s="86" t="s">
        <v>222</v>
      </c>
      <c r="F4956" s="282" t="s">
        <v>7239</v>
      </c>
      <c r="G4956" s="1132" t="str">
        <f>IF('Appraisal Inputs'!L422="","Blank",'Appraisal Inputs'!L422)</f>
        <v>Blank</v>
      </c>
      <c r="I4956" s="515" t="s">
        <v>5445</v>
      </c>
      <c r="K4956" s="1133"/>
    </row>
    <row r="4957" spans="1:11" x14ac:dyDescent="0.2">
      <c r="A4957" s="86" t="s">
        <v>6388</v>
      </c>
      <c r="B4957" s="763" t="s">
        <v>214</v>
      </c>
      <c r="E4957" s="86" t="s">
        <v>222</v>
      </c>
      <c r="F4957" s="282" t="s">
        <v>7240</v>
      </c>
      <c r="G4957" s="1132" t="str">
        <f>IF('Appraisal Inputs'!L423="","Blank",'Appraisal Inputs'!L423)</f>
        <v>Blank</v>
      </c>
      <c r="I4957" s="515" t="s">
        <v>5446</v>
      </c>
      <c r="K4957" s="1133"/>
    </row>
    <row r="4958" spans="1:11" x14ac:dyDescent="0.2">
      <c r="A4958" s="86" t="s">
        <v>6388</v>
      </c>
      <c r="B4958" s="763" t="s">
        <v>214</v>
      </c>
      <c r="E4958" s="86" t="s">
        <v>222</v>
      </c>
      <c r="F4958" s="282" t="s">
        <v>7241</v>
      </c>
      <c r="G4958" s="1132" t="str">
        <f>IF('Appraisal Inputs'!L424="","Blank",'Appraisal Inputs'!L424)</f>
        <v>Blank</v>
      </c>
      <c r="I4958" s="515" t="s">
        <v>5447</v>
      </c>
      <c r="K4958" s="1133"/>
    </row>
    <row r="4959" spans="1:11" x14ac:dyDescent="0.2">
      <c r="A4959" s="86" t="s">
        <v>6388</v>
      </c>
      <c r="B4959" s="763" t="s">
        <v>214</v>
      </c>
      <c r="E4959" s="86" t="s">
        <v>222</v>
      </c>
      <c r="F4959" s="282" t="s">
        <v>7242</v>
      </c>
      <c r="G4959" s="1132" t="str">
        <f>IF('Appraisal Inputs'!L425="","Blank",'Appraisal Inputs'!L425)</f>
        <v>Blank</v>
      </c>
      <c r="I4959" s="515" t="s">
        <v>5448</v>
      </c>
      <c r="K4959" s="1133"/>
    </row>
    <row r="4960" spans="1:11" x14ac:dyDescent="0.2">
      <c r="A4960" s="86" t="s">
        <v>6388</v>
      </c>
      <c r="B4960" s="763" t="s">
        <v>214</v>
      </c>
      <c r="E4960" s="86" t="s">
        <v>222</v>
      </c>
      <c r="F4960" s="282" t="s">
        <v>7243</v>
      </c>
      <c r="G4960" s="1132" t="str">
        <f>IF('Appraisal Inputs'!L426="","Blank",'Appraisal Inputs'!L426)</f>
        <v>Blank</v>
      </c>
      <c r="I4960" s="515" t="s">
        <v>5449</v>
      </c>
      <c r="K4960" s="1133"/>
    </row>
    <row r="4961" spans="1:11" x14ac:dyDescent="0.2">
      <c r="A4961" s="86" t="s">
        <v>6388</v>
      </c>
      <c r="B4961" s="763" t="s">
        <v>214</v>
      </c>
      <c r="E4961" s="86" t="s">
        <v>222</v>
      </c>
      <c r="F4961" s="282" t="s">
        <v>7244</v>
      </c>
      <c r="G4961" s="1132" t="str">
        <f>IF('Appraisal Inputs'!L427="","Blank",'Appraisal Inputs'!L427)</f>
        <v>Blank</v>
      </c>
      <c r="I4961" s="515" t="s">
        <v>5450</v>
      </c>
      <c r="K4961" s="1133"/>
    </row>
    <row r="4962" spans="1:11" x14ac:dyDescent="0.2">
      <c r="A4962" s="86" t="s">
        <v>6388</v>
      </c>
      <c r="B4962" s="763" t="s">
        <v>214</v>
      </c>
      <c r="E4962" s="86" t="s">
        <v>222</v>
      </c>
      <c r="F4962" s="282" t="s">
        <v>7245</v>
      </c>
      <c r="G4962" s="1132" t="str">
        <f>IF('Appraisal Inputs'!L428="","Blank",'Appraisal Inputs'!L428)</f>
        <v>Blank</v>
      </c>
      <c r="I4962" s="515" t="s">
        <v>5451</v>
      </c>
      <c r="K4962" s="1133"/>
    </row>
    <row r="4963" spans="1:11" x14ac:dyDescent="0.2">
      <c r="A4963" s="86" t="s">
        <v>6388</v>
      </c>
      <c r="B4963" s="763" t="s">
        <v>214</v>
      </c>
      <c r="E4963" s="86" t="s">
        <v>222</v>
      </c>
      <c r="F4963" s="282" t="s">
        <v>7246</v>
      </c>
      <c r="G4963" s="1132" t="str">
        <f>IF('Appraisal Inputs'!L429="","Blank",'Appraisal Inputs'!L429)</f>
        <v>Blank</v>
      </c>
      <c r="I4963" s="515" t="s">
        <v>5452</v>
      </c>
      <c r="K4963" s="1133"/>
    </row>
    <row r="4964" spans="1:11" x14ac:dyDescent="0.2">
      <c r="A4964" s="86" t="s">
        <v>6388</v>
      </c>
      <c r="B4964" s="763" t="s">
        <v>214</v>
      </c>
      <c r="E4964" s="86" t="s">
        <v>222</v>
      </c>
      <c r="F4964" s="282" t="s">
        <v>7247</v>
      </c>
      <c r="G4964" s="1132" t="str">
        <f>IF('Appraisal Inputs'!L430="","Blank",'Appraisal Inputs'!L430)</f>
        <v>Blank</v>
      </c>
      <c r="I4964" s="515" t="s">
        <v>5453</v>
      </c>
      <c r="K4964" s="1133"/>
    </row>
    <row r="4965" spans="1:11" x14ac:dyDescent="0.2">
      <c r="A4965" s="86" t="s">
        <v>6388</v>
      </c>
      <c r="B4965" s="763" t="s">
        <v>214</v>
      </c>
      <c r="E4965" s="86" t="s">
        <v>222</v>
      </c>
      <c r="F4965" s="282" t="s">
        <v>7248</v>
      </c>
      <c r="G4965" s="1132" t="str">
        <f>IF('Appraisal Inputs'!L431="","Blank",'Appraisal Inputs'!L431)</f>
        <v>Blank</v>
      </c>
      <c r="I4965" s="515" t="s">
        <v>5454</v>
      </c>
      <c r="K4965" s="1133"/>
    </row>
    <row r="4966" spans="1:11" x14ac:dyDescent="0.2">
      <c r="A4966" s="86" t="s">
        <v>6388</v>
      </c>
      <c r="B4966" s="763" t="s">
        <v>214</v>
      </c>
      <c r="E4966" s="86" t="s">
        <v>222</v>
      </c>
      <c r="F4966" s="282" t="s">
        <v>7249</v>
      </c>
      <c r="G4966" s="1132" t="str">
        <f>IF('Appraisal Inputs'!L432="","Blank",'Appraisal Inputs'!L432)</f>
        <v>Blank</v>
      </c>
      <c r="I4966" s="515" t="s">
        <v>5455</v>
      </c>
      <c r="K4966" s="1133"/>
    </row>
    <row r="4967" spans="1:11" x14ac:dyDescent="0.2">
      <c r="A4967" s="86" t="s">
        <v>6388</v>
      </c>
      <c r="B4967" s="763" t="s">
        <v>214</v>
      </c>
      <c r="E4967" s="86" t="s">
        <v>222</v>
      </c>
      <c r="F4967" s="282" t="s">
        <v>7250</v>
      </c>
      <c r="G4967" s="1132" t="str">
        <f>IF('Appraisal Inputs'!L433="","Blank",'Appraisal Inputs'!L433)</f>
        <v>Blank</v>
      </c>
      <c r="I4967" s="515" t="s">
        <v>5456</v>
      </c>
      <c r="K4967" s="1133"/>
    </row>
    <row r="4968" spans="1:11" x14ac:dyDescent="0.2">
      <c r="A4968" s="86" t="s">
        <v>6388</v>
      </c>
      <c r="B4968" s="763" t="s">
        <v>214</v>
      </c>
      <c r="E4968" s="86" t="s">
        <v>222</v>
      </c>
      <c r="F4968" s="282" t="s">
        <v>7251</v>
      </c>
      <c r="G4968" s="1132" t="str">
        <f>IF('Appraisal Inputs'!L434="","Blank",'Appraisal Inputs'!L434)</f>
        <v>Blank</v>
      </c>
      <c r="I4968" s="515" t="s">
        <v>5457</v>
      </c>
      <c r="K4968" s="1133"/>
    </row>
    <row r="4969" spans="1:11" x14ac:dyDescent="0.2">
      <c r="A4969" s="86" t="s">
        <v>6388</v>
      </c>
      <c r="B4969" s="763" t="s">
        <v>214</v>
      </c>
      <c r="E4969" s="86" t="s">
        <v>222</v>
      </c>
      <c r="F4969" s="282" t="s">
        <v>7252</v>
      </c>
      <c r="G4969" s="1132" t="str">
        <f>IF('Appraisal Inputs'!L435="","Blank",'Appraisal Inputs'!L435)</f>
        <v>Blank</v>
      </c>
      <c r="I4969" s="515" t="s">
        <v>5458</v>
      </c>
      <c r="K4969" s="1133"/>
    </row>
    <row r="4970" spans="1:11" x14ac:dyDescent="0.2">
      <c r="A4970" s="86" t="s">
        <v>6388</v>
      </c>
      <c r="B4970" s="763" t="s">
        <v>214</v>
      </c>
      <c r="E4970" s="86" t="s">
        <v>222</v>
      </c>
      <c r="F4970" s="282" t="s">
        <v>7253</v>
      </c>
      <c r="G4970" s="1132" t="str">
        <f>IF('Appraisal Inputs'!L436="","Blank",'Appraisal Inputs'!L436)</f>
        <v>Blank</v>
      </c>
      <c r="I4970" s="515" t="s">
        <v>5459</v>
      </c>
      <c r="K4970" s="1133"/>
    </row>
    <row r="4971" spans="1:11" x14ac:dyDescent="0.2">
      <c r="A4971" s="86" t="s">
        <v>6388</v>
      </c>
      <c r="B4971" s="763" t="s">
        <v>214</v>
      </c>
      <c r="E4971" s="86" t="s">
        <v>222</v>
      </c>
      <c r="F4971" s="282" t="s">
        <v>7254</v>
      </c>
      <c r="G4971" s="1132" t="str">
        <f>IF('Appraisal Inputs'!L437="","Blank",'Appraisal Inputs'!L437)</f>
        <v>Blank</v>
      </c>
      <c r="I4971" s="515" t="s">
        <v>5460</v>
      </c>
      <c r="K4971" s="1133"/>
    </row>
    <row r="4972" spans="1:11" x14ac:dyDescent="0.2">
      <c r="A4972" s="86" t="s">
        <v>6388</v>
      </c>
      <c r="B4972" s="763" t="s">
        <v>214</v>
      </c>
      <c r="E4972" s="86" t="s">
        <v>222</v>
      </c>
      <c r="F4972" s="282" t="s">
        <v>181</v>
      </c>
      <c r="G4972" s="1132" t="str">
        <f>IF('Appraisal Inputs'!L439="","Blank",'Appraisal Inputs'!L439)</f>
        <v>Blank</v>
      </c>
      <c r="I4972" s="515" t="s">
        <v>7330</v>
      </c>
      <c r="K4972" s="1133"/>
    </row>
    <row r="4973" spans="1:11" x14ac:dyDescent="0.2">
      <c r="A4973" s="86" t="s">
        <v>6388</v>
      </c>
      <c r="B4973" s="763" t="s">
        <v>214</v>
      </c>
      <c r="E4973" s="86" t="s">
        <v>222</v>
      </c>
      <c r="F4973" s="282" t="s">
        <v>182</v>
      </c>
      <c r="G4973" s="1132" t="str">
        <f>IF('Appraisal Inputs'!L440="","Blank",'Appraisal Inputs'!L440)</f>
        <v>Blank</v>
      </c>
      <c r="I4973" s="515" t="s">
        <v>5461</v>
      </c>
      <c r="K4973" s="1133"/>
    </row>
    <row r="4974" spans="1:11" x14ac:dyDescent="0.2">
      <c r="A4974" s="86" t="s">
        <v>6388</v>
      </c>
      <c r="B4974" s="763" t="s">
        <v>214</v>
      </c>
      <c r="E4974" s="86" t="s">
        <v>222</v>
      </c>
      <c r="F4974" s="282" t="s">
        <v>183</v>
      </c>
      <c r="G4974" s="1132" t="str">
        <f>IF('Appraisal Inputs'!L441="","Blank",'Appraisal Inputs'!L441)</f>
        <v>Blank</v>
      </c>
      <c r="I4974" s="515" t="s">
        <v>5462</v>
      </c>
      <c r="K4974" s="1133"/>
    </row>
    <row r="4975" spans="1:11" x14ac:dyDescent="0.2">
      <c r="A4975" s="86" t="s">
        <v>6388</v>
      </c>
      <c r="B4975" s="763" t="s">
        <v>214</v>
      </c>
      <c r="E4975" s="86" t="s">
        <v>222</v>
      </c>
      <c r="F4975" s="282" t="s">
        <v>587</v>
      </c>
      <c r="G4975" s="1132" t="str">
        <f>IF('Appraisal Inputs'!L444="","Blank",'Appraisal Inputs'!L444)</f>
        <v>Blank</v>
      </c>
      <c r="I4975" s="515" t="s">
        <v>7331</v>
      </c>
      <c r="K4975" s="1133"/>
    </row>
    <row r="4976" spans="1:11" x14ac:dyDescent="0.2">
      <c r="A4976" s="86" t="s">
        <v>6388</v>
      </c>
      <c r="B4976" s="763" t="s">
        <v>214</v>
      </c>
      <c r="E4976" s="86" t="s">
        <v>222</v>
      </c>
      <c r="F4976" s="282" t="s">
        <v>588</v>
      </c>
      <c r="G4976" s="1132" t="str">
        <f>IF('Appraisal Inputs'!L445="","Blank",'Appraisal Inputs'!L445)</f>
        <v>Blank</v>
      </c>
      <c r="I4976" s="515" t="s">
        <v>5463</v>
      </c>
      <c r="K4976" s="1133"/>
    </row>
    <row r="4977" spans="1:11" x14ac:dyDescent="0.2">
      <c r="A4977" s="86" t="s">
        <v>6388</v>
      </c>
      <c r="B4977" s="543" t="s">
        <v>214</v>
      </c>
      <c r="C4977" s="547"/>
      <c r="D4977" s="547"/>
      <c r="E4977" s="547" t="s">
        <v>222</v>
      </c>
      <c r="F4977" s="538" t="s">
        <v>589</v>
      </c>
      <c r="G4977" s="1134" t="str">
        <f>IF('Appraisal Inputs'!L446="","Blank",'Appraisal Inputs'!L446)</f>
        <v>Blank</v>
      </c>
      <c r="I4977" s="515" t="s">
        <v>5464</v>
      </c>
      <c r="K4977" s="1133"/>
    </row>
    <row r="4978" spans="1:11" x14ac:dyDescent="0.2">
      <c r="A4978" s="86" t="s">
        <v>6388</v>
      </c>
      <c r="B4978" s="541" t="s">
        <v>214</v>
      </c>
      <c r="C4978" s="546"/>
      <c r="D4978" s="546"/>
      <c r="E4978" s="546" t="s">
        <v>223</v>
      </c>
      <c r="F4978" s="542" t="s">
        <v>210</v>
      </c>
      <c r="G4978" s="1112" t="str">
        <f>IF('Appraisal Inputs'!M403="","Blank",'Appraisal Inputs'!M403)</f>
        <v>Expense Comp 10</v>
      </c>
      <c r="I4978" s="515" t="s">
        <v>5465</v>
      </c>
      <c r="K4978" s="1135"/>
    </row>
    <row r="4979" spans="1:11" x14ac:dyDescent="0.2">
      <c r="A4979" s="86" t="s">
        <v>6388</v>
      </c>
      <c r="B4979" s="763" t="s">
        <v>214</v>
      </c>
      <c r="E4979" s="86" t="s">
        <v>223</v>
      </c>
      <c r="F4979" s="282" t="s">
        <v>2</v>
      </c>
      <c r="G4979" s="1128" t="str">
        <f>IF('Appraisal Inputs'!M404="","Blank",'Appraisal Inputs'!M404)</f>
        <v>Blank</v>
      </c>
      <c r="I4979" s="515" t="s">
        <v>5466</v>
      </c>
      <c r="K4979" s="1135"/>
    </row>
    <row r="4980" spans="1:11" x14ac:dyDescent="0.2">
      <c r="A4980" s="86" t="s">
        <v>6388</v>
      </c>
      <c r="B4980" s="763" t="s">
        <v>214</v>
      </c>
      <c r="E4980" s="86" t="s">
        <v>223</v>
      </c>
      <c r="F4980" s="282" t="s">
        <v>3</v>
      </c>
      <c r="G4980" s="1128" t="str">
        <f>IF('Appraisal Inputs'!M405="","Blank",'Appraisal Inputs'!M405)</f>
        <v>Select ▼</v>
      </c>
      <c r="I4980" s="515" t="s">
        <v>5467</v>
      </c>
      <c r="K4980" s="1135"/>
    </row>
    <row r="4981" spans="1:11" x14ac:dyDescent="0.2">
      <c r="A4981" s="86" t="s">
        <v>6388</v>
      </c>
      <c r="B4981" s="763" t="s">
        <v>214</v>
      </c>
      <c r="E4981" s="86" t="s">
        <v>223</v>
      </c>
      <c r="F4981" s="282" t="s">
        <v>10</v>
      </c>
      <c r="G4981" s="1128" t="str">
        <f>IF('Appraisal Inputs'!M406="","Blank",'Appraisal Inputs'!M406)</f>
        <v>Blank</v>
      </c>
      <c r="I4981" s="515" t="s">
        <v>5468</v>
      </c>
      <c r="K4981" s="1135"/>
    </row>
    <row r="4982" spans="1:11" x14ac:dyDescent="0.2">
      <c r="A4982" s="86" t="s">
        <v>6388</v>
      </c>
      <c r="B4982" s="763" t="s">
        <v>214</v>
      </c>
      <c r="E4982" s="86" t="s">
        <v>223</v>
      </c>
      <c r="F4982" s="282" t="s">
        <v>313</v>
      </c>
      <c r="G4982" s="1124" t="str">
        <f>IF('Appraisal Inputs'!M407="","Blank",'Appraisal Inputs'!M407)</f>
        <v>Blank</v>
      </c>
      <c r="I4982" s="515" t="s">
        <v>5469</v>
      </c>
      <c r="K4982" s="1130"/>
    </row>
    <row r="4983" spans="1:11" x14ac:dyDescent="0.2">
      <c r="A4983" s="86" t="s">
        <v>6388</v>
      </c>
      <c r="B4983" s="763" t="s">
        <v>214</v>
      </c>
      <c r="E4983" s="86" t="s">
        <v>223</v>
      </c>
      <c r="F4983" s="282" t="s">
        <v>7523</v>
      </c>
      <c r="G4983" s="1110" t="str">
        <f>IF('Appraisal Inputs'!M408="","Blank",'Appraisal Inputs'!M408)</f>
        <v>Blank</v>
      </c>
      <c r="I4983" s="515" t="s">
        <v>5470</v>
      </c>
      <c r="K4983" s="1129"/>
    </row>
    <row r="4984" spans="1:11" x14ac:dyDescent="0.2">
      <c r="A4984" s="86" t="s">
        <v>6388</v>
      </c>
      <c r="B4984" s="763" t="s">
        <v>214</v>
      </c>
      <c r="E4984" s="86" t="s">
        <v>223</v>
      </c>
      <c r="F4984" s="282" t="s">
        <v>251</v>
      </c>
      <c r="G4984" s="1124" t="str">
        <f>IF('Appraisal Inputs'!M409="","Blank",'Appraisal Inputs'!M409)</f>
        <v>Blank</v>
      </c>
      <c r="I4984" s="515" t="s">
        <v>5471</v>
      </c>
      <c r="K4984" s="1130"/>
    </row>
    <row r="4985" spans="1:11" x14ac:dyDescent="0.2">
      <c r="A4985" s="86" t="s">
        <v>6388</v>
      </c>
      <c r="B4985" s="763" t="s">
        <v>214</v>
      </c>
      <c r="E4985" s="86" t="s">
        <v>223</v>
      </c>
      <c r="F4985" s="282" t="s">
        <v>252</v>
      </c>
      <c r="G4985" s="1124" t="str">
        <f>IF('Appraisal Inputs'!M410="","Blank",'Appraisal Inputs'!M410)</f>
        <v>Blank</v>
      </c>
      <c r="I4985" s="515" t="s">
        <v>5472</v>
      </c>
      <c r="K4985" s="1130"/>
    </row>
    <row r="4986" spans="1:11" x14ac:dyDescent="0.2">
      <c r="A4986" s="86" t="s">
        <v>6388</v>
      </c>
      <c r="B4986" s="763" t="s">
        <v>214</v>
      </c>
      <c r="E4986" s="86" t="s">
        <v>223</v>
      </c>
      <c r="F4986" s="282" t="s">
        <v>594</v>
      </c>
      <c r="G4986" s="1105" t="str">
        <f>IF('Appraisal Inputs'!M411="","Blank",'Appraisal Inputs'!M411)</f>
        <v>Blank</v>
      </c>
      <c r="I4986" s="515" t="s">
        <v>5473</v>
      </c>
      <c r="K4986" s="1131"/>
    </row>
    <row r="4987" spans="1:11" x14ac:dyDescent="0.2">
      <c r="A4987" s="86" t="s">
        <v>6388</v>
      </c>
      <c r="B4987" s="763" t="s">
        <v>214</v>
      </c>
      <c r="E4987" s="86" t="s">
        <v>223</v>
      </c>
      <c r="F4987" s="282" t="s">
        <v>595</v>
      </c>
      <c r="G4987" s="1105" t="str">
        <f>IF('Appraisal Inputs'!M412="","Blank",'Appraisal Inputs'!M412)</f>
        <v>Blank</v>
      </c>
      <c r="I4987" s="515" t="s">
        <v>5474</v>
      </c>
      <c r="K4987" s="1131"/>
    </row>
    <row r="4988" spans="1:11" x14ac:dyDescent="0.2">
      <c r="A4988" s="86" t="s">
        <v>6388</v>
      </c>
      <c r="B4988" s="763" t="s">
        <v>214</v>
      </c>
      <c r="E4988" s="86" t="s">
        <v>223</v>
      </c>
      <c r="F4988" s="282" t="s">
        <v>596</v>
      </c>
      <c r="G4988" s="1105" t="str">
        <f>IF('Appraisal Inputs'!M413="","Blank",'Appraisal Inputs'!M413)</f>
        <v>Blank</v>
      </c>
      <c r="I4988" s="515" t="s">
        <v>5475</v>
      </c>
      <c r="K4988" s="1131"/>
    </row>
    <row r="4989" spans="1:11" x14ac:dyDescent="0.2">
      <c r="A4989" s="86" t="s">
        <v>6388</v>
      </c>
      <c r="B4989" s="763" t="s">
        <v>214</v>
      </c>
      <c r="E4989" s="86" t="s">
        <v>223</v>
      </c>
      <c r="F4989" s="282" t="s">
        <v>597</v>
      </c>
      <c r="G4989" s="1105" t="str">
        <f>IF('Appraisal Inputs'!M414="","Blank",'Appraisal Inputs'!M414)</f>
        <v>Blank</v>
      </c>
      <c r="I4989" s="515" t="s">
        <v>5476</v>
      </c>
      <c r="K4989" s="1131"/>
    </row>
    <row r="4990" spans="1:11" x14ac:dyDescent="0.2">
      <c r="A4990" s="86" t="s">
        <v>6388</v>
      </c>
      <c r="B4990" s="763" t="s">
        <v>214</v>
      </c>
      <c r="E4990" s="86" t="s">
        <v>223</v>
      </c>
      <c r="F4990" s="282" t="s">
        <v>7613</v>
      </c>
      <c r="G4990" s="1124" t="str">
        <f>IF('Appraisal Inputs'!M416="","Blank",'Appraisal Inputs'!M416)</f>
        <v>Blank</v>
      </c>
      <c r="I4990" s="515" t="s">
        <v>7332</v>
      </c>
      <c r="K4990" s="1130"/>
    </row>
    <row r="4991" spans="1:11" x14ac:dyDescent="0.2">
      <c r="A4991" s="86" t="s">
        <v>6388</v>
      </c>
      <c r="B4991" s="763" t="s">
        <v>214</v>
      </c>
      <c r="E4991" s="86" t="s">
        <v>223</v>
      </c>
      <c r="F4991" s="282" t="s">
        <v>211</v>
      </c>
      <c r="G4991" s="1124" t="str">
        <f>IF('Appraisal Inputs'!M417="","Blank",'Appraisal Inputs'!M417)</f>
        <v>Blank</v>
      </c>
      <c r="I4991" s="515" t="s">
        <v>5477</v>
      </c>
      <c r="K4991" s="1130"/>
    </row>
    <row r="4992" spans="1:11" x14ac:dyDescent="0.2">
      <c r="A4992" s="86" t="s">
        <v>6388</v>
      </c>
      <c r="B4992" s="763" t="s">
        <v>214</v>
      </c>
      <c r="E4992" s="86" t="s">
        <v>223</v>
      </c>
      <c r="F4992" s="282" t="s">
        <v>212</v>
      </c>
      <c r="G4992" s="1124" t="str">
        <f>IF('Appraisal Inputs'!M418="","Blank",'Appraisal Inputs'!M418)</f>
        <v>Blank</v>
      </c>
      <c r="I4992" s="515" t="s">
        <v>5478</v>
      </c>
      <c r="K4992" s="1130"/>
    </row>
    <row r="4993" spans="1:11" x14ac:dyDescent="0.2">
      <c r="A4993" s="86" t="s">
        <v>6388</v>
      </c>
      <c r="B4993" s="763" t="s">
        <v>214</v>
      </c>
      <c r="E4993" s="86" t="s">
        <v>223</v>
      </c>
      <c r="F4993" s="282" t="s">
        <v>488</v>
      </c>
      <c r="G4993" s="1124" t="str">
        <f>IF('Appraisal Inputs'!M419="","Blank",'Appraisal Inputs'!M419)</f>
        <v>Blank</v>
      </c>
      <c r="I4993" s="515" t="s">
        <v>5479</v>
      </c>
      <c r="K4993" s="1130"/>
    </row>
    <row r="4994" spans="1:11" x14ac:dyDescent="0.2">
      <c r="A4994" s="86" t="s">
        <v>6388</v>
      </c>
      <c r="B4994" s="763" t="s">
        <v>214</v>
      </c>
      <c r="E4994" s="86" t="s">
        <v>223</v>
      </c>
      <c r="F4994" s="282" t="s">
        <v>37</v>
      </c>
      <c r="G4994" s="1132" t="str">
        <f>IF('Appraisal Inputs'!M421="","Blank",'Appraisal Inputs'!M421)</f>
        <v>Blank</v>
      </c>
      <c r="I4994" s="515" t="s">
        <v>7333</v>
      </c>
      <c r="K4994" s="1133"/>
    </row>
    <row r="4995" spans="1:11" x14ac:dyDescent="0.2">
      <c r="A4995" s="86" t="s">
        <v>6388</v>
      </c>
      <c r="B4995" s="763" t="s">
        <v>214</v>
      </c>
      <c r="E4995" s="86" t="s">
        <v>223</v>
      </c>
      <c r="F4995" s="282" t="s">
        <v>7239</v>
      </c>
      <c r="G4995" s="1132" t="str">
        <f>IF('Appraisal Inputs'!M422="","Blank",'Appraisal Inputs'!M422)</f>
        <v>Blank</v>
      </c>
      <c r="I4995" s="515" t="s">
        <v>5480</v>
      </c>
      <c r="K4995" s="1133"/>
    </row>
    <row r="4996" spans="1:11" x14ac:dyDescent="0.2">
      <c r="A4996" s="86" t="s">
        <v>6388</v>
      </c>
      <c r="B4996" s="763" t="s">
        <v>214</v>
      </c>
      <c r="E4996" s="86" t="s">
        <v>223</v>
      </c>
      <c r="F4996" s="282" t="s">
        <v>7240</v>
      </c>
      <c r="G4996" s="1132" t="str">
        <f>IF('Appraisal Inputs'!M423="","Blank",'Appraisal Inputs'!M423)</f>
        <v>Blank</v>
      </c>
      <c r="I4996" s="515" t="s">
        <v>5481</v>
      </c>
      <c r="K4996" s="1133"/>
    </row>
    <row r="4997" spans="1:11" x14ac:dyDescent="0.2">
      <c r="A4997" s="86" t="s">
        <v>6388</v>
      </c>
      <c r="B4997" s="763" t="s">
        <v>214</v>
      </c>
      <c r="E4997" s="86" t="s">
        <v>223</v>
      </c>
      <c r="F4997" s="282" t="s">
        <v>7241</v>
      </c>
      <c r="G4997" s="1132" t="str">
        <f>IF('Appraisal Inputs'!M424="","Blank",'Appraisal Inputs'!M424)</f>
        <v>Blank</v>
      </c>
      <c r="I4997" s="515" t="s">
        <v>5482</v>
      </c>
      <c r="K4997" s="1133"/>
    </row>
    <row r="4998" spans="1:11" x14ac:dyDescent="0.2">
      <c r="A4998" s="86" t="s">
        <v>6388</v>
      </c>
      <c r="B4998" s="763" t="s">
        <v>214</v>
      </c>
      <c r="E4998" s="86" t="s">
        <v>223</v>
      </c>
      <c r="F4998" s="282" t="s">
        <v>7242</v>
      </c>
      <c r="G4998" s="1132" t="str">
        <f>IF('Appraisal Inputs'!M425="","Blank",'Appraisal Inputs'!M425)</f>
        <v>Blank</v>
      </c>
      <c r="I4998" s="515" t="s">
        <v>5483</v>
      </c>
      <c r="K4998" s="1133"/>
    </row>
    <row r="4999" spans="1:11" x14ac:dyDescent="0.2">
      <c r="A4999" s="86" t="s">
        <v>6388</v>
      </c>
      <c r="B4999" s="763" t="s">
        <v>214</v>
      </c>
      <c r="E4999" s="86" t="s">
        <v>223</v>
      </c>
      <c r="F4999" s="282" t="s">
        <v>7243</v>
      </c>
      <c r="G4999" s="1132" t="str">
        <f>IF('Appraisal Inputs'!M426="","Blank",'Appraisal Inputs'!M426)</f>
        <v>Blank</v>
      </c>
      <c r="I4999" s="515" t="s">
        <v>5484</v>
      </c>
      <c r="K4999" s="1133"/>
    </row>
    <row r="5000" spans="1:11" x14ac:dyDescent="0.2">
      <c r="A5000" s="86" t="s">
        <v>6388</v>
      </c>
      <c r="B5000" s="763" t="s">
        <v>214</v>
      </c>
      <c r="E5000" s="86" t="s">
        <v>223</v>
      </c>
      <c r="F5000" s="282" t="s">
        <v>7244</v>
      </c>
      <c r="G5000" s="1132" t="str">
        <f>IF('Appraisal Inputs'!M427="","Blank",'Appraisal Inputs'!M427)</f>
        <v>Blank</v>
      </c>
      <c r="I5000" s="515" t="s">
        <v>5485</v>
      </c>
      <c r="K5000" s="1133"/>
    </row>
    <row r="5001" spans="1:11" x14ac:dyDescent="0.2">
      <c r="A5001" s="86" t="s">
        <v>6388</v>
      </c>
      <c r="B5001" s="763" t="s">
        <v>214</v>
      </c>
      <c r="E5001" s="86" t="s">
        <v>223</v>
      </c>
      <c r="F5001" s="282" t="s">
        <v>7245</v>
      </c>
      <c r="G5001" s="1132" t="str">
        <f>IF('Appraisal Inputs'!M428="","Blank",'Appraisal Inputs'!M428)</f>
        <v>Blank</v>
      </c>
      <c r="I5001" s="515" t="s">
        <v>5486</v>
      </c>
      <c r="K5001" s="1133"/>
    </row>
    <row r="5002" spans="1:11" x14ac:dyDescent="0.2">
      <c r="A5002" s="86" t="s">
        <v>6388</v>
      </c>
      <c r="B5002" s="763" t="s">
        <v>214</v>
      </c>
      <c r="E5002" s="86" t="s">
        <v>223</v>
      </c>
      <c r="F5002" s="282" t="s">
        <v>7246</v>
      </c>
      <c r="G5002" s="1132" t="str">
        <f>IF('Appraisal Inputs'!M429="","Blank",'Appraisal Inputs'!M429)</f>
        <v>Blank</v>
      </c>
      <c r="I5002" s="515" t="s">
        <v>5487</v>
      </c>
      <c r="K5002" s="1133"/>
    </row>
    <row r="5003" spans="1:11" x14ac:dyDescent="0.2">
      <c r="A5003" s="86" t="s">
        <v>6388</v>
      </c>
      <c r="B5003" s="763" t="s">
        <v>214</v>
      </c>
      <c r="E5003" s="86" t="s">
        <v>223</v>
      </c>
      <c r="F5003" s="282" t="s">
        <v>7247</v>
      </c>
      <c r="G5003" s="1132" t="str">
        <f>IF('Appraisal Inputs'!M430="","Blank",'Appraisal Inputs'!M430)</f>
        <v>Blank</v>
      </c>
      <c r="I5003" s="515" t="s">
        <v>5488</v>
      </c>
      <c r="K5003" s="1133"/>
    </row>
    <row r="5004" spans="1:11" x14ac:dyDescent="0.2">
      <c r="A5004" s="86" t="s">
        <v>6388</v>
      </c>
      <c r="B5004" s="763" t="s">
        <v>214</v>
      </c>
      <c r="E5004" s="86" t="s">
        <v>223</v>
      </c>
      <c r="F5004" s="282" t="s">
        <v>7248</v>
      </c>
      <c r="G5004" s="1132" t="str">
        <f>IF('Appraisal Inputs'!M431="","Blank",'Appraisal Inputs'!M431)</f>
        <v>Blank</v>
      </c>
      <c r="I5004" s="515" t="s">
        <v>5489</v>
      </c>
      <c r="K5004" s="1133"/>
    </row>
    <row r="5005" spans="1:11" x14ac:dyDescent="0.2">
      <c r="A5005" s="86" t="s">
        <v>6388</v>
      </c>
      <c r="B5005" s="763" t="s">
        <v>214</v>
      </c>
      <c r="E5005" s="86" t="s">
        <v>223</v>
      </c>
      <c r="F5005" s="282" t="s">
        <v>7249</v>
      </c>
      <c r="G5005" s="1132" t="str">
        <f>IF('Appraisal Inputs'!M432="","Blank",'Appraisal Inputs'!M432)</f>
        <v>Blank</v>
      </c>
      <c r="I5005" s="515" t="s">
        <v>5490</v>
      </c>
      <c r="K5005" s="1133"/>
    </row>
    <row r="5006" spans="1:11" x14ac:dyDescent="0.2">
      <c r="A5006" s="86" t="s">
        <v>6388</v>
      </c>
      <c r="B5006" s="763" t="s">
        <v>214</v>
      </c>
      <c r="E5006" s="86" t="s">
        <v>223</v>
      </c>
      <c r="F5006" s="282" t="s">
        <v>7250</v>
      </c>
      <c r="G5006" s="1132" t="str">
        <f>IF('Appraisal Inputs'!M433="","Blank",'Appraisal Inputs'!M433)</f>
        <v>Blank</v>
      </c>
      <c r="I5006" s="515" t="s">
        <v>5491</v>
      </c>
      <c r="K5006" s="1133"/>
    </row>
    <row r="5007" spans="1:11" x14ac:dyDescent="0.2">
      <c r="A5007" s="86" t="s">
        <v>6388</v>
      </c>
      <c r="B5007" s="763" t="s">
        <v>214</v>
      </c>
      <c r="E5007" s="86" t="s">
        <v>223</v>
      </c>
      <c r="F5007" s="282" t="s">
        <v>7251</v>
      </c>
      <c r="G5007" s="1132" t="str">
        <f>IF('Appraisal Inputs'!M434="","Blank",'Appraisal Inputs'!M434)</f>
        <v>Blank</v>
      </c>
      <c r="I5007" s="515" t="s">
        <v>5492</v>
      </c>
      <c r="K5007" s="1133"/>
    </row>
    <row r="5008" spans="1:11" x14ac:dyDescent="0.2">
      <c r="A5008" s="86" t="s">
        <v>6388</v>
      </c>
      <c r="B5008" s="763" t="s">
        <v>214</v>
      </c>
      <c r="E5008" s="86" t="s">
        <v>223</v>
      </c>
      <c r="F5008" s="282" t="s">
        <v>7252</v>
      </c>
      <c r="G5008" s="1132" t="str">
        <f>IF('Appraisal Inputs'!M435="","Blank",'Appraisal Inputs'!M435)</f>
        <v>Blank</v>
      </c>
      <c r="I5008" s="515" t="s">
        <v>5493</v>
      </c>
      <c r="K5008" s="1133"/>
    </row>
    <row r="5009" spans="1:11" x14ac:dyDescent="0.2">
      <c r="A5009" s="86" t="s">
        <v>6388</v>
      </c>
      <c r="B5009" s="763" t="s">
        <v>214</v>
      </c>
      <c r="E5009" s="86" t="s">
        <v>223</v>
      </c>
      <c r="F5009" s="282" t="s">
        <v>7253</v>
      </c>
      <c r="G5009" s="1132" t="str">
        <f>IF('Appraisal Inputs'!M436="","Blank",'Appraisal Inputs'!M436)</f>
        <v>Blank</v>
      </c>
      <c r="I5009" s="515" t="s">
        <v>5494</v>
      </c>
      <c r="K5009" s="1133"/>
    </row>
    <row r="5010" spans="1:11" x14ac:dyDescent="0.2">
      <c r="A5010" s="86" t="s">
        <v>6388</v>
      </c>
      <c r="B5010" s="763" t="s">
        <v>214</v>
      </c>
      <c r="E5010" s="86" t="s">
        <v>223</v>
      </c>
      <c r="F5010" s="282" t="s">
        <v>7254</v>
      </c>
      <c r="G5010" s="1132" t="str">
        <f>IF('Appraisal Inputs'!M437="","Blank",'Appraisal Inputs'!M437)</f>
        <v>Blank</v>
      </c>
      <c r="I5010" s="515" t="s">
        <v>5495</v>
      </c>
      <c r="K5010" s="1133"/>
    </row>
    <row r="5011" spans="1:11" x14ac:dyDescent="0.2">
      <c r="A5011" s="86" t="s">
        <v>6388</v>
      </c>
      <c r="B5011" s="763" t="s">
        <v>214</v>
      </c>
      <c r="E5011" s="86" t="s">
        <v>223</v>
      </c>
      <c r="F5011" s="282" t="s">
        <v>181</v>
      </c>
      <c r="G5011" s="1132" t="str">
        <f>IF('Appraisal Inputs'!M439="","Blank",'Appraisal Inputs'!M439)</f>
        <v>Blank</v>
      </c>
      <c r="I5011" s="515" t="s">
        <v>7334</v>
      </c>
      <c r="K5011" s="1133"/>
    </row>
    <row r="5012" spans="1:11" x14ac:dyDescent="0.2">
      <c r="A5012" s="86" t="s">
        <v>6388</v>
      </c>
      <c r="B5012" s="763" t="s">
        <v>214</v>
      </c>
      <c r="E5012" s="86" t="s">
        <v>223</v>
      </c>
      <c r="F5012" s="282" t="s">
        <v>182</v>
      </c>
      <c r="G5012" s="1132" t="str">
        <f>IF('Appraisal Inputs'!M440="","Blank",'Appraisal Inputs'!M440)</f>
        <v>Blank</v>
      </c>
      <c r="I5012" s="515" t="s">
        <v>5496</v>
      </c>
      <c r="K5012" s="1133"/>
    </row>
    <row r="5013" spans="1:11" x14ac:dyDescent="0.2">
      <c r="A5013" s="86" t="s">
        <v>6388</v>
      </c>
      <c r="B5013" s="763" t="s">
        <v>214</v>
      </c>
      <c r="E5013" s="86" t="s">
        <v>223</v>
      </c>
      <c r="F5013" s="282" t="s">
        <v>183</v>
      </c>
      <c r="G5013" s="1132" t="str">
        <f>IF('Appraisal Inputs'!M441="","Blank",'Appraisal Inputs'!M441)</f>
        <v>Blank</v>
      </c>
      <c r="I5013" s="515" t="s">
        <v>5497</v>
      </c>
      <c r="K5013" s="1133"/>
    </row>
    <row r="5014" spans="1:11" x14ac:dyDescent="0.2">
      <c r="A5014" s="86" t="s">
        <v>6388</v>
      </c>
      <c r="B5014" s="763" t="s">
        <v>214</v>
      </c>
      <c r="E5014" s="86" t="s">
        <v>223</v>
      </c>
      <c r="F5014" s="282" t="s">
        <v>587</v>
      </c>
      <c r="G5014" s="1132" t="str">
        <f>IF('Appraisal Inputs'!M444="","Blank",'Appraisal Inputs'!M444)</f>
        <v>Blank</v>
      </c>
      <c r="I5014" s="515" t="s">
        <v>7335</v>
      </c>
      <c r="K5014" s="1133"/>
    </row>
    <row r="5015" spans="1:11" x14ac:dyDescent="0.2">
      <c r="A5015" s="86" t="s">
        <v>6388</v>
      </c>
      <c r="B5015" s="763" t="s">
        <v>214</v>
      </c>
      <c r="E5015" s="86" t="s">
        <v>223</v>
      </c>
      <c r="F5015" s="282" t="s">
        <v>588</v>
      </c>
      <c r="G5015" s="1132" t="str">
        <f>IF('Appraisal Inputs'!M445="","Blank",'Appraisal Inputs'!M445)</f>
        <v>Blank</v>
      </c>
      <c r="I5015" s="515" t="s">
        <v>5498</v>
      </c>
      <c r="K5015" s="1133"/>
    </row>
    <row r="5016" spans="1:11" x14ac:dyDescent="0.2">
      <c r="A5016" s="86" t="s">
        <v>6388</v>
      </c>
      <c r="B5016" s="543" t="s">
        <v>214</v>
      </c>
      <c r="C5016" s="547"/>
      <c r="D5016" s="547"/>
      <c r="E5016" s="547" t="s">
        <v>223</v>
      </c>
      <c r="F5016" s="538" t="s">
        <v>589</v>
      </c>
      <c r="G5016" s="1134" t="str">
        <f>IF('Appraisal Inputs'!M446="","Blank",'Appraisal Inputs'!M446)</f>
        <v>Blank</v>
      </c>
      <c r="I5016" s="515" t="s">
        <v>5499</v>
      </c>
      <c r="K5016" s="1133"/>
    </row>
    <row r="5017" spans="1:11" x14ac:dyDescent="0.2">
      <c r="A5017" s="86" t="s">
        <v>6388</v>
      </c>
      <c r="B5017" s="541" t="s">
        <v>214</v>
      </c>
      <c r="C5017" s="546"/>
      <c r="D5017" s="546"/>
      <c r="E5017" s="546" t="s">
        <v>224</v>
      </c>
      <c r="F5017" s="542" t="s">
        <v>210</v>
      </c>
      <c r="G5017" s="1112" t="str">
        <f>IF('Appraisal Inputs'!N403="","Blank",'Appraisal Inputs'!N403)</f>
        <v>Expense Comp 11</v>
      </c>
      <c r="I5017" s="515" t="s">
        <v>5500</v>
      </c>
      <c r="K5017" s="1135"/>
    </row>
    <row r="5018" spans="1:11" x14ac:dyDescent="0.2">
      <c r="A5018" s="86" t="s">
        <v>6388</v>
      </c>
      <c r="B5018" s="763" t="s">
        <v>214</v>
      </c>
      <c r="E5018" s="86" t="s">
        <v>224</v>
      </c>
      <c r="F5018" s="282" t="s">
        <v>2</v>
      </c>
      <c r="G5018" s="1128" t="str">
        <f>IF('Appraisal Inputs'!N404="","Blank",'Appraisal Inputs'!N404)</f>
        <v>Blank</v>
      </c>
      <c r="I5018" s="515" t="s">
        <v>5501</v>
      </c>
      <c r="K5018" s="1135"/>
    </row>
    <row r="5019" spans="1:11" x14ac:dyDescent="0.2">
      <c r="A5019" s="86" t="s">
        <v>6388</v>
      </c>
      <c r="B5019" s="763" t="s">
        <v>214</v>
      </c>
      <c r="E5019" s="86" t="s">
        <v>224</v>
      </c>
      <c r="F5019" s="282" t="s">
        <v>3</v>
      </c>
      <c r="G5019" s="1128" t="str">
        <f>IF('Appraisal Inputs'!N405="","Blank",'Appraisal Inputs'!N405)</f>
        <v>Select ▼</v>
      </c>
      <c r="I5019" s="515" t="s">
        <v>5502</v>
      </c>
      <c r="K5019" s="1135"/>
    </row>
    <row r="5020" spans="1:11" x14ac:dyDescent="0.2">
      <c r="A5020" s="86" t="s">
        <v>6388</v>
      </c>
      <c r="B5020" s="763" t="s">
        <v>214</v>
      </c>
      <c r="E5020" s="86" t="s">
        <v>224</v>
      </c>
      <c r="F5020" s="282" t="s">
        <v>10</v>
      </c>
      <c r="G5020" s="1128" t="str">
        <f>IF('Appraisal Inputs'!N406="","Blank",'Appraisal Inputs'!N406)</f>
        <v>Blank</v>
      </c>
      <c r="I5020" s="515" t="s">
        <v>5503</v>
      </c>
      <c r="K5020" s="1135"/>
    </row>
    <row r="5021" spans="1:11" x14ac:dyDescent="0.2">
      <c r="A5021" s="86" t="s">
        <v>6388</v>
      </c>
      <c r="B5021" s="763" t="s">
        <v>214</v>
      </c>
      <c r="E5021" s="86" t="s">
        <v>224</v>
      </c>
      <c r="F5021" s="282" t="s">
        <v>313</v>
      </c>
      <c r="G5021" s="1124" t="str">
        <f>IF('Appraisal Inputs'!N407="","Blank",'Appraisal Inputs'!N407)</f>
        <v>Blank</v>
      </c>
      <c r="I5021" s="515" t="s">
        <v>5504</v>
      </c>
      <c r="K5021" s="1130"/>
    </row>
    <row r="5022" spans="1:11" x14ac:dyDescent="0.2">
      <c r="A5022" s="86" t="s">
        <v>6388</v>
      </c>
      <c r="B5022" s="763" t="s">
        <v>214</v>
      </c>
      <c r="E5022" s="86" t="s">
        <v>224</v>
      </c>
      <c r="F5022" s="282" t="s">
        <v>7523</v>
      </c>
      <c r="G5022" s="1110" t="str">
        <f>IF('Appraisal Inputs'!N408="","Blank",'Appraisal Inputs'!N408)</f>
        <v>Blank</v>
      </c>
      <c r="I5022" s="515" t="s">
        <v>5505</v>
      </c>
      <c r="K5022" s="1129"/>
    </row>
    <row r="5023" spans="1:11" x14ac:dyDescent="0.2">
      <c r="A5023" s="86" t="s">
        <v>6388</v>
      </c>
      <c r="B5023" s="763" t="s">
        <v>214</v>
      </c>
      <c r="E5023" s="86" t="s">
        <v>224</v>
      </c>
      <c r="F5023" s="282" t="s">
        <v>251</v>
      </c>
      <c r="G5023" s="1124" t="str">
        <f>IF('Appraisal Inputs'!N409="","Blank",'Appraisal Inputs'!N409)</f>
        <v>Blank</v>
      </c>
      <c r="I5023" s="515" t="s">
        <v>5506</v>
      </c>
      <c r="K5023" s="1130"/>
    </row>
    <row r="5024" spans="1:11" x14ac:dyDescent="0.2">
      <c r="A5024" s="86" t="s">
        <v>6388</v>
      </c>
      <c r="B5024" s="763" t="s">
        <v>214</v>
      </c>
      <c r="E5024" s="86" t="s">
        <v>224</v>
      </c>
      <c r="F5024" s="282" t="s">
        <v>252</v>
      </c>
      <c r="G5024" s="1124" t="str">
        <f>IF('Appraisal Inputs'!N410="","Blank",'Appraisal Inputs'!N410)</f>
        <v>Blank</v>
      </c>
      <c r="I5024" s="515" t="s">
        <v>5507</v>
      </c>
      <c r="K5024" s="1130"/>
    </row>
    <row r="5025" spans="1:11" x14ac:dyDescent="0.2">
      <c r="A5025" s="86" t="s">
        <v>6388</v>
      </c>
      <c r="B5025" s="763" t="s">
        <v>214</v>
      </c>
      <c r="E5025" s="86" t="s">
        <v>224</v>
      </c>
      <c r="F5025" s="282" t="s">
        <v>594</v>
      </c>
      <c r="G5025" s="1105" t="str">
        <f>IF('Appraisal Inputs'!N411="","Blank",'Appraisal Inputs'!N411)</f>
        <v>Blank</v>
      </c>
      <c r="I5025" s="515" t="s">
        <v>5508</v>
      </c>
      <c r="K5025" s="1131"/>
    </row>
    <row r="5026" spans="1:11" x14ac:dyDescent="0.2">
      <c r="A5026" s="86" t="s">
        <v>6388</v>
      </c>
      <c r="B5026" s="763" t="s">
        <v>214</v>
      </c>
      <c r="E5026" s="86" t="s">
        <v>224</v>
      </c>
      <c r="F5026" s="282" t="s">
        <v>595</v>
      </c>
      <c r="G5026" s="1105" t="str">
        <f>IF('Appraisal Inputs'!N412="","Blank",'Appraisal Inputs'!N412)</f>
        <v>Blank</v>
      </c>
      <c r="I5026" s="515" t="s">
        <v>5509</v>
      </c>
      <c r="K5026" s="1131"/>
    </row>
    <row r="5027" spans="1:11" x14ac:dyDescent="0.2">
      <c r="A5027" s="86" t="s">
        <v>6388</v>
      </c>
      <c r="B5027" s="763" t="s">
        <v>214</v>
      </c>
      <c r="E5027" s="86" t="s">
        <v>224</v>
      </c>
      <c r="F5027" s="282" t="s">
        <v>596</v>
      </c>
      <c r="G5027" s="1105" t="str">
        <f>IF('Appraisal Inputs'!N413="","Blank",'Appraisal Inputs'!N413)</f>
        <v>Blank</v>
      </c>
      <c r="I5027" s="515" t="s">
        <v>5510</v>
      </c>
      <c r="K5027" s="1131"/>
    </row>
    <row r="5028" spans="1:11" x14ac:dyDescent="0.2">
      <c r="A5028" s="86" t="s">
        <v>6388</v>
      </c>
      <c r="B5028" s="763" t="s">
        <v>214</v>
      </c>
      <c r="E5028" s="86" t="s">
        <v>224</v>
      </c>
      <c r="F5028" s="282" t="s">
        <v>597</v>
      </c>
      <c r="G5028" s="1105" t="str">
        <f>IF('Appraisal Inputs'!N414="","Blank",'Appraisal Inputs'!N414)</f>
        <v>Blank</v>
      </c>
      <c r="I5028" s="515" t="s">
        <v>5511</v>
      </c>
      <c r="K5028" s="1131"/>
    </row>
    <row r="5029" spans="1:11" x14ac:dyDescent="0.2">
      <c r="A5029" s="86" t="s">
        <v>6388</v>
      </c>
      <c r="B5029" s="763" t="s">
        <v>214</v>
      </c>
      <c r="E5029" s="86" t="s">
        <v>224</v>
      </c>
      <c r="F5029" s="282" t="s">
        <v>7613</v>
      </c>
      <c r="G5029" s="1124" t="str">
        <f>IF('Appraisal Inputs'!N416="","Blank",'Appraisal Inputs'!N416)</f>
        <v>Blank</v>
      </c>
      <c r="I5029" s="515" t="s">
        <v>7336</v>
      </c>
      <c r="K5029" s="1130"/>
    </row>
    <row r="5030" spans="1:11" x14ac:dyDescent="0.2">
      <c r="A5030" s="86" t="s">
        <v>6388</v>
      </c>
      <c r="B5030" s="763" t="s">
        <v>214</v>
      </c>
      <c r="E5030" s="86" t="s">
        <v>224</v>
      </c>
      <c r="F5030" s="282" t="s">
        <v>211</v>
      </c>
      <c r="G5030" s="1124" t="str">
        <f>IF('Appraisal Inputs'!N417="","Blank",'Appraisal Inputs'!N417)</f>
        <v>Blank</v>
      </c>
      <c r="I5030" s="515" t="s">
        <v>5512</v>
      </c>
      <c r="K5030" s="1130"/>
    </row>
    <row r="5031" spans="1:11" x14ac:dyDescent="0.2">
      <c r="A5031" s="86" t="s">
        <v>6388</v>
      </c>
      <c r="B5031" s="763" t="s">
        <v>214</v>
      </c>
      <c r="E5031" s="86" t="s">
        <v>224</v>
      </c>
      <c r="F5031" s="282" t="s">
        <v>212</v>
      </c>
      <c r="G5031" s="1124" t="str">
        <f>IF('Appraisal Inputs'!N418="","Blank",'Appraisal Inputs'!N418)</f>
        <v>Blank</v>
      </c>
      <c r="I5031" s="515" t="s">
        <v>5513</v>
      </c>
      <c r="K5031" s="1130"/>
    </row>
    <row r="5032" spans="1:11" x14ac:dyDescent="0.2">
      <c r="A5032" s="86" t="s">
        <v>6388</v>
      </c>
      <c r="B5032" s="763" t="s">
        <v>214</v>
      </c>
      <c r="E5032" s="86" t="s">
        <v>224</v>
      </c>
      <c r="F5032" s="282" t="s">
        <v>488</v>
      </c>
      <c r="G5032" s="1124" t="str">
        <f>IF('Appraisal Inputs'!N419="","Blank",'Appraisal Inputs'!N419)</f>
        <v>Blank</v>
      </c>
      <c r="I5032" s="515" t="s">
        <v>5514</v>
      </c>
      <c r="K5032" s="1130"/>
    </row>
    <row r="5033" spans="1:11" x14ac:dyDescent="0.2">
      <c r="A5033" s="86" t="s">
        <v>6388</v>
      </c>
      <c r="B5033" s="763" t="s">
        <v>214</v>
      </c>
      <c r="E5033" s="86" t="s">
        <v>224</v>
      </c>
      <c r="F5033" s="282" t="s">
        <v>37</v>
      </c>
      <c r="G5033" s="1132" t="str">
        <f>IF('Appraisal Inputs'!N421="","Blank",'Appraisal Inputs'!N421)</f>
        <v>Blank</v>
      </c>
      <c r="I5033" s="515" t="s">
        <v>7337</v>
      </c>
      <c r="K5033" s="1133"/>
    </row>
    <row r="5034" spans="1:11" x14ac:dyDescent="0.2">
      <c r="A5034" s="86" t="s">
        <v>6388</v>
      </c>
      <c r="B5034" s="763" t="s">
        <v>214</v>
      </c>
      <c r="E5034" s="86" t="s">
        <v>224</v>
      </c>
      <c r="F5034" s="282" t="s">
        <v>7239</v>
      </c>
      <c r="G5034" s="1132" t="str">
        <f>IF('Appraisal Inputs'!N422="","Blank",'Appraisal Inputs'!N422)</f>
        <v>Blank</v>
      </c>
      <c r="I5034" s="515" t="s">
        <v>5515</v>
      </c>
      <c r="K5034" s="1133"/>
    </row>
    <row r="5035" spans="1:11" x14ac:dyDescent="0.2">
      <c r="A5035" s="86" t="s">
        <v>6388</v>
      </c>
      <c r="B5035" s="763" t="s">
        <v>214</v>
      </c>
      <c r="E5035" s="86" t="s">
        <v>224</v>
      </c>
      <c r="F5035" s="282" t="s">
        <v>7240</v>
      </c>
      <c r="G5035" s="1132" t="str">
        <f>IF('Appraisal Inputs'!N423="","Blank",'Appraisal Inputs'!N423)</f>
        <v>Blank</v>
      </c>
      <c r="I5035" s="515" t="s">
        <v>5516</v>
      </c>
      <c r="K5035" s="1133"/>
    </row>
    <row r="5036" spans="1:11" x14ac:dyDescent="0.2">
      <c r="A5036" s="86" t="s">
        <v>6388</v>
      </c>
      <c r="B5036" s="763" t="s">
        <v>214</v>
      </c>
      <c r="E5036" s="86" t="s">
        <v>224</v>
      </c>
      <c r="F5036" s="282" t="s">
        <v>7241</v>
      </c>
      <c r="G5036" s="1132" t="str">
        <f>IF('Appraisal Inputs'!N424="","Blank",'Appraisal Inputs'!N424)</f>
        <v>Blank</v>
      </c>
      <c r="I5036" s="515" t="s">
        <v>5517</v>
      </c>
      <c r="K5036" s="1133"/>
    </row>
    <row r="5037" spans="1:11" x14ac:dyDescent="0.2">
      <c r="A5037" s="86" t="s">
        <v>6388</v>
      </c>
      <c r="B5037" s="763" t="s">
        <v>214</v>
      </c>
      <c r="E5037" s="86" t="s">
        <v>224</v>
      </c>
      <c r="F5037" s="282" t="s">
        <v>7242</v>
      </c>
      <c r="G5037" s="1132" t="str">
        <f>IF('Appraisal Inputs'!N425="","Blank",'Appraisal Inputs'!N425)</f>
        <v>Blank</v>
      </c>
      <c r="I5037" s="515" t="s">
        <v>5518</v>
      </c>
      <c r="K5037" s="1133"/>
    </row>
    <row r="5038" spans="1:11" x14ac:dyDescent="0.2">
      <c r="A5038" s="86" t="s">
        <v>6388</v>
      </c>
      <c r="B5038" s="763" t="s">
        <v>214</v>
      </c>
      <c r="E5038" s="86" t="s">
        <v>224</v>
      </c>
      <c r="F5038" s="282" t="s">
        <v>7243</v>
      </c>
      <c r="G5038" s="1132" t="str">
        <f>IF('Appraisal Inputs'!N426="","Blank",'Appraisal Inputs'!N426)</f>
        <v>Blank</v>
      </c>
      <c r="I5038" s="515" t="s">
        <v>5519</v>
      </c>
      <c r="K5038" s="1133"/>
    </row>
    <row r="5039" spans="1:11" x14ac:dyDescent="0.2">
      <c r="A5039" s="86" t="s">
        <v>6388</v>
      </c>
      <c r="B5039" s="763" t="s">
        <v>214</v>
      </c>
      <c r="E5039" s="86" t="s">
        <v>224</v>
      </c>
      <c r="F5039" s="282" t="s">
        <v>7244</v>
      </c>
      <c r="G5039" s="1132" t="str">
        <f>IF('Appraisal Inputs'!N427="","Blank",'Appraisal Inputs'!N427)</f>
        <v>Blank</v>
      </c>
      <c r="I5039" s="515" t="s">
        <v>5520</v>
      </c>
      <c r="K5039" s="1133"/>
    </row>
    <row r="5040" spans="1:11" x14ac:dyDescent="0.2">
      <c r="A5040" s="86" t="s">
        <v>6388</v>
      </c>
      <c r="B5040" s="763" t="s">
        <v>214</v>
      </c>
      <c r="E5040" s="86" t="s">
        <v>224</v>
      </c>
      <c r="F5040" s="282" t="s">
        <v>7245</v>
      </c>
      <c r="G5040" s="1132" t="str">
        <f>IF('Appraisal Inputs'!N428="","Blank",'Appraisal Inputs'!N428)</f>
        <v>Blank</v>
      </c>
      <c r="I5040" s="515" t="s">
        <v>5521</v>
      </c>
      <c r="K5040" s="1133"/>
    </row>
    <row r="5041" spans="1:11" x14ac:dyDescent="0.2">
      <c r="A5041" s="86" t="s">
        <v>6388</v>
      </c>
      <c r="B5041" s="763" t="s">
        <v>214</v>
      </c>
      <c r="E5041" s="86" t="s">
        <v>224</v>
      </c>
      <c r="F5041" s="282" t="s">
        <v>7246</v>
      </c>
      <c r="G5041" s="1132" t="str">
        <f>IF('Appraisal Inputs'!N429="","Blank",'Appraisal Inputs'!N429)</f>
        <v>Blank</v>
      </c>
      <c r="I5041" s="515" t="s">
        <v>5522</v>
      </c>
      <c r="K5041" s="1133"/>
    </row>
    <row r="5042" spans="1:11" x14ac:dyDescent="0.2">
      <c r="A5042" s="86" t="s">
        <v>6388</v>
      </c>
      <c r="B5042" s="763" t="s">
        <v>214</v>
      </c>
      <c r="E5042" s="86" t="s">
        <v>224</v>
      </c>
      <c r="F5042" s="282" t="s">
        <v>7247</v>
      </c>
      <c r="G5042" s="1132" t="str">
        <f>IF('Appraisal Inputs'!N430="","Blank",'Appraisal Inputs'!N430)</f>
        <v>Blank</v>
      </c>
      <c r="I5042" s="515" t="s">
        <v>5523</v>
      </c>
      <c r="K5042" s="1133"/>
    </row>
    <row r="5043" spans="1:11" x14ac:dyDescent="0.2">
      <c r="A5043" s="86" t="s">
        <v>6388</v>
      </c>
      <c r="B5043" s="763" t="s">
        <v>214</v>
      </c>
      <c r="E5043" s="86" t="s">
        <v>224</v>
      </c>
      <c r="F5043" s="282" t="s">
        <v>7248</v>
      </c>
      <c r="G5043" s="1132" t="str">
        <f>IF('Appraisal Inputs'!N431="","Blank",'Appraisal Inputs'!N431)</f>
        <v>Blank</v>
      </c>
      <c r="I5043" s="515" t="s">
        <v>5524</v>
      </c>
      <c r="K5043" s="1133"/>
    </row>
    <row r="5044" spans="1:11" x14ac:dyDescent="0.2">
      <c r="A5044" s="86" t="s">
        <v>6388</v>
      </c>
      <c r="B5044" s="763" t="s">
        <v>214</v>
      </c>
      <c r="E5044" s="86" t="s">
        <v>224</v>
      </c>
      <c r="F5044" s="282" t="s">
        <v>7249</v>
      </c>
      <c r="G5044" s="1132" t="str">
        <f>IF('Appraisal Inputs'!N432="","Blank",'Appraisal Inputs'!N432)</f>
        <v>Blank</v>
      </c>
      <c r="I5044" s="515" t="s">
        <v>5525</v>
      </c>
      <c r="K5044" s="1133"/>
    </row>
    <row r="5045" spans="1:11" x14ac:dyDescent="0.2">
      <c r="A5045" s="86" t="s">
        <v>6388</v>
      </c>
      <c r="B5045" s="763" t="s">
        <v>214</v>
      </c>
      <c r="E5045" s="86" t="s">
        <v>224</v>
      </c>
      <c r="F5045" s="282" t="s">
        <v>7250</v>
      </c>
      <c r="G5045" s="1132" t="str">
        <f>IF('Appraisal Inputs'!N433="","Blank",'Appraisal Inputs'!N433)</f>
        <v>Blank</v>
      </c>
      <c r="I5045" s="515" t="s">
        <v>5526</v>
      </c>
      <c r="K5045" s="1133"/>
    </row>
    <row r="5046" spans="1:11" x14ac:dyDescent="0.2">
      <c r="A5046" s="86" t="s">
        <v>6388</v>
      </c>
      <c r="B5046" s="763" t="s">
        <v>214</v>
      </c>
      <c r="E5046" s="86" t="s">
        <v>224</v>
      </c>
      <c r="F5046" s="282" t="s">
        <v>7251</v>
      </c>
      <c r="G5046" s="1132" t="str">
        <f>IF('Appraisal Inputs'!N434="","Blank",'Appraisal Inputs'!N434)</f>
        <v>Blank</v>
      </c>
      <c r="I5046" s="515" t="s">
        <v>5527</v>
      </c>
      <c r="K5046" s="1133"/>
    </row>
    <row r="5047" spans="1:11" x14ac:dyDescent="0.2">
      <c r="A5047" s="86" t="s">
        <v>6388</v>
      </c>
      <c r="B5047" s="763" t="s">
        <v>214</v>
      </c>
      <c r="E5047" s="86" t="s">
        <v>224</v>
      </c>
      <c r="F5047" s="282" t="s">
        <v>7252</v>
      </c>
      <c r="G5047" s="1132" t="str">
        <f>IF('Appraisal Inputs'!N435="","Blank",'Appraisal Inputs'!N435)</f>
        <v>Blank</v>
      </c>
      <c r="I5047" s="515" t="s">
        <v>5528</v>
      </c>
      <c r="K5047" s="1133"/>
    </row>
    <row r="5048" spans="1:11" x14ac:dyDescent="0.2">
      <c r="A5048" s="86" t="s">
        <v>6388</v>
      </c>
      <c r="B5048" s="763" t="s">
        <v>214</v>
      </c>
      <c r="E5048" s="86" t="s">
        <v>224</v>
      </c>
      <c r="F5048" s="282" t="s">
        <v>7253</v>
      </c>
      <c r="G5048" s="1132" t="str">
        <f>IF('Appraisal Inputs'!N436="","Blank",'Appraisal Inputs'!N436)</f>
        <v>Blank</v>
      </c>
      <c r="I5048" s="515" t="s">
        <v>5529</v>
      </c>
      <c r="K5048" s="1133"/>
    </row>
    <row r="5049" spans="1:11" x14ac:dyDescent="0.2">
      <c r="A5049" s="86" t="s">
        <v>6388</v>
      </c>
      <c r="B5049" s="763" t="s">
        <v>214</v>
      </c>
      <c r="E5049" s="86" t="s">
        <v>224</v>
      </c>
      <c r="F5049" s="282" t="s">
        <v>7254</v>
      </c>
      <c r="G5049" s="1132" t="str">
        <f>IF('Appraisal Inputs'!N437="","Blank",'Appraisal Inputs'!N437)</f>
        <v>Blank</v>
      </c>
      <c r="I5049" s="515" t="s">
        <v>5530</v>
      </c>
      <c r="K5049" s="1133"/>
    </row>
    <row r="5050" spans="1:11" x14ac:dyDescent="0.2">
      <c r="A5050" s="86" t="s">
        <v>6388</v>
      </c>
      <c r="B5050" s="763" t="s">
        <v>214</v>
      </c>
      <c r="E5050" s="86" t="s">
        <v>224</v>
      </c>
      <c r="F5050" s="282" t="s">
        <v>181</v>
      </c>
      <c r="G5050" s="1132" t="str">
        <f>IF('Appraisal Inputs'!N439="","Blank",'Appraisal Inputs'!N439)</f>
        <v>Blank</v>
      </c>
      <c r="I5050" s="515" t="s">
        <v>7338</v>
      </c>
      <c r="K5050" s="1133"/>
    </row>
    <row r="5051" spans="1:11" x14ac:dyDescent="0.2">
      <c r="A5051" s="86" t="s">
        <v>6388</v>
      </c>
      <c r="B5051" s="763" t="s">
        <v>214</v>
      </c>
      <c r="E5051" s="86" t="s">
        <v>224</v>
      </c>
      <c r="F5051" s="282" t="s">
        <v>182</v>
      </c>
      <c r="G5051" s="1132" t="str">
        <f>IF('Appraisal Inputs'!N440="","Blank",'Appraisal Inputs'!N440)</f>
        <v>Blank</v>
      </c>
      <c r="I5051" s="515" t="s">
        <v>5531</v>
      </c>
      <c r="K5051" s="1133"/>
    </row>
    <row r="5052" spans="1:11" x14ac:dyDescent="0.2">
      <c r="A5052" s="86" t="s">
        <v>6388</v>
      </c>
      <c r="B5052" s="763" t="s">
        <v>214</v>
      </c>
      <c r="E5052" s="86" t="s">
        <v>224</v>
      </c>
      <c r="F5052" s="282" t="s">
        <v>183</v>
      </c>
      <c r="G5052" s="1132" t="str">
        <f>IF('Appraisal Inputs'!N441="","Blank",'Appraisal Inputs'!N441)</f>
        <v>Blank</v>
      </c>
      <c r="I5052" s="515" t="s">
        <v>5532</v>
      </c>
      <c r="K5052" s="1133"/>
    </row>
    <row r="5053" spans="1:11" x14ac:dyDescent="0.2">
      <c r="A5053" s="86" t="s">
        <v>6388</v>
      </c>
      <c r="B5053" s="763" t="s">
        <v>214</v>
      </c>
      <c r="E5053" s="86" t="s">
        <v>224</v>
      </c>
      <c r="F5053" s="282" t="s">
        <v>587</v>
      </c>
      <c r="G5053" s="1132" t="str">
        <f>IF('Appraisal Inputs'!N444="","Blank",'Appraisal Inputs'!N444)</f>
        <v>Blank</v>
      </c>
      <c r="I5053" s="515" t="s">
        <v>7339</v>
      </c>
      <c r="K5053" s="1133"/>
    </row>
    <row r="5054" spans="1:11" x14ac:dyDescent="0.2">
      <c r="A5054" s="86" t="s">
        <v>6388</v>
      </c>
      <c r="B5054" s="763" t="s">
        <v>214</v>
      </c>
      <c r="E5054" s="86" t="s">
        <v>224</v>
      </c>
      <c r="F5054" s="282" t="s">
        <v>588</v>
      </c>
      <c r="G5054" s="1132" t="str">
        <f>IF('Appraisal Inputs'!N445="","Blank",'Appraisal Inputs'!N445)</f>
        <v>Blank</v>
      </c>
      <c r="I5054" s="515" t="s">
        <v>5533</v>
      </c>
      <c r="K5054" s="1133"/>
    </row>
    <row r="5055" spans="1:11" x14ac:dyDescent="0.2">
      <c r="A5055" s="86" t="s">
        <v>6388</v>
      </c>
      <c r="B5055" s="543" t="s">
        <v>214</v>
      </c>
      <c r="C5055" s="547"/>
      <c r="D5055" s="547"/>
      <c r="E5055" s="547" t="s">
        <v>224</v>
      </c>
      <c r="F5055" s="538" t="s">
        <v>589</v>
      </c>
      <c r="G5055" s="1134" t="str">
        <f>IF('Appraisal Inputs'!N446="","Blank",'Appraisal Inputs'!N446)</f>
        <v>Blank</v>
      </c>
      <c r="I5055" s="515" t="s">
        <v>5534</v>
      </c>
      <c r="K5055" s="1133"/>
    </row>
    <row r="5056" spans="1:11" x14ac:dyDescent="0.2">
      <c r="A5056" s="86" t="s">
        <v>6388</v>
      </c>
      <c r="B5056" s="541" t="s">
        <v>214</v>
      </c>
      <c r="C5056" s="546"/>
      <c r="D5056" s="546"/>
      <c r="E5056" s="546" t="s">
        <v>225</v>
      </c>
      <c r="F5056" s="542" t="s">
        <v>210</v>
      </c>
      <c r="G5056" s="1112" t="str">
        <f>IF('Appraisal Inputs'!O403="","Blank",'Appraisal Inputs'!O403)</f>
        <v>Expense Comp 12</v>
      </c>
      <c r="I5056" s="515" t="s">
        <v>5535</v>
      </c>
      <c r="K5056" s="1135"/>
    </row>
    <row r="5057" spans="1:11" x14ac:dyDescent="0.2">
      <c r="A5057" s="86" t="s">
        <v>6388</v>
      </c>
      <c r="B5057" s="763" t="s">
        <v>214</v>
      </c>
      <c r="E5057" s="86" t="s">
        <v>225</v>
      </c>
      <c r="F5057" s="282" t="s">
        <v>2</v>
      </c>
      <c r="G5057" s="1128" t="str">
        <f>IF('Appraisal Inputs'!O404="","Blank",'Appraisal Inputs'!O404)</f>
        <v>Blank</v>
      </c>
      <c r="I5057" s="515" t="s">
        <v>5536</v>
      </c>
      <c r="K5057" s="1135"/>
    </row>
    <row r="5058" spans="1:11" x14ac:dyDescent="0.2">
      <c r="A5058" s="86" t="s">
        <v>6388</v>
      </c>
      <c r="B5058" s="763" t="s">
        <v>214</v>
      </c>
      <c r="E5058" s="86" t="s">
        <v>225</v>
      </c>
      <c r="F5058" s="282" t="s">
        <v>3</v>
      </c>
      <c r="G5058" s="1128" t="str">
        <f>IF('Appraisal Inputs'!O405="","Blank",'Appraisal Inputs'!O405)</f>
        <v>Select ▼</v>
      </c>
      <c r="I5058" s="515" t="s">
        <v>5537</v>
      </c>
      <c r="K5058" s="1135"/>
    </row>
    <row r="5059" spans="1:11" x14ac:dyDescent="0.2">
      <c r="A5059" s="86" t="s">
        <v>6388</v>
      </c>
      <c r="B5059" s="763" t="s">
        <v>214</v>
      </c>
      <c r="E5059" s="86" t="s">
        <v>225</v>
      </c>
      <c r="F5059" s="282" t="s">
        <v>10</v>
      </c>
      <c r="G5059" s="1128" t="str">
        <f>IF('Appraisal Inputs'!O406="","Blank",'Appraisal Inputs'!O406)</f>
        <v>Blank</v>
      </c>
      <c r="I5059" s="515" t="s">
        <v>5538</v>
      </c>
      <c r="K5059" s="1135"/>
    </row>
    <row r="5060" spans="1:11" x14ac:dyDescent="0.2">
      <c r="A5060" s="86" t="s">
        <v>6388</v>
      </c>
      <c r="B5060" s="763" t="s">
        <v>214</v>
      </c>
      <c r="E5060" s="86" t="s">
        <v>225</v>
      </c>
      <c r="F5060" s="282" t="s">
        <v>313</v>
      </c>
      <c r="G5060" s="1124" t="str">
        <f>IF('Appraisal Inputs'!O407="","Blank",'Appraisal Inputs'!O407)</f>
        <v>Blank</v>
      </c>
      <c r="I5060" s="515" t="s">
        <v>5539</v>
      </c>
      <c r="K5060" s="1130"/>
    </row>
    <row r="5061" spans="1:11" x14ac:dyDescent="0.2">
      <c r="A5061" s="86" t="s">
        <v>6388</v>
      </c>
      <c r="B5061" s="763" t="s">
        <v>214</v>
      </c>
      <c r="E5061" s="86" t="s">
        <v>225</v>
      </c>
      <c r="F5061" s="282" t="s">
        <v>7523</v>
      </c>
      <c r="G5061" s="1110" t="str">
        <f>IF('Appraisal Inputs'!O408="","Blank",'Appraisal Inputs'!O408)</f>
        <v>Blank</v>
      </c>
      <c r="I5061" s="515" t="s">
        <v>5540</v>
      </c>
      <c r="K5061" s="1129"/>
    </row>
    <row r="5062" spans="1:11" x14ac:dyDescent="0.2">
      <c r="A5062" s="86" t="s">
        <v>6388</v>
      </c>
      <c r="B5062" s="763" t="s">
        <v>214</v>
      </c>
      <c r="E5062" s="86" t="s">
        <v>225</v>
      </c>
      <c r="F5062" s="282" t="s">
        <v>251</v>
      </c>
      <c r="G5062" s="1124" t="str">
        <f>IF('Appraisal Inputs'!O409="","Blank",'Appraisal Inputs'!O409)</f>
        <v>Blank</v>
      </c>
      <c r="I5062" s="515" t="s">
        <v>5541</v>
      </c>
      <c r="K5062" s="1130"/>
    </row>
    <row r="5063" spans="1:11" x14ac:dyDescent="0.2">
      <c r="A5063" s="86" t="s">
        <v>6388</v>
      </c>
      <c r="B5063" s="763" t="s">
        <v>214</v>
      </c>
      <c r="E5063" s="86" t="s">
        <v>225</v>
      </c>
      <c r="F5063" s="282" t="s">
        <v>252</v>
      </c>
      <c r="G5063" s="1124" t="str">
        <f>IF('Appraisal Inputs'!O410="","Blank",'Appraisal Inputs'!O410)</f>
        <v>Blank</v>
      </c>
      <c r="I5063" s="515" t="s">
        <v>5542</v>
      </c>
      <c r="K5063" s="1130"/>
    </row>
    <row r="5064" spans="1:11" x14ac:dyDescent="0.2">
      <c r="A5064" s="86" t="s">
        <v>6388</v>
      </c>
      <c r="B5064" s="763" t="s">
        <v>214</v>
      </c>
      <c r="E5064" s="86" t="s">
        <v>225</v>
      </c>
      <c r="F5064" s="282" t="s">
        <v>594</v>
      </c>
      <c r="G5064" s="1105" t="str">
        <f>IF('Appraisal Inputs'!O411="","Blank",'Appraisal Inputs'!O411)</f>
        <v>Blank</v>
      </c>
      <c r="I5064" s="515" t="s">
        <v>5543</v>
      </c>
      <c r="K5064" s="1131"/>
    </row>
    <row r="5065" spans="1:11" x14ac:dyDescent="0.2">
      <c r="A5065" s="86" t="s">
        <v>6388</v>
      </c>
      <c r="B5065" s="763" t="s">
        <v>214</v>
      </c>
      <c r="E5065" s="86" t="s">
        <v>225</v>
      </c>
      <c r="F5065" s="282" t="s">
        <v>595</v>
      </c>
      <c r="G5065" s="1105" t="str">
        <f>IF('Appraisal Inputs'!O412="","Blank",'Appraisal Inputs'!O412)</f>
        <v>Blank</v>
      </c>
      <c r="I5065" s="515" t="s">
        <v>5544</v>
      </c>
      <c r="K5065" s="1131"/>
    </row>
    <row r="5066" spans="1:11" x14ac:dyDescent="0.2">
      <c r="A5066" s="86" t="s">
        <v>6388</v>
      </c>
      <c r="B5066" s="763" t="s">
        <v>214</v>
      </c>
      <c r="E5066" s="86" t="s">
        <v>225</v>
      </c>
      <c r="F5066" s="282" t="s">
        <v>596</v>
      </c>
      <c r="G5066" s="1105" t="str">
        <f>IF('Appraisal Inputs'!O413="","Blank",'Appraisal Inputs'!O413)</f>
        <v>Blank</v>
      </c>
      <c r="I5066" s="515" t="s">
        <v>5545</v>
      </c>
      <c r="K5066" s="1131"/>
    </row>
    <row r="5067" spans="1:11" x14ac:dyDescent="0.2">
      <c r="A5067" s="86" t="s">
        <v>6388</v>
      </c>
      <c r="B5067" s="763" t="s">
        <v>214</v>
      </c>
      <c r="E5067" s="86" t="s">
        <v>225</v>
      </c>
      <c r="F5067" s="282" t="s">
        <v>597</v>
      </c>
      <c r="G5067" s="1105" t="str">
        <f>IF('Appraisal Inputs'!O414="","Blank",'Appraisal Inputs'!O414)</f>
        <v>Blank</v>
      </c>
      <c r="I5067" s="515" t="s">
        <v>5546</v>
      </c>
      <c r="K5067" s="1131"/>
    </row>
    <row r="5068" spans="1:11" x14ac:dyDescent="0.2">
      <c r="A5068" s="86" t="s">
        <v>6388</v>
      </c>
      <c r="B5068" s="763" t="s">
        <v>214</v>
      </c>
      <c r="E5068" s="86" t="s">
        <v>225</v>
      </c>
      <c r="F5068" s="282" t="s">
        <v>7613</v>
      </c>
      <c r="G5068" s="1124" t="str">
        <f>IF('Appraisal Inputs'!O416="","Blank",'Appraisal Inputs'!O416)</f>
        <v>Blank</v>
      </c>
      <c r="I5068" s="515" t="s">
        <v>7340</v>
      </c>
      <c r="K5068" s="1130"/>
    </row>
    <row r="5069" spans="1:11" x14ac:dyDescent="0.2">
      <c r="A5069" s="86" t="s">
        <v>6388</v>
      </c>
      <c r="B5069" s="763" t="s">
        <v>214</v>
      </c>
      <c r="E5069" s="86" t="s">
        <v>225</v>
      </c>
      <c r="F5069" s="282" t="s">
        <v>211</v>
      </c>
      <c r="G5069" s="1124" t="str">
        <f>IF('Appraisal Inputs'!O417="","Blank",'Appraisal Inputs'!O417)</f>
        <v>Blank</v>
      </c>
      <c r="I5069" s="515" t="s">
        <v>5547</v>
      </c>
      <c r="K5069" s="1130"/>
    </row>
    <row r="5070" spans="1:11" x14ac:dyDescent="0.2">
      <c r="A5070" s="86" t="s">
        <v>6388</v>
      </c>
      <c r="B5070" s="763" t="s">
        <v>214</v>
      </c>
      <c r="E5070" s="86" t="s">
        <v>225</v>
      </c>
      <c r="F5070" s="282" t="s">
        <v>212</v>
      </c>
      <c r="G5070" s="1124" t="str">
        <f>IF('Appraisal Inputs'!O418="","Blank",'Appraisal Inputs'!O418)</f>
        <v>Blank</v>
      </c>
      <c r="I5070" s="515" t="s">
        <v>5548</v>
      </c>
      <c r="K5070" s="1130"/>
    </row>
    <row r="5071" spans="1:11" x14ac:dyDescent="0.2">
      <c r="A5071" s="86" t="s">
        <v>6388</v>
      </c>
      <c r="B5071" s="763" t="s">
        <v>214</v>
      </c>
      <c r="E5071" s="86" t="s">
        <v>225</v>
      </c>
      <c r="F5071" s="282" t="s">
        <v>488</v>
      </c>
      <c r="G5071" s="1124" t="str">
        <f>IF('Appraisal Inputs'!O419="","Blank",'Appraisal Inputs'!O419)</f>
        <v>Blank</v>
      </c>
      <c r="I5071" s="515" t="s">
        <v>5549</v>
      </c>
      <c r="K5071" s="1130"/>
    </row>
    <row r="5072" spans="1:11" x14ac:dyDescent="0.2">
      <c r="A5072" s="86" t="s">
        <v>6388</v>
      </c>
      <c r="B5072" s="763" t="s">
        <v>214</v>
      </c>
      <c r="E5072" s="86" t="s">
        <v>225</v>
      </c>
      <c r="F5072" s="282" t="s">
        <v>37</v>
      </c>
      <c r="G5072" s="1132" t="str">
        <f>IF('Appraisal Inputs'!O421="","Blank",'Appraisal Inputs'!O421)</f>
        <v>Blank</v>
      </c>
      <c r="I5072" s="515" t="s">
        <v>7341</v>
      </c>
      <c r="K5072" s="1133"/>
    </row>
    <row r="5073" spans="1:11" x14ac:dyDescent="0.2">
      <c r="A5073" s="86" t="s">
        <v>6388</v>
      </c>
      <c r="B5073" s="763" t="s">
        <v>214</v>
      </c>
      <c r="E5073" s="86" t="s">
        <v>225</v>
      </c>
      <c r="F5073" s="282" t="s">
        <v>7239</v>
      </c>
      <c r="G5073" s="1132" t="str">
        <f>IF('Appraisal Inputs'!O422="","Blank",'Appraisal Inputs'!O422)</f>
        <v>Blank</v>
      </c>
      <c r="I5073" s="515" t="s">
        <v>5550</v>
      </c>
      <c r="K5073" s="1133"/>
    </row>
    <row r="5074" spans="1:11" x14ac:dyDescent="0.2">
      <c r="A5074" s="86" t="s">
        <v>6388</v>
      </c>
      <c r="B5074" s="763" t="s">
        <v>214</v>
      </c>
      <c r="E5074" s="86" t="s">
        <v>225</v>
      </c>
      <c r="F5074" s="282" t="s">
        <v>7240</v>
      </c>
      <c r="G5074" s="1132" t="str">
        <f>IF('Appraisal Inputs'!O423="","Blank",'Appraisal Inputs'!O423)</f>
        <v>Blank</v>
      </c>
      <c r="I5074" s="515" t="s">
        <v>5551</v>
      </c>
      <c r="K5074" s="1133"/>
    </row>
    <row r="5075" spans="1:11" x14ac:dyDescent="0.2">
      <c r="A5075" s="86" t="s">
        <v>6388</v>
      </c>
      <c r="B5075" s="763" t="s">
        <v>214</v>
      </c>
      <c r="E5075" s="86" t="s">
        <v>225</v>
      </c>
      <c r="F5075" s="282" t="s">
        <v>7241</v>
      </c>
      <c r="G5075" s="1132" t="str">
        <f>IF('Appraisal Inputs'!O424="","Blank",'Appraisal Inputs'!O424)</f>
        <v>Blank</v>
      </c>
      <c r="I5075" s="515" t="s">
        <v>5552</v>
      </c>
      <c r="K5075" s="1133"/>
    </row>
    <row r="5076" spans="1:11" x14ac:dyDescent="0.2">
      <c r="A5076" s="86" t="s">
        <v>6388</v>
      </c>
      <c r="B5076" s="763" t="s">
        <v>214</v>
      </c>
      <c r="E5076" s="86" t="s">
        <v>225</v>
      </c>
      <c r="F5076" s="282" t="s">
        <v>7242</v>
      </c>
      <c r="G5076" s="1132" t="str">
        <f>IF('Appraisal Inputs'!O425="","Blank",'Appraisal Inputs'!O425)</f>
        <v>Blank</v>
      </c>
      <c r="I5076" s="515" t="s">
        <v>5553</v>
      </c>
      <c r="K5076" s="1133"/>
    </row>
    <row r="5077" spans="1:11" x14ac:dyDescent="0.2">
      <c r="A5077" s="86" t="s">
        <v>6388</v>
      </c>
      <c r="B5077" s="763" t="s">
        <v>214</v>
      </c>
      <c r="E5077" s="86" t="s">
        <v>225</v>
      </c>
      <c r="F5077" s="282" t="s">
        <v>7243</v>
      </c>
      <c r="G5077" s="1132" t="str">
        <f>IF('Appraisal Inputs'!O426="","Blank",'Appraisal Inputs'!O426)</f>
        <v>Blank</v>
      </c>
      <c r="I5077" s="515" t="s">
        <v>5554</v>
      </c>
      <c r="K5077" s="1133"/>
    </row>
    <row r="5078" spans="1:11" x14ac:dyDescent="0.2">
      <c r="A5078" s="86" t="s">
        <v>6388</v>
      </c>
      <c r="B5078" s="763" t="s">
        <v>214</v>
      </c>
      <c r="E5078" s="86" t="s">
        <v>225</v>
      </c>
      <c r="F5078" s="282" t="s">
        <v>7244</v>
      </c>
      <c r="G5078" s="1132" t="str">
        <f>IF('Appraisal Inputs'!O427="","Blank",'Appraisal Inputs'!O427)</f>
        <v>Blank</v>
      </c>
      <c r="I5078" s="515" t="s">
        <v>5555</v>
      </c>
      <c r="K5078" s="1133"/>
    </row>
    <row r="5079" spans="1:11" x14ac:dyDescent="0.2">
      <c r="A5079" s="86" t="s">
        <v>6388</v>
      </c>
      <c r="B5079" s="763" t="s">
        <v>214</v>
      </c>
      <c r="E5079" s="86" t="s">
        <v>225</v>
      </c>
      <c r="F5079" s="282" t="s">
        <v>7245</v>
      </c>
      <c r="G5079" s="1132" t="str">
        <f>IF('Appraisal Inputs'!O428="","Blank",'Appraisal Inputs'!O428)</f>
        <v>Blank</v>
      </c>
      <c r="I5079" s="515" t="s">
        <v>5556</v>
      </c>
      <c r="K5079" s="1133"/>
    </row>
    <row r="5080" spans="1:11" x14ac:dyDescent="0.2">
      <c r="A5080" s="86" t="s">
        <v>6388</v>
      </c>
      <c r="B5080" s="763" t="s">
        <v>214</v>
      </c>
      <c r="E5080" s="86" t="s">
        <v>225</v>
      </c>
      <c r="F5080" s="282" t="s">
        <v>7246</v>
      </c>
      <c r="G5080" s="1132" t="str">
        <f>IF('Appraisal Inputs'!O429="","Blank",'Appraisal Inputs'!O429)</f>
        <v>Blank</v>
      </c>
      <c r="I5080" s="515" t="s">
        <v>5557</v>
      </c>
      <c r="K5080" s="1133"/>
    </row>
    <row r="5081" spans="1:11" x14ac:dyDescent="0.2">
      <c r="A5081" s="86" t="s">
        <v>6388</v>
      </c>
      <c r="B5081" s="763" t="s">
        <v>214</v>
      </c>
      <c r="E5081" s="86" t="s">
        <v>225</v>
      </c>
      <c r="F5081" s="282" t="s">
        <v>7247</v>
      </c>
      <c r="G5081" s="1132" t="str">
        <f>IF('Appraisal Inputs'!O430="","Blank",'Appraisal Inputs'!O430)</f>
        <v>Blank</v>
      </c>
      <c r="I5081" s="515" t="s">
        <v>5558</v>
      </c>
      <c r="K5081" s="1133"/>
    </row>
    <row r="5082" spans="1:11" x14ac:dyDescent="0.2">
      <c r="A5082" s="86" t="s">
        <v>6388</v>
      </c>
      <c r="B5082" s="763" t="s">
        <v>214</v>
      </c>
      <c r="E5082" s="86" t="s">
        <v>225</v>
      </c>
      <c r="F5082" s="282" t="s">
        <v>7248</v>
      </c>
      <c r="G5082" s="1132" t="str">
        <f>IF('Appraisal Inputs'!O431="","Blank",'Appraisal Inputs'!O431)</f>
        <v>Blank</v>
      </c>
      <c r="I5082" s="515" t="s">
        <v>5559</v>
      </c>
      <c r="K5082" s="1133"/>
    </row>
    <row r="5083" spans="1:11" x14ac:dyDescent="0.2">
      <c r="A5083" s="86" t="s">
        <v>6388</v>
      </c>
      <c r="B5083" s="763" t="s">
        <v>214</v>
      </c>
      <c r="E5083" s="86" t="s">
        <v>225</v>
      </c>
      <c r="F5083" s="282" t="s">
        <v>7249</v>
      </c>
      <c r="G5083" s="1132" t="str">
        <f>IF('Appraisal Inputs'!O432="","Blank",'Appraisal Inputs'!O432)</f>
        <v>Blank</v>
      </c>
      <c r="I5083" s="515" t="s">
        <v>5560</v>
      </c>
      <c r="K5083" s="1133"/>
    </row>
    <row r="5084" spans="1:11" x14ac:dyDescent="0.2">
      <c r="A5084" s="86" t="s">
        <v>6388</v>
      </c>
      <c r="B5084" s="763" t="s">
        <v>214</v>
      </c>
      <c r="E5084" s="86" t="s">
        <v>225</v>
      </c>
      <c r="F5084" s="282" t="s">
        <v>7250</v>
      </c>
      <c r="G5084" s="1132" t="str">
        <f>IF('Appraisal Inputs'!O433="","Blank",'Appraisal Inputs'!O433)</f>
        <v>Blank</v>
      </c>
      <c r="I5084" s="515" t="s">
        <v>5561</v>
      </c>
      <c r="K5084" s="1133"/>
    </row>
    <row r="5085" spans="1:11" x14ac:dyDescent="0.2">
      <c r="A5085" s="86" t="s">
        <v>6388</v>
      </c>
      <c r="B5085" s="763" t="s">
        <v>214</v>
      </c>
      <c r="E5085" s="86" t="s">
        <v>225</v>
      </c>
      <c r="F5085" s="282" t="s">
        <v>7251</v>
      </c>
      <c r="G5085" s="1132" t="str">
        <f>IF('Appraisal Inputs'!O434="","Blank",'Appraisal Inputs'!O434)</f>
        <v>Blank</v>
      </c>
      <c r="I5085" s="515" t="s">
        <v>5562</v>
      </c>
      <c r="K5085" s="1133"/>
    </row>
    <row r="5086" spans="1:11" x14ac:dyDescent="0.2">
      <c r="A5086" s="86" t="s">
        <v>6388</v>
      </c>
      <c r="B5086" s="763" t="s">
        <v>214</v>
      </c>
      <c r="E5086" s="86" t="s">
        <v>225</v>
      </c>
      <c r="F5086" s="282" t="s">
        <v>7252</v>
      </c>
      <c r="G5086" s="1132" t="str">
        <f>IF('Appraisal Inputs'!O435="","Blank",'Appraisal Inputs'!O435)</f>
        <v>Blank</v>
      </c>
      <c r="I5086" s="515" t="s">
        <v>5563</v>
      </c>
      <c r="K5086" s="1133"/>
    </row>
    <row r="5087" spans="1:11" x14ac:dyDescent="0.2">
      <c r="A5087" s="86" t="s">
        <v>6388</v>
      </c>
      <c r="B5087" s="763" t="s">
        <v>214</v>
      </c>
      <c r="E5087" s="86" t="s">
        <v>225</v>
      </c>
      <c r="F5087" s="282" t="s">
        <v>7253</v>
      </c>
      <c r="G5087" s="1132" t="str">
        <f>IF('Appraisal Inputs'!O436="","Blank",'Appraisal Inputs'!O436)</f>
        <v>Blank</v>
      </c>
      <c r="I5087" s="515" t="s">
        <v>5564</v>
      </c>
      <c r="K5087" s="1133"/>
    </row>
    <row r="5088" spans="1:11" x14ac:dyDescent="0.2">
      <c r="A5088" s="86" t="s">
        <v>6388</v>
      </c>
      <c r="B5088" s="763" t="s">
        <v>214</v>
      </c>
      <c r="E5088" s="86" t="s">
        <v>225</v>
      </c>
      <c r="F5088" s="282" t="s">
        <v>7254</v>
      </c>
      <c r="G5088" s="1132" t="str">
        <f>IF('Appraisal Inputs'!O437="","Blank",'Appraisal Inputs'!O437)</f>
        <v>Blank</v>
      </c>
      <c r="I5088" s="515" t="s">
        <v>5565</v>
      </c>
      <c r="K5088" s="1133"/>
    </row>
    <row r="5089" spans="1:11" x14ac:dyDescent="0.2">
      <c r="A5089" s="86" t="s">
        <v>6388</v>
      </c>
      <c r="B5089" s="763" t="s">
        <v>214</v>
      </c>
      <c r="E5089" s="86" t="s">
        <v>225</v>
      </c>
      <c r="F5089" s="282" t="s">
        <v>181</v>
      </c>
      <c r="G5089" s="1132" t="str">
        <f>IF('Appraisal Inputs'!O439="","Blank",'Appraisal Inputs'!O439)</f>
        <v>Blank</v>
      </c>
      <c r="I5089" s="515" t="s">
        <v>7342</v>
      </c>
      <c r="K5089" s="1133"/>
    </row>
    <row r="5090" spans="1:11" x14ac:dyDescent="0.2">
      <c r="A5090" s="86" t="s">
        <v>6388</v>
      </c>
      <c r="B5090" s="763" t="s">
        <v>214</v>
      </c>
      <c r="E5090" s="86" t="s">
        <v>225</v>
      </c>
      <c r="F5090" s="282" t="s">
        <v>182</v>
      </c>
      <c r="G5090" s="1132" t="str">
        <f>IF('Appraisal Inputs'!O440="","Blank",'Appraisal Inputs'!O440)</f>
        <v>Blank</v>
      </c>
      <c r="I5090" s="515" t="s">
        <v>5566</v>
      </c>
      <c r="K5090" s="1133"/>
    </row>
    <row r="5091" spans="1:11" x14ac:dyDescent="0.2">
      <c r="A5091" s="86" t="s">
        <v>6388</v>
      </c>
      <c r="B5091" s="763" t="s">
        <v>214</v>
      </c>
      <c r="E5091" s="86" t="s">
        <v>225</v>
      </c>
      <c r="F5091" s="282" t="s">
        <v>183</v>
      </c>
      <c r="G5091" s="1132" t="str">
        <f>IF('Appraisal Inputs'!O441="","Blank",'Appraisal Inputs'!O441)</f>
        <v>Blank</v>
      </c>
      <c r="I5091" s="515" t="s">
        <v>5567</v>
      </c>
      <c r="K5091" s="1133"/>
    </row>
    <row r="5092" spans="1:11" x14ac:dyDescent="0.2">
      <c r="A5092" s="86" t="s">
        <v>6388</v>
      </c>
      <c r="B5092" s="763" t="s">
        <v>214</v>
      </c>
      <c r="E5092" s="86" t="s">
        <v>225</v>
      </c>
      <c r="F5092" s="282" t="s">
        <v>587</v>
      </c>
      <c r="G5092" s="1132" t="str">
        <f>IF('Appraisal Inputs'!O444="","Blank",'Appraisal Inputs'!O444)</f>
        <v>Blank</v>
      </c>
      <c r="I5092" s="515" t="s">
        <v>7343</v>
      </c>
      <c r="K5092" s="1133"/>
    </row>
    <row r="5093" spans="1:11" x14ac:dyDescent="0.2">
      <c r="A5093" s="86" t="s">
        <v>6388</v>
      </c>
      <c r="B5093" s="763" t="s">
        <v>214</v>
      </c>
      <c r="E5093" s="86" t="s">
        <v>225</v>
      </c>
      <c r="F5093" s="282" t="s">
        <v>588</v>
      </c>
      <c r="G5093" s="1132" t="str">
        <f>IF('Appraisal Inputs'!O445="","Blank",'Appraisal Inputs'!O445)</f>
        <v>Blank</v>
      </c>
      <c r="I5093" s="515" t="s">
        <v>5568</v>
      </c>
      <c r="K5093" s="1133"/>
    </row>
    <row r="5094" spans="1:11" x14ac:dyDescent="0.2">
      <c r="A5094" s="86" t="s">
        <v>6388</v>
      </c>
      <c r="B5094" s="543" t="s">
        <v>214</v>
      </c>
      <c r="C5094" s="547"/>
      <c r="D5094" s="547"/>
      <c r="E5094" s="547" t="s">
        <v>225</v>
      </c>
      <c r="F5094" s="538" t="s">
        <v>589</v>
      </c>
      <c r="G5094" s="1134" t="str">
        <f>IF('Appraisal Inputs'!O446="","Blank",'Appraisal Inputs'!O446)</f>
        <v>Blank</v>
      </c>
      <c r="I5094" s="515" t="s">
        <v>5569</v>
      </c>
      <c r="K5094" s="1133"/>
    </row>
    <row r="5095" spans="1:11" x14ac:dyDescent="0.2">
      <c r="A5095" s="86" t="s">
        <v>6388</v>
      </c>
      <c r="B5095" s="541" t="s">
        <v>214</v>
      </c>
      <c r="C5095" s="546"/>
      <c r="D5095" s="546"/>
      <c r="E5095" s="546" t="s">
        <v>226</v>
      </c>
      <c r="F5095" s="542" t="s">
        <v>210</v>
      </c>
      <c r="G5095" s="1112" t="str">
        <f>IF('Appraisal Inputs'!P403="","Blank",'Appraisal Inputs'!P403)</f>
        <v>Expense Comp 13</v>
      </c>
      <c r="I5095" s="515" t="s">
        <v>5570</v>
      </c>
      <c r="K5095" s="1135"/>
    </row>
    <row r="5096" spans="1:11" x14ac:dyDescent="0.2">
      <c r="A5096" s="86" t="s">
        <v>6388</v>
      </c>
      <c r="B5096" s="763" t="s">
        <v>214</v>
      </c>
      <c r="E5096" s="86" t="s">
        <v>226</v>
      </c>
      <c r="F5096" s="282" t="s">
        <v>2</v>
      </c>
      <c r="G5096" s="1128" t="str">
        <f>IF('Appraisal Inputs'!P404="","Blank",'Appraisal Inputs'!P404)</f>
        <v>Blank</v>
      </c>
      <c r="I5096" s="515" t="s">
        <v>5571</v>
      </c>
      <c r="K5096" s="1135"/>
    </row>
    <row r="5097" spans="1:11" x14ac:dyDescent="0.2">
      <c r="A5097" s="86" t="s">
        <v>6388</v>
      </c>
      <c r="B5097" s="763" t="s">
        <v>214</v>
      </c>
      <c r="E5097" s="86" t="s">
        <v>226</v>
      </c>
      <c r="F5097" s="282" t="s">
        <v>3</v>
      </c>
      <c r="G5097" s="1128" t="str">
        <f>IF('Appraisal Inputs'!P405="","Blank",'Appraisal Inputs'!P405)</f>
        <v>Select ▼</v>
      </c>
      <c r="I5097" s="515" t="s">
        <v>5572</v>
      </c>
      <c r="K5097" s="1135"/>
    </row>
    <row r="5098" spans="1:11" x14ac:dyDescent="0.2">
      <c r="A5098" s="86" t="s">
        <v>6388</v>
      </c>
      <c r="B5098" s="763" t="s">
        <v>214</v>
      </c>
      <c r="E5098" s="86" t="s">
        <v>226</v>
      </c>
      <c r="F5098" s="282" t="s">
        <v>10</v>
      </c>
      <c r="G5098" s="1128" t="str">
        <f>IF('Appraisal Inputs'!P406="","Blank",'Appraisal Inputs'!P406)</f>
        <v>Blank</v>
      </c>
      <c r="I5098" s="515" t="s">
        <v>5573</v>
      </c>
      <c r="K5098" s="1135"/>
    </row>
    <row r="5099" spans="1:11" x14ac:dyDescent="0.2">
      <c r="A5099" s="86" t="s">
        <v>6388</v>
      </c>
      <c r="B5099" s="763" t="s">
        <v>214</v>
      </c>
      <c r="E5099" s="86" t="s">
        <v>226</v>
      </c>
      <c r="F5099" s="282" t="s">
        <v>313</v>
      </c>
      <c r="G5099" s="1124" t="str">
        <f>IF('Appraisal Inputs'!P407="","Blank",'Appraisal Inputs'!P407)</f>
        <v>Blank</v>
      </c>
      <c r="I5099" s="515" t="s">
        <v>5574</v>
      </c>
      <c r="K5099" s="1130"/>
    </row>
    <row r="5100" spans="1:11" x14ac:dyDescent="0.2">
      <c r="A5100" s="86" t="s">
        <v>6388</v>
      </c>
      <c r="B5100" s="763" t="s">
        <v>214</v>
      </c>
      <c r="E5100" s="86" t="s">
        <v>226</v>
      </c>
      <c r="F5100" s="282" t="s">
        <v>7523</v>
      </c>
      <c r="G5100" s="1110" t="str">
        <f>IF('Appraisal Inputs'!P408="","Blank",'Appraisal Inputs'!P408)</f>
        <v>Blank</v>
      </c>
      <c r="I5100" s="515" t="s">
        <v>5575</v>
      </c>
      <c r="K5100" s="1129"/>
    </row>
    <row r="5101" spans="1:11" x14ac:dyDescent="0.2">
      <c r="A5101" s="86" t="s">
        <v>6388</v>
      </c>
      <c r="B5101" s="763" t="s">
        <v>214</v>
      </c>
      <c r="E5101" s="86" t="s">
        <v>226</v>
      </c>
      <c r="F5101" s="282" t="s">
        <v>251</v>
      </c>
      <c r="G5101" s="1124" t="str">
        <f>IF('Appraisal Inputs'!P409="","Blank",'Appraisal Inputs'!P409)</f>
        <v>Blank</v>
      </c>
      <c r="I5101" s="515" t="s">
        <v>5576</v>
      </c>
      <c r="K5101" s="1130"/>
    </row>
    <row r="5102" spans="1:11" x14ac:dyDescent="0.2">
      <c r="A5102" s="86" t="s">
        <v>6388</v>
      </c>
      <c r="B5102" s="763" t="s">
        <v>214</v>
      </c>
      <c r="E5102" s="86" t="s">
        <v>226</v>
      </c>
      <c r="F5102" s="282" t="s">
        <v>252</v>
      </c>
      <c r="G5102" s="1124" t="str">
        <f>IF('Appraisal Inputs'!P410="","Blank",'Appraisal Inputs'!P410)</f>
        <v>Blank</v>
      </c>
      <c r="I5102" s="515" t="s">
        <v>5577</v>
      </c>
      <c r="K5102" s="1130"/>
    </row>
    <row r="5103" spans="1:11" x14ac:dyDescent="0.2">
      <c r="A5103" s="86" t="s">
        <v>6388</v>
      </c>
      <c r="B5103" s="763" t="s">
        <v>214</v>
      </c>
      <c r="E5103" s="86" t="s">
        <v>226</v>
      </c>
      <c r="F5103" s="282" t="s">
        <v>594</v>
      </c>
      <c r="G5103" s="1105" t="str">
        <f>IF('Appraisal Inputs'!P411="","Blank",'Appraisal Inputs'!P411)</f>
        <v>Blank</v>
      </c>
      <c r="I5103" s="515" t="s">
        <v>5578</v>
      </c>
      <c r="K5103" s="1131"/>
    </row>
    <row r="5104" spans="1:11" x14ac:dyDescent="0.2">
      <c r="A5104" s="86" t="s">
        <v>6388</v>
      </c>
      <c r="B5104" s="763" t="s">
        <v>214</v>
      </c>
      <c r="E5104" s="86" t="s">
        <v>226</v>
      </c>
      <c r="F5104" s="282" t="s">
        <v>595</v>
      </c>
      <c r="G5104" s="1105" t="str">
        <f>IF('Appraisal Inputs'!P412="","Blank",'Appraisal Inputs'!P412)</f>
        <v>Blank</v>
      </c>
      <c r="I5104" s="515" t="s">
        <v>5579</v>
      </c>
      <c r="K5104" s="1131"/>
    </row>
    <row r="5105" spans="1:11" x14ac:dyDescent="0.2">
      <c r="A5105" s="86" t="s">
        <v>6388</v>
      </c>
      <c r="B5105" s="763" t="s">
        <v>214</v>
      </c>
      <c r="E5105" s="86" t="s">
        <v>226</v>
      </c>
      <c r="F5105" s="282" t="s">
        <v>596</v>
      </c>
      <c r="G5105" s="1105" t="str">
        <f>IF('Appraisal Inputs'!P413="","Blank",'Appraisal Inputs'!P413)</f>
        <v>Blank</v>
      </c>
      <c r="I5105" s="515" t="s">
        <v>5580</v>
      </c>
      <c r="K5105" s="1131"/>
    </row>
    <row r="5106" spans="1:11" x14ac:dyDescent="0.2">
      <c r="A5106" s="86" t="s">
        <v>6388</v>
      </c>
      <c r="B5106" s="763" t="s">
        <v>214</v>
      </c>
      <c r="E5106" s="86" t="s">
        <v>226</v>
      </c>
      <c r="F5106" s="282" t="s">
        <v>597</v>
      </c>
      <c r="G5106" s="1105" t="str">
        <f>IF('Appraisal Inputs'!P414="","Blank",'Appraisal Inputs'!P414)</f>
        <v>Blank</v>
      </c>
      <c r="I5106" s="515" t="s">
        <v>5581</v>
      </c>
      <c r="K5106" s="1131"/>
    </row>
    <row r="5107" spans="1:11" x14ac:dyDescent="0.2">
      <c r="A5107" s="86" t="s">
        <v>6388</v>
      </c>
      <c r="B5107" s="763" t="s">
        <v>214</v>
      </c>
      <c r="E5107" s="86" t="s">
        <v>226</v>
      </c>
      <c r="F5107" s="282" t="s">
        <v>7613</v>
      </c>
      <c r="G5107" s="1124" t="str">
        <f>IF('Appraisal Inputs'!P416="","Blank",'Appraisal Inputs'!P416)</f>
        <v>Blank</v>
      </c>
      <c r="I5107" s="515" t="s">
        <v>7344</v>
      </c>
      <c r="K5107" s="1130"/>
    </row>
    <row r="5108" spans="1:11" x14ac:dyDescent="0.2">
      <c r="A5108" s="86" t="s">
        <v>6388</v>
      </c>
      <c r="B5108" s="763" t="s">
        <v>214</v>
      </c>
      <c r="E5108" s="86" t="s">
        <v>226</v>
      </c>
      <c r="F5108" s="282" t="s">
        <v>211</v>
      </c>
      <c r="G5108" s="1124" t="str">
        <f>IF('Appraisal Inputs'!P417="","Blank",'Appraisal Inputs'!P417)</f>
        <v>Blank</v>
      </c>
      <c r="I5108" s="515" t="s">
        <v>5582</v>
      </c>
      <c r="K5108" s="1130"/>
    </row>
    <row r="5109" spans="1:11" x14ac:dyDescent="0.2">
      <c r="A5109" s="86" t="s">
        <v>6388</v>
      </c>
      <c r="B5109" s="763" t="s">
        <v>214</v>
      </c>
      <c r="E5109" s="86" t="s">
        <v>226</v>
      </c>
      <c r="F5109" s="282" t="s">
        <v>212</v>
      </c>
      <c r="G5109" s="1124" t="str">
        <f>IF('Appraisal Inputs'!P418="","Blank",'Appraisal Inputs'!P418)</f>
        <v>Blank</v>
      </c>
      <c r="I5109" s="515" t="s">
        <v>5583</v>
      </c>
      <c r="K5109" s="1130"/>
    </row>
    <row r="5110" spans="1:11" x14ac:dyDescent="0.2">
      <c r="A5110" s="86" t="s">
        <v>6388</v>
      </c>
      <c r="B5110" s="763" t="s">
        <v>214</v>
      </c>
      <c r="E5110" s="86" t="s">
        <v>226</v>
      </c>
      <c r="F5110" s="282" t="s">
        <v>488</v>
      </c>
      <c r="G5110" s="1124" t="str">
        <f>IF('Appraisal Inputs'!P419="","Blank",'Appraisal Inputs'!P419)</f>
        <v>Blank</v>
      </c>
      <c r="I5110" s="515" t="s">
        <v>5584</v>
      </c>
      <c r="K5110" s="1130"/>
    </row>
    <row r="5111" spans="1:11" x14ac:dyDescent="0.2">
      <c r="A5111" s="86" t="s">
        <v>6388</v>
      </c>
      <c r="B5111" s="763" t="s">
        <v>214</v>
      </c>
      <c r="E5111" s="86" t="s">
        <v>226</v>
      </c>
      <c r="F5111" s="282" t="s">
        <v>37</v>
      </c>
      <c r="G5111" s="1132" t="str">
        <f>IF('Appraisal Inputs'!P421="","Blank",'Appraisal Inputs'!P421)</f>
        <v>Blank</v>
      </c>
      <c r="I5111" s="515" t="s">
        <v>7345</v>
      </c>
      <c r="K5111" s="1133"/>
    </row>
    <row r="5112" spans="1:11" x14ac:dyDescent="0.2">
      <c r="A5112" s="86" t="s">
        <v>6388</v>
      </c>
      <c r="B5112" s="763" t="s">
        <v>214</v>
      </c>
      <c r="E5112" s="86" t="s">
        <v>226</v>
      </c>
      <c r="F5112" s="282" t="s">
        <v>7239</v>
      </c>
      <c r="G5112" s="1132" t="str">
        <f>IF('Appraisal Inputs'!P422="","Blank",'Appraisal Inputs'!P422)</f>
        <v>Blank</v>
      </c>
      <c r="I5112" s="515" t="s">
        <v>5585</v>
      </c>
      <c r="K5112" s="1133"/>
    </row>
    <row r="5113" spans="1:11" x14ac:dyDescent="0.2">
      <c r="A5113" s="86" t="s">
        <v>6388</v>
      </c>
      <c r="B5113" s="763" t="s">
        <v>214</v>
      </c>
      <c r="E5113" s="86" t="s">
        <v>226</v>
      </c>
      <c r="F5113" s="282" t="s">
        <v>7240</v>
      </c>
      <c r="G5113" s="1132" t="str">
        <f>IF('Appraisal Inputs'!P423="","Blank",'Appraisal Inputs'!P423)</f>
        <v>Blank</v>
      </c>
      <c r="I5113" s="515" t="s">
        <v>5586</v>
      </c>
      <c r="K5113" s="1133"/>
    </row>
    <row r="5114" spans="1:11" x14ac:dyDescent="0.2">
      <c r="A5114" s="86" t="s">
        <v>6388</v>
      </c>
      <c r="B5114" s="763" t="s">
        <v>214</v>
      </c>
      <c r="E5114" s="86" t="s">
        <v>226</v>
      </c>
      <c r="F5114" s="282" t="s">
        <v>7241</v>
      </c>
      <c r="G5114" s="1132" t="str">
        <f>IF('Appraisal Inputs'!P424="","Blank",'Appraisal Inputs'!P424)</f>
        <v>Blank</v>
      </c>
      <c r="I5114" s="515" t="s">
        <v>5587</v>
      </c>
      <c r="K5114" s="1133"/>
    </row>
    <row r="5115" spans="1:11" x14ac:dyDescent="0.2">
      <c r="A5115" s="86" t="s">
        <v>6388</v>
      </c>
      <c r="B5115" s="763" t="s">
        <v>214</v>
      </c>
      <c r="E5115" s="86" t="s">
        <v>226</v>
      </c>
      <c r="F5115" s="282" t="s">
        <v>7242</v>
      </c>
      <c r="G5115" s="1132" t="str">
        <f>IF('Appraisal Inputs'!P425="","Blank",'Appraisal Inputs'!P425)</f>
        <v>Blank</v>
      </c>
      <c r="I5115" s="515" t="s">
        <v>5588</v>
      </c>
      <c r="K5115" s="1133"/>
    </row>
    <row r="5116" spans="1:11" x14ac:dyDescent="0.2">
      <c r="A5116" s="86" t="s">
        <v>6388</v>
      </c>
      <c r="B5116" s="763" t="s">
        <v>214</v>
      </c>
      <c r="E5116" s="86" t="s">
        <v>226</v>
      </c>
      <c r="F5116" s="282" t="s">
        <v>7243</v>
      </c>
      <c r="G5116" s="1132" t="str">
        <f>IF('Appraisal Inputs'!P426="","Blank",'Appraisal Inputs'!P426)</f>
        <v>Blank</v>
      </c>
      <c r="I5116" s="515" t="s">
        <v>5589</v>
      </c>
      <c r="K5116" s="1133"/>
    </row>
    <row r="5117" spans="1:11" x14ac:dyDescent="0.2">
      <c r="A5117" s="86" t="s">
        <v>6388</v>
      </c>
      <c r="B5117" s="763" t="s">
        <v>214</v>
      </c>
      <c r="E5117" s="86" t="s">
        <v>226</v>
      </c>
      <c r="F5117" s="282" t="s">
        <v>7244</v>
      </c>
      <c r="G5117" s="1132" t="str">
        <f>IF('Appraisal Inputs'!P427="","Blank",'Appraisal Inputs'!P427)</f>
        <v>Blank</v>
      </c>
      <c r="I5117" s="515" t="s">
        <v>5590</v>
      </c>
      <c r="K5117" s="1133"/>
    </row>
    <row r="5118" spans="1:11" x14ac:dyDescent="0.2">
      <c r="A5118" s="86" t="s">
        <v>6388</v>
      </c>
      <c r="B5118" s="763" t="s">
        <v>214</v>
      </c>
      <c r="E5118" s="86" t="s">
        <v>226</v>
      </c>
      <c r="F5118" s="282" t="s">
        <v>7245</v>
      </c>
      <c r="G5118" s="1132" t="str">
        <f>IF('Appraisal Inputs'!P428="","Blank",'Appraisal Inputs'!P428)</f>
        <v>Blank</v>
      </c>
      <c r="I5118" s="515" t="s">
        <v>5591</v>
      </c>
      <c r="K5118" s="1133"/>
    </row>
    <row r="5119" spans="1:11" x14ac:dyDescent="0.2">
      <c r="A5119" s="86" t="s">
        <v>6388</v>
      </c>
      <c r="B5119" s="763" t="s">
        <v>214</v>
      </c>
      <c r="E5119" s="86" t="s">
        <v>226</v>
      </c>
      <c r="F5119" s="282" t="s">
        <v>7246</v>
      </c>
      <c r="G5119" s="1132" t="str">
        <f>IF('Appraisal Inputs'!P429="","Blank",'Appraisal Inputs'!P429)</f>
        <v>Blank</v>
      </c>
      <c r="I5119" s="515" t="s">
        <v>5592</v>
      </c>
      <c r="K5119" s="1133"/>
    </row>
    <row r="5120" spans="1:11" x14ac:dyDescent="0.2">
      <c r="A5120" s="86" t="s">
        <v>6388</v>
      </c>
      <c r="B5120" s="763" t="s">
        <v>214</v>
      </c>
      <c r="E5120" s="86" t="s">
        <v>226</v>
      </c>
      <c r="F5120" s="282" t="s">
        <v>7247</v>
      </c>
      <c r="G5120" s="1132" t="str">
        <f>IF('Appraisal Inputs'!P430="","Blank",'Appraisal Inputs'!P430)</f>
        <v>Blank</v>
      </c>
      <c r="I5120" s="515" t="s">
        <v>5593</v>
      </c>
      <c r="K5120" s="1133"/>
    </row>
    <row r="5121" spans="1:11" x14ac:dyDescent="0.2">
      <c r="A5121" s="86" t="s">
        <v>6388</v>
      </c>
      <c r="B5121" s="763" t="s">
        <v>214</v>
      </c>
      <c r="E5121" s="86" t="s">
        <v>226</v>
      </c>
      <c r="F5121" s="282" t="s">
        <v>7248</v>
      </c>
      <c r="G5121" s="1132" t="str">
        <f>IF('Appraisal Inputs'!P431="","Blank",'Appraisal Inputs'!P431)</f>
        <v>Blank</v>
      </c>
      <c r="I5121" s="515" t="s">
        <v>5594</v>
      </c>
      <c r="K5121" s="1133"/>
    </row>
    <row r="5122" spans="1:11" x14ac:dyDescent="0.2">
      <c r="A5122" s="86" t="s">
        <v>6388</v>
      </c>
      <c r="B5122" s="763" t="s">
        <v>214</v>
      </c>
      <c r="E5122" s="86" t="s">
        <v>226</v>
      </c>
      <c r="F5122" s="282" t="s">
        <v>7249</v>
      </c>
      <c r="G5122" s="1132" t="str">
        <f>IF('Appraisal Inputs'!P432="","Blank",'Appraisal Inputs'!P432)</f>
        <v>Blank</v>
      </c>
      <c r="I5122" s="515" t="s">
        <v>5595</v>
      </c>
      <c r="K5122" s="1133"/>
    </row>
    <row r="5123" spans="1:11" x14ac:dyDescent="0.2">
      <c r="A5123" s="86" t="s">
        <v>6388</v>
      </c>
      <c r="B5123" s="763" t="s">
        <v>214</v>
      </c>
      <c r="E5123" s="86" t="s">
        <v>226</v>
      </c>
      <c r="F5123" s="282" t="s">
        <v>7250</v>
      </c>
      <c r="G5123" s="1132" t="str">
        <f>IF('Appraisal Inputs'!P433="","Blank",'Appraisal Inputs'!P433)</f>
        <v>Blank</v>
      </c>
      <c r="I5123" s="515" t="s">
        <v>5596</v>
      </c>
      <c r="K5123" s="1133"/>
    </row>
    <row r="5124" spans="1:11" x14ac:dyDescent="0.2">
      <c r="A5124" s="86" t="s">
        <v>6388</v>
      </c>
      <c r="B5124" s="763" t="s">
        <v>214</v>
      </c>
      <c r="E5124" s="86" t="s">
        <v>226</v>
      </c>
      <c r="F5124" s="282" t="s">
        <v>7251</v>
      </c>
      <c r="G5124" s="1132" t="str">
        <f>IF('Appraisal Inputs'!P434="","Blank",'Appraisal Inputs'!P434)</f>
        <v>Blank</v>
      </c>
      <c r="I5124" s="515" t="s">
        <v>5597</v>
      </c>
      <c r="K5124" s="1133"/>
    </row>
    <row r="5125" spans="1:11" x14ac:dyDescent="0.2">
      <c r="A5125" s="86" t="s">
        <v>6388</v>
      </c>
      <c r="B5125" s="763" t="s">
        <v>214</v>
      </c>
      <c r="E5125" s="86" t="s">
        <v>226</v>
      </c>
      <c r="F5125" s="282" t="s">
        <v>7252</v>
      </c>
      <c r="G5125" s="1132" t="str">
        <f>IF('Appraisal Inputs'!P435="","Blank",'Appraisal Inputs'!P435)</f>
        <v>Blank</v>
      </c>
      <c r="I5125" s="515" t="s">
        <v>5598</v>
      </c>
      <c r="K5125" s="1133"/>
    </row>
    <row r="5126" spans="1:11" x14ac:dyDescent="0.2">
      <c r="A5126" s="86" t="s">
        <v>6388</v>
      </c>
      <c r="B5126" s="763" t="s">
        <v>214</v>
      </c>
      <c r="E5126" s="86" t="s">
        <v>226</v>
      </c>
      <c r="F5126" s="282" t="s">
        <v>7253</v>
      </c>
      <c r="G5126" s="1132" t="str">
        <f>IF('Appraisal Inputs'!P436="","Blank",'Appraisal Inputs'!P436)</f>
        <v>Blank</v>
      </c>
      <c r="I5126" s="515" t="s">
        <v>5599</v>
      </c>
      <c r="K5126" s="1133"/>
    </row>
    <row r="5127" spans="1:11" x14ac:dyDescent="0.2">
      <c r="A5127" s="86" t="s">
        <v>6388</v>
      </c>
      <c r="B5127" s="763" t="s">
        <v>214</v>
      </c>
      <c r="E5127" s="86" t="s">
        <v>226</v>
      </c>
      <c r="F5127" s="282" t="s">
        <v>7254</v>
      </c>
      <c r="G5127" s="1132" t="str">
        <f>IF('Appraisal Inputs'!P437="","Blank",'Appraisal Inputs'!P437)</f>
        <v>Blank</v>
      </c>
      <c r="I5127" s="515" t="s">
        <v>5600</v>
      </c>
      <c r="K5127" s="1133"/>
    </row>
    <row r="5128" spans="1:11" x14ac:dyDescent="0.2">
      <c r="A5128" s="86" t="s">
        <v>6388</v>
      </c>
      <c r="B5128" s="763" t="s">
        <v>214</v>
      </c>
      <c r="E5128" s="86" t="s">
        <v>226</v>
      </c>
      <c r="F5128" s="282" t="s">
        <v>181</v>
      </c>
      <c r="G5128" s="1132" t="str">
        <f>IF('Appraisal Inputs'!P439="","Blank",'Appraisal Inputs'!P439)</f>
        <v>Blank</v>
      </c>
      <c r="I5128" s="515" t="s">
        <v>7346</v>
      </c>
      <c r="K5128" s="1133"/>
    </row>
    <row r="5129" spans="1:11" x14ac:dyDescent="0.2">
      <c r="A5129" s="86" t="s">
        <v>6388</v>
      </c>
      <c r="B5129" s="763" t="s">
        <v>214</v>
      </c>
      <c r="E5129" s="86" t="s">
        <v>226</v>
      </c>
      <c r="F5129" s="282" t="s">
        <v>182</v>
      </c>
      <c r="G5129" s="1132" t="str">
        <f>IF('Appraisal Inputs'!P440="","Blank",'Appraisal Inputs'!P440)</f>
        <v>Blank</v>
      </c>
      <c r="I5129" s="515" t="s">
        <v>5601</v>
      </c>
      <c r="K5129" s="1133"/>
    </row>
    <row r="5130" spans="1:11" x14ac:dyDescent="0.2">
      <c r="A5130" s="86" t="s">
        <v>6388</v>
      </c>
      <c r="B5130" s="763" t="s">
        <v>214</v>
      </c>
      <c r="E5130" s="86" t="s">
        <v>226</v>
      </c>
      <c r="F5130" s="282" t="s">
        <v>183</v>
      </c>
      <c r="G5130" s="1132" t="str">
        <f>IF('Appraisal Inputs'!P441="","Blank",'Appraisal Inputs'!P441)</f>
        <v>Blank</v>
      </c>
      <c r="I5130" s="515" t="s">
        <v>5602</v>
      </c>
      <c r="K5130" s="1133"/>
    </row>
    <row r="5131" spans="1:11" x14ac:dyDescent="0.2">
      <c r="A5131" s="86" t="s">
        <v>6388</v>
      </c>
      <c r="B5131" s="763" t="s">
        <v>214</v>
      </c>
      <c r="E5131" s="86" t="s">
        <v>226</v>
      </c>
      <c r="F5131" s="282" t="s">
        <v>587</v>
      </c>
      <c r="G5131" s="1132" t="str">
        <f>IF('Appraisal Inputs'!P444="","Blank",'Appraisal Inputs'!P444)</f>
        <v>Blank</v>
      </c>
      <c r="I5131" s="515" t="s">
        <v>7347</v>
      </c>
      <c r="K5131" s="1133"/>
    </row>
    <row r="5132" spans="1:11" x14ac:dyDescent="0.2">
      <c r="A5132" s="86" t="s">
        <v>6388</v>
      </c>
      <c r="B5132" s="763" t="s">
        <v>214</v>
      </c>
      <c r="E5132" s="86" t="s">
        <v>226</v>
      </c>
      <c r="F5132" s="282" t="s">
        <v>588</v>
      </c>
      <c r="G5132" s="1132" t="str">
        <f>IF('Appraisal Inputs'!P445="","Blank",'Appraisal Inputs'!P445)</f>
        <v>Blank</v>
      </c>
      <c r="I5132" s="515" t="s">
        <v>5603</v>
      </c>
      <c r="K5132" s="1133"/>
    </row>
    <row r="5133" spans="1:11" x14ac:dyDescent="0.2">
      <c r="A5133" s="86" t="s">
        <v>6388</v>
      </c>
      <c r="B5133" s="543" t="s">
        <v>214</v>
      </c>
      <c r="C5133" s="547"/>
      <c r="D5133" s="547"/>
      <c r="E5133" s="547" t="s">
        <v>226</v>
      </c>
      <c r="F5133" s="538" t="s">
        <v>589</v>
      </c>
      <c r="G5133" s="1134" t="str">
        <f>IF('Appraisal Inputs'!P446="","Blank",'Appraisal Inputs'!P446)</f>
        <v>Blank</v>
      </c>
      <c r="I5133" s="515" t="s">
        <v>5604</v>
      </c>
      <c r="K5133" s="1133"/>
    </row>
    <row r="5134" spans="1:11" x14ac:dyDescent="0.2">
      <c r="A5134" s="86" t="s">
        <v>6388</v>
      </c>
      <c r="B5134" s="541" t="s">
        <v>214</v>
      </c>
      <c r="C5134" s="546"/>
      <c r="D5134" s="546"/>
      <c r="E5134" s="546" t="s">
        <v>227</v>
      </c>
      <c r="F5134" s="542" t="s">
        <v>210</v>
      </c>
      <c r="G5134" s="1112" t="str">
        <f>IF('Appraisal Inputs'!Q403="","Blank",'Appraisal Inputs'!Q403)</f>
        <v>Expense Comp 14</v>
      </c>
      <c r="I5134" s="515" t="s">
        <v>5605</v>
      </c>
      <c r="K5134" s="1135"/>
    </row>
    <row r="5135" spans="1:11" x14ac:dyDescent="0.2">
      <c r="A5135" s="86" t="s">
        <v>6388</v>
      </c>
      <c r="B5135" s="763" t="s">
        <v>214</v>
      </c>
      <c r="E5135" s="86" t="s">
        <v>227</v>
      </c>
      <c r="F5135" s="282" t="s">
        <v>2</v>
      </c>
      <c r="G5135" s="1128" t="str">
        <f>IF('Appraisal Inputs'!Q404="","Blank",'Appraisal Inputs'!Q404)</f>
        <v>Blank</v>
      </c>
      <c r="I5135" s="515" t="s">
        <v>5606</v>
      </c>
      <c r="K5135" s="1135"/>
    </row>
    <row r="5136" spans="1:11" x14ac:dyDescent="0.2">
      <c r="A5136" s="86" t="s">
        <v>6388</v>
      </c>
      <c r="B5136" s="763" t="s">
        <v>214</v>
      </c>
      <c r="E5136" s="86" t="s">
        <v>227</v>
      </c>
      <c r="F5136" s="282" t="s">
        <v>3</v>
      </c>
      <c r="G5136" s="1128" t="str">
        <f>IF('Appraisal Inputs'!Q405="","Blank",'Appraisal Inputs'!Q405)</f>
        <v>Select ▼</v>
      </c>
      <c r="I5136" s="515" t="s">
        <v>5607</v>
      </c>
      <c r="K5136" s="1135"/>
    </row>
    <row r="5137" spans="1:11" x14ac:dyDescent="0.2">
      <c r="A5137" s="86" t="s">
        <v>6388</v>
      </c>
      <c r="B5137" s="763" t="s">
        <v>214</v>
      </c>
      <c r="E5137" s="86" t="s">
        <v>227</v>
      </c>
      <c r="F5137" s="282" t="s">
        <v>10</v>
      </c>
      <c r="G5137" s="1128" t="str">
        <f>IF('Appraisal Inputs'!Q406="","Blank",'Appraisal Inputs'!Q406)</f>
        <v>Blank</v>
      </c>
      <c r="I5137" s="515" t="s">
        <v>5608</v>
      </c>
      <c r="K5137" s="1135"/>
    </row>
    <row r="5138" spans="1:11" x14ac:dyDescent="0.2">
      <c r="A5138" s="86" t="s">
        <v>6388</v>
      </c>
      <c r="B5138" s="763" t="s">
        <v>214</v>
      </c>
      <c r="E5138" s="86" t="s">
        <v>227</v>
      </c>
      <c r="F5138" s="282" t="s">
        <v>313</v>
      </c>
      <c r="G5138" s="1124" t="str">
        <f>IF('Appraisal Inputs'!Q407="","Blank",'Appraisal Inputs'!Q407)</f>
        <v>Blank</v>
      </c>
      <c r="I5138" s="515" t="s">
        <v>5609</v>
      </c>
      <c r="K5138" s="1130"/>
    </row>
    <row r="5139" spans="1:11" x14ac:dyDescent="0.2">
      <c r="A5139" s="86" t="s">
        <v>6388</v>
      </c>
      <c r="B5139" s="763" t="s">
        <v>214</v>
      </c>
      <c r="E5139" s="86" t="s">
        <v>227</v>
      </c>
      <c r="F5139" s="282" t="s">
        <v>7523</v>
      </c>
      <c r="G5139" s="1110" t="str">
        <f>IF('Appraisal Inputs'!Q408="","Blank",'Appraisal Inputs'!Q408)</f>
        <v>Blank</v>
      </c>
      <c r="I5139" s="515" t="s">
        <v>5610</v>
      </c>
      <c r="K5139" s="1129"/>
    </row>
    <row r="5140" spans="1:11" x14ac:dyDescent="0.2">
      <c r="A5140" s="86" t="s">
        <v>6388</v>
      </c>
      <c r="B5140" s="763" t="s">
        <v>214</v>
      </c>
      <c r="E5140" s="86" t="s">
        <v>227</v>
      </c>
      <c r="F5140" s="282" t="s">
        <v>251</v>
      </c>
      <c r="G5140" s="1124" t="str">
        <f>IF('Appraisal Inputs'!Q409="","Blank",'Appraisal Inputs'!Q409)</f>
        <v>Blank</v>
      </c>
      <c r="I5140" s="515" t="s">
        <v>5611</v>
      </c>
      <c r="K5140" s="1130"/>
    </row>
    <row r="5141" spans="1:11" x14ac:dyDescent="0.2">
      <c r="A5141" s="86" t="s">
        <v>6388</v>
      </c>
      <c r="B5141" s="763" t="s">
        <v>214</v>
      </c>
      <c r="E5141" s="86" t="s">
        <v>227</v>
      </c>
      <c r="F5141" s="282" t="s">
        <v>252</v>
      </c>
      <c r="G5141" s="1124" t="str">
        <f>IF('Appraisal Inputs'!Q410="","Blank",'Appraisal Inputs'!Q410)</f>
        <v>Blank</v>
      </c>
      <c r="I5141" s="515" t="s">
        <v>5612</v>
      </c>
      <c r="K5141" s="1130"/>
    </row>
    <row r="5142" spans="1:11" x14ac:dyDescent="0.2">
      <c r="A5142" s="86" t="s">
        <v>6388</v>
      </c>
      <c r="B5142" s="763" t="s">
        <v>214</v>
      </c>
      <c r="E5142" s="86" t="s">
        <v>227</v>
      </c>
      <c r="F5142" s="282" t="s">
        <v>594</v>
      </c>
      <c r="G5142" s="1105" t="str">
        <f>IF('Appraisal Inputs'!Q411="","Blank",'Appraisal Inputs'!Q411)</f>
        <v>Blank</v>
      </c>
      <c r="I5142" s="515" t="s">
        <v>5613</v>
      </c>
      <c r="K5142" s="1131"/>
    </row>
    <row r="5143" spans="1:11" x14ac:dyDescent="0.2">
      <c r="A5143" s="86" t="s">
        <v>6388</v>
      </c>
      <c r="B5143" s="763" t="s">
        <v>214</v>
      </c>
      <c r="E5143" s="86" t="s">
        <v>227</v>
      </c>
      <c r="F5143" s="282" t="s">
        <v>595</v>
      </c>
      <c r="G5143" s="1105" t="str">
        <f>IF('Appraisal Inputs'!Q412="","Blank",'Appraisal Inputs'!Q412)</f>
        <v>Blank</v>
      </c>
      <c r="I5143" s="515" t="s">
        <v>5614</v>
      </c>
      <c r="K5143" s="1131"/>
    </row>
    <row r="5144" spans="1:11" x14ac:dyDescent="0.2">
      <c r="A5144" s="86" t="s">
        <v>6388</v>
      </c>
      <c r="B5144" s="763" t="s">
        <v>214</v>
      </c>
      <c r="E5144" s="86" t="s">
        <v>227</v>
      </c>
      <c r="F5144" s="282" t="s">
        <v>596</v>
      </c>
      <c r="G5144" s="1105" t="str">
        <f>IF('Appraisal Inputs'!Q413="","Blank",'Appraisal Inputs'!Q413)</f>
        <v>Blank</v>
      </c>
      <c r="I5144" s="515" t="s">
        <v>5615</v>
      </c>
      <c r="K5144" s="1131"/>
    </row>
    <row r="5145" spans="1:11" x14ac:dyDescent="0.2">
      <c r="A5145" s="86" t="s">
        <v>6388</v>
      </c>
      <c r="B5145" s="763" t="s">
        <v>214</v>
      </c>
      <c r="E5145" s="86" t="s">
        <v>227</v>
      </c>
      <c r="F5145" s="282" t="s">
        <v>597</v>
      </c>
      <c r="G5145" s="1105" t="str">
        <f>IF('Appraisal Inputs'!Q414="","Blank",'Appraisal Inputs'!Q414)</f>
        <v>Blank</v>
      </c>
      <c r="I5145" s="515" t="s">
        <v>5616</v>
      </c>
      <c r="K5145" s="1131"/>
    </row>
    <row r="5146" spans="1:11" x14ac:dyDescent="0.2">
      <c r="A5146" s="86" t="s">
        <v>6388</v>
      </c>
      <c r="B5146" s="763" t="s">
        <v>214</v>
      </c>
      <c r="E5146" s="86" t="s">
        <v>227</v>
      </c>
      <c r="F5146" s="282" t="s">
        <v>7613</v>
      </c>
      <c r="G5146" s="1124" t="str">
        <f>IF('Appraisal Inputs'!Q416="","Blank",'Appraisal Inputs'!Q416)</f>
        <v>Blank</v>
      </c>
      <c r="I5146" s="515" t="s">
        <v>7348</v>
      </c>
      <c r="K5146" s="1130"/>
    </row>
    <row r="5147" spans="1:11" x14ac:dyDescent="0.2">
      <c r="A5147" s="86" t="s">
        <v>6388</v>
      </c>
      <c r="B5147" s="763" t="s">
        <v>214</v>
      </c>
      <c r="E5147" s="86" t="s">
        <v>227</v>
      </c>
      <c r="F5147" s="282" t="s">
        <v>211</v>
      </c>
      <c r="G5147" s="1124" t="str">
        <f>IF('Appraisal Inputs'!Q417="","Blank",'Appraisal Inputs'!Q417)</f>
        <v>Blank</v>
      </c>
      <c r="I5147" s="515" t="s">
        <v>5617</v>
      </c>
      <c r="K5147" s="1130"/>
    </row>
    <row r="5148" spans="1:11" x14ac:dyDescent="0.2">
      <c r="A5148" s="86" t="s">
        <v>6388</v>
      </c>
      <c r="B5148" s="763" t="s">
        <v>214</v>
      </c>
      <c r="E5148" s="86" t="s">
        <v>227</v>
      </c>
      <c r="F5148" s="282" t="s">
        <v>212</v>
      </c>
      <c r="G5148" s="1124" t="str">
        <f>IF('Appraisal Inputs'!Q418="","Blank",'Appraisal Inputs'!Q418)</f>
        <v>Blank</v>
      </c>
      <c r="I5148" s="515" t="s">
        <v>5618</v>
      </c>
      <c r="K5148" s="1130"/>
    </row>
    <row r="5149" spans="1:11" x14ac:dyDescent="0.2">
      <c r="A5149" s="86" t="s">
        <v>6388</v>
      </c>
      <c r="B5149" s="763" t="s">
        <v>214</v>
      </c>
      <c r="E5149" s="86" t="s">
        <v>227</v>
      </c>
      <c r="F5149" s="282" t="s">
        <v>488</v>
      </c>
      <c r="G5149" s="1124" t="str">
        <f>IF('Appraisal Inputs'!Q419="","Blank",'Appraisal Inputs'!Q419)</f>
        <v>Blank</v>
      </c>
      <c r="I5149" s="515" t="s">
        <v>5619</v>
      </c>
      <c r="K5149" s="1130"/>
    </row>
    <row r="5150" spans="1:11" x14ac:dyDescent="0.2">
      <c r="A5150" s="86" t="s">
        <v>6388</v>
      </c>
      <c r="B5150" s="763" t="s">
        <v>214</v>
      </c>
      <c r="E5150" s="86" t="s">
        <v>227</v>
      </c>
      <c r="F5150" s="282" t="s">
        <v>37</v>
      </c>
      <c r="G5150" s="1132" t="str">
        <f>IF('Appraisal Inputs'!Q421="","Blank",'Appraisal Inputs'!Q421)</f>
        <v>Blank</v>
      </c>
      <c r="I5150" s="515" t="s">
        <v>7349</v>
      </c>
      <c r="K5150" s="1133"/>
    </row>
    <row r="5151" spans="1:11" x14ac:dyDescent="0.2">
      <c r="A5151" s="86" t="s">
        <v>6388</v>
      </c>
      <c r="B5151" s="763" t="s">
        <v>214</v>
      </c>
      <c r="E5151" s="86" t="s">
        <v>227</v>
      </c>
      <c r="F5151" s="282" t="s">
        <v>7239</v>
      </c>
      <c r="G5151" s="1132" t="str">
        <f>IF('Appraisal Inputs'!Q422="","Blank",'Appraisal Inputs'!Q422)</f>
        <v>Blank</v>
      </c>
      <c r="I5151" s="515" t="s">
        <v>5620</v>
      </c>
      <c r="K5151" s="1133"/>
    </row>
    <row r="5152" spans="1:11" x14ac:dyDescent="0.2">
      <c r="A5152" s="86" t="s">
        <v>6388</v>
      </c>
      <c r="B5152" s="763" t="s">
        <v>214</v>
      </c>
      <c r="E5152" s="86" t="s">
        <v>227</v>
      </c>
      <c r="F5152" s="282" t="s">
        <v>7240</v>
      </c>
      <c r="G5152" s="1132" t="str">
        <f>IF('Appraisal Inputs'!Q423="","Blank",'Appraisal Inputs'!Q423)</f>
        <v>Blank</v>
      </c>
      <c r="I5152" s="515" t="s">
        <v>5621</v>
      </c>
      <c r="K5152" s="1133"/>
    </row>
    <row r="5153" spans="1:11" x14ac:dyDescent="0.2">
      <c r="A5153" s="86" t="s">
        <v>6388</v>
      </c>
      <c r="B5153" s="763" t="s">
        <v>214</v>
      </c>
      <c r="E5153" s="86" t="s">
        <v>227</v>
      </c>
      <c r="F5153" s="282" t="s">
        <v>7241</v>
      </c>
      <c r="G5153" s="1132" t="str">
        <f>IF('Appraisal Inputs'!Q424="","Blank",'Appraisal Inputs'!Q424)</f>
        <v>Blank</v>
      </c>
      <c r="I5153" s="515" t="s">
        <v>5622</v>
      </c>
      <c r="K5153" s="1133"/>
    </row>
    <row r="5154" spans="1:11" x14ac:dyDescent="0.2">
      <c r="A5154" s="86" t="s">
        <v>6388</v>
      </c>
      <c r="B5154" s="763" t="s">
        <v>214</v>
      </c>
      <c r="E5154" s="86" t="s">
        <v>227</v>
      </c>
      <c r="F5154" s="282" t="s">
        <v>7242</v>
      </c>
      <c r="G5154" s="1132" t="str">
        <f>IF('Appraisal Inputs'!Q425="","Blank",'Appraisal Inputs'!Q425)</f>
        <v>Blank</v>
      </c>
      <c r="I5154" s="515" t="s">
        <v>5623</v>
      </c>
      <c r="K5154" s="1133"/>
    </row>
    <row r="5155" spans="1:11" x14ac:dyDescent="0.2">
      <c r="A5155" s="86" t="s">
        <v>6388</v>
      </c>
      <c r="B5155" s="763" t="s">
        <v>214</v>
      </c>
      <c r="E5155" s="86" t="s">
        <v>227</v>
      </c>
      <c r="F5155" s="282" t="s">
        <v>7243</v>
      </c>
      <c r="G5155" s="1132" t="str">
        <f>IF('Appraisal Inputs'!Q426="","Blank",'Appraisal Inputs'!Q426)</f>
        <v>Blank</v>
      </c>
      <c r="I5155" s="515" t="s">
        <v>5624</v>
      </c>
      <c r="K5155" s="1133"/>
    </row>
    <row r="5156" spans="1:11" x14ac:dyDescent="0.2">
      <c r="A5156" s="86" t="s">
        <v>6388</v>
      </c>
      <c r="B5156" s="763" t="s">
        <v>214</v>
      </c>
      <c r="E5156" s="86" t="s">
        <v>227</v>
      </c>
      <c r="F5156" s="282" t="s">
        <v>7244</v>
      </c>
      <c r="G5156" s="1132" t="str">
        <f>IF('Appraisal Inputs'!Q427="","Blank",'Appraisal Inputs'!Q427)</f>
        <v>Blank</v>
      </c>
      <c r="I5156" s="515" t="s">
        <v>5625</v>
      </c>
      <c r="K5156" s="1133"/>
    </row>
    <row r="5157" spans="1:11" x14ac:dyDescent="0.2">
      <c r="A5157" s="86" t="s">
        <v>6388</v>
      </c>
      <c r="B5157" s="763" t="s">
        <v>214</v>
      </c>
      <c r="E5157" s="86" t="s">
        <v>227</v>
      </c>
      <c r="F5157" s="282" t="s">
        <v>7245</v>
      </c>
      <c r="G5157" s="1132" t="str">
        <f>IF('Appraisal Inputs'!Q428="","Blank",'Appraisal Inputs'!Q428)</f>
        <v>Blank</v>
      </c>
      <c r="I5157" s="515" t="s">
        <v>5626</v>
      </c>
      <c r="K5157" s="1133"/>
    </row>
    <row r="5158" spans="1:11" x14ac:dyDescent="0.2">
      <c r="A5158" s="86" t="s">
        <v>6388</v>
      </c>
      <c r="B5158" s="763" t="s">
        <v>214</v>
      </c>
      <c r="E5158" s="86" t="s">
        <v>227</v>
      </c>
      <c r="F5158" s="282" t="s">
        <v>7246</v>
      </c>
      <c r="G5158" s="1132" t="str">
        <f>IF('Appraisal Inputs'!Q429="","Blank",'Appraisal Inputs'!Q429)</f>
        <v>Blank</v>
      </c>
      <c r="I5158" s="515" t="s">
        <v>5627</v>
      </c>
      <c r="K5158" s="1133"/>
    </row>
    <row r="5159" spans="1:11" x14ac:dyDescent="0.2">
      <c r="A5159" s="86" t="s">
        <v>6388</v>
      </c>
      <c r="B5159" s="763" t="s">
        <v>214</v>
      </c>
      <c r="E5159" s="86" t="s">
        <v>227</v>
      </c>
      <c r="F5159" s="282" t="s">
        <v>7247</v>
      </c>
      <c r="G5159" s="1132" t="str">
        <f>IF('Appraisal Inputs'!Q430="","Blank",'Appraisal Inputs'!Q430)</f>
        <v>Blank</v>
      </c>
      <c r="I5159" s="515" t="s">
        <v>5628</v>
      </c>
      <c r="K5159" s="1133"/>
    </row>
    <row r="5160" spans="1:11" x14ac:dyDescent="0.2">
      <c r="A5160" s="86" t="s">
        <v>6388</v>
      </c>
      <c r="B5160" s="763" t="s">
        <v>214</v>
      </c>
      <c r="E5160" s="86" t="s">
        <v>227</v>
      </c>
      <c r="F5160" s="282" t="s">
        <v>7248</v>
      </c>
      <c r="G5160" s="1132" t="str">
        <f>IF('Appraisal Inputs'!Q431="","Blank",'Appraisal Inputs'!Q431)</f>
        <v>Blank</v>
      </c>
      <c r="I5160" s="515" t="s">
        <v>5629</v>
      </c>
      <c r="K5160" s="1133"/>
    </row>
    <row r="5161" spans="1:11" x14ac:dyDescent="0.2">
      <c r="A5161" s="86" t="s">
        <v>6388</v>
      </c>
      <c r="B5161" s="763" t="s">
        <v>214</v>
      </c>
      <c r="E5161" s="86" t="s">
        <v>227</v>
      </c>
      <c r="F5161" s="282" t="s">
        <v>7249</v>
      </c>
      <c r="G5161" s="1132" t="str">
        <f>IF('Appraisal Inputs'!Q432="","Blank",'Appraisal Inputs'!Q432)</f>
        <v>Blank</v>
      </c>
      <c r="I5161" s="515" t="s">
        <v>5630</v>
      </c>
      <c r="K5161" s="1133"/>
    </row>
    <row r="5162" spans="1:11" x14ac:dyDescent="0.2">
      <c r="A5162" s="86" t="s">
        <v>6388</v>
      </c>
      <c r="B5162" s="763" t="s">
        <v>214</v>
      </c>
      <c r="E5162" s="86" t="s">
        <v>227</v>
      </c>
      <c r="F5162" s="282" t="s">
        <v>7250</v>
      </c>
      <c r="G5162" s="1132" t="str">
        <f>IF('Appraisal Inputs'!Q433="","Blank",'Appraisal Inputs'!Q433)</f>
        <v>Blank</v>
      </c>
      <c r="I5162" s="515" t="s">
        <v>5631</v>
      </c>
      <c r="K5162" s="1133"/>
    </row>
    <row r="5163" spans="1:11" x14ac:dyDescent="0.2">
      <c r="A5163" s="86" t="s">
        <v>6388</v>
      </c>
      <c r="B5163" s="763" t="s">
        <v>214</v>
      </c>
      <c r="E5163" s="86" t="s">
        <v>227</v>
      </c>
      <c r="F5163" s="282" t="s">
        <v>7251</v>
      </c>
      <c r="G5163" s="1132" t="str">
        <f>IF('Appraisal Inputs'!Q434="","Blank",'Appraisal Inputs'!Q434)</f>
        <v>Blank</v>
      </c>
      <c r="I5163" s="515" t="s">
        <v>5632</v>
      </c>
      <c r="K5163" s="1133"/>
    </row>
    <row r="5164" spans="1:11" x14ac:dyDescent="0.2">
      <c r="A5164" s="86" t="s">
        <v>6388</v>
      </c>
      <c r="B5164" s="763" t="s">
        <v>214</v>
      </c>
      <c r="E5164" s="86" t="s">
        <v>227</v>
      </c>
      <c r="F5164" s="282" t="s">
        <v>7252</v>
      </c>
      <c r="G5164" s="1132" t="str">
        <f>IF('Appraisal Inputs'!Q435="","Blank",'Appraisal Inputs'!Q435)</f>
        <v>Blank</v>
      </c>
      <c r="I5164" s="515" t="s">
        <v>5633</v>
      </c>
      <c r="K5164" s="1133"/>
    </row>
    <row r="5165" spans="1:11" x14ac:dyDescent="0.2">
      <c r="A5165" s="86" t="s">
        <v>6388</v>
      </c>
      <c r="B5165" s="763" t="s">
        <v>214</v>
      </c>
      <c r="E5165" s="86" t="s">
        <v>227</v>
      </c>
      <c r="F5165" s="282" t="s">
        <v>7253</v>
      </c>
      <c r="G5165" s="1132" t="str">
        <f>IF('Appraisal Inputs'!Q436="","Blank",'Appraisal Inputs'!Q436)</f>
        <v>Blank</v>
      </c>
      <c r="I5165" s="515" t="s">
        <v>5634</v>
      </c>
      <c r="K5165" s="1133"/>
    </row>
    <row r="5166" spans="1:11" x14ac:dyDescent="0.2">
      <c r="A5166" s="86" t="s">
        <v>6388</v>
      </c>
      <c r="B5166" s="763" t="s">
        <v>214</v>
      </c>
      <c r="E5166" s="86" t="s">
        <v>227</v>
      </c>
      <c r="F5166" s="282" t="s">
        <v>7254</v>
      </c>
      <c r="G5166" s="1132" t="str">
        <f>IF('Appraisal Inputs'!Q437="","Blank",'Appraisal Inputs'!Q437)</f>
        <v>Blank</v>
      </c>
      <c r="I5166" s="515" t="s">
        <v>5635</v>
      </c>
      <c r="K5166" s="1133"/>
    </row>
    <row r="5167" spans="1:11" x14ac:dyDescent="0.2">
      <c r="A5167" s="86" t="s">
        <v>6388</v>
      </c>
      <c r="B5167" s="763" t="s">
        <v>214</v>
      </c>
      <c r="E5167" s="86" t="s">
        <v>227</v>
      </c>
      <c r="F5167" s="282" t="s">
        <v>181</v>
      </c>
      <c r="G5167" s="1132" t="str">
        <f>IF('Appraisal Inputs'!Q439="","Blank",'Appraisal Inputs'!Q439)</f>
        <v>Blank</v>
      </c>
      <c r="I5167" s="515" t="s">
        <v>7350</v>
      </c>
      <c r="K5167" s="1133"/>
    </row>
    <row r="5168" spans="1:11" x14ac:dyDescent="0.2">
      <c r="A5168" s="86" t="s">
        <v>6388</v>
      </c>
      <c r="B5168" s="763" t="s">
        <v>214</v>
      </c>
      <c r="E5168" s="86" t="s">
        <v>227</v>
      </c>
      <c r="F5168" s="282" t="s">
        <v>182</v>
      </c>
      <c r="G5168" s="1132" t="str">
        <f>IF('Appraisal Inputs'!Q440="","Blank",'Appraisal Inputs'!Q440)</f>
        <v>Blank</v>
      </c>
      <c r="I5168" s="515" t="s">
        <v>5636</v>
      </c>
      <c r="K5168" s="1133"/>
    </row>
    <row r="5169" spans="1:11" x14ac:dyDescent="0.2">
      <c r="A5169" s="86" t="s">
        <v>6388</v>
      </c>
      <c r="B5169" s="763" t="s">
        <v>214</v>
      </c>
      <c r="E5169" s="86" t="s">
        <v>227</v>
      </c>
      <c r="F5169" s="282" t="s">
        <v>183</v>
      </c>
      <c r="G5169" s="1132" t="str">
        <f>IF('Appraisal Inputs'!Q441="","Blank",'Appraisal Inputs'!Q441)</f>
        <v>Blank</v>
      </c>
      <c r="I5169" s="515" t="s">
        <v>5637</v>
      </c>
      <c r="K5169" s="1133"/>
    </row>
    <row r="5170" spans="1:11" x14ac:dyDescent="0.2">
      <c r="A5170" s="86" t="s">
        <v>6388</v>
      </c>
      <c r="B5170" s="763" t="s">
        <v>214</v>
      </c>
      <c r="E5170" s="86" t="s">
        <v>227</v>
      </c>
      <c r="F5170" s="282" t="s">
        <v>587</v>
      </c>
      <c r="G5170" s="1132" t="str">
        <f>IF('Appraisal Inputs'!Q444="","Blank",'Appraisal Inputs'!Q444)</f>
        <v>Blank</v>
      </c>
      <c r="I5170" s="515" t="s">
        <v>7351</v>
      </c>
      <c r="K5170" s="1133"/>
    </row>
    <row r="5171" spans="1:11" x14ac:dyDescent="0.2">
      <c r="A5171" s="86" t="s">
        <v>6388</v>
      </c>
      <c r="B5171" s="763" t="s">
        <v>214</v>
      </c>
      <c r="E5171" s="86" t="s">
        <v>227</v>
      </c>
      <c r="F5171" s="282" t="s">
        <v>588</v>
      </c>
      <c r="G5171" s="1132" t="str">
        <f>IF('Appraisal Inputs'!Q445="","Blank",'Appraisal Inputs'!Q445)</f>
        <v>Blank</v>
      </c>
      <c r="I5171" s="515" t="s">
        <v>5638</v>
      </c>
      <c r="K5171" s="1133"/>
    </row>
    <row r="5172" spans="1:11" x14ac:dyDescent="0.2">
      <c r="A5172" s="86" t="s">
        <v>6388</v>
      </c>
      <c r="B5172" s="543" t="s">
        <v>214</v>
      </c>
      <c r="C5172" s="547"/>
      <c r="D5172" s="547"/>
      <c r="E5172" s="547" t="s">
        <v>227</v>
      </c>
      <c r="F5172" s="538" t="s">
        <v>589</v>
      </c>
      <c r="G5172" s="1134" t="str">
        <f>IF('Appraisal Inputs'!Q446="","Blank",'Appraisal Inputs'!Q446)</f>
        <v>Blank</v>
      </c>
      <c r="I5172" s="515" t="s">
        <v>5639</v>
      </c>
      <c r="K5172" s="1133"/>
    </row>
    <row r="5173" spans="1:11" x14ac:dyDescent="0.2">
      <c r="A5173" s="86" t="s">
        <v>6388</v>
      </c>
      <c r="B5173" s="541" t="s">
        <v>214</v>
      </c>
      <c r="C5173" s="546"/>
      <c r="D5173" s="546"/>
      <c r="E5173" s="546" t="s">
        <v>228</v>
      </c>
      <c r="F5173" s="542" t="s">
        <v>210</v>
      </c>
      <c r="G5173" s="1112" t="str">
        <f>IF('Appraisal Inputs'!R403="","Blank",'Appraisal Inputs'!R403)</f>
        <v>Expense Comp 15</v>
      </c>
      <c r="I5173" s="515" t="s">
        <v>5640</v>
      </c>
      <c r="K5173" s="1135"/>
    </row>
    <row r="5174" spans="1:11" x14ac:dyDescent="0.2">
      <c r="A5174" s="86" t="s">
        <v>6388</v>
      </c>
      <c r="B5174" s="763" t="s">
        <v>214</v>
      </c>
      <c r="E5174" s="86" t="s">
        <v>228</v>
      </c>
      <c r="F5174" s="282" t="s">
        <v>2</v>
      </c>
      <c r="G5174" s="1128" t="str">
        <f>IF('Appraisal Inputs'!R404="","Blank",'Appraisal Inputs'!R404)</f>
        <v>Blank</v>
      </c>
      <c r="I5174" s="515" t="s">
        <v>5641</v>
      </c>
      <c r="K5174" s="1135"/>
    </row>
    <row r="5175" spans="1:11" x14ac:dyDescent="0.2">
      <c r="A5175" s="86" t="s">
        <v>6388</v>
      </c>
      <c r="B5175" s="763" t="s">
        <v>214</v>
      </c>
      <c r="E5175" s="86" t="s">
        <v>228</v>
      </c>
      <c r="F5175" s="282" t="s">
        <v>3</v>
      </c>
      <c r="G5175" s="1128" t="str">
        <f>IF('Appraisal Inputs'!R405="","Blank",'Appraisal Inputs'!R405)</f>
        <v>Select ▼</v>
      </c>
      <c r="I5175" s="515" t="s">
        <v>5642</v>
      </c>
      <c r="K5175" s="1135"/>
    </row>
    <row r="5176" spans="1:11" x14ac:dyDescent="0.2">
      <c r="A5176" s="86" t="s">
        <v>6388</v>
      </c>
      <c r="B5176" s="763" t="s">
        <v>214</v>
      </c>
      <c r="E5176" s="86" t="s">
        <v>228</v>
      </c>
      <c r="F5176" s="282" t="s">
        <v>10</v>
      </c>
      <c r="G5176" s="1128" t="str">
        <f>IF('Appraisal Inputs'!R406="","Blank",'Appraisal Inputs'!R406)</f>
        <v>Blank</v>
      </c>
      <c r="I5176" s="515" t="s">
        <v>5643</v>
      </c>
      <c r="K5176" s="1135"/>
    </row>
    <row r="5177" spans="1:11" x14ac:dyDescent="0.2">
      <c r="A5177" s="86" t="s">
        <v>6388</v>
      </c>
      <c r="B5177" s="763" t="s">
        <v>214</v>
      </c>
      <c r="E5177" s="86" t="s">
        <v>228</v>
      </c>
      <c r="F5177" s="282" t="s">
        <v>313</v>
      </c>
      <c r="G5177" s="1124" t="str">
        <f>IF('Appraisal Inputs'!R407="","Blank",'Appraisal Inputs'!R407)</f>
        <v>Blank</v>
      </c>
      <c r="I5177" s="515" t="s">
        <v>5644</v>
      </c>
      <c r="K5177" s="1130"/>
    </row>
    <row r="5178" spans="1:11" x14ac:dyDescent="0.2">
      <c r="A5178" s="86" t="s">
        <v>6388</v>
      </c>
      <c r="B5178" s="763" t="s">
        <v>214</v>
      </c>
      <c r="E5178" s="86" t="s">
        <v>228</v>
      </c>
      <c r="F5178" s="282" t="s">
        <v>7523</v>
      </c>
      <c r="G5178" s="1110" t="str">
        <f>IF('Appraisal Inputs'!R408="","Blank",'Appraisal Inputs'!R408)</f>
        <v>Blank</v>
      </c>
      <c r="I5178" s="515" t="s">
        <v>5645</v>
      </c>
      <c r="K5178" s="1129"/>
    </row>
    <row r="5179" spans="1:11" x14ac:dyDescent="0.2">
      <c r="A5179" s="86" t="s">
        <v>6388</v>
      </c>
      <c r="B5179" s="763" t="s">
        <v>214</v>
      </c>
      <c r="E5179" s="86" t="s">
        <v>228</v>
      </c>
      <c r="F5179" s="282" t="s">
        <v>251</v>
      </c>
      <c r="G5179" s="1124" t="str">
        <f>IF('Appraisal Inputs'!R409="","Blank",'Appraisal Inputs'!R409)</f>
        <v>Blank</v>
      </c>
      <c r="I5179" s="515" t="s">
        <v>5646</v>
      </c>
      <c r="K5179" s="1130"/>
    </row>
    <row r="5180" spans="1:11" x14ac:dyDescent="0.2">
      <c r="A5180" s="86" t="s">
        <v>6388</v>
      </c>
      <c r="B5180" s="763" t="s">
        <v>214</v>
      </c>
      <c r="E5180" s="86" t="s">
        <v>228</v>
      </c>
      <c r="F5180" s="282" t="s">
        <v>252</v>
      </c>
      <c r="G5180" s="1124" t="str">
        <f>IF('Appraisal Inputs'!R410="","Blank",'Appraisal Inputs'!R410)</f>
        <v>Blank</v>
      </c>
      <c r="I5180" s="515" t="s">
        <v>5647</v>
      </c>
      <c r="K5180" s="1130"/>
    </row>
    <row r="5181" spans="1:11" x14ac:dyDescent="0.2">
      <c r="A5181" s="86" t="s">
        <v>6388</v>
      </c>
      <c r="B5181" s="763" t="s">
        <v>214</v>
      </c>
      <c r="E5181" s="86" t="s">
        <v>228</v>
      </c>
      <c r="F5181" s="282" t="s">
        <v>594</v>
      </c>
      <c r="G5181" s="1105" t="str">
        <f>IF('Appraisal Inputs'!R411="","Blank",'Appraisal Inputs'!R411)</f>
        <v>Blank</v>
      </c>
      <c r="I5181" s="515" t="s">
        <v>5648</v>
      </c>
      <c r="K5181" s="1131"/>
    </row>
    <row r="5182" spans="1:11" x14ac:dyDescent="0.2">
      <c r="A5182" s="86" t="s">
        <v>6388</v>
      </c>
      <c r="B5182" s="763" t="s">
        <v>214</v>
      </c>
      <c r="E5182" s="86" t="s">
        <v>228</v>
      </c>
      <c r="F5182" s="282" t="s">
        <v>595</v>
      </c>
      <c r="G5182" s="1105" t="str">
        <f>IF('Appraisal Inputs'!R412="","Blank",'Appraisal Inputs'!R412)</f>
        <v>Blank</v>
      </c>
      <c r="I5182" s="515" t="s">
        <v>5649</v>
      </c>
      <c r="K5182" s="1131"/>
    </row>
    <row r="5183" spans="1:11" x14ac:dyDescent="0.2">
      <c r="A5183" s="86" t="s">
        <v>6388</v>
      </c>
      <c r="B5183" s="763" t="s">
        <v>214</v>
      </c>
      <c r="E5183" s="86" t="s">
        <v>228</v>
      </c>
      <c r="F5183" s="282" t="s">
        <v>596</v>
      </c>
      <c r="G5183" s="1105" t="str">
        <f>IF('Appraisal Inputs'!R413="","Blank",'Appraisal Inputs'!R413)</f>
        <v>Blank</v>
      </c>
      <c r="I5183" s="515" t="s">
        <v>5650</v>
      </c>
      <c r="K5183" s="1131"/>
    </row>
    <row r="5184" spans="1:11" x14ac:dyDescent="0.2">
      <c r="A5184" s="86" t="s">
        <v>6388</v>
      </c>
      <c r="B5184" s="763" t="s">
        <v>214</v>
      </c>
      <c r="E5184" s="86" t="s">
        <v>228</v>
      </c>
      <c r="F5184" s="282" t="s">
        <v>597</v>
      </c>
      <c r="G5184" s="1105" t="str">
        <f>IF('Appraisal Inputs'!R414="","Blank",'Appraisal Inputs'!R414)</f>
        <v>Blank</v>
      </c>
      <c r="I5184" s="515" t="s">
        <v>5651</v>
      </c>
      <c r="K5184" s="1131"/>
    </row>
    <row r="5185" spans="1:11" x14ac:dyDescent="0.2">
      <c r="A5185" s="86" t="s">
        <v>6388</v>
      </c>
      <c r="B5185" s="763" t="s">
        <v>214</v>
      </c>
      <c r="E5185" s="86" t="s">
        <v>228</v>
      </c>
      <c r="F5185" s="282" t="s">
        <v>7613</v>
      </c>
      <c r="G5185" s="1124" t="str">
        <f>IF('Appraisal Inputs'!R416="","Blank",'Appraisal Inputs'!R416)</f>
        <v>Blank</v>
      </c>
      <c r="I5185" s="515" t="s">
        <v>7352</v>
      </c>
      <c r="K5185" s="1130"/>
    </row>
    <row r="5186" spans="1:11" x14ac:dyDescent="0.2">
      <c r="A5186" s="86" t="s">
        <v>6388</v>
      </c>
      <c r="B5186" s="763" t="s">
        <v>214</v>
      </c>
      <c r="E5186" s="86" t="s">
        <v>228</v>
      </c>
      <c r="F5186" s="282" t="s">
        <v>211</v>
      </c>
      <c r="G5186" s="1124" t="str">
        <f>IF('Appraisal Inputs'!R417="","Blank",'Appraisal Inputs'!R417)</f>
        <v>Blank</v>
      </c>
      <c r="I5186" s="515" t="s">
        <v>5652</v>
      </c>
      <c r="K5186" s="1130"/>
    </row>
    <row r="5187" spans="1:11" x14ac:dyDescent="0.2">
      <c r="A5187" s="86" t="s">
        <v>6388</v>
      </c>
      <c r="B5187" s="763" t="s">
        <v>214</v>
      </c>
      <c r="E5187" s="86" t="s">
        <v>228</v>
      </c>
      <c r="F5187" s="282" t="s">
        <v>212</v>
      </c>
      <c r="G5187" s="1124" t="str">
        <f>IF('Appraisal Inputs'!R418="","Blank",'Appraisal Inputs'!R418)</f>
        <v>Blank</v>
      </c>
      <c r="I5187" s="515" t="s">
        <v>5653</v>
      </c>
      <c r="K5187" s="1130"/>
    </row>
    <row r="5188" spans="1:11" x14ac:dyDescent="0.2">
      <c r="A5188" s="86" t="s">
        <v>6388</v>
      </c>
      <c r="B5188" s="763" t="s">
        <v>214</v>
      </c>
      <c r="E5188" s="86" t="s">
        <v>228</v>
      </c>
      <c r="F5188" s="282" t="s">
        <v>488</v>
      </c>
      <c r="G5188" s="1124" t="str">
        <f>IF('Appraisal Inputs'!R419="","Blank",'Appraisal Inputs'!R419)</f>
        <v>Blank</v>
      </c>
      <c r="I5188" s="515" t="s">
        <v>5654</v>
      </c>
      <c r="K5188" s="1130"/>
    </row>
    <row r="5189" spans="1:11" x14ac:dyDescent="0.2">
      <c r="A5189" s="86" t="s">
        <v>6388</v>
      </c>
      <c r="B5189" s="763" t="s">
        <v>214</v>
      </c>
      <c r="E5189" s="86" t="s">
        <v>228</v>
      </c>
      <c r="F5189" s="282" t="s">
        <v>37</v>
      </c>
      <c r="G5189" s="1132" t="str">
        <f>IF('Appraisal Inputs'!R421="","Blank",'Appraisal Inputs'!R421)</f>
        <v>Blank</v>
      </c>
      <c r="I5189" s="515" t="s">
        <v>7353</v>
      </c>
      <c r="K5189" s="1133"/>
    </row>
    <row r="5190" spans="1:11" x14ac:dyDescent="0.2">
      <c r="A5190" s="86" t="s">
        <v>6388</v>
      </c>
      <c r="B5190" s="763" t="s">
        <v>214</v>
      </c>
      <c r="E5190" s="86" t="s">
        <v>228</v>
      </c>
      <c r="F5190" s="282" t="s">
        <v>7239</v>
      </c>
      <c r="G5190" s="1132" t="str">
        <f>IF('Appraisal Inputs'!R422="","Blank",'Appraisal Inputs'!R422)</f>
        <v>Blank</v>
      </c>
      <c r="I5190" s="515" t="s">
        <v>5655</v>
      </c>
      <c r="K5190" s="1133"/>
    </row>
    <row r="5191" spans="1:11" x14ac:dyDescent="0.2">
      <c r="A5191" s="86" t="s">
        <v>6388</v>
      </c>
      <c r="B5191" s="763" t="s">
        <v>214</v>
      </c>
      <c r="E5191" s="86" t="s">
        <v>228</v>
      </c>
      <c r="F5191" s="282" t="s">
        <v>7240</v>
      </c>
      <c r="G5191" s="1132" t="str">
        <f>IF('Appraisal Inputs'!R423="","Blank",'Appraisal Inputs'!R423)</f>
        <v>Blank</v>
      </c>
      <c r="I5191" s="515" t="s">
        <v>5656</v>
      </c>
      <c r="K5191" s="1133"/>
    </row>
    <row r="5192" spans="1:11" x14ac:dyDescent="0.2">
      <c r="A5192" s="86" t="s">
        <v>6388</v>
      </c>
      <c r="B5192" s="763" t="s">
        <v>214</v>
      </c>
      <c r="E5192" s="86" t="s">
        <v>228</v>
      </c>
      <c r="F5192" s="282" t="s">
        <v>7241</v>
      </c>
      <c r="G5192" s="1132" t="str">
        <f>IF('Appraisal Inputs'!R424="","Blank",'Appraisal Inputs'!R424)</f>
        <v>Blank</v>
      </c>
      <c r="I5192" s="515" t="s">
        <v>5657</v>
      </c>
      <c r="K5192" s="1133"/>
    </row>
    <row r="5193" spans="1:11" x14ac:dyDescent="0.2">
      <c r="A5193" s="86" t="s">
        <v>6388</v>
      </c>
      <c r="B5193" s="763" t="s">
        <v>214</v>
      </c>
      <c r="E5193" s="86" t="s">
        <v>228</v>
      </c>
      <c r="F5193" s="282" t="s">
        <v>7242</v>
      </c>
      <c r="G5193" s="1132" t="str">
        <f>IF('Appraisal Inputs'!R425="","Blank",'Appraisal Inputs'!R425)</f>
        <v>Blank</v>
      </c>
      <c r="I5193" s="515" t="s">
        <v>5658</v>
      </c>
      <c r="K5193" s="1133"/>
    </row>
    <row r="5194" spans="1:11" x14ac:dyDescent="0.2">
      <c r="A5194" s="86" t="s">
        <v>6388</v>
      </c>
      <c r="B5194" s="763" t="s">
        <v>214</v>
      </c>
      <c r="E5194" s="86" t="s">
        <v>228</v>
      </c>
      <c r="F5194" s="282" t="s">
        <v>7243</v>
      </c>
      <c r="G5194" s="1132" t="str">
        <f>IF('Appraisal Inputs'!R426="","Blank",'Appraisal Inputs'!R426)</f>
        <v>Blank</v>
      </c>
      <c r="I5194" s="515" t="s">
        <v>5659</v>
      </c>
      <c r="K5194" s="1133"/>
    </row>
    <row r="5195" spans="1:11" x14ac:dyDescent="0.2">
      <c r="A5195" s="86" t="s">
        <v>6388</v>
      </c>
      <c r="B5195" s="763" t="s">
        <v>214</v>
      </c>
      <c r="E5195" s="86" t="s">
        <v>228</v>
      </c>
      <c r="F5195" s="282" t="s">
        <v>7244</v>
      </c>
      <c r="G5195" s="1132" t="str">
        <f>IF('Appraisal Inputs'!R427="","Blank",'Appraisal Inputs'!R427)</f>
        <v>Blank</v>
      </c>
      <c r="I5195" s="515" t="s">
        <v>5660</v>
      </c>
      <c r="K5195" s="1133"/>
    </row>
    <row r="5196" spans="1:11" x14ac:dyDescent="0.2">
      <c r="A5196" s="86" t="s">
        <v>6388</v>
      </c>
      <c r="B5196" s="763" t="s">
        <v>214</v>
      </c>
      <c r="E5196" s="86" t="s">
        <v>228</v>
      </c>
      <c r="F5196" s="282" t="s">
        <v>7245</v>
      </c>
      <c r="G5196" s="1132" t="str">
        <f>IF('Appraisal Inputs'!R428="","Blank",'Appraisal Inputs'!R428)</f>
        <v>Blank</v>
      </c>
      <c r="I5196" s="515" t="s">
        <v>5661</v>
      </c>
      <c r="K5196" s="1133"/>
    </row>
    <row r="5197" spans="1:11" x14ac:dyDescent="0.2">
      <c r="A5197" s="86" t="s">
        <v>6388</v>
      </c>
      <c r="B5197" s="763" t="s">
        <v>214</v>
      </c>
      <c r="E5197" s="86" t="s">
        <v>228</v>
      </c>
      <c r="F5197" s="282" t="s">
        <v>7246</v>
      </c>
      <c r="G5197" s="1132" t="str">
        <f>IF('Appraisal Inputs'!R429="","Blank",'Appraisal Inputs'!R429)</f>
        <v>Blank</v>
      </c>
      <c r="I5197" s="515" t="s">
        <v>5662</v>
      </c>
      <c r="K5197" s="1133"/>
    </row>
    <row r="5198" spans="1:11" x14ac:dyDescent="0.2">
      <c r="A5198" s="86" t="s">
        <v>6388</v>
      </c>
      <c r="B5198" s="763" t="s">
        <v>214</v>
      </c>
      <c r="E5198" s="86" t="s">
        <v>228</v>
      </c>
      <c r="F5198" s="282" t="s">
        <v>7247</v>
      </c>
      <c r="G5198" s="1132" t="str">
        <f>IF('Appraisal Inputs'!R430="","Blank",'Appraisal Inputs'!R430)</f>
        <v>Blank</v>
      </c>
      <c r="I5198" s="515" t="s">
        <v>5663</v>
      </c>
      <c r="K5198" s="1133"/>
    </row>
    <row r="5199" spans="1:11" x14ac:dyDescent="0.2">
      <c r="A5199" s="86" t="s">
        <v>6388</v>
      </c>
      <c r="B5199" s="763" t="s">
        <v>214</v>
      </c>
      <c r="E5199" s="86" t="s">
        <v>228</v>
      </c>
      <c r="F5199" s="282" t="s">
        <v>7248</v>
      </c>
      <c r="G5199" s="1132" t="str">
        <f>IF('Appraisal Inputs'!R431="","Blank",'Appraisal Inputs'!R431)</f>
        <v>Blank</v>
      </c>
      <c r="I5199" s="515" t="s">
        <v>5664</v>
      </c>
      <c r="K5199" s="1133"/>
    </row>
    <row r="5200" spans="1:11" x14ac:dyDescent="0.2">
      <c r="A5200" s="86" t="s">
        <v>6388</v>
      </c>
      <c r="B5200" s="763" t="s">
        <v>214</v>
      </c>
      <c r="E5200" s="86" t="s">
        <v>228</v>
      </c>
      <c r="F5200" s="282" t="s">
        <v>7249</v>
      </c>
      <c r="G5200" s="1132" t="str">
        <f>IF('Appraisal Inputs'!R432="","Blank",'Appraisal Inputs'!R432)</f>
        <v>Blank</v>
      </c>
      <c r="I5200" s="515" t="s">
        <v>5665</v>
      </c>
      <c r="K5200" s="1133"/>
    </row>
    <row r="5201" spans="1:11" x14ac:dyDescent="0.2">
      <c r="A5201" s="86" t="s">
        <v>6388</v>
      </c>
      <c r="B5201" s="763" t="s">
        <v>214</v>
      </c>
      <c r="E5201" s="86" t="s">
        <v>228</v>
      </c>
      <c r="F5201" s="282" t="s">
        <v>7250</v>
      </c>
      <c r="G5201" s="1132" t="str">
        <f>IF('Appraisal Inputs'!R433="","Blank",'Appraisal Inputs'!R433)</f>
        <v>Blank</v>
      </c>
      <c r="I5201" s="515" t="s">
        <v>5666</v>
      </c>
      <c r="K5201" s="1133"/>
    </row>
    <row r="5202" spans="1:11" x14ac:dyDescent="0.2">
      <c r="A5202" s="86" t="s">
        <v>6388</v>
      </c>
      <c r="B5202" s="763" t="s">
        <v>214</v>
      </c>
      <c r="E5202" s="86" t="s">
        <v>228</v>
      </c>
      <c r="F5202" s="282" t="s">
        <v>7251</v>
      </c>
      <c r="G5202" s="1132" t="str">
        <f>IF('Appraisal Inputs'!R434="","Blank",'Appraisal Inputs'!R434)</f>
        <v>Blank</v>
      </c>
      <c r="I5202" s="515" t="s">
        <v>5667</v>
      </c>
      <c r="K5202" s="1133"/>
    </row>
    <row r="5203" spans="1:11" x14ac:dyDescent="0.2">
      <c r="A5203" s="86" t="s">
        <v>6388</v>
      </c>
      <c r="B5203" s="763" t="s">
        <v>214</v>
      </c>
      <c r="E5203" s="86" t="s">
        <v>228</v>
      </c>
      <c r="F5203" s="282" t="s">
        <v>7252</v>
      </c>
      <c r="G5203" s="1132" t="str">
        <f>IF('Appraisal Inputs'!R435="","Blank",'Appraisal Inputs'!R435)</f>
        <v>Blank</v>
      </c>
      <c r="I5203" s="515" t="s">
        <v>5668</v>
      </c>
      <c r="K5203" s="1133"/>
    </row>
    <row r="5204" spans="1:11" x14ac:dyDescent="0.2">
      <c r="A5204" s="86" t="s">
        <v>6388</v>
      </c>
      <c r="B5204" s="763" t="s">
        <v>214</v>
      </c>
      <c r="E5204" s="86" t="s">
        <v>228</v>
      </c>
      <c r="F5204" s="282" t="s">
        <v>7253</v>
      </c>
      <c r="G5204" s="1132" t="str">
        <f>IF('Appraisal Inputs'!R436="","Blank",'Appraisal Inputs'!R436)</f>
        <v>Blank</v>
      </c>
      <c r="I5204" s="515" t="s">
        <v>5669</v>
      </c>
      <c r="K5204" s="1133"/>
    </row>
    <row r="5205" spans="1:11" x14ac:dyDescent="0.2">
      <c r="A5205" s="86" t="s">
        <v>6388</v>
      </c>
      <c r="B5205" s="763" t="s">
        <v>214</v>
      </c>
      <c r="E5205" s="86" t="s">
        <v>228</v>
      </c>
      <c r="F5205" s="282" t="s">
        <v>7254</v>
      </c>
      <c r="G5205" s="1132" t="str">
        <f>IF('Appraisal Inputs'!R437="","Blank",'Appraisal Inputs'!R437)</f>
        <v>Blank</v>
      </c>
      <c r="I5205" s="515" t="s">
        <v>5670</v>
      </c>
      <c r="K5205" s="1133"/>
    </row>
    <row r="5206" spans="1:11" x14ac:dyDescent="0.2">
      <c r="A5206" s="86" t="s">
        <v>6388</v>
      </c>
      <c r="B5206" s="763" t="s">
        <v>214</v>
      </c>
      <c r="E5206" s="86" t="s">
        <v>228</v>
      </c>
      <c r="F5206" s="282" t="s">
        <v>181</v>
      </c>
      <c r="G5206" s="1132" t="str">
        <f>IF('Appraisal Inputs'!R439="","Blank",'Appraisal Inputs'!R439)</f>
        <v>Blank</v>
      </c>
      <c r="I5206" s="515" t="s">
        <v>7354</v>
      </c>
      <c r="K5206" s="1133"/>
    </row>
    <row r="5207" spans="1:11" x14ac:dyDescent="0.2">
      <c r="A5207" s="86" t="s">
        <v>6388</v>
      </c>
      <c r="B5207" s="763" t="s">
        <v>214</v>
      </c>
      <c r="E5207" s="86" t="s">
        <v>228</v>
      </c>
      <c r="F5207" s="282" t="s">
        <v>182</v>
      </c>
      <c r="G5207" s="1132" t="str">
        <f>IF('Appraisal Inputs'!R440="","Blank",'Appraisal Inputs'!R440)</f>
        <v>Blank</v>
      </c>
      <c r="I5207" s="515" t="s">
        <v>5671</v>
      </c>
      <c r="K5207" s="1133"/>
    </row>
    <row r="5208" spans="1:11" x14ac:dyDescent="0.2">
      <c r="A5208" s="86" t="s">
        <v>6388</v>
      </c>
      <c r="B5208" s="763" t="s">
        <v>214</v>
      </c>
      <c r="E5208" s="86" t="s">
        <v>228</v>
      </c>
      <c r="F5208" s="282" t="s">
        <v>183</v>
      </c>
      <c r="G5208" s="1132" t="str">
        <f>IF('Appraisal Inputs'!R441="","Blank",'Appraisal Inputs'!R441)</f>
        <v>Blank</v>
      </c>
      <c r="I5208" s="515" t="s">
        <v>5672</v>
      </c>
      <c r="K5208" s="1133"/>
    </row>
    <row r="5209" spans="1:11" x14ac:dyDescent="0.2">
      <c r="A5209" s="86" t="s">
        <v>6388</v>
      </c>
      <c r="B5209" s="763" t="s">
        <v>214</v>
      </c>
      <c r="E5209" s="86" t="s">
        <v>228</v>
      </c>
      <c r="F5209" s="282" t="s">
        <v>587</v>
      </c>
      <c r="G5209" s="1132" t="str">
        <f>IF('Appraisal Inputs'!R444="","Blank",'Appraisal Inputs'!R444)</f>
        <v>Blank</v>
      </c>
      <c r="I5209" s="515" t="s">
        <v>7355</v>
      </c>
      <c r="K5209" s="1133"/>
    </row>
    <row r="5210" spans="1:11" x14ac:dyDescent="0.2">
      <c r="A5210" s="86" t="s">
        <v>6388</v>
      </c>
      <c r="B5210" s="763" t="s">
        <v>214</v>
      </c>
      <c r="E5210" s="86" t="s">
        <v>228</v>
      </c>
      <c r="F5210" s="282" t="s">
        <v>588</v>
      </c>
      <c r="G5210" s="1132" t="str">
        <f>IF('Appraisal Inputs'!R445="","Blank",'Appraisal Inputs'!R445)</f>
        <v>Blank</v>
      </c>
      <c r="I5210" s="515" t="s">
        <v>5673</v>
      </c>
      <c r="K5210" s="1133"/>
    </row>
    <row r="5211" spans="1:11" x14ac:dyDescent="0.2">
      <c r="A5211" s="86" t="s">
        <v>6388</v>
      </c>
      <c r="B5211" s="543" t="s">
        <v>214</v>
      </c>
      <c r="C5211" s="547"/>
      <c r="D5211" s="547"/>
      <c r="E5211" s="547" t="s">
        <v>228</v>
      </c>
      <c r="F5211" s="538" t="s">
        <v>589</v>
      </c>
      <c r="G5211" s="1134" t="str">
        <f>IF('Appraisal Inputs'!R446="","Blank",'Appraisal Inputs'!R446)</f>
        <v>Blank</v>
      </c>
      <c r="I5211" s="515" t="s">
        <v>5674</v>
      </c>
      <c r="K5211" s="1133"/>
    </row>
    <row r="5212" spans="1:11" x14ac:dyDescent="0.2">
      <c r="A5212" s="86" t="s">
        <v>6388</v>
      </c>
      <c r="B5212" s="541" t="s">
        <v>214</v>
      </c>
      <c r="C5212" s="546"/>
      <c r="D5212" s="546"/>
      <c r="E5212" s="546" t="s">
        <v>229</v>
      </c>
      <c r="F5212" s="542" t="s">
        <v>210</v>
      </c>
      <c r="G5212" s="1112" t="str">
        <f>IF('Appraisal Inputs'!S403="","Blank",'Appraisal Inputs'!S403)</f>
        <v>Expense Comp 16</v>
      </c>
      <c r="I5212" s="515" t="s">
        <v>5675</v>
      </c>
      <c r="K5212" s="1135"/>
    </row>
    <row r="5213" spans="1:11" x14ac:dyDescent="0.2">
      <c r="A5213" s="86" t="s">
        <v>6388</v>
      </c>
      <c r="B5213" s="763" t="s">
        <v>214</v>
      </c>
      <c r="E5213" s="86" t="s">
        <v>229</v>
      </c>
      <c r="F5213" s="282" t="s">
        <v>2</v>
      </c>
      <c r="G5213" s="1128" t="str">
        <f>IF('Appraisal Inputs'!S404="","Blank",'Appraisal Inputs'!S404)</f>
        <v>Blank</v>
      </c>
      <c r="I5213" s="515" t="s">
        <v>5676</v>
      </c>
      <c r="K5213" s="1135"/>
    </row>
    <row r="5214" spans="1:11" x14ac:dyDescent="0.2">
      <c r="A5214" s="86" t="s">
        <v>6388</v>
      </c>
      <c r="B5214" s="763" t="s">
        <v>214</v>
      </c>
      <c r="E5214" s="86" t="s">
        <v>229</v>
      </c>
      <c r="F5214" s="282" t="s">
        <v>3</v>
      </c>
      <c r="G5214" s="1128" t="str">
        <f>IF('Appraisal Inputs'!S405="","Blank",'Appraisal Inputs'!S405)</f>
        <v>Select ▼</v>
      </c>
      <c r="I5214" s="515" t="s">
        <v>5677</v>
      </c>
      <c r="K5214" s="1135"/>
    </row>
    <row r="5215" spans="1:11" x14ac:dyDescent="0.2">
      <c r="A5215" s="86" t="s">
        <v>6388</v>
      </c>
      <c r="B5215" s="763" t="s">
        <v>214</v>
      </c>
      <c r="E5215" s="86" t="s">
        <v>229</v>
      </c>
      <c r="F5215" s="282" t="s">
        <v>10</v>
      </c>
      <c r="G5215" s="1128" t="str">
        <f>IF('Appraisal Inputs'!S406="","Blank",'Appraisal Inputs'!S406)</f>
        <v>Blank</v>
      </c>
      <c r="I5215" s="515" t="s">
        <v>5678</v>
      </c>
      <c r="K5215" s="1135"/>
    </row>
    <row r="5216" spans="1:11" x14ac:dyDescent="0.2">
      <c r="A5216" s="86" t="s">
        <v>6388</v>
      </c>
      <c r="B5216" s="763" t="s">
        <v>214</v>
      </c>
      <c r="E5216" s="86" t="s">
        <v>229</v>
      </c>
      <c r="F5216" s="282" t="s">
        <v>313</v>
      </c>
      <c r="G5216" s="1124" t="str">
        <f>IF('Appraisal Inputs'!S407="","Blank",'Appraisal Inputs'!S407)</f>
        <v>Blank</v>
      </c>
      <c r="I5216" s="515" t="s">
        <v>5679</v>
      </c>
      <c r="K5216" s="1130"/>
    </row>
    <row r="5217" spans="1:11" x14ac:dyDescent="0.2">
      <c r="A5217" s="86" t="s">
        <v>6388</v>
      </c>
      <c r="B5217" s="763" t="s">
        <v>214</v>
      </c>
      <c r="E5217" s="86" t="s">
        <v>229</v>
      </c>
      <c r="F5217" s="282" t="s">
        <v>7523</v>
      </c>
      <c r="G5217" s="1110" t="str">
        <f>IF('Appraisal Inputs'!S408="","Blank",'Appraisal Inputs'!S408)</f>
        <v>Blank</v>
      </c>
      <c r="I5217" s="515" t="s">
        <v>5680</v>
      </c>
      <c r="K5217" s="1129"/>
    </row>
    <row r="5218" spans="1:11" x14ac:dyDescent="0.2">
      <c r="A5218" s="86" t="s">
        <v>6388</v>
      </c>
      <c r="B5218" s="763" t="s">
        <v>214</v>
      </c>
      <c r="E5218" s="86" t="s">
        <v>229</v>
      </c>
      <c r="F5218" s="282" t="s">
        <v>251</v>
      </c>
      <c r="G5218" s="1124" t="str">
        <f>IF('Appraisal Inputs'!S409="","Blank",'Appraisal Inputs'!S409)</f>
        <v>Blank</v>
      </c>
      <c r="I5218" s="515" t="s">
        <v>5681</v>
      </c>
      <c r="K5218" s="1130"/>
    </row>
    <row r="5219" spans="1:11" x14ac:dyDescent="0.2">
      <c r="A5219" s="86" t="s">
        <v>6388</v>
      </c>
      <c r="B5219" s="763" t="s">
        <v>214</v>
      </c>
      <c r="E5219" s="86" t="s">
        <v>229</v>
      </c>
      <c r="F5219" s="282" t="s">
        <v>252</v>
      </c>
      <c r="G5219" s="1124" t="str">
        <f>IF('Appraisal Inputs'!S410="","Blank",'Appraisal Inputs'!S410)</f>
        <v>Blank</v>
      </c>
      <c r="I5219" s="515" t="s">
        <v>5682</v>
      </c>
      <c r="K5219" s="1130"/>
    </row>
    <row r="5220" spans="1:11" x14ac:dyDescent="0.2">
      <c r="A5220" s="86" t="s">
        <v>6388</v>
      </c>
      <c r="B5220" s="763" t="s">
        <v>214</v>
      </c>
      <c r="E5220" s="86" t="s">
        <v>229</v>
      </c>
      <c r="F5220" s="282" t="s">
        <v>594</v>
      </c>
      <c r="G5220" s="1105" t="str">
        <f>IF('Appraisal Inputs'!S411="","Blank",'Appraisal Inputs'!S411)</f>
        <v>Blank</v>
      </c>
      <c r="I5220" s="515" t="s">
        <v>5683</v>
      </c>
      <c r="K5220" s="1131"/>
    </row>
    <row r="5221" spans="1:11" x14ac:dyDescent="0.2">
      <c r="A5221" s="86" t="s">
        <v>6388</v>
      </c>
      <c r="B5221" s="763" t="s">
        <v>214</v>
      </c>
      <c r="E5221" s="86" t="s">
        <v>229</v>
      </c>
      <c r="F5221" s="282" t="s">
        <v>595</v>
      </c>
      <c r="G5221" s="1105" t="str">
        <f>IF('Appraisal Inputs'!S412="","Blank",'Appraisal Inputs'!S412)</f>
        <v>Blank</v>
      </c>
      <c r="I5221" s="515" t="s">
        <v>5684</v>
      </c>
      <c r="K5221" s="1131"/>
    </row>
    <row r="5222" spans="1:11" x14ac:dyDescent="0.2">
      <c r="A5222" s="86" t="s">
        <v>6388</v>
      </c>
      <c r="B5222" s="763" t="s">
        <v>214</v>
      </c>
      <c r="E5222" s="86" t="s">
        <v>229</v>
      </c>
      <c r="F5222" s="282" t="s">
        <v>596</v>
      </c>
      <c r="G5222" s="1105" t="str">
        <f>IF('Appraisal Inputs'!S413="","Blank",'Appraisal Inputs'!S413)</f>
        <v>Blank</v>
      </c>
      <c r="I5222" s="515" t="s">
        <v>5685</v>
      </c>
      <c r="K5222" s="1131"/>
    </row>
    <row r="5223" spans="1:11" x14ac:dyDescent="0.2">
      <c r="A5223" s="86" t="s">
        <v>6388</v>
      </c>
      <c r="B5223" s="763" t="s">
        <v>214</v>
      </c>
      <c r="E5223" s="86" t="s">
        <v>229</v>
      </c>
      <c r="F5223" s="282" t="s">
        <v>597</v>
      </c>
      <c r="G5223" s="1105" t="str">
        <f>IF('Appraisal Inputs'!S414="","Blank",'Appraisal Inputs'!S414)</f>
        <v>Blank</v>
      </c>
      <c r="I5223" s="515" t="s">
        <v>5686</v>
      </c>
      <c r="K5223" s="1131"/>
    </row>
    <row r="5224" spans="1:11" x14ac:dyDescent="0.2">
      <c r="A5224" s="86" t="s">
        <v>6388</v>
      </c>
      <c r="B5224" s="763" t="s">
        <v>214</v>
      </c>
      <c r="E5224" s="86" t="s">
        <v>229</v>
      </c>
      <c r="F5224" s="282" t="s">
        <v>7613</v>
      </c>
      <c r="G5224" s="1124" t="str">
        <f>IF('Appraisal Inputs'!S416="","Blank",'Appraisal Inputs'!S416)</f>
        <v>Blank</v>
      </c>
      <c r="I5224" s="515" t="s">
        <v>7356</v>
      </c>
      <c r="K5224" s="1130"/>
    </row>
    <row r="5225" spans="1:11" x14ac:dyDescent="0.2">
      <c r="A5225" s="86" t="s">
        <v>6388</v>
      </c>
      <c r="B5225" s="763" t="s">
        <v>214</v>
      </c>
      <c r="E5225" s="86" t="s">
        <v>229</v>
      </c>
      <c r="F5225" s="282" t="s">
        <v>211</v>
      </c>
      <c r="G5225" s="1124" t="str">
        <f>IF('Appraisal Inputs'!S417="","Blank",'Appraisal Inputs'!S417)</f>
        <v>Blank</v>
      </c>
      <c r="I5225" s="515" t="s">
        <v>5687</v>
      </c>
      <c r="K5225" s="1130"/>
    </row>
    <row r="5226" spans="1:11" x14ac:dyDescent="0.2">
      <c r="A5226" s="86" t="s">
        <v>6388</v>
      </c>
      <c r="B5226" s="763" t="s">
        <v>214</v>
      </c>
      <c r="E5226" s="86" t="s">
        <v>229</v>
      </c>
      <c r="F5226" s="282" t="s">
        <v>212</v>
      </c>
      <c r="G5226" s="1124" t="str">
        <f>IF('Appraisal Inputs'!S418="","Blank",'Appraisal Inputs'!S418)</f>
        <v>Blank</v>
      </c>
      <c r="I5226" s="515" t="s">
        <v>5688</v>
      </c>
      <c r="K5226" s="1130"/>
    </row>
    <row r="5227" spans="1:11" x14ac:dyDescent="0.2">
      <c r="A5227" s="86" t="s">
        <v>6388</v>
      </c>
      <c r="B5227" s="763" t="s">
        <v>214</v>
      </c>
      <c r="E5227" s="86" t="s">
        <v>229</v>
      </c>
      <c r="F5227" s="282" t="s">
        <v>488</v>
      </c>
      <c r="G5227" s="1124" t="str">
        <f>IF('Appraisal Inputs'!S419="","Blank",'Appraisal Inputs'!S419)</f>
        <v>Blank</v>
      </c>
      <c r="I5227" s="515" t="s">
        <v>5689</v>
      </c>
      <c r="K5227" s="1130"/>
    </row>
    <row r="5228" spans="1:11" x14ac:dyDescent="0.2">
      <c r="A5228" s="86" t="s">
        <v>6388</v>
      </c>
      <c r="B5228" s="763" t="s">
        <v>214</v>
      </c>
      <c r="E5228" s="86" t="s">
        <v>229</v>
      </c>
      <c r="F5228" s="282" t="s">
        <v>37</v>
      </c>
      <c r="G5228" s="1132" t="str">
        <f>IF('Appraisal Inputs'!S421="","Blank",'Appraisal Inputs'!S421)</f>
        <v>Blank</v>
      </c>
      <c r="I5228" s="515" t="s">
        <v>7357</v>
      </c>
      <c r="K5228" s="1133"/>
    </row>
    <row r="5229" spans="1:11" x14ac:dyDescent="0.2">
      <c r="A5229" s="86" t="s">
        <v>6388</v>
      </c>
      <c r="B5229" s="763" t="s">
        <v>214</v>
      </c>
      <c r="E5229" s="86" t="s">
        <v>229</v>
      </c>
      <c r="F5229" s="282" t="s">
        <v>7239</v>
      </c>
      <c r="G5229" s="1132" t="str">
        <f>IF('Appraisal Inputs'!S422="","Blank",'Appraisal Inputs'!S422)</f>
        <v>Blank</v>
      </c>
      <c r="I5229" s="515" t="s">
        <v>5690</v>
      </c>
      <c r="K5229" s="1133"/>
    </row>
    <row r="5230" spans="1:11" x14ac:dyDescent="0.2">
      <c r="A5230" s="86" t="s">
        <v>6388</v>
      </c>
      <c r="B5230" s="763" t="s">
        <v>214</v>
      </c>
      <c r="E5230" s="86" t="s">
        <v>229</v>
      </c>
      <c r="F5230" s="282" t="s">
        <v>7240</v>
      </c>
      <c r="G5230" s="1132" t="str">
        <f>IF('Appraisal Inputs'!S423="","Blank",'Appraisal Inputs'!S423)</f>
        <v>Blank</v>
      </c>
      <c r="I5230" s="515" t="s">
        <v>5691</v>
      </c>
      <c r="K5230" s="1133"/>
    </row>
    <row r="5231" spans="1:11" x14ac:dyDescent="0.2">
      <c r="A5231" s="86" t="s">
        <v>6388</v>
      </c>
      <c r="B5231" s="763" t="s">
        <v>214</v>
      </c>
      <c r="E5231" s="86" t="s">
        <v>229</v>
      </c>
      <c r="F5231" s="282" t="s">
        <v>7241</v>
      </c>
      <c r="G5231" s="1132" t="str">
        <f>IF('Appraisal Inputs'!S424="","Blank",'Appraisal Inputs'!S424)</f>
        <v>Blank</v>
      </c>
      <c r="I5231" s="515" t="s">
        <v>5692</v>
      </c>
      <c r="K5231" s="1133"/>
    </row>
    <row r="5232" spans="1:11" x14ac:dyDescent="0.2">
      <c r="A5232" s="86" t="s">
        <v>6388</v>
      </c>
      <c r="B5232" s="763" t="s">
        <v>214</v>
      </c>
      <c r="E5232" s="86" t="s">
        <v>229</v>
      </c>
      <c r="F5232" s="282" t="s">
        <v>7242</v>
      </c>
      <c r="G5232" s="1132" t="str">
        <f>IF('Appraisal Inputs'!S425="","Blank",'Appraisal Inputs'!S425)</f>
        <v>Blank</v>
      </c>
      <c r="I5232" s="515" t="s">
        <v>5693</v>
      </c>
      <c r="K5232" s="1133"/>
    </row>
    <row r="5233" spans="1:11" x14ac:dyDescent="0.2">
      <c r="A5233" s="86" t="s">
        <v>6388</v>
      </c>
      <c r="B5233" s="763" t="s">
        <v>214</v>
      </c>
      <c r="E5233" s="86" t="s">
        <v>229</v>
      </c>
      <c r="F5233" s="282" t="s">
        <v>7243</v>
      </c>
      <c r="G5233" s="1132" t="str">
        <f>IF('Appraisal Inputs'!S426="","Blank",'Appraisal Inputs'!S426)</f>
        <v>Blank</v>
      </c>
      <c r="I5233" s="515" t="s">
        <v>5694</v>
      </c>
      <c r="K5233" s="1133"/>
    </row>
    <row r="5234" spans="1:11" x14ac:dyDescent="0.2">
      <c r="A5234" s="86" t="s">
        <v>6388</v>
      </c>
      <c r="B5234" s="763" t="s">
        <v>214</v>
      </c>
      <c r="E5234" s="86" t="s">
        <v>229</v>
      </c>
      <c r="F5234" s="282" t="s">
        <v>7244</v>
      </c>
      <c r="G5234" s="1132" t="str">
        <f>IF('Appraisal Inputs'!S427="","Blank",'Appraisal Inputs'!S427)</f>
        <v>Blank</v>
      </c>
      <c r="I5234" s="515" t="s">
        <v>5695</v>
      </c>
      <c r="K5234" s="1133"/>
    </row>
    <row r="5235" spans="1:11" x14ac:dyDescent="0.2">
      <c r="A5235" s="86" t="s">
        <v>6388</v>
      </c>
      <c r="B5235" s="763" t="s">
        <v>214</v>
      </c>
      <c r="E5235" s="86" t="s">
        <v>229</v>
      </c>
      <c r="F5235" s="282" t="s">
        <v>7245</v>
      </c>
      <c r="G5235" s="1132" t="str">
        <f>IF('Appraisal Inputs'!S428="","Blank",'Appraisal Inputs'!S428)</f>
        <v>Blank</v>
      </c>
      <c r="I5235" s="515" t="s">
        <v>5696</v>
      </c>
      <c r="K5235" s="1133"/>
    </row>
    <row r="5236" spans="1:11" x14ac:dyDescent="0.2">
      <c r="A5236" s="86" t="s">
        <v>6388</v>
      </c>
      <c r="B5236" s="763" t="s">
        <v>214</v>
      </c>
      <c r="E5236" s="86" t="s">
        <v>229</v>
      </c>
      <c r="F5236" s="282" t="s">
        <v>7246</v>
      </c>
      <c r="G5236" s="1132" t="str">
        <f>IF('Appraisal Inputs'!S429="","Blank",'Appraisal Inputs'!S429)</f>
        <v>Blank</v>
      </c>
      <c r="I5236" s="515" t="s">
        <v>5697</v>
      </c>
      <c r="K5236" s="1133"/>
    </row>
    <row r="5237" spans="1:11" x14ac:dyDescent="0.2">
      <c r="A5237" s="86" t="s">
        <v>6388</v>
      </c>
      <c r="B5237" s="763" t="s">
        <v>214</v>
      </c>
      <c r="E5237" s="86" t="s">
        <v>229</v>
      </c>
      <c r="F5237" s="282" t="s">
        <v>7247</v>
      </c>
      <c r="G5237" s="1132" t="str">
        <f>IF('Appraisal Inputs'!S430="","Blank",'Appraisal Inputs'!S430)</f>
        <v>Blank</v>
      </c>
      <c r="I5237" s="515" t="s">
        <v>5698</v>
      </c>
      <c r="K5237" s="1133"/>
    </row>
    <row r="5238" spans="1:11" x14ac:dyDescent="0.2">
      <c r="A5238" s="86" t="s">
        <v>6388</v>
      </c>
      <c r="B5238" s="763" t="s">
        <v>214</v>
      </c>
      <c r="E5238" s="86" t="s">
        <v>229</v>
      </c>
      <c r="F5238" s="282" t="s">
        <v>7248</v>
      </c>
      <c r="G5238" s="1132" t="str">
        <f>IF('Appraisal Inputs'!S431="","Blank",'Appraisal Inputs'!S431)</f>
        <v>Blank</v>
      </c>
      <c r="I5238" s="515" t="s">
        <v>5699</v>
      </c>
      <c r="K5238" s="1133"/>
    </row>
    <row r="5239" spans="1:11" x14ac:dyDescent="0.2">
      <c r="A5239" s="86" t="s">
        <v>6388</v>
      </c>
      <c r="B5239" s="763" t="s">
        <v>214</v>
      </c>
      <c r="E5239" s="86" t="s">
        <v>229</v>
      </c>
      <c r="F5239" s="282" t="s">
        <v>7249</v>
      </c>
      <c r="G5239" s="1132" t="str">
        <f>IF('Appraisal Inputs'!S432="","Blank",'Appraisal Inputs'!S432)</f>
        <v>Blank</v>
      </c>
      <c r="I5239" s="515" t="s">
        <v>5700</v>
      </c>
      <c r="K5239" s="1133"/>
    </row>
    <row r="5240" spans="1:11" x14ac:dyDescent="0.2">
      <c r="A5240" s="86" t="s">
        <v>6388</v>
      </c>
      <c r="B5240" s="763" t="s">
        <v>214</v>
      </c>
      <c r="E5240" s="86" t="s">
        <v>229</v>
      </c>
      <c r="F5240" s="282" t="s">
        <v>7250</v>
      </c>
      <c r="G5240" s="1132" t="str">
        <f>IF('Appraisal Inputs'!S433="","Blank",'Appraisal Inputs'!S433)</f>
        <v>Blank</v>
      </c>
      <c r="I5240" s="515" t="s">
        <v>5701</v>
      </c>
      <c r="K5240" s="1133"/>
    </row>
    <row r="5241" spans="1:11" x14ac:dyDescent="0.2">
      <c r="A5241" s="86" t="s">
        <v>6388</v>
      </c>
      <c r="B5241" s="763" t="s">
        <v>214</v>
      </c>
      <c r="E5241" s="86" t="s">
        <v>229</v>
      </c>
      <c r="F5241" s="282" t="s">
        <v>7251</v>
      </c>
      <c r="G5241" s="1132" t="str">
        <f>IF('Appraisal Inputs'!S434="","Blank",'Appraisal Inputs'!S434)</f>
        <v>Blank</v>
      </c>
      <c r="I5241" s="515" t="s">
        <v>5702</v>
      </c>
      <c r="K5241" s="1133"/>
    </row>
    <row r="5242" spans="1:11" x14ac:dyDescent="0.2">
      <c r="A5242" s="86" t="s">
        <v>6388</v>
      </c>
      <c r="B5242" s="763" t="s">
        <v>214</v>
      </c>
      <c r="E5242" s="86" t="s">
        <v>229</v>
      </c>
      <c r="F5242" s="282" t="s">
        <v>7252</v>
      </c>
      <c r="G5242" s="1132" t="str">
        <f>IF('Appraisal Inputs'!S435="","Blank",'Appraisal Inputs'!S435)</f>
        <v>Blank</v>
      </c>
      <c r="I5242" s="515" t="s">
        <v>5703</v>
      </c>
      <c r="K5242" s="1133"/>
    </row>
    <row r="5243" spans="1:11" x14ac:dyDescent="0.2">
      <c r="A5243" s="86" t="s">
        <v>6388</v>
      </c>
      <c r="B5243" s="763" t="s">
        <v>214</v>
      </c>
      <c r="E5243" s="86" t="s">
        <v>229</v>
      </c>
      <c r="F5243" s="282" t="s">
        <v>7253</v>
      </c>
      <c r="G5243" s="1132" t="str">
        <f>IF('Appraisal Inputs'!S436="","Blank",'Appraisal Inputs'!S436)</f>
        <v>Blank</v>
      </c>
      <c r="I5243" s="515" t="s">
        <v>5704</v>
      </c>
      <c r="K5243" s="1133"/>
    </row>
    <row r="5244" spans="1:11" x14ac:dyDescent="0.2">
      <c r="A5244" s="86" t="s">
        <v>6388</v>
      </c>
      <c r="B5244" s="763" t="s">
        <v>214</v>
      </c>
      <c r="E5244" s="86" t="s">
        <v>229</v>
      </c>
      <c r="F5244" s="282" t="s">
        <v>7254</v>
      </c>
      <c r="G5244" s="1132" t="str">
        <f>IF('Appraisal Inputs'!S437="","Blank",'Appraisal Inputs'!S437)</f>
        <v>Blank</v>
      </c>
      <c r="I5244" s="515" t="s">
        <v>5705</v>
      </c>
      <c r="K5244" s="1133"/>
    </row>
    <row r="5245" spans="1:11" x14ac:dyDescent="0.2">
      <c r="A5245" s="86" t="s">
        <v>6388</v>
      </c>
      <c r="B5245" s="763" t="s">
        <v>214</v>
      </c>
      <c r="E5245" s="86" t="s">
        <v>229</v>
      </c>
      <c r="F5245" s="282" t="s">
        <v>181</v>
      </c>
      <c r="G5245" s="1132" t="str">
        <f>IF('Appraisal Inputs'!S439="","Blank",'Appraisal Inputs'!S439)</f>
        <v>Blank</v>
      </c>
      <c r="I5245" s="515" t="s">
        <v>7358</v>
      </c>
      <c r="K5245" s="1133"/>
    </row>
    <row r="5246" spans="1:11" x14ac:dyDescent="0.2">
      <c r="A5246" s="86" t="s">
        <v>6388</v>
      </c>
      <c r="B5246" s="763" t="s">
        <v>214</v>
      </c>
      <c r="E5246" s="86" t="s">
        <v>229</v>
      </c>
      <c r="F5246" s="282" t="s">
        <v>182</v>
      </c>
      <c r="G5246" s="1132" t="str">
        <f>IF('Appraisal Inputs'!S440="","Blank",'Appraisal Inputs'!S440)</f>
        <v>Blank</v>
      </c>
      <c r="I5246" s="515" t="s">
        <v>5706</v>
      </c>
      <c r="K5246" s="1133"/>
    </row>
    <row r="5247" spans="1:11" x14ac:dyDescent="0.2">
      <c r="A5247" s="86" t="s">
        <v>6388</v>
      </c>
      <c r="B5247" s="763" t="s">
        <v>214</v>
      </c>
      <c r="E5247" s="86" t="s">
        <v>229</v>
      </c>
      <c r="F5247" s="282" t="s">
        <v>183</v>
      </c>
      <c r="G5247" s="1132" t="str">
        <f>IF('Appraisal Inputs'!S441="","Blank",'Appraisal Inputs'!S441)</f>
        <v>Blank</v>
      </c>
      <c r="I5247" s="515" t="s">
        <v>5707</v>
      </c>
      <c r="K5247" s="1133"/>
    </row>
    <row r="5248" spans="1:11" x14ac:dyDescent="0.2">
      <c r="A5248" s="86" t="s">
        <v>6388</v>
      </c>
      <c r="B5248" s="763" t="s">
        <v>214</v>
      </c>
      <c r="E5248" s="86" t="s">
        <v>229</v>
      </c>
      <c r="F5248" s="282" t="s">
        <v>587</v>
      </c>
      <c r="G5248" s="1132" t="str">
        <f>IF('Appraisal Inputs'!S444="","Blank",'Appraisal Inputs'!S444)</f>
        <v>Blank</v>
      </c>
      <c r="I5248" s="515" t="s">
        <v>7359</v>
      </c>
      <c r="K5248" s="1133"/>
    </row>
    <row r="5249" spans="1:11" x14ac:dyDescent="0.2">
      <c r="A5249" s="86" t="s">
        <v>6388</v>
      </c>
      <c r="B5249" s="763" t="s">
        <v>214</v>
      </c>
      <c r="E5249" s="86" t="s">
        <v>229</v>
      </c>
      <c r="F5249" s="282" t="s">
        <v>588</v>
      </c>
      <c r="G5249" s="1132" t="str">
        <f>IF('Appraisal Inputs'!S445="","Blank",'Appraisal Inputs'!S445)</f>
        <v>Blank</v>
      </c>
      <c r="I5249" s="515" t="s">
        <v>5708</v>
      </c>
      <c r="K5249" s="1133"/>
    </row>
    <row r="5250" spans="1:11" x14ac:dyDescent="0.2">
      <c r="A5250" s="86" t="s">
        <v>6388</v>
      </c>
      <c r="B5250" s="543" t="s">
        <v>214</v>
      </c>
      <c r="C5250" s="547"/>
      <c r="D5250" s="547"/>
      <c r="E5250" s="547" t="s">
        <v>229</v>
      </c>
      <c r="F5250" s="538" t="s">
        <v>589</v>
      </c>
      <c r="G5250" s="1134" t="str">
        <f>IF('Appraisal Inputs'!S446="","Blank",'Appraisal Inputs'!S446)</f>
        <v>Blank</v>
      </c>
      <c r="I5250" s="515" t="s">
        <v>5709</v>
      </c>
      <c r="K5250" s="1133"/>
    </row>
    <row r="5251" spans="1:11" x14ac:dyDescent="0.2">
      <c r="A5251" s="86" t="s">
        <v>6388</v>
      </c>
      <c r="B5251" s="541" t="s">
        <v>214</v>
      </c>
      <c r="C5251" s="546"/>
      <c r="D5251" s="546"/>
      <c r="E5251" s="546" t="s">
        <v>230</v>
      </c>
      <c r="F5251" s="542" t="s">
        <v>210</v>
      </c>
      <c r="G5251" s="1112" t="str">
        <f>IF('Appraisal Inputs'!T403="","Blank",'Appraisal Inputs'!T403)</f>
        <v>Expense Comp 17</v>
      </c>
      <c r="I5251" s="515" t="s">
        <v>5710</v>
      </c>
      <c r="K5251" s="1135"/>
    </row>
    <row r="5252" spans="1:11" x14ac:dyDescent="0.2">
      <c r="A5252" s="86" t="s">
        <v>6388</v>
      </c>
      <c r="B5252" s="763" t="s">
        <v>214</v>
      </c>
      <c r="E5252" s="86" t="s">
        <v>230</v>
      </c>
      <c r="F5252" s="282" t="s">
        <v>2</v>
      </c>
      <c r="G5252" s="1128" t="str">
        <f>IF('Appraisal Inputs'!T404="","Blank",'Appraisal Inputs'!T404)</f>
        <v>Blank</v>
      </c>
      <c r="I5252" s="515" t="s">
        <v>5711</v>
      </c>
      <c r="K5252" s="1135"/>
    </row>
    <row r="5253" spans="1:11" x14ac:dyDescent="0.2">
      <c r="A5253" s="86" t="s">
        <v>6388</v>
      </c>
      <c r="B5253" s="763" t="s">
        <v>214</v>
      </c>
      <c r="E5253" s="86" t="s">
        <v>230</v>
      </c>
      <c r="F5253" s="282" t="s">
        <v>3</v>
      </c>
      <c r="G5253" s="1128" t="str">
        <f>IF('Appraisal Inputs'!T405="","Blank",'Appraisal Inputs'!T405)</f>
        <v>Select ▼</v>
      </c>
      <c r="I5253" s="515" t="s">
        <v>5712</v>
      </c>
      <c r="K5253" s="1135"/>
    </row>
    <row r="5254" spans="1:11" x14ac:dyDescent="0.2">
      <c r="A5254" s="86" t="s">
        <v>6388</v>
      </c>
      <c r="B5254" s="763" t="s">
        <v>214</v>
      </c>
      <c r="E5254" s="86" t="s">
        <v>230</v>
      </c>
      <c r="F5254" s="282" t="s">
        <v>10</v>
      </c>
      <c r="G5254" s="1128" t="str">
        <f>IF('Appraisal Inputs'!T406="","Blank",'Appraisal Inputs'!T406)</f>
        <v>Blank</v>
      </c>
      <c r="I5254" s="515" t="s">
        <v>5713</v>
      </c>
      <c r="K5254" s="1135"/>
    </row>
    <row r="5255" spans="1:11" x14ac:dyDescent="0.2">
      <c r="A5255" s="86" t="s">
        <v>6388</v>
      </c>
      <c r="B5255" s="763" t="s">
        <v>214</v>
      </c>
      <c r="E5255" s="86" t="s">
        <v>230</v>
      </c>
      <c r="F5255" s="282" t="s">
        <v>313</v>
      </c>
      <c r="G5255" s="1124" t="str">
        <f>IF('Appraisal Inputs'!T407="","Blank",'Appraisal Inputs'!T407)</f>
        <v>Blank</v>
      </c>
      <c r="I5255" s="515" t="s">
        <v>5714</v>
      </c>
      <c r="K5255" s="1130"/>
    </row>
    <row r="5256" spans="1:11" x14ac:dyDescent="0.2">
      <c r="A5256" s="86" t="s">
        <v>6388</v>
      </c>
      <c r="B5256" s="763" t="s">
        <v>214</v>
      </c>
      <c r="E5256" s="86" t="s">
        <v>230</v>
      </c>
      <c r="F5256" s="282" t="s">
        <v>7523</v>
      </c>
      <c r="G5256" s="1110" t="str">
        <f>IF('Appraisal Inputs'!T408="","Blank",'Appraisal Inputs'!T408)</f>
        <v>Blank</v>
      </c>
      <c r="I5256" s="515" t="s">
        <v>5715</v>
      </c>
      <c r="K5256" s="1129"/>
    </row>
    <row r="5257" spans="1:11" x14ac:dyDescent="0.2">
      <c r="A5257" s="86" t="s">
        <v>6388</v>
      </c>
      <c r="B5257" s="763" t="s">
        <v>214</v>
      </c>
      <c r="E5257" s="86" t="s">
        <v>230</v>
      </c>
      <c r="F5257" s="282" t="s">
        <v>251</v>
      </c>
      <c r="G5257" s="1124" t="str">
        <f>IF('Appraisal Inputs'!T409="","Blank",'Appraisal Inputs'!T409)</f>
        <v>Blank</v>
      </c>
      <c r="I5257" s="515" t="s">
        <v>5716</v>
      </c>
      <c r="K5257" s="1130"/>
    </row>
    <row r="5258" spans="1:11" x14ac:dyDescent="0.2">
      <c r="A5258" s="86" t="s">
        <v>6388</v>
      </c>
      <c r="B5258" s="763" t="s">
        <v>214</v>
      </c>
      <c r="E5258" s="86" t="s">
        <v>230</v>
      </c>
      <c r="F5258" s="282" t="s">
        <v>252</v>
      </c>
      <c r="G5258" s="1124" t="str">
        <f>IF('Appraisal Inputs'!T410="","Blank",'Appraisal Inputs'!T410)</f>
        <v>Blank</v>
      </c>
      <c r="I5258" s="515" t="s">
        <v>5717</v>
      </c>
      <c r="K5258" s="1130"/>
    </row>
    <row r="5259" spans="1:11" x14ac:dyDescent="0.2">
      <c r="A5259" s="86" t="s">
        <v>6388</v>
      </c>
      <c r="B5259" s="763" t="s">
        <v>214</v>
      </c>
      <c r="E5259" s="86" t="s">
        <v>230</v>
      </c>
      <c r="F5259" s="282" t="s">
        <v>594</v>
      </c>
      <c r="G5259" s="1105" t="str">
        <f>IF('Appraisal Inputs'!T411="","Blank",'Appraisal Inputs'!T411)</f>
        <v>Blank</v>
      </c>
      <c r="I5259" s="515" t="s">
        <v>5718</v>
      </c>
      <c r="K5259" s="1131"/>
    </row>
    <row r="5260" spans="1:11" x14ac:dyDescent="0.2">
      <c r="A5260" s="86" t="s">
        <v>6388</v>
      </c>
      <c r="B5260" s="763" t="s">
        <v>214</v>
      </c>
      <c r="E5260" s="86" t="s">
        <v>230</v>
      </c>
      <c r="F5260" s="282" t="s">
        <v>595</v>
      </c>
      <c r="G5260" s="1105" t="str">
        <f>IF('Appraisal Inputs'!T412="","Blank",'Appraisal Inputs'!T412)</f>
        <v>Blank</v>
      </c>
      <c r="I5260" s="515" t="s">
        <v>5719</v>
      </c>
      <c r="K5260" s="1131"/>
    </row>
    <row r="5261" spans="1:11" x14ac:dyDescent="0.2">
      <c r="A5261" s="86" t="s">
        <v>6388</v>
      </c>
      <c r="B5261" s="763" t="s">
        <v>214</v>
      </c>
      <c r="E5261" s="86" t="s">
        <v>230</v>
      </c>
      <c r="F5261" s="282" t="s">
        <v>596</v>
      </c>
      <c r="G5261" s="1105" t="str">
        <f>IF('Appraisal Inputs'!T413="","Blank",'Appraisal Inputs'!T413)</f>
        <v>Blank</v>
      </c>
      <c r="I5261" s="515" t="s">
        <v>5720</v>
      </c>
      <c r="K5261" s="1131"/>
    </row>
    <row r="5262" spans="1:11" x14ac:dyDescent="0.2">
      <c r="A5262" s="86" t="s">
        <v>6388</v>
      </c>
      <c r="B5262" s="763" t="s">
        <v>214</v>
      </c>
      <c r="E5262" s="86" t="s">
        <v>230</v>
      </c>
      <c r="F5262" s="282" t="s">
        <v>597</v>
      </c>
      <c r="G5262" s="1105" t="str">
        <f>IF('Appraisal Inputs'!T414="","Blank",'Appraisal Inputs'!T414)</f>
        <v>Blank</v>
      </c>
      <c r="I5262" s="515" t="s">
        <v>5721</v>
      </c>
      <c r="K5262" s="1131"/>
    </row>
    <row r="5263" spans="1:11" x14ac:dyDescent="0.2">
      <c r="A5263" s="86" t="s">
        <v>6388</v>
      </c>
      <c r="B5263" s="763" t="s">
        <v>214</v>
      </c>
      <c r="E5263" s="86" t="s">
        <v>230</v>
      </c>
      <c r="F5263" s="282" t="s">
        <v>7613</v>
      </c>
      <c r="G5263" s="1124" t="str">
        <f>IF('Appraisal Inputs'!T416="","Blank",'Appraisal Inputs'!T416)</f>
        <v>Blank</v>
      </c>
      <c r="I5263" s="515" t="s">
        <v>7360</v>
      </c>
      <c r="K5263" s="1130"/>
    </row>
    <row r="5264" spans="1:11" x14ac:dyDescent="0.2">
      <c r="A5264" s="86" t="s">
        <v>6388</v>
      </c>
      <c r="B5264" s="763" t="s">
        <v>214</v>
      </c>
      <c r="E5264" s="86" t="s">
        <v>230</v>
      </c>
      <c r="F5264" s="282" t="s">
        <v>211</v>
      </c>
      <c r="G5264" s="1124" t="str">
        <f>IF('Appraisal Inputs'!T417="","Blank",'Appraisal Inputs'!T417)</f>
        <v>Blank</v>
      </c>
      <c r="I5264" s="515" t="s">
        <v>5722</v>
      </c>
      <c r="K5264" s="1130"/>
    </row>
    <row r="5265" spans="1:11" x14ac:dyDescent="0.2">
      <c r="A5265" s="86" t="s">
        <v>6388</v>
      </c>
      <c r="B5265" s="763" t="s">
        <v>214</v>
      </c>
      <c r="E5265" s="86" t="s">
        <v>230</v>
      </c>
      <c r="F5265" s="282" t="s">
        <v>212</v>
      </c>
      <c r="G5265" s="1124" t="str">
        <f>IF('Appraisal Inputs'!T418="","Blank",'Appraisal Inputs'!T418)</f>
        <v>Blank</v>
      </c>
      <c r="I5265" s="515" t="s">
        <v>5723</v>
      </c>
      <c r="K5265" s="1130"/>
    </row>
    <row r="5266" spans="1:11" x14ac:dyDescent="0.2">
      <c r="A5266" s="86" t="s">
        <v>6388</v>
      </c>
      <c r="B5266" s="763" t="s">
        <v>214</v>
      </c>
      <c r="E5266" s="86" t="s">
        <v>230</v>
      </c>
      <c r="F5266" s="282" t="s">
        <v>488</v>
      </c>
      <c r="G5266" s="1124" t="str">
        <f>IF('Appraisal Inputs'!T419="","Blank",'Appraisal Inputs'!T419)</f>
        <v>Blank</v>
      </c>
      <c r="I5266" s="515" t="s">
        <v>5724</v>
      </c>
      <c r="K5266" s="1130"/>
    </row>
    <row r="5267" spans="1:11" x14ac:dyDescent="0.2">
      <c r="A5267" s="86" t="s">
        <v>6388</v>
      </c>
      <c r="B5267" s="763" t="s">
        <v>214</v>
      </c>
      <c r="E5267" s="86" t="s">
        <v>230</v>
      </c>
      <c r="F5267" s="282" t="s">
        <v>37</v>
      </c>
      <c r="G5267" s="1132" t="str">
        <f>IF('Appraisal Inputs'!T421="","Blank",'Appraisal Inputs'!T421)</f>
        <v>Blank</v>
      </c>
      <c r="I5267" s="515" t="s">
        <v>7361</v>
      </c>
      <c r="K5267" s="1133"/>
    </row>
    <row r="5268" spans="1:11" x14ac:dyDescent="0.2">
      <c r="A5268" s="86" t="s">
        <v>6388</v>
      </c>
      <c r="B5268" s="763" t="s">
        <v>214</v>
      </c>
      <c r="E5268" s="86" t="s">
        <v>230</v>
      </c>
      <c r="F5268" s="282" t="s">
        <v>7239</v>
      </c>
      <c r="G5268" s="1132" t="str">
        <f>IF('Appraisal Inputs'!T422="","Blank",'Appraisal Inputs'!T422)</f>
        <v>Blank</v>
      </c>
      <c r="I5268" s="515" t="s">
        <v>5725</v>
      </c>
      <c r="K5268" s="1133"/>
    </row>
    <row r="5269" spans="1:11" x14ac:dyDescent="0.2">
      <c r="A5269" s="86" t="s">
        <v>6388</v>
      </c>
      <c r="B5269" s="763" t="s">
        <v>214</v>
      </c>
      <c r="E5269" s="86" t="s">
        <v>230</v>
      </c>
      <c r="F5269" s="282" t="s">
        <v>7240</v>
      </c>
      <c r="G5269" s="1132" t="str">
        <f>IF('Appraisal Inputs'!T423="","Blank",'Appraisal Inputs'!T423)</f>
        <v>Blank</v>
      </c>
      <c r="I5269" s="515" t="s">
        <v>5726</v>
      </c>
      <c r="K5269" s="1133"/>
    </row>
    <row r="5270" spans="1:11" x14ac:dyDescent="0.2">
      <c r="A5270" s="86" t="s">
        <v>6388</v>
      </c>
      <c r="B5270" s="763" t="s">
        <v>214</v>
      </c>
      <c r="E5270" s="86" t="s">
        <v>230</v>
      </c>
      <c r="F5270" s="282" t="s">
        <v>7241</v>
      </c>
      <c r="G5270" s="1132" t="str">
        <f>IF('Appraisal Inputs'!T424="","Blank",'Appraisal Inputs'!T424)</f>
        <v>Blank</v>
      </c>
      <c r="I5270" s="515" t="s">
        <v>5727</v>
      </c>
      <c r="K5270" s="1133"/>
    </row>
    <row r="5271" spans="1:11" x14ac:dyDescent="0.2">
      <c r="A5271" s="86" t="s">
        <v>6388</v>
      </c>
      <c r="B5271" s="763" t="s">
        <v>214</v>
      </c>
      <c r="E5271" s="86" t="s">
        <v>230</v>
      </c>
      <c r="F5271" s="282" t="s">
        <v>7242</v>
      </c>
      <c r="G5271" s="1132" t="str">
        <f>IF('Appraisal Inputs'!T425="","Blank",'Appraisal Inputs'!T425)</f>
        <v>Blank</v>
      </c>
      <c r="I5271" s="515" t="s">
        <v>5728</v>
      </c>
      <c r="K5271" s="1133"/>
    </row>
    <row r="5272" spans="1:11" x14ac:dyDescent="0.2">
      <c r="A5272" s="86" t="s">
        <v>6388</v>
      </c>
      <c r="B5272" s="763" t="s">
        <v>214</v>
      </c>
      <c r="E5272" s="86" t="s">
        <v>230</v>
      </c>
      <c r="F5272" s="282" t="s">
        <v>7243</v>
      </c>
      <c r="G5272" s="1132" t="str">
        <f>IF('Appraisal Inputs'!T426="","Blank",'Appraisal Inputs'!T426)</f>
        <v>Blank</v>
      </c>
      <c r="I5272" s="515" t="s">
        <v>5729</v>
      </c>
      <c r="K5272" s="1133"/>
    </row>
    <row r="5273" spans="1:11" x14ac:dyDescent="0.2">
      <c r="A5273" s="86" t="s">
        <v>6388</v>
      </c>
      <c r="B5273" s="763" t="s">
        <v>214</v>
      </c>
      <c r="E5273" s="86" t="s">
        <v>230</v>
      </c>
      <c r="F5273" s="282" t="s">
        <v>7244</v>
      </c>
      <c r="G5273" s="1132" t="str">
        <f>IF('Appraisal Inputs'!T427="","Blank",'Appraisal Inputs'!T427)</f>
        <v>Blank</v>
      </c>
      <c r="I5273" s="515" t="s">
        <v>5730</v>
      </c>
      <c r="K5273" s="1133"/>
    </row>
    <row r="5274" spans="1:11" x14ac:dyDescent="0.2">
      <c r="A5274" s="86" t="s">
        <v>6388</v>
      </c>
      <c r="B5274" s="763" t="s">
        <v>214</v>
      </c>
      <c r="E5274" s="86" t="s">
        <v>230</v>
      </c>
      <c r="F5274" s="282" t="s">
        <v>7245</v>
      </c>
      <c r="G5274" s="1132" t="str">
        <f>IF('Appraisal Inputs'!T428="","Blank",'Appraisal Inputs'!T428)</f>
        <v>Blank</v>
      </c>
      <c r="I5274" s="515" t="s">
        <v>5731</v>
      </c>
      <c r="K5274" s="1133"/>
    </row>
    <row r="5275" spans="1:11" x14ac:dyDescent="0.2">
      <c r="A5275" s="86" t="s">
        <v>6388</v>
      </c>
      <c r="B5275" s="763" t="s">
        <v>214</v>
      </c>
      <c r="E5275" s="86" t="s">
        <v>230</v>
      </c>
      <c r="F5275" s="282" t="s">
        <v>7246</v>
      </c>
      <c r="G5275" s="1132" t="str">
        <f>IF('Appraisal Inputs'!T429="","Blank",'Appraisal Inputs'!T429)</f>
        <v>Blank</v>
      </c>
      <c r="I5275" s="515" t="s">
        <v>5732</v>
      </c>
      <c r="K5275" s="1133"/>
    </row>
    <row r="5276" spans="1:11" x14ac:dyDescent="0.2">
      <c r="A5276" s="86" t="s">
        <v>6388</v>
      </c>
      <c r="B5276" s="763" t="s">
        <v>214</v>
      </c>
      <c r="E5276" s="86" t="s">
        <v>230</v>
      </c>
      <c r="F5276" s="282" t="s">
        <v>7247</v>
      </c>
      <c r="G5276" s="1132" t="str">
        <f>IF('Appraisal Inputs'!T430="","Blank",'Appraisal Inputs'!T430)</f>
        <v>Blank</v>
      </c>
      <c r="I5276" s="515" t="s">
        <v>5733</v>
      </c>
      <c r="K5276" s="1133"/>
    </row>
    <row r="5277" spans="1:11" x14ac:dyDescent="0.2">
      <c r="A5277" s="86" t="s">
        <v>6388</v>
      </c>
      <c r="B5277" s="763" t="s">
        <v>214</v>
      </c>
      <c r="E5277" s="86" t="s">
        <v>230</v>
      </c>
      <c r="F5277" s="282" t="s">
        <v>7248</v>
      </c>
      <c r="G5277" s="1132" t="str">
        <f>IF('Appraisal Inputs'!T431="","Blank",'Appraisal Inputs'!T431)</f>
        <v>Blank</v>
      </c>
      <c r="I5277" s="515" t="s">
        <v>5734</v>
      </c>
      <c r="K5277" s="1133"/>
    </row>
    <row r="5278" spans="1:11" x14ac:dyDescent="0.2">
      <c r="A5278" s="86" t="s">
        <v>6388</v>
      </c>
      <c r="B5278" s="763" t="s">
        <v>214</v>
      </c>
      <c r="E5278" s="86" t="s">
        <v>230</v>
      </c>
      <c r="F5278" s="282" t="s">
        <v>7249</v>
      </c>
      <c r="G5278" s="1132" t="str">
        <f>IF('Appraisal Inputs'!T432="","Blank",'Appraisal Inputs'!T432)</f>
        <v>Blank</v>
      </c>
      <c r="I5278" s="515" t="s">
        <v>5735</v>
      </c>
      <c r="K5278" s="1133"/>
    </row>
    <row r="5279" spans="1:11" x14ac:dyDescent="0.2">
      <c r="A5279" s="86" t="s">
        <v>6388</v>
      </c>
      <c r="B5279" s="763" t="s">
        <v>214</v>
      </c>
      <c r="E5279" s="86" t="s">
        <v>230</v>
      </c>
      <c r="F5279" s="282" t="s">
        <v>7250</v>
      </c>
      <c r="G5279" s="1132" t="str">
        <f>IF('Appraisal Inputs'!T433="","Blank",'Appraisal Inputs'!T433)</f>
        <v>Blank</v>
      </c>
      <c r="I5279" s="515" t="s">
        <v>5736</v>
      </c>
      <c r="K5279" s="1133"/>
    </row>
    <row r="5280" spans="1:11" x14ac:dyDescent="0.2">
      <c r="A5280" s="86" t="s">
        <v>6388</v>
      </c>
      <c r="B5280" s="763" t="s">
        <v>214</v>
      </c>
      <c r="E5280" s="86" t="s">
        <v>230</v>
      </c>
      <c r="F5280" s="282" t="s">
        <v>7251</v>
      </c>
      <c r="G5280" s="1132" t="str">
        <f>IF('Appraisal Inputs'!T434="","Blank",'Appraisal Inputs'!T434)</f>
        <v>Blank</v>
      </c>
      <c r="I5280" s="515" t="s">
        <v>5737</v>
      </c>
      <c r="K5280" s="1133"/>
    </row>
    <row r="5281" spans="1:11" x14ac:dyDescent="0.2">
      <c r="A5281" s="86" t="s">
        <v>6388</v>
      </c>
      <c r="B5281" s="763" t="s">
        <v>214</v>
      </c>
      <c r="E5281" s="86" t="s">
        <v>230</v>
      </c>
      <c r="F5281" s="282" t="s">
        <v>7252</v>
      </c>
      <c r="G5281" s="1132" t="str">
        <f>IF('Appraisal Inputs'!T435="","Blank",'Appraisal Inputs'!T435)</f>
        <v>Blank</v>
      </c>
      <c r="I5281" s="515" t="s">
        <v>5738</v>
      </c>
      <c r="K5281" s="1133"/>
    </row>
    <row r="5282" spans="1:11" x14ac:dyDescent="0.2">
      <c r="A5282" s="86" t="s">
        <v>6388</v>
      </c>
      <c r="B5282" s="763" t="s">
        <v>214</v>
      </c>
      <c r="E5282" s="86" t="s">
        <v>230</v>
      </c>
      <c r="F5282" s="282" t="s">
        <v>7253</v>
      </c>
      <c r="G5282" s="1132" t="str">
        <f>IF('Appraisal Inputs'!T436="","Blank",'Appraisal Inputs'!T436)</f>
        <v>Blank</v>
      </c>
      <c r="I5282" s="515" t="s">
        <v>5739</v>
      </c>
      <c r="K5282" s="1133"/>
    </row>
    <row r="5283" spans="1:11" x14ac:dyDescent="0.2">
      <c r="A5283" s="86" t="s">
        <v>6388</v>
      </c>
      <c r="B5283" s="763" t="s">
        <v>214</v>
      </c>
      <c r="E5283" s="86" t="s">
        <v>230</v>
      </c>
      <c r="F5283" s="282" t="s">
        <v>7254</v>
      </c>
      <c r="G5283" s="1132" t="str">
        <f>IF('Appraisal Inputs'!T437="","Blank",'Appraisal Inputs'!T437)</f>
        <v>Blank</v>
      </c>
      <c r="I5283" s="515" t="s">
        <v>5740</v>
      </c>
      <c r="K5283" s="1133"/>
    </row>
    <row r="5284" spans="1:11" x14ac:dyDescent="0.2">
      <c r="A5284" s="86" t="s">
        <v>6388</v>
      </c>
      <c r="B5284" s="763" t="s">
        <v>214</v>
      </c>
      <c r="E5284" s="86" t="s">
        <v>230</v>
      </c>
      <c r="F5284" s="282" t="s">
        <v>181</v>
      </c>
      <c r="G5284" s="1132" t="str">
        <f>IF('Appraisal Inputs'!T439="","Blank",'Appraisal Inputs'!T439)</f>
        <v>Blank</v>
      </c>
      <c r="I5284" s="515" t="s">
        <v>7362</v>
      </c>
      <c r="K5284" s="1133"/>
    </row>
    <row r="5285" spans="1:11" x14ac:dyDescent="0.2">
      <c r="A5285" s="86" t="s">
        <v>6388</v>
      </c>
      <c r="B5285" s="763" t="s">
        <v>214</v>
      </c>
      <c r="E5285" s="86" t="s">
        <v>230</v>
      </c>
      <c r="F5285" s="282" t="s">
        <v>182</v>
      </c>
      <c r="G5285" s="1132" t="str">
        <f>IF('Appraisal Inputs'!T440="","Blank",'Appraisal Inputs'!T440)</f>
        <v>Blank</v>
      </c>
      <c r="I5285" s="515" t="s">
        <v>5741</v>
      </c>
      <c r="K5285" s="1133"/>
    </row>
    <row r="5286" spans="1:11" x14ac:dyDescent="0.2">
      <c r="A5286" s="86" t="s">
        <v>6388</v>
      </c>
      <c r="B5286" s="763" t="s">
        <v>214</v>
      </c>
      <c r="E5286" s="86" t="s">
        <v>230</v>
      </c>
      <c r="F5286" s="282" t="s">
        <v>183</v>
      </c>
      <c r="G5286" s="1132" t="str">
        <f>IF('Appraisal Inputs'!T441="","Blank",'Appraisal Inputs'!T441)</f>
        <v>Blank</v>
      </c>
      <c r="I5286" s="515" t="s">
        <v>5742</v>
      </c>
      <c r="K5286" s="1133"/>
    </row>
    <row r="5287" spans="1:11" x14ac:dyDescent="0.2">
      <c r="A5287" s="86" t="s">
        <v>6388</v>
      </c>
      <c r="B5287" s="763" t="s">
        <v>214</v>
      </c>
      <c r="E5287" s="86" t="s">
        <v>230</v>
      </c>
      <c r="F5287" s="282" t="s">
        <v>587</v>
      </c>
      <c r="G5287" s="1132" t="str">
        <f>IF('Appraisal Inputs'!T444="","Blank",'Appraisal Inputs'!T444)</f>
        <v>Blank</v>
      </c>
      <c r="I5287" s="515" t="s">
        <v>7363</v>
      </c>
      <c r="K5287" s="1133"/>
    </row>
    <row r="5288" spans="1:11" x14ac:dyDescent="0.2">
      <c r="A5288" s="86" t="s">
        <v>6388</v>
      </c>
      <c r="B5288" s="763" t="s">
        <v>214</v>
      </c>
      <c r="E5288" s="86" t="s">
        <v>230</v>
      </c>
      <c r="F5288" s="282" t="s">
        <v>588</v>
      </c>
      <c r="G5288" s="1132" t="str">
        <f>IF('Appraisal Inputs'!T445="","Blank",'Appraisal Inputs'!T445)</f>
        <v>Blank</v>
      </c>
      <c r="I5288" s="515" t="s">
        <v>5743</v>
      </c>
      <c r="K5288" s="1133"/>
    </row>
    <row r="5289" spans="1:11" x14ac:dyDescent="0.2">
      <c r="A5289" s="86" t="s">
        <v>6388</v>
      </c>
      <c r="B5289" s="543" t="s">
        <v>214</v>
      </c>
      <c r="C5289" s="547"/>
      <c r="D5289" s="547"/>
      <c r="E5289" s="547" t="s">
        <v>230</v>
      </c>
      <c r="F5289" s="538" t="s">
        <v>589</v>
      </c>
      <c r="G5289" s="1134" t="str">
        <f>IF('Appraisal Inputs'!T446="","Blank",'Appraisal Inputs'!T446)</f>
        <v>Blank</v>
      </c>
      <c r="I5289" s="515" t="s">
        <v>5744</v>
      </c>
      <c r="K5289" s="1133"/>
    </row>
    <row r="5290" spans="1:11" x14ac:dyDescent="0.2">
      <c r="A5290" s="86" t="s">
        <v>6388</v>
      </c>
      <c r="B5290" s="541" t="s">
        <v>214</v>
      </c>
      <c r="C5290" s="546"/>
      <c r="D5290" s="546"/>
      <c r="E5290" s="546" t="s">
        <v>231</v>
      </c>
      <c r="F5290" s="542" t="s">
        <v>210</v>
      </c>
      <c r="G5290" s="1112" t="str">
        <f>IF('Appraisal Inputs'!U403="","Blank",'Appraisal Inputs'!U403)</f>
        <v>Expense Comp 18</v>
      </c>
      <c r="I5290" s="515" t="s">
        <v>5745</v>
      </c>
      <c r="K5290" s="1135"/>
    </row>
    <row r="5291" spans="1:11" x14ac:dyDescent="0.2">
      <c r="A5291" s="86" t="s">
        <v>6388</v>
      </c>
      <c r="B5291" s="763" t="s">
        <v>214</v>
      </c>
      <c r="E5291" s="86" t="s">
        <v>231</v>
      </c>
      <c r="F5291" s="282" t="s">
        <v>2</v>
      </c>
      <c r="G5291" s="1128" t="str">
        <f>IF('Appraisal Inputs'!U404="","Blank",'Appraisal Inputs'!U404)</f>
        <v>Blank</v>
      </c>
      <c r="I5291" s="515" t="s">
        <v>5746</v>
      </c>
      <c r="K5291" s="1135"/>
    </row>
    <row r="5292" spans="1:11" x14ac:dyDescent="0.2">
      <c r="A5292" s="86" t="s">
        <v>6388</v>
      </c>
      <c r="B5292" s="763" t="s">
        <v>214</v>
      </c>
      <c r="E5292" s="86" t="s">
        <v>231</v>
      </c>
      <c r="F5292" s="282" t="s">
        <v>3</v>
      </c>
      <c r="G5292" s="1128" t="str">
        <f>IF('Appraisal Inputs'!U405="","Blank",'Appraisal Inputs'!U405)</f>
        <v>Select ▼</v>
      </c>
      <c r="I5292" s="515" t="s">
        <v>5747</v>
      </c>
      <c r="K5292" s="1135"/>
    </row>
    <row r="5293" spans="1:11" x14ac:dyDescent="0.2">
      <c r="A5293" s="86" t="s">
        <v>6388</v>
      </c>
      <c r="B5293" s="763" t="s">
        <v>214</v>
      </c>
      <c r="E5293" s="86" t="s">
        <v>231</v>
      </c>
      <c r="F5293" s="282" t="s">
        <v>10</v>
      </c>
      <c r="G5293" s="1128" t="str">
        <f>IF('Appraisal Inputs'!U406="","Blank",'Appraisal Inputs'!U406)</f>
        <v>Blank</v>
      </c>
      <c r="I5293" s="515" t="s">
        <v>5748</v>
      </c>
      <c r="K5293" s="1135"/>
    </row>
    <row r="5294" spans="1:11" x14ac:dyDescent="0.2">
      <c r="A5294" s="86" t="s">
        <v>6388</v>
      </c>
      <c r="B5294" s="763" t="s">
        <v>214</v>
      </c>
      <c r="E5294" s="86" t="s">
        <v>231</v>
      </c>
      <c r="F5294" s="282" t="s">
        <v>313</v>
      </c>
      <c r="G5294" s="1124" t="str">
        <f>IF('Appraisal Inputs'!U407="","Blank",'Appraisal Inputs'!U407)</f>
        <v>Blank</v>
      </c>
      <c r="I5294" s="515" t="s">
        <v>5749</v>
      </c>
      <c r="K5294" s="1130"/>
    </row>
    <row r="5295" spans="1:11" x14ac:dyDescent="0.2">
      <c r="A5295" s="86" t="s">
        <v>6388</v>
      </c>
      <c r="B5295" s="763" t="s">
        <v>214</v>
      </c>
      <c r="E5295" s="86" t="s">
        <v>231</v>
      </c>
      <c r="F5295" s="282" t="s">
        <v>7523</v>
      </c>
      <c r="G5295" s="1110" t="str">
        <f>IF('Appraisal Inputs'!U408="","Blank",'Appraisal Inputs'!U408)</f>
        <v>Blank</v>
      </c>
      <c r="I5295" s="515" t="s">
        <v>5750</v>
      </c>
      <c r="K5295" s="1129"/>
    </row>
    <row r="5296" spans="1:11" x14ac:dyDescent="0.2">
      <c r="A5296" s="86" t="s">
        <v>6388</v>
      </c>
      <c r="B5296" s="763" t="s">
        <v>214</v>
      </c>
      <c r="E5296" s="86" t="s">
        <v>231</v>
      </c>
      <c r="F5296" s="282" t="s">
        <v>251</v>
      </c>
      <c r="G5296" s="1124" t="str">
        <f>IF('Appraisal Inputs'!U409="","Blank",'Appraisal Inputs'!U409)</f>
        <v>Blank</v>
      </c>
      <c r="I5296" s="515" t="s">
        <v>5751</v>
      </c>
      <c r="K5296" s="1130"/>
    </row>
    <row r="5297" spans="1:11" x14ac:dyDescent="0.2">
      <c r="A5297" s="86" t="s">
        <v>6388</v>
      </c>
      <c r="B5297" s="763" t="s">
        <v>214</v>
      </c>
      <c r="E5297" s="86" t="s">
        <v>231</v>
      </c>
      <c r="F5297" s="282" t="s">
        <v>252</v>
      </c>
      <c r="G5297" s="1124" t="str">
        <f>IF('Appraisal Inputs'!U410="","Blank",'Appraisal Inputs'!U410)</f>
        <v>Blank</v>
      </c>
      <c r="I5297" s="515" t="s">
        <v>5752</v>
      </c>
      <c r="K5297" s="1130"/>
    </row>
    <row r="5298" spans="1:11" x14ac:dyDescent="0.2">
      <c r="A5298" s="86" t="s">
        <v>6388</v>
      </c>
      <c r="B5298" s="763" t="s">
        <v>214</v>
      </c>
      <c r="E5298" s="86" t="s">
        <v>231</v>
      </c>
      <c r="F5298" s="282" t="s">
        <v>594</v>
      </c>
      <c r="G5298" s="1105" t="str">
        <f>IF('Appraisal Inputs'!U411="","Blank",'Appraisal Inputs'!U411)</f>
        <v>Blank</v>
      </c>
      <c r="I5298" s="515" t="s">
        <v>5753</v>
      </c>
      <c r="K5298" s="1131"/>
    </row>
    <row r="5299" spans="1:11" x14ac:dyDescent="0.2">
      <c r="A5299" s="86" t="s">
        <v>6388</v>
      </c>
      <c r="B5299" s="763" t="s">
        <v>214</v>
      </c>
      <c r="E5299" s="86" t="s">
        <v>231</v>
      </c>
      <c r="F5299" s="282" t="s">
        <v>595</v>
      </c>
      <c r="G5299" s="1105" t="str">
        <f>IF('Appraisal Inputs'!U412="","Blank",'Appraisal Inputs'!U412)</f>
        <v>Blank</v>
      </c>
      <c r="I5299" s="515" t="s">
        <v>5754</v>
      </c>
      <c r="K5299" s="1131"/>
    </row>
    <row r="5300" spans="1:11" x14ac:dyDescent="0.2">
      <c r="A5300" s="86" t="s">
        <v>6388</v>
      </c>
      <c r="B5300" s="763" t="s">
        <v>214</v>
      </c>
      <c r="E5300" s="86" t="s">
        <v>231</v>
      </c>
      <c r="F5300" s="282" t="s">
        <v>596</v>
      </c>
      <c r="G5300" s="1105" t="str">
        <f>IF('Appraisal Inputs'!U413="","Blank",'Appraisal Inputs'!U413)</f>
        <v>Blank</v>
      </c>
      <c r="I5300" s="515" t="s">
        <v>5755</v>
      </c>
      <c r="K5300" s="1131"/>
    </row>
    <row r="5301" spans="1:11" x14ac:dyDescent="0.2">
      <c r="A5301" s="86" t="s">
        <v>6388</v>
      </c>
      <c r="B5301" s="763" t="s">
        <v>214</v>
      </c>
      <c r="E5301" s="86" t="s">
        <v>231</v>
      </c>
      <c r="F5301" s="282" t="s">
        <v>597</v>
      </c>
      <c r="G5301" s="1105" t="str">
        <f>IF('Appraisal Inputs'!U414="","Blank",'Appraisal Inputs'!U414)</f>
        <v>Blank</v>
      </c>
      <c r="I5301" s="515" t="s">
        <v>5756</v>
      </c>
      <c r="K5301" s="1131"/>
    </row>
    <row r="5302" spans="1:11" x14ac:dyDescent="0.2">
      <c r="A5302" s="86" t="s">
        <v>6388</v>
      </c>
      <c r="B5302" s="763" t="s">
        <v>214</v>
      </c>
      <c r="E5302" s="86" t="s">
        <v>231</v>
      </c>
      <c r="F5302" s="282" t="s">
        <v>7613</v>
      </c>
      <c r="G5302" s="1124" t="str">
        <f>IF('Appraisal Inputs'!U416="","Blank",'Appraisal Inputs'!U416)</f>
        <v>Blank</v>
      </c>
      <c r="I5302" s="515" t="s">
        <v>7364</v>
      </c>
      <c r="K5302" s="1130"/>
    </row>
    <row r="5303" spans="1:11" x14ac:dyDescent="0.2">
      <c r="A5303" s="86" t="s">
        <v>6388</v>
      </c>
      <c r="B5303" s="763" t="s">
        <v>214</v>
      </c>
      <c r="E5303" s="86" t="s">
        <v>231</v>
      </c>
      <c r="F5303" s="282" t="s">
        <v>211</v>
      </c>
      <c r="G5303" s="1124" t="str">
        <f>IF('Appraisal Inputs'!U417="","Blank",'Appraisal Inputs'!U417)</f>
        <v>Blank</v>
      </c>
      <c r="I5303" s="515" t="s">
        <v>5757</v>
      </c>
      <c r="K5303" s="1130"/>
    </row>
    <row r="5304" spans="1:11" x14ac:dyDescent="0.2">
      <c r="A5304" s="86" t="s">
        <v>6388</v>
      </c>
      <c r="B5304" s="763" t="s">
        <v>214</v>
      </c>
      <c r="E5304" s="86" t="s">
        <v>231</v>
      </c>
      <c r="F5304" s="282" t="s">
        <v>212</v>
      </c>
      <c r="G5304" s="1124" t="str">
        <f>IF('Appraisal Inputs'!U418="","Blank",'Appraisal Inputs'!U418)</f>
        <v>Blank</v>
      </c>
      <c r="I5304" s="515" t="s">
        <v>5758</v>
      </c>
      <c r="K5304" s="1130"/>
    </row>
    <row r="5305" spans="1:11" x14ac:dyDescent="0.2">
      <c r="A5305" s="86" t="s">
        <v>6388</v>
      </c>
      <c r="B5305" s="763" t="s">
        <v>214</v>
      </c>
      <c r="E5305" s="86" t="s">
        <v>231</v>
      </c>
      <c r="F5305" s="282" t="s">
        <v>488</v>
      </c>
      <c r="G5305" s="1124" t="str">
        <f>IF('Appraisal Inputs'!U419="","Blank",'Appraisal Inputs'!U419)</f>
        <v>Blank</v>
      </c>
      <c r="I5305" s="515" t="s">
        <v>5759</v>
      </c>
      <c r="K5305" s="1130"/>
    </row>
    <row r="5306" spans="1:11" x14ac:dyDescent="0.2">
      <c r="A5306" s="86" t="s">
        <v>6388</v>
      </c>
      <c r="B5306" s="763" t="s">
        <v>214</v>
      </c>
      <c r="E5306" s="86" t="s">
        <v>231</v>
      </c>
      <c r="F5306" s="282" t="s">
        <v>37</v>
      </c>
      <c r="G5306" s="1132" t="str">
        <f>IF('Appraisal Inputs'!U421="","Blank",'Appraisal Inputs'!U421)</f>
        <v>Blank</v>
      </c>
      <c r="I5306" s="515" t="s">
        <v>7365</v>
      </c>
      <c r="K5306" s="1133"/>
    </row>
    <row r="5307" spans="1:11" x14ac:dyDescent="0.2">
      <c r="A5307" s="86" t="s">
        <v>6388</v>
      </c>
      <c r="B5307" s="763" t="s">
        <v>214</v>
      </c>
      <c r="E5307" s="86" t="s">
        <v>231</v>
      </c>
      <c r="F5307" s="282" t="s">
        <v>7239</v>
      </c>
      <c r="G5307" s="1132" t="str">
        <f>IF('Appraisal Inputs'!U422="","Blank",'Appraisal Inputs'!U422)</f>
        <v>Blank</v>
      </c>
      <c r="I5307" s="515" t="s">
        <v>5760</v>
      </c>
      <c r="K5307" s="1133"/>
    </row>
    <row r="5308" spans="1:11" x14ac:dyDescent="0.2">
      <c r="A5308" s="86" t="s">
        <v>6388</v>
      </c>
      <c r="B5308" s="763" t="s">
        <v>214</v>
      </c>
      <c r="E5308" s="86" t="s">
        <v>231</v>
      </c>
      <c r="F5308" s="282" t="s">
        <v>7240</v>
      </c>
      <c r="G5308" s="1132" t="str">
        <f>IF('Appraisal Inputs'!U423="","Blank",'Appraisal Inputs'!U423)</f>
        <v>Blank</v>
      </c>
      <c r="I5308" s="515" t="s">
        <v>5761</v>
      </c>
      <c r="K5308" s="1133"/>
    </row>
    <row r="5309" spans="1:11" x14ac:dyDescent="0.2">
      <c r="A5309" s="86" t="s">
        <v>6388</v>
      </c>
      <c r="B5309" s="763" t="s">
        <v>214</v>
      </c>
      <c r="E5309" s="86" t="s">
        <v>231</v>
      </c>
      <c r="F5309" s="282" t="s">
        <v>7241</v>
      </c>
      <c r="G5309" s="1132" t="str">
        <f>IF('Appraisal Inputs'!U424="","Blank",'Appraisal Inputs'!U424)</f>
        <v>Blank</v>
      </c>
      <c r="I5309" s="515" t="s">
        <v>5762</v>
      </c>
      <c r="K5309" s="1133"/>
    </row>
    <row r="5310" spans="1:11" x14ac:dyDescent="0.2">
      <c r="A5310" s="86" t="s">
        <v>6388</v>
      </c>
      <c r="B5310" s="763" t="s">
        <v>214</v>
      </c>
      <c r="E5310" s="86" t="s">
        <v>231</v>
      </c>
      <c r="F5310" s="282" t="s">
        <v>7242</v>
      </c>
      <c r="G5310" s="1132" t="str">
        <f>IF('Appraisal Inputs'!U425="","Blank",'Appraisal Inputs'!U425)</f>
        <v>Blank</v>
      </c>
      <c r="I5310" s="515" t="s">
        <v>5763</v>
      </c>
      <c r="K5310" s="1133"/>
    </row>
    <row r="5311" spans="1:11" x14ac:dyDescent="0.2">
      <c r="A5311" s="86" t="s">
        <v>6388</v>
      </c>
      <c r="B5311" s="763" t="s">
        <v>214</v>
      </c>
      <c r="E5311" s="86" t="s">
        <v>231</v>
      </c>
      <c r="F5311" s="282" t="s">
        <v>7243</v>
      </c>
      <c r="G5311" s="1132" t="str">
        <f>IF('Appraisal Inputs'!U426="","Blank",'Appraisal Inputs'!U426)</f>
        <v>Blank</v>
      </c>
      <c r="I5311" s="515" t="s">
        <v>5764</v>
      </c>
      <c r="K5311" s="1133"/>
    </row>
    <row r="5312" spans="1:11" x14ac:dyDescent="0.2">
      <c r="A5312" s="86" t="s">
        <v>6388</v>
      </c>
      <c r="B5312" s="763" t="s">
        <v>214</v>
      </c>
      <c r="E5312" s="86" t="s">
        <v>231</v>
      </c>
      <c r="F5312" s="282" t="s">
        <v>7244</v>
      </c>
      <c r="G5312" s="1132" t="str">
        <f>IF('Appraisal Inputs'!U427="","Blank",'Appraisal Inputs'!U427)</f>
        <v>Blank</v>
      </c>
      <c r="I5312" s="515" t="s">
        <v>5765</v>
      </c>
      <c r="K5312" s="1133"/>
    </row>
    <row r="5313" spans="1:11" x14ac:dyDescent="0.2">
      <c r="A5313" s="86" t="s">
        <v>6388</v>
      </c>
      <c r="B5313" s="763" t="s">
        <v>214</v>
      </c>
      <c r="E5313" s="86" t="s">
        <v>231</v>
      </c>
      <c r="F5313" s="282" t="s">
        <v>7245</v>
      </c>
      <c r="G5313" s="1132" t="str">
        <f>IF('Appraisal Inputs'!U428="","Blank",'Appraisal Inputs'!U428)</f>
        <v>Blank</v>
      </c>
      <c r="I5313" s="515" t="s">
        <v>5766</v>
      </c>
      <c r="K5313" s="1133"/>
    </row>
    <row r="5314" spans="1:11" x14ac:dyDescent="0.2">
      <c r="A5314" s="86" t="s">
        <v>6388</v>
      </c>
      <c r="B5314" s="763" t="s">
        <v>214</v>
      </c>
      <c r="E5314" s="86" t="s">
        <v>231</v>
      </c>
      <c r="F5314" s="282" t="s">
        <v>7246</v>
      </c>
      <c r="G5314" s="1132" t="str">
        <f>IF('Appraisal Inputs'!U429="","Blank",'Appraisal Inputs'!U429)</f>
        <v>Blank</v>
      </c>
      <c r="I5314" s="515" t="s">
        <v>5767</v>
      </c>
      <c r="K5314" s="1133"/>
    </row>
    <row r="5315" spans="1:11" x14ac:dyDescent="0.2">
      <c r="A5315" s="86" t="s">
        <v>6388</v>
      </c>
      <c r="B5315" s="763" t="s">
        <v>214</v>
      </c>
      <c r="E5315" s="86" t="s">
        <v>231</v>
      </c>
      <c r="F5315" s="282" t="s">
        <v>7247</v>
      </c>
      <c r="G5315" s="1132" t="str">
        <f>IF('Appraisal Inputs'!U430="","Blank",'Appraisal Inputs'!U430)</f>
        <v>Blank</v>
      </c>
      <c r="I5315" s="515" t="s">
        <v>5768</v>
      </c>
      <c r="K5315" s="1133"/>
    </row>
    <row r="5316" spans="1:11" x14ac:dyDescent="0.2">
      <c r="A5316" s="86" t="s">
        <v>6388</v>
      </c>
      <c r="B5316" s="763" t="s">
        <v>214</v>
      </c>
      <c r="E5316" s="86" t="s">
        <v>231</v>
      </c>
      <c r="F5316" s="282" t="s">
        <v>7248</v>
      </c>
      <c r="G5316" s="1132" t="str">
        <f>IF('Appraisal Inputs'!U431="","Blank",'Appraisal Inputs'!U431)</f>
        <v>Blank</v>
      </c>
      <c r="I5316" s="515" t="s">
        <v>5769</v>
      </c>
      <c r="K5316" s="1133"/>
    </row>
    <row r="5317" spans="1:11" x14ac:dyDescent="0.2">
      <c r="A5317" s="86" t="s">
        <v>6388</v>
      </c>
      <c r="B5317" s="763" t="s">
        <v>214</v>
      </c>
      <c r="E5317" s="86" t="s">
        <v>231</v>
      </c>
      <c r="F5317" s="282" t="s">
        <v>7249</v>
      </c>
      <c r="G5317" s="1132" t="str">
        <f>IF('Appraisal Inputs'!U432="","Blank",'Appraisal Inputs'!U432)</f>
        <v>Blank</v>
      </c>
      <c r="I5317" s="515" t="s">
        <v>5770</v>
      </c>
      <c r="K5317" s="1133"/>
    </row>
    <row r="5318" spans="1:11" x14ac:dyDescent="0.2">
      <c r="A5318" s="86" t="s">
        <v>6388</v>
      </c>
      <c r="B5318" s="763" t="s">
        <v>214</v>
      </c>
      <c r="E5318" s="86" t="s">
        <v>231</v>
      </c>
      <c r="F5318" s="282" t="s">
        <v>7250</v>
      </c>
      <c r="G5318" s="1132" t="str">
        <f>IF('Appraisal Inputs'!U433="","Blank",'Appraisal Inputs'!U433)</f>
        <v>Blank</v>
      </c>
      <c r="I5318" s="515" t="s">
        <v>5771</v>
      </c>
      <c r="K5318" s="1133"/>
    </row>
    <row r="5319" spans="1:11" x14ac:dyDescent="0.2">
      <c r="A5319" s="86" t="s">
        <v>6388</v>
      </c>
      <c r="B5319" s="763" t="s">
        <v>214</v>
      </c>
      <c r="E5319" s="86" t="s">
        <v>231</v>
      </c>
      <c r="F5319" s="282" t="s">
        <v>7251</v>
      </c>
      <c r="G5319" s="1132" t="str">
        <f>IF('Appraisal Inputs'!U434="","Blank",'Appraisal Inputs'!U434)</f>
        <v>Blank</v>
      </c>
      <c r="I5319" s="515" t="s">
        <v>5772</v>
      </c>
      <c r="K5319" s="1133"/>
    </row>
    <row r="5320" spans="1:11" x14ac:dyDescent="0.2">
      <c r="A5320" s="86" t="s">
        <v>6388</v>
      </c>
      <c r="B5320" s="763" t="s">
        <v>214</v>
      </c>
      <c r="E5320" s="86" t="s">
        <v>231</v>
      </c>
      <c r="F5320" s="282" t="s">
        <v>7252</v>
      </c>
      <c r="G5320" s="1132" t="str">
        <f>IF('Appraisal Inputs'!U435="","Blank",'Appraisal Inputs'!U435)</f>
        <v>Blank</v>
      </c>
      <c r="I5320" s="515" t="s">
        <v>5773</v>
      </c>
      <c r="K5320" s="1133"/>
    </row>
    <row r="5321" spans="1:11" x14ac:dyDescent="0.2">
      <c r="A5321" s="86" t="s">
        <v>6388</v>
      </c>
      <c r="B5321" s="763" t="s">
        <v>214</v>
      </c>
      <c r="E5321" s="86" t="s">
        <v>231</v>
      </c>
      <c r="F5321" s="282" t="s">
        <v>7253</v>
      </c>
      <c r="G5321" s="1132" t="str">
        <f>IF('Appraisal Inputs'!U436="","Blank",'Appraisal Inputs'!U436)</f>
        <v>Blank</v>
      </c>
      <c r="I5321" s="515" t="s">
        <v>5774</v>
      </c>
      <c r="K5321" s="1133"/>
    </row>
    <row r="5322" spans="1:11" x14ac:dyDescent="0.2">
      <c r="A5322" s="86" t="s">
        <v>6388</v>
      </c>
      <c r="B5322" s="763" t="s">
        <v>214</v>
      </c>
      <c r="E5322" s="86" t="s">
        <v>231</v>
      </c>
      <c r="F5322" s="282" t="s">
        <v>7254</v>
      </c>
      <c r="G5322" s="1132" t="str">
        <f>IF('Appraisal Inputs'!U437="","Blank",'Appraisal Inputs'!U437)</f>
        <v>Blank</v>
      </c>
      <c r="I5322" s="515" t="s">
        <v>5775</v>
      </c>
      <c r="K5322" s="1133"/>
    </row>
    <row r="5323" spans="1:11" x14ac:dyDescent="0.2">
      <c r="A5323" s="86" t="s">
        <v>6388</v>
      </c>
      <c r="B5323" s="763" t="s">
        <v>214</v>
      </c>
      <c r="E5323" s="86" t="s">
        <v>231</v>
      </c>
      <c r="F5323" s="282" t="s">
        <v>181</v>
      </c>
      <c r="G5323" s="1132" t="str">
        <f>IF('Appraisal Inputs'!U439="","Blank",'Appraisal Inputs'!U439)</f>
        <v>Blank</v>
      </c>
      <c r="I5323" s="515" t="s">
        <v>7366</v>
      </c>
      <c r="K5323" s="1133"/>
    </row>
    <row r="5324" spans="1:11" x14ac:dyDescent="0.2">
      <c r="A5324" s="86" t="s">
        <v>6388</v>
      </c>
      <c r="B5324" s="763" t="s">
        <v>214</v>
      </c>
      <c r="E5324" s="86" t="s">
        <v>231</v>
      </c>
      <c r="F5324" s="282" t="s">
        <v>182</v>
      </c>
      <c r="G5324" s="1132" t="str">
        <f>IF('Appraisal Inputs'!U440="","Blank",'Appraisal Inputs'!U440)</f>
        <v>Blank</v>
      </c>
      <c r="I5324" s="515" t="s">
        <v>5776</v>
      </c>
      <c r="K5324" s="1133"/>
    </row>
    <row r="5325" spans="1:11" x14ac:dyDescent="0.2">
      <c r="A5325" s="86" t="s">
        <v>6388</v>
      </c>
      <c r="B5325" s="763" t="s">
        <v>214</v>
      </c>
      <c r="E5325" s="86" t="s">
        <v>231</v>
      </c>
      <c r="F5325" s="282" t="s">
        <v>183</v>
      </c>
      <c r="G5325" s="1132" t="str">
        <f>IF('Appraisal Inputs'!U441="","Blank",'Appraisal Inputs'!U441)</f>
        <v>Blank</v>
      </c>
      <c r="I5325" s="515" t="s">
        <v>5777</v>
      </c>
      <c r="K5325" s="1133"/>
    </row>
    <row r="5326" spans="1:11" x14ac:dyDescent="0.2">
      <c r="A5326" s="86" t="s">
        <v>6388</v>
      </c>
      <c r="B5326" s="763" t="s">
        <v>214</v>
      </c>
      <c r="E5326" s="86" t="s">
        <v>231</v>
      </c>
      <c r="F5326" s="282" t="s">
        <v>587</v>
      </c>
      <c r="G5326" s="1132" t="str">
        <f>IF('Appraisal Inputs'!U444="","Blank",'Appraisal Inputs'!U444)</f>
        <v>Blank</v>
      </c>
      <c r="I5326" s="515" t="s">
        <v>7367</v>
      </c>
      <c r="K5326" s="1133"/>
    </row>
    <row r="5327" spans="1:11" x14ac:dyDescent="0.2">
      <c r="A5327" s="86" t="s">
        <v>6388</v>
      </c>
      <c r="B5327" s="763" t="s">
        <v>214</v>
      </c>
      <c r="E5327" s="86" t="s">
        <v>231</v>
      </c>
      <c r="F5327" s="282" t="s">
        <v>588</v>
      </c>
      <c r="G5327" s="1132" t="str">
        <f>IF('Appraisal Inputs'!U445="","Blank",'Appraisal Inputs'!U445)</f>
        <v>Blank</v>
      </c>
      <c r="I5327" s="515" t="s">
        <v>5778</v>
      </c>
      <c r="K5327" s="1133"/>
    </row>
    <row r="5328" spans="1:11" x14ac:dyDescent="0.2">
      <c r="A5328" s="86" t="s">
        <v>6388</v>
      </c>
      <c r="B5328" s="543" t="s">
        <v>214</v>
      </c>
      <c r="C5328" s="547"/>
      <c r="D5328" s="547"/>
      <c r="E5328" s="547" t="s">
        <v>231</v>
      </c>
      <c r="F5328" s="538" t="s">
        <v>589</v>
      </c>
      <c r="G5328" s="1134" t="str">
        <f>IF('Appraisal Inputs'!U446="","Blank",'Appraisal Inputs'!U446)</f>
        <v>Blank</v>
      </c>
      <c r="I5328" s="515" t="s">
        <v>5779</v>
      </c>
      <c r="K5328" s="1133"/>
    </row>
    <row r="5329" spans="1:11" x14ac:dyDescent="0.2">
      <c r="A5329" s="86" t="s">
        <v>6388</v>
      </c>
      <c r="B5329" s="541" t="s">
        <v>214</v>
      </c>
      <c r="C5329" s="546"/>
      <c r="D5329" s="546"/>
      <c r="E5329" s="546" t="s">
        <v>232</v>
      </c>
      <c r="F5329" s="542" t="s">
        <v>210</v>
      </c>
      <c r="G5329" s="1112" t="str">
        <f>IF('Appraisal Inputs'!V403="","Blank",'Appraisal Inputs'!V403)</f>
        <v>Expense Comp 19</v>
      </c>
      <c r="I5329" s="515" t="s">
        <v>5780</v>
      </c>
      <c r="K5329" s="1135"/>
    </row>
    <row r="5330" spans="1:11" x14ac:dyDescent="0.2">
      <c r="A5330" s="86" t="s">
        <v>6388</v>
      </c>
      <c r="B5330" s="763" t="s">
        <v>214</v>
      </c>
      <c r="E5330" s="86" t="s">
        <v>232</v>
      </c>
      <c r="F5330" s="282" t="s">
        <v>2</v>
      </c>
      <c r="G5330" s="1128" t="str">
        <f>IF('Appraisal Inputs'!V404="","Blank",'Appraisal Inputs'!V404)</f>
        <v>Blank</v>
      </c>
      <c r="I5330" s="515" t="s">
        <v>5781</v>
      </c>
      <c r="K5330" s="1135"/>
    </row>
    <row r="5331" spans="1:11" x14ac:dyDescent="0.2">
      <c r="A5331" s="86" t="s">
        <v>6388</v>
      </c>
      <c r="B5331" s="763" t="s">
        <v>214</v>
      </c>
      <c r="E5331" s="86" t="s">
        <v>232</v>
      </c>
      <c r="F5331" s="282" t="s">
        <v>3</v>
      </c>
      <c r="G5331" s="1128" t="str">
        <f>IF('Appraisal Inputs'!V405="","Blank",'Appraisal Inputs'!V405)</f>
        <v>Select ▼</v>
      </c>
      <c r="I5331" s="515" t="s">
        <v>5782</v>
      </c>
      <c r="K5331" s="1135"/>
    </row>
    <row r="5332" spans="1:11" x14ac:dyDescent="0.2">
      <c r="A5332" s="86" t="s">
        <v>6388</v>
      </c>
      <c r="B5332" s="763" t="s">
        <v>214</v>
      </c>
      <c r="E5332" s="86" t="s">
        <v>232</v>
      </c>
      <c r="F5332" s="282" t="s">
        <v>10</v>
      </c>
      <c r="G5332" s="1128" t="str">
        <f>IF('Appraisal Inputs'!V406="","Blank",'Appraisal Inputs'!V406)</f>
        <v>Blank</v>
      </c>
      <c r="I5332" s="515" t="s">
        <v>5783</v>
      </c>
      <c r="K5332" s="1135"/>
    </row>
    <row r="5333" spans="1:11" x14ac:dyDescent="0.2">
      <c r="A5333" s="86" t="s">
        <v>6388</v>
      </c>
      <c r="B5333" s="763" t="s">
        <v>214</v>
      </c>
      <c r="E5333" s="86" t="s">
        <v>232</v>
      </c>
      <c r="F5333" s="282" t="s">
        <v>313</v>
      </c>
      <c r="G5333" s="1124" t="str">
        <f>IF('Appraisal Inputs'!V407="","Blank",'Appraisal Inputs'!V407)</f>
        <v>Blank</v>
      </c>
      <c r="I5333" s="515" t="s">
        <v>5784</v>
      </c>
      <c r="K5333" s="1130"/>
    </row>
    <row r="5334" spans="1:11" x14ac:dyDescent="0.2">
      <c r="A5334" s="86" t="s">
        <v>6388</v>
      </c>
      <c r="B5334" s="763" t="s">
        <v>214</v>
      </c>
      <c r="E5334" s="86" t="s">
        <v>232</v>
      </c>
      <c r="F5334" s="282" t="s">
        <v>7523</v>
      </c>
      <c r="G5334" s="1110" t="str">
        <f>IF('Appraisal Inputs'!V408="","Blank",'Appraisal Inputs'!V408)</f>
        <v>Blank</v>
      </c>
      <c r="I5334" s="515" t="s">
        <v>5785</v>
      </c>
      <c r="K5334" s="1129"/>
    </row>
    <row r="5335" spans="1:11" x14ac:dyDescent="0.2">
      <c r="A5335" s="86" t="s">
        <v>6388</v>
      </c>
      <c r="B5335" s="763" t="s">
        <v>214</v>
      </c>
      <c r="E5335" s="86" t="s">
        <v>232</v>
      </c>
      <c r="F5335" s="282" t="s">
        <v>251</v>
      </c>
      <c r="G5335" s="1124" t="str">
        <f>IF('Appraisal Inputs'!V409="","Blank",'Appraisal Inputs'!V409)</f>
        <v>Blank</v>
      </c>
      <c r="I5335" s="515" t="s">
        <v>5786</v>
      </c>
      <c r="K5335" s="1130"/>
    </row>
    <row r="5336" spans="1:11" x14ac:dyDescent="0.2">
      <c r="A5336" s="86" t="s">
        <v>6388</v>
      </c>
      <c r="B5336" s="763" t="s">
        <v>214</v>
      </c>
      <c r="E5336" s="86" t="s">
        <v>232</v>
      </c>
      <c r="F5336" s="282" t="s">
        <v>252</v>
      </c>
      <c r="G5336" s="1124" t="str">
        <f>IF('Appraisal Inputs'!V410="","Blank",'Appraisal Inputs'!V410)</f>
        <v>Blank</v>
      </c>
      <c r="I5336" s="515" t="s">
        <v>5787</v>
      </c>
      <c r="K5336" s="1130"/>
    </row>
    <row r="5337" spans="1:11" x14ac:dyDescent="0.2">
      <c r="A5337" s="86" t="s">
        <v>6388</v>
      </c>
      <c r="B5337" s="763" t="s">
        <v>214</v>
      </c>
      <c r="E5337" s="86" t="s">
        <v>232</v>
      </c>
      <c r="F5337" s="282" t="s">
        <v>594</v>
      </c>
      <c r="G5337" s="1105" t="str">
        <f>IF('Appraisal Inputs'!V411="","Blank",'Appraisal Inputs'!V411)</f>
        <v>Blank</v>
      </c>
      <c r="I5337" s="515" t="s">
        <v>5788</v>
      </c>
      <c r="K5337" s="1131"/>
    </row>
    <row r="5338" spans="1:11" x14ac:dyDescent="0.2">
      <c r="A5338" s="86" t="s">
        <v>6388</v>
      </c>
      <c r="B5338" s="763" t="s">
        <v>214</v>
      </c>
      <c r="E5338" s="86" t="s">
        <v>232</v>
      </c>
      <c r="F5338" s="282" t="s">
        <v>595</v>
      </c>
      <c r="G5338" s="1105" t="str">
        <f>IF('Appraisal Inputs'!V412="","Blank",'Appraisal Inputs'!V412)</f>
        <v>Blank</v>
      </c>
      <c r="I5338" s="515" t="s">
        <v>5789</v>
      </c>
      <c r="K5338" s="1131"/>
    </row>
    <row r="5339" spans="1:11" x14ac:dyDescent="0.2">
      <c r="A5339" s="86" t="s">
        <v>6388</v>
      </c>
      <c r="B5339" s="763" t="s">
        <v>214</v>
      </c>
      <c r="E5339" s="86" t="s">
        <v>232</v>
      </c>
      <c r="F5339" s="282" t="s">
        <v>596</v>
      </c>
      <c r="G5339" s="1105" t="str">
        <f>IF('Appraisal Inputs'!V413="","Blank",'Appraisal Inputs'!V413)</f>
        <v>Blank</v>
      </c>
      <c r="I5339" s="515" t="s">
        <v>5790</v>
      </c>
      <c r="K5339" s="1131"/>
    </row>
    <row r="5340" spans="1:11" x14ac:dyDescent="0.2">
      <c r="A5340" s="86" t="s">
        <v>6388</v>
      </c>
      <c r="B5340" s="763" t="s">
        <v>214</v>
      </c>
      <c r="E5340" s="86" t="s">
        <v>232</v>
      </c>
      <c r="F5340" s="282" t="s">
        <v>597</v>
      </c>
      <c r="G5340" s="1105" t="str">
        <f>IF('Appraisal Inputs'!V414="","Blank",'Appraisal Inputs'!V414)</f>
        <v>Blank</v>
      </c>
      <c r="I5340" s="515" t="s">
        <v>5791</v>
      </c>
      <c r="K5340" s="1131"/>
    </row>
    <row r="5341" spans="1:11" x14ac:dyDescent="0.2">
      <c r="A5341" s="86" t="s">
        <v>6388</v>
      </c>
      <c r="B5341" s="763" t="s">
        <v>214</v>
      </c>
      <c r="E5341" s="86" t="s">
        <v>232</v>
      </c>
      <c r="F5341" s="282" t="s">
        <v>7613</v>
      </c>
      <c r="G5341" s="1124" t="str">
        <f>IF('Appraisal Inputs'!V416="","Blank",'Appraisal Inputs'!V416)</f>
        <v>Blank</v>
      </c>
      <c r="I5341" s="515" t="s">
        <v>7368</v>
      </c>
      <c r="K5341" s="1130"/>
    </row>
    <row r="5342" spans="1:11" x14ac:dyDescent="0.2">
      <c r="A5342" s="86" t="s">
        <v>6388</v>
      </c>
      <c r="B5342" s="763" t="s">
        <v>214</v>
      </c>
      <c r="E5342" s="86" t="s">
        <v>232</v>
      </c>
      <c r="F5342" s="282" t="s">
        <v>211</v>
      </c>
      <c r="G5342" s="1124" t="str">
        <f>IF('Appraisal Inputs'!V417="","Blank",'Appraisal Inputs'!V417)</f>
        <v>Blank</v>
      </c>
      <c r="I5342" s="515" t="s">
        <v>5792</v>
      </c>
      <c r="K5342" s="1130"/>
    </row>
    <row r="5343" spans="1:11" x14ac:dyDescent="0.2">
      <c r="A5343" s="86" t="s">
        <v>6388</v>
      </c>
      <c r="B5343" s="763" t="s">
        <v>214</v>
      </c>
      <c r="E5343" s="86" t="s">
        <v>232</v>
      </c>
      <c r="F5343" s="282" t="s">
        <v>212</v>
      </c>
      <c r="G5343" s="1124" t="str">
        <f>IF('Appraisal Inputs'!V418="","Blank",'Appraisal Inputs'!V418)</f>
        <v>Blank</v>
      </c>
      <c r="I5343" s="515" t="s">
        <v>5793</v>
      </c>
      <c r="K5343" s="1130"/>
    </row>
    <row r="5344" spans="1:11" x14ac:dyDescent="0.2">
      <c r="A5344" s="86" t="s">
        <v>6388</v>
      </c>
      <c r="B5344" s="763" t="s">
        <v>214</v>
      </c>
      <c r="E5344" s="86" t="s">
        <v>232</v>
      </c>
      <c r="F5344" s="282" t="s">
        <v>488</v>
      </c>
      <c r="G5344" s="1124" t="str">
        <f>IF('Appraisal Inputs'!V419="","Blank",'Appraisal Inputs'!V419)</f>
        <v>Blank</v>
      </c>
      <c r="I5344" s="515" t="s">
        <v>5794</v>
      </c>
      <c r="K5344" s="1130"/>
    </row>
    <row r="5345" spans="1:11" x14ac:dyDescent="0.2">
      <c r="A5345" s="86" t="s">
        <v>6388</v>
      </c>
      <c r="B5345" s="763" t="s">
        <v>214</v>
      </c>
      <c r="E5345" s="86" t="s">
        <v>232</v>
      </c>
      <c r="F5345" s="282" t="s">
        <v>37</v>
      </c>
      <c r="G5345" s="1132" t="str">
        <f>IF('Appraisal Inputs'!V421="","Blank",'Appraisal Inputs'!V421)</f>
        <v>Blank</v>
      </c>
      <c r="I5345" s="515" t="s">
        <v>7369</v>
      </c>
      <c r="K5345" s="1133"/>
    </row>
    <row r="5346" spans="1:11" x14ac:dyDescent="0.2">
      <c r="A5346" s="86" t="s">
        <v>6388</v>
      </c>
      <c r="B5346" s="763" t="s">
        <v>214</v>
      </c>
      <c r="E5346" s="86" t="s">
        <v>232</v>
      </c>
      <c r="F5346" s="282" t="s">
        <v>7239</v>
      </c>
      <c r="G5346" s="1132" t="str">
        <f>IF('Appraisal Inputs'!V422="","Blank",'Appraisal Inputs'!V422)</f>
        <v>Blank</v>
      </c>
      <c r="I5346" s="515" t="s">
        <v>5795</v>
      </c>
      <c r="K5346" s="1133"/>
    </row>
    <row r="5347" spans="1:11" x14ac:dyDescent="0.2">
      <c r="A5347" s="86" t="s">
        <v>6388</v>
      </c>
      <c r="B5347" s="763" t="s">
        <v>214</v>
      </c>
      <c r="E5347" s="86" t="s">
        <v>232</v>
      </c>
      <c r="F5347" s="282" t="s">
        <v>7240</v>
      </c>
      <c r="G5347" s="1132" t="str">
        <f>IF('Appraisal Inputs'!V423="","Blank",'Appraisal Inputs'!V423)</f>
        <v>Blank</v>
      </c>
      <c r="I5347" s="515" t="s">
        <v>5796</v>
      </c>
      <c r="K5347" s="1133"/>
    </row>
    <row r="5348" spans="1:11" x14ac:dyDescent="0.2">
      <c r="A5348" s="86" t="s">
        <v>6388</v>
      </c>
      <c r="B5348" s="763" t="s">
        <v>214</v>
      </c>
      <c r="E5348" s="86" t="s">
        <v>232</v>
      </c>
      <c r="F5348" s="282" t="s">
        <v>7241</v>
      </c>
      <c r="G5348" s="1132" t="str">
        <f>IF('Appraisal Inputs'!V424="","Blank",'Appraisal Inputs'!V424)</f>
        <v>Blank</v>
      </c>
      <c r="I5348" s="515" t="s">
        <v>5797</v>
      </c>
      <c r="K5348" s="1133"/>
    </row>
    <row r="5349" spans="1:11" x14ac:dyDescent="0.2">
      <c r="A5349" s="86" t="s">
        <v>6388</v>
      </c>
      <c r="B5349" s="763" t="s">
        <v>214</v>
      </c>
      <c r="E5349" s="86" t="s">
        <v>232</v>
      </c>
      <c r="F5349" s="282" t="s">
        <v>7242</v>
      </c>
      <c r="G5349" s="1132" t="str">
        <f>IF('Appraisal Inputs'!V425="","Blank",'Appraisal Inputs'!V425)</f>
        <v>Blank</v>
      </c>
      <c r="I5349" s="515" t="s">
        <v>5798</v>
      </c>
      <c r="K5349" s="1133"/>
    </row>
    <row r="5350" spans="1:11" x14ac:dyDescent="0.2">
      <c r="A5350" s="86" t="s">
        <v>6388</v>
      </c>
      <c r="B5350" s="763" t="s">
        <v>214</v>
      </c>
      <c r="E5350" s="86" t="s">
        <v>232</v>
      </c>
      <c r="F5350" s="282" t="s">
        <v>7243</v>
      </c>
      <c r="G5350" s="1132" t="str">
        <f>IF('Appraisal Inputs'!V426="","Blank",'Appraisal Inputs'!V426)</f>
        <v>Blank</v>
      </c>
      <c r="I5350" s="515" t="s">
        <v>5799</v>
      </c>
      <c r="K5350" s="1133"/>
    </row>
    <row r="5351" spans="1:11" x14ac:dyDescent="0.2">
      <c r="A5351" s="86" t="s">
        <v>6388</v>
      </c>
      <c r="B5351" s="763" t="s">
        <v>214</v>
      </c>
      <c r="E5351" s="86" t="s">
        <v>232</v>
      </c>
      <c r="F5351" s="282" t="s">
        <v>7244</v>
      </c>
      <c r="G5351" s="1132" t="str">
        <f>IF('Appraisal Inputs'!V427="","Blank",'Appraisal Inputs'!V427)</f>
        <v>Blank</v>
      </c>
      <c r="I5351" s="515" t="s">
        <v>5800</v>
      </c>
      <c r="K5351" s="1133"/>
    </row>
    <row r="5352" spans="1:11" x14ac:dyDescent="0.2">
      <c r="A5352" s="86" t="s">
        <v>6388</v>
      </c>
      <c r="B5352" s="763" t="s">
        <v>214</v>
      </c>
      <c r="E5352" s="86" t="s">
        <v>232</v>
      </c>
      <c r="F5352" s="282" t="s">
        <v>7245</v>
      </c>
      <c r="G5352" s="1132" t="str">
        <f>IF('Appraisal Inputs'!V428="","Blank",'Appraisal Inputs'!V428)</f>
        <v>Blank</v>
      </c>
      <c r="I5352" s="515" t="s">
        <v>5801</v>
      </c>
      <c r="K5352" s="1133"/>
    </row>
    <row r="5353" spans="1:11" x14ac:dyDescent="0.2">
      <c r="A5353" s="86" t="s">
        <v>6388</v>
      </c>
      <c r="B5353" s="763" t="s">
        <v>214</v>
      </c>
      <c r="E5353" s="86" t="s">
        <v>232</v>
      </c>
      <c r="F5353" s="282" t="s">
        <v>7246</v>
      </c>
      <c r="G5353" s="1132" t="str">
        <f>IF('Appraisal Inputs'!V429="","Blank",'Appraisal Inputs'!V429)</f>
        <v>Blank</v>
      </c>
      <c r="I5353" s="515" t="s">
        <v>5802</v>
      </c>
      <c r="K5353" s="1133"/>
    </row>
    <row r="5354" spans="1:11" x14ac:dyDescent="0.2">
      <c r="A5354" s="86" t="s">
        <v>6388</v>
      </c>
      <c r="B5354" s="763" t="s">
        <v>214</v>
      </c>
      <c r="E5354" s="86" t="s">
        <v>232</v>
      </c>
      <c r="F5354" s="282" t="s">
        <v>7247</v>
      </c>
      <c r="G5354" s="1132" t="str">
        <f>IF('Appraisal Inputs'!V430="","Blank",'Appraisal Inputs'!V430)</f>
        <v>Blank</v>
      </c>
      <c r="I5354" s="515" t="s">
        <v>5803</v>
      </c>
      <c r="K5354" s="1133"/>
    </row>
    <row r="5355" spans="1:11" x14ac:dyDescent="0.2">
      <c r="A5355" s="86" t="s">
        <v>6388</v>
      </c>
      <c r="B5355" s="763" t="s">
        <v>214</v>
      </c>
      <c r="E5355" s="86" t="s">
        <v>232</v>
      </c>
      <c r="F5355" s="282" t="s">
        <v>7248</v>
      </c>
      <c r="G5355" s="1132" t="str">
        <f>IF('Appraisal Inputs'!V431="","Blank",'Appraisal Inputs'!V431)</f>
        <v>Blank</v>
      </c>
      <c r="I5355" s="515" t="s">
        <v>5804</v>
      </c>
      <c r="K5355" s="1133"/>
    </row>
    <row r="5356" spans="1:11" x14ac:dyDescent="0.2">
      <c r="A5356" s="86" t="s">
        <v>6388</v>
      </c>
      <c r="B5356" s="763" t="s">
        <v>214</v>
      </c>
      <c r="E5356" s="86" t="s">
        <v>232</v>
      </c>
      <c r="F5356" s="282" t="s">
        <v>7249</v>
      </c>
      <c r="G5356" s="1132" t="str">
        <f>IF('Appraisal Inputs'!V432="","Blank",'Appraisal Inputs'!V432)</f>
        <v>Blank</v>
      </c>
      <c r="I5356" s="515" t="s">
        <v>5805</v>
      </c>
      <c r="K5356" s="1133"/>
    </row>
    <row r="5357" spans="1:11" x14ac:dyDescent="0.2">
      <c r="A5357" s="86" t="s">
        <v>6388</v>
      </c>
      <c r="B5357" s="763" t="s">
        <v>214</v>
      </c>
      <c r="E5357" s="86" t="s">
        <v>232</v>
      </c>
      <c r="F5357" s="282" t="s">
        <v>7250</v>
      </c>
      <c r="G5357" s="1132" t="str">
        <f>IF('Appraisal Inputs'!V433="","Blank",'Appraisal Inputs'!V433)</f>
        <v>Blank</v>
      </c>
      <c r="I5357" s="515" t="s">
        <v>5806</v>
      </c>
      <c r="K5357" s="1133"/>
    </row>
    <row r="5358" spans="1:11" x14ac:dyDescent="0.2">
      <c r="A5358" s="86" t="s">
        <v>6388</v>
      </c>
      <c r="B5358" s="763" t="s">
        <v>214</v>
      </c>
      <c r="E5358" s="86" t="s">
        <v>232</v>
      </c>
      <c r="F5358" s="282" t="s">
        <v>7251</v>
      </c>
      <c r="G5358" s="1132" t="str">
        <f>IF('Appraisal Inputs'!V434="","Blank",'Appraisal Inputs'!V434)</f>
        <v>Blank</v>
      </c>
      <c r="I5358" s="515" t="s">
        <v>5807</v>
      </c>
      <c r="K5358" s="1133"/>
    </row>
    <row r="5359" spans="1:11" x14ac:dyDescent="0.2">
      <c r="A5359" s="86" t="s">
        <v>6388</v>
      </c>
      <c r="B5359" s="763" t="s">
        <v>214</v>
      </c>
      <c r="E5359" s="86" t="s">
        <v>232</v>
      </c>
      <c r="F5359" s="282" t="s">
        <v>7252</v>
      </c>
      <c r="G5359" s="1132" t="str">
        <f>IF('Appraisal Inputs'!V435="","Blank",'Appraisal Inputs'!V435)</f>
        <v>Blank</v>
      </c>
      <c r="I5359" s="515" t="s">
        <v>5808</v>
      </c>
      <c r="K5359" s="1133"/>
    </row>
    <row r="5360" spans="1:11" x14ac:dyDescent="0.2">
      <c r="A5360" s="86" t="s">
        <v>6388</v>
      </c>
      <c r="B5360" s="763" t="s">
        <v>214</v>
      </c>
      <c r="E5360" s="86" t="s">
        <v>232</v>
      </c>
      <c r="F5360" s="282" t="s">
        <v>7253</v>
      </c>
      <c r="G5360" s="1132" t="str">
        <f>IF('Appraisal Inputs'!V436="","Blank",'Appraisal Inputs'!V436)</f>
        <v>Blank</v>
      </c>
      <c r="I5360" s="515" t="s">
        <v>5809</v>
      </c>
      <c r="K5360" s="1133"/>
    </row>
    <row r="5361" spans="1:11" x14ac:dyDescent="0.2">
      <c r="A5361" s="86" t="s">
        <v>6388</v>
      </c>
      <c r="B5361" s="763" t="s">
        <v>214</v>
      </c>
      <c r="E5361" s="86" t="s">
        <v>232</v>
      </c>
      <c r="F5361" s="282" t="s">
        <v>7254</v>
      </c>
      <c r="G5361" s="1132" t="str">
        <f>IF('Appraisal Inputs'!V437="","Blank",'Appraisal Inputs'!V437)</f>
        <v>Blank</v>
      </c>
      <c r="I5361" s="515" t="s">
        <v>5810</v>
      </c>
      <c r="K5361" s="1133"/>
    </row>
    <row r="5362" spans="1:11" x14ac:dyDescent="0.2">
      <c r="A5362" s="86" t="s">
        <v>6388</v>
      </c>
      <c r="B5362" s="763" t="s">
        <v>214</v>
      </c>
      <c r="E5362" s="86" t="s">
        <v>232</v>
      </c>
      <c r="F5362" s="282" t="s">
        <v>181</v>
      </c>
      <c r="G5362" s="1132" t="str">
        <f>IF('Appraisal Inputs'!V439="","Blank",'Appraisal Inputs'!V439)</f>
        <v>Blank</v>
      </c>
      <c r="I5362" s="515" t="s">
        <v>7370</v>
      </c>
      <c r="K5362" s="1133"/>
    </row>
    <row r="5363" spans="1:11" x14ac:dyDescent="0.2">
      <c r="A5363" s="86" t="s">
        <v>6388</v>
      </c>
      <c r="B5363" s="763" t="s">
        <v>214</v>
      </c>
      <c r="E5363" s="86" t="s">
        <v>232</v>
      </c>
      <c r="F5363" s="282" t="s">
        <v>182</v>
      </c>
      <c r="G5363" s="1132" t="str">
        <f>IF('Appraisal Inputs'!V440="","Blank",'Appraisal Inputs'!V440)</f>
        <v>Blank</v>
      </c>
      <c r="I5363" s="515" t="s">
        <v>5811</v>
      </c>
      <c r="K5363" s="1133"/>
    </row>
    <row r="5364" spans="1:11" x14ac:dyDescent="0.2">
      <c r="A5364" s="86" t="s">
        <v>6388</v>
      </c>
      <c r="B5364" s="763" t="s">
        <v>214</v>
      </c>
      <c r="E5364" s="86" t="s">
        <v>232</v>
      </c>
      <c r="F5364" s="282" t="s">
        <v>183</v>
      </c>
      <c r="G5364" s="1132" t="str">
        <f>IF('Appraisal Inputs'!V441="","Blank",'Appraisal Inputs'!V441)</f>
        <v>Blank</v>
      </c>
      <c r="I5364" s="515" t="s">
        <v>5812</v>
      </c>
      <c r="K5364" s="1133"/>
    </row>
    <row r="5365" spans="1:11" x14ac:dyDescent="0.2">
      <c r="A5365" s="86" t="s">
        <v>6388</v>
      </c>
      <c r="B5365" s="763" t="s">
        <v>214</v>
      </c>
      <c r="E5365" s="86" t="s">
        <v>232</v>
      </c>
      <c r="F5365" s="282" t="s">
        <v>587</v>
      </c>
      <c r="G5365" s="1132" t="str">
        <f>IF('Appraisal Inputs'!V444="","Blank",'Appraisal Inputs'!V444)</f>
        <v>Blank</v>
      </c>
      <c r="I5365" s="515" t="s">
        <v>7371</v>
      </c>
      <c r="K5365" s="1133"/>
    </row>
    <row r="5366" spans="1:11" x14ac:dyDescent="0.2">
      <c r="A5366" s="86" t="s">
        <v>6388</v>
      </c>
      <c r="B5366" s="763" t="s">
        <v>214</v>
      </c>
      <c r="E5366" s="86" t="s">
        <v>232</v>
      </c>
      <c r="F5366" s="282" t="s">
        <v>588</v>
      </c>
      <c r="G5366" s="1132" t="str">
        <f>IF('Appraisal Inputs'!V445="","Blank",'Appraisal Inputs'!V445)</f>
        <v>Blank</v>
      </c>
      <c r="I5366" s="515" t="s">
        <v>5813</v>
      </c>
      <c r="K5366" s="1133"/>
    </row>
    <row r="5367" spans="1:11" x14ac:dyDescent="0.2">
      <c r="A5367" s="86" t="s">
        <v>6388</v>
      </c>
      <c r="B5367" s="543" t="s">
        <v>214</v>
      </c>
      <c r="C5367" s="547"/>
      <c r="D5367" s="547"/>
      <c r="E5367" s="547" t="s">
        <v>232</v>
      </c>
      <c r="F5367" s="538" t="s">
        <v>589</v>
      </c>
      <c r="G5367" s="1134" t="str">
        <f>IF('Appraisal Inputs'!V446="","Blank",'Appraisal Inputs'!V446)</f>
        <v>Blank</v>
      </c>
      <c r="I5367" s="515" t="s">
        <v>5814</v>
      </c>
      <c r="K5367" s="1133"/>
    </row>
    <row r="5368" spans="1:11" x14ac:dyDescent="0.2">
      <c r="A5368" s="86" t="s">
        <v>6388</v>
      </c>
      <c r="B5368" s="541" t="s">
        <v>214</v>
      </c>
      <c r="C5368" s="546"/>
      <c r="D5368" s="546"/>
      <c r="E5368" s="546" t="s">
        <v>233</v>
      </c>
      <c r="F5368" s="542" t="s">
        <v>210</v>
      </c>
      <c r="G5368" s="1112" t="str">
        <f>IF('Appraisal Inputs'!W403="","Blank",'Appraisal Inputs'!W403)</f>
        <v>Expense Comp 20</v>
      </c>
      <c r="I5368" s="515" t="s">
        <v>5815</v>
      </c>
      <c r="K5368" s="1135"/>
    </row>
    <row r="5369" spans="1:11" x14ac:dyDescent="0.2">
      <c r="A5369" s="86" t="s">
        <v>6388</v>
      </c>
      <c r="B5369" s="763" t="s">
        <v>214</v>
      </c>
      <c r="E5369" s="86" t="s">
        <v>233</v>
      </c>
      <c r="F5369" s="282" t="s">
        <v>2</v>
      </c>
      <c r="G5369" s="1128" t="str">
        <f>IF('Appraisal Inputs'!W404="","Blank",'Appraisal Inputs'!W404)</f>
        <v>Blank</v>
      </c>
      <c r="I5369" s="515" t="s">
        <v>5816</v>
      </c>
      <c r="K5369" s="1135"/>
    </row>
    <row r="5370" spans="1:11" x14ac:dyDescent="0.2">
      <c r="A5370" s="86" t="s">
        <v>6388</v>
      </c>
      <c r="B5370" s="763" t="s">
        <v>214</v>
      </c>
      <c r="E5370" s="86" t="s">
        <v>233</v>
      </c>
      <c r="F5370" s="282" t="s">
        <v>3</v>
      </c>
      <c r="G5370" s="1128" t="str">
        <f>IF('Appraisal Inputs'!W405="","Blank",'Appraisal Inputs'!W405)</f>
        <v>Select ▼</v>
      </c>
      <c r="I5370" s="515" t="s">
        <v>5817</v>
      </c>
      <c r="K5370" s="1135"/>
    </row>
    <row r="5371" spans="1:11" x14ac:dyDescent="0.2">
      <c r="A5371" s="86" t="s">
        <v>6388</v>
      </c>
      <c r="B5371" s="763" t="s">
        <v>214</v>
      </c>
      <c r="E5371" s="86" t="s">
        <v>233</v>
      </c>
      <c r="F5371" s="282" t="s">
        <v>10</v>
      </c>
      <c r="G5371" s="1128" t="str">
        <f>IF('Appraisal Inputs'!W406="","Blank",'Appraisal Inputs'!W406)</f>
        <v>Blank</v>
      </c>
      <c r="I5371" s="515" t="s">
        <v>5818</v>
      </c>
      <c r="K5371" s="1135"/>
    </row>
    <row r="5372" spans="1:11" x14ac:dyDescent="0.2">
      <c r="A5372" s="86" t="s">
        <v>6388</v>
      </c>
      <c r="B5372" s="763" t="s">
        <v>214</v>
      </c>
      <c r="E5372" s="86" t="s">
        <v>233</v>
      </c>
      <c r="F5372" s="282" t="s">
        <v>313</v>
      </c>
      <c r="G5372" s="1124" t="str">
        <f>IF('Appraisal Inputs'!W407="","Blank",'Appraisal Inputs'!W407)</f>
        <v>Blank</v>
      </c>
      <c r="I5372" s="515" t="s">
        <v>5819</v>
      </c>
      <c r="K5372" s="1130"/>
    </row>
    <row r="5373" spans="1:11" x14ac:dyDescent="0.2">
      <c r="A5373" s="86" t="s">
        <v>6388</v>
      </c>
      <c r="B5373" s="763" t="s">
        <v>214</v>
      </c>
      <c r="E5373" s="86" t="s">
        <v>233</v>
      </c>
      <c r="F5373" s="282" t="s">
        <v>7523</v>
      </c>
      <c r="G5373" s="1110" t="str">
        <f>IF('Appraisal Inputs'!W408="","Blank",'Appraisal Inputs'!W408)</f>
        <v>Blank</v>
      </c>
      <c r="I5373" s="515" t="s">
        <v>5820</v>
      </c>
      <c r="K5373" s="1129"/>
    </row>
    <row r="5374" spans="1:11" x14ac:dyDescent="0.2">
      <c r="A5374" s="86" t="s">
        <v>6388</v>
      </c>
      <c r="B5374" s="763" t="s">
        <v>214</v>
      </c>
      <c r="E5374" s="86" t="s">
        <v>233</v>
      </c>
      <c r="F5374" s="282" t="s">
        <v>251</v>
      </c>
      <c r="G5374" s="1124" t="str">
        <f>IF('Appraisal Inputs'!W409="","Blank",'Appraisal Inputs'!W409)</f>
        <v>Blank</v>
      </c>
      <c r="I5374" s="515" t="s">
        <v>5821</v>
      </c>
      <c r="K5374" s="1130"/>
    </row>
    <row r="5375" spans="1:11" x14ac:dyDescent="0.2">
      <c r="A5375" s="86" t="s">
        <v>6388</v>
      </c>
      <c r="B5375" s="763" t="s">
        <v>214</v>
      </c>
      <c r="E5375" s="86" t="s">
        <v>233</v>
      </c>
      <c r="F5375" s="282" t="s">
        <v>252</v>
      </c>
      <c r="G5375" s="1124" t="str">
        <f>IF('Appraisal Inputs'!W410="","Blank",'Appraisal Inputs'!W410)</f>
        <v>Blank</v>
      </c>
      <c r="I5375" s="515" t="s">
        <v>5822</v>
      </c>
      <c r="K5375" s="1130"/>
    </row>
    <row r="5376" spans="1:11" x14ac:dyDescent="0.2">
      <c r="A5376" s="86" t="s">
        <v>6388</v>
      </c>
      <c r="B5376" s="763" t="s">
        <v>214</v>
      </c>
      <c r="E5376" s="86" t="s">
        <v>233</v>
      </c>
      <c r="F5376" s="282" t="s">
        <v>594</v>
      </c>
      <c r="G5376" s="1105" t="str">
        <f>IF('Appraisal Inputs'!W411="","Blank",'Appraisal Inputs'!W411)</f>
        <v>Blank</v>
      </c>
      <c r="I5376" s="515" t="s">
        <v>5823</v>
      </c>
      <c r="K5376" s="1131"/>
    </row>
    <row r="5377" spans="1:11" x14ac:dyDescent="0.2">
      <c r="A5377" s="86" t="s">
        <v>6388</v>
      </c>
      <c r="B5377" s="763" t="s">
        <v>214</v>
      </c>
      <c r="E5377" s="86" t="s">
        <v>233</v>
      </c>
      <c r="F5377" s="282" t="s">
        <v>595</v>
      </c>
      <c r="G5377" s="1105" t="str">
        <f>IF('Appraisal Inputs'!W412="","Blank",'Appraisal Inputs'!W412)</f>
        <v>Blank</v>
      </c>
      <c r="I5377" s="515" t="s">
        <v>5824</v>
      </c>
      <c r="K5377" s="1131"/>
    </row>
    <row r="5378" spans="1:11" x14ac:dyDescent="0.2">
      <c r="A5378" s="86" t="s">
        <v>6388</v>
      </c>
      <c r="B5378" s="763" t="s">
        <v>214</v>
      </c>
      <c r="E5378" s="86" t="s">
        <v>233</v>
      </c>
      <c r="F5378" s="282" t="s">
        <v>596</v>
      </c>
      <c r="G5378" s="1105" t="str">
        <f>IF('Appraisal Inputs'!W413="","Blank",'Appraisal Inputs'!W413)</f>
        <v>Blank</v>
      </c>
      <c r="I5378" s="515" t="s">
        <v>5825</v>
      </c>
      <c r="K5378" s="1131"/>
    </row>
    <row r="5379" spans="1:11" x14ac:dyDescent="0.2">
      <c r="A5379" s="86" t="s">
        <v>6388</v>
      </c>
      <c r="B5379" s="763" t="s">
        <v>214</v>
      </c>
      <c r="E5379" s="86" t="s">
        <v>233</v>
      </c>
      <c r="F5379" s="282" t="s">
        <v>597</v>
      </c>
      <c r="G5379" s="1105" t="str">
        <f>IF('Appraisal Inputs'!W414="","Blank",'Appraisal Inputs'!W414)</f>
        <v>Blank</v>
      </c>
      <c r="I5379" s="515" t="s">
        <v>5826</v>
      </c>
      <c r="K5379" s="1131"/>
    </row>
    <row r="5380" spans="1:11" x14ac:dyDescent="0.2">
      <c r="A5380" s="86" t="s">
        <v>6388</v>
      </c>
      <c r="B5380" s="763" t="s">
        <v>214</v>
      </c>
      <c r="E5380" s="86" t="s">
        <v>233</v>
      </c>
      <c r="F5380" s="282" t="s">
        <v>7613</v>
      </c>
      <c r="G5380" s="1124" t="str">
        <f>IF('Appraisal Inputs'!W416="","Blank",'Appraisal Inputs'!W416)</f>
        <v>Blank</v>
      </c>
      <c r="I5380" s="515" t="s">
        <v>7372</v>
      </c>
      <c r="K5380" s="1130"/>
    </row>
    <row r="5381" spans="1:11" x14ac:dyDescent="0.2">
      <c r="A5381" s="86" t="s">
        <v>6388</v>
      </c>
      <c r="B5381" s="763" t="s">
        <v>214</v>
      </c>
      <c r="E5381" s="86" t="s">
        <v>233</v>
      </c>
      <c r="F5381" s="282" t="s">
        <v>211</v>
      </c>
      <c r="G5381" s="1124" t="str">
        <f>IF('Appraisal Inputs'!W417="","Blank",'Appraisal Inputs'!W417)</f>
        <v>Blank</v>
      </c>
      <c r="I5381" s="515" t="s">
        <v>5827</v>
      </c>
      <c r="K5381" s="1130"/>
    </row>
    <row r="5382" spans="1:11" x14ac:dyDescent="0.2">
      <c r="A5382" s="86" t="s">
        <v>6388</v>
      </c>
      <c r="B5382" s="763" t="s">
        <v>214</v>
      </c>
      <c r="E5382" s="86" t="s">
        <v>233</v>
      </c>
      <c r="F5382" s="282" t="s">
        <v>212</v>
      </c>
      <c r="G5382" s="1124" t="str">
        <f>IF('Appraisal Inputs'!W418="","Blank",'Appraisal Inputs'!W418)</f>
        <v>Blank</v>
      </c>
      <c r="I5382" s="515" t="s">
        <v>5828</v>
      </c>
      <c r="K5382" s="1130"/>
    </row>
    <row r="5383" spans="1:11" x14ac:dyDescent="0.2">
      <c r="A5383" s="86" t="s">
        <v>6388</v>
      </c>
      <c r="B5383" s="763" t="s">
        <v>214</v>
      </c>
      <c r="E5383" s="86" t="s">
        <v>233</v>
      </c>
      <c r="F5383" s="282" t="s">
        <v>488</v>
      </c>
      <c r="G5383" s="1124" t="str">
        <f>IF('Appraisal Inputs'!W419="","Blank",'Appraisal Inputs'!W419)</f>
        <v>Blank</v>
      </c>
      <c r="I5383" s="515" t="s">
        <v>5829</v>
      </c>
      <c r="K5383" s="1130"/>
    </row>
    <row r="5384" spans="1:11" x14ac:dyDescent="0.2">
      <c r="A5384" s="86" t="s">
        <v>6388</v>
      </c>
      <c r="B5384" s="763" t="s">
        <v>214</v>
      </c>
      <c r="E5384" s="86" t="s">
        <v>233</v>
      </c>
      <c r="F5384" s="282" t="s">
        <v>37</v>
      </c>
      <c r="G5384" s="1132" t="str">
        <f>IF('Appraisal Inputs'!W421="","Blank",'Appraisal Inputs'!W421)</f>
        <v>Blank</v>
      </c>
      <c r="I5384" s="515" t="s">
        <v>7373</v>
      </c>
      <c r="K5384" s="1133"/>
    </row>
    <row r="5385" spans="1:11" x14ac:dyDescent="0.2">
      <c r="A5385" s="86" t="s">
        <v>6388</v>
      </c>
      <c r="B5385" s="763" t="s">
        <v>214</v>
      </c>
      <c r="E5385" s="86" t="s">
        <v>233</v>
      </c>
      <c r="F5385" s="282" t="s">
        <v>7239</v>
      </c>
      <c r="G5385" s="1132" t="str">
        <f>IF('Appraisal Inputs'!W422="","Blank",'Appraisal Inputs'!W422)</f>
        <v>Blank</v>
      </c>
      <c r="I5385" s="515" t="s">
        <v>5830</v>
      </c>
      <c r="K5385" s="1133"/>
    </row>
    <row r="5386" spans="1:11" x14ac:dyDescent="0.2">
      <c r="A5386" s="86" t="s">
        <v>6388</v>
      </c>
      <c r="B5386" s="763" t="s">
        <v>214</v>
      </c>
      <c r="E5386" s="86" t="s">
        <v>233</v>
      </c>
      <c r="F5386" s="282" t="s">
        <v>7240</v>
      </c>
      <c r="G5386" s="1132" t="str">
        <f>IF('Appraisal Inputs'!W423="","Blank",'Appraisal Inputs'!W423)</f>
        <v>Blank</v>
      </c>
      <c r="I5386" s="515" t="s">
        <v>5831</v>
      </c>
      <c r="K5386" s="1133"/>
    </row>
    <row r="5387" spans="1:11" x14ac:dyDescent="0.2">
      <c r="A5387" s="86" t="s">
        <v>6388</v>
      </c>
      <c r="B5387" s="763" t="s">
        <v>214</v>
      </c>
      <c r="E5387" s="86" t="s">
        <v>233</v>
      </c>
      <c r="F5387" s="282" t="s">
        <v>7241</v>
      </c>
      <c r="G5387" s="1132" t="str">
        <f>IF('Appraisal Inputs'!W424="","Blank",'Appraisal Inputs'!W424)</f>
        <v>Blank</v>
      </c>
      <c r="I5387" s="515" t="s">
        <v>5832</v>
      </c>
      <c r="K5387" s="1133"/>
    </row>
    <row r="5388" spans="1:11" x14ac:dyDescent="0.2">
      <c r="A5388" s="86" t="s">
        <v>6388</v>
      </c>
      <c r="B5388" s="763" t="s">
        <v>214</v>
      </c>
      <c r="E5388" s="86" t="s">
        <v>233</v>
      </c>
      <c r="F5388" s="282" t="s">
        <v>7242</v>
      </c>
      <c r="G5388" s="1132" t="str">
        <f>IF('Appraisal Inputs'!W425="","Blank",'Appraisal Inputs'!W425)</f>
        <v>Blank</v>
      </c>
      <c r="I5388" s="515" t="s">
        <v>5833</v>
      </c>
      <c r="K5388" s="1133"/>
    </row>
    <row r="5389" spans="1:11" x14ac:dyDescent="0.2">
      <c r="A5389" s="86" t="s">
        <v>6388</v>
      </c>
      <c r="B5389" s="763" t="s">
        <v>214</v>
      </c>
      <c r="E5389" s="86" t="s">
        <v>233</v>
      </c>
      <c r="F5389" s="282" t="s">
        <v>7243</v>
      </c>
      <c r="G5389" s="1132" t="str">
        <f>IF('Appraisal Inputs'!W426="","Blank",'Appraisal Inputs'!W426)</f>
        <v>Blank</v>
      </c>
      <c r="I5389" s="515" t="s">
        <v>5834</v>
      </c>
      <c r="K5389" s="1133"/>
    </row>
    <row r="5390" spans="1:11" x14ac:dyDescent="0.2">
      <c r="A5390" s="86" t="s">
        <v>6388</v>
      </c>
      <c r="B5390" s="763" t="s">
        <v>214</v>
      </c>
      <c r="E5390" s="86" t="s">
        <v>233</v>
      </c>
      <c r="F5390" s="282" t="s">
        <v>7244</v>
      </c>
      <c r="G5390" s="1132" t="str">
        <f>IF('Appraisal Inputs'!W427="","Blank",'Appraisal Inputs'!W427)</f>
        <v>Blank</v>
      </c>
      <c r="I5390" s="515" t="s">
        <v>5835</v>
      </c>
      <c r="K5390" s="1133"/>
    </row>
    <row r="5391" spans="1:11" x14ac:dyDescent="0.2">
      <c r="A5391" s="86" t="s">
        <v>6388</v>
      </c>
      <c r="B5391" s="763" t="s">
        <v>214</v>
      </c>
      <c r="E5391" s="86" t="s">
        <v>233</v>
      </c>
      <c r="F5391" s="282" t="s">
        <v>7245</v>
      </c>
      <c r="G5391" s="1132" t="str">
        <f>IF('Appraisal Inputs'!W428="","Blank",'Appraisal Inputs'!W428)</f>
        <v>Blank</v>
      </c>
      <c r="I5391" s="515" t="s">
        <v>5836</v>
      </c>
      <c r="K5391" s="1133"/>
    </row>
    <row r="5392" spans="1:11" x14ac:dyDescent="0.2">
      <c r="A5392" s="86" t="s">
        <v>6388</v>
      </c>
      <c r="B5392" s="763" t="s">
        <v>214</v>
      </c>
      <c r="E5392" s="86" t="s">
        <v>233</v>
      </c>
      <c r="F5392" s="282" t="s">
        <v>7246</v>
      </c>
      <c r="G5392" s="1132" t="str">
        <f>IF('Appraisal Inputs'!W429="","Blank",'Appraisal Inputs'!W429)</f>
        <v>Blank</v>
      </c>
      <c r="I5392" s="515" t="s">
        <v>5837</v>
      </c>
      <c r="K5392" s="1133"/>
    </row>
    <row r="5393" spans="1:11" x14ac:dyDescent="0.2">
      <c r="A5393" s="86" t="s">
        <v>6388</v>
      </c>
      <c r="B5393" s="763" t="s">
        <v>214</v>
      </c>
      <c r="E5393" s="86" t="s">
        <v>233</v>
      </c>
      <c r="F5393" s="282" t="s">
        <v>7247</v>
      </c>
      <c r="G5393" s="1132" t="str">
        <f>IF('Appraisal Inputs'!W430="","Blank",'Appraisal Inputs'!W430)</f>
        <v>Blank</v>
      </c>
      <c r="I5393" s="515" t="s">
        <v>5838</v>
      </c>
      <c r="K5393" s="1133"/>
    </row>
    <row r="5394" spans="1:11" x14ac:dyDescent="0.2">
      <c r="A5394" s="86" t="s">
        <v>6388</v>
      </c>
      <c r="B5394" s="763" t="s">
        <v>214</v>
      </c>
      <c r="E5394" s="86" t="s">
        <v>233</v>
      </c>
      <c r="F5394" s="282" t="s">
        <v>7248</v>
      </c>
      <c r="G5394" s="1132" t="str">
        <f>IF('Appraisal Inputs'!W431="","Blank",'Appraisal Inputs'!W431)</f>
        <v>Blank</v>
      </c>
      <c r="I5394" s="515" t="s">
        <v>5839</v>
      </c>
      <c r="K5394" s="1133"/>
    </row>
    <row r="5395" spans="1:11" x14ac:dyDescent="0.2">
      <c r="A5395" s="86" t="s">
        <v>6388</v>
      </c>
      <c r="B5395" s="763" t="s">
        <v>214</v>
      </c>
      <c r="E5395" s="86" t="s">
        <v>233</v>
      </c>
      <c r="F5395" s="282" t="s">
        <v>7249</v>
      </c>
      <c r="G5395" s="1132" t="str">
        <f>IF('Appraisal Inputs'!W432="","Blank",'Appraisal Inputs'!W432)</f>
        <v>Blank</v>
      </c>
      <c r="I5395" s="515" t="s">
        <v>5840</v>
      </c>
      <c r="K5395" s="1133"/>
    </row>
    <row r="5396" spans="1:11" x14ac:dyDescent="0.2">
      <c r="A5396" s="86" t="s">
        <v>6388</v>
      </c>
      <c r="B5396" s="763" t="s">
        <v>214</v>
      </c>
      <c r="E5396" s="86" t="s">
        <v>233</v>
      </c>
      <c r="F5396" s="282" t="s">
        <v>7250</v>
      </c>
      <c r="G5396" s="1132" t="str">
        <f>IF('Appraisal Inputs'!W433="","Blank",'Appraisal Inputs'!W433)</f>
        <v>Blank</v>
      </c>
      <c r="I5396" s="515" t="s">
        <v>5841</v>
      </c>
      <c r="K5396" s="1133"/>
    </row>
    <row r="5397" spans="1:11" x14ac:dyDescent="0.2">
      <c r="A5397" s="86" t="s">
        <v>6388</v>
      </c>
      <c r="B5397" s="763" t="s">
        <v>214</v>
      </c>
      <c r="E5397" s="86" t="s">
        <v>233</v>
      </c>
      <c r="F5397" s="282" t="s">
        <v>7251</v>
      </c>
      <c r="G5397" s="1132" t="str">
        <f>IF('Appraisal Inputs'!W434="","Blank",'Appraisal Inputs'!W434)</f>
        <v>Blank</v>
      </c>
      <c r="I5397" s="515" t="s">
        <v>5842</v>
      </c>
      <c r="K5397" s="1133"/>
    </row>
    <row r="5398" spans="1:11" x14ac:dyDescent="0.2">
      <c r="A5398" s="86" t="s">
        <v>6388</v>
      </c>
      <c r="B5398" s="763" t="s">
        <v>214</v>
      </c>
      <c r="E5398" s="86" t="s">
        <v>233</v>
      </c>
      <c r="F5398" s="282" t="s">
        <v>7252</v>
      </c>
      <c r="G5398" s="1132" t="str">
        <f>IF('Appraisal Inputs'!W435="","Blank",'Appraisal Inputs'!W435)</f>
        <v>Blank</v>
      </c>
      <c r="I5398" s="515" t="s">
        <v>5843</v>
      </c>
      <c r="K5398" s="1133"/>
    </row>
    <row r="5399" spans="1:11" x14ac:dyDescent="0.2">
      <c r="A5399" s="86" t="s">
        <v>6388</v>
      </c>
      <c r="B5399" s="763" t="s">
        <v>214</v>
      </c>
      <c r="E5399" s="86" t="s">
        <v>233</v>
      </c>
      <c r="F5399" s="282" t="s">
        <v>7253</v>
      </c>
      <c r="G5399" s="1132" t="str">
        <f>IF('Appraisal Inputs'!W436="","Blank",'Appraisal Inputs'!W436)</f>
        <v>Blank</v>
      </c>
      <c r="I5399" s="515" t="s">
        <v>5844</v>
      </c>
      <c r="K5399" s="1133"/>
    </row>
    <row r="5400" spans="1:11" x14ac:dyDescent="0.2">
      <c r="A5400" s="86" t="s">
        <v>6388</v>
      </c>
      <c r="B5400" s="763" t="s">
        <v>214</v>
      </c>
      <c r="E5400" s="86" t="s">
        <v>233</v>
      </c>
      <c r="F5400" s="282" t="s">
        <v>7254</v>
      </c>
      <c r="G5400" s="1132" t="str">
        <f>IF('Appraisal Inputs'!W437="","Blank",'Appraisal Inputs'!W437)</f>
        <v>Blank</v>
      </c>
      <c r="I5400" s="515" t="s">
        <v>5845</v>
      </c>
      <c r="K5400" s="1133"/>
    </row>
    <row r="5401" spans="1:11" x14ac:dyDescent="0.2">
      <c r="A5401" s="86" t="s">
        <v>6388</v>
      </c>
      <c r="B5401" s="763" t="s">
        <v>214</v>
      </c>
      <c r="E5401" s="86" t="s">
        <v>233</v>
      </c>
      <c r="F5401" s="282" t="s">
        <v>181</v>
      </c>
      <c r="G5401" s="1132" t="str">
        <f>IF('Appraisal Inputs'!W439="","Blank",'Appraisal Inputs'!W439)</f>
        <v>Blank</v>
      </c>
      <c r="I5401" s="515" t="s">
        <v>7374</v>
      </c>
      <c r="K5401" s="1133"/>
    </row>
    <row r="5402" spans="1:11" x14ac:dyDescent="0.2">
      <c r="A5402" s="86" t="s">
        <v>6388</v>
      </c>
      <c r="B5402" s="763" t="s">
        <v>214</v>
      </c>
      <c r="E5402" s="86" t="s">
        <v>233</v>
      </c>
      <c r="F5402" s="282" t="s">
        <v>182</v>
      </c>
      <c r="G5402" s="1132" t="str">
        <f>IF('Appraisal Inputs'!W440="","Blank",'Appraisal Inputs'!W440)</f>
        <v>Blank</v>
      </c>
      <c r="I5402" s="515" t="s">
        <v>5846</v>
      </c>
      <c r="K5402" s="1133"/>
    </row>
    <row r="5403" spans="1:11" x14ac:dyDescent="0.2">
      <c r="A5403" s="86" t="s">
        <v>6388</v>
      </c>
      <c r="B5403" s="763" t="s">
        <v>214</v>
      </c>
      <c r="E5403" s="86" t="s">
        <v>233</v>
      </c>
      <c r="F5403" s="282" t="s">
        <v>183</v>
      </c>
      <c r="G5403" s="1132" t="str">
        <f>IF('Appraisal Inputs'!W441="","Blank",'Appraisal Inputs'!W441)</f>
        <v>Blank</v>
      </c>
      <c r="I5403" s="515" t="s">
        <v>5847</v>
      </c>
      <c r="K5403" s="1133"/>
    </row>
    <row r="5404" spans="1:11" x14ac:dyDescent="0.2">
      <c r="A5404" s="86" t="s">
        <v>6388</v>
      </c>
      <c r="B5404" s="763" t="s">
        <v>214</v>
      </c>
      <c r="E5404" s="86" t="s">
        <v>233</v>
      </c>
      <c r="F5404" s="282" t="s">
        <v>587</v>
      </c>
      <c r="G5404" s="1132" t="str">
        <f>IF('Appraisal Inputs'!W444="","Blank",'Appraisal Inputs'!W444)</f>
        <v>Blank</v>
      </c>
      <c r="I5404" s="515" t="s">
        <v>7375</v>
      </c>
      <c r="K5404" s="1133"/>
    </row>
    <row r="5405" spans="1:11" x14ac:dyDescent="0.2">
      <c r="A5405" s="86" t="s">
        <v>6388</v>
      </c>
      <c r="B5405" s="763" t="s">
        <v>214</v>
      </c>
      <c r="E5405" s="86" t="s">
        <v>233</v>
      </c>
      <c r="F5405" s="282" t="s">
        <v>588</v>
      </c>
      <c r="G5405" s="1132" t="str">
        <f>IF('Appraisal Inputs'!W445="","Blank",'Appraisal Inputs'!W445)</f>
        <v>Blank</v>
      </c>
      <c r="I5405" s="515" t="s">
        <v>5848</v>
      </c>
      <c r="K5405" s="1133"/>
    </row>
    <row r="5406" spans="1:11" x14ac:dyDescent="0.2">
      <c r="A5406" s="86" t="s">
        <v>6388</v>
      </c>
      <c r="B5406" s="543" t="s">
        <v>214</v>
      </c>
      <c r="C5406" s="547"/>
      <c r="D5406" s="547"/>
      <c r="E5406" s="547" t="s">
        <v>233</v>
      </c>
      <c r="F5406" s="538" t="s">
        <v>589</v>
      </c>
      <c r="G5406" s="1134" t="str">
        <f>IF('Appraisal Inputs'!W446="","Blank",'Appraisal Inputs'!W446)</f>
        <v>Blank</v>
      </c>
      <c r="I5406" s="515" t="s">
        <v>5849</v>
      </c>
      <c r="K5406" s="1133"/>
    </row>
    <row r="5407" spans="1:11" x14ac:dyDescent="0.2">
      <c r="A5407" s="86" t="s">
        <v>6388</v>
      </c>
      <c r="B5407" s="541" t="s">
        <v>253</v>
      </c>
      <c r="C5407" s="546"/>
      <c r="D5407" s="546"/>
      <c r="E5407" s="546" t="s">
        <v>185</v>
      </c>
      <c r="F5407" s="542" t="s">
        <v>237</v>
      </c>
      <c r="G5407" s="1136" t="str">
        <f>IF('Appraisal Inputs'!D461="","Blank",'Appraisal Inputs'!D461)</f>
        <v>Subject</v>
      </c>
      <c r="I5407" s="515" t="s">
        <v>7376</v>
      </c>
      <c r="K5407" s="1135"/>
    </row>
    <row r="5408" spans="1:11" x14ac:dyDescent="0.2">
      <c r="A5408" s="86" t="s">
        <v>6388</v>
      </c>
      <c r="B5408" s="763" t="s">
        <v>253</v>
      </c>
      <c r="E5408" s="86" t="s">
        <v>185</v>
      </c>
      <c r="F5408" s="282" t="s">
        <v>2</v>
      </c>
      <c r="G5408" s="1128" t="str">
        <f>IF('Appraisal Inputs'!D462="","Blank",'Appraisal Inputs'!D462)</f>
        <v>Blank</v>
      </c>
      <c r="I5408" s="515" t="s">
        <v>5850</v>
      </c>
      <c r="K5408" s="1135"/>
    </row>
    <row r="5409" spans="1:11" x14ac:dyDescent="0.2">
      <c r="A5409" s="86" t="s">
        <v>6388</v>
      </c>
      <c r="B5409" s="763" t="s">
        <v>253</v>
      </c>
      <c r="E5409" s="86" t="s">
        <v>185</v>
      </c>
      <c r="F5409" s="282" t="s">
        <v>3</v>
      </c>
      <c r="G5409" s="1128" t="str">
        <f>IF('Appraisal Inputs'!D463="","Blank",'Appraisal Inputs'!D463)</f>
        <v>Select ▼</v>
      </c>
      <c r="I5409" s="515" t="s">
        <v>5851</v>
      </c>
      <c r="K5409" s="1135"/>
    </row>
    <row r="5410" spans="1:11" x14ac:dyDescent="0.2">
      <c r="A5410" s="86" t="s">
        <v>6388</v>
      </c>
      <c r="B5410" s="763" t="s">
        <v>253</v>
      </c>
      <c r="E5410" s="86" t="s">
        <v>185</v>
      </c>
      <c r="F5410" s="282" t="s">
        <v>234</v>
      </c>
      <c r="G5410" s="1137" t="str">
        <f>IF('Appraisal Inputs'!D464="","Blank",'Appraisal Inputs'!D464)</f>
        <v>Blank</v>
      </c>
      <c r="I5410" s="515" t="s">
        <v>5852</v>
      </c>
      <c r="K5410" s="1138"/>
    </row>
    <row r="5411" spans="1:11" x14ac:dyDescent="0.2">
      <c r="A5411" s="86" t="s">
        <v>6388</v>
      </c>
      <c r="B5411" s="763" t="s">
        <v>253</v>
      </c>
      <c r="E5411" s="86" t="s">
        <v>185</v>
      </c>
      <c r="F5411" s="282" t="s">
        <v>10</v>
      </c>
      <c r="G5411" s="1128" t="str">
        <f>IF('Appraisal Inputs'!D465="","Blank",'Appraisal Inputs'!D465)</f>
        <v>Blank</v>
      </c>
      <c r="I5411" s="515" t="s">
        <v>5853</v>
      </c>
      <c r="K5411" s="1135"/>
    </row>
    <row r="5412" spans="1:11" x14ac:dyDescent="0.2">
      <c r="A5412" s="86" t="s">
        <v>6388</v>
      </c>
      <c r="B5412" s="763" t="s">
        <v>253</v>
      </c>
      <c r="E5412" s="86" t="s">
        <v>185</v>
      </c>
      <c r="F5412" s="282" t="s">
        <v>12</v>
      </c>
      <c r="G5412" s="1128" t="str">
        <f>IF('Appraisal Inputs'!D466="","Blank",'Appraisal Inputs'!D466)</f>
        <v>Select ▼</v>
      </c>
      <c r="I5412" s="515" t="s">
        <v>5854</v>
      </c>
      <c r="K5412" s="1135"/>
    </row>
    <row r="5413" spans="1:11" x14ac:dyDescent="0.2">
      <c r="A5413" s="86" t="s">
        <v>6388</v>
      </c>
      <c r="B5413" s="763" t="s">
        <v>253</v>
      </c>
      <c r="E5413" s="86" t="s">
        <v>185</v>
      </c>
      <c r="F5413" s="282" t="s">
        <v>238</v>
      </c>
      <c r="G5413" s="1105" t="str">
        <f>IF('Appraisal Inputs'!D467="","Blank",'Appraisal Inputs'!D467)</f>
        <v>Blank</v>
      </c>
      <c r="I5413" s="515" t="s">
        <v>5855</v>
      </c>
      <c r="K5413" s="563"/>
    </row>
    <row r="5414" spans="1:11" x14ac:dyDescent="0.2">
      <c r="A5414" s="86" t="s">
        <v>6388</v>
      </c>
      <c r="B5414" s="763" t="s">
        <v>253</v>
      </c>
      <c r="E5414" s="86" t="s">
        <v>185</v>
      </c>
      <c r="F5414" s="282" t="s">
        <v>239</v>
      </c>
      <c r="G5414" s="1105" t="str">
        <f>IF('Appraisal Inputs'!D468="","Blank",'Appraisal Inputs'!D468)</f>
        <v>Blank</v>
      </c>
      <c r="I5414" s="515" t="s">
        <v>5856</v>
      </c>
      <c r="K5414" s="563"/>
    </row>
    <row r="5415" spans="1:11" x14ac:dyDescent="0.2">
      <c r="A5415" s="86" t="s">
        <v>6388</v>
      </c>
      <c r="B5415" s="763" t="s">
        <v>253</v>
      </c>
      <c r="E5415" s="86" t="s">
        <v>185</v>
      </c>
      <c r="F5415" s="282" t="s">
        <v>240</v>
      </c>
      <c r="G5415" s="1105" t="str">
        <f>IF('Appraisal Inputs'!D469="","Blank",'Appraisal Inputs'!D469)</f>
        <v>Blank</v>
      </c>
      <c r="I5415" s="515" t="s">
        <v>5857</v>
      </c>
      <c r="K5415" s="563"/>
    </row>
    <row r="5416" spans="1:11" x14ac:dyDescent="0.2">
      <c r="A5416" s="86" t="s">
        <v>6388</v>
      </c>
      <c r="B5416" s="763" t="s">
        <v>253</v>
      </c>
      <c r="E5416" s="86" t="s">
        <v>185</v>
      </c>
      <c r="F5416" s="282" t="s">
        <v>241</v>
      </c>
      <c r="G5416" s="1105" t="str">
        <f>IF('Appraisal Inputs'!D470="","Blank",'Appraisal Inputs'!D470)</f>
        <v>Blank</v>
      </c>
      <c r="I5416" s="515" t="s">
        <v>5858</v>
      </c>
      <c r="K5416" s="563"/>
    </row>
    <row r="5417" spans="1:11" x14ac:dyDescent="0.2">
      <c r="A5417" s="86" t="s">
        <v>6388</v>
      </c>
      <c r="B5417" s="763" t="s">
        <v>253</v>
      </c>
      <c r="E5417" s="86" t="s">
        <v>185</v>
      </c>
      <c r="F5417" s="282" t="s">
        <v>242</v>
      </c>
      <c r="G5417" s="1105" t="str">
        <f>IF('Appraisal Inputs'!D472="","Blank",'Appraisal Inputs'!D472)</f>
        <v>Blank</v>
      </c>
      <c r="I5417" s="515" t="s">
        <v>7377</v>
      </c>
      <c r="K5417" s="563"/>
    </row>
    <row r="5418" spans="1:11" x14ac:dyDescent="0.2">
      <c r="A5418" s="86" t="s">
        <v>6388</v>
      </c>
      <c r="B5418" s="763" t="s">
        <v>253</v>
      </c>
      <c r="E5418" s="86" t="s">
        <v>185</v>
      </c>
      <c r="F5418" s="282" t="s">
        <v>243</v>
      </c>
      <c r="G5418" s="1105" t="str">
        <f>IF('Appraisal Inputs'!D473="","Blank",'Appraisal Inputs'!D473)</f>
        <v>Blank</v>
      </c>
      <c r="I5418" s="515" t="s">
        <v>5859</v>
      </c>
      <c r="K5418" s="563"/>
    </row>
    <row r="5419" spans="1:11" x14ac:dyDescent="0.2">
      <c r="A5419" s="86" t="s">
        <v>6388</v>
      </c>
      <c r="B5419" s="763" t="s">
        <v>253</v>
      </c>
      <c r="E5419" s="86" t="s">
        <v>185</v>
      </c>
      <c r="F5419" s="282" t="s">
        <v>244</v>
      </c>
      <c r="G5419" s="1105" t="str">
        <f>IF('Appraisal Inputs'!D474="","Blank",'Appraisal Inputs'!D474)</f>
        <v>Blank</v>
      </c>
      <c r="I5419" s="515" t="s">
        <v>5860</v>
      </c>
      <c r="K5419" s="563"/>
    </row>
    <row r="5420" spans="1:11" x14ac:dyDescent="0.2">
      <c r="A5420" s="86" t="s">
        <v>6388</v>
      </c>
      <c r="B5420" s="763" t="s">
        <v>253</v>
      </c>
      <c r="E5420" s="86" t="s">
        <v>185</v>
      </c>
      <c r="F5420" s="282" t="s">
        <v>245</v>
      </c>
      <c r="G5420" s="1105" t="str">
        <f>IF('Appraisal Inputs'!D475="","Blank",'Appraisal Inputs'!D475)</f>
        <v>Blank</v>
      </c>
      <c r="I5420" s="515" t="s">
        <v>5861</v>
      </c>
      <c r="K5420" s="563"/>
    </row>
    <row r="5421" spans="1:11" x14ac:dyDescent="0.2">
      <c r="A5421" s="86" t="s">
        <v>6388</v>
      </c>
      <c r="B5421" s="763" t="s">
        <v>253</v>
      </c>
      <c r="E5421" s="86" t="s">
        <v>185</v>
      </c>
      <c r="F5421" s="282" t="s">
        <v>64</v>
      </c>
      <c r="G5421" s="1128" t="str">
        <f>IF('Appraisal Inputs'!D477="","Blank",'Appraisal Inputs'!D477)</f>
        <v>Select ▼</v>
      </c>
      <c r="I5421" s="515" t="s">
        <v>7378</v>
      </c>
      <c r="K5421" s="1135"/>
    </row>
    <row r="5422" spans="1:11" x14ac:dyDescent="0.2">
      <c r="A5422" s="86" t="s">
        <v>6388</v>
      </c>
      <c r="B5422" s="763" t="s">
        <v>253</v>
      </c>
      <c r="E5422" s="86" t="s">
        <v>185</v>
      </c>
      <c r="F5422" s="282" t="s">
        <v>7613</v>
      </c>
      <c r="G5422" s="1124" t="str">
        <f>IF('Appraisal Inputs'!D478="","Blank",'Appraisal Inputs'!D478)</f>
        <v>Blank</v>
      </c>
      <c r="I5422" s="515" t="s">
        <v>5862</v>
      </c>
      <c r="K5422" s="1130"/>
    </row>
    <row r="5423" spans="1:11" x14ac:dyDescent="0.2">
      <c r="A5423" s="86" t="s">
        <v>6388</v>
      </c>
      <c r="B5423" s="763" t="s">
        <v>253</v>
      </c>
      <c r="E5423" s="86" t="s">
        <v>185</v>
      </c>
      <c r="F5423" s="282" t="s">
        <v>211</v>
      </c>
      <c r="G5423" s="1124" t="str">
        <f>IF('Appraisal Inputs'!D479="","Blank",'Appraisal Inputs'!D479)</f>
        <v>Blank</v>
      </c>
      <c r="I5423" s="515" t="s">
        <v>5863</v>
      </c>
      <c r="K5423" s="1130"/>
    </row>
    <row r="5424" spans="1:11" x14ac:dyDescent="0.2">
      <c r="A5424" s="86" t="s">
        <v>6388</v>
      </c>
      <c r="B5424" s="763" t="s">
        <v>253</v>
      </c>
      <c r="E5424" s="86" t="s">
        <v>185</v>
      </c>
      <c r="F5424" s="282" t="s">
        <v>212</v>
      </c>
      <c r="G5424" s="1124" t="str">
        <f>IF('Appraisal Inputs'!D480="","Blank",'Appraisal Inputs'!D480)</f>
        <v>Blank</v>
      </c>
      <c r="I5424" s="515" t="s">
        <v>5864</v>
      </c>
      <c r="K5424" s="1130"/>
    </row>
    <row r="5425" spans="1:11" x14ac:dyDescent="0.2">
      <c r="A5425" s="86" t="s">
        <v>6388</v>
      </c>
      <c r="B5425" s="763" t="s">
        <v>253</v>
      </c>
      <c r="E5425" s="86" t="s">
        <v>185</v>
      </c>
      <c r="F5425" s="282" t="s">
        <v>488</v>
      </c>
      <c r="G5425" s="1124" t="str">
        <f>IF('Appraisal Inputs'!D481="","Blank",'Appraisal Inputs'!D481)</f>
        <v>Blank</v>
      </c>
      <c r="I5425" s="515" t="s">
        <v>5865</v>
      </c>
      <c r="K5425" s="1130"/>
    </row>
    <row r="5426" spans="1:11" x14ac:dyDescent="0.2">
      <c r="A5426" s="86" t="s">
        <v>6388</v>
      </c>
      <c r="B5426" s="763" t="s">
        <v>253</v>
      </c>
      <c r="E5426" s="86" t="s">
        <v>185</v>
      </c>
      <c r="F5426" s="282" t="s">
        <v>247</v>
      </c>
      <c r="G5426" s="1139" t="str">
        <f>IF('Appraisal Inputs'!D483="","Blank",'Appraisal Inputs'!D483)</f>
        <v>Blank</v>
      </c>
      <c r="I5426" s="515" t="s">
        <v>7379</v>
      </c>
      <c r="K5426" s="1130"/>
    </row>
    <row r="5427" spans="1:11" x14ac:dyDescent="0.2">
      <c r="A5427" s="86" t="s">
        <v>6388</v>
      </c>
      <c r="B5427" s="763" t="s">
        <v>253</v>
      </c>
      <c r="E5427" s="86" t="s">
        <v>185</v>
      </c>
      <c r="F5427" s="282" t="s">
        <v>246</v>
      </c>
      <c r="G5427" s="1100" t="str">
        <f>IF('Appraisal Inputs'!D484="","Blank",'Appraisal Inputs'!D484)</f>
        <v>Blank</v>
      </c>
      <c r="I5427" s="515" t="s">
        <v>5866</v>
      </c>
      <c r="K5427" s="1140"/>
    </row>
    <row r="5428" spans="1:11" x14ac:dyDescent="0.2">
      <c r="A5428" s="86" t="s">
        <v>6388</v>
      </c>
      <c r="B5428" s="763" t="s">
        <v>253</v>
      </c>
      <c r="E5428" s="86" t="s">
        <v>185</v>
      </c>
      <c r="F5428" s="282" t="s">
        <v>459</v>
      </c>
      <c r="G5428" s="1100" t="str">
        <f>IF('Appraisal Inputs'!D485="","Blank",'Appraisal Inputs'!D485)</f>
        <v>Blank</v>
      </c>
      <c r="I5428" s="515" t="s">
        <v>5867</v>
      </c>
      <c r="K5428" s="1140"/>
    </row>
    <row r="5429" spans="1:11" x14ac:dyDescent="0.2">
      <c r="A5429" s="86" t="s">
        <v>6388</v>
      </c>
      <c r="B5429" s="763" t="s">
        <v>253</v>
      </c>
      <c r="E5429" s="86" t="s">
        <v>185</v>
      </c>
      <c r="F5429" s="282" t="s">
        <v>464</v>
      </c>
      <c r="G5429" s="1100" t="str">
        <f>IF('Appraisal Inputs'!D486="","Blank",'Appraisal Inputs'!D486)</f>
        <v>Blank</v>
      </c>
      <c r="I5429" s="515" t="s">
        <v>5868</v>
      </c>
      <c r="K5429" s="1140"/>
    </row>
    <row r="5430" spans="1:11" x14ac:dyDescent="0.2">
      <c r="A5430" s="86" t="s">
        <v>6388</v>
      </c>
      <c r="B5430" s="763" t="s">
        <v>253</v>
      </c>
      <c r="E5430" s="86" t="s">
        <v>185</v>
      </c>
      <c r="F5430" s="282" t="s">
        <v>525</v>
      </c>
      <c r="G5430" s="1100" t="str">
        <f>IF('Appraisal Inputs'!D487="","Blank",'Appraisal Inputs'!D487)</f>
        <v>Blank</v>
      </c>
      <c r="I5430" s="515" t="s">
        <v>5869</v>
      </c>
      <c r="K5430" s="1140"/>
    </row>
    <row r="5431" spans="1:11" x14ac:dyDescent="0.2">
      <c r="A5431" s="86" t="s">
        <v>6388</v>
      </c>
      <c r="B5431" s="763" t="s">
        <v>253</v>
      </c>
      <c r="E5431" s="86" t="s">
        <v>185</v>
      </c>
      <c r="F5431" s="282" t="s">
        <v>490</v>
      </c>
      <c r="G5431" s="1126" t="str">
        <f>IF('Appraisal Inputs'!D490="","Blank",'Appraisal Inputs'!D490)</f>
        <v>Blank</v>
      </c>
      <c r="I5431" s="515" t="s">
        <v>7380</v>
      </c>
      <c r="K5431" s="1140"/>
    </row>
    <row r="5432" spans="1:11" x14ac:dyDescent="0.2">
      <c r="A5432" s="86" t="s">
        <v>6388</v>
      </c>
      <c r="B5432" s="763" t="s">
        <v>253</v>
      </c>
      <c r="E5432" s="86" t="s">
        <v>185</v>
      </c>
      <c r="F5432" s="282" t="s">
        <v>248</v>
      </c>
      <c r="G5432" s="1124" t="str">
        <f>IF('Appraisal Inputs'!D491="","Blank",'Appraisal Inputs'!D491)</f>
        <v>Blank</v>
      </c>
      <c r="I5432" s="515" t="s">
        <v>5870</v>
      </c>
      <c r="K5432" s="1130"/>
    </row>
    <row r="5433" spans="1:11" x14ac:dyDescent="0.2">
      <c r="A5433" s="86" t="s">
        <v>6388</v>
      </c>
      <c r="B5433" s="763" t="s">
        <v>253</v>
      </c>
      <c r="E5433" s="86" t="s">
        <v>185</v>
      </c>
      <c r="F5433" s="282" t="s">
        <v>492</v>
      </c>
      <c r="G5433" s="1126" t="str">
        <f>IF('Appraisal Inputs'!D494="","Blank",'Appraisal Inputs'!D494)</f>
        <v>Blank</v>
      </c>
      <c r="I5433" s="515" t="s">
        <v>7381</v>
      </c>
      <c r="K5433" s="1140"/>
    </row>
    <row r="5434" spans="1:11" x14ac:dyDescent="0.2">
      <c r="A5434" s="86" t="s">
        <v>6388</v>
      </c>
      <c r="B5434" s="763" t="s">
        <v>253</v>
      </c>
      <c r="E5434" s="86" t="s">
        <v>185</v>
      </c>
      <c r="F5434" s="282" t="s">
        <v>248</v>
      </c>
      <c r="G5434" s="1124" t="str">
        <f>IF('Appraisal Inputs'!D495="","Blank",'Appraisal Inputs'!D495)</f>
        <v>Blank</v>
      </c>
      <c r="I5434" s="515" t="s">
        <v>5871</v>
      </c>
      <c r="K5434" s="1130"/>
    </row>
    <row r="5435" spans="1:11" x14ac:dyDescent="0.2">
      <c r="A5435" s="86" t="s">
        <v>6388</v>
      </c>
      <c r="B5435" s="763" t="s">
        <v>253</v>
      </c>
      <c r="E5435" s="86" t="s">
        <v>185</v>
      </c>
      <c r="F5435" s="282" t="s">
        <v>235</v>
      </c>
      <c r="G5435" s="1141" t="str">
        <f>IF('Appraisal Inputs'!D497="","Blank",'Appraisal Inputs'!D497)</f>
        <v>Blank</v>
      </c>
      <c r="I5435" s="515" t="s">
        <v>7382</v>
      </c>
      <c r="K5435" s="1142"/>
    </row>
    <row r="5436" spans="1:11" x14ac:dyDescent="0.2">
      <c r="A5436" s="86" t="s">
        <v>6388</v>
      </c>
      <c r="B5436" s="763" t="s">
        <v>253</v>
      </c>
      <c r="E5436" s="86" t="s">
        <v>185</v>
      </c>
      <c r="F5436" s="282" t="s">
        <v>236</v>
      </c>
      <c r="G5436" s="1143" t="str">
        <f>IF('Appraisal Inputs'!D498="","Blank",'Appraisal Inputs'!D498)</f>
        <v>Blank</v>
      </c>
      <c r="I5436" s="515" t="s">
        <v>5872</v>
      </c>
      <c r="K5436" s="1144"/>
    </row>
    <row r="5437" spans="1:11" x14ac:dyDescent="0.2">
      <c r="A5437" s="86" t="s">
        <v>6388</v>
      </c>
      <c r="B5437" s="763" t="s">
        <v>253</v>
      </c>
      <c r="E5437" s="86" t="s">
        <v>185</v>
      </c>
      <c r="F5437" s="282" t="s">
        <v>249</v>
      </c>
      <c r="G5437" s="1124" t="str">
        <f>IF('Appraisal Inputs'!D499="","Blank",'Appraisal Inputs'!D499)</f>
        <v>Blank</v>
      </c>
      <c r="I5437" s="515" t="s">
        <v>5873</v>
      </c>
      <c r="K5437" s="1130"/>
    </row>
    <row r="5438" spans="1:11" x14ac:dyDescent="0.2">
      <c r="A5438" s="86" t="s">
        <v>6388</v>
      </c>
      <c r="B5438" s="543" t="s">
        <v>253</v>
      </c>
      <c r="C5438" s="547"/>
      <c r="D5438" s="547"/>
      <c r="E5438" s="547" t="s">
        <v>185</v>
      </c>
      <c r="F5438" s="538" t="s">
        <v>345</v>
      </c>
      <c r="G5438" s="1114" t="str">
        <f>IF('Appraisal Inputs'!D500="","Blank",'Appraisal Inputs'!D500)</f>
        <v>Blank</v>
      </c>
      <c r="I5438" s="515" t="s">
        <v>5874</v>
      </c>
      <c r="K5438" s="1145"/>
    </row>
    <row r="5439" spans="1:11" x14ac:dyDescent="0.2">
      <c r="A5439" s="86" t="s">
        <v>6388</v>
      </c>
      <c r="B5439" s="541" t="s">
        <v>253</v>
      </c>
      <c r="C5439" s="546"/>
      <c r="D5439" s="546"/>
      <c r="E5439" s="546" t="s">
        <v>187</v>
      </c>
      <c r="F5439" s="542" t="s">
        <v>237</v>
      </c>
      <c r="G5439" s="1136" t="str">
        <f>IF('Appraisal Inputs'!E461="","Blank",'Appraisal Inputs'!E461)</f>
        <v>Sale Comparable 1</v>
      </c>
      <c r="I5439" s="515" t="s">
        <v>7383</v>
      </c>
      <c r="K5439" s="1135"/>
    </row>
    <row r="5440" spans="1:11" x14ac:dyDescent="0.2">
      <c r="A5440" s="86" t="s">
        <v>6388</v>
      </c>
      <c r="B5440" s="763" t="s">
        <v>253</v>
      </c>
      <c r="E5440" s="86" t="s">
        <v>187</v>
      </c>
      <c r="F5440" s="282" t="s">
        <v>2</v>
      </c>
      <c r="G5440" s="1128" t="str">
        <f>IF('Appraisal Inputs'!E462="","Blank",'Appraisal Inputs'!E462)</f>
        <v>Blank</v>
      </c>
      <c r="I5440" s="515" t="s">
        <v>5875</v>
      </c>
      <c r="K5440" s="1135"/>
    </row>
    <row r="5441" spans="1:11" x14ac:dyDescent="0.2">
      <c r="A5441" s="86" t="s">
        <v>6388</v>
      </c>
      <c r="B5441" s="763" t="s">
        <v>253</v>
      </c>
      <c r="E5441" s="86" t="s">
        <v>187</v>
      </c>
      <c r="F5441" s="282" t="s">
        <v>3</v>
      </c>
      <c r="G5441" s="1128" t="str">
        <f>IF('Appraisal Inputs'!E463="","Blank",'Appraisal Inputs'!E463)</f>
        <v>Select ▼</v>
      </c>
      <c r="I5441" s="515" t="s">
        <v>5876</v>
      </c>
      <c r="K5441" s="1135"/>
    </row>
    <row r="5442" spans="1:11" x14ac:dyDescent="0.2">
      <c r="A5442" s="86" t="s">
        <v>6388</v>
      </c>
      <c r="B5442" s="763" t="s">
        <v>253</v>
      </c>
      <c r="E5442" s="86" t="s">
        <v>187</v>
      </c>
      <c r="F5442" s="282" t="s">
        <v>234</v>
      </c>
      <c r="G5442" s="1137" t="str">
        <f>IF('Appraisal Inputs'!E464="","Blank",'Appraisal Inputs'!E464)</f>
        <v>Blank</v>
      </c>
      <c r="I5442" s="515" t="s">
        <v>5877</v>
      </c>
      <c r="K5442" s="1138"/>
    </row>
    <row r="5443" spans="1:11" x14ac:dyDescent="0.2">
      <c r="A5443" s="86" t="s">
        <v>6388</v>
      </c>
      <c r="B5443" s="763" t="s">
        <v>253</v>
      </c>
      <c r="E5443" s="86" t="s">
        <v>187</v>
      </c>
      <c r="F5443" s="282" t="s">
        <v>10</v>
      </c>
      <c r="G5443" s="1128" t="str">
        <f>IF('Appraisal Inputs'!E465="","Blank",'Appraisal Inputs'!E465)</f>
        <v>Blank</v>
      </c>
      <c r="I5443" s="515" t="s">
        <v>5878</v>
      </c>
      <c r="K5443" s="1135"/>
    </row>
    <row r="5444" spans="1:11" x14ac:dyDescent="0.2">
      <c r="A5444" s="86" t="s">
        <v>6388</v>
      </c>
      <c r="B5444" s="763" t="s">
        <v>253</v>
      </c>
      <c r="E5444" s="86" t="s">
        <v>187</v>
      </c>
      <c r="F5444" s="282" t="s">
        <v>12</v>
      </c>
      <c r="G5444" s="1128" t="str">
        <f>IF('Appraisal Inputs'!E466="","Blank",'Appraisal Inputs'!E466)</f>
        <v>Select ▼</v>
      </c>
      <c r="I5444" s="515" t="s">
        <v>5879</v>
      </c>
      <c r="K5444" s="1135"/>
    </row>
    <row r="5445" spans="1:11" x14ac:dyDescent="0.2">
      <c r="A5445" s="86" t="s">
        <v>6388</v>
      </c>
      <c r="B5445" s="763" t="s">
        <v>253</v>
      </c>
      <c r="E5445" s="86" t="s">
        <v>187</v>
      </c>
      <c r="F5445" s="282" t="s">
        <v>238</v>
      </c>
      <c r="G5445" s="1105" t="str">
        <f>IF('Appraisal Inputs'!E467="","Blank",'Appraisal Inputs'!E467)</f>
        <v>Blank</v>
      </c>
      <c r="I5445" s="515" t="s">
        <v>5880</v>
      </c>
      <c r="K5445" s="563"/>
    </row>
    <row r="5446" spans="1:11" x14ac:dyDescent="0.2">
      <c r="A5446" s="86" t="s">
        <v>6388</v>
      </c>
      <c r="B5446" s="763" t="s">
        <v>253</v>
      </c>
      <c r="E5446" s="86" t="s">
        <v>187</v>
      </c>
      <c r="F5446" s="282" t="s">
        <v>239</v>
      </c>
      <c r="G5446" s="1105" t="str">
        <f>IF('Appraisal Inputs'!E468="","Blank",'Appraisal Inputs'!E468)</f>
        <v>Blank</v>
      </c>
      <c r="I5446" s="515" t="s">
        <v>5881</v>
      </c>
      <c r="K5446" s="563"/>
    </row>
    <row r="5447" spans="1:11" x14ac:dyDescent="0.2">
      <c r="A5447" s="86" t="s">
        <v>6388</v>
      </c>
      <c r="B5447" s="763" t="s">
        <v>253</v>
      </c>
      <c r="E5447" s="86" t="s">
        <v>187</v>
      </c>
      <c r="F5447" s="282" t="s">
        <v>240</v>
      </c>
      <c r="G5447" s="1105" t="str">
        <f>IF('Appraisal Inputs'!E469="","Blank",'Appraisal Inputs'!E469)</f>
        <v>Blank</v>
      </c>
      <c r="I5447" s="515" t="s">
        <v>5882</v>
      </c>
      <c r="K5447" s="563"/>
    </row>
    <row r="5448" spans="1:11" x14ac:dyDescent="0.2">
      <c r="A5448" s="86" t="s">
        <v>6388</v>
      </c>
      <c r="B5448" s="763" t="s">
        <v>253</v>
      </c>
      <c r="E5448" s="86" t="s">
        <v>187</v>
      </c>
      <c r="F5448" s="282" t="s">
        <v>241</v>
      </c>
      <c r="G5448" s="1105" t="str">
        <f>IF('Appraisal Inputs'!E470="","Blank",'Appraisal Inputs'!E470)</f>
        <v>Blank</v>
      </c>
      <c r="I5448" s="515" t="s">
        <v>5883</v>
      </c>
      <c r="K5448" s="563"/>
    </row>
    <row r="5449" spans="1:11" x14ac:dyDescent="0.2">
      <c r="A5449" s="86" t="s">
        <v>6388</v>
      </c>
      <c r="B5449" s="763" t="s">
        <v>253</v>
      </c>
      <c r="E5449" s="86" t="s">
        <v>187</v>
      </c>
      <c r="F5449" s="282" t="s">
        <v>242</v>
      </c>
      <c r="G5449" s="1105" t="str">
        <f>IF('Appraisal Inputs'!E472="","Blank",'Appraisal Inputs'!E472)</f>
        <v>Blank</v>
      </c>
      <c r="I5449" s="515" t="s">
        <v>7384</v>
      </c>
      <c r="K5449" s="563"/>
    </row>
    <row r="5450" spans="1:11" x14ac:dyDescent="0.2">
      <c r="A5450" s="86" t="s">
        <v>6388</v>
      </c>
      <c r="B5450" s="763" t="s">
        <v>253</v>
      </c>
      <c r="E5450" s="86" t="s">
        <v>187</v>
      </c>
      <c r="F5450" s="282" t="s">
        <v>243</v>
      </c>
      <c r="G5450" s="1105" t="str">
        <f>IF('Appraisal Inputs'!E473="","Blank",'Appraisal Inputs'!E473)</f>
        <v>Blank</v>
      </c>
      <c r="I5450" s="515" t="s">
        <v>5884</v>
      </c>
      <c r="K5450" s="563"/>
    </row>
    <row r="5451" spans="1:11" x14ac:dyDescent="0.2">
      <c r="A5451" s="86" t="s">
        <v>6388</v>
      </c>
      <c r="B5451" s="763" t="s">
        <v>253</v>
      </c>
      <c r="E5451" s="86" t="s">
        <v>187</v>
      </c>
      <c r="F5451" s="282" t="s">
        <v>244</v>
      </c>
      <c r="G5451" s="1105" t="str">
        <f>IF('Appraisal Inputs'!E474="","Blank",'Appraisal Inputs'!E474)</f>
        <v>Blank</v>
      </c>
      <c r="I5451" s="515" t="s">
        <v>5885</v>
      </c>
      <c r="K5451" s="563"/>
    </row>
    <row r="5452" spans="1:11" x14ac:dyDescent="0.2">
      <c r="A5452" s="86" t="s">
        <v>6388</v>
      </c>
      <c r="B5452" s="763" t="s">
        <v>253</v>
      </c>
      <c r="E5452" s="86" t="s">
        <v>187</v>
      </c>
      <c r="F5452" s="282" t="s">
        <v>245</v>
      </c>
      <c r="G5452" s="1105" t="str">
        <f>IF('Appraisal Inputs'!E475="","Blank",'Appraisal Inputs'!E475)</f>
        <v>Blank</v>
      </c>
      <c r="I5452" s="515" t="s">
        <v>5886</v>
      </c>
      <c r="K5452" s="563"/>
    </row>
    <row r="5453" spans="1:11" x14ac:dyDescent="0.2">
      <c r="A5453" s="86" t="s">
        <v>6388</v>
      </c>
      <c r="B5453" s="763" t="s">
        <v>253</v>
      </c>
      <c r="E5453" s="86" t="s">
        <v>187</v>
      </c>
      <c r="F5453" s="282" t="s">
        <v>64</v>
      </c>
      <c r="G5453" s="1128" t="str">
        <f>IF('Appraisal Inputs'!E477="","Blank",'Appraisal Inputs'!E477)</f>
        <v>Select ▼</v>
      </c>
      <c r="I5453" s="515" t="s">
        <v>7385</v>
      </c>
      <c r="K5453" s="1135"/>
    </row>
    <row r="5454" spans="1:11" x14ac:dyDescent="0.2">
      <c r="A5454" s="86" t="s">
        <v>6388</v>
      </c>
      <c r="B5454" s="763" t="s">
        <v>253</v>
      </c>
      <c r="E5454" s="86" t="s">
        <v>187</v>
      </c>
      <c r="F5454" s="282" t="s">
        <v>7613</v>
      </c>
      <c r="G5454" s="1124" t="str">
        <f>IF('Appraisal Inputs'!E478="","Blank",'Appraisal Inputs'!E478)</f>
        <v>Blank</v>
      </c>
      <c r="I5454" s="515" t="s">
        <v>5887</v>
      </c>
      <c r="K5454" s="1130"/>
    </row>
    <row r="5455" spans="1:11" x14ac:dyDescent="0.2">
      <c r="A5455" s="86" t="s">
        <v>6388</v>
      </c>
      <c r="B5455" s="763" t="s">
        <v>253</v>
      </c>
      <c r="E5455" s="86" t="s">
        <v>187</v>
      </c>
      <c r="F5455" s="282" t="s">
        <v>211</v>
      </c>
      <c r="G5455" s="1124" t="str">
        <f>IF('Appraisal Inputs'!E479="","Blank",'Appraisal Inputs'!E479)</f>
        <v>Blank</v>
      </c>
      <c r="I5455" s="515" t="s">
        <v>5888</v>
      </c>
      <c r="K5455" s="1130"/>
    </row>
    <row r="5456" spans="1:11" x14ac:dyDescent="0.2">
      <c r="A5456" s="86" t="s">
        <v>6388</v>
      </c>
      <c r="B5456" s="763" t="s">
        <v>253</v>
      </c>
      <c r="E5456" s="86" t="s">
        <v>187</v>
      </c>
      <c r="F5456" s="282" t="s">
        <v>212</v>
      </c>
      <c r="G5456" s="1124" t="str">
        <f>IF('Appraisal Inputs'!E480="","Blank",'Appraisal Inputs'!E480)</f>
        <v>Blank</v>
      </c>
      <c r="I5456" s="515" t="s">
        <v>5889</v>
      </c>
      <c r="K5456" s="1130"/>
    </row>
    <row r="5457" spans="1:11" x14ac:dyDescent="0.2">
      <c r="A5457" s="86" t="s">
        <v>6388</v>
      </c>
      <c r="B5457" s="763" t="s">
        <v>253</v>
      </c>
      <c r="E5457" s="86" t="s">
        <v>187</v>
      </c>
      <c r="F5457" s="282" t="s">
        <v>488</v>
      </c>
      <c r="G5457" s="1124" t="str">
        <f>IF('Appraisal Inputs'!E481="","Blank",'Appraisal Inputs'!E481)</f>
        <v>Blank</v>
      </c>
      <c r="I5457" s="515" t="s">
        <v>5890</v>
      </c>
      <c r="K5457" s="1130"/>
    </row>
    <row r="5458" spans="1:11" x14ac:dyDescent="0.2">
      <c r="A5458" s="86" t="s">
        <v>6388</v>
      </c>
      <c r="B5458" s="763" t="s">
        <v>253</v>
      </c>
      <c r="E5458" s="86" t="s">
        <v>187</v>
      </c>
      <c r="F5458" s="282" t="s">
        <v>247</v>
      </c>
      <c r="G5458" s="1139" t="str">
        <f>IF('Appraisal Inputs'!E483="","Blank",'Appraisal Inputs'!E483)</f>
        <v>Blank</v>
      </c>
      <c r="I5458" s="515" t="s">
        <v>7386</v>
      </c>
      <c r="K5458" s="1130"/>
    </row>
    <row r="5459" spans="1:11" x14ac:dyDescent="0.2">
      <c r="A5459" s="86" t="s">
        <v>6388</v>
      </c>
      <c r="B5459" s="763" t="s">
        <v>253</v>
      </c>
      <c r="E5459" s="86" t="s">
        <v>187</v>
      </c>
      <c r="F5459" s="282" t="s">
        <v>246</v>
      </c>
      <c r="G5459" s="1100" t="str">
        <f>IF('Appraisal Inputs'!E484="","Blank",'Appraisal Inputs'!E484)</f>
        <v>Blank</v>
      </c>
      <c r="I5459" s="515" t="s">
        <v>5891</v>
      </c>
      <c r="K5459" s="1140"/>
    </row>
    <row r="5460" spans="1:11" x14ac:dyDescent="0.2">
      <c r="A5460" s="86" t="s">
        <v>6388</v>
      </c>
      <c r="B5460" s="763" t="s">
        <v>253</v>
      </c>
      <c r="E5460" s="86" t="s">
        <v>187</v>
      </c>
      <c r="F5460" s="282" t="s">
        <v>459</v>
      </c>
      <c r="G5460" s="1100" t="str">
        <f>IF('Appraisal Inputs'!E485="","Blank",'Appraisal Inputs'!E485)</f>
        <v>Blank</v>
      </c>
      <c r="I5460" s="515" t="s">
        <v>5892</v>
      </c>
      <c r="K5460" s="1140"/>
    </row>
    <row r="5461" spans="1:11" x14ac:dyDescent="0.2">
      <c r="A5461" s="86" t="s">
        <v>6388</v>
      </c>
      <c r="B5461" s="763" t="s">
        <v>253</v>
      </c>
      <c r="E5461" s="86" t="s">
        <v>187</v>
      </c>
      <c r="F5461" s="282" t="s">
        <v>464</v>
      </c>
      <c r="G5461" s="1100" t="str">
        <f>IF('Appraisal Inputs'!E486="","Blank",'Appraisal Inputs'!E486)</f>
        <v>Blank</v>
      </c>
      <c r="I5461" s="515" t="s">
        <v>5893</v>
      </c>
      <c r="K5461" s="1140"/>
    </row>
    <row r="5462" spans="1:11" x14ac:dyDescent="0.2">
      <c r="A5462" s="86" t="s">
        <v>6388</v>
      </c>
      <c r="B5462" s="763" t="s">
        <v>253</v>
      </c>
      <c r="E5462" s="86" t="s">
        <v>187</v>
      </c>
      <c r="F5462" s="282" t="s">
        <v>525</v>
      </c>
      <c r="G5462" s="1100" t="str">
        <f>IF('Appraisal Inputs'!E487="","Blank",'Appraisal Inputs'!E487)</f>
        <v>Blank</v>
      </c>
      <c r="I5462" s="515" t="s">
        <v>5894</v>
      </c>
      <c r="K5462" s="1140"/>
    </row>
    <row r="5463" spans="1:11" x14ac:dyDescent="0.2">
      <c r="A5463" s="86" t="s">
        <v>6388</v>
      </c>
      <c r="B5463" s="763" t="s">
        <v>253</v>
      </c>
      <c r="E5463" s="86" t="s">
        <v>187</v>
      </c>
      <c r="F5463" s="282" t="s">
        <v>490</v>
      </c>
      <c r="G5463" s="1126" t="str">
        <f>IF('Appraisal Inputs'!E490="","Blank",'Appraisal Inputs'!E490)</f>
        <v>Blank</v>
      </c>
      <c r="I5463" s="515" t="s">
        <v>7387</v>
      </c>
      <c r="K5463" s="1140"/>
    </row>
    <row r="5464" spans="1:11" x14ac:dyDescent="0.2">
      <c r="A5464" s="86" t="s">
        <v>6388</v>
      </c>
      <c r="B5464" s="763" t="s">
        <v>253</v>
      </c>
      <c r="E5464" s="86" t="s">
        <v>187</v>
      </c>
      <c r="F5464" s="282" t="s">
        <v>248</v>
      </c>
      <c r="G5464" s="1124" t="str">
        <f>IF('Appraisal Inputs'!E491="","Blank",'Appraisal Inputs'!E491)</f>
        <v>Blank</v>
      </c>
      <c r="I5464" s="515" t="s">
        <v>5895</v>
      </c>
      <c r="K5464" s="1130"/>
    </row>
    <row r="5465" spans="1:11" x14ac:dyDescent="0.2">
      <c r="A5465" s="86" t="s">
        <v>6388</v>
      </c>
      <c r="B5465" s="763" t="s">
        <v>253</v>
      </c>
      <c r="E5465" s="86" t="s">
        <v>187</v>
      </c>
      <c r="F5465" s="282" t="s">
        <v>492</v>
      </c>
      <c r="G5465" s="1126" t="str">
        <f>IF('Appraisal Inputs'!E494="","Blank",'Appraisal Inputs'!E494)</f>
        <v>Blank</v>
      </c>
      <c r="I5465" s="515" t="s">
        <v>7388</v>
      </c>
      <c r="K5465" s="1140"/>
    </row>
    <row r="5466" spans="1:11" x14ac:dyDescent="0.2">
      <c r="A5466" s="86" t="s">
        <v>6388</v>
      </c>
      <c r="B5466" s="763" t="s">
        <v>253</v>
      </c>
      <c r="E5466" s="86" t="s">
        <v>187</v>
      </c>
      <c r="F5466" s="282" t="s">
        <v>248</v>
      </c>
      <c r="G5466" s="1124" t="str">
        <f>IF('Appraisal Inputs'!E495="","Blank",'Appraisal Inputs'!E495)</f>
        <v>Blank</v>
      </c>
      <c r="I5466" s="515" t="s">
        <v>5896</v>
      </c>
      <c r="K5466" s="1130"/>
    </row>
    <row r="5467" spans="1:11" x14ac:dyDescent="0.2">
      <c r="A5467" s="86" t="s">
        <v>6388</v>
      </c>
      <c r="B5467" s="763" t="s">
        <v>253</v>
      </c>
      <c r="E5467" s="86" t="s">
        <v>187</v>
      </c>
      <c r="F5467" s="282" t="s">
        <v>235</v>
      </c>
      <c r="G5467" s="1141" t="str">
        <f>IF('Appraisal Inputs'!E497="","Blank",'Appraisal Inputs'!E497)</f>
        <v>Blank</v>
      </c>
      <c r="I5467" s="515" t="s">
        <v>7389</v>
      </c>
      <c r="K5467" s="1142"/>
    </row>
    <row r="5468" spans="1:11" x14ac:dyDescent="0.2">
      <c r="A5468" s="86" t="s">
        <v>6388</v>
      </c>
      <c r="B5468" s="763" t="s">
        <v>253</v>
      </c>
      <c r="E5468" s="86" t="s">
        <v>187</v>
      </c>
      <c r="F5468" s="282" t="s">
        <v>236</v>
      </c>
      <c r="G5468" s="1143" t="str">
        <f>IF('Appraisal Inputs'!E498="","Blank",'Appraisal Inputs'!E498)</f>
        <v>Blank</v>
      </c>
      <c r="I5468" s="515" t="s">
        <v>5897</v>
      </c>
      <c r="K5468" s="1144"/>
    </row>
    <row r="5469" spans="1:11" x14ac:dyDescent="0.2">
      <c r="A5469" s="86" t="s">
        <v>6388</v>
      </c>
      <c r="B5469" s="763" t="s">
        <v>253</v>
      </c>
      <c r="E5469" s="86" t="s">
        <v>187</v>
      </c>
      <c r="F5469" s="282" t="s">
        <v>249</v>
      </c>
      <c r="G5469" s="1124" t="str">
        <f>IF('Appraisal Inputs'!E499="","Blank",'Appraisal Inputs'!E499)</f>
        <v>Blank</v>
      </c>
      <c r="I5469" s="515" t="s">
        <v>5898</v>
      </c>
      <c r="K5469" s="1130"/>
    </row>
    <row r="5470" spans="1:11" x14ac:dyDescent="0.2">
      <c r="A5470" s="86" t="s">
        <v>6388</v>
      </c>
      <c r="B5470" s="543" t="s">
        <v>253</v>
      </c>
      <c r="C5470" s="547"/>
      <c r="D5470" s="547"/>
      <c r="E5470" s="547" t="s">
        <v>187</v>
      </c>
      <c r="F5470" s="538" t="s">
        <v>345</v>
      </c>
      <c r="G5470" s="1114" t="str">
        <f>IF('Appraisal Inputs'!E500="","Blank",'Appraisal Inputs'!E500)</f>
        <v>Blank</v>
      </c>
      <c r="I5470" s="515" t="s">
        <v>5899</v>
      </c>
      <c r="K5470" s="1145"/>
    </row>
    <row r="5471" spans="1:11" x14ac:dyDescent="0.2">
      <c r="A5471" s="86" t="s">
        <v>6388</v>
      </c>
      <c r="B5471" s="541" t="s">
        <v>253</v>
      </c>
      <c r="C5471" s="546"/>
      <c r="D5471" s="546"/>
      <c r="E5471" s="546" t="s">
        <v>215</v>
      </c>
      <c r="F5471" s="542" t="s">
        <v>237</v>
      </c>
      <c r="G5471" s="1136" t="str">
        <f>IF('Appraisal Inputs'!F461="","Blank",'Appraisal Inputs'!F461)</f>
        <v>Sale Comparable 2</v>
      </c>
      <c r="I5471" s="515" t="s">
        <v>7390</v>
      </c>
      <c r="K5471" s="1135"/>
    </row>
    <row r="5472" spans="1:11" x14ac:dyDescent="0.2">
      <c r="A5472" s="86" t="s">
        <v>6388</v>
      </c>
      <c r="B5472" s="763" t="s">
        <v>253</v>
      </c>
      <c r="E5472" s="86" t="s">
        <v>215</v>
      </c>
      <c r="F5472" s="282" t="s">
        <v>2</v>
      </c>
      <c r="G5472" s="1128" t="str">
        <f>IF('Appraisal Inputs'!F462="","Blank",'Appraisal Inputs'!F462)</f>
        <v>Blank</v>
      </c>
      <c r="I5472" s="515" t="s">
        <v>5900</v>
      </c>
      <c r="K5472" s="1135"/>
    </row>
    <row r="5473" spans="1:11" x14ac:dyDescent="0.2">
      <c r="A5473" s="86" t="s">
        <v>6388</v>
      </c>
      <c r="B5473" s="763" t="s">
        <v>253</v>
      </c>
      <c r="E5473" s="86" t="s">
        <v>215</v>
      </c>
      <c r="F5473" s="282" t="s">
        <v>3</v>
      </c>
      <c r="G5473" s="1128" t="str">
        <f>IF('Appraisal Inputs'!F463="","Blank",'Appraisal Inputs'!F463)</f>
        <v>Select ▼</v>
      </c>
      <c r="I5473" s="515" t="s">
        <v>5901</v>
      </c>
      <c r="K5473" s="1135"/>
    </row>
    <row r="5474" spans="1:11" x14ac:dyDescent="0.2">
      <c r="A5474" s="86" t="s">
        <v>6388</v>
      </c>
      <c r="B5474" s="763" t="s">
        <v>253</v>
      </c>
      <c r="E5474" s="86" t="s">
        <v>215</v>
      </c>
      <c r="F5474" s="282" t="s">
        <v>234</v>
      </c>
      <c r="G5474" s="1137" t="str">
        <f>IF('Appraisal Inputs'!F464="","Blank",'Appraisal Inputs'!F464)</f>
        <v>Blank</v>
      </c>
      <c r="I5474" s="515" t="s">
        <v>5902</v>
      </c>
      <c r="K5474" s="1138"/>
    </row>
    <row r="5475" spans="1:11" x14ac:dyDescent="0.2">
      <c r="A5475" s="86" t="s">
        <v>6388</v>
      </c>
      <c r="B5475" s="763" t="s">
        <v>253</v>
      </c>
      <c r="E5475" s="86" t="s">
        <v>215</v>
      </c>
      <c r="F5475" s="282" t="s">
        <v>10</v>
      </c>
      <c r="G5475" s="1128" t="str">
        <f>IF('Appraisal Inputs'!F465="","Blank",'Appraisal Inputs'!F465)</f>
        <v>Blank</v>
      </c>
      <c r="I5475" s="515" t="s">
        <v>5903</v>
      </c>
      <c r="K5475" s="1135"/>
    </row>
    <row r="5476" spans="1:11" x14ac:dyDescent="0.2">
      <c r="A5476" s="86" t="s">
        <v>6388</v>
      </c>
      <c r="B5476" s="763" t="s">
        <v>253</v>
      </c>
      <c r="E5476" s="86" t="s">
        <v>215</v>
      </c>
      <c r="F5476" s="282" t="s">
        <v>12</v>
      </c>
      <c r="G5476" s="1128" t="str">
        <f>IF('Appraisal Inputs'!F466="","Blank",'Appraisal Inputs'!F466)</f>
        <v>Select ▼</v>
      </c>
      <c r="I5476" s="515" t="s">
        <v>5904</v>
      </c>
      <c r="K5476" s="1135"/>
    </row>
    <row r="5477" spans="1:11" x14ac:dyDescent="0.2">
      <c r="A5477" s="86" t="s">
        <v>6388</v>
      </c>
      <c r="B5477" s="763" t="s">
        <v>253</v>
      </c>
      <c r="E5477" s="86" t="s">
        <v>215</v>
      </c>
      <c r="F5477" s="282" t="s">
        <v>238</v>
      </c>
      <c r="G5477" s="1105" t="str">
        <f>IF('Appraisal Inputs'!F467="","Blank",'Appraisal Inputs'!F467)</f>
        <v>Blank</v>
      </c>
      <c r="I5477" s="515" t="s">
        <v>5905</v>
      </c>
      <c r="K5477" s="563"/>
    </row>
    <row r="5478" spans="1:11" x14ac:dyDescent="0.2">
      <c r="A5478" s="86" t="s">
        <v>6388</v>
      </c>
      <c r="B5478" s="763" t="s">
        <v>253</v>
      </c>
      <c r="E5478" s="86" t="s">
        <v>215</v>
      </c>
      <c r="F5478" s="282" t="s">
        <v>239</v>
      </c>
      <c r="G5478" s="1105" t="str">
        <f>IF('Appraisal Inputs'!F468="","Blank",'Appraisal Inputs'!F468)</f>
        <v>Blank</v>
      </c>
      <c r="I5478" s="515" t="s">
        <v>5906</v>
      </c>
      <c r="K5478" s="563"/>
    </row>
    <row r="5479" spans="1:11" x14ac:dyDescent="0.2">
      <c r="A5479" s="86" t="s">
        <v>6388</v>
      </c>
      <c r="B5479" s="763" t="s">
        <v>253</v>
      </c>
      <c r="E5479" s="86" t="s">
        <v>215</v>
      </c>
      <c r="F5479" s="282" t="s">
        <v>240</v>
      </c>
      <c r="G5479" s="1105" t="str">
        <f>IF('Appraisal Inputs'!F469="","Blank",'Appraisal Inputs'!F469)</f>
        <v>Blank</v>
      </c>
      <c r="I5479" s="515" t="s">
        <v>5907</v>
      </c>
      <c r="K5479" s="563"/>
    </row>
    <row r="5480" spans="1:11" x14ac:dyDescent="0.2">
      <c r="A5480" s="86" t="s">
        <v>6388</v>
      </c>
      <c r="B5480" s="763" t="s">
        <v>253</v>
      </c>
      <c r="E5480" s="86" t="s">
        <v>215</v>
      </c>
      <c r="F5480" s="282" t="s">
        <v>241</v>
      </c>
      <c r="G5480" s="1105" t="str">
        <f>IF('Appraisal Inputs'!F470="","Blank",'Appraisal Inputs'!F470)</f>
        <v>Blank</v>
      </c>
      <c r="I5480" s="515" t="s">
        <v>5908</v>
      </c>
      <c r="K5480" s="563"/>
    </row>
    <row r="5481" spans="1:11" x14ac:dyDescent="0.2">
      <c r="A5481" s="86" t="s">
        <v>6388</v>
      </c>
      <c r="B5481" s="763" t="s">
        <v>253</v>
      </c>
      <c r="E5481" s="86" t="s">
        <v>215</v>
      </c>
      <c r="F5481" s="282" t="s">
        <v>242</v>
      </c>
      <c r="G5481" s="1105" t="str">
        <f>IF('Appraisal Inputs'!F472="","Blank",'Appraisal Inputs'!F472)</f>
        <v>Blank</v>
      </c>
      <c r="I5481" s="515" t="s">
        <v>7391</v>
      </c>
      <c r="K5481" s="563"/>
    </row>
    <row r="5482" spans="1:11" x14ac:dyDescent="0.2">
      <c r="A5482" s="86" t="s">
        <v>6388</v>
      </c>
      <c r="B5482" s="763" t="s">
        <v>253</v>
      </c>
      <c r="E5482" s="86" t="s">
        <v>215</v>
      </c>
      <c r="F5482" s="282" t="s">
        <v>243</v>
      </c>
      <c r="G5482" s="1105" t="str">
        <f>IF('Appraisal Inputs'!F473="","Blank",'Appraisal Inputs'!F473)</f>
        <v>Blank</v>
      </c>
      <c r="I5482" s="515" t="s">
        <v>5909</v>
      </c>
      <c r="K5482" s="563"/>
    </row>
    <row r="5483" spans="1:11" x14ac:dyDescent="0.2">
      <c r="A5483" s="86" t="s">
        <v>6388</v>
      </c>
      <c r="B5483" s="763" t="s">
        <v>253</v>
      </c>
      <c r="E5483" s="86" t="s">
        <v>215</v>
      </c>
      <c r="F5483" s="282" t="s">
        <v>244</v>
      </c>
      <c r="G5483" s="1105" t="str">
        <f>IF('Appraisal Inputs'!F474="","Blank",'Appraisal Inputs'!F474)</f>
        <v>Blank</v>
      </c>
      <c r="I5483" s="515" t="s">
        <v>5910</v>
      </c>
      <c r="K5483" s="563"/>
    </row>
    <row r="5484" spans="1:11" x14ac:dyDescent="0.2">
      <c r="A5484" s="86" t="s">
        <v>6388</v>
      </c>
      <c r="B5484" s="763" t="s">
        <v>253</v>
      </c>
      <c r="E5484" s="86" t="s">
        <v>215</v>
      </c>
      <c r="F5484" s="282" t="s">
        <v>245</v>
      </c>
      <c r="G5484" s="1105" t="str">
        <f>IF('Appraisal Inputs'!F475="","Blank",'Appraisal Inputs'!F475)</f>
        <v>Blank</v>
      </c>
      <c r="I5484" s="515" t="s">
        <v>5911</v>
      </c>
      <c r="K5484" s="563"/>
    </row>
    <row r="5485" spans="1:11" x14ac:dyDescent="0.2">
      <c r="A5485" s="86" t="s">
        <v>6388</v>
      </c>
      <c r="B5485" s="763" t="s">
        <v>253</v>
      </c>
      <c r="E5485" s="86" t="s">
        <v>215</v>
      </c>
      <c r="F5485" s="282" t="s">
        <v>64</v>
      </c>
      <c r="G5485" s="1128" t="str">
        <f>IF('Appraisal Inputs'!F477="","Blank",'Appraisal Inputs'!F477)</f>
        <v>Select ▼</v>
      </c>
      <c r="I5485" s="515" t="s">
        <v>7392</v>
      </c>
      <c r="K5485" s="1135"/>
    </row>
    <row r="5486" spans="1:11" x14ac:dyDescent="0.2">
      <c r="A5486" s="86" t="s">
        <v>6388</v>
      </c>
      <c r="B5486" s="763" t="s">
        <v>253</v>
      </c>
      <c r="E5486" s="86" t="s">
        <v>215</v>
      </c>
      <c r="F5486" s="282" t="s">
        <v>7613</v>
      </c>
      <c r="G5486" s="1124" t="str">
        <f>IF('Appraisal Inputs'!F478="","Blank",'Appraisal Inputs'!F478)</f>
        <v>Blank</v>
      </c>
      <c r="I5486" s="515" t="s">
        <v>5912</v>
      </c>
      <c r="K5486" s="1130"/>
    </row>
    <row r="5487" spans="1:11" x14ac:dyDescent="0.2">
      <c r="A5487" s="86" t="s">
        <v>6388</v>
      </c>
      <c r="B5487" s="763" t="s">
        <v>253</v>
      </c>
      <c r="E5487" s="86" t="s">
        <v>215</v>
      </c>
      <c r="F5487" s="282" t="s">
        <v>211</v>
      </c>
      <c r="G5487" s="1124" t="str">
        <f>IF('Appraisal Inputs'!F479="","Blank",'Appraisal Inputs'!F479)</f>
        <v>Blank</v>
      </c>
      <c r="I5487" s="515" t="s">
        <v>5913</v>
      </c>
      <c r="K5487" s="1130"/>
    </row>
    <row r="5488" spans="1:11" x14ac:dyDescent="0.2">
      <c r="A5488" s="86" t="s">
        <v>6388</v>
      </c>
      <c r="B5488" s="763" t="s">
        <v>253</v>
      </c>
      <c r="E5488" s="86" t="s">
        <v>215</v>
      </c>
      <c r="F5488" s="282" t="s">
        <v>212</v>
      </c>
      <c r="G5488" s="1124" t="str">
        <f>IF('Appraisal Inputs'!F480="","Blank",'Appraisal Inputs'!F480)</f>
        <v>Blank</v>
      </c>
      <c r="I5488" s="515" t="s">
        <v>5914</v>
      </c>
      <c r="K5488" s="1130"/>
    </row>
    <row r="5489" spans="1:11" x14ac:dyDescent="0.2">
      <c r="A5489" s="86" t="s">
        <v>6388</v>
      </c>
      <c r="B5489" s="763" t="s">
        <v>253</v>
      </c>
      <c r="E5489" s="86" t="s">
        <v>215</v>
      </c>
      <c r="F5489" s="282" t="s">
        <v>488</v>
      </c>
      <c r="G5489" s="1124" t="str">
        <f>IF('Appraisal Inputs'!F481="","Blank",'Appraisal Inputs'!F481)</f>
        <v>Blank</v>
      </c>
      <c r="I5489" s="515" t="s">
        <v>5915</v>
      </c>
      <c r="K5489" s="1130"/>
    </row>
    <row r="5490" spans="1:11" x14ac:dyDescent="0.2">
      <c r="A5490" s="86" t="s">
        <v>6388</v>
      </c>
      <c r="B5490" s="763" t="s">
        <v>253</v>
      </c>
      <c r="E5490" s="86" t="s">
        <v>215</v>
      </c>
      <c r="F5490" s="282" t="s">
        <v>247</v>
      </c>
      <c r="G5490" s="1139" t="str">
        <f>IF('Appraisal Inputs'!F483="","Blank",'Appraisal Inputs'!F483)</f>
        <v>Blank</v>
      </c>
      <c r="I5490" s="515" t="s">
        <v>7393</v>
      </c>
      <c r="K5490" s="1130"/>
    </row>
    <row r="5491" spans="1:11" x14ac:dyDescent="0.2">
      <c r="A5491" s="86" t="s">
        <v>6388</v>
      </c>
      <c r="B5491" s="763" t="s">
        <v>253</v>
      </c>
      <c r="E5491" s="86" t="s">
        <v>215</v>
      </c>
      <c r="F5491" s="282" t="s">
        <v>246</v>
      </c>
      <c r="G5491" s="1100" t="str">
        <f>IF('Appraisal Inputs'!F484="","Blank",'Appraisal Inputs'!F484)</f>
        <v>Blank</v>
      </c>
      <c r="I5491" s="515" t="s">
        <v>5916</v>
      </c>
      <c r="K5491" s="1140"/>
    </row>
    <row r="5492" spans="1:11" x14ac:dyDescent="0.2">
      <c r="A5492" s="86" t="s">
        <v>6388</v>
      </c>
      <c r="B5492" s="763" t="s">
        <v>253</v>
      </c>
      <c r="E5492" s="86" t="s">
        <v>215</v>
      </c>
      <c r="F5492" s="282" t="s">
        <v>459</v>
      </c>
      <c r="G5492" s="1100" t="str">
        <f>IF('Appraisal Inputs'!F485="","Blank",'Appraisal Inputs'!F485)</f>
        <v>Blank</v>
      </c>
      <c r="I5492" s="515" t="s">
        <v>5917</v>
      </c>
      <c r="K5492" s="1140"/>
    </row>
    <row r="5493" spans="1:11" x14ac:dyDescent="0.2">
      <c r="A5493" s="86" t="s">
        <v>6388</v>
      </c>
      <c r="B5493" s="763" t="s">
        <v>253</v>
      </c>
      <c r="E5493" s="86" t="s">
        <v>215</v>
      </c>
      <c r="F5493" s="282" t="s">
        <v>464</v>
      </c>
      <c r="G5493" s="1100" t="str">
        <f>IF('Appraisal Inputs'!F486="","Blank",'Appraisal Inputs'!F486)</f>
        <v>Blank</v>
      </c>
      <c r="I5493" s="515" t="s">
        <v>5918</v>
      </c>
      <c r="K5493" s="1140"/>
    </row>
    <row r="5494" spans="1:11" x14ac:dyDescent="0.2">
      <c r="A5494" s="86" t="s">
        <v>6388</v>
      </c>
      <c r="B5494" s="763" t="s">
        <v>253</v>
      </c>
      <c r="E5494" s="86" t="s">
        <v>215</v>
      </c>
      <c r="F5494" s="282" t="s">
        <v>525</v>
      </c>
      <c r="G5494" s="1100" t="str">
        <f>IF('Appraisal Inputs'!F487="","Blank",'Appraisal Inputs'!F487)</f>
        <v>Blank</v>
      </c>
      <c r="I5494" s="515" t="s">
        <v>5919</v>
      </c>
      <c r="K5494" s="1140"/>
    </row>
    <row r="5495" spans="1:11" x14ac:dyDescent="0.2">
      <c r="A5495" s="86" t="s">
        <v>6388</v>
      </c>
      <c r="B5495" s="763" t="s">
        <v>253</v>
      </c>
      <c r="E5495" s="86" t="s">
        <v>215</v>
      </c>
      <c r="F5495" s="282" t="s">
        <v>490</v>
      </c>
      <c r="G5495" s="1126" t="str">
        <f>IF('Appraisal Inputs'!F490="","Blank",'Appraisal Inputs'!F490)</f>
        <v>Blank</v>
      </c>
      <c r="I5495" s="515" t="s">
        <v>7394</v>
      </c>
      <c r="K5495" s="1140"/>
    </row>
    <row r="5496" spans="1:11" x14ac:dyDescent="0.2">
      <c r="A5496" s="86" t="s">
        <v>6388</v>
      </c>
      <c r="B5496" s="763" t="s">
        <v>253</v>
      </c>
      <c r="E5496" s="86" t="s">
        <v>215</v>
      </c>
      <c r="F5496" s="282" t="s">
        <v>248</v>
      </c>
      <c r="G5496" s="1124" t="str">
        <f>IF('Appraisal Inputs'!F491="","Blank",'Appraisal Inputs'!F491)</f>
        <v>Blank</v>
      </c>
      <c r="I5496" s="515" t="s">
        <v>5920</v>
      </c>
      <c r="K5496" s="1130"/>
    </row>
    <row r="5497" spans="1:11" x14ac:dyDescent="0.2">
      <c r="A5497" s="86" t="s">
        <v>6388</v>
      </c>
      <c r="B5497" s="763" t="s">
        <v>253</v>
      </c>
      <c r="E5497" s="86" t="s">
        <v>215</v>
      </c>
      <c r="F5497" s="282" t="s">
        <v>492</v>
      </c>
      <c r="G5497" s="1126" t="str">
        <f>IF('Appraisal Inputs'!F494="","Blank",'Appraisal Inputs'!F494)</f>
        <v>Blank</v>
      </c>
      <c r="I5497" s="515" t="s">
        <v>7395</v>
      </c>
      <c r="K5497" s="1140"/>
    </row>
    <row r="5498" spans="1:11" x14ac:dyDescent="0.2">
      <c r="A5498" s="86" t="s">
        <v>6388</v>
      </c>
      <c r="B5498" s="763" t="s">
        <v>253</v>
      </c>
      <c r="E5498" s="86" t="s">
        <v>215</v>
      </c>
      <c r="F5498" s="282" t="s">
        <v>248</v>
      </c>
      <c r="G5498" s="1124" t="str">
        <f>IF('Appraisal Inputs'!F495="","Blank",'Appraisal Inputs'!F495)</f>
        <v>Blank</v>
      </c>
      <c r="I5498" s="515" t="s">
        <v>5921</v>
      </c>
      <c r="K5498" s="1130"/>
    </row>
    <row r="5499" spans="1:11" x14ac:dyDescent="0.2">
      <c r="A5499" s="86" t="s">
        <v>6388</v>
      </c>
      <c r="B5499" s="763" t="s">
        <v>253</v>
      </c>
      <c r="E5499" s="86" t="s">
        <v>215</v>
      </c>
      <c r="F5499" s="282" t="s">
        <v>235</v>
      </c>
      <c r="G5499" s="1141" t="str">
        <f>IF('Appraisal Inputs'!F497="","Blank",'Appraisal Inputs'!F497)</f>
        <v>Blank</v>
      </c>
      <c r="I5499" s="515" t="s">
        <v>7396</v>
      </c>
      <c r="K5499" s="1142"/>
    </row>
    <row r="5500" spans="1:11" x14ac:dyDescent="0.2">
      <c r="A5500" s="86" t="s">
        <v>6388</v>
      </c>
      <c r="B5500" s="763" t="s">
        <v>253</v>
      </c>
      <c r="E5500" s="86" t="s">
        <v>215</v>
      </c>
      <c r="F5500" s="282" t="s">
        <v>236</v>
      </c>
      <c r="G5500" s="1143" t="str">
        <f>IF('Appraisal Inputs'!F498="","Blank",'Appraisal Inputs'!F498)</f>
        <v>Blank</v>
      </c>
      <c r="I5500" s="515" t="s">
        <v>5922</v>
      </c>
      <c r="K5500" s="1144"/>
    </row>
    <row r="5501" spans="1:11" x14ac:dyDescent="0.2">
      <c r="A5501" s="86" t="s">
        <v>6388</v>
      </c>
      <c r="B5501" s="763" t="s">
        <v>253</v>
      </c>
      <c r="E5501" s="86" t="s">
        <v>215</v>
      </c>
      <c r="F5501" s="282" t="s">
        <v>249</v>
      </c>
      <c r="G5501" s="1124" t="str">
        <f>IF('Appraisal Inputs'!F499="","Blank",'Appraisal Inputs'!F499)</f>
        <v>Blank</v>
      </c>
      <c r="I5501" s="515" t="s">
        <v>5923</v>
      </c>
      <c r="K5501" s="1130"/>
    </row>
    <row r="5502" spans="1:11" x14ac:dyDescent="0.2">
      <c r="A5502" s="86" t="s">
        <v>6388</v>
      </c>
      <c r="B5502" s="543" t="s">
        <v>253</v>
      </c>
      <c r="C5502" s="547"/>
      <c r="D5502" s="547"/>
      <c r="E5502" s="547" t="s">
        <v>215</v>
      </c>
      <c r="F5502" s="538" t="s">
        <v>345</v>
      </c>
      <c r="G5502" s="1114" t="str">
        <f>IF('Appraisal Inputs'!F500="","Blank",'Appraisal Inputs'!F500)</f>
        <v>Blank</v>
      </c>
      <c r="I5502" s="515" t="s">
        <v>5924</v>
      </c>
      <c r="K5502" s="1145"/>
    </row>
    <row r="5503" spans="1:11" x14ac:dyDescent="0.2">
      <c r="A5503" s="86" t="s">
        <v>6388</v>
      </c>
      <c r="B5503" s="541" t="s">
        <v>253</v>
      </c>
      <c r="C5503" s="546"/>
      <c r="D5503" s="546"/>
      <c r="E5503" s="546" t="s">
        <v>216</v>
      </c>
      <c r="F5503" s="542" t="s">
        <v>237</v>
      </c>
      <c r="G5503" s="1136" t="str">
        <f>IF('Appraisal Inputs'!G461="","Blank",'Appraisal Inputs'!G461)</f>
        <v>Sale Comparable 3</v>
      </c>
      <c r="I5503" s="515" t="s">
        <v>7397</v>
      </c>
      <c r="K5503" s="1135"/>
    </row>
    <row r="5504" spans="1:11" x14ac:dyDescent="0.2">
      <c r="A5504" s="86" t="s">
        <v>6388</v>
      </c>
      <c r="B5504" s="763" t="s">
        <v>253</v>
      </c>
      <c r="E5504" s="86" t="s">
        <v>216</v>
      </c>
      <c r="F5504" s="282" t="s">
        <v>2</v>
      </c>
      <c r="G5504" s="1128" t="str">
        <f>IF('Appraisal Inputs'!G462="","Blank",'Appraisal Inputs'!G462)</f>
        <v>Blank</v>
      </c>
      <c r="I5504" s="515" t="s">
        <v>5925</v>
      </c>
      <c r="K5504" s="1135"/>
    </row>
    <row r="5505" spans="1:11" x14ac:dyDescent="0.2">
      <c r="A5505" s="86" t="s">
        <v>6388</v>
      </c>
      <c r="B5505" s="763" t="s">
        <v>253</v>
      </c>
      <c r="E5505" s="86" t="s">
        <v>216</v>
      </c>
      <c r="F5505" s="282" t="s">
        <v>3</v>
      </c>
      <c r="G5505" s="1128" t="str">
        <f>IF('Appraisal Inputs'!G463="","Blank",'Appraisal Inputs'!G463)</f>
        <v>Select ▼</v>
      </c>
      <c r="I5505" s="515" t="s">
        <v>5926</v>
      </c>
      <c r="K5505" s="1135"/>
    </row>
    <row r="5506" spans="1:11" x14ac:dyDescent="0.2">
      <c r="A5506" s="86" t="s">
        <v>6388</v>
      </c>
      <c r="B5506" s="763" t="s">
        <v>253</v>
      </c>
      <c r="E5506" s="86" t="s">
        <v>216</v>
      </c>
      <c r="F5506" s="282" t="s">
        <v>234</v>
      </c>
      <c r="G5506" s="1137" t="str">
        <f>IF('Appraisal Inputs'!G464="","Blank",'Appraisal Inputs'!G464)</f>
        <v>Blank</v>
      </c>
      <c r="I5506" s="515" t="s">
        <v>5927</v>
      </c>
      <c r="K5506" s="1138"/>
    </row>
    <row r="5507" spans="1:11" x14ac:dyDescent="0.2">
      <c r="A5507" s="86" t="s">
        <v>6388</v>
      </c>
      <c r="B5507" s="763" t="s">
        <v>253</v>
      </c>
      <c r="E5507" s="86" t="s">
        <v>216</v>
      </c>
      <c r="F5507" s="282" t="s">
        <v>10</v>
      </c>
      <c r="G5507" s="1128" t="str">
        <f>IF('Appraisal Inputs'!G465="","Blank",'Appraisal Inputs'!G465)</f>
        <v>Blank</v>
      </c>
      <c r="I5507" s="515" t="s">
        <v>5928</v>
      </c>
      <c r="K5507" s="1135"/>
    </row>
    <row r="5508" spans="1:11" x14ac:dyDescent="0.2">
      <c r="A5508" s="86" t="s">
        <v>6388</v>
      </c>
      <c r="B5508" s="763" t="s">
        <v>253</v>
      </c>
      <c r="E5508" s="86" t="s">
        <v>216</v>
      </c>
      <c r="F5508" s="282" t="s">
        <v>12</v>
      </c>
      <c r="G5508" s="1128" t="str">
        <f>IF('Appraisal Inputs'!G466="","Blank",'Appraisal Inputs'!G466)</f>
        <v>Select ▼</v>
      </c>
      <c r="I5508" s="515" t="s">
        <v>5929</v>
      </c>
      <c r="K5508" s="1135"/>
    </row>
    <row r="5509" spans="1:11" x14ac:dyDescent="0.2">
      <c r="A5509" s="86" t="s">
        <v>6388</v>
      </c>
      <c r="B5509" s="763" t="s">
        <v>253</v>
      </c>
      <c r="E5509" s="86" t="s">
        <v>216</v>
      </c>
      <c r="F5509" s="282" t="s">
        <v>238</v>
      </c>
      <c r="G5509" s="1105" t="str">
        <f>IF('Appraisal Inputs'!G467="","Blank",'Appraisal Inputs'!G467)</f>
        <v>Blank</v>
      </c>
      <c r="I5509" s="515" t="s">
        <v>5930</v>
      </c>
      <c r="K5509" s="563"/>
    </row>
    <row r="5510" spans="1:11" x14ac:dyDescent="0.2">
      <c r="A5510" s="86" t="s">
        <v>6388</v>
      </c>
      <c r="B5510" s="763" t="s">
        <v>253</v>
      </c>
      <c r="E5510" s="86" t="s">
        <v>216</v>
      </c>
      <c r="F5510" s="282" t="s">
        <v>239</v>
      </c>
      <c r="G5510" s="1105" t="str">
        <f>IF('Appraisal Inputs'!G468="","Blank",'Appraisal Inputs'!G468)</f>
        <v>Blank</v>
      </c>
      <c r="I5510" s="515" t="s">
        <v>5931</v>
      </c>
      <c r="K5510" s="563"/>
    </row>
    <row r="5511" spans="1:11" x14ac:dyDescent="0.2">
      <c r="A5511" s="86" t="s">
        <v>6388</v>
      </c>
      <c r="B5511" s="763" t="s">
        <v>253</v>
      </c>
      <c r="E5511" s="86" t="s">
        <v>216</v>
      </c>
      <c r="F5511" s="282" t="s">
        <v>240</v>
      </c>
      <c r="G5511" s="1105" t="str">
        <f>IF('Appraisal Inputs'!G469="","Blank",'Appraisal Inputs'!G469)</f>
        <v>Blank</v>
      </c>
      <c r="I5511" s="515" t="s">
        <v>5932</v>
      </c>
      <c r="K5511" s="563"/>
    </row>
    <row r="5512" spans="1:11" x14ac:dyDescent="0.2">
      <c r="A5512" s="86" t="s">
        <v>6388</v>
      </c>
      <c r="B5512" s="763" t="s">
        <v>253</v>
      </c>
      <c r="E5512" s="86" t="s">
        <v>216</v>
      </c>
      <c r="F5512" s="282" t="s">
        <v>241</v>
      </c>
      <c r="G5512" s="1105" t="str">
        <f>IF('Appraisal Inputs'!G470="","Blank",'Appraisal Inputs'!G470)</f>
        <v>Blank</v>
      </c>
      <c r="I5512" s="515" t="s">
        <v>5933</v>
      </c>
      <c r="K5512" s="563"/>
    </row>
    <row r="5513" spans="1:11" x14ac:dyDescent="0.2">
      <c r="A5513" s="86" t="s">
        <v>6388</v>
      </c>
      <c r="B5513" s="763" t="s">
        <v>253</v>
      </c>
      <c r="E5513" s="86" t="s">
        <v>216</v>
      </c>
      <c r="F5513" s="282" t="s">
        <v>242</v>
      </c>
      <c r="G5513" s="1105" t="str">
        <f>IF('Appraisal Inputs'!G472="","Blank",'Appraisal Inputs'!G472)</f>
        <v>Blank</v>
      </c>
      <c r="I5513" s="515" t="s">
        <v>7398</v>
      </c>
      <c r="K5513" s="563"/>
    </row>
    <row r="5514" spans="1:11" x14ac:dyDescent="0.2">
      <c r="A5514" s="86" t="s">
        <v>6388</v>
      </c>
      <c r="B5514" s="763" t="s">
        <v>253</v>
      </c>
      <c r="E5514" s="86" t="s">
        <v>216</v>
      </c>
      <c r="F5514" s="282" t="s">
        <v>243</v>
      </c>
      <c r="G5514" s="1105" t="str">
        <f>IF('Appraisal Inputs'!G473="","Blank",'Appraisal Inputs'!G473)</f>
        <v>Blank</v>
      </c>
      <c r="I5514" s="515" t="s">
        <v>5934</v>
      </c>
      <c r="K5514" s="563"/>
    </row>
    <row r="5515" spans="1:11" x14ac:dyDescent="0.2">
      <c r="A5515" s="86" t="s">
        <v>6388</v>
      </c>
      <c r="B5515" s="763" t="s">
        <v>253</v>
      </c>
      <c r="E5515" s="86" t="s">
        <v>216</v>
      </c>
      <c r="F5515" s="282" t="s">
        <v>244</v>
      </c>
      <c r="G5515" s="1105" t="str">
        <f>IF('Appraisal Inputs'!G474="","Blank",'Appraisal Inputs'!G474)</f>
        <v>Blank</v>
      </c>
      <c r="I5515" s="515" t="s">
        <v>5935</v>
      </c>
      <c r="K5515" s="563"/>
    </row>
    <row r="5516" spans="1:11" x14ac:dyDescent="0.2">
      <c r="A5516" s="86" t="s">
        <v>6388</v>
      </c>
      <c r="B5516" s="763" t="s">
        <v>253</v>
      </c>
      <c r="E5516" s="86" t="s">
        <v>216</v>
      </c>
      <c r="F5516" s="282" t="s">
        <v>245</v>
      </c>
      <c r="G5516" s="1105" t="str">
        <f>IF('Appraisal Inputs'!G475="","Blank",'Appraisal Inputs'!G475)</f>
        <v>Blank</v>
      </c>
      <c r="I5516" s="515" t="s">
        <v>5936</v>
      </c>
      <c r="K5516" s="563"/>
    </row>
    <row r="5517" spans="1:11" x14ac:dyDescent="0.2">
      <c r="A5517" s="86" t="s">
        <v>6388</v>
      </c>
      <c r="B5517" s="763" t="s">
        <v>253</v>
      </c>
      <c r="E5517" s="86" t="s">
        <v>216</v>
      </c>
      <c r="F5517" s="282" t="s">
        <v>64</v>
      </c>
      <c r="G5517" s="1128" t="str">
        <f>IF('Appraisal Inputs'!G477="","Blank",'Appraisal Inputs'!G477)</f>
        <v>Select ▼</v>
      </c>
      <c r="I5517" s="515" t="s">
        <v>7399</v>
      </c>
      <c r="K5517" s="1135"/>
    </row>
    <row r="5518" spans="1:11" x14ac:dyDescent="0.2">
      <c r="A5518" s="86" t="s">
        <v>6388</v>
      </c>
      <c r="B5518" s="763" t="s">
        <v>253</v>
      </c>
      <c r="E5518" s="86" t="s">
        <v>216</v>
      </c>
      <c r="F5518" s="282" t="s">
        <v>7613</v>
      </c>
      <c r="G5518" s="1124" t="str">
        <f>IF('Appraisal Inputs'!G478="","Blank",'Appraisal Inputs'!G478)</f>
        <v>Blank</v>
      </c>
      <c r="I5518" s="515" t="s">
        <v>5937</v>
      </c>
      <c r="K5518" s="1130"/>
    </row>
    <row r="5519" spans="1:11" x14ac:dyDescent="0.2">
      <c r="A5519" s="86" t="s">
        <v>6388</v>
      </c>
      <c r="B5519" s="763" t="s">
        <v>253</v>
      </c>
      <c r="E5519" s="86" t="s">
        <v>216</v>
      </c>
      <c r="F5519" s="282" t="s">
        <v>211</v>
      </c>
      <c r="G5519" s="1124" t="str">
        <f>IF('Appraisal Inputs'!G479="","Blank",'Appraisal Inputs'!G479)</f>
        <v>Blank</v>
      </c>
      <c r="I5519" s="515" t="s">
        <v>5938</v>
      </c>
      <c r="K5519" s="1130"/>
    </row>
    <row r="5520" spans="1:11" x14ac:dyDescent="0.2">
      <c r="A5520" s="86" t="s">
        <v>6388</v>
      </c>
      <c r="B5520" s="763" t="s">
        <v>253</v>
      </c>
      <c r="E5520" s="86" t="s">
        <v>216</v>
      </c>
      <c r="F5520" s="282" t="s">
        <v>212</v>
      </c>
      <c r="G5520" s="1124" t="str">
        <f>IF('Appraisal Inputs'!G480="","Blank",'Appraisal Inputs'!G480)</f>
        <v>Blank</v>
      </c>
      <c r="I5520" s="515" t="s">
        <v>5939</v>
      </c>
      <c r="K5520" s="1130"/>
    </row>
    <row r="5521" spans="1:11" x14ac:dyDescent="0.2">
      <c r="A5521" s="86" t="s">
        <v>6388</v>
      </c>
      <c r="B5521" s="763" t="s">
        <v>253</v>
      </c>
      <c r="E5521" s="86" t="s">
        <v>216</v>
      </c>
      <c r="F5521" s="282" t="s">
        <v>488</v>
      </c>
      <c r="G5521" s="1124" t="str">
        <f>IF('Appraisal Inputs'!G481="","Blank",'Appraisal Inputs'!G481)</f>
        <v>Blank</v>
      </c>
      <c r="I5521" s="515" t="s">
        <v>5940</v>
      </c>
      <c r="K5521" s="1130"/>
    </row>
    <row r="5522" spans="1:11" x14ac:dyDescent="0.2">
      <c r="A5522" s="86" t="s">
        <v>6388</v>
      </c>
      <c r="B5522" s="763" t="s">
        <v>253</v>
      </c>
      <c r="E5522" s="86" t="s">
        <v>216</v>
      </c>
      <c r="F5522" s="282" t="s">
        <v>247</v>
      </c>
      <c r="G5522" s="1139" t="str">
        <f>IF('Appraisal Inputs'!G483="","Blank",'Appraisal Inputs'!G483)</f>
        <v>Blank</v>
      </c>
      <c r="I5522" s="515" t="s">
        <v>7400</v>
      </c>
      <c r="K5522" s="1130"/>
    </row>
    <row r="5523" spans="1:11" x14ac:dyDescent="0.2">
      <c r="A5523" s="86" t="s">
        <v>6388</v>
      </c>
      <c r="B5523" s="763" t="s">
        <v>253</v>
      </c>
      <c r="E5523" s="86" t="s">
        <v>216</v>
      </c>
      <c r="F5523" s="282" t="s">
        <v>246</v>
      </c>
      <c r="G5523" s="1100" t="str">
        <f>IF('Appraisal Inputs'!G484="","Blank",'Appraisal Inputs'!G484)</f>
        <v>Blank</v>
      </c>
      <c r="I5523" s="515" t="s">
        <v>5941</v>
      </c>
      <c r="K5523" s="1140"/>
    </row>
    <row r="5524" spans="1:11" x14ac:dyDescent="0.2">
      <c r="A5524" s="86" t="s">
        <v>6388</v>
      </c>
      <c r="B5524" s="763" t="s">
        <v>253</v>
      </c>
      <c r="E5524" s="86" t="s">
        <v>216</v>
      </c>
      <c r="F5524" s="282" t="s">
        <v>459</v>
      </c>
      <c r="G5524" s="1100" t="str">
        <f>IF('Appraisal Inputs'!G485="","Blank",'Appraisal Inputs'!G485)</f>
        <v>Blank</v>
      </c>
      <c r="I5524" s="515" t="s">
        <v>5942</v>
      </c>
      <c r="K5524" s="1140"/>
    </row>
    <row r="5525" spans="1:11" x14ac:dyDescent="0.2">
      <c r="A5525" s="86" t="s">
        <v>6388</v>
      </c>
      <c r="B5525" s="763" t="s">
        <v>253</v>
      </c>
      <c r="E5525" s="86" t="s">
        <v>216</v>
      </c>
      <c r="F5525" s="282" t="s">
        <v>464</v>
      </c>
      <c r="G5525" s="1100" t="str">
        <f>IF('Appraisal Inputs'!G486="","Blank",'Appraisal Inputs'!G486)</f>
        <v>Blank</v>
      </c>
      <c r="I5525" s="515" t="s">
        <v>5943</v>
      </c>
      <c r="K5525" s="1140"/>
    </row>
    <row r="5526" spans="1:11" x14ac:dyDescent="0.2">
      <c r="A5526" s="86" t="s">
        <v>6388</v>
      </c>
      <c r="B5526" s="763" t="s">
        <v>253</v>
      </c>
      <c r="E5526" s="86" t="s">
        <v>216</v>
      </c>
      <c r="F5526" s="282" t="s">
        <v>525</v>
      </c>
      <c r="G5526" s="1100" t="str">
        <f>IF('Appraisal Inputs'!G487="","Blank",'Appraisal Inputs'!G487)</f>
        <v>Blank</v>
      </c>
      <c r="I5526" s="515" t="s">
        <v>5944</v>
      </c>
      <c r="K5526" s="1140"/>
    </row>
    <row r="5527" spans="1:11" x14ac:dyDescent="0.2">
      <c r="A5527" s="86" t="s">
        <v>6388</v>
      </c>
      <c r="B5527" s="763" t="s">
        <v>253</v>
      </c>
      <c r="E5527" s="86" t="s">
        <v>216</v>
      </c>
      <c r="F5527" s="282" t="s">
        <v>490</v>
      </c>
      <c r="G5527" s="1126" t="str">
        <f>IF('Appraisal Inputs'!G490="","Blank",'Appraisal Inputs'!G490)</f>
        <v>Blank</v>
      </c>
      <c r="I5527" s="515" t="s">
        <v>7401</v>
      </c>
      <c r="K5527" s="1140"/>
    </row>
    <row r="5528" spans="1:11" x14ac:dyDescent="0.2">
      <c r="A5528" s="86" t="s">
        <v>6388</v>
      </c>
      <c r="B5528" s="763" t="s">
        <v>253</v>
      </c>
      <c r="E5528" s="86" t="s">
        <v>216</v>
      </c>
      <c r="F5528" s="282" t="s">
        <v>248</v>
      </c>
      <c r="G5528" s="1124" t="str">
        <f>IF('Appraisal Inputs'!G491="","Blank",'Appraisal Inputs'!G491)</f>
        <v>Blank</v>
      </c>
      <c r="I5528" s="515" t="s">
        <v>5945</v>
      </c>
      <c r="K5528" s="1130"/>
    </row>
    <row r="5529" spans="1:11" x14ac:dyDescent="0.2">
      <c r="A5529" s="86" t="s">
        <v>6388</v>
      </c>
      <c r="B5529" s="763" t="s">
        <v>253</v>
      </c>
      <c r="E5529" s="86" t="s">
        <v>216</v>
      </c>
      <c r="F5529" s="282" t="s">
        <v>492</v>
      </c>
      <c r="G5529" s="1126" t="str">
        <f>IF('Appraisal Inputs'!G494="","Blank",'Appraisal Inputs'!G494)</f>
        <v>Blank</v>
      </c>
      <c r="I5529" s="515" t="s">
        <v>7402</v>
      </c>
      <c r="K5529" s="1140"/>
    </row>
    <row r="5530" spans="1:11" x14ac:dyDescent="0.2">
      <c r="A5530" s="86" t="s">
        <v>6388</v>
      </c>
      <c r="B5530" s="763" t="s">
        <v>253</v>
      </c>
      <c r="E5530" s="86" t="s">
        <v>216</v>
      </c>
      <c r="F5530" s="282" t="s">
        <v>248</v>
      </c>
      <c r="G5530" s="1124" t="str">
        <f>IF('Appraisal Inputs'!G495="","Blank",'Appraisal Inputs'!G495)</f>
        <v>Blank</v>
      </c>
      <c r="I5530" s="515" t="s">
        <v>5946</v>
      </c>
      <c r="K5530" s="1130"/>
    </row>
    <row r="5531" spans="1:11" x14ac:dyDescent="0.2">
      <c r="A5531" s="86" t="s">
        <v>6388</v>
      </c>
      <c r="B5531" s="763" t="s">
        <v>253</v>
      </c>
      <c r="E5531" s="86" t="s">
        <v>216</v>
      </c>
      <c r="F5531" s="282" t="s">
        <v>235</v>
      </c>
      <c r="G5531" s="1141" t="str">
        <f>IF('Appraisal Inputs'!G497="","Blank",'Appraisal Inputs'!G497)</f>
        <v>Blank</v>
      </c>
      <c r="I5531" s="515" t="s">
        <v>7403</v>
      </c>
      <c r="K5531" s="1142"/>
    </row>
    <row r="5532" spans="1:11" x14ac:dyDescent="0.2">
      <c r="A5532" s="86" t="s">
        <v>6388</v>
      </c>
      <c r="B5532" s="763" t="s">
        <v>253</v>
      </c>
      <c r="E5532" s="86" t="s">
        <v>216</v>
      </c>
      <c r="F5532" s="282" t="s">
        <v>236</v>
      </c>
      <c r="G5532" s="1143" t="str">
        <f>IF('Appraisal Inputs'!G498="","Blank",'Appraisal Inputs'!G498)</f>
        <v>Blank</v>
      </c>
      <c r="I5532" s="515" t="s">
        <v>5947</v>
      </c>
      <c r="K5532" s="1144"/>
    </row>
    <row r="5533" spans="1:11" x14ac:dyDescent="0.2">
      <c r="A5533" s="86" t="s">
        <v>6388</v>
      </c>
      <c r="B5533" s="763" t="s">
        <v>253</v>
      </c>
      <c r="E5533" s="86" t="s">
        <v>216</v>
      </c>
      <c r="F5533" s="282" t="s">
        <v>249</v>
      </c>
      <c r="G5533" s="1124" t="str">
        <f>IF('Appraisal Inputs'!G499="","Blank",'Appraisal Inputs'!G499)</f>
        <v>Blank</v>
      </c>
      <c r="I5533" s="515" t="s">
        <v>5948</v>
      </c>
      <c r="K5533" s="1130"/>
    </row>
    <row r="5534" spans="1:11" x14ac:dyDescent="0.2">
      <c r="A5534" s="86" t="s">
        <v>6388</v>
      </c>
      <c r="B5534" s="543" t="s">
        <v>253</v>
      </c>
      <c r="C5534" s="547"/>
      <c r="D5534" s="547"/>
      <c r="E5534" s="547" t="s">
        <v>216</v>
      </c>
      <c r="F5534" s="538" t="s">
        <v>345</v>
      </c>
      <c r="G5534" s="1114" t="str">
        <f>IF('Appraisal Inputs'!G500="","Blank",'Appraisal Inputs'!G500)</f>
        <v>Blank</v>
      </c>
      <c r="I5534" s="515" t="s">
        <v>5949</v>
      </c>
      <c r="K5534" s="1145"/>
    </row>
    <row r="5535" spans="1:11" x14ac:dyDescent="0.2">
      <c r="A5535" s="86" t="s">
        <v>6388</v>
      </c>
      <c r="B5535" s="541" t="s">
        <v>253</v>
      </c>
      <c r="C5535" s="546"/>
      <c r="D5535" s="546"/>
      <c r="E5535" s="546" t="s">
        <v>217</v>
      </c>
      <c r="F5535" s="542" t="s">
        <v>237</v>
      </c>
      <c r="G5535" s="1136" t="str">
        <f>IF('Appraisal Inputs'!H461="","Blank",'Appraisal Inputs'!H461)</f>
        <v>Sale Comparable 4</v>
      </c>
      <c r="I5535" s="515" t="s">
        <v>7404</v>
      </c>
      <c r="K5535" s="1135"/>
    </row>
    <row r="5536" spans="1:11" x14ac:dyDescent="0.2">
      <c r="A5536" s="86" t="s">
        <v>6388</v>
      </c>
      <c r="B5536" s="763" t="s">
        <v>253</v>
      </c>
      <c r="E5536" s="86" t="s">
        <v>217</v>
      </c>
      <c r="F5536" s="282" t="s">
        <v>2</v>
      </c>
      <c r="G5536" s="1128" t="str">
        <f>IF('Appraisal Inputs'!H462="","Blank",'Appraisal Inputs'!H462)</f>
        <v>Blank</v>
      </c>
      <c r="I5536" s="515" t="s">
        <v>5950</v>
      </c>
      <c r="K5536" s="1135"/>
    </row>
    <row r="5537" spans="1:11" x14ac:dyDescent="0.2">
      <c r="A5537" s="86" t="s">
        <v>6388</v>
      </c>
      <c r="B5537" s="763" t="s">
        <v>253</v>
      </c>
      <c r="E5537" s="86" t="s">
        <v>217</v>
      </c>
      <c r="F5537" s="282" t="s">
        <v>3</v>
      </c>
      <c r="G5537" s="1128" t="str">
        <f>IF('Appraisal Inputs'!H463="","Blank",'Appraisal Inputs'!H463)</f>
        <v>Select ▼</v>
      </c>
      <c r="I5537" s="515" t="s">
        <v>5951</v>
      </c>
      <c r="K5537" s="1135"/>
    </row>
    <row r="5538" spans="1:11" x14ac:dyDescent="0.2">
      <c r="A5538" s="86" t="s">
        <v>6388</v>
      </c>
      <c r="B5538" s="763" t="s">
        <v>253</v>
      </c>
      <c r="E5538" s="86" t="s">
        <v>217</v>
      </c>
      <c r="F5538" s="282" t="s">
        <v>234</v>
      </c>
      <c r="G5538" s="1137" t="str">
        <f>IF('Appraisal Inputs'!H464="","Blank",'Appraisal Inputs'!H464)</f>
        <v>Blank</v>
      </c>
      <c r="I5538" s="515" t="s">
        <v>5952</v>
      </c>
      <c r="K5538" s="1138"/>
    </row>
    <row r="5539" spans="1:11" x14ac:dyDescent="0.2">
      <c r="A5539" s="86" t="s">
        <v>6388</v>
      </c>
      <c r="B5539" s="763" t="s">
        <v>253</v>
      </c>
      <c r="E5539" s="86" t="s">
        <v>217</v>
      </c>
      <c r="F5539" s="282" t="s">
        <v>10</v>
      </c>
      <c r="G5539" s="1128" t="str">
        <f>IF('Appraisal Inputs'!H465="","Blank",'Appraisal Inputs'!H465)</f>
        <v>Blank</v>
      </c>
      <c r="I5539" s="515" t="s">
        <v>5953</v>
      </c>
      <c r="K5539" s="1135"/>
    </row>
    <row r="5540" spans="1:11" x14ac:dyDescent="0.2">
      <c r="A5540" s="86" t="s">
        <v>6388</v>
      </c>
      <c r="B5540" s="763" t="s">
        <v>253</v>
      </c>
      <c r="E5540" s="86" t="s">
        <v>217</v>
      </c>
      <c r="F5540" s="282" t="s">
        <v>12</v>
      </c>
      <c r="G5540" s="1128" t="str">
        <f>IF('Appraisal Inputs'!H466="","Blank",'Appraisal Inputs'!H466)</f>
        <v>Select ▼</v>
      </c>
      <c r="I5540" s="515" t="s">
        <v>5954</v>
      </c>
      <c r="K5540" s="1135"/>
    </row>
    <row r="5541" spans="1:11" x14ac:dyDescent="0.2">
      <c r="A5541" s="86" t="s">
        <v>6388</v>
      </c>
      <c r="B5541" s="763" t="s">
        <v>253</v>
      </c>
      <c r="E5541" s="86" t="s">
        <v>217</v>
      </c>
      <c r="F5541" s="282" t="s">
        <v>238</v>
      </c>
      <c r="G5541" s="1105" t="str">
        <f>IF('Appraisal Inputs'!H467="","Blank",'Appraisal Inputs'!H467)</f>
        <v>Blank</v>
      </c>
      <c r="I5541" s="515" t="s">
        <v>5955</v>
      </c>
      <c r="K5541" s="563"/>
    </row>
    <row r="5542" spans="1:11" x14ac:dyDescent="0.2">
      <c r="A5542" s="86" t="s">
        <v>6388</v>
      </c>
      <c r="B5542" s="763" t="s">
        <v>253</v>
      </c>
      <c r="E5542" s="86" t="s">
        <v>217</v>
      </c>
      <c r="F5542" s="282" t="s">
        <v>239</v>
      </c>
      <c r="G5542" s="1105" t="str">
        <f>IF('Appraisal Inputs'!H468="","Blank",'Appraisal Inputs'!H468)</f>
        <v>Blank</v>
      </c>
      <c r="I5542" s="515" t="s">
        <v>5956</v>
      </c>
      <c r="K5542" s="563"/>
    </row>
    <row r="5543" spans="1:11" x14ac:dyDescent="0.2">
      <c r="A5543" s="86" t="s">
        <v>6388</v>
      </c>
      <c r="B5543" s="763" t="s">
        <v>253</v>
      </c>
      <c r="E5543" s="86" t="s">
        <v>217</v>
      </c>
      <c r="F5543" s="282" t="s">
        <v>240</v>
      </c>
      <c r="G5543" s="1105" t="str">
        <f>IF('Appraisal Inputs'!H469="","Blank",'Appraisal Inputs'!H469)</f>
        <v>Blank</v>
      </c>
      <c r="I5543" s="515" t="s">
        <v>5957</v>
      </c>
      <c r="K5543" s="563"/>
    </row>
    <row r="5544" spans="1:11" x14ac:dyDescent="0.2">
      <c r="A5544" s="86" t="s">
        <v>6388</v>
      </c>
      <c r="B5544" s="763" t="s">
        <v>253</v>
      </c>
      <c r="E5544" s="86" t="s">
        <v>217</v>
      </c>
      <c r="F5544" s="282" t="s">
        <v>241</v>
      </c>
      <c r="G5544" s="1105" t="str">
        <f>IF('Appraisal Inputs'!H470="","Blank",'Appraisal Inputs'!H470)</f>
        <v>Blank</v>
      </c>
      <c r="I5544" s="515" t="s">
        <v>5958</v>
      </c>
      <c r="K5544" s="563"/>
    </row>
    <row r="5545" spans="1:11" x14ac:dyDescent="0.2">
      <c r="A5545" s="86" t="s">
        <v>6388</v>
      </c>
      <c r="B5545" s="763" t="s">
        <v>253</v>
      </c>
      <c r="E5545" s="86" t="s">
        <v>217</v>
      </c>
      <c r="F5545" s="282" t="s">
        <v>242</v>
      </c>
      <c r="G5545" s="1105" t="str">
        <f>IF('Appraisal Inputs'!H472="","Blank",'Appraisal Inputs'!H472)</f>
        <v>Blank</v>
      </c>
      <c r="I5545" s="515" t="s">
        <v>7405</v>
      </c>
      <c r="K5545" s="563"/>
    </row>
    <row r="5546" spans="1:11" x14ac:dyDescent="0.2">
      <c r="A5546" s="86" t="s">
        <v>6388</v>
      </c>
      <c r="B5546" s="763" t="s">
        <v>253</v>
      </c>
      <c r="E5546" s="86" t="s">
        <v>217</v>
      </c>
      <c r="F5546" s="282" t="s">
        <v>243</v>
      </c>
      <c r="G5546" s="1105" t="str">
        <f>IF('Appraisal Inputs'!H473="","Blank",'Appraisal Inputs'!H473)</f>
        <v>Blank</v>
      </c>
      <c r="I5546" s="515" t="s">
        <v>5959</v>
      </c>
      <c r="K5546" s="563"/>
    </row>
    <row r="5547" spans="1:11" x14ac:dyDescent="0.2">
      <c r="A5547" s="86" t="s">
        <v>6388</v>
      </c>
      <c r="B5547" s="763" t="s">
        <v>253</v>
      </c>
      <c r="E5547" s="86" t="s">
        <v>217</v>
      </c>
      <c r="F5547" s="282" t="s">
        <v>244</v>
      </c>
      <c r="G5547" s="1105" t="str">
        <f>IF('Appraisal Inputs'!H474="","Blank",'Appraisal Inputs'!H474)</f>
        <v>Blank</v>
      </c>
      <c r="I5547" s="515" t="s">
        <v>5960</v>
      </c>
      <c r="K5547" s="563"/>
    </row>
    <row r="5548" spans="1:11" x14ac:dyDescent="0.2">
      <c r="A5548" s="86" t="s">
        <v>6388</v>
      </c>
      <c r="B5548" s="763" t="s">
        <v>253</v>
      </c>
      <c r="E5548" s="86" t="s">
        <v>217</v>
      </c>
      <c r="F5548" s="282" t="s">
        <v>245</v>
      </c>
      <c r="G5548" s="1105" t="str">
        <f>IF('Appraisal Inputs'!H475="","Blank",'Appraisal Inputs'!H475)</f>
        <v>Blank</v>
      </c>
      <c r="I5548" s="515" t="s">
        <v>5961</v>
      </c>
      <c r="K5548" s="563"/>
    </row>
    <row r="5549" spans="1:11" x14ac:dyDescent="0.2">
      <c r="A5549" s="86" t="s">
        <v>6388</v>
      </c>
      <c r="B5549" s="763" t="s">
        <v>253</v>
      </c>
      <c r="E5549" s="86" t="s">
        <v>217</v>
      </c>
      <c r="F5549" s="282" t="s">
        <v>64</v>
      </c>
      <c r="G5549" s="1128" t="str">
        <f>IF('Appraisal Inputs'!H477="","Blank",'Appraisal Inputs'!H477)</f>
        <v>Select ▼</v>
      </c>
      <c r="I5549" s="515" t="s">
        <v>7406</v>
      </c>
      <c r="K5549" s="1135"/>
    </row>
    <row r="5550" spans="1:11" x14ac:dyDescent="0.2">
      <c r="A5550" s="86" t="s">
        <v>6388</v>
      </c>
      <c r="B5550" s="763" t="s">
        <v>253</v>
      </c>
      <c r="E5550" s="86" t="s">
        <v>217</v>
      </c>
      <c r="F5550" s="282" t="s">
        <v>7613</v>
      </c>
      <c r="G5550" s="1124" t="str">
        <f>IF('Appraisal Inputs'!H478="","Blank",'Appraisal Inputs'!H478)</f>
        <v>Blank</v>
      </c>
      <c r="I5550" s="515" t="s">
        <v>5962</v>
      </c>
      <c r="K5550" s="1130"/>
    </row>
    <row r="5551" spans="1:11" x14ac:dyDescent="0.2">
      <c r="A5551" s="86" t="s">
        <v>6388</v>
      </c>
      <c r="B5551" s="763" t="s">
        <v>253</v>
      </c>
      <c r="E5551" s="86" t="s">
        <v>217</v>
      </c>
      <c r="F5551" s="282" t="s">
        <v>211</v>
      </c>
      <c r="G5551" s="1124" t="str">
        <f>IF('Appraisal Inputs'!H479="","Blank",'Appraisal Inputs'!H479)</f>
        <v>Blank</v>
      </c>
      <c r="I5551" s="515" t="s">
        <v>5963</v>
      </c>
      <c r="K5551" s="1130"/>
    </row>
    <row r="5552" spans="1:11" x14ac:dyDescent="0.2">
      <c r="A5552" s="86" t="s">
        <v>6388</v>
      </c>
      <c r="B5552" s="763" t="s">
        <v>253</v>
      </c>
      <c r="E5552" s="86" t="s">
        <v>217</v>
      </c>
      <c r="F5552" s="282" t="s">
        <v>212</v>
      </c>
      <c r="G5552" s="1124" t="str">
        <f>IF('Appraisal Inputs'!H480="","Blank",'Appraisal Inputs'!H480)</f>
        <v>Blank</v>
      </c>
      <c r="I5552" s="515" t="s">
        <v>5964</v>
      </c>
      <c r="K5552" s="1130"/>
    </row>
    <row r="5553" spans="1:11" x14ac:dyDescent="0.2">
      <c r="A5553" s="86" t="s">
        <v>6388</v>
      </c>
      <c r="B5553" s="763" t="s">
        <v>253</v>
      </c>
      <c r="E5553" s="86" t="s">
        <v>217</v>
      </c>
      <c r="F5553" s="282" t="s">
        <v>488</v>
      </c>
      <c r="G5553" s="1124" t="str">
        <f>IF('Appraisal Inputs'!H481="","Blank",'Appraisal Inputs'!H481)</f>
        <v>Blank</v>
      </c>
      <c r="I5553" s="515" t="s">
        <v>5965</v>
      </c>
      <c r="K5553" s="1130"/>
    </row>
    <row r="5554" spans="1:11" x14ac:dyDescent="0.2">
      <c r="A5554" s="86" t="s">
        <v>6388</v>
      </c>
      <c r="B5554" s="763" t="s">
        <v>253</v>
      </c>
      <c r="E5554" s="86" t="s">
        <v>217</v>
      </c>
      <c r="F5554" s="282" t="s">
        <v>247</v>
      </c>
      <c r="G5554" s="1139" t="str">
        <f>IF('Appraisal Inputs'!H483="","Blank",'Appraisal Inputs'!H483)</f>
        <v>Blank</v>
      </c>
      <c r="I5554" s="515" t="s">
        <v>7407</v>
      </c>
      <c r="K5554" s="1130"/>
    </row>
    <row r="5555" spans="1:11" x14ac:dyDescent="0.2">
      <c r="A5555" s="86" t="s">
        <v>6388</v>
      </c>
      <c r="B5555" s="763" t="s">
        <v>253</v>
      </c>
      <c r="E5555" s="86" t="s">
        <v>217</v>
      </c>
      <c r="F5555" s="282" t="s">
        <v>246</v>
      </c>
      <c r="G5555" s="1100" t="str">
        <f>IF('Appraisal Inputs'!H484="","Blank",'Appraisal Inputs'!H484)</f>
        <v>Blank</v>
      </c>
      <c r="I5555" s="515" t="s">
        <v>5966</v>
      </c>
      <c r="K5555" s="1140"/>
    </row>
    <row r="5556" spans="1:11" x14ac:dyDescent="0.2">
      <c r="A5556" s="86" t="s">
        <v>6388</v>
      </c>
      <c r="B5556" s="763" t="s">
        <v>253</v>
      </c>
      <c r="E5556" s="86" t="s">
        <v>217</v>
      </c>
      <c r="F5556" s="282" t="s">
        <v>459</v>
      </c>
      <c r="G5556" s="1100" t="str">
        <f>IF('Appraisal Inputs'!H485="","Blank",'Appraisal Inputs'!H485)</f>
        <v>Blank</v>
      </c>
      <c r="I5556" s="515" t="s">
        <v>5967</v>
      </c>
      <c r="K5556" s="1140"/>
    </row>
    <row r="5557" spans="1:11" x14ac:dyDescent="0.2">
      <c r="A5557" s="86" t="s">
        <v>6388</v>
      </c>
      <c r="B5557" s="763" t="s">
        <v>253</v>
      </c>
      <c r="E5557" s="86" t="s">
        <v>217</v>
      </c>
      <c r="F5557" s="282" t="s">
        <v>464</v>
      </c>
      <c r="G5557" s="1100" t="str">
        <f>IF('Appraisal Inputs'!H486="","Blank",'Appraisal Inputs'!H486)</f>
        <v>Blank</v>
      </c>
      <c r="I5557" s="515" t="s">
        <v>5968</v>
      </c>
      <c r="K5557" s="1140"/>
    </row>
    <row r="5558" spans="1:11" x14ac:dyDescent="0.2">
      <c r="A5558" s="86" t="s">
        <v>6388</v>
      </c>
      <c r="B5558" s="763" t="s">
        <v>253</v>
      </c>
      <c r="E5558" s="86" t="s">
        <v>217</v>
      </c>
      <c r="F5558" s="282" t="s">
        <v>525</v>
      </c>
      <c r="G5558" s="1100" t="str">
        <f>IF('Appraisal Inputs'!H487="","Blank",'Appraisal Inputs'!H487)</f>
        <v>Blank</v>
      </c>
      <c r="I5558" s="515" t="s">
        <v>5969</v>
      </c>
      <c r="K5558" s="1140"/>
    </row>
    <row r="5559" spans="1:11" x14ac:dyDescent="0.2">
      <c r="A5559" s="86" t="s">
        <v>6388</v>
      </c>
      <c r="B5559" s="763" t="s">
        <v>253</v>
      </c>
      <c r="E5559" s="86" t="s">
        <v>217</v>
      </c>
      <c r="F5559" s="282" t="s">
        <v>490</v>
      </c>
      <c r="G5559" s="1126" t="str">
        <f>IF('Appraisal Inputs'!H490="","Blank",'Appraisal Inputs'!H490)</f>
        <v>Blank</v>
      </c>
      <c r="I5559" s="515" t="s">
        <v>7408</v>
      </c>
      <c r="K5559" s="1140"/>
    </row>
    <row r="5560" spans="1:11" x14ac:dyDescent="0.2">
      <c r="A5560" s="86" t="s">
        <v>6388</v>
      </c>
      <c r="B5560" s="763" t="s">
        <v>253</v>
      </c>
      <c r="E5560" s="86" t="s">
        <v>217</v>
      </c>
      <c r="F5560" s="282" t="s">
        <v>248</v>
      </c>
      <c r="G5560" s="1124" t="str">
        <f>IF('Appraisal Inputs'!H491="","Blank",'Appraisal Inputs'!H491)</f>
        <v>Blank</v>
      </c>
      <c r="I5560" s="515" t="s">
        <v>5970</v>
      </c>
      <c r="K5560" s="1130"/>
    </row>
    <row r="5561" spans="1:11" x14ac:dyDescent="0.2">
      <c r="A5561" s="86" t="s">
        <v>6388</v>
      </c>
      <c r="B5561" s="763" t="s">
        <v>253</v>
      </c>
      <c r="E5561" s="86" t="s">
        <v>217</v>
      </c>
      <c r="F5561" s="282" t="s">
        <v>492</v>
      </c>
      <c r="G5561" s="1126" t="str">
        <f>IF('Appraisal Inputs'!H494="","Blank",'Appraisal Inputs'!H494)</f>
        <v>Blank</v>
      </c>
      <c r="I5561" s="515" t="s">
        <v>7409</v>
      </c>
      <c r="K5561" s="1140"/>
    </row>
    <row r="5562" spans="1:11" x14ac:dyDescent="0.2">
      <c r="A5562" s="86" t="s">
        <v>6388</v>
      </c>
      <c r="B5562" s="763" t="s">
        <v>253</v>
      </c>
      <c r="E5562" s="86" t="s">
        <v>217</v>
      </c>
      <c r="F5562" s="282" t="s">
        <v>248</v>
      </c>
      <c r="G5562" s="1124" t="str">
        <f>IF('Appraisal Inputs'!H495="","Blank",'Appraisal Inputs'!H495)</f>
        <v>Blank</v>
      </c>
      <c r="I5562" s="515" t="s">
        <v>5971</v>
      </c>
      <c r="K5562" s="1130"/>
    </row>
    <row r="5563" spans="1:11" x14ac:dyDescent="0.2">
      <c r="A5563" s="86" t="s">
        <v>6388</v>
      </c>
      <c r="B5563" s="763" t="s">
        <v>253</v>
      </c>
      <c r="E5563" s="86" t="s">
        <v>217</v>
      </c>
      <c r="F5563" s="282" t="s">
        <v>235</v>
      </c>
      <c r="G5563" s="1141" t="str">
        <f>IF('Appraisal Inputs'!H497="","Blank",'Appraisal Inputs'!H497)</f>
        <v>Blank</v>
      </c>
      <c r="I5563" s="515" t="s">
        <v>7410</v>
      </c>
      <c r="K5563" s="1142"/>
    </row>
    <row r="5564" spans="1:11" x14ac:dyDescent="0.2">
      <c r="A5564" s="86" t="s">
        <v>6388</v>
      </c>
      <c r="B5564" s="763" t="s">
        <v>253</v>
      </c>
      <c r="E5564" s="86" t="s">
        <v>217</v>
      </c>
      <c r="F5564" s="282" t="s">
        <v>236</v>
      </c>
      <c r="G5564" s="1143" t="str">
        <f>IF('Appraisal Inputs'!H498="","Blank",'Appraisal Inputs'!H498)</f>
        <v>Blank</v>
      </c>
      <c r="I5564" s="515" t="s">
        <v>5972</v>
      </c>
      <c r="K5564" s="1144"/>
    </row>
    <row r="5565" spans="1:11" x14ac:dyDescent="0.2">
      <c r="A5565" s="86" t="s">
        <v>6388</v>
      </c>
      <c r="B5565" s="763" t="s">
        <v>253</v>
      </c>
      <c r="E5565" s="86" t="s">
        <v>217</v>
      </c>
      <c r="F5565" s="282" t="s">
        <v>249</v>
      </c>
      <c r="G5565" s="1124" t="str">
        <f>IF('Appraisal Inputs'!H499="","Blank",'Appraisal Inputs'!H499)</f>
        <v>Blank</v>
      </c>
      <c r="I5565" s="515" t="s">
        <v>5973</v>
      </c>
      <c r="K5565" s="1130"/>
    </row>
    <row r="5566" spans="1:11" x14ac:dyDescent="0.2">
      <c r="A5566" s="86" t="s">
        <v>6388</v>
      </c>
      <c r="B5566" s="543" t="s">
        <v>253</v>
      </c>
      <c r="C5566" s="547"/>
      <c r="D5566" s="547"/>
      <c r="E5566" s="547" t="s">
        <v>217</v>
      </c>
      <c r="F5566" s="538" t="s">
        <v>345</v>
      </c>
      <c r="G5566" s="1114" t="str">
        <f>IF('Appraisal Inputs'!H500="","Blank",'Appraisal Inputs'!H500)</f>
        <v>Blank</v>
      </c>
      <c r="I5566" s="515" t="s">
        <v>5974</v>
      </c>
      <c r="K5566" s="1145"/>
    </row>
    <row r="5567" spans="1:11" x14ac:dyDescent="0.2">
      <c r="A5567" s="86" t="s">
        <v>6388</v>
      </c>
      <c r="B5567" s="541" t="s">
        <v>253</v>
      </c>
      <c r="C5567" s="546"/>
      <c r="D5567" s="546"/>
      <c r="E5567" s="546" t="s">
        <v>218</v>
      </c>
      <c r="F5567" s="542" t="s">
        <v>237</v>
      </c>
      <c r="G5567" s="1136" t="str">
        <f>IF('Appraisal Inputs'!I461="","Blank",'Appraisal Inputs'!I461)</f>
        <v>Sale Comparable 5</v>
      </c>
      <c r="I5567" s="515" t="s">
        <v>7411</v>
      </c>
      <c r="K5567" s="1135"/>
    </row>
    <row r="5568" spans="1:11" x14ac:dyDescent="0.2">
      <c r="A5568" s="86" t="s">
        <v>6388</v>
      </c>
      <c r="B5568" s="763" t="s">
        <v>253</v>
      </c>
      <c r="E5568" s="86" t="s">
        <v>218</v>
      </c>
      <c r="F5568" s="282" t="s">
        <v>2</v>
      </c>
      <c r="G5568" s="1128" t="str">
        <f>IF('Appraisal Inputs'!I462="","Blank",'Appraisal Inputs'!I462)</f>
        <v>Blank</v>
      </c>
      <c r="I5568" s="515" t="s">
        <v>5975</v>
      </c>
      <c r="K5568" s="1135"/>
    </row>
    <row r="5569" spans="1:11" x14ac:dyDescent="0.2">
      <c r="A5569" s="86" t="s">
        <v>6388</v>
      </c>
      <c r="B5569" s="763" t="s">
        <v>253</v>
      </c>
      <c r="E5569" s="86" t="s">
        <v>218</v>
      </c>
      <c r="F5569" s="282" t="s">
        <v>3</v>
      </c>
      <c r="G5569" s="1128" t="str">
        <f>IF('Appraisal Inputs'!I463="","Blank",'Appraisal Inputs'!I463)</f>
        <v>Select ▼</v>
      </c>
      <c r="I5569" s="515" t="s">
        <v>5976</v>
      </c>
      <c r="K5569" s="1135"/>
    </row>
    <row r="5570" spans="1:11" x14ac:dyDescent="0.2">
      <c r="A5570" s="86" t="s">
        <v>6388</v>
      </c>
      <c r="B5570" s="763" t="s">
        <v>253</v>
      </c>
      <c r="E5570" s="86" t="s">
        <v>218</v>
      </c>
      <c r="F5570" s="282" t="s">
        <v>234</v>
      </c>
      <c r="G5570" s="1137" t="str">
        <f>IF('Appraisal Inputs'!I464="","Blank",'Appraisal Inputs'!I464)</f>
        <v>Blank</v>
      </c>
      <c r="I5570" s="515" t="s">
        <v>5977</v>
      </c>
      <c r="K5570" s="1138"/>
    </row>
    <row r="5571" spans="1:11" x14ac:dyDescent="0.2">
      <c r="A5571" s="86" t="s">
        <v>6388</v>
      </c>
      <c r="B5571" s="763" t="s">
        <v>253</v>
      </c>
      <c r="E5571" s="86" t="s">
        <v>218</v>
      </c>
      <c r="F5571" s="282" t="s">
        <v>10</v>
      </c>
      <c r="G5571" s="1128" t="str">
        <f>IF('Appraisal Inputs'!I465="","Blank",'Appraisal Inputs'!I465)</f>
        <v>Blank</v>
      </c>
      <c r="I5571" s="515" t="s">
        <v>5978</v>
      </c>
      <c r="K5571" s="1135"/>
    </row>
    <row r="5572" spans="1:11" x14ac:dyDescent="0.2">
      <c r="A5572" s="86" t="s">
        <v>6388</v>
      </c>
      <c r="B5572" s="763" t="s">
        <v>253</v>
      </c>
      <c r="E5572" s="86" t="s">
        <v>218</v>
      </c>
      <c r="F5572" s="282" t="s">
        <v>12</v>
      </c>
      <c r="G5572" s="1128" t="str">
        <f>IF('Appraisal Inputs'!I466="","Blank",'Appraisal Inputs'!I466)</f>
        <v>Select ▼</v>
      </c>
      <c r="I5572" s="515" t="s">
        <v>5979</v>
      </c>
      <c r="K5572" s="1135"/>
    </row>
    <row r="5573" spans="1:11" x14ac:dyDescent="0.2">
      <c r="A5573" s="86" t="s">
        <v>6388</v>
      </c>
      <c r="B5573" s="763" t="s">
        <v>253</v>
      </c>
      <c r="E5573" s="86" t="s">
        <v>218</v>
      </c>
      <c r="F5573" s="282" t="s">
        <v>238</v>
      </c>
      <c r="G5573" s="1105" t="str">
        <f>IF('Appraisal Inputs'!I467="","Blank",'Appraisal Inputs'!I467)</f>
        <v>Blank</v>
      </c>
      <c r="I5573" s="515" t="s">
        <v>5980</v>
      </c>
      <c r="K5573" s="563"/>
    </row>
    <row r="5574" spans="1:11" x14ac:dyDescent="0.2">
      <c r="A5574" s="86" t="s">
        <v>6388</v>
      </c>
      <c r="B5574" s="763" t="s">
        <v>253</v>
      </c>
      <c r="E5574" s="86" t="s">
        <v>218</v>
      </c>
      <c r="F5574" s="282" t="s">
        <v>239</v>
      </c>
      <c r="G5574" s="1105" t="str">
        <f>IF('Appraisal Inputs'!I468="","Blank",'Appraisal Inputs'!I468)</f>
        <v>Blank</v>
      </c>
      <c r="I5574" s="515" t="s">
        <v>5981</v>
      </c>
      <c r="K5574" s="563"/>
    </row>
    <row r="5575" spans="1:11" x14ac:dyDescent="0.2">
      <c r="A5575" s="86" t="s">
        <v>6388</v>
      </c>
      <c r="B5575" s="763" t="s">
        <v>253</v>
      </c>
      <c r="E5575" s="86" t="s">
        <v>218</v>
      </c>
      <c r="F5575" s="282" t="s">
        <v>240</v>
      </c>
      <c r="G5575" s="1105" t="str">
        <f>IF('Appraisal Inputs'!I469="","Blank",'Appraisal Inputs'!I469)</f>
        <v>Blank</v>
      </c>
      <c r="I5575" s="515" t="s">
        <v>5982</v>
      </c>
      <c r="K5575" s="563"/>
    </row>
    <row r="5576" spans="1:11" x14ac:dyDescent="0.2">
      <c r="A5576" s="86" t="s">
        <v>6388</v>
      </c>
      <c r="B5576" s="763" t="s">
        <v>253</v>
      </c>
      <c r="E5576" s="86" t="s">
        <v>218</v>
      </c>
      <c r="F5576" s="282" t="s">
        <v>241</v>
      </c>
      <c r="G5576" s="1105" t="str">
        <f>IF('Appraisal Inputs'!I470="","Blank",'Appraisal Inputs'!I470)</f>
        <v>Blank</v>
      </c>
      <c r="I5576" s="515" t="s">
        <v>5983</v>
      </c>
      <c r="K5576" s="563"/>
    </row>
    <row r="5577" spans="1:11" x14ac:dyDescent="0.2">
      <c r="A5577" s="86" t="s">
        <v>6388</v>
      </c>
      <c r="B5577" s="763" t="s">
        <v>253</v>
      </c>
      <c r="E5577" s="86" t="s">
        <v>218</v>
      </c>
      <c r="F5577" s="282" t="s">
        <v>242</v>
      </c>
      <c r="G5577" s="1105" t="str">
        <f>IF('Appraisal Inputs'!I472="","Blank",'Appraisal Inputs'!I472)</f>
        <v>Blank</v>
      </c>
      <c r="I5577" s="515" t="s">
        <v>7412</v>
      </c>
      <c r="K5577" s="563"/>
    </row>
    <row r="5578" spans="1:11" x14ac:dyDescent="0.2">
      <c r="A5578" s="86" t="s">
        <v>6388</v>
      </c>
      <c r="B5578" s="763" t="s">
        <v>253</v>
      </c>
      <c r="E5578" s="86" t="s">
        <v>218</v>
      </c>
      <c r="F5578" s="282" t="s">
        <v>243</v>
      </c>
      <c r="G5578" s="1105" t="str">
        <f>IF('Appraisal Inputs'!I473="","Blank",'Appraisal Inputs'!I473)</f>
        <v>Blank</v>
      </c>
      <c r="I5578" s="515" t="s">
        <v>5984</v>
      </c>
      <c r="K5578" s="563"/>
    </row>
    <row r="5579" spans="1:11" x14ac:dyDescent="0.2">
      <c r="A5579" s="86" t="s">
        <v>6388</v>
      </c>
      <c r="B5579" s="763" t="s">
        <v>253</v>
      </c>
      <c r="E5579" s="86" t="s">
        <v>218</v>
      </c>
      <c r="F5579" s="282" t="s">
        <v>244</v>
      </c>
      <c r="G5579" s="1105" t="str">
        <f>IF('Appraisal Inputs'!I474="","Blank",'Appraisal Inputs'!I474)</f>
        <v>Blank</v>
      </c>
      <c r="I5579" s="515" t="s">
        <v>5985</v>
      </c>
      <c r="K5579" s="563"/>
    </row>
    <row r="5580" spans="1:11" x14ac:dyDescent="0.2">
      <c r="A5580" s="86" t="s">
        <v>6388</v>
      </c>
      <c r="B5580" s="763" t="s">
        <v>253</v>
      </c>
      <c r="E5580" s="86" t="s">
        <v>218</v>
      </c>
      <c r="F5580" s="282" t="s">
        <v>245</v>
      </c>
      <c r="G5580" s="1105" t="str">
        <f>IF('Appraisal Inputs'!I475="","Blank",'Appraisal Inputs'!I475)</f>
        <v>Blank</v>
      </c>
      <c r="I5580" s="515" t="s">
        <v>5986</v>
      </c>
      <c r="K5580" s="563"/>
    </row>
    <row r="5581" spans="1:11" x14ac:dyDescent="0.2">
      <c r="A5581" s="86" t="s">
        <v>6388</v>
      </c>
      <c r="B5581" s="763" t="s">
        <v>253</v>
      </c>
      <c r="E5581" s="86" t="s">
        <v>218</v>
      </c>
      <c r="F5581" s="282" t="s">
        <v>64</v>
      </c>
      <c r="G5581" s="1128" t="str">
        <f>IF('Appraisal Inputs'!I477="","Blank",'Appraisal Inputs'!I477)</f>
        <v>Select ▼</v>
      </c>
      <c r="I5581" s="515" t="s">
        <v>7413</v>
      </c>
      <c r="K5581" s="1135"/>
    </row>
    <row r="5582" spans="1:11" x14ac:dyDescent="0.2">
      <c r="A5582" s="86" t="s">
        <v>6388</v>
      </c>
      <c r="B5582" s="763" t="s">
        <v>253</v>
      </c>
      <c r="E5582" s="86" t="s">
        <v>218</v>
      </c>
      <c r="F5582" s="282" t="s">
        <v>7613</v>
      </c>
      <c r="G5582" s="1124" t="str">
        <f>IF('Appraisal Inputs'!I478="","Blank",'Appraisal Inputs'!I478)</f>
        <v>Blank</v>
      </c>
      <c r="I5582" s="515" t="s">
        <v>5987</v>
      </c>
      <c r="K5582" s="1130"/>
    </row>
    <row r="5583" spans="1:11" x14ac:dyDescent="0.2">
      <c r="A5583" s="86" t="s">
        <v>6388</v>
      </c>
      <c r="B5583" s="763" t="s">
        <v>253</v>
      </c>
      <c r="E5583" s="86" t="s">
        <v>218</v>
      </c>
      <c r="F5583" s="282" t="s">
        <v>211</v>
      </c>
      <c r="G5583" s="1124" t="str">
        <f>IF('Appraisal Inputs'!I479="","Blank",'Appraisal Inputs'!I479)</f>
        <v>Blank</v>
      </c>
      <c r="I5583" s="515" t="s">
        <v>5988</v>
      </c>
      <c r="K5583" s="1130"/>
    </row>
    <row r="5584" spans="1:11" x14ac:dyDescent="0.2">
      <c r="A5584" s="86" t="s">
        <v>6388</v>
      </c>
      <c r="B5584" s="763" t="s">
        <v>253</v>
      </c>
      <c r="E5584" s="86" t="s">
        <v>218</v>
      </c>
      <c r="F5584" s="282" t="s">
        <v>212</v>
      </c>
      <c r="G5584" s="1124" t="str">
        <f>IF('Appraisal Inputs'!I480="","Blank",'Appraisal Inputs'!I480)</f>
        <v>Blank</v>
      </c>
      <c r="I5584" s="515" t="s">
        <v>5989</v>
      </c>
      <c r="K5584" s="1130"/>
    </row>
    <row r="5585" spans="1:11" x14ac:dyDescent="0.2">
      <c r="A5585" s="86" t="s">
        <v>6388</v>
      </c>
      <c r="B5585" s="763" t="s">
        <v>253</v>
      </c>
      <c r="E5585" s="86" t="s">
        <v>218</v>
      </c>
      <c r="F5585" s="282" t="s">
        <v>488</v>
      </c>
      <c r="G5585" s="1124" t="str">
        <f>IF('Appraisal Inputs'!I481="","Blank",'Appraisal Inputs'!I481)</f>
        <v>Blank</v>
      </c>
      <c r="I5585" s="515" t="s">
        <v>5990</v>
      </c>
      <c r="K5585" s="1130"/>
    </row>
    <row r="5586" spans="1:11" x14ac:dyDescent="0.2">
      <c r="A5586" s="86" t="s">
        <v>6388</v>
      </c>
      <c r="B5586" s="763" t="s">
        <v>253</v>
      </c>
      <c r="E5586" s="86" t="s">
        <v>218</v>
      </c>
      <c r="F5586" s="282" t="s">
        <v>247</v>
      </c>
      <c r="G5586" s="1139" t="str">
        <f>IF('Appraisal Inputs'!I483="","Blank",'Appraisal Inputs'!I483)</f>
        <v>Blank</v>
      </c>
      <c r="I5586" s="515" t="s">
        <v>7414</v>
      </c>
      <c r="K5586" s="1130"/>
    </row>
    <row r="5587" spans="1:11" x14ac:dyDescent="0.2">
      <c r="A5587" s="86" t="s">
        <v>6388</v>
      </c>
      <c r="B5587" s="763" t="s">
        <v>253</v>
      </c>
      <c r="E5587" s="86" t="s">
        <v>218</v>
      </c>
      <c r="F5587" s="282" t="s">
        <v>246</v>
      </c>
      <c r="G5587" s="1100" t="str">
        <f>IF('Appraisal Inputs'!I484="","Blank",'Appraisal Inputs'!I484)</f>
        <v>Blank</v>
      </c>
      <c r="I5587" s="515" t="s">
        <v>5991</v>
      </c>
      <c r="K5587" s="1140"/>
    </row>
    <row r="5588" spans="1:11" x14ac:dyDescent="0.2">
      <c r="A5588" s="86" t="s">
        <v>6388</v>
      </c>
      <c r="B5588" s="763" t="s">
        <v>253</v>
      </c>
      <c r="E5588" s="86" t="s">
        <v>218</v>
      </c>
      <c r="F5588" s="282" t="s">
        <v>459</v>
      </c>
      <c r="G5588" s="1100" t="str">
        <f>IF('Appraisal Inputs'!I485="","Blank",'Appraisal Inputs'!I485)</f>
        <v>Blank</v>
      </c>
      <c r="I5588" s="515" t="s">
        <v>5992</v>
      </c>
      <c r="K5588" s="1140"/>
    </row>
    <row r="5589" spans="1:11" x14ac:dyDescent="0.2">
      <c r="A5589" s="86" t="s">
        <v>6388</v>
      </c>
      <c r="B5589" s="763" t="s">
        <v>253</v>
      </c>
      <c r="E5589" s="86" t="s">
        <v>218</v>
      </c>
      <c r="F5589" s="282" t="s">
        <v>464</v>
      </c>
      <c r="G5589" s="1100" t="str">
        <f>IF('Appraisal Inputs'!I486="","Blank",'Appraisal Inputs'!I486)</f>
        <v>Blank</v>
      </c>
      <c r="I5589" s="515" t="s">
        <v>5993</v>
      </c>
      <c r="K5589" s="1140"/>
    </row>
    <row r="5590" spans="1:11" x14ac:dyDescent="0.2">
      <c r="A5590" s="86" t="s">
        <v>6388</v>
      </c>
      <c r="B5590" s="763" t="s">
        <v>253</v>
      </c>
      <c r="E5590" s="86" t="s">
        <v>218</v>
      </c>
      <c r="F5590" s="282" t="s">
        <v>525</v>
      </c>
      <c r="G5590" s="1100" t="str">
        <f>IF('Appraisal Inputs'!I487="","Blank",'Appraisal Inputs'!I487)</f>
        <v>Blank</v>
      </c>
      <c r="I5590" s="515" t="s">
        <v>5994</v>
      </c>
      <c r="K5590" s="1140"/>
    </row>
    <row r="5591" spans="1:11" x14ac:dyDescent="0.2">
      <c r="A5591" s="86" t="s">
        <v>6388</v>
      </c>
      <c r="B5591" s="763" t="s">
        <v>253</v>
      </c>
      <c r="E5591" s="86" t="s">
        <v>218</v>
      </c>
      <c r="F5591" s="282" t="s">
        <v>490</v>
      </c>
      <c r="G5591" s="1126" t="str">
        <f>IF('Appraisal Inputs'!I490="","Blank",'Appraisal Inputs'!I490)</f>
        <v>Blank</v>
      </c>
      <c r="I5591" s="515" t="s">
        <v>7415</v>
      </c>
      <c r="K5591" s="1140"/>
    </row>
    <row r="5592" spans="1:11" x14ac:dyDescent="0.2">
      <c r="A5592" s="86" t="s">
        <v>6388</v>
      </c>
      <c r="B5592" s="763" t="s">
        <v>253</v>
      </c>
      <c r="E5592" s="86" t="s">
        <v>218</v>
      </c>
      <c r="F5592" s="282" t="s">
        <v>248</v>
      </c>
      <c r="G5592" s="1124" t="str">
        <f>IF('Appraisal Inputs'!I491="","Blank",'Appraisal Inputs'!I491)</f>
        <v>Blank</v>
      </c>
      <c r="I5592" s="515" t="s">
        <v>5995</v>
      </c>
      <c r="K5592" s="1130"/>
    </row>
    <row r="5593" spans="1:11" x14ac:dyDescent="0.2">
      <c r="A5593" s="86" t="s">
        <v>6388</v>
      </c>
      <c r="B5593" s="763" t="s">
        <v>253</v>
      </c>
      <c r="E5593" s="86" t="s">
        <v>218</v>
      </c>
      <c r="F5593" s="282" t="s">
        <v>492</v>
      </c>
      <c r="G5593" s="1126" t="str">
        <f>IF('Appraisal Inputs'!I494="","Blank",'Appraisal Inputs'!I494)</f>
        <v>Blank</v>
      </c>
      <c r="I5593" s="515" t="s">
        <v>7416</v>
      </c>
      <c r="K5593" s="1140"/>
    </row>
    <row r="5594" spans="1:11" x14ac:dyDescent="0.2">
      <c r="A5594" s="86" t="s">
        <v>6388</v>
      </c>
      <c r="B5594" s="763" t="s">
        <v>253</v>
      </c>
      <c r="E5594" s="86" t="s">
        <v>218</v>
      </c>
      <c r="F5594" s="282" t="s">
        <v>248</v>
      </c>
      <c r="G5594" s="1124" t="str">
        <f>IF('Appraisal Inputs'!I495="","Blank",'Appraisal Inputs'!I495)</f>
        <v>Blank</v>
      </c>
      <c r="I5594" s="515" t="s">
        <v>5996</v>
      </c>
      <c r="K5594" s="1130"/>
    </row>
    <row r="5595" spans="1:11" x14ac:dyDescent="0.2">
      <c r="A5595" s="86" t="s">
        <v>6388</v>
      </c>
      <c r="B5595" s="763" t="s">
        <v>253</v>
      </c>
      <c r="E5595" s="86" t="s">
        <v>218</v>
      </c>
      <c r="F5595" s="282" t="s">
        <v>235</v>
      </c>
      <c r="G5595" s="1141" t="str">
        <f>IF('Appraisal Inputs'!I497="","Blank",'Appraisal Inputs'!I497)</f>
        <v>Blank</v>
      </c>
      <c r="I5595" s="515" t="s">
        <v>7417</v>
      </c>
      <c r="K5595" s="1142"/>
    </row>
    <row r="5596" spans="1:11" x14ac:dyDescent="0.2">
      <c r="A5596" s="86" t="s">
        <v>6388</v>
      </c>
      <c r="B5596" s="763" t="s">
        <v>253</v>
      </c>
      <c r="E5596" s="86" t="s">
        <v>218</v>
      </c>
      <c r="F5596" s="282" t="s">
        <v>236</v>
      </c>
      <c r="G5596" s="1143" t="str">
        <f>IF('Appraisal Inputs'!I498="","Blank",'Appraisal Inputs'!I498)</f>
        <v>Blank</v>
      </c>
      <c r="I5596" s="515" t="s">
        <v>5997</v>
      </c>
      <c r="K5596" s="1144"/>
    </row>
    <row r="5597" spans="1:11" x14ac:dyDescent="0.2">
      <c r="A5597" s="86" t="s">
        <v>6388</v>
      </c>
      <c r="B5597" s="763" t="s">
        <v>253</v>
      </c>
      <c r="E5597" s="86" t="s">
        <v>218</v>
      </c>
      <c r="F5597" s="282" t="s">
        <v>249</v>
      </c>
      <c r="G5597" s="1124" t="str">
        <f>IF('Appraisal Inputs'!I499="","Blank",'Appraisal Inputs'!I499)</f>
        <v>Blank</v>
      </c>
      <c r="I5597" s="515" t="s">
        <v>5998</v>
      </c>
      <c r="K5597" s="1130"/>
    </row>
    <row r="5598" spans="1:11" x14ac:dyDescent="0.2">
      <c r="A5598" s="86" t="s">
        <v>6388</v>
      </c>
      <c r="B5598" s="543" t="s">
        <v>253</v>
      </c>
      <c r="C5598" s="547"/>
      <c r="D5598" s="547"/>
      <c r="E5598" s="547" t="s">
        <v>218</v>
      </c>
      <c r="F5598" s="538" t="s">
        <v>345</v>
      </c>
      <c r="G5598" s="1114" t="str">
        <f>IF('Appraisal Inputs'!I500="","Blank",'Appraisal Inputs'!I500)</f>
        <v>Blank</v>
      </c>
      <c r="I5598" s="515" t="s">
        <v>5999</v>
      </c>
      <c r="K5598" s="1145"/>
    </row>
    <row r="5599" spans="1:11" x14ac:dyDescent="0.2">
      <c r="A5599" s="86" t="s">
        <v>6388</v>
      </c>
      <c r="B5599" s="541" t="s">
        <v>253</v>
      </c>
      <c r="C5599" s="546"/>
      <c r="D5599" s="546"/>
      <c r="E5599" s="546" t="s">
        <v>219</v>
      </c>
      <c r="F5599" s="542" t="s">
        <v>237</v>
      </c>
      <c r="G5599" s="1136" t="str">
        <f>IF('Appraisal Inputs'!J461="","Blank",'Appraisal Inputs'!J461)</f>
        <v>Sale Comparable 6</v>
      </c>
      <c r="I5599" s="515" t="s">
        <v>7418</v>
      </c>
      <c r="K5599" s="1135"/>
    </row>
    <row r="5600" spans="1:11" x14ac:dyDescent="0.2">
      <c r="A5600" s="86" t="s">
        <v>6388</v>
      </c>
      <c r="B5600" s="763" t="s">
        <v>253</v>
      </c>
      <c r="E5600" s="86" t="s">
        <v>219</v>
      </c>
      <c r="F5600" s="282" t="s">
        <v>2</v>
      </c>
      <c r="G5600" s="1128" t="str">
        <f>IF('Appraisal Inputs'!J462="","Blank",'Appraisal Inputs'!J462)</f>
        <v>Blank</v>
      </c>
      <c r="I5600" s="515" t="s">
        <v>6000</v>
      </c>
      <c r="K5600" s="1135"/>
    </row>
    <row r="5601" spans="1:11" x14ac:dyDescent="0.2">
      <c r="A5601" s="86" t="s">
        <v>6388</v>
      </c>
      <c r="B5601" s="763" t="s">
        <v>253</v>
      </c>
      <c r="E5601" s="86" t="s">
        <v>219</v>
      </c>
      <c r="F5601" s="282" t="s">
        <v>3</v>
      </c>
      <c r="G5601" s="1128" t="str">
        <f>IF('Appraisal Inputs'!J463="","Blank",'Appraisal Inputs'!J463)</f>
        <v>Select ▼</v>
      </c>
      <c r="I5601" s="515" t="s">
        <v>6001</v>
      </c>
      <c r="K5601" s="1135"/>
    </row>
    <row r="5602" spans="1:11" x14ac:dyDescent="0.2">
      <c r="A5602" s="86" t="s">
        <v>6388</v>
      </c>
      <c r="B5602" s="763" t="s">
        <v>253</v>
      </c>
      <c r="E5602" s="86" t="s">
        <v>219</v>
      </c>
      <c r="F5602" s="282" t="s">
        <v>234</v>
      </c>
      <c r="G5602" s="1137" t="str">
        <f>IF('Appraisal Inputs'!J464="","Blank",'Appraisal Inputs'!J464)</f>
        <v>Blank</v>
      </c>
      <c r="I5602" s="515" t="s">
        <v>6002</v>
      </c>
      <c r="K5602" s="1138"/>
    </row>
    <row r="5603" spans="1:11" x14ac:dyDescent="0.2">
      <c r="A5603" s="86" t="s">
        <v>6388</v>
      </c>
      <c r="B5603" s="763" t="s">
        <v>253</v>
      </c>
      <c r="E5603" s="86" t="s">
        <v>219</v>
      </c>
      <c r="F5603" s="282" t="s">
        <v>10</v>
      </c>
      <c r="G5603" s="1128" t="str">
        <f>IF('Appraisal Inputs'!J465="","Blank",'Appraisal Inputs'!J465)</f>
        <v>Blank</v>
      </c>
      <c r="I5603" s="515" t="s">
        <v>6003</v>
      </c>
      <c r="K5603" s="1135"/>
    </row>
    <row r="5604" spans="1:11" x14ac:dyDescent="0.2">
      <c r="A5604" s="86" t="s">
        <v>6388</v>
      </c>
      <c r="B5604" s="763" t="s">
        <v>253</v>
      </c>
      <c r="E5604" s="86" t="s">
        <v>219</v>
      </c>
      <c r="F5604" s="282" t="s">
        <v>12</v>
      </c>
      <c r="G5604" s="1128" t="str">
        <f>IF('Appraisal Inputs'!J466="","Blank",'Appraisal Inputs'!J466)</f>
        <v>Select ▼</v>
      </c>
      <c r="I5604" s="515" t="s">
        <v>6004</v>
      </c>
      <c r="K5604" s="1135"/>
    </row>
    <row r="5605" spans="1:11" x14ac:dyDescent="0.2">
      <c r="A5605" s="86" t="s">
        <v>6388</v>
      </c>
      <c r="B5605" s="763" t="s">
        <v>253</v>
      </c>
      <c r="E5605" s="86" t="s">
        <v>219</v>
      </c>
      <c r="F5605" s="282" t="s">
        <v>238</v>
      </c>
      <c r="G5605" s="1105" t="str">
        <f>IF('Appraisal Inputs'!J467="","Blank",'Appraisal Inputs'!J467)</f>
        <v>Blank</v>
      </c>
      <c r="I5605" s="515" t="s">
        <v>6005</v>
      </c>
      <c r="K5605" s="563"/>
    </row>
    <row r="5606" spans="1:11" x14ac:dyDescent="0.2">
      <c r="A5606" s="86" t="s">
        <v>6388</v>
      </c>
      <c r="B5606" s="763" t="s">
        <v>253</v>
      </c>
      <c r="E5606" s="86" t="s">
        <v>219</v>
      </c>
      <c r="F5606" s="282" t="s">
        <v>239</v>
      </c>
      <c r="G5606" s="1105" t="str">
        <f>IF('Appraisal Inputs'!J468="","Blank",'Appraisal Inputs'!J468)</f>
        <v>Blank</v>
      </c>
      <c r="I5606" s="515" t="s">
        <v>6006</v>
      </c>
      <c r="K5606" s="563"/>
    </row>
    <row r="5607" spans="1:11" x14ac:dyDescent="0.2">
      <c r="A5607" s="86" t="s">
        <v>6388</v>
      </c>
      <c r="B5607" s="763" t="s">
        <v>253</v>
      </c>
      <c r="E5607" s="86" t="s">
        <v>219</v>
      </c>
      <c r="F5607" s="282" t="s">
        <v>240</v>
      </c>
      <c r="G5607" s="1105" t="str">
        <f>IF('Appraisal Inputs'!J469="","Blank",'Appraisal Inputs'!J469)</f>
        <v>Blank</v>
      </c>
      <c r="I5607" s="515" t="s">
        <v>6007</v>
      </c>
      <c r="K5607" s="563"/>
    </row>
    <row r="5608" spans="1:11" x14ac:dyDescent="0.2">
      <c r="A5608" s="86" t="s">
        <v>6388</v>
      </c>
      <c r="B5608" s="763" t="s">
        <v>253</v>
      </c>
      <c r="E5608" s="86" t="s">
        <v>219</v>
      </c>
      <c r="F5608" s="282" t="s">
        <v>241</v>
      </c>
      <c r="G5608" s="1105" t="str">
        <f>IF('Appraisal Inputs'!J470="","Blank",'Appraisal Inputs'!J470)</f>
        <v>Blank</v>
      </c>
      <c r="I5608" s="515" t="s">
        <v>6008</v>
      </c>
      <c r="K5608" s="563"/>
    </row>
    <row r="5609" spans="1:11" x14ac:dyDescent="0.2">
      <c r="A5609" s="86" t="s">
        <v>6388</v>
      </c>
      <c r="B5609" s="763" t="s">
        <v>253</v>
      </c>
      <c r="E5609" s="86" t="s">
        <v>219</v>
      </c>
      <c r="F5609" s="282" t="s">
        <v>242</v>
      </c>
      <c r="G5609" s="1105" t="str">
        <f>IF('Appraisal Inputs'!J472="","Blank",'Appraisal Inputs'!J472)</f>
        <v>Blank</v>
      </c>
      <c r="I5609" s="515" t="s">
        <v>7419</v>
      </c>
      <c r="K5609" s="563"/>
    </row>
    <row r="5610" spans="1:11" x14ac:dyDescent="0.2">
      <c r="A5610" s="86" t="s">
        <v>6388</v>
      </c>
      <c r="B5610" s="763" t="s">
        <v>253</v>
      </c>
      <c r="E5610" s="86" t="s">
        <v>219</v>
      </c>
      <c r="F5610" s="282" t="s">
        <v>243</v>
      </c>
      <c r="G5610" s="1105" t="str">
        <f>IF('Appraisal Inputs'!J473="","Blank",'Appraisal Inputs'!J473)</f>
        <v>Blank</v>
      </c>
      <c r="I5610" s="515" t="s">
        <v>6009</v>
      </c>
      <c r="K5610" s="563"/>
    </row>
    <row r="5611" spans="1:11" x14ac:dyDescent="0.2">
      <c r="A5611" s="86" t="s">
        <v>6388</v>
      </c>
      <c r="B5611" s="763" t="s">
        <v>253</v>
      </c>
      <c r="E5611" s="86" t="s">
        <v>219</v>
      </c>
      <c r="F5611" s="282" t="s">
        <v>244</v>
      </c>
      <c r="G5611" s="1105" t="str">
        <f>IF('Appraisal Inputs'!J474="","Blank",'Appraisal Inputs'!J474)</f>
        <v>Blank</v>
      </c>
      <c r="I5611" s="515" t="s">
        <v>6010</v>
      </c>
      <c r="K5611" s="563"/>
    </row>
    <row r="5612" spans="1:11" x14ac:dyDescent="0.2">
      <c r="A5612" s="86" t="s">
        <v>6388</v>
      </c>
      <c r="B5612" s="763" t="s">
        <v>253</v>
      </c>
      <c r="E5612" s="86" t="s">
        <v>219</v>
      </c>
      <c r="F5612" s="282" t="s">
        <v>245</v>
      </c>
      <c r="G5612" s="1105" t="str">
        <f>IF('Appraisal Inputs'!J475="","Blank",'Appraisal Inputs'!J475)</f>
        <v>Blank</v>
      </c>
      <c r="I5612" s="515" t="s">
        <v>6011</v>
      </c>
      <c r="K5612" s="563"/>
    </row>
    <row r="5613" spans="1:11" x14ac:dyDescent="0.2">
      <c r="A5613" s="86" t="s">
        <v>6388</v>
      </c>
      <c r="B5613" s="763" t="s">
        <v>253</v>
      </c>
      <c r="E5613" s="86" t="s">
        <v>219</v>
      </c>
      <c r="F5613" s="282" t="s">
        <v>64</v>
      </c>
      <c r="G5613" s="1128" t="str">
        <f>IF('Appraisal Inputs'!J477="","Blank",'Appraisal Inputs'!J477)</f>
        <v>Select ▼</v>
      </c>
      <c r="I5613" s="515" t="s">
        <v>7420</v>
      </c>
      <c r="K5613" s="1135"/>
    </row>
    <row r="5614" spans="1:11" x14ac:dyDescent="0.2">
      <c r="A5614" s="86" t="s">
        <v>6388</v>
      </c>
      <c r="B5614" s="763" t="s">
        <v>253</v>
      </c>
      <c r="E5614" s="86" t="s">
        <v>219</v>
      </c>
      <c r="F5614" s="282" t="s">
        <v>7613</v>
      </c>
      <c r="G5614" s="1124" t="str">
        <f>IF('Appraisal Inputs'!J478="","Blank",'Appraisal Inputs'!J478)</f>
        <v>Blank</v>
      </c>
      <c r="I5614" s="515" t="s">
        <v>6012</v>
      </c>
      <c r="K5614" s="1130"/>
    </row>
    <row r="5615" spans="1:11" x14ac:dyDescent="0.2">
      <c r="A5615" s="86" t="s">
        <v>6388</v>
      </c>
      <c r="B5615" s="763" t="s">
        <v>253</v>
      </c>
      <c r="E5615" s="86" t="s">
        <v>219</v>
      </c>
      <c r="F5615" s="282" t="s">
        <v>211</v>
      </c>
      <c r="G5615" s="1124" t="str">
        <f>IF('Appraisal Inputs'!J479="","Blank",'Appraisal Inputs'!J479)</f>
        <v>Blank</v>
      </c>
      <c r="I5615" s="515" t="s">
        <v>6013</v>
      </c>
      <c r="K5615" s="1130"/>
    </row>
    <row r="5616" spans="1:11" x14ac:dyDescent="0.2">
      <c r="A5616" s="86" t="s">
        <v>6388</v>
      </c>
      <c r="B5616" s="763" t="s">
        <v>253</v>
      </c>
      <c r="E5616" s="86" t="s">
        <v>219</v>
      </c>
      <c r="F5616" s="282" t="s">
        <v>212</v>
      </c>
      <c r="G5616" s="1124" t="str">
        <f>IF('Appraisal Inputs'!J480="","Blank",'Appraisal Inputs'!J480)</f>
        <v>Blank</v>
      </c>
      <c r="I5616" s="515" t="s">
        <v>6014</v>
      </c>
      <c r="K5616" s="1130"/>
    </row>
    <row r="5617" spans="1:11" x14ac:dyDescent="0.2">
      <c r="A5617" s="86" t="s">
        <v>6388</v>
      </c>
      <c r="B5617" s="763" t="s">
        <v>253</v>
      </c>
      <c r="E5617" s="86" t="s">
        <v>219</v>
      </c>
      <c r="F5617" s="282" t="s">
        <v>488</v>
      </c>
      <c r="G5617" s="1124" t="str">
        <f>IF('Appraisal Inputs'!J481="","Blank",'Appraisal Inputs'!J481)</f>
        <v>Blank</v>
      </c>
      <c r="I5617" s="515" t="s">
        <v>6015</v>
      </c>
      <c r="K5617" s="1130"/>
    </row>
    <row r="5618" spans="1:11" x14ac:dyDescent="0.2">
      <c r="A5618" s="86" t="s">
        <v>6388</v>
      </c>
      <c r="B5618" s="763" t="s">
        <v>253</v>
      </c>
      <c r="E5618" s="86" t="s">
        <v>219</v>
      </c>
      <c r="F5618" s="282" t="s">
        <v>247</v>
      </c>
      <c r="G5618" s="1139" t="str">
        <f>IF('Appraisal Inputs'!J483="","Blank",'Appraisal Inputs'!J483)</f>
        <v>Blank</v>
      </c>
      <c r="I5618" s="515" t="s">
        <v>7421</v>
      </c>
      <c r="K5618" s="1130"/>
    </row>
    <row r="5619" spans="1:11" x14ac:dyDescent="0.2">
      <c r="A5619" s="86" t="s">
        <v>6388</v>
      </c>
      <c r="B5619" s="763" t="s">
        <v>253</v>
      </c>
      <c r="E5619" s="86" t="s">
        <v>219</v>
      </c>
      <c r="F5619" s="282" t="s">
        <v>246</v>
      </c>
      <c r="G5619" s="1100" t="str">
        <f>IF('Appraisal Inputs'!J484="","Blank",'Appraisal Inputs'!J484)</f>
        <v>Blank</v>
      </c>
      <c r="I5619" s="515" t="s">
        <v>6016</v>
      </c>
      <c r="K5619" s="1140"/>
    </row>
    <row r="5620" spans="1:11" x14ac:dyDescent="0.2">
      <c r="A5620" s="86" t="s">
        <v>6388</v>
      </c>
      <c r="B5620" s="763" t="s">
        <v>253</v>
      </c>
      <c r="E5620" s="86" t="s">
        <v>219</v>
      </c>
      <c r="F5620" s="282" t="s">
        <v>459</v>
      </c>
      <c r="G5620" s="1100" t="str">
        <f>IF('Appraisal Inputs'!J485="","Blank",'Appraisal Inputs'!J485)</f>
        <v>Blank</v>
      </c>
      <c r="I5620" s="515" t="s">
        <v>6017</v>
      </c>
      <c r="K5620" s="1140"/>
    </row>
    <row r="5621" spans="1:11" x14ac:dyDescent="0.2">
      <c r="A5621" s="86" t="s">
        <v>6388</v>
      </c>
      <c r="B5621" s="763" t="s">
        <v>253</v>
      </c>
      <c r="E5621" s="86" t="s">
        <v>219</v>
      </c>
      <c r="F5621" s="282" t="s">
        <v>464</v>
      </c>
      <c r="G5621" s="1100" t="str">
        <f>IF('Appraisal Inputs'!J486="","Blank",'Appraisal Inputs'!J486)</f>
        <v>Blank</v>
      </c>
      <c r="I5621" s="515" t="s">
        <v>6018</v>
      </c>
      <c r="K5621" s="1140"/>
    </row>
    <row r="5622" spans="1:11" x14ac:dyDescent="0.2">
      <c r="A5622" s="86" t="s">
        <v>6388</v>
      </c>
      <c r="B5622" s="763" t="s">
        <v>253</v>
      </c>
      <c r="E5622" s="86" t="s">
        <v>219</v>
      </c>
      <c r="F5622" s="282" t="s">
        <v>525</v>
      </c>
      <c r="G5622" s="1100" t="str">
        <f>IF('Appraisal Inputs'!J487="","Blank",'Appraisal Inputs'!J487)</f>
        <v>Blank</v>
      </c>
      <c r="I5622" s="515" t="s">
        <v>6019</v>
      </c>
      <c r="K5622" s="1140"/>
    </row>
    <row r="5623" spans="1:11" x14ac:dyDescent="0.2">
      <c r="A5623" s="86" t="s">
        <v>6388</v>
      </c>
      <c r="B5623" s="763" t="s">
        <v>253</v>
      </c>
      <c r="E5623" s="86" t="s">
        <v>219</v>
      </c>
      <c r="F5623" s="282" t="s">
        <v>490</v>
      </c>
      <c r="G5623" s="1126" t="str">
        <f>IF('Appraisal Inputs'!J490="","Blank",'Appraisal Inputs'!J490)</f>
        <v>Blank</v>
      </c>
      <c r="I5623" s="515" t="s">
        <v>7422</v>
      </c>
      <c r="K5623" s="1140"/>
    </row>
    <row r="5624" spans="1:11" x14ac:dyDescent="0.2">
      <c r="A5624" s="86" t="s">
        <v>6388</v>
      </c>
      <c r="B5624" s="763" t="s">
        <v>253</v>
      </c>
      <c r="E5624" s="86" t="s">
        <v>219</v>
      </c>
      <c r="F5624" s="282" t="s">
        <v>248</v>
      </c>
      <c r="G5624" s="1124" t="str">
        <f>IF('Appraisal Inputs'!J491="","Blank",'Appraisal Inputs'!J491)</f>
        <v>Blank</v>
      </c>
      <c r="I5624" s="515" t="s">
        <v>6020</v>
      </c>
      <c r="K5624" s="1130"/>
    </row>
    <row r="5625" spans="1:11" x14ac:dyDescent="0.2">
      <c r="A5625" s="86" t="s">
        <v>6388</v>
      </c>
      <c r="B5625" s="763" t="s">
        <v>253</v>
      </c>
      <c r="E5625" s="86" t="s">
        <v>219</v>
      </c>
      <c r="F5625" s="282" t="s">
        <v>492</v>
      </c>
      <c r="G5625" s="1126" t="str">
        <f>IF('Appraisal Inputs'!J494="","Blank",'Appraisal Inputs'!J494)</f>
        <v>Blank</v>
      </c>
      <c r="I5625" s="515" t="s">
        <v>7423</v>
      </c>
      <c r="K5625" s="1140"/>
    </row>
    <row r="5626" spans="1:11" x14ac:dyDescent="0.2">
      <c r="A5626" s="86" t="s">
        <v>6388</v>
      </c>
      <c r="B5626" s="763" t="s">
        <v>253</v>
      </c>
      <c r="E5626" s="86" t="s">
        <v>219</v>
      </c>
      <c r="F5626" s="282" t="s">
        <v>248</v>
      </c>
      <c r="G5626" s="1124" t="str">
        <f>IF('Appraisal Inputs'!J495="","Blank",'Appraisal Inputs'!J495)</f>
        <v>Blank</v>
      </c>
      <c r="I5626" s="515" t="s">
        <v>6021</v>
      </c>
      <c r="K5626" s="1130"/>
    </row>
    <row r="5627" spans="1:11" x14ac:dyDescent="0.2">
      <c r="A5627" s="86" t="s">
        <v>6388</v>
      </c>
      <c r="B5627" s="763" t="s">
        <v>253</v>
      </c>
      <c r="E5627" s="86" t="s">
        <v>219</v>
      </c>
      <c r="F5627" s="282" t="s">
        <v>235</v>
      </c>
      <c r="G5627" s="1141" t="str">
        <f>IF('Appraisal Inputs'!J497="","Blank",'Appraisal Inputs'!J497)</f>
        <v>Blank</v>
      </c>
      <c r="I5627" s="515" t="s">
        <v>7424</v>
      </c>
      <c r="K5627" s="1142"/>
    </row>
    <row r="5628" spans="1:11" x14ac:dyDescent="0.2">
      <c r="A5628" s="86" t="s">
        <v>6388</v>
      </c>
      <c r="B5628" s="763" t="s">
        <v>253</v>
      </c>
      <c r="E5628" s="86" t="s">
        <v>219</v>
      </c>
      <c r="F5628" s="282" t="s">
        <v>236</v>
      </c>
      <c r="G5628" s="1143" t="str">
        <f>IF('Appraisal Inputs'!J498="","Blank",'Appraisal Inputs'!J498)</f>
        <v>Blank</v>
      </c>
      <c r="I5628" s="515" t="s">
        <v>6022</v>
      </c>
      <c r="K5628" s="1144"/>
    </row>
    <row r="5629" spans="1:11" x14ac:dyDescent="0.2">
      <c r="A5629" s="86" t="s">
        <v>6388</v>
      </c>
      <c r="B5629" s="763" t="s">
        <v>253</v>
      </c>
      <c r="E5629" s="86" t="s">
        <v>219</v>
      </c>
      <c r="F5629" s="282" t="s">
        <v>249</v>
      </c>
      <c r="G5629" s="1124" t="str">
        <f>IF('Appraisal Inputs'!J499="","Blank",'Appraisal Inputs'!J499)</f>
        <v>Blank</v>
      </c>
      <c r="I5629" s="515" t="s">
        <v>6023</v>
      </c>
      <c r="K5629" s="1130"/>
    </row>
    <row r="5630" spans="1:11" x14ac:dyDescent="0.2">
      <c r="A5630" s="86" t="s">
        <v>6388</v>
      </c>
      <c r="B5630" s="543" t="s">
        <v>253</v>
      </c>
      <c r="C5630" s="547"/>
      <c r="D5630" s="547"/>
      <c r="E5630" s="547" t="s">
        <v>219</v>
      </c>
      <c r="F5630" s="538" t="s">
        <v>345</v>
      </c>
      <c r="G5630" s="1114" t="str">
        <f>IF('Appraisal Inputs'!J500="","Blank",'Appraisal Inputs'!J500)</f>
        <v>Blank</v>
      </c>
      <c r="I5630" s="515" t="s">
        <v>6024</v>
      </c>
      <c r="K5630" s="1145"/>
    </row>
    <row r="5631" spans="1:11" x14ac:dyDescent="0.2">
      <c r="A5631" s="86" t="s">
        <v>6388</v>
      </c>
      <c r="B5631" s="541" t="s">
        <v>253</v>
      </c>
      <c r="C5631" s="546"/>
      <c r="D5631" s="546"/>
      <c r="E5631" s="546" t="s">
        <v>220</v>
      </c>
      <c r="F5631" s="542" t="s">
        <v>237</v>
      </c>
      <c r="G5631" s="1136" t="str">
        <f>IF('Appraisal Inputs'!K461="","Blank",'Appraisal Inputs'!K461)</f>
        <v>Sale Comparable 7</v>
      </c>
      <c r="I5631" s="515" t="s">
        <v>7425</v>
      </c>
      <c r="K5631" s="1135"/>
    </row>
    <row r="5632" spans="1:11" x14ac:dyDescent="0.2">
      <c r="A5632" s="86" t="s">
        <v>6388</v>
      </c>
      <c r="B5632" s="763" t="s">
        <v>253</v>
      </c>
      <c r="E5632" s="86" t="s">
        <v>220</v>
      </c>
      <c r="F5632" s="282" t="s">
        <v>2</v>
      </c>
      <c r="G5632" s="1128" t="str">
        <f>IF('Appraisal Inputs'!K462="","Blank",'Appraisal Inputs'!K462)</f>
        <v>Blank</v>
      </c>
      <c r="I5632" s="515" t="s">
        <v>6025</v>
      </c>
      <c r="K5632" s="1135"/>
    </row>
    <row r="5633" spans="1:11" x14ac:dyDescent="0.2">
      <c r="A5633" s="86" t="s">
        <v>6388</v>
      </c>
      <c r="B5633" s="763" t="s">
        <v>253</v>
      </c>
      <c r="E5633" s="86" t="s">
        <v>220</v>
      </c>
      <c r="F5633" s="282" t="s">
        <v>3</v>
      </c>
      <c r="G5633" s="1128" t="str">
        <f>IF('Appraisal Inputs'!K463="","Blank",'Appraisal Inputs'!K463)</f>
        <v>Select ▼</v>
      </c>
      <c r="I5633" s="515" t="s">
        <v>6026</v>
      </c>
      <c r="K5633" s="1135"/>
    </row>
    <row r="5634" spans="1:11" x14ac:dyDescent="0.2">
      <c r="A5634" s="86" t="s">
        <v>6388</v>
      </c>
      <c r="B5634" s="763" t="s">
        <v>253</v>
      </c>
      <c r="E5634" s="86" t="s">
        <v>220</v>
      </c>
      <c r="F5634" s="282" t="s">
        <v>234</v>
      </c>
      <c r="G5634" s="1137" t="str">
        <f>IF('Appraisal Inputs'!K464="","Blank",'Appraisal Inputs'!K464)</f>
        <v>Blank</v>
      </c>
      <c r="I5634" s="515" t="s">
        <v>6027</v>
      </c>
      <c r="K5634" s="1138"/>
    </row>
    <row r="5635" spans="1:11" x14ac:dyDescent="0.2">
      <c r="A5635" s="86" t="s">
        <v>6388</v>
      </c>
      <c r="B5635" s="763" t="s">
        <v>253</v>
      </c>
      <c r="E5635" s="86" t="s">
        <v>220</v>
      </c>
      <c r="F5635" s="282" t="s">
        <v>10</v>
      </c>
      <c r="G5635" s="1128" t="str">
        <f>IF('Appraisal Inputs'!K465="","Blank",'Appraisal Inputs'!K465)</f>
        <v>Blank</v>
      </c>
      <c r="I5635" s="515" t="s">
        <v>6028</v>
      </c>
      <c r="K5635" s="1135"/>
    </row>
    <row r="5636" spans="1:11" x14ac:dyDescent="0.2">
      <c r="A5636" s="86" t="s">
        <v>6388</v>
      </c>
      <c r="B5636" s="763" t="s">
        <v>253</v>
      </c>
      <c r="E5636" s="86" t="s">
        <v>220</v>
      </c>
      <c r="F5636" s="282" t="s">
        <v>12</v>
      </c>
      <c r="G5636" s="1128" t="str">
        <f>IF('Appraisal Inputs'!K466="","Blank",'Appraisal Inputs'!K466)</f>
        <v>Select ▼</v>
      </c>
      <c r="I5636" s="515" t="s">
        <v>6029</v>
      </c>
      <c r="K5636" s="1135"/>
    </row>
    <row r="5637" spans="1:11" x14ac:dyDescent="0.2">
      <c r="A5637" s="86" t="s">
        <v>6388</v>
      </c>
      <c r="B5637" s="763" t="s">
        <v>253</v>
      </c>
      <c r="E5637" s="86" t="s">
        <v>220</v>
      </c>
      <c r="F5637" s="282" t="s">
        <v>238</v>
      </c>
      <c r="G5637" s="1105" t="str">
        <f>IF('Appraisal Inputs'!K467="","Blank",'Appraisal Inputs'!K467)</f>
        <v>Blank</v>
      </c>
      <c r="I5637" s="515" t="s">
        <v>6030</v>
      </c>
      <c r="K5637" s="563"/>
    </row>
    <row r="5638" spans="1:11" x14ac:dyDescent="0.2">
      <c r="A5638" s="86" t="s">
        <v>6388</v>
      </c>
      <c r="B5638" s="763" t="s">
        <v>253</v>
      </c>
      <c r="E5638" s="86" t="s">
        <v>220</v>
      </c>
      <c r="F5638" s="282" t="s">
        <v>239</v>
      </c>
      <c r="G5638" s="1105" t="str">
        <f>IF('Appraisal Inputs'!K468="","Blank",'Appraisal Inputs'!K468)</f>
        <v>Blank</v>
      </c>
      <c r="I5638" s="515" t="s">
        <v>6031</v>
      </c>
      <c r="K5638" s="563"/>
    </row>
    <row r="5639" spans="1:11" x14ac:dyDescent="0.2">
      <c r="A5639" s="86" t="s">
        <v>6388</v>
      </c>
      <c r="B5639" s="763" t="s">
        <v>253</v>
      </c>
      <c r="E5639" s="86" t="s">
        <v>220</v>
      </c>
      <c r="F5639" s="282" t="s">
        <v>240</v>
      </c>
      <c r="G5639" s="1105" t="str">
        <f>IF('Appraisal Inputs'!K469="","Blank",'Appraisal Inputs'!K469)</f>
        <v>Blank</v>
      </c>
      <c r="I5639" s="515" t="s">
        <v>6032</v>
      </c>
      <c r="K5639" s="563"/>
    </row>
    <row r="5640" spans="1:11" x14ac:dyDescent="0.2">
      <c r="A5640" s="86" t="s">
        <v>6388</v>
      </c>
      <c r="B5640" s="763" t="s">
        <v>253</v>
      </c>
      <c r="E5640" s="86" t="s">
        <v>220</v>
      </c>
      <c r="F5640" s="282" t="s">
        <v>241</v>
      </c>
      <c r="G5640" s="1105" t="str">
        <f>IF('Appraisal Inputs'!K470="","Blank",'Appraisal Inputs'!K470)</f>
        <v>Blank</v>
      </c>
      <c r="I5640" s="515" t="s">
        <v>6033</v>
      </c>
      <c r="K5640" s="563"/>
    </row>
    <row r="5641" spans="1:11" x14ac:dyDescent="0.2">
      <c r="A5641" s="86" t="s">
        <v>6388</v>
      </c>
      <c r="B5641" s="763" t="s">
        <v>253</v>
      </c>
      <c r="E5641" s="86" t="s">
        <v>220</v>
      </c>
      <c r="F5641" s="282" t="s">
        <v>242</v>
      </c>
      <c r="G5641" s="1105" t="str">
        <f>IF('Appraisal Inputs'!K472="","Blank",'Appraisal Inputs'!K472)</f>
        <v>Blank</v>
      </c>
      <c r="I5641" s="515" t="s">
        <v>7426</v>
      </c>
      <c r="K5641" s="563"/>
    </row>
    <row r="5642" spans="1:11" x14ac:dyDescent="0.2">
      <c r="A5642" s="86" t="s">
        <v>6388</v>
      </c>
      <c r="B5642" s="763" t="s">
        <v>253</v>
      </c>
      <c r="E5642" s="86" t="s">
        <v>220</v>
      </c>
      <c r="F5642" s="282" t="s">
        <v>243</v>
      </c>
      <c r="G5642" s="1105" t="str">
        <f>IF('Appraisal Inputs'!K473="","Blank",'Appraisal Inputs'!K473)</f>
        <v>Blank</v>
      </c>
      <c r="I5642" s="515" t="s">
        <v>6034</v>
      </c>
      <c r="K5642" s="563"/>
    </row>
    <row r="5643" spans="1:11" x14ac:dyDescent="0.2">
      <c r="A5643" s="86" t="s">
        <v>6388</v>
      </c>
      <c r="B5643" s="763" t="s">
        <v>253</v>
      </c>
      <c r="E5643" s="86" t="s">
        <v>220</v>
      </c>
      <c r="F5643" s="282" t="s">
        <v>244</v>
      </c>
      <c r="G5643" s="1105" t="str">
        <f>IF('Appraisal Inputs'!K474="","Blank",'Appraisal Inputs'!K474)</f>
        <v>Blank</v>
      </c>
      <c r="I5643" s="515" t="s">
        <v>6035</v>
      </c>
      <c r="K5643" s="563"/>
    </row>
    <row r="5644" spans="1:11" x14ac:dyDescent="0.2">
      <c r="A5644" s="86" t="s">
        <v>6388</v>
      </c>
      <c r="B5644" s="763" t="s">
        <v>253</v>
      </c>
      <c r="E5644" s="86" t="s">
        <v>220</v>
      </c>
      <c r="F5644" s="282" t="s">
        <v>245</v>
      </c>
      <c r="G5644" s="1105" t="str">
        <f>IF('Appraisal Inputs'!K475="","Blank",'Appraisal Inputs'!K475)</f>
        <v>Blank</v>
      </c>
      <c r="I5644" s="515" t="s">
        <v>6036</v>
      </c>
      <c r="K5644" s="563"/>
    </row>
    <row r="5645" spans="1:11" x14ac:dyDescent="0.2">
      <c r="A5645" s="86" t="s">
        <v>6388</v>
      </c>
      <c r="B5645" s="763" t="s">
        <v>253</v>
      </c>
      <c r="E5645" s="86" t="s">
        <v>220</v>
      </c>
      <c r="F5645" s="282" t="s">
        <v>64</v>
      </c>
      <c r="G5645" s="1128" t="str">
        <f>IF('Appraisal Inputs'!K477="","Blank",'Appraisal Inputs'!K477)</f>
        <v>Select ▼</v>
      </c>
      <c r="I5645" s="515" t="s">
        <v>7427</v>
      </c>
      <c r="K5645" s="1135"/>
    </row>
    <row r="5646" spans="1:11" x14ac:dyDescent="0.2">
      <c r="A5646" s="86" t="s">
        <v>6388</v>
      </c>
      <c r="B5646" s="763" t="s">
        <v>253</v>
      </c>
      <c r="E5646" s="86" t="s">
        <v>220</v>
      </c>
      <c r="F5646" s="282" t="s">
        <v>7613</v>
      </c>
      <c r="G5646" s="1124" t="str">
        <f>IF('Appraisal Inputs'!K478="","Blank",'Appraisal Inputs'!K478)</f>
        <v>Blank</v>
      </c>
      <c r="I5646" s="515" t="s">
        <v>6037</v>
      </c>
      <c r="K5646" s="1130"/>
    </row>
    <row r="5647" spans="1:11" x14ac:dyDescent="0.2">
      <c r="A5647" s="86" t="s">
        <v>6388</v>
      </c>
      <c r="B5647" s="763" t="s">
        <v>253</v>
      </c>
      <c r="E5647" s="86" t="s">
        <v>220</v>
      </c>
      <c r="F5647" s="282" t="s">
        <v>211</v>
      </c>
      <c r="G5647" s="1124" t="str">
        <f>IF('Appraisal Inputs'!K479="","Blank",'Appraisal Inputs'!K479)</f>
        <v>Blank</v>
      </c>
      <c r="I5647" s="515" t="s">
        <v>6038</v>
      </c>
      <c r="K5647" s="1130"/>
    </row>
    <row r="5648" spans="1:11" x14ac:dyDescent="0.2">
      <c r="A5648" s="86" t="s">
        <v>6388</v>
      </c>
      <c r="B5648" s="763" t="s">
        <v>253</v>
      </c>
      <c r="E5648" s="86" t="s">
        <v>220</v>
      </c>
      <c r="F5648" s="282" t="s">
        <v>212</v>
      </c>
      <c r="G5648" s="1124" t="str">
        <f>IF('Appraisal Inputs'!K480="","Blank",'Appraisal Inputs'!K480)</f>
        <v>Blank</v>
      </c>
      <c r="I5648" s="515" t="s">
        <v>6039</v>
      </c>
      <c r="K5648" s="1130"/>
    </row>
    <row r="5649" spans="1:11" x14ac:dyDescent="0.2">
      <c r="A5649" s="86" t="s">
        <v>6388</v>
      </c>
      <c r="B5649" s="763" t="s">
        <v>253</v>
      </c>
      <c r="E5649" s="86" t="s">
        <v>220</v>
      </c>
      <c r="F5649" s="282" t="s">
        <v>488</v>
      </c>
      <c r="G5649" s="1124" t="str">
        <f>IF('Appraisal Inputs'!K481="","Blank",'Appraisal Inputs'!K481)</f>
        <v>Blank</v>
      </c>
      <c r="I5649" s="515" t="s">
        <v>6040</v>
      </c>
      <c r="K5649" s="1130"/>
    </row>
    <row r="5650" spans="1:11" x14ac:dyDescent="0.2">
      <c r="A5650" s="86" t="s">
        <v>6388</v>
      </c>
      <c r="B5650" s="763" t="s">
        <v>253</v>
      </c>
      <c r="E5650" s="86" t="s">
        <v>220</v>
      </c>
      <c r="F5650" s="282" t="s">
        <v>247</v>
      </c>
      <c r="G5650" s="1139" t="str">
        <f>IF('Appraisal Inputs'!K483="","Blank",'Appraisal Inputs'!K483)</f>
        <v>Blank</v>
      </c>
      <c r="I5650" s="515" t="s">
        <v>7428</v>
      </c>
      <c r="K5650" s="1130"/>
    </row>
    <row r="5651" spans="1:11" x14ac:dyDescent="0.2">
      <c r="A5651" s="86" t="s">
        <v>6388</v>
      </c>
      <c r="B5651" s="763" t="s">
        <v>253</v>
      </c>
      <c r="E5651" s="86" t="s">
        <v>220</v>
      </c>
      <c r="F5651" s="282" t="s">
        <v>246</v>
      </c>
      <c r="G5651" s="1100" t="str">
        <f>IF('Appraisal Inputs'!K484="","Blank",'Appraisal Inputs'!K484)</f>
        <v>Blank</v>
      </c>
      <c r="I5651" s="515" t="s">
        <v>6041</v>
      </c>
      <c r="K5651" s="1140"/>
    </row>
    <row r="5652" spans="1:11" x14ac:dyDescent="0.2">
      <c r="A5652" s="86" t="s">
        <v>6388</v>
      </c>
      <c r="B5652" s="763" t="s">
        <v>253</v>
      </c>
      <c r="E5652" s="86" t="s">
        <v>220</v>
      </c>
      <c r="F5652" s="282" t="s">
        <v>459</v>
      </c>
      <c r="G5652" s="1100" t="str">
        <f>IF('Appraisal Inputs'!K485="","Blank",'Appraisal Inputs'!K485)</f>
        <v>Blank</v>
      </c>
      <c r="I5652" s="515" t="s">
        <v>6042</v>
      </c>
      <c r="K5652" s="1140"/>
    </row>
    <row r="5653" spans="1:11" x14ac:dyDescent="0.2">
      <c r="A5653" s="86" t="s">
        <v>6388</v>
      </c>
      <c r="B5653" s="763" t="s">
        <v>253</v>
      </c>
      <c r="E5653" s="86" t="s">
        <v>220</v>
      </c>
      <c r="F5653" s="282" t="s">
        <v>464</v>
      </c>
      <c r="G5653" s="1100" t="str">
        <f>IF('Appraisal Inputs'!K486="","Blank",'Appraisal Inputs'!K486)</f>
        <v>Blank</v>
      </c>
      <c r="I5653" s="515" t="s">
        <v>6043</v>
      </c>
      <c r="K5653" s="1140"/>
    </row>
    <row r="5654" spans="1:11" x14ac:dyDescent="0.2">
      <c r="A5654" s="86" t="s">
        <v>6388</v>
      </c>
      <c r="B5654" s="763" t="s">
        <v>253</v>
      </c>
      <c r="E5654" s="86" t="s">
        <v>220</v>
      </c>
      <c r="F5654" s="282" t="s">
        <v>525</v>
      </c>
      <c r="G5654" s="1100" t="str">
        <f>IF('Appraisal Inputs'!K487="","Blank",'Appraisal Inputs'!K487)</f>
        <v>Blank</v>
      </c>
      <c r="I5654" s="515" t="s">
        <v>6044</v>
      </c>
      <c r="K5654" s="1140"/>
    </row>
    <row r="5655" spans="1:11" x14ac:dyDescent="0.2">
      <c r="A5655" s="86" t="s">
        <v>6388</v>
      </c>
      <c r="B5655" s="763" t="s">
        <v>253</v>
      </c>
      <c r="E5655" s="86" t="s">
        <v>220</v>
      </c>
      <c r="F5655" s="282" t="s">
        <v>490</v>
      </c>
      <c r="G5655" s="1126" t="str">
        <f>IF('Appraisal Inputs'!K490="","Blank",'Appraisal Inputs'!K490)</f>
        <v>Blank</v>
      </c>
      <c r="I5655" s="515" t="s">
        <v>7429</v>
      </c>
      <c r="K5655" s="1140"/>
    </row>
    <row r="5656" spans="1:11" x14ac:dyDescent="0.2">
      <c r="A5656" s="86" t="s">
        <v>6388</v>
      </c>
      <c r="B5656" s="763" t="s">
        <v>253</v>
      </c>
      <c r="E5656" s="86" t="s">
        <v>220</v>
      </c>
      <c r="F5656" s="282" t="s">
        <v>248</v>
      </c>
      <c r="G5656" s="1124" t="str">
        <f>IF('Appraisal Inputs'!K491="","Blank",'Appraisal Inputs'!K491)</f>
        <v>Blank</v>
      </c>
      <c r="I5656" s="515" t="s">
        <v>6045</v>
      </c>
      <c r="K5656" s="1130"/>
    </row>
    <row r="5657" spans="1:11" x14ac:dyDescent="0.2">
      <c r="A5657" s="86" t="s">
        <v>6388</v>
      </c>
      <c r="B5657" s="763" t="s">
        <v>253</v>
      </c>
      <c r="E5657" s="86" t="s">
        <v>220</v>
      </c>
      <c r="F5657" s="282" t="s">
        <v>492</v>
      </c>
      <c r="G5657" s="1126" t="str">
        <f>IF('Appraisal Inputs'!K494="","Blank",'Appraisal Inputs'!K494)</f>
        <v>Blank</v>
      </c>
      <c r="I5657" s="515" t="s">
        <v>7430</v>
      </c>
      <c r="K5657" s="1140"/>
    </row>
    <row r="5658" spans="1:11" x14ac:dyDescent="0.2">
      <c r="A5658" s="86" t="s">
        <v>6388</v>
      </c>
      <c r="B5658" s="763" t="s">
        <v>253</v>
      </c>
      <c r="E5658" s="86" t="s">
        <v>220</v>
      </c>
      <c r="F5658" s="282" t="s">
        <v>248</v>
      </c>
      <c r="G5658" s="1124" t="str">
        <f>IF('Appraisal Inputs'!K495="","Blank",'Appraisal Inputs'!K495)</f>
        <v>Blank</v>
      </c>
      <c r="I5658" s="515" t="s">
        <v>6046</v>
      </c>
      <c r="K5658" s="1130"/>
    </row>
    <row r="5659" spans="1:11" x14ac:dyDescent="0.2">
      <c r="A5659" s="86" t="s">
        <v>6388</v>
      </c>
      <c r="B5659" s="763" t="s">
        <v>253</v>
      </c>
      <c r="E5659" s="86" t="s">
        <v>220</v>
      </c>
      <c r="F5659" s="282" t="s">
        <v>235</v>
      </c>
      <c r="G5659" s="1141" t="str">
        <f>IF('Appraisal Inputs'!K497="","Blank",'Appraisal Inputs'!K497)</f>
        <v>Blank</v>
      </c>
      <c r="I5659" s="515" t="s">
        <v>7431</v>
      </c>
      <c r="K5659" s="1142"/>
    </row>
    <row r="5660" spans="1:11" x14ac:dyDescent="0.2">
      <c r="A5660" s="86" t="s">
        <v>6388</v>
      </c>
      <c r="B5660" s="763" t="s">
        <v>253</v>
      </c>
      <c r="E5660" s="86" t="s">
        <v>220</v>
      </c>
      <c r="F5660" s="282" t="s">
        <v>236</v>
      </c>
      <c r="G5660" s="1143" t="str">
        <f>IF('Appraisal Inputs'!K498="","Blank",'Appraisal Inputs'!K498)</f>
        <v>Blank</v>
      </c>
      <c r="I5660" s="515" t="s">
        <v>6047</v>
      </c>
      <c r="K5660" s="1144"/>
    </row>
    <row r="5661" spans="1:11" x14ac:dyDescent="0.2">
      <c r="A5661" s="86" t="s">
        <v>6388</v>
      </c>
      <c r="B5661" s="763" t="s">
        <v>253</v>
      </c>
      <c r="E5661" s="86" t="s">
        <v>220</v>
      </c>
      <c r="F5661" s="282" t="s">
        <v>249</v>
      </c>
      <c r="G5661" s="1124" t="str">
        <f>IF('Appraisal Inputs'!K499="","Blank",'Appraisal Inputs'!K499)</f>
        <v>Blank</v>
      </c>
      <c r="I5661" s="515" t="s">
        <v>6048</v>
      </c>
      <c r="K5661" s="1130"/>
    </row>
    <row r="5662" spans="1:11" x14ac:dyDescent="0.2">
      <c r="A5662" s="86" t="s">
        <v>6388</v>
      </c>
      <c r="B5662" s="543" t="s">
        <v>253</v>
      </c>
      <c r="C5662" s="547"/>
      <c r="D5662" s="547"/>
      <c r="E5662" s="547" t="s">
        <v>220</v>
      </c>
      <c r="F5662" s="538" t="s">
        <v>345</v>
      </c>
      <c r="G5662" s="1114" t="str">
        <f>IF('Appraisal Inputs'!K500="","Blank",'Appraisal Inputs'!K500)</f>
        <v>Blank</v>
      </c>
      <c r="I5662" s="515" t="s">
        <v>6049</v>
      </c>
      <c r="K5662" s="1145"/>
    </row>
    <row r="5663" spans="1:11" x14ac:dyDescent="0.2">
      <c r="A5663" s="86" t="s">
        <v>6388</v>
      </c>
      <c r="B5663" s="541" t="s">
        <v>253</v>
      </c>
      <c r="C5663" s="546"/>
      <c r="D5663" s="546"/>
      <c r="E5663" s="546" t="s">
        <v>221</v>
      </c>
      <c r="F5663" s="542" t="s">
        <v>237</v>
      </c>
      <c r="G5663" s="1136" t="str">
        <f>IF('Appraisal Inputs'!L461="","Blank",'Appraisal Inputs'!L461)</f>
        <v>Sale Comparable 8</v>
      </c>
      <c r="I5663" s="515" t="s">
        <v>7432</v>
      </c>
      <c r="K5663" s="1135"/>
    </row>
    <row r="5664" spans="1:11" x14ac:dyDescent="0.2">
      <c r="A5664" s="86" t="s">
        <v>6388</v>
      </c>
      <c r="B5664" s="763" t="s">
        <v>253</v>
      </c>
      <c r="E5664" s="86" t="s">
        <v>221</v>
      </c>
      <c r="F5664" s="282" t="s">
        <v>2</v>
      </c>
      <c r="G5664" s="1128" t="str">
        <f>IF('Appraisal Inputs'!L462="","Blank",'Appraisal Inputs'!L462)</f>
        <v>Blank</v>
      </c>
      <c r="I5664" s="515" t="s">
        <v>6050</v>
      </c>
      <c r="K5664" s="1135"/>
    </row>
    <row r="5665" spans="1:11" x14ac:dyDescent="0.2">
      <c r="A5665" s="86" t="s">
        <v>6388</v>
      </c>
      <c r="B5665" s="763" t="s">
        <v>253</v>
      </c>
      <c r="E5665" s="86" t="s">
        <v>221</v>
      </c>
      <c r="F5665" s="282" t="s">
        <v>3</v>
      </c>
      <c r="G5665" s="1128" t="str">
        <f>IF('Appraisal Inputs'!L463="","Blank",'Appraisal Inputs'!L463)</f>
        <v>Select ▼</v>
      </c>
      <c r="I5665" s="515" t="s">
        <v>6051</v>
      </c>
      <c r="K5665" s="1135"/>
    </row>
    <row r="5666" spans="1:11" x14ac:dyDescent="0.2">
      <c r="A5666" s="86" t="s">
        <v>6388</v>
      </c>
      <c r="B5666" s="763" t="s">
        <v>253</v>
      </c>
      <c r="E5666" s="86" t="s">
        <v>221</v>
      </c>
      <c r="F5666" s="282" t="s">
        <v>234</v>
      </c>
      <c r="G5666" s="1137" t="str">
        <f>IF('Appraisal Inputs'!L464="","Blank",'Appraisal Inputs'!L464)</f>
        <v>Blank</v>
      </c>
      <c r="I5666" s="515" t="s">
        <v>6052</v>
      </c>
      <c r="K5666" s="1138"/>
    </row>
    <row r="5667" spans="1:11" x14ac:dyDescent="0.2">
      <c r="A5667" s="86" t="s">
        <v>6388</v>
      </c>
      <c r="B5667" s="763" t="s">
        <v>253</v>
      </c>
      <c r="E5667" s="86" t="s">
        <v>221</v>
      </c>
      <c r="F5667" s="282" t="s">
        <v>10</v>
      </c>
      <c r="G5667" s="1128" t="str">
        <f>IF('Appraisal Inputs'!L465="","Blank",'Appraisal Inputs'!L465)</f>
        <v>Blank</v>
      </c>
      <c r="I5667" s="515" t="s">
        <v>6053</v>
      </c>
      <c r="K5667" s="1135"/>
    </row>
    <row r="5668" spans="1:11" x14ac:dyDescent="0.2">
      <c r="A5668" s="86" t="s">
        <v>6388</v>
      </c>
      <c r="B5668" s="763" t="s">
        <v>253</v>
      </c>
      <c r="E5668" s="86" t="s">
        <v>221</v>
      </c>
      <c r="F5668" s="282" t="s">
        <v>12</v>
      </c>
      <c r="G5668" s="1128" t="str">
        <f>IF('Appraisal Inputs'!L466="","Blank",'Appraisal Inputs'!L466)</f>
        <v>Select ▼</v>
      </c>
      <c r="I5668" s="515" t="s">
        <v>6054</v>
      </c>
      <c r="K5668" s="1135"/>
    </row>
    <row r="5669" spans="1:11" x14ac:dyDescent="0.2">
      <c r="A5669" s="86" t="s">
        <v>6388</v>
      </c>
      <c r="B5669" s="763" t="s">
        <v>253</v>
      </c>
      <c r="E5669" s="86" t="s">
        <v>221</v>
      </c>
      <c r="F5669" s="282" t="s">
        <v>238</v>
      </c>
      <c r="G5669" s="1105" t="str">
        <f>IF('Appraisal Inputs'!L467="","Blank",'Appraisal Inputs'!L467)</f>
        <v>Blank</v>
      </c>
      <c r="I5669" s="515" t="s">
        <v>6055</v>
      </c>
      <c r="K5669" s="563"/>
    </row>
    <row r="5670" spans="1:11" x14ac:dyDescent="0.2">
      <c r="A5670" s="86" t="s">
        <v>6388</v>
      </c>
      <c r="B5670" s="763" t="s">
        <v>253</v>
      </c>
      <c r="E5670" s="86" t="s">
        <v>221</v>
      </c>
      <c r="F5670" s="282" t="s">
        <v>239</v>
      </c>
      <c r="G5670" s="1105" t="str">
        <f>IF('Appraisal Inputs'!L468="","Blank",'Appraisal Inputs'!L468)</f>
        <v>Blank</v>
      </c>
      <c r="I5670" s="515" t="s">
        <v>6056</v>
      </c>
      <c r="K5670" s="563"/>
    </row>
    <row r="5671" spans="1:11" x14ac:dyDescent="0.2">
      <c r="A5671" s="86" t="s">
        <v>6388</v>
      </c>
      <c r="B5671" s="763" t="s">
        <v>253</v>
      </c>
      <c r="E5671" s="86" t="s">
        <v>221</v>
      </c>
      <c r="F5671" s="282" t="s">
        <v>240</v>
      </c>
      <c r="G5671" s="1105" t="str">
        <f>IF('Appraisal Inputs'!L469="","Blank",'Appraisal Inputs'!L469)</f>
        <v>Blank</v>
      </c>
      <c r="I5671" s="515" t="s">
        <v>6057</v>
      </c>
      <c r="K5671" s="563"/>
    </row>
    <row r="5672" spans="1:11" x14ac:dyDescent="0.2">
      <c r="A5672" s="86" t="s">
        <v>6388</v>
      </c>
      <c r="B5672" s="763" t="s">
        <v>253</v>
      </c>
      <c r="E5672" s="86" t="s">
        <v>221</v>
      </c>
      <c r="F5672" s="282" t="s">
        <v>241</v>
      </c>
      <c r="G5672" s="1105" t="str">
        <f>IF('Appraisal Inputs'!L470="","Blank",'Appraisal Inputs'!L470)</f>
        <v>Blank</v>
      </c>
      <c r="I5672" s="515" t="s">
        <v>6058</v>
      </c>
      <c r="K5672" s="563"/>
    </row>
    <row r="5673" spans="1:11" x14ac:dyDescent="0.2">
      <c r="A5673" s="86" t="s">
        <v>6388</v>
      </c>
      <c r="B5673" s="763" t="s">
        <v>253</v>
      </c>
      <c r="E5673" s="86" t="s">
        <v>221</v>
      </c>
      <c r="F5673" s="282" t="s">
        <v>242</v>
      </c>
      <c r="G5673" s="1105" t="str">
        <f>IF('Appraisal Inputs'!L472="","Blank",'Appraisal Inputs'!L472)</f>
        <v>Blank</v>
      </c>
      <c r="I5673" s="515" t="s">
        <v>7433</v>
      </c>
      <c r="K5673" s="563"/>
    </row>
    <row r="5674" spans="1:11" x14ac:dyDescent="0.2">
      <c r="A5674" s="86" t="s">
        <v>6388</v>
      </c>
      <c r="B5674" s="763" t="s">
        <v>253</v>
      </c>
      <c r="E5674" s="86" t="s">
        <v>221</v>
      </c>
      <c r="F5674" s="282" t="s">
        <v>243</v>
      </c>
      <c r="G5674" s="1105" t="str">
        <f>IF('Appraisal Inputs'!L473="","Blank",'Appraisal Inputs'!L473)</f>
        <v>Blank</v>
      </c>
      <c r="I5674" s="515" t="s">
        <v>6059</v>
      </c>
      <c r="K5674" s="563"/>
    </row>
    <row r="5675" spans="1:11" x14ac:dyDescent="0.2">
      <c r="A5675" s="86" t="s">
        <v>6388</v>
      </c>
      <c r="B5675" s="763" t="s">
        <v>253</v>
      </c>
      <c r="E5675" s="86" t="s">
        <v>221</v>
      </c>
      <c r="F5675" s="282" t="s">
        <v>244</v>
      </c>
      <c r="G5675" s="1105" t="str">
        <f>IF('Appraisal Inputs'!L474="","Blank",'Appraisal Inputs'!L474)</f>
        <v>Blank</v>
      </c>
      <c r="I5675" s="515" t="s">
        <v>6060</v>
      </c>
      <c r="K5675" s="563"/>
    </row>
    <row r="5676" spans="1:11" x14ac:dyDescent="0.2">
      <c r="A5676" s="86" t="s">
        <v>6388</v>
      </c>
      <c r="B5676" s="763" t="s">
        <v>253</v>
      </c>
      <c r="E5676" s="86" t="s">
        <v>221</v>
      </c>
      <c r="F5676" s="282" t="s">
        <v>245</v>
      </c>
      <c r="G5676" s="1105" t="str">
        <f>IF('Appraisal Inputs'!L475="","Blank",'Appraisal Inputs'!L475)</f>
        <v>Blank</v>
      </c>
      <c r="I5676" s="515" t="s">
        <v>6061</v>
      </c>
      <c r="K5676" s="563"/>
    </row>
    <row r="5677" spans="1:11" x14ac:dyDescent="0.2">
      <c r="A5677" s="86" t="s">
        <v>6388</v>
      </c>
      <c r="B5677" s="763" t="s">
        <v>253</v>
      </c>
      <c r="E5677" s="86" t="s">
        <v>221</v>
      </c>
      <c r="F5677" s="282" t="s">
        <v>64</v>
      </c>
      <c r="G5677" s="1128" t="str">
        <f>IF('Appraisal Inputs'!L477="","Blank",'Appraisal Inputs'!L477)</f>
        <v>Select ▼</v>
      </c>
      <c r="I5677" s="515" t="s">
        <v>7434</v>
      </c>
      <c r="K5677" s="1135"/>
    </row>
    <row r="5678" spans="1:11" x14ac:dyDescent="0.2">
      <c r="A5678" s="86" t="s">
        <v>6388</v>
      </c>
      <c r="B5678" s="763" t="s">
        <v>253</v>
      </c>
      <c r="E5678" s="86" t="s">
        <v>221</v>
      </c>
      <c r="F5678" s="282" t="s">
        <v>7613</v>
      </c>
      <c r="G5678" s="1124" t="str">
        <f>IF('Appraisal Inputs'!L478="","Blank",'Appraisal Inputs'!L478)</f>
        <v>Blank</v>
      </c>
      <c r="I5678" s="515" t="s">
        <v>6062</v>
      </c>
      <c r="K5678" s="1130"/>
    </row>
    <row r="5679" spans="1:11" x14ac:dyDescent="0.2">
      <c r="A5679" s="86" t="s">
        <v>6388</v>
      </c>
      <c r="B5679" s="763" t="s">
        <v>253</v>
      </c>
      <c r="E5679" s="86" t="s">
        <v>221</v>
      </c>
      <c r="F5679" s="282" t="s">
        <v>211</v>
      </c>
      <c r="G5679" s="1124" t="str">
        <f>IF('Appraisal Inputs'!L479="","Blank",'Appraisal Inputs'!L479)</f>
        <v>Blank</v>
      </c>
      <c r="I5679" s="515" t="s">
        <v>6063</v>
      </c>
      <c r="K5679" s="1130"/>
    </row>
    <row r="5680" spans="1:11" x14ac:dyDescent="0.2">
      <c r="A5680" s="86" t="s">
        <v>6388</v>
      </c>
      <c r="B5680" s="763" t="s">
        <v>253</v>
      </c>
      <c r="E5680" s="86" t="s">
        <v>221</v>
      </c>
      <c r="F5680" s="282" t="s">
        <v>212</v>
      </c>
      <c r="G5680" s="1124" t="str">
        <f>IF('Appraisal Inputs'!L480="","Blank",'Appraisal Inputs'!L480)</f>
        <v>Blank</v>
      </c>
      <c r="I5680" s="515" t="s">
        <v>6064</v>
      </c>
      <c r="K5680" s="1130"/>
    </row>
    <row r="5681" spans="1:11" x14ac:dyDescent="0.2">
      <c r="A5681" s="86" t="s">
        <v>6388</v>
      </c>
      <c r="B5681" s="763" t="s">
        <v>253</v>
      </c>
      <c r="E5681" s="86" t="s">
        <v>221</v>
      </c>
      <c r="F5681" s="282" t="s">
        <v>488</v>
      </c>
      <c r="G5681" s="1124" t="str">
        <f>IF('Appraisal Inputs'!L481="","Blank",'Appraisal Inputs'!L481)</f>
        <v>Blank</v>
      </c>
      <c r="I5681" s="515" t="s">
        <v>6065</v>
      </c>
      <c r="K5681" s="1130"/>
    </row>
    <row r="5682" spans="1:11" x14ac:dyDescent="0.2">
      <c r="A5682" s="86" t="s">
        <v>6388</v>
      </c>
      <c r="B5682" s="763" t="s">
        <v>253</v>
      </c>
      <c r="E5682" s="86" t="s">
        <v>221</v>
      </c>
      <c r="F5682" s="282" t="s">
        <v>247</v>
      </c>
      <c r="G5682" s="1139" t="str">
        <f>IF('Appraisal Inputs'!L483="","Blank",'Appraisal Inputs'!L483)</f>
        <v>Blank</v>
      </c>
      <c r="I5682" s="515" t="s">
        <v>7435</v>
      </c>
      <c r="K5682" s="1130"/>
    </row>
    <row r="5683" spans="1:11" x14ac:dyDescent="0.2">
      <c r="A5683" s="86" t="s">
        <v>6388</v>
      </c>
      <c r="B5683" s="763" t="s">
        <v>253</v>
      </c>
      <c r="E5683" s="86" t="s">
        <v>221</v>
      </c>
      <c r="F5683" s="282" t="s">
        <v>246</v>
      </c>
      <c r="G5683" s="1100" t="str">
        <f>IF('Appraisal Inputs'!L484="","Blank",'Appraisal Inputs'!L484)</f>
        <v>Blank</v>
      </c>
      <c r="I5683" s="515" t="s">
        <v>6066</v>
      </c>
      <c r="K5683" s="1140"/>
    </row>
    <row r="5684" spans="1:11" x14ac:dyDescent="0.2">
      <c r="A5684" s="86" t="s">
        <v>6388</v>
      </c>
      <c r="B5684" s="763" t="s">
        <v>253</v>
      </c>
      <c r="E5684" s="86" t="s">
        <v>221</v>
      </c>
      <c r="F5684" s="282" t="s">
        <v>459</v>
      </c>
      <c r="G5684" s="1100" t="str">
        <f>IF('Appraisal Inputs'!L485="","Blank",'Appraisal Inputs'!L485)</f>
        <v>Blank</v>
      </c>
      <c r="I5684" s="515" t="s">
        <v>6067</v>
      </c>
      <c r="K5684" s="1140"/>
    </row>
    <row r="5685" spans="1:11" x14ac:dyDescent="0.2">
      <c r="A5685" s="86" t="s">
        <v>6388</v>
      </c>
      <c r="B5685" s="763" t="s">
        <v>253</v>
      </c>
      <c r="E5685" s="86" t="s">
        <v>221</v>
      </c>
      <c r="F5685" s="282" t="s">
        <v>464</v>
      </c>
      <c r="G5685" s="1100" t="str">
        <f>IF('Appraisal Inputs'!L486="","Blank",'Appraisal Inputs'!L486)</f>
        <v>Blank</v>
      </c>
      <c r="I5685" s="515" t="s">
        <v>6068</v>
      </c>
      <c r="K5685" s="1140"/>
    </row>
    <row r="5686" spans="1:11" x14ac:dyDescent="0.2">
      <c r="A5686" s="86" t="s">
        <v>6388</v>
      </c>
      <c r="B5686" s="763" t="s">
        <v>253</v>
      </c>
      <c r="E5686" s="86" t="s">
        <v>221</v>
      </c>
      <c r="F5686" s="282" t="s">
        <v>525</v>
      </c>
      <c r="G5686" s="1100" t="str">
        <f>IF('Appraisal Inputs'!L487="","Blank",'Appraisal Inputs'!L487)</f>
        <v>Blank</v>
      </c>
      <c r="I5686" s="515" t="s">
        <v>6069</v>
      </c>
      <c r="K5686" s="1140"/>
    </row>
    <row r="5687" spans="1:11" x14ac:dyDescent="0.2">
      <c r="A5687" s="86" t="s">
        <v>6388</v>
      </c>
      <c r="B5687" s="763" t="s">
        <v>253</v>
      </c>
      <c r="E5687" s="86" t="s">
        <v>221</v>
      </c>
      <c r="F5687" s="282" t="s">
        <v>490</v>
      </c>
      <c r="G5687" s="1126" t="str">
        <f>IF('Appraisal Inputs'!L490="","Blank",'Appraisal Inputs'!L490)</f>
        <v>Blank</v>
      </c>
      <c r="I5687" s="515" t="s">
        <v>7436</v>
      </c>
      <c r="K5687" s="1140"/>
    </row>
    <row r="5688" spans="1:11" x14ac:dyDescent="0.2">
      <c r="A5688" s="86" t="s">
        <v>6388</v>
      </c>
      <c r="B5688" s="763" t="s">
        <v>253</v>
      </c>
      <c r="E5688" s="86" t="s">
        <v>221</v>
      </c>
      <c r="F5688" s="282" t="s">
        <v>248</v>
      </c>
      <c r="G5688" s="1124" t="str">
        <f>IF('Appraisal Inputs'!L491="","Blank",'Appraisal Inputs'!L491)</f>
        <v>Blank</v>
      </c>
      <c r="I5688" s="515" t="s">
        <v>6070</v>
      </c>
      <c r="K5688" s="1130"/>
    </row>
    <row r="5689" spans="1:11" x14ac:dyDescent="0.2">
      <c r="A5689" s="86" t="s">
        <v>6388</v>
      </c>
      <c r="B5689" s="763" t="s">
        <v>253</v>
      </c>
      <c r="E5689" s="86" t="s">
        <v>221</v>
      </c>
      <c r="F5689" s="282" t="s">
        <v>492</v>
      </c>
      <c r="G5689" s="1126" t="str">
        <f>IF('Appraisal Inputs'!L494="","Blank",'Appraisal Inputs'!L494)</f>
        <v>Blank</v>
      </c>
      <c r="I5689" s="515" t="s">
        <v>7437</v>
      </c>
      <c r="K5689" s="1140"/>
    </row>
    <row r="5690" spans="1:11" x14ac:dyDescent="0.2">
      <c r="A5690" s="86" t="s">
        <v>6388</v>
      </c>
      <c r="B5690" s="763" t="s">
        <v>253</v>
      </c>
      <c r="E5690" s="86" t="s">
        <v>221</v>
      </c>
      <c r="F5690" s="282" t="s">
        <v>248</v>
      </c>
      <c r="G5690" s="1124" t="str">
        <f>IF('Appraisal Inputs'!L495="","Blank",'Appraisal Inputs'!L495)</f>
        <v>Blank</v>
      </c>
      <c r="I5690" s="515" t="s">
        <v>6071</v>
      </c>
      <c r="K5690" s="1130"/>
    </row>
    <row r="5691" spans="1:11" x14ac:dyDescent="0.2">
      <c r="A5691" s="86" t="s">
        <v>6388</v>
      </c>
      <c r="B5691" s="763" t="s">
        <v>253</v>
      </c>
      <c r="E5691" s="86" t="s">
        <v>221</v>
      </c>
      <c r="F5691" s="282" t="s">
        <v>235</v>
      </c>
      <c r="G5691" s="1141" t="str">
        <f>IF('Appraisal Inputs'!L497="","Blank",'Appraisal Inputs'!L497)</f>
        <v>Blank</v>
      </c>
      <c r="I5691" s="515" t="s">
        <v>7438</v>
      </c>
      <c r="K5691" s="1142"/>
    </row>
    <row r="5692" spans="1:11" x14ac:dyDescent="0.2">
      <c r="A5692" s="86" t="s">
        <v>6388</v>
      </c>
      <c r="B5692" s="763" t="s">
        <v>253</v>
      </c>
      <c r="E5692" s="86" t="s">
        <v>221</v>
      </c>
      <c r="F5692" s="282" t="s">
        <v>236</v>
      </c>
      <c r="G5692" s="1143" t="str">
        <f>IF('Appraisal Inputs'!L498="","Blank",'Appraisal Inputs'!L498)</f>
        <v>Blank</v>
      </c>
      <c r="I5692" s="515" t="s">
        <v>6072</v>
      </c>
      <c r="K5692" s="1144"/>
    </row>
    <row r="5693" spans="1:11" x14ac:dyDescent="0.2">
      <c r="A5693" s="86" t="s">
        <v>6388</v>
      </c>
      <c r="B5693" s="763" t="s">
        <v>253</v>
      </c>
      <c r="E5693" s="86" t="s">
        <v>221</v>
      </c>
      <c r="F5693" s="282" t="s">
        <v>249</v>
      </c>
      <c r="G5693" s="1124" t="str">
        <f>IF('Appraisal Inputs'!L499="","Blank",'Appraisal Inputs'!L499)</f>
        <v>Blank</v>
      </c>
      <c r="I5693" s="515" t="s">
        <v>6073</v>
      </c>
      <c r="K5693" s="1130"/>
    </row>
    <row r="5694" spans="1:11" x14ac:dyDescent="0.2">
      <c r="A5694" s="86" t="s">
        <v>6388</v>
      </c>
      <c r="B5694" s="543" t="s">
        <v>253</v>
      </c>
      <c r="C5694" s="547"/>
      <c r="D5694" s="547"/>
      <c r="E5694" s="547" t="s">
        <v>221</v>
      </c>
      <c r="F5694" s="538" t="s">
        <v>345</v>
      </c>
      <c r="G5694" s="1114" t="str">
        <f>IF('Appraisal Inputs'!L500="","Blank",'Appraisal Inputs'!L500)</f>
        <v>Blank</v>
      </c>
      <c r="I5694" s="515" t="s">
        <v>6074</v>
      </c>
      <c r="K5694" s="1145"/>
    </row>
    <row r="5695" spans="1:11" x14ac:dyDescent="0.2">
      <c r="A5695" s="86" t="s">
        <v>6388</v>
      </c>
      <c r="B5695" s="541" t="s">
        <v>253</v>
      </c>
      <c r="C5695" s="546"/>
      <c r="D5695" s="546"/>
      <c r="E5695" s="546" t="s">
        <v>222</v>
      </c>
      <c r="F5695" s="542" t="s">
        <v>237</v>
      </c>
      <c r="G5695" s="1136" t="str">
        <f>IF('Appraisal Inputs'!M461="","Blank",'Appraisal Inputs'!M461)</f>
        <v>Sale Comparable 9</v>
      </c>
      <c r="I5695" s="515" t="s">
        <v>7439</v>
      </c>
      <c r="K5695" s="1135"/>
    </row>
    <row r="5696" spans="1:11" x14ac:dyDescent="0.2">
      <c r="A5696" s="86" t="s">
        <v>6388</v>
      </c>
      <c r="B5696" s="763" t="s">
        <v>253</v>
      </c>
      <c r="E5696" s="86" t="s">
        <v>222</v>
      </c>
      <c r="F5696" s="282" t="s">
        <v>2</v>
      </c>
      <c r="G5696" s="1128" t="str">
        <f>IF('Appraisal Inputs'!M462="","Blank",'Appraisal Inputs'!M462)</f>
        <v>Blank</v>
      </c>
      <c r="I5696" s="515" t="s">
        <v>6075</v>
      </c>
      <c r="K5696" s="1135"/>
    </row>
    <row r="5697" spans="1:11" x14ac:dyDescent="0.2">
      <c r="A5697" s="86" t="s">
        <v>6388</v>
      </c>
      <c r="B5697" s="763" t="s">
        <v>253</v>
      </c>
      <c r="E5697" s="86" t="s">
        <v>222</v>
      </c>
      <c r="F5697" s="282" t="s">
        <v>3</v>
      </c>
      <c r="G5697" s="1128" t="str">
        <f>IF('Appraisal Inputs'!M463="","Blank",'Appraisal Inputs'!M463)</f>
        <v>Select ▼</v>
      </c>
      <c r="I5697" s="515" t="s">
        <v>6076</v>
      </c>
      <c r="K5697" s="1135"/>
    </row>
    <row r="5698" spans="1:11" x14ac:dyDescent="0.2">
      <c r="A5698" s="86" t="s">
        <v>6388</v>
      </c>
      <c r="B5698" s="763" t="s">
        <v>253</v>
      </c>
      <c r="E5698" s="86" t="s">
        <v>222</v>
      </c>
      <c r="F5698" s="282" t="s">
        <v>234</v>
      </c>
      <c r="G5698" s="1137" t="str">
        <f>IF('Appraisal Inputs'!M464="","Blank",'Appraisal Inputs'!M464)</f>
        <v>Blank</v>
      </c>
      <c r="I5698" s="515" t="s">
        <v>6077</v>
      </c>
      <c r="K5698" s="1138"/>
    </row>
    <row r="5699" spans="1:11" x14ac:dyDescent="0.2">
      <c r="A5699" s="86" t="s">
        <v>6388</v>
      </c>
      <c r="B5699" s="763" t="s">
        <v>253</v>
      </c>
      <c r="E5699" s="86" t="s">
        <v>222</v>
      </c>
      <c r="F5699" s="282" t="s">
        <v>10</v>
      </c>
      <c r="G5699" s="1128" t="str">
        <f>IF('Appraisal Inputs'!M465="","Blank",'Appraisal Inputs'!M465)</f>
        <v>Blank</v>
      </c>
      <c r="I5699" s="515" t="s">
        <v>6078</v>
      </c>
      <c r="K5699" s="1135"/>
    </row>
    <row r="5700" spans="1:11" x14ac:dyDescent="0.2">
      <c r="A5700" s="86" t="s">
        <v>6388</v>
      </c>
      <c r="B5700" s="763" t="s">
        <v>253</v>
      </c>
      <c r="E5700" s="86" t="s">
        <v>222</v>
      </c>
      <c r="F5700" s="282" t="s">
        <v>12</v>
      </c>
      <c r="G5700" s="1128" t="str">
        <f>IF('Appraisal Inputs'!M466="","Blank",'Appraisal Inputs'!M466)</f>
        <v>Select ▼</v>
      </c>
      <c r="I5700" s="515" t="s">
        <v>6079</v>
      </c>
      <c r="K5700" s="1135"/>
    </row>
    <row r="5701" spans="1:11" x14ac:dyDescent="0.2">
      <c r="A5701" s="86" t="s">
        <v>6388</v>
      </c>
      <c r="B5701" s="763" t="s">
        <v>253</v>
      </c>
      <c r="E5701" s="86" t="s">
        <v>222</v>
      </c>
      <c r="F5701" s="282" t="s">
        <v>238</v>
      </c>
      <c r="G5701" s="1105" t="str">
        <f>IF('Appraisal Inputs'!M467="","Blank",'Appraisal Inputs'!M467)</f>
        <v>Blank</v>
      </c>
      <c r="I5701" s="515" t="s">
        <v>6080</v>
      </c>
      <c r="K5701" s="563"/>
    </row>
    <row r="5702" spans="1:11" x14ac:dyDescent="0.2">
      <c r="A5702" s="86" t="s">
        <v>6388</v>
      </c>
      <c r="B5702" s="763" t="s">
        <v>253</v>
      </c>
      <c r="E5702" s="86" t="s">
        <v>222</v>
      </c>
      <c r="F5702" s="282" t="s">
        <v>239</v>
      </c>
      <c r="G5702" s="1105" t="str">
        <f>IF('Appraisal Inputs'!M468="","Blank",'Appraisal Inputs'!M468)</f>
        <v>Blank</v>
      </c>
      <c r="I5702" s="515" t="s">
        <v>6081</v>
      </c>
      <c r="K5702" s="563"/>
    </row>
    <row r="5703" spans="1:11" x14ac:dyDescent="0.2">
      <c r="A5703" s="86" t="s">
        <v>6388</v>
      </c>
      <c r="B5703" s="763" t="s">
        <v>253</v>
      </c>
      <c r="E5703" s="86" t="s">
        <v>222</v>
      </c>
      <c r="F5703" s="282" t="s">
        <v>240</v>
      </c>
      <c r="G5703" s="1105" t="str">
        <f>IF('Appraisal Inputs'!M469="","Blank",'Appraisal Inputs'!M469)</f>
        <v>Blank</v>
      </c>
      <c r="I5703" s="515" t="s">
        <v>6082</v>
      </c>
      <c r="K5703" s="563"/>
    </row>
    <row r="5704" spans="1:11" x14ac:dyDescent="0.2">
      <c r="A5704" s="86" t="s">
        <v>6388</v>
      </c>
      <c r="B5704" s="763" t="s">
        <v>253</v>
      </c>
      <c r="E5704" s="86" t="s">
        <v>222</v>
      </c>
      <c r="F5704" s="282" t="s">
        <v>241</v>
      </c>
      <c r="G5704" s="1105" t="str">
        <f>IF('Appraisal Inputs'!M470="","Blank",'Appraisal Inputs'!M470)</f>
        <v>Blank</v>
      </c>
      <c r="I5704" s="515" t="s">
        <v>6083</v>
      </c>
      <c r="K5704" s="563"/>
    </row>
    <row r="5705" spans="1:11" x14ac:dyDescent="0.2">
      <c r="A5705" s="86" t="s">
        <v>6388</v>
      </c>
      <c r="B5705" s="763" t="s">
        <v>253</v>
      </c>
      <c r="E5705" s="86" t="s">
        <v>222</v>
      </c>
      <c r="F5705" s="282" t="s">
        <v>242</v>
      </c>
      <c r="G5705" s="1105" t="str">
        <f>IF('Appraisal Inputs'!M472="","Blank",'Appraisal Inputs'!M472)</f>
        <v>Blank</v>
      </c>
      <c r="I5705" s="515" t="s">
        <v>7440</v>
      </c>
      <c r="K5705" s="563"/>
    </row>
    <row r="5706" spans="1:11" x14ac:dyDescent="0.2">
      <c r="A5706" s="86" t="s">
        <v>6388</v>
      </c>
      <c r="B5706" s="763" t="s">
        <v>253</v>
      </c>
      <c r="E5706" s="86" t="s">
        <v>222</v>
      </c>
      <c r="F5706" s="282" t="s">
        <v>243</v>
      </c>
      <c r="G5706" s="1105" t="str">
        <f>IF('Appraisal Inputs'!M473="","Blank",'Appraisal Inputs'!M473)</f>
        <v>Blank</v>
      </c>
      <c r="I5706" s="515" t="s">
        <v>6084</v>
      </c>
      <c r="K5706" s="563"/>
    </row>
    <row r="5707" spans="1:11" x14ac:dyDescent="0.2">
      <c r="A5707" s="86" t="s">
        <v>6388</v>
      </c>
      <c r="B5707" s="763" t="s">
        <v>253</v>
      </c>
      <c r="E5707" s="86" t="s">
        <v>222</v>
      </c>
      <c r="F5707" s="282" t="s">
        <v>244</v>
      </c>
      <c r="G5707" s="1105" t="str">
        <f>IF('Appraisal Inputs'!M474="","Blank",'Appraisal Inputs'!M474)</f>
        <v>Blank</v>
      </c>
      <c r="I5707" s="515" t="s">
        <v>6085</v>
      </c>
      <c r="K5707" s="563"/>
    </row>
    <row r="5708" spans="1:11" x14ac:dyDescent="0.2">
      <c r="A5708" s="86" t="s">
        <v>6388</v>
      </c>
      <c r="B5708" s="763" t="s">
        <v>253</v>
      </c>
      <c r="E5708" s="86" t="s">
        <v>222</v>
      </c>
      <c r="F5708" s="282" t="s">
        <v>245</v>
      </c>
      <c r="G5708" s="1105" t="str">
        <f>IF('Appraisal Inputs'!M475="","Blank",'Appraisal Inputs'!M475)</f>
        <v>Blank</v>
      </c>
      <c r="I5708" s="515" t="s">
        <v>6086</v>
      </c>
      <c r="K5708" s="563"/>
    </row>
    <row r="5709" spans="1:11" x14ac:dyDescent="0.2">
      <c r="A5709" s="86" t="s">
        <v>6388</v>
      </c>
      <c r="B5709" s="763" t="s">
        <v>253</v>
      </c>
      <c r="E5709" s="86" t="s">
        <v>222</v>
      </c>
      <c r="F5709" s="282" t="s">
        <v>64</v>
      </c>
      <c r="G5709" s="1128" t="str">
        <f>IF('Appraisal Inputs'!M477="","Blank",'Appraisal Inputs'!M477)</f>
        <v>Select ▼</v>
      </c>
      <c r="I5709" s="515" t="s">
        <v>7441</v>
      </c>
      <c r="K5709" s="1135"/>
    </row>
    <row r="5710" spans="1:11" x14ac:dyDescent="0.2">
      <c r="A5710" s="86" t="s">
        <v>6388</v>
      </c>
      <c r="B5710" s="763" t="s">
        <v>253</v>
      </c>
      <c r="E5710" s="86" t="s">
        <v>222</v>
      </c>
      <c r="F5710" s="282" t="s">
        <v>7613</v>
      </c>
      <c r="G5710" s="1124" t="str">
        <f>IF('Appraisal Inputs'!M478="","Blank",'Appraisal Inputs'!M478)</f>
        <v>Blank</v>
      </c>
      <c r="I5710" s="515" t="s">
        <v>6087</v>
      </c>
      <c r="K5710" s="1130"/>
    </row>
    <row r="5711" spans="1:11" x14ac:dyDescent="0.2">
      <c r="A5711" s="86" t="s">
        <v>6388</v>
      </c>
      <c r="B5711" s="763" t="s">
        <v>253</v>
      </c>
      <c r="E5711" s="86" t="s">
        <v>222</v>
      </c>
      <c r="F5711" s="282" t="s">
        <v>211</v>
      </c>
      <c r="G5711" s="1124" t="str">
        <f>IF('Appraisal Inputs'!M479="","Blank",'Appraisal Inputs'!M479)</f>
        <v>Blank</v>
      </c>
      <c r="I5711" s="515" t="s">
        <v>6088</v>
      </c>
      <c r="K5711" s="1130"/>
    </row>
    <row r="5712" spans="1:11" x14ac:dyDescent="0.2">
      <c r="A5712" s="86" t="s">
        <v>6388</v>
      </c>
      <c r="B5712" s="763" t="s">
        <v>253</v>
      </c>
      <c r="E5712" s="86" t="s">
        <v>222</v>
      </c>
      <c r="F5712" s="282" t="s">
        <v>212</v>
      </c>
      <c r="G5712" s="1124" t="str">
        <f>IF('Appraisal Inputs'!M480="","Blank",'Appraisal Inputs'!M480)</f>
        <v>Blank</v>
      </c>
      <c r="I5712" s="515" t="s">
        <v>6089</v>
      </c>
      <c r="K5712" s="1130"/>
    </row>
    <row r="5713" spans="1:11" x14ac:dyDescent="0.2">
      <c r="A5713" s="86" t="s">
        <v>6388</v>
      </c>
      <c r="B5713" s="763" t="s">
        <v>253</v>
      </c>
      <c r="E5713" s="86" t="s">
        <v>222</v>
      </c>
      <c r="F5713" s="282" t="s">
        <v>488</v>
      </c>
      <c r="G5713" s="1124" t="str">
        <f>IF('Appraisal Inputs'!M481="","Blank",'Appraisal Inputs'!M481)</f>
        <v>Blank</v>
      </c>
      <c r="I5713" s="515" t="s">
        <v>6090</v>
      </c>
      <c r="K5713" s="1130"/>
    </row>
    <row r="5714" spans="1:11" x14ac:dyDescent="0.2">
      <c r="A5714" s="86" t="s">
        <v>6388</v>
      </c>
      <c r="B5714" s="763" t="s">
        <v>253</v>
      </c>
      <c r="E5714" s="86" t="s">
        <v>222</v>
      </c>
      <c r="F5714" s="282" t="s">
        <v>247</v>
      </c>
      <c r="G5714" s="1139" t="str">
        <f>IF('Appraisal Inputs'!M483="","Blank",'Appraisal Inputs'!M483)</f>
        <v>Blank</v>
      </c>
      <c r="I5714" s="515" t="s">
        <v>7442</v>
      </c>
      <c r="K5714" s="1130"/>
    </row>
    <row r="5715" spans="1:11" x14ac:dyDescent="0.2">
      <c r="A5715" s="86" t="s">
        <v>6388</v>
      </c>
      <c r="B5715" s="763" t="s">
        <v>253</v>
      </c>
      <c r="E5715" s="86" t="s">
        <v>222</v>
      </c>
      <c r="F5715" s="282" t="s">
        <v>246</v>
      </c>
      <c r="G5715" s="1100" t="str">
        <f>IF('Appraisal Inputs'!M484="","Blank",'Appraisal Inputs'!M484)</f>
        <v>Blank</v>
      </c>
      <c r="I5715" s="515" t="s">
        <v>6091</v>
      </c>
      <c r="K5715" s="1140"/>
    </row>
    <row r="5716" spans="1:11" x14ac:dyDescent="0.2">
      <c r="A5716" s="86" t="s">
        <v>6388</v>
      </c>
      <c r="B5716" s="763" t="s">
        <v>253</v>
      </c>
      <c r="E5716" s="86" t="s">
        <v>222</v>
      </c>
      <c r="F5716" s="282" t="s">
        <v>459</v>
      </c>
      <c r="G5716" s="1100" t="str">
        <f>IF('Appraisal Inputs'!M485="","Blank",'Appraisal Inputs'!M485)</f>
        <v>Blank</v>
      </c>
      <c r="I5716" s="515" t="s">
        <v>6092</v>
      </c>
      <c r="K5716" s="1140"/>
    </row>
    <row r="5717" spans="1:11" x14ac:dyDescent="0.2">
      <c r="A5717" s="86" t="s">
        <v>6388</v>
      </c>
      <c r="B5717" s="763" t="s">
        <v>253</v>
      </c>
      <c r="E5717" s="86" t="s">
        <v>222</v>
      </c>
      <c r="F5717" s="282" t="s">
        <v>464</v>
      </c>
      <c r="G5717" s="1100" t="str">
        <f>IF('Appraisal Inputs'!M486="","Blank",'Appraisal Inputs'!M486)</f>
        <v>Blank</v>
      </c>
      <c r="I5717" s="515" t="s">
        <v>6093</v>
      </c>
      <c r="K5717" s="1140"/>
    </row>
    <row r="5718" spans="1:11" x14ac:dyDescent="0.2">
      <c r="A5718" s="86" t="s">
        <v>6388</v>
      </c>
      <c r="B5718" s="763" t="s">
        <v>253</v>
      </c>
      <c r="E5718" s="86" t="s">
        <v>222</v>
      </c>
      <c r="F5718" s="282" t="s">
        <v>525</v>
      </c>
      <c r="G5718" s="1100" t="str">
        <f>IF('Appraisal Inputs'!M487="","Blank",'Appraisal Inputs'!M487)</f>
        <v>Blank</v>
      </c>
      <c r="I5718" s="515" t="s">
        <v>6094</v>
      </c>
      <c r="K5718" s="1140"/>
    </row>
    <row r="5719" spans="1:11" x14ac:dyDescent="0.2">
      <c r="A5719" s="86" t="s">
        <v>6388</v>
      </c>
      <c r="B5719" s="763" t="s">
        <v>253</v>
      </c>
      <c r="E5719" s="86" t="s">
        <v>222</v>
      </c>
      <c r="F5719" s="282" t="s">
        <v>490</v>
      </c>
      <c r="G5719" s="1126" t="str">
        <f>IF('Appraisal Inputs'!M490="","Blank",'Appraisal Inputs'!M490)</f>
        <v>Blank</v>
      </c>
      <c r="I5719" s="515" t="s">
        <v>7443</v>
      </c>
      <c r="K5719" s="1140"/>
    </row>
    <row r="5720" spans="1:11" x14ac:dyDescent="0.2">
      <c r="A5720" s="86" t="s">
        <v>6388</v>
      </c>
      <c r="B5720" s="763" t="s">
        <v>253</v>
      </c>
      <c r="E5720" s="86" t="s">
        <v>222</v>
      </c>
      <c r="F5720" s="282" t="s">
        <v>248</v>
      </c>
      <c r="G5720" s="1124" t="str">
        <f>IF('Appraisal Inputs'!M491="","Blank",'Appraisal Inputs'!M491)</f>
        <v>Blank</v>
      </c>
      <c r="I5720" s="515" t="s">
        <v>6095</v>
      </c>
      <c r="K5720" s="1130"/>
    </row>
    <row r="5721" spans="1:11" x14ac:dyDescent="0.2">
      <c r="A5721" s="86" t="s">
        <v>6388</v>
      </c>
      <c r="B5721" s="763" t="s">
        <v>253</v>
      </c>
      <c r="E5721" s="86" t="s">
        <v>222</v>
      </c>
      <c r="F5721" s="282" t="s">
        <v>492</v>
      </c>
      <c r="G5721" s="1126" t="str">
        <f>IF('Appraisal Inputs'!M494="","Blank",'Appraisal Inputs'!M494)</f>
        <v>Blank</v>
      </c>
      <c r="I5721" s="515" t="s">
        <v>7444</v>
      </c>
      <c r="K5721" s="1140"/>
    </row>
    <row r="5722" spans="1:11" x14ac:dyDescent="0.2">
      <c r="A5722" s="86" t="s">
        <v>6388</v>
      </c>
      <c r="B5722" s="763" t="s">
        <v>253</v>
      </c>
      <c r="E5722" s="86" t="s">
        <v>222</v>
      </c>
      <c r="F5722" s="282" t="s">
        <v>248</v>
      </c>
      <c r="G5722" s="1124" t="str">
        <f>IF('Appraisal Inputs'!M495="","Blank",'Appraisal Inputs'!M495)</f>
        <v>Blank</v>
      </c>
      <c r="I5722" s="515" t="s">
        <v>6096</v>
      </c>
      <c r="K5722" s="1130"/>
    </row>
    <row r="5723" spans="1:11" x14ac:dyDescent="0.2">
      <c r="A5723" s="86" t="s">
        <v>6388</v>
      </c>
      <c r="B5723" s="763" t="s">
        <v>253</v>
      </c>
      <c r="E5723" s="86" t="s">
        <v>222</v>
      </c>
      <c r="F5723" s="282" t="s">
        <v>235</v>
      </c>
      <c r="G5723" s="1141" t="str">
        <f>IF('Appraisal Inputs'!M497="","Blank",'Appraisal Inputs'!M497)</f>
        <v>Blank</v>
      </c>
      <c r="I5723" s="515" t="s">
        <v>7445</v>
      </c>
      <c r="K5723" s="1142"/>
    </row>
    <row r="5724" spans="1:11" x14ac:dyDescent="0.2">
      <c r="A5724" s="86" t="s">
        <v>6388</v>
      </c>
      <c r="B5724" s="763" t="s">
        <v>253</v>
      </c>
      <c r="E5724" s="86" t="s">
        <v>222</v>
      </c>
      <c r="F5724" s="282" t="s">
        <v>236</v>
      </c>
      <c r="G5724" s="1143" t="str">
        <f>IF('Appraisal Inputs'!M498="","Blank",'Appraisal Inputs'!M498)</f>
        <v>Blank</v>
      </c>
      <c r="I5724" s="515" t="s">
        <v>6097</v>
      </c>
      <c r="K5724" s="1144"/>
    </row>
    <row r="5725" spans="1:11" x14ac:dyDescent="0.2">
      <c r="A5725" s="86" t="s">
        <v>6388</v>
      </c>
      <c r="B5725" s="763" t="s">
        <v>253</v>
      </c>
      <c r="E5725" s="86" t="s">
        <v>222</v>
      </c>
      <c r="F5725" s="282" t="s">
        <v>249</v>
      </c>
      <c r="G5725" s="1124" t="str">
        <f>IF('Appraisal Inputs'!M499="","Blank",'Appraisal Inputs'!M499)</f>
        <v>Blank</v>
      </c>
      <c r="I5725" s="515" t="s">
        <v>6098</v>
      </c>
      <c r="K5725" s="1130"/>
    </row>
    <row r="5726" spans="1:11" x14ac:dyDescent="0.2">
      <c r="A5726" s="86" t="s">
        <v>6388</v>
      </c>
      <c r="B5726" s="543" t="s">
        <v>253</v>
      </c>
      <c r="C5726" s="547"/>
      <c r="D5726" s="547"/>
      <c r="E5726" s="547" t="s">
        <v>222</v>
      </c>
      <c r="F5726" s="538" t="s">
        <v>345</v>
      </c>
      <c r="G5726" s="1114" t="str">
        <f>IF('Appraisal Inputs'!M500="","Blank",'Appraisal Inputs'!M500)</f>
        <v>Blank</v>
      </c>
      <c r="I5726" s="515" t="s">
        <v>6099</v>
      </c>
      <c r="K5726" s="1145"/>
    </row>
    <row r="5727" spans="1:11" x14ac:dyDescent="0.2">
      <c r="A5727" s="86" t="s">
        <v>6388</v>
      </c>
      <c r="B5727" s="541" t="s">
        <v>253</v>
      </c>
      <c r="C5727" s="546"/>
      <c r="D5727" s="546"/>
      <c r="E5727" s="546" t="s">
        <v>223</v>
      </c>
      <c r="F5727" s="542" t="s">
        <v>237</v>
      </c>
      <c r="G5727" s="1136" t="str">
        <f>IF('Appraisal Inputs'!N461="","Blank",'Appraisal Inputs'!N461)</f>
        <v>Sale Comparable 10</v>
      </c>
      <c r="I5727" s="515" t="s">
        <v>7446</v>
      </c>
      <c r="K5727" s="1135"/>
    </row>
    <row r="5728" spans="1:11" x14ac:dyDescent="0.2">
      <c r="A5728" s="86" t="s">
        <v>6388</v>
      </c>
      <c r="B5728" s="763" t="s">
        <v>253</v>
      </c>
      <c r="E5728" s="86" t="s">
        <v>223</v>
      </c>
      <c r="F5728" s="282" t="s">
        <v>2</v>
      </c>
      <c r="G5728" s="1128" t="str">
        <f>IF('Appraisal Inputs'!N462="","Blank",'Appraisal Inputs'!N462)</f>
        <v>Blank</v>
      </c>
      <c r="I5728" s="515" t="s">
        <v>6100</v>
      </c>
      <c r="K5728" s="1135"/>
    </row>
    <row r="5729" spans="1:11" x14ac:dyDescent="0.2">
      <c r="A5729" s="86" t="s">
        <v>6388</v>
      </c>
      <c r="B5729" s="763" t="s">
        <v>253</v>
      </c>
      <c r="E5729" s="86" t="s">
        <v>223</v>
      </c>
      <c r="F5729" s="282" t="s">
        <v>3</v>
      </c>
      <c r="G5729" s="1128" t="str">
        <f>IF('Appraisal Inputs'!N463="","Blank",'Appraisal Inputs'!N463)</f>
        <v>Select ▼</v>
      </c>
      <c r="I5729" s="515" t="s">
        <v>6101</v>
      </c>
      <c r="K5729" s="1135"/>
    </row>
    <row r="5730" spans="1:11" x14ac:dyDescent="0.2">
      <c r="A5730" s="86" t="s">
        <v>6388</v>
      </c>
      <c r="B5730" s="763" t="s">
        <v>253</v>
      </c>
      <c r="E5730" s="86" t="s">
        <v>223</v>
      </c>
      <c r="F5730" s="282" t="s">
        <v>234</v>
      </c>
      <c r="G5730" s="1137" t="str">
        <f>IF('Appraisal Inputs'!N464="","Blank",'Appraisal Inputs'!N464)</f>
        <v>Blank</v>
      </c>
      <c r="I5730" s="515" t="s">
        <v>6102</v>
      </c>
      <c r="K5730" s="1138"/>
    </row>
    <row r="5731" spans="1:11" x14ac:dyDescent="0.2">
      <c r="A5731" s="86" t="s">
        <v>6388</v>
      </c>
      <c r="B5731" s="763" t="s">
        <v>253</v>
      </c>
      <c r="E5731" s="86" t="s">
        <v>223</v>
      </c>
      <c r="F5731" s="282" t="s">
        <v>10</v>
      </c>
      <c r="G5731" s="1128" t="str">
        <f>IF('Appraisal Inputs'!N465="","Blank",'Appraisal Inputs'!N465)</f>
        <v>Blank</v>
      </c>
      <c r="I5731" s="515" t="s">
        <v>6103</v>
      </c>
      <c r="K5731" s="1135"/>
    </row>
    <row r="5732" spans="1:11" x14ac:dyDescent="0.2">
      <c r="A5732" s="86" t="s">
        <v>6388</v>
      </c>
      <c r="B5732" s="763" t="s">
        <v>253</v>
      </c>
      <c r="E5732" s="86" t="s">
        <v>223</v>
      </c>
      <c r="F5732" s="282" t="s">
        <v>12</v>
      </c>
      <c r="G5732" s="1128" t="str">
        <f>IF('Appraisal Inputs'!N466="","Blank",'Appraisal Inputs'!N466)</f>
        <v>Select ▼</v>
      </c>
      <c r="I5732" s="515" t="s">
        <v>6104</v>
      </c>
      <c r="K5732" s="1135"/>
    </row>
    <row r="5733" spans="1:11" x14ac:dyDescent="0.2">
      <c r="A5733" s="86" t="s">
        <v>6388</v>
      </c>
      <c r="B5733" s="763" t="s">
        <v>253</v>
      </c>
      <c r="E5733" s="86" t="s">
        <v>223</v>
      </c>
      <c r="F5733" s="282" t="s">
        <v>238</v>
      </c>
      <c r="G5733" s="1105" t="str">
        <f>IF('Appraisal Inputs'!N467="","Blank",'Appraisal Inputs'!N467)</f>
        <v>Blank</v>
      </c>
      <c r="I5733" s="515" t="s">
        <v>6105</v>
      </c>
      <c r="K5733" s="563"/>
    </row>
    <row r="5734" spans="1:11" x14ac:dyDescent="0.2">
      <c r="A5734" s="86" t="s">
        <v>6388</v>
      </c>
      <c r="B5734" s="763" t="s">
        <v>253</v>
      </c>
      <c r="E5734" s="86" t="s">
        <v>223</v>
      </c>
      <c r="F5734" s="282" t="s">
        <v>239</v>
      </c>
      <c r="G5734" s="1105" t="str">
        <f>IF('Appraisal Inputs'!N468="","Blank",'Appraisal Inputs'!N468)</f>
        <v>Blank</v>
      </c>
      <c r="I5734" s="515" t="s">
        <v>6106</v>
      </c>
      <c r="K5734" s="563"/>
    </row>
    <row r="5735" spans="1:11" x14ac:dyDescent="0.2">
      <c r="A5735" s="86" t="s">
        <v>6388</v>
      </c>
      <c r="B5735" s="763" t="s">
        <v>253</v>
      </c>
      <c r="E5735" s="86" t="s">
        <v>223</v>
      </c>
      <c r="F5735" s="282" t="s">
        <v>240</v>
      </c>
      <c r="G5735" s="1105" t="str">
        <f>IF('Appraisal Inputs'!N469="","Blank",'Appraisal Inputs'!N469)</f>
        <v>Blank</v>
      </c>
      <c r="I5735" s="515" t="s">
        <v>6107</v>
      </c>
      <c r="K5735" s="563"/>
    </row>
    <row r="5736" spans="1:11" x14ac:dyDescent="0.2">
      <c r="A5736" s="86" t="s">
        <v>6388</v>
      </c>
      <c r="B5736" s="763" t="s">
        <v>253</v>
      </c>
      <c r="E5736" s="86" t="s">
        <v>223</v>
      </c>
      <c r="F5736" s="282" t="s">
        <v>241</v>
      </c>
      <c r="G5736" s="1105" t="str">
        <f>IF('Appraisal Inputs'!N470="","Blank",'Appraisal Inputs'!N470)</f>
        <v>Blank</v>
      </c>
      <c r="I5736" s="515" t="s">
        <v>6108</v>
      </c>
      <c r="K5736" s="563"/>
    </row>
    <row r="5737" spans="1:11" x14ac:dyDescent="0.2">
      <c r="A5737" s="86" t="s">
        <v>6388</v>
      </c>
      <c r="B5737" s="763" t="s">
        <v>253</v>
      </c>
      <c r="E5737" s="86" t="s">
        <v>223</v>
      </c>
      <c r="F5737" s="282" t="s">
        <v>242</v>
      </c>
      <c r="G5737" s="1105" t="str">
        <f>IF('Appraisal Inputs'!N472="","Blank",'Appraisal Inputs'!N472)</f>
        <v>Blank</v>
      </c>
      <c r="I5737" s="515" t="s">
        <v>7447</v>
      </c>
      <c r="K5737" s="563"/>
    </row>
    <row r="5738" spans="1:11" x14ac:dyDescent="0.2">
      <c r="A5738" s="86" t="s">
        <v>6388</v>
      </c>
      <c r="B5738" s="763" t="s">
        <v>253</v>
      </c>
      <c r="E5738" s="86" t="s">
        <v>223</v>
      </c>
      <c r="F5738" s="282" t="s">
        <v>243</v>
      </c>
      <c r="G5738" s="1105" t="str">
        <f>IF('Appraisal Inputs'!N473="","Blank",'Appraisal Inputs'!N473)</f>
        <v>Blank</v>
      </c>
      <c r="I5738" s="515" t="s">
        <v>6109</v>
      </c>
      <c r="K5738" s="563"/>
    </row>
    <row r="5739" spans="1:11" x14ac:dyDescent="0.2">
      <c r="A5739" s="86" t="s">
        <v>6388</v>
      </c>
      <c r="B5739" s="763" t="s">
        <v>253</v>
      </c>
      <c r="E5739" s="86" t="s">
        <v>223</v>
      </c>
      <c r="F5739" s="282" t="s">
        <v>244</v>
      </c>
      <c r="G5739" s="1105" t="str">
        <f>IF('Appraisal Inputs'!N474="","Blank",'Appraisal Inputs'!N474)</f>
        <v>Blank</v>
      </c>
      <c r="I5739" s="515" t="s">
        <v>6110</v>
      </c>
      <c r="K5739" s="563"/>
    </row>
    <row r="5740" spans="1:11" x14ac:dyDescent="0.2">
      <c r="A5740" s="86" t="s">
        <v>6388</v>
      </c>
      <c r="B5740" s="763" t="s">
        <v>253</v>
      </c>
      <c r="E5740" s="86" t="s">
        <v>223</v>
      </c>
      <c r="F5740" s="282" t="s">
        <v>245</v>
      </c>
      <c r="G5740" s="1105" t="str">
        <f>IF('Appraisal Inputs'!N475="","Blank",'Appraisal Inputs'!N475)</f>
        <v>Blank</v>
      </c>
      <c r="I5740" s="515" t="s">
        <v>6111</v>
      </c>
      <c r="K5740" s="563"/>
    </row>
    <row r="5741" spans="1:11" x14ac:dyDescent="0.2">
      <c r="A5741" s="86" t="s">
        <v>6388</v>
      </c>
      <c r="B5741" s="763" t="s">
        <v>253</v>
      </c>
      <c r="E5741" s="86" t="s">
        <v>223</v>
      </c>
      <c r="F5741" s="282" t="s">
        <v>64</v>
      </c>
      <c r="G5741" s="1128" t="str">
        <f>IF('Appraisal Inputs'!N477="","Blank",'Appraisal Inputs'!N477)</f>
        <v>Select ▼</v>
      </c>
      <c r="I5741" s="515" t="s">
        <v>7448</v>
      </c>
      <c r="K5741" s="1135"/>
    </row>
    <row r="5742" spans="1:11" x14ac:dyDescent="0.2">
      <c r="A5742" s="86" t="s">
        <v>6388</v>
      </c>
      <c r="B5742" s="763" t="s">
        <v>253</v>
      </c>
      <c r="E5742" s="86" t="s">
        <v>223</v>
      </c>
      <c r="F5742" s="282" t="s">
        <v>7613</v>
      </c>
      <c r="G5742" s="1124" t="str">
        <f>IF('Appraisal Inputs'!N478="","Blank",'Appraisal Inputs'!N478)</f>
        <v>Blank</v>
      </c>
      <c r="I5742" s="515" t="s">
        <v>6112</v>
      </c>
      <c r="K5742" s="1130"/>
    </row>
    <row r="5743" spans="1:11" x14ac:dyDescent="0.2">
      <c r="A5743" s="86" t="s">
        <v>6388</v>
      </c>
      <c r="B5743" s="763" t="s">
        <v>253</v>
      </c>
      <c r="E5743" s="86" t="s">
        <v>223</v>
      </c>
      <c r="F5743" s="282" t="s">
        <v>211</v>
      </c>
      <c r="G5743" s="1124" t="str">
        <f>IF('Appraisal Inputs'!N479="","Blank",'Appraisal Inputs'!N479)</f>
        <v>Blank</v>
      </c>
      <c r="I5743" s="515" t="s">
        <v>6113</v>
      </c>
      <c r="K5743" s="1130"/>
    </row>
    <row r="5744" spans="1:11" x14ac:dyDescent="0.2">
      <c r="A5744" s="86" t="s">
        <v>6388</v>
      </c>
      <c r="B5744" s="763" t="s">
        <v>253</v>
      </c>
      <c r="E5744" s="86" t="s">
        <v>223</v>
      </c>
      <c r="F5744" s="282" t="s">
        <v>212</v>
      </c>
      <c r="G5744" s="1124" t="str">
        <f>IF('Appraisal Inputs'!N480="","Blank",'Appraisal Inputs'!N480)</f>
        <v>Blank</v>
      </c>
      <c r="I5744" s="515" t="s">
        <v>6114</v>
      </c>
      <c r="K5744" s="1130"/>
    </row>
    <row r="5745" spans="1:11" x14ac:dyDescent="0.2">
      <c r="A5745" s="86" t="s">
        <v>6388</v>
      </c>
      <c r="B5745" s="763" t="s">
        <v>253</v>
      </c>
      <c r="E5745" s="86" t="s">
        <v>223</v>
      </c>
      <c r="F5745" s="282" t="s">
        <v>488</v>
      </c>
      <c r="G5745" s="1124" t="str">
        <f>IF('Appraisal Inputs'!N481="","Blank",'Appraisal Inputs'!N481)</f>
        <v>Blank</v>
      </c>
      <c r="I5745" s="515" t="s">
        <v>6115</v>
      </c>
      <c r="K5745" s="1130"/>
    </row>
    <row r="5746" spans="1:11" x14ac:dyDescent="0.2">
      <c r="A5746" s="86" t="s">
        <v>6388</v>
      </c>
      <c r="B5746" s="763" t="s">
        <v>253</v>
      </c>
      <c r="E5746" s="86" t="s">
        <v>223</v>
      </c>
      <c r="F5746" s="282" t="s">
        <v>247</v>
      </c>
      <c r="G5746" s="1139" t="str">
        <f>IF('Appraisal Inputs'!N483="","Blank",'Appraisal Inputs'!N483)</f>
        <v>Blank</v>
      </c>
      <c r="I5746" s="515" t="s">
        <v>7449</v>
      </c>
      <c r="K5746" s="1130"/>
    </row>
    <row r="5747" spans="1:11" x14ac:dyDescent="0.2">
      <c r="A5747" s="86" t="s">
        <v>6388</v>
      </c>
      <c r="B5747" s="763" t="s">
        <v>253</v>
      </c>
      <c r="E5747" s="86" t="s">
        <v>223</v>
      </c>
      <c r="F5747" s="282" t="s">
        <v>246</v>
      </c>
      <c r="G5747" s="1100" t="str">
        <f>IF('Appraisal Inputs'!N484="","Blank",'Appraisal Inputs'!N484)</f>
        <v>Blank</v>
      </c>
      <c r="I5747" s="515" t="s">
        <v>6116</v>
      </c>
      <c r="K5747" s="1140"/>
    </row>
    <row r="5748" spans="1:11" x14ac:dyDescent="0.2">
      <c r="A5748" s="86" t="s">
        <v>6388</v>
      </c>
      <c r="B5748" s="763" t="s">
        <v>253</v>
      </c>
      <c r="E5748" s="86" t="s">
        <v>223</v>
      </c>
      <c r="F5748" s="282" t="s">
        <v>459</v>
      </c>
      <c r="G5748" s="1100" t="str">
        <f>IF('Appraisal Inputs'!N485="","Blank",'Appraisal Inputs'!N485)</f>
        <v>Blank</v>
      </c>
      <c r="I5748" s="515" t="s">
        <v>6117</v>
      </c>
      <c r="K5748" s="1140"/>
    </row>
    <row r="5749" spans="1:11" x14ac:dyDescent="0.2">
      <c r="A5749" s="86" t="s">
        <v>6388</v>
      </c>
      <c r="B5749" s="763" t="s">
        <v>253</v>
      </c>
      <c r="E5749" s="86" t="s">
        <v>223</v>
      </c>
      <c r="F5749" s="282" t="s">
        <v>464</v>
      </c>
      <c r="G5749" s="1100" t="str">
        <f>IF('Appraisal Inputs'!N486="","Blank",'Appraisal Inputs'!N486)</f>
        <v>Blank</v>
      </c>
      <c r="I5749" s="515" t="s">
        <v>6118</v>
      </c>
      <c r="K5749" s="1140"/>
    </row>
    <row r="5750" spans="1:11" x14ac:dyDescent="0.2">
      <c r="A5750" s="86" t="s">
        <v>6388</v>
      </c>
      <c r="B5750" s="763" t="s">
        <v>253</v>
      </c>
      <c r="E5750" s="86" t="s">
        <v>223</v>
      </c>
      <c r="F5750" s="282" t="s">
        <v>525</v>
      </c>
      <c r="G5750" s="1100" t="str">
        <f>IF('Appraisal Inputs'!N487="","Blank",'Appraisal Inputs'!N487)</f>
        <v>Blank</v>
      </c>
      <c r="I5750" s="515" t="s">
        <v>6119</v>
      </c>
      <c r="K5750" s="1140"/>
    </row>
    <row r="5751" spans="1:11" x14ac:dyDescent="0.2">
      <c r="A5751" s="86" t="s">
        <v>6388</v>
      </c>
      <c r="B5751" s="763" t="s">
        <v>253</v>
      </c>
      <c r="E5751" s="86" t="s">
        <v>223</v>
      </c>
      <c r="F5751" s="282" t="s">
        <v>490</v>
      </c>
      <c r="G5751" s="1126" t="str">
        <f>IF('Appraisal Inputs'!N490="","Blank",'Appraisal Inputs'!N490)</f>
        <v>Blank</v>
      </c>
      <c r="I5751" s="515" t="s">
        <v>7450</v>
      </c>
      <c r="K5751" s="1140"/>
    </row>
    <row r="5752" spans="1:11" x14ac:dyDescent="0.2">
      <c r="A5752" s="86" t="s">
        <v>6388</v>
      </c>
      <c r="B5752" s="763" t="s">
        <v>253</v>
      </c>
      <c r="E5752" s="86" t="s">
        <v>223</v>
      </c>
      <c r="F5752" s="282" t="s">
        <v>248</v>
      </c>
      <c r="G5752" s="1124" t="str">
        <f>IF('Appraisal Inputs'!N491="","Blank",'Appraisal Inputs'!N491)</f>
        <v>Blank</v>
      </c>
      <c r="I5752" s="515" t="s">
        <v>6120</v>
      </c>
      <c r="K5752" s="1130"/>
    </row>
    <row r="5753" spans="1:11" x14ac:dyDescent="0.2">
      <c r="A5753" s="86" t="s">
        <v>6388</v>
      </c>
      <c r="B5753" s="763" t="s">
        <v>253</v>
      </c>
      <c r="E5753" s="86" t="s">
        <v>223</v>
      </c>
      <c r="F5753" s="282" t="s">
        <v>492</v>
      </c>
      <c r="G5753" s="1126" t="str">
        <f>IF('Appraisal Inputs'!N494="","Blank",'Appraisal Inputs'!N494)</f>
        <v>Blank</v>
      </c>
      <c r="I5753" s="515" t="s">
        <v>7451</v>
      </c>
      <c r="K5753" s="1140"/>
    </row>
    <row r="5754" spans="1:11" x14ac:dyDescent="0.2">
      <c r="A5754" s="86" t="s">
        <v>6388</v>
      </c>
      <c r="B5754" s="763" t="s">
        <v>253</v>
      </c>
      <c r="E5754" s="86" t="s">
        <v>223</v>
      </c>
      <c r="F5754" s="282" t="s">
        <v>248</v>
      </c>
      <c r="G5754" s="1124" t="str">
        <f>IF('Appraisal Inputs'!N495="","Blank",'Appraisal Inputs'!N495)</f>
        <v>Blank</v>
      </c>
      <c r="I5754" s="515" t="s">
        <v>6121</v>
      </c>
      <c r="K5754" s="1130"/>
    </row>
    <row r="5755" spans="1:11" x14ac:dyDescent="0.2">
      <c r="A5755" s="86" t="s">
        <v>6388</v>
      </c>
      <c r="B5755" s="763" t="s">
        <v>253</v>
      </c>
      <c r="E5755" s="86" t="s">
        <v>223</v>
      </c>
      <c r="F5755" s="282" t="s">
        <v>235</v>
      </c>
      <c r="G5755" s="1141" t="str">
        <f>IF('Appraisal Inputs'!N497="","Blank",'Appraisal Inputs'!N497)</f>
        <v>Blank</v>
      </c>
      <c r="I5755" s="515" t="s">
        <v>7452</v>
      </c>
      <c r="K5755" s="1142"/>
    </row>
    <row r="5756" spans="1:11" x14ac:dyDescent="0.2">
      <c r="A5756" s="86" t="s">
        <v>6388</v>
      </c>
      <c r="B5756" s="763" t="s">
        <v>253</v>
      </c>
      <c r="E5756" s="86" t="s">
        <v>223</v>
      </c>
      <c r="F5756" s="282" t="s">
        <v>236</v>
      </c>
      <c r="G5756" s="1143" t="str">
        <f>IF('Appraisal Inputs'!N498="","Blank",'Appraisal Inputs'!N498)</f>
        <v>Blank</v>
      </c>
      <c r="I5756" s="515" t="s">
        <v>6122</v>
      </c>
      <c r="K5756" s="1144"/>
    </row>
    <row r="5757" spans="1:11" x14ac:dyDescent="0.2">
      <c r="A5757" s="86" t="s">
        <v>6388</v>
      </c>
      <c r="B5757" s="763" t="s">
        <v>253</v>
      </c>
      <c r="E5757" s="86" t="s">
        <v>223</v>
      </c>
      <c r="F5757" s="282" t="s">
        <v>249</v>
      </c>
      <c r="G5757" s="1124" t="str">
        <f>IF('Appraisal Inputs'!N499="","Blank",'Appraisal Inputs'!N499)</f>
        <v>Blank</v>
      </c>
      <c r="I5757" s="515" t="s">
        <v>6123</v>
      </c>
      <c r="K5757" s="1130"/>
    </row>
    <row r="5758" spans="1:11" x14ac:dyDescent="0.2">
      <c r="A5758" s="86" t="s">
        <v>6388</v>
      </c>
      <c r="B5758" s="543" t="s">
        <v>253</v>
      </c>
      <c r="C5758" s="547"/>
      <c r="D5758" s="547"/>
      <c r="E5758" s="547" t="s">
        <v>223</v>
      </c>
      <c r="F5758" s="538" t="s">
        <v>345</v>
      </c>
      <c r="G5758" s="1114" t="str">
        <f>IF('Appraisal Inputs'!N500="","Blank",'Appraisal Inputs'!N500)</f>
        <v>Blank</v>
      </c>
      <c r="I5758" s="515" t="s">
        <v>6124</v>
      </c>
      <c r="K5758" s="1145"/>
    </row>
    <row r="5759" spans="1:11" x14ac:dyDescent="0.2">
      <c r="A5759" s="86" t="s">
        <v>6388</v>
      </c>
      <c r="B5759" s="541" t="s">
        <v>253</v>
      </c>
      <c r="C5759" s="546"/>
      <c r="D5759" s="546"/>
      <c r="E5759" s="546" t="s">
        <v>224</v>
      </c>
      <c r="F5759" s="542" t="s">
        <v>237</v>
      </c>
      <c r="G5759" s="1136" t="str">
        <f>IF('Appraisal Inputs'!O461="","Blank",'Appraisal Inputs'!O461)</f>
        <v>Sale Comparable 11</v>
      </c>
      <c r="I5759" s="515" t="s">
        <v>7453</v>
      </c>
      <c r="K5759" s="1135"/>
    </row>
    <row r="5760" spans="1:11" x14ac:dyDescent="0.2">
      <c r="A5760" s="86" t="s">
        <v>6388</v>
      </c>
      <c r="B5760" s="763" t="s">
        <v>253</v>
      </c>
      <c r="E5760" s="86" t="s">
        <v>224</v>
      </c>
      <c r="F5760" s="282" t="s">
        <v>2</v>
      </c>
      <c r="G5760" s="1128" t="str">
        <f>IF('Appraisal Inputs'!O462="","Blank",'Appraisal Inputs'!O462)</f>
        <v>Blank</v>
      </c>
      <c r="I5760" s="515" t="s">
        <v>6125</v>
      </c>
      <c r="K5760" s="1135"/>
    </row>
    <row r="5761" spans="1:11" x14ac:dyDescent="0.2">
      <c r="A5761" s="86" t="s">
        <v>6388</v>
      </c>
      <c r="B5761" s="763" t="s">
        <v>253</v>
      </c>
      <c r="E5761" s="86" t="s">
        <v>224</v>
      </c>
      <c r="F5761" s="282" t="s">
        <v>3</v>
      </c>
      <c r="G5761" s="1128" t="str">
        <f>IF('Appraisal Inputs'!O463="","Blank",'Appraisal Inputs'!O463)</f>
        <v>Select ▼</v>
      </c>
      <c r="I5761" s="515" t="s">
        <v>6126</v>
      </c>
      <c r="K5761" s="1135"/>
    </row>
    <row r="5762" spans="1:11" x14ac:dyDescent="0.2">
      <c r="A5762" s="86" t="s">
        <v>6388</v>
      </c>
      <c r="B5762" s="763" t="s">
        <v>253</v>
      </c>
      <c r="E5762" s="86" t="s">
        <v>224</v>
      </c>
      <c r="F5762" s="282" t="s">
        <v>234</v>
      </c>
      <c r="G5762" s="1137" t="str">
        <f>IF('Appraisal Inputs'!O464="","Blank",'Appraisal Inputs'!O464)</f>
        <v>Blank</v>
      </c>
      <c r="I5762" s="515" t="s">
        <v>6127</v>
      </c>
      <c r="K5762" s="1138"/>
    </row>
    <row r="5763" spans="1:11" x14ac:dyDescent="0.2">
      <c r="A5763" s="86" t="s">
        <v>6388</v>
      </c>
      <c r="B5763" s="763" t="s">
        <v>253</v>
      </c>
      <c r="E5763" s="86" t="s">
        <v>224</v>
      </c>
      <c r="F5763" s="282" t="s">
        <v>10</v>
      </c>
      <c r="G5763" s="1128" t="str">
        <f>IF('Appraisal Inputs'!O465="","Blank",'Appraisal Inputs'!O465)</f>
        <v>Blank</v>
      </c>
      <c r="I5763" s="515" t="s">
        <v>6128</v>
      </c>
      <c r="K5763" s="1135"/>
    </row>
    <row r="5764" spans="1:11" x14ac:dyDescent="0.2">
      <c r="A5764" s="86" t="s">
        <v>6388</v>
      </c>
      <c r="B5764" s="763" t="s">
        <v>253</v>
      </c>
      <c r="E5764" s="86" t="s">
        <v>224</v>
      </c>
      <c r="F5764" s="282" t="s">
        <v>12</v>
      </c>
      <c r="G5764" s="1128" t="str">
        <f>IF('Appraisal Inputs'!O466="","Blank",'Appraisal Inputs'!O466)</f>
        <v>Select ▼</v>
      </c>
      <c r="I5764" s="515" t="s">
        <v>6129</v>
      </c>
      <c r="K5764" s="1135"/>
    </row>
    <row r="5765" spans="1:11" x14ac:dyDescent="0.2">
      <c r="A5765" s="86" t="s">
        <v>6388</v>
      </c>
      <c r="B5765" s="763" t="s">
        <v>253</v>
      </c>
      <c r="E5765" s="86" t="s">
        <v>224</v>
      </c>
      <c r="F5765" s="282" t="s">
        <v>238</v>
      </c>
      <c r="G5765" s="1105" t="str">
        <f>IF('Appraisal Inputs'!O467="","Blank",'Appraisal Inputs'!O467)</f>
        <v>Blank</v>
      </c>
      <c r="I5765" s="515" t="s">
        <v>6130</v>
      </c>
      <c r="K5765" s="563"/>
    </row>
    <row r="5766" spans="1:11" x14ac:dyDescent="0.2">
      <c r="A5766" s="86" t="s">
        <v>6388</v>
      </c>
      <c r="B5766" s="763" t="s">
        <v>253</v>
      </c>
      <c r="E5766" s="86" t="s">
        <v>224</v>
      </c>
      <c r="F5766" s="282" t="s">
        <v>239</v>
      </c>
      <c r="G5766" s="1105" t="str">
        <f>IF('Appraisal Inputs'!O468="","Blank",'Appraisal Inputs'!O468)</f>
        <v>Blank</v>
      </c>
      <c r="I5766" s="515" t="s">
        <v>6131</v>
      </c>
      <c r="K5766" s="563"/>
    </row>
    <row r="5767" spans="1:11" x14ac:dyDescent="0.2">
      <c r="A5767" s="86" t="s">
        <v>6388</v>
      </c>
      <c r="B5767" s="763" t="s">
        <v>253</v>
      </c>
      <c r="E5767" s="86" t="s">
        <v>224</v>
      </c>
      <c r="F5767" s="282" t="s">
        <v>240</v>
      </c>
      <c r="G5767" s="1105" t="str">
        <f>IF('Appraisal Inputs'!O469="","Blank",'Appraisal Inputs'!O469)</f>
        <v>Blank</v>
      </c>
      <c r="I5767" s="515" t="s">
        <v>6132</v>
      </c>
      <c r="K5767" s="563"/>
    </row>
    <row r="5768" spans="1:11" x14ac:dyDescent="0.2">
      <c r="A5768" s="86" t="s">
        <v>6388</v>
      </c>
      <c r="B5768" s="763" t="s">
        <v>253</v>
      </c>
      <c r="E5768" s="86" t="s">
        <v>224</v>
      </c>
      <c r="F5768" s="282" t="s">
        <v>241</v>
      </c>
      <c r="G5768" s="1105" t="str">
        <f>IF('Appraisal Inputs'!O470="","Blank",'Appraisal Inputs'!O470)</f>
        <v>Blank</v>
      </c>
      <c r="I5768" s="515" t="s">
        <v>6133</v>
      </c>
      <c r="K5768" s="563"/>
    </row>
    <row r="5769" spans="1:11" x14ac:dyDescent="0.2">
      <c r="A5769" s="86" t="s">
        <v>6388</v>
      </c>
      <c r="B5769" s="763" t="s">
        <v>253</v>
      </c>
      <c r="E5769" s="86" t="s">
        <v>224</v>
      </c>
      <c r="F5769" s="282" t="s">
        <v>242</v>
      </c>
      <c r="G5769" s="1105" t="str">
        <f>IF('Appraisal Inputs'!O472="","Blank",'Appraisal Inputs'!O472)</f>
        <v>Blank</v>
      </c>
      <c r="I5769" s="515" t="s">
        <v>7454</v>
      </c>
      <c r="K5769" s="563"/>
    </row>
    <row r="5770" spans="1:11" x14ac:dyDescent="0.2">
      <c r="A5770" s="86" t="s">
        <v>6388</v>
      </c>
      <c r="B5770" s="763" t="s">
        <v>253</v>
      </c>
      <c r="E5770" s="86" t="s">
        <v>224</v>
      </c>
      <c r="F5770" s="282" t="s">
        <v>243</v>
      </c>
      <c r="G5770" s="1105" t="str">
        <f>IF('Appraisal Inputs'!O473="","Blank",'Appraisal Inputs'!O473)</f>
        <v>Blank</v>
      </c>
      <c r="I5770" s="515" t="s">
        <v>6134</v>
      </c>
      <c r="K5770" s="563"/>
    </row>
    <row r="5771" spans="1:11" x14ac:dyDescent="0.2">
      <c r="A5771" s="86" t="s">
        <v>6388</v>
      </c>
      <c r="B5771" s="763" t="s">
        <v>253</v>
      </c>
      <c r="E5771" s="86" t="s">
        <v>224</v>
      </c>
      <c r="F5771" s="282" t="s">
        <v>244</v>
      </c>
      <c r="G5771" s="1105" t="str">
        <f>IF('Appraisal Inputs'!O474="","Blank",'Appraisal Inputs'!O474)</f>
        <v>Blank</v>
      </c>
      <c r="I5771" s="515" t="s">
        <v>6135</v>
      </c>
      <c r="K5771" s="563"/>
    </row>
    <row r="5772" spans="1:11" x14ac:dyDescent="0.2">
      <c r="A5772" s="86" t="s">
        <v>6388</v>
      </c>
      <c r="B5772" s="763" t="s">
        <v>253</v>
      </c>
      <c r="E5772" s="86" t="s">
        <v>224</v>
      </c>
      <c r="F5772" s="282" t="s">
        <v>245</v>
      </c>
      <c r="G5772" s="1105" t="str">
        <f>IF('Appraisal Inputs'!O475="","Blank",'Appraisal Inputs'!O475)</f>
        <v>Blank</v>
      </c>
      <c r="I5772" s="515" t="s">
        <v>6136</v>
      </c>
      <c r="K5772" s="563"/>
    </row>
    <row r="5773" spans="1:11" x14ac:dyDescent="0.2">
      <c r="A5773" s="86" t="s">
        <v>6388</v>
      </c>
      <c r="B5773" s="763" t="s">
        <v>253</v>
      </c>
      <c r="E5773" s="86" t="s">
        <v>224</v>
      </c>
      <c r="F5773" s="282" t="s">
        <v>64</v>
      </c>
      <c r="G5773" s="1128" t="str">
        <f>IF('Appraisal Inputs'!O477="","Blank",'Appraisal Inputs'!O477)</f>
        <v>Select ▼</v>
      </c>
      <c r="I5773" s="515" t="s">
        <v>7455</v>
      </c>
      <c r="K5773" s="1135"/>
    </row>
    <row r="5774" spans="1:11" x14ac:dyDescent="0.2">
      <c r="A5774" s="86" t="s">
        <v>6388</v>
      </c>
      <c r="B5774" s="763" t="s">
        <v>253</v>
      </c>
      <c r="E5774" s="86" t="s">
        <v>224</v>
      </c>
      <c r="F5774" s="282" t="s">
        <v>7613</v>
      </c>
      <c r="G5774" s="1124" t="str">
        <f>IF('Appraisal Inputs'!O478="","Blank",'Appraisal Inputs'!O478)</f>
        <v>Blank</v>
      </c>
      <c r="I5774" s="515" t="s">
        <v>6137</v>
      </c>
      <c r="K5774" s="1130"/>
    </row>
    <row r="5775" spans="1:11" x14ac:dyDescent="0.2">
      <c r="A5775" s="86" t="s">
        <v>6388</v>
      </c>
      <c r="B5775" s="763" t="s">
        <v>253</v>
      </c>
      <c r="E5775" s="86" t="s">
        <v>224</v>
      </c>
      <c r="F5775" s="282" t="s">
        <v>211</v>
      </c>
      <c r="G5775" s="1124" t="str">
        <f>IF('Appraisal Inputs'!O479="","Blank",'Appraisal Inputs'!O479)</f>
        <v>Blank</v>
      </c>
      <c r="I5775" s="515" t="s">
        <v>6138</v>
      </c>
      <c r="K5775" s="1130"/>
    </row>
    <row r="5776" spans="1:11" x14ac:dyDescent="0.2">
      <c r="A5776" s="86" t="s">
        <v>6388</v>
      </c>
      <c r="B5776" s="763" t="s">
        <v>253</v>
      </c>
      <c r="E5776" s="86" t="s">
        <v>224</v>
      </c>
      <c r="F5776" s="282" t="s">
        <v>212</v>
      </c>
      <c r="G5776" s="1124" t="str">
        <f>IF('Appraisal Inputs'!O480="","Blank",'Appraisal Inputs'!O480)</f>
        <v>Blank</v>
      </c>
      <c r="I5776" s="515" t="s">
        <v>6139</v>
      </c>
      <c r="K5776" s="1130"/>
    </row>
    <row r="5777" spans="1:11" x14ac:dyDescent="0.2">
      <c r="A5777" s="86" t="s">
        <v>6388</v>
      </c>
      <c r="B5777" s="763" t="s">
        <v>253</v>
      </c>
      <c r="E5777" s="86" t="s">
        <v>224</v>
      </c>
      <c r="F5777" s="282" t="s">
        <v>488</v>
      </c>
      <c r="G5777" s="1124" t="str">
        <f>IF('Appraisal Inputs'!O481="","Blank",'Appraisal Inputs'!O481)</f>
        <v>Blank</v>
      </c>
      <c r="I5777" s="515" t="s">
        <v>6140</v>
      </c>
      <c r="K5777" s="1130"/>
    </row>
    <row r="5778" spans="1:11" x14ac:dyDescent="0.2">
      <c r="A5778" s="86" t="s">
        <v>6388</v>
      </c>
      <c r="B5778" s="763" t="s">
        <v>253</v>
      </c>
      <c r="E5778" s="86" t="s">
        <v>224</v>
      </c>
      <c r="F5778" s="282" t="s">
        <v>247</v>
      </c>
      <c r="G5778" s="1139" t="str">
        <f>IF('Appraisal Inputs'!O483="","Blank",'Appraisal Inputs'!O483)</f>
        <v>Blank</v>
      </c>
      <c r="I5778" s="515" t="s">
        <v>7456</v>
      </c>
      <c r="K5778" s="1130"/>
    </row>
    <row r="5779" spans="1:11" x14ac:dyDescent="0.2">
      <c r="A5779" s="86" t="s">
        <v>6388</v>
      </c>
      <c r="B5779" s="763" t="s">
        <v>253</v>
      </c>
      <c r="E5779" s="86" t="s">
        <v>224</v>
      </c>
      <c r="F5779" s="282" t="s">
        <v>246</v>
      </c>
      <c r="G5779" s="1100" t="str">
        <f>IF('Appraisal Inputs'!O484="","Blank",'Appraisal Inputs'!O484)</f>
        <v>Blank</v>
      </c>
      <c r="I5779" s="515" t="s">
        <v>6141</v>
      </c>
      <c r="K5779" s="1140"/>
    </row>
    <row r="5780" spans="1:11" x14ac:dyDescent="0.2">
      <c r="A5780" s="86" t="s">
        <v>6388</v>
      </c>
      <c r="B5780" s="763" t="s">
        <v>253</v>
      </c>
      <c r="E5780" s="86" t="s">
        <v>224</v>
      </c>
      <c r="F5780" s="282" t="s">
        <v>459</v>
      </c>
      <c r="G5780" s="1100" t="str">
        <f>IF('Appraisal Inputs'!O485="","Blank",'Appraisal Inputs'!O485)</f>
        <v>Blank</v>
      </c>
      <c r="I5780" s="515" t="s">
        <v>6142</v>
      </c>
      <c r="K5780" s="1140"/>
    </row>
    <row r="5781" spans="1:11" x14ac:dyDescent="0.2">
      <c r="A5781" s="86" t="s">
        <v>6388</v>
      </c>
      <c r="B5781" s="763" t="s">
        <v>253</v>
      </c>
      <c r="E5781" s="86" t="s">
        <v>224</v>
      </c>
      <c r="F5781" s="282" t="s">
        <v>464</v>
      </c>
      <c r="G5781" s="1100" t="str">
        <f>IF('Appraisal Inputs'!O486="","Blank",'Appraisal Inputs'!O486)</f>
        <v>Blank</v>
      </c>
      <c r="I5781" s="515" t="s">
        <v>6143</v>
      </c>
      <c r="K5781" s="1140"/>
    </row>
    <row r="5782" spans="1:11" x14ac:dyDescent="0.2">
      <c r="A5782" s="86" t="s">
        <v>6388</v>
      </c>
      <c r="B5782" s="763" t="s">
        <v>253</v>
      </c>
      <c r="E5782" s="86" t="s">
        <v>224</v>
      </c>
      <c r="F5782" s="282" t="s">
        <v>525</v>
      </c>
      <c r="G5782" s="1100" t="str">
        <f>IF('Appraisal Inputs'!O487="","Blank",'Appraisal Inputs'!O487)</f>
        <v>Blank</v>
      </c>
      <c r="I5782" s="515" t="s">
        <v>6144</v>
      </c>
      <c r="K5782" s="1140"/>
    </row>
    <row r="5783" spans="1:11" x14ac:dyDescent="0.2">
      <c r="A5783" s="86" t="s">
        <v>6388</v>
      </c>
      <c r="B5783" s="763" t="s">
        <v>253</v>
      </c>
      <c r="E5783" s="86" t="s">
        <v>224</v>
      </c>
      <c r="F5783" s="282" t="s">
        <v>490</v>
      </c>
      <c r="G5783" s="1126" t="str">
        <f>IF('Appraisal Inputs'!O490="","Blank",'Appraisal Inputs'!O490)</f>
        <v>Blank</v>
      </c>
      <c r="I5783" s="515" t="s">
        <v>7457</v>
      </c>
      <c r="K5783" s="1140"/>
    </row>
    <row r="5784" spans="1:11" x14ac:dyDescent="0.2">
      <c r="A5784" s="86" t="s">
        <v>6388</v>
      </c>
      <c r="B5784" s="763" t="s">
        <v>253</v>
      </c>
      <c r="E5784" s="86" t="s">
        <v>224</v>
      </c>
      <c r="F5784" s="282" t="s">
        <v>248</v>
      </c>
      <c r="G5784" s="1124" t="str">
        <f>IF('Appraisal Inputs'!O491="","Blank",'Appraisal Inputs'!O491)</f>
        <v>Blank</v>
      </c>
      <c r="I5784" s="515" t="s">
        <v>6145</v>
      </c>
      <c r="K5784" s="1130"/>
    </row>
    <row r="5785" spans="1:11" x14ac:dyDescent="0.2">
      <c r="A5785" s="86" t="s">
        <v>6388</v>
      </c>
      <c r="B5785" s="763" t="s">
        <v>253</v>
      </c>
      <c r="E5785" s="86" t="s">
        <v>224</v>
      </c>
      <c r="F5785" s="282" t="s">
        <v>492</v>
      </c>
      <c r="G5785" s="1126" t="str">
        <f>IF('Appraisal Inputs'!O494="","Blank",'Appraisal Inputs'!O494)</f>
        <v>Blank</v>
      </c>
      <c r="I5785" s="515" t="s">
        <v>7458</v>
      </c>
      <c r="K5785" s="1140"/>
    </row>
    <row r="5786" spans="1:11" x14ac:dyDescent="0.2">
      <c r="A5786" s="86" t="s">
        <v>6388</v>
      </c>
      <c r="B5786" s="763" t="s">
        <v>253</v>
      </c>
      <c r="E5786" s="86" t="s">
        <v>224</v>
      </c>
      <c r="F5786" s="282" t="s">
        <v>248</v>
      </c>
      <c r="G5786" s="1124" t="str">
        <f>IF('Appraisal Inputs'!O495="","Blank",'Appraisal Inputs'!O495)</f>
        <v>Blank</v>
      </c>
      <c r="I5786" s="515" t="s">
        <v>6146</v>
      </c>
      <c r="K5786" s="1130"/>
    </row>
    <row r="5787" spans="1:11" x14ac:dyDescent="0.2">
      <c r="A5787" s="86" t="s">
        <v>6388</v>
      </c>
      <c r="B5787" s="763" t="s">
        <v>253</v>
      </c>
      <c r="E5787" s="86" t="s">
        <v>224</v>
      </c>
      <c r="F5787" s="282" t="s">
        <v>235</v>
      </c>
      <c r="G5787" s="1141" t="str">
        <f>IF('Appraisal Inputs'!O497="","Blank",'Appraisal Inputs'!O497)</f>
        <v>Blank</v>
      </c>
      <c r="I5787" s="515" t="s">
        <v>7459</v>
      </c>
      <c r="K5787" s="1142"/>
    </row>
    <row r="5788" spans="1:11" x14ac:dyDescent="0.2">
      <c r="A5788" s="86" t="s">
        <v>6388</v>
      </c>
      <c r="B5788" s="763" t="s">
        <v>253</v>
      </c>
      <c r="E5788" s="86" t="s">
        <v>224</v>
      </c>
      <c r="F5788" s="282" t="s">
        <v>236</v>
      </c>
      <c r="G5788" s="1143" t="str">
        <f>IF('Appraisal Inputs'!O498="","Blank",'Appraisal Inputs'!O498)</f>
        <v>Blank</v>
      </c>
      <c r="I5788" s="515" t="s">
        <v>6147</v>
      </c>
      <c r="K5788" s="1144"/>
    </row>
    <row r="5789" spans="1:11" x14ac:dyDescent="0.2">
      <c r="A5789" s="86" t="s">
        <v>6388</v>
      </c>
      <c r="B5789" s="763" t="s">
        <v>253</v>
      </c>
      <c r="E5789" s="86" t="s">
        <v>224</v>
      </c>
      <c r="F5789" s="282" t="s">
        <v>249</v>
      </c>
      <c r="G5789" s="1124" t="str">
        <f>IF('Appraisal Inputs'!O499="","Blank",'Appraisal Inputs'!O499)</f>
        <v>Blank</v>
      </c>
      <c r="I5789" s="515" t="s">
        <v>6148</v>
      </c>
      <c r="K5789" s="1130"/>
    </row>
    <row r="5790" spans="1:11" x14ac:dyDescent="0.2">
      <c r="A5790" s="86" t="s">
        <v>6388</v>
      </c>
      <c r="B5790" s="543" t="s">
        <v>253</v>
      </c>
      <c r="C5790" s="547"/>
      <c r="D5790" s="547"/>
      <c r="E5790" s="547" t="s">
        <v>224</v>
      </c>
      <c r="F5790" s="538" t="s">
        <v>345</v>
      </c>
      <c r="G5790" s="1114" t="str">
        <f>IF('Appraisal Inputs'!O500="","Blank",'Appraisal Inputs'!O500)</f>
        <v>Blank</v>
      </c>
      <c r="I5790" s="515" t="s">
        <v>6149</v>
      </c>
      <c r="K5790" s="1145"/>
    </row>
    <row r="5791" spans="1:11" x14ac:dyDescent="0.2">
      <c r="A5791" s="86" t="s">
        <v>6388</v>
      </c>
      <c r="B5791" s="541" t="s">
        <v>253</v>
      </c>
      <c r="C5791" s="546"/>
      <c r="D5791" s="546"/>
      <c r="E5791" s="546" t="s">
        <v>225</v>
      </c>
      <c r="F5791" s="542" t="s">
        <v>237</v>
      </c>
      <c r="G5791" s="1136" t="str">
        <f>IF('Appraisal Inputs'!P461="","Blank",'Appraisal Inputs'!P461)</f>
        <v>Sale Comparable 12</v>
      </c>
      <c r="I5791" s="515" t="s">
        <v>7460</v>
      </c>
      <c r="K5791" s="1135"/>
    </row>
    <row r="5792" spans="1:11" x14ac:dyDescent="0.2">
      <c r="A5792" s="86" t="s">
        <v>6388</v>
      </c>
      <c r="B5792" s="763" t="s">
        <v>253</v>
      </c>
      <c r="E5792" s="86" t="s">
        <v>225</v>
      </c>
      <c r="F5792" s="282" t="s">
        <v>2</v>
      </c>
      <c r="G5792" s="1128" t="str">
        <f>IF('Appraisal Inputs'!P462="","Blank",'Appraisal Inputs'!P462)</f>
        <v>Blank</v>
      </c>
      <c r="I5792" s="515" t="s">
        <v>6150</v>
      </c>
      <c r="K5792" s="1135"/>
    </row>
    <row r="5793" spans="1:11" x14ac:dyDescent="0.2">
      <c r="A5793" s="86" t="s">
        <v>6388</v>
      </c>
      <c r="B5793" s="763" t="s">
        <v>253</v>
      </c>
      <c r="E5793" s="86" t="s">
        <v>225</v>
      </c>
      <c r="F5793" s="282" t="s">
        <v>3</v>
      </c>
      <c r="G5793" s="1128" t="str">
        <f>IF('Appraisal Inputs'!P463="","Blank",'Appraisal Inputs'!P463)</f>
        <v>Select ▼</v>
      </c>
      <c r="I5793" s="515" t="s">
        <v>6151</v>
      </c>
      <c r="K5793" s="1135"/>
    </row>
    <row r="5794" spans="1:11" x14ac:dyDescent="0.2">
      <c r="A5794" s="86" t="s">
        <v>6388</v>
      </c>
      <c r="B5794" s="763" t="s">
        <v>253</v>
      </c>
      <c r="E5794" s="86" t="s">
        <v>225</v>
      </c>
      <c r="F5794" s="282" t="s">
        <v>234</v>
      </c>
      <c r="G5794" s="1137" t="str">
        <f>IF('Appraisal Inputs'!P464="","Blank",'Appraisal Inputs'!P464)</f>
        <v>Blank</v>
      </c>
      <c r="I5794" s="515" t="s">
        <v>6152</v>
      </c>
      <c r="K5794" s="1138"/>
    </row>
    <row r="5795" spans="1:11" x14ac:dyDescent="0.2">
      <c r="A5795" s="86" t="s">
        <v>6388</v>
      </c>
      <c r="B5795" s="763" t="s">
        <v>253</v>
      </c>
      <c r="E5795" s="86" t="s">
        <v>225</v>
      </c>
      <c r="F5795" s="282" t="s">
        <v>10</v>
      </c>
      <c r="G5795" s="1128" t="str">
        <f>IF('Appraisal Inputs'!P465="","Blank",'Appraisal Inputs'!P465)</f>
        <v>Blank</v>
      </c>
      <c r="I5795" s="515" t="s">
        <v>6153</v>
      </c>
      <c r="K5795" s="1135"/>
    </row>
    <row r="5796" spans="1:11" x14ac:dyDescent="0.2">
      <c r="A5796" s="86" t="s">
        <v>6388</v>
      </c>
      <c r="B5796" s="763" t="s">
        <v>253</v>
      </c>
      <c r="E5796" s="86" t="s">
        <v>225</v>
      </c>
      <c r="F5796" s="282" t="s">
        <v>12</v>
      </c>
      <c r="G5796" s="1128" t="str">
        <f>IF('Appraisal Inputs'!P466="","Blank",'Appraisal Inputs'!P466)</f>
        <v>Select ▼</v>
      </c>
      <c r="I5796" s="515" t="s">
        <v>6154</v>
      </c>
      <c r="K5796" s="1135"/>
    </row>
    <row r="5797" spans="1:11" x14ac:dyDescent="0.2">
      <c r="A5797" s="86" t="s">
        <v>6388</v>
      </c>
      <c r="B5797" s="763" t="s">
        <v>253</v>
      </c>
      <c r="E5797" s="86" t="s">
        <v>225</v>
      </c>
      <c r="F5797" s="282" t="s">
        <v>238</v>
      </c>
      <c r="G5797" s="1105" t="str">
        <f>IF('Appraisal Inputs'!P467="","Blank",'Appraisal Inputs'!P467)</f>
        <v>Blank</v>
      </c>
      <c r="I5797" s="515" t="s">
        <v>6155</v>
      </c>
      <c r="K5797" s="563"/>
    </row>
    <row r="5798" spans="1:11" x14ac:dyDescent="0.2">
      <c r="A5798" s="86" t="s">
        <v>6388</v>
      </c>
      <c r="B5798" s="763" t="s">
        <v>253</v>
      </c>
      <c r="E5798" s="86" t="s">
        <v>225</v>
      </c>
      <c r="F5798" s="282" t="s">
        <v>239</v>
      </c>
      <c r="G5798" s="1105" t="str">
        <f>IF('Appraisal Inputs'!P468="","Blank",'Appraisal Inputs'!P468)</f>
        <v>Blank</v>
      </c>
      <c r="I5798" s="515" t="s">
        <v>6156</v>
      </c>
      <c r="K5798" s="563"/>
    </row>
    <row r="5799" spans="1:11" x14ac:dyDescent="0.2">
      <c r="A5799" s="86" t="s">
        <v>6388</v>
      </c>
      <c r="B5799" s="763" t="s">
        <v>253</v>
      </c>
      <c r="E5799" s="86" t="s">
        <v>225</v>
      </c>
      <c r="F5799" s="282" t="s">
        <v>240</v>
      </c>
      <c r="G5799" s="1105" t="str">
        <f>IF('Appraisal Inputs'!P469="","Blank",'Appraisal Inputs'!P469)</f>
        <v>Blank</v>
      </c>
      <c r="I5799" s="515" t="s">
        <v>6157</v>
      </c>
      <c r="K5799" s="563"/>
    </row>
    <row r="5800" spans="1:11" x14ac:dyDescent="0.2">
      <c r="A5800" s="86" t="s">
        <v>6388</v>
      </c>
      <c r="B5800" s="763" t="s">
        <v>253</v>
      </c>
      <c r="E5800" s="86" t="s">
        <v>225</v>
      </c>
      <c r="F5800" s="282" t="s">
        <v>241</v>
      </c>
      <c r="G5800" s="1105" t="str">
        <f>IF('Appraisal Inputs'!P470="","Blank",'Appraisal Inputs'!P470)</f>
        <v>Blank</v>
      </c>
      <c r="I5800" s="515" t="s">
        <v>6158</v>
      </c>
      <c r="K5800" s="563"/>
    </row>
    <row r="5801" spans="1:11" x14ac:dyDescent="0.2">
      <c r="A5801" s="86" t="s">
        <v>6388</v>
      </c>
      <c r="B5801" s="763" t="s">
        <v>253</v>
      </c>
      <c r="E5801" s="86" t="s">
        <v>225</v>
      </c>
      <c r="F5801" s="282" t="s">
        <v>242</v>
      </c>
      <c r="G5801" s="1105" t="str">
        <f>IF('Appraisal Inputs'!P472="","Blank",'Appraisal Inputs'!P472)</f>
        <v>Blank</v>
      </c>
      <c r="I5801" s="515" t="s">
        <v>7461</v>
      </c>
      <c r="K5801" s="563"/>
    </row>
    <row r="5802" spans="1:11" x14ac:dyDescent="0.2">
      <c r="A5802" s="86" t="s">
        <v>6388</v>
      </c>
      <c r="B5802" s="763" t="s">
        <v>253</v>
      </c>
      <c r="E5802" s="86" t="s">
        <v>225</v>
      </c>
      <c r="F5802" s="282" t="s">
        <v>243</v>
      </c>
      <c r="G5802" s="1105" t="str">
        <f>IF('Appraisal Inputs'!P473="","Blank",'Appraisal Inputs'!P473)</f>
        <v>Blank</v>
      </c>
      <c r="I5802" s="515" t="s">
        <v>6159</v>
      </c>
      <c r="K5802" s="563"/>
    </row>
    <row r="5803" spans="1:11" x14ac:dyDescent="0.2">
      <c r="A5803" s="86" t="s">
        <v>6388</v>
      </c>
      <c r="B5803" s="763" t="s">
        <v>253</v>
      </c>
      <c r="E5803" s="86" t="s">
        <v>225</v>
      </c>
      <c r="F5803" s="282" t="s">
        <v>244</v>
      </c>
      <c r="G5803" s="1105" t="str">
        <f>IF('Appraisal Inputs'!P474="","Blank",'Appraisal Inputs'!P474)</f>
        <v>Blank</v>
      </c>
      <c r="I5803" s="515" t="s">
        <v>6160</v>
      </c>
      <c r="K5803" s="563"/>
    </row>
    <row r="5804" spans="1:11" x14ac:dyDescent="0.2">
      <c r="A5804" s="86" t="s">
        <v>6388</v>
      </c>
      <c r="B5804" s="763" t="s">
        <v>253</v>
      </c>
      <c r="E5804" s="86" t="s">
        <v>225</v>
      </c>
      <c r="F5804" s="282" t="s">
        <v>245</v>
      </c>
      <c r="G5804" s="1105" t="str">
        <f>IF('Appraisal Inputs'!P475="","Blank",'Appraisal Inputs'!P475)</f>
        <v>Blank</v>
      </c>
      <c r="I5804" s="515" t="s">
        <v>6161</v>
      </c>
      <c r="K5804" s="563"/>
    </row>
    <row r="5805" spans="1:11" x14ac:dyDescent="0.2">
      <c r="A5805" s="86" t="s">
        <v>6388</v>
      </c>
      <c r="B5805" s="763" t="s">
        <v>253</v>
      </c>
      <c r="E5805" s="86" t="s">
        <v>225</v>
      </c>
      <c r="F5805" s="282" t="s">
        <v>64</v>
      </c>
      <c r="G5805" s="1128" t="str">
        <f>IF('Appraisal Inputs'!P477="","Blank",'Appraisal Inputs'!P477)</f>
        <v>Select ▼</v>
      </c>
      <c r="I5805" s="515" t="s">
        <v>7462</v>
      </c>
      <c r="K5805" s="1135"/>
    </row>
    <row r="5806" spans="1:11" x14ac:dyDescent="0.2">
      <c r="A5806" s="86" t="s">
        <v>6388</v>
      </c>
      <c r="B5806" s="763" t="s">
        <v>253</v>
      </c>
      <c r="E5806" s="86" t="s">
        <v>225</v>
      </c>
      <c r="F5806" s="282" t="s">
        <v>7613</v>
      </c>
      <c r="G5806" s="1124" t="str">
        <f>IF('Appraisal Inputs'!P478="","Blank",'Appraisal Inputs'!P478)</f>
        <v>Blank</v>
      </c>
      <c r="I5806" s="515" t="s">
        <v>6162</v>
      </c>
      <c r="K5806" s="1130"/>
    </row>
    <row r="5807" spans="1:11" x14ac:dyDescent="0.2">
      <c r="A5807" s="86" t="s">
        <v>6388</v>
      </c>
      <c r="B5807" s="763" t="s">
        <v>253</v>
      </c>
      <c r="E5807" s="86" t="s">
        <v>225</v>
      </c>
      <c r="F5807" s="282" t="s">
        <v>211</v>
      </c>
      <c r="G5807" s="1124" t="str">
        <f>IF('Appraisal Inputs'!P479="","Blank",'Appraisal Inputs'!P479)</f>
        <v>Blank</v>
      </c>
      <c r="I5807" s="515" t="s">
        <v>6163</v>
      </c>
      <c r="K5807" s="1130"/>
    </row>
    <row r="5808" spans="1:11" x14ac:dyDescent="0.2">
      <c r="A5808" s="86" t="s">
        <v>6388</v>
      </c>
      <c r="B5808" s="763" t="s">
        <v>253</v>
      </c>
      <c r="E5808" s="86" t="s">
        <v>225</v>
      </c>
      <c r="F5808" s="282" t="s">
        <v>212</v>
      </c>
      <c r="G5808" s="1124" t="str">
        <f>IF('Appraisal Inputs'!P480="","Blank",'Appraisal Inputs'!P480)</f>
        <v>Blank</v>
      </c>
      <c r="I5808" s="515" t="s">
        <v>6164</v>
      </c>
      <c r="K5808" s="1130"/>
    </row>
    <row r="5809" spans="1:11" x14ac:dyDescent="0.2">
      <c r="A5809" s="86" t="s">
        <v>6388</v>
      </c>
      <c r="B5809" s="763" t="s">
        <v>253</v>
      </c>
      <c r="E5809" s="86" t="s">
        <v>225</v>
      </c>
      <c r="F5809" s="282" t="s">
        <v>488</v>
      </c>
      <c r="G5809" s="1124" t="str">
        <f>IF('Appraisal Inputs'!P481="","Blank",'Appraisal Inputs'!P481)</f>
        <v>Blank</v>
      </c>
      <c r="I5809" s="515" t="s">
        <v>6165</v>
      </c>
      <c r="K5809" s="1130"/>
    </row>
    <row r="5810" spans="1:11" x14ac:dyDescent="0.2">
      <c r="A5810" s="86" t="s">
        <v>6388</v>
      </c>
      <c r="B5810" s="763" t="s">
        <v>253</v>
      </c>
      <c r="E5810" s="86" t="s">
        <v>225</v>
      </c>
      <c r="F5810" s="282" t="s">
        <v>247</v>
      </c>
      <c r="G5810" s="1139" t="str">
        <f>IF('Appraisal Inputs'!P483="","Blank",'Appraisal Inputs'!P483)</f>
        <v>Blank</v>
      </c>
      <c r="I5810" s="515" t="s">
        <v>7463</v>
      </c>
      <c r="K5810" s="1130"/>
    </row>
    <row r="5811" spans="1:11" x14ac:dyDescent="0.2">
      <c r="A5811" s="86" t="s">
        <v>6388</v>
      </c>
      <c r="B5811" s="763" t="s">
        <v>253</v>
      </c>
      <c r="E5811" s="86" t="s">
        <v>225</v>
      </c>
      <c r="F5811" s="282" t="s">
        <v>246</v>
      </c>
      <c r="G5811" s="1100" t="str">
        <f>IF('Appraisal Inputs'!P484="","Blank",'Appraisal Inputs'!P484)</f>
        <v>Blank</v>
      </c>
      <c r="I5811" s="515" t="s">
        <v>6166</v>
      </c>
      <c r="K5811" s="1140"/>
    </row>
    <row r="5812" spans="1:11" x14ac:dyDescent="0.2">
      <c r="A5812" s="86" t="s">
        <v>6388</v>
      </c>
      <c r="B5812" s="763" t="s">
        <v>253</v>
      </c>
      <c r="E5812" s="86" t="s">
        <v>225</v>
      </c>
      <c r="F5812" s="282" t="s">
        <v>459</v>
      </c>
      <c r="G5812" s="1100" t="str">
        <f>IF('Appraisal Inputs'!P485="","Blank",'Appraisal Inputs'!P485)</f>
        <v>Blank</v>
      </c>
      <c r="I5812" s="515" t="s">
        <v>6167</v>
      </c>
      <c r="K5812" s="1140"/>
    </row>
    <row r="5813" spans="1:11" x14ac:dyDescent="0.2">
      <c r="A5813" s="86" t="s">
        <v>6388</v>
      </c>
      <c r="B5813" s="763" t="s">
        <v>253</v>
      </c>
      <c r="E5813" s="86" t="s">
        <v>225</v>
      </c>
      <c r="F5813" s="282" t="s">
        <v>464</v>
      </c>
      <c r="G5813" s="1100" t="str">
        <f>IF('Appraisal Inputs'!P486="","Blank",'Appraisal Inputs'!P486)</f>
        <v>Blank</v>
      </c>
      <c r="I5813" s="515" t="s">
        <v>6168</v>
      </c>
      <c r="K5813" s="1140"/>
    </row>
    <row r="5814" spans="1:11" x14ac:dyDescent="0.2">
      <c r="A5814" s="86" t="s">
        <v>6388</v>
      </c>
      <c r="B5814" s="763" t="s">
        <v>253</v>
      </c>
      <c r="E5814" s="86" t="s">
        <v>225</v>
      </c>
      <c r="F5814" s="282" t="s">
        <v>525</v>
      </c>
      <c r="G5814" s="1100" t="str">
        <f>IF('Appraisal Inputs'!P487="","Blank",'Appraisal Inputs'!P487)</f>
        <v>Blank</v>
      </c>
      <c r="I5814" s="515" t="s">
        <v>6169</v>
      </c>
      <c r="K5814" s="1140"/>
    </row>
    <row r="5815" spans="1:11" x14ac:dyDescent="0.2">
      <c r="A5815" s="86" t="s">
        <v>6388</v>
      </c>
      <c r="B5815" s="763" t="s">
        <v>253</v>
      </c>
      <c r="E5815" s="86" t="s">
        <v>225</v>
      </c>
      <c r="F5815" s="282" t="s">
        <v>490</v>
      </c>
      <c r="G5815" s="1126" t="str">
        <f>IF('Appraisal Inputs'!P490="","Blank",'Appraisal Inputs'!P490)</f>
        <v>Blank</v>
      </c>
      <c r="I5815" s="515" t="s">
        <v>7464</v>
      </c>
      <c r="K5815" s="1140"/>
    </row>
    <row r="5816" spans="1:11" x14ac:dyDescent="0.2">
      <c r="A5816" s="86" t="s">
        <v>6388</v>
      </c>
      <c r="B5816" s="763" t="s">
        <v>253</v>
      </c>
      <c r="E5816" s="86" t="s">
        <v>225</v>
      </c>
      <c r="F5816" s="282" t="s">
        <v>248</v>
      </c>
      <c r="G5816" s="1124" t="str">
        <f>IF('Appraisal Inputs'!P491="","Blank",'Appraisal Inputs'!P491)</f>
        <v>Blank</v>
      </c>
      <c r="I5816" s="515" t="s">
        <v>6170</v>
      </c>
      <c r="K5816" s="1130"/>
    </row>
    <row r="5817" spans="1:11" x14ac:dyDescent="0.2">
      <c r="A5817" s="86" t="s">
        <v>6388</v>
      </c>
      <c r="B5817" s="763" t="s">
        <v>253</v>
      </c>
      <c r="E5817" s="86" t="s">
        <v>225</v>
      </c>
      <c r="F5817" s="282" t="s">
        <v>492</v>
      </c>
      <c r="G5817" s="1126" t="str">
        <f>IF('Appraisal Inputs'!P494="","Blank",'Appraisal Inputs'!P494)</f>
        <v>Blank</v>
      </c>
      <c r="I5817" s="515" t="s">
        <v>7465</v>
      </c>
      <c r="K5817" s="1140"/>
    </row>
    <row r="5818" spans="1:11" x14ac:dyDescent="0.2">
      <c r="A5818" s="86" t="s">
        <v>6388</v>
      </c>
      <c r="B5818" s="763" t="s">
        <v>253</v>
      </c>
      <c r="E5818" s="86" t="s">
        <v>225</v>
      </c>
      <c r="F5818" s="282" t="s">
        <v>248</v>
      </c>
      <c r="G5818" s="1124" t="str">
        <f>IF('Appraisal Inputs'!P495="","Blank",'Appraisal Inputs'!P495)</f>
        <v>Blank</v>
      </c>
      <c r="I5818" s="515" t="s">
        <v>6171</v>
      </c>
      <c r="K5818" s="1130"/>
    </row>
    <row r="5819" spans="1:11" x14ac:dyDescent="0.2">
      <c r="A5819" s="86" t="s">
        <v>6388</v>
      </c>
      <c r="B5819" s="763" t="s">
        <v>253</v>
      </c>
      <c r="E5819" s="86" t="s">
        <v>225</v>
      </c>
      <c r="F5819" s="282" t="s">
        <v>235</v>
      </c>
      <c r="G5819" s="1141" t="str">
        <f>IF('Appraisal Inputs'!P497="","Blank",'Appraisal Inputs'!P497)</f>
        <v>Blank</v>
      </c>
      <c r="I5819" s="515" t="s">
        <v>7466</v>
      </c>
      <c r="K5819" s="1142"/>
    </row>
    <row r="5820" spans="1:11" x14ac:dyDescent="0.2">
      <c r="A5820" s="86" t="s">
        <v>6388</v>
      </c>
      <c r="B5820" s="763" t="s">
        <v>253</v>
      </c>
      <c r="E5820" s="86" t="s">
        <v>225</v>
      </c>
      <c r="F5820" s="282" t="s">
        <v>236</v>
      </c>
      <c r="G5820" s="1143" t="str">
        <f>IF('Appraisal Inputs'!P498="","Blank",'Appraisal Inputs'!P498)</f>
        <v>Blank</v>
      </c>
      <c r="I5820" s="515" t="s">
        <v>6172</v>
      </c>
      <c r="K5820" s="1144"/>
    </row>
    <row r="5821" spans="1:11" x14ac:dyDescent="0.2">
      <c r="A5821" s="86" t="s">
        <v>6388</v>
      </c>
      <c r="B5821" s="763" t="s">
        <v>253</v>
      </c>
      <c r="E5821" s="86" t="s">
        <v>225</v>
      </c>
      <c r="F5821" s="282" t="s">
        <v>249</v>
      </c>
      <c r="G5821" s="1124" t="str">
        <f>IF('Appraisal Inputs'!P499="","Blank",'Appraisal Inputs'!P499)</f>
        <v>Blank</v>
      </c>
      <c r="I5821" s="515" t="s">
        <v>6173</v>
      </c>
      <c r="K5821" s="1130"/>
    </row>
    <row r="5822" spans="1:11" x14ac:dyDescent="0.2">
      <c r="A5822" s="86" t="s">
        <v>6388</v>
      </c>
      <c r="B5822" s="543" t="s">
        <v>253</v>
      </c>
      <c r="C5822" s="547"/>
      <c r="D5822" s="547"/>
      <c r="E5822" s="547" t="s">
        <v>225</v>
      </c>
      <c r="F5822" s="538" t="s">
        <v>345</v>
      </c>
      <c r="G5822" s="1114" t="str">
        <f>IF('Appraisal Inputs'!P500="","Blank",'Appraisal Inputs'!P500)</f>
        <v>Blank</v>
      </c>
      <c r="I5822" s="515" t="s">
        <v>6174</v>
      </c>
      <c r="K5822" s="1145"/>
    </row>
    <row r="5823" spans="1:11" x14ac:dyDescent="0.2">
      <c r="A5823" s="86" t="s">
        <v>6388</v>
      </c>
      <c r="B5823" s="541" t="s">
        <v>253</v>
      </c>
      <c r="C5823" s="546"/>
      <c r="D5823" s="546"/>
      <c r="E5823" s="546" t="s">
        <v>226</v>
      </c>
      <c r="F5823" s="542" t="s">
        <v>237</v>
      </c>
      <c r="G5823" s="1136" t="str">
        <f>IF('Appraisal Inputs'!Q461="","Blank",'Appraisal Inputs'!Q461)</f>
        <v>Sale Comparable 13</v>
      </c>
      <c r="I5823" s="515" t="s">
        <v>7467</v>
      </c>
      <c r="K5823" s="1135"/>
    </row>
    <row r="5824" spans="1:11" x14ac:dyDescent="0.2">
      <c r="A5824" s="86" t="s">
        <v>6388</v>
      </c>
      <c r="B5824" s="763" t="s">
        <v>253</v>
      </c>
      <c r="E5824" s="86" t="s">
        <v>226</v>
      </c>
      <c r="F5824" s="282" t="s">
        <v>2</v>
      </c>
      <c r="G5824" s="1128" t="str">
        <f>IF('Appraisal Inputs'!Q462="","Blank",'Appraisal Inputs'!Q462)</f>
        <v>Blank</v>
      </c>
      <c r="I5824" s="515" t="s">
        <v>6175</v>
      </c>
      <c r="K5824" s="1135"/>
    </row>
    <row r="5825" spans="1:11" x14ac:dyDescent="0.2">
      <c r="A5825" s="86" t="s">
        <v>6388</v>
      </c>
      <c r="B5825" s="763" t="s">
        <v>253</v>
      </c>
      <c r="E5825" s="86" t="s">
        <v>226</v>
      </c>
      <c r="F5825" s="282" t="s">
        <v>3</v>
      </c>
      <c r="G5825" s="1128" t="str">
        <f>IF('Appraisal Inputs'!Q463="","Blank",'Appraisal Inputs'!Q463)</f>
        <v>Select ▼</v>
      </c>
      <c r="I5825" s="515" t="s">
        <v>6176</v>
      </c>
      <c r="K5825" s="1135"/>
    </row>
    <row r="5826" spans="1:11" x14ac:dyDescent="0.2">
      <c r="A5826" s="86" t="s">
        <v>6388</v>
      </c>
      <c r="B5826" s="763" t="s">
        <v>253</v>
      </c>
      <c r="E5826" s="86" t="s">
        <v>226</v>
      </c>
      <c r="F5826" s="282" t="s">
        <v>234</v>
      </c>
      <c r="G5826" s="1137" t="str">
        <f>IF('Appraisal Inputs'!Q464="","Blank",'Appraisal Inputs'!Q464)</f>
        <v>Blank</v>
      </c>
      <c r="I5826" s="515" t="s">
        <v>6177</v>
      </c>
      <c r="K5826" s="1138"/>
    </row>
    <row r="5827" spans="1:11" x14ac:dyDescent="0.2">
      <c r="A5827" s="86" t="s">
        <v>6388</v>
      </c>
      <c r="B5827" s="763" t="s">
        <v>253</v>
      </c>
      <c r="E5827" s="86" t="s">
        <v>226</v>
      </c>
      <c r="F5827" s="282" t="s">
        <v>10</v>
      </c>
      <c r="G5827" s="1128" t="str">
        <f>IF('Appraisal Inputs'!Q465="","Blank",'Appraisal Inputs'!Q465)</f>
        <v>Blank</v>
      </c>
      <c r="I5827" s="515" t="s">
        <v>6178</v>
      </c>
      <c r="K5827" s="1135"/>
    </row>
    <row r="5828" spans="1:11" x14ac:dyDescent="0.2">
      <c r="A5828" s="86" t="s">
        <v>6388</v>
      </c>
      <c r="B5828" s="763" t="s">
        <v>253</v>
      </c>
      <c r="E5828" s="86" t="s">
        <v>226</v>
      </c>
      <c r="F5828" s="282" t="s">
        <v>12</v>
      </c>
      <c r="G5828" s="1128" t="str">
        <f>IF('Appraisal Inputs'!Q466="","Blank",'Appraisal Inputs'!Q466)</f>
        <v>Select ▼</v>
      </c>
      <c r="I5828" s="515" t="s">
        <v>6179</v>
      </c>
      <c r="K5828" s="1135"/>
    </row>
    <row r="5829" spans="1:11" x14ac:dyDescent="0.2">
      <c r="A5829" s="86" t="s">
        <v>6388</v>
      </c>
      <c r="B5829" s="763" t="s">
        <v>253</v>
      </c>
      <c r="E5829" s="86" t="s">
        <v>226</v>
      </c>
      <c r="F5829" s="282" t="s">
        <v>238</v>
      </c>
      <c r="G5829" s="1105" t="str">
        <f>IF('Appraisal Inputs'!Q467="","Blank",'Appraisal Inputs'!Q467)</f>
        <v>Blank</v>
      </c>
      <c r="I5829" s="515" t="s">
        <v>6180</v>
      </c>
      <c r="K5829" s="563"/>
    </row>
    <row r="5830" spans="1:11" x14ac:dyDescent="0.2">
      <c r="A5830" s="86" t="s">
        <v>6388</v>
      </c>
      <c r="B5830" s="763" t="s">
        <v>253</v>
      </c>
      <c r="E5830" s="86" t="s">
        <v>226</v>
      </c>
      <c r="F5830" s="282" t="s">
        <v>239</v>
      </c>
      <c r="G5830" s="1105" t="str">
        <f>IF('Appraisal Inputs'!Q468="","Blank",'Appraisal Inputs'!Q468)</f>
        <v>Blank</v>
      </c>
      <c r="I5830" s="515" t="s">
        <v>6181</v>
      </c>
      <c r="K5830" s="563"/>
    </row>
    <row r="5831" spans="1:11" x14ac:dyDescent="0.2">
      <c r="A5831" s="86" t="s">
        <v>6388</v>
      </c>
      <c r="B5831" s="763" t="s">
        <v>253</v>
      </c>
      <c r="E5831" s="86" t="s">
        <v>226</v>
      </c>
      <c r="F5831" s="282" t="s">
        <v>240</v>
      </c>
      <c r="G5831" s="1105" t="str">
        <f>IF('Appraisal Inputs'!Q469="","Blank",'Appraisal Inputs'!Q469)</f>
        <v>Blank</v>
      </c>
      <c r="I5831" s="515" t="s">
        <v>6182</v>
      </c>
      <c r="K5831" s="563"/>
    </row>
    <row r="5832" spans="1:11" x14ac:dyDescent="0.2">
      <c r="A5832" s="86" t="s">
        <v>6388</v>
      </c>
      <c r="B5832" s="763" t="s">
        <v>253</v>
      </c>
      <c r="E5832" s="86" t="s">
        <v>226</v>
      </c>
      <c r="F5832" s="282" t="s">
        <v>241</v>
      </c>
      <c r="G5832" s="1105" t="str">
        <f>IF('Appraisal Inputs'!Q470="","Blank",'Appraisal Inputs'!Q470)</f>
        <v>Blank</v>
      </c>
      <c r="I5832" s="515" t="s">
        <v>6183</v>
      </c>
      <c r="K5832" s="563"/>
    </row>
    <row r="5833" spans="1:11" x14ac:dyDescent="0.2">
      <c r="A5833" s="86" t="s">
        <v>6388</v>
      </c>
      <c r="B5833" s="763" t="s">
        <v>253</v>
      </c>
      <c r="E5833" s="86" t="s">
        <v>226</v>
      </c>
      <c r="F5833" s="282" t="s">
        <v>242</v>
      </c>
      <c r="G5833" s="1105" t="str">
        <f>IF('Appraisal Inputs'!Q472="","Blank",'Appraisal Inputs'!Q472)</f>
        <v>Blank</v>
      </c>
      <c r="I5833" s="515" t="s">
        <v>7468</v>
      </c>
      <c r="K5833" s="563"/>
    </row>
    <row r="5834" spans="1:11" x14ac:dyDescent="0.2">
      <c r="A5834" s="86" t="s">
        <v>6388</v>
      </c>
      <c r="B5834" s="763" t="s">
        <v>253</v>
      </c>
      <c r="E5834" s="86" t="s">
        <v>226</v>
      </c>
      <c r="F5834" s="282" t="s">
        <v>243</v>
      </c>
      <c r="G5834" s="1105" t="str">
        <f>IF('Appraisal Inputs'!Q473="","Blank",'Appraisal Inputs'!Q473)</f>
        <v>Blank</v>
      </c>
      <c r="I5834" s="515" t="s">
        <v>6184</v>
      </c>
      <c r="K5834" s="563"/>
    </row>
    <row r="5835" spans="1:11" x14ac:dyDescent="0.2">
      <c r="A5835" s="86" t="s">
        <v>6388</v>
      </c>
      <c r="B5835" s="763" t="s">
        <v>253</v>
      </c>
      <c r="E5835" s="86" t="s">
        <v>226</v>
      </c>
      <c r="F5835" s="282" t="s">
        <v>244</v>
      </c>
      <c r="G5835" s="1105" t="str">
        <f>IF('Appraisal Inputs'!Q474="","Blank",'Appraisal Inputs'!Q474)</f>
        <v>Blank</v>
      </c>
      <c r="I5835" s="515" t="s">
        <v>6185</v>
      </c>
      <c r="K5835" s="563"/>
    </row>
    <row r="5836" spans="1:11" x14ac:dyDescent="0.2">
      <c r="A5836" s="86" t="s">
        <v>6388</v>
      </c>
      <c r="B5836" s="763" t="s">
        <v>253</v>
      </c>
      <c r="E5836" s="86" t="s">
        <v>226</v>
      </c>
      <c r="F5836" s="282" t="s">
        <v>245</v>
      </c>
      <c r="G5836" s="1105" t="str">
        <f>IF('Appraisal Inputs'!Q475="","Blank",'Appraisal Inputs'!Q475)</f>
        <v>Blank</v>
      </c>
      <c r="I5836" s="515" t="s">
        <v>6186</v>
      </c>
      <c r="K5836" s="563"/>
    </row>
    <row r="5837" spans="1:11" x14ac:dyDescent="0.2">
      <c r="A5837" s="86" t="s">
        <v>6388</v>
      </c>
      <c r="B5837" s="763" t="s">
        <v>253</v>
      </c>
      <c r="E5837" s="86" t="s">
        <v>226</v>
      </c>
      <c r="F5837" s="282" t="s">
        <v>64</v>
      </c>
      <c r="G5837" s="1128" t="str">
        <f>IF('Appraisal Inputs'!Q477="","Blank",'Appraisal Inputs'!Q477)</f>
        <v>Select ▼</v>
      </c>
      <c r="I5837" s="515" t="s">
        <v>7469</v>
      </c>
      <c r="K5837" s="1135"/>
    </row>
    <row r="5838" spans="1:11" x14ac:dyDescent="0.2">
      <c r="A5838" s="86" t="s">
        <v>6388</v>
      </c>
      <c r="B5838" s="763" t="s">
        <v>253</v>
      </c>
      <c r="E5838" s="86" t="s">
        <v>226</v>
      </c>
      <c r="F5838" s="282" t="s">
        <v>7613</v>
      </c>
      <c r="G5838" s="1124" t="str">
        <f>IF('Appraisal Inputs'!Q478="","Blank",'Appraisal Inputs'!Q478)</f>
        <v>Blank</v>
      </c>
      <c r="I5838" s="515" t="s">
        <v>6187</v>
      </c>
      <c r="K5838" s="1130"/>
    </row>
    <row r="5839" spans="1:11" x14ac:dyDescent="0.2">
      <c r="A5839" s="86" t="s">
        <v>6388</v>
      </c>
      <c r="B5839" s="763" t="s">
        <v>253</v>
      </c>
      <c r="E5839" s="86" t="s">
        <v>226</v>
      </c>
      <c r="F5839" s="282" t="s">
        <v>211</v>
      </c>
      <c r="G5839" s="1124" t="str">
        <f>IF('Appraisal Inputs'!Q479="","Blank",'Appraisal Inputs'!Q479)</f>
        <v>Blank</v>
      </c>
      <c r="I5839" s="515" t="s">
        <v>6188</v>
      </c>
      <c r="K5839" s="1130"/>
    </row>
    <row r="5840" spans="1:11" x14ac:dyDescent="0.2">
      <c r="A5840" s="86" t="s">
        <v>6388</v>
      </c>
      <c r="B5840" s="763" t="s">
        <v>253</v>
      </c>
      <c r="E5840" s="86" t="s">
        <v>226</v>
      </c>
      <c r="F5840" s="282" t="s">
        <v>212</v>
      </c>
      <c r="G5840" s="1124" t="str">
        <f>IF('Appraisal Inputs'!Q480="","Blank",'Appraisal Inputs'!Q480)</f>
        <v>Blank</v>
      </c>
      <c r="I5840" s="515" t="s">
        <v>6189</v>
      </c>
      <c r="K5840" s="1130"/>
    </row>
    <row r="5841" spans="1:11" x14ac:dyDescent="0.2">
      <c r="A5841" s="86" t="s">
        <v>6388</v>
      </c>
      <c r="B5841" s="763" t="s">
        <v>253</v>
      </c>
      <c r="E5841" s="86" t="s">
        <v>226</v>
      </c>
      <c r="F5841" s="282" t="s">
        <v>488</v>
      </c>
      <c r="G5841" s="1124" t="str">
        <f>IF('Appraisal Inputs'!Q481="","Blank",'Appraisal Inputs'!Q481)</f>
        <v>Blank</v>
      </c>
      <c r="I5841" s="515" t="s">
        <v>6190</v>
      </c>
      <c r="K5841" s="1130"/>
    </row>
    <row r="5842" spans="1:11" x14ac:dyDescent="0.2">
      <c r="A5842" s="86" t="s">
        <v>6388</v>
      </c>
      <c r="B5842" s="763" t="s">
        <v>253</v>
      </c>
      <c r="E5842" s="86" t="s">
        <v>226</v>
      </c>
      <c r="F5842" s="282" t="s">
        <v>247</v>
      </c>
      <c r="G5842" s="1139" t="str">
        <f>IF('Appraisal Inputs'!Q483="","Blank",'Appraisal Inputs'!Q483)</f>
        <v>Blank</v>
      </c>
      <c r="I5842" s="515" t="s">
        <v>7470</v>
      </c>
      <c r="K5842" s="1130"/>
    </row>
    <row r="5843" spans="1:11" x14ac:dyDescent="0.2">
      <c r="A5843" s="86" t="s">
        <v>6388</v>
      </c>
      <c r="B5843" s="763" t="s">
        <v>253</v>
      </c>
      <c r="E5843" s="86" t="s">
        <v>226</v>
      </c>
      <c r="F5843" s="282" t="s">
        <v>246</v>
      </c>
      <c r="G5843" s="1100" t="str">
        <f>IF('Appraisal Inputs'!Q484="","Blank",'Appraisal Inputs'!Q484)</f>
        <v>Blank</v>
      </c>
      <c r="I5843" s="515" t="s">
        <v>6191</v>
      </c>
      <c r="K5843" s="1140"/>
    </row>
    <row r="5844" spans="1:11" x14ac:dyDescent="0.2">
      <c r="A5844" s="86" t="s">
        <v>6388</v>
      </c>
      <c r="B5844" s="763" t="s">
        <v>253</v>
      </c>
      <c r="E5844" s="86" t="s">
        <v>226</v>
      </c>
      <c r="F5844" s="282" t="s">
        <v>459</v>
      </c>
      <c r="G5844" s="1100" t="str">
        <f>IF('Appraisal Inputs'!Q485="","Blank",'Appraisal Inputs'!Q485)</f>
        <v>Blank</v>
      </c>
      <c r="I5844" s="515" t="s">
        <v>6192</v>
      </c>
      <c r="K5844" s="1140"/>
    </row>
    <row r="5845" spans="1:11" x14ac:dyDescent="0.2">
      <c r="A5845" s="86" t="s">
        <v>6388</v>
      </c>
      <c r="B5845" s="763" t="s">
        <v>253</v>
      </c>
      <c r="E5845" s="86" t="s">
        <v>226</v>
      </c>
      <c r="F5845" s="282" t="s">
        <v>464</v>
      </c>
      <c r="G5845" s="1100" t="str">
        <f>IF('Appraisal Inputs'!Q486="","Blank",'Appraisal Inputs'!Q486)</f>
        <v>Blank</v>
      </c>
      <c r="I5845" s="515" t="s">
        <v>6193</v>
      </c>
      <c r="K5845" s="1140"/>
    </row>
    <row r="5846" spans="1:11" x14ac:dyDescent="0.2">
      <c r="A5846" s="86" t="s">
        <v>6388</v>
      </c>
      <c r="B5846" s="763" t="s">
        <v>253</v>
      </c>
      <c r="E5846" s="86" t="s">
        <v>226</v>
      </c>
      <c r="F5846" s="282" t="s">
        <v>525</v>
      </c>
      <c r="G5846" s="1100" t="str">
        <f>IF('Appraisal Inputs'!Q487="","Blank",'Appraisal Inputs'!Q487)</f>
        <v>Blank</v>
      </c>
      <c r="I5846" s="515" t="s">
        <v>6194</v>
      </c>
      <c r="K5846" s="1140"/>
    </row>
    <row r="5847" spans="1:11" x14ac:dyDescent="0.2">
      <c r="A5847" s="86" t="s">
        <v>6388</v>
      </c>
      <c r="B5847" s="763" t="s">
        <v>253</v>
      </c>
      <c r="E5847" s="86" t="s">
        <v>226</v>
      </c>
      <c r="F5847" s="282" t="s">
        <v>490</v>
      </c>
      <c r="G5847" s="1126" t="str">
        <f>IF('Appraisal Inputs'!Q490="","Blank",'Appraisal Inputs'!Q490)</f>
        <v>Blank</v>
      </c>
      <c r="I5847" s="515" t="s">
        <v>7471</v>
      </c>
      <c r="K5847" s="1140"/>
    </row>
    <row r="5848" spans="1:11" x14ac:dyDescent="0.2">
      <c r="A5848" s="86" t="s">
        <v>6388</v>
      </c>
      <c r="B5848" s="763" t="s">
        <v>253</v>
      </c>
      <c r="E5848" s="86" t="s">
        <v>226</v>
      </c>
      <c r="F5848" s="282" t="s">
        <v>248</v>
      </c>
      <c r="G5848" s="1124" t="str">
        <f>IF('Appraisal Inputs'!Q491="","Blank",'Appraisal Inputs'!Q491)</f>
        <v>Blank</v>
      </c>
      <c r="I5848" s="515" t="s">
        <v>6195</v>
      </c>
      <c r="K5848" s="1130"/>
    </row>
    <row r="5849" spans="1:11" x14ac:dyDescent="0.2">
      <c r="A5849" s="86" t="s">
        <v>6388</v>
      </c>
      <c r="B5849" s="763" t="s">
        <v>253</v>
      </c>
      <c r="E5849" s="86" t="s">
        <v>226</v>
      </c>
      <c r="F5849" s="282" t="s">
        <v>492</v>
      </c>
      <c r="G5849" s="1126" t="str">
        <f>IF('Appraisal Inputs'!Q494="","Blank",'Appraisal Inputs'!Q494)</f>
        <v>Blank</v>
      </c>
      <c r="I5849" s="515" t="s">
        <v>7472</v>
      </c>
      <c r="K5849" s="1140"/>
    </row>
    <row r="5850" spans="1:11" x14ac:dyDescent="0.2">
      <c r="A5850" s="86" t="s">
        <v>6388</v>
      </c>
      <c r="B5850" s="763" t="s">
        <v>253</v>
      </c>
      <c r="E5850" s="86" t="s">
        <v>226</v>
      </c>
      <c r="F5850" s="282" t="s">
        <v>248</v>
      </c>
      <c r="G5850" s="1124" t="str">
        <f>IF('Appraisal Inputs'!Q495="","Blank",'Appraisal Inputs'!Q495)</f>
        <v>Blank</v>
      </c>
      <c r="I5850" s="515" t="s">
        <v>6196</v>
      </c>
      <c r="K5850" s="1130"/>
    </row>
    <row r="5851" spans="1:11" x14ac:dyDescent="0.2">
      <c r="A5851" s="86" t="s">
        <v>6388</v>
      </c>
      <c r="B5851" s="763" t="s">
        <v>253</v>
      </c>
      <c r="E5851" s="86" t="s">
        <v>226</v>
      </c>
      <c r="F5851" s="282" t="s">
        <v>235</v>
      </c>
      <c r="G5851" s="1141" t="str">
        <f>IF('Appraisal Inputs'!Q497="","Blank",'Appraisal Inputs'!Q497)</f>
        <v>Blank</v>
      </c>
      <c r="I5851" s="515" t="s">
        <v>7473</v>
      </c>
      <c r="K5851" s="1142"/>
    </row>
    <row r="5852" spans="1:11" x14ac:dyDescent="0.2">
      <c r="A5852" s="86" t="s">
        <v>6388</v>
      </c>
      <c r="B5852" s="763" t="s">
        <v>253</v>
      </c>
      <c r="E5852" s="86" t="s">
        <v>226</v>
      </c>
      <c r="F5852" s="282" t="s">
        <v>236</v>
      </c>
      <c r="G5852" s="1143" t="str">
        <f>IF('Appraisal Inputs'!Q498="","Blank",'Appraisal Inputs'!Q498)</f>
        <v>Blank</v>
      </c>
      <c r="I5852" s="515" t="s">
        <v>6197</v>
      </c>
      <c r="K5852" s="1144"/>
    </row>
    <row r="5853" spans="1:11" x14ac:dyDescent="0.2">
      <c r="A5853" s="86" t="s">
        <v>6388</v>
      </c>
      <c r="B5853" s="763" t="s">
        <v>253</v>
      </c>
      <c r="E5853" s="86" t="s">
        <v>226</v>
      </c>
      <c r="F5853" s="282" t="s">
        <v>249</v>
      </c>
      <c r="G5853" s="1124" t="str">
        <f>IF('Appraisal Inputs'!Q499="","Blank",'Appraisal Inputs'!Q499)</f>
        <v>Blank</v>
      </c>
      <c r="I5853" s="515" t="s">
        <v>6198</v>
      </c>
      <c r="K5853" s="1130"/>
    </row>
    <row r="5854" spans="1:11" x14ac:dyDescent="0.2">
      <c r="A5854" s="86" t="s">
        <v>6388</v>
      </c>
      <c r="B5854" s="543" t="s">
        <v>253</v>
      </c>
      <c r="C5854" s="547"/>
      <c r="D5854" s="547"/>
      <c r="E5854" s="547" t="s">
        <v>226</v>
      </c>
      <c r="F5854" s="538" t="s">
        <v>345</v>
      </c>
      <c r="G5854" s="1114" t="str">
        <f>IF('Appraisal Inputs'!Q500="","Blank",'Appraisal Inputs'!Q500)</f>
        <v>Blank</v>
      </c>
      <c r="I5854" s="515" t="s">
        <v>6199</v>
      </c>
      <c r="K5854" s="1145"/>
    </row>
    <row r="5855" spans="1:11" x14ac:dyDescent="0.2">
      <c r="A5855" s="86" t="s">
        <v>6388</v>
      </c>
      <c r="B5855" s="541" t="s">
        <v>253</v>
      </c>
      <c r="C5855" s="546"/>
      <c r="D5855" s="546"/>
      <c r="E5855" s="546" t="s">
        <v>227</v>
      </c>
      <c r="F5855" s="542" t="s">
        <v>237</v>
      </c>
      <c r="G5855" s="1136" t="str">
        <f>IF('Appraisal Inputs'!R461="","Blank",'Appraisal Inputs'!R461)</f>
        <v>Sale Comparable 14</v>
      </c>
      <c r="I5855" s="515" t="s">
        <v>7474</v>
      </c>
      <c r="K5855" s="1135"/>
    </row>
    <row r="5856" spans="1:11" x14ac:dyDescent="0.2">
      <c r="A5856" s="86" t="s">
        <v>6388</v>
      </c>
      <c r="B5856" s="763" t="s">
        <v>253</v>
      </c>
      <c r="E5856" s="86" t="s">
        <v>227</v>
      </c>
      <c r="F5856" s="282" t="s">
        <v>2</v>
      </c>
      <c r="G5856" s="1128" t="str">
        <f>IF('Appraisal Inputs'!R462="","Blank",'Appraisal Inputs'!R462)</f>
        <v>Blank</v>
      </c>
      <c r="I5856" s="515" t="s">
        <v>6200</v>
      </c>
      <c r="K5856" s="1135"/>
    </row>
    <row r="5857" spans="1:11" x14ac:dyDescent="0.2">
      <c r="A5857" s="86" t="s">
        <v>6388</v>
      </c>
      <c r="B5857" s="763" t="s">
        <v>253</v>
      </c>
      <c r="E5857" s="86" t="s">
        <v>227</v>
      </c>
      <c r="F5857" s="282" t="s">
        <v>3</v>
      </c>
      <c r="G5857" s="1128" t="str">
        <f>IF('Appraisal Inputs'!R463="","Blank",'Appraisal Inputs'!R463)</f>
        <v>Select ▼</v>
      </c>
      <c r="I5857" s="515" t="s">
        <v>6201</v>
      </c>
      <c r="K5857" s="1135"/>
    </row>
    <row r="5858" spans="1:11" x14ac:dyDescent="0.2">
      <c r="A5858" s="86" t="s">
        <v>6388</v>
      </c>
      <c r="B5858" s="763" t="s">
        <v>253</v>
      </c>
      <c r="E5858" s="86" t="s">
        <v>227</v>
      </c>
      <c r="F5858" s="282" t="s">
        <v>234</v>
      </c>
      <c r="G5858" s="1137" t="str">
        <f>IF('Appraisal Inputs'!R464="","Blank",'Appraisal Inputs'!R464)</f>
        <v>Blank</v>
      </c>
      <c r="I5858" s="515" t="s">
        <v>6202</v>
      </c>
      <c r="K5858" s="1138"/>
    </row>
    <row r="5859" spans="1:11" x14ac:dyDescent="0.2">
      <c r="A5859" s="86" t="s">
        <v>6388</v>
      </c>
      <c r="B5859" s="763" t="s">
        <v>253</v>
      </c>
      <c r="E5859" s="86" t="s">
        <v>227</v>
      </c>
      <c r="F5859" s="282" t="s">
        <v>10</v>
      </c>
      <c r="G5859" s="1128" t="str">
        <f>IF('Appraisal Inputs'!R465="","Blank",'Appraisal Inputs'!R465)</f>
        <v>Blank</v>
      </c>
      <c r="I5859" s="515" t="s">
        <v>6203</v>
      </c>
      <c r="K5859" s="1135"/>
    </row>
    <row r="5860" spans="1:11" x14ac:dyDescent="0.2">
      <c r="A5860" s="86" t="s">
        <v>6388</v>
      </c>
      <c r="B5860" s="763" t="s">
        <v>253</v>
      </c>
      <c r="E5860" s="86" t="s">
        <v>227</v>
      </c>
      <c r="F5860" s="282" t="s">
        <v>12</v>
      </c>
      <c r="G5860" s="1128" t="str">
        <f>IF('Appraisal Inputs'!R466="","Blank",'Appraisal Inputs'!R466)</f>
        <v>Select ▼</v>
      </c>
      <c r="I5860" s="515" t="s">
        <v>6204</v>
      </c>
      <c r="K5860" s="1135"/>
    </row>
    <row r="5861" spans="1:11" x14ac:dyDescent="0.2">
      <c r="A5861" s="86" t="s">
        <v>6388</v>
      </c>
      <c r="B5861" s="763" t="s">
        <v>253</v>
      </c>
      <c r="E5861" s="86" t="s">
        <v>227</v>
      </c>
      <c r="F5861" s="282" t="s">
        <v>238</v>
      </c>
      <c r="G5861" s="1105" t="str">
        <f>IF('Appraisal Inputs'!R467="","Blank",'Appraisal Inputs'!R467)</f>
        <v>Blank</v>
      </c>
      <c r="I5861" s="515" t="s">
        <v>6205</v>
      </c>
      <c r="K5861" s="563"/>
    </row>
    <row r="5862" spans="1:11" x14ac:dyDescent="0.2">
      <c r="A5862" s="86" t="s">
        <v>6388</v>
      </c>
      <c r="B5862" s="763" t="s">
        <v>253</v>
      </c>
      <c r="E5862" s="86" t="s">
        <v>227</v>
      </c>
      <c r="F5862" s="282" t="s">
        <v>239</v>
      </c>
      <c r="G5862" s="1105" t="str">
        <f>IF('Appraisal Inputs'!R468="","Blank",'Appraisal Inputs'!R468)</f>
        <v>Blank</v>
      </c>
      <c r="I5862" s="515" t="s">
        <v>6206</v>
      </c>
      <c r="K5862" s="563"/>
    </row>
    <row r="5863" spans="1:11" x14ac:dyDescent="0.2">
      <c r="A5863" s="86" t="s">
        <v>6388</v>
      </c>
      <c r="B5863" s="763" t="s">
        <v>253</v>
      </c>
      <c r="E5863" s="86" t="s">
        <v>227</v>
      </c>
      <c r="F5863" s="282" t="s">
        <v>240</v>
      </c>
      <c r="G5863" s="1105" t="str">
        <f>IF('Appraisal Inputs'!R469="","Blank",'Appraisal Inputs'!R469)</f>
        <v>Blank</v>
      </c>
      <c r="I5863" s="515" t="s">
        <v>6207</v>
      </c>
      <c r="K5863" s="563"/>
    </row>
    <row r="5864" spans="1:11" x14ac:dyDescent="0.2">
      <c r="A5864" s="86" t="s">
        <v>6388</v>
      </c>
      <c r="B5864" s="763" t="s">
        <v>253</v>
      </c>
      <c r="E5864" s="86" t="s">
        <v>227</v>
      </c>
      <c r="F5864" s="282" t="s">
        <v>241</v>
      </c>
      <c r="G5864" s="1105" t="str">
        <f>IF('Appraisal Inputs'!R470="","Blank",'Appraisal Inputs'!R470)</f>
        <v>Blank</v>
      </c>
      <c r="I5864" s="515" t="s">
        <v>6208</v>
      </c>
      <c r="K5864" s="563"/>
    </row>
    <row r="5865" spans="1:11" x14ac:dyDescent="0.2">
      <c r="A5865" s="86" t="s">
        <v>6388</v>
      </c>
      <c r="B5865" s="763" t="s">
        <v>253</v>
      </c>
      <c r="E5865" s="86" t="s">
        <v>227</v>
      </c>
      <c r="F5865" s="282" t="s">
        <v>242</v>
      </c>
      <c r="G5865" s="1105" t="str">
        <f>IF('Appraisal Inputs'!R472="","Blank",'Appraisal Inputs'!R472)</f>
        <v>Blank</v>
      </c>
      <c r="I5865" s="515" t="s">
        <v>7475</v>
      </c>
      <c r="K5865" s="563"/>
    </row>
    <row r="5866" spans="1:11" x14ac:dyDescent="0.2">
      <c r="A5866" s="86" t="s">
        <v>6388</v>
      </c>
      <c r="B5866" s="763" t="s">
        <v>253</v>
      </c>
      <c r="E5866" s="86" t="s">
        <v>227</v>
      </c>
      <c r="F5866" s="282" t="s">
        <v>243</v>
      </c>
      <c r="G5866" s="1105" t="str">
        <f>IF('Appraisal Inputs'!R473="","Blank",'Appraisal Inputs'!R473)</f>
        <v>Blank</v>
      </c>
      <c r="I5866" s="515" t="s">
        <v>6209</v>
      </c>
      <c r="K5866" s="563"/>
    </row>
    <row r="5867" spans="1:11" x14ac:dyDescent="0.2">
      <c r="A5867" s="86" t="s">
        <v>6388</v>
      </c>
      <c r="B5867" s="763" t="s">
        <v>253</v>
      </c>
      <c r="E5867" s="86" t="s">
        <v>227</v>
      </c>
      <c r="F5867" s="282" t="s">
        <v>244</v>
      </c>
      <c r="G5867" s="1105" t="str">
        <f>IF('Appraisal Inputs'!R474="","Blank",'Appraisal Inputs'!R474)</f>
        <v>Blank</v>
      </c>
      <c r="I5867" s="515" t="s">
        <v>6210</v>
      </c>
      <c r="K5867" s="563"/>
    </row>
    <row r="5868" spans="1:11" x14ac:dyDescent="0.2">
      <c r="A5868" s="86" t="s">
        <v>6388</v>
      </c>
      <c r="B5868" s="763" t="s">
        <v>253</v>
      </c>
      <c r="E5868" s="86" t="s">
        <v>227</v>
      </c>
      <c r="F5868" s="282" t="s">
        <v>245</v>
      </c>
      <c r="G5868" s="1105" t="str">
        <f>IF('Appraisal Inputs'!R475="","Blank",'Appraisal Inputs'!R475)</f>
        <v>Blank</v>
      </c>
      <c r="I5868" s="515" t="s">
        <v>6211</v>
      </c>
      <c r="K5868" s="563"/>
    </row>
    <row r="5869" spans="1:11" x14ac:dyDescent="0.2">
      <c r="A5869" s="86" t="s">
        <v>6388</v>
      </c>
      <c r="B5869" s="763" t="s">
        <v>253</v>
      </c>
      <c r="E5869" s="86" t="s">
        <v>227</v>
      </c>
      <c r="F5869" s="282" t="s">
        <v>64</v>
      </c>
      <c r="G5869" s="1128" t="str">
        <f>IF('Appraisal Inputs'!R477="","Blank",'Appraisal Inputs'!R477)</f>
        <v>Select ▼</v>
      </c>
      <c r="I5869" s="515" t="s">
        <v>7476</v>
      </c>
      <c r="K5869" s="1135"/>
    </row>
    <row r="5870" spans="1:11" x14ac:dyDescent="0.2">
      <c r="A5870" s="86" t="s">
        <v>6388</v>
      </c>
      <c r="B5870" s="763" t="s">
        <v>253</v>
      </c>
      <c r="E5870" s="86" t="s">
        <v>227</v>
      </c>
      <c r="F5870" s="282" t="s">
        <v>7613</v>
      </c>
      <c r="G5870" s="1124" t="str">
        <f>IF('Appraisal Inputs'!R478="","Blank",'Appraisal Inputs'!R478)</f>
        <v>Blank</v>
      </c>
      <c r="I5870" s="515" t="s">
        <v>6212</v>
      </c>
      <c r="K5870" s="1130"/>
    </row>
    <row r="5871" spans="1:11" x14ac:dyDescent="0.2">
      <c r="A5871" s="86" t="s">
        <v>6388</v>
      </c>
      <c r="B5871" s="763" t="s">
        <v>253</v>
      </c>
      <c r="E5871" s="86" t="s">
        <v>227</v>
      </c>
      <c r="F5871" s="282" t="s">
        <v>211</v>
      </c>
      <c r="G5871" s="1124" t="str">
        <f>IF('Appraisal Inputs'!R479="","Blank",'Appraisal Inputs'!R479)</f>
        <v>Blank</v>
      </c>
      <c r="I5871" s="515" t="s">
        <v>6213</v>
      </c>
      <c r="K5871" s="1130"/>
    </row>
    <row r="5872" spans="1:11" x14ac:dyDescent="0.2">
      <c r="A5872" s="86" t="s">
        <v>6388</v>
      </c>
      <c r="B5872" s="763" t="s">
        <v>253</v>
      </c>
      <c r="E5872" s="86" t="s">
        <v>227</v>
      </c>
      <c r="F5872" s="282" t="s">
        <v>212</v>
      </c>
      <c r="G5872" s="1124" t="str">
        <f>IF('Appraisal Inputs'!R480="","Blank",'Appraisal Inputs'!R480)</f>
        <v>Blank</v>
      </c>
      <c r="I5872" s="515" t="s">
        <v>6214</v>
      </c>
      <c r="K5872" s="1130"/>
    </row>
    <row r="5873" spans="1:11" x14ac:dyDescent="0.2">
      <c r="A5873" s="86" t="s">
        <v>6388</v>
      </c>
      <c r="B5873" s="763" t="s">
        <v>253</v>
      </c>
      <c r="E5873" s="86" t="s">
        <v>227</v>
      </c>
      <c r="F5873" s="282" t="s">
        <v>488</v>
      </c>
      <c r="G5873" s="1124" t="str">
        <f>IF('Appraisal Inputs'!R481="","Blank",'Appraisal Inputs'!R481)</f>
        <v>Blank</v>
      </c>
      <c r="I5873" s="515" t="s">
        <v>6215</v>
      </c>
      <c r="K5873" s="1130"/>
    </row>
    <row r="5874" spans="1:11" x14ac:dyDescent="0.2">
      <c r="A5874" s="86" t="s">
        <v>6388</v>
      </c>
      <c r="B5874" s="763" t="s">
        <v>253</v>
      </c>
      <c r="E5874" s="86" t="s">
        <v>227</v>
      </c>
      <c r="F5874" s="282" t="s">
        <v>247</v>
      </c>
      <c r="G5874" s="1139" t="str">
        <f>IF('Appraisal Inputs'!R483="","Blank",'Appraisal Inputs'!R483)</f>
        <v>Blank</v>
      </c>
      <c r="I5874" s="515" t="s">
        <v>7477</v>
      </c>
      <c r="K5874" s="1130"/>
    </row>
    <row r="5875" spans="1:11" x14ac:dyDescent="0.2">
      <c r="A5875" s="86" t="s">
        <v>6388</v>
      </c>
      <c r="B5875" s="763" t="s">
        <v>253</v>
      </c>
      <c r="E5875" s="86" t="s">
        <v>227</v>
      </c>
      <c r="F5875" s="282" t="s">
        <v>246</v>
      </c>
      <c r="G5875" s="1100" t="str">
        <f>IF('Appraisal Inputs'!R484="","Blank",'Appraisal Inputs'!R484)</f>
        <v>Blank</v>
      </c>
      <c r="I5875" s="515" t="s">
        <v>6216</v>
      </c>
      <c r="K5875" s="1140"/>
    </row>
    <row r="5876" spans="1:11" x14ac:dyDescent="0.2">
      <c r="A5876" s="86" t="s">
        <v>6388</v>
      </c>
      <c r="B5876" s="763" t="s">
        <v>253</v>
      </c>
      <c r="E5876" s="86" t="s">
        <v>227</v>
      </c>
      <c r="F5876" s="282" t="s">
        <v>459</v>
      </c>
      <c r="G5876" s="1100" t="str">
        <f>IF('Appraisal Inputs'!R485="","Blank",'Appraisal Inputs'!R485)</f>
        <v>Blank</v>
      </c>
      <c r="I5876" s="515" t="s">
        <v>6217</v>
      </c>
      <c r="K5876" s="1140"/>
    </row>
    <row r="5877" spans="1:11" x14ac:dyDescent="0.2">
      <c r="A5877" s="86" t="s">
        <v>6388</v>
      </c>
      <c r="B5877" s="763" t="s">
        <v>253</v>
      </c>
      <c r="E5877" s="86" t="s">
        <v>227</v>
      </c>
      <c r="F5877" s="282" t="s">
        <v>464</v>
      </c>
      <c r="G5877" s="1100" t="str">
        <f>IF('Appraisal Inputs'!R486="","Blank",'Appraisal Inputs'!R486)</f>
        <v>Blank</v>
      </c>
      <c r="I5877" s="515" t="s">
        <v>6218</v>
      </c>
      <c r="K5877" s="1140"/>
    </row>
    <row r="5878" spans="1:11" x14ac:dyDescent="0.2">
      <c r="A5878" s="86" t="s">
        <v>6388</v>
      </c>
      <c r="B5878" s="763" t="s">
        <v>253</v>
      </c>
      <c r="E5878" s="86" t="s">
        <v>227</v>
      </c>
      <c r="F5878" s="282" t="s">
        <v>525</v>
      </c>
      <c r="G5878" s="1100" t="str">
        <f>IF('Appraisal Inputs'!R487="","Blank",'Appraisal Inputs'!R487)</f>
        <v>Blank</v>
      </c>
      <c r="I5878" s="515" t="s">
        <v>6219</v>
      </c>
      <c r="K5878" s="1140"/>
    </row>
    <row r="5879" spans="1:11" x14ac:dyDescent="0.2">
      <c r="A5879" s="86" t="s">
        <v>6388</v>
      </c>
      <c r="B5879" s="763" t="s">
        <v>253</v>
      </c>
      <c r="E5879" s="86" t="s">
        <v>227</v>
      </c>
      <c r="F5879" s="282" t="s">
        <v>490</v>
      </c>
      <c r="G5879" s="1126" t="str">
        <f>IF('Appraisal Inputs'!R490="","Blank",'Appraisal Inputs'!R490)</f>
        <v>Blank</v>
      </c>
      <c r="I5879" s="515" t="s">
        <v>7478</v>
      </c>
      <c r="K5879" s="1140"/>
    </row>
    <row r="5880" spans="1:11" x14ac:dyDescent="0.2">
      <c r="A5880" s="86" t="s">
        <v>6388</v>
      </c>
      <c r="B5880" s="763" t="s">
        <v>253</v>
      </c>
      <c r="E5880" s="86" t="s">
        <v>227</v>
      </c>
      <c r="F5880" s="282" t="s">
        <v>248</v>
      </c>
      <c r="G5880" s="1124" t="str">
        <f>IF('Appraisal Inputs'!R491="","Blank",'Appraisal Inputs'!R491)</f>
        <v>Blank</v>
      </c>
      <c r="I5880" s="515" t="s">
        <v>6220</v>
      </c>
      <c r="K5880" s="1130"/>
    </row>
    <row r="5881" spans="1:11" x14ac:dyDescent="0.2">
      <c r="A5881" s="86" t="s">
        <v>6388</v>
      </c>
      <c r="B5881" s="763" t="s">
        <v>253</v>
      </c>
      <c r="E5881" s="86" t="s">
        <v>227</v>
      </c>
      <c r="F5881" s="282" t="s">
        <v>492</v>
      </c>
      <c r="G5881" s="1126" t="str">
        <f>IF('Appraisal Inputs'!R494="","Blank",'Appraisal Inputs'!R494)</f>
        <v>Blank</v>
      </c>
      <c r="I5881" s="515" t="s">
        <v>7479</v>
      </c>
      <c r="K5881" s="1140"/>
    </row>
    <row r="5882" spans="1:11" x14ac:dyDescent="0.2">
      <c r="A5882" s="86" t="s">
        <v>6388</v>
      </c>
      <c r="B5882" s="763" t="s">
        <v>253</v>
      </c>
      <c r="E5882" s="86" t="s">
        <v>227</v>
      </c>
      <c r="F5882" s="282" t="s">
        <v>248</v>
      </c>
      <c r="G5882" s="1124" t="str">
        <f>IF('Appraisal Inputs'!R495="","Blank",'Appraisal Inputs'!R495)</f>
        <v>Blank</v>
      </c>
      <c r="I5882" s="515" t="s">
        <v>6221</v>
      </c>
      <c r="K5882" s="1130"/>
    </row>
    <row r="5883" spans="1:11" x14ac:dyDescent="0.2">
      <c r="A5883" s="86" t="s">
        <v>6388</v>
      </c>
      <c r="B5883" s="763" t="s">
        <v>253</v>
      </c>
      <c r="E5883" s="86" t="s">
        <v>227</v>
      </c>
      <c r="F5883" s="282" t="s">
        <v>235</v>
      </c>
      <c r="G5883" s="1141" t="str">
        <f>IF('Appraisal Inputs'!R497="","Blank",'Appraisal Inputs'!R497)</f>
        <v>Blank</v>
      </c>
      <c r="I5883" s="515" t="s">
        <v>7480</v>
      </c>
      <c r="K5883" s="1142"/>
    </row>
    <row r="5884" spans="1:11" x14ac:dyDescent="0.2">
      <c r="A5884" s="86" t="s">
        <v>6388</v>
      </c>
      <c r="B5884" s="763" t="s">
        <v>253</v>
      </c>
      <c r="E5884" s="86" t="s">
        <v>227</v>
      </c>
      <c r="F5884" s="282" t="s">
        <v>236</v>
      </c>
      <c r="G5884" s="1143" t="str">
        <f>IF('Appraisal Inputs'!R498="","Blank",'Appraisal Inputs'!R498)</f>
        <v>Blank</v>
      </c>
      <c r="I5884" s="515" t="s">
        <v>6222</v>
      </c>
      <c r="K5884" s="1144"/>
    </row>
    <row r="5885" spans="1:11" x14ac:dyDescent="0.2">
      <c r="A5885" s="86" t="s">
        <v>6388</v>
      </c>
      <c r="B5885" s="763" t="s">
        <v>253</v>
      </c>
      <c r="E5885" s="86" t="s">
        <v>227</v>
      </c>
      <c r="F5885" s="282" t="s">
        <v>249</v>
      </c>
      <c r="G5885" s="1124" t="str">
        <f>IF('Appraisal Inputs'!R499="","Blank",'Appraisal Inputs'!R499)</f>
        <v>Blank</v>
      </c>
      <c r="I5885" s="515" t="s">
        <v>6223</v>
      </c>
      <c r="K5885" s="1130"/>
    </row>
    <row r="5886" spans="1:11" x14ac:dyDescent="0.2">
      <c r="A5886" s="86" t="s">
        <v>6388</v>
      </c>
      <c r="B5886" s="543" t="s">
        <v>253</v>
      </c>
      <c r="C5886" s="547"/>
      <c r="D5886" s="547"/>
      <c r="E5886" s="547" t="s">
        <v>227</v>
      </c>
      <c r="F5886" s="538" t="s">
        <v>345</v>
      </c>
      <c r="G5886" s="1114" t="str">
        <f>IF('Appraisal Inputs'!R500="","Blank",'Appraisal Inputs'!R500)</f>
        <v>Blank</v>
      </c>
      <c r="I5886" s="515" t="s">
        <v>6224</v>
      </c>
      <c r="K5886" s="1145"/>
    </row>
    <row r="5887" spans="1:11" x14ac:dyDescent="0.2">
      <c r="A5887" s="86" t="s">
        <v>6388</v>
      </c>
      <c r="B5887" s="541" t="s">
        <v>253</v>
      </c>
      <c r="C5887" s="546"/>
      <c r="D5887" s="546"/>
      <c r="E5887" s="546" t="s">
        <v>228</v>
      </c>
      <c r="F5887" s="542" t="s">
        <v>237</v>
      </c>
      <c r="G5887" s="1136" t="str">
        <f>IF('Appraisal Inputs'!S461="","Blank",'Appraisal Inputs'!S461)</f>
        <v>Sale Comparable 15</v>
      </c>
      <c r="I5887" s="515" t="s">
        <v>7481</v>
      </c>
      <c r="K5887" s="1135"/>
    </row>
    <row r="5888" spans="1:11" x14ac:dyDescent="0.2">
      <c r="A5888" s="86" t="s">
        <v>6388</v>
      </c>
      <c r="B5888" s="763" t="s">
        <v>253</v>
      </c>
      <c r="E5888" s="86" t="s">
        <v>228</v>
      </c>
      <c r="F5888" s="282" t="s">
        <v>2</v>
      </c>
      <c r="G5888" s="1128" t="str">
        <f>IF('Appraisal Inputs'!S462="","Blank",'Appraisal Inputs'!S462)</f>
        <v>Blank</v>
      </c>
      <c r="I5888" s="515" t="s">
        <v>6225</v>
      </c>
      <c r="K5888" s="1135"/>
    </row>
    <row r="5889" spans="1:11" x14ac:dyDescent="0.2">
      <c r="A5889" s="86" t="s">
        <v>6388</v>
      </c>
      <c r="B5889" s="763" t="s">
        <v>253</v>
      </c>
      <c r="E5889" s="86" t="s">
        <v>228</v>
      </c>
      <c r="F5889" s="282" t="s">
        <v>3</v>
      </c>
      <c r="G5889" s="1128" t="str">
        <f>IF('Appraisal Inputs'!S463="","Blank",'Appraisal Inputs'!S463)</f>
        <v>Select ▼</v>
      </c>
      <c r="I5889" s="515" t="s">
        <v>6226</v>
      </c>
      <c r="K5889" s="1135"/>
    </row>
    <row r="5890" spans="1:11" x14ac:dyDescent="0.2">
      <c r="A5890" s="86" t="s">
        <v>6388</v>
      </c>
      <c r="B5890" s="763" t="s">
        <v>253</v>
      </c>
      <c r="E5890" s="86" t="s">
        <v>228</v>
      </c>
      <c r="F5890" s="282" t="s">
        <v>234</v>
      </c>
      <c r="G5890" s="1137" t="str">
        <f>IF('Appraisal Inputs'!S464="","Blank",'Appraisal Inputs'!S464)</f>
        <v>Blank</v>
      </c>
      <c r="I5890" s="515" t="s">
        <v>6227</v>
      </c>
      <c r="K5890" s="1138"/>
    </row>
    <row r="5891" spans="1:11" x14ac:dyDescent="0.2">
      <c r="A5891" s="86" t="s">
        <v>6388</v>
      </c>
      <c r="B5891" s="763" t="s">
        <v>253</v>
      </c>
      <c r="E5891" s="86" t="s">
        <v>228</v>
      </c>
      <c r="F5891" s="282" t="s">
        <v>10</v>
      </c>
      <c r="G5891" s="1128" t="str">
        <f>IF('Appraisal Inputs'!S465="","Blank",'Appraisal Inputs'!S465)</f>
        <v>Blank</v>
      </c>
      <c r="I5891" s="515" t="s">
        <v>6228</v>
      </c>
      <c r="K5891" s="1135"/>
    </row>
    <row r="5892" spans="1:11" x14ac:dyDescent="0.2">
      <c r="A5892" s="86" t="s">
        <v>6388</v>
      </c>
      <c r="B5892" s="763" t="s">
        <v>253</v>
      </c>
      <c r="E5892" s="86" t="s">
        <v>228</v>
      </c>
      <c r="F5892" s="282" t="s">
        <v>12</v>
      </c>
      <c r="G5892" s="1128" t="str">
        <f>IF('Appraisal Inputs'!S466="","Blank",'Appraisal Inputs'!S466)</f>
        <v>Select ▼</v>
      </c>
      <c r="I5892" s="515" t="s">
        <v>6229</v>
      </c>
      <c r="K5892" s="1135"/>
    </row>
    <row r="5893" spans="1:11" x14ac:dyDescent="0.2">
      <c r="A5893" s="86" t="s">
        <v>6388</v>
      </c>
      <c r="B5893" s="763" t="s">
        <v>253</v>
      </c>
      <c r="E5893" s="86" t="s">
        <v>228</v>
      </c>
      <c r="F5893" s="282" t="s">
        <v>238</v>
      </c>
      <c r="G5893" s="1105" t="str">
        <f>IF('Appraisal Inputs'!S467="","Blank",'Appraisal Inputs'!S467)</f>
        <v>Blank</v>
      </c>
      <c r="I5893" s="515" t="s">
        <v>6230</v>
      </c>
      <c r="K5893" s="563"/>
    </row>
    <row r="5894" spans="1:11" x14ac:dyDescent="0.2">
      <c r="A5894" s="86" t="s">
        <v>6388</v>
      </c>
      <c r="B5894" s="763" t="s">
        <v>253</v>
      </c>
      <c r="E5894" s="86" t="s">
        <v>228</v>
      </c>
      <c r="F5894" s="282" t="s">
        <v>239</v>
      </c>
      <c r="G5894" s="1105" t="str">
        <f>IF('Appraisal Inputs'!S468="","Blank",'Appraisal Inputs'!S468)</f>
        <v>Blank</v>
      </c>
      <c r="I5894" s="515" t="s">
        <v>6231</v>
      </c>
      <c r="K5894" s="563"/>
    </row>
    <row r="5895" spans="1:11" x14ac:dyDescent="0.2">
      <c r="A5895" s="86" t="s">
        <v>6388</v>
      </c>
      <c r="B5895" s="763" t="s">
        <v>253</v>
      </c>
      <c r="E5895" s="86" t="s">
        <v>228</v>
      </c>
      <c r="F5895" s="282" t="s">
        <v>240</v>
      </c>
      <c r="G5895" s="1105" t="str">
        <f>IF('Appraisal Inputs'!S469="","Blank",'Appraisal Inputs'!S469)</f>
        <v>Blank</v>
      </c>
      <c r="I5895" s="515" t="s">
        <v>6232</v>
      </c>
      <c r="K5895" s="563"/>
    </row>
    <row r="5896" spans="1:11" x14ac:dyDescent="0.2">
      <c r="A5896" s="86" t="s">
        <v>6388</v>
      </c>
      <c r="B5896" s="763" t="s">
        <v>253</v>
      </c>
      <c r="E5896" s="86" t="s">
        <v>228</v>
      </c>
      <c r="F5896" s="282" t="s">
        <v>241</v>
      </c>
      <c r="G5896" s="1105" t="str">
        <f>IF('Appraisal Inputs'!S470="","Blank",'Appraisal Inputs'!S470)</f>
        <v>Blank</v>
      </c>
      <c r="I5896" s="515" t="s">
        <v>6233</v>
      </c>
      <c r="K5896" s="563"/>
    </row>
    <row r="5897" spans="1:11" x14ac:dyDescent="0.2">
      <c r="A5897" s="86" t="s">
        <v>6388</v>
      </c>
      <c r="B5897" s="763" t="s">
        <v>253</v>
      </c>
      <c r="E5897" s="86" t="s">
        <v>228</v>
      </c>
      <c r="F5897" s="282" t="s">
        <v>242</v>
      </c>
      <c r="G5897" s="1105" t="str">
        <f>IF('Appraisal Inputs'!S472="","Blank",'Appraisal Inputs'!S472)</f>
        <v>Blank</v>
      </c>
      <c r="I5897" s="515" t="s">
        <v>7482</v>
      </c>
      <c r="K5897" s="563"/>
    </row>
    <row r="5898" spans="1:11" x14ac:dyDescent="0.2">
      <c r="A5898" s="86" t="s">
        <v>6388</v>
      </c>
      <c r="B5898" s="763" t="s">
        <v>253</v>
      </c>
      <c r="E5898" s="86" t="s">
        <v>228</v>
      </c>
      <c r="F5898" s="282" t="s">
        <v>243</v>
      </c>
      <c r="G5898" s="1105" t="str">
        <f>IF('Appraisal Inputs'!S473="","Blank",'Appraisal Inputs'!S473)</f>
        <v>Blank</v>
      </c>
      <c r="I5898" s="515" t="s">
        <v>6234</v>
      </c>
      <c r="K5898" s="563"/>
    </row>
    <row r="5899" spans="1:11" x14ac:dyDescent="0.2">
      <c r="A5899" s="86" t="s">
        <v>6388</v>
      </c>
      <c r="B5899" s="763" t="s">
        <v>253</v>
      </c>
      <c r="E5899" s="86" t="s">
        <v>228</v>
      </c>
      <c r="F5899" s="282" t="s">
        <v>244</v>
      </c>
      <c r="G5899" s="1105" t="str">
        <f>IF('Appraisal Inputs'!S474="","Blank",'Appraisal Inputs'!S474)</f>
        <v>Blank</v>
      </c>
      <c r="I5899" s="515" t="s">
        <v>6235</v>
      </c>
      <c r="K5899" s="563"/>
    </row>
    <row r="5900" spans="1:11" x14ac:dyDescent="0.2">
      <c r="A5900" s="86" t="s">
        <v>6388</v>
      </c>
      <c r="B5900" s="763" t="s">
        <v>253</v>
      </c>
      <c r="E5900" s="86" t="s">
        <v>228</v>
      </c>
      <c r="F5900" s="282" t="s">
        <v>245</v>
      </c>
      <c r="G5900" s="1105" t="str">
        <f>IF('Appraisal Inputs'!S475="","Blank",'Appraisal Inputs'!S475)</f>
        <v>Blank</v>
      </c>
      <c r="I5900" s="515" t="s">
        <v>6236</v>
      </c>
      <c r="K5900" s="563"/>
    </row>
    <row r="5901" spans="1:11" x14ac:dyDescent="0.2">
      <c r="A5901" s="86" t="s">
        <v>6388</v>
      </c>
      <c r="B5901" s="763" t="s">
        <v>253</v>
      </c>
      <c r="E5901" s="86" t="s">
        <v>228</v>
      </c>
      <c r="F5901" s="282" t="s">
        <v>64</v>
      </c>
      <c r="G5901" s="1128" t="str">
        <f>IF('Appraisal Inputs'!S477="","Blank",'Appraisal Inputs'!S477)</f>
        <v>Select ▼</v>
      </c>
      <c r="I5901" s="515" t="s">
        <v>7483</v>
      </c>
      <c r="K5901" s="1135"/>
    </row>
    <row r="5902" spans="1:11" x14ac:dyDescent="0.2">
      <c r="A5902" s="86" t="s">
        <v>6388</v>
      </c>
      <c r="B5902" s="763" t="s">
        <v>253</v>
      </c>
      <c r="E5902" s="86" t="s">
        <v>228</v>
      </c>
      <c r="F5902" s="282" t="s">
        <v>7613</v>
      </c>
      <c r="G5902" s="1124" t="str">
        <f>IF('Appraisal Inputs'!S478="","Blank",'Appraisal Inputs'!S478)</f>
        <v>Blank</v>
      </c>
      <c r="I5902" s="515" t="s">
        <v>6237</v>
      </c>
      <c r="K5902" s="1130"/>
    </row>
    <row r="5903" spans="1:11" x14ac:dyDescent="0.2">
      <c r="A5903" s="86" t="s">
        <v>6388</v>
      </c>
      <c r="B5903" s="763" t="s">
        <v>253</v>
      </c>
      <c r="E5903" s="86" t="s">
        <v>228</v>
      </c>
      <c r="F5903" s="282" t="s">
        <v>211</v>
      </c>
      <c r="G5903" s="1124" t="str">
        <f>IF('Appraisal Inputs'!S479="","Blank",'Appraisal Inputs'!S479)</f>
        <v>Blank</v>
      </c>
      <c r="I5903" s="515" t="s">
        <v>6238</v>
      </c>
      <c r="K5903" s="1130"/>
    </row>
    <row r="5904" spans="1:11" x14ac:dyDescent="0.2">
      <c r="A5904" s="86" t="s">
        <v>6388</v>
      </c>
      <c r="B5904" s="763" t="s">
        <v>253</v>
      </c>
      <c r="E5904" s="86" t="s">
        <v>228</v>
      </c>
      <c r="F5904" s="282" t="s">
        <v>212</v>
      </c>
      <c r="G5904" s="1124" t="str">
        <f>IF('Appraisal Inputs'!S480="","Blank",'Appraisal Inputs'!S480)</f>
        <v>Blank</v>
      </c>
      <c r="I5904" s="515" t="s">
        <v>6239</v>
      </c>
      <c r="K5904" s="1130"/>
    </row>
    <row r="5905" spans="1:11" x14ac:dyDescent="0.2">
      <c r="A5905" s="86" t="s">
        <v>6388</v>
      </c>
      <c r="B5905" s="763" t="s">
        <v>253</v>
      </c>
      <c r="E5905" s="86" t="s">
        <v>228</v>
      </c>
      <c r="F5905" s="282" t="s">
        <v>488</v>
      </c>
      <c r="G5905" s="1124" t="str">
        <f>IF('Appraisal Inputs'!S481="","Blank",'Appraisal Inputs'!S481)</f>
        <v>Blank</v>
      </c>
      <c r="I5905" s="515" t="s">
        <v>6240</v>
      </c>
      <c r="K5905" s="1130"/>
    </row>
    <row r="5906" spans="1:11" x14ac:dyDescent="0.2">
      <c r="A5906" s="86" t="s">
        <v>6388</v>
      </c>
      <c r="B5906" s="763" t="s">
        <v>253</v>
      </c>
      <c r="E5906" s="86" t="s">
        <v>228</v>
      </c>
      <c r="F5906" s="282" t="s">
        <v>247</v>
      </c>
      <c r="G5906" s="1139" t="str">
        <f>IF('Appraisal Inputs'!S483="","Blank",'Appraisal Inputs'!S483)</f>
        <v>Blank</v>
      </c>
      <c r="I5906" s="515" t="s">
        <v>7484</v>
      </c>
      <c r="K5906" s="1130"/>
    </row>
    <row r="5907" spans="1:11" x14ac:dyDescent="0.2">
      <c r="A5907" s="86" t="s">
        <v>6388</v>
      </c>
      <c r="B5907" s="763" t="s">
        <v>253</v>
      </c>
      <c r="E5907" s="86" t="s">
        <v>228</v>
      </c>
      <c r="F5907" s="282" t="s">
        <v>246</v>
      </c>
      <c r="G5907" s="1100" t="str">
        <f>IF('Appraisal Inputs'!S484="","Blank",'Appraisal Inputs'!S484)</f>
        <v>Blank</v>
      </c>
      <c r="I5907" s="515" t="s">
        <v>6241</v>
      </c>
      <c r="K5907" s="1140"/>
    </row>
    <row r="5908" spans="1:11" x14ac:dyDescent="0.2">
      <c r="A5908" s="86" t="s">
        <v>6388</v>
      </c>
      <c r="B5908" s="763" t="s">
        <v>253</v>
      </c>
      <c r="E5908" s="86" t="s">
        <v>228</v>
      </c>
      <c r="F5908" s="282" t="s">
        <v>459</v>
      </c>
      <c r="G5908" s="1100" t="str">
        <f>IF('Appraisal Inputs'!S485="","Blank",'Appraisal Inputs'!S485)</f>
        <v>Blank</v>
      </c>
      <c r="I5908" s="515" t="s">
        <v>6242</v>
      </c>
      <c r="K5908" s="1140"/>
    </row>
    <row r="5909" spans="1:11" x14ac:dyDescent="0.2">
      <c r="A5909" s="86" t="s">
        <v>6388</v>
      </c>
      <c r="B5909" s="763" t="s">
        <v>253</v>
      </c>
      <c r="E5909" s="86" t="s">
        <v>228</v>
      </c>
      <c r="F5909" s="282" t="s">
        <v>464</v>
      </c>
      <c r="G5909" s="1100" t="str">
        <f>IF('Appraisal Inputs'!S486="","Blank",'Appraisal Inputs'!S486)</f>
        <v>Blank</v>
      </c>
      <c r="I5909" s="515" t="s">
        <v>6243</v>
      </c>
      <c r="K5909" s="1140"/>
    </row>
    <row r="5910" spans="1:11" x14ac:dyDescent="0.2">
      <c r="A5910" s="86" t="s">
        <v>6388</v>
      </c>
      <c r="B5910" s="763" t="s">
        <v>253</v>
      </c>
      <c r="E5910" s="86" t="s">
        <v>228</v>
      </c>
      <c r="F5910" s="282" t="s">
        <v>525</v>
      </c>
      <c r="G5910" s="1100" t="str">
        <f>IF('Appraisal Inputs'!S487="","Blank",'Appraisal Inputs'!S487)</f>
        <v>Blank</v>
      </c>
      <c r="I5910" s="515" t="s">
        <v>6244</v>
      </c>
      <c r="K5910" s="1140"/>
    </row>
    <row r="5911" spans="1:11" x14ac:dyDescent="0.2">
      <c r="A5911" s="86" t="s">
        <v>6388</v>
      </c>
      <c r="B5911" s="763" t="s">
        <v>253</v>
      </c>
      <c r="E5911" s="86" t="s">
        <v>228</v>
      </c>
      <c r="F5911" s="282" t="s">
        <v>490</v>
      </c>
      <c r="G5911" s="1126" t="str">
        <f>IF('Appraisal Inputs'!S490="","Blank",'Appraisal Inputs'!S490)</f>
        <v>Blank</v>
      </c>
      <c r="I5911" s="515" t="s">
        <v>7485</v>
      </c>
      <c r="K5911" s="1140"/>
    </row>
    <row r="5912" spans="1:11" x14ac:dyDescent="0.2">
      <c r="A5912" s="86" t="s">
        <v>6388</v>
      </c>
      <c r="B5912" s="763" t="s">
        <v>253</v>
      </c>
      <c r="E5912" s="86" t="s">
        <v>228</v>
      </c>
      <c r="F5912" s="282" t="s">
        <v>248</v>
      </c>
      <c r="G5912" s="1124" t="str">
        <f>IF('Appraisal Inputs'!S491="","Blank",'Appraisal Inputs'!S491)</f>
        <v>Blank</v>
      </c>
      <c r="I5912" s="515" t="s">
        <v>6245</v>
      </c>
      <c r="K5912" s="1130"/>
    </row>
    <row r="5913" spans="1:11" x14ac:dyDescent="0.2">
      <c r="A5913" s="86" t="s">
        <v>6388</v>
      </c>
      <c r="B5913" s="763" t="s">
        <v>253</v>
      </c>
      <c r="E5913" s="86" t="s">
        <v>228</v>
      </c>
      <c r="F5913" s="282" t="s">
        <v>492</v>
      </c>
      <c r="G5913" s="1126" t="str">
        <f>IF('Appraisal Inputs'!S494="","Blank",'Appraisal Inputs'!S494)</f>
        <v>Blank</v>
      </c>
      <c r="I5913" s="515" t="s">
        <v>7486</v>
      </c>
      <c r="K5913" s="1140"/>
    </row>
    <row r="5914" spans="1:11" x14ac:dyDescent="0.2">
      <c r="A5914" s="86" t="s">
        <v>6388</v>
      </c>
      <c r="B5914" s="763" t="s">
        <v>253</v>
      </c>
      <c r="E5914" s="86" t="s">
        <v>228</v>
      </c>
      <c r="F5914" s="282" t="s">
        <v>248</v>
      </c>
      <c r="G5914" s="1124" t="str">
        <f>IF('Appraisal Inputs'!S495="","Blank",'Appraisal Inputs'!S495)</f>
        <v>Blank</v>
      </c>
      <c r="I5914" s="515" t="s">
        <v>6246</v>
      </c>
      <c r="K5914" s="1130"/>
    </row>
    <row r="5915" spans="1:11" x14ac:dyDescent="0.2">
      <c r="A5915" s="86" t="s">
        <v>6388</v>
      </c>
      <c r="B5915" s="763" t="s">
        <v>253</v>
      </c>
      <c r="E5915" s="86" t="s">
        <v>228</v>
      </c>
      <c r="F5915" s="282" t="s">
        <v>235</v>
      </c>
      <c r="G5915" s="1141" t="str">
        <f>IF('Appraisal Inputs'!S497="","Blank",'Appraisal Inputs'!S497)</f>
        <v>Blank</v>
      </c>
      <c r="I5915" s="515" t="s">
        <v>7487</v>
      </c>
      <c r="K5915" s="1142"/>
    </row>
    <row r="5916" spans="1:11" x14ac:dyDescent="0.2">
      <c r="A5916" s="86" t="s">
        <v>6388</v>
      </c>
      <c r="B5916" s="763" t="s">
        <v>253</v>
      </c>
      <c r="E5916" s="86" t="s">
        <v>228</v>
      </c>
      <c r="F5916" s="282" t="s">
        <v>236</v>
      </c>
      <c r="G5916" s="1143" t="str">
        <f>IF('Appraisal Inputs'!S498="","Blank",'Appraisal Inputs'!S498)</f>
        <v>Blank</v>
      </c>
      <c r="I5916" s="515" t="s">
        <v>6247</v>
      </c>
      <c r="K5916" s="1144"/>
    </row>
    <row r="5917" spans="1:11" x14ac:dyDescent="0.2">
      <c r="A5917" s="86" t="s">
        <v>6388</v>
      </c>
      <c r="B5917" s="763" t="s">
        <v>253</v>
      </c>
      <c r="E5917" s="86" t="s">
        <v>228</v>
      </c>
      <c r="F5917" s="282" t="s">
        <v>249</v>
      </c>
      <c r="G5917" s="1124" t="str">
        <f>IF('Appraisal Inputs'!S499="","Blank",'Appraisal Inputs'!S499)</f>
        <v>Blank</v>
      </c>
      <c r="I5917" s="515" t="s">
        <v>6248</v>
      </c>
      <c r="K5917" s="1130"/>
    </row>
    <row r="5918" spans="1:11" x14ac:dyDescent="0.2">
      <c r="A5918" s="86" t="s">
        <v>6388</v>
      </c>
      <c r="B5918" s="543" t="s">
        <v>253</v>
      </c>
      <c r="C5918" s="547"/>
      <c r="D5918" s="547"/>
      <c r="E5918" s="547" t="s">
        <v>228</v>
      </c>
      <c r="F5918" s="538" t="s">
        <v>345</v>
      </c>
      <c r="G5918" s="1114" t="str">
        <f>IF('Appraisal Inputs'!S500="","Blank",'Appraisal Inputs'!S500)</f>
        <v>Blank</v>
      </c>
      <c r="I5918" s="515" t="s">
        <v>6249</v>
      </c>
      <c r="K5918" s="1145"/>
    </row>
    <row r="5919" spans="1:11" x14ac:dyDescent="0.2">
      <c r="A5919" s="86" t="s">
        <v>6388</v>
      </c>
      <c r="B5919" s="541" t="s">
        <v>253</v>
      </c>
      <c r="C5919" s="546"/>
      <c r="D5919" s="546"/>
      <c r="E5919" s="546" t="s">
        <v>229</v>
      </c>
      <c r="F5919" s="542" t="s">
        <v>237</v>
      </c>
      <c r="G5919" s="1136" t="str">
        <f>IF('Appraisal Inputs'!T461="","Blank",'Appraisal Inputs'!T461)</f>
        <v>Sale Comparable 16</v>
      </c>
      <c r="I5919" s="515" t="s">
        <v>7488</v>
      </c>
      <c r="K5919" s="1135"/>
    </row>
    <row r="5920" spans="1:11" x14ac:dyDescent="0.2">
      <c r="A5920" s="86" t="s">
        <v>6388</v>
      </c>
      <c r="B5920" s="763" t="s">
        <v>253</v>
      </c>
      <c r="E5920" s="86" t="s">
        <v>229</v>
      </c>
      <c r="F5920" s="282" t="s">
        <v>2</v>
      </c>
      <c r="G5920" s="1128" t="str">
        <f>IF('Appraisal Inputs'!T462="","Blank",'Appraisal Inputs'!T462)</f>
        <v>Blank</v>
      </c>
      <c r="I5920" s="515" t="s">
        <v>6250</v>
      </c>
      <c r="K5920" s="1135"/>
    </row>
    <row r="5921" spans="1:11" x14ac:dyDescent="0.2">
      <c r="A5921" s="86" t="s">
        <v>6388</v>
      </c>
      <c r="B5921" s="763" t="s">
        <v>253</v>
      </c>
      <c r="E5921" s="86" t="s">
        <v>229</v>
      </c>
      <c r="F5921" s="282" t="s">
        <v>3</v>
      </c>
      <c r="G5921" s="1128" t="str">
        <f>IF('Appraisal Inputs'!T463="","Blank",'Appraisal Inputs'!T463)</f>
        <v>Select ▼</v>
      </c>
      <c r="I5921" s="515" t="s">
        <v>6251</v>
      </c>
      <c r="K5921" s="1135"/>
    </row>
    <row r="5922" spans="1:11" x14ac:dyDescent="0.2">
      <c r="A5922" s="86" t="s">
        <v>6388</v>
      </c>
      <c r="B5922" s="763" t="s">
        <v>253</v>
      </c>
      <c r="E5922" s="86" t="s">
        <v>229</v>
      </c>
      <c r="F5922" s="282" t="s">
        <v>234</v>
      </c>
      <c r="G5922" s="1137" t="str">
        <f>IF('Appraisal Inputs'!T464="","Blank",'Appraisal Inputs'!T464)</f>
        <v>Blank</v>
      </c>
      <c r="I5922" s="515" t="s">
        <v>6252</v>
      </c>
      <c r="K5922" s="1138"/>
    </row>
    <row r="5923" spans="1:11" x14ac:dyDescent="0.2">
      <c r="A5923" s="86" t="s">
        <v>6388</v>
      </c>
      <c r="B5923" s="763" t="s">
        <v>253</v>
      </c>
      <c r="E5923" s="86" t="s">
        <v>229</v>
      </c>
      <c r="F5923" s="282" t="s">
        <v>10</v>
      </c>
      <c r="G5923" s="1128" t="str">
        <f>IF('Appraisal Inputs'!T465="","Blank",'Appraisal Inputs'!T465)</f>
        <v>Blank</v>
      </c>
      <c r="I5923" s="515" t="s">
        <v>6253</v>
      </c>
      <c r="K5923" s="1135"/>
    </row>
    <row r="5924" spans="1:11" x14ac:dyDescent="0.2">
      <c r="A5924" s="86" t="s">
        <v>6388</v>
      </c>
      <c r="B5924" s="763" t="s">
        <v>253</v>
      </c>
      <c r="E5924" s="86" t="s">
        <v>229</v>
      </c>
      <c r="F5924" s="282" t="s">
        <v>12</v>
      </c>
      <c r="G5924" s="1128" t="str">
        <f>IF('Appraisal Inputs'!T466="","Blank",'Appraisal Inputs'!T466)</f>
        <v>Select ▼</v>
      </c>
      <c r="I5924" s="515" t="s">
        <v>6254</v>
      </c>
      <c r="K5924" s="1135"/>
    </row>
    <row r="5925" spans="1:11" x14ac:dyDescent="0.2">
      <c r="A5925" s="86" t="s">
        <v>6388</v>
      </c>
      <c r="B5925" s="763" t="s">
        <v>253</v>
      </c>
      <c r="E5925" s="86" t="s">
        <v>229</v>
      </c>
      <c r="F5925" s="282" t="s">
        <v>238</v>
      </c>
      <c r="G5925" s="1105" t="str">
        <f>IF('Appraisal Inputs'!T467="","Blank",'Appraisal Inputs'!T467)</f>
        <v>Blank</v>
      </c>
      <c r="I5925" s="515" t="s">
        <v>6255</v>
      </c>
      <c r="K5925" s="563"/>
    </row>
    <row r="5926" spans="1:11" x14ac:dyDescent="0.2">
      <c r="A5926" s="86" t="s">
        <v>6388</v>
      </c>
      <c r="B5926" s="763" t="s">
        <v>253</v>
      </c>
      <c r="E5926" s="86" t="s">
        <v>229</v>
      </c>
      <c r="F5926" s="282" t="s">
        <v>239</v>
      </c>
      <c r="G5926" s="1105" t="str">
        <f>IF('Appraisal Inputs'!T468="","Blank",'Appraisal Inputs'!T468)</f>
        <v>Blank</v>
      </c>
      <c r="I5926" s="515" t="s">
        <v>6256</v>
      </c>
      <c r="K5926" s="563"/>
    </row>
    <row r="5927" spans="1:11" x14ac:dyDescent="0.2">
      <c r="A5927" s="86" t="s">
        <v>6388</v>
      </c>
      <c r="B5927" s="763" t="s">
        <v>253</v>
      </c>
      <c r="E5927" s="86" t="s">
        <v>229</v>
      </c>
      <c r="F5927" s="282" t="s">
        <v>240</v>
      </c>
      <c r="G5927" s="1105" t="str">
        <f>IF('Appraisal Inputs'!T469="","Blank",'Appraisal Inputs'!T469)</f>
        <v>Blank</v>
      </c>
      <c r="I5927" s="515" t="s">
        <v>6257</v>
      </c>
      <c r="K5927" s="563"/>
    </row>
    <row r="5928" spans="1:11" x14ac:dyDescent="0.2">
      <c r="A5928" s="86" t="s">
        <v>6388</v>
      </c>
      <c r="B5928" s="763" t="s">
        <v>253</v>
      </c>
      <c r="E5928" s="86" t="s">
        <v>229</v>
      </c>
      <c r="F5928" s="282" t="s">
        <v>241</v>
      </c>
      <c r="G5928" s="1105" t="str">
        <f>IF('Appraisal Inputs'!T470="","Blank",'Appraisal Inputs'!T470)</f>
        <v>Blank</v>
      </c>
      <c r="I5928" s="515" t="s">
        <v>6258</v>
      </c>
      <c r="K5928" s="563"/>
    </row>
    <row r="5929" spans="1:11" x14ac:dyDescent="0.2">
      <c r="A5929" s="86" t="s">
        <v>6388</v>
      </c>
      <c r="B5929" s="763" t="s">
        <v>253</v>
      </c>
      <c r="E5929" s="86" t="s">
        <v>229</v>
      </c>
      <c r="F5929" s="282" t="s">
        <v>242</v>
      </c>
      <c r="G5929" s="1105" t="str">
        <f>IF('Appraisal Inputs'!T472="","Blank",'Appraisal Inputs'!T472)</f>
        <v>Blank</v>
      </c>
      <c r="I5929" s="515" t="s">
        <v>7489</v>
      </c>
      <c r="K5929" s="563"/>
    </row>
    <row r="5930" spans="1:11" x14ac:dyDescent="0.2">
      <c r="A5930" s="86" t="s">
        <v>6388</v>
      </c>
      <c r="B5930" s="763" t="s">
        <v>253</v>
      </c>
      <c r="E5930" s="86" t="s">
        <v>229</v>
      </c>
      <c r="F5930" s="282" t="s">
        <v>243</v>
      </c>
      <c r="G5930" s="1105" t="str">
        <f>IF('Appraisal Inputs'!T473="","Blank",'Appraisal Inputs'!T473)</f>
        <v>Blank</v>
      </c>
      <c r="I5930" s="515" t="s">
        <v>6259</v>
      </c>
      <c r="K5930" s="563"/>
    </row>
    <row r="5931" spans="1:11" x14ac:dyDescent="0.2">
      <c r="A5931" s="86" t="s">
        <v>6388</v>
      </c>
      <c r="B5931" s="763" t="s">
        <v>253</v>
      </c>
      <c r="E5931" s="86" t="s">
        <v>229</v>
      </c>
      <c r="F5931" s="282" t="s">
        <v>244</v>
      </c>
      <c r="G5931" s="1105" t="str">
        <f>IF('Appraisal Inputs'!T474="","Blank",'Appraisal Inputs'!T474)</f>
        <v>Blank</v>
      </c>
      <c r="I5931" s="515" t="s">
        <v>6260</v>
      </c>
      <c r="K5931" s="563"/>
    </row>
    <row r="5932" spans="1:11" x14ac:dyDescent="0.2">
      <c r="A5932" s="86" t="s">
        <v>6388</v>
      </c>
      <c r="B5932" s="763" t="s">
        <v>253</v>
      </c>
      <c r="E5932" s="86" t="s">
        <v>229</v>
      </c>
      <c r="F5932" s="282" t="s">
        <v>245</v>
      </c>
      <c r="G5932" s="1105" t="str">
        <f>IF('Appraisal Inputs'!T475="","Blank",'Appraisal Inputs'!T475)</f>
        <v>Blank</v>
      </c>
      <c r="I5932" s="515" t="s">
        <v>6261</v>
      </c>
      <c r="K5932" s="563"/>
    </row>
    <row r="5933" spans="1:11" x14ac:dyDescent="0.2">
      <c r="A5933" s="86" t="s">
        <v>6388</v>
      </c>
      <c r="B5933" s="763" t="s">
        <v>253</v>
      </c>
      <c r="E5933" s="86" t="s">
        <v>229</v>
      </c>
      <c r="F5933" s="282" t="s">
        <v>64</v>
      </c>
      <c r="G5933" s="1128" t="str">
        <f>IF('Appraisal Inputs'!T477="","Blank",'Appraisal Inputs'!T477)</f>
        <v>Select ▼</v>
      </c>
      <c r="I5933" s="515" t="s">
        <v>7490</v>
      </c>
      <c r="K5933" s="1135"/>
    </row>
    <row r="5934" spans="1:11" x14ac:dyDescent="0.2">
      <c r="A5934" s="86" t="s">
        <v>6388</v>
      </c>
      <c r="B5934" s="763" t="s">
        <v>253</v>
      </c>
      <c r="E5934" s="86" t="s">
        <v>229</v>
      </c>
      <c r="F5934" s="282" t="s">
        <v>7613</v>
      </c>
      <c r="G5934" s="1124" t="str">
        <f>IF('Appraisal Inputs'!T478="","Blank",'Appraisal Inputs'!T478)</f>
        <v>Blank</v>
      </c>
      <c r="I5934" s="515" t="s">
        <v>6262</v>
      </c>
      <c r="K5934" s="1130"/>
    </row>
    <row r="5935" spans="1:11" x14ac:dyDescent="0.2">
      <c r="A5935" s="86" t="s">
        <v>6388</v>
      </c>
      <c r="B5935" s="763" t="s">
        <v>253</v>
      </c>
      <c r="E5935" s="86" t="s">
        <v>229</v>
      </c>
      <c r="F5935" s="282" t="s">
        <v>211</v>
      </c>
      <c r="G5935" s="1124" t="str">
        <f>IF('Appraisal Inputs'!T479="","Blank",'Appraisal Inputs'!T479)</f>
        <v>Blank</v>
      </c>
      <c r="I5935" s="515" t="s">
        <v>6263</v>
      </c>
      <c r="K5935" s="1130"/>
    </row>
    <row r="5936" spans="1:11" x14ac:dyDescent="0.2">
      <c r="A5936" s="86" t="s">
        <v>6388</v>
      </c>
      <c r="B5936" s="763" t="s">
        <v>253</v>
      </c>
      <c r="E5936" s="86" t="s">
        <v>229</v>
      </c>
      <c r="F5936" s="282" t="s">
        <v>212</v>
      </c>
      <c r="G5936" s="1124" t="str">
        <f>IF('Appraisal Inputs'!T480="","Blank",'Appraisal Inputs'!T480)</f>
        <v>Blank</v>
      </c>
      <c r="I5936" s="515" t="s">
        <v>6264</v>
      </c>
      <c r="K5936" s="1130"/>
    </row>
    <row r="5937" spans="1:11" x14ac:dyDescent="0.2">
      <c r="A5937" s="86" t="s">
        <v>6388</v>
      </c>
      <c r="B5937" s="763" t="s">
        <v>253</v>
      </c>
      <c r="E5937" s="86" t="s">
        <v>229</v>
      </c>
      <c r="F5937" s="282" t="s">
        <v>488</v>
      </c>
      <c r="G5937" s="1124" t="str">
        <f>IF('Appraisal Inputs'!T481="","Blank",'Appraisal Inputs'!T481)</f>
        <v>Blank</v>
      </c>
      <c r="I5937" s="515" t="s">
        <v>6265</v>
      </c>
      <c r="K5937" s="1130"/>
    </row>
    <row r="5938" spans="1:11" x14ac:dyDescent="0.2">
      <c r="A5938" s="86" t="s">
        <v>6388</v>
      </c>
      <c r="B5938" s="763" t="s">
        <v>253</v>
      </c>
      <c r="E5938" s="86" t="s">
        <v>229</v>
      </c>
      <c r="F5938" s="282" t="s">
        <v>247</v>
      </c>
      <c r="G5938" s="1139" t="str">
        <f>IF('Appraisal Inputs'!T483="","Blank",'Appraisal Inputs'!T483)</f>
        <v>Blank</v>
      </c>
      <c r="I5938" s="515" t="s">
        <v>7491</v>
      </c>
      <c r="K5938" s="1130"/>
    </row>
    <row r="5939" spans="1:11" x14ac:dyDescent="0.2">
      <c r="A5939" s="86" t="s">
        <v>6388</v>
      </c>
      <c r="B5939" s="763" t="s">
        <v>253</v>
      </c>
      <c r="E5939" s="86" t="s">
        <v>229</v>
      </c>
      <c r="F5939" s="282" t="s">
        <v>246</v>
      </c>
      <c r="G5939" s="1100" t="str">
        <f>IF('Appraisal Inputs'!T484="","Blank",'Appraisal Inputs'!T484)</f>
        <v>Blank</v>
      </c>
      <c r="I5939" s="515" t="s">
        <v>6266</v>
      </c>
      <c r="K5939" s="1140"/>
    </row>
    <row r="5940" spans="1:11" x14ac:dyDescent="0.2">
      <c r="A5940" s="86" t="s">
        <v>6388</v>
      </c>
      <c r="B5940" s="763" t="s">
        <v>253</v>
      </c>
      <c r="E5940" s="86" t="s">
        <v>229</v>
      </c>
      <c r="F5940" s="282" t="s">
        <v>459</v>
      </c>
      <c r="G5940" s="1100" t="str">
        <f>IF('Appraisal Inputs'!T485="","Blank",'Appraisal Inputs'!T485)</f>
        <v>Blank</v>
      </c>
      <c r="I5940" s="515" t="s">
        <v>6267</v>
      </c>
      <c r="K5940" s="1140"/>
    </row>
    <row r="5941" spans="1:11" x14ac:dyDescent="0.2">
      <c r="A5941" s="86" t="s">
        <v>6388</v>
      </c>
      <c r="B5941" s="763" t="s">
        <v>253</v>
      </c>
      <c r="E5941" s="86" t="s">
        <v>229</v>
      </c>
      <c r="F5941" s="282" t="s">
        <v>464</v>
      </c>
      <c r="G5941" s="1100" t="str">
        <f>IF('Appraisal Inputs'!T486="","Blank",'Appraisal Inputs'!T486)</f>
        <v>Blank</v>
      </c>
      <c r="I5941" s="515" t="s">
        <v>6268</v>
      </c>
      <c r="K5941" s="1140"/>
    </row>
    <row r="5942" spans="1:11" x14ac:dyDescent="0.2">
      <c r="A5942" s="86" t="s">
        <v>6388</v>
      </c>
      <c r="B5942" s="763" t="s">
        <v>253</v>
      </c>
      <c r="E5942" s="86" t="s">
        <v>229</v>
      </c>
      <c r="F5942" s="282" t="s">
        <v>525</v>
      </c>
      <c r="G5942" s="1100" t="str">
        <f>IF('Appraisal Inputs'!T487="","Blank",'Appraisal Inputs'!T487)</f>
        <v>Blank</v>
      </c>
      <c r="I5942" s="515" t="s">
        <v>6269</v>
      </c>
      <c r="K5942" s="1140"/>
    </row>
    <row r="5943" spans="1:11" x14ac:dyDescent="0.2">
      <c r="A5943" s="86" t="s">
        <v>6388</v>
      </c>
      <c r="B5943" s="763" t="s">
        <v>253</v>
      </c>
      <c r="E5943" s="86" t="s">
        <v>229</v>
      </c>
      <c r="F5943" s="282" t="s">
        <v>490</v>
      </c>
      <c r="G5943" s="1126" t="str">
        <f>IF('Appraisal Inputs'!T490="","Blank",'Appraisal Inputs'!T490)</f>
        <v>Blank</v>
      </c>
      <c r="I5943" s="515" t="s">
        <v>7492</v>
      </c>
      <c r="K5943" s="1140"/>
    </row>
    <row r="5944" spans="1:11" x14ac:dyDescent="0.2">
      <c r="A5944" s="86" t="s">
        <v>6388</v>
      </c>
      <c r="B5944" s="763" t="s">
        <v>253</v>
      </c>
      <c r="E5944" s="86" t="s">
        <v>229</v>
      </c>
      <c r="F5944" s="282" t="s">
        <v>248</v>
      </c>
      <c r="G5944" s="1124" t="str">
        <f>IF('Appraisal Inputs'!T491="","Blank",'Appraisal Inputs'!T491)</f>
        <v>Blank</v>
      </c>
      <c r="I5944" s="515" t="s">
        <v>6270</v>
      </c>
      <c r="K5944" s="1130"/>
    </row>
    <row r="5945" spans="1:11" x14ac:dyDescent="0.2">
      <c r="A5945" s="86" t="s">
        <v>6388</v>
      </c>
      <c r="B5945" s="763" t="s">
        <v>253</v>
      </c>
      <c r="E5945" s="86" t="s">
        <v>229</v>
      </c>
      <c r="F5945" s="282" t="s">
        <v>492</v>
      </c>
      <c r="G5945" s="1126" t="str">
        <f>IF('Appraisal Inputs'!T494="","Blank",'Appraisal Inputs'!T494)</f>
        <v>Blank</v>
      </c>
      <c r="I5945" s="515" t="s">
        <v>7493</v>
      </c>
      <c r="K5945" s="1140"/>
    </row>
    <row r="5946" spans="1:11" x14ac:dyDescent="0.2">
      <c r="A5946" s="86" t="s">
        <v>6388</v>
      </c>
      <c r="B5946" s="763" t="s">
        <v>253</v>
      </c>
      <c r="E5946" s="86" t="s">
        <v>229</v>
      </c>
      <c r="F5946" s="282" t="s">
        <v>248</v>
      </c>
      <c r="G5946" s="1124" t="str">
        <f>IF('Appraisal Inputs'!T495="","Blank",'Appraisal Inputs'!T495)</f>
        <v>Blank</v>
      </c>
      <c r="I5946" s="515" t="s">
        <v>6271</v>
      </c>
      <c r="K5946" s="1130"/>
    </row>
    <row r="5947" spans="1:11" x14ac:dyDescent="0.2">
      <c r="A5947" s="86" t="s">
        <v>6388</v>
      </c>
      <c r="B5947" s="763" t="s">
        <v>253</v>
      </c>
      <c r="E5947" s="86" t="s">
        <v>229</v>
      </c>
      <c r="F5947" s="282" t="s">
        <v>235</v>
      </c>
      <c r="G5947" s="1141" t="str">
        <f>IF('Appraisal Inputs'!T497="","Blank",'Appraisal Inputs'!T497)</f>
        <v>Blank</v>
      </c>
      <c r="I5947" s="515" t="s">
        <v>7494</v>
      </c>
      <c r="K5947" s="1142"/>
    </row>
    <row r="5948" spans="1:11" x14ac:dyDescent="0.2">
      <c r="A5948" s="86" t="s">
        <v>6388</v>
      </c>
      <c r="B5948" s="763" t="s">
        <v>253</v>
      </c>
      <c r="E5948" s="86" t="s">
        <v>229</v>
      </c>
      <c r="F5948" s="282" t="s">
        <v>236</v>
      </c>
      <c r="G5948" s="1143" t="str">
        <f>IF('Appraisal Inputs'!T498="","Blank",'Appraisal Inputs'!T498)</f>
        <v>Blank</v>
      </c>
      <c r="I5948" s="515" t="s">
        <v>6272</v>
      </c>
      <c r="K5948" s="1144"/>
    </row>
    <row r="5949" spans="1:11" x14ac:dyDescent="0.2">
      <c r="A5949" s="86" t="s">
        <v>6388</v>
      </c>
      <c r="B5949" s="763" t="s">
        <v>253</v>
      </c>
      <c r="E5949" s="86" t="s">
        <v>229</v>
      </c>
      <c r="F5949" s="282" t="s">
        <v>249</v>
      </c>
      <c r="G5949" s="1124" t="str">
        <f>IF('Appraisal Inputs'!T499="","Blank",'Appraisal Inputs'!T499)</f>
        <v>Blank</v>
      </c>
      <c r="I5949" s="515" t="s">
        <v>6273</v>
      </c>
      <c r="K5949" s="1130"/>
    </row>
    <row r="5950" spans="1:11" x14ac:dyDescent="0.2">
      <c r="A5950" s="86" t="s">
        <v>6388</v>
      </c>
      <c r="B5950" s="543" t="s">
        <v>253</v>
      </c>
      <c r="C5950" s="547"/>
      <c r="D5950" s="547"/>
      <c r="E5950" s="547" t="s">
        <v>229</v>
      </c>
      <c r="F5950" s="538" t="s">
        <v>345</v>
      </c>
      <c r="G5950" s="1114" t="str">
        <f>IF('Appraisal Inputs'!T500="","Blank",'Appraisal Inputs'!T500)</f>
        <v>Blank</v>
      </c>
      <c r="I5950" s="515" t="s">
        <v>6274</v>
      </c>
      <c r="K5950" s="1145"/>
    </row>
    <row r="5951" spans="1:11" x14ac:dyDescent="0.2">
      <c r="A5951" s="86" t="s">
        <v>6388</v>
      </c>
      <c r="B5951" s="541" t="s">
        <v>253</v>
      </c>
      <c r="C5951" s="546"/>
      <c r="D5951" s="546"/>
      <c r="E5951" s="546" t="s">
        <v>230</v>
      </c>
      <c r="F5951" s="542" t="s">
        <v>237</v>
      </c>
      <c r="G5951" s="1136" t="str">
        <f>IF('Appraisal Inputs'!U461="","Blank",'Appraisal Inputs'!U461)</f>
        <v>Sale Comparable 17</v>
      </c>
      <c r="I5951" s="515" t="s">
        <v>7495</v>
      </c>
      <c r="K5951" s="1135"/>
    </row>
    <row r="5952" spans="1:11" x14ac:dyDescent="0.2">
      <c r="A5952" s="86" t="s">
        <v>6388</v>
      </c>
      <c r="B5952" s="763" t="s">
        <v>253</v>
      </c>
      <c r="E5952" s="86" t="s">
        <v>230</v>
      </c>
      <c r="F5952" s="282" t="s">
        <v>2</v>
      </c>
      <c r="G5952" s="1128" t="str">
        <f>IF('Appraisal Inputs'!U462="","Blank",'Appraisal Inputs'!U462)</f>
        <v>Blank</v>
      </c>
      <c r="I5952" s="515" t="s">
        <v>6275</v>
      </c>
      <c r="K5952" s="1135"/>
    </row>
    <row r="5953" spans="1:11" x14ac:dyDescent="0.2">
      <c r="A5953" s="86" t="s">
        <v>6388</v>
      </c>
      <c r="B5953" s="763" t="s">
        <v>253</v>
      </c>
      <c r="E5953" s="86" t="s">
        <v>230</v>
      </c>
      <c r="F5953" s="282" t="s">
        <v>3</v>
      </c>
      <c r="G5953" s="1128" t="str">
        <f>IF('Appraisal Inputs'!U463="","Blank",'Appraisal Inputs'!U463)</f>
        <v>Select ▼</v>
      </c>
      <c r="I5953" s="515" t="s">
        <v>6276</v>
      </c>
      <c r="K5953" s="1135"/>
    </row>
    <row r="5954" spans="1:11" x14ac:dyDescent="0.2">
      <c r="A5954" s="86" t="s">
        <v>6388</v>
      </c>
      <c r="B5954" s="763" t="s">
        <v>253</v>
      </c>
      <c r="E5954" s="86" t="s">
        <v>230</v>
      </c>
      <c r="F5954" s="282" t="s">
        <v>234</v>
      </c>
      <c r="G5954" s="1137" t="str">
        <f>IF('Appraisal Inputs'!U464="","Blank",'Appraisal Inputs'!U464)</f>
        <v>Blank</v>
      </c>
      <c r="I5954" s="515" t="s">
        <v>6277</v>
      </c>
      <c r="K5954" s="1138"/>
    </row>
    <row r="5955" spans="1:11" x14ac:dyDescent="0.2">
      <c r="A5955" s="86" t="s">
        <v>6388</v>
      </c>
      <c r="B5955" s="763" t="s">
        <v>253</v>
      </c>
      <c r="E5955" s="86" t="s">
        <v>230</v>
      </c>
      <c r="F5955" s="282" t="s">
        <v>10</v>
      </c>
      <c r="G5955" s="1128" t="str">
        <f>IF('Appraisal Inputs'!U465="","Blank",'Appraisal Inputs'!U465)</f>
        <v>Blank</v>
      </c>
      <c r="I5955" s="515" t="s">
        <v>6278</v>
      </c>
      <c r="K5955" s="1135"/>
    </row>
    <row r="5956" spans="1:11" x14ac:dyDescent="0.2">
      <c r="A5956" s="86" t="s">
        <v>6388</v>
      </c>
      <c r="B5956" s="763" t="s">
        <v>253</v>
      </c>
      <c r="E5956" s="86" t="s">
        <v>230</v>
      </c>
      <c r="F5956" s="282" t="s">
        <v>12</v>
      </c>
      <c r="G5956" s="1128" t="str">
        <f>IF('Appraisal Inputs'!U466="","Blank",'Appraisal Inputs'!U466)</f>
        <v>Select ▼</v>
      </c>
      <c r="I5956" s="515" t="s">
        <v>6279</v>
      </c>
      <c r="K5956" s="1135"/>
    </row>
    <row r="5957" spans="1:11" x14ac:dyDescent="0.2">
      <c r="A5957" s="86" t="s">
        <v>6388</v>
      </c>
      <c r="B5957" s="763" t="s">
        <v>253</v>
      </c>
      <c r="E5957" s="86" t="s">
        <v>230</v>
      </c>
      <c r="F5957" s="282" t="s">
        <v>238</v>
      </c>
      <c r="G5957" s="1105" t="str">
        <f>IF('Appraisal Inputs'!U467="","Blank",'Appraisal Inputs'!U467)</f>
        <v>Blank</v>
      </c>
      <c r="I5957" s="515" t="s">
        <v>6280</v>
      </c>
      <c r="K5957" s="563"/>
    </row>
    <row r="5958" spans="1:11" x14ac:dyDescent="0.2">
      <c r="A5958" s="86" t="s">
        <v>6388</v>
      </c>
      <c r="B5958" s="763" t="s">
        <v>253</v>
      </c>
      <c r="E5958" s="86" t="s">
        <v>230</v>
      </c>
      <c r="F5958" s="282" t="s">
        <v>239</v>
      </c>
      <c r="G5958" s="1105" t="str">
        <f>IF('Appraisal Inputs'!U468="","Blank",'Appraisal Inputs'!U468)</f>
        <v>Blank</v>
      </c>
      <c r="I5958" s="515" t="s">
        <v>6281</v>
      </c>
      <c r="K5958" s="563"/>
    </row>
    <row r="5959" spans="1:11" x14ac:dyDescent="0.2">
      <c r="A5959" s="86" t="s">
        <v>6388</v>
      </c>
      <c r="B5959" s="763" t="s">
        <v>253</v>
      </c>
      <c r="E5959" s="86" t="s">
        <v>230</v>
      </c>
      <c r="F5959" s="282" t="s">
        <v>240</v>
      </c>
      <c r="G5959" s="1105" t="str">
        <f>IF('Appraisal Inputs'!U469="","Blank",'Appraisal Inputs'!U469)</f>
        <v>Blank</v>
      </c>
      <c r="I5959" s="515" t="s">
        <v>6282</v>
      </c>
      <c r="K5959" s="563"/>
    </row>
    <row r="5960" spans="1:11" x14ac:dyDescent="0.2">
      <c r="A5960" s="86" t="s">
        <v>6388</v>
      </c>
      <c r="B5960" s="763" t="s">
        <v>253</v>
      </c>
      <c r="E5960" s="86" t="s">
        <v>230</v>
      </c>
      <c r="F5960" s="282" t="s">
        <v>241</v>
      </c>
      <c r="G5960" s="1105" t="str">
        <f>IF('Appraisal Inputs'!U470="","Blank",'Appraisal Inputs'!U470)</f>
        <v>Blank</v>
      </c>
      <c r="I5960" s="515" t="s">
        <v>6283</v>
      </c>
      <c r="K5960" s="563"/>
    </row>
    <row r="5961" spans="1:11" x14ac:dyDescent="0.2">
      <c r="A5961" s="86" t="s">
        <v>6388</v>
      </c>
      <c r="B5961" s="763" t="s">
        <v>253</v>
      </c>
      <c r="E5961" s="86" t="s">
        <v>230</v>
      </c>
      <c r="F5961" s="282" t="s">
        <v>242</v>
      </c>
      <c r="G5961" s="1105" t="str">
        <f>IF('Appraisal Inputs'!U472="","Blank",'Appraisal Inputs'!U472)</f>
        <v>Blank</v>
      </c>
      <c r="I5961" s="515" t="s">
        <v>7496</v>
      </c>
      <c r="K5961" s="563"/>
    </row>
    <row r="5962" spans="1:11" x14ac:dyDescent="0.2">
      <c r="A5962" s="86" t="s">
        <v>6388</v>
      </c>
      <c r="B5962" s="763" t="s">
        <v>253</v>
      </c>
      <c r="E5962" s="86" t="s">
        <v>230</v>
      </c>
      <c r="F5962" s="282" t="s">
        <v>243</v>
      </c>
      <c r="G5962" s="1105" t="str">
        <f>IF('Appraisal Inputs'!U473="","Blank",'Appraisal Inputs'!U473)</f>
        <v>Blank</v>
      </c>
      <c r="I5962" s="515" t="s">
        <v>6284</v>
      </c>
      <c r="K5962" s="563"/>
    </row>
    <row r="5963" spans="1:11" x14ac:dyDescent="0.2">
      <c r="A5963" s="86" t="s">
        <v>6388</v>
      </c>
      <c r="B5963" s="763" t="s">
        <v>253</v>
      </c>
      <c r="E5963" s="86" t="s">
        <v>230</v>
      </c>
      <c r="F5963" s="282" t="s">
        <v>244</v>
      </c>
      <c r="G5963" s="1105" t="str">
        <f>IF('Appraisal Inputs'!U474="","Blank",'Appraisal Inputs'!U474)</f>
        <v>Blank</v>
      </c>
      <c r="I5963" s="515" t="s">
        <v>6285</v>
      </c>
      <c r="K5963" s="563"/>
    </row>
    <row r="5964" spans="1:11" x14ac:dyDescent="0.2">
      <c r="A5964" s="86" t="s">
        <v>6388</v>
      </c>
      <c r="B5964" s="763" t="s">
        <v>253</v>
      </c>
      <c r="E5964" s="86" t="s">
        <v>230</v>
      </c>
      <c r="F5964" s="282" t="s">
        <v>245</v>
      </c>
      <c r="G5964" s="1105" t="str">
        <f>IF('Appraisal Inputs'!U475="","Blank",'Appraisal Inputs'!U475)</f>
        <v>Blank</v>
      </c>
      <c r="I5964" s="515" t="s">
        <v>6286</v>
      </c>
      <c r="K5964" s="563"/>
    </row>
    <row r="5965" spans="1:11" x14ac:dyDescent="0.2">
      <c r="A5965" s="86" t="s">
        <v>6388</v>
      </c>
      <c r="B5965" s="763" t="s">
        <v>253</v>
      </c>
      <c r="E5965" s="86" t="s">
        <v>230</v>
      </c>
      <c r="F5965" s="282" t="s">
        <v>64</v>
      </c>
      <c r="G5965" s="1128" t="str">
        <f>IF('Appraisal Inputs'!U477="","Blank",'Appraisal Inputs'!U477)</f>
        <v>Select ▼</v>
      </c>
      <c r="I5965" s="515" t="s">
        <v>7497</v>
      </c>
      <c r="K5965" s="1135"/>
    </row>
    <row r="5966" spans="1:11" x14ac:dyDescent="0.2">
      <c r="A5966" s="86" t="s">
        <v>6388</v>
      </c>
      <c r="B5966" s="763" t="s">
        <v>253</v>
      </c>
      <c r="E5966" s="86" t="s">
        <v>230</v>
      </c>
      <c r="F5966" s="282" t="s">
        <v>7613</v>
      </c>
      <c r="G5966" s="1124" t="str">
        <f>IF('Appraisal Inputs'!U478="","Blank",'Appraisal Inputs'!U478)</f>
        <v>Blank</v>
      </c>
      <c r="I5966" s="515" t="s">
        <v>6287</v>
      </c>
      <c r="K5966" s="1130"/>
    </row>
    <row r="5967" spans="1:11" x14ac:dyDescent="0.2">
      <c r="A5967" s="86" t="s">
        <v>6388</v>
      </c>
      <c r="B5967" s="763" t="s">
        <v>253</v>
      </c>
      <c r="E5967" s="86" t="s">
        <v>230</v>
      </c>
      <c r="F5967" s="282" t="s">
        <v>211</v>
      </c>
      <c r="G5967" s="1124" t="str">
        <f>IF('Appraisal Inputs'!U479="","Blank",'Appraisal Inputs'!U479)</f>
        <v>Blank</v>
      </c>
      <c r="I5967" s="515" t="s">
        <v>6288</v>
      </c>
      <c r="K5967" s="1130"/>
    </row>
    <row r="5968" spans="1:11" x14ac:dyDescent="0.2">
      <c r="A5968" s="86" t="s">
        <v>6388</v>
      </c>
      <c r="B5968" s="763" t="s">
        <v>253</v>
      </c>
      <c r="E5968" s="86" t="s">
        <v>230</v>
      </c>
      <c r="F5968" s="282" t="s">
        <v>212</v>
      </c>
      <c r="G5968" s="1124" t="str">
        <f>IF('Appraisal Inputs'!U480="","Blank",'Appraisal Inputs'!U480)</f>
        <v>Blank</v>
      </c>
      <c r="I5968" s="515" t="s">
        <v>6289</v>
      </c>
      <c r="K5968" s="1130"/>
    </row>
    <row r="5969" spans="1:11" x14ac:dyDescent="0.2">
      <c r="A5969" s="86" t="s">
        <v>6388</v>
      </c>
      <c r="B5969" s="763" t="s">
        <v>253</v>
      </c>
      <c r="E5969" s="86" t="s">
        <v>230</v>
      </c>
      <c r="F5969" s="282" t="s">
        <v>488</v>
      </c>
      <c r="G5969" s="1124" t="str">
        <f>IF('Appraisal Inputs'!U481="","Blank",'Appraisal Inputs'!U481)</f>
        <v>Blank</v>
      </c>
      <c r="I5969" s="515" t="s">
        <v>6290</v>
      </c>
      <c r="K5969" s="1130"/>
    </row>
    <row r="5970" spans="1:11" x14ac:dyDescent="0.2">
      <c r="A5970" s="86" t="s">
        <v>6388</v>
      </c>
      <c r="B5970" s="763" t="s">
        <v>253</v>
      </c>
      <c r="E5970" s="86" t="s">
        <v>230</v>
      </c>
      <c r="F5970" s="282" t="s">
        <v>247</v>
      </c>
      <c r="G5970" s="1139" t="str">
        <f>IF('Appraisal Inputs'!U483="","Blank",'Appraisal Inputs'!U483)</f>
        <v>Blank</v>
      </c>
      <c r="I5970" s="515" t="s">
        <v>7498</v>
      </c>
      <c r="K5970" s="1130"/>
    </row>
    <row r="5971" spans="1:11" x14ac:dyDescent="0.2">
      <c r="A5971" s="86" t="s">
        <v>6388</v>
      </c>
      <c r="B5971" s="763" t="s">
        <v>253</v>
      </c>
      <c r="E5971" s="86" t="s">
        <v>230</v>
      </c>
      <c r="F5971" s="282" t="s">
        <v>246</v>
      </c>
      <c r="G5971" s="1100" t="str">
        <f>IF('Appraisal Inputs'!U484="","Blank",'Appraisal Inputs'!U484)</f>
        <v>Blank</v>
      </c>
      <c r="I5971" s="515" t="s">
        <v>6291</v>
      </c>
      <c r="K5971" s="1140"/>
    </row>
    <row r="5972" spans="1:11" x14ac:dyDescent="0.2">
      <c r="A5972" s="86" t="s">
        <v>6388</v>
      </c>
      <c r="B5972" s="763" t="s">
        <v>253</v>
      </c>
      <c r="E5972" s="86" t="s">
        <v>230</v>
      </c>
      <c r="F5972" s="282" t="s">
        <v>459</v>
      </c>
      <c r="G5972" s="1100" t="str">
        <f>IF('Appraisal Inputs'!U485="","Blank",'Appraisal Inputs'!U485)</f>
        <v>Blank</v>
      </c>
      <c r="I5972" s="515" t="s">
        <v>6292</v>
      </c>
      <c r="K5972" s="1140"/>
    </row>
    <row r="5973" spans="1:11" x14ac:dyDescent="0.2">
      <c r="A5973" s="86" t="s">
        <v>6388</v>
      </c>
      <c r="B5973" s="763" t="s">
        <v>253</v>
      </c>
      <c r="E5973" s="86" t="s">
        <v>230</v>
      </c>
      <c r="F5973" s="282" t="s">
        <v>464</v>
      </c>
      <c r="G5973" s="1100" t="str">
        <f>IF('Appraisal Inputs'!U486="","Blank",'Appraisal Inputs'!U486)</f>
        <v>Blank</v>
      </c>
      <c r="I5973" s="515" t="s">
        <v>6293</v>
      </c>
      <c r="K5973" s="1140"/>
    </row>
    <row r="5974" spans="1:11" x14ac:dyDescent="0.2">
      <c r="A5974" s="86" t="s">
        <v>6388</v>
      </c>
      <c r="B5974" s="763" t="s">
        <v>253</v>
      </c>
      <c r="E5974" s="86" t="s">
        <v>230</v>
      </c>
      <c r="F5974" s="282" t="s">
        <v>525</v>
      </c>
      <c r="G5974" s="1100" t="str">
        <f>IF('Appraisal Inputs'!U487="","Blank",'Appraisal Inputs'!U487)</f>
        <v>Blank</v>
      </c>
      <c r="I5974" s="515" t="s">
        <v>6294</v>
      </c>
      <c r="K5974" s="1140"/>
    </row>
    <row r="5975" spans="1:11" x14ac:dyDescent="0.2">
      <c r="A5975" s="86" t="s">
        <v>6388</v>
      </c>
      <c r="B5975" s="763" t="s">
        <v>253</v>
      </c>
      <c r="E5975" s="86" t="s">
        <v>230</v>
      </c>
      <c r="F5975" s="282" t="s">
        <v>490</v>
      </c>
      <c r="G5975" s="1126" t="str">
        <f>IF('Appraisal Inputs'!U490="","Blank",'Appraisal Inputs'!U490)</f>
        <v>Blank</v>
      </c>
      <c r="I5975" s="515" t="s">
        <v>7499</v>
      </c>
      <c r="K5975" s="1140"/>
    </row>
    <row r="5976" spans="1:11" x14ac:dyDescent="0.2">
      <c r="A5976" s="86" t="s">
        <v>6388</v>
      </c>
      <c r="B5976" s="763" t="s">
        <v>253</v>
      </c>
      <c r="E5976" s="86" t="s">
        <v>230</v>
      </c>
      <c r="F5976" s="282" t="s">
        <v>248</v>
      </c>
      <c r="G5976" s="1124" t="str">
        <f>IF('Appraisal Inputs'!U491="","Blank",'Appraisal Inputs'!U491)</f>
        <v>Blank</v>
      </c>
      <c r="I5976" s="515" t="s">
        <v>6295</v>
      </c>
      <c r="K5976" s="1130"/>
    </row>
    <row r="5977" spans="1:11" x14ac:dyDescent="0.2">
      <c r="A5977" s="86" t="s">
        <v>6388</v>
      </c>
      <c r="B5977" s="763" t="s">
        <v>253</v>
      </c>
      <c r="E5977" s="86" t="s">
        <v>230</v>
      </c>
      <c r="F5977" s="282" t="s">
        <v>492</v>
      </c>
      <c r="G5977" s="1126" t="str">
        <f>IF('Appraisal Inputs'!U494="","Blank",'Appraisal Inputs'!U494)</f>
        <v>Blank</v>
      </c>
      <c r="I5977" s="515" t="s">
        <v>7500</v>
      </c>
      <c r="K5977" s="1140"/>
    </row>
    <row r="5978" spans="1:11" x14ac:dyDescent="0.2">
      <c r="A5978" s="86" t="s">
        <v>6388</v>
      </c>
      <c r="B5978" s="763" t="s">
        <v>253</v>
      </c>
      <c r="E5978" s="86" t="s">
        <v>230</v>
      </c>
      <c r="F5978" s="282" t="s">
        <v>248</v>
      </c>
      <c r="G5978" s="1124" t="str">
        <f>IF('Appraisal Inputs'!U495="","Blank",'Appraisal Inputs'!U495)</f>
        <v>Blank</v>
      </c>
      <c r="I5978" s="515" t="s">
        <v>6296</v>
      </c>
      <c r="K5978" s="1130"/>
    </row>
    <row r="5979" spans="1:11" x14ac:dyDescent="0.2">
      <c r="A5979" s="86" t="s">
        <v>6388</v>
      </c>
      <c r="B5979" s="763" t="s">
        <v>253</v>
      </c>
      <c r="E5979" s="86" t="s">
        <v>230</v>
      </c>
      <c r="F5979" s="282" t="s">
        <v>235</v>
      </c>
      <c r="G5979" s="1141" t="str">
        <f>IF('Appraisal Inputs'!U497="","Blank",'Appraisal Inputs'!U497)</f>
        <v>Blank</v>
      </c>
      <c r="I5979" s="515" t="s">
        <v>7501</v>
      </c>
      <c r="K5979" s="1142"/>
    </row>
    <row r="5980" spans="1:11" x14ac:dyDescent="0.2">
      <c r="A5980" s="86" t="s">
        <v>6388</v>
      </c>
      <c r="B5980" s="763" t="s">
        <v>253</v>
      </c>
      <c r="E5980" s="86" t="s">
        <v>230</v>
      </c>
      <c r="F5980" s="282" t="s">
        <v>236</v>
      </c>
      <c r="G5980" s="1143" t="str">
        <f>IF('Appraisal Inputs'!U498="","Blank",'Appraisal Inputs'!U498)</f>
        <v>Blank</v>
      </c>
      <c r="I5980" s="515" t="s">
        <v>6297</v>
      </c>
      <c r="K5980" s="1144"/>
    </row>
    <row r="5981" spans="1:11" x14ac:dyDescent="0.2">
      <c r="A5981" s="86" t="s">
        <v>6388</v>
      </c>
      <c r="B5981" s="763" t="s">
        <v>253</v>
      </c>
      <c r="E5981" s="86" t="s">
        <v>230</v>
      </c>
      <c r="F5981" s="282" t="s">
        <v>249</v>
      </c>
      <c r="G5981" s="1124" t="str">
        <f>IF('Appraisal Inputs'!U499="","Blank",'Appraisal Inputs'!U499)</f>
        <v>Blank</v>
      </c>
      <c r="I5981" s="515" t="s">
        <v>6298</v>
      </c>
      <c r="K5981" s="1130"/>
    </row>
    <row r="5982" spans="1:11" x14ac:dyDescent="0.2">
      <c r="A5982" s="86" t="s">
        <v>6388</v>
      </c>
      <c r="B5982" s="543" t="s">
        <v>253</v>
      </c>
      <c r="C5982" s="547"/>
      <c r="D5982" s="547"/>
      <c r="E5982" s="547" t="s">
        <v>230</v>
      </c>
      <c r="F5982" s="538" t="s">
        <v>345</v>
      </c>
      <c r="G5982" s="1114" t="str">
        <f>IF('Appraisal Inputs'!U500="","Blank",'Appraisal Inputs'!U500)</f>
        <v>Blank</v>
      </c>
      <c r="I5982" s="515" t="s">
        <v>6299</v>
      </c>
      <c r="K5982" s="1145"/>
    </row>
    <row r="5983" spans="1:11" x14ac:dyDescent="0.2">
      <c r="A5983" s="86" t="s">
        <v>6388</v>
      </c>
      <c r="B5983" s="541" t="s">
        <v>253</v>
      </c>
      <c r="C5983" s="546"/>
      <c r="D5983" s="546"/>
      <c r="E5983" s="546" t="s">
        <v>231</v>
      </c>
      <c r="F5983" s="542" t="s">
        <v>237</v>
      </c>
      <c r="G5983" s="1136" t="str">
        <f>IF('Appraisal Inputs'!V461="","Blank",'Appraisal Inputs'!V461)</f>
        <v>Sale Comparable 18</v>
      </c>
      <c r="I5983" s="515" t="s">
        <v>7502</v>
      </c>
      <c r="K5983" s="1135"/>
    </row>
    <row r="5984" spans="1:11" x14ac:dyDescent="0.2">
      <c r="A5984" s="86" t="s">
        <v>6388</v>
      </c>
      <c r="B5984" s="763" t="s">
        <v>253</v>
      </c>
      <c r="E5984" s="86" t="s">
        <v>231</v>
      </c>
      <c r="F5984" s="282" t="s">
        <v>2</v>
      </c>
      <c r="G5984" s="1128" t="str">
        <f>IF('Appraisal Inputs'!V462="","Blank",'Appraisal Inputs'!V462)</f>
        <v>Blank</v>
      </c>
      <c r="I5984" s="515" t="s">
        <v>6300</v>
      </c>
      <c r="K5984" s="1135"/>
    </row>
    <row r="5985" spans="1:11" x14ac:dyDescent="0.2">
      <c r="A5985" s="86" t="s">
        <v>6388</v>
      </c>
      <c r="B5985" s="763" t="s">
        <v>253</v>
      </c>
      <c r="E5985" s="86" t="s">
        <v>231</v>
      </c>
      <c r="F5985" s="282" t="s">
        <v>3</v>
      </c>
      <c r="G5985" s="1128" t="str">
        <f>IF('Appraisal Inputs'!V463="","Blank",'Appraisal Inputs'!V463)</f>
        <v>Select ▼</v>
      </c>
      <c r="I5985" s="515" t="s">
        <v>6301</v>
      </c>
      <c r="K5985" s="1135"/>
    </row>
    <row r="5986" spans="1:11" x14ac:dyDescent="0.2">
      <c r="A5986" s="86" t="s">
        <v>6388</v>
      </c>
      <c r="B5986" s="763" t="s">
        <v>253</v>
      </c>
      <c r="E5986" s="86" t="s">
        <v>231</v>
      </c>
      <c r="F5986" s="282" t="s">
        <v>234</v>
      </c>
      <c r="G5986" s="1137" t="str">
        <f>IF('Appraisal Inputs'!V464="","Blank",'Appraisal Inputs'!V464)</f>
        <v>Blank</v>
      </c>
      <c r="I5986" s="515" t="s">
        <v>6302</v>
      </c>
      <c r="K5986" s="1138"/>
    </row>
    <row r="5987" spans="1:11" x14ac:dyDescent="0.2">
      <c r="A5987" s="86" t="s">
        <v>6388</v>
      </c>
      <c r="B5987" s="763" t="s">
        <v>253</v>
      </c>
      <c r="E5987" s="86" t="s">
        <v>231</v>
      </c>
      <c r="F5987" s="282" t="s">
        <v>10</v>
      </c>
      <c r="G5987" s="1128" t="str">
        <f>IF('Appraisal Inputs'!V465="","Blank",'Appraisal Inputs'!V465)</f>
        <v>Blank</v>
      </c>
      <c r="I5987" s="515" t="s">
        <v>6303</v>
      </c>
      <c r="K5987" s="1135"/>
    </row>
    <row r="5988" spans="1:11" x14ac:dyDescent="0.2">
      <c r="A5988" s="86" t="s">
        <v>6388</v>
      </c>
      <c r="B5988" s="763" t="s">
        <v>253</v>
      </c>
      <c r="E5988" s="86" t="s">
        <v>231</v>
      </c>
      <c r="F5988" s="282" t="s">
        <v>12</v>
      </c>
      <c r="G5988" s="1128" t="str">
        <f>IF('Appraisal Inputs'!V466="","Blank",'Appraisal Inputs'!V466)</f>
        <v>Select ▼</v>
      </c>
      <c r="I5988" s="515" t="s">
        <v>6304</v>
      </c>
      <c r="K5988" s="1135"/>
    </row>
    <row r="5989" spans="1:11" x14ac:dyDescent="0.2">
      <c r="A5989" s="86" t="s">
        <v>6388</v>
      </c>
      <c r="B5989" s="763" t="s">
        <v>253</v>
      </c>
      <c r="E5989" s="86" t="s">
        <v>231</v>
      </c>
      <c r="F5989" s="282" t="s">
        <v>238</v>
      </c>
      <c r="G5989" s="1105" t="str">
        <f>IF('Appraisal Inputs'!V467="","Blank",'Appraisal Inputs'!V467)</f>
        <v>Blank</v>
      </c>
      <c r="I5989" s="515" t="s">
        <v>6305</v>
      </c>
      <c r="K5989" s="563"/>
    </row>
    <row r="5990" spans="1:11" x14ac:dyDescent="0.2">
      <c r="A5990" s="86" t="s">
        <v>6388</v>
      </c>
      <c r="B5990" s="763" t="s">
        <v>253</v>
      </c>
      <c r="E5990" s="86" t="s">
        <v>231</v>
      </c>
      <c r="F5990" s="282" t="s">
        <v>239</v>
      </c>
      <c r="G5990" s="1105" t="str">
        <f>IF('Appraisal Inputs'!V468="","Blank",'Appraisal Inputs'!V468)</f>
        <v>Blank</v>
      </c>
      <c r="I5990" s="515" t="s">
        <v>6306</v>
      </c>
      <c r="K5990" s="563"/>
    </row>
    <row r="5991" spans="1:11" x14ac:dyDescent="0.2">
      <c r="A5991" s="86" t="s">
        <v>6388</v>
      </c>
      <c r="B5991" s="763" t="s">
        <v>253</v>
      </c>
      <c r="E5991" s="86" t="s">
        <v>231</v>
      </c>
      <c r="F5991" s="282" t="s">
        <v>240</v>
      </c>
      <c r="G5991" s="1105" t="str">
        <f>IF('Appraisal Inputs'!V469="","Blank",'Appraisal Inputs'!V469)</f>
        <v>Blank</v>
      </c>
      <c r="I5991" s="515" t="s">
        <v>6307</v>
      </c>
      <c r="K5991" s="563"/>
    </row>
    <row r="5992" spans="1:11" x14ac:dyDescent="0.2">
      <c r="A5992" s="86" t="s">
        <v>6388</v>
      </c>
      <c r="B5992" s="763" t="s">
        <v>253</v>
      </c>
      <c r="E5992" s="86" t="s">
        <v>231</v>
      </c>
      <c r="F5992" s="282" t="s">
        <v>241</v>
      </c>
      <c r="G5992" s="1105" t="str">
        <f>IF('Appraisal Inputs'!V470="","Blank",'Appraisal Inputs'!V470)</f>
        <v>Blank</v>
      </c>
      <c r="I5992" s="515" t="s">
        <v>6308</v>
      </c>
      <c r="K5992" s="563"/>
    </row>
    <row r="5993" spans="1:11" x14ac:dyDescent="0.2">
      <c r="A5993" s="86" t="s">
        <v>6388</v>
      </c>
      <c r="B5993" s="763" t="s">
        <v>253</v>
      </c>
      <c r="E5993" s="86" t="s">
        <v>231</v>
      </c>
      <c r="F5993" s="282" t="s">
        <v>242</v>
      </c>
      <c r="G5993" s="1105" t="str">
        <f>IF('Appraisal Inputs'!V472="","Blank",'Appraisal Inputs'!V472)</f>
        <v>Blank</v>
      </c>
      <c r="I5993" s="515" t="s">
        <v>7503</v>
      </c>
      <c r="K5993" s="563"/>
    </row>
    <row r="5994" spans="1:11" x14ac:dyDescent="0.2">
      <c r="A5994" s="86" t="s">
        <v>6388</v>
      </c>
      <c r="B5994" s="763" t="s">
        <v>253</v>
      </c>
      <c r="E5994" s="86" t="s">
        <v>231</v>
      </c>
      <c r="F5994" s="282" t="s">
        <v>243</v>
      </c>
      <c r="G5994" s="1105" t="str">
        <f>IF('Appraisal Inputs'!V473="","Blank",'Appraisal Inputs'!V473)</f>
        <v>Blank</v>
      </c>
      <c r="I5994" s="515" t="s">
        <v>6309</v>
      </c>
      <c r="K5994" s="563"/>
    </row>
    <row r="5995" spans="1:11" x14ac:dyDescent="0.2">
      <c r="A5995" s="86" t="s">
        <v>6388</v>
      </c>
      <c r="B5995" s="763" t="s">
        <v>253</v>
      </c>
      <c r="E5995" s="86" t="s">
        <v>231</v>
      </c>
      <c r="F5995" s="282" t="s">
        <v>244</v>
      </c>
      <c r="G5995" s="1105" t="str">
        <f>IF('Appraisal Inputs'!V474="","Blank",'Appraisal Inputs'!V474)</f>
        <v>Blank</v>
      </c>
      <c r="I5995" s="515" t="s">
        <v>6310</v>
      </c>
      <c r="K5995" s="563"/>
    </row>
    <row r="5996" spans="1:11" x14ac:dyDescent="0.2">
      <c r="A5996" s="86" t="s">
        <v>6388</v>
      </c>
      <c r="B5996" s="763" t="s">
        <v>253</v>
      </c>
      <c r="E5996" s="86" t="s">
        <v>231</v>
      </c>
      <c r="F5996" s="282" t="s">
        <v>245</v>
      </c>
      <c r="G5996" s="1105" t="str">
        <f>IF('Appraisal Inputs'!V475="","Blank",'Appraisal Inputs'!V475)</f>
        <v>Blank</v>
      </c>
      <c r="I5996" s="515" t="s">
        <v>6311</v>
      </c>
      <c r="K5996" s="563"/>
    </row>
    <row r="5997" spans="1:11" x14ac:dyDescent="0.2">
      <c r="A5997" s="86" t="s">
        <v>6388</v>
      </c>
      <c r="B5997" s="763" t="s">
        <v>253</v>
      </c>
      <c r="E5997" s="86" t="s">
        <v>231</v>
      </c>
      <c r="F5997" s="282" t="s">
        <v>64</v>
      </c>
      <c r="G5997" s="1128" t="str">
        <f>IF('Appraisal Inputs'!V477="","Blank",'Appraisal Inputs'!V477)</f>
        <v>Select ▼</v>
      </c>
      <c r="I5997" s="515" t="s">
        <v>7504</v>
      </c>
      <c r="K5997" s="1135"/>
    </row>
    <row r="5998" spans="1:11" x14ac:dyDescent="0.2">
      <c r="A5998" s="86" t="s">
        <v>6388</v>
      </c>
      <c r="B5998" s="763" t="s">
        <v>253</v>
      </c>
      <c r="E5998" s="86" t="s">
        <v>231</v>
      </c>
      <c r="F5998" s="282" t="s">
        <v>7613</v>
      </c>
      <c r="G5998" s="1124" t="str">
        <f>IF('Appraisal Inputs'!V478="","Blank",'Appraisal Inputs'!V478)</f>
        <v>Blank</v>
      </c>
      <c r="I5998" s="515" t="s">
        <v>6312</v>
      </c>
      <c r="K5998" s="1130"/>
    </row>
    <row r="5999" spans="1:11" x14ac:dyDescent="0.2">
      <c r="A5999" s="86" t="s">
        <v>6388</v>
      </c>
      <c r="B5999" s="763" t="s">
        <v>253</v>
      </c>
      <c r="E5999" s="86" t="s">
        <v>231</v>
      </c>
      <c r="F5999" s="282" t="s">
        <v>211</v>
      </c>
      <c r="G5999" s="1124" t="str">
        <f>IF('Appraisal Inputs'!V479="","Blank",'Appraisal Inputs'!V479)</f>
        <v>Blank</v>
      </c>
      <c r="I5999" s="515" t="s">
        <v>6313</v>
      </c>
      <c r="K5999" s="1130"/>
    </row>
    <row r="6000" spans="1:11" x14ac:dyDescent="0.2">
      <c r="A6000" s="86" t="s">
        <v>6388</v>
      </c>
      <c r="B6000" s="763" t="s">
        <v>253</v>
      </c>
      <c r="E6000" s="86" t="s">
        <v>231</v>
      </c>
      <c r="F6000" s="282" t="s">
        <v>212</v>
      </c>
      <c r="G6000" s="1124" t="str">
        <f>IF('Appraisal Inputs'!V480="","Blank",'Appraisal Inputs'!V480)</f>
        <v>Blank</v>
      </c>
      <c r="I6000" s="515" t="s">
        <v>6314</v>
      </c>
      <c r="K6000" s="1130"/>
    </row>
    <row r="6001" spans="1:11" x14ac:dyDescent="0.2">
      <c r="A6001" s="86" t="s">
        <v>6388</v>
      </c>
      <c r="B6001" s="763" t="s">
        <v>253</v>
      </c>
      <c r="E6001" s="86" t="s">
        <v>231</v>
      </c>
      <c r="F6001" s="282" t="s">
        <v>488</v>
      </c>
      <c r="G6001" s="1124" t="str">
        <f>IF('Appraisal Inputs'!V481="","Blank",'Appraisal Inputs'!V481)</f>
        <v>Blank</v>
      </c>
      <c r="I6001" s="515" t="s">
        <v>6315</v>
      </c>
      <c r="K6001" s="1130"/>
    </row>
    <row r="6002" spans="1:11" x14ac:dyDescent="0.2">
      <c r="A6002" s="86" t="s">
        <v>6388</v>
      </c>
      <c r="B6002" s="763" t="s">
        <v>253</v>
      </c>
      <c r="E6002" s="86" t="s">
        <v>231</v>
      </c>
      <c r="F6002" s="282" t="s">
        <v>247</v>
      </c>
      <c r="G6002" s="1139" t="str">
        <f>IF('Appraisal Inputs'!V483="","Blank",'Appraisal Inputs'!V483)</f>
        <v>Blank</v>
      </c>
      <c r="I6002" s="515" t="s">
        <v>7505</v>
      </c>
      <c r="K6002" s="1130"/>
    </row>
    <row r="6003" spans="1:11" x14ac:dyDescent="0.2">
      <c r="A6003" s="86" t="s">
        <v>6388</v>
      </c>
      <c r="B6003" s="763" t="s">
        <v>253</v>
      </c>
      <c r="E6003" s="86" t="s">
        <v>231</v>
      </c>
      <c r="F6003" s="282" t="s">
        <v>246</v>
      </c>
      <c r="G6003" s="1100" t="str">
        <f>IF('Appraisal Inputs'!V484="","Blank",'Appraisal Inputs'!V484)</f>
        <v>Blank</v>
      </c>
      <c r="I6003" s="515" t="s">
        <v>6316</v>
      </c>
      <c r="K6003" s="1140"/>
    </row>
    <row r="6004" spans="1:11" x14ac:dyDescent="0.2">
      <c r="A6004" s="86" t="s">
        <v>6388</v>
      </c>
      <c r="B6004" s="763" t="s">
        <v>253</v>
      </c>
      <c r="E6004" s="86" t="s">
        <v>231</v>
      </c>
      <c r="F6004" s="282" t="s">
        <v>459</v>
      </c>
      <c r="G6004" s="1100" t="str">
        <f>IF('Appraisal Inputs'!V485="","Blank",'Appraisal Inputs'!V485)</f>
        <v>Blank</v>
      </c>
      <c r="I6004" s="515" t="s">
        <v>6317</v>
      </c>
      <c r="K6004" s="1140"/>
    </row>
    <row r="6005" spans="1:11" x14ac:dyDescent="0.2">
      <c r="A6005" s="86" t="s">
        <v>6388</v>
      </c>
      <c r="B6005" s="763" t="s">
        <v>253</v>
      </c>
      <c r="E6005" s="86" t="s">
        <v>231</v>
      </c>
      <c r="F6005" s="282" t="s">
        <v>464</v>
      </c>
      <c r="G6005" s="1100" t="str">
        <f>IF('Appraisal Inputs'!V486="","Blank",'Appraisal Inputs'!V486)</f>
        <v>Blank</v>
      </c>
      <c r="I6005" s="515" t="s">
        <v>6318</v>
      </c>
      <c r="K6005" s="1140"/>
    </row>
    <row r="6006" spans="1:11" x14ac:dyDescent="0.2">
      <c r="A6006" s="86" t="s">
        <v>6388</v>
      </c>
      <c r="B6006" s="763" t="s">
        <v>253</v>
      </c>
      <c r="E6006" s="86" t="s">
        <v>231</v>
      </c>
      <c r="F6006" s="282" t="s">
        <v>525</v>
      </c>
      <c r="G6006" s="1100" t="str">
        <f>IF('Appraisal Inputs'!V487="","Blank",'Appraisal Inputs'!V487)</f>
        <v>Blank</v>
      </c>
      <c r="I6006" s="515" t="s">
        <v>6319</v>
      </c>
      <c r="K6006" s="1140"/>
    </row>
    <row r="6007" spans="1:11" x14ac:dyDescent="0.2">
      <c r="A6007" s="86" t="s">
        <v>6388</v>
      </c>
      <c r="B6007" s="763" t="s">
        <v>253</v>
      </c>
      <c r="E6007" s="86" t="s">
        <v>231</v>
      </c>
      <c r="F6007" s="282" t="s">
        <v>490</v>
      </c>
      <c r="G6007" s="1126" t="str">
        <f>IF('Appraisal Inputs'!V490="","Blank",'Appraisal Inputs'!V490)</f>
        <v>Blank</v>
      </c>
      <c r="I6007" s="515" t="s">
        <v>7506</v>
      </c>
      <c r="K6007" s="1140"/>
    </row>
    <row r="6008" spans="1:11" x14ac:dyDescent="0.2">
      <c r="A6008" s="86" t="s">
        <v>6388</v>
      </c>
      <c r="B6008" s="763" t="s">
        <v>253</v>
      </c>
      <c r="E6008" s="86" t="s">
        <v>231</v>
      </c>
      <c r="F6008" s="282" t="s">
        <v>248</v>
      </c>
      <c r="G6008" s="1124" t="str">
        <f>IF('Appraisal Inputs'!V491="","Blank",'Appraisal Inputs'!V491)</f>
        <v>Blank</v>
      </c>
      <c r="I6008" s="515" t="s">
        <v>6320</v>
      </c>
      <c r="K6008" s="1130"/>
    </row>
    <row r="6009" spans="1:11" x14ac:dyDescent="0.2">
      <c r="A6009" s="86" t="s">
        <v>6388</v>
      </c>
      <c r="B6009" s="763" t="s">
        <v>253</v>
      </c>
      <c r="E6009" s="86" t="s">
        <v>231</v>
      </c>
      <c r="F6009" s="282" t="s">
        <v>492</v>
      </c>
      <c r="G6009" s="1126" t="str">
        <f>IF('Appraisal Inputs'!V494="","Blank",'Appraisal Inputs'!V494)</f>
        <v>Blank</v>
      </c>
      <c r="I6009" s="515" t="s">
        <v>7507</v>
      </c>
      <c r="K6009" s="1140"/>
    </row>
    <row r="6010" spans="1:11" x14ac:dyDescent="0.2">
      <c r="A6010" s="86" t="s">
        <v>6388</v>
      </c>
      <c r="B6010" s="763" t="s">
        <v>253</v>
      </c>
      <c r="E6010" s="86" t="s">
        <v>231</v>
      </c>
      <c r="F6010" s="282" t="s">
        <v>248</v>
      </c>
      <c r="G6010" s="1124" t="str">
        <f>IF('Appraisal Inputs'!V495="","Blank",'Appraisal Inputs'!V495)</f>
        <v>Blank</v>
      </c>
      <c r="I6010" s="515" t="s">
        <v>6321</v>
      </c>
      <c r="K6010" s="1130"/>
    </row>
    <row r="6011" spans="1:11" x14ac:dyDescent="0.2">
      <c r="A6011" s="86" t="s">
        <v>6388</v>
      </c>
      <c r="B6011" s="763" t="s">
        <v>253</v>
      </c>
      <c r="E6011" s="86" t="s">
        <v>231</v>
      </c>
      <c r="F6011" s="282" t="s">
        <v>235</v>
      </c>
      <c r="G6011" s="1141" t="str">
        <f>IF('Appraisal Inputs'!V497="","Blank",'Appraisal Inputs'!V497)</f>
        <v>Blank</v>
      </c>
      <c r="I6011" s="515" t="s">
        <v>7508</v>
      </c>
      <c r="K6011" s="1142"/>
    </row>
    <row r="6012" spans="1:11" x14ac:dyDescent="0.2">
      <c r="A6012" s="86" t="s">
        <v>6388</v>
      </c>
      <c r="B6012" s="763" t="s">
        <v>253</v>
      </c>
      <c r="E6012" s="86" t="s">
        <v>231</v>
      </c>
      <c r="F6012" s="282" t="s">
        <v>236</v>
      </c>
      <c r="G6012" s="1143" t="str">
        <f>IF('Appraisal Inputs'!V498="","Blank",'Appraisal Inputs'!V498)</f>
        <v>Blank</v>
      </c>
      <c r="I6012" s="515" t="s">
        <v>6322</v>
      </c>
      <c r="K6012" s="1144"/>
    </row>
    <row r="6013" spans="1:11" x14ac:dyDescent="0.2">
      <c r="A6013" s="86" t="s">
        <v>6388</v>
      </c>
      <c r="B6013" s="763" t="s">
        <v>253</v>
      </c>
      <c r="E6013" s="86" t="s">
        <v>231</v>
      </c>
      <c r="F6013" s="282" t="s">
        <v>249</v>
      </c>
      <c r="G6013" s="1124" t="str">
        <f>IF('Appraisal Inputs'!V499="","Blank",'Appraisal Inputs'!V499)</f>
        <v>Blank</v>
      </c>
      <c r="I6013" s="515" t="s">
        <v>6323</v>
      </c>
      <c r="K6013" s="1130"/>
    </row>
    <row r="6014" spans="1:11" x14ac:dyDescent="0.2">
      <c r="A6014" s="86" t="s">
        <v>6388</v>
      </c>
      <c r="B6014" s="543" t="s">
        <v>253</v>
      </c>
      <c r="C6014" s="547"/>
      <c r="D6014" s="547"/>
      <c r="E6014" s="547" t="s">
        <v>231</v>
      </c>
      <c r="F6014" s="538" t="s">
        <v>345</v>
      </c>
      <c r="G6014" s="1114" t="str">
        <f>IF('Appraisal Inputs'!V500="","Blank",'Appraisal Inputs'!V500)</f>
        <v>Blank</v>
      </c>
      <c r="I6014" s="515" t="s">
        <v>6324</v>
      </c>
      <c r="K6014" s="1145"/>
    </row>
    <row r="6015" spans="1:11" x14ac:dyDescent="0.2">
      <c r="A6015" s="86" t="s">
        <v>6388</v>
      </c>
      <c r="B6015" s="541" t="s">
        <v>253</v>
      </c>
      <c r="C6015" s="546"/>
      <c r="D6015" s="546"/>
      <c r="E6015" s="546" t="s">
        <v>232</v>
      </c>
      <c r="F6015" s="542" t="s">
        <v>237</v>
      </c>
      <c r="G6015" s="1136" t="str">
        <f>IF('Appraisal Inputs'!W461="","Blank",'Appraisal Inputs'!W461)</f>
        <v>Sale Comparable 19</v>
      </c>
      <c r="I6015" s="515" t="s">
        <v>7509</v>
      </c>
      <c r="K6015" s="1135"/>
    </row>
    <row r="6016" spans="1:11" x14ac:dyDescent="0.2">
      <c r="A6016" s="86" t="s">
        <v>6388</v>
      </c>
      <c r="B6016" s="763" t="s">
        <v>253</v>
      </c>
      <c r="E6016" s="86" t="s">
        <v>232</v>
      </c>
      <c r="F6016" s="282" t="s">
        <v>2</v>
      </c>
      <c r="G6016" s="1128" t="str">
        <f>IF('Appraisal Inputs'!W462="","Blank",'Appraisal Inputs'!W462)</f>
        <v>Blank</v>
      </c>
      <c r="I6016" s="515" t="s">
        <v>6325</v>
      </c>
      <c r="K6016" s="1135"/>
    </row>
    <row r="6017" spans="1:11" x14ac:dyDescent="0.2">
      <c r="A6017" s="86" t="s">
        <v>6388</v>
      </c>
      <c r="B6017" s="763" t="s">
        <v>253</v>
      </c>
      <c r="E6017" s="86" t="s">
        <v>232</v>
      </c>
      <c r="F6017" s="282" t="s">
        <v>3</v>
      </c>
      <c r="G6017" s="1128" t="str">
        <f>IF('Appraisal Inputs'!W463="","Blank",'Appraisal Inputs'!W463)</f>
        <v>Select ▼</v>
      </c>
      <c r="I6017" s="515" t="s">
        <v>6326</v>
      </c>
      <c r="K6017" s="1135"/>
    </row>
    <row r="6018" spans="1:11" x14ac:dyDescent="0.2">
      <c r="A6018" s="86" t="s">
        <v>6388</v>
      </c>
      <c r="B6018" s="763" t="s">
        <v>253</v>
      </c>
      <c r="E6018" s="86" t="s">
        <v>232</v>
      </c>
      <c r="F6018" s="282" t="s">
        <v>234</v>
      </c>
      <c r="G6018" s="1137" t="str">
        <f>IF('Appraisal Inputs'!W464="","Blank",'Appraisal Inputs'!W464)</f>
        <v>Blank</v>
      </c>
      <c r="I6018" s="515" t="s">
        <v>6327</v>
      </c>
      <c r="K6018" s="1138"/>
    </row>
    <row r="6019" spans="1:11" x14ac:dyDescent="0.2">
      <c r="A6019" s="86" t="s">
        <v>6388</v>
      </c>
      <c r="B6019" s="763" t="s">
        <v>253</v>
      </c>
      <c r="E6019" s="86" t="s">
        <v>232</v>
      </c>
      <c r="F6019" s="282" t="s">
        <v>10</v>
      </c>
      <c r="G6019" s="1128" t="str">
        <f>IF('Appraisal Inputs'!W465="","Blank",'Appraisal Inputs'!W465)</f>
        <v>Blank</v>
      </c>
      <c r="I6019" s="515" t="s">
        <v>6328</v>
      </c>
      <c r="K6019" s="1135"/>
    </row>
    <row r="6020" spans="1:11" x14ac:dyDescent="0.2">
      <c r="A6020" s="86" t="s">
        <v>6388</v>
      </c>
      <c r="B6020" s="763" t="s">
        <v>253</v>
      </c>
      <c r="E6020" s="86" t="s">
        <v>232</v>
      </c>
      <c r="F6020" s="282" t="s">
        <v>12</v>
      </c>
      <c r="G6020" s="1128" t="str">
        <f>IF('Appraisal Inputs'!W466="","Blank",'Appraisal Inputs'!W466)</f>
        <v>Select ▼</v>
      </c>
      <c r="I6020" s="515" t="s">
        <v>6329</v>
      </c>
      <c r="K6020" s="1135"/>
    </row>
    <row r="6021" spans="1:11" x14ac:dyDescent="0.2">
      <c r="A6021" s="86" t="s">
        <v>6388</v>
      </c>
      <c r="B6021" s="763" t="s">
        <v>253</v>
      </c>
      <c r="E6021" s="86" t="s">
        <v>232</v>
      </c>
      <c r="F6021" s="282" t="s">
        <v>238</v>
      </c>
      <c r="G6021" s="1105" t="str">
        <f>IF('Appraisal Inputs'!W467="","Blank",'Appraisal Inputs'!W467)</f>
        <v>Blank</v>
      </c>
      <c r="I6021" s="515" t="s">
        <v>6330</v>
      </c>
      <c r="K6021" s="563"/>
    </row>
    <row r="6022" spans="1:11" x14ac:dyDescent="0.2">
      <c r="A6022" s="86" t="s">
        <v>6388</v>
      </c>
      <c r="B6022" s="763" t="s">
        <v>253</v>
      </c>
      <c r="E6022" s="86" t="s">
        <v>232</v>
      </c>
      <c r="F6022" s="282" t="s">
        <v>239</v>
      </c>
      <c r="G6022" s="1105" t="str">
        <f>IF('Appraisal Inputs'!W468="","Blank",'Appraisal Inputs'!W468)</f>
        <v>Blank</v>
      </c>
      <c r="I6022" s="515" t="s">
        <v>6331</v>
      </c>
      <c r="K6022" s="563"/>
    </row>
    <row r="6023" spans="1:11" x14ac:dyDescent="0.2">
      <c r="A6023" s="86" t="s">
        <v>6388</v>
      </c>
      <c r="B6023" s="763" t="s">
        <v>253</v>
      </c>
      <c r="E6023" s="86" t="s">
        <v>232</v>
      </c>
      <c r="F6023" s="282" t="s">
        <v>240</v>
      </c>
      <c r="G6023" s="1105" t="str">
        <f>IF('Appraisal Inputs'!W469="","Blank",'Appraisal Inputs'!W469)</f>
        <v>Blank</v>
      </c>
      <c r="I6023" s="515" t="s">
        <v>6332</v>
      </c>
      <c r="K6023" s="563"/>
    </row>
    <row r="6024" spans="1:11" x14ac:dyDescent="0.2">
      <c r="A6024" s="86" t="s">
        <v>6388</v>
      </c>
      <c r="B6024" s="763" t="s">
        <v>253</v>
      </c>
      <c r="E6024" s="86" t="s">
        <v>232</v>
      </c>
      <c r="F6024" s="282" t="s">
        <v>241</v>
      </c>
      <c r="G6024" s="1105" t="str">
        <f>IF('Appraisal Inputs'!W470="","Blank",'Appraisal Inputs'!W470)</f>
        <v>Blank</v>
      </c>
      <c r="I6024" s="515" t="s">
        <v>6333</v>
      </c>
      <c r="K6024" s="563"/>
    </row>
    <row r="6025" spans="1:11" x14ac:dyDescent="0.2">
      <c r="A6025" s="86" t="s">
        <v>6388</v>
      </c>
      <c r="B6025" s="763" t="s">
        <v>253</v>
      </c>
      <c r="E6025" s="86" t="s">
        <v>232</v>
      </c>
      <c r="F6025" s="282" t="s">
        <v>242</v>
      </c>
      <c r="G6025" s="1105" t="str">
        <f>IF('Appraisal Inputs'!W472="","Blank",'Appraisal Inputs'!W472)</f>
        <v>Blank</v>
      </c>
      <c r="I6025" s="515" t="s">
        <v>7510</v>
      </c>
      <c r="K6025" s="563"/>
    </row>
    <row r="6026" spans="1:11" x14ac:dyDescent="0.2">
      <c r="A6026" s="86" t="s">
        <v>6388</v>
      </c>
      <c r="B6026" s="763" t="s">
        <v>253</v>
      </c>
      <c r="E6026" s="86" t="s">
        <v>232</v>
      </c>
      <c r="F6026" s="282" t="s">
        <v>243</v>
      </c>
      <c r="G6026" s="1105" t="str">
        <f>IF('Appraisal Inputs'!W473="","Blank",'Appraisal Inputs'!W473)</f>
        <v>Blank</v>
      </c>
      <c r="I6026" s="515" t="s">
        <v>6334</v>
      </c>
      <c r="K6026" s="563"/>
    </row>
    <row r="6027" spans="1:11" x14ac:dyDescent="0.2">
      <c r="A6027" s="86" t="s">
        <v>6388</v>
      </c>
      <c r="B6027" s="763" t="s">
        <v>253</v>
      </c>
      <c r="E6027" s="86" t="s">
        <v>232</v>
      </c>
      <c r="F6027" s="282" t="s">
        <v>244</v>
      </c>
      <c r="G6027" s="1105" t="str">
        <f>IF('Appraisal Inputs'!W474="","Blank",'Appraisal Inputs'!W474)</f>
        <v>Blank</v>
      </c>
      <c r="I6027" s="515" t="s">
        <v>6335</v>
      </c>
      <c r="K6027" s="563"/>
    </row>
    <row r="6028" spans="1:11" x14ac:dyDescent="0.2">
      <c r="A6028" s="86" t="s">
        <v>6388</v>
      </c>
      <c r="B6028" s="763" t="s">
        <v>253</v>
      </c>
      <c r="E6028" s="86" t="s">
        <v>232</v>
      </c>
      <c r="F6028" s="282" t="s">
        <v>245</v>
      </c>
      <c r="G6028" s="1105" t="str">
        <f>IF('Appraisal Inputs'!W475="","Blank",'Appraisal Inputs'!W475)</f>
        <v>Blank</v>
      </c>
      <c r="I6028" s="515" t="s">
        <v>6336</v>
      </c>
      <c r="K6028" s="563"/>
    </row>
    <row r="6029" spans="1:11" x14ac:dyDescent="0.2">
      <c r="A6029" s="86" t="s">
        <v>6388</v>
      </c>
      <c r="B6029" s="763" t="s">
        <v>253</v>
      </c>
      <c r="E6029" s="86" t="s">
        <v>232</v>
      </c>
      <c r="F6029" s="282" t="s">
        <v>64</v>
      </c>
      <c r="G6029" s="1128" t="str">
        <f>IF('Appraisal Inputs'!W477="","Blank",'Appraisal Inputs'!W477)</f>
        <v>Select ▼</v>
      </c>
      <c r="I6029" s="515" t="s">
        <v>7511</v>
      </c>
      <c r="K6029" s="1135"/>
    </row>
    <row r="6030" spans="1:11" x14ac:dyDescent="0.2">
      <c r="A6030" s="86" t="s">
        <v>6388</v>
      </c>
      <c r="B6030" s="763" t="s">
        <v>253</v>
      </c>
      <c r="E6030" s="86" t="s">
        <v>232</v>
      </c>
      <c r="F6030" s="282" t="s">
        <v>7613</v>
      </c>
      <c r="G6030" s="1124" t="str">
        <f>IF('Appraisal Inputs'!W478="","Blank",'Appraisal Inputs'!W478)</f>
        <v>Blank</v>
      </c>
      <c r="I6030" s="515" t="s">
        <v>6337</v>
      </c>
      <c r="K6030" s="1130"/>
    </row>
    <row r="6031" spans="1:11" x14ac:dyDescent="0.2">
      <c r="A6031" s="86" t="s">
        <v>6388</v>
      </c>
      <c r="B6031" s="763" t="s">
        <v>253</v>
      </c>
      <c r="E6031" s="86" t="s">
        <v>232</v>
      </c>
      <c r="F6031" s="282" t="s">
        <v>211</v>
      </c>
      <c r="G6031" s="1124" t="str">
        <f>IF('Appraisal Inputs'!W479="","Blank",'Appraisal Inputs'!W479)</f>
        <v>Blank</v>
      </c>
      <c r="I6031" s="515" t="s">
        <v>6338</v>
      </c>
      <c r="K6031" s="1130"/>
    </row>
    <row r="6032" spans="1:11" x14ac:dyDescent="0.2">
      <c r="A6032" s="86" t="s">
        <v>6388</v>
      </c>
      <c r="B6032" s="763" t="s">
        <v>253</v>
      </c>
      <c r="E6032" s="86" t="s">
        <v>232</v>
      </c>
      <c r="F6032" s="282" t="s">
        <v>212</v>
      </c>
      <c r="G6032" s="1124" t="str">
        <f>IF('Appraisal Inputs'!W480="","Blank",'Appraisal Inputs'!W480)</f>
        <v>Blank</v>
      </c>
      <c r="I6032" s="515" t="s">
        <v>6339</v>
      </c>
      <c r="K6032" s="1130"/>
    </row>
    <row r="6033" spans="1:11" x14ac:dyDescent="0.2">
      <c r="A6033" s="86" t="s">
        <v>6388</v>
      </c>
      <c r="B6033" s="763" t="s">
        <v>253</v>
      </c>
      <c r="E6033" s="86" t="s">
        <v>232</v>
      </c>
      <c r="F6033" s="282" t="s">
        <v>488</v>
      </c>
      <c r="G6033" s="1124" t="str">
        <f>IF('Appraisal Inputs'!W481="","Blank",'Appraisal Inputs'!W481)</f>
        <v>Blank</v>
      </c>
      <c r="I6033" s="515" t="s">
        <v>6340</v>
      </c>
      <c r="K6033" s="1130"/>
    </row>
    <row r="6034" spans="1:11" x14ac:dyDescent="0.2">
      <c r="A6034" s="86" t="s">
        <v>6388</v>
      </c>
      <c r="B6034" s="763" t="s">
        <v>253</v>
      </c>
      <c r="E6034" s="86" t="s">
        <v>232</v>
      </c>
      <c r="F6034" s="282" t="s">
        <v>247</v>
      </c>
      <c r="G6034" s="1139" t="str">
        <f>IF('Appraisal Inputs'!W483="","Blank",'Appraisal Inputs'!W483)</f>
        <v>Blank</v>
      </c>
      <c r="I6034" s="515" t="s">
        <v>7512</v>
      </c>
      <c r="K6034" s="1130"/>
    </row>
    <row r="6035" spans="1:11" x14ac:dyDescent="0.2">
      <c r="A6035" s="86" t="s">
        <v>6388</v>
      </c>
      <c r="B6035" s="763" t="s">
        <v>253</v>
      </c>
      <c r="E6035" s="86" t="s">
        <v>232</v>
      </c>
      <c r="F6035" s="282" t="s">
        <v>246</v>
      </c>
      <c r="G6035" s="1100" t="str">
        <f>IF('Appraisal Inputs'!W484="","Blank",'Appraisal Inputs'!W484)</f>
        <v>Blank</v>
      </c>
      <c r="I6035" s="515" t="s">
        <v>6341</v>
      </c>
      <c r="K6035" s="1140"/>
    </row>
    <row r="6036" spans="1:11" x14ac:dyDescent="0.2">
      <c r="A6036" s="86" t="s">
        <v>6388</v>
      </c>
      <c r="B6036" s="763" t="s">
        <v>253</v>
      </c>
      <c r="E6036" s="86" t="s">
        <v>232</v>
      </c>
      <c r="F6036" s="282" t="s">
        <v>459</v>
      </c>
      <c r="G6036" s="1100" t="str">
        <f>IF('Appraisal Inputs'!W485="","Blank",'Appraisal Inputs'!W485)</f>
        <v>Blank</v>
      </c>
      <c r="I6036" s="515" t="s">
        <v>6342</v>
      </c>
      <c r="K6036" s="1140"/>
    </row>
    <row r="6037" spans="1:11" x14ac:dyDescent="0.2">
      <c r="A6037" s="86" t="s">
        <v>6388</v>
      </c>
      <c r="B6037" s="763" t="s">
        <v>253</v>
      </c>
      <c r="E6037" s="86" t="s">
        <v>232</v>
      </c>
      <c r="F6037" s="282" t="s">
        <v>464</v>
      </c>
      <c r="G6037" s="1100" t="str">
        <f>IF('Appraisal Inputs'!W486="","Blank",'Appraisal Inputs'!W486)</f>
        <v>Blank</v>
      </c>
      <c r="I6037" s="515" t="s">
        <v>6343</v>
      </c>
      <c r="K6037" s="1140"/>
    </row>
    <row r="6038" spans="1:11" x14ac:dyDescent="0.2">
      <c r="A6038" s="86" t="s">
        <v>6388</v>
      </c>
      <c r="B6038" s="763" t="s">
        <v>253</v>
      </c>
      <c r="E6038" s="86" t="s">
        <v>232</v>
      </c>
      <c r="F6038" s="282" t="s">
        <v>525</v>
      </c>
      <c r="G6038" s="1100" t="str">
        <f>IF('Appraisal Inputs'!W487="","Blank",'Appraisal Inputs'!W487)</f>
        <v>Blank</v>
      </c>
      <c r="I6038" s="515" t="s">
        <v>6344</v>
      </c>
      <c r="K6038" s="1140"/>
    </row>
    <row r="6039" spans="1:11" x14ac:dyDescent="0.2">
      <c r="A6039" s="86" t="s">
        <v>6388</v>
      </c>
      <c r="B6039" s="763" t="s">
        <v>253</v>
      </c>
      <c r="E6039" s="86" t="s">
        <v>232</v>
      </c>
      <c r="F6039" s="282" t="s">
        <v>490</v>
      </c>
      <c r="G6039" s="1126" t="str">
        <f>IF('Appraisal Inputs'!W490="","Blank",'Appraisal Inputs'!W490)</f>
        <v>Blank</v>
      </c>
      <c r="I6039" s="515" t="s">
        <v>7513</v>
      </c>
      <c r="K6039" s="1140"/>
    </row>
    <row r="6040" spans="1:11" x14ac:dyDescent="0.2">
      <c r="A6040" s="86" t="s">
        <v>6388</v>
      </c>
      <c r="B6040" s="763" t="s">
        <v>253</v>
      </c>
      <c r="E6040" s="86" t="s">
        <v>232</v>
      </c>
      <c r="F6040" s="282" t="s">
        <v>248</v>
      </c>
      <c r="G6040" s="1124" t="str">
        <f>IF('Appraisal Inputs'!W491="","Blank",'Appraisal Inputs'!W491)</f>
        <v>Blank</v>
      </c>
      <c r="I6040" s="515" t="s">
        <v>6345</v>
      </c>
      <c r="K6040" s="1130"/>
    </row>
    <row r="6041" spans="1:11" x14ac:dyDescent="0.2">
      <c r="A6041" s="86" t="s">
        <v>6388</v>
      </c>
      <c r="B6041" s="763" t="s">
        <v>253</v>
      </c>
      <c r="E6041" s="86" t="s">
        <v>232</v>
      </c>
      <c r="F6041" s="282" t="s">
        <v>492</v>
      </c>
      <c r="G6041" s="1126" t="str">
        <f>IF('Appraisal Inputs'!W494="","Blank",'Appraisal Inputs'!W494)</f>
        <v>Blank</v>
      </c>
      <c r="I6041" s="515" t="s">
        <v>7514</v>
      </c>
      <c r="K6041" s="1140"/>
    </row>
    <row r="6042" spans="1:11" x14ac:dyDescent="0.2">
      <c r="A6042" s="86" t="s">
        <v>6388</v>
      </c>
      <c r="B6042" s="763" t="s">
        <v>253</v>
      </c>
      <c r="E6042" s="86" t="s">
        <v>232</v>
      </c>
      <c r="F6042" s="282" t="s">
        <v>248</v>
      </c>
      <c r="G6042" s="1124" t="str">
        <f>IF('Appraisal Inputs'!W495="","Blank",'Appraisal Inputs'!W495)</f>
        <v>Blank</v>
      </c>
      <c r="I6042" s="515" t="s">
        <v>6346</v>
      </c>
      <c r="K6042" s="1130"/>
    </row>
    <row r="6043" spans="1:11" x14ac:dyDescent="0.2">
      <c r="A6043" s="86" t="s">
        <v>6388</v>
      </c>
      <c r="B6043" s="763" t="s">
        <v>253</v>
      </c>
      <c r="E6043" s="86" t="s">
        <v>232</v>
      </c>
      <c r="F6043" s="282" t="s">
        <v>235</v>
      </c>
      <c r="G6043" s="1141" t="str">
        <f>IF('Appraisal Inputs'!W497="","Blank",'Appraisal Inputs'!W497)</f>
        <v>Blank</v>
      </c>
      <c r="I6043" s="515" t="s">
        <v>7515</v>
      </c>
      <c r="K6043" s="1142"/>
    </row>
    <row r="6044" spans="1:11" x14ac:dyDescent="0.2">
      <c r="A6044" s="86" t="s">
        <v>6388</v>
      </c>
      <c r="B6044" s="763" t="s">
        <v>253</v>
      </c>
      <c r="E6044" s="86" t="s">
        <v>232</v>
      </c>
      <c r="F6044" s="282" t="s">
        <v>236</v>
      </c>
      <c r="G6044" s="1143" t="str">
        <f>IF('Appraisal Inputs'!W498="","Blank",'Appraisal Inputs'!W498)</f>
        <v>Blank</v>
      </c>
      <c r="I6044" s="515" t="s">
        <v>6347</v>
      </c>
      <c r="K6044" s="1144"/>
    </row>
    <row r="6045" spans="1:11" x14ac:dyDescent="0.2">
      <c r="A6045" s="86" t="s">
        <v>6388</v>
      </c>
      <c r="B6045" s="763" t="s">
        <v>253</v>
      </c>
      <c r="E6045" s="86" t="s">
        <v>232</v>
      </c>
      <c r="F6045" s="282" t="s">
        <v>249</v>
      </c>
      <c r="G6045" s="1124" t="str">
        <f>IF('Appraisal Inputs'!W499="","Blank",'Appraisal Inputs'!W499)</f>
        <v>Blank</v>
      </c>
      <c r="I6045" s="515" t="s">
        <v>6348</v>
      </c>
      <c r="K6045" s="1130"/>
    </row>
    <row r="6046" spans="1:11" x14ac:dyDescent="0.2">
      <c r="A6046" s="86" t="s">
        <v>6388</v>
      </c>
      <c r="B6046" s="543" t="s">
        <v>253</v>
      </c>
      <c r="C6046" s="547"/>
      <c r="D6046" s="547"/>
      <c r="E6046" s="547" t="s">
        <v>232</v>
      </c>
      <c r="F6046" s="538" t="s">
        <v>345</v>
      </c>
      <c r="G6046" s="1114" t="str">
        <f>IF('Appraisal Inputs'!W500="","Blank",'Appraisal Inputs'!W500)</f>
        <v>Blank</v>
      </c>
      <c r="I6046" s="515" t="s">
        <v>6349</v>
      </c>
      <c r="K6046" s="1145"/>
    </row>
    <row r="6047" spans="1:11" x14ac:dyDescent="0.2">
      <c r="A6047" s="86" t="s">
        <v>6388</v>
      </c>
      <c r="B6047" s="541" t="s">
        <v>253</v>
      </c>
      <c r="C6047" s="546"/>
      <c r="D6047" s="546"/>
      <c r="E6047" s="546" t="s">
        <v>233</v>
      </c>
      <c r="F6047" s="542" t="s">
        <v>237</v>
      </c>
      <c r="G6047" s="1136" t="str">
        <f>IF('Appraisal Inputs'!X461="","Blank",'Appraisal Inputs'!X461)</f>
        <v>Sale Comparable 20</v>
      </c>
      <c r="I6047" s="515" t="s">
        <v>7516</v>
      </c>
      <c r="K6047" s="1135"/>
    </row>
    <row r="6048" spans="1:11" x14ac:dyDescent="0.2">
      <c r="A6048" s="86" t="s">
        <v>6388</v>
      </c>
      <c r="B6048" s="763" t="s">
        <v>253</v>
      </c>
      <c r="E6048" s="86" t="s">
        <v>233</v>
      </c>
      <c r="F6048" s="282" t="s">
        <v>2</v>
      </c>
      <c r="G6048" s="1128" t="str">
        <f>IF('Appraisal Inputs'!X462="","Blank",'Appraisal Inputs'!X462)</f>
        <v>Blank</v>
      </c>
      <c r="I6048" s="515" t="s">
        <v>6350</v>
      </c>
      <c r="K6048" s="1135"/>
    </row>
    <row r="6049" spans="1:11" x14ac:dyDescent="0.2">
      <c r="A6049" s="86" t="s">
        <v>6388</v>
      </c>
      <c r="B6049" s="763" t="s">
        <v>253</v>
      </c>
      <c r="E6049" s="86" t="s">
        <v>233</v>
      </c>
      <c r="F6049" s="282" t="s">
        <v>3</v>
      </c>
      <c r="G6049" s="1128" t="str">
        <f>IF('Appraisal Inputs'!X463="","Blank",'Appraisal Inputs'!X463)</f>
        <v>Select ▼</v>
      </c>
      <c r="I6049" s="515" t="s">
        <v>6351</v>
      </c>
      <c r="K6049" s="1135"/>
    </row>
    <row r="6050" spans="1:11" x14ac:dyDescent="0.2">
      <c r="A6050" s="86" t="s">
        <v>6388</v>
      </c>
      <c r="B6050" s="763" t="s">
        <v>253</v>
      </c>
      <c r="E6050" s="86" t="s">
        <v>233</v>
      </c>
      <c r="F6050" s="282" t="s">
        <v>234</v>
      </c>
      <c r="G6050" s="1137" t="str">
        <f>IF('Appraisal Inputs'!X464="","Blank",'Appraisal Inputs'!X464)</f>
        <v>Blank</v>
      </c>
      <c r="I6050" s="515" t="s">
        <v>6352</v>
      </c>
      <c r="K6050" s="1138"/>
    </row>
    <row r="6051" spans="1:11" x14ac:dyDescent="0.2">
      <c r="A6051" s="86" t="s">
        <v>6388</v>
      </c>
      <c r="B6051" s="763" t="s">
        <v>253</v>
      </c>
      <c r="E6051" s="86" t="s">
        <v>233</v>
      </c>
      <c r="F6051" s="282" t="s">
        <v>10</v>
      </c>
      <c r="G6051" s="1128" t="str">
        <f>IF('Appraisal Inputs'!X465="","Blank",'Appraisal Inputs'!X465)</f>
        <v>Blank</v>
      </c>
      <c r="I6051" s="515" t="s">
        <v>6353</v>
      </c>
      <c r="K6051" s="1135"/>
    </row>
    <row r="6052" spans="1:11" x14ac:dyDescent="0.2">
      <c r="A6052" s="86" t="s">
        <v>6388</v>
      </c>
      <c r="B6052" s="763" t="s">
        <v>253</v>
      </c>
      <c r="E6052" s="86" t="s">
        <v>233</v>
      </c>
      <c r="F6052" s="282" t="s">
        <v>12</v>
      </c>
      <c r="G6052" s="1128" t="str">
        <f>IF('Appraisal Inputs'!X466="","Blank",'Appraisal Inputs'!X466)</f>
        <v>Select ▼</v>
      </c>
      <c r="I6052" s="515" t="s">
        <v>6354</v>
      </c>
      <c r="K6052" s="1135"/>
    </row>
    <row r="6053" spans="1:11" x14ac:dyDescent="0.2">
      <c r="A6053" s="86" t="s">
        <v>6388</v>
      </c>
      <c r="B6053" s="763" t="s">
        <v>253</v>
      </c>
      <c r="E6053" s="86" t="s">
        <v>233</v>
      </c>
      <c r="F6053" s="282" t="s">
        <v>238</v>
      </c>
      <c r="G6053" s="1105" t="str">
        <f>IF('Appraisal Inputs'!X467="","Blank",'Appraisal Inputs'!X467)</f>
        <v>Blank</v>
      </c>
      <c r="I6053" s="515" t="s">
        <v>6355</v>
      </c>
      <c r="K6053" s="563"/>
    </row>
    <row r="6054" spans="1:11" x14ac:dyDescent="0.2">
      <c r="A6054" s="86" t="s">
        <v>6388</v>
      </c>
      <c r="B6054" s="763" t="s">
        <v>253</v>
      </c>
      <c r="E6054" s="86" t="s">
        <v>233</v>
      </c>
      <c r="F6054" s="282" t="s">
        <v>239</v>
      </c>
      <c r="G6054" s="1105" t="str">
        <f>IF('Appraisal Inputs'!X468="","Blank",'Appraisal Inputs'!X468)</f>
        <v>Blank</v>
      </c>
      <c r="I6054" s="515" t="s">
        <v>6356</v>
      </c>
      <c r="K6054" s="563"/>
    </row>
    <row r="6055" spans="1:11" x14ac:dyDescent="0.2">
      <c r="A6055" s="86" t="s">
        <v>6388</v>
      </c>
      <c r="B6055" s="763" t="s">
        <v>253</v>
      </c>
      <c r="E6055" s="86" t="s">
        <v>233</v>
      </c>
      <c r="F6055" s="282" t="s">
        <v>240</v>
      </c>
      <c r="G6055" s="1105" t="str">
        <f>IF('Appraisal Inputs'!X469="","Blank",'Appraisal Inputs'!X469)</f>
        <v>Blank</v>
      </c>
      <c r="I6055" s="515" t="s">
        <v>6357</v>
      </c>
      <c r="K6055" s="563"/>
    </row>
    <row r="6056" spans="1:11" x14ac:dyDescent="0.2">
      <c r="A6056" s="86" t="s">
        <v>6388</v>
      </c>
      <c r="B6056" s="763" t="s">
        <v>253</v>
      </c>
      <c r="E6056" s="86" t="s">
        <v>233</v>
      </c>
      <c r="F6056" s="282" t="s">
        <v>241</v>
      </c>
      <c r="G6056" s="1105" t="str">
        <f>IF('Appraisal Inputs'!X470="","Blank",'Appraisal Inputs'!X470)</f>
        <v>Blank</v>
      </c>
      <c r="I6056" s="515" t="s">
        <v>6358</v>
      </c>
      <c r="K6056" s="563"/>
    </row>
    <row r="6057" spans="1:11" x14ac:dyDescent="0.2">
      <c r="A6057" s="86" t="s">
        <v>6388</v>
      </c>
      <c r="B6057" s="763" t="s">
        <v>253</v>
      </c>
      <c r="E6057" s="86" t="s">
        <v>233</v>
      </c>
      <c r="F6057" s="282" t="s">
        <v>242</v>
      </c>
      <c r="G6057" s="1105" t="str">
        <f>IF('Appraisal Inputs'!X472="","Blank",'Appraisal Inputs'!X472)</f>
        <v>Blank</v>
      </c>
      <c r="I6057" s="515" t="s">
        <v>7517</v>
      </c>
      <c r="K6057" s="563"/>
    </row>
    <row r="6058" spans="1:11" x14ac:dyDescent="0.2">
      <c r="A6058" s="86" t="s">
        <v>6388</v>
      </c>
      <c r="B6058" s="763" t="s">
        <v>253</v>
      </c>
      <c r="E6058" s="86" t="s">
        <v>233</v>
      </c>
      <c r="F6058" s="282" t="s">
        <v>243</v>
      </c>
      <c r="G6058" s="1105" t="str">
        <f>IF('Appraisal Inputs'!X473="","Blank",'Appraisal Inputs'!X473)</f>
        <v>Blank</v>
      </c>
      <c r="I6058" s="515" t="s">
        <v>6359</v>
      </c>
      <c r="K6058" s="563"/>
    </row>
    <row r="6059" spans="1:11" x14ac:dyDescent="0.2">
      <c r="A6059" s="86" t="s">
        <v>6388</v>
      </c>
      <c r="B6059" s="763" t="s">
        <v>253</v>
      </c>
      <c r="E6059" s="86" t="s">
        <v>233</v>
      </c>
      <c r="F6059" s="282" t="s">
        <v>244</v>
      </c>
      <c r="G6059" s="1105" t="str">
        <f>IF('Appraisal Inputs'!X474="","Blank",'Appraisal Inputs'!X474)</f>
        <v>Blank</v>
      </c>
      <c r="I6059" s="515" t="s">
        <v>6360</v>
      </c>
      <c r="K6059" s="563"/>
    </row>
    <row r="6060" spans="1:11" x14ac:dyDescent="0.2">
      <c r="A6060" s="86" t="s">
        <v>6388</v>
      </c>
      <c r="B6060" s="763" t="s">
        <v>253</v>
      </c>
      <c r="E6060" s="86" t="s">
        <v>233</v>
      </c>
      <c r="F6060" s="282" t="s">
        <v>245</v>
      </c>
      <c r="G6060" s="1105" t="str">
        <f>IF('Appraisal Inputs'!X475="","Blank",'Appraisal Inputs'!X475)</f>
        <v>Blank</v>
      </c>
      <c r="I6060" s="515" t="s">
        <v>6361</v>
      </c>
      <c r="K6060" s="563"/>
    </row>
    <row r="6061" spans="1:11" x14ac:dyDescent="0.2">
      <c r="A6061" s="86" t="s">
        <v>6388</v>
      </c>
      <c r="B6061" s="763" t="s">
        <v>253</v>
      </c>
      <c r="E6061" s="86" t="s">
        <v>233</v>
      </c>
      <c r="F6061" s="282" t="s">
        <v>64</v>
      </c>
      <c r="G6061" s="1128" t="str">
        <f>IF('Appraisal Inputs'!X477="","Blank",'Appraisal Inputs'!X477)</f>
        <v>Select ▼</v>
      </c>
      <c r="I6061" s="515" t="s">
        <v>7518</v>
      </c>
      <c r="K6061" s="1135"/>
    </row>
    <row r="6062" spans="1:11" x14ac:dyDescent="0.2">
      <c r="A6062" s="86" t="s">
        <v>6388</v>
      </c>
      <c r="B6062" s="763" t="s">
        <v>253</v>
      </c>
      <c r="E6062" s="86" t="s">
        <v>233</v>
      </c>
      <c r="F6062" s="282" t="s">
        <v>7613</v>
      </c>
      <c r="G6062" s="1124" t="str">
        <f>IF('Appraisal Inputs'!X478="","Blank",'Appraisal Inputs'!X478)</f>
        <v>Blank</v>
      </c>
      <c r="I6062" s="515" t="s">
        <v>6362</v>
      </c>
      <c r="K6062" s="1130"/>
    </row>
    <row r="6063" spans="1:11" x14ac:dyDescent="0.2">
      <c r="A6063" s="86" t="s">
        <v>6388</v>
      </c>
      <c r="B6063" s="763" t="s">
        <v>253</v>
      </c>
      <c r="E6063" s="86" t="s">
        <v>233</v>
      </c>
      <c r="F6063" s="282" t="s">
        <v>211</v>
      </c>
      <c r="G6063" s="1124" t="str">
        <f>IF('Appraisal Inputs'!X479="","Blank",'Appraisal Inputs'!X479)</f>
        <v>Blank</v>
      </c>
      <c r="I6063" s="515" t="s">
        <v>6363</v>
      </c>
      <c r="K6063" s="1130"/>
    </row>
    <row r="6064" spans="1:11" x14ac:dyDescent="0.2">
      <c r="A6064" s="86" t="s">
        <v>6388</v>
      </c>
      <c r="B6064" s="763" t="s">
        <v>253</v>
      </c>
      <c r="E6064" s="86" t="s">
        <v>233</v>
      </c>
      <c r="F6064" s="282" t="s">
        <v>212</v>
      </c>
      <c r="G6064" s="1124" t="str">
        <f>IF('Appraisal Inputs'!X480="","Blank",'Appraisal Inputs'!X480)</f>
        <v>Blank</v>
      </c>
      <c r="I6064" s="515" t="s">
        <v>6364</v>
      </c>
      <c r="K6064" s="1130"/>
    </row>
    <row r="6065" spans="1:11" x14ac:dyDescent="0.2">
      <c r="A6065" s="86" t="s">
        <v>6388</v>
      </c>
      <c r="B6065" s="763" t="s">
        <v>253</v>
      </c>
      <c r="E6065" s="86" t="s">
        <v>233</v>
      </c>
      <c r="F6065" s="282" t="s">
        <v>488</v>
      </c>
      <c r="G6065" s="1124" t="str">
        <f>IF('Appraisal Inputs'!X481="","Blank",'Appraisal Inputs'!X481)</f>
        <v>Blank</v>
      </c>
      <c r="I6065" s="515" t="s">
        <v>6365</v>
      </c>
      <c r="K6065" s="1130"/>
    </row>
    <row r="6066" spans="1:11" x14ac:dyDescent="0.2">
      <c r="A6066" s="86" t="s">
        <v>6388</v>
      </c>
      <c r="B6066" s="763" t="s">
        <v>253</v>
      </c>
      <c r="E6066" s="86" t="s">
        <v>233</v>
      </c>
      <c r="F6066" s="282" t="s">
        <v>247</v>
      </c>
      <c r="G6066" s="1139" t="str">
        <f>IF('Appraisal Inputs'!X483="","Blank",'Appraisal Inputs'!X483)</f>
        <v>Blank</v>
      </c>
      <c r="I6066" s="515" t="s">
        <v>7519</v>
      </c>
      <c r="K6066" s="1130"/>
    </row>
    <row r="6067" spans="1:11" x14ac:dyDescent="0.2">
      <c r="A6067" s="86" t="s">
        <v>6388</v>
      </c>
      <c r="B6067" s="763" t="s">
        <v>253</v>
      </c>
      <c r="E6067" s="86" t="s">
        <v>233</v>
      </c>
      <c r="F6067" s="282" t="s">
        <v>246</v>
      </c>
      <c r="G6067" s="1100" t="str">
        <f>IF('Appraisal Inputs'!X484="","Blank",'Appraisal Inputs'!X484)</f>
        <v>Blank</v>
      </c>
      <c r="I6067" s="515" t="s">
        <v>6366</v>
      </c>
      <c r="K6067" s="1140"/>
    </row>
    <row r="6068" spans="1:11" x14ac:dyDescent="0.2">
      <c r="A6068" s="86" t="s">
        <v>6388</v>
      </c>
      <c r="B6068" s="763" t="s">
        <v>253</v>
      </c>
      <c r="E6068" s="86" t="s">
        <v>233</v>
      </c>
      <c r="F6068" s="282" t="s">
        <v>459</v>
      </c>
      <c r="G6068" s="1100" t="str">
        <f>IF('Appraisal Inputs'!X485="","Blank",'Appraisal Inputs'!X485)</f>
        <v>Blank</v>
      </c>
      <c r="I6068" s="515" t="s">
        <v>6367</v>
      </c>
      <c r="K6068" s="1140"/>
    </row>
    <row r="6069" spans="1:11" x14ac:dyDescent="0.2">
      <c r="A6069" s="86" t="s">
        <v>6388</v>
      </c>
      <c r="B6069" s="763" t="s">
        <v>253</v>
      </c>
      <c r="E6069" s="86" t="s">
        <v>233</v>
      </c>
      <c r="F6069" s="282" t="s">
        <v>464</v>
      </c>
      <c r="G6069" s="1100" t="str">
        <f>IF('Appraisal Inputs'!X486="","Blank",'Appraisal Inputs'!X486)</f>
        <v>Blank</v>
      </c>
      <c r="I6069" s="515" t="s">
        <v>6368</v>
      </c>
      <c r="K6069" s="1140"/>
    </row>
    <row r="6070" spans="1:11" x14ac:dyDescent="0.2">
      <c r="A6070" s="86" t="s">
        <v>6388</v>
      </c>
      <c r="B6070" s="763" t="s">
        <v>253</v>
      </c>
      <c r="E6070" s="86" t="s">
        <v>233</v>
      </c>
      <c r="F6070" s="282" t="s">
        <v>525</v>
      </c>
      <c r="G6070" s="1100" t="str">
        <f>IF('Appraisal Inputs'!X487="","Blank",'Appraisal Inputs'!X487)</f>
        <v>Blank</v>
      </c>
      <c r="I6070" s="515" t="s">
        <v>6369</v>
      </c>
      <c r="K6070" s="1140"/>
    </row>
    <row r="6071" spans="1:11" x14ac:dyDescent="0.2">
      <c r="A6071" s="86" t="s">
        <v>6388</v>
      </c>
      <c r="B6071" s="763" t="s">
        <v>253</v>
      </c>
      <c r="E6071" s="86" t="s">
        <v>233</v>
      </c>
      <c r="F6071" s="282" t="s">
        <v>490</v>
      </c>
      <c r="G6071" s="1126" t="str">
        <f>IF('Appraisal Inputs'!X490="","Blank",'Appraisal Inputs'!X490)</f>
        <v>Blank</v>
      </c>
      <c r="I6071" s="515" t="s">
        <v>7520</v>
      </c>
      <c r="K6071" s="1140"/>
    </row>
    <row r="6072" spans="1:11" x14ac:dyDescent="0.2">
      <c r="A6072" s="86" t="s">
        <v>6388</v>
      </c>
      <c r="B6072" s="763" t="s">
        <v>253</v>
      </c>
      <c r="E6072" s="86" t="s">
        <v>233</v>
      </c>
      <c r="F6072" s="282" t="s">
        <v>248</v>
      </c>
      <c r="G6072" s="1124" t="str">
        <f>IF('Appraisal Inputs'!X491="","Blank",'Appraisal Inputs'!X491)</f>
        <v>Blank</v>
      </c>
      <c r="I6072" s="515" t="s">
        <v>6370</v>
      </c>
      <c r="K6072" s="1130"/>
    </row>
    <row r="6073" spans="1:11" x14ac:dyDescent="0.2">
      <c r="A6073" s="86" t="s">
        <v>6388</v>
      </c>
      <c r="B6073" s="763" t="s">
        <v>253</v>
      </c>
      <c r="E6073" s="86" t="s">
        <v>233</v>
      </c>
      <c r="F6073" s="282" t="s">
        <v>492</v>
      </c>
      <c r="G6073" s="1126" t="str">
        <f>IF('Appraisal Inputs'!X494="","Blank",'Appraisal Inputs'!X494)</f>
        <v>Blank</v>
      </c>
      <c r="I6073" s="515" t="s">
        <v>7521</v>
      </c>
      <c r="K6073" s="1140"/>
    </row>
    <row r="6074" spans="1:11" x14ac:dyDescent="0.2">
      <c r="A6074" s="86" t="s">
        <v>6388</v>
      </c>
      <c r="B6074" s="763" t="s">
        <v>253</v>
      </c>
      <c r="E6074" s="86" t="s">
        <v>233</v>
      </c>
      <c r="F6074" s="282" t="s">
        <v>248</v>
      </c>
      <c r="G6074" s="1124" t="str">
        <f>IF('Appraisal Inputs'!X495="","Blank",'Appraisal Inputs'!X495)</f>
        <v>Blank</v>
      </c>
      <c r="I6074" s="515" t="s">
        <v>6371</v>
      </c>
      <c r="K6074" s="1130"/>
    </row>
    <row r="6075" spans="1:11" x14ac:dyDescent="0.2">
      <c r="A6075" s="86" t="s">
        <v>6388</v>
      </c>
      <c r="B6075" s="763" t="s">
        <v>253</v>
      </c>
      <c r="E6075" s="86" t="s">
        <v>233</v>
      </c>
      <c r="F6075" s="282" t="s">
        <v>235</v>
      </c>
      <c r="G6075" s="1141" t="str">
        <f>IF('Appraisal Inputs'!X497="","Blank",'Appraisal Inputs'!X497)</f>
        <v>Blank</v>
      </c>
      <c r="I6075" s="515" t="s">
        <v>7522</v>
      </c>
      <c r="K6075" s="1142"/>
    </row>
    <row r="6076" spans="1:11" x14ac:dyDescent="0.2">
      <c r="A6076" s="86" t="s">
        <v>6388</v>
      </c>
      <c r="B6076" s="763" t="s">
        <v>253</v>
      </c>
      <c r="E6076" s="86" t="s">
        <v>233</v>
      </c>
      <c r="F6076" s="282" t="s">
        <v>236</v>
      </c>
      <c r="G6076" s="1143" t="str">
        <f>IF('Appraisal Inputs'!X498="","Blank",'Appraisal Inputs'!X498)</f>
        <v>Blank</v>
      </c>
      <c r="I6076" s="515" t="s">
        <v>6372</v>
      </c>
      <c r="K6076" s="1144"/>
    </row>
    <row r="6077" spans="1:11" x14ac:dyDescent="0.2">
      <c r="A6077" s="86" t="s">
        <v>6388</v>
      </c>
      <c r="B6077" s="763" t="s">
        <v>253</v>
      </c>
      <c r="E6077" s="86" t="s">
        <v>233</v>
      </c>
      <c r="F6077" s="282" t="s">
        <v>249</v>
      </c>
      <c r="G6077" s="1124" t="str">
        <f>IF('Appraisal Inputs'!X499="","Blank",'Appraisal Inputs'!X499)</f>
        <v>Blank</v>
      </c>
      <c r="I6077" s="515" t="s">
        <v>6373</v>
      </c>
      <c r="K6077" s="1130"/>
    </row>
    <row r="6078" spans="1:11" x14ac:dyDescent="0.2">
      <c r="A6078" s="86" t="s">
        <v>6388</v>
      </c>
      <c r="B6078" s="543" t="s">
        <v>253</v>
      </c>
      <c r="C6078" s="547"/>
      <c r="D6078" s="547"/>
      <c r="E6078" s="547" t="s">
        <v>233</v>
      </c>
      <c r="F6078" s="538" t="s">
        <v>345</v>
      </c>
      <c r="G6078" s="1114" t="str">
        <f>IF('Appraisal Inputs'!X500="","Blank",'Appraisal Inputs'!X500)</f>
        <v>Blank</v>
      </c>
      <c r="I6078" s="515" t="s">
        <v>6374</v>
      </c>
      <c r="K6078" s="1145"/>
    </row>
    <row r="6079" spans="1:11" x14ac:dyDescent="0.2">
      <c r="A6079" s="86" t="s">
        <v>6388</v>
      </c>
      <c r="B6079" s="541" t="s">
        <v>161</v>
      </c>
      <c r="C6079" s="546"/>
      <c r="D6079" s="546"/>
      <c r="E6079" s="546"/>
      <c r="F6079" s="542" t="s">
        <v>4</v>
      </c>
      <c r="G6079" s="1146" t="str">
        <f>IF('Lender Inputs'!D3="","Blank",'Lender Inputs'!D3)</f>
        <v>Blank</v>
      </c>
      <c r="I6079" s="515" t="s">
        <v>6390</v>
      </c>
      <c r="K6079" s="1147"/>
    </row>
    <row r="6080" spans="1:11" x14ac:dyDescent="0.2">
      <c r="A6080" s="86" t="s">
        <v>6388</v>
      </c>
      <c r="B6080" s="763" t="s">
        <v>161</v>
      </c>
      <c r="F6080" s="282" t="s">
        <v>5</v>
      </c>
      <c r="G6080" s="1095" t="str">
        <f>IF('Lender Inputs'!D4="","Blank",'Lender Inputs'!D4)</f>
        <v>Blank</v>
      </c>
      <c r="I6080" s="515" t="s">
        <v>6391</v>
      </c>
      <c r="K6080" s="1148"/>
    </row>
    <row r="6081" spans="1:11" x14ac:dyDescent="0.2">
      <c r="A6081" s="86" t="s">
        <v>6388</v>
      </c>
      <c r="B6081" s="763" t="s">
        <v>161</v>
      </c>
      <c r="F6081" s="282" t="s">
        <v>6</v>
      </c>
      <c r="G6081" s="1095" t="str">
        <f>IF('Lender Inputs'!D5="","Blank",'Lender Inputs'!D5)</f>
        <v>Blank</v>
      </c>
      <c r="I6081" s="515" t="s">
        <v>6392</v>
      </c>
      <c r="K6081" s="1148"/>
    </row>
    <row r="6082" spans="1:11" x14ac:dyDescent="0.2">
      <c r="A6082" s="86" t="s">
        <v>6388</v>
      </c>
      <c r="B6082" s="763" t="s">
        <v>161</v>
      </c>
      <c r="F6082" s="282" t="s">
        <v>267</v>
      </c>
      <c r="G6082" s="1098" t="str">
        <f>IF('Lender Inputs'!D6="","Blank",'Lender Inputs'!D6)</f>
        <v>Blank</v>
      </c>
      <c r="I6082" s="515" t="s">
        <v>6393</v>
      </c>
      <c r="K6082" s="1149"/>
    </row>
    <row r="6083" spans="1:11" x14ac:dyDescent="0.2">
      <c r="A6083" s="86" t="s">
        <v>6388</v>
      </c>
      <c r="B6083" s="763" t="s">
        <v>161</v>
      </c>
      <c r="F6083" s="282" t="s">
        <v>266</v>
      </c>
      <c r="G6083" s="1150" t="str">
        <f>IF('Lender Inputs'!D7="","Blank",'Lender Inputs'!D7)</f>
        <v>Blank</v>
      </c>
      <c r="I6083" s="515" t="s">
        <v>6394</v>
      </c>
      <c r="K6083" s="1151"/>
    </row>
    <row r="6084" spans="1:11" x14ac:dyDescent="0.2">
      <c r="A6084" s="86" t="s">
        <v>6388</v>
      </c>
      <c r="B6084" s="763" t="s">
        <v>161</v>
      </c>
      <c r="F6084" s="282" t="s">
        <v>268</v>
      </c>
      <c r="G6084" s="1150" t="str">
        <f>IF('Lender Inputs'!D8="","Blank",'Lender Inputs'!D8)</f>
        <v>Blank</v>
      </c>
      <c r="I6084" s="515" t="s">
        <v>6395</v>
      </c>
      <c r="K6084" s="1151"/>
    </row>
    <row r="6085" spans="1:11" x14ac:dyDescent="0.2">
      <c r="A6085" s="86" t="s">
        <v>6388</v>
      </c>
      <c r="B6085" s="763" t="s">
        <v>161</v>
      </c>
      <c r="F6085" s="282" t="s">
        <v>153</v>
      </c>
      <c r="G6085" s="1095" t="str">
        <f>IF('Lender Inputs'!D9="","Blank",'Lender Inputs'!D9)</f>
        <v>Blank</v>
      </c>
      <c r="I6085" s="515" t="s">
        <v>6396</v>
      </c>
      <c r="K6085" s="1148"/>
    </row>
    <row r="6086" spans="1:11" x14ac:dyDescent="0.2">
      <c r="A6086" s="86" t="s">
        <v>6388</v>
      </c>
      <c r="B6086" s="763" t="s">
        <v>161</v>
      </c>
      <c r="F6086" s="282" t="s">
        <v>265</v>
      </c>
      <c r="G6086" s="1100" t="str">
        <f>IF('Lender Inputs'!D10="","Blank",'Lender Inputs'!D10)</f>
        <v>Blank</v>
      </c>
      <c r="I6086" s="515" t="s">
        <v>6397</v>
      </c>
      <c r="K6086" s="1152"/>
    </row>
    <row r="6087" spans="1:11" x14ac:dyDescent="0.2">
      <c r="A6087" s="86" t="s">
        <v>6388</v>
      </c>
      <c r="B6087" s="763" t="s">
        <v>161</v>
      </c>
      <c r="F6087" s="282" t="s">
        <v>154</v>
      </c>
      <c r="G6087" s="1100" t="str">
        <f>IF('Lender Inputs'!D11="","Blank",'Lender Inputs'!D11)</f>
        <v>Blank</v>
      </c>
      <c r="I6087" s="515" t="s">
        <v>6398</v>
      </c>
      <c r="K6087" s="1152"/>
    </row>
    <row r="6088" spans="1:11" x14ac:dyDescent="0.2">
      <c r="A6088" s="86" t="s">
        <v>6388</v>
      </c>
      <c r="B6088" s="763" t="s">
        <v>161</v>
      </c>
      <c r="F6088" s="282" t="s">
        <v>155</v>
      </c>
      <c r="G6088" s="1100" t="str">
        <f>IF('Lender Inputs'!D12="","Blank",'Lender Inputs'!D12)</f>
        <v>Blank</v>
      </c>
      <c r="I6088" s="515" t="s">
        <v>6399</v>
      </c>
      <c r="K6088" s="1152"/>
    </row>
    <row r="6089" spans="1:11" x14ac:dyDescent="0.2">
      <c r="A6089" s="86" t="s">
        <v>6388</v>
      </c>
      <c r="B6089" s="763" t="s">
        <v>161</v>
      </c>
      <c r="F6089" s="282" t="s">
        <v>7552</v>
      </c>
      <c r="G6089" s="1153" t="str">
        <f>IF('Lender Inputs'!D13="","Blank",'Lender Inputs'!D13)</f>
        <v>Select ▼</v>
      </c>
      <c r="I6089" s="515" t="s">
        <v>6400</v>
      </c>
      <c r="K6089" s="1148"/>
    </row>
    <row r="6090" spans="1:11" x14ac:dyDescent="0.2">
      <c r="A6090" s="86" t="s">
        <v>6387</v>
      </c>
      <c r="B6090" s="541" t="s">
        <v>161</v>
      </c>
      <c r="C6090" s="546"/>
      <c r="D6090" s="546"/>
      <c r="E6090" s="546"/>
      <c r="F6090" s="542" t="s">
        <v>592</v>
      </c>
      <c r="G6090" s="1154" t="str">
        <f>IF('Lender Inputs'!Q3="","Blank",'Lender Inputs'!Q3)</f>
        <v>Select ▼</v>
      </c>
      <c r="I6090" s="515" t="s">
        <v>7561</v>
      </c>
      <c r="K6090" s="1148"/>
    </row>
    <row r="6091" spans="1:11" x14ac:dyDescent="0.2">
      <c r="A6091" s="86" t="s">
        <v>6387</v>
      </c>
      <c r="B6091" s="763" t="s">
        <v>161</v>
      </c>
      <c r="F6091" s="282" t="str">
        <f>IF(ISBLANK('Lender Inputs'!S3),"Blank",'Lender Inputs'!S3)</f>
        <v>Income attributable</v>
      </c>
      <c r="G6091" s="1100" t="str">
        <f>IF('Lender Inputs'!T3="","Blank",'Lender Inputs'!T3)</f>
        <v>Blank</v>
      </c>
      <c r="I6091" s="515" t="s">
        <v>7562</v>
      </c>
      <c r="K6091" s="1152"/>
    </row>
    <row r="6092" spans="1:11" x14ac:dyDescent="0.2">
      <c r="A6092" s="86" t="s">
        <v>6387</v>
      </c>
      <c r="B6092" s="763" t="s">
        <v>161</v>
      </c>
      <c r="F6092" s="282" t="str">
        <f>IF(ISBLANK('Lender Inputs'!V3),"Blank",'Lender Inputs'!V3)</f>
        <v>Square Footage</v>
      </c>
      <c r="G6092" s="1095" t="str">
        <f>IF('Lender Inputs'!W3="","Blank",'Lender Inputs'!W3)</f>
        <v>Blank</v>
      </c>
      <c r="I6092" s="515" t="s">
        <v>7563</v>
      </c>
      <c r="K6092" s="1148"/>
    </row>
    <row r="6093" spans="1:11" x14ac:dyDescent="0.2">
      <c r="A6093" s="86" t="s">
        <v>6387</v>
      </c>
      <c r="B6093" s="763" t="s">
        <v>161</v>
      </c>
      <c r="F6093" s="282" t="s">
        <v>593</v>
      </c>
      <c r="G6093" s="1095" t="str">
        <f>IF('Lender Inputs'!Q4="","Blank",'Lender Inputs'!Q4)</f>
        <v>Select ▼</v>
      </c>
      <c r="I6093" s="515" t="s">
        <v>7564</v>
      </c>
      <c r="K6093" s="1148"/>
    </row>
    <row r="6094" spans="1:11" x14ac:dyDescent="0.2">
      <c r="A6094" s="86" t="s">
        <v>6387</v>
      </c>
      <c r="B6094" s="763" t="s">
        <v>161</v>
      </c>
      <c r="F6094" s="282" t="str">
        <f>IF(ISBLANK('Lender Inputs'!S4),"Blank",'Lender Inputs'!S4)</f>
        <v>Income attributable</v>
      </c>
      <c r="G6094" s="1100" t="str">
        <f>IF('Lender Inputs'!T4="","Blank",'Lender Inputs'!T4)</f>
        <v>Blank</v>
      </c>
      <c r="I6094" s="515" t="s">
        <v>7565</v>
      </c>
      <c r="K6094" s="1152"/>
    </row>
    <row r="6095" spans="1:11" x14ac:dyDescent="0.2">
      <c r="A6095" s="86" t="s">
        <v>6387</v>
      </c>
      <c r="B6095" s="763" t="s">
        <v>161</v>
      </c>
      <c r="F6095" s="282" t="str">
        <f>IF(ISBLANK('Lender Inputs'!V4),"Blank",'Lender Inputs'!V4)</f>
        <v>Square Footage</v>
      </c>
      <c r="G6095" s="1095" t="str">
        <f>IF('Lender Inputs'!W4="","Blank",'Lender Inputs'!W4)</f>
        <v>Blank</v>
      </c>
      <c r="I6095" s="515" t="s">
        <v>7566</v>
      </c>
      <c r="K6095" s="1148"/>
    </row>
    <row r="6096" spans="1:11" x14ac:dyDescent="0.2">
      <c r="A6096" s="86" t="s">
        <v>6387</v>
      </c>
      <c r="B6096" s="763" t="s">
        <v>161</v>
      </c>
      <c r="F6096" s="282" t="s">
        <v>156</v>
      </c>
      <c r="G6096" s="1095" t="str">
        <f>IF('Lender Inputs'!Q5="","Blank",'Lender Inputs'!Q5)</f>
        <v>Select ▼</v>
      </c>
      <c r="I6096" s="515" t="s">
        <v>7567</v>
      </c>
      <c r="K6096" s="1148"/>
    </row>
    <row r="6097" spans="1:11" x14ac:dyDescent="0.2">
      <c r="A6097" s="86" t="s">
        <v>6387</v>
      </c>
      <c r="B6097" s="543" t="s">
        <v>161</v>
      </c>
      <c r="C6097" s="547"/>
      <c r="D6097" s="547"/>
      <c r="E6097" s="547"/>
      <c r="F6097" s="538" t="s">
        <v>440</v>
      </c>
      <c r="G6097" s="1155" t="str">
        <f>IF('Lender Inputs'!Q6="","Blank",'Lender Inputs'!Q6)</f>
        <v>Blank</v>
      </c>
      <c r="I6097" s="515" t="s">
        <v>7568</v>
      </c>
      <c r="K6097" s="1156"/>
    </row>
    <row r="6098" spans="1:11" x14ac:dyDescent="0.2">
      <c r="A6098" s="86" t="s">
        <v>6387</v>
      </c>
      <c r="B6098" s="541" t="s">
        <v>165</v>
      </c>
      <c r="C6098" s="546"/>
      <c r="D6098" s="546" t="s">
        <v>201</v>
      </c>
      <c r="E6098" s="546" t="s">
        <v>7553</v>
      </c>
      <c r="F6098" s="542" t="s">
        <v>404</v>
      </c>
      <c r="G6098" s="1192" t="str">
        <f>IF('Lender Inputs'!E79="","Blank",'Lender Inputs'!E79)</f>
        <v>Blank</v>
      </c>
      <c r="I6098" s="515" t="s">
        <v>6401</v>
      </c>
      <c r="K6098" s="1193"/>
    </row>
    <row r="6099" spans="1:11" x14ac:dyDescent="0.2">
      <c r="A6099" s="86" t="s">
        <v>6387</v>
      </c>
      <c r="B6099" s="763" t="s">
        <v>165</v>
      </c>
      <c r="D6099" s="86" t="s">
        <v>201</v>
      </c>
      <c r="E6099" s="86" t="s">
        <v>7553</v>
      </c>
      <c r="F6099" s="282" t="s">
        <v>27</v>
      </c>
      <c r="G6099" s="1157" t="str">
        <f>IF('Lender Inputs'!E80="","Blank",'Lender Inputs'!E80)</f>
        <v>Blank</v>
      </c>
      <c r="I6099" s="515" t="s">
        <v>6402</v>
      </c>
      <c r="K6099" s="1158"/>
    </row>
    <row r="6100" spans="1:11" x14ac:dyDescent="0.2">
      <c r="A6100" s="86" t="s">
        <v>6387</v>
      </c>
      <c r="B6100" s="763" t="s">
        <v>165</v>
      </c>
      <c r="D6100" s="86" t="s">
        <v>201</v>
      </c>
      <c r="E6100" s="86" t="s">
        <v>7553</v>
      </c>
      <c r="F6100" s="282" t="s">
        <v>28</v>
      </c>
      <c r="G6100" s="1110" t="str">
        <f>IF('Lender Inputs'!E81="","Blank",'Lender Inputs'!E81)</f>
        <v>Blank</v>
      </c>
      <c r="I6100" s="515" t="s">
        <v>6403</v>
      </c>
      <c r="K6100" s="1158"/>
    </row>
    <row r="6101" spans="1:11" x14ac:dyDescent="0.2">
      <c r="A6101" s="86" t="s">
        <v>6387</v>
      </c>
      <c r="B6101" s="543" t="s">
        <v>165</v>
      </c>
      <c r="C6101" s="547"/>
      <c r="D6101" s="547" t="s">
        <v>201</v>
      </c>
      <c r="E6101" s="547" t="s">
        <v>7553</v>
      </c>
      <c r="F6101" s="538" t="s">
        <v>31</v>
      </c>
      <c r="G6101" s="1106" t="str">
        <f>IF('Lender Inputs'!E82="","Blank",'Lender Inputs'!E82)</f>
        <v>Select ▼</v>
      </c>
      <c r="I6101" s="515" t="s">
        <v>6404</v>
      </c>
      <c r="K6101" s="1131"/>
    </row>
    <row r="6102" spans="1:11" x14ac:dyDescent="0.2">
      <c r="A6102" s="86" t="s">
        <v>6387</v>
      </c>
      <c r="B6102" s="541" t="s">
        <v>165</v>
      </c>
      <c r="C6102" s="546"/>
      <c r="D6102" s="546" t="s">
        <v>201</v>
      </c>
      <c r="E6102" s="546" t="s">
        <v>7554</v>
      </c>
      <c r="F6102" s="542" t="s">
        <v>404</v>
      </c>
      <c r="G6102" s="1192" t="str">
        <f>IF('Lender Inputs'!F79="","Blank",'Lender Inputs'!F79)</f>
        <v>Blank</v>
      </c>
      <c r="I6102" s="515" t="s">
        <v>6405</v>
      </c>
      <c r="K6102" s="1193"/>
    </row>
    <row r="6103" spans="1:11" x14ac:dyDescent="0.2">
      <c r="A6103" s="86" t="s">
        <v>6387</v>
      </c>
      <c r="B6103" s="763" t="s">
        <v>165</v>
      </c>
      <c r="D6103" s="86" t="s">
        <v>201</v>
      </c>
      <c r="E6103" s="86" t="s">
        <v>7554</v>
      </c>
      <c r="F6103" s="282" t="s">
        <v>27</v>
      </c>
      <c r="G6103" s="1157" t="str">
        <f>IF('Lender Inputs'!F80="","Blank",'Lender Inputs'!F80)</f>
        <v>Blank</v>
      </c>
      <c r="I6103" s="515" t="s">
        <v>6406</v>
      </c>
      <c r="K6103" s="1158"/>
    </row>
    <row r="6104" spans="1:11" x14ac:dyDescent="0.2">
      <c r="A6104" s="86" t="s">
        <v>6387</v>
      </c>
      <c r="B6104" s="763" t="s">
        <v>165</v>
      </c>
      <c r="D6104" s="86" t="s">
        <v>201</v>
      </c>
      <c r="E6104" s="86" t="s">
        <v>7554</v>
      </c>
      <c r="F6104" s="282" t="s">
        <v>28</v>
      </c>
      <c r="G6104" s="1110" t="str">
        <f>IF('Lender Inputs'!F81="","Blank",'Lender Inputs'!F81)</f>
        <v>Blank</v>
      </c>
      <c r="I6104" s="515" t="s">
        <v>6407</v>
      </c>
      <c r="K6104" s="1158"/>
    </row>
    <row r="6105" spans="1:11" x14ac:dyDescent="0.2">
      <c r="A6105" s="86" t="s">
        <v>6387</v>
      </c>
      <c r="B6105" s="543" t="s">
        <v>165</v>
      </c>
      <c r="C6105" s="547"/>
      <c r="D6105" s="547" t="s">
        <v>201</v>
      </c>
      <c r="E6105" s="547" t="s">
        <v>7554</v>
      </c>
      <c r="F6105" s="538" t="s">
        <v>31</v>
      </c>
      <c r="G6105" s="1106" t="str">
        <f>IF('Lender Inputs'!F82="","Blank",'Lender Inputs'!F82)</f>
        <v>Select ▼</v>
      </c>
      <c r="I6105" s="515" t="s">
        <v>6408</v>
      </c>
      <c r="K6105" s="1131"/>
    </row>
    <row r="6106" spans="1:11" x14ac:dyDescent="0.2">
      <c r="A6106" s="86" t="s">
        <v>6387</v>
      </c>
      <c r="B6106" s="541" t="s">
        <v>165</v>
      </c>
      <c r="C6106" s="546"/>
      <c r="D6106" s="546" t="s">
        <v>201</v>
      </c>
      <c r="E6106" s="546" t="s">
        <v>7555</v>
      </c>
      <c r="F6106" s="542" t="s">
        <v>404</v>
      </c>
      <c r="G6106" s="1192" t="str">
        <f>IF('Lender Inputs'!G79="","Blank",'Lender Inputs'!G79)</f>
        <v>Blank</v>
      </c>
      <c r="I6106" s="515" t="s">
        <v>6409</v>
      </c>
      <c r="K6106" s="1193"/>
    </row>
    <row r="6107" spans="1:11" x14ac:dyDescent="0.2">
      <c r="A6107" s="86" t="s">
        <v>6387</v>
      </c>
      <c r="B6107" s="763" t="s">
        <v>165</v>
      </c>
      <c r="D6107" s="86" t="s">
        <v>201</v>
      </c>
      <c r="E6107" s="86" t="s">
        <v>7555</v>
      </c>
      <c r="F6107" s="282" t="s">
        <v>27</v>
      </c>
      <c r="G6107" s="1157" t="str">
        <f>IF('Lender Inputs'!G80="","Blank",'Lender Inputs'!G80)</f>
        <v>Blank</v>
      </c>
      <c r="I6107" s="515" t="s">
        <v>6410</v>
      </c>
      <c r="K6107" s="1158"/>
    </row>
    <row r="6108" spans="1:11" x14ac:dyDescent="0.2">
      <c r="A6108" s="86" t="s">
        <v>6387</v>
      </c>
      <c r="B6108" s="763" t="s">
        <v>165</v>
      </c>
      <c r="D6108" s="86" t="s">
        <v>201</v>
      </c>
      <c r="E6108" s="86" t="s">
        <v>7555</v>
      </c>
      <c r="F6108" s="282" t="s">
        <v>28</v>
      </c>
      <c r="G6108" s="1110" t="str">
        <f>IF('Lender Inputs'!G81="","Blank",'Lender Inputs'!G81)</f>
        <v>Blank</v>
      </c>
      <c r="I6108" s="515" t="s">
        <v>6411</v>
      </c>
      <c r="K6108" s="1158"/>
    </row>
    <row r="6109" spans="1:11" x14ac:dyDescent="0.2">
      <c r="A6109" s="86" t="s">
        <v>6387</v>
      </c>
      <c r="B6109" s="543" t="s">
        <v>165</v>
      </c>
      <c r="C6109" s="547"/>
      <c r="D6109" s="547" t="s">
        <v>201</v>
      </c>
      <c r="E6109" s="547" t="s">
        <v>7555</v>
      </c>
      <c r="F6109" s="538" t="s">
        <v>31</v>
      </c>
      <c r="G6109" s="1106" t="str">
        <f>IF('Lender Inputs'!G82="","Blank",'Lender Inputs'!G82)</f>
        <v>Select ▼</v>
      </c>
      <c r="I6109" s="515" t="s">
        <v>6412</v>
      </c>
      <c r="K6109" s="1131"/>
    </row>
    <row r="6110" spans="1:11" x14ac:dyDescent="0.2">
      <c r="A6110" s="86" t="s">
        <v>6387</v>
      </c>
      <c r="B6110" s="541" t="s">
        <v>165</v>
      </c>
      <c r="C6110" s="546"/>
      <c r="D6110" s="546" t="s">
        <v>201</v>
      </c>
      <c r="E6110" s="546" t="s">
        <v>7556</v>
      </c>
      <c r="F6110" s="542" t="s">
        <v>404</v>
      </c>
      <c r="G6110" s="1192" t="str">
        <f>IF('Lender Inputs'!H79="","Blank",'Lender Inputs'!H79)</f>
        <v>Blank</v>
      </c>
      <c r="I6110" s="515" t="s">
        <v>6413</v>
      </c>
      <c r="K6110" s="1193"/>
    </row>
    <row r="6111" spans="1:11" x14ac:dyDescent="0.2">
      <c r="A6111" s="86" t="s">
        <v>6387</v>
      </c>
      <c r="B6111" s="763" t="s">
        <v>165</v>
      </c>
      <c r="D6111" s="86" t="s">
        <v>201</v>
      </c>
      <c r="E6111" s="86" t="s">
        <v>7556</v>
      </c>
      <c r="F6111" s="282" t="s">
        <v>27</v>
      </c>
      <c r="G6111" s="1157" t="str">
        <f>IF('Lender Inputs'!H80="","Blank",'Lender Inputs'!H80)</f>
        <v>Blank</v>
      </c>
      <c r="I6111" s="515" t="s">
        <v>6414</v>
      </c>
      <c r="K6111" s="1158"/>
    </row>
    <row r="6112" spans="1:11" x14ac:dyDescent="0.2">
      <c r="A6112" s="86" t="s">
        <v>6387</v>
      </c>
      <c r="B6112" s="763" t="s">
        <v>165</v>
      </c>
      <c r="D6112" s="86" t="s">
        <v>201</v>
      </c>
      <c r="E6112" s="86" t="s">
        <v>7556</v>
      </c>
      <c r="F6112" s="282" t="s">
        <v>28</v>
      </c>
      <c r="G6112" s="1110" t="str">
        <f>IF('Lender Inputs'!H81="","Blank",'Lender Inputs'!H81)</f>
        <v>Blank</v>
      </c>
      <c r="I6112" s="515" t="s">
        <v>6415</v>
      </c>
      <c r="K6112" s="1158"/>
    </row>
    <row r="6113" spans="1:11" x14ac:dyDescent="0.2">
      <c r="A6113" s="86" t="s">
        <v>6387</v>
      </c>
      <c r="B6113" s="543" t="s">
        <v>165</v>
      </c>
      <c r="C6113" s="547"/>
      <c r="D6113" s="547" t="s">
        <v>201</v>
      </c>
      <c r="E6113" s="547" t="s">
        <v>7556</v>
      </c>
      <c r="F6113" s="538" t="s">
        <v>31</v>
      </c>
      <c r="G6113" s="1106" t="str">
        <f>IF('Lender Inputs'!H82="","Blank",'Lender Inputs'!H82)</f>
        <v>Select ▼</v>
      </c>
      <c r="I6113" s="515" t="s">
        <v>6416</v>
      </c>
      <c r="K6113" s="1131"/>
    </row>
    <row r="6114" spans="1:11" x14ac:dyDescent="0.2">
      <c r="A6114" s="86" t="s">
        <v>6387</v>
      </c>
      <c r="B6114" s="541" t="s">
        <v>165</v>
      </c>
      <c r="C6114" s="546"/>
      <c r="D6114" s="546" t="s">
        <v>201</v>
      </c>
      <c r="E6114" s="546" t="s">
        <v>7557</v>
      </c>
      <c r="F6114" s="542" t="s">
        <v>404</v>
      </c>
      <c r="G6114" s="1192" t="str">
        <f>IF('Lender Inputs'!I79="","Blank",'Lender Inputs'!I79)</f>
        <v>Blank</v>
      </c>
      <c r="I6114" s="515" t="s">
        <v>6417</v>
      </c>
      <c r="K6114" s="1193"/>
    </row>
    <row r="6115" spans="1:11" x14ac:dyDescent="0.2">
      <c r="A6115" s="86" t="s">
        <v>6387</v>
      </c>
      <c r="B6115" s="763" t="s">
        <v>165</v>
      </c>
      <c r="D6115" s="86" t="s">
        <v>201</v>
      </c>
      <c r="E6115" s="86" t="s">
        <v>7557</v>
      </c>
      <c r="F6115" s="282" t="s">
        <v>27</v>
      </c>
      <c r="G6115" s="1157" t="str">
        <f>IF('Lender Inputs'!I80="","Blank",'Lender Inputs'!I80)</f>
        <v>Blank</v>
      </c>
      <c r="I6115" s="515" t="s">
        <v>6418</v>
      </c>
      <c r="K6115" s="1158"/>
    </row>
    <row r="6116" spans="1:11" x14ac:dyDescent="0.2">
      <c r="A6116" s="86" t="s">
        <v>6387</v>
      </c>
      <c r="B6116" s="763" t="s">
        <v>165</v>
      </c>
      <c r="D6116" s="86" t="s">
        <v>201</v>
      </c>
      <c r="E6116" s="86" t="s">
        <v>7557</v>
      </c>
      <c r="F6116" s="282" t="s">
        <v>28</v>
      </c>
      <c r="G6116" s="1110" t="str">
        <f>IF('Lender Inputs'!I81="","Blank",'Lender Inputs'!I81)</f>
        <v>Blank</v>
      </c>
      <c r="I6116" s="515" t="s">
        <v>6419</v>
      </c>
      <c r="K6116" s="1158"/>
    </row>
    <row r="6117" spans="1:11" x14ac:dyDescent="0.2">
      <c r="A6117" s="86" t="s">
        <v>6387</v>
      </c>
      <c r="B6117" s="543" t="s">
        <v>165</v>
      </c>
      <c r="C6117" s="547"/>
      <c r="D6117" s="547" t="s">
        <v>201</v>
      </c>
      <c r="E6117" s="547" t="s">
        <v>7557</v>
      </c>
      <c r="F6117" s="538" t="s">
        <v>31</v>
      </c>
      <c r="G6117" s="1106" t="str">
        <f>IF('Lender Inputs'!I82="","Blank",'Lender Inputs'!I82)</f>
        <v>Select ▼</v>
      </c>
      <c r="I6117" s="515" t="s">
        <v>6420</v>
      </c>
      <c r="K6117" s="1131"/>
    </row>
    <row r="6118" spans="1:11" x14ac:dyDescent="0.2">
      <c r="A6118" s="86" t="s">
        <v>6387</v>
      </c>
      <c r="B6118" s="541" t="s">
        <v>165</v>
      </c>
      <c r="C6118" s="546"/>
      <c r="D6118" s="546" t="s">
        <v>201</v>
      </c>
      <c r="E6118" s="546" t="s">
        <v>7558</v>
      </c>
      <c r="F6118" s="542" t="s">
        <v>404</v>
      </c>
      <c r="G6118" s="1192" t="str">
        <f>IF('Lender Inputs'!J79="","Blank",'Lender Inputs'!J79)</f>
        <v>Blank</v>
      </c>
      <c r="I6118" s="515" t="s">
        <v>6421</v>
      </c>
      <c r="K6118" s="1193"/>
    </row>
    <row r="6119" spans="1:11" x14ac:dyDescent="0.2">
      <c r="A6119" s="86" t="s">
        <v>6387</v>
      </c>
      <c r="B6119" s="763" t="s">
        <v>165</v>
      </c>
      <c r="D6119" s="86" t="s">
        <v>201</v>
      </c>
      <c r="E6119" s="86" t="s">
        <v>7558</v>
      </c>
      <c r="F6119" s="282" t="s">
        <v>27</v>
      </c>
      <c r="G6119" s="1157" t="str">
        <f>IF('Lender Inputs'!J80="","Blank",'Lender Inputs'!J80)</f>
        <v>Blank</v>
      </c>
      <c r="I6119" s="515" t="s">
        <v>6422</v>
      </c>
      <c r="K6119" s="1158"/>
    </row>
    <row r="6120" spans="1:11" x14ac:dyDescent="0.2">
      <c r="A6120" s="86" t="s">
        <v>6387</v>
      </c>
      <c r="B6120" s="763" t="s">
        <v>165</v>
      </c>
      <c r="D6120" s="86" t="s">
        <v>201</v>
      </c>
      <c r="E6120" s="86" t="s">
        <v>7558</v>
      </c>
      <c r="F6120" s="282" t="s">
        <v>28</v>
      </c>
      <c r="G6120" s="1110" t="str">
        <f>IF('Lender Inputs'!J81="","Blank",'Lender Inputs'!J81)</f>
        <v>Blank</v>
      </c>
      <c r="I6120" s="515" t="s">
        <v>6423</v>
      </c>
      <c r="K6120" s="1158"/>
    </row>
    <row r="6121" spans="1:11" x14ac:dyDescent="0.2">
      <c r="A6121" s="86" t="s">
        <v>6387</v>
      </c>
      <c r="B6121" s="543" t="s">
        <v>165</v>
      </c>
      <c r="C6121" s="547"/>
      <c r="D6121" s="547" t="s">
        <v>201</v>
      </c>
      <c r="E6121" s="547" t="s">
        <v>7558</v>
      </c>
      <c r="F6121" s="538" t="s">
        <v>31</v>
      </c>
      <c r="G6121" s="1106" t="str">
        <f>IF('Lender Inputs'!J82="","Blank",'Lender Inputs'!J82)</f>
        <v>Select ▼</v>
      </c>
      <c r="I6121" s="515" t="s">
        <v>6424</v>
      </c>
      <c r="K6121" s="1131"/>
    </row>
    <row r="6122" spans="1:11" x14ac:dyDescent="0.2">
      <c r="A6122" s="86" t="s">
        <v>6387</v>
      </c>
      <c r="B6122" s="541" t="s">
        <v>165</v>
      </c>
      <c r="C6122" s="546"/>
      <c r="D6122" s="546" t="s">
        <v>201</v>
      </c>
      <c r="E6122" s="546" t="s">
        <v>7559</v>
      </c>
      <c r="F6122" s="542" t="s">
        <v>404</v>
      </c>
      <c r="G6122" s="1192" t="str">
        <f>IF('Lender Inputs'!K79="","Blank",'Lender Inputs'!K79)</f>
        <v>Blank</v>
      </c>
      <c r="I6122" s="515" t="s">
        <v>6425</v>
      </c>
      <c r="K6122" s="1193"/>
    </row>
    <row r="6123" spans="1:11" x14ac:dyDescent="0.2">
      <c r="A6123" s="86" t="s">
        <v>6387</v>
      </c>
      <c r="B6123" s="763" t="s">
        <v>165</v>
      </c>
      <c r="D6123" s="86" t="s">
        <v>201</v>
      </c>
      <c r="E6123" s="86" t="s">
        <v>7559</v>
      </c>
      <c r="F6123" s="282" t="s">
        <v>27</v>
      </c>
      <c r="G6123" s="1157" t="str">
        <f>IF('Lender Inputs'!K80="","Blank",'Lender Inputs'!K80)</f>
        <v>Blank</v>
      </c>
      <c r="I6123" s="515" t="s">
        <v>6426</v>
      </c>
      <c r="K6123" s="1158"/>
    </row>
    <row r="6124" spans="1:11" x14ac:dyDescent="0.2">
      <c r="A6124" s="86" t="s">
        <v>6387</v>
      </c>
      <c r="B6124" s="763" t="s">
        <v>165</v>
      </c>
      <c r="D6124" s="86" t="s">
        <v>201</v>
      </c>
      <c r="E6124" s="86" t="s">
        <v>7559</v>
      </c>
      <c r="F6124" s="282" t="s">
        <v>28</v>
      </c>
      <c r="G6124" s="1110" t="str">
        <f>IF('Lender Inputs'!K81="","Blank",'Lender Inputs'!K81)</f>
        <v>Blank</v>
      </c>
      <c r="I6124" s="515" t="s">
        <v>6427</v>
      </c>
      <c r="K6124" s="1158"/>
    </row>
    <row r="6125" spans="1:11" x14ac:dyDescent="0.2">
      <c r="A6125" s="86" t="s">
        <v>6387</v>
      </c>
      <c r="B6125" s="543" t="s">
        <v>165</v>
      </c>
      <c r="C6125" s="547"/>
      <c r="D6125" s="547" t="s">
        <v>201</v>
      </c>
      <c r="E6125" s="547" t="s">
        <v>7559</v>
      </c>
      <c r="F6125" s="538" t="s">
        <v>31</v>
      </c>
      <c r="G6125" s="1106" t="str">
        <f>IF('Lender Inputs'!K82="","Blank",'Lender Inputs'!K82)</f>
        <v>Select ▼</v>
      </c>
      <c r="I6125" s="515" t="s">
        <v>6428</v>
      </c>
      <c r="K6125" s="1131"/>
    </row>
    <row r="6126" spans="1:11" x14ac:dyDescent="0.2">
      <c r="A6126" s="86" t="s">
        <v>6387</v>
      </c>
      <c r="B6126" s="541" t="s">
        <v>165</v>
      </c>
      <c r="C6126" s="546"/>
      <c r="D6126" s="546" t="s">
        <v>201</v>
      </c>
      <c r="E6126" s="546" t="s">
        <v>7560</v>
      </c>
      <c r="F6126" s="542" t="s">
        <v>404</v>
      </c>
      <c r="G6126" s="1192" t="str">
        <f>IF('Lender Inputs'!L79="","Blank",'Lender Inputs'!L79)</f>
        <v>Blank</v>
      </c>
      <c r="I6126" s="515" t="s">
        <v>6429</v>
      </c>
      <c r="K6126" s="1193"/>
    </row>
    <row r="6127" spans="1:11" x14ac:dyDescent="0.2">
      <c r="A6127" s="86" t="s">
        <v>6387</v>
      </c>
      <c r="B6127" s="763" t="s">
        <v>165</v>
      </c>
      <c r="D6127" s="86" t="s">
        <v>201</v>
      </c>
      <c r="E6127" s="86" t="s">
        <v>7560</v>
      </c>
      <c r="F6127" s="282" t="s">
        <v>27</v>
      </c>
      <c r="G6127" s="1157" t="str">
        <f>IF('Lender Inputs'!L80="","Blank",'Lender Inputs'!L80)</f>
        <v>Blank</v>
      </c>
      <c r="I6127" s="515" t="s">
        <v>6430</v>
      </c>
      <c r="K6127" s="1158"/>
    </row>
    <row r="6128" spans="1:11" x14ac:dyDescent="0.2">
      <c r="A6128" s="86" t="s">
        <v>6387</v>
      </c>
      <c r="B6128" s="763" t="s">
        <v>165</v>
      </c>
      <c r="D6128" s="86" t="s">
        <v>201</v>
      </c>
      <c r="E6128" s="86" t="s">
        <v>7560</v>
      </c>
      <c r="F6128" s="282" t="s">
        <v>28</v>
      </c>
      <c r="G6128" s="1110" t="str">
        <f>IF('Lender Inputs'!L81="","Blank",'Lender Inputs'!L81)</f>
        <v>Blank</v>
      </c>
      <c r="I6128" s="515" t="s">
        <v>6431</v>
      </c>
      <c r="K6128" s="1158"/>
    </row>
    <row r="6129" spans="1:11" x14ac:dyDescent="0.2">
      <c r="A6129" s="86" t="s">
        <v>6387</v>
      </c>
      <c r="B6129" s="543" t="s">
        <v>165</v>
      </c>
      <c r="C6129" s="547"/>
      <c r="D6129" s="547" t="s">
        <v>201</v>
      </c>
      <c r="E6129" s="547" t="s">
        <v>7560</v>
      </c>
      <c r="F6129" s="538" t="s">
        <v>31</v>
      </c>
      <c r="G6129" s="1106" t="str">
        <f>IF('Lender Inputs'!L82="","Blank",'Lender Inputs'!L82)</f>
        <v>Select ▼</v>
      </c>
      <c r="I6129" s="515" t="s">
        <v>6432</v>
      </c>
      <c r="K6129" s="1131"/>
    </row>
    <row r="6130" spans="1:11" x14ac:dyDescent="0.2">
      <c r="A6130" s="86" t="s">
        <v>6387</v>
      </c>
      <c r="B6130" s="541" t="s">
        <v>165</v>
      </c>
      <c r="C6130" s="546"/>
      <c r="D6130" s="546" t="s">
        <v>32</v>
      </c>
      <c r="E6130" s="546" t="s">
        <v>30</v>
      </c>
      <c r="F6130" s="542" t="s">
        <v>7611</v>
      </c>
      <c r="G6130" s="1104" t="str">
        <f>IF('Lender Inputs'!D96="","Blank",'Lender Inputs'!D96)</f>
        <v>Blank</v>
      </c>
      <c r="I6130" s="515" t="s">
        <v>6433</v>
      </c>
      <c r="K6130" s="563"/>
    </row>
    <row r="6131" spans="1:11" x14ac:dyDescent="0.2">
      <c r="A6131" s="86" t="s">
        <v>6387</v>
      </c>
      <c r="B6131" s="763" t="s">
        <v>165</v>
      </c>
      <c r="D6131" s="86" t="s">
        <v>32</v>
      </c>
      <c r="E6131" s="86" t="s">
        <v>30</v>
      </c>
      <c r="F6131" s="282" t="s">
        <v>15</v>
      </c>
      <c r="G6131" s="1105" t="str">
        <f>IF('Lender Inputs'!D97="","Blank",'Lender Inputs'!D97)</f>
        <v>Blank</v>
      </c>
      <c r="I6131" s="515" t="s">
        <v>6434</v>
      </c>
      <c r="K6131" s="563"/>
    </row>
    <row r="6132" spans="1:11" x14ac:dyDescent="0.2">
      <c r="A6132" s="86" t="s">
        <v>6387</v>
      </c>
      <c r="B6132" s="763" t="s">
        <v>165</v>
      </c>
      <c r="D6132" s="86" t="s">
        <v>32</v>
      </c>
      <c r="E6132" s="86" t="s">
        <v>30</v>
      </c>
      <c r="F6132" s="282" t="s">
        <v>16</v>
      </c>
      <c r="G6132" s="1105" t="str">
        <f>IF('Lender Inputs'!D98="","Blank",'Lender Inputs'!D98)</f>
        <v>Blank</v>
      </c>
      <c r="I6132" s="515" t="s">
        <v>6435</v>
      </c>
      <c r="K6132" s="563"/>
    </row>
    <row r="6133" spans="1:11" x14ac:dyDescent="0.2">
      <c r="A6133" s="86" t="s">
        <v>6387</v>
      </c>
      <c r="B6133" s="763" t="s">
        <v>165</v>
      </c>
      <c r="D6133" s="86" t="s">
        <v>32</v>
      </c>
      <c r="E6133" s="86" t="s">
        <v>30</v>
      </c>
      <c r="F6133" s="282" t="s">
        <v>17</v>
      </c>
      <c r="G6133" s="1105" t="str">
        <f>IF('Lender Inputs'!D99="","Blank",'Lender Inputs'!D99)</f>
        <v>Blank</v>
      </c>
      <c r="I6133" s="515" t="s">
        <v>6436</v>
      </c>
      <c r="K6133" s="563"/>
    </row>
    <row r="6134" spans="1:11" x14ac:dyDescent="0.2">
      <c r="A6134" s="86" t="s">
        <v>6387</v>
      </c>
      <c r="B6134" s="763" t="s">
        <v>165</v>
      </c>
      <c r="D6134" s="86" t="s">
        <v>32</v>
      </c>
      <c r="E6134" s="86" t="s">
        <v>30</v>
      </c>
      <c r="F6134" s="282" t="s">
        <v>18</v>
      </c>
      <c r="G6134" s="1105" t="str">
        <f>IF('Lender Inputs'!D100="","Blank",'Lender Inputs'!D100)</f>
        <v>Blank</v>
      </c>
      <c r="I6134" s="515" t="s">
        <v>6437</v>
      </c>
      <c r="K6134" s="563"/>
    </row>
    <row r="6135" spans="1:11" x14ac:dyDescent="0.2">
      <c r="A6135" s="86" t="s">
        <v>6387</v>
      </c>
      <c r="B6135" s="763" t="s">
        <v>165</v>
      </c>
      <c r="D6135" s="86" t="s">
        <v>32</v>
      </c>
      <c r="E6135" s="86" t="s">
        <v>30</v>
      </c>
      <c r="F6135" s="282" t="s">
        <v>19</v>
      </c>
      <c r="G6135" s="1105" t="str">
        <f>IF('Lender Inputs'!D101="","Blank",'Lender Inputs'!D101)</f>
        <v>Blank</v>
      </c>
      <c r="I6135" s="515" t="s">
        <v>6438</v>
      </c>
      <c r="K6135" s="563"/>
    </row>
    <row r="6136" spans="1:11" x14ac:dyDescent="0.2">
      <c r="A6136" s="86" t="s">
        <v>6387</v>
      </c>
      <c r="B6136" s="763" t="s">
        <v>165</v>
      </c>
      <c r="D6136" s="86" t="s">
        <v>32</v>
      </c>
      <c r="E6136" s="86" t="s">
        <v>30</v>
      </c>
      <c r="F6136" s="282" t="s">
        <v>20</v>
      </c>
      <c r="G6136" s="1105" t="str">
        <f>IF('Lender Inputs'!D102="","Blank",'Lender Inputs'!D102)</f>
        <v>Blank</v>
      </c>
      <c r="I6136" s="515" t="s">
        <v>6439</v>
      </c>
      <c r="K6136" s="563"/>
    </row>
    <row r="6137" spans="1:11" x14ac:dyDescent="0.2">
      <c r="A6137" s="86" t="s">
        <v>6387</v>
      </c>
      <c r="B6137" s="763" t="s">
        <v>165</v>
      </c>
      <c r="D6137" s="86" t="s">
        <v>32</v>
      </c>
      <c r="E6137" s="86" t="s">
        <v>30</v>
      </c>
      <c r="F6137" s="282" t="s">
        <v>21</v>
      </c>
      <c r="G6137" s="1105" t="str">
        <f>IF('Lender Inputs'!D103="","Blank",'Lender Inputs'!D103)</f>
        <v>Blank</v>
      </c>
      <c r="I6137" s="515" t="s">
        <v>6440</v>
      </c>
      <c r="K6137" s="563"/>
    </row>
    <row r="6138" spans="1:11" x14ac:dyDescent="0.2">
      <c r="A6138" s="86" t="s">
        <v>6387</v>
      </c>
      <c r="B6138" s="763" t="s">
        <v>165</v>
      </c>
      <c r="D6138" s="86" t="s">
        <v>32</v>
      </c>
      <c r="E6138" s="86" t="s">
        <v>30</v>
      </c>
      <c r="F6138" s="282" t="s">
        <v>22</v>
      </c>
      <c r="G6138" s="1105" t="str">
        <f>IF('Lender Inputs'!D104="","Blank",'Lender Inputs'!D104)</f>
        <v>Blank</v>
      </c>
      <c r="I6138" s="515" t="s">
        <v>6441</v>
      </c>
      <c r="K6138" s="563"/>
    </row>
    <row r="6139" spans="1:11" x14ac:dyDescent="0.2">
      <c r="A6139" s="86" t="s">
        <v>6387</v>
      </c>
      <c r="B6139" s="763" t="s">
        <v>165</v>
      </c>
      <c r="D6139" s="86" t="s">
        <v>32</v>
      </c>
      <c r="E6139" s="86" t="s">
        <v>30</v>
      </c>
      <c r="F6139" s="282" t="s">
        <v>23</v>
      </c>
      <c r="G6139" s="1105" t="str">
        <f>IF('Lender Inputs'!D105="","Blank",'Lender Inputs'!D105)</f>
        <v>Blank</v>
      </c>
      <c r="I6139" s="515" t="s">
        <v>6442</v>
      </c>
      <c r="K6139" s="563"/>
    </row>
    <row r="6140" spans="1:11" x14ac:dyDescent="0.2">
      <c r="A6140" s="86" t="s">
        <v>6387</v>
      </c>
      <c r="B6140" s="763" t="s">
        <v>165</v>
      </c>
      <c r="D6140" s="86" t="s">
        <v>32</v>
      </c>
      <c r="E6140" s="86" t="s">
        <v>30</v>
      </c>
      <c r="F6140" s="282" t="s">
        <v>474</v>
      </c>
      <c r="G6140" s="1105" t="str">
        <f>IF('Lender Inputs'!D106="","Blank",'Lender Inputs'!D106)</f>
        <v>Blank</v>
      </c>
      <c r="I6140" s="515" t="s">
        <v>6443</v>
      </c>
      <c r="K6140" s="563"/>
    </row>
    <row r="6141" spans="1:11" x14ac:dyDescent="0.2">
      <c r="A6141" s="86" t="s">
        <v>6387</v>
      </c>
      <c r="B6141" s="763" t="s">
        <v>165</v>
      </c>
      <c r="D6141" s="86" t="s">
        <v>32</v>
      </c>
      <c r="E6141" s="86" t="s">
        <v>30</v>
      </c>
      <c r="F6141" s="282" t="s">
        <v>475</v>
      </c>
      <c r="G6141" s="1105" t="str">
        <f>IF('Lender Inputs'!D107="","Blank",'Lender Inputs'!D107)</f>
        <v>Blank</v>
      </c>
      <c r="I6141" s="515" t="s">
        <v>6444</v>
      </c>
      <c r="K6141" s="563"/>
    </row>
    <row r="6142" spans="1:11" x14ac:dyDescent="0.2">
      <c r="A6142" s="86" t="s">
        <v>6387</v>
      </c>
      <c r="B6142" s="763" t="s">
        <v>165</v>
      </c>
      <c r="D6142" s="86" t="s">
        <v>32</v>
      </c>
      <c r="E6142" s="86" t="s">
        <v>30</v>
      </c>
      <c r="F6142" s="282" t="s">
        <v>24</v>
      </c>
      <c r="G6142" s="1105" t="str">
        <f>IF('Lender Inputs'!D108="","Blank",'Lender Inputs'!D108)</f>
        <v>Blank</v>
      </c>
      <c r="I6142" s="515" t="s">
        <v>6445</v>
      </c>
      <c r="K6142" s="563"/>
    </row>
    <row r="6143" spans="1:11" x14ac:dyDescent="0.2">
      <c r="A6143" s="86" t="s">
        <v>6387</v>
      </c>
      <c r="B6143" s="763" t="s">
        <v>165</v>
      </c>
      <c r="D6143" s="86" t="s">
        <v>32</v>
      </c>
      <c r="E6143" s="86" t="s">
        <v>30</v>
      </c>
      <c r="F6143" s="282" t="s">
        <v>25</v>
      </c>
      <c r="G6143" s="1105" t="str">
        <f>IF('Lender Inputs'!D109="","Blank",'Lender Inputs'!D109)</f>
        <v>Blank</v>
      </c>
      <c r="I6143" s="515" t="s">
        <v>6446</v>
      </c>
      <c r="K6143" s="563"/>
    </row>
    <row r="6144" spans="1:11" x14ac:dyDescent="0.2">
      <c r="A6144" s="86" t="s">
        <v>6387</v>
      </c>
      <c r="B6144" s="763" t="s">
        <v>165</v>
      </c>
      <c r="D6144" s="86" t="s">
        <v>32</v>
      </c>
      <c r="E6144" s="86" t="s">
        <v>30</v>
      </c>
      <c r="F6144" s="282" t="s">
        <v>476</v>
      </c>
      <c r="G6144" s="1105" t="str">
        <f>IF('Lender Inputs'!D110="","Blank",'Lender Inputs'!D110)</f>
        <v>Blank</v>
      </c>
      <c r="I6144" s="515" t="s">
        <v>6447</v>
      </c>
      <c r="K6144" s="563"/>
    </row>
    <row r="6145" spans="1:11" x14ac:dyDescent="0.2">
      <c r="A6145" s="86" t="s">
        <v>6387</v>
      </c>
      <c r="B6145" s="763" t="s">
        <v>165</v>
      </c>
      <c r="D6145" s="86" t="s">
        <v>32</v>
      </c>
      <c r="E6145" s="86" t="s">
        <v>30</v>
      </c>
      <c r="F6145" s="282" t="s">
        <v>477</v>
      </c>
      <c r="G6145" s="1105" t="str">
        <f>IF('Lender Inputs'!D111="","Blank",'Lender Inputs'!D111)</f>
        <v>Blank</v>
      </c>
      <c r="I6145" s="515" t="s">
        <v>6448</v>
      </c>
      <c r="K6145" s="563"/>
    </row>
    <row r="6146" spans="1:11" x14ac:dyDescent="0.2">
      <c r="A6146" s="86" t="s">
        <v>6387</v>
      </c>
      <c r="B6146" s="763" t="s">
        <v>165</v>
      </c>
      <c r="D6146" s="86" t="s">
        <v>32</v>
      </c>
      <c r="E6146" s="86" t="s">
        <v>30</v>
      </c>
      <c r="F6146" s="282" t="s">
        <v>26</v>
      </c>
      <c r="G6146" s="1105" t="str">
        <f>IF('Lender Inputs'!D112="","Blank",'Lender Inputs'!D112)</f>
        <v>Blank</v>
      </c>
      <c r="I6146" s="515" t="s">
        <v>6449</v>
      </c>
      <c r="K6146" s="563"/>
    </row>
    <row r="6147" spans="1:11" x14ac:dyDescent="0.2">
      <c r="A6147" s="86" t="s">
        <v>6387</v>
      </c>
      <c r="B6147" s="763" t="s">
        <v>165</v>
      </c>
      <c r="D6147" s="86" t="s">
        <v>32</v>
      </c>
      <c r="E6147" s="86" t="s">
        <v>30</v>
      </c>
      <c r="F6147" s="282" t="s">
        <v>478</v>
      </c>
      <c r="G6147" s="1111" t="str">
        <f>IF('Lender Inputs'!D113="","Blank",'Lender Inputs'!D113)</f>
        <v>Blank</v>
      </c>
      <c r="I6147" s="515" t="s">
        <v>6450</v>
      </c>
      <c r="K6147" s="563"/>
    </row>
    <row r="6148" spans="1:11" x14ac:dyDescent="0.2">
      <c r="A6148" s="86" t="s">
        <v>6387</v>
      </c>
      <c r="B6148" s="543" t="s">
        <v>165</v>
      </c>
      <c r="C6148" s="547"/>
      <c r="D6148" s="547" t="s">
        <v>32</v>
      </c>
      <c r="E6148" s="547" t="s">
        <v>30</v>
      </c>
      <c r="F6148" s="538" t="s">
        <v>479</v>
      </c>
      <c r="G6148" s="1106" t="str">
        <f>IF('Lender Inputs'!D114="","Blank",'Lender Inputs'!D114)</f>
        <v>Blank</v>
      </c>
      <c r="I6148" s="515" t="s">
        <v>6451</v>
      </c>
      <c r="K6148" s="563"/>
    </row>
    <row r="6149" spans="1:11" x14ac:dyDescent="0.2">
      <c r="A6149" s="86" t="s">
        <v>6387</v>
      </c>
      <c r="B6149" s="541" t="s">
        <v>165</v>
      </c>
      <c r="C6149" s="546"/>
      <c r="D6149" s="546" t="s">
        <v>32</v>
      </c>
      <c r="E6149" s="546" t="s">
        <v>6375</v>
      </c>
      <c r="F6149" s="542" t="s">
        <v>7611</v>
      </c>
      <c r="G6149" s="1104" t="str">
        <f>IF('Lender Inputs'!E96="","Blank",'Lender Inputs'!E96)</f>
        <v>Blank</v>
      </c>
      <c r="I6149" s="515" t="s">
        <v>6452</v>
      </c>
      <c r="K6149" s="563"/>
    </row>
    <row r="6150" spans="1:11" x14ac:dyDescent="0.2">
      <c r="A6150" s="86" t="s">
        <v>6387</v>
      </c>
      <c r="B6150" s="763" t="s">
        <v>165</v>
      </c>
      <c r="D6150" s="86" t="s">
        <v>32</v>
      </c>
      <c r="E6150" s="86" t="str">
        <f>E6149</f>
        <v>Updated Financials 1</v>
      </c>
      <c r="F6150" s="282" t="s">
        <v>15</v>
      </c>
      <c r="G6150" s="1105" t="str">
        <f>IF('Lender Inputs'!E97="","Blank",'Lender Inputs'!E97)</f>
        <v>Blank</v>
      </c>
      <c r="I6150" s="515" t="s">
        <v>6453</v>
      </c>
      <c r="K6150" s="563"/>
    </row>
    <row r="6151" spans="1:11" x14ac:dyDescent="0.2">
      <c r="A6151" s="86" t="s">
        <v>6387</v>
      </c>
      <c r="B6151" s="763" t="s">
        <v>165</v>
      </c>
      <c r="D6151" s="86" t="s">
        <v>32</v>
      </c>
      <c r="E6151" s="86" t="str">
        <f t="shared" ref="E6151:E6167" si="0">E6150</f>
        <v>Updated Financials 1</v>
      </c>
      <c r="F6151" s="282" t="s">
        <v>16</v>
      </c>
      <c r="G6151" s="1105" t="str">
        <f>IF('Lender Inputs'!E98="","Blank",'Lender Inputs'!E98)</f>
        <v>Blank</v>
      </c>
      <c r="I6151" s="515" t="s">
        <v>6454</v>
      </c>
      <c r="K6151" s="563"/>
    </row>
    <row r="6152" spans="1:11" x14ac:dyDescent="0.2">
      <c r="A6152" s="86" t="s">
        <v>6387</v>
      </c>
      <c r="B6152" s="763" t="s">
        <v>165</v>
      </c>
      <c r="D6152" s="86" t="s">
        <v>32</v>
      </c>
      <c r="E6152" s="86" t="str">
        <f t="shared" si="0"/>
        <v>Updated Financials 1</v>
      </c>
      <c r="F6152" s="282" t="s">
        <v>17</v>
      </c>
      <c r="G6152" s="1105" t="str">
        <f>IF('Lender Inputs'!E99="","Blank",'Lender Inputs'!E99)</f>
        <v>Blank</v>
      </c>
      <c r="I6152" s="515" t="s">
        <v>6455</v>
      </c>
      <c r="K6152" s="563"/>
    </row>
    <row r="6153" spans="1:11" x14ac:dyDescent="0.2">
      <c r="A6153" s="86" t="s">
        <v>6387</v>
      </c>
      <c r="B6153" s="763" t="s">
        <v>165</v>
      </c>
      <c r="D6153" s="86" t="s">
        <v>32</v>
      </c>
      <c r="E6153" s="86" t="str">
        <f t="shared" si="0"/>
        <v>Updated Financials 1</v>
      </c>
      <c r="F6153" s="282" t="s">
        <v>18</v>
      </c>
      <c r="G6153" s="1105" t="str">
        <f>IF('Lender Inputs'!E100="","Blank",'Lender Inputs'!E100)</f>
        <v>Blank</v>
      </c>
      <c r="I6153" s="515" t="s">
        <v>6456</v>
      </c>
      <c r="K6153" s="563"/>
    </row>
    <row r="6154" spans="1:11" x14ac:dyDescent="0.2">
      <c r="A6154" s="86" t="s">
        <v>6387</v>
      </c>
      <c r="B6154" s="763" t="s">
        <v>165</v>
      </c>
      <c r="D6154" s="86" t="s">
        <v>32</v>
      </c>
      <c r="E6154" s="86" t="str">
        <f t="shared" si="0"/>
        <v>Updated Financials 1</v>
      </c>
      <c r="F6154" s="282" t="s">
        <v>19</v>
      </c>
      <c r="G6154" s="1105" t="str">
        <f>IF('Lender Inputs'!E101="","Blank",'Lender Inputs'!E101)</f>
        <v>Blank</v>
      </c>
      <c r="I6154" s="515" t="s">
        <v>6457</v>
      </c>
      <c r="K6154" s="563"/>
    </row>
    <row r="6155" spans="1:11" x14ac:dyDescent="0.2">
      <c r="A6155" s="86" t="s">
        <v>6387</v>
      </c>
      <c r="B6155" s="763" t="s">
        <v>165</v>
      </c>
      <c r="D6155" s="86" t="s">
        <v>32</v>
      </c>
      <c r="E6155" s="86" t="str">
        <f t="shared" si="0"/>
        <v>Updated Financials 1</v>
      </c>
      <c r="F6155" s="282" t="s">
        <v>20</v>
      </c>
      <c r="G6155" s="1105" t="str">
        <f>IF('Lender Inputs'!E102="","Blank",'Lender Inputs'!E102)</f>
        <v>Blank</v>
      </c>
      <c r="I6155" s="515" t="s">
        <v>6458</v>
      </c>
      <c r="K6155" s="563"/>
    </row>
    <row r="6156" spans="1:11" x14ac:dyDescent="0.2">
      <c r="A6156" s="86" t="s">
        <v>6387</v>
      </c>
      <c r="B6156" s="763" t="s">
        <v>165</v>
      </c>
      <c r="D6156" s="86" t="s">
        <v>32</v>
      </c>
      <c r="E6156" s="86" t="str">
        <f t="shared" si="0"/>
        <v>Updated Financials 1</v>
      </c>
      <c r="F6156" s="282" t="s">
        <v>21</v>
      </c>
      <c r="G6156" s="1105" t="str">
        <f>IF('Lender Inputs'!E103="","Blank",'Lender Inputs'!E103)</f>
        <v>Blank</v>
      </c>
      <c r="I6156" s="515" t="s">
        <v>6459</v>
      </c>
      <c r="K6156" s="563"/>
    </row>
    <row r="6157" spans="1:11" x14ac:dyDescent="0.2">
      <c r="A6157" s="86" t="s">
        <v>6387</v>
      </c>
      <c r="B6157" s="763" t="s">
        <v>165</v>
      </c>
      <c r="D6157" s="86" t="s">
        <v>32</v>
      </c>
      <c r="E6157" s="86" t="str">
        <f t="shared" si="0"/>
        <v>Updated Financials 1</v>
      </c>
      <c r="F6157" s="282" t="s">
        <v>22</v>
      </c>
      <c r="G6157" s="1105" t="str">
        <f>IF('Lender Inputs'!E104="","Blank",'Lender Inputs'!E104)</f>
        <v>Blank</v>
      </c>
      <c r="I6157" s="515" t="s">
        <v>6460</v>
      </c>
      <c r="K6157" s="563"/>
    </row>
    <row r="6158" spans="1:11" x14ac:dyDescent="0.2">
      <c r="A6158" s="86" t="s">
        <v>6387</v>
      </c>
      <c r="B6158" s="763" t="s">
        <v>165</v>
      </c>
      <c r="D6158" s="86" t="s">
        <v>32</v>
      </c>
      <c r="E6158" s="86" t="str">
        <f t="shared" si="0"/>
        <v>Updated Financials 1</v>
      </c>
      <c r="F6158" s="282" t="s">
        <v>23</v>
      </c>
      <c r="G6158" s="1105" t="str">
        <f>IF('Lender Inputs'!E105="","Blank",'Lender Inputs'!E105)</f>
        <v>Blank</v>
      </c>
      <c r="I6158" s="515" t="s">
        <v>6461</v>
      </c>
      <c r="K6158" s="563"/>
    </row>
    <row r="6159" spans="1:11" x14ac:dyDescent="0.2">
      <c r="A6159" s="86" t="s">
        <v>6387</v>
      </c>
      <c r="B6159" s="763" t="s">
        <v>165</v>
      </c>
      <c r="D6159" s="86" t="s">
        <v>32</v>
      </c>
      <c r="E6159" s="86" t="str">
        <f t="shared" si="0"/>
        <v>Updated Financials 1</v>
      </c>
      <c r="F6159" s="282" t="s">
        <v>474</v>
      </c>
      <c r="G6159" s="1105" t="str">
        <f>IF('Lender Inputs'!E106="","Blank",'Lender Inputs'!E106)</f>
        <v>Blank</v>
      </c>
      <c r="I6159" s="515" t="s">
        <v>6462</v>
      </c>
      <c r="K6159" s="563"/>
    </row>
    <row r="6160" spans="1:11" x14ac:dyDescent="0.2">
      <c r="A6160" s="86" t="s">
        <v>6387</v>
      </c>
      <c r="B6160" s="763" t="s">
        <v>165</v>
      </c>
      <c r="D6160" s="86" t="s">
        <v>32</v>
      </c>
      <c r="E6160" s="86" t="str">
        <f t="shared" si="0"/>
        <v>Updated Financials 1</v>
      </c>
      <c r="F6160" s="282" t="s">
        <v>475</v>
      </c>
      <c r="G6160" s="1105" t="str">
        <f>IF('Lender Inputs'!E107="","Blank",'Lender Inputs'!E107)</f>
        <v>Blank</v>
      </c>
      <c r="I6160" s="515" t="s">
        <v>6463</v>
      </c>
      <c r="K6160" s="563"/>
    </row>
    <row r="6161" spans="1:11" x14ac:dyDescent="0.2">
      <c r="A6161" s="86" t="s">
        <v>6387</v>
      </c>
      <c r="B6161" s="763" t="s">
        <v>165</v>
      </c>
      <c r="D6161" s="86" t="s">
        <v>32</v>
      </c>
      <c r="E6161" s="86" t="str">
        <f t="shared" si="0"/>
        <v>Updated Financials 1</v>
      </c>
      <c r="F6161" s="282" t="s">
        <v>24</v>
      </c>
      <c r="G6161" s="1105" t="str">
        <f>IF('Lender Inputs'!E108="","Blank",'Lender Inputs'!E108)</f>
        <v>Blank</v>
      </c>
      <c r="I6161" s="515" t="s">
        <v>6464</v>
      </c>
      <c r="K6161" s="563"/>
    </row>
    <row r="6162" spans="1:11" x14ac:dyDescent="0.2">
      <c r="A6162" s="86" t="s">
        <v>6387</v>
      </c>
      <c r="B6162" s="763" t="s">
        <v>165</v>
      </c>
      <c r="D6162" s="86" t="s">
        <v>32</v>
      </c>
      <c r="E6162" s="86" t="str">
        <f t="shared" si="0"/>
        <v>Updated Financials 1</v>
      </c>
      <c r="F6162" s="282" t="s">
        <v>25</v>
      </c>
      <c r="G6162" s="1105" t="str">
        <f>IF('Lender Inputs'!E109="","Blank",'Lender Inputs'!E109)</f>
        <v>Blank</v>
      </c>
      <c r="I6162" s="515" t="s">
        <v>6465</v>
      </c>
      <c r="K6162" s="563"/>
    </row>
    <row r="6163" spans="1:11" x14ac:dyDescent="0.2">
      <c r="A6163" s="86" t="s">
        <v>6387</v>
      </c>
      <c r="B6163" s="763" t="s">
        <v>165</v>
      </c>
      <c r="D6163" s="86" t="s">
        <v>32</v>
      </c>
      <c r="E6163" s="86" t="str">
        <f t="shared" si="0"/>
        <v>Updated Financials 1</v>
      </c>
      <c r="F6163" s="282" t="s">
        <v>476</v>
      </c>
      <c r="G6163" s="1105" t="str">
        <f>IF('Lender Inputs'!E110="","Blank",'Lender Inputs'!E110)</f>
        <v>Blank</v>
      </c>
      <c r="I6163" s="515" t="s">
        <v>6466</v>
      </c>
      <c r="K6163" s="563"/>
    </row>
    <row r="6164" spans="1:11" x14ac:dyDescent="0.2">
      <c r="A6164" s="86" t="s">
        <v>6387</v>
      </c>
      <c r="B6164" s="763" t="s">
        <v>165</v>
      </c>
      <c r="D6164" s="86" t="s">
        <v>32</v>
      </c>
      <c r="E6164" s="86" t="str">
        <f t="shared" si="0"/>
        <v>Updated Financials 1</v>
      </c>
      <c r="F6164" s="282" t="s">
        <v>477</v>
      </c>
      <c r="G6164" s="1105" t="str">
        <f>IF('Lender Inputs'!E111="","Blank",'Lender Inputs'!E111)</f>
        <v>Blank</v>
      </c>
      <c r="I6164" s="515" t="s">
        <v>6467</v>
      </c>
      <c r="K6164" s="563"/>
    </row>
    <row r="6165" spans="1:11" x14ac:dyDescent="0.2">
      <c r="A6165" s="86" t="s">
        <v>6387</v>
      </c>
      <c r="B6165" s="763" t="s">
        <v>165</v>
      </c>
      <c r="D6165" s="86" t="s">
        <v>32</v>
      </c>
      <c r="E6165" s="86" t="str">
        <f t="shared" si="0"/>
        <v>Updated Financials 1</v>
      </c>
      <c r="F6165" s="282" t="s">
        <v>26</v>
      </c>
      <c r="G6165" s="1105" t="str">
        <f>IF('Lender Inputs'!E112="","Blank",'Lender Inputs'!E112)</f>
        <v>Blank</v>
      </c>
      <c r="I6165" s="515" t="s">
        <v>6468</v>
      </c>
      <c r="K6165" s="563"/>
    </row>
    <row r="6166" spans="1:11" x14ac:dyDescent="0.2">
      <c r="A6166" s="86" t="s">
        <v>6387</v>
      </c>
      <c r="B6166" s="763" t="s">
        <v>165</v>
      </c>
      <c r="D6166" s="86" t="s">
        <v>32</v>
      </c>
      <c r="E6166" s="86" t="str">
        <f t="shared" si="0"/>
        <v>Updated Financials 1</v>
      </c>
      <c r="F6166" s="282" t="s">
        <v>478</v>
      </c>
      <c r="G6166" s="1111" t="str">
        <f>IF('Lender Inputs'!E113="","Blank",'Lender Inputs'!E113)</f>
        <v>Blank</v>
      </c>
      <c r="I6166" s="515" t="s">
        <v>6469</v>
      </c>
      <c r="K6166" s="563"/>
    </row>
    <row r="6167" spans="1:11" x14ac:dyDescent="0.2">
      <c r="A6167" s="86" t="s">
        <v>6387</v>
      </c>
      <c r="B6167" s="543" t="s">
        <v>165</v>
      </c>
      <c r="C6167" s="547"/>
      <c r="D6167" s="547" t="s">
        <v>32</v>
      </c>
      <c r="E6167" s="547" t="str">
        <f t="shared" si="0"/>
        <v>Updated Financials 1</v>
      </c>
      <c r="F6167" s="538" t="s">
        <v>479</v>
      </c>
      <c r="G6167" s="1106" t="str">
        <f>IF('Lender Inputs'!E114="","Blank",'Lender Inputs'!E114)</f>
        <v>Blank</v>
      </c>
      <c r="I6167" s="515" t="s">
        <v>6470</v>
      </c>
      <c r="K6167" s="563"/>
    </row>
    <row r="6168" spans="1:11" x14ac:dyDescent="0.2">
      <c r="A6168" s="86" t="s">
        <v>6387</v>
      </c>
      <c r="B6168" s="541" t="s">
        <v>165</v>
      </c>
      <c r="C6168" s="546"/>
      <c r="D6168" s="546" t="s">
        <v>32</v>
      </c>
      <c r="E6168" s="546" t="s">
        <v>6376</v>
      </c>
      <c r="F6168" s="542" t="s">
        <v>7611</v>
      </c>
      <c r="G6168" s="1104" t="str">
        <f>IF('Lender Inputs'!F96="","Blank",'Lender Inputs'!F96)</f>
        <v>Blank</v>
      </c>
      <c r="I6168" s="515" t="s">
        <v>6471</v>
      </c>
      <c r="K6168" s="563"/>
    </row>
    <row r="6169" spans="1:11" x14ac:dyDescent="0.2">
      <c r="A6169" s="86" t="s">
        <v>6387</v>
      </c>
      <c r="B6169" s="763" t="s">
        <v>165</v>
      </c>
      <c r="D6169" s="86" t="s">
        <v>32</v>
      </c>
      <c r="E6169" s="86" t="str">
        <f>E6168</f>
        <v>Updated Financials 2</v>
      </c>
      <c r="F6169" s="282" t="s">
        <v>15</v>
      </c>
      <c r="G6169" s="1105" t="str">
        <f>IF('Lender Inputs'!F97="","Blank",'Lender Inputs'!F97)</f>
        <v>Blank</v>
      </c>
      <c r="I6169" s="515" t="s">
        <v>6472</v>
      </c>
      <c r="K6169" s="563"/>
    </row>
    <row r="6170" spans="1:11" x14ac:dyDescent="0.2">
      <c r="A6170" s="86" t="s">
        <v>6387</v>
      </c>
      <c r="B6170" s="763" t="s">
        <v>165</v>
      </c>
      <c r="D6170" s="86" t="s">
        <v>32</v>
      </c>
      <c r="E6170" s="86" t="str">
        <f t="shared" ref="E6170:E6186" si="1">E6169</f>
        <v>Updated Financials 2</v>
      </c>
      <c r="F6170" s="282" t="s">
        <v>16</v>
      </c>
      <c r="G6170" s="1105" t="str">
        <f>IF('Lender Inputs'!F98="","Blank",'Lender Inputs'!F98)</f>
        <v>Blank</v>
      </c>
      <c r="I6170" s="515" t="s">
        <v>6473</v>
      </c>
      <c r="K6170" s="563"/>
    </row>
    <row r="6171" spans="1:11" x14ac:dyDescent="0.2">
      <c r="A6171" s="86" t="s">
        <v>6387</v>
      </c>
      <c r="B6171" s="763" t="s">
        <v>165</v>
      </c>
      <c r="D6171" s="86" t="s">
        <v>32</v>
      </c>
      <c r="E6171" s="86" t="str">
        <f t="shared" si="1"/>
        <v>Updated Financials 2</v>
      </c>
      <c r="F6171" s="282" t="s">
        <v>17</v>
      </c>
      <c r="G6171" s="1105" t="str">
        <f>IF('Lender Inputs'!F99="","Blank",'Lender Inputs'!F99)</f>
        <v>Blank</v>
      </c>
      <c r="I6171" s="515" t="s">
        <v>6474</v>
      </c>
      <c r="K6171" s="563"/>
    </row>
    <row r="6172" spans="1:11" x14ac:dyDescent="0.2">
      <c r="A6172" s="86" t="s">
        <v>6387</v>
      </c>
      <c r="B6172" s="763" t="s">
        <v>165</v>
      </c>
      <c r="D6172" s="86" t="s">
        <v>32</v>
      </c>
      <c r="E6172" s="86" t="str">
        <f t="shared" si="1"/>
        <v>Updated Financials 2</v>
      </c>
      <c r="F6172" s="282" t="s">
        <v>18</v>
      </c>
      <c r="G6172" s="1105" t="str">
        <f>IF('Lender Inputs'!F100="","Blank",'Lender Inputs'!F100)</f>
        <v>Blank</v>
      </c>
      <c r="I6172" s="515" t="s">
        <v>6475</v>
      </c>
      <c r="K6172" s="563"/>
    </row>
    <row r="6173" spans="1:11" x14ac:dyDescent="0.2">
      <c r="A6173" s="86" t="s">
        <v>6387</v>
      </c>
      <c r="B6173" s="763" t="s">
        <v>165</v>
      </c>
      <c r="D6173" s="86" t="s">
        <v>32</v>
      </c>
      <c r="E6173" s="86" t="str">
        <f t="shared" si="1"/>
        <v>Updated Financials 2</v>
      </c>
      <c r="F6173" s="282" t="s">
        <v>19</v>
      </c>
      <c r="G6173" s="1105" t="str">
        <f>IF('Lender Inputs'!F101="","Blank",'Lender Inputs'!F101)</f>
        <v>Blank</v>
      </c>
      <c r="I6173" s="515" t="s">
        <v>6476</v>
      </c>
      <c r="K6173" s="563"/>
    </row>
    <row r="6174" spans="1:11" x14ac:dyDescent="0.2">
      <c r="A6174" s="86" t="s">
        <v>6387</v>
      </c>
      <c r="B6174" s="763" t="s">
        <v>165</v>
      </c>
      <c r="D6174" s="86" t="s">
        <v>32</v>
      </c>
      <c r="E6174" s="86" t="str">
        <f t="shared" si="1"/>
        <v>Updated Financials 2</v>
      </c>
      <c r="F6174" s="282" t="s">
        <v>20</v>
      </c>
      <c r="G6174" s="1105" t="str">
        <f>IF('Lender Inputs'!F102="","Blank",'Lender Inputs'!F102)</f>
        <v>Blank</v>
      </c>
      <c r="I6174" s="515" t="s">
        <v>6477</v>
      </c>
      <c r="K6174" s="563"/>
    </row>
    <row r="6175" spans="1:11" x14ac:dyDescent="0.2">
      <c r="A6175" s="86" t="s">
        <v>6387</v>
      </c>
      <c r="B6175" s="763" t="s">
        <v>165</v>
      </c>
      <c r="D6175" s="86" t="s">
        <v>32</v>
      </c>
      <c r="E6175" s="86" t="str">
        <f t="shared" si="1"/>
        <v>Updated Financials 2</v>
      </c>
      <c r="F6175" s="282" t="s">
        <v>21</v>
      </c>
      <c r="G6175" s="1105" t="str">
        <f>IF('Lender Inputs'!F103="","Blank",'Lender Inputs'!F103)</f>
        <v>Blank</v>
      </c>
      <c r="I6175" s="515" t="s">
        <v>6478</v>
      </c>
      <c r="K6175" s="563"/>
    </row>
    <row r="6176" spans="1:11" x14ac:dyDescent="0.2">
      <c r="A6176" s="86" t="s">
        <v>6387</v>
      </c>
      <c r="B6176" s="763" t="s">
        <v>165</v>
      </c>
      <c r="D6176" s="86" t="s">
        <v>32</v>
      </c>
      <c r="E6176" s="86" t="str">
        <f t="shared" si="1"/>
        <v>Updated Financials 2</v>
      </c>
      <c r="F6176" s="282" t="s">
        <v>22</v>
      </c>
      <c r="G6176" s="1105" t="str">
        <f>IF('Lender Inputs'!F104="","Blank",'Lender Inputs'!F104)</f>
        <v>Blank</v>
      </c>
      <c r="I6176" s="515" t="s">
        <v>6479</v>
      </c>
      <c r="K6176" s="563"/>
    </row>
    <row r="6177" spans="1:11" x14ac:dyDescent="0.2">
      <c r="A6177" s="86" t="s">
        <v>6387</v>
      </c>
      <c r="B6177" s="763" t="s">
        <v>165</v>
      </c>
      <c r="D6177" s="86" t="s">
        <v>32</v>
      </c>
      <c r="E6177" s="86" t="str">
        <f t="shared" si="1"/>
        <v>Updated Financials 2</v>
      </c>
      <c r="F6177" s="282" t="s">
        <v>23</v>
      </c>
      <c r="G6177" s="1105" t="str">
        <f>IF('Lender Inputs'!F105="","Blank",'Lender Inputs'!F105)</f>
        <v>Blank</v>
      </c>
      <c r="I6177" s="515" t="s">
        <v>6480</v>
      </c>
      <c r="K6177" s="563"/>
    </row>
    <row r="6178" spans="1:11" x14ac:dyDescent="0.2">
      <c r="A6178" s="86" t="s">
        <v>6387</v>
      </c>
      <c r="B6178" s="763" t="s">
        <v>165</v>
      </c>
      <c r="D6178" s="86" t="s">
        <v>32</v>
      </c>
      <c r="E6178" s="86" t="str">
        <f t="shared" si="1"/>
        <v>Updated Financials 2</v>
      </c>
      <c r="F6178" s="282" t="s">
        <v>474</v>
      </c>
      <c r="G6178" s="1105" t="str">
        <f>IF('Lender Inputs'!F106="","Blank",'Lender Inputs'!F106)</f>
        <v>Blank</v>
      </c>
      <c r="I6178" s="515" t="s">
        <v>6481</v>
      </c>
      <c r="K6178" s="563"/>
    </row>
    <row r="6179" spans="1:11" x14ac:dyDescent="0.2">
      <c r="A6179" s="86" t="s">
        <v>6387</v>
      </c>
      <c r="B6179" s="763" t="s">
        <v>165</v>
      </c>
      <c r="D6179" s="86" t="s">
        <v>32</v>
      </c>
      <c r="E6179" s="86" t="str">
        <f t="shared" si="1"/>
        <v>Updated Financials 2</v>
      </c>
      <c r="F6179" s="282" t="s">
        <v>475</v>
      </c>
      <c r="G6179" s="1105" t="str">
        <f>IF('Lender Inputs'!F107="","Blank",'Lender Inputs'!F107)</f>
        <v>Blank</v>
      </c>
      <c r="I6179" s="515" t="s">
        <v>6482</v>
      </c>
      <c r="K6179" s="563"/>
    </row>
    <row r="6180" spans="1:11" x14ac:dyDescent="0.2">
      <c r="A6180" s="86" t="s">
        <v>6387</v>
      </c>
      <c r="B6180" s="763" t="s">
        <v>165</v>
      </c>
      <c r="D6180" s="86" t="s">
        <v>32</v>
      </c>
      <c r="E6180" s="86" t="str">
        <f t="shared" si="1"/>
        <v>Updated Financials 2</v>
      </c>
      <c r="F6180" s="282" t="s">
        <v>24</v>
      </c>
      <c r="G6180" s="1105" t="str">
        <f>IF('Lender Inputs'!F108="","Blank",'Lender Inputs'!F108)</f>
        <v>Blank</v>
      </c>
      <c r="I6180" s="515" t="s">
        <v>6483</v>
      </c>
      <c r="K6180" s="563"/>
    </row>
    <row r="6181" spans="1:11" x14ac:dyDescent="0.2">
      <c r="A6181" s="86" t="s">
        <v>6387</v>
      </c>
      <c r="B6181" s="763" t="s">
        <v>165</v>
      </c>
      <c r="D6181" s="86" t="s">
        <v>32</v>
      </c>
      <c r="E6181" s="86" t="str">
        <f t="shared" si="1"/>
        <v>Updated Financials 2</v>
      </c>
      <c r="F6181" s="282" t="s">
        <v>25</v>
      </c>
      <c r="G6181" s="1105" t="str">
        <f>IF('Lender Inputs'!F109="","Blank",'Lender Inputs'!F109)</f>
        <v>Blank</v>
      </c>
      <c r="I6181" s="515" t="s">
        <v>6484</v>
      </c>
      <c r="K6181" s="563"/>
    </row>
    <row r="6182" spans="1:11" x14ac:dyDescent="0.2">
      <c r="A6182" s="86" t="s">
        <v>6387</v>
      </c>
      <c r="B6182" s="763" t="s">
        <v>165</v>
      </c>
      <c r="D6182" s="86" t="s">
        <v>32</v>
      </c>
      <c r="E6182" s="86" t="str">
        <f t="shared" si="1"/>
        <v>Updated Financials 2</v>
      </c>
      <c r="F6182" s="282" t="s">
        <v>476</v>
      </c>
      <c r="G6182" s="1105" t="str">
        <f>IF('Lender Inputs'!F110="","Blank",'Lender Inputs'!F110)</f>
        <v>Blank</v>
      </c>
      <c r="I6182" s="515" t="s">
        <v>6485</v>
      </c>
      <c r="K6182" s="563"/>
    </row>
    <row r="6183" spans="1:11" x14ac:dyDescent="0.2">
      <c r="A6183" s="86" t="s">
        <v>6387</v>
      </c>
      <c r="B6183" s="763" t="s">
        <v>165</v>
      </c>
      <c r="D6183" s="86" t="s">
        <v>32</v>
      </c>
      <c r="E6183" s="86" t="str">
        <f t="shared" si="1"/>
        <v>Updated Financials 2</v>
      </c>
      <c r="F6183" s="282" t="s">
        <v>477</v>
      </c>
      <c r="G6183" s="1105" t="str">
        <f>IF('Lender Inputs'!F111="","Blank",'Lender Inputs'!F111)</f>
        <v>Blank</v>
      </c>
      <c r="I6183" s="515" t="s">
        <v>6486</v>
      </c>
      <c r="K6183" s="563"/>
    </row>
    <row r="6184" spans="1:11" x14ac:dyDescent="0.2">
      <c r="A6184" s="86" t="s">
        <v>6387</v>
      </c>
      <c r="B6184" s="763" t="s">
        <v>165</v>
      </c>
      <c r="D6184" s="86" t="s">
        <v>32</v>
      </c>
      <c r="E6184" s="86" t="str">
        <f t="shared" si="1"/>
        <v>Updated Financials 2</v>
      </c>
      <c r="F6184" s="282" t="s">
        <v>26</v>
      </c>
      <c r="G6184" s="1105" t="str">
        <f>IF('Lender Inputs'!F112="","Blank",'Lender Inputs'!F112)</f>
        <v>Blank</v>
      </c>
      <c r="I6184" s="515" t="s">
        <v>6487</v>
      </c>
      <c r="K6184" s="563"/>
    </row>
    <row r="6185" spans="1:11" x14ac:dyDescent="0.2">
      <c r="A6185" s="86" t="s">
        <v>6387</v>
      </c>
      <c r="B6185" s="763" t="s">
        <v>165</v>
      </c>
      <c r="D6185" s="86" t="s">
        <v>32</v>
      </c>
      <c r="E6185" s="86" t="str">
        <f t="shared" si="1"/>
        <v>Updated Financials 2</v>
      </c>
      <c r="F6185" s="282" t="s">
        <v>478</v>
      </c>
      <c r="G6185" s="1111" t="str">
        <f>IF('Lender Inputs'!F113="","Blank",'Lender Inputs'!F113)</f>
        <v>Blank</v>
      </c>
      <c r="I6185" s="515" t="s">
        <v>6488</v>
      </c>
      <c r="K6185" s="563"/>
    </row>
    <row r="6186" spans="1:11" x14ac:dyDescent="0.2">
      <c r="A6186" s="86" t="s">
        <v>6387</v>
      </c>
      <c r="B6186" s="543" t="s">
        <v>165</v>
      </c>
      <c r="C6186" s="547"/>
      <c r="D6186" s="547" t="s">
        <v>32</v>
      </c>
      <c r="E6186" s="547" t="str">
        <f t="shared" si="1"/>
        <v>Updated Financials 2</v>
      </c>
      <c r="F6186" s="538" t="s">
        <v>479</v>
      </c>
      <c r="G6186" s="1106" t="str">
        <f>IF('Lender Inputs'!F114="","Blank",'Lender Inputs'!F114)</f>
        <v>Blank</v>
      </c>
      <c r="I6186" s="515" t="s">
        <v>6489</v>
      </c>
      <c r="K6186" s="563"/>
    </row>
    <row r="6187" spans="1:11" x14ac:dyDescent="0.2">
      <c r="A6187" s="86" t="s">
        <v>6387</v>
      </c>
      <c r="B6187" s="541" t="s">
        <v>165</v>
      </c>
      <c r="C6187" s="546"/>
      <c r="D6187" s="546" t="s">
        <v>32</v>
      </c>
      <c r="E6187" s="546" t="s">
        <v>6377</v>
      </c>
      <c r="F6187" s="542" t="s">
        <v>7611</v>
      </c>
      <c r="G6187" s="1104" t="str">
        <f>IF('Lender Inputs'!G96="","Blank",'Lender Inputs'!G96)</f>
        <v>Blank</v>
      </c>
      <c r="I6187" s="515" t="s">
        <v>6490</v>
      </c>
      <c r="K6187" s="563"/>
    </row>
    <row r="6188" spans="1:11" x14ac:dyDescent="0.2">
      <c r="A6188" s="86" t="s">
        <v>6387</v>
      </c>
      <c r="B6188" s="763" t="s">
        <v>165</v>
      </c>
      <c r="D6188" s="86" t="s">
        <v>32</v>
      </c>
      <c r="E6188" s="86" t="str">
        <f>E6187</f>
        <v>Updated Financials 3</v>
      </c>
      <c r="F6188" s="282" t="s">
        <v>15</v>
      </c>
      <c r="G6188" s="1105" t="str">
        <f>IF('Lender Inputs'!G97="","Blank",'Lender Inputs'!G97)</f>
        <v>Blank</v>
      </c>
      <c r="I6188" s="515" t="s">
        <v>6491</v>
      </c>
      <c r="K6188" s="563"/>
    </row>
    <row r="6189" spans="1:11" x14ac:dyDescent="0.2">
      <c r="A6189" s="86" t="s">
        <v>6387</v>
      </c>
      <c r="B6189" s="763" t="s">
        <v>165</v>
      </c>
      <c r="D6189" s="86" t="s">
        <v>32</v>
      </c>
      <c r="E6189" s="86" t="str">
        <f t="shared" ref="E6189:E6205" si="2">E6188</f>
        <v>Updated Financials 3</v>
      </c>
      <c r="F6189" s="282" t="s">
        <v>16</v>
      </c>
      <c r="G6189" s="1105" t="str">
        <f>IF('Lender Inputs'!G98="","Blank",'Lender Inputs'!G98)</f>
        <v>Blank</v>
      </c>
      <c r="I6189" s="515" t="s">
        <v>6492</v>
      </c>
      <c r="K6189" s="563"/>
    </row>
    <row r="6190" spans="1:11" x14ac:dyDescent="0.2">
      <c r="A6190" s="86" t="s">
        <v>6387</v>
      </c>
      <c r="B6190" s="763" t="s">
        <v>165</v>
      </c>
      <c r="D6190" s="86" t="s">
        <v>32</v>
      </c>
      <c r="E6190" s="86" t="str">
        <f t="shared" si="2"/>
        <v>Updated Financials 3</v>
      </c>
      <c r="F6190" s="282" t="s">
        <v>17</v>
      </c>
      <c r="G6190" s="1105" t="str">
        <f>IF('Lender Inputs'!G99="","Blank",'Lender Inputs'!G99)</f>
        <v>Blank</v>
      </c>
      <c r="I6190" s="515" t="s">
        <v>6493</v>
      </c>
      <c r="K6190" s="563"/>
    </row>
    <row r="6191" spans="1:11" x14ac:dyDescent="0.2">
      <c r="A6191" s="86" t="s">
        <v>6387</v>
      </c>
      <c r="B6191" s="763" t="s">
        <v>165</v>
      </c>
      <c r="D6191" s="86" t="s">
        <v>32</v>
      </c>
      <c r="E6191" s="86" t="str">
        <f t="shared" si="2"/>
        <v>Updated Financials 3</v>
      </c>
      <c r="F6191" s="282" t="s">
        <v>18</v>
      </c>
      <c r="G6191" s="1105" t="str">
        <f>IF('Lender Inputs'!G100="","Blank",'Lender Inputs'!G100)</f>
        <v>Blank</v>
      </c>
      <c r="I6191" s="515" t="s">
        <v>6494</v>
      </c>
      <c r="K6191" s="563"/>
    </row>
    <row r="6192" spans="1:11" x14ac:dyDescent="0.2">
      <c r="A6192" s="86" t="s">
        <v>6387</v>
      </c>
      <c r="B6192" s="763" t="s">
        <v>165</v>
      </c>
      <c r="D6192" s="86" t="s">
        <v>32</v>
      </c>
      <c r="E6192" s="86" t="str">
        <f t="shared" si="2"/>
        <v>Updated Financials 3</v>
      </c>
      <c r="F6192" s="282" t="s">
        <v>19</v>
      </c>
      <c r="G6192" s="1105" t="str">
        <f>IF('Lender Inputs'!G101="","Blank",'Lender Inputs'!G101)</f>
        <v>Blank</v>
      </c>
      <c r="I6192" s="515" t="s">
        <v>6495</v>
      </c>
      <c r="K6192" s="563"/>
    </row>
    <row r="6193" spans="1:11" x14ac:dyDescent="0.2">
      <c r="A6193" s="86" t="s">
        <v>6387</v>
      </c>
      <c r="B6193" s="763" t="s">
        <v>165</v>
      </c>
      <c r="D6193" s="86" t="s">
        <v>32</v>
      </c>
      <c r="E6193" s="86" t="str">
        <f t="shared" si="2"/>
        <v>Updated Financials 3</v>
      </c>
      <c r="F6193" s="282" t="s">
        <v>20</v>
      </c>
      <c r="G6193" s="1105" t="str">
        <f>IF('Lender Inputs'!G102="","Blank",'Lender Inputs'!G102)</f>
        <v>Blank</v>
      </c>
      <c r="I6193" s="515" t="s">
        <v>6496</v>
      </c>
      <c r="K6193" s="563"/>
    </row>
    <row r="6194" spans="1:11" x14ac:dyDescent="0.2">
      <c r="A6194" s="86" t="s">
        <v>6387</v>
      </c>
      <c r="B6194" s="763" t="s">
        <v>165</v>
      </c>
      <c r="D6194" s="86" t="s">
        <v>32</v>
      </c>
      <c r="E6194" s="86" t="str">
        <f t="shared" si="2"/>
        <v>Updated Financials 3</v>
      </c>
      <c r="F6194" s="282" t="s">
        <v>21</v>
      </c>
      <c r="G6194" s="1105" t="str">
        <f>IF('Lender Inputs'!G103="","Blank",'Lender Inputs'!G103)</f>
        <v>Blank</v>
      </c>
      <c r="I6194" s="515" t="s">
        <v>6497</v>
      </c>
      <c r="K6194" s="563"/>
    </row>
    <row r="6195" spans="1:11" x14ac:dyDescent="0.2">
      <c r="A6195" s="86" t="s">
        <v>6387</v>
      </c>
      <c r="B6195" s="763" t="s">
        <v>165</v>
      </c>
      <c r="D6195" s="86" t="s">
        <v>32</v>
      </c>
      <c r="E6195" s="86" t="str">
        <f t="shared" si="2"/>
        <v>Updated Financials 3</v>
      </c>
      <c r="F6195" s="282" t="s">
        <v>22</v>
      </c>
      <c r="G6195" s="1105" t="str">
        <f>IF('Lender Inputs'!G104="","Blank",'Lender Inputs'!G104)</f>
        <v>Blank</v>
      </c>
      <c r="I6195" s="515" t="s">
        <v>6498</v>
      </c>
      <c r="K6195" s="563"/>
    </row>
    <row r="6196" spans="1:11" x14ac:dyDescent="0.2">
      <c r="A6196" s="86" t="s">
        <v>6387</v>
      </c>
      <c r="B6196" s="763" t="s">
        <v>165</v>
      </c>
      <c r="D6196" s="86" t="s">
        <v>32</v>
      </c>
      <c r="E6196" s="86" t="str">
        <f t="shared" si="2"/>
        <v>Updated Financials 3</v>
      </c>
      <c r="F6196" s="282" t="s">
        <v>23</v>
      </c>
      <c r="G6196" s="1105" t="str">
        <f>IF('Lender Inputs'!G105="","Blank",'Lender Inputs'!G105)</f>
        <v>Blank</v>
      </c>
      <c r="I6196" s="515" t="s">
        <v>6499</v>
      </c>
      <c r="K6196" s="563"/>
    </row>
    <row r="6197" spans="1:11" x14ac:dyDescent="0.2">
      <c r="A6197" s="86" t="s">
        <v>6387</v>
      </c>
      <c r="B6197" s="763" t="s">
        <v>165</v>
      </c>
      <c r="D6197" s="86" t="s">
        <v>32</v>
      </c>
      <c r="E6197" s="86" t="str">
        <f t="shared" si="2"/>
        <v>Updated Financials 3</v>
      </c>
      <c r="F6197" s="282" t="s">
        <v>474</v>
      </c>
      <c r="G6197" s="1105" t="str">
        <f>IF('Lender Inputs'!G106="","Blank",'Lender Inputs'!G106)</f>
        <v>Blank</v>
      </c>
      <c r="I6197" s="515" t="s">
        <v>6500</v>
      </c>
      <c r="K6197" s="563"/>
    </row>
    <row r="6198" spans="1:11" x14ac:dyDescent="0.2">
      <c r="A6198" s="86" t="s">
        <v>6387</v>
      </c>
      <c r="B6198" s="763" t="s">
        <v>165</v>
      </c>
      <c r="D6198" s="86" t="s">
        <v>32</v>
      </c>
      <c r="E6198" s="86" t="str">
        <f t="shared" si="2"/>
        <v>Updated Financials 3</v>
      </c>
      <c r="F6198" s="282" t="s">
        <v>475</v>
      </c>
      <c r="G6198" s="1105" t="str">
        <f>IF('Lender Inputs'!G107="","Blank",'Lender Inputs'!G107)</f>
        <v>Blank</v>
      </c>
      <c r="I6198" s="515" t="s">
        <v>6501</v>
      </c>
      <c r="K6198" s="563"/>
    </row>
    <row r="6199" spans="1:11" x14ac:dyDescent="0.2">
      <c r="A6199" s="86" t="s">
        <v>6387</v>
      </c>
      <c r="B6199" s="763" t="s">
        <v>165</v>
      </c>
      <c r="D6199" s="86" t="s">
        <v>32</v>
      </c>
      <c r="E6199" s="86" t="str">
        <f t="shared" si="2"/>
        <v>Updated Financials 3</v>
      </c>
      <c r="F6199" s="282" t="s">
        <v>24</v>
      </c>
      <c r="G6199" s="1105" t="str">
        <f>IF('Lender Inputs'!G108="","Blank",'Lender Inputs'!G108)</f>
        <v>Blank</v>
      </c>
      <c r="I6199" s="515" t="s">
        <v>6502</v>
      </c>
      <c r="K6199" s="563"/>
    </row>
    <row r="6200" spans="1:11" x14ac:dyDescent="0.2">
      <c r="A6200" s="86" t="s">
        <v>6387</v>
      </c>
      <c r="B6200" s="763" t="s">
        <v>165</v>
      </c>
      <c r="D6200" s="86" t="s">
        <v>32</v>
      </c>
      <c r="E6200" s="86" t="str">
        <f t="shared" si="2"/>
        <v>Updated Financials 3</v>
      </c>
      <c r="F6200" s="282" t="s">
        <v>25</v>
      </c>
      <c r="G6200" s="1105" t="str">
        <f>IF('Lender Inputs'!G109="","Blank",'Lender Inputs'!G109)</f>
        <v>Blank</v>
      </c>
      <c r="I6200" s="515" t="s">
        <v>6503</v>
      </c>
      <c r="K6200" s="563"/>
    </row>
    <row r="6201" spans="1:11" x14ac:dyDescent="0.2">
      <c r="A6201" s="86" t="s">
        <v>6387</v>
      </c>
      <c r="B6201" s="763" t="s">
        <v>165</v>
      </c>
      <c r="D6201" s="86" t="s">
        <v>32</v>
      </c>
      <c r="E6201" s="86" t="str">
        <f t="shared" si="2"/>
        <v>Updated Financials 3</v>
      </c>
      <c r="F6201" s="282" t="s">
        <v>476</v>
      </c>
      <c r="G6201" s="1105" t="str">
        <f>IF('Lender Inputs'!G110="","Blank",'Lender Inputs'!G110)</f>
        <v>Blank</v>
      </c>
      <c r="I6201" s="515" t="s">
        <v>6504</v>
      </c>
      <c r="K6201" s="563"/>
    </row>
    <row r="6202" spans="1:11" x14ac:dyDescent="0.2">
      <c r="A6202" s="86" t="s">
        <v>6387</v>
      </c>
      <c r="B6202" s="763" t="s">
        <v>165</v>
      </c>
      <c r="D6202" s="86" t="s">
        <v>32</v>
      </c>
      <c r="E6202" s="86" t="str">
        <f t="shared" si="2"/>
        <v>Updated Financials 3</v>
      </c>
      <c r="F6202" s="282" t="s">
        <v>477</v>
      </c>
      <c r="G6202" s="1105" t="str">
        <f>IF('Lender Inputs'!G111="","Blank",'Lender Inputs'!G111)</f>
        <v>Blank</v>
      </c>
      <c r="I6202" s="515" t="s">
        <v>6505</v>
      </c>
      <c r="K6202" s="563"/>
    </row>
    <row r="6203" spans="1:11" x14ac:dyDescent="0.2">
      <c r="A6203" s="86" t="s">
        <v>6387</v>
      </c>
      <c r="B6203" s="763" t="s">
        <v>165</v>
      </c>
      <c r="D6203" s="86" t="s">
        <v>32</v>
      </c>
      <c r="E6203" s="86" t="str">
        <f t="shared" si="2"/>
        <v>Updated Financials 3</v>
      </c>
      <c r="F6203" s="282" t="s">
        <v>26</v>
      </c>
      <c r="G6203" s="1105" t="str">
        <f>IF('Lender Inputs'!G112="","Blank",'Lender Inputs'!G112)</f>
        <v>Blank</v>
      </c>
      <c r="I6203" s="515" t="s">
        <v>6506</v>
      </c>
      <c r="K6203" s="563"/>
    </row>
    <row r="6204" spans="1:11" x14ac:dyDescent="0.2">
      <c r="A6204" s="86" t="s">
        <v>6387</v>
      </c>
      <c r="B6204" s="763" t="s">
        <v>165</v>
      </c>
      <c r="D6204" s="86" t="s">
        <v>32</v>
      </c>
      <c r="E6204" s="86" t="str">
        <f t="shared" si="2"/>
        <v>Updated Financials 3</v>
      </c>
      <c r="F6204" s="282" t="s">
        <v>478</v>
      </c>
      <c r="G6204" s="1111" t="str">
        <f>IF('Lender Inputs'!G113="","Blank",'Lender Inputs'!G113)</f>
        <v>Blank</v>
      </c>
      <c r="I6204" s="515" t="s">
        <v>6507</v>
      </c>
      <c r="K6204" s="563"/>
    </row>
    <row r="6205" spans="1:11" x14ac:dyDescent="0.2">
      <c r="A6205" s="86" t="s">
        <v>6387</v>
      </c>
      <c r="B6205" s="543" t="s">
        <v>165</v>
      </c>
      <c r="C6205" s="547"/>
      <c r="D6205" s="547" t="s">
        <v>32</v>
      </c>
      <c r="E6205" s="547" t="str">
        <f t="shared" si="2"/>
        <v>Updated Financials 3</v>
      </c>
      <c r="F6205" s="538" t="s">
        <v>479</v>
      </c>
      <c r="G6205" s="1106" t="str">
        <f>IF('Lender Inputs'!G114="","Blank",'Lender Inputs'!G114)</f>
        <v>Blank</v>
      </c>
      <c r="I6205" s="515" t="s">
        <v>6508</v>
      </c>
      <c r="K6205" s="563"/>
    </row>
    <row r="6206" spans="1:11" x14ac:dyDescent="0.2">
      <c r="A6206" s="86" t="s">
        <v>6387</v>
      </c>
      <c r="B6206" s="541" t="s">
        <v>165</v>
      </c>
      <c r="C6206" s="546"/>
      <c r="D6206" s="546" t="s">
        <v>32</v>
      </c>
      <c r="E6206" s="546" t="s">
        <v>6378</v>
      </c>
      <c r="F6206" s="542" t="s">
        <v>7611</v>
      </c>
      <c r="G6206" s="1104" t="str">
        <f>IF('Lender Inputs'!H96="","Blank",'Lender Inputs'!H96)</f>
        <v>Blank</v>
      </c>
      <c r="I6206" s="515" t="s">
        <v>6509</v>
      </c>
      <c r="K6206" s="563"/>
    </row>
    <row r="6207" spans="1:11" x14ac:dyDescent="0.2">
      <c r="A6207" s="86" t="s">
        <v>6387</v>
      </c>
      <c r="B6207" s="763" t="s">
        <v>165</v>
      </c>
      <c r="D6207" s="86" t="s">
        <v>32</v>
      </c>
      <c r="E6207" s="86" t="str">
        <f>E6206</f>
        <v>Updated Financials 4</v>
      </c>
      <c r="F6207" s="282" t="s">
        <v>15</v>
      </c>
      <c r="G6207" s="1105" t="str">
        <f>IF('Lender Inputs'!H97="","Blank",'Lender Inputs'!H97)</f>
        <v>Blank</v>
      </c>
      <c r="I6207" s="515" t="s">
        <v>6510</v>
      </c>
      <c r="K6207" s="563"/>
    </row>
    <row r="6208" spans="1:11" x14ac:dyDescent="0.2">
      <c r="A6208" s="86" t="s">
        <v>6387</v>
      </c>
      <c r="B6208" s="763" t="s">
        <v>165</v>
      </c>
      <c r="D6208" s="86" t="s">
        <v>32</v>
      </c>
      <c r="E6208" s="86" t="str">
        <f t="shared" ref="E6208:E6224" si="3">E6207</f>
        <v>Updated Financials 4</v>
      </c>
      <c r="F6208" s="282" t="s">
        <v>16</v>
      </c>
      <c r="G6208" s="1105" t="str">
        <f>IF('Lender Inputs'!H98="","Blank",'Lender Inputs'!H98)</f>
        <v>Blank</v>
      </c>
      <c r="I6208" s="515" t="s">
        <v>6511</v>
      </c>
      <c r="K6208" s="563"/>
    </row>
    <row r="6209" spans="1:11" x14ac:dyDescent="0.2">
      <c r="A6209" s="86" t="s">
        <v>6387</v>
      </c>
      <c r="B6209" s="763" t="s">
        <v>165</v>
      </c>
      <c r="D6209" s="86" t="s">
        <v>32</v>
      </c>
      <c r="E6209" s="86" t="str">
        <f t="shared" si="3"/>
        <v>Updated Financials 4</v>
      </c>
      <c r="F6209" s="282" t="s">
        <v>17</v>
      </c>
      <c r="G6209" s="1105" t="str">
        <f>IF('Lender Inputs'!H99="","Blank",'Lender Inputs'!H99)</f>
        <v>Blank</v>
      </c>
      <c r="I6209" s="515" t="s">
        <v>6512</v>
      </c>
      <c r="K6209" s="563"/>
    </row>
    <row r="6210" spans="1:11" x14ac:dyDescent="0.2">
      <c r="A6210" s="86" t="s">
        <v>6387</v>
      </c>
      <c r="B6210" s="763" t="s">
        <v>165</v>
      </c>
      <c r="D6210" s="86" t="s">
        <v>32</v>
      </c>
      <c r="E6210" s="86" t="str">
        <f t="shared" si="3"/>
        <v>Updated Financials 4</v>
      </c>
      <c r="F6210" s="282" t="s">
        <v>18</v>
      </c>
      <c r="G6210" s="1105" t="str">
        <f>IF('Lender Inputs'!H100="","Blank",'Lender Inputs'!H100)</f>
        <v>Blank</v>
      </c>
      <c r="I6210" s="515" t="s">
        <v>6513</v>
      </c>
      <c r="K6210" s="563"/>
    </row>
    <row r="6211" spans="1:11" x14ac:dyDescent="0.2">
      <c r="A6211" s="86" t="s">
        <v>6387</v>
      </c>
      <c r="B6211" s="763" t="s">
        <v>165</v>
      </c>
      <c r="D6211" s="86" t="s">
        <v>32</v>
      </c>
      <c r="E6211" s="86" t="str">
        <f t="shared" si="3"/>
        <v>Updated Financials 4</v>
      </c>
      <c r="F6211" s="282" t="s">
        <v>19</v>
      </c>
      <c r="G6211" s="1105" t="str">
        <f>IF('Lender Inputs'!H101="","Blank",'Lender Inputs'!H101)</f>
        <v>Blank</v>
      </c>
      <c r="I6211" s="515" t="s">
        <v>6514</v>
      </c>
      <c r="K6211" s="563"/>
    </row>
    <row r="6212" spans="1:11" x14ac:dyDescent="0.2">
      <c r="A6212" s="86" t="s">
        <v>6387</v>
      </c>
      <c r="B6212" s="763" t="s">
        <v>165</v>
      </c>
      <c r="D6212" s="86" t="s">
        <v>32</v>
      </c>
      <c r="E6212" s="86" t="str">
        <f t="shared" si="3"/>
        <v>Updated Financials 4</v>
      </c>
      <c r="F6212" s="282" t="s">
        <v>20</v>
      </c>
      <c r="G6212" s="1105" t="str">
        <f>IF('Lender Inputs'!H102="","Blank",'Lender Inputs'!H102)</f>
        <v>Blank</v>
      </c>
      <c r="I6212" s="515" t="s">
        <v>6515</v>
      </c>
      <c r="K6212" s="563"/>
    </row>
    <row r="6213" spans="1:11" x14ac:dyDescent="0.2">
      <c r="A6213" s="86" t="s">
        <v>6387</v>
      </c>
      <c r="B6213" s="763" t="s">
        <v>165</v>
      </c>
      <c r="D6213" s="86" t="s">
        <v>32</v>
      </c>
      <c r="E6213" s="86" t="str">
        <f t="shared" si="3"/>
        <v>Updated Financials 4</v>
      </c>
      <c r="F6213" s="282" t="s">
        <v>21</v>
      </c>
      <c r="G6213" s="1105" t="str">
        <f>IF('Lender Inputs'!H103="","Blank",'Lender Inputs'!H103)</f>
        <v>Blank</v>
      </c>
      <c r="I6213" s="515" t="s">
        <v>6516</v>
      </c>
      <c r="K6213" s="563"/>
    </row>
    <row r="6214" spans="1:11" x14ac:dyDescent="0.2">
      <c r="A6214" s="86" t="s">
        <v>6387</v>
      </c>
      <c r="B6214" s="763" t="s">
        <v>165</v>
      </c>
      <c r="D6214" s="86" t="s">
        <v>32</v>
      </c>
      <c r="E6214" s="86" t="str">
        <f t="shared" si="3"/>
        <v>Updated Financials 4</v>
      </c>
      <c r="F6214" s="282" t="s">
        <v>22</v>
      </c>
      <c r="G6214" s="1105" t="str">
        <f>IF('Lender Inputs'!H104="","Blank",'Lender Inputs'!H104)</f>
        <v>Blank</v>
      </c>
      <c r="I6214" s="515" t="s">
        <v>6517</v>
      </c>
      <c r="K6214" s="563"/>
    </row>
    <row r="6215" spans="1:11" x14ac:dyDescent="0.2">
      <c r="A6215" s="86" t="s">
        <v>6387</v>
      </c>
      <c r="B6215" s="763" t="s">
        <v>165</v>
      </c>
      <c r="D6215" s="86" t="s">
        <v>32</v>
      </c>
      <c r="E6215" s="86" t="str">
        <f t="shared" si="3"/>
        <v>Updated Financials 4</v>
      </c>
      <c r="F6215" s="282" t="s">
        <v>23</v>
      </c>
      <c r="G6215" s="1105" t="str">
        <f>IF('Lender Inputs'!H105="","Blank",'Lender Inputs'!H105)</f>
        <v>Blank</v>
      </c>
      <c r="I6215" s="515" t="s">
        <v>6518</v>
      </c>
      <c r="K6215" s="563"/>
    </row>
    <row r="6216" spans="1:11" x14ac:dyDescent="0.2">
      <c r="A6216" s="86" t="s">
        <v>6387</v>
      </c>
      <c r="B6216" s="763" t="s">
        <v>165</v>
      </c>
      <c r="D6216" s="86" t="s">
        <v>32</v>
      </c>
      <c r="E6216" s="86" t="str">
        <f t="shared" si="3"/>
        <v>Updated Financials 4</v>
      </c>
      <c r="F6216" s="282" t="s">
        <v>474</v>
      </c>
      <c r="G6216" s="1105" t="str">
        <f>IF('Lender Inputs'!H106="","Blank",'Lender Inputs'!H106)</f>
        <v>Blank</v>
      </c>
      <c r="I6216" s="515" t="s">
        <v>6519</v>
      </c>
      <c r="K6216" s="563"/>
    </row>
    <row r="6217" spans="1:11" x14ac:dyDescent="0.2">
      <c r="A6217" s="86" t="s">
        <v>6387</v>
      </c>
      <c r="B6217" s="763" t="s">
        <v>165</v>
      </c>
      <c r="D6217" s="86" t="s">
        <v>32</v>
      </c>
      <c r="E6217" s="86" t="str">
        <f t="shared" si="3"/>
        <v>Updated Financials 4</v>
      </c>
      <c r="F6217" s="282" t="s">
        <v>475</v>
      </c>
      <c r="G6217" s="1105" t="str">
        <f>IF('Lender Inputs'!H107="","Blank",'Lender Inputs'!H107)</f>
        <v>Blank</v>
      </c>
      <c r="I6217" s="515" t="s">
        <v>6520</v>
      </c>
      <c r="K6217" s="563"/>
    </row>
    <row r="6218" spans="1:11" x14ac:dyDescent="0.2">
      <c r="A6218" s="86" t="s">
        <v>6387</v>
      </c>
      <c r="B6218" s="763" t="s">
        <v>165</v>
      </c>
      <c r="D6218" s="86" t="s">
        <v>32</v>
      </c>
      <c r="E6218" s="86" t="str">
        <f t="shared" si="3"/>
        <v>Updated Financials 4</v>
      </c>
      <c r="F6218" s="282" t="s">
        <v>24</v>
      </c>
      <c r="G6218" s="1105" t="str">
        <f>IF('Lender Inputs'!H108="","Blank",'Lender Inputs'!H108)</f>
        <v>Blank</v>
      </c>
      <c r="I6218" s="515" t="s">
        <v>6521</v>
      </c>
      <c r="K6218" s="563"/>
    </row>
    <row r="6219" spans="1:11" x14ac:dyDescent="0.2">
      <c r="A6219" s="86" t="s">
        <v>6387</v>
      </c>
      <c r="B6219" s="763" t="s">
        <v>165</v>
      </c>
      <c r="D6219" s="86" t="s">
        <v>32</v>
      </c>
      <c r="E6219" s="86" t="str">
        <f t="shared" si="3"/>
        <v>Updated Financials 4</v>
      </c>
      <c r="F6219" s="282" t="s">
        <v>25</v>
      </c>
      <c r="G6219" s="1105" t="str">
        <f>IF('Lender Inputs'!H109="","Blank",'Lender Inputs'!H109)</f>
        <v>Blank</v>
      </c>
      <c r="I6219" s="515" t="s">
        <v>6522</v>
      </c>
      <c r="K6219" s="563"/>
    </row>
    <row r="6220" spans="1:11" x14ac:dyDescent="0.2">
      <c r="A6220" s="86" t="s">
        <v>6387</v>
      </c>
      <c r="B6220" s="763" t="s">
        <v>165</v>
      </c>
      <c r="D6220" s="86" t="s">
        <v>32</v>
      </c>
      <c r="E6220" s="86" t="str">
        <f t="shared" si="3"/>
        <v>Updated Financials 4</v>
      </c>
      <c r="F6220" s="282" t="s">
        <v>476</v>
      </c>
      <c r="G6220" s="1105" t="str">
        <f>IF('Lender Inputs'!H110="","Blank",'Lender Inputs'!H110)</f>
        <v>Blank</v>
      </c>
      <c r="I6220" s="515" t="s">
        <v>6523</v>
      </c>
      <c r="K6220" s="563"/>
    </row>
    <row r="6221" spans="1:11" x14ac:dyDescent="0.2">
      <c r="A6221" s="86" t="s">
        <v>6387</v>
      </c>
      <c r="B6221" s="763" t="s">
        <v>165</v>
      </c>
      <c r="D6221" s="86" t="s">
        <v>32</v>
      </c>
      <c r="E6221" s="86" t="str">
        <f t="shared" si="3"/>
        <v>Updated Financials 4</v>
      </c>
      <c r="F6221" s="282" t="s">
        <v>477</v>
      </c>
      <c r="G6221" s="1105" t="str">
        <f>IF('Lender Inputs'!H111="","Blank",'Lender Inputs'!H111)</f>
        <v>Blank</v>
      </c>
      <c r="I6221" s="515" t="s">
        <v>6524</v>
      </c>
      <c r="K6221" s="563"/>
    </row>
    <row r="6222" spans="1:11" x14ac:dyDescent="0.2">
      <c r="A6222" s="86" t="s">
        <v>6387</v>
      </c>
      <c r="B6222" s="763" t="s">
        <v>165</v>
      </c>
      <c r="D6222" s="86" t="s">
        <v>32</v>
      </c>
      <c r="E6222" s="86" t="str">
        <f t="shared" si="3"/>
        <v>Updated Financials 4</v>
      </c>
      <c r="F6222" s="282" t="s">
        <v>26</v>
      </c>
      <c r="G6222" s="1105" t="str">
        <f>IF('Lender Inputs'!H112="","Blank",'Lender Inputs'!H112)</f>
        <v>Blank</v>
      </c>
      <c r="I6222" s="515" t="s">
        <v>6525</v>
      </c>
      <c r="K6222" s="563"/>
    </row>
    <row r="6223" spans="1:11" x14ac:dyDescent="0.2">
      <c r="A6223" s="86" t="s">
        <v>6387</v>
      </c>
      <c r="B6223" s="763" t="s">
        <v>165</v>
      </c>
      <c r="D6223" s="86" t="s">
        <v>32</v>
      </c>
      <c r="E6223" s="86" t="str">
        <f t="shared" si="3"/>
        <v>Updated Financials 4</v>
      </c>
      <c r="F6223" s="282" t="s">
        <v>478</v>
      </c>
      <c r="G6223" s="1111" t="str">
        <f>IF('Lender Inputs'!H113="","Blank",'Lender Inputs'!H113)</f>
        <v>Blank</v>
      </c>
      <c r="I6223" s="515" t="s">
        <v>6526</v>
      </c>
      <c r="K6223" s="563"/>
    </row>
    <row r="6224" spans="1:11" x14ac:dyDescent="0.2">
      <c r="A6224" s="86" t="s">
        <v>6387</v>
      </c>
      <c r="B6224" s="543" t="s">
        <v>165</v>
      </c>
      <c r="C6224" s="547"/>
      <c r="D6224" s="547" t="s">
        <v>32</v>
      </c>
      <c r="E6224" s="547" t="str">
        <f t="shared" si="3"/>
        <v>Updated Financials 4</v>
      </c>
      <c r="F6224" s="538" t="s">
        <v>479</v>
      </c>
      <c r="G6224" s="1106" t="str">
        <f>IF('Lender Inputs'!H114="","Blank",'Lender Inputs'!H114)</f>
        <v>Blank</v>
      </c>
      <c r="I6224" s="515" t="s">
        <v>6527</v>
      </c>
      <c r="K6224" s="563"/>
    </row>
    <row r="6225" spans="1:11" x14ac:dyDescent="0.2">
      <c r="A6225" s="86" t="s">
        <v>6387</v>
      </c>
      <c r="B6225" s="541" t="s">
        <v>165</v>
      </c>
      <c r="C6225" s="546"/>
      <c r="D6225" s="546" t="s">
        <v>32</v>
      </c>
      <c r="E6225" s="546" t="s">
        <v>6379</v>
      </c>
      <c r="F6225" s="542" t="s">
        <v>7611</v>
      </c>
      <c r="G6225" s="1104" t="str">
        <f>IF('Lender Inputs'!I96="","Blank",'Lender Inputs'!I96)</f>
        <v>Blank</v>
      </c>
      <c r="I6225" s="515" t="s">
        <v>6528</v>
      </c>
      <c r="K6225" s="563"/>
    </row>
    <row r="6226" spans="1:11" x14ac:dyDescent="0.2">
      <c r="A6226" s="86" t="s">
        <v>6387</v>
      </c>
      <c r="B6226" s="763" t="s">
        <v>165</v>
      </c>
      <c r="D6226" s="86" t="s">
        <v>32</v>
      </c>
      <c r="E6226" s="86" t="str">
        <f>E6225</f>
        <v>Updated Financials 5</v>
      </c>
      <c r="F6226" s="282" t="s">
        <v>15</v>
      </c>
      <c r="G6226" s="1105" t="str">
        <f>IF('Lender Inputs'!I97="","Blank",'Lender Inputs'!I97)</f>
        <v>Blank</v>
      </c>
      <c r="I6226" s="515" t="s">
        <v>6529</v>
      </c>
      <c r="K6226" s="563"/>
    </row>
    <row r="6227" spans="1:11" x14ac:dyDescent="0.2">
      <c r="A6227" s="86" t="s">
        <v>6387</v>
      </c>
      <c r="B6227" s="763" t="s">
        <v>165</v>
      </c>
      <c r="D6227" s="86" t="s">
        <v>32</v>
      </c>
      <c r="E6227" s="86" t="str">
        <f t="shared" ref="E6227:E6243" si="4">E6226</f>
        <v>Updated Financials 5</v>
      </c>
      <c r="F6227" s="282" t="s">
        <v>16</v>
      </c>
      <c r="G6227" s="1105" t="str">
        <f>IF('Lender Inputs'!I98="","Blank",'Lender Inputs'!I98)</f>
        <v>Blank</v>
      </c>
      <c r="I6227" s="515" t="s">
        <v>6530</v>
      </c>
      <c r="K6227" s="563"/>
    </row>
    <row r="6228" spans="1:11" x14ac:dyDescent="0.2">
      <c r="A6228" s="86" t="s">
        <v>6387</v>
      </c>
      <c r="B6228" s="763" t="s">
        <v>165</v>
      </c>
      <c r="D6228" s="86" t="s">
        <v>32</v>
      </c>
      <c r="E6228" s="86" t="str">
        <f t="shared" si="4"/>
        <v>Updated Financials 5</v>
      </c>
      <c r="F6228" s="282" t="s">
        <v>17</v>
      </c>
      <c r="G6228" s="1105" t="str">
        <f>IF('Lender Inputs'!I99="","Blank",'Lender Inputs'!I99)</f>
        <v>Blank</v>
      </c>
      <c r="I6228" s="515" t="s">
        <v>6531</v>
      </c>
      <c r="K6228" s="563"/>
    </row>
    <row r="6229" spans="1:11" x14ac:dyDescent="0.2">
      <c r="A6229" s="86" t="s">
        <v>6387</v>
      </c>
      <c r="B6229" s="763" t="s">
        <v>165</v>
      </c>
      <c r="D6229" s="86" t="s">
        <v>32</v>
      </c>
      <c r="E6229" s="86" t="str">
        <f t="shared" si="4"/>
        <v>Updated Financials 5</v>
      </c>
      <c r="F6229" s="282" t="s">
        <v>18</v>
      </c>
      <c r="G6229" s="1105" t="str">
        <f>IF('Lender Inputs'!I100="","Blank",'Lender Inputs'!I100)</f>
        <v>Blank</v>
      </c>
      <c r="I6229" s="515" t="s">
        <v>6532</v>
      </c>
      <c r="K6229" s="563"/>
    </row>
    <row r="6230" spans="1:11" x14ac:dyDescent="0.2">
      <c r="A6230" s="86" t="s">
        <v>6387</v>
      </c>
      <c r="B6230" s="763" t="s">
        <v>165</v>
      </c>
      <c r="D6230" s="86" t="s">
        <v>32</v>
      </c>
      <c r="E6230" s="86" t="str">
        <f t="shared" si="4"/>
        <v>Updated Financials 5</v>
      </c>
      <c r="F6230" s="282" t="s">
        <v>19</v>
      </c>
      <c r="G6230" s="1105" t="str">
        <f>IF('Lender Inputs'!I101="","Blank",'Lender Inputs'!I101)</f>
        <v>Blank</v>
      </c>
      <c r="I6230" s="515" t="s">
        <v>6533</v>
      </c>
      <c r="K6230" s="563"/>
    </row>
    <row r="6231" spans="1:11" x14ac:dyDescent="0.2">
      <c r="A6231" s="86" t="s">
        <v>6387</v>
      </c>
      <c r="B6231" s="763" t="s">
        <v>165</v>
      </c>
      <c r="D6231" s="86" t="s">
        <v>32</v>
      </c>
      <c r="E6231" s="86" t="str">
        <f t="shared" si="4"/>
        <v>Updated Financials 5</v>
      </c>
      <c r="F6231" s="282" t="s">
        <v>20</v>
      </c>
      <c r="G6231" s="1105" t="str">
        <f>IF('Lender Inputs'!I102="","Blank",'Lender Inputs'!I102)</f>
        <v>Blank</v>
      </c>
      <c r="I6231" s="515" t="s">
        <v>6534</v>
      </c>
      <c r="K6231" s="563"/>
    </row>
    <row r="6232" spans="1:11" x14ac:dyDescent="0.2">
      <c r="A6232" s="86" t="s">
        <v>6387</v>
      </c>
      <c r="B6232" s="763" t="s">
        <v>165</v>
      </c>
      <c r="D6232" s="86" t="s">
        <v>32</v>
      </c>
      <c r="E6232" s="86" t="str">
        <f t="shared" si="4"/>
        <v>Updated Financials 5</v>
      </c>
      <c r="F6232" s="282" t="s">
        <v>21</v>
      </c>
      <c r="G6232" s="1105" t="str">
        <f>IF('Lender Inputs'!I103="","Blank",'Lender Inputs'!I103)</f>
        <v>Blank</v>
      </c>
      <c r="I6232" s="515" t="s">
        <v>6535</v>
      </c>
      <c r="K6232" s="563"/>
    </row>
    <row r="6233" spans="1:11" x14ac:dyDescent="0.2">
      <c r="A6233" s="86" t="s">
        <v>6387</v>
      </c>
      <c r="B6233" s="763" t="s">
        <v>165</v>
      </c>
      <c r="D6233" s="86" t="s">
        <v>32</v>
      </c>
      <c r="E6233" s="86" t="str">
        <f t="shared" si="4"/>
        <v>Updated Financials 5</v>
      </c>
      <c r="F6233" s="282" t="s">
        <v>22</v>
      </c>
      <c r="G6233" s="1105" t="str">
        <f>IF('Lender Inputs'!I104="","Blank",'Lender Inputs'!I104)</f>
        <v>Blank</v>
      </c>
      <c r="I6233" s="515" t="s">
        <v>6536</v>
      </c>
      <c r="K6233" s="563"/>
    </row>
    <row r="6234" spans="1:11" x14ac:dyDescent="0.2">
      <c r="A6234" s="86" t="s">
        <v>6387</v>
      </c>
      <c r="B6234" s="763" t="s">
        <v>165</v>
      </c>
      <c r="D6234" s="86" t="s">
        <v>32</v>
      </c>
      <c r="E6234" s="86" t="str">
        <f t="shared" si="4"/>
        <v>Updated Financials 5</v>
      </c>
      <c r="F6234" s="282" t="s">
        <v>23</v>
      </c>
      <c r="G6234" s="1105" t="str">
        <f>IF('Lender Inputs'!I105="","Blank",'Lender Inputs'!I105)</f>
        <v>Blank</v>
      </c>
      <c r="I6234" s="515" t="s">
        <v>6537</v>
      </c>
      <c r="K6234" s="563"/>
    </row>
    <row r="6235" spans="1:11" x14ac:dyDescent="0.2">
      <c r="A6235" s="86" t="s">
        <v>6387</v>
      </c>
      <c r="B6235" s="763" t="s">
        <v>165</v>
      </c>
      <c r="D6235" s="86" t="s">
        <v>32</v>
      </c>
      <c r="E6235" s="86" t="str">
        <f t="shared" si="4"/>
        <v>Updated Financials 5</v>
      </c>
      <c r="F6235" s="282" t="s">
        <v>474</v>
      </c>
      <c r="G6235" s="1105" t="str">
        <f>IF('Lender Inputs'!I106="","Blank",'Lender Inputs'!I106)</f>
        <v>Blank</v>
      </c>
      <c r="I6235" s="515" t="s">
        <v>6538</v>
      </c>
      <c r="K6235" s="563"/>
    </row>
    <row r="6236" spans="1:11" x14ac:dyDescent="0.2">
      <c r="A6236" s="86" t="s">
        <v>6387</v>
      </c>
      <c r="B6236" s="763" t="s">
        <v>165</v>
      </c>
      <c r="D6236" s="86" t="s">
        <v>32</v>
      </c>
      <c r="E6236" s="86" t="str">
        <f t="shared" si="4"/>
        <v>Updated Financials 5</v>
      </c>
      <c r="F6236" s="282" t="s">
        <v>475</v>
      </c>
      <c r="G6236" s="1105" t="str">
        <f>IF('Lender Inputs'!I107="","Blank",'Lender Inputs'!I107)</f>
        <v>Blank</v>
      </c>
      <c r="I6236" s="515" t="s">
        <v>6539</v>
      </c>
      <c r="K6236" s="563"/>
    </row>
    <row r="6237" spans="1:11" x14ac:dyDescent="0.2">
      <c r="A6237" s="86" t="s">
        <v>6387</v>
      </c>
      <c r="B6237" s="763" t="s">
        <v>165</v>
      </c>
      <c r="D6237" s="86" t="s">
        <v>32</v>
      </c>
      <c r="E6237" s="86" t="str">
        <f t="shared" si="4"/>
        <v>Updated Financials 5</v>
      </c>
      <c r="F6237" s="282" t="s">
        <v>24</v>
      </c>
      <c r="G6237" s="1105" t="str">
        <f>IF('Lender Inputs'!I108="","Blank",'Lender Inputs'!I108)</f>
        <v>Blank</v>
      </c>
      <c r="I6237" s="515" t="s">
        <v>6540</v>
      </c>
      <c r="K6237" s="563"/>
    </row>
    <row r="6238" spans="1:11" x14ac:dyDescent="0.2">
      <c r="A6238" s="86" t="s">
        <v>6387</v>
      </c>
      <c r="B6238" s="763" t="s">
        <v>165</v>
      </c>
      <c r="D6238" s="86" t="s">
        <v>32</v>
      </c>
      <c r="E6238" s="86" t="str">
        <f t="shared" si="4"/>
        <v>Updated Financials 5</v>
      </c>
      <c r="F6238" s="282" t="s">
        <v>25</v>
      </c>
      <c r="G6238" s="1105" t="str">
        <f>IF('Lender Inputs'!I109="","Blank",'Lender Inputs'!I109)</f>
        <v>Blank</v>
      </c>
      <c r="I6238" s="515" t="s">
        <v>6541</v>
      </c>
      <c r="K6238" s="563"/>
    </row>
    <row r="6239" spans="1:11" x14ac:dyDescent="0.2">
      <c r="A6239" s="86" t="s">
        <v>6387</v>
      </c>
      <c r="B6239" s="763" t="s">
        <v>165</v>
      </c>
      <c r="D6239" s="86" t="s">
        <v>32</v>
      </c>
      <c r="E6239" s="86" t="str">
        <f t="shared" si="4"/>
        <v>Updated Financials 5</v>
      </c>
      <c r="F6239" s="282" t="s">
        <v>476</v>
      </c>
      <c r="G6239" s="1105" t="str">
        <f>IF('Lender Inputs'!I110="","Blank",'Lender Inputs'!I110)</f>
        <v>Blank</v>
      </c>
      <c r="I6239" s="515" t="s">
        <v>6542</v>
      </c>
      <c r="K6239" s="563"/>
    </row>
    <row r="6240" spans="1:11" x14ac:dyDescent="0.2">
      <c r="A6240" s="86" t="s">
        <v>6387</v>
      </c>
      <c r="B6240" s="763" t="s">
        <v>165</v>
      </c>
      <c r="D6240" s="86" t="s">
        <v>32</v>
      </c>
      <c r="E6240" s="86" t="str">
        <f t="shared" si="4"/>
        <v>Updated Financials 5</v>
      </c>
      <c r="F6240" s="282" t="s">
        <v>477</v>
      </c>
      <c r="G6240" s="1105" t="str">
        <f>IF('Lender Inputs'!I111="","Blank",'Lender Inputs'!I111)</f>
        <v>Blank</v>
      </c>
      <c r="I6240" s="515" t="s">
        <v>6543</v>
      </c>
      <c r="K6240" s="563"/>
    </row>
    <row r="6241" spans="1:11" x14ac:dyDescent="0.2">
      <c r="A6241" s="86" t="s">
        <v>6387</v>
      </c>
      <c r="B6241" s="763" t="s">
        <v>165</v>
      </c>
      <c r="D6241" s="86" t="s">
        <v>32</v>
      </c>
      <c r="E6241" s="86" t="str">
        <f t="shared" si="4"/>
        <v>Updated Financials 5</v>
      </c>
      <c r="F6241" s="282" t="s">
        <v>26</v>
      </c>
      <c r="G6241" s="1105" t="str">
        <f>IF('Lender Inputs'!I112="","Blank",'Lender Inputs'!I112)</f>
        <v>Blank</v>
      </c>
      <c r="I6241" s="515" t="s">
        <v>6544</v>
      </c>
      <c r="K6241" s="563"/>
    </row>
    <row r="6242" spans="1:11" x14ac:dyDescent="0.2">
      <c r="A6242" s="86" t="s">
        <v>6387</v>
      </c>
      <c r="B6242" s="763" t="s">
        <v>165</v>
      </c>
      <c r="D6242" s="86" t="s">
        <v>32</v>
      </c>
      <c r="E6242" s="86" t="str">
        <f t="shared" si="4"/>
        <v>Updated Financials 5</v>
      </c>
      <c r="F6242" s="282" t="s">
        <v>478</v>
      </c>
      <c r="G6242" s="1111" t="str">
        <f>IF('Lender Inputs'!I113="","Blank",'Lender Inputs'!I113)</f>
        <v>Blank</v>
      </c>
      <c r="I6242" s="515" t="s">
        <v>6545</v>
      </c>
      <c r="K6242" s="563"/>
    </row>
    <row r="6243" spans="1:11" x14ac:dyDescent="0.2">
      <c r="A6243" s="86" t="s">
        <v>6387</v>
      </c>
      <c r="B6243" s="543" t="s">
        <v>165</v>
      </c>
      <c r="C6243" s="547"/>
      <c r="D6243" s="547" t="s">
        <v>32</v>
      </c>
      <c r="E6243" s="547" t="str">
        <f t="shared" si="4"/>
        <v>Updated Financials 5</v>
      </c>
      <c r="F6243" s="538" t="s">
        <v>479</v>
      </c>
      <c r="G6243" s="1106" t="str">
        <f>IF('Lender Inputs'!I114="","Blank",'Lender Inputs'!I114)</f>
        <v>Blank</v>
      </c>
      <c r="I6243" s="515" t="s">
        <v>6546</v>
      </c>
      <c r="K6243" s="563"/>
    </row>
    <row r="6244" spans="1:11" x14ac:dyDescent="0.2">
      <c r="A6244" s="86" t="s">
        <v>6387</v>
      </c>
      <c r="B6244" s="541" t="s">
        <v>165</v>
      </c>
      <c r="C6244" s="546"/>
      <c r="D6244" s="546" t="s">
        <v>32</v>
      </c>
      <c r="E6244" s="546" t="s">
        <v>6380</v>
      </c>
      <c r="F6244" s="542" t="s">
        <v>7611</v>
      </c>
      <c r="G6244" s="1104" t="str">
        <f>IF('Lender Inputs'!J96="","Blank",'Lender Inputs'!J96)</f>
        <v>Blank</v>
      </c>
      <c r="I6244" s="515" t="s">
        <v>6547</v>
      </c>
      <c r="K6244" s="563"/>
    </row>
    <row r="6245" spans="1:11" x14ac:dyDescent="0.2">
      <c r="A6245" s="86" t="s">
        <v>6387</v>
      </c>
      <c r="B6245" s="763" t="s">
        <v>165</v>
      </c>
      <c r="D6245" s="86" t="s">
        <v>32</v>
      </c>
      <c r="E6245" s="86" t="str">
        <f>E6244</f>
        <v>Updated Financials 6</v>
      </c>
      <c r="F6245" s="282" t="s">
        <v>15</v>
      </c>
      <c r="G6245" s="1105" t="str">
        <f>IF('Lender Inputs'!J97="","Blank",'Lender Inputs'!J97)</f>
        <v>Blank</v>
      </c>
      <c r="I6245" s="515" t="s">
        <v>6548</v>
      </c>
      <c r="K6245" s="563"/>
    </row>
    <row r="6246" spans="1:11" x14ac:dyDescent="0.2">
      <c r="A6246" s="86" t="s">
        <v>6387</v>
      </c>
      <c r="B6246" s="763" t="s">
        <v>165</v>
      </c>
      <c r="D6246" s="86" t="s">
        <v>32</v>
      </c>
      <c r="E6246" s="86" t="str">
        <f t="shared" ref="E6246:E6262" si="5">E6245</f>
        <v>Updated Financials 6</v>
      </c>
      <c r="F6246" s="282" t="s">
        <v>16</v>
      </c>
      <c r="G6246" s="1105" t="str">
        <f>IF('Lender Inputs'!J98="","Blank",'Lender Inputs'!J98)</f>
        <v>Blank</v>
      </c>
      <c r="I6246" s="515" t="s">
        <v>6549</v>
      </c>
      <c r="K6246" s="563"/>
    </row>
    <row r="6247" spans="1:11" x14ac:dyDescent="0.2">
      <c r="A6247" s="86" t="s">
        <v>6387</v>
      </c>
      <c r="B6247" s="763" t="s">
        <v>165</v>
      </c>
      <c r="D6247" s="86" t="s">
        <v>32</v>
      </c>
      <c r="E6247" s="86" t="str">
        <f t="shared" si="5"/>
        <v>Updated Financials 6</v>
      </c>
      <c r="F6247" s="282" t="s">
        <v>17</v>
      </c>
      <c r="G6247" s="1105" t="str">
        <f>IF('Lender Inputs'!J99="","Blank",'Lender Inputs'!J99)</f>
        <v>Blank</v>
      </c>
      <c r="I6247" s="515" t="s">
        <v>6550</v>
      </c>
      <c r="K6247" s="563"/>
    </row>
    <row r="6248" spans="1:11" x14ac:dyDescent="0.2">
      <c r="A6248" s="86" t="s">
        <v>6387</v>
      </c>
      <c r="B6248" s="763" t="s">
        <v>165</v>
      </c>
      <c r="D6248" s="86" t="s">
        <v>32</v>
      </c>
      <c r="E6248" s="86" t="str">
        <f t="shared" si="5"/>
        <v>Updated Financials 6</v>
      </c>
      <c r="F6248" s="282" t="s">
        <v>18</v>
      </c>
      <c r="G6248" s="1105" t="str">
        <f>IF('Lender Inputs'!J100="","Blank",'Lender Inputs'!J100)</f>
        <v>Blank</v>
      </c>
      <c r="I6248" s="515" t="s">
        <v>6551</v>
      </c>
      <c r="K6248" s="563"/>
    </row>
    <row r="6249" spans="1:11" x14ac:dyDescent="0.2">
      <c r="A6249" s="86" t="s">
        <v>6387</v>
      </c>
      <c r="B6249" s="763" t="s">
        <v>165</v>
      </c>
      <c r="D6249" s="86" t="s">
        <v>32</v>
      </c>
      <c r="E6249" s="86" t="str">
        <f t="shared" si="5"/>
        <v>Updated Financials 6</v>
      </c>
      <c r="F6249" s="282" t="s">
        <v>19</v>
      </c>
      <c r="G6249" s="1105" t="str">
        <f>IF('Lender Inputs'!J101="","Blank",'Lender Inputs'!J101)</f>
        <v>Blank</v>
      </c>
      <c r="I6249" s="515" t="s">
        <v>6552</v>
      </c>
      <c r="K6249" s="563"/>
    </row>
    <row r="6250" spans="1:11" x14ac:dyDescent="0.2">
      <c r="A6250" s="86" t="s">
        <v>6387</v>
      </c>
      <c r="B6250" s="763" t="s">
        <v>165</v>
      </c>
      <c r="D6250" s="86" t="s">
        <v>32</v>
      </c>
      <c r="E6250" s="86" t="str">
        <f t="shared" si="5"/>
        <v>Updated Financials 6</v>
      </c>
      <c r="F6250" s="282" t="s">
        <v>20</v>
      </c>
      <c r="G6250" s="1105" t="str">
        <f>IF('Lender Inputs'!J102="","Blank",'Lender Inputs'!J102)</f>
        <v>Blank</v>
      </c>
      <c r="I6250" s="515" t="s">
        <v>6553</v>
      </c>
      <c r="K6250" s="563"/>
    </row>
    <row r="6251" spans="1:11" x14ac:dyDescent="0.2">
      <c r="A6251" s="86" t="s">
        <v>6387</v>
      </c>
      <c r="B6251" s="763" t="s">
        <v>165</v>
      </c>
      <c r="D6251" s="86" t="s">
        <v>32</v>
      </c>
      <c r="E6251" s="86" t="str">
        <f t="shared" si="5"/>
        <v>Updated Financials 6</v>
      </c>
      <c r="F6251" s="282" t="s">
        <v>21</v>
      </c>
      <c r="G6251" s="1105" t="str">
        <f>IF('Lender Inputs'!J103="","Blank",'Lender Inputs'!J103)</f>
        <v>Blank</v>
      </c>
      <c r="I6251" s="515" t="s">
        <v>6554</v>
      </c>
      <c r="K6251" s="563"/>
    </row>
    <row r="6252" spans="1:11" x14ac:dyDescent="0.2">
      <c r="A6252" s="86" t="s">
        <v>6387</v>
      </c>
      <c r="B6252" s="763" t="s">
        <v>165</v>
      </c>
      <c r="D6252" s="86" t="s">
        <v>32</v>
      </c>
      <c r="E6252" s="86" t="str">
        <f t="shared" si="5"/>
        <v>Updated Financials 6</v>
      </c>
      <c r="F6252" s="282" t="s">
        <v>22</v>
      </c>
      <c r="G6252" s="1105" t="str">
        <f>IF('Lender Inputs'!J104="","Blank",'Lender Inputs'!J104)</f>
        <v>Blank</v>
      </c>
      <c r="I6252" s="515" t="s">
        <v>6555</v>
      </c>
      <c r="K6252" s="563"/>
    </row>
    <row r="6253" spans="1:11" x14ac:dyDescent="0.2">
      <c r="A6253" s="86" t="s">
        <v>6387</v>
      </c>
      <c r="B6253" s="763" t="s">
        <v>165</v>
      </c>
      <c r="D6253" s="86" t="s">
        <v>32</v>
      </c>
      <c r="E6253" s="86" t="str">
        <f t="shared" si="5"/>
        <v>Updated Financials 6</v>
      </c>
      <c r="F6253" s="282" t="s">
        <v>23</v>
      </c>
      <c r="G6253" s="1105" t="str">
        <f>IF('Lender Inputs'!J105="","Blank",'Lender Inputs'!J105)</f>
        <v>Blank</v>
      </c>
      <c r="I6253" s="515" t="s">
        <v>6556</v>
      </c>
      <c r="K6253" s="563"/>
    </row>
    <row r="6254" spans="1:11" x14ac:dyDescent="0.2">
      <c r="A6254" s="86" t="s">
        <v>6387</v>
      </c>
      <c r="B6254" s="763" t="s">
        <v>165</v>
      </c>
      <c r="D6254" s="86" t="s">
        <v>32</v>
      </c>
      <c r="E6254" s="86" t="str">
        <f t="shared" si="5"/>
        <v>Updated Financials 6</v>
      </c>
      <c r="F6254" s="282" t="s">
        <v>474</v>
      </c>
      <c r="G6254" s="1105" t="str">
        <f>IF('Lender Inputs'!J106="","Blank",'Lender Inputs'!J106)</f>
        <v>Blank</v>
      </c>
      <c r="I6254" s="515" t="s">
        <v>6557</v>
      </c>
      <c r="K6254" s="563"/>
    </row>
    <row r="6255" spans="1:11" x14ac:dyDescent="0.2">
      <c r="A6255" s="86" t="s">
        <v>6387</v>
      </c>
      <c r="B6255" s="763" t="s">
        <v>165</v>
      </c>
      <c r="D6255" s="86" t="s">
        <v>32</v>
      </c>
      <c r="E6255" s="86" t="str">
        <f t="shared" si="5"/>
        <v>Updated Financials 6</v>
      </c>
      <c r="F6255" s="282" t="s">
        <v>475</v>
      </c>
      <c r="G6255" s="1105" t="str">
        <f>IF('Lender Inputs'!J107="","Blank",'Lender Inputs'!J107)</f>
        <v>Blank</v>
      </c>
      <c r="I6255" s="515" t="s">
        <v>6558</v>
      </c>
      <c r="K6255" s="563"/>
    </row>
    <row r="6256" spans="1:11" x14ac:dyDescent="0.2">
      <c r="A6256" s="86" t="s">
        <v>6387</v>
      </c>
      <c r="B6256" s="763" t="s">
        <v>165</v>
      </c>
      <c r="D6256" s="86" t="s">
        <v>32</v>
      </c>
      <c r="E6256" s="86" t="str">
        <f t="shared" si="5"/>
        <v>Updated Financials 6</v>
      </c>
      <c r="F6256" s="282" t="s">
        <v>24</v>
      </c>
      <c r="G6256" s="1105" t="str">
        <f>IF('Lender Inputs'!J108="","Blank",'Lender Inputs'!J108)</f>
        <v>Blank</v>
      </c>
      <c r="I6256" s="515" t="s">
        <v>6559</v>
      </c>
      <c r="K6256" s="563"/>
    </row>
    <row r="6257" spans="1:11" x14ac:dyDescent="0.2">
      <c r="A6257" s="86" t="s">
        <v>6387</v>
      </c>
      <c r="B6257" s="763" t="s">
        <v>165</v>
      </c>
      <c r="D6257" s="86" t="s">
        <v>32</v>
      </c>
      <c r="E6257" s="86" t="str">
        <f t="shared" si="5"/>
        <v>Updated Financials 6</v>
      </c>
      <c r="F6257" s="282" t="s">
        <v>25</v>
      </c>
      <c r="G6257" s="1105" t="str">
        <f>IF('Lender Inputs'!J109="","Blank",'Lender Inputs'!J109)</f>
        <v>Blank</v>
      </c>
      <c r="I6257" s="515" t="s">
        <v>6560</v>
      </c>
      <c r="K6257" s="563"/>
    </row>
    <row r="6258" spans="1:11" x14ac:dyDescent="0.2">
      <c r="A6258" s="86" t="s">
        <v>6387</v>
      </c>
      <c r="B6258" s="763" t="s">
        <v>165</v>
      </c>
      <c r="D6258" s="86" t="s">
        <v>32</v>
      </c>
      <c r="E6258" s="86" t="str">
        <f t="shared" si="5"/>
        <v>Updated Financials 6</v>
      </c>
      <c r="F6258" s="282" t="s">
        <v>476</v>
      </c>
      <c r="G6258" s="1105" t="str">
        <f>IF('Lender Inputs'!J110="","Blank",'Lender Inputs'!J110)</f>
        <v>Blank</v>
      </c>
      <c r="I6258" s="515" t="s">
        <v>6561</v>
      </c>
      <c r="K6258" s="563"/>
    </row>
    <row r="6259" spans="1:11" x14ac:dyDescent="0.2">
      <c r="A6259" s="86" t="s">
        <v>6387</v>
      </c>
      <c r="B6259" s="763" t="s">
        <v>165</v>
      </c>
      <c r="D6259" s="86" t="s">
        <v>32</v>
      </c>
      <c r="E6259" s="86" t="str">
        <f t="shared" si="5"/>
        <v>Updated Financials 6</v>
      </c>
      <c r="F6259" s="282" t="s">
        <v>477</v>
      </c>
      <c r="G6259" s="1105" t="str">
        <f>IF('Lender Inputs'!J111="","Blank",'Lender Inputs'!J111)</f>
        <v>Blank</v>
      </c>
      <c r="I6259" s="515" t="s">
        <v>6562</v>
      </c>
      <c r="K6259" s="563"/>
    </row>
    <row r="6260" spans="1:11" x14ac:dyDescent="0.2">
      <c r="A6260" s="86" t="s">
        <v>6387</v>
      </c>
      <c r="B6260" s="763" t="s">
        <v>165</v>
      </c>
      <c r="D6260" s="86" t="s">
        <v>32</v>
      </c>
      <c r="E6260" s="86" t="str">
        <f t="shared" si="5"/>
        <v>Updated Financials 6</v>
      </c>
      <c r="F6260" s="282" t="s">
        <v>26</v>
      </c>
      <c r="G6260" s="1105" t="str">
        <f>IF('Lender Inputs'!J112="","Blank",'Lender Inputs'!J112)</f>
        <v>Blank</v>
      </c>
      <c r="I6260" s="515" t="s">
        <v>6563</v>
      </c>
      <c r="K6260" s="563"/>
    </row>
    <row r="6261" spans="1:11" x14ac:dyDescent="0.2">
      <c r="A6261" s="86" t="s">
        <v>6387</v>
      </c>
      <c r="B6261" s="763" t="s">
        <v>165</v>
      </c>
      <c r="D6261" s="86" t="s">
        <v>32</v>
      </c>
      <c r="E6261" s="86" t="str">
        <f t="shared" si="5"/>
        <v>Updated Financials 6</v>
      </c>
      <c r="F6261" s="282" t="s">
        <v>478</v>
      </c>
      <c r="G6261" s="1111" t="str">
        <f>IF('Lender Inputs'!J113="","Blank",'Lender Inputs'!J113)</f>
        <v>Blank</v>
      </c>
      <c r="I6261" s="515" t="s">
        <v>6564</v>
      </c>
      <c r="K6261" s="563"/>
    </row>
    <row r="6262" spans="1:11" x14ac:dyDescent="0.2">
      <c r="A6262" s="86" t="s">
        <v>6387</v>
      </c>
      <c r="B6262" s="543" t="s">
        <v>165</v>
      </c>
      <c r="C6262" s="547"/>
      <c r="D6262" s="547" t="s">
        <v>32</v>
      </c>
      <c r="E6262" s="547" t="str">
        <f t="shared" si="5"/>
        <v>Updated Financials 6</v>
      </c>
      <c r="F6262" s="538" t="s">
        <v>479</v>
      </c>
      <c r="G6262" s="1106" t="str">
        <f>IF('Lender Inputs'!J114="","Blank",'Lender Inputs'!J114)</f>
        <v>Blank</v>
      </c>
      <c r="I6262" s="515" t="s">
        <v>6565</v>
      </c>
      <c r="K6262" s="563"/>
    </row>
    <row r="6263" spans="1:11" x14ac:dyDescent="0.2">
      <c r="A6263" s="86" t="s">
        <v>6387</v>
      </c>
      <c r="B6263" s="541" t="s">
        <v>165</v>
      </c>
      <c r="C6263" s="546"/>
      <c r="D6263" s="546" t="s">
        <v>32</v>
      </c>
      <c r="E6263" s="546" t="s">
        <v>6381</v>
      </c>
      <c r="F6263" s="542" t="s">
        <v>7611</v>
      </c>
      <c r="G6263" s="1104" t="str">
        <f>IF('Lender Inputs'!K96="","Blank",'Lender Inputs'!K96)</f>
        <v>Blank</v>
      </c>
      <c r="I6263" s="515" t="s">
        <v>6566</v>
      </c>
      <c r="K6263" s="563"/>
    </row>
    <row r="6264" spans="1:11" x14ac:dyDescent="0.2">
      <c r="A6264" s="86" t="s">
        <v>6387</v>
      </c>
      <c r="B6264" s="763" t="s">
        <v>165</v>
      </c>
      <c r="D6264" s="86" t="s">
        <v>32</v>
      </c>
      <c r="E6264" s="86" t="str">
        <f>E6263</f>
        <v>Updated Financials 7</v>
      </c>
      <c r="F6264" s="282" t="s">
        <v>15</v>
      </c>
      <c r="G6264" s="1105" t="str">
        <f>IF('Lender Inputs'!K97="","Blank",'Lender Inputs'!K97)</f>
        <v>Blank</v>
      </c>
      <c r="I6264" s="515" t="s">
        <v>6567</v>
      </c>
      <c r="K6264" s="563"/>
    </row>
    <row r="6265" spans="1:11" x14ac:dyDescent="0.2">
      <c r="A6265" s="86" t="s">
        <v>6387</v>
      </c>
      <c r="B6265" s="763" t="s">
        <v>165</v>
      </c>
      <c r="D6265" s="86" t="s">
        <v>32</v>
      </c>
      <c r="E6265" s="86" t="str">
        <f t="shared" ref="E6265:E6281" si="6">E6264</f>
        <v>Updated Financials 7</v>
      </c>
      <c r="F6265" s="282" t="s">
        <v>16</v>
      </c>
      <c r="G6265" s="1105" t="str">
        <f>IF('Lender Inputs'!K98="","Blank",'Lender Inputs'!K98)</f>
        <v>Blank</v>
      </c>
      <c r="I6265" s="515" t="s">
        <v>6568</v>
      </c>
      <c r="K6265" s="563"/>
    </row>
    <row r="6266" spans="1:11" x14ac:dyDescent="0.2">
      <c r="A6266" s="86" t="s">
        <v>6387</v>
      </c>
      <c r="B6266" s="763" t="s">
        <v>165</v>
      </c>
      <c r="D6266" s="86" t="s">
        <v>32</v>
      </c>
      <c r="E6266" s="86" t="str">
        <f t="shared" si="6"/>
        <v>Updated Financials 7</v>
      </c>
      <c r="F6266" s="282" t="s">
        <v>17</v>
      </c>
      <c r="G6266" s="1105" t="str">
        <f>IF('Lender Inputs'!K99="","Blank",'Lender Inputs'!K99)</f>
        <v>Blank</v>
      </c>
      <c r="I6266" s="515" t="s">
        <v>6569</v>
      </c>
      <c r="K6266" s="563"/>
    </row>
    <row r="6267" spans="1:11" x14ac:dyDescent="0.2">
      <c r="A6267" s="86" t="s">
        <v>6387</v>
      </c>
      <c r="B6267" s="763" t="s">
        <v>165</v>
      </c>
      <c r="D6267" s="86" t="s">
        <v>32</v>
      </c>
      <c r="E6267" s="86" t="str">
        <f t="shared" si="6"/>
        <v>Updated Financials 7</v>
      </c>
      <c r="F6267" s="282" t="s">
        <v>18</v>
      </c>
      <c r="G6267" s="1105" t="str">
        <f>IF('Lender Inputs'!K100="","Blank",'Lender Inputs'!K100)</f>
        <v>Blank</v>
      </c>
      <c r="I6267" s="515" t="s">
        <v>6570</v>
      </c>
      <c r="K6267" s="563"/>
    </row>
    <row r="6268" spans="1:11" x14ac:dyDescent="0.2">
      <c r="A6268" s="86" t="s">
        <v>6387</v>
      </c>
      <c r="B6268" s="763" t="s">
        <v>165</v>
      </c>
      <c r="D6268" s="86" t="s">
        <v>32</v>
      </c>
      <c r="E6268" s="86" t="str">
        <f t="shared" si="6"/>
        <v>Updated Financials 7</v>
      </c>
      <c r="F6268" s="282" t="s">
        <v>19</v>
      </c>
      <c r="G6268" s="1105" t="str">
        <f>IF('Lender Inputs'!K101="","Blank",'Lender Inputs'!K101)</f>
        <v>Blank</v>
      </c>
      <c r="I6268" s="515" t="s">
        <v>6571</v>
      </c>
      <c r="K6268" s="563"/>
    </row>
    <row r="6269" spans="1:11" x14ac:dyDescent="0.2">
      <c r="A6269" s="86" t="s">
        <v>6387</v>
      </c>
      <c r="B6269" s="763" t="s">
        <v>165</v>
      </c>
      <c r="D6269" s="86" t="s">
        <v>32</v>
      </c>
      <c r="E6269" s="86" t="str">
        <f t="shared" si="6"/>
        <v>Updated Financials 7</v>
      </c>
      <c r="F6269" s="282" t="s">
        <v>20</v>
      </c>
      <c r="G6269" s="1105" t="str">
        <f>IF('Lender Inputs'!K102="","Blank",'Lender Inputs'!K102)</f>
        <v>Blank</v>
      </c>
      <c r="I6269" s="515" t="s">
        <v>6572</v>
      </c>
      <c r="K6269" s="563"/>
    </row>
    <row r="6270" spans="1:11" x14ac:dyDescent="0.2">
      <c r="A6270" s="86" t="s">
        <v>6387</v>
      </c>
      <c r="B6270" s="763" t="s">
        <v>165</v>
      </c>
      <c r="D6270" s="86" t="s">
        <v>32</v>
      </c>
      <c r="E6270" s="86" t="str">
        <f t="shared" si="6"/>
        <v>Updated Financials 7</v>
      </c>
      <c r="F6270" s="282" t="s">
        <v>21</v>
      </c>
      <c r="G6270" s="1105" t="str">
        <f>IF('Lender Inputs'!K103="","Blank",'Lender Inputs'!K103)</f>
        <v>Blank</v>
      </c>
      <c r="I6270" s="515" t="s">
        <v>6573</v>
      </c>
      <c r="K6270" s="563"/>
    </row>
    <row r="6271" spans="1:11" x14ac:dyDescent="0.2">
      <c r="A6271" s="86" t="s">
        <v>6387</v>
      </c>
      <c r="B6271" s="763" t="s">
        <v>165</v>
      </c>
      <c r="D6271" s="86" t="s">
        <v>32</v>
      </c>
      <c r="E6271" s="86" t="str">
        <f t="shared" si="6"/>
        <v>Updated Financials 7</v>
      </c>
      <c r="F6271" s="282" t="s">
        <v>22</v>
      </c>
      <c r="G6271" s="1105" t="str">
        <f>IF('Lender Inputs'!K104="","Blank",'Lender Inputs'!K104)</f>
        <v>Blank</v>
      </c>
      <c r="I6271" s="515" t="s">
        <v>6574</v>
      </c>
      <c r="K6271" s="563"/>
    </row>
    <row r="6272" spans="1:11" x14ac:dyDescent="0.2">
      <c r="A6272" s="86" t="s">
        <v>6387</v>
      </c>
      <c r="B6272" s="763" t="s">
        <v>165</v>
      </c>
      <c r="D6272" s="86" t="s">
        <v>32</v>
      </c>
      <c r="E6272" s="86" t="str">
        <f t="shared" si="6"/>
        <v>Updated Financials 7</v>
      </c>
      <c r="F6272" s="282" t="s">
        <v>23</v>
      </c>
      <c r="G6272" s="1105" t="str">
        <f>IF('Lender Inputs'!K105="","Blank",'Lender Inputs'!K105)</f>
        <v>Blank</v>
      </c>
      <c r="I6272" s="515" t="s">
        <v>6575</v>
      </c>
      <c r="K6272" s="563"/>
    </row>
    <row r="6273" spans="1:11" x14ac:dyDescent="0.2">
      <c r="A6273" s="86" t="s">
        <v>6387</v>
      </c>
      <c r="B6273" s="763" t="s">
        <v>165</v>
      </c>
      <c r="D6273" s="86" t="s">
        <v>32</v>
      </c>
      <c r="E6273" s="86" t="str">
        <f t="shared" si="6"/>
        <v>Updated Financials 7</v>
      </c>
      <c r="F6273" s="282" t="s">
        <v>474</v>
      </c>
      <c r="G6273" s="1105" t="str">
        <f>IF('Lender Inputs'!K106="","Blank",'Lender Inputs'!K106)</f>
        <v>Blank</v>
      </c>
      <c r="I6273" s="515" t="s">
        <v>6576</v>
      </c>
      <c r="K6273" s="563"/>
    </row>
    <row r="6274" spans="1:11" x14ac:dyDescent="0.2">
      <c r="A6274" s="86" t="s">
        <v>6387</v>
      </c>
      <c r="B6274" s="763" t="s">
        <v>165</v>
      </c>
      <c r="D6274" s="86" t="s">
        <v>32</v>
      </c>
      <c r="E6274" s="86" t="str">
        <f t="shared" si="6"/>
        <v>Updated Financials 7</v>
      </c>
      <c r="F6274" s="282" t="s">
        <v>475</v>
      </c>
      <c r="G6274" s="1105" t="str">
        <f>IF('Lender Inputs'!K107="","Blank",'Lender Inputs'!K107)</f>
        <v>Blank</v>
      </c>
      <c r="I6274" s="515" t="s">
        <v>6577</v>
      </c>
      <c r="K6274" s="563"/>
    </row>
    <row r="6275" spans="1:11" x14ac:dyDescent="0.2">
      <c r="A6275" s="86" t="s">
        <v>6387</v>
      </c>
      <c r="B6275" s="763" t="s">
        <v>165</v>
      </c>
      <c r="D6275" s="86" t="s">
        <v>32</v>
      </c>
      <c r="E6275" s="86" t="str">
        <f t="shared" si="6"/>
        <v>Updated Financials 7</v>
      </c>
      <c r="F6275" s="282" t="s">
        <v>24</v>
      </c>
      <c r="G6275" s="1105" t="str">
        <f>IF('Lender Inputs'!K108="","Blank",'Lender Inputs'!K108)</f>
        <v>Blank</v>
      </c>
      <c r="I6275" s="515" t="s">
        <v>6578</v>
      </c>
      <c r="K6275" s="563"/>
    </row>
    <row r="6276" spans="1:11" x14ac:dyDescent="0.2">
      <c r="A6276" s="86" t="s">
        <v>6387</v>
      </c>
      <c r="B6276" s="763" t="s">
        <v>165</v>
      </c>
      <c r="D6276" s="86" t="s">
        <v>32</v>
      </c>
      <c r="E6276" s="86" t="str">
        <f t="shared" si="6"/>
        <v>Updated Financials 7</v>
      </c>
      <c r="F6276" s="282" t="s">
        <v>25</v>
      </c>
      <c r="G6276" s="1105" t="str">
        <f>IF('Lender Inputs'!K109="","Blank",'Lender Inputs'!K109)</f>
        <v>Blank</v>
      </c>
      <c r="I6276" s="515" t="s">
        <v>6579</v>
      </c>
      <c r="K6276" s="563"/>
    </row>
    <row r="6277" spans="1:11" x14ac:dyDescent="0.2">
      <c r="A6277" s="86" t="s">
        <v>6387</v>
      </c>
      <c r="B6277" s="763" t="s">
        <v>165</v>
      </c>
      <c r="D6277" s="86" t="s">
        <v>32</v>
      </c>
      <c r="E6277" s="86" t="str">
        <f t="shared" si="6"/>
        <v>Updated Financials 7</v>
      </c>
      <c r="F6277" s="282" t="s">
        <v>476</v>
      </c>
      <c r="G6277" s="1105" t="str">
        <f>IF('Lender Inputs'!K110="","Blank",'Lender Inputs'!K110)</f>
        <v>Blank</v>
      </c>
      <c r="I6277" s="515" t="s">
        <v>6580</v>
      </c>
      <c r="K6277" s="563"/>
    </row>
    <row r="6278" spans="1:11" x14ac:dyDescent="0.2">
      <c r="A6278" s="86" t="s">
        <v>6387</v>
      </c>
      <c r="B6278" s="763" t="s">
        <v>165</v>
      </c>
      <c r="D6278" s="86" t="s">
        <v>32</v>
      </c>
      <c r="E6278" s="86" t="str">
        <f t="shared" si="6"/>
        <v>Updated Financials 7</v>
      </c>
      <c r="F6278" s="282" t="s">
        <v>477</v>
      </c>
      <c r="G6278" s="1105" t="str">
        <f>IF('Lender Inputs'!K111="","Blank",'Lender Inputs'!K111)</f>
        <v>Blank</v>
      </c>
      <c r="I6278" s="515" t="s">
        <v>6581</v>
      </c>
      <c r="K6278" s="563"/>
    </row>
    <row r="6279" spans="1:11" x14ac:dyDescent="0.2">
      <c r="A6279" s="86" t="s">
        <v>6387</v>
      </c>
      <c r="B6279" s="763" t="s">
        <v>165</v>
      </c>
      <c r="D6279" s="86" t="s">
        <v>32</v>
      </c>
      <c r="E6279" s="86" t="str">
        <f t="shared" si="6"/>
        <v>Updated Financials 7</v>
      </c>
      <c r="F6279" s="282" t="s">
        <v>26</v>
      </c>
      <c r="G6279" s="1105" t="str">
        <f>IF('Lender Inputs'!K112="","Blank",'Lender Inputs'!K112)</f>
        <v>Blank</v>
      </c>
      <c r="I6279" s="515" t="s">
        <v>6582</v>
      </c>
      <c r="K6279" s="563"/>
    </row>
    <row r="6280" spans="1:11" x14ac:dyDescent="0.2">
      <c r="A6280" s="86" t="s">
        <v>6387</v>
      </c>
      <c r="B6280" s="763" t="s">
        <v>165</v>
      </c>
      <c r="D6280" s="86" t="s">
        <v>32</v>
      </c>
      <c r="E6280" s="86" t="str">
        <f t="shared" si="6"/>
        <v>Updated Financials 7</v>
      </c>
      <c r="F6280" s="282" t="s">
        <v>478</v>
      </c>
      <c r="G6280" s="1111" t="str">
        <f>IF('Lender Inputs'!K113="","Blank",'Lender Inputs'!K113)</f>
        <v>Blank</v>
      </c>
      <c r="I6280" s="515" t="s">
        <v>6583</v>
      </c>
      <c r="K6280" s="563"/>
    </row>
    <row r="6281" spans="1:11" x14ac:dyDescent="0.2">
      <c r="A6281" s="86" t="s">
        <v>6387</v>
      </c>
      <c r="B6281" s="543" t="s">
        <v>165</v>
      </c>
      <c r="C6281" s="547"/>
      <c r="D6281" s="547" t="s">
        <v>32</v>
      </c>
      <c r="E6281" s="547" t="str">
        <f t="shared" si="6"/>
        <v>Updated Financials 7</v>
      </c>
      <c r="F6281" s="538" t="s">
        <v>479</v>
      </c>
      <c r="G6281" s="1106" t="str">
        <f>IF('Lender Inputs'!K114="","Blank",'Lender Inputs'!K114)</f>
        <v>Blank</v>
      </c>
      <c r="I6281" s="515" t="s">
        <v>6584</v>
      </c>
      <c r="K6281" s="563"/>
    </row>
    <row r="6282" spans="1:11" x14ac:dyDescent="0.2">
      <c r="A6282" s="86" t="s">
        <v>6387</v>
      </c>
      <c r="B6282" s="541" t="s">
        <v>165</v>
      </c>
      <c r="C6282" s="546"/>
      <c r="D6282" s="546" t="s">
        <v>32</v>
      </c>
      <c r="E6282" s="546" t="s">
        <v>6382</v>
      </c>
      <c r="F6282" s="542" t="s">
        <v>7611</v>
      </c>
      <c r="G6282" s="1104" t="str">
        <f>IF('Lender Inputs'!L96="","Blank",'Lender Inputs'!L96)</f>
        <v>Blank</v>
      </c>
      <c r="I6282" s="515" t="s">
        <v>6585</v>
      </c>
      <c r="K6282" s="563"/>
    </row>
    <row r="6283" spans="1:11" x14ac:dyDescent="0.2">
      <c r="A6283" s="86" t="s">
        <v>6387</v>
      </c>
      <c r="B6283" s="763" t="s">
        <v>165</v>
      </c>
      <c r="D6283" s="86" t="s">
        <v>32</v>
      </c>
      <c r="E6283" s="86" t="str">
        <f>E6282</f>
        <v>Updated Financials 8</v>
      </c>
      <c r="F6283" s="282" t="s">
        <v>15</v>
      </c>
      <c r="G6283" s="1105" t="str">
        <f>IF('Lender Inputs'!L97="","Blank",'Lender Inputs'!L97)</f>
        <v>Blank</v>
      </c>
      <c r="I6283" s="515" t="s">
        <v>6586</v>
      </c>
      <c r="K6283" s="563"/>
    </row>
    <row r="6284" spans="1:11" x14ac:dyDescent="0.2">
      <c r="A6284" s="86" t="s">
        <v>6387</v>
      </c>
      <c r="B6284" s="763" t="s">
        <v>165</v>
      </c>
      <c r="D6284" s="86" t="s">
        <v>32</v>
      </c>
      <c r="E6284" s="86" t="str">
        <f t="shared" ref="E6284:E6300" si="7">E6283</f>
        <v>Updated Financials 8</v>
      </c>
      <c r="F6284" s="282" t="s">
        <v>16</v>
      </c>
      <c r="G6284" s="1105" t="str">
        <f>IF('Lender Inputs'!L98="","Blank",'Lender Inputs'!L98)</f>
        <v>Blank</v>
      </c>
      <c r="I6284" s="515" t="s">
        <v>6587</v>
      </c>
      <c r="K6284" s="563"/>
    </row>
    <row r="6285" spans="1:11" x14ac:dyDescent="0.2">
      <c r="A6285" s="86" t="s">
        <v>6387</v>
      </c>
      <c r="B6285" s="763" t="s">
        <v>165</v>
      </c>
      <c r="D6285" s="86" t="s">
        <v>32</v>
      </c>
      <c r="E6285" s="86" t="str">
        <f t="shared" si="7"/>
        <v>Updated Financials 8</v>
      </c>
      <c r="F6285" s="282" t="s">
        <v>17</v>
      </c>
      <c r="G6285" s="1105" t="str">
        <f>IF('Lender Inputs'!L99="","Blank",'Lender Inputs'!L99)</f>
        <v>Blank</v>
      </c>
      <c r="I6285" s="515" t="s">
        <v>6588</v>
      </c>
      <c r="K6285" s="563"/>
    </row>
    <row r="6286" spans="1:11" x14ac:dyDescent="0.2">
      <c r="A6286" s="86" t="s">
        <v>6387</v>
      </c>
      <c r="B6286" s="763" t="s">
        <v>165</v>
      </c>
      <c r="D6286" s="86" t="s">
        <v>32</v>
      </c>
      <c r="E6286" s="86" t="str">
        <f t="shared" si="7"/>
        <v>Updated Financials 8</v>
      </c>
      <c r="F6286" s="282" t="s">
        <v>18</v>
      </c>
      <c r="G6286" s="1105" t="str">
        <f>IF('Lender Inputs'!L100="","Blank",'Lender Inputs'!L100)</f>
        <v>Blank</v>
      </c>
      <c r="I6286" s="515" t="s">
        <v>6589</v>
      </c>
      <c r="K6286" s="563"/>
    </row>
    <row r="6287" spans="1:11" x14ac:dyDescent="0.2">
      <c r="A6287" s="86" t="s">
        <v>6387</v>
      </c>
      <c r="B6287" s="763" t="s">
        <v>165</v>
      </c>
      <c r="D6287" s="86" t="s">
        <v>32</v>
      </c>
      <c r="E6287" s="86" t="str">
        <f t="shared" si="7"/>
        <v>Updated Financials 8</v>
      </c>
      <c r="F6287" s="282" t="s">
        <v>19</v>
      </c>
      <c r="G6287" s="1105" t="str">
        <f>IF('Lender Inputs'!L101="","Blank",'Lender Inputs'!L101)</f>
        <v>Blank</v>
      </c>
      <c r="I6287" s="515" t="s">
        <v>6590</v>
      </c>
      <c r="K6287" s="563"/>
    </row>
    <row r="6288" spans="1:11" x14ac:dyDescent="0.2">
      <c r="A6288" s="86" t="s">
        <v>6387</v>
      </c>
      <c r="B6288" s="763" t="s">
        <v>165</v>
      </c>
      <c r="D6288" s="86" t="s">
        <v>32</v>
      </c>
      <c r="E6288" s="86" t="str">
        <f t="shared" si="7"/>
        <v>Updated Financials 8</v>
      </c>
      <c r="F6288" s="282" t="s">
        <v>20</v>
      </c>
      <c r="G6288" s="1105" t="str">
        <f>IF('Lender Inputs'!L102="","Blank",'Lender Inputs'!L102)</f>
        <v>Blank</v>
      </c>
      <c r="I6288" s="515" t="s">
        <v>6591</v>
      </c>
      <c r="K6288" s="563"/>
    </row>
    <row r="6289" spans="1:11" x14ac:dyDescent="0.2">
      <c r="A6289" s="86" t="s">
        <v>6387</v>
      </c>
      <c r="B6289" s="763" t="s">
        <v>165</v>
      </c>
      <c r="D6289" s="86" t="s">
        <v>32</v>
      </c>
      <c r="E6289" s="86" t="str">
        <f t="shared" si="7"/>
        <v>Updated Financials 8</v>
      </c>
      <c r="F6289" s="282" t="s">
        <v>21</v>
      </c>
      <c r="G6289" s="1105" t="str">
        <f>IF('Lender Inputs'!L103="","Blank",'Lender Inputs'!L103)</f>
        <v>Blank</v>
      </c>
      <c r="I6289" s="515" t="s">
        <v>6592</v>
      </c>
      <c r="K6289" s="563"/>
    </row>
    <row r="6290" spans="1:11" x14ac:dyDescent="0.2">
      <c r="A6290" s="86" t="s">
        <v>6387</v>
      </c>
      <c r="B6290" s="763" t="s">
        <v>165</v>
      </c>
      <c r="D6290" s="86" t="s">
        <v>32</v>
      </c>
      <c r="E6290" s="86" t="str">
        <f t="shared" si="7"/>
        <v>Updated Financials 8</v>
      </c>
      <c r="F6290" s="282" t="s">
        <v>22</v>
      </c>
      <c r="G6290" s="1105" t="str">
        <f>IF('Lender Inputs'!L104="","Blank",'Lender Inputs'!L104)</f>
        <v>Blank</v>
      </c>
      <c r="I6290" s="515" t="s">
        <v>6593</v>
      </c>
      <c r="K6290" s="563"/>
    </row>
    <row r="6291" spans="1:11" x14ac:dyDescent="0.2">
      <c r="A6291" s="86" t="s">
        <v>6387</v>
      </c>
      <c r="B6291" s="763" t="s">
        <v>165</v>
      </c>
      <c r="D6291" s="86" t="s">
        <v>32</v>
      </c>
      <c r="E6291" s="86" t="str">
        <f t="shared" si="7"/>
        <v>Updated Financials 8</v>
      </c>
      <c r="F6291" s="282" t="s">
        <v>23</v>
      </c>
      <c r="G6291" s="1105" t="str">
        <f>IF('Lender Inputs'!L105="","Blank",'Lender Inputs'!L105)</f>
        <v>Blank</v>
      </c>
      <c r="I6291" s="515" t="s">
        <v>6594</v>
      </c>
      <c r="K6291" s="563"/>
    </row>
    <row r="6292" spans="1:11" x14ac:dyDescent="0.2">
      <c r="A6292" s="86" t="s">
        <v>6387</v>
      </c>
      <c r="B6292" s="763" t="s">
        <v>165</v>
      </c>
      <c r="D6292" s="86" t="s">
        <v>32</v>
      </c>
      <c r="E6292" s="86" t="str">
        <f t="shared" si="7"/>
        <v>Updated Financials 8</v>
      </c>
      <c r="F6292" s="282" t="s">
        <v>474</v>
      </c>
      <c r="G6292" s="1105" t="str">
        <f>IF('Lender Inputs'!L106="","Blank",'Lender Inputs'!L106)</f>
        <v>Blank</v>
      </c>
      <c r="I6292" s="515" t="s">
        <v>6595</v>
      </c>
      <c r="K6292" s="563"/>
    </row>
    <row r="6293" spans="1:11" x14ac:dyDescent="0.2">
      <c r="A6293" s="86" t="s">
        <v>6387</v>
      </c>
      <c r="B6293" s="763" t="s">
        <v>165</v>
      </c>
      <c r="D6293" s="86" t="s">
        <v>32</v>
      </c>
      <c r="E6293" s="86" t="str">
        <f t="shared" si="7"/>
        <v>Updated Financials 8</v>
      </c>
      <c r="F6293" s="282" t="s">
        <v>475</v>
      </c>
      <c r="G6293" s="1105" t="str">
        <f>IF('Lender Inputs'!L107="","Blank",'Lender Inputs'!L107)</f>
        <v>Blank</v>
      </c>
      <c r="I6293" s="515" t="s">
        <v>6596</v>
      </c>
      <c r="K6293" s="563"/>
    </row>
    <row r="6294" spans="1:11" x14ac:dyDescent="0.2">
      <c r="A6294" s="86" t="s">
        <v>6387</v>
      </c>
      <c r="B6294" s="763" t="s">
        <v>165</v>
      </c>
      <c r="D6294" s="86" t="s">
        <v>32</v>
      </c>
      <c r="E6294" s="86" t="str">
        <f t="shared" si="7"/>
        <v>Updated Financials 8</v>
      </c>
      <c r="F6294" s="282" t="s">
        <v>24</v>
      </c>
      <c r="G6294" s="1105" t="str">
        <f>IF('Lender Inputs'!L108="","Blank",'Lender Inputs'!L108)</f>
        <v>Blank</v>
      </c>
      <c r="I6294" s="515" t="s">
        <v>6597</v>
      </c>
      <c r="K6294" s="563"/>
    </row>
    <row r="6295" spans="1:11" x14ac:dyDescent="0.2">
      <c r="A6295" s="86" t="s">
        <v>6387</v>
      </c>
      <c r="B6295" s="763" t="s">
        <v>165</v>
      </c>
      <c r="D6295" s="86" t="s">
        <v>32</v>
      </c>
      <c r="E6295" s="86" t="str">
        <f t="shared" si="7"/>
        <v>Updated Financials 8</v>
      </c>
      <c r="F6295" s="282" t="s">
        <v>25</v>
      </c>
      <c r="G6295" s="1105" t="str">
        <f>IF('Lender Inputs'!L109="","Blank",'Lender Inputs'!L109)</f>
        <v>Blank</v>
      </c>
      <c r="I6295" s="515" t="s">
        <v>6598</v>
      </c>
      <c r="K6295" s="563"/>
    </row>
    <row r="6296" spans="1:11" x14ac:dyDescent="0.2">
      <c r="A6296" s="86" t="s">
        <v>6387</v>
      </c>
      <c r="B6296" s="763" t="s">
        <v>165</v>
      </c>
      <c r="D6296" s="86" t="s">
        <v>32</v>
      </c>
      <c r="E6296" s="86" t="str">
        <f t="shared" si="7"/>
        <v>Updated Financials 8</v>
      </c>
      <c r="F6296" s="282" t="s">
        <v>476</v>
      </c>
      <c r="G6296" s="1105" t="str">
        <f>IF('Lender Inputs'!L110="","Blank",'Lender Inputs'!L110)</f>
        <v>Blank</v>
      </c>
      <c r="I6296" s="515" t="s">
        <v>6599</v>
      </c>
      <c r="K6296" s="563"/>
    </row>
    <row r="6297" spans="1:11" x14ac:dyDescent="0.2">
      <c r="A6297" s="86" t="s">
        <v>6387</v>
      </c>
      <c r="B6297" s="763" t="s">
        <v>165</v>
      </c>
      <c r="D6297" s="86" t="s">
        <v>32</v>
      </c>
      <c r="E6297" s="86" t="str">
        <f t="shared" si="7"/>
        <v>Updated Financials 8</v>
      </c>
      <c r="F6297" s="282" t="s">
        <v>477</v>
      </c>
      <c r="G6297" s="1105" t="str">
        <f>IF('Lender Inputs'!L111="","Blank",'Lender Inputs'!L111)</f>
        <v>Blank</v>
      </c>
      <c r="I6297" s="515" t="s">
        <v>6600</v>
      </c>
      <c r="K6297" s="563"/>
    </row>
    <row r="6298" spans="1:11" x14ac:dyDescent="0.2">
      <c r="A6298" s="86" t="s">
        <v>6387</v>
      </c>
      <c r="B6298" s="763" t="s">
        <v>165</v>
      </c>
      <c r="D6298" s="86" t="s">
        <v>32</v>
      </c>
      <c r="E6298" s="86" t="str">
        <f t="shared" si="7"/>
        <v>Updated Financials 8</v>
      </c>
      <c r="F6298" s="282" t="s">
        <v>26</v>
      </c>
      <c r="G6298" s="1105" t="str">
        <f>IF('Lender Inputs'!L112="","Blank",'Lender Inputs'!L112)</f>
        <v>Blank</v>
      </c>
      <c r="I6298" s="515" t="s">
        <v>6601</v>
      </c>
      <c r="K6298" s="563"/>
    </row>
    <row r="6299" spans="1:11" x14ac:dyDescent="0.2">
      <c r="A6299" s="86" t="s">
        <v>6387</v>
      </c>
      <c r="B6299" s="763" t="s">
        <v>165</v>
      </c>
      <c r="D6299" s="86" t="s">
        <v>32</v>
      </c>
      <c r="E6299" s="86" t="str">
        <f t="shared" si="7"/>
        <v>Updated Financials 8</v>
      </c>
      <c r="F6299" s="282" t="s">
        <v>478</v>
      </c>
      <c r="G6299" s="1111" t="str">
        <f>IF('Lender Inputs'!L113="","Blank",'Lender Inputs'!L113)</f>
        <v>Blank</v>
      </c>
      <c r="I6299" s="515" t="s">
        <v>6602</v>
      </c>
      <c r="K6299" s="563"/>
    </row>
    <row r="6300" spans="1:11" x14ac:dyDescent="0.2">
      <c r="A6300" s="86" t="s">
        <v>6387</v>
      </c>
      <c r="B6300" s="763" t="s">
        <v>165</v>
      </c>
      <c r="D6300" s="86" t="s">
        <v>32</v>
      </c>
      <c r="E6300" s="86" t="str">
        <f t="shared" si="7"/>
        <v>Updated Financials 8</v>
      </c>
      <c r="F6300" s="282" t="s">
        <v>479</v>
      </c>
      <c r="G6300" s="1111" t="str">
        <f>IF('Lender Inputs'!L114="","Blank",'Lender Inputs'!L114)</f>
        <v>Blank</v>
      </c>
      <c r="I6300" s="515" t="s">
        <v>6603</v>
      </c>
      <c r="K6300" s="563"/>
    </row>
    <row r="6301" spans="1:11" x14ac:dyDescent="0.2">
      <c r="A6301" s="86" t="s">
        <v>6387</v>
      </c>
      <c r="B6301" s="541" t="s">
        <v>165</v>
      </c>
      <c r="C6301" s="546"/>
      <c r="D6301" s="546" t="s">
        <v>33</v>
      </c>
      <c r="E6301" s="546" t="s">
        <v>30</v>
      </c>
      <c r="F6301" s="542" t="s">
        <v>7611</v>
      </c>
      <c r="G6301" s="1118" t="str">
        <f>IF('Lender Inputs'!D128="","Blank",'Lender Inputs'!D128)</f>
        <v>Blank</v>
      </c>
      <c r="I6301" s="515" t="s">
        <v>6604</v>
      </c>
      <c r="K6301" s="1140"/>
    </row>
    <row r="6302" spans="1:11" x14ac:dyDescent="0.2">
      <c r="A6302" s="86" t="s">
        <v>6387</v>
      </c>
      <c r="B6302" s="763" t="s">
        <v>165</v>
      </c>
      <c r="D6302" s="86" t="s">
        <v>33</v>
      </c>
      <c r="E6302" s="86" t="s">
        <v>30</v>
      </c>
      <c r="F6302" s="282" t="s">
        <v>15</v>
      </c>
      <c r="G6302" s="1119" t="str">
        <f>IF('Lender Inputs'!D129="","Blank",'Lender Inputs'!D129)</f>
        <v>Blank</v>
      </c>
      <c r="I6302" s="515" t="s">
        <v>6605</v>
      </c>
      <c r="K6302" s="1140"/>
    </row>
    <row r="6303" spans="1:11" x14ac:dyDescent="0.2">
      <c r="A6303" s="86" t="s">
        <v>6387</v>
      </c>
      <c r="B6303" s="763" t="s">
        <v>165</v>
      </c>
      <c r="D6303" s="86" t="s">
        <v>33</v>
      </c>
      <c r="E6303" s="86" t="s">
        <v>30</v>
      </c>
      <c r="F6303" s="282" t="s">
        <v>16</v>
      </c>
      <c r="G6303" s="1119" t="str">
        <f>IF('Lender Inputs'!D130="","Blank",'Lender Inputs'!D130)</f>
        <v>Blank</v>
      </c>
      <c r="I6303" s="515" t="s">
        <v>6606</v>
      </c>
      <c r="K6303" s="1140"/>
    </row>
    <row r="6304" spans="1:11" x14ac:dyDescent="0.2">
      <c r="A6304" s="86" t="s">
        <v>6387</v>
      </c>
      <c r="B6304" s="763" t="s">
        <v>165</v>
      </c>
      <c r="D6304" s="86" t="s">
        <v>33</v>
      </c>
      <c r="E6304" s="86" t="s">
        <v>30</v>
      </c>
      <c r="F6304" s="282" t="s">
        <v>17</v>
      </c>
      <c r="G6304" s="1119" t="str">
        <f>IF('Lender Inputs'!D131="","Blank",'Lender Inputs'!D131)</f>
        <v>Blank</v>
      </c>
      <c r="I6304" s="515" t="s">
        <v>6607</v>
      </c>
      <c r="K6304" s="1140"/>
    </row>
    <row r="6305" spans="1:11" x14ac:dyDescent="0.2">
      <c r="A6305" s="86" t="s">
        <v>6387</v>
      </c>
      <c r="B6305" s="763" t="s">
        <v>165</v>
      </c>
      <c r="D6305" s="86" t="s">
        <v>33</v>
      </c>
      <c r="E6305" s="86" t="s">
        <v>30</v>
      </c>
      <c r="F6305" s="282" t="s">
        <v>18</v>
      </c>
      <c r="G6305" s="1119" t="str">
        <f>IF('Lender Inputs'!D132="","Blank",'Lender Inputs'!D132)</f>
        <v>Blank</v>
      </c>
      <c r="I6305" s="515" t="s">
        <v>6608</v>
      </c>
      <c r="K6305" s="1140"/>
    </row>
    <row r="6306" spans="1:11" x14ac:dyDescent="0.2">
      <c r="A6306" s="86" t="s">
        <v>6387</v>
      </c>
      <c r="B6306" s="763" t="s">
        <v>165</v>
      </c>
      <c r="D6306" s="86" t="s">
        <v>33</v>
      </c>
      <c r="E6306" s="86" t="s">
        <v>30</v>
      </c>
      <c r="F6306" s="282" t="s">
        <v>19</v>
      </c>
      <c r="G6306" s="1119" t="str">
        <f>IF('Lender Inputs'!D133="","Blank",'Lender Inputs'!D133)</f>
        <v>Blank</v>
      </c>
      <c r="I6306" s="515" t="s">
        <v>6609</v>
      </c>
      <c r="K6306" s="1140"/>
    </row>
    <row r="6307" spans="1:11" x14ac:dyDescent="0.2">
      <c r="A6307" s="86" t="s">
        <v>6387</v>
      </c>
      <c r="B6307" s="763" t="s">
        <v>165</v>
      </c>
      <c r="D6307" s="86" t="s">
        <v>33</v>
      </c>
      <c r="E6307" s="86" t="s">
        <v>30</v>
      </c>
      <c r="F6307" s="282" t="s">
        <v>20</v>
      </c>
      <c r="G6307" s="1119" t="str">
        <f>IF('Lender Inputs'!D134="","Blank",'Lender Inputs'!D134)</f>
        <v>Blank</v>
      </c>
      <c r="I6307" s="515" t="s">
        <v>6610</v>
      </c>
      <c r="K6307" s="1140"/>
    </row>
    <row r="6308" spans="1:11" x14ac:dyDescent="0.2">
      <c r="A6308" s="86" t="s">
        <v>6387</v>
      </c>
      <c r="B6308" s="763" t="s">
        <v>165</v>
      </c>
      <c r="D6308" s="86" t="s">
        <v>33</v>
      </c>
      <c r="E6308" s="86" t="s">
        <v>30</v>
      </c>
      <c r="F6308" s="282" t="s">
        <v>21</v>
      </c>
      <c r="G6308" s="1119" t="str">
        <f>IF('Lender Inputs'!D135="","Blank",'Lender Inputs'!D135)</f>
        <v>Blank</v>
      </c>
      <c r="I6308" s="515" t="s">
        <v>6611</v>
      </c>
      <c r="K6308" s="1140"/>
    </row>
    <row r="6309" spans="1:11" x14ac:dyDescent="0.2">
      <c r="A6309" s="86" t="s">
        <v>6387</v>
      </c>
      <c r="B6309" s="763" t="s">
        <v>165</v>
      </c>
      <c r="D6309" s="86" t="s">
        <v>33</v>
      </c>
      <c r="E6309" s="86" t="s">
        <v>30</v>
      </c>
      <c r="F6309" s="282" t="s">
        <v>22</v>
      </c>
      <c r="G6309" s="1119" t="str">
        <f>IF('Lender Inputs'!D136="","Blank",'Lender Inputs'!D136)</f>
        <v>Blank</v>
      </c>
      <c r="I6309" s="515" t="s">
        <v>6612</v>
      </c>
      <c r="K6309" s="1140"/>
    </row>
    <row r="6310" spans="1:11" x14ac:dyDescent="0.2">
      <c r="A6310" s="86" t="s">
        <v>6387</v>
      </c>
      <c r="B6310" s="763" t="s">
        <v>165</v>
      </c>
      <c r="D6310" s="86" t="s">
        <v>33</v>
      </c>
      <c r="E6310" s="86" t="s">
        <v>30</v>
      </c>
      <c r="F6310" s="282" t="s">
        <v>23</v>
      </c>
      <c r="G6310" s="1119" t="str">
        <f>IF('Lender Inputs'!D137="","Blank",'Lender Inputs'!D137)</f>
        <v>Blank</v>
      </c>
      <c r="I6310" s="515" t="s">
        <v>6613</v>
      </c>
      <c r="K6310" s="1140"/>
    </row>
    <row r="6311" spans="1:11" x14ac:dyDescent="0.2">
      <c r="A6311" s="86" t="s">
        <v>6387</v>
      </c>
      <c r="B6311" s="763" t="s">
        <v>165</v>
      </c>
      <c r="D6311" s="86" t="s">
        <v>33</v>
      </c>
      <c r="E6311" s="86" t="s">
        <v>30</v>
      </c>
      <c r="F6311" s="282" t="s">
        <v>474</v>
      </c>
      <c r="G6311" s="1119" t="str">
        <f>IF('Lender Inputs'!D138="","Blank",'Lender Inputs'!D138)</f>
        <v>Blank</v>
      </c>
      <c r="I6311" s="515" t="s">
        <v>6614</v>
      </c>
      <c r="K6311" s="1140"/>
    </row>
    <row r="6312" spans="1:11" x14ac:dyDescent="0.2">
      <c r="A6312" s="86" t="s">
        <v>6387</v>
      </c>
      <c r="B6312" s="763" t="s">
        <v>165</v>
      </c>
      <c r="D6312" s="86" t="s">
        <v>33</v>
      </c>
      <c r="E6312" s="86" t="s">
        <v>30</v>
      </c>
      <c r="F6312" s="282" t="s">
        <v>475</v>
      </c>
      <c r="G6312" s="1119" t="str">
        <f>IF('Lender Inputs'!D139="","Blank",'Lender Inputs'!D139)</f>
        <v>Blank</v>
      </c>
      <c r="I6312" s="515" t="s">
        <v>6615</v>
      </c>
      <c r="K6312" s="1140"/>
    </row>
    <row r="6313" spans="1:11" x14ac:dyDescent="0.2">
      <c r="A6313" s="86" t="s">
        <v>6387</v>
      </c>
      <c r="B6313" s="763" t="s">
        <v>165</v>
      </c>
      <c r="D6313" s="86" t="s">
        <v>33</v>
      </c>
      <c r="E6313" s="86" t="s">
        <v>30</v>
      </c>
      <c r="F6313" s="282" t="s">
        <v>24</v>
      </c>
      <c r="G6313" s="1119" t="str">
        <f>IF('Lender Inputs'!D140="","Blank",'Lender Inputs'!D140)</f>
        <v>Blank</v>
      </c>
      <c r="I6313" s="515" t="s">
        <v>6616</v>
      </c>
      <c r="K6313" s="1140"/>
    </row>
    <row r="6314" spans="1:11" x14ac:dyDescent="0.2">
      <c r="A6314" s="86" t="s">
        <v>6387</v>
      </c>
      <c r="B6314" s="763" t="s">
        <v>165</v>
      </c>
      <c r="D6314" s="86" t="s">
        <v>33</v>
      </c>
      <c r="E6314" s="86" t="s">
        <v>30</v>
      </c>
      <c r="F6314" s="282" t="s">
        <v>25</v>
      </c>
      <c r="G6314" s="1119" t="str">
        <f>IF('Lender Inputs'!D141="","Blank",'Lender Inputs'!D141)</f>
        <v>Blank</v>
      </c>
      <c r="I6314" s="515" t="s">
        <v>6617</v>
      </c>
      <c r="K6314" s="1140"/>
    </row>
    <row r="6315" spans="1:11" x14ac:dyDescent="0.2">
      <c r="A6315" s="86" t="s">
        <v>6387</v>
      </c>
      <c r="B6315" s="763" t="s">
        <v>165</v>
      </c>
      <c r="D6315" s="86" t="s">
        <v>33</v>
      </c>
      <c r="E6315" s="86" t="s">
        <v>30</v>
      </c>
      <c r="F6315" s="282" t="s">
        <v>476</v>
      </c>
      <c r="G6315" s="1119" t="str">
        <f>IF('Lender Inputs'!D142="","Blank",'Lender Inputs'!D142)</f>
        <v>Blank</v>
      </c>
      <c r="I6315" s="515" t="s">
        <v>6618</v>
      </c>
      <c r="K6315" s="1140"/>
    </row>
    <row r="6316" spans="1:11" x14ac:dyDescent="0.2">
      <c r="A6316" s="86" t="s">
        <v>6387</v>
      </c>
      <c r="B6316" s="763" t="s">
        <v>165</v>
      </c>
      <c r="D6316" s="86" t="s">
        <v>33</v>
      </c>
      <c r="E6316" s="86" t="s">
        <v>30</v>
      </c>
      <c r="F6316" s="282" t="s">
        <v>477</v>
      </c>
      <c r="G6316" s="1119" t="str">
        <f>IF('Lender Inputs'!D143="","Blank",'Lender Inputs'!D143)</f>
        <v>Blank</v>
      </c>
      <c r="I6316" s="515" t="s">
        <v>6619</v>
      </c>
      <c r="K6316" s="1140"/>
    </row>
    <row r="6317" spans="1:11" x14ac:dyDescent="0.2">
      <c r="A6317" s="86" t="s">
        <v>6387</v>
      </c>
      <c r="B6317" s="763" t="s">
        <v>165</v>
      </c>
      <c r="D6317" s="86" t="s">
        <v>33</v>
      </c>
      <c r="E6317" s="86" t="s">
        <v>30</v>
      </c>
      <c r="F6317" s="282" t="s">
        <v>26</v>
      </c>
      <c r="G6317" s="1119" t="str">
        <f>IF('Lender Inputs'!D144="","Blank",'Lender Inputs'!D144)</f>
        <v>Blank</v>
      </c>
      <c r="I6317" s="515" t="s">
        <v>6620</v>
      </c>
      <c r="K6317" s="1140"/>
    </row>
    <row r="6318" spans="1:11" x14ac:dyDescent="0.2">
      <c r="A6318" s="86" t="s">
        <v>6387</v>
      </c>
      <c r="B6318" s="763" t="s">
        <v>165</v>
      </c>
      <c r="D6318" s="86" t="s">
        <v>33</v>
      </c>
      <c r="E6318" s="86" t="s">
        <v>30</v>
      </c>
      <c r="F6318" s="282" t="s">
        <v>478</v>
      </c>
      <c r="G6318" s="1119" t="str">
        <f>IF('Lender Inputs'!D145="","Blank",'Lender Inputs'!D145)</f>
        <v>Blank</v>
      </c>
      <c r="I6318" s="515" t="s">
        <v>6621</v>
      </c>
      <c r="K6318" s="1140"/>
    </row>
    <row r="6319" spans="1:11" x14ac:dyDescent="0.2">
      <c r="A6319" s="86" t="s">
        <v>6387</v>
      </c>
      <c r="B6319" s="763" t="s">
        <v>165</v>
      </c>
      <c r="D6319" s="86" t="s">
        <v>33</v>
      </c>
      <c r="E6319" s="86" t="s">
        <v>30</v>
      </c>
      <c r="F6319" s="282" t="s">
        <v>479</v>
      </c>
      <c r="G6319" s="1119" t="str">
        <f>IF('Lender Inputs'!D146="","Blank",'Lender Inputs'!D146)</f>
        <v>Blank</v>
      </c>
      <c r="I6319" s="515" t="s">
        <v>6622</v>
      </c>
      <c r="K6319" s="1140"/>
    </row>
    <row r="6320" spans="1:11" x14ac:dyDescent="0.2">
      <c r="A6320" s="86" t="s">
        <v>6387</v>
      </c>
      <c r="B6320" s="763" t="s">
        <v>165</v>
      </c>
      <c r="D6320" s="86" t="s">
        <v>33</v>
      </c>
      <c r="E6320" s="86" t="s">
        <v>30</v>
      </c>
      <c r="F6320" s="282" t="s">
        <v>434</v>
      </c>
      <c r="G6320" s="1119" t="str">
        <f>IF('Lender Inputs'!D148="","Blank",'Lender Inputs'!D148)</f>
        <v>Blank</v>
      </c>
      <c r="I6320" s="515" t="s">
        <v>6623</v>
      </c>
      <c r="K6320" s="1140"/>
    </row>
    <row r="6321" spans="1:11" x14ac:dyDescent="0.2">
      <c r="A6321" s="86" t="s">
        <v>6387</v>
      </c>
      <c r="B6321" s="763" t="s">
        <v>165</v>
      </c>
      <c r="D6321" s="86" t="s">
        <v>33</v>
      </c>
      <c r="E6321" s="86" t="s">
        <v>30</v>
      </c>
      <c r="F6321" s="282" t="s">
        <v>35</v>
      </c>
      <c r="G6321" s="1119" t="str">
        <f>IF('Lender Inputs'!D149="","Blank",'Lender Inputs'!D149)</f>
        <v>Blank</v>
      </c>
      <c r="I6321" s="515" t="s">
        <v>6624</v>
      </c>
      <c r="K6321" s="1140"/>
    </row>
    <row r="6322" spans="1:11" x14ac:dyDescent="0.2">
      <c r="A6322" s="86" t="s">
        <v>6387</v>
      </c>
      <c r="B6322" s="763" t="s">
        <v>165</v>
      </c>
      <c r="D6322" s="86" t="s">
        <v>33</v>
      </c>
      <c r="E6322" s="86" t="s">
        <v>30</v>
      </c>
      <c r="F6322" s="282" t="s">
        <v>447</v>
      </c>
      <c r="G6322" s="1119" t="str">
        <f>IF('Lender Inputs'!D150="","Blank",'Lender Inputs'!D150)</f>
        <v>Blank</v>
      </c>
      <c r="I6322" s="515" t="s">
        <v>6625</v>
      </c>
      <c r="K6322" s="1140"/>
    </row>
    <row r="6323" spans="1:11" x14ac:dyDescent="0.2">
      <c r="A6323" s="86" t="s">
        <v>6387</v>
      </c>
      <c r="B6323" s="763" t="s">
        <v>165</v>
      </c>
      <c r="D6323" s="86" t="s">
        <v>33</v>
      </c>
      <c r="E6323" s="86" t="s">
        <v>30</v>
      </c>
      <c r="F6323" s="282" t="s">
        <v>448</v>
      </c>
      <c r="G6323" s="1119" t="str">
        <f>IF('Lender Inputs'!D151="","Blank",'Lender Inputs'!D151)</f>
        <v>Blank</v>
      </c>
      <c r="I6323" s="515" t="s">
        <v>6626</v>
      </c>
      <c r="K6323" s="1140"/>
    </row>
    <row r="6324" spans="1:11" x14ac:dyDescent="0.2">
      <c r="A6324" s="86" t="s">
        <v>6387</v>
      </c>
      <c r="B6324" s="763" t="s">
        <v>165</v>
      </c>
      <c r="D6324" s="86" t="s">
        <v>33</v>
      </c>
      <c r="E6324" s="86" t="s">
        <v>30</v>
      </c>
      <c r="F6324" s="282" t="s">
        <v>449</v>
      </c>
      <c r="G6324" s="1119" t="str">
        <f>IF('Lender Inputs'!D152="","Blank",'Lender Inputs'!D152)</f>
        <v>Blank</v>
      </c>
      <c r="I6324" s="515" t="s">
        <v>6627</v>
      </c>
      <c r="K6324" s="1140"/>
    </row>
    <row r="6325" spans="1:11" x14ac:dyDescent="0.2">
      <c r="A6325" s="86" t="s">
        <v>6387</v>
      </c>
      <c r="B6325" s="763" t="s">
        <v>165</v>
      </c>
      <c r="D6325" s="86" t="s">
        <v>33</v>
      </c>
      <c r="E6325" s="86" t="s">
        <v>30</v>
      </c>
      <c r="F6325" s="282" t="s">
        <v>431</v>
      </c>
      <c r="G6325" s="1119" t="str">
        <f>IF('Lender Inputs'!D153="","Blank",'Lender Inputs'!D153)</f>
        <v>Blank</v>
      </c>
      <c r="I6325" s="515" t="s">
        <v>6628</v>
      </c>
      <c r="K6325" s="1140"/>
    </row>
    <row r="6326" spans="1:11" x14ac:dyDescent="0.2">
      <c r="A6326" s="86" t="s">
        <v>6387</v>
      </c>
      <c r="B6326" s="763" t="s">
        <v>165</v>
      </c>
      <c r="D6326" s="86" t="s">
        <v>33</v>
      </c>
      <c r="E6326" s="86" t="s">
        <v>30</v>
      </c>
      <c r="F6326" s="282" t="s">
        <v>432</v>
      </c>
      <c r="G6326" s="1119" t="str">
        <f>IF('Lender Inputs'!D154="","Blank",'Lender Inputs'!D154)</f>
        <v>Blank</v>
      </c>
      <c r="I6326" s="515" t="s">
        <v>6629</v>
      </c>
      <c r="K6326" s="1140"/>
    </row>
    <row r="6327" spans="1:11" x14ac:dyDescent="0.2">
      <c r="A6327" s="86" t="s">
        <v>6387</v>
      </c>
      <c r="B6327" s="543" t="s">
        <v>165</v>
      </c>
      <c r="C6327" s="547"/>
      <c r="D6327" s="547" t="s">
        <v>33</v>
      </c>
      <c r="E6327" s="547" t="s">
        <v>30</v>
      </c>
      <c r="F6327" s="538" t="s">
        <v>433</v>
      </c>
      <c r="G6327" s="1120" t="str">
        <f>IF('Lender Inputs'!D155="","Blank",'Lender Inputs'!D155)</f>
        <v>Blank</v>
      </c>
      <c r="I6327" s="515" t="s">
        <v>6630</v>
      </c>
      <c r="K6327" s="1140"/>
    </row>
    <row r="6328" spans="1:11" x14ac:dyDescent="0.2">
      <c r="A6328" s="86" t="s">
        <v>6387</v>
      </c>
      <c r="B6328" s="541" t="s">
        <v>165</v>
      </c>
      <c r="C6328" s="546"/>
      <c r="D6328" s="546" t="s">
        <v>33</v>
      </c>
      <c r="E6328" s="546" t="s">
        <v>6375</v>
      </c>
      <c r="F6328" s="542" t="s">
        <v>7611</v>
      </c>
      <c r="G6328" s="1118" t="str">
        <f>IF('Lender Inputs'!E128="","Blank",'Lender Inputs'!E128)</f>
        <v>Blank</v>
      </c>
      <c r="I6328" s="515" t="s">
        <v>6631</v>
      </c>
      <c r="K6328" s="1140"/>
    </row>
    <row r="6329" spans="1:11" x14ac:dyDescent="0.2">
      <c r="A6329" s="86" t="s">
        <v>6387</v>
      </c>
      <c r="B6329" s="763" t="s">
        <v>165</v>
      </c>
      <c r="D6329" s="86" t="s">
        <v>33</v>
      </c>
      <c r="E6329" s="86" t="s">
        <v>6375</v>
      </c>
      <c r="F6329" s="282" t="s">
        <v>15</v>
      </c>
      <c r="G6329" s="1119" t="str">
        <f>IF('Lender Inputs'!E129="","Blank",'Lender Inputs'!E129)</f>
        <v>Blank</v>
      </c>
      <c r="I6329" s="515" t="s">
        <v>6632</v>
      </c>
      <c r="K6329" s="1140"/>
    </row>
    <row r="6330" spans="1:11" x14ac:dyDescent="0.2">
      <c r="A6330" s="86" t="s">
        <v>6387</v>
      </c>
      <c r="B6330" s="763" t="s">
        <v>165</v>
      </c>
      <c r="D6330" s="86" t="s">
        <v>33</v>
      </c>
      <c r="E6330" s="86" t="s">
        <v>6375</v>
      </c>
      <c r="F6330" s="282" t="s">
        <v>16</v>
      </c>
      <c r="G6330" s="1119" t="str">
        <f>IF('Lender Inputs'!E130="","Blank",'Lender Inputs'!E130)</f>
        <v>Blank</v>
      </c>
      <c r="I6330" s="515" t="s">
        <v>6633</v>
      </c>
      <c r="K6330" s="1140"/>
    </row>
    <row r="6331" spans="1:11" x14ac:dyDescent="0.2">
      <c r="A6331" s="86" t="s">
        <v>6387</v>
      </c>
      <c r="B6331" s="763" t="s">
        <v>165</v>
      </c>
      <c r="D6331" s="86" t="s">
        <v>33</v>
      </c>
      <c r="E6331" s="86" t="s">
        <v>6375</v>
      </c>
      <c r="F6331" s="282" t="s">
        <v>17</v>
      </c>
      <c r="G6331" s="1119" t="str">
        <f>IF('Lender Inputs'!E131="","Blank",'Lender Inputs'!E131)</f>
        <v>Blank</v>
      </c>
      <c r="I6331" s="515" t="s">
        <v>6634</v>
      </c>
      <c r="K6331" s="1140"/>
    </row>
    <row r="6332" spans="1:11" x14ac:dyDescent="0.2">
      <c r="A6332" s="86" t="s">
        <v>6387</v>
      </c>
      <c r="B6332" s="763" t="s">
        <v>165</v>
      </c>
      <c r="D6332" s="86" t="s">
        <v>33</v>
      </c>
      <c r="E6332" s="86" t="s">
        <v>6375</v>
      </c>
      <c r="F6332" s="282" t="s">
        <v>18</v>
      </c>
      <c r="G6332" s="1119" t="str">
        <f>IF('Lender Inputs'!E132="","Blank",'Lender Inputs'!E132)</f>
        <v>Blank</v>
      </c>
      <c r="I6332" s="515" t="s">
        <v>6635</v>
      </c>
      <c r="K6332" s="1140"/>
    </row>
    <row r="6333" spans="1:11" x14ac:dyDescent="0.2">
      <c r="A6333" s="86" t="s">
        <v>6387</v>
      </c>
      <c r="B6333" s="763" t="s">
        <v>165</v>
      </c>
      <c r="D6333" s="86" t="s">
        <v>33</v>
      </c>
      <c r="E6333" s="86" t="s">
        <v>6375</v>
      </c>
      <c r="F6333" s="282" t="s">
        <v>19</v>
      </c>
      <c r="G6333" s="1119" t="str">
        <f>IF('Lender Inputs'!E133="","Blank",'Lender Inputs'!E133)</f>
        <v>Blank</v>
      </c>
      <c r="I6333" s="515" t="s">
        <v>6636</v>
      </c>
      <c r="K6333" s="1140"/>
    </row>
    <row r="6334" spans="1:11" x14ac:dyDescent="0.2">
      <c r="A6334" s="86" t="s">
        <v>6387</v>
      </c>
      <c r="B6334" s="763" t="s">
        <v>165</v>
      </c>
      <c r="D6334" s="86" t="s">
        <v>33</v>
      </c>
      <c r="E6334" s="86" t="s">
        <v>6375</v>
      </c>
      <c r="F6334" s="282" t="s">
        <v>20</v>
      </c>
      <c r="G6334" s="1119" t="str">
        <f>IF('Lender Inputs'!E134="","Blank",'Lender Inputs'!E134)</f>
        <v>Blank</v>
      </c>
      <c r="I6334" s="515" t="s">
        <v>6637</v>
      </c>
      <c r="K6334" s="1140"/>
    </row>
    <row r="6335" spans="1:11" x14ac:dyDescent="0.2">
      <c r="A6335" s="86" t="s">
        <v>6387</v>
      </c>
      <c r="B6335" s="763" t="s">
        <v>165</v>
      </c>
      <c r="D6335" s="86" t="s">
        <v>33</v>
      </c>
      <c r="E6335" s="86" t="s">
        <v>6375</v>
      </c>
      <c r="F6335" s="282" t="s">
        <v>21</v>
      </c>
      <c r="G6335" s="1119" t="str">
        <f>IF('Lender Inputs'!E135="","Blank",'Lender Inputs'!E135)</f>
        <v>Blank</v>
      </c>
      <c r="I6335" s="515" t="s">
        <v>6638</v>
      </c>
      <c r="K6335" s="1140"/>
    </row>
    <row r="6336" spans="1:11" x14ac:dyDescent="0.2">
      <c r="A6336" s="86" t="s">
        <v>6387</v>
      </c>
      <c r="B6336" s="763" t="s">
        <v>165</v>
      </c>
      <c r="D6336" s="86" t="s">
        <v>33</v>
      </c>
      <c r="E6336" s="86" t="s">
        <v>6375</v>
      </c>
      <c r="F6336" s="282" t="s">
        <v>22</v>
      </c>
      <c r="G6336" s="1119" t="str">
        <f>IF('Lender Inputs'!E136="","Blank",'Lender Inputs'!E136)</f>
        <v>Blank</v>
      </c>
      <c r="I6336" s="515" t="s">
        <v>6639</v>
      </c>
      <c r="K6336" s="1140"/>
    </row>
    <row r="6337" spans="1:11" x14ac:dyDescent="0.2">
      <c r="A6337" s="86" t="s">
        <v>6387</v>
      </c>
      <c r="B6337" s="763" t="s">
        <v>165</v>
      </c>
      <c r="D6337" s="86" t="s">
        <v>33</v>
      </c>
      <c r="E6337" s="86" t="s">
        <v>6375</v>
      </c>
      <c r="F6337" s="282" t="s">
        <v>23</v>
      </c>
      <c r="G6337" s="1119" t="str">
        <f>IF('Lender Inputs'!E137="","Blank",'Lender Inputs'!E137)</f>
        <v>Blank</v>
      </c>
      <c r="I6337" s="515" t="s">
        <v>6640</v>
      </c>
      <c r="K6337" s="1140"/>
    </row>
    <row r="6338" spans="1:11" x14ac:dyDescent="0.2">
      <c r="A6338" s="86" t="s">
        <v>6387</v>
      </c>
      <c r="B6338" s="763" t="s">
        <v>165</v>
      </c>
      <c r="D6338" s="86" t="s">
        <v>33</v>
      </c>
      <c r="E6338" s="86" t="s">
        <v>6375</v>
      </c>
      <c r="F6338" s="282" t="s">
        <v>474</v>
      </c>
      <c r="G6338" s="1119" t="str">
        <f>IF('Lender Inputs'!E138="","Blank",'Lender Inputs'!E138)</f>
        <v>Blank</v>
      </c>
      <c r="I6338" s="515" t="s">
        <v>6641</v>
      </c>
      <c r="K6338" s="1140"/>
    </row>
    <row r="6339" spans="1:11" x14ac:dyDescent="0.2">
      <c r="A6339" s="86" t="s">
        <v>6387</v>
      </c>
      <c r="B6339" s="763" t="s">
        <v>165</v>
      </c>
      <c r="D6339" s="86" t="s">
        <v>33</v>
      </c>
      <c r="E6339" s="86" t="s">
        <v>6375</v>
      </c>
      <c r="F6339" s="282" t="s">
        <v>475</v>
      </c>
      <c r="G6339" s="1119" t="str">
        <f>IF('Lender Inputs'!E139="","Blank",'Lender Inputs'!E139)</f>
        <v>Blank</v>
      </c>
      <c r="I6339" s="515" t="s">
        <v>6642</v>
      </c>
      <c r="K6339" s="1140"/>
    </row>
    <row r="6340" spans="1:11" x14ac:dyDescent="0.2">
      <c r="A6340" s="86" t="s">
        <v>6387</v>
      </c>
      <c r="B6340" s="763" t="s">
        <v>165</v>
      </c>
      <c r="D6340" s="86" t="s">
        <v>33</v>
      </c>
      <c r="E6340" s="86" t="s">
        <v>6375</v>
      </c>
      <c r="F6340" s="282" t="s">
        <v>24</v>
      </c>
      <c r="G6340" s="1119" t="str">
        <f>IF('Lender Inputs'!E140="","Blank",'Lender Inputs'!E140)</f>
        <v>Blank</v>
      </c>
      <c r="I6340" s="515" t="s">
        <v>6643</v>
      </c>
      <c r="K6340" s="1140"/>
    </row>
    <row r="6341" spans="1:11" x14ac:dyDescent="0.2">
      <c r="A6341" s="86" t="s">
        <v>6387</v>
      </c>
      <c r="B6341" s="763" t="s">
        <v>165</v>
      </c>
      <c r="D6341" s="86" t="s">
        <v>33</v>
      </c>
      <c r="E6341" s="86" t="s">
        <v>6375</v>
      </c>
      <c r="F6341" s="282" t="s">
        <v>25</v>
      </c>
      <c r="G6341" s="1119" t="str">
        <f>IF('Lender Inputs'!E141="","Blank",'Lender Inputs'!E141)</f>
        <v>Blank</v>
      </c>
      <c r="I6341" s="515" t="s">
        <v>6644</v>
      </c>
      <c r="K6341" s="1140"/>
    </row>
    <row r="6342" spans="1:11" x14ac:dyDescent="0.2">
      <c r="A6342" s="86" t="s">
        <v>6387</v>
      </c>
      <c r="B6342" s="763" t="s">
        <v>165</v>
      </c>
      <c r="D6342" s="86" t="s">
        <v>33</v>
      </c>
      <c r="E6342" s="86" t="s">
        <v>6375</v>
      </c>
      <c r="F6342" s="282" t="s">
        <v>476</v>
      </c>
      <c r="G6342" s="1119" t="str">
        <f>IF('Lender Inputs'!E142="","Blank",'Lender Inputs'!E142)</f>
        <v>Blank</v>
      </c>
      <c r="I6342" s="515" t="s">
        <v>6645</v>
      </c>
      <c r="K6342" s="1140"/>
    </row>
    <row r="6343" spans="1:11" x14ac:dyDescent="0.2">
      <c r="A6343" s="86" t="s">
        <v>6387</v>
      </c>
      <c r="B6343" s="763" t="s">
        <v>165</v>
      </c>
      <c r="D6343" s="86" t="s">
        <v>33</v>
      </c>
      <c r="E6343" s="86" t="s">
        <v>6375</v>
      </c>
      <c r="F6343" s="282" t="s">
        <v>477</v>
      </c>
      <c r="G6343" s="1119" t="str">
        <f>IF('Lender Inputs'!E143="","Blank",'Lender Inputs'!E143)</f>
        <v>Blank</v>
      </c>
      <c r="I6343" s="515" t="s">
        <v>6646</v>
      </c>
      <c r="K6343" s="1140"/>
    </row>
    <row r="6344" spans="1:11" x14ac:dyDescent="0.2">
      <c r="A6344" s="86" t="s">
        <v>6387</v>
      </c>
      <c r="B6344" s="763" t="s">
        <v>165</v>
      </c>
      <c r="D6344" s="86" t="s">
        <v>33</v>
      </c>
      <c r="E6344" s="86" t="s">
        <v>6375</v>
      </c>
      <c r="F6344" s="282" t="s">
        <v>26</v>
      </c>
      <c r="G6344" s="1119" t="str">
        <f>IF('Lender Inputs'!E144="","Blank",'Lender Inputs'!E144)</f>
        <v>Blank</v>
      </c>
      <c r="I6344" s="515" t="s">
        <v>6647</v>
      </c>
      <c r="K6344" s="1140"/>
    </row>
    <row r="6345" spans="1:11" x14ac:dyDescent="0.2">
      <c r="A6345" s="86" t="s">
        <v>6387</v>
      </c>
      <c r="B6345" s="763" t="s">
        <v>165</v>
      </c>
      <c r="D6345" s="86" t="s">
        <v>33</v>
      </c>
      <c r="E6345" s="86" t="s">
        <v>6375</v>
      </c>
      <c r="F6345" s="282" t="s">
        <v>478</v>
      </c>
      <c r="G6345" s="1119" t="str">
        <f>IF('Lender Inputs'!E145="","Blank",'Lender Inputs'!E145)</f>
        <v>Blank</v>
      </c>
      <c r="I6345" s="515" t="s">
        <v>6648</v>
      </c>
      <c r="K6345" s="1140"/>
    </row>
    <row r="6346" spans="1:11" x14ac:dyDescent="0.2">
      <c r="A6346" s="86" t="s">
        <v>6387</v>
      </c>
      <c r="B6346" s="763" t="s">
        <v>165</v>
      </c>
      <c r="D6346" s="86" t="s">
        <v>33</v>
      </c>
      <c r="E6346" s="86" t="s">
        <v>6375</v>
      </c>
      <c r="F6346" s="282" t="s">
        <v>479</v>
      </c>
      <c r="G6346" s="1119" t="str">
        <f>IF('Lender Inputs'!E146="","Blank",'Lender Inputs'!E146)</f>
        <v>Blank</v>
      </c>
      <c r="I6346" s="515" t="s">
        <v>6649</v>
      </c>
      <c r="K6346" s="1140"/>
    </row>
    <row r="6347" spans="1:11" x14ac:dyDescent="0.2">
      <c r="A6347" s="86" t="s">
        <v>6387</v>
      </c>
      <c r="B6347" s="763" t="s">
        <v>165</v>
      </c>
      <c r="D6347" s="86" t="s">
        <v>33</v>
      </c>
      <c r="E6347" s="86" t="s">
        <v>6375</v>
      </c>
      <c r="F6347" s="282" t="s">
        <v>434</v>
      </c>
      <c r="G6347" s="1119" t="str">
        <f>IF('Lender Inputs'!E148="","Blank",'Lender Inputs'!E148)</f>
        <v>Blank</v>
      </c>
      <c r="I6347" s="515" t="s">
        <v>6650</v>
      </c>
      <c r="K6347" s="1140"/>
    </row>
    <row r="6348" spans="1:11" x14ac:dyDescent="0.2">
      <c r="A6348" s="86" t="s">
        <v>6387</v>
      </c>
      <c r="B6348" s="763" t="s">
        <v>165</v>
      </c>
      <c r="D6348" s="86" t="s">
        <v>33</v>
      </c>
      <c r="E6348" s="86" t="s">
        <v>6375</v>
      </c>
      <c r="F6348" s="282" t="s">
        <v>35</v>
      </c>
      <c r="G6348" s="1119" t="str">
        <f>IF('Lender Inputs'!E149="","Blank",'Lender Inputs'!E149)</f>
        <v>Blank</v>
      </c>
      <c r="I6348" s="515" t="s">
        <v>6651</v>
      </c>
      <c r="K6348" s="1140"/>
    </row>
    <row r="6349" spans="1:11" x14ac:dyDescent="0.2">
      <c r="A6349" s="86" t="s">
        <v>6387</v>
      </c>
      <c r="B6349" s="763" t="s">
        <v>165</v>
      </c>
      <c r="D6349" s="86" t="s">
        <v>33</v>
      </c>
      <c r="E6349" s="86" t="s">
        <v>6375</v>
      </c>
      <c r="F6349" s="282" t="s">
        <v>447</v>
      </c>
      <c r="G6349" s="1119" t="str">
        <f>IF('Lender Inputs'!E150="","Blank",'Lender Inputs'!E150)</f>
        <v>Blank</v>
      </c>
      <c r="I6349" s="515" t="s">
        <v>6652</v>
      </c>
      <c r="K6349" s="1140"/>
    </row>
    <row r="6350" spans="1:11" x14ac:dyDescent="0.2">
      <c r="A6350" s="86" t="s">
        <v>6387</v>
      </c>
      <c r="B6350" s="763" t="s">
        <v>165</v>
      </c>
      <c r="D6350" s="86" t="s">
        <v>33</v>
      </c>
      <c r="E6350" s="86" t="s">
        <v>6375</v>
      </c>
      <c r="F6350" s="282" t="s">
        <v>448</v>
      </c>
      <c r="G6350" s="1119" t="str">
        <f>IF('Lender Inputs'!E151="","Blank",'Lender Inputs'!E151)</f>
        <v>Blank</v>
      </c>
      <c r="I6350" s="515" t="s">
        <v>6653</v>
      </c>
      <c r="K6350" s="1140"/>
    </row>
    <row r="6351" spans="1:11" x14ac:dyDescent="0.2">
      <c r="A6351" s="86" t="s">
        <v>6387</v>
      </c>
      <c r="B6351" s="763" t="s">
        <v>165</v>
      </c>
      <c r="D6351" s="86" t="s">
        <v>33</v>
      </c>
      <c r="E6351" s="86" t="s">
        <v>6375</v>
      </c>
      <c r="F6351" s="282" t="s">
        <v>449</v>
      </c>
      <c r="G6351" s="1119" t="str">
        <f>IF('Lender Inputs'!E152="","Blank",'Lender Inputs'!E152)</f>
        <v>Blank</v>
      </c>
      <c r="I6351" s="515" t="s">
        <v>6654</v>
      </c>
      <c r="K6351" s="1140"/>
    </row>
    <row r="6352" spans="1:11" x14ac:dyDescent="0.2">
      <c r="A6352" s="86" t="s">
        <v>6387</v>
      </c>
      <c r="B6352" s="763" t="s">
        <v>165</v>
      </c>
      <c r="D6352" s="86" t="s">
        <v>33</v>
      </c>
      <c r="E6352" s="86" t="s">
        <v>6375</v>
      </c>
      <c r="F6352" s="282" t="s">
        <v>431</v>
      </c>
      <c r="G6352" s="1119" t="str">
        <f>IF('Lender Inputs'!E153="","Blank",'Lender Inputs'!E153)</f>
        <v>Blank</v>
      </c>
      <c r="I6352" s="515" t="s">
        <v>6655</v>
      </c>
      <c r="K6352" s="1140"/>
    </row>
    <row r="6353" spans="1:11" x14ac:dyDescent="0.2">
      <c r="A6353" s="86" t="s">
        <v>6387</v>
      </c>
      <c r="B6353" s="763" t="s">
        <v>165</v>
      </c>
      <c r="D6353" s="86" t="s">
        <v>33</v>
      </c>
      <c r="E6353" s="86" t="s">
        <v>6375</v>
      </c>
      <c r="F6353" s="282" t="s">
        <v>432</v>
      </c>
      <c r="G6353" s="1119" t="str">
        <f>IF('Lender Inputs'!E154="","Blank",'Lender Inputs'!E154)</f>
        <v>Blank</v>
      </c>
      <c r="I6353" s="515" t="s">
        <v>6656</v>
      </c>
      <c r="K6353" s="1140"/>
    </row>
    <row r="6354" spans="1:11" x14ac:dyDescent="0.2">
      <c r="A6354" s="86" t="s">
        <v>6387</v>
      </c>
      <c r="B6354" s="543" t="s">
        <v>165</v>
      </c>
      <c r="C6354" s="547"/>
      <c r="D6354" s="547" t="s">
        <v>33</v>
      </c>
      <c r="E6354" s="547" t="s">
        <v>6375</v>
      </c>
      <c r="F6354" s="538" t="s">
        <v>433</v>
      </c>
      <c r="G6354" s="1120" t="str">
        <f>IF('Lender Inputs'!E155="","Blank",'Lender Inputs'!E155)</f>
        <v>Blank</v>
      </c>
      <c r="I6354" s="515" t="s">
        <v>6657</v>
      </c>
      <c r="K6354" s="1140"/>
    </row>
    <row r="6355" spans="1:11" x14ac:dyDescent="0.2">
      <c r="A6355" s="86" t="s">
        <v>6387</v>
      </c>
      <c r="B6355" s="541" t="s">
        <v>165</v>
      </c>
      <c r="C6355" s="546"/>
      <c r="D6355" s="546" t="s">
        <v>33</v>
      </c>
      <c r="E6355" s="546" t="s">
        <v>6376</v>
      </c>
      <c r="F6355" s="542" t="s">
        <v>7611</v>
      </c>
      <c r="G6355" s="1118" t="str">
        <f>IF('Lender Inputs'!F128="","Blank",'Lender Inputs'!F128)</f>
        <v>Blank</v>
      </c>
      <c r="I6355" s="515" t="s">
        <v>6658</v>
      </c>
      <c r="K6355" s="1140"/>
    </row>
    <row r="6356" spans="1:11" x14ac:dyDescent="0.2">
      <c r="A6356" s="86" t="s">
        <v>6387</v>
      </c>
      <c r="B6356" s="763" t="s">
        <v>165</v>
      </c>
      <c r="D6356" s="86" t="s">
        <v>33</v>
      </c>
      <c r="E6356" s="86" t="s">
        <v>6376</v>
      </c>
      <c r="F6356" s="282" t="s">
        <v>15</v>
      </c>
      <c r="G6356" s="1119" t="str">
        <f>IF('Lender Inputs'!F129="","Blank",'Lender Inputs'!F129)</f>
        <v>Blank</v>
      </c>
      <c r="I6356" s="515" t="s">
        <v>6659</v>
      </c>
      <c r="K6356" s="1140"/>
    </row>
    <row r="6357" spans="1:11" x14ac:dyDescent="0.2">
      <c r="A6357" s="86" t="s">
        <v>6387</v>
      </c>
      <c r="B6357" s="763" t="s">
        <v>165</v>
      </c>
      <c r="D6357" s="86" t="s">
        <v>33</v>
      </c>
      <c r="E6357" s="86" t="s">
        <v>6376</v>
      </c>
      <c r="F6357" s="282" t="s">
        <v>16</v>
      </c>
      <c r="G6357" s="1119" t="str">
        <f>IF('Lender Inputs'!F130="","Blank",'Lender Inputs'!F130)</f>
        <v>Blank</v>
      </c>
      <c r="I6357" s="515" t="s">
        <v>6660</v>
      </c>
      <c r="K6357" s="1140"/>
    </row>
    <row r="6358" spans="1:11" x14ac:dyDescent="0.2">
      <c r="A6358" s="86" t="s">
        <v>6387</v>
      </c>
      <c r="B6358" s="763" t="s">
        <v>165</v>
      </c>
      <c r="D6358" s="86" t="s">
        <v>33</v>
      </c>
      <c r="E6358" s="86" t="s">
        <v>6376</v>
      </c>
      <c r="F6358" s="282" t="s">
        <v>17</v>
      </c>
      <c r="G6358" s="1119" t="str">
        <f>IF('Lender Inputs'!F131="","Blank",'Lender Inputs'!F131)</f>
        <v>Blank</v>
      </c>
      <c r="I6358" s="515" t="s">
        <v>6661</v>
      </c>
      <c r="K6358" s="1140"/>
    </row>
    <row r="6359" spans="1:11" x14ac:dyDescent="0.2">
      <c r="A6359" s="86" t="s">
        <v>6387</v>
      </c>
      <c r="B6359" s="763" t="s">
        <v>165</v>
      </c>
      <c r="D6359" s="86" t="s">
        <v>33</v>
      </c>
      <c r="E6359" s="86" t="s">
        <v>6376</v>
      </c>
      <c r="F6359" s="282" t="s">
        <v>18</v>
      </c>
      <c r="G6359" s="1119" t="str">
        <f>IF('Lender Inputs'!F132="","Blank",'Lender Inputs'!F132)</f>
        <v>Blank</v>
      </c>
      <c r="I6359" s="515" t="s">
        <v>6662</v>
      </c>
      <c r="K6359" s="1140"/>
    </row>
    <row r="6360" spans="1:11" x14ac:dyDescent="0.2">
      <c r="A6360" s="86" t="s">
        <v>6387</v>
      </c>
      <c r="B6360" s="763" t="s">
        <v>165</v>
      </c>
      <c r="D6360" s="86" t="s">
        <v>33</v>
      </c>
      <c r="E6360" s="86" t="s">
        <v>6376</v>
      </c>
      <c r="F6360" s="282" t="s">
        <v>19</v>
      </c>
      <c r="G6360" s="1119" t="str">
        <f>IF('Lender Inputs'!F133="","Blank",'Lender Inputs'!F133)</f>
        <v>Blank</v>
      </c>
      <c r="I6360" s="515" t="s">
        <v>6663</v>
      </c>
      <c r="K6360" s="1140"/>
    </row>
    <row r="6361" spans="1:11" x14ac:dyDescent="0.2">
      <c r="A6361" s="86" t="s">
        <v>6387</v>
      </c>
      <c r="B6361" s="763" t="s">
        <v>165</v>
      </c>
      <c r="D6361" s="86" t="s">
        <v>33</v>
      </c>
      <c r="E6361" s="86" t="s">
        <v>6376</v>
      </c>
      <c r="F6361" s="282" t="s">
        <v>20</v>
      </c>
      <c r="G6361" s="1119" t="str">
        <f>IF('Lender Inputs'!F134="","Blank",'Lender Inputs'!F134)</f>
        <v>Blank</v>
      </c>
      <c r="I6361" s="515" t="s">
        <v>6664</v>
      </c>
      <c r="K6361" s="1140"/>
    </row>
    <row r="6362" spans="1:11" x14ac:dyDescent="0.2">
      <c r="A6362" s="86" t="s">
        <v>6387</v>
      </c>
      <c r="B6362" s="763" t="s">
        <v>165</v>
      </c>
      <c r="D6362" s="86" t="s">
        <v>33</v>
      </c>
      <c r="E6362" s="86" t="s">
        <v>6376</v>
      </c>
      <c r="F6362" s="282" t="s">
        <v>21</v>
      </c>
      <c r="G6362" s="1119" t="str">
        <f>IF('Lender Inputs'!F135="","Blank",'Lender Inputs'!F135)</f>
        <v>Blank</v>
      </c>
      <c r="I6362" s="515" t="s">
        <v>6665</v>
      </c>
      <c r="K6362" s="1140"/>
    </row>
    <row r="6363" spans="1:11" x14ac:dyDescent="0.2">
      <c r="A6363" s="86" t="s">
        <v>6387</v>
      </c>
      <c r="B6363" s="763" t="s">
        <v>165</v>
      </c>
      <c r="D6363" s="86" t="s">
        <v>33</v>
      </c>
      <c r="E6363" s="86" t="s">
        <v>6376</v>
      </c>
      <c r="F6363" s="282" t="s">
        <v>22</v>
      </c>
      <c r="G6363" s="1119" t="str">
        <f>IF('Lender Inputs'!F136="","Blank",'Lender Inputs'!F136)</f>
        <v>Blank</v>
      </c>
      <c r="I6363" s="515" t="s">
        <v>6666</v>
      </c>
      <c r="K6363" s="1140"/>
    </row>
    <row r="6364" spans="1:11" x14ac:dyDescent="0.2">
      <c r="A6364" s="86" t="s">
        <v>6387</v>
      </c>
      <c r="B6364" s="763" t="s">
        <v>165</v>
      </c>
      <c r="D6364" s="86" t="s">
        <v>33</v>
      </c>
      <c r="E6364" s="86" t="s">
        <v>6376</v>
      </c>
      <c r="F6364" s="282" t="s">
        <v>23</v>
      </c>
      <c r="G6364" s="1119" t="str">
        <f>IF('Lender Inputs'!F137="","Blank",'Lender Inputs'!F137)</f>
        <v>Blank</v>
      </c>
      <c r="I6364" s="515" t="s">
        <v>6667</v>
      </c>
      <c r="K6364" s="1140"/>
    </row>
    <row r="6365" spans="1:11" x14ac:dyDescent="0.2">
      <c r="A6365" s="86" t="s">
        <v>6387</v>
      </c>
      <c r="B6365" s="763" t="s">
        <v>165</v>
      </c>
      <c r="D6365" s="86" t="s">
        <v>33</v>
      </c>
      <c r="E6365" s="86" t="s">
        <v>6376</v>
      </c>
      <c r="F6365" s="282" t="s">
        <v>474</v>
      </c>
      <c r="G6365" s="1119" t="str">
        <f>IF('Lender Inputs'!F138="","Blank",'Lender Inputs'!F138)</f>
        <v>Blank</v>
      </c>
      <c r="I6365" s="515" t="s">
        <v>6668</v>
      </c>
      <c r="K6365" s="1140"/>
    </row>
    <row r="6366" spans="1:11" x14ac:dyDescent="0.2">
      <c r="A6366" s="86" t="s">
        <v>6387</v>
      </c>
      <c r="B6366" s="763" t="s">
        <v>165</v>
      </c>
      <c r="D6366" s="86" t="s">
        <v>33</v>
      </c>
      <c r="E6366" s="86" t="s">
        <v>6376</v>
      </c>
      <c r="F6366" s="282" t="s">
        <v>475</v>
      </c>
      <c r="G6366" s="1119" t="str">
        <f>IF('Lender Inputs'!F139="","Blank",'Lender Inputs'!F139)</f>
        <v>Blank</v>
      </c>
      <c r="I6366" s="515" t="s">
        <v>6669</v>
      </c>
      <c r="K6366" s="1140"/>
    </row>
    <row r="6367" spans="1:11" x14ac:dyDescent="0.2">
      <c r="A6367" s="86" t="s">
        <v>6387</v>
      </c>
      <c r="B6367" s="763" t="s">
        <v>165</v>
      </c>
      <c r="D6367" s="86" t="s">
        <v>33</v>
      </c>
      <c r="E6367" s="86" t="s">
        <v>6376</v>
      </c>
      <c r="F6367" s="282" t="s">
        <v>24</v>
      </c>
      <c r="G6367" s="1119" t="str">
        <f>IF('Lender Inputs'!F140="","Blank",'Lender Inputs'!F140)</f>
        <v>Blank</v>
      </c>
      <c r="I6367" s="515" t="s">
        <v>6670</v>
      </c>
      <c r="K6367" s="1140"/>
    </row>
    <row r="6368" spans="1:11" x14ac:dyDescent="0.2">
      <c r="A6368" s="86" t="s">
        <v>6387</v>
      </c>
      <c r="B6368" s="763" t="s">
        <v>165</v>
      </c>
      <c r="D6368" s="86" t="s">
        <v>33</v>
      </c>
      <c r="E6368" s="86" t="s">
        <v>6376</v>
      </c>
      <c r="F6368" s="282" t="s">
        <v>25</v>
      </c>
      <c r="G6368" s="1119" t="str">
        <f>IF('Lender Inputs'!F141="","Blank",'Lender Inputs'!F141)</f>
        <v>Blank</v>
      </c>
      <c r="I6368" s="515" t="s">
        <v>6671</v>
      </c>
      <c r="K6368" s="1140"/>
    </row>
    <row r="6369" spans="1:11" x14ac:dyDescent="0.2">
      <c r="A6369" s="86" t="s">
        <v>6387</v>
      </c>
      <c r="B6369" s="763" t="s">
        <v>165</v>
      </c>
      <c r="D6369" s="86" t="s">
        <v>33</v>
      </c>
      <c r="E6369" s="86" t="s">
        <v>6376</v>
      </c>
      <c r="F6369" s="282" t="s">
        <v>476</v>
      </c>
      <c r="G6369" s="1119" t="str">
        <f>IF('Lender Inputs'!F142="","Blank",'Lender Inputs'!F142)</f>
        <v>Blank</v>
      </c>
      <c r="I6369" s="515" t="s">
        <v>6672</v>
      </c>
      <c r="K6369" s="1140"/>
    </row>
    <row r="6370" spans="1:11" x14ac:dyDescent="0.2">
      <c r="A6370" s="86" t="s">
        <v>6387</v>
      </c>
      <c r="B6370" s="763" t="s">
        <v>165</v>
      </c>
      <c r="D6370" s="86" t="s">
        <v>33</v>
      </c>
      <c r="E6370" s="86" t="s">
        <v>6376</v>
      </c>
      <c r="F6370" s="282" t="s">
        <v>477</v>
      </c>
      <c r="G6370" s="1119" t="str">
        <f>IF('Lender Inputs'!F143="","Blank",'Lender Inputs'!F143)</f>
        <v>Blank</v>
      </c>
      <c r="I6370" s="515" t="s">
        <v>6673</v>
      </c>
      <c r="K6370" s="1140"/>
    </row>
    <row r="6371" spans="1:11" x14ac:dyDescent="0.2">
      <c r="A6371" s="86" t="s">
        <v>6387</v>
      </c>
      <c r="B6371" s="763" t="s">
        <v>165</v>
      </c>
      <c r="D6371" s="86" t="s">
        <v>33</v>
      </c>
      <c r="E6371" s="86" t="s">
        <v>6376</v>
      </c>
      <c r="F6371" s="282" t="s">
        <v>26</v>
      </c>
      <c r="G6371" s="1119" t="str">
        <f>IF('Lender Inputs'!F144="","Blank",'Lender Inputs'!F144)</f>
        <v>Blank</v>
      </c>
      <c r="I6371" s="515" t="s">
        <v>6674</v>
      </c>
      <c r="K6371" s="1140"/>
    </row>
    <row r="6372" spans="1:11" x14ac:dyDescent="0.2">
      <c r="A6372" s="86" t="s">
        <v>6387</v>
      </c>
      <c r="B6372" s="763" t="s">
        <v>165</v>
      </c>
      <c r="D6372" s="86" t="s">
        <v>33</v>
      </c>
      <c r="E6372" s="86" t="s">
        <v>6376</v>
      </c>
      <c r="F6372" s="282" t="s">
        <v>478</v>
      </c>
      <c r="G6372" s="1119" t="str">
        <f>IF('Lender Inputs'!F145="","Blank",'Lender Inputs'!F145)</f>
        <v>Blank</v>
      </c>
      <c r="I6372" s="515" t="s">
        <v>6675</v>
      </c>
      <c r="K6372" s="1140"/>
    </row>
    <row r="6373" spans="1:11" x14ac:dyDescent="0.2">
      <c r="A6373" s="86" t="s">
        <v>6387</v>
      </c>
      <c r="B6373" s="763" t="s">
        <v>165</v>
      </c>
      <c r="D6373" s="86" t="s">
        <v>33</v>
      </c>
      <c r="E6373" s="86" t="s">
        <v>6376</v>
      </c>
      <c r="F6373" s="282" t="s">
        <v>479</v>
      </c>
      <c r="G6373" s="1119" t="str">
        <f>IF('Lender Inputs'!F146="","Blank",'Lender Inputs'!F146)</f>
        <v>Blank</v>
      </c>
      <c r="I6373" s="515" t="s">
        <v>6676</v>
      </c>
      <c r="K6373" s="1140"/>
    </row>
    <row r="6374" spans="1:11" x14ac:dyDescent="0.2">
      <c r="A6374" s="86" t="s">
        <v>6387</v>
      </c>
      <c r="B6374" s="763" t="s">
        <v>165</v>
      </c>
      <c r="D6374" s="86" t="s">
        <v>33</v>
      </c>
      <c r="E6374" s="86" t="s">
        <v>6376</v>
      </c>
      <c r="F6374" s="282" t="s">
        <v>434</v>
      </c>
      <c r="G6374" s="1119" t="str">
        <f>IF('Lender Inputs'!F148="","Blank",'Lender Inputs'!F148)</f>
        <v>Blank</v>
      </c>
      <c r="I6374" s="515" t="s">
        <v>6677</v>
      </c>
      <c r="K6374" s="1140"/>
    </row>
    <row r="6375" spans="1:11" x14ac:dyDescent="0.2">
      <c r="A6375" s="86" t="s">
        <v>6387</v>
      </c>
      <c r="B6375" s="763" t="s">
        <v>165</v>
      </c>
      <c r="D6375" s="86" t="s">
        <v>33</v>
      </c>
      <c r="E6375" s="86" t="s">
        <v>6376</v>
      </c>
      <c r="F6375" s="282" t="s">
        <v>35</v>
      </c>
      <c r="G6375" s="1119" t="str">
        <f>IF('Lender Inputs'!F149="","Blank",'Lender Inputs'!F149)</f>
        <v>Blank</v>
      </c>
      <c r="I6375" s="515" t="s">
        <v>6678</v>
      </c>
      <c r="K6375" s="1140"/>
    </row>
    <row r="6376" spans="1:11" x14ac:dyDescent="0.2">
      <c r="A6376" s="86" t="s">
        <v>6387</v>
      </c>
      <c r="B6376" s="763" t="s">
        <v>165</v>
      </c>
      <c r="D6376" s="86" t="s">
        <v>33</v>
      </c>
      <c r="E6376" s="86" t="s">
        <v>6376</v>
      </c>
      <c r="F6376" s="282" t="s">
        <v>447</v>
      </c>
      <c r="G6376" s="1119" t="str">
        <f>IF('Lender Inputs'!F150="","Blank",'Lender Inputs'!F150)</f>
        <v>Blank</v>
      </c>
      <c r="I6376" s="515" t="s">
        <v>6679</v>
      </c>
      <c r="K6376" s="1140"/>
    </row>
    <row r="6377" spans="1:11" x14ac:dyDescent="0.2">
      <c r="A6377" s="86" t="s">
        <v>6387</v>
      </c>
      <c r="B6377" s="763" t="s">
        <v>165</v>
      </c>
      <c r="D6377" s="86" t="s">
        <v>33</v>
      </c>
      <c r="E6377" s="86" t="s">
        <v>6376</v>
      </c>
      <c r="F6377" s="282" t="s">
        <v>448</v>
      </c>
      <c r="G6377" s="1119" t="str">
        <f>IF('Lender Inputs'!F151="","Blank",'Lender Inputs'!F151)</f>
        <v>Blank</v>
      </c>
      <c r="I6377" s="515" t="s">
        <v>6680</v>
      </c>
      <c r="K6377" s="1140"/>
    </row>
    <row r="6378" spans="1:11" x14ac:dyDescent="0.2">
      <c r="A6378" s="86" t="s">
        <v>6387</v>
      </c>
      <c r="B6378" s="763" t="s">
        <v>165</v>
      </c>
      <c r="D6378" s="86" t="s">
        <v>33</v>
      </c>
      <c r="E6378" s="86" t="s">
        <v>6376</v>
      </c>
      <c r="F6378" s="282" t="s">
        <v>449</v>
      </c>
      <c r="G6378" s="1119" t="str">
        <f>IF('Lender Inputs'!F152="","Blank",'Lender Inputs'!F152)</f>
        <v>Blank</v>
      </c>
      <c r="I6378" s="515" t="s">
        <v>6681</v>
      </c>
      <c r="K6378" s="1140"/>
    </row>
    <row r="6379" spans="1:11" x14ac:dyDescent="0.2">
      <c r="A6379" s="86" t="s">
        <v>6387</v>
      </c>
      <c r="B6379" s="763" t="s">
        <v>165</v>
      </c>
      <c r="D6379" s="86" t="s">
        <v>33</v>
      </c>
      <c r="E6379" s="86" t="s">
        <v>6376</v>
      </c>
      <c r="F6379" s="282" t="s">
        <v>431</v>
      </c>
      <c r="G6379" s="1119" t="str">
        <f>IF('Lender Inputs'!F153="","Blank",'Lender Inputs'!F153)</f>
        <v>Blank</v>
      </c>
      <c r="I6379" s="515" t="s">
        <v>6682</v>
      </c>
      <c r="K6379" s="1140"/>
    </row>
    <row r="6380" spans="1:11" x14ac:dyDescent="0.2">
      <c r="A6380" s="86" t="s">
        <v>6387</v>
      </c>
      <c r="B6380" s="763" t="s">
        <v>165</v>
      </c>
      <c r="D6380" s="86" t="s">
        <v>33</v>
      </c>
      <c r="E6380" s="86" t="s">
        <v>6376</v>
      </c>
      <c r="F6380" s="282" t="s">
        <v>432</v>
      </c>
      <c r="G6380" s="1119" t="str">
        <f>IF('Lender Inputs'!F154="","Blank",'Lender Inputs'!F154)</f>
        <v>Blank</v>
      </c>
      <c r="I6380" s="515" t="s">
        <v>6683</v>
      </c>
      <c r="K6380" s="1140"/>
    </row>
    <row r="6381" spans="1:11" x14ac:dyDescent="0.2">
      <c r="A6381" s="86" t="s">
        <v>6387</v>
      </c>
      <c r="B6381" s="543" t="s">
        <v>165</v>
      </c>
      <c r="C6381" s="547"/>
      <c r="D6381" s="547" t="s">
        <v>33</v>
      </c>
      <c r="E6381" s="547" t="s">
        <v>6376</v>
      </c>
      <c r="F6381" s="538" t="s">
        <v>433</v>
      </c>
      <c r="G6381" s="1120" t="str">
        <f>IF('Lender Inputs'!F155="","Blank",'Lender Inputs'!F155)</f>
        <v>Blank</v>
      </c>
      <c r="I6381" s="515" t="s">
        <v>6684</v>
      </c>
      <c r="K6381" s="1140"/>
    </row>
    <row r="6382" spans="1:11" x14ac:dyDescent="0.2">
      <c r="A6382" s="86" t="s">
        <v>6387</v>
      </c>
      <c r="B6382" s="541" t="s">
        <v>165</v>
      </c>
      <c r="C6382" s="546"/>
      <c r="D6382" s="546" t="s">
        <v>33</v>
      </c>
      <c r="E6382" s="546" t="s">
        <v>6377</v>
      </c>
      <c r="F6382" s="542" t="s">
        <v>7611</v>
      </c>
      <c r="G6382" s="1118" t="str">
        <f>IF('Lender Inputs'!G128="","Blank",'Lender Inputs'!G128)</f>
        <v>Blank</v>
      </c>
      <c r="I6382" s="515" t="s">
        <v>6685</v>
      </c>
      <c r="K6382" s="1140"/>
    </row>
    <row r="6383" spans="1:11" x14ac:dyDescent="0.2">
      <c r="A6383" s="86" t="s">
        <v>6387</v>
      </c>
      <c r="B6383" s="763" t="s">
        <v>165</v>
      </c>
      <c r="D6383" s="86" t="s">
        <v>33</v>
      </c>
      <c r="E6383" s="86" t="s">
        <v>6377</v>
      </c>
      <c r="F6383" s="282" t="s">
        <v>15</v>
      </c>
      <c r="G6383" s="1119" t="str">
        <f>IF('Lender Inputs'!G129="","Blank",'Lender Inputs'!G129)</f>
        <v>Blank</v>
      </c>
      <c r="I6383" s="515" t="s">
        <v>6686</v>
      </c>
      <c r="K6383" s="1140"/>
    </row>
    <row r="6384" spans="1:11" x14ac:dyDescent="0.2">
      <c r="A6384" s="86" t="s">
        <v>6387</v>
      </c>
      <c r="B6384" s="763" t="s">
        <v>165</v>
      </c>
      <c r="D6384" s="86" t="s">
        <v>33</v>
      </c>
      <c r="E6384" s="86" t="s">
        <v>6377</v>
      </c>
      <c r="F6384" s="282" t="s">
        <v>16</v>
      </c>
      <c r="G6384" s="1119" t="str">
        <f>IF('Lender Inputs'!G130="","Blank",'Lender Inputs'!G130)</f>
        <v>Blank</v>
      </c>
      <c r="I6384" s="515" t="s">
        <v>6687</v>
      </c>
      <c r="K6384" s="1140"/>
    </row>
    <row r="6385" spans="1:11" x14ac:dyDescent="0.2">
      <c r="A6385" s="86" t="s">
        <v>6387</v>
      </c>
      <c r="B6385" s="763" t="s">
        <v>165</v>
      </c>
      <c r="D6385" s="86" t="s">
        <v>33</v>
      </c>
      <c r="E6385" s="86" t="s">
        <v>6377</v>
      </c>
      <c r="F6385" s="282" t="s">
        <v>17</v>
      </c>
      <c r="G6385" s="1119" t="str">
        <f>IF('Lender Inputs'!G131="","Blank",'Lender Inputs'!G131)</f>
        <v>Blank</v>
      </c>
      <c r="I6385" s="515" t="s">
        <v>6688</v>
      </c>
      <c r="K6385" s="1140"/>
    </row>
    <row r="6386" spans="1:11" x14ac:dyDescent="0.2">
      <c r="A6386" s="86" t="s">
        <v>6387</v>
      </c>
      <c r="B6386" s="763" t="s">
        <v>165</v>
      </c>
      <c r="D6386" s="86" t="s">
        <v>33</v>
      </c>
      <c r="E6386" s="86" t="s">
        <v>6377</v>
      </c>
      <c r="F6386" s="282" t="s">
        <v>18</v>
      </c>
      <c r="G6386" s="1119" t="str">
        <f>IF('Lender Inputs'!G132="","Blank",'Lender Inputs'!G132)</f>
        <v>Blank</v>
      </c>
      <c r="I6386" s="515" t="s">
        <v>6689</v>
      </c>
      <c r="K6386" s="1140"/>
    </row>
    <row r="6387" spans="1:11" x14ac:dyDescent="0.2">
      <c r="A6387" s="86" t="s">
        <v>6387</v>
      </c>
      <c r="B6387" s="763" t="s">
        <v>165</v>
      </c>
      <c r="D6387" s="86" t="s">
        <v>33</v>
      </c>
      <c r="E6387" s="86" t="s">
        <v>6377</v>
      </c>
      <c r="F6387" s="282" t="s">
        <v>19</v>
      </c>
      <c r="G6387" s="1119" t="str">
        <f>IF('Lender Inputs'!G133="","Blank",'Lender Inputs'!G133)</f>
        <v>Blank</v>
      </c>
      <c r="I6387" s="515" t="s">
        <v>6690</v>
      </c>
      <c r="K6387" s="1140"/>
    </row>
    <row r="6388" spans="1:11" x14ac:dyDescent="0.2">
      <c r="A6388" s="86" t="s">
        <v>6387</v>
      </c>
      <c r="B6388" s="763" t="s">
        <v>165</v>
      </c>
      <c r="D6388" s="86" t="s">
        <v>33</v>
      </c>
      <c r="E6388" s="86" t="s">
        <v>6377</v>
      </c>
      <c r="F6388" s="282" t="s">
        <v>20</v>
      </c>
      <c r="G6388" s="1119" t="str">
        <f>IF('Lender Inputs'!G134="","Blank",'Lender Inputs'!G134)</f>
        <v>Blank</v>
      </c>
      <c r="I6388" s="515" t="s">
        <v>6691</v>
      </c>
      <c r="K6388" s="1140"/>
    </row>
    <row r="6389" spans="1:11" x14ac:dyDescent="0.2">
      <c r="A6389" s="86" t="s">
        <v>6387</v>
      </c>
      <c r="B6389" s="763" t="s">
        <v>165</v>
      </c>
      <c r="D6389" s="86" t="s">
        <v>33</v>
      </c>
      <c r="E6389" s="86" t="s">
        <v>6377</v>
      </c>
      <c r="F6389" s="282" t="s">
        <v>21</v>
      </c>
      <c r="G6389" s="1119" t="str">
        <f>IF('Lender Inputs'!G135="","Blank",'Lender Inputs'!G135)</f>
        <v>Blank</v>
      </c>
      <c r="I6389" s="515" t="s">
        <v>6692</v>
      </c>
      <c r="K6389" s="1140"/>
    </row>
    <row r="6390" spans="1:11" x14ac:dyDescent="0.2">
      <c r="A6390" s="86" t="s">
        <v>6387</v>
      </c>
      <c r="B6390" s="763" t="s">
        <v>165</v>
      </c>
      <c r="D6390" s="86" t="s">
        <v>33</v>
      </c>
      <c r="E6390" s="86" t="s">
        <v>6377</v>
      </c>
      <c r="F6390" s="282" t="s">
        <v>22</v>
      </c>
      <c r="G6390" s="1119" t="str">
        <f>IF('Lender Inputs'!G136="","Blank",'Lender Inputs'!G136)</f>
        <v>Blank</v>
      </c>
      <c r="I6390" s="515" t="s">
        <v>6693</v>
      </c>
      <c r="K6390" s="1140"/>
    </row>
    <row r="6391" spans="1:11" x14ac:dyDescent="0.2">
      <c r="A6391" s="86" t="s">
        <v>6387</v>
      </c>
      <c r="B6391" s="763" t="s">
        <v>165</v>
      </c>
      <c r="D6391" s="86" t="s">
        <v>33</v>
      </c>
      <c r="E6391" s="86" t="s">
        <v>6377</v>
      </c>
      <c r="F6391" s="282" t="s">
        <v>23</v>
      </c>
      <c r="G6391" s="1119" t="str">
        <f>IF('Lender Inputs'!G137="","Blank",'Lender Inputs'!G137)</f>
        <v>Blank</v>
      </c>
      <c r="I6391" s="515" t="s">
        <v>6694</v>
      </c>
      <c r="K6391" s="1140"/>
    </row>
    <row r="6392" spans="1:11" x14ac:dyDescent="0.2">
      <c r="A6392" s="86" t="s">
        <v>6387</v>
      </c>
      <c r="B6392" s="763" t="s">
        <v>165</v>
      </c>
      <c r="D6392" s="86" t="s">
        <v>33</v>
      </c>
      <c r="E6392" s="86" t="s">
        <v>6377</v>
      </c>
      <c r="F6392" s="282" t="s">
        <v>474</v>
      </c>
      <c r="G6392" s="1119" t="str">
        <f>IF('Lender Inputs'!G138="","Blank",'Lender Inputs'!G138)</f>
        <v>Blank</v>
      </c>
      <c r="I6392" s="515" t="s">
        <v>6695</v>
      </c>
      <c r="K6392" s="1140"/>
    </row>
    <row r="6393" spans="1:11" x14ac:dyDescent="0.2">
      <c r="A6393" s="86" t="s">
        <v>6387</v>
      </c>
      <c r="B6393" s="763" t="s">
        <v>165</v>
      </c>
      <c r="D6393" s="86" t="s">
        <v>33</v>
      </c>
      <c r="E6393" s="86" t="s">
        <v>6377</v>
      </c>
      <c r="F6393" s="282" t="s">
        <v>475</v>
      </c>
      <c r="G6393" s="1119" t="str">
        <f>IF('Lender Inputs'!G139="","Blank",'Lender Inputs'!G139)</f>
        <v>Blank</v>
      </c>
      <c r="I6393" s="515" t="s">
        <v>6696</v>
      </c>
      <c r="K6393" s="1140"/>
    </row>
    <row r="6394" spans="1:11" x14ac:dyDescent="0.2">
      <c r="A6394" s="86" t="s">
        <v>6387</v>
      </c>
      <c r="B6394" s="763" t="s">
        <v>165</v>
      </c>
      <c r="D6394" s="86" t="s">
        <v>33</v>
      </c>
      <c r="E6394" s="86" t="s">
        <v>6377</v>
      </c>
      <c r="F6394" s="282" t="s">
        <v>24</v>
      </c>
      <c r="G6394" s="1119" t="str">
        <f>IF('Lender Inputs'!G140="","Blank",'Lender Inputs'!G140)</f>
        <v>Blank</v>
      </c>
      <c r="I6394" s="515" t="s">
        <v>6697</v>
      </c>
      <c r="K6394" s="1140"/>
    </row>
    <row r="6395" spans="1:11" x14ac:dyDescent="0.2">
      <c r="A6395" s="86" t="s">
        <v>6387</v>
      </c>
      <c r="B6395" s="763" t="s">
        <v>165</v>
      </c>
      <c r="D6395" s="86" t="s">
        <v>33</v>
      </c>
      <c r="E6395" s="86" t="s">
        <v>6377</v>
      </c>
      <c r="F6395" s="282" t="s">
        <v>25</v>
      </c>
      <c r="G6395" s="1119" t="str">
        <f>IF('Lender Inputs'!G141="","Blank",'Lender Inputs'!G141)</f>
        <v>Blank</v>
      </c>
      <c r="I6395" s="515" t="s">
        <v>6698</v>
      </c>
      <c r="K6395" s="1140"/>
    </row>
    <row r="6396" spans="1:11" x14ac:dyDescent="0.2">
      <c r="A6396" s="86" t="s">
        <v>6387</v>
      </c>
      <c r="B6396" s="763" t="s">
        <v>165</v>
      </c>
      <c r="D6396" s="86" t="s">
        <v>33</v>
      </c>
      <c r="E6396" s="86" t="s">
        <v>6377</v>
      </c>
      <c r="F6396" s="282" t="s">
        <v>476</v>
      </c>
      <c r="G6396" s="1119" t="str">
        <f>IF('Lender Inputs'!G142="","Blank",'Lender Inputs'!G142)</f>
        <v>Blank</v>
      </c>
      <c r="I6396" s="515" t="s">
        <v>6699</v>
      </c>
      <c r="K6396" s="1140"/>
    </row>
    <row r="6397" spans="1:11" x14ac:dyDescent="0.2">
      <c r="A6397" s="86" t="s">
        <v>6387</v>
      </c>
      <c r="B6397" s="763" t="s">
        <v>165</v>
      </c>
      <c r="D6397" s="86" t="s">
        <v>33</v>
      </c>
      <c r="E6397" s="86" t="s">
        <v>6377</v>
      </c>
      <c r="F6397" s="282" t="s">
        <v>477</v>
      </c>
      <c r="G6397" s="1119" t="str">
        <f>IF('Lender Inputs'!G143="","Blank",'Lender Inputs'!G143)</f>
        <v>Blank</v>
      </c>
      <c r="I6397" s="515" t="s">
        <v>6700</v>
      </c>
      <c r="K6397" s="1140"/>
    </row>
    <row r="6398" spans="1:11" x14ac:dyDescent="0.2">
      <c r="A6398" s="86" t="s">
        <v>6387</v>
      </c>
      <c r="B6398" s="763" t="s">
        <v>165</v>
      </c>
      <c r="D6398" s="86" t="s">
        <v>33</v>
      </c>
      <c r="E6398" s="86" t="s">
        <v>6377</v>
      </c>
      <c r="F6398" s="282" t="s">
        <v>26</v>
      </c>
      <c r="G6398" s="1119" t="str">
        <f>IF('Lender Inputs'!G144="","Blank",'Lender Inputs'!G144)</f>
        <v>Blank</v>
      </c>
      <c r="I6398" s="515" t="s">
        <v>6701</v>
      </c>
      <c r="K6398" s="1140"/>
    </row>
    <row r="6399" spans="1:11" x14ac:dyDescent="0.2">
      <c r="A6399" s="86" t="s">
        <v>6387</v>
      </c>
      <c r="B6399" s="763" t="s">
        <v>165</v>
      </c>
      <c r="D6399" s="86" t="s">
        <v>33</v>
      </c>
      <c r="E6399" s="86" t="s">
        <v>6377</v>
      </c>
      <c r="F6399" s="282" t="s">
        <v>478</v>
      </c>
      <c r="G6399" s="1119" t="str">
        <f>IF('Lender Inputs'!G145="","Blank",'Lender Inputs'!G145)</f>
        <v>Blank</v>
      </c>
      <c r="I6399" s="515" t="s">
        <v>6702</v>
      </c>
      <c r="K6399" s="1140"/>
    </row>
    <row r="6400" spans="1:11" x14ac:dyDescent="0.2">
      <c r="A6400" s="86" t="s">
        <v>6387</v>
      </c>
      <c r="B6400" s="763" t="s">
        <v>165</v>
      </c>
      <c r="D6400" s="86" t="s">
        <v>33</v>
      </c>
      <c r="E6400" s="86" t="s">
        <v>6377</v>
      </c>
      <c r="F6400" s="282" t="s">
        <v>479</v>
      </c>
      <c r="G6400" s="1119" t="str">
        <f>IF('Lender Inputs'!G146="","Blank",'Lender Inputs'!G146)</f>
        <v>Blank</v>
      </c>
      <c r="I6400" s="515" t="s">
        <v>6703</v>
      </c>
      <c r="K6400" s="1140"/>
    </row>
    <row r="6401" spans="1:11" x14ac:dyDescent="0.2">
      <c r="A6401" s="86" t="s">
        <v>6387</v>
      </c>
      <c r="B6401" s="763" t="s">
        <v>165</v>
      </c>
      <c r="D6401" s="86" t="s">
        <v>33</v>
      </c>
      <c r="E6401" s="86" t="s">
        <v>6377</v>
      </c>
      <c r="F6401" s="282" t="s">
        <v>434</v>
      </c>
      <c r="G6401" s="1119" t="str">
        <f>IF('Lender Inputs'!G148="","Blank",'Lender Inputs'!G148)</f>
        <v>Blank</v>
      </c>
      <c r="I6401" s="515" t="s">
        <v>6704</v>
      </c>
      <c r="K6401" s="1140"/>
    </row>
    <row r="6402" spans="1:11" x14ac:dyDescent="0.2">
      <c r="A6402" s="86" t="s">
        <v>6387</v>
      </c>
      <c r="B6402" s="763" t="s">
        <v>165</v>
      </c>
      <c r="D6402" s="86" t="s">
        <v>33</v>
      </c>
      <c r="E6402" s="86" t="s">
        <v>6377</v>
      </c>
      <c r="F6402" s="282" t="s">
        <v>35</v>
      </c>
      <c r="G6402" s="1119" t="str">
        <f>IF('Lender Inputs'!G149="","Blank",'Lender Inputs'!G149)</f>
        <v>Blank</v>
      </c>
      <c r="I6402" s="515" t="s">
        <v>6705</v>
      </c>
      <c r="K6402" s="1140"/>
    </row>
    <row r="6403" spans="1:11" x14ac:dyDescent="0.2">
      <c r="A6403" s="86" t="s">
        <v>6387</v>
      </c>
      <c r="B6403" s="763" t="s">
        <v>165</v>
      </c>
      <c r="D6403" s="86" t="s">
        <v>33</v>
      </c>
      <c r="E6403" s="86" t="s">
        <v>6377</v>
      </c>
      <c r="F6403" s="282" t="s">
        <v>447</v>
      </c>
      <c r="G6403" s="1119" t="str">
        <f>IF('Lender Inputs'!G150="","Blank",'Lender Inputs'!G150)</f>
        <v>Blank</v>
      </c>
      <c r="I6403" s="515" t="s">
        <v>6706</v>
      </c>
      <c r="K6403" s="1140"/>
    </row>
    <row r="6404" spans="1:11" x14ac:dyDescent="0.2">
      <c r="A6404" s="86" t="s">
        <v>6387</v>
      </c>
      <c r="B6404" s="763" t="s">
        <v>165</v>
      </c>
      <c r="D6404" s="86" t="s">
        <v>33</v>
      </c>
      <c r="E6404" s="86" t="s">
        <v>6377</v>
      </c>
      <c r="F6404" s="282" t="s">
        <v>448</v>
      </c>
      <c r="G6404" s="1119" t="str">
        <f>IF('Lender Inputs'!G151="","Blank",'Lender Inputs'!G151)</f>
        <v>Blank</v>
      </c>
      <c r="I6404" s="515" t="s">
        <v>6707</v>
      </c>
      <c r="K6404" s="1140"/>
    </row>
    <row r="6405" spans="1:11" x14ac:dyDescent="0.2">
      <c r="A6405" s="86" t="s">
        <v>6387</v>
      </c>
      <c r="B6405" s="763" t="s">
        <v>165</v>
      </c>
      <c r="D6405" s="86" t="s">
        <v>33</v>
      </c>
      <c r="E6405" s="86" t="s">
        <v>6377</v>
      </c>
      <c r="F6405" s="282" t="s">
        <v>449</v>
      </c>
      <c r="G6405" s="1119" t="str">
        <f>IF('Lender Inputs'!G152="","Blank",'Lender Inputs'!G152)</f>
        <v>Blank</v>
      </c>
      <c r="I6405" s="515" t="s">
        <v>6708</v>
      </c>
      <c r="K6405" s="1140"/>
    </row>
    <row r="6406" spans="1:11" x14ac:dyDescent="0.2">
      <c r="A6406" s="86" t="s">
        <v>6387</v>
      </c>
      <c r="B6406" s="763" t="s">
        <v>165</v>
      </c>
      <c r="D6406" s="86" t="s">
        <v>33</v>
      </c>
      <c r="E6406" s="86" t="s">
        <v>6377</v>
      </c>
      <c r="F6406" s="282" t="s">
        <v>431</v>
      </c>
      <c r="G6406" s="1119" t="str">
        <f>IF('Lender Inputs'!G153="","Blank",'Lender Inputs'!G153)</f>
        <v>Blank</v>
      </c>
      <c r="I6406" s="515" t="s">
        <v>6709</v>
      </c>
      <c r="K6406" s="1140"/>
    </row>
    <row r="6407" spans="1:11" x14ac:dyDescent="0.2">
      <c r="A6407" s="86" t="s">
        <v>6387</v>
      </c>
      <c r="B6407" s="763" t="s">
        <v>165</v>
      </c>
      <c r="D6407" s="86" t="s">
        <v>33</v>
      </c>
      <c r="E6407" s="86" t="s">
        <v>6377</v>
      </c>
      <c r="F6407" s="282" t="s">
        <v>432</v>
      </c>
      <c r="G6407" s="1119" t="str">
        <f>IF('Lender Inputs'!G154="","Blank",'Lender Inputs'!G154)</f>
        <v>Blank</v>
      </c>
      <c r="I6407" s="515" t="s">
        <v>6710</v>
      </c>
      <c r="K6407" s="1140"/>
    </row>
    <row r="6408" spans="1:11" x14ac:dyDescent="0.2">
      <c r="A6408" s="86" t="s">
        <v>6387</v>
      </c>
      <c r="B6408" s="543" t="s">
        <v>165</v>
      </c>
      <c r="C6408" s="547"/>
      <c r="D6408" s="547" t="s">
        <v>33</v>
      </c>
      <c r="E6408" s="547" t="s">
        <v>6377</v>
      </c>
      <c r="F6408" s="538" t="s">
        <v>433</v>
      </c>
      <c r="G6408" s="1120" t="str">
        <f>IF('Lender Inputs'!G155="","Blank",'Lender Inputs'!G155)</f>
        <v>Blank</v>
      </c>
      <c r="I6408" s="515" t="s">
        <v>6711</v>
      </c>
      <c r="K6408" s="1140"/>
    </row>
    <row r="6409" spans="1:11" x14ac:dyDescent="0.2">
      <c r="A6409" s="86" t="s">
        <v>6387</v>
      </c>
      <c r="B6409" s="541" t="s">
        <v>165</v>
      </c>
      <c r="C6409" s="546"/>
      <c r="D6409" s="546" t="s">
        <v>33</v>
      </c>
      <c r="E6409" s="546" t="s">
        <v>6378</v>
      </c>
      <c r="F6409" s="542" t="s">
        <v>7611</v>
      </c>
      <c r="G6409" s="1118" t="str">
        <f>IF('Lender Inputs'!H128="","Blank",'Lender Inputs'!H128)</f>
        <v>Blank</v>
      </c>
      <c r="I6409" s="515" t="s">
        <v>6712</v>
      </c>
      <c r="K6409" s="1140"/>
    </row>
    <row r="6410" spans="1:11" x14ac:dyDescent="0.2">
      <c r="A6410" s="86" t="s">
        <v>6387</v>
      </c>
      <c r="B6410" s="763" t="s">
        <v>165</v>
      </c>
      <c r="D6410" s="86" t="s">
        <v>33</v>
      </c>
      <c r="E6410" s="86" t="s">
        <v>6378</v>
      </c>
      <c r="F6410" s="282" t="s">
        <v>15</v>
      </c>
      <c r="G6410" s="1119" t="str">
        <f>IF('Lender Inputs'!H129="","Blank",'Lender Inputs'!H129)</f>
        <v>Blank</v>
      </c>
      <c r="I6410" s="515" t="s">
        <v>6713</v>
      </c>
      <c r="K6410" s="1140"/>
    </row>
    <row r="6411" spans="1:11" x14ac:dyDescent="0.2">
      <c r="A6411" s="86" t="s">
        <v>6387</v>
      </c>
      <c r="B6411" s="763" t="s">
        <v>165</v>
      </c>
      <c r="D6411" s="86" t="s">
        <v>33</v>
      </c>
      <c r="E6411" s="86" t="s">
        <v>6378</v>
      </c>
      <c r="F6411" s="282" t="s">
        <v>16</v>
      </c>
      <c r="G6411" s="1119" t="str">
        <f>IF('Lender Inputs'!H130="","Blank",'Lender Inputs'!H130)</f>
        <v>Blank</v>
      </c>
      <c r="I6411" s="515" t="s">
        <v>6714</v>
      </c>
      <c r="K6411" s="1140"/>
    </row>
    <row r="6412" spans="1:11" x14ac:dyDescent="0.2">
      <c r="A6412" s="86" t="s">
        <v>6387</v>
      </c>
      <c r="B6412" s="763" t="s">
        <v>165</v>
      </c>
      <c r="D6412" s="86" t="s">
        <v>33</v>
      </c>
      <c r="E6412" s="86" t="s">
        <v>6378</v>
      </c>
      <c r="F6412" s="282" t="s">
        <v>17</v>
      </c>
      <c r="G6412" s="1119" t="str">
        <f>IF('Lender Inputs'!H131="","Blank",'Lender Inputs'!H131)</f>
        <v>Blank</v>
      </c>
      <c r="I6412" s="515" t="s">
        <v>6715</v>
      </c>
      <c r="K6412" s="1140"/>
    </row>
    <row r="6413" spans="1:11" x14ac:dyDescent="0.2">
      <c r="A6413" s="86" t="s">
        <v>6387</v>
      </c>
      <c r="B6413" s="763" t="s">
        <v>165</v>
      </c>
      <c r="D6413" s="86" t="s">
        <v>33</v>
      </c>
      <c r="E6413" s="86" t="s">
        <v>6378</v>
      </c>
      <c r="F6413" s="282" t="s">
        <v>18</v>
      </c>
      <c r="G6413" s="1119" t="str">
        <f>IF('Lender Inputs'!H132="","Blank",'Lender Inputs'!H132)</f>
        <v>Blank</v>
      </c>
      <c r="I6413" s="515" t="s">
        <v>6716</v>
      </c>
      <c r="K6413" s="1140"/>
    </row>
    <row r="6414" spans="1:11" x14ac:dyDescent="0.2">
      <c r="A6414" s="86" t="s">
        <v>6387</v>
      </c>
      <c r="B6414" s="763" t="s">
        <v>165</v>
      </c>
      <c r="D6414" s="86" t="s">
        <v>33</v>
      </c>
      <c r="E6414" s="86" t="s">
        <v>6378</v>
      </c>
      <c r="F6414" s="282" t="s">
        <v>19</v>
      </c>
      <c r="G6414" s="1119" t="str">
        <f>IF('Lender Inputs'!H133="","Blank",'Lender Inputs'!H133)</f>
        <v>Blank</v>
      </c>
      <c r="I6414" s="515" t="s">
        <v>6717</v>
      </c>
      <c r="K6414" s="1140"/>
    </row>
    <row r="6415" spans="1:11" x14ac:dyDescent="0.2">
      <c r="A6415" s="86" t="s">
        <v>6387</v>
      </c>
      <c r="B6415" s="763" t="s">
        <v>165</v>
      </c>
      <c r="D6415" s="86" t="s">
        <v>33</v>
      </c>
      <c r="E6415" s="86" t="s">
        <v>6378</v>
      </c>
      <c r="F6415" s="282" t="s">
        <v>20</v>
      </c>
      <c r="G6415" s="1119" t="str">
        <f>IF('Lender Inputs'!H134="","Blank",'Lender Inputs'!H134)</f>
        <v>Blank</v>
      </c>
      <c r="I6415" s="515" t="s">
        <v>6718</v>
      </c>
      <c r="K6415" s="1140"/>
    </row>
    <row r="6416" spans="1:11" x14ac:dyDescent="0.2">
      <c r="A6416" s="86" t="s">
        <v>6387</v>
      </c>
      <c r="B6416" s="763" t="s">
        <v>165</v>
      </c>
      <c r="D6416" s="86" t="s">
        <v>33</v>
      </c>
      <c r="E6416" s="86" t="s">
        <v>6378</v>
      </c>
      <c r="F6416" s="282" t="s">
        <v>21</v>
      </c>
      <c r="G6416" s="1119" t="str">
        <f>IF('Lender Inputs'!H135="","Blank",'Lender Inputs'!H135)</f>
        <v>Blank</v>
      </c>
      <c r="I6416" s="515" t="s">
        <v>6719</v>
      </c>
      <c r="K6416" s="1140"/>
    </row>
    <row r="6417" spans="1:11" x14ac:dyDescent="0.2">
      <c r="A6417" s="86" t="s">
        <v>6387</v>
      </c>
      <c r="B6417" s="763" t="s">
        <v>165</v>
      </c>
      <c r="D6417" s="86" t="s">
        <v>33</v>
      </c>
      <c r="E6417" s="86" t="s">
        <v>6378</v>
      </c>
      <c r="F6417" s="282" t="s">
        <v>22</v>
      </c>
      <c r="G6417" s="1119" t="str">
        <f>IF('Lender Inputs'!H136="","Blank",'Lender Inputs'!H136)</f>
        <v>Blank</v>
      </c>
      <c r="I6417" s="515" t="s">
        <v>6720</v>
      </c>
      <c r="K6417" s="1140"/>
    </row>
    <row r="6418" spans="1:11" x14ac:dyDescent="0.2">
      <c r="A6418" s="86" t="s">
        <v>6387</v>
      </c>
      <c r="B6418" s="763" t="s">
        <v>165</v>
      </c>
      <c r="D6418" s="86" t="s">
        <v>33</v>
      </c>
      <c r="E6418" s="86" t="s">
        <v>6378</v>
      </c>
      <c r="F6418" s="282" t="s">
        <v>23</v>
      </c>
      <c r="G6418" s="1119" t="str">
        <f>IF('Lender Inputs'!H137="","Blank",'Lender Inputs'!H137)</f>
        <v>Blank</v>
      </c>
      <c r="I6418" s="515" t="s">
        <v>6721</v>
      </c>
      <c r="K6418" s="1140"/>
    </row>
    <row r="6419" spans="1:11" x14ac:dyDescent="0.2">
      <c r="A6419" s="86" t="s">
        <v>6387</v>
      </c>
      <c r="B6419" s="763" t="s">
        <v>165</v>
      </c>
      <c r="D6419" s="86" t="s">
        <v>33</v>
      </c>
      <c r="E6419" s="86" t="s">
        <v>6378</v>
      </c>
      <c r="F6419" s="282" t="s">
        <v>474</v>
      </c>
      <c r="G6419" s="1119" t="str">
        <f>IF('Lender Inputs'!H138="","Blank",'Lender Inputs'!H138)</f>
        <v>Blank</v>
      </c>
      <c r="I6419" s="515" t="s">
        <v>6722</v>
      </c>
      <c r="K6419" s="1140"/>
    </row>
    <row r="6420" spans="1:11" x14ac:dyDescent="0.2">
      <c r="A6420" s="86" t="s">
        <v>6387</v>
      </c>
      <c r="B6420" s="763" t="s">
        <v>165</v>
      </c>
      <c r="D6420" s="86" t="s">
        <v>33</v>
      </c>
      <c r="E6420" s="86" t="s">
        <v>6378</v>
      </c>
      <c r="F6420" s="282" t="s">
        <v>475</v>
      </c>
      <c r="G6420" s="1119" t="str">
        <f>IF('Lender Inputs'!H139="","Blank",'Lender Inputs'!H139)</f>
        <v>Blank</v>
      </c>
      <c r="I6420" s="515" t="s">
        <v>6723</v>
      </c>
      <c r="K6420" s="1140"/>
    </row>
    <row r="6421" spans="1:11" x14ac:dyDescent="0.2">
      <c r="A6421" s="86" t="s">
        <v>6387</v>
      </c>
      <c r="B6421" s="763" t="s">
        <v>165</v>
      </c>
      <c r="D6421" s="86" t="s">
        <v>33</v>
      </c>
      <c r="E6421" s="86" t="s">
        <v>6378</v>
      </c>
      <c r="F6421" s="282" t="s">
        <v>24</v>
      </c>
      <c r="G6421" s="1119" t="str">
        <f>IF('Lender Inputs'!H140="","Blank",'Lender Inputs'!H140)</f>
        <v>Blank</v>
      </c>
      <c r="I6421" s="515" t="s">
        <v>6724</v>
      </c>
      <c r="K6421" s="1140"/>
    </row>
    <row r="6422" spans="1:11" x14ac:dyDescent="0.2">
      <c r="A6422" s="86" t="s">
        <v>6387</v>
      </c>
      <c r="B6422" s="763" t="s">
        <v>165</v>
      </c>
      <c r="D6422" s="86" t="s">
        <v>33</v>
      </c>
      <c r="E6422" s="86" t="s">
        <v>6378</v>
      </c>
      <c r="F6422" s="282" t="s">
        <v>25</v>
      </c>
      <c r="G6422" s="1119" t="str">
        <f>IF('Lender Inputs'!H141="","Blank",'Lender Inputs'!H141)</f>
        <v>Blank</v>
      </c>
      <c r="I6422" s="515" t="s">
        <v>6725</v>
      </c>
      <c r="K6422" s="1140"/>
    </row>
    <row r="6423" spans="1:11" x14ac:dyDescent="0.2">
      <c r="A6423" s="86" t="s">
        <v>6387</v>
      </c>
      <c r="B6423" s="763" t="s">
        <v>165</v>
      </c>
      <c r="D6423" s="86" t="s">
        <v>33</v>
      </c>
      <c r="E6423" s="86" t="s">
        <v>6378</v>
      </c>
      <c r="F6423" s="282" t="s">
        <v>476</v>
      </c>
      <c r="G6423" s="1119" t="str">
        <f>IF('Lender Inputs'!H142="","Blank",'Lender Inputs'!H142)</f>
        <v>Blank</v>
      </c>
      <c r="I6423" s="515" t="s">
        <v>6726</v>
      </c>
      <c r="K6423" s="1140"/>
    </row>
    <row r="6424" spans="1:11" x14ac:dyDescent="0.2">
      <c r="A6424" s="86" t="s">
        <v>6387</v>
      </c>
      <c r="B6424" s="763" t="s">
        <v>165</v>
      </c>
      <c r="D6424" s="86" t="s">
        <v>33</v>
      </c>
      <c r="E6424" s="86" t="s">
        <v>6378</v>
      </c>
      <c r="F6424" s="282" t="s">
        <v>477</v>
      </c>
      <c r="G6424" s="1119" t="str">
        <f>IF('Lender Inputs'!H143="","Blank",'Lender Inputs'!H143)</f>
        <v>Blank</v>
      </c>
      <c r="I6424" s="515" t="s">
        <v>6727</v>
      </c>
      <c r="K6424" s="1140"/>
    </row>
    <row r="6425" spans="1:11" x14ac:dyDescent="0.2">
      <c r="A6425" s="86" t="s">
        <v>6387</v>
      </c>
      <c r="B6425" s="763" t="s">
        <v>165</v>
      </c>
      <c r="D6425" s="86" t="s">
        <v>33</v>
      </c>
      <c r="E6425" s="86" t="s">
        <v>6378</v>
      </c>
      <c r="F6425" s="282" t="s">
        <v>26</v>
      </c>
      <c r="G6425" s="1119" t="str">
        <f>IF('Lender Inputs'!H144="","Blank",'Lender Inputs'!H144)</f>
        <v>Blank</v>
      </c>
      <c r="I6425" s="515" t="s">
        <v>6728</v>
      </c>
      <c r="K6425" s="1140"/>
    </row>
    <row r="6426" spans="1:11" x14ac:dyDescent="0.2">
      <c r="A6426" s="86" t="s">
        <v>6387</v>
      </c>
      <c r="B6426" s="763" t="s">
        <v>165</v>
      </c>
      <c r="D6426" s="86" t="s">
        <v>33</v>
      </c>
      <c r="E6426" s="86" t="s">
        <v>6378</v>
      </c>
      <c r="F6426" s="282" t="s">
        <v>478</v>
      </c>
      <c r="G6426" s="1119" t="str">
        <f>IF('Lender Inputs'!H145="","Blank",'Lender Inputs'!H145)</f>
        <v>Blank</v>
      </c>
      <c r="I6426" s="515" t="s">
        <v>6729</v>
      </c>
      <c r="K6426" s="1140"/>
    </row>
    <row r="6427" spans="1:11" x14ac:dyDescent="0.2">
      <c r="A6427" s="86" t="s">
        <v>6387</v>
      </c>
      <c r="B6427" s="763" t="s">
        <v>165</v>
      </c>
      <c r="D6427" s="86" t="s">
        <v>33</v>
      </c>
      <c r="E6427" s="86" t="s">
        <v>6378</v>
      </c>
      <c r="F6427" s="282" t="s">
        <v>479</v>
      </c>
      <c r="G6427" s="1119" t="str">
        <f>IF('Lender Inputs'!H146="","Blank",'Lender Inputs'!H146)</f>
        <v>Blank</v>
      </c>
      <c r="I6427" s="515" t="s">
        <v>6730</v>
      </c>
      <c r="K6427" s="1140"/>
    </row>
    <row r="6428" spans="1:11" x14ac:dyDescent="0.2">
      <c r="A6428" s="86" t="s">
        <v>6387</v>
      </c>
      <c r="B6428" s="763" t="s">
        <v>165</v>
      </c>
      <c r="D6428" s="86" t="s">
        <v>33</v>
      </c>
      <c r="E6428" s="86" t="s">
        <v>6378</v>
      </c>
      <c r="F6428" s="282" t="s">
        <v>434</v>
      </c>
      <c r="G6428" s="1119" t="str">
        <f>IF('Lender Inputs'!H148="","Blank",'Lender Inputs'!H148)</f>
        <v>Blank</v>
      </c>
      <c r="I6428" s="515" t="s">
        <v>6731</v>
      </c>
      <c r="K6428" s="1140"/>
    </row>
    <row r="6429" spans="1:11" x14ac:dyDescent="0.2">
      <c r="A6429" s="86" t="s">
        <v>6387</v>
      </c>
      <c r="B6429" s="763" t="s">
        <v>165</v>
      </c>
      <c r="D6429" s="86" t="s">
        <v>33</v>
      </c>
      <c r="E6429" s="86" t="s">
        <v>6378</v>
      </c>
      <c r="F6429" s="282" t="s">
        <v>35</v>
      </c>
      <c r="G6429" s="1119" t="str">
        <f>IF('Lender Inputs'!H149="","Blank",'Lender Inputs'!H149)</f>
        <v>Blank</v>
      </c>
      <c r="I6429" s="515" t="s">
        <v>6732</v>
      </c>
      <c r="K6429" s="1140"/>
    </row>
    <row r="6430" spans="1:11" x14ac:dyDescent="0.2">
      <c r="A6430" s="86" t="s">
        <v>6387</v>
      </c>
      <c r="B6430" s="763" t="s">
        <v>165</v>
      </c>
      <c r="D6430" s="86" t="s">
        <v>33</v>
      </c>
      <c r="E6430" s="86" t="s">
        <v>6378</v>
      </c>
      <c r="F6430" s="282" t="s">
        <v>447</v>
      </c>
      <c r="G6430" s="1119" t="str">
        <f>IF('Lender Inputs'!H150="","Blank",'Lender Inputs'!H150)</f>
        <v>Blank</v>
      </c>
      <c r="I6430" s="515" t="s">
        <v>6733</v>
      </c>
      <c r="K6430" s="1140"/>
    </row>
    <row r="6431" spans="1:11" x14ac:dyDescent="0.2">
      <c r="A6431" s="86" t="s">
        <v>6387</v>
      </c>
      <c r="B6431" s="763" t="s">
        <v>165</v>
      </c>
      <c r="D6431" s="86" t="s">
        <v>33</v>
      </c>
      <c r="E6431" s="86" t="s">
        <v>6378</v>
      </c>
      <c r="F6431" s="282" t="s">
        <v>448</v>
      </c>
      <c r="G6431" s="1119" t="str">
        <f>IF('Lender Inputs'!H151="","Blank",'Lender Inputs'!H151)</f>
        <v>Blank</v>
      </c>
      <c r="I6431" s="515" t="s">
        <v>6734</v>
      </c>
      <c r="K6431" s="1140"/>
    </row>
    <row r="6432" spans="1:11" x14ac:dyDescent="0.2">
      <c r="A6432" s="86" t="s">
        <v>6387</v>
      </c>
      <c r="B6432" s="763" t="s">
        <v>165</v>
      </c>
      <c r="D6432" s="86" t="s">
        <v>33</v>
      </c>
      <c r="E6432" s="86" t="s">
        <v>6378</v>
      </c>
      <c r="F6432" s="282" t="s">
        <v>449</v>
      </c>
      <c r="G6432" s="1119" t="str">
        <f>IF('Lender Inputs'!H152="","Blank",'Lender Inputs'!H152)</f>
        <v>Blank</v>
      </c>
      <c r="I6432" s="515" t="s">
        <v>6735</v>
      </c>
      <c r="K6432" s="1140"/>
    </row>
    <row r="6433" spans="1:11" x14ac:dyDescent="0.2">
      <c r="A6433" s="86" t="s">
        <v>6387</v>
      </c>
      <c r="B6433" s="763" t="s">
        <v>165</v>
      </c>
      <c r="D6433" s="86" t="s">
        <v>33</v>
      </c>
      <c r="E6433" s="86" t="s">
        <v>6378</v>
      </c>
      <c r="F6433" s="282" t="s">
        <v>431</v>
      </c>
      <c r="G6433" s="1119" t="str">
        <f>IF('Lender Inputs'!H153="","Blank",'Lender Inputs'!H153)</f>
        <v>Blank</v>
      </c>
      <c r="I6433" s="515" t="s">
        <v>6736</v>
      </c>
      <c r="K6433" s="1140"/>
    </row>
    <row r="6434" spans="1:11" x14ac:dyDescent="0.2">
      <c r="A6434" s="86" t="s">
        <v>6387</v>
      </c>
      <c r="B6434" s="763" t="s">
        <v>165</v>
      </c>
      <c r="D6434" s="86" t="s">
        <v>33</v>
      </c>
      <c r="E6434" s="86" t="s">
        <v>6378</v>
      </c>
      <c r="F6434" s="282" t="s">
        <v>432</v>
      </c>
      <c r="G6434" s="1119" t="str">
        <f>IF('Lender Inputs'!H154="","Blank",'Lender Inputs'!H154)</f>
        <v>Blank</v>
      </c>
      <c r="I6434" s="515" t="s">
        <v>6737</v>
      </c>
      <c r="K6434" s="1140"/>
    </row>
    <row r="6435" spans="1:11" x14ac:dyDescent="0.2">
      <c r="A6435" s="86" t="s">
        <v>6387</v>
      </c>
      <c r="B6435" s="543" t="s">
        <v>165</v>
      </c>
      <c r="C6435" s="547"/>
      <c r="D6435" s="547" t="s">
        <v>33</v>
      </c>
      <c r="E6435" s="547" t="s">
        <v>6378</v>
      </c>
      <c r="F6435" s="538" t="s">
        <v>433</v>
      </c>
      <c r="G6435" s="1120" t="str">
        <f>IF('Lender Inputs'!H155="","Blank",'Lender Inputs'!H155)</f>
        <v>Blank</v>
      </c>
      <c r="I6435" s="515" t="s">
        <v>6738</v>
      </c>
      <c r="K6435" s="1140"/>
    </row>
    <row r="6436" spans="1:11" x14ac:dyDescent="0.2">
      <c r="A6436" s="86" t="s">
        <v>6387</v>
      </c>
      <c r="B6436" s="541" t="s">
        <v>165</v>
      </c>
      <c r="C6436" s="546"/>
      <c r="D6436" s="546" t="s">
        <v>33</v>
      </c>
      <c r="E6436" s="546" t="s">
        <v>6379</v>
      </c>
      <c r="F6436" s="542" t="s">
        <v>7611</v>
      </c>
      <c r="G6436" s="1118" t="str">
        <f>IF('Lender Inputs'!I128="","Blank",'Lender Inputs'!I128)</f>
        <v>Blank</v>
      </c>
      <c r="I6436" s="515" t="s">
        <v>6739</v>
      </c>
      <c r="K6436" s="1140"/>
    </row>
    <row r="6437" spans="1:11" x14ac:dyDescent="0.2">
      <c r="A6437" s="86" t="s">
        <v>6387</v>
      </c>
      <c r="B6437" s="763" t="s">
        <v>165</v>
      </c>
      <c r="D6437" s="86" t="s">
        <v>33</v>
      </c>
      <c r="E6437" s="86" t="s">
        <v>6379</v>
      </c>
      <c r="F6437" s="282" t="s">
        <v>15</v>
      </c>
      <c r="G6437" s="1119" t="str">
        <f>IF('Lender Inputs'!I129="","Blank",'Lender Inputs'!I129)</f>
        <v>Blank</v>
      </c>
      <c r="I6437" s="515" t="s">
        <v>6740</v>
      </c>
      <c r="K6437" s="1140"/>
    </row>
    <row r="6438" spans="1:11" x14ac:dyDescent="0.2">
      <c r="A6438" s="86" t="s">
        <v>6387</v>
      </c>
      <c r="B6438" s="763" t="s">
        <v>165</v>
      </c>
      <c r="D6438" s="86" t="s">
        <v>33</v>
      </c>
      <c r="E6438" s="86" t="s">
        <v>6379</v>
      </c>
      <c r="F6438" s="282" t="s">
        <v>16</v>
      </c>
      <c r="G6438" s="1119" t="str">
        <f>IF('Lender Inputs'!I130="","Blank",'Lender Inputs'!I130)</f>
        <v>Blank</v>
      </c>
      <c r="I6438" s="515" t="s">
        <v>6741</v>
      </c>
      <c r="K6438" s="1140"/>
    </row>
    <row r="6439" spans="1:11" x14ac:dyDescent="0.2">
      <c r="A6439" s="86" t="s">
        <v>6387</v>
      </c>
      <c r="B6439" s="763" t="s">
        <v>165</v>
      </c>
      <c r="D6439" s="86" t="s">
        <v>33</v>
      </c>
      <c r="E6439" s="86" t="s">
        <v>6379</v>
      </c>
      <c r="F6439" s="282" t="s">
        <v>17</v>
      </c>
      <c r="G6439" s="1119" t="str">
        <f>IF('Lender Inputs'!I131="","Blank",'Lender Inputs'!I131)</f>
        <v>Blank</v>
      </c>
      <c r="I6439" s="515" t="s">
        <v>6742</v>
      </c>
      <c r="K6439" s="1140"/>
    </row>
    <row r="6440" spans="1:11" x14ac:dyDescent="0.2">
      <c r="A6440" s="86" t="s">
        <v>6387</v>
      </c>
      <c r="B6440" s="763" t="s">
        <v>165</v>
      </c>
      <c r="D6440" s="86" t="s">
        <v>33</v>
      </c>
      <c r="E6440" s="86" t="s">
        <v>6379</v>
      </c>
      <c r="F6440" s="282" t="s">
        <v>18</v>
      </c>
      <c r="G6440" s="1119" t="str">
        <f>IF('Lender Inputs'!I132="","Blank",'Lender Inputs'!I132)</f>
        <v>Blank</v>
      </c>
      <c r="I6440" s="515" t="s">
        <v>6743</v>
      </c>
      <c r="K6440" s="1140"/>
    </row>
    <row r="6441" spans="1:11" x14ac:dyDescent="0.2">
      <c r="A6441" s="86" t="s">
        <v>6387</v>
      </c>
      <c r="B6441" s="763" t="s">
        <v>165</v>
      </c>
      <c r="D6441" s="86" t="s">
        <v>33</v>
      </c>
      <c r="E6441" s="86" t="s">
        <v>6379</v>
      </c>
      <c r="F6441" s="282" t="s">
        <v>19</v>
      </c>
      <c r="G6441" s="1119" t="str">
        <f>IF('Lender Inputs'!I133="","Blank",'Lender Inputs'!I133)</f>
        <v>Blank</v>
      </c>
      <c r="I6441" s="515" t="s">
        <v>6744</v>
      </c>
      <c r="K6441" s="1140"/>
    </row>
    <row r="6442" spans="1:11" x14ac:dyDescent="0.2">
      <c r="A6442" s="86" t="s">
        <v>6387</v>
      </c>
      <c r="B6442" s="763" t="s">
        <v>165</v>
      </c>
      <c r="D6442" s="86" t="s">
        <v>33</v>
      </c>
      <c r="E6442" s="86" t="s">
        <v>6379</v>
      </c>
      <c r="F6442" s="282" t="s">
        <v>20</v>
      </c>
      <c r="G6442" s="1119" t="str">
        <f>IF('Lender Inputs'!I134="","Blank",'Lender Inputs'!I134)</f>
        <v>Blank</v>
      </c>
      <c r="I6442" s="515" t="s">
        <v>6745</v>
      </c>
      <c r="K6442" s="1140"/>
    </row>
    <row r="6443" spans="1:11" x14ac:dyDescent="0.2">
      <c r="A6443" s="86" t="s">
        <v>6387</v>
      </c>
      <c r="B6443" s="763" t="s">
        <v>165</v>
      </c>
      <c r="D6443" s="86" t="s">
        <v>33</v>
      </c>
      <c r="E6443" s="86" t="s">
        <v>6379</v>
      </c>
      <c r="F6443" s="282" t="s">
        <v>21</v>
      </c>
      <c r="G6443" s="1119" t="str">
        <f>IF('Lender Inputs'!I135="","Blank",'Lender Inputs'!I135)</f>
        <v>Blank</v>
      </c>
      <c r="I6443" s="515" t="s">
        <v>6746</v>
      </c>
      <c r="K6443" s="1140"/>
    </row>
    <row r="6444" spans="1:11" x14ac:dyDescent="0.2">
      <c r="A6444" s="86" t="s">
        <v>6387</v>
      </c>
      <c r="B6444" s="763" t="s">
        <v>165</v>
      </c>
      <c r="D6444" s="86" t="s">
        <v>33</v>
      </c>
      <c r="E6444" s="86" t="s">
        <v>6379</v>
      </c>
      <c r="F6444" s="282" t="s">
        <v>22</v>
      </c>
      <c r="G6444" s="1119" t="str">
        <f>IF('Lender Inputs'!I136="","Blank",'Lender Inputs'!I136)</f>
        <v>Blank</v>
      </c>
      <c r="I6444" s="515" t="s">
        <v>6747</v>
      </c>
      <c r="K6444" s="1140"/>
    </row>
    <row r="6445" spans="1:11" x14ac:dyDescent="0.2">
      <c r="A6445" s="86" t="s">
        <v>6387</v>
      </c>
      <c r="B6445" s="763" t="s">
        <v>165</v>
      </c>
      <c r="D6445" s="86" t="s">
        <v>33</v>
      </c>
      <c r="E6445" s="86" t="s">
        <v>6379</v>
      </c>
      <c r="F6445" s="282" t="s">
        <v>23</v>
      </c>
      <c r="G6445" s="1119" t="str">
        <f>IF('Lender Inputs'!I137="","Blank",'Lender Inputs'!I137)</f>
        <v>Blank</v>
      </c>
      <c r="I6445" s="515" t="s">
        <v>6748</v>
      </c>
      <c r="K6445" s="1140"/>
    </row>
    <row r="6446" spans="1:11" x14ac:dyDescent="0.2">
      <c r="A6446" s="86" t="s">
        <v>6387</v>
      </c>
      <c r="B6446" s="763" t="s">
        <v>165</v>
      </c>
      <c r="D6446" s="86" t="s">
        <v>33</v>
      </c>
      <c r="E6446" s="86" t="s">
        <v>6379</v>
      </c>
      <c r="F6446" s="282" t="s">
        <v>474</v>
      </c>
      <c r="G6446" s="1119" t="str">
        <f>IF('Lender Inputs'!I138="","Blank",'Lender Inputs'!I138)</f>
        <v>Blank</v>
      </c>
      <c r="I6446" s="515" t="s">
        <v>6749</v>
      </c>
      <c r="K6446" s="1140"/>
    </row>
    <row r="6447" spans="1:11" x14ac:dyDescent="0.2">
      <c r="A6447" s="86" t="s">
        <v>6387</v>
      </c>
      <c r="B6447" s="763" t="s">
        <v>165</v>
      </c>
      <c r="D6447" s="86" t="s">
        <v>33</v>
      </c>
      <c r="E6447" s="86" t="s">
        <v>6379</v>
      </c>
      <c r="F6447" s="282" t="s">
        <v>475</v>
      </c>
      <c r="G6447" s="1119" t="str">
        <f>IF('Lender Inputs'!I139="","Blank",'Lender Inputs'!I139)</f>
        <v>Blank</v>
      </c>
      <c r="I6447" s="515" t="s">
        <v>6750</v>
      </c>
      <c r="K6447" s="1140"/>
    </row>
    <row r="6448" spans="1:11" x14ac:dyDescent="0.2">
      <c r="A6448" s="86" t="s">
        <v>6387</v>
      </c>
      <c r="B6448" s="763" t="s">
        <v>165</v>
      </c>
      <c r="D6448" s="86" t="s">
        <v>33</v>
      </c>
      <c r="E6448" s="86" t="s">
        <v>6379</v>
      </c>
      <c r="F6448" s="282" t="s">
        <v>24</v>
      </c>
      <c r="G6448" s="1119" t="str">
        <f>IF('Lender Inputs'!I140="","Blank",'Lender Inputs'!I140)</f>
        <v>Blank</v>
      </c>
      <c r="I6448" s="515" t="s">
        <v>6751</v>
      </c>
      <c r="K6448" s="1140"/>
    </row>
    <row r="6449" spans="1:11" x14ac:dyDescent="0.2">
      <c r="A6449" s="86" t="s">
        <v>6387</v>
      </c>
      <c r="B6449" s="763" t="s">
        <v>165</v>
      </c>
      <c r="D6449" s="86" t="s">
        <v>33</v>
      </c>
      <c r="E6449" s="86" t="s">
        <v>6379</v>
      </c>
      <c r="F6449" s="282" t="s">
        <v>25</v>
      </c>
      <c r="G6449" s="1119" t="str">
        <f>IF('Lender Inputs'!I141="","Blank",'Lender Inputs'!I141)</f>
        <v>Blank</v>
      </c>
      <c r="I6449" s="515" t="s">
        <v>6752</v>
      </c>
      <c r="K6449" s="1140"/>
    </row>
    <row r="6450" spans="1:11" x14ac:dyDescent="0.2">
      <c r="A6450" s="86" t="s">
        <v>6387</v>
      </c>
      <c r="B6450" s="763" t="s">
        <v>165</v>
      </c>
      <c r="D6450" s="86" t="s">
        <v>33</v>
      </c>
      <c r="E6450" s="86" t="s">
        <v>6379</v>
      </c>
      <c r="F6450" s="282" t="s">
        <v>476</v>
      </c>
      <c r="G6450" s="1119" t="str">
        <f>IF('Lender Inputs'!I142="","Blank",'Lender Inputs'!I142)</f>
        <v>Blank</v>
      </c>
      <c r="I6450" s="515" t="s">
        <v>6753</v>
      </c>
      <c r="K6450" s="1140"/>
    </row>
    <row r="6451" spans="1:11" x14ac:dyDescent="0.2">
      <c r="A6451" s="86" t="s">
        <v>6387</v>
      </c>
      <c r="B6451" s="763" t="s">
        <v>165</v>
      </c>
      <c r="D6451" s="86" t="s">
        <v>33</v>
      </c>
      <c r="E6451" s="86" t="s">
        <v>6379</v>
      </c>
      <c r="F6451" s="282" t="s">
        <v>477</v>
      </c>
      <c r="G6451" s="1119" t="str">
        <f>IF('Lender Inputs'!I143="","Blank",'Lender Inputs'!I143)</f>
        <v>Blank</v>
      </c>
      <c r="I6451" s="515" t="s">
        <v>6754</v>
      </c>
      <c r="K6451" s="1140"/>
    </row>
    <row r="6452" spans="1:11" x14ac:dyDescent="0.2">
      <c r="A6452" s="86" t="s">
        <v>6387</v>
      </c>
      <c r="B6452" s="763" t="s">
        <v>165</v>
      </c>
      <c r="D6452" s="86" t="s">
        <v>33</v>
      </c>
      <c r="E6452" s="86" t="s">
        <v>6379</v>
      </c>
      <c r="F6452" s="282" t="s">
        <v>26</v>
      </c>
      <c r="G6452" s="1119" t="str">
        <f>IF('Lender Inputs'!I144="","Blank",'Lender Inputs'!I144)</f>
        <v>Blank</v>
      </c>
      <c r="I6452" s="515" t="s">
        <v>6755</v>
      </c>
      <c r="K6452" s="1140"/>
    </row>
    <row r="6453" spans="1:11" x14ac:dyDescent="0.2">
      <c r="A6453" s="86" t="s">
        <v>6387</v>
      </c>
      <c r="B6453" s="763" t="s">
        <v>165</v>
      </c>
      <c r="D6453" s="86" t="s">
        <v>33</v>
      </c>
      <c r="E6453" s="86" t="s">
        <v>6379</v>
      </c>
      <c r="F6453" s="282" t="s">
        <v>478</v>
      </c>
      <c r="G6453" s="1119" t="str">
        <f>IF('Lender Inputs'!I145="","Blank",'Lender Inputs'!I145)</f>
        <v>Blank</v>
      </c>
      <c r="I6453" s="515" t="s">
        <v>6756</v>
      </c>
      <c r="K6453" s="1140"/>
    </row>
    <row r="6454" spans="1:11" x14ac:dyDescent="0.2">
      <c r="A6454" s="86" t="s">
        <v>6387</v>
      </c>
      <c r="B6454" s="763" t="s">
        <v>165</v>
      </c>
      <c r="D6454" s="86" t="s">
        <v>33</v>
      </c>
      <c r="E6454" s="86" t="s">
        <v>6379</v>
      </c>
      <c r="F6454" s="282" t="s">
        <v>479</v>
      </c>
      <c r="G6454" s="1119" t="str">
        <f>IF('Lender Inputs'!I146="","Blank",'Lender Inputs'!I146)</f>
        <v>Blank</v>
      </c>
      <c r="I6454" s="515" t="s">
        <v>6757</v>
      </c>
      <c r="K6454" s="1140"/>
    </row>
    <row r="6455" spans="1:11" x14ac:dyDescent="0.2">
      <c r="A6455" s="86" t="s">
        <v>6387</v>
      </c>
      <c r="B6455" s="763" t="s">
        <v>165</v>
      </c>
      <c r="D6455" s="86" t="s">
        <v>33</v>
      </c>
      <c r="E6455" s="86" t="s">
        <v>6379</v>
      </c>
      <c r="F6455" s="282" t="s">
        <v>434</v>
      </c>
      <c r="G6455" s="1119" t="str">
        <f>IF('Lender Inputs'!I148="","Blank",'Lender Inputs'!I148)</f>
        <v>Blank</v>
      </c>
      <c r="I6455" s="515" t="s">
        <v>6758</v>
      </c>
      <c r="K6455" s="1140"/>
    </row>
    <row r="6456" spans="1:11" x14ac:dyDescent="0.2">
      <c r="A6456" s="86" t="s">
        <v>6387</v>
      </c>
      <c r="B6456" s="763" t="s">
        <v>165</v>
      </c>
      <c r="D6456" s="86" t="s">
        <v>33</v>
      </c>
      <c r="E6456" s="86" t="s">
        <v>6379</v>
      </c>
      <c r="F6456" s="282" t="s">
        <v>35</v>
      </c>
      <c r="G6456" s="1119" t="str">
        <f>IF('Lender Inputs'!I149="","Blank",'Lender Inputs'!I149)</f>
        <v>Blank</v>
      </c>
      <c r="I6456" s="515" t="s">
        <v>6759</v>
      </c>
      <c r="K6456" s="1140"/>
    </row>
    <row r="6457" spans="1:11" x14ac:dyDescent="0.2">
      <c r="A6457" s="86" t="s">
        <v>6387</v>
      </c>
      <c r="B6457" s="763" t="s">
        <v>165</v>
      </c>
      <c r="D6457" s="86" t="s">
        <v>33</v>
      </c>
      <c r="E6457" s="86" t="s">
        <v>6379</v>
      </c>
      <c r="F6457" s="282" t="s">
        <v>447</v>
      </c>
      <c r="G6457" s="1119" t="str">
        <f>IF('Lender Inputs'!I150="","Blank",'Lender Inputs'!I150)</f>
        <v>Blank</v>
      </c>
      <c r="I6457" s="515" t="s">
        <v>6760</v>
      </c>
      <c r="K6457" s="1140"/>
    </row>
    <row r="6458" spans="1:11" x14ac:dyDescent="0.2">
      <c r="A6458" s="86" t="s">
        <v>6387</v>
      </c>
      <c r="B6458" s="763" t="s">
        <v>165</v>
      </c>
      <c r="D6458" s="86" t="s">
        <v>33</v>
      </c>
      <c r="E6458" s="86" t="s">
        <v>6379</v>
      </c>
      <c r="F6458" s="282" t="s">
        <v>448</v>
      </c>
      <c r="G6458" s="1119" t="str">
        <f>IF('Lender Inputs'!I151="","Blank",'Lender Inputs'!I151)</f>
        <v>Blank</v>
      </c>
      <c r="I6458" s="515" t="s">
        <v>6761</v>
      </c>
      <c r="K6458" s="1140"/>
    </row>
    <row r="6459" spans="1:11" x14ac:dyDescent="0.2">
      <c r="A6459" s="86" t="s">
        <v>6387</v>
      </c>
      <c r="B6459" s="763" t="s">
        <v>165</v>
      </c>
      <c r="D6459" s="86" t="s">
        <v>33</v>
      </c>
      <c r="E6459" s="86" t="s">
        <v>6379</v>
      </c>
      <c r="F6459" s="282" t="s">
        <v>449</v>
      </c>
      <c r="G6459" s="1119" t="str">
        <f>IF('Lender Inputs'!I152="","Blank",'Lender Inputs'!I152)</f>
        <v>Blank</v>
      </c>
      <c r="I6459" s="515" t="s">
        <v>6762</v>
      </c>
      <c r="K6459" s="1140"/>
    </row>
    <row r="6460" spans="1:11" x14ac:dyDescent="0.2">
      <c r="A6460" s="86" t="s">
        <v>6387</v>
      </c>
      <c r="B6460" s="763" t="s">
        <v>165</v>
      </c>
      <c r="D6460" s="86" t="s">
        <v>33</v>
      </c>
      <c r="E6460" s="86" t="s">
        <v>6379</v>
      </c>
      <c r="F6460" s="282" t="s">
        <v>431</v>
      </c>
      <c r="G6460" s="1119" t="str">
        <f>IF('Lender Inputs'!I153="","Blank",'Lender Inputs'!I153)</f>
        <v>Blank</v>
      </c>
      <c r="I6460" s="515" t="s">
        <v>6763</v>
      </c>
      <c r="K6460" s="1140"/>
    </row>
    <row r="6461" spans="1:11" x14ac:dyDescent="0.2">
      <c r="A6461" s="86" t="s">
        <v>6387</v>
      </c>
      <c r="B6461" s="763" t="s">
        <v>165</v>
      </c>
      <c r="D6461" s="86" t="s">
        <v>33</v>
      </c>
      <c r="E6461" s="86" t="s">
        <v>6379</v>
      </c>
      <c r="F6461" s="282" t="s">
        <v>432</v>
      </c>
      <c r="G6461" s="1119" t="str">
        <f>IF('Lender Inputs'!I154="","Blank",'Lender Inputs'!I154)</f>
        <v>Blank</v>
      </c>
      <c r="I6461" s="515" t="s">
        <v>6764</v>
      </c>
      <c r="K6461" s="1140"/>
    </row>
    <row r="6462" spans="1:11" x14ac:dyDescent="0.2">
      <c r="A6462" s="86" t="s">
        <v>6387</v>
      </c>
      <c r="B6462" s="543" t="s">
        <v>165</v>
      </c>
      <c r="C6462" s="547"/>
      <c r="D6462" s="547" t="s">
        <v>33</v>
      </c>
      <c r="E6462" s="547" t="s">
        <v>6379</v>
      </c>
      <c r="F6462" s="538" t="s">
        <v>433</v>
      </c>
      <c r="G6462" s="1120" t="str">
        <f>IF('Lender Inputs'!I155="","Blank",'Lender Inputs'!I155)</f>
        <v>Blank</v>
      </c>
      <c r="I6462" s="515" t="s">
        <v>6765</v>
      </c>
      <c r="K6462" s="1140"/>
    </row>
    <row r="6463" spans="1:11" x14ac:dyDescent="0.2">
      <c r="A6463" s="86" t="s">
        <v>6387</v>
      </c>
      <c r="B6463" s="541" t="s">
        <v>165</v>
      </c>
      <c r="C6463" s="546"/>
      <c r="D6463" s="546" t="s">
        <v>33</v>
      </c>
      <c r="E6463" s="546" t="s">
        <v>6380</v>
      </c>
      <c r="F6463" s="542" t="s">
        <v>7611</v>
      </c>
      <c r="G6463" s="1118" t="str">
        <f>IF('Lender Inputs'!J128="","Blank",'Lender Inputs'!J128)</f>
        <v>Blank</v>
      </c>
      <c r="I6463" s="515" t="s">
        <v>6766</v>
      </c>
      <c r="K6463" s="1140"/>
    </row>
    <row r="6464" spans="1:11" x14ac:dyDescent="0.2">
      <c r="A6464" s="86" t="s">
        <v>6387</v>
      </c>
      <c r="B6464" s="763" t="s">
        <v>165</v>
      </c>
      <c r="D6464" s="86" t="s">
        <v>33</v>
      </c>
      <c r="E6464" s="86" t="s">
        <v>6380</v>
      </c>
      <c r="F6464" s="282" t="s">
        <v>15</v>
      </c>
      <c r="G6464" s="1119" t="str">
        <f>IF('Lender Inputs'!J129="","Blank",'Lender Inputs'!J129)</f>
        <v>Blank</v>
      </c>
      <c r="I6464" s="515" t="s">
        <v>6767</v>
      </c>
      <c r="K6464" s="1140"/>
    </row>
    <row r="6465" spans="1:11" x14ac:dyDescent="0.2">
      <c r="A6465" s="86" t="s">
        <v>6387</v>
      </c>
      <c r="B6465" s="763" t="s">
        <v>165</v>
      </c>
      <c r="D6465" s="86" t="s">
        <v>33</v>
      </c>
      <c r="E6465" s="86" t="s">
        <v>6380</v>
      </c>
      <c r="F6465" s="282" t="s">
        <v>16</v>
      </c>
      <c r="G6465" s="1119" t="str">
        <f>IF('Lender Inputs'!J130="","Blank",'Lender Inputs'!J130)</f>
        <v>Blank</v>
      </c>
      <c r="I6465" s="515" t="s">
        <v>6768</v>
      </c>
      <c r="K6465" s="1140"/>
    </row>
    <row r="6466" spans="1:11" x14ac:dyDescent="0.2">
      <c r="A6466" s="86" t="s">
        <v>6387</v>
      </c>
      <c r="B6466" s="763" t="s">
        <v>165</v>
      </c>
      <c r="D6466" s="86" t="s">
        <v>33</v>
      </c>
      <c r="E6466" s="86" t="s">
        <v>6380</v>
      </c>
      <c r="F6466" s="282" t="s">
        <v>17</v>
      </c>
      <c r="G6466" s="1119" t="str">
        <f>IF('Lender Inputs'!J131="","Blank",'Lender Inputs'!J131)</f>
        <v>Blank</v>
      </c>
      <c r="I6466" s="515" t="s">
        <v>6769</v>
      </c>
      <c r="K6466" s="1140"/>
    </row>
    <row r="6467" spans="1:11" x14ac:dyDescent="0.2">
      <c r="A6467" s="86" t="s">
        <v>6387</v>
      </c>
      <c r="B6467" s="763" t="s">
        <v>165</v>
      </c>
      <c r="D6467" s="86" t="s">
        <v>33</v>
      </c>
      <c r="E6467" s="86" t="s">
        <v>6380</v>
      </c>
      <c r="F6467" s="282" t="s">
        <v>18</v>
      </c>
      <c r="G6467" s="1119" t="str">
        <f>IF('Lender Inputs'!J132="","Blank",'Lender Inputs'!J132)</f>
        <v>Blank</v>
      </c>
      <c r="I6467" s="515" t="s">
        <v>6770</v>
      </c>
      <c r="K6467" s="1140"/>
    </row>
    <row r="6468" spans="1:11" x14ac:dyDescent="0.2">
      <c r="A6468" s="86" t="s">
        <v>6387</v>
      </c>
      <c r="B6468" s="763" t="s">
        <v>165</v>
      </c>
      <c r="D6468" s="86" t="s">
        <v>33</v>
      </c>
      <c r="E6468" s="86" t="s">
        <v>6380</v>
      </c>
      <c r="F6468" s="282" t="s">
        <v>19</v>
      </c>
      <c r="G6468" s="1119" t="str">
        <f>IF('Lender Inputs'!J133="","Blank",'Lender Inputs'!J133)</f>
        <v>Blank</v>
      </c>
      <c r="I6468" s="515" t="s">
        <v>6771</v>
      </c>
      <c r="K6468" s="1140"/>
    </row>
    <row r="6469" spans="1:11" x14ac:dyDescent="0.2">
      <c r="A6469" s="86" t="s">
        <v>6387</v>
      </c>
      <c r="B6469" s="763" t="s">
        <v>165</v>
      </c>
      <c r="D6469" s="86" t="s">
        <v>33</v>
      </c>
      <c r="E6469" s="86" t="s">
        <v>6380</v>
      </c>
      <c r="F6469" s="282" t="s">
        <v>20</v>
      </c>
      <c r="G6469" s="1119" t="str">
        <f>IF('Lender Inputs'!J134="","Blank",'Lender Inputs'!J134)</f>
        <v>Blank</v>
      </c>
      <c r="I6469" s="515" t="s">
        <v>6772</v>
      </c>
      <c r="K6469" s="1140"/>
    </row>
    <row r="6470" spans="1:11" x14ac:dyDescent="0.2">
      <c r="A6470" s="86" t="s">
        <v>6387</v>
      </c>
      <c r="B6470" s="763" t="s">
        <v>165</v>
      </c>
      <c r="D6470" s="86" t="s">
        <v>33</v>
      </c>
      <c r="E6470" s="86" t="s">
        <v>6380</v>
      </c>
      <c r="F6470" s="282" t="s">
        <v>21</v>
      </c>
      <c r="G6470" s="1119" t="str">
        <f>IF('Lender Inputs'!J135="","Blank",'Lender Inputs'!J135)</f>
        <v>Blank</v>
      </c>
      <c r="I6470" s="515" t="s">
        <v>6773</v>
      </c>
      <c r="K6470" s="1140"/>
    </row>
    <row r="6471" spans="1:11" x14ac:dyDescent="0.2">
      <c r="A6471" s="86" t="s">
        <v>6387</v>
      </c>
      <c r="B6471" s="763" t="s">
        <v>165</v>
      </c>
      <c r="D6471" s="86" t="s">
        <v>33</v>
      </c>
      <c r="E6471" s="86" t="s">
        <v>6380</v>
      </c>
      <c r="F6471" s="282" t="s">
        <v>22</v>
      </c>
      <c r="G6471" s="1119" t="str">
        <f>IF('Lender Inputs'!J136="","Blank",'Lender Inputs'!J136)</f>
        <v>Blank</v>
      </c>
      <c r="I6471" s="515" t="s">
        <v>6774</v>
      </c>
      <c r="K6471" s="1140"/>
    </row>
    <row r="6472" spans="1:11" x14ac:dyDescent="0.2">
      <c r="A6472" s="86" t="s">
        <v>6387</v>
      </c>
      <c r="B6472" s="763" t="s">
        <v>165</v>
      </c>
      <c r="D6472" s="86" t="s">
        <v>33</v>
      </c>
      <c r="E6472" s="86" t="s">
        <v>6380</v>
      </c>
      <c r="F6472" s="282" t="s">
        <v>23</v>
      </c>
      <c r="G6472" s="1119" t="str">
        <f>IF('Lender Inputs'!J137="","Blank",'Lender Inputs'!J137)</f>
        <v>Blank</v>
      </c>
      <c r="I6472" s="515" t="s">
        <v>6775</v>
      </c>
      <c r="K6472" s="1140"/>
    </row>
    <row r="6473" spans="1:11" x14ac:dyDescent="0.2">
      <c r="A6473" s="86" t="s">
        <v>6387</v>
      </c>
      <c r="B6473" s="763" t="s">
        <v>165</v>
      </c>
      <c r="D6473" s="86" t="s">
        <v>33</v>
      </c>
      <c r="E6473" s="86" t="s">
        <v>6380</v>
      </c>
      <c r="F6473" s="282" t="s">
        <v>474</v>
      </c>
      <c r="G6473" s="1119" t="str">
        <f>IF('Lender Inputs'!J138="","Blank",'Lender Inputs'!J138)</f>
        <v>Blank</v>
      </c>
      <c r="I6473" s="515" t="s">
        <v>6776</v>
      </c>
      <c r="K6473" s="1140"/>
    </row>
    <row r="6474" spans="1:11" x14ac:dyDescent="0.2">
      <c r="A6474" s="86" t="s">
        <v>6387</v>
      </c>
      <c r="B6474" s="763" t="s">
        <v>165</v>
      </c>
      <c r="D6474" s="86" t="s">
        <v>33</v>
      </c>
      <c r="E6474" s="86" t="s">
        <v>6380</v>
      </c>
      <c r="F6474" s="282" t="s">
        <v>475</v>
      </c>
      <c r="G6474" s="1119" t="str">
        <f>IF('Lender Inputs'!J139="","Blank",'Lender Inputs'!J139)</f>
        <v>Blank</v>
      </c>
      <c r="I6474" s="515" t="s">
        <v>6777</v>
      </c>
      <c r="K6474" s="1140"/>
    </row>
    <row r="6475" spans="1:11" x14ac:dyDescent="0.2">
      <c r="A6475" s="86" t="s">
        <v>6387</v>
      </c>
      <c r="B6475" s="763" t="s">
        <v>165</v>
      </c>
      <c r="D6475" s="86" t="s">
        <v>33</v>
      </c>
      <c r="E6475" s="86" t="s">
        <v>6380</v>
      </c>
      <c r="F6475" s="282" t="s">
        <v>24</v>
      </c>
      <c r="G6475" s="1119" t="str">
        <f>IF('Lender Inputs'!J140="","Blank",'Lender Inputs'!J140)</f>
        <v>Blank</v>
      </c>
      <c r="I6475" s="515" t="s">
        <v>6778</v>
      </c>
      <c r="K6475" s="1140"/>
    </row>
    <row r="6476" spans="1:11" x14ac:dyDescent="0.2">
      <c r="A6476" s="86" t="s">
        <v>6387</v>
      </c>
      <c r="B6476" s="763" t="s">
        <v>165</v>
      </c>
      <c r="D6476" s="86" t="s">
        <v>33</v>
      </c>
      <c r="E6476" s="86" t="s">
        <v>6380</v>
      </c>
      <c r="F6476" s="282" t="s">
        <v>25</v>
      </c>
      <c r="G6476" s="1119" t="str">
        <f>IF('Lender Inputs'!J141="","Blank",'Lender Inputs'!J141)</f>
        <v>Blank</v>
      </c>
      <c r="I6476" s="515" t="s">
        <v>6779</v>
      </c>
      <c r="K6476" s="1140"/>
    </row>
    <row r="6477" spans="1:11" x14ac:dyDescent="0.2">
      <c r="A6477" s="86" t="s">
        <v>6387</v>
      </c>
      <c r="B6477" s="763" t="s">
        <v>165</v>
      </c>
      <c r="D6477" s="86" t="s">
        <v>33</v>
      </c>
      <c r="E6477" s="86" t="s">
        <v>6380</v>
      </c>
      <c r="F6477" s="282" t="s">
        <v>476</v>
      </c>
      <c r="G6477" s="1119" t="str">
        <f>IF('Lender Inputs'!J142="","Blank",'Lender Inputs'!J142)</f>
        <v>Blank</v>
      </c>
      <c r="I6477" s="515" t="s">
        <v>6780</v>
      </c>
      <c r="K6477" s="1140"/>
    </row>
    <row r="6478" spans="1:11" x14ac:dyDescent="0.2">
      <c r="A6478" s="86" t="s">
        <v>6387</v>
      </c>
      <c r="B6478" s="763" t="s">
        <v>165</v>
      </c>
      <c r="D6478" s="86" t="s">
        <v>33</v>
      </c>
      <c r="E6478" s="86" t="s">
        <v>6380</v>
      </c>
      <c r="F6478" s="282" t="s">
        <v>477</v>
      </c>
      <c r="G6478" s="1119" t="str">
        <f>IF('Lender Inputs'!J143="","Blank",'Lender Inputs'!J143)</f>
        <v>Blank</v>
      </c>
      <c r="I6478" s="515" t="s">
        <v>6781</v>
      </c>
      <c r="K6478" s="1140"/>
    </row>
    <row r="6479" spans="1:11" x14ac:dyDescent="0.2">
      <c r="A6479" s="86" t="s">
        <v>6387</v>
      </c>
      <c r="B6479" s="763" t="s">
        <v>165</v>
      </c>
      <c r="D6479" s="86" t="s">
        <v>33</v>
      </c>
      <c r="E6479" s="86" t="s">
        <v>6380</v>
      </c>
      <c r="F6479" s="282" t="s">
        <v>26</v>
      </c>
      <c r="G6479" s="1119" t="str">
        <f>IF('Lender Inputs'!J144="","Blank",'Lender Inputs'!J144)</f>
        <v>Blank</v>
      </c>
      <c r="I6479" s="515" t="s">
        <v>6782</v>
      </c>
      <c r="K6479" s="1140"/>
    </row>
    <row r="6480" spans="1:11" x14ac:dyDescent="0.2">
      <c r="A6480" s="86" t="s">
        <v>6387</v>
      </c>
      <c r="B6480" s="763" t="s">
        <v>165</v>
      </c>
      <c r="D6480" s="86" t="s">
        <v>33</v>
      </c>
      <c r="E6480" s="86" t="s">
        <v>6380</v>
      </c>
      <c r="F6480" s="282" t="s">
        <v>478</v>
      </c>
      <c r="G6480" s="1119" t="str">
        <f>IF('Lender Inputs'!J145="","Blank",'Lender Inputs'!J145)</f>
        <v>Blank</v>
      </c>
      <c r="I6480" s="515" t="s">
        <v>6783</v>
      </c>
      <c r="K6480" s="1140"/>
    </row>
    <row r="6481" spans="1:11" x14ac:dyDescent="0.2">
      <c r="A6481" s="86" t="s">
        <v>6387</v>
      </c>
      <c r="B6481" s="763" t="s">
        <v>165</v>
      </c>
      <c r="D6481" s="86" t="s">
        <v>33</v>
      </c>
      <c r="E6481" s="86" t="s">
        <v>6380</v>
      </c>
      <c r="F6481" s="282" t="s">
        <v>479</v>
      </c>
      <c r="G6481" s="1119" t="str">
        <f>IF('Lender Inputs'!J146="","Blank",'Lender Inputs'!J146)</f>
        <v>Blank</v>
      </c>
      <c r="I6481" s="515" t="s">
        <v>6784</v>
      </c>
      <c r="K6481" s="1140"/>
    </row>
    <row r="6482" spans="1:11" x14ac:dyDescent="0.2">
      <c r="A6482" s="86" t="s">
        <v>6387</v>
      </c>
      <c r="B6482" s="763" t="s">
        <v>165</v>
      </c>
      <c r="D6482" s="86" t="s">
        <v>33</v>
      </c>
      <c r="E6482" s="86" t="s">
        <v>6380</v>
      </c>
      <c r="F6482" s="282" t="s">
        <v>434</v>
      </c>
      <c r="G6482" s="1119" t="str">
        <f>IF('Lender Inputs'!J148="","Blank",'Lender Inputs'!J148)</f>
        <v>Blank</v>
      </c>
      <c r="I6482" s="515" t="s">
        <v>6785</v>
      </c>
      <c r="K6482" s="1140"/>
    </row>
    <row r="6483" spans="1:11" x14ac:dyDescent="0.2">
      <c r="A6483" s="86" t="s">
        <v>6387</v>
      </c>
      <c r="B6483" s="763" t="s">
        <v>165</v>
      </c>
      <c r="D6483" s="86" t="s">
        <v>33</v>
      </c>
      <c r="E6483" s="86" t="s">
        <v>6380</v>
      </c>
      <c r="F6483" s="282" t="s">
        <v>35</v>
      </c>
      <c r="G6483" s="1119" t="str">
        <f>IF('Lender Inputs'!J149="","Blank",'Lender Inputs'!J149)</f>
        <v>Blank</v>
      </c>
      <c r="I6483" s="515" t="s">
        <v>6786</v>
      </c>
      <c r="K6483" s="1140"/>
    </row>
    <row r="6484" spans="1:11" x14ac:dyDescent="0.2">
      <c r="A6484" s="86" t="s">
        <v>6387</v>
      </c>
      <c r="B6484" s="763" t="s">
        <v>165</v>
      </c>
      <c r="D6484" s="86" t="s">
        <v>33</v>
      </c>
      <c r="E6484" s="86" t="s">
        <v>6380</v>
      </c>
      <c r="F6484" s="282" t="s">
        <v>447</v>
      </c>
      <c r="G6484" s="1119" t="str">
        <f>IF('Lender Inputs'!J150="","Blank",'Lender Inputs'!J150)</f>
        <v>Blank</v>
      </c>
      <c r="I6484" s="515" t="s">
        <v>6787</v>
      </c>
      <c r="K6484" s="1140"/>
    </row>
    <row r="6485" spans="1:11" x14ac:dyDescent="0.2">
      <c r="A6485" s="86" t="s">
        <v>6387</v>
      </c>
      <c r="B6485" s="763" t="s">
        <v>165</v>
      </c>
      <c r="D6485" s="86" t="s">
        <v>33</v>
      </c>
      <c r="E6485" s="86" t="s">
        <v>6380</v>
      </c>
      <c r="F6485" s="282" t="s">
        <v>448</v>
      </c>
      <c r="G6485" s="1119" t="str">
        <f>IF('Lender Inputs'!J151="","Blank",'Lender Inputs'!J151)</f>
        <v>Blank</v>
      </c>
      <c r="I6485" s="515" t="s">
        <v>6788</v>
      </c>
      <c r="K6485" s="1140"/>
    </row>
    <row r="6486" spans="1:11" x14ac:dyDescent="0.2">
      <c r="A6486" s="86" t="s">
        <v>6387</v>
      </c>
      <c r="B6486" s="763" t="s">
        <v>165</v>
      </c>
      <c r="D6486" s="86" t="s">
        <v>33</v>
      </c>
      <c r="E6486" s="86" t="s">
        <v>6380</v>
      </c>
      <c r="F6486" s="282" t="s">
        <v>449</v>
      </c>
      <c r="G6486" s="1119" t="str">
        <f>IF('Lender Inputs'!J152="","Blank",'Lender Inputs'!J152)</f>
        <v>Blank</v>
      </c>
      <c r="I6486" s="515" t="s">
        <v>6789</v>
      </c>
      <c r="K6486" s="1140"/>
    </row>
    <row r="6487" spans="1:11" x14ac:dyDescent="0.2">
      <c r="A6487" s="86" t="s">
        <v>6387</v>
      </c>
      <c r="B6487" s="763" t="s">
        <v>165</v>
      </c>
      <c r="D6487" s="86" t="s">
        <v>33</v>
      </c>
      <c r="E6487" s="86" t="s">
        <v>6380</v>
      </c>
      <c r="F6487" s="282" t="s">
        <v>431</v>
      </c>
      <c r="G6487" s="1119" t="str">
        <f>IF('Lender Inputs'!J153="","Blank",'Lender Inputs'!J153)</f>
        <v>Blank</v>
      </c>
      <c r="I6487" s="515" t="s">
        <v>6790</v>
      </c>
      <c r="K6487" s="1140"/>
    </row>
    <row r="6488" spans="1:11" x14ac:dyDescent="0.2">
      <c r="A6488" s="86" t="s">
        <v>6387</v>
      </c>
      <c r="B6488" s="763" t="s">
        <v>165</v>
      </c>
      <c r="D6488" s="86" t="s">
        <v>33</v>
      </c>
      <c r="E6488" s="86" t="s">
        <v>6380</v>
      </c>
      <c r="F6488" s="282" t="s">
        <v>432</v>
      </c>
      <c r="G6488" s="1119" t="str">
        <f>IF('Lender Inputs'!J154="","Blank",'Lender Inputs'!J154)</f>
        <v>Blank</v>
      </c>
      <c r="I6488" s="515" t="s">
        <v>6791</v>
      </c>
      <c r="K6488" s="1140"/>
    </row>
    <row r="6489" spans="1:11" x14ac:dyDescent="0.2">
      <c r="A6489" s="86" t="s">
        <v>6387</v>
      </c>
      <c r="B6489" s="543" t="s">
        <v>165</v>
      </c>
      <c r="C6489" s="547"/>
      <c r="D6489" s="547" t="s">
        <v>33</v>
      </c>
      <c r="E6489" s="547" t="s">
        <v>6380</v>
      </c>
      <c r="F6489" s="538" t="s">
        <v>433</v>
      </c>
      <c r="G6489" s="1120" t="str">
        <f>IF('Lender Inputs'!J155="","Blank",'Lender Inputs'!J155)</f>
        <v>Blank</v>
      </c>
      <c r="I6489" s="515" t="s">
        <v>6792</v>
      </c>
      <c r="K6489" s="1140"/>
    </row>
    <row r="6490" spans="1:11" x14ac:dyDescent="0.2">
      <c r="A6490" s="86" t="s">
        <v>6387</v>
      </c>
      <c r="B6490" s="541" t="s">
        <v>165</v>
      </c>
      <c r="C6490" s="546"/>
      <c r="D6490" s="546" t="s">
        <v>33</v>
      </c>
      <c r="E6490" s="546" t="s">
        <v>6381</v>
      </c>
      <c r="F6490" s="542" t="s">
        <v>7611</v>
      </c>
      <c r="G6490" s="1118" t="str">
        <f>IF('Lender Inputs'!K128="","Blank",'Lender Inputs'!K128)</f>
        <v>Blank</v>
      </c>
      <c r="I6490" s="515" t="s">
        <v>6793</v>
      </c>
      <c r="K6490" s="1140"/>
    </row>
    <row r="6491" spans="1:11" x14ac:dyDescent="0.2">
      <c r="A6491" s="86" t="s">
        <v>6387</v>
      </c>
      <c r="B6491" s="763" t="s">
        <v>165</v>
      </c>
      <c r="D6491" s="86" t="s">
        <v>33</v>
      </c>
      <c r="E6491" s="86" t="s">
        <v>6381</v>
      </c>
      <c r="F6491" s="282" t="s">
        <v>15</v>
      </c>
      <c r="G6491" s="1119" t="str">
        <f>IF('Lender Inputs'!K129="","Blank",'Lender Inputs'!K129)</f>
        <v>Blank</v>
      </c>
      <c r="I6491" s="515" t="s">
        <v>6794</v>
      </c>
      <c r="K6491" s="1140"/>
    </row>
    <row r="6492" spans="1:11" x14ac:dyDescent="0.2">
      <c r="A6492" s="86" t="s">
        <v>6387</v>
      </c>
      <c r="B6492" s="763" t="s">
        <v>165</v>
      </c>
      <c r="D6492" s="86" t="s">
        <v>33</v>
      </c>
      <c r="E6492" s="86" t="s">
        <v>6381</v>
      </c>
      <c r="F6492" s="282" t="s">
        <v>16</v>
      </c>
      <c r="G6492" s="1119" t="str">
        <f>IF('Lender Inputs'!K130="","Blank",'Lender Inputs'!K130)</f>
        <v>Blank</v>
      </c>
      <c r="I6492" s="515" t="s">
        <v>6795</v>
      </c>
      <c r="K6492" s="1140"/>
    </row>
    <row r="6493" spans="1:11" x14ac:dyDescent="0.2">
      <c r="A6493" s="86" t="s">
        <v>6387</v>
      </c>
      <c r="B6493" s="763" t="s">
        <v>165</v>
      </c>
      <c r="D6493" s="86" t="s">
        <v>33</v>
      </c>
      <c r="E6493" s="86" t="s">
        <v>6381</v>
      </c>
      <c r="F6493" s="282" t="s">
        <v>17</v>
      </c>
      <c r="G6493" s="1119" t="str">
        <f>IF('Lender Inputs'!K131="","Blank",'Lender Inputs'!K131)</f>
        <v>Blank</v>
      </c>
      <c r="I6493" s="515" t="s">
        <v>6796</v>
      </c>
      <c r="K6493" s="1140"/>
    </row>
    <row r="6494" spans="1:11" x14ac:dyDescent="0.2">
      <c r="A6494" s="86" t="s">
        <v>6387</v>
      </c>
      <c r="B6494" s="763" t="s">
        <v>165</v>
      </c>
      <c r="D6494" s="86" t="s">
        <v>33</v>
      </c>
      <c r="E6494" s="86" t="s">
        <v>6381</v>
      </c>
      <c r="F6494" s="282" t="s">
        <v>18</v>
      </c>
      <c r="G6494" s="1119" t="str">
        <f>IF('Lender Inputs'!K132="","Blank",'Lender Inputs'!K132)</f>
        <v>Blank</v>
      </c>
      <c r="I6494" s="515" t="s">
        <v>6797</v>
      </c>
      <c r="K6494" s="1140"/>
    </row>
    <row r="6495" spans="1:11" x14ac:dyDescent="0.2">
      <c r="A6495" s="86" t="s">
        <v>6387</v>
      </c>
      <c r="B6495" s="763" t="s">
        <v>165</v>
      </c>
      <c r="D6495" s="86" t="s">
        <v>33</v>
      </c>
      <c r="E6495" s="86" t="s">
        <v>6381</v>
      </c>
      <c r="F6495" s="282" t="s">
        <v>19</v>
      </c>
      <c r="G6495" s="1119" t="str">
        <f>IF('Lender Inputs'!K133="","Blank",'Lender Inputs'!K133)</f>
        <v>Blank</v>
      </c>
      <c r="I6495" s="515" t="s">
        <v>6798</v>
      </c>
      <c r="K6495" s="1140"/>
    </row>
    <row r="6496" spans="1:11" x14ac:dyDescent="0.2">
      <c r="A6496" s="86" t="s">
        <v>6387</v>
      </c>
      <c r="B6496" s="763" t="s">
        <v>165</v>
      </c>
      <c r="D6496" s="86" t="s">
        <v>33</v>
      </c>
      <c r="E6496" s="86" t="s">
        <v>6381</v>
      </c>
      <c r="F6496" s="282" t="s">
        <v>20</v>
      </c>
      <c r="G6496" s="1119" t="str">
        <f>IF('Lender Inputs'!K134="","Blank",'Lender Inputs'!K134)</f>
        <v>Blank</v>
      </c>
      <c r="I6496" s="515" t="s">
        <v>6799</v>
      </c>
      <c r="K6496" s="1140"/>
    </row>
    <row r="6497" spans="1:11" x14ac:dyDescent="0.2">
      <c r="A6497" s="86" t="s">
        <v>6387</v>
      </c>
      <c r="B6497" s="763" t="s">
        <v>165</v>
      </c>
      <c r="D6497" s="86" t="s">
        <v>33</v>
      </c>
      <c r="E6497" s="86" t="s">
        <v>6381</v>
      </c>
      <c r="F6497" s="282" t="s">
        <v>21</v>
      </c>
      <c r="G6497" s="1119" t="str">
        <f>IF('Lender Inputs'!K135="","Blank",'Lender Inputs'!K135)</f>
        <v>Blank</v>
      </c>
      <c r="I6497" s="515" t="s">
        <v>6800</v>
      </c>
      <c r="K6497" s="1140"/>
    </row>
    <row r="6498" spans="1:11" x14ac:dyDescent="0.2">
      <c r="A6498" s="86" t="s">
        <v>6387</v>
      </c>
      <c r="B6498" s="763" t="s">
        <v>165</v>
      </c>
      <c r="D6498" s="86" t="s">
        <v>33</v>
      </c>
      <c r="E6498" s="86" t="s">
        <v>6381</v>
      </c>
      <c r="F6498" s="282" t="s">
        <v>22</v>
      </c>
      <c r="G6498" s="1119" t="str">
        <f>IF('Lender Inputs'!K136="","Blank",'Lender Inputs'!K136)</f>
        <v>Blank</v>
      </c>
      <c r="I6498" s="515" t="s">
        <v>6801</v>
      </c>
      <c r="K6498" s="1140"/>
    </row>
    <row r="6499" spans="1:11" x14ac:dyDescent="0.2">
      <c r="A6499" s="86" t="s">
        <v>6387</v>
      </c>
      <c r="B6499" s="763" t="s">
        <v>165</v>
      </c>
      <c r="D6499" s="86" t="s">
        <v>33</v>
      </c>
      <c r="E6499" s="86" t="s">
        <v>6381</v>
      </c>
      <c r="F6499" s="282" t="s">
        <v>23</v>
      </c>
      <c r="G6499" s="1119" t="str">
        <f>IF('Lender Inputs'!K137="","Blank",'Lender Inputs'!K137)</f>
        <v>Blank</v>
      </c>
      <c r="I6499" s="515" t="s">
        <v>6802</v>
      </c>
      <c r="K6499" s="1140"/>
    </row>
    <row r="6500" spans="1:11" x14ac:dyDescent="0.2">
      <c r="A6500" s="86" t="s">
        <v>6387</v>
      </c>
      <c r="B6500" s="763" t="s">
        <v>165</v>
      </c>
      <c r="D6500" s="86" t="s">
        <v>33</v>
      </c>
      <c r="E6500" s="86" t="s">
        <v>6381</v>
      </c>
      <c r="F6500" s="282" t="s">
        <v>474</v>
      </c>
      <c r="G6500" s="1119" t="str">
        <f>IF('Lender Inputs'!K138="","Blank",'Lender Inputs'!K138)</f>
        <v>Blank</v>
      </c>
      <c r="I6500" s="515" t="s">
        <v>6803</v>
      </c>
      <c r="K6500" s="1140"/>
    </row>
    <row r="6501" spans="1:11" x14ac:dyDescent="0.2">
      <c r="A6501" s="86" t="s">
        <v>6387</v>
      </c>
      <c r="B6501" s="763" t="s">
        <v>165</v>
      </c>
      <c r="D6501" s="86" t="s">
        <v>33</v>
      </c>
      <c r="E6501" s="86" t="s">
        <v>6381</v>
      </c>
      <c r="F6501" s="282" t="s">
        <v>475</v>
      </c>
      <c r="G6501" s="1119" t="str">
        <f>IF('Lender Inputs'!K139="","Blank",'Lender Inputs'!K139)</f>
        <v>Blank</v>
      </c>
      <c r="I6501" s="515" t="s">
        <v>6804</v>
      </c>
      <c r="K6501" s="1140"/>
    </row>
    <row r="6502" spans="1:11" x14ac:dyDescent="0.2">
      <c r="A6502" s="86" t="s">
        <v>6387</v>
      </c>
      <c r="B6502" s="763" t="s">
        <v>165</v>
      </c>
      <c r="D6502" s="86" t="s">
        <v>33</v>
      </c>
      <c r="E6502" s="86" t="s">
        <v>6381</v>
      </c>
      <c r="F6502" s="282" t="s">
        <v>24</v>
      </c>
      <c r="G6502" s="1119" t="str">
        <f>IF('Lender Inputs'!K140="","Blank",'Lender Inputs'!K140)</f>
        <v>Blank</v>
      </c>
      <c r="I6502" s="515" t="s">
        <v>6805</v>
      </c>
      <c r="K6502" s="1140"/>
    </row>
    <row r="6503" spans="1:11" x14ac:dyDescent="0.2">
      <c r="A6503" s="86" t="s">
        <v>6387</v>
      </c>
      <c r="B6503" s="763" t="s">
        <v>165</v>
      </c>
      <c r="D6503" s="86" t="s">
        <v>33</v>
      </c>
      <c r="E6503" s="86" t="s">
        <v>6381</v>
      </c>
      <c r="F6503" s="282" t="s">
        <v>25</v>
      </c>
      <c r="G6503" s="1119" t="str">
        <f>IF('Lender Inputs'!K141="","Blank",'Lender Inputs'!K141)</f>
        <v>Blank</v>
      </c>
      <c r="I6503" s="515" t="s">
        <v>6806</v>
      </c>
      <c r="K6503" s="1140"/>
    </row>
    <row r="6504" spans="1:11" x14ac:dyDescent="0.2">
      <c r="A6504" s="86" t="s">
        <v>6387</v>
      </c>
      <c r="B6504" s="763" t="s">
        <v>165</v>
      </c>
      <c r="D6504" s="86" t="s">
        <v>33</v>
      </c>
      <c r="E6504" s="86" t="s">
        <v>6381</v>
      </c>
      <c r="F6504" s="282" t="s">
        <v>476</v>
      </c>
      <c r="G6504" s="1119" t="str">
        <f>IF('Lender Inputs'!K142="","Blank",'Lender Inputs'!K142)</f>
        <v>Blank</v>
      </c>
      <c r="I6504" s="515" t="s">
        <v>6807</v>
      </c>
      <c r="K6504" s="1140"/>
    </row>
    <row r="6505" spans="1:11" x14ac:dyDescent="0.2">
      <c r="A6505" s="86" t="s">
        <v>6387</v>
      </c>
      <c r="B6505" s="763" t="s">
        <v>165</v>
      </c>
      <c r="D6505" s="86" t="s">
        <v>33</v>
      </c>
      <c r="E6505" s="86" t="s">
        <v>6381</v>
      </c>
      <c r="F6505" s="282" t="s">
        <v>477</v>
      </c>
      <c r="G6505" s="1119" t="str">
        <f>IF('Lender Inputs'!K143="","Blank",'Lender Inputs'!K143)</f>
        <v>Blank</v>
      </c>
      <c r="I6505" s="515" t="s">
        <v>6808</v>
      </c>
      <c r="K6505" s="1140"/>
    </row>
    <row r="6506" spans="1:11" x14ac:dyDescent="0.2">
      <c r="A6506" s="86" t="s">
        <v>6387</v>
      </c>
      <c r="B6506" s="763" t="s">
        <v>165</v>
      </c>
      <c r="D6506" s="86" t="s">
        <v>33</v>
      </c>
      <c r="E6506" s="86" t="s">
        <v>6381</v>
      </c>
      <c r="F6506" s="282" t="s">
        <v>26</v>
      </c>
      <c r="G6506" s="1119" t="str">
        <f>IF('Lender Inputs'!K144="","Blank",'Lender Inputs'!K144)</f>
        <v>Blank</v>
      </c>
      <c r="I6506" s="515" t="s">
        <v>6809</v>
      </c>
      <c r="K6506" s="1140"/>
    </row>
    <row r="6507" spans="1:11" x14ac:dyDescent="0.2">
      <c r="A6507" s="86" t="s">
        <v>6387</v>
      </c>
      <c r="B6507" s="763" t="s">
        <v>165</v>
      </c>
      <c r="D6507" s="86" t="s">
        <v>33</v>
      </c>
      <c r="E6507" s="86" t="s">
        <v>6381</v>
      </c>
      <c r="F6507" s="282" t="s">
        <v>478</v>
      </c>
      <c r="G6507" s="1119" t="str">
        <f>IF('Lender Inputs'!K145="","Blank",'Lender Inputs'!K145)</f>
        <v>Blank</v>
      </c>
      <c r="I6507" s="515" t="s">
        <v>6810</v>
      </c>
      <c r="K6507" s="1140"/>
    </row>
    <row r="6508" spans="1:11" x14ac:dyDescent="0.2">
      <c r="A6508" s="86" t="s">
        <v>6387</v>
      </c>
      <c r="B6508" s="763" t="s">
        <v>165</v>
      </c>
      <c r="D6508" s="86" t="s">
        <v>33</v>
      </c>
      <c r="E6508" s="86" t="s">
        <v>6381</v>
      </c>
      <c r="F6508" s="282" t="s">
        <v>479</v>
      </c>
      <c r="G6508" s="1119" t="str">
        <f>IF('Lender Inputs'!K146="","Blank",'Lender Inputs'!K146)</f>
        <v>Blank</v>
      </c>
      <c r="I6508" s="515" t="s">
        <v>6811</v>
      </c>
      <c r="K6508" s="1140"/>
    </row>
    <row r="6509" spans="1:11" x14ac:dyDescent="0.2">
      <c r="A6509" s="86" t="s">
        <v>6387</v>
      </c>
      <c r="B6509" s="763" t="s">
        <v>165</v>
      </c>
      <c r="D6509" s="86" t="s">
        <v>33</v>
      </c>
      <c r="E6509" s="86" t="s">
        <v>6381</v>
      </c>
      <c r="F6509" s="282" t="s">
        <v>434</v>
      </c>
      <c r="G6509" s="1119" t="str">
        <f>IF('Lender Inputs'!K148="","Blank",'Lender Inputs'!K148)</f>
        <v>Blank</v>
      </c>
      <c r="I6509" s="515" t="s">
        <v>6812</v>
      </c>
      <c r="K6509" s="1140"/>
    </row>
    <row r="6510" spans="1:11" x14ac:dyDescent="0.2">
      <c r="A6510" s="86" t="s">
        <v>6387</v>
      </c>
      <c r="B6510" s="763" t="s">
        <v>165</v>
      </c>
      <c r="D6510" s="86" t="s">
        <v>33</v>
      </c>
      <c r="E6510" s="86" t="s">
        <v>6381</v>
      </c>
      <c r="F6510" s="282" t="s">
        <v>35</v>
      </c>
      <c r="G6510" s="1119" t="str">
        <f>IF('Lender Inputs'!K149="","Blank",'Lender Inputs'!K149)</f>
        <v>Blank</v>
      </c>
      <c r="I6510" s="515" t="s">
        <v>6813</v>
      </c>
      <c r="K6510" s="1140"/>
    </row>
    <row r="6511" spans="1:11" x14ac:dyDescent="0.2">
      <c r="A6511" s="86" t="s">
        <v>6387</v>
      </c>
      <c r="B6511" s="763" t="s">
        <v>165</v>
      </c>
      <c r="D6511" s="86" t="s">
        <v>33</v>
      </c>
      <c r="E6511" s="86" t="s">
        <v>6381</v>
      </c>
      <c r="F6511" s="282" t="s">
        <v>447</v>
      </c>
      <c r="G6511" s="1119" t="str">
        <f>IF('Lender Inputs'!K150="","Blank",'Lender Inputs'!K150)</f>
        <v>Blank</v>
      </c>
      <c r="I6511" s="515" t="s">
        <v>6814</v>
      </c>
      <c r="K6511" s="1140"/>
    </row>
    <row r="6512" spans="1:11" x14ac:dyDescent="0.2">
      <c r="A6512" s="86" t="s">
        <v>6387</v>
      </c>
      <c r="B6512" s="763" t="s">
        <v>165</v>
      </c>
      <c r="D6512" s="86" t="s">
        <v>33</v>
      </c>
      <c r="E6512" s="86" t="s">
        <v>6381</v>
      </c>
      <c r="F6512" s="282" t="s">
        <v>448</v>
      </c>
      <c r="G6512" s="1119" t="str">
        <f>IF('Lender Inputs'!K151="","Blank",'Lender Inputs'!K151)</f>
        <v>Blank</v>
      </c>
      <c r="I6512" s="515" t="s">
        <v>6815</v>
      </c>
      <c r="K6512" s="1140"/>
    </row>
    <row r="6513" spans="1:11" x14ac:dyDescent="0.2">
      <c r="A6513" s="86" t="s">
        <v>6387</v>
      </c>
      <c r="B6513" s="763" t="s">
        <v>165</v>
      </c>
      <c r="D6513" s="86" t="s">
        <v>33</v>
      </c>
      <c r="E6513" s="86" t="s">
        <v>6381</v>
      </c>
      <c r="F6513" s="282" t="s">
        <v>449</v>
      </c>
      <c r="G6513" s="1119" t="str">
        <f>IF('Lender Inputs'!K152="","Blank",'Lender Inputs'!K152)</f>
        <v>Blank</v>
      </c>
      <c r="I6513" s="515" t="s">
        <v>6816</v>
      </c>
      <c r="K6513" s="1140"/>
    </row>
    <row r="6514" spans="1:11" x14ac:dyDescent="0.2">
      <c r="A6514" s="86" t="s">
        <v>6387</v>
      </c>
      <c r="B6514" s="763" t="s">
        <v>165</v>
      </c>
      <c r="D6514" s="86" t="s">
        <v>33</v>
      </c>
      <c r="E6514" s="86" t="s">
        <v>6381</v>
      </c>
      <c r="F6514" s="282" t="s">
        <v>431</v>
      </c>
      <c r="G6514" s="1119" t="str">
        <f>IF('Lender Inputs'!K153="","Blank",'Lender Inputs'!K153)</f>
        <v>Blank</v>
      </c>
      <c r="I6514" s="515" t="s">
        <v>6817</v>
      </c>
      <c r="K6514" s="1140"/>
    </row>
    <row r="6515" spans="1:11" x14ac:dyDescent="0.2">
      <c r="A6515" s="86" t="s">
        <v>6387</v>
      </c>
      <c r="B6515" s="763" t="s">
        <v>165</v>
      </c>
      <c r="D6515" s="86" t="s">
        <v>33</v>
      </c>
      <c r="E6515" s="86" t="s">
        <v>6381</v>
      </c>
      <c r="F6515" s="282" t="s">
        <v>432</v>
      </c>
      <c r="G6515" s="1119" t="str">
        <f>IF('Lender Inputs'!K154="","Blank",'Lender Inputs'!K154)</f>
        <v>Blank</v>
      </c>
      <c r="I6515" s="515" t="s">
        <v>6818</v>
      </c>
      <c r="K6515" s="1140"/>
    </row>
    <row r="6516" spans="1:11" x14ac:dyDescent="0.2">
      <c r="A6516" s="86" t="s">
        <v>6387</v>
      </c>
      <c r="B6516" s="543" t="s">
        <v>165</v>
      </c>
      <c r="C6516" s="547"/>
      <c r="D6516" s="547" t="s">
        <v>33</v>
      </c>
      <c r="E6516" s="547" t="s">
        <v>6381</v>
      </c>
      <c r="F6516" s="538" t="s">
        <v>433</v>
      </c>
      <c r="G6516" s="1120" t="str">
        <f>IF('Lender Inputs'!K155="","Blank",'Lender Inputs'!K155)</f>
        <v>Blank</v>
      </c>
      <c r="I6516" s="515" t="s">
        <v>6819</v>
      </c>
      <c r="K6516" s="1140"/>
    </row>
    <row r="6517" spans="1:11" x14ac:dyDescent="0.2">
      <c r="A6517" s="86" t="s">
        <v>6387</v>
      </c>
      <c r="B6517" s="541" t="s">
        <v>165</v>
      </c>
      <c r="C6517" s="546"/>
      <c r="D6517" s="546" t="s">
        <v>33</v>
      </c>
      <c r="E6517" s="546" t="s">
        <v>6382</v>
      </c>
      <c r="F6517" s="542" t="s">
        <v>7611</v>
      </c>
      <c r="G6517" s="1118" t="str">
        <f>IF('Lender Inputs'!L128="","Blank",'Lender Inputs'!L128)</f>
        <v>Blank</v>
      </c>
      <c r="I6517" s="515" t="s">
        <v>6820</v>
      </c>
      <c r="K6517" s="1140"/>
    </row>
    <row r="6518" spans="1:11" x14ac:dyDescent="0.2">
      <c r="A6518" s="86" t="s">
        <v>6387</v>
      </c>
      <c r="B6518" s="763" t="s">
        <v>165</v>
      </c>
      <c r="D6518" s="86" t="s">
        <v>33</v>
      </c>
      <c r="E6518" s="86" t="s">
        <v>6382</v>
      </c>
      <c r="F6518" s="282" t="s">
        <v>15</v>
      </c>
      <c r="G6518" s="1119" t="str">
        <f>IF('Lender Inputs'!L129="","Blank",'Lender Inputs'!L129)</f>
        <v>Blank</v>
      </c>
      <c r="I6518" s="515" t="s">
        <v>6821</v>
      </c>
      <c r="K6518" s="1140"/>
    </row>
    <row r="6519" spans="1:11" x14ac:dyDescent="0.2">
      <c r="A6519" s="86" t="s">
        <v>6387</v>
      </c>
      <c r="B6519" s="763" t="s">
        <v>165</v>
      </c>
      <c r="D6519" s="86" t="s">
        <v>33</v>
      </c>
      <c r="E6519" s="86" t="s">
        <v>6382</v>
      </c>
      <c r="F6519" s="282" t="s">
        <v>16</v>
      </c>
      <c r="G6519" s="1119" t="str">
        <f>IF('Lender Inputs'!L130="","Blank",'Lender Inputs'!L130)</f>
        <v>Blank</v>
      </c>
      <c r="I6519" s="515" t="s">
        <v>6822</v>
      </c>
      <c r="K6519" s="1140"/>
    </row>
    <row r="6520" spans="1:11" x14ac:dyDescent="0.2">
      <c r="A6520" s="86" t="s">
        <v>6387</v>
      </c>
      <c r="B6520" s="763" t="s">
        <v>165</v>
      </c>
      <c r="D6520" s="86" t="s">
        <v>33</v>
      </c>
      <c r="E6520" s="86" t="s">
        <v>6382</v>
      </c>
      <c r="F6520" s="282" t="s">
        <v>17</v>
      </c>
      <c r="G6520" s="1119" t="str">
        <f>IF('Lender Inputs'!L131="","Blank",'Lender Inputs'!L131)</f>
        <v>Blank</v>
      </c>
      <c r="I6520" s="515" t="s">
        <v>6823</v>
      </c>
      <c r="K6520" s="1140"/>
    </row>
    <row r="6521" spans="1:11" x14ac:dyDescent="0.2">
      <c r="A6521" s="86" t="s">
        <v>6387</v>
      </c>
      <c r="B6521" s="763" t="s">
        <v>165</v>
      </c>
      <c r="D6521" s="86" t="s">
        <v>33</v>
      </c>
      <c r="E6521" s="86" t="s">
        <v>6382</v>
      </c>
      <c r="F6521" s="282" t="s">
        <v>18</v>
      </c>
      <c r="G6521" s="1119" t="str">
        <f>IF('Lender Inputs'!L132="","Blank",'Lender Inputs'!L132)</f>
        <v>Blank</v>
      </c>
      <c r="I6521" s="515" t="s">
        <v>6824</v>
      </c>
      <c r="K6521" s="1140"/>
    </row>
    <row r="6522" spans="1:11" x14ac:dyDescent="0.2">
      <c r="A6522" s="86" t="s">
        <v>6387</v>
      </c>
      <c r="B6522" s="763" t="s">
        <v>165</v>
      </c>
      <c r="D6522" s="86" t="s">
        <v>33</v>
      </c>
      <c r="E6522" s="86" t="s">
        <v>6382</v>
      </c>
      <c r="F6522" s="282" t="s">
        <v>19</v>
      </c>
      <c r="G6522" s="1119" t="str">
        <f>IF('Lender Inputs'!L133="","Blank",'Lender Inputs'!L133)</f>
        <v>Blank</v>
      </c>
      <c r="I6522" s="515" t="s">
        <v>6825</v>
      </c>
      <c r="K6522" s="1140"/>
    </row>
    <row r="6523" spans="1:11" x14ac:dyDescent="0.2">
      <c r="A6523" s="86" t="s">
        <v>6387</v>
      </c>
      <c r="B6523" s="763" t="s">
        <v>165</v>
      </c>
      <c r="D6523" s="86" t="s">
        <v>33</v>
      </c>
      <c r="E6523" s="86" t="s">
        <v>6382</v>
      </c>
      <c r="F6523" s="282" t="s">
        <v>20</v>
      </c>
      <c r="G6523" s="1119" t="str">
        <f>IF('Lender Inputs'!L134="","Blank",'Lender Inputs'!L134)</f>
        <v>Blank</v>
      </c>
      <c r="I6523" s="515" t="s">
        <v>6826</v>
      </c>
      <c r="K6523" s="1140"/>
    </row>
    <row r="6524" spans="1:11" x14ac:dyDescent="0.2">
      <c r="A6524" s="86" t="s">
        <v>6387</v>
      </c>
      <c r="B6524" s="763" t="s">
        <v>165</v>
      </c>
      <c r="D6524" s="86" t="s">
        <v>33</v>
      </c>
      <c r="E6524" s="86" t="s">
        <v>6382</v>
      </c>
      <c r="F6524" s="282" t="s">
        <v>21</v>
      </c>
      <c r="G6524" s="1119" t="str">
        <f>IF('Lender Inputs'!L135="","Blank",'Lender Inputs'!L135)</f>
        <v>Blank</v>
      </c>
      <c r="I6524" s="515" t="s">
        <v>6827</v>
      </c>
      <c r="K6524" s="1140"/>
    </row>
    <row r="6525" spans="1:11" x14ac:dyDescent="0.2">
      <c r="A6525" s="86" t="s">
        <v>6387</v>
      </c>
      <c r="B6525" s="763" t="s">
        <v>165</v>
      </c>
      <c r="D6525" s="86" t="s">
        <v>33</v>
      </c>
      <c r="E6525" s="86" t="s">
        <v>6382</v>
      </c>
      <c r="F6525" s="282" t="s">
        <v>22</v>
      </c>
      <c r="G6525" s="1119" t="str">
        <f>IF('Lender Inputs'!L136="","Blank",'Lender Inputs'!L136)</f>
        <v>Blank</v>
      </c>
      <c r="I6525" s="515" t="s">
        <v>6828</v>
      </c>
      <c r="K6525" s="1140"/>
    </row>
    <row r="6526" spans="1:11" x14ac:dyDescent="0.2">
      <c r="A6526" s="86" t="s">
        <v>6387</v>
      </c>
      <c r="B6526" s="763" t="s">
        <v>165</v>
      </c>
      <c r="D6526" s="86" t="s">
        <v>33</v>
      </c>
      <c r="E6526" s="86" t="s">
        <v>6382</v>
      </c>
      <c r="F6526" s="282" t="s">
        <v>23</v>
      </c>
      <c r="G6526" s="1119" t="str">
        <f>IF('Lender Inputs'!L137="","Blank",'Lender Inputs'!L137)</f>
        <v>Blank</v>
      </c>
      <c r="I6526" s="515" t="s">
        <v>6829</v>
      </c>
      <c r="K6526" s="1140"/>
    </row>
    <row r="6527" spans="1:11" x14ac:dyDescent="0.2">
      <c r="A6527" s="86" t="s">
        <v>6387</v>
      </c>
      <c r="B6527" s="763" t="s">
        <v>165</v>
      </c>
      <c r="D6527" s="86" t="s">
        <v>33</v>
      </c>
      <c r="E6527" s="86" t="s">
        <v>6382</v>
      </c>
      <c r="F6527" s="282" t="s">
        <v>474</v>
      </c>
      <c r="G6527" s="1119" t="str">
        <f>IF('Lender Inputs'!L138="","Blank",'Lender Inputs'!L138)</f>
        <v>Blank</v>
      </c>
      <c r="I6527" s="515" t="s">
        <v>6830</v>
      </c>
      <c r="K6527" s="1140"/>
    </row>
    <row r="6528" spans="1:11" x14ac:dyDescent="0.2">
      <c r="A6528" s="86" t="s">
        <v>6387</v>
      </c>
      <c r="B6528" s="763" t="s">
        <v>165</v>
      </c>
      <c r="D6528" s="86" t="s">
        <v>33</v>
      </c>
      <c r="E6528" s="86" t="s">
        <v>6382</v>
      </c>
      <c r="F6528" s="282" t="s">
        <v>475</v>
      </c>
      <c r="G6528" s="1119" t="str">
        <f>IF('Lender Inputs'!L139="","Blank",'Lender Inputs'!L139)</f>
        <v>Blank</v>
      </c>
      <c r="I6528" s="515" t="s">
        <v>6831</v>
      </c>
      <c r="K6528" s="1140"/>
    </row>
    <row r="6529" spans="1:11" x14ac:dyDescent="0.2">
      <c r="A6529" s="86" t="s">
        <v>6387</v>
      </c>
      <c r="B6529" s="763" t="s">
        <v>165</v>
      </c>
      <c r="D6529" s="86" t="s">
        <v>33</v>
      </c>
      <c r="E6529" s="86" t="s">
        <v>6382</v>
      </c>
      <c r="F6529" s="282" t="s">
        <v>24</v>
      </c>
      <c r="G6529" s="1119" t="str">
        <f>IF('Lender Inputs'!L140="","Blank",'Lender Inputs'!L140)</f>
        <v>Blank</v>
      </c>
      <c r="I6529" s="515" t="s">
        <v>6832</v>
      </c>
      <c r="K6529" s="1140"/>
    </row>
    <row r="6530" spans="1:11" x14ac:dyDescent="0.2">
      <c r="A6530" s="86" t="s">
        <v>6387</v>
      </c>
      <c r="B6530" s="763" t="s">
        <v>165</v>
      </c>
      <c r="D6530" s="86" t="s">
        <v>33</v>
      </c>
      <c r="E6530" s="86" t="s">
        <v>6382</v>
      </c>
      <c r="F6530" s="282" t="s">
        <v>25</v>
      </c>
      <c r="G6530" s="1119" t="str">
        <f>IF('Lender Inputs'!L141="","Blank",'Lender Inputs'!L141)</f>
        <v>Blank</v>
      </c>
      <c r="I6530" s="515" t="s">
        <v>6833</v>
      </c>
      <c r="K6530" s="1140"/>
    </row>
    <row r="6531" spans="1:11" x14ac:dyDescent="0.2">
      <c r="A6531" s="86" t="s">
        <v>6387</v>
      </c>
      <c r="B6531" s="763" t="s">
        <v>165</v>
      </c>
      <c r="D6531" s="86" t="s">
        <v>33</v>
      </c>
      <c r="E6531" s="86" t="s">
        <v>6382</v>
      </c>
      <c r="F6531" s="282" t="s">
        <v>476</v>
      </c>
      <c r="G6531" s="1119" t="str">
        <f>IF('Lender Inputs'!L142="","Blank",'Lender Inputs'!L142)</f>
        <v>Blank</v>
      </c>
      <c r="I6531" s="515" t="s">
        <v>6834</v>
      </c>
      <c r="K6531" s="1140"/>
    </row>
    <row r="6532" spans="1:11" x14ac:dyDescent="0.2">
      <c r="A6532" s="86" t="s">
        <v>6387</v>
      </c>
      <c r="B6532" s="763" t="s">
        <v>165</v>
      </c>
      <c r="D6532" s="86" t="s">
        <v>33</v>
      </c>
      <c r="E6532" s="86" t="s">
        <v>6382</v>
      </c>
      <c r="F6532" s="282" t="s">
        <v>477</v>
      </c>
      <c r="G6532" s="1119" t="str">
        <f>IF('Lender Inputs'!L143="","Blank",'Lender Inputs'!L143)</f>
        <v>Blank</v>
      </c>
      <c r="I6532" s="515" t="s">
        <v>6835</v>
      </c>
      <c r="K6532" s="1140"/>
    </row>
    <row r="6533" spans="1:11" x14ac:dyDescent="0.2">
      <c r="A6533" s="86" t="s">
        <v>6387</v>
      </c>
      <c r="B6533" s="763" t="s">
        <v>165</v>
      </c>
      <c r="D6533" s="86" t="s">
        <v>33</v>
      </c>
      <c r="E6533" s="86" t="s">
        <v>6382</v>
      </c>
      <c r="F6533" s="282" t="s">
        <v>26</v>
      </c>
      <c r="G6533" s="1119" t="str">
        <f>IF('Lender Inputs'!L144="","Blank",'Lender Inputs'!L144)</f>
        <v>Blank</v>
      </c>
      <c r="I6533" s="515" t="s">
        <v>6836</v>
      </c>
      <c r="K6533" s="1140"/>
    </row>
    <row r="6534" spans="1:11" x14ac:dyDescent="0.2">
      <c r="A6534" s="86" t="s">
        <v>6387</v>
      </c>
      <c r="B6534" s="763" t="s">
        <v>165</v>
      </c>
      <c r="D6534" s="86" t="s">
        <v>33</v>
      </c>
      <c r="E6534" s="86" t="s">
        <v>6382</v>
      </c>
      <c r="F6534" s="282" t="s">
        <v>478</v>
      </c>
      <c r="G6534" s="1119" t="str">
        <f>IF('Lender Inputs'!L145="","Blank",'Lender Inputs'!L145)</f>
        <v>Blank</v>
      </c>
      <c r="I6534" s="515" t="s">
        <v>6837</v>
      </c>
      <c r="K6534" s="1140"/>
    </row>
    <row r="6535" spans="1:11" x14ac:dyDescent="0.2">
      <c r="A6535" s="86" t="s">
        <v>6387</v>
      </c>
      <c r="B6535" s="763" t="s">
        <v>165</v>
      </c>
      <c r="D6535" s="86" t="s">
        <v>33</v>
      </c>
      <c r="E6535" s="86" t="s">
        <v>6382</v>
      </c>
      <c r="F6535" s="282" t="s">
        <v>479</v>
      </c>
      <c r="G6535" s="1119" t="str">
        <f>IF('Lender Inputs'!L146="","Blank",'Lender Inputs'!L146)</f>
        <v>Blank</v>
      </c>
      <c r="I6535" s="515" t="s">
        <v>6838</v>
      </c>
      <c r="K6535" s="1140"/>
    </row>
    <row r="6536" spans="1:11" x14ac:dyDescent="0.2">
      <c r="A6536" s="86" t="s">
        <v>6387</v>
      </c>
      <c r="B6536" s="763" t="s">
        <v>165</v>
      </c>
      <c r="D6536" s="86" t="s">
        <v>33</v>
      </c>
      <c r="E6536" s="86" t="s">
        <v>6382</v>
      </c>
      <c r="F6536" s="282" t="s">
        <v>434</v>
      </c>
      <c r="G6536" s="1119" t="str">
        <f>IF('Lender Inputs'!L148="","Blank",'Lender Inputs'!L148)</f>
        <v>Blank</v>
      </c>
      <c r="I6536" s="515" t="s">
        <v>6839</v>
      </c>
      <c r="K6536" s="1140"/>
    </row>
    <row r="6537" spans="1:11" x14ac:dyDescent="0.2">
      <c r="A6537" s="86" t="s">
        <v>6387</v>
      </c>
      <c r="B6537" s="763" t="s">
        <v>165</v>
      </c>
      <c r="D6537" s="86" t="s">
        <v>33</v>
      </c>
      <c r="E6537" s="86" t="s">
        <v>6382</v>
      </c>
      <c r="F6537" s="282" t="s">
        <v>35</v>
      </c>
      <c r="G6537" s="1119" t="str">
        <f>IF('Lender Inputs'!L149="","Blank",'Lender Inputs'!L149)</f>
        <v>Blank</v>
      </c>
      <c r="I6537" s="515" t="s">
        <v>6840</v>
      </c>
      <c r="K6537" s="1140"/>
    </row>
    <row r="6538" spans="1:11" x14ac:dyDescent="0.2">
      <c r="A6538" s="86" t="s">
        <v>6387</v>
      </c>
      <c r="B6538" s="763" t="s">
        <v>165</v>
      </c>
      <c r="D6538" s="86" t="s">
        <v>33</v>
      </c>
      <c r="E6538" s="86" t="s">
        <v>6382</v>
      </c>
      <c r="F6538" s="282" t="s">
        <v>447</v>
      </c>
      <c r="G6538" s="1119" t="str">
        <f>IF('Lender Inputs'!L150="","Blank",'Lender Inputs'!L150)</f>
        <v>Blank</v>
      </c>
      <c r="I6538" s="515" t="s">
        <v>6841</v>
      </c>
      <c r="K6538" s="1140"/>
    </row>
    <row r="6539" spans="1:11" x14ac:dyDescent="0.2">
      <c r="A6539" s="86" t="s">
        <v>6387</v>
      </c>
      <c r="B6539" s="763" t="s">
        <v>165</v>
      </c>
      <c r="D6539" s="86" t="s">
        <v>33</v>
      </c>
      <c r="E6539" s="86" t="s">
        <v>6382</v>
      </c>
      <c r="F6539" s="282" t="s">
        <v>448</v>
      </c>
      <c r="G6539" s="1119" t="str">
        <f>IF('Lender Inputs'!L151="","Blank",'Lender Inputs'!L151)</f>
        <v>Blank</v>
      </c>
      <c r="I6539" s="515" t="s">
        <v>6842</v>
      </c>
      <c r="K6539" s="1140"/>
    </row>
    <row r="6540" spans="1:11" x14ac:dyDescent="0.2">
      <c r="A6540" s="86" t="s">
        <v>6387</v>
      </c>
      <c r="B6540" s="763" t="s">
        <v>165</v>
      </c>
      <c r="D6540" s="86" t="s">
        <v>33</v>
      </c>
      <c r="E6540" s="86" t="s">
        <v>6382</v>
      </c>
      <c r="F6540" s="282" t="s">
        <v>449</v>
      </c>
      <c r="G6540" s="1119" t="str">
        <f>IF('Lender Inputs'!L152="","Blank",'Lender Inputs'!L152)</f>
        <v>Blank</v>
      </c>
      <c r="I6540" s="515" t="s">
        <v>6843</v>
      </c>
      <c r="K6540" s="1140"/>
    </row>
    <row r="6541" spans="1:11" x14ac:dyDescent="0.2">
      <c r="A6541" s="86" t="s">
        <v>6387</v>
      </c>
      <c r="B6541" s="763" t="s">
        <v>165</v>
      </c>
      <c r="D6541" s="86" t="s">
        <v>33</v>
      </c>
      <c r="E6541" s="86" t="s">
        <v>6382</v>
      </c>
      <c r="F6541" s="282" t="s">
        <v>431</v>
      </c>
      <c r="G6541" s="1119" t="str">
        <f>IF('Lender Inputs'!L153="","Blank",'Lender Inputs'!L153)</f>
        <v>Blank</v>
      </c>
      <c r="I6541" s="515" t="s">
        <v>6844</v>
      </c>
      <c r="K6541" s="1140"/>
    </row>
    <row r="6542" spans="1:11" x14ac:dyDescent="0.2">
      <c r="A6542" s="86" t="s">
        <v>6387</v>
      </c>
      <c r="B6542" s="763" t="s">
        <v>165</v>
      </c>
      <c r="D6542" s="86" t="s">
        <v>33</v>
      </c>
      <c r="E6542" s="86" t="s">
        <v>6382</v>
      </c>
      <c r="F6542" s="282" t="s">
        <v>432</v>
      </c>
      <c r="G6542" s="1119" t="str">
        <f>IF('Lender Inputs'!L154="","Blank",'Lender Inputs'!L154)</f>
        <v>Blank</v>
      </c>
      <c r="I6542" s="515" t="s">
        <v>6845</v>
      </c>
      <c r="K6542" s="1140"/>
    </row>
    <row r="6543" spans="1:11" x14ac:dyDescent="0.2">
      <c r="A6543" s="86" t="s">
        <v>6387</v>
      </c>
      <c r="B6543" s="543" t="s">
        <v>165</v>
      </c>
      <c r="C6543" s="547"/>
      <c r="D6543" s="547" t="s">
        <v>33</v>
      </c>
      <c r="E6543" s="547" t="s">
        <v>6382</v>
      </c>
      <c r="F6543" s="538" t="s">
        <v>433</v>
      </c>
      <c r="G6543" s="1120" t="str">
        <f>IF('Lender Inputs'!L155="","Blank",'Lender Inputs'!L155)</f>
        <v>Blank</v>
      </c>
      <c r="I6543" s="515" t="s">
        <v>6846</v>
      </c>
      <c r="K6543" s="1140"/>
    </row>
    <row r="6544" spans="1:11" x14ac:dyDescent="0.2">
      <c r="A6544" s="86" t="s">
        <v>6387</v>
      </c>
      <c r="B6544" s="541" t="s">
        <v>165</v>
      </c>
      <c r="C6544" s="546" t="s">
        <v>140</v>
      </c>
      <c r="D6544" s="546"/>
      <c r="E6544" s="546"/>
      <c r="F6544" s="542" t="s">
        <v>349</v>
      </c>
      <c r="G6544" s="1115" t="str">
        <f>IF('Lender Inputs'!G162="","Blank",'Lender Inputs'!G162)</f>
        <v>Blank</v>
      </c>
      <c r="I6544" s="515" t="s">
        <v>7588</v>
      </c>
      <c r="J6544" s="515"/>
      <c r="K6544" s="1133"/>
    </row>
    <row r="6545" spans="1:11" x14ac:dyDescent="0.2">
      <c r="A6545" s="86" t="s">
        <v>6387</v>
      </c>
      <c r="B6545" s="543" t="s">
        <v>165</v>
      </c>
      <c r="C6545" s="547" t="s">
        <v>140</v>
      </c>
      <c r="D6545" s="547"/>
      <c r="E6545" s="547"/>
      <c r="F6545" s="538" t="s">
        <v>350</v>
      </c>
      <c r="G6545" s="1116" t="str">
        <f>IF('Lender Inputs'!G163="","Blank",'Lender Inputs'!G163)</f>
        <v>Blank</v>
      </c>
      <c r="I6545" s="515" t="s">
        <v>7589</v>
      </c>
      <c r="J6545" s="515"/>
      <c r="K6545" s="1158"/>
    </row>
    <row r="6546" spans="1:11" x14ac:dyDescent="0.2">
      <c r="A6546" s="86" t="s">
        <v>6387</v>
      </c>
      <c r="B6546" s="541" t="s">
        <v>165</v>
      </c>
      <c r="C6546" s="546" t="s">
        <v>141</v>
      </c>
      <c r="D6546" s="546"/>
      <c r="E6546" s="546"/>
      <c r="F6546" s="542" t="s">
        <v>349</v>
      </c>
      <c r="G6546" s="1115" t="str">
        <f>IF('Lender Inputs'!H162="","Blank",'Lender Inputs'!H162)</f>
        <v>Blank</v>
      </c>
      <c r="I6546" s="515" t="s">
        <v>7590</v>
      </c>
      <c r="J6546" s="515"/>
      <c r="K6546" s="1133"/>
    </row>
    <row r="6547" spans="1:11" x14ac:dyDescent="0.2">
      <c r="A6547" s="86" t="s">
        <v>6387</v>
      </c>
      <c r="B6547" s="543" t="s">
        <v>165</v>
      </c>
      <c r="C6547" s="547" t="s">
        <v>141</v>
      </c>
      <c r="D6547" s="547"/>
      <c r="E6547" s="547"/>
      <c r="F6547" s="538" t="s">
        <v>350</v>
      </c>
      <c r="G6547" s="1116" t="str">
        <f>IF('Lender Inputs'!H163="","Blank",'Lender Inputs'!H163)</f>
        <v>Blank</v>
      </c>
      <c r="I6547" s="515" t="s">
        <v>7591</v>
      </c>
      <c r="J6547" s="515"/>
      <c r="K6547" s="1158"/>
    </row>
    <row r="6548" spans="1:11" x14ac:dyDescent="0.2">
      <c r="A6548" s="86" t="s">
        <v>6387</v>
      </c>
      <c r="B6548" s="541" t="s">
        <v>165</v>
      </c>
      <c r="C6548" s="546" t="s">
        <v>139</v>
      </c>
      <c r="D6548" s="546"/>
      <c r="E6548" s="546"/>
      <c r="F6548" s="542" t="s">
        <v>349</v>
      </c>
      <c r="G6548" s="1115" t="str">
        <f>IF('Lender Inputs'!I162="","Blank",'Lender Inputs'!I162)</f>
        <v>Blank</v>
      </c>
      <c r="I6548" s="515" t="s">
        <v>7592</v>
      </c>
      <c r="J6548" s="515"/>
      <c r="K6548" s="1133"/>
    </row>
    <row r="6549" spans="1:11" x14ac:dyDescent="0.2">
      <c r="A6549" s="86" t="s">
        <v>6387</v>
      </c>
      <c r="B6549" s="543" t="s">
        <v>165</v>
      </c>
      <c r="C6549" s="547" t="s">
        <v>139</v>
      </c>
      <c r="D6549" s="547"/>
      <c r="E6549" s="547"/>
      <c r="F6549" s="538" t="s">
        <v>350</v>
      </c>
      <c r="G6549" s="1116" t="str">
        <f>IF('Lender Inputs'!I163="","Blank",'Lender Inputs'!I163)</f>
        <v>Blank</v>
      </c>
      <c r="I6549" s="515" t="s">
        <v>7593</v>
      </c>
      <c r="J6549" s="515"/>
      <c r="K6549" s="1158"/>
    </row>
    <row r="6550" spans="1:11" x14ac:dyDescent="0.2">
      <c r="A6550" s="86" t="s">
        <v>6387</v>
      </c>
      <c r="B6550" s="541" t="s">
        <v>165</v>
      </c>
      <c r="C6550" s="546"/>
      <c r="D6550" s="546" t="s">
        <v>166</v>
      </c>
      <c r="E6550" s="546" t="s">
        <v>30</v>
      </c>
      <c r="F6550" s="282" t="s">
        <v>7239</v>
      </c>
      <c r="G6550" s="1102" t="str">
        <f>IF('Lender Inputs'!D170="","Blank",'Lender Inputs'!D170)</f>
        <v>Blank</v>
      </c>
      <c r="I6550" s="515" t="s">
        <v>6847</v>
      </c>
      <c r="K6550" s="1140"/>
    </row>
    <row r="6551" spans="1:11" x14ac:dyDescent="0.2">
      <c r="A6551" s="86" t="s">
        <v>6387</v>
      </c>
      <c r="B6551" s="763" t="s">
        <v>165</v>
      </c>
      <c r="D6551" s="86" t="s">
        <v>166</v>
      </c>
      <c r="E6551" s="86" t="s">
        <v>30</v>
      </c>
      <c r="F6551" s="282" t="s">
        <v>7240</v>
      </c>
      <c r="G6551" s="1100" t="str">
        <f>IF('Lender Inputs'!D171="","Blank",'Lender Inputs'!D171)</f>
        <v>Blank</v>
      </c>
      <c r="I6551" s="515" t="s">
        <v>6848</v>
      </c>
      <c r="K6551" s="1140"/>
    </row>
    <row r="6552" spans="1:11" x14ac:dyDescent="0.2">
      <c r="A6552" s="86" t="s">
        <v>6387</v>
      </c>
      <c r="B6552" s="763" t="s">
        <v>165</v>
      </c>
      <c r="D6552" s="86" t="s">
        <v>166</v>
      </c>
      <c r="E6552" s="86" t="s">
        <v>30</v>
      </c>
      <c r="F6552" s="282" t="s">
        <v>7241</v>
      </c>
      <c r="G6552" s="1100" t="str">
        <f>IF('Lender Inputs'!D172="","Blank",'Lender Inputs'!D172)</f>
        <v>Blank</v>
      </c>
      <c r="I6552" s="515" t="s">
        <v>6849</v>
      </c>
      <c r="K6552" s="1140"/>
    </row>
    <row r="6553" spans="1:11" x14ac:dyDescent="0.2">
      <c r="A6553" s="86" t="s">
        <v>6387</v>
      </c>
      <c r="B6553" s="763" t="s">
        <v>165</v>
      </c>
      <c r="D6553" s="86" t="s">
        <v>166</v>
      </c>
      <c r="E6553" s="86" t="s">
        <v>30</v>
      </c>
      <c r="F6553" s="282" t="s">
        <v>7242</v>
      </c>
      <c r="G6553" s="1100" t="str">
        <f>IF('Lender Inputs'!D173="","Blank",'Lender Inputs'!D173)</f>
        <v>Blank</v>
      </c>
      <c r="I6553" s="515" t="s">
        <v>6850</v>
      </c>
      <c r="K6553" s="1140"/>
    </row>
    <row r="6554" spans="1:11" x14ac:dyDescent="0.2">
      <c r="A6554" s="86" t="s">
        <v>6387</v>
      </c>
      <c r="B6554" s="763" t="s">
        <v>165</v>
      </c>
      <c r="D6554" s="86" t="s">
        <v>166</v>
      </c>
      <c r="E6554" s="86" t="s">
        <v>30</v>
      </c>
      <c r="F6554" s="282" t="s">
        <v>7243</v>
      </c>
      <c r="G6554" s="1100" t="str">
        <f>IF('Lender Inputs'!D174="","Blank",'Lender Inputs'!D174)</f>
        <v>Blank</v>
      </c>
      <c r="I6554" s="515" t="s">
        <v>6851</v>
      </c>
      <c r="K6554" s="1140"/>
    </row>
    <row r="6555" spans="1:11" x14ac:dyDescent="0.2">
      <c r="A6555" s="86" t="s">
        <v>6387</v>
      </c>
      <c r="B6555" s="763" t="s">
        <v>165</v>
      </c>
      <c r="D6555" s="86" t="s">
        <v>166</v>
      </c>
      <c r="E6555" s="86" t="s">
        <v>30</v>
      </c>
      <c r="F6555" s="282" t="s">
        <v>7244</v>
      </c>
      <c r="G6555" s="1100" t="str">
        <f>IF('Lender Inputs'!D175="","Blank",'Lender Inputs'!D175)</f>
        <v>Blank</v>
      </c>
      <c r="I6555" s="515" t="s">
        <v>6852</v>
      </c>
      <c r="K6555" s="1140"/>
    </row>
    <row r="6556" spans="1:11" x14ac:dyDescent="0.2">
      <c r="A6556" s="86" t="s">
        <v>6387</v>
      </c>
      <c r="B6556" s="763" t="s">
        <v>165</v>
      </c>
      <c r="D6556" s="86" t="s">
        <v>166</v>
      </c>
      <c r="E6556" s="86" t="s">
        <v>30</v>
      </c>
      <c r="F6556" s="282" t="s">
        <v>7245</v>
      </c>
      <c r="G6556" s="1100" t="str">
        <f>IF('Lender Inputs'!D176="","Blank",'Lender Inputs'!D176)</f>
        <v>Blank</v>
      </c>
      <c r="I6556" s="515" t="s">
        <v>6853</v>
      </c>
      <c r="K6556" s="1140"/>
    </row>
    <row r="6557" spans="1:11" x14ac:dyDescent="0.2">
      <c r="A6557" s="86" t="s">
        <v>6387</v>
      </c>
      <c r="B6557" s="763" t="s">
        <v>165</v>
      </c>
      <c r="D6557" s="86" t="s">
        <v>166</v>
      </c>
      <c r="E6557" s="86" t="s">
        <v>30</v>
      </c>
      <c r="F6557" s="282" t="s">
        <v>7246</v>
      </c>
      <c r="G6557" s="1100" t="str">
        <f>IF('Lender Inputs'!D177="","Blank",'Lender Inputs'!D177)</f>
        <v>Blank</v>
      </c>
      <c r="I6557" s="515" t="s">
        <v>6854</v>
      </c>
      <c r="K6557" s="1140"/>
    </row>
    <row r="6558" spans="1:11" x14ac:dyDescent="0.2">
      <c r="A6558" s="86" t="s">
        <v>6387</v>
      </c>
      <c r="B6558" s="763" t="s">
        <v>165</v>
      </c>
      <c r="D6558" s="86" t="s">
        <v>166</v>
      </c>
      <c r="E6558" s="86" t="s">
        <v>30</v>
      </c>
      <c r="F6558" s="282" t="s">
        <v>7247</v>
      </c>
      <c r="G6558" s="1100" t="str">
        <f>IF('Lender Inputs'!D178="","Blank",'Lender Inputs'!D178)</f>
        <v>Blank</v>
      </c>
      <c r="I6558" s="515" t="s">
        <v>6855</v>
      </c>
      <c r="K6558" s="1140"/>
    </row>
    <row r="6559" spans="1:11" x14ac:dyDescent="0.2">
      <c r="A6559" s="86" t="s">
        <v>6387</v>
      </c>
      <c r="B6559" s="763" t="s">
        <v>165</v>
      </c>
      <c r="D6559" s="86" t="s">
        <v>166</v>
      </c>
      <c r="E6559" s="86" t="s">
        <v>30</v>
      </c>
      <c r="F6559" s="282" t="s">
        <v>7248</v>
      </c>
      <c r="G6559" s="1100" t="str">
        <f>IF('Lender Inputs'!D179="","Blank",'Lender Inputs'!D179)</f>
        <v>Blank</v>
      </c>
      <c r="I6559" s="515" t="s">
        <v>6856</v>
      </c>
      <c r="K6559" s="1140"/>
    </row>
    <row r="6560" spans="1:11" x14ac:dyDescent="0.2">
      <c r="A6560" s="86" t="s">
        <v>6387</v>
      </c>
      <c r="B6560" s="763" t="s">
        <v>165</v>
      </c>
      <c r="D6560" s="86" t="s">
        <v>166</v>
      </c>
      <c r="E6560" s="86" t="s">
        <v>30</v>
      </c>
      <c r="F6560" s="282" t="s">
        <v>7249</v>
      </c>
      <c r="G6560" s="1100" t="str">
        <f>IF('Lender Inputs'!D180="","Blank",'Lender Inputs'!D180)</f>
        <v>Blank</v>
      </c>
      <c r="I6560" s="515" t="s">
        <v>6857</v>
      </c>
      <c r="K6560" s="1140"/>
    </row>
    <row r="6561" spans="1:11" x14ac:dyDescent="0.2">
      <c r="A6561" s="86" t="s">
        <v>6387</v>
      </c>
      <c r="B6561" s="763" t="s">
        <v>165</v>
      </c>
      <c r="D6561" s="86" t="s">
        <v>166</v>
      </c>
      <c r="E6561" s="86" t="s">
        <v>30</v>
      </c>
      <c r="F6561" s="282" t="s">
        <v>7250</v>
      </c>
      <c r="G6561" s="1100" t="str">
        <f>IF('Lender Inputs'!D181="","Blank",'Lender Inputs'!D181)</f>
        <v>Blank</v>
      </c>
      <c r="I6561" s="515" t="s">
        <v>6858</v>
      </c>
      <c r="K6561" s="1140"/>
    </row>
    <row r="6562" spans="1:11" x14ac:dyDescent="0.2">
      <c r="A6562" s="86" t="s">
        <v>6387</v>
      </c>
      <c r="B6562" s="763" t="s">
        <v>165</v>
      </c>
      <c r="D6562" s="86" t="s">
        <v>166</v>
      </c>
      <c r="E6562" s="86" t="s">
        <v>30</v>
      </c>
      <c r="F6562" s="282" t="s">
        <v>7251</v>
      </c>
      <c r="G6562" s="1100" t="str">
        <f>IF('Lender Inputs'!D182="","Blank",'Lender Inputs'!D182)</f>
        <v>Blank</v>
      </c>
      <c r="I6562" s="515" t="s">
        <v>6859</v>
      </c>
      <c r="K6562" s="1140"/>
    </row>
    <row r="6563" spans="1:11" x14ac:dyDescent="0.2">
      <c r="A6563" s="86" t="s">
        <v>6387</v>
      </c>
      <c r="B6563" s="763" t="s">
        <v>165</v>
      </c>
      <c r="D6563" s="86" t="s">
        <v>166</v>
      </c>
      <c r="E6563" s="86" t="s">
        <v>30</v>
      </c>
      <c r="F6563" s="282" t="s">
        <v>7252</v>
      </c>
      <c r="G6563" s="1100" t="str">
        <f>IF('Lender Inputs'!D183="","Blank",'Lender Inputs'!D183)</f>
        <v>Blank</v>
      </c>
      <c r="I6563" s="515" t="s">
        <v>6860</v>
      </c>
      <c r="K6563" s="1140"/>
    </row>
    <row r="6564" spans="1:11" x14ac:dyDescent="0.2">
      <c r="A6564" s="86" t="s">
        <v>6387</v>
      </c>
      <c r="B6564" s="763" t="s">
        <v>165</v>
      </c>
      <c r="D6564" s="86" t="s">
        <v>166</v>
      </c>
      <c r="E6564" s="86" t="s">
        <v>30</v>
      </c>
      <c r="F6564" s="282" t="s">
        <v>7253</v>
      </c>
      <c r="G6564" s="1100" t="str">
        <f>IF('Lender Inputs'!D184="","Blank",'Lender Inputs'!D184)</f>
        <v>Blank</v>
      </c>
      <c r="I6564" s="515" t="s">
        <v>6861</v>
      </c>
      <c r="K6564" s="1140"/>
    </row>
    <row r="6565" spans="1:11" x14ac:dyDescent="0.2">
      <c r="A6565" s="86" t="s">
        <v>6387</v>
      </c>
      <c r="B6565" s="763" t="s">
        <v>165</v>
      </c>
      <c r="D6565" s="86" t="s">
        <v>166</v>
      </c>
      <c r="E6565" s="86" t="s">
        <v>30</v>
      </c>
      <c r="F6565" s="282" t="s">
        <v>7254</v>
      </c>
      <c r="G6565" s="1100" t="str">
        <f>IF('Lender Inputs'!D185="","Blank",'Lender Inputs'!D185)</f>
        <v>Blank</v>
      </c>
      <c r="I6565" s="515" t="s">
        <v>6862</v>
      </c>
      <c r="K6565" s="1140"/>
    </row>
    <row r="6566" spans="1:11" x14ac:dyDescent="0.2">
      <c r="A6566" s="86" t="s">
        <v>6387</v>
      </c>
      <c r="B6566" s="763" t="s">
        <v>165</v>
      </c>
      <c r="D6566" s="86" t="s">
        <v>166</v>
      </c>
      <c r="E6566" s="86" t="s">
        <v>30</v>
      </c>
      <c r="F6566" s="282" t="s">
        <v>181</v>
      </c>
      <c r="G6566" s="1100" t="str">
        <f>IF('Lender Inputs'!D187="","Blank",'Lender Inputs'!D187)</f>
        <v>Blank</v>
      </c>
      <c r="I6566" s="515" t="s">
        <v>6863</v>
      </c>
      <c r="K6566" s="1140"/>
    </row>
    <row r="6567" spans="1:11" x14ac:dyDescent="0.2">
      <c r="A6567" s="86" t="s">
        <v>6387</v>
      </c>
      <c r="B6567" s="763" t="s">
        <v>165</v>
      </c>
      <c r="D6567" s="86" t="s">
        <v>166</v>
      </c>
      <c r="E6567" s="86" t="s">
        <v>30</v>
      </c>
      <c r="F6567" s="282" t="s">
        <v>182</v>
      </c>
      <c r="G6567" s="1100" t="str">
        <f>IF('Lender Inputs'!D188="","Blank",'Lender Inputs'!D188)</f>
        <v>Blank</v>
      </c>
      <c r="I6567" s="515" t="s">
        <v>6864</v>
      </c>
      <c r="K6567" s="1140"/>
    </row>
    <row r="6568" spans="1:11" x14ac:dyDescent="0.2">
      <c r="A6568" s="86" t="s">
        <v>6387</v>
      </c>
      <c r="B6568" s="543" t="s">
        <v>165</v>
      </c>
      <c r="C6568" s="547"/>
      <c r="D6568" s="547" t="s">
        <v>166</v>
      </c>
      <c r="E6568" s="547" t="s">
        <v>30</v>
      </c>
      <c r="F6568" s="538" t="s">
        <v>183</v>
      </c>
      <c r="G6568" s="1103" t="str">
        <f>IF('Lender Inputs'!D189="","Blank",'Lender Inputs'!D189)</f>
        <v>Blank</v>
      </c>
      <c r="I6568" s="515" t="s">
        <v>6865</v>
      </c>
      <c r="K6568" s="1140"/>
    </row>
    <row r="6569" spans="1:11" x14ac:dyDescent="0.2">
      <c r="A6569" s="86" t="s">
        <v>6387</v>
      </c>
      <c r="B6569" s="541" t="s">
        <v>165</v>
      </c>
      <c r="C6569" s="546"/>
      <c r="D6569" s="546" t="s">
        <v>166</v>
      </c>
      <c r="E6569" s="546" t="s">
        <v>6375</v>
      </c>
      <c r="F6569" s="282" t="s">
        <v>7239</v>
      </c>
      <c r="G6569" s="1102" t="str">
        <f>IF('Lender Inputs'!E170="","Blank",'Lender Inputs'!E170)</f>
        <v>Blank</v>
      </c>
      <c r="I6569" s="515" t="s">
        <v>6866</v>
      </c>
      <c r="K6569" s="1140"/>
    </row>
    <row r="6570" spans="1:11" x14ac:dyDescent="0.2">
      <c r="A6570" s="86" t="s">
        <v>6387</v>
      </c>
      <c r="B6570" s="763" t="s">
        <v>165</v>
      </c>
      <c r="D6570" s="86" t="s">
        <v>166</v>
      </c>
      <c r="E6570" s="86" t="s">
        <v>6375</v>
      </c>
      <c r="F6570" s="282" t="s">
        <v>7240</v>
      </c>
      <c r="G6570" s="1100" t="str">
        <f>IF('Lender Inputs'!E171="","Blank",'Lender Inputs'!E171)</f>
        <v>Blank</v>
      </c>
      <c r="I6570" s="515" t="s">
        <v>6867</v>
      </c>
      <c r="K6570" s="1140"/>
    </row>
    <row r="6571" spans="1:11" x14ac:dyDescent="0.2">
      <c r="A6571" s="86" t="s">
        <v>6387</v>
      </c>
      <c r="B6571" s="763" t="s">
        <v>165</v>
      </c>
      <c r="D6571" s="86" t="s">
        <v>166</v>
      </c>
      <c r="E6571" s="86" t="s">
        <v>6375</v>
      </c>
      <c r="F6571" s="282" t="s">
        <v>7241</v>
      </c>
      <c r="G6571" s="1100" t="str">
        <f>IF('Lender Inputs'!E172="","Blank",'Lender Inputs'!E172)</f>
        <v>Blank</v>
      </c>
      <c r="I6571" s="515" t="s">
        <v>6868</v>
      </c>
      <c r="K6571" s="1140"/>
    </row>
    <row r="6572" spans="1:11" x14ac:dyDescent="0.2">
      <c r="A6572" s="86" t="s">
        <v>6387</v>
      </c>
      <c r="B6572" s="763" t="s">
        <v>165</v>
      </c>
      <c r="D6572" s="86" t="s">
        <v>166</v>
      </c>
      <c r="E6572" s="86" t="s">
        <v>6375</v>
      </c>
      <c r="F6572" s="282" t="s">
        <v>7242</v>
      </c>
      <c r="G6572" s="1100" t="str">
        <f>IF('Lender Inputs'!E173="","Blank",'Lender Inputs'!E173)</f>
        <v>Blank</v>
      </c>
      <c r="I6572" s="515" t="s">
        <v>6869</v>
      </c>
      <c r="K6572" s="1140"/>
    </row>
    <row r="6573" spans="1:11" x14ac:dyDescent="0.2">
      <c r="A6573" s="86" t="s">
        <v>6387</v>
      </c>
      <c r="B6573" s="763" t="s">
        <v>165</v>
      </c>
      <c r="D6573" s="86" t="s">
        <v>166</v>
      </c>
      <c r="E6573" s="86" t="s">
        <v>6375</v>
      </c>
      <c r="F6573" s="282" t="s">
        <v>7243</v>
      </c>
      <c r="G6573" s="1100" t="str">
        <f>IF('Lender Inputs'!E174="","Blank",'Lender Inputs'!E174)</f>
        <v>Blank</v>
      </c>
      <c r="I6573" s="515" t="s">
        <v>6870</v>
      </c>
      <c r="K6573" s="1140"/>
    </row>
    <row r="6574" spans="1:11" x14ac:dyDescent="0.2">
      <c r="A6574" s="86" t="s">
        <v>6387</v>
      </c>
      <c r="B6574" s="763" t="s">
        <v>165</v>
      </c>
      <c r="D6574" s="86" t="s">
        <v>166</v>
      </c>
      <c r="E6574" s="86" t="s">
        <v>6375</v>
      </c>
      <c r="F6574" s="282" t="s">
        <v>7244</v>
      </c>
      <c r="G6574" s="1100" t="str">
        <f>IF('Lender Inputs'!E175="","Blank",'Lender Inputs'!E175)</f>
        <v>Blank</v>
      </c>
      <c r="I6574" s="515" t="s">
        <v>6871</v>
      </c>
      <c r="K6574" s="1140"/>
    </row>
    <row r="6575" spans="1:11" x14ac:dyDescent="0.2">
      <c r="A6575" s="86" t="s">
        <v>6387</v>
      </c>
      <c r="B6575" s="763" t="s">
        <v>165</v>
      </c>
      <c r="D6575" s="86" t="s">
        <v>166</v>
      </c>
      <c r="E6575" s="86" t="s">
        <v>6375</v>
      </c>
      <c r="F6575" s="282" t="s">
        <v>7245</v>
      </c>
      <c r="G6575" s="1100" t="str">
        <f>IF('Lender Inputs'!E176="","Blank",'Lender Inputs'!E176)</f>
        <v>Blank</v>
      </c>
      <c r="I6575" s="515" t="s">
        <v>6872</v>
      </c>
      <c r="K6575" s="1140"/>
    </row>
    <row r="6576" spans="1:11" x14ac:dyDescent="0.2">
      <c r="A6576" s="86" t="s">
        <v>6387</v>
      </c>
      <c r="B6576" s="763" t="s">
        <v>165</v>
      </c>
      <c r="D6576" s="86" t="s">
        <v>166</v>
      </c>
      <c r="E6576" s="86" t="s">
        <v>6375</v>
      </c>
      <c r="F6576" s="282" t="s">
        <v>7246</v>
      </c>
      <c r="G6576" s="1100" t="str">
        <f>IF('Lender Inputs'!E177="","Blank",'Lender Inputs'!E177)</f>
        <v>Blank</v>
      </c>
      <c r="I6576" s="515" t="s">
        <v>6873</v>
      </c>
      <c r="K6576" s="1140"/>
    </row>
    <row r="6577" spans="1:11" x14ac:dyDescent="0.2">
      <c r="A6577" s="86" t="s">
        <v>6387</v>
      </c>
      <c r="B6577" s="763" t="s">
        <v>165</v>
      </c>
      <c r="D6577" s="86" t="s">
        <v>166</v>
      </c>
      <c r="E6577" s="86" t="s">
        <v>6375</v>
      </c>
      <c r="F6577" s="282" t="s">
        <v>7247</v>
      </c>
      <c r="G6577" s="1100" t="str">
        <f>IF('Lender Inputs'!E178="","Blank",'Lender Inputs'!E178)</f>
        <v>Blank</v>
      </c>
      <c r="I6577" s="515" t="s">
        <v>6874</v>
      </c>
      <c r="K6577" s="1140"/>
    </row>
    <row r="6578" spans="1:11" x14ac:dyDescent="0.2">
      <c r="A6578" s="86" t="s">
        <v>6387</v>
      </c>
      <c r="B6578" s="763" t="s">
        <v>165</v>
      </c>
      <c r="D6578" s="86" t="s">
        <v>166</v>
      </c>
      <c r="E6578" s="86" t="s">
        <v>6375</v>
      </c>
      <c r="F6578" s="282" t="s">
        <v>7248</v>
      </c>
      <c r="G6578" s="1100" t="str">
        <f>IF('Lender Inputs'!E179="","Blank",'Lender Inputs'!E179)</f>
        <v>Blank</v>
      </c>
      <c r="I6578" s="515" t="s">
        <v>6875</v>
      </c>
      <c r="K6578" s="1140"/>
    </row>
    <row r="6579" spans="1:11" x14ac:dyDescent="0.2">
      <c r="A6579" s="86" t="s">
        <v>6387</v>
      </c>
      <c r="B6579" s="763" t="s">
        <v>165</v>
      </c>
      <c r="D6579" s="86" t="s">
        <v>166</v>
      </c>
      <c r="E6579" s="86" t="s">
        <v>6375</v>
      </c>
      <c r="F6579" s="282" t="s">
        <v>7249</v>
      </c>
      <c r="G6579" s="1100" t="str">
        <f>IF('Lender Inputs'!E180="","Blank",'Lender Inputs'!E180)</f>
        <v>Blank</v>
      </c>
      <c r="I6579" s="515" t="s">
        <v>6876</v>
      </c>
      <c r="K6579" s="1140"/>
    </row>
    <row r="6580" spans="1:11" x14ac:dyDescent="0.2">
      <c r="A6580" s="86" t="s">
        <v>6387</v>
      </c>
      <c r="B6580" s="763" t="s">
        <v>165</v>
      </c>
      <c r="D6580" s="86" t="s">
        <v>166</v>
      </c>
      <c r="E6580" s="86" t="s">
        <v>6375</v>
      </c>
      <c r="F6580" s="282" t="s">
        <v>7250</v>
      </c>
      <c r="G6580" s="1100" t="str">
        <f>IF('Lender Inputs'!E181="","Blank",'Lender Inputs'!E181)</f>
        <v>Blank</v>
      </c>
      <c r="I6580" s="515" t="s">
        <v>6877</v>
      </c>
      <c r="K6580" s="1140"/>
    </row>
    <row r="6581" spans="1:11" x14ac:dyDescent="0.2">
      <c r="A6581" s="86" t="s">
        <v>6387</v>
      </c>
      <c r="B6581" s="763" t="s">
        <v>165</v>
      </c>
      <c r="D6581" s="86" t="s">
        <v>166</v>
      </c>
      <c r="E6581" s="86" t="s">
        <v>6375</v>
      </c>
      <c r="F6581" s="282" t="s">
        <v>7251</v>
      </c>
      <c r="G6581" s="1100" t="str">
        <f>IF('Lender Inputs'!E182="","Blank",'Lender Inputs'!E182)</f>
        <v>Blank</v>
      </c>
      <c r="I6581" s="515" t="s">
        <v>6878</v>
      </c>
      <c r="K6581" s="1140"/>
    </row>
    <row r="6582" spans="1:11" x14ac:dyDescent="0.2">
      <c r="A6582" s="86" t="s">
        <v>6387</v>
      </c>
      <c r="B6582" s="763" t="s">
        <v>165</v>
      </c>
      <c r="D6582" s="86" t="s">
        <v>166</v>
      </c>
      <c r="E6582" s="86" t="s">
        <v>6375</v>
      </c>
      <c r="F6582" s="282" t="s">
        <v>7252</v>
      </c>
      <c r="G6582" s="1100" t="str">
        <f>IF('Lender Inputs'!E183="","Blank",'Lender Inputs'!E183)</f>
        <v>Blank</v>
      </c>
      <c r="I6582" s="515" t="s">
        <v>6879</v>
      </c>
      <c r="K6582" s="1140"/>
    </row>
    <row r="6583" spans="1:11" x14ac:dyDescent="0.2">
      <c r="A6583" s="86" t="s">
        <v>6387</v>
      </c>
      <c r="B6583" s="763" t="s">
        <v>165</v>
      </c>
      <c r="D6583" s="86" t="s">
        <v>166</v>
      </c>
      <c r="E6583" s="86" t="s">
        <v>6375</v>
      </c>
      <c r="F6583" s="282" t="s">
        <v>7253</v>
      </c>
      <c r="G6583" s="1100" t="str">
        <f>IF('Lender Inputs'!E184="","Blank",'Lender Inputs'!E184)</f>
        <v>Blank</v>
      </c>
      <c r="I6583" s="515" t="s">
        <v>6880</v>
      </c>
      <c r="K6583" s="1140"/>
    </row>
    <row r="6584" spans="1:11" x14ac:dyDescent="0.2">
      <c r="A6584" s="86" t="s">
        <v>6387</v>
      </c>
      <c r="B6584" s="763" t="s">
        <v>165</v>
      </c>
      <c r="D6584" s="86" t="s">
        <v>166</v>
      </c>
      <c r="E6584" s="86" t="s">
        <v>6375</v>
      </c>
      <c r="F6584" s="282" t="s">
        <v>7254</v>
      </c>
      <c r="G6584" s="1100" t="str">
        <f>IF('Lender Inputs'!E185="","Blank",'Lender Inputs'!E185)</f>
        <v>Blank</v>
      </c>
      <c r="I6584" s="515" t="s">
        <v>6881</v>
      </c>
      <c r="K6584" s="1140"/>
    </row>
    <row r="6585" spans="1:11" x14ac:dyDescent="0.2">
      <c r="A6585" s="86" t="s">
        <v>6387</v>
      </c>
      <c r="B6585" s="763" t="s">
        <v>165</v>
      </c>
      <c r="D6585" s="86" t="s">
        <v>166</v>
      </c>
      <c r="E6585" s="86" t="s">
        <v>6375</v>
      </c>
      <c r="F6585" s="282" t="s">
        <v>181</v>
      </c>
      <c r="G6585" s="1100" t="str">
        <f>IF('Lender Inputs'!E187="","Blank",'Lender Inputs'!E187)</f>
        <v>Blank</v>
      </c>
      <c r="I6585" s="515" t="s">
        <v>6882</v>
      </c>
      <c r="K6585" s="1140"/>
    </row>
    <row r="6586" spans="1:11" x14ac:dyDescent="0.2">
      <c r="A6586" s="86" t="s">
        <v>6387</v>
      </c>
      <c r="B6586" s="763" t="s">
        <v>165</v>
      </c>
      <c r="D6586" s="86" t="s">
        <v>166</v>
      </c>
      <c r="E6586" s="86" t="s">
        <v>6375</v>
      </c>
      <c r="F6586" s="282" t="s">
        <v>182</v>
      </c>
      <c r="G6586" s="1100" t="str">
        <f>IF('Lender Inputs'!E188="","Blank",'Lender Inputs'!E188)</f>
        <v>Blank</v>
      </c>
      <c r="I6586" s="515" t="s">
        <v>6883</v>
      </c>
      <c r="K6586" s="1140"/>
    </row>
    <row r="6587" spans="1:11" x14ac:dyDescent="0.2">
      <c r="A6587" s="86" t="s">
        <v>6387</v>
      </c>
      <c r="B6587" s="543" t="s">
        <v>165</v>
      </c>
      <c r="C6587" s="547"/>
      <c r="D6587" s="547" t="s">
        <v>166</v>
      </c>
      <c r="E6587" s="547" t="s">
        <v>6375</v>
      </c>
      <c r="F6587" s="538" t="s">
        <v>183</v>
      </c>
      <c r="G6587" s="1103" t="str">
        <f>IF('Lender Inputs'!E189="","Blank",'Lender Inputs'!E189)</f>
        <v>Blank</v>
      </c>
      <c r="I6587" s="515" t="s">
        <v>6884</v>
      </c>
      <c r="K6587" s="1140"/>
    </row>
    <row r="6588" spans="1:11" x14ac:dyDescent="0.2">
      <c r="A6588" s="86" t="s">
        <v>6387</v>
      </c>
      <c r="B6588" s="541" t="s">
        <v>165</v>
      </c>
      <c r="C6588" s="546"/>
      <c r="D6588" s="546" t="s">
        <v>166</v>
      </c>
      <c r="E6588" s="546" t="s">
        <v>6376</v>
      </c>
      <c r="F6588" s="282" t="s">
        <v>7239</v>
      </c>
      <c r="G6588" s="1102" t="str">
        <f>IF('Lender Inputs'!F170="","Blank",'Lender Inputs'!F170)</f>
        <v>Blank</v>
      </c>
      <c r="I6588" s="515" t="s">
        <v>6885</v>
      </c>
      <c r="K6588" s="1140"/>
    </row>
    <row r="6589" spans="1:11" x14ac:dyDescent="0.2">
      <c r="A6589" s="86" t="s">
        <v>6387</v>
      </c>
      <c r="B6589" s="763" t="s">
        <v>165</v>
      </c>
      <c r="D6589" s="86" t="s">
        <v>166</v>
      </c>
      <c r="E6589" s="86" t="s">
        <v>6376</v>
      </c>
      <c r="F6589" s="282" t="s">
        <v>7240</v>
      </c>
      <c r="G6589" s="1100" t="str">
        <f>IF('Lender Inputs'!F171="","Blank",'Lender Inputs'!F171)</f>
        <v>Blank</v>
      </c>
      <c r="I6589" s="515" t="s">
        <v>6886</v>
      </c>
      <c r="K6589" s="1140"/>
    </row>
    <row r="6590" spans="1:11" x14ac:dyDescent="0.2">
      <c r="A6590" s="86" t="s">
        <v>6387</v>
      </c>
      <c r="B6590" s="763" t="s">
        <v>165</v>
      </c>
      <c r="D6590" s="86" t="s">
        <v>166</v>
      </c>
      <c r="E6590" s="86" t="s">
        <v>6376</v>
      </c>
      <c r="F6590" s="282" t="s">
        <v>7241</v>
      </c>
      <c r="G6590" s="1100" t="str">
        <f>IF('Lender Inputs'!F172="","Blank",'Lender Inputs'!F172)</f>
        <v>Blank</v>
      </c>
      <c r="I6590" s="515" t="s">
        <v>6887</v>
      </c>
      <c r="K6590" s="1140"/>
    </row>
    <row r="6591" spans="1:11" x14ac:dyDescent="0.2">
      <c r="A6591" s="86" t="s">
        <v>6387</v>
      </c>
      <c r="B6591" s="763" t="s">
        <v>165</v>
      </c>
      <c r="D6591" s="86" t="s">
        <v>166</v>
      </c>
      <c r="E6591" s="86" t="s">
        <v>6376</v>
      </c>
      <c r="F6591" s="282" t="s">
        <v>7242</v>
      </c>
      <c r="G6591" s="1100" t="str">
        <f>IF('Lender Inputs'!F173="","Blank",'Lender Inputs'!F173)</f>
        <v>Blank</v>
      </c>
      <c r="I6591" s="515" t="s">
        <v>6888</v>
      </c>
      <c r="K6591" s="1140"/>
    </row>
    <row r="6592" spans="1:11" x14ac:dyDescent="0.2">
      <c r="A6592" s="86" t="s">
        <v>6387</v>
      </c>
      <c r="B6592" s="763" t="s">
        <v>165</v>
      </c>
      <c r="D6592" s="86" t="s">
        <v>166</v>
      </c>
      <c r="E6592" s="86" t="s">
        <v>6376</v>
      </c>
      <c r="F6592" s="282" t="s">
        <v>7243</v>
      </c>
      <c r="G6592" s="1100" t="str">
        <f>IF('Lender Inputs'!F174="","Blank",'Lender Inputs'!F174)</f>
        <v>Blank</v>
      </c>
      <c r="I6592" s="515" t="s">
        <v>6889</v>
      </c>
      <c r="K6592" s="1140"/>
    </row>
    <row r="6593" spans="1:11" x14ac:dyDescent="0.2">
      <c r="A6593" s="86" t="s">
        <v>6387</v>
      </c>
      <c r="B6593" s="763" t="s">
        <v>165</v>
      </c>
      <c r="D6593" s="86" t="s">
        <v>166</v>
      </c>
      <c r="E6593" s="86" t="s">
        <v>6376</v>
      </c>
      <c r="F6593" s="282" t="s">
        <v>7244</v>
      </c>
      <c r="G6593" s="1100" t="str">
        <f>IF('Lender Inputs'!F175="","Blank",'Lender Inputs'!F175)</f>
        <v>Blank</v>
      </c>
      <c r="I6593" s="515" t="s">
        <v>6890</v>
      </c>
      <c r="K6593" s="1140"/>
    </row>
    <row r="6594" spans="1:11" x14ac:dyDescent="0.2">
      <c r="A6594" s="86" t="s">
        <v>6387</v>
      </c>
      <c r="B6594" s="763" t="s">
        <v>165</v>
      </c>
      <c r="D6594" s="86" t="s">
        <v>166</v>
      </c>
      <c r="E6594" s="86" t="s">
        <v>6376</v>
      </c>
      <c r="F6594" s="282" t="s">
        <v>7245</v>
      </c>
      <c r="G6594" s="1100" t="str">
        <f>IF('Lender Inputs'!F176="","Blank",'Lender Inputs'!F176)</f>
        <v>Blank</v>
      </c>
      <c r="I6594" s="515" t="s">
        <v>6891</v>
      </c>
      <c r="K6594" s="1140"/>
    </row>
    <row r="6595" spans="1:11" x14ac:dyDescent="0.2">
      <c r="A6595" s="86" t="s">
        <v>6387</v>
      </c>
      <c r="B6595" s="763" t="s">
        <v>165</v>
      </c>
      <c r="D6595" s="86" t="s">
        <v>166</v>
      </c>
      <c r="E6595" s="86" t="s">
        <v>6376</v>
      </c>
      <c r="F6595" s="282" t="s">
        <v>7246</v>
      </c>
      <c r="G6595" s="1100" t="str">
        <f>IF('Lender Inputs'!F177="","Blank",'Lender Inputs'!F177)</f>
        <v>Blank</v>
      </c>
      <c r="I6595" s="515" t="s">
        <v>6892</v>
      </c>
      <c r="K6595" s="1140"/>
    </row>
    <row r="6596" spans="1:11" x14ac:dyDescent="0.2">
      <c r="A6596" s="86" t="s">
        <v>6387</v>
      </c>
      <c r="B6596" s="763" t="s">
        <v>165</v>
      </c>
      <c r="D6596" s="86" t="s">
        <v>166</v>
      </c>
      <c r="E6596" s="86" t="s">
        <v>6376</v>
      </c>
      <c r="F6596" s="282" t="s">
        <v>7247</v>
      </c>
      <c r="G6596" s="1100" t="str">
        <f>IF('Lender Inputs'!F178="","Blank",'Lender Inputs'!F178)</f>
        <v>Blank</v>
      </c>
      <c r="I6596" s="515" t="s">
        <v>6893</v>
      </c>
      <c r="K6596" s="1140"/>
    </row>
    <row r="6597" spans="1:11" x14ac:dyDescent="0.2">
      <c r="A6597" s="86" t="s">
        <v>6387</v>
      </c>
      <c r="B6597" s="763" t="s">
        <v>165</v>
      </c>
      <c r="D6597" s="86" t="s">
        <v>166</v>
      </c>
      <c r="E6597" s="86" t="s">
        <v>6376</v>
      </c>
      <c r="F6597" s="282" t="s">
        <v>7248</v>
      </c>
      <c r="G6597" s="1100" t="str">
        <f>IF('Lender Inputs'!F179="","Blank",'Lender Inputs'!F179)</f>
        <v>Blank</v>
      </c>
      <c r="I6597" s="515" t="s">
        <v>6894</v>
      </c>
      <c r="K6597" s="1140"/>
    </row>
    <row r="6598" spans="1:11" x14ac:dyDescent="0.2">
      <c r="A6598" s="86" t="s">
        <v>6387</v>
      </c>
      <c r="B6598" s="763" t="s">
        <v>165</v>
      </c>
      <c r="D6598" s="86" t="s">
        <v>166</v>
      </c>
      <c r="E6598" s="86" t="s">
        <v>6376</v>
      </c>
      <c r="F6598" s="282" t="s">
        <v>7249</v>
      </c>
      <c r="G6598" s="1100" t="str">
        <f>IF('Lender Inputs'!F180="","Blank",'Lender Inputs'!F180)</f>
        <v>Blank</v>
      </c>
      <c r="I6598" s="515" t="s">
        <v>6895</v>
      </c>
      <c r="K6598" s="1140"/>
    </row>
    <row r="6599" spans="1:11" x14ac:dyDescent="0.2">
      <c r="A6599" s="86" t="s">
        <v>6387</v>
      </c>
      <c r="B6599" s="763" t="s">
        <v>165</v>
      </c>
      <c r="D6599" s="86" t="s">
        <v>166</v>
      </c>
      <c r="E6599" s="86" t="s">
        <v>6376</v>
      </c>
      <c r="F6599" s="282" t="s">
        <v>7250</v>
      </c>
      <c r="G6599" s="1100" t="str">
        <f>IF('Lender Inputs'!F181="","Blank",'Lender Inputs'!F181)</f>
        <v>Blank</v>
      </c>
      <c r="I6599" s="515" t="s">
        <v>6896</v>
      </c>
      <c r="K6599" s="1140"/>
    </row>
    <row r="6600" spans="1:11" x14ac:dyDescent="0.2">
      <c r="A6600" s="86" t="s">
        <v>6387</v>
      </c>
      <c r="B6600" s="763" t="s">
        <v>165</v>
      </c>
      <c r="D6600" s="86" t="s">
        <v>166</v>
      </c>
      <c r="E6600" s="86" t="s">
        <v>6376</v>
      </c>
      <c r="F6600" s="282" t="s">
        <v>7251</v>
      </c>
      <c r="G6600" s="1100" t="str">
        <f>IF('Lender Inputs'!F182="","Blank",'Lender Inputs'!F182)</f>
        <v>Blank</v>
      </c>
      <c r="I6600" s="515" t="s">
        <v>6897</v>
      </c>
      <c r="K6600" s="1140"/>
    </row>
    <row r="6601" spans="1:11" x14ac:dyDescent="0.2">
      <c r="A6601" s="86" t="s">
        <v>6387</v>
      </c>
      <c r="B6601" s="763" t="s">
        <v>165</v>
      </c>
      <c r="D6601" s="86" t="s">
        <v>166</v>
      </c>
      <c r="E6601" s="86" t="s">
        <v>6376</v>
      </c>
      <c r="F6601" s="282" t="s">
        <v>7252</v>
      </c>
      <c r="G6601" s="1100" t="str">
        <f>IF('Lender Inputs'!F183="","Blank",'Lender Inputs'!F183)</f>
        <v>Blank</v>
      </c>
      <c r="I6601" s="515" t="s">
        <v>6898</v>
      </c>
      <c r="K6601" s="1140"/>
    </row>
    <row r="6602" spans="1:11" x14ac:dyDescent="0.2">
      <c r="A6602" s="86" t="s">
        <v>6387</v>
      </c>
      <c r="B6602" s="763" t="s">
        <v>165</v>
      </c>
      <c r="D6602" s="86" t="s">
        <v>166</v>
      </c>
      <c r="E6602" s="86" t="s">
        <v>6376</v>
      </c>
      <c r="F6602" s="282" t="s">
        <v>7253</v>
      </c>
      <c r="G6602" s="1100" t="str">
        <f>IF('Lender Inputs'!F184="","Blank",'Lender Inputs'!F184)</f>
        <v>Blank</v>
      </c>
      <c r="I6602" s="515" t="s">
        <v>6899</v>
      </c>
      <c r="K6602" s="1140"/>
    </row>
    <row r="6603" spans="1:11" x14ac:dyDescent="0.2">
      <c r="A6603" s="86" t="s">
        <v>6387</v>
      </c>
      <c r="B6603" s="763" t="s">
        <v>165</v>
      </c>
      <c r="D6603" s="86" t="s">
        <v>166</v>
      </c>
      <c r="E6603" s="86" t="s">
        <v>6376</v>
      </c>
      <c r="F6603" s="282" t="s">
        <v>7254</v>
      </c>
      <c r="G6603" s="1100" t="str">
        <f>IF('Lender Inputs'!F185="","Blank",'Lender Inputs'!F185)</f>
        <v>Blank</v>
      </c>
      <c r="I6603" s="515" t="s">
        <v>6900</v>
      </c>
      <c r="K6603" s="1140"/>
    </row>
    <row r="6604" spans="1:11" x14ac:dyDescent="0.2">
      <c r="A6604" s="86" t="s">
        <v>6387</v>
      </c>
      <c r="B6604" s="763" t="s">
        <v>165</v>
      </c>
      <c r="D6604" s="86" t="s">
        <v>166</v>
      </c>
      <c r="E6604" s="86" t="s">
        <v>6376</v>
      </c>
      <c r="F6604" s="282" t="s">
        <v>181</v>
      </c>
      <c r="G6604" s="1100" t="str">
        <f>IF('Lender Inputs'!F187="","Blank",'Lender Inputs'!F187)</f>
        <v>Blank</v>
      </c>
      <c r="I6604" s="515" t="s">
        <v>6901</v>
      </c>
      <c r="K6604" s="1140"/>
    </row>
    <row r="6605" spans="1:11" x14ac:dyDescent="0.2">
      <c r="A6605" s="86" t="s">
        <v>6387</v>
      </c>
      <c r="B6605" s="763" t="s">
        <v>165</v>
      </c>
      <c r="D6605" s="86" t="s">
        <v>166</v>
      </c>
      <c r="E6605" s="86" t="s">
        <v>6376</v>
      </c>
      <c r="F6605" s="282" t="s">
        <v>182</v>
      </c>
      <c r="G6605" s="1100" t="str">
        <f>IF('Lender Inputs'!F188="","Blank",'Lender Inputs'!F188)</f>
        <v>Blank</v>
      </c>
      <c r="I6605" s="515" t="s">
        <v>6902</v>
      </c>
      <c r="K6605" s="1140"/>
    </row>
    <row r="6606" spans="1:11" x14ac:dyDescent="0.2">
      <c r="A6606" s="86" t="s">
        <v>6387</v>
      </c>
      <c r="B6606" s="543" t="s">
        <v>165</v>
      </c>
      <c r="C6606" s="547"/>
      <c r="D6606" s="547" t="s">
        <v>166</v>
      </c>
      <c r="E6606" s="547" t="s">
        <v>6376</v>
      </c>
      <c r="F6606" s="538" t="s">
        <v>183</v>
      </c>
      <c r="G6606" s="1103" t="str">
        <f>IF('Lender Inputs'!F189="","Blank",'Lender Inputs'!F189)</f>
        <v>Blank</v>
      </c>
      <c r="I6606" s="515" t="s">
        <v>6903</v>
      </c>
      <c r="K6606" s="1140"/>
    </row>
    <row r="6607" spans="1:11" x14ac:dyDescent="0.2">
      <c r="A6607" s="86" t="s">
        <v>6387</v>
      </c>
      <c r="B6607" s="541" t="s">
        <v>165</v>
      </c>
      <c r="C6607" s="546"/>
      <c r="D6607" s="546" t="s">
        <v>166</v>
      </c>
      <c r="E6607" s="546" t="s">
        <v>6377</v>
      </c>
      <c r="F6607" s="282" t="s">
        <v>7239</v>
      </c>
      <c r="G6607" s="1102" t="str">
        <f>IF('Lender Inputs'!G170="","Blank",'Lender Inputs'!G170)</f>
        <v>Blank</v>
      </c>
      <c r="I6607" s="515" t="s">
        <v>6904</v>
      </c>
      <c r="K6607" s="1140"/>
    </row>
    <row r="6608" spans="1:11" x14ac:dyDescent="0.2">
      <c r="A6608" s="86" t="s">
        <v>6387</v>
      </c>
      <c r="B6608" s="763" t="s">
        <v>165</v>
      </c>
      <c r="D6608" s="86" t="s">
        <v>166</v>
      </c>
      <c r="E6608" s="86" t="s">
        <v>6377</v>
      </c>
      <c r="F6608" s="282" t="s">
        <v>7240</v>
      </c>
      <c r="G6608" s="1100" t="str">
        <f>IF('Lender Inputs'!G171="","Blank",'Lender Inputs'!G171)</f>
        <v>Blank</v>
      </c>
      <c r="I6608" s="515" t="s">
        <v>6905</v>
      </c>
      <c r="K6608" s="1140"/>
    </row>
    <row r="6609" spans="1:11" x14ac:dyDescent="0.2">
      <c r="A6609" s="86" t="s">
        <v>6387</v>
      </c>
      <c r="B6609" s="763" t="s">
        <v>165</v>
      </c>
      <c r="D6609" s="86" t="s">
        <v>166</v>
      </c>
      <c r="E6609" s="86" t="s">
        <v>6377</v>
      </c>
      <c r="F6609" s="282" t="s">
        <v>7241</v>
      </c>
      <c r="G6609" s="1100" t="str">
        <f>IF('Lender Inputs'!G172="","Blank",'Lender Inputs'!G172)</f>
        <v>Blank</v>
      </c>
      <c r="I6609" s="515" t="s">
        <v>6906</v>
      </c>
      <c r="K6609" s="1140"/>
    </row>
    <row r="6610" spans="1:11" x14ac:dyDescent="0.2">
      <c r="A6610" s="86" t="s">
        <v>6387</v>
      </c>
      <c r="B6610" s="763" t="s">
        <v>165</v>
      </c>
      <c r="D6610" s="86" t="s">
        <v>166</v>
      </c>
      <c r="E6610" s="86" t="s">
        <v>6377</v>
      </c>
      <c r="F6610" s="282" t="s">
        <v>7242</v>
      </c>
      <c r="G6610" s="1100" t="str">
        <f>IF('Lender Inputs'!G173="","Blank",'Lender Inputs'!G173)</f>
        <v>Blank</v>
      </c>
      <c r="I6610" s="515" t="s">
        <v>6907</v>
      </c>
      <c r="K6610" s="1140"/>
    </row>
    <row r="6611" spans="1:11" x14ac:dyDescent="0.2">
      <c r="A6611" s="86" t="s">
        <v>6387</v>
      </c>
      <c r="B6611" s="763" t="s">
        <v>165</v>
      </c>
      <c r="D6611" s="86" t="s">
        <v>166</v>
      </c>
      <c r="E6611" s="86" t="s">
        <v>6377</v>
      </c>
      <c r="F6611" s="282" t="s">
        <v>7243</v>
      </c>
      <c r="G6611" s="1100" t="str">
        <f>IF('Lender Inputs'!G174="","Blank",'Lender Inputs'!G174)</f>
        <v>Blank</v>
      </c>
      <c r="I6611" s="515" t="s">
        <v>6908</v>
      </c>
      <c r="K6611" s="1140"/>
    </row>
    <row r="6612" spans="1:11" x14ac:dyDescent="0.2">
      <c r="A6612" s="86" t="s">
        <v>6387</v>
      </c>
      <c r="B6612" s="763" t="s">
        <v>165</v>
      </c>
      <c r="D6612" s="86" t="s">
        <v>166</v>
      </c>
      <c r="E6612" s="86" t="s">
        <v>6377</v>
      </c>
      <c r="F6612" s="282" t="s">
        <v>7244</v>
      </c>
      <c r="G6612" s="1100" t="str">
        <f>IF('Lender Inputs'!G175="","Blank",'Lender Inputs'!G175)</f>
        <v>Blank</v>
      </c>
      <c r="I6612" s="515" t="s">
        <v>6909</v>
      </c>
      <c r="K6612" s="1140"/>
    </row>
    <row r="6613" spans="1:11" x14ac:dyDescent="0.2">
      <c r="A6613" s="86" t="s">
        <v>6387</v>
      </c>
      <c r="B6613" s="763" t="s">
        <v>165</v>
      </c>
      <c r="D6613" s="86" t="s">
        <v>166</v>
      </c>
      <c r="E6613" s="86" t="s">
        <v>6377</v>
      </c>
      <c r="F6613" s="282" t="s">
        <v>7245</v>
      </c>
      <c r="G6613" s="1100" t="str">
        <f>IF('Lender Inputs'!G176="","Blank",'Lender Inputs'!G176)</f>
        <v>Blank</v>
      </c>
      <c r="I6613" s="515" t="s">
        <v>6910</v>
      </c>
      <c r="K6613" s="1140"/>
    </row>
    <row r="6614" spans="1:11" x14ac:dyDescent="0.2">
      <c r="A6614" s="86" t="s">
        <v>6387</v>
      </c>
      <c r="B6614" s="763" t="s">
        <v>165</v>
      </c>
      <c r="D6614" s="86" t="s">
        <v>166</v>
      </c>
      <c r="E6614" s="86" t="s">
        <v>6377</v>
      </c>
      <c r="F6614" s="282" t="s">
        <v>7246</v>
      </c>
      <c r="G6614" s="1100" t="str">
        <f>IF('Lender Inputs'!G177="","Blank",'Lender Inputs'!G177)</f>
        <v>Blank</v>
      </c>
      <c r="I6614" s="515" t="s">
        <v>6911</v>
      </c>
      <c r="K6614" s="1140"/>
    </row>
    <row r="6615" spans="1:11" x14ac:dyDescent="0.2">
      <c r="A6615" s="86" t="s">
        <v>6387</v>
      </c>
      <c r="B6615" s="763" t="s">
        <v>165</v>
      </c>
      <c r="D6615" s="86" t="s">
        <v>166</v>
      </c>
      <c r="E6615" s="86" t="s">
        <v>6377</v>
      </c>
      <c r="F6615" s="282" t="s">
        <v>7247</v>
      </c>
      <c r="G6615" s="1100" t="str">
        <f>IF('Lender Inputs'!G178="","Blank",'Lender Inputs'!G178)</f>
        <v>Blank</v>
      </c>
      <c r="I6615" s="515" t="s">
        <v>6912</v>
      </c>
      <c r="K6615" s="1140"/>
    </row>
    <row r="6616" spans="1:11" x14ac:dyDescent="0.2">
      <c r="A6616" s="86" t="s">
        <v>6387</v>
      </c>
      <c r="B6616" s="763" t="s">
        <v>165</v>
      </c>
      <c r="D6616" s="86" t="s">
        <v>166</v>
      </c>
      <c r="E6616" s="86" t="s">
        <v>6377</v>
      </c>
      <c r="F6616" s="282" t="s">
        <v>7248</v>
      </c>
      <c r="G6616" s="1100" t="str">
        <f>IF('Lender Inputs'!G179="","Blank",'Lender Inputs'!G179)</f>
        <v>Blank</v>
      </c>
      <c r="I6616" s="515" t="s">
        <v>6913</v>
      </c>
      <c r="K6616" s="1140"/>
    </row>
    <row r="6617" spans="1:11" x14ac:dyDescent="0.2">
      <c r="A6617" s="86" t="s">
        <v>6387</v>
      </c>
      <c r="B6617" s="763" t="s">
        <v>165</v>
      </c>
      <c r="D6617" s="86" t="s">
        <v>166</v>
      </c>
      <c r="E6617" s="86" t="s">
        <v>6377</v>
      </c>
      <c r="F6617" s="282" t="s">
        <v>7249</v>
      </c>
      <c r="G6617" s="1100" t="str">
        <f>IF('Lender Inputs'!G180="","Blank",'Lender Inputs'!G180)</f>
        <v>Blank</v>
      </c>
      <c r="I6617" s="515" t="s">
        <v>6914</v>
      </c>
      <c r="K6617" s="1140"/>
    </row>
    <row r="6618" spans="1:11" x14ac:dyDescent="0.2">
      <c r="A6618" s="86" t="s">
        <v>6387</v>
      </c>
      <c r="B6618" s="763" t="s">
        <v>165</v>
      </c>
      <c r="D6618" s="86" t="s">
        <v>166</v>
      </c>
      <c r="E6618" s="86" t="s">
        <v>6377</v>
      </c>
      <c r="F6618" s="282" t="s">
        <v>7250</v>
      </c>
      <c r="G6618" s="1100" t="str">
        <f>IF('Lender Inputs'!G181="","Blank",'Lender Inputs'!G181)</f>
        <v>Blank</v>
      </c>
      <c r="I6618" s="515" t="s">
        <v>6915</v>
      </c>
      <c r="K6618" s="1140"/>
    </row>
    <row r="6619" spans="1:11" x14ac:dyDescent="0.2">
      <c r="A6619" s="86" t="s">
        <v>6387</v>
      </c>
      <c r="B6619" s="763" t="s">
        <v>165</v>
      </c>
      <c r="D6619" s="86" t="s">
        <v>166</v>
      </c>
      <c r="E6619" s="86" t="s">
        <v>6377</v>
      </c>
      <c r="F6619" s="282" t="s">
        <v>7251</v>
      </c>
      <c r="G6619" s="1100" t="str">
        <f>IF('Lender Inputs'!G182="","Blank",'Lender Inputs'!G182)</f>
        <v>Blank</v>
      </c>
      <c r="I6619" s="515" t="s">
        <v>6916</v>
      </c>
      <c r="K6619" s="1140"/>
    </row>
    <row r="6620" spans="1:11" x14ac:dyDescent="0.2">
      <c r="A6620" s="86" t="s">
        <v>6387</v>
      </c>
      <c r="B6620" s="763" t="s">
        <v>165</v>
      </c>
      <c r="D6620" s="86" t="s">
        <v>166</v>
      </c>
      <c r="E6620" s="86" t="s">
        <v>6377</v>
      </c>
      <c r="F6620" s="282" t="s">
        <v>7252</v>
      </c>
      <c r="G6620" s="1100" t="str">
        <f>IF('Lender Inputs'!G183="","Blank",'Lender Inputs'!G183)</f>
        <v>Blank</v>
      </c>
      <c r="I6620" s="515" t="s">
        <v>6917</v>
      </c>
      <c r="K6620" s="1140"/>
    </row>
    <row r="6621" spans="1:11" x14ac:dyDescent="0.2">
      <c r="A6621" s="86" t="s">
        <v>6387</v>
      </c>
      <c r="B6621" s="763" t="s">
        <v>165</v>
      </c>
      <c r="D6621" s="86" t="s">
        <v>166</v>
      </c>
      <c r="E6621" s="86" t="s">
        <v>6377</v>
      </c>
      <c r="F6621" s="282" t="s">
        <v>7253</v>
      </c>
      <c r="G6621" s="1100" t="str">
        <f>IF('Lender Inputs'!G184="","Blank",'Lender Inputs'!G184)</f>
        <v>Blank</v>
      </c>
      <c r="I6621" s="515" t="s">
        <v>6918</v>
      </c>
      <c r="K6621" s="1140"/>
    </row>
    <row r="6622" spans="1:11" x14ac:dyDescent="0.2">
      <c r="A6622" s="86" t="s">
        <v>6387</v>
      </c>
      <c r="B6622" s="763" t="s">
        <v>165</v>
      </c>
      <c r="D6622" s="86" t="s">
        <v>166</v>
      </c>
      <c r="E6622" s="86" t="s">
        <v>6377</v>
      </c>
      <c r="F6622" s="282" t="s">
        <v>7254</v>
      </c>
      <c r="G6622" s="1100" t="str">
        <f>IF('Lender Inputs'!G185="","Blank",'Lender Inputs'!G185)</f>
        <v>Blank</v>
      </c>
      <c r="I6622" s="515" t="s">
        <v>6919</v>
      </c>
      <c r="K6622" s="1140"/>
    </row>
    <row r="6623" spans="1:11" x14ac:dyDescent="0.2">
      <c r="A6623" s="86" t="s">
        <v>6387</v>
      </c>
      <c r="B6623" s="763" t="s">
        <v>165</v>
      </c>
      <c r="D6623" s="86" t="s">
        <v>166</v>
      </c>
      <c r="E6623" s="86" t="s">
        <v>6377</v>
      </c>
      <c r="F6623" s="282" t="s">
        <v>181</v>
      </c>
      <c r="G6623" s="1100" t="str">
        <f>IF('Lender Inputs'!G187="","Blank",'Lender Inputs'!G187)</f>
        <v>Blank</v>
      </c>
      <c r="I6623" s="515" t="s">
        <v>6920</v>
      </c>
      <c r="K6623" s="1140"/>
    </row>
    <row r="6624" spans="1:11" x14ac:dyDescent="0.2">
      <c r="A6624" s="86" t="s">
        <v>6387</v>
      </c>
      <c r="B6624" s="763" t="s">
        <v>165</v>
      </c>
      <c r="D6624" s="86" t="s">
        <v>166</v>
      </c>
      <c r="E6624" s="86" t="s">
        <v>6377</v>
      </c>
      <c r="F6624" s="282" t="s">
        <v>182</v>
      </c>
      <c r="G6624" s="1100" t="str">
        <f>IF('Lender Inputs'!G188="","Blank",'Lender Inputs'!G188)</f>
        <v>Blank</v>
      </c>
      <c r="I6624" s="515" t="s">
        <v>6921</v>
      </c>
      <c r="K6624" s="1140"/>
    </row>
    <row r="6625" spans="1:11" x14ac:dyDescent="0.2">
      <c r="A6625" s="86" t="s">
        <v>6387</v>
      </c>
      <c r="B6625" s="543" t="s">
        <v>165</v>
      </c>
      <c r="C6625" s="547"/>
      <c r="D6625" s="547" t="s">
        <v>166</v>
      </c>
      <c r="E6625" s="547" t="s">
        <v>6377</v>
      </c>
      <c r="F6625" s="538" t="s">
        <v>183</v>
      </c>
      <c r="G6625" s="1103" t="str">
        <f>IF('Lender Inputs'!G189="","Blank",'Lender Inputs'!G189)</f>
        <v>Blank</v>
      </c>
      <c r="I6625" s="515" t="s">
        <v>6922</v>
      </c>
      <c r="K6625" s="1140"/>
    </row>
    <row r="6626" spans="1:11" x14ac:dyDescent="0.2">
      <c r="A6626" s="86" t="s">
        <v>6387</v>
      </c>
      <c r="B6626" s="541" t="s">
        <v>165</v>
      </c>
      <c r="C6626" s="546"/>
      <c r="D6626" s="546" t="s">
        <v>166</v>
      </c>
      <c r="E6626" s="546" t="s">
        <v>6378</v>
      </c>
      <c r="F6626" s="282" t="s">
        <v>7239</v>
      </c>
      <c r="G6626" s="1102" t="str">
        <f>IF('Lender Inputs'!H170="","Blank",'Lender Inputs'!H170)</f>
        <v>Blank</v>
      </c>
      <c r="I6626" s="515" t="s">
        <v>6923</v>
      </c>
      <c r="K6626" s="1140"/>
    </row>
    <row r="6627" spans="1:11" x14ac:dyDescent="0.2">
      <c r="A6627" s="86" t="s">
        <v>6387</v>
      </c>
      <c r="B6627" s="763" t="s">
        <v>165</v>
      </c>
      <c r="D6627" s="86" t="s">
        <v>166</v>
      </c>
      <c r="E6627" s="86" t="s">
        <v>6378</v>
      </c>
      <c r="F6627" s="282" t="s">
        <v>7240</v>
      </c>
      <c r="G6627" s="1100" t="str">
        <f>IF('Lender Inputs'!H171="","Blank",'Lender Inputs'!H171)</f>
        <v>Blank</v>
      </c>
      <c r="I6627" s="515" t="s">
        <v>6924</v>
      </c>
      <c r="K6627" s="1140"/>
    </row>
    <row r="6628" spans="1:11" x14ac:dyDescent="0.2">
      <c r="A6628" s="86" t="s">
        <v>6387</v>
      </c>
      <c r="B6628" s="763" t="s">
        <v>165</v>
      </c>
      <c r="D6628" s="86" t="s">
        <v>166</v>
      </c>
      <c r="E6628" s="86" t="s">
        <v>6378</v>
      </c>
      <c r="F6628" s="282" t="s">
        <v>7241</v>
      </c>
      <c r="G6628" s="1100" t="str">
        <f>IF('Lender Inputs'!H172="","Blank",'Lender Inputs'!H172)</f>
        <v>Blank</v>
      </c>
      <c r="I6628" s="515" t="s">
        <v>6925</v>
      </c>
      <c r="K6628" s="1140"/>
    </row>
    <row r="6629" spans="1:11" x14ac:dyDescent="0.2">
      <c r="A6629" s="86" t="s">
        <v>6387</v>
      </c>
      <c r="B6629" s="763" t="s">
        <v>165</v>
      </c>
      <c r="D6629" s="86" t="s">
        <v>166</v>
      </c>
      <c r="E6629" s="86" t="s">
        <v>6378</v>
      </c>
      <c r="F6629" s="282" t="s">
        <v>7242</v>
      </c>
      <c r="G6629" s="1100" t="str">
        <f>IF('Lender Inputs'!H173="","Blank",'Lender Inputs'!H173)</f>
        <v>Blank</v>
      </c>
      <c r="I6629" s="515" t="s">
        <v>6926</v>
      </c>
      <c r="K6629" s="1140"/>
    </row>
    <row r="6630" spans="1:11" x14ac:dyDescent="0.2">
      <c r="A6630" s="86" t="s">
        <v>6387</v>
      </c>
      <c r="B6630" s="763" t="s">
        <v>165</v>
      </c>
      <c r="D6630" s="86" t="s">
        <v>166</v>
      </c>
      <c r="E6630" s="86" t="s">
        <v>6378</v>
      </c>
      <c r="F6630" s="282" t="s">
        <v>7243</v>
      </c>
      <c r="G6630" s="1100" t="str">
        <f>IF('Lender Inputs'!H174="","Blank",'Lender Inputs'!H174)</f>
        <v>Blank</v>
      </c>
      <c r="I6630" s="515" t="s">
        <v>6927</v>
      </c>
      <c r="K6630" s="1140"/>
    </row>
    <row r="6631" spans="1:11" x14ac:dyDescent="0.2">
      <c r="A6631" s="86" t="s">
        <v>6387</v>
      </c>
      <c r="B6631" s="763" t="s">
        <v>165</v>
      </c>
      <c r="D6631" s="86" t="s">
        <v>166</v>
      </c>
      <c r="E6631" s="86" t="s">
        <v>6378</v>
      </c>
      <c r="F6631" s="282" t="s">
        <v>7244</v>
      </c>
      <c r="G6631" s="1100" t="str">
        <f>IF('Lender Inputs'!H175="","Blank",'Lender Inputs'!H175)</f>
        <v>Blank</v>
      </c>
      <c r="I6631" s="515" t="s">
        <v>6928</v>
      </c>
      <c r="K6631" s="1140"/>
    </row>
    <row r="6632" spans="1:11" x14ac:dyDescent="0.2">
      <c r="A6632" s="86" t="s">
        <v>6387</v>
      </c>
      <c r="B6632" s="763" t="s">
        <v>165</v>
      </c>
      <c r="D6632" s="86" t="s">
        <v>166</v>
      </c>
      <c r="E6632" s="86" t="s">
        <v>6378</v>
      </c>
      <c r="F6632" s="282" t="s">
        <v>7245</v>
      </c>
      <c r="G6632" s="1100" t="str">
        <f>IF('Lender Inputs'!H176="","Blank",'Lender Inputs'!H176)</f>
        <v>Blank</v>
      </c>
      <c r="I6632" s="515" t="s">
        <v>6929</v>
      </c>
      <c r="K6632" s="1140"/>
    </row>
    <row r="6633" spans="1:11" x14ac:dyDescent="0.2">
      <c r="A6633" s="86" t="s">
        <v>6387</v>
      </c>
      <c r="B6633" s="763" t="s">
        <v>165</v>
      </c>
      <c r="D6633" s="86" t="s">
        <v>166</v>
      </c>
      <c r="E6633" s="86" t="s">
        <v>6378</v>
      </c>
      <c r="F6633" s="282" t="s">
        <v>7246</v>
      </c>
      <c r="G6633" s="1100" t="str">
        <f>IF('Lender Inputs'!H177="","Blank",'Lender Inputs'!H177)</f>
        <v>Blank</v>
      </c>
      <c r="I6633" s="515" t="s">
        <v>6930</v>
      </c>
      <c r="K6633" s="1140"/>
    </row>
    <row r="6634" spans="1:11" x14ac:dyDescent="0.2">
      <c r="A6634" s="86" t="s">
        <v>6387</v>
      </c>
      <c r="B6634" s="763" t="s">
        <v>165</v>
      </c>
      <c r="D6634" s="86" t="s">
        <v>166</v>
      </c>
      <c r="E6634" s="86" t="s">
        <v>6378</v>
      </c>
      <c r="F6634" s="282" t="s">
        <v>7247</v>
      </c>
      <c r="G6634" s="1100" t="str">
        <f>IF('Lender Inputs'!H178="","Blank",'Lender Inputs'!H178)</f>
        <v>Blank</v>
      </c>
      <c r="I6634" s="515" t="s">
        <v>6931</v>
      </c>
      <c r="K6634" s="1140"/>
    </row>
    <row r="6635" spans="1:11" x14ac:dyDescent="0.2">
      <c r="A6635" s="86" t="s">
        <v>6387</v>
      </c>
      <c r="B6635" s="763" t="s">
        <v>165</v>
      </c>
      <c r="D6635" s="86" t="s">
        <v>166</v>
      </c>
      <c r="E6635" s="86" t="s">
        <v>6378</v>
      </c>
      <c r="F6635" s="282" t="s">
        <v>7248</v>
      </c>
      <c r="G6635" s="1100" t="str">
        <f>IF('Lender Inputs'!H179="","Blank",'Lender Inputs'!H179)</f>
        <v>Blank</v>
      </c>
      <c r="I6635" s="515" t="s">
        <v>6932</v>
      </c>
      <c r="K6635" s="1140"/>
    </row>
    <row r="6636" spans="1:11" x14ac:dyDescent="0.2">
      <c r="A6636" s="86" t="s">
        <v>6387</v>
      </c>
      <c r="B6636" s="763" t="s">
        <v>165</v>
      </c>
      <c r="D6636" s="86" t="s">
        <v>166</v>
      </c>
      <c r="E6636" s="86" t="s">
        <v>6378</v>
      </c>
      <c r="F6636" s="282" t="s">
        <v>7249</v>
      </c>
      <c r="G6636" s="1100" t="str">
        <f>IF('Lender Inputs'!H180="","Blank",'Lender Inputs'!H180)</f>
        <v>Blank</v>
      </c>
      <c r="I6636" s="515" t="s">
        <v>6933</v>
      </c>
      <c r="K6636" s="1140"/>
    </row>
    <row r="6637" spans="1:11" x14ac:dyDescent="0.2">
      <c r="A6637" s="86" t="s">
        <v>6387</v>
      </c>
      <c r="B6637" s="763" t="s">
        <v>165</v>
      </c>
      <c r="D6637" s="86" t="s">
        <v>166</v>
      </c>
      <c r="E6637" s="86" t="s">
        <v>6378</v>
      </c>
      <c r="F6637" s="282" t="s">
        <v>7250</v>
      </c>
      <c r="G6637" s="1100" t="str">
        <f>IF('Lender Inputs'!H181="","Blank",'Lender Inputs'!H181)</f>
        <v>Blank</v>
      </c>
      <c r="I6637" s="515" t="s">
        <v>6934</v>
      </c>
      <c r="K6637" s="1140"/>
    </row>
    <row r="6638" spans="1:11" x14ac:dyDescent="0.2">
      <c r="A6638" s="86" t="s">
        <v>6387</v>
      </c>
      <c r="B6638" s="763" t="s">
        <v>165</v>
      </c>
      <c r="D6638" s="86" t="s">
        <v>166</v>
      </c>
      <c r="E6638" s="86" t="s">
        <v>6378</v>
      </c>
      <c r="F6638" s="282" t="s">
        <v>7251</v>
      </c>
      <c r="G6638" s="1100" t="str">
        <f>IF('Lender Inputs'!H182="","Blank",'Lender Inputs'!H182)</f>
        <v>Blank</v>
      </c>
      <c r="I6638" s="515" t="s">
        <v>6935</v>
      </c>
      <c r="K6638" s="1140"/>
    </row>
    <row r="6639" spans="1:11" x14ac:dyDescent="0.2">
      <c r="A6639" s="86" t="s">
        <v>6387</v>
      </c>
      <c r="B6639" s="763" t="s">
        <v>165</v>
      </c>
      <c r="D6639" s="86" t="s">
        <v>166</v>
      </c>
      <c r="E6639" s="86" t="s">
        <v>6378</v>
      </c>
      <c r="F6639" s="282" t="s">
        <v>7252</v>
      </c>
      <c r="G6639" s="1100" t="str">
        <f>IF('Lender Inputs'!H183="","Blank",'Lender Inputs'!H183)</f>
        <v>Blank</v>
      </c>
      <c r="I6639" s="515" t="s">
        <v>6936</v>
      </c>
      <c r="K6639" s="1140"/>
    </row>
    <row r="6640" spans="1:11" x14ac:dyDescent="0.2">
      <c r="A6640" s="86" t="s">
        <v>6387</v>
      </c>
      <c r="B6640" s="763" t="s">
        <v>165</v>
      </c>
      <c r="D6640" s="86" t="s">
        <v>166</v>
      </c>
      <c r="E6640" s="86" t="s">
        <v>6378</v>
      </c>
      <c r="F6640" s="282" t="s">
        <v>7253</v>
      </c>
      <c r="G6640" s="1100" t="str">
        <f>IF('Lender Inputs'!H184="","Blank",'Lender Inputs'!H184)</f>
        <v>Blank</v>
      </c>
      <c r="I6640" s="515" t="s">
        <v>6937</v>
      </c>
      <c r="K6640" s="1140"/>
    </row>
    <row r="6641" spans="1:11" x14ac:dyDescent="0.2">
      <c r="A6641" s="86" t="s">
        <v>6387</v>
      </c>
      <c r="B6641" s="763" t="s">
        <v>165</v>
      </c>
      <c r="D6641" s="86" t="s">
        <v>166</v>
      </c>
      <c r="E6641" s="86" t="s">
        <v>6378</v>
      </c>
      <c r="F6641" s="282" t="s">
        <v>7254</v>
      </c>
      <c r="G6641" s="1100" t="str">
        <f>IF('Lender Inputs'!H185="","Blank",'Lender Inputs'!H185)</f>
        <v>Blank</v>
      </c>
      <c r="I6641" s="515" t="s">
        <v>6938</v>
      </c>
      <c r="K6641" s="1140"/>
    </row>
    <row r="6642" spans="1:11" x14ac:dyDescent="0.2">
      <c r="A6642" s="86" t="s">
        <v>6387</v>
      </c>
      <c r="B6642" s="763" t="s">
        <v>165</v>
      </c>
      <c r="D6642" s="86" t="s">
        <v>166</v>
      </c>
      <c r="E6642" s="86" t="s">
        <v>6378</v>
      </c>
      <c r="F6642" s="282" t="s">
        <v>181</v>
      </c>
      <c r="G6642" s="1100" t="str">
        <f>IF('Lender Inputs'!H187="","Blank",'Lender Inputs'!H187)</f>
        <v>Blank</v>
      </c>
      <c r="I6642" s="515" t="s">
        <v>6939</v>
      </c>
      <c r="K6642" s="1140"/>
    </row>
    <row r="6643" spans="1:11" x14ac:dyDescent="0.2">
      <c r="A6643" s="86" t="s">
        <v>6387</v>
      </c>
      <c r="B6643" s="763" t="s">
        <v>165</v>
      </c>
      <c r="D6643" s="86" t="s">
        <v>166</v>
      </c>
      <c r="E6643" s="86" t="s">
        <v>6378</v>
      </c>
      <c r="F6643" s="282" t="s">
        <v>182</v>
      </c>
      <c r="G6643" s="1100" t="str">
        <f>IF('Lender Inputs'!H188="","Blank",'Lender Inputs'!H188)</f>
        <v>Blank</v>
      </c>
      <c r="I6643" s="515" t="s">
        <v>6940</v>
      </c>
      <c r="K6643" s="1140"/>
    </row>
    <row r="6644" spans="1:11" x14ac:dyDescent="0.2">
      <c r="A6644" s="86" t="s">
        <v>6387</v>
      </c>
      <c r="B6644" s="543" t="s">
        <v>165</v>
      </c>
      <c r="C6644" s="547"/>
      <c r="D6644" s="547" t="s">
        <v>166</v>
      </c>
      <c r="E6644" s="547" t="s">
        <v>6378</v>
      </c>
      <c r="F6644" s="538" t="s">
        <v>183</v>
      </c>
      <c r="G6644" s="1103" t="str">
        <f>IF('Lender Inputs'!H189="","Blank",'Lender Inputs'!H189)</f>
        <v>Blank</v>
      </c>
      <c r="I6644" s="515" t="s">
        <v>6941</v>
      </c>
      <c r="K6644" s="1140"/>
    </row>
    <row r="6645" spans="1:11" x14ac:dyDescent="0.2">
      <c r="A6645" s="86" t="s">
        <v>6387</v>
      </c>
      <c r="B6645" s="541" t="s">
        <v>165</v>
      </c>
      <c r="C6645" s="546"/>
      <c r="D6645" s="546" t="s">
        <v>166</v>
      </c>
      <c r="E6645" s="546" t="s">
        <v>6379</v>
      </c>
      <c r="F6645" s="282" t="s">
        <v>7239</v>
      </c>
      <c r="G6645" s="1102" t="str">
        <f>IF('Lender Inputs'!I170="","Blank",'Lender Inputs'!I170)</f>
        <v>Blank</v>
      </c>
      <c r="I6645" s="515" t="s">
        <v>6942</v>
      </c>
      <c r="K6645" s="1140"/>
    </row>
    <row r="6646" spans="1:11" x14ac:dyDescent="0.2">
      <c r="A6646" s="86" t="s">
        <v>6387</v>
      </c>
      <c r="B6646" s="763" t="s">
        <v>165</v>
      </c>
      <c r="D6646" s="86" t="s">
        <v>166</v>
      </c>
      <c r="E6646" s="86" t="s">
        <v>6379</v>
      </c>
      <c r="F6646" s="282" t="s">
        <v>7240</v>
      </c>
      <c r="G6646" s="1100" t="str">
        <f>IF('Lender Inputs'!I171="","Blank",'Lender Inputs'!I171)</f>
        <v>Blank</v>
      </c>
      <c r="I6646" s="515" t="s">
        <v>6943</v>
      </c>
      <c r="K6646" s="1140"/>
    </row>
    <row r="6647" spans="1:11" x14ac:dyDescent="0.2">
      <c r="A6647" s="86" t="s">
        <v>6387</v>
      </c>
      <c r="B6647" s="763" t="s">
        <v>165</v>
      </c>
      <c r="D6647" s="86" t="s">
        <v>166</v>
      </c>
      <c r="E6647" s="86" t="s">
        <v>6379</v>
      </c>
      <c r="F6647" s="282" t="s">
        <v>7241</v>
      </c>
      <c r="G6647" s="1100" t="str">
        <f>IF('Lender Inputs'!I172="","Blank",'Lender Inputs'!I172)</f>
        <v>Blank</v>
      </c>
      <c r="I6647" s="515" t="s">
        <v>6944</v>
      </c>
      <c r="K6647" s="1140"/>
    </row>
    <row r="6648" spans="1:11" x14ac:dyDescent="0.2">
      <c r="A6648" s="86" t="s">
        <v>6387</v>
      </c>
      <c r="B6648" s="763" t="s">
        <v>165</v>
      </c>
      <c r="D6648" s="86" t="s">
        <v>166</v>
      </c>
      <c r="E6648" s="86" t="s">
        <v>6379</v>
      </c>
      <c r="F6648" s="282" t="s">
        <v>7242</v>
      </c>
      <c r="G6648" s="1100" t="str">
        <f>IF('Lender Inputs'!I173="","Blank",'Lender Inputs'!I173)</f>
        <v>Blank</v>
      </c>
      <c r="I6648" s="515" t="s">
        <v>6945</v>
      </c>
      <c r="K6648" s="1140"/>
    </row>
    <row r="6649" spans="1:11" x14ac:dyDescent="0.2">
      <c r="A6649" s="86" t="s">
        <v>6387</v>
      </c>
      <c r="B6649" s="763" t="s">
        <v>165</v>
      </c>
      <c r="D6649" s="86" t="s">
        <v>166</v>
      </c>
      <c r="E6649" s="86" t="s">
        <v>6379</v>
      </c>
      <c r="F6649" s="282" t="s">
        <v>7243</v>
      </c>
      <c r="G6649" s="1100" t="str">
        <f>IF('Lender Inputs'!I174="","Blank",'Lender Inputs'!I174)</f>
        <v>Blank</v>
      </c>
      <c r="I6649" s="515" t="s">
        <v>6946</v>
      </c>
      <c r="K6649" s="1140"/>
    </row>
    <row r="6650" spans="1:11" x14ac:dyDescent="0.2">
      <c r="A6650" s="86" t="s">
        <v>6387</v>
      </c>
      <c r="B6650" s="763" t="s">
        <v>165</v>
      </c>
      <c r="D6650" s="86" t="s">
        <v>166</v>
      </c>
      <c r="E6650" s="86" t="s">
        <v>6379</v>
      </c>
      <c r="F6650" s="282" t="s">
        <v>7244</v>
      </c>
      <c r="G6650" s="1100" t="str">
        <f>IF('Lender Inputs'!I175="","Blank",'Lender Inputs'!I175)</f>
        <v>Blank</v>
      </c>
      <c r="I6650" s="515" t="s">
        <v>6947</v>
      </c>
      <c r="K6650" s="1140"/>
    </row>
    <row r="6651" spans="1:11" x14ac:dyDescent="0.2">
      <c r="A6651" s="86" t="s">
        <v>6387</v>
      </c>
      <c r="B6651" s="763" t="s">
        <v>165</v>
      </c>
      <c r="D6651" s="86" t="s">
        <v>166</v>
      </c>
      <c r="E6651" s="86" t="s">
        <v>6379</v>
      </c>
      <c r="F6651" s="282" t="s">
        <v>7245</v>
      </c>
      <c r="G6651" s="1100" t="str">
        <f>IF('Lender Inputs'!I176="","Blank",'Lender Inputs'!I176)</f>
        <v>Blank</v>
      </c>
      <c r="I6651" s="515" t="s">
        <v>6948</v>
      </c>
      <c r="K6651" s="1140"/>
    </row>
    <row r="6652" spans="1:11" x14ac:dyDescent="0.2">
      <c r="A6652" s="86" t="s">
        <v>6387</v>
      </c>
      <c r="B6652" s="763" t="s">
        <v>165</v>
      </c>
      <c r="D6652" s="86" t="s">
        <v>166</v>
      </c>
      <c r="E6652" s="86" t="s">
        <v>6379</v>
      </c>
      <c r="F6652" s="282" t="s">
        <v>7246</v>
      </c>
      <c r="G6652" s="1100" t="str">
        <f>IF('Lender Inputs'!I177="","Blank",'Lender Inputs'!I177)</f>
        <v>Blank</v>
      </c>
      <c r="I6652" s="515" t="s">
        <v>6949</v>
      </c>
      <c r="K6652" s="1140"/>
    </row>
    <row r="6653" spans="1:11" x14ac:dyDescent="0.2">
      <c r="A6653" s="86" t="s">
        <v>6387</v>
      </c>
      <c r="B6653" s="763" t="s">
        <v>165</v>
      </c>
      <c r="D6653" s="86" t="s">
        <v>166</v>
      </c>
      <c r="E6653" s="86" t="s">
        <v>6379</v>
      </c>
      <c r="F6653" s="282" t="s">
        <v>7247</v>
      </c>
      <c r="G6653" s="1100" t="str">
        <f>IF('Lender Inputs'!I178="","Blank",'Lender Inputs'!I178)</f>
        <v>Blank</v>
      </c>
      <c r="I6653" s="515" t="s">
        <v>6950</v>
      </c>
      <c r="K6653" s="1140"/>
    </row>
    <row r="6654" spans="1:11" x14ac:dyDescent="0.2">
      <c r="A6654" s="86" t="s">
        <v>6387</v>
      </c>
      <c r="B6654" s="763" t="s">
        <v>165</v>
      </c>
      <c r="D6654" s="86" t="s">
        <v>166</v>
      </c>
      <c r="E6654" s="86" t="s">
        <v>6379</v>
      </c>
      <c r="F6654" s="282" t="s">
        <v>7248</v>
      </c>
      <c r="G6654" s="1100" t="str">
        <f>IF('Lender Inputs'!I179="","Blank",'Lender Inputs'!I179)</f>
        <v>Blank</v>
      </c>
      <c r="I6654" s="515" t="s">
        <v>6951</v>
      </c>
      <c r="K6654" s="1140"/>
    </row>
    <row r="6655" spans="1:11" x14ac:dyDescent="0.2">
      <c r="A6655" s="86" t="s">
        <v>6387</v>
      </c>
      <c r="B6655" s="763" t="s">
        <v>165</v>
      </c>
      <c r="D6655" s="86" t="s">
        <v>166</v>
      </c>
      <c r="E6655" s="86" t="s">
        <v>6379</v>
      </c>
      <c r="F6655" s="282" t="s">
        <v>7249</v>
      </c>
      <c r="G6655" s="1100" t="str">
        <f>IF('Lender Inputs'!I180="","Blank",'Lender Inputs'!I180)</f>
        <v>Blank</v>
      </c>
      <c r="I6655" s="515" t="s">
        <v>6952</v>
      </c>
      <c r="K6655" s="1140"/>
    </row>
    <row r="6656" spans="1:11" x14ac:dyDescent="0.2">
      <c r="A6656" s="86" t="s">
        <v>6387</v>
      </c>
      <c r="B6656" s="763" t="s">
        <v>165</v>
      </c>
      <c r="D6656" s="86" t="s">
        <v>166</v>
      </c>
      <c r="E6656" s="86" t="s">
        <v>6379</v>
      </c>
      <c r="F6656" s="282" t="s">
        <v>7250</v>
      </c>
      <c r="G6656" s="1100" t="str">
        <f>IF('Lender Inputs'!I181="","Blank",'Lender Inputs'!I181)</f>
        <v>Blank</v>
      </c>
      <c r="I6656" s="515" t="s">
        <v>6953</v>
      </c>
      <c r="K6656" s="1140"/>
    </row>
    <row r="6657" spans="1:11" x14ac:dyDescent="0.2">
      <c r="A6657" s="86" t="s">
        <v>6387</v>
      </c>
      <c r="B6657" s="763" t="s">
        <v>165</v>
      </c>
      <c r="D6657" s="86" t="s">
        <v>166</v>
      </c>
      <c r="E6657" s="86" t="s">
        <v>6379</v>
      </c>
      <c r="F6657" s="282" t="s">
        <v>7251</v>
      </c>
      <c r="G6657" s="1100" t="str">
        <f>IF('Lender Inputs'!I182="","Blank",'Lender Inputs'!I182)</f>
        <v>Blank</v>
      </c>
      <c r="I6657" s="515" t="s">
        <v>6954</v>
      </c>
      <c r="K6657" s="1140"/>
    </row>
    <row r="6658" spans="1:11" x14ac:dyDescent="0.2">
      <c r="A6658" s="86" t="s">
        <v>6387</v>
      </c>
      <c r="B6658" s="763" t="s">
        <v>165</v>
      </c>
      <c r="D6658" s="86" t="s">
        <v>166</v>
      </c>
      <c r="E6658" s="86" t="s">
        <v>6379</v>
      </c>
      <c r="F6658" s="282" t="s">
        <v>7252</v>
      </c>
      <c r="G6658" s="1100" t="str">
        <f>IF('Lender Inputs'!I183="","Blank",'Lender Inputs'!I183)</f>
        <v>Blank</v>
      </c>
      <c r="I6658" s="515" t="s">
        <v>6955</v>
      </c>
      <c r="K6658" s="1140"/>
    </row>
    <row r="6659" spans="1:11" x14ac:dyDescent="0.2">
      <c r="A6659" s="86" t="s">
        <v>6387</v>
      </c>
      <c r="B6659" s="763" t="s">
        <v>165</v>
      </c>
      <c r="D6659" s="86" t="s">
        <v>166</v>
      </c>
      <c r="E6659" s="86" t="s">
        <v>6379</v>
      </c>
      <c r="F6659" s="282" t="s">
        <v>7253</v>
      </c>
      <c r="G6659" s="1100" t="str">
        <f>IF('Lender Inputs'!I184="","Blank",'Lender Inputs'!I184)</f>
        <v>Blank</v>
      </c>
      <c r="I6659" s="515" t="s">
        <v>6956</v>
      </c>
      <c r="K6659" s="1140"/>
    </row>
    <row r="6660" spans="1:11" x14ac:dyDescent="0.2">
      <c r="A6660" s="86" t="s">
        <v>6387</v>
      </c>
      <c r="B6660" s="763" t="s">
        <v>165</v>
      </c>
      <c r="D6660" s="86" t="s">
        <v>166</v>
      </c>
      <c r="E6660" s="86" t="s">
        <v>6379</v>
      </c>
      <c r="F6660" s="282" t="s">
        <v>7254</v>
      </c>
      <c r="G6660" s="1100" t="str">
        <f>IF('Lender Inputs'!I185="","Blank",'Lender Inputs'!I185)</f>
        <v>Blank</v>
      </c>
      <c r="I6660" s="515" t="s">
        <v>6957</v>
      </c>
      <c r="K6660" s="1140"/>
    </row>
    <row r="6661" spans="1:11" x14ac:dyDescent="0.2">
      <c r="A6661" s="86" t="s">
        <v>6387</v>
      </c>
      <c r="B6661" s="763" t="s">
        <v>165</v>
      </c>
      <c r="D6661" s="86" t="s">
        <v>166</v>
      </c>
      <c r="E6661" s="86" t="s">
        <v>6379</v>
      </c>
      <c r="F6661" s="282" t="s">
        <v>181</v>
      </c>
      <c r="G6661" s="1100" t="str">
        <f>IF('Lender Inputs'!I187="","Blank",'Lender Inputs'!I187)</f>
        <v>Blank</v>
      </c>
      <c r="I6661" s="515" t="s">
        <v>6958</v>
      </c>
      <c r="K6661" s="1140"/>
    </row>
    <row r="6662" spans="1:11" x14ac:dyDescent="0.2">
      <c r="A6662" s="86" t="s">
        <v>6387</v>
      </c>
      <c r="B6662" s="763" t="s">
        <v>165</v>
      </c>
      <c r="D6662" s="86" t="s">
        <v>166</v>
      </c>
      <c r="E6662" s="86" t="s">
        <v>6379</v>
      </c>
      <c r="F6662" s="282" t="s">
        <v>182</v>
      </c>
      <c r="G6662" s="1100" t="str">
        <f>IF('Lender Inputs'!I188="","Blank",'Lender Inputs'!I188)</f>
        <v>Blank</v>
      </c>
      <c r="I6662" s="515" t="s">
        <v>6959</v>
      </c>
      <c r="K6662" s="1140"/>
    </row>
    <row r="6663" spans="1:11" x14ac:dyDescent="0.2">
      <c r="A6663" s="86" t="s">
        <v>6387</v>
      </c>
      <c r="B6663" s="543" t="s">
        <v>165</v>
      </c>
      <c r="C6663" s="547"/>
      <c r="D6663" s="547" t="s">
        <v>166</v>
      </c>
      <c r="E6663" s="547" t="s">
        <v>6379</v>
      </c>
      <c r="F6663" s="538" t="s">
        <v>183</v>
      </c>
      <c r="G6663" s="1103" t="str">
        <f>IF('Lender Inputs'!I189="","Blank",'Lender Inputs'!I189)</f>
        <v>Blank</v>
      </c>
      <c r="I6663" s="515" t="s">
        <v>6960</v>
      </c>
      <c r="K6663" s="1140"/>
    </row>
    <row r="6664" spans="1:11" x14ac:dyDescent="0.2">
      <c r="A6664" s="86" t="s">
        <v>6387</v>
      </c>
      <c r="B6664" s="541" t="s">
        <v>165</v>
      </c>
      <c r="C6664" s="546"/>
      <c r="D6664" s="546" t="s">
        <v>166</v>
      </c>
      <c r="E6664" s="546" t="s">
        <v>6380</v>
      </c>
      <c r="F6664" s="282" t="s">
        <v>7239</v>
      </c>
      <c r="G6664" s="1102" t="str">
        <f>IF('Lender Inputs'!J170="","Blank",'Lender Inputs'!J170)</f>
        <v>Blank</v>
      </c>
      <c r="I6664" s="515" t="s">
        <v>6961</v>
      </c>
      <c r="K6664" s="1140"/>
    </row>
    <row r="6665" spans="1:11" x14ac:dyDescent="0.2">
      <c r="A6665" s="86" t="s">
        <v>6387</v>
      </c>
      <c r="B6665" s="763" t="s">
        <v>165</v>
      </c>
      <c r="D6665" s="86" t="s">
        <v>166</v>
      </c>
      <c r="E6665" s="86" t="s">
        <v>6380</v>
      </c>
      <c r="F6665" s="282" t="s">
        <v>7240</v>
      </c>
      <c r="G6665" s="1100" t="str">
        <f>IF('Lender Inputs'!J171="","Blank",'Lender Inputs'!J171)</f>
        <v>Blank</v>
      </c>
      <c r="I6665" s="515" t="s">
        <v>6962</v>
      </c>
      <c r="K6665" s="1140"/>
    </row>
    <row r="6666" spans="1:11" x14ac:dyDescent="0.2">
      <c r="A6666" s="86" t="s">
        <v>6387</v>
      </c>
      <c r="B6666" s="763" t="s">
        <v>165</v>
      </c>
      <c r="D6666" s="86" t="s">
        <v>166</v>
      </c>
      <c r="E6666" s="86" t="s">
        <v>6380</v>
      </c>
      <c r="F6666" s="282" t="s">
        <v>7241</v>
      </c>
      <c r="G6666" s="1100" t="str">
        <f>IF('Lender Inputs'!J172="","Blank",'Lender Inputs'!J172)</f>
        <v>Blank</v>
      </c>
      <c r="I6666" s="515" t="s">
        <v>6963</v>
      </c>
      <c r="K6666" s="1140"/>
    </row>
    <row r="6667" spans="1:11" x14ac:dyDescent="0.2">
      <c r="A6667" s="86" t="s">
        <v>6387</v>
      </c>
      <c r="B6667" s="763" t="s">
        <v>165</v>
      </c>
      <c r="D6667" s="86" t="s">
        <v>166</v>
      </c>
      <c r="E6667" s="86" t="s">
        <v>6380</v>
      </c>
      <c r="F6667" s="282" t="s">
        <v>7242</v>
      </c>
      <c r="G6667" s="1100" t="str">
        <f>IF('Lender Inputs'!J173="","Blank",'Lender Inputs'!J173)</f>
        <v>Blank</v>
      </c>
      <c r="I6667" s="515" t="s">
        <v>6964</v>
      </c>
      <c r="K6667" s="1140"/>
    </row>
    <row r="6668" spans="1:11" x14ac:dyDescent="0.2">
      <c r="A6668" s="86" t="s">
        <v>6387</v>
      </c>
      <c r="B6668" s="763" t="s">
        <v>165</v>
      </c>
      <c r="D6668" s="86" t="s">
        <v>166</v>
      </c>
      <c r="E6668" s="86" t="s">
        <v>6380</v>
      </c>
      <c r="F6668" s="282" t="s">
        <v>7243</v>
      </c>
      <c r="G6668" s="1100" t="str">
        <f>IF('Lender Inputs'!J174="","Blank",'Lender Inputs'!J174)</f>
        <v>Blank</v>
      </c>
      <c r="I6668" s="515" t="s">
        <v>6965</v>
      </c>
      <c r="K6668" s="1140"/>
    </row>
    <row r="6669" spans="1:11" x14ac:dyDescent="0.2">
      <c r="A6669" s="86" t="s">
        <v>6387</v>
      </c>
      <c r="B6669" s="763" t="s">
        <v>165</v>
      </c>
      <c r="D6669" s="86" t="s">
        <v>166</v>
      </c>
      <c r="E6669" s="86" t="s">
        <v>6380</v>
      </c>
      <c r="F6669" s="282" t="s">
        <v>7244</v>
      </c>
      <c r="G6669" s="1100" t="str">
        <f>IF('Lender Inputs'!J175="","Blank",'Lender Inputs'!J175)</f>
        <v>Blank</v>
      </c>
      <c r="I6669" s="515" t="s">
        <v>6966</v>
      </c>
      <c r="K6669" s="1140"/>
    </row>
    <row r="6670" spans="1:11" x14ac:dyDescent="0.2">
      <c r="A6670" s="86" t="s">
        <v>6387</v>
      </c>
      <c r="B6670" s="763" t="s">
        <v>165</v>
      </c>
      <c r="D6670" s="86" t="s">
        <v>166</v>
      </c>
      <c r="E6670" s="86" t="s">
        <v>6380</v>
      </c>
      <c r="F6670" s="282" t="s">
        <v>7245</v>
      </c>
      <c r="G6670" s="1100" t="str">
        <f>IF('Lender Inputs'!J176="","Blank",'Lender Inputs'!J176)</f>
        <v>Blank</v>
      </c>
      <c r="I6670" s="515" t="s">
        <v>6967</v>
      </c>
      <c r="K6670" s="1140"/>
    </row>
    <row r="6671" spans="1:11" x14ac:dyDescent="0.2">
      <c r="A6671" s="86" t="s">
        <v>6387</v>
      </c>
      <c r="B6671" s="763" t="s">
        <v>165</v>
      </c>
      <c r="D6671" s="86" t="s">
        <v>166</v>
      </c>
      <c r="E6671" s="86" t="s">
        <v>6380</v>
      </c>
      <c r="F6671" s="282" t="s">
        <v>7246</v>
      </c>
      <c r="G6671" s="1100" t="str">
        <f>IF('Lender Inputs'!J177="","Blank",'Lender Inputs'!J177)</f>
        <v>Blank</v>
      </c>
      <c r="I6671" s="515" t="s">
        <v>6968</v>
      </c>
      <c r="K6671" s="1140"/>
    </row>
    <row r="6672" spans="1:11" x14ac:dyDescent="0.2">
      <c r="A6672" s="86" t="s">
        <v>6387</v>
      </c>
      <c r="B6672" s="763" t="s">
        <v>165</v>
      </c>
      <c r="D6672" s="86" t="s">
        <v>166</v>
      </c>
      <c r="E6672" s="86" t="s">
        <v>6380</v>
      </c>
      <c r="F6672" s="282" t="s">
        <v>7247</v>
      </c>
      <c r="G6672" s="1100" t="str">
        <f>IF('Lender Inputs'!J178="","Blank",'Lender Inputs'!J178)</f>
        <v>Blank</v>
      </c>
      <c r="I6672" s="515" t="s">
        <v>6969</v>
      </c>
      <c r="K6672" s="1140"/>
    </row>
    <row r="6673" spans="1:11" x14ac:dyDescent="0.2">
      <c r="A6673" s="86" t="s">
        <v>6387</v>
      </c>
      <c r="B6673" s="763" t="s">
        <v>165</v>
      </c>
      <c r="D6673" s="86" t="s">
        <v>166</v>
      </c>
      <c r="E6673" s="86" t="s">
        <v>6380</v>
      </c>
      <c r="F6673" s="282" t="s">
        <v>7248</v>
      </c>
      <c r="G6673" s="1100" t="str">
        <f>IF('Lender Inputs'!J179="","Blank",'Lender Inputs'!J179)</f>
        <v>Blank</v>
      </c>
      <c r="I6673" s="515" t="s">
        <v>6970</v>
      </c>
      <c r="K6673" s="1140"/>
    </row>
    <row r="6674" spans="1:11" x14ac:dyDescent="0.2">
      <c r="A6674" s="86" t="s">
        <v>6387</v>
      </c>
      <c r="B6674" s="763" t="s">
        <v>165</v>
      </c>
      <c r="D6674" s="86" t="s">
        <v>166</v>
      </c>
      <c r="E6674" s="86" t="s">
        <v>6380</v>
      </c>
      <c r="F6674" s="282" t="s">
        <v>7249</v>
      </c>
      <c r="G6674" s="1100" t="str">
        <f>IF('Lender Inputs'!J180="","Blank",'Lender Inputs'!J180)</f>
        <v>Blank</v>
      </c>
      <c r="I6674" s="515" t="s">
        <v>6971</v>
      </c>
      <c r="K6674" s="1140"/>
    </row>
    <row r="6675" spans="1:11" x14ac:dyDescent="0.2">
      <c r="A6675" s="86" t="s">
        <v>6387</v>
      </c>
      <c r="B6675" s="763" t="s">
        <v>165</v>
      </c>
      <c r="D6675" s="86" t="s">
        <v>166</v>
      </c>
      <c r="E6675" s="86" t="s">
        <v>6380</v>
      </c>
      <c r="F6675" s="282" t="s">
        <v>7250</v>
      </c>
      <c r="G6675" s="1100" t="str">
        <f>IF('Lender Inputs'!J181="","Blank",'Lender Inputs'!J181)</f>
        <v>Blank</v>
      </c>
      <c r="I6675" s="515" t="s">
        <v>6972</v>
      </c>
      <c r="K6675" s="1140"/>
    </row>
    <row r="6676" spans="1:11" x14ac:dyDescent="0.2">
      <c r="A6676" s="86" t="s">
        <v>6387</v>
      </c>
      <c r="B6676" s="763" t="s">
        <v>165</v>
      </c>
      <c r="D6676" s="86" t="s">
        <v>166</v>
      </c>
      <c r="E6676" s="86" t="s">
        <v>6380</v>
      </c>
      <c r="F6676" s="282" t="s">
        <v>7251</v>
      </c>
      <c r="G6676" s="1100" t="str">
        <f>IF('Lender Inputs'!J182="","Blank",'Lender Inputs'!J182)</f>
        <v>Blank</v>
      </c>
      <c r="I6676" s="515" t="s">
        <v>6973</v>
      </c>
      <c r="K6676" s="1140"/>
    </row>
    <row r="6677" spans="1:11" x14ac:dyDescent="0.2">
      <c r="A6677" s="86" t="s">
        <v>6387</v>
      </c>
      <c r="B6677" s="763" t="s">
        <v>165</v>
      </c>
      <c r="D6677" s="86" t="s">
        <v>166</v>
      </c>
      <c r="E6677" s="86" t="s">
        <v>6380</v>
      </c>
      <c r="F6677" s="282" t="s">
        <v>7252</v>
      </c>
      <c r="G6677" s="1100" t="str">
        <f>IF('Lender Inputs'!J183="","Blank",'Lender Inputs'!J183)</f>
        <v>Blank</v>
      </c>
      <c r="I6677" s="515" t="s">
        <v>6974</v>
      </c>
      <c r="K6677" s="1140"/>
    </row>
    <row r="6678" spans="1:11" x14ac:dyDescent="0.2">
      <c r="A6678" s="86" t="s">
        <v>6387</v>
      </c>
      <c r="B6678" s="763" t="s">
        <v>165</v>
      </c>
      <c r="D6678" s="86" t="s">
        <v>166</v>
      </c>
      <c r="E6678" s="86" t="s">
        <v>6380</v>
      </c>
      <c r="F6678" s="282" t="s">
        <v>7253</v>
      </c>
      <c r="G6678" s="1100" t="str">
        <f>IF('Lender Inputs'!J184="","Blank",'Lender Inputs'!J184)</f>
        <v>Blank</v>
      </c>
      <c r="I6678" s="515" t="s">
        <v>6975</v>
      </c>
      <c r="K6678" s="1140"/>
    </row>
    <row r="6679" spans="1:11" x14ac:dyDescent="0.2">
      <c r="A6679" s="86" t="s">
        <v>6387</v>
      </c>
      <c r="B6679" s="763" t="s">
        <v>165</v>
      </c>
      <c r="D6679" s="86" t="s">
        <v>166</v>
      </c>
      <c r="E6679" s="86" t="s">
        <v>6380</v>
      </c>
      <c r="F6679" s="282" t="s">
        <v>7254</v>
      </c>
      <c r="G6679" s="1100" t="str">
        <f>IF('Lender Inputs'!J185="","Blank",'Lender Inputs'!J185)</f>
        <v>Blank</v>
      </c>
      <c r="I6679" s="515" t="s">
        <v>6976</v>
      </c>
      <c r="K6679" s="1140"/>
    </row>
    <row r="6680" spans="1:11" x14ac:dyDescent="0.2">
      <c r="A6680" s="86" t="s">
        <v>6387</v>
      </c>
      <c r="B6680" s="763" t="s">
        <v>165</v>
      </c>
      <c r="D6680" s="86" t="s">
        <v>166</v>
      </c>
      <c r="E6680" s="86" t="s">
        <v>6380</v>
      </c>
      <c r="F6680" s="282" t="s">
        <v>181</v>
      </c>
      <c r="G6680" s="1100" t="str">
        <f>IF('Lender Inputs'!J187="","Blank",'Lender Inputs'!J187)</f>
        <v>Blank</v>
      </c>
      <c r="I6680" s="515" t="s">
        <v>6977</v>
      </c>
      <c r="K6680" s="1140"/>
    </row>
    <row r="6681" spans="1:11" x14ac:dyDescent="0.2">
      <c r="A6681" s="86" t="s">
        <v>6387</v>
      </c>
      <c r="B6681" s="763" t="s">
        <v>165</v>
      </c>
      <c r="D6681" s="86" t="s">
        <v>166</v>
      </c>
      <c r="E6681" s="86" t="s">
        <v>6380</v>
      </c>
      <c r="F6681" s="282" t="s">
        <v>182</v>
      </c>
      <c r="G6681" s="1100" t="str">
        <f>IF('Lender Inputs'!J188="","Blank",'Lender Inputs'!J188)</f>
        <v>Blank</v>
      </c>
      <c r="I6681" s="515" t="s">
        <v>6978</v>
      </c>
      <c r="K6681" s="1140"/>
    </row>
    <row r="6682" spans="1:11" x14ac:dyDescent="0.2">
      <c r="A6682" s="86" t="s">
        <v>6387</v>
      </c>
      <c r="B6682" s="543" t="s">
        <v>165</v>
      </c>
      <c r="C6682" s="547"/>
      <c r="D6682" s="547" t="s">
        <v>166</v>
      </c>
      <c r="E6682" s="547" t="s">
        <v>6380</v>
      </c>
      <c r="F6682" s="538" t="s">
        <v>183</v>
      </c>
      <c r="G6682" s="1103" t="str">
        <f>IF('Lender Inputs'!J189="","Blank",'Lender Inputs'!J189)</f>
        <v>Blank</v>
      </c>
      <c r="I6682" s="515" t="s">
        <v>6979</v>
      </c>
      <c r="K6682" s="1140"/>
    </row>
    <row r="6683" spans="1:11" x14ac:dyDescent="0.2">
      <c r="A6683" s="86" t="s">
        <v>6387</v>
      </c>
      <c r="B6683" s="541" t="s">
        <v>165</v>
      </c>
      <c r="C6683" s="546"/>
      <c r="D6683" s="546" t="s">
        <v>166</v>
      </c>
      <c r="E6683" s="546" t="s">
        <v>6381</v>
      </c>
      <c r="F6683" s="282" t="s">
        <v>7239</v>
      </c>
      <c r="G6683" s="1102" t="str">
        <f>IF('Lender Inputs'!K170="","Blank",'Lender Inputs'!K170)</f>
        <v>Blank</v>
      </c>
      <c r="I6683" s="515" t="s">
        <v>6980</v>
      </c>
      <c r="K6683" s="1140"/>
    </row>
    <row r="6684" spans="1:11" x14ac:dyDescent="0.2">
      <c r="A6684" s="86" t="s">
        <v>6387</v>
      </c>
      <c r="B6684" s="763" t="s">
        <v>165</v>
      </c>
      <c r="D6684" s="86" t="s">
        <v>166</v>
      </c>
      <c r="E6684" s="86" t="s">
        <v>6381</v>
      </c>
      <c r="F6684" s="282" t="s">
        <v>7240</v>
      </c>
      <c r="G6684" s="1100" t="str">
        <f>IF('Lender Inputs'!K171="","Blank",'Lender Inputs'!K171)</f>
        <v>Blank</v>
      </c>
      <c r="I6684" s="515" t="s">
        <v>6981</v>
      </c>
      <c r="K6684" s="1140"/>
    </row>
    <row r="6685" spans="1:11" x14ac:dyDescent="0.2">
      <c r="A6685" s="86" t="s">
        <v>6387</v>
      </c>
      <c r="B6685" s="763" t="s">
        <v>165</v>
      </c>
      <c r="D6685" s="86" t="s">
        <v>166</v>
      </c>
      <c r="E6685" s="86" t="s">
        <v>6381</v>
      </c>
      <c r="F6685" s="282" t="s">
        <v>7241</v>
      </c>
      <c r="G6685" s="1100" t="str">
        <f>IF('Lender Inputs'!K172="","Blank",'Lender Inputs'!K172)</f>
        <v>Blank</v>
      </c>
      <c r="I6685" s="515" t="s">
        <v>6982</v>
      </c>
      <c r="K6685" s="1140"/>
    </row>
    <row r="6686" spans="1:11" x14ac:dyDescent="0.2">
      <c r="A6686" s="86" t="s">
        <v>6387</v>
      </c>
      <c r="B6686" s="763" t="s">
        <v>165</v>
      </c>
      <c r="D6686" s="86" t="s">
        <v>166</v>
      </c>
      <c r="E6686" s="86" t="s">
        <v>6381</v>
      </c>
      <c r="F6686" s="282" t="s">
        <v>7242</v>
      </c>
      <c r="G6686" s="1100" t="str">
        <f>IF('Lender Inputs'!K173="","Blank",'Lender Inputs'!K173)</f>
        <v>Blank</v>
      </c>
      <c r="I6686" s="515" t="s">
        <v>6983</v>
      </c>
      <c r="K6686" s="1140"/>
    </row>
    <row r="6687" spans="1:11" x14ac:dyDescent="0.2">
      <c r="A6687" s="86" t="s">
        <v>6387</v>
      </c>
      <c r="B6687" s="763" t="s">
        <v>165</v>
      </c>
      <c r="D6687" s="86" t="s">
        <v>166</v>
      </c>
      <c r="E6687" s="86" t="s">
        <v>6381</v>
      </c>
      <c r="F6687" s="282" t="s">
        <v>7243</v>
      </c>
      <c r="G6687" s="1100" t="str">
        <f>IF('Lender Inputs'!K174="","Blank",'Lender Inputs'!K174)</f>
        <v>Blank</v>
      </c>
      <c r="I6687" s="515" t="s">
        <v>6984</v>
      </c>
      <c r="K6687" s="1140"/>
    </row>
    <row r="6688" spans="1:11" x14ac:dyDescent="0.2">
      <c r="A6688" s="86" t="s">
        <v>6387</v>
      </c>
      <c r="B6688" s="763" t="s">
        <v>165</v>
      </c>
      <c r="D6688" s="86" t="s">
        <v>166</v>
      </c>
      <c r="E6688" s="86" t="s">
        <v>6381</v>
      </c>
      <c r="F6688" s="282" t="s">
        <v>7244</v>
      </c>
      <c r="G6688" s="1100" t="str">
        <f>IF('Lender Inputs'!K175="","Blank",'Lender Inputs'!K175)</f>
        <v>Blank</v>
      </c>
      <c r="I6688" s="515" t="s">
        <v>6985</v>
      </c>
      <c r="K6688" s="1140"/>
    </row>
    <row r="6689" spans="1:11" x14ac:dyDescent="0.2">
      <c r="A6689" s="86" t="s">
        <v>6387</v>
      </c>
      <c r="B6689" s="763" t="s">
        <v>165</v>
      </c>
      <c r="D6689" s="86" t="s">
        <v>166</v>
      </c>
      <c r="E6689" s="86" t="s">
        <v>6381</v>
      </c>
      <c r="F6689" s="282" t="s">
        <v>7245</v>
      </c>
      <c r="G6689" s="1100" t="str">
        <f>IF('Lender Inputs'!K176="","Blank",'Lender Inputs'!K176)</f>
        <v>Blank</v>
      </c>
      <c r="I6689" s="515" t="s">
        <v>6986</v>
      </c>
      <c r="K6689" s="1140"/>
    </row>
    <row r="6690" spans="1:11" x14ac:dyDescent="0.2">
      <c r="A6690" s="86" t="s">
        <v>6387</v>
      </c>
      <c r="B6690" s="763" t="s">
        <v>165</v>
      </c>
      <c r="D6690" s="86" t="s">
        <v>166</v>
      </c>
      <c r="E6690" s="86" t="s">
        <v>6381</v>
      </c>
      <c r="F6690" s="282" t="s">
        <v>7246</v>
      </c>
      <c r="G6690" s="1100" t="str">
        <f>IF('Lender Inputs'!K177="","Blank",'Lender Inputs'!K177)</f>
        <v>Blank</v>
      </c>
      <c r="I6690" s="515" t="s">
        <v>6987</v>
      </c>
      <c r="K6690" s="1140"/>
    </row>
    <row r="6691" spans="1:11" x14ac:dyDescent="0.2">
      <c r="A6691" s="86" t="s">
        <v>6387</v>
      </c>
      <c r="B6691" s="763" t="s">
        <v>165</v>
      </c>
      <c r="D6691" s="86" t="s">
        <v>166</v>
      </c>
      <c r="E6691" s="86" t="s">
        <v>6381</v>
      </c>
      <c r="F6691" s="282" t="s">
        <v>7247</v>
      </c>
      <c r="G6691" s="1100" t="str">
        <f>IF('Lender Inputs'!K178="","Blank",'Lender Inputs'!K178)</f>
        <v>Blank</v>
      </c>
      <c r="I6691" s="515" t="s">
        <v>6988</v>
      </c>
      <c r="K6691" s="1140"/>
    </row>
    <row r="6692" spans="1:11" x14ac:dyDescent="0.2">
      <c r="A6692" s="86" t="s">
        <v>6387</v>
      </c>
      <c r="B6692" s="763" t="s">
        <v>165</v>
      </c>
      <c r="D6692" s="86" t="s">
        <v>166</v>
      </c>
      <c r="E6692" s="86" t="s">
        <v>6381</v>
      </c>
      <c r="F6692" s="282" t="s">
        <v>7248</v>
      </c>
      <c r="G6692" s="1100" t="str">
        <f>IF('Lender Inputs'!K179="","Blank",'Lender Inputs'!K179)</f>
        <v>Blank</v>
      </c>
      <c r="I6692" s="515" t="s">
        <v>6989</v>
      </c>
      <c r="K6692" s="1140"/>
    </row>
    <row r="6693" spans="1:11" x14ac:dyDescent="0.2">
      <c r="A6693" s="86" t="s">
        <v>6387</v>
      </c>
      <c r="B6693" s="763" t="s">
        <v>165</v>
      </c>
      <c r="D6693" s="86" t="s">
        <v>166</v>
      </c>
      <c r="E6693" s="86" t="s">
        <v>6381</v>
      </c>
      <c r="F6693" s="282" t="s">
        <v>7249</v>
      </c>
      <c r="G6693" s="1100" t="str">
        <f>IF('Lender Inputs'!K180="","Blank",'Lender Inputs'!K180)</f>
        <v>Blank</v>
      </c>
      <c r="I6693" s="515" t="s">
        <v>6990</v>
      </c>
      <c r="K6693" s="1140"/>
    </row>
    <row r="6694" spans="1:11" x14ac:dyDescent="0.2">
      <c r="A6694" s="86" t="s">
        <v>6387</v>
      </c>
      <c r="B6694" s="763" t="s">
        <v>165</v>
      </c>
      <c r="D6694" s="86" t="s">
        <v>166</v>
      </c>
      <c r="E6694" s="86" t="s">
        <v>6381</v>
      </c>
      <c r="F6694" s="282" t="s">
        <v>7250</v>
      </c>
      <c r="G6694" s="1100" t="str">
        <f>IF('Lender Inputs'!K181="","Blank",'Lender Inputs'!K181)</f>
        <v>Blank</v>
      </c>
      <c r="I6694" s="515" t="s">
        <v>6991</v>
      </c>
      <c r="K6694" s="1140"/>
    </row>
    <row r="6695" spans="1:11" x14ac:dyDescent="0.2">
      <c r="A6695" s="86" t="s">
        <v>6387</v>
      </c>
      <c r="B6695" s="763" t="s">
        <v>165</v>
      </c>
      <c r="D6695" s="86" t="s">
        <v>166</v>
      </c>
      <c r="E6695" s="86" t="s">
        <v>6381</v>
      </c>
      <c r="F6695" s="282" t="s">
        <v>7251</v>
      </c>
      <c r="G6695" s="1100" t="str">
        <f>IF('Lender Inputs'!K182="","Blank",'Lender Inputs'!K182)</f>
        <v>Blank</v>
      </c>
      <c r="I6695" s="515" t="s">
        <v>6992</v>
      </c>
      <c r="K6695" s="1140"/>
    </row>
    <row r="6696" spans="1:11" x14ac:dyDescent="0.2">
      <c r="A6696" s="86" t="s">
        <v>6387</v>
      </c>
      <c r="B6696" s="763" t="s">
        <v>165</v>
      </c>
      <c r="D6696" s="86" t="s">
        <v>166</v>
      </c>
      <c r="E6696" s="86" t="s">
        <v>6381</v>
      </c>
      <c r="F6696" s="282" t="s">
        <v>7252</v>
      </c>
      <c r="G6696" s="1100" t="str">
        <f>IF('Lender Inputs'!K183="","Blank",'Lender Inputs'!K183)</f>
        <v>Blank</v>
      </c>
      <c r="I6696" s="515" t="s">
        <v>6993</v>
      </c>
      <c r="K6696" s="1140"/>
    </row>
    <row r="6697" spans="1:11" x14ac:dyDescent="0.2">
      <c r="A6697" s="86" t="s">
        <v>6387</v>
      </c>
      <c r="B6697" s="763" t="s">
        <v>165</v>
      </c>
      <c r="D6697" s="86" t="s">
        <v>166</v>
      </c>
      <c r="E6697" s="86" t="s">
        <v>6381</v>
      </c>
      <c r="F6697" s="282" t="s">
        <v>7253</v>
      </c>
      <c r="G6697" s="1100" t="str">
        <f>IF('Lender Inputs'!K184="","Blank",'Lender Inputs'!K184)</f>
        <v>Blank</v>
      </c>
      <c r="I6697" s="515" t="s">
        <v>6994</v>
      </c>
      <c r="K6697" s="1140"/>
    </row>
    <row r="6698" spans="1:11" x14ac:dyDescent="0.2">
      <c r="A6698" s="86" t="s">
        <v>6387</v>
      </c>
      <c r="B6698" s="763" t="s">
        <v>165</v>
      </c>
      <c r="D6698" s="86" t="s">
        <v>166</v>
      </c>
      <c r="E6698" s="86" t="s">
        <v>6381</v>
      </c>
      <c r="F6698" s="282" t="s">
        <v>7254</v>
      </c>
      <c r="G6698" s="1100" t="str">
        <f>IF('Lender Inputs'!K185="","Blank",'Lender Inputs'!K185)</f>
        <v>Blank</v>
      </c>
      <c r="I6698" s="515" t="s">
        <v>6995</v>
      </c>
      <c r="K6698" s="1140"/>
    </row>
    <row r="6699" spans="1:11" x14ac:dyDescent="0.2">
      <c r="A6699" s="86" t="s">
        <v>6387</v>
      </c>
      <c r="B6699" s="763" t="s">
        <v>165</v>
      </c>
      <c r="D6699" s="86" t="s">
        <v>166</v>
      </c>
      <c r="E6699" s="86" t="s">
        <v>6381</v>
      </c>
      <c r="F6699" s="282" t="s">
        <v>181</v>
      </c>
      <c r="G6699" s="1100" t="str">
        <f>IF('Lender Inputs'!K187="","Blank",'Lender Inputs'!K187)</f>
        <v>Blank</v>
      </c>
      <c r="I6699" s="515" t="s">
        <v>6996</v>
      </c>
      <c r="K6699" s="1140"/>
    </row>
    <row r="6700" spans="1:11" x14ac:dyDescent="0.2">
      <c r="A6700" s="86" t="s">
        <v>6387</v>
      </c>
      <c r="B6700" s="763" t="s">
        <v>165</v>
      </c>
      <c r="D6700" s="86" t="s">
        <v>166</v>
      </c>
      <c r="E6700" s="86" t="s">
        <v>6381</v>
      </c>
      <c r="F6700" s="282" t="s">
        <v>182</v>
      </c>
      <c r="G6700" s="1100" t="str">
        <f>IF('Lender Inputs'!K188="","Blank",'Lender Inputs'!K188)</f>
        <v>Blank</v>
      </c>
      <c r="I6700" s="515" t="s">
        <v>6997</v>
      </c>
      <c r="K6700" s="1140"/>
    </row>
    <row r="6701" spans="1:11" x14ac:dyDescent="0.2">
      <c r="A6701" s="86" t="s">
        <v>6387</v>
      </c>
      <c r="B6701" s="543" t="s">
        <v>165</v>
      </c>
      <c r="C6701" s="547"/>
      <c r="D6701" s="547" t="s">
        <v>166</v>
      </c>
      <c r="E6701" s="547" t="s">
        <v>6381</v>
      </c>
      <c r="F6701" s="538" t="s">
        <v>183</v>
      </c>
      <c r="G6701" s="1103" t="str">
        <f>IF('Lender Inputs'!K189="","Blank",'Lender Inputs'!K189)</f>
        <v>Blank</v>
      </c>
      <c r="I6701" s="515" t="s">
        <v>6998</v>
      </c>
      <c r="K6701" s="1140"/>
    </row>
    <row r="6702" spans="1:11" x14ac:dyDescent="0.2">
      <c r="A6702" s="86" t="s">
        <v>6387</v>
      </c>
      <c r="B6702" s="541" t="s">
        <v>165</v>
      </c>
      <c r="C6702" s="546"/>
      <c r="D6702" s="546" t="s">
        <v>166</v>
      </c>
      <c r="E6702" s="546" t="s">
        <v>6382</v>
      </c>
      <c r="F6702" s="282" t="s">
        <v>7239</v>
      </c>
      <c r="G6702" s="1102" t="str">
        <f>IF('Lender Inputs'!L170="","Blank",'Lender Inputs'!L170)</f>
        <v>Blank</v>
      </c>
      <c r="I6702" s="515" t="s">
        <v>6999</v>
      </c>
      <c r="K6702" s="1140"/>
    </row>
    <row r="6703" spans="1:11" x14ac:dyDescent="0.2">
      <c r="A6703" s="86" t="s">
        <v>6387</v>
      </c>
      <c r="B6703" s="763" t="s">
        <v>165</v>
      </c>
      <c r="D6703" s="86" t="s">
        <v>166</v>
      </c>
      <c r="E6703" s="86" t="s">
        <v>6382</v>
      </c>
      <c r="F6703" s="282" t="s">
        <v>7240</v>
      </c>
      <c r="G6703" s="1100" t="str">
        <f>IF('Lender Inputs'!L171="","Blank",'Lender Inputs'!L171)</f>
        <v>Blank</v>
      </c>
      <c r="I6703" s="515" t="s">
        <v>7000</v>
      </c>
      <c r="K6703" s="1140"/>
    </row>
    <row r="6704" spans="1:11" x14ac:dyDescent="0.2">
      <c r="A6704" s="86" t="s">
        <v>6387</v>
      </c>
      <c r="B6704" s="763" t="s">
        <v>165</v>
      </c>
      <c r="D6704" s="86" t="s">
        <v>166</v>
      </c>
      <c r="E6704" s="86" t="s">
        <v>6382</v>
      </c>
      <c r="F6704" s="282" t="s">
        <v>7241</v>
      </c>
      <c r="G6704" s="1100" t="str">
        <f>IF('Lender Inputs'!L172="","Blank",'Lender Inputs'!L172)</f>
        <v>Blank</v>
      </c>
      <c r="I6704" s="515" t="s">
        <v>7001</v>
      </c>
      <c r="K6704" s="1140"/>
    </row>
    <row r="6705" spans="1:11" x14ac:dyDescent="0.2">
      <c r="A6705" s="86" t="s">
        <v>6387</v>
      </c>
      <c r="B6705" s="763" t="s">
        <v>165</v>
      </c>
      <c r="D6705" s="86" t="s">
        <v>166</v>
      </c>
      <c r="E6705" s="86" t="s">
        <v>6382</v>
      </c>
      <c r="F6705" s="282" t="s">
        <v>7242</v>
      </c>
      <c r="G6705" s="1100" t="str">
        <f>IF('Lender Inputs'!L173="","Blank",'Lender Inputs'!L173)</f>
        <v>Blank</v>
      </c>
      <c r="I6705" s="515" t="s">
        <v>7002</v>
      </c>
      <c r="K6705" s="1140"/>
    </row>
    <row r="6706" spans="1:11" x14ac:dyDescent="0.2">
      <c r="A6706" s="86" t="s">
        <v>6387</v>
      </c>
      <c r="B6706" s="763" t="s">
        <v>165</v>
      </c>
      <c r="D6706" s="86" t="s">
        <v>166</v>
      </c>
      <c r="E6706" s="86" t="s">
        <v>6382</v>
      </c>
      <c r="F6706" s="282" t="s">
        <v>7243</v>
      </c>
      <c r="G6706" s="1100" t="str">
        <f>IF('Lender Inputs'!L174="","Blank",'Lender Inputs'!L174)</f>
        <v>Blank</v>
      </c>
      <c r="I6706" s="515" t="s">
        <v>7003</v>
      </c>
      <c r="K6706" s="1140"/>
    </row>
    <row r="6707" spans="1:11" x14ac:dyDescent="0.2">
      <c r="A6707" s="86" t="s">
        <v>6387</v>
      </c>
      <c r="B6707" s="763" t="s">
        <v>165</v>
      </c>
      <c r="D6707" s="86" t="s">
        <v>166</v>
      </c>
      <c r="E6707" s="86" t="s">
        <v>6382</v>
      </c>
      <c r="F6707" s="282" t="s">
        <v>7244</v>
      </c>
      <c r="G6707" s="1100" t="str">
        <f>IF('Lender Inputs'!L175="","Blank",'Lender Inputs'!L175)</f>
        <v>Blank</v>
      </c>
      <c r="I6707" s="515" t="s">
        <v>7004</v>
      </c>
      <c r="K6707" s="1140"/>
    </row>
    <row r="6708" spans="1:11" x14ac:dyDescent="0.2">
      <c r="A6708" s="86" t="s">
        <v>6387</v>
      </c>
      <c r="B6708" s="763" t="s">
        <v>165</v>
      </c>
      <c r="D6708" s="86" t="s">
        <v>166</v>
      </c>
      <c r="E6708" s="86" t="s">
        <v>6382</v>
      </c>
      <c r="F6708" s="282" t="s">
        <v>7245</v>
      </c>
      <c r="G6708" s="1100" t="str">
        <f>IF('Lender Inputs'!L176="","Blank",'Lender Inputs'!L176)</f>
        <v>Blank</v>
      </c>
      <c r="I6708" s="515" t="s">
        <v>7005</v>
      </c>
      <c r="K6708" s="1140"/>
    </row>
    <row r="6709" spans="1:11" x14ac:dyDescent="0.2">
      <c r="A6709" s="86" t="s">
        <v>6387</v>
      </c>
      <c r="B6709" s="763" t="s">
        <v>165</v>
      </c>
      <c r="D6709" s="86" t="s">
        <v>166</v>
      </c>
      <c r="E6709" s="86" t="s">
        <v>6382</v>
      </c>
      <c r="F6709" s="282" t="s">
        <v>7246</v>
      </c>
      <c r="G6709" s="1100" t="str">
        <f>IF('Lender Inputs'!L177="","Blank",'Lender Inputs'!L177)</f>
        <v>Blank</v>
      </c>
      <c r="I6709" s="515" t="s">
        <v>7006</v>
      </c>
      <c r="K6709" s="1140"/>
    </row>
    <row r="6710" spans="1:11" x14ac:dyDescent="0.2">
      <c r="A6710" s="86" t="s">
        <v>6387</v>
      </c>
      <c r="B6710" s="763" t="s">
        <v>165</v>
      </c>
      <c r="D6710" s="86" t="s">
        <v>166</v>
      </c>
      <c r="E6710" s="86" t="s">
        <v>6382</v>
      </c>
      <c r="F6710" s="282" t="s">
        <v>7247</v>
      </c>
      <c r="G6710" s="1100" t="str">
        <f>IF('Lender Inputs'!L178="","Blank",'Lender Inputs'!L178)</f>
        <v>Blank</v>
      </c>
      <c r="I6710" s="515" t="s">
        <v>7007</v>
      </c>
      <c r="K6710" s="1140"/>
    </row>
    <row r="6711" spans="1:11" x14ac:dyDescent="0.2">
      <c r="A6711" s="86" t="s">
        <v>6387</v>
      </c>
      <c r="B6711" s="763" t="s">
        <v>165</v>
      </c>
      <c r="D6711" s="86" t="s">
        <v>166</v>
      </c>
      <c r="E6711" s="86" t="s">
        <v>6382</v>
      </c>
      <c r="F6711" s="282" t="s">
        <v>7248</v>
      </c>
      <c r="G6711" s="1100" t="str">
        <f>IF('Lender Inputs'!L179="","Blank",'Lender Inputs'!L179)</f>
        <v>Blank</v>
      </c>
      <c r="I6711" s="515" t="s">
        <v>7008</v>
      </c>
      <c r="K6711" s="1140"/>
    </row>
    <row r="6712" spans="1:11" x14ac:dyDescent="0.2">
      <c r="A6712" s="86" t="s">
        <v>6387</v>
      </c>
      <c r="B6712" s="763" t="s">
        <v>165</v>
      </c>
      <c r="D6712" s="86" t="s">
        <v>166</v>
      </c>
      <c r="E6712" s="86" t="s">
        <v>6382</v>
      </c>
      <c r="F6712" s="282" t="s">
        <v>7249</v>
      </c>
      <c r="G6712" s="1100" t="str">
        <f>IF('Lender Inputs'!L180="","Blank",'Lender Inputs'!L180)</f>
        <v>Blank</v>
      </c>
      <c r="I6712" s="515" t="s">
        <v>7009</v>
      </c>
      <c r="K6712" s="1140"/>
    </row>
    <row r="6713" spans="1:11" x14ac:dyDescent="0.2">
      <c r="A6713" s="86" t="s">
        <v>6387</v>
      </c>
      <c r="B6713" s="763" t="s">
        <v>165</v>
      </c>
      <c r="D6713" s="86" t="s">
        <v>166</v>
      </c>
      <c r="E6713" s="86" t="s">
        <v>6382</v>
      </c>
      <c r="F6713" s="282" t="s">
        <v>7250</v>
      </c>
      <c r="G6713" s="1100" t="str">
        <f>IF('Lender Inputs'!L181="","Blank",'Lender Inputs'!L181)</f>
        <v>Blank</v>
      </c>
      <c r="I6713" s="515" t="s">
        <v>7010</v>
      </c>
      <c r="K6713" s="1140"/>
    </row>
    <row r="6714" spans="1:11" x14ac:dyDescent="0.2">
      <c r="A6714" s="86" t="s">
        <v>6387</v>
      </c>
      <c r="B6714" s="763" t="s">
        <v>165</v>
      </c>
      <c r="D6714" s="86" t="s">
        <v>166</v>
      </c>
      <c r="E6714" s="86" t="s">
        <v>6382</v>
      </c>
      <c r="F6714" s="282" t="s">
        <v>7251</v>
      </c>
      <c r="G6714" s="1100" t="str">
        <f>IF('Lender Inputs'!L182="","Blank",'Lender Inputs'!L182)</f>
        <v>Blank</v>
      </c>
      <c r="I6714" s="515" t="s">
        <v>7011</v>
      </c>
      <c r="K6714" s="1140"/>
    </row>
    <row r="6715" spans="1:11" x14ac:dyDescent="0.2">
      <c r="A6715" s="86" t="s">
        <v>6387</v>
      </c>
      <c r="B6715" s="763" t="s">
        <v>165</v>
      </c>
      <c r="D6715" s="86" t="s">
        <v>166</v>
      </c>
      <c r="E6715" s="86" t="s">
        <v>6382</v>
      </c>
      <c r="F6715" s="282" t="s">
        <v>7252</v>
      </c>
      <c r="G6715" s="1100" t="str">
        <f>IF('Lender Inputs'!L183="","Blank",'Lender Inputs'!L183)</f>
        <v>Blank</v>
      </c>
      <c r="I6715" s="515" t="s">
        <v>7012</v>
      </c>
      <c r="K6715" s="1140"/>
    </row>
    <row r="6716" spans="1:11" x14ac:dyDescent="0.2">
      <c r="A6716" s="86" t="s">
        <v>6387</v>
      </c>
      <c r="B6716" s="763" t="s">
        <v>165</v>
      </c>
      <c r="D6716" s="86" t="s">
        <v>166</v>
      </c>
      <c r="E6716" s="86" t="s">
        <v>6382</v>
      </c>
      <c r="F6716" s="282" t="s">
        <v>7253</v>
      </c>
      <c r="G6716" s="1100" t="str">
        <f>IF('Lender Inputs'!L184="","Blank",'Lender Inputs'!L184)</f>
        <v>Blank</v>
      </c>
      <c r="I6716" s="515" t="s">
        <v>7013</v>
      </c>
      <c r="K6716" s="1140"/>
    </row>
    <row r="6717" spans="1:11" x14ac:dyDescent="0.2">
      <c r="A6717" s="86" t="s">
        <v>6387</v>
      </c>
      <c r="B6717" s="763" t="s">
        <v>165</v>
      </c>
      <c r="D6717" s="86" t="s">
        <v>166</v>
      </c>
      <c r="E6717" s="86" t="s">
        <v>6382</v>
      </c>
      <c r="F6717" s="282" t="s">
        <v>7254</v>
      </c>
      <c r="G6717" s="1100" t="str">
        <f>IF('Lender Inputs'!L185="","Blank",'Lender Inputs'!L185)</f>
        <v>Blank</v>
      </c>
      <c r="I6717" s="515" t="s">
        <v>7014</v>
      </c>
      <c r="K6717" s="1140"/>
    </row>
    <row r="6718" spans="1:11" x14ac:dyDescent="0.2">
      <c r="A6718" s="86" t="s">
        <v>6387</v>
      </c>
      <c r="B6718" s="763" t="s">
        <v>165</v>
      </c>
      <c r="D6718" s="86" t="s">
        <v>166</v>
      </c>
      <c r="E6718" s="86" t="s">
        <v>6382</v>
      </c>
      <c r="F6718" s="282" t="s">
        <v>181</v>
      </c>
      <c r="G6718" s="1100" t="str">
        <f>IF('Lender Inputs'!L187="","Blank",'Lender Inputs'!L187)</f>
        <v>Blank</v>
      </c>
      <c r="I6718" s="515" t="s">
        <v>7015</v>
      </c>
      <c r="K6718" s="1140"/>
    </row>
    <row r="6719" spans="1:11" x14ac:dyDescent="0.2">
      <c r="A6719" s="86" t="s">
        <v>6387</v>
      </c>
      <c r="B6719" s="763" t="s">
        <v>165</v>
      </c>
      <c r="D6719" s="86" t="s">
        <v>166</v>
      </c>
      <c r="E6719" s="86" t="s">
        <v>6382</v>
      </c>
      <c r="F6719" s="282" t="s">
        <v>182</v>
      </c>
      <c r="G6719" s="1100" t="str">
        <f>IF('Lender Inputs'!L188="","Blank",'Lender Inputs'!L188)</f>
        <v>Blank</v>
      </c>
      <c r="I6719" s="515" t="s">
        <v>7016</v>
      </c>
      <c r="K6719" s="1140"/>
    </row>
    <row r="6720" spans="1:11" x14ac:dyDescent="0.2">
      <c r="A6720" s="86" t="s">
        <v>6387</v>
      </c>
      <c r="B6720" s="543" t="s">
        <v>165</v>
      </c>
      <c r="C6720" s="547"/>
      <c r="D6720" s="547" t="s">
        <v>166</v>
      </c>
      <c r="E6720" s="547" t="s">
        <v>6382</v>
      </c>
      <c r="F6720" s="538" t="s">
        <v>183</v>
      </c>
      <c r="G6720" s="1103" t="str">
        <f>IF('Lender Inputs'!L189="","Blank",'Lender Inputs'!L189)</f>
        <v>Blank</v>
      </c>
      <c r="I6720" s="515" t="s">
        <v>7017</v>
      </c>
      <c r="K6720" s="1140"/>
    </row>
    <row r="6721" spans="1:11" x14ac:dyDescent="0.2">
      <c r="A6721" s="86" t="s">
        <v>6387</v>
      </c>
      <c r="B6721" s="541" t="s">
        <v>165</v>
      </c>
      <c r="C6721" s="546"/>
      <c r="D6721" s="546"/>
      <c r="E6721" s="546" t="s">
        <v>574</v>
      </c>
      <c r="F6721" s="542" t="s">
        <v>382</v>
      </c>
      <c r="G6721" s="1121" t="str">
        <f>IF('Lender Inputs'!N188="","Blank",'Lender Inputs'!N188)</f>
        <v>Blank</v>
      </c>
      <c r="I6721" s="515" t="s">
        <v>7599</v>
      </c>
      <c r="K6721" s="1159"/>
    </row>
    <row r="6722" spans="1:11" x14ac:dyDescent="0.2">
      <c r="A6722" s="86" t="s">
        <v>6387</v>
      </c>
      <c r="B6722" s="763" t="s">
        <v>165</v>
      </c>
      <c r="E6722" s="86" t="s">
        <v>574</v>
      </c>
      <c r="F6722" s="282" t="s">
        <v>383</v>
      </c>
      <c r="G6722" s="1100" t="str">
        <f>IF('Lender Inputs'!N189="","Blank",'Lender Inputs'!N189)</f>
        <v>Blank</v>
      </c>
      <c r="I6722" s="515" t="s">
        <v>7600</v>
      </c>
      <c r="K6722" s="1140"/>
    </row>
    <row r="6723" spans="1:11" x14ac:dyDescent="0.2">
      <c r="A6723" s="86" t="s">
        <v>6387</v>
      </c>
      <c r="B6723" s="543" t="s">
        <v>165</v>
      </c>
      <c r="C6723" s="547"/>
      <c r="D6723" s="547"/>
      <c r="E6723" s="547" t="s">
        <v>574</v>
      </c>
      <c r="F6723" s="538" t="s">
        <v>384</v>
      </c>
      <c r="G6723" s="1120" t="str">
        <f>IF('Lender Inputs'!N190="","Blank",'Lender Inputs'!N190)</f>
        <v>Select ▼</v>
      </c>
      <c r="I6723" s="515" t="s">
        <v>7601</v>
      </c>
      <c r="K6723" s="1160"/>
    </row>
    <row r="6724" spans="1:11" x14ac:dyDescent="0.2">
      <c r="A6724" s="86" t="s">
        <v>6387</v>
      </c>
      <c r="B6724" s="541" t="s">
        <v>165</v>
      </c>
      <c r="C6724" s="546" t="s">
        <v>192</v>
      </c>
      <c r="D6724" s="546"/>
      <c r="E6724" s="546" t="s">
        <v>6375</v>
      </c>
      <c r="F6724" s="542" t="s">
        <v>193</v>
      </c>
      <c r="G6724" s="1118" t="str">
        <f>IF('Lender Inputs'!E203="","Blank",'Lender Inputs'!E203)</f>
        <v>Blank</v>
      </c>
      <c r="I6724" s="515" t="s">
        <v>7021</v>
      </c>
      <c r="K6724" s="1140"/>
    </row>
    <row r="6725" spans="1:11" x14ac:dyDescent="0.2">
      <c r="A6725" s="86" t="s">
        <v>6387</v>
      </c>
      <c r="B6725" s="763" t="s">
        <v>165</v>
      </c>
      <c r="C6725" s="86" t="s">
        <v>192</v>
      </c>
      <c r="E6725" s="86" t="s">
        <v>6375</v>
      </c>
      <c r="F6725" s="282" t="s">
        <v>205</v>
      </c>
      <c r="G6725" s="1119" t="str">
        <f>IF('Lender Inputs'!E206="","Blank",'Lender Inputs'!E206)</f>
        <v>Blank</v>
      </c>
      <c r="I6725" s="515" t="s">
        <v>7022</v>
      </c>
      <c r="K6725" s="1140"/>
    </row>
    <row r="6726" spans="1:11" x14ac:dyDescent="0.2">
      <c r="A6726" s="86" t="s">
        <v>6387</v>
      </c>
      <c r="B6726" s="763" t="s">
        <v>165</v>
      </c>
      <c r="C6726" s="86" t="s">
        <v>192</v>
      </c>
      <c r="E6726" s="86" t="s">
        <v>6375</v>
      </c>
      <c r="F6726" s="282" t="s">
        <v>195</v>
      </c>
      <c r="G6726" s="1119" t="str">
        <f>IF('Lender Inputs'!E207="","Blank",'Lender Inputs'!E207)</f>
        <v>Blank</v>
      </c>
      <c r="I6726" s="515" t="s">
        <v>7023</v>
      </c>
      <c r="K6726" s="1140"/>
    </row>
    <row r="6727" spans="1:11" x14ac:dyDescent="0.2">
      <c r="A6727" s="86" t="s">
        <v>6387</v>
      </c>
      <c r="B6727" s="763" t="s">
        <v>165</v>
      </c>
      <c r="C6727" s="86" t="s">
        <v>192</v>
      </c>
      <c r="E6727" s="86" t="s">
        <v>6375</v>
      </c>
      <c r="F6727" s="282" t="s">
        <v>482</v>
      </c>
      <c r="G6727" s="1119" t="str">
        <f>IF('Lender Inputs'!E208="","Blank",'Lender Inputs'!E208)</f>
        <v>Blank</v>
      </c>
      <c r="I6727" s="515" t="s">
        <v>7024</v>
      </c>
      <c r="K6727" s="1140"/>
    </row>
    <row r="6728" spans="1:11" x14ac:dyDescent="0.2">
      <c r="A6728" s="86" t="s">
        <v>6387</v>
      </c>
      <c r="B6728" s="763" t="s">
        <v>165</v>
      </c>
      <c r="C6728" s="86" t="s">
        <v>192</v>
      </c>
      <c r="E6728" s="86" t="s">
        <v>6375</v>
      </c>
      <c r="F6728" s="282" t="s">
        <v>204</v>
      </c>
      <c r="G6728" s="1119" t="str">
        <f>IF('Lender Inputs'!E209="","Blank",'Lender Inputs'!E209)</f>
        <v>Blank</v>
      </c>
      <c r="I6728" s="515" t="s">
        <v>7025</v>
      </c>
      <c r="K6728" s="1140"/>
    </row>
    <row r="6729" spans="1:11" x14ac:dyDescent="0.2">
      <c r="A6729" s="86" t="s">
        <v>6387</v>
      </c>
      <c r="B6729" s="763" t="s">
        <v>165</v>
      </c>
      <c r="C6729" s="86" t="s">
        <v>192</v>
      </c>
      <c r="E6729" s="86" t="s">
        <v>6375</v>
      </c>
      <c r="F6729" s="282" t="s">
        <v>481</v>
      </c>
      <c r="G6729" s="1119" t="str">
        <f>IF('Lender Inputs'!E210="","Blank",'Lender Inputs'!E210)</f>
        <v>Blank</v>
      </c>
      <c r="I6729" s="515" t="s">
        <v>7026</v>
      </c>
      <c r="K6729" s="1140"/>
    </row>
    <row r="6730" spans="1:11" x14ac:dyDescent="0.2">
      <c r="A6730" s="86" t="s">
        <v>6387</v>
      </c>
      <c r="B6730" s="763" t="s">
        <v>165</v>
      </c>
      <c r="C6730" s="86" t="s">
        <v>192</v>
      </c>
      <c r="E6730" s="86" t="s">
        <v>6375</v>
      </c>
      <c r="F6730" s="282" t="s">
        <v>481</v>
      </c>
      <c r="G6730" s="1119" t="str">
        <f>IF('Lender Inputs'!E211="","Blank",'Lender Inputs'!E211)</f>
        <v>Blank</v>
      </c>
      <c r="I6730" s="515" t="s">
        <v>7027</v>
      </c>
      <c r="K6730" s="1140"/>
    </row>
    <row r="6731" spans="1:11" x14ac:dyDescent="0.2">
      <c r="A6731" s="86" t="s">
        <v>6387</v>
      </c>
      <c r="B6731" s="763" t="s">
        <v>165</v>
      </c>
      <c r="C6731" s="86" t="s">
        <v>192</v>
      </c>
      <c r="E6731" s="86" t="s">
        <v>6375</v>
      </c>
      <c r="F6731" s="282" t="s">
        <v>481</v>
      </c>
      <c r="G6731" s="1119" t="str">
        <f>IF('Lender Inputs'!E212="","Blank",'Lender Inputs'!E212)</f>
        <v>Blank</v>
      </c>
      <c r="I6731" s="515" t="s">
        <v>7028</v>
      </c>
      <c r="K6731" s="1140"/>
    </row>
    <row r="6732" spans="1:11" x14ac:dyDescent="0.2">
      <c r="A6732" s="86" t="s">
        <v>6387</v>
      </c>
      <c r="B6732" s="763" t="s">
        <v>165</v>
      </c>
      <c r="C6732" s="86" t="s">
        <v>192</v>
      </c>
      <c r="E6732" s="86" t="s">
        <v>6375</v>
      </c>
      <c r="F6732" s="282" t="s">
        <v>481</v>
      </c>
      <c r="G6732" s="1119" t="str">
        <f>IF('Lender Inputs'!E213="","Blank",'Lender Inputs'!E213)</f>
        <v>Blank</v>
      </c>
      <c r="I6732" s="515" t="s">
        <v>7029</v>
      </c>
      <c r="K6732" s="1140"/>
    </row>
    <row r="6733" spans="1:11" x14ac:dyDescent="0.2">
      <c r="A6733" s="86" t="s">
        <v>6387</v>
      </c>
      <c r="B6733" s="763" t="s">
        <v>165</v>
      </c>
      <c r="C6733" s="86" t="s">
        <v>192</v>
      </c>
      <c r="E6733" s="86" t="s">
        <v>6375</v>
      </c>
      <c r="F6733" s="282" t="s">
        <v>481</v>
      </c>
      <c r="G6733" s="1119" t="str">
        <f>IF('Lender Inputs'!E214="","Blank",'Lender Inputs'!E214)</f>
        <v>Blank</v>
      </c>
      <c r="I6733" s="515" t="s">
        <v>7030</v>
      </c>
      <c r="K6733" s="1140"/>
    </row>
    <row r="6734" spans="1:11" x14ac:dyDescent="0.2">
      <c r="A6734" s="86" t="s">
        <v>6387</v>
      </c>
      <c r="B6734" s="763" t="s">
        <v>165</v>
      </c>
      <c r="C6734" s="86" t="s">
        <v>192</v>
      </c>
      <c r="E6734" s="86" t="s">
        <v>6375</v>
      </c>
      <c r="F6734" s="282" t="s">
        <v>481</v>
      </c>
      <c r="G6734" s="1119" t="str">
        <f>IF('Lender Inputs'!E215="","Blank",'Lender Inputs'!E215)</f>
        <v>Blank</v>
      </c>
      <c r="I6734" s="515" t="s">
        <v>7031</v>
      </c>
      <c r="K6734" s="1140"/>
    </row>
    <row r="6735" spans="1:11" x14ac:dyDescent="0.2">
      <c r="A6735" s="86" t="s">
        <v>6387</v>
      </c>
      <c r="B6735" s="763" t="s">
        <v>165</v>
      </c>
      <c r="C6735" s="86" t="s">
        <v>192</v>
      </c>
      <c r="E6735" s="86" t="s">
        <v>6375</v>
      </c>
      <c r="F6735" s="282" t="s">
        <v>481</v>
      </c>
      <c r="G6735" s="1119" t="str">
        <f>IF('Lender Inputs'!E216="","Blank",'Lender Inputs'!E216)</f>
        <v>Blank</v>
      </c>
      <c r="I6735" s="515" t="s">
        <v>7032</v>
      </c>
      <c r="K6735" s="1140"/>
    </row>
    <row r="6736" spans="1:11" x14ac:dyDescent="0.2">
      <c r="A6736" s="86" t="s">
        <v>6387</v>
      </c>
      <c r="B6736" s="763" t="s">
        <v>165</v>
      </c>
      <c r="C6736" s="86" t="s">
        <v>192</v>
      </c>
      <c r="E6736" s="86" t="s">
        <v>6375</v>
      </c>
      <c r="F6736" s="282" t="s">
        <v>481</v>
      </c>
      <c r="G6736" s="1119" t="str">
        <f>IF('Lender Inputs'!E217="","Blank",'Lender Inputs'!E217)</f>
        <v>Blank</v>
      </c>
      <c r="I6736" s="515" t="s">
        <v>7033</v>
      </c>
      <c r="K6736" s="1140"/>
    </row>
    <row r="6737" spans="1:11" x14ac:dyDescent="0.2">
      <c r="A6737" s="86" t="s">
        <v>6387</v>
      </c>
      <c r="B6737" s="763" t="s">
        <v>165</v>
      </c>
      <c r="C6737" s="86" t="s">
        <v>192</v>
      </c>
      <c r="E6737" s="86" t="s">
        <v>6375</v>
      </c>
      <c r="F6737" s="282" t="s">
        <v>481</v>
      </c>
      <c r="G6737" s="1119" t="str">
        <f>IF('Lender Inputs'!E218="","Blank",'Lender Inputs'!E218)</f>
        <v>Blank</v>
      </c>
      <c r="I6737" s="515" t="s">
        <v>7034</v>
      </c>
      <c r="K6737" s="1140"/>
    </row>
    <row r="6738" spans="1:11" x14ac:dyDescent="0.2">
      <c r="A6738" s="86" t="s">
        <v>6387</v>
      </c>
      <c r="B6738" s="763" t="s">
        <v>165</v>
      </c>
      <c r="C6738" s="86" t="s">
        <v>192</v>
      </c>
      <c r="E6738" s="86" t="s">
        <v>6375</v>
      </c>
      <c r="F6738" s="282" t="s">
        <v>481</v>
      </c>
      <c r="G6738" s="1119" t="str">
        <f>IF('Lender Inputs'!E219="","Blank",'Lender Inputs'!E219)</f>
        <v>Blank</v>
      </c>
      <c r="I6738" s="515" t="s">
        <v>7035</v>
      </c>
      <c r="K6738" s="1140"/>
    </row>
    <row r="6739" spans="1:11" x14ac:dyDescent="0.2">
      <c r="A6739" s="86" t="s">
        <v>6387</v>
      </c>
      <c r="B6739" s="763" t="s">
        <v>165</v>
      </c>
      <c r="C6739" s="86" t="s">
        <v>192</v>
      </c>
      <c r="E6739" s="86" t="s">
        <v>6375</v>
      </c>
      <c r="F6739" s="282" t="s">
        <v>481</v>
      </c>
      <c r="G6739" s="1119" t="str">
        <f>IF('Lender Inputs'!E220="","Blank",'Lender Inputs'!E220)</f>
        <v>Blank</v>
      </c>
      <c r="I6739" s="515" t="s">
        <v>7036</v>
      </c>
      <c r="K6739" s="1140"/>
    </row>
    <row r="6740" spans="1:11" x14ac:dyDescent="0.2">
      <c r="A6740" s="86" t="s">
        <v>6387</v>
      </c>
      <c r="B6740" s="763" t="s">
        <v>165</v>
      </c>
      <c r="C6740" s="86" t="s">
        <v>192</v>
      </c>
      <c r="E6740" s="86" t="s">
        <v>6375</v>
      </c>
      <c r="F6740" s="282" t="s">
        <v>481</v>
      </c>
      <c r="G6740" s="1119" t="str">
        <f>IF('Lender Inputs'!E221="","Blank",'Lender Inputs'!E221)</f>
        <v>Blank</v>
      </c>
      <c r="I6740" s="515" t="s">
        <v>7037</v>
      </c>
      <c r="K6740" s="1140"/>
    </row>
    <row r="6741" spans="1:11" x14ac:dyDescent="0.2">
      <c r="A6741" s="86" t="s">
        <v>6387</v>
      </c>
      <c r="B6741" s="763" t="s">
        <v>165</v>
      </c>
      <c r="C6741" s="86" t="s">
        <v>192</v>
      </c>
      <c r="E6741" s="86" t="s">
        <v>6375</v>
      </c>
      <c r="F6741" s="282" t="s">
        <v>481</v>
      </c>
      <c r="G6741" s="1119" t="str">
        <f>IF('Lender Inputs'!E222="","Blank",'Lender Inputs'!E222)</f>
        <v>Blank</v>
      </c>
      <c r="I6741" s="515" t="s">
        <v>7038</v>
      </c>
      <c r="K6741" s="1140"/>
    </row>
    <row r="6742" spans="1:11" x14ac:dyDescent="0.2">
      <c r="A6742" s="86" t="s">
        <v>6387</v>
      </c>
      <c r="B6742" s="763" t="s">
        <v>165</v>
      </c>
      <c r="C6742" s="86" t="s">
        <v>192</v>
      </c>
      <c r="E6742" s="86" t="s">
        <v>6375</v>
      </c>
      <c r="F6742" s="282" t="s">
        <v>481</v>
      </c>
      <c r="G6742" s="1119" t="str">
        <f>IF('Lender Inputs'!E223="","Blank",'Lender Inputs'!E223)</f>
        <v>Blank</v>
      </c>
      <c r="I6742" s="515" t="s">
        <v>7039</v>
      </c>
      <c r="K6742" s="1140"/>
    </row>
    <row r="6743" spans="1:11" x14ac:dyDescent="0.2">
      <c r="A6743" s="86" t="s">
        <v>6387</v>
      </c>
      <c r="B6743" s="763" t="s">
        <v>165</v>
      </c>
      <c r="C6743" s="86" t="s">
        <v>192</v>
      </c>
      <c r="E6743" s="86" t="s">
        <v>6375</v>
      </c>
      <c r="F6743" s="282" t="s">
        <v>481</v>
      </c>
      <c r="G6743" s="1119" t="str">
        <f>IF('Lender Inputs'!E224="","Blank",'Lender Inputs'!E224)</f>
        <v>Blank</v>
      </c>
      <c r="I6743" s="515" t="s">
        <v>7040</v>
      </c>
      <c r="K6743" s="1140"/>
    </row>
    <row r="6744" spans="1:11" x14ac:dyDescent="0.2">
      <c r="A6744" s="86" t="s">
        <v>6387</v>
      </c>
      <c r="B6744" s="763" t="s">
        <v>165</v>
      </c>
      <c r="C6744" s="86" t="s">
        <v>192</v>
      </c>
      <c r="E6744" s="86" t="s">
        <v>6375</v>
      </c>
      <c r="F6744" s="282" t="s">
        <v>481</v>
      </c>
      <c r="G6744" s="1119" t="str">
        <f>IF('Lender Inputs'!E225="","Blank",'Lender Inputs'!E225)</f>
        <v>Blank</v>
      </c>
      <c r="I6744" s="515" t="s">
        <v>7041</v>
      </c>
      <c r="K6744" s="1140"/>
    </row>
    <row r="6745" spans="1:11" x14ac:dyDescent="0.2">
      <c r="A6745" s="86" t="s">
        <v>6387</v>
      </c>
      <c r="B6745" s="543" t="s">
        <v>165</v>
      </c>
      <c r="C6745" s="547" t="s">
        <v>192</v>
      </c>
      <c r="D6745" s="547"/>
      <c r="E6745" s="547" t="s">
        <v>6375</v>
      </c>
      <c r="F6745" s="538" t="s">
        <v>7572</v>
      </c>
      <c r="G6745" s="1122" t="str">
        <f>IF('Lender Inputs'!E227="","Blank",'Lender Inputs'!E227)</f>
        <v>Select ▼</v>
      </c>
      <c r="I6745" s="515" t="s">
        <v>7042</v>
      </c>
      <c r="K6745" s="1161"/>
    </row>
    <row r="6746" spans="1:11" x14ac:dyDescent="0.2">
      <c r="A6746" s="86" t="s">
        <v>6387</v>
      </c>
      <c r="B6746" s="541" t="s">
        <v>165</v>
      </c>
      <c r="C6746" s="546" t="s">
        <v>192</v>
      </c>
      <c r="D6746" s="546"/>
      <c r="E6746" s="546" t="s">
        <v>6376</v>
      </c>
      <c r="F6746" s="542" t="s">
        <v>193</v>
      </c>
      <c r="G6746" s="1118" t="str">
        <f>IF('Lender Inputs'!F203="","Blank",'Lender Inputs'!F203)</f>
        <v>Blank</v>
      </c>
      <c r="I6746" s="515" t="s">
        <v>7043</v>
      </c>
      <c r="K6746" s="1140"/>
    </row>
    <row r="6747" spans="1:11" x14ac:dyDescent="0.2">
      <c r="A6747" s="86" t="s">
        <v>6387</v>
      </c>
      <c r="B6747" s="763" t="s">
        <v>165</v>
      </c>
      <c r="C6747" s="86" t="s">
        <v>192</v>
      </c>
      <c r="E6747" s="86" t="s">
        <v>6376</v>
      </c>
      <c r="F6747" s="282" t="s">
        <v>205</v>
      </c>
      <c r="G6747" s="1119" t="str">
        <f>IF('Lender Inputs'!F206="","Blank",'Lender Inputs'!F206)</f>
        <v>Blank</v>
      </c>
      <c r="I6747" s="515" t="s">
        <v>7044</v>
      </c>
      <c r="K6747" s="1140"/>
    </row>
    <row r="6748" spans="1:11" x14ac:dyDescent="0.2">
      <c r="A6748" s="86" t="s">
        <v>6387</v>
      </c>
      <c r="B6748" s="763" t="s">
        <v>165</v>
      </c>
      <c r="C6748" s="86" t="s">
        <v>192</v>
      </c>
      <c r="E6748" s="86" t="s">
        <v>6376</v>
      </c>
      <c r="F6748" s="282" t="s">
        <v>195</v>
      </c>
      <c r="G6748" s="1119" t="str">
        <f>IF('Lender Inputs'!F207="","Blank",'Lender Inputs'!F207)</f>
        <v>Blank</v>
      </c>
      <c r="I6748" s="515" t="s">
        <v>7045</v>
      </c>
      <c r="K6748" s="1140"/>
    </row>
    <row r="6749" spans="1:11" x14ac:dyDescent="0.2">
      <c r="A6749" s="86" t="s">
        <v>6387</v>
      </c>
      <c r="B6749" s="763" t="s">
        <v>165</v>
      </c>
      <c r="C6749" s="86" t="s">
        <v>192</v>
      </c>
      <c r="E6749" s="86" t="s">
        <v>6376</v>
      </c>
      <c r="F6749" s="282" t="s">
        <v>482</v>
      </c>
      <c r="G6749" s="1119" t="str">
        <f>IF('Lender Inputs'!F208="","Blank",'Lender Inputs'!F208)</f>
        <v>Blank</v>
      </c>
      <c r="I6749" s="515" t="s">
        <v>7046</v>
      </c>
      <c r="K6749" s="1140"/>
    </row>
    <row r="6750" spans="1:11" x14ac:dyDescent="0.2">
      <c r="A6750" s="86" t="s">
        <v>6387</v>
      </c>
      <c r="B6750" s="763" t="s">
        <v>165</v>
      </c>
      <c r="C6750" s="86" t="s">
        <v>192</v>
      </c>
      <c r="E6750" s="86" t="s">
        <v>6376</v>
      </c>
      <c r="F6750" s="282" t="s">
        <v>204</v>
      </c>
      <c r="G6750" s="1119" t="str">
        <f>IF('Lender Inputs'!F209="","Blank",'Lender Inputs'!F209)</f>
        <v>Blank</v>
      </c>
      <c r="I6750" s="515" t="s">
        <v>7047</v>
      </c>
      <c r="K6750" s="1140"/>
    </row>
    <row r="6751" spans="1:11" x14ac:dyDescent="0.2">
      <c r="A6751" s="86" t="s">
        <v>6387</v>
      </c>
      <c r="B6751" s="763" t="s">
        <v>165</v>
      </c>
      <c r="C6751" s="86" t="s">
        <v>192</v>
      </c>
      <c r="E6751" s="86" t="s">
        <v>6376</v>
      </c>
      <c r="F6751" s="282" t="s">
        <v>481</v>
      </c>
      <c r="G6751" s="1119" t="str">
        <f>IF('Lender Inputs'!F210="","Blank",'Lender Inputs'!F210)</f>
        <v>Blank</v>
      </c>
      <c r="I6751" s="515" t="s">
        <v>7048</v>
      </c>
      <c r="K6751" s="1140"/>
    </row>
    <row r="6752" spans="1:11" x14ac:dyDescent="0.2">
      <c r="A6752" s="86" t="s">
        <v>6387</v>
      </c>
      <c r="B6752" s="763" t="s">
        <v>165</v>
      </c>
      <c r="C6752" s="86" t="s">
        <v>192</v>
      </c>
      <c r="E6752" s="86" t="s">
        <v>6376</v>
      </c>
      <c r="F6752" s="282" t="s">
        <v>481</v>
      </c>
      <c r="G6752" s="1119" t="str">
        <f>IF('Lender Inputs'!F211="","Blank",'Lender Inputs'!F211)</f>
        <v>Blank</v>
      </c>
      <c r="I6752" s="515" t="s">
        <v>7049</v>
      </c>
      <c r="K6752" s="1140"/>
    </row>
    <row r="6753" spans="1:11" x14ac:dyDescent="0.2">
      <c r="A6753" s="86" t="s">
        <v>6387</v>
      </c>
      <c r="B6753" s="763" t="s">
        <v>165</v>
      </c>
      <c r="C6753" s="86" t="s">
        <v>192</v>
      </c>
      <c r="E6753" s="86" t="s">
        <v>6376</v>
      </c>
      <c r="F6753" s="282" t="s">
        <v>481</v>
      </c>
      <c r="G6753" s="1119" t="str">
        <f>IF('Lender Inputs'!F212="","Blank",'Lender Inputs'!F212)</f>
        <v>Blank</v>
      </c>
      <c r="I6753" s="515" t="s">
        <v>7050</v>
      </c>
      <c r="K6753" s="1140"/>
    </row>
    <row r="6754" spans="1:11" x14ac:dyDescent="0.2">
      <c r="A6754" s="86" t="s">
        <v>6387</v>
      </c>
      <c r="B6754" s="763" t="s">
        <v>165</v>
      </c>
      <c r="C6754" s="86" t="s">
        <v>192</v>
      </c>
      <c r="E6754" s="86" t="s">
        <v>6376</v>
      </c>
      <c r="F6754" s="282" t="s">
        <v>481</v>
      </c>
      <c r="G6754" s="1119" t="str">
        <f>IF('Lender Inputs'!F213="","Blank",'Lender Inputs'!F213)</f>
        <v>Blank</v>
      </c>
      <c r="I6754" s="515" t="s">
        <v>7051</v>
      </c>
      <c r="K6754" s="1140"/>
    </row>
    <row r="6755" spans="1:11" x14ac:dyDescent="0.2">
      <c r="A6755" s="86" t="s">
        <v>6387</v>
      </c>
      <c r="B6755" s="763" t="s">
        <v>165</v>
      </c>
      <c r="C6755" s="86" t="s">
        <v>192</v>
      </c>
      <c r="E6755" s="86" t="s">
        <v>6376</v>
      </c>
      <c r="F6755" s="282" t="s">
        <v>481</v>
      </c>
      <c r="G6755" s="1119" t="str">
        <f>IF('Lender Inputs'!F214="","Blank",'Lender Inputs'!F214)</f>
        <v>Blank</v>
      </c>
      <c r="I6755" s="515" t="s">
        <v>7052</v>
      </c>
      <c r="K6755" s="1140"/>
    </row>
    <row r="6756" spans="1:11" x14ac:dyDescent="0.2">
      <c r="A6756" s="86" t="s">
        <v>6387</v>
      </c>
      <c r="B6756" s="763" t="s">
        <v>165</v>
      </c>
      <c r="C6756" s="86" t="s">
        <v>192</v>
      </c>
      <c r="E6756" s="86" t="s">
        <v>6376</v>
      </c>
      <c r="F6756" s="282" t="s">
        <v>481</v>
      </c>
      <c r="G6756" s="1119" t="str">
        <f>IF('Lender Inputs'!F215="","Blank",'Lender Inputs'!F215)</f>
        <v>Blank</v>
      </c>
      <c r="I6756" s="515" t="s">
        <v>7053</v>
      </c>
      <c r="K6756" s="1140"/>
    </row>
    <row r="6757" spans="1:11" x14ac:dyDescent="0.2">
      <c r="A6757" s="86" t="s">
        <v>6387</v>
      </c>
      <c r="B6757" s="763" t="s">
        <v>165</v>
      </c>
      <c r="C6757" s="86" t="s">
        <v>192</v>
      </c>
      <c r="E6757" s="86" t="s">
        <v>6376</v>
      </c>
      <c r="F6757" s="282" t="s">
        <v>481</v>
      </c>
      <c r="G6757" s="1119" t="str">
        <f>IF('Lender Inputs'!F216="","Blank",'Lender Inputs'!F216)</f>
        <v>Blank</v>
      </c>
      <c r="I6757" s="515" t="s">
        <v>7054</v>
      </c>
      <c r="K6757" s="1140"/>
    </row>
    <row r="6758" spans="1:11" x14ac:dyDescent="0.2">
      <c r="A6758" s="86" t="s">
        <v>6387</v>
      </c>
      <c r="B6758" s="763" t="s">
        <v>165</v>
      </c>
      <c r="C6758" s="86" t="s">
        <v>192</v>
      </c>
      <c r="E6758" s="86" t="s">
        <v>6376</v>
      </c>
      <c r="F6758" s="282" t="s">
        <v>481</v>
      </c>
      <c r="G6758" s="1119" t="str">
        <f>IF('Lender Inputs'!F217="","Blank",'Lender Inputs'!F217)</f>
        <v>Blank</v>
      </c>
      <c r="I6758" s="515" t="s">
        <v>7055</v>
      </c>
      <c r="K6758" s="1140"/>
    </row>
    <row r="6759" spans="1:11" x14ac:dyDescent="0.2">
      <c r="A6759" s="86" t="s">
        <v>6387</v>
      </c>
      <c r="B6759" s="763" t="s">
        <v>165</v>
      </c>
      <c r="C6759" s="86" t="s">
        <v>192</v>
      </c>
      <c r="E6759" s="86" t="s">
        <v>6376</v>
      </c>
      <c r="F6759" s="282" t="s">
        <v>481</v>
      </c>
      <c r="G6759" s="1119" t="str">
        <f>IF('Lender Inputs'!F218="","Blank",'Lender Inputs'!F218)</f>
        <v>Blank</v>
      </c>
      <c r="I6759" s="515" t="s">
        <v>7056</v>
      </c>
      <c r="K6759" s="1140"/>
    </row>
    <row r="6760" spans="1:11" x14ac:dyDescent="0.2">
      <c r="A6760" s="86" t="s">
        <v>6387</v>
      </c>
      <c r="B6760" s="763" t="s">
        <v>165</v>
      </c>
      <c r="C6760" s="86" t="s">
        <v>192</v>
      </c>
      <c r="E6760" s="86" t="s">
        <v>6376</v>
      </c>
      <c r="F6760" s="282" t="s">
        <v>481</v>
      </c>
      <c r="G6760" s="1119" t="str">
        <f>IF('Lender Inputs'!F219="","Blank",'Lender Inputs'!F219)</f>
        <v>Blank</v>
      </c>
      <c r="I6760" s="515" t="s">
        <v>7057</v>
      </c>
      <c r="K6760" s="1140"/>
    </row>
    <row r="6761" spans="1:11" x14ac:dyDescent="0.2">
      <c r="A6761" s="86" t="s">
        <v>6387</v>
      </c>
      <c r="B6761" s="763" t="s">
        <v>165</v>
      </c>
      <c r="C6761" s="86" t="s">
        <v>192</v>
      </c>
      <c r="E6761" s="86" t="s">
        <v>6376</v>
      </c>
      <c r="F6761" s="282" t="s">
        <v>481</v>
      </c>
      <c r="G6761" s="1119" t="str">
        <f>IF('Lender Inputs'!F220="","Blank",'Lender Inputs'!F220)</f>
        <v>Blank</v>
      </c>
      <c r="I6761" s="515" t="s">
        <v>7058</v>
      </c>
      <c r="K6761" s="1140"/>
    </row>
    <row r="6762" spans="1:11" x14ac:dyDescent="0.2">
      <c r="A6762" s="86" t="s">
        <v>6387</v>
      </c>
      <c r="B6762" s="763" t="s">
        <v>165</v>
      </c>
      <c r="C6762" s="86" t="s">
        <v>192</v>
      </c>
      <c r="E6762" s="86" t="s">
        <v>6376</v>
      </c>
      <c r="F6762" s="282" t="s">
        <v>481</v>
      </c>
      <c r="G6762" s="1119" t="str">
        <f>IF('Lender Inputs'!F221="","Blank",'Lender Inputs'!F221)</f>
        <v>Blank</v>
      </c>
      <c r="I6762" s="515" t="s">
        <v>7059</v>
      </c>
      <c r="K6762" s="1140"/>
    </row>
    <row r="6763" spans="1:11" x14ac:dyDescent="0.2">
      <c r="A6763" s="86" t="s">
        <v>6387</v>
      </c>
      <c r="B6763" s="763" t="s">
        <v>165</v>
      </c>
      <c r="C6763" s="86" t="s">
        <v>192</v>
      </c>
      <c r="E6763" s="86" t="s">
        <v>6376</v>
      </c>
      <c r="F6763" s="282" t="s">
        <v>481</v>
      </c>
      <c r="G6763" s="1119" t="str">
        <f>IF('Lender Inputs'!F222="","Blank",'Lender Inputs'!F222)</f>
        <v>Blank</v>
      </c>
      <c r="I6763" s="515" t="s">
        <v>7060</v>
      </c>
      <c r="K6763" s="1140"/>
    </row>
    <row r="6764" spans="1:11" x14ac:dyDescent="0.2">
      <c r="A6764" s="86" t="s">
        <v>6387</v>
      </c>
      <c r="B6764" s="763" t="s">
        <v>165</v>
      </c>
      <c r="C6764" s="86" t="s">
        <v>192</v>
      </c>
      <c r="E6764" s="86" t="s">
        <v>6376</v>
      </c>
      <c r="F6764" s="282" t="s">
        <v>481</v>
      </c>
      <c r="G6764" s="1119" t="str">
        <f>IF('Lender Inputs'!F223="","Blank",'Lender Inputs'!F223)</f>
        <v>Blank</v>
      </c>
      <c r="I6764" s="515" t="s">
        <v>7061</v>
      </c>
      <c r="K6764" s="1140"/>
    </row>
    <row r="6765" spans="1:11" x14ac:dyDescent="0.2">
      <c r="A6765" s="86" t="s">
        <v>6387</v>
      </c>
      <c r="B6765" s="763" t="s">
        <v>165</v>
      </c>
      <c r="C6765" s="86" t="s">
        <v>192</v>
      </c>
      <c r="E6765" s="86" t="s">
        <v>6376</v>
      </c>
      <c r="F6765" s="282" t="s">
        <v>481</v>
      </c>
      <c r="G6765" s="1119" t="str">
        <f>IF('Lender Inputs'!F224="","Blank",'Lender Inputs'!F224)</f>
        <v>Blank</v>
      </c>
      <c r="I6765" s="515" t="s">
        <v>7062</v>
      </c>
      <c r="K6765" s="1140"/>
    </row>
    <row r="6766" spans="1:11" x14ac:dyDescent="0.2">
      <c r="A6766" s="86" t="s">
        <v>6387</v>
      </c>
      <c r="B6766" s="763" t="s">
        <v>165</v>
      </c>
      <c r="C6766" s="86" t="s">
        <v>192</v>
      </c>
      <c r="E6766" s="86" t="s">
        <v>6376</v>
      </c>
      <c r="F6766" s="282" t="s">
        <v>481</v>
      </c>
      <c r="G6766" s="1119" t="str">
        <f>IF('Lender Inputs'!F225="","Blank",'Lender Inputs'!F225)</f>
        <v>Blank</v>
      </c>
      <c r="I6766" s="515" t="s">
        <v>7063</v>
      </c>
      <c r="K6766" s="1140"/>
    </row>
    <row r="6767" spans="1:11" x14ac:dyDescent="0.2">
      <c r="A6767" s="86" t="s">
        <v>6387</v>
      </c>
      <c r="B6767" s="543" t="s">
        <v>165</v>
      </c>
      <c r="C6767" s="547" t="s">
        <v>192</v>
      </c>
      <c r="D6767" s="547"/>
      <c r="E6767" s="547" t="s">
        <v>6376</v>
      </c>
      <c r="F6767" s="538" t="s">
        <v>7572</v>
      </c>
      <c r="G6767" s="1122" t="str">
        <f>IF('Lender Inputs'!F227="","Blank",'Lender Inputs'!F227)</f>
        <v>Select ▼</v>
      </c>
      <c r="I6767" s="515" t="s">
        <v>7064</v>
      </c>
      <c r="K6767" s="1161"/>
    </row>
    <row r="6768" spans="1:11" x14ac:dyDescent="0.2">
      <c r="A6768" s="86" t="s">
        <v>6387</v>
      </c>
      <c r="B6768" s="541" t="s">
        <v>165</v>
      </c>
      <c r="C6768" s="546" t="s">
        <v>192</v>
      </c>
      <c r="D6768" s="546"/>
      <c r="E6768" s="546" t="s">
        <v>6377</v>
      </c>
      <c r="F6768" s="542" t="s">
        <v>193</v>
      </c>
      <c r="G6768" s="1118" t="str">
        <f>IF('Lender Inputs'!G203="","Blank",'Lender Inputs'!G203)</f>
        <v>Blank</v>
      </c>
      <c r="I6768" s="515" t="s">
        <v>7065</v>
      </c>
      <c r="K6768" s="1140"/>
    </row>
    <row r="6769" spans="1:11" x14ac:dyDescent="0.2">
      <c r="A6769" s="86" t="s">
        <v>6387</v>
      </c>
      <c r="B6769" s="763" t="s">
        <v>165</v>
      </c>
      <c r="C6769" s="86" t="s">
        <v>192</v>
      </c>
      <c r="E6769" s="86" t="s">
        <v>6377</v>
      </c>
      <c r="F6769" s="282" t="s">
        <v>205</v>
      </c>
      <c r="G6769" s="1119" t="str">
        <f>IF('Lender Inputs'!G206="","Blank",'Lender Inputs'!G206)</f>
        <v>Blank</v>
      </c>
      <c r="I6769" s="515" t="s">
        <v>7066</v>
      </c>
      <c r="K6769" s="1140"/>
    </row>
    <row r="6770" spans="1:11" x14ac:dyDescent="0.2">
      <c r="A6770" s="86" t="s">
        <v>6387</v>
      </c>
      <c r="B6770" s="763" t="s">
        <v>165</v>
      </c>
      <c r="C6770" s="86" t="s">
        <v>192</v>
      </c>
      <c r="E6770" s="86" t="s">
        <v>6377</v>
      </c>
      <c r="F6770" s="282" t="s">
        <v>195</v>
      </c>
      <c r="G6770" s="1119" t="str">
        <f>IF('Lender Inputs'!G207="","Blank",'Lender Inputs'!G207)</f>
        <v>Blank</v>
      </c>
      <c r="I6770" s="515" t="s">
        <v>7067</v>
      </c>
      <c r="K6770" s="1140"/>
    </row>
    <row r="6771" spans="1:11" x14ac:dyDescent="0.2">
      <c r="A6771" s="86" t="s">
        <v>6387</v>
      </c>
      <c r="B6771" s="763" t="s">
        <v>165</v>
      </c>
      <c r="C6771" s="86" t="s">
        <v>192</v>
      </c>
      <c r="E6771" s="86" t="s">
        <v>6377</v>
      </c>
      <c r="F6771" s="282" t="s">
        <v>482</v>
      </c>
      <c r="G6771" s="1119" t="str">
        <f>IF('Lender Inputs'!G208="","Blank",'Lender Inputs'!G208)</f>
        <v>Blank</v>
      </c>
      <c r="I6771" s="515" t="s">
        <v>7068</v>
      </c>
      <c r="K6771" s="1140"/>
    </row>
    <row r="6772" spans="1:11" x14ac:dyDescent="0.2">
      <c r="A6772" s="86" t="s">
        <v>6387</v>
      </c>
      <c r="B6772" s="763" t="s">
        <v>165</v>
      </c>
      <c r="C6772" s="86" t="s">
        <v>192</v>
      </c>
      <c r="E6772" s="86" t="s">
        <v>6377</v>
      </c>
      <c r="F6772" s="282" t="s">
        <v>204</v>
      </c>
      <c r="G6772" s="1119" t="str">
        <f>IF('Lender Inputs'!G209="","Blank",'Lender Inputs'!G209)</f>
        <v>Blank</v>
      </c>
      <c r="I6772" s="515" t="s">
        <v>7069</v>
      </c>
      <c r="K6772" s="1140"/>
    </row>
    <row r="6773" spans="1:11" x14ac:dyDescent="0.2">
      <c r="A6773" s="86" t="s">
        <v>6387</v>
      </c>
      <c r="B6773" s="763" t="s">
        <v>165</v>
      </c>
      <c r="C6773" s="86" t="s">
        <v>192</v>
      </c>
      <c r="E6773" s="86" t="s">
        <v>6377</v>
      </c>
      <c r="F6773" s="282" t="s">
        <v>481</v>
      </c>
      <c r="G6773" s="1119" t="str">
        <f>IF('Lender Inputs'!G210="","Blank",'Lender Inputs'!G210)</f>
        <v>Blank</v>
      </c>
      <c r="I6773" s="515" t="s">
        <v>7070</v>
      </c>
      <c r="K6773" s="1140"/>
    </row>
    <row r="6774" spans="1:11" x14ac:dyDescent="0.2">
      <c r="A6774" s="86" t="s">
        <v>6387</v>
      </c>
      <c r="B6774" s="763" t="s">
        <v>165</v>
      </c>
      <c r="C6774" s="86" t="s">
        <v>192</v>
      </c>
      <c r="E6774" s="86" t="s">
        <v>6377</v>
      </c>
      <c r="F6774" s="282" t="s">
        <v>481</v>
      </c>
      <c r="G6774" s="1119" t="str">
        <f>IF('Lender Inputs'!G211="","Blank",'Lender Inputs'!G211)</f>
        <v>Blank</v>
      </c>
      <c r="I6774" s="515" t="s">
        <v>7071</v>
      </c>
      <c r="K6774" s="1140"/>
    </row>
    <row r="6775" spans="1:11" x14ac:dyDescent="0.2">
      <c r="A6775" s="86" t="s">
        <v>6387</v>
      </c>
      <c r="B6775" s="763" t="s">
        <v>165</v>
      </c>
      <c r="C6775" s="86" t="s">
        <v>192</v>
      </c>
      <c r="E6775" s="86" t="s">
        <v>6377</v>
      </c>
      <c r="F6775" s="282" t="s">
        <v>481</v>
      </c>
      <c r="G6775" s="1119" t="str">
        <f>IF('Lender Inputs'!G212="","Blank",'Lender Inputs'!G212)</f>
        <v>Blank</v>
      </c>
      <c r="I6775" s="515" t="s">
        <v>7072</v>
      </c>
      <c r="K6775" s="1140"/>
    </row>
    <row r="6776" spans="1:11" x14ac:dyDescent="0.2">
      <c r="A6776" s="86" t="s">
        <v>6387</v>
      </c>
      <c r="B6776" s="763" t="s">
        <v>165</v>
      </c>
      <c r="C6776" s="86" t="s">
        <v>192</v>
      </c>
      <c r="E6776" s="86" t="s">
        <v>6377</v>
      </c>
      <c r="F6776" s="282" t="s">
        <v>481</v>
      </c>
      <c r="G6776" s="1119" t="str">
        <f>IF('Lender Inputs'!G213="","Blank",'Lender Inputs'!G213)</f>
        <v>Blank</v>
      </c>
      <c r="I6776" s="515" t="s">
        <v>7073</v>
      </c>
      <c r="K6776" s="1140"/>
    </row>
    <row r="6777" spans="1:11" x14ac:dyDescent="0.2">
      <c r="A6777" s="86" t="s">
        <v>6387</v>
      </c>
      <c r="B6777" s="763" t="s">
        <v>165</v>
      </c>
      <c r="C6777" s="86" t="s">
        <v>192</v>
      </c>
      <c r="E6777" s="86" t="s">
        <v>6377</v>
      </c>
      <c r="F6777" s="282" t="s">
        <v>481</v>
      </c>
      <c r="G6777" s="1119" t="str">
        <f>IF('Lender Inputs'!G214="","Blank",'Lender Inputs'!G214)</f>
        <v>Blank</v>
      </c>
      <c r="I6777" s="515" t="s">
        <v>7074</v>
      </c>
      <c r="K6777" s="1140"/>
    </row>
    <row r="6778" spans="1:11" x14ac:dyDescent="0.2">
      <c r="A6778" s="86" t="s">
        <v>6387</v>
      </c>
      <c r="B6778" s="763" t="s">
        <v>165</v>
      </c>
      <c r="C6778" s="86" t="s">
        <v>192</v>
      </c>
      <c r="E6778" s="86" t="s">
        <v>6377</v>
      </c>
      <c r="F6778" s="282" t="s">
        <v>481</v>
      </c>
      <c r="G6778" s="1119" t="str">
        <f>IF('Lender Inputs'!G215="","Blank",'Lender Inputs'!G215)</f>
        <v>Blank</v>
      </c>
      <c r="I6778" s="515" t="s">
        <v>7075</v>
      </c>
      <c r="K6778" s="1140"/>
    </row>
    <row r="6779" spans="1:11" x14ac:dyDescent="0.2">
      <c r="A6779" s="86" t="s">
        <v>6387</v>
      </c>
      <c r="B6779" s="763" t="s">
        <v>165</v>
      </c>
      <c r="C6779" s="86" t="s">
        <v>192</v>
      </c>
      <c r="E6779" s="86" t="s">
        <v>6377</v>
      </c>
      <c r="F6779" s="282" t="s">
        <v>481</v>
      </c>
      <c r="G6779" s="1119" t="str">
        <f>IF('Lender Inputs'!G216="","Blank",'Lender Inputs'!G216)</f>
        <v>Blank</v>
      </c>
      <c r="I6779" s="515" t="s">
        <v>7076</v>
      </c>
      <c r="K6779" s="1140"/>
    </row>
    <row r="6780" spans="1:11" x14ac:dyDescent="0.2">
      <c r="A6780" s="86" t="s">
        <v>6387</v>
      </c>
      <c r="B6780" s="763" t="s">
        <v>165</v>
      </c>
      <c r="C6780" s="86" t="s">
        <v>192</v>
      </c>
      <c r="E6780" s="86" t="s">
        <v>6377</v>
      </c>
      <c r="F6780" s="282" t="s">
        <v>481</v>
      </c>
      <c r="G6780" s="1119" t="str">
        <f>IF('Lender Inputs'!G217="","Blank",'Lender Inputs'!G217)</f>
        <v>Blank</v>
      </c>
      <c r="I6780" s="515" t="s">
        <v>7077</v>
      </c>
      <c r="K6780" s="1140"/>
    </row>
    <row r="6781" spans="1:11" x14ac:dyDescent="0.2">
      <c r="A6781" s="86" t="s">
        <v>6387</v>
      </c>
      <c r="B6781" s="763" t="s">
        <v>165</v>
      </c>
      <c r="C6781" s="86" t="s">
        <v>192</v>
      </c>
      <c r="E6781" s="86" t="s">
        <v>6377</v>
      </c>
      <c r="F6781" s="282" t="s">
        <v>481</v>
      </c>
      <c r="G6781" s="1119" t="str">
        <f>IF('Lender Inputs'!G218="","Blank",'Lender Inputs'!G218)</f>
        <v>Blank</v>
      </c>
      <c r="I6781" s="515" t="s">
        <v>7078</v>
      </c>
      <c r="K6781" s="1140"/>
    </row>
    <row r="6782" spans="1:11" x14ac:dyDescent="0.2">
      <c r="A6782" s="86" t="s">
        <v>6387</v>
      </c>
      <c r="B6782" s="763" t="s">
        <v>165</v>
      </c>
      <c r="C6782" s="86" t="s">
        <v>192</v>
      </c>
      <c r="E6782" s="86" t="s">
        <v>6377</v>
      </c>
      <c r="F6782" s="282" t="s">
        <v>481</v>
      </c>
      <c r="G6782" s="1119" t="str">
        <f>IF('Lender Inputs'!G219="","Blank",'Lender Inputs'!G219)</f>
        <v>Blank</v>
      </c>
      <c r="I6782" s="515" t="s">
        <v>7079</v>
      </c>
      <c r="K6782" s="1140"/>
    </row>
    <row r="6783" spans="1:11" x14ac:dyDescent="0.2">
      <c r="A6783" s="86" t="s">
        <v>6387</v>
      </c>
      <c r="B6783" s="763" t="s">
        <v>165</v>
      </c>
      <c r="C6783" s="86" t="s">
        <v>192</v>
      </c>
      <c r="E6783" s="86" t="s">
        <v>6377</v>
      </c>
      <c r="F6783" s="282" t="s">
        <v>481</v>
      </c>
      <c r="G6783" s="1119" t="str">
        <f>IF('Lender Inputs'!G220="","Blank",'Lender Inputs'!G220)</f>
        <v>Blank</v>
      </c>
      <c r="I6783" s="515" t="s">
        <v>7080</v>
      </c>
      <c r="K6783" s="1140"/>
    </row>
    <row r="6784" spans="1:11" x14ac:dyDescent="0.2">
      <c r="A6784" s="86" t="s">
        <v>6387</v>
      </c>
      <c r="B6784" s="763" t="s">
        <v>165</v>
      </c>
      <c r="C6784" s="86" t="s">
        <v>192</v>
      </c>
      <c r="E6784" s="86" t="s">
        <v>6377</v>
      </c>
      <c r="F6784" s="282" t="s">
        <v>481</v>
      </c>
      <c r="G6784" s="1119" t="str">
        <f>IF('Lender Inputs'!G221="","Blank",'Lender Inputs'!G221)</f>
        <v>Blank</v>
      </c>
      <c r="I6784" s="515" t="s">
        <v>7081</v>
      </c>
      <c r="K6784" s="1140"/>
    </row>
    <row r="6785" spans="1:11" x14ac:dyDescent="0.2">
      <c r="A6785" s="86" t="s">
        <v>6387</v>
      </c>
      <c r="B6785" s="763" t="s">
        <v>165</v>
      </c>
      <c r="C6785" s="86" t="s">
        <v>192</v>
      </c>
      <c r="E6785" s="86" t="s">
        <v>6377</v>
      </c>
      <c r="F6785" s="282" t="s">
        <v>481</v>
      </c>
      <c r="G6785" s="1119" t="str">
        <f>IF('Lender Inputs'!G222="","Blank",'Lender Inputs'!G222)</f>
        <v>Blank</v>
      </c>
      <c r="I6785" s="515" t="s">
        <v>7082</v>
      </c>
      <c r="K6785" s="1140"/>
    </row>
    <row r="6786" spans="1:11" x14ac:dyDescent="0.2">
      <c r="A6786" s="86" t="s">
        <v>6387</v>
      </c>
      <c r="B6786" s="763" t="s">
        <v>165</v>
      </c>
      <c r="C6786" s="86" t="s">
        <v>192</v>
      </c>
      <c r="E6786" s="86" t="s">
        <v>6377</v>
      </c>
      <c r="F6786" s="282" t="s">
        <v>481</v>
      </c>
      <c r="G6786" s="1119" t="str">
        <f>IF('Lender Inputs'!G223="","Blank",'Lender Inputs'!G223)</f>
        <v>Blank</v>
      </c>
      <c r="I6786" s="515" t="s">
        <v>7083</v>
      </c>
      <c r="K6786" s="1140"/>
    </row>
    <row r="6787" spans="1:11" x14ac:dyDescent="0.2">
      <c r="A6787" s="86" t="s">
        <v>6387</v>
      </c>
      <c r="B6787" s="763" t="s">
        <v>165</v>
      </c>
      <c r="C6787" s="86" t="s">
        <v>192</v>
      </c>
      <c r="E6787" s="86" t="s">
        <v>6377</v>
      </c>
      <c r="F6787" s="282" t="s">
        <v>481</v>
      </c>
      <c r="G6787" s="1119" t="str">
        <f>IF('Lender Inputs'!G224="","Blank",'Lender Inputs'!G224)</f>
        <v>Blank</v>
      </c>
      <c r="I6787" s="515" t="s">
        <v>7084</v>
      </c>
      <c r="K6787" s="1140"/>
    </row>
    <row r="6788" spans="1:11" x14ac:dyDescent="0.2">
      <c r="A6788" s="86" t="s">
        <v>6387</v>
      </c>
      <c r="B6788" s="763" t="s">
        <v>165</v>
      </c>
      <c r="C6788" s="86" t="s">
        <v>192</v>
      </c>
      <c r="E6788" s="86" t="s">
        <v>6377</v>
      </c>
      <c r="F6788" s="282" t="s">
        <v>481</v>
      </c>
      <c r="G6788" s="1119" t="str">
        <f>IF('Lender Inputs'!G225="","Blank",'Lender Inputs'!G225)</f>
        <v>Blank</v>
      </c>
      <c r="I6788" s="515" t="s">
        <v>7085</v>
      </c>
      <c r="K6788" s="1140"/>
    </row>
    <row r="6789" spans="1:11" x14ac:dyDescent="0.2">
      <c r="A6789" s="86" t="s">
        <v>6387</v>
      </c>
      <c r="B6789" s="543" t="s">
        <v>165</v>
      </c>
      <c r="C6789" s="547" t="s">
        <v>192</v>
      </c>
      <c r="D6789" s="547"/>
      <c r="E6789" s="547" t="s">
        <v>6377</v>
      </c>
      <c r="F6789" s="538" t="s">
        <v>7572</v>
      </c>
      <c r="G6789" s="1122" t="str">
        <f>IF('Lender Inputs'!G227="","Blank",'Lender Inputs'!G227)</f>
        <v>Select ▼</v>
      </c>
      <c r="I6789" s="515" t="s">
        <v>7086</v>
      </c>
      <c r="K6789" s="1161"/>
    </row>
    <row r="6790" spans="1:11" x14ac:dyDescent="0.2">
      <c r="A6790" s="86" t="s">
        <v>6387</v>
      </c>
      <c r="B6790" s="541" t="s">
        <v>165</v>
      </c>
      <c r="C6790" s="546" t="s">
        <v>192</v>
      </c>
      <c r="D6790" s="546"/>
      <c r="E6790" s="546" t="s">
        <v>6378</v>
      </c>
      <c r="F6790" s="542" t="s">
        <v>193</v>
      </c>
      <c r="G6790" s="1118" t="str">
        <f>IF('Lender Inputs'!H203="","Blank",'Lender Inputs'!H203)</f>
        <v>Blank</v>
      </c>
      <c r="I6790" s="515" t="s">
        <v>7087</v>
      </c>
      <c r="K6790" s="1140"/>
    </row>
    <row r="6791" spans="1:11" x14ac:dyDescent="0.2">
      <c r="A6791" s="86" t="s">
        <v>6387</v>
      </c>
      <c r="B6791" s="763" t="s">
        <v>165</v>
      </c>
      <c r="C6791" s="86" t="s">
        <v>192</v>
      </c>
      <c r="E6791" s="86" t="s">
        <v>6378</v>
      </c>
      <c r="F6791" s="282" t="s">
        <v>205</v>
      </c>
      <c r="G6791" s="1119" t="str">
        <f>IF('Lender Inputs'!H206="","Blank",'Lender Inputs'!H206)</f>
        <v>Blank</v>
      </c>
      <c r="I6791" s="515" t="s">
        <v>7088</v>
      </c>
      <c r="K6791" s="1140"/>
    </row>
    <row r="6792" spans="1:11" x14ac:dyDescent="0.2">
      <c r="A6792" s="86" t="s">
        <v>6387</v>
      </c>
      <c r="B6792" s="763" t="s">
        <v>165</v>
      </c>
      <c r="C6792" s="86" t="s">
        <v>192</v>
      </c>
      <c r="E6792" s="86" t="s">
        <v>6378</v>
      </c>
      <c r="F6792" s="282" t="s">
        <v>195</v>
      </c>
      <c r="G6792" s="1119" t="str">
        <f>IF('Lender Inputs'!H207="","Blank",'Lender Inputs'!H207)</f>
        <v>Blank</v>
      </c>
      <c r="I6792" s="515" t="s">
        <v>7089</v>
      </c>
      <c r="K6792" s="1140"/>
    </row>
    <row r="6793" spans="1:11" x14ac:dyDescent="0.2">
      <c r="A6793" s="86" t="s">
        <v>6387</v>
      </c>
      <c r="B6793" s="763" t="s">
        <v>165</v>
      </c>
      <c r="C6793" s="86" t="s">
        <v>192</v>
      </c>
      <c r="E6793" s="86" t="s">
        <v>6378</v>
      </c>
      <c r="F6793" s="282" t="s">
        <v>482</v>
      </c>
      <c r="G6793" s="1119" t="str">
        <f>IF('Lender Inputs'!H208="","Blank",'Lender Inputs'!H208)</f>
        <v>Blank</v>
      </c>
      <c r="I6793" s="515" t="s">
        <v>7090</v>
      </c>
      <c r="K6793" s="1140"/>
    </row>
    <row r="6794" spans="1:11" x14ac:dyDescent="0.2">
      <c r="A6794" s="86" t="s">
        <v>6387</v>
      </c>
      <c r="B6794" s="763" t="s">
        <v>165</v>
      </c>
      <c r="C6794" s="86" t="s">
        <v>192</v>
      </c>
      <c r="E6794" s="86" t="s">
        <v>6378</v>
      </c>
      <c r="F6794" s="282" t="s">
        <v>204</v>
      </c>
      <c r="G6794" s="1119" t="str">
        <f>IF('Lender Inputs'!H209="","Blank",'Lender Inputs'!H209)</f>
        <v>Blank</v>
      </c>
      <c r="I6794" s="515" t="s">
        <v>7091</v>
      </c>
      <c r="K6794" s="1140"/>
    </row>
    <row r="6795" spans="1:11" x14ac:dyDescent="0.2">
      <c r="A6795" s="86" t="s">
        <v>6387</v>
      </c>
      <c r="B6795" s="763" t="s">
        <v>165</v>
      </c>
      <c r="C6795" s="86" t="s">
        <v>192</v>
      </c>
      <c r="E6795" s="86" t="s">
        <v>6378</v>
      </c>
      <c r="F6795" s="282" t="s">
        <v>481</v>
      </c>
      <c r="G6795" s="1119" t="str">
        <f>IF('Lender Inputs'!H210="","Blank",'Lender Inputs'!H210)</f>
        <v>Blank</v>
      </c>
      <c r="I6795" s="515" t="s">
        <v>7092</v>
      </c>
      <c r="K6795" s="1140"/>
    </row>
    <row r="6796" spans="1:11" x14ac:dyDescent="0.2">
      <c r="A6796" s="86" t="s">
        <v>6387</v>
      </c>
      <c r="B6796" s="763" t="s">
        <v>165</v>
      </c>
      <c r="C6796" s="86" t="s">
        <v>192</v>
      </c>
      <c r="E6796" s="86" t="s">
        <v>6378</v>
      </c>
      <c r="F6796" s="282" t="s">
        <v>481</v>
      </c>
      <c r="G6796" s="1119" t="str">
        <f>IF('Lender Inputs'!H211="","Blank",'Lender Inputs'!H211)</f>
        <v>Blank</v>
      </c>
      <c r="I6796" s="515" t="s">
        <v>7093</v>
      </c>
      <c r="K6796" s="1140"/>
    </row>
    <row r="6797" spans="1:11" x14ac:dyDescent="0.2">
      <c r="A6797" s="86" t="s">
        <v>6387</v>
      </c>
      <c r="B6797" s="763" t="s">
        <v>165</v>
      </c>
      <c r="C6797" s="86" t="s">
        <v>192</v>
      </c>
      <c r="E6797" s="86" t="s">
        <v>6378</v>
      </c>
      <c r="F6797" s="282" t="s">
        <v>481</v>
      </c>
      <c r="G6797" s="1119" t="str">
        <f>IF('Lender Inputs'!H212="","Blank",'Lender Inputs'!H212)</f>
        <v>Blank</v>
      </c>
      <c r="I6797" s="515" t="s">
        <v>7094</v>
      </c>
      <c r="K6797" s="1140"/>
    </row>
    <row r="6798" spans="1:11" x14ac:dyDescent="0.2">
      <c r="A6798" s="86" t="s">
        <v>6387</v>
      </c>
      <c r="B6798" s="763" t="s">
        <v>165</v>
      </c>
      <c r="C6798" s="86" t="s">
        <v>192</v>
      </c>
      <c r="E6798" s="86" t="s">
        <v>6378</v>
      </c>
      <c r="F6798" s="282" t="s">
        <v>481</v>
      </c>
      <c r="G6798" s="1119" t="str">
        <f>IF('Lender Inputs'!H213="","Blank",'Lender Inputs'!H213)</f>
        <v>Blank</v>
      </c>
      <c r="I6798" s="515" t="s">
        <v>7095</v>
      </c>
      <c r="K6798" s="1140"/>
    </row>
    <row r="6799" spans="1:11" x14ac:dyDescent="0.2">
      <c r="A6799" s="86" t="s">
        <v>6387</v>
      </c>
      <c r="B6799" s="763" t="s">
        <v>165</v>
      </c>
      <c r="C6799" s="86" t="s">
        <v>192</v>
      </c>
      <c r="E6799" s="86" t="s">
        <v>6378</v>
      </c>
      <c r="F6799" s="282" t="s">
        <v>481</v>
      </c>
      <c r="G6799" s="1119" t="str">
        <f>IF('Lender Inputs'!H214="","Blank",'Lender Inputs'!H214)</f>
        <v>Blank</v>
      </c>
      <c r="I6799" s="515" t="s">
        <v>7096</v>
      </c>
      <c r="K6799" s="1140"/>
    </row>
    <row r="6800" spans="1:11" x14ac:dyDescent="0.2">
      <c r="A6800" s="86" t="s">
        <v>6387</v>
      </c>
      <c r="B6800" s="763" t="s">
        <v>165</v>
      </c>
      <c r="C6800" s="86" t="s">
        <v>192</v>
      </c>
      <c r="E6800" s="86" t="s">
        <v>6378</v>
      </c>
      <c r="F6800" s="282" t="s">
        <v>481</v>
      </c>
      <c r="G6800" s="1119" t="str">
        <f>IF('Lender Inputs'!H215="","Blank",'Lender Inputs'!H215)</f>
        <v>Blank</v>
      </c>
      <c r="I6800" s="515" t="s">
        <v>7097</v>
      </c>
      <c r="K6800" s="1140"/>
    </row>
    <row r="6801" spans="1:11" x14ac:dyDescent="0.2">
      <c r="A6801" s="86" t="s">
        <v>6387</v>
      </c>
      <c r="B6801" s="763" t="s">
        <v>165</v>
      </c>
      <c r="C6801" s="86" t="s">
        <v>192</v>
      </c>
      <c r="E6801" s="86" t="s">
        <v>6378</v>
      </c>
      <c r="F6801" s="282" t="s">
        <v>481</v>
      </c>
      <c r="G6801" s="1119" t="str">
        <f>IF('Lender Inputs'!H216="","Blank",'Lender Inputs'!H216)</f>
        <v>Blank</v>
      </c>
      <c r="I6801" s="515" t="s">
        <v>7098</v>
      </c>
      <c r="K6801" s="1140"/>
    </row>
    <row r="6802" spans="1:11" x14ac:dyDescent="0.2">
      <c r="A6802" s="86" t="s">
        <v>6387</v>
      </c>
      <c r="B6802" s="763" t="s">
        <v>165</v>
      </c>
      <c r="C6802" s="86" t="s">
        <v>192</v>
      </c>
      <c r="E6802" s="86" t="s">
        <v>6378</v>
      </c>
      <c r="F6802" s="282" t="s">
        <v>481</v>
      </c>
      <c r="G6802" s="1119" t="str">
        <f>IF('Lender Inputs'!H217="","Blank",'Lender Inputs'!H217)</f>
        <v>Blank</v>
      </c>
      <c r="I6802" s="515" t="s">
        <v>7099</v>
      </c>
      <c r="K6802" s="1140"/>
    </row>
    <row r="6803" spans="1:11" x14ac:dyDescent="0.2">
      <c r="A6803" s="86" t="s">
        <v>6387</v>
      </c>
      <c r="B6803" s="763" t="s">
        <v>165</v>
      </c>
      <c r="C6803" s="86" t="s">
        <v>192</v>
      </c>
      <c r="E6803" s="86" t="s">
        <v>6378</v>
      </c>
      <c r="F6803" s="282" t="s">
        <v>481</v>
      </c>
      <c r="G6803" s="1119" t="str">
        <f>IF('Lender Inputs'!H218="","Blank",'Lender Inputs'!H218)</f>
        <v>Blank</v>
      </c>
      <c r="I6803" s="515" t="s">
        <v>7100</v>
      </c>
      <c r="K6803" s="1140"/>
    </row>
    <row r="6804" spans="1:11" x14ac:dyDescent="0.2">
      <c r="A6804" s="86" t="s">
        <v>6387</v>
      </c>
      <c r="B6804" s="763" t="s">
        <v>165</v>
      </c>
      <c r="C6804" s="86" t="s">
        <v>192</v>
      </c>
      <c r="E6804" s="86" t="s">
        <v>6378</v>
      </c>
      <c r="F6804" s="282" t="s">
        <v>481</v>
      </c>
      <c r="G6804" s="1119" t="str">
        <f>IF('Lender Inputs'!H219="","Blank",'Lender Inputs'!H219)</f>
        <v>Blank</v>
      </c>
      <c r="I6804" s="515" t="s">
        <v>7101</v>
      </c>
      <c r="K6804" s="1140"/>
    </row>
    <row r="6805" spans="1:11" x14ac:dyDescent="0.2">
      <c r="A6805" s="86" t="s">
        <v>6387</v>
      </c>
      <c r="B6805" s="763" t="s">
        <v>165</v>
      </c>
      <c r="C6805" s="86" t="s">
        <v>192</v>
      </c>
      <c r="E6805" s="86" t="s">
        <v>6378</v>
      </c>
      <c r="F6805" s="282" t="s">
        <v>481</v>
      </c>
      <c r="G6805" s="1119" t="str">
        <f>IF('Lender Inputs'!H220="","Blank",'Lender Inputs'!H220)</f>
        <v>Blank</v>
      </c>
      <c r="I6805" s="515" t="s">
        <v>7102</v>
      </c>
      <c r="K6805" s="1140"/>
    </row>
    <row r="6806" spans="1:11" x14ac:dyDescent="0.2">
      <c r="A6806" s="86" t="s">
        <v>6387</v>
      </c>
      <c r="B6806" s="763" t="s">
        <v>165</v>
      </c>
      <c r="C6806" s="86" t="s">
        <v>192</v>
      </c>
      <c r="E6806" s="86" t="s">
        <v>6378</v>
      </c>
      <c r="F6806" s="282" t="s">
        <v>481</v>
      </c>
      <c r="G6806" s="1119" t="str">
        <f>IF('Lender Inputs'!H221="","Blank",'Lender Inputs'!H221)</f>
        <v>Blank</v>
      </c>
      <c r="I6806" s="515" t="s">
        <v>7103</v>
      </c>
      <c r="K6806" s="1140"/>
    </row>
    <row r="6807" spans="1:11" x14ac:dyDescent="0.2">
      <c r="A6807" s="86" t="s">
        <v>6387</v>
      </c>
      <c r="B6807" s="763" t="s">
        <v>165</v>
      </c>
      <c r="C6807" s="86" t="s">
        <v>192</v>
      </c>
      <c r="E6807" s="86" t="s">
        <v>6378</v>
      </c>
      <c r="F6807" s="282" t="s">
        <v>481</v>
      </c>
      <c r="G6807" s="1119" t="str">
        <f>IF('Lender Inputs'!H222="","Blank",'Lender Inputs'!H222)</f>
        <v>Blank</v>
      </c>
      <c r="I6807" s="515" t="s">
        <v>7104</v>
      </c>
      <c r="K6807" s="1140"/>
    </row>
    <row r="6808" spans="1:11" x14ac:dyDescent="0.2">
      <c r="A6808" s="86" t="s">
        <v>6387</v>
      </c>
      <c r="B6808" s="763" t="s">
        <v>165</v>
      </c>
      <c r="C6808" s="86" t="s">
        <v>192</v>
      </c>
      <c r="E6808" s="86" t="s">
        <v>6378</v>
      </c>
      <c r="F6808" s="282" t="s">
        <v>481</v>
      </c>
      <c r="G6808" s="1119" t="str">
        <f>IF('Lender Inputs'!H223="","Blank",'Lender Inputs'!H223)</f>
        <v>Blank</v>
      </c>
      <c r="I6808" s="515" t="s">
        <v>7105</v>
      </c>
      <c r="K6808" s="1140"/>
    </row>
    <row r="6809" spans="1:11" x14ac:dyDescent="0.2">
      <c r="A6809" s="86" t="s">
        <v>6387</v>
      </c>
      <c r="B6809" s="763" t="s">
        <v>165</v>
      </c>
      <c r="C6809" s="86" t="s">
        <v>192</v>
      </c>
      <c r="E6809" s="86" t="s">
        <v>6378</v>
      </c>
      <c r="F6809" s="282" t="s">
        <v>481</v>
      </c>
      <c r="G6809" s="1119" t="str">
        <f>IF('Lender Inputs'!H224="","Blank",'Lender Inputs'!H224)</f>
        <v>Blank</v>
      </c>
      <c r="I6809" s="515" t="s">
        <v>7106</v>
      </c>
      <c r="K6809" s="1140"/>
    </row>
    <row r="6810" spans="1:11" x14ac:dyDescent="0.2">
      <c r="A6810" s="86" t="s">
        <v>6387</v>
      </c>
      <c r="B6810" s="763" t="s">
        <v>165</v>
      </c>
      <c r="C6810" s="86" t="s">
        <v>192</v>
      </c>
      <c r="E6810" s="86" t="s">
        <v>6378</v>
      </c>
      <c r="F6810" s="282" t="s">
        <v>481</v>
      </c>
      <c r="G6810" s="1119" t="str">
        <f>IF('Lender Inputs'!H225="","Blank",'Lender Inputs'!H225)</f>
        <v>Blank</v>
      </c>
      <c r="I6810" s="515" t="s">
        <v>7107</v>
      </c>
      <c r="K6810" s="1140"/>
    </row>
    <row r="6811" spans="1:11" x14ac:dyDescent="0.2">
      <c r="A6811" s="86" t="s">
        <v>6387</v>
      </c>
      <c r="B6811" s="543" t="s">
        <v>165</v>
      </c>
      <c r="C6811" s="547" t="s">
        <v>192</v>
      </c>
      <c r="D6811" s="547"/>
      <c r="E6811" s="547" t="s">
        <v>6378</v>
      </c>
      <c r="F6811" s="538" t="s">
        <v>7572</v>
      </c>
      <c r="G6811" s="1122" t="str">
        <f>IF('Lender Inputs'!H227="","Blank",'Lender Inputs'!H227)</f>
        <v>Select ▼</v>
      </c>
      <c r="I6811" s="515" t="s">
        <v>7108</v>
      </c>
      <c r="K6811" s="1161"/>
    </row>
    <row r="6812" spans="1:11" x14ac:dyDescent="0.2">
      <c r="A6812" s="86" t="s">
        <v>6387</v>
      </c>
      <c r="B6812" s="541" t="s">
        <v>165</v>
      </c>
      <c r="C6812" s="546" t="s">
        <v>192</v>
      </c>
      <c r="D6812" s="546"/>
      <c r="E6812" s="546" t="s">
        <v>6379</v>
      </c>
      <c r="F6812" s="542" t="s">
        <v>193</v>
      </c>
      <c r="G6812" s="1118" t="str">
        <f>IF('Lender Inputs'!I203="","Blank",'Lender Inputs'!I203)</f>
        <v>Blank</v>
      </c>
      <c r="I6812" s="515" t="s">
        <v>7109</v>
      </c>
      <c r="K6812" s="1140"/>
    </row>
    <row r="6813" spans="1:11" x14ac:dyDescent="0.2">
      <c r="A6813" s="86" t="s">
        <v>6387</v>
      </c>
      <c r="B6813" s="763" t="s">
        <v>165</v>
      </c>
      <c r="C6813" s="86" t="s">
        <v>192</v>
      </c>
      <c r="E6813" s="86" t="s">
        <v>6379</v>
      </c>
      <c r="F6813" s="282" t="s">
        <v>205</v>
      </c>
      <c r="G6813" s="1119" t="str">
        <f>IF('Lender Inputs'!I206="","Blank",'Lender Inputs'!I206)</f>
        <v>Blank</v>
      </c>
      <c r="I6813" s="515" t="s">
        <v>7110</v>
      </c>
      <c r="K6813" s="1140"/>
    </row>
    <row r="6814" spans="1:11" x14ac:dyDescent="0.2">
      <c r="A6814" s="86" t="s">
        <v>6387</v>
      </c>
      <c r="B6814" s="763" t="s">
        <v>165</v>
      </c>
      <c r="C6814" s="86" t="s">
        <v>192</v>
      </c>
      <c r="E6814" s="86" t="s">
        <v>6379</v>
      </c>
      <c r="F6814" s="282" t="s">
        <v>195</v>
      </c>
      <c r="G6814" s="1119" t="str">
        <f>IF('Lender Inputs'!I207="","Blank",'Lender Inputs'!I207)</f>
        <v>Blank</v>
      </c>
      <c r="I6814" s="515" t="s">
        <v>7111</v>
      </c>
      <c r="K6814" s="1140"/>
    </row>
    <row r="6815" spans="1:11" x14ac:dyDescent="0.2">
      <c r="A6815" s="86" t="s">
        <v>6387</v>
      </c>
      <c r="B6815" s="763" t="s">
        <v>165</v>
      </c>
      <c r="C6815" s="86" t="s">
        <v>192</v>
      </c>
      <c r="E6815" s="86" t="s">
        <v>6379</v>
      </c>
      <c r="F6815" s="282" t="s">
        <v>482</v>
      </c>
      <c r="G6815" s="1119" t="str">
        <f>IF('Lender Inputs'!I208="","Blank",'Lender Inputs'!I208)</f>
        <v>Blank</v>
      </c>
      <c r="I6815" s="515" t="s">
        <v>7112</v>
      </c>
      <c r="K6815" s="1140"/>
    </row>
    <row r="6816" spans="1:11" x14ac:dyDescent="0.2">
      <c r="A6816" s="86" t="s">
        <v>6387</v>
      </c>
      <c r="B6816" s="763" t="s">
        <v>165</v>
      </c>
      <c r="C6816" s="86" t="s">
        <v>192</v>
      </c>
      <c r="E6816" s="86" t="s">
        <v>6379</v>
      </c>
      <c r="F6816" s="282" t="s">
        <v>204</v>
      </c>
      <c r="G6816" s="1119" t="str">
        <f>IF('Lender Inputs'!I209="","Blank",'Lender Inputs'!I209)</f>
        <v>Blank</v>
      </c>
      <c r="I6816" s="515" t="s">
        <v>7113</v>
      </c>
      <c r="K6816" s="1140"/>
    </row>
    <row r="6817" spans="1:11" x14ac:dyDescent="0.2">
      <c r="A6817" s="86" t="s">
        <v>6387</v>
      </c>
      <c r="B6817" s="763" t="s">
        <v>165</v>
      </c>
      <c r="C6817" s="86" t="s">
        <v>192</v>
      </c>
      <c r="E6817" s="86" t="s">
        <v>6379</v>
      </c>
      <c r="F6817" s="282" t="s">
        <v>481</v>
      </c>
      <c r="G6817" s="1119" t="str">
        <f>IF('Lender Inputs'!I210="","Blank",'Lender Inputs'!I210)</f>
        <v>Blank</v>
      </c>
      <c r="I6817" s="515" t="s">
        <v>7114</v>
      </c>
      <c r="K6817" s="1140"/>
    </row>
    <row r="6818" spans="1:11" x14ac:dyDescent="0.2">
      <c r="A6818" s="86" t="s">
        <v>6387</v>
      </c>
      <c r="B6818" s="763" t="s">
        <v>165</v>
      </c>
      <c r="C6818" s="86" t="s">
        <v>192</v>
      </c>
      <c r="E6818" s="86" t="s">
        <v>6379</v>
      </c>
      <c r="F6818" s="282" t="s">
        <v>481</v>
      </c>
      <c r="G6818" s="1119" t="str">
        <f>IF('Lender Inputs'!I211="","Blank",'Lender Inputs'!I211)</f>
        <v>Blank</v>
      </c>
      <c r="I6818" s="515" t="s">
        <v>7115</v>
      </c>
      <c r="K6818" s="1140"/>
    </row>
    <row r="6819" spans="1:11" x14ac:dyDescent="0.2">
      <c r="A6819" s="86" t="s">
        <v>6387</v>
      </c>
      <c r="B6819" s="763" t="s">
        <v>165</v>
      </c>
      <c r="C6819" s="86" t="s">
        <v>192</v>
      </c>
      <c r="E6819" s="86" t="s">
        <v>6379</v>
      </c>
      <c r="F6819" s="282" t="s">
        <v>481</v>
      </c>
      <c r="G6819" s="1119" t="str">
        <f>IF('Lender Inputs'!I212="","Blank",'Lender Inputs'!I212)</f>
        <v>Blank</v>
      </c>
      <c r="I6819" s="515" t="s">
        <v>7116</v>
      </c>
      <c r="K6819" s="1140"/>
    </row>
    <row r="6820" spans="1:11" x14ac:dyDescent="0.2">
      <c r="A6820" s="86" t="s">
        <v>6387</v>
      </c>
      <c r="B6820" s="763" t="s">
        <v>165</v>
      </c>
      <c r="C6820" s="86" t="s">
        <v>192</v>
      </c>
      <c r="E6820" s="86" t="s">
        <v>6379</v>
      </c>
      <c r="F6820" s="282" t="s">
        <v>481</v>
      </c>
      <c r="G6820" s="1119" t="str">
        <f>IF('Lender Inputs'!I213="","Blank",'Lender Inputs'!I213)</f>
        <v>Blank</v>
      </c>
      <c r="I6820" s="515" t="s">
        <v>7117</v>
      </c>
      <c r="K6820" s="1140"/>
    </row>
    <row r="6821" spans="1:11" x14ac:dyDescent="0.2">
      <c r="A6821" s="86" t="s">
        <v>6387</v>
      </c>
      <c r="B6821" s="763" t="s">
        <v>165</v>
      </c>
      <c r="C6821" s="86" t="s">
        <v>192</v>
      </c>
      <c r="E6821" s="86" t="s">
        <v>6379</v>
      </c>
      <c r="F6821" s="282" t="s">
        <v>481</v>
      </c>
      <c r="G6821" s="1119" t="str">
        <f>IF('Lender Inputs'!I214="","Blank",'Lender Inputs'!I214)</f>
        <v>Blank</v>
      </c>
      <c r="I6821" s="515" t="s">
        <v>7118</v>
      </c>
      <c r="K6821" s="1140"/>
    </row>
    <row r="6822" spans="1:11" x14ac:dyDescent="0.2">
      <c r="A6822" s="86" t="s">
        <v>6387</v>
      </c>
      <c r="B6822" s="763" t="s">
        <v>165</v>
      </c>
      <c r="C6822" s="86" t="s">
        <v>192</v>
      </c>
      <c r="E6822" s="86" t="s">
        <v>6379</v>
      </c>
      <c r="F6822" s="282" t="s">
        <v>481</v>
      </c>
      <c r="G6822" s="1119" t="str">
        <f>IF('Lender Inputs'!I215="","Blank",'Lender Inputs'!I215)</f>
        <v>Blank</v>
      </c>
      <c r="I6822" s="515" t="s">
        <v>7119</v>
      </c>
      <c r="K6822" s="1140"/>
    </row>
    <row r="6823" spans="1:11" x14ac:dyDescent="0.2">
      <c r="A6823" s="86" t="s">
        <v>6387</v>
      </c>
      <c r="B6823" s="763" t="s">
        <v>165</v>
      </c>
      <c r="C6823" s="86" t="s">
        <v>192</v>
      </c>
      <c r="E6823" s="86" t="s">
        <v>6379</v>
      </c>
      <c r="F6823" s="282" t="s">
        <v>481</v>
      </c>
      <c r="G6823" s="1119" t="str">
        <f>IF('Lender Inputs'!I216="","Blank",'Lender Inputs'!I216)</f>
        <v>Blank</v>
      </c>
      <c r="I6823" s="515" t="s">
        <v>7120</v>
      </c>
      <c r="K6823" s="1140"/>
    </row>
    <row r="6824" spans="1:11" x14ac:dyDescent="0.2">
      <c r="A6824" s="86" t="s">
        <v>6387</v>
      </c>
      <c r="B6824" s="763" t="s">
        <v>165</v>
      </c>
      <c r="C6824" s="86" t="s">
        <v>192</v>
      </c>
      <c r="E6824" s="86" t="s">
        <v>6379</v>
      </c>
      <c r="F6824" s="282" t="s">
        <v>481</v>
      </c>
      <c r="G6824" s="1119" t="str">
        <f>IF('Lender Inputs'!I217="","Blank",'Lender Inputs'!I217)</f>
        <v>Blank</v>
      </c>
      <c r="I6824" s="515" t="s">
        <v>7121</v>
      </c>
      <c r="K6824" s="1140"/>
    </row>
    <row r="6825" spans="1:11" x14ac:dyDescent="0.2">
      <c r="A6825" s="86" t="s">
        <v>6387</v>
      </c>
      <c r="B6825" s="763" t="s">
        <v>165</v>
      </c>
      <c r="C6825" s="86" t="s">
        <v>192</v>
      </c>
      <c r="E6825" s="86" t="s">
        <v>6379</v>
      </c>
      <c r="F6825" s="282" t="s">
        <v>481</v>
      </c>
      <c r="G6825" s="1119" t="str">
        <f>IF('Lender Inputs'!I218="","Blank",'Lender Inputs'!I218)</f>
        <v>Blank</v>
      </c>
      <c r="I6825" s="515" t="s">
        <v>7122</v>
      </c>
      <c r="K6825" s="1140"/>
    </row>
    <row r="6826" spans="1:11" x14ac:dyDescent="0.2">
      <c r="A6826" s="86" t="s">
        <v>6387</v>
      </c>
      <c r="B6826" s="763" t="s">
        <v>165</v>
      </c>
      <c r="C6826" s="86" t="s">
        <v>192</v>
      </c>
      <c r="E6826" s="86" t="s">
        <v>6379</v>
      </c>
      <c r="F6826" s="282" t="s">
        <v>481</v>
      </c>
      <c r="G6826" s="1119" t="str">
        <f>IF('Lender Inputs'!I219="","Blank",'Lender Inputs'!I219)</f>
        <v>Blank</v>
      </c>
      <c r="I6826" s="515" t="s">
        <v>7123</v>
      </c>
      <c r="K6826" s="1140"/>
    </row>
    <row r="6827" spans="1:11" x14ac:dyDescent="0.2">
      <c r="A6827" s="86" t="s">
        <v>6387</v>
      </c>
      <c r="B6827" s="763" t="s">
        <v>165</v>
      </c>
      <c r="C6827" s="86" t="s">
        <v>192</v>
      </c>
      <c r="E6827" s="86" t="s">
        <v>6379</v>
      </c>
      <c r="F6827" s="282" t="s">
        <v>481</v>
      </c>
      <c r="G6827" s="1119" t="str">
        <f>IF('Lender Inputs'!I220="","Blank",'Lender Inputs'!I220)</f>
        <v>Blank</v>
      </c>
      <c r="I6827" s="515" t="s">
        <v>7124</v>
      </c>
      <c r="K6827" s="1140"/>
    </row>
    <row r="6828" spans="1:11" x14ac:dyDescent="0.2">
      <c r="A6828" s="86" t="s">
        <v>6387</v>
      </c>
      <c r="B6828" s="763" t="s">
        <v>165</v>
      </c>
      <c r="C6828" s="86" t="s">
        <v>192</v>
      </c>
      <c r="E6828" s="86" t="s">
        <v>6379</v>
      </c>
      <c r="F6828" s="282" t="s">
        <v>481</v>
      </c>
      <c r="G6828" s="1119" t="str">
        <f>IF('Lender Inputs'!I221="","Blank",'Lender Inputs'!I221)</f>
        <v>Blank</v>
      </c>
      <c r="I6828" s="515" t="s">
        <v>7125</v>
      </c>
      <c r="K6828" s="1140"/>
    </row>
    <row r="6829" spans="1:11" x14ac:dyDescent="0.2">
      <c r="A6829" s="86" t="s">
        <v>6387</v>
      </c>
      <c r="B6829" s="763" t="s">
        <v>165</v>
      </c>
      <c r="C6829" s="86" t="s">
        <v>192</v>
      </c>
      <c r="E6829" s="86" t="s">
        <v>6379</v>
      </c>
      <c r="F6829" s="282" t="s">
        <v>481</v>
      </c>
      <c r="G6829" s="1119" t="str">
        <f>IF('Lender Inputs'!I222="","Blank",'Lender Inputs'!I222)</f>
        <v>Blank</v>
      </c>
      <c r="I6829" s="515" t="s">
        <v>7126</v>
      </c>
      <c r="K6829" s="1140"/>
    </row>
    <row r="6830" spans="1:11" x14ac:dyDescent="0.2">
      <c r="A6830" s="86" t="s">
        <v>6387</v>
      </c>
      <c r="B6830" s="763" t="s">
        <v>165</v>
      </c>
      <c r="C6830" s="86" t="s">
        <v>192</v>
      </c>
      <c r="E6830" s="86" t="s">
        <v>6379</v>
      </c>
      <c r="F6830" s="282" t="s">
        <v>481</v>
      </c>
      <c r="G6830" s="1119" t="str">
        <f>IF('Lender Inputs'!I223="","Blank",'Lender Inputs'!I223)</f>
        <v>Blank</v>
      </c>
      <c r="I6830" s="515" t="s">
        <v>7127</v>
      </c>
      <c r="K6830" s="1140"/>
    </row>
    <row r="6831" spans="1:11" x14ac:dyDescent="0.2">
      <c r="A6831" s="86" t="s">
        <v>6387</v>
      </c>
      <c r="B6831" s="763" t="s">
        <v>165</v>
      </c>
      <c r="C6831" s="86" t="s">
        <v>192</v>
      </c>
      <c r="E6831" s="86" t="s">
        <v>6379</v>
      </c>
      <c r="F6831" s="282" t="s">
        <v>481</v>
      </c>
      <c r="G6831" s="1119" t="str">
        <f>IF('Lender Inputs'!I224="","Blank",'Lender Inputs'!I224)</f>
        <v>Blank</v>
      </c>
      <c r="I6831" s="515" t="s">
        <v>7128</v>
      </c>
      <c r="K6831" s="1140"/>
    </row>
    <row r="6832" spans="1:11" x14ac:dyDescent="0.2">
      <c r="A6832" s="86" t="s">
        <v>6387</v>
      </c>
      <c r="B6832" s="763" t="s">
        <v>165</v>
      </c>
      <c r="C6832" s="86" t="s">
        <v>192</v>
      </c>
      <c r="E6832" s="86" t="s">
        <v>6379</v>
      </c>
      <c r="F6832" s="282" t="s">
        <v>481</v>
      </c>
      <c r="G6832" s="1119" t="str">
        <f>IF('Lender Inputs'!I225="","Blank",'Lender Inputs'!I225)</f>
        <v>Blank</v>
      </c>
      <c r="I6832" s="515" t="s">
        <v>7129</v>
      </c>
      <c r="K6832" s="1140"/>
    </row>
    <row r="6833" spans="1:11" x14ac:dyDescent="0.2">
      <c r="A6833" s="86" t="s">
        <v>6387</v>
      </c>
      <c r="B6833" s="543" t="s">
        <v>165</v>
      </c>
      <c r="C6833" s="547" t="s">
        <v>192</v>
      </c>
      <c r="D6833" s="547"/>
      <c r="E6833" s="547" t="s">
        <v>6379</v>
      </c>
      <c r="F6833" s="538" t="s">
        <v>7572</v>
      </c>
      <c r="G6833" s="1122" t="str">
        <f>IF('Lender Inputs'!I227="","Blank",'Lender Inputs'!I227)</f>
        <v>Select ▼</v>
      </c>
      <c r="I6833" s="515" t="s">
        <v>7130</v>
      </c>
      <c r="K6833" s="1161"/>
    </row>
    <row r="6834" spans="1:11" x14ac:dyDescent="0.2">
      <c r="A6834" s="86" t="s">
        <v>6387</v>
      </c>
      <c r="B6834" s="541" t="s">
        <v>165</v>
      </c>
      <c r="C6834" s="546" t="s">
        <v>192</v>
      </c>
      <c r="D6834" s="546"/>
      <c r="E6834" s="546" t="s">
        <v>6380</v>
      </c>
      <c r="F6834" s="542" t="s">
        <v>193</v>
      </c>
      <c r="G6834" s="1118" t="str">
        <f>IF('Lender Inputs'!J203="","Blank",'Lender Inputs'!J203)</f>
        <v>Blank</v>
      </c>
      <c r="I6834" s="515" t="s">
        <v>7131</v>
      </c>
      <c r="K6834" s="1140"/>
    </row>
    <row r="6835" spans="1:11" x14ac:dyDescent="0.2">
      <c r="A6835" s="86" t="s">
        <v>6387</v>
      </c>
      <c r="B6835" s="763" t="s">
        <v>165</v>
      </c>
      <c r="C6835" s="86" t="s">
        <v>192</v>
      </c>
      <c r="E6835" s="86" t="s">
        <v>6380</v>
      </c>
      <c r="F6835" s="282" t="s">
        <v>205</v>
      </c>
      <c r="G6835" s="1119" t="str">
        <f>IF('Lender Inputs'!J206="","Blank",'Lender Inputs'!J206)</f>
        <v>Blank</v>
      </c>
      <c r="I6835" s="515" t="s">
        <v>7132</v>
      </c>
      <c r="K6835" s="1140"/>
    </row>
    <row r="6836" spans="1:11" x14ac:dyDescent="0.2">
      <c r="A6836" s="86" t="s">
        <v>6387</v>
      </c>
      <c r="B6836" s="763" t="s">
        <v>165</v>
      </c>
      <c r="C6836" s="86" t="s">
        <v>192</v>
      </c>
      <c r="E6836" s="86" t="s">
        <v>6380</v>
      </c>
      <c r="F6836" s="282" t="s">
        <v>195</v>
      </c>
      <c r="G6836" s="1119" t="str">
        <f>IF('Lender Inputs'!J207="","Blank",'Lender Inputs'!J207)</f>
        <v>Blank</v>
      </c>
      <c r="I6836" s="515" t="s">
        <v>7133</v>
      </c>
      <c r="K6836" s="1140"/>
    </row>
    <row r="6837" spans="1:11" x14ac:dyDescent="0.2">
      <c r="A6837" s="86" t="s">
        <v>6387</v>
      </c>
      <c r="B6837" s="763" t="s">
        <v>165</v>
      </c>
      <c r="C6837" s="86" t="s">
        <v>192</v>
      </c>
      <c r="E6837" s="86" t="s">
        <v>6380</v>
      </c>
      <c r="F6837" s="282" t="s">
        <v>482</v>
      </c>
      <c r="G6837" s="1119" t="str">
        <f>IF('Lender Inputs'!J208="","Blank",'Lender Inputs'!J208)</f>
        <v>Blank</v>
      </c>
      <c r="I6837" s="515" t="s">
        <v>7134</v>
      </c>
      <c r="K6837" s="1140"/>
    </row>
    <row r="6838" spans="1:11" x14ac:dyDescent="0.2">
      <c r="A6838" s="86" t="s">
        <v>6387</v>
      </c>
      <c r="B6838" s="763" t="s">
        <v>165</v>
      </c>
      <c r="C6838" s="86" t="s">
        <v>192</v>
      </c>
      <c r="E6838" s="86" t="s">
        <v>6380</v>
      </c>
      <c r="F6838" s="282" t="s">
        <v>204</v>
      </c>
      <c r="G6838" s="1119" t="str">
        <f>IF('Lender Inputs'!J209="","Blank",'Lender Inputs'!J209)</f>
        <v>Blank</v>
      </c>
      <c r="I6838" s="515" t="s">
        <v>7135</v>
      </c>
      <c r="K6838" s="1140"/>
    </row>
    <row r="6839" spans="1:11" x14ac:dyDescent="0.2">
      <c r="A6839" s="86" t="s">
        <v>6387</v>
      </c>
      <c r="B6839" s="763" t="s">
        <v>165</v>
      </c>
      <c r="C6839" s="86" t="s">
        <v>192</v>
      </c>
      <c r="E6839" s="86" t="s">
        <v>6380</v>
      </c>
      <c r="F6839" s="282" t="s">
        <v>481</v>
      </c>
      <c r="G6839" s="1119" t="str">
        <f>IF('Lender Inputs'!J210="","Blank",'Lender Inputs'!J210)</f>
        <v>Blank</v>
      </c>
      <c r="I6839" s="515" t="s">
        <v>7136</v>
      </c>
      <c r="K6839" s="1140"/>
    </row>
    <row r="6840" spans="1:11" x14ac:dyDescent="0.2">
      <c r="A6840" s="86" t="s">
        <v>6387</v>
      </c>
      <c r="B6840" s="763" t="s">
        <v>165</v>
      </c>
      <c r="C6840" s="86" t="s">
        <v>192</v>
      </c>
      <c r="E6840" s="86" t="s">
        <v>6380</v>
      </c>
      <c r="F6840" s="282" t="s">
        <v>481</v>
      </c>
      <c r="G6840" s="1119" t="str">
        <f>IF('Lender Inputs'!J211="","Blank",'Lender Inputs'!J211)</f>
        <v>Blank</v>
      </c>
      <c r="I6840" s="515" t="s">
        <v>7137</v>
      </c>
      <c r="K6840" s="1140"/>
    </row>
    <row r="6841" spans="1:11" x14ac:dyDescent="0.2">
      <c r="A6841" s="86" t="s">
        <v>6387</v>
      </c>
      <c r="B6841" s="763" t="s">
        <v>165</v>
      </c>
      <c r="C6841" s="86" t="s">
        <v>192</v>
      </c>
      <c r="E6841" s="86" t="s">
        <v>6380</v>
      </c>
      <c r="F6841" s="282" t="s">
        <v>481</v>
      </c>
      <c r="G6841" s="1119" t="str">
        <f>IF('Lender Inputs'!J212="","Blank",'Lender Inputs'!J212)</f>
        <v>Blank</v>
      </c>
      <c r="I6841" s="515" t="s">
        <v>7138</v>
      </c>
      <c r="K6841" s="1140"/>
    </row>
    <row r="6842" spans="1:11" x14ac:dyDescent="0.2">
      <c r="A6842" s="86" t="s">
        <v>6387</v>
      </c>
      <c r="B6842" s="763" t="s">
        <v>165</v>
      </c>
      <c r="C6842" s="86" t="s">
        <v>192</v>
      </c>
      <c r="E6842" s="86" t="s">
        <v>6380</v>
      </c>
      <c r="F6842" s="282" t="s">
        <v>481</v>
      </c>
      <c r="G6842" s="1119" t="str">
        <f>IF('Lender Inputs'!J213="","Blank",'Lender Inputs'!J213)</f>
        <v>Blank</v>
      </c>
      <c r="I6842" s="515" t="s">
        <v>7139</v>
      </c>
      <c r="K6842" s="1140"/>
    </row>
    <row r="6843" spans="1:11" x14ac:dyDescent="0.2">
      <c r="A6843" s="86" t="s">
        <v>6387</v>
      </c>
      <c r="B6843" s="763" t="s">
        <v>165</v>
      </c>
      <c r="C6843" s="86" t="s">
        <v>192</v>
      </c>
      <c r="E6843" s="86" t="s">
        <v>6380</v>
      </c>
      <c r="F6843" s="282" t="s">
        <v>481</v>
      </c>
      <c r="G6843" s="1119" t="str">
        <f>IF('Lender Inputs'!J214="","Blank",'Lender Inputs'!J214)</f>
        <v>Blank</v>
      </c>
      <c r="I6843" s="515" t="s">
        <v>7140</v>
      </c>
      <c r="K6843" s="1140"/>
    </row>
    <row r="6844" spans="1:11" x14ac:dyDescent="0.2">
      <c r="A6844" s="86" t="s">
        <v>6387</v>
      </c>
      <c r="B6844" s="763" t="s">
        <v>165</v>
      </c>
      <c r="C6844" s="86" t="s">
        <v>192</v>
      </c>
      <c r="E6844" s="86" t="s">
        <v>6380</v>
      </c>
      <c r="F6844" s="282" t="s">
        <v>481</v>
      </c>
      <c r="G6844" s="1119" t="str">
        <f>IF('Lender Inputs'!J215="","Blank",'Lender Inputs'!J215)</f>
        <v>Blank</v>
      </c>
      <c r="I6844" s="515" t="s">
        <v>7141</v>
      </c>
      <c r="K6844" s="1140"/>
    </row>
    <row r="6845" spans="1:11" x14ac:dyDescent="0.2">
      <c r="A6845" s="86" t="s">
        <v>6387</v>
      </c>
      <c r="B6845" s="763" t="s">
        <v>165</v>
      </c>
      <c r="C6845" s="86" t="s">
        <v>192</v>
      </c>
      <c r="E6845" s="86" t="s">
        <v>6380</v>
      </c>
      <c r="F6845" s="282" t="s">
        <v>481</v>
      </c>
      <c r="G6845" s="1119" t="str">
        <f>IF('Lender Inputs'!J216="","Blank",'Lender Inputs'!J216)</f>
        <v>Blank</v>
      </c>
      <c r="I6845" s="515" t="s">
        <v>7142</v>
      </c>
      <c r="K6845" s="1140"/>
    </row>
    <row r="6846" spans="1:11" x14ac:dyDescent="0.2">
      <c r="A6846" s="86" t="s">
        <v>6387</v>
      </c>
      <c r="B6846" s="763" t="s">
        <v>165</v>
      </c>
      <c r="C6846" s="86" t="s">
        <v>192</v>
      </c>
      <c r="E6846" s="86" t="s">
        <v>6380</v>
      </c>
      <c r="F6846" s="282" t="s">
        <v>481</v>
      </c>
      <c r="G6846" s="1119" t="str">
        <f>IF('Lender Inputs'!J217="","Blank",'Lender Inputs'!J217)</f>
        <v>Blank</v>
      </c>
      <c r="I6846" s="515" t="s">
        <v>7143</v>
      </c>
      <c r="K6846" s="1140"/>
    </row>
    <row r="6847" spans="1:11" x14ac:dyDescent="0.2">
      <c r="A6847" s="86" t="s">
        <v>6387</v>
      </c>
      <c r="B6847" s="763" t="s">
        <v>165</v>
      </c>
      <c r="C6847" s="86" t="s">
        <v>192</v>
      </c>
      <c r="E6847" s="86" t="s">
        <v>6380</v>
      </c>
      <c r="F6847" s="282" t="s">
        <v>481</v>
      </c>
      <c r="G6847" s="1119" t="str">
        <f>IF('Lender Inputs'!J218="","Blank",'Lender Inputs'!J218)</f>
        <v>Blank</v>
      </c>
      <c r="I6847" s="515" t="s">
        <v>7144</v>
      </c>
      <c r="K6847" s="1140"/>
    </row>
    <row r="6848" spans="1:11" x14ac:dyDescent="0.2">
      <c r="A6848" s="86" t="s">
        <v>6387</v>
      </c>
      <c r="B6848" s="763" t="s">
        <v>165</v>
      </c>
      <c r="C6848" s="86" t="s">
        <v>192</v>
      </c>
      <c r="E6848" s="86" t="s">
        <v>6380</v>
      </c>
      <c r="F6848" s="282" t="s">
        <v>481</v>
      </c>
      <c r="G6848" s="1119" t="str">
        <f>IF('Lender Inputs'!J219="","Blank",'Lender Inputs'!J219)</f>
        <v>Blank</v>
      </c>
      <c r="I6848" s="515" t="s">
        <v>7145</v>
      </c>
      <c r="K6848" s="1140"/>
    </row>
    <row r="6849" spans="1:11" x14ac:dyDescent="0.2">
      <c r="A6849" s="86" t="s">
        <v>6387</v>
      </c>
      <c r="B6849" s="763" t="s">
        <v>165</v>
      </c>
      <c r="C6849" s="86" t="s">
        <v>192</v>
      </c>
      <c r="E6849" s="86" t="s">
        <v>6380</v>
      </c>
      <c r="F6849" s="282" t="s">
        <v>481</v>
      </c>
      <c r="G6849" s="1119" t="str">
        <f>IF('Lender Inputs'!J220="","Blank",'Lender Inputs'!J220)</f>
        <v>Blank</v>
      </c>
      <c r="I6849" s="515" t="s">
        <v>7146</v>
      </c>
      <c r="K6849" s="1140"/>
    </row>
    <row r="6850" spans="1:11" x14ac:dyDescent="0.2">
      <c r="A6850" s="86" t="s">
        <v>6387</v>
      </c>
      <c r="B6850" s="763" t="s">
        <v>165</v>
      </c>
      <c r="C6850" s="86" t="s">
        <v>192</v>
      </c>
      <c r="E6850" s="86" t="s">
        <v>6380</v>
      </c>
      <c r="F6850" s="282" t="s">
        <v>481</v>
      </c>
      <c r="G6850" s="1119" t="str">
        <f>IF('Lender Inputs'!J221="","Blank",'Lender Inputs'!J221)</f>
        <v>Blank</v>
      </c>
      <c r="I6850" s="515" t="s">
        <v>7147</v>
      </c>
      <c r="K6850" s="1140"/>
    </row>
    <row r="6851" spans="1:11" x14ac:dyDescent="0.2">
      <c r="A6851" s="86" t="s">
        <v>6387</v>
      </c>
      <c r="B6851" s="763" t="s">
        <v>165</v>
      </c>
      <c r="C6851" s="86" t="s">
        <v>192</v>
      </c>
      <c r="E6851" s="86" t="s">
        <v>6380</v>
      </c>
      <c r="F6851" s="282" t="s">
        <v>481</v>
      </c>
      <c r="G6851" s="1119" t="str">
        <f>IF('Lender Inputs'!J222="","Blank",'Lender Inputs'!J222)</f>
        <v>Blank</v>
      </c>
      <c r="I6851" s="515" t="s">
        <v>7148</v>
      </c>
      <c r="K6851" s="1140"/>
    </row>
    <row r="6852" spans="1:11" x14ac:dyDescent="0.2">
      <c r="A6852" s="86" t="s">
        <v>6387</v>
      </c>
      <c r="B6852" s="763" t="s">
        <v>165</v>
      </c>
      <c r="C6852" s="86" t="s">
        <v>192</v>
      </c>
      <c r="E6852" s="86" t="s">
        <v>6380</v>
      </c>
      <c r="F6852" s="282" t="s">
        <v>481</v>
      </c>
      <c r="G6852" s="1119" t="str">
        <f>IF('Lender Inputs'!J223="","Blank",'Lender Inputs'!J223)</f>
        <v>Blank</v>
      </c>
      <c r="I6852" s="515" t="s">
        <v>7149</v>
      </c>
      <c r="K6852" s="1140"/>
    </row>
    <row r="6853" spans="1:11" x14ac:dyDescent="0.2">
      <c r="A6853" s="86" t="s">
        <v>6387</v>
      </c>
      <c r="B6853" s="763" t="s">
        <v>165</v>
      </c>
      <c r="C6853" s="86" t="s">
        <v>192</v>
      </c>
      <c r="E6853" s="86" t="s">
        <v>6380</v>
      </c>
      <c r="F6853" s="282" t="s">
        <v>481</v>
      </c>
      <c r="G6853" s="1119" t="str">
        <f>IF('Lender Inputs'!J224="","Blank",'Lender Inputs'!J224)</f>
        <v>Blank</v>
      </c>
      <c r="I6853" s="515" t="s">
        <v>7150</v>
      </c>
      <c r="K6853" s="1140"/>
    </row>
    <row r="6854" spans="1:11" x14ac:dyDescent="0.2">
      <c r="A6854" s="86" t="s">
        <v>6387</v>
      </c>
      <c r="B6854" s="763" t="s">
        <v>165</v>
      </c>
      <c r="C6854" s="86" t="s">
        <v>192</v>
      </c>
      <c r="E6854" s="86" t="s">
        <v>6380</v>
      </c>
      <c r="F6854" s="282" t="s">
        <v>481</v>
      </c>
      <c r="G6854" s="1119" t="str">
        <f>IF('Lender Inputs'!J225="","Blank",'Lender Inputs'!J225)</f>
        <v>Blank</v>
      </c>
      <c r="I6854" s="515" t="s">
        <v>7151</v>
      </c>
      <c r="K6854" s="1140"/>
    </row>
    <row r="6855" spans="1:11" x14ac:dyDescent="0.2">
      <c r="A6855" s="86" t="s">
        <v>6387</v>
      </c>
      <c r="B6855" s="543" t="s">
        <v>165</v>
      </c>
      <c r="C6855" s="547" t="s">
        <v>192</v>
      </c>
      <c r="D6855" s="547"/>
      <c r="E6855" s="547" t="s">
        <v>6380</v>
      </c>
      <c r="F6855" s="538" t="s">
        <v>7572</v>
      </c>
      <c r="G6855" s="1122" t="str">
        <f>IF('Lender Inputs'!J227="","Blank",'Lender Inputs'!J227)</f>
        <v>Select ▼</v>
      </c>
      <c r="I6855" s="515" t="s">
        <v>7152</v>
      </c>
      <c r="K6855" s="1161"/>
    </row>
    <row r="6856" spans="1:11" x14ac:dyDescent="0.2">
      <c r="A6856" s="86" t="s">
        <v>6387</v>
      </c>
      <c r="B6856" s="541" t="s">
        <v>165</v>
      </c>
      <c r="C6856" s="546" t="s">
        <v>192</v>
      </c>
      <c r="D6856" s="546"/>
      <c r="E6856" s="546" t="s">
        <v>6381</v>
      </c>
      <c r="F6856" s="542" t="s">
        <v>193</v>
      </c>
      <c r="G6856" s="1118" t="str">
        <f>IF('Lender Inputs'!K203="","Blank",'Lender Inputs'!K203)</f>
        <v>Blank</v>
      </c>
      <c r="I6856" s="515" t="s">
        <v>7153</v>
      </c>
      <c r="K6856" s="1140"/>
    </row>
    <row r="6857" spans="1:11" x14ac:dyDescent="0.2">
      <c r="A6857" s="86" t="s">
        <v>6387</v>
      </c>
      <c r="B6857" s="763" t="s">
        <v>165</v>
      </c>
      <c r="C6857" s="86" t="s">
        <v>192</v>
      </c>
      <c r="E6857" s="86" t="s">
        <v>6381</v>
      </c>
      <c r="F6857" s="282" t="s">
        <v>205</v>
      </c>
      <c r="G6857" s="1119" t="str">
        <f>IF('Lender Inputs'!K206="","Blank",'Lender Inputs'!K206)</f>
        <v>Blank</v>
      </c>
      <c r="I6857" s="515" t="s">
        <v>7154</v>
      </c>
      <c r="K6857" s="1140"/>
    </row>
    <row r="6858" spans="1:11" x14ac:dyDescent="0.2">
      <c r="A6858" s="86" t="s">
        <v>6387</v>
      </c>
      <c r="B6858" s="763" t="s">
        <v>165</v>
      </c>
      <c r="C6858" s="86" t="s">
        <v>192</v>
      </c>
      <c r="E6858" s="86" t="s">
        <v>6381</v>
      </c>
      <c r="F6858" s="282" t="s">
        <v>195</v>
      </c>
      <c r="G6858" s="1119" t="str">
        <f>IF('Lender Inputs'!K207="","Blank",'Lender Inputs'!K207)</f>
        <v>Blank</v>
      </c>
      <c r="I6858" s="515" t="s">
        <v>7155</v>
      </c>
      <c r="K6858" s="1140"/>
    </row>
    <row r="6859" spans="1:11" x14ac:dyDescent="0.2">
      <c r="A6859" s="86" t="s">
        <v>6387</v>
      </c>
      <c r="B6859" s="763" t="s">
        <v>165</v>
      </c>
      <c r="C6859" s="86" t="s">
        <v>192</v>
      </c>
      <c r="E6859" s="86" t="s">
        <v>6381</v>
      </c>
      <c r="F6859" s="282" t="s">
        <v>482</v>
      </c>
      <c r="G6859" s="1119" t="str">
        <f>IF('Lender Inputs'!K208="","Blank",'Lender Inputs'!K208)</f>
        <v>Blank</v>
      </c>
      <c r="I6859" s="515" t="s">
        <v>7156</v>
      </c>
      <c r="K6859" s="1140"/>
    </row>
    <row r="6860" spans="1:11" x14ac:dyDescent="0.2">
      <c r="A6860" s="86" t="s">
        <v>6387</v>
      </c>
      <c r="B6860" s="763" t="s">
        <v>165</v>
      </c>
      <c r="C6860" s="86" t="s">
        <v>192</v>
      </c>
      <c r="E6860" s="86" t="s">
        <v>6381</v>
      </c>
      <c r="F6860" s="282" t="s">
        <v>204</v>
      </c>
      <c r="G6860" s="1119" t="str">
        <f>IF('Lender Inputs'!K209="","Blank",'Lender Inputs'!K209)</f>
        <v>Blank</v>
      </c>
      <c r="I6860" s="515" t="s">
        <v>7157</v>
      </c>
      <c r="K6860" s="1140"/>
    </row>
    <row r="6861" spans="1:11" x14ac:dyDescent="0.2">
      <c r="A6861" s="86" t="s">
        <v>6387</v>
      </c>
      <c r="B6861" s="763" t="s">
        <v>165</v>
      </c>
      <c r="C6861" s="86" t="s">
        <v>192</v>
      </c>
      <c r="E6861" s="86" t="s">
        <v>6381</v>
      </c>
      <c r="F6861" s="282" t="s">
        <v>481</v>
      </c>
      <c r="G6861" s="1119" t="str">
        <f>IF('Lender Inputs'!K210="","Blank",'Lender Inputs'!K210)</f>
        <v>Blank</v>
      </c>
      <c r="I6861" s="515" t="s">
        <v>7158</v>
      </c>
      <c r="K6861" s="1140"/>
    </row>
    <row r="6862" spans="1:11" x14ac:dyDescent="0.2">
      <c r="A6862" s="86" t="s">
        <v>6387</v>
      </c>
      <c r="B6862" s="763" t="s">
        <v>165</v>
      </c>
      <c r="C6862" s="86" t="s">
        <v>192</v>
      </c>
      <c r="E6862" s="86" t="s">
        <v>6381</v>
      </c>
      <c r="F6862" s="282" t="s">
        <v>481</v>
      </c>
      <c r="G6862" s="1119" t="str">
        <f>IF('Lender Inputs'!K211="","Blank",'Lender Inputs'!K211)</f>
        <v>Blank</v>
      </c>
      <c r="I6862" s="515" t="s">
        <v>7159</v>
      </c>
      <c r="K6862" s="1140"/>
    </row>
    <row r="6863" spans="1:11" x14ac:dyDescent="0.2">
      <c r="A6863" s="86" t="s">
        <v>6387</v>
      </c>
      <c r="B6863" s="763" t="s">
        <v>165</v>
      </c>
      <c r="C6863" s="86" t="s">
        <v>192</v>
      </c>
      <c r="E6863" s="86" t="s">
        <v>6381</v>
      </c>
      <c r="F6863" s="282" t="s">
        <v>481</v>
      </c>
      <c r="G6863" s="1119" t="str">
        <f>IF('Lender Inputs'!K212="","Blank",'Lender Inputs'!K212)</f>
        <v>Blank</v>
      </c>
      <c r="I6863" s="515" t="s">
        <v>7160</v>
      </c>
      <c r="K6863" s="1140"/>
    </row>
    <row r="6864" spans="1:11" x14ac:dyDescent="0.2">
      <c r="A6864" s="86" t="s">
        <v>6387</v>
      </c>
      <c r="B6864" s="763" t="s">
        <v>165</v>
      </c>
      <c r="C6864" s="86" t="s">
        <v>192</v>
      </c>
      <c r="E6864" s="86" t="s">
        <v>6381</v>
      </c>
      <c r="F6864" s="282" t="s">
        <v>481</v>
      </c>
      <c r="G6864" s="1119" t="str">
        <f>IF('Lender Inputs'!K213="","Blank",'Lender Inputs'!K213)</f>
        <v>Blank</v>
      </c>
      <c r="I6864" s="515" t="s">
        <v>7161</v>
      </c>
      <c r="K6864" s="1140"/>
    </row>
    <row r="6865" spans="1:11" x14ac:dyDescent="0.2">
      <c r="A6865" s="86" t="s">
        <v>6387</v>
      </c>
      <c r="B6865" s="763" t="s">
        <v>165</v>
      </c>
      <c r="C6865" s="86" t="s">
        <v>192</v>
      </c>
      <c r="E6865" s="86" t="s">
        <v>6381</v>
      </c>
      <c r="F6865" s="282" t="s">
        <v>481</v>
      </c>
      <c r="G6865" s="1119" t="str">
        <f>IF('Lender Inputs'!K214="","Blank",'Lender Inputs'!K214)</f>
        <v>Blank</v>
      </c>
      <c r="I6865" s="515" t="s">
        <v>7162</v>
      </c>
      <c r="K6865" s="1140"/>
    </row>
    <row r="6866" spans="1:11" x14ac:dyDescent="0.2">
      <c r="A6866" s="86" t="s">
        <v>6387</v>
      </c>
      <c r="B6866" s="763" t="s">
        <v>165</v>
      </c>
      <c r="C6866" s="86" t="s">
        <v>192</v>
      </c>
      <c r="E6866" s="86" t="s">
        <v>6381</v>
      </c>
      <c r="F6866" s="282" t="s">
        <v>481</v>
      </c>
      <c r="G6866" s="1119" t="str">
        <f>IF('Lender Inputs'!K215="","Blank",'Lender Inputs'!K215)</f>
        <v>Blank</v>
      </c>
      <c r="I6866" s="515" t="s">
        <v>7163</v>
      </c>
      <c r="K6866" s="1140"/>
    </row>
    <row r="6867" spans="1:11" x14ac:dyDescent="0.2">
      <c r="A6867" s="86" t="s">
        <v>6387</v>
      </c>
      <c r="B6867" s="763" t="s">
        <v>165</v>
      </c>
      <c r="C6867" s="86" t="s">
        <v>192</v>
      </c>
      <c r="E6867" s="86" t="s">
        <v>6381</v>
      </c>
      <c r="F6867" s="282" t="s">
        <v>481</v>
      </c>
      <c r="G6867" s="1119" t="str">
        <f>IF('Lender Inputs'!K216="","Blank",'Lender Inputs'!K216)</f>
        <v>Blank</v>
      </c>
      <c r="I6867" s="515" t="s">
        <v>7164</v>
      </c>
      <c r="K6867" s="1140"/>
    </row>
    <row r="6868" spans="1:11" x14ac:dyDescent="0.2">
      <c r="A6868" s="86" t="s">
        <v>6387</v>
      </c>
      <c r="B6868" s="763" t="s">
        <v>165</v>
      </c>
      <c r="C6868" s="86" t="s">
        <v>192</v>
      </c>
      <c r="E6868" s="86" t="s">
        <v>6381</v>
      </c>
      <c r="F6868" s="282" t="s">
        <v>481</v>
      </c>
      <c r="G6868" s="1119" t="str">
        <f>IF('Lender Inputs'!K217="","Blank",'Lender Inputs'!K217)</f>
        <v>Blank</v>
      </c>
      <c r="I6868" s="515" t="s">
        <v>7165</v>
      </c>
      <c r="K6868" s="1140"/>
    </row>
    <row r="6869" spans="1:11" x14ac:dyDescent="0.2">
      <c r="A6869" s="86" t="s">
        <v>6387</v>
      </c>
      <c r="B6869" s="763" t="s">
        <v>165</v>
      </c>
      <c r="C6869" s="86" t="s">
        <v>192</v>
      </c>
      <c r="E6869" s="86" t="s">
        <v>6381</v>
      </c>
      <c r="F6869" s="282" t="s">
        <v>481</v>
      </c>
      <c r="G6869" s="1119" t="str">
        <f>IF('Lender Inputs'!K218="","Blank",'Lender Inputs'!K218)</f>
        <v>Blank</v>
      </c>
      <c r="I6869" s="515" t="s">
        <v>7166</v>
      </c>
      <c r="K6869" s="1140"/>
    </row>
    <row r="6870" spans="1:11" x14ac:dyDescent="0.2">
      <c r="A6870" s="86" t="s">
        <v>6387</v>
      </c>
      <c r="B6870" s="763" t="s">
        <v>165</v>
      </c>
      <c r="C6870" s="86" t="s">
        <v>192</v>
      </c>
      <c r="E6870" s="86" t="s">
        <v>6381</v>
      </c>
      <c r="F6870" s="282" t="s">
        <v>481</v>
      </c>
      <c r="G6870" s="1119" t="str">
        <f>IF('Lender Inputs'!K219="","Blank",'Lender Inputs'!K219)</f>
        <v>Blank</v>
      </c>
      <c r="I6870" s="515" t="s">
        <v>7167</v>
      </c>
      <c r="K6870" s="1140"/>
    </row>
    <row r="6871" spans="1:11" x14ac:dyDescent="0.2">
      <c r="A6871" s="86" t="s">
        <v>6387</v>
      </c>
      <c r="B6871" s="763" t="s">
        <v>165</v>
      </c>
      <c r="C6871" s="86" t="s">
        <v>192</v>
      </c>
      <c r="E6871" s="86" t="s">
        <v>6381</v>
      </c>
      <c r="F6871" s="282" t="s">
        <v>481</v>
      </c>
      <c r="G6871" s="1119" t="str">
        <f>IF('Lender Inputs'!K220="","Blank",'Lender Inputs'!K220)</f>
        <v>Blank</v>
      </c>
      <c r="I6871" s="515" t="s">
        <v>7168</v>
      </c>
      <c r="K6871" s="1140"/>
    </row>
    <row r="6872" spans="1:11" x14ac:dyDescent="0.2">
      <c r="A6872" s="86" t="s">
        <v>6387</v>
      </c>
      <c r="B6872" s="763" t="s">
        <v>165</v>
      </c>
      <c r="C6872" s="86" t="s">
        <v>192</v>
      </c>
      <c r="E6872" s="86" t="s">
        <v>6381</v>
      </c>
      <c r="F6872" s="282" t="s">
        <v>481</v>
      </c>
      <c r="G6872" s="1119" t="str">
        <f>IF('Lender Inputs'!K221="","Blank",'Lender Inputs'!K221)</f>
        <v>Blank</v>
      </c>
      <c r="I6872" s="515" t="s">
        <v>7169</v>
      </c>
      <c r="K6872" s="1140"/>
    </row>
    <row r="6873" spans="1:11" x14ac:dyDescent="0.2">
      <c r="A6873" s="86" t="s">
        <v>6387</v>
      </c>
      <c r="B6873" s="763" t="s">
        <v>165</v>
      </c>
      <c r="C6873" s="86" t="s">
        <v>192</v>
      </c>
      <c r="E6873" s="86" t="s">
        <v>6381</v>
      </c>
      <c r="F6873" s="282" t="s">
        <v>481</v>
      </c>
      <c r="G6873" s="1119" t="str">
        <f>IF('Lender Inputs'!K222="","Blank",'Lender Inputs'!K222)</f>
        <v>Blank</v>
      </c>
      <c r="I6873" s="515" t="s">
        <v>7170</v>
      </c>
      <c r="K6873" s="1140"/>
    </row>
    <row r="6874" spans="1:11" x14ac:dyDescent="0.2">
      <c r="A6874" s="86" t="s">
        <v>6387</v>
      </c>
      <c r="B6874" s="763" t="s">
        <v>165</v>
      </c>
      <c r="C6874" s="86" t="s">
        <v>192</v>
      </c>
      <c r="E6874" s="86" t="s">
        <v>6381</v>
      </c>
      <c r="F6874" s="282" t="s">
        <v>481</v>
      </c>
      <c r="G6874" s="1119" t="str">
        <f>IF('Lender Inputs'!K223="","Blank",'Lender Inputs'!K223)</f>
        <v>Blank</v>
      </c>
      <c r="I6874" s="515" t="s">
        <v>7171</v>
      </c>
      <c r="K6874" s="1140"/>
    </row>
    <row r="6875" spans="1:11" x14ac:dyDescent="0.2">
      <c r="A6875" s="86" t="s">
        <v>6387</v>
      </c>
      <c r="B6875" s="763" t="s">
        <v>165</v>
      </c>
      <c r="C6875" s="86" t="s">
        <v>192</v>
      </c>
      <c r="E6875" s="86" t="s">
        <v>6381</v>
      </c>
      <c r="F6875" s="282" t="s">
        <v>481</v>
      </c>
      <c r="G6875" s="1119" t="str">
        <f>IF('Lender Inputs'!K224="","Blank",'Lender Inputs'!K224)</f>
        <v>Blank</v>
      </c>
      <c r="I6875" s="515" t="s">
        <v>7172</v>
      </c>
      <c r="K6875" s="1140"/>
    </row>
    <row r="6876" spans="1:11" x14ac:dyDescent="0.2">
      <c r="A6876" s="86" t="s">
        <v>6387</v>
      </c>
      <c r="B6876" s="763" t="s">
        <v>165</v>
      </c>
      <c r="C6876" s="86" t="s">
        <v>192</v>
      </c>
      <c r="E6876" s="86" t="s">
        <v>6381</v>
      </c>
      <c r="F6876" s="282" t="s">
        <v>481</v>
      </c>
      <c r="G6876" s="1119" t="str">
        <f>IF('Lender Inputs'!K225="","Blank",'Lender Inputs'!K225)</f>
        <v>Blank</v>
      </c>
      <c r="I6876" s="515" t="s">
        <v>7173</v>
      </c>
      <c r="K6876" s="1140"/>
    </row>
    <row r="6877" spans="1:11" x14ac:dyDescent="0.2">
      <c r="A6877" s="86" t="s">
        <v>6387</v>
      </c>
      <c r="B6877" s="543" t="s">
        <v>165</v>
      </c>
      <c r="C6877" s="547" t="s">
        <v>192</v>
      </c>
      <c r="D6877" s="547"/>
      <c r="E6877" s="547" t="s">
        <v>6381</v>
      </c>
      <c r="F6877" s="538" t="s">
        <v>7572</v>
      </c>
      <c r="G6877" s="1122" t="str">
        <f>IF('Lender Inputs'!K227="","Blank",'Lender Inputs'!K227)</f>
        <v>Select ▼</v>
      </c>
      <c r="I6877" s="515" t="s">
        <v>7174</v>
      </c>
      <c r="K6877" s="1161"/>
    </row>
    <row r="6878" spans="1:11" x14ac:dyDescent="0.2">
      <c r="A6878" s="86" t="s">
        <v>6387</v>
      </c>
      <c r="B6878" s="541" t="s">
        <v>165</v>
      </c>
      <c r="C6878" s="546" t="s">
        <v>192</v>
      </c>
      <c r="D6878" s="546"/>
      <c r="E6878" s="546" t="s">
        <v>6382</v>
      </c>
      <c r="F6878" s="542" t="s">
        <v>193</v>
      </c>
      <c r="G6878" s="1118" t="str">
        <f>IF('Lender Inputs'!L203="","Blank",'Lender Inputs'!L203)</f>
        <v>Blank</v>
      </c>
      <c r="I6878" s="515" t="s">
        <v>7175</v>
      </c>
      <c r="K6878" s="1140"/>
    </row>
    <row r="6879" spans="1:11" x14ac:dyDescent="0.2">
      <c r="A6879" s="86" t="s">
        <v>6387</v>
      </c>
      <c r="B6879" s="763" t="s">
        <v>165</v>
      </c>
      <c r="C6879" s="86" t="s">
        <v>192</v>
      </c>
      <c r="E6879" s="86" t="s">
        <v>6382</v>
      </c>
      <c r="F6879" s="282" t="s">
        <v>205</v>
      </c>
      <c r="G6879" s="1119" t="str">
        <f>IF('Lender Inputs'!L206="","Blank",'Lender Inputs'!L206)</f>
        <v>Blank</v>
      </c>
      <c r="I6879" s="515" t="s">
        <v>7176</v>
      </c>
      <c r="K6879" s="1140"/>
    </row>
    <row r="6880" spans="1:11" x14ac:dyDescent="0.2">
      <c r="A6880" s="86" t="s">
        <v>6387</v>
      </c>
      <c r="B6880" s="763" t="s">
        <v>165</v>
      </c>
      <c r="C6880" s="86" t="s">
        <v>192</v>
      </c>
      <c r="E6880" s="86" t="s">
        <v>6382</v>
      </c>
      <c r="F6880" s="282" t="s">
        <v>195</v>
      </c>
      <c r="G6880" s="1119" t="str">
        <f>IF('Lender Inputs'!L207="","Blank",'Lender Inputs'!L207)</f>
        <v>Blank</v>
      </c>
      <c r="I6880" s="515" t="s">
        <v>7177</v>
      </c>
      <c r="K6880" s="1140"/>
    </row>
    <row r="6881" spans="1:11" x14ac:dyDescent="0.2">
      <c r="A6881" s="86" t="s">
        <v>6387</v>
      </c>
      <c r="B6881" s="763" t="s">
        <v>165</v>
      </c>
      <c r="C6881" s="86" t="s">
        <v>192</v>
      </c>
      <c r="E6881" s="86" t="s">
        <v>6382</v>
      </c>
      <c r="F6881" s="282" t="s">
        <v>482</v>
      </c>
      <c r="G6881" s="1119" t="str">
        <f>IF('Lender Inputs'!L208="","Blank",'Lender Inputs'!L208)</f>
        <v>Blank</v>
      </c>
      <c r="I6881" s="515" t="s">
        <v>7178</v>
      </c>
      <c r="K6881" s="1140"/>
    </row>
    <row r="6882" spans="1:11" x14ac:dyDescent="0.2">
      <c r="A6882" s="86" t="s">
        <v>6387</v>
      </c>
      <c r="B6882" s="763" t="s">
        <v>165</v>
      </c>
      <c r="C6882" s="86" t="s">
        <v>192</v>
      </c>
      <c r="E6882" s="86" t="s">
        <v>6382</v>
      </c>
      <c r="F6882" s="282" t="s">
        <v>204</v>
      </c>
      <c r="G6882" s="1119" t="str">
        <f>IF('Lender Inputs'!L209="","Blank",'Lender Inputs'!L209)</f>
        <v>Blank</v>
      </c>
      <c r="I6882" s="515" t="s">
        <v>7179</v>
      </c>
      <c r="K6882" s="1140"/>
    </row>
    <row r="6883" spans="1:11" x14ac:dyDescent="0.2">
      <c r="A6883" s="86" t="s">
        <v>6387</v>
      </c>
      <c r="B6883" s="763" t="s">
        <v>165</v>
      </c>
      <c r="C6883" s="86" t="s">
        <v>192</v>
      </c>
      <c r="E6883" s="86" t="s">
        <v>6382</v>
      </c>
      <c r="F6883" s="282" t="s">
        <v>481</v>
      </c>
      <c r="G6883" s="1119" t="str">
        <f>IF('Lender Inputs'!L210="","Blank",'Lender Inputs'!L210)</f>
        <v>Blank</v>
      </c>
      <c r="I6883" s="515" t="s">
        <v>7180</v>
      </c>
      <c r="K6883" s="1140"/>
    </row>
    <row r="6884" spans="1:11" x14ac:dyDescent="0.2">
      <c r="A6884" s="86" t="s">
        <v>6387</v>
      </c>
      <c r="B6884" s="763" t="s">
        <v>165</v>
      </c>
      <c r="C6884" s="86" t="s">
        <v>192</v>
      </c>
      <c r="E6884" s="86" t="s">
        <v>6382</v>
      </c>
      <c r="F6884" s="282" t="s">
        <v>481</v>
      </c>
      <c r="G6884" s="1119" t="str">
        <f>IF('Lender Inputs'!L211="","Blank",'Lender Inputs'!L211)</f>
        <v>Blank</v>
      </c>
      <c r="I6884" s="515" t="s">
        <v>7181</v>
      </c>
      <c r="K6884" s="1140"/>
    </row>
    <row r="6885" spans="1:11" x14ac:dyDescent="0.2">
      <c r="A6885" s="86" t="s">
        <v>6387</v>
      </c>
      <c r="B6885" s="763" t="s">
        <v>165</v>
      </c>
      <c r="C6885" s="86" t="s">
        <v>192</v>
      </c>
      <c r="E6885" s="86" t="s">
        <v>6382</v>
      </c>
      <c r="F6885" s="282" t="s">
        <v>481</v>
      </c>
      <c r="G6885" s="1119" t="str">
        <f>IF('Lender Inputs'!L212="","Blank",'Lender Inputs'!L212)</f>
        <v>Blank</v>
      </c>
      <c r="I6885" s="515" t="s">
        <v>7182</v>
      </c>
      <c r="K6885" s="1140"/>
    </row>
    <row r="6886" spans="1:11" x14ac:dyDescent="0.2">
      <c r="A6886" s="86" t="s">
        <v>6387</v>
      </c>
      <c r="B6886" s="763" t="s">
        <v>165</v>
      </c>
      <c r="C6886" s="86" t="s">
        <v>192</v>
      </c>
      <c r="E6886" s="86" t="s">
        <v>6382</v>
      </c>
      <c r="F6886" s="282" t="s">
        <v>481</v>
      </c>
      <c r="G6886" s="1119" t="str">
        <f>IF('Lender Inputs'!L213="","Blank",'Lender Inputs'!L213)</f>
        <v>Blank</v>
      </c>
      <c r="I6886" s="515" t="s">
        <v>7183</v>
      </c>
      <c r="K6886" s="1140"/>
    </row>
    <row r="6887" spans="1:11" x14ac:dyDescent="0.2">
      <c r="A6887" s="86" t="s">
        <v>6387</v>
      </c>
      <c r="B6887" s="763" t="s">
        <v>165</v>
      </c>
      <c r="C6887" s="86" t="s">
        <v>192</v>
      </c>
      <c r="E6887" s="86" t="s">
        <v>6382</v>
      </c>
      <c r="F6887" s="282" t="s">
        <v>481</v>
      </c>
      <c r="G6887" s="1119" t="str">
        <f>IF('Lender Inputs'!L214="","Blank",'Lender Inputs'!L214)</f>
        <v>Blank</v>
      </c>
      <c r="I6887" s="515" t="s">
        <v>7184</v>
      </c>
      <c r="K6887" s="1140"/>
    </row>
    <row r="6888" spans="1:11" x14ac:dyDescent="0.2">
      <c r="A6888" s="86" t="s">
        <v>6387</v>
      </c>
      <c r="B6888" s="763" t="s">
        <v>165</v>
      </c>
      <c r="C6888" s="86" t="s">
        <v>192</v>
      </c>
      <c r="E6888" s="86" t="s">
        <v>6382</v>
      </c>
      <c r="F6888" s="282" t="s">
        <v>481</v>
      </c>
      <c r="G6888" s="1119" t="str">
        <f>IF('Lender Inputs'!L215="","Blank",'Lender Inputs'!L215)</f>
        <v>Blank</v>
      </c>
      <c r="I6888" s="515" t="s">
        <v>7185</v>
      </c>
      <c r="K6888" s="1140"/>
    </row>
    <row r="6889" spans="1:11" x14ac:dyDescent="0.2">
      <c r="A6889" s="86" t="s">
        <v>6387</v>
      </c>
      <c r="B6889" s="763" t="s">
        <v>165</v>
      </c>
      <c r="C6889" s="86" t="s">
        <v>192</v>
      </c>
      <c r="E6889" s="86" t="s">
        <v>6382</v>
      </c>
      <c r="F6889" s="282" t="s">
        <v>481</v>
      </c>
      <c r="G6889" s="1119" t="str">
        <f>IF('Lender Inputs'!L216="","Blank",'Lender Inputs'!L216)</f>
        <v>Blank</v>
      </c>
      <c r="I6889" s="515" t="s">
        <v>7186</v>
      </c>
      <c r="K6889" s="1140"/>
    </row>
    <row r="6890" spans="1:11" x14ac:dyDescent="0.2">
      <c r="A6890" s="86" t="s">
        <v>6387</v>
      </c>
      <c r="B6890" s="763" t="s">
        <v>165</v>
      </c>
      <c r="C6890" s="86" t="s">
        <v>192</v>
      </c>
      <c r="E6890" s="86" t="s">
        <v>6382</v>
      </c>
      <c r="F6890" s="282" t="s">
        <v>481</v>
      </c>
      <c r="G6890" s="1119" t="str">
        <f>IF('Lender Inputs'!L217="","Blank",'Lender Inputs'!L217)</f>
        <v>Blank</v>
      </c>
      <c r="I6890" s="515" t="s">
        <v>7187</v>
      </c>
      <c r="K6890" s="1140"/>
    </row>
    <row r="6891" spans="1:11" x14ac:dyDescent="0.2">
      <c r="A6891" s="86" t="s">
        <v>6387</v>
      </c>
      <c r="B6891" s="763" t="s">
        <v>165</v>
      </c>
      <c r="C6891" s="86" t="s">
        <v>192</v>
      </c>
      <c r="E6891" s="86" t="s">
        <v>6382</v>
      </c>
      <c r="F6891" s="282" t="s">
        <v>481</v>
      </c>
      <c r="G6891" s="1119" t="str">
        <f>IF('Lender Inputs'!L218="","Blank",'Lender Inputs'!L218)</f>
        <v>Blank</v>
      </c>
      <c r="I6891" s="515" t="s">
        <v>7188</v>
      </c>
      <c r="K6891" s="1140"/>
    </row>
    <row r="6892" spans="1:11" x14ac:dyDescent="0.2">
      <c r="A6892" s="86" t="s">
        <v>6387</v>
      </c>
      <c r="B6892" s="763" t="s">
        <v>165</v>
      </c>
      <c r="C6892" s="86" t="s">
        <v>192</v>
      </c>
      <c r="E6892" s="86" t="s">
        <v>6382</v>
      </c>
      <c r="F6892" s="282" t="s">
        <v>481</v>
      </c>
      <c r="G6892" s="1119" t="str">
        <f>IF('Lender Inputs'!L219="","Blank",'Lender Inputs'!L219)</f>
        <v>Blank</v>
      </c>
      <c r="I6892" s="515" t="s">
        <v>7189</v>
      </c>
      <c r="K6892" s="1140"/>
    </row>
    <row r="6893" spans="1:11" x14ac:dyDescent="0.2">
      <c r="A6893" s="86" t="s">
        <v>6387</v>
      </c>
      <c r="B6893" s="763" t="s">
        <v>165</v>
      </c>
      <c r="C6893" s="86" t="s">
        <v>192</v>
      </c>
      <c r="E6893" s="86" t="s">
        <v>6382</v>
      </c>
      <c r="F6893" s="282" t="s">
        <v>481</v>
      </c>
      <c r="G6893" s="1119" t="str">
        <f>IF('Lender Inputs'!L220="","Blank",'Lender Inputs'!L220)</f>
        <v>Blank</v>
      </c>
      <c r="I6893" s="515" t="s">
        <v>7190</v>
      </c>
      <c r="K6893" s="1140"/>
    </row>
    <row r="6894" spans="1:11" x14ac:dyDescent="0.2">
      <c r="A6894" s="86" t="s">
        <v>6387</v>
      </c>
      <c r="B6894" s="763" t="s">
        <v>165</v>
      </c>
      <c r="C6894" s="86" t="s">
        <v>192</v>
      </c>
      <c r="E6894" s="86" t="s">
        <v>6382</v>
      </c>
      <c r="F6894" s="282" t="s">
        <v>481</v>
      </c>
      <c r="G6894" s="1119" t="str">
        <f>IF('Lender Inputs'!L221="","Blank",'Lender Inputs'!L221)</f>
        <v>Blank</v>
      </c>
      <c r="I6894" s="515" t="s">
        <v>7191</v>
      </c>
      <c r="K6894" s="1140"/>
    </row>
    <row r="6895" spans="1:11" x14ac:dyDescent="0.2">
      <c r="A6895" s="86" t="s">
        <v>6387</v>
      </c>
      <c r="B6895" s="763" t="s">
        <v>165</v>
      </c>
      <c r="C6895" s="86" t="s">
        <v>192</v>
      </c>
      <c r="E6895" s="86" t="s">
        <v>6382</v>
      </c>
      <c r="F6895" s="282" t="s">
        <v>481</v>
      </c>
      <c r="G6895" s="1119" t="str">
        <f>IF('Lender Inputs'!L222="","Blank",'Lender Inputs'!L222)</f>
        <v>Blank</v>
      </c>
      <c r="I6895" s="515" t="s">
        <v>7192</v>
      </c>
      <c r="K6895" s="1140"/>
    </row>
    <row r="6896" spans="1:11" x14ac:dyDescent="0.2">
      <c r="A6896" s="86" t="s">
        <v>6387</v>
      </c>
      <c r="B6896" s="763" t="s">
        <v>165</v>
      </c>
      <c r="C6896" s="86" t="s">
        <v>192</v>
      </c>
      <c r="E6896" s="86" t="s">
        <v>6382</v>
      </c>
      <c r="F6896" s="282" t="s">
        <v>481</v>
      </c>
      <c r="G6896" s="1119" t="str">
        <f>IF('Lender Inputs'!L223="","Blank",'Lender Inputs'!L223)</f>
        <v>Blank</v>
      </c>
      <c r="I6896" s="515" t="s">
        <v>7193</v>
      </c>
      <c r="K6896" s="1140"/>
    </row>
    <row r="6897" spans="1:11" x14ac:dyDescent="0.2">
      <c r="A6897" s="86" t="s">
        <v>6387</v>
      </c>
      <c r="B6897" s="763" t="s">
        <v>165</v>
      </c>
      <c r="C6897" s="86" t="s">
        <v>192</v>
      </c>
      <c r="E6897" s="86" t="s">
        <v>6382</v>
      </c>
      <c r="F6897" s="282" t="s">
        <v>481</v>
      </c>
      <c r="G6897" s="1119" t="str">
        <f>IF('Lender Inputs'!L224="","Blank",'Lender Inputs'!L224)</f>
        <v>Blank</v>
      </c>
      <c r="I6897" s="515" t="s">
        <v>7194</v>
      </c>
      <c r="K6897" s="1140"/>
    </row>
    <row r="6898" spans="1:11" x14ac:dyDescent="0.2">
      <c r="A6898" s="86" t="s">
        <v>6387</v>
      </c>
      <c r="B6898" s="763" t="s">
        <v>165</v>
      </c>
      <c r="C6898" s="86" t="s">
        <v>192</v>
      </c>
      <c r="E6898" s="86" t="s">
        <v>6382</v>
      </c>
      <c r="F6898" s="282" t="s">
        <v>481</v>
      </c>
      <c r="G6898" s="1119" t="str">
        <f>IF('Lender Inputs'!L225="","Blank",'Lender Inputs'!L225)</f>
        <v>Blank</v>
      </c>
      <c r="I6898" s="515" t="s">
        <v>7195</v>
      </c>
      <c r="K6898" s="1140"/>
    </row>
    <row r="6899" spans="1:11" x14ac:dyDescent="0.2">
      <c r="A6899" s="86" t="s">
        <v>6387</v>
      </c>
      <c r="B6899" s="543" t="s">
        <v>165</v>
      </c>
      <c r="C6899" s="547" t="s">
        <v>192</v>
      </c>
      <c r="D6899" s="547"/>
      <c r="E6899" s="547" t="s">
        <v>6382</v>
      </c>
      <c r="F6899" s="538" t="s">
        <v>7572</v>
      </c>
      <c r="G6899" s="1122" t="str">
        <f>IF('Lender Inputs'!L227="","Blank",'Lender Inputs'!L227)</f>
        <v>Select ▼</v>
      </c>
      <c r="I6899" s="515" t="s">
        <v>7196</v>
      </c>
      <c r="K6899" s="1161"/>
    </row>
    <row r="6900" spans="1:11" x14ac:dyDescent="0.2">
      <c r="A6900" s="86" t="s">
        <v>6387</v>
      </c>
      <c r="B6900" s="541" t="s">
        <v>165</v>
      </c>
      <c r="C6900" s="546" t="s">
        <v>192</v>
      </c>
      <c r="D6900" s="546"/>
      <c r="E6900" s="546" t="s">
        <v>586</v>
      </c>
      <c r="F6900" s="542" t="s">
        <v>205</v>
      </c>
      <c r="G6900" s="1189" t="str">
        <f>IF('Lender Inputs'!N206="","Blank",'Lender Inputs'!N206)</f>
        <v>Explanation for removal (Explain why the line item has been removed, why it will not be ongoing, and why it should not be considered part of operations. Be specific and detailed with the explanations)</v>
      </c>
      <c r="I6900" s="515" t="s">
        <v>7197</v>
      </c>
      <c r="K6900" s="1194"/>
    </row>
    <row r="6901" spans="1:11" x14ac:dyDescent="0.2">
      <c r="A6901" s="86" t="s">
        <v>6387</v>
      </c>
      <c r="B6901" s="763" t="s">
        <v>165</v>
      </c>
      <c r="C6901" s="86" t="s">
        <v>192</v>
      </c>
      <c r="E6901" s="86" t="s">
        <v>586</v>
      </c>
      <c r="F6901" s="282" t="s">
        <v>195</v>
      </c>
      <c r="G6901" s="1190" t="str">
        <f>IF('Lender Inputs'!N207="","Blank",'Lender Inputs'!N207)</f>
        <v>Explanation for removal (Explain why the line item has been removed, why it will not be ongoing, and why it should not be considered part of operations. Be specific and detailed with the explanations)</v>
      </c>
      <c r="I6901" s="515" t="s">
        <v>7198</v>
      </c>
      <c r="K6901" s="1194"/>
    </row>
    <row r="6902" spans="1:11" x14ac:dyDescent="0.2">
      <c r="A6902" s="86" t="s">
        <v>6387</v>
      </c>
      <c r="B6902" s="763" t="s">
        <v>165</v>
      </c>
      <c r="C6902" s="86" t="s">
        <v>192</v>
      </c>
      <c r="E6902" s="86" t="s">
        <v>586</v>
      </c>
      <c r="F6902" s="282" t="s">
        <v>482</v>
      </c>
      <c r="G6902" s="1190" t="str">
        <f>IF('Lender Inputs'!N208="","Blank",'Lender Inputs'!N208)</f>
        <v>Explanation for removal (Explain why the line item has been removed, why it will not be ongoing, and why it should not be considered part of operations. Be specific and detailed with the explanations)</v>
      </c>
      <c r="I6902" s="515" t="s">
        <v>7199</v>
      </c>
      <c r="K6902" s="1194"/>
    </row>
    <row r="6903" spans="1:11" x14ac:dyDescent="0.2">
      <c r="A6903" s="86" t="s">
        <v>6387</v>
      </c>
      <c r="B6903" s="763" t="s">
        <v>165</v>
      </c>
      <c r="C6903" s="86" t="s">
        <v>192</v>
      </c>
      <c r="E6903" s="86" t="s">
        <v>586</v>
      </c>
      <c r="F6903" s="282" t="s">
        <v>204</v>
      </c>
      <c r="G6903" s="1190" t="str">
        <f>IF('Lender Inputs'!N209="","Blank",'Lender Inputs'!N209)</f>
        <v>Explanation for removal (Explain why the line item has been removed, why it will not be ongoing, and why it should not be considered part of operations. Be specific and detailed with the explanations)</v>
      </c>
      <c r="I6903" s="515" t="s">
        <v>7200</v>
      </c>
      <c r="K6903" s="1194"/>
    </row>
    <row r="6904" spans="1:11" x14ac:dyDescent="0.2">
      <c r="A6904" s="86" t="s">
        <v>6387</v>
      </c>
      <c r="B6904" s="763" t="s">
        <v>165</v>
      </c>
      <c r="C6904" s="86" t="s">
        <v>192</v>
      </c>
      <c r="E6904" s="86" t="s">
        <v>586</v>
      </c>
      <c r="F6904" s="282" t="s">
        <v>481</v>
      </c>
      <c r="G6904" s="1190" t="str">
        <f>IF('Lender Inputs'!N210="","Blank",'Lender Inputs'!N210)</f>
        <v>Explanation for removal (Explain why the line item has been removed, why it will not be ongoing, and why it should not be considered part of operations. Be specific and detailed with the explanations)</v>
      </c>
      <c r="I6904" s="515" t="s">
        <v>7201</v>
      </c>
      <c r="K6904" s="1194"/>
    </row>
    <row r="6905" spans="1:11" x14ac:dyDescent="0.2">
      <c r="A6905" s="86" t="s">
        <v>6387</v>
      </c>
      <c r="B6905" s="763" t="s">
        <v>165</v>
      </c>
      <c r="C6905" s="86" t="s">
        <v>192</v>
      </c>
      <c r="E6905" s="86" t="s">
        <v>586</v>
      </c>
      <c r="F6905" s="282" t="s">
        <v>481</v>
      </c>
      <c r="G6905" s="1190" t="str">
        <f>IF('Lender Inputs'!N211="","Blank",'Lender Inputs'!N211)</f>
        <v>Explanation for removal (Explain why the line item has been removed, why it will not be ongoing, and why it should not be considered part of operations. Be specific and detailed with the explanations)</v>
      </c>
      <c r="I6905" s="515" t="s">
        <v>7202</v>
      </c>
      <c r="K6905" s="1194"/>
    </row>
    <row r="6906" spans="1:11" x14ac:dyDescent="0.2">
      <c r="A6906" s="86" t="s">
        <v>6387</v>
      </c>
      <c r="B6906" s="763" t="s">
        <v>165</v>
      </c>
      <c r="C6906" s="86" t="s">
        <v>192</v>
      </c>
      <c r="E6906" s="86" t="s">
        <v>586</v>
      </c>
      <c r="F6906" s="282" t="s">
        <v>481</v>
      </c>
      <c r="G6906" s="1190" t="str">
        <f>IF('Lender Inputs'!N212="","Blank",'Lender Inputs'!N212)</f>
        <v>Explanation for removal (Explain why the line item has been removed, why it will not be ongoing, and why it should not be considered part of operations. Be specific and detailed with the explanations)</v>
      </c>
      <c r="I6906" s="515" t="s">
        <v>7203</v>
      </c>
      <c r="K6906" s="1194"/>
    </row>
    <row r="6907" spans="1:11" x14ac:dyDescent="0.2">
      <c r="A6907" s="86" t="s">
        <v>6387</v>
      </c>
      <c r="B6907" s="763" t="s">
        <v>165</v>
      </c>
      <c r="C6907" s="86" t="s">
        <v>192</v>
      </c>
      <c r="E6907" s="86" t="s">
        <v>586</v>
      </c>
      <c r="F6907" s="282" t="s">
        <v>481</v>
      </c>
      <c r="G6907" s="1190" t="str">
        <f>IF('Lender Inputs'!N213="","Blank",'Lender Inputs'!N213)</f>
        <v>Explanation for removal (Explain why the line item has been removed, why it will not be ongoing, and why it should not be considered part of operations. Be specific and detailed with the explanations)</v>
      </c>
      <c r="I6907" s="515" t="s">
        <v>7204</v>
      </c>
      <c r="K6907" s="1194"/>
    </row>
    <row r="6908" spans="1:11" x14ac:dyDescent="0.2">
      <c r="A6908" s="86" t="s">
        <v>6387</v>
      </c>
      <c r="B6908" s="763" t="s">
        <v>165</v>
      </c>
      <c r="C6908" s="86" t="s">
        <v>192</v>
      </c>
      <c r="E6908" s="86" t="s">
        <v>586</v>
      </c>
      <c r="F6908" s="282" t="s">
        <v>481</v>
      </c>
      <c r="G6908" s="1190" t="str">
        <f>IF('Lender Inputs'!N214="","Blank",'Lender Inputs'!N214)</f>
        <v>Explanation for removal (Explain why the line item has been removed, why it will not be ongoing, and why it should not be considered part of operations. Be specific and detailed with the explanations)</v>
      </c>
      <c r="I6908" s="515" t="s">
        <v>7205</v>
      </c>
      <c r="K6908" s="1194"/>
    </row>
    <row r="6909" spans="1:11" x14ac:dyDescent="0.2">
      <c r="A6909" s="86" t="s">
        <v>6387</v>
      </c>
      <c r="B6909" s="763" t="s">
        <v>165</v>
      </c>
      <c r="C6909" s="86" t="s">
        <v>192</v>
      </c>
      <c r="E6909" s="86" t="s">
        <v>586</v>
      </c>
      <c r="F6909" s="282" t="s">
        <v>481</v>
      </c>
      <c r="G6909" s="1190" t="str">
        <f>IF('Lender Inputs'!N215="","Blank",'Lender Inputs'!N215)</f>
        <v>Explanation for removal (Explain why the line item has been removed, why it will not be ongoing, and why it should not be considered part of operations. Be specific and detailed with the explanations)</v>
      </c>
      <c r="I6909" s="515" t="s">
        <v>7206</v>
      </c>
      <c r="K6909" s="1194"/>
    </row>
    <row r="6910" spans="1:11" x14ac:dyDescent="0.2">
      <c r="A6910" s="86" t="s">
        <v>6387</v>
      </c>
      <c r="B6910" s="763" t="s">
        <v>165</v>
      </c>
      <c r="C6910" s="86" t="s">
        <v>192</v>
      </c>
      <c r="E6910" s="86" t="s">
        <v>586</v>
      </c>
      <c r="F6910" s="282" t="s">
        <v>481</v>
      </c>
      <c r="G6910" s="1190" t="str">
        <f>IF('Lender Inputs'!N216="","Blank",'Lender Inputs'!N216)</f>
        <v>Explanation for removal (Explain why the line item has been removed, why it will not be ongoing, and why it should not be considered part of operations. Be specific and detailed with the explanations)</v>
      </c>
      <c r="I6910" s="515" t="s">
        <v>7207</v>
      </c>
      <c r="K6910" s="1194"/>
    </row>
    <row r="6911" spans="1:11" x14ac:dyDescent="0.2">
      <c r="A6911" s="86" t="s">
        <v>6387</v>
      </c>
      <c r="B6911" s="763" t="s">
        <v>165</v>
      </c>
      <c r="C6911" s="86" t="s">
        <v>192</v>
      </c>
      <c r="E6911" s="86" t="s">
        <v>586</v>
      </c>
      <c r="F6911" s="282" t="s">
        <v>481</v>
      </c>
      <c r="G6911" s="1190" t="str">
        <f>IF('Lender Inputs'!N217="","Blank",'Lender Inputs'!N217)</f>
        <v>Explanation for removal (Explain why the line item has been removed, why it will not be ongoing, and why it should not be considered part of operations. Be specific and detailed with the explanations)</v>
      </c>
      <c r="I6911" s="515" t="s">
        <v>7208</v>
      </c>
      <c r="K6911" s="1194"/>
    </row>
    <row r="6912" spans="1:11" x14ac:dyDescent="0.2">
      <c r="A6912" s="86" t="s">
        <v>6387</v>
      </c>
      <c r="B6912" s="763" t="s">
        <v>165</v>
      </c>
      <c r="C6912" s="86" t="s">
        <v>192</v>
      </c>
      <c r="E6912" s="86" t="s">
        <v>586</v>
      </c>
      <c r="F6912" s="282" t="s">
        <v>481</v>
      </c>
      <c r="G6912" s="1190" t="str">
        <f>IF('Lender Inputs'!N218="","Blank",'Lender Inputs'!N218)</f>
        <v>Explanation for removal (Explain why the line item has been removed, why it will not be ongoing, and why it should not be considered part of operations. Be specific and detailed with the explanations)</v>
      </c>
      <c r="I6912" s="515" t="s">
        <v>7209</v>
      </c>
      <c r="K6912" s="1194"/>
    </row>
    <row r="6913" spans="1:11" x14ac:dyDescent="0.2">
      <c r="A6913" s="86" t="s">
        <v>6387</v>
      </c>
      <c r="B6913" s="763" t="s">
        <v>165</v>
      </c>
      <c r="C6913" s="86" t="s">
        <v>192</v>
      </c>
      <c r="E6913" s="86" t="s">
        <v>586</v>
      </c>
      <c r="F6913" s="282" t="s">
        <v>481</v>
      </c>
      <c r="G6913" s="1190" t="str">
        <f>IF('Lender Inputs'!N219="","Blank",'Lender Inputs'!N219)</f>
        <v>Explanation for removal (Explain why the line item has been removed, why it will not be ongoing, and why it should not be considered part of operations. Be specific and detailed with the explanations)</v>
      </c>
      <c r="I6913" s="515" t="s">
        <v>7210</v>
      </c>
      <c r="K6913" s="1194"/>
    </row>
    <row r="6914" spans="1:11" x14ac:dyDescent="0.2">
      <c r="A6914" s="86" t="s">
        <v>6387</v>
      </c>
      <c r="B6914" s="763" t="s">
        <v>165</v>
      </c>
      <c r="C6914" s="86" t="s">
        <v>192</v>
      </c>
      <c r="E6914" s="86" t="s">
        <v>586</v>
      </c>
      <c r="F6914" s="282" t="s">
        <v>481</v>
      </c>
      <c r="G6914" s="1190" t="str">
        <f>IF('Lender Inputs'!N220="","Blank",'Lender Inputs'!N220)</f>
        <v>Explanation for removal (Explain why the line item has been removed, why it will not be ongoing, and why it should not be considered part of operations. Be specific and detailed with the explanations)</v>
      </c>
      <c r="I6914" s="515" t="s">
        <v>7211</v>
      </c>
      <c r="K6914" s="1194"/>
    </row>
    <row r="6915" spans="1:11" x14ac:dyDescent="0.2">
      <c r="A6915" s="86" t="s">
        <v>6387</v>
      </c>
      <c r="B6915" s="763" t="s">
        <v>165</v>
      </c>
      <c r="C6915" s="86" t="s">
        <v>192</v>
      </c>
      <c r="E6915" s="86" t="s">
        <v>586</v>
      </c>
      <c r="F6915" s="282" t="s">
        <v>481</v>
      </c>
      <c r="G6915" s="1190" t="str">
        <f>IF('Lender Inputs'!N221="","Blank",'Lender Inputs'!N221)</f>
        <v>Explanation for removal (Explain why the line item has been removed, why it will not be ongoing, and why it should not be considered part of operations. Be specific and detailed with the explanations)</v>
      </c>
      <c r="I6915" s="515" t="s">
        <v>7212</v>
      </c>
      <c r="K6915" s="1194"/>
    </row>
    <row r="6916" spans="1:11" x14ac:dyDescent="0.2">
      <c r="A6916" s="86" t="s">
        <v>6387</v>
      </c>
      <c r="B6916" s="763" t="s">
        <v>165</v>
      </c>
      <c r="C6916" s="86" t="s">
        <v>192</v>
      </c>
      <c r="E6916" s="86" t="s">
        <v>586</v>
      </c>
      <c r="F6916" s="282" t="s">
        <v>481</v>
      </c>
      <c r="G6916" s="1190" t="str">
        <f>IF('Lender Inputs'!N222="","Blank",'Lender Inputs'!N222)</f>
        <v>Explanation for removal (Explain why the line item has been removed, why it will not be ongoing, and why it should not be considered part of operations. Be specific and detailed with the explanations)</v>
      </c>
      <c r="I6916" s="515" t="s">
        <v>7213</v>
      </c>
      <c r="K6916" s="1194"/>
    </row>
    <row r="6917" spans="1:11" x14ac:dyDescent="0.2">
      <c r="A6917" s="86" t="s">
        <v>6387</v>
      </c>
      <c r="B6917" s="763" t="s">
        <v>165</v>
      </c>
      <c r="C6917" s="86" t="s">
        <v>192</v>
      </c>
      <c r="E6917" s="86" t="s">
        <v>586</v>
      </c>
      <c r="F6917" s="282" t="s">
        <v>481</v>
      </c>
      <c r="G6917" s="1190" t="str">
        <f>IF('Lender Inputs'!N223="","Blank",'Lender Inputs'!N223)</f>
        <v>Explanation for removal (Explain why the line item has been removed, why it will not be ongoing, and why it should not be considered part of operations. Be specific and detailed with the explanations)</v>
      </c>
      <c r="I6917" s="515" t="s">
        <v>7214</v>
      </c>
      <c r="K6917" s="1194"/>
    </row>
    <row r="6918" spans="1:11" x14ac:dyDescent="0.2">
      <c r="A6918" s="86" t="s">
        <v>6387</v>
      </c>
      <c r="B6918" s="763" t="s">
        <v>165</v>
      </c>
      <c r="C6918" s="86" t="s">
        <v>192</v>
      </c>
      <c r="E6918" s="86" t="s">
        <v>586</v>
      </c>
      <c r="F6918" s="282" t="s">
        <v>481</v>
      </c>
      <c r="G6918" s="1190" t="str">
        <f>IF('Lender Inputs'!N224="","Blank",'Lender Inputs'!N224)</f>
        <v>Explanation for removal (Explain why the line item has been removed, why it will not be ongoing, and why it should not be considered part of operations. Be specific and detailed with the explanations)</v>
      </c>
      <c r="I6918" s="515" t="s">
        <v>7215</v>
      </c>
      <c r="K6918" s="1194"/>
    </row>
    <row r="6919" spans="1:11" x14ac:dyDescent="0.2">
      <c r="A6919" s="86" t="s">
        <v>6387</v>
      </c>
      <c r="B6919" s="543" t="s">
        <v>165</v>
      </c>
      <c r="C6919" s="547" t="s">
        <v>192</v>
      </c>
      <c r="D6919" s="547"/>
      <c r="E6919" s="547" t="s">
        <v>586</v>
      </c>
      <c r="F6919" s="538" t="s">
        <v>481</v>
      </c>
      <c r="G6919" s="1186" t="str">
        <f>IF('Lender Inputs'!N225="","Blank",'Lender Inputs'!N225)</f>
        <v>Explanation for removal (Explain why the line item has been removed, why it will not be ongoing, and why it should not be considered part of operations. Be specific and detailed with the explanations)</v>
      </c>
      <c r="I6919" s="515" t="s">
        <v>7216</v>
      </c>
      <c r="K6919" s="1194"/>
    </row>
  </sheetData>
  <sheetProtection algorithmName="SHA-512" hashValue="bGjMadHAKHKBHBMogcpHhahZuENor2PUTIJFO4xFIjPwV7jh0ovdG5ujg7XcOTF89fhg5MnrU/9e19cPC4nWbQ==" saltValue="8GWkv1QplUrUEAB92S6Anw==" spinCount="100000" sheet="1" objects="1" scenarios="1"/>
  <phoneticPr fontId="16"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7FD4-294C-4248-B9C0-B28CA011D4B9}">
  <sheetPr codeName="Sheet7"/>
  <dimension ref="A2:O57"/>
  <sheetViews>
    <sheetView zoomScale="80" zoomScaleNormal="80" workbookViewId="0">
      <selection sqref="A1:XFD1048576"/>
    </sheetView>
  </sheetViews>
  <sheetFormatPr defaultRowHeight="15" x14ac:dyDescent="0.25"/>
  <cols>
    <col min="1" max="1" width="20.85546875" bestFit="1" customWidth="1"/>
    <col min="2" max="2" width="18.85546875" bestFit="1" customWidth="1"/>
    <col min="3" max="3" width="18.7109375" bestFit="1" customWidth="1"/>
    <col min="4" max="4" width="9.5703125" bestFit="1" customWidth="1"/>
    <col min="5" max="5" width="20.28515625" bestFit="1" customWidth="1"/>
    <col min="6" max="6" width="19.85546875" bestFit="1" customWidth="1"/>
    <col min="7" max="7" width="10.5703125" bestFit="1" customWidth="1"/>
    <col min="8" max="8" width="13.42578125" bestFit="1" customWidth="1"/>
    <col min="9" max="9" width="27.7109375" bestFit="1" customWidth="1"/>
    <col min="10" max="10" width="13.140625" bestFit="1" customWidth="1"/>
    <col min="11" max="11" width="10" bestFit="1" customWidth="1"/>
    <col min="12" max="12" width="20.28515625" bestFit="1" customWidth="1"/>
    <col min="13" max="13" width="14.5703125" bestFit="1" customWidth="1"/>
    <col min="14" max="14" width="23.5703125" bestFit="1" customWidth="1"/>
    <col min="15" max="15" width="20.28515625" bestFit="1" customWidth="1"/>
  </cols>
  <sheetData>
    <row r="2" spans="1:15" x14ac:dyDescent="0.25">
      <c r="A2" t="s">
        <v>3</v>
      </c>
      <c r="B2" t="s">
        <v>12</v>
      </c>
      <c r="C2" t="s">
        <v>7552</v>
      </c>
      <c r="D2" t="s">
        <v>46</v>
      </c>
      <c r="E2" t="s">
        <v>80</v>
      </c>
      <c r="F2" t="s">
        <v>138</v>
      </c>
      <c r="G2" t="s">
        <v>41</v>
      </c>
      <c r="H2" t="s">
        <v>146</v>
      </c>
      <c r="I2" t="s">
        <v>45</v>
      </c>
      <c r="J2" t="s">
        <v>209</v>
      </c>
      <c r="K2" t="s">
        <v>144</v>
      </c>
      <c r="L2" t="s">
        <v>44</v>
      </c>
      <c r="M2" t="s">
        <v>64</v>
      </c>
      <c r="N2" t="s">
        <v>65</v>
      </c>
      <c r="O2" t="s">
        <v>44</v>
      </c>
    </row>
    <row r="3" spans="1:15" x14ac:dyDescent="0.25">
      <c r="A3" t="s">
        <v>48</v>
      </c>
      <c r="B3" t="s">
        <v>48</v>
      </c>
      <c r="C3" t="s">
        <v>48</v>
      </c>
      <c r="D3" t="s">
        <v>48</v>
      </c>
      <c r="E3" t="s">
        <v>48</v>
      </c>
      <c r="F3" t="s">
        <v>48</v>
      </c>
      <c r="G3" t="s">
        <v>48</v>
      </c>
      <c r="H3" t="s">
        <v>48</v>
      </c>
      <c r="I3" t="s">
        <v>48</v>
      </c>
      <c r="J3" t="s">
        <v>48</v>
      </c>
      <c r="K3" t="s">
        <v>48</v>
      </c>
      <c r="L3" t="s">
        <v>48</v>
      </c>
      <c r="M3" t="s">
        <v>48</v>
      </c>
      <c r="N3" t="s">
        <v>48</v>
      </c>
      <c r="O3" t="s">
        <v>48</v>
      </c>
    </row>
    <row r="4" spans="1:15" x14ac:dyDescent="0.25">
      <c r="A4" t="s">
        <v>85</v>
      </c>
      <c r="B4" t="s">
        <v>77</v>
      </c>
      <c r="C4" t="s">
        <v>81</v>
      </c>
      <c r="D4" t="s">
        <v>50</v>
      </c>
      <c r="E4" t="s">
        <v>272</v>
      </c>
      <c r="F4" t="s">
        <v>52</v>
      </c>
      <c r="G4" t="s">
        <v>140</v>
      </c>
      <c r="H4" t="s">
        <v>66</v>
      </c>
      <c r="I4" t="s">
        <v>199</v>
      </c>
      <c r="J4" t="s">
        <v>322</v>
      </c>
      <c r="K4" t="s">
        <v>261</v>
      </c>
      <c r="L4" t="s">
        <v>47</v>
      </c>
      <c r="M4" t="s">
        <v>67</v>
      </c>
      <c r="N4" t="s">
        <v>68</v>
      </c>
      <c r="O4" s="255" t="s">
        <v>417</v>
      </c>
    </row>
    <row r="5" spans="1:15" x14ac:dyDescent="0.25">
      <c r="A5" t="s">
        <v>86</v>
      </c>
      <c r="B5" t="s">
        <v>78</v>
      </c>
      <c r="C5" t="s">
        <v>82</v>
      </c>
      <c r="D5" t="s">
        <v>51</v>
      </c>
      <c r="E5" t="s">
        <v>297</v>
      </c>
      <c r="F5" t="s">
        <v>55</v>
      </c>
      <c r="G5" t="s">
        <v>141</v>
      </c>
      <c r="H5" t="s">
        <v>69</v>
      </c>
      <c r="I5" t="s">
        <v>202</v>
      </c>
      <c r="J5" t="s">
        <v>323</v>
      </c>
      <c r="K5" t="s">
        <v>254</v>
      </c>
      <c r="L5" t="s">
        <v>49</v>
      </c>
      <c r="M5" t="s">
        <v>70</v>
      </c>
      <c r="N5" t="s">
        <v>71</v>
      </c>
      <c r="O5" s="255" t="s">
        <v>418</v>
      </c>
    </row>
    <row r="6" spans="1:15" x14ac:dyDescent="0.25">
      <c r="A6" t="s">
        <v>87</v>
      </c>
      <c r="B6" t="s">
        <v>79</v>
      </c>
      <c r="C6" t="s">
        <v>83</v>
      </c>
      <c r="E6" t="s">
        <v>280</v>
      </c>
      <c r="F6" t="s">
        <v>58</v>
      </c>
      <c r="G6" t="s">
        <v>139</v>
      </c>
      <c r="H6" t="s">
        <v>72</v>
      </c>
      <c r="I6" t="s">
        <v>200</v>
      </c>
      <c r="J6" t="s">
        <v>324</v>
      </c>
      <c r="K6" t="s">
        <v>255</v>
      </c>
      <c r="N6" t="s">
        <v>61</v>
      </c>
      <c r="O6" s="255" t="s">
        <v>419</v>
      </c>
    </row>
    <row r="7" spans="1:15" x14ac:dyDescent="0.25">
      <c r="A7" t="s">
        <v>88</v>
      </c>
      <c r="C7" t="s">
        <v>84</v>
      </c>
      <c r="E7" t="s">
        <v>281</v>
      </c>
      <c r="F7" t="s">
        <v>60</v>
      </c>
      <c r="G7" t="s">
        <v>142</v>
      </c>
      <c r="H7" t="s">
        <v>73</v>
      </c>
      <c r="I7" t="s">
        <v>402</v>
      </c>
      <c r="K7" t="s">
        <v>256</v>
      </c>
      <c r="O7" s="255" t="s">
        <v>420</v>
      </c>
    </row>
    <row r="8" spans="1:15" x14ac:dyDescent="0.25">
      <c r="A8" t="s">
        <v>89</v>
      </c>
      <c r="E8" t="s">
        <v>298</v>
      </c>
      <c r="F8" t="s">
        <v>53</v>
      </c>
      <c r="H8" t="s">
        <v>74</v>
      </c>
      <c r="K8" t="s">
        <v>257</v>
      </c>
    </row>
    <row r="9" spans="1:15" x14ac:dyDescent="0.25">
      <c r="A9" t="s">
        <v>90</v>
      </c>
      <c r="F9" t="s">
        <v>56</v>
      </c>
      <c r="H9" t="s">
        <v>75</v>
      </c>
      <c r="K9" t="s">
        <v>258</v>
      </c>
    </row>
    <row r="10" spans="1:15" x14ac:dyDescent="0.25">
      <c r="A10" t="s">
        <v>91</v>
      </c>
      <c r="F10" t="s">
        <v>54</v>
      </c>
      <c r="H10" t="s">
        <v>76</v>
      </c>
      <c r="K10" t="s">
        <v>259</v>
      </c>
    </row>
    <row r="11" spans="1:15" x14ac:dyDescent="0.25">
      <c r="A11" t="s">
        <v>92</v>
      </c>
      <c r="F11" t="s">
        <v>57</v>
      </c>
      <c r="H11" t="s">
        <v>61</v>
      </c>
      <c r="K11" t="s">
        <v>260</v>
      </c>
    </row>
    <row r="12" spans="1:15" x14ac:dyDescent="0.25">
      <c r="A12" t="s">
        <v>93</v>
      </c>
      <c r="F12" t="s">
        <v>59</v>
      </c>
      <c r="H12" t="s">
        <v>7569</v>
      </c>
      <c r="K12" t="s">
        <v>262</v>
      </c>
    </row>
    <row r="13" spans="1:15" x14ac:dyDescent="0.25">
      <c r="A13" t="s">
        <v>94</v>
      </c>
      <c r="F13" t="s">
        <v>374</v>
      </c>
      <c r="H13" t="s">
        <v>7570</v>
      </c>
      <c r="K13" t="s">
        <v>263</v>
      </c>
    </row>
    <row r="14" spans="1:15" x14ac:dyDescent="0.25">
      <c r="A14" t="s">
        <v>95</v>
      </c>
      <c r="F14" t="s">
        <v>263</v>
      </c>
      <c r="H14" t="s">
        <v>7571</v>
      </c>
      <c r="K14" t="s">
        <v>264</v>
      </c>
    </row>
    <row r="15" spans="1:15" x14ac:dyDescent="0.25">
      <c r="A15" t="s">
        <v>96</v>
      </c>
      <c r="F15" t="s">
        <v>264</v>
      </c>
    </row>
    <row r="16" spans="1:15" x14ac:dyDescent="0.25">
      <c r="A16" t="s">
        <v>97</v>
      </c>
      <c r="F16" t="s">
        <v>372</v>
      </c>
    </row>
    <row r="17" spans="1:6" x14ac:dyDescent="0.25">
      <c r="A17" t="s">
        <v>98</v>
      </c>
      <c r="F17" t="s">
        <v>373</v>
      </c>
    </row>
    <row r="18" spans="1:6" x14ac:dyDescent="0.25">
      <c r="A18" t="s">
        <v>99</v>
      </c>
    </row>
    <row r="19" spans="1:6" x14ac:dyDescent="0.25">
      <c r="A19" t="s">
        <v>100</v>
      </c>
    </row>
    <row r="20" spans="1:6" x14ac:dyDescent="0.25">
      <c r="A20" t="s">
        <v>101</v>
      </c>
    </row>
    <row r="21" spans="1:6" x14ac:dyDescent="0.25">
      <c r="A21" t="s">
        <v>102</v>
      </c>
    </row>
    <row r="22" spans="1:6" x14ac:dyDescent="0.25">
      <c r="A22" t="s">
        <v>103</v>
      </c>
    </row>
    <row r="23" spans="1:6" x14ac:dyDescent="0.25">
      <c r="A23" t="s">
        <v>104</v>
      </c>
    </row>
    <row r="24" spans="1:6" x14ac:dyDescent="0.25">
      <c r="A24" t="s">
        <v>105</v>
      </c>
    </row>
    <row r="25" spans="1:6" x14ac:dyDescent="0.25">
      <c r="A25" t="s">
        <v>106</v>
      </c>
    </row>
    <row r="26" spans="1:6" x14ac:dyDescent="0.25">
      <c r="A26" t="s">
        <v>107</v>
      </c>
    </row>
    <row r="27" spans="1:6" x14ac:dyDescent="0.25">
      <c r="A27" t="s">
        <v>108</v>
      </c>
    </row>
    <row r="28" spans="1:6" x14ac:dyDescent="0.25">
      <c r="A28" t="s">
        <v>109</v>
      </c>
    </row>
    <row r="29" spans="1:6" ht="14.25" customHeight="1" x14ac:dyDescent="0.25">
      <c r="A29" t="s">
        <v>110</v>
      </c>
    </row>
    <row r="30" spans="1:6" x14ac:dyDescent="0.25">
      <c r="A30" t="s">
        <v>111</v>
      </c>
    </row>
    <row r="31" spans="1:6" x14ac:dyDescent="0.25">
      <c r="A31" t="s">
        <v>112</v>
      </c>
    </row>
    <row r="32" spans="1:6" x14ac:dyDescent="0.25">
      <c r="A32" t="s">
        <v>113</v>
      </c>
    </row>
    <row r="33" spans="1:1" x14ac:dyDescent="0.25">
      <c r="A33" t="s">
        <v>114</v>
      </c>
    </row>
    <row r="34" spans="1:1" x14ac:dyDescent="0.25">
      <c r="A34" t="s">
        <v>115</v>
      </c>
    </row>
    <row r="35" spans="1:1" x14ac:dyDescent="0.25">
      <c r="A35" t="s">
        <v>116</v>
      </c>
    </row>
    <row r="36" spans="1:1" x14ac:dyDescent="0.25">
      <c r="A36" t="s">
        <v>117</v>
      </c>
    </row>
    <row r="37" spans="1:1" x14ac:dyDescent="0.25">
      <c r="A37" t="s">
        <v>118</v>
      </c>
    </row>
    <row r="38" spans="1:1" x14ac:dyDescent="0.25">
      <c r="A38" t="s">
        <v>119</v>
      </c>
    </row>
    <row r="39" spans="1:1" x14ac:dyDescent="0.25">
      <c r="A39" t="s">
        <v>120</v>
      </c>
    </row>
    <row r="40" spans="1:1" x14ac:dyDescent="0.25">
      <c r="A40" t="s">
        <v>121</v>
      </c>
    </row>
    <row r="41" spans="1:1" x14ac:dyDescent="0.25">
      <c r="A41" t="s">
        <v>122</v>
      </c>
    </row>
    <row r="42" spans="1:1" x14ac:dyDescent="0.25">
      <c r="A42" t="s">
        <v>123</v>
      </c>
    </row>
    <row r="43" spans="1:1" x14ac:dyDescent="0.25">
      <c r="A43" t="s">
        <v>124</v>
      </c>
    </row>
    <row r="44" spans="1:1" x14ac:dyDescent="0.25">
      <c r="A44" t="s">
        <v>125</v>
      </c>
    </row>
    <row r="45" spans="1:1" x14ac:dyDescent="0.25">
      <c r="A45" t="s">
        <v>126</v>
      </c>
    </row>
    <row r="46" spans="1:1" x14ac:dyDescent="0.25">
      <c r="A46" t="s">
        <v>127</v>
      </c>
    </row>
    <row r="47" spans="1:1" x14ac:dyDescent="0.25">
      <c r="A47" t="s">
        <v>128</v>
      </c>
    </row>
    <row r="48" spans="1:1" x14ac:dyDescent="0.25">
      <c r="A48" t="s">
        <v>129</v>
      </c>
    </row>
    <row r="49" spans="1:1" x14ac:dyDescent="0.25">
      <c r="A49" t="s">
        <v>130</v>
      </c>
    </row>
    <row r="50" spans="1:1" x14ac:dyDescent="0.25">
      <c r="A50" t="s">
        <v>131</v>
      </c>
    </row>
    <row r="51" spans="1:1" x14ac:dyDescent="0.25">
      <c r="A51" t="s">
        <v>132</v>
      </c>
    </row>
    <row r="52" spans="1:1" x14ac:dyDescent="0.25">
      <c r="A52" t="s">
        <v>133</v>
      </c>
    </row>
    <row r="53" spans="1:1" x14ac:dyDescent="0.25">
      <c r="A53" t="s">
        <v>134</v>
      </c>
    </row>
    <row r="54" spans="1:1" x14ac:dyDescent="0.25">
      <c r="A54" t="s">
        <v>135</v>
      </c>
    </row>
    <row r="55" spans="1:1" x14ac:dyDescent="0.25">
      <c r="A55" t="s">
        <v>136</v>
      </c>
    </row>
    <row r="56" spans="1:1" x14ac:dyDescent="0.25">
      <c r="A56" t="s">
        <v>137</v>
      </c>
    </row>
    <row r="57" spans="1:1" x14ac:dyDescent="0.25">
      <c r="A57" t="s">
        <v>7295</v>
      </c>
    </row>
  </sheetData>
  <sheetProtection algorithmName="SHA-512" hashValue="/IdK0i7gz9KcSKf6pGJcdAEO02CSjmfSx4RA22qynz9TIUmjBi44EMQA95V5eENgMJMnXt7OgH5Zsm9hmnDlFQ==" saltValue="BaO3Vjmxb2NQ9ImyDu0j+Q==" spinCount="100000" sheet="1" objects="1" scenarios="1" selectLockedCell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02CFC-216E-49F3-8BD3-7AF9D00A0C01}">
  <dimension ref="A1:BM247"/>
  <sheetViews>
    <sheetView zoomScale="80" zoomScaleNormal="80" workbookViewId="0"/>
  </sheetViews>
  <sheetFormatPr defaultRowHeight="15" x14ac:dyDescent="0.25"/>
  <cols>
    <col min="1" max="1" width="3.7109375" customWidth="1"/>
    <col min="2" max="2" width="21.5703125" customWidth="1"/>
    <col min="3" max="65" width="11.42578125" customWidth="1"/>
  </cols>
  <sheetData>
    <row r="1" spans="1:65" x14ac:dyDescent="0.25">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row>
    <row r="2" spans="1:65" x14ac:dyDescent="0.25">
      <c r="A2" s="86"/>
      <c r="B2" s="285" t="s">
        <v>140</v>
      </c>
      <c r="C2" s="285" t="str" cm="1">
        <f t="array" ref="C2">IFERROR(INDEX('Appraisal Inputs'!$K$33:$K$62, SMALL(IF($B$2='Appraisal Inputs'!$D$33:$D$62, ROW('Appraisal Inputs'!$D$33:$D$62)-32,""), COLUMN()-2)),"")</f>
        <v/>
      </c>
      <c r="D2" s="285" t="str" cm="1">
        <f t="array" ref="D2">IFERROR(INDEX('Appraisal Inputs'!$K$33:$K$62, SMALL(IF($B$2='Appraisal Inputs'!$D$33:$D$62, ROW('Appraisal Inputs'!$D$33:$D$62)-32,""), COLUMN()-2)),"")</f>
        <v/>
      </c>
      <c r="E2" s="285" t="str" cm="1">
        <f t="array" ref="E2">IFERROR(INDEX('Appraisal Inputs'!$K$33:$K$62, SMALL(IF($B$2='Appraisal Inputs'!$D$33:$D$62, ROW('Appraisal Inputs'!$D$33:$D$62)-32,""), COLUMN()-2)),"")</f>
        <v/>
      </c>
      <c r="F2" s="285" t="str" cm="1">
        <f t="array" ref="F2">IFERROR(INDEX('Appraisal Inputs'!$K$33:$K$62, SMALL(IF($B$2='Appraisal Inputs'!$D$33:$D$62, ROW('Appraisal Inputs'!$D$33:$D$62)-32,""), COLUMN()-2)),"")</f>
        <v/>
      </c>
      <c r="G2" s="285" t="str" cm="1">
        <f t="array" ref="G2">IFERROR(INDEX('Appraisal Inputs'!$K$33:$K$62, SMALL(IF($B$2='Appraisal Inputs'!$D$33:$D$62, ROW('Appraisal Inputs'!$D$33:$D$62)-32,""), COLUMN()-2)),"")</f>
        <v/>
      </c>
      <c r="H2" s="285" t="str" cm="1">
        <f t="array" ref="H2">IFERROR(INDEX('Appraisal Inputs'!$K$33:$K$62, SMALL(IF($B$2='Appraisal Inputs'!$D$33:$D$62, ROW('Appraisal Inputs'!$D$33:$D$62)-32,""), COLUMN()-2)),"")</f>
        <v/>
      </c>
      <c r="I2" s="285" t="str" cm="1">
        <f t="array" ref="I2">IFERROR(INDEX('Appraisal Inputs'!$K$33:$K$62, SMALL(IF($B$2='Appraisal Inputs'!$D$33:$D$62, ROW('Appraisal Inputs'!$D$33:$D$62)-32,""), COLUMN()-2)),"")</f>
        <v/>
      </c>
      <c r="J2" s="285" t="str" cm="1">
        <f t="array" ref="J2">IFERROR(INDEX('Appraisal Inputs'!$K$33:$K$62, SMALL(IF($B$2='Appraisal Inputs'!$D$33:$D$62, ROW('Appraisal Inputs'!$D$33:$D$62)-32,""), COLUMN()-2)),"")</f>
        <v/>
      </c>
      <c r="K2" s="285" t="str" cm="1">
        <f t="array" ref="K2">IFERROR(INDEX('Appraisal Inputs'!$K$33:$K$62, SMALL(IF($B$2='Appraisal Inputs'!$D$33:$D$62, ROW('Appraisal Inputs'!$D$33:$D$62)-32,""), COLUMN()-2)),"")</f>
        <v/>
      </c>
      <c r="L2" s="285" t="str" cm="1">
        <f t="array" ref="L2">IFERROR(INDEX('Appraisal Inputs'!$K$33:$K$62, SMALL(IF($B$2='Appraisal Inputs'!$D$33:$D$62, ROW('Appraisal Inputs'!$D$33:$D$62)-32,""), COLUMN()-2)),"")</f>
        <v/>
      </c>
      <c r="M2" s="285" t="str" cm="1">
        <f t="array" ref="M2">IFERROR(INDEX('Appraisal Inputs'!$K$33:$K$62, SMALL(IF($B$2='Appraisal Inputs'!$D$33:$D$62, ROW('Appraisal Inputs'!$D$33:$D$62)-32,""), COLUMN()-2)),"")</f>
        <v/>
      </c>
      <c r="N2" s="285" t="str" cm="1">
        <f t="array" ref="N2">IFERROR(INDEX('Appraisal Inputs'!$K$33:$K$62, SMALL(IF($B$2='Appraisal Inputs'!$D$33:$D$62, ROW('Appraisal Inputs'!$D$33:$D$62)-32,""), COLUMN()-2)),"")</f>
        <v/>
      </c>
      <c r="O2" s="285" t="str" cm="1">
        <f t="array" ref="O2">IFERROR(INDEX('Appraisal Inputs'!$K$33:$K$62, SMALL(IF($B$2='Appraisal Inputs'!$D$33:$D$62, ROW('Appraisal Inputs'!$D$33:$D$62)-32,""), COLUMN()-2)),"")</f>
        <v/>
      </c>
      <c r="P2" s="285" t="str" cm="1">
        <f t="array" ref="P2">IFERROR(INDEX('Appraisal Inputs'!$K$33:$K$62, SMALL(IF($B$2='Appraisal Inputs'!$D$33:$D$62, ROW('Appraisal Inputs'!$D$33:$D$62)-32,""), COLUMN()-2)),"")</f>
        <v/>
      </c>
      <c r="Q2" s="285" t="str" cm="1">
        <f t="array" ref="Q2">IFERROR(INDEX('Appraisal Inputs'!$K$33:$K$62, SMALL(IF($B$2='Appraisal Inputs'!$D$33:$D$62, ROW('Appraisal Inputs'!$D$33:$D$62)-32,""), COLUMN()-2)),"")</f>
        <v/>
      </c>
      <c r="R2" s="285" t="str" cm="1">
        <f t="array" ref="R2">IFERROR(INDEX('Appraisal Inputs'!$K$33:$K$62, SMALL(IF($B$2='Appraisal Inputs'!$D$33:$D$62, ROW('Appraisal Inputs'!$D$33:$D$62)-32,""), COLUMN()-2)),"")</f>
        <v/>
      </c>
      <c r="S2" s="285" t="str" cm="1">
        <f t="array" ref="S2">IFERROR(INDEX('Appraisal Inputs'!$K$33:$K$62, SMALL(IF($B$2='Appraisal Inputs'!$D$33:$D$62, ROW('Appraisal Inputs'!$D$33:$D$62)-32,""), COLUMN()-2)),"")</f>
        <v/>
      </c>
      <c r="T2" s="285" t="str" cm="1">
        <f t="array" ref="T2">IFERROR(INDEX('Appraisal Inputs'!$K$33:$K$62, SMALL(IF($B$2='Appraisal Inputs'!$D$33:$D$62, ROW('Appraisal Inputs'!$D$33:$D$62)-32,""), COLUMN()-2)),"")</f>
        <v/>
      </c>
      <c r="U2" s="285" t="str" cm="1">
        <f t="array" ref="U2">IFERROR(INDEX('Appraisal Inputs'!$K$33:$K$62, SMALL(IF($B$2='Appraisal Inputs'!$D$33:$D$62, ROW('Appraisal Inputs'!$D$33:$D$62)-32,""), COLUMN()-2)),"")</f>
        <v/>
      </c>
      <c r="V2" s="285" t="str" cm="1">
        <f t="array" ref="V2">IFERROR(INDEX('Appraisal Inputs'!$K$33:$K$62, SMALL(IF($B$2='Appraisal Inputs'!$D$33:$D$62, ROW('Appraisal Inputs'!$D$33:$D$62)-32,""), COLUMN()-2)),"")</f>
        <v/>
      </c>
      <c r="W2" s="285" t="str" cm="1">
        <f t="array" ref="W2">IFERROR(INDEX('Appraisal Inputs'!$K$33:$K$62, SMALL(IF($B$2='Appraisal Inputs'!$D$33:$D$62, ROW('Appraisal Inputs'!$D$33:$D$62)-32,""), COLUMN()-2)),"")</f>
        <v/>
      </c>
      <c r="X2" s="285" t="str" cm="1">
        <f t="array" ref="X2">IFERROR(INDEX('Appraisal Inputs'!$K$33:$K$62, SMALL(IF($B$2='Appraisal Inputs'!$D$33:$D$62, ROW('Appraisal Inputs'!$D$33:$D$62)-32,""), COLUMN()-2)),"")</f>
        <v/>
      </c>
      <c r="Y2" s="285" t="str" cm="1">
        <f t="array" ref="Y2">IFERROR(INDEX('Appraisal Inputs'!$K$33:$K$62, SMALL(IF($B$2='Appraisal Inputs'!$D$33:$D$62, ROW('Appraisal Inputs'!$D$33:$D$62)-32,""), COLUMN()-2)),"")</f>
        <v/>
      </c>
      <c r="Z2" s="285" t="str" cm="1">
        <f t="array" ref="Z2">IFERROR(INDEX('Appraisal Inputs'!$K$33:$K$62, SMALL(IF($B$2='Appraisal Inputs'!$D$33:$D$62, ROW('Appraisal Inputs'!$D$33:$D$62)-32,""), COLUMN()-2)),"")</f>
        <v/>
      </c>
      <c r="AA2" s="285" t="str" cm="1">
        <f t="array" ref="AA2">IFERROR(INDEX('Appraisal Inputs'!$K$33:$K$62, SMALL(IF($B$2='Appraisal Inputs'!$D$33:$D$62, ROW('Appraisal Inputs'!$D$33:$D$62)-32,""), COLUMN()-2)),"")</f>
        <v/>
      </c>
      <c r="AB2" s="285" t="str" cm="1">
        <f t="array" ref="AB2">IFERROR(INDEX('Appraisal Inputs'!$K$33:$K$62, SMALL(IF($B$2='Appraisal Inputs'!$D$33:$D$62, ROW('Appraisal Inputs'!$D$33:$D$62)-32,""), COLUMN()-2)),"")</f>
        <v/>
      </c>
      <c r="AC2" s="285" t="str" cm="1">
        <f t="array" ref="AC2">IFERROR(INDEX('Appraisal Inputs'!$K$33:$K$62, SMALL(IF($B$2='Appraisal Inputs'!$D$33:$D$62, ROW('Appraisal Inputs'!$D$33:$D$62)-32,""), COLUMN()-2)),"")</f>
        <v/>
      </c>
      <c r="AD2" s="285" t="str" cm="1">
        <f t="array" ref="AD2">IFERROR(INDEX('Appraisal Inputs'!$K$33:$K$62, SMALL(IF($B$2='Appraisal Inputs'!$D$33:$D$62, ROW('Appraisal Inputs'!$D$33:$D$62)-32,""), COLUMN()-2)),"")</f>
        <v/>
      </c>
      <c r="AE2" s="285" t="str" cm="1">
        <f t="array" ref="AE2">IFERROR(INDEX('Appraisal Inputs'!$K$33:$K$62, SMALL(IF($B$2='Appraisal Inputs'!$D$33:$D$62, ROW('Appraisal Inputs'!$D$33:$D$62)-32,""), COLUMN()-2)),"")</f>
        <v/>
      </c>
      <c r="AF2" s="285" t="str" cm="1">
        <f t="array" ref="AF2">IFERROR(INDEX('Appraisal Inputs'!$K$33:$K$62, SMALL(IF($B$2='Appraisal Inputs'!$D$33:$D$62, ROW('Appraisal Inputs'!$D$33:$D$62)-32,""), COLUMN()-2)),"")</f>
        <v/>
      </c>
      <c r="AG2" s="86"/>
      <c r="AH2" s="86"/>
      <c r="AI2" s="86"/>
      <c r="AJ2" s="86"/>
      <c r="AK2" s="86"/>
      <c r="AL2" s="86"/>
      <c r="AM2" s="86"/>
      <c r="AN2" s="86"/>
      <c r="AO2" s="86"/>
      <c r="AP2" s="86"/>
      <c r="AQ2" s="86"/>
      <c r="AR2" s="86"/>
      <c r="AS2" s="86"/>
      <c r="AT2" s="86"/>
    </row>
    <row r="3" spans="1:65" x14ac:dyDescent="0.25">
      <c r="A3" s="86"/>
      <c r="B3" s="285" t="s">
        <v>141</v>
      </c>
      <c r="C3" s="285" t="str" cm="1">
        <f t="array" ref="C3">IFERROR(INDEX('Appraisal Inputs'!$K$33:$K$62, SMALL(IF($B$3='Appraisal Inputs'!$D$33:$D$62, ROW('Appraisal Inputs'!$D$33:$D$62)-32,""), COLUMN()-2)),"")</f>
        <v/>
      </c>
      <c r="D3" s="285" t="str" cm="1">
        <f t="array" ref="D3">IFERROR(INDEX('Appraisal Inputs'!$K$33:$K$62, SMALL(IF($B$3='Appraisal Inputs'!$D$33:$D$62, ROW('Appraisal Inputs'!$D$33:$D$62)-32,""), COLUMN()-2)),"")</f>
        <v/>
      </c>
      <c r="E3" s="285" t="str" cm="1">
        <f t="array" ref="E3">IFERROR(INDEX('Appraisal Inputs'!$K$33:$K$62, SMALL(IF($B$3='Appraisal Inputs'!$D$33:$D$62, ROW('Appraisal Inputs'!$D$33:$D$62)-32,""), COLUMN()-2)),"")</f>
        <v/>
      </c>
      <c r="F3" s="285" t="str" cm="1">
        <f t="array" ref="F3">IFERROR(INDEX('Appraisal Inputs'!$K$33:$K$62, SMALL(IF($B$3='Appraisal Inputs'!$D$33:$D$62, ROW('Appraisal Inputs'!$D$33:$D$62)-32,""), COLUMN()-2)),"")</f>
        <v/>
      </c>
      <c r="G3" s="285" t="str" cm="1">
        <f t="array" ref="G3">IFERROR(INDEX('Appraisal Inputs'!$K$33:$K$62, SMALL(IF($B$3='Appraisal Inputs'!$D$33:$D$62, ROW('Appraisal Inputs'!$D$33:$D$62)-32,""), COLUMN()-2)),"")</f>
        <v/>
      </c>
      <c r="H3" s="285" t="str" cm="1">
        <f t="array" ref="H3">IFERROR(INDEX('Appraisal Inputs'!$K$33:$K$62, SMALL(IF($B$3='Appraisal Inputs'!$D$33:$D$62, ROW('Appraisal Inputs'!$D$33:$D$62)-32,""), COLUMN()-2)),"")</f>
        <v/>
      </c>
      <c r="I3" s="285" t="str" cm="1">
        <f t="array" ref="I3">IFERROR(INDEX('Appraisal Inputs'!$K$33:$K$62, SMALL(IF($B$3='Appraisal Inputs'!$D$33:$D$62, ROW('Appraisal Inputs'!$D$33:$D$62)-32,""), COLUMN()-2)),"")</f>
        <v/>
      </c>
      <c r="J3" s="285" t="str" cm="1">
        <f t="array" ref="J3">IFERROR(INDEX('Appraisal Inputs'!$K$33:$K$62, SMALL(IF($B$3='Appraisal Inputs'!$D$33:$D$62, ROW('Appraisal Inputs'!$D$33:$D$62)-32,""), COLUMN()-2)),"")</f>
        <v/>
      </c>
      <c r="K3" s="285" t="str" cm="1">
        <f t="array" ref="K3">IFERROR(INDEX('Appraisal Inputs'!$K$33:$K$62, SMALL(IF($B$3='Appraisal Inputs'!$D$33:$D$62, ROW('Appraisal Inputs'!$D$33:$D$62)-32,""), COLUMN()-2)),"")</f>
        <v/>
      </c>
      <c r="L3" s="285" t="str" cm="1">
        <f t="array" ref="L3">IFERROR(INDEX('Appraisal Inputs'!$K$33:$K$62, SMALL(IF($B$3='Appraisal Inputs'!$D$33:$D$62, ROW('Appraisal Inputs'!$D$33:$D$62)-32,""), COLUMN()-2)),"")</f>
        <v/>
      </c>
      <c r="M3" s="285" t="str" cm="1">
        <f t="array" ref="M3">IFERROR(INDEX('Appraisal Inputs'!$K$33:$K$62, SMALL(IF($B$3='Appraisal Inputs'!$D$33:$D$62, ROW('Appraisal Inputs'!$D$33:$D$62)-32,""), COLUMN()-2)),"")</f>
        <v/>
      </c>
      <c r="N3" s="285" t="str" cm="1">
        <f t="array" ref="N3">IFERROR(INDEX('Appraisal Inputs'!$K$33:$K$62, SMALL(IF($B$3='Appraisal Inputs'!$D$33:$D$62, ROW('Appraisal Inputs'!$D$33:$D$62)-32,""), COLUMN()-2)),"")</f>
        <v/>
      </c>
      <c r="O3" s="285" t="str" cm="1">
        <f t="array" ref="O3">IFERROR(INDEX('Appraisal Inputs'!$K$33:$K$62, SMALL(IF($B$3='Appraisal Inputs'!$D$33:$D$62, ROW('Appraisal Inputs'!$D$33:$D$62)-32,""), COLUMN()-2)),"")</f>
        <v/>
      </c>
      <c r="P3" s="285" t="str" cm="1">
        <f t="array" ref="P3">IFERROR(INDEX('Appraisal Inputs'!$K$33:$K$62, SMALL(IF($B$3='Appraisal Inputs'!$D$33:$D$62, ROW('Appraisal Inputs'!$D$33:$D$62)-32,""), COLUMN()-2)),"")</f>
        <v/>
      </c>
      <c r="Q3" s="285" t="str" cm="1">
        <f t="array" ref="Q3">IFERROR(INDEX('Appraisal Inputs'!$K$33:$K$62, SMALL(IF($B$3='Appraisal Inputs'!$D$33:$D$62, ROW('Appraisal Inputs'!$D$33:$D$62)-32,""), COLUMN()-2)),"")</f>
        <v/>
      </c>
      <c r="R3" s="285" t="str" cm="1">
        <f t="array" ref="R3">IFERROR(INDEX('Appraisal Inputs'!$K$33:$K$62, SMALL(IF($B$3='Appraisal Inputs'!$D$33:$D$62, ROW('Appraisal Inputs'!$D$33:$D$62)-32,""), COLUMN()-2)),"")</f>
        <v/>
      </c>
      <c r="S3" s="285" t="str" cm="1">
        <f t="array" ref="S3">IFERROR(INDEX('Appraisal Inputs'!$K$33:$K$62, SMALL(IF($B$3='Appraisal Inputs'!$D$33:$D$62, ROW('Appraisal Inputs'!$D$33:$D$62)-32,""), COLUMN()-2)),"")</f>
        <v/>
      </c>
      <c r="T3" s="285" t="str" cm="1">
        <f t="array" ref="T3">IFERROR(INDEX('Appraisal Inputs'!$K$33:$K$62, SMALL(IF($B$3='Appraisal Inputs'!$D$33:$D$62, ROW('Appraisal Inputs'!$D$33:$D$62)-32,""), COLUMN()-2)),"")</f>
        <v/>
      </c>
      <c r="U3" s="285" t="str" cm="1">
        <f t="array" ref="U3">IFERROR(INDEX('Appraisal Inputs'!$K$33:$K$62, SMALL(IF($B$3='Appraisal Inputs'!$D$33:$D$62, ROW('Appraisal Inputs'!$D$33:$D$62)-32,""), COLUMN()-2)),"")</f>
        <v/>
      </c>
      <c r="V3" s="285" t="str" cm="1">
        <f t="array" ref="V3">IFERROR(INDEX('Appraisal Inputs'!$K$33:$K$62, SMALL(IF($B$3='Appraisal Inputs'!$D$33:$D$62, ROW('Appraisal Inputs'!$D$33:$D$62)-32,""), COLUMN()-2)),"")</f>
        <v/>
      </c>
      <c r="W3" s="285" t="str" cm="1">
        <f t="array" ref="W3">IFERROR(INDEX('Appraisal Inputs'!$K$33:$K$62, SMALL(IF($B$3='Appraisal Inputs'!$D$33:$D$62, ROW('Appraisal Inputs'!$D$33:$D$62)-32,""), COLUMN()-2)),"")</f>
        <v/>
      </c>
      <c r="X3" s="285" t="str" cm="1">
        <f t="array" ref="X3">IFERROR(INDEX('Appraisal Inputs'!$K$33:$K$62, SMALL(IF($B$3='Appraisal Inputs'!$D$33:$D$62, ROW('Appraisal Inputs'!$D$33:$D$62)-32,""), COLUMN()-2)),"")</f>
        <v/>
      </c>
      <c r="Y3" s="285" t="str" cm="1">
        <f t="array" ref="Y3">IFERROR(INDEX('Appraisal Inputs'!$K$33:$K$62, SMALL(IF($B$3='Appraisal Inputs'!$D$33:$D$62, ROW('Appraisal Inputs'!$D$33:$D$62)-32,""), COLUMN()-2)),"")</f>
        <v/>
      </c>
      <c r="Z3" s="285" t="str" cm="1">
        <f t="array" ref="Z3">IFERROR(INDEX('Appraisal Inputs'!$K$33:$K$62, SMALL(IF($B$3='Appraisal Inputs'!$D$33:$D$62, ROW('Appraisal Inputs'!$D$33:$D$62)-32,""), COLUMN()-2)),"")</f>
        <v/>
      </c>
      <c r="AA3" s="285" t="str" cm="1">
        <f t="array" ref="AA3">IFERROR(INDEX('Appraisal Inputs'!$K$33:$K$62, SMALL(IF($B$3='Appraisal Inputs'!$D$33:$D$62, ROW('Appraisal Inputs'!$D$33:$D$62)-32,""), COLUMN()-2)),"")</f>
        <v/>
      </c>
      <c r="AB3" s="285" t="str" cm="1">
        <f t="array" ref="AB3">IFERROR(INDEX('Appraisal Inputs'!$K$33:$K$62, SMALL(IF($B$3='Appraisal Inputs'!$D$33:$D$62, ROW('Appraisal Inputs'!$D$33:$D$62)-32,""), COLUMN()-2)),"")</f>
        <v/>
      </c>
      <c r="AC3" s="285" t="str" cm="1">
        <f t="array" ref="AC3">IFERROR(INDEX('Appraisal Inputs'!$K$33:$K$62, SMALL(IF($B$3='Appraisal Inputs'!$D$33:$D$62, ROW('Appraisal Inputs'!$D$33:$D$62)-32,""), COLUMN()-2)),"")</f>
        <v/>
      </c>
      <c r="AD3" s="285" t="str" cm="1">
        <f t="array" ref="AD3">IFERROR(INDEX('Appraisal Inputs'!$K$33:$K$62, SMALL(IF($B$3='Appraisal Inputs'!$D$33:$D$62, ROW('Appraisal Inputs'!$D$33:$D$62)-32,""), COLUMN()-2)),"")</f>
        <v/>
      </c>
      <c r="AE3" s="285" t="str" cm="1">
        <f t="array" ref="AE3">IFERROR(INDEX('Appraisal Inputs'!$K$33:$K$62, SMALL(IF($B$3='Appraisal Inputs'!$D$33:$D$62, ROW('Appraisal Inputs'!$D$33:$D$62)-32,""), COLUMN()-2)),"")</f>
        <v/>
      </c>
      <c r="AF3" s="285" t="str" cm="1">
        <f t="array" ref="AF3">IFERROR(INDEX('Appraisal Inputs'!$K$33:$K$62, SMALL(IF($B$3='Appraisal Inputs'!$D$33:$D$62, ROW('Appraisal Inputs'!$D$33:$D$62)-32,""), COLUMN()-2)),"")</f>
        <v/>
      </c>
      <c r="AG3" s="86"/>
      <c r="AH3" s="86"/>
      <c r="AI3" s="86"/>
      <c r="AJ3" s="86"/>
      <c r="AK3" s="86"/>
      <c r="AL3" s="86"/>
      <c r="AM3" s="86"/>
      <c r="AN3" s="86"/>
      <c r="AO3" s="86"/>
      <c r="AP3" s="86"/>
      <c r="AQ3" s="86"/>
      <c r="AR3" s="86"/>
      <c r="AS3" s="86"/>
      <c r="AT3" s="86"/>
    </row>
    <row r="4" spans="1:65" x14ac:dyDescent="0.25">
      <c r="A4" s="86"/>
      <c r="B4" s="285" t="s">
        <v>139</v>
      </c>
      <c r="C4" s="285" t="str" cm="1">
        <f t="array" ref="C4">IFERROR(INDEX('Appraisal Inputs'!$K$33:$K$62, SMALL(IF($B$4='Appraisal Inputs'!$D$33:$D$62, ROW('Appraisal Inputs'!$D$33:$D$62)-32,""), COLUMN()-2)),"")</f>
        <v/>
      </c>
      <c r="D4" s="285" t="str" cm="1">
        <f t="array" ref="D4">IFERROR(INDEX('Appraisal Inputs'!$K$33:$K$62, SMALL(IF($B$4='Appraisal Inputs'!$D$33:$D$62, ROW('Appraisal Inputs'!$D$33:$D$62)-32,""), COLUMN()-2)),"")</f>
        <v/>
      </c>
      <c r="E4" s="285" t="str" cm="1">
        <f t="array" ref="E4">IFERROR(INDEX('Appraisal Inputs'!$K$33:$K$62, SMALL(IF($B$4='Appraisal Inputs'!$D$33:$D$62, ROW('Appraisal Inputs'!$D$33:$D$62)-32,""), COLUMN()-2)),"")</f>
        <v/>
      </c>
      <c r="F4" s="285" t="str" cm="1">
        <f t="array" ref="F4">IFERROR(INDEX('Appraisal Inputs'!$K$33:$K$62, SMALL(IF($B$4='Appraisal Inputs'!$D$33:$D$62, ROW('Appraisal Inputs'!$D$33:$D$62)-32,""), COLUMN()-2)),"")</f>
        <v/>
      </c>
      <c r="G4" s="285" t="str" cm="1">
        <f t="array" ref="G4">IFERROR(INDEX('Appraisal Inputs'!$K$33:$K$62, SMALL(IF($B$4='Appraisal Inputs'!$D$33:$D$62, ROW('Appraisal Inputs'!$D$33:$D$62)-32,""), COLUMN()-2)),"")</f>
        <v/>
      </c>
      <c r="H4" s="285" t="str" cm="1">
        <f t="array" ref="H4">IFERROR(INDEX('Appraisal Inputs'!$K$33:$K$62, SMALL(IF($B$4='Appraisal Inputs'!$D$33:$D$62, ROW('Appraisal Inputs'!$D$33:$D$62)-32,""), COLUMN()-2)),"")</f>
        <v/>
      </c>
      <c r="I4" s="285" t="str" cm="1">
        <f t="array" ref="I4">IFERROR(INDEX('Appraisal Inputs'!$K$33:$K$62, SMALL(IF($B$4='Appraisal Inputs'!$D$33:$D$62, ROW('Appraisal Inputs'!$D$33:$D$62)-32,""), COLUMN()-2)),"")</f>
        <v/>
      </c>
      <c r="J4" s="285" t="str" cm="1">
        <f t="array" ref="J4">IFERROR(INDEX('Appraisal Inputs'!$K$33:$K$62, SMALL(IF($B$4='Appraisal Inputs'!$D$33:$D$62, ROW('Appraisal Inputs'!$D$33:$D$62)-32,""), COLUMN()-2)),"")</f>
        <v/>
      </c>
      <c r="K4" s="285" t="str" cm="1">
        <f t="array" ref="K4">IFERROR(INDEX('Appraisal Inputs'!$K$33:$K$62, SMALL(IF($B$4='Appraisal Inputs'!$D$33:$D$62, ROW('Appraisal Inputs'!$D$33:$D$62)-32,""), COLUMN()-2)),"")</f>
        <v/>
      </c>
      <c r="L4" s="285" t="str" cm="1">
        <f t="array" ref="L4">IFERROR(INDEX('Appraisal Inputs'!$K$33:$K$62, SMALL(IF($B$4='Appraisal Inputs'!$D$33:$D$62, ROW('Appraisal Inputs'!$D$33:$D$62)-32,""), COLUMN()-2)),"")</f>
        <v/>
      </c>
      <c r="M4" s="285" t="str" cm="1">
        <f t="array" ref="M4">IFERROR(INDEX('Appraisal Inputs'!$K$33:$K$62, SMALL(IF($B$4='Appraisal Inputs'!$D$33:$D$62, ROW('Appraisal Inputs'!$D$33:$D$62)-32,""), COLUMN()-2)),"")</f>
        <v/>
      </c>
      <c r="N4" s="285" t="str" cm="1">
        <f t="array" ref="N4">IFERROR(INDEX('Appraisal Inputs'!$K$33:$K$62, SMALL(IF($B$4='Appraisal Inputs'!$D$33:$D$62, ROW('Appraisal Inputs'!$D$33:$D$62)-32,""), COLUMN()-2)),"")</f>
        <v/>
      </c>
      <c r="O4" s="285" t="str" cm="1">
        <f t="array" ref="O4">IFERROR(INDEX('Appraisal Inputs'!$K$33:$K$62, SMALL(IF($B$4='Appraisal Inputs'!$D$33:$D$62, ROW('Appraisal Inputs'!$D$33:$D$62)-32,""), COLUMN()-2)),"")</f>
        <v/>
      </c>
      <c r="P4" s="285" t="str" cm="1">
        <f t="array" ref="P4">IFERROR(INDEX('Appraisal Inputs'!$K$33:$K$62, SMALL(IF($B$4='Appraisal Inputs'!$D$33:$D$62, ROW('Appraisal Inputs'!$D$33:$D$62)-32,""), COLUMN()-2)),"")</f>
        <v/>
      </c>
      <c r="Q4" s="285" t="str" cm="1">
        <f t="array" ref="Q4">IFERROR(INDEX('Appraisal Inputs'!$K$33:$K$62, SMALL(IF($B$4='Appraisal Inputs'!$D$33:$D$62, ROW('Appraisal Inputs'!$D$33:$D$62)-32,""), COLUMN()-2)),"")</f>
        <v/>
      </c>
      <c r="R4" s="285" t="str" cm="1">
        <f t="array" ref="R4">IFERROR(INDEX('Appraisal Inputs'!$K$33:$K$62, SMALL(IF($B$4='Appraisal Inputs'!$D$33:$D$62, ROW('Appraisal Inputs'!$D$33:$D$62)-32,""), COLUMN()-2)),"")</f>
        <v/>
      </c>
      <c r="S4" s="285" t="str" cm="1">
        <f t="array" ref="S4">IFERROR(INDEX('Appraisal Inputs'!$K$33:$K$62, SMALL(IF($B$4='Appraisal Inputs'!$D$33:$D$62, ROW('Appraisal Inputs'!$D$33:$D$62)-32,""), COLUMN()-2)),"")</f>
        <v/>
      </c>
      <c r="T4" s="285" t="str" cm="1">
        <f t="array" ref="T4">IFERROR(INDEX('Appraisal Inputs'!$K$33:$K$62, SMALL(IF($B$4='Appraisal Inputs'!$D$33:$D$62, ROW('Appraisal Inputs'!$D$33:$D$62)-32,""), COLUMN()-2)),"")</f>
        <v/>
      </c>
      <c r="U4" s="285" t="str" cm="1">
        <f t="array" ref="U4">IFERROR(INDEX('Appraisal Inputs'!$K$33:$K$62, SMALL(IF($B$4='Appraisal Inputs'!$D$33:$D$62, ROW('Appraisal Inputs'!$D$33:$D$62)-32,""), COLUMN()-2)),"")</f>
        <v/>
      </c>
      <c r="V4" s="285" t="str" cm="1">
        <f t="array" ref="V4">IFERROR(INDEX('Appraisal Inputs'!$K$33:$K$62, SMALL(IF($B$4='Appraisal Inputs'!$D$33:$D$62, ROW('Appraisal Inputs'!$D$33:$D$62)-32,""), COLUMN()-2)),"")</f>
        <v/>
      </c>
      <c r="W4" s="285" t="str" cm="1">
        <f t="array" ref="W4">IFERROR(INDEX('Appraisal Inputs'!$K$33:$K$62, SMALL(IF($B$4='Appraisal Inputs'!$D$33:$D$62, ROW('Appraisal Inputs'!$D$33:$D$62)-32,""), COLUMN()-2)),"")</f>
        <v/>
      </c>
      <c r="X4" s="285" t="str" cm="1">
        <f t="array" ref="X4">IFERROR(INDEX('Appraisal Inputs'!$K$33:$K$62, SMALL(IF($B$4='Appraisal Inputs'!$D$33:$D$62, ROW('Appraisal Inputs'!$D$33:$D$62)-32,""), COLUMN()-2)),"")</f>
        <v/>
      </c>
      <c r="Y4" s="285" t="str" cm="1">
        <f t="array" ref="Y4">IFERROR(INDEX('Appraisal Inputs'!$K$33:$K$62, SMALL(IF($B$4='Appraisal Inputs'!$D$33:$D$62, ROW('Appraisal Inputs'!$D$33:$D$62)-32,""), COLUMN()-2)),"")</f>
        <v/>
      </c>
      <c r="Z4" s="285" t="str" cm="1">
        <f t="array" ref="Z4">IFERROR(INDEX('Appraisal Inputs'!$K$33:$K$62, SMALL(IF($B$4='Appraisal Inputs'!$D$33:$D$62, ROW('Appraisal Inputs'!$D$33:$D$62)-32,""), COLUMN()-2)),"")</f>
        <v/>
      </c>
      <c r="AA4" s="285" t="str" cm="1">
        <f t="array" ref="AA4">IFERROR(INDEX('Appraisal Inputs'!$K$33:$K$62, SMALL(IF($B$4='Appraisal Inputs'!$D$33:$D$62, ROW('Appraisal Inputs'!$D$33:$D$62)-32,""), COLUMN()-2)),"")</f>
        <v/>
      </c>
      <c r="AB4" s="285" t="str" cm="1">
        <f t="array" ref="AB4">IFERROR(INDEX('Appraisal Inputs'!$K$33:$K$62, SMALL(IF($B$4='Appraisal Inputs'!$D$33:$D$62, ROW('Appraisal Inputs'!$D$33:$D$62)-32,""), COLUMN()-2)),"")</f>
        <v/>
      </c>
      <c r="AC4" s="285" t="str" cm="1">
        <f t="array" ref="AC4">IFERROR(INDEX('Appraisal Inputs'!$K$33:$K$62, SMALL(IF($B$4='Appraisal Inputs'!$D$33:$D$62, ROW('Appraisal Inputs'!$D$33:$D$62)-32,""), COLUMN()-2)),"")</f>
        <v/>
      </c>
      <c r="AD4" s="285" t="str" cm="1">
        <f t="array" ref="AD4">IFERROR(INDEX('Appraisal Inputs'!$K$33:$K$62, SMALL(IF($B$4='Appraisal Inputs'!$D$33:$D$62, ROW('Appraisal Inputs'!$D$33:$D$62)-32,""), COLUMN()-2)),"")</f>
        <v/>
      </c>
      <c r="AE4" s="285" t="str" cm="1">
        <f t="array" ref="AE4">IFERROR(INDEX('Appraisal Inputs'!$K$33:$K$62, SMALL(IF($B$4='Appraisal Inputs'!$D$33:$D$62, ROW('Appraisal Inputs'!$D$33:$D$62)-32,""), COLUMN()-2)),"")</f>
        <v/>
      </c>
      <c r="AF4" s="285" t="str" cm="1">
        <f t="array" ref="AF4">IFERROR(INDEX('Appraisal Inputs'!$K$33:$K$62, SMALL(IF($B$4='Appraisal Inputs'!$D$33:$D$62, ROW('Appraisal Inputs'!$D$33:$D$62)-32,""), COLUMN()-2)),"")</f>
        <v/>
      </c>
      <c r="AG4" s="86"/>
      <c r="AH4" s="86"/>
      <c r="AI4" s="86"/>
      <c r="AJ4" s="86"/>
      <c r="AK4" s="86"/>
      <c r="AL4" s="86"/>
      <c r="AM4" s="86"/>
      <c r="AN4" s="86"/>
      <c r="AO4" s="86"/>
      <c r="AP4" s="86"/>
      <c r="AQ4" s="86"/>
      <c r="AR4" s="86"/>
      <c r="AS4" s="86"/>
      <c r="AT4" s="86"/>
    </row>
    <row r="5" spans="1:65" x14ac:dyDescent="0.25">
      <c r="A5" s="86"/>
      <c r="B5" s="285" t="s">
        <v>142</v>
      </c>
      <c r="C5" s="285" t="str" cm="1">
        <f t="array" ref="C5">IFERROR(INDEX('Appraisal Inputs'!$K$33:$K$62, SMALL(IF($B$5='Appraisal Inputs'!$D$33:$D$62, ROW('Appraisal Inputs'!$D$33:$D$62)-32,""), COLUMN()-2)),"")</f>
        <v/>
      </c>
      <c r="D5" s="285" t="str" cm="1">
        <f t="array" ref="D5">IFERROR(INDEX('Appraisal Inputs'!$K$33:$K$62, SMALL(IF($B$5='Appraisal Inputs'!$D$33:$D$62, ROW('Appraisal Inputs'!$D$33:$D$62)-32,""), COLUMN()-2)),"")</f>
        <v/>
      </c>
      <c r="E5" s="285" t="str" cm="1">
        <f t="array" ref="E5">IFERROR(INDEX('Appraisal Inputs'!$K$33:$K$62, SMALL(IF($B$5='Appraisal Inputs'!$D$33:$D$62, ROW('Appraisal Inputs'!$D$33:$D$62)-32,""), COLUMN()-2)),"")</f>
        <v/>
      </c>
      <c r="F5" s="285" t="str" cm="1">
        <f t="array" ref="F5">IFERROR(INDEX('Appraisal Inputs'!$K$33:$K$62, SMALL(IF($B$5='Appraisal Inputs'!$D$33:$D$62, ROW('Appraisal Inputs'!$D$33:$D$62)-32,""), COLUMN()-2)),"")</f>
        <v/>
      </c>
      <c r="G5" s="285" t="str" cm="1">
        <f t="array" ref="G5">IFERROR(INDEX('Appraisal Inputs'!$K$33:$K$62, SMALL(IF($B$5='Appraisal Inputs'!$D$33:$D$62, ROW('Appraisal Inputs'!$D$33:$D$62)-32,""), COLUMN()-2)),"")</f>
        <v/>
      </c>
      <c r="H5" s="285" t="str" cm="1">
        <f t="array" ref="H5">IFERROR(INDEX('Appraisal Inputs'!$K$33:$K$62, SMALL(IF($B$5='Appraisal Inputs'!$D$33:$D$62, ROW('Appraisal Inputs'!$D$33:$D$62)-32,""), COLUMN()-2)),"")</f>
        <v/>
      </c>
      <c r="I5" s="285" t="str" cm="1">
        <f t="array" ref="I5">IFERROR(INDEX('Appraisal Inputs'!$K$33:$K$62, SMALL(IF($B$5='Appraisal Inputs'!$D$33:$D$62, ROW('Appraisal Inputs'!$D$33:$D$62)-32,""), COLUMN()-2)),"")</f>
        <v/>
      </c>
      <c r="J5" s="285" t="str" cm="1">
        <f t="array" ref="J5">IFERROR(INDEX('Appraisal Inputs'!$K$33:$K$62, SMALL(IF($B$5='Appraisal Inputs'!$D$33:$D$62, ROW('Appraisal Inputs'!$D$33:$D$62)-32,""), COLUMN()-2)),"")</f>
        <v/>
      </c>
      <c r="K5" s="285" t="str" cm="1">
        <f t="array" ref="K5">IFERROR(INDEX('Appraisal Inputs'!$K$33:$K$62, SMALL(IF($B$5='Appraisal Inputs'!$D$33:$D$62, ROW('Appraisal Inputs'!$D$33:$D$62)-32,""), COLUMN()-2)),"")</f>
        <v/>
      </c>
      <c r="L5" s="285" t="str" cm="1">
        <f t="array" ref="L5">IFERROR(INDEX('Appraisal Inputs'!$K$33:$K$62, SMALL(IF($B$5='Appraisal Inputs'!$D$33:$D$62, ROW('Appraisal Inputs'!$D$33:$D$62)-32,""), COLUMN()-2)),"")</f>
        <v/>
      </c>
      <c r="M5" s="285" t="str" cm="1">
        <f t="array" ref="M5">IFERROR(INDEX('Appraisal Inputs'!$K$33:$K$62, SMALL(IF($B$5='Appraisal Inputs'!$D$33:$D$62, ROW('Appraisal Inputs'!$D$33:$D$62)-32,""), COLUMN()-2)),"")</f>
        <v/>
      </c>
      <c r="N5" s="285" t="str" cm="1">
        <f t="array" ref="N5">IFERROR(INDEX('Appraisal Inputs'!$K$33:$K$62, SMALL(IF($B$5='Appraisal Inputs'!$D$33:$D$62, ROW('Appraisal Inputs'!$D$33:$D$62)-32,""), COLUMN()-2)),"")</f>
        <v/>
      </c>
      <c r="O5" s="285" t="str" cm="1">
        <f t="array" ref="O5">IFERROR(INDEX('Appraisal Inputs'!$K$33:$K$62, SMALL(IF($B$5='Appraisal Inputs'!$D$33:$D$62, ROW('Appraisal Inputs'!$D$33:$D$62)-32,""), COLUMN()-2)),"")</f>
        <v/>
      </c>
      <c r="P5" s="285" t="str" cm="1">
        <f t="array" ref="P5">IFERROR(INDEX('Appraisal Inputs'!$K$33:$K$62, SMALL(IF($B$5='Appraisal Inputs'!$D$33:$D$62, ROW('Appraisal Inputs'!$D$33:$D$62)-32,""), COLUMN()-2)),"")</f>
        <v/>
      </c>
      <c r="Q5" s="285" t="str" cm="1">
        <f t="array" ref="Q5">IFERROR(INDEX('Appraisal Inputs'!$K$33:$K$62, SMALL(IF($B$5='Appraisal Inputs'!$D$33:$D$62, ROW('Appraisal Inputs'!$D$33:$D$62)-32,""), COLUMN()-2)),"")</f>
        <v/>
      </c>
      <c r="R5" s="285" t="str" cm="1">
        <f t="array" ref="R5">IFERROR(INDEX('Appraisal Inputs'!$K$33:$K$62, SMALL(IF($B$5='Appraisal Inputs'!$D$33:$D$62, ROW('Appraisal Inputs'!$D$33:$D$62)-32,""), COLUMN()-2)),"")</f>
        <v/>
      </c>
      <c r="S5" s="285" t="str" cm="1">
        <f t="array" ref="S5">IFERROR(INDEX('Appraisal Inputs'!$K$33:$K$62, SMALL(IF($B$5='Appraisal Inputs'!$D$33:$D$62, ROW('Appraisal Inputs'!$D$33:$D$62)-32,""), COLUMN()-2)),"")</f>
        <v/>
      </c>
      <c r="T5" s="285" t="str" cm="1">
        <f t="array" ref="T5">IFERROR(INDEX('Appraisal Inputs'!$K$33:$K$62, SMALL(IF($B$5='Appraisal Inputs'!$D$33:$D$62, ROW('Appraisal Inputs'!$D$33:$D$62)-32,""), COLUMN()-2)),"")</f>
        <v/>
      </c>
      <c r="U5" s="285" t="str" cm="1">
        <f t="array" ref="U5">IFERROR(INDEX('Appraisal Inputs'!$K$33:$K$62, SMALL(IF($B$5='Appraisal Inputs'!$D$33:$D$62, ROW('Appraisal Inputs'!$D$33:$D$62)-32,""), COLUMN()-2)),"")</f>
        <v/>
      </c>
      <c r="V5" s="285" t="str" cm="1">
        <f t="array" ref="V5">IFERROR(INDEX('Appraisal Inputs'!$K$33:$K$62, SMALL(IF($B$5='Appraisal Inputs'!$D$33:$D$62, ROW('Appraisal Inputs'!$D$33:$D$62)-32,""), COLUMN()-2)),"")</f>
        <v/>
      </c>
      <c r="W5" s="285" t="str" cm="1">
        <f t="array" ref="W5">IFERROR(INDEX('Appraisal Inputs'!$K$33:$K$62, SMALL(IF($B$5='Appraisal Inputs'!$D$33:$D$62, ROW('Appraisal Inputs'!$D$33:$D$62)-32,""), COLUMN()-2)),"")</f>
        <v/>
      </c>
      <c r="X5" s="285" t="str" cm="1">
        <f t="array" ref="X5">IFERROR(INDEX('Appraisal Inputs'!$K$33:$K$62, SMALL(IF($B$5='Appraisal Inputs'!$D$33:$D$62, ROW('Appraisal Inputs'!$D$33:$D$62)-32,""), COLUMN()-2)),"")</f>
        <v/>
      </c>
      <c r="Y5" s="285" t="str" cm="1">
        <f t="array" ref="Y5">IFERROR(INDEX('Appraisal Inputs'!$K$33:$K$62, SMALL(IF($B$5='Appraisal Inputs'!$D$33:$D$62, ROW('Appraisal Inputs'!$D$33:$D$62)-32,""), COLUMN()-2)),"")</f>
        <v/>
      </c>
      <c r="Z5" s="285" t="str" cm="1">
        <f t="array" ref="Z5">IFERROR(INDEX('Appraisal Inputs'!$K$33:$K$62, SMALL(IF($B$5='Appraisal Inputs'!$D$33:$D$62, ROW('Appraisal Inputs'!$D$33:$D$62)-32,""), COLUMN()-2)),"")</f>
        <v/>
      </c>
      <c r="AA5" s="285" t="str" cm="1">
        <f t="array" ref="AA5">IFERROR(INDEX('Appraisal Inputs'!$K$33:$K$62, SMALL(IF($B$5='Appraisal Inputs'!$D$33:$D$62, ROW('Appraisal Inputs'!$D$33:$D$62)-32,""), COLUMN()-2)),"")</f>
        <v/>
      </c>
      <c r="AB5" s="285" t="str" cm="1">
        <f t="array" ref="AB5">IFERROR(INDEX('Appraisal Inputs'!$K$33:$K$62, SMALL(IF($B$5='Appraisal Inputs'!$D$33:$D$62, ROW('Appraisal Inputs'!$D$33:$D$62)-32,""), COLUMN()-2)),"")</f>
        <v/>
      </c>
      <c r="AC5" s="285" t="str" cm="1">
        <f t="array" ref="AC5">IFERROR(INDEX('Appraisal Inputs'!$K$33:$K$62, SMALL(IF($B$5='Appraisal Inputs'!$D$33:$D$62, ROW('Appraisal Inputs'!$D$33:$D$62)-32,""), COLUMN()-2)),"")</f>
        <v/>
      </c>
      <c r="AD5" s="285" t="str" cm="1">
        <f t="array" ref="AD5">IFERROR(INDEX('Appraisal Inputs'!$K$33:$K$62, SMALL(IF($B$5='Appraisal Inputs'!$D$33:$D$62, ROW('Appraisal Inputs'!$D$33:$D$62)-32,""), COLUMN()-2)),"")</f>
        <v/>
      </c>
      <c r="AE5" s="285" t="str" cm="1">
        <f t="array" ref="AE5">IFERROR(INDEX('Appraisal Inputs'!$K$33:$K$62, SMALL(IF($B$5='Appraisal Inputs'!$D$33:$D$62, ROW('Appraisal Inputs'!$D$33:$D$62)-32,""), COLUMN()-2)),"")</f>
        <v/>
      </c>
      <c r="AF5" s="285" t="str" cm="1">
        <f t="array" ref="AF5">IFERROR(INDEX('Appraisal Inputs'!$K$33:$K$62, SMALL(IF($B$5='Appraisal Inputs'!$D$33:$D$62, ROW('Appraisal Inputs'!$D$33:$D$62)-32,""), COLUMN()-2)),"")</f>
        <v/>
      </c>
      <c r="AG5" s="86"/>
      <c r="AH5" s="86"/>
      <c r="AI5" s="86"/>
      <c r="AJ5" s="86"/>
      <c r="AK5" s="86"/>
      <c r="AL5" s="86"/>
      <c r="AM5" s="86"/>
      <c r="AN5" s="86"/>
      <c r="AO5" s="86"/>
      <c r="AP5" s="86"/>
      <c r="AQ5" s="86"/>
      <c r="AR5" s="86"/>
      <c r="AS5" s="86"/>
      <c r="AT5" s="86"/>
    </row>
    <row r="6" spans="1:65" x14ac:dyDescent="0.25">
      <c r="A6" s="86"/>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row>
    <row r="7" spans="1:65" ht="15.75" thickBot="1" x14ac:dyDescent="0.3">
      <c r="A7" s="187"/>
      <c r="B7" s="86" t="str">
        <f>Occupancy!C3</f>
        <v>Skilled Nursing</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row>
    <row r="8" spans="1:65" x14ac:dyDescent="0.25">
      <c r="A8" s="187"/>
      <c r="B8" s="296" t="s">
        <v>138</v>
      </c>
      <c r="C8" s="288" t="str">
        <f>"Unadjusted "&amp;C2</f>
        <v xml:space="preserve">Unadjusted </v>
      </c>
      <c r="D8" s="289" t="str">
        <f>"Adjusted "&amp;C2</f>
        <v xml:space="preserve">Adjusted </v>
      </c>
      <c r="E8" s="293" t="str">
        <f xml:space="preserve"> "Unadjusted "&amp;D2</f>
        <v xml:space="preserve">Unadjusted </v>
      </c>
      <c r="F8" s="294" t="str">
        <f xml:space="preserve"> "Adjusted "&amp;D2</f>
        <v xml:space="preserve">Adjusted </v>
      </c>
      <c r="G8" s="293" t="str">
        <f xml:space="preserve"> "Unadjusted "&amp;E2</f>
        <v xml:space="preserve">Unadjusted </v>
      </c>
      <c r="H8" s="294" t="str">
        <f xml:space="preserve"> "Adjusted "&amp;E2</f>
        <v xml:space="preserve">Adjusted </v>
      </c>
      <c r="I8" s="293" t="str">
        <f xml:space="preserve"> "Unadjusted "&amp;F2</f>
        <v xml:space="preserve">Unadjusted </v>
      </c>
      <c r="J8" s="294" t="str">
        <f xml:space="preserve"> "Adjusted "&amp;F2</f>
        <v xml:space="preserve">Adjusted </v>
      </c>
      <c r="K8" s="293" t="str">
        <f xml:space="preserve"> "Unadjusted "&amp;G2</f>
        <v xml:space="preserve">Unadjusted </v>
      </c>
      <c r="L8" s="294" t="str">
        <f xml:space="preserve"> "Adjusted "&amp;G2</f>
        <v xml:space="preserve">Adjusted </v>
      </c>
      <c r="M8" s="293" t="str">
        <f xml:space="preserve"> "Unadjusted "&amp;H2</f>
        <v xml:space="preserve">Unadjusted </v>
      </c>
      <c r="N8" s="294" t="str">
        <f xml:space="preserve"> "Adjusted "&amp;H2</f>
        <v xml:space="preserve">Adjusted </v>
      </c>
      <c r="O8" s="293" t="str">
        <f xml:space="preserve"> "Unadjusted "&amp;I2</f>
        <v xml:space="preserve">Unadjusted </v>
      </c>
      <c r="P8" s="294" t="str">
        <f xml:space="preserve"> "Adjusted "&amp;I2</f>
        <v xml:space="preserve">Adjusted </v>
      </c>
      <c r="Q8" s="293" t="str">
        <f xml:space="preserve"> "Unadjusted "&amp;J2</f>
        <v xml:space="preserve">Unadjusted </v>
      </c>
      <c r="R8" s="294" t="str">
        <f xml:space="preserve"> "Adjusted "&amp;J2</f>
        <v xml:space="preserve">Adjusted </v>
      </c>
      <c r="S8" s="293" t="str">
        <f xml:space="preserve"> "Unadjusted "&amp;K2</f>
        <v xml:space="preserve">Unadjusted </v>
      </c>
      <c r="T8" s="294" t="str">
        <f xml:space="preserve"> "Adjusted "&amp;K2</f>
        <v xml:space="preserve">Adjusted </v>
      </c>
      <c r="U8" s="295" t="str">
        <f xml:space="preserve"> "Unadjusted "&amp;L2</f>
        <v xml:space="preserve">Unadjusted </v>
      </c>
      <c r="V8" s="294" t="str">
        <f xml:space="preserve"> "Adjusted "&amp;L2</f>
        <v xml:space="preserve">Adjusted </v>
      </c>
      <c r="W8" s="295" t="str">
        <f xml:space="preserve"> "Unadjusted "&amp;M2</f>
        <v xml:space="preserve">Unadjusted </v>
      </c>
      <c r="X8" s="294" t="str">
        <f xml:space="preserve"> "Adjusted "&amp;M2</f>
        <v xml:space="preserve">Adjusted </v>
      </c>
      <c r="Y8" s="295" t="str">
        <f xml:space="preserve"> "Unadjusted "&amp;N2</f>
        <v xml:space="preserve">Unadjusted </v>
      </c>
      <c r="Z8" s="294" t="str">
        <f xml:space="preserve"> "Adjusted "&amp;N2</f>
        <v xml:space="preserve">Adjusted </v>
      </c>
      <c r="AA8" s="295" t="str">
        <f xml:space="preserve"> "Unadjusted "&amp;O2</f>
        <v xml:space="preserve">Unadjusted </v>
      </c>
      <c r="AB8" s="294" t="str">
        <f xml:space="preserve"> "Adjusted "&amp;O2</f>
        <v xml:space="preserve">Adjusted </v>
      </c>
      <c r="AC8" s="295" t="str">
        <f xml:space="preserve"> "Unadjusted "&amp;P2</f>
        <v xml:space="preserve">Unadjusted </v>
      </c>
      <c r="AD8" s="294" t="str">
        <f xml:space="preserve"> "Adjusted "&amp;P2</f>
        <v xml:space="preserve">Adjusted </v>
      </c>
      <c r="AE8" s="295" t="str">
        <f xml:space="preserve"> "Unadjusted "&amp;Q2</f>
        <v xml:space="preserve">Unadjusted </v>
      </c>
      <c r="AF8" s="294" t="str">
        <f xml:space="preserve"> "Adjusted "&amp;Q2</f>
        <v xml:space="preserve">Adjusted </v>
      </c>
      <c r="AG8" s="293" t="str">
        <f xml:space="preserve"> "Unadjusted "&amp;R2</f>
        <v xml:space="preserve">Unadjusted </v>
      </c>
      <c r="AH8" s="294" t="str">
        <f xml:space="preserve"> "Adjusted "&amp;R2</f>
        <v xml:space="preserve">Adjusted </v>
      </c>
      <c r="AI8" s="293" t="str">
        <f xml:space="preserve"> "Unadjusted "&amp;S2</f>
        <v xml:space="preserve">Unadjusted </v>
      </c>
      <c r="AJ8" s="294" t="str">
        <f xml:space="preserve"> "Adjusted "&amp;S2</f>
        <v xml:space="preserve">Adjusted </v>
      </c>
      <c r="AK8" s="293" t="str">
        <f xml:space="preserve"> "Unadjusted "&amp;T2</f>
        <v xml:space="preserve">Unadjusted </v>
      </c>
      <c r="AL8" s="294" t="str">
        <f xml:space="preserve"> "Adjusted "&amp;T2</f>
        <v xml:space="preserve">Adjusted </v>
      </c>
      <c r="AM8" s="293" t="str">
        <f xml:space="preserve"> "Unadjusted "&amp;U2</f>
        <v xml:space="preserve">Unadjusted </v>
      </c>
      <c r="AN8" s="294" t="str">
        <f xml:space="preserve"> "Adjusted "&amp;U2</f>
        <v xml:space="preserve">Adjusted </v>
      </c>
      <c r="AO8" s="293" t="str">
        <f xml:space="preserve"> "Unadjusted "&amp;V2</f>
        <v xml:space="preserve">Unadjusted </v>
      </c>
      <c r="AP8" s="294" t="str">
        <f xml:space="preserve"> "Adjusted "&amp;V2</f>
        <v xml:space="preserve">Adjusted </v>
      </c>
      <c r="AQ8" s="293" t="str">
        <f xml:space="preserve"> "Unadjusted "&amp;W2</f>
        <v xml:space="preserve">Unadjusted </v>
      </c>
      <c r="AR8" s="294" t="str">
        <f xml:space="preserve"> "Adjusted "&amp;W2</f>
        <v xml:space="preserve">Adjusted </v>
      </c>
      <c r="AS8" s="293" t="str">
        <f xml:space="preserve"> "Unadjusted "&amp;X2</f>
        <v xml:space="preserve">Unadjusted </v>
      </c>
      <c r="AT8" s="294" t="str">
        <f xml:space="preserve"> "Adjusted "&amp;X2</f>
        <v xml:space="preserve">Adjusted </v>
      </c>
      <c r="AU8" s="293" t="str">
        <f xml:space="preserve"> "Unadjusted "&amp;Y2</f>
        <v xml:space="preserve">Unadjusted </v>
      </c>
      <c r="AV8" s="294" t="str">
        <f xml:space="preserve"> "Adjusted "&amp;Y2</f>
        <v xml:space="preserve">Adjusted </v>
      </c>
      <c r="AW8" s="293" t="str">
        <f xml:space="preserve"> "Unadjusted "&amp;Z2</f>
        <v xml:space="preserve">Unadjusted </v>
      </c>
      <c r="AX8" s="294" t="str">
        <f xml:space="preserve"> "Adjusted "&amp;Z2</f>
        <v xml:space="preserve">Adjusted </v>
      </c>
      <c r="AY8" s="293" t="str">
        <f xml:space="preserve"> "Unadjusted "&amp;AA2</f>
        <v xml:space="preserve">Unadjusted </v>
      </c>
      <c r="AZ8" s="294" t="str">
        <f xml:space="preserve"> "Adjusted "&amp;AA2</f>
        <v xml:space="preserve">Adjusted </v>
      </c>
      <c r="BA8" s="293" t="str">
        <f xml:space="preserve"> "Unadjusted "&amp;AB2</f>
        <v xml:space="preserve">Unadjusted </v>
      </c>
      <c r="BB8" s="294" t="str">
        <f xml:space="preserve"> "Adjusted "&amp;AB2</f>
        <v xml:space="preserve">Adjusted </v>
      </c>
      <c r="BC8" s="293" t="str">
        <f xml:space="preserve"> "Unadjusted "&amp;AC2</f>
        <v xml:space="preserve">Unadjusted </v>
      </c>
      <c r="BD8" s="294" t="str">
        <f xml:space="preserve"> "Adjusted "&amp;AC2</f>
        <v xml:space="preserve">Adjusted </v>
      </c>
      <c r="BE8" s="293" t="str">
        <f xml:space="preserve"> "Unadjusted "&amp;AD2</f>
        <v xml:space="preserve">Unadjusted </v>
      </c>
      <c r="BF8" s="294" t="str">
        <f xml:space="preserve"> "Adjusted "&amp;AD2</f>
        <v xml:space="preserve">Adjusted </v>
      </c>
      <c r="BG8" s="293" t="str">
        <f xml:space="preserve"> "Unadjusted "&amp;AE2</f>
        <v xml:space="preserve">Unadjusted </v>
      </c>
      <c r="BH8" s="294" t="str">
        <f xml:space="preserve"> "Adjusted "&amp;AE2</f>
        <v xml:space="preserve">Adjusted </v>
      </c>
      <c r="BI8" s="293" t="str">
        <f xml:space="preserve"> "Unadjusted "&amp;AF2</f>
        <v xml:space="preserve">Unadjusted </v>
      </c>
      <c r="BJ8" s="294" t="str">
        <f xml:space="preserve"> "Adjusted "&amp;AF2</f>
        <v xml:space="preserve">Adjusted </v>
      </c>
      <c r="BL8" s="288" t="s">
        <v>377</v>
      </c>
      <c r="BM8" s="289" t="s">
        <v>377</v>
      </c>
    </row>
    <row r="9" spans="1:65" x14ac:dyDescent="0.25">
      <c r="A9" s="86"/>
      <c r="B9" s="297" t="str">
        <f>'Appraisal Inputs'!D32</f>
        <v>Care Type</v>
      </c>
      <c r="C9" s="290" t="str">
        <f>IFERROR(HLOOKUP(C8,'Appraisal Inputs'!$C$346:$BK$390,2,0),"")</f>
        <v/>
      </c>
      <c r="D9" s="291"/>
      <c r="E9" s="290" t="str">
        <f>IFERROR(HLOOKUP(E8,'Appraisal Inputs'!$C$346:$BK$390,2,0),"")</f>
        <v/>
      </c>
      <c r="F9" s="291"/>
      <c r="G9" s="290" t="str">
        <f>IFERROR(HLOOKUP(G8,'Appraisal Inputs'!$C$346:$BK$390,2,0),"")</f>
        <v/>
      </c>
      <c r="H9" s="291"/>
      <c r="I9" s="290" t="str">
        <f>IFERROR(HLOOKUP(I8,'Appraisal Inputs'!$C$346:$BK$390,2,0),"")</f>
        <v/>
      </c>
      <c r="J9" s="291"/>
      <c r="K9" s="290" t="str">
        <f>IFERROR(HLOOKUP(K8,'Appraisal Inputs'!$C$346:$BK$390,2,0),"")</f>
        <v/>
      </c>
      <c r="L9" s="291"/>
      <c r="M9" s="290" t="str">
        <f>IFERROR(HLOOKUP(M8,'Appraisal Inputs'!$C$346:$BK$390,2,0),"")</f>
        <v/>
      </c>
      <c r="N9" s="291"/>
      <c r="O9" s="290" t="str">
        <f>IFERROR(HLOOKUP(O8,'Appraisal Inputs'!$C$346:$BK$390,2,0),"")</f>
        <v/>
      </c>
      <c r="P9" s="291"/>
      <c r="Q9" s="290" t="str">
        <f>IFERROR(HLOOKUP(AK8,'Appraisal Inputs'!$C$346:$BK$390,2,0),"")</f>
        <v/>
      </c>
      <c r="R9" s="291"/>
      <c r="S9" s="290" t="str">
        <f>IFERROR(HLOOKUP(S8,'Appraisal Inputs'!$C$346:$BK$390,2,0),"")</f>
        <v/>
      </c>
      <c r="T9" s="291"/>
      <c r="U9" s="286" t="str">
        <f>IFERROR(HLOOKUP(U8,'Appraisal Inputs'!$C$346:$BK$390,2,0),"")</f>
        <v/>
      </c>
      <c r="V9" s="291"/>
      <c r="W9" s="286" t="str">
        <f>IFERROR(HLOOKUP(W8,'Appraisal Inputs'!$C$346:$BK$390,2,0),"")</f>
        <v/>
      </c>
      <c r="X9" s="291"/>
      <c r="Y9" s="286" t="str">
        <f>IFERROR(HLOOKUP(Y8,'Appraisal Inputs'!$C$346:$BK$390,2,0),"")</f>
        <v/>
      </c>
      <c r="Z9" s="291"/>
      <c r="AA9" s="286" t="str">
        <f>IFERROR(HLOOKUP(AA8,'Appraisal Inputs'!$C$346:$BK$390,2,0),"")</f>
        <v/>
      </c>
      <c r="AB9" s="291"/>
      <c r="AC9" s="286" t="str">
        <f>IFERROR(HLOOKUP(AC8,'Appraisal Inputs'!$C$346:$BK$390,2,0),"")</f>
        <v/>
      </c>
      <c r="AD9" s="291"/>
      <c r="AE9" s="286" t="str">
        <f>IFERROR(HLOOKUP(AE8,'Appraisal Inputs'!$C$346:$BK$390,2,0),"")</f>
        <v/>
      </c>
      <c r="AF9" s="291"/>
      <c r="AG9" s="290" t="str">
        <f>IFERROR(HLOOKUP(AG8,'Appraisal Inputs'!$C$346:$BK$390,2,0),"")</f>
        <v/>
      </c>
      <c r="AH9" s="291"/>
      <c r="AI9" s="290" t="str">
        <f>IFERROR(HLOOKUP(AI8,'Appraisal Inputs'!$C$346:$BK$390,2,0),"")</f>
        <v/>
      </c>
      <c r="AJ9" s="291"/>
      <c r="AK9" s="290" t="str">
        <f>IFERROR(HLOOKUP(AK8,'Appraisal Inputs'!$C$346:$BK$390,2,0),"")</f>
        <v/>
      </c>
      <c r="AL9" s="291"/>
      <c r="AM9" s="290" t="str">
        <f>IFERROR(HLOOKUP(AM8,'Appraisal Inputs'!$C$346:$BK$390,2,0),"")</f>
        <v/>
      </c>
      <c r="AN9" s="291"/>
      <c r="AO9" s="290" t="str">
        <f>IFERROR(HLOOKUP(AO8,'Appraisal Inputs'!$C$346:$BK$390,2,0),"")</f>
        <v/>
      </c>
      <c r="AP9" s="291"/>
      <c r="AQ9" s="290" t="str">
        <f>IFERROR(HLOOKUP(AQ8,'Appraisal Inputs'!$C$346:$BK$390,2,0),"")</f>
        <v/>
      </c>
      <c r="AR9" s="291"/>
      <c r="AS9" s="290" t="str">
        <f>IFERROR(HLOOKUP(AS8,'Appraisal Inputs'!$C$346:$BK$390,2,0),"")</f>
        <v/>
      </c>
      <c r="AT9" s="291"/>
      <c r="AU9" s="290" t="str">
        <f>IFERROR(HLOOKUP(AU8,'Appraisal Inputs'!$C$346:$BK$390,2,0),"")</f>
        <v/>
      </c>
      <c r="AV9" s="291"/>
      <c r="AW9" s="290" t="str">
        <f>IFERROR(HLOOKUP(AW8,'Appraisal Inputs'!$C$346:$BK$390,2,0),"")</f>
        <v/>
      </c>
      <c r="AX9" s="291"/>
      <c r="AY9" s="290" t="str">
        <f>IFERROR(HLOOKUP(AY8,'Appraisal Inputs'!$C$346:$BK$390,2,0),"")</f>
        <v/>
      </c>
      <c r="AZ9" s="291"/>
      <c r="BA9" s="290" t="str">
        <f>IFERROR(HLOOKUP(BA8,'Appraisal Inputs'!$C$346:$BK$390,2,0),"")</f>
        <v/>
      </c>
      <c r="BB9" s="291"/>
      <c r="BC9" s="290" t="str">
        <f>IFERROR(HLOOKUP(BC8,'Appraisal Inputs'!$C$346:$BK$390,2,0),"")</f>
        <v/>
      </c>
      <c r="BD9" s="291"/>
      <c r="BE9" s="290" t="str">
        <f>IFERROR(HLOOKUP(BE8,'Appraisal Inputs'!$C$346:$BK$390,2,0),"")</f>
        <v/>
      </c>
      <c r="BF9" s="291"/>
      <c r="BG9" s="290" t="str">
        <f>IFERROR(HLOOKUP(BG8,'Appraisal Inputs'!$C$346:$BK$390,2,0),"")</f>
        <v/>
      </c>
      <c r="BH9" s="291"/>
      <c r="BI9" s="290" t="str">
        <f>IFERROR(HLOOKUP(BI8,'Appraisal Inputs'!$C$346:$BK$390,2,0),"")</f>
        <v/>
      </c>
      <c r="BJ9" s="291"/>
      <c r="BL9" s="316" t="s">
        <v>378</v>
      </c>
      <c r="BM9" s="317" t="s">
        <v>380</v>
      </c>
    </row>
    <row r="10" spans="1:65" ht="15.75" thickBot="1" x14ac:dyDescent="0.3">
      <c r="A10" s="86"/>
      <c r="B10" s="298" t="str">
        <f>'Appraisal Inputs'!C31</f>
        <v>Room Type</v>
      </c>
      <c r="C10" s="301" t="str">
        <f>IFERROR(HLOOKUP(C8,'Appraisal Inputs'!$C$346:$BK$390,3,0),"")</f>
        <v/>
      </c>
      <c r="D10" s="302"/>
      <c r="E10" s="301" t="str">
        <f>IFERROR(HLOOKUP(E8,'Appraisal Inputs'!$C$346:$BK$390,3,0),"")</f>
        <v/>
      </c>
      <c r="F10" s="302"/>
      <c r="G10" s="301" t="str">
        <f>IFERROR(HLOOKUP(G8,'Appraisal Inputs'!$C$346:$BK$390,3,0),"")</f>
        <v/>
      </c>
      <c r="H10" s="302"/>
      <c r="I10" s="301" t="str">
        <f>IFERROR(HLOOKUP(I8,'Appraisal Inputs'!$C$346:$BK$390,3,0),"")</f>
        <v/>
      </c>
      <c r="J10" s="302"/>
      <c r="K10" s="301" t="str">
        <f>IFERROR(HLOOKUP(K8,'Appraisal Inputs'!$C$346:$BK$390,3,0),"")</f>
        <v/>
      </c>
      <c r="L10" s="302"/>
      <c r="M10" s="301" t="str">
        <f>IFERROR(HLOOKUP(M8,'Appraisal Inputs'!$C$346:$BK$390,3,0),"")</f>
        <v/>
      </c>
      <c r="N10" s="302"/>
      <c r="O10" s="301" t="str">
        <f>IFERROR(HLOOKUP(O8,'Appraisal Inputs'!$C$346:$BK$390,3,0),"")</f>
        <v/>
      </c>
      <c r="P10" s="302"/>
      <c r="Q10" s="301" t="str">
        <f>IFERROR(HLOOKUP(AK8,'Appraisal Inputs'!$C$346:$BK$390,3,0),"")</f>
        <v/>
      </c>
      <c r="R10" s="302"/>
      <c r="S10" s="301" t="str">
        <f>IFERROR(HLOOKUP(S8,'Appraisal Inputs'!$C$346:$BK$390,3,0),"")</f>
        <v/>
      </c>
      <c r="T10" s="302"/>
      <c r="U10" s="303" t="str">
        <f>IFERROR(HLOOKUP(U8,'Appraisal Inputs'!$C$346:$BK$390,3,0),"")</f>
        <v/>
      </c>
      <c r="V10" s="302"/>
      <c r="W10" s="303" t="str">
        <f>IFERROR(HLOOKUP(W8,'Appraisal Inputs'!$C$346:$BK$390,3,0),"")</f>
        <v/>
      </c>
      <c r="X10" s="302"/>
      <c r="Y10" s="303" t="str">
        <f>IFERROR(HLOOKUP(Y8,'Appraisal Inputs'!$C$346:$BK$390,3,0),"")</f>
        <v/>
      </c>
      <c r="Z10" s="302"/>
      <c r="AA10" s="303" t="str">
        <f>IFERROR(HLOOKUP(AA8,'Appraisal Inputs'!$C$346:$BK$390,3,0),"")</f>
        <v/>
      </c>
      <c r="AB10" s="302"/>
      <c r="AC10" s="303" t="str">
        <f>IFERROR(HLOOKUP(AC8,'Appraisal Inputs'!$C$346:$BK$390,3,0),"")</f>
        <v/>
      </c>
      <c r="AD10" s="302"/>
      <c r="AE10" s="303" t="str">
        <f>IFERROR(HLOOKUP(AE8,'Appraisal Inputs'!$C$346:$BK$390,3,0),"")</f>
        <v/>
      </c>
      <c r="AF10" s="302"/>
      <c r="AG10" s="301" t="str">
        <f>IFERROR(HLOOKUP(AG8,'Appraisal Inputs'!$C$346:$BK$390,3,0),"")</f>
        <v/>
      </c>
      <c r="AH10" s="302"/>
      <c r="AI10" s="301" t="str">
        <f>IFERROR(HLOOKUP(AI8,'Appraisal Inputs'!$C$346:$BK$390,3,0),"")</f>
        <v/>
      </c>
      <c r="AJ10" s="302"/>
      <c r="AK10" s="301" t="str">
        <f>IFERROR(HLOOKUP(AK8,'Appraisal Inputs'!$C$346:$BK$390,3,0),"")</f>
        <v/>
      </c>
      <c r="AL10" s="302"/>
      <c r="AM10" s="301" t="str">
        <f>IFERROR(HLOOKUP(AM8,'Appraisal Inputs'!$C$346:$BK$390,3,0),"")</f>
        <v/>
      </c>
      <c r="AN10" s="302"/>
      <c r="AO10" s="301" t="str">
        <f>IFERROR(HLOOKUP(AO8,'Appraisal Inputs'!$C$346:$BK$390,3,0),"")</f>
        <v/>
      </c>
      <c r="AP10" s="302"/>
      <c r="AQ10" s="301" t="str">
        <f>IFERROR(HLOOKUP(AQ8,'Appraisal Inputs'!$C$346:$BK$390,3,0),"")</f>
        <v/>
      </c>
      <c r="AR10" s="302"/>
      <c r="AS10" s="301" t="str">
        <f>IFERROR(HLOOKUP(AS8,'Appraisal Inputs'!$C$346:$BK$390,3,0),"")</f>
        <v/>
      </c>
      <c r="AT10" s="302"/>
      <c r="AU10" s="301" t="str">
        <f>IFERROR(HLOOKUP(AU8,'Appraisal Inputs'!$C$346:$BK$390,3,0),"")</f>
        <v/>
      </c>
      <c r="AV10" s="302"/>
      <c r="AW10" s="301" t="str">
        <f>IFERROR(HLOOKUP(AW8,'Appraisal Inputs'!$C$346:$BK$390,3,0),"")</f>
        <v/>
      </c>
      <c r="AX10" s="302"/>
      <c r="AY10" s="301" t="str">
        <f>IFERROR(HLOOKUP(AY8,'Appraisal Inputs'!$C$346:$BK$390,3,0),"")</f>
        <v/>
      </c>
      <c r="AZ10" s="302"/>
      <c r="BA10" s="301" t="str">
        <f>IFERROR(HLOOKUP(BA8,'Appraisal Inputs'!$C$346:$BK$390,3,0),"")</f>
        <v/>
      </c>
      <c r="BB10" s="302"/>
      <c r="BC10" s="301" t="str">
        <f>IFERROR(HLOOKUP(BC8,'Appraisal Inputs'!$C$346:$BK$390,3,0),"")</f>
        <v/>
      </c>
      <c r="BD10" s="302"/>
      <c r="BE10" s="301" t="str">
        <f>IFERROR(HLOOKUP(BE8,'Appraisal Inputs'!$C$346:$BK$390,3,0),"")</f>
        <v/>
      </c>
      <c r="BF10" s="302"/>
      <c r="BG10" s="301" t="str">
        <f>IFERROR(HLOOKUP(BG8,'Appraisal Inputs'!$C$346:$BK$390,3,0),"")</f>
        <v/>
      </c>
      <c r="BH10" s="302"/>
      <c r="BI10" s="301" t="str">
        <f>IFERROR(HLOOKUP(BI8,'Appraisal Inputs'!$C$346:$BK$390,3,0),"")</f>
        <v/>
      </c>
      <c r="BJ10" s="302"/>
      <c r="BL10" s="319" t="s">
        <v>379</v>
      </c>
      <c r="BM10" s="320" t="s">
        <v>381</v>
      </c>
    </row>
    <row r="11" spans="1:65" x14ac:dyDescent="0.25">
      <c r="A11" s="86"/>
      <c r="B11" s="173" t="str">
        <f>'Appraisal Inputs'!C349</f>
        <v>Subject</v>
      </c>
      <c r="C11" s="314" t="str">
        <f>IF(IFERROR(HLOOKUP(C8,'Appraisal Inputs'!$C$346:$BK$390,4,0),"")="","",IFERROR(HLOOKUP(C8,'Appraisal Inputs'!$C$346:$BK$390,4,0),""))</f>
        <v/>
      </c>
      <c r="D11" s="688" t="str">
        <f>IF(IFERROR(HLOOKUP(D8,'Appraisal Inputs'!$C$346:$BK$390,4,0),"")="","",IFERROR(HLOOKUP(D8,'Appraisal Inputs'!$C$346:$BK$390,4,0),""))</f>
        <v/>
      </c>
      <c r="E11" s="314" t="str">
        <f>IF(IFERROR(HLOOKUP(E8,'Appraisal Inputs'!$C$346:$BK$390,4,0),"")="","",IFERROR(HLOOKUP(E8,'Appraisal Inputs'!$C$346:$BK$390,4,0),""))</f>
        <v/>
      </c>
      <c r="F11" s="688" t="str">
        <f>IF(IFERROR(HLOOKUP(F8,'Appraisal Inputs'!$C$346:$BK$390,4,0),"")="","",IFERROR(HLOOKUP(F8,'Appraisal Inputs'!$C$346:$BK$390,4,0),""))</f>
        <v/>
      </c>
      <c r="G11" s="314" t="str">
        <f>IF(IFERROR(HLOOKUP(G8,'Appraisal Inputs'!$C$346:$BK$390,4,0),"")="","",IFERROR(HLOOKUP(G8,'Appraisal Inputs'!$C$346:$BK$390,4,0),""))</f>
        <v/>
      </c>
      <c r="H11" s="688" t="str">
        <f>IF(IFERROR(HLOOKUP(H8,'Appraisal Inputs'!$C$346:$BK$390,4,0),"")="","",IFERROR(HLOOKUP(H8,'Appraisal Inputs'!$C$346:$BK$390,4,0),""))</f>
        <v/>
      </c>
      <c r="I11" s="314" t="str">
        <f>IF(IFERROR(HLOOKUP(I8,'Appraisal Inputs'!$C$346:$BK$390,4,0),"")="","",IFERROR(HLOOKUP(I8,'Appraisal Inputs'!$C$346:$BK$390,4,0),""))</f>
        <v/>
      </c>
      <c r="J11" s="688" t="str">
        <f>IF(IFERROR(HLOOKUP(J8,'Appraisal Inputs'!$C$346:$BK$390,4,0),"")="","",IFERROR(HLOOKUP(J8,'Appraisal Inputs'!$C$346:$BK$390,4,0),""))</f>
        <v/>
      </c>
      <c r="K11" s="314" t="str">
        <f>IF(IFERROR(HLOOKUP(K8,'Appraisal Inputs'!$C$346:$BK$390,4,0),"")="","",IFERROR(HLOOKUP(K8,'Appraisal Inputs'!$C$346:$BK$390,4,0),""))</f>
        <v/>
      </c>
      <c r="L11" s="688" t="str">
        <f>IF(IFERROR(HLOOKUP(L8,'Appraisal Inputs'!$C$346:$BK$390,4,0),"")="","",IFERROR(HLOOKUP(L8,'Appraisal Inputs'!$C$346:$BK$390,4,0),""))</f>
        <v/>
      </c>
      <c r="M11" s="314" t="str">
        <f>IF(IFERROR(HLOOKUP(M8,'Appraisal Inputs'!$C$346:$BK$390,4,0),"")="","",IFERROR(HLOOKUP(M8,'Appraisal Inputs'!$C$346:$BK$390,4,0),""))</f>
        <v/>
      </c>
      <c r="N11" s="688" t="str">
        <f>IF(IFERROR(HLOOKUP(N8,'Appraisal Inputs'!$C$346:$BK$390,4,0),"")="","",IFERROR(HLOOKUP(N8,'Appraisal Inputs'!$C$346:$BK$390,4,0),""))</f>
        <v/>
      </c>
      <c r="O11" s="314" t="str">
        <f>IF(IFERROR(HLOOKUP(O8,'Appraisal Inputs'!$C$346:$BK$390,4,0),"")="","",IFERROR(HLOOKUP(O8,'Appraisal Inputs'!$C$346:$BK$390,4,0),""))</f>
        <v/>
      </c>
      <c r="P11" s="688" t="str">
        <f>IF(IFERROR(HLOOKUP(P8,'Appraisal Inputs'!$C$346:$BK$390,4,0),"")="","",IFERROR(HLOOKUP(P8,'Appraisal Inputs'!$C$346:$BK$390,4,0),""))</f>
        <v/>
      </c>
      <c r="Q11" s="314" t="str">
        <f>IF(IFERROR(HLOOKUP(Q8,'Appraisal Inputs'!$C$346:$BK$390,4,0),"")="","",IFERROR(HLOOKUP(Q8,'Appraisal Inputs'!$C$346:$BK$390,4,0),""))</f>
        <v/>
      </c>
      <c r="R11" s="688" t="str">
        <f>IF(IFERROR(HLOOKUP(R8,'Appraisal Inputs'!$C$346:$BK$390,4,0),"")="","",IFERROR(HLOOKUP(R8,'Appraisal Inputs'!$C$346:$BK$390,4,0),""))</f>
        <v/>
      </c>
      <c r="S11" s="314" t="str">
        <f>IF(IFERROR(HLOOKUP(S8,'Appraisal Inputs'!$C$346:$BK$390,4,0),"")="","",IFERROR(HLOOKUP(S8,'Appraisal Inputs'!$C$346:$BK$390,4,0),""))</f>
        <v/>
      </c>
      <c r="T11" s="688" t="str">
        <f>IF(IFERROR(HLOOKUP(T8,'Appraisal Inputs'!$C$346:$BK$390,4,0),"")="","",IFERROR(HLOOKUP(T8,'Appraisal Inputs'!$C$346:$BK$390,4,0),""))</f>
        <v/>
      </c>
      <c r="U11" s="314" t="str">
        <f>IF(IFERROR(HLOOKUP(U8,'Appraisal Inputs'!$C$346:$BK$390,4,0),"")="","",IFERROR(HLOOKUP(U8,'Appraisal Inputs'!$C$346:$BK$390,4,0),""))</f>
        <v/>
      </c>
      <c r="V11" s="688" t="str">
        <f>IF(IFERROR(HLOOKUP(V8,'Appraisal Inputs'!$C$346:$BK$390,4,0),"")="","",IFERROR(HLOOKUP(V8,'Appraisal Inputs'!$C$346:$BK$390,4,0),""))</f>
        <v/>
      </c>
      <c r="W11" s="314" t="str">
        <f>IF(IFERROR(HLOOKUP(W8,'Appraisal Inputs'!$C$346:$BK$390,4,0),"")="","",IFERROR(HLOOKUP(W8,'Appraisal Inputs'!$C$346:$BK$390,4,0),""))</f>
        <v/>
      </c>
      <c r="X11" s="688" t="str">
        <f>IF(IFERROR(HLOOKUP(X8,'Appraisal Inputs'!$C$346:$BK$390,4,0),"")="","",IFERROR(HLOOKUP(X8,'Appraisal Inputs'!$C$346:$BK$390,4,0),""))</f>
        <v/>
      </c>
      <c r="Y11" s="314" t="str">
        <f>IF(IFERROR(HLOOKUP(Y8,'Appraisal Inputs'!$C$346:$BK$390,4,0),"")="","",IFERROR(HLOOKUP(Y8,'Appraisal Inputs'!$C$346:$BK$390,4,0),""))</f>
        <v/>
      </c>
      <c r="Z11" s="688" t="str">
        <f>IF(IFERROR(HLOOKUP(Z8,'Appraisal Inputs'!$C$346:$BK$390,4,0),"")="","",IFERROR(HLOOKUP(Z8,'Appraisal Inputs'!$C$346:$BK$390,4,0),""))</f>
        <v/>
      </c>
      <c r="AA11" s="314" t="str">
        <f>IF(IFERROR(HLOOKUP(AA8,'Appraisal Inputs'!$C$346:$BK$390,4,0),"")="","",IFERROR(HLOOKUP(AA8,'Appraisal Inputs'!$C$346:$BK$390,4,0),""))</f>
        <v/>
      </c>
      <c r="AB11" s="688" t="str">
        <f>IF(IFERROR(HLOOKUP(AB8,'Appraisal Inputs'!$C$346:$BK$390,4,0),"")="","",IFERROR(HLOOKUP(AB8,'Appraisal Inputs'!$C$346:$BK$390,4,0),""))</f>
        <v/>
      </c>
      <c r="AC11" s="314" t="str">
        <f>IF(IFERROR(HLOOKUP(AC8,'Appraisal Inputs'!$C$346:$BK$390,4,0),"")="","",IFERROR(HLOOKUP(AC8,'Appraisal Inputs'!$C$346:$BK$390,4,0),""))</f>
        <v/>
      </c>
      <c r="AD11" s="688" t="str">
        <f>IF(IFERROR(HLOOKUP(AD8,'Appraisal Inputs'!$C$346:$BK$390,4,0),"")="","",IFERROR(HLOOKUP(AD8,'Appraisal Inputs'!$C$346:$BK$390,4,0),""))</f>
        <v/>
      </c>
      <c r="AE11" s="314" t="str">
        <f>IF(IFERROR(HLOOKUP(AE8,'Appraisal Inputs'!$C$346:$BK$390,4,0),"")="","",IFERROR(HLOOKUP(AE8,'Appraisal Inputs'!$C$346:$BK$390,4,0),""))</f>
        <v/>
      </c>
      <c r="AF11" s="688" t="str">
        <f>IF(IFERROR(HLOOKUP(AF8,'Appraisal Inputs'!$C$346:$BK$390,4,0),"")="","",IFERROR(HLOOKUP(AF8,'Appraisal Inputs'!$C$346:$BK$390,4,0),""))</f>
        <v/>
      </c>
      <c r="AG11" s="314" t="str">
        <f>IF(IFERROR(HLOOKUP(AG8,'Appraisal Inputs'!$C$346:$BK$390,4,0),"")="","",IFERROR(HLOOKUP(AG8,'Appraisal Inputs'!$C$346:$BK$390,4,0),""))</f>
        <v/>
      </c>
      <c r="AH11" s="688" t="str">
        <f>IF(IFERROR(HLOOKUP(AH8,'Appraisal Inputs'!$C$346:$BK$390,4,0),"")="","",IFERROR(HLOOKUP(AH8,'Appraisal Inputs'!$C$346:$BK$390,4,0),""))</f>
        <v/>
      </c>
      <c r="AI11" s="314" t="str">
        <f>IF(IFERROR(HLOOKUP(AI8,'Appraisal Inputs'!$C$346:$BK$390,4,0),"")="","",IFERROR(HLOOKUP(AI8,'Appraisal Inputs'!$C$346:$BK$390,4,0),""))</f>
        <v/>
      </c>
      <c r="AJ11" s="688" t="str">
        <f>IF(IFERROR(HLOOKUP(AJ8,'Appraisal Inputs'!$C$346:$BK$390,4,0),"")="","",IFERROR(HLOOKUP(AJ8,'Appraisal Inputs'!$C$346:$BK$390,4,0),""))</f>
        <v/>
      </c>
      <c r="AK11" s="314" t="str">
        <f>IF(IFERROR(HLOOKUP(AK8,'Appraisal Inputs'!$C$346:$BK$390,4,0),"")="","",IFERROR(HLOOKUP(AK8,'Appraisal Inputs'!$C$346:$BK$390,4,0),""))</f>
        <v/>
      </c>
      <c r="AL11" s="688" t="str">
        <f>IF(IFERROR(HLOOKUP(AL8,'Appraisal Inputs'!$C$346:$BK$390,4,0),"")="","",IFERROR(HLOOKUP(AL8,'Appraisal Inputs'!$C$346:$BK$390,4,0),""))</f>
        <v/>
      </c>
      <c r="AM11" s="314" t="str">
        <f>IF(IFERROR(HLOOKUP(AM8,'Appraisal Inputs'!$C$346:$BK$390,4,0),"")="","",IFERROR(HLOOKUP(AM8,'Appraisal Inputs'!$C$346:$BK$390,4,0),""))</f>
        <v/>
      </c>
      <c r="AN11" s="688" t="str">
        <f>IF(IFERROR(HLOOKUP(AN8,'Appraisal Inputs'!$C$346:$BK$390,4,0),"")="","",IFERROR(HLOOKUP(AN8,'Appraisal Inputs'!$C$346:$BK$390,4,0),""))</f>
        <v/>
      </c>
      <c r="AO11" s="314" t="str">
        <f>IF(IFERROR(HLOOKUP(AO8,'Appraisal Inputs'!$C$346:$BK$390,4,0),"")="","",IFERROR(HLOOKUP(AO8,'Appraisal Inputs'!$C$346:$BK$390,4,0),""))</f>
        <v/>
      </c>
      <c r="AP11" s="688" t="str">
        <f>IF(IFERROR(HLOOKUP(AP8,'Appraisal Inputs'!$C$346:$BK$390,4,0),"")="","",IFERROR(HLOOKUP(AP8,'Appraisal Inputs'!$C$346:$BK$390,4,0),""))</f>
        <v/>
      </c>
      <c r="AQ11" s="314" t="str">
        <f>IF(IFERROR(HLOOKUP(AQ8,'Appraisal Inputs'!$C$346:$BK$390,4,0),"")="","",IFERROR(HLOOKUP(AQ8,'Appraisal Inputs'!$C$346:$BK$390,4,0),""))</f>
        <v/>
      </c>
      <c r="AR11" s="688" t="str">
        <f>IF(IFERROR(HLOOKUP(AR8,'Appraisal Inputs'!$C$346:$BK$390,4,0),"")="","",IFERROR(HLOOKUP(AR8,'Appraisal Inputs'!$C$346:$BK$390,4,0),""))</f>
        <v/>
      </c>
      <c r="AS11" s="314" t="str">
        <f>IF(IFERROR(HLOOKUP(AS8,'Appraisal Inputs'!$C$346:$BK$390,4,0),"")="","",IFERROR(HLOOKUP(AS8,'Appraisal Inputs'!$C$346:$BK$390,4,0),""))</f>
        <v/>
      </c>
      <c r="AT11" s="688" t="str">
        <f>IF(IFERROR(HLOOKUP(AT8,'Appraisal Inputs'!$C$346:$BK$390,4,0),"")="","",IFERROR(HLOOKUP(AT8,'Appraisal Inputs'!$C$346:$BK$390,4,0),""))</f>
        <v/>
      </c>
      <c r="AU11" s="314" t="str">
        <f>IF(IFERROR(HLOOKUP(AU8,'Appraisal Inputs'!$C$346:$BK$390,4,0),"")="","",IFERROR(HLOOKUP(AU8,'Appraisal Inputs'!$C$346:$BK$390,4,0),""))</f>
        <v/>
      </c>
      <c r="AV11" s="688" t="str">
        <f>IF(IFERROR(HLOOKUP(AV8,'Appraisal Inputs'!$C$346:$BK$390,4,0),"")="","",IFERROR(HLOOKUP(AV8,'Appraisal Inputs'!$C$346:$BK$390,4,0),""))</f>
        <v/>
      </c>
      <c r="AW11" s="314" t="str">
        <f>IF(IFERROR(HLOOKUP(AW8,'Appraisal Inputs'!$C$346:$BK$390,4,0),"")="","",IFERROR(HLOOKUP(AW8,'Appraisal Inputs'!$C$346:$BK$390,4,0),""))</f>
        <v/>
      </c>
      <c r="AX11" s="688" t="str">
        <f>IF(IFERROR(HLOOKUP(AX8,'Appraisal Inputs'!$C$346:$BK$390,4,0),"")="","",IFERROR(HLOOKUP(AX8,'Appraisal Inputs'!$C$346:$BK$390,4,0),""))</f>
        <v/>
      </c>
      <c r="AY11" s="314" t="str">
        <f>IF(IFERROR(HLOOKUP(AY8,'Appraisal Inputs'!$C$346:$BK$390,4,0),"")="","",IFERROR(HLOOKUP(AY8,'Appraisal Inputs'!$C$346:$BK$390,4,0),""))</f>
        <v/>
      </c>
      <c r="AZ11" s="688" t="str">
        <f>IF(IFERROR(HLOOKUP(AZ8,'Appraisal Inputs'!$C$346:$BK$390,4,0),"")="","",IFERROR(HLOOKUP(AZ8,'Appraisal Inputs'!$C$346:$BK$390,4,0),""))</f>
        <v/>
      </c>
      <c r="BA11" s="314" t="str">
        <f>IF(IFERROR(HLOOKUP(BA8,'Appraisal Inputs'!$C$346:$BK$390,4,0),"")="","",IFERROR(HLOOKUP(BA8,'Appraisal Inputs'!$C$346:$BK$390,4,0),""))</f>
        <v/>
      </c>
      <c r="BB11" s="688" t="str">
        <f>IF(IFERROR(HLOOKUP(BB8,'Appraisal Inputs'!$C$346:$BK$390,4,0),"")="","",IFERROR(HLOOKUP(BB8,'Appraisal Inputs'!$C$346:$BK$390,4,0),""))</f>
        <v/>
      </c>
      <c r="BC11" s="314" t="str">
        <f>IF(IFERROR(HLOOKUP(BC8,'Appraisal Inputs'!$C$346:$BK$390,4,0),"")="","",IFERROR(HLOOKUP(BC8,'Appraisal Inputs'!$C$346:$BK$390,4,0),""))</f>
        <v/>
      </c>
      <c r="BD11" s="688" t="str">
        <f>IF(IFERROR(HLOOKUP(BD8,'Appraisal Inputs'!$C$346:$BK$390,4,0),"")="","",IFERROR(HLOOKUP(BD8,'Appraisal Inputs'!$C$346:$BK$390,4,0),""))</f>
        <v/>
      </c>
      <c r="BE11" s="314" t="str">
        <f>IF(IFERROR(HLOOKUP(BE8,'Appraisal Inputs'!$C$346:$BK$390,4,0),"")="","",IFERROR(HLOOKUP(BE8,'Appraisal Inputs'!$C$346:$BK$390,4,0),""))</f>
        <v/>
      </c>
      <c r="BF11" s="688" t="str">
        <f>IF(IFERROR(HLOOKUP(BF8,'Appraisal Inputs'!$C$346:$BK$390,4,0),"")="","",IFERROR(HLOOKUP(BF8,'Appraisal Inputs'!$C$346:$BK$390,4,0),""))</f>
        <v/>
      </c>
      <c r="BG11" s="314" t="str">
        <f>IF(IFERROR(HLOOKUP(BG8,'Appraisal Inputs'!$C$346:$BK$390,4,0),"")="","",IFERROR(HLOOKUP(BG8,'Appraisal Inputs'!$C$346:$BK$390,4,0),""))</f>
        <v/>
      </c>
      <c r="BH11" s="688" t="str">
        <f>IF(IFERROR(HLOOKUP(BH8,'Appraisal Inputs'!$C$346:$BK$390,4,0),"")="","",IFERROR(HLOOKUP(BH8,'Appraisal Inputs'!$C$346:$BK$390,4,0),""))</f>
        <v/>
      </c>
      <c r="BI11" s="314" t="str">
        <f>IF(IFERROR(HLOOKUP(BI8,'Appraisal Inputs'!$C$346:$BK$390,4,0),"")="","",IFERROR(HLOOKUP(BI8,'Appraisal Inputs'!$C$346:$BK$390,4,0),""))</f>
        <v/>
      </c>
      <c r="BJ11" s="688" t="str">
        <f>IF(IFERROR(HLOOKUP(BJ8,'Appraisal Inputs'!$C$346:$BK$390,4,0),"")="","",IFERROR(HLOOKUP(BJ8,'Appraisal Inputs'!$C$346:$BK$390,4,0),""))</f>
        <v/>
      </c>
      <c r="BL11" s="314">
        <f>SUM(C11:BJ11)</f>
        <v>0</v>
      </c>
      <c r="BM11" s="267" t="str">
        <f t="shared" ref="BM11:BM52" si="0">IF(BL11&gt;0,"Yes","No")</f>
        <v>No</v>
      </c>
    </row>
    <row r="12" spans="1:65" x14ac:dyDescent="0.25">
      <c r="A12" s="86"/>
      <c r="B12" s="143" t="str">
        <f>'Appraisal Inputs'!C350</f>
        <v>Comp 1</v>
      </c>
      <c r="C12" s="299" t="str">
        <f>IF(IFERROR(HLOOKUP(C8,'Appraisal Inputs'!$C$346:$BK$390,5,0),"")="","",IFERROR(HLOOKUP(C8,'Appraisal Inputs'!$C$346:$BK$390,5,0),""))</f>
        <v/>
      </c>
      <c r="D12" s="315" t="str">
        <f>IF(IFERROR(HLOOKUP(D8,'Appraisal Inputs'!$C$346:$BK$390,5,0),"")="","",IFERROR(HLOOKUP(D8,'Appraisal Inputs'!$C$346:$BK$390,5,0),""))</f>
        <v/>
      </c>
      <c r="E12" s="299" t="str">
        <f>IF(IFERROR(HLOOKUP(E8,'Appraisal Inputs'!$C$346:$BK$390,5,0),"")="","",IFERROR(HLOOKUP(E8,'Appraisal Inputs'!$C$346:$BK$390,5,0),""))</f>
        <v/>
      </c>
      <c r="F12" s="315" t="str">
        <f>IF(IFERROR(HLOOKUP(F8,'Appraisal Inputs'!$C$346:$BK$390,5,0),"")="","",IFERROR(HLOOKUP(F8,'Appraisal Inputs'!$C$346:$BK$390,5,0),""))</f>
        <v/>
      </c>
      <c r="G12" s="299" t="str">
        <f>IF(IFERROR(HLOOKUP(G8,'Appraisal Inputs'!$C$346:$BK$390,5,0),"")="","",IFERROR(HLOOKUP(G8,'Appraisal Inputs'!$C$346:$BK$390,5,0),""))</f>
        <v/>
      </c>
      <c r="H12" s="315" t="str">
        <f>IF(IFERROR(HLOOKUP(H8,'Appraisal Inputs'!$C$346:$BK$390,5,0),"")="","",IFERROR(HLOOKUP(H8,'Appraisal Inputs'!$C$346:$BK$390,5,0),""))</f>
        <v/>
      </c>
      <c r="I12" s="299" t="str">
        <f>IF(IFERROR(HLOOKUP(I8,'Appraisal Inputs'!$C$346:$BK$390,5,0),"")="","",IFERROR(HLOOKUP(I8,'Appraisal Inputs'!$C$346:$BK$390,5,0),""))</f>
        <v/>
      </c>
      <c r="J12" s="315" t="str">
        <f>IF(IFERROR(HLOOKUP(J8,'Appraisal Inputs'!$C$346:$BK$390,5,0),"")="","",IFERROR(HLOOKUP(J8,'Appraisal Inputs'!$C$346:$BK$390,5,0),""))</f>
        <v/>
      </c>
      <c r="K12" s="299" t="str">
        <f>IF(IFERROR(HLOOKUP(K8,'Appraisal Inputs'!$C$346:$BK$390,5,0),"")="","",IFERROR(HLOOKUP(K8,'Appraisal Inputs'!$C$346:$BK$390,5,0),""))</f>
        <v/>
      </c>
      <c r="L12" s="315" t="str">
        <f>IF(IFERROR(HLOOKUP(L8,'Appraisal Inputs'!$C$346:$BK$390,5,0),"")="","",IFERROR(HLOOKUP(L8,'Appraisal Inputs'!$C$346:$BK$390,5,0),""))</f>
        <v/>
      </c>
      <c r="M12" s="299" t="str">
        <f>IF(IFERROR(HLOOKUP(M8,'Appraisal Inputs'!$C$346:$BK$390,5,0),"")="","",IFERROR(HLOOKUP(M8,'Appraisal Inputs'!$C$346:$BK$390,5,0),""))</f>
        <v/>
      </c>
      <c r="N12" s="315" t="str">
        <f>IF(IFERROR(HLOOKUP(N8,'Appraisal Inputs'!$C$346:$BK$390,5,0),"")="","",IFERROR(HLOOKUP(N8,'Appraisal Inputs'!$C$346:$BK$390,5,0),""))</f>
        <v/>
      </c>
      <c r="O12" s="299" t="str">
        <f>IF(IFERROR(HLOOKUP(O8,'Appraisal Inputs'!$C$346:$BK$390,5,0),"")="","",IFERROR(HLOOKUP(O8,'Appraisal Inputs'!$C$346:$BK$390,5,0),""))</f>
        <v/>
      </c>
      <c r="P12" s="315" t="str">
        <f>IF(IFERROR(HLOOKUP(P8,'Appraisal Inputs'!$C$346:$BK$390,5,0),"")="","",IFERROR(HLOOKUP(P8,'Appraisal Inputs'!$C$346:$BK$390,5,0),""))</f>
        <v/>
      </c>
      <c r="Q12" s="299" t="str">
        <f>IF(IFERROR(HLOOKUP(Q8,'Appraisal Inputs'!$C$346:$BK$390,5,0),"")="","",IFERROR(HLOOKUP(Q8,'Appraisal Inputs'!$C$346:$BK$390,5,0),""))</f>
        <v/>
      </c>
      <c r="R12" s="315" t="str">
        <f>IF(IFERROR(HLOOKUP(R8,'Appraisal Inputs'!$C$346:$BK$390,5,0),"")="","",IFERROR(HLOOKUP(R8,'Appraisal Inputs'!$C$346:$BK$390,5,0),""))</f>
        <v/>
      </c>
      <c r="S12" s="299" t="str">
        <f>IF(IFERROR(HLOOKUP(S8,'Appraisal Inputs'!$C$346:$BK$390,5,0),"")="","",IFERROR(HLOOKUP(S8,'Appraisal Inputs'!$C$346:$BK$390,5,0),""))</f>
        <v/>
      </c>
      <c r="T12" s="315" t="str">
        <f>IF(IFERROR(HLOOKUP(T8,'Appraisal Inputs'!$C$346:$BK$390,5,0),"")="","",IFERROR(HLOOKUP(T8,'Appraisal Inputs'!$C$346:$BK$390,5,0),""))</f>
        <v/>
      </c>
      <c r="U12" s="299" t="str">
        <f>IF(IFERROR(HLOOKUP(U8,'Appraisal Inputs'!$C$346:$BK$390,5,0),"")="","",IFERROR(HLOOKUP(U8,'Appraisal Inputs'!$C$346:$BK$390,5,0),""))</f>
        <v/>
      </c>
      <c r="V12" s="315" t="str">
        <f>IF(IFERROR(HLOOKUP(V8,'Appraisal Inputs'!$C$346:$BK$390,5,0),"")="","",IFERROR(HLOOKUP(V8,'Appraisal Inputs'!$C$346:$BK$390,5,0),""))</f>
        <v/>
      </c>
      <c r="W12" s="299" t="str">
        <f>IF(IFERROR(HLOOKUP(W8,'Appraisal Inputs'!$C$346:$BK$390,5,0),"")="","",IFERROR(HLOOKUP(W8,'Appraisal Inputs'!$C$346:$BK$390,5,0),""))</f>
        <v/>
      </c>
      <c r="X12" s="315" t="str">
        <f>IF(IFERROR(HLOOKUP(X8,'Appraisal Inputs'!$C$346:$BK$390,5,0),"")="","",IFERROR(HLOOKUP(X8,'Appraisal Inputs'!$C$346:$BK$390,5,0),""))</f>
        <v/>
      </c>
      <c r="Y12" s="299" t="str">
        <f>IF(IFERROR(HLOOKUP(Y8,'Appraisal Inputs'!$C$346:$BK$390,5,0),"")="","",IFERROR(HLOOKUP(Y8,'Appraisal Inputs'!$C$346:$BK$390,5,0),""))</f>
        <v/>
      </c>
      <c r="Z12" s="315" t="str">
        <f>IF(IFERROR(HLOOKUP(Z8,'Appraisal Inputs'!$C$346:$BK$390,5,0),"")="","",IFERROR(HLOOKUP(Z8,'Appraisal Inputs'!$C$346:$BK$390,5,0),""))</f>
        <v/>
      </c>
      <c r="AA12" s="299" t="str">
        <f>IF(IFERROR(HLOOKUP(AA8,'Appraisal Inputs'!$C$346:$BK$390,5,0),"")="","",IFERROR(HLOOKUP(AA8,'Appraisal Inputs'!$C$346:$BK$390,5,0),""))</f>
        <v/>
      </c>
      <c r="AB12" s="315" t="str">
        <f>IF(IFERROR(HLOOKUP(AB8,'Appraisal Inputs'!$C$346:$BK$390,5,0),"")="","",IFERROR(HLOOKUP(AB8,'Appraisal Inputs'!$C$346:$BK$390,5,0),""))</f>
        <v/>
      </c>
      <c r="AC12" s="299" t="str">
        <f>IF(IFERROR(HLOOKUP(AC8,'Appraisal Inputs'!$C$346:$BK$390,5,0),"")="","",IFERROR(HLOOKUP(AC8,'Appraisal Inputs'!$C$346:$BK$390,5,0),""))</f>
        <v/>
      </c>
      <c r="AD12" s="315" t="str">
        <f>IF(IFERROR(HLOOKUP(AD8,'Appraisal Inputs'!$C$346:$BK$390,5,0),"")="","",IFERROR(HLOOKUP(AD8,'Appraisal Inputs'!$C$346:$BK$390,5,0),""))</f>
        <v/>
      </c>
      <c r="AE12" s="299" t="str">
        <f>IF(IFERROR(HLOOKUP(AE8,'Appraisal Inputs'!$C$346:$BK$390,5,0),"")="","",IFERROR(HLOOKUP(AE8,'Appraisal Inputs'!$C$346:$BK$390,5,0),""))</f>
        <v/>
      </c>
      <c r="AF12" s="315" t="str">
        <f>IF(IFERROR(HLOOKUP(AF8,'Appraisal Inputs'!$C$346:$BK$390,5,0),"")="","",IFERROR(HLOOKUP(AF8,'Appraisal Inputs'!$C$346:$BK$390,5,0),""))</f>
        <v/>
      </c>
      <c r="AG12" s="299" t="str">
        <f>IF(IFERROR(HLOOKUP(AG8,'Appraisal Inputs'!$C$346:$BK$390,5,0),"")="","",IFERROR(HLOOKUP(AG8,'Appraisal Inputs'!$C$346:$BK$390,5,0),""))</f>
        <v/>
      </c>
      <c r="AH12" s="315" t="str">
        <f>IF(IFERROR(HLOOKUP(AH8,'Appraisal Inputs'!$C$346:$BK$390,5,0),"")="","",IFERROR(HLOOKUP(AH8,'Appraisal Inputs'!$C$346:$BK$390,5,0),""))</f>
        <v/>
      </c>
      <c r="AI12" s="299" t="str">
        <f>IF(IFERROR(HLOOKUP(AI8,'Appraisal Inputs'!$C$346:$BK$390,5,0),"")="","",IFERROR(HLOOKUP(AI8,'Appraisal Inputs'!$C$346:$BK$390,5,0),""))</f>
        <v/>
      </c>
      <c r="AJ12" s="315" t="str">
        <f>IF(IFERROR(HLOOKUP(AJ8,'Appraisal Inputs'!$C$346:$BK$390,5,0),"")="","",IFERROR(HLOOKUP(AJ8,'Appraisal Inputs'!$C$346:$BK$390,5,0),""))</f>
        <v/>
      </c>
      <c r="AK12" s="299" t="str">
        <f>IF(IFERROR(HLOOKUP(AK8,'Appraisal Inputs'!$C$346:$BK$390,5,0),"")="","",IFERROR(HLOOKUP(AK8,'Appraisal Inputs'!$C$346:$BK$390,5,0),""))</f>
        <v/>
      </c>
      <c r="AL12" s="315" t="str">
        <f>IF(IFERROR(HLOOKUP(AL8,'Appraisal Inputs'!$C$346:$BK$390,5,0),"")="","",IFERROR(HLOOKUP(AL8,'Appraisal Inputs'!$C$346:$BK$390,5,0),""))</f>
        <v/>
      </c>
      <c r="AM12" s="299" t="str">
        <f>IF(IFERROR(HLOOKUP(AM8,'Appraisal Inputs'!$C$346:$BK$390,5,0),"")="","",IFERROR(HLOOKUP(AM8,'Appraisal Inputs'!$C$346:$BK$390,5,0),""))</f>
        <v/>
      </c>
      <c r="AN12" s="315" t="str">
        <f>IF(IFERROR(HLOOKUP(AN8,'Appraisal Inputs'!$C$346:$BK$390,5,0),"")="","",IFERROR(HLOOKUP(AN8,'Appraisal Inputs'!$C$346:$BK$390,5,0),""))</f>
        <v/>
      </c>
      <c r="AO12" s="299" t="str">
        <f>IF(IFERROR(HLOOKUP(AO8,'Appraisal Inputs'!$C$346:$BK$390,5,0),"")="","",IFERROR(HLOOKUP(AO8,'Appraisal Inputs'!$C$346:$BK$390,5,0),""))</f>
        <v/>
      </c>
      <c r="AP12" s="315" t="str">
        <f>IF(IFERROR(HLOOKUP(AP8,'Appraisal Inputs'!$C$346:$BK$390,5,0),"")="","",IFERROR(HLOOKUP(AP8,'Appraisal Inputs'!$C$346:$BK$390,5,0),""))</f>
        <v/>
      </c>
      <c r="AQ12" s="299" t="str">
        <f>IF(IFERROR(HLOOKUP(AQ8,'Appraisal Inputs'!$C$346:$BK$390,5,0),"")="","",IFERROR(HLOOKUP(AQ8,'Appraisal Inputs'!$C$346:$BK$390,5,0),""))</f>
        <v/>
      </c>
      <c r="AR12" s="315" t="str">
        <f>IF(IFERROR(HLOOKUP(AR8,'Appraisal Inputs'!$C$346:$BK$390,5,0),"")="","",IFERROR(HLOOKUP(AR8,'Appraisal Inputs'!$C$346:$BK$390,5,0),""))</f>
        <v/>
      </c>
      <c r="AS12" s="299" t="str">
        <f>IF(IFERROR(HLOOKUP(AS8,'Appraisal Inputs'!$C$346:$BK$390,5,0),"")="","",IFERROR(HLOOKUP(AS8,'Appraisal Inputs'!$C$346:$BK$390,5,0),""))</f>
        <v/>
      </c>
      <c r="AT12" s="315" t="str">
        <f>IF(IFERROR(HLOOKUP(AT8,'Appraisal Inputs'!$C$346:$BK$390,5,0),"")="","",IFERROR(HLOOKUP(AT8,'Appraisal Inputs'!$C$346:$BK$390,5,0),""))</f>
        <v/>
      </c>
      <c r="AU12" s="299" t="str">
        <f>IF(IFERROR(HLOOKUP(AU8,'Appraisal Inputs'!$C$346:$BK$390,5,0),"")="","",IFERROR(HLOOKUP(AU8,'Appraisal Inputs'!$C$346:$BK$390,5,0),""))</f>
        <v/>
      </c>
      <c r="AV12" s="315" t="str">
        <f>IF(IFERROR(HLOOKUP(AV8,'Appraisal Inputs'!$C$346:$BK$390,5,0),"")="","",IFERROR(HLOOKUP(AV8,'Appraisal Inputs'!$C$346:$BK$390,5,0),""))</f>
        <v/>
      </c>
      <c r="AW12" s="299" t="str">
        <f>IF(IFERROR(HLOOKUP(AW8,'Appraisal Inputs'!$C$346:$BK$390,5,0),"")="","",IFERROR(HLOOKUP(AW8,'Appraisal Inputs'!$C$346:$BK$390,5,0),""))</f>
        <v/>
      </c>
      <c r="AX12" s="315" t="str">
        <f>IF(IFERROR(HLOOKUP(AX8,'Appraisal Inputs'!$C$346:$BK$390,5,0),"")="","",IFERROR(HLOOKUP(AX8,'Appraisal Inputs'!$C$346:$BK$390,5,0),""))</f>
        <v/>
      </c>
      <c r="AY12" s="299" t="str">
        <f>IF(IFERROR(HLOOKUP(AY8,'Appraisal Inputs'!$C$346:$BK$390,5,0),"")="","",IFERROR(HLOOKUP(AY8,'Appraisal Inputs'!$C$346:$BK$390,5,0),""))</f>
        <v/>
      </c>
      <c r="AZ12" s="315" t="str">
        <f>IF(IFERROR(HLOOKUP(AZ8,'Appraisal Inputs'!$C$346:$BK$390,5,0),"")="","",IFERROR(HLOOKUP(AZ8,'Appraisal Inputs'!$C$346:$BK$390,5,0),""))</f>
        <v/>
      </c>
      <c r="BA12" s="299" t="str">
        <f>IF(IFERROR(HLOOKUP(BA8,'Appraisal Inputs'!$C$346:$BK$390,5,0),"")="","",IFERROR(HLOOKUP(BA8,'Appraisal Inputs'!$C$346:$BK$390,5,0),""))</f>
        <v/>
      </c>
      <c r="BB12" s="315" t="str">
        <f>IF(IFERROR(HLOOKUP(BB8,'Appraisal Inputs'!$C$346:$BK$390,5,0),"")="","",IFERROR(HLOOKUP(BB8,'Appraisal Inputs'!$C$346:$BK$390,5,0),""))</f>
        <v/>
      </c>
      <c r="BC12" s="299" t="str">
        <f>IF(IFERROR(HLOOKUP(BC8,'Appraisal Inputs'!$C$346:$BK$390,5,0),"")="","",IFERROR(HLOOKUP(BC8,'Appraisal Inputs'!$C$346:$BK$390,5,0),""))</f>
        <v/>
      </c>
      <c r="BD12" s="315" t="str">
        <f>IF(IFERROR(HLOOKUP(BD8,'Appraisal Inputs'!$C$346:$BK$390,5,0),"")="","",IFERROR(HLOOKUP(BD8,'Appraisal Inputs'!$C$346:$BK$390,5,0),""))</f>
        <v/>
      </c>
      <c r="BE12" s="299" t="str">
        <f>IF(IFERROR(HLOOKUP(BE8,'Appraisal Inputs'!$C$346:$BK$390,5,0),"")="","",IFERROR(HLOOKUP(BE8,'Appraisal Inputs'!$C$346:$BK$390,5,0),""))</f>
        <v/>
      </c>
      <c r="BF12" s="315" t="str">
        <f>IF(IFERROR(HLOOKUP(BF8,'Appraisal Inputs'!$C$346:$BK$390,5,0),"")="","",IFERROR(HLOOKUP(BF8,'Appraisal Inputs'!$C$346:$BK$390,5,0),""))</f>
        <v/>
      </c>
      <c r="BG12" s="299" t="str">
        <f>IF(IFERROR(HLOOKUP(BG8,'Appraisal Inputs'!$C$346:$BK$390,5,0),"")="","",IFERROR(HLOOKUP(BG8,'Appraisal Inputs'!$C$346:$BK$390,5,0),""))</f>
        <v/>
      </c>
      <c r="BH12" s="315" t="str">
        <f>IF(IFERROR(HLOOKUP(BH8,'Appraisal Inputs'!$C$346:$BK$390,5,0),"")="","",IFERROR(HLOOKUP(BH8,'Appraisal Inputs'!$C$346:$BK$390,5,0),""))</f>
        <v/>
      </c>
      <c r="BI12" s="299" t="str">
        <f>IF(IFERROR(HLOOKUP(BI8,'Appraisal Inputs'!$C$346:$BK$390,5,0),"")="","",IFERROR(HLOOKUP(BI8,'Appraisal Inputs'!$C$346:$BK$390,5,0),""))</f>
        <v/>
      </c>
      <c r="BJ12" s="315" t="str">
        <f>IF(IFERROR(HLOOKUP(BJ8,'Appraisal Inputs'!$C$346:$BK$390,5,0),"")="","",IFERROR(HLOOKUP(BJ8,'Appraisal Inputs'!$C$346:$BK$390,5,0),""))</f>
        <v/>
      </c>
      <c r="BL12" s="299">
        <f t="shared" ref="BL12:BL52" si="1">SUM(C12:BJ12)</f>
        <v>0</v>
      </c>
      <c r="BM12" s="318" t="str">
        <f t="shared" si="0"/>
        <v>No</v>
      </c>
    </row>
    <row r="13" spans="1:65" x14ac:dyDescent="0.25">
      <c r="A13" s="86"/>
      <c r="B13" s="143" t="str">
        <f>'Appraisal Inputs'!C351</f>
        <v>Comp 2</v>
      </c>
      <c r="C13" s="299" t="str">
        <f>IF(IFERROR(HLOOKUP(C8,'Appraisal Inputs'!$C$346:$BK$390,6,0),"")="","",IFERROR(HLOOKUP(C8,'Appraisal Inputs'!$C$346:$BK$390,6,0),""))</f>
        <v/>
      </c>
      <c r="D13" s="315" t="str">
        <f>IF(IFERROR(HLOOKUP(D8,'Appraisal Inputs'!$C$346:$BK$390,6,0),"")="","",IFERROR(HLOOKUP(D8,'Appraisal Inputs'!$C$346:$BK$390,6,0),""))</f>
        <v/>
      </c>
      <c r="E13" s="299" t="str">
        <f>IF(IFERROR(HLOOKUP(E8,'Appraisal Inputs'!$C$346:$BK$390,6,0),"")="","",IFERROR(HLOOKUP(E8,'Appraisal Inputs'!$C$346:$BK$390,6,0),""))</f>
        <v/>
      </c>
      <c r="F13" s="315" t="str">
        <f>IF(IFERROR(HLOOKUP(F8,'Appraisal Inputs'!$C$346:$BK$390,6,0),"")="","",IFERROR(HLOOKUP(F8,'Appraisal Inputs'!$C$346:$BK$390,6,0),""))</f>
        <v/>
      </c>
      <c r="G13" s="299" t="str">
        <f>IF(IFERROR(HLOOKUP(G8,'Appraisal Inputs'!$C$346:$BK$390,6,0),"")="","",IFERROR(HLOOKUP(G8,'Appraisal Inputs'!$C$346:$BK$390,6,0),""))</f>
        <v/>
      </c>
      <c r="H13" s="315" t="str">
        <f>IF(IFERROR(HLOOKUP(H8,'Appraisal Inputs'!$C$346:$BK$390,6,0),"")="","",IFERROR(HLOOKUP(H8,'Appraisal Inputs'!$C$346:$BK$390,6,0),""))</f>
        <v/>
      </c>
      <c r="I13" s="299" t="str">
        <f>IF(IFERROR(HLOOKUP(I8,'Appraisal Inputs'!$C$346:$BK$390,6,0),"")="","",IFERROR(HLOOKUP(I8,'Appraisal Inputs'!$C$346:$BK$390,6,0),""))</f>
        <v/>
      </c>
      <c r="J13" s="315" t="str">
        <f>IF(IFERROR(HLOOKUP(J8,'Appraisal Inputs'!$C$346:$BK$390,6,0),"")="","",IFERROR(HLOOKUP(J8,'Appraisal Inputs'!$C$346:$BK$390,6,0),""))</f>
        <v/>
      </c>
      <c r="K13" s="299" t="str">
        <f>IF(IFERROR(HLOOKUP(K8,'Appraisal Inputs'!$C$346:$BK$390,6,0),"")="","",IFERROR(HLOOKUP(K8,'Appraisal Inputs'!$C$346:$BK$390,6,0),""))</f>
        <v/>
      </c>
      <c r="L13" s="315" t="str">
        <f>IF(IFERROR(HLOOKUP(L8,'Appraisal Inputs'!$C$346:$BK$390,6,0),"")="","",IFERROR(HLOOKUP(L8,'Appraisal Inputs'!$C$346:$BK$390,6,0),""))</f>
        <v/>
      </c>
      <c r="M13" s="299" t="str">
        <f>IF(IFERROR(HLOOKUP(M8,'Appraisal Inputs'!$C$346:$BK$390,6,0),"")="","",IFERROR(HLOOKUP(M8,'Appraisal Inputs'!$C$346:$BK$390,6,0),""))</f>
        <v/>
      </c>
      <c r="N13" s="315" t="str">
        <f>IF(IFERROR(HLOOKUP(N8,'Appraisal Inputs'!$C$346:$BK$390,6,0),"")="","",IFERROR(HLOOKUP(N8,'Appraisal Inputs'!$C$346:$BK$390,6,0),""))</f>
        <v/>
      </c>
      <c r="O13" s="299" t="str">
        <f>IF(IFERROR(HLOOKUP(O8,'Appraisal Inputs'!$C$346:$BK$390,6,0),"")="","",IFERROR(HLOOKUP(O8,'Appraisal Inputs'!$C$346:$BK$390,6,0),""))</f>
        <v/>
      </c>
      <c r="P13" s="315" t="str">
        <f>IF(IFERROR(HLOOKUP(P8,'Appraisal Inputs'!$C$346:$BK$390,6,0),"")="","",IFERROR(HLOOKUP(P8,'Appraisal Inputs'!$C$346:$BK$390,6,0),""))</f>
        <v/>
      </c>
      <c r="Q13" s="299" t="str">
        <f>IF(IFERROR(HLOOKUP(Q8,'Appraisal Inputs'!$C$346:$BK$390,6,0),"")="","",IFERROR(HLOOKUP(Q8,'Appraisal Inputs'!$C$346:$BK$390,6,0),""))</f>
        <v/>
      </c>
      <c r="R13" s="315" t="str">
        <f>IF(IFERROR(HLOOKUP(R8,'Appraisal Inputs'!$C$346:$BK$390,6,0),"")="","",IFERROR(HLOOKUP(R8,'Appraisal Inputs'!$C$346:$BK$390,6,0),""))</f>
        <v/>
      </c>
      <c r="S13" s="299" t="str">
        <f>IF(IFERROR(HLOOKUP(S8,'Appraisal Inputs'!$C$346:$BK$390,6,0),"")="","",IFERROR(HLOOKUP(S8,'Appraisal Inputs'!$C$346:$BK$390,6,0),""))</f>
        <v/>
      </c>
      <c r="T13" s="315" t="str">
        <f>IF(IFERROR(HLOOKUP(T8,'Appraisal Inputs'!$C$346:$BK$390,6,0),"")="","",IFERROR(HLOOKUP(T8,'Appraisal Inputs'!$C$346:$BK$390,6,0),""))</f>
        <v/>
      </c>
      <c r="U13" s="299" t="str">
        <f>IF(IFERROR(HLOOKUP(U8,'Appraisal Inputs'!$C$346:$BK$390,6,0),"")="","",IFERROR(HLOOKUP(U8,'Appraisal Inputs'!$C$346:$BK$390,6,0),""))</f>
        <v/>
      </c>
      <c r="V13" s="315" t="str">
        <f>IF(IFERROR(HLOOKUP(V8,'Appraisal Inputs'!$C$346:$BK$390,6,0),"")="","",IFERROR(HLOOKUP(V8,'Appraisal Inputs'!$C$346:$BK$390,6,0),""))</f>
        <v/>
      </c>
      <c r="W13" s="299" t="str">
        <f>IF(IFERROR(HLOOKUP(W8,'Appraisal Inputs'!$C$346:$BK$390,6,0),"")="","",IFERROR(HLOOKUP(W8,'Appraisal Inputs'!$C$346:$BK$390,6,0),""))</f>
        <v/>
      </c>
      <c r="X13" s="315" t="str">
        <f>IF(IFERROR(HLOOKUP(X8,'Appraisal Inputs'!$C$346:$BK$390,6,0),"")="","",IFERROR(HLOOKUP(X8,'Appraisal Inputs'!$C$346:$BK$390,6,0),""))</f>
        <v/>
      </c>
      <c r="Y13" s="299" t="str">
        <f>IF(IFERROR(HLOOKUP(Y8,'Appraisal Inputs'!$C$346:$BK$390,6,0),"")="","",IFERROR(HLOOKUP(Y8,'Appraisal Inputs'!$C$346:$BK$390,6,0),""))</f>
        <v/>
      </c>
      <c r="Z13" s="315" t="str">
        <f>IF(IFERROR(HLOOKUP(Z8,'Appraisal Inputs'!$C$346:$BK$390,6,0),"")="","",IFERROR(HLOOKUP(Z8,'Appraisal Inputs'!$C$346:$BK$390,6,0),""))</f>
        <v/>
      </c>
      <c r="AA13" s="299" t="str">
        <f>IF(IFERROR(HLOOKUP(AA8,'Appraisal Inputs'!$C$346:$BK$390,6,0),"")="","",IFERROR(HLOOKUP(AA8,'Appraisal Inputs'!$C$346:$BK$390,6,0),""))</f>
        <v/>
      </c>
      <c r="AB13" s="315" t="str">
        <f>IF(IFERROR(HLOOKUP(AB8,'Appraisal Inputs'!$C$346:$BK$390,6,0),"")="","",IFERROR(HLOOKUP(AB8,'Appraisal Inputs'!$C$346:$BK$390,6,0),""))</f>
        <v/>
      </c>
      <c r="AC13" s="299" t="str">
        <f>IF(IFERROR(HLOOKUP(AC8,'Appraisal Inputs'!$C$346:$BK$390,6,0),"")="","",IFERROR(HLOOKUP(AC8,'Appraisal Inputs'!$C$346:$BK$390,6,0),""))</f>
        <v/>
      </c>
      <c r="AD13" s="315" t="str">
        <f>IF(IFERROR(HLOOKUP(AD8,'Appraisal Inputs'!$C$346:$BK$390,6,0),"")="","",IFERROR(HLOOKUP(AD8,'Appraisal Inputs'!$C$346:$BK$390,6,0),""))</f>
        <v/>
      </c>
      <c r="AE13" s="299" t="str">
        <f>IF(IFERROR(HLOOKUP(AE8,'Appraisal Inputs'!$C$346:$BK$390,6,0),"")="","",IFERROR(HLOOKUP(AE8,'Appraisal Inputs'!$C$346:$BK$390,6,0),""))</f>
        <v/>
      </c>
      <c r="AF13" s="315" t="str">
        <f>IF(IFERROR(HLOOKUP(AF8,'Appraisal Inputs'!$C$346:$BK$390,6,0),"")="","",IFERROR(HLOOKUP(AF8,'Appraisal Inputs'!$C$346:$BK$390,6,0),""))</f>
        <v/>
      </c>
      <c r="AG13" s="299" t="str">
        <f>IF(IFERROR(HLOOKUP(AG8,'Appraisal Inputs'!$C$346:$BK$390,6,0),"")="","",IFERROR(HLOOKUP(AG8,'Appraisal Inputs'!$C$346:$BK$390,6,0),""))</f>
        <v/>
      </c>
      <c r="AH13" s="315" t="str">
        <f>IF(IFERROR(HLOOKUP(AH8,'Appraisal Inputs'!$C$346:$BK$390,6,0),"")="","",IFERROR(HLOOKUP(AH8,'Appraisal Inputs'!$C$346:$BK$390,6,0),""))</f>
        <v/>
      </c>
      <c r="AI13" s="299" t="str">
        <f>IF(IFERROR(HLOOKUP(AI8,'Appraisal Inputs'!$C$346:$BK$390,6,0),"")="","",IFERROR(HLOOKUP(AI8,'Appraisal Inputs'!$C$346:$BK$390,6,0),""))</f>
        <v/>
      </c>
      <c r="AJ13" s="315" t="str">
        <f>IF(IFERROR(HLOOKUP(AJ8,'Appraisal Inputs'!$C$346:$BK$390,6,0),"")="","",IFERROR(HLOOKUP(AJ8,'Appraisal Inputs'!$C$346:$BK$390,6,0),""))</f>
        <v/>
      </c>
      <c r="AK13" s="299" t="str">
        <f>IF(IFERROR(HLOOKUP(AK8,'Appraisal Inputs'!$C$346:$BK$390,6,0),"")="","",IFERROR(HLOOKUP(AK8,'Appraisal Inputs'!$C$346:$BK$390,6,0),""))</f>
        <v/>
      </c>
      <c r="AL13" s="315" t="str">
        <f>IF(IFERROR(HLOOKUP(AL8,'Appraisal Inputs'!$C$346:$BK$390,6,0),"")="","",IFERROR(HLOOKUP(AL8,'Appraisal Inputs'!$C$346:$BK$390,6,0),""))</f>
        <v/>
      </c>
      <c r="AM13" s="299" t="str">
        <f>IF(IFERROR(HLOOKUP(AM8,'Appraisal Inputs'!$C$346:$BK$390,6,0),"")="","",IFERROR(HLOOKUP(AM8,'Appraisal Inputs'!$C$346:$BK$390,6,0),""))</f>
        <v/>
      </c>
      <c r="AN13" s="315" t="str">
        <f>IF(IFERROR(HLOOKUP(AN8,'Appraisal Inputs'!$C$346:$BK$390,6,0),"")="","",IFERROR(HLOOKUP(AN8,'Appraisal Inputs'!$C$346:$BK$390,6,0),""))</f>
        <v/>
      </c>
      <c r="AO13" s="299" t="str">
        <f>IF(IFERROR(HLOOKUP(AO8,'Appraisal Inputs'!$C$346:$BK$390,6,0),"")="","",IFERROR(HLOOKUP(AO8,'Appraisal Inputs'!$C$346:$BK$390,6,0),""))</f>
        <v/>
      </c>
      <c r="AP13" s="315" t="str">
        <f>IF(IFERROR(HLOOKUP(AP8,'Appraisal Inputs'!$C$346:$BK$390,6,0),"")="","",IFERROR(HLOOKUP(AP8,'Appraisal Inputs'!$C$346:$BK$390,6,0),""))</f>
        <v/>
      </c>
      <c r="AQ13" s="299" t="str">
        <f>IF(IFERROR(HLOOKUP(AQ8,'Appraisal Inputs'!$C$346:$BK$390,6,0),"")="","",IFERROR(HLOOKUP(AQ8,'Appraisal Inputs'!$C$346:$BK$390,6,0),""))</f>
        <v/>
      </c>
      <c r="AR13" s="315" t="str">
        <f>IF(IFERROR(HLOOKUP(AR8,'Appraisal Inputs'!$C$346:$BK$390,6,0),"")="","",IFERROR(HLOOKUP(AR8,'Appraisal Inputs'!$C$346:$BK$390,6,0),""))</f>
        <v/>
      </c>
      <c r="AS13" s="299" t="str">
        <f>IF(IFERROR(HLOOKUP(AS8,'Appraisal Inputs'!$C$346:$BK$390,6,0),"")="","",IFERROR(HLOOKUP(AS8,'Appraisal Inputs'!$C$346:$BK$390,6,0),""))</f>
        <v/>
      </c>
      <c r="AT13" s="315" t="str">
        <f>IF(IFERROR(HLOOKUP(AT8,'Appraisal Inputs'!$C$346:$BK$390,6,0),"")="","",IFERROR(HLOOKUP(AT8,'Appraisal Inputs'!$C$346:$BK$390,6,0),""))</f>
        <v/>
      </c>
      <c r="AU13" s="299" t="str">
        <f>IF(IFERROR(HLOOKUP(AU8,'Appraisal Inputs'!$C$346:$BK$390,6,0),"")="","",IFERROR(HLOOKUP(AU8,'Appraisal Inputs'!$C$346:$BK$390,6,0),""))</f>
        <v/>
      </c>
      <c r="AV13" s="315" t="str">
        <f>IF(IFERROR(HLOOKUP(AV8,'Appraisal Inputs'!$C$346:$BK$390,6,0),"")="","",IFERROR(HLOOKUP(AV8,'Appraisal Inputs'!$C$346:$BK$390,6,0),""))</f>
        <v/>
      </c>
      <c r="AW13" s="299" t="str">
        <f>IF(IFERROR(HLOOKUP(AW8,'Appraisal Inputs'!$C$346:$BK$390,6,0),"")="","",IFERROR(HLOOKUP(AW8,'Appraisal Inputs'!$C$346:$BK$390,6,0),""))</f>
        <v/>
      </c>
      <c r="AX13" s="315" t="str">
        <f>IF(IFERROR(HLOOKUP(AX8,'Appraisal Inputs'!$C$346:$BK$390,6,0),"")="","",IFERROR(HLOOKUP(AX8,'Appraisal Inputs'!$C$346:$BK$390,6,0),""))</f>
        <v/>
      </c>
      <c r="AY13" s="299" t="str">
        <f>IF(IFERROR(HLOOKUP(AY8,'Appraisal Inputs'!$C$346:$BK$390,6,0),"")="","",IFERROR(HLOOKUP(AY8,'Appraisal Inputs'!$C$346:$BK$390,6,0),""))</f>
        <v/>
      </c>
      <c r="AZ13" s="315" t="str">
        <f>IF(IFERROR(HLOOKUP(AZ8,'Appraisal Inputs'!$C$346:$BK$390,6,0),"")="","",IFERROR(HLOOKUP(AZ8,'Appraisal Inputs'!$C$346:$BK$390,6,0),""))</f>
        <v/>
      </c>
      <c r="BA13" s="299" t="str">
        <f>IF(IFERROR(HLOOKUP(BA8,'Appraisal Inputs'!$C$346:$BK$390,6,0),"")="","",IFERROR(HLOOKUP(BA8,'Appraisal Inputs'!$C$346:$BK$390,6,0),""))</f>
        <v/>
      </c>
      <c r="BB13" s="315" t="str">
        <f>IF(IFERROR(HLOOKUP(BB8,'Appraisal Inputs'!$C$346:$BK$390,6,0),"")="","",IFERROR(HLOOKUP(BB8,'Appraisal Inputs'!$C$346:$BK$390,6,0),""))</f>
        <v/>
      </c>
      <c r="BC13" s="299" t="str">
        <f>IF(IFERROR(HLOOKUP(BC8,'Appraisal Inputs'!$C$346:$BK$390,6,0),"")="","",IFERROR(HLOOKUP(BC8,'Appraisal Inputs'!$C$346:$BK$390,6,0),""))</f>
        <v/>
      </c>
      <c r="BD13" s="315" t="str">
        <f>IF(IFERROR(HLOOKUP(BD8,'Appraisal Inputs'!$C$346:$BK$390,6,0),"")="","",IFERROR(HLOOKUP(BD8,'Appraisal Inputs'!$C$346:$BK$390,6,0),""))</f>
        <v/>
      </c>
      <c r="BE13" s="299" t="str">
        <f>IF(IFERROR(HLOOKUP(BE8,'Appraisal Inputs'!$C$346:$BK$390,6,0),"")="","",IFERROR(HLOOKUP(BE8,'Appraisal Inputs'!$C$346:$BK$390,6,0),""))</f>
        <v/>
      </c>
      <c r="BF13" s="315" t="str">
        <f>IF(IFERROR(HLOOKUP(BF8,'Appraisal Inputs'!$C$346:$BK$390,6,0),"")="","",IFERROR(HLOOKUP(BF8,'Appraisal Inputs'!$C$346:$BK$390,6,0),""))</f>
        <v/>
      </c>
      <c r="BG13" s="299" t="str">
        <f>IF(IFERROR(HLOOKUP(BG8,'Appraisal Inputs'!$C$346:$BK$390,6,0),"")="","",IFERROR(HLOOKUP(BG8,'Appraisal Inputs'!$C$346:$BK$390,6,0),""))</f>
        <v/>
      </c>
      <c r="BH13" s="315" t="str">
        <f>IF(IFERROR(HLOOKUP(BH8,'Appraisal Inputs'!$C$346:$BK$390,6,0),"")="","",IFERROR(HLOOKUP(BH8,'Appraisal Inputs'!$C$346:$BK$390,6,0),""))</f>
        <v/>
      </c>
      <c r="BI13" s="299" t="str">
        <f>IF(IFERROR(HLOOKUP(BI8,'Appraisal Inputs'!$C$346:$BK$390,6,0),"")="","",IFERROR(HLOOKUP(BI8,'Appraisal Inputs'!$C$346:$BK$390,6,0),""))</f>
        <v/>
      </c>
      <c r="BJ13" s="315" t="str">
        <f>IF(IFERROR(HLOOKUP(BJ8,'Appraisal Inputs'!$C$346:$BK$390,6,0),"")="","",IFERROR(HLOOKUP(BJ8,'Appraisal Inputs'!$C$346:$BK$390,6,0),""))</f>
        <v/>
      </c>
      <c r="BL13" s="299">
        <f t="shared" si="1"/>
        <v>0</v>
      </c>
      <c r="BM13" s="318" t="str">
        <f t="shared" si="0"/>
        <v>No</v>
      </c>
    </row>
    <row r="14" spans="1:65" x14ac:dyDescent="0.25">
      <c r="A14" s="86"/>
      <c r="B14" s="143" t="str">
        <f>'Appraisal Inputs'!C352</f>
        <v>Comp 3</v>
      </c>
      <c r="C14" s="299" t="str">
        <f>IF(IFERROR(HLOOKUP(C8,'Appraisal Inputs'!$C$346:$BK$390,7,0),"")="","",IFERROR(HLOOKUP(C8,'Appraisal Inputs'!$C$346:$BK$390,7,0),""))</f>
        <v/>
      </c>
      <c r="D14" s="315" t="str">
        <f>IF(IFERROR(HLOOKUP(D8,'Appraisal Inputs'!$C$346:$BK$390,7,0),"")="","",IFERROR(HLOOKUP(D8,'Appraisal Inputs'!$C$346:$BK$390,7,0),""))</f>
        <v/>
      </c>
      <c r="E14" s="299" t="str">
        <f>IF(IFERROR(HLOOKUP(E8,'Appraisal Inputs'!$C$346:$BK$390,7,0),"")="","",IFERROR(HLOOKUP(E8,'Appraisal Inputs'!$C$346:$BK$390,7,0),""))</f>
        <v/>
      </c>
      <c r="F14" s="315" t="str">
        <f>IF(IFERROR(HLOOKUP(F8,'Appraisal Inputs'!$C$346:$BK$390,7,0),"")="","",IFERROR(HLOOKUP(F8,'Appraisal Inputs'!$C$346:$BK$390,7,0),""))</f>
        <v/>
      </c>
      <c r="G14" s="299" t="str">
        <f>IF(IFERROR(HLOOKUP(G8,'Appraisal Inputs'!$C$346:$BK$390,7,0),"")="","",IFERROR(HLOOKUP(G8,'Appraisal Inputs'!$C$346:$BK$390,7,0),""))</f>
        <v/>
      </c>
      <c r="H14" s="315" t="str">
        <f>IF(IFERROR(HLOOKUP(H8,'Appraisal Inputs'!$C$346:$BK$390,7,0),"")="","",IFERROR(HLOOKUP(H8,'Appraisal Inputs'!$C$346:$BK$390,7,0),""))</f>
        <v/>
      </c>
      <c r="I14" s="299" t="str">
        <f>IF(IFERROR(HLOOKUP(I8,'Appraisal Inputs'!$C$346:$BK$390,7,0),"")="","",IFERROR(HLOOKUP(I8,'Appraisal Inputs'!$C$346:$BK$390,7,0),""))</f>
        <v/>
      </c>
      <c r="J14" s="315" t="str">
        <f>IF(IFERROR(HLOOKUP(J8,'Appraisal Inputs'!$C$346:$BK$390,7,0),"")="","",IFERROR(HLOOKUP(J8,'Appraisal Inputs'!$C$346:$BK$390,7,0),""))</f>
        <v/>
      </c>
      <c r="K14" s="299" t="str">
        <f>IF(IFERROR(HLOOKUP(K8,'Appraisal Inputs'!$C$346:$BK$390,7,0),"")="","",IFERROR(HLOOKUP(K8,'Appraisal Inputs'!$C$346:$BK$390,7,0),""))</f>
        <v/>
      </c>
      <c r="L14" s="315" t="str">
        <f>IF(IFERROR(HLOOKUP(L8,'Appraisal Inputs'!$C$346:$BK$390,7,0),"")="","",IFERROR(HLOOKUP(L8,'Appraisal Inputs'!$C$346:$BK$390,7,0),""))</f>
        <v/>
      </c>
      <c r="M14" s="299" t="str">
        <f>IF(IFERROR(HLOOKUP(M8,'Appraisal Inputs'!$C$346:$BK$390,7,0),"")="","",IFERROR(HLOOKUP(M8,'Appraisal Inputs'!$C$346:$BK$390,7,0),""))</f>
        <v/>
      </c>
      <c r="N14" s="315" t="str">
        <f>IF(IFERROR(HLOOKUP(N8,'Appraisal Inputs'!$C$346:$BK$390,7,0),"")="","",IFERROR(HLOOKUP(N8,'Appraisal Inputs'!$C$346:$BK$390,7,0),""))</f>
        <v/>
      </c>
      <c r="O14" s="299" t="str">
        <f>IF(IFERROR(HLOOKUP(O8,'Appraisal Inputs'!$C$346:$BK$390,7,0),"")="","",IFERROR(HLOOKUP(O8,'Appraisal Inputs'!$C$346:$BK$390,7,0),""))</f>
        <v/>
      </c>
      <c r="P14" s="315" t="str">
        <f>IF(IFERROR(HLOOKUP(P8,'Appraisal Inputs'!$C$346:$BK$390,7,0),"")="","",IFERROR(HLOOKUP(P8,'Appraisal Inputs'!$C$346:$BK$390,7,0),""))</f>
        <v/>
      </c>
      <c r="Q14" s="299" t="str">
        <f>IF(IFERROR(HLOOKUP(Q8,'Appraisal Inputs'!$C$346:$BK$390,7,0),"")="","",IFERROR(HLOOKUP(Q8,'Appraisal Inputs'!$C$346:$BK$390,7,0),""))</f>
        <v/>
      </c>
      <c r="R14" s="315" t="str">
        <f>IF(IFERROR(HLOOKUP(R8,'Appraisal Inputs'!$C$346:$BK$390,7,0),"")="","",IFERROR(HLOOKUP(R8,'Appraisal Inputs'!$C$346:$BK$390,7,0),""))</f>
        <v/>
      </c>
      <c r="S14" s="299" t="str">
        <f>IF(IFERROR(HLOOKUP(S8,'Appraisal Inputs'!$C$346:$BK$390,7,0),"")="","",IFERROR(HLOOKUP(S8,'Appraisal Inputs'!$C$346:$BK$390,7,0),""))</f>
        <v/>
      </c>
      <c r="T14" s="315" t="str">
        <f>IF(IFERROR(HLOOKUP(T8,'Appraisal Inputs'!$C$346:$BK$390,7,0),"")="","",IFERROR(HLOOKUP(T8,'Appraisal Inputs'!$C$346:$BK$390,7,0),""))</f>
        <v/>
      </c>
      <c r="U14" s="299" t="str">
        <f>IF(IFERROR(HLOOKUP(U8,'Appraisal Inputs'!$C$346:$BK$390,7,0),"")="","",IFERROR(HLOOKUP(U8,'Appraisal Inputs'!$C$346:$BK$390,7,0),""))</f>
        <v/>
      </c>
      <c r="V14" s="315" t="str">
        <f>IF(IFERROR(HLOOKUP(V8,'Appraisal Inputs'!$C$346:$BK$390,7,0),"")="","",IFERROR(HLOOKUP(V8,'Appraisal Inputs'!$C$346:$BK$390,7,0),""))</f>
        <v/>
      </c>
      <c r="W14" s="299" t="str">
        <f>IF(IFERROR(HLOOKUP(W8,'Appraisal Inputs'!$C$346:$BK$390,7,0),"")="","",IFERROR(HLOOKUP(W8,'Appraisal Inputs'!$C$346:$BK$390,7,0),""))</f>
        <v/>
      </c>
      <c r="X14" s="315" t="str">
        <f>IF(IFERROR(HLOOKUP(X8,'Appraisal Inputs'!$C$346:$BK$390,7,0),"")="","",IFERROR(HLOOKUP(X8,'Appraisal Inputs'!$C$346:$BK$390,7,0),""))</f>
        <v/>
      </c>
      <c r="Y14" s="299" t="str">
        <f>IF(IFERROR(HLOOKUP(Y8,'Appraisal Inputs'!$C$346:$BK$390,7,0),"")="","",IFERROR(HLOOKUP(Y8,'Appraisal Inputs'!$C$346:$BK$390,7,0),""))</f>
        <v/>
      </c>
      <c r="Z14" s="315" t="str">
        <f>IF(IFERROR(HLOOKUP(Z8,'Appraisal Inputs'!$C$346:$BK$390,7,0),"")="","",IFERROR(HLOOKUP(Z8,'Appraisal Inputs'!$C$346:$BK$390,7,0),""))</f>
        <v/>
      </c>
      <c r="AA14" s="299" t="str">
        <f>IF(IFERROR(HLOOKUP(AA8,'Appraisal Inputs'!$C$346:$BK$390,7,0),"")="","",IFERROR(HLOOKUP(AA8,'Appraisal Inputs'!$C$346:$BK$390,7,0),""))</f>
        <v/>
      </c>
      <c r="AB14" s="315" t="str">
        <f>IF(IFERROR(HLOOKUP(AB8,'Appraisal Inputs'!$C$346:$BK$390,7,0),"")="","",IFERROR(HLOOKUP(AB8,'Appraisal Inputs'!$C$346:$BK$390,7,0),""))</f>
        <v/>
      </c>
      <c r="AC14" s="299" t="str">
        <f>IF(IFERROR(HLOOKUP(AC8,'Appraisal Inputs'!$C$346:$BK$390,7,0),"")="","",IFERROR(HLOOKUP(AC8,'Appraisal Inputs'!$C$346:$BK$390,7,0),""))</f>
        <v/>
      </c>
      <c r="AD14" s="315" t="str">
        <f>IF(IFERROR(HLOOKUP(AD8,'Appraisal Inputs'!$C$346:$BK$390,7,0),"")="","",IFERROR(HLOOKUP(AD8,'Appraisal Inputs'!$C$346:$BK$390,7,0),""))</f>
        <v/>
      </c>
      <c r="AE14" s="299" t="str">
        <f>IF(IFERROR(HLOOKUP(AE8,'Appraisal Inputs'!$C$346:$BK$390,7,0),"")="","",IFERROR(HLOOKUP(AE8,'Appraisal Inputs'!$C$346:$BK$390,7,0),""))</f>
        <v/>
      </c>
      <c r="AF14" s="315" t="str">
        <f>IF(IFERROR(HLOOKUP(AF8,'Appraisal Inputs'!$C$346:$BK$390,7,0),"")="","",IFERROR(HLOOKUP(AF8,'Appraisal Inputs'!$C$346:$BK$390,7,0),""))</f>
        <v/>
      </c>
      <c r="AG14" s="299" t="str">
        <f>IF(IFERROR(HLOOKUP(AG8,'Appraisal Inputs'!$C$346:$BK$390,7,0),"")="","",IFERROR(HLOOKUP(AG8,'Appraisal Inputs'!$C$346:$BK$390,7,0),""))</f>
        <v/>
      </c>
      <c r="AH14" s="315" t="str">
        <f>IF(IFERROR(HLOOKUP(AH8,'Appraisal Inputs'!$C$346:$BK$390,7,0),"")="","",IFERROR(HLOOKUP(AH8,'Appraisal Inputs'!$C$346:$BK$390,7,0),""))</f>
        <v/>
      </c>
      <c r="AI14" s="299" t="str">
        <f>IF(IFERROR(HLOOKUP(AI8,'Appraisal Inputs'!$C$346:$BK$390,7,0),"")="","",IFERROR(HLOOKUP(AI8,'Appraisal Inputs'!$C$346:$BK$390,7,0),""))</f>
        <v/>
      </c>
      <c r="AJ14" s="315" t="str">
        <f>IF(IFERROR(HLOOKUP(AJ8,'Appraisal Inputs'!$C$346:$BK$390,7,0),"")="","",IFERROR(HLOOKUP(AJ8,'Appraisal Inputs'!$C$346:$BK$390,7,0),""))</f>
        <v/>
      </c>
      <c r="AK14" s="299" t="str">
        <f>IF(IFERROR(HLOOKUP(AK8,'Appraisal Inputs'!$C$346:$BK$390,7,0),"")="","",IFERROR(HLOOKUP(AK8,'Appraisal Inputs'!$C$346:$BK$390,7,0),""))</f>
        <v/>
      </c>
      <c r="AL14" s="315" t="str">
        <f>IF(IFERROR(HLOOKUP(AL8,'Appraisal Inputs'!$C$346:$BK$390,7,0),"")="","",IFERROR(HLOOKUP(AL8,'Appraisal Inputs'!$C$346:$BK$390,7,0),""))</f>
        <v/>
      </c>
      <c r="AM14" s="299" t="str">
        <f>IF(IFERROR(HLOOKUP(AM8,'Appraisal Inputs'!$C$346:$BK$390,7,0),"")="","",IFERROR(HLOOKUP(AM8,'Appraisal Inputs'!$C$346:$BK$390,7,0),""))</f>
        <v/>
      </c>
      <c r="AN14" s="315" t="str">
        <f>IF(IFERROR(HLOOKUP(AN8,'Appraisal Inputs'!$C$346:$BK$390,7,0),"")="","",IFERROR(HLOOKUP(AN8,'Appraisal Inputs'!$C$346:$BK$390,7,0),""))</f>
        <v/>
      </c>
      <c r="AO14" s="299" t="str">
        <f>IF(IFERROR(HLOOKUP(AO8,'Appraisal Inputs'!$C$346:$BK$390,7,0),"")="","",IFERROR(HLOOKUP(AO8,'Appraisal Inputs'!$C$346:$BK$390,7,0),""))</f>
        <v/>
      </c>
      <c r="AP14" s="315" t="str">
        <f>IF(IFERROR(HLOOKUP(AP8,'Appraisal Inputs'!$C$346:$BK$390,7,0),"")="","",IFERROR(HLOOKUP(AP8,'Appraisal Inputs'!$C$346:$BK$390,7,0),""))</f>
        <v/>
      </c>
      <c r="AQ14" s="299" t="str">
        <f>IF(IFERROR(HLOOKUP(AQ8,'Appraisal Inputs'!$C$346:$BK$390,7,0),"")="","",IFERROR(HLOOKUP(AQ8,'Appraisal Inputs'!$C$346:$BK$390,7,0),""))</f>
        <v/>
      </c>
      <c r="AR14" s="315" t="str">
        <f>IF(IFERROR(HLOOKUP(AR8,'Appraisal Inputs'!$C$346:$BK$390,7,0),"")="","",IFERROR(HLOOKUP(AR8,'Appraisal Inputs'!$C$346:$BK$390,7,0),""))</f>
        <v/>
      </c>
      <c r="AS14" s="299" t="str">
        <f>IF(IFERROR(HLOOKUP(AS8,'Appraisal Inputs'!$C$346:$BK$390,7,0),"")="","",IFERROR(HLOOKUP(AS8,'Appraisal Inputs'!$C$346:$BK$390,7,0),""))</f>
        <v/>
      </c>
      <c r="AT14" s="315" t="str">
        <f>IF(IFERROR(HLOOKUP(AT8,'Appraisal Inputs'!$C$346:$BK$390,7,0),"")="","",IFERROR(HLOOKUP(AT8,'Appraisal Inputs'!$C$346:$BK$390,7,0),""))</f>
        <v/>
      </c>
      <c r="AU14" s="299" t="str">
        <f>IF(IFERROR(HLOOKUP(AU8,'Appraisal Inputs'!$C$346:$BK$390,7,0),"")="","",IFERROR(HLOOKUP(AU8,'Appraisal Inputs'!$C$346:$BK$390,7,0),""))</f>
        <v/>
      </c>
      <c r="AV14" s="315" t="str">
        <f>IF(IFERROR(HLOOKUP(AV8,'Appraisal Inputs'!$C$346:$BK$390,7,0),"")="","",IFERROR(HLOOKUP(AV8,'Appraisal Inputs'!$C$346:$BK$390,7,0),""))</f>
        <v/>
      </c>
      <c r="AW14" s="299" t="str">
        <f>IF(IFERROR(HLOOKUP(AW8,'Appraisal Inputs'!$C$346:$BK$390,7,0),"")="","",IFERROR(HLOOKUP(AW8,'Appraisal Inputs'!$C$346:$BK$390,7,0),""))</f>
        <v/>
      </c>
      <c r="AX14" s="315" t="str">
        <f>IF(IFERROR(HLOOKUP(AX8,'Appraisal Inputs'!$C$346:$BK$390,7,0),"")="","",IFERROR(HLOOKUP(AX8,'Appraisal Inputs'!$C$346:$BK$390,7,0),""))</f>
        <v/>
      </c>
      <c r="AY14" s="299" t="str">
        <f>IF(IFERROR(HLOOKUP(AY8,'Appraisal Inputs'!$C$346:$BK$390,7,0),"")="","",IFERROR(HLOOKUP(AY8,'Appraisal Inputs'!$C$346:$BK$390,7,0),""))</f>
        <v/>
      </c>
      <c r="AZ14" s="315" t="str">
        <f>IF(IFERROR(HLOOKUP(AZ8,'Appraisal Inputs'!$C$346:$BK$390,7,0),"")="","",IFERROR(HLOOKUP(AZ8,'Appraisal Inputs'!$C$346:$BK$390,7,0),""))</f>
        <v/>
      </c>
      <c r="BA14" s="299" t="str">
        <f>IF(IFERROR(HLOOKUP(BA8,'Appraisal Inputs'!$C$346:$BK$390,7,0),"")="","",IFERROR(HLOOKUP(BA8,'Appraisal Inputs'!$C$346:$BK$390,7,0),""))</f>
        <v/>
      </c>
      <c r="BB14" s="315" t="str">
        <f>IF(IFERROR(HLOOKUP(BB8,'Appraisal Inputs'!$C$346:$BK$390,7,0),"")="","",IFERROR(HLOOKUP(BB8,'Appraisal Inputs'!$C$346:$BK$390,7,0),""))</f>
        <v/>
      </c>
      <c r="BC14" s="299" t="str">
        <f>IF(IFERROR(HLOOKUP(BC8,'Appraisal Inputs'!$C$346:$BK$390,7,0),"")="","",IFERROR(HLOOKUP(BC8,'Appraisal Inputs'!$C$346:$BK$390,7,0),""))</f>
        <v/>
      </c>
      <c r="BD14" s="315" t="str">
        <f>IF(IFERROR(HLOOKUP(BD8,'Appraisal Inputs'!$C$346:$BK$390,7,0),"")="","",IFERROR(HLOOKUP(BD8,'Appraisal Inputs'!$C$346:$BK$390,7,0),""))</f>
        <v/>
      </c>
      <c r="BE14" s="299" t="str">
        <f>IF(IFERROR(HLOOKUP(BE8,'Appraisal Inputs'!$C$346:$BK$390,7,0),"")="","",IFERROR(HLOOKUP(BE8,'Appraisal Inputs'!$C$346:$BK$390,7,0),""))</f>
        <v/>
      </c>
      <c r="BF14" s="315" t="str">
        <f>IF(IFERROR(HLOOKUP(BF8,'Appraisal Inputs'!$C$346:$BK$390,7,0),"")="","",IFERROR(HLOOKUP(BF8,'Appraisal Inputs'!$C$346:$BK$390,7,0),""))</f>
        <v/>
      </c>
      <c r="BG14" s="299" t="str">
        <f>IF(IFERROR(HLOOKUP(BG8,'Appraisal Inputs'!$C$346:$BK$390,7,0),"")="","",IFERROR(HLOOKUP(BG8,'Appraisal Inputs'!$C$346:$BK$390,7,0),""))</f>
        <v/>
      </c>
      <c r="BH14" s="315" t="str">
        <f>IF(IFERROR(HLOOKUP(BH8,'Appraisal Inputs'!$C$346:$BK$390,7,0),"")="","",IFERROR(HLOOKUP(BH8,'Appraisal Inputs'!$C$346:$BK$390,7,0),""))</f>
        <v/>
      </c>
      <c r="BI14" s="299" t="str">
        <f>IF(IFERROR(HLOOKUP(BI8,'Appraisal Inputs'!$C$346:$BK$390,7,0),"")="","",IFERROR(HLOOKUP(BI8,'Appraisal Inputs'!$C$346:$BK$390,7,0),""))</f>
        <v/>
      </c>
      <c r="BJ14" s="315" t="str">
        <f>IF(IFERROR(HLOOKUP(BJ8,'Appraisal Inputs'!$C$346:$BK$390,7,0),"")="","",IFERROR(HLOOKUP(BJ8,'Appraisal Inputs'!$C$346:$BK$390,7,0),""))</f>
        <v/>
      </c>
      <c r="BL14" s="299">
        <f t="shared" si="1"/>
        <v>0</v>
      </c>
      <c r="BM14" s="318" t="str">
        <f t="shared" si="0"/>
        <v>No</v>
      </c>
    </row>
    <row r="15" spans="1:65" x14ac:dyDescent="0.25">
      <c r="A15" s="86"/>
      <c r="B15" s="143" t="str">
        <f>'Appraisal Inputs'!C353</f>
        <v>Comp 4</v>
      </c>
      <c r="C15" s="299" t="str">
        <f>IF(IFERROR(HLOOKUP(C8,'Appraisal Inputs'!$C$346:$BK$390,8,0),"")="","",IFERROR(HLOOKUP(C8,'Appraisal Inputs'!$C$346:$BK$390,8,0),""))</f>
        <v/>
      </c>
      <c r="D15" s="315" t="str">
        <f>IF(IFERROR(HLOOKUP(D8,'Appraisal Inputs'!$C$346:$BK$390,8,0),"")="","",IFERROR(HLOOKUP(D8,'Appraisal Inputs'!$C$346:$BK$390,8,0),""))</f>
        <v/>
      </c>
      <c r="E15" s="299" t="str">
        <f>IF(IFERROR(HLOOKUP(E8,'Appraisal Inputs'!$C$346:$BK$390,8,0),"")="","",IFERROR(HLOOKUP(E8,'Appraisal Inputs'!$C$346:$BK$390,8,0),""))</f>
        <v/>
      </c>
      <c r="F15" s="315" t="str">
        <f>IF(IFERROR(HLOOKUP(F8,'Appraisal Inputs'!$C$346:$BK$390,8,0),"")="","",IFERROR(HLOOKUP(F8,'Appraisal Inputs'!$C$346:$BK$390,8,0),""))</f>
        <v/>
      </c>
      <c r="G15" s="299" t="str">
        <f>IF(IFERROR(HLOOKUP(G8,'Appraisal Inputs'!$C$346:$BK$390,8,0),"")="","",IFERROR(HLOOKUP(G8,'Appraisal Inputs'!$C$346:$BK$390,8,0),""))</f>
        <v/>
      </c>
      <c r="H15" s="315" t="str">
        <f>IF(IFERROR(HLOOKUP(H8,'Appraisal Inputs'!$C$346:$BK$390,8,0),"")="","",IFERROR(HLOOKUP(H8,'Appraisal Inputs'!$C$346:$BK$390,8,0),""))</f>
        <v/>
      </c>
      <c r="I15" s="299" t="str">
        <f>IF(IFERROR(HLOOKUP(I8,'Appraisal Inputs'!$C$346:$BK$390,8,0),"")="","",IFERROR(HLOOKUP(I8,'Appraisal Inputs'!$C$346:$BK$390,8,0),""))</f>
        <v/>
      </c>
      <c r="J15" s="315" t="str">
        <f>IF(IFERROR(HLOOKUP(J8,'Appraisal Inputs'!$C$346:$BK$390,8,0),"")="","",IFERROR(HLOOKUP(J8,'Appraisal Inputs'!$C$346:$BK$390,8,0),""))</f>
        <v/>
      </c>
      <c r="K15" s="299" t="str">
        <f>IF(IFERROR(HLOOKUP(K8,'Appraisal Inputs'!$C$346:$BK$390,8,0),"")="","",IFERROR(HLOOKUP(K8,'Appraisal Inputs'!$C$346:$BK$390,8,0),""))</f>
        <v/>
      </c>
      <c r="L15" s="315" t="str">
        <f>IF(IFERROR(HLOOKUP(L8,'Appraisal Inputs'!$C$346:$BK$390,8,0),"")="","",IFERROR(HLOOKUP(L8,'Appraisal Inputs'!$C$346:$BK$390,8,0),""))</f>
        <v/>
      </c>
      <c r="M15" s="299" t="str">
        <f>IF(IFERROR(HLOOKUP(M8,'Appraisal Inputs'!$C$346:$BK$390,8,0),"")="","",IFERROR(HLOOKUP(M8,'Appraisal Inputs'!$C$346:$BK$390,8,0),""))</f>
        <v/>
      </c>
      <c r="N15" s="315" t="str">
        <f>IF(IFERROR(HLOOKUP(N8,'Appraisal Inputs'!$C$346:$BK$390,8,0),"")="","",IFERROR(HLOOKUP(N8,'Appraisal Inputs'!$C$346:$BK$390,8,0),""))</f>
        <v/>
      </c>
      <c r="O15" s="299" t="str">
        <f>IF(IFERROR(HLOOKUP(O8,'Appraisal Inputs'!$C$346:$BK$390,8,0),"")="","",IFERROR(HLOOKUP(O8,'Appraisal Inputs'!$C$346:$BK$390,8,0),""))</f>
        <v/>
      </c>
      <c r="P15" s="315" t="str">
        <f>IF(IFERROR(HLOOKUP(P8,'Appraisal Inputs'!$C$346:$BK$390,8,0),"")="","",IFERROR(HLOOKUP(P8,'Appraisal Inputs'!$C$346:$BK$390,8,0),""))</f>
        <v/>
      </c>
      <c r="Q15" s="299" t="str">
        <f>IF(IFERROR(HLOOKUP(Q8,'Appraisal Inputs'!$C$346:$BK$390,8,0),"")="","",IFERROR(HLOOKUP(Q8,'Appraisal Inputs'!$C$346:$BK$390,8,0),""))</f>
        <v/>
      </c>
      <c r="R15" s="315" t="str">
        <f>IF(IFERROR(HLOOKUP(R8,'Appraisal Inputs'!$C$346:$BK$390,8,0),"")="","",IFERROR(HLOOKUP(R8,'Appraisal Inputs'!$C$346:$BK$390,8,0),""))</f>
        <v/>
      </c>
      <c r="S15" s="299" t="str">
        <f>IF(IFERROR(HLOOKUP(S8,'Appraisal Inputs'!$C$346:$BK$390,8,0),"")="","",IFERROR(HLOOKUP(S8,'Appraisal Inputs'!$C$346:$BK$390,8,0),""))</f>
        <v/>
      </c>
      <c r="T15" s="315" t="str">
        <f>IF(IFERROR(HLOOKUP(T8,'Appraisal Inputs'!$C$346:$BK$390,8,0),"")="","",IFERROR(HLOOKUP(T8,'Appraisal Inputs'!$C$346:$BK$390,8,0),""))</f>
        <v/>
      </c>
      <c r="U15" s="299" t="str">
        <f>IF(IFERROR(HLOOKUP(U8,'Appraisal Inputs'!$C$346:$BK$390,8,0),"")="","",IFERROR(HLOOKUP(U8,'Appraisal Inputs'!$C$346:$BK$390,8,0),""))</f>
        <v/>
      </c>
      <c r="V15" s="315" t="str">
        <f>IF(IFERROR(HLOOKUP(V8,'Appraisal Inputs'!$C$346:$BK$390,8,0),"")="","",IFERROR(HLOOKUP(V8,'Appraisal Inputs'!$C$346:$BK$390,8,0),""))</f>
        <v/>
      </c>
      <c r="W15" s="299" t="str">
        <f>IF(IFERROR(HLOOKUP(W8,'Appraisal Inputs'!$C$346:$BK$390,8,0),"")="","",IFERROR(HLOOKUP(W8,'Appraisal Inputs'!$C$346:$BK$390,8,0),""))</f>
        <v/>
      </c>
      <c r="X15" s="315" t="str">
        <f>IF(IFERROR(HLOOKUP(X8,'Appraisal Inputs'!$C$346:$BK$390,8,0),"")="","",IFERROR(HLOOKUP(X8,'Appraisal Inputs'!$C$346:$BK$390,8,0),""))</f>
        <v/>
      </c>
      <c r="Y15" s="299" t="str">
        <f>IF(IFERROR(HLOOKUP(Y8,'Appraisal Inputs'!$C$346:$BK$390,8,0),"")="","",IFERROR(HLOOKUP(Y8,'Appraisal Inputs'!$C$346:$BK$390,8,0),""))</f>
        <v/>
      </c>
      <c r="Z15" s="315" t="str">
        <f>IF(IFERROR(HLOOKUP(Z8,'Appraisal Inputs'!$C$346:$BK$390,8,0),"")="","",IFERROR(HLOOKUP(Z8,'Appraisal Inputs'!$C$346:$BK$390,8,0),""))</f>
        <v/>
      </c>
      <c r="AA15" s="299" t="str">
        <f>IF(IFERROR(HLOOKUP(AA8,'Appraisal Inputs'!$C$346:$BK$390,8,0),"")="","",IFERROR(HLOOKUP(AA8,'Appraisal Inputs'!$C$346:$BK$390,8,0),""))</f>
        <v/>
      </c>
      <c r="AB15" s="315" t="str">
        <f>IF(IFERROR(HLOOKUP(AB8,'Appraisal Inputs'!$C$346:$BK$390,8,0),"")="","",IFERROR(HLOOKUP(AB8,'Appraisal Inputs'!$C$346:$BK$390,8,0),""))</f>
        <v/>
      </c>
      <c r="AC15" s="299" t="str">
        <f>IF(IFERROR(HLOOKUP(AC8,'Appraisal Inputs'!$C$346:$BK$390,8,0),"")="","",IFERROR(HLOOKUP(AC8,'Appraisal Inputs'!$C$346:$BK$390,8,0),""))</f>
        <v/>
      </c>
      <c r="AD15" s="315" t="str">
        <f>IF(IFERROR(HLOOKUP(AD8,'Appraisal Inputs'!$C$346:$BK$390,8,0),"")="","",IFERROR(HLOOKUP(AD8,'Appraisal Inputs'!$C$346:$BK$390,8,0),""))</f>
        <v/>
      </c>
      <c r="AE15" s="299" t="str">
        <f>IF(IFERROR(HLOOKUP(AE8,'Appraisal Inputs'!$C$346:$BK$390,8,0),"")="","",IFERROR(HLOOKUP(AE8,'Appraisal Inputs'!$C$346:$BK$390,8,0),""))</f>
        <v/>
      </c>
      <c r="AF15" s="315" t="str">
        <f>IF(IFERROR(HLOOKUP(AF8,'Appraisal Inputs'!$C$346:$BK$390,8,0),"")="","",IFERROR(HLOOKUP(AF8,'Appraisal Inputs'!$C$346:$BK$390,8,0),""))</f>
        <v/>
      </c>
      <c r="AG15" s="299" t="str">
        <f>IF(IFERROR(HLOOKUP(AG8,'Appraisal Inputs'!$C$346:$BK$390,8,0),"")="","",IFERROR(HLOOKUP(AG8,'Appraisal Inputs'!$C$346:$BK$390,8,0),""))</f>
        <v/>
      </c>
      <c r="AH15" s="315" t="str">
        <f>IF(IFERROR(HLOOKUP(AH8,'Appraisal Inputs'!$C$346:$BK$390,8,0),"")="","",IFERROR(HLOOKUP(AH8,'Appraisal Inputs'!$C$346:$BK$390,8,0),""))</f>
        <v/>
      </c>
      <c r="AI15" s="299" t="str">
        <f>IF(IFERROR(HLOOKUP(AI8,'Appraisal Inputs'!$C$346:$BK$390,8,0),"")="","",IFERROR(HLOOKUP(AI8,'Appraisal Inputs'!$C$346:$BK$390,8,0),""))</f>
        <v/>
      </c>
      <c r="AJ15" s="315" t="str">
        <f>IF(IFERROR(HLOOKUP(AJ8,'Appraisal Inputs'!$C$346:$BK$390,8,0),"")="","",IFERROR(HLOOKUP(AJ8,'Appraisal Inputs'!$C$346:$BK$390,8,0),""))</f>
        <v/>
      </c>
      <c r="AK15" s="299" t="str">
        <f>IF(IFERROR(HLOOKUP(AK8,'Appraisal Inputs'!$C$346:$BK$390,8,0),"")="","",IFERROR(HLOOKUP(AK8,'Appraisal Inputs'!$C$346:$BK$390,8,0),""))</f>
        <v/>
      </c>
      <c r="AL15" s="315" t="str">
        <f>IF(IFERROR(HLOOKUP(AL8,'Appraisal Inputs'!$C$346:$BK$390,8,0),"")="","",IFERROR(HLOOKUP(AL8,'Appraisal Inputs'!$C$346:$BK$390,8,0),""))</f>
        <v/>
      </c>
      <c r="AM15" s="299" t="str">
        <f>IF(IFERROR(HLOOKUP(AM8,'Appraisal Inputs'!$C$346:$BK$390,8,0),"")="","",IFERROR(HLOOKUP(AM8,'Appraisal Inputs'!$C$346:$BK$390,8,0),""))</f>
        <v/>
      </c>
      <c r="AN15" s="315" t="str">
        <f>IF(IFERROR(HLOOKUP(AN8,'Appraisal Inputs'!$C$346:$BK$390,8,0),"")="","",IFERROR(HLOOKUP(AN8,'Appraisal Inputs'!$C$346:$BK$390,8,0),""))</f>
        <v/>
      </c>
      <c r="AO15" s="299" t="str">
        <f>IF(IFERROR(HLOOKUP(AO8,'Appraisal Inputs'!$C$346:$BK$390,8,0),"")="","",IFERROR(HLOOKUP(AO8,'Appraisal Inputs'!$C$346:$BK$390,8,0),""))</f>
        <v/>
      </c>
      <c r="AP15" s="315" t="str">
        <f>IF(IFERROR(HLOOKUP(AP8,'Appraisal Inputs'!$C$346:$BK$390,8,0),"")="","",IFERROR(HLOOKUP(AP8,'Appraisal Inputs'!$C$346:$BK$390,8,0),""))</f>
        <v/>
      </c>
      <c r="AQ15" s="299" t="str">
        <f>IF(IFERROR(HLOOKUP(AQ8,'Appraisal Inputs'!$C$346:$BK$390,8,0),"")="","",IFERROR(HLOOKUP(AQ8,'Appraisal Inputs'!$C$346:$BK$390,8,0),""))</f>
        <v/>
      </c>
      <c r="AR15" s="315" t="str">
        <f>IF(IFERROR(HLOOKUP(AR8,'Appraisal Inputs'!$C$346:$BK$390,8,0),"")="","",IFERROR(HLOOKUP(AR8,'Appraisal Inputs'!$C$346:$BK$390,8,0),""))</f>
        <v/>
      </c>
      <c r="AS15" s="299" t="str">
        <f>IF(IFERROR(HLOOKUP(AS8,'Appraisal Inputs'!$C$346:$BK$390,8,0),"")="","",IFERROR(HLOOKUP(AS8,'Appraisal Inputs'!$C$346:$BK$390,8,0),""))</f>
        <v/>
      </c>
      <c r="AT15" s="315" t="str">
        <f>IF(IFERROR(HLOOKUP(AT8,'Appraisal Inputs'!$C$346:$BK$390,8,0),"")="","",IFERROR(HLOOKUP(AT8,'Appraisal Inputs'!$C$346:$BK$390,8,0),""))</f>
        <v/>
      </c>
      <c r="AU15" s="299" t="str">
        <f>IF(IFERROR(HLOOKUP(AU8,'Appraisal Inputs'!$C$346:$BK$390,8,0),"")="","",IFERROR(HLOOKUP(AU8,'Appraisal Inputs'!$C$346:$BK$390,8,0),""))</f>
        <v/>
      </c>
      <c r="AV15" s="315" t="str">
        <f>IF(IFERROR(HLOOKUP(AV8,'Appraisal Inputs'!$C$346:$BK$390,8,0),"")="","",IFERROR(HLOOKUP(AV8,'Appraisal Inputs'!$C$346:$BK$390,8,0),""))</f>
        <v/>
      </c>
      <c r="AW15" s="299" t="str">
        <f>IF(IFERROR(HLOOKUP(AW8,'Appraisal Inputs'!$C$346:$BK$390,8,0),"")="","",IFERROR(HLOOKUP(AW8,'Appraisal Inputs'!$C$346:$BK$390,8,0),""))</f>
        <v/>
      </c>
      <c r="AX15" s="315" t="str">
        <f>IF(IFERROR(HLOOKUP(AX8,'Appraisal Inputs'!$C$346:$BK$390,8,0),"")="","",IFERROR(HLOOKUP(AX8,'Appraisal Inputs'!$C$346:$BK$390,8,0),""))</f>
        <v/>
      </c>
      <c r="AY15" s="299" t="str">
        <f>IF(IFERROR(HLOOKUP(AY8,'Appraisal Inputs'!$C$346:$BK$390,8,0),"")="","",IFERROR(HLOOKUP(AY8,'Appraisal Inputs'!$C$346:$BK$390,8,0),""))</f>
        <v/>
      </c>
      <c r="AZ15" s="315" t="str">
        <f>IF(IFERROR(HLOOKUP(AZ8,'Appraisal Inputs'!$C$346:$BK$390,8,0),"")="","",IFERROR(HLOOKUP(AZ8,'Appraisal Inputs'!$C$346:$BK$390,8,0),""))</f>
        <v/>
      </c>
      <c r="BA15" s="299" t="str">
        <f>IF(IFERROR(HLOOKUP(BA8,'Appraisal Inputs'!$C$346:$BK$390,8,0),"")="","",IFERROR(HLOOKUP(BA8,'Appraisal Inputs'!$C$346:$BK$390,8,0),""))</f>
        <v/>
      </c>
      <c r="BB15" s="315" t="str">
        <f>IF(IFERROR(HLOOKUP(BB8,'Appraisal Inputs'!$C$346:$BK$390,8,0),"")="","",IFERROR(HLOOKUP(BB8,'Appraisal Inputs'!$C$346:$BK$390,8,0),""))</f>
        <v/>
      </c>
      <c r="BC15" s="299" t="str">
        <f>IF(IFERROR(HLOOKUP(BC8,'Appraisal Inputs'!$C$346:$BK$390,8,0),"")="","",IFERROR(HLOOKUP(BC8,'Appraisal Inputs'!$C$346:$BK$390,8,0),""))</f>
        <v/>
      </c>
      <c r="BD15" s="315" t="str">
        <f>IF(IFERROR(HLOOKUP(BD8,'Appraisal Inputs'!$C$346:$BK$390,8,0),"")="","",IFERROR(HLOOKUP(BD8,'Appraisal Inputs'!$C$346:$BK$390,8,0),""))</f>
        <v/>
      </c>
      <c r="BE15" s="299" t="str">
        <f>IF(IFERROR(HLOOKUP(BE8,'Appraisal Inputs'!$C$346:$BK$390,8,0),"")="","",IFERROR(HLOOKUP(BE8,'Appraisal Inputs'!$C$346:$BK$390,8,0),""))</f>
        <v/>
      </c>
      <c r="BF15" s="315" t="str">
        <f>IF(IFERROR(HLOOKUP(BF8,'Appraisal Inputs'!$C$346:$BK$390,8,0),"")="","",IFERROR(HLOOKUP(BF8,'Appraisal Inputs'!$C$346:$BK$390,8,0),""))</f>
        <v/>
      </c>
      <c r="BG15" s="299" t="str">
        <f>IF(IFERROR(HLOOKUP(BG8,'Appraisal Inputs'!$C$346:$BK$390,8,0),"")="","",IFERROR(HLOOKUP(BG8,'Appraisal Inputs'!$C$346:$BK$390,8,0),""))</f>
        <v/>
      </c>
      <c r="BH15" s="315" t="str">
        <f>IF(IFERROR(HLOOKUP(BH8,'Appraisal Inputs'!$C$346:$BK$390,8,0),"")="","",IFERROR(HLOOKUP(BH8,'Appraisal Inputs'!$C$346:$BK$390,8,0),""))</f>
        <v/>
      </c>
      <c r="BI15" s="299" t="str">
        <f>IF(IFERROR(HLOOKUP(BI8,'Appraisal Inputs'!$C$346:$BK$390,8,0),"")="","",IFERROR(HLOOKUP(BI8,'Appraisal Inputs'!$C$346:$BK$390,8,0),""))</f>
        <v/>
      </c>
      <c r="BJ15" s="315" t="str">
        <f>IF(IFERROR(HLOOKUP(BJ8,'Appraisal Inputs'!$C$346:$BK$390,8,0),"")="","",IFERROR(HLOOKUP(BJ8,'Appraisal Inputs'!$C$346:$BK$390,8,0),""))</f>
        <v/>
      </c>
      <c r="BL15" s="299">
        <f t="shared" si="1"/>
        <v>0</v>
      </c>
      <c r="BM15" s="318" t="str">
        <f t="shared" si="0"/>
        <v>No</v>
      </c>
    </row>
    <row r="16" spans="1:65" x14ac:dyDescent="0.25">
      <c r="A16" s="86"/>
      <c r="B16" s="143" t="str">
        <f>'Appraisal Inputs'!C354</f>
        <v>Comp 5</v>
      </c>
      <c r="C16" s="299" t="str">
        <f>IF(IFERROR(HLOOKUP(C8,'Appraisal Inputs'!$C$346:$BK$390,9,0),"")="","",IFERROR(HLOOKUP(C8,'Appraisal Inputs'!$C$346:$BK$390,9,0),""))</f>
        <v/>
      </c>
      <c r="D16" s="315" t="str">
        <f>IF(IFERROR(HLOOKUP(D8,'Appraisal Inputs'!$C$346:$BK$390,9,0),"")="","",IFERROR(HLOOKUP(D8,'Appraisal Inputs'!$C$346:$BK$390,9,0),""))</f>
        <v/>
      </c>
      <c r="E16" s="299" t="str">
        <f>IF(IFERROR(HLOOKUP(E8,'Appraisal Inputs'!$C$346:$BK$390,9,0),"")="","",IFERROR(HLOOKUP(E8,'Appraisal Inputs'!$C$346:$BK$390,9,0),""))</f>
        <v/>
      </c>
      <c r="F16" s="315" t="str">
        <f>IF(IFERROR(HLOOKUP(F8,'Appraisal Inputs'!$C$346:$BK$390,9,0),"")="","",IFERROR(HLOOKUP(F8,'Appraisal Inputs'!$C$346:$BK$390,9,0),""))</f>
        <v/>
      </c>
      <c r="G16" s="299" t="str">
        <f>IF(IFERROR(HLOOKUP(G8,'Appraisal Inputs'!$C$346:$BK$390,9,0),"")="","",IFERROR(HLOOKUP(G8,'Appraisal Inputs'!$C$346:$BK$390,9,0),""))</f>
        <v/>
      </c>
      <c r="H16" s="315" t="str">
        <f>IF(IFERROR(HLOOKUP(H8,'Appraisal Inputs'!$C$346:$BK$390,9,0),"")="","",IFERROR(HLOOKUP(H8,'Appraisal Inputs'!$C$346:$BK$390,9,0),""))</f>
        <v/>
      </c>
      <c r="I16" s="299" t="str">
        <f>IF(IFERROR(HLOOKUP(I8,'Appraisal Inputs'!$C$346:$BK$390,9,0),"")="","",IFERROR(HLOOKUP(I8,'Appraisal Inputs'!$C$346:$BK$390,9,0),""))</f>
        <v/>
      </c>
      <c r="J16" s="315" t="str">
        <f>IF(IFERROR(HLOOKUP(J8,'Appraisal Inputs'!$C$346:$BK$390,9,0),"")="","",IFERROR(HLOOKUP(J8,'Appraisal Inputs'!$C$346:$BK$390,9,0),""))</f>
        <v/>
      </c>
      <c r="K16" s="299" t="str">
        <f>IF(IFERROR(HLOOKUP(K8,'Appraisal Inputs'!$C$346:$BK$390,9,0),"")="","",IFERROR(HLOOKUP(K8,'Appraisal Inputs'!$C$346:$BK$390,9,0),""))</f>
        <v/>
      </c>
      <c r="L16" s="315" t="str">
        <f>IF(IFERROR(HLOOKUP(L8,'Appraisal Inputs'!$C$346:$BK$390,9,0),"")="","",IFERROR(HLOOKUP(L8,'Appraisal Inputs'!$C$346:$BK$390,9,0),""))</f>
        <v/>
      </c>
      <c r="M16" s="299" t="str">
        <f>IF(IFERROR(HLOOKUP(M8,'Appraisal Inputs'!$C$346:$BK$390,9,0),"")="","",IFERROR(HLOOKUP(M8,'Appraisal Inputs'!$C$346:$BK$390,9,0),""))</f>
        <v/>
      </c>
      <c r="N16" s="315" t="str">
        <f>IF(IFERROR(HLOOKUP(N8,'Appraisal Inputs'!$C$346:$BK$390,9,0),"")="","",IFERROR(HLOOKUP(N8,'Appraisal Inputs'!$C$346:$BK$390,9,0),""))</f>
        <v/>
      </c>
      <c r="O16" s="299" t="str">
        <f>IF(IFERROR(HLOOKUP(O8,'Appraisal Inputs'!$C$346:$BK$390,9,0),"")="","",IFERROR(HLOOKUP(O8,'Appraisal Inputs'!$C$346:$BK$390,9,0),""))</f>
        <v/>
      </c>
      <c r="P16" s="315" t="str">
        <f>IF(IFERROR(HLOOKUP(P8,'Appraisal Inputs'!$C$346:$BK$390,9,0),"")="","",IFERROR(HLOOKUP(P8,'Appraisal Inputs'!$C$346:$BK$390,9,0),""))</f>
        <v/>
      </c>
      <c r="Q16" s="299" t="str">
        <f>IF(IFERROR(HLOOKUP(Q8,'Appraisal Inputs'!$C$346:$BK$390,9,0),"")="","",IFERROR(HLOOKUP(Q8,'Appraisal Inputs'!$C$346:$BK$390,9,0),""))</f>
        <v/>
      </c>
      <c r="R16" s="315" t="str">
        <f>IF(IFERROR(HLOOKUP(R8,'Appraisal Inputs'!$C$346:$BK$390,9,0),"")="","",IFERROR(HLOOKUP(R8,'Appraisal Inputs'!$C$346:$BK$390,9,0),""))</f>
        <v/>
      </c>
      <c r="S16" s="299" t="str">
        <f>IF(IFERROR(HLOOKUP(S8,'Appraisal Inputs'!$C$346:$BK$390,9,0),"")="","",IFERROR(HLOOKUP(S8,'Appraisal Inputs'!$C$346:$BK$390,9,0),""))</f>
        <v/>
      </c>
      <c r="T16" s="315" t="str">
        <f>IF(IFERROR(HLOOKUP(T8,'Appraisal Inputs'!$C$346:$BK$390,9,0),"")="","",IFERROR(HLOOKUP(T8,'Appraisal Inputs'!$C$346:$BK$390,9,0),""))</f>
        <v/>
      </c>
      <c r="U16" s="299" t="str">
        <f>IF(IFERROR(HLOOKUP(U8,'Appraisal Inputs'!$C$346:$BK$390,9,0),"")="","",IFERROR(HLOOKUP(U8,'Appraisal Inputs'!$C$346:$BK$390,9,0),""))</f>
        <v/>
      </c>
      <c r="V16" s="315" t="str">
        <f>IF(IFERROR(HLOOKUP(V8,'Appraisal Inputs'!$C$346:$BK$390,9,0),"")="","",IFERROR(HLOOKUP(V8,'Appraisal Inputs'!$C$346:$BK$390,9,0),""))</f>
        <v/>
      </c>
      <c r="W16" s="299" t="str">
        <f>IF(IFERROR(HLOOKUP(W8,'Appraisal Inputs'!$C$346:$BK$390,9,0),"")="","",IFERROR(HLOOKUP(W8,'Appraisal Inputs'!$C$346:$BK$390,9,0),""))</f>
        <v/>
      </c>
      <c r="X16" s="315" t="str">
        <f>IF(IFERROR(HLOOKUP(X8,'Appraisal Inputs'!$C$346:$BK$390,9,0),"")="","",IFERROR(HLOOKUP(X8,'Appraisal Inputs'!$C$346:$BK$390,9,0),""))</f>
        <v/>
      </c>
      <c r="Y16" s="299" t="str">
        <f>IF(IFERROR(HLOOKUP(Y8,'Appraisal Inputs'!$C$346:$BK$390,9,0),"")="","",IFERROR(HLOOKUP(Y8,'Appraisal Inputs'!$C$346:$BK$390,9,0),""))</f>
        <v/>
      </c>
      <c r="Z16" s="315" t="str">
        <f>IF(IFERROR(HLOOKUP(Z8,'Appraisal Inputs'!$C$346:$BK$390,9,0),"")="","",IFERROR(HLOOKUP(Z8,'Appraisal Inputs'!$C$346:$BK$390,9,0),""))</f>
        <v/>
      </c>
      <c r="AA16" s="299" t="str">
        <f>IF(IFERROR(HLOOKUP(AA8,'Appraisal Inputs'!$C$346:$BK$390,9,0),"")="","",IFERROR(HLOOKUP(AA8,'Appraisal Inputs'!$C$346:$BK$390,9,0),""))</f>
        <v/>
      </c>
      <c r="AB16" s="315" t="str">
        <f>IF(IFERROR(HLOOKUP(AB8,'Appraisal Inputs'!$C$346:$BK$390,9,0),"")="","",IFERROR(HLOOKUP(AB8,'Appraisal Inputs'!$C$346:$BK$390,9,0),""))</f>
        <v/>
      </c>
      <c r="AC16" s="299" t="str">
        <f>IF(IFERROR(HLOOKUP(AC8,'Appraisal Inputs'!$C$346:$BK$390,9,0),"")="","",IFERROR(HLOOKUP(AC8,'Appraisal Inputs'!$C$346:$BK$390,9,0),""))</f>
        <v/>
      </c>
      <c r="AD16" s="315" t="str">
        <f>IF(IFERROR(HLOOKUP(AD8,'Appraisal Inputs'!$C$346:$BK$390,9,0),"")="","",IFERROR(HLOOKUP(AD8,'Appraisal Inputs'!$C$346:$BK$390,9,0),""))</f>
        <v/>
      </c>
      <c r="AE16" s="299" t="str">
        <f>IF(IFERROR(HLOOKUP(AE8,'Appraisal Inputs'!$C$346:$BK$390,9,0),"")="","",IFERROR(HLOOKUP(AE8,'Appraisal Inputs'!$C$346:$BK$390,9,0),""))</f>
        <v/>
      </c>
      <c r="AF16" s="315" t="str">
        <f>IF(IFERROR(HLOOKUP(AF8,'Appraisal Inputs'!$C$346:$BK$390,9,0),"")="","",IFERROR(HLOOKUP(AF8,'Appraisal Inputs'!$C$346:$BK$390,9,0),""))</f>
        <v/>
      </c>
      <c r="AG16" s="299" t="str">
        <f>IF(IFERROR(HLOOKUP(AG8,'Appraisal Inputs'!$C$346:$BK$390,9,0),"")="","",IFERROR(HLOOKUP(AG8,'Appraisal Inputs'!$C$346:$BK$390,9,0),""))</f>
        <v/>
      </c>
      <c r="AH16" s="315" t="str">
        <f>IF(IFERROR(HLOOKUP(AH8,'Appraisal Inputs'!$C$346:$BK$390,9,0),"")="","",IFERROR(HLOOKUP(AH8,'Appraisal Inputs'!$C$346:$BK$390,9,0),""))</f>
        <v/>
      </c>
      <c r="AI16" s="299" t="str">
        <f>IF(IFERROR(HLOOKUP(AI8,'Appraisal Inputs'!$C$346:$BK$390,9,0),"")="","",IFERROR(HLOOKUP(AI8,'Appraisal Inputs'!$C$346:$BK$390,9,0),""))</f>
        <v/>
      </c>
      <c r="AJ16" s="315" t="str">
        <f>IF(IFERROR(HLOOKUP(AJ8,'Appraisal Inputs'!$C$346:$BK$390,9,0),"")="","",IFERROR(HLOOKUP(AJ8,'Appraisal Inputs'!$C$346:$BK$390,9,0),""))</f>
        <v/>
      </c>
      <c r="AK16" s="299" t="str">
        <f>IF(IFERROR(HLOOKUP(AK8,'Appraisal Inputs'!$C$346:$BK$390,9,0),"")="","",IFERROR(HLOOKUP(AK8,'Appraisal Inputs'!$C$346:$BK$390,9,0),""))</f>
        <v/>
      </c>
      <c r="AL16" s="315" t="str">
        <f>IF(IFERROR(HLOOKUP(AL8,'Appraisal Inputs'!$C$346:$BK$390,9,0),"")="","",IFERROR(HLOOKUP(AL8,'Appraisal Inputs'!$C$346:$BK$390,9,0),""))</f>
        <v/>
      </c>
      <c r="AM16" s="299" t="str">
        <f>IF(IFERROR(HLOOKUP(AM8,'Appraisal Inputs'!$C$346:$BK$390,9,0),"")="","",IFERROR(HLOOKUP(AM8,'Appraisal Inputs'!$C$346:$BK$390,9,0),""))</f>
        <v/>
      </c>
      <c r="AN16" s="315" t="str">
        <f>IF(IFERROR(HLOOKUP(AN8,'Appraisal Inputs'!$C$346:$BK$390,9,0),"")="","",IFERROR(HLOOKUP(AN8,'Appraisal Inputs'!$C$346:$BK$390,9,0),""))</f>
        <v/>
      </c>
      <c r="AO16" s="299" t="str">
        <f>IF(IFERROR(HLOOKUP(AO8,'Appraisal Inputs'!$C$346:$BK$390,9,0),"")="","",IFERROR(HLOOKUP(AO8,'Appraisal Inputs'!$C$346:$BK$390,9,0),""))</f>
        <v/>
      </c>
      <c r="AP16" s="315" t="str">
        <f>IF(IFERROR(HLOOKUP(AP8,'Appraisal Inputs'!$C$346:$BK$390,9,0),"")="","",IFERROR(HLOOKUP(AP8,'Appraisal Inputs'!$C$346:$BK$390,9,0),""))</f>
        <v/>
      </c>
      <c r="AQ16" s="299" t="str">
        <f>IF(IFERROR(HLOOKUP(AQ8,'Appraisal Inputs'!$C$346:$BK$390,9,0),"")="","",IFERROR(HLOOKUP(AQ8,'Appraisal Inputs'!$C$346:$BK$390,9,0),""))</f>
        <v/>
      </c>
      <c r="AR16" s="315" t="str">
        <f>IF(IFERROR(HLOOKUP(AR8,'Appraisal Inputs'!$C$346:$BK$390,9,0),"")="","",IFERROR(HLOOKUP(AR8,'Appraisal Inputs'!$C$346:$BK$390,9,0),""))</f>
        <v/>
      </c>
      <c r="AS16" s="299" t="str">
        <f>IF(IFERROR(HLOOKUP(AS8,'Appraisal Inputs'!$C$346:$BK$390,9,0),"")="","",IFERROR(HLOOKUP(AS8,'Appraisal Inputs'!$C$346:$BK$390,9,0),""))</f>
        <v/>
      </c>
      <c r="AT16" s="315" t="str">
        <f>IF(IFERROR(HLOOKUP(AT8,'Appraisal Inputs'!$C$346:$BK$390,9,0),"")="","",IFERROR(HLOOKUP(AT8,'Appraisal Inputs'!$C$346:$BK$390,9,0),""))</f>
        <v/>
      </c>
      <c r="AU16" s="299" t="str">
        <f>IF(IFERROR(HLOOKUP(AU8,'Appraisal Inputs'!$C$346:$BK$390,9,0),"")="","",IFERROR(HLOOKUP(AU8,'Appraisal Inputs'!$C$346:$BK$390,9,0),""))</f>
        <v/>
      </c>
      <c r="AV16" s="315" t="str">
        <f>IF(IFERROR(HLOOKUP(AV8,'Appraisal Inputs'!$C$346:$BK$390,9,0),"")="","",IFERROR(HLOOKUP(AV8,'Appraisal Inputs'!$C$346:$BK$390,9,0),""))</f>
        <v/>
      </c>
      <c r="AW16" s="299" t="str">
        <f>IF(IFERROR(HLOOKUP(AW8,'Appraisal Inputs'!$C$346:$BK$390,9,0),"")="","",IFERROR(HLOOKUP(AW8,'Appraisal Inputs'!$C$346:$BK$390,9,0),""))</f>
        <v/>
      </c>
      <c r="AX16" s="315" t="str">
        <f>IF(IFERROR(HLOOKUP(AX8,'Appraisal Inputs'!$C$346:$BK$390,9,0),"")="","",IFERROR(HLOOKUP(AX8,'Appraisal Inputs'!$C$346:$BK$390,9,0),""))</f>
        <v/>
      </c>
      <c r="AY16" s="299" t="str">
        <f>IF(IFERROR(HLOOKUP(AY8,'Appraisal Inputs'!$C$346:$BK$390,9,0),"")="","",IFERROR(HLOOKUP(AY8,'Appraisal Inputs'!$C$346:$BK$390,9,0),""))</f>
        <v/>
      </c>
      <c r="AZ16" s="315" t="str">
        <f>IF(IFERROR(HLOOKUP(AZ8,'Appraisal Inputs'!$C$346:$BK$390,9,0),"")="","",IFERROR(HLOOKUP(AZ8,'Appraisal Inputs'!$C$346:$BK$390,9,0),""))</f>
        <v/>
      </c>
      <c r="BA16" s="299" t="str">
        <f>IF(IFERROR(HLOOKUP(BA8,'Appraisal Inputs'!$C$346:$BK$390,9,0),"")="","",IFERROR(HLOOKUP(BA8,'Appraisal Inputs'!$C$346:$BK$390,9,0),""))</f>
        <v/>
      </c>
      <c r="BB16" s="315" t="str">
        <f>IF(IFERROR(HLOOKUP(BB8,'Appraisal Inputs'!$C$346:$BK$390,9,0),"")="","",IFERROR(HLOOKUP(BB8,'Appraisal Inputs'!$C$346:$BK$390,9,0),""))</f>
        <v/>
      </c>
      <c r="BC16" s="299" t="str">
        <f>IF(IFERROR(HLOOKUP(BC8,'Appraisal Inputs'!$C$346:$BK$390,9,0),"")="","",IFERROR(HLOOKUP(BC8,'Appraisal Inputs'!$C$346:$BK$390,9,0),""))</f>
        <v/>
      </c>
      <c r="BD16" s="315" t="str">
        <f>IF(IFERROR(HLOOKUP(BD8,'Appraisal Inputs'!$C$346:$BK$390,9,0),"")="","",IFERROR(HLOOKUP(BD8,'Appraisal Inputs'!$C$346:$BK$390,9,0),""))</f>
        <v/>
      </c>
      <c r="BE16" s="299" t="str">
        <f>IF(IFERROR(HLOOKUP(BE8,'Appraisal Inputs'!$C$346:$BK$390,9,0),"")="","",IFERROR(HLOOKUP(BE8,'Appraisal Inputs'!$C$346:$BK$390,9,0),""))</f>
        <v/>
      </c>
      <c r="BF16" s="315" t="str">
        <f>IF(IFERROR(HLOOKUP(BF8,'Appraisal Inputs'!$C$346:$BK$390,9,0),"")="","",IFERROR(HLOOKUP(BF8,'Appraisal Inputs'!$C$346:$BK$390,9,0),""))</f>
        <v/>
      </c>
      <c r="BG16" s="299" t="str">
        <f>IF(IFERROR(HLOOKUP(BG8,'Appraisal Inputs'!$C$346:$BK$390,9,0),"")="","",IFERROR(HLOOKUP(BG8,'Appraisal Inputs'!$C$346:$BK$390,9,0),""))</f>
        <v/>
      </c>
      <c r="BH16" s="315" t="str">
        <f>IF(IFERROR(HLOOKUP(BH8,'Appraisal Inputs'!$C$346:$BK$390,9,0),"")="","",IFERROR(HLOOKUP(BH8,'Appraisal Inputs'!$C$346:$BK$390,9,0),""))</f>
        <v/>
      </c>
      <c r="BI16" s="299" t="str">
        <f>IF(IFERROR(HLOOKUP(BI8,'Appraisal Inputs'!$C$346:$BK$390,9,0),"")="","",IFERROR(HLOOKUP(BI8,'Appraisal Inputs'!$C$346:$BK$390,9,0),""))</f>
        <v/>
      </c>
      <c r="BJ16" s="315" t="str">
        <f>IF(IFERROR(HLOOKUP(BJ8,'Appraisal Inputs'!$C$346:$BK$390,9,0),"")="","",IFERROR(HLOOKUP(BJ8,'Appraisal Inputs'!$C$346:$BK$390,9,0),""))</f>
        <v/>
      </c>
      <c r="BL16" s="299">
        <f t="shared" si="1"/>
        <v>0</v>
      </c>
      <c r="BM16" s="318" t="str">
        <f t="shared" si="0"/>
        <v>No</v>
      </c>
    </row>
    <row r="17" spans="1:65" x14ac:dyDescent="0.25">
      <c r="A17" s="86"/>
      <c r="B17" s="143" t="str">
        <f>'Appraisal Inputs'!C355</f>
        <v>Comp 6</v>
      </c>
      <c r="C17" s="299" t="str">
        <f>IF(IFERROR(HLOOKUP(C8,'Appraisal Inputs'!$C$346:$BK$390,10,0),"")="","",IFERROR(HLOOKUP(C8,'Appraisal Inputs'!$C$346:$BK$390,10,0),""))</f>
        <v/>
      </c>
      <c r="D17" s="315" t="str">
        <f>IF(IFERROR(HLOOKUP(D8,'Appraisal Inputs'!$C$346:$BK$390,10,0),"")="","",IFERROR(HLOOKUP(D8,'Appraisal Inputs'!$C$346:$BK$390,10,0),""))</f>
        <v/>
      </c>
      <c r="E17" s="299" t="str">
        <f>IF(IFERROR(HLOOKUP(E8,'Appraisal Inputs'!$C$346:$BK$390,10,0),"")="","",IFERROR(HLOOKUP(E8,'Appraisal Inputs'!$C$346:$BK$390,10,0),""))</f>
        <v/>
      </c>
      <c r="F17" s="315" t="str">
        <f>IF(IFERROR(HLOOKUP(F8,'Appraisal Inputs'!$C$346:$BK$390,10,0),"")="","",IFERROR(HLOOKUP(F8,'Appraisal Inputs'!$C$346:$BK$390,10,0),""))</f>
        <v/>
      </c>
      <c r="G17" s="299" t="str">
        <f>IF(IFERROR(HLOOKUP(G8,'Appraisal Inputs'!$C$346:$BK$390,10,0),"")="","",IFERROR(HLOOKUP(G8,'Appraisal Inputs'!$C$346:$BK$390,10,0),""))</f>
        <v/>
      </c>
      <c r="H17" s="315" t="str">
        <f>IF(IFERROR(HLOOKUP(H8,'Appraisal Inputs'!$C$346:$BK$390,10,0),"")="","",IFERROR(HLOOKUP(H8,'Appraisal Inputs'!$C$346:$BK$390,10,0),""))</f>
        <v/>
      </c>
      <c r="I17" s="299" t="str">
        <f>IF(IFERROR(HLOOKUP(I8,'Appraisal Inputs'!$C$346:$BK$390,10,0),"")="","",IFERROR(HLOOKUP(I8,'Appraisal Inputs'!$C$346:$BK$390,10,0),""))</f>
        <v/>
      </c>
      <c r="J17" s="315" t="str">
        <f>IF(IFERROR(HLOOKUP(J8,'Appraisal Inputs'!$C$346:$BK$390,10,0),"")="","",IFERROR(HLOOKUP(J8,'Appraisal Inputs'!$C$346:$BK$390,10,0),""))</f>
        <v/>
      </c>
      <c r="K17" s="299" t="str">
        <f>IF(IFERROR(HLOOKUP(K8,'Appraisal Inputs'!$C$346:$BK$390,10,0),"")="","",IFERROR(HLOOKUP(K8,'Appraisal Inputs'!$C$346:$BK$390,10,0),""))</f>
        <v/>
      </c>
      <c r="L17" s="315" t="str">
        <f>IF(IFERROR(HLOOKUP(L8,'Appraisal Inputs'!$C$346:$BK$390,10,0),"")="","",IFERROR(HLOOKUP(L8,'Appraisal Inputs'!$C$346:$BK$390,10,0),""))</f>
        <v/>
      </c>
      <c r="M17" s="299" t="str">
        <f>IF(IFERROR(HLOOKUP(M8,'Appraisal Inputs'!$C$346:$BK$390,10,0),"")="","",IFERROR(HLOOKUP(M8,'Appraisal Inputs'!$C$346:$BK$390,10,0),""))</f>
        <v/>
      </c>
      <c r="N17" s="315" t="str">
        <f>IF(IFERROR(HLOOKUP(N8,'Appraisal Inputs'!$C$346:$BK$390,10,0),"")="","",IFERROR(HLOOKUP(N8,'Appraisal Inputs'!$C$346:$BK$390,10,0),""))</f>
        <v/>
      </c>
      <c r="O17" s="299" t="str">
        <f>IF(IFERROR(HLOOKUP(O8,'Appraisal Inputs'!$C$346:$BK$390,10,0),"")="","",IFERROR(HLOOKUP(O8,'Appraisal Inputs'!$C$346:$BK$390,10,0),""))</f>
        <v/>
      </c>
      <c r="P17" s="315" t="str">
        <f>IF(IFERROR(HLOOKUP(P8,'Appraisal Inputs'!$C$346:$BK$390,10,0),"")="","",IFERROR(HLOOKUP(P8,'Appraisal Inputs'!$C$346:$BK$390,10,0),""))</f>
        <v/>
      </c>
      <c r="Q17" s="299" t="str">
        <f>IF(IFERROR(HLOOKUP(Q8,'Appraisal Inputs'!$C$346:$BK$390,10,0),"")="","",IFERROR(HLOOKUP(Q8,'Appraisal Inputs'!$C$346:$BK$390,10,0),""))</f>
        <v/>
      </c>
      <c r="R17" s="315" t="str">
        <f>IF(IFERROR(HLOOKUP(R8,'Appraisal Inputs'!$C$346:$BK$390,10,0),"")="","",IFERROR(HLOOKUP(R8,'Appraisal Inputs'!$C$346:$BK$390,10,0),""))</f>
        <v/>
      </c>
      <c r="S17" s="299" t="str">
        <f>IF(IFERROR(HLOOKUP(S8,'Appraisal Inputs'!$C$346:$BK$390,10,0),"")="","",IFERROR(HLOOKUP(S8,'Appraisal Inputs'!$C$346:$BK$390,10,0),""))</f>
        <v/>
      </c>
      <c r="T17" s="315" t="str">
        <f>IF(IFERROR(HLOOKUP(T8,'Appraisal Inputs'!$C$346:$BK$390,10,0),"")="","",IFERROR(HLOOKUP(T8,'Appraisal Inputs'!$C$346:$BK$390,10,0),""))</f>
        <v/>
      </c>
      <c r="U17" s="299" t="str">
        <f>IF(IFERROR(HLOOKUP(U8,'Appraisal Inputs'!$C$346:$BK$390,10,0),"")="","",IFERROR(HLOOKUP(U8,'Appraisal Inputs'!$C$346:$BK$390,10,0),""))</f>
        <v/>
      </c>
      <c r="V17" s="315" t="str">
        <f>IF(IFERROR(HLOOKUP(V8,'Appraisal Inputs'!$C$346:$BK$390,10,0),"")="","",IFERROR(HLOOKUP(V8,'Appraisal Inputs'!$C$346:$BK$390,10,0),""))</f>
        <v/>
      </c>
      <c r="W17" s="299" t="str">
        <f>IF(IFERROR(HLOOKUP(W8,'Appraisal Inputs'!$C$346:$BK$390,10,0),"")="","",IFERROR(HLOOKUP(W8,'Appraisal Inputs'!$C$346:$BK$390,10,0),""))</f>
        <v/>
      </c>
      <c r="X17" s="315" t="str">
        <f>IF(IFERROR(HLOOKUP(X8,'Appraisal Inputs'!$C$346:$BK$390,10,0),"")="","",IFERROR(HLOOKUP(X8,'Appraisal Inputs'!$C$346:$BK$390,10,0),""))</f>
        <v/>
      </c>
      <c r="Y17" s="299" t="str">
        <f>IF(IFERROR(HLOOKUP(Y8,'Appraisal Inputs'!$C$346:$BK$390,10,0),"")="","",IFERROR(HLOOKUP(Y8,'Appraisal Inputs'!$C$346:$BK$390,10,0),""))</f>
        <v/>
      </c>
      <c r="Z17" s="315" t="str">
        <f>IF(IFERROR(HLOOKUP(Z8,'Appraisal Inputs'!$C$346:$BK$390,10,0),"")="","",IFERROR(HLOOKUP(Z8,'Appraisal Inputs'!$C$346:$BK$390,10,0),""))</f>
        <v/>
      </c>
      <c r="AA17" s="299" t="str">
        <f>IF(IFERROR(HLOOKUP(AA8,'Appraisal Inputs'!$C$346:$BK$390,10,0),"")="","",IFERROR(HLOOKUP(AA8,'Appraisal Inputs'!$C$346:$BK$390,10,0),""))</f>
        <v/>
      </c>
      <c r="AB17" s="315" t="str">
        <f>IF(IFERROR(HLOOKUP(AB8,'Appraisal Inputs'!$C$346:$BK$390,10,0),"")="","",IFERROR(HLOOKUP(AB8,'Appraisal Inputs'!$C$346:$BK$390,10,0),""))</f>
        <v/>
      </c>
      <c r="AC17" s="299" t="str">
        <f>IF(IFERROR(HLOOKUP(AC8,'Appraisal Inputs'!$C$346:$BK$390,10,0),"")="","",IFERROR(HLOOKUP(AC8,'Appraisal Inputs'!$C$346:$BK$390,10,0),""))</f>
        <v/>
      </c>
      <c r="AD17" s="315" t="str">
        <f>IF(IFERROR(HLOOKUP(AD8,'Appraisal Inputs'!$C$346:$BK$390,10,0),"")="","",IFERROR(HLOOKUP(AD8,'Appraisal Inputs'!$C$346:$BK$390,10,0),""))</f>
        <v/>
      </c>
      <c r="AE17" s="299" t="str">
        <f>IF(IFERROR(HLOOKUP(AE8,'Appraisal Inputs'!$C$346:$BK$390,10,0),"")="","",IFERROR(HLOOKUP(AE8,'Appraisal Inputs'!$C$346:$BK$390,10,0),""))</f>
        <v/>
      </c>
      <c r="AF17" s="315" t="str">
        <f>IF(IFERROR(HLOOKUP(AF8,'Appraisal Inputs'!$C$346:$BK$390,10,0),"")="","",IFERROR(HLOOKUP(AF8,'Appraisal Inputs'!$C$346:$BK$390,10,0),""))</f>
        <v/>
      </c>
      <c r="AG17" s="299" t="str">
        <f>IF(IFERROR(HLOOKUP(AG8,'Appraisal Inputs'!$C$346:$BK$390,10,0),"")="","",IFERROR(HLOOKUP(AG8,'Appraisal Inputs'!$C$346:$BK$390,10,0),""))</f>
        <v/>
      </c>
      <c r="AH17" s="315" t="str">
        <f>IF(IFERROR(HLOOKUP(AH8,'Appraisal Inputs'!$C$346:$BK$390,10,0),"")="","",IFERROR(HLOOKUP(AH8,'Appraisal Inputs'!$C$346:$BK$390,10,0),""))</f>
        <v/>
      </c>
      <c r="AI17" s="299" t="str">
        <f>IF(IFERROR(HLOOKUP(AI8,'Appraisal Inputs'!$C$346:$BK$390,10,0),"")="","",IFERROR(HLOOKUP(AI8,'Appraisal Inputs'!$C$346:$BK$390,10,0),""))</f>
        <v/>
      </c>
      <c r="AJ17" s="315" t="str">
        <f>IF(IFERROR(HLOOKUP(AJ8,'Appraisal Inputs'!$C$346:$BK$390,10,0),"")="","",IFERROR(HLOOKUP(AJ8,'Appraisal Inputs'!$C$346:$BK$390,10,0),""))</f>
        <v/>
      </c>
      <c r="AK17" s="299" t="str">
        <f>IF(IFERROR(HLOOKUP(AK8,'Appraisal Inputs'!$C$346:$BK$390,10,0),"")="","",IFERROR(HLOOKUP(AK8,'Appraisal Inputs'!$C$346:$BK$390,10,0),""))</f>
        <v/>
      </c>
      <c r="AL17" s="315" t="str">
        <f>IF(IFERROR(HLOOKUP(AL8,'Appraisal Inputs'!$C$346:$BK$390,10,0),"")="","",IFERROR(HLOOKUP(AL8,'Appraisal Inputs'!$C$346:$BK$390,10,0),""))</f>
        <v/>
      </c>
      <c r="AM17" s="299" t="str">
        <f>IF(IFERROR(HLOOKUP(AM8,'Appraisal Inputs'!$C$346:$BK$390,10,0),"")="","",IFERROR(HLOOKUP(AM8,'Appraisal Inputs'!$C$346:$BK$390,10,0),""))</f>
        <v/>
      </c>
      <c r="AN17" s="315" t="str">
        <f>IF(IFERROR(HLOOKUP(AN8,'Appraisal Inputs'!$C$346:$BK$390,10,0),"")="","",IFERROR(HLOOKUP(AN8,'Appraisal Inputs'!$C$346:$BK$390,10,0),""))</f>
        <v/>
      </c>
      <c r="AO17" s="299" t="str">
        <f>IF(IFERROR(HLOOKUP(AO8,'Appraisal Inputs'!$C$346:$BK$390,10,0),"")="","",IFERROR(HLOOKUP(AO8,'Appraisal Inputs'!$C$346:$BK$390,10,0),""))</f>
        <v/>
      </c>
      <c r="AP17" s="315" t="str">
        <f>IF(IFERROR(HLOOKUP(AP8,'Appraisal Inputs'!$C$346:$BK$390,10,0),"")="","",IFERROR(HLOOKUP(AP8,'Appraisal Inputs'!$C$346:$BK$390,10,0),""))</f>
        <v/>
      </c>
      <c r="AQ17" s="299" t="str">
        <f>IF(IFERROR(HLOOKUP(AQ8,'Appraisal Inputs'!$C$346:$BK$390,10,0),"")="","",IFERROR(HLOOKUP(AQ8,'Appraisal Inputs'!$C$346:$BK$390,10,0),""))</f>
        <v/>
      </c>
      <c r="AR17" s="315" t="str">
        <f>IF(IFERROR(HLOOKUP(AR8,'Appraisal Inputs'!$C$346:$BK$390,10,0),"")="","",IFERROR(HLOOKUP(AR8,'Appraisal Inputs'!$C$346:$BK$390,10,0),""))</f>
        <v/>
      </c>
      <c r="AS17" s="299" t="str">
        <f>IF(IFERROR(HLOOKUP(AS8,'Appraisal Inputs'!$C$346:$BK$390,10,0),"")="","",IFERROR(HLOOKUP(AS8,'Appraisal Inputs'!$C$346:$BK$390,10,0),""))</f>
        <v/>
      </c>
      <c r="AT17" s="315" t="str">
        <f>IF(IFERROR(HLOOKUP(AT8,'Appraisal Inputs'!$C$346:$BK$390,10,0),"")="","",IFERROR(HLOOKUP(AT8,'Appraisal Inputs'!$C$346:$BK$390,10,0),""))</f>
        <v/>
      </c>
      <c r="AU17" s="299" t="str">
        <f>IF(IFERROR(HLOOKUP(AU8,'Appraisal Inputs'!$C$346:$BK$390,10,0),"")="","",IFERROR(HLOOKUP(AU8,'Appraisal Inputs'!$C$346:$BK$390,10,0),""))</f>
        <v/>
      </c>
      <c r="AV17" s="315" t="str">
        <f>IF(IFERROR(HLOOKUP(AV8,'Appraisal Inputs'!$C$346:$BK$390,10,0),"")="","",IFERROR(HLOOKUP(AV8,'Appraisal Inputs'!$C$346:$BK$390,10,0),""))</f>
        <v/>
      </c>
      <c r="AW17" s="299" t="str">
        <f>IF(IFERROR(HLOOKUP(AW8,'Appraisal Inputs'!$C$346:$BK$390,10,0),"")="","",IFERROR(HLOOKUP(AW8,'Appraisal Inputs'!$C$346:$BK$390,10,0),""))</f>
        <v/>
      </c>
      <c r="AX17" s="315" t="str">
        <f>IF(IFERROR(HLOOKUP(AX8,'Appraisal Inputs'!$C$346:$BK$390,10,0),"")="","",IFERROR(HLOOKUP(AX8,'Appraisal Inputs'!$C$346:$BK$390,10,0),""))</f>
        <v/>
      </c>
      <c r="AY17" s="299" t="str">
        <f>IF(IFERROR(HLOOKUP(AY8,'Appraisal Inputs'!$C$346:$BK$390,10,0),"")="","",IFERROR(HLOOKUP(AY8,'Appraisal Inputs'!$C$346:$BK$390,10,0),""))</f>
        <v/>
      </c>
      <c r="AZ17" s="315" t="str">
        <f>IF(IFERROR(HLOOKUP(AZ8,'Appraisal Inputs'!$C$346:$BK$390,10,0),"")="","",IFERROR(HLOOKUP(AZ8,'Appraisal Inputs'!$C$346:$BK$390,10,0),""))</f>
        <v/>
      </c>
      <c r="BA17" s="299" t="str">
        <f>IF(IFERROR(HLOOKUP(BA8,'Appraisal Inputs'!$C$346:$BK$390,10,0),"")="","",IFERROR(HLOOKUP(BA8,'Appraisal Inputs'!$C$346:$BK$390,10,0),""))</f>
        <v/>
      </c>
      <c r="BB17" s="315" t="str">
        <f>IF(IFERROR(HLOOKUP(BB8,'Appraisal Inputs'!$C$346:$BK$390,10,0),"")="","",IFERROR(HLOOKUP(BB8,'Appraisal Inputs'!$C$346:$BK$390,10,0),""))</f>
        <v/>
      </c>
      <c r="BC17" s="299" t="str">
        <f>IF(IFERROR(HLOOKUP(BC8,'Appraisal Inputs'!$C$346:$BK$390,10,0),"")="","",IFERROR(HLOOKUP(BC8,'Appraisal Inputs'!$C$346:$BK$390,10,0),""))</f>
        <v/>
      </c>
      <c r="BD17" s="315" t="str">
        <f>IF(IFERROR(HLOOKUP(BD8,'Appraisal Inputs'!$C$346:$BK$390,10,0),"")="","",IFERROR(HLOOKUP(BD8,'Appraisal Inputs'!$C$346:$BK$390,10,0),""))</f>
        <v/>
      </c>
      <c r="BE17" s="299" t="str">
        <f>IF(IFERROR(HLOOKUP(BE8,'Appraisal Inputs'!$C$346:$BK$390,10,0),"")="","",IFERROR(HLOOKUP(BE8,'Appraisal Inputs'!$C$346:$BK$390,10,0),""))</f>
        <v/>
      </c>
      <c r="BF17" s="315" t="str">
        <f>IF(IFERROR(HLOOKUP(BF8,'Appraisal Inputs'!$C$346:$BK$390,10,0),"")="","",IFERROR(HLOOKUP(BF8,'Appraisal Inputs'!$C$346:$BK$390,10,0),""))</f>
        <v/>
      </c>
      <c r="BG17" s="299" t="str">
        <f>IF(IFERROR(HLOOKUP(BG8,'Appraisal Inputs'!$C$346:$BK$390,10,0),"")="","",IFERROR(HLOOKUP(BG8,'Appraisal Inputs'!$C$346:$BK$390,10,0),""))</f>
        <v/>
      </c>
      <c r="BH17" s="315" t="str">
        <f>IF(IFERROR(HLOOKUP(BH8,'Appraisal Inputs'!$C$346:$BK$390,10,0),"")="","",IFERROR(HLOOKUP(BH8,'Appraisal Inputs'!$C$346:$BK$390,10,0),""))</f>
        <v/>
      </c>
      <c r="BI17" s="299" t="str">
        <f>IF(IFERROR(HLOOKUP(BI8,'Appraisal Inputs'!$C$346:$BK$390,10,0),"")="","",IFERROR(HLOOKUP(BI8,'Appraisal Inputs'!$C$346:$BK$390,10,0),""))</f>
        <v/>
      </c>
      <c r="BJ17" s="315" t="str">
        <f>IF(IFERROR(HLOOKUP(BJ8,'Appraisal Inputs'!$C$346:$BK$390,10,0),"")="","",IFERROR(HLOOKUP(BJ8,'Appraisal Inputs'!$C$346:$BK$390,10,0),""))</f>
        <v/>
      </c>
      <c r="BL17" s="299">
        <f t="shared" si="1"/>
        <v>0</v>
      </c>
      <c r="BM17" s="318" t="str">
        <f t="shared" si="0"/>
        <v>No</v>
      </c>
    </row>
    <row r="18" spans="1:65" x14ac:dyDescent="0.25">
      <c r="A18" s="86"/>
      <c r="B18" s="143" t="str">
        <f>'Appraisal Inputs'!C356</f>
        <v>Comp 7</v>
      </c>
      <c r="C18" s="299" t="str">
        <f>IF(IFERROR(HLOOKUP(C8,'Appraisal Inputs'!$C$346:$BK$390,11,0),"")="","",IFERROR(HLOOKUP(C8,'Appraisal Inputs'!$C$346:$BK$390,11,0),""))</f>
        <v/>
      </c>
      <c r="D18" s="315" t="str">
        <f>IF(IFERROR(HLOOKUP(D8,'Appraisal Inputs'!$C$346:$BK$390,11,0),"")="","",IFERROR(HLOOKUP(D8,'Appraisal Inputs'!$C$346:$BK$390,11,0),""))</f>
        <v/>
      </c>
      <c r="E18" s="299" t="str">
        <f>IF(IFERROR(HLOOKUP(E8,'Appraisal Inputs'!$C$346:$BK$390,11,0),"")="","",IFERROR(HLOOKUP(E8,'Appraisal Inputs'!$C$346:$BK$390,11,0),""))</f>
        <v/>
      </c>
      <c r="F18" s="315" t="str">
        <f>IF(IFERROR(HLOOKUP(F8,'Appraisal Inputs'!$C$346:$BK$390,11,0),"")="","",IFERROR(HLOOKUP(F8,'Appraisal Inputs'!$C$346:$BK$390,11,0),""))</f>
        <v/>
      </c>
      <c r="G18" s="299" t="str">
        <f>IF(IFERROR(HLOOKUP(G8,'Appraisal Inputs'!$C$346:$BK$390,11,0),"")="","",IFERROR(HLOOKUP(G8,'Appraisal Inputs'!$C$346:$BK$390,11,0),""))</f>
        <v/>
      </c>
      <c r="H18" s="315" t="str">
        <f>IF(IFERROR(HLOOKUP(H8,'Appraisal Inputs'!$C$346:$BK$390,11,0),"")="","",IFERROR(HLOOKUP(H8,'Appraisal Inputs'!$C$346:$BK$390,11,0),""))</f>
        <v/>
      </c>
      <c r="I18" s="299" t="str">
        <f>IF(IFERROR(HLOOKUP(I8,'Appraisal Inputs'!$C$346:$BK$390,11,0),"")="","",IFERROR(HLOOKUP(I8,'Appraisal Inputs'!$C$346:$BK$390,11,0),""))</f>
        <v/>
      </c>
      <c r="J18" s="315" t="str">
        <f>IF(IFERROR(HLOOKUP(J8,'Appraisal Inputs'!$C$346:$BK$390,11,0),"")="","",IFERROR(HLOOKUP(J8,'Appraisal Inputs'!$C$346:$BK$390,11,0),""))</f>
        <v/>
      </c>
      <c r="K18" s="299" t="str">
        <f>IF(IFERROR(HLOOKUP(K8,'Appraisal Inputs'!$C$346:$BK$390,11,0),"")="","",IFERROR(HLOOKUP(K8,'Appraisal Inputs'!$C$346:$BK$390,11,0),""))</f>
        <v/>
      </c>
      <c r="L18" s="315" t="str">
        <f>IF(IFERROR(HLOOKUP(L8,'Appraisal Inputs'!$C$346:$BK$390,11,0),"")="","",IFERROR(HLOOKUP(L8,'Appraisal Inputs'!$C$346:$BK$390,11,0),""))</f>
        <v/>
      </c>
      <c r="M18" s="299" t="str">
        <f>IF(IFERROR(HLOOKUP(M8,'Appraisal Inputs'!$C$346:$BK$390,11,0),"")="","",IFERROR(HLOOKUP(M8,'Appraisal Inputs'!$C$346:$BK$390,11,0),""))</f>
        <v/>
      </c>
      <c r="N18" s="315" t="str">
        <f>IF(IFERROR(HLOOKUP(N8,'Appraisal Inputs'!$C$346:$BK$390,11,0),"")="","",IFERROR(HLOOKUP(N8,'Appraisal Inputs'!$C$346:$BK$390,11,0),""))</f>
        <v/>
      </c>
      <c r="O18" s="299" t="str">
        <f>IF(IFERROR(HLOOKUP(O8,'Appraisal Inputs'!$C$346:$BK$390,11,0),"")="","",IFERROR(HLOOKUP(O8,'Appraisal Inputs'!$C$346:$BK$390,11,0),""))</f>
        <v/>
      </c>
      <c r="P18" s="315" t="str">
        <f>IF(IFERROR(HLOOKUP(P8,'Appraisal Inputs'!$C$346:$BK$390,11,0),"")="","",IFERROR(HLOOKUP(P8,'Appraisal Inputs'!$C$346:$BK$390,11,0),""))</f>
        <v/>
      </c>
      <c r="Q18" s="299" t="str">
        <f>IF(IFERROR(HLOOKUP(Q8,'Appraisal Inputs'!$C$346:$BK$390,11,0),"")="","",IFERROR(HLOOKUP(Q8,'Appraisal Inputs'!$C$346:$BK$390,11,0),""))</f>
        <v/>
      </c>
      <c r="R18" s="315" t="str">
        <f>IF(IFERROR(HLOOKUP(R8,'Appraisal Inputs'!$C$346:$BK$390,11,0),"")="","",IFERROR(HLOOKUP(R8,'Appraisal Inputs'!$C$346:$BK$390,11,0),""))</f>
        <v/>
      </c>
      <c r="S18" s="299" t="str">
        <f>IF(IFERROR(HLOOKUP(S8,'Appraisal Inputs'!$C$346:$BK$390,11,0),"")="","",IFERROR(HLOOKUP(S8,'Appraisal Inputs'!$C$346:$BK$390,11,0),""))</f>
        <v/>
      </c>
      <c r="T18" s="315" t="str">
        <f>IF(IFERROR(HLOOKUP(T8,'Appraisal Inputs'!$C$346:$BK$390,11,0),"")="","",IFERROR(HLOOKUP(T8,'Appraisal Inputs'!$C$346:$BK$390,11,0),""))</f>
        <v/>
      </c>
      <c r="U18" s="299" t="str">
        <f>IF(IFERROR(HLOOKUP(U8,'Appraisal Inputs'!$C$346:$BK$390,11,0),"")="","",IFERROR(HLOOKUP(U8,'Appraisal Inputs'!$C$346:$BK$390,11,0),""))</f>
        <v/>
      </c>
      <c r="V18" s="315" t="str">
        <f>IF(IFERROR(HLOOKUP(V8,'Appraisal Inputs'!$C$346:$BK$390,11,0),"")="","",IFERROR(HLOOKUP(V8,'Appraisal Inputs'!$C$346:$BK$390,11,0),""))</f>
        <v/>
      </c>
      <c r="W18" s="299" t="str">
        <f>IF(IFERROR(HLOOKUP(W8,'Appraisal Inputs'!$C$346:$BK$390,11,0),"")="","",IFERROR(HLOOKUP(W8,'Appraisal Inputs'!$C$346:$BK$390,11,0),""))</f>
        <v/>
      </c>
      <c r="X18" s="315" t="str">
        <f>IF(IFERROR(HLOOKUP(X8,'Appraisal Inputs'!$C$346:$BK$390,11,0),"")="","",IFERROR(HLOOKUP(X8,'Appraisal Inputs'!$C$346:$BK$390,11,0),""))</f>
        <v/>
      </c>
      <c r="Y18" s="299" t="str">
        <f>IF(IFERROR(HLOOKUP(Y8,'Appraisal Inputs'!$C$346:$BK$390,11,0),"")="","",IFERROR(HLOOKUP(Y8,'Appraisal Inputs'!$C$346:$BK$390,11,0),""))</f>
        <v/>
      </c>
      <c r="Z18" s="315" t="str">
        <f>IF(IFERROR(HLOOKUP(Z8,'Appraisal Inputs'!$C$346:$BK$390,11,0),"")="","",IFERROR(HLOOKUP(Z8,'Appraisal Inputs'!$C$346:$BK$390,11,0),""))</f>
        <v/>
      </c>
      <c r="AA18" s="299" t="str">
        <f>IF(IFERROR(HLOOKUP(AA8,'Appraisal Inputs'!$C$346:$BK$390,11,0),"")="","",IFERROR(HLOOKUP(AA8,'Appraisal Inputs'!$C$346:$BK$390,11,0),""))</f>
        <v/>
      </c>
      <c r="AB18" s="315" t="str">
        <f>IF(IFERROR(HLOOKUP(AB8,'Appraisal Inputs'!$C$346:$BK$390,11,0),"")="","",IFERROR(HLOOKUP(AB8,'Appraisal Inputs'!$C$346:$BK$390,11,0),""))</f>
        <v/>
      </c>
      <c r="AC18" s="299" t="str">
        <f>IF(IFERROR(HLOOKUP(AC8,'Appraisal Inputs'!$C$346:$BK$390,11,0),"")="","",IFERROR(HLOOKUP(AC8,'Appraisal Inputs'!$C$346:$BK$390,11,0),""))</f>
        <v/>
      </c>
      <c r="AD18" s="315" t="str">
        <f>IF(IFERROR(HLOOKUP(AD8,'Appraisal Inputs'!$C$346:$BK$390,11,0),"")="","",IFERROR(HLOOKUP(AD8,'Appraisal Inputs'!$C$346:$BK$390,11,0),""))</f>
        <v/>
      </c>
      <c r="AE18" s="299" t="str">
        <f>IF(IFERROR(HLOOKUP(AE8,'Appraisal Inputs'!$C$346:$BK$390,11,0),"")="","",IFERROR(HLOOKUP(AE8,'Appraisal Inputs'!$C$346:$BK$390,11,0),""))</f>
        <v/>
      </c>
      <c r="AF18" s="315" t="str">
        <f>IF(IFERROR(HLOOKUP(AF8,'Appraisal Inputs'!$C$346:$BK$390,11,0),"")="","",IFERROR(HLOOKUP(AF8,'Appraisal Inputs'!$C$346:$BK$390,11,0),""))</f>
        <v/>
      </c>
      <c r="AG18" s="299" t="str">
        <f>IF(IFERROR(HLOOKUP(AG8,'Appraisal Inputs'!$C$346:$BK$390,11,0),"")="","",IFERROR(HLOOKUP(AG8,'Appraisal Inputs'!$C$346:$BK$390,11,0),""))</f>
        <v/>
      </c>
      <c r="AH18" s="315" t="str">
        <f>IF(IFERROR(HLOOKUP(AH8,'Appraisal Inputs'!$C$346:$BK$390,11,0),"")="","",IFERROR(HLOOKUP(AH8,'Appraisal Inputs'!$C$346:$BK$390,11,0),""))</f>
        <v/>
      </c>
      <c r="AI18" s="299" t="str">
        <f>IF(IFERROR(HLOOKUP(AI8,'Appraisal Inputs'!$C$346:$BK$390,11,0),"")="","",IFERROR(HLOOKUP(AI8,'Appraisal Inputs'!$C$346:$BK$390,11,0),""))</f>
        <v/>
      </c>
      <c r="AJ18" s="315" t="str">
        <f>IF(IFERROR(HLOOKUP(AJ8,'Appraisal Inputs'!$C$346:$BK$390,11,0),"")="","",IFERROR(HLOOKUP(AJ8,'Appraisal Inputs'!$C$346:$BK$390,11,0),""))</f>
        <v/>
      </c>
      <c r="AK18" s="299" t="str">
        <f>IF(IFERROR(HLOOKUP(AK8,'Appraisal Inputs'!$C$346:$BK$390,11,0),"")="","",IFERROR(HLOOKUP(AK8,'Appraisal Inputs'!$C$346:$BK$390,11,0),""))</f>
        <v/>
      </c>
      <c r="AL18" s="315" t="str">
        <f>IF(IFERROR(HLOOKUP(AL8,'Appraisal Inputs'!$C$346:$BK$390,11,0),"")="","",IFERROR(HLOOKUP(AL8,'Appraisal Inputs'!$C$346:$BK$390,11,0),""))</f>
        <v/>
      </c>
      <c r="AM18" s="299" t="str">
        <f>IF(IFERROR(HLOOKUP(AM8,'Appraisal Inputs'!$C$346:$BK$390,11,0),"")="","",IFERROR(HLOOKUP(AM8,'Appraisal Inputs'!$C$346:$BK$390,11,0),""))</f>
        <v/>
      </c>
      <c r="AN18" s="315" t="str">
        <f>IF(IFERROR(HLOOKUP(AN8,'Appraisal Inputs'!$C$346:$BK$390,11,0),"")="","",IFERROR(HLOOKUP(AN8,'Appraisal Inputs'!$C$346:$BK$390,11,0),""))</f>
        <v/>
      </c>
      <c r="AO18" s="299" t="str">
        <f>IF(IFERROR(HLOOKUP(AO8,'Appraisal Inputs'!$C$346:$BK$390,11,0),"")="","",IFERROR(HLOOKUP(AO8,'Appraisal Inputs'!$C$346:$BK$390,11,0),""))</f>
        <v/>
      </c>
      <c r="AP18" s="315" t="str">
        <f>IF(IFERROR(HLOOKUP(AP8,'Appraisal Inputs'!$C$346:$BK$390,11,0),"")="","",IFERROR(HLOOKUP(AP8,'Appraisal Inputs'!$C$346:$BK$390,11,0),""))</f>
        <v/>
      </c>
      <c r="AQ18" s="299" t="str">
        <f>IF(IFERROR(HLOOKUP(AQ8,'Appraisal Inputs'!$C$346:$BK$390,11,0),"")="","",IFERROR(HLOOKUP(AQ8,'Appraisal Inputs'!$C$346:$BK$390,11,0),""))</f>
        <v/>
      </c>
      <c r="AR18" s="315" t="str">
        <f>IF(IFERROR(HLOOKUP(AR8,'Appraisal Inputs'!$C$346:$BK$390,11,0),"")="","",IFERROR(HLOOKUP(AR8,'Appraisal Inputs'!$C$346:$BK$390,11,0),""))</f>
        <v/>
      </c>
      <c r="AS18" s="299" t="str">
        <f>IF(IFERROR(HLOOKUP(AS8,'Appraisal Inputs'!$C$346:$BK$390,11,0),"")="","",IFERROR(HLOOKUP(AS8,'Appraisal Inputs'!$C$346:$BK$390,11,0),""))</f>
        <v/>
      </c>
      <c r="AT18" s="315" t="str">
        <f>IF(IFERROR(HLOOKUP(AT8,'Appraisal Inputs'!$C$346:$BK$390,11,0),"")="","",IFERROR(HLOOKUP(AT8,'Appraisal Inputs'!$C$346:$BK$390,11,0),""))</f>
        <v/>
      </c>
      <c r="AU18" s="299" t="str">
        <f>IF(IFERROR(HLOOKUP(AU8,'Appraisal Inputs'!$C$346:$BK$390,11,0),"")="","",IFERROR(HLOOKUP(AU8,'Appraisal Inputs'!$C$346:$BK$390,11,0),""))</f>
        <v/>
      </c>
      <c r="AV18" s="315" t="str">
        <f>IF(IFERROR(HLOOKUP(AV8,'Appraisal Inputs'!$C$346:$BK$390,11,0),"")="","",IFERROR(HLOOKUP(AV8,'Appraisal Inputs'!$C$346:$BK$390,11,0),""))</f>
        <v/>
      </c>
      <c r="AW18" s="299" t="str">
        <f>IF(IFERROR(HLOOKUP(AW8,'Appraisal Inputs'!$C$346:$BK$390,11,0),"")="","",IFERROR(HLOOKUP(AW8,'Appraisal Inputs'!$C$346:$BK$390,11,0),""))</f>
        <v/>
      </c>
      <c r="AX18" s="315" t="str">
        <f>IF(IFERROR(HLOOKUP(AX8,'Appraisal Inputs'!$C$346:$BK$390,11,0),"")="","",IFERROR(HLOOKUP(AX8,'Appraisal Inputs'!$C$346:$BK$390,11,0),""))</f>
        <v/>
      </c>
      <c r="AY18" s="299" t="str">
        <f>IF(IFERROR(HLOOKUP(AY8,'Appraisal Inputs'!$C$346:$BK$390,11,0),"")="","",IFERROR(HLOOKUP(AY8,'Appraisal Inputs'!$C$346:$BK$390,11,0),""))</f>
        <v/>
      </c>
      <c r="AZ18" s="315" t="str">
        <f>IF(IFERROR(HLOOKUP(AZ8,'Appraisal Inputs'!$C$346:$BK$390,11,0),"")="","",IFERROR(HLOOKUP(AZ8,'Appraisal Inputs'!$C$346:$BK$390,11,0),""))</f>
        <v/>
      </c>
      <c r="BA18" s="299" t="str">
        <f>IF(IFERROR(HLOOKUP(BA8,'Appraisal Inputs'!$C$346:$BK$390,11,0),"")="","",IFERROR(HLOOKUP(BA8,'Appraisal Inputs'!$C$346:$BK$390,11,0),""))</f>
        <v/>
      </c>
      <c r="BB18" s="315" t="str">
        <f>IF(IFERROR(HLOOKUP(BB8,'Appraisal Inputs'!$C$346:$BK$390,11,0),"")="","",IFERROR(HLOOKUP(BB8,'Appraisal Inputs'!$C$346:$BK$390,11,0),""))</f>
        <v/>
      </c>
      <c r="BC18" s="299" t="str">
        <f>IF(IFERROR(HLOOKUP(BC8,'Appraisal Inputs'!$C$346:$BK$390,11,0),"")="","",IFERROR(HLOOKUP(BC8,'Appraisal Inputs'!$C$346:$BK$390,11,0),""))</f>
        <v/>
      </c>
      <c r="BD18" s="315" t="str">
        <f>IF(IFERROR(HLOOKUP(BD8,'Appraisal Inputs'!$C$346:$BK$390,11,0),"")="","",IFERROR(HLOOKUP(BD8,'Appraisal Inputs'!$C$346:$BK$390,11,0),""))</f>
        <v/>
      </c>
      <c r="BE18" s="299" t="str">
        <f>IF(IFERROR(HLOOKUP(BE8,'Appraisal Inputs'!$C$346:$BK$390,11,0),"")="","",IFERROR(HLOOKUP(BE8,'Appraisal Inputs'!$C$346:$BK$390,11,0),""))</f>
        <v/>
      </c>
      <c r="BF18" s="315" t="str">
        <f>IF(IFERROR(HLOOKUP(BF8,'Appraisal Inputs'!$C$346:$BK$390,11,0),"")="","",IFERROR(HLOOKUP(BF8,'Appraisal Inputs'!$C$346:$BK$390,11,0),""))</f>
        <v/>
      </c>
      <c r="BG18" s="299" t="str">
        <f>IF(IFERROR(HLOOKUP(BG8,'Appraisal Inputs'!$C$346:$BK$390,11,0),"")="","",IFERROR(HLOOKUP(BG8,'Appraisal Inputs'!$C$346:$BK$390,11,0),""))</f>
        <v/>
      </c>
      <c r="BH18" s="315" t="str">
        <f>IF(IFERROR(HLOOKUP(BH8,'Appraisal Inputs'!$C$346:$BK$390,11,0),"")="","",IFERROR(HLOOKUP(BH8,'Appraisal Inputs'!$C$346:$BK$390,11,0),""))</f>
        <v/>
      </c>
      <c r="BI18" s="299" t="str">
        <f>IF(IFERROR(HLOOKUP(BI8,'Appraisal Inputs'!$C$346:$BK$390,11,0),"")="","",IFERROR(HLOOKUP(BI8,'Appraisal Inputs'!$C$346:$BK$390,11,0),""))</f>
        <v/>
      </c>
      <c r="BJ18" s="315" t="str">
        <f>IF(IFERROR(HLOOKUP(BJ8,'Appraisal Inputs'!$C$346:$BK$390,11,0),"")="","",IFERROR(HLOOKUP(BJ8,'Appraisal Inputs'!$C$346:$BK$390,11,0),""))</f>
        <v/>
      </c>
      <c r="BL18" s="299">
        <f t="shared" si="1"/>
        <v>0</v>
      </c>
      <c r="BM18" s="318" t="str">
        <f t="shared" si="0"/>
        <v>No</v>
      </c>
    </row>
    <row r="19" spans="1:65" x14ac:dyDescent="0.25">
      <c r="A19" s="86"/>
      <c r="B19" s="143" t="str">
        <f>'Appraisal Inputs'!C357</f>
        <v>Comp 8</v>
      </c>
      <c r="C19" s="299" t="str">
        <f>IF(IFERROR(HLOOKUP(C8,'Appraisal Inputs'!$C$346:$BK$390,12,0),"")="","",IFERROR(HLOOKUP(C8,'Appraisal Inputs'!$C$346:$BK$390,12,0),""))</f>
        <v/>
      </c>
      <c r="D19" s="315" t="str">
        <f>IF(IFERROR(HLOOKUP(D8,'Appraisal Inputs'!$C$346:$BK$390,12,0),"")="","",IFERROR(HLOOKUP(D8,'Appraisal Inputs'!$C$346:$BK$390,12,0),""))</f>
        <v/>
      </c>
      <c r="E19" s="299" t="str">
        <f>IF(IFERROR(HLOOKUP(E8,'Appraisal Inputs'!$C$346:$BK$390,12,0),"")="","",IFERROR(HLOOKUP(E8,'Appraisal Inputs'!$C$346:$BK$390,12,0),""))</f>
        <v/>
      </c>
      <c r="F19" s="315" t="str">
        <f>IF(IFERROR(HLOOKUP(F8,'Appraisal Inputs'!$C$346:$BK$390,12,0),"")="","",IFERROR(HLOOKUP(F8,'Appraisal Inputs'!$C$346:$BK$390,12,0),""))</f>
        <v/>
      </c>
      <c r="G19" s="299" t="str">
        <f>IF(IFERROR(HLOOKUP(G8,'Appraisal Inputs'!$C$346:$BK$390,12,0),"")="","",IFERROR(HLOOKUP(G8,'Appraisal Inputs'!$C$346:$BK$390,12,0),""))</f>
        <v/>
      </c>
      <c r="H19" s="315" t="str">
        <f>IF(IFERROR(HLOOKUP(H8,'Appraisal Inputs'!$C$346:$BK$390,12,0),"")="","",IFERROR(HLOOKUP(H8,'Appraisal Inputs'!$C$346:$BK$390,12,0),""))</f>
        <v/>
      </c>
      <c r="I19" s="299" t="str">
        <f>IF(IFERROR(HLOOKUP(I8,'Appraisal Inputs'!$C$346:$BK$390,12,0),"")="","",IFERROR(HLOOKUP(I8,'Appraisal Inputs'!$C$346:$BK$390,12,0),""))</f>
        <v/>
      </c>
      <c r="J19" s="315" t="str">
        <f>IF(IFERROR(HLOOKUP(J8,'Appraisal Inputs'!$C$346:$BK$390,12,0),"")="","",IFERROR(HLOOKUP(J8,'Appraisal Inputs'!$C$346:$BK$390,12,0),""))</f>
        <v/>
      </c>
      <c r="K19" s="299" t="str">
        <f>IF(IFERROR(HLOOKUP(K8,'Appraisal Inputs'!$C$346:$BK$390,12,0),"")="","",IFERROR(HLOOKUP(K8,'Appraisal Inputs'!$C$346:$BK$390,12,0),""))</f>
        <v/>
      </c>
      <c r="L19" s="315" t="str">
        <f>IF(IFERROR(HLOOKUP(L8,'Appraisal Inputs'!$C$346:$BK$390,12,0),"")="","",IFERROR(HLOOKUP(L8,'Appraisal Inputs'!$C$346:$BK$390,12,0),""))</f>
        <v/>
      </c>
      <c r="M19" s="299" t="str">
        <f>IF(IFERROR(HLOOKUP(M8,'Appraisal Inputs'!$C$346:$BK$390,12,0),"")="","",IFERROR(HLOOKUP(M8,'Appraisal Inputs'!$C$346:$BK$390,12,0),""))</f>
        <v/>
      </c>
      <c r="N19" s="315" t="str">
        <f>IF(IFERROR(HLOOKUP(N8,'Appraisal Inputs'!$C$346:$BK$390,12,0),"")="","",IFERROR(HLOOKUP(N8,'Appraisal Inputs'!$C$346:$BK$390,12,0),""))</f>
        <v/>
      </c>
      <c r="O19" s="299" t="str">
        <f>IF(IFERROR(HLOOKUP(O8,'Appraisal Inputs'!$C$346:$BK$390,12,0),"")="","",IFERROR(HLOOKUP(O8,'Appraisal Inputs'!$C$346:$BK$390,12,0),""))</f>
        <v/>
      </c>
      <c r="P19" s="315" t="str">
        <f>IF(IFERROR(HLOOKUP(P8,'Appraisal Inputs'!$C$346:$BK$390,12,0),"")="","",IFERROR(HLOOKUP(P8,'Appraisal Inputs'!$C$346:$BK$390,12,0),""))</f>
        <v/>
      </c>
      <c r="Q19" s="299" t="str">
        <f>IF(IFERROR(HLOOKUP(Q8,'Appraisal Inputs'!$C$346:$BK$390,12,0),"")="","",IFERROR(HLOOKUP(Q8,'Appraisal Inputs'!$C$346:$BK$390,12,0),""))</f>
        <v/>
      </c>
      <c r="R19" s="315" t="str">
        <f>IF(IFERROR(HLOOKUP(R8,'Appraisal Inputs'!$C$346:$BK$390,12,0),"")="","",IFERROR(HLOOKUP(R8,'Appraisal Inputs'!$C$346:$BK$390,12,0),""))</f>
        <v/>
      </c>
      <c r="S19" s="299" t="str">
        <f>IF(IFERROR(HLOOKUP(S8,'Appraisal Inputs'!$C$346:$BK$390,12,0),"")="","",IFERROR(HLOOKUP(S8,'Appraisal Inputs'!$C$346:$BK$390,12,0),""))</f>
        <v/>
      </c>
      <c r="T19" s="315" t="str">
        <f>IF(IFERROR(HLOOKUP(T8,'Appraisal Inputs'!$C$346:$BK$390,12,0),"")="","",IFERROR(HLOOKUP(T8,'Appraisal Inputs'!$C$346:$BK$390,12,0),""))</f>
        <v/>
      </c>
      <c r="U19" s="299" t="str">
        <f>IF(IFERROR(HLOOKUP(U8,'Appraisal Inputs'!$C$346:$BK$390,12,0),"")="","",IFERROR(HLOOKUP(U8,'Appraisal Inputs'!$C$346:$BK$390,12,0),""))</f>
        <v/>
      </c>
      <c r="V19" s="315" t="str">
        <f>IF(IFERROR(HLOOKUP(V8,'Appraisal Inputs'!$C$346:$BK$390,12,0),"")="","",IFERROR(HLOOKUP(V8,'Appraisal Inputs'!$C$346:$BK$390,12,0),""))</f>
        <v/>
      </c>
      <c r="W19" s="299" t="str">
        <f>IF(IFERROR(HLOOKUP(W8,'Appraisal Inputs'!$C$346:$BK$390,12,0),"")="","",IFERROR(HLOOKUP(W8,'Appraisal Inputs'!$C$346:$BK$390,12,0),""))</f>
        <v/>
      </c>
      <c r="X19" s="315" t="str">
        <f>IF(IFERROR(HLOOKUP(X8,'Appraisal Inputs'!$C$346:$BK$390,12,0),"")="","",IFERROR(HLOOKUP(X8,'Appraisal Inputs'!$C$346:$BK$390,12,0),""))</f>
        <v/>
      </c>
      <c r="Y19" s="299" t="str">
        <f>IF(IFERROR(HLOOKUP(Y8,'Appraisal Inputs'!$C$346:$BK$390,12,0),"")="","",IFERROR(HLOOKUP(Y8,'Appraisal Inputs'!$C$346:$BK$390,12,0),""))</f>
        <v/>
      </c>
      <c r="Z19" s="315" t="str">
        <f>IF(IFERROR(HLOOKUP(Z8,'Appraisal Inputs'!$C$346:$BK$390,12,0),"")="","",IFERROR(HLOOKUP(Z8,'Appraisal Inputs'!$C$346:$BK$390,12,0),""))</f>
        <v/>
      </c>
      <c r="AA19" s="299" t="str">
        <f>IF(IFERROR(HLOOKUP(AA8,'Appraisal Inputs'!$C$346:$BK$390,12,0),"")="","",IFERROR(HLOOKUP(AA8,'Appraisal Inputs'!$C$346:$BK$390,12,0),""))</f>
        <v/>
      </c>
      <c r="AB19" s="315" t="str">
        <f>IF(IFERROR(HLOOKUP(AB8,'Appraisal Inputs'!$C$346:$BK$390,12,0),"")="","",IFERROR(HLOOKUP(AB8,'Appraisal Inputs'!$C$346:$BK$390,12,0),""))</f>
        <v/>
      </c>
      <c r="AC19" s="299" t="str">
        <f>IF(IFERROR(HLOOKUP(AC8,'Appraisal Inputs'!$C$346:$BK$390,12,0),"")="","",IFERROR(HLOOKUP(AC8,'Appraisal Inputs'!$C$346:$BK$390,12,0),""))</f>
        <v/>
      </c>
      <c r="AD19" s="315" t="str">
        <f>IF(IFERROR(HLOOKUP(AD8,'Appraisal Inputs'!$C$346:$BK$390,12,0),"")="","",IFERROR(HLOOKUP(AD8,'Appraisal Inputs'!$C$346:$BK$390,12,0),""))</f>
        <v/>
      </c>
      <c r="AE19" s="299" t="str">
        <f>IF(IFERROR(HLOOKUP(AE8,'Appraisal Inputs'!$C$346:$BK$390,12,0),"")="","",IFERROR(HLOOKUP(AE8,'Appraisal Inputs'!$C$346:$BK$390,12,0),""))</f>
        <v/>
      </c>
      <c r="AF19" s="315" t="str">
        <f>IF(IFERROR(HLOOKUP(AF8,'Appraisal Inputs'!$C$346:$BK$390,12,0),"")="","",IFERROR(HLOOKUP(AF8,'Appraisal Inputs'!$C$346:$BK$390,12,0),""))</f>
        <v/>
      </c>
      <c r="AG19" s="299" t="str">
        <f>IF(IFERROR(HLOOKUP(AG8,'Appraisal Inputs'!$C$346:$BK$390,12,0),"")="","",IFERROR(HLOOKUP(AG8,'Appraisal Inputs'!$C$346:$BK$390,12,0),""))</f>
        <v/>
      </c>
      <c r="AH19" s="315" t="str">
        <f>IF(IFERROR(HLOOKUP(AH8,'Appraisal Inputs'!$C$346:$BK$390,12,0),"")="","",IFERROR(HLOOKUP(AH8,'Appraisal Inputs'!$C$346:$BK$390,12,0),""))</f>
        <v/>
      </c>
      <c r="AI19" s="299" t="str">
        <f>IF(IFERROR(HLOOKUP(AI8,'Appraisal Inputs'!$C$346:$BK$390,12,0),"")="","",IFERROR(HLOOKUP(AI8,'Appraisal Inputs'!$C$346:$BK$390,12,0),""))</f>
        <v/>
      </c>
      <c r="AJ19" s="315" t="str">
        <f>IF(IFERROR(HLOOKUP(AJ8,'Appraisal Inputs'!$C$346:$BK$390,12,0),"")="","",IFERROR(HLOOKUP(AJ8,'Appraisal Inputs'!$C$346:$BK$390,12,0),""))</f>
        <v/>
      </c>
      <c r="AK19" s="299" t="str">
        <f>IF(IFERROR(HLOOKUP(AK8,'Appraisal Inputs'!$C$346:$BK$390,12,0),"")="","",IFERROR(HLOOKUP(AK8,'Appraisal Inputs'!$C$346:$BK$390,12,0),""))</f>
        <v/>
      </c>
      <c r="AL19" s="315" t="str">
        <f>IF(IFERROR(HLOOKUP(AL8,'Appraisal Inputs'!$C$346:$BK$390,12,0),"")="","",IFERROR(HLOOKUP(AL8,'Appraisal Inputs'!$C$346:$BK$390,12,0),""))</f>
        <v/>
      </c>
      <c r="AM19" s="299" t="str">
        <f>IF(IFERROR(HLOOKUP(AM8,'Appraisal Inputs'!$C$346:$BK$390,12,0),"")="","",IFERROR(HLOOKUP(AM8,'Appraisal Inputs'!$C$346:$BK$390,12,0),""))</f>
        <v/>
      </c>
      <c r="AN19" s="315" t="str">
        <f>IF(IFERROR(HLOOKUP(AN8,'Appraisal Inputs'!$C$346:$BK$390,12,0),"")="","",IFERROR(HLOOKUP(AN8,'Appraisal Inputs'!$C$346:$BK$390,12,0),""))</f>
        <v/>
      </c>
      <c r="AO19" s="299" t="str">
        <f>IF(IFERROR(HLOOKUP(AO8,'Appraisal Inputs'!$C$346:$BK$390,12,0),"")="","",IFERROR(HLOOKUP(AO8,'Appraisal Inputs'!$C$346:$BK$390,12,0),""))</f>
        <v/>
      </c>
      <c r="AP19" s="315" t="str">
        <f>IF(IFERROR(HLOOKUP(AP8,'Appraisal Inputs'!$C$346:$BK$390,12,0),"")="","",IFERROR(HLOOKUP(AP8,'Appraisal Inputs'!$C$346:$BK$390,12,0),""))</f>
        <v/>
      </c>
      <c r="AQ19" s="299" t="str">
        <f>IF(IFERROR(HLOOKUP(AQ8,'Appraisal Inputs'!$C$346:$BK$390,12,0),"")="","",IFERROR(HLOOKUP(AQ8,'Appraisal Inputs'!$C$346:$BK$390,12,0),""))</f>
        <v/>
      </c>
      <c r="AR19" s="315" t="str">
        <f>IF(IFERROR(HLOOKUP(AR8,'Appraisal Inputs'!$C$346:$BK$390,12,0),"")="","",IFERROR(HLOOKUP(AR8,'Appraisal Inputs'!$C$346:$BK$390,12,0),""))</f>
        <v/>
      </c>
      <c r="AS19" s="299" t="str">
        <f>IF(IFERROR(HLOOKUP(AS8,'Appraisal Inputs'!$C$346:$BK$390,12,0),"")="","",IFERROR(HLOOKUP(AS8,'Appraisal Inputs'!$C$346:$BK$390,12,0),""))</f>
        <v/>
      </c>
      <c r="AT19" s="315" t="str">
        <f>IF(IFERROR(HLOOKUP(AT8,'Appraisal Inputs'!$C$346:$BK$390,12,0),"")="","",IFERROR(HLOOKUP(AT8,'Appraisal Inputs'!$C$346:$BK$390,12,0),""))</f>
        <v/>
      </c>
      <c r="AU19" s="299" t="str">
        <f>IF(IFERROR(HLOOKUP(AU8,'Appraisal Inputs'!$C$346:$BK$390,12,0),"")="","",IFERROR(HLOOKUP(AU8,'Appraisal Inputs'!$C$346:$BK$390,12,0),""))</f>
        <v/>
      </c>
      <c r="AV19" s="315" t="str">
        <f>IF(IFERROR(HLOOKUP(AV8,'Appraisal Inputs'!$C$346:$BK$390,12,0),"")="","",IFERROR(HLOOKUP(AV8,'Appraisal Inputs'!$C$346:$BK$390,12,0),""))</f>
        <v/>
      </c>
      <c r="AW19" s="299" t="str">
        <f>IF(IFERROR(HLOOKUP(AW8,'Appraisal Inputs'!$C$346:$BK$390,12,0),"")="","",IFERROR(HLOOKUP(AW8,'Appraisal Inputs'!$C$346:$BK$390,12,0),""))</f>
        <v/>
      </c>
      <c r="AX19" s="315" t="str">
        <f>IF(IFERROR(HLOOKUP(AX8,'Appraisal Inputs'!$C$346:$BK$390,12,0),"")="","",IFERROR(HLOOKUP(AX8,'Appraisal Inputs'!$C$346:$BK$390,12,0),""))</f>
        <v/>
      </c>
      <c r="AY19" s="299" t="str">
        <f>IF(IFERROR(HLOOKUP(AY8,'Appraisal Inputs'!$C$346:$BK$390,12,0),"")="","",IFERROR(HLOOKUP(AY8,'Appraisal Inputs'!$C$346:$BK$390,12,0),""))</f>
        <v/>
      </c>
      <c r="AZ19" s="315" t="str">
        <f>IF(IFERROR(HLOOKUP(AZ8,'Appraisal Inputs'!$C$346:$BK$390,12,0),"")="","",IFERROR(HLOOKUP(AZ8,'Appraisal Inputs'!$C$346:$BK$390,12,0),""))</f>
        <v/>
      </c>
      <c r="BA19" s="299" t="str">
        <f>IF(IFERROR(HLOOKUP(BA8,'Appraisal Inputs'!$C$346:$BK$390,12,0),"")="","",IFERROR(HLOOKUP(BA8,'Appraisal Inputs'!$C$346:$BK$390,12,0),""))</f>
        <v/>
      </c>
      <c r="BB19" s="315" t="str">
        <f>IF(IFERROR(HLOOKUP(BB8,'Appraisal Inputs'!$C$346:$BK$390,12,0),"")="","",IFERROR(HLOOKUP(BB8,'Appraisal Inputs'!$C$346:$BK$390,12,0),""))</f>
        <v/>
      </c>
      <c r="BC19" s="299" t="str">
        <f>IF(IFERROR(HLOOKUP(BC8,'Appraisal Inputs'!$C$346:$BK$390,12,0),"")="","",IFERROR(HLOOKUP(BC8,'Appraisal Inputs'!$C$346:$BK$390,12,0),""))</f>
        <v/>
      </c>
      <c r="BD19" s="315" t="str">
        <f>IF(IFERROR(HLOOKUP(BD8,'Appraisal Inputs'!$C$346:$BK$390,12,0),"")="","",IFERROR(HLOOKUP(BD8,'Appraisal Inputs'!$C$346:$BK$390,12,0),""))</f>
        <v/>
      </c>
      <c r="BE19" s="299" t="str">
        <f>IF(IFERROR(HLOOKUP(BE8,'Appraisal Inputs'!$C$346:$BK$390,12,0),"")="","",IFERROR(HLOOKUP(BE8,'Appraisal Inputs'!$C$346:$BK$390,12,0),""))</f>
        <v/>
      </c>
      <c r="BF19" s="315" t="str">
        <f>IF(IFERROR(HLOOKUP(BF8,'Appraisal Inputs'!$C$346:$BK$390,12,0),"")="","",IFERROR(HLOOKUP(BF8,'Appraisal Inputs'!$C$346:$BK$390,12,0),""))</f>
        <v/>
      </c>
      <c r="BG19" s="299" t="str">
        <f>IF(IFERROR(HLOOKUP(BG8,'Appraisal Inputs'!$C$346:$BK$390,12,0),"")="","",IFERROR(HLOOKUP(BG8,'Appraisal Inputs'!$C$346:$BK$390,12,0),""))</f>
        <v/>
      </c>
      <c r="BH19" s="315" t="str">
        <f>IF(IFERROR(HLOOKUP(BH8,'Appraisal Inputs'!$C$346:$BK$390,12,0),"")="","",IFERROR(HLOOKUP(BH8,'Appraisal Inputs'!$C$346:$BK$390,12,0),""))</f>
        <v/>
      </c>
      <c r="BI19" s="299" t="str">
        <f>IF(IFERROR(HLOOKUP(BI8,'Appraisal Inputs'!$C$346:$BK$390,12,0),"")="","",IFERROR(HLOOKUP(BI8,'Appraisal Inputs'!$C$346:$BK$390,12,0),""))</f>
        <v/>
      </c>
      <c r="BJ19" s="315" t="str">
        <f>IF(IFERROR(HLOOKUP(BJ8,'Appraisal Inputs'!$C$346:$BK$390,12,0),"")="","",IFERROR(HLOOKUP(BJ8,'Appraisal Inputs'!$C$346:$BK$390,12,0),""))</f>
        <v/>
      </c>
      <c r="BL19" s="299">
        <f t="shared" si="1"/>
        <v>0</v>
      </c>
      <c r="BM19" s="318" t="str">
        <f t="shared" si="0"/>
        <v>No</v>
      </c>
    </row>
    <row r="20" spans="1:65" x14ac:dyDescent="0.25">
      <c r="A20" s="86"/>
      <c r="B20" s="143" t="str">
        <f>'Appraisal Inputs'!C358</f>
        <v>Comp 9</v>
      </c>
      <c r="C20" s="299" t="str">
        <f>IF(IFERROR(HLOOKUP(C8,'Appraisal Inputs'!$C$346:$BK$390,13,0),"")="","",IFERROR(HLOOKUP(C8,'Appraisal Inputs'!$C$346:$BK$390,13,0),""))</f>
        <v/>
      </c>
      <c r="D20" s="315" t="str">
        <f>IF(IFERROR(HLOOKUP(D8,'Appraisal Inputs'!$C$346:$BK$390,13,0),"")="","",IFERROR(HLOOKUP(D8,'Appraisal Inputs'!$C$346:$BK$390,13,0),""))</f>
        <v/>
      </c>
      <c r="E20" s="299" t="str">
        <f>IF(IFERROR(HLOOKUP(E8,'Appraisal Inputs'!$C$346:$BK$390,13,0),"")="","",IFERROR(HLOOKUP(E8,'Appraisal Inputs'!$C$346:$BK$390,13,0),""))</f>
        <v/>
      </c>
      <c r="F20" s="315" t="str">
        <f>IF(IFERROR(HLOOKUP(F8,'Appraisal Inputs'!$C$346:$BK$390,13,0),"")="","",IFERROR(HLOOKUP(F8,'Appraisal Inputs'!$C$346:$BK$390,13,0),""))</f>
        <v/>
      </c>
      <c r="G20" s="299" t="str">
        <f>IF(IFERROR(HLOOKUP(G8,'Appraisal Inputs'!$C$346:$BK$390,13,0),"")="","",IFERROR(HLOOKUP(G8,'Appraisal Inputs'!$C$346:$BK$390,13,0),""))</f>
        <v/>
      </c>
      <c r="H20" s="315" t="str">
        <f>IF(IFERROR(HLOOKUP(H8,'Appraisal Inputs'!$C$346:$BK$390,13,0),"")="","",IFERROR(HLOOKUP(H8,'Appraisal Inputs'!$C$346:$BK$390,13,0),""))</f>
        <v/>
      </c>
      <c r="I20" s="299" t="str">
        <f>IF(IFERROR(HLOOKUP(I8,'Appraisal Inputs'!$C$346:$BK$390,13,0),"")="","",IFERROR(HLOOKUP(I8,'Appraisal Inputs'!$C$346:$BK$390,13,0),""))</f>
        <v/>
      </c>
      <c r="J20" s="315" t="str">
        <f>IF(IFERROR(HLOOKUP(J8,'Appraisal Inputs'!$C$346:$BK$390,13,0),"")="","",IFERROR(HLOOKUP(J8,'Appraisal Inputs'!$C$346:$BK$390,13,0),""))</f>
        <v/>
      </c>
      <c r="K20" s="299" t="str">
        <f>IF(IFERROR(HLOOKUP(K8,'Appraisal Inputs'!$C$346:$BK$390,13,0),"")="","",IFERROR(HLOOKUP(K8,'Appraisal Inputs'!$C$346:$BK$390,13,0),""))</f>
        <v/>
      </c>
      <c r="L20" s="315" t="str">
        <f>IF(IFERROR(HLOOKUP(L8,'Appraisal Inputs'!$C$346:$BK$390,13,0),"")="","",IFERROR(HLOOKUP(L8,'Appraisal Inputs'!$C$346:$BK$390,13,0),""))</f>
        <v/>
      </c>
      <c r="M20" s="299" t="str">
        <f>IF(IFERROR(HLOOKUP(M8,'Appraisal Inputs'!$C$346:$BK$390,13,0),"")="","",IFERROR(HLOOKUP(M8,'Appraisal Inputs'!$C$346:$BK$390,13,0),""))</f>
        <v/>
      </c>
      <c r="N20" s="315" t="str">
        <f>IF(IFERROR(HLOOKUP(N8,'Appraisal Inputs'!$C$346:$BK$390,13,0),"")="","",IFERROR(HLOOKUP(N8,'Appraisal Inputs'!$C$346:$BK$390,13,0),""))</f>
        <v/>
      </c>
      <c r="O20" s="299" t="str">
        <f>IF(IFERROR(HLOOKUP(O8,'Appraisal Inputs'!$C$346:$BK$390,13,0),"")="","",IFERROR(HLOOKUP(O8,'Appraisal Inputs'!$C$346:$BK$390,13,0),""))</f>
        <v/>
      </c>
      <c r="P20" s="315" t="str">
        <f>IF(IFERROR(HLOOKUP(P8,'Appraisal Inputs'!$C$346:$BK$390,13,0),"")="","",IFERROR(HLOOKUP(P8,'Appraisal Inputs'!$C$346:$BK$390,13,0),""))</f>
        <v/>
      </c>
      <c r="Q20" s="299" t="str">
        <f>IF(IFERROR(HLOOKUP(Q8,'Appraisal Inputs'!$C$346:$BK$390,13,0),"")="","",IFERROR(HLOOKUP(Q8,'Appraisal Inputs'!$C$346:$BK$390,13,0),""))</f>
        <v/>
      </c>
      <c r="R20" s="315" t="str">
        <f>IF(IFERROR(HLOOKUP(R8,'Appraisal Inputs'!$C$346:$BK$390,13,0),"")="","",IFERROR(HLOOKUP(R8,'Appraisal Inputs'!$C$346:$BK$390,13,0),""))</f>
        <v/>
      </c>
      <c r="S20" s="299" t="str">
        <f>IF(IFERROR(HLOOKUP(S8,'Appraisal Inputs'!$C$346:$BK$390,13,0),"")="","",IFERROR(HLOOKUP(S8,'Appraisal Inputs'!$C$346:$BK$390,13,0),""))</f>
        <v/>
      </c>
      <c r="T20" s="315" t="str">
        <f>IF(IFERROR(HLOOKUP(T8,'Appraisal Inputs'!$C$346:$BK$390,13,0),"")="","",IFERROR(HLOOKUP(T8,'Appraisal Inputs'!$C$346:$BK$390,13,0),""))</f>
        <v/>
      </c>
      <c r="U20" s="299" t="str">
        <f>IF(IFERROR(HLOOKUP(U8,'Appraisal Inputs'!$C$346:$BK$390,13,0),"")="","",IFERROR(HLOOKUP(U8,'Appraisal Inputs'!$C$346:$BK$390,13,0),""))</f>
        <v/>
      </c>
      <c r="V20" s="315" t="str">
        <f>IF(IFERROR(HLOOKUP(V8,'Appraisal Inputs'!$C$346:$BK$390,13,0),"")="","",IFERROR(HLOOKUP(V8,'Appraisal Inputs'!$C$346:$BK$390,13,0),""))</f>
        <v/>
      </c>
      <c r="W20" s="299" t="str">
        <f>IF(IFERROR(HLOOKUP(W8,'Appraisal Inputs'!$C$346:$BK$390,13,0),"")="","",IFERROR(HLOOKUP(W8,'Appraisal Inputs'!$C$346:$BK$390,13,0),""))</f>
        <v/>
      </c>
      <c r="X20" s="315" t="str">
        <f>IF(IFERROR(HLOOKUP(X8,'Appraisal Inputs'!$C$346:$BK$390,13,0),"")="","",IFERROR(HLOOKUP(X8,'Appraisal Inputs'!$C$346:$BK$390,13,0),""))</f>
        <v/>
      </c>
      <c r="Y20" s="299" t="str">
        <f>IF(IFERROR(HLOOKUP(Y8,'Appraisal Inputs'!$C$346:$BK$390,13,0),"")="","",IFERROR(HLOOKUP(Y8,'Appraisal Inputs'!$C$346:$BK$390,13,0),""))</f>
        <v/>
      </c>
      <c r="Z20" s="315" t="str">
        <f>IF(IFERROR(HLOOKUP(Z8,'Appraisal Inputs'!$C$346:$BK$390,13,0),"")="","",IFERROR(HLOOKUP(Z8,'Appraisal Inputs'!$C$346:$BK$390,13,0),""))</f>
        <v/>
      </c>
      <c r="AA20" s="299" t="str">
        <f>IF(IFERROR(HLOOKUP(AA8,'Appraisal Inputs'!$C$346:$BK$390,13,0),"")="","",IFERROR(HLOOKUP(AA8,'Appraisal Inputs'!$C$346:$BK$390,13,0),""))</f>
        <v/>
      </c>
      <c r="AB20" s="315" t="str">
        <f>IF(IFERROR(HLOOKUP(AB8,'Appraisal Inputs'!$C$346:$BK$390,13,0),"")="","",IFERROR(HLOOKUP(AB8,'Appraisal Inputs'!$C$346:$BK$390,13,0),""))</f>
        <v/>
      </c>
      <c r="AC20" s="299" t="str">
        <f>IF(IFERROR(HLOOKUP(AC8,'Appraisal Inputs'!$C$346:$BK$390,13,0),"")="","",IFERROR(HLOOKUP(AC8,'Appraisal Inputs'!$C$346:$BK$390,13,0),""))</f>
        <v/>
      </c>
      <c r="AD20" s="315" t="str">
        <f>IF(IFERROR(HLOOKUP(AD8,'Appraisal Inputs'!$C$346:$BK$390,13,0),"")="","",IFERROR(HLOOKUP(AD8,'Appraisal Inputs'!$C$346:$BK$390,13,0),""))</f>
        <v/>
      </c>
      <c r="AE20" s="299" t="str">
        <f>IF(IFERROR(HLOOKUP(AE8,'Appraisal Inputs'!$C$346:$BK$390,13,0),"")="","",IFERROR(HLOOKUP(AE8,'Appraisal Inputs'!$C$346:$BK$390,13,0),""))</f>
        <v/>
      </c>
      <c r="AF20" s="315" t="str">
        <f>IF(IFERROR(HLOOKUP(AF8,'Appraisal Inputs'!$C$346:$BK$390,13,0),"")="","",IFERROR(HLOOKUP(AF8,'Appraisal Inputs'!$C$346:$BK$390,13,0),""))</f>
        <v/>
      </c>
      <c r="AG20" s="299" t="str">
        <f>IF(IFERROR(HLOOKUP(AG8,'Appraisal Inputs'!$C$346:$BK$390,13,0),"")="","",IFERROR(HLOOKUP(AG8,'Appraisal Inputs'!$C$346:$BK$390,13,0),""))</f>
        <v/>
      </c>
      <c r="AH20" s="315" t="str">
        <f>IF(IFERROR(HLOOKUP(AH8,'Appraisal Inputs'!$C$346:$BK$390,13,0),"")="","",IFERROR(HLOOKUP(AH8,'Appraisal Inputs'!$C$346:$BK$390,13,0),""))</f>
        <v/>
      </c>
      <c r="AI20" s="299" t="str">
        <f>IF(IFERROR(HLOOKUP(AI8,'Appraisal Inputs'!$C$346:$BK$390,13,0),"")="","",IFERROR(HLOOKUP(AI8,'Appraisal Inputs'!$C$346:$BK$390,13,0),""))</f>
        <v/>
      </c>
      <c r="AJ20" s="315" t="str">
        <f>IF(IFERROR(HLOOKUP(AJ8,'Appraisal Inputs'!$C$346:$BK$390,13,0),"")="","",IFERROR(HLOOKUP(AJ8,'Appraisal Inputs'!$C$346:$BK$390,13,0),""))</f>
        <v/>
      </c>
      <c r="AK20" s="299" t="str">
        <f>IF(IFERROR(HLOOKUP(AK8,'Appraisal Inputs'!$C$346:$BK$390,13,0),"")="","",IFERROR(HLOOKUP(AK8,'Appraisal Inputs'!$C$346:$BK$390,13,0),""))</f>
        <v/>
      </c>
      <c r="AL20" s="315" t="str">
        <f>IF(IFERROR(HLOOKUP(AL8,'Appraisal Inputs'!$C$346:$BK$390,13,0),"")="","",IFERROR(HLOOKUP(AL8,'Appraisal Inputs'!$C$346:$BK$390,13,0),""))</f>
        <v/>
      </c>
      <c r="AM20" s="299" t="str">
        <f>IF(IFERROR(HLOOKUP(AM8,'Appraisal Inputs'!$C$346:$BK$390,13,0),"")="","",IFERROR(HLOOKUP(AM8,'Appraisal Inputs'!$C$346:$BK$390,13,0),""))</f>
        <v/>
      </c>
      <c r="AN20" s="315" t="str">
        <f>IF(IFERROR(HLOOKUP(AN8,'Appraisal Inputs'!$C$346:$BK$390,13,0),"")="","",IFERROR(HLOOKUP(AN8,'Appraisal Inputs'!$C$346:$BK$390,13,0),""))</f>
        <v/>
      </c>
      <c r="AO20" s="299" t="str">
        <f>IF(IFERROR(HLOOKUP(AO8,'Appraisal Inputs'!$C$346:$BK$390,13,0),"")="","",IFERROR(HLOOKUP(AO8,'Appraisal Inputs'!$C$346:$BK$390,13,0),""))</f>
        <v/>
      </c>
      <c r="AP20" s="315" t="str">
        <f>IF(IFERROR(HLOOKUP(AP8,'Appraisal Inputs'!$C$346:$BK$390,13,0),"")="","",IFERROR(HLOOKUP(AP8,'Appraisal Inputs'!$C$346:$BK$390,13,0),""))</f>
        <v/>
      </c>
      <c r="AQ20" s="299" t="str">
        <f>IF(IFERROR(HLOOKUP(AQ8,'Appraisal Inputs'!$C$346:$BK$390,13,0),"")="","",IFERROR(HLOOKUP(AQ8,'Appraisal Inputs'!$C$346:$BK$390,13,0),""))</f>
        <v/>
      </c>
      <c r="AR20" s="315" t="str">
        <f>IF(IFERROR(HLOOKUP(AR8,'Appraisal Inputs'!$C$346:$BK$390,13,0),"")="","",IFERROR(HLOOKUP(AR8,'Appraisal Inputs'!$C$346:$BK$390,13,0),""))</f>
        <v/>
      </c>
      <c r="AS20" s="299" t="str">
        <f>IF(IFERROR(HLOOKUP(AS8,'Appraisal Inputs'!$C$346:$BK$390,13,0),"")="","",IFERROR(HLOOKUP(AS8,'Appraisal Inputs'!$C$346:$BK$390,13,0),""))</f>
        <v/>
      </c>
      <c r="AT20" s="315" t="str">
        <f>IF(IFERROR(HLOOKUP(AT8,'Appraisal Inputs'!$C$346:$BK$390,13,0),"")="","",IFERROR(HLOOKUP(AT8,'Appraisal Inputs'!$C$346:$BK$390,13,0),""))</f>
        <v/>
      </c>
      <c r="AU20" s="299" t="str">
        <f>IF(IFERROR(HLOOKUP(AU8,'Appraisal Inputs'!$C$346:$BK$390,13,0),"")="","",IFERROR(HLOOKUP(AU8,'Appraisal Inputs'!$C$346:$BK$390,13,0),""))</f>
        <v/>
      </c>
      <c r="AV20" s="315" t="str">
        <f>IF(IFERROR(HLOOKUP(AV8,'Appraisal Inputs'!$C$346:$BK$390,13,0),"")="","",IFERROR(HLOOKUP(AV8,'Appraisal Inputs'!$C$346:$BK$390,13,0),""))</f>
        <v/>
      </c>
      <c r="AW20" s="299" t="str">
        <f>IF(IFERROR(HLOOKUP(AW8,'Appraisal Inputs'!$C$346:$BK$390,13,0),"")="","",IFERROR(HLOOKUP(AW8,'Appraisal Inputs'!$C$346:$BK$390,13,0),""))</f>
        <v/>
      </c>
      <c r="AX20" s="315" t="str">
        <f>IF(IFERROR(HLOOKUP(AX8,'Appraisal Inputs'!$C$346:$BK$390,13,0),"")="","",IFERROR(HLOOKUP(AX8,'Appraisal Inputs'!$C$346:$BK$390,13,0),""))</f>
        <v/>
      </c>
      <c r="AY20" s="299" t="str">
        <f>IF(IFERROR(HLOOKUP(AY8,'Appraisal Inputs'!$C$346:$BK$390,13,0),"")="","",IFERROR(HLOOKUP(AY8,'Appraisal Inputs'!$C$346:$BK$390,13,0),""))</f>
        <v/>
      </c>
      <c r="AZ20" s="315" t="str">
        <f>IF(IFERROR(HLOOKUP(AZ8,'Appraisal Inputs'!$C$346:$BK$390,13,0),"")="","",IFERROR(HLOOKUP(AZ8,'Appraisal Inputs'!$C$346:$BK$390,13,0),""))</f>
        <v/>
      </c>
      <c r="BA20" s="299" t="str">
        <f>IF(IFERROR(HLOOKUP(BA8,'Appraisal Inputs'!$C$346:$BK$390,13,0),"")="","",IFERROR(HLOOKUP(BA8,'Appraisal Inputs'!$C$346:$BK$390,13,0),""))</f>
        <v/>
      </c>
      <c r="BB20" s="315" t="str">
        <f>IF(IFERROR(HLOOKUP(BB8,'Appraisal Inputs'!$C$346:$BK$390,13,0),"")="","",IFERROR(HLOOKUP(BB8,'Appraisal Inputs'!$C$346:$BK$390,13,0),""))</f>
        <v/>
      </c>
      <c r="BC20" s="299" t="str">
        <f>IF(IFERROR(HLOOKUP(BC8,'Appraisal Inputs'!$C$346:$BK$390,13,0),"")="","",IFERROR(HLOOKUP(BC8,'Appraisal Inputs'!$C$346:$BK$390,13,0),""))</f>
        <v/>
      </c>
      <c r="BD20" s="315" t="str">
        <f>IF(IFERROR(HLOOKUP(BD8,'Appraisal Inputs'!$C$346:$BK$390,13,0),"")="","",IFERROR(HLOOKUP(BD8,'Appraisal Inputs'!$C$346:$BK$390,13,0),""))</f>
        <v/>
      </c>
      <c r="BE20" s="299" t="str">
        <f>IF(IFERROR(HLOOKUP(BE8,'Appraisal Inputs'!$C$346:$BK$390,13,0),"")="","",IFERROR(HLOOKUP(BE8,'Appraisal Inputs'!$C$346:$BK$390,13,0),""))</f>
        <v/>
      </c>
      <c r="BF20" s="315" t="str">
        <f>IF(IFERROR(HLOOKUP(BF8,'Appraisal Inputs'!$C$346:$BK$390,13,0),"")="","",IFERROR(HLOOKUP(BF8,'Appraisal Inputs'!$C$346:$BK$390,13,0),""))</f>
        <v/>
      </c>
      <c r="BG20" s="299" t="str">
        <f>IF(IFERROR(HLOOKUP(BG8,'Appraisal Inputs'!$C$346:$BK$390,13,0),"")="","",IFERROR(HLOOKUP(BG8,'Appraisal Inputs'!$C$346:$BK$390,13,0),""))</f>
        <v/>
      </c>
      <c r="BH20" s="315" t="str">
        <f>IF(IFERROR(HLOOKUP(BH8,'Appraisal Inputs'!$C$346:$BK$390,13,0),"")="","",IFERROR(HLOOKUP(BH8,'Appraisal Inputs'!$C$346:$BK$390,13,0),""))</f>
        <v/>
      </c>
      <c r="BI20" s="299" t="str">
        <f>IF(IFERROR(HLOOKUP(BI8,'Appraisal Inputs'!$C$346:$BK$390,13,0),"")="","",IFERROR(HLOOKUP(BI8,'Appraisal Inputs'!$C$346:$BK$390,13,0),""))</f>
        <v/>
      </c>
      <c r="BJ20" s="315" t="str">
        <f>IF(IFERROR(HLOOKUP(BJ8,'Appraisal Inputs'!$C$346:$BK$390,13,0),"")="","",IFERROR(HLOOKUP(BJ8,'Appraisal Inputs'!$C$346:$BK$390,13,0),""))</f>
        <v/>
      </c>
      <c r="BL20" s="299">
        <f t="shared" si="1"/>
        <v>0</v>
      </c>
      <c r="BM20" s="318" t="str">
        <f t="shared" si="0"/>
        <v>No</v>
      </c>
    </row>
    <row r="21" spans="1:65" x14ac:dyDescent="0.25">
      <c r="A21" s="86"/>
      <c r="B21" s="143" t="str">
        <f>'Appraisal Inputs'!C359</f>
        <v>Comp 10</v>
      </c>
      <c r="C21" s="299" t="str">
        <f>IF(IFERROR(HLOOKUP(C8,'Appraisal Inputs'!$C$346:$BK$390,14,0),"")="","",IFERROR(HLOOKUP(C8,'Appraisal Inputs'!$C$346:$BK$390,14,0),""))</f>
        <v/>
      </c>
      <c r="D21" s="315" t="str">
        <f>IF(IFERROR(HLOOKUP(D8,'Appraisal Inputs'!$C$346:$BK$390,14,0),"")="","",IFERROR(HLOOKUP(D8,'Appraisal Inputs'!$C$346:$BK$390,14,0),""))</f>
        <v/>
      </c>
      <c r="E21" s="299" t="str">
        <f>IF(IFERROR(HLOOKUP(E8,'Appraisal Inputs'!$C$346:$BK$390,14,0),"")="","",IFERROR(HLOOKUP(E8,'Appraisal Inputs'!$C$346:$BK$390,14,0),""))</f>
        <v/>
      </c>
      <c r="F21" s="315" t="str">
        <f>IF(IFERROR(HLOOKUP(F8,'Appraisal Inputs'!$C$346:$BK$390,14,0),"")="","",IFERROR(HLOOKUP(F8,'Appraisal Inputs'!$C$346:$BK$390,14,0),""))</f>
        <v/>
      </c>
      <c r="G21" s="299" t="str">
        <f>IF(IFERROR(HLOOKUP(G8,'Appraisal Inputs'!$C$346:$BK$390,14,0),"")="","",IFERROR(HLOOKUP(G8,'Appraisal Inputs'!$C$346:$BK$390,14,0),""))</f>
        <v/>
      </c>
      <c r="H21" s="315" t="str">
        <f>IF(IFERROR(HLOOKUP(H8,'Appraisal Inputs'!$C$346:$BK$390,14,0),"")="","",IFERROR(HLOOKUP(H8,'Appraisal Inputs'!$C$346:$BK$390,14,0),""))</f>
        <v/>
      </c>
      <c r="I21" s="299" t="str">
        <f>IF(IFERROR(HLOOKUP(I8,'Appraisal Inputs'!$C$346:$BK$390,14,0),"")="","",IFERROR(HLOOKUP(I8,'Appraisal Inputs'!$C$346:$BK$390,14,0),""))</f>
        <v/>
      </c>
      <c r="J21" s="315" t="str">
        <f>IF(IFERROR(HLOOKUP(J8,'Appraisal Inputs'!$C$346:$BK$390,14,0),"")="","",IFERROR(HLOOKUP(J8,'Appraisal Inputs'!$C$346:$BK$390,14,0),""))</f>
        <v/>
      </c>
      <c r="K21" s="299" t="str">
        <f>IF(IFERROR(HLOOKUP(K8,'Appraisal Inputs'!$C$346:$BK$390,14,0),"")="","",IFERROR(HLOOKUP(K8,'Appraisal Inputs'!$C$346:$BK$390,14,0),""))</f>
        <v/>
      </c>
      <c r="L21" s="315" t="str">
        <f>IF(IFERROR(HLOOKUP(L8,'Appraisal Inputs'!$C$346:$BK$390,14,0),"")="","",IFERROR(HLOOKUP(L8,'Appraisal Inputs'!$C$346:$BK$390,14,0),""))</f>
        <v/>
      </c>
      <c r="M21" s="299" t="str">
        <f>IF(IFERROR(HLOOKUP(M8,'Appraisal Inputs'!$C$346:$BK$390,14,0),"")="","",IFERROR(HLOOKUP(M8,'Appraisal Inputs'!$C$346:$BK$390,14,0),""))</f>
        <v/>
      </c>
      <c r="N21" s="315" t="str">
        <f>IF(IFERROR(HLOOKUP(N8,'Appraisal Inputs'!$C$346:$BK$390,14,0),"")="","",IFERROR(HLOOKUP(N8,'Appraisal Inputs'!$C$346:$BK$390,14,0),""))</f>
        <v/>
      </c>
      <c r="O21" s="299" t="str">
        <f>IF(IFERROR(HLOOKUP(O8,'Appraisal Inputs'!$C$346:$BK$390,14,0),"")="","",IFERROR(HLOOKUP(O8,'Appraisal Inputs'!$C$346:$BK$390,14,0),""))</f>
        <v/>
      </c>
      <c r="P21" s="315" t="str">
        <f>IF(IFERROR(HLOOKUP(P8,'Appraisal Inputs'!$C$346:$BK$390,14,0),"")="","",IFERROR(HLOOKUP(P8,'Appraisal Inputs'!$C$346:$BK$390,14,0),""))</f>
        <v/>
      </c>
      <c r="Q21" s="299" t="str">
        <f>IF(IFERROR(HLOOKUP(Q8,'Appraisal Inputs'!$C$346:$BK$390,14,0),"")="","",IFERROR(HLOOKUP(Q8,'Appraisal Inputs'!$C$346:$BK$390,14,0),""))</f>
        <v/>
      </c>
      <c r="R21" s="315" t="str">
        <f>IF(IFERROR(HLOOKUP(R8,'Appraisal Inputs'!$C$346:$BK$390,14,0),"")="","",IFERROR(HLOOKUP(R8,'Appraisal Inputs'!$C$346:$BK$390,14,0),""))</f>
        <v/>
      </c>
      <c r="S21" s="299" t="str">
        <f>IF(IFERROR(HLOOKUP(S8,'Appraisal Inputs'!$C$346:$BK$390,14,0),"")="","",IFERROR(HLOOKUP(S8,'Appraisal Inputs'!$C$346:$BK$390,14,0),""))</f>
        <v/>
      </c>
      <c r="T21" s="315" t="str">
        <f>IF(IFERROR(HLOOKUP(T8,'Appraisal Inputs'!$C$346:$BK$390,14,0),"")="","",IFERROR(HLOOKUP(T8,'Appraisal Inputs'!$C$346:$BK$390,14,0),""))</f>
        <v/>
      </c>
      <c r="U21" s="299" t="str">
        <f>IF(IFERROR(HLOOKUP(U8,'Appraisal Inputs'!$C$346:$BK$390,14,0),"")="","",IFERROR(HLOOKUP(U8,'Appraisal Inputs'!$C$346:$BK$390,14,0),""))</f>
        <v/>
      </c>
      <c r="V21" s="315" t="str">
        <f>IF(IFERROR(HLOOKUP(V8,'Appraisal Inputs'!$C$346:$BK$390,14,0),"")="","",IFERROR(HLOOKUP(V8,'Appraisal Inputs'!$C$346:$BK$390,14,0),""))</f>
        <v/>
      </c>
      <c r="W21" s="299" t="str">
        <f>IF(IFERROR(HLOOKUP(W8,'Appraisal Inputs'!$C$346:$BK$390,14,0),"")="","",IFERROR(HLOOKUP(W8,'Appraisal Inputs'!$C$346:$BK$390,14,0),""))</f>
        <v/>
      </c>
      <c r="X21" s="315" t="str">
        <f>IF(IFERROR(HLOOKUP(X8,'Appraisal Inputs'!$C$346:$BK$390,14,0),"")="","",IFERROR(HLOOKUP(X8,'Appraisal Inputs'!$C$346:$BK$390,14,0),""))</f>
        <v/>
      </c>
      <c r="Y21" s="299" t="str">
        <f>IF(IFERROR(HLOOKUP(Y8,'Appraisal Inputs'!$C$346:$BK$390,14,0),"")="","",IFERROR(HLOOKUP(Y8,'Appraisal Inputs'!$C$346:$BK$390,14,0),""))</f>
        <v/>
      </c>
      <c r="Z21" s="315" t="str">
        <f>IF(IFERROR(HLOOKUP(Z8,'Appraisal Inputs'!$C$346:$BK$390,14,0),"")="","",IFERROR(HLOOKUP(Z8,'Appraisal Inputs'!$C$346:$BK$390,14,0),""))</f>
        <v/>
      </c>
      <c r="AA21" s="299" t="str">
        <f>IF(IFERROR(HLOOKUP(AA8,'Appraisal Inputs'!$C$346:$BK$390,14,0),"")="","",IFERROR(HLOOKUP(AA8,'Appraisal Inputs'!$C$346:$BK$390,14,0),""))</f>
        <v/>
      </c>
      <c r="AB21" s="315" t="str">
        <f>IF(IFERROR(HLOOKUP(AB8,'Appraisal Inputs'!$C$346:$BK$390,14,0),"")="","",IFERROR(HLOOKUP(AB8,'Appraisal Inputs'!$C$346:$BK$390,14,0),""))</f>
        <v/>
      </c>
      <c r="AC21" s="299" t="str">
        <f>IF(IFERROR(HLOOKUP(AC8,'Appraisal Inputs'!$C$346:$BK$390,14,0),"")="","",IFERROR(HLOOKUP(AC8,'Appraisal Inputs'!$C$346:$BK$390,14,0),""))</f>
        <v/>
      </c>
      <c r="AD21" s="315" t="str">
        <f>IF(IFERROR(HLOOKUP(AD8,'Appraisal Inputs'!$C$346:$BK$390,14,0),"")="","",IFERROR(HLOOKUP(AD8,'Appraisal Inputs'!$C$346:$BK$390,14,0),""))</f>
        <v/>
      </c>
      <c r="AE21" s="299" t="str">
        <f>IF(IFERROR(HLOOKUP(AE8,'Appraisal Inputs'!$C$346:$BK$390,14,0),"")="","",IFERROR(HLOOKUP(AE8,'Appraisal Inputs'!$C$346:$BK$390,14,0),""))</f>
        <v/>
      </c>
      <c r="AF21" s="315" t="str">
        <f>IF(IFERROR(HLOOKUP(AF8,'Appraisal Inputs'!$C$346:$BK$390,14,0),"")="","",IFERROR(HLOOKUP(AF8,'Appraisal Inputs'!$C$346:$BK$390,14,0),""))</f>
        <v/>
      </c>
      <c r="AG21" s="299" t="str">
        <f>IF(IFERROR(HLOOKUP(AG8,'Appraisal Inputs'!$C$346:$BK$390,14,0),"")="","",IFERROR(HLOOKUP(AG8,'Appraisal Inputs'!$C$346:$BK$390,14,0),""))</f>
        <v/>
      </c>
      <c r="AH21" s="315" t="str">
        <f>IF(IFERROR(HLOOKUP(AH8,'Appraisal Inputs'!$C$346:$BK$390,14,0),"")="","",IFERROR(HLOOKUP(AH8,'Appraisal Inputs'!$C$346:$BK$390,14,0),""))</f>
        <v/>
      </c>
      <c r="AI21" s="299" t="str">
        <f>IF(IFERROR(HLOOKUP(AI8,'Appraisal Inputs'!$C$346:$BK$390,14,0),"")="","",IFERROR(HLOOKUP(AI8,'Appraisal Inputs'!$C$346:$BK$390,14,0),""))</f>
        <v/>
      </c>
      <c r="AJ21" s="315" t="str">
        <f>IF(IFERROR(HLOOKUP(AJ8,'Appraisal Inputs'!$C$346:$BK$390,14,0),"")="","",IFERROR(HLOOKUP(AJ8,'Appraisal Inputs'!$C$346:$BK$390,14,0),""))</f>
        <v/>
      </c>
      <c r="AK21" s="299" t="str">
        <f>IF(IFERROR(HLOOKUP(AK8,'Appraisal Inputs'!$C$346:$BK$390,14,0),"")="","",IFERROR(HLOOKUP(AK8,'Appraisal Inputs'!$C$346:$BK$390,14,0),""))</f>
        <v/>
      </c>
      <c r="AL21" s="315" t="str">
        <f>IF(IFERROR(HLOOKUP(AL8,'Appraisal Inputs'!$C$346:$BK$390,14,0),"")="","",IFERROR(HLOOKUP(AL8,'Appraisal Inputs'!$C$346:$BK$390,14,0),""))</f>
        <v/>
      </c>
      <c r="AM21" s="299" t="str">
        <f>IF(IFERROR(HLOOKUP(AM8,'Appraisal Inputs'!$C$346:$BK$390,14,0),"")="","",IFERROR(HLOOKUP(AM8,'Appraisal Inputs'!$C$346:$BK$390,14,0),""))</f>
        <v/>
      </c>
      <c r="AN21" s="315" t="str">
        <f>IF(IFERROR(HLOOKUP(AN8,'Appraisal Inputs'!$C$346:$BK$390,14,0),"")="","",IFERROR(HLOOKUP(AN8,'Appraisal Inputs'!$C$346:$BK$390,14,0),""))</f>
        <v/>
      </c>
      <c r="AO21" s="299" t="str">
        <f>IF(IFERROR(HLOOKUP(AO8,'Appraisal Inputs'!$C$346:$BK$390,14,0),"")="","",IFERROR(HLOOKUP(AO8,'Appraisal Inputs'!$C$346:$BK$390,14,0),""))</f>
        <v/>
      </c>
      <c r="AP21" s="315" t="str">
        <f>IF(IFERROR(HLOOKUP(AP8,'Appraisal Inputs'!$C$346:$BK$390,14,0),"")="","",IFERROR(HLOOKUP(AP8,'Appraisal Inputs'!$C$346:$BK$390,14,0),""))</f>
        <v/>
      </c>
      <c r="AQ21" s="299" t="str">
        <f>IF(IFERROR(HLOOKUP(AQ8,'Appraisal Inputs'!$C$346:$BK$390,14,0),"")="","",IFERROR(HLOOKUP(AQ8,'Appraisal Inputs'!$C$346:$BK$390,14,0),""))</f>
        <v/>
      </c>
      <c r="AR21" s="315" t="str">
        <f>IF(IFERROR(HLOOKUP(AR8,'Appraisal Inputs'!$C$346:$BK$390,14,0),"")="","",IFERROR(HLOOKUP(AR8,'Appraisal Inputs'!$C$346:$BK$390,14,0),""))</f>
        <v/>
      </c>
      <c r="AS21" s="299" t="str">
        <f>IF(IFERROR(HLOOKUP(AS8,'Appraisal Inputs'!$C$346:$BK$390,14,0),"")="","",IFERROR(HLOOKUP(AS8,'Appraisal Inputs'!$C$346:$BK$390,14,0),""))</f>
        <v/>
      </c>
      <c r="AT21" s="315" t="str">
        <f>IF(IFERROR(HLOOKUP(AT8,'Appraisal Inputs'!$C$346:$BK$390,14,0),"")="","",IFERROR(HLOOKUP(AT8,'Appraisal Inputs'!$C$346:$BK$390,14,0),""))</f>
        <v/>
      </c>
      <c r="AU21" s="299" t="str">
        <f>IF(IFERROR(HLOOKUP(AU8,'Appraisal Inputs'!$C$346:$BK$390,14,0),"")="","",IFERROR(HLOOKUP(AU8,'Appraisal Inputs'!$C$346:$BK$390,14,0),""))</f>
        <v/>
      </c>
      <c r="AV21" s="315" t="str">
        <f>IF(IFERROR(HLOOKUP(AV8,'Appraisal Inputs'!$C$346:$BK$390,14,0),"")="","",IFERROR(HLOOKUP(AV8,'Appraisal Inputs'!$C$346:$BK$390,14,0),""))</f>
        <v/>
      </c>
      <c r="AW21" s="299" t="str">
        <f>IF(IFERROR(HLOOKUP(AW8,'Appraisal Inputs'!$C$346:$BK$390,14,0),"")="","",IFERROR(HLOOKUP(AW8,'Appraisal Inputs'!$C$346:$BK$390,14,0),""))</f>
        <v/>
      </c>
      <c r="AX21" s="315" t="str">
        <f>IF(IFERROR(HLOOKUP(AX8,'Appraisal Inputs'!$C$346:$BK$390,14,0),"")="","",IFERROR(HLOOKUP(AX8,'Appraisal Inputs'!$C$346:$BK$390,14,0),""))</f>
        <v/>
      </c>
      <c r="AY21" s="299" t="str">
        <f>IF(IFERROR(HLOOKUP(AY8,'Appraisal Inputs'!$C$346:$BK$390,14,0),"")="","",IFERROR(HLOOKUP(AY8,'Appraisal Inputs'!$C$346:$BK$390,14,0),""))</f>
        <v/>
      </c>
      <c r="AZ21" s="315" t="str">
        <f>IF(IFERROR(HLOOKUP(AZ8,'Appraisal Inputs'!$C$346:$BK$390,14,0),"")="","",IFERROR(HLOOKUP(AZ8,'Appraisal Inputs'!$C$346:$BK$390,14,0),""))</f>
        <v/>
      </c>
      <c r="BA21" s="299" t="str">
        <f>IF(IFERROR(HLOOKUP(BA8,'Appraisal Inputs'!$C$346:$BK$390,14,0),"")="","",IFERROR(HLOOKUP(BA8,'Appraisal Inputs'!$C$346:$BK$390,14,0),""))</f>
        <v/>
      </c>
      <c r="BB21" s="315" t="str">
        <f>IF(IFERROR(HLOOKUP(BB8,'Appraisal Inputs'!$C$346:$BK$390,14,0),"")="","",IFERROR(HLOOKUP(BB8,'Appraisal Inputs'!$C$346:$BK$390,14,0),""))</f>
        <v/>
      </c>
      <c r="BC21" s="299" t="str">
        <f>IF(IFERROR(HLOOKUP(BC8,'Appraisal Inputs'!$C$346:$BK$390,14,0),"")="","",IFERROR(HLOOKUP(BC8,'Appraisal Inputs'!$C$346:$BK$390,14,0),""))</f>
        <v/>
      </c>
      <c r="BD21" s="315" t="str">
        <f>IF(IFERROR(HLOOKUP(BD8,'Appraisal Inputs'!$C$346:$BK$390,14,0),"")="","",IFERROR(HLOOKUP(BD8,'Appraisal Inputs'!$C$346:$BK$390,14,0),""))</f>
        <v/>
      </c>
      <c r="BE21" s="299" t="str">
        <f>IF(IFERROR(HLOOKUP(BE8,'Appraisal Inputs'!$C$346:$BK$390,14,0),"")="","",IFERROR(HLOOKUP(BE8,'Appraisal Inputs'!$C$346:$BK$390,14,0),""))</f>
        <v/>
      </c>
      <c r="BF21" s="315" t="str">
        <f>IF(IFERROR(HLOOKUP(BF8,'Appraisal Inputs'!$C$346:$BK$390,14,0),"")="","",IFERROR(HLOOKUP(BF8,'Appraisal Inputs'!$C$346:$BK$390,14,0),""))</f>
        <v/>
      </c>
      <c r="BG21" s="299" t="str">
        <f>IF(IFERROR(HLOOKUP(BG8,'Appraisal Inputs'!$C$346:$BK$390,14,0),"")="","",IFERROR(HLOOKUP(BG8,'Appraisal Inputs'!$C$346:$BK$390,14,0),""))</f>
        <v/>
      </c>
      <c r="BH21" s="315" t="str">
        <f>IF(IFERROR(HLOOKUP(BH8,'Appraisal Inputs'!$C$346:$BK$390,14,0),"")="","",IFERROR(HLOOKUP(BH8,'Appraisal Inputs'!$C$346:$BK$390,14,0),""))</f>
        <v/>
      </c>
      <c r="BI21" s="299" t="str">
        <f>IF(IFERROR(HLOOKUP(BI8,'Appraisal Inputs'!$C$346:$BK$390,14,0),"")="","",IFERROR(HLOOKUP(BI8,'Appraisal Inputs'!$C$346:$BK$390,14,0),""))</f>
        <v/>
      </c>
      <c r="BJ21" s="315" t="str">
        <f>IF(IFERROR(HLOOKUP(BJ8,'Appraisal Inputs'!$C$346:$BK$390,14,0),"")="","",IFERROR(HLOOKUP(BJ8,'Appraisal Inputs'!$C$346:$BK$390,14,0),""))</f>
        <v/>
      </c>
      <c r="BL21" s="299">
        <f t="shared" si="1"/>
        <v>0</v>
      </c>
      <c r="BM21" s="318" t="str">
        <f t="shared" si="0"/>
        <v>No</v>
      </c>
    </row>
    <row r="22" spans="1:65" x14ac:dyDescent="0.25">
      <c r="A22" s="86"/>
      <c r="B22" s="143" t="str">
        <f>'Appraisal Inputs'!C360</f>
        <v>Comp 11</v>
      </c>
      <c r="C22" s="299" t="str">
        <f>IF(IFERROR(HLOOKUP(C8,'Appraisal Inputs'!$C$346:$BK$390,15,0),"")="","",IFERROR(HLOOKUP(C8,'Appraisal Inputs'!$C$346:$BK$390,15,0),""))</f>
        <v/>
      </c>
      <c r="D22" s="315" t="str">
        <f>IF(IFERROR(HLOOKUP(D8,'Appraisal Inputs'!$C$346:$BK$390,15,0),"")="","",IFERROR(HLOOKUP(D8,'Appraisal Inputs'!$C$346:$BK$390,15,0),""))</f>
        <v/>
      </c>
      <c r="E22" s="299" t="str">
        <f>IF(IFERROR(HLOOKUP(E8,'Appraisal Inputs'!$C$346:$BK$390,15,0),"")="","",IFERROR(HLOOKUP(E8,'Appraisal Inputs'!$C$346:$BK$390,15,0),""))</f>
        <v/>
      </c>
      <c r="F22" s="315" t="str">
        <f>IF(IFERROR(HLOOKUP(F8,'Appraisal Inputs'!$C$346:$BK$390,15,0),"")="","",IFERROR(HLOOKUP(F8,'Appraisal Inputs'!$C$346:$BK$390,15,0),""))</f>
        <v/>
      </c>
      <c r="G22" s="299" t="str">
        <f>IF(IFERROR(HLOOKUP(G8,'Appraisal Inputs'!$C$346:$BK$390,15,0),"")="","",IFERROR(HLOOKUP(G8,'Appraisal Inputs'!$C$346:$BK$390,15,0),""))</f>
        <v/>
      </c>
      <c r="H22" s="315" t="str">
        <f>IF(IFERROR(HLOOKUP(H8,'Appraisal Inputs'!$C$346:$BK$390,15,0),"")="","",IFERROR(HLOOKUP(H8,'Appraisal Inputs'!$C$346:$BK$390,15,0),""))</f>
        <v/>
      </c>
      <c r="I22" s="299" t="str">
        <f>IF(IFERROR(HLOOKUP(I8,'Appraisal Inputs'!$C$346:$BK$390,15,0),"")="","",IFERROR(HLOOKUP(I8,'Appraisal Inputs'!$C$346:$BK$390,15,0),""))</f>
        <v/>
      </c>
      <c r="J22" s="315" t="str">
        <f>IF(IFERROR(HLOOKUP(J8,'Appraisal Inputs'!$C$346:$BK$390,15,0),"")="","",IFERROR(HLOOKUP(J8,'Appraisal Inputs'!$C$346:$BK$390,15,0),""))</f>
        <v/>
      </c>
      <c r="K22" s="299" t="str">
        <f>IF(IFERROR(HLOOKUP(K8,'Appraisal Inputs'!$C$346:$BK$390,15,0),"")="","",IFERROR(HLOOKUP(K8,'Appraisal Inputs'!$C$346:$BK$390,15,0),""))</f>
        <v/>
      </c>
      <c r="L22" s="315" t="str">
        <f>IF(IFERROR(HLOOKUP(L8,'Appraisal Inputs'!$C$346:$BK$390,15,0),"")="","",IFERROR(HLOOKUP(L8,'Appraisal Inputs'!$C$346:$BK$390,15,0),""))</f>
        <v/>
      </c>
      <c r="M22" s="299" t="str">
        <f>IF(IFERROR(HLOOKUP(M8,'Appraisal Inputs'!$C$346:$BK$390,15,0),"")="","",IFERROR(HLOOKUP(M8,'Appraisal Inputs'!$C$346:$BK$390,15,0),""))</f>
        <v/>
      </c>
      <c r="N22" s="315" t="str">
        <f>IF(IFERROR(HLOOKUP(N8,'Appraisal Inputs'!$C$346:$BK$390,15,0),"")="","",IFERROR(HLOOKUP(N8,'Appraisal Inputs'!$C$346:$BK$390,15,0),""))</f>
        <v/>
      </c>
      <c r="O22" s="299" t="str">
        <f>IF(IFERROR(HLOOKUP(O8,'Appraisal Inputs'!$C$346:$BK$390,15,0),"")="","",IFERROR(HLOOKUP(O8,'Appraisal Inputs'!$C$346:$BK$390,15,0),""))</f>
        <v/>
      </c>
      <c r="P22" s="315" t="str">
        <f>IF(IFERROR(HLOOKUP(P8,'Appraisal Inputs'!$C$346:$BK$390,15,0),"")="","",IFERROR(HLOOKUP(P8,'Appraisal Inputs'!$C$346:$BK$390,15,0),""))</f>
        <v/>
      </c>
      <c r="Q22" s="299" t="str">
        <f>IF(IFERROR(HLOOKUP(Q8,'Appraisal Inputs'!$C$346:$BK$390,15,0),"")="","",IFERROR(HLOOKUP(Q8,'Appraisal Inputs'!$C$346:$BK$390,15,0),""))</f>
        <v/>
      </c>
      <c r="R22" s="315" t="str">
        <f>IF(IFERROR(HLOOKUP(R8,'Appraisal Inputs'!$C$346:$BK$390,15,0),"")="","",IFERROR(HLOOKUP(R8,'Appraisal Inputs'!$C$346:$BK$390,15,0),""))</f>
        <v/>
      </c>
      <c r="S22" s="299" t="str">
        <f>IF(IFERROR(HLOOKUP(S8,'Appraisal Inputs'!$C$346:$BK$390,15,0),"")="","",IFERROR(HLOOKUP(S8,'Appraisal Inputs'!$C$346:$BK$390,15,0),""))</f>
        <v/>
      </c>
      <c r="T22" s="315" t="str">
        <f>IF(IFERROR(HLOOKUP(T8,'Appraisal Inputs'!$C$346:$BK$390,15,0),"")="","",IFERROR(HLOOKUP(T8,'Appraisal Inputs'!$C$346:$BK$390,15,0),""))</f>
        <v/>
      </c>
      <c r="U22" s="299" t="str">
        <f>IF(IFERROR(HLOOKUP(U8,'Appraisal Inputs'!$C$346:$BK$390,15,0),"")="","",IFERROR(HLOOKUP(U8,'Appraisal Inputs'!$C$346:$BK$390,15,0),""))</f>
        <v/>
      </c>
      <c r="V22" s="315" t="str">
        <f>IF(IFERROR(HLOOKUP(V8,'Appraisal Inputs'!$C$346:$BK$390,15,0),"")="","",IFERROR(HLOOKUP(V8,'Appraisal Inputs'!$C$346:$BK$390,15,0),""))</f>
        <v/>
      </c>
      <c r="W22" s="299" t="str">
        <f>IF(IFERROR(HLOOKUP(W8,'Appraisal Inputs'!$C$346:$BK$390,15,0),"")="","",IFERROR(HLOOKUP(W8,'Appraisal Inputs'!$C$346:$BK$390,15,0),""))</f>
        <v/>
      </c>
      <c r="X22" s="315" t="str">
        <f>IF(IFERROR(HLOOKUP(X8,'Appraisal Inputs'!$C$346:$BK$390,15,0),"")="","",IFERROR(HLOOKUP(X8,'Appraisal Inputs'!$C$346:$BK$390,15,0),""))</f>
        <v/>
      </c>
      <c r="Y22" s="299" t="str">
        <f>IF(IFERROR(HLOOKUP(Y8,'Appraisal Inputs'!$C$346:$BK$390,15,0),"")="","",IFERROR(HLOOKUP(Y8,'Appraisal Inputs'!$C$346:$BK$390,15,0),""))</f>
        <v/>
      </c>
      <c r="Z22" s="315" t="str">
        <f>IF(IFERROR(HLOOKUP(Z8,'Appraisal Inputs'!$C$346:$BK$390,15,0),"")="","",IFERROR(HLOOKUP(Z8,'Appraisal Inputs'!$C$346:$BK$390,15,0),""))</f>
        <v/>
      </c>
      <c r="AA22" s="299" t="str">
        <f>IF(IFERROR(HLOOKUP(AA8,'Appraisal Inputs'!$C$346:$BK$390,15,0),"")="","",IFERROR(HLOOKUP(AA8,'Appraisal Inputs'!$C$346:$BK$390,15,0),""))</f>
        <v/>
      </c>
      <c r="AB22" s="315" t="str">
        <f>IF(IFERROR(HLOOKUP(AB8,'Appraisal Inputs'!$C$346:$BK$390,15,0),"")="","",IFERROR(HLOOKUP(AB8,'Appraisal Inputs'!$C$346:$BK$390,15,0),""))</f>
        <v/>
      </c>
      <c r="AC22" s="299" t="str">
        <f>IF(IFERROR(HLOOKUP(AC8,'Appraisal Inputs'!$C$346:$BK$390,15,0),"")="","",IFERROR(HLOOKUP(AC8,'Appraisal Inputs'!$C$346:$BK$390,15,0),""))</f>
        <v/>
      </c>
      <c r="AD22" s="315" t="str">
        <f>IF(IFERROR(HLOOKUP(AD8,'Appraisal Inputs'!$C$346:$BK$390,15,0),"")="","",IFERROR(HLOOKUP(AD8,'Appraisal Inputs'!$C$346:$BK$390,15,0),""))</f>
        <v/>
      </c>
      <c r="AE22" s="299" t="str">
        <f>IF(IFERROR(HLOOKUP(AE8,'Appraisal Inputs'!$C$346:$BK$390,15,0),"")="","",IFERROR(HLOOKUP(AE8,'Appraisal Inputs'!$C$346:$BK$390,15,0),""))</f>
        <v/>
      </c>
      <c r="AF22" s="315" t="str">
        <f>IF(IFERROR(HLOOKUP(AF8,'Appraisal Inputs'!$C$346:$BK$390,15,0),"")="","",IFERROR(HLOOKUP(AF8,'Appraisal Inputs'!$C$346:$BK$390,15,0),""))</f>
        <v/>
      </c>
      <c r="AG22" s="299" t="str">
        <f>IF(IFERROR(HLOOKUP(AG8,'Appraisal Inputs'!$C$346:$BK$390,15,0),"")="","",IFERROR(HLOOKUP(AG8,'Appraisal Inputs'!$C$346:$BK$390,15,0),""))</f>
        <v/>
      </c>
      <c r="AH22" s="315" t="str">
        <f>IF(IFERROR(HLOOKUP(AH8,'Appraisal Inputs'!$C$346:$BK$390,15,0),"")="","",IFERROR(HLOOKUP(AH8,'Appraisal Inputs'!$C$346:$BK$390,15,0),""))</f>
        <v/>
      </c>
      <c r="AI22" s="299" t="str">
        <f>IF(IFERROR(HLOOKUP(AI8,'Appraisal Inputs'!$C$346:$BK$390,15,0),"")="","",IFERROR(HLOOKUP(AI8,'Appraisal Inputs'!$C$346:$BK$390,15,0),""))</f>
        <v/>
      </c>
      <c r="AJ22" s="315" t="str">
        <f>IF(IFERROR(HLOOKUP(AJ8,'Appraisal Inputs'!$C$346:$BK$390,15,0),"")="","",IFERROR(HLOOKUP(AJ8,'Appraisal Inputs'!$C$346:$BK$390,15,0),""))</f>
        <v/>
      </c>
      <c r="AK22" s="299" t="str">
        <f>IF(IFERROR(HLOOKUP(AK8,'Appraisal Inputs'!$C$346:$BK$390,15,0),"")="","",IFERROR(HLOOKUP(AK8,'Appraisal Inputs'!$C$346:$BK$390,15,0),""))</f>
        <v/>
      </c>
      <c r="AL22" s="315" t="str">
        <f>IF(IFERROR(HLOOKUP(AL8,'Appraisal Inputs'!$C$346:$BK$390,15,0),"")="","",IFERROR(HLOOKUP(AL8,'Appraisal Inputs'!$C$346:$BK$390,15,0),""))</f>
        <v/>
      </c>
      <c r="AM22" s="299" t="str">
        <f>IF(IFERROR(HLOOKUP(AM8,'Appraisal Inputs'!$C$346:$BK$390,15,0),"")="","",IFERROR(HLOOKUP(AM8,'Appraisal Inputs'!$C$346:$BK$390,15,0),""))</f>
        <v/>
      </c>
      <c r="AN22" s="315" t="str">
        <f>IF(IFERROR(HLOOKUP(AN8,'Appraisal Inputs'!$C$346:$BK$390,15,0),"")="","",IFERROR(HLOOKUP(AN8,'Appraisal Inputs'!$C$346:$BK$390,15,0),""))</f>
        <v/>
      </c>
      <c r="AO22" s="299" t="str">
        <f>IF(IFERROR(HLOOKUP(AO8,'Appraisal Inputs'!$C$346:$BK$390,15,0),"")="","",IFERROR(HLOOKUP(AO8,'Appraisal Inputs'!$C$346:$BK$390,15,0),""))</f>
        <v/>
      </c>
      <c r="AP22" s="315" t="str">
        <f>IF(IFERROR(HLOOKUP(AP8,'Appraisal Inputs'!$C$346:$BK$390,15,0),"")="","",IFERROR(HLOOKUP(AP8,'Appraisal Inputs'!$C$346:$BK$390,15,0),""))</f>
        <v/>
      </c>
      <c r="AQ22" s="299" t="str">
        <f>IF(IFERROR(HLOOKUP(AQ8,'Appraisal Inputs'!$C$346:$BK$390,15,0),"")="","",IFERROR(HLOOKUP(AQ8,'Appraisal Inputs'!$C$346:$BK$390,15,0),""))</f>
        <v/>
      </c>
      <c r="AR22" s="315" t="str">
        <f>IF(IFERROR(HLOOKUP(AR8,'Appraisal Inputs'!$C$346:$BK$390,15,0),"")="","",IFERROR(HLOOKUP(AR8,'Appraisal Inputs'!$C$346:$BK$390,15,0),""))</f>
        <v/>
      </c>
      <c r="AS22" s="299" t="str">
        <f>IF(IFERROR(HLOOKUP(AS8,'Appraisal Inputs'!$C$346:$BK$390,15,0),"")="","",IFERROR(HLOOKUP(AS8,'Appraisal Inputs'!$C$346:$BK$390,15,0),""))</f>
        <v/>
      </c>
      <c r="AT22" s="315" t="str">
        <f>IF(IFERROR(HLOOKUP(AT8,'Appraisal Inputs'!$C$346:$BK$390,15,0),"")="","",IFERROR(HLOOKUP(AT8,'Appraisal Inputs'!$C$346:$BK$390,15,0),""))</f>
        <v/>
      </c>
      <c r="AU22" s="299" t="str">
        <f>IF(IFERROR(HLOOKUP(AU8,'Appraisal Inputs'!$C$346:$BK$390,15,0),"")="","",IFERROR(HLOOKUP(AU8,'Appraisal Inputs'!$C$346:$BK$390,15,0),""))</f>
        <v/>
      </c>
      <c r="AV22" s="315" t="str">
        <f>IF(IFERROR(HLOOKUP(AV8,'Appraisal Inputs'!$C$346:$BK$390,15,0),"")="","",IFERROR(HLOOKUP(AV8,'Appraisal Inputs'!$C$346:$BK$390,15,0),""))</f>
        <v/>
      </c>
      <c r="AW22" s="299" t="str">
        <f>IF(IFERROR(HLOOKUP(AW8,'Appraisal Inputs'!$C$346:$BK$390,15,0),"")="","",IFERROR(HLOOKUP(AW8,'Appraisal Inputs'!$C$346:$BK$390,15,0),""))</f>
        <v/>
      </c>
      <c r="AX22" s="315" t="str">
        <f>IF(IFERROR(HLOOKUP(AX8,'Appraisal Inputs'!$C$346:$BK$390,15,0),"")="","",IFERROR(HLOOKUP(AX8,'Appraisal Inputs'!$C$346:$BK$390,15,0),""))</f>
        <v/>
      </c>
      <c r="AY22" s="299" t="str">
        <f>IF(IFERROR(HLOOKUP(AY8,'Appraisal Inputs'!$C$346:$BK$390,15,0),"")="","",IFERROR(HLOOKUP(AY8,'Appraisal Inputs'!$C$346:$BK$390,15,0),""))</f>
        <v/>
      </c>
      <c r="AZ22" s="315" t="str">
        <f>IF(IFERROR(HLOOKUP(AZ8,'Appraisal Inputs'!$C$346:$BK$390,15,0),"")="","",IFERROR(HLOOKUP(AZ8,'Appraisal Inputs'!$C$346:$BK$390,15,0),""))</f>
        <v/>
      </c>
      <c r="BA22" s="299" t="str">
        <f>IF(IFERROR(HLOOKUP(BA8,'Appraisal Inputs'!$C$346:$BK$390,15,0),"")="","",IFERROR(HLOOKUP(BA8,'Appraisal Inputs'!$C$346:$BK$390,15,0),""))</f>
        <v/>
      </c>
      <c r="BB22" s="315" t="str">
        <f>IF(IFERROR(HLOOKUP(BB8,'Appraisal Inputs'!$C$346:$BK$390,15,0),"")="","",IFERROR(HLOOKUP(BB8,'Appraisal Inputs'!$C$346:$BK$390,15,0),""))</f>
        <v/>
      </c>
      <c r="BC22" s="299" t="str">
        <f>IF(IFERROR(HLOOKUP(BC8,'Appraisal Inputs'!$C$346:$BK$390,15,0),"")="","",IFERROR(HLOOKUP(BC8,'Appraisal Inputs'!$C$346:$BK$390,15,0),""))</f>
        <v/>
      </c>
      <c r="BD22" s="315" t="str">
        <f>IF(IFERROR(HLOOKUP(BD8,'Appraisal Inputs'!$C$346:$BK$390,15,0),"")="","",IFERROR(HLOOKUP(BD8,'Appraisal Inputs'!$C$346:$BK$390,15,0),""))</f>
        <v/>
      </c>
      <c r="BE22" s="299" t="str">
        <f>IF(IFERROR(HLOOKUP(BE8,'Appraisal Inputs'!$C$346:$BK$390,15,0),"")="","",IFERROR(HLOOKUP(BE8,'Appraisal Inputs'!$C$346:$BK$390,15,0),""))</f>
        <v/>
      </c>
      <c r="BF22" s="315" t="str">
        <f>IF(IFERROR(HLOOKUP(BF8,'Appraisal Inputs'!$C$346:$BK$390,15,0),"")="","",IFERROR(HLOOKUP(BF8,'Appraisal Inputs'!$C$346:$BK$390,15,0),""))</f>
        <v/>
      </c>
      <c r="BG22" s="299" t="str">
        <f>IF(IFERROR(HLOOKUP(BG8,'Appraisal Inputs'!$C$346:$BK$390,15,0),"")="","",IFERROR(HLOOKUP(BG8,'Appraisal Inputs'!$C$346:$BK$390,15,0),""))</f>
        <v/>
      </c>
      <c r="BH22" s="315" t="str">
        <f>IF(IFERROR(HLOOKUP(BH8,'Appraisal Inputs'!$C$346:$BK$390,15,0),"")="","",IFERROR(HLOOKUP(BH8,'Appraisal Inputs'!$C$346:$BK$390,15,0),""))</f>
        <v/>
      </c>
      <c r="BI22" s="299" t="str">
        <f>IF(IFERROR(HLOOKUP(BI8,'Appraisal Inputs'!$C$346:$BK$390,15,0),"")="","",IFERROR(HLOOKUP(BI8,'Appraisal Inputs'!$C$346:$BK$390,15,0),""))</f>
        <v/>
      </c>
      <c r="BJ22" s="315" t="str">
        <f>IF(IFERROR(HLOOKUP(BJ8,'Appraisal Inputs'!$C$346:$BK$390,15,0),"")="","",IFERROR(HLOOKUP(BJ8,'Appraisal Inputs'!$C$346:$BK$390,15,0),""))</f>
        <v/>
      </c>
      <c r="BL22" s="299">
        <f t="shared" si="1"/>
        <v>0</v>
      </c>
      <c r="BM22" s="318" t="str">
        <f t="shared" si="0"/>
        <v>No</v>
      </c>
    </row>
    <row r="23" spans="1:65" x14ac:dyDescent="0.25">
      <c r="A23" s="86"/>
      <c r="B23" s="143" t="str">
        <f>'Appraisal Inputs'!C361</f>
        <v>Comp 12</v>
      </c>
      <c r="C23" s="299" t="str">
        <f>IF(IFERROR(HLOOKUP(C8,'Appraisal Inputs'!$C$346:$BK$390,16,0),"")="","",IFERROR(HLOOKUP(C8,'Appraisal Inputs'!$C$346:$BK$390,16,0),""))</f>
        <v/>
      </c>
      <c r="D23" s="315" t="str">
        <f>IF(IFERROR(HLOOKUP(D8,'Appraisal Inputs'!$C$346:$BK$390,16,0),"")="","",IFERROR(HLOOKUP(D8,'Appraisal Inputs'!$C$346:$BK$390,16,0),""))</f>
        <v/>
      </c>
      <c r="E23" s="299" t="str">
        <f>IF(IFERROR(HLOOKUP(E8,'Appraisal Inputs'!$C$346:$BK$390,16,0),"")="","",IFERROR(HLOOKUP(E8,'Appraisal Inputs'!$C$346:$BK$390,16,0),""))</f>
        <v/>
      </c>
      <c r="F23" s="315" t="str">
        <f>IF(IFERROR(HLOOKUP(F8,'Appraisal Inputs'!$C$346:$BK$390,16,0),"")="","",IFERROR(HLOOKUP(F8,'Appraisal Inputs'!$C$346:$BK$390,16,0),""))</f>
        <v/>
      </c>
      <c r="G23" s="299" t="str">
        <f>IF(IFERROR(HLOOKUP(G8,'Appraisal Inputs'!$C$346:$BK$390,16,0),"")="","",IFERROR(HLOOKUP(G8,'Appraisal Inputs'!$C$346:$BK$390,16,0),""))</f>
        <v/>
      </c>
      <c r="H23" s="315" t="str">
        <f>IF(IFERROR(HLOOKUP(H8,'Appraisal Inputs'!$C$346:$BK$390,16,0),"")="","",IFERROR(HLOOKUP(H8,'Appraisal Inputs'!$C$346:$BK$390,16,0),""))</f>
        <v/>
      </c>
      <c r="I23" s="299" t="str">
        <f>IF(IFERROR(HLOOKUP(I8,'Appraisal Inputs'!$C$346:$BK$390,16,0),"")="","",IFERROR(HLOOKUP(I8,'Appraisal Inputs'!$C$346:$BK$390,16,0),""))</f>
        <v/>
      </c>
      <c r="J23" s="315" t="str">
        <f>IF(IFERROR(HLOOKUP(J8,'Appraisal Inputs'!$C$346:$BK$390,16,0),"")="","",IFERROR(HLOOKUP(J8,'Appraisal Inputs'!$C$346:$BK$390,16,0),""))</f>
        <v/>
      </c>
      <c r="K23" s="299" t="str">
        <f>IF(IFERROR(HLOOKUP(K8,'Appraisal Inputs'!$C$346:$BK$390,16,0),"")="","",IFERROR(HLOOKUP(K8,'Appraisal Inputs'!$C$346:$BK$390,16,0),""))</f>
        <v/>
      </c>
      <c r="L23" s="315" t="str">
        <f>IF(IFERROR(HLOOKUP(L8,'Appraisal Inputs'!$C$346:$BK$390,16,0),"")="","",IFERROR(HLOOKUP(L8,'Appraisal Inputs'!$C$346:$BK$390,16,0),""))</f>
        <v/>
      </c>
      <c r="M23" s="299" t="str">
        <f>IF(IFERROR(HLOOKUP(M8,'Appraisal Inputs'!$C$346:$BK$390,16,0),"")="","",IFERROR(HLOOKUP(M8,'Appraisal Inputs'!$C$346:$BK$390,16,0),""))</f>
        <v/>
      </c>
      <c r="N23" s="315" t="str">
        <f>IF(IFERROR(HLOOKUP(N8,'Appraisal Inputs'!$C$346:$BK$390,16,0),"")="","",IFERROR(HLOOKUP(N8,'Appraisal Inputs'!$C$346:$BK$390,16,0),""))</f>
        <v/>
      </c>
      <c r="O23" s="299" t="str">
        <f>IF(IFERROR(HLOOKUP(O8,'Appraisal Inputs'!$C$346:$BK$390,16,0),"")="","",IFERROR(HLOOKUP(O8,'Appraisal Inputs'!$C$346:$BK$390,16,0),""))</f>
        <v/>
      </c>
      <c r="P23" s="315" t="str">
        <f>IF(IFERROR(HLOOKUP(P8,'Appraisal Inputs'!$C$346:$BK$390,16,0),"")="","",IFERROR(HLOOKUP(P8,'Appraisal Inputs'!$C$346:$BK$390,16,0),""))</f>
        <v/>
      </c>
      <c r="Q23" s="299" t="str">
        <f>IF(IFERROR(HLOOKUP(Q8,'Appraisal Inputs'!$C$346:$BK$390,16,0),"")="","",IFERROR(HLOOKUP(Q8,'Appraisal Inputs'!$C$346:$BK$390,16,0),""))</f>
        <v/>
      </c>
      <c r="R23" s="315" t="str">
        <f>IF(IFERROR(HLOOKUP(R8,'Appraisal Inputs'!$C$346:$BK$390,16,0),"")="","",IFERROR(HLOOKUP(R8,'Appraisal Inputs'!$C$346:$BK$390,16,0),""))</f>
        <v/>
      </c>
      <c r="S23" s="299" t="str">
        <f>IF(IFERROR(HLOOKUP(S8,'Appraisal Inputs'!$C$346:$BK$390,16,0),"")="","",IFERROR(HLOOKUP(S8,'Appraisal Inputs'!$C$346:$BK$390,16,0),""))</f>
        <v/>
      </c>
      <c r="T23" s="315" t="str">
        <f>IF(IFERROR(HLOOKUP(T8,'Appraisal Inputs'!$C$346:$BK$390,16,0),"")="","",IFERROR(HLOOKUP(T8,'Appraisal Inputs'!$C$346:$BK$390,16,0),""))</f>
        <v/>
      </c>
      <c r="U23" s="299" t="str">
        <f>IF(IFERROR(HLOOKUP(U8,'Appraisal Inputs'!$C$346:$BK$390,16,0),"")="","",IFERROR(HLOOKUP(U8,'Appraisal Inputs'!$C$346:$BK$390,16,0),""))</f>
        <v/>
      </c>
      <c r="V23" s="315" t="str">
        <f>IF(IFERROR(HLOOKUP(V8,'Appraisal Inputs'!$C$346:$BK$390,16,0),"")="","",IFERROR(HLOOKUP(V8,'Appraisal Inputs'!$C$346:$BK$390,16,0),""))</f>
        <v/>
      </c>
      <c r="W23" s="299" t="str">
        <f>IF(IFERROR(HLOOKUP(W8,'Appraisal Inputs'!$C$346:$BK$390,16,0),"")="","",IFERROR(HLOOKUP(W8,'Appraisal Inputs'!$C$346:$BK$390,16,0),""))</f>
        <v/>
      </c>
      <c r="X23" s="315" t="str">
        <f>IF(IFERROR(HLOOKUP(X8,'Appraisal Inputs'!$C$346:$BK$390,16,0),"")="","",IFERROR(HLOOKUP(X8,'Appraisal Inputs'!$C$346:$BK$390,16,0),""))</f>
        <v/>
      </c>
      <c r="Y23" s="299" t="str">
        <f>IF(IFERROR(HLOOKUP(Y8,'Appraisal Inputs'!$C$346:$BK$390,16,0),"")="","",IFERROR(HLOOKUP(Y8,'Appraisal Inputs'!$C$346:$BK$390,16,0),""))</f>
        <v/>
      </c>
      <c r="Z23" s="315" t="str">
        <f>IF(IFERROR(HLOOKUP(Z8,'Appraisal Inputs'!$C$346:$BK$390,16,0),"")="","",IFERROR(HLOOKUP(Z8,'Appraisal Inputs'!$C$346:$BK$390,16,0),""))</f>
        <v/>
      </c>
      <c r="AA23" s="299" t="str">
        <f>IF(IFERROR(HLOOKUP(AA8,'Appraisal Inputs'!$C$346:$BK$390,16,0),"")="","",IFERROR(HLOOKUP(AA8,'Appraisal Inputs'!$C$346:$BK$390,16,0),""))</f>
        <v/>
      </c>
      <c r="AB23" s="315" t="str">
        <f>IF(IFERROR(HLOOKUP(AB8,'Appraisal Inputs'!$C$346:$BK$390,16,0),"")="","",IFERROR(HLOOKUP(AB8,'Appraisal Inputs'!$C$346:$BK$390,16,0),""))</f>
        <v/>
      </c>
      <c r="AC23" s="299" t="str">
        <f>IF(IFERROR(HLOOKUP(AC8,'Appraisal Inputs'!$C$346:$BK$390,16,0),"")="","",IFERROR(HLOOKUP(AC8,'Appraisal Inputs'!$C$346:$BK$390,16,0),""))</f>
        <v/>
      </c>
      <c r="AD23" s="315" t="str">
        <f>IF(IFERROR(HLOOKUP(AD8,'Appraisal Inputs'!$C$346:$BK$390,16,0),"")="","",IFERROR(HLOOKUP(AD8,'Appraisal Inputs'!$C$346:$BK$390,16,0),""))</f>
        <v/>
      </c>
      <c r="AE23" s="299" t="str">
        <f>IF(IFERROR(HLOOKUP(AE8,'Appraisal Inputs'!$C$346:$BK$390,16,0),"")="","",IFERROR(HLOOKUP(AE8,'Appraisal Inputs'!$C$346:$BK$390,16,0),""))</f>
        <v/>
      </c>
      <c r="AF23" s="315" t="str">
        <f>IF(IFERROR(HLOOKUP(AF8,'Appraisal Inputs'!$C$346:$BK$390,16,0),"")="","",IFERROR(HLOOKUP(AF8,'Appraisal Inputs'!$C$346:$BK$390,16,0),""))</f>
        <v/>
      </c>
      <c r="AG23" s="299" t="str">
        <f>IF(IFERROR(HLOOKUP(AG8,'Appraisal Inputs'!$C$346:$BK$390,16,0),"")="","",IFERROR(HLOOKUP(AG8,'Appraisal Inputs'!$C$346:$BK$390,16,0),""))</f>
        <v/>
      </c>
      <c r="AH23" s="315" t="str">
        <f>IF(IFERROR(HLOOKUP(AH8,'Appraisal Inputs'!$C$346:$BK$390,16,0),"")="","",IFERROR(HLOOKUP(AH8,'Appraisal Inputs'!$C$346:$BK$390,16,0),""))</f>
        <v/>
      </c>
      <c r="AI23" s="299" t="str">
        <f>IF(IFERROR(HLOOKUP(AI8,'Appraisal Inputs'!$C$346:$BK$390,16,0),"")="","",IFERROR(HLOOKUP(AI8,'Appraisal Inputs'!$C$346:$BK$390,16,0),""))</f>
        <v/>
      </c>
      <c r="AJ23" s="315" t="str">
        <f>IF(IFERROR(HLOOKUP(AJ8,'Appraisal Inputs'!$C$346:$BK$390,16,0),"")="","",IFERROR(HLOOKUP(AJ8,'Appraisal Inputs'!$C$346:$BK$390,16,0),""))</f>
        <v/>
      </c>
      <c r="AK23" s="299" t="str">
        <f>IF(IFERROR(HLOOKUP(AK8,'Appraisal Inputs'!$C$346:$BK$390,16,0),"")="","",IFERROR(HLOOKUP(AK8,'Appraisal Inputs'!$C$346:$BK$390,16,0),""))</f>
        <v/>
      </c>
      <c r="AL23" s="315" t="str">
        <f>IF(IFERROR(HLOOKUP(AL8,'Appraisal Inputs'!$C$346:$BK$390,16,0),"")="","",IFERROR(HLOOKUP(AL8,'Appraisal Inputs'!$C$346:$BK$390,16,0),""))</f>
        <v/>
      </c>
      <c r="AM23" s="299" t="str">
        <f>IF(IFERROR(HLOOKUP(AM8,'Appraisal Inputs'!$C$346:$BK$390,16,0),"")="","",IFERROR(HLOOKUP(AM8,'Appraisal Inputs'!$C$346:$BK$390,16,0),""))</f>
        <v/>
      </c>
      <c r="AN23" s="315" t="str">
        <f>IF(IFERROR(HLOOKUP(AN8,'Appraisal Inputs'!$C$346:$BK$390,16,0),"")="","",IFERROR(HLOOKUP(AN8,'Appraisal Inputs'!$C$346:$BK$390,16,0),""))</f>
        <v/>
      </c>
      <c r="AO23" s="299" t="str">
        <f>IF(IFERROR(HLOOKUP(AO8,'Appraisal Inputs'!$C$346:$BK$390,16,0),"")="","",IFERROR(HLOOKUP(AO8,'Appraisal Inputs'!$C$346:$BK$390,16,0),""))</f>
        <v/>
      </c>
      <c r="AP23" s="315" t="str">
        <f>IF(IFERROR(HLOOKUP(AP8,'Appraisal Inputs'!$C$346:$BK$390,16,0),"")="","",IFERROR(HLOOKUP(AP8,'Appraisal Inputs'!$C$346:$BK$390,16,0),""))</f>
        <v/>
      </c>
      <c r="AQ23" s="299" t="str">
        <f>IF(IFERROR(HLOOKUP(AQ8,'Appraisal Inputs'!$C$346:$BK$390,16,0),"")="","",IFERROR(HLOOKUP(AQ8,'Appraisal Inputs'!$C$346:$BK$390,16,0),""))</f>
        <v/>
      </c>
      <c r="AR23" s="315" t="str">
        <f>IF(IFERROR(HLOOKUP(AR8,'Appraisal Inputs'!$C$346:$BK$390,16,0),"")="","",IFERROR(HLOOKUP(AR8,'Appraisal Inputs'!$C$346:$BK$390,16,0),""))</f>
        <v/>
      </c>
      <c r="AS23" s="299" t="str">
        <f>IF(IFERROR(HLOOKUP(AS8,'Appraisal Inputs'!$C$346:$BK$390,16,0),"")="","",IFERROR(HLOOKUP(AS8,'Appraisal Inputs'!$C$346:$BK$390,16,0),""))</f>
        <v/>
      </c>
      <c r="AT23" s="315" t="str">
        <f>IF(IFERROR(HLOOKUP(AT8,'Appraisal Inputs'!$C$346:$BK$390,16,0),"")="","",IFERROR(HLOOKUP(AT8,'Appraisal Inputs'!$C$346:$BK$390,16,0),""))</f>
        <v/>
      </c>
      <c r="AU23" s="299" t="str">
        <f>IF(IFERROR(HLOOKUP(AU8,'Appraisal Inputs'!$C$346:$BK$390,16,0),"")="","",IFERROR(HLOOKUP(AU8,'Appraisal Inputs'!$C$346:$BK$390,16,0),""))</f>
        <v/>
      </c>
      <c r="AV23" s="315" t="str">
        <f>IF(IFERROR(HLOOKUP(AV8,'Appraisal Inputs'!$C$346:$BK$390,16,0),"")="","",IFERROR(HLOOKUP(AV8,'Appraisal Inputs'!$C$346:$BK$390,16,0),""))</f>
        <v/>
      </c>
      <c r="AW23" s="299" t="str">
        <f>IF(IFERROR(HLOOKUP(AW8,'Appraisal Inputs'!$C$346:$BK$390,16,0),"")="","",IFERROR(HLOOKUP(AW8,'Appraisal Inputs'!$C$346:$BK$390,16,0),""))</f>
        <v/>
      </c>
      <c r="AX23" s="315" t="str">
        <f>IF(IFERROR(HLOOKUP(AX8,'Appraisal Inputs'!$C$346:$BK$390,16,0),"")="","",IFERROR(HLOOKUP(AX8,'Appraisal Inputs'!$C$346:$BK$390,16,0),""))</f>
        <v/>
      </c>
      <c r="AY23" s="299" t="str">
        <f>IF(IFERROR(HLOOKUP(AY8,'Appraisal Inputs'!$C$346:$BK$390,16,0),"")="","",IFERROR(HLOOKUP(AY8,'Appraisal Inputs'!$C$346:$BK$390,16,0),""))</f>
        <v/>
      </c>
      <c r="AZ23" s="315" t="str">
        <f>IF(IFERROR(HLOOKUP(AZ8,'Appraisal Inputs'!$C$346:$BK$390,16,0),"")="","",IFERROR(HLOOKUP(AZ8,'Appraisal Inputs'!$C$346:$BK$390,16,0),""))</f>
        <v/>
      </c>
      <c r="BA23" s="299" t="str">
        <f>IF(IFERROR(HLOOKUP(BA8,'Appraisal Inputs'!$C$346:$BK$390,16,0),"")="","",IFERROR(HLOOKUP(BA8,'Appraisal Inputs'!$C$346:$BK$390,16,0),""))</f>
        <v/>
      </c>
      <c r="BB23" s="315" t="str">
        <f>IF(IFERROR(HLOOKUP(BB8,'Appraisal Inputs'!$C$346:$BK$390,16,0),"")="","",IFERROR(HLOOKUP(BB8,'Appraisal Inputs'!$C$346:$BK$390,16,0),""))</f>
        <v/>
      </c>
      <c r="BC23" s="299" t="str">
        <f>IF(IFERROR(HLOOKUP(BC8,'Appraisal Inputs'!$C$346:$BK$390,16,0),"")="","",IFERROR(HLOOKUP(BC8,'Appraisal Inputs'!$C$346:$BK$390,16,0),""))</f>
        <v/>
      </c>
      <c r="BD23" s="315" t="str">
        <f>IF(IFERROR(HLOOKUP(BD8,'Appraisal Inputs'!$C$346:$BK$390,16,0),"")="","",IFERROR(HLOOKUP(BD8,'Appraisal Inputs'!$C$346:$BK$390,16,0),""))</f>
        <v/>
      </c>
      <c r="BE23" s="299" t="str">
        <f>IF(IFERROR(HLOOKUP(BE8,'Appraisal Inputs'!$C$346:$BK$390,16,0),"")="","",IFERROR(HLOOKUP(BE8,'Appraisal Inputs'!$C$346:$BK$390,16,0),""))</f>
        <v/>
      </c>
      <c r="BF23" s="315" t="str">
        <f>IF(IFERROR(HLOOKUP(BF8,'Appraisal Inputs'!$C$346:$BK$390,16,0),"")="","",IFERROR(HLOOKUP(BF8,'Appraisal Inputs'!$C$346:$BK$390,16,0),""))</f>
        <v/>
      </c>
      <c r="BG23" s="299" t="str">
        <f>IF(IFERROR(HLOOKUP(BG8,'Appraisal Inputs'!$C$346:$BK$390,16,0),"")="","",IFERROR(HLOOKUP(BG8,'Appraisal Inputs'!$C$346:$BK$390,16,0),""))</f>
        <v/>
      </c>
      <c r="BH23" s="315" t="str">
        <f>IF(IFERROR(HLOOKUP(BH8,'Appraisal Inputs'!$C$346:$BK$390,16,0),"")="","",IFERROR(HLOOKUP(BH8,'Appraisal Inputs'!$C$346:$BK$390,16,0),""))</f>
        <v/>
      </c>
      <c r="BI23" s="299" t="str">
        <f>IF(IFERROR(HLOOKUP(BI8,'Appraisal Inputs'!$C$346:$BK$390,16,0),"")="","",IFERROR(HLOOKUP(BI8,'Appraisal Inputs'!$C$346:$BK$390,16,0),""))</f>
        <v/>
      </c>
      <c r="BJ23" s="315" t="str">
        <f>IF(IFERROR(HLOOKUP(BJ8,'Appraisal Inputs'!$C$346:$BK$390,16,0),"")="","",IFERROR(HLOOKUP(BJ8,'Appraisal Inputs'!$C$346:$BK$390,16,0),""))</f>
        <v/>
      </c>
      <c r="BL23" s="299">
        <f t="shared" si="1"/>
        <v>0</v>
      </c>
      <c r="BM23" s="318" t="str">
        <f t="shared" si="0"/>
        <v>No</v>
      </c>
    </row>
    <row r="24" spans="1:65" x14ac:dyDescent="0.25">
      <c r="A24" s="86"/>
      <c r="B24" s="143" t="str">
        <f>'Appraisal Inputs'!C362</f>
        <v>Comp 13</v>
      </c>
      <c r="C24" s="299" t="str">
        <f>IF(IFERROR(HLOOKUP(C8,'Appraisal Inputs'!$C$346:$BK$390,17,0),"")="","",IFERROR(HLOOKUP(C8,'Appraisal Inputs'!$C$346:$BK$390,17,0),""))</f>
        <v/>
      </c>
      <c r="D24" s="315" t="str">
        <f>IF(IFERROR(HLOOKUP(D8,'Appraisal Inputs'!$C$346:$BK$390,17,0),"")="","",IFERROR(HLOOKUP(D8,'Appraisal Inputs'!$C$346:$BK$390,17,0),""))</f>
        <v/>
      </c>
      <c r="E24" s="299" t="str">
        <f>IF(IFERROR(HLOOKUP(E8,'Appraisal Inputs'!$C$346:$BK$390,17,0),"")="","",IFERROR(HLOOKUP(E8,'Appraisal Inputs'!$C$346:$BK$390,17,0),""))</f>
        <v/>
      </c>
      <c r="F24" s="315" t="str">
        <f>IF(IFERROR(HLOOKUP(F8,'Appraisal Inputs'!$C$346:$BK$390,17,0),"")="","",IFERROR(HLOOKUP(F8,'Appraisal Inputs'!$C$346:$BK$390,17,0),""))</f>
        <v/>
      </c>
      <c r="G24" s="299" t="str">
        <f>IF(IFERROR(HLOOKUP(G8,'Appraisal Inputs'!$C$346:$BK$390,17,0),"")="","",IFERROR(HLOOKUP(G8,'Appraisal Inputs'!$C$346:$BK$390,17,0),""))</f>
        <v/>
      </c>
      <c r="H24" s="315" t="str">
        <f>IF(IFERROR(HLOOKUP(H8,'Appraisal Inputs'!$C$346:$BK$390,17,0),"")="","",IFERROR(HLOOKUP(H8,'Appraisal Inputs'!$C$346:$BK$390,17,0),""))</f>
        <v/>
      </c>
      <c r="I24" s="299" t="str">
        <f>IF(IFERROR(HLOOKUP(I8,'Appraisal Inputs'!$C$346:$BK$390,17,0),"")="","",IFERROR(HLOOKUP(I8,'Appraisal Inputs'!$C$346:$BK$390,17,0),""))</f>
        <v/>
      </c>
      <c r="J24" s="315" t="str">
        <f>IF(IFERROR(HLOOKUP(J8,'Appraisal Inputs'!$C$346:$BK$390,17,0),"")="","",IFERROR(HLOOKUP(J8,'Appraisal Inputs'!$C$346:$BK$390,17,0),""))</f>
        <v/>
      </c>
      <c r="K24" s="299" t="str">
        <f>IF(IFERROR(HLOOKUP(K8,'Appraisal Inputs'!$C$346:$BK$390,17,0),"")="","",IFERROR(HLOOKUP(K8,'Appraisal Inputs'!$C$346:$BK$390,17,0),""))</f>
        <v/>
      </c>
      <c r="L24" s="315" t="str">
        <f>IF(IFERROR(HLOOKUP(L8,'Appraisal Inputs'!$C$346:$BK$390,17,0),"")="","",IFERROR(HLOOKUP(L8,'Appraisal Inputs'!$C$346:$BK$390,17,0),""))</f>
        <v/>
      </c>
      <c r="M24" s="299" t="str">
        <f>IF(IFERROR(HLOOKUP(M8,'Appraisal Inputs'!$C$346:$BK$390,17,0),"")="","",IFERROR(HLOOKUP(M8,'Appraisal Inputs'!$C$346:$BK$390,17,0),""))</f>
        <v/>
      </c>
      <c r="N24" s="315" t="str">
        <f>IF(IFERROR(HLOOKUP(N8,'Appraisal Inputs'!$C$346:$BK$390,17,0),"")="","",IFERROR(HLOOKUP(N8,'Appraisal Inputs'!$C$346:$BK$390,17,0),""))</f>
        <v/>
      </c>
      <c r="O24" s="299" t="str">
        <f>IF(IFERROR(HLOOKUP(O8,'Appraisal Inputs'!$C$346:$BK$390,17,0),"")="","",IFERROR(HLOOKUP(O8,'Appraisal Inputs'!$C$346:$BK$390,17,0),""))</f>
        <v/>
      </c>
      <c r="P24" s="315" t="str">
        <f>IF(IFERROR(HLOOKUP(P8,'Appraisal Inputs'!$C$346:$BK$390,17,0),"")="","",IFERROR(HLOOKUP(P8,'Appraisal Inputs'!$C$346:$BK$390,17,0),""))</f>
        <v/>
      </c>
      <c r="Q24" s="299" t="str">
        <f>IF(IFERROR(HLOOKUP(Q8,'Appraisal Inputs'!$C$346:$BK$390,17,0),"")="","",IFERROR(HLOOKUP(Q8,'Appraisal Inputs'!$C$346:$BK$390,17,0),""))</f>
        <v/>
      </c>
      <c r="R24" s="315" t="str">
        <f>IF(IFERROR(HLOOKUP(R8,'Appraisal Inputs'!$C$346:$BK$390,17,0),"")="","",IFERROR(HLOOKUP(R8,'Appraisal Inputs'!$C$346:$BK$390,17,0),""))</f>
        <v/>
      </c>
      <c r="S24" s="299" t="str">
        <f>IF(IFERROR(HLOOKUP(S8,'Appraisal Inputs'!$C$346:$BK$390,17,0),"")="","",IFERROR(HLOOKUP(S8,'Appraisal Inputs'!$C$346:$BK$390,17,0),""))</f>
        <v/>
      </c>
      <c r="T24" s="315" t="str">
        <f>IF(IFERROR(HLOOKUP(T8,'Appraisal Inputs'!$C$346:$BK$390,17,0),"")="","",IFERROR(HLOOKUP(T8,'Appraisal Inputs'!$C$346:$BK$390,17,0),""))</f>
        <v/>
      </c>
      <c r="U24" s="299" t="str">
        <f>IF(IFERROR(HLOOKUP(U8,'Appraisal Inputs'!$C$346:$BK$390,17,0),"")="","",IFERROR(HLOOKUP(U8,'Appraisal Inputs'!$C$346:$BK$390,17,0),""))</f>
        <v/>
      </c>
      <c r="V24" s="315" t="str">
        <f>IF(IFERROR(HLOOKUP(V8,'Appraisal Inputs'!$C$346:$BK$390,17,0),"")="","",IFERROR(HLOOKUP(V8,'Appraisal Inputs'!$C$346:$BK$390,17,0),""))</f>
        <v/>
      </c>
      <c r="W24" s="299" t="str">
        <f>IF(IFERROR(HLOOKUP(W8,'Appraisal Inputs'!$C$346:$BK$390,17,0),"")="","",IFERROR(HLOOKUP(W8,'Appraisal Inputs'!$C$346:$BK$390,17,0),""))</f>
        <v/>
      </c>
      <c r="X24" s="315" t="str">
        <f>IF(IFERROR(HLOOKUP(X8,'Appraisal Inputs'!$C$346:$BK$390,17,0),"")="","",IFERROR(HLOOKUP(X8,'Appraisal Inputs'!$C$346:$BK$390,17,0),""))</f>
        <v/>
      </c>
      <c r="Y24" s="299" t="str">
        <f>IF(IFERROR(HLOOKUP(Y8,'Appraisal Inputs'!$C$346:$BK$390,17,0),"")="","",IFERROR(HLOOKUP(Y8,'Appraisal Inputs'!$C$346:$BK$390,17,0),""))</f>
        <v/>
      </c>
      <c r="Z24" s="315" t="str">
        <f>IF(IFERROR(HLOOKUP(Z8,'Appraisal Inputs'!$C$346:$BK$390,17,0),"")="","",IFERROR(HLOOKUP(Z8,'Appraisal Inputs'!$C$346:$BK$390,17,0),""))</f>
        <v/>
      </c>
      <c r="AA24" s="299" t="str">
        <f>IF(IFERROR(HLOOKUP(AA8,'Appraisal Inputs'!$C$346:$BK$390,17,0),"")="","",IFERROR(HLOOKUP(AA8,'Appraisal Inputs'!$C$346:$BK$390,17,0),""))</f>
        <v/>
      </c>
      <c r="AB24" s="315" t="str">
        <f>IF(IFERROR(HLOOKUP(AB8,'Appraisal Inputs'!$C$346:$BK$390,17,0),"")="","",IFERROR(HLOOKUP(AB8,'Appraisal Inputs'!$C$346:$BK$390,17,0),""))</f>
        <v/>
      </c>
      <c r="AC24" s="299" t="str">
        <f>IF(IFERROR(HLOOKUP(AC8,'Appraisal Inputs'!$C$346:$BK$390,17,0),"")="","",IFERROR(HLOOKUP(AC8,'Appraisal Inputs'!$C$346:$BK$390,17,0),""))</f>
        <v/>
      </c>
      <c r="AD24" s="315" t="str">
        <f>IF(IFERROR(HLOOKUP(AD8,'Appraisal Inputs'!$C$346:$BK$390,17,0),"")="","",IFERROR(HLOOKUP(AD8,'Appraisal Inputs'!$C$346:$BK$390,17,0),""))</f>
        <v/>
      </c>
      <c r="AE24" s="299" t="str">
        <f>IF(IFERROR(HLOOKUP(AE8,'Appraisal Inputs'!$C$346:$BK$390,17,0),"")="","",IFERROR(HLOOKUP(AE8,'Appraisal Inputs'!$C$346:$BK$390,17,0),""))</f>
        <v/>
      </c>
      <c r="AF24" s="315" t="str">
        <f>IF(IFERROR(HLOOKUP(AF8,'Appraisal Inputs'!$C$346:$BK$390,17,0),"")="","",IFERROR(HLOOKUP(AF8,'Appraisal Inputs'!$C$346:$BK$390,17,0),""))</f>
        <v/>
      </c>
      <c r="AG24" s="299" t="str">
        <f>IF(IFERROR(HLOOKUP(AG8,'Appraisal Inputs'!$C$346:$BK$390,17,0),"")="","",IFERROR(HLOOKUP(AG8,'Appraisal Inputs'!$C$346:$BK$390,17,0),""))</f>
        <v/>
      </c>
      <c r="AH24" s="315" t="str">
        <f>IF(IFERROR(HLOOKUP(AH8,'Appraisal Inputs'!$C$346:$BK$390,17,0),"")="","",IFERROR(HLOOKUP(AH8,'Appraisal Inputs'!$C$346:$BK$390,17,0),""))</f>
        <v/>
      </c>
      <c r="AI24" s="299" t="str">
        <f>IF(IFERROR(HLOOKUP(AI8,'Appraisal Inputs'!$C$346:$BK$390,17,0),"")="","",IFERROR(HLOOKUP(AI8,'Appraisal Inputs'!$C$346:$BK$390,17,0),""))</f>
        <v/>
      </c>
      <c r="AJ24" s="315" t="str">
        <f>IF(IFERROR(HLOOKUP(AJ8,'Appraisal Inputs'!$C$346:$BK$390,17,0),"")="","",IFERROR(HLOOKUP(AJ8,'Appraisal Inputs'!$C$346:$BK$390,17,0),""))</f>
        <v/>
      </c>
      <c r="AK24" s="299" t="str">
        <f>IF(IFERROR(HLOOKUP(AK8,'Appraisal Inputs'!$C$346:$BK$390,17,0),"")="","",IFERROR(HLOOKUP(AK8,'Appraisal Inputs'!$C$346:$BK$390,17,0),""))</f>
        <v/>
      </c>
      <c r="AL24" s="315" t="str">
        <f>IF(IFERROR(HLOOKUP(AL8,'Appraisal Inputs'!$C$346:$BK$390,17,0),"")="","",IFERROR(HLOOKUP(AL8,'Appraisal Inputs'!$C$346:$BK$390,17,0),""))</f>
        <v/>
      </c>
      <c r="AM24" s="299" t="str">
        <f>IF(IFERROR(HLOOKUP(AM8,'Appraisal Inputs'!$C$346:$BK$390,17,0),"")="","",IFERROR(HLOOKUP(AM8,'Appraisal Inputs'!$C$346:$BK$390,17,0),""))</f>
        <v/>
      </c>
      <c r="AN24" s="315" t="str">
        <f>IF(IFERROR(HLOOKUP(AN8,'Appraisal Inputs'!$C$346:$BK$390,17,0),"")="","",IFERROR(HLOOKUP(AN8,'Appraisal Inputs'!$C$346:$BK$390,17,0),""))</f>
        <v/>
      </c>
      <c r="AO24" s="299" t="str">
        <f>IF(IFERROR(HLOOKUP(AO8,'Appraisal Inputs'!$C$346:$BK$390,17,0),"")="","",IFERROR(HLOOKUP(AO8,'Appraisal Inputs'!$C$346:$BK$390,17,0),""))</f>
        <v/>
      </c>
      <c r="AP24" s="315" t="str">
        <f>IF(IFERROR(HLOOKUP(AP8,'Appraisal Inputs'!$C$346:$BK$390,17,0),"")="","",IFERROR(HLOOKUP(AP8,'Appraisal Inputs'!$C$346:$BK$390,17,0),""))</f>
        <v/>
      </c>
      <c r="AQ24" s="299" t="str">
        <f>IF(IFERROR(HLOOKUP(AQ8,'Appraisal Inputs'!$C$346:$BK$390,17,0),"")="","",IFERROR(HLOOKUP(AQ8,'Appraisal Inputs'!$C$346:$BK$390,17,0),""))</f>
        <v/>
      </c>
      <c r="AR24" s="315" t="str">
        <f>IF(IFERROR(HLOOKUP(AR8,'Appraisal Inputs'!$C$346:$BK$390,17,0),"")="","",IFERROR(HLOOKUP(AR8,'Appraisal Inputs'!$C$346:$BK$390,17,0),""))</f>
        <v/>
      </c>
      <c r="AS24" s="299" t="str">
        <f>IF(IFERROR(HLOOKUP(AS8,'Appraisal Inputs'!$C$346:$BK$390,17,0),"")="","",IFERROR(HLOOKUP(AS8,'Appraisal Inputs'!$C$346:$BK$390,17,0),""))</f>
        <v/>
      </c>
      <c r="AT24" s="315" t="str">
        <f>IF(IFERROR(HLOOKUP(AT8,'Appraisal Inputs'!$C$346:$BK$390,17,0),"")="","",IFERROR(HLOOKUP(AT8,'Appraisal Inputs'!$C$346:$BK$390,17,0),""))</f>
        <v/>
      </c>
      <c r="AU24" s="299" t="str">
        <f>IF(IFERROR(HLOOKUP(AU8,'Appraisal Inputs'!$C$346:$BK$390,17,0),"")="","",IFERROR(HLOOKUP(AU8,'Appraisal Inputs'!$C$346:$BK$390,17,0),""))</f>
        <v/>
      </c>
      <c r="AV24" s="315" t="str">
        <f>IF(IFERROR(HLOOKUP(AV8,'Appraisal Inputs'!$C$346:$BK$390,17,0),"")="","",IFERROR(HLOOKUP(AV8,'Appraisal Inputs'!$C$346:$BK$390,17,0),""))</f>
        <v/>
      </c>
      <c r="AW24" s="299" t="str">
        <f>IF(IFERROR(HLOOKUP(AW8,'Appraisal Inputs'!$C$346:$BK$390,17,0),"")="","",IFERROR(HLOOKUP(AW8,'Appraisal Inputs'!$C$346:$BK$390,17,0),""))</f>
        <v/>
      </c>
      <c r="AX24" s="315" t="str">
        <f>IF(IFERROR(HLOOKUP(AX8,'Appraisal Inputs'!$C$346:$BK$390,17,0),"")="","",IFERROR(HLOOKUP(AX8,'Appraisal Inputs'!$C$346:$BK$390,17,0),""))</f>
        <v/>
      </c>
      <c r="AY24" s="299" t="str">
        <f>IF(IFERROR(HLOOKUP(AY8,'Appraisal Inputs'!$C$346:$BK$390,17,0),"")="","",IFERROR(HLOOKUP(AY8,'Appraisal Inputs'!$C$346:$BK$390,17,0),""))</f>
        <v/>
      </c>
      <c r="AZ24" s="315" t="str">
        <f>IF(IFERROR(HLOOKUP(AZ8,'Appraisal Inputs'!$C$346:$BK$390,17,0),"")="","",IFERROR(HLOOKUP(AZ8,'Appraisal Inputs'!$C$346:$BK$390,17,0),""))</f>
        <v/>
      </c>
      <c r="BA24" s="299" t="str">
        <f>IF(IFERROR(HLOOKUP(BA8,'Appraisal Inputs'!$C$346:$BK$390,17,0),"")="","",IFERROR(HLOOKUP(BA8,'Appraisal Inputs'!$C$346:$BK$390,17,0),""))</f>
        <v/>
      </c>
      <c r="BB24" s="315" t="str">
        <f>IF(IFERROR(HLOOKUP(BB8,'Appraisal Inputs'!$C$346:$BK$390,17,0),"")="","",IFERROR(HLOOKUP(BB8,'Appraisal Inputs'!$C$346:$BK$390,17,0),""))</f>
        <v/>
      </c>
      <c r="BC24" s="299" t="str">
        <f>IF(IFERROR(HLOOKUP(BC8,'Appraisal Inputs'!$C$346:$BK$390,17,0),"")="","",IFERROR(HLOOKUP(BC8,'Appraisal Inputs'!$C$346:$BK$390,17,0),""))</f>
        <v/>
      </c>
      <c r="BD24" s="315" t="str">
        <f>IF(IFERROR(HLOOKUP(BD8,'Appraisal Inputs'!$C$346:$BK$390,17,0),"")="","",IFERROR(HLOOKUP(BD8,'Appraisal Inputs'!$C$346:$BK$390,17,0),""))</f>
        <v/>
      </c>
      <c r="BE24" s="299" t="str">
        <f>IF(IFERROR(HLOOKUP(BE8,'Appraisal Inputs'!$C$346:$BK$390,17,0),"")="","",IFERROR(HLOOKUP(BE8,'Appraisal Inputs'!$C$346:$BK$390,17,0),""))</f>
        <v/>
      </c>
      <c r="BF24" s="315" t="str">
        <f>IF(IFERROR(HLOOKUP(BF8,'Appraisal Inputs'!$C$346:$BK$390,17,0),"")="","",IFERROR(HLOOKUP(BF8,'Appraisal Inputs'!$C$346:$BK$390,17,0),""))</f>
        <v/>
      </c>
      <c r="BG24" s="299" t="str">
        <f>IF(IFERROR(HLOOKUP(BG8,'Appraisal Inputs'!$C$346:$BK$390,17,0),"")="","",IFERROR(HLOOKUP(BG8,'Appraisal Inputs'!$C$346:$BK$390,17,0),""))</f>
        <v/>
      </c>
      <c r="BH24" s="315" t="str">
        <f>IF(IFERROR(HLOOKUP(BH8,'Appraisal Inputs'!$C$346:$BK$390,17,0),"")="","",IFERROR(HLOOKUP(BH8,'Appraisal Inputs'!$C$346:$BK$390,17,0),""))</f>
        <v/>
      </c>
      <c r="BI24" s="299" t="str">
        <f>IF(IFERROR(HLOOKUP(BI8,'Appraisal Inputs'!$C$346:$BK$390,17,0),"")="","",IFERROR(HLOOKUP(BI8,'Appraisal Inputs'!$C$346:$BK$390,17,0),""))</f>
        <v/>
      </c>
      <c r="BJ24" s="315" t="str">
        <f>IF(IFERROR(HLOOKUP(BJ8,'Appraisal Inputs'!$C$346:$BK$390,17,0),"")="","",IFERROR(HLOOKUP(BJ8,'Appraisal Inputs'!$C$346:$BK$390,17,0),""))</f>
        <v/>
      </c>
      <c r="BL24" s="299">
        <f t="shared" si="1"/>
        <v>0</v>
      </c>
      <c r="BM24" s="318" t="str">
        <f t="shared" si="0"/>
        <v>No</v>
      </c>
    </row>
    <row r="25" spans="1:65" x14ac:dyDescent="0.25">
      <c r="A25" s="86"/>
      <c r="B25" s="143" t="str">
        <f>'Appraisal Inputs'!C363</f>
        <v>Comp 14</v>
      </c>
      <c r="C25" s="299" t="str">
        <f>IF(IFERROR(HLOOKUP(C8,'Appraisal Inputs'!$C$346:$BK$390,18,0),"")="","",IFERROR(HLOOKUP(C8,'Appraisal Inputs'!$C$346:$BK$390,18,0),""))</f>
        <v/>
      </c>
      <c r="D25" s="315" t="str">
        <f>IF(IFERROR(HLOOKUP(D8,'Appraisal Inputs'!$C$346:$BK$390,18,0),"")="","",IFERROR(HLOOKUP(D8,'Appraisal Inputs'!$C$346:$BK$390,18,0),""))</f>
        <v/>
      </c>
      <c r="E25" s="299" t="str">
        <f>IF(IFERROR(HLOOKUP(E8,'Appraisal Inputs'!$C$346:$BK$390,18,0),"")="","",IFERROR(HLOOKUP(E8,'Appraisal Inputs'!$C$346:$BK$390,18,0),""))</f>
        <v/>
      </c>
      <c r="F25" s="315" t="str">
        <f>IF(IFERROR(HLOOKUP(F8,'Appraisal Inputs'!$C$346:$BK$390,18,0),"")="","",IFERROR(HLOOKUP(F8,'Appraisal Inputs'!$C$346:$BK$390,18,0),""))</f>
        <v/>
      </c>
      <c r="G25" s="299" t="str">
        <f>IF(IFERROR(HLOOKUP(G8,'Appraisal Inputs'!$C$346:$BK$390,18,0),"")="","",IFERROR(HLOOKUP(G8,'Appraisal Inputs'!$C$346:$BK$390,18,0),""))</f>
        <v/>
      </c>
      <c r="H25" s="315" t="str">
        <f>IF(IFERROR(HLOOKUP(H8,'Appraisal Inputs'!$C$346:$BK$390,18,0),"")="","",IFERROR(HLOOKUP(H8,'Appraisal Inputs'!$C$346:$BK$390,18,0),""))</f>
        <v/>
      </c>
      <c r="I25" s="299" t="str">
        <f>IF(IFERROR(HLOOKUP(I8,'Appraisal Inputs'!$C$346:$BK$390,18,0),"")="","",IFERROR(HLOOKUP(I8,'Appraisal Inputs'!$C$346:$BK$390,18,0),""))</f>
        <v/>
      </c>
      <c r="J25" s="315" t="str">
        <f>IF(IFERROR(HLOOKUP(J8,'Appraisal Inputs'!$C$346:$BK$390,18,0),"")="","",IFERROR(HLOOKUP(J8,'Appraisal Inputs'!$C$346:$BK$390,18,0),""))</f>
        <v/>
      </c>
      <c r="K25" s="299" t="str">
        <f>IF(IFERROR(HLOOKUP(K8,'Appraisal Inputs'!$C$346:$BK$390,18,0),"")="","",IFERROR(HLOOKUP(K8,'Appraisal Inputs'!$C$346:$BK$390,18,0),""))</f>
        <v/>
      </c>
      <c r="L25" s="315" t="str">
        <f>IF(IFERROR(HLOOKUP(L8,'Appraisal Inputs'!$C$346:$BK$390,18,0),"")="","",IFERROR(HLOOKUP(L8,'Appraisal Inputs'!$C$346:$BK$390,18,0),""))</f>
        <v/>
      </c>
      <c r="M25" s="299" t="str">
        <f>IF(IFERROR(HLOOKUP(M8,'Appraisal Inputs'!$C$346:$BK$390,18,0),"")="","",IFERROR(HLOOKUP(M8,'Appraisal Inputs'!$C$346:$BK$390,18,0),""))</f>
        <v/>
      </c>
      <c r="N25" s="315" t="str">
        <f>IF(IFERROR(HLOOKUP(N8,'Appraisal Inputs'!$C$346:$BK$390,18,0),"")="","",IFERROR(HLOOKUP(N8,'Appraisal Inputs'!$C$346:$BK$390,18,0),""))</f>
        <v/>
      </c>
      <c r="O25" s="299" t="str">
        <f>IF(IFERROR(HLOOKUP(O8,'Appraisal Inputs'!$C$346:$BK$390,18,0),"")="","",IFERROR(HLOOKUP(O8,'Appraisal Inputs'!$C$346:$BK$390,18,0),""))</f>
        <v/>
      </c>
      <c r="P25" s="315" t="str">
        <f>IF(IFERROR(HLOOKUP(P8,'Appraisal Inputs'!$C$346:$BK$390,18,0),"")="","",IFERROR(HLOOKUP(P8,'Appraisal Inputs'!$C$346:$BK$390,18,0),""))</f>
        <v/>
      </c>
      <c r="Q25" s="299" t="str">
        <f>IF(IFERROR(HLOOKUP(Q8,'Appraisal Inputs'!$C$346:$BK$390,18,0),"")="","",IFERROR(HLOOKUP(Q8,'Appraisal Inputs'!$C$346:$BK$390,18,0),""))</f>
        <v/>
      </c>
      <c r="R25" s="315" t="str">
        <f>IF(IFERROR(HLOOKUP(R8,'Appraisal Inputs'!$C$346:$BK$390,18,0),"")="","",IFERROR(HLOOKUP(R8,'Appraisal Inputs'!$C$346:$BK$390,18,0),""))</f>
        <v/>
      </c>
      <c r="S25" s="299" t="str">
        <f>IF(IFERROR(HLOOKUP(S8,'Appraisal Inputs'!$C$346:$BK$390,18,0),"")="","",IFERROR(HLOOKUP(S8,'Appraisal Inputs'!$C$346:$BK$390,18,0),""))</f>
        <v/>
      </c>
      <c r="T25" s="315" t="str">
        <f>IF(IFERROR(HLOOKUP(T8,'Appraisal Inputs'!$C$346:$BK$390,18,0),"")="","",IFERROR(HLOOKUP(T8,'Appraisal Inputs'!$C$346:$BK$390,18,0),""))</f>
        <v/>
      </c>
      <c r="U25" s="299" t="str">
        <f>IF(IFERROR(HLOOKUP(U8,'Appraisal Inputs'!$C$346:$BK$390,18,0),"")="","",IFERROR(HLOOKUP(U8,'Appraisal Inputs'!$C$346:$BK$390,18,0),""))</f>
        <v/>
      </c>
      <c r="V25" s="315" t="str">
        <f>IF(IFERROR(HLOOKUP(V8,'Appraisal Inputs'!$C$346:$BK$390,18,0),"")="","",IFERROR(HLOOKUP(V8,'Appraisal Inputs'!$C$346:$BK$390,18,0),""))</f>
        <v/>
      </c>
      <c r="W25" s="299" t="str">
        <f>IF(IFERROR(HLOOKUP(W8,'Appraisal Inputs'!$C$346:$BK$390,18,0),"")="","",IFERROR(HLOOKUP(W8,'Appraisal Inputs'!$C$346:$BK$390,18,0),""))</f>
        <v/>
      </c>
      <c r="X25" s="315" t="str">
        <f>IF(IFERROR(HLOOKUP(X8,'Appraisal Inputs'!$C$346:$BK$390,18,0),"")="","",IFERROR(HLOOKUP(X8,'Appraisal Inputs'!$C$346:$BK$390,18,0),""))</f>
        <v/>
      </c>
      <c r="Y25" s="299" t="str">
        <f>IF(IFERROR(HLOOKUP(Y8,'Appraisal Inputs'!$C$346:$BK$390,18,0),"")="","",IFERROR(HLOOKUP(Y8,'Appraisal Inputs'!$C$346:$BK$390,18,0),""))</f>
        <v/>
      </c>
      <c r="Z25" s="315" t="str">
        <f>IF(IFERROR(HLOOKUP(Z8,'Appraisal Inputs'!$C$346:$BK$390,18,0),"")="","",IFERROR(HLOOKUP(Z8,'Appraisal Inputs'!$C$346:$BK$390,18,0),""))</f>
        <v/>
      </c>
      <c r="AA25" s="299" t="str">
        <f>IF(IFERROR(HLOOKUP(AA8,'Appraisal Inputs'!$C$346:$BK$390,18,0),"")="","",IFERROR(HLOOKUP(AA8,'Appraisal Inputs'!$C$346:$BK$390,18,0),""))</f>
        <v/>
      </c>
      <c r="AB25" s="315" t="str">
        <f>IF(IFERROR(HLOOKUP(AB8,'Appraisal Inputs'!$C$346:$BK$390,18,0),"")="","",IFERROR(HLOOKUP(AB8,'Appraisal Inputs'!$C$346:$BK$390,18,0),""))</f>
        <v/>
      </c>
      <c r="AC25" s="299" t="str">
        <f>IF(IFERROR(HLOOKUP(AC8,'Appraisal Inputs'!$C$346:$BK$390,18,0),"")="","",IFERROR(HLOOKUP(AC8,'Appraisal Inputs'!$C$346:$BK$390,18,0),""))</f>
        <v/>
      </c>
      <c r="AD25" s="315" t="str">
        <f>IF(IFERROR(HLOOKUP(AD8,'Appraisal Inputs'!$C$346:$BK$390,18,0),"")="","",IFERROR(HLOOKUP(AD8,'Appraisal Inputs'!$C$346:$BK$390,18,0),""))</f>
        <v/>
      </c>
      <c r="AE25" s="299" t="str">
        <f>IF(IFERROR(HLOOKUP(AE8,'Appraisal Inputs'!$C$346:$BK$390,18,0),"")="","",IFERROR(HLOOKUP(AE8,'Appraisal Inputs'!$C$346:$BK$390,18,0),""))</f>
        <v/>
      </c>
      <c r="AF25" s="315" t="str">
        <f>IF(IFERROR(HLOOKUP(AF8,'Appraisal Inputs'!$C$346:$BK$390,18,0),"")="","",IFERROR(HLOOKUP(AF8,'Appraisal Inputs'!$C$346:$BK$390,18,0),""))</f>
        <v/>
      </c>
      <c r="AG25" s="299" t="str">
        <f>IF(IFERROR(HLOOKUP(AG8,'Appraisal Inputs'!$C$346:$BK$390,18,0),"")="","",IFERROR(HLOOKUP(AG8,'Appraisal Inputs'!$C$346:$BK$390,18,0),""))</f>
        <v/>
      </c>
      <c r="AH25" s="315" t="str">
        <f>IF(IFERROR(HLOOKUP(AH8,'Appraisal Inputs'!$C$346:$BK$390,18,0),"")="","",IFERROR(HLOOKUP(AH8,'Appraisal Inputs'!$C$346:$BK$390,18,0),""))</f>
        <v/>
      </c>
      <c r="AI25" s="299" t="str">
        <f>IF(IFERROR(HLOOKUP(AI8,'Appraisal Inputs'!$C$346:$BK$390,18,0),"")="","",IFERROR(HLOOKUP(AI8,'Appraisal Inputs'!$C$346:$BK$390,18,0),""))</f>
        <v/>
      </c>
      <c r="AJ25" s="315" t="str">
        <f>IF(IFERROR(HLOOKUP(AJ8,'Appraisal Inputs'!$C$346:$BK$390,18,0),"")="","",IFERROR(HLOOKUP(AJ8,'Appraisal Inputs'!$C$346:$BK$390,18,0),""))</f>
        <v/>
      </c>
      <c r="AK25" s="299" t="str">
        <f>IF(IFERROR(HLOOKUP(AK8,'Appraisal Inputs'!$C$346:$BK$390,18,0),"")="","",IFERROR(HLOOKUP(AK8,'Appraisal Inputs'!$C$346:$BK$390,18,0),""))</f>
        <v/>
      </c>
      <c r="AL25" s="315" t="str">
        <f>IF(IFERROR(HLOOKUP(AL8,'Appraisal Inputs'!$C$346:$BK$390,18,0),"")="","",IFERROR(HLOOKUP(AL8,'Appraisal Inputs'!$C$346:$BK$390,18,0),""))</f>
        <v/>
      </c>
      <c r="AM25" s="299" t="str">
        <f>IF(IFERROR(HLOOKUP(AM8,'Appraisal Inputs'!$C$346:$BK$390,18,0),"")="","",IFERROR(HLOOKUP(AM8,'Appraisal Inputs'!$C$346:$BK$390,18,0),""))</f>
        <v/>
      </c>
      <c r="AN25" s="315" t="str">
        <f>IF(IFERROR(HLOOKUP(AN8,'Appraisal Inputs'!$C$346:$BK$390,18,0),"")="","",IFERROR(HLOOKUP(AN8,'Appraisal Inputs'!$C$346:$BK$390,18,0),""))</f>
        <v/>
      </c>
      <c r="AO25" s="299" t="str">
        <f>IF(IFERROR(HLOOKUP(AO8,'Appraisal Inputs'!$C$346:$BK$390,18,0),"")="","",IFERROR(HLOOKUP(AO8,'Appraisal Inputs'!$C$346:$BK$390,18,0),""))</f>
        <v/>
      </c>
      <c r="AP25" s="315" t="str">
        <f>IF(IFERROR(HLOOKUP(AP8,'Appraisal Inputs'!$C$346:$BK$390,18,0),"")="","",IFERROR(HLOOKUP(AP8,'Appraisal Inputs'!$C$346:$BK$390,18,0),""))</f>
        <v/>
      </c>
      <c r="AQ25" s="299" t="str">
        <f>IF(IFERROR(HLOOKUP(AQ8,'Appraisal Inputs'!$C$346:$BK$390,18,0),"")="","",IFERROR(HLOOKUP(AQ8,'Appraisal Inputs'!$C$346:$BK$390,18,0),""))</f>
        <v/>
      </c>
      <c r="AR25" s="315" t="str">
        <f>IF(IFERROR(HLOOKUP(AR8,'Appraisal Inputs'!$C$346:$BK$390,18,0),"")="","",IFERROR(HLOOKUP(AR8,'Appraisal Inputs'!$C$346:$BK$390,18,0),""))</f>
        <v/>
      </c>
      <c r="AS25" s="299" t="str">
        <f>IF(IFERROR(HLOOKUP(AS8,'Appraisal Inputs'!$C$346:$BK$390,18,0),"")="","",IFERROR(HLOOKUP(AS8,'Appraisal Inputs'!$C$346:$BK$390,18,0),""))</f>
        <v/>
      </c>
      <c r="AT25" s="315" t="str">
        <f>IF(IFERROR(HLOOKUP(AT8,'Appraisal Inputs'!$C$346:$BK$390,18,0),"")="","",IFERROR(HLOOKUP(AT8,'Appraisal Inputs'!$C$346:$BK$390,18,0),""))</f>
        <v/>
      </c>
      <c r="AU25" s="299" t="str">
        <f>IF(IFERROR(HLOOKUP(AU8,'Appraisal Inputs'!$C$346:$BK$390,18,0),"")="","",IFERROR(HLOOKUP(AU8,'Appraisal Inputs'!$C$346:$BK$390,18,0),""))</f>
        <v/>
      </c>
      <c r="AV25" s="315" t="str">
        <f>IF(IFERROR(HLOOKUP(AV8,'Appraisal Inputs'!$C$346:$BK$390,18,0),"")="","",IFERROR(HLOOKUP(AV8,'Appraisal Inputs'!$C$346:$BK$390,18,0),""))</f>
        <v/>
      </c>
      <c r="AW25" s="299" t="str">
        <f>IF(IFERROR(HLOOKUP(AW8,'Appraisal Inputs'!$C$346:$BK$390,18,0),"")="","",IFERROR(HLOOKUP(AW8,'Appraisal Inputs'!$C$346:$BK$390,18,0),""))</f>
        <v/>
      </c>
      <c r="AX25" s="315" t="str">
        <f>IF(IFERROR(HLOOKUP(AX8,'Appraisal Inputs'!$C$346:$BK$390,18,0),"")="","",IFERROR(HLOOKUP(AX8,'Appraisal Inputs'!$C$346:$BK$390,18,0),""))</f>
        <v/>
      </c>
      <c r="AY25" s="299" t="str">
        <f>IF(IFERROR(HLOOKUP(AY8,'Appraisal Inputs'!$C$346:$BK$390,18,0),"")="","",IFERROR(HLOOKUP(AY8,'Appraisal Inputs'!$C$346:$BK$390,18,0),""))</f>
        <v/>
      </c>
      <c r="AZ25" s="315" t="str">
        <f>IF(IFERROR(HLOOKUP(AZ8,'Appraisal Inputs'!$C$346:$BK$390,18,0),"")="","",IFERROR(HLOOKUP(AZ8,'Appraisal Inputs'!$C$346:$BK$390,18,0),""))</f>
        <v/>
      </c>
      <c r="BA25" s="299" t="str">
        <f>IF(IFERROR(HLOOKUP(BA8,'Appraisal Inputs'!$C$346:$BK$390,18,0),"")="","",IFERROR(HLOOKUP(BA8,'Appraisal Inputs'!$C$346:$BK$390,18,0),""))</f>
        <v/>
      </c>
      <c r="BB25" s="315" t="str">
        <f>IF(IFERROR(HLOOKUP(BB8,'Appraisal Inputs'!$C$346:$BK$390,18,0),"")="","",IFERROR(HLOOKUP(BB8,'Appraisal Inputs'!$C$346:$BK$390,18,0),""))</f>
        <v/>
      </c>
      <c r="BC25" s="299" t="str">
        <f>IF(IFERROR(HLOOKUP(BC8,'Appraisal Inputs'!$C$346:$BK$390,18,0),"")="","",IFERROR(HLOOKUP(BC8,'Appraisal Inputs'!$C$346:$BK$390,18,0),""))</f>
        <v/>
      </c>
      <c r="BD25" s="315" t="str">
        <f>IF(IFERROR(HLOOKUP(BD8,'Appraisal Inputs'!$C$346:$BK$390,18,0),"")="","",IFERROR(HLOOKUP(BD8,'Appraisal Inputs'!$C$346:$BK$390,18,0),""))</f>
        <v/>
      </c>
      <c r="BE25" s="299" t="str">
        <f>IF(IFERROR(HLOOKUP(BE8,'Appraisal Inputs'!$C$346:$BK$390,18,0),"")="","",IFERROR(HLOOKUP(BE8,'Appraisal Inputs'!$C$346:$BK$390,18,0),""))</f>
        <v/>
      </c>
      <c r="BF25" s="315" t="str">
        <f>IF(IFERROR(HLOOKUP(BF8,'Appraisal Inputs'!$C$346:$BK$390,18,0),"")="","",IFERROR(HLOOKUP(BF8,'Appraisal Inputs'!$C$346:$BK$390,18,0),""))</f>
        <v/>
      </c>
      <c r="BG25" s="299" t="str">
        <f>IF(IFERROR(HLOOKUP(BG8,'Appraisal Inputs'!$C$346:$BK$390,18,0),"")="","",IFERROR(HLOOKUP(BG8,'Appraisal Inputs'!$C$346:$BK$390,18,0),""))</f>
        <v/>
      </c>
      <c r="BH25" s="315" t="str">
        <f>IF(IFERROR(HLOOKUP(BH8,'Appraisal Inputs'!$C$346:$BK$390,18,0),"")="","",IFERROR(HLOOKUP(BH8,'Appraisal Inputs'!$C$346:$BK$390,18,0),""))</f>
        <v/>
      </c>
      <c r="BI25" s="299" t="str">
        <f>IF(IFERROR(HLOOKUP(BI8,'Appraisal Inputs'!$C$346:$BK$390,18,0),"")="","",IFERROR(HLOOKUP(BI8,'Appraisal Inputs'!$C$346:$BK$390,18,0),""))</f>
        <v/>
      </c>
      <c r="BJ25" s="315" t="str">
        <f>IF(IFERROR(HLOOKUP(BJ8,'Appraisal Inputs'!$C$346:$BK$390,18,0),"")="","",IFERROR(HLOOKUP(BJ8,'Appraisal Inputs'!$C$346:$BK$390,18,0),""))</f>
        <v/>
      </c>
      <c r="BL25" s="299">
        <f t="shared" si="1"/>
        <v>0</v>
      </c>
      <c r="BM25" s="318" t="str">
        <f t="shared" si="0"/>
        <v>No</v>
      </c>
    </row>
    <row r="26" spans="1:65" x14ac:dyDescent="0.25">
      <c r="A26" s="86"/>
      <c r="B26" s="143" t="str">
        <f>'Appraisal Inputs'!C364</f>
        <v>Comp 15</v>
      </c>
      <c r="C26" s="299" t="str">
        <f>IF(IFERROR(HLOOKUP(C8,'Appraisal Inputs'!$C$346:$BK$390,19,0),"")="","",IFERROR(HLOOKUP(C8,'Appraisal Inputs'!$C$346:$BK$390,19,0),""))</f>
        <v/>
      </c>
      <c r="D26" s="315" t="str">
        <f>IF(IFERROR(HLOOKUP(D8,'Appraisal Inputs'!$C$346:$BK$390,19,0),"")="","",IFERROR(HLOOKUP(D8,'Appraisal Inputs'!$C$346:$BK$390,19,0),""))</f>
        <v/>
      </c>
      <c r="E26" s="299" t="str">
        <f>IF(IFERROR(HLOOKUP(E8,'Appraisal Inputs'!$C$346:$BK$390,19,0),"")="","",IFERROR(HLOOKUP(E8,'Appraisal Inputs'!$C$346:$BK$390,19,0),""))</f>
        <v/>
      </c>
      <c r="F26" s="315" t="str">
        <f>IF(IFERROR(HLOOKUP(F8,'Appraisal Inputs'!$C$346:$BK$390,19,0),"")="","",IFERROR(HLOOKUP(F8,'Appraisal Inputs'!$C$346:$BK$390,19,0),""))</f>
        <v/>
      </c>
      <c r="G26" s="299" t="str">
        <f>IF(IFERROR(HLOOKUP(G8,'Appraisal Inputs'!$C$346:$BK$390,19,0),"")="","",IFERROR(HLOOKUP(G8,'Appraisal Inputs'!$C$346:$BK$390,19,0),""))</f>
        <v/>
      </c>
      <c r="H26" s="315" t="str">
        <f>IF(IFERROR(HLOOKUP(H8,'Appraisal Inputs'!$C$346:$BK$390,19,0),"")="","",IFERROR(HLOOKUP(H8,'Appraisal Inputs'!$C$346:$BK$390,19,0),""))</f>
        <v/>
      </c>
      <c r="I26" s="299" t="str">
        <f>IF(IFERROR(HLOOKUP(I8,'Appraisal Inputs'!$C$346:$BK$390,19,0),"")="","",IFERROR(HLOOKUP(I8,'Appraisal Inputs'!$C$346:$BK$390,19,0),""))</f>
        <v/>
      </c>
      <c r="J26" s="315" t="str">
        <f>IF(IFERROR(HLOOKUP(J8,'Appraisal Inputs'!$C$346:$BK$390,19,0),"")="","",IFERROR(HLOOKUP(J8,'Appraisal Inputs'!$C$346:$BK$390,19,0),""))</f>
        <v/>
      </c>
      <c r="K26" s="299" t="str">
        <f>IF(IFERROR(HLOOKUP(K8,'Appraisal Inputs'!$C$346:$BK$390,19,0),"")="","",IFERROR(HLOOKUP(K8,'Appraisal Inputs'!$C$346:$BK$390,19,0),""))</f>
        <v/>
      </c>
      <c r="L26" s="315" t="str">
        <f>IF(IFERROR(HLOOKUP(L8,'Appraisal Inputs'!$C$346:$BK$390,19,0),"")="","",IFERROR(HLOOKUP(L8,'Appraisal Inputs'!$C$346:$BK$390,19,0),""))</f>
        <v/>
      </c>
      <c r="M26" s="299" t="str">
        <f>IF(IFERROR(HLOOKUP(M8,'Appraisal Inputs'!$C$346:$BK$390,19,0),"")="","",IFERROR(HLOOKUP(M8,'Appraisal Inputs'!$C$346:$BK$390,19,0),""))</f>
        <v/>
      </c>
      <c r="N26" s="315" t="str">
        <f>IF(IFERROR(HLOOKUP(N8,'Appraisal Inputs'!$C$346:$BK$390,19,0),"")="","",IFERROR(HLOOKUP(N8,'Appraisal Inputs'!$C$346:$BK$390,19,0),""))</f>
        <v/>
      </c>
      <c r="O26" s="299" t="str">
        <f>IF(IFERROR(HLOOKUP(O8,'Appraisal Inputs'!$C$346:$BK$390,19,0),"")="","",IFERROR(HLOOKUP(O8,'Appraisal Inputs'!$C$346:$BK$390,19,0),""))</f>
        <v/>
      </c>
      <c r="P26" s="315" t="str">
        <f>IF(IFERROR(HLOOKUP(P8,'Appraisal Inputs'!$C$346:$BK$390,19,0),"")="","",IFERROR(HLOOKUP(P8,'Appraisal Inputs'!$C$346:$BK$390,19,0),""))</f>
        <v/>
      </c>
      <c r="Q26" s="299" t="str">
        <f>IF(IFERROR(HLOOKUP(Q8,'Appraisal Inputs'!$C$346:$BK$390,19,0),"")="","",IFERROR(HLOOKUP(Q8,'Appraisal Inputs'!$C$346:$BK$390,19,0),""))</f>
        <v/>
      </c>
      <c r="R26" s="315" t="str">
        <f>IF(IFERROR(HLOOKUP(R8,'Appraisal Inputs'!$C$346:$BK$390,19,0),"")="","",IFERROR(HLOOKUP(R8,'Appraisal Inputs'!$C$346:$BK$390,19,0),""))</f>
        <v/>
      </c>
      <c r="S26" s="299" t="str">
        <f>IF(IFERROR(HLOOKUP(S8,'Appraisal Inputs'!$C$346:$BK$390,19,0),"")="","",IFERROR(HLOOKUP(S8,'Appraisal Inputs'!$C$346:$BK$390,19,0),""))</f>
        <v/>
      </c>
      <c r="T26" s="315" t="str">
        <f>IF(IFERROR(HLOOKUP(T8,'Appraisal Inputs'!$C$346:$BK$390,19,0),"")="","",IFERROR(HLOOKUP(T8,'Appraisal Inputs'!$C$346:$BK$390,19,0),""))</f>
        <v/>
      </c>
      <c r="U26" s="299" t="str">
        <f>IF(IFERROR(HLOOKUP(U8,'Appraisal Inputs'!$C$346:$BK$390,19,0),"")="","",IFERROR(HLOOKUP(U8,'Appraisal Inputs'!$C$346:$BK$390,19,0),""))</f>
        <v/>
      </c>
      <c r="V26" s="315" t="str">
        <f>IF(IFERROR(HLOOKUP(V8,'Appraisal Inputs'!$C$346:$BK$390,19,0),"")="","",IFERROR(HLOOKUP(V8,'Appraisal Inputs'!$C$346:$BK$390,19,0),""))</f>
        <v/>
      </c>
      <c r="W26" s="299" t="str">
        <f>IF(IFERROR(HLOOKUP(W8,'Appraisal Inputs'!$C$346:$BK$390,19,0),"")="","",IFERROR(HLOOKUP(W8,'Appraisal Inputs'!$C$346:$BK$390,19,0),""))</f>
        <v/>
      </c>
      <c r="X26" s="315" t="str">
        <f>IF(IFERROR(HLOOKUP(X8,'Appraisal Inputs'!$C$346:$BK$390,19,0),"")="","",IFERROR(HLOOKUP(X8,'Appraisal Inputs'!$C$346:$BK$390,19,0),""))</f>
        <v/>
      </c>
      <c r="Y26" s="299" t="str">
        <f>IF(IFERROR(HLOOKUP(Y8,'Appraisal Inputs'!$C$346:$BK$390,19,0),"")="","",IFERROR(HLOOKUP(Y8,'Appraisal Inputs'!$C$346:$BK$390,19,0),""))</f>
        <v/>
      </c>
      <c r="Z26" s="315" t="str">
        <f>IF(IFERROR(HLOOKUP(Z8,'Appraisal Inputs'!$C$346:$BK$390,19,0),"")="","",IFERROR(HLOOKUP(Z8,'Appraisal Inputs'!$C$346:$BK$390,19,0),""))</f>
        <v/>
      </c>
      <c r="AA26" s="299" t="str">
        <f>IF(IFERROR(HLOOKUP(AA8,'Appraisal Inputs'!$C$346:$BK$390,19,0),"")="","",IFERROR(HLOOKUP(AA8,'Appraisal Inputs'!$C$346:$BK$390,19,0),""))</f>
        <v/>
      </c>
      <c r="AB26" s="315" t="str">
        <f>IF(IFERROR(HLOOKUP(AB8,'Appraisal Inputs'!$C$346:$BK$390,19,0),"")="","",IFERROR(HLOOKUP(AB8,'Appraisal Inputs'!$C$346:$BK$390,19,0),""))</f>
        <v/>
      </c>
      <c r="AC26" s="299" t="str">
        <f>IF(IFERROR(HLOOKUP(AC8,'Appraisal Inputs'!$C$346:$BK$390,19,0),"")="","",IFERROR(HLOOKUP(AC8,'Appraisal Inputs'!$C$346:$BK$390,19,0),""))</f>
        <v/>
      </c>
      <c r="AD26" s="315" t="str">
        <f>IF(IFERROR(HLOOKUP(AD8,'Appraisal Inputs'!$C$346:$BK$390,19,0),"")="","",IFERROR(HLOOKUP(AD8,'Appraisal Inputs'!$C$346:$BK$390,19,0),""))</f>
        <v/>
      </c>
      <c r="AE26" s="299" t="str">
        <f>IF(IFERROR(HLOOKUP(AE8,'Appraisal Inputs'!$C$346:$BK$390,19,0),"")="","",IFERROR(HLOOKUP(AE8,'Appraisal Inputs'!$C$346:$BK$390,19,0),""))</f>
        <v/>
      </c>
      <c r="AF26" s="315" t="str">
        <f>IF(IFERROR(HLOOKUP(AF8,'Appraisal Inputs'!$C$346:$BK$390,19,0),"")="","",IFERROR(HLOOKUP(AF8,'Appraisal Inputs'!$C$346:$BK$390,19,0),""))</f>
        <v/>
      </c>
      <c r="AG26" s="299" t="str">
        <f>IF(IFERROR(HLOOKUP(AG8,'Appraisal Inputs'!$C$346:$BK$390,19,0),"")="","",IFERROR(HLOOKUP(AG8,'Appraisal Inputs'!$C$346:$BK$390,19,0),""))</f>
        <v/>
      </c>
      <c r="AH26" s="315" t="str">
        <f>IF(IFERROR(HLOOKUP(AH8,'Appraisal Inputs'!$C$346:$BK$390,19,0),"")="","",IFERROR(HLOOKUP(AH8,'Appraisal Inputs'!$C$346:$BK$390,19,0),""))</f>
        <v/>
      </c>
      <c r="AI26" s="299" t="str">
        <f>IF(IFERROR(HLOOKUP(AI8,'Appraisal Inputs'!$C$346:$BK$390,19,0),"")="","",IFERROR(HLOOKUP(AI8,'Appraisal Inputs'!$C$346:$BK$390,19,0),""))</f>
        <v/>
      </c>
      <c r="AJ26" s="315" t="str">
        <f>IF(IFERROR(HLOOKUP(AJ8,'Appraisal Inputs'!$C$346:$BK$390,19,0),"")="","",IFERROR(HLOOKUP(AJ8,'Appraisal Inputs'!$C$346:$BK$390,19,0),""))</f>
        <v/>
      </c>
      <c r="AK26" s="299" t="str">
        <f>IF(IFERROR(HLOOKUP(AK8,'Appraisal Inputs'!$C$346:$BK$390,19,0),"")="","",IFERROR(HLOOKUP(AK8,'Appraisal Inputs'!$C$346:$BK$390,19,0),""))</f>
        <v/>
      </c>
      <c r="AL26" s="315" t="str">
        <f>IF(IFERROR(HLOOKUP(AL8,'Appraisal Inputs'!$C$346:$BK$390,19,0),"")="","",IFERROR(HLOOKUP(AL8,'Appraisal Inputs'!$C$346:$BK$390,19,0),""))</f>
        <v/>
      </c>
      <c r="AM26" s="299" t="str">
        <f>IF(IFERROR(HLOOKUP(AM8,'Appraisal Inputs'!$C$346:$BK$390,19,0),"")="","",IFERROR(HLOOKUP(AM8,'Appraisal Inputs'!$C$346:$BK$390,19,0),""))</f>
        <v/>
      </c>
      <c r="AN26" s="315" t="str">
        <f>IF(IFERROR(HLOOKUP(AN8,'Appraisal Inputs'!$C$346:$BK$390,19,0),"")="","",IFERROR(HLOOKUP(AN8,'Appraisal Inputs'!$C$346:$BK$390,19,0),""))</f>
        <v/>
      </c>
      <c r="AO26" s="299" t="str">
        <f>IF(IFERROR(HLOOKUP(AO8,'Appraisal Inputs'!$C$346:$BK$390,19,0),"")="","",IFERROR(HLOOKUP(AO8,'Appraisal Inputs'!$C$346:$BK$390,19,0),""))</f>
        <v/>
      </c>
      <c r="AP26" s="315" t="str">
        <f>IF(IFERROR(HLOOKUP(AP8,'Appraisal Inputs'!$C$346:$BK$390,19,0),"")="","",IFERROR(HLOOKUP(AP8,'Appraisal Inputs'!$C$346:$BK$390,19,0),""))</f>
        <v/>
      </c>
      <c r="AQ26" s="299" t="str">
        <f>IF(IFERROR(HLOOKUP(AQ8,'Appraisal Inputs'!$C$346:$BK$390,19,0),"")="","",IFERROR(HLOOKUP(AQ8,'Appraisal Inputs'!$C$346:$BK$390,19,0),""))</f>
        <v/>
      </c>
      <c r="AR26" s="315" t="str">
        <f>IF(IFERROR(HLOOKUP(AR8,'Appraisal Inputs'!$C$346:$BK$390,19,0),"")="","",IFERROR(HLOOKUP(AR8,'Appraisal Inputs'!$C$346:$BK$390,19,0),""))</f>
        <v/>
      </c>
      <c r="AS26" s="299" t="str">
        <f>IF(IFERROR(HLOOKUP(AS8,'Appraisal Inputs'!$C$346:$BK$390,19,0),"")="","",IFERROR(HLOOKUP(AS8,'Appraisal Inputs'!$C$346:$BK$390,19,0),""))</f>
        <v/>
      </c>
      <c r="AT26" s="315" t="str">
        <f>IF(IFERROR(HLOOKUP(AT8,'Appraisal Inputs'!$C$346:$BK$390,19,0),"")="","",IFERROR(HLOOKUP(AT8,'Appraisal Inputs'!$C$346:$BK$390,19,0),""))</f>
        <v/>
      </c>
      <c r="AU26" s="299" t="str">
        <f>IF(IFERROR(HLOOKUP(AU8,'Appraisal Inputs'!$C$346:$BK$390,19,0),"")="","",IFERROR(HLOOKUP(AU8,'Appraisal Inputs'!$C$346:$BK$390,19,0),""))</f>
        <v/>
      </c>
      <c r="AV26" s="315" t="str">
        <f>IF(IFERROR(HLOOKUP(AV8,'Appraisal Inputs'!$C$346:$BK$390,19,0),"")="","",IFERROR(HLOOKUP(AV8,'Appraisal Inputs'!$C$346:$BK$390,19,0),""))</f>
        <v/>
      </c>
      <c r="AW26" s="299" t="str">
        <f>IF(IFERROR(HLOOKUP(AW8,'Appraisal Inputs'!$C$346:$BK$390,19,0),"")="","",IFERROR(HLOOKUP(AW8,'Appraisal Inputs'!$C$346:$BK$390,19,0),""))</f>
        <v/>
      </c>
      <c r="AX26" s="315" t="str">
        <f>IF(IFERROR(HLOOKUP(AX8,'Appraisal Inputs'!$C$346:$BK$390,19,0),"")="","",IFERROR(HLOOKUP(AX8,'Appraisal Inputs'!$C$346:$BK$390,19,0),""))</f>
        <v/>
      </c>
      <c r="AY26" s="299" t="str">
        <f>IF(IFERROR(HLOOKUP(AY8,'Appraisal Inputs'!$C$346:$BK$390,19,0),"")="","",IFERROR(HLOOKUP(AY8,'Appraisal Inputs'!$C$346:$BK$390,19,0),""))</f>
        <v/>
      </c>
      <c r="AZ26" s="315" t="str">
        <f>IF(IFERROR(HLOOKUP(AZ8,'Appraisal Inputs'!$C$346:$BK$390,19,0),"")="","",IFERROR(HLOOKUP(AZ8,'Appraisal Inputs'!$C$346:$BK$390,19,0),""))</f>
        <v/>
      </c>
      <c r="BA26" s="299" t="str">
        <f>IF(IFERROR(HLOOKUP(BA8,'Appraisal Inputs'!$C$346:$BK$390,19,0),"")="","",IFERROR(HLOOKUP(BA8,'Appraisal Inputs'!$C$346:$BK$390,19,0),""))</f>
        <v/>
      </c>
      <c r="BB26" s="315" t="str">
        <f>IF(IFERROR(HLOOKUP(BB8,'Appraisal Inputs'!$C$346:$BK$390,19,0),"")="","",IFERROR(HLOOKUP(BB8,'Appraisal Inputs'!$C$346:$BK$390,19,0),""))</f>
        <v/>
      </c>
      <c r="BC26" s="299" t="str">
        <f>IF(IFERROR(HLOOKUP(BC8,'Appraisal Inputs'!$C$346:$BK$390,19,0),"")="","",IFERROR(HLOOKUP(BC8,'Appraisal Inputs'!$C$346:$BK$390,19,0),""))</f>
        <v/>
      </c>
      <c r="BD26" s="315" t="str">
        <f>IF(IFERROR(HLOOKUP(BD8,'Appraisal Inputs'!$C$346:$BK$390,19,0),"")="","",IFERROR(HLOOKUP(BD8,'Appraisal Inputs'!$C$346:$BK$390,19,0),""))</f>
        <v/>
      </c>
      <c r="BE26" s="299" t="str">
        <f>IF(IFERROR(HLOOKUP(BE8,'Appraisal Inputs'!$C$346:$BK$390,19,0),"")="","",IFERROR(HLOOKUP(BE8,'Appraisal Inputs'!$C$346:$BK$390,19,0),""))</f>
        <v/>
      </c>
      <c r="BF26" s="315" t="str">
        <f>IF(IFERROR(HLOOKUP(BF8,'Appraisal Inputs'!$C$346:$BK$390,19,0),"")="","",IFERROR(HLOOKUP(BF8,'Appraisal Inputs'!$C$346:$BK$390,19,0),""))</f>
        <v/>
      </c>
      <c r="BG26" s="299" t="str">
        <f>IF(IFERROR(HLOOKUP(BG8,'Appraisal Inputs'!$C$346:$BK$390,19,0),"")="","",IFERROR(HLOOKUP(BG8,'Appraisal Inputs'!$C$346:$BK$390,19,0),""))</f>
        <v/>
      </c>
      <c r="BH26" s="315" t="str">
        <f>IF(IFERROR(HLOOKUP(BH8,'Appraisal Inputs'!$C$346:$BK$390,19,0),"")="","",IFERROR(HLOOKUP(BH8,'Appraisal Inputs'!$C$346:$BK$390,19,0),""))</f>
        <v/>
      </c>
      <c r="BI26" s="299" t="str">
        <f>IF(IFERROR(HLOOKUP(BI8,'Appraisal Inputs'!$C$346:$BK$390,19,0),"")="","",IFERROR(HLOOKUP(BI8,'Appraisal Inputs'!$C$346:$BK$390,19,0),""))</f>
        <v/>
      </c>
      <c r="BJ26" s="315" t="str">
        <f>IF(IFERROR(HLOOKUP(BJ8,'Appraisal Inputs'!$C$346:$BK$390,19,0),"")="","",IFERROR(HLOOKUP(BJ8,'Appraisal Inputs'!$C$346:$BK$390,19,0),""))</f>
        <v/>
      </c>
      <c r="BL26" s="299">
        <f t="shared" si="1"/>
        <v>0</v>
      </c>
      <c r="BM26" s="318" t="str">
        <f t="shared" si="0"/>
        <v>No</v>
      </c>
    </row>
    <row r="27" spans="1:65" x14ac:dyDescent="0.25">
      <c r="A27" s="86"/>
      <c r="B27" s="143" t="str">
        <f>'Appraisal Inputs'!C365</f>
        <v>Comp 16</v>
      </c>
      <c r="C27" s="299" t="str">
        <f>IF(IFERROR(HLOOKUP(C8,'Appraisal Inputs'!$C$346:$BK$390,20,0),"")="","",IFERROR(HLOOKUP(C8,'Appraisal Inputs'!$C$346:$BK$390,20,0),""))</f>
        <v/>
      </c>
      <c r="D27" s="315" t="str">
        <f>IF(IFERROR(HLOOKUP(D8,'Appraisal Inputs'!$C$346:$BK$390,20,0),"")="","",IFERROR(HLOOKUP(D8,'Appraisal Inputs'!$C$346:$BK$390,20,0),""))</f>
        <v/>
      </c>
      <c r="E27" s="299" t="str">
        <f>IF(IFERROR(HLOOKUP(E8,'Appraisal Inputs'!$C$346:$BK$390,20,0),"")="","",IFERROR(HLOOKUP(E8,'Appraisal Inputs'!$C$346:$BK$390,20,0),""))</f>
        <v/>
      </c>
      <c r="F27" s="315" t="str">
        <f>IF(IFERROR(HLOOKUP(F8,'Appraisal Inputs'!$C$346:$BK$390,20,0),"")="","",IFERROR(HLOOKUP(F8,'Appraisal Inputs'!$C$346:$BK$390,20,0),""))</f>
        <v/>
      </c>
      <c r="G27" s="299" t="str">
        <f>IF(IFERROR(HLOOKUP(G8,'Appraisal Inputs'!$C$346:$BK$390,20,0),"")="","",IFERROR(HLOOKUP(G8,'Appraisal Inputs'!$C$346:$BK$390,20,0),""))</f>
        <v/>
      </c>
      <c r="H27" s="315" t="str">
        <f>IF(IFERROR(HLOOKUP(H8,'Appraisal Inputs'!$C$346:$BK$390,20,0),"")="","",IFERROR(HLOOKUP(H8,'Appraisal Inputs'!$C$346:$BK$390,20,0),""))</f>
        <v/>
      </c>
      <c r="I27" s="299" t="str">
        <f>IF(IFERROR(HLOOKUP(I8,'Appraisal Inputs'!$C$346:$BK$390,20,0),"")="","",IFERROR(HLOOKUP(I8,'Appraisal Inputs'!$C$346:$BK$390,20,0),""))</f>
        <v/>
      </c>
      <c r="J27" s="315" t="str">
        <f>IF(IFERROR(HLOOKUP(J8,'Appraisal Inputs'!$C$346:$BK$390,20,0),"")="","",IFERROR(HLOOKUP(J8,'Appraisal Inputs'!$C$346:$BK$390,20,0),""))</f>
        <v/>
      </c>
      <c r="K27" s="299" t="str">
        <f>IF(IFERROR(HLOOKUP(K8,'Appraisal Inputs'!$C$346:$BK$390,20,0),"")="","",IFERROR(HLOOKUP(K8,'Appraisal Inputs'!$C$346:$BK$390,20,0),""))</f>
        <v/>
      </c>
      <c r="L27" s="315" t="str">
        <f>IF(IFERROR(HLOOKUP(L8,'Appraisal Inputs'!$C$346:$BK$390,20,0),"")="","",IFERROR(HLOOKUP(L8,'Appraisal Inputs'!$C$346:$BK$390,20,0),""))</f>
        <v/>
      </c>
      <c r="M27" s="299" t="str">
        <f>IF(IFERROR(HLOOKUP(M8,'Appraisal Inputs'!$C$346:$BK$390,20,0),"")="","",IFERROR(HLOOKUP(M8,'Appraisal Inputs'!$C$346:$BK$390,20,0),""))</f>
        <v/>
      </c>
      <c r="N27" s="315" t="str">
        <f>IF(IFERROR(HLOOKUP(N8,'Appraisal Inputs'!$C$346:$BK$390,20,0),"")="","",IFERROR(HLOOKUP(N8,'Appraisal Inputs'!$C$346:$BK$390,20,0),""))</f>
        <v/>
      </c>
      <c r="O27" s="299" t="str">
        <f>IF(IFERROR(HLOOKUP(O8,'Appraisal Inputs'!$C$346:$BK$390,20,0),"")="","",IFERROR(HLOOKUP(O8,'Appraisal Inputs'!$C$346:$BK$390,20,0),""))</f>
        <v/>
      </c>
      <c r="P27" s="315" t="str">
        <f>IF(IFERROR(HLOOKUP(P8,'Appraisal Inputs'!$C$346:$BK$390,20,0),"")="","",IFERROR(HLOOKUP(P8,'Appraisal Inputs'!$C$346:$BK$390,20,0),""))</f>
        <v/>
      </c>
      <c r="Q27" s="299" t="str">
        <f>IF(IFERROR(HLOOKUP(Q8,'Appraisal Inputs'!$C$346:$BK$390,20,0),"")="","",IFERROR(HLOOKUP(Q8,'Appraisal Inputs'!$C$346:$BK$390,20,0),""))</f>
        <v/>
      </c>
      <c r="R27" s="315" t="str">
        <f>IF(IFERROR(HLOOKUP(R8,'Appraisal Inputs'!$C$346:$BK$390,20,0),"")="","",IFERROR(HLOOKUP(R8,'Appraisal Inputs'!$C$346:$BK$390,20,0),""))</f>
        <v/>
      </c>
      <c r="S27" s="299" t="str">
        <f>IF(IFERROR(HLOOKUP(S8,'Appraisal Inputs'!$C$346:$BK$390,20,0),"")="","",IFERROR(HLOOKUP(S8,'Appraisal Inputs'!$C$346:$BK$390,20,0),""))</f>
        <v/>
      </c>
      <c r="T27" s="315" t="str">
        <f>IF(IFERROR(HLOOKUP(T8,'Appraisal Inputs'!$C$346:$BK$390,20,0),"")="","",IFERROR(HLOOKUP(T8,'Appraisal Inputs'!$C$346:$BK$390,20,0),""))</f>
        <v/>
      </c>
      <c r="U27" s="299" t="str">
        <f>IF(IFERROR(HLOOKUP(U8,'Appraisal Inputs'!$C$346:$BK$390,20,0),"")="","",IFERROR(HLOOKUP(U8,'Appraisal Inputs'!$C$346:$BK$390,20,0),""))</f>
        <v/>
      </c>
      <c r="V27" s="315" t="str">
        <f>IF(IFERROR(HLOOKUP(V8,'Appraisal Inputs'!$C$346:$BK$390,20,0),"")="","",IFERROR(HLOOKUP(V8,'Appraisal Inputs'!$C$346:$BK$390,20,0),""))</f>
        <v/>
      </c>
      <c r="W27" s="299" t="str">
        <f>IF(IFERROR(HLOOKUP(W8,'Appraisal Inputs'!$C$346:$BK$390,20,0),"")="","",IFERROR(HLOOKUP(W8,'Appraisal Inputs'!$C$346:$BK$390,20,0),""))</f>
        <v/>
      </c>
      <c r="X27" s="315" t="str">
        <f>IF(IFERROR(HLOOKUP(X8,'Appraisal Inputs'!$C$346:$BK$390,20,0),"")="","",IFERROR(HLOOKUP(X8,'Appraisal Inputs'!$C$346:$BK$390,20,0),""))</f>
        <v/>
      </c>
      <c r="Y27" s="299" t="str">
        <f>IF(IFERROR(HLOOKUP(Y8,'Appraisal Inputs'!$C$346:$BK$390,20,0),"")="","",IFERROR(HLOOKUP(Y8,'Appraisal Inputs'!$C$346:$BK$390,20,0),""))</f>
        <v/>
      </c>
      <c r="Z27" s="315" t="str">
        <f>IF(IFERROR(HLOOKUP(Z8,'Appraisal Inputs'!$C$346:$BK$390,20,0),"")="","",IFERROR(HLOOKUP(Z8,'Appraisal Inputs'!$C$346:$BK$390,20,0),""))</f>
        <v/>
      </c>
      <c r="AA27" s="299" t="str">
        <f>IF(IFERROR(HLOOKUP(AA8,'Appraisal Inputs'!$C$346:$BK$390,20,0),"")="","",IFERROR(HLOOKUP(AA8,'Appraisal Inputs'!$C$346:$BK$390,20,0),""))</f>
        <v/>
      </c>
      <c r="AB27" s="315" t="str">
        <f>IF(IFERROR(HLOOKUP(AB8,'Appraisal Inputs'!$C$346:$BK$390,20,0),"")="","",IFERROR(HLOOKUP(AB8,'Appraisal Inputs'!$C$346:$BK$390,20,0),""))</f>
        <v/>
      </c>
      <c r="AC27" s="299" t="str">
        <f>IF(IFERROR(HLOOKUP(AC8,'Appraisal Inputs'!$C$346:$BK$390,20,0),"")="","",IFERROR(HLOOKUP(AC8,'Appraisal Inputs'!$C$346:$BK$390,20,0),""))</f>
        <v/>
      </c>
      <c r="AD27" s="315" t="str">
        <f>IF(IFERROR(HLOOKUP(AD8,'Appraisal Inputs'!$C$346:$BK$390,20,0),"")="","",IFERROR(HLOOKUP(AD8,'Appraisal Inputs'!$C$346:$BK$390,20,0),""))</f>
        <v/>
      </c>
      <c r="AE27" s="299" t="str">
        <f>IF(IFERROR(HLOOKUP(AE8,'Appraisal Inputs'!$C$346:$BK$390,20,0),"")="","",IFERROR(HLOOKUP(AE8,'Appraisal Inputs'!$C$346:$BK$390,20,0),""))</f>
        <v/>
      </c>
      <c r="AF27" s="315" t="str">
        <f>IF(IFERROR(HLOOKUP(AF8,'Appraisal Inputs'!$C$346:$BK$390,20,0),"")="","",IFERROR(HLOOKUP(AF8,'Appraisal Inputs'!$C$346:$BK$390,20,0),""))</f>
        <v/>
      </c>
      <c r="AG27" s="299" t="str">
        <f>IF(IFERROR(HLOOKUP(AG8,'Appraisal Inputs'!$C$346:$BK$390,20,0),"")="","",IFERROR(HLOOKUP(AG8,'Appraisal Inputs'!$C$346:$BK$390,20,0),""))</f>
        <v/>
      </c>
      <c r="AH27" s="315" t="str">
        <f>IF(IFERROR(HLOOKUP(AH8,'Appraisal Inputs'!$C$346:$BK$390,20,0),"")="","",IFERROR(HLOOKUP(AH8,'Appraisal Inputs'!$C$346:$BK$390,20,0),""))</f>
        <v/>
      </c>
      <c r="AI27" s="299" t="str">
        <f>IF(IFERROR(HLOOKUP(AI8,'Appraisal Inputs'!$C$346:$BK$390,20,0),"")="","",IFERROR(HLOOKUP(AI8,'Appraisal Inputs'!$C$346:$BK$390,20,0),""))</f>
        <v/>
      </c>
      <c r="AJ27" s="315" t="str">
        <f>IF(IFERROR(HLOOKUP(AJ8,'Appraisal Inputs'!$C$346:$BK$390,20,0),"")="","",IFERROR(HLOOKUP(AJ8,'Appraisal Inputs'!$C$346:$BK$390,20,0),""))</f>
        <v/>
      </c>
      <c r="AK27" s="299" t="str">
        <f>IF(IFERROR(HLOOKUP(AK8,'Appraisal Inputs'!$C$346:$BK$390,20,0),"")="","",IFERROR(HLOOKUP(AK8,'Appraisal Inputs'!$C$346:$BK$390,20,0),""))</f>
        <v/>
      </c>
      <c r="AL27" s="315" t="str">
        <f>IF(IFERROR(HLOOKUP(AL8,'Appraisal Inputs'!$C$346:$BK$390,20,0),"")="","",IFERROR(HLOOKUP(AL8,'Appraisal Inputs'!$C$346:$BK$390,20,0),""))</f>
        <v/>
      </c>
      <c r="AM27" s="299" t="str">
        <f>IF(IFERROR(HLOOKUP(AM8,'Appraisal Inputs'!$C$346:$BK$390,20,0),"")="","",IFERROR(HLOOKUP(AM8,'Appraisal Inputs'!$C$346:$BK$390,20,0),""))</f>
        <v/>
      </c>
      <c r="AN27" s="315" t="str">
        <f>IF(IFERROR(HLOOKUP(AN8,'Appraisal Inputs'!$C$346:$BK$390,20,0),"")="","",IFERROR(HLOOKUP(AN8,'Appraisal Inputs'!$C$346:$BK$390,20,0),""))</f>
        <v/>
      </c>
      <c r="AO27" s="299" t="str">
        <f>IF(IFERROR(HLOOKUP(AO8,'Appraisal Inputs'!$C$346:$BK$390,20,0),"")="","",IFERROR(HLOOKUP(AO8,'Appraisal Inputs'!$C$346:$BK$390,20,0),""))</f>
        <v/>
      </c>
      <c r="AP27" s="315" t="str">
        <f>IF(IFERROR(HLOOKUP(AP8,'Appraisal Inputs'!$C$346:$BK$390,20,0),"")="","",IFERROR(HLOOKUP(AP8,'Appraisal Inputs'!$C$346:$BK$390,20,0),""))</f>
        <v/>
      </c>
      <c r="AQ27" s="299" t="str">
        <f>IF(IFERROR(HLOOKUP(AQ8,'Appraisal Inputs'!$C$346:$BK$390,20,0),"")="","",IFERROR(HLOOKUP(AQ8,'Appraisal Inputs'!$C$346:$BK$390,20,0),""))</f>
        <v/>
      </c>
      <c r="AR27" s="315" t="str">
        <f>IF(IFERROR(HLOOKUP(AR8,'Appraisal Inputs'!$C$346:$BK$390,20,0),"")="","",IFERROR(HLOOKUP(AR8,'Appraisal Inputs'!$C$346:$BK$390,20,0),""))</f>
        <v/>
      </c>
      <c r="AS27" s="299" t="str">
        <f>IF(IFERROR(HLOOKUP(AS8,'Appraisal Inputs'!$C$346:$BK$390,20,0),"")="","",IFERROR(HLOOKUP(AS8,'Appraisal Inputs'!$C$346:$BK$390,20,0),""))</f>
        <v/>
      </c>
      <c r="AT27" s="315" t="str">
        <f>IF(IFERROR(HLOOKUP(AT8,'Appraisal Inputs'!$C$346:$BK$390,20,0),"")="","",IFERROR(HLOOKUP(AT8,'Appraisal Inputs'!$C$346:$BK$390,20,0),""))</f>
        <v/>
      </c>
      <c r="AU27" s="299" t="str">
        <f>IF(IFERROR(HLOOKUP(AU8,'Appraisal Inputs'!$C$346:$BK$390,20,0),"")="","",IFERROR(HLOOKUP(AU8,'Appraisal Inputs'!$C$346:$BK$390,20,0),""))</f>
        <v/>
      </c>
      <c r="AV27" s="315" t="str">
        <f>IF(IFERROR(HLOOKUP(AV8,'Appraisal Inputs'!$C$346:$BK$390,20,0),"")="","",IFERROR(HLOOKUP(AV8,'Appraisal Inputs'!$C$346:$BK$390,20,0),""))</f>
        <v/>
      </c>
      <c r="AW27" s="299" t="str">
        <f>IF(IFERROR(HLOOKUP(AW8,'Appraisal Inputs'!$C$346:$BK$390,20,0),"")="","",IFERROR(HLOOKUP(AW8,'Appraisal Inputs'!$C$346:$BK$390,20,0),""))</f>
        <v/>
      </c>
      <c r="AX27" s="315" t="str">
        <f>IF(IFERROR(HLOOKUP(AX8,'Appraisal Inputs'!$C$346:$BK$390,20,0),"")="","",IFERROR(HLOOKUP(AX8,'Appraisal Inputs'!$C$346:$BK$390,20,0),""))</f>
        <v/>
      </c>
      <c r="AY27" s="299" t="str">
        <f>IF(IFERROR(HLOOKUP(AY8,'Appraisal Inputs'!$C$346:$BK$390,20,0),"")="","",IFERROR(HLOOKUP(AY8,'Appraisal Inputs'!$C$346:$BK$390,20,0),""))</f>
        <v/>
      </c>
      <c r="AZ27" s="315" t="str">
        <f>IF(IFERROR(HLOOKUP(AZ8,'Appraisal Inputs'!$C$346:$BK$390,20,0),"")="","",IFERROR(HLOOKUP(AZ8,'Appraisal Inputs'!$C$346:$BK$390,20,0),""))</f>
        <v/>
      </c>
      <c r="BA27" s="299" t="str">
        <f>IF(IFERROR(HLOOKUP(BA8,'Appraisal Inputs'!$C$346:$BK$390,20,0),"")="","",IFERROR(HLOOKUP(BA8,'Appraisal Inputs'!$C$346:$BK$390,20,0),""))</f>
        <v/>
      </c>
      <c r="BB27" s="315" t="str">
        <f>IF(IFERROR(HLOOKUP(BB8,'Appraisal Inputs'!$C$346:$BK$390,20,0),"")="","",IFERROR(HLOOKUP(BB8,'Appraisal Inputs'!$C$346:$BK$390,20,0),""))</f>
        <v/>
      </c>
      <c r="BC27" s="299" t="str">
        <f>IF(IFERROR(HLOOKUP(BC8,'Appraisal Inputs'!$C$346:$BK$390,20,0),"")="","",IFERROR(HLOOKUP(BC8,'Appraisal Inputs'!$C$346:$BK$390,20,0),""))</f>
        <v/>
      </c>
      <c r="BD27" s="315" t="str">
        <f>IF(IFERROR(HLOOKUP(BD8,'Appraisal Inputs'!$C$346:$BK$390,20,0),"")="","",IFERROR(HLOOKUP(BD8,'Appraisal Inputs'!$C$346:$BK$390,20,0),""))</f>
        <v/>
      </c>
      <c r="BE27" s="299" t="str">
        <f>IF(IFERROR(HLOOKUP(BE8,'Appraisal Inputs'!$C$346:$BK$390,20,0),"")="","",IFERROR(HLOOKUP(BE8,'Appraisal Inputs'!$C$346:$BK$390,20,0),""))</f>
        <v/>
      </c>
      <c r="BF27" s="315" t="str">
        <f>IF(IFERROR(HLOOKUP(BF8,'Appraisal Inputs'!$C$346:$BK$390,20,0),"")="","",IFERROR(HLOOKUP(BF8,'Appraisal Inputs'!$C$346:$BK$390,20,0),""))</f>
        <v/>
      </c>
      <c r="BG27" s="299" t="str">
        <f>IF(IFERROR(HLOOKUP(BG8,'Appraisal Inputs'!$C$346:$BK$390,20,0),"")="","",IFERROR(HLOOKUP(BG8,'Appraisal Inputs'!$C$346:$BK$390,20,0),""))</f>
        <v/>
      </c>
      <c r="BH27" s="315" t="str">
        <f>IF(IFERROR(HLOOKUP(BH8,'Appraisal Inputs'!$C$346:$BK$390,20,0),"")="","",IFERROR(HLOOKUP(BH8,'Appraisal Inputs'!$C$346:$BK$390,20,0),""))</f>
        <v/>
      </c>
      <c r="BI27" s="299" t="str">
        <f>IF(IFERROR(HLOOKUP(BI8,'Appraisal Inputs'!$C$346:$BK$390,20,0),"")="","",IFERROR(HLOOKUP(BI8,'Appraisal Inputs'!$C$346:$BK$390,20,0),""))</f>
        <v/>
      </c>
      <c r="BJ27" s="315" t="str">
        <f>IF(IFERROR(HLOOKUP(BJ8,'Appraisal Inputs'!$C$346:$BK$390,20,0),"")="","",IFERROR(HLOOKUP(BJ8,'Appraisal Inputs'!$C$346:$BK$390,20,0),""))</f>
        <v/>
      </c>
      <c r="BL27" s="299">
        <f t="shared" si="1"/>
        <v>0</v>
      </c>
      <c r="BM27" s="318" t="str">
        <f t="shared" si="0"/>
        <v>No</v>
      </c>
    </row>
    <row r="28" spans="1:65" x14ac:dyDescent="0.25">
      <c r="A28" s="86"/>
      <c r="B28" s="143" t="str">
        <f>'Appraisal Inputs'!C366</f>
        <v>Comp 17</v>
      </c>
      <c r="C28" s="299" t="str">
        <f>IF(IFERROR(HLOOKUP(C8,'Appraisal Inputs'!$C$346:$BK$390,21,0),"")="","",IFERROR(HLOOKUP(C8,'Appraisal Inputs'!$C$346:$BK$390,21,0),""))</f>
        <v/>
      </c>
      <c r="D28" s="315" t="str">
        <f>IF(IFERROR(HLOOKUP(D8,'Appraisal Inputs'!$C$346:$BK$390,21,0),"")="","",IFERROR(HLOOKUP(D8,'Appraisal Inputs'!$C$346:$BK$390,21,0),""))</f>
        <v/>
      </c>
      <c r="E28" s="299" t="str">
        <f>IF(IFERROR(HLOOKUP(E8,'Appraisal Inputs'!$C$346:$BK$390,21,0),"")="","",IFERROR(HLOOKUP(E8,'Appraisal Inputs'!$C$346:$BK$390,21,0),""))</f>
        <v/>
      </c>
      <c r="F28" s="315" t="str">
        <f>IF(IFERROR(HLOOKUP(F8,'Appraisal Inputs'!$C$346:$BK$390,21,0),"")="","",IFERROR(HLOOKUP(F8,'Appraisal Inputs'!$C$346:$BK$390,21,0),""))</f>
        <v/>
      </c>
      <c r="G28" s="299" t="str">
        <f>IF(IFERROR(HLOOKUP(G8,'Appraisal Inputs'!$C$346:$BK$390,21,0),"")="","",IFERROR(HLOOKUP(G8,'Appraisal Inputs'!$C$346:$BK$390,21,0),""))</f>
        <v/>
      </c>
      <c r="H28" s="315" t="str">
        <f>IF(IFERROR(HLOOKUP(H8,'Appraisal Inputs'!$C$346:$BK$390,21,0),"")="","",IFERROR(HLOOKUP(H8,'Appraisal Inputs'!$C$346:$BK$390,21,0),""))</f>
        <v/>
      </c>
      <c r="I28" s="299" t="str">
        <f>IF(IFERROR(HLOOKUP(I8,'Appraisal Inputs'!$C$346:$BK$390,21,0),"")="","",IFERROR(HLOOKUP(I8,'Appraisal Inputs'!$C$346:$BK$390,21,0),""))</f>
        <v/>
      </c>
      <c r="J28" s="315" t="str">
        <f>IF(IFERROR(HLOOKUP(J8,'Appraisal Inputs'!$C$346:$BK$390,21,0),"")="","",IFERROR(HLOOKUP(J8,'Appraisal Inputs'!$C$346:$BK$390,21,0),""))</f>
        <v/>
      </c>
      <c r="K28" s="299" t="str">
        <f>IF(IFERROR(HLOOKUP(K8,'Appraisal Inputs'!$C$346:$BK$390,21,0),"")="","",IFERROR(HLOOKUP(K8,'Appraisal Inputs'!$C$346:$BK$390,21,0),""))</f>
        <v/>
      </c>
      <c r="L28" s="315" t="str">
        <f>IF(IFERROR(HLOOKUP(L8,'Appraisal Inputs'!$C$346:$BK$390,21,0),"")="","",IFERROR(HLOOKUP(L8,'Appraisal Inputs'!$C$346:$BK$390,21,0),""))</f>
        <v/>
      </c>
      <c r="M28" s="299" t="str">
        <f>IF(IFERROR(HLOOKUP(M8,'Appraisal Inputs'!$C$346:$BK$390,21,0),"")="","",IFERROR(HLOOKUP(M8,'Appraisal Inputs'!$C$346:$BK$390,21,0),""))</f>
        <v/>
      </c>
      <c r="N28" s="315" t="str">
        <f>IF(IFERROR(HLOOKUP(N8,'Appraisal Inputs'!$C$346:$BK$390,21,0),"")="","",IFERROR(HLOOKUP(N8,'Appraisal Inputs'!$C$346:$BK$390,21,0),""))</f>
        <v/>
      </c>
      <c r="O28" s="299" t="str">
        <f>IF(IFERROR(HLOOKUP(O8,'Appraisal Inputs'!$C$346:$BK$390,21,0),"")="","",IFERROR(HLOOKUP(O8,'Appraisal Inputs'!$C$346:$BK$390,21,0),""))</f>
        <v/>
      </c>
      <c r="P28" s="315" t="str">
        <f>IF(IFERROR(HLOOKUP(P8,'Appraisal Inputs'!$C$346:$BK$390,21,0),"")="","",IFERROR(HLOOKUP(P8,'Appraisal Inputs'!$C$346:$BK$390,21,0),""))</f>
        <v/>
      </c>
      <c r="Q28" s="299" t="str">
        <f>IF(IFERROR(HLOOKUP(Q8,'Appraisal Inputs'!$C$346:$BK$390,21,0),"")="","",IFERROR(HLOOKUP(Q8,'Appraisal Inputs'!$C$346:$BK$390,21,0),""))</f>
        <v/>
      </c>
      <c r="R28" s="315" t="str">
        <f>IF(IFERROR(HLOOKUP(R8,'Appraisal Inputs'!$C$346:$BK$390,21,0),"")="","",IFERROR(HLOOKUP(R8,'Appraisal Inputs'!$C$346:$BK$390,21,0),""))</f>
        <v/>
      </c>
      <c r="S28" s="299" t="str">
        <f>IF(IFERROR(HLOOKUP(S8,'Appraisal Inputs'!$C$346:$BK$390,21,0),"")="","",IFERROR(HLOOKUP(S8,'Appraisal Inputs'!$C$346:$BK$390,21,0),""))</f>
        <v/>
      </c>
      <c r="T28" s="315" t="str">
        <f>IF(IFERROR(HLOOKUP(T8,'Appraisal Inputs'!$C$346:$BK$390,21,0),"")="","",IFERROR(HLOOKUP(T8,'Appraisal Inputs'!$C$346:$BK$390,21,0),""))</f>
        <v/>
      </c>
      <c r="U28" s="299" t="str">
        <f>IF(IFERROR(HLOOKUP(U8,'Appraisal Inputs'!$C$346:$BK$390,21,0),"")="","",IFERROR(HLOOKUP(U8,'Appraisal Inputs'!$C$346:$BK$390,21,0),""))</f>
        <v/>
      </c>
      <c r="V28" s="315" t="str">
        <f>IF(IFERROR(HLOOKUP(V8,'Appraisal Inputs'!$C$346:$BK$390,21,0),"")="","",IFERROR(HLOOKUP(V8,'Appraisal Inputs'!$C$346:$BK$390,21,0),""))</f>
        <v/>
      </c>
      <c r="W28" s="299" t="str">
        <f>IF(IFERROR(HLOOKUP(W8,'Appraisal Inputs'!$C$346:$BK$390,21,0),"")="","",IFERROR(HLOOKUP(W8,'Appraisal Inputs'!$C$346:$BK$390,21,0),""))</f>
        <v/>
      </c>
      <c r="X28" s="315" t="str">
        <f>IF(IFERROR(HLOOKUP(X8,'Appraisal Inputs'!$C$346:$BK$390,21,0),"")="","",IFERROR(HLOOKUP(X8,'Appraisal Inputs'!$C$346:$BK$390,21,0),""))</f>
        <v/>
      </c>
      <c r="Y28" s="299" t="str">
        <f>IF(IFERROR(HLOOKUP(Y8,'Appraisal Inputs'!$C$346:$BK$390,21,0),"")="","",IFERROR(HLOOKUP(Y8,'Appraisal Inputs'!$C$346:$BK$390,21,0),""))</f>
        <v/>
      </c>
      <c r="Z28" s="315" t="str">
        <f>IF(IFERROR(HLOOKUP(Z8,'Appraisal Inputs'!$C$346:$BK$390,21,0),"")="","",IFERROR(HLOOKUP(Z8,'Appraisal Inputs'!$C$346:$BK$390,21,0),""))</f>
        <v/>
      </c>
      <c r="AA28" s="299" t="str">
        <f>IF(IFERROR(HLOOKUP(AA8,'Appraisal Inputs'!$C$346:$BK$390,21,0),"")="","",IFERROR(HLOOKUP(AA8,'Appraisal Inputs'!$C$346:$BK$390,21,0),""))</f>
        <v/>
      </c>
      <c r="AB28" s="315" t="str">
        <f>IF(IFERROR(HLOOKUP(AB8,'Appraisal Inputs'!$C$346:$BK$390,21,0),"")="","",IFERROR(HLOOKUP(AB8,'Appraisal Inputs'!$C$346:$BK$390,21,0),""))</f>
        <v/>
      </c>
      <c r="AC28" s="299" t="str">
        <f>IF(IFERROR(HLOOKUP(AC8,'Appraisal Inputs'!$C$346:$BK$390,21,0),"")="","",IFERROR(HLOOKUP(AC8,'Appraisal Inputs'!$C$346:$BK$390,21,0),""))</f>
        <v/>
      </c>
      <c r="AD28" s="315" t="str">
        <f>IF(IFERROR(HLOOKUP(AD8,'Appraisal Inputs'!$C$346:$BK$390,21,0),"")="","",IFERROR(HLOOKUP(AD8,'Appraisal Inputs'!$C$346:$BK$390,21,0),""))</f>
        <v/>
      </c>
      <c r="AE28" s="299" t="str">
        <f>IF(IFERROR(HLOOKUP(AE8,'Appraisal Inputs'!$C$346:$BK$390,21,0),"")="","",IFERROR(HLOOKUP(AE8,'Appraisal Inputs'!$C$346:$BK$390,21,0),""))</f>
        <v/>
      </c>
      <c r="AF28" s="315" t="str">
        <f>IF(IFERROR(HLOOKUP(AF8,'Appraisal Inputs'!$C$346:$BK$390,21,0),"")="","",IFERROR(HLOOKUP(AF8,'Appraisal Inputs'!$C$346:$BK$390,21,0),""))</f>
        <v/>
      </c>
      <c r="AG28" s="299" t="str">
        <f>IF(IFERROR(HLOOKUP(AG8,'Appraisal Inputs'!$C$346:$BK$390,21,0),"")="","",IFERROR(HLOOKUP(AG8,'Appraisal Inputs'!$C$346:$BK$390,21,0),""))</f>
        <v/>
      </c>
      <c r="AH28" s="315" t="str">
        <f>IF(IFERROR(HLOOKUP(AH8,'Appraisal Inputs'!$C$346:$BK$390,21,0),"")="","",IFERROR(HLOOKUP(AH8,'Appraisal Inputs'!$C$346:$BK$390,21,0),""))</f>
        <v/>
      </c>
      <c r="AI28" s="299" t="str">
        <f>IF(IFERROR(HLOOKUP(AI8,'Appraisal Inputs'!$C$346:$BK$390,21,0),"")="","",IFERROR(HLOOKUP(AI8,'Appraisal Inputs'!$C$346:$BK$390,21,0),""))</f>
        <v/>
      </c>
      <c r="AJ28" s="315" t="str">
        <f>IF(IFERROR(HLOOKUP(AJ8,'Appraisal Inputs'!$C$346:$BK$390,21,0),"")="","",IFERROR(HLOOKUP(AJ8,'Appraisal Inputs'!$C$346:$BK$390,21,0),""))</f>
        <v/>
      </c>
      <c r="AK28" s="299" t="str">
        <f>IF(IFERROR(HLOOKUP(AK8,'Appraisal Inputs'!$C$346:$BK$390,21,0),"")="","",IFERROR(HLOOKUP(AK8,'Appraisal Inputs'!$C$346:$BK$390,21,0),""))</f>
        <v/>
      </c>
      <c r="AL28" s="315" t="str">
        <f>IF(IFERROR(HLOOKUP(AL8,'Appraisal Inputs'!$C$346:$BK$390,21,0),"")="","",IFERROR(HLOOKUP(AL8,'Appraisal Inputs'!$C$346:$BK$390,21,0),""))</f>
        <v/>
      </c>
      <c r="AM28" s="299" t="str">
        <f>IF(IFERROR(HLOOKUP(AM8,'Appraisal Inputs'!$C$346:$BK$390,21,0),"")="","",IFERROR(HLOOKUP(AM8,'Appraisal Inputs'!$C$346:$BK$390,21,0),""))</f>
        <v/>
      </c>
      <c r="AN28" s="315" t="str">
        <f>IF(IFERROR(HLOOKUP(AN8,'Appraisal Inputs'!$C$346:$BK$390,21,0),"")="","",IFERROR(HLOOKUP(AN8,'Appraisal Inputs'!$C$346:$BK$390,21,0),""))</f>
        <v/>
      </c>
      <c r="AO28" s="299" t="str">
        <f>IF(IFERROR(HLOOKUP(AO8,'Appraisal Inputs'!$C$346:$BK$390,21,0),"")="","",IFERROR(HLOOKUP(AO8,'Appraisal Inputs'!$C$346:$BK$390,21,0),""))</f>
        <v/>
      </c>
      <c r="AP28" s="315" t="str">
        <f>IF(IFERROR(HLOOKUP(AP8,'Appraisal Inputs'!$C$346:$BK$390,21,0),"")="","",IFERROR(HLOOKUP(AP8,'Appraisal Inputs'!$C$346:$BK$390,21,0),""))</f>
        <v/>
      </c>
      <c r="AQ28" s="299" t="str">
        <f>IF(IFERROR(HLOOKUP(AQ8,'Appraisal Inputs'!$C$346:$BK$390,21,0),"")="","",IFERROR(HLOOKUP(AQ8,'Appraisal Inputs'!$C$346:$BK$390,21,0),""))</f>
        <v/>
      </c>
      <c r="AR28" s="315" t="str">
        <f>IF(IFERROR(HLOOKUP(AR8,'Appraisal Inputs'!$C$346:$BK$390,21,0),"")="","",IFERROR(HLOOKUP(AR8,'Appraisal Inputs'!$C$346:$BK$390,21,0),""))</f>
        <v/>
      </c>
      <c r="AS28" s="299" t="str">
        <f>IF(IFERROR(HLOOKUP(AS8,'Appraisal Inputs'!$C$346:$BK$390,21,0),"")="","",IFERROR(HLOOKUP(AS8,'Appraisal Inputs'!$C$346:$BK$390,21,0),""))</f>
        <v/>
      </c>
      <c r="AT28" s="315" t="str">
        <f>IF(IFERROR(HLOOKUP(AT8,'Appraisal Inputs'!$C$346:$BK$390,21,0),"")="","",IFERROR(HLOOKUP(AT8,'Appraisal Inputs'!$C$346:$BK$390,21,0),""))</f>
        <v/>
      </c>
      <c r="AU28" s="299" t="str">
        <f>IF(IFERROR(HLOOKUP(AU8,'Appraisal Inputs'!$C$346:$BK$390,21,0),"")="","",IFERROR(HLOOKUP(AU8,'Appraisal Inputs'!$C$346:$BK$390,21,0),""))</f>
        <v/>
      </c>
      <c r="AV28" s="315" t="str">
        <f>IF(IFERROR(HLOOKUP(AV8,'Appraisal Inputs'!$C$346:$BK$390,21,0),"")="","",IFERROR(HLOOKUP(AV8,'Appraisal Inputs'!$C$346:$BK$390,21,0),""))</f>
        <v/>
      </c>
      <c r="AW28" s="299" t="str">
        <f>IF(IFERROR(HLOOKUP(AW8,'Appraisal Inputs'!$C$346:$BK$390,21,0),"")="","",IFERROR(HLOOKUP(AW8,'Appraisal Inputs'!$C$346:$BK$390,21,0),""))</f>
        <v/>
      </c>
      <c r="AX28" s="315" t="str">
        <f>IF(IFERROR(HLOOKUP(AX8,'Appraisal Inputs'!$C$346:$BK$390,21,0),"")="","",IFERROR(HLOOKUP(AX8,'Appraisal Inputs'!$C$346:$BK$390,21,0),""))</f>
        <v/>
      </c>
      <c r="AY28" s="299" t="str">
        <f>IF(IFERROR(HLOOKUP(AY8,'Appraisal Inputs'!$C$346:$BK$390,21,0),"")="","",IFERROR(HLOOKUP(AY8,'Appraisal Inputs'!$C$346:$BK$390,21,0),""))</f>
        <v/>
      </c>
      <c r="AZ28" s="315" t="str">
        <f>IF(IFERROR(HLOOKUP(AZ8,'Appraisal Inputs'!$C$346:$BK$390,21,0),"")="","",IFERROR(HLOOKUP(AZ8,'Appraisal Inputs'!$C$346:$BK$390,21,0),""))</f>
        <v/>
      </c>
      <c r="BA28" s="299" t="str">
        <f>IF(IFERROR(HLOOKUP(BA8,'Appraisal Inputs'!$C$346:$BK$390,21,0),"")="","",IFERROR(HLOOKUP(BA8,'Appraisal Inputs'!$C$346:$BK$390,21,0),""))</f>
        <v/>
      </c>
      <c r="BB28" s="315" t="str">
        <f>IF(IFERROR(HLOOKUP(BB8,'Appraisal Inputs'!$C$346:$BK$390,21,0),"")="","",IFERROR(HLOOKUP(BB8,'Appraisal Inputs'!$C$346:$BK$390,21,0),""))</f>
        <v/>
      </c>
      <c r="BC28" s="299" t="str">
        <f>IF(IFERROR(HLOOKUP(BC8,'Appraisal Inputs'!$C$346:$BK$390,21,0),"")="","",IFERROR(HLOOKUP(BC8,'Appraisal Inputs'!$C$346:$BK$390,21,0),""))</f>
        <v/>
      </c>
      <c r="BD28" s="315" t="str">
        <f>IF(IFERROR(HLOOKUP(BD8,'Appraisal Inputs'!$C$346:$BK$390,21,0),"")="","",IFERROR(HLOOKUP(BD8,'Appraisal Inputs'!$C$346:$BK$390,21,0),""))</f>
        <v/>
      </c>
      <c r="BE28" s="299" t="str">
        <f>IF(IFERROR(HLOOKUP(BE8,'Appraisal Inputs'!$C$346:$BK$390,21,0),"")="","",IFERROR(HLOOKUP(BE8,'Appraisal Inputs'!$C$346:$BK$390,21,0),""))</f>
        <v/>
      </c>
      <c r="BF28" s="315" t="str">
        <f>IF(IFERROR(HLOOKUP(BF8,'Appraisal Inputs'!$C$346:$BK$390,21,0),"")="","",IFERROR(HLOOKUP(BF8,'Appraisal Inputs'!$C$346:$BK$390,21,0),""))</f>
        <v/>
      </c>
      <c r="BG28" s="299" t="str">
        <f>IF(IFERROR(HLOOKUP(BG8,'Appraisal Inputs'!$C$346:$BK$390,21,0),"")="","",IFERROR(HLOOKUP(BG8,'Appraisal Inputs'!$C$346:$BK$390,21,0),""))</f>
        <v/>
      </c>
      <c r="BH28" s="315" t="str">
        <f>IF(IFERROR(HLOOKUP(BH8,'Appraisal Inputs'!$C$346:$BK$390,21,0),"")="","",IFERROR(HLOOKUP(BH8,'Appraisal Inputs'!$C$346:$BK$390,21,0),""))</f>
        <v/>
      </c>
      <c r="BI28" s="299" t="str">
        <f>IF(IFERROR(HLOOKUP(BI8,'Appraisal Inputs'!$C$346:$BK$390,21,0),"")="","",IFERROR(HLOOKUP(BI8,'Appraisal Inputs'!$C$346:$BK$390,21,0),""))</f>
        <v/>
      </c>
      <c r="BJ28" s="315" t="str">
        <f>IF(IFERROR(HLOOKUP(BJ8,'Appraisal Inputs'!$C$346:$BK$390,21,0),"")="","",IFERROR(HLOOKUP(BJ8,'Appraisal Inputs'!$C$346:$BK$390,21,0),""))</f>
        <v/>
      </c>
      <c r="BL28" s="299">
        <f t="shared" si="1"/>
        <v>0</v>
      </c>
      <c r="BM28" s="318" t="str">
        <f t="shared" si="0"/>
        <v>No</v>
      </c>
    </row>
    <row r="29" spans="1:65" x14ac:dyDescent="0.25">
      <c r="A29" s="86"/>
      <c r="B29" s="143" t="str">
        <f>'Appraisal Inputs'!C367</f>
        <v>Comp 18</v>
      </c>
      <c r="C29" s="299" t="str">
        <f>IF(IFERROR(HLOOKUP(C8,'Appraisal Inputs'!$C$346:$BK$390,22,0),"")="","",IFERROR(HLOOKUP(C8,'Appraisal Inputs'!$C$346:$BK$390,22,0),""))</f>
        <v/>
      </c>
      <c r="D29" s="315" t="str">
        <f>IF(IFERROR(HLOOKUP(D8,'Appraisal Inputs'!$C$346:$BK$390,22,0),"")="","",IFERROR(HLOOKUP(D8,'Appraisal Inputs'!$C$346:$BK$390,22,0),""))</f>
        <v/>
      </c>
      <c r="E29" s="299" t="str">
        <f>IF(IFERROR(HLOOKUP(E8,'Appraisal Inputs'!$C$346:$BK$390,22,0),"")="","",IFERROR(HLOOKUP(E8,'Appraisal Inputs'!$C$346:$BK$390,22,0),""))</f>
        <v/>
      </c>
      <c r="F29" s="315" t="str">
        <f>IF(IFERROR(HLOOKUP(F8,'Appraisal Inputs'!$C$346:$BK$390,22,0),"")="","",IFERROR(HLOOKUP(F8,'Appraisal Inputs'!$C$346:$BK$390,22,0),""))</f>
        <v/>
      </c>
      <c r="G29" s="299" t="str">
        <f>IF(IFERROR(HLOOKUP(G8,'Appraisal Inputs'!$C$346:$BK$390,22,0),"")="","",IFERROR(HLOOKUP(G8,'Appraisal Inputs'!$C$346:$BK$390,22,0),""))</f>
        <v/>
      </c>
      <c r="H29" s="315" t="str">
        <f>IF(IFERROR(HLOOKUP(H8,'Appraisal Inputs'!$C$346:$BK$390,22,0),"")="","",IFERROR(HLOOKUP(H8,'Appraisal Inputs'!$C$346:$BK$390,22,0),""))</f>
        <v/>
      </c>
      <c r="I29" s="299" t="str">
        <f>IF(IFERROR(HLOOKUP(I8,'Appraisal Inputs'!$C$346:$BK$390,22,0),"")="","",IFERROR(HLOOKUP(I8,'Appraisal Inputs'!$C$346:$BK$390,22,0),""))</f>
        <v/>
      </c>
      <c r="J29" s="315" t="str">
        <f>IF(IFERROR(HLOOKUP(J8,'Appraisal Inputs'!$C$346:$BK$390,22,0),"")="","",IFERROR(HLOOKUP(J8,'Appraisal Inputs'!$C$346:$BK$390,22,0),""))</f>
        <v/>
      </c>
      <c r="K29" s="299" t="str">
        <f>IF(IFERROR(HLOOKUP(K8,'Appraisal Inputs'!$C$346:$BK$390,22,0),"")="","",IFERROR(HLOOKUP(K8,'Appraisal Inputs'!$C$346:$BK$390,22,0),""))</f>
        <v/>
      </c>
      <c r="L29" s="315" t="str">
        <f>IF(IFERROR(HLOOKUP(L8,'Appraisal Inputs'!$C$346:$BK$390,22,0),"")="","",IFERROR(HLOOKUP(L8,'Appraisal Inputs'!$C$346:$BK$390,22,0),""))</f>
        <v/>
      </c>
      <c r="M29" s="299" t="str">
        <f>IF(IFERROR(HLOOKUP(M8,'Appraisal Inputs'!$C$346:$BK$390,22,0),"")="","",IFERROR(HLOOKUP(M8,'Appraisal Inputs'!$C$346:$BK$390,22,0),""))</f>
        <v/>
      </c>
      <c r="N29" s="315" t="str">
        <f>IF(IFERROR(HLOOKUP(N8,'Appraisal Inputs'!$C$346:$BK$390,22,0),"")="","",IFERROR(HLOOKUP(N8,'Appraisal Inputs'!$C$346:$BK$390,22,0),""))</f>
        <v/>
      </c>
      <c r="O29" s="299" t="str">
        <f>IF(IFERROR(HLOOKUP(O8,'Appraisal Inputs'!$C$346:$BK$390,22,0),"")="","",IFERROR(HLOOKUP(O8,'Appraisal Inputs'!$C$346:$BK$390,22,0),""))</f>
        <v/>
      </c>
      <c r="P29" s="315" t="str">
        <f>IF(IFERROR(HLOOKUP(P8,'Appraisal Inputs'!$C$346:$BK$390,22,0),"")="","",IFERROR(HLOOKUP(P8,'Appraisal Inputs'!$C$346:$BK$390,22,0),""))</f>
        <v/>
      </c>
      <c r="Q29" s="299" t="str">
        <f>IF(IFERROR(HLOOKUP(Q8,'Appraisal Inputs'!$C$346:$BK$390,22,0),"")="","",IFERROR(HLOOKUP(Q8,'Appraisal Inputs'!$C$346:$BK$390,22,0),""))</f>
        <v/>
      </c>
      <c r="R29" s="315" t="str">
        <f>IF(IFERROR(HLOOKUP(R8,'Appraisal Inputs'!$C$346:$BK$390,22,0),"")="","",IFERROR(HLOOKUP(R8,'Appraisal Inputs'!$C$346:$BK$390,22,0),""))</f>
        <v/>
      </c>
      <c r="S29" s="299" t="str">
        <f>IF(IFERROR(HLOOKUP(S8,'Appraisal Inputs'!$C$346:$BK$390,22,0),"")="","",IFERROR(HLOOKUP(S8,'Appraisal Inputs'!$C$346:$BK$390,22,0),""))</f>
        <v/>
      </c>
      <c r="T29" s="315" t="str">
        <f>IF(IFERROR(HLOOKUP(T8,'Appraisal Inputs'!$C$346:$BK$390,22,0),"")="","",IFERROR(HLOOKUP(T8,'Appraisal Inputs'!$C$346:$BK$390,22,0),""))</f>
        <v/>
      </c>
      <c r="U29" s="299" t="str">
        <f>IF(IFERROR(HLOOKUP(U8,'Appraisal Inputs'!$C$346:$BK$390,22,0),"")="","",IFERROR(HLOOKUP(U8,'Appraisal Inputs'!$C$346:$BK$390,22,0),""))</f>
        <v/>
      </c>
      <c r="V29" s="315" t="str">
        <f>IF(IFERROR(HLOOKUP(V8,'Appraisal Inputs'!$C$346:$BK$390,22,0),"")="","",IFERROR(HLOOKUP(V8,'Appraisal Inputs'!$C$346:$BK$390,22,0),""))</f>
        <v/>
      </c>
      <c r="W29" s="299" t="str">
        <f>IF(IFERROR(HLOOKUP(W8,'Appraisal Inputs'!$C$346:$BK$390,22,0),"")="","",IFERROR(HLOOKUP(W8,'Appraisal Inputs'!$C$346:$BK$390,22,0),""))</f>
        <v/>
      </c>
      <c r="X29" s="315" t="str">
        <f>IF(IFERROR(HLOOKUP(X8,'Appraisal Inputs'!$C$346:$BK$390,22,0),"")="","",IFERROR(HLOOKUP(X8,'Appraisal Inputs'!$C$346:$BK$390,22,0),""))</f>
        <v/>
      </c>
      <c r="Y29" s="299" t="str">
        <f>IF(IFERROR(HLOOKUP(Y8,'Appraisal Inputs'!$C$346:$BK$390,22,0),"")="","",IFERROR(HLOOKUP(Y8,'Appraisal Inputs'!$C$346:$BK$390,22,0),""))</f>
        <v/>
      </c>
      <c r="Z29" s="315" t="str">
        <f>IF(IFERROR(HLOOKUP(Z8,'Appraisal Inputs'!$C$346:$BK$390,22,0),"")="","",IFERROR(HLOOKUP(Z8,'Appraisal Inputs'!$C$346:$BK$390,22,0),""))</f>
        <v/>
      </c>
      <c r="AA29" s="299" t="str">
        <f>IF(IFERROR(HLOOKUP(AA8,'Appraisal Inputs'!$C$346:$BK$390,22,0),"")="","",IFERROR(HLOOKUP(AA8,'Appraisal Inputs'!$C$346:$BK$390,22,0),""))</f>
        <v/>
      </c>
      <c r="AB29" s="315" t="str">
        <f>IF(IFERROR(HLOOKUP(AB8,'Appraisal Inputs'!$C$346:$BK$390,22,0),"")="","",IFERROR(HLOOKUP(AB8,'Appraisal Inputs'!$C$346:$BK$390,22,0),""))</f>
        <v/>
      </c>
      <c r="AC29" s="299" t="str">
        <f>IF(IFERROR(HLOOKUP(AC8,'Appraisal Inputs'!$C$346:$BK$390,22,0),"")="","",IFERROR(HLOOKUP(AC8,'Appraisal Inputs'!$C$346:$BK$390,22,0),""))</f>
        <v/>
      </c>
      <c r="AD29" s="315" t="str">
        <f>IF(IFERROR(HLOOKUP(AD8,'Appraisal Inputs'!$C$346:$BK$390,22,0),"")="","",IFERROR(HLOOKUP(AD8,'Appraisal Inputs'!$C$346:$BK$390,22,0),""))</f>
        <v/>
      </c>
      <c r="AE29" s="299" t="str">
        <f>IF(IFERROR(HLOOKUP(AE8,'Appraisal Inputs'!$C$346:$BK$390,22,0),"")="","",IFERROR(HLOOKUP(AE8,'Appraisal Inputs'!$C$346:$BK$390,22,0),""))</f>
        <v/>
      </c>
      <c r="AF29" s="315" t="str">
        <f>IF(IFERROR(HLOOKUP(AF8,'Appraisal Inputs'!$C$346:$BK$390,22,0),"")="","",IFERROR(HLOOKUP(AF8,'Appraisal Inputs'!$C$346:$BK$390,22,0),""))</f>
        <v/>
      </c>
      <c r="AG29" s="299" t="str">
        <f>IF(IFERROR(HLOOKUP(AG8,'Appraisal Inputs'!$C$346:$BK$390,22,0),"")="","",IFERROR(HLOOKUP(AG8,'Appraisal Inputs'!$C$346:$BK$390,22,0),""))</f>
        <v/>
      </c>
      <c r="AH29" s="315" t="str">
        <f>IF(IFERROR(HLOOKUP(AH8,'Appraisal Inputs'!$C$346:$BK$390,22,0),"")="","",IFERROR(HLOOKUP(AH8,'Appraisal Inputs'!$C$346:$BK$390,22,0),""))</f>
        <v/>
      </c>
      <c r="AI29" s="299" t="str">
        <f>IF(IFERROR(HLOOKUP(AI8,'Appraisal Inputs'!$C$346:$BK$390,22,0),"")="","",IFERROR(HLOOKUP(AI8,'Appraisal Inputs'!$C$346:$BK$390,22,0),""))</f>
        <v/>
      </c>
      <c r="AJ29" s="315" t="str">
        <f>IF(IFERROR(HLOOKUP(AJ8,'Appraisal Inputs'!$C$346:$BK$390,22,0),"")="","",IFERROR(HLOOKUP(AJ8,'Appraisal Inputs'!$C$346:$BK$390,22,0),""))</f>
        <v/>
      </c>
      <c r="AK29" s="299" t="str">
        <f>IF(IFERROR(HLOOKUP(AK8,'Appraisal Inputs'!$C$346:$BK$390,22,0),"")="","",IFERROR(HLOOKUP(AK8,'Appraisal Inputs'!$C$346:$BK$390,22,0),""))</f>
        <v/>
      </c>
      <c r="AL29" s="315" t="str">
        <f>IF(IFERROR(HLOOKUP(AL8,'Appraisal Inputs'!$C$346:$BK$390,22,0),"")="","",IFERROR(HLOOKUP(AL8,'Appraisal Inputs'!$C$346:$BK$390,22,0),""))</f>
        <v/>
      </c>
      <c r="AM29" s="299" t="str">
        <f>IF(IFERROR(HLOOKUP(AM8,'Appraisal Inputs'!$C$346:$BK$390,22,0),"")="","",IFERROR(HLOOKUP(AM8,'Appraisal Inputs'!$C$346:$BK$390,22,0),""))</f>
        <v/>
      </c>
      <c r="AN29" s="315" t="str">
        <f>IF(IFERROR(HLOOKUP(AN8,'Appraisal Inputs'!$C$346:$BK$390,22,0),"")="","",IFERROR(HLOOKUP(AN8,'Appraisal Inputs'!$C$346:$BK$390,22,0),""))</f>
        <v/>
      </c>
      <c r="AO29" s="299" t="str">
        <f>IF(IFERROR(HLOOKUP(AO8,'Appraisal Inputs'!$C$346:$BK$390,22,0),"")="","",IFERROR(HLOOKUP(AO8,'Appraisal Inputs'!$C$346:$BK$390,22,0),""))</f>
        <v/>
      </c>
      <c r="AP29" s="315" t="str">
        <f>IF(IFERROR(HLOOKUP(AP8,'Appraisal Inputs'!$C$346:$BK$390,22,0),"")="","",IFERROR(HLOOKUP(AP8,'Appraisal Inputs'!$C$346:$BK$390,22,0),""))</f>
        <v/>
      </c>
      <c r="AQ29" s="299" t="str">
        <f>IF(IFERROR(HLOOKUP(AQ8,'Appraisal Inputs'!$C$346:$BK$390,22,0),"")="","",IFERROR(HLOOKUP(AQ8,'Appraisal Inputs'!$C$346:$BK$390,22,0),""))</f>
        <v/>
      </c>
      <c r="AR29" s="315" t="str">
        <f>IF(IFERROR(HLOOKUP(AR8,'Appraisal Inputs'!$C$346:$BK$390,22,0),"")="","",IFERROR(HLOOKUP(AR8,'Appraisal Inputs'!$C$346:$BK$390,22,0),""))</f>
        <v/>
      </c>
      <c r="AS29" s="299" t="str">
        <f>IF(IFERROR(HLOOKUP(AS8,'Appraisal Inputs'!$C$346:$BK$390,22,0),"")="","",IFERROR(HLOOKUP(AS8,'Appraisal Inputs'!$C$346:$BK$390,22,0),""))</f>
        <v/>
      </c>
      <c r="AT29" s="315" t="str">
        <f>IF(IFERROR(HLOOKUP(AT8,'Appraisal Inputs'!$C$346:$BK$390,22,0),"")="","",IFERROR(HLOOKUP(AT8,'Appraisal Inputs'!$C$346:$BK$390,22,0),""))</f>
        <v/>
      </c>
      <c r="AU29" s="299" t="str">
        <f>IF(IFERROR(HLOOKUP(AU8,'Appraisal Inputs'!$C$346:$BK$390,22,0),"")="","",IFERROR(HLOOKUP(AU8,'Appraisal Inputs'!$C$346:$BK$390,22,0),""))</f>
        <v/>
      </c>
      <c r="AV29" s="315" t="str">
        <f>IF(IFERROR(HLOOKUP(AV8,'Appraisal Inputs'!$C$346:$BK$390,22,0),"")="","",IFERROR(HLOOKUP(AV8,'Appraisal Inputs'!$C$346:$BK$390,22,0),""))</f>
        <v/>
      </c>
      <c r="AW29" s="299" t="str">
        <f>IF(IFERROR(HLOOKUP(AW8,'Appraisal Inputs'!$C$346:$BK$390,22,0),"")="","",IFERROR(HLOOKUP(AW8,'Appraisal Inputs'!$C$346:$BK$390,22,0),""))</f>
        <v/>
      </c>
      <c r="AX29" s="315" t="str">
        <f>IF(IFERROR(HLOOKUP(AX8,'Appraisal Inputs'!$C$346:$BK$390,22,0),"")="","",IFERROR(HLOOKUP(AX8,'Appraisal Inputs'!$C$346:$BK$390,22,0),""))</f>
        <v/>
      </c>
      <c r="AY29" s="299" t="str">
        <f>IF(IFERROR(HLOOKUP(AY8,'Appraisal Inputs'!$C$346:$BK$390,22,0),"")="","",IFERROR(HLOOKUP(AY8,'Appraisal Inputs'!$C$346:$BK$390,22,0),""))</f>
        <v/>
      </c>
      <c r="AZ29" s="315" t="str">
        <f>IF(IFERROR(HLOOKUP(AZ8,'Appraisal Inputs'!$C$346:$BK$390,22,0),"")="","",IFERROR(HLOOKUP(AZ8,'Appraisal Inputs'!$C$346:$BK$390,22,0),""))</f>
        <v/>
      </c>
      <c r="BA29" s="299" t="str">
        <f>IF(IFERROR(HLOOKUP(BA8,'Appraisal Inputs'!$C$346:$BK$390,22,0),"")="","",IFERROR(HLOOKUP(BA8,'Appraisal Inputs'!$C$346:$BK$390,22,0),""))</f>
        <v/>
      </c>
      <c r="BB29" s="315" t="str">
        <f>IF(IFERROR(HLOOKUP(BB8,'Appraisal Inputs'!$C$346:$BK$390,22,0),"")="","",IFERROR(HLOOKUP(BB8,'Appraisal Inputs'!$C$346:$BK$390,22,0),""))</f>
        <v/>
      </c>
      <c r="BC29" s="299" t="str">
        <f>IF(IFERROR(HLOOKUP(BC8,'Appraisal Inputs'!$C$346:$BK$390,22,0),"")="","",IFERROR(HLOOKUP(BC8,'Appraisal Inputs'!$C$346:$BK$390,22,0),""))</f>
        <v/>
      </c>
      <c r="BD29" s="315" t="str">
        <f>IF(IFERROR(HLOOKUP(BD8,'Appraisal Inputs'!$C$346:$BK$390,22,0),"")="","",IFERROR(HLOOKUP(BD8,'Appraisal Inputs'!$C$346:$BK$390,22,0),""))</f>
        <v/>
      </c>
      <c r="BE29" s="299" t="str">
        <f>IF(IFERROR(HLOOKUP(BE8,'Appraisal Inputs'!$C$346:$BK$390,22,0),"")="","",IFERROR(HLOOKUP(BE8,'Appraisal Inputs'!$C$346:$BK$390,22,0),""))</f>
        <v/>
      </c>
      <c r="BF29" s="315" t="str">
        <f>IF(IFERROR(HLOOKUP(BF8,'Appraisal Inputs'!$C$346:$BK$390,22,0),"")="","",IFERROR(HLOOKUP(BF8,'Appraisal Inputs'!$C$346:$BK$390,22,0),""))</f>
        <v/>
      </c>
      <c r="BG29" s="299" t="str">
        <f>IF(IFERROR(HLOOKUP(BG8,'Appraisal Inputs'!$C$346:$BK$390,22,0),"")="","",IFERROR(HLOOKUP(BG8,'Appraisal Inputs'!$C$346:$BK$390,22,0),""))</f>
        <v/>
      </c>
      <c r="BH29" s="315" t="str">
        <f>IF(IFERROR(HLOOKUP(BH8,'Appraisal Inputs'!$C$346:$BK$390,22,0),"")="","",IFERROR(HLOOKUP(BH8,'Appraisal Inputs'!$C$346:$BK$390,22,0),""))</f>
        <v/>
      </c>
      <c r="BI29" s="299" t="str">
        <f>IF(IFERROR(HLOOKUP(BI8,'Appraisal Inputs'!$C$346:$BK$390,22,0),"")="","",IFERROR(HLOOKUP(BI8,'Appraisal Inputs'!$C$346:$BK$390,22,0),""))</f>
        <v/>
      </c>
      <c r="BJ29" s="315" t="str">
        <f>IF(IFERROR(HLOOKUP(BJ8,'Appraisal Inputs'!$C$346:$BK$390,22,0),"")="","",IFERROR(HLOOKUP(BJ8,'Appraisal Inputs'!$C$346:$BK$390,22,0),""))</f>
        <v/>
      </c>
      <c r="BL29" s="299">
        <f t="shared" si="1"/>
        <v>0</v>
      </c>
      <c r="BM29" s="318" t="str">
        <f t="shared" si="0"/>
        <v>No</v>
      </c>
    </row>
    <row r="30" spans="1:65" x14ac:dyDescent="0.25">
      <c r="A30" s="86"/>
      <c r="B30" s="143" t="str">
        <f>'Appraisal Inputs'!C368</f>
        <v>Comp 19</v>
      </c>
      <c r="C30" s="299" t="str">
        <f>IF(IFERROR(HLOOKUP(C8,'Appraisal Inputs'!$C$346:$BK$390,23,0),"")="","",IFERROR(HLOOKUP(C8,'Appraisal Inputs'!$C$346:$BK$390,23,0),""))</f>
        <v/>
      </c>
      <c r="D30" s="315" t="str">
        <f>IF(IFERROR(HLOOKUP(D8,'Appraisal Inputs'!$C$346:$BK$390,23,0),"")="","",IFERROR(HLOOKUP(D8,'Appraisal Inputs'!$C$346:$BK$390,23,0),""))</f>
        <v/>
      </c>
      <c r="E30" s="299" t="str">
        <f>IF(IFERROR(HLOOKUP(E8,'Appraisal Inputs'!$C$346:$BK$390,23,0),"")="","",IFERROR(HLOOKUP(E8,'Appraisal Inputs'!$C$346:$BK$390,23,0),""))</f>
        <v/>
      </c>
      <c r="F30" s="315" t="str">
        <f>IF(IFERROR(HLOOKUP(F8,'Appraisal Inputs'!$C$346:$BK$390,23,0),"")="","",IFERROR(HLOOKUP(F8,'Appraisal Inputs'!$C$346:$BK$390,23,0),""))</f>
        <v/>
      </c>
      <c r="G30" s="299" t="str">
        <f>IF(IFERROR(HLOOKUP(G8,'Appraisal Inputs'!$C$346:$BK$390,23,0),"")="","",IFERROR(HLOOKUP(G8,'Appraisal Inputs'!$C$346:$BK$390,23,0),""))</f>
        <v/>
      </c>
      <c r="H30" s="315" t="str">
        <f>IF(IFERROR(HLOOKUP(H8,'Appraisal Inputs'!$C$346:$BK$390,23,0),"")="","",IFERROR(HLOOKUP(H8,'Appraisal Inputs'!$C$346:$BK$390,23,0),""))</f>
        <v/>
      </c>
      <c r="I30" s="299" t="str">
        <f>IF(IFERROR(HLOOKUP(I8,'Appraisal Inputs'!$C$346:$BK$390,23,0),"")="","",IFERROR(HLOOKUP(I8,'Appraisal Inputs'!$C$346:$BK$390,23,0),""))</f>
        <v/>
      </c>
      <c r="J30" s="315" t="str">
        <f>IF(IFERROR(HLOOKUP(J8,'Appraisal Inputs'!$C$346:$BK$390,23,0),"")="","",IFERROR(HLOOKUP(J8,'Appraisal Inputs'!$C$346:$BK$390,23,0),""))</f>
        <v/>
      </c>
      <c r="K30" s="299" t="str">
        <f>IF(IFERROR(HLOOKUP(K8,'Appraisal Inputs'!$C$346:$BK$390,23,0),"")="","",IFERROR(HLOOKUP(K8,'Appraisal Inputs'!$C$346:$BK$390,23,0),""))</f>
        <v/>
      </c>
      <c r="L30" s="315" t="str">
        <f>IF(IFERROR(HLOOKUP(L8,'Appraisal Inputs'!$C$346:$BK$390,23,0),"")="","",IFERROR(HLOOKUP(L8,'Appraisal Inputs'!$C$346:$BK$390,23,0),""))</f>
        <v/>
      </c>
      <c r="M30" s="299" t="str">
        <f>IF(IFERROR(HLOOKUP(M8,'Appraisal Inputs'!$C$346:$BK$390,23,0),"")="","",IFERROR(HLOOKUP(M8,'Appraisal Inputs'!$C$346:$BK$390,23,0),""))</f>
        <v/>
      </c>
      <c r="N30" s="315" t="str">
        <f>IF(IFERROR(HLOOKUP(N8,'Appraisal Inputs'!$C$346:$BK$390,23,0),"")="","",IFERROR(HLOOKUP(N8,'Appraisal Inputs'!$C$346:$BK$390,23,0),""))</f>
        <v/>
      </c>
      <c r="O30" s="299" t="str">
        <f>IF(IFERROR(HLOOKUP(O8,'Appraisal Inputs'!$C$346:$BK$390,23,0),"")="","",IFERROR(HLOOKUP(O8,'Appraisal Inputs'!$C$346:$BK$390,23,0),""))</f>
        <v/>
      </c>
      <c r="P30" s="315" t="str">
        <f>IF(IFERROR(HLOOKUP(P8,'Appraisal Inputs'!$C$346:$BK$390,23,0),"")="","",IFERROR(HLOOKUP(P8,'Appraisal Inputs'!$C$346:$BK$390,23,0),""))</f>
        <v/>
      </c>
      <c r="Q30" s="299" t="str">
        <f>IF(IFERROR(HLOOKUP(Q8,'Appraisal Inputs'!$C$346:$BK$390,23,0),"")="","",IFERROR(HLOOKUP(Q8,'Appraisal Inputs'!$C$346:$BK$390,23,0),""))</f>
        <v/>
      </c>
      <c r="R30" s="315" t="str">
        <f>IF(IFERROR(HLOOKUP(R8,'Appraisal Inputs'!$C$346:$BK$390,23,0),"")="","",IFERROR(HLOOKUP(R8,'Appraisal Inputs'!$C$346:$BK$390,23,0),""))</f>
        <v/>
      </c>
      <c r="S30" s="299" t="str">
        <f>IF(IFERROR(HLOOKUP(S8,'Appraisal Inputs'!$C$346:$BK$390,23,0),"")="","",IFERROR(HLOOKUP(S8,'Appraisal Inputs'!$C$346:$BK$390,23,0),""))</f>
        <v/>
      </c>
      <c r="T30" s="315" t="str">
        <f>IF(IFERROR(HLOOKUP(T8,'Appraisal Inputs'!$C$346:$BK$390,23,0),"")="","",IFERROR(HLOOKUP(T8,'Appraisal Inputs'!$C$346:$BK$390,23,0),""))</f>
        <v/>
      </c>
      <c r="U30" s="299" t="str">
        <f>IF(IFERROR(HLOOKUP(U8,'Appraisal Inputs'!$C$346:$BK$390,23,0),"")="","",IFERROR(HLOOKUP(U8,'Appraisal Inputs'!$C$346:$BK$390,23,0),""))</f>
        <v/>
      </c>
      <c r="V30" s="315" t="str">
        <f>IF(IFERROR(HLOOKUP(V8,'Appraisal Inputs'!$C$346:$BK$390,23,0),"")="","",IFERROR(HLOOKUP(V8,'Appraisal Inputs'!$C$346:$BK$390,23,0),""))</f>
        <v/>
      </c>
      <c r="W30" s="299" t="str">
        <f>IF(IFERROR(HLOOKUP(W8,'Appraisal Inputs'!$C$346:$BK$390,23,0),"")="","",IFERROR(HLOOKUP(W8,'Appraisal Inputs'!$C$346:$BK$390,23,0),""))</f>
        <v/>
      </c>
      <c r="X30" s="315" t="str">
        <f>IF(IFERROR(HLOOKUP(X8,'Appraisal Inputs'!$C$346:$BK$390,23,0),"")="","",IFERROR(HLOOKUP(X8,'Appraisal Inputs'!$C$346:$BK$390,23,0),""))</f>
        <v/>
      </c>
      <c r="Y30" s="299" t="str">
        <f>IF(IFERROR(HLOOKUP(Y8,'Appraisal Inputs'!$C$346:$BK$390,23,0),"")="","",IFERROR(HLOOKUP(Y8,'Appraisal Inputs'!$C$346:$BK$390,23,0),""))</f>
        <v/>
      </c>
      <c r="Z30" s="315" t="str">
        <f>IF(IFERROR(HLOOKUP(Z8,'Appraisal Inputs'!$C$346:$BK$390,23,0),"")="","",IFERROR(HLOOKUP(Z8,'Appraisal Inputs'!$C$346:$BK$390,23,0),""))</f>
        <v/>
      </c>
      <c r="AA30" s="299" t="str">
        <f>IF(IFERROR(HLOOKUP(AA8,'Appraisal Inputs'!$C$346:$BK$390,23,0),"")="","",IFERROR(HLOOKUP(AA8,'Appraisal Inputs'!$C$346:$BK$390,23,0),""))</f>
        <v/>
      </c>
      <c r="AB30" s="315" t="str">
        <f>IF(IFERROR(HLOOKUP(AB8,'Appraisal Inputs'!$C$346:$BK$390,23,0),"")="","",IFERROR(HLOOKUP(AB8,'Appraisal Inputs'!$C$346:$BK$390,23,0),""))</f>
        <v/>
      </c>
      <c r="AC30" s="299" t="str">
        <f>IF(IFERROR(HLOOKUP(AC8,'Appraisal Inputs'!$C$346:$BK$390,23,0),"")="","",IFERROR(HLOOKUP(AC8,'Appraisal Inputs'!$C$346:$BK$390,23,0),""))</f>
        <v/>
      </c>
      <c r="AD30" s="315" t="str">
        <f>IF(IFERROR(HLOOKUP(AD8,'Appraisal Inputs'!$C$346:$BK$390,23,0),"")="","",IFERROR(HLOOKUP(AD8,'Appraisal Inputs'!$C$346:$BK$390,23,0),""))</f>
        <v/>
      </c>
      <c r="AE30" s="299" t="str">
        <f>IF(IFERROR(HLOOKUP(AE8,'Appraisal Inputs'!$C$346:$BK$390,23,0),"")="","",IFERROR(HLOOKUP(AE8,'Appraisal Inputs'!$C$346:$BK$390,23,0),""))</f>
        <v/>
      </c>
      <c r="AF30" s="315" t="str">
        <f>IF(IFERROR(HLOOKUP(AF8,'Appraisal Inputs'!$C$346:$BK$390,23,0),"")="","",IFERROR(HLOOKUP(AF8,'Appraisal Inputs'!$C$346:$BK$390,23,0),""))</f>
        <v/>
      </c>
      <c r="AG30" s="299" t="str">
        <f>IF(IFERROR(HLOOKUP(AG8,'Appraisal Inputs'!$C$346:$BK$390,23,0),"")="","",IFERROR(HLOOKUP(AG8,'Appraisal Inputs'!$C$346:$BK$390,23,0),""))</f>
        <v/>
      </c>
      <c r="AH30" s="315" t="str">
        <f>IF(IFERROR(HLOOKUP(AH8,'Appraisal Inputs'!$C$346:$BK$390,23,0),"")="","",IFERROR(HLOOKUP(AH8,'Appraisal Inputs'!$C$346:$BK$390,23,0),""))</f>
        <v/>
      </c>
      <c r="AI30" s="299" t="str">
        <f>IF(IFERROR(HLOOKUP(AI8,'Appraisal Inputs'!$C$346:$BK$390,23,0),"")="","",IFERROR(HLOOKUP(AI8,'Appraisal Inputs'!$C$346:$BK$390,23,0),""))</f>
        <v/>
      </c>
      <c r="AJ30" s="315" t="str">
        <f>IF(IFERROR(HLOOKUP(AJ8,'Appraisal Inputs'!$C$346:$BK$390,23,0),"")="","",IFERROR(HLOOKUP(AJ8,'Appraisal Inputs'!$C$346:$BK$390,23,0),""))</f>
        <v/>
      </c>
      <c r="AK30" s="299" t="str">
        <f>IF(IFERROR(HLOOKUP(AK8,'Appraisal Inputs'!$C$346:$BK$390,23,0),"")="","",IFERROR(HLOOKUP(AK8,'Appraisal Inputs'!$C$346:$BK$390,23,0),""))</f>
        <v/>
      </c>
      <c r="AL30" s="315" t="str">
        <f>IF(IFERROR(HLOOKUP(AL8,'Appraisal Inputs'!$C$346:$BK$390,23,0),"")="","",IFERROR(HLOOKUP(AL8,'Appraisal Inputs'!$C$346:$BK$390,23,0),""))</f>
        <v/>
      </c>
      <c r="AM30" s="299" t="str">
        <f>IF(IFERROR(HLOOKUP(AM8,'Appraisal Inputs'!$C$346:$BK$390,23,0),"")="","",IFERROR(HLOOKUP(AM8,'Appraisal Inputs'!$C$346:$BK$390,23,0),""))</f>
        <v/>
      </c>
      <c r="AN30" s="315" t="str">
        <f>IF(IFERROR(HLOOKUP(AN8,'Appraisal Inputs'!$C$346:$BK$390,23,0),"")="","",IFERROR(HLOOKUP(AN8,'Appraisal Inputs'!$C$346:$BK$390,23,0),""))</f>
        <v/>
      </c>
      <c r="AO30" s="299" t="str">
        <f>IF(IFERROR(HLOOKUP(AO8,'Appraisal Inputs'!$C$346:$BK$390,23,0),"")="","",IFERROR(HLOOKUP(AO8,'Appraisal Inputs'!$C$346:$BK$390,23,0),""))</f>
        <v/>
      </c>
      <c r="AP30" s="315" t="str">
        <f>IF(IFERROR(HLOOKUP(AP8,'Appraisal Inputs'!$C$346:$BK$390,23,0),"")="","",IFERROR(HLOOKUP(AP8,'Appraisal Inputs'!$C$346:$BK$390,23,0),""))</f>
        <v/>
      </c>
      <c r="AQ30" s="299" t="str">
        <f>IF(IFERROR(HLOOKUP(AQ8,'Appraisal Inputs'!$C$346:$BK$390,23,0),"")="","",IFERROR(HLOOKUP(AQ8,'Appraisal Inputs'!$C$346:$BK$390,23,0),""))</f>
        <v/>
      </c>
      <c r="AR30" s="315" t="str">
        <f>IF(IFERROR(HLOOKUP(AR8,'Appraisal Inputs'!$C$346:$BK$390,23,0),"")="","",IFERROR(HLOOKUP(AR8,'Appraisal Inputs'!$C$346:$BK$390,23,0),""))</f>
        <v/>
      </c>
      <c r="AS30" s="299" t="str">
        <f>IF(IFERROR(HLOOKUP(AS8,'Appraisal Inputs'!$C$346:$BK$390,23,0),"")="","",IFERROR(HLOOKUP(AS8,'Appraisal Inputs'!$C$346:$BK$390,23,0),""))</f>
        <v/>
      </c>
      <c r="AT30" s="315" t="str">
        <f>IF(IFERROR(HLOOKUP(AT8,'Appraisal Inputs'!$C$346:$BK$390,23,0),"")="","",IFERROR(HLOOKUP(AT8,'Appraisal Inputs'!$C$346:$BK$390,23,0),""))</f>
        <v/>
      </c>
      <c r="AU30" s="299" t="str">
        <f>IF(IFERROR(HLOOKUP(AU8,'Appraisal Inputs'!$C$346:$BK$390,23,0),"")="","",IFERROR(HLOOKUP(AU8,'Appraisal Inputs'!$C$346:$BK$390,23,0),""))</f>
        <v/>
      </c>
      <c r="AV30" s="315" t="str">
        <f>IF(IFERROR(HLOOKUP(AV8,'Appraisal Inputs'!$C$346:$BK$390,23,0),"")="","",IFERROR(HLOOKUP(AV8,'Appraisal Inputs'!$C$346:$BK$390,23,0),""))</f>
        <v/>
      </c>
      <c r="AW30" s="299" t="str">
        <f>IF(IFERROR(HLOOKUP(AW8,'Appraisal Inputs'!$C$346:$BK$390,23,0),"")="","",IFERROR(HLOOKUP(AW8,'Appraisal Inputs'!$C$346:$BK$390,23,0),""))</f>
        <v/>
      </c>
      <c r="AX30" s="315" t="str">
        <f>IF(IFERROR(HLOOKUP(AX8,'Appraisal Inputs'!$C$346:$BK$390,23,0),"")="","",IFERROR(HLOOKUP(AX8,'Appraisal Inputs'!$C$346:$BK$390,23,0),""))</f>
        <v/>
      </c>
      <c r="AY30" s="299" t="str">
        <f>IF(IFERROR(HLOOKUP(AY8,'Appraisal Inputs'!$C$346:$BK$390,23,0),"")="","",IFERROR(HLOOKUP(AY8,'Appraisal Inputs'!$C$346:$BK$390,23,0),""))</f>
        <v/>
      </c>
      <c r="AZ30" s="315" t="str">
        <f>IF(IFERROR(HLOOKUP(AZ8,'Appraisal Inputs'!$C$346:$BK$390,23,0),"")="","",IFERROR(HLOOKUP(AZ8,'Appraisal Inputs'!$C$346:$BK$390,23,0),""))</f>
        <v/>
      </c>
      <c r="BA30" s="299" t="str">
        <f>IF(IFERROR(HLOOKUP(BA8,'Appraisal Inputs'!$C$346:$BK$390,23,0),"")="","",IFERROR(HLOOKUP(BA8,'Appraisal Inputs'!$C$346:$BK$390,23,0),""))</f>
        <v/>
      </c>
      <c r="BB30" s="315" t="str">
        <f>IF(IFERROR(HLOOKUP(BB8,'Appraisal Inputs'!$C$346:$BK$390,23,0),"")="","",IFERROR(HLOOKUP(BB8,'Appraisal Inputs'!$C$346:$BK$390,23,0),""))</f>
        <v/>
      </c>
      <c r="BC30" s="299" t="str">
        <f>IF(IFERROR(HLOOKUP(BC8,'Appraisal Inputs'!$C$346:$BK$390,23,0),"")="","",IFERROR(HLOOKUP(BC8,'Appraisal Inputs'!$C$346:$BK$390,23,0),""))</f>
        <v/>
      </c>
      <c r="BD30" s="315" t="str">
        <f>IF(IFERROR(HLOOKUP(BD8,'Appraisal Inputs'!$C$346:$BK$390,23,0),"")="","",IFERROR(HLOOKUP(BD8,'Appraisal Inputs'!$C$346:$BK$390,23,0),""))</f>
        <v/>
      </c>
      <c r="BE30" s="299" t="str">
        <f>IF(IFERROR(HLOOKUP(BE8,'Appraisal Inputs'!$C$346:$BK$390,23,0),"")="","",IFERROR(HLOOKUP(BE8,'Appraisal Inputs'!$C$346:$BK$390,23,0),""))</f>
        <v/>
      </c>
      <c r="BF30" s="315" t="str">
        <f>IF(IFERROR(HLOOKUP(BF8,'Appraisal Inputs'!$C$346:$BK$390,23,0),"")="","",IFERROR(HLOOKUP(BF8,'Appraisal Inputs'!$C$346:$BK$390,23,0),""))</f>
        <v/>
      </c>
      <c r="BG30" s="299" t="str">
        <f>IF(IFERROR(HLOOKUP(BG8,'Appraisal Inputs'!$C$346:$BK$390,23,0),"")="","",IFERROR(HLOOKUP(BG8,'Appraisal Inputs'!$C$346:$BK$390,23,0),""))</f>
        <v/>
      </c>
      <c r="BH30" s="315" t="str">
        <f>IF(IFERROR(HLOOKUP(BH8,'Appraisal Inputs'!$C$346:$BK$390,23,0),"")="","",IFERROR(HLOOKUP(BH8,'Appraisal Inputs'!$C$346:$BK$390,23,0),""))</f>
        <v/>
      </c>
      <c r="BI30" s="299" t="str">
        <f>IF(IFERROR(HLOOKUP(BI8,'Appraisal Inputs'!$C$346:$BK$390,23,0),"")="","",IFERROR(HLOOKUP(BI8,'Appraisal Inputs'!$C$346:$BK$390,23,0),""))</f>
        <v/>
      </c>
      <c r="BJ30" s="315" t="str">
        <f>IF(IFERROR(HLOOKUP(BJ8,'Appraisal Inputs'!$C$346:$BK$390,23,0),"")="","",IFERROR(HLOOKUP(BJ8,'Appraisal Inputs'!$C$346:$BK$390,23,0),""))</f>
        <v/>
      </c>
      <c r="BL30" s="299">
        <f t="shared" si="1"/>
        <v>0</v>
      </c>
      <c r="BM30" s="318" t="str">
        <f t="shared" si="0"/>
        <v>No</v>
      </c>
    </row>
    <row r="31" spans="1:65" x14ac:dyDescent="0.25">
      <c r="A31" s="86"/>
      <c r="B31" s="143" t="str">
        <f>'Appraisal Inputs'!C369</f>
        <v>Comp 20</v>
      </c>
      <c r="C31" s="299" t="str">
        <f>IF(IFERROR(HLOOKUP(C8,'Appraisal Inputs'!$C$346:$BK$390,24,0),"")="","",IFERROR(HLOOKUP(C8,'Appraisal Inputs'!$C$346:$BK$390,24,0),""))</f>
        <v/>
      </c>
      <c r="D31" s="315" t="str">
        <f>IF(IFERROR(HLOOKUP(D8,'Appraisal Inputs'!$C$346:$BK$390,24,0),"")="","",IFERROR(HLOOKUP(D8,'Appraisal Inputs'!$C$346:$BK$390,24,0),""))</f>
        <v/>
      </c>
      <c r="E31" s="299" t="str">
        <f>IF(IFERROR(HLOOKUP(E8,'Appraisal Inputs'!$C$346:$BK$390,24,0),"")="","",IFERROR(HLOOKUP(E8,'Appraisal Inputs'!$C$346:$BK$390,24,0),""))</f>
        <v/>
      </c>
      <c r="F31" s="315" t="str">
        <f>IF(IFERROR(HLOOKUP(F8,'Appraisal Inputs'!$C$346:$BK$390,24,0),"")="","",IFERROR(HLOOKUP(F8,'Appraisal Inputs'!$C$346:$BK$390,24,0),""))</f>
        <v/>
      </c>
      <c r="G31" s="299" t="str">
        <f>IF(IFERROR(HLOOKUP(G8,'Appraisal Inputs'!$C$346:$BK$390,24,0),"")="","",IFERROR(HLOOKUP(G8,'Appraisal Inputs'!$C$346:$BK$390,24,0),""))</f>
        <v/>
      </c>
      <c r="H31" s="315" t="str">
        <f>IF(IFERROR(HLOOKUP(H8,'Appraisal Inputs'!$C$346:$BK$390,24,0),"")="","",IFERROR(HLOOKUP(H8,'Appraisal Inputs'!$C$346:$BK$390,24,0),""))</f>
        <v/>
      </c>
      <c r="I31" s="299" t="str">
        <f>IF(IFERROR(HLOOKUP(I8,'Appraisal Inputs'!$C$346:$BK$390,24,0),"")="","",IFERROR(HLOOKUP(I8,'Appraisal Inputs'!$C$346:$BK$390,24,0),""))</f>
        <v/>
      </c>
      <c r="J31" s="315" t="str">
        <f>IF(IFERROR(HLOOKUP(J8,'Appraisal Inputs'!$C$346:$BK$390,24,0),"")="","",IFERROR(HLOOKUP(J8,'Appraisal Inputs'!$C$346:$BK$390,24,0),""))</f>
        <v/>
      </c>
      <c r="K31" s="299" t="str">
        <f>IF(IFERROR(HLOOKUP(K8,'Appraisal Inputs'!$C$346:$BK$390,24,0),"")="","",IFERROR(HLOOKUP(K8,'Appraisal Inputs'!$C$346:$BK$390,24,0),""))</f>
        <v/>
      </c>
      <c r="L31" s="315" t="str">
        <f>IF(IFERROR(HLOOKUP(L8,'Appraisal Inputs'!$C$346:$BK$390,24,0),"")="","",IFERROR(HLOOKUP(L8,'Appraisal Inputs'!$C$346:$BK$390,24,0),""))</f>
        <v/>
      </c>
      <c r="M31" s="299" t="str">
        <f>IF(IFERROR(HLOOKUP(M8,'Appraisal Inputs'!$C$346:$BK$390,24,0),"")="","",IFERROR(HLOOKUP(M8,'Appraisal Inputs'!$C$346:$BK$390,24,0),""))</f>
        <v/>
      </c>
      <c r="N31" s="315" t="str">
        <f>IF(IFERROR(HLOOKUP(N8,'Appraisal Inputs'!$C$346:$BK$390,24,0),"")="","",IFERROR(HLOOKUP(N8,'Appraisal Inputs'!$C$346:$BK$390,24,0),""))</f>
        <v/>
      </c>
      <c r="O31" s="299" t="str">
        <f>IF(IFERROR(HLOOKUP(O8,'Appraisal Inputs'!$C$346:$BK$390,24,0),"")="","",IFERROR(HLOOKUP(O8,'Appraisal Inputs'!$C$346:$BK$390,24,0),""))</f>
        <v/>
      </c>
      <c r="P31" s="315" t="str">
        <f>IF(IFERROR(HLOOKUP(P8,'Appraisal Inputs'!$C$346:$BK$390,24,0),"")="","",IFERROR(HLOOKUP(P8,'Appraisal Inputs'!$C$346:$BK$390,24,0),""))</f>
        <v/>
      </c>
      <c r="Q31" s="299" t="str">
        <f>IF(IFERROR(HLOOKUP(Q8,'Appraisal Inputs'!$C$346:$BK$390,24,0),"")="","",IFERROR(HLOOKUP(Q8,'Appraisal Inputs'!$C$346:$BK$390,24,0),""))</f>
        <v/>
      </c>
      <c r="R31" s="315" t="str">
        <f>IF(IFERROR(HLOOKUP(R8,'Appraisal Inputs'!$C$346:$BK$390,24,0),"")="","",IFERROR(HLOOKUP(R8,'Appraisal Inputs'!$C$346:$BK$390,24,0),""))</f>
        <v/>
      </c>
      <c r="S31" s="299" t="str">
        <f>IF(IFERROR(HLOOKUP(S8,'Appraisal Inputs'!$C$346:$BK$390,24,0),"")="","",IFERROR(HLOOKUP(S8,'Appraisal Inputs'!$C$346:$BK$390,24,0),""))</f>
        <v/>
      </c>
      <c r="T31" s="315" t="str">
        <f>IF(IFERROR(HLOOKUP(T8,'Appraisal Inputs'!$C$346:$BK$390,24,0),"")="","",IFERROR(HLOOKUP(T8,'Appraisal Inputs'!$C$346:$BK$390,24,0),""))</f>
        <v/>
      </c>
      <c r="U31" s="299" t="str">
        <f>IF(IFERROR(HLOOKUP(U8,'Appraisal Inputs'!$C$346:$BK$390,24,0),"")="","",IFERROR(HLOOKUP(U8,'Appraisal Inputs'!$C$346:$BK$390,24,0),""))</f>
        <v/>
      </c>
      <c r="V31" s="315" t="str">
        <f>IF(IFERROR(HLOOKUP(V8,'Appraisal Inputs'!$C$346:$BK$390,24,0),"")="","",IFERROR(HLOOKUP(V8,'Appraisal Inputs'!$C$346:$BK$390,24,0),""))</f>
        <v/>
      </c>
      <c r="W31" s="299" t="str">
        <f>IF(IFERROR(HLOOKUP(W8,'Appraisal Inputs'!$C$346:$BK$390,24,0),"")="","",IFERROR(HLOOKUP(W8,'Appraisal Inputs'!$C$346:$BK$390,24,0),""))</f>
        <v/>
      </c>
      <c r="X31" s="315" t="str">
        <f>IF(IFERROR(HLOOKUP(X8,'Appraisal Inputs'!$C$346:$BK$390,24,0),"")="","",IFERROR(HLOOKUP(X8,'Appraisal Inputs'!$C$346:$BK$390,24,0),""))</f>
        <v/>
      </c>
      <c r="Y31" s="299" t="str">
        <f>IF(IFERROR(HLOOKUP(Y8,'Appraisal Inputs'!$C$346:$BK$390,24,0),"")="","",IFERROR(HLOOKUP(Y8,'Appraisal Inputs'!$C$346:$BK$390,24,0),""))</f>
        <v/>
      </c>
      <c r="Z31" s="315" t="str">
        <f>IF(IFERROR(HLOOKUP(Z8,'Appraisal Inputs'!$C$346:$BK$390,24,0),"")="","",IFERROR(HLOOKUP(Z8,'Appraisal Inputs'!$C$346:$BK$390,24,0),""))</f>
        <v/>
      </c>
      <c r="AA31" s="299" t="str">
        <f>IF(IFERROR(HLOOKUP(AA8,'Appraisal Inputs'!$C$346:$BK$390,24,0),"")="","",IFERROR(HLOOKUP(AA8,'Appraisal Inputs'!$C$346:$BK$390,24,0),""))</f>
        <v/>
      </c>
      <c r="AB31" s="315" t="str">
        <f>IF(IFERROR(HLOOKUP(AB8,'Appraisal Inputs'!$C$346:$BK$390,24,0),"")="","",IFERROR(HLOOKUP(AB8,'Appraisal Inputs'!$C$346:$BK$390,24,0),""))</f>
        <v/>
      </c>
      <c r="AC31" s="299" t="str">
        <f>IF(IFERROR(HLOOKUP(AC8,'Appraisal Inputs'!$C$346:$BK$390,24,0),"")="","",IFERROR(HLOOKUP(AC8,'Appraisal Inputs'!$C$346:$BK$390,24,0),""))</f>
        <v/>
      </c>
      <c r="AD31" s="315" t="str">
        <f>IF(IFERROR(HLOOKUP(AD8,'Appraisal Inputs'!$C$346:$BK$390,24,0),"")="","",IFERROR(HLOOKUP(AD8,'Appraisal Inputs'!$C$346:$BK$390,24,0),""))</f>
        <v/>
      </c>
      <c r="AE31" s="299" t="str">
        <f>IF(IFERROR(HLOOKUP(AE8,'Appraisal Inputs'!$C$346:$BK$390,24,0),"")="","",IFERROR(HLOOKUP(AE8,'Appraisal Inputs'!$C$346:$BK$390,24,0),""))</f>
        <v/>
      </c>
      <c r="AF31" s="315" t="str">
        <f>IF(IFERROR(HLOOKUP(AF8,'Appraisal Inputs'!$C$346:$BK$390,24,0),"")="","",IFERROR(HLOOKUP(AF8,'Appraisal Inputs'!$C$346:$BK$390,24,0),""))</f>
        <v/>
      </c>
      <c r="AG31" s="299" t="str">
        <f>IF(IFERROR(HLOOKUP(AG8,'Appraisal Inputs'!$C$346:$BK$390,24,0),"")="","",IFERROR(HLOOKUP(AG8,'Appraisal Inputs'!$C$346:$BK$390,24,0),""))</f>
        <v/>
      </c>
      <c r="AH31" s="315" t="str">
        <f>IF(IFERROR(HLOOKUP(AH8,'Appraisal Inputs'!$C$346:$BK$390,24,0),"")="","",IFERROR(HLOOKUP(AH8,'Appraisal Inputs'!$C$346:$BK$390,24,0),""))</f>
        <v/>
      </c>
      <c r="AI31" s="299" t="str">
        <f>IF(IFERROR(HLOOKUP(AI8,'Appraisal Inputs'!$C$346:$BK$390,24,0),"")="","",IFERROR(HLOOKUP(AI8,'Appraisal Inputs'!$C$346:$BK$390,24,0),""))</f>
        <v/>
      </c>
      <c r="AJ31" s="315" t="str">
        <f>IF(IFERROR(HLOOKUP(AJ8,'Appraisal Inputs'!$C$346:$BK$390,24,0),"")="","",IFERROR(HLOOKUP(AJ8,'Appraisal Inputs'!$C$346:$BK$390,24,0),""))</f>
        <v/>
      </c>
      <c r="AK31" s="299" t="str">
        <f>IF(IFERROR(HLOOKUP(AK8,'Appraisal Inputs'!$C$346:$BK$390,24,0),"")="","",IFERROR(HLOOKUP(AK8,'Appraisal Inputs'!$C$346:$BK$390,24,0),""))</f>
        <v/>
      </c>
      <c r="AL31" s="315" t="str">
        <f>IF(IFERROR(HLOOKUP(AL8,'Appraisal Inputs'!$C$346:$BK$390,24,0),"")="","",IFERROR(HLOOKUP(AL8,'Appraisal Inputs'!$C$346:$BK$390,24,0),""))</f>
        <v/>
      </c>
      <c r="AM31" s="299" t="str">
        <f>IF(IFERROR(HLOOKUP(AM8,'Appraisal Inputs'!$C$346:$BK$390,24,0),"")="","",IFERROR(HLOOKUP(AM8,'Appraisal Inputs'!$C$346:$BK$390,24,0),""))</f>
        <v/>
      </c>
      <c r="AN31" s="315" t="str">
        <f>IF(IFERROR(HLOOKUP(AN8,'Appraisal Inputs'!$C$346:$BK$390,24,0),"")="","",IFERROR(HLOOKUP(AN8,'Appraisal Inputs'!$C$346:$BK$390,24,0),""))</f>
        <v/>
      </c>
      <c r="AO31" s="299" t="str">
        <f>IF(IFERROR(HLOOKUP(AO8,'Appraisal Inputs'!$C$346:$BK$390,24,0),"")="","",IFERROR(HLOOKUP(AO8,'Appraisal Inputs'!$C$346:$BK$390,24,0),""))</f>
        <v/>
      </c>
      <c r="AP31" s="315" t="str">
        <f>IF(IFERROR(HLOOKUP(AP8,'Appraisal Inputs'!$C$346:$BK$390,24,0),"")="","",IFERROR(HLOOKUP(AP8,'Appraisal Inputs'!$C$346:$BK$390,24,0),""))</f>
        <v/>
      </c>
      <c r="AQ31" s="299" t="str">
        <f>IF(IFERROR(HLOOKUP(AQ8,'Appraisal Inputs'!$C$346:$BK$390,24,0),"")="","",IFERROR(HLOOKUP(AQ8,'Appraisal Inputs'!$C$346:$BK$390,24,0),""))</f>
        <v/>
      </c>
      <c r="AR31" s="315" t="str">
        <f>IF(IFERROR(HLOOKUP(AR8,'Appraisal Inputs'!$C$346:$BK$390,24,0),"")="","",IFERROR(HLOOKUP(AR8,'Appraisal Inputs'!$C$346:$BK$390,24,0),""))</f>
        <v/>
      </c>
      <c r="AS31" s="299" t="str">
        <f>IF(IFERROR(HLOOKUP(AS8,'Appraisal Inputs'!$C$346:$BK$390,24,0),"")="","",IFERROR(HLOOKUP(AS8,'Appraisal Inputs'!$C$346:$BK$390,24,0),""))</f>
        <v/>
      </c>
      <c r="AT31" s="315" t="str">
        <f>IF(IFERROR(HLOOKUP(AT8,'Appraisal Inputs'!$C$346:$BK$390,24,0),"")="","",IFERROR(HLOOKUP(AT8,'Appraisal Inputs'!$C$346:$BK$390,24,0),""))</f>
        <v/>
      </c>
      <c r="AU31" s="299" t="str">
        <f>IF(IFERROR(HLOOKUP(AU8,'Appraisal Inputs'!$C$346:$BK$390,24,0),"")="","",IFERROR(HLOOKUP(AU8,'Appraisal Inputs'!$C$346:$BK$390,24,0),""))</f>
        <v/>
      </c>
      <c r="AV31" s="315" t="str">
        <f>IF(IFERROR(HLOOKUP(AV8,'Appraisal Inputs'!$C$346:$BK$390,24,0),"")="","",IFERROR(HLOOKUP(AV8,'Appraisal Inputs'!$C$346:$BK$390,24,0),""))</f>
        <v/>
      </c>
      <c r="AW31" s="299" t="str">
        <f>IF(IFERROR(HLOOKUP(AW8,'Appraisal Inputs'!$C$346:$BK$390,24,0),"")="","",IFERROR(HLOOKUP(AW8,'Appraisal Inputs'!$C$346:$BK$390,24,0),""))</f>
        <v/>
      </c>
      <c r="AX31" s="315" t="str">
        <f>IF(IFERROR(HLOOKUP(AX8,'Appraisal Inputs'!$C$346:$BK$390,24,0),"")="","",IFERROR(HLOOKUP(AX8,'Appraisal Inputs'!$C$346:$BK$390,24,0),""))</f>
        <v/>
      </c>
      <c r="AY31" s="299" t="str">
        <f>IF(IFERROR(HLOOKUP(AY8,'Appraisal Inputs'!$C$346:$BK$390,24,0),"")="","",IFERROR(HLOOKUP(AY8,'Appraisal Inputs'!$C$346:$BK$390,24,0),""))</f>
        <v/>
      </c>
      <c r="AZ31" s="315" t="str">
        <f>IF(IFERROR(HLOOKUP(AZ8,'Appraisal Inputs'!$C$346:$BK$390,24,0),"")="","",IFERROR(HLOOKUP(AZ8,'Appraisal Inputs'!$C$346:$BK$390,24,0),""))</f>
        <v/>
      </c>
      <c r="BA31" s="299" t="str">
        <f>IF(IFERROR(HLOOKUP(BA8,'Appraisal Inputs'!$C$346:$BK$390,24,0),"")="","",IFERROR(HLOOKUP(BA8,'Appraisal Inputs'!$C$346:$BK$390,24,0),""))</f>
        <v/>
      </c>
      <c r="BB31" s="315" t="str">
        <f>IF(IFERROR(HLOOKUP(BB8,'Appraisal Inputs'!$C$346:$BK$390,24,0),"")="","",IFERROR(HLOOKUP(BB8,'Appraisal Inputs'!$C$346:$BK$390,24,0),""))</f>
        <v/>
      </c>
      <c r="BC31" s="299" t="str">
        <f>IF(IFERROR(HLOOKUP(BC8,'Appraisal Inputs'!$C$346:$BK$390,24,0),"")="","",IFERROR(HLOOKUP(BC8,'Appraisal Inputs'!$C$346:$BK$390,24,0),""))</f>
        <v/>
      </c>
      <c r="BD31" s="315" t="str">
        <f>IF(IFERROR(HLOOKUP(BD8,'Appraisal Inputs'!$C$346:$BK$390,24,0),"")="","",IFERROR(HLOOKUP(BD8,'Appraisal Inputs'!$C$346:$BK$390,24,0),""))</f>
        <v/>
      </c>
      <c r="BE31" s="299" t="str">
        <f>IF(IFERROR(HLOOKUP(BE8,'Appraisal Inputs'!$C$346:$BK$390,24,0),"")="","",IFERROR(HLOOKUP(BE8,'Appraisal Inputs'!$C$346:$BK$390,24,0),""))</f>
        <v/>
      </c>
      <c r="BF31" s="315" t="str">
        <f>IF(IFERROR(HLOOKUP(BF8,'Appraisal Inputs'!$C$346:$BK$390,24,0),"")="","",IFERROR(HLOOKUP(BF8,'Appraisal Inputs'!$C$346:$BK$390,24,0),""))</f>
        <v/>
      </c>
      <c r="BG31" s="299" t="str">
        <f>IF(IFERROR(HLOOKUP(BG8,'Appraisal Inputs'!$C$346:$BK$390,24,0),"")="","",IFERROR(HLOOKUP(BG8,'Appraisal Inputs'!$C$346:$BK$390,24,0),""))</f>
        <v/>
      </c>
      <c r="BH31" s="315" t="str">
        <f>IF(IFERROR(HLOOKUP(BH8,'Appraisal Inputs'!$C$346:$BK$390,24,0),"")="","",IFERROR(HLOOKUP(BH8,'Appraisal Inputs'!$C$346:$BK$390,24,0),""))</f>
        <v/>
      </c>
      <c r="BI31" s="299" t="str">
        <f>IF(IFERROR(HLOOKUP(BI8,'Appraisal Inputs'!$C$346:$BK$390,24,0),"")="","",IFERROR(HLOOKUP(BI8,'Appraisal Inputs'!$C$346:$BK$390,24,0),""))</f>
        <v/>
      </c>
      <c r="BJ31" s="315" t="str">
        <f>IF(IFERROR(HLOOKUP(BJ8,'Appraisal Inputs'!$C$346:$BK$390,24,0),"")="","",IFERROR(HLOOKUP(BJ8,'Appraisal Inputs'!$C$346:$BK$390,24,0),""))</f>
        <v/>
      </c>
      <c r="BL31" s="299">
        <f t="shared" si="1"/>
        <v>0</v>
      </c>
      <c r="BM31" s="318" t="str">
        <f t="shared" si="0"/>
        <v>No</v>
      </c>
    </row>
    <row r="32" spans="1:65" x14ac:dyDescent="0.25">
      <c r="A32" s="86"/>
      <c r="B32" s="143" t="str">
        <f>'Appraisal Inputs'!C370</f>
        <v>Comp 21</v>
      </c>
      <c r="C32" s="299" t="str">
        <f>IF(IFERROR(HLOOKUP(C8,'Appraisal Inputs'!$C$346:$BK$390,25,0),"")="","",IFERROR(HLOOKUP(C8,'Appraisal Inputs'!$C$346:$BK$390,25,0),""))</f>
        <v/>
      </c>
      <c r="D32" s="315" t="str">
        <f>IF(IFERROR(HLOOKUP(D8,'Appraisal Inputs'!$C$346:$BK$390,25,0),"")="","",IFERROR(HLOOKUP(D8,'Appraisal Inputs'!$C$346:$BK$390,25,0),""))</f>
        <v/>
      </c>
      <c r="E32" s="299" t="str">
        <f>IF(IFERROR(HLOOKUP(E8,'Appraisal Inputs'!$C$346:$BK$390,25,0),"")="","",IFERROR(HLOOKUP(E8,'Appraisal Inputs'!$C$346:$BK$390,25,0),""))</f>
        <v/>
      </c>
      <c r="F32" s="315" t="str">
        <f>IF(IFERROR(HLOOKUP(F8,'Appraisal Inputs'!$C$346:$BK$390,25,0),"")="","",IFERROR(HLOOKUP(F8,'Appraisal Inputs'!$C$346:$BK$390,25,0),""))</f>
        <v/>
      </c>
      <c r="G32" s="299" t="str">
        <f>IF(IFERROR(HLOOKUP(G8,'Appraisal Inputs'!$C$346:$BK$390,25,0),"")="","",IFERROR(HLOOKUP(G8,'Appraisal Inputs'!$C$346:$BK$390,25,0),""))</f>
        <v/>
      </c>
      <c r="H32" s="315" t="str">
        <f>IF(IFERROR(HLOOKUP(H8,'Appraisal Inputs'!$C$346:$BK$390,25,0),"")="","",IFERROR(HLOOKUP(H8,'Appraisal Inputs'!$C$346:$BK$390,25,0),""))</f>
        <v/>
      </c>
      <c r="I32" s="299" t="str">
        <f>IF(IFERROR(HLOOKUP(I8,'Appraisal Inputs'!$C$346:$BK$390,25,0),"")="","",IFERROR(HLOOKUP(I8,'Appraisal Inputs'!$C$346:$BK$390,25,0),""))</f>
        <v/>
      </c>
      <c r="J32" s="315" t="str">
        <f>IF(IFERROR(HLOOKUP(J8,'Appraisal Inputs'!$C$346:$BK$390,25,0),"")="","",IFERROR(HLOOKUP(J8,'Appraisal Inputs'!$C$346:$BK$390,25,0),""))</f>
        <v/>
      </c>
      <c r="K32" s="299" t="str">
        <f>IF(IFERROR(HLOOKUP(K8,'Appraisal Inputs'!$C$346:$BK$390,25,0),"")="","",IFERROR(HLOOKUP(K8,'Appraisal Inputs'!$C$346:$BK$390,25,0),""))</f>
        <v/>
      </c>
      <c r="L32" s="315" t="str">
        <f>IF(IFERROR(HLOOKUP(L8,'Appraisal Inputs'!$C$346:$BK$390,25,0),"")="","",IFERROR(HLOOKUP(L8,'Appraisal Inputs'!$C$346:$BK$390,25,0),""))</f>
        <v/>
      </c>
      <c r="M32" s="299" t="str">
        <f>IF(IFERROR(HLOOKUP(M8,'Appraisal Inputs'!$C$346:$BK$390,25,0),"")="","",IFERROR(HLOOKUP(M8,'Appraisal Inputs'!$C$346:$BK$390,25,0),""))</f>
        <v/>
      </c>
      <c r="N32" s="315" t="str">
        <f>IF(IFERROR(HLOOKUP(N8,'Appraisal Inputs'!$C$346:$BK$390,25,0),"")="","",IFERROR(HLOOKUP(N8,'Appraisal Inputs'!$C$346:$BK$390,25,0),""))</f>
        <v/>
      </c>
      <c r="O32" s="299" t="str">
        <f>IF(IFERROR(HLOOKUP(O8,'Appraisal Inputs'!$C$346:$BK$390,25,0),"")="","",IFERROR(HLOOKUP(O8,'Appraisal Inputs'!$C$346:$BK$390,25,0),""))</f>
        <v/>
      </c>
      <c r="P32" s="315" t="str">
        <f>IF(IFERROR(HLOOKUP(P8,'Appraisal Inputs'!$C$346:$BK$390,25,0),"")="","",IFERROR(HLOOKUP(P8,'Appraisal Inputs'!$C$346:$BK$390,25,0),""))</f>
        <v/>
      </c>
      <c r="Q32" s="299" t="str">
        <f>IF(IFERROR(HLOOKUP(Q8,'Appraisal Inputs'!$C$346:$BK$390,25,0),"")="","",IFERROR(HLOOKUP(Q8,'Appraisal Inputs'!$C$346:$BK$390,25,0),""))</f>
        <v/>
      </c>
      <c r="R32" s="315" t="str">
        <f>IF(IFERROR(HLOOKUP(R8,'Appraisal Inputs'!$C$346:$BK$390,25,0),"")="","",IFERROR(HLOOKUP(R8,'Appraisal Inputs'!$C$346:$BK$390,25,0),""))</f>
        <v/>
      </c>
      <c r="S32" s="299" t="str">
        <f>IF(IFERROR(HLOOKUP(S8,'Appraisal Inputs'!$C$346:$BK$390,25,0),"")="","",IFERROR(HLOOKUP(S8,'Appraisal Inputs'!$C$346:$BK$390,25,0),""))</f>
        <v/>
      </c>
      <c r="T32" s="315" t="str">
        <f>IF(IFERROR(HLOOKUP(T8,'Appraisal Inputs'!$C$346:$BK$390,25,0),"")="","",IFERROR(HLOOKUP(T8,'Appraisal Inputs'!$C$346:$BK$390,25,0),""))</f>
        <v/>
      </c>
      <c r="U32" s="299" t="str">
        <f>IF(IFERROR(HLOOKUP(U8,'Appraisal Inputs'!$C$346:$BK$390,25,0),"")="","",IFERROR(HLOOKUP(U8,'Appraisal Inputs'!$C$346:$BK$390,25,0),""))</f>
        <v/>
      </c>
      <c r="V32" s="315" t="str">
        <f>IF(IFERROR(HLOOKUP(V8,'Appraisal Inputs'!$C$346:$BK$390,25,0),"")="","",IFERROR(HLOOKUP(V8,'Appraisal Inputs'!$C$346:$BK$390,25,0),""))</f>
        <v/>
      </c>
      <c r="W32" s="299" t="str">
        <f>IF(IFERROR(HLOOKUP(W8,'Appraisal Inputs'!$C$346:$BK$390,25,0),"")="","",IFERROR(HLOOKUP(W8,'Appraisal Inputs'!$C$346:$BK$390,25,0),""))</f>
        <v/>
      </c>
      <c r="X32" s="315" t="str">
        <f>IF(IFERROR(HLOOKUP(X8,'Appraisal Inputs'!$C$346:$BK$390,25,0),"")="","",IFERROR(HLOOKUP(X8,'Appraisal Inputs'!$C$346:$BK$390,25,0),""))</f>
        <v/>
      </c>
      <c r="Y32" s="299" t="str">
        <f>IF(IFERROR(HLOOKUP(Y8,'Appraisal Inputs'!$C$346:$BK$390,25,0),"")="","",IFERROR(HLOOKUP(Y8,'Appraisal Inputs'!$C$346:$BK$390,25,0),""))</f>
        <v/>
      </c>
      <c r="Z32" s="315" t="str">
        <f>IF(IFERROR(HLOOKUP(Z8,'Appraisal Inputs'!$C$346:$BK$390,25,0),"")="","",IFERROR(HLOOKUP(Z8,'Appraisal Inputs'!$C$346:$BK$390,25,0),""))</f>
        <v/>
      </c>
      <c r="AA32" s="299" t="str">
        <f>IF(IFERROR(HLOOKUP(AA8,'Appraisal Inputs'!$C$346:$BK$390,25,0),"")="","",IFERROR(HLOOKUP(AA8,'Appraisal Inputs'!$C$346:$BK$390,25,0),""))</f>
        <v/>
      </c>
      <c r="AB32" s="315" t="str">
        <f>IF(IFERROR(HLOOKUP(AB8,'Appraisal Inputs'!$C$346:$BK$390,25,0),"")="","",IFERROR(HLOOKUP(AB8,'Appraisal Inputs'!$C$346:$BK$390,25,0),""))</f>
        <v/>
      </c>
      <c r="AC32" s="299" t="str">
        <f>IF(IFERROR(HLOOKUP(AC8,'Appraisal Inputs'!$C$346:$BK$390,25,0),"")="","",IFERROR(HLOOKUP(AC8,'Appraisal Inputs'!$C$346:$BK$390,25,0),""))</f>
        <v/>
      </c>
      <c r="AD32" s="315" t="str">
        <f>IF(IFERROR(HLOOKUP(AD8,'Appraisal Inputs'!$C$346:$BK$390,25,0),"")="","",IFERROR(HLOOKUP(AD8,'Appraisal Inputs'!$C$346:$BK$390,25,0),""))</f>
        <v/>
      </c>
      <c r="AE32" s="299" t="str">
        <f>IF(IFERROR(HLOOKUP(AE8,'Appraisal Inputs'!$C$346:$BK$390,25,0),"")="","",IFERROR(HLOOKUP(AE8,'Appraisal Inputs'!$C$346:$BK$390,25,0),""))</f>
        <v/>
      </c>
      <c r="AF32" s="315" t="str">
        <f>IF(IFERROR(HLOOKUP(AF8,'Appraisal Inputs'!$C$346:$BK$390,25,0),"")="","",IFERROR(HLOOKUP(AF8,'Appraisal Inputs'!$C$346:$BK$390,25,0),""))</f>
        <v/>
      </c>
      <c r="AG32" s="299" t="str">
        <f>IF(IFERROR(HLOOKUP(AG8,'Appraisal Inputs'!$C$346:$BK$390,25,0),"")="","",IFERROR(HLOOKUP(AG8,'Appraisal Inputs'!$C$346:$BK$390,25,0),""))</f>
        <v/>
      </c>
      <c r="AH32" s="315" t="str">
        <f>IF(IFERROR(HLOOKUP(AH8,'Appraisal Inputs'!$C$346:$BK$390,25,0),"")="","",IFERROR(HLOOKUP(AH8,'Appraisal Inputs'!$C$346:$BK$390,25,0),""))</f>
        <v/>
      </c>
      <c r="AI32" s="299" t="str">
        <f>IF(IFERROR(HLOOKUP(AI8,'Appraisal Inputs'!$C$346:$BK$390,25,0),"")="","",IFERROR(HLOOKUP(AI8,'Appraisal Inputs'!$C$346:$BK$390,25,0),""))</f>
        <v/>
      </c>
      <c r="AJ32" s="315" t="str">
        <f>IF(IFERROR(HLOOKUP(AJ8,'Appraisal Inputs'!$C$346:$BK$390,25,0),"")="","",IFERROR(HLOOKUP(AJ8,'Appraisal Inputs'!$C$346:$BK$390,25,0),""))</f>
        <v/>
      </c>
      <c r="AK32" s="299" t="str">
        <f>IF(IFERROR(HLOOKUP(AK8,'Appraisal Inputs'!$C$346:$BK$390,25,0),"")="","",IFERROR(HLOOKUP(AK8,'Appraisal Inputs'!$C$346:$BK$390,25,0),""))</f>
        <v/>
      </c>
      <c r="AL32" s="315" t="str">
        <f>IF(IFERROR(HLOOKUP(AL8,'Appraisal Inputs'!$C$346:$BK$390,25,0),"")="","",IFERROR(HLOOKUP(AL8,'Appraisal Inputs'!$C$346:$BK$390,25,0),""))</f>
        <v/>
      </c>
      <c r="AM32" s="299" t="str">
        <f>IF(IFERROR(HLOOKUP(AM8,'Appraisal Inputs'!$C$346:$BK$390,25,0),"")="","",IFERROR(HLOOKUP(AM8,'Appraisal Inputs'!$C$346:$BK$390,25,0),""))</f>
        <v/>
      </c>
      <c r="AN32" s="315" t="str">
        <f>IF(IFERROR(HLOOKUP(AN8,'Appraisal Inputs'!$C$346:$BK$390,25,0),"")="","",IFERROR(HLOOKUP(AN8,'Appraisal Inputs'!$C$346:$BK$390,25,0),""))</f>
        <v/>
      </c>
      <c r="AO32" s="299" t="str">
        <f>IF(IFERROR(HLOOKUP(AO8,'Appraisal Inputs'!$C$346:$BK$390,25,0),"")="","",IFERROR(HLOOKUP(AO8,'Appraisal Inputs'!$C$346:$BK$390,25,0),""))</f>
        <v/>
      </c>
      <c r="AP32" s="315" t="str">
        <f>IF(IFERROR(HLOOKUP(AP8,'Appraisal Inputs'!$C$346:$BK$390,25,0),"")="","",IFERROR(HLOOKUP(AP8,'Appraisal Inputs'!$C$346:$BK$390,25,0),""))</f>
        <v/>
      </c>
      <c r="AQ32" s="299" t="str">
        <f>IF(IFERROR(HLOOKUP(AQ8,'Appraisal Inputs'!$C$346:$BK$390,25,0),"")="","",IFERROR(HLOOKUP(AQ8,'Appraisal Inputs'!$C$346:$BK$390,25,0),""))</f>
        <v/>
      </c>
      <c r="AR32" s="315" t="str">
        <f>IF(IFERROR(HLOOKUP(AR8,'Appraisal Inputs'!$C$346:$BK$390,25,0),"")="","",IFERROR(HLOOKUP(AR8,'Appraisal Inputs'!$C$346:$BK$390,25,0),""))</f>
        <v/>
      </c>
      <c r="AS32" s="299" t="str">
        <f>IF(IFERROR(HLOOKUP(AS8,'Appraisal Inputs'!$C$346:$BK$390,25,0),"")="","",IFERROR(HLOOKUP(AS8,'Appraisal Inputs'!$C$346:$BK$390,25,0),""))</f>
        <v/>
      </c>
      <c r="AT32" s="315" t="str">
        <f>IF(IFERROR(HLOOKUP(AT8,'Appraisal Inputs'!$C$346:$BK$390,25,0),"")="","",IFERROR(HLOOKUP(AT8,'Appraisal Inputs'!$C$346:$BK$390,25,0),""))</f>
        <v/>
      </c>
      <c r="AU32" s="299" t="str">
        <f>IF(IFERROR(HLOOKUP(AU8,'Appraisal Inputs'!$C$346:$BK$390,25,0),"")="","",IFERROR(HLOOKUP(AU8,'Appraisal Inputs'!$C$346:$BK$390,25,0),""))</f>
        <v/>
      </c>
      <c r="AV32" s="315" t="str">
        <f>IF(IFERROR(HLOOKUP(AV8,'Appraisal Inputs'!$C$346:$BK$390,25,0),"")="","",IFERROR(HLOOKUP(AV8,'Appraisal Inputs'!$C$346:$BK$390,25,0),""))</f>
        <v/>
      </c>
      <c r="AW32" s="299" t="str">
        <f>IF(IFERROR(HLOOKUP(AW8,'Appraisal Inputs'!$C$346:$BK$390,25,0),"")="","",IFERROR(HLOOKUP(AW8,'Appraisal Inputs'!$C$346:$BK$390,25,0),""))</f>
        <v/>
      </c>
      <c r="AX32" s="315" t="str">
        <f>IF(IFERROR(HLOOKUP(AX8,'Appraisal Inputs'!$C$346:$BK$390,25,0),"")="","",IFERROR(HLOOKUP(AX8,'Appraisal Inputs'!$C$346:$BK$390,25,0),""))</f>
        <v/>
      </c>
      <c r="AY32" s="299" t="str">
        <f>IF(IFERROR(HLOOKUP(AY8,'Appraisal Inputs'!$C$346:$BK$390,25,0),"")="","",IFERROR(HLOOKUP(AY8,'Appraisal Inputs'!$C$346:$BK$390,25,0),""))</f>
        <v/>
      </c>
      <c r="AZ32" s="315" t="str">
        <f>IF(IFERROR(HLOOKUP(AZ8,'Appraisal Inputs'!$C$346:$BK$390,25,0),"")="","",IFERROR(HLOOKUP(AZ8,'Appraisal Inputs'!$C$346:$BK$390,25,0),""))</f>
        <v/>
      </c>
      <c r="BA32" s="299" t="str">
        <f>IF(IFERROR(HLOOKUP(BA8,'Appraisal Inputs'!$C$346:$BK$390,25,0),"")="","",IFERROR(HLOOKUP(BA8,'Appraisal Inputs'!$C$346:$BK$390,25,0),""))</f>
        <v/>
      </c>
      <c r="BB32" s="315" t="str">
        <f>IF(IFERROR(HLOOKUP(BB8,'Appraisal Inputs'!$C$346:$BK$390,25,0),"")="","",IFERROR(HLOOKUP(BB8,'Appraisal Inputs'!$C$346:$BK$390,25,0),""))</f>
        <v/>
      </c>
      <c r="BC32" s="299" t="str">
        <f>IF(IFERROR(HLOOKUP(BC8,'Appraisal Inputs'!$C$346:$BK$390,25,0),"")="","",IFERROR(HLOOKUP(BC8,'Appraisal Inputs'!$C$346:$BK$390,25,0),""))</f>
        <v/>
      </c>
      <c r="BD32" s="315" t="str">
        <f>IF(IFERROR(HLOOKUP(BD8,'Appraisal Inputs'!$C$346:$BK$390,25,0),"")="","",IFERROR(HLOOKUP(BD8,'Appraisal Inputs'!$C$346:$BK$390,25,0),""))</f>
        <v/>
      </c>
      <c r="BE32" s="299" t="str">
        <f>IF(IFERROR(HLOOKUP(BE8,'Appraisal Inputs'!$C$346:$BK$390,25,0),"")="","",IFERROR(HLOOKUP(BE8,'Appraisal Inputs'!$C$346:$BK$390,25,0),""))</f>
        <v/>
      </c>
      <c r="BF32" s="315" t="str">
        <f>IF(IFERROR(HLOOKUP(BF8,'Appraisal Inputs'!$C$346:$BK$390,25,0),"")="","",IFERROR(HLOOKUP(BF8,'Appraisal Inputs'!$C$346:$BK$390,25,0),""))</f>
        <v/>
      </c>
      <c r="BG32" s="299" t="str">
        <f>IF(IFERROR(HLOOKUP(BG8,'Appraisal Inputs'!$C$346:$BK$390,25,0),"")="","",IFERROR(HLOOKUP(BG8,'Appraisal Inputs'!$C$346:$BK$390,25,0),""))</f>
        <v/>
      </c>
      <c r="BH32" s="315" t="str">
        <f>IF(IFERROR(HLOOKUP(BH8,'Appraisal Inputs'!$C$346:$BK$390,25,0),"")="","",IFERROR(HLOOKUP(BH8,'Appraisal Inputs'!$C$346:$BK$390,25,0),""))</f>
        <v/>
      </c>
      <c r="BI32" s="299" t="str">
        <f>IF(IFERROR(HLOOKUP(BI8,'Appraisal Inputs'!$C$346:$BK$390,25,0),"")="","",IFERROR(HLOOKUP(BI8,'Appraisal Inputs'!$C$346:$BK$390,25,0),""))</f>
        <v/>
      </c>
      <c r="BJ32" s="315" t="str">
        <f>IF(IFERROR(HLOOKUP(BJ8,'Appraisal Inputs'!$C$346:$BK$390,25,0),"")="","",IFERROR(HLOOKUP(BJ8,'Appraisal Inputs'!$C$346:$BK$390,25,0),""))</f>
        <v/>
      </c>
      <c r="BL32" s="299">
        <f t="shared" si="1"/>
        <v>0</v>
      </c>
      <c r="BM32" s="318" t="str">
        <f t="shared" si="0"/>
        <v>No</v>
      </c>
    </row>
    <row r="33" spans="1:65" x14ac:dyDescent="0.25">
      <c r="A33" s="86"/>
      <c r="B33" s="143" t="str">
        <f>'Appraisal Inputs'!C371</f>
        <v>Comp 22</v>
      </c>
      <c r="C33" s="299" t="str">
        <f>IF(IFERROR(HLOOKUP(C8,'Appraisal Inputs'!$C$346:$BK$390,26,0),"")="","",IFERROR(HLOOKUP(C8,'Appraisal Inputs'!$C$346:$BK$390,26,0),""))</f>
        <v/>
      </c>
      <c r="D33" s="315" t="str">
        <f>IF(IFERROR(HLOOKUP(D8,'Appraisal Inputs'!$C$346:$BK$390,26,0),"")="","",IFERROR(HLOOKUP(D8,'Appraisal Inputs'!$C$346:$BK$390,26,0),""))</f>
        <v/>
      </c>
      <c r="E33" s="299" t="str">
        <f>IF(IFERROR(HLOOKUP(E8,'Appraisal Inputs'!$C$346:$BK$390,26,0),"")="","",IFERROR(HLOOKUP(E8,'Appraisal Inputs'!$C$346:$BK$390,26,0),""))</f>
        <v/>
      </c>
      <c r="F33" s="315" t="str">
        <f>IF(IFERROR(HLOOKUP(F8,'Appraisal Inputs'!$C$346:$BK$390,26,0),"")="","",IFERROR(HLOOKUP(F8,'Appraisal Inputs'!$C$346:$BK$390,26,0),""))</f>
        <v/>
      </c>
      <c r="G33" s="299" t="str">
        <f>IF(IFERROR(HLOOKUP(G8,'Appraisal Inputs'!$C$346:$BK$390,26,0),"")="","",IFERROR(HLOOKUP(G8,'Appraisal Inputs'!$C$346:$BK$390,26,0),""))</f>
        <v/>
      </c>
      <c r="H33" s="315" t="str">
        <f>IF(IFERROR(HLOOKUP(H8,'Appraisal Inputs'!$C$346:$BK$390,26,0),"")="","",IFERROR(HLOOKUP(H8,'Appraisal Inputs'!$C$346:$BK$390,26,0),""))</f>
        <v/>
      </c>
      <c r="I33" s="299" t="str">
        <f>IF(IFERROR(HLOOKUP(I8,'Appraisal Inputs'!$C$346:$BK$390,26,0),"")="","",IFERROR(HLOOKUP(I8,'Appraisal Inputs'!$C$346:$BK$390,26,0),""))</f>
        <v/>
      </c>
      <c r="J33" s="315" t="str">
        <f>IF(IFERROR(HLOOKUP(J8,'Appraisal Inputs'!$C$346:$BK$390,26,0),"")="","",IFERROR(HLOOKUP(J8,'Appraisal Inputs'!$C$346:$BK$390,26,0),""))</f>
        <v/>
      </c>
      <c r="K33" s="299" t="str">
        <f>IF(IFERROR(HLOOKUP(K8,'Appraisal Inputs'!$C$346:$BK$390,26,0),"")="","",IFERROR(HLOOKUP(K8,'Appraisal Inputs'!$C$346:$BK$390,26,0),""))</f>
        <v/>
      </c>
      <c r="L33" s="315" t="str">
        <f>IF(IFERROR(HLOOKUP(L8,'Appraisal Inputs'!$C$346:$BK$390,26,0),"")="","",IFERROR(HLOOKUP(L8,'Appraisal Inputs'!$C$346:$BK$390,26,0),""))</f>
        <v/>
      </c>
      <c r="M33" s="299" t="str">
        <f>IF(IFERROR(HLOOKUP(M8,'Appraisal Inputs'!$C$346:$BK$390,26,0),"")="","",IFERROR(HLOOKUP(M8,'Appraisal Inputs'!$C$346:$BK$390,26,0),""))</f>
        <v/>
      </c>
      <c r="N33" s="315" t="str">
        <f>IF(IFERROR(HLOOKUP(N8,'Appraisal Inputs'!$C$346:$BK$390,26,0),"")="","",IFERROR(HLOOKUP(N8,'Appraisal Inputs'!$C$346:$BK$390,26,0),""))</f>
        <v/>
      </c>
      <c r="O33" s="299" t="str">
        <f>IF(IFERROR(HLOOKUP(O8,'Appraisal Inputs'!$C$346:$BK$390,26,0),"")="","",IFERROR(HLOOKUP(O8,'Appraisal Inputs'!$C$346:$BK$390,26,0),""))</f>
        <v/>
      </c>
      <c r="P33" s="315" t="str">
        <f>IF(IFERROR(HLOOKUP(P8,'Appraisal Inputs'!$C$346:$BK$390,26,0),"")="","",IFERROR(HLOOKUP(P8,'Appraisal Inputs'!$C$346:$BK$390,26,0),""))</f>
        <v/>
      </c>
      <c r="Q33" s="299" t="str">
        <f>IF(IFERROR(HLOOKUP(Q8,'Appraisal Inputs'!$C$346:$BK$390,26,0),"")="","",IFERROR(HLOOKUP(Q8,'Appraisal Inputs'!$C$346:$BK$390,26,0),""))</f>
        <v/>
      </c>
      <c r="R33" s="315" t="str">
        <f>IF(IFERROR(HLOOKUP(R8,'Appraisal Inputs'!$C$346:$BK$390,26,0),"")="","",IFERROR(HLOOKUP(R8,'Appraisal Inputs'!$C$346:$BK$390,26,0),""))</f>
        <v/>
      </c>
      <c r="S33" s="299" t="str">
        <f>IF(IFERROR(HLOOKUP(S8,'Appraisal Inputs'!$C$346:$BK$390,26,0),"")="","",IFERROR(HLOOKUP(S8,'Appraisal Inputs'!$C$346:$BK$390,26,0),""))</f>
        <v/>
      </c>
      <c r="T33" s="315" t="str">
        <f>IF(IFERROR(HLOOKUP(T8,'Appraisal Inputs'!$C$346:$BK$390,26,0),"")="","",IFERROR(HLOOKUP(T8,'Appraisal Inputs'!$C$346:$BK$390,26,0),""))</f>
        <v/>
      </c>
      <c r="U33" s="299" t="str">
        <f>IF(IFERROR(HLOOKUP(U8,'Appraisal Inputs'!$C$346:$BK$390,26,0),"")="","",IFERROR(HLOOKUP(U8,'Appraisal Inputs'!$C$346:$BK$390,26,0),""))</f>
        <v/>
      </c>
      <c r="V33" s="315" t="str">
        <f>IF(IFERROR(HLOOKUP(V8,'Appraisal Inputs'!$C$346:$BK$390,26,0),"")="","",IFERROR(HLOOKUP(V8,'Appraisal Inputs'!$C$346:$BK$390,26,0),""))</f>
        <v/>
      </c>
      <c r="W33" s="299" t="str">
        <f>IF(IFERROR(HLOOKUP(W8,'Appraisal Inputs'!$C$346:$BK$390,26,0),"")="","",IFERROR(HLOOKUP(W8,'Appraisal Inputs'!$C$346:$BK$390,26,0),""))</f>
        <v/>
      </c>
      <c r="X33" s="315" t="str">
        <f>IF(IFERROR(HLOOKUP(X8,'Appraisal Inputs'!$C$346:$BK$390,26,0),"")="","",IFERROR(HLOOKUP(X8,'Appraisal Inputs'!$C$346:$BK$390,26,0),""))</f>
        <v/>
      </c>
      <c r="Y33" s="299" t="str">
        <f>IF(IFERROR(HLOOKUP(Y8,'Appraisal Inputs'!$C$346:$BK$390,26,0),"")="","",IFERROR(HLOOKUP(Y8,'Appraisal Inputs'!$C$346:$BK$390,26,0),""))</f>
        <v/>
      </c>
      <c r="Z33" s="315" t="str">
        <f>IF(IFERROR(HLOOKUP(Z8,'Appraisal Inputs'!$C$346:$BK$390,26,0),"")="","",IFERROR(HLOOKUP(Z8,'Appraisal Inputs'!$C$346:$BK$390,26,0),""))</f>
        <v/>
      </c>
      <c r="AA33" s="299" t="str">
        <f>IF(IFERROR(HLOOKUP(AA8,'Appraisal Inputs'!$C$346:$BK$390,26,0),"")="","",IFERROR(HLOOKUP(AA8,'Appraisal Inputs'!$C$346:$BK$390,26,0),""))</f>
        <v/>
      </c>
      <c r="AB33" s="315" t="str">
        <f>IF(IFERROR(HLOOKUP(AB8,'Appraisal Inputs'!$C$346:$BK$390,26,0),"")="","",IFERROR(HLOOKUP(AB8,'Appraisal Inputs'!$C$346:$BK$390,26,0),""))</f>
        <v/>
      </c>
      <c r="AC33" s="299" t="str">
        <f>IF(IFERROR(HLOOKUP(AC8,'Appraisal Inputs'!$C$346:$BK$390,26,0),"")="","",IFERROR(HLOOKUP(AC8,'Appraisal Inputs'!$C$346:$BK$390,26,0),""))</f>
        <v/>
      </c>
      <c r="AD33" s="315" t="str">
        <f>IF(IFERROR(HLOOKUP(AD8,'Appraisal Inputs'!$C$346:$BK$390,26,0),"")="","",IFERROR(HLOOKUP(AD8,'Appraisal Inputs'!$C$346:$BK$390,26,0),""))</f>
        <v/>
      </c>
      <c r="AE33" s="299" t="str">
        <f>IF(IFERROR(HLOOKUP(AE8,'Appraisal Inputs'!$C$346:$BK$390,26,0),"")="","",IFERROR(HLOOKUP(AE8,'Appraisal Inputs'!$C$346:$BK$390,26,0),""))</f>
        <v/>
      </c>
      <c r="AF33" s="315" t="str">
        <f>IF(IFERROR(HLOOKUP(AF8,'Appraisal Inputs'!$C$346:$BK$390,26,0),"")="","",IFERROR(HLOOKUP(AF8,'Appraisal Inputs'!$C$346:$BK$390,26,0),""))</f>
        <v/>
      </c>
      <c r="AG33" s="299" t="str">
        <f>IF(IFERROR(HLOOKUP(AG8,'Appraisal Inputs'!$C$346:$BK$390,26,0),"")="","",IFERROR(HLOOKUP(AG8,'Appraisal Inputs'!$C$346:$BK$390,26,0),""))</f>
        <v/>
      </c>
      <c r="AH33" s="315" t="str">
        <f>IF(IFERROR(HLOOKUP(AH8,'Appraisal Inputs'!$C$346:$BK$390,26,0),"")="","",IFERROR(HLOOKUP(AH8,'Appraisal Inputs'!$C$346:$BK$390,26,0),""))</f>
        <v/>
      </c>
      <c r="AI33" s="299" t="str">
        <f>IF(IFERROR(HLOOKUP(AI8,'Appraisal Inputs'!$C$346:$BK$390,26,0),"")="","",IFERROR(HLOOKUP(AI8,'Appraisal Inputs'!$C$346:$BK$390,26,0),""))</f>
        <v/>
      </c>
      <c r="AJ33" s="315" t="str">
        <f>IF(IFERROR(HLOOKUP(AJ8,'Appraisal Inputs'!$C$346:$BK$390,26,0),"")="","",IFERROR(HLOOKUP(AJ8,'Appraisal Inputs'!$C$346:$BK$390,26,0),""))</f>
        <v/>
      </c>
      <c r="AK33" s="299" t="str">
        <f>IF(IFERROR(HLOOKUP(AK8,'Appraisal Inputs'!$C$346:$BK$390,26,0),"")="","",IFERROR(HLOOKUP(AK8,'Appraisal Inputs'!$C$346:$BK$390,26,0),""))</f>
        <v/>
      </c>
      <c r="AL33" s="315" t="str">
        <f>IF(IFERROR(HLOOKUP(AL8,'Appraisal Inputs'!$C$346:$BK$390,26,0),"")="","",IFERROR(HLOOKUP(AL8,'Appraisal Inputs'!$C$346:$BK$390,26,0),""))</f>
        <v/>
      </c>
      <c r="AM33" s="299" t="str">
        <f>IF(IFERROR(HLOOKUP(AM8,'Appraisal Inputs'!$C$346:$BK$390,26,0),"")="","",IFERROR(HLOOKUP(AM8,'Appraisal Inputs'!$C$346:$BK$390,26,0),""))</f>
        <v/>
      </c>
      <c r="AN33" s="315" t="str">
        <f>IF(IFERROR(HLOOKUP(AN8,'Appraisal Inputs'!$C$346:$BK$390,26,0),"")="","",IFERROR(HLOOKUP(AN8,'Appraisal Inputs'!$C$346:$BK$390,26,0),""))</f>
        <v/>
      </c>
      <c r="AO33" s="299" t="str">
        <f>IF(IFERROR(HLOOKUP(AO8,'Appraisal Inputs'!$C$346:$BK$390,26,0),"")="","",IFERROR(HLOOKUP(AO8,'Appraisal Inputs'!$C$346:$BK$390,26,0),""))</f>
        <v/>
      </c>
      <c r="AP33" s="315" t="str">
        <f>IF(IFERROR(HLOOKUP(AP8,'Appraisal Inputs'!$C$346:$BK$390,26,0),"")="","",IFERROR(HLOOKUP(AP8,'Appraisal Inputs'!$C$346:$BK$390,26,0),""))</f>
        <v/>
      </c>
      <c r="AQ33" s="299" t="str">
        <f>IF(IFERROR(HLOOKUP(AQ8,'Appraisal Inputs'!$C$346:$BK$390,26,0),"")="","",IFERROR(HLOOKUP(AQ8,'Appraisal Inputs'!$C$346:$BK$390,26,0),""))</f>
        <v/>
      </c>
      <c r="AR33" s="315" t="str">
        <f>IF(IFERROR(HLOOKUP(AR8,'Appraisal Inputs'!$C$346:$BK$390,26,0),"")="","",IFERROR(HLOOKUP(AR8,'Appraisal Inputs'!$C$346:$BK$390,26,0),""))</f>
        <v/>
      </c>
      <c r="AS33" s="299" t="str">
        <f>IF(IFERROR(HLOOKUP(AS8,'Appraisal Inputs'!$C$346:$BK$390,26,0),"")="","",IFERROR(HLOOKUP(AS8,'Appraisal Inputs'!$C$346:$BK$390,26,0),""))</f>
        <v/>
      </c>
      <c r="AT33" s="315" t="str">
        <f>IF(IFERROR(HLOOKUP(AT8,'Appraisal Inputs'!$C$346:$BK$390,26,0),"")="","",IFERROR(HLOOKUP(AT8,'Appraisal Inputs'!$C$346:$BK$390,26,0),""))</f>
        <v/>
      </c>
      <c r="AU33" s="299" t="str">
        <f>IF(IFERROR(HLOOKUP(AU8,'Appraisal Inputs'!$C$346:$BK$390,26,0),"")="","",IFERROR(HLOOKUP(AU8,'Appraisal Inputs'!$C$346:$BK$390,26,0),""))</f>
        <v/>
      </c>
      <c r="AV33" s="315" t="str">
        <f>IF(IFERROR(HLOOKUP(AV8,'Appraisal Inputs'!$C$346:$BK$390,26,0),"")="","",IFERROR(HLOOKUP(AV8,'Appraisal Inputs'!$C$346:$BK$390,26,0),""))</f>
        <v/>
      </c>
      <c r="AW33" s="299" t="str">
        <f>IF(IFERROR(HLOOKUP(AW8,'Appraisal Inputs'!$C$346:$BK$390,26,0),"")="","",IFERROR(HLOOKUP(AW8,'Appraisal Inputs'!$C$346:$BK$390,26,0),""))</f>
        <v/>
      </c>
      <c r="AX33" s="315" t="str">
        <f>IF(IFERROR(HLOOKUP(AX8,'Appraisal Inputs'!$C$346:$BK$390,26,0),"")="","",IFERROR(HLOOKUP(AX8,'Appraisal Inputs'!$C$346:$BK$390,26,0),""))</f>
        <v/>
      </c>
      <c r="AY33" s="299" t="str">
        <f>IF(IFERROR(HLOOKUP(AY8,'Appraisal Inputs'!$C$346:$BK$390,26,0),"")="","",IFERROR(HLOOKUP(AY8,'Appraisal Inputs'!$C$346:$BK$390,26,0),""))</f>
        <v/>
      </c>
      <c r="AZ33" s="315" t="str">
        <f>IF(IFERROR(HLOOKUP(AZ8,'Appraisal Inputs'!$C$346:$BK$390,26,0),"")="","",IFERROR(HLOOKUP(AZ8,'Appraisal Inputs'!$C$346:$BK$390,26,0),""))</f>
        <v/>
      </c>
      <c r="BA33" s="299" t="str">
        <f>IF(IFERROR(HLOOKUP(BA8,'Appraisal Inputs'!$C$346:$BK$390,26,0),"")="","",IFERROR(HLOOKUP(BA8,'Appraisal Inputs'!$C$346:$BK$390,26,0),""))</f>
        <v/>
      </c>
      <c r="BB33" s="315" t="str">
        <f>IF(IFERROR(HLOOKUP(BB8,'Appraisal Inputs'!$C$346:$BK$390,26,0),"")="","",IFERROR(HLOOKUP(BB8,'Appraisal Inputs'!$C$346:$BK$390,26,0),""))</f>
        <v/>
      </c>
      <c r="BC33" s="299" t="str">
        <f>IF(IFERROR(HLOOKUP(BC8,'Appraisal Inputs'!$C$346:$BK$390,26,0),"")="","",IFERROR(HLOOKUP(BC8,'Appraisal Inputs'!$C$346:$BK$390,26,0),""))</f>
        <v/>
      </c>
      <c r="BD33" s="315" t="str">
        <f>IF(IFERROR(HLOOKUP(BD8,'Appraisal Inputs'!$C$346:$BK$390,26,0),"")="","",IFERROR(HLOOKUP(BD8,'Appraisal Inputs'!$C$346:$BK$390,26,0),""))</f>
        <v/>
      </c>
      <c r="BE33" s="299" t="str">
        <f>IF(IFERROR(HLOOKUP(BE8,'Appraisal Inputs'!$C$346:$BK$390,26,0),"")="","",IFERROR(HLOOKUP(BE8,'Appraisal Inputs'!$C$346:$BK$390,26,0),""))</f>
        <v/>
      </c>
      <c r="BF33" s="315" t="str">
        <f>IF(IFERROR(HLOOKUP(BF8,'Appraisal Inputs'!$C$346:$BK$390,26,0),"")="","",IFERROR(HLOOKUP(BF8,'Appraisal Inputs'!$C$346:$BK$390,26,0),""))</f>
        <v/>
      </c>
      <c r="BG33" s="299" t="str">
        <f>IF(IFERROR(HLOOKUP(BG8,'Appraisal Inputs'!$C$346:$BK$390,26,0),"")="","",IFERROR(HLOOKUP(BG8,'Appraisal Inputs'!$C$346:$BK$390,26,0),""))</f>
        <v/>
      </c>
      <c r="BH33" s="315" t="str">
        <f>IF(IFERROR(HLOOKUP(BH8,'Appraisal Inputs'!$C$346:$BK$390,26,0),"")="","",IFERROR(HLOOKUP(BH8,'Appraisal Inputs'!$C$346:$BK$390,26,0),""))</f>
        <v/>
      </c>
      <c r="BI33" s="299" t="str">
        <f>IF(IFERROR(HLOOKUP(BI8,'Appraisal Inputs'!$C$346:$BK$390,26,0),"")="","",IFERROR(HLOOKUP(BI8,'Appraisal Inputs'!$C$346:$BK$390,26,0),""))</f>
        <v/>
      </c>
      <c r="BJ33" s="315" t="str">
        <f>IF(IFERROR(HLOOKUP(BJ8,'Appraisal Inputs'!$C$346:$BK$390,26,0),"")="","",IFERROR(HLOOKUP(BJ8,'Appraisal Inputs'!$C$346:$BK$390,26,0),""))</f>
        <v/>
      </c>
      <c r="BL33" s="299">
        <f t="shared" si="1"/>
        <v>0</v>
      </c>
      <c r="BM33" s="318" t="str">
        <f t="shared" si="0"/>
        <v>No</v>
      </c>
    </row>
    <row r="34" spans="1:65" x14ac:dyDescent="0.25">
      <c r="A34" s="86"/>
      <c r="B34" s="143" t="str">
        <f>'Appraisal Inputs'!C372</f>
        <v>Comp 23</v>
      </c>
      <c r="C34" s="299" t="str">
        <f>IF(IFERROR(HLOOKUP(C8,'Appraisal Inputs'!$C$346:$BK$390,27,0),"")="","",IFERROR(HLOOKUP(C8,'Appraisal Inputs'!$C$346:$BK$390,27,0),""))</f>
        <v/>
      </c>
      <c r="D34" s="315" t="str">
        <f>IF(IFERROR(HLOOKUP(D8,'Appraisal Inputs'!$C$346:$BK$390,27,0),"")="","",IFERROR(HLOOKUP(D8,'Appraisal Inputs'!$C$346:$BK$390,27,0),""))</f>
        <v/>
      </c>
      <c r="E34" s="299" t="str">
        <f>IF(IFERROR(HLOOKUP(E8,'Appraisal Inputs'!$C$346:$BK$390,27,0),"")="","",IFERROR(HLOOKUP(E8,'Appraisal Inputs'!$C$346:$BK$390,27,0),""))</f>
        <v/>
      </c>
      <c r="F34" s="315" t="str">
        <f>IF(IFERROR(HLOOKUP(F8,'Appraisal Inputs'!$C$346:$BK$390,27,0),"")="","",IFERROR(HLOOKUP(F8,'Appraisal Inputs'!$C$346:$BK$390,27,0),""))</f>
        <v/>
      </c>
      <c r="G34" s="299" t="str">
        <f>IF(IFERROR(HLOOKUP(G8,'Appraisal Inputs'!$C$346:$BK$390,27,0),"")="","",IFERROR(HLOOKUP(G8,'Appraisal Inputs'!$C$346:$BK$390,27,0),""))</f>
        <v/>
      </c>
      <c r="H34" s="315" t="str">
        <f>IF(IFERROR(HLOOKUP(H8,'Appraisal Inputs'!$C$346:$BK$390,27,0),"")="","",IFERROR(HLOOKUP(H8,'Appraisal Inputs'!$C$346:$BK$390,27,0),""))</f>
        <v/>
      </c>
      <c r="I34" s="299" t="str">
        <f>IF(IFERROR(HLOOKUP(I8,'Appraisal Inputs'!$C$346:$BK$390,27,0),"")="","",IFERROR(HLOOKUP(I8,'Appraisal Inputs'!$C$346:$BK$390,27,0),""))</f>
        <v/>
      </c>
      <c r="J34" s="315" t="str">
        <f>IF(IFERROR(HLOOKUP(J8,'Appraisal Inputs'!$C$346:$BK$390,27,0),"")="","",IFERROR(HLOOKUP(J8,'Appraisal Inputs'!$C$346:$BK$390,27,0),""))</f>
        <v/>
      </c>
      <c r="K34" s="299" t="str">
        <f>IF(IFERROR(HLOOKUP(K8,'Appraisal Inputs'!$C$346:$BK$390,27,0),"")="","",IFERROR(HLOOKUP(K8,'Appraisal Inputs'!$C$346:$BK$390,27,0),""))</f>
        <v/>
      </c>
      <c r="L34" s="315" t="str">
        <f>IF(IFERROR(HLOOKUP(L8,'Appraisal Inputs'!$C$346:$BK$390,27,0),"")="","",IFERROR(HLOOKUP(L8,'Appraisal Inputs'!$C$346:$BK$390,27,0),""))</f>
        <v/>
      </c>
      <c r="M34" s="299" t="str">
        <f>IF(IFERROR(HLOOKUP(M8,'Appraisal Inputs'!$C$346:$BK$390,27,0),"")="","",IFERROR(HLOOKUP(M8,'Appraisal Inputs'!$C$346:$BK$390,27,0),""))</f>
        <v/>
      </c>
      <c r="N34" s="315" t="str">
        <f>IF(IFERROR(HLOOKUP(N8,'Appraisal Inputs'!$C$346:$BK$390,27,0),"")="","",IFERROR(HLOOKUP(N8,'Appraisal Inputs'!$C$346:$BK$390,27,0),""))</f>
        <v/>
      </c>
      <c r="O34" s="299" t="str">
        <f>IF(IFERROR(HLOOKUP(O8,'Appraisal Inputs'!$C$346:$BK$390,27,0),"")="","",IFERROR(HLOOKUP(O8,'Appraisal Inputs'!$C$346:$BK$390,27,0),""))</f>
        <v/>
      </c>
      <c r="P34" s="315" t="str">
        <f>IF(IFERROR(HLOOKUP(P8,'Appraisal Inputs'!$C$346:$BK$390,27,0),"")="","",IFERROR(HLOOKUP(P8,'Appraisal Inputs'!$C$346:$BK$390,27,0),""))</f>
        <v/>
      </c>
      <c r="Q34" s="299" t="str">
        <f>IF(IFERROR(HLOOKUP(Q8,'Appraisal Inputs'!$C$346:$BK$390,27,0),"")="","",IFERROR(HLOOKUP(Q8,'Appraisal Inputs'!$C$346:$BK$390,27,0),""))</f>
        <v/>
      </c>
      <c r="R34" s="315" t="str">
        <f>IF(IFERROR(HLOOKUP(R8,'Appraisal Inputs'!$C$346:$BK$390,27,0),"")="","",IFERROR(HLOOKUP(R8,'Appraisal Inputs'!$C$346:$BK$390,27,0),""))</f>
        <v/>
      </c>
      <c r="S34" s="299" t="str">
        <f>IF(IFERROR(HLOOKUP(S8,'Appraisal Inputs'!$C$346:$BK$390,27,0),"")="","",IFERROR(HLOOKUP(S8,'Appraisal Inputs'!$C$346:$BK$390,27,0),""))</f>
        <v/>
      </c>
      <c r="T34" s="315" t="str">
        <f>IF(IFERROR(HLOOKUP(T8,'Appraisal Inputs'!$C$346:$BK$390,27,0),"")="","",IFERROR(HLOOKUP(T8,'Appraisal Inputs'!$C$346:$BK$390,27,0),""))</f>
        <v/>
      </c>
      <c r="U34" s="299" t="str">
        <f>IF(IFERROR(HLOOKUP(U8,'Appraisal Inputs'!$C$346:$BK$390,27,0),"")="","",IFERROR(HLOOKUP(U8,'Appraisal Inputs'!$C$346:$BK$390,27,0),""))</f>
        <v/>
      </c>
      <c r="V34" s="315" t="str">
        <f>IF(IFERROR(HLOOKUP(V8,'Appraisal Inputs'!$C$346:$BK$390,27,0),"")="","",IFERROR(HLOOKUP(V8,'Appraisal Inputs'!$C$346:$BK$390,27,0),""))</f>
        <v/>
      </c>
      <c r="W34" s="299" t="str">
        <f>IF(IFERROR(HLOOKUP(W8,'Appraisal Inputs'!$C$346:$BK$390,27,0),"")="","",IFERROR(HLOOKUP(W8,'Appraisal Inputs'!$C$346:$BK$390,27,0),""))</f>
        <v/>
      </c>
      <c r="X34" s="315" t="str">
        <f>IF(IFERROR(HLOOKUP(X8,'Appraisal Inputs'!$C$346:$BK$390,27,0),"")="","",IFERROR(HLOOKUP(X8,'Appraisal Inputs'!$C$346:$BK$390,27,0),""))</f>
        <v/>
      </c>
      <c r="Y34" s="299" t="str">
        <f>IF(IFERROR(HLOOKUP(Y8,'Appraisal Inputs'!$C$346:$BK$390,27,0),"")="","",IFERROR(HLOOKUP(Y8,'Appraisal Inputs'!$C$346:$BK$390,27,0),""))</f>
        <v/>
      </c>
      <c r="Z34" s="315" t="str">
        <f>IF(IFERROR(HLOOKUP(Z8,'Appraisal Inputs'!$C$346:$BK$390,27,0),"")="","",IFERROR(HLOOKUP(Z8,'Appraisal Inputs'!$C$346:$BK$390,27,0),""))</f>
        <v/>
      </c>
      <c r="AA34" s="299" t="str">
        <f>IF(IFERROR(HLOOKUP(AA8,'Appraisal Inputs'!$C$346:$BK$390,27,0),"")="","",IFERROR(HLOOKUP(AA8,'Appraisal Inputs'!$C$346:$BK$390,27,0),""))</f>
        <v/>
      </c>
      <c r="AB34" s="315" t="str">
        <f>IF(IFERROR(HLOOKUP(AB8,'Appraisal Inputs'!$C$346:$BK$390,27,0),"")="","",IFERROR(HLOOKUP(AB8,'Appraisal Inputs'!$C$346:$BK$390,27,0),""))</f>
        <v/>
      </c>
      <c r="AC34" s="299" t="str">
        <f>IF(IFERROR(HLOOKUP(AC8,'Appraisal Inputs'!$C$346:$BK$390,27,0),"")="","",IFERROR(HLOOKUP(AC8,'Appraisal Inputs'!$C$346:$BK$390,27,0),""))</f>
        <v/>
      </c>
      <c r="AD34" s="315" t="str">
        <f>IF(IFERROR(HLOOKUP(AD8,'Appraisal Inputs'!$C$346:$BK$390,27,0),"")="","",IFERROR(HLOOKUP(AD8,'Appraisal Inputs'!$C$346:$BK$390,27,0),""))</f>
        <v/>
      </c>
      <c r="AE34" s="299" t="str">
        <f>IF(IFERROR(HLOOKUP(AE8,'Appraisal Inputs'!$C$346:$BK$390,27,0),"")="","",IFERROR(HLOOKUP(AE8,'Appraisal Inputs'!$C$346:$BK$390,27,0),""))</f>
        <v/>
      </c>
      <c r="AF34" s="315" t="str">
        <f>IF(IFERROR(HLOOKUP(AF8,'Appraisal Inputs'!$C$346:$BK$390,27,0),"")="","",IFERROR(HLOOKUP(AF8,'Appraisal Inputs'!$C$346:$BK$390,27,0),""))</f>
        <v/>
      </c>
      <c r="AG34" s="299" t="str">
        <f>IF(IFERROR(HLOOKUP(AG8,'Appraisal Inputs'!$C$346:$BK$390,27,0),"")="","",IFERROR(HLOOKUP(AG8,'Appraisal Inputs'!$C$346:$BK$390,27,0),""))</f>
        <v/>
      </c>
      <c r="AH34" s="315" t="str">
        <f>IF(IFERROR(HLOOKUP(AH8,'Appraisal Inputs'!$C$346:$BK$390,27,0),"")="","",IFERROR(HLOOKUP(AH8,'Appraisal Inputs'!$C$346:$BK$390,27,0),""))</f>
        <v/>
      </c>
      <c r="AI34" s="299" t="str">
        <f>IF(IFERROR(HLOOKUP(AI8,'Appraisal Inputs'!$C$346:$BK$390,27,0),"")="","",IFERROR(HLOOKUP(AI8,'Appraisal Inputs'!$C$346:$BK$390,27,0),""))</f>
        <v/>
      </c>
      <c r="AJ34" s="315" t="str">
        <f>IF(IFERROR(HLOOKUP(AJ8,'Appraisal Inputs'!$C$346:$BK$390,27,0),"")="","",IFERROR(HLOOKUP(AJ8,'Appraisal Inputs'!$C$346:$BK$390,27,0),""))</f>
        <v/>
      </c>
      <c r="AK34" s="299" t="str">
        <f>IF(IFERROR(HLOOKUP(AK8,'Appraisal Inputs'!$C$346:$BK$390,27,0),"")="","",IFERROR(HLOOKUP(AK8,'Appraisal Inputs'!$C$346:$BK$390,27,0),""))</f>
        <v/>
      </c>
      <c r="AL34" s="315" t="str">
        <f>IF(IFERROR(HLOOKUP(AL8,'Appraisal Inputs'!$C$346:$BK$390,27,0),"")="","",IFERROR(HLOOKUP(AL8,'Appraisal Inputs'!$C$346:$BK$390,27,0),""))</f>
        <v/>
      </c>
      <c r="AM34" s="299" t="str">
        <f>IF(IFERROR(HLOOKUP(AM8,'Appraisal Inputs'!$C$346:$BK$390,27,0),"")="","",IFERROR(HLOOKUP(AM8,'Appraisal Inputs'!$C$346:$BK$390,27,0),""))</f>
        <v/>
      </c>
      <c r="AN34" s="315" t="str">
        <f>IF(IFERROR(HLOOKUP(AN8,'Appraisal Inputs'!$C$346:$BK$390,27,0),"")="","",IFERROR(HLOOKUP(AN8,'Appraisal Inputs'!$C$346:$BK$390,27,0),""))</f>
        <v/>
      </c>
      <c r="AO34" s="299" t="str">
        <f>IF(IFERROR(HLOOKUP(AO8,'Appraisal Inputs'!$C$346:$BK$390,27,0),"")="","",IFERROR(HLOOKUP(AO8,'Appraisal Inputs'!$C$346:$BK$390,27,0),""))</f>
        <v/>
      </c>
      <c r="AP34" s="315" t="str">
        <f>IF(IFERROR(HLOOKUP(AP8,'Appraisal Inputs'!$C$346:$BK$390,27,0),"")="","",IFERROR(HLOOKUP(AP8,'Appraisal Inputs'!$C$346:$BK$390,27,0),""))</f>
        <v/>
      </c>
      <c r="AQ34" s="299" t="str">
        <f>IF(IFERROR(HLOOKUP(AQ8,'Appraisal Inputs'!$C$346:$BK$390,27,0),"")="","",IFERROR(HLOOKUP(AQ8,'Appraisal Inputs'!$C$346:$BK$390,27,0),""))</f>
        <v/>
      </c>
      <c r="AR34" s="315" t="str">
        <f>IF(IFERROR(HLOOKUP(AR8,'Appraisal Inputs'!$C$346:$BK$390,27,0),"")="","",IFERROR(HLOOKUP(AR8,'Appraisal Inputs'!$C$346:$BK$390,27,0),""))</f>
        <v/>
      </c>
      <c r="AS34" s="299" t="str">
        <f>IF(IFERROR(HLOOKUP(AS8,'Appraisal Inputs'!$C$346:$BK$390,27,0),"")="","",IFERROR(HLOOKUP(AS8,'Appraisal Inputs'!$C$346:$BK$390,27,0),""))</f>
        <v/>
      </c>
      <c r="AT34" s="315" t="str">
        <f>IF(IFERROR(HLOOKUP(AT8,'Appraisal Inputs'!$C$346:$BK$390,27,0),"")="","",IFERROR(HLOOKUP(AT8,'Appraisal Inputs'!$C$346:$BK$390,27,0),""))</f>
        <v/>
      </c>
      <c r="AU34" s="299" t="str">
        <f>IF(IFERROR(HLOOKUP(AU8,'Appraisal Inputs'!$C$346:$BK$390,27,0),"")="","",IFERROR(HLOOKUP(AU8,'Appraisal Inputs'!$C$346:$BK$390,27,0),""))</f>
        <v/>
      </c>
      <c r="AV34" s="315" t="str">
        <f>IF(IFERROR(HLOOKUP(AV8,'Appraisal Inputs'!$C$346:$BK$390,27,0),"")="","",IFERROR(HLOOKUP(AV8,'Appraisal Inputs'!$C$346:$BK$390,27,0),""))</f>
        <v/>
      </c>
      <c r="AW34" s="299" t="str">
        <f>IF(IFERROR(HLOOKUP(AW8,'Appraisal Inputs'!$C$346:$BK$390,27,0),"")="","",IFERROR(HLOOKUP(AW8,'Appraisal Inputs'!$C$346:$BK$390,27,0),""))</f>
        <v/>
      </c>
      <c r="AX34" s="315" t="str">
        <f>IF(IFERROR(HLOOKUP(AX8,'Appraisal Inputs'!$C$346:$BK$390,27,0),"")="","",IFERROR(HLOOKUP(AX8,'Appraisal Inputs'!$C$346:$BK$390,27,0),""))</f>
        <v/>
      </c>
      <c r="AY34" s="299" t="str">
        <f>IF(IFERROR(HLOOKUP(AY8,'Appraisal Inputs'!$C$346:$BK$390,27,0),"")="","",IFERROR(HLOOKUP(AY8,'Appraisal Inputs'!$C$346:$BK$390,27,0),""))</f>
        <v/>
      </c>
      <c r="AZ34" s="315" t="str">
        <f>IF(IFERROR(HLOOKUP(AZ8,'Appraisal Inputs'!$C$346:$BK$390,27,0),"")="","",IFERROR(HLOOKUP(AZ8,'Appraisal Inputs'!$C$346:$BK$390,27,0),""))</f>
        <v/>
      </c>
      <c r="BA34" s="299" t="str">
        <f>IF(IFERROR(HLOOKUP(BA8,'Appraisal Inputs'!$C$346:$BK$390,27,0),"")="","",IFERROR(HLOOKUP(BA8,'Appraisal Inputs'!$C$346:$BK$390,27,0),""))</f>
        <v/>
      </c>
      <c r="BB34" s="315" t="str">
        <f>IF(IFERROR(HLOOKUP(BB8,'Appraisal Inputs'!$C$346:$BK$390,27,0),"")="","",IFERROR(HLOOKUP(BB8,'Appraisal Inputs'!$C$346:$BK$390,27,0),""))</f>
        <v/>
      </c>
      <c r="BC34" s="299" t="str">
        <f>IF(IFERROR(HLOOKUP(BC8,'Appraisal Inputs'!$C$346:$BK$390,27,0),"")="","",IFERROR(HLOOKUP(BC8,'Appraisal Inputs'!$C$346:$BK$390,27,0),""))</f>
        <v/>
      </c>
      <c r="BD34" s="315" t="str">
        <f>IF(IFERROR(HLOOKUP(BD8,'Appraisal Inputs'!$C$346:$BK$390,27,0),"")="","",IFERROR(HLOOKUP(BD8,'Appraisal Inputs'!$C$346:$BK$390,27,0),""))</f>
        <v/>
      </c>
      <c r="BE34" s="299" t="str">
        <f>IF(IFERROR(HLOOKUP(BE8,'Appraisal Inputs'!$C$346:$BK$390,27,0),"")="","",IFERROR(HLOOKUP(BE8,'Appraisal Inputs'!$C$346:$BK$390,27,0),""))</f>
        <v/>
      </c>
      <c r="BF34" s="315" t="str">
        <f>IF(IFERROR(HLOOKUP(BF8,'Appraisal Inputs'!$C$346:$BK$390,27,0),"")="","",IFERROR(HLOOKUP(BF8,'Appraisal Inputs'!$C$346:$BK$390,27,0),""))</f>
        <v/>
      </c>
      <c r="BG34" s="299" t="str">
        <f>IF(IFERROR(HLOOKUP(BG8,'Appraisal Inputs'!$C$346:$BK$390,27,0),"")="","",IFERROR(HLOOKUP(BG8,'Appraisal Inputs'!$C$346:$BK$390,27,0),""))</f>
        <v/>
      </c>
      <c r="BH34" s="315" t="str">
        <f>IF(IFERROR(HLOOKUP(BH8,'Appraisal Inputs'!$C$346:$BK$390,27,0),"")="","",IFERROR(HLOOKUP(BH8,'Appraisal Inputs'!$C$346:$BK$390,27,0),""))</f>
        <v/>
      </c>
      <c r="BI34" s="299" t="str">
        <f>IF(IFERROR(HLOOKUP(BI8,'Appraisal Inputs'!$C$346:$BK$390,27,0),"")="","",IFERROR(HLOOKUP(BI8,'Appraisal Inputs'!$C$346:$BK$390,27,0),""))</f>
        <v/>
      </c>
      <c r="BJ34" s="315" t="str">
        <f>IF(IFERROR(HLOOKUP(BJ8,'Appraisal Inputs'!$C$346:$BK$390,27,0),"")="","",IFERROR(HLOOKUP(BJ8,'Appraisal Inputs'!$C$346:$BK$390,27,0),""))</f>
        <v/>
      </c>
      <c r="BL34" s="299">
        <f t="shared" si="1"/>
        <v>0</v>
      </c>
      <c r="BM34" s="318" t="str">
        <f t="shared" si="0"/>
        <v>No</v>
      </c>
    </row>
    <row r="35" spans="1:65" x14ac:dyDescent="0.25">
      <c r="A35" s="86"/>
      <c r="B35" s="143" t="str">
        <f>'Appraisal Inputs'!C373</f>
        <v>Comp 24</v>
      </c>
      <c r="C35" s="299" t="str">
        <f>IF(IFERROR(HLOOKUP(C8,'Appraisal Inputs'!$C$346:$BK$390,28,0),"")="","",IFERROR(HLOOKUP(C8,'Appraisal Inputs'!$C$346:$BK$390,28,0),""))</f>
        <v/>
      </c>
      <c r="D35" s="315" t="str">
        <f>IF(IFERROR(HLOOKUP(D8,'Appraisal Inputs'!$C$346:$BK$390,28,0),"")="","",IFERROR(HLOOKUP(D8,'Appraisal Inputs'!$C$346:$BK$390,28,0),""))</f>
        <v/>
      </c>
      <c r="E35" s="299" t="str">
        <f>IF(IFERROR(HLOOKUP(E8,'Appraisal Inputs'!$C$346:$BK$390,28,0),"")="","",IFERROR(HLOOKUP(E8,'Appraisal Inputs'!$C$346:$BK$390,28,0),""))</f>
        <v/>
      </c>
      <c r="F35" s="315" t="str">
        <f>IF(IFERROR(HLOOKUP(F8,'Appraisal Inputs'!$C$346:$BK$390,28,0),"")="","",IFERROR(HLOOKUP(F8,'Appraisal Inputs'!$C$346:$BK$390,28,0),""))</f>
        <v/>
      </c>
      <c r="G35" s="299" t="str">
        <f>IF(IFERROR(HLOOKUP(G8,'Appraisal Inputs'!$C$346:$BK$390,28,0),"")="","",IFERROR(HLOOKUP(G8,'Appraisal Inputs'!$C$346:$BK$390,28,0),""))</f>
        <v/>
      </c>
      <c r="H35" s="315" t="str">
        <f>IF(IFERROR(HLOOKUP(H8,'Appraisal Inputs'!$C$346:$BK$390,28,0),"")="","",IFERROR(HLOOKUP(H8,'Appraisal Inputs'!$C$346:$BK$390,28,0),""))</f>
        <v/>
      </c>
      <c r="I35" s="299" t="str">
        <f>IF(IFERROR(HLOOKUP(I8,'Appraisal Inputs'!$C$346:$BK$390,28,0),"")="","",IFERROR(HLOOKUP(I8,'Appraisal Inputs'!$C$346:$BK$390,28,0),""))</f>
        <v/>
      </c>
      <c r="J35" s="315" t="str">
        <f>IF(IFERROR(HLOOKUP(J8,'Appraisal Inputs'!$C$346:$BK$390,28,0),"")="","",IFERROR(HLOOKUP(J8,'Appraisal Inputs'!$C$346:$BK$390,28,0),""))</f>
        <v/>
      </c>
      <c r="K35" s="299" t="str">
        <f>IF(IFERROR(HLOOKUP(K8,'Appraisal Inputs'!$C$346:$BK$390,28,0),"")="","",IFERROR(HLOOKUP(K8,'Appraisal Inputs'!$C$346:$BK$390,28,0),""))</f>
        <v/>
      </c>
      <c r="L35" s="315" t="str">
        <f>IF(IFERROR(HLOOKUP(L8,'Appraisal Inputs'!$C$346:$BK$390,28,0),"")="","",IFERROR(HLOOKUP(L8,'Appraisal Inputs'!$C$346:$BK$390,28,0),""))</f>
        <v/>
      </c>
      <c r="M35" s="299" t="str">
        <f>IF(IFERROR(HLOOKUP(M8,'Appraisal Inputs'!$C$346:$BK$390,28,0),"")="","",IFERROR(HLOOKUP(M8,'Appraisal Inputs'!$C$346:$BK$390,28,0),""))</f>
        <v/>
      </c>
      <c r="N35" s="315" t="str">
        <f>IF(IFERROR(HLOOKUP(N8,'Appraisal Inputs'!$C$346:$BK$390,28,0),"")="","",IFERROR(HLOOKUP(N8,'Appraisal Inputs'!$C$346:$BK$390,28,0),""))</f>
        <v/>
      </c>
      <c r="O35" s="299" t="str">
        <f>IF(IFERROR(HLOOKUP(O8,'Appraisal Inputs'!$C$346:$BK$390,28,0),"")="","",IFERROR(HLOOKUP(O8,'Appraisal Inputs'!$C$346:$BK$390,28,0),""))</f>
        <v/>
      </c>
      <c r="P35" s="315" t="str">
        <f>IF(IFERROR(HLOOKUP(P8,'Appraisal Inputs'!$C$346:$BK$390,28,0),"")="","",IFERROR(HLOOKUP(P8,'Appraisal Inputs'!$C$346:$BK$390,28,0),""))</f>
        <v/>
      </c>
      <c r="Q35" s="299" t="str">
        <f>IF(IFERROR(HLOOKUP(Q8,'Appraisal Inputs'!$C$346:$BK$390,28,0),"")="","",IFERROR(HLOOKUP(Q8,'Appraisal Inputs'!$C$346:$BK$390,28,0),""))</f>
        <v/>
      </c>
      <c r="R35" s="315" t="str">
        <f>IF(IFERROR(HLOOKUP(R8,'Appraisal Inputs'!$C$346:$BK$390,28,0),"")="","",IFERROR(HLOOKUP(R8,'Appraisal Inputs'!$C$346:$BK$390,28,0),""))</f>
        <v/>
      </c>
      <c r="S35" s="299" t="str">
        <f>IF(IFERROR(HLOOKUP(S8,'Appraisal Inputs'!$C$346:$BK$390,28,0),"")="","",IFERROR(HLOOKUP(S8,'Appraisal Inputs'!$C$346:$BK$390,28,0),""))</f>
        <v/>
      </c>
      <c r="T35" s="315" t="str">
        <f>IF(IFERROR(HLOOKUP(T8,'Appraisal Inputs'!$C$346:$BK$390,28,0),"")="","",IFERROR(HLOOKUP(T8,'Appraisal Inputs'!$C$346:$BK$390,28,0),""))</f>
        <v/>
      </c>
      <c r="U35" s="299" t="str">
        <f>IF(IFERROR(HLOOKUP(U8,'Appraisal Inputs'!$C$346:$BK$390,28,0),"")="","",IFERROR(HLOOKUP(U8,'Appraisal Inputs'!$C$346:$BK$390,28,0),""))</f>
        <v/>
      </c>
      <c r="V35" s="315" t="str">
        <f>IF(IFERROR(HLOOKUP(V8,'Appraisal Inputs'!$C$346:$BK$390,28,0),"")="","",IFERROR(HLOOKUP(V8,'Appraisal Inputs'!$C$346:$BK$390,28,0),""))</f>
        <v/>
      </c>
      <c r="W35" s="299" t="str">
        <f>IF(IFERROR(HLOOKUP(W8,'Appraisal Inputs'!$C$346:$BK$390,28,0),"")="","",IFERROR(HLOOKUP(W8,'Appraisal Inputs'!$C$346:$BK$390,28,0),""))</f>
        <v/>
      </c>
      <c r="X35" s="315" t="str">
        <f>IF(IFERROR(HLOOKUP(X8,'Appraisal Inputs'!$C$346:$BK$390,28,0),"")="","",IFERROR(HLOOKUP(X8,'Appraisal Inputs'!$C$346:$BK$390,28,0),""))</f>
        <v/>
      </c>
      <c r="Y35" s="299" t="str">
        <f>IF(IFERROR(HLOOKUP(Y8,'Appraisal Inputs'!$C$346:$BK$390,28,0),"")="","",IFERROR(HLOOKUP(Y8,'Appraisal Inputs'!$C$346:$BK$390,28,0),""))</f>
        <v/>
      </c>
      <c r="Z35" s="315" t="str">
        <f>IF(IFERROR(HLOOKUP(Z8,'Appraisal Inputs'!$C$346:$BK$390,28,0),"")="","",IFERROR(HLOOKUP(Z8,'Appraisal Inputs'!$C$346:$BK$390,28,0),""))</f>
        <v/>
      </c>
      <c r="AA35" s="299" t="str">
        <f>IF(IFERROR(HLOOKUP(AA8,'Appraisal Inputs'!$C$346:$BK$390,28,0),"")="","",IFERROR(HLOOKUP(AA8,'Appraisal Inputs'!$C$346:$BK$390,28,0),""))</f>
        <v/>
      </c>
      <c r="AB35" s="315" t="str">
        <f>IF(IFERROR(HLOOKUP(AB8,'Appraisal Inputs'!$C$346:$BK$390,28,0),"")="","",IFERROR(HLOOKUP(AB8,'Appraisal Inputs'!$C$346:$BK$390,28,0),""))</f>
        <v/>
      </c>
      <c r="AC35" s="299" t="str">
        <f>IF(IFERROR(HLOOKUP(AC8,'Appraisal Inputs'!$C$346:$BK$390,28,0),"")="","",IFERROR(HLOOKUP(AC8,'Appraisal Inputs'!$C$346:$BK$390,28,0),""))</f>
        <v/>
      </c>
      <c r="AD35" s="315" t="str">
        <f>IF(IFERROR(HLOOKUP(AD8,'Appraisal Inputs'!$C$346:$BK$390,28,0),"")="","",IFERROR(HLOOKUP(AD8,'Appraisal Inputs'!$C$346:$BK$390,28,0),""))</f>
        <v/>
      </c>
      <c r="AE35" s="299" t="str">
        <f>IF(IFERROR(HLOOKUP(AE8,'Appraisal Inputs'!$C$346:$BK$390,28,0),"")="","",IFERROR(HLOOKUP(AE8,'Appraisal Inputs'!$C$346:$BK$390,28,0),""))</f>
        <v/>
      </c>
      <c r="AF35" s="315" t="str">
        <f>IF(IFERROR(HLOOKUP(AF8,'Appraisal Inputs'!$C$346:$BK$390,28,0),"")="","",IFERROR(HLOOKUP(AF8,'Appraisal Inputs'!$C$346:$BK$390,28,0),""))</f>
        <v/>
      </c>
      <c r="AG35" s="299" t="str">
        <f>IF(IFERROR(HLOOKUP(AG8,'Appraisal Inputs'!$C$346:$BK$390,28,0),"")="","",IFERROR(HLOOKUP(AG8,'Appraisal Inputs'!$C$346:$BK$390,28,0),""))</f>
        <v/>
      </c>
      <c r="AH35" s="315" t="str">
        <f>IF(IFERROR(HLOOKUP(AH8,'Appraisal Inputs'!$C$346:$BK$390,28,0),"")="","",IFERROR(HLOOKUP(AH8,'Appraisal Inputs'!$C$346:$BK$390,28,0),""))</f>
        <v/>
      </c>
      <c r="AI35" s="299" t="str">
        <f>IF(IFERROR(HLOOKUP(AI8,'Appraisal Inputs'!$C$346:$BK$390,28,0),"")="","",IFERROR(HLOOKUP(AI8,'Appraisal Inputs'!$C$346:$BK$390,28,0),""))</f>
        <v/>
      </c>
      <c r="AJ35" s="315" t="str">
        <f>IF(IFERROR(HLOOKUP(AJ8,'Appraisal Inputs'!$C$346:$BK$390,28,0),"")="","",IFERROR(HLOOKUP(AJ8,'Appraisal Inputs'!$C$346:$BK$390,28,0),""))</f>
        <v/>
      </c>
      <c r="AK35" s="299" t="str">
        <f>IF(IFERROR(HLOOKUP(AK8,'Appraisal Inputs'!$C$346:$BK$390,28,0),"")="","",IFERROR(HLOOKUP(AK8,'Appraisal Inputs'!$C$346:$BK$390,28,0),""))</f>
        <v/>
      </c>
      <c r="AL35" s="315" t="str">
        <f>IF(IFERROR(HLOOKUP(AL8,'Appraisal Inputs'!$C$346:$BK$390,28,0),"")="","",IFERROR(HLOOKUP(AL8,'Appraisal Inputs'!$C$346:$BK$390,28,0),""))</f>
        <v/>
      </c>
      <c r="AM35" s="299" t="str">
        <f>IF(IFERROR(HLOOKUP(AM8,'Appraisal Inputs'!$C$346:$BK$390,28,0),"")="","",IFERROR(HLOOKUP(AM8,'Appraisal Inputs'!$C$346:$BK$390,28,0),""))</f>
        <v/>
      </c>
      <c r="AN35" s="315" t="str">
        <f>IF(IFERROR(HLOOKUP(AN8,'Appraisal Inputs'!$C$346:$BK$390,28,0),"")="","",IFERROR(HLOOKUP(AN8,'Appraisal Inputs'!$C$346:$BK$390,28,0),""))</f>
        <v/>
      </c>
      <c r="AO35" s="299" t="str">
        <f>IF(IFERROR(HLOOKUP(AO8,'Appraisal Inputs'!$C$346:$BK$390,28,0),"")="","",IFERROR(HLOOKUP(AO8,'Appraisal Inputs'!$C$346:$BK$390,28,0),""))</f>
        <v/>
      </c>
      <c r="AP35" s="315" t="str">
        <f>IF(IFERROR(HLOOKUP(AP8,'Appraisal Inputs'!$C$346:$BK$390,28,0),"")="","",IFERROR(HLOOKUP(AP8,'Appraisal Inputs'!$C$346:$BK$390,28,0),""))</f>
        <v/>
      </c>
      <c r="AQ35" s="299" t="str">
        <f>IF(IFERROR(HLOOKUP(AQ8,'Appraisal Inputs'!$C$346:$BK$390,28,0),"")="","",IFERROR(HLOOKUP(AQ8,'Appraisal Inputs'!$C$346:$BK$390,28,0),""))</f>
        <v/>
      </c>
      <c r="AR35" s="315" t="str">
        <f>IF(IFERROR(HLOOKUP(AR8,'Appraisal Inputs'!$C$346:$BK$390,28,0),"")="","",IFERROR(HLOOKUP(AR8,'Appraisal Inputs'!$C$346:$BK$390,28,0),""))</f>
        <v/>
      </c>
      <c r="AS35" s="299" t="str">
        <f>IF(IFERROR(HLOOKUP(AS8,'Appraisal Inputs'!$C$346:$BK$390,28,0),"")="","",IFERROR(HLOOKUP(AS8,'Appraisal Inputs'!$C$346:$BK$390,28,0),""))</f>
        <v/>
      </c>
      <c r="AT35" s="315" t="str">
        <f>IF(IFERROR(HLOOKUP(AT8,'Appraisal Inputs'!$C$346:$BK$390,28,0),"")="","",IFERROR(HLOOKUP(AT8,'Appraisal Inputs'!$C$346:$BK$390,28,0),""))</f>
        <v/>
      </c>
      <c r="AU35" s="299" t="str">
        <f>IF(IFERROR(HLOOKUP(AU8,'Appraisal Inputs'!$C$346:$BK$390,28,0),"")="","",IFERROR(HLOOKUP(AU8,'Appraisal Inputs'!$C$346:$BK$390,28,0),""))</f>
        <v/>
      </c>
      <c r="AV35" s="315" t="str">
        <f>IF(IFERROR(HLOOKUP(AV8,'Appraisal Inputs'!$C$346:$BK$390,28,0),"")="","",IFERROR(HLOOKUP(AV8,'Appraisal Inputs'!$C$346:$BK$390,28,0),""))</f>
        <v/>
      </c>
      <c r="AW35" s="299" t="str">
        <f>IF(IFERROR(HLOOKUP(AW8,'Appraisal Inputs'!$C$346:$BK$390,28,0),"")="","",IFERROR(HLOOKUP(AW8,'Appraisal Inputs'!$C$346:$BK$390,28,0),""))</f>
        <v/>
      </c>
      <c r="AX35" s="315" t="str">
        <f>IF(IFERROR(HLOOKUP(AX8,'Appraisal Inputs'!$C$346:$BK$390,28,0),"")="","",IFERROR(HLOOKUP(AX8,'Appraisal Inputs'!$C$346:$BK$390,28,0),""))</f>
        <v/>
      </c>
      <c r="AY35" s="299" t="str">
        <f>IF(IFERROR(HLOOKUP(AY8,'Appraisal Inputs'!$C$346:$BK$390,28,0),"")="","",IFERROR(HLOOKUP(AY8,'Appraisal Inputs'!$C$346:$BK$390,28,0),""))</f>
        <v/>
      </c>
      <c r="AZ35" s="315" t="str">
        <f>IF(IFERROR(HLOOKUP(AZ8,'Appraisal Inputs'!$C$346:$BK$390,28,0),"")="","",IFERROR(HLOOKUP(AZ8,'Appraisal Inputs'!$C$346:$BK$390,28,0),""))</f>
        <v/>
      </c>
      <c r="BA35" s="299" t="str">
        <f>IF(IFERROR(HLOOKUP(BA8,'Appraisal Inputs'!$C$346:$BK$390,28,0),"")="","",IFERROR(HLOOKUP(BA8,'Appraisal Inputs'!$C$346:$BK$390,28,0),""))</f>
        <v/>
      </c>
      <c r="BB35" s="315" t="str">
        <f>IF(IFERROR(HLOOKUP(BB8,'Appraisal Inputs'!$C$346:$BK$390,28,0),"")="","",IFERROR(HLOOKUP(BB8,'Appraisal Inputs'!$C$346:$BK$390,28,0),""))</f>
        <v/>
      </c>
      <c r="BC35" s="299" t="str">
        <f>IF(IFERROR(HLOOKUP(BC8,'Appraisal Inputs'!$C$346:$BK$390,28,0),"")="","",IFERROR(HLOOKUP(BC8,'Appraisal Inputs'!$C$346:$BK$390,28,0),""))</f>
        <v/>
      </c>
      <c r="BD35" s="315" t="str">
        <f>IF(IFERROR(HLOOKUP(BD8,'Appraisal Inputs'!$C$346:$BK$390,28,0),"")="","",IFERROR(HLOOKUP(BD8,'Appraisal Inputs'!$C$346:$BK$390,28,0),""))</f>
        <v/>
      </c>
      <c r="BE35" s="299" t="str">
        <f>IF(IFERROR(HLOOKUP(BE8,'Appraisal Inputs'!$C$346:$BK$390,28,0),"")="","",IFERROR(HLOOKUP(BE8,'Appraisal Inputs'!$C$346:$BK$390,28,0),""))</f>
        <v/>
      </c>
      <c r="BF35" s="315" t="str">
        <f>IF(IFERROR(HLOOKUP(BF8,'Appraisal Inputs'!$C$346:$BK$390,28,0),"")="","",IFERROR(HLOOKUP(BF8,'Appraisal Inputs'!$C$346:$BK$390,28,0),""))</f>
        <v/>
      </c>
      <c r="BG35" s="299" t="str">
        <f>IF(IFERROR(HLOOKUP(BG8,'Appraisal Inputs'!$C$346:$BK$390,28,0),"")="","",IFERROR(HLOOKUP(BG8,'Appraisal Inputs'!$C$346:$BK$390,28,0),""))</f>
        <v/>
      </c>
      <c r="BH35" s="315" t="str">
        <f>IF(IFERROR(HLOOKUP(BH8,'Appraisal Inputs'!$C$346:$BK$390,28,0),"")="","",IFERROR(HLOOKUP(BH8,'Appraisal Inputs'!$C$346:$BK$390,28,0),""))</f>
        <v/>
      </c>
      <c r="BI35" s="299" t="str">
        <f>IF(IFERROR(HLOOKUP(BI8,'Appraisal Inputs'!$C$346:$BK$390,28,0),"")="","",IFERROR(HLOOKUP(BI8,'Appraisal Inputs'!$C$346:$BK$390,28,0),""))</f>
        <v/>
      </c>
      <c r="BJ35" s="315" t="str">
        <f>IF(IFERROR(HLOOKUP(BJ8,'Appraisal Inputs'!$C$346:$BK$390,28,0),"")="","",IFERROR(HLOOKUP(BJ8,'Appraisal Inputs'!$C$346:$BK$390,28,0),""))</f>
        <v/>
      </c>
      <c r="BL35" s="299">
        <f t="shared" si="1"/>
        <v>0</v>
      </c>
      <c r="BM35" s="318" t="str">
        <f t="shared" si="0"/>
        <v>No</v>
      </c>
    </row>
    <row r="36" spans="1:65" x14ac:dyDescent="0.25">
      <c r="A36" s="86"/>
      <c r="B36" s="143" t="str">
        <f>'Appraisal Inputs'!C374</f>
        <v>Comp 25</v>
      </c>
      <c r="C36" s="299" t="str">
        <f>IF(IFERROR(HLOOKUP(C8,'Appraisal Inputs'!$C$346:$BK$390,29,0),"")="","",IFERROR(HLOOKUP(C8,'Appraisal Inputs'!$C$346:$BK$390,29,0),""))</f>
        <v/>
      </c>
      <c r="D36" s="315" t="str">
        <f>IF(IFERROR(HLOOKUP(D8,'Appraisal Inputs'!$C$346:$BK$390,29,0),"")="","",IFERROR(HLOOKUP(D8,'Appraisal Inputs'!$C$346:$BK$390,29,0),""))</f>
        <v/>
      </c>
      <c r="E36" s="299" t="str">
        <f>IF(IFERROR(HLOOKUP(E8,'Appraisal Inputs'!$C$346:$BK$390,29,0),"")="","",IFERROR(HLOOKUP(E8,'Appraisal Inputs'!$C$346:$BK$390,29,0),""))</f>
        <v/>
      </c>
      <c r="F36" s="315" t="str">
        <f>IF(IFERROR(HLOOKUP(F8,'Appraisal Inputs'!$C$346:$BK$390,29,0),"")="","",IFERROR(HLOOKUP(F8,'Appraisal Inputs'!$C$346:$BK$390,29,0),""))</f>
        <v/>
      </c>
      <c r="G36" s="299" t="str">
        <f>IF(IFERROR(HLOOKUP(G8,'Appraisal Inputs'!$C$346:$BK$390,29,0),"")="","",IFERROR(HLOOKUP(G8,'Appraisal Inputs'!$C$346:$BK$390,29,0),""))</f>
        <v/>
      </c>
      <c r="H36" s="315" t="str">
        <f>IF(IFERROR(HLOOKUP(H8,'Appraisal Inputs'!$C$346:$BK$390,29,0),"")="","",IFERROR(HLOOKUP(H8,'Appraisal Inputs'!$C$346:$BK$390,29,0),""))</f>
        <v/>
      </c>
      <c r="I36" s="299" t="str">
        <f>IF(IFERROR(HLOOKUP(I8,'Appraisal Inputs'!$C$346:$BK$390,29,0),"")="","",IFERROR(HLOOKUP(I8,'Appraisal Inputs'!$C$346:$BK$390,29,0),""))</f>
        <v/>
      </c>
      <c r="J36" s="315" t="str">
        <f>IF(IFERROR(HLOOKUP(J8,'Appraisal Inputs'!$C$346:$BK$390,29,0),"")="","",IFERROR(HLOOKUP(J8,'Appraisal Inputs'!$C$346:$BK$390,29,0),""))</f>
        <v/>
      </c>
      <c r="K36" s="299" t="str">
        <f>IF(IFERROR(HLOOKUP(K8,'Appraisal Inputs'!$C$346:$BK$390,29,0),"")="","",IFERROR(HLOOKUP(K8,'Appraisal Inputs'!$C$346:$BK$390,29,0),""))</f>
        <v/>
      </c>
      <c r="L36" s="315" t="str">
        <f>IF(IFERROR(HLOOKUP(L8,'Appraisal Inputs'!$C$346:$BK$390,29,0),"")="","",IFERROR(HLOOKUP(L8,'Appraisal Inputs'!$C$346:$BK$390,29,0),""))</f>
        <v/>
      </c>
      <c r="M36" s="299" t="str">
        <f>IF(IFERROR(HLOOKUP(M8,'Appraisal Inputs'!$C$346:$BK$390,29,0),"")="","",IFERROR(HLOOKUP(M8,'Appraisal Inputs'!$C$346:$BK$390,29,0),""))</f>
        <v/>
      </c>
      <c r="N36" s="315" t="str">
        <f>IF(IFERROR(HLOOKUP(N8,'Appraisal Inputs'!$C$346:$BK$390,29,0),"")="","",IFERROR(HLOOKUP(N8,'Appraisal Inputs'!$C$346:$BK$390,29,0),""))</f>
        <v/>
      </c>
      <c r="O36" s="299" t="str">
        <f>IF(IFERROR(HLOOKUP(O8,'Appraisal Inputs'!$C$346:$BK$390,29,0),"")="","",IFERROR(HLOOKUP(O8,'Appraisal Inputs'!$C$346:$BK$390,29,0),""))</f>
        <v/>
      </c>
      <c r="P36" s="315" t="str">
        <f>IF(IFERROR(HLOOKUP(P8,'Appraisal Inputs'!$C$346:$BK$390,29,0),"")="","",IFERROR(HLOOKUP(P8,'Appraisal Inputs'!$C$346:$BK$390,29,0),""))</f>
        <v/>
      </c>
      <c r="Q36" s="299" t="str">
        <f>IF(IFERROR(HLOOKUP(Q8,'Appraisal Inputs'!$C$346:$BK$390,29,0),"")="","",IFERROR(HLOOKUP(Q8,'Appraisal Inputs'!$C$346:$BK$390,29,0),""))</f>
        <v/>
      </c>
      <c r="R36" s="315" t="str">
        <f>IF(IFERROR(HLOOKUP(R8,'Appraisal Inputs'!$C$346:$BK$390,29,0),"")="","",IFERROR(HLOOKUP(R8,'Appraisal Inputs'!$C$346:$BK$390,29,0),""))</f>
        <v/>
      </c>
      <c r="S36" s="299" t="str">
        <f>IF(IFERROR(HLOOKUP(S8,'Appraisal Inputs'!$C$346:$BK$390,29,0),"")="","",IFERROR(HLOOKUP(S8,'Appraisal Inputs'!$C$346:$BK$390,29,0),""))</f>
        <v/>
      </c>
      <c r="T36" s="315" t="str">
        <f>IF(IFERROR(HLOOKUP(T8,'Appraisal Inputs'!$C$346:$BK$390,29,0),"")="","",IFERROR(HLOOKUP(T8,'Appraisal Inputs'!$C$346:$BK$390,29,0),""))</f>
        <v/>
      </c>
      <c r="U36" s="299" t="str">
        <f>IF(IFERROR(HLOOKUP(U8,'Appraisal Inputs'!$C$346:$BK$390,29,0),"")="","",IFERROR(HLOOKUP(U8,'Appraisal Inputs'!$C$346:$BK$390,29,0),""))</f>
        <v/>
      </c>
      <c r="V36" s="315" t="str">
        <f>IF(IFERROR(HLOOKUP(V8,'Appraisal Inputs'!$C$346:$BK$390,29,0),"")="","",IFERROR(HLOOKUP(V8,'Appraisal Inputs'!$C$346:$BK$390,29,0),""))</f>
        <v/>
      </c>
      <c r="W36" s="299" t="str">
        <f>IF(IFERROR(HLOOKUP(W8,'Appraisal Inputs'!$C$346:$BK$390,29,0),"")="","",IFERROR(HLOOKUP(W8,'Appraisal Inputs'!$C$346:$BK$390,29,0),""))</f>
        <v/>
      </c>
      <c r="X36" s="315" t="str">
        <f>IF(IFERROR(HLOOKUP(X8,'Appraisal Inputs'!$C$346:$BK$390,29,0),"")="","",IFERROR(HLOOKUP(X8,'Appraisal Inputs'!$C$346:$BK$390,29,0),""))</f>
        <v/>
      </c>
      <c r="Y36" s="299" t="str">
        <f>IF(IFERROR(HLOOKUP(Y8,'Appraisal Inputs'!$C$346:$BK$390,29,0),"")="","",IFERROR(HLOOKUP(Y8,'Appraisal Inputs'!$C$346:$BK$390,29,0),""))</f>
        <v/>
      </c>
      <c r="Z36" s="315" t="str">
        <f>IF(IFERROR(HLOOKUP(Z8,'Appraisal Inputs'!$C$346:$BK$390,29,0),"")="","",IFERROR(HLOOKUP(Z8,'Appraisal Inputs'!$C$346:$BK$390,29,0),""))</f>
        <v/>
      </c>
      <c r="AA36" s="299" t="str">
        <f>IF(IFERROR(HLOOKUP(AA8,'Appraisal Inputs'!$C$346:$BK$390,29,0),"")="","",IFERROR(HLOOKUP(AA8,'Appraisal Inputs'!$C$346:$BK$390,29,0),""))</f>
        <v/>
      </c>
      <c r="AB36" s="315" t="str">
        <f>IF(IFERROR(HLOOKUP(AB8,'Appraisal Inputs'!$C$346:$BK$390,29,0),"")="","",IFERROR(HLOOKUP(AB8,'Appraisal Inputs'!$C$346:$BK$390,29,0),""))</f>
        <v/>
      </c>
      <c r="AC36" s="299" t="str">
        <f>IF(IFERROR(HLOOKUP(AC8,'Appraisal Inputs'!$C$346:$BK$390,29,0),"")="","",IFERROR(HLOOKUP(AC8,'Appraisal Inputs'!$C$346:$BK$390,29,0),""))</f>
        <v/>
      </c>
      <c r="AD36" s="315" t="str">
        <f>IF(IFERROR(HLOOKUP(AD8,'Appraisal Inputs'!$C$346:$BK$390,29,0),"")="","",IFERROR(HLOOKUP(AD8,'Appraisal Inputs'!$C$346:$BK$390,29,0),""))</f>
        <v/>
      </c>
      <c r="AE36" s="299" t="str">
        <f>IF(IFERROR(HLOOKUP(AE8,'Appraisal Inputs'!$C$346:$BK$390,29,0),"")="","",IFERROR(HLOOKUP(AE8,'Appraisal Inputs'!$C$346:$BK$390,29,0),""))</f>
        <v/>
      </c>
      <c r="AF36" s="315" t="str">
        <f>IF(IFERROR(HLOOKUP(AF8,'Appraisal Inputs'!$C$346:$BK$390,29,0),"")="","",IFERROR(HLOOKUP(AF8,'Appraisal Inputs'!$C$346:$BK$390,29,0),""))</f>
        <v/>
      </c>
      <c r="AG36" s="299" t="str">
        <f>IF(IFERROR(HLOOKUP(AG8,'Appraisal Inputs'!$C$346:$BK$390,29,0),"")="","",IFERROR(HLOOKUP(AG8,'Appraisal Inputs'!$C$346:$BK$390,29,0),""))</f>
        <v/>
      </c>
      <c r="AH36" s="315" t="str">
        <f>IF(IFERROR(HLOOKUP(AH8,'Appraisal Inputs'!$C$346:$BK$390,29,0),"")="","",IFERROR(HLOOKUP(AH8,'Appraisal Inputs'!$C$346:$BK$390,29,0),""))</f>
        <v/>
      </c>
      <c r="AI36" s="299" t="str">
        <f>IF(IFERROR(HLOOKUP(AI8,'Appraisal Inputs'!$C$346:$BK$390,29,0),"")="","",IFERROR(HLOOKUP(AI8,'Appraisal Inputs'!$C$346:$BK$390,29,0),""))</f>
        <v/>
      </c>
      <c r="AJ36" s="315" t="str">
        <f>IF(IFERROR(HLOOKUP(AJ8,'Appraisal Inputs'!$C$346:$BK$390,29,0),"")="","",IFERROR(HLOOKUP(AJ8,'Appraisal Inputs'!$C$346:$BK$390,29,0),""))</f>
        <v/>
      </c>
      <c r="AK36" s="299" t="str">
        <f>IF(IFERROR(HLOOKUP(AK8,'Appraisal Inputs'!$C$346:$BK$390,29,0),"")="","",IFERROR(HLOOKUP(AK8,'Appraisal Inputs'!$C$346:$BK$390,29,0),""))</f>
        <v/>
      </c>
      <c r="AL36" s="315" t="str">
        <f>IF(IFERROR(HLOOKUP(AL8,'Appraisal Inputs'!$C$346:$BK$390,29,0),"")="","",IFERROR(HLOOKUP(AL8,'Appraisal Inputs'!$C$346:$BK$390,29,0),""))</f>
        <v/>
      </c>
      <c r="AM36" s="299" t="str">
        <f>IF(IFERROR(HLOOKUP(AM8,'Appraisal Inputs'!$C$346:$BK$390,29,0),"")="","",IFERROR(HLOOKUP(AM8,'Appraisal Inputs'!$C$346:$BK$390,29,0),""))</f>
        <v/>
      </c>
      <c r="AN36" s="315" t="str">
        <f>IF(IFERROR(HLOOKUP(AN8,'Appraisal Inputs'!$C$346:$BK$390,29,0),"")="","",IFERROR(HLOOKUP(AN8,'Appraisal Inputs'!$C$346:$BK$390,29,0),""))</f>
        <v/>
      </c>
      <c r="AO36" s="299" t="str">
        <f>IF(IFERROR(HLOOKUP(AO8,'Appraisal Inputs'!$C$346:$BK$390,29,0),"")="","",IFERROR(HLOOKUP(AO8,'Appraisal Inputs'!$C$346:$BK$390,29,0),""))</f>
        <v/>
      </c>
      <c r="AP36" s="315" t="str">
        <f>IF(IFERROR(HLOOKUP(AP8,'Appraisal Inputs'!$C$346:$BK$390,29,0),"")="","",IFERROR(HLOOKUP(AP8,'Appraisal Inputs'!$C$346:$BK$390,29,0),""))</f>
        <v/>
      </c>
      <c r="AQ36" s="299" t="str">
        <f>IF(IFERROR(HLOOKUP(AQ8,'Appraisal Inputs'!$C$346:$BK$390,29,0),"")="","",IFERROR(HLOOKUP(AQ8,'Appraisal Inputs'!$C$346:$BK$390,29,0),""))</f>
        <v/>
      </c>
      <c r="AR36" s="315" t="str">
        <f>IF(IFERROR(HLOOKUP(AR8,'Appraisal Inputs'!$C$346:$BK$390,29,0),"")="","",IFERROR(HLOOKUP(AR8,'Appraisal Inputs'!$C$346:$BK$390,29,0),""))</f>
        <v/>
      </c>
      <c r="AS36" s="299" t="str">
        <f>IF(IFERROR(HLOOKUP(AS8,'Appraisal Inputs'!$C$346:$BK$390,29,0),"")="","",IFERROR(HLOOKUP(AS8,'Appraisal Inputs'!$C$346:$BK$390,29,0),""))</f>
        <v/>
      </c>
      <c r="AT36" s="315" t="str">
        <f>IF(IFERROR(HLOOKUP(AT8,'Appraisal Inputs'!$C$346:$BK$390,29,0),"")="","",IFERROR(HLOOKUP(AT8,'Appraisal Inputs'!$C$346:$BK$390,29,0),""))</f>
        <v/>
      </c>
      <c r="AU36" s="299" t="str">
        <f>IF(IFERROR(HLOOKUP(AU8,'Appraisal Inputs'!$C$346:$BK$390,29,0),"")="","",IFERROR(HLOOKUP(AU8,'Appraisal Inputs'!$C$346:$BK$390,29,0),""))</f>
        <v/>
      </c>
      <c r="AV36" s="315" t="str">
        <f>IF(IFERROR(HLOOKUP(AV8,'Appraisal Inputs'!$C$346:$BK$390,29,0),"")="","",IFERROR(HLOOKUP(AV8,'Appraisal Inputs'!$C$346:$BK$390,29,0),""))</f>
        <v/>
      </c>
      <c r="AW36" s="299" t="str">
        <f>IF(IFERROR(HLOOKUP(AW8,'Appraisal Inputs'!$C$346:$BK$390,29,0),"")="","",IFERROR(HLOOKUP(AW8,'Appraisal Inputs'!$C$346:$BK$390,29,0),""))</f>
        <v/>
      </c>
      <c r="AX36" s="315" t="str">
        <f>IF(IFERROR(HLOOKUP(AX8,'Appraisal Inputs'!$C$346:$BK$390,29,0),"")="","",IFERROR(HLOOKUP(AX8,'Appraisal Inputs'!$C$346:$BK$390,29,0),""))</f>
        <v/>
      </c>
      <c r="AY36" s="299" t="str">
        <f>IF(IFERROR(HLOOKUP(AY8,'Appraisal Inputs'!$C$346:$BK$390,29,0),"")="","",IFERROR(HLOOKUP(AY8,'Appraisal Inputs'!$C$346:$BK$390,29,0),""))</f>
        <v/>
      </c>
      <c r="AZ36" s="315" t="str">
        <f>IF(IFERROR(HLOOKUP(AZ8,'Appraisal Inputs'!$C$346:$BK$390,29,0),"")="","",IFERROR(HLOOKUP(AZ8,'Appraisal Inputs'!$C$346:$BK$390,29,0),""))</f>
        <v/>
      </c>
      <c r="BA36" s="299" t="str">
        <f>IF(IFERROR(HLOOKUP(BA8,'Appraisal Inputs'!$C$346:$BK$390,29,0),"")="","",IFERROR(HLOOKUP(BA8,'Appraisal Inputs'!$C$346:$BK$390,29,0),""))</f>
        <v/>
      </c>
      <c r="BB36" s="315" t="str">
        <f>IF(IFERROR(HLOOKUP(BB8,'Appraisal Inputs'!$C$346:$BK$390,29,0),"")="","",IFERROR(HLOOKUP(BB8,'Appraisal Inputs'!$C$346:$BK$390,29,0),""))</f>
        <v/>
      </c>
      <c r="BC36" s="299" t="str">
        <f>IF(IFERROR(HLOOKUP(BC8,'Appraisal Inputs'!$C$346:$BK$390,29,0),"")="","",IFERROR(HLOOKUP(BC8,'Appraisal Inputs'!$C$346:$BK$390,29,0),""))</f>
        <v/>
      </c>
      <c r="BD36" s="315" t="str">
        <f>IF(IFERROR(HLOOKUP(BD8,'Appraisal Inputs'!$C$346:$BK$390,29,0),"")="","",IFERROR(HLOOKUP(BD8,'Appraisal Inputs'!$C$346:$BK$390,29,0),""))</f>
        <v/>
      </c>
      <c r="BE36" s="299" t="str">
        <f>IF(IFERROR(HLOOKUP(BE8,'Appraisal Inputs'!$C$346:$BK$390,29,0),"")="","",IFERROR(HLOOKUP(BE8,'Appraisal Inputs'!$C$346:$BK$390,29,0),""))</f>
        <v/>
      </c>
      <c r="BF36" s="315" t="str">
        <f>IF(IFERROR(HLOOKUP(BF8,'Appraisal Inputs'!$C$346:$BK$390,29,0),"")="","",IFERROR(HLOOKUP(BF8,'Appraisal Inputs'!$C$346:$BK$390,29,0),""))</f>
        <v/>
      </c>
      <c r="BG36" s="299" t="str">
        <f>IF(IFERROR(HLOOKUP(BG8,'Appraisal Inputs'!$C$346:$BK$390,29,0),"")="","",IFERROR(HLOOKUP(BG8,'Appraisal Inputs'!$C$346:$BK$390,29,0),""))</f>
        <v/>
      </c>
      <c r="BH36" s="315" t="str">
        <f>IF(IFERROR(HLOOKUP(BH8,'Appraisal Inputs'!$C$346:$BK$390,29,0),"")="","",IFERROR(HLOOKUP(BH8,'Appraisal Inputs'!$C$346:$BK$390,29,0),""))</f>
        <v/>
      </c>
      <c r="BI36" s="299" t="str">
        <f>IF(IFERROR(HLOOKUP(BI8,'Appraisal Inputs'!$C$346:$BK$390,29,0),"")="","",IFERROR(HLOOKUP(BI8,'Appraisal Inputs'!$C$346:$BK$390,29,0),""))</f>
        <v/>
      </c>
      <c r="BJ36" s="315" t="str">
        <f>IF(IFERROR(HLOOKUP(BJ8,'Appraisal Inputs'!$C$346:$BK$390,29,0),"")="","",IFERROR(HLOOKUP(BJ8,'Appraisal Inputs'!$C$346:$BK$390,29,0),""))</f>
        <v/>
      </c>
      <c r="BL36" s="299">
        <f t="shared" si="1"/>
        <v>0</v>
      </c>
      <c r="BM36" s="318" t="str">
        <f t="shared" si="0"/>
        <v>No</v>
      </c>
    </row>
    <row r="37" spans="1:65" x14ac:dyDescent="0.25">
      <c r="A37" s="86"/>
      <c r="B37" s="143" t="str">
        <f>'Appraisal Inputs'!C375</f>
        <v>Comp 26</v>
      </c>
      <c r="C37" s="299" t="str">
        <f>IF(IFERROR(HLOOKUP(C8,'Appraisal Inputs'!$C$346:$BK$390,30,0),"")="","",IFERROR(HLOOKUP(C8,'Appraisal Inputs'!$C$346:$BK$390,30,0),""))</f>
        <v/>
      </c>
      <c r="D37" s="315" t="str">
        <f>IF(IFERROR(HLOOKUP(D8,'Appraisal Inputs'!$C$346:$BK$390,30,0),"")="","",IFERROR(HLOOKUP(D8,'Appraisal Inputs'!$C$346:$BK$390,30,0),""))</f>
        <v/>
      </c>
      <c r="E37" s="299" t="str">
        <f>IF(IFERROR(HLOOKUP(E8,'Appraisal Inputs'!$C$346:$BK$390,30,0),"")="","",IFERROR(HLOOKUP(E8,'Appraisal Inputs'!$C$346:$BK$390,30,0),""))</f>
        <v/>
      </c>
      <c r="F37" s="315" t="str">
        <f>IF(IFERROR(HLOOKUP(F8,'Appraisal Inputs'!$C$346:$BK$390,30,0),"")="","",IFERROR(HLOOKUP(F8,'Appraisal Inputs'!$C$346:$BK$390,30,0),""))</f>
        <v/>
      </c>
      <c r="G37" s="299" t="str">
        <f>IF(IFERROR(HLOOKUP(G8,'Appraisal Inputs'!$C$346:$BK$390,30,0),"")="","",IFERROR(HLOOKUP(G8,'Appraisal Inputs'!$C$346:$BK$390,30,0),""))</f>
        <v/>
      </c>
      <c r="H37" s="315" t="str">
        <f>IF(IFERROR(HLOOKUP(H8,'Appraisal Inputs'!$C$346:$BK$390,30,0),"")="","",IFERROR(HLOOKUP(H8,'Appraisal Inputs'!$C$346:$BK$390,30,0),""))</f>
        <v/>
      </c>
      <c r="I37" s="299" t="str">
        <f>IF(IFERROR(HLOOKUP(I8,'Appraisal Inputs'!$C$346:$BK$390,30,0),"")="","",IFERROR(HLOOKUP(I8,'Appraisal Inputs'!$C$346:$BK$390,30,0),""))</f>
        <v/>
      </c>
      <c r="J37" s="315" t="str">
        <f>IF(IFERROR(HLOOKUP(J8,'Appraisal Inputs'!$C$346:$BK$390,30,0),"")="","",IFERROR(HLOOKUP(J8,'Appraisal Inputs'!$C$346:$BK$390,30,0),""))</f>
        <v/>
      </c>
      <c r="K37" s="299" t="str">
        <f>IF(IFERROR(HLOOKUP(K8,'Appraisal Inputs'!$C$346:$BK$390,30,0),"")="","",IFERROR(HLOOKUP(K8,'Appraisal Inputs'!$C$346:$BK$390,30,0),""))</f>
        <v/>
      </c>
      <c r="L37" s="315" t="str">
        <f>IF(IFERROR(HLOOKUP(L8,'Appraisal Inputs'!$C$346:$BK$390,30,0),"")="","",IFERROR(HLOOKUP(L8,'Appraisal Inputs'!$C$346:$BK$390,30,0),""))</f>
        <v/>
      </c>
      <c r="M37" s="299" t="str">
        <f>IF(IFERROR(HLOOKUP(M8,'Appraisal Inputs'!$C$346:$BK$390,30,0),"")="","",IFERROR(HLOOKUP(M8,'Appraisal Inputs'!$C$346:$BK$390,30,0),""))</f>
        <v/>
      </c>
      <c r="N37" s="315" t="str">
        <f>IF(IFERROR(HLOOKUP(N8,'Appraisal Inputs'!$C$346:$BK$390,30,0),"")="","",IFERROR(HLOOKUP(N8,'Appraisal Inputs'!$C$346:$BK$390,30,0),""))</f>
        <v/>
      </c>
      <c r="O37" s="299" t="str">
        <f>IF(IFERROR(HLOOKUP(O8,'Appraisal Inputs'!$C$346:$BK$390,30,0),"")="","",IFERROR(HLOOKUP(O8,'Appraisal Inputs'!$C$346:$BK$390,30,0),""))</f>
        <v/>
      </c>
      <c r="P37" s="315" t="str">
        <f>IF(IFERROR(HLOOKUP(P8,'Appraisal Inputs'!$C$346:$BK$390,30,0),"")="","",IFERROR(HLOOKUP(P8,'Appraisal Inputs'!$C$346:$BK$390,30,0),""))</f>
        <v/>
      </c>
      <c r="Q37" s="299" t="str">
        <f>IF(IFERROR(HLOOKUP(Q8,'Appraisal Inputs'!$C$346:$BK$390,30,0),"")="","",IFERROR(HLOOKUP(Q8,'Appraisal Inputs'!$C$346:$BK$390,30,0),""))</f>
        <v/>
      </c>
      <c r="R37" s="315" t="str">
        <f>IF(IFERROR(HLOOKUP(R8,'Appraisal Inputs'!$C$346:$BK$390,30,0),"")="","",IFERROR(HLOOKUP(R8,'Appraisal Inputs'!$C$346:$BK$390,30,0),""))</f>
        <v/>
      </c>
      <c r="S37" s="299" t="str">
        <f>IF(IFERROR(HLOOKUP(S8,'Appraisal Inputs'!$C$346:$BK$390,30,0),"")="","",IFERROR(HLOOKUP(S8,'Appraisal Inputs'!$C$346:$BK$390,30,0),""))</f>
        <v/>
      </c>
      <c r="T37" s="315" t="str">
        <f>IF(IFERROR(HLOOKUP(T8,'Appraisal Inputs'!$C$346:$BK$390,30,0),"")="","",IFERROR(HLOOKUP(T8,'Appraisal Inputs'!$C$346:$BK$390,30,0),""))</f>
        <v/>
      </c>
      <c r="U37" s="299" t="str">
        <f>IF(IFERROR(HLOOKUP(U8,'Appraisal Inputs'!$C$346:$BK$390,30,0),"")="","",IFERROR(HLOOKUP(U8,'Appraisal Inputs'!$C$346:$BK$390,30,0),""))</f>
        <v/>
      </c>
      <c r="V37" s="315" t="str">
        <f>IF(IFERROR(HLOOKUP(V8,'Appraisal Inputs'!$C$346:$BK$390,30,0),"")="","",IFERROR(HLOOKUP(V8,'Appraisal Inputs'!$C$346:$BK$390,30,0),""))</f>
        <v/>
      </c>
      <c r="W37" s="299" t="str">
        <f>IF(IFERROR(HLOOKUP(W8,'Appraisal Inputs'!$C$346:$BK$390,30,0),"")="","",IFERROR(HLOOKUP(W8,'Appraisal Inputs'!$C$346:$BK$390,30,0),""))</f>
        <v/>
      </c>
      <c r="X37" s="315" t="str">
        <f>IF(IFERROR(HLOOKUP(X8,'Appraisal Inputs'!$C$346:$BK$390,30,0),"")="","",IFERROR(HLOOKUP(X8,'Appraisal Inputs'!$C$346:$BK$390,30,0),""))</f>
        <v/>
      </c>
      <c r="Y37" s="299" t="str">
        <f>IF(IFERROR(HLOOKUP(Y8,'Appraisal Inputs'!$C$346:$BK$390,30,0),"")="","",IFERROR(HLOOKUP(Y8,'Appraisal Inputs'!$C$346:$BK$390,30,0),""))</f>
        <v/>
      </c>
      <c r="Z37" s="315" t="str">
        <f>IF(IFERROR(HLOOKUP(Z8,'Appraisal Inputs'!$C$346:$BK$390,30,0),"")="","",IFERROR(HLOOKUP(Z8,'Appraisal Inputs'!$C$346:$BK$390,30,0),""))</f>
        <v/>
      </c>
      <c r="AA37" s="299" t="str">
        <f>IF(IFERROR(HLOOKUP(AA8,'Appraisal Inputs'!$C$346:$BK$390,30,0),"")="","",IFERROR(HLOOKUP(AA8,'Appraisal Inputs'!$C$346:$BK$390,30,0),""))</f>
        <v/>
      </c>
      <c r="AB37" s="315" t="str">
        <f>IF(IFERROR(HLOOKUP(AB8,'Appraisal Inputs'!$C$346:$BK$390,30,0),"")="","",IFERROR(HLOOKUP(AB8,'Appraisal Inputs'!$C$346:$BK$390,30,0),""))</f>
        <v/>
      </c>
      <c r="AC37" s="299" t="str">
        <f>IF(IFERROR(HLOOKUP(AC8,'Appraisal Inputs'!$C$346:$BK$390,30,0),"")="","",IFERROR(HLOOKUP(AC8,'Appraisal Inputs'!$C$346:$BK$390,30,0),""))</f>
        <v/>
      </c>
      <c r="AD37" s="315" t="str">
        <f>IF(IFERROR(HLOOKUP(AD8,'Appraisal Inputs'!$C$346:$BK$390,30,0),"")="","",IFERROR(HLOOKUP(AD8,'Appraisal Inputs'!$C$346:$BK$390,30,0),""))</f>
        <v/>
      </c>
      <c r="AE37" s="299" t="str">
        <f>IF(IFERROR(HLOOKUP(AE8,'Appraisal Inputs'!$C$346:$BK$390,30,0),"")="","",IFERROR(HLOOKUP(AE8,'Appraisal Inputs'!$C$346:$BK$390,30,0),""))</f>
        <v/>
      </c>
      <c r="AF37" s="315" t="str">
        <f>IF(IFERROR(HLOOKUP(AF8,'Appraisal Inputs'!$C$346:$BK$390,30,0),"")="","",IFERROR(HLOOKUP(AF8,'Appraisal Inputs'!$C$346:$BK$390,30,0),""))</f>
        <v/>
      </c>
      <c r="AG37" s="299" t="str">
        <f>IF(IFERROR(HLOOKUP(AG8,'Appraisal Inputs'!$C$346:$BK$390,30,0),"")="","",IFERROR(HLOOKUP(AG8,'Appraisal Inputs'!$C$346:$BK$390,30,0),""))</f>
        <v/>
      </c>
      <c r="AH37" s="315" t="str">
        <f>IF(IFERROR(HLOOKUP(AH8,'Appraisal Inputs'!$C$346:$BK$390,30,0),"")="","",IFERROR(HLOOKUP(AH8,'Appraisal Inputs'!$C$346:$BK$390,30,0),""))</f>
        <v/>
      </c>
      <c r="AI37" s="299" t="str">
        <f>IF(IFERROR(HLOOKUP(AI8,'Appraisal Inputs'!$C$346:$BK$390,30,0),"")="","",IFERROR(HLOOKUP(AI8,'Appraisal Inputs'!$C$346:$BK$390,30,0),""))</f>
        <v/>
      </c>
      <c r="AJ37" s="315" t="str">
        <f>IF(IFERROR(HLOOKUP(AJ8,'Appraisal Inputs'!$C$346:$BK$390,30,0),"")="","",IFERROR(HLOOKUP(AJ8,'Appraisal Inputs'!$C$346:$BK$390,30,0),""))</f>
        <v/>
      </c>
      <c r="AK37" s="299" t="str">
        <f>IF(IFERROR(HLOOKUP(AK8,'Appraisal Inputs'!$C$346:$BK$390,30,0),"")="","",IFERROR(HLOOKUP(AK8,'Appraisal Inputs'!$C$346:$BK$390,30,0),""))</f>
        <v/>
      </c>
      <c r="AL37" s="315" t="str">
        <f>IF(IFERROR(HLOOKUP(AL8,'Appraisal Inputs'!$C$346:$BK$390,30,0),"")="","",IFERROR(HLOOKUP(AL8,'Appraisal Inputs'!$C$346:$BK$390,30,0),""))</f>
        <v/>
      </c>
      <c r="AM37" s="299" t="str">
        <f>IF(IFERROR(HLOOKUP(AM8,'Appraisal Inputs'!$C$346:$BK$390,30,0),"")="","",IFERROR(HLOOKUP(AM8,'Appraisal Inputs'!$C$346:$BK$390,30,0),""))</f>
        <v/>
      </c>
      <c r="AN37" s="315" t="str">
        <f>IF(IFERROR(HLOOKUP(AN8,'Appraisal Inputs'!$C$346:$BK$390,30,0),"")="","",IFERROR(HLOOKUP(AN8,'Appraisal Inputs'!$C$346:$BK$390,30,0),""))</f>
        <v/>
      </c>
      <c r="AO37" s="299" t="str">
        <f>IF(IFERROR(HLOOKUP(AO8,'Appraisal Inputs'!$C$346:$BK$390,30,0),"")="","",IFERROR(HLOOKUP(AO8,'Appraisal Inputs'!$C$346:$BK$390,30,0),""))</f>
        <v/>
      </c>
      <c r="AP37" s="315" t="str">
        <f>IF(IFERROR(HLOOKUP(AP8,'Appraisal Inputs'!$C$346:$BK$390,30,0),"")="","",IFERROR(HLOOKUP(AP8,'Appraisal Inputs'!$C$346:$BK$390,30,0),""))</f>
        <v/>
      </c>
      <c r="AQ37" s="299" t="str">
        <f>IF(IFERROR(HLOOKUP(AQ8,'Appraisal Inputs'!$C$346:$BK$390,30,0),"")="","",IFERROR(HLOOKUP(AQ8,'Appraisal Inputs'!$C$346:$BK$390,30,0),""))</f>
        <v/>
      </c>
      <c r="AR37" s="315" t="str">
        <f>IF(IFERROR(HLOOKUP(AR8,'Appraisal Inputs'!$C$346:$BK$390,30,0),"")="","",IFERROR(HLOOKUP(AR8,'Appraisal Inputs'!$C$346:$BK$390,30,0),""))</f>
        <v/>
      </c>
      <c r="AS37" s="299" t="str">
        <f>IF(IFERROR(HLOOKUP(AS8,'Appraisal Inputs'!$C$346:$BK$390,30,0),"")="","",IFERROR(HLOOKUP(AS8,'Appraisal Inputs'!$C$346:$BK$390,30,0),""))</f>
        <v/>
      </c>
      <c r="AT37" s="315" t="str">
        <f>IF(IFERROR(HLOOKUP(AT8,'Appraisal Inputs'!$C$346:$BK$390,30,0),"")="","",IFERROR(HLOOKUP(AT8,'Appraisal Inputs'!$C$346:$BK$390,30,0),""))</f>
        <v/>
      </c>
      <c r="AU37" s="299" t="str">
        <f>IF(IFERROR(HLOOKUP(AU8,'Appraisal Inputs'!$C$346:$BK$390,30,0),"")="","",IFERROR(HLOOKUP(AU8,'Appraisal Inputs'!$C$346:$BK$390,30,0),""))</f>
        <v/>
      </c>
      <c r="AV37" s="315" t="str">
        <f>IF(IFERROR(HLOOKUP(AV8,'Appraisal Inputs'!$C$346:$BK$390,30,0),"")="","",IFERROR(HLOOKUP(AV8,'Appraisal Inputs'!$C$346:$BK$390,30,0),""))</f>
        <v/>
      </c>
      <c r="AW37" s="299" t="str">
        <f>IF(IFERROR(HLOOKUP(AW8,'Appraisal Inputs'!$C$346:$BK$390,30,0),"")="","",IFERROR(HLOOKUP(AW8,'Appraisal Inputs'!$C$346:$BK$390,30,0),""))</f>
        <v/>
      </c>
      <c r="AX37" s="315" t="str">
        <f>IF(IFERROR(HLOOKUP(AX8,'Appraisal Inputs'!$C$346:$BK$390,30,0),"")="","",IFERROR(HLOOKUP(AX8,'Appraisal Inputs'!$C$346:$BK$390,30,0),""))</f>
        <v/>
      </c>
      <c r="AY37" s="299" t="str">
        <f>IF(IFERROR(HLOOKUP(AY8,'Appraisal Inputs'!$C$346:$BK$390,30,0),"")="","",IFERROR(HLOOKUP(AY8,'Appraisal Inputs'!$C$346:$BK$390,30,0),""))</f>
        <v/>
      </c>
      <c r="AZ37" s="315" t="str">
        <f>IF(IFERROR(HLOOKUP(AZ8,'Appraisal Inputs'!$C$346:$BK$390,30,0),"")="","",IFERROR(HLOOKUP(AZ8,'Appraisal Inputs'!$C$346:$BK$390,30,0),""))</f>
        <v/>
      </c>
      <c r="BA37" s="299" t="str">
        <f>IF(IFERROR(HLOOKUP(BA8,'Appraisal Inputs'!$C$346:$BK$390,30,0),"")="","",IFERROR(HLOOKUP(BA8,'Appraisal Inputs'!$C$346:$BK$390,30,0),""))</f>
        <v/>
      </c>
      <c r="BB37" s="315" t="str">
        <f>IF(IFERROR(HLOOKUP(BB8,'Appraisal Inputs'!$C$346:$BK$390,30,0),"")="","",IFERROR(HLOOKUP(BB8,'Appraisal Inputs'!$C$346:$BK$390,30,0),""))</f>
        <v/>
      </c>
      <c r="BC37" s="299" t="str">
        <f>IF(IFERROR(HLOOKUP(BC8,'Appraisal Inputs'!$C$346:$BK$390,30,0),"")="","",IFERROR(HLOOKUP(BC8,'Appraisal Inputs'!$C$346:$BK$390,30,0),""))</f>
        <v/>
      </c>
      <c r="BD37" s="315" t="str">
        <f>IF(IFERROR(HLOOKUP(BD8,'Appraisal Inputs'!$C$346:$BK$390,30,0),"")="","",IFERROR(HLOOKUP(BD8,'Appraisal Inputs'!$C$346:$BK$390,30,0),""))</f>
        <v/>
      </c>
      <c r="BE37" s="299" t="str">
        <f>IF(IFERROR(HLOOKUP(BE8,'Appraisal Inputs'!$C$346:$BK$390,30,0),"")="","",IFERROR(HLOOKUP(BE8,'Appraisal Inputs'!$C$346:$BK$390,30,0),""))</f>
        <v/>
      </c>
      <c r="BF37" s="315" t="str">
        <f>IF(IFERROR(HLOOKUP(BF8,'Appraisal Inputs'!$C$346:$BK$390,30,0),"")="","",IFERROR(HLOOKUP(BF8,'Appraisal Inputs'!$C$346:$BK$390,30,0),""))</f>
        <v/>
      </c>
      <c r="BG37" s="299" t="str">
        <f>IF(IFERROR(HLOOKUP(BG8,'Appraisal Inputs'!$C$346:$BK$390,30,0),"")="","",IFERROR(HLOOKUP(BG8,'Appraisal Inputs'!$C$346:$BK$390,30,0),""))</f>
        <v/>
      </c>
      <c r="BH37" s="315" t="str">
        <f>IF(IFERROR(HLOOKUP(BH8,'Appraisal Inputs'!$C$346:$BK$390,30,0),"")="","",IFERROR(HLOOKUP(BH8,'Appraisal Inputs'!$C$346:$BK$390,30,0),""))</f>
        <v/>
      </c>
      <c r="BI37" s="299" t="str">
        <f>IF(IFERROR(HLOOKUP(BI8,'Appraisal Inputs'!$C$346:$BK$390,30,0),"")="","",IFERROR(HLOOKUP(BI8,'Appraisal Inputs'!$C$346:$BK$390,30,0),""))</f>
        <v/>
      </c>
      <c r="BJ37" s="315" t="str">
        <f>IF(IFERROR(HLOOKUP(BJ8,'Appraisal Inputs'!$C$346:$BK$390,30,0),"")="","",IFERROR(HLOOKUP(BJ8,'Appraisal Inputs'!$C$346:$BK$390,30,0),""))</f>
        <v/>
      </c>
      <c r="BL37" s="299">
        <f t="shared" si="1"/>
        <v>0</v>
      </c>
      <c r="BM37" s="318" t="str">
        <f t="shared" si="0"/>
        <v>No</v>
      </c>
    </row>
    <row r="38" spans="1:65" x14ac:dyDescent="0.25">
      <c r="A38" s="86"/>
      <c r="B38" s="143" t="str">
        <f>'Appraisal Inputs'!C376</f>
        <v>Comp 27</v>
      </c>
      <c r="C38" s="299" t="str">
        <f>IF(IFERROR(HLOOKUP(C8,'Appraisal Inputs'!$C$346:$BK$390,31,0),"")="","",IFERROR(HLOOKUP(C8,'Appraisal Inputs'!$C$346:$BK$390,31,0),""))</f>
        <v/>
      </c>
      <c r="D38" s="315" t="str">
        <f>IF(IFERROR(HLOOKUP(D8,'Appraisal Inputs'!$C$346:$BK$390,31,0),"")="","",IFERROR(HLOOKUP(D8,'Appraisal Inputs'!$C$346:$BK$390,31,0),""))</f>
        <v/>
      </c>
      <c r="E38" s="299" t="str">
        <f>IF(IFERROR(HLOOKUP(E8,'Appraisal Inputs'!$C$346:$BK$390,31,0),"")="","",IFERROR(HLOOKUP(E8,'Appraisal Inputs'!$C$346:$BK$390,31,0),""))</f>
        <v/>
      </c>
      <c r="F38" s="315" t="str">
        <f>IF(IFERROR(HLOOKUP(F8,'Appraisal Inputs'!$C$346:$BK$390,31,0),"")="","",IFERROR(HLOOKUP(F8,'Appraisal Inputs'!$C$346:$BK$390,31,0),""))</f>
        <v/>
      </c>
      <c r="G38" s="299" t="str">
        <f>IF(IFERROR(HLOOKUP(G8,'Appraisal Inputs'!$C$346:$BK$390,31,0),"")="","",IFERROR(HLOOKUP(G8,'Appraisal Inputs'!$C$346:$BK$390,31,0),""))</f>
        <v/>
      </c>
      <c r="H38" s="315" t="str">
        <f>IF(IFERROR(HLOOKUP(H8,'Appraisal Inputs'!$C$346:$BK$390,31,0),"")="","",IFERROR(HLOOKUP(H8,'Appraisal Inputs'!$C$346:$BK$390,31,0),""))</f>
        <v/>
      </c>
      <c r="I38" s="299" t="str">
        <f>IF(IFERROR(HLOOKUP(I8,'Appraisal Inputs'!$C$346:$BK$390,31,0),"")="","",IFERROR(HLOOKUP(I8,'Appraisal Inputs'!$C$346:$BK$390,31,0),""))</f>
        <v/>
      </c>
      <c r="J38" s="315" t="str">
        <f>IF(IFERROR(HLOOKUP(J8,'Appraisal Inputs'!$C$346:$BK$390,31,0),"")="","",IFERROR(HLOOKUP(J8,'Appraisal Inputs'!$C$346:$BK$390,31,0),""))</f>
        <v/>
      </c>
      <c r="K38" s="299" t="str">
        <f>IF(IFERROR(HLOOKUP(K8,'Appraisal Inputs'!$C$346:$BK$390,31,0),"")="","",IFERROR(HLOOKUP(K8,'Appraisal Inputs'!$C$346:$BK$390,31,0),""))</f>
        <v/>
      </c>
      <c r="L38" s="315" t="str">
        <f>IF(IFERROR(HLOOKUP(L8,'Appraisal Inputs'!$C$346:$BK$390,31,0),"")="","",IFERROR(HLOOKUP(L8,'Appraisal Inputs'!$C$346:$BK$390,31,0),""))</f>
        <v/>
      </c>
      <c r="M38" s="299" t="str">
        <f>IF(IFERROR(HLOOKUP(M8,'Appraisal Inputs'!$C$346:$BK$390,31,0),"")="","",IFERROR(HLOOKUP(M8,'Appraisal Inputs'!$C$346:$BK$390,31,0),""))</f>
        <v/>
      </c>
      <c r="N38" s="315" t="str">
        <f>IF(IFERROR(HLOOKUP(N8,'Appraisal Inputs'!$C$346:$BK$390,31,0),"")="","",IFERROR(HLOOKUP(N8,'Appraisal Inputs'!$C$346:$BK$390,31,0),""))</f>
        <v/>
      </c>
      <c r="O38" s="299" t="str">
        <f>IF(IFERROR(HLOOKUP(O8,'Appraisal Inputs'!$C$346:$BK$390,31,0),"")="","",IFERROR(HLOOKUP(O8,'Appraisal Inputs'!$C$346:$BK$390,31,0),""))</f>
        <v/>
      </c>
      <c r="P38" s="315" t="str">
        <f>IF(IFERROR(HLOOKUP(P8,'Appraisal Inputs'!$C$346:$BK$390,31,0),"")="","",IFERROR(HLOOKUP(P8,'Appraisal Inputs'!$C$346:$BK$390,31,0),""))</f>
        <v/>
      </c>
      <c r="Q38" s="299" t="str">
        <f>IF(IFERROR(HLOOKUP(Q8,'Appraisal Inputs'!$C$346:$BK$390,31,0),"")="","",IFERROR(HLOOKUP(Q8,'Appraisal Inputs'!$C$346:$BK$390,31,0),""))</f>
        <v/>
      </c>
      <c r="R38" s="315" t="str">
        <f>IF(IFERROR(HLOOKUP(R8,'Appraisal Inputs'!$C$346:$BK$390,31,0),"")="","",IFERROR(HLOOKUP(R8,'Appraisal Inputs'!$C$346:$BK$390,31,0),""))</f>
        <v/>
      </c>
      <c r="S38" s="299" t="str">
        <f>IF(IFERROR(HLOOKUP(S8,'Appraisal Inputs'!$C$346:$BK$390,31,0),"")="","",IFERROR(HLOOKUP(S8,'Appraisal Inputs'!$C$346:$BK$390,31,0),""))</f>
        <v/>
      </c>
      <c r="T38" s="315" t="str">
        <f>IF(IFERROR(HLOOKUP(T8,'Appraisal Inputs'!$C$346:$BK$390,31,0),"")="","",IFERROR(HLOOKUP(T8,'Appraisal Inputs'!$C$346:$BK$390,31,0),""))</f>
        <v/>
      </c>
      <c r="U38" s="299" t="str">
        <f>IF(IFERROR(HLOOKUP(U8,'Appraisal Inputs'!$C$346:$BK$390,31,0),"")="","",IFERROR(HLOOKUP(U8,'Appraisal Inputs'!$C$346:$BK$390,31,0),""))</f>
        <v/>
      </c>
      <c r="V38" s="315" t="str">
        <f>IF(IFERROR(HLOOKUP(V8,'Appraisal Inputs'!$C$346:$BK$390,31,0),"")="","",IFERROR(HLOOKUP(V8,'Appraisal Inputs'!$C$346:$BK$390,31,0),""))</f>
        <v/>
      </c>
      <c r="W38" s="299" t="str">
        <f>IF(IFERROR(HLOOKUP(W8,'Appraisal Inputs'!$C$346:$BK$390,31,0),"")="","",IFERROR(HLOOKUP(W8,'Appraisal Inputs'!$C$346:$BK$390,31,0),""))</f>
        <v/>
      </c>
      <c r="X38" s="315" t="str">
        <f>IF(IFERROR(HLOOKUP(X8,'Appraisal Inputs'!$C$346:$BK$390,31,0),"")="","",IFERROR(HLOOKUP(X8,'Appraisal Inputs'!$C$346:$BK$390,31,0),""))</f>
        <v/>
      </c>
      <c r="Y38" s="299" t="str">
        <f>IF(IFERROR(HLOOKUP(Y8,'Appraisal Inputs'!$C$346:$BK$390,31,0),"")="","",IFERROR(HLOOKUP(Y8,'Appraisal Inputs'!$C$346:$BK$390,31,0),""))</f>
        <v/>
      </c>
      <c r="Z38" s="315" t="str">
        <f>IF(IFERROR(HLOOKUP(Z8,'Appraisal Inputs'!$C$346:$BK$390,31,0),"")="","",IFERROR(HLOOKUP(Z8,'Appraisal Inputs'!$C$346:$BK$390,31,0),""))</f>
        <v/>
      </c>
      <c r="AA38" s="299" t="str">
        <f>IF(IFERROR(HLOOKUP(AA8,'Appraisal Inputs'!$C$346:$BK$390,31,0),"")="","",IFERROR(HLOOKUP(AA8,'Appraisal Inputs'!$C$346:$BK$390,31,0),""))</f>
        <v/>
      </c>
      <c r="AB38" s="315" t="str">
        <f>IF(IFERROR(HLOOKUP(AB8,'Appraisal Inputs'!$C$346:$BK$390,31,0),"")="","",IFERROR(HLOOKUP(AB8,'Appraisal Inputs'!$C$346:$BK$390,31,0),""))</f>
        <v/>
      </c>
      <c r="AC38" s="299" t="str">
        <f>IF(IFERROR(HLOOKUP(AC8,'Appraisal Inputs'!$C$346:$BK$390,31,0),"")="","",IFERROR(HLOOKUP(AC8,'Appraisal Inputs'!$C$346:$BK$390,31,0),""))</f>
        <v/>
      </c>
      <c r="AD38" s="315" t="str">
        <f>IF(IFERROR(HLOOKUP(AD8,'Appraisal Inputs'!$C$346:$BK$390,31,0),"")="","",IFERROR(HLOOKUP(AD8,'Appraisal Inputs'!$C$346:$BK$390,31,0),""))</f>
        <v/>
      </c>
      <c r="AE38" s="299" t="str">
        <f>IF(IFERROR(HLOOKUP(AE8,'Appraisal Inputs'!$C$346:$BK$390,31,0),"")="","",IFERROR(HLOOKUP(AE8,'Appraisal Inputs'!$C$346:$BK$390,31,0),""))</f>
        <v/>
      </c>
      <c r="AF38" s="315" t="str">
        <f>IF(IFERROR(HLOOKUP(AF8,'Appraisal Inputs'!$C$346:$BK$390,31,0),"")="","",IFERROR(HLOOKUP(AF8,'Appraisal Inputs'!$C$346:$BK$390,31,0),""))</f>
        <v/>
      </c>
      <c r="AG38" s="299" t="str">
        <f>IF(IFERROR(HLOOKUP(AG8,'Appraisal Inputs'!$C$346:$BK$390,31,0),"")="","",IFERROR(HLOOKUP(AG8,'Appraisal Inputs'!$C$346:$BK$390,31,0),""))</f>
        <v/>
      </c>
      <c r="AH38" s="315" t="str">
        <f>IF(IFERROR(HLOOKUP(AH8,'Appraisal Inputs'!$C$346:$BK$390,31,0),"")="","",IFERROR(HLOOKUP(AH8,'Appraisal Inputs'!$C$346:$BK$390,31,0),""))</f>
        <v/>
      </c>
      <c r="AI38" s="299" t="str">
        <f>IF(IFERROR(HLOOKUP(AI8,'Appraisal Inputs'!$C$346:$BK$390,31,0),"")="","",IFERROR(HLOOKUP(AI8,'Appraisal Inputs'!$C$346:$BK$390,31,0),""))</f>
        <v/>
      </c>
      <c r="AJ38" s="315" t="str">
        <f>IF(IFERROR(HLOOKUP(AJ8,'Appraisal Inputs'!$C$346:$BK$390,31,0),"")="","",IFERROR(HLOOKUP(AJ8,'Appraisal Inputs'!$C$346:$BK$390,31,0),""))</f>
        <v/>
      </c>
      <c r="AK38" s="299" t="str">
        <f>IF(IFERROR(HLOOKUP(AK8,'Appraisal Inputs'!$C$346:$BK$390,31,0),"")="","",IFERROR(HLOOKUP(AK8,'Appraisal Inputs'!$C$346:$BK$390,31,0),""))</f>
        <v/>
      </c>
      <c r="AL38" s="315" t="str">
        <f>IF(IFERROR(HLOOKUP(AL8,'Appraisal Inputs'!$C$346:$BK$390,31,0),"")="","",IFERROR(HLOOKUP(AL8,'Appraisal Inputs'!$C$346:$BK$390,31,0),""))</f>
        <v/>
      </c>
      <c r="AM38" s="299" t="str">
        <f>IF(IFERROR(HLOOKUP(AM8,'Appraisal Inputs'!$C$346:$BK$390,31,0),"")="","",IFERROR(HLOOKUP(AM8,'Appraisal Inputs'!$C$346:$BK$390,31,0),""))</f>
        <v/>
      </c>
      <c r="AN38" s="315" t="str">
        <f>IF(IFERROR(HLOOKUP(AN8,'Appraisal Inputs'!$C$346:$BK$390,31,0),"")="","",IFERROR(HLOOKUP(AN8,'Appraisal Inputs'!$C$346:$BK$390,31,0),""))</f>
        <v/>
      </c>
      <c r="AO38" s="299" t="str">
        <f>IF(IFERROR(HLOOKUP(AO8,'Appraisal Inputs'!$C$346:$BK$390,31,0),"")="","",IFERROR(HLOOKUP(AO8,'Appraisal Inputs'!$C$346:$BK$390,31,0),""))</f>
        <v/>
      </c>
      <c r="AP38" s="315" t="str">
        <f>IF(IFERROR(HLOOKUP(AP8,'Appraisal Inputs'!$C$346:$BK$390,31,0),"")="","",IFERROR(HLOOKUP(AP8,'Appraisal Inputs'!$C$346:$BK$390,31,0),""))</f>
        <v/>
      </c>
      <c r="AQ38" s="299" t="str">
        <f>IF(IFERROR(HLOOKUP(AQ8,'Appraisal Inputs'!$C$346:$BK$390,31,0),"")="","",IFERROR(HLOOKUP(AQ8,'Appraisal Inputs'!$C$346:$BK$390,31,0),""))</f>
        <v/>
      </c>
      <c r="AR38" s="315" t="str">
        <f>IF(IFERROR(HLOOKUP(AR8,'Appraisal Inputs'!$C$346:$BK$390,31,0),"")="","",IFERROR(HLOOKUP(AR8,'Appraisal Inputs'!$C$346:$BK$390,31,0),""))</f>
        <v/>
      </c>
      <c r="AS38" s="299" t="str">
        <f>IF(IFERROR(HLOOKUP(AS8,'Appraisal Inputs'!$C$346:$BK$390,31,0),"")="","",IFERROR(HLOOKUP(AS8,'Appraisal Inputs'!$C$346:$BK$390,31,0),""))</f>
        <v/>
      </c>
      <c r="AT38" s="315" t="str">
        <f>IF(IFERROR(HLOOKUP(AT8,'Appraisal Inputs'!$C$346:$BK$390,31,0),"")="","",IFERROR(HLOOKUP(AT8,'Appraisal Inputs'!$C$346:$BK$390,31,0),""))</f>
        <v/>
      </c>
      <c r="AU38" s="299" t="str">
        <f>IF(IFERROR(HLOOKUP(AU8,'Appraisal Inputs'!$C$346:$BK$390,31,0),"")="","",IFERROR(HLOOKUP(AU8,'Appraisal Inputs'!$C$346:$BK$390,31,0),""))</f>
        <v/>
      </c>
      <c r="AV38" s="315" t="str">
        <f>IF(IFERROR(HLOOKUP(AV8,'Appraisal Inputs'!$C$346:$BK$390,31,0),"")="","",IFERROR(HLOOKUP(AV8,'Appraisal Inputs'!$C$346:$BK$390,31,0),""))</f>
        <v/>
      </c>
      <c r="AW38" s="299" t="str">
        <f>IF(IFERROR(HLOOKUP(AW8,'Appraisal Inputs'!$C$346:$BK$390,31,0),"")="","",IFERROR(HLOOKUP(AW8,'Appraisal Inputs'!$C$346:$BK$390,31,0),""))</f>
        <v/>
      </c>
      <c r="AX38" s="315" t="str">
        <f>IF(IFERROR(HLOOKUP(AX8,'Appraisal Inputs'!$C$346:$BK$390,31,0),"")="","",IFERROR(HLOOKUP(AX8,'Appraisal Inputs'!$C$346:$BK$390,31,0),""))</f>
        <v/>
      </c>
      <c r="AY38" s="299" t="str">
        <f>IF(IFERROR(HLOOKUP(AY8,'Appraisal Inputs'!$C$346:$BK$390,31,0),"")="","",IFERROR(HLOOKUP(AY8,'Appraisal Inputs'!$C$346:$BK$390,31,0),""))</f>
        <v/>
      </c>
      <c r="AZ38" s="315" t="str">
        <f>IF(IFERROR(HLOOKUP(AZ8,'Appraisal Inputs'!$C$346:$BK$390,31,0),"")="","",IFERROR(HLOOKUP(AZ8,'Appraisal Inputs'!$C$346:$BK$390,31,0),""))</f>
        <v/>
      </c>
      <c r="BA38" s="299" t="str">
        <f>IF(IFERROR(HLOOKUP(BA8,'Appraisal Inputs'!$C$346:$BK$390,31,0),"")="","",IFERROR(HLOOKUP(BA8,'Appraisal Inputs'!$C$346:$BK$390,31,0),""))</f>
        <v/>
      </c>
      <c r="BB38" s="315" t="str">
        <f>IF(IFERROR(HLOOKUP(BB8,'Appraisal Inputs'!$C$346:$BK$390,31,0),"")="","",IFERROR(HLOOKUP(BB8,'Appraisal Inputs'!$C$346:$BK$390,31,0),""))</f>
        <v/>
      </c>
      <c r="BC38" s="299" t="str">
        <f>IF(IFERROR(HLOOKUP(BC8,'Appraisal Inputs'!$C$346:$BK$390,31,0),"")="","",IFERROR(HLOOKUP(BC8,'Appraisal Inputs'!$C$346:$BK$390,31,0),""))</f>
        <v/>
      </c>
      <c r="BD38" s="315" t="str">
        <f>IF(IFERROR(HLOOKUP(BD8,'Appraisal Inputs'!$C$346:$BK$390,31,0),"")="","",IFERROR(HLOOKUP(BD8,'Appraisal Inputs'!$C$346:$BK$390,31,0),""))</f>
        <v/>
      </c>
      <c r="BE38" s="299" t="str">
        <f>IF(IFERROR(HLOOKUP(BE8,'Appraisal Inputs'!$C$346:$BK$390,31,0),"")="","",IFERROR(HLOOKUP(BE8,'Appraisal Inputs'!$C$346:$BK$390,31,0),""))</f>
        <v/>
      </c>
      <c r="BF38" s="315" t="str">
        <f>IF(IFERROR(HLOOKUP(BF8,'Appraisal Inputs'!$C$346:$BK$390,31,0),"")="","",IFERROR(HLOOKUP(BF8,'Appraisal Inputs'!$C$346:$BK$390,31,0),""))</f>
        <v/>
      </c>
      <c r="BG38" s="299" t="str">
        <f>IF(IFERROR(HLOOKUP(BG8,'Appraisal Inputs'!$C$346:$BK$390,31,0),"")="","",IFERROR(HLOOKUP(BG8,'Appraisal Inputs'!$C$346:$BK$390,31,0),""))</f>
        <v/>
      </c>
      <c r="BH38" s="315" t="str">
        <f>IF(IFERROR(HLOOKUP(BH8,'Appraisal Inputs'!$C$346:$BK$390,31,0),"")="","",IFERROR(HLOOKUP(BH8,'Appraisal Inputs'!$C$346:$BK$390,31,0),""))</f>
        <v/>
      </c>
      <c r="BI38" s="299" t="str">
        <f>IF(IFERROR(HLOOKUP(BI8,'Appraisal Inputs'!$C$346:$BK$390,31,0),"")="","",IFERROR(HLOOKUP(BI8,'Appraisal Inputs'!$C$346:$BK$390,31,0),""))</f>
        <v/>
      </c>
      <c r="BJ38" s="315" t="str">
        <f>IF(IFERROR(HLOOKUP(BJ8,'Appraisal Inputs'!$C$346:$BK$390,31,0),"")="","",IFERROR(HLOOKUP(BJ8,'Appraisal Inputs'!$C$346:$BK$390,31,0),""))</f>
        <v/>
      </c>
      <c r="BL38" s="299">
        <f t="shared" si="1"/>
        <v>0</v>
      </c>
      <c r="BM38" s="318" t="str">
        <f t="shared" si="0"/>
        <v>No</v>
      </c>
    </row>
    <row r="39" spans="1:65" x14ac:dyDescent="0.25">
      <c r="A39" s="86"/>
      <c r="B39" s="143" t="str">
        <f>'Appraisal Inputs'!C377</f>
        <v>Comp 28</v>
      </c>
      <c r="C39" s="299" t="str">
        <f>IF(IFERROR(HLOOKUP(C8,'Appraisal Inputs'!$C$346:$BK$390,32,0),"")="","",IFERROR(HLOOKUP(C8,'Appraisal Inputs'!$C$346:$BK$390,32,0),""))</f>
        <v/>
      </c>
      <c r="D39" s="315" t="str">
        <f>IF(IFERROR(HLOOKUP(D8,'Appraisal Inputs'!$C$346:$BK$390,32,0),"")="","",IFERROR(HLOOKUP(D8,'Appraisal Inputs'!$C$346:$BK$390,32,0),""))</f>
        <v/>
      </c>
      <c r="E39" s="299" t="str">
        <f>IF(IFERROR(HLOOKUP(E8,'Appraisal Inputs'!$C$346:$BK$390,32,0),"")="","",IFERROR(HLOOKUP(E8,'Appraisal Inputs'!$C$346:$BK$390,32,0),""))</f>
        <v/>
      </c>
      <c r="F39" s="315" t="str">
        <f>IF(IFERROR(HLOOKUP(F8,'Appraisal Inputs'!$C$346:$BK$390,32,0),"")="","",IFERROR(HLOOKUP(F8,'Appraisal Inputs'!$C$346:$BK$390,32,0),""))</f>
        <v/>
      </c>
      <c r="G39" s="299" t="str">
        <f>IF(IFERROR(HLOOKUP(G8,'Appraisal Inputs'!$C$346:$BK$390,32,0),"")="","",IFERROR(HLOOKUP(G8,'Appraisal Inputs'!$C$346:$BK$390,32,0),""))</f>
        <v/>
      </c>
      <c r="H39" s="315" t="str">
        <f>IF(IFERROR(HLOOKUP(H8,'Appraisal Inputs'!$C$346:$BK$390,32,0),"")="","",IFERROR(HLOOKUP(H8,'Appraisal Inputs'!$C$346:$BK$390,32,0),""))</f>
        <v/>
      </c>
      <c r="I39" s="299" t="str">
        <f>IF(IFERROR(HLOOKUP(I8,'Appraisal Inputs'!$C$346:$BK$390,32,0),"")="","",IFERROR(HLOOKUP(I8,'Appraisal Inputs'!$C$346:$BK$390,32,0),""))</f>
        <v/>
      </c>
      <c r="J39" s="315" t="str">
        <f>IF(IFERROR(HLOOKUP(J8,'Appraisal Inputs'!$C$346:$BK$390,32,0),"")="","",IFERROR(HLOOKUP(J8,'Appraisal Inputs'!$C$346:$BK$390,32,0),""))</f>
        <v/>
      </c>
      <c r="K39" s="299" t="str">
        <f>IF(IFERROR(HLOOKUP(K8,'Appraisal Inputs'!$C$346:$BK$390,32,0),"")="","",IFERROR(HLOOKUP(K8,'Appraisal Inputs'!$C$346:$BK$390,32,0),""))</f>
        <v/>
      </c>
      <c r="L39" s="315" t="str">
        <f>IF(IFERROR(HLOOKUP(L8,'Appraisal Inputs'!$C$346:$BK$390,32,0),"")="","",IFERROR(HLOOKUP(L8,'Appraisal Inputs'!$C$346:$BK$390,32,0),""))</f>
        <v/>
      </c>
      <c r="M39" s="299" t="str">
        <f>IF(IFERROR(HLOOKUP(M8,'Appraisal Inputs'!$C$346:$BK$390,32,0),"")="","",IFERROR(HLOOKUP(M8,'Appraisal Inputs'!$C$346:$BK$390,32,0),""))</f>
        <v/>
      </c>
      <c r="N39" s="315" t="str">
        <f>IF(IFERROR(HLOOKUP(N8,'Appraisal Inputs'!$C$346:$BK$390,32,0),"")="","",IFERROR(HLOOKUP(N8,'Appraisal Inputs'!$C$346:$BK$390,32,0),""))</f>
        <v/>
      </c>
      <c r="O39" s="299" t="str">
        <f>IF(IFERROR(HLOOKUP(O8,'Appraisal Inputs'!$C$346:$BK$390,32,0),"")="","",IFERROR(HLOOKUP(O8,'Appraisal Inputs'!$C$346:$BK$390,32,0),""))</f>
        <v/>
      </c>
      <c r="P39" s="315" t="str">
        <f>IF(IFERROR(HLOOKUP(P8,'Appraisal Inputs'!$C$346:$BK$390,32,0),"")="","",IFERROR(HLOOKUP(P8,'Appraisal Inputs'!$C$346:$BK$390,32,0),""))</f>
        <v/>
      </c>
      <c r="Q39" s="299" t="str">
        <f>IF(IFERROR(HLOOKUP(Q8,'Appraisal Inputs'!$C$346:$BK$390,32,0),"")="","",IFERROR(HLOOKUP(Q8,'Appraisal Inputs'!$C$346:$BK$390,32,0),""))</f>
        <v/>
      </c>
      <c r="R39" s="315" t="str">
        <f>IF(IFERROR(HLOOKUP(R8,'Appraisal Inputs'!$C$346:$BK$390,32,0),"")="","",IFERROR(HLOOKUP(R8,'Appraisal Inputs'!$C$346:$BK$390,32,0),""))</f>
        <v/>
      </c>
      <c r="S39" s="299" t="str">
        <f>IF(IFERROR(HLOOKUP(S8,'Appraisal Inputs'!$C$346:$BK$390,32,0),"")="","",IFERROR(HLOOKUP(S8,'Appraisal Inputs'!$C$346:$BK$390,32,0),""))</f>
        <v/>
      </c>
      <c r="T39" s="315" t="str">
        <f>IF(IFERROR(HLOOKUP(T8,'Appraisal Inputs'!$C$346:$BK$390,32,0),"")="","",IFERROR(HLOOKUP(T8,'Appraisal Inputs'!$C$346:$BK$390,32,0),""))</f>
        <v/>
      </c>
      <c r="U39" s="299" t="str">
        <f>IF(IFERROR(HLOOKUP(U8,'Appraisal Inputs'!$C$346:$BK$390,32,0),"")="","",IFERROR(HLOOKUP(U8,'Appraisal Inputs'!$C$346:$BK$390,32,0),""))</f>
        <v/>
      </c>
      <c r="V39" s="315" t="str">
        <f>IF(IFERROR(HLOOKUP(V8,'Appraisal Inputs'!$C$346:$BK$390,32,0),"")="","",IFERROR(HLOOKUP(V8,'Appraisal Inputs'!$C$346:$BK$390,32,0),""))</f>
        <v/>
      </c>
      <c r="W39" s="299" t="str">
        <f>IF(IFERROR(HLOOKUP(W8,'Appraisal Inputs'!$C$346:$BK$390,32,0),"")="","",IFERROR(HLOOKUP(W8,'Appraisal Inputs'!$C$346:$BK$390,32,0),""))</f>
        <v/>
      </c>
      <c r="X39" s="315" t="str">
        <f>IF(IFERROR(HLOOKUP(X8,'Appraisal Inputs'!$C$346:$BK$390,32,0),"")="","",IFERROR(HLOOKUP(X8,'Appraisal Inputs'!$C$346:$BK$390,32,0),""))</f>
        <v/>
      </c>
      <c r="Y39" s="299" t="str">
        <f>IF(IFERROR(HLOOKUP(Y8,'Appraisal Inputs'!$C$346:$BK$390,32,0),"")="","",IFERROR(HLOOKUP(Y8,'Appraisal Inputs'!$C$346:$BK$390,32,0),""))</f>
        <v/>
      </c>
      <c r="Z39" s="315" t="str">
        <f>IF(IFERROR(HLOOKUP(Z8,'Appraisal Inputs'!$C$346:$BK$390,32,0),"")="","",IFERROR(HLOOKUP(Z8,'Appraisal Inputs'!$C$346:$BK$390,32,0),""))</f>
        <v/>
      </c>
      <c r="AA39" s="299" t="str">
        <f>IF(IFERROR(HLOOKUP(AA8,'Appraisal Inputs'!$C$346:$BK$390,32,0),"")="","",IFERROR(HLOOKUP(AA8,'Appraisal Inputs'!$C$346:$BK$390,32,0),""))</f>
        <v/>
      </c>
      <c r="AB39" s="315" t="str">
        <f>IF(IFERROR(HLOOKUP(AB8,'Appraisal Inputs'!$C$346:$BK$390,32,0),"")="","",IFERROR(HLOOKUP(AB8,'Appraisal Inputs'!$C$346:$BK$390,32,0),""))</f>
        <v/>
      </c>
      <c r="AC39" s="299" t="str">
        <f>IF(IFERROR(HLOOKUP(AC8,'Appraisal Inputs'!$C$346:$BK$390,32,0),"")="","",IFERROR(HLOOKUP(AC8,'Appraisal Inputs'!$C$346:$BK$390,32,0),""))</f>
        <v/>
      </c>
      <c r="AD39" s="315" t="str">
        <f>IF(IFERROR(HLOOKUP(AD8,'Appraisal Inputs'!$C$346:$BK$390,32,0),"")="","",IFERROR(HLOOKUP(AD8,'Appraisal Inputs'!$C$346:$BK$390,32,0),""))</f>
        <v/>
      </c>
      <c r="AE39" s="299" t="str">
        <f>IF(IFERROR(HLOOKUP(AE8,'Appraisal Inputs'!$C$346:$BK$390,32,0),"")="","",IFERROR(HLOOKUP(AE8,'Appraisal Inputs'!$C$346:$BK$390,32,0),""))</f>
        <v/>
      </c>
      <c r="AF39" s="315" t="str">
        <f>IF(IFERROR(HLOOKUP(AF8,'Appraisal Inputs'!$C$346:$BK$390,32,0),"")="","",IFERROR(HLOOKUP(AF8,'Appraisal Inputs'!$C$346:$BK$390,32,0),""))</f>
        <v/>
      </c>
      <c r="AG39" s="299" t="str">
        <f>IF(IFERROR(HLOOKUP(AG8,'Appraisal Inputs'!$C$346:$BK$390,32,0),"")="","",IFERROR(HLOOKUP(AG8,'Appraisal Inputs'!$C$346:$BK$390,32,0),""))</f>
        <v/>
      </c>
      <c r="AH39" s="315" t="str">
        <f>IF(IFERROR(HLOOKUP(AH8,'Appraisal Inputs'!$C$346:$BK$390,32,0),"")="","",IFERROR(HLOOKUP(AH8,'Appraisal Inputs'!$C$346:$BK$390,32,0),""))</f>
        <v/>
      </c>
      <c r="AI39" s="299" t="str">
        <f>IF(IFERROR(HLOOKUP(AI8,'Appraisal Inputs'!$C$346:$BK$390,32,0),"")="","",IFERROR(HLOOKUP(AI8,'Appraisal Inputs'!$C$346:$BK$390,32,0),""))</f>
        <v/>
      </c>
      <c r="AJ39" s="315" t="str">
        <f>IF(IFERROR(HLOOKUP(AJ8,'Appraisal Inputs'!$C$346:$BK$390,32,0),"")="","",IFERROR(HLOOKUP(AJ8,'Appraisal Inputs'!$C$346:$BK$390,32,0),""))</f>
        <v/>
      </c>
      <c r="AK39" s="299" t="str">
        <f>IF(IFERROR(HLOOKUP(AK8,'Appraisal Inputs'!$C$346:$BK$390,32,0),"")="","",IFERROR(HLOOKUP(AK8,'Appraisal Inputs'!$C$346:$BK$390,32,0),""))</f>
        <v/>
      </c>
      <c r="AL39" s="315" t="str">
        <f>IF(IFERROR(HLOOKUP(AL8,'Appraisal Inputs'!$C$346:$BK$390,32,0),"")="","",IFERROR(HLOOKUP(AL8,'Appraisal Inputs'!$C$346:$BK$390,32,0),""))</f>
        <v/>
      </c>
      <c r="AM39" s="299" t="str">
        <f>IF(IFERROR(HLOOKUP(AM8,'Appraisal Inputs'!$C$346:$BK$390,32,0),"")="","",IFERROR(HLOOKUP(AM8,'Appraisal Inputs'!$C$346:$BK$390,32,0),""))</f>
        <v/>
      </c>
      <c r="AN39" s="315" t="str">
        <f>IF(IFERROR(HLOOKUP(AN8,'Appraisal Inputs'!$C$346:$BK$390,32,0),"")="","",IFERROR(HLOOKUP(AN8,'Appraisal Inputs'!$C$346:$BK$390,32,0),""))</f>
        <v/>
      </c>
      <c r="AO39" s="299" t="str">
        <f>IF(IFERROR(HLOOKUP(AO8,'Appraisal Inputs'!$C$346:$BK$390,32,0),"")="","",IFERROR(HLOOKUP(AO8,'Appraisal Inputs'!$C$346:$BK$390,32,0),""))</f>
        <v/>
      </c>
      <c r="AP39" s="315" t="str">
        <f>IF(IFERROR(HLOOKUP(AP8,'Appraisal Inputs'!$C$346:$BK$390,32,0),"")="","",IFERROR(HLOOKUP(AP8,'Appraisal Inputs'!$C$346:$BK$390,32,0),""))</f>
        <v/>
      </c>
      <c r="AQ39" s="299" t="str">
        <f>IF(IFERROR(HLOOKUP(AQ8,'Appraisal Inputs'!$C$346:$BK$390,32,0),"")="","",IFERROR(HLOOKUP(AQ8,'Appraisal Inputs'!$C$346:$BK$390,32,0),""))</f>
        <v/>
      </c>
      <c r="AR39" s="315" t="str">
        <f>IF(IFERROR(HLOOKUP(AR8,'Appraisal Inputs'!$C$346:$BK$390,32,0),"")="","",IFERROR(HLOOKUP(AR8,'Appraisal Inputs'!$C$346:$BK$390,32,0),""))</f>
        <v/>
      </c>
      <c r="AS39" s="299" t="str">
        <f>IF(IFERROR(HLOOKUP(AS8,'Appraisal Inputs'!$C$346:$BK$390,32,0),"")="","",IFERROR(HLOOKUP(AS8,'Appraisal Inputs'!$C$346:$BK$390,32,0),""))</f>
        <v/>
      </c>
      <c r="AT39" s="315" t="str">
        <f>IF(IFERROR(HLOOKUP(AT8,'Appraisal Inputs'!$C$346:$BK$390,32,0),"")="","",IFERROR(HLOOKUP(AT8,'Appraisal Inputs'!$C$346:$BK$390,32,0),""))</f>
        <v/>
      </c>
      <c r="AU39" s="299" t="str">
        <f>IF(IFERROR(HLOOKUP(AU8,'Appraisal Inputs'!$C$346:$BK$390,32,0),"")="","",IFERROR(HLOOKUP(AU8,'Appraisal Inputs'!$C$346:$BK$390,32,0),""))</f>
        <v/>
      </c>
      <c r="AV39" s="315" t="str">
        <f>IF(IFERROR(HLOOKUP(AV8,'Appraisal Inputs'!$C$346:$BK$390,32,0),"")="","",IFERROR(HLOOKUP(AV8,'Appraisal Inputs'!$C$346:$BK$390,32,0),""))</f>
        <v/>
      </c>
      <c r="AW39" s="299" t="str">
        <f>IF(IFERROR(HLOOKUP(AW8,'Appraisal Inputs'!$C$346:$BK$390,32,0),"")="","",IFERROR(HLOOKUP(AW8,'Appraisal Inputs'!$C$346:$BK$390,32,0),""))</f>
        <v/>
      </c>
      <c r="AX39" s="315" t="str">
        <f>IF(IFERROR(HLOOKUP(AX8,'Appraisal Inputs'!$C$346:$BK$390,32,0),"")="","",IFERROR(HLOOKUP(AX8,'Appraisal Inputs'!$C$346:$BK$390,32,0),""))</f>
        <v/>
      </c>
      <c r="AY39" s="299" t="str">
        <f>IF(IFERROR(HLOOKUP(AY8,'Appraisal Inputs'!$C$346:$BK$390,32,0),"")="","",IFERROR(HLOOKUP(AY8,'Appraisal Inputs'!$C$346:$BK$390,32,0),""))</f>
        <v/>
      </c>
      <c r="AZ39" s="315" t="str">
        <f>IF(IFERROR(HLOOKUP(AZ8,'Appraisal Inputs'!$C$346:$BK$390,32,0),"")="","",IFERROR(HLOOKUP(AZ8,'Appraisal Inputs'!$C$346:$BK$390,32,0),""))</f>
        <v/>
      </c>
      <c r="BA39" s="299" t="str">
        <f>IF(IFERROR(HLOOKUP(BA8,'Appraisal Inputs'!$C$346:$BK$390,32,0),"")="","",IFERROR(HLOOKUP(BA8,'Appraisal Inputs'!$C$346:$BK$390,32,0),""))</f>
        <v/>
      </c>
      <c r="BB39" s="315" t="str">
        <f>IF(IFERROR(HLOOKUP(BB8,'Appraisal Inputs'!$C$346:$BK$390,32,0),"")="","",IFERROR(HLOOKUP(BB8,'Appraisal Inputs'!$C$346:$BK$390,32,0),""))</f>
        <v/>
      </c>
      <c r="BC39" s="299" t="str">
        <f>IF(IFERROR(HLOOKUP(BC8,'Appraisal Inputs'!$C$346:$BK$390,32,0),"")="","",IFERROR(HLOOKUP(BC8,'Appraisal Inputs'!$C$346:$BK$390,32,0),""))</f>
        <v/>
      </c>
      <c r="BD39" s="315" t="str">
        <f>IF(IFERROR(HLOOKUP(BD8,'Appraisal Inputs'!$C$346:$BK$390,32,0),"")="","",IFERROR(HLOOKUP(BD8,'Appraisal Inputs'!$C$346:$BK$390,32,0),""))</f>
        <v/>
      </c>
      <c r="BE39" s="299" t="str">
        <f>IF(IFERROR(HLOOKUP(BE8,'Appraisal Inputs'!$C$346:$BK$390,32,0),"")="","",IFERROR(HLOOKUP(BE8,'Appraisal Inputs'!$C$346:$BK$390,32,0),""))</f>
        <v/>
      </c>
      <c r="BF39" s="315" t="str">
        <f>IF(IFERROR(HLOOKUP(BF8,'Appraisal Inputs'!$C$346:$BK$390,32,0),"")="","",IFERROR(HLOOKUP(BF8,'Appraisal Inputs'!$C$346:$BK$390,32,0),""))</f>
        <v/>
      </c>
      <c r="BG39" s="299" t="str">
        <f>IF(IFERROR(HLOOKUP(BG8,'Appraisal Inputs'!$C$346:$BK$390,32,0),"")="","",IFERROR(HLOOKUP(BG8,'Appraisal Inputs'!$C$346:$BK$390,32,0),""))</f>
        <v/>
      </c>
      <c r="BH39" s="315" t="str">
        <f>IF(IFERROR(HLOOKUP(BH8,'Appraisal Inputs'!$C$346:$BK$390,32,0),"")="","",IFERROR(HLOOKUP(BH8,'Appraisal Inputs'!$C$346:$BK$390,32,0),""))</f>
        <v/>
      </c>
      <c r="BI39" s="299" t="str">
        <f>IF(IFERROR(HLOOKUP(BI8,'Appraisal Inputs'!$C$346:$BK$390,32,0),"")="","",IFERROR(HLOOKUP(BI8,'Appraisal Inputs'!$C$346:$BK$390,32,0),""))</f>
        <v/>
      </c>
      <c r="BJ39" s="315" t="str">
        <f>IF(IFERROR(HLOOKUP(BJ8,'Appraisal Inputs'!$C$346:$BK$390,32,0),"")="","",IFERROR(HLOOKUP(BJ8,'Appraisal Inputs'!$C$346:$BK$390,32,0),""))</f>
        <v/>
      </c>
      <c r="BL39" s="299">
        <f t="shared" si="1"/>
        <v>0</v>
      </c>
      <c r="BM39" s="318" t="str">
        <f t="shared" si="0"/>
        <v>No</v>
      </c>
    </row>
    <row r="40" spans="1:65" x14ac:dyDescent="0.25">
      <c r="A40" s="86"/>
      <c r="B40" s="143" t="str">
        <f>'Appraisal Inputs'!C378</f>
        <v>Comp 29</v>
      </c>
      <c r="C40" s="299" t="str">
        <f>IF(IFERROR(HLOOKUP(C8,'Appraisal Inputs'!$C$346:$BK$390,33,0),"")="","",IFERROR(HLOOKUP(C8,'Appraisal Inputs'!$C$346:$BK$390,33,0),""))</f>
        <v/>
      </c>
      <c r="D40" s="315" t="str">
        <f>IF(IFERROR(HLOOKUP(D8,'Appraisal Inputs'!$C$346:$BK$390,33,0),"")="","",IFERROR(HLOOKUP(D8,'Appraisal Inputs'!$C$346:$BK$390,33,0),""))</f>
        <v/>
      </c>
      <c r="E40" s="299" t="str">
        <f>IF(IFERROR(HLOOKUP(E8,'Appraisal Inputs'!$C$346:$BK$390,33,0),"")="","",IFERROR(HLOOKUP(E8,'Appraisal Inputs'!$C$346:$BK$390,33,0),""))</f>
        <v/>
      </c>
      <c r="F40" s="315" t="str">
        <f>IF(IFERROR(HLOOKUP(F8,'Appraisal Inputs'!$C$346:$BK$390,33,0),"")="","",IFERROR(HLOOKUP(F8,'Appraisal Inputs'!$C$346:$BK$390,33,0),""))</f>
        <v/>
      </c>
      <c r="G40" s="299" t="str">
        <f>IF(IFERROR(HLOOKUP(G8,'Appraisal Inputs'!$C$346:$BK$390,33,0),"")="","",IFERROR(HLOOKUP(G8,'Appraisal Inputs'!$C$346:$BK$390,33,0),""))</f>
        <v/>
      </c>
      <c r="H40" s="315" t="str">
        <f>IF(IFERROR(HLOOKUP(H8,'Appraisal Inputs'!$C$346:$BK$390,33,0),"")="","",IFERROR(HLOOKUP(H8,'Appraisal Inputs'!$C$346:$BK$390,33,0),""))</f>
        <v/>
      </c>
      <c r="I40" s="299" t="str">
        <f>IF(IFERROR(HLOOKUP(I8,'Appraisal Inputs'!$C$346:$BK$390,33,0),"")="","",IFERROR(HLOOKUP(I8,'Appraisal Inputs'!$C$346:$BK$390,33,0),""))</f>
        <v/>
      </c>
      <c r="J40" s="315" t="str">
        <f>IF(IFERROR(HLOOKUP(J8,'Appraisal Inputs'!$C$346:$BK$390,33,0),"")="","",IFERROR(HLOOKUP(J8,'Appraisal Inputs'!$C$346:$BK$390,33,0),""))</f>
        <v/>
      </c>
      <c r="K40" s="299" t="str">
        <f>IF(IFERROR(HLOOKUP(K8,'Appraisal Inputs'!$C$346:$BK$390,33,0),"")="","",IFERROR(HLOOKUP(K8,'Appraisal Inputs'!$C$346:$BK$390,33,0),""))</f>
        <v/>
      </c>
      <c r="L40" s="315" t="str">
        <f>IF(IFERROR(HLOOKUP(L8,'Appraisal Inputs'!$C$346:$BK$390,33,0),"")="","",IFERROR(HLOOKUP(L8,'Appraisal Inputs'!$C$346:$BK$390,33,0),""))</f>
        <v/>
      </c>
      <c r="M40" s="299" t="str">
        <f>IF(IFERROR(HLOOKUP(M8,'Appraisal Inputs'!$C$346:$BK$390,33,0),"")="","",IFERROR(HLOOKUP(M8,'Appraisal Inputs'!$C$346:$BK$390,33,0),""))</f>
        <v/>
      </c>
      <c r="N40" s="315" t="str">
        <f>IF(IFERROR(HLOOKUP(N8,'Appraisal Inputs'!$C$346:$BK$390,33,0),"")="","",IFERROR(HLOOKUP(N8,'Appraisal Inputs'!$C$346:$BK$390,33,0),""))</f>
        <v/>
      </c>
      <c r="O40" s="299" t="str">
        <f>IF(IFERROR(HLOOKUP(O8,'Appraisal Inputs'!$C$346:$BK$390,33,0),"")="","",IFERROR(HLOOKUP(O8,'Appraisal Inputs'!$C$346:$BK$390,33,0),""))</f>
        <v/>
      </c>
      <c r="P40" s="315" t="str">
        <f>IF(IFERROR(HLOOKUP(P8,'Appraisal Inputs'!$C$346:$BK$390,33,0),"")="","",IFERROR(HLOOKUP(P8,'Appraisal Inputs'!$C$346:$BK$390,33,0),""))</f>
        <v/>
      </c>
      <c r="Q40" s="299" t="str">
        <f>IF(IFERROR(HLOOKUP(Q8,'Appraisal Inputs'!$C$346:$BK$390,33,0),"")="","",IFERROR(HLOOKUP(Q8,'Appraisal Inputs'!$C$346:$BK$390,33,0),""))</f>
        <v/>
      </c>
      <c r="R40" s="315" t="str">
        <f>IF(IFERROR(HLOOKUP(R8,'Appraisal Inputs'!$C$346:$BK$390,33,0),"")="","",IFERROR(HLOOKUP(R8,'Appraisal Inputs'!$C$346:$BK$390,33,0),""))</f>
        <v/>
      </c>
      <c r="S40" s="299" t="str">
        <f>IF(IFERROR(HLOOKUP(S8,'Appraisal Inputs'!$C$346:$BK$390,33,0),"")="","",IFERROR(HLOOKUP(S8,'Appraisal Inputs'!$C$346:$BK$390,33,0),""))</f>
        <v/>
      </c>
      <c r="T40" s="315" t="str">
        <f>IF(IFERROR(HLOOKUP(T8,'Appraisal Inputs'!$C$346:$BK$390,33,0),"")="","",IFERROR(HLOOKUP(T8,'Appraisal Inputs'!$C$346:$BK$390,33,0),""))</f>
        <v/>
      </c>
      <c r="U40" s="299" t="str">
        <f>IF(IFERROR(HLOOKUP(U8,'Appraisal Inputs'!$C$346:$BK$390,33,0),"")="","",IFERROR(HLOOKUP(U8,'Appraisal Inputs'!$C$346:$BK$390,33,0),""))</f>
        <v/>
      </c>
      <c r="V40" s="315" t="str">
        <f>IF(IFERROR(HLOOKUP(V8,'Appraisal Inputs'!$C$346:$BK$390,33,0),"")="","",IFERROR(HLOOKUP(V8,'Appraisal Inputs'!$C$346:$BK$390,33,0),""))</f>
        <v/>
      </c>
      <c r="W40" s="299" t="str">
        <f>IF(IFERROR(HLOOKUP(W8,'Appraisal Inputs'!$C$346:$BK$390,33,0),"")="","",IFERROR(HLOOKUP(W8,'Appraisal Inputs'!$C$346:$BK$390,33,0),""))</f>
        <v/>
      </c>
      <c r="X40" s="315" t="str">
        <f>IF(IFERROR(HLOOKUP(X8,'Appraisal Inputs'!$C$346:$BK$390,33,0),"")="","",IFERROR(HLOOKUP(X8,'Appraisal Inputs'!$C$346:$BK$390,33,0),""))</f>
        <v/>
      </c>
      <c r="Y40" s="299" t="str">
        <f>IF(IFERROR(HLOOKUP(Y8,'Appraisal Inputs'!$C$346:$BK$390,33,0),"")="","",IFERROR(HLOOKUP(Y8,'Appraisal Inputs'!$C$346:$BK$390,33,0),""))</f>
        <v/>
      </c>
      <c r="Z40" s="315" t="str">
        <f>IF(IFERROR(HLOOKUP(Z8,'Appraisal Inputs'!$C$346:$BK$390,33,0),"")="","",IFERROR(HLOOKUP(Z8,'Appraisal Inputs'!$C$346:$BK$390,33,0),""))</f>
        <v/>
      </c>
      <c r="AA40" s="299" t="str">
        <f>IF(IFERROR(HLOOKUP(AA8,'Appraisal Inputs'!$C$346:$BK$390,33,0),"")="","",IFERROR(HLOOKUP(AA8,'Appraisal Inputs'!$C$346:$BK$390,33,0),""))</f>
        <v/>
      </c>
      <c r="AB40" s="315" t="str">
        <f>IF(IFERROR(HLOOKUP(AB8,'Appraisal Inputs'!$C$346:$BK$390,33,0),"")="","",IFERROR(HLOOKUP(AB8,'Appraisal Inputs'!$C$346:$BK$390,33,0),""))</f>
        <v/>
      </c>
      <c r="AC40" s="299" t="str">
        <f>IF(IFERROR(HLOOKUP(AC8,'Appraisal Inputs'!$C$346:$BK$390,33,0),"")="","",IFERROR(HLOOKUP(AC8,'Appraisal Inputs'!$C$346:$BK$390,33,0),""))</f>
        <v/>
      </c>
      <c r="AD40" s="315" t="str">
        <f>IF(IFERROR(HLOOKUP(AD8,'Appraisal Inputs'!$C$346:$BK$390,33,0),"")="","",IFERROR(HLOOKUP(AD8,'Appraisal Inputs'!$C$346:$BK$390,33,0),""))</f>
        <v/>
      </c>
      <c r="AE40" s="299" t="str">
        <f>IF(IFERROR(HLOOKUP(AE8,'Appraisal Inputs'!$C$346:$BK$390,33,0),"")="","",IFERROR(HLOOKUP(AE8,'Appraisal Inputs'!$C$346:$BK$390,33,0),""))</f>
        <v/>
      </c>
      <c r="AF40" s="315" t="str">
        <f>IF(IFERROR(HLOOKUP(AF8,'Appraisal Inputs'!$C$346:$BK$390,33,0),"")="","",IFERROR(HLOOKUP(AF8,'Appraisal Inputs'!$C$346:$BK$390,33,0),""))</f>
        <v/>
      </c>
      <c r="AG40" s="299" t="str">
        <f>IF(IFERROR(HLOOKUP(AG8,'Appraisal Inputs'!$C$346:$BK$390,33,0),"")="","",IFERROR(HLOOKUP(AG8,'Appraisal Inputs'!$C$346:$BK$390,33,0),""))</f>
        <v/>
      </c>
      <c r="AH40" s="315" t="str">
        <f>IF(IFERROR(HLOOKUP(AH8,'Appraisal Inputs'!$C$346:$BK$390,33,0),"")="","",IFERROR(HLOOKUP(AH8,'Appraisal Inputs'!$C$346:$BK$390,33,0),""))</f>
        <v/>
      </c>
      <c r="AI40" s="299" t="str">
        <f>IF(IFERROR(HLOOKUP(AI8,'Appraisal Inputs'!$C$346:$BK$390,33,0),"")="","",IFERROR(HLOOKUP(AI8,'Appraisal Inputs'!$C$346:$BK$390,33,0),""))</f>
        <v/>
      </c>
      <c r="AJ40" s="315" t="str">
        <f>IF(IFERROR(HLOOKUP(AJ8,'Appraisal Inputs'!$C$346:$BK$390,33,0),"")="","",IFERROR(HLOOKUP(AJ8,'Appraisal Inputs'!$C$346:$BK$390,33,0),""))</f>
        <v/>
      </c>
      <c r="AK40" s="299" t="str">
        <f>IF(IFERROR(HLOOKUP(AK8,'Appraisal Inputs'!$C$346:$BK$390,33,0),"")="","",IFERROR(HLOOKUP(AK8,'Appraisal Inputs'!$C$346:$BK$390,33,0),""))</f>
        <v/>
      </c>
      <c r="AL40" s="315" t="str">
        <f>IF(IFERROR(HLOOKUP(AL8,'Appraisal Inputs'!$C$346:$BK$390,33,0),"")="","",IFERROR(HLOOKUP(AL8,'Appraisal Inputs'!$C$346:$BK$390,33,0),""))</f>
        <v/>
      </c>
      <c r="AM40" s="299" t="str">
        <f>IF(IFERROR(HLOOKUP(AM8,'Appraisal Inputs'!$C$346:$BK$390,33,0),"")="","",IFERROR(HLOOKUP(AM8,'Appraisal Inputs'!$C$346:$BK$390,33,0),""))</f>
        <v/>
      </c>
      <c r="AN40" s="315" t="str">
        <f>IF(IFERROR(HLOOKUP(AN8,'Appraisal Inputs'!$C$346:$BK$390,33,0),"")="","",IFERROR(HLOOKUP(AN8,'Appraisal Inputs'!$C$346:$BK$390,33,0),""))</f>
        <v/>
      </c>
      <c r="AO40" s="299" t="str">
        <f>IF(IFERROR(HLOOKUP(AO8,'Appraisal Inputs'!$C$346:$BK$390,33,0),"")="","",IFERROR(HLOOKUP(AO8,'Appraisal Inputs'!$C$346:$BK$390,33,0),""))</f>
        <v/>
      </c>
      <c r="AP40" s="315" t="str">
        <f>IF(IFERROR(HLOOKUP(AP8,'Appraisal Inputs'!$C$346:$BK$390,33,0),"")="","",IFERROR(HLOOKUP(AP8,'Appraisal Inputs'!$C$346:$BK$390,33,0),""))</f>
        <v/>
      </c>
      <c r="AQ40" s="299" t="str">
        <f>IF(IFERROR(HLOOKUP(AQ8,'Appraisal Inputs'!$C$346:$BK$390,33,0),"")="","",IFERROR(HLOOKUP(AQ8,'Appraisal Inputs'!$C$346:$BK$390,33,0),""))</f>
        <v/>
      </c>
      <c r="AR40" s="315" t="str">
        <f>IF(IFERROR(HLOOKUP(AR8,'Appraisal Inputs'!$C$346:$BK$390,33,0),"")="","",IFERROR(HLOOKUP(AR8,'Appraisal Inputs'!$C$346:$BK$390,33,0),""))</f>
        <v/>
      </c>
      <c r="AS40" s="299" t="str">
        <f>IF(IFERROR(HLOOKUP(AS8,'Appraisal Inputs'!$C$346:$BK$390,33,0),"")="","",IFERROR(HLOOKUP(AS8,'Appraisal Inputs'!$C$346:$BK$390,33,0),""))</f>
        <v/>
      </c>
      <c r="AT40" s="315" t="str">
        <f>IF(IFERROR(HLOOKUP(AT8,'Appraisal Inputs'!$C$346:$BK$390,33,0),"")="","",IFERROR(HLOOKUP(AT8,'Appraisal Inputs'!$C$346:$BK$390,33,0),""))</f>
        <v/>
      </c>
      <c r="AU40" s="299" t="str">
        <f>IF(IFERROR(HLOOKUP(AU8,'Appraisal Inputs'!$C$346:$BK$390,33,0),"")="","",IFERROR(HLOOKUP(AU8,'Appraisal Inputs'!$C$346:$BK$390,33,0),""))</f>
        <v/>
      </c>
      <c r="AV40" s="315" t="str">
        <f>IF(IFERROR(HLOOKUP(AV8,'Appraisal Inputs'!$C$346:$BK$390,33,0),"")="","",IFERROR(HLOOKUP(AV8,'Appraisal Inputs'!$C$346:$BK$390,33,0),""))</f>
        <v/>
      </c>
      <c r="AW40" s="299" t="str">
        <f>IF(IFERROR(HLOOKUP(AW8,'Appraisal Inputs'!$C$346:$BK$390,33,0),"")="","",IFERROR(HLOOKUP(AW8,'Appraisal Inputs'!$C$346:$BK$390,33,0),""))</f>
        <v/>
      </c>
      <c r="AX40" s="315" t="str">
        <f>IF(IFERROR(HLOOKUP(AX8,'Appraisal Inputs'!$C$346:$BK$390,33,0),"")="","",IFERROR(HLOOKUP(AX8,'Appraisal Inputs'!$C$346:$BK$390,33,0),""))</f>
        <v/>
      </c>
      <c r="AY40" s="299" t="str">
        <f>IF(IFERROR(HLOOKUP(AY8,'Appraisal Inputs'!$C$346:$BK$390,33,0),"")="","",IFERROR(HLOOKUP(AY8,'Appraisal Inputs'!$C$346:$BK$390,33,0),""))</f>
        <v/>
      </c>
      <c r="AZ40" s="315" t="str">
        <f>IF(IFERROR(HLOOKUP(AZ8,'Appraisal Inputs'!$C$346:$BK$390,33,0),"")="","",IFERROR(HLOOKUP(AZ8,'Appraisal Inputs'!$C$346:$BK$390,33,0),""))</f>
        <v/>
      </c>
      <c r="BA40" s="299" t="str">
        <f>IF(IFERROR(HLOOKUP(BA8,'Appraisal Inputs'!$C$346:$BK$390,33,0),"")="","",IFERROR(HLOOKUP(BA8,'Appraisal Inputs'!$C$346:$BK$390,33,0),""))</f>
        <v/>
      </c>
      <c r="BB40" s="315" t="str">
        <f>IF(IFERROR(HLOOKUP(BB8,'Appraisal Inputs'!$C$346:$BK$390,33,0),"")="","",IFERROR(HLOOKUP(BB8,'Appraisal Inputs'!$C$346:$BK$390,33,0),""))</f>
        <v/>
      </c>
      <c r="BC40" s="299" t="str">
        <f>IF(IFERROR(HLOOKUP(BC8,'Appraisal Inputs'!$C$346:$BK$390,33,0),"")="","",IFERROR(HLOOKUP(BC8,'Appraisal Inputs'!$C$346:$BK$390,33,0),""))</f>
        <v/>
      </c>
      <c r="BD40" s="315" t="str">
        <f>IF(IFERROR(HLOOKUP(BD8,'Appraisal Inputs'!$C$346:$BK$390,33,0),"")="","",IFERROR(HLOOKUP(BD8,'Appraisal Inputs'!$C$346:$BK$390,33,0),""))</f>
        <v/>
      </c>
      <c r="BE40" s="299" t="str">
        <f>IF(IFERROR(HLOOKUP(BE8,'Appraisal Inputs'!$C$346:$BK$390,33,0),"")="","",IFERROR(HLOOKUP(BE8,'Appraisal Inputs'!$C$346:$BK$390,33,0),""))</f>
        <v/>
      </c>
      <c r="BF40" s="315" t="str">
        <f>IF(IFERROR(HLOOKUP(BF8,'Appraisal Inputs'!$C$346:$BK$390,33,0),"")="","",IFERROR(HLOOKUP(BF8,'Appraisal Inputs'!$C$346:$BK$390,33,0),""))</f>
        <v/>
      </c>
      <c r="BG40" s="299" t="str">
        <f>IF(IFERROR(HLOOKUP(BG8,'Appraisal Inputs'!$C$346:$BK$390,33,0),"")="","",IFERROR(HLOOKUP(BG8,'Appraisal Inputs'!$C$346:$BK$390,33,0),""))</f>
        <v/>
      </c>
      <c r="BH40" s="315" t="str">
        <f>IF(IFERROR(HLOOKUP(BH8,'Appraisal Inputs'!$C$346:$BK$390,33,0),"")="","",IFERROR(HLOOKUP(BH8,'Appraisal Inputs'!$C$346:$BK$390,33,0),""))</f>
        <v/>
      </c>
      <c r="BI40" s="299" t="str">
        <f>IF(IFERROR(HLOOKUP(BI8,'Appraisal Inputs'!$C$346:$BK$390,33,0),"")="","",IFERROR(HLOOKUP(BI8,'Appraisal Inputs'!$C$346:$BK$390,33,0),""))</f>
        <v/>
      </c>
      <c r="BJ40" s="315" t="str">
        <f>IF(IFERROR(HLOOKUP(BJ8,'Appraisal Inputs'!$C$346:$BK$390,33,0),"")="","",IFERROR(HLOOKUP(BJ8,'Appraisal Inputs'!$C$346:$BK$390,33,0),""))</f>
        <v/>
      </c>
      <c r="BL40" s="299">
        <f t="shared" si="1"/>
        <v>0</v>
      </c>
      <c r="BM40" s="318" t="str">
        <f t="shared" si="0"/>
        <v>No</v>
      </c>
    </row>
    <row r="41" spans="1:65" x14ac:dyDescent="0.25">
      <c r="A41" s="86"/>
      <c r="B41" s="143" t="str">
        <f>'Appraisal Inputs'!C379</f>
        <v>Comp 30</v>
      </c>
      <c r="C41" s="299" t="str">
        <f>IF(IFERROR(HLOOKUP(C8,'Appraisal Inputs'!$C$346:$BK$390,34,0),"")="","",IFERROR(HLOOKUP(C8,'Appraisal Inputs'!$C$346:$BK$390,34,0),""))</f>
        <v/>
      </c>
      <c r="D41" s="315" t="str">
        <f>IF(IFERROR(HLOOKUP(D8,'Appraisal Inputs'!$C$346:$BK$390,34,0),"")="","",IFERROR(HLOOKUP(D8,'Appraisal Inputs'!$C$346:$BK$390,34,0),""))</f>
        <v/>
      </c>
      <c r="E41" s="299" t="str">
        <f>IF(IFERROR(HLOOKUP(E8,'Appraisal Inputs'!$C$346:$BK$390,34,0),"")="","",IFERROR(HLOOKUP(E8,'Appraisal Inputs'!$C$346:$BK$390,34,0),""))</f>
        <v/>
      </c>
      <c r="F41" s="315" t="str">
        <f>IF(IFERROR(HLOOKUP(F8,'Appraisal Inputs'!$C$346:$BK$390,34,0),"")="","",IFERROR(HLOOKUP(F8,'Appraisal Inputs'!$C$346:$BK$390,34,0),""))</f>
        <v/>
      </c>
      <c r="G41" s="299" t="str">
        <f>IF(IFERROR(HLOOKUP(G8,'Appraisal Inputs'!$C$346:$BK$390,34,0),"")="","",IFERROR(HLOOKUP(G8,'Appraisal Inputs'!$C$346:$BK$390,34,0),""))</f>
        <v/>
      </c>
      <c r="H41" s="315" t="str">
        <f>IF(IFERROR(HLOOKUP(H8,'Appraisal Inputs'!$C$346:$BK$390,34,0),"")="","",IFERROR(HLOOKUP(H8,'Appraisal Inputs'!$C$346:$BK$390,34,0),""))</f>
        <v/>
      </c>
      <c r="I41" s="299" t="str">
        <f>IF(IFERROR(HLOOKUP(I8,'Appraisal Inputs'!$C$346:$BK$390,34,0),"")="","",IFERROR(HLOOKUP(I8,'Appraisal Inputs'!$C$346:$BK$390,34,0),""))</f>
        <v/>
      </c>
      <c r="J41" s="315" t="str">
        <f>IF(IFERROR(HLOOKUP(J8,'Appraisal Inputs'!$C$346:$BK$390,34,0),"")="","",IFERROR(HLOOKUP(J8,'Appraisal Inputs'!$C$346:$BK$390,34,0),""))</f>
        <v/>
      </c>
      <c r="K41" s="299" t="str">
        <f>IF(IFERROR(HLOOKUP(K8,'Appraisal Inputs'!$C$346:$BK$390,34,0),"")="","",IFERROR(HLOOKUP(K8,'Appraisal Inputs'!$C$346:$BK$390,34,0),""))</f>
        <v/>
      </c>
      <c r="L41" s="315" t="str">
        <f>IF(IFERROR(HLOOKUP(L8,'Appraisal Inputs'!$C$346:$BK$390,34,0),"")="","",IFERROR(HLOOKUP(L8,'Appraisal Inputs'!$C$346:$BK$390,34,0),""))</f>
        <v/>
      </c>
      <c r="M41" s="299" t="str">
        <f>IF(IFERROR(HLOOKUP(M8,'Appraisal Inputs'!$C$346:$BK$390,34,0),"")="","",IFERROR(HLOOKUP(M8,'Appraisal Inputs'!$C$346:$BK$390,34,0),""))</f>
        <v/>
      </c>
      <c r="N41" s="315" t="str">
        <f>IF(IFERROR(HLOOKUP(N8,'Appraisal Inputs'!$C$346:$BK$390,34,0),"")="","",IFERROR(HLOOKUP(N8,'Appraisal Inputs'!$C$346:$BK$390,34,0),""))</f>
        <v/>
      </c>
      <c r="O41" s="299" t="str">
        <f>IF(IFERROR(HLOOKUP(O8,'Appraisal Inputs'!$C$346:$BK$390,34,0),"")="","",IFERROR(HLOOKUP(O8,'Appraisal Inputs'!$C$346:$BK$390,34,0),""))</f>
        <v/>
      </c>
      <c r="P41" s="315" t="str">
        <f>IF(IFERROR(HLOOKUP(P8,'Appraisal Inputs'!$C$346:$BK$390,34,0),"")="","",IFERROR(HLOOKUP(P8,'Appraisal Inputs'!$C$346:$BK$390,34,0),""))</f>
        <v/>
      </c>
      <c r="Q41" s="299" t="str">
        <f>IF(IFERROR(HLOOKUP(Q8,'Appraisal Inputs'!$C$346:$BK$390,34,0),"")="","",IFERROR(HLOOKUP(Q8,'Appraisal Inputs'!$C$346:$BK$390,34,0),""))</f>
        <v/>
      </c>
      <c r="R41" s="315" t="str">
        <f>IF(IFERROR(HLOOKUP(R8,'Appraisal Inputs'!$C$346:$BK$390,34,0),"")="","",IFERROR(HLOOKUP(R8,'Appraisal Inputs'!$C$346:$BK$390,34,0),""))</f>
        <v/>
      </c>
      <c r="S41" s="299" t="str">
        <f>IF(IFERROR(HLOOKUP(S8,'Appraisal Inputs'!$C$346:$BK$390,34,0),"")="","",IFERROR(HLOOKUP(S8,'Appraisal Inputs'!$C$346:$BK$390,34,0),""))</f>
        <v/>
      </c>
      <c r="T41" s="315" t="str">
        <f>IF(IFERROR(HLOOKUP(T8,'Appraisal Inputs'!$C$346:$BK$390,34,0),"")="","",IFERROR(HLOOKUP(T8,'Appraisal Inputs'!$C$346:$BK$390,34,0),""))</f>
        <v/>
      </c>
      <c r="U41" s="299" t="str">
        <f>IF(IFERROR(HLOOKUP(U8,'Appraisal Inputs'!$C$346:$BK$390,34,0),"")="","",IFERROR(HLOOKUP(U8,'Appraisal Inputs'!$C$346:$BK$390,34,0),""))</f>
        <v/>
      </c>
      <c r="V41" s="315" t="str">
        <f>IF(IFERROR(HLOOKUP(V8,'Appraisal Inputs'!$C$346:$BK$390,34,0),"")="","",IFERROR(HLOOKUP(V8,'Appraisal Inputs'!$C$346:$BK$390,34,0),""))</f>
        <v/>
      </c>
      <c r="W41" s="299" t="str">
        <f>IF(IFERROR(HLOOKUP(W8,'Appraisal Inputs'!$C$346:$BK$390,34,0),"")="","",IFERROR(HLOOKUP(W8,'Appraisal Inputs'!$C$346:$BK$390,34,0),""))</f>
        <v/>
      </c>
      <c r="X41" s="315" t="str">
        <f>IF(IFERROR(HLOOKUP(X8,'Appraisal Inputs'!$C$346:$BK$390,34,0),"")="","",IFERROR(HLOOKUP(X8,'Appraisal Inputs'!$C$346:$BK$390,34,0),""))</f>
        <v/>
      </c>
      <c r="Y41" s="299" t="str">
        <f>IF(IFERROR(HLOOKUP(Y8,'Appraisal Inputs'!$C$346:$BK$390,34,0),"")="","",IFERROR(HLOOKUP(Y8,'Appraisal Inputs'!$C$346:$BK$390,34,0),""))</f>
        <v/>
      </c>
      <c r="Z41" s="315" t="str">
        <f>IF(IFERROR(HLOOKUP(Z8,'Appraisal Inputs'!$C$346:$BK$390,34,0),"")="","",IFERROR(HLOOKUP(Z8,'Appraisal Inputs'!$C$346:$BK$390,34,0),""))</f>
        <v/>
      </c>
      <c r="AA41" s="299" t="str">
        <f>IF(IFERROR(HLOOKUP(AA8,'Appraisal Inputs'!$C$346:$BK$390,34,0),"")="","",IFERROR(HLOOKUP(AA8,'Appraisal Inputs'!$C$346:$BK$390,34,0),""))</f>
        <v/>
      </c>
      <c r="AB41" s="315" t="str">
        <f>IF(IFERROR(HLOOKUP(AB8,'Appraisal Inputs'!$C$346:$BK$390,34,0),"")="","",IFERROR(HLOOKUP(AB8,'Appraisal Inputs'!$C$346:$BK$390,34,0),""))</f>
        <v/>
      </c>
      <c r="AC41" s="299" t="str">
        <f>IF(IFERROR(HLOOKUP(AC8,'Appraisal Inputs'!$C$346:$BK$390,34,0),"")="","",IFERROR(HLOOKUP(AC8,'Appraisal Inputs'!$C$346:$BK$390,34,0),""))</f>
        <v/>
      </c>
      <c r="AD41" s="315" t="str">
        <f>IF(IFERROR(HLOOKUP(AD8,'Appraisal Inputs'!$C$346:$BK$390,34,0),"")="","",IFERROR(HLOOKUP(AD8,'Appraisal Inputs'!$C$346:$BK$390,34,0),""))</f>
        <v/>
      </c>
      <c r="AE41" s="299" t="str">
        <f>IF(IFERROR(HLOOKUP(AE8,'Appraisal Inputs'!$C$346:$BK$390,34,0),"")="","",IFERROR(HLOOKUP(AE8,'Appraisal Inputs'!$C$346:$BK$390,34,0),""))</f>
        <v/>
      </c>
      <c r="AF41" s="315" t="str">
        <f>IF(IFERROR(HLOOKUP(AF8,'Appraisal Inputs'!$C$346:$BK$390,34,0),"")="","",IFERROR(HLOOKUP(AF8,'Appraisal Inputs'!$C$346:$BK$390,34,0),""))</f>
        <v/>
      </c>
      <c r="AG41" s="299" t="str">
        <f>IF(IFERROR(HLOOKUP(AG8,'Appraisal Inputs'!$C$346:$BK$390,34,0),"")="","",IFERROR(HLOOKUP(AG8,'Appraisal Inputs'!$C$346:$BK$390,34,0),""))</f>
        <v/>
      </c>
      <c r="AH41" s="315" t="str">
        <f>IF(IFERROR(HLOOKUP(AH8,'Appraisal Inputs'!$C$346:$BK$390,34,0),"")="","",IFERROR(HLOOKUP(AH8,'Appraisal Inputs'!$C$346:$BK$390,34,0),""))</f>
        <v/>
      </c>
      <c r="AI41" s="299" t="str">
        <f>IF(IFERROR(HLOOKUP(AI8,'Appraisal Inputs'!$C$346:$BK$390,34,0),"")="","",IFERROR(HLOOKUP(AI8,'Appraisal Inputs'!$C$346:$BK$390,34,0),""))</f>
        <v/>
      </c>
      <c r="AJ41" s="315" t="str">
        <f>IF(IFERROR(HLOOKUP(AJ8,'Appraisal Inputs'!$C$346:$BK$390,34,0),"")="","",IFERROR(HLOOKUP(AJ8,'Appraisal Inputs'!$C$346:$BK$390,34,0),""))</f>
        <v/>
      </c>
      <c r="AK41" s="299" t="str">
        <f>IF(IFERROR(HLOOKUP(AK8,'Appraisal Inputs'!$C$346:$BK$390,34,0),"")="","",IFERROR(HLOOKUP(AK8,'Appraisal Inputs'!$C$346:$BK$390,34,0),""))</f>
        <v/>
      </c>
      <c r="AL41" s="315" t="str">
        <f>IF(IFERROR(HLOOKUP(AL8,'Appraisal Inputs'!$C$346:$BK$390,34,0),"")="","",IFERROR(HLOOKUP(AL8,'Appraisal Inputs'!$C$346:$BK$390,34,0),""))</f>
        <v/>
      </c>
      <c r="AM41" s="299" t="str">
        <f>IF(IFERROR(HLOOKUP(AM8,'Appraisal Inputs'!$C$346:$BK$390,34,0),"")="","",IFERROR(HLOOKUP(AM8,'Appraisal Inputs'!$C$346:$BK$390,34,0),""))</f>
        <v/>
      </c>
      <c r="AN41" s="315" t="str">
        <f>IF(IFERROR(HLOOKUP(AN8,'Appraisal Inputs'!$C$346:$BK$390,34,0),"")="","",IFERROR(HLOOKUP(AN8,'Appraisal Inputs'!$C$346:$BK$390,34,0),""))</f>
        <v/>
      </c>
      <c r="AO41" s="299" t="str">
        <f>IF(IFERROR(HLOOKUP(AO8,'Appraisal Inputs'!$C$346:$BK$390,34,0),"")="","",IFERROR(HLOOKUP(AO8,'Appraisal Inputs'!$C$346:$BK$390,34,0),""))</f>
        <v/>
      </c>
      <c r="AP41" s="315" t="str">
        <f>IF(IFERROR(HLOOKUP(AP8,'Appraisal Inputs'!$C$346:$BK$390,34,0),"")="","",IFERROR(HLOOKUP(AP8,'Appraisal Inputs'!$C$346:$BK$390,34,0),""))</f>
        <v/>
      </c>
      <c r="AQ41" s="299" t="str">
        <f>IF(IFERROR(HLOOKUP(AQ8,'Appraisal Inputs'!$C$346:$BK$390,34,0),"")="","",IFERROR(HLOOKUP(AQ8,'Appraisal Inputs'!$C$346:$BK$390,34,0),""))</f>
        <v/>
      </c>
      <c r="AR41" s="315" t="str">
        <f>IF(IFERROR(HLOOKUP(AR8,'Appraisal Inputs'!$C$346:$BK$390,34,0),"")="","",IFERROR(HLOOKUP(AR8,'Appraisal Inputs'!$C$346:$BK$390,34,0),""))</f>
        <v/>
      </c>
      <c r="AS41" s="299" t="str">
        <f>IF(IFERROR(HLOOKUP(AS8,'Appraisal Inputs'!$C$346:$BK$390,34,0),"")="","",IFERROR(HLOOKUP(AS8,'Appraisal Inputs'!$C$346:$BK$390,34,0),""))</f>
        <v/>
      </c>
      <c r="AT41" s="315" t="str">
        <f>IF(IFERROR(HLOOKUP(AT8,'Appraisal Inputs'!$C$346:$BK$390,34,0),"")="","",IFERROR(HLOOKUP(AT8,'Appraisal Inputs'!$C$346:$BK$390,34,0),""))</f>
        <v/>
      </c>
      <c r="AU41" s="299" t="str">
        <f>IF(IFERROR(HLOOKUP(AU8,'Appraisal Inputs'!$C$346:$BK$390,34,0),"")="","",IFERROR(HLOOKUP(AU8,'Appraisal Inputs'!$C$346:$BK$390,34,0),""))</f>
        <v/>
      </c>
      <c r="AV41" s="315" t="str">
        <f>IF(IFERROR(HLOOKUP(AV8,'Appraisal Inputs'!$C$346:$BK$390,34,0),"")="","",IFERROR(HLOOKUP(AV8,'Appraisal Inputs'!$C$346:$BK$390,34,0),""))</f>
        <v/>
      </c>
      <c r="AW41" s="299" t="str">
        <f>IF(IFERROR(HLOOKUP(AW8,'Appraisal Inputs'!$C$346:$BK$390,34,0),"")="","",IFERROR(HLOOKUP(AW8,'Appraisal Inputs'!$C$346:$BK$390,34,0),""))</f>
        <v/>
      </c>
      <c r="AX41" s="315" t="str">
        <f>IF(IFERROR(HLOOKUP(AX8,'Appraisal Inputs'!$C$346:$BK$390,34,0),"")="","",IFERROR(HLOOKUP(AX8,'Appraisal Inputs'!$C$346:$BK$390,34,0),""))</f>
        <v/>
      </c>
      <c r="AY41" s="299" t="str">
        <f>IF(IFERROR(HLOOKUP(AY8,'Appraisal Inputs'!$C$346:$BK$390,34,0),"")="","",IFERROR(HLOOKUP(AY8,'Appraisal Inputs'!$C$346:$BK$390,34,0),""))</f>
        <v/>
      </c>
      <c r="AZ41" s="315" t="str">
        <f>IF(IFERROR(HLOOKUP(AZ8,'Appraisal Inputs'!$C$346:$BK$390,34,0),"")="","",IFERROR(HLOOKUP(AZ8,'Appraisal Inputs'!$C$346:$BK$390,34,0),""))</f>
        <v/>
      </c>
      <c r="BA41" s="299" t="str">
        <f>IF(IFERROR(HLOOKUP(BA8,'Appraisal Inputs'!$C$346:$BK$390,34,0),"")="","",IFERROR(HLOOKUP(BA8,'Appraisal Inputs'!$C$346:$BK$390,34,0),""))</f>
        <v/>
      </c>
      <c r="BB41" s="315" t="str">
        <f>IF(IFERROR(HLOOKUP(BB8,'Appraisal Inputs'!$C$346:$BK$390,34,0),"")="","",IFERROR(HLOOKUP(BB8,'Appraisal Inputs'!$C$346:$BK$390,34,0),""))</f>
        <v/>
      </c>
      <c r="BC41" s="299" t="str">
        <f>IF(IFERROR(HLOOKUP(BC8,'Appraisal Inputs'!$C$346:$BK$390,34,0),"")="","",IFERROR(HLOOKUP(BC8,'Appraisal Inputs'!$C$346:$BK$390,34,0),""))</f>
        <v/>
      </c>
      <c r="BD41" s="315" t="str">
        <f>IF(IFERROR(HLOOKUP(BD8,'Appraisal Inputs'!$C$346:$BK$390,34,0),"")="","",IFERROR(HLOOKUP(BD8,'Appraisal Inputs'!$C$346:$BK$390,34,0),""))</f>
        <v/>
      </c>
      <c r="BE41" s="299" t="str">
        <f>IF(IFERROR(HLOOKUP(BE8,'Appraisal Inputs'!$C$346:$BK$390,34,0),"")="","",IFERROR(HLOOKUP(BE8,'Appraisal Inputs'!$C$346:$BK$390,34,0),""))</f>
        <v/>
      </c>
      <c r="BF41" s="315" t="str">
        <f>IF(IFERROR(HLOOKUP(BF8,'Appraisal Inputs'!$C$346:$BK$390,34,0),"")="","",IFERROR(HLOOKUP(BF8,'Appraisal Inputs'!$C$346:$BK$390,34,0),""))</f>
        <v/>
      </c>
      <c r="BG41" s="299" t="str">
        <f>IF(IFERROR(HLOOKUP(BG8,'Appraisal Inputs'!$C$346:$BK$390,34,0),"")="","",IFERROR(HLOOKUP(BG8,'Appraisal Inputs'!$C$346:$BK$390,34,0),""))</f>
        <v/>
      </c>
      <c r="BH41" s="315" t="str">
        <f>IF(IFERROR(HLOOKUP(BH8,'Appraisal Inputs'!$C$346:$BK$390,34,0),"")="","",IFERROR(HLOOKUP(BH8,'Appraisal Inputs'!$C$346:$BK$390,34,0),""))</f>
        <v/>
      </c>
      <c r="BI41" s="299" t="str">
        <f>IF(IFERROR(HLOOKUP(BI8,'Appraisal Inputs'!$C$346:$BK$390,34,0),"")="","",IFERROR(HLOOKUP(BI8,'Appraisal Inputs'!$C$346:$BK$390,34,0),""))</f>
        <v/>
      </c>
      <c r="BJ41" s="315" t="str">
        <f>IF(IFERROR(HLOOKUP(BJ8,'Appraisal Inputs'!$C$346:$BK$390,34,0),"")="","",IFERROR(HLOOKUP(BJ8,'Appraisal Inputs'!$C$346:$BK$390,34,0),""))</f>
        <v/>
      </c>
      <c r="BL41" s="299">
        <f t="shared" si="1"/>
        <v>0</v>
      </c>
      <c r="BM41" s="318" t="str">
        <f t="shared" si="0"/>
        <v>No</v>
      </c>
    </row>
    <row r="42" spans="1:65" x14ac:dyDescent="0.25">
      <c r="A42" s="86"/>
      <c r="B42" s="143" t="str">
        <f>'Appraisal Inputs'!C380</f>
        <v>Comp 31</v>
      </c>
      <c r="C42" s="299" t="str">
        <f>IF(IFERROR(HLOOKUP(C8,'Appraisal Inputs'!$C$346:$BK$390,35,0),"")="","",IFERROR(HLOOKUP(C8,'Appraisal Inputs'!$C$346:$BK$390,35,0),""))</f>
        <v/>
      </c>
      <c r="D42" s="315" t="str">
        <f>IF(IFERROR(HLOOKUP(D8,'Appraisal Inputs'!$C$346:$BK$390,35,0),"")="","",IFERROR(HLOOKUP(D8,'Appraisal Inputs'!$C$346:$BK$390,35,0),""))</f>
        <v/>
      </c>
      <c r="E42" s="299" t="str">
        <f>IF(IFERROR(HLOOKUP(E8,'Appraisal Inputs'!$C$346:$BK$390,35,0),"")="","",IFERROR(HLOOKUP(E8,'Appraisal Inputs'!$C$346:$BK$390,35,0),""))</f>
        <v/>
      </c>
      <c r="F42" s="315" t="str">
        <f>IF(IFERROR(HLOOKUP(F8,'Appraisal Inputs'!$C$346:$BK$390,35,0),"")="","",IFERROR(HLOOKUP(F8,'Appraisal Inputs'!$C$346:$BK$390,35,0),""))</f>
        <v/>
      </c>
      <c r="G42" s="299" t="str">
        <f>IF(IFERROR(HLOOKUP(G8,'Appraisal Inputs'!$C$346:$BK$390,35,0),"")="","",IFERROR(HLOOKUP(G8,'Appraisal Inputs'!$C$346:$BK$390,35,0),""))</f>
        <v/>
      </c>
      <c r="H42" s="315" t="str">
        <f>IF(IFERROR(HLOOKUP(H8,'Appraisal Inputs'!$C$346:$BK$390,35,0),"")="","",IFERROR(HLOOKUP(H8,'Appraisal Inputs'!$C$346:$BK$390,35,0),""))</f>
        <v/>
      </c>
      <c r="I42" s="299" t="str">
        <f>IF(IFERROR(HLOOKUP(I8,'Appraisal Inputs'!$C$346:$BK$390,35,0),"")="","",IFERROR(HLOOKUP(I8,'Appraisal Inputs'!$C$346:$BK$390,35,0),""))</f>
        <v/>
      </c>
      <c r="J42" s="315" t="str">
        <f>IF(IFERROR(HLOOKUP(J8,'Appraisal Inputs'!$C$346:$BK$390,35,0),"")="","",IFERROR(HLOOKUP(J8,'Appraisal Inputs'!$C$346:$BK$390,35,0),""))</f>
        <v/>
      </c>
      <c r="K42" s="299" t="str">
        <f>IF(IFERROR(HLOOKUP(K8,'Appraisal Inputs'!$C$346:$BK$390,35,0),"")="","",IFERROR(HLOOKUP(K8,'Appraisal Inputs'!$C$346:$BK$390,35,0),""))</f>
        <v/>
      </c>
      <c r="L42" s="315" t="str">
        <f>IF(IFERROR(HLOOKUP(L8,'Appraisal Inputs'!$C$346:$BK$390,35,0),"")="","",IFERROR(HLOOKUP(L8,'Appraisal Inputs'!$C$346:$BK$390,35,0),""))</f>
        <v/>
      </c>
      <c r="M42" s="299" t="str">
        <f>IF(IFERROR(HLOOKUP(M8,'Appraisal Inputs'!$C$346:$BK$390,35,0),"")="","",IFERROR(HLOOKUP(M8,'Appraisal Inputs'!$C$346:$BK$390,35,0),""))</f>
        <v/>
      </c>
      <c r="N42" s="315" t="str">
        <f>IF(IFERROR(HLOOKUP(N8,'Appraisal Inputs'!$C$346:$BK$390,35,0),"")="","",IFERROR(HLOOKUP(N8,'Appraisal Inputs'!$C$346:$BK$390,35,0),""))</f>
        <v/>
      </c>
      <c r="O42" s="299" t="str">
        <f>IF(IFERROR(HLOOKUP(O8,'Appraisal Inputs'!$C$346:$BK$390,35,0),"")="","",IFERROR(HLOOKUP(O8,'Appraisal Inputs'!$C$346:$BK$390,35,0),""))</f>
        <v/>
      </c>
      <c r="P42" s="315" t="str">
        <f>IF(IFERROR(HLOOKUP(P8,'Appraisal Inputs'!$C$346:$BK$390,35,0),"")="","",IFERROR(HLOOKUP(P8,'Appraisal Inputs'!$C$346:$BK$390,35,0),""))</f>
        <v/>
      </c>
      <c r="Q42" s="299" t="str">
        <f>IF(IFERROR(HLOOKUP(Q8,'Appraisal Inputs'!$C$346:$BK$390,35,0),"")="","",IFERROR(HLOOKUP(Q8,'Appraisal Inputs'!$C$346:$BK$390,35,0),""))</f>
        <v/>
      </c>
      <c r="R42" s="315" t="str">
        <f>IF(IFERROR(HLOOKUP(R8,'Appraisal Inputs'!$C$346:$BK$390,35,0),"")="","",IFERROR(HLOOKUP(R8,'Appraisal Inputs'!$C$346:$BK$390,35,0),""))</f>
        <v/>
      </c>
      <c r="S42" s="299" t="str">
        <f>IF(IFERROR(HLOOKUP(S8,'Appraisal Inputs'!$C$346:$BK$390,35,0),"")="","",IFERROR(HLOOKUP(S8,'Appraisal Inputs'!$C$346:$BK$390,35,0),""))</f>
        <v/>
      </c>
      <c r="T42" s="315" t="str">
        <f>IF(IFERROR(HLOOKUP(T8,'Appraisal Inputs'!$C$346:$BK$390,35,0),"")="","",IFERROR(HLOOKUP(T8,'Appraisal Inputs'!$C$346:$BK$390,35,0),""))</f>
        <v/>
      </c>
      <c r="U42" s="299" t="str">
        <f>IF(IFERROR(HLOOKUP(U8,'Appraisal Inputs'!$C$346:$BK$390,35,0),"")="","",IFERROR(HLOOKUP(U8,'Appraisal Inputs'!$C$346:$BK$390,35,0),""))</f>
        <v/>
      </c>
      <c r="V42" s="315" t="str">
        <f>IF(IFERROR(HLOOKUP(V8,'Appraisal Inputs'!$C$346:$BK$390,35,0),"")="","",IFERROR(HLOOKUP(V8,'Appraisal Inputs'!$C$346:$BK$390,35,0),""))</f>
        <v/>
      </c>
      <c r="W42" s="299" t="str">
        <f>IF(IFERROR(HLOOKUP(W8,'Appraisal Inputs'!$C$346:$BK$390,35,0),"")="","",IFERROR(HLOOKUP(W8,'Appraisal Inputs'!$C$346:$BK$390,35,0),""))</f>
        <v/>
      </c>
      <c r="X42" s="315" t="str">
        <f>IF(IFERROR(HLOOKUP(X8,'Appraisal Inputs'!$C$346:$BK$390,35,0),"")="","",IFERROR(HLOOKUP(X8,'Appraisal Inputs'!$C$346:$BK$390,35,0),""))</f>
        <v/>
      </c>
      <c r="Y42" s="299" t="str">
        <f>IF(IFERROR(HLOOKUP(Y8,'Appraisal Inputs'!$C$346:$BK$390,35,0),"")="","",IFERROR(HLOOKUP(Y8,'Appraisal Inputs'!$C$346:$BK$390,35,0),""))</f>
        <v/>
      </c>
      <c r="Z42" s="315" t="str">
        <f>IF(IFERROR(HLOOKUP(Z8,'Appraisal Inputs'!$C$346:$BK$390,35,0),"")="","",IFERROR(HLOOKUP(Z8,'Appraisal Inputs'!$C$346:$BK$390,35,0),""))</f>
        <v/>
      </c>
      <c r="AA42" s="299" t="str">
        <f>IF(IFERROR(HLOOKUP(AA8,'Appraisal Inputs'!$C$346:$BK$390,35,0),"")="","",IFERROR(HLOOKUP(AA8,'Appraisal Inputs'!$C$346:$BK$390,35,0),""))</f>
        <v/>
      </c>
      <c r="AB42" s="315" t="str">
        <f>IF(IFERROR(HLOOKUP(AB8,'Appraisal Inputs'!$C$346:$BK$390,35,0),"")="","",IFERROR(HLOOKUP(AB8,'Appraisal Inputs'!$C$346:$BK$390,35,0),""))</f>
        <v/>
      </c>
      <c r="AC42" s="299" t="str">
        <f>IF(IFERROR(HLOOKUP(AC8,'Appraisal Inputs'!$C$346:$BK$390,35,0),"")="","",IFERROR(HLOOKUP(AC8,'Appraisal Inputs'!$C$346:$BK$390,35,0),""))</f>
        <v/>
      </c>
      <c r="AD42" s="315" t="str">
        <f>IF(IFERROR(HLOOKUP(AD8,'Appraisal Inputs'!$C$346:$BK$390,35,0),"")="","",IFERROR(HLOOKUP(AD8,'Appraisal Inputs'!$C$346:$BK$390,35,0),""))</f>
        <v/>
      </c>
      <c r="AE42" s="299" t="str">
        <f>IF(IFERROR(HLOOKUP(AE8,'Appraisal Inputs'!$C$346:$BK$390,35,0),"")="","",IFERROR(HLOOKUP(AE8,'Appraisal Inputs'!$C$346:$BK$390,35,0),""))</f>
        <v/>
      </c>
      <c r="AF42" s="315" t="str">
        <f>IF(IFERROR(HLOOKUP(AF8,'Appraisal Inputs'!$C$346:$BK$390,35,0),"")="","",IFERROR(HLOOKUP(AF8,'Appraisal Inputs'!$C$346:$BK$390,35,0),""))</f>
        <v/>
      </c>
      <c r="AG42" s="299" t="str">
        <f>IF(IFERROR(HLOOKUP(AG8,'Appraisal Inputs'!$C$346:$BK$390,35,0),"")="","",IFERROR(HLOOKUP(AG8,'Appraisal Inputs'!$C$346:$BK$390,35,0),""))</f>
        <v/>
      </c>
      <c r="AH42" s="315" t="str">
        <f>IF(IFERROR(HLOOKUP(AH8,'Appraisal Inputs'!$C$346:$BK$390,35,0),"")="","",IFERROR(HLOOKUP(AH8,'Appraisal Inputs'!$C$346:$BK$390,35,0),""))</f>
        <v/>
      </c>
      <c r="AI42" s="299" t="str">
        <f>IF(IFERROR(HLOOKUP(AI8,'Appraisal Inputs'!$C$346:$BK$390,35,0),"")="","",IFERROR(HLOOKUP(AI8,'Appraisal Inputs'!$C$346:$BK$390,35,0),""))</f>
        <v/>
      </c>
      <c r="AJ42" s="315" t="str">
        <f>IF(IFERROR(HLOOKUP(AJ8,'Appraisal Inputs'!$C$346:$BK$390,35,0),"")="","",IFERROR(HLOOKUP(AJ8,'Appraisal Inputs'!$C$346:$BK$390,35,0),""))</f>
        <v/>
      </c>
      <c r="AK42" s="299" t="str">
        <f>IF(IFERROR(HLOOKUP(AK8,'Appraisal Inputs'!$C$346:$BK$390,35,0),"")="","",IFERROR(HLOOKUP(AK8,'Appraisal Inputs'!$C$346:$BK$390,35,0),""))</f>
        <v/>
      </c>
      <c r="AL42" s="315" t="str">
        <f>IF(IFERROR(HLOOKUP(AL8,'Appraisal Inputs'!$C$346:$BK$390,35,0),"")="","",IFERROR(HLOOKUP(AL8,'Appraisal Inputs'!$C$346:$BK$390,35,0),""))</f>
        <v/>
      </c>
      <c r="AM42" s="299" t="str">
        <f>IF(IFERROR(HLOOKUP(AM8,'Appraisal Inputs'!$C$346:$BK$390,35,0),"")="","",IFERROR(HLOOKUP(AM8,'Appraisal Inputs'!$C$346:$BK$390,35,0),""))</f>
        <v/>
      </c>
      <c r="AN42" s="315" t="str">
        <f>IF(IFERROR(HLOOKUP(AN8,'Appraisal Inputs'!$C$346:$BK$390,35,0),"")="","",IFERROR(HLOOKUP(AN8,'Appraisal Inputs'!$C$346:$BK$390,35,0),""))</f>
        <v/>
      </c>
      <c r="AO42" s="299" t="str">
        <f>IF(IFERROR(HLOOKUP(AO8,'Appraisal Inputs'!$C$346:$BK$390,35,0),"")="","",IFERROR(HLOOKUP(AO8,'Appraisal Inputs'!$C$346:$BK$390,35,0),""))</f>
        <v/>
      </c>
      <c r="AP42" s="315" t="str">
        <f>IF(IFERROR(HLOOKUP(AP8,'Appraisal Inputs'!$C$346:$BK$390,35,0),"")="","",IFERROR(HLOOKUP(AP8,'Appraisal Inputs'!$C$346:$BK$390,35,0),""))</f>
        <v/>
      </c>
      <c r="AQ42" s="299" t="str">
        <f>IF(IFERROR(HLOOKUP(AQ8,'Appraisal Inputs'!$C$346:$BK$390,35,0),"")="","",IFERROR(HLOOKUP(AQ8,'Appraisal Inputs'!$C$346:$BK$390,35,0),""))</f>
        <v/>
      </c>
      <c r="AR42" s="315" t="str">
        <f>IF(IFERROR(HLOOKUP(AR8,'Appraisal Inputs'!$C$346:$BK$390,35,0),"")="","",IFERROR(HLOOKUP(AR8,'Appraisal Inputs'!$C$346:$BK$390,35,0),""))</f>
        <v/>
      </c>
      <c r="AS42" s="299" t="str">
        <f>IF(IFERROR(HLOOKUP(AS8,'Appraisal Inputs'!$C$346:$BK$390,35,0),"")="","",IFERROR(HLOOKUP(AS8,'Appraisal Inputs'!$C$346:$BK$390,35,0),""))</f>
        <v/>
      </c>
      <c r="AT42" s="315" t="str">
        <f>IF(IFERROR(HLOOKUP(AT8,'Appraisal Inputs'!$C$346:$BK$390,35,0),"")="","",IFERROR(HLOOKUP(AT8,'Appraisal Inputs'!$C$346:$BK$390,35,0),""))</f>
        <v/>
      </c>
      <c r="AU42" s="299" t="str">
        <f>IF(IFERROR(HLOOKUP(AU8,'Appraisal Inputs'!$C$346:$BK$390,35,0),"")="","",IFERROR(HLOOKUP(AU8,'Appraisal Inputs'!$C$346:$BK$390,35,0),""))</f>
        <v/>
      </c>
      <c r="AV42" s="315" t="str">
        <f>IF(IFERROR(HLOOKUP(AV8,'Appraisal Inputs'!$C$346:$BK$390,35,0),"")="","",IFERROR(HLOOKUP(AV8,'Appraisal Inputs'!$C$346:$BK$390,35,0),""))</f>
        <v/>
      </c>
      <c r="AW42" s="299" t="str">
        <f>IF(IFERROR(HLOOKUP(AW8,'Appraisal Inputs'!$C$346:$BK$390,35,0),"")="","",IFERROR(HLOOKUP(AW8,'Appraisal Inputs'!$C$346:$BK$390,35,0),""))</f>
        <v/>
      </c>
      <c r="AX42" s="315" t="str">
        <f>IF(IFERROR(HLOOKUP(AX8,'Appraisal Inputs'!$C$346:$BK$390,35,0),"")="","",IFERROR(HLOOKUP(AX8,'Appraisal Inputs'!$C$346:$BK$390,35,0),""))</f>
        <v/>
      </c>
      <c r="AY42" s="299" t="str">
        <f>IF(IFERROR(HLOOKUP(AY8,'Appraisal Inputs'!$C$346:$BK$390,35,0),"")="","",IFERROR(HLOOKUP(AY8,'Appraisal Inputs'!$C$346:$BK$390,35,0),""))</f>
        <v/>
      </c>
      <c r="AZ42" s="315" t="str">
        <f>IF(IFERROR(HLOOKUP(AZ8,'Appraisal Inputs'!$C$346:$BK$390,35,0),"")="","",IFERROR(HLOOKUP(AZ8,'Appraisal Inputs'!$C$346:$BK$390,35,0),""))</f>
        <v/>
      </c>
      <c r="BA42" s="299" t="str">
        <f>IF(IFERROR(HLOOKUP(BA8,'Appraisal Inputs'!$C$346:$BK$390,35,0),"")="","",IFERROR(HLOOKUP(BA8,'Appraisal Inputs'!$C$346:$BK$390,35,0),""))</f>
        <v/>
      </c>
      <c r="BB42" s="315" t="str">
        <f>IF(IFERROR(HLOOKUP(BB8,'Appraisal Inputs'!$C$346:$BK$390,35,0),"")="","",IFERROR(HLOOKUP(BB8,'Appraisal Inputs'!$C$346:$BK$390,35,0),""))</f>
        <v/>
      </c>
      <c r="BC42" s="299" t="str">
        <f>IF(IFERROR(HLOOKUP(BC8,'Appraisal Inputs'!$C$346:$BK$390,35,0),"")="","",IFERROR(HLOOKUP(BC8,'Appraisal Inputs'!$C$346:$BK$390,35,0),""))</f>
        <v/>
      </c>
      <c r="BD42" s="315" t="str">
        <f>IF(IFERROR(HLOOKUP(BD8,'Appraisal Inputs'!$C$346:$BK$390,35,0),"")="","",IFERROR(HLOOKUP(BD8,'Appraisal Inputs'!$C$346:$BK$390,35,0),""))</f>
        <v/>
      </c>
      <c r="BE42" s="299" t="str">
        <f>IF(IFERROR(HLOOKUP(BE8,'Appraisal Inputs'!$C$346:$BK$390,35,0),"")="","",IFERROR(HLOOKUP(BE8,'Appraisal Inputs'!$C$346:$BK$390,35,0),""))</f>
        <v/>
      </c>
      <c r="BF42" s="315" t="str">
        <f>IF(IFERROR(HLOOKUP(BF8,'Appraisal Inputs'!$C$346:$BK$390,35,0),"")="","",IFERROR(HLOOKUP(BF8,'Appraisal Inputs'!$C$346:$BK$390,35,0),""))</f>
        <v/>
      </c>
      <c r="BG42" s="299" t="str">
        <f>IF(IFERROR(HLOOKUP(BG8,'Appraisal Inputs'!$C$346:$BK$390,35,0),"")="","",IFERROR(HLOOKUP(BG8,'Appraisal Inputs'!$C$346:$BK$390,35,0),""))</f>
        <v/>
      </c>
      <c r="BH42" s="315" t="str">
        <f>IF(IFERROR(HLOOKUP(BH8,'Appraisal Inputs'!$C$346:$BK$390,35,0),"")="","",IFERROR(HLOOKUP(BH8,'Appraisal Inputs'!$C$346:$BK$390,35,0),""))</f>
        <v/>
      </c>
      <c r="BI42" s="299" t="str">
        <f>IF(IFERROR(HLOOKUP(BI8,'Appraisal Inputs'!$C$346:$BK$390,35,0),"")="","",IFERROR(HLOOKUP(BI8,'Appraisal Inputs'!$C$346:$BK$390,35,0),""))</f>
        <v/>
      </c>
      <c r="BJ42" s="315" t="str">
        <f>IF(IFERROR(HLOOKUP(BJ8,'Appraisal Inputs'!$C$346:$BK$390,35,0),"")="","",IFERROR(HLOOKUP(BJ8,'Appraisal Inputs'!$C$346:$BK$390,35,0),""))</f>
        <v/>
      </c>
      <c r="BL42" s="299">
        <f t="shared" si="1"/>
        <v>0</v>
      </c>
      <c r="BM42" s="318" t="str">
        <f t="shared" si="0"/>
        <v>No</v>
      </c>
    </row>
    <row r="43" spans="1:65" x14ac:dyDescent="0.25">
      <c r="A43" s="86"/>
      <c r="B43" s="143" t="str">
        <f>'Appraisal Inputs'!C381</f>
        <v>Comp 32</v>
      </c>
      <c r="C43" s="299" t="str">
        <f>IF(IFERROR(HLOOKUP(C8,'Appraisal Inputs'!$C$346:$BK$390,36,0),"")="","",IFERROR(HLOOKUP(C8,'Appraisal Inputs'!$C$346:$BK$390,36,0),""))</f>
        <v/>
      </c>
      <c r="D43" s="315" t="str">
        <f>IF(IFERROR(HLOOKUP(D8,'Appraisal Inputs'!$C$346:$BK$390,36,0),"")="","",IFERROR(HLOOKUP(D8,'Appraisal Inputs'!$C$346:$BK$390,36,0),""))</f>
        <v/>
      </c>
      <c r="E43" s="299" t="str">
        <f>IF(IFERROR(HLOOKUP(E8,'Appraisal Inputs'!$C$346:$BK$390,36,0),"")="","",IFERROR(HLOOKUP(E8,'Appraisal Inputs'!$C$346:$BK$390,36,0),""))</f>
        <v/>
      </c>
      <c r="F43" s="315" t="str">
        <f>IF(IFERROR(HLOOKUP(F8,'Appraisal Inputs'!$C$346:$BK$390,36,0),"")="","",IFERROR(HLOOKUP(F8,'Appraisal Inputs'!$C$346:$BK$390,36,0),""))</f>
        <v/>
      </c>
      <c r="G43" s="299" t="str">
        <f>IF(IFERROR(HLOOKUP(G8,'Appraisal Inputs'!$C$346:$BK$390,36,0),"")="","",IFERROR(HLOOKUP(G8,'Appraisal Inputs'!$C$346:$BK$390,36,0),""))</f>
        <v/>
      </c>
      <c r="H43" s="315" t="str">
        <f>IF(IFERROR(HLOOKUP(H8,'Appraisal Inputs'!$C$346:$BK$390,36,0),"")="","",IFERROR(HLOOKUP(H8,'Appraisal Inputs'!$C$346:$BK$390,36,0),""))</f>
        <v/>
      </c>
      <c r="I43" s="299" t="str">
        <f>IF(IFERROR(HLOOKUP(I8,'Appraisal Inputs'!$C$346:$BK$390,36,0),"")="","",IFERROR(HLOOKUP(I8,'Appraisal Inputs'!$C$346:$BK$390,36,0),""))</f>
        <v/>
      </c>
      <c r="J43" s="315" t="str">
        <f>IF(IFERROR(HLOOKUP(J8,'Appraisal Inputs'!$C$346:$BK$390,36,0),"")="","",IFERROR(HLOOKUP(J8,'Appraisal Inputs'!$C$346:$BK$390,36,0),""))</f>
        <v/>
      </c>
      <c r="K43" s="299" t="str">
        <f>IF(IFERROR(HLOOKUP(K8,'Appraisal Inputs'!$C$346:$BK$390,36,0),"")="","",IFERROR(HLOOKUP(K8,'Appraisal Inputs'!$C$346:$BK$390,36,0),""))</f>
        <v/>
      </c>
      <c r="L43" s="315" t="str">
        <f>IF(IFERROR(HLOOKUP(L8,'Appraisal Inputs'!$C$346:$BK$390,36,0),"")="","",IFERROR(HLOOKUP(L8,'Appraisal Inputs'!$C$346:$BK$390,36,0),""))</f>
        <v/>
      </c>
      <c r="M43" s="299" t="str">
        <f>IF(IFERROR(HLOOKUP(M8,'Appraisal Inputs'!$C$346:$BK$390,36,0),"")="","",IFERROR(HLOOKUP(M8,'Appraisal Inputs'!$C$346:$BK$390,36,0),""))</f>
        <v/>
      </c>
      <c r="N43" s="315" t="str">
        <f>IF(IFERROR(HLOOKUP(N8,'Appraisal Inputs'!$C$346:$BK$390,36,0),"")="","",IFERROR(HLOOKUP(N8,'Appraisal Inputs'!$C$346:$BK$390,36,0),""))</f>
        <v/>
      </c>
      <c r="O43" s="299" t="str">
        <f>IF(IFERROR(HLOOKUP(O8,'Appraisal Inputs'!$C$346:$BK$390,36,0),"")="","",IFERROR(HLOOKUP(O8,'Appraisal Inputs'!$C$346:$BK$390,36,0),""))</f>
        <v/>
      </c>
      <c r="P43" s="315" t="str">
        <f>IF(IFERROR(HLOOKUP(P8,'Appraisal Inputs'!$C$346:$BK$390,36,0),"")="","",IFERROR(HLOOKUP(P8,'Appraisal Inputs'!$C$346:$BK$390,36,0),""))</f>
        <v/>
      </c>
      <c r="Q43" s="299" t="str">
        <f>IF(IFERROR(HLOOKUP(Q8,'Appraisal Inputs'!$C$346:$BK$390,36,0),"")="","",IFERROR(HLOOKUP(Q8,'Appraisal Inputs'!$C$346:$BK$390,36,0),""))</f>
        <v/>
      </c>
      <c r="R43" s="315" t="str">
        <f>IF(IFERROR(HLOOKUP(R8,'Appraisal Inputs'!$C$346:$BK$390,36,0),"")="","",IFERROR(HLOOKUP(R8,'Appraisal Inputs'!$C$346:$BK$390,36,0),""))</f>
        <v/>
      </c>
      <c r="S43" s="299" t="str">
        <f>IF(IFERROR(HLOOKUP(S8,'Appraisal Inputs'!$C$346:$BK$390,36,0),"")="","",IFERROR(HLOOKUP(S8,'Appraisal Inputs'!$C$346:$BK$390,36,0),""))</f>
        <v/>
      </c>
      <c r="T43" s="315" t="str">
        <f>IF(IFERROR(HLOOKUP(T8,'Appraisal Inputs'!$C$346:$BK$390,36,0),"")="","",IFERROR(HLOOKUP(T8,'Appraisal Inputs'!$C$346:$BK$390,36,0),""))</f>
        <v/>
      </c>
      <c r="U43" s="299" t="str">
        <f>IF(IFERROR(HLOOKUP(U8,'Appraisal Inputs'!$C$346:$BK$390,36,0),"")="","",IFERROR(HLOOKUP(U8,'Appraisal Inputs'!$C$346:$BK$390,36,0),""))</f>
        <v/>
      </c>
      <c r="V43" s="315" t="str">
        <f>IF(IFERROR(HLOOKUP(V8,'Appraisal Inputs'!$C$346:$BK$390,36,0),"")="","",IFERROR(HLOOKUP(V8,'Appraisal Inputs'!$C$346:$BK$390,36,0),""))</f>
        <v/>
      </c>
      <c r="W43" s="299" t="str">
        <f>IF(IFERROR(HLOOKUP(W8,'Appraisal Inputs'!$C$346:$BK$390,36,0),"")="","",IFERROR(HLOOKUP(W8,'Appraisal Inputs'!$C$346:$BK$390,36,0),""))</f>
        <v/>
      </c>
      <c r="X43" s="315" t="str">
        <f>IF(IFERROR(HLOOKUP(X8,'Appraisal Inputs'!$C$346:$BK$390,36,0),"")="","",IFERROR(HLOOKUP(X8,'Appraisal Inputs'!$C$346:$BK$390,36,0),""))</f>
        <v/>
      </c>
      <c r="Y43" s="299" t="str">
        <f>IF(IFERROR(HLOOKUP(Y8,'Appraisal Inputs'!$C$346:$BK$390,36,0),"")="","",IFERROR(HLOOKUP(Y8,'Appraisal Inputs'!$C$346:$BK$390,36,0),""))</f>
        <v/>
      </c>
      <c r="Z43" s="315" t="str">
        <f>IF(IFERROR(HLOOKUP(Z8,'Appraisal Inputs'!$C$346:$BK$390,36,0),"")="","",IFERROR(HLOOKUP(Z8,'Appraisal Inputs'!$C$346:$BK$390,36,0),""))</f>
        <v/>
      </c>
      <c r="AA43" s="299" t="str">
        <f>IF(IFERROR(HLOOKUP(AA8,'Appraisal Inputs'!$C$346:$BK$390,36,0),"")="","",IFERROR(HLOOKUP(AA8,'Appraisal Inputs'!$C$346:$BK$390,36,0),""))</f>
        <v/>
      </c>
      <c r="AB43" s="315" t="str">
        <f>IF(IFERROR(HLOOKUP(AB8,'Appraisal Inputs'!$C$346:$BK$390,36,0),"")="","",IFERROR(HLOOKUP(AB8,'Appraisal Inputs'!$C$346:$BK$390,36,0),""))</f>
        <v/>
      </c>
      <c r="AC43" s="299" t="str">
        <f>IF(IFERROR(HLOOKUP(AC8,'Appraisal Inputs'!$C$346:$BK$390,36,0),"")="","",IFERROR(HLOOKUP(AC8,'Appraisal Inputs'!$C$346:$BK$390,36,0),""))</f>
        <v/>
      </c>
      <c r="AD43" s="315" t="str">
        <f>IF(IFERROR(HLOOKUP(AD8,'Appraisal Inputs'!$C$346:$BK$390,36,0),"")="","",IFERROR(HLOOKUP(AD8,'Appraisal Inputs'!$C$346:$BK$390,36,0),""))</f>
        <v/>
      </c>
      <c r="AE43" s="299" t="str">
        <f>IF(IFERROR(HLOOKUP(AE8,'Appraisal Inputs'!$C$346:$BK$390,36,0),"")="","",IFERROR(HLOOKUP(AE8,'Appraisal Inputs'!$C$346:$BK$390,36,0),""))</f>
        <v/>
      </c>
      <c r="AF43" s="315" t="str">
        <f>IF(IFERROR(HLOOKUP(AF8,'Appraisal Inputs'!$C$346:$BK$390,36,0),"")="","",IFERROR(HLOOKUP(AF8,'Appraisal Inputs'!$C$346:$BK$390,36,0),""))</f>
        <v/>
      </c>
      <c r="AG43" s="299" t="str">
        <f>IF(IFERROR(HLOOKUP(AG8,'Appraisal Inputs'!$C$346:$BK$390,36,0),"")="","",IFERROR(HLOOKUP(AG8,'Appraisal Inputs'!$C$346:$BK$390,36,0),""))</f>
        <v/>
      </c>
      <c r="AH43" s="315" t="str">
        <f>IF(IFERROR(HLOOKUP(AH8,'Appraisal Inputs'!$C$346:$BK$390,36,0),"")="","",IFERROR(HLOOKUP(AH8,'Appraisal Inputs'!$C$346:$BK$390,36,0),""))</f>
        <v/>
      </c>
      <c r="AI43" s="299" t="str">
        <f>IF(IFERROR(HLOOKUP(AI8,'Appraisal Inputs'!$C$346:$BK$390,36,0),"")="","",IFERROR(HLOOKUP(AI8,'Appraisal Inputs'!$C$346:$BK$390,36,0),""))</f>
        <v/>
      </c>
      <c r="AJ43" s="315" t="str">
        <f>IF(IFERROR(HLOOKUP(AJ8,'Appraisal Inputs'!$C$346:$BK$390,36,0),"")="","",IFERROR(HLOOKUP(AJ8,'Appraisal Inputs'!$C$346:$BK$390,36,0),""))</f>
        <v/>
      </c>
      <c r="AK43" s="299" t="str">
        <f>IF(IFERROR(HLOOKUP(AK8,'Appraisal Inputs'!$C$346:$BK$390,36,0),"")="","",IFERROR(HLOOKUP(AK8,'Appraisal Inputs'!$C$346:$BK$390,36,0),""))</f>
        <v/>
      </c>
      <c r="AL43" s="315" t="str">
        <f>IF(IFERROR(HLOOKUP(AL8,'Appraisal Inputs'!$C$346:$BK$390,36,0),"")="","",IFERROR(HLOOKUP(AL8,'Appraisal Inputs'!$C$346:$BK$390,36,0),""))</f>
        <v/>
      </c>
      <c r="AM43" s="299" t="str">
        <f>IF(IFERROR(HLOOKUP(AM8,'Appraisal Inputs'!$C$346:$BK$390,36,0),"")="","",IFERROR(HLOOKUP(AM8,'Appraisal Inputs'!$C$346:$BK$390,36,0),""))</f>
        <v/>
      </c>
      <c r="AN43" s="315" t="str">
        <f>IF(IFERROR(HLOOKUP(AN8,'Appraisal Inputs'!$C$346:$BK$390,36,0),"")="","",IFERROR(HLOOKUP(AN8,'Appraisal Inputs'!$C$346:$BK$390,36,0),""))</f>
        <v/>
      </c>
      <c r="AO43" s="299" t="str">
        <f>IF(IFERROR(HLOOKUP(AO8,'Appraisal Inputs'!$C$346:$BK$390,36,0),"")="","",IFERROR(HLOOKUP(AO8,'Appraisal Inputs'!$C$346:$BK$390,36,0),""))</f>
        <v/>
      </c>
      <c r="AP43" s="315" t="str">
        <f>IF(IFERROR(HLOOKUP(AP8,'Appraisal Inputs'!$C$346:$BK$390,36,0),"")="","",IFERROR(HLOOKUP(AP8,'Appraisal Inputs'!$C$346:$BK$390,36,0),""))</f>
        <v/>
      </c>
      <c r="AQ43" s="299" t="str">
        <f>IF(IFERROR(HLOOKUP(AQ8,'Appraisal Inputs'!$C$346:$BK$390,36,0),"")="","",IFERROR(HLOOKUP(AQ8,'Appraisal Inputs'!$C$346:$BK$390,36,0),""))</f>
        <v/>
      </c>
      <c r="AR43" s="315" t="str">
        <f>IF(IFERROR(HLOOKUP(AR8,'Appraisal Inputs'!$C$346:$BK$390,36,0),"")="","",IFERROR(HLOOKUP(AR8,'Appraisal Inputs'!$C$346:$BK$390,36,0),""))</f>
        <v/>
      </c>
      <c r="AS43" s="299" t="str">
        <f>IF(IFERROR(HLOOKUP(AS8,'Appraisal Inputs'!$C$346:$BK$390,36,0),"")="","",IFERROR(HLOOKUP(AS8,'Appraisal Inputs'!$C$346:$BK$390,36,0),""))</f>
        <v/>
      </c>
      <c r="AT43" s="315" t="str">
        <f>IF(IFERROR(HLOOKUP(AT8,'Appraisal Inputs'!$C$346:$BK$390,36,0),"")="","",IFERROR(HLOOKUP(AT8,'Appraisal Inputs'!$C$346:$BK$390,36,0),""))</f>
        <v/>
      </c>
      <c r="AU43" s="299" t="str">
        <f>IF(IFERROR(HLOOKUP(AU8,'Appraisal Inputs'!$C$346:$BK$390,36,0),"")="","",IFERROR(HLOOKUP(AU8,'Appraisal Inputs'!$C$346:$BK$390,36,0),""))</f>
        <v/>
      </c>
      <c r="AV43" s="315" t="str">
        <f>IF(IFERROR(HLOOKUP(AV8,'Appraisal Inputs'!$C$346:$BK$390,36,0),"")="","",IFERROR(HLOOKUP(AV8,'Appraisal Inputs'!$C$346:$BK$390,36,0),""))</f>
        <v/>
      </c>
      <c r="AW43" s="299" t="str">
        <f>IF(IFERROR(HLOOKUP(AW8,'Appraisal Inputs'!$C$346:$BK$390,36,0),"")="","",IFERROR(HLOOKUP(AW8,'Appraisal Inputs'!$C$346:$BK$390,36,0),""))</f>
        <v/>
      </c>
      <c r="AX43" s="315" t="str">
        <f>IF(IFERROR(HLOOKUP(AX8,'Appraisal Inputs'!$C$346:$BK$390,36,0),"")="","",IFERROR(HLOOKUP(AX8,'Appraisal Inputs'!$C$346:$BK$390,36,0),""))</f>
        <v/>
      </c>
      <c r="AY43" s="299" t="str">
        <f>IF(IFERROR(HLOOKUP(AY8,'Appraisal Inputs'!$C$346:$BK$390,36,0),"")="","",IFERROR(HLOOKUP(AY8,'Appraisal Inputs'!$C$346:$BK$390,36,0),""))</f>
        <v/>
      </c>
      <c r="AZ43" s="315" t="str">
        <f>IF(IFERROR(HLOOKUP(AZ8,'Appraisal Inputs'!$C$346:$BK$390,36,0),"")="","",IFERROR(HLOOKUP(AZ8,'Appraisal Inputs'!$C$346:$BK$390,36,0),""))</f>
        <v/>
      </c>
      <c r="BA43" s="299" t="str">
        <f>IF(IFERROR(HLOOKUP(BA8,'Appraisal Inputs'!$C$346:$BK$390,36,0),"")="","",IFERROR(HLOOKUP(BA8,'Appraisal Inputs'!$C$346:$BK$390,36,0),""))</f>
        <v/>
      </c>
      <c r="BB43" s="315" t="str">
        <f>IF(IFERROR(HLOOKUP(BB8,'Appraisal Inputs'!$C$346:$BK$390,36,0),"")="","",IFERROR(HLOOKUP(BB8,'Appraisal Inputs'!$C$346:$BK$390,36,0),""))</f>
        <v/>
      </c>
      <c r="BC43" s="299" t="str">
        <f>IF(IFERROR(HLOOKUP(BC8,'Appraisal Inputs'!$C$346:$BK$390,36,0),"")="","",IFERROR(HLOOKUP(BC8,'Appraisal Inputs'!$C$346:$BK$390,36,0),""))</f>
        <v/>
      </c>
      <c r="BD43" s="315" t="str">
        <f>IF(IFERROR(HLOOKUP(BD8,'Appraisal Inputs'!$C$346:$BK$390,36,0),"")="","",IFERROR(HLOOKUP(BD8,'Appraisal Inputs'!$C$346:$BK$390,36,0),""))</f>
        <v/>
      </c>
      <c r="BE43" s="299" t="str">
        <f>IF(IFERROR(HLOOKUP(BE8,'Appraisal Inputs'!$C$346:$BK$390,36,0),"")="","",IFERROR(HLOOKUP(BE8,'Appraisal Inputs'!$C$346:$BK$390,36,0),""))</f>
        <v/>
      </c>
      <c r="BF43" s="315" t="str">
        <f>IF(IFERROR(HLOOKUP(BF8,'Appraisal Inputs'!$C$346:$BK$390,36,0),"")="","",IFERROR(HLOOKUP(BF8,'Appraisal Inputs'!$C$346:$BK$390,36,0),""))</f>
        <v/>
      </c>
      <c r="BG43" s="299" t="str">
        <f>IF(IFERROR(HLOOKUP(BG8,'Appraisal Inputs'!$C$346:$BK$390,36,0),"")="","",IFERROR(HLOOKUP(BG8,'Appraisal Inputs'!$C$346:$BK$390,36,0),""))</f>
        <v/>
      </c>
      <c r="BH43" s="315" t="str">
        <f>IF(IFERROR(HLOOKUP(BH8,'Appraisal Inputs'!$C$346:$BK$390,36,0),"")="","",IFERROR(HLOOKUP(BH8,'Appraisal Inputs'!$C$346:$BK$390,36,0),""))</f>
        <v/>
      </c>
      <c r="BI43" s="299" t="str">
        <f>IF(IFERROR(HLOOKUP(BI8,'Appraisal Inputs'!$C$346:$BK$390,36,0),"")="","",IFERROR(HLOOKUP(BI8,'Appraisal Inputs'!$C$346:$BK$390,36,0),""))</f>
        <v/>
      </c>
      <c r="BJ43" s="315" t="str">
        <f>IF(IFERROR(HLOOKUP(BJ8,'Appraisal Inputs'!$C$346:$BK$390,36,0),"")="","",IFERROR(HLOOKUP(BJ8,'Appraisal Inputs'!$C$346:$BK$390,36,0),""))</f>
        <v/>
      </c>
      <c r="BL43" s="299">
        <f t="shared" si="1"/>
        <v>0</v>
      </c>
      <c r="BM43" s="318" t="str">
        <f t="shared" si="0"/>
        <v>No</v>
      </c>
    </row>
    <row r="44" spans="1:65" x14ac:dyDescent="0.25">
      <c r="A44" s="86"/>
      <c r="B44" s="143" t="str">
        <f>'Appraisal Inputs'!C382</f>
        <v>Comp 33</v>
      </c>
      <c r="C44" s="299" t="str">
        <f>IF(IFERROR(HLOOKUP(C8,'Appraisal Inputs'!$C$346:$BK$390,37,0),"")="","",IFERROR(HLOOKUP(C8,'Appraisal Inputs'!$C$346:$BK$390,37,0),""))</f>
        <v/>
      </c>
      <c r="D44" s="315" t="str">
        <f>IF(IFERROR(HLOOKUP(D8,'Appraisal Inputs'!$C$346:$BK$390,37,0),"")="","",IFERROR(HLOOKUP(D8,'Appraisal Inputs'!$C$346:$BK$390,37,0),""))</f>
        <v/>
      </c>
      <c r="E44" s="299" t="str">
        <f>IF(IFERROR(HLOOKUP(E8,'Appraisal Inputs'!$C$346:$BK$390,37,0),"")="","",IFERROR(HLOOKUP(E8,'Appraisal Inputs'!$C$346:$BK$390,37,0),""))</f>
        <v/>
      </c>
      <c r="F44" s="315" t="str">
        <f>IF(IFERROR(HLOOKUP(F8,'Appraisal Inputs'!$C$346:$BK$390,37,0),"")="","",IFERROR(HLOOKUP(F8,'Appraisal Inputs'!$C$346:$BK$390,37,0),""))</f>
        <v/>
      </c>
      <c r="G44" s="299" t="str">
        <f>IF(IFERROR(HLOOKUP(G8,'Appraisal Inputs'!$C$346:$BK$390,37,0),"")="","",IFERROR(HLOOKUP(G8,'Appraisal Inputs'!$C$346:$BK$390,37,0),""))</f>
        <v/>
      </c>
      <c r="H44" s="315" t="str">
        <f>IF(IFERROR(HLOOKUP(H8,'Appraisal Inputs'!$C$346:$BK$390,37,0),"")="","",IFERROR(HLOOKUP(H8,'Appraisal Inputs'!$C$346:$BK$390,37,0),""))</f>
        <v/>
      </c>
      <c r="I44" s="299" t="str">
        <f>IF(IFERROR(HLOOKUP(I8,'Appraisal Inputs'!$C$346:$BK$390,37,0),"")="","",IFERROR(HLOOKUP(I8,'Appraisal Inputs'!$C$346:$BK$390,37,0),""))</f>
        <v/>
      </c>
      <c r="J44" s="315" t="str">
        <f>IF(IFERROR(HLOOKUP(J8,'Appraisal Inputs'!$C$346:$BK$390,37,0),"")="","",IFERROR(HLOOKUP(J8,'Appraisal Inputs'!$C$346:$BK$390,37,0),""))</f>
        <v/>
      </c>
      <c r="K44" s="299" t="str">
        <f>IF(IFERROR(HLOOKUP(K8,'Appraisal Inputs'!$C$346:$BK$390,37,0),"")="","",IFERROR(HLOOKUP(K8,'Appraisal Inputs'!$C$346:$BK$390,37,0),""))</f>
        <v/>
      </c>
      <c r="L44" s="315" t="str">
        <f>IF(IFERROR(HLOOKUP(L8,'Appraisal Inputs'!$C$346:$BK$390,37,0),"")="","",IFERROR(HLOOKUP(L8,'Appraisal Inputs'!$C$346:$BK$390,37,0),""))</f>
        <v/>
      </c>
      <c r="M44" s="299" t="str">
        <f>IF(IFERROR(HLOOKUP(M8,'Appraisal Inputs'!$C$346:$BK$390,37,0),"")="","",IFERROR(HLOOKUP(M8,'Appraisal Inputs'!$C$346:$BK$390,37,0),""))</f>
        <v/>
      </c>
      <c r="N44" s="315" t="str">
        <f>IF(IFERROR(HLOOKUP(N8,'Appraisal Inputs'!$C$346:$BK$390,37,0),"")="","",IFERROR(HLOOKUP(N8,'Appraisal Inputs'!$C$346:$BK$390,37,0),""))</f>
        <v/>
      </c>
      <c r="O44" s="299" t="str">
        <f>IF(IFERROR(HLOOKUP(O8,'Appraisal Inputs'!$C$346:$BK$390,37,0),"")="","",IFERROR(HLOOKUP(O8,'Appraisal Inputs'!$C$346:$BK$390,37,0),""))</f>
        <v/>
      </c>
      <c r="P44" s="315" t="str">
        <f>IF(IFERROR(HLOOKUP(P8,'Appraisal Inputs'!$C$346:$BK$390,37,0),"")="","",IFERROR(HLOOKUP(P8,'Appraisal Inputs'!$C$346:$BK$390,37,0),""))</f>
        <v/>
      </c>
      <c r="Q44" s="299" t="str">
        <f>IF(IFERROR(HLOOKUP(Q8,'Appraisal Inputs'!$C$346:$BK$390,37,0),"")="","",IFERROR(HLOOKUP(Q8,'Appraisal Inputs'!$C$346:$BK$390,37,0),""))</f>
        <v/>
      </c>
      <c r="R44" s="315" t="str">
        <f>IF(IFERROR(HLOOKUP(R8,'Appraisal Inputs'!$C$346:$BK$390,37,0),"")="","",IFERROR(HLOOKUP(R8,'Appraisal Inputs'!$C$346:$BK$390,37,0),""))</f>
        <v/>
      </c>
      <c r="S44" s="299" t="str">
        <f>IF(IFERROR(HLOOKUP(S8,'Appraisal Inputs'!$C$346:$BK$390,37,0),"")="","",IFERROR(HLOOKUP(S8,'Appraisal Inputs'!$C$346:$BK$390,37,0),""))</f>
        <v/>
      </c>
      <c r="T44" s="315" t="str">
        <f>IF(IFERROR(HLOOKUP(T8,'Appraisal Inputs'!$C$346:$BK$390,37,0),"")="","",IFERROR(HLOOKUP(T8,'Appraisal Inputs'!$C$346:$BK$390,37,0),""))</f>
        <v/>
      </c>
      <c r="U44" s="299" t="str">
        <f>IF(IFERROR(HLOOKUP(U8,'Appraisal Inputs'!$C$346:$BK$390,37,0),"")="","",IFERROR(HLOOKUP(U8,'Appraisal Inputs'!$C$346:$BK$390,37,0),""))</f>
        <v/>
      </c>
      <c r="V44" s="315" t="str">
        <f>IF(IFERROR(HLOOKUP(V8,'Appraisal Inputs'!$C$346:$BK$390,37,0),"")="","",IFERROR(HLOOKUP(V8,'Appraisal Inputs'!$C$346:$BK$390,37,0),""))</f>
        <v/>
      </c>
      <c r="W44" s="299" t="str">
        <f>IF(IFERROR(HLOOKUP(W8,'Appraisal Inputs'!$C$346:$BK$390,37,0),"")="","",IFERROR(HLOOKUP(W8,'Appraisal Inputs'!$C$346:$BK$390,37,0),""))</f>
        <v/>
      </c>
      <c r="X44" s="315" t="str">
        <f>IF(IFERROR(HLOOKUP(X8,'Appraisal Inputs'!$C$346:$BK$390,37,0),"")="","",IFERROR(HLOOKUP(X8,'Appraisal Inputs'!$C$346:$BK$390,37,0),""))</f>
        <v/>
      </c>
      <c r="Y44" s="299" t="str">
        <f>IF(IFERROR(HLOOKUP(Y8,'Appraisal Inputs'!$C$346:$BK$390,37,0),"")="","",IFERROR(HLOOKUP(Y8,'Appraisal Inputs'!$C$346:$BK$390,37,0),""))</f>
        <v/>
      </c>
      <c r="Z44" s="315" t="str">
        <f>IF(IFERROR(HLOOKUP(Z8,'Appraisal Inputs'!$C$346:$BK$390,37,0),"")="","",IFERROR(HLOOKUP(Z8,'Appraisal Inputs'!$C$346:$BK$390,37,0),""))</f>
        <v/>
      </c>
      <c r="AA44" s="299" t="str">
        <f>IF(IFERROR(HLOOKUP(AA8,'Appraisal Inputs'!$C$346:$BK$390,37,0),"")="","",IFERROR(HLOOKUP(AA8,'Appraisal Inputs'!$C$346:$BK$390,37,0),""))</f>
        <v/>
      </c>
      <c r="AB44" s="315" t="str">
        <f>IF(IFERROR(HLOOKUP(AB8,'Appraisal Inputs'!$C$346:$BK$390,37,0),"")="","",IFERROR(HLOOKUP(AB8,'Appraisal Inputs'!$C$346:$BK$390,37,0),""))</f>
        <v/>
      </c>
      <c r="AC44" s="299" t="str">
        <f>IF(IFERROR(HLOOKUP(AC8,'Appraisal Inputs'!$C$346:$BK$390,37,0),"")="","",IFERROR(HLOOKUP(AC8,'Appraisal Inputs'!$C$346:$BK$390,37,0),""))</f>
        <v/>
      </c>
      <c r="AD44" s="315" t="str">
        <f>IF(IFERROR(HLOOKUP(AD8,'Appraisal Inputs'!$C$346:$BK$390,37,0),"")="","",IFERROR(HLOOKUP(AD8,'Appraisal Inputs'!$C$346:$BK$390,37,0),""))</f>
        <v/>
      </c>
      <c r="AE44" s="299" t="str">
        <f>IF(IFERROR(HLOOKUP(AE8,'Appraisal Inputs'!$C$346:$BK$390,37,0),"")="","",IFERROR(HLOOKUP(AE8,'Appraisal Inputs'!$C$346:$BK$390,37,0),""))</f>
        <v/>
      </c>
      <c r="AF44" s="315" t="str">
        <f>IF(IFERROR(HLOOKUP(AF8,'Appraisal Inputs'!$C$346:$BK$390,37,0),"")="","",IFERROR(HLOOKUP(AF8,'Appraisal Inputs'!$C$346:$BK$390,37,0),""))</f>
        <v/>
      </c>
      <c r="AG44" s="299" t="str">
        <f>IF(IFERROR(HLOOKUP(AG8,'Appraisal Inputs'!$C$346:$BK$390,37,0),"")="","",IFERROR(HLOOKUP(AG8,'Appraisal Inputs'!$C$346:$BK$390,37,0),""))</f>
        <v/>
      </c>
      <c r="AH44" s="315" t="str">
        <f>IF(IFERROR(HLOOKUP(AH8,'Appraisal Inputs'!$C$346:$BK$390,37,0),"")="","",IFERROR(HLOOKUP(AH8,'Appraisal Inputs'!$C$346:$BK$390,37,0),""))</f>
        <v/>
      </c>
      <c r="AI44" s="299" t="str">
        <f>IF(IFERROR(HLOOKUP(AI8,'Appraisal Inputs'!$C$346:$BK$390,37,0),"")="","",IFERROR(HLOOKUP(AI8,'Appraisal Inputs'!$C$346:$BK$390,37,0),""))</f>
        <v/>
      </c>
      <c r="AJ44" s="315" t="str">
        <f>IF(IFERROR(HLOOKUP(AJ8,'Appraisal Inputs'!$C$346:$BK$390,37,0),"")="","",IFERROR(HLOOKUP(AJ8,'Appraisal Inputs'!$C$346:$BK$390,37,0),""))</f>
        <v/>
      </c>
      <c r="AK44" s="299" t="str">
        <f>IF(IFERROR(HLOOKUP(AK8,'Appraisal Inputs'!$C$346:$BK$390,37,0),"")="","",IFERROR(HLOOKUP(AK8,'Appraisal Inputs'!$C$346:$BK$390,37,0),""))</f>
        <v/>
      </c>
      <c r="AL44" s="315" t="str">
        <f>IF(IFERROR(HLOOKUP(AL8,'Appraisal Inputs'!$C$346:$BK$390,37,0),"")="","",IFERROR(HLOOKUP(AL8,'Appraisal Inputs'!$C$346:$BK$390,37,0),""))</f>
        <v/>
      </c>
      <c r="AM44" s="299" t="str">
        <f>IF(IFERROR(HLOOKUP(AM8,'Appraisal Inputs'!$C$346:$BK$390,37,0),"")="","",IFERROR(HLOOKUP(AM8,'Appraisal Inputs'!$C$346:$BK$390,37,0),""))</f>
        <v/>
      </c>
      <c r="AN44" s="315" t="str">
        <f>IF(IFERROR(HLOOKUP(AN8,'Appraisal Inputs'!$C$346:$BK$390,37,0),"")="","",IFERROR(HLOOKUP(AN8,'Appraisal Inputs'!$C$346:$BK$390,37,0),""))</f>
        <v/>
      </c>
      <c r="AO44" s="299" t="str">
        <f>IF(IFERROR(HLOOKUP(AO8,'Appraisal Inputs'!$C$346:$BK$390,37,0),"")="","",IFERROR(HLOOKUP(AO8,'Appraisal Inputs'!$C$346:$BK$390,37,0),""))</f>
        <v/>
      </c>
      <c r="AP44" s="315" t="str">
        <f>IF(IFERROR(HLOOKUP(AP8,'Appraisal Inputs'!$C$346:$BK$390,37,0),"")="","",IFERROR(HLOOKUP(AP8,'Appraisal Inputs'!$C$346:$BK$390,37,0),""))</f>
        <v/>
      </c>
      <c r="AQ44" s="299" t="str">
        <f>IF(IFERROR(HLOOKUP(AQ8,'Appraisal Inputs'!$C$346:$BK$390,37,0),"")="","",IFERROR(HLOOKUP(AQ8,'Appraisal Inputs'!$C$346:$BK$390,37,0),""))</f>
        <v/>
      </c>
      <c r="AR44" s="315" t="str">
        <f>IF(IFERROR(HLOOKUP(AR8,'Appraisal Inputs'!$C$346:$BK$390,37,0),"")="","",IFERROR(HLOOKUP(AR8,'Appraisal Inputs'!$C$346:$BK$390,37,0),""))</f>
        <v/>
      </c>
      <c r="AS44" s="299" t="str">
        <f>IF(IFERROR(HLOOKUP(AS8,'Appraisal Inputs'!$C$346:$BK$390,37,0),"")="","",IFERROR(HLOOKUP(AS8,'Appraisal Inputs'!$C$346:$BK$390,37,0),""))</f>
        <v/>
      </c>
      <c r="AT44" s="315" t="str">
        <f>IF(IFERROR(HLOOKUP(AT8,'Appraisal Inputs'!$C$346:$BK$390,37,0),"")="","",IFERROR(HLOOKUP(AT8,'Appraisal Inputs'!$C$346:$BK$390,37,0),""))</f>
        <v/>
      </c>
      <c r="AU44" s="299" t="str">
        <f>IF(IFERROR(HLOOKUP(AU8,'Appraisal Inputs'!$C$346:$BK$390,37,0),"")="","",IFERROR(HLOOKUP(AU8,'Appraisal Inputs'!$C$346:$BK$390,37,0),""))</f>
        <v/>
      </c>
      <c r="AV44" s="315" t="str">
        <f>IF(IFERROR(HLOOKUP(AV8,'Appraisal Inputs'!$C$346:$BK$390,37,0),"")="","",IFERROR(HLOOKUP(AV8,'Appraisal Inputs'!$C$346:$BK$390,37,0),""))</f>
        <v/>
      </c>
      <c r="AW44" s="299" t="str">
        <f>IF(IFERROR(HLOOKUP(AW8,'Appraisal Inputs'!$C$346:$BK$390,37,0),"")="","",IFERROR(HLOOKUP(AW8,'Appraisal Inputs'!$C$346:$BK$390,37,0),""))</f>
        <v/>
      </c>
      <c r="AX44" s="315" t="str">
        <f>IF(IFERROR(HLOOKUP(AX8,'Appraisal Inputs'!$C$346:$BK$390,37,0),"")="","",IFERROR(HLOOKUP(AX8,'Appraisal Inputs'!$C$346:$BK$390,37,0),""))</f>
        <v/>
      </c>
      <c r="AY44" s="299" t="str">
        <f>IF(IFERROR(HLOOKUP(AY8,'Appraisal Inputs'!$C$346:$BK$390,37,0),"")="","",IFERROR(HLOOKUP(AY8,'Appraisal Inputs'!$C$346:$BK$390,37,0),""))</f>
        <v/>
      </c>
      <c r="AZ44" s="315" t="str">
        <f>IF(IFERROR(HLOOKUP(AZ8,'Appraisal Inputs'!$C$346:$BK$390,37,0),"")="","",IFERROR(HLOOKUP(AZ8,'Appraisal Inputs'!$C$346:$BK$390,37,0),""))</f>
        <v/>
      </c>
      <c r="BA44" s="299" t="str">
        <f>IF(IFERROR(HLOOKUP(BA8,'Appraisal Inputs'!$C$346:$BK$390,37,0),"")="","",IFERROR(HLOOKUP(BA8,'Appraisal Inputs'!$C$346:$BK$390,37,0),""))</f>
        <v/>
      </c>
      <c r="BB44" s="315" t="str">
        <f>IF(IFERROR(HLOOKUP(BB8,'Appraisal Inputs'!$C$346:$BK$390,37,0),"")="","",IFERROR(HLOOKUP(BB8,'Appraisal Inputs'!$C$346:$BK$390,37,0),""))</f>
        <v/>
      </c>
      <c r="BC44" s="299" t="str">
        <f>IF(IFERROR(HLOOKUP(BC8,'Appraisal Inputs'!$C$346:$BK$390,37,0),"")="","",IFERROR(HLOOKUP(BC8,'Appraisal Inputs'!$C$346:$BK$390,37,0),""))</f>
        <v/>
      </c>
      <c r="BD44" s="315" t="str">
        <f>IF(IFERROR(HLOOKUP(BD8,'Appraisal Inputs'!$C$346:$BK$390,37,0),"")="","",IFERROR(HLOOKUP(BD8,'Appraisal Inputs'!$C$346:$BK$390,37,0),""))</f>
        <v/>
      </c>
      <c r="BE44" s="299" t="str">
        <f>IF(IFERROR(HLOOKUP(BE8,'Appraisal Inputs'!$C$346:$BK$390,37,0),"")="","",IFERROR(HLOOKUP(BE8,'Appraisal Inputs'!$C$346:$BK$390,37,0),""))</f>
        <v/>
      </c>
      <c r="BF44" s="315" t="str">
        <f>IF(IFERROR(HLOOKUP(BF8,'Appraisal Inputs'!$C$346:$BK$390,37,0),"")="","",IFERROR(HLOOKUP(BF8,'Appraisal Inputs'!$C$346:$BK$390,37,0),""))</f>
        <v/>
      </c>
      <c r="BG44" s="299" t="str">
        <f>IF(IFERROR(HLOOKUP(BG8,'Appraisal Inputs'!$C$346:$BK$390,37,0),"")="","",IFERROR(HLOOKUP(BG8,'Appraisal Inputs'!$C$346:$BK$390,37,0),""))</f>
        <v/>
      </c>
      <c r="BH44" s="315" t="str">
        <f>IF(IFERROR(HLOOKUP(BH8,'Appraisal Inputs'!$C$346:$BK$390,37,0),"")="","",IFERROR(HLOOKUP(BH8,'Appraisal Inputs'!$C$346:$BK$390,37,0),""))</f>
        <v/>
      </c>
      <c r="BI44" s="299" t="str">
        <f>IF(IFERROR(HLOOKUP(BI8,'Appraisal Inputs'!$C$346:$BK$390,37,0),"")="","",IFERROR(HLOOKUP(BI8,'Appraisal Inputs'!$C$346:$BK$390,37,0),""))</f>
        <v/>
      </c>
      <c r="BJ44" s="315" t="str">
        <f>IF(IFERROR(HLOOKUP(BJ8,'Appraisal Inputs'!$C$346:$BK$390,37,0),"")="","",IFERROR(HLOOKUP(BJ8,'Appraisal Inputs'!$C$346:$BK$390,37,0),""))</f>
        <v/>
      </c>
      <c r="BL44" s="299">
        <f t="shared" si="1"/>
        <v>0</v>
      </c>
      <c r="BM44" s="318" t="str">
        <f t="shared" si="0"/>
        <v>No</v>
      </c>
    </row>
    <row r="45" spans="1:65" x14ac:dyDescent="0.25">
      <c r="A45" s="86"/>
      <c r="B45" s="143" t="str">
        <f>'Appraisal Inputs'!C383</f>
        <v>Comp 34</v>
      </c>
      <c r="C45" s="299" t="str">
        <f>IF(IFERROR(HLOOKUP(C8,'Appraisal Inputs'!$C$346:$BK$390,38,0),"")="","",IFERROR(HLOOKUP(C8,'Appraisal Inputs'!$C$346:$BK$390,38,0),""))</f>
        <v/>
      </c>
      <c r="D45" s="315" t="str">
        <f>IF(IFERROR(HLOOKUP(D8,'Appraisal Inputs'!$C$346:$BK$390,38,0),"")="","",IFERROR(HLOOKUP(D8,'Appraisal Inputs'!$C$346:$BK$390,38,0),""))</f>
        <v/>
      </c>
      <c r="E45" s="299" t="str">
        <f>IF(IFERROR(HLOOKUP(E8,'Appraisal Inputs'!$C$346:$BK$390,38,0),"")="","",IFERROR(HLOOKUP(E8,'Appraisal Inputs'!$C$346:$BK$390,38,0),""))</f>
        <v/>
      </c>
      <c r="F45" s="315" t="str">
        <f>IF(IFERROR(HLOOKUP(F8,'Appraisal Inputs'!$C$346:$BK$390,38,0),"")="","",IFERROR(HLOOKUP(F8,'Appraisal Inputs'!$C$346:$BK$390,38,0),""))</f>
        <v/>
      </c>
      <c r="G45" s="299" t="str">
        <f>IF(IFERROR(HLOOKUP(G8,'Appraisal Inputs'!$C$346:$BK$390,38,0),"")="","",IFERROR(HLOOKUP(G8,'Appraisal Inputs'!$C$346:$BK$390,38,0),""))</f>
        <v/>
      </c>
      <c r="H45" s="315" t="str">
        <f>IF(IFERROR(HLOOKUP(H8,'Appraisal Inputs'!$C$346:$BK$390,38,0),"")="","",IFERROR(HLOOKUP(H8,'Appraisal Inputs'!$C$346:$BK$390,38,0),""))</f>
        <v/>
      </c>
      <c r="I45" s="299" t="str">
        <f>IF(IFERROR(HLOOKUP(I8,'Appraisal Inputs'!$C$346:$BK$390,38,0),"")="","",IFERROR(HLOOKUP(I8,'Appraisal Inputs'!$C$346:$BK$390,38,0),""))</f>
        <v/>
      </c>
      <c r="J45" s="315" t="str">
        <f>IF(IFERROR(HLOOKUP(J8,'Appraisal Inputs'!$C$346:$BK$390,38,0),"")="","",IFERROR(HLOOKUP(J8,'Appraisal Inputs'!$C$346:$BK$390,38,0),""))</f>
        <v/>
      </c>
      <c r="K45" s="299" t="str">
        <f>IF(IFERROR(HLOOKUP(K8,'Appraisal Inputs'!$C$346:$BK$390,38,0),"")="","",IFERROR(HLOOKUP(K8,'Appraisal Inputs'!$C$346:$BK$390,38,0),""))</f>
        <v/>
      </c>
      <c r="L45" s="315" t="str">
        <f>IF(IFERROR(HLOOKUP(L8,'Appraisal Inputs'!$C$346:$BK$390,38,0),"")="","",IFERROR(HLOOKUP(L8,'Appraisal Inputs'!$C$346:$BK$390,38,0),""))</f>
        <v/>
      </c>
      <c r="M45" s="299" t="str">
        <f>IF(IFERROR(HLOOKUP(M8,'Appraisal Inputs'!$C$346:$BK$390,38,0),"")="","",IFERROR(HLOOKUP(M8,'Appraisal Inputs'!$C$346:$BK$390,38,0),""))</f>
        <v/>
      </c>
      <c r="N45" s="315" t="str">
        <f>IF(IFERROR(HLOOKUP(N8,'Appraisal Inputs'!$C$346:$BK$390,38,0),"")="","",IFERROR(HLOOKUP(N8,'Appraisal Inputs'!$C$346:$BK$390,38,0),""))</f>
        <v/>
      </c>
      <c r="O45" s="299" t="str">
        <f>IF(IFERROR(HLOOKUP(O8,'Appraisal Inputs'!$C$346:$BK$390,38,0),"")="","",IFERROR(HLOOKUP(O8,'Appraisal Inputs'!$C$346:$BK$390,38,0),""))</f>
        <v/>
      </c>
      <c r="P45" s="315" t="str">
        <f>IF(IFERROR(HLOOKUP(P8,'Appraisal Inputs'!$C$346:$BK$390,38,0),"")="","",IFERROR(HLOOKUP(P8,'Appraisal Inputs'!$C$346:$BK$390,38,0),""))</f>
        <v/>
      </c>
      <c r="Q45" s="299" t="str">
        <f>IF(IFERROR(HLOOKUP(Q8,'Appraisal Inputs'!$C$346:$BK$390,38,0),"")="","",IFERROR(HLOOKUP(Q8,'Appraisal Inputs'!$C$346:$BK$390,38,0),""))</f>
        <v/>
      </c>
      <c r="R45" s="315" t="str">
        <f>IF(IFERROR(HLOOKUP(R8,'Appraisal Inputs'!$C$346:$BK$390,38,0),"")="","",IFERROR(HLOOKUP(R8,'Appraisal Inputs'!$C$346:$BK$390,38,0),""))</f>
        <v/>
      </c>
      <c r="S45" s="299" t="str">
        <f>IF(IFERROR(HLOOKUP(S8,'Appraisal Inputs'!$C$346:$BK$390,38,0),"")="","",IFERROR(HLOOKUP(S8,'Appraisal Inputs'!$C$346:$BK$390,38,0),""))</f>
        <v/>
      </c>
      <c r="T45" s="315" t="str">
        <f>IF(IFERROR(HLOOKUP(T8,'Appraisal Inputs'!$C$346:$BK$390,38,0),"")="","",IFERROR(HLOOKUP(T8,'Appraisal Inputs'!$C$346:$BK$390,38,0),""))</f>
        <v/>
      </c>
      <c r="U45" s="299" t="str">
        <f>IF(IFERROR(HLOOKUP(U8,'Appraisal Inputs'!$C$346:$BK$390,38,0),"")="","",IFERROR(HLOOKUP(U8,'Appraisal Inputs'!$C$346:$BK$390,38,0),""))</f>
        <v/>
      </c>
      <c r="V45" s="315" t="str">
        <f>IF(IFERROR(HLOOKUP(V8,'Appraisal Inputs'!$C$346:$BK$390,38,0),"")="","",IFERROR(HLOOKUP(V8,'Appraisal Inputs'!$C$346:$BK$390,38,0),""))</f>
        <v/>
      </c>
      <c r="W45" s="299" t="str">
        <f>IF(IFERROR(HLOOKUP(W8,'Appraisal Inputs'!$C$346:$BK$390,38,0),"")="","",IFERROR(HLOOKUP(W8,'Appraisal Inputs'!$C$346:$BK$390,38,0),""))</f>
        <v/>
      </c>
      <c r="X45" s="315" t="str">
        <f>IF(IFERROR(HLOOKUP(X8,'Appraisal Inputs'!$C$346:$BK$390,38,0),"")="","",IFERROR(HLOOKUP(X8,'Appraisal Inputs'!$C$346:$BK$390,38,0),""))</f>
        <v/>
      </c>
      <c r="Y45" s="299" t="str">
        <f>IF(IFERROR(HLOOKUP(Y8,'Appraisal Inputs'!$C$346:$BK$390,38,0),"")="","",IFERROR(HLOOKUP(Y8,'Appraisal Inputs'!$C$346:$BK$390,38,0),""))</f>
        <v/>
      </c>
      <c r="Z45" s="315" t="str">
        <f>IF(IFERROR(HLOOKUP(Z8,'Appraisal Inputs'!$C$346:$BK$390,38,0),"")="","",IFERROR(HLOOKUP(Z8,'Appraisal Inputs'!$C$346:$BK$390,38,0),""))</f>
        <v/>
      </c>
      <c r="AA45" s="299" t="str">
        <f>IF(IFERROR(HLOOKUP(AA8,'Appraisal Inputs'!$C$346:$BK$390,38,0),"")="","",IFERROR(HLOOKUP(AA8,'Appraisal Inputs'!$C$346:$BK$390,38,0),""))</f>
        <v/>
      </c>
      <c r="AB45" s="315" t="str">
        <f>IF(IFERROR(HLOOKUP(AB8,'Appraisal Inputs'!$C$346:$BK$390,38,0),"")="","",IFERROR(HLOOKUP(AB8,'Appraisal Inputs'!$C$346:$BK$390,38,0),""))</f>
        <v/>
      </c>
      <c r="AC45" s="299" t="str">
        <f>IF(IFERROR(HLOOKUP(AC8,'Appraisal Inputs'!$C$346:$BK$390,38,0),"")="","",IFERROR(HLOOKUP(AC8,'Appraisal Inputs'!$C$346:$BK$390,38,0),""))</f>
        <v/>
      </c>
      <c r="AD45" s="315" t="str">
        <f>IF(IFERROR(HLOOKUP(AD8,'Appraisal Inputs'!$C$346:$BK$390,38,0),"")="","",IFERROR(HLOOKUP(AD8,'Appraisal Inputs'!$C$346:$BK$390,38,0),""))</f>
        <v/>
      </c>
      <c r="AE45" s="299" t="str">
        <f>IF(IFERROR(HLOOKUP(AE8,'Appraisal Inputs'!$C$346:$BK$390,38,0),"")="","",IFERROR(HLOOKUP(AE8,'Appraisal Inputs'!$C$346:$BK$390,38,0),""))</f>
        <v/>
      </c>
      <c r="AF45" s="315" t="str">
        <f>IF(IFERROR(HLOOKUP(AF8,'Appraisal Inputs'!$C$346:$BK$390,38,0),"")="","",IFERROR(HLOOKUP(AF8,'Appraisal Inputs'!$C$346:$BK$390,38,0),""))</f>
        <v/>
      </c>
      <c r="AG45" s="299" t="str">
        <f>IF(IFERROR(HLOOKUP(AG8,'Appraisal Inputs'!$C$346:$BK$390,38,0),"")="","",IFERROR(HLOOKUP(AG8,'Appraisal Inputs'!$C$346:$BK$390,38,0),""))</f>
        <v/>
      </c>
      <c r="AH45" s="315" t="str">
        <f>IF(IFERROR(HLOOKUP(AH8,'Appraisal Inputs'!$C$346:$BK$390,38,0),"")="","",IFERROR(HLOOKUP(AH8,'Appraisal Inputs'!$C$346:$BK$390,38,0),""))</f>
        <v/>
      </c>
      <c r="AI45" s="299" t="str">
        <f>IF(IFERROR(HLOOKUP(AI8,'Appraisal Inputs'!$C$346:$BK$390,38,0),"")="","",IFERROR(HLOOKUP(AI8,'Appraisal Inputs'!$C$346:$BK$390,38,0),""))</f>
        <v/>
      </c>
      <c r="AJ45" s="315" t="str">
        <f>IF(IFERROR(HLOOKUP(AJ8,'Appraisal Inputs'!$C$346:$BK$390,38,0),"")="","",IFERROR(HLOOKUP(AJ8,'Appraisal Inputs'!$C$346:$BK$390,38,0),""))</f>
        <v/>
      </c>
      <c r="AK45" s="299" t="str">
        <f>IF(IFERROR(HLOOKUP(AK8,'Appraisal Inputs'!$C$346:$BK$390,38,0),"")="","",IFERROR(HLOOKUP(AK8,'Appraisal Inputs'!$C$346:$BK$390,38,0),""))</f>
        <v/>
      </c>
      <c r="AL45" s="315" t="str">
        <f>IF(IFERROR(HLOOKUP(AL8,'Appraisal Inputs'!$C$346:$BK$390,38,0),"")="","",IFERROR(HLOOKUP(AL8,'Appraisal Inputs'!$C$346:$BK$390,38,0),""))</f>
        <v/>
      </c>
      <c r="AM45" s="299" t="str">
        <f>IF(IFERROR(HLOOKUP(AM8,'Appraisal Inputs'!$C$346:$BK$390,38,0),"")="","",IFERROR(HLOOKUP(AM8,'Appraisal Inputs'!$C$346:$BK$390,38,0),""))</f>
        <v/>
      </c>
      <c r="AN45" s="315" t="str">
        <f>IF(IFERROR(HLOOKUP(AN8,'Appraisal Inputs'!$C$346:$BK$390,38,0),"")="","",IFERROR(HLOOKUP(AN8,'Appraisal Inputs'!$C$346:$BK$390,38,0),""))</f>
        <v/>
      </c>
      <c r="AO45" s="299" t="str">
        <f>IF(IFERROR(HLOOKUP(AO8,'Appraisal Inputs'!$C$346:$BK$390,38,0),"")="","",IFERROR(HLOOKUP(AO8,'Appraisal Inputs'!$C$346:$BK$390,38,0),""))</f>
        <v/>
      </c>
      <c r="AP45" s="315" t="str">
        <f>IF(IFERROR(HLOOKUP(AP8,'Appraisal Inputs'!$C$346:$BK$390,38,0),"")="","",IFERROR(HLOOKUP(AP8,'Appraisal Inputs'!$C$346:$BK$390,38,0),""))</f>
        <v/>
      </c>
      <c r="AQ45" s="299" t="str">
        <f>IF(IFERROR(HLOOKUP(AQ8,'Appraisal Inputs'!$C$346:$BK$390,38,0),"")="","",IFERROR(HLOOKUP(AQ8,'Appraisal Inputs'!$C$346:$BK$390,38,0),""))</f>
        <v/>
      </c>
      <c r="AR45" s="315" t="str">
        <f>IF(IFERROR(HLOOKUP(AR8,'Appraisal Inputs'!$C$346:$BK$390,38,0),"")="","",IFERROR(HLOOKUP(AR8,'Appraisal Inputs'!$C$346:$BK$390,38,0),""))</f>
        <v/>
      </c>
      <c r="AS45" s="299" t="str">
        <f>IF(IFERROR(HLOOKUP(AS8,'Appraisal Inputs'!$C$346:$BK$390,38,0),"")="","",IFERROR(HLOOKUP(AS8,'Appraisal Inputs'!$C$346:$BK$390,38,0),""))</f>
        <v/>
      </c>
      <c r="AT45" s="315" t="str">
        <f>IF(IFERROR(HLOOKUP(AT8,'Appraisal Inputs'!$C$346:$BK$390,38,0),"")="","",IFERROR(HLOOKUP(AT8,'Appraisal Inputs'!$C$346:$BK$390,38,0),""))</f>
        <v/>
      </c>
      <c r="AU45" s="299" t="str">
        <f>IF(IFERROR(HLOOKUP(AU8,'Appraisal Inputs'!$C$346:$BK$390,38,0),"")="","",IFERROR(HLOOKUP(AU8,'Appraisal Inputs'!$C$346:$BK$390,38,0),""))</f>
        <v/>
      </c>
      <c r="AV45" s="315" t="str">
        <f>IF(IFERROR(HLOOKUP(AV8,'Appraisal Inputs'!$C$346:$BK$390,38,0),"")="","",IFERROR(HLOOKUP(AV8,'Appraisal Inputs'!$C$346:$BK$390,38,0),""))</f>
        <v/>
      </c>
      <c r="AW45" s="299" t="str">
        <f>IF(IFERROR(HLOOKUP(AW8,'Appraisal Inputs'!$C$346:$BK$390,38,0),"")="","",IFERROR(HLOOKUP(AW8,'Appraisal Inputs'!$C$346:$BK$390,38,0),""))</f>
        <v/>
      </c>
      <c r="AX45" s="315" t="str">
        <f>IF(IFERROR(HLOOKUP(AX8,'Appraisal Inputs'!$C$346:$BK$390,38,0),"")="","",IFERROR(HLOOKUP(AX8,'Appraisal Inputs'!$C$346:$BK$390,38,0),""))</f>
        <v/>
      </c>
      <c r="AY45" s="299" t="str">
        <f>IF(IFERROR(HLOOKUP(AY8,'Appraisal Inputs'!$C$346:$BK$390,38,0),"")="","",IFERROR(HLOOKUP(AY8,'Appraisal Inputs'!$C$346:$BK$390,38,0),""))</f>
        <v/>
      </c>
      <c r="AZ45" s="315" t="str">
        <f>IF(IFERROR(HLOOKUP(AZ8,'Appraisal Inputs'!$C$346:$BK$390,38,0),"")="","",IFERROR(HLOOKUP(AZ8,'Appraisal Inputs'!$C$346:$BK$390,38,0),""))</f>
        <v/>
      </c>
      <c r="BA45" s="299" t="str">
        <f>IF(IFERROR(HLOOKUP(BA8,'Appraisal Inputs'!$C$346:$BK$390,38,0),"")="","",IFERROR(HLOOKUP(BA8,'Appraisal Inputs'!$C$346:$BK$390,38,0),""))</f>
        <v/>
      </c>
      <c r="BB45" s="315" t="str">
        <f>IF(IFERROR(HLOOKUP(BB8,'Appraisal Inputs'!$C$346:$BK$390,38,0),"")="","",IFERROR(HLOOKUP(BB8,'Appraisal Inputs'!$C$346:$BK$390,38,0),""))</f>
        <v/>
      </c>
      <c r="BC45" s="299" t="str">
        <f>IF(IFERROR(HLOOKUP(BC8,'Appraisal Inputs'!$C$346:$BK$390,38,0),"")="","",IFERROR(HLOOKUP(BC8,'Appraisal Inputs'!$C$346:$BK$390,38,0),""))</f>
        <v/>
      </c>
      <c r="BD45" s="315" t="str">
        <f>IF(IFERROR(HLOOKUP(BD8,'Appraisal Inputs'!$C$346:$BK$390,38,0),"")="","",IFERROR(HLOOKUP(BD8,'Appraisal Inputs'!$C$346:$BK$390,38,0),""))</f>
        <v/>
      </c>
      <c r="BE45" s="299" t="str">
        <f>IF(IFERROR(HLOOKUP(BE8,'Appraisal Inputs'!$C$346:$BK$390,38,0),"")="","",IFERROR(HLOOKUP(BE8,'Appraisal Inputs'!$C$346:$BK$390,38,0),""))</f>
        <v/>
      </c>
      <c r="BF45" s="315" t="str">
        <f>IF(IFERROR(HLOOKUP(BF8,'Appraisal Inputs'!$C$346:$BK$390,38,0),"")="","",IFERROR(HLOOKUP(BF8,'Appraisal Inputs'!$C$346:$BK$390,38,0),""))</f>
        <v/>
      </c>
      <c r="BG45" s="299" t="str">
        <f>IF(IFERROR(HLOOKUP(BG8,'Appraisal Inputs'!$C$346:$BK$390,38,0),"")="","",IFERROR(HLOOKUP(BG8,'Appraisal Inputs'!$C$346:$BK$390,38,0),""))</f>
        <v/>
      </c>
      <c r="BH45" s="315" t="str">
        <f>IF(IFERROR(HLOOKUP(BH8,'Appraisal Inputs'!$C$346:$BK$390,38,0),"")="","",IFERROR(HLOOKUP(BH8,'Appraisal Inputs'!$C$346:$BK$390,38,0),""))</f>
        <v/>
      </c>
      <c r="BI45" s="299" t="str">
        <f>IF(IFERROR(HLOOKUP(BI8,'Appraisal Inputs'!$C$346:$BK$390,38,0),"")="","",IFERROR(HLOOKUP(BI8,'Appraisal Inputs'!$C$346:$BK$390,38,0),""))</f>
        <v/>
      </c>
      <c r="BJ45" s="315" t="str">
        <f>IF(IFERROR(HLOOKUP(BJ8,'Appraisal Inputs'!$C$346:$BK$390,38,0),"")="","",IFERROR(HLOOKUP(BJ8,'Appraisal Inputs'!$C$346:$BK$390,38,0),""))</f>
        <v/>
      </c>
      <c r="BL45" s="299">
        <f t="shared" si="1"/>
        <v>0</v>
      </c>
      <c r="BM45" s="318" t="str">
        <f t="shared" si="0"/>
        <v>No</v>
      </c>
    </row>
    <row r="46" spans="1:65" x14ac:dyDescent="0.25">
      <c r="A46" s="86"/>
      <c r="B46" s="143" t="str">
        <f>'Appraisal Inputs'!C384</f>
        <v>Comp 35</v>
      </c>
      <c r="C46" s="299" t="str">
        <f>IF(IFERROR(HLOOKUP(C8,'Appraisal Inputs'!$C$346:$BK$390,39,0),"")="","",IFERROR(HLOOKUP(C8,'Appraisal Inputs'!$C$346:$BK$390,39,0),""))</f>
        <v/>
      </c>
      <c r="D46" s="315" t="str">
        <f>IF(IFERROR(HLOOKUP(D8,'Appraisal Inputs'!$C$346:$BK$390,39,0),"")="","",IFERROR(HLOOKUP(D8,'Appraisal Inputs'!$C$346:$BK$390,39,0),""))</f>
        <v/>
      </c>
      <c r="E46" s="299" t="str">
        <f>IF(IFERROR(HLOOKUP(E8,'Appraisal Inputs'!$C$346:$BK$390,39,0),"")="","",IFERROR(HLOOKUP(E8,'Appraisal Inputs'!$C$346:$BK$390,39,0),""))</f>
        <v/>
      </c>
      <c r="F46" s="315" t="str">
        <f>IF(IFERROR(HLOOKUP(F8,'Appraisal Inputs'!$C$346:$BK$390,39,0),"")="","",IFERROR(HLOOKUP(F8,'Appraisal Inputs'!$C$346:$BK$390,39,0),""))</f>
        <v/>
      </c>
      <c r="G46" s="299" t="str">
        <f>IF(IFERROR(HLOOKUP(G8,'Appraisal Inputs'!$C$346:$BK$390,39,0),"")="","",IFERROR(HLOOKUP(G8,'Appraisal Inputs'!$C$346:$BK$390,39,0),""))</f>
        <v/>
      </c>
      <c r="H46" s="315" t="str">
        <f>IF(IFERROR(HLOOKUP(H8,'Appraisal Inputs'!$C$346:$BK$390,39,0),"")="","",IFERROR(HLOOKUP(H8,'Appraisal Inputs'!$C$346:$BK$390,39,0),""))</f>
        <v/>
      </c>
      <c r="I46" s="299" t="str">
        <f>IF(IFERROR(HLOOKUP(I8,'Appraisal Inputs'!$C$346:$BK$390,39,0),"")="","",IFERROR(HLOOKUP(I8,'Appraisal Inputs'!$C$346:$BK$390,39,0),""))</f>
        <v/>
      </c>
      <c r="J46" s="315" t="str">
        <f>IF(IFERROR(HLOOKUP(J8,'Appraisal Inputs'!$C$346:$BK$390,39,0),"")="","",IFERROR(HLOOKUP(J8,'Appraisal Inputs'!$C$346:$BK$390,39,0),""))</f>
        <v/>
      </c>
      <c r="K46" s="299" t="str">
        <f>IF(IFERROR(HLOOKUP(K8,'Appraisal Inputs'!$C$346:$BK$390,39,0),"")="","",IFERROR(HLOOKUP(K8,'Appraisal Inputs'!$C$346:$BK$390,39,0),""))</f>
        <v/>
      </c>
      <c r="L46" s="315" t="str">
        <f>IF(IFERROR(HLOOKUP(L8,'Appraisal Inputs'!$C$346:$BK$390,39,0),"")="","",IFERROR(HLOOKUP(L8,'Appraisal Inputs'!$C$346:$BK$390,39,0),""))</f>
        <v/>
      </c>
      <c r="M46" s="299" t="str">
        <f>IF(IFERROR(HLOOKUP(M8,'Appraisal Inputs'!$C$346:$BK$390,39,0),"")="","",IFERROR(HLOOKUP(M8,'Appraisal Inputs'!$C$346:$BK$390,39,0),""))</f>
        <v/>
      </c>
      <c r="N46" s="315" t="str">
        <f>IF(IFERROR(HLOOKUP(N8,'Appraisal Inputs'!$C$346:$BK$390,39,0),"")="","",IFERROR(HLOOKUP(N8,'Appraisal Inputs'!$C$346:$BK$390,39,0),""))</f>
        <v/>
      </c>
      <c r="O46" s="299" t="str">
        <f>IF(IFERROR(HLOOKUP(O8,'Appraisal Inputs'!$C$346:$BK$390,39,0),"")="","",IFERROR(HLOOKUP(O8,'Appraisal Inputs'!$C$346:$BK$390,39,0),""))</f>
        <v/>
      </c>
      <c r="P46" s="315" t="str">
        <f>IF(IFERROR(HLOOKUP(P8,'Appraisal Inputs'!$C$346:$BK$390,39,0),"")="","",IFERROR(HLOOKUP(P8,'Appraisal Inputs'!$C$346:$BK$390,39,0),""))</f>
        <v/>
      </c>
      <c r="Q46" s="299" t="str">
        <f>IF(IFERROR(HLOOKUP(Q8,'Appraisal Inputs'!$C$346:$BK$390,39,0),"")="","",IFERROR(HLOOKUP(Q8,'Appraisal Inputs'!$C$346:$BK$390,39,0),""))</f>
        <v/>
      </c>
      <c r="R46" s="315" t="str">
        <f>IF(IFERROR(HLOOKUP(R8,'Appraisal Inputs'!$C$346:$BK$390,39,0),"")="","",IFERROR(HLOOKUP(R8,'Appraisal Inputs'!$C$346:$BK$390,39,0),""))</f>
        <v/>
      </c>
      <c r="S46" s="299" t="str">
        <f>IF(IFERROR(HLOOKUP(S8,'Appraisal Inputs'!$C$346:$BK$390,39,0),"")="","",IFERROR(HLOOKUP(S8,'Appraisal Inputs'!$C$346:$BK$390,39,0),""))</f>
        <v/>
      </c>
      <c r="T46" s="315" t="str">
        <f>IF(IFERROR(HLOOKUP(T8,'Appraisal Inputs'!$C$346:$BK$390,39,0),"")="","",IFERROR(HLOOKUP(T8,'Appraisal Inputs'!$C$346:$BK$390,39,0),""))</f>
        <v/>
      </c>
      <c r="U46" s="299" t="str">
        <f>IF(IFERROR(HLOOKUP(U8,'Appraisal Inputs'!$C$346:$BK$390,39,0),"")="","",IFERROR(HLOOKUP(U8,'Appraisal Inputs'!$C$346:$BK$390,39,0),""))</f>
        <v/>
      </c>
      <c r="V46" s="315" t="str">
        <f>IF(IFERROR(HLOOKUP(V8,'Appraisal Inputs'!$C$346:$BK$390,39,0),"")="","",IFERROR(HLOOKUP(V8,'Appraisal Inputs'!$C$346:$BK$390,39,0),""))</f>
        <v/>
      </c>
      <c r="W46" s="299" t="str">
        <f>IF(IFERROR(HLOOKUP(W8,'Appraisal Inputs'!$C$346:$BK$390,39,0),"")="","",IFERROR(HLOOKUP(W8,'Appraisal Inputs'!$C$346:$BK$390,39,0),""))</f>
        <v/>
      </c>
      <c r="X46" s="315" t="str">
        <f>IF(IFERROR(HLOOKUP(X8,'Appraisal Inputs'!$C$346:$BK$390,39,0),"")="","",IFERROR(HLOOKUP(X8,'Appraisal Inputs'!$C$346:$BK$390,39,0),""))</f>
        <v/>
      </c>
      <c r="Y46" s="299" t="str">
        <f>IF(IFERROR(HLOOKUP(Y8,'Appraisal Inputs'!$C$346:$BK$390,39,0),"")="","",IFERROR(HLOOKUP(Y8,'Appraisal Inputs'!$C$346:$BK$390,39,0),""))</f>
        <v/>
      </c>
      <c r="Z46" s="315" t="str">
        <f>IF(IFERROR(HLOOKUP(Z8,'Appraisal Inputs'!$C$346:$BK$390,39,0),"")="","",IFERROR(HLOOKUP(Z8,'Appraisal Inputs'!$C$346:$BK$390,39,0),""))</f>
        <v/>
      </c>
      <c r="AA46" s="299" t="str">
        <f>IF(IFERROR(HLOOKUP(AA8,'Appraisal Inputs'!$C$346:$BK$390,39,0),"")="","",IFERROR(HLOOKUP(AA8,'Appraisal Inputs'!$C$346:$BK$390,39,0),""))</f>
        <v/>
      </c>
      <c r="AB46" s="315" t="str">
        <f>IF(IFERROR(HLOOKUP(AB8,'Appraisal Inputs'!$C$346:$BK$390,39,0),"")="","",IFERROR(HLOOKUP(AB8,'Appraisal Inputs'!$C$346:$BK$390,39,0),""))</f>
        <v/>
      </c>
      <c r="AC46" s="299" t="str">
        <f>IF(IFERROR(HLOOKUP(AC8,'Appraisal Inputs'!$C$346:$BK$390,39,0),"")="","",IFERROR(HLOOKUP(AC8,'Appraisal Inputs'!$C$346:$BK$390,39,0),""))</f>
        <v/>
      </c>
      <c r="AD46" s="315" t="str">
        <f>IF(IFERROR(HLOOKUP(AD8,'Appraisal Inputs'!$C$346:$BK$390,39,0),"")="","",IFERROR(HLOOKUP(AD8,'Appraisal Inputs'!$C$346:$BK$390,39,0),""))</f>
        <v/>
      </c>
      <c r="AE46" s="299" t="str">
        <f>IF(IFERROR(HLOOKUP(AE8,'Appraisal Inputs'!$C$346:$BK$390,39,0),"")="","",IFERROR(HLOOKUP(AE8,'Appraisal Inputs'!$C$346:$BK$390,39,0),""))</f>
        <v/>
      </c>
      <c r="AF46" s="315" t="str">
        <f>IF(IFERROR(HLOOKUP(AF8,'Appraisal Inputs'!$C$346:$BK$390,39,0),"")="","",IFERROR(HLOOKUP(AF8,'Appraisal Inputs'!$C$346:$BK$390,39,0),""))</f>
        <v/>
      </c>
      <c r="AG46" s="299" t="str">
        <f>IF(IFERROR(HLOOKUP(AG8,'Appraisal Inputs'!$C$346:$BK$390,39,0),"")="","",IFERROR(HLOOKUP(AG8,'Appraisal Inputs'!$C$346:$BK$390,39,0),""))</f>
        <v/>
      </c>
      <c r="AH46" s="315" t="str">
        <f>IF(IFERROR(HLOOKUP(AH8,'Appraisal Inputs'!$C$346:$BK$390,39,0),"")="","",IFERROR(HLOOKUP(AH8,'Appraisal Inputs'!$C$346:$BK$390,39,0),""))</f>
        <v/>
      </c>
      <c r="AI46" s="299" t="str">
        <f>IF(IFERROR(HLOOKUP(AI8,'Appraisal Inputs'!$C$346:$BK$390,39,0),"")="","",IFERROR(HLOOKUP(AI8,'Appraisal Inputs'!$C$346:$BK$390,39,0),""))</f>
        <v/>
      </c>
      <c r="AJ46" s="315" t="str">
        <f>IF(IFERROR(HLOOKUP(AJ8,'Appraisal Inputs'!$C$346:$BK$390,39,0),"")="","",IFERROR(HLOOKUP(AJ8,'Appraisal Inputs'!$C$346:$BK$390,39,0),""))</f>
        <v/>
      </c>
      <c r="AK46" s="299" t="str">
        <f>IF(IFERROR(HLOOKUP(AK8,'Appraisal Inputs'!$C$346:$BK$390,39,0),"")="","",IFERROR(HLOOKUP(AK8,'Appraisal Inputs'!$C$346:$BK$390,39,0),""))</f>
        <v/>
      </c>
      <c r="AL46" s="315" t="str">
        <f>IF(IFERROR(HLOOKUP(AL8,'Appraisal Inputs'!$C$346:$BK$390,39,0),"")="","",IFERROR(HLOOKUP(AL8,'Appraisal Inputs'!$C$346:$BK$390,39,0),""))</f>
        <v/>
      </c>
      <c r="AM46" s="299" t="str">
        <f>IF(IFERROR(HLOOKUP(AM8,'Appraisal Inputs'!$C$346:$BK$390,39,0),"")="","",IFERROR(HLOOKUP(AM8,'Appraisal Inputs'!$C$346:$BK$390,39,0),""))</f>
        <v/>
      </c>
      <c r="AN46" s="315" t="str">
        <f>IF(IFERROR(HLOOKUP(AN8,'Appraisal Inputs'!$C$346:$BK$390,39,0),"")="","",IFERROR(HLOOKUP(AN8,'Appraisal Inputs'!$C$346:$BK$390,39,0),""))</f>
        <v/>
      </c>
      <c r="AO46" s="299" t="str">
        <f>IF(IFERROR(HLOOKUP(AO8,'Appraisal Inputs'!$C$346:$BK$390,39,0),"")="","",IFERROR(HLOOKUP(AO8,'Appraisal Inputs'!$C$346:$BK$390,39,0),""))</f>
        <v/>
      </c>
      <c r="AP46" s="315" t="str">
        <f>IF(IFERROR(HLOOKUP(AP8,'Appraisal Inputs'!$C$346:$BK$390,39,0),"")="","",IFERROR(HLOOKUP(AP8,'Appraisal Inputs'!$C$346:$BK$390,39,0),""))</f>
        <v/>
      </c>
      <c r="AQ46" s="299" t="str">
        <f>IF(IFERROR(HLOOKUP(AQ8,'Appraisal Inputs'!$C$346:$BK$390,39,0),"")="","",IFERROR(HLOOKUP(AQ8,'Appraisal Inputs'!$C$346:$BK$390,39,0),""))</f>
        <v/>
      </c>
      <c r="AR46" s="315" t="str">
        <f>IF(IFERROR(HLOOKUP(AR8,'Appraisal Inputs'!$C$346:$BK$390,39,0),"")="","",IFERROR(HLOOKUP(AR8,'Appraisal Inputs'!$C$346:$BK$390,39,0),""))</f>
        <v/>
      </c>
      <c r="AS46" s="299" t="str">
        <f>IF(IFERROR(HLOOKUP(AS8,'Appraisal Inputs'!$C$346:$BK$390,39,0),"")="","",IFERROR(HLOOKUP(AS8,'Appraisal Inputs'!$C$346:$BK$390,39,0),""))</f>
        <v/>
      </c>
      <c r="AT46" s="315" t="str">
        <f>IF(IFERROR(HLOOKUP(AT8,'Appraisal Inputs'!$C$346:$BK$390,39,0),"")="","",IFERROR(HLOOKUP(AT8,'Appraisal Inputs'!$C$346:$BK$390,39,0),""))</f>
        <v/>
      </c>
      <c r="AU46" s="299" t="str">
        <f>IF(IFERROR(HLOOKUP(AU8,'Appraisal Inputs'!$C$346:$BK$390,39,0),"")="","",IFERROR(HLOOKUP(AU8,'Appraisal Inputs'!$C$346:$BK$390,39,0),""))</f>
        <v/>
      </c>
      <c r="AV46" s="315" t="str">
        <f>IF(IFERROR(HLOOKUP(AV8,'Appraisal Inputs'!$C$346:$BK$390,39,0),"")="","",IFERROR(HLOOKUP(AV8,'Appraisal Inputs'!$C$346:$BK$390,39,0),""))</f>
        <v/>
      </c>
      <c r="AW46" s="299" t="str">
        <f>IF(IFERROR(HLOOKUP(AW8,'Appraisal Inputs'!$C$346:$BK$390,39,0),"")="","",IFERROR(HLOOKUP(AW8,'Appraisal Inputs'!$C$346:$BK$390,39,0),""))</f>
        <v/>
      </c>
      <c r="AX46" s="315" t="str">
        <f>IF(IFERROR(HLOOKUP(AX8,'Appraisal Inputs'!$C$346:$BK$390,39,0),"")="","",IFERROR(HLOOKUP(AX8,'Appraisal Inputs'!$C$346:$BK$390,39,0),""))</f>
        <v/>
      </c>
      <c r="AY46" s="299" t="str">
        <f>IF(IFERROR(HLOOKUP(AY8,'Appraisal Inputs'!$C$346:$BK$390,39,0),"")="","",IFERROR(HLOOKUP(AY8,'Appraisal Inputs'!$C$346:$BK$390,39,0),""))</f>
        <v/>
      </c>
      <c r="AZ46" s="315" t="str">
        <f>IF(IFERROR(HLOOKUP(AZ8,'Appraisal Inputs'!$C$346:$BK$390,39,0),"")="","",IFERROR(HLOOKUP(AZ8,'Appraisal Inputs'!$C$346:$BK$390,39,0),""))</f>
        <v/>
      </c>
      <c r="BA46" s="299" t="str">
        <f>IF(IFERROR(HLOOKUP(BA8,'Appraisal Inputs'!$C$346:$BK$390,39,0),"")="","",IFERROR(HLOOKUP(BA8,'Appraisal Inputs'!$C$346:$BK$390,39,0),""))</f>
        <v/>
      </c>
      <c r="BB46" s="315" t="str">
        <f>IF(IFERROR(HLOOKUP(BB8,'Appraisal Inputs'!$C$346:$BK$390,39,0),"")="","",IFERROR(HLOOKUP(BB8,'Appraisal Inputs'!$C$346:$BK$390,39,0),""))</f>
        <v/>
      </c>
      <c r="BC46" s="299" t="str">
        <f>IF(IFERROR(HLOOKUP(BC8,'Appraisal Inputs'!$C$346:$BK$390,39,0),"")="","",IFERROR(HLOOKUP(BC8,'Appraisal Inputs'!$C$346:$BK$390,39,0),""))</f>
        <v/>
      </c>
      <c r="BD46" s="315" t="str">
        <f>IF(IFERROR(HLOOKUP(BD8,'Appraisal Inputs'!$C$346:$BK$390,39,0),"")="","",IFERROR(HLOOKUP(BD8,'Appraisal Inputs'!$C$346:$BK$390,39,0),""))</f>
        <v/>
      </c>
      <c r="BE46" s="299" t="str">
        <f>IF(IFERROR(HLOOKUP(BE8,'Appraisal Inputs'!$C$346:$BK$390,39,0),"")="","",IFERROR(HLOOKUP(BE8,'Appraisal Inputs'!$C$346:$BK$390,39,0),""))</f>
        <v/>
      </c>
      <c r="BF46" s="315" t="str">
        <f>IF(IFERROR(HLOOKUP(BF8,'Appraisal Inputs'!$C$346:$BK$390,39,0),"")="","",IFERROR(HLOOKUP(BF8,'Appraisal Inputs'!$C$346:$BK$390,39,0),""))</f>
        <v/>
      </c>
      <c r="BG46" s="299" t="str">
        <f>IF(IFERROR(HLOOKUP(BG8,'Appraisal Inputs'!$C$346:$BK$390,39,0),"")="","",IFERROR(HLOOKUP(BG8,'Appraisal Inputs'!$C$346:$BK$390,39,0),""))</f>
        <v/>
      </c>
      <c r="BH46" s="315" t="str">
        <f>IF(IFERROR(HLOOKUP(BH8,'Appraisal Inputs'!$C$346:$BK$390,39,0),"")="","",IFERROR(HLOOKUP(BH8,'Appraisal Inputs'!$C$346:$BK$390,39,0),""))</f>
        <v/>
      </c>
      <c r="BI46" s="299" t="str">
        <f>IF(IFERROR(HLOOKUP(BI8,'Appraisal Inputs'!$C$346:$BK$390,39,0),"")="","",IFERROR(HLOOKUP(BI8,'Appraisal Inputs'!$C$346:$BK$390,39,0),""))</f>
        <v/>
      </c>
      <c r="BJ46" s="315" t="str">
        <f>IF(IFERROR(HLOOKUP(BJ8,'Appraisal Inputs'!$C$346:$BK$390,39,0),"")="","",IFERROR(HLOOKUP(BJ8,'Appraisal Inputs'!$C$346:$BK$390,39,0),""))</f>
        <v/>
      </c>
      <c r="BL46" s="299">
        <f t="shared" si="1"/>
        <v>0</v>
      </c>
      <c r="BM46" s="318" t="str">
        <f t="shared" si="0"/>
        <v>No</v>
      </c>
    </row>
    <row r="47" spans="1:65" x14ac:dyDescent="0.25">
      <c r="A47" s="86"/>
      <c r="B47" s="143" t="str">
        <f>'Appraisal Inputs'!C385</f>
        <v>Comp 36</v>
      </c>
      <c r="C47" s="299" t="str">
        <f>IF(IFERROR(HLOOKUP(C8,'Appraisal Inputs'!$C$346:$BK$390,40,0),"")="","",IFERROR(HLOOKUP(C8,'Appraisal Inputs'!$C$346:$BK$390,40,0),""))</f>
        <v/>
      </c>
      <c r="D47" s="315" t="str">
        <f>IF(IFERROR(HLOOKUP(D8,'Appraisal Inputs'!$C$346:$BK$390,40,0),"")="","",IFERROR(HLOOKUP(D8,'Appraisal Inputs'!$C$346:$BK$390,40,0),""))</f>
        <v/>
      </c>
      <c r="E47" s="299" t="str">
        <f>IF(IFERROR(HLOOKUP(E8,'Appraisal Inputs'!$C$346:$BK$390,40,0),"")="","",IFERROR(HLOOKUP(E8,'Appraisal Inputs'!$C$346:$BK$390,40,0),""))</f>
        <v/>
      </c>
      <c r="F47" s="315" t="str">
        <f>IF(IFERROR(HLOOKUP(F8,'Appraisal Inputs'!$C$346:$BK$390,40,0),"")="","",IFERROR(HLOOKUP(F8,'Appraisal Inputs'!$C$346:$BK$390,40,0),""))</f>
        <v/>
      </c>
      <c r="G47" s="299" t="str">
        <f>IF(IFERROR(HLOOKUP(G8,'Appraisal Inputs'!$C$346:$BK$390,40,0),"")="","",IFERROR(HLOOKUP(G8,'Appraisal Inputs'!$C$346:$BK$390,40,0),""))</f>
        <v/>
      </c>
      <c r="H47" s="315" t="str">
        <f>IF(IFERROR(HLOOKUP(H8,'Appraisal Inputs'!$C$346:$BK$390,40,0),"")="","",IFERROR(HLOOKUP(H8,'Appraisal Inputs'!$C$346:$BK$390,40,0),""))</f>
        <v/>
      </c>
      <c r="I47" s="299" t="str">
        <f>IF(IFERROR(HLOOKUP(I8,'Appraisal Inputs'!$C$346:$BK$390,40,0),"")="","",IFERROR(HLOOKUP(I8,'Appraisal Inputs'!$C$346:$BK$390,40,0),""))</f>
        <v/>
      </c>
      <c r="J47" s="315" t="str">
        <f>IF(IFERROR(HLOOKUP(J8,'Appraisal Inputs'!$C$346:$BK$390,40,0),"")="","",IFERROR(HLOOKUP(J8,'Appraisal Inputs'!$C$346:$BK$390,40,0),""))</f>
        <v/>
      </c>
      <c r="K47" s="299" t="str">
        <f>IF(IFERROR(HLOOKUP(K8,'Appraisal Inputs'!$C$346:$BK$390,40,0),"")="","",IFERROR(HLOOKUP(K8,'Appraisal Inputs'!$C$346:$BK$390,40,0),""))</f>
        <v/>
      </c>
      <c r="L47" s="315" t="str">
        <f>IF(IFERROR(HLOOKUP(L8,'Appraisal Inputs'!$C$346:$BK$390,40,0),"")="","",IFERROR(HLOOKUP(L8,'Appraisal Inputs'!$C$346:$BK$390,40,0),""))</f>
        <v/>
      </c>
      <c r="M47" s="299" t="str">
        <f>IF(IFERROR(HLOOKUP(M8,'Appraisal Inputs'!$C$346:$BK$390,40,0),"")="","",IFERROR(HLOOKUP(M8,'Appraisal Inputs'!$C$346:$BK$390,40,0),""))</f>
        <v/>
      </c>
      <c r="N47" s="315" t="str">
        <f>IF(IFERROR(HLOOKUP(N8,'Appraisal Inputs'!$C$346:$BK$390,40,0),"")="","",IFERROR(HLOOKUP(N8,'Appraisal Inputs'!$C$346:$BK$390,40,0),""))</f>
        <v/>
      </c>
      <c r="O47" s="299" t="str">
        <f>IF(IFERROR(HLOOKUP(O8,'Appraisal Inputs'!$C$346:$BK$390,40,0),"")="","",IFERROR(HLOOKUP(O8,'Appraisal Inputs'!$C$346:$BK$390,40,0),""))</f>
        <v/>
      </c>
      <c r="P47" s="315" t="str">
        <f>IF(IFERROR(HLOOKUP(P8,'Appraisal Inputs'!$C$346:$BK$390,40,0),"")="","",IFERROR(HLOOKUP(P8,'Appraisal Inputs'!$C$346:$BK$390,40,0),""))</f>
        <v/>
      </c>
      <c r="Q47" s="299" t="str">
        <f>IF(IFERROR(HLOOKUP(Q8,'Appraisal Inputs'!$C$346:$BK$390,40,0),"")="","",IFERROR(HLOOKUP(Q8,'Appraisal Inputs'!$C$346:$BK$390,40,0),""))</f>
        <v/>
      </c>
      <c r="R47" s="315" t="str">
        <f>IF(IFERROR(HLOOKUP(R8,'Appraisal Inputs'!$C$346:$BK$390,40,0),"")="","",IFERROR(HLOOKUP(R8,'Appraisal Inputs'!$C$346:$BK$390,40,0),""))</f>
        <v/>
      </c>
      <c r="S47" s="299" t="str">
        <f>IF(IFERROR(HLOOKUP(S8,'Appraisal Inputs'!$C$346:$BK$390,40,0),"")="","",IFERROR(HLOOKUP(S8,'Appraisal Inputs'!$C$346:$BK$390,40,0),""))</f>
        <v/>
      </c>
      <c r="T47" s="315" t="str">
        <f>IF(IFERROR(HLOOKUP(T8,'Appraisal Inputs'!$C$346:$BK$390,40,0),"")="","",IFERROR(HLOOKUP(T8,'Appraisal Inputs'!$C$346:$BK$390,40,0),""))</f>
        <v/>
      </c>
      <c r="U47" s="299" t="str">
        <f>IF(IFERROR(HLOOKUP(U8,'Appraisal Inputs'!$C$346:$BK$390,40,0),"")="","",IFERROR(HLOOKUP(U8,'Appraisal Inputs'!$C$346:$BK$390,40,0),""))</f>
        <v/>
      </c>
      <c r="V47" s="315" t="str">
        <f>IF(IFERROR(HLOOKUP(V8,'Appraisal Inputs'!$C$346:$BK$390,40,0),"")="","",IFERROR(HLOOKUP(V8,'Appraisal Inputs'!$C$346:$BK$390,40,0),""))</f>
        <v/>
      </c>
      <c r="W47" s="299" t="str">
        <f>IF(IFERROR(HLOOKUP(W8,'Appraisal Inputs'!$C$346:$BK$390,40,0),"")="","",IFERROR(HLOOKUP(W8,'Appraisal Inputs'!$C$346:$BK$390,40,0),""))</f>
        <v/>
      </c>
      <c r="X47" s="315" t="str">
        <f>IF(IFERROR(HLOOKUP(X8,'Appraisal Inputs'!$C$346:$BK$390,40,0),"")="","",IFERROR(HLOOKUP(X8,'Appraisal Inputs'!$C$346:$BK$390,40,0),""))</f>
        <v/>
      </c>
      <c r="Y47" s="299" t="str">
        <f>IF(IFERROR(HLOOKUP(Y8,'Appraisal Inputs'!$C$346:$BK$390,40,0),"")="","",IFERROR(HLOOKUP(Y8,'Appraisal Inputs'!$C$346:$BK$390,40,0),""))</f>
        <v/>
      </c>
      <c r="Z47" s="315" t="str">
        <f>IF(IFERROR(HLOOKUP(Z8,'Appraisal Inputs'!$C$346:$BK$390,40,0),"")="","",IFERROR(HLOOKUP(Z8,'Appraisal Inputs'!$C$346:$BK$390,40,0),""))</f>
        <v/>
      </c>
      <c r="AA47" s="299" t="str">
        <f>IF(IFERROR(HLOOKUP(AA8,'Appraisal Inputs'!$C$346:$BK$390,40,0),"")="","",IFERROR(HLOOKUP(AA8,'Appraisal Inputs'!$C$346:$BK$390,40,0),""))</f>
        <v/>
      </c>
      <c r="AB47" s="315" t="str">
        <f>IF(IFERROR(HLOOKUP(AB8,'Appraisal Inputs'!$C$346:$BK$390,40,0),"")="","",IFERROR(HLOOKUP(AB8,'Appraisal Inputs'!$C$346:$BK$390,40,0),""))</f>
        <v/>
      </c>
      <c r="AC47" s="299" t="str">
        <f>IF(IFERROR(HLOOKUP(AC8,'Appraisal Inputs'!$C$346:$BK$390,40,0),"")="","",IFERROR(HLOOKUP(AC8,'Appraisal Inputs'!$C$346:$BK$390,40,0),""))</f>
        <v/>
      </c>
      <c r="AD47" s="315" t="str">
        <f>IF(IFERROR(HLOOKUP(AD8,'Appraisal Inputs'!$C$346:$BK$390,40,0),"")="","",IFERROR(HLOOKUP(AD8,'Appraisal Inputs'!$C$346:$BK$390,40,0),""))</f>
        <v/>
      </c>
      <c r="AE47" s="299" t="str">
        <f>IF(IFERROR(HLOOKUP(AE8,'Appraisal Inputs'!$C$346:$BK$390,40,0),"")="","",IFERROR(HLOOKUP(AE8,'Appraisal Inputs'!$C$346:$BK$390,40,0),""))</f>
        <v/>
      </c>
      <c r="AF47" s="315" t="str">
        <f>IF(IFERROR(HLOOKUP(AF8,'Appraisal Inputs'!$C$346:$BK$390,40,0),"")="","",IFERROR(HLOOKUP(AF8,'Appraisal Inputs'!$C$346:$BK$390,40,0),""))</f>
        <v/>
      </c>
      <c r="AG47" s="299" t="str">
        <f>IF(IFERROR(HLOOKUP(AG8,'Appraisal Inputs'!$C$346:$BK$390,40,0),"")="","",IFERROR(HLOOKUP(AG8,'Appraisal Inputs'!$C$346:$BK$390,40,0),""))</f>
        <v/>
      </c>
      <c r="AH47" s="315" t="str">
        <f>IF(IFERROR(HLOOKUP(AH8,'Appraisal Inputs'!$C$346:$BK$390,40,0),"")="","",IFERROR(HLOOKUP(AH8,'Appraisal Inputs'!$C$346:$BK$390,40,0),""))</f>
        <v/>
      </c>
      <c r="AI47" s="299" t="str">
        <f>IF(IFERROR(HLOOKUP(AI8,'Appraisal Inputs'!$C$346:$BK$390,40,0),"")="","",IFERROR(HLOOKUP(AI8,'Appraisal Inputs'!$C$346:$BK$390,40,0),""))</f>
        <v/>
      </c>
      <c r="AJ47" s="315" t="str">
        <f>IF(IFERROR(HLOOKUP(AJ8,'Appraisal Inputs'!$C$346:$BK$390,40,0),"")="","",IFERROR(HLOOKUP(AJ8,'Appraisal Inputs'!$C$346:$BK$390,40,0),""))</f>
        <v/>
      </c>
      <c r="AK47" s="299" t="str">
        <f>IF(IFERROR(HLOOKUP(AK8,'Appraisal Inputs'!$C$346:$BK$390,40,0),"")="","",IFERROR(HLOOKUP(AK8,'Appraisal Inputs'!$C$346:$BK$390,40,0),""))</f>
        <v/>
      </c>
      <c r="AL47" s="315" t="str">
        <f>IF(IFERROR(HLOOKUP(AL8,'Appraisal Inputs'!$C$346:$BK$390,40,0),"")="","",IFERROR(HLOOKUP(AL8,'Appraisal Inputs'!$C$346:$BK$390,40,0),""))</f>
        <v/>
      </c>
      <c r="AM47" s="299" t="str">
        <f>IF(IFERROR(HLOOKUP(AM8,'Appraisal Inputs'!$C$346:$BK$390,40,0),"")="","",IFERROR(HLOOKUP(AM8,'Appraisal Inputs'!$C$346:$BK$390,40,0),""))</f>
        <v/>
      </c>
      <c r="AN47" s="315" t="str">
        <f>IF(IFERROR(HLOOKUP(AN8,'Appraisal Inputs'!$C$346:$BK$390,40,0),"")="","",IFERROR(HLOOKUP(AN8,'Appraisal Inputs'!$C$346:$BK$390,40,0),""))</f>
        <v/>
      </c>
      <c r="AO47" s="299" t="str">
        <f>IF(IFERROR(HLOOKUP(AO8,'Appraisal Inputs'!$C$346:$BK$390,40,0),"")="","",IFERROR(HLOOKUP(AO8,'Appraisal Inputs'!$C$346:$BK$390,40,0),""))</f>
        <v/>
      </c>
      <c r="AP47" s="315" t="str">
        <f>IF(IFERROR(HLOOKUP(AP8,'Appraisal Inputs'!$C$346:$BK$390,40,0),"")="","",IFERROR(HLOOKUP(AP8,'Appraisal Inputs'!$C$346:$BK$390,40,0),""))</f>
        <v/>
      </c>
      <c r="AQ47" s="299" t="str">
        <f>IF(IFERROR(HLOOKUP(AQ8,'Appraisal Inputs'!$C$346:$BK$390,40,0),"")="","",IFERROR(HLOOKUP(AQ8,'Appraisal Inputs'!$C$346:$BK$390,40,0),""))</f>
        <v/>
      </c>
      <c r="AR47" s="315" t="str">
        <f>IF(IFERROR(HLOOKUP(AR8,'Appraisal Inputs'!$C$346:$BK$390,40,0),"")="","",IFERROR(HLOOKUP(AR8,'Appraisal Inputs'!$C$346:$BK$390,40,0),""))</f>
        <v/>
      </c>
      <c r="AS47" s="299" t="str">
        <f>IF(IFERROR(HLOOKUP(AS8,'Appraisal Inputs'!$C$346:$BK$390,40,0),"")="","",IFERROR(HLOOKUP(AS8,'Appraisal Inputs'!$C$346:$BK$390,40,0),""))</f>
        <v/>
      </c>
      <c r="AT47" s="315" t="str">
        <f>IF(IFERROR(HLOOKUP(AT8,'Appraisal Inputs'!$C$346:$BK$390,40,0),"")="","",IFERROR(HLOOKUP(AT8,'Appraisal Inputs'!$C$346:$BK$390,40,0),""))</f>
        <v/>
      </c>
      <c r="AU47" s="299" t="str">
        <f>IF(IFERROR(HLOOKUP(AU8,'Appraisal Inputs'!$C$346:$BK$390,40,0),"")="","",IFERROR(HLOOKUP(AU8,'Appraisal Inputs'!$C$346:$BK$390,40,0),""))</f>
        <v/>
      </c>
      <c r="AV47" s="315" t="str">
        <f>IF(IFERROR(HLOOKUP(AV8,'Appraisal Inputs'!$C$346:$BK$390,40,0),"")="","",IFERROR(HLOOKUP(AV8,'Appraisal Inputs'!$C$346:$BK$390,40,0),""))</f>
        <v/>
      </c>
      <c r="AW47" s="299" t="str">
        <f>IF(IFERROR(HLOOKUP(AW8,'Appraisal Inputs'!$C$346:$BK$390,40,0),"")="","",IFERROR(HLOOKUP(AW8,'Appraisal Inputs'!$C$346:$BK$390,40,0),""))</f>
        <v/>
      </c>
      <c r="AX47" s="315" t="str">
        <f>IF(IFERROR(HLOOKUP(AX8,'Appraisal Inputs'!$C$346:$BK$390,40,0),"")="","",IFERROR(HLOOKUP(AX8,'Appraisal Inputs'!$C$346:$BK$390,40,0),""))</f>
        <v/>
      </c>
      <c r="AY47" s="299" t="str">
        <f>IF(IFERROR(HLOOKUP(AY8,'Appraisal Inputs'!$C$346:$BK$390,40,0),"")="","",IFERROR(HLOOKUP(AY8,'Appraisal Inputs'!$C$346:$BK$390,40,0),""))</f>
        <v/>
      </c>
      <c r="AZ47" s="315" t="str">
        <f>IF(IFERROR(HLOOKUP(AZ8,'Appraisal Inputs'!$C$346:$BK$390,40,0),"")="","",IFERROR(HLOOKUP(AZ8,'Appraisal Inputs'!$C$346:$BK$390,40,0),""))</f>
        <v/>
      </c>
      <c r="BA47" s="299" t="str">
        <f>IF(IFERROR(HLOOKUP(BA8,'Appraisal Inputs'!$C$346:$BK$390,40,0),"")="","",IFERROR(HLOOKUP(BA8,'Appraisal Inputs'!$C$346:$BK$390,40,0),""))</f>
        <v/>
      </c>
      <c r="BB47" s="315" t="str">
        <f>IF(IFERROR(HLOOKUP(BB8,'Appraisal Inputs'!$C$346:$BK$390,40,0),"")="","",IFERROR(HLOOKUP(BB8,'Appraisal Inputs'!$C$346:$BK$390,40,0),""))</f>
        <v/>
      </c>
      <c r="BC47" s="299" t="str">
        <f>IF(IFERROR(HLOOKUP(BC8,'Appraisal Inputs'!$C$346:$BK$390,40,0),"")="","",IFERROR(HLOOKUP(BC8,'Appraisal Inputs'!$C$346:$BK$390,40,0),""))</f>
        <v/>
      </c>
      <c r="BD47" s="315" t="str">
        <f>IF(IFERROR(HLOOKUP(BD8,'Appraisal Inputs'!$C$346:$BK$390,40,0),"")="","",IFERROR(HLOOKUP(BD8,'Appraisal Inputs'!$C$346:$BK$390,40,0),""))</f>
        <v/>
      </c>
      <c r="BE47" s="299" t="str">
        <f>IF(IFERROR(HLOOKUP(BE8,'Appraisal Inputs'!$C$346:$BK$390,40,0),"")="","",IFERROR(HLOOKUP(BE8,'Appraisal Inputs'!$C$346:$BK$390,40,0),""))</f>
        <v/>
      </c>
      <c r="BF47" s="315" t="str">
        <f>IF(IFERROR(HLOOKUP(BF8,'Appraisal Inputs'!$C$346:$BK$390,40,0),"")="","",IFERROR(HLOOKUP(BF8,'Appraisal Inputs'!$C$346:$BK$390,40,0),""))</f>
        <v/>
      </c>
      <c r="BG47" s="299" t="str">
        <f>IF(IFERROR(HLOOKUP(BG8,'Appraisal Inputs'!$C$346:$BK$390,40,0),"")="","",IFERROR(HLOOKUP(BG8,'Appraisal Inputs'!$C$346:$BK$390,40,0),""))</f>
        <v/>
      </c>
      <c r="BH47" s="315" t="str">
        <f>IF(IFERROR(HLOOKUP(BH8,'Appraisal Inputs'!$C$346:$BK$390,40,0),"")="","",IFERROR(HLOOKUP(BH8,'Appraisal Inputs'!$C$346:$BK$390,40,0),""))</f>
        <v/>
      </c>
      <c r="BI47" s="299" t="str">
        <f>IF(IFERROR(HLOOKUP(BI8,'Appraisal Inputs'!$C$346:$BK$390,40,0),"")="","",IFERROR(HLOOKUP(BI8,'Appraisal Inputs'!$C$346:$BK$390,40,0),""))</f>
        <v/>
      </c>
      <c r="BJ47" s="315" t="str">
        <f>IF(IFERROR(HLOOKUP(BJ8,'Appraisal Inputs'!$C$346:$BK$390,40,0),"")="","",IFERROR(HLOOKUP(BJ8,'Appraisal Inputs'!$C$346:$BK$390,40,0),""))</f>
        <v/>
      </c>
      <c r="BL47" s="299">
        <f t="shared" si="1"/>
        <v>0</v>
      </c>
      <c r="BM47" s="318" t="str">
        <f t="shared" si="0"/>
        <v>No</v>
      </c>
    </row>
    <row r="48" spans="1:65" x14ac:dyDescent="0.25">
      <c r="A48" s="86"/>
      <c r="B48" s="143" t="str">
        <f>'Appraisal Inputs'!C386</f>
        <v>Comp 37</v>
      </c>
      <c r="C48" s="299" t="str">
        <f>IF(IFERROR(HLOOKUP(C8,'Appraisal Inputs'!$C$346:$BK$390,41,0),"")="","",IFERROR(HLOOKUP(C8,'Appraisal Inputs'!$C$346:$BK$390,41,0),""))</f>
        <v/>
      </c>
      <c r="D48" s="315" t="str">
        <f>IF(IFERROR(HLOOKUP(D8,'Appraisal Inputs'!$C$346:$BK$390,41,0),"")="","",IFERROR(HLOOKUP(D8,'Appraisal Inputs'!$C$346:$BK$390,41,0),""))</f>
        <v/>
      </c>
      <c r="E48" s="299" t="str">
        <f>IF(IFERROR(HLOOKUP(E8,'Appraisal Inputs'!$C$346:$BK$390,41,0),"")="","",IFERROR(HLOOKUP(E8,'Appraisal Inputs'!$C$346:$BK$390,41,0),""))</f>
        <v/>
      </c>
      <c r="F48" s="315" t="str">
        <f>IF(IFERROR(HLOOKUP(F8,'Appraisal Inputs'!$C$346:$BK$390,41,0),"")="","",IFERROR(HLOOKUP(F8,'Appraisal Inputs'!$C$346:$BK$390,41,0),""))</f>
        <v/>
      </c>
      <c r="G48" s="299" t="str">
        <f>IF(IFERROR(HLOOKUP(G8,'Appraisal Inputs'!$C$346:$BK$390,41,0),"")="","",IFERROR(HLOOKUP(G8,'Appraisal Inputs'!$C$346:$BK$390,41,0),""))</f>
        <v/>
      </c>
      <c r="H48" s="315" t="str">
        <f>IF(IFERROR(HLOOKUP(H8,'Appraisal Inputs'!$C$346:$BK$390,41,0),"")="","",IFERROR(HLOOKUP(H8,'Appraisal Inputs'!$C$346:$BK$390,41,0),""))</f>
        <v/>
      </c>
      <c r="I48" s="299" t="str">
        <f>IF(IFERROR(HLOOKUP(I8,'Appraisal Inputs'!$C$346:$BK$390,41,0),"")="","",IFERROR(HLOOKUP(I8,'Appraisal Inputs'!$C$346:$BK$390,41,0),""))</f>
        <v/>
      </c>
      <c r="J48" s="315" t="str">
        <f>IF(IFERROR(HLOOKUP(J8,'Appraisal Inputs'!$C$346:$BK$390,41,0),"")="","",IFERROR(HLOOKUP(J8,'Appraisal Inputs'!$C$346:$BK$390,41,0),""))</f>
        <v/>
      </c>
      <c r="K48" s="299" t="str">
        <f>IF(IFERROR(HLOOKUP(K8,'Appraisal Inputs'!$C$346:$BK$390,41,0),"")="","",IFERROR(HLOOKUP(K8,'Appraisal Inputs'!$C$346:$BK$390,41,0),""))</f>
        <v/>
      </c>
      <c r="L48" s="315" t="str">
        <f>IF(IFERROR(HLOOKUP(L8,'Appraisal Inputs'!$C$346:$BK$390,41,0),"")="","",IFERROR(HLOOKUP(L8,'Appraisal Inputs'!$C$346:$BK$390,41,0),""))</f>
        <v/>
      </c>
      <c r="M48" s="299" t="str">
        <f>IF(IFERROR(HLOOKUP(M8,'Appraisal Inputs'!$C$346:$BK$390,41,0),"")="","",IFERROR(HLOOKUP(M8,'Appraisal Inputs'!$C$346:$BK$390,41,0),""))</f>
        <v/>
      </c>
      <c r="N48" s="315" t="str">
        <f>IF(IFERROR(HLOOKUP(N8,'Appraisal Inputs'!$C$346:$BK$390,41,0),"")="","",IFERROR(HLOOKUP(N8,'Appraisal Inputs'!$C$346:$BK$390,41,0),""))</f>
        <v/>
      </c>
      <c r="O48" s="299" t="str">
        <f>IF(IFERROR(HLOOKUP(O8,'Appraisal Inputs'!$C$346:$BK$390,41,0),"")="","",IFERROR(HLOOKUP(O8,'Appraisal Inputs'!$C$346:$BK$390,41,0),""))</f>
        <v/>
      </c>
      <c r="P48" s="315" t="str">
        <f>IF(IFERROR(HLOOKUP(P8,'Appraisal Inputs'!$C$346:$BK$390,41,0),"")="","",IFERROR(HLOOKUP(P8,'Appraisal Inputs'!$C$346:$BK$390,41,0),""))</f>
        <v/>
      </c>
      <c r="Q48" s="299" t="str">
        <f>IF(IFERROR(HLOOKUP(Q8,'Appraisal Inputs'!$C$346:$BK$390,41,0),"")="","",IFERROR(HLOOKUP(Q8,'Appraisal Inputs'!$C$346:$BK$390,41,0),""))</f>
        <v/>
      </c>
      <c r="R48" s="315" t="str">
        <f>IF(IFERROR(HLOOKUP(R8,'Appraisal Inputs'!$C$346:$BK$390,41,0),"")="","",IFERROR(HLOOKUP(R8,'Appraisal Inputs'!$C$346:$BK$390,41,0),""))</f>
        <v/>
      </c>
      <c r="S48" s="299" t="str">
        <f>IF(IFERROR(HLOOKUP(S8,'Appraisal Inputs'!$C$346:$BK$390,41,0),"")="","",IFERROR(HLOOKUP(S8,'Appraisal Inputs'!$C$346:$BK$390,41,0),""))</f>
        <v/>
      </c>
      <c r="T48" s="315" t="str">
        <f>IF(IFERROR(HLOOKUP(T8,'Appraisal Inputs'!$C$346:$BK$390,41,0),"")="","",IFERROR(HLOOKUP(T8,'Appraisal Inputs'!$C$346:$BK$390,41,0),""))</f>
        <v/>
      </c>
      <c r="U48" s="299" t="str">
        <f>IF(IFERROR(HLOOKUP(U8,'Appraisal Inputs'!$C$346:$BK$390,41,0),"")="","",IFERROR(HLOOKUP(U8,'Appraisal Inputs'!$C$346:$BK$390,41,0),""))</f>
        <v/>
      </c>
      <c r="V48" s="315" t="str">
        <f>IF(IFERROR(HLOOKUP(V8,'Appraisal Inputs'!$C$346:$BK$390,41,0),"")="","",IFERROR(HLOOKUP(V8,'Appraisal Inputs'!$C$346:$BK$390,41,0),""))</f>
        <v/>
      </c>
      <c r="W48" s="299" t="str">
        <f>IF(IFERROR(HLOOKUP(W8,'Appraisal Inputs'!$C$346:$BK$390,41,0),"")="","",IFERROR(HLOOKUP(W8,'Appraisal Inputs'!$C$346:$BK$390,41,0),""))</f>
        <v/>
      </c>
      <c r="X48" s="315" t="str">
        <f>IF(IFERROR(HLOOKUP(X8,'Appraisal Inputs'!$C$346:$BK$390,41,0),"")="","",IFERROR(HLOOKUP(X8,'Appraisal Inputs'!$C$346:$BK$390,41,0),""))</f>
        <v/>
      </c>
      <c r="Y48" s="299" t="str">
        <f>IF(IFERROR(HLOOKUP(Y8,'Appraisal Inputs'!$C$346:$BK$390,41,0),"")="","",IFERROR(HLOOKUP(Y8,'Appraisal Inputs'!$C$346:$BK$390,41,0),""))</f>
        <v/>
      </c>
      <c r="Z48" s="315" t="str">
        <f>IF(IFERROR(HLOOKUP(Z8,'Appraisal Inputs'!$C$346:$BK$390,41,0),"")="","",IFERROR(HLOOKUP(Z8,'Appraisal Inputs'!$C$346:$BK$390,41,0),""))</f>
        <v/>
      </c>
      <c r="AA48" s="299" t="str">
        <f>IF(IFERROR(HLOOKUP(AA8,'Appraisal Inputs'!$C$346:$BK$390,41,0),"")="","",IFERROR(HLOOKUP(AA8,'Appraisal Inputs'!$C$346:$BK$390,41,0),""))</f>
        <v/>
      </c>
      <c r="AB48" s="315" t="str">
        <f>IF(IFERROR(HLOOKUP(AB8,'Appraisal Inputs'!$C$346:$BK$390,41,0),"")="","",IFERROR(HLOOKUP(AB8,'Appraisal Inputs'!$C$346:$BK$390,41,0),""))</f>
        <v/>
      </c>
      <c r="AC48" s="299" t="str">
        <f>IF(IFERROR(HLOOKUP(AC8,'Appraisal Inputs'!$C$346:$BK$390,41,0),"")="","",IFERROR(HLOOKUP(AC8,'Appraisal Inputs'!$C$346:$BK$390,41,0),""))</f>
        <v/>
      </c>
      <c r="AD48" s="315" t="str">
        <f>IF(IFERROR(HLOOKUP(AD8,'Appraisal Inputs'!$C$346:$BK$390,41,0),"")="","",IFERROR(HLOOKUP(AD8,'Appraisal Inputs'!$C$346:$BK$390,41,0),""))</f>
        <v/>
      </c>
      <c r="AE48" s="299" t="str">
        <f>IF(IFERROR(HLOOKUP(AE8,'Appraisal Inputs'!$C$346:$BK$390,41,0),"")="","",IFERROR(HLOOKUP(AE8,'Appraisal Inputs'!$C$346:$BK$390,41,0),""))</f>
        <v/>
      </c>
      <c r="AF48" s="315" t="str">
        <f>IF(IFERROR(HLOOKUP(AF8,'Appraisal Inputs'!$C$346:$BK$390,41,0),"")="","",IFERROR(HLOOKUP(AF8,'Appraisal Inputs'!$C$346:$BK$390,41,0),""))</f>
        <v/>
      </c>
      <c r="AG48" s="299" t="str">
        <f>IF(IFERROR(HLOOKUP(AG8,'Appraisal Inputs'!$C$346:$BK$390,41,0),"")="","",IFERROR(HLOOKUP(AG8,'Appraisal Inputs'!$C$346:$BK$390,41,0),""))</f>
        <v/>
      </c>
      <c r="AH48" s="315" t="str">
        <f>IF(IFERROR(HLOOKUP(AH8,'Appraisal Inputs'!$C$346:$BK$390,41,0),"")="","",IFERROR(HLOOKUP(AH8,'Appraisal Inputs'!$C$346:$BK$390,41,0),""))</f>
        <v/>
      </c>
      <c r="AI48" s="299" t="str">
        <f>IF(IFERROR(HLOOKUP(AI8,'Appraisal Inputs'!$C$346:$BK$390,41,0),"")="","",IFERROR(HLOOKUP(AI8,'Appraisal Inputs'!$C$346:$BK$390,41,0),""))</f>
        <v/>
      </c>
      <c r="AJ48" s="315" t="str">
        <f>IF(IFERROR(HLOOKUP(AJ8,'Appraisal Inputs'!$C$346:$BK$390,41,0),"")="","",IFERROR(HLOOKUP(AJ8,'Appraisal Inputs'!$C$346:$BK$390,41,0),""))</f>
        <v/>
      </c>
      <c r="AK48" s="299" t="str">
        <f>IF(IFERROR(HLOOKUP(AK8,'Appraisal Inputs'!$C$346:$BK$390,41,0),"")="","",IFERROR(HLOOKUP(AK8,'Appraisal Inputs'!$C$346:$BK$390,41,0),""))</f>
        <v/>
      </c>
      <c r="AL48" s="315" t="str">
        <f>IF(IFERROR(HLOOKUP(AL8,'Appraisal Inputs'!$C$346:$BK$390,41,0),"")="","",IFERROR(HLOOKUP(AL8,'Appraisal Inputs'!$C$346:$BK$390,41,0),""))</f>
        <v/>
      </c>
      <c r="AM48" s="299" t="str">
        <f>IF(IFERROR(HLOOKUP(AM8,'Appraisal Inputs'!$C$346:$BK$390,41,0),"")="","",IFERROR(HLOOKUP(AM8,'Appraisal Inputs'!$C$346:$BK$390,41,0),""))</f>
        <v/>
      </c>
      <c r="AN48" s="315" t="str">
        <f>IF(IFERROR(HLOOKUP(AN8,'Appraisal Inputs'!$C$346:$BK$390,41,0),"")="","",IFERROR(HLOOKUP(AN8,'Appraisal Inputs'!$C$346:$BK$390,41,0),""))</f>
        <v/>
      </c>
      <c r="AO48" s="299" t="str">
        <f>IF(IFERROR(HLOOKUP(AO8,'Appraisal Inputs'!$C$346:$BK$390,41,0),"")="","",IFERROR(HLOOKUP(AO8,'Appraisal Inputs'!$C$346:$BK$390,41,0),""))</f>
        <v/>
      </c>
      <c r="AP48" s="315" t="str">
        <f>IF(IFERROR(HLOOKUP(AP8,'Appraisal Inputs'!$C$346:$BK$390,41,0),"")="","",IFERROR(HLOOKUP(AP8,'Appraisal Inputs'!$C$346:$BK$390,41,0),""))</f>
        <v/>
      </c>
      <c r="AQ48" s="299" t="str">
        <f>IF(IFERROR(HLOOKUP(AQ8,'Appraisal Inputs'!$C$346:$BK$390,41,0),"")="","",IFERROR(HLOOKUP(AQ8,'Appraisal Inputs'!$C$346:$BK$390,41,0),""))</f>
        <v/>
      </c>
      <c r="AR48" s="315" t="str">
        <f>IF(IFERROR(HLOOKUP(AR8,'Appraisal Inputs'!$C$346:$BK$390,41,0),"")="","",IFERROR(HLOOKUP(AR8,'Appraisal Inputs'!$C$346:$BK$390,41,0),""))</f>
        <v/>
      </c>
      <c r="AS48" s="299" t="str">
        <f>IF(IFERROR(HLOOKUP(AS8,'Appraisal Inputs'!$C$346:$BK$390,41,0),"")="","",IFERROR(HLOOKUP(AS8,'Appraisal Inputs'!$C$346:$BK$390,41,0),""))</f>
        <v/>
      </c>
      <c r="AT48" s="315" t="str">
        <f>IF(IFERROR(HLOOKUP(AT8,'Appraisal Inputs'!$C$346:$BK$390,41,0),"")="","",IFERROR(HLOOKUP(AT8,'Appraisal Inputs'!$C$346:$BK$390,41,0),""))</f>
        <v/>
      </c>
      <c r="AU48" s="299" t="str">
        <f>IF(IFERROR(HLOOKUP(AU8,'Appraisal Inputs'!$C$346:$BK$390,41,0),"")="","",IFERROR(HLOOKUP(AU8,'Appraisal Inputs'!$C$346:$BK$390,41,0),""))</f>
        <v/>
      </c>
      <c r="AV48" s="315" t="str">
        <f>IF(IFERROR(HLOOKUP(AV8,'Appraisal Inputs'!$C$346:$BK$390,41,0),"")="","",IFERROR(HLOOKUP(AV8,'Appraisal Inputs'!$C$346:$BK$390,41,0),""))</f>
        <v/>
      </c>
      <c r="AW48" s="299" t="str">
        <f>IF(IFERROR(HLOOKUP(AW8,'Appraisal Inputs'!$C$346:$BK$390,41,0),"")="","",IFERROR(HLOOKUP(AW8,'Appraisal Inputs'!$C$346:$BK$390,41,0),""))</f>
        <v/>
      </c>
      <c r="AX48" s="315" t="str">
        <f>IF(IFERROR(HLOOKUP(AX8,'Appraisal Inputs'!$C$346:$BK$390,41,0),"")="","",IFERROR(HLOOKUP(AX8,'Appraisal Inputs'!$C$346:$BK$390,41,0),""))</f>
        <v/>
      </c>
      <c r="AY48" s="299" t="str">
        <f>IF(IFERROR(HLOOKUP(AY8,'Appraisal Inputs'!$C$346:$BK$390,41,0),"")="","",IFERROR(HLOOKUP(AY8,'Appraisal Inputs'!$C$346:$BK$390,41,0),""))</f>
        <v/>
      </c>
      <c r="AZ48" s="315" t="str">
        <f>IF(IFERROR(HLOOKUP(AZ8,'Appraisal Inputs'!$C$346:$BK$390,41,0),"")="","",IFERROR(HLOOKUP(AZ8,'Appraisal Inputs'!$C$346:$BK$390,41,0),""))</f>
        <v/>
      </c>
      <c r="BA48" s="299" t="str">
        <f>IF(IFERROR(HLOOKUP(BA8,'Appraisal Inputs'!$C$346:$BK$390,41,0),"")="","",IFERROR(HLOOKUP(BA8,'Appraisal Inputs'!$C$346:$BK$390,41,0),""))</f>
        <v/>
      </c>
      <c r="BB48" s="315" t="str">
        <f>IF(IFERROR(HLOOKUP(BB8,'Appraisal Inputs'!$C$346:$BK$390,41,0),"")="","",IFERROR(HLOOKUP(BB8,'Appraisal Inputs'!$C$346:$BK$390,41,0),""))</f>
        <v/>
      </c>
      <c r="BC48" s="299" t="str">
        <f>IF(IFERROR(HLOOKUP(BC8,'Appraisal Inputs'!$C$346:$BK$390,41,0),"")="","",IFERROR(HLOOKUP(BC8,'Appraisal Inputs'!$C$346:$BK$390,41,0),""))</f>
        <v/>
      </c>
      <c r="BD48" s="315" t="str">
        <f>IF(IFERROR(HLOOKUP(BD8,'Appraisal Inputs'!$C$346:$BK$390,41,0),"")="","",IFERROR(HLOOKUP(BD8,'Appraisal Inputs'!$C$346:$BK$390,41,0),""))</f>
        <v/>
      </c>
      <c r="BE48" s="299" t="str">
        <f>IF(IFERROR(HLOOKUP(BE8,'Appraisal Inputs'!$C$346:$BK$390,41,0),"")="","",IFERROR(HLOOKUP(BE8,'Appraisal Inputs'!$C$346:$BK$390,41,0),""))</f>
        <v/>
      </c>
      <c r="BF48" s="315" t="str">
        <f>IF(IFERROR(HLOOKUP(BF8,'Appraisal Inputs'!$C$346:$BK$390,41,0),"")="","",IFERROR(HLOOKUP(BF8,'Appraisal Inputs'!$C$346:$BK$390,41,0),""))</f>
        <v/>
      </c>
      <c r="BG48" s="299" t="str">
        <f>IF(IFERROR(HLOOKUP(BG8,'Appraisal Inputs'!$C$346:$BK$390,41,0),"")="","",IFERROR(HLOOKUP(BG8,'Appraisal Inputs'!$C$346:$BK$390,41,0),""))</f>
        <v/>
      </c>
      <c r="BH48" s="315" t="str">
        <f>IF(IFERROR(HLOOKUP(BH8,'Appraisal Inputs'!$C$346:$BK$390,41,0),"")="","",IFERROR(HLOOKUP(BH8,'Appraisal Inputs'!$C$346:$BK$390,41,0),""))</f>
        <v/>
      </c>
      <c r="BI48" s="299" t="str">
        <f>IF(IFERROR(HLOOKUP(BI8,'Appraisal Inputs'!$C$346:$BK$390,41,0),"")="","",IFERROR(HLOOKUP(BI8,'Appraisal Inputs'!$C$346:$BK$390,41,0),""))</f>
        <v/>
      </c>
      <c r="BJ48" s="315" t="str">
        <f>IF(IFERROR(HLOOKUP(BJ8,'Appraisal Inputs'!$C$346:$BK$390,41,0),"")="","",IFERROR(HLOOKUP(BJ8,'Appraisal Inputs'!$C$346:$BK$390,41,0),""))</f>
        <v/>
      </c>
      <c r="BL48" s="299">
        <f t="shared" si="1"/>
        <v>0</v>
      </c>
      <c r="BM48" s="318" t="str">
        <f t="shared" si="0"/>
        <v>No</v>
      </c>
    </row>
    <row r="49" spans="1:65" x14ac:dyDescent="0.25">
      <c r="A49" s="86"/>
      <c r="B49" s="143" t="str">
        <f>'Appraisal Inputs'!C387</f>
        <v>Comp 38</v>
      </c>
      <c r="C49" s="299" t="str">
        <f>IF(IFERROR(HLOOKUP(C8,'Appraisal Inputs'!$C$346:$BK$390,42,0),"")="","",IFERROR(HLOOKUP(C8,'Appraisal Inputs'!$C$346:$BK$390,42,0),""))</f>
        <v/>
      </c>
      <c r="D49" s="315" t="str">
        <f>IF(IFERROR(HLOOKUP(D8,'Appraisal Inputs'!$C$346:$BK$390,42,0),"")="","",IFERROR(HLOOKUP(D8,'Appraisal Inputs'!$C$346:$BK$390,42,0),""))</f>
        <v/>
      </c>
      <c r="E49" s="299" t="str">
        <f>IF(IFERROR(HLOOKUP(E8,'Appraisal Inputs'!$C$346:$BK$390,42,0),"")="","",IFERROR(HLOOKUP(E8,'Appraisal Inputs'!$C$346:$BK$390,42,0),""))</f>
        <v/>
      </c>
      <c r="F49" s="315" t="str">
        <f>IF(IFERROR(HLOOKUP(F8,'Appraisal Inputs'!$C$346:$BK$390,42,0),"")="","",IFERROR(HLOOKUP(F8,'Appraisal Inputs'!$C$346:$BK$390,42,0),""))</f>
        <v/>
      </c>
      <c r="G49" s="299" t="str">
        <f>IF(IFERROR(HLOOKUP(G8,'Appraisal Inputs'!$C$346:$BK$390,42,0),"")="","",IFERROR(HLOOKUP(G8,'Appraisal Inputs'!$C$346:$BK$390,42,0),""))</f>
        <v/>
      </c>
      <c r="H49" s="315" t="str">
        <f>IF(IFERROR(HLOOKUP(H8,'Appraisal Inputs'!$C$346:$BK$390,42,0),"")="","",IFERROR(HLOOKUP(H8,'Appraisal Inputs'!$C$346:$BK$390,42,0),""))</f>
        <v/>
      </c>
      <c r="I49" s="299" t="str">
        <f>IF(IFERROR(HLOOKUP(I8,'Appraisal Inputs'!$C$346:$BK$390,42,0),"")="","",IFERROR(HLOOKUP(I8,'Appraisal Inputs'!$C$346:$BK$390,42,0),""))</f>
        <v/>
      </c>
      <c r="J49" s="315" t="str">
        <f>IF(IFERROR(HLOOKUP(J8,'Appraisal Inputs'!$C$346:$BK$390,42,0),"")="","",IFERROR(HLOOKUP(J8,'Appraisal Inputs'!$C$346:$BK$390,42,0),""))</f>
        <v/>
      </c>
      <c r="K49" s="299" t="str">
        <f>IF(IFERROR(HLOOKUP(K8,'Appraisal Inputs'!$C$346:$BK$390,42,0),"")="","",IFERROR(HLOOKUP(K8,'Appraisal Inputs'!$C$346:$BK$390,42,0),""))</f>
        <v/>
      </c>
      <c r="L49" s="315" t="str">
        <f>IF(IFERROR(HLOOKUP(L8,'Appraisal Inputs'!$C$346:$BK$390,42,0),"")="","",IFERROR(HLOOKUP(L8,'Appraisal Inputs'!$C$346:$BK$390,42,0),""))</f>
        <v/>
      </c>
      <c r="M49" s="299" t="str">
        <f>IF(IFERROR(HLOOKUP(M8,'Appraisal Inputs'!$C$346:$BK$390,42,0),"")="","",IFERROR(HLOOKUP(M8,'Appraisal Inputs'!$C$346:$BK$390,42,0),""))</f>
        <v/>
      </c>
      <c r="N49" s="315" t="str">
        <f>IF(IFERROR(HLOOKUP(N8,'Appraisal Inputs'!$C$346:$BK$390,42,0),"")="","",IFERROR(HLOOKUP(N8,'Appraisal Inputs'!$C$346:$BK$390,42,0),""))</f>
        <v/>
      </c>
      <c r="O49" s="299" t="str">
        <f>IF(IFERROR(HLOOKUP(O8,'Appraisal Inputs'!$C$346:$BK$390,42,0),"")="","",IFERROR(HLOOKUP(O8,'Appraisal Inputs'!$C$346:$BK$390,42,0),""))</f>
        <v/>
      </c>
      <c r="P49" s="315" t="str">
        <f>IF(IFERROR(HLOOKUP(P8,'Appraisal Inputs'!$C$346:$BK$390,42,0),"")="","",IFERROR(HLOOKUP(P8,'Appraisal Inputs'!$C$346:$BK$390,42,0),""))</f>
        <v/>
      </c>
      <c r="Q49" s="299" t="str">
        <f>IF(IFERROR(HLOOKUP(Q8,'Appraisal Inputs'!$C$346:$BK$390,42,0),"")="","",IFERROR(HLOOKUP(Q8,'Appraisal Inputs'!$C$346:$BK$390,42,0),""))</f>
        <v/>
      </c>
      <c r="R49" s="315" t="str">
        <f>IF(IFERROR(HLOOKUP(R8,'Appraisal Inputs'!$C$346:$BK$390,42,0),"")="","",IFERROR(HLOOKUP(R8,'Appraisal Inputs'!$C$346:$BK$390,42,0),""))</f>
        <v/>
      </c>
      <c r="S49" s="299" t="str">
        <f>IF(IFERROR(HLOOKUP(S8,'Appraisal Inputs'!$C$346:$BK$390,42,0),"")="","",IFERROR(HLOOKUP(S8,'Appraisal Inputs'!$C$346:$BK$390,42,0),""))</f>
        <v/>
      </c>
      <c r="T49" s="315" t="str">
        <f>IF(IFERROR(HLOOKUP(T8,'Appraisal Inputs'!$C$346:$BK$390,42,0),"")="","",IFERROR(HLOOKUP(T8,'Appraisal Inputs'!$C$346:$BK$390,42,0),""))</f>
        <v/>
      </c>
      <c r="U49" s="299" t="str">
        <f>IF(IFERROR(HLOOKUP(U8,'Appraisal Inputs'!$C$346:$BK$390,42,0),"")="","",IFERROR(HLOOKUP(U8,'Appraisal Inputs'!$C$346:$BK$390,42,0),""))</f>
        <v/>
      </c>
      <c r="V49" s="315" t="str">
        <f>IF(IFERROR(HLOOKUP(V8,'Appraisal Inputs'!$C$346:$BK$390,42,0),"")="","",IFERROR(HLOOKUP(V8,'Appraisal Inputs'!$C$346:$BK$390,42,0),""))</f>
        <v/>
      </c>
      <c r="W49" s="299" t="str">
        <f>IF(IFERROR(HLOOKUP(W8,'Appraisal Inputs'!$C$346:$BK$390,42,0),"")="","",IFERROR(HLOOKUP(W8,'Appraisal Inputs'!$C$346:$BK$390,42,0),""))</f>
        <v/>
      </c>
      <c r="X49" s="315" t="str">
        <f>IF(IFERROR(HLOOKUP(X8,'Appraisal Inputs'!$C$346:$BK$390,42,0),"")="","",IFERROR(HLOOKUP(X8,'Appraisal Inputs'!$C$346:$BK$390,42,0),""))</f>
        <v/>
      </c>
      <c r="Y49" s="299" t="str">
        <f>IF(IFERROR(HLOOKUP(Y8,'Appraisal Inputs'!$C$346:$BK$390,42,0),"")="","",IFERROR(HLOOKUP(Y8,'Appraisal Inputs'!$C$346:$BK$390,42,0),""))</f>
        <v/>
      </c>
      <c r="Z49" s="315" t="str">
        <f>IF(IFERROR(HLOOKUP(Z8,'Appraisal Inputs'!$C$346:$BK$390,42,0),"")="","",IFERROR(HLOOKUP(Z8,'Appraisal Inputs'!$C$346:$BK$390,42,0),""))</f>
        <v/>
      </c>
      <c r="AA49" s="299" t="str">
        <f>IF(IFERROR(HLOOKUP(AA8,'Appraisal Inputs'!$C$346:$BK$390,42,0),"")="","",IFERROR(HLOOKUP(AA8,'Appraisal Inputs'!$C$346:$BK$390,42,0),""))</f>
        <v/>
      </c>
      <c r="AB49" s="315" t="str">
        <f>IF(IFERROR(HLOOKUP(AB8,'Appraisal Inputs'!$C$346:$BK$390,42,0),"")="","",IFERROR(HLOOKUP(AB8,'Appraisal Inputs'!$C$346:$BK$390,42,0),""))</f>
        <v/>
      </c>
      <c r="AC49" s="299" t="str">
        <f>IF(IFERROR(HLOOKUP(AC8,'Appraisal Inputs'!$C$346:$BK$390,42,0),"")="","",IFERROR(HLOOKUP(AC8,'Appraisal Inputs'!$C$346:$BK$390,42,0),""))</f>
        <v/>
      </c>
      <c r="AD49" s="315" t="str">
        <f>IF(IFERROR(HLOOKUP(AD8,'Appraisal Inputs'!$C$346:$BK$390,42,0),"")="","",IFERROR(HLOOKUP(AD8,'Appraisal Inputs'!$C$346:$BK$390,42,0),""))</f>
        <v/>
      </c>
      <c r="AE49" s="299" t="str">
        <f>IF(IFERROR(HLOOKUP(AE8,'Appraisal Inputs'!$C$346:$BK$390,42,0),"")="","",IFERROR(HLOOKUP(AE8,'Appraisal Inputs'!$C$346:$BK$390,42,0),""))</f>
        <v/>
      </c>
      <c r="AF49" s="315" t="str">
        <f>IF(IFERROR(HLOOKUP(AF8,'Appraisal Inputs'!$C$346:$BK$390,42,0),"")="","",IFERROR(HLOOKUP(AF8,'Appraisal Inputs'!$C$346:$BK$390,42,0),""))</f>
        <v/>
      </c>
      <c r="AG49" s="299" t="str">
        <f>IF(IFERROR(HLOOKUP(AG8,'Appraisal Inputs'!$C$346:$BK$390,42,0),"")="","",IFERROR(HLOOKUP(AG8,'Appraisal Inputs'!$C$346:$BK$390,42,0),""))</f>
        <v/>
      </c>
      <c r="AH49" s="315" t="str">
        <f>IF(IFERROR(HLOOKUP(AH8,'Appraisal Inputs'!$C$346:$BK$390,42,0),"")="","",IFERROR(HLOOKUP(AH8,'Appraisal Inputs'!$C$346:$BK$390,42,0),""))</f>
        <v/>
      </c>
      <c r="AI49" s="299" t="str">
        <f>IF(IFERROR(HLOOKUP(AI8,'Appraisal Inputs'!$C$346:$BK$390,42,0),"")="","",IFERROR(HLOOKUP(AI8,'Appraisal Inputs'!$C$346:$BK$390,42,0),""))</f>
        <v/>
      </c>
      <c r="AJ49" s="315" t="str">
        <f>IF(IFERROR(HLOOKUP(AJ8,'Appraisal Inputs'!$C$346:$BK$390,42,0),"")="","",IFERROR(HLOOKUP(AJ8,'Appraisal Inputs'!$C$346:$BK$390,42,0),""))</f>
        <v/>
      </c>
      <c r="AK49" s="299" t="str">
        <f>IF(IFERROR(HLOOKUP(AK8,'Appraisal Inputs'!$C$346:$BK$390,42,0),"")="","",IFERROR(HLOOKUP(AK8,'Appraisal Inputs'!$C$346:$BK$390,42,0),""))</f>
        <v/>
      </c>
      <c r="AL49" s="315" t="str">
        <f>IF(IFERROR(HLOOKUP(AL8,'Appraisal Inputs'!$C$346:$BK$390,42,0),"")="","",IFERROR(HLOOKUP(AL8,'Appraisal Inputs'!$C$346:$BK$390,42,0),""))</f>
        <v/>
      </c>
      <c r="AM49" s="299" t="str">
        <f>IF(IFERROR(HLOOKUP(AM8,'Appraisal Inputs'!$C$346:$BK$390,42,0),"")="","",IFERROR(HLOOKUP(AM8,'Appraisal Inputs'!$C$346:$BK$390,42,0),""))</f>
        <v/>
      </c>
      <c r="AN49" s="315" t="str">
        <f>IF(IFERROR(HLOOKUP(AN8,'Appraisal Inputs'!$C$346:$BK$390,42,0),"")="","",IFERROR(HLOOKUP(AN8,'Appraisal Inputs'!$C$346:$BK$390,42,0),""))</f>
        <v/>
      </c>
      <c r="AO49" s="299" t="str">
        <f>IF(IFERROR(HLOOKUP(AO8,'Appraisal Inputs'!$C$346:$BK$390,42,0),"")="","",IFERROR(HLOOKUP(AO8,'Appraisal Inputs'!$C$346:$BK$390,42,0),""))</f>
        <v/>
      </c>
      <c r="AP49" s="315" t="str">
        <f>IF(IFERROR(HLOOKUP(AP8,'Appraisal Inputs'!$C$346:$BK$390,42,0),"")="","",IFERROR(HLOOKUP(AP8,'Appraisal Inputs'!$C$346:$BK$390,42,0),""))</f>
        <v/>
      </c>
      <c r="AQ49" s="299" t="str">
        <f>IF(IFERROR(HLOOKUP(AQ8,'Appraisal Inputs'!$C$346:$BK$390,42,0),"")="","",IFERROR(HLOOKUP(AQ8,'Appraisal Inputs'!$C$346:$BK$390,42,0),""))</f>
        <v/>
      </c>
      <c r="AR49" s="315" t="str">
        <f>IF(IFERROR(HLOOKUP(AR8,'Appraisal Inputs'!$C$346:$BK$390,42,0),"")="","",IFERROR(HLOOKUP(AR8,'Appraisal Inputs'!$C$346:$BK$390,42,0),""))</f>
        <v/>
      </c>
      <c r="AS49" s="299" t="str">
        <f>IF(IFERROR(HLOOKUP(AS8,'Appraisal Inputs'!$C$346:$BK$390,42,0),"")="","",IFERROR(HLOOKUP(AS8,'Appraisal Inputs'!$C$346:$BK$390,42,0),""))</f>
        <v/>
      </c>
      <c r="AT49" s="315" t="str">
        <f>IF(IFERROR(HLOOKUP(AT8,'Appraisal Inputs'!$C$346:$BK$390,42,0),"")="","",IFERROR(HLOOKUP(AT8,'Appraisal Inputs'!$C$346:$BK$390,42,0),""))</f>
        <v/>
      </c>
      <c r="AU49" s="299" t="str">
        <f>IF(IFERROR(HLOOKUP(AU8,'Appraisal Inputs'!$C$346:$BK$390,42,0),"")="","",IFERROR(HLOOKUP(AU8,'Appraisal Inputs'!$C$346:$BK$390,42,0),""))</f>
        <v/>
      </c>
      <c r="AV49" s="315" t="str">
        <f>IF(IFERROR(HLOOKUP(AV8,'Appraisal Inputs'!$C$346:$BK$390,42,0),"")="","",IFERROR(HLOOKUP(AV8,'Appraisal Inputs'!$C$346:$BK$390,42,0),""))</f>
        <v/>
      </c>
      <c r="AW49" s="299" t="str">
        <f>IF(IFERROR(HLOOKUP(AW8,'Appraisal Inputs'!$C$346:$BK$390,42,0),"")="","",IFERROR(HLOOKUP(AW8,'Appraisal Inputs'!$C$346:$BK$390,42,0),""))</f>
        <v/>
      </c>
      <c r="AX49" s="315" t="str">
        <f>IF(IFERROR(HLOOKUP(AX8,'Appraisal Inputs'!$C$346:$BK$390,42,0),"")="","",IFERROR(HLOOKUP(AX8,'Appraisal Inputs'!$C$346:$BK$390,42,0),""))</f>
        <v/>
      </c>
      <c r="AY49" s="299" t="str">
        <f>IF(IFERROR(HLOOKUP(AY8,'Appraisal Inputs'!$C$346:$BK$390,42,0),"")="","",IFERROR(HLOOKUP(AY8,'Appraisal Inputs'!$C$346:$BK$390,42,0),""))</f>
        <v/>
      </c>
      <c r="AZ49" s="315" t="str">
        <f>IF(IFERROR(HLOOKUP(AZ8,'Appraisal Inputs'!$C$346:$BK$390,42,0),"")="","",IFERROR(HLOOKUP(AZ8,'Appraisal Inputs'!$C$346:$BK$390,42,0),""))</f>
        <v/>
      </c>
      <c r="BA49" s="299" t="str">
        <f>IF(IFERROR(HLOOKUP(BA8,'Appraisal Inputs'!$C$346:$BK$390,42,0),"")="","",IFERROR(HLOOKUP(BA8,'Appraisal Inputs'!$C$346:$BK$390,42,0),""))</f>
        <v/>
      </c>
      <c r="BB49" s="315" t="str">
        <f>IF(IFERROR(HLOOKUP(BB8,'Appraisal Inputs'!$C$346:$BK$390,42,0),"")="","",IFERROR(HLOOKUP(BB8,'Appraisal Inputs'!$C$346:$BK$390,42,0),""))</f>
        <v/>
      </c>
      <c r="BC49" s="299" t="str">
        <f>IF(IFERROR(HLOOKUP(BC8,'Appraisal Inputs'!$C$346:$BK$390,42,0),"")="","",IFERROR(HLOOKUP(BC8,'Appraisal Inputs'!$C$346:$BK$390,42,0),""))</f>
        <v/>
      </c>
      <c r="BD49" s="315" t="str">
        <f>IF(IFERROR(HLOOKUP(BD8,'Appraisal Inputs'!$C$346:$BK$390,42,0),"")="","",IFERROR(HLOOKUP(BD8,'Appraisal Inputs'!$C$346:$BK$390,42,0),""))</f>
        <v/>
      </c>
      <c r="BE49" s="299" t="str">
        <f>IF(IFERROR(HLOOKUP(BE8,'Appraisal Inputs'!$C$346:$BK$390,42,0),"")="","",IFERROR(HLOOKUP(BE8,'Appraisal Inputs'!$C$346:$BK$390,42,0),""))</f>
        <v/>
      </c>
      <c r="BF49" s="315" t="str">
        <f>IF(IFERROR(HLOOKUP(BF8,'Appraisal Inputs'!$C$346:$BK$390,42,0),"")="","",IFERROR(HLOOKUP(BF8,'Appraisal Inputs'!$C$346:$BK$390,42,0),""))</f>
        <v/>
      </c>
      <c r="BG49" s="299" t="str">
        <f>IF(IFERROR(HLOOKUP(BG8,'Appraisal Inputs'!$C$346:$BK$390,42,0),"")="","",IFERROR(HLOOKUP(BG8,'Appraisal Inputs'!$C$346:$BK$390,42,0),""))</f>
        <v/>
      </c>
      <c r="BH49" s="315" t="str">
        <f>IF(IFERROR(HLOOKUP(BH8,'Appraisal Inputs'!$C$346:$BK$390,42,0),"")="","",IFERROR(HLOOKUP(BH8,'Appraisal Inputs'!$C$346:$BK$390,42,0),""))</f>
        <v/>
      </c>
      <c r="BI49" s="299" t="str">
        <f>IF(IFERROR(HLOOKUP(BI8,'Appraisal Inputs'!$C$346:$BK$390,42,0),"")="","",IFERROR(HLOOKUP(BI8,'Appraisal Inputs'!$C$346:$BK$390,42,0),""))</f>
        <v/>
      </c>
      <c r="BJ49" s="315" t="str">
        <f>IF(IFERROR(HLOOKUP(BJ8,'Appraisal Inputs'!$C$346:$BK$390,42,0),"")="","",IFERROR(HLOOKUP(BJ8,'Appraisal Inputs'!$C$346:$BK$390,42,0),""))</f>
        <v/>
      </c>
      <c r="BL49" s="299">
        <f t="shared" si="1"/>
        <v>0</v>
      </c>
      <c r="BM49" s="318" t="str">
        <f t="shared" si="0"/>
        <v>No</v>
      </c>
    </row>
    <row r="50" spans="1:65" x14ac:dyDescent="0.25">
      <c r="A50" s="86"/>
      <c r="B50" s="143" t="str">
        <f>'Appraisal Inputs'!C388</f>
        <v>Comp 39</v>
      </c>
      <c r="C50" s="299" t="str">
        <f>IF(IFERROR(HLOOKUP(C8,'Appraisal Inputs'!$C$346:$BK$390,43,0),"")="","",IFERROR(HLOOKUP(C8,'Appraisal Inputs'!$C$346:$BK$390,43,0),""))</f>
        <v/>
      </c>
      <c r="D50" s="315" t="str">
        <f>IF(IFERROR(HLOOKUP(D8,'Appraisal Inputs'!$C$346:$BK$390,43,0),"")="","",IFERROR(HLOOKUP(D8,'Appraisal Inputs'!$C$346:$BK$390,43,0),""))</f>
        <v/>
      </c>
      <c r="E50" s="299" t="str">
        <f>IF(IFERROR(HLOOKUP(E8,'Appraisal Inputs'!$C$346:$BK$390,43,0),"")="","",IFERROR(HLOOKUP(E8,'Appraisal Inputs'!$C$346:$BK$390,43,0),""))</f>
        <v/>
      </c>
      <c r="F50" s="315" t="str">
        <f>IF(IFERROR(HLOOKUP(F8,'Appraisal Inputs'!$C$346:$BK$390,43,0),"")="","",IFERROR(HLOOKUP(F8,'Appraisal Inputs'!$C$346:$BK$390,43,0),""))</f>
        <v/>
      </c>
      <c r="G50" s="299" t="str">
        <f>IF(IFERROR(HLOOKUP(G8,'Appraisal Inputs'!$C$346:$BK$390,43,0),"")="","",IFERROR(HLOOKUP(G8,'Appraisal Inputs'!$C$346:$BK$390,43,0),""))</f>
        <v/>
      </c>
      <c r="H50" s="315" t="str">
        <f>IF(IFERROR(HLOOKUP(H8,'Appraisal Inputs'!$C$346:$BK$390,43,0),"")="","",IFERROR(HLOOKUP(H8,'Appraisal Inputs'!$C$346:$BK$390,43,0),""))</f>
        <v/>
      </c>
      <c r="I50" s="299" t="str">
        <f>IF(IFERROR(HLOOKUP(I8,'Appraisal Inputs'!$C$346:$BK$390,43,0),"")="","",IFERROR(HLOOKUP(I8,'Appraisal Inputs'!$C$346:$BK$390,43,0),""))</f>
        <v/>
      </c>
      <c r="J50" s="315" t="str">
        <f>IF(IFERROR(HLOOKUP(J8,'Appraisal Inputs'!$C$346:$BK$390,43,0),"")="","",IFERROR(HLOOKUP(J8,'Appraisal Inputs'!$C$346:$BK$390,43,0),""))</f>
        <v/>
      </c>
      <c r="K50" s="299" t="str">
        <f>IF(IFERROR(HLOOKUP(K8,'Appraisal Inputs'!$C$346:$BK$390,43,0),"")="","",IFERROR(HLOOKUP(K8,'Appraisal Inputs'!$C$346:$BK$390,43,0),""))</f>
        <v/>
      </c>
      <c r="L50" s="315" t="str">
        <f>IF(IFERROR(HLOOKUP(L8,'Appraisal Inputs'!$C$346:$BK$390,43,0),"")="","",IFERROR(HLOOKUP(L8,'Appraisal Inputs'!$C$346:$BK$390,43,0),""))</f>
        <v/>
      </c>
      <c r="M50" s="299" t="str">
        <f>IF(IFERROR(HLOOKUP(M8,'Appraisal Inputs'!$C$346:$BK$390,43,0),"")="","",IFERROR(HLOOKUP(M8,'Appraisal Inputs'!$C$346:$BK$390,43,0),""))</f>
        <v/>
      </c>
      <c r="N50" s="315" t="str">
        <f>IF(IFERROR(HLOOKUP(N8,'Appraisal Inputs'!$C$346:$BK$390,43,0),"")="","",IFERROR(HLOOKUP(N8,'Appraisal Inputs'!$C$346:$BK$390,43,0),""))</f>
        <v/>
      </c>
      <c r="O50" s="299" t="str">
        <f>IF(IFERROR(HLOOKUP(O8,'Appraisal Inputs'!$C$346:$BK$390,43,0),"")="","",IFERROR(HLOOKUP(O8,'Appraisal Inputs'!$C$346:$BK$390,43,0),""))</f>
        <v/>
      </c>
      <c r="P50" s="315" t="str">
        <f>IF(IFERROR(HLOOKUP(P8,'Appraisal Inputs'!$C$346:$BK$390,43,0),"")="","",IFERROR(HLOOKUP(P8,'Appraisal Inputs'!$C$346:$BK$390,43,0),""))</f>
        <v/>
      </c>
      <c r="Q50" s="299" t="str">
        <f>IF(IFERROR(HLOOKUP(Q8,'Appraisal Inputs'!$C$346:$BK$390,43,0),"")="","",IFERROR(HLOOKUP(Q8,'Appraisal Inputs'!$C$346:$BK$390,43,0),""))</f>
        <v/>
      </c>
      <c r="R50" s="315" t="str">
        <f>IF(IFERROR(HLOOKUP(R8,'Appraisal Inputs'!$C$346:$BK$390,43,0),"")="","",IFERROR(HLOOKUP(R8,'Appraisal Inputs'!$C$346:$BK$390,43,0),""))</f>
        <v/>
      </c>
      <c r="S50" s="299" t="str">
        <f>IF(IFERROR(HLOOKUP(S8,'Appraisal Inputs'!$C$346:$BK$390,43,0),"")="","",IFERROR(HLOOKUP(S8,'Appraisal Inputs'!$C$346:$BK$390,43,0),""))</f>
        <v/>
      </c>
      <c r="T50" s="315" t="str">
        <f>IF(IFERROR(HLOOKUP(T8,'Appraisal Inputs'!$C$346:$BK$390,43,0),"")="","",IFERROR(HLOOKUP(T8,'Appraisal Inputs'!$C$346:$BK$390,43,0),""))</f>
        <v/>
      </c>
      <c r="U50" s="299" t="str">
        <f>IF(IFERROR(HLOOKUP(U8,'Appraisal Inputs'!$C$346:$BK$390,43,0),"")="","",IFERROR(HLOOKUP(U8,'Appraisal Inputs'!$C$346:$BK$390,43,0),""))</f>
        <v/>
      </c>
      <c r="V50" s="315" t="str">
        <f>IF(IFERROR(HLOOKUP(V8,'Appraisal Inputs'!$C$346:$BK$390,43,0),"")="","",IFERROR(HLOOKUP(V8,'Appraisal Inputs'!$C$346:$BK$390,43,0),""))</f>
        <v/>
      </c>
      <c r="W50" s="299" t="str">
        <f>IF(IFERROR(HLOOKUP(W8,'Appraisal Inputs'!$C$346:$BK$390,43,0),"")="","",IFERROR(HLOOKUP(W8,'Appraisal Inputs'!$C$346:$BK$390,43,0),""))</f>
        <v/>
      </c>
      <c r="X50" s="315" t="str">
        <f>IF(IFERROR(HLOOKUP(X8,'Appraisal Inputs'!$C$346:$BK$390,43,0),"")="","",IFERROR(HLOOKUP(X8,'Appraisal Inputs'!$C$346:$BK$390,43,0),""))</f>
        <v/>
      </c>
      <c r="Y50" s="299" t="str">
        <f>IF(IFERROR(HLOOKUP(Y8,'Appraisal Inputs'!$C$346:$BK$390,43,0),"")="","",IFERROR(HLOOKUP(Y8,'Appraisal Inputs'!$C$346:$BK$390,43,0),""))</f>
        <v/>
      </c>
      <c r="Z50" s="315" t="str">
        <f>IF(IFERROR(HLOOKUP(Z8,'Appraisal Inputs'!$C$346:$BK$390,43,0),"")="","",IFERROR(HLOOKUP(Z8,'Appraisal Inputs'!$C$346:$BK$390,43,0),""))</f>
        <v/>
      </c>
      <c r="AA50" s="299" t="str">
        <f>IF(IFERROR(HLOOKUP(AA8,'Appraisal Inputs'!$C$346:$BK$390,43,0),"")="","",IFERROR(HLOOKUP(AA8,'Appraisal Inputs'!$C$346:$BK$390,43,0),""))</f>
        <v/>
      </c>
      <c r="AB50" s="315" t="str">
        <f>IF(IFERROR(HLOOKUP(AB8,'Appraisal Inputs'!$C$346:$BK$390,43,0),"")="","",IFERROR(HLOOKUP(AB8,'Appraisal Inputs'!$C$346:$BK$390,43,0),""))</f>
        <v/>
      </c>
      <c r="AC50" s="299" t="str">
        <f>IF(IFERROR(HLOOKUP(AC8,'Appraisal Inputs'!$C$346:$BK$390,43,0),"")="","",IFERROR(HLOOKUP(AC8,'Appraisal Inputs'!$C$346:$BK$390,43,0),""))</f>
        <v/>
      </c>
      <c r="AD50" s="315" t="str">
        <f>IF(IFERROR(HLOOKUP(AD8,'Appraisal Inputs'!$C$346:$BK$390,43,0),"")="","",IFERROR(HLOOKUP(AD8,'Appraisal Inputs'!$C$346:$BK$390,43,0),""))</f>
        <v/>
      </c>
      <c r="AE50" s="299" t="str">
        <f>IF(IFERROR(HLOOKUP(AE8,'Appraisal Inputs'!$C$346:$BK$390,43,0),"")="","",IFERROR(HLOOKUP(AE8,'Appraisal Inputs'!$C$346:$BK$390,43,0),""))</f>
        <v/>
      </c>
      <c r="AF50" s="315" t="str">
        <f>IF(IFERROR(HLOOKUP(AF8,'Appraisal Inputs'!$C$346:$BK$390,43,0),"")="","",IFERROR(HLOOKUP(AF8,'Appraisal Inputs'!$C$346:$BK$390,43,0),""))</f>
        <v/>
      </c>
      <c r="AG50" s="299" t="str">
        <f>IF(IFERROR(HLOOKUP(AG8,'Appraisal Inputs'!$C$346:$BK$390,43,0),"")="","",IFERROR(HLOOKUP(AG8,'Appraisal Inputs'!$C$346:$BK$390,43,0),""))</f>
        <v/>
      </c>
      <c r="AH50" s="315" t="str">
        <f>IF(IFERROR(HLOOKUP(AH8,'Appraisal Inputs'!$C$346:$BK$390,43,0),"")="","",IFERROR(HLOOKUP(AH8,'Appraisal Inputs'!$C$346:$BK$390,43,0),""))</f>
        <v/>
      </c>
      <c r="AI50" s="299" t="str">
        <f>IF(IFERROR(HLOOKUP(AI8,'Appraisal Inputs'!$C$346:$BK$390,43,0),"")="","",IFERROR(HLOOKUP(AI8,'Appraisal Inputs'!$C$346:$BK$390,43,0),""))</f>
        <v/>
      </c>
      <c r="AJ50" s="315" t="str">
        <f>IF(IFERROR(HLOOKUP(AJ8,'Appraisal Inputs'!$C$346:$BK$390,43,0),"")="","",IFERROR(HLOOKUP(AJ8,'Appraisal Inputs'!$C$346:$BK$390,43,0),""))</f>
        <v/>
      </c>
      <c r="AK50" s="299" t="str">
        <f>IF(IFERROR(HLOOKUP(AK8,'Appraisal Inputs'!$C$346:$BK$390,43,0),"")="","",IFERROR(HLOOKUP(AK8,'Appraisal Inputs'!$C$346:$BK$390,43,0),""))</f>
        <v/>
      </c>
      <c r="AL50" s="315" t="str">
        <f>IF(IFERROR(HLOOKUP(AL8,'Appraisal Inputs'!$C$346:$BK$390,43,0),"")="","",IFERROR(HLOOKUP(AL8,'Appraisal Inputs'!$C$346:$BK$390,43,0),""))</f>
        <v/>
      </c>
      <c r="AM50" s="299" t="str">
        <f>IF(IFERROR(HLOOKUP(AM8,'Appraisal Inputs'!$C$346:$BK$390,43,0),"")="","",IFERROR(HLOOKUP(AM8,'Appraisal Inputs'!$C$346:$BK$390,43,0),""))</f>
        <v/>
      </c>
      <c r="AN50" s="315" t="str">
        <f>IF(IFERROR(HLOOKUP(AN8,'Appraisal Inputs'!$C$346:$BK$390,43,0),"")="","",IFERROR(HLOOKUP(AN8,'Appraisal Inputs'!$C$346:$BK$390,43,0),""))</f>
        <v/>
      </c>
      <c r="AO50" s="299" t="str">
        <f>IF(IFERROR(HLOOKUP(AO8,'Appraisal Inputs'!$C$346:$BK$390,43,0),"")="","",IFERROR(HLOOKUP(AO8,'Appraisal Inputs'!$C$346:$BK$390,43,0),""))</f>
        <v/>
      </c>
      <c r="AP50" s="315" t="str">
        <f>IF(IFERROR(HLOOKUP(AP8,'Appraisal Inputs'!$C$346:$BK$390,43,0),"")="","",IFERROR(HLOOKUP(AP8,'Appraisal Inputs'!$C$346:$BK$390,43,0),""))</f>
        <v/>
      </c>
      <c r="AQ50" s="299" t="str">
        <f>IF(IFERROR(HLOOKUP(AQ8,'Appraisal Inputs'!$C$346:$BK$390,43,0),"")="","",IFERROR(HLOOKUP(AQ8,'Appraisal Inputs'!$C$346:$BK$390,43,0),""))</f>
        <v/>
      </c>
      <c r="AR50" s="315" t="str">
        <f>IF(IFERROR(HLOOKUP(AR8,'Appraisal Inputs'!$C$346:$BK$390,43,0),"")="","",IFERROR(HLOOKUP(AR8,'Appraisal Inputs'!$C$346:$BK$390,43,0),""))</f>
        <v/>
      </c>
      <c r="AS50" s="299" t="str">
        <f>IF(IFERROR(HLOOKUP(AS8,'Appraisal Inputs'!$C$346:$BK$390,43,0),"")="","",IFERROR(HLOOKUP(AS8,'Appraisal Inputs'!$C$346:$BK$390,43,0),""))</f>
        <v/>
      </c>
      <c r="AT50" s="315" t="str">
        <f>IF(IFERROR(HLOOKUP(AT8,'Appraisal Inputs'!$C$346:$BK$390,43,0),"")="","",IFERROR(HLOOKUP(AT8,'Appraisal Inputs'!$C$346:$BK$390,43,0),""))</f>
        <v/>
      </c>
      <c r="AU50" s="299" t="str">
        <f>IF(IFERROR(HLOOKUP(AU8,'Appraisal Inputs'!$C$346:$BK$390,43,0),"")="","",IFERROR(HLOOKUP(AU8,'Appraisal Inputs'!$C$346:$BK$390,43,0),""))</f>
        <v/>
      </c>
      <c r="AV50" s="315" t="str">
        <f>IF(IFERROR(HLOOKUP(AV8,'Appraisal Inputs'!$C$346:$BK$390,43,0),"")="","",IFERROR(HLOOKUP(AV8,'Appraisal Inputs'!$C$346:$BK$390,43,0),""))</f>
        <v/>
      </c>
      <c r="AW50" s="299" t="str">
        <f>IF(IFERROR(HLOOKUP(AW8,'Appraisal Inputs'!$C$346:$BK$390,43,0),"")="","",IFERROR(HLOOKUP(AW8,'Appraisal Inputs'!$C$346:$BK$390,43,0),""))</f>
        <v/>
      </c>
      <c r="AX50" s="315" t="str">
        <f>IF(IFERROR(HLOOKUP(AX8,'Appraisal Inputs'!$C$346:$BK$390,43,0),"")="","",IFERROR(HLOOKUP(AX8,'Appraisal Inputs'!$C$346:$BK$390,43,0),""))</f>
        <v/>
      </c>
      <c r="AY50" s="299" t="str">
        <f>IF(IFERROR(HLOOKUP(AY8,'Appraisal Inputs'!$C$346:$BK$390,43,0),"")="","",IFERROR(HLOOKUP(AY8,'Appraisal Inputs'!$C$346:$BK$390,43,0),""))</f>
        <v/>
      </c>
      <c r="AZ50" s="315" t="str">
        <f>IF(IFERROR(HLOOKUP(AZ8,'Appraisal Inputs'!$C$346:$BK$390,43,0),"")="","",IFERROR(HLOOKUP(AZ8,'Appraisal Inputs'!$C$346:$BK$390,43,0),""))</f>
        <v/>
      </c>
      <c r="BA50" s="299" t="str">
        <f>IF(IFERROR(HLOOKUP(BA8,'Appraisal Inputs'!$C$346:$BK$390,43,0),"")="","",IFERROR(HLOOKUP(BA8,'Appraisal Inputs'!$C$346:$BK$390,43,0),""))</f>
        <v/>
      </c>
      <c r="BB50" s="315" t="str">
        <f>IF(IFERROR(HLOOKUP(BB8,'Appraisal Inputs'!$C$346:$BK$390,43,0),"")="","",IFERROR(HLOOKUP(BB8,'Appraisal Inputs'!$C$346:$BK$390,43,0),""))</f>
        <v/>
      </c>
      <c r="BC50" s="299" t="str">
        <f>IF(IFERROR(HLOOKUP(BC8,'Appraisal Inputs'!$C$346:$BK$390,43,0),"")="","",IFERROR(HLOOKUP(BC8,'Appraisal Inputs'!$C$346:$BK$390,43,0),""))</f>
        <v/>
      </c>
      <c r="BD50" s="315" t="str">
        <f>IF(IFERROR(HLOOKUP(BD8,'Appraisal Inputs'!$C$346:$BK$390,43,0),"")="","",IFERROR(HLOOKUP(BD8,'Appraisal Inputs'!$C$346:$BK$390,43,0),""))</f>
        <v/>
      </c>
      <c r="BE50" s="299" t="str">
        <f>IF(IFERROR(HLOOKUP(BE8,'Appraisal Inputs'!$C$346:$BK$390,43,0),"")="","",IFERROR(HLOOKUP(BE8,'Appraisal Inputs'!$C$346:$BK$390,43,0),""))</f>
        <v/>
      </c>
      <c r="BF50" s="315" t="str">
        <f>IF(IFERROR(HLOOKUP(BF8,'Appraisal Inputs'!$C$346:$BK$390,43,0),"")="","",IFERROR(HLOOKUP(BF8,'Appraisal Inputs'!$C$346:$BK$390,43,0),""))</f>
        <v/>
      </c>
      <c r="BG50" s="299" t="str">
        <f>IF(IFERROR(HLOOKUP(BG8,'Appraisal Inputs'!$C$346:$BK$390,43,0),"")="","",IFERROR(HLOOKUP(BG8,'Appraisal Inputs'!$C$346:$BK$390,43,0),""))</f>
        <v/>
      </c>
      <c r="BH50" s="315" t="str">
        <f>IF(IFERROR(HLOOKUP(BH8,'Appraisal Inputs'!$C$346:$BK$390,43,0),"")="","",IFERROR(HLOOKUP(BH8,'Appraisal Inputs'!$C$346:$BK$390,43,0),""))</f>
        <v/>
      </c>
      <c r="BI50" s="299" t="str">
        <f>IF(IFERROR(HLOOKUP(BI8,'Appraisal Inputs'!$C$346:$BK$390,43,0),"")="","",IFERROR(HLOOKUP(BI8,'Appraisal Inputs'!$C$346:$BK$390,43,0),""))</f>
        <v/>
      </c>
      <c r="BJ50" s="315" t="str">
        <f>IF(IFERROR(HLOOKUP(BJ8,'Appraisal Inputs'!$C$346:$BK$390,43,0),"")="","",IFERROR(HLOOKUP(BJ8,'Appraisal Inputs'!$C$346:$BK$390,43,0),""))</f>
        <v/>
      </c>
      <c r="BL50" s="299">
        <f t="shared" si="1"/>
        <v>0</v>
      </c>
      <c r="BM50" s="318" t="str">
        <f t="shared" si="0"/>
        <v>No</v>
      </c>
    </row>
    <row r="51" spans="1:65" x14ac:dyDescent="0.25">
      <c r="A51" s="86"/>
      <c r="B51" s="143" t="str">
        <f>'Appraisal Inputs'!C389</f>
        <v>Comp 40</v>
      </c>
      <c r="C51" s="299" t="str">
        <f>IF(IFERROR(HLOOKUP(C8,'Appraisal Inputs'!$C$346:$BK$390,44,0),"")="","",IFERROR(HLOOKUP(C8,'Appraisal Inputs'!$C$346:$BK$390,44,0),""))</f>
        <v/>
      </c>
      <c r="D51" s="315" t="str">
        <f>IF(IFERROR(HLOOKUP(D8,'Appraisal Inputs'!$C$346:$BK$390,44,0),"")="","",IFERROR(HLOOKUP(D8,'Appraisal Inputs'!$C$346:$BK$390,44,0),""))</f>
        <v/>
      </c>
      <c r="E51" s="299" t="str">
        <f>IF(IFERROR(HLOOKUP(E8,'Appraisal Inputs'!$C$346:$BK$390,44,0),"")="","",IFERROR(HLOOKUP(E8,'Appraisal Inputs'!$C$346:$BK$390,44,0),""))</f>
        <v/>
      </c>
      <c r="F51" s="315" t="str">
        <f>IF(IFERROR(HLOOKUP(F8,'Appraisal Inputs'!$C$346:$BK$390,44,0),"")="","",IFERROR(HLOOKUP(F8,'Appraisal Inputs'!$C$346:$BK$390,44,0),""))</f>
        <v/>
      </c>
      <c r="G51" s="299" t="str">
        <f>IF(IFERROR(HLOOKUP(G8,'Appraisal Inputs'!$C$346:$BK$390,44,0),"")="","",IFERROR(HLOOKUP(G8,'Appraisal Inputs'!$C$346:$BK$390,44,0),""))</f>
        <v/>
      </c>
      <c r="H51" s="315" t="str">
        <f>IF(IFERROR(HLOOKUP(H8,'Appraisal Inputs'!$C$346:$BK$390,44,0),"")="","",IFERROR(HLOOKUP(H8,'Appraisal Inputs'!$C$346:$BK$390,44,0),""))</f>
        <v/>
      </c>
      <c r="I51" s="299" t="str">
        <f>IF(IFERROR(HLOOKUP(I8,'Appraisal Inputs'!$C$346:$BK$390,44,0),"")="","",IFERROR(HLOOKUP(I8,'Appraisal Inputs'!$C$346:$BK$390,44,0),""))</f>
        <v/>
      </c>
      <c r="J51" s="315" t="str">
        <f>IF(IFERROR(HLOOKUP(J8,'Appraisal Inputs'!$C$346:$BK$390,44,0),"")="","",IFERROR(HLOOKUP(J8,'Appraisal Inputs'!$C$346:$BK$390,44,0),""))</f>
        <v/>
      </c>
      <c r="K51" s="299" t="str">
        <f>IF(IFERROR(HLOOKUP(K8,'Appraisal Inputs'!$C$346:$BK$390,44,0),"")="","",IFERROR(HLOOKUP(K8,'Appraisal Inputs'!$C$346:$BK$390,44,0),""))</f>
        <v/>
      </c>
      <c r="L51" s="315" t="str">
        <f>IF(IFERROR(HLOOKUP(L8,'Appraisal Inputs'!$C$346:$BK$390,44,0),"")="","",IFERROR(HLOOKUP(L8,'Appraisal Inputs'!$C$346:$BK$390,44,0),""))</f>
        <v/>
      </c>
      <c r="M51" s="299" t="str">
        <f>IF(IFERROR(HLOOKUP(M8,'Appraisal Inputs'!$C$346:$BK$390,44,0),"")="","",IFERROR(HLOOKUP(M8,'Appraisal Inputs'!$C$346:$BK$390,44,0),""))</f>
        <v/>
      </c>
      <c r="N51" s="315" t="str">
        <f>IF(IFERROR(HLOOKUP(N8,'Appraisal Inputs'!$C$346:$BK$390,44,0),"")="","",IFERROR(HLOOKUP(N8,'Appraisal Inputs'!$C$346:$BK$390,44,0),""))</f>
        <v/>
      </c>
      <c r="O51" s="299" t="str">
        <f>IF(IFERROR(HLOOKUP(O8,'Appraisal Inputs'!$C$346:$BK$390,44,0),"")="","",IFERROR(HLOOKUP(O8,'Appraisal Inputs'!$C$346:$BK$390,44,0),""))</f>
        <v/>
      </c>
      <c r="P51" s="315" t="str">
        <f>IF(IFERROR(HLOOKUP(P8,'Appraisal Inputs'!$C$346:$BK$390,44,0),"")="","",IFERROR(HLOOKUP(P8,'Appraisal Inputs'!$C$346:$BK$390,44,0),""))</f>
        <v/>
      </c>
      <c r="Q51" s="299" t="str">
        <f>IF(IFERROR(HLOOKUP(Q8,'Appraisal Inputs'!$C$346:$BK$390,44,0),"")="","",IFERROR(HLOOKUP(Q8,'Appraisal Inputs'!$C$346:$BK$390,44,0),""))</f>
        <v/>
      </c>
      <c r="R51" s="315" t="str">
        <f>IF(IFERROR(HLOOKUP(R8,'Appraisal Inputs'!$C$346:$BK$390,44,0),"")="","",IFERROR(HLOOKUP(R8,'Appraisal Inputs'!$C$346:$BK$390,44,0),""))</f>
        <v/>
      </c>
      <c r="S51" s="299" t="str">
        <f>IF(IFERROR(HLOOKUP(S8,'Appraisal Inputs'!$C$346:$BK$390,44,0),"")="","",IFERROR(HLOOKUP(S8,'Appraisal Inputs'!$C$346:$BK$390,44,0),""))</f>
        <v/>
      </c>
      <c r="T51" s="315" t="str">
        <f>IF(IFERROR(HLOOKUP(T8,'Appraisal Inputs'!$C$346:$BK$390,44,0),"")="","",IFERROR(HLOOKUP(T8,'Appraisal Inputs'!$C$346:$BK$390,44,0),""))</f>
        <v/>
      </c>
      <c r="U51" s="299" t="str">
        <f>IF(IFERROR(HLOOKUP(U8,'Appraisal Inputs'!$C$346:$BK$390,44,0),"")="","",IFERROR(HLOOKUP(U8,'Appraisal Inputs'!$C$346:$BK$390,44,0),""))</f>
        <v/>
      </c>
      <c r="V51" s="315" t="str">
        <f>IF(IFERROR(HLOOKUP(V8,'Appraisal Inputs'!$C$346:$BK$390,44,0),"")="","",IFERROR(HLOOKUP(V8,'Appraisal Inputs'!$C$346:$BK$390,44,0),""))</f>
        <v/>
      </c>
      <c r="W51" s="299" t="str">
        <f>IF(IFERROR(HLOOKUP(W8,'Appraisal Inputs'!$C$346:$BK$390,44,0),"")="","",IFERROR(HLOOKUP(W8,'Appraisal Inputs'!$C$346:$BK$390,44,0),""))</f>
        <v/>
      </c>
      <c r="X51" s="315" t="str">
        <f>IF(IFERROR(HLOOKUP(X8,'Appraisal Inputs'!$C$346:$BK$390,44,0),"")="","",IFERROR(HLOOKUP(X8,'Appraisal Inputs'!$C$346:$BK$390,44,0),""))</f>
        <v/>
      </c>
      <c r="Y51" s="299" t="str">
        <f>IF(IFERROR(HLOOKUP(Y8,'Appraisal Inputs'!$C$346:$BK$390,44,0),"")="","",IFERROR(HLOOKUP(Y8,'Appraisal Inputs'!$C$346:$BK$390,44,0),""))</f>
        <v/>
      </c>
      <c r="Z51" s="315" t="str">
        <f>IF(IFERROR(HLOOKUP(Z8,'Appraisal Inputs'!$C$346:$BK$390,44,0),"")="","",IFERROR(HLOOKUP(Z8,'Appraisal Inputs'!$C$346:$BK$390,44,0),""))</f>
        <v/>
      </c>
      <c r="AA51" s="299" t="str">
        <f>IF(IFERROR(HLOOKUP(AA8,'Appraisal Inputs'!$C$346:$BK$390,44,0),"")="","",IFERROR(HLOOKUP(AA8,'Appraisal Inputs'!$C$346:$BK$390,44,0),""))</f>
        <v/>
      </c>
      <c r="AB51" s="315" t="str">
        <f>IF(IFERROR(HLOOKUP(AB8,'Appraisal Inputs'!$C$346:$BK$390,44,0),"")="","",IFERROR(HLOOKUP(AB8,'Appraisal Inputs'!$C$346:$BK$390,44,0),""))</f>
        <v/>
      </c>
      <c r="AC51" s="299" t="str">
        <f>IF(IFERROR(HLOOKUP(AC8,'Appraisal Inputs'!$C$346:$BK$390,44,0),"")="","",IFERROR(HLOOKUP(AC8,'Appraisal Inputs'!$C$346:$BK$390,44,0),""))</f>
        <v/>
      </c>
      <c r="AD51" s="315" t="str">
        <f>IF(IFERROR(HLOOKUP(AD8,'Appraisal Inputs'!$C$346:$BK$390,44,0),"")="","",IFERROR(HLOOKUP(AD8,'Appraisal Inputs'!$C$346:$BK$390,44,0),""))</f>
        <v/>
      </c>
      <c r="AE51" s="299" t="str">
        <f>IF(IFERROR(HLOOKUP(AE8,'Appraisal Inputs'!$C$346:$BK$390,44,0),"")="","",IFERROR(HLOOKUP(AE8,'Appraisal Inputs'!$C$346:$BK$390,44,0),""))</f>
        <v/>
      </c>
      <c r="AF51" s="315" t="str">
        <f>IF(IFERROR(HLOOKUP(AF8,'Appraisal Inputs'!$C$346:$BK$390,44,0),"")="","",IFERROR(HLOOKUP(AF8,'Appraisal Inputs'!$C$346:$BK$390,44,0),""))</f>
        <v/>
      </c>
      <c r="AG51" s="299" t="str">
        <f>IF(IFERROR(HLOOKUP(AG8,'Appraisal Inputs'!$C$346:$BK$390,44,0),"")="","",IFERROR(HLOOKUP(AG8,'Appraisal Inputs'!$C$346:$BK$390,44,0),""))</f>
        <v/>
      </c>
      <c r="AH51" s="315" t="str">
        <f>IF(IFERROR(HLOOKUP(AH8,'Appraisal Inputs'!$C$346:$BK$390,44,0),"")="","",IFERROR(HLOOKUP(AH8,'Appraisal Inputs'!$C$346:$BK$390,44,0),""))</f>
        <v/>
      </c>
      <c r="AI51" s="299" t="str">
        <f>IF(IFERROR(HLOOKUP(AI8,'Appraisal Inputs'!$C$346:$BK$390,44,0),"")="","",IFERROR(HLOOKUP(AI8,'Appraisal Inputs'!$C$346:$BK$390,44,0),""))</f>
        <v/>
      </c>
      <c r="AJ51" s="315" t="str">
        <f>IF(IFERROR(HLOOKUP(AJ8,'Appraisal Inputs'!$C$346:$BK$390,44,0),"")="","",IFERROR(HLOOKUP(AJ8,'Appraisal Inputs'!$C$346:$BK$390,44,0),""))</f>
        <v/>
      </c>
      <c r="AK51" s="299" t="str">
        <f>IF(IFERROR(HLOOKUP(AK8,'Appraisal Inputs'!$C$346:$BK$390,44,0),"")="","",IFERROR(HLOOKUP(AK8,'Appraisal Inputs'!$C$346:$BK$390,44,0),""))</f>
        <v/>
      </c>
      <c r="AL51" s="315" t="str">
        <f>IF(IFERROR(HLOOKUP(AL8,'Appraisal Inputs'!$C$346:$BK$390,44,0),"")="","",IFERROR(HLOOKUP(AL8,'Appraisal Inputs'!$C$346:$BK$390,44,0),""))</f>
        <v/>
      </c>
      <c r="AM51" s="299" t="str">
        <f>IF(IFERROR(HLOOKUP(AM8,'Appraisal Inputs'!$C$346:$BK$390,44,0),"")="","",IFERROR(HLOOKUP(AM8,'Appraisal Inputs'!$C$346:$BK$390,44,0),""))</f>
        <v/>
      </c>
      <c r="AN51" s="315" t="str">
        <f>IF(IFERROR(HLOOKUP(AN8,'Appraisal Inputs'!$C$346:$BK$390,44,0),"")="","",IFERROR(HLOOKUP(AN8,'Appraisal Inputs'!$C$346:$BK$390,44,0),""))</f>
        <v/>
      </c>
      <c r="AO51" s="299" t="str">
        <f>IF(IFERROR(HLOOKUP(AO8,'Appraisal Inputs'!$C$346:$BK$390,44,0),"")="","",IFERROR(HLOOKUP(AO8,'Appraisal Inputs'!$C$346:$BK$390,44,0),""))</f>
        <v/>
      </c>
      <c r="AP51" s="315" t="str">
        <f>IF(IFERROR(HLOOKUP(AP8,'Appraisal Inputs'!$C$346:$BK$390,44,0),"")="","",IFERROR(HLOOKUP(AP8,'Appraisal Inputs'!$C$346:$BK$390,44,0),""))</f>
        <v/>
      </c>
      <c r="AQ51" s="299" t="str">
        <f>IF(IFERROR(HLOOKUP(AQ8,'Appraisal Inputs'!$C$346:$BK$390,44,0),"")="","",IFERROR(HLOOKUP(AQ8,'Appraisal Inputs'!$C$346:$BK$390,44,0),""))</f>
        <v/>
      </c>
      <c r="AR51" s="315" t="str">
        <f>IF(IFERROR(HLOOKUP(AR8,'Appraisal Inputs'!$C$346:$BK$390,44,0),"")="","",IFERROR(HLOOKUP(AR8,'Appraisal Inputs'!$C$346:$BK$390,44,0),""))</f>
        <v/>
      </c>
      <c r="AS51" s="299" t="str">
        <f>IF(IFERROR(HLOOKUP(AS8,'Appraisal Inputs'!$C$346:$BK$390,44,0),"")="","",IFERROR(HLOOKUP(AS8,'Appraisal Inputs'!$C$346:$BK$390,44,0),""))</f>
        <v/>
      </c>
      <c r="AT51" s="315" t="str">
        <f>IF(IFERROR(HLOOKUP(AT8,'Appraisal Inputs'!$C$346:$BK$390,44,0),"")="","",IFERROR(HLOOKUP(AT8,'Appraisal Inputs'!$C$346:$BK$390,44,0),""))</f>
        <v/>
      </c>
      <c r="AU51" s="299" t="str">
        <f>IF(IFERROR(HLOOKUP(AU8,'Appraisal Inputs'!$C$346:$BK$390,44,0),"")="","",IFERROR(HLOOKUP(AU8,'Appraisal Inputs'!$C$346:$BK$390,44,0),""))</f>
        <v/>
      </c>
      <c r="AV51" s="315" t="str">
        <f>IF(IFERROR(HLOOKUP(AV8,'Appraisal Inputs'!$C$346:$BK$390,44,0),"")="","",IFERROR(HLOOKUP(AV8,'Appraisal Inputs'!$C$346:$BK$390,44,0),""))</f>
        <v/>
      </c>
      <c r="AW51" s="299" t="str">
        <f>IF(IFERROR(HLOOKUP(AW8,'Appraisal Inputs'!$C$346:$BK$390,44,0),"")="","",IFERROR(HLOOKUP(AW8,'Appraisal Inputs'!$C$346:$BK$390,44,0),""))</f>
        <v/>
      </c>
      <c r="AX51" s="315" t="str">
        <f>IF(IFERROR(HLOOKUP(AX8,'Appraisal Inputs'!$C$346:$BK$390,44,0),"")="","",IFERROR(HLOOKUP(AX8,'Appraisal Inputs'!$C$346:$BK$390,44,0),""))</f>
        <v/>
      </c>
      <c r="AY51" s="299" t="str">
        <f>IF(IFERROR(HLOOKUP(AY8,'Appraisal Inputs'!$C$346:$BK$390,44,0),"")="","",IFERROR(HLOOKUP(AY8,'Appraisal Inputs'!$C$346:$BK$390,44,0),""))</f>
        <v/>
      </c>
      <c r="AZ51" s="315" t="str">
        <f>IF(IFERROR(HLOOKUP(AZ8,'Appraisal Inputs'!$C$346:$BK$390,44,0),"")="","",IFERROR(HLOOKUP(AZ8,'Appraisal Inputs'!$C$346:$BK$390,44,0),""))</f>
        <v/>
      </c>
      <c r="BA51" s="299" t="str">
        <f>IF(IFERROR(HLOOKUP(BA8,'Appraisal Inputs'!$C$346:$BK$390,44,0),"")="","",IFERROR(HLOOKUP(BA8,'Appraisal Inputs'!$C$346:$BK$390,44,0),""))</f>
        <v/>
      </c>
      <c r="BB51" s="315" t="str">
        <f>IF(IFERROR(HLOOKUP(BB8,'Appraisal Inputs'!$C$346:$BK$390,44,0),"")="","",IFERROR(HLOOKUP(BB8,'Appraisal Inputs'!$C$346:$BK$390,44,0),""))</f>
        <v/>
      </c>
      <c r="BC51" s="299" t="str">
        <f>IF(IFERROR(HLOOKUP(BC8,'Appraisal Inputs'!$C$346:$BK$390,44,0),"")="","",IFERROR(HLOOKUP(BC8,'Appraisal Inputs'!$C$346:$BK$390,44,0),""))</f>
        <v/>
      </c>
      <c r="BD51" s="315" t="str">
        <f>IF(IFERROR(HLOOKUP(BD8,'Appraisal Inputs'!$C$346:$BK$390,44,0),"")="","",IFERROR(HLOOKUP(BD8,'Appraisal Inputs'!$C$346:$BK$390,44,0),""))</f>
        <v/>
      </c>
      <c r="BE51" s="299" t="str">
        <f>IF(IFERROR(HLOOKUP(BE8,'Appraisal Inputs'!$C$346:$BK$390,44,0),"")="","",IFERROR(HLOOKUP(BE8,'Appraisal Inputs'!$C$346:$BK$390,44,0),""))</f>
        <v/>
      </c>
      <c r="BF51" s="315" t="str">
        <f>IF(IFERROR(HLOOKUP(BF8,'Appraisal Inputs'!$C$346:$BK$390,44,0),"")="","",IFERROR(HLOOKUP(BF8,'Appraisal Inputs'!$C$346:$BK$390,44,0),""))</f>
        <v/>
      </c>
      <c r="BG51" s="299" t="str">
        <f>IF(IFERROR(HLOOKUP(BG8,'Appraisal Inputs'!$C$346:$BK$390,44,0),"")="","",IFERROR(HLOOKUP(BG8,'Appraisal Inputs'!$C$346:$BK$390,44,0),""))</f>
        <v/>
      </c>
      <c r="BH51" s="315" t="str">
        <f>IF(IFERROR(HLOOKUP(BH8,'Appraisal Inputs'!$C$346:$BK$390,44,0),"")="","",IFERROR(HLOOKUP(BH8,'Appraisal Inputs'!$C$346:$BK$390,44,0),""))</f>
        <v/>
      </c>
      <c r="BI51" s="299" t="str">
        <f>IF(IFERROR(HLOOKUP(BI8,'Appraisal Inputs'!$C$346:$BK$390,44,0),"")="","",IFERROR(HLOOKUP(BI8,'Appraisal Inputs'!$C$346:$BK$390,44,0),""))</f>
        <v/>
      </c>
      <c r="BJ51" s="315" t="str">
        <f>IF(IFERROR(HLOOKUP(BJ8,'Appraisal Inputs'!$C$346:$BK$390,44,0),"")="","",IFERROR(HLOOKUP(BJ8,'Appraisal Inputs'!$C$346:$BK$390,44,0),""))</f>
        <v/>
      </c>
      <c r="BL51" s="299">
        <f t="shared" si="1"/>
        <v>0</v>
      </c>
      <c r="BM51" s="318" t="str">
        <f t="shared" si="0"/>
        <v>No</v>
      </c>
    </row>
    <row r="52" spans="1:65" ht="15.75" thickBot="1" x14ac:dyDescent="0.3">
      <c r="A52" s="86"/>
      <c r="B52" s="298" t="s">
        <v>197</v>
      </c>
      <c r="C52" s="312" t="str">
        <f>IF(IFERROR(HLOOKUP(C8,'Appraisal Inputs'!$C$346:$BK$390,45,0),"")="","",IFERROR(HLOOKUP(C8,'Appraisal Inputs'!$C$346:$BK$390,45,0),""))</f>
        <v/>
      </c>
      <c r="D52" s="313"/>
      <c r="E52" s="312" t="str">
        <f>IF(IFERROR(HLOOKUP(E8,'Appraisal Inputs'!$C$346:$BK$390,45,0),"")="","",IFERROR(HLOOKUP(E8,'Appraisal Inputs'!$C$346:$BK$390,45,0),""))</f>
        <v/>
      </c>
      <c r="F52" s="313"/>
      <c r="G52" s="312" t="str">
        <f>IF(IFERROR(HLOOKUP(G8,'Appraisal Inputs'!$C$346:$BK$390,45,0),"")="","",IFERROR(HLOOKUP(G8,'Appraisal Inputs'!$C$346:$BK$390,45,0),""))</f>
        <v/>
      </c>
      <c r="H52" s="313"/>
      <c r="I52" s="312" t="str">
        <f>IF(IFERROR(HLOOKUP(I8,'Appraisal Inputs'!$C$346:$BK$390,45,0),"")="","",IFERROR(HLOOKUP(I8,'Appraisal Inputs'!$C$346:$BK$390,45,0),""))</f>
        <v/>
      </c>
      <c r="J52" s="313"/>
      <c r="K52" s="312" t="str">
        <f>IF(IFERROR(HLOOKUP(K8,'Appraisal Inputs'!$C$346:$BK$390,45,0),"")="","",IFERROR(HLOOKUP(K8,'Appraisal Inputs'!$C$346:$BK$390,45,0),""))</f>
        <v/>
      </c>
      <c r="L52" s="313"/>
      <c r="M52" s="312" t="str">
        <f>IF(IFERROR(HLOOKUP(M8,'Appraisal Inputs'!$C$346:$BK$390,45,0),"")="","",IFERROR(HLOOKUP(M8,'Appraisal Inputs'!$C$346:$BK$390,45,0),""))</f>
        <v/>
      </c>
      <c r="N52" s="313"/>
      <c r="O52" s="312" t="str">
        <f>IF(IFERROR(HLOOKUP(O8,'Appraisal Inputs'!$C$346:$BK$390,45,0),"")="","",IFERROR(HLOOKUP(O8,'Appraisal Inputs'!$C$346:$BK$390,45,0),""))</f>
        <v/>
      </c>
      <c r="P52" s="313"/>
      <c r="Q52" s="312" t="str">
        <f>IF(IFERROR(HLOOKUP(Q8,'Appraisal Inputs'!$C$346:$BK$390,45,0),"")="","",IFERROR(HLOOKUP(Q8,'Appraisal Inputs'!$C$346:$BK$390,45,0),""))</f>
        <v/>
      </c>
      <c r="R52" s="313"/>
      <c r="S52" s="312" t="str">
        <f>IF(IFERROR(HLOOKUP(S8,'Appraisal Inputs'!$C$346:$BK$390,45,0),"")="","",IFERROR(HLOOKUP(S8,'Appraisal Inputs'!$C$346:$BK$390,45,0),""))</f>
        <v/>
      </c>
      <c r="T52" s="313"/>
      <c r="U52" s="312" t="str">
        <f>IF(IFERROR(HLOOKUP(U8,'Appraisal Inputs'!$C$346:$BK$390,45,0),"")="","",IFERROR(HLOOKUP(U8,'Appraisal Inputs'!$C$346:$BK$390,45,0),""))</f>
        <v/>
      </c>
      <c r="V52" s="313"/>
      <c r="W52" s="312" t="str">
        <f>IF(IFERROR(HLOOKUP(W8,'Appraisal Inputs'!$C$346:$BK$390,45,0),"")="","",IFERROR(HLOOKUP(W8,'Appraisal Inputs'!$C$346:$BK$390,45,0),""))</f>
        <v/>
      </c>
      <c r="X52" s="313"/>
      <c r="Y52" s="312" t="str">
        <f>IF(IFERROR(HLOOKUP(Y8,'Appraisal Inputs'!$C$346:$BK$390,45,0),"")="","",IFERROR(HLOOKUP(Y8,'Appraisal Inputs'!$C$346:$BK$390,45,0),""))</f>
        <v/>
      </c>
      <c r="Z52" s="313"/>
      <c r="AA52" s="312" t="str">
        <f>IF(IFERROR(HLOOKUP(AA8,'Appraisal Inputs'!$C$346:$BK$390,45,0),"")="","",IFERROR(HLOOKUP(AA8,'Appraisal Inputs'!$C$346:$BK$390,45,0),""))</f>
        <v/>
      </c>
      <c r="AB52" s="313"/>
      <c r="AC52" s="312" t="str">
        <f>IF(IFERROR(HLOOKUP(AC8,'Appraisal Inputs'!$C$346:$BK$390,45,0),"")="","",IFERROR(HLOOKUP(AC8,'Appraisal Inputs'!$C$346:$BK$390,45,0),""))</f>
        <v/>
      </c>
      <c r="AD52" s="313"/>
      <c r="AE52" s="312" t="str">
        <f>IF(IFERROR(HLOOKUP(AE8,'Appraisal Inputs'!$C$346:$BK$390,45,0),"")="","",IFERROR(HLOOKUP(AE8,'Appraisal Inputs'!$C$346:$BK$390,45,0),""))</f>
        <v/>
      </c>
      <c r="AF52" s="313"/>
      <c r="AG52" s="312" t="str">
        <f>IF(IFERROR(HLOOKUP(AG8,'Appraisal Inputs'!$C$346:$BK$390,45,0),"")="","",IFERROR(HLOOKUP(AG8,'Appraisal Inputs'!$C$346:$BK$390,45,0),""))</f>
        <v/>
      </c>
      <c r="AH52" s="313"/>
      <c r="AI52" s="312" t="str">
        <f>IF(IFERROR(HLOOKUP(AI8,'Appraisal Inputs'!$C$346:$BK$390,45,0),"")="","",IFERROR(HLOOKUP(AI8,'Appraisal Inputs'!$C$346:$BK$390,45,0),""))</f>
        <v/>
      </c>
      <c r="AJ52" s="313"/>
      <c r="AK52" s="312" t="str">
        <f>IF(IFERROR(HLOOKUP(AK8,'Appraisal Inputs'!$C$346:$BK$390,45,0),"")="","",IFERROR(HLOOKUP(AK8,'Appraisal Inputs'!$C$346:$BK$390,45,0),""))</f>
        <v/>
      </c>
      <c r="AL52" s="313"/>
      <c r="AM52" s="312" t="str">
        <f>IF(IFERROR(HLOOKUP(AM8,'Appraisal Inputs'!$C$346:$BK$390,45,0),"")="","",IFERROR(HLOOKUP(AM8,'Appraisal Inputs'!$C$346:$BK$390,45,0),""))</f>
        <v/>
      </c>
      <c r="AN52" s="313"/>
      <c r="AO52" s="312" t="str">
        <f>IF(IFERROR(HLOOKUP(AO8,'Appraisal Inputs'!$C$346:$BK$390,45,0),"")="","",IFERROR(HLOOKUP(AO8,'Appraisal Inputs'!$C$346:$BK$390,45,0),""))</f>
        <v/>
      </c>
      <c r="AP52" s="313"/>
      <c r="AQ52" s="312" t="str">
        <f>IF(IFERROR(HLOOKUP(AQ8,'Appraisal Inputs'!$C$346:$BK$390,45,0),"")="","",IFERROR(HLOOKUP(AQ8,'Appraisal Inputs'!$C$346:$BK$390,45,0),""))</f>
        <v/>
      </c>
      <c r="AR52" s="313"/>
      <c r="AS52" s="312" t="str">
        <f>IF(IFERROR(HLOOKUP(AS8,'Appraisal Inputs'!$C$346:$BK$390,45,0),"")="","",IFERROR(HLOOKUP(AS8,'Appraisal Inputs'!$C$346:$BK$390,45,0),""))</f>
        <v/>
      </c>
      <c r="AT52" s="313"/>
      <c r="AU52" s="312" t="str">
        <f>IF(IFERROR(HLOOKUP(AU8,'Appraisal Inputs'!$C$346:$BK$390,45,0),"")="","",IFERROR(HLOOKUP(AU8,'Appraisal Inputs'!$C$346:$BK$390,45,0),""))</f>
        <v/>
      </c>
      <c r="AV52" s="313"/>
      <c r="AW52" s="312" t="str">
        <f>IF(IFERROR(HLOOKUP(AW8,'Appraisal Inputs'!$C$346:$BK$390,45,0),"")="","",IFERROR(HLOOKUP(AW8,'Appraisal Inputs'!$C$346:$BK$390,45,0),""))</f>
        <v/>
      </c>
      <c r="AX52" s="313"/>
      <c r="AY52" s="312" t="str">
        <f>IF(IFERROR(HLOOKUP(AY8,'Appraisal Inputs'!$C$346:$BK$390,45,0),"")="","",IFERROR(HLOOKUP(AY8,'Appraisal Inputs'!$C$346:$BK$390,45,0),""))</f>
        <v/>
      </c>
      <c r="AZ52" s="313"/>
      <c r="BA52" s="312" t="str">
        <f>IF(IFERROR(HLOOKUP(BA8,'Appraisal Inputs'!$C$346:$BK$390,45,0),"")="","",IFERROR(HLOOKUP(BA8,'Appraisal Inputs'!$C$346:$BK$390,45,0),""))</f>
        <v/>
      </c>
      <c r="BB52" s="313"/>
      <c r="BC52" s="312" t="str">
        <f>IF(IFERROR(HLOOKUP(BC8,'Appraisal Inputs'!$C$346:$BK$390,45,0),"")="","",IFERROR(HLOOKUP(BC8,'Appraisal Inputs'!$C$346:$BK$390,45,0),""))</f>
        <v/>
      </c>
      <c r="BD52" s="313"/>
      <c r="BE52" s="312" t="str">
        <f>IF(IFERROR(HLOOKUP(BE8,'Appraisal Inputs'!$C$346:$BK$390,45,0),"")="","",IFERROR(HLOOKUP(BE8,'Appraisal Inputs'!$C$346:$BK$390,45,0),""))</f>
        <v/>
      </c>
      <c r="BF52" s="313"/>
      <c r="BG52" s="312" t="str">
        <f>IF(IFERROR(HLOOKUP(BG8,'Appraisal Inputs'!$C$346:$BK$390,45,0),"")="","",IFERROR(HLOOKUP(BG8,'Appraisal Inputs'!$C$346:$BK$390,45,0),""))</f>
        <v/>
      </c>
      <c r="BH52" s="313"/>
      <c r="BI52" s="312" t="str">
        <f>IF(IFERROR(HLOOKUP(BI8,'Appraisal Inputs'!$C$346:$BK$390,45,0),"")="","",IFERROR(HLOOKUP(BI8,'Appraisal Inputs'!$C$346:$BK$390,45,0),""))</f>
        <v/>
      </c>
      <c r="BJ52" s="313"/>
      <c r="BL52" s="312">
        <f t="shared" si="1"/>
        <v>0</v>
      </c>
      <c r="BM52" s="320" t="str">
        <f t="shared" si="0"/>
        <v>No</v>
      </c>
    </row>
    <row r="53" spans="1:65" x14ac:dyDescent="0.25">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T53" s="86"/>
      <c r="BL53" s="86"/>
      <c r="BM53" s="86"/>
    </row>
    <row r="54" spans="1:65" ht="15.75" thickBot="1" x14ac:dyDescent="0.3">
      <c r="A54" s="86"/>
      <c r="B54" s="86" t="str">
        <f>Occupancy!C55</f>
        <v>Assisted Living/Board &amp; Care</v>
      </c>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T54" s="86"/>
      <c r="BL54" s="86"/>
      <c r="BM54" s="86"/>
    </row>
    <row r="55" spans="1:65" x14ac:dyDescent="0.25">
      <c r="A55" s="86"/>
      <c r="B55" s="296" t="s">
        <v>138</v>
      </c>
      <c r="C55" s="288" t="str">
        <f>"Unadjusted "&amp;C3</f>
        <v xml:space="preserve">Unadjusted </v>
      </c>
      <c r="D55" s="289" t="str">
        <f>"Adjusted "&amp;C3</f>
        <v xml:space="preserve">Adjusted </v>
      </c>
      <c r="E55" s="288" t="str">
        <f xml:space="preserve"> "Unadjusted "&amp;D3</f>
        <v xml:space="preserve">Unadjusted </v>
      </c>
      <c r="F55" s="289" t="str">
        <f xml:space="preserve"> "Adjusted "&amp;D3</f>
        <v xml:space="preserve">Adjusted </v>
      </c>
      <c r="G55" s="288" t="str">
        <f xml:space="preserve"> "Unadjusted "&amp;E3</f>
        <v xml:space="preserve">Unadjusted </v>
      </c>
      <c r="H55" s="289" t="str">
        <f xml:space="preserve"> "Adjusted "&amp;E3</f>
        <v xml:space="preserve">Adjusted </v>
      </c>
      <c r="I55" s="288" t="str">
        <f xml:space="preserve"> "Unadjusted "&amp;F3</f>
        <v xml:space="preserve">Unadjusted </v>
      </c>
      <c r="J55" s="289" t="str">
        <f xml:space="preserve"> "Adjusted "&amp;F3</f>
        <v xml:space="preserve">Adjusted </v>
      </c>
      <c r="K55" s="288" t="str">
        <f xml:space="preserve"> "Unadjusted "&amp;G3</f>
        <v xml:space="preserve">Unadjusted </v>
      </c>
      <c r="L55" s="289" t="str">
        <f xml:space="preserve"> "Adjusted "&amp;G3</f>
        <v xml:space="preserve">Adjusted </v>
      </c>
      <c r="M55" s="288" t="str">
        <f xml:space="preserve"> "Unadjusted "&amp;H3</f>
        <v xml:space="preserve">Unadjusted </v>
      </c>
      <c r="N55" s="289" t="str">
        <f xml:space="preserve"> "Adjusted "&amp;H3</f>
        <v xml:space="preserve">Adjusted </v>
      </c>
      <c r="O55" s="288" t="str">
        <f xml:space="preserve"> "Unadjusted "&amp;I3</f>
        <v xml:space="preserve">Unadjusted </v>
      </c>
      <c r="P55" s="289" t="str">
        <f xml:space="preserve"> "Adjusted "&amp;I3</f>
        <v xml:space="preserve">Adjusted </v>
      </c>
      <c r="Q55" s="288" t="str">
        <f xml:space="preserve"> "Unadjusted "&amp;J3</f>
        <v xml:space="preserve">Unadjusted </v>
      </c>
      <c r="R55" s="289" t="str">
        <f xml:space="preserve"> "Adjusted "&amp;J3</f>
        <v xml:space="preserve">Adjusted </v>
      </c>
      <c r="S55" s="288" t="str">
        <f xml:space="preserve"> "Unadjusted "&amp;K3</f>
        <v xml:space="preserve">Unadjusted </v>
      </c>
      <c r="T55" s="289" t="str">
        <f xml:space="preserve"> "Adjusted "&amp;K3</f>
        <v xml:space="preserve">Adjusted </v>
      </c>
      <c r="U55" s="288" t="str">
        <f xml:space="preserve"> "Unadjusted "&amp;L3</f>
        <v xml:space="preserve">Unadjusted </v>
      </c>
      <c r="V55" s="289" t="str">
        <f xml:space="preserve"> "Adjusted "&amp;L3</f>
        <v xml:space="preserve">Adjusted </v>
      </c>
      <c r="W55" s="288" t="str">
        <f xml:space="preserve"> "Unadjusted "&amp;M3</f>
        <v xml:space="preserve">Unadjusted </v>
      </c>
      <c r="X55" s="289" t="str">
        <f xml:space="preserve"> "Adjusted "&amp;M3</f>
        <v xml:space="preserve">Adjusted </v>
      </c>
      <c r="Y55" s="288" t="str">
        <f xml:space="preserve"> "Unadjusted "&amp;N3</f>
        <v xml:space="preserve">Unadjusted </v>
      </c>
      <c r="Z55" s="289" t="str">
        <f xml:space="preserve"> "Adjusted "&amp;N3</f>
        <v xml:space="preserve">Adjusted </v>
      </c>
      <c r="AA55" s="288" t="str">
        <f xml:space="preserve"> "Unadjusted "&amp;O3</f>
        <v xml:space="preserve">Unadjusted </v>
      </c>
      <c r="AB55" s="289" t="str">
        <f xml:space="preserve"> "Adjusted "&amp;O3</f>
        <v xml:space="preserve">Adjusted </v>
      </c>
      <c r="AC55" s="288" t="str">
        <f xml:space="preserve"> "Unadjusted "&amp;P3</f>
        <v xml:space="preserve">Unadjusted </v>
      </c>
      <c r="AD55" s="289" t="str">
        <f xml:space="preserve"> "Adjusted "&amp;P3</f>
        <v xml:space="preserve">Adjusted </v>
      </c>
      <c r="AE55" s="288" t="str">
        <f xml:space="preserve"> "Unadjusted "&amp;Q3</f>
        <v xml:space="preserve">Unadjusted </v>
      </c>
      <c r="AF55" s="289" t="str">
        <f xml:space="preserve"> "Adjusted "&amp;Q3</f>
        <v xml:space="preserve">Adjusted </v>
      </c>
      <c r="AG55" s="288" t="str">
        <f xml:space="preserve"> "Unadjusted "&amp;R3</f>
        <v xml:space="preserve">Unadjusted </v>
      </c>
      <c r="AH55" s="289" t="str">
        <f xml:space="preserve"> "Adjusted "&amp;R3</f>
        <v xml:space="preserve">Adjusted </v>
      </c>
      <c r="AI55" s="288" t="str">
        <f xml:space="preserve"> "Unadjusted "&amp;S3</f>
        <v xml:space="preserve">Unadjusted </v>
      </c>
      <c r="AJ55" s="289" t="str">
        <f xml:space="preserve"> "Adjusted "&amp;S3</f>
        <v xml:space="preserve">Adjusted </v>
      </c>
      <c r="AK55" s="288" t="str">
        <f xml:space="preserve"> "Unadjusted "&amp;T3</f>
        <v xml:space="preserve">Unadjusted </v>
      </c>
      <c r="AL55" s="289" t="str">
        <f xml:space="preserve"> "Adjusted "&amp;T3</f>
        <v xml:space="preserve">Adjusted </v>
      </c>
      <c r="AM55" s="288" t="str">
        <f xml:space="preserve"> "Unadjusted "&amp;U3</f>
        <v xml:space="preserve">Unadjusted </v>
      </c>
      <c r="AN55" s="289" t="str">
        <f xml:space="preserve"> "Adjusted "&amp;U3</f>
        <v xml:space="preserve">Adjusted </v>
      </c>
      <c r="AO55" s="288" t="str">
        <f xml:space="preserve"> "Unadjusted "&amp;V3</f>
        <v xml:space="preserve">Unadjusted </v>
      </c>
      <c r="AP55" s="289" t="str">
        <f xml:space="preserve"> "Adjusted "&amp;V3</f>
        <v xml:space="preserve">Adjusted </v>
      </c>
      <c r="AQ55" s="288" t="str">
        <f xml:space="preserve"> "Unadjusted "&amp;W3</f>
        <v xml:space="preserve">Unadjusted </v>
      </c>
      <c r="AR55" s="289" t="str">
        <f xml:space="preserve"> "Adjusted "&amp;W3</f>
        <v xml:space="preserve">Adjusted </v>
      </c>
      <c r="AS55" s="288" t="str">
        <f xml:space="preserve"> "Unadjusted "&amp;X3</f>
        <v xml:space="preserve">Unadjusted </v>
      </c>
      <c r="AT55" s="289" t="str">
        <f xml:space="preserve"> "Adjusted "&amp;X3</f>
        <v xml:space="preserve">Adjusted </v>
      </c>
      <c r="AU55" s="288" t="str">
        <f xml:space="preserve"> "Unadjusted "&amp;Y3</f>
        <v xml:space="preserve">Unadjusted </v>
      </c>
      <c r="AV55" s="289" t="str">
        <f xml:space="preserve"> "Adjusted "&amp;Y3</f>
        <v xml:space="preserve">Adjusted </v>
      </c>
      <c r="AW55" s="288" t="str">
        <f xml:space="preserve"> "Unadjusted "&amp;Z3</f>
        <v xml:space="preserve">Unadjusted </v>
      </c>
      <c r="AX55" s="289" t="str">
        <f xml:space="preserve"> "Adjusted "&amp;Z3</f>
        <v xml:space="preserve">Adjusted </v>
      </c>
      <c r="AY55" s="288" t="str">
        <f xml:space="preserve"> "Unadjusted "&amp;AA3</f>
        <v xml:space="preserve">Unadjusted </v>
      </c>
      <c r="AZ55" s="289" t="str">
        <f xml:space="preserve"> "Adjusted "&amp;AA3</f>
        <v xml:space="preserve">Adjusted </v>
      </c>
      <c r="BA55" s="288" t="str">
        <f xml:space="preserve"> "Unadjusted "&amp;AB3</f>
        <v xml:space="preserve">Unadjusted </v>
      </c>
      <c r="BB55" s="289" t="str">
        <f xml:space="preserve"> "Adjusted "&amp;AB3</f>
        <v xml:space="preserve">Adjusted </v>
      </c>
      <c r="BC55" s="288" t="str">
        <f xml:space="preserve"> "Unadjusted "&amp;AC3</f>
        <v xml:space="preserve">Unadjusted </v>
      </c>
      <c r="BD55" s="289" t="str">
        <f xml:space="preserve"> "Adjusted "&amp;AC3</f>
        <v xml:space="preserve">Adjusted </v>
      </c>
      <c r="BE55" s="288" t="str">
        <f xml:space="preserve"> "Unadjusted "&amp;AD3</f>
        <v xml:space="preserve">Unadjusted </v>
      </c>
      <c r="BF55" s="289" t="str">
        <f xml:space="preserve"> "Adjusted "&amp;AD3</f>
        <v xml:space="preserve">Adjusted </v>
      </c>
      <c r="BG55" s="288" t="str">
        <f xml:space="preserve"> "Unadjusted "&amp;AE3</f>
        <v xml:space="preserve">Unadjusted </v>
      </c>
      <c r="BH55" s="289" t="str">
        <f xml:space="preserve"> "Adjusted "&amp;AE3</f>
        <v xml:space="preserve">Adjusted </v>
      </c>
      <c r="BI55" s="288" t="str">
        <f xml:space="preserve"> "Unadjusted "&amp;AF3</f>
        <v xml:space="preserve">Unadjusted </v>
      </c>
      <c r="BJ55" s="289" t="str">
        <f xml:space="preserve"> "Adjusted "&amp;AF3</f>
        <v xml:space="preserve">Adjusted </v>
      </c>
      <c r="BL55" s="288" t="s">
        <v>377</v>
      </c>
      <c r="BM55" s="289" t="s">
        <v>377</v>
      </c>
    </row>
    <row r="56" spans="1:65" x14ac:dyDescent="0.25">
      <c r="A56" s="86"/>
      <c r="B56" s="297" t="str">
        <f>'Appraisal Inputs'!D32</f>
        <v>Care Type</v>
      </c>
      <c r="C56" s="290" t="str">
        <f>IFERROR(HLOOKUP(C55,'Appraisal Inputs'!$C$346:$BK$390,2,0),"")</f>
        <v/>
      </c>
      <c r="D56" s="291"/>
      <c r="E56" s="290" t="str">
        <f>IFERROR(HLOOKUP(E55,'Appraisal Inputs'!$C$346:$BK$390,2,0),"")</f>
        <v/>
      </c>
      <c r="F56" s="291"/>
      <c r="G56" s="290" t="str">
        <f>IFERROR(HLOOKUP(G55,'Appraisal Inputs'!$C$346:$BK$390,2,0),"")</f>
        <v/>
      </c>
      <c r="H56" s="291"/>
      <c r="I56" s="290" t="str">
        <f>IFERROR(HLOOKUP(I55,'Appraisal Inputs'!$C$346:$BK$390,2,0),"")</f>
        <v/>
      </c>
      <c r="J56" s="291"/>
      <c r="K56" s="290" t="str">
        <f>IFERROR(HLOOKUP(K55,'Appraisal Inputs'!$C$346:$BK$390,2,0),"")</f>
        <v/>
      </c>
      <c r="L56" s="291"/>
      <c r="M56" s="290" t="str">
        <f>IFERROR(HLOOKUP(M55,'Appraisal Inputs'!$C$346:$BK$390,2,0),"")</f>
        <v/>
      </c>
      <c r="N56" s="291"/>
      <c r="O56" s="290" t="str">
        <f>IFERROR(HLOOKUP(O55,'Appraisal Inputs'!$C$346:$BK$390,2,0),"")</f>
        <v/>
      </c>
      <c r="P56" s="291"/>
      <c r="Q56" s="290" t="str">
        <f>IFERROR(HLOOKUP(AK55,'Appraisal Inputs'!$C$346:$BK$390,2,0),"")</f>
        <v/>
      </c>
      <c r="R56" s="291"/>
      <c r="S56" s="290" t="str">
        <f>IFERROR(HLOOKUP(S55,'Appraisal Inputs'!$C$346:$BK$390,2,0),"")</f>
        <v/>
      </c>
      <c r="T56" s="291"/>
      <c r="U56" s="290" t="str">
        <f>IFERROR(HLOOKUP(U55,'Appraisal Inputs'!$C$346:$BK$390,2,0),"")</f>
        <v/>
      </c>
      <c r="V56" s="291"/>
      <c r="W56" s="290" t="str">
        <f>IFERROR(HLOOKUP(W55,'Appraisal Inputs'!$C$346:$BK$390,2,0),"")</f>
        <v/>
      </c>
      <c r="X56" s="291"/>
      <c r="Y56" s="290" t="str">
        <f>IFERROR(HLOOKUP(Y55,'Appraisal Inputs'!$C$346:$BK$390,2,0),"")</f>
        <v/>
      </c>
      <c r="Z56" s="291"/>
      <c r="AA56" s="290" t="str">
        <f>IFERROR(HLOOKUP(AA55,'Appraisal Inputs'!$C$346:$BK$390,2,0),"")</f>
        <v/>
      </c>
      <c r="AB56" s="291"/>
      <c r="AC56" s="290" t="str">
        <f>IFERROR(HLOOKUP(AC55,'Appraisal Inputs'!$C$346:$BK$390,2,0),"")</f>
        <v/>
      </c>
      <c r="AD56" s="291"/>
      <c r="AE56" s="290" t="str">
        <f>IFERROR(HLOOKUP(AE55,'Appraisal Inputs'!$C$346:$BK$390,2,0),"")</f>
        <v/>
      </c>
      <c r="AF56" s="291"/>
      <c r="AG56" s="290" t="str">
        <f>IFERROR(HLOOKUP(AG55,'Appraisal Inputs'!$C$346:$BK$390,2,0),"")</f>
        <v/>
      </c>
      <c r="AH56" s="291"/>
      <c r="AI56" s="290" t="str">
        <f>IFERROR(HLOOKUP(AI55,'Appraisal Inputs'!$C$346:$BK$390,2,0),"")</f>
        <v/>
      </c>
      <c r="AJ56" s="291"/>
      <c r="AK56" s="290" t="str">
        <f>IFERROR(HLOOKUP(AK55,'Appraisal Inputs'!$C$346:$BK$390,2,0),"")</f>
        <v/>
      </c>
      <c r="AL56" s="291"/>
      <c r="AM56" s="290" t="str">
        <f>IFERROR(HLOOKUP(AM55,'Appraisal Inputs'!$C$346:$BK$390,2,0),"")</f>
        <v/>
      </c>
      <c r="AN56" s="291"/>
      <c r="AO56" s="290" t="str">
        <f>IFERROR(HLOOKUP(AO55,'Appraisal Inputs'!$C$346:$BK$390,2,0),"")</f>
        <v/>
      </c>
      <c r="AP56" s="291"/>
      <c r="AQ56" s="290" t="str">
        <f>IFERROR(HLOOKUP(AQ55,'Appraisal Inputs'!$C$346:$BK$390,2,0),"")</f>
        <v/>
      </c>
      <c r="AR56" s="291"/>
      <c r="AS56" s="290" t="str">
        <f>IFERROR(HLOOKUP(AS55,'Appraisal Inputs'!$C$346:$BK$390,2,0),"")</f>
        <v/>
      </c>
      <c r="AT56" s="291"/>
      <c r="AU56" s="290" t="str">
        <f>IFERROR(HLOOKUP(AU55,'Appraisal Inputs'!$C$346:$BK$390,2,0),"")</f>
        <v/>
      </c>
      <c r="AV56" s="291"/>
      <c r="AW56" s="290" t="str">
        <f>IFERROR(HLOOKUP(AW55,'Appraisal Inputs'!$C$346:$BK$390,2,0),"")</f>
        <v/>
      </c>
      <c r="AX56" s="291"/>
      <c r="AY56" s="290" t="str">
        <f>IFERROR(HLOOKUP(AY55,'Appraisal Inputs'!$C$346:$BK$390,2,0),"")</f>
        <v/>
      </c>
      <c r="AZ56" s="291"/>
      <c r="BA56" s="290" t="str">
        <f>IFERROR(HLOOKUP(BA55,'Appraisal Inputs'!$C$346:$BK$390,2,0),"")</f>
        <v/>
      </c>
      <c r="BB56" s="291"/>
      <c r="BC56" s="290" t="str">
        <f>IFERROR(HLOOKUP(BC55,'Appraisal Inputs'!$C$346:$BK$390,2,0),"")</f>
        <v/>
      </c>
      <c r="BD56" s="291"/>
      <c r="BE56" s="290" t="str">
        <f>IFERROR(HLOOKUP(BE55,'Appraisal Inputs'!$C$346:$BK$390,2,0),"")</f>
        <v/>
      </c>
      <c r="BF56" s="291"/>
      <c r="BG56" s="290" t="str">
        <f>IFERROR(HLOOKUP(BG55,'Appraisal Inputs'!$C$346:$BK$390,2,0),"")</f>
        <v/>
      </c>
      <c r="BH56" s="291"/>
      <c r="BI56" s="290" t="str">
        <f>IFERROR(HLOOKUP(BI55,'Appraisal Inputs'!$C$346:$BK$390,2,0),"")</f>
        <v/>
      </c>
      <c r="BJ56" s="291"/>
      <c r="BL56" s="316" t="s">
        <v>378</v>
      </c>
      <c r="BM56" s="317" t="s">
        <v>380</v>
      </c>
    </row>
    <row r="57" spans="1:65" ht="15.75" thickBot="1" x14ac:dyDescent="0.3">
      <c r="A57" s="86"/>
      <c r="B57" s="298" t="str">
        <f>'Appraisal Inputs'!C31</f>
        <v>Room Type</v>
      </c>
      <c r="C57" s="301" t="str">
        <f>IFERROR(HLOOKUP(C55,'Appraisal Inputs'!$C$346:$BK$390,3,0),"")</f>
        <v/>
      </c>
      <c r="D57" s="302"/>
      <c r="E57" s="301" t="str">
        <f>IFERROR(HLOOKUP(E55,'Appraisal Inputs'!$C$346:$BK$390,3,0),"")</f>
        <v/>
      </c>
      <c r="F57" s="302"/>
      <c r="G57" s="301" t="str">
        <f>IFERROR(HLOOKUP(G55,'Appraisal Inputs'!$C$346:$BK$390,3,0),"")</f>
        <v/>
      </c>
      <c r="H57" s="302"/>
      <c r="I57" s="301" t="str">
        <f>IFERROR(HLOOKUP(I55,'Appraisal Inputs'!$C$346:$BK$390,3,0),"")</f>
        <v/>
      </c>
      <c r="J57" s="302"/>
      <c r="K57" s="301" t="str">
        <f>IFERROR(HLOOKUP(K55,'Appraisal Inputs'!$C$346:$BK$390,3,0),"")</f>
        <v/>
      </c>
      <c r="L57" s="302"/>
      <c r="M57" s="301" t="str">
        <f>IFERROR(HLOOKUP(M55,'Appraisal Inputs'!$C$346:$BK$390,3,0),"")</f>
        <v/>
      </c>
      <c r="N57" s="302"/>
      <c r="O57" s="301" t="str">
        <f>IFERROR(HLOOKUP(O55,'Appraisal Inputs'!$C$346:$BK$390,3,0),"")</f>
        <v/>
      </c>
      <c r="P57" s="302"/>
      <c r="Q57" s="301" t="str">
        <f>IFERROR(HLOOKUP(AK55,'Appraisal Inputs'!$C$346:$BK$390,3,0),"")</f>
        <v/>
      </c>
      <c r="R57" s="302"/>
      <c r="S57" s="301" t="str">
        <f>IFERROR(HLOOKUP(S55,'Appraisal Inputs'!$C$346:$BK$390,3,0),"")</f>
        <v/>
      </c>
      <c r="T57" s="302"/>
      <c r="U57" s="301" t="str">
        <f>IFERROR(HLOOKUP(U55,'Appraisal Inputs'!$C$346:$BK$390,3,0),"")</f>
        <v/>
      </c>
      <c r="V57" s="302"/>
      <c r="W57" s="301" t="str">
        <f>IFERROR(HLOOKUP(W55,'Appraisal Inputs'!$C$346:$BK$390,3,0),"")</f>
        <v/>
      </c>
      <c r="X57" s="302"/>
      <c r="Y57" s="301" t="str">
        <f>IFERROR(HLOOKUP(Y55,'Appraisal Inputs'!$C$346:$BK$390,3,0),"")</f>
        <v/>
      </c>
      <c r="Z57" s="302"/>
      <c r="AA57" s="301" t="str">
        <f>IFERROR(HLOOKUP(AA55,'Appraisal Inputs'!$C$346:$BK$390,3,0),"")</f>
        <v/>
      </c>
      <c r="AB57" s="302"/>
      <c r="AC57" s="301" t="str">
        <f>IFERROR(HLOOKUP(AC55,'Appraisal Inputs'!$C$346:$BK$390,3,0),"")</f>
        <v/>
      </c>
      <c r="AD57" s="302"/>
      <c r="AE57" s="301" t="str">
        <f>IFERROR(HLOOKUP(AE55,'Appraisal Inputs'!$C$346:$BK$390,3,0),"")</f>
        <v/>
      </c>
      <c r="AF57" s="302"/>
      <c r="AG57" s="301" t="str">
        <f>IFERROR(HLOOKUP(AG55,'Appraisal Inputs'!$C$346:$BK$390,3,0),"")</f>
        <v/>
      </c>
      <c r="AH57" s="302"/>
      <c r="AI57" s="301" t="str">
        <f>IFERROR(HLOOKUP(AI55,'Appraisal Inputs'!$C$346:$BK$390,3,0),"")</f>
        <v/>
      </c>
      <c r="AJ57" s="302"/>
      <c r="AK57" s="301" t="str">
        <f>IFERROR(HLOOKUP(AK55,'Appraisal Inputs'!$C$346:$BK$390,3,0),"")</f>
        <v/>
      </c>
      <c r="AL57" s="302"/>
      <c r="AM57" s="301" t="str">
        <f>IFERROR(HLOOKUP(AM55,'Appraisal Inputs'!$C$346:$BK$390,3,0),"")</f>
        <v/>
      </c>
      <c r="AN57" s="302"/>
      <c r="AO57" s="301" t="str">
        <f>IFERROR(HLOOKUP(AO55,'Appraisal Inputs'!$C$346:$BK$390,3,0),"")</f>
        <v/>
      </c>
      <c r="AP57" s="302"/>
      <c r="AQ57" s="301" t="str">
        <f>IFERROR(HLOOKUP(AQ55,'Appraisal Inputs'!$C$346:$BK$390,3,0),"")</f>
        <v/>
      </c>
      <c r="AR57" s="302"/>
      <c r="AS57" s="301" t="str">
        <f>IFERROR(HLOOKUP(AS55,'Appraisal Inputs'!$C$346:$BK$390,3,0),"")</f>
        <v/>
      </c>
      <c r="AT57" s="302"/>
      <c r="AU57" s="301" t="str">
        <f>IFERROR(HLOOKUP(AU55,'Appraisal Inputs'!$C$346:$BK$390,3,0),"")</f>
        <v/>
      </c>
      <c r="AV57" s="302"/>
      <c r="AW57" s="301" t="str">
        <f>IFERROR(HLOOKUP(AW55,'Appraisal Inputs'!$C$346:$BK$390,3,0),"")</f>
        <v/>
      </c>
      <c r="AX57" s="302"/>
      <c r="AY57" s="301" t="str">
        <f>IFERROR(HLOOKUP(AY55,'Appraisal Inputs'!$C$346:$BK$390,3,0),"")</f>
        <v/>
      </c>
      <c r="AZ57" s="302"/>
      <c r="BA57" s="301" t="str">
        <f>IFERROR(HLOOKUP(BA55,'Appraisal Inputs'!$C$346:$BK$390,3,0),"")</f>
        <v/>
      </c>
      <c r="BB57" s="302"/>
      <c r="BC57" s="301" t="str">
        <f>IFERROR(HLOOKUP(BC55,'Appraisal Inputs'!$C$346:$BK$390,3,0),"")</f>
        <v/>
      </c>
      <c r="BD57" s="302"/>
      <c r="BE57" s="301" t="str">
        <f>IFERROR(HLOOKUP(BE55,'Appraisal Inputs'!$C$346:$BK$390,3,0),"")</f>
        <v/>
      </c>
      <c r="BF57" s="302"/>
      <c r="BG57" s="301" t="str">
        <f>IFERROR(HLOOKUP(BG55,'Appraisal Inputs'!$C$346:$BK$390,3,0),"")</f>
        <v/>
      </c>
      <c r="BH57" s="302"/>
      <c r="BI57" s="301" t="str">
        <f>IFERROR(HLOOKUP(BI55,'Appraisal Inputs'!$C$346:$BK$390,3,0),"")</f>
        <v/>
      </c>
      <c r="BJ57" s="302"/>
      <c r="BL57" s="319" t="s">
        <v>379</v>
      </c>
      <c r="BM57" s="320" t="s">
        <v>381</v>
      </c>
    </row>
    <row r="58" spans="1:65" x14ac:dyDescent="0.25">
      <c r="A58" s="86"/>
      <c r="B58" s="173" t="str">
        <f>'Appraisal Inputs'!C349</f>
        <v>Subject</v>
      </c>
      <c r="C58" s="314" t="str">
        <f>IF(IFERROR(HLOOKUP(C55,'Appraisal Inputs'!$C$346:$BK$390,4,0),"")="","",IFERROR(HLOOKUP(C55,'Appraisal Inputs'!$C$346:$BK$390,4,0),""))</f>
        <v/>
      </c>
      <c r="D58" s="687" t="str">
        <f>IF(IFERROR(HLOOKUP(D55,'Appraisal Inputs'!$C$346:$BK$390,4,0),"")="","",IFERROR(HLOOKUP(D55,'Appraisal Inputs'!$C$346:$BK$390,4,0),""))</f>
        <v/>
      </c>
      <c r="E58" s="314" t="str">
        <f>IF(IFERROR(HLOOKUP(E55,'Appraisal Inputs'!$C$346:$BK$390,4,0),"")="","",IFERROR(HLOOKUP(E55,'Appraisal Inputs'!$C$346:$BK$390,4,0),""))</f>
        <v/>
      </c>
      <c r="F58" s="687" t="str">
        <f>IF(IFERROR(HLOOKUP(F55,'Appraisal Inputs'!$C$346:$BK$390,4,0),"")="","",IFERROR(HLOOKUP(F55,'Appraisal Inputs'!$C$346:$BK$390,4,0),""))</f>
        <v/>
      </c>
      <c r="G58" s="314" t="str">
        <f>IF(IFERROR(HLOOKUP(G55,'Appraisal Inputs'!$C$346:$BK$390,4,0),"")="","",IFERROR(HLOOKUP(G55,'Appraisal Inputs'!$C$346:$BK$390,4,0),""))</f>
        <v/>
      </c>
      <c r="H58" s="687" t="str">
        <f>IF(IFERROR(HLOOKUP(H55,'Appraisal Inputs'!$C$346:$BK$390,4,0),"")="","",IFERROR(HLOOKUP(H55,'Appraisal Inputs'!$C$346:$BK$390,4,0),""))</f>
        <v/>
      </c>
      <c r="I58" s="314" t="str">
        <f>IF(IFERROR(HLOOKUP(I55,'Appraisal Inputs'!$C$346:$BK$390,4,0),"")="","",IFERROR(HLOOKUP(I55,'Appraisal Inputs'!$C$346:$BK$390,4,0),""))</f>
        <v/>
      </c>
      <c r="J58" s="687" t="str">
        <f>IF(IFERROR(HLOOKUP(J55,'Appraisal Inputs'!$C$346:$BK$390,4,0),"")="","",IFERROR(HLOOKUP(J55,'Appraisal Inputs'!$C$346:$BK$390,4,0),""))</f>
        <v/>
      </c>
      <c r="K58" s="314" t="str">
        <f>IF(IFERROR(HLOOKUP(K55,'Appraisal Inputs'!$C$346:$BK$390,4,0),"")="","",IFERROR(HLOOKUP(K55,'Appraisal Inputs'!$C$346:$BK$390,4,0),""))</f>
        <v/>
      </c>
      <c r="L58" s="687" t="str">
        <f>IF(IFERROR(HLOOKUP(L55,'Appraisal Inputs'!$C$346:$BK$390,4,0),"")="","",IFERROR(HLOOKUP(L55,'Appraisal Inputs'!$C$346:$BK$390,4,0),""))</f>
        <v/>
      </c>
      <c r="M58" s="314" t="str">
        <f>IF(IFERROR(HLOOKUP(M55,'Appraisal Inputs'!$C$346:$BK$390,4,0),"")="","",IFERROR(HLOOKUP(M55,'Appraisal Inputs'!$C$346:$BK$390,4,0),""))</f>
        <v/>
      </c>
      <c r="N58" s="687" t="str">
        <f>IF(IFERROR(HLOOKUP(N55,'Appraisal Inputs'!$C$346:$BK$390,4,0),"")="","",IFERROR(HLOOKUP(N55,'Appraisal Inputs'!$C$346:$BK$390,4,0),""))</f>
        <v/>
      </c>
      <c r="O58" s="314" t="str">
        <f>IF(IFERROR(HLOOKUP(O55,'Appraisal Inputs'!$C$346:$BK$390,4,0),"")="","",IFERROR(HLOOKUP(O55,'Appraisal Inputs'!$C$346:$BK$390,4,0),""))</f>
        <v/>
      </c>
      <c r="P58" s="687" t="str">
        <f>IF(IFERROR(HLOOKUP(P55,'Appraisal Inputs'!$C$346:$BK$390,4,0),"")="","",IFERROR(HLOOKUP(P55,'Appraisal Inputs'!$C$346:$BK$390,4,0),""))</f>
        <v/>
      </c>
      <c r="Q58" s="314" t="str">
        <f>IF(IFERROR(HLOOKUP(Q55,'Appraisal Inputs'!$C$346:$BK$390,4,0),"")="","",IFERROR(HLOOKUP(Q55,'Appraisal Inputs'!$C$346:$BK$390,4,0),""))</f>
        <v/>
      </c>
      <c r="R58" s="687" t="str">
        <f>IF(IFERROR(HLOOKUP(R55,'Appraisal Inputs'!$C$346:$BK$390,4,0),"")="","",IFERROR(HLOOKUP(R55,'Appraisal Inputs'!$C$346:$BK$390,4,0),""))</f>
        <v/>
      </c>
      <c r="S58" s="314" t="str">
        <f>IF(IFERROR(HLOOKUP(S55,'Appraisal Inputs'!$C$346:$BK$390,4,0),"")="","",IFERROR(HLOOKUP(S55,'Appraisal Inputs'!$C$346:$BK$390,4,0),""))</f>
        <v/>
      </c>
      <c r="T58" s="687" t="str">
        <f>IF(IFERROR(HLOOKUP(T55,'Appraisal Inputs'!$C$346:$BK$390,4,0),"")="","",IFERROR(HLOOKUP(T55,'Appraisal Inputs'!$C$346:$BK$390,4,0),""))</f>
        <v/>
      </c>
      <c r="U58" s="314" t="str">
        <f>IF(IFERROR(HLOOKUP(U55,'Appraisal Inputs'!$C$346:$BK$390,4,0),"")="","",IFERROR(HLOOKUP(U55,'Appraisal Inputs'!$C$346:$BK$390,4,0),""))</f>
        <v/>
      </c>
      <c r="V58" s="687" t="str">
        <f>IF(IFERROR(HLOOKUP(V55,'Appraisal Inputs'!$C$346:$BK$390,4,0),"")="","",IFERROR(HLOOKUP(V55,'Appraisal Inputs'!$C$346:$BK$390,4,0),""))</f>
        <v/>
      </c>
      <c r="W58" s="314" t="str">
        <f>IF(IFERROR(HLOOKUP(W55,'Appraisal Inputs'!$C$346:$BK$390,4,0),"")="","",IFERROR(HLOOKUP(W55,'Appraisal Inputs'!$C$346:$BK$390,4,0),""))</f>
        <v/>
      </c>
      <c r="X58" s="687" t="str">
        <f>IF(IFERROR(HLOOKUP(X55,'Appraisal Inputs'!$C$346:$BK$390,4,0),"")="","",IFERROR(HLOOKUP(X55,'Appraisal Inputs'!$C$346:$BK$390,4,0),""))</f>
        <v/>
      </c>
      <c r="Y58" s="314" t="str">
        <f>IF(IFERROR(HLOOKUP(Y55,'Appraisal Inputs'!$C$346:$BK$390,4,0),"")="","",IFERROR(HLOOKUP(Y55,'Appraisal Inputs'!$C$346:$BK$390,4,0),""))</f>
        <v/>
      </c>
      <c r="Z58" s="687" t="str">
        <f>IF(IFERROR(HLOOKUP(Z55,'Appraisal Inputs'!$C$346:$BK$390,4,0),"")="","",IFERROR(HLOOKUP(Z55,'Appraisal Inputs'!$C$346:$BK$390,4,0),""))</f>
        <v/>
      </c>
      <c r="AA58" s="314" t="str">
        <f>IF(IFERROR(HLOOKUP(AA55,'Appraisal Inputs'!$C$346:$BK$390,4,0),"")="","",IFERROR(HLOOKUP(AA55,'Appraisal Inputs'!$C$346:$BK$390,4,0),""))</f>
        <v/>
      </c>
      <c r="AB58" s="687" t="str">
        <f>IF(IFERROR(HLOOKUP(AB55,'Appraisal Inputs'!$C$346:$BK$390,4,0),"")="","",IFERROR(HLOOKUP(AB55,'Appraisal Inputs'!$C$346:$BK$390,4,0),""))</f>
        <v/>
      </c>
      <c r="AC58" s="314" t="str">
        <f>IF(IFERROR(HLOOKUP(AC55,'Appraisal Inputs'!$C$346:$BK$390,4,0),"")="","",IFERROR(HLOOKUP(AC55,'Appraisal Inputs'!$C$346:$BK$390,4,0),""))</f>
        <v/>
      </c>
      <c r="AD58" s="687" t="str">
        <f>IF(IFERROR(HLOOKUP(AD55,'Appraisal Inputs'!$C$346:$BK$390,4,0),"")="","",IFERROR(HLOOKUP(AD55,'Appraisal Inputs'!$C$346:$BK$390,4,0),""))</f>
        <v/>
      </c>
      <c r="AE58" s="314" t="str">
        <f>IF(IFERROR(HLOOKUP(AE55,'Appraisal Inputs'!$C$346:$BK$390,4,0),"")="","",IFERROR(HLOOKUP(AE55,'Appraisal Inputs'!$C$346:$BK$390,4,0),""))</f>
        <v/>
      </c>
      <c r="AF58" s="687" t="str">
        <f>IF(IFERROR(HLOOKUP(AF55,'Appraisal Inputs'!$C$346:$BK$390,4,0),"")="","",IFERROR(HLOOKUP(AF55,'Appraisal Inputs'!$C$346:$BK$390,4,0),""))</f>
        <v/>
      </c>
      <c r="AG58" s="314" t="str">
        <f>IF(IFERROR(HLOOKUP(AG55,'Appraisal Inputs'!$C$346:$BK$390,4,0),"")="","",IFERROR(HLOOKUP(AG55,'Appraisal Inputs'!$C$346:$BK$390,4,0),""))</f>
        <v/>
      </c>
      <c r="AH58" s="687" t="str">
        <f>IF(IFERROR(HLOOKUP(AH55,'Appraisal Inputs'!$C$346:$BK$390,4,0),"")="","",IFERROR(HLOOKUP(AH55,'Appraisal Inputs'!$C$346:$BK$390,4,0),""))</f>
        <v/>
      </c>
      <c r="AI58" s="314" t="str">
        <f>IF(IFERROR(HLOOKUP(AI55,'Appraisal Inputs'!$C$346:$BK$390,4,0),"")="","",IFERROR(HLOOKUP(AI55,'Appraisal Inputs'!$C$346:$BK$390,4,0),""))</f>
        <v/>
      </c>
      <c r="AJ58" s="687" t="str">
        <f>IF(IFERROR(HLOOKUP(AJ55,'Appraisal Inputs'!$C$346:$BK$390,4,0),"")="","",IFERROR(HLOOKUP(AJ55,'Appraisal Inputs'!$C$346:$BK$390,4,0),""))</f>
        <v/>
      </c>
      <c r="AK58" s="314" t="str">
        <f>IF(IFERROR(HLOOKUP(AK55,'Appraisal Inputs'!$C$346:$BK$390,4,0),"")="","",IFERROR(HLOOKUP(AK55,'Appraisal Inputs'!$C$346:$BK$390,4,0),""))</f>
        <v/>
      </c>
      <c r="AL58" s="687" t="str">
        <f>IF(IFERROR(HLOOKUP(AL55,'Appraisal Inputs'!$C$346:$BK$390,4,0),"")="","",IFERROR(HLOOKUP(AL55,'Appraisal Inputs'!$C$346:$BK$390,4,0),""))</f>
        <v/>
      </c>
      <c r="AM58" s="314" t="str">
        <f>IF(IFERROR(HLOOKUP(AM55,'Appraisal Inputs'!$C$346:$BK$390,4,0),"")="","",IFERROR(HLOOKUP(AM55,'Appraisal Inputs'!$C$346:$BK$390,4,0),""))</f>
        <v/>
      </c>
      <c r="AN58" s="687" t="str">
        <f>IF(IFERROR(HLOOKUP(AN55,'Appraisal Inputs'!$C$346:$BK$390,4,0),"")="","",IFERROR(HLOOKUP(AN55,'Appraisal Inputs'!$C$346:$BK$390,4,0),""))</f>
        <v/>
      </c>
      <c r="AO58" s="314" t="str">
        <f>IF(IFERROR(HLOOKUP(AO55,'Appraisal Inputs'!$C$346:$BK$390,4,0),"")="","",IFERROR(HLOOKUP(AO55,'Appraisal Inputs'!$C$346:$BK$390,4,0),""))</f>
        <v/>
      </c>
      <c r="AP58" s="687" t="str">
        <f>IF(IFERROR(HLOOKUP(AP55,'Appraisal Inputs'!$C$346:$BK$390,4,0),"")="","",IFERROR(HLOOKUP(AP55,'Appraisal Inputs'!$C$346:$BK$390,4,0),""))</f>
        <v/>
      </c>
      <c r="AQ58" s="314" t="str">
        <f>IF(IFERROR(HLOOKUP(AQ55,'Appraisal Inputs'!$C$346:$BK$390,4,0),"")="","",IFERROR(HLOOKUP(AQ55,'Appraisal Inputs'!$C$346:$BK$390,4,0),""))</f>
        <v/>
      </c>
      <c r="AR58" s="687" t="str">
        <f>IF(IFERROR(HLOOKUP(AR55,'Appraisal Inputs'!$C$346:$BK$390,4,0),"")="","",IFERROR(HLOOKUP(AR55,'Appraisal Inputs'!$C$346:$BK$390,4,0),""))</f>
        <v/>
      </c>
      <c r="AS58" s="314" t="str">
        <f>IF(IFERROR(HLOOKUP(AS55,'Appraisal Inputs'!$C$346:$BK$390,4,0),"")="","",IFERROR(HLOOKUP(AS55,'Appraisal Inputs'!$C$346:$BK$390,4,0),""))</f>
        <v/>
      </c>
      <c r="AT58" s="687" t="str">
        <f>IF(IFERROR(HLOOKUP(AT55,'Appraisal Inputs'!$C$346:$BK$390,4,0),"")="","",IFERROR(HLOOKUP(AT55,'Appraisal Inputs'!$C$346:$BK$390,4,0),""))</f>
        <v/>
      </c>
      <c r="AU58" s="314" t="str">
        <f>IF(IFERROR(HLOOKUP(AU55,'Appraisal Inputs'!$C$346:$BK$390,4,0),"")="","",IFERROR(HLOOKUP(AU55,'Appraisal Inputs'!$C$346:$BK$390,4,0),""))</f>
        <v/>
      </c>
      <c r="AV58" s="687" t="str">
        <f>IF(IFERROR(HLOOKUP(AV55,'Appraisal Inputs'!$C$346:$BK$390,4,0),"")="","",IFERROR(HLOOKUP(AV55,'Appraisal Inputs'!$C$346:$BK$390,4,0),""))</f>
        <v/>
      </c>
      <c r="AW58" s="314" t="str">
        <f>IF(IFERROR(HLOOKUP(AW55,'Appraisal Inputs'!$C$346:$BK$390,4,0),"")="","",IFERROR(HLOOKUP(AW55,'Appraisal Inputs'!$C$346:$BK$390,4,0),""))</f>
        <v/>
      </c>
      <c r="AX58" s="687" t="str">
        <f>IF(IFERROR(HLOOKUP(AX55,'Appraisal Inputs'!$C$346:$BK$390,4,0),"")="","",IFERROR(HLOOKUP(AX55,'Appraisal Inputs'!$C$346:$BK$390,4,0),""))</f>
        <v/>
      </c>
      <c r="AY58" s="314" t="str">
        <f>IF(IFERROR(HLOOKUP(AY55,'Appraisal Inputs'!$C$346:$BK$390,4,0),"")="","",IFERROR(HLOOKUP(AY55,'Appraisal Inputs'!$C$346:$BK$390,4,0),""))</f>
        <v/>
      </c>
      <c r="AZ58" s="687" t="str">
        <f>IF(IFERROR(HLOOKUP(AZ55,'Appraisal Inputs'!$C$346:$BK$390,4,0),"")="","",IFERROR(HLOOKUP(AZ55,'Appraisal Inputs'!$C$346:$BK$390,4,0),""))</f>
        <v/>
      </c>
      <c r="BA58" s="314" t="str">
        <f>IF(IFERROR(HLOOKUP(BA55,'Appraisal Inputs'!$C$346:$BK$390,4,0),"")="","",IFERROR(HLOOKUP(BA55,'Appraisal Inputs'!$C$346:$BK$390,4,0),""))</f>
        <v/>
      </c>
      <c r="BB58" s="687" t="str">
        <f>IF(IFERROR(HLOOKUP(BB55,'Appraisal Inputs'!$C$346:$BK$390,4,0),"")="","",IFERROR(HLOOKUP(BB55,'Appraisal Inputs'!$C$346:$BK$390,4,0),""))</f>
        <v/>
      </c>
      <c r="BC58" s="314" t="str">
        <f>IF(IFERROR(HLOOKUP(BC55,'Appraisal Inputs'!$C$346:$BK$390,4,0),"")="","",IFERROR(HLOOKUP(BC55,'Appraisal Inputs'!$C$346:$BK$390,4,0),""))</f>
        <v/>
      </c>
      <c r="BD58" s="687" t="str">
        <f>IF(IFERROR(HLOOKUP(BD55,'Appraisal Inputs'!$C$346:$BK$390,4,0),"")="","",IFERROR(HLOOKUP(BD55,'Appraisal Inputs'!$C$346:$BK$390,4,0),""))</f>
        <v/>
      </c>
      <c r="BE58" s="314" t="str">
        <f>IF(IFERROR(HLOOKUP(BE55,'Appraisal Inputs'!$C$346:$BK$390,4,0),"")="","",IFERROR(HLOOKUP(BE55,'Appraisal Inputs'!$C$346:$BK$390,4,0),""))</f>
        <v/>
      </c>
      <c r="BF58" s="687" t="str">
        <f>IF(IFERROR(HLOOKUP(BF55,'Appraisal Inputs'!$C$346:$BK$390,4,0),"")="","",IFERROR(HLOOKUP(BF55,'Appraisal Inputs'!$C$346:$BK$390,4,0),""))</f>
        <v/>
      </c>
      <c r="BG58" s="314" t="str">
        <f>IF(IFERROR(HLOOKUP(BG55,'Appraisal Inputs'!$C$346:$BK$390,4,0),"")="","",IFERROR(HLOOKUP(BG55,'Appraisal Inputs'!$C$346:$BK$390,4,0),""))</f>
        <v/>
      </c>
      <c r="BH58" s="687" t="str">
        <f>IF(IFERROR(HLOOKUP(BH55,'Appraisal Inputs'!$C$346:$BK$390,4,0),"")="","",IFERROR(HLOOKUP(BH55,'Appraisal Inputs'!$C$346:$BK$390,4,0),""))</f>
        <v/>
      </c>
      <c r="BI58" s="314" t="str">
        <f>IF(IFERROR(HLOOKUP(BI55,'Appraisal Inputs'!$C$346:$BK$390,4,0),"")="","",IFERROR(HLOOKUP(BI55,'Appraisal Inputs'!$C$346:$BK$390,4,0),""))</f>
        <v/>
      </c>
      <c r="BJ58" s="688" t="str">
        <f>IF(IFERROR(HLOOKUP(BJ55,'Appraisal Inputs'!$C$346:$BK$390,4,0),"")="","",IFERROR(HLOOKUP(BJ55,'Appraisal Inputs'!$C$346:$BK$390,4,0),""))</f>
        <v/>
      </c>
      <c r="BL58" s="314">
        <f>SUM(C58:BJ58)</f>
        <v>0</v>
      </c>
      <c r="BM58" s="267" t="str">
        <f t="shared" ref="BM58:BM99" si="2">IF(BL58&gt;0,"Yes","No")</f>
        <v>No</v>
      </c>
    </row>
    <row r="59" spans="1:65" x14ac:dyDescent="0.25">
      <c r="A59" s="86"/>
      <c r="B59" s="143" t="str">
        <f>'Appraisal Inputs'!C350</f>
        <v>Comp 1</v>
      </c>
      <c r="C59" s="299" t="str">
        <f>IF(IFERROR(HLOOKUP(C55,'Appraisal Inputs'!$C$346:$BK$390,5,0),"")="","",IFERROR(HLOOKUP(C55,'Appraisal Inputs'!$C$346:$BK$390,5,0),""))</f>
        <v/>
      </c>
      <c r="D59" s="300" t="str">
        <f>IF(IFERROR(HLOOKUP(D55,'Appraisal Inputs'!$C$346:$BK$390,5,0),"")="","",IFERROR(HLOOKUP(D55,'Appraisal Inputs'!$C$346:$BK$390,5,0),""))</f>
        <v/>
      </c>
      <c r="E59" s="299" t="str">
        <f>IF(IFERROR(HLOOKUP(E55,'Appraisal Inputs'!$C$346:$BK$390,5,0),"")="","",IFERROR(HLOOKUP(E55,'Appraisal Inputs'!$C$346:$BK$390,5,0),""))</f>
        <v/>
      </c>
      <c r="F59" s="300" t="str">
        <f>IF(IFERROR(HLOOKUP(F55,'Appraisal Inputs'!$C$346:$BK$390,5,0),"")="","",IFERROR(HLOOKUP(F55,'Appraisal Inputs'!$C$346:$BK$390,5,0),""))</f>
        <v/>
      </c>
      <c r="G59" s="299" t="str">
        <f>IF(IFERROR(HLOOKUP(G55,'Appraisal Inputs'!$C$346:$BK$390,5,0),"")="","",IFERROR(HLOOKUP(G55,'Appraisal Inputs'!$C$346:$BK$390,5,0),""))</f>
        <v/>
      </c>
      <c r="H59" s="300" t="str">
        <f>IF(IFERROR(HLOOKUP(H55,'Appraisal Inputs'!$C$346:$BK$390,5,0),"")="","",IFERROR(HLOOKUP(H55,'Appraisal Inputs'!$C$346:$BK$390,5,0),""))</f>
        <v/>
      </c>
      <c r="I59" s="299" t="str">
        <f>IF(IFERROR(HLOOKUP(I55,'Appraisal Inputs'!$C$346:$BK$390,5,0),"")="","",IFERROR(HLOOKUP(I55,'Appraisal Inputs'!$C$346:$BK$390,5,0),""))</f>
        <v/>
      </c>
      <c r="J59" s="300" t="str">
        <f>IF(IFERROR(HLOOKUP(J55,'Appraisal Inputs'!$C$346:$BK$390,5,0),"")="","",IFERROR(HLOOKUP(J55,'Appraisal Inputs'!$C$346:$BK$390,5,0),""))</f>
        <v/>
      </c>
      <c r="K59" s="299" t="str">
        <f>IF(IFERROR(HLOOKUP(K55,'Appraisal Inputs'!$C$346:$BK$390,5,0),"")="","",IFERROR(HLOOKUP(K55,'Appraisal Inputs'!$C$346:$BK$390,5,0),""))</f>
        <v/>
      </c>
      <c r="L59" s="300" t="str">
        <f>IF(IFERROR(HLOOKUP(L55,'Appraisal Inputs'!$C$346:$BK$390,5,0),"")="","",IFERROR(HLOOKUP(L55,'Appraisal Inputs'!$C$346:$BK$390,5,0),""))</f>
        <v/>
      </c>
      <c r="M59" s="299" t="str">
        <f>IF(IFERROR(HLOOKUP(M55,'Appraisal Inputs'!$C$346:$BK$390,5,0),"")="","",IFERROR(HLOOKUP(M55,'Appraisal Inputs'!$C$346:$BK$390,5,0),""))</f>
        <v/>
      </c>
      <c r="N59" s="300" t="str">
        <f>IF(IFERROR(HLOOKUP(N55,'Appraisal Inputs'!$C$346:$BK$390,5,0),"")="","",IFERROR(HLOOKUP(N55,'Appraisal Inputs'!$C$346:$BK$390,5,0),""))</f>
        <v/>
      </c>
      <c r="O59" s="299" t="str">
        <f>IF(IFERROR(HLOOKUP(O55,'Appraisal Inputs'!$C$346:$BK$390,5,0),"")="","",IFERROR(HLOOKUP(O55,'Appraisal Inputs'!$C$346:$BK$390,5,0),""))</f>
        <v/>
      </c>
      <c r="P59" s="300" t="str">
        <f>IF(IFERROR(HLOOKUP(P55,'Appraisal Inputs'!$C$346:$BK$390,5,0),"")="","",IFERROR(HLOOKUP(P55,'Appraisal Inputs'!$C$346:$BK$390,5,0),""))</f>
        <v/>
      </c>
      <c r="Q59" s="299" t="str">
        <f>IF(IFERROR(HLOOKUP(Q55,'Appraisal Inputs'!$C$346:$BK$390,5,0),"")="","",IFERROR(HLOOKUP(Q55,'Appraisal Inputs'!$C$346:$BK$390,5,0),""))</f>
        <v/>
      </c>
      <c r="R59" s="300" t="str">
        <f>IF(IFERROR(HLOOKUP(R55,'Appraisal Inputs'!$C$346:$BK$390,5,0),"")="","",IFERROR(HLOOKUP(R55,'Appraisal Inputs'!$C$346:$BK$390,5,0),""))</f>
        <v/>
      </c>
      <c r="S59" s="299" t="str">
        <f>IF(IFERROR(HLOOKUP(S55,'Appraisal Inputs'!$C$346:$BK$390,5,0),"")="","",IFERROR(HLOOKUP(S55,'Appraisal Inputs'!$C$346:$BK$390,5,0),""))</f>
        <v/>
      </c>
      <c r="T59" s="300" t="str">
        <f>IF(IFERROR(HLOOKUP(T55,'Appraisal Inputs'!$C$346:$BK$390,5,0),"")="","",IFERROR(HLOOKUP(T55,'Appraisal Inputs'!$C$346:$BK$390,5,0),""))</f>
        <v/>
      </c>
      <c r="U59" s="299" t="str">
        <f>IF(IFERROR(HLOOKUP(U55,'Appraisal Inputs'!$C$346:$BK$390,5,0),"")="","",IFERROR(HLOOKUP(U55,'Appraisal Inputs'!$C$346:$BK$390,5,0),""))</f>
        <v/>
      </c>
      <c r="V59" s="300" t="str">
        <f>IF(IFERROR(HLOOKUP(V55,'Appraisal Inputs'!$C$346:$BK$390,5,0),"")="","",IFERROR(HLOOKUP(V55,'Appraisal Inputs'!$C$346:$BK$390,5,0),""))</f>
        <v/>
      </c>
      <c r="W59" s="299" t="str">
        <f>IF(IFERROR(HLOOKUP(W55,'Appraisal Inputs'!$C$346:$BK$390,5,0),"")="","",IFERROR(HLOOKUP(W55,'Appraisal Inputs'!$C$346:$BK$390,5,0),""))</f>
        <v/>
      </c>
      <c r="X59" s="300" t="str">
        <f>IF(IFERROR(HLOOKUP(X55,'Appraisal Inputs'!$C$346:$BK$390,5,0),"")="","",IFERROR(HLOOKUP(X55,'Appraisal Inputs'!$C$346:$BK$390,5,0),""))</f>
        <v/>
      </c>
      <c r="Y59" s="299" t="str">
        <f>IF(IFERROR(HLOOKUP(Y55,'Appraisal Inputs'!$C$346:$BK$390,5,0),"")="","",IFERROR(HLOOKUP(Y55,'Appraisal Inputs'!$C$346:$BK$390,5,0),""))</f>
        <v/>
      </c>
      <c r="Z59" s="300" t="str">
        <f>IF(IFERROR(HLOOKUP(Z55,'Appraisal Inputs'!$C$346:$BK$390,5,0),"")="","",IFERROR(HLOOKUP(Z55,'Appraisal Inputs'!$C$346:$BK$390,5,0),""))</f>
        <v/>
      </c>
      <c r="AA59" s="299" t="str">
        <f>IF(IFERROR(HLOOKUP(AA55,'Appraisal Inputs'!$C$346:$BK$390,5,0),"")="","",IFERROR(HLOOKUP(AA55,'Appraisal Inputs'!$C$346:$BK$390,5,0),""))</f>
        <v/>
      </c>
      <c r="AB59" s="300" t="str">
        <f>IF(IFERROR(HLOOKUP(AB55,'Appraisal Inputs'!$C$346:$BK$390,5,0),"")="","",IFERROR(HLOOKUP(AB55,'Appraisal Inputs'!$C$346:$BK$390,5,0),""))</f>
        <v/>
      </c>
      <c r="AC59" s="299" t="str">
        <f>IF(IFERROR(HLOOKUP(AC55,'Appraisal Inputs'!$C$346:$BK$390,5,0),"")="","",IFERROR(HLOOKUP(AC55,'Appraisal Inputs'!$C$346:$BK$390,5,0),""))</f>
        <v/>
      </c>
      <c r="AD59" s="300" t="str">
        <f>IF(IFERROR(HLOOKUP(AD55,'Appraisal Inputs'!$C$346:$BK$390,5,0),"")="","",IFERROR(HLOOKUP(AD55,'Appraisal Inputs'!$C$346:$BK$390,5,0),""))</f>
        <v/>
      </c>
      <c r="AE59" s="299" t="str">
        <f>IF(IFERROR(HLOOKUP(AE55,'Appraisal Inputs'!$C$346:$BK$390,5,0),"")="","",IFERROR(HLOOKUP(AE55,'Appraisal Inputs'!$C$346:$BK$390,5,0),""))</f>
        <v/>
      </c>
      <c r="AF59" s="300" t="str">
        <f>IF(IFERROR(HLOOKUP(AF55,'Appraisal Inputs'!$C$346:$BK$390,5,0),"")="","",IFERROR(HLOOKUP(AF55,'Appraisal Inputs'!$C$346:$BK$390,5,0),""))</f>
        <v/>
      </c>
      <c r="AG59" s="299" t="str">
        <f>IF(IFERROR(HLOOKUP(AG55,'Appraisal Inputs'!$C$346:$BK$390,5,0),"")="","",IFERROR(HLOOKUP(AG55,'Appraisal Inputs'!$C$346:$BK$390,5,0),""))</f>
        <v/>
      </c>
      <c r="AH59" s="300" t="str">
        <f>IF(IFERROR(HLOOKUP(AH55,'Appraisal Inputs'!$C$346:$BK$390,5,0),"")="","",IFERROR(HLOOKUP(AH55,'Appraisal Inputs'!$C$346:$BK$390,5,0),""))</f>
        <v/>
      </c>
      <c r="AI59" s="299" t="str">
        <f>IF(IFERROR(HLOOKUP(AI55,'Appraisal Inputs'!$C$346:$BK$390,5,0),"")="","",IFERROR(HLOOKUP(AI55,'Appraisal Inputs'!$C$346:$BK$390,5,0),""))</f>
        <v/>
      </c>
      <c r="AJ59" s="300" t="str">
        <f>IF(IFERROR(HLOOKUP(AJ55,'Appraisal Inputs'!$C$346:$BK$390,5,0),"")="","",IFERROR(HLOOKUP(AJ55,'Appraisal Inputs'!$C$346:$BK$390,5,0),""))</f>
        <v/>
      </c>
      <c r="AK59" s="299" t="str">
        <f>IF(IFERROR(HLOOKUP(AK55,'Appraisal Inputs'!$C$346:$BK$390,5,0),"")="","",IFERROR(HLOOKUP(AK55,'Appraisal Inputs'!$C$346:$BK$390,5,0),""))</f>
        <v/>
      </c>
      <c r="AL59" s="300" t="str">
        <f>IF(IFERROR(HLOOKUP(AL55,'Appraisal Inputs'!$C$346:$BK$390,5,0),"")="","",IFERROR(HLOOKUP(AL55,'Appraisal Inputs'!$C$346:$BK$390,5,0),""))</f>
        <v/>
      </c>
      <c r="AM59" s="299" t="str">
        <f>IF(IFERROR(HLOOKUP(AM55,'Appraisal Inputs'!$C$346:$BK$390,5,0),"")="","",IFERROR(HLOOKUP(AM55,'Appraisal Inputs'!$C$346:$BK$390,5,0),""))</f>
        <v/>
      </c>
      <c r="AN59" s="300" t="str">
        <f>IF(IFERROR(HLOOKUP(AN55,'Appraisal Inputs'!$C$346:$BK$390,5,0),"")="","",IFERROR(HLOOKUP(AN55,'Appraisal Inputs'!$C$346:$BK$390,5,0),""))</f>
        <v/>
      </c>
      <c r="AO59" s="299" t="str">
        <f>IF(IFERROR(HLOOKUP(AO55,'Appraisal Inputs'!$C$346:$BK$390,5,0),"")="","",IFERROR(HLOOKUP(AO55,'Appraisal Inputs'!$C$346:$BK$390,5,0),""))</f>
        <v/>
      </c>
      <c r="AP59" s="300" t="str">
        <f>IF(IFERROR(HLOOKUP(AP55,'Appraisal Inputs'!$C$346:$BK$390,5,0),"")="","",IFERROR(HLOOKUP(AP55,'Appraisal Inputs'!$C$346:$BK$390,5,0),""))</f>
        <v/>
      </c>
      <c r="AQ59" s="299" t="str">
        <f>IF(IFERROR(HLOOKUP(AQ55,'Appraisal Inputs'!$C$346:$BK$390,5,0),"")="","",IFERROR(HLOOKUP(AQ55,'Appraisal Inputs'!$C$346:$BK$390,5,0),""))</f>
        <v/>
      </c>
      <c r="AR59" s="300" t="str">
        <f>IF(IFERROR(HLOOKUP(AR55,'Appraisal Inputs'!$C$346:$BK$390,5,0),"")="","",IFERROR(HLOOKUP(AR55,'Appraisal Inputs'!$C$346:$BK$390,5,0),""))</f>
        <v/>
      </c>
      <c r="AS59" s="299" t="str">
        <f>IF(IFERROR(HLOOKUP(AS55,'Appraisal Inputs'!$C$346:$BK$390,5,0),"")="","",IFERROR(HLOOKUP(AS55,'Appraisal Inputs'!$C$346:$BK$390,5,0),""))</f>
        <v/>
      </c>
      <c r="AT59" s="300" t="str">
        <f>IF(IFERROR(HLOOKUP(AT55,'Appraisal Inputs'!$C$346:$BK$390,5,0),"")="","",IFERROR(HLOOKUP(AT55,'Appraisal Inputs'!$C$346:$BK$390,5,0),""))</f>
        <v/>
      </c>
      <c r="AU59" s="299" t="str">
        <f>IF(IFERROR(HLOOKUP(AU55,'Appraisal Inputs'!$C$346:$BK$390,5,0),"")="","",IFERROR(HLOOKUP(AU55,'Appraisal Inputs'!$C$346:$BK$390,5,0),""))</f>
        <v/>
      </c>
      <c r="AV59" s="300" t="str">
        <f>IF(IFERROR(HLOOKUP(AV55,'Appraisal Inputs'!$C$346:$BK$390,5,0),"")="","",IFERROR(HLOOKUP(AV55,'Appraisal Inputs'!$C$346:$BK$390,5,0),""))</f>
        <v/>
      </c>
      <c r="AW59" s="299" t="str">
        <f>IF(IFERROR(HLOOKUP(AW55,'Appraisal Inputs'!$C$346:$BK$390,5,0),"")="","",IFERROR(HLOOKUP(AW55,'Appraisal Inputs'!$C$346:$BK$390,5,0),""))</f>
        <v/>
      </c>
      <c r="AX59" s="300" t="str">
        <f>IF(IFERROR(HLOOKUP(AX55,'Appraisal Inputs'!$C$346:$BK$390,5,0),"")="","",IFERROR(HLOOKUP(AX55,'Appraisal Inputs'!$C$346:$BK$390,5,0),""))</f>
        <v/>
      </c>
      <c r="AY59" s="299" t="str">
        <f>IF(IFERROR(HLOOKUP(AY55,'Appraisal Inputs'!$C$346:$BK$390,5,0),"")="","",IFERROR(HLOOKUP(AY55,'Appraisal Inputs'!$C$346:$BK$390,5,0),""))</f>
        <v/>
      </c>
      <c r="AZ59" s="300" t="str">
        <f>IF(IFERROR(HLOOKUP(AZ55,'Appraisal Inputs'!$C$346:$BK$390,5,0),"")="","",IFERROR(HLOOKUP(AZ55,'Appraisal Inputs'!$C$346:$BK$390,5,0),""))</f>
        <v/>
      </c>
      <c r="BA59" s="299" t="str">
        <f>IF(IFERROR(HLOOKUP(BA55,'Appraisal Inputs'!$C$346:$BK$390,5,0),"")="","",IFERROR(HLOOKUP(BA55,'Appraisal Inputs'!$C$346:$BK$390,5,0),""))</f>
        <v/>
      </c>
      <c r="BB59" s="300" t="str">
        <f>IF(IFERROR(HLOOKUP(BB55,'Appraisal Inputs'!$C$346:$BK$390,5,0),"")="","",IFERROR(HLOOKUP(BB55,'Appraisal Inputs'!$C$346:$BK$390,5,0),""))</f>
        <v/>
      </c>
      <c r="BC59" s="299" t="str">
        <f>IF(IFERROR(HLOOKUP(BC55,'Appraisal Inputs'!$C$346:$BK$390,5,0),"")="","",IFERROR(HLOOKUP(BC55,'Appraisal Inputs'!$C$346:$BK$390,5,0),""))</f>
        <v/>
      </c>
      <c r="BD59" s="300" t="str">
        <f>IF(IFERROR(HLOOKUP(BD55,'Appraisal Inputs'!$C$346:$BK$390,5,0),"")="","",IFERROR(HLOOKUP(BD55,'Appraisal Inputs'!$C$346:$BK$390,5,0),""))</f>
        <v/>
      </c>
      <c r="BE59" s="299" t="str">
        <f>IF(IFERROR(HLOOKUP(BE55,'Appraisal Inputs'!$C$346:$BK$390,5,0),"")="","",IFERROR(HLOOKUP(BE55,'Appraisal Inputs'!$C$346:$BK$390,5,0),""))</f>
        <v/>
      </c>
      <c r="BF59" s="300" t="str">
        <f>IF(IFERROR(HLOOKUP(BF55,'Appraisal Inputs'!$C$346:$BK$390,5,0),"")="","",IFERROR(HLOOKUP(BF55,'Appraisal Inputs'!$C$346:$BK$390,5,0),""))</f>
        <v/>
      </c>
      <c r="BG59" s="299" t="str">
        <f>IF(IFERROR(HLOOKUP(BG55,'Appraisal Inputs'!$C$346:$BK$390,5,0),"")="","",IFERROR(HLOOKUP(BG55,'Appraisal Inputs'!$C$346:$BK$390,5,0),""))</f>
        <v/>
      </c>
      <c r="BH59" s="300" t="str">
        <f>IF(IFERROR(HLOOKUP(BH55,'Appraisal Inputs'!$C$346:$BK$390,5,0),"")="","",IFERROR(HLOOKUP(BH55,'Appraisal Inputs'!$C$346:$BK$390,5,0),""))</f>
        <v/>
      </c>
      <c r="BI59" s="299" t="str">
        <f>IF(IFERROR(HLOOKUP(BI55,'Appraisal Inputs'!$C$346:$BK$390,5,0),"")="","",IFERROR(HLOOKUP(BI55,'Appraisal Inputs'!$C$346:$BK$390,5,0),""))</f>
        <v/>
      </c>
      <c r="BJ59" s="315" t="str">
        <f>IF(IFERROR(HLOOKUP(BJ55,'Appraisal Inputs'!$C$346:$BK$390,5,0),"")="","",IFERROR(HLOOKUP(BJ55,'Appraisal Inputs'!$C$346:$BK$390,5,0),""))</f>
        <v/>
      </c>
      <c r="BL59" s="299">
        <f t="shared" ref="BL59:BL99" si="3">SUM(C59:BJ59)</f>
        <v>0</v>
      </c>
      <c r="BM59" s="318" t="str">
        <f t="shared" si="2"/>
        <v>No</v>
      </c>
    </row>
    <row r="60" spans="1:65" x14ac:dyDescent="0.25">
      <c r="A60" s="86"/>
      <c r="B60" s="143" t="str">
        <f>'Appraisal Inputs'!C351</f>
        <v>Comp 2</v>
      </c>
      <c r="C60" s="299" t="str">
        <f>IF(IFERROR(HLOOKUP(C55,'Appraisal Inputs'!$C$346:$BK$390,6,0),"")="","",IFERROR(HLOOKUP(C55,'Appraisal Inputs'!$C$346:$BK$390,6,0),""))</f>
        <v/>
      </c>
      <c r="D60" s="300" t="str">
        <f>IF(IFERROR(HLOOKUP(D55,'Appraisal Inputs'!$C$346:$BK$390,6,0),"")="","",IFERROR(HLOOKUP(D55,'Appraisal Inputs'!$C$346:$BK$390,6,0),""))</f>
        <v/>
      </c>
      <c r="E60" s="299" t="str">
        <f>IF(IFERROR(HLOOKUP(E55,'Appraisal Inputs'!$C$346:$BK$390,6,0),"")="","",IFERROR(HLOOKUP(E55,'Appraisal Inputs'!$C$346:$BK$390,6,0),""))</f>
        <v/>
      </c>
      <c r="F60" s="300" t="str">
        <f>IF(IFERROR(HLOOKUP(F55,'Appraisal Inputs'!$C$346:$BK$390,6,0),"")="","",IFERROR(HLOOKUP(F55,'Appraisal Inputs'!$C$346:$BK$390,6,0),""))</f>
        <v/>
      </c>
      <c r="G60" s="299" t="str">
        <f>IF(IFERROR(HLOOKUP(G55,'Appraisal Inputs'!$C$346:$BK$390,6,0),"")="","",IFERROR(HLOOKUP(G55,'Appraisal Inputs'!$C$346:$BK$390,6,0),""))</f>
        <v/>
      </c>
      <c r="H60" s="300" t="str">
        <f>IF(IFERROR(HLOOKUP(H55,'Appraisal Inputs'!$C$346:$BK$390,6,0),"")="","",IFERROR(HLOOKUP(H55,'Appraisal Inputs'!$C$346:$BK$390,6,0),""))</f>
        <v/>
      </c>
      <c r="I60" s="299" t="str">
        <f>IF(IFERROR(HLOOKUP(I55,'Appraisal Inputs'!$C$346:$BK$390,6,0),"")="","",IFERROR(HLOOKUP(I55,'Appraisal Inputs'!$C$346:$BK$390,6,0),""))</f>
        <v/>
      </c>
      <c r="J60" s="300" t="str">
        <f>IF(IFERROR(HLOOKUP(J55,'Appraisal Inputs'!$C$346:$BK$390,6,0),"")="","",IFERROR(HLOOKUP(J55,'Appraisal Inputs'!$C$346:$BK$390,6,0),""))</f>
        <v/>
      </c>
      <c r="K60" s="299" t="str">
        <f>IF(IFERROR(HLOOKUP(K55,'Appraisal Inputs'!$C$346:$BK$390,6,0),"")="","",IFERROR(HLOOKUP(K55,'Appraisal Inputs'!$C$346:$BK$390,6,0),""))</f>
        <v/>
      </c>
      <c r="L60" s="300" t="str">
        <f>IF(IFERROR(HLOOKUP(L55,'Appraisal Inputs'!$C$346:$BK$390,6,0),"")="","",IFERROR(HLOOKUP(L55,'Appraisal Inputs'!$C$346:$BK$390,6,0),""))</f>
        <v/>
      </c>
      <c r="M60" s="299" t="str">
        <f>IF(IFERROR(HLOOKUP(M55,'Appraisal Inputs'!$C$346:$BK$390,6,0),"")="","",IFERROR(HLOOKUP(M55,'Appraisal Inputs'!$C$346:$BK$390,6,0),""))</f>
        <v/>
      </c>
      <c r="N60" s="300" t="str">
        <f>IF(IFERROR(HLOOKUP(N55,'Appraisal Inputs'!$C$346:$BK$390,6,0),"")="","",IFERROR(HLOOKUP(N55,'Appraisal Inputs'!$C$346:$BK$390,6,0),""))</f>
        <v/>
      </c>
      <c r="O60" s="299" t="str">
        <f>IF(IFERROR(HLOOKUP(O55,'Appraisal Inputs'!$C$346:$BK$390,6,0),"")="","",IFERROR(HLOOKUP(O55,'Appraisal Inputs'!$C$346:$BK$390,6,0),""))</f>
        <v/>
      </c>
      <c r="P60" s="300" t="str">
        <f>IF(IFERROR(HLOOKUP(P55,'Appraisal Inputs'!$C$346:$BK$390,6,0),"")="","",IFERROR(HLOOKUP(P55,'Appraisal Inputs'!$C$346:$BK$390,6,0),""))</f>
        <v/>
      </c>
      <c r="Q60" s="299" t="str">
        <f>IF(IFERROR(HLOOKUP(Q55,'Appraisal Inputs'!$C$346:$BK$390,6,0),"")="","",IFERROR(HLOOKUP(Q55,'Appraisal Inputs'!$C$346:$BK$390,6,0),""))</f>
        <v/>
      </c>
      <c r="R60" s="300" t="str">
        <f>IF(IFERROR(HLOOKUP(R55,'Appraisal Inputs'!$C$346:$BK$390,6,0),"")="","",IFERROR(HLOOKUP(R55,'Appraisal Inputs'!$C$346:$BK$390,6,0),""))</f>
        <v/>
      </c>
      <c r="S60" s="299" t="str">
        <f>IF(IFERROR(HLOOKUP(S55,'Appraisal Inputs'!$C$346:$BK$390,6,0),"")="","",IFERROR(HLOOKUP(S55,'Appraisal Inputs'!$C$346:$BK$390,6,0),""))</f>
        <v/>
      </c>
      <c r="T60" s="300" t="str">
        <f>IF(IFERROR(HLOOKUP(T55,'Appraisal Inputs'!$C$346:$BK$390,6,0),"")="","",IFERROR(HLOOKUP(T55,'Appraisal Inputs'!$C$346:$BK$390,6,0),""))</f>
        <v/>
      </c>
      <c r="U60" s="299" t="str">
        <f>IF(IFERROR(HLOOKUP(U55,'Appraisal Inputs'!$C$346:$BK$390,6,0),"")="","",IFERROR(HLOOKUP(U55,'Appraisal Inputs'!$C$346:$BK$390,6,0),""))</f>
        <v/>
      </c>
      <c r="V60" s="300" t="str">
        <f>IF(IFERROR(HLOOKUP(V55,'Appraisal Inputs'!$C$346:$BK$390,6,0),"")="","",IFERROR(HLOOKUP(V55,'Appraisal Inputs'!$C$346:$BK$390,6,0),""))</f>
        <v/>
      </c>
      <c r="W60" s="299" t="str">
        <f>IF(IFERROR(HLOOKUP(W55,'Appraisal Inputs'!$C$346:$BK$390,6,0),"")="","",IFERROR(HLOOKUP(W55,'Appraisal Inputs'!$C$346:$BK$390,6,0),""))</f>
        <v/>
      </c>
      <c r="X60" s="300" t="str">
        <f>IF(IFERROR(HLOOKUP(X55,'Appraisal Inputs'!$C$346:$BK$390,6,0),"")="","",IFERROR(HLOOKUP(X55,'Appraisal Inputs'!$C$346:$BK$390,6,0),""))</f>
        <v/>
      </c>
      <c r="Y60" s="299" t="str">
        <f>IF(IFERROR(HLOOKUP(Y55,'Appraisal Inputs'!$C$346:$BK$390,6,0),"")="","",IFERROR(HLOOKUP(Y55,'Appraisal Inputs'!$C$346:$BK$390,6,0),""))</f>
        <v/>
      </c>
      <c r="Z60" s="300" t="str">
        <f>IF(IFERROR(HLOOKUP(Z55,'Appraisal Inputs'!$C$346:$BK$390,6,0),"")="","",IFERROR(HLOOKUP(Z55,'Appraisal Inputs'!$C$346:$BK$390,6,0),""))</f>
        <v/>
      </c>
      <c r="AA60" s="299" t="str">
        <f>IF(IFERROR(HLOOKUP(AA55,'Appraisal Inputs'!$C$346:$BK$390,6,0),"")="","",IFERROR(HLOOKUP(AA55,'Appraisal Inputs'!$C$346:$BK$390,6,0),""))</f>
        <v/>
      </c>
      <c r="AB60" s="300" t="str">
        <f>IF(IFERROR(HLOOKUP(AB55,'Appraisal Inputs'!$C$346:$BK$390,6,0),"")="","",IFERROR(HLOOKUP(AB55,'Appraisal Inputs'!$C$346:$BK$390,6,0),""))</f>
        <v/>
      </c>
      <c r="AC60" s="299" t="str">
        <f>IF(IFERROR(HLOOKUP(AC55,'Appraisal Inputs'!$C$346:$BK$390,6,0),"")="","",IFERROR(HLOOKUP(AC55,'Appraisal Inputs'!$C$346:$BK$390,6,0),""))</f>
        <v/>
      </c>
      <c r="AD60" s="300" t="str">
        <f>IF(IFERROR(HLOOKUP(AD55,'Appraisal Inputs'!$C$346:$BK$390,6,0),"")="","",IFERROR(HLOOKUP(AD55,'Appraisal Inputs'!$C$346:$BK$390,6,0),""))</f>
        <v/>
      </c>
      <c r="AE60" s="299" t="str">
        <f>IF(IFERROR(HLOOKUP(AE55,'Appraisal Inputs'!$C$346:$BK$390,6,0),"")="","",IFERROR(HLOOKUP(AE55,'Appraisal Inputs'!$C$346:$BK$390,6,0),""))</f>
        <v/>
      </c>
      <c r="AF60" s="300" t="str">
        <f>IF(IFERROR(HLOOKUP(AF55,'Appraisal Inputs'!$C$346:$BK$390,6,0),"")="","",IFERROR(HLOOKUP(AF55,'Appraisal Inputs'!$C$346:$BK$390,6,0),""))</f>
        <v/>
      </c>
      <c r="AG60" s="299" t="str">
        <f>IF(IFERROR(HLOOKUP(AG55,'Appraisal Inputs'!$C$346:$BK$390,6,0),"")="","",IFERROR(HLOOKUP(AG55,'Appraisal Inputs'!$C$346:$BK$390,6,0),""))</f>
        <v/>
      </c>
      <c r="AH60" s="300" t="str">
        <f>IF(IFERROR(HLOOKUP(AH55,'Appraisal Inputs'!$C$346:$BK$390,6,0),"")="","",IFERROR(HLOOKUP(AH55,'Appraisal Inputs'!$C$346:$BK$390,6,0),""))</f>
        <v/>
      </c>
      <c r="AI60" s="299" t="str">
        <f>IF(IFERROR(HLOOKUP(AI55,'Appraisal Inputs'!$C$346:$BK$390,6,0),"")="","",IFERROR(HLOOKUP(AI55,'Appraisal Inputs'!$C$346:$BK$390,6,0),""))</f>
        <v/>
      </c>
      <c r="AJ60" s="300" t="str">
        <f>IF(IFERROR(HLOOKUP(AJ55,'Appraisal Inputs'!$C$346:$BK$390,6,0),"")="","",IFERROR(HLOOKUP(AJ55,'Appraisal Inputs'!$C$346:$BK$390,6,0),""))</f>
        <v/>
      </c>
      <c r="AK60" s="299" t="str">
        <f>IF(IFERROR(HLOOKUP(AK55,'Appraisal Inputs'!$C$346:$BK$390,6,0),"")="","",IFERROR(HLOOKUP(AK55,'Appraisal Inputs'!$C$346:$BK$390,6,0),""))</f>
        <v/>
      </c>
      <c r="AL60" s="300" t="str">
        <f>IF(IFERROR(HLOOKUP(AL55,'Appraisal Inputs'!$C$346:$BK$390,6,0),"")="","",IFERROR(HLOOKUP(AL55,'Appraisal Inputs'!$C$346:$BK$390,6,0),""))</f>
        <v/>
      </c>
      <c r="AM60" s="299" t="str">
        <f>IF(IFERROR(HLOOKUP(AM55,'Appraisal Inputs'!$C$346:$BK$390,6,0),"")="","",IFERROR(HLOOKUP(AM55,'Appraisal Inputs'!$C$346:$BK$390,6,0),""))</f>
        <v/>
      </c>
      <c r="AN60" s="300" t="str">
        <f>IF(IFERROR(HLOOKUP(AN55,'Appraisal Inputs'!$C$346:$BK$390,6,0),"")="","",IFERROR(HLOOKUP(AN55,'Appraisal Inputs'!$C$346:$BK$390,6,0),""))</f>
        <v/>
      </c>
      <c r="AO60" s="299" t="str">
        <f>IF(IFERROR(HLOOKUP(AO55,'Appraisal Inputs'!$C$346:$BK$390,6,0),"")="","",IFERROR(HLOOKUP(AO55,'Appraisal Inputs'!$C$346:$BK$390,6,0),""))</f>
        <v/>
      </c>
      <c r="AP60" s="300" t="str">
        <f>IF(IFERROR(HLOOKUP(AP55,'Appraisal Inputs'!$C$346:$BK$390,6,0),"")="","",IFERROR(HLOOKUP(AP55,'Appraisal Inputs'!$C$346:$BK$390,6,0),""))</f>
        <v/>
      </c>
      <c r="AQ60" s="299" t="str">
        <f>IF(IFERROR(HLOOKUP(AQ55,'Appraisal Inputs'!$C$346:$BK$390,6,0),"")="","",IFERROR(HLOOKUP(AQ55,'Appraisal Inputs'!$C$346:$BK$390,6,0),""))</f>
        <v/>
      </c>
      <c r="AR60" s="300" t="str">
        <f>IF(IFERROR(HLOOKUP(AR55,'Appraisal Inputs'!$C$346:$BK$390,6,0),"")="","",IFERROR(HLOOKUP(AR55,'Appraisal Inputs'!$C$346:$BK$390,6,0),""))</f>
        <v/>
      </c>
      <c r="AS60" s="299" t="str">
        <f>IF(IFERROR(HLOOKUP(AS55,'Appraisal Inputs'!$C$346:$BK$390,6,0),"")="","",IFERROR(HLOOKUP(AS55,'Appraisal Inputs'!$C$346:$BK$390,6,0),""))</f>
        <v/>
      </c>
      <c r="AT60" s="300" t="str">
        <f>IF(IFERROR(HLOOKUP(AT55,'Appraisal Inputs'!$C$346:$BK$390,6,0),"")="","",IFERROR(HLOOKUP(AT55,'Appraisal Inputs'!$C$346:$BK$390,6,0),""))</f>
        <v/>
      </c>
      <c r="AU60" s="299" t="str">
        <f>IF(IFERROR(HLOOKUP(AU55,'Appraisal Inputs'!$C$346:$BK$390,6,0),"")="","",IFERROR(HLOOKUP(AU55,'Appraisal Inputs'!$C$346:$BK$390,6,0),""))</f>
        <v/>
      </c>
      <c r="AV60" s="300" t="str">
        <f>IF(IFERROR(HLOOKUP(AV55,'Appraisal Inputs'!$C$346:$BK$390,6,0),"")="","",IFERROR(HLOOKUP(AV55,'Appraisal Inputs'!$C$346:$BK$390,6,0),""))</f>
        <v/>
      </c>
      <c r="AW60" s="299" t="str">
        <f>IF(IFERROR(HLOOKUP(AW55,'Appraisal Inputs'!$C$346:$BK$390,6,0),"")="","",IFERROR(HLOOKUP(AW55,'Appraisal Inputs'!$C$346:$BK$390,6,0),""))</f>
        <v/>
      </c>
      <c r="AX60" s="300" t="str">
        <f>IF(IFERROR(HLOOKUP(AX55,'Appraisal Inputs'!$C$346:$BK$390,6,0),"")="","",IFERROR(HLOOKUP(AX55,'Appraisal Inputs'!$C$346:$BK$390,6,0),""))</f>
        <v/>
      </c>
      <c r="AY60" s="299" t="str">
        <f>IF(IFERROR(HLOOKUP(AY55,'Appraisal Inputs'!$C$346:$BK$390,6,0),"")="","",IFERROR(HLOOKUP(AY55,'Appraisal Inputs'!$C$346:$BK$390,6,0),""))</f>
        <v/>
      </c>
      <c r="AZ60" s="300" t="str">
        <f>IF(IFERROR(HLOOKUP(AZ55,'Appraisal Inputs'!$C$346:$BK$390,6,0),"")="","",IFERROR(HLOOKUP(AZ55,'Appraisal Inputs'!$C$346:$BK$390,6,0),""))</f>
        <v/>
      </c>
      <c r="BA60" s="299" t="str">
        <f>IF(IFERROR(HLOOKUP(BA55,'Appraisal Inputs'!$C$346:$BK$390,6,0),"")="","",IFERROR(HLOOKUP(BA55,'Appraisal Inputs'!$C$346:$BK$390,6,0),""))</f>
        <v/>
      </c>
      <c r="BB60" s="300" t="str">
        <f>IF(IFERROR(HLOOKUP(BB55,'Appraisal Inputs'!$C$346:$BK$390,6,0),"")="","",IFERROR(HLOOKUP(BB55,'Appraisal Inputs'!$C$346:$BK$390,6,0),""))</f>
        <v/>
      </c>
      <c r="BC60" s="299" t="str">
        <f>IF(IFERROR(HLOOKUP(BC55,'Appraisal Inputs'!$C$346:$BK$390,6,0),"")="","",IFERROR(HLOOKUP(BC55,'Appraisal Inputs'!$C$346:$BK$390,6,0),""))</f>
        <v/>
      </c>
      <c r="BD60" s="300" t="str">
        <f>IF(IFERROR(HLOOKUP(BD55,'Appraisal Inputs'!$C$346:$BK$390,6,0),"")="","",IFERROR(HLOOKUP(BD55,'Appraisal Inputs'!$C$346:$BK$390,6,0),""))</f>
        <v/>
      </c>
      <c r="BE60" s="299" t="str">
        <f>IF(IFERROR(HLOOKUP(BE55,'Appraisal Inputs'!$C$346:$BK$390,6,0),"")="","",IFERROR(HLOOKUP(BE55,'Appraisal Inputs'!$C$346:$BK$390,6,0),""))</f>
        <v/>
      </c>
      <c r="BF60" s="300" t="str">
        <f>IF(IFERROR(HLOOKUP(BF55,'Appraisal Inputs'!$C$346:$BK$390,6,0),"")="","",IFERROR(HLOOKUP(BF55,'Appraisal Inputs'!$C$346:$BK$390,6,0),""))</f>
        <v/>
      </c>
      <c r="BG60" s="299" t="str">
        <f>IF(IFERROR(HLOOKUP(BG55,'Appraisal Inputs'!$C$346:$BK$390,6,0),"")="","",IFERROR(HLOOKUP(BG55,'Appraisal Inputs'!$C$346:$BK$390,6,0),""))</f>
        <v/>
      </c>
      <c r="BH60" s="300" t="str">
        <f>IF(IFERROR(HLOOKUP(BH55,'Appraisal Inputs'!$C$346:$BK$390,6,0),"")="","",IFERROR(HLOOKUP(BH55,'Appraisal Inputs'!$C$346:$BK$390,6,0),""))</f>
        <v/>
      </c>
      <c r="BI60" s="299" t="str">
        <f>IF(IFERROR(HLOOKUP(BI55,'Appraisal Inputs'!$C$346:$BK$390,6,0),"")="","",IFERROR(HLOOKUP(BI55,'Appraisal Inputs'!$C$346:$BK$390,6,0),""))</f>
        <v/>
      </c>
      <c r="BJ60" s="315" t="str">
        <f>IF(IFERROR(HLOOKUP(BJ55,'Appraisal Inputs'!$C$346:$BK$390,6,0),"")="","",IFERROR(HLOOKUP(BJ55,'Appraisal Inputs'!$C$346:$BK$390,6,0),""))</f>
        <v/>
      </c>
      <c r="BL60" s="299">
        <f t="shared" si="3"/>
        <v>0</v>
      </c>
      <c r="BM60" s="318" t="str">
        <f t="shared" si="2"/>
        <v>No</v>
      </c>
    </row>
    <row r="61" spans="1:65" x14ac:dyDescent="0.25">
      <c r="A61" s="86"/>
      <c r="B61" s="143" t="str">
        <f>'Appraisal Inputs'!C352</f>
        <v>Comp 3</v>
      </c>
      <c r="C61" s="299" t="str">
        <f>IF(IFERROR(HLOOKUP(C55,'Appraisal Inputs'!$C$346:$BK$390,7,0),"")="","",IFERROR(HLOOKUP(C55,'Appraisal Inputs'!$C$346:$BK$390,7,0),""))</f>
        <v/>
      </c>
      <c r="D61" s="300" t="str">
        <f>IF(IFERROR(HLOOKUP(D55,'Appraisal Inputs'!$C$346:$BK$390,7,0),"")="","",IFERROR(HLOOKUP(D55,'Appraisal Inputs'!$C$346:$BK$390,7,0),""))</f>
        <v/>
      </c>
      <c r="E61" s="299" t="str">
        <f>IF(IFERROR(HLOOKUP(E55,'Appraisal Inputs'!$C$346:$BK$390,7,0),"")="","",IFERROR(HLOOKUP(E55,'Appraisal Inputs'!$C$346:$BK$390,7,0),""))</f>
        <v/>
      </c>
      <c r="F61" s="300" t="str">
        <f>IF(IFERROR(HLOOKUP(F55,'Appraisal Inputs'!$C$346:$BK$390,7,0),"")="","",IFERROR(HLOOKUP(F55,'Appraisal Inputs'!$C$346:$BK$390,7,0),""))</f>
        <v/>
      </c>
      <c r="G61" s="299" t="str">
        <f>IF(IFERROR(HLOOKUP(G55,'Appraisal Inputs'!$C$346:$BK$390,7,0),"")="","",IFERROR(HLOOKUP(G55,'Appraisal Inputs'!$C$346:$BK$390,7,0),""))</f>
        <v/>
      </c>
      <c r="H61" s="300" t="str">
        <f>IF(IFERROR(HLOOKUP(H55,'Appraisal Inputs'!$C$346:$BK$390,7,0),"")="","",IFERROR(HLOOKUP(H55,'Appraisal Inputs'!$C$346:$BK$390,7,0),""))</f>
        <v/>
      </c>
      <c r="I61" s="299" t="str">
        <f>IF(IFERROR(HLOOKUP(I55,'Appraisal Inputs'!$C$346:$BK$390,7,0),"")="","",IFERROR(HLOOKUP(I55,'Appraisal Inputs'!$C$346:$BK$390,7,0),""))</f>
        <v/>
      </c>
      <c r="J61" s="300" t="str">
        <f>IF(IFERROR(HLOOKUP(J55,'Appraisal Inputs'!$C$346:$BK$390,7,0),"")="","",IFERROR(HLOOKUP(J55,'Appraisal Inputs'!$C$346:$BK$390,7,0),""))</f>
        <v/>
      </c>
      <c r="K61" s="299" t="str">
        <f>IF(IFERROR(HLOOKUP(K55,'Appraisal Inputs'!$C$346:$BK$390,7,0),"")="","",IFERROR(HLOOKUP(K55,'Appraisal Inputs'!$C$346:$BK$390,7,0),""))</f>
        <v/>
      </c>
      <c r="L61" s="300" t="str">
        <f>IF(IFERROR(HLOOKUP(L55,'Appraisal Inputs'!$C$346:$BK$390,7,0),"")="","",IFERROR(HLOOKUP(L55,'Appraisal Inputs'!$C$346:$BK$390,7,0),""))</f>
        <v/>
      </c>
      <c r="M61" s="299" t="str">
        <f>IF(IFERROR(HLOOKUP(M55,'Appraisal Inputs'!$C$346:$BK$390,7,0),"")="","",IFERROR(HLOOKUP(M55,'Appraisal Inputs'!$C$346:$BK$390,7,0),""))</f>
        <v/>
      </c>
      <c r="N61" s="300" t="str">
        <f>IF(IFERROR(HLOOKUP(N55,'Appraisal Inputs'!$C$346:$BK$390,7,0),"")="","",IFERROR(HLOOKUP(N55,'Appraisal Inputs'!$C$346:$BK$390,7,0),""))</f>
        <v/>
      </c>
      <c r="O61" s="299" t="str">
        <f>IF(IFERROR(HLOOKUP(O55,'Appraisal Inputs'!$C$346:$BK$390,7,0),"")="","",IFERROR(HLOOKUP(O55,'Appraisal Inputs'!$C$346:$BK$390,7,0),""))</f>
        <v/>
      </c>
      <c r="P61" s="300" t="str">
        <f>IF(IFERROR(HLOOKUP(P55,'Appraisal Inputs'!$C$346:$BK$390,7,0),"")="","",IFERROR(HLOOKUP(P55,'Appraisal Inputs'!$C$346:$BK$390,7,0),""))</f>
        <v/>
      </c>
      <c r="Q61" s="299" t="str">
        <f>IF(IFERROR(HLOOKUP(Q55,'Appraisal Inputs'!$C$346:$BK$390,7,0),"")="","",IFERROR(HLOOKUP(Q55,'Appraisal Inputs'!$C$346:$BK$390,7,0),""))</f>
        <v/>
      </c>
      <c r="R61" s="300" t="str">
        <f>IF(IFERROR(HLOOKUP(R55,'Appraisal Inputs'!$C$346:$BK$390,7,0),"")="","",IFERROR(HLOOKUP(R55,'Appraisal Inputs'!$C$346:$BK$390,7,0),""))</f>
        <v/>
      </c>
      <c r="S61" s="299" t="str">
        <f>IF(IFERROR(HLOOKUP(S55,'Appraisal Inputs'!$C$346:$BK$390,7,0),"")="","",IFERROR(HLOOKUP(S55,'Appraisal Inputs'!$C$346:$BK$390,7,0),""))</f>
        <v/>
      </c>
      <c r="T61" s="300" t="str">
        <f>IF(IFERROR(HLOOKUP(T55,'Appraisal Inputs'!$C$346:$BK$390,7,0),"")="","",IFERROR(HLOOKUP(T55,'Appraisal Inputs'!$C$346:$BK$390,7,0),""))</f>
        <v/>
      </c>
      <c r="U61" s="299" t="str">
        <f>IF(IFERROR(HLOOKUP(U55,'Appraisal Inputs'!$C$346:$BK$390,7,0),"")="","",IFERROR(HLOOKUP(U55,'Appraisal Inputs'!$C$346:$BK$390,7,0),""))</f>
        <v/>
      </c>
      <c r="V61" s="300" t="str">
        <f>IF(IFERROR(HLOOKUP(V55,'Appraisal Inputs'!$C$346:$BK$390,7,0),"")="","",IFERROR(HLOOKUP(V55,'Appraisal Inputs'!$C$346:$BK$390,7,0),""))</f>
        <v/>
      </c>
      <c r="W61" s="299" t="str">
        <f>IF(IFERROR(HLOOKUP(W55,'Appraisal Inputs'!$C$346:$BK$390,7,0),"")="","",IFERROR(HLOOKUP(W55,'Appraisal Inputs'!$C$346:$BK$390,7,0),""))</f>
        <v/>
      </c>
      <c r="X61" s="300" t="str">
        <f>IF(IFERROR(HLOOKUP(X55,'Appraisal Inputs'!$C$346:$BK$390,7,0),"")="","",IFERROR(HLOOKUP(X55,'Appraisal Inputs'!$C$346:$BK$390,7,0),""))</f>
        <v/>
      </c>
      <c r="Y61" s="299" t="str">
        <f>IF(IFERROR(HLOOKUP(Y55,'Appraisal Inputs'!$C$346:$BK$390,7,0),"")="","",IFERROR(HLOOKUP(Y55,'Appraisal Inputs'!$C$346:$BK$390,7,0),""))</f>
        <v/>
      </c>
      <c r="Z61" s="300" t="str">
        <f>IF(IFERROR(HLOOKUP(Z55,'Appraisal Inputs'!$C$346:$BK$390,7,0),"")="","",IFERROR(HLOOKUP(Z55,'Appraisal Inputs'!$C$346:$BK$390,7,0),""))</f>
        <v/>
      </c>
      <c r="AA61" s="299" t="str">
        <f>IF(IFERROR(HLOOKUP(AA55,'Appraisal Inputs'!$C$346:$BK$390,7,0),"")="","",IFERROR(HLOOKUP(AA55,'Appraisal Inputs'!$C$346:$BK$390,7,0),""))</f>
        <v/>
      </c>
      <c r="AB61" s="300" t="str">
        <f>IF(IFERROR(HLOOKUP(AB55,'Appraisal Inputs'!$C$346:$BK$390,7,0),"")="","",IFERROR(HLOOKUP(AB55,'Appraisal Inputs'!$C$346:$BK$390,7,0),""))</f>
        <v/>
      </c>
      <c r="AC61" s="299" t="str">
        <f>IF(IFERROR(HLOOKUP(AC55,'Appraisal Inputs'!$C$346:$BK$390,7,0),"")="","",IFERROR(HLOOKUP(AC55,'Appraisal Inputs'!$C$346:$BK$390,7,0),""))</f>
        <v/>
      </c>
      <c r="AD61" s="300" t="str">
        <f>IF(IFERROR(HLOOKUP(AD55,'Appraisal Inputs'!$C$346:$BK$390,7,0),"")="","",IFERROR(HLOOKUP(AD55,'Appraisal Inputs'!$C$346:$BK$390,7,0),""))</f>
        <v/>
      </c>
      <c r="AE61" s="299" t="str">
        <f>IF(IFERROR(HLOOKUP(AE55,'Appraisal Inputs'!$C$346:$BK$390,7,0),"")="","",IFERROR(HLOOKUP(AE55,'Appraisal Inputs'!$C$346:$BK$390,7,0),""))</f>
        <v/>
      </c>
      <c r="AF61" s="300" t="str">
        <f>IF(IFERROR(HLOOKUP(AF55,'Appraisal Inputs'!$C$346:$BK$390,7,0),"")="","",IFERROR(HLOOKUP(AF55,'Appraisal Inputs'!$C$346:$BK$390,7,0),""))</f>
        <v/>
      </c>
      <c r="AG61" s="299" t="str">
        <f>IF(IFERROR(HLOOKUP(AG55,'Appraisal Inputs'!$C$346:$BK$390,7,0),"")="","",IFERROR(HLOOKUP(AG55,'Appraisal Inputs'!$C$346:$BK$390,7,0),""))</f>
        <v/>
      </c>
      <c r="AH61" s="300" t="str">
        <f>IF(IFERROR(HLOOKUP(AH55,'Appraisal Inputs'!$C$346:$BK$390,7,0),"")="","",IFERROR(HLOOKUP(AH55,'Appraisal Inputs'!$C$346:$BK$390,7,0),""))</f>
        <v/>
      </c>
      <c r="AI61" s="299" t="str">
        <f>IF(IFERROR(HLOOKUP(AI55,'Appraisal Inputs'!$C$346:$BK$390,7,0),"")="","",IFERROR(HLOOKUP(AI55,'Appraisal Inputs'!$C$346:$BK$390,7,0),""))</f>
        <v/>
      </c>
      <c r="AJ61" s="300" t="str">
        <f>IF(IFERROR(HLOOKUP(AJ55,'Appraisal Inputs'!$C$346:$BK$390,7,0),"")="","",IFERROR(HLOOKUP(AJ55,'Appraisal Inputs'!$C$346:$BK$390,7,0),""))</f>
        <v/>
      </c>
      <c r="AK61" s="299" t="str">
        <f>IF(IFERROR(HLOOKUP(AK55,'Appraisal Inputs'!$C$346:$BK$390,7,0),"")="","",IFERROR(HLOOKUP(AK55,'Appraisal Inputs'!$C$346:$BK$390,7,0),""))</f>
        <v/>
      </c>
      <c r="AL61" s="300" t="str">
        <f>IF(IFERROR(HLOOKUP(AL55,'Appraisal Inputs'!$C$346:$BK$390,7,0),"")="","",IFERROR(HLOOKUP(AL55,'Appraisal Inputs'!$C$346:$BK$390,7,0),""))</f>
        <v/>
      </c>
      <c r="AM61" s="299" t="str">
        <f>IF(IFERROR(HLOOKUP(AM55,'Appraisal Inputs'!$C$346:$BK$390,7,0),"")="","",IFERROR(HLOOKUP(AM55,'Appraisal Inputs'!$C$346:$BK$390,7,0),""))</f>
        <v/>
      </c>
      <c r="AN61" s="300" t="str">
        <f>IF(IFERROR(HLOOKUP(AN55,'Appraisal Inputs'!$C$346:$BK$390,7,0),"")="","",IFERROR(HLOOKUP(AN55,'Appraisal Inputs'!$C$346:$BK$390,7,0),""))</f>
        <v/>
      </c>
      <c r="AO61" s="299" t="str">
        <f>IF(IFERROR(HLOOKUP(AO55,'Appraisal Inputs'!$C$346:$BK$390,7,0),"")="","",IFERROR(HLOOKUP(AO55,'Appraisal Inputs'!$C$346:$BK$390,7,0),""))</f>
        <v/>
      </c>
      <c r="AP61" s="300" t="str">
        <f>IF(IFERROR(HLOOKUP(AP55,'Appraisal Inputs'!$C$346:$BK$390,7,0),"")="","",IFERROR(HLOOKUP(AP55,'Appraisal Inputs'!$C$346:$BK$390,7,0),""))</f>
        <v/>
      </c>
      <c r="AQ61" s="299" t="str">
        <f>IF(IFERROR(HLOOKUP(AQ55,'Appraisal Inputs'!$C$346:$BK$390,7,0),"")="","",IFERROR(HLOOKUP(AQ55,'Appraisal Inputs'!$C$346:$BK$390,7,0),""))</f>
        <v/>
      </c>
      <c r="AR61" s="300" t="str">
        <f>IF(IFERROR(HLOOKUP(AR55,'Appraisal Inputs'!$C$346:$BK$390,7,0),"")="","",IFERROR(HLOOKUP(AR55,'Appraisal Inputs'!$C$346:$BK$390,7,0),""))</f>
        <v/>
      </c>
      <c r="AS61" s="299" t="str">
        <f>IF(IFERROR(HLOOKUP(AS55,'Appraisal Inputs'!$C$346:$BK$390,7,0),"")="","",IFERROR(HLOOKUP(AS55,'Appraisal Inputs'!$C$346:$BK$390,7,0),""))</f>
        <v/>
      </c>
      <c r="AT61" s="300" t="str">
        <f>IF(IFERROR(HLOOKUP(AT55,'Appraisal Inputs'!$C$346:$BK$390,7,0),"")="","",IFERROR(HLOOKUP(AT55,'Appraisal Inputs'!$C$346:$BK$390,7,0),""))</f>
        <v/>
      </c>
      <c r="AU61" s="299" t="str">
        <f>IF(IFERROR(HLOOKUP(AU55,'Appraisal Inputs'!$C$346:$BK$390,7,0),"")="","",IFERROR(HLOOKUP(AU55,'Appraisal Inputs'!$C$346:$BK$390,7,0),""))</f>
        <v/>
      </c>
      <c r="AV61" s="300" t="str">
        <f>IF(IFERROR(HLOOKUP(AV55,'Appraisal Inputs'!$C$346:$BK$390,7,0),"")="","",IFERROR(HLOOKUP(AV55,'Appraisal Inputs'!$C$346:$BK$390,7,0),""))</f>
        <v/>
      </c>
      <c r="AW61" s="299" t="str">
        <f>IF(IFERROR(HLOOKUP(AW55,'Appraisal Inputs'!$C$346:$BK$390,7,0),"")="","",IFERROR(HLOOKUP(AW55,'Appraisal Inputs'!$C$346:$BK$390,7,0),""))</f>
        <v/>
      </c>
      <c r="AX61" s="300" t="str">
        <f>IF(IFERROR(HLOOKUP(AX55,'Appraisal Inputs'!$C$346:$BK$390,7,0),"")="","",IFERROR(HLOOKUP(AX55,'Appraisal Inputs'!$C$346:$BK$390,7,0),""))</f>
        <v/>
      </c>
      <c r="AY61" s="299" t="str">
        <f>IF(IFERROR(HLOOKUP(AY55,'Appraisal Inputs'!$C$346:$BK$390,7,0),"")="","",IFERROR(HLOOKUP(AY55,'Appraisal Inputs'!$C$346:$BK$390,7,0),""))</f>
        <v/>
      </c>
      <c r="AZ61" s="300" t="str">
        <f>IF(IFERROR(HLOOKUP(AZ55,'Appraisal Inputs'!$C$346:$BK$390,7,0),"")="","",IFERROR(HLOOKUP(AZ55,'Appraisal Inputs'!$C$346:$BK$390,7,0),""))</f>
        <v/>
      </c>
      <c r="BA61" s="299" t="str">
        <f>IF(IFERROR(HLOOKUP(BA55,'Appraisal Inputs'!$C$346:$BK$390,7,0),"")="","",IFERROR(HLOOKUP(BA55,'Appraisal Inputs'!$C$346:$BK$390,7,0),""))</f>
        <v/>
      </c>
      <c r="BB61" s="300" t="str">
        <f>IF(IFERROR(HLOOKUP(BB55,'Appraisal Inputs'!$C$346:$BK$390,7,0),"")="","",IFERROR(HLOOKUP(BB55,'Appraisal Inputs'!$C$346:$BK$390,7,0),""))</f>
        <v/>
      </c>
      <c r="BC61" s="299" t="str">
        <f>IF(IFERROR(HLOOKUP(BC55,'Appraisal Inputs'!$C$346:$BK$390,7,0),"")="","",IFERROR(HLOOKUP(BC55,'Appraisal Inputs'!$C$346:$BK$390,7,0),""))</f>
        <v/>
      </c>
      <c r="BD61" s="300" t="str">
        <f>IF(IFERROR(HLOOKUP(BD55,'Appraisal Inputs'!$C$346:$BK$390,7,0),"")="","",IFERROR(HLOOKUP(BD55,'Appraisal Inputs'!$C$346:$BK$390,7,0),""))</f>
        <v/>
      </c>
      <c r="BE61" s="299" t="str">
        <f>IF(IFERROR(HLOOKUP(BE55,'Appraisal Inputs'!$C$346:$BK$390,7,0),"")="","",IFERROR(HLOOKUP(BE55,'Appraisal Inputs'!$C$346:$BK$390,7,0),""))</f>
        <v/>
      </c>
      <c r="BF61" s="300" t="str">
        <f>IF(IFERROR(HLOOKUP(BF55,'Appraisal Inputs'!$C$346:$BK$390,7,0),"")="","",IFERROR(HLOOKUP(BF55,'Appraisal Inputs'!$C$346:$BK$390,7,0),""))</f>
        <v/>
      </c>
      <c r="BG61" s="299" t="str">
        <f>IF(IFERROR(HLOOKUP(BG55,'Appraisal Inputs'!$C$346:$BK$390,7,0),"")="","",IFERROR(HLOOKUP(BG55,'Appraisal Inputs'!$C$346:$BK$390,7,0),""))</f>
        <v/>
      </c>
      <c r="BH61" s="300" t="str">
        <f>IF(IFERROR(HLOOKUP(BH55,'Appraisal Inputs'!$C$346:$BK$390,7,0),"")="","",IFERROR(HLOOKUP(BH55,'Appraisal Inputs'!$C$346:$BK$390,7,0),""))</f>
        <v/>
      </c>
      <c r="BI61" s="299" t="str">
        <f>IF(IFERROR(HLOOKUP(BI55,'Appraisal Inputs'!$C$346:$BK$390,7,0),"")="","",IFERROR(HLOOKUP(BI55,'Appraisal Inputs'!$C$346:$BK$390,7,0),""))</f>
        <v/>
      </c>
      <c r="BJ61" s="315" t="str">
        <f>IF(IFERROR(HLOOKUP(BJ55,'Appraisal Inputs'!$C$346:$BK$390,7,0),"")="","",IFERROR(HLOOKUP(BJ55,'Appraisal Inputs'!$C$346:$BK$390,7,0),""))</f>
        <v/>
      </c>
      <c r="BL61" s="299">
        <f t="shared" si="3"/>
        <v>0</v>
      </c>
      <c r="BM61" s="318" t="str">
        <f t="shared" si="2"/>
        <v>No</v>
      </c>
    </row>
    <row r="62" spans="1:65" x14ac:dyDescent="0.25">
      <c r="A62" s="86"/>
      <c r="B62" s="143" t="str">
        <f>'Appraisal Inputs'!C353</f>
        <v>Comp 4</v>
      </c>
      <c r="C62" s="299" t="str">
        <f>IF(IFERROR(HLOOKUP(C55,'Appraisal Inputs'!$C$346:$BK$390,8,0),"")="","",IFERROR(HLOOKUP(C55,'Appraisal Inputs'!$C$346:$BK$390,8,0),""))</f>
        <v/>
      </c>
      <c r="D62" s="300" t="str">
        <f>IF(IFERROR(HLOOKUP(D55,'Appraisal Inputs'!$C$346:$BK$390,8,0),"")="","",IFERROR(HLOOKUP(D55,'Appraisal Inputs'!$C$346:$BK$390,8,0),""))</f>
        <v/>
      </c>
      <c r="E62" s="299" t="str">
        <f>IF(IFERROR(HLOOKUP(E55,'Appraisal Inputs'!$C$346:$BK$390,8,0),"")="","",IFERROR(HLOOKUP(E55,'Appraisal Inputs'!$C$346:$BK$390,8,0),""))</f>
        <v/>
      </c>
      <c r="F62" s="300" t="str">
        <f>IF(IFERROR(HLOOKUP(F55,'Appraisal Inputs'!$C$346:$BK$390,8,0),"")="","",IFERROR(HLOOKUP(F55,'Appraisal Inputs'!$C$346:$BK$390,8,0),""))</f>
        <v/>
      </c>
      <c r="G62" s="299" t="str">
        <f>IF(IFERROR(HLOOKUP(G55,'Appraisal Inputs'!$C$346:$BK$390,8,0),"")="","",IFERROR(HLOOKUP(G55,'Appraisal Inputs'!$C$346:$BK$390,8,0),""))</f>
        <v/>
      </c>
      <c r="H62" s="300" t="str">
        <f>IF(IFERROR(HLOOKUP(H55,'Appraisal Inputs'!$C$346:$BK$390,8,0),"")="","",IFERROR(HLOOKUP(H55,'Appraisal Inputs'!$C$346:$BK$390,8,0),""))</f>
        <v/>
      </c>
      <c r="I62" s="299" t="str">
        <f>IF(IFERROR(HLOOKUP(I55,'Appraisal Inputs'!$C$346:$BK$390,8,0),"")="","",IFERROR(HLOOKUP(I55,'Appraisal Inputs'!$C$346:$BK$390,8,0),""))</f>
        <v/>
      </c>
      <c r="J62" s="300" t="str">
        <f>IF(IFERROR(HLOOKUP(J55,'Appraisal Inputs'!$C$346:$BK$390,8,0),"")="","",IFERROR(HLOOKUP(J55,'Appraisal Inputs'!$C$346:$BK$390,8,0),""))</f>
        <v/>
      </c>
      <c r="K62" s="299" t="str">
        <f>IF(IFERROR(HLOOKUP(K55,'Appraisal Inputs'!$C$346:$BK$390,8,0),"")="","",IFERROR(HLOOKUP(K55,'Appraisal Inputs'!$C$346:$BK$390,8,0),""))</f>
        <v/>
      </c>
      <c r="L62" s="300" t="str">
        <f>IF(IFERROR(HLOOKUP(L55,'Appraisal Inputs'!$C$346:$BK$390,8,0),"")="","",IFERROR(HLOOKUP(L55,'Appraisal Inputs'!$C$346:$BK$390,8,0),""))</f>
        <v/>
      </c>
      <c r="M62" s="299" t="str">
        <f>IF(IFERROR(HLOOKUP(M55,'Appraisal Inputs'!$C$346:$BK$390,8,0),"")="","",IFERROR(HLOOKUP(M55,'Appraisal Inputs'!$C$346:$BK$390,8,0),""))</f>
        <v/>
      </c>
      <c r="N62" s="300" t="str">
        <f>IF(IFERROR(HLOOKUP(N55,'Appraisal Inputs'!$C$346:$BK$390,8,0),"")="","",IFERROR(HLOOKUP(N55,'Appraisal Inputs'!$C$346:$BK$390,8,0),""))</f>
        <v/>
      </c>
      <c r="O62" s="299" t="str">
        <f>IF(IFERROR(HLOOKUP(O55,'Appraisal Inputs'!$C$346:$BK$390,8,0),"")="","",IFERROR(HLOOKUP(O55,'Appraisal Inputs'!$C$346:$BK$390,8,0),""))</f>
        <v/>
      </c>
      <c r="P62" s="300" t="str">
        <f>IF(IFERROR(HLOOKUP(P55,'Appraisal Inputs'!$C$346:$BK$390,8,0),"")="","",IFERROR(HLOOKUP(P55,'Appraisal Inputs'!$C$346:$BK$390,8,0),""))</f>
        <v/>
      </c>
      <c r="Q62" s="299" t="str">
        <f>IF(IFERROR(HLOOKUP(Q55,'Appraisal Inputs'!$C$346:$BK$390,8,0),"")="","",IFERROR(HLOOKUP(Q55,'Appraisal Inputs'!$C$346:$BK$390,8,0),""))</f>
        <v/>
      </c>
      <c r="R62" s="300" t="str">
        <f>IF(IFERROR(HLOOKUP(R55,'Appraisal Inputs'!$C$346:$BK$390,8,0),"")="","",IFERROR(HLOOKUP(R55,'Appraisal Inputs'!$C$346:$BK$390,8,0),""))</f>
        <v/>
      </c>
      <c r="S62" s="299" t="str">
        <f>IF(IFERROR(HLOOKUP(S55,'Appraisal Inputs'!$C$346:$BK$390,8,0),"")="","",IFERROR(HLOOKUP(S55,'Appraisal Inputs'!$C$346:$BK$390,8,0),""))</f>
        <v/>
      </c>
      <c r="T62" s="300" t="str">
        <f>IF(IFERROR(HLOOKUP(T55,'Appraisal Inputs'!$C$346:$BK$390,8,0),"")="","",IFERROR(HLOOKUP(T55,'Appraisal Inputs'!$C$346:$BK$390,8,0),""))</f>
        <v/>
      </c>
      <c r="U62" s="299" t="str">
        <f>IF(IFERROR(HLOOKUP(U55,'Appraisal Inputs'!$C$346:$BK$390,8,0),"")="","",IFERROR(HLOOKUP(U55,'Appraisal Inputs'!$C$346:$BK$390,8,0),""))</f>
        <v/>
      </c>
      <c r="V62" s="300" t="str">
        <f>IF(IFERROR(HLOOKUP(V55,'Appraisal Inputs'!$C$346:$BK$390,8,0),"")="","",IFERROR(HLOOKUP(V55,'Appraisal Inputs'!$C$346:$BK$390,8,0),""))</f>
        <v/>
      </c>
      <c r="W62" s="299" t="str">
        <f>IF(IFERROR(HLOOKUP(W55,'Appraisal Inputs'!$C$346:$BK$390,8,0),"")="","",IFERROR(HLOOKUP(W55,'Appraisal Inputs'!$C$346:$BK$390,8,0),""))</f>
        <v/>
      </c>
      <c r="X62" s="300" t="str">
        <f>IF(IFERROR(HLOOKUP(X55,'Appraisal Inputs'!$C$346:$BK$390,8,0),"")="","",IFERROR(HLOOKUP(X55,'Appraisal Inputs'!$C$346:$BK$390,8,0),""))</f>
        <v/>
      </c>
      <c r="Y62" s="299" t="str">
        <f>IF(IFERROR(HLOOKUP(Y55,'Appraisal Inputs'!$C$346:$BK$390,8,0),"")="","",IFERROR(HLOOKUP(Y55,'Appraisal Inputs'!$C$346:$BK$390,8,0),""))</f>
        <v/>
      </c>
      <c r="Z62" s="300" t="str">
        <f>IF(IFERROR(HLOOKUP(Z55,'Appraisal Inputs'!$C$346:$BK$390,8,0),"")="","",IFERROR(HLOOKUP(Z55,'Appraisal Inputs'!$C$346:$BK$390,8,0),""))</f>
        <v/>
      </c>
      <c r="AA62" s="299" t="str">
        <f>IF(IFERROR(HLOOKUP(AA55,'Appraisal Inputs'!$C$346:$BK$390,8,0),"")="","",IFERROR(HLOOKUP(AA55,'Appraisal Inputs'!$C$346:$BK$390,8,0),""))</f>
        <v/>
      </c>
      <c r="AB62" s="300" t="str">
        <f>IF(IFERROR(HLOOKUP(AB55,'Appraisal Inputs'!$C$346:$BK$390,8,0),"")="","",IFERROR(HLOOKUP(AB55,'Appraisal Inputs'!$C$346:$BK$390,8,0),""))</f>
        <v/>
      </c>
      <c r="AC62" s="299" t="str">
        <f>IF(IFERROR(HLOOKUP(AC55,'Appraisal Inputs'!$C$346:$BK$390,8,0),"")="","",IFERROR(HLOOKUP(AC55,'Appraisal Inputs'!$C$346:$BK$390,8,0),""))</f>
        <v/>
      </c>
      <c r="AD62" s="300" t="str">
        <f>IF(IFERROR(HLOOKUP(AD55,'Appraisal Inputs'!$C$346:$BK$390,8,0),"")="","",IFERROR(HLOOKUP(AD55,'Appraisal Inputs'!$C$346:$BK$390,8,0),""))</f>
        <v/>
      </c>
      <c r="AE62" s="299" t="str">
        <f>IF(IFERROR(HLOOKUP(AE55,'Appraisal Inputs'!$C$346:$BK$390,8,0),"")="","",IFERROR(HLOOKUP(AE55,'Appraisal Inputs'!$C$346:$BK$390,8,0),""))</f>
        <v/>
      </c>
      <c r="AF62" s="300" t="str">
        <f>IF(IFERROR(HLOOKUP(AF55,'Appraisal Inputs'!$C$346:$BK$390,8,0),"")="","",IFERROR(HLOOKUP(AF55,'Appraisal Inputs'!$C$346:$BK$390,8,0),""))</f>
        <v/>
      </c>
      <c r="AG62" s="299" t="str">
        <f>IF(IFERROR(HLOOKUP(AG55,'Appraisal Inputs'!$C$346:$BK$390,8,0),"")="","",IFERROR(HLOOKUP(AG55,'Appraisal Inputs'!$C$346:$BK$390,8,0),""))</f>
        <v/>
      </c>
      <c r="AH62" s="300" t="str">
        <f>IF(IFERROR(HLOOKUP(AH55,'Appraisal Inputs'!$C$346:$BK$390,8,0),"")="","",IFERROR(HLOOKUP(AH55,'Appraisal Inputs'!$C$346:$BK$390,8,0),""))</f>
        <v/>
      </c>
      <c r="AI62" s="299" t="str">
        <f>IF(IFERROR(HLOOKUP(AI55,'Appraisal Inputs'!$C$346:$BK$390,8,0),"")="","",IFERROR(HLOOKUP(AI55,'Appraisal Inputs'!$C$346:$BK$390,8,0),""))</f>
        <v/>
      </c>
      <c r="AJ62" s="300" t="str">
        <f>IF(IFERROR(HLOOKUP(AJ55,'Appraisal Inputs'!$C$346:$BK$390,8,0),"")="","",IFERROR(HLOOKUP(AJ55,'Appraisal Inputs'!$C$346:$BK$390,8,0),""))</f>
        <v/>
      </c>
      <c r="AK62" s="299" t="str">
        <f>IF(IFERROR(HLOOKUP(AK55,'Appraisal Inputs'!$C$346:$BK$390,8,0),"")="","",IFERROR(HLOOKUP(AK55,'Appraisal Inputs'!$C$346:$BK$390,8,0),""))</f>
        <v/>
      </c>
      <c r="AL62" s="300" t="str">
        <f>IF(IFERROR(HLOOKUP(AL55,'Appraisal Inputs'!$C$346:$BK$390,8,0),"")="","",IFERROR(HLOOKUP(AL55,'Appraisal Inputs'!$C$346:$BK$390,8,0),""))</f>
        <v/>
      </c>
      <c r="AM62" s="299" t="str">
        <f>IF(IFERROR(HLOOKUP(AM55,'Appraisal Inputs'!$C$346:$BK$390,8,0),"")="","",IFERROR(HLOOKUP(AM55,'Appraisal Inputs'!$C$346:$BK$390,8,0),""))</f>
        <v/>
      </c>
      <c r="AN62" s="300" t="str">
        <f>IF(IFERROR(HLOOKUP(AN55,'Appraisal Inputs'!$C$346:$BK$390,8,0),"")="","",IFERROR(HLOOKUP(AN55,'Appraisal Inputs'!$C$346:$BK$390,8,0),""))</f>
        <v/>
      </c>
      <c r="AO62" s="299" t="str">
        <f>IF(IFERROR(HLOOKUP(AO55,'Appraisal Inputs'!$C$346:$BK$390,8,0),"")="","",IFERROR(HLOOKUP(AO55,'Appraisal Inputs'!$C$346:$BK$390,8,0),""))</f>
        <v/>
      </c>
      <c r="AP62" s="300" t="str">
        <f>IF(IFERROR(HLOOKUP(AP55,'Appraisal Inputs'!$C$346:$BK$390,8,0),"")="","",IFERROR(HLOOKUP(AP55,'Appraisal Inputs'!$C$346:$BK$390,8,0),""))</f>
        <v/>
      </c>
      <c r="AQ62" s="299" t="str">
        <f>IF(IFERROR(HLOOKUP(AQ55,'Appraisal Inputs'!$C$346:$BK$390,8,0),"")="","",IFERROR(HLOOKUP(AQ55,'Appraisal Inputs'!$C$346:$BK$390,8,0),""))</f>
        <v/>
      </c>
      <c r="AR62" s="300" t="str">
        <f>IF(IFERROR(HLOOKUP(AR55,'Appraisal Inputs'!$C$346:$BK$390,8,0),"")="","",IFERROR(HLOOKUP(AR55,'Appraisal Inputs'!$C$346:$BK$390,8,0),""))</f>
        <v/>
      </c>
      <c r="AS62" s="299" t="str">
        <f>IF(IFERROR(HLOOKUP(AS55,'Appraisal Inputs'!$C$346:$BK$390,8,0),"")="","",IFERROR(HLOOKUP(AS55,'Appraisal Inputs'!$C$346:$BK$390,8,0),""))</f>
        <v/>
      </c>
      <c r="AT62" s="300" t="str">
        <f>IF(IFERROR(HLOOKUP(AT55,'Appraisal Inputs'!$C$346:$BK$390,8,0),"")="","",IFERROR(HLOOKUP(AT55,'Appraisal Inputs'!$C$346:$BK$390,8,0),""))</f>
        <v/>
      </c>
      <c r="AU62" s="299" t="str">
        <f>IF(IFERROR(HLOOKUP(AU55,'Appraisal Inputs'!$C$346:$BK$390,8,0),"")="","",IFERROR(HLOOKUP(AU55,'Appraisal Inputs'!$C$346:$BK$390,8,0),""))</f>
        <v/>
      </c>
      <c r="AV62" s="300" t="str">
        <f>IF(IFERROR(HLOOKUP(AV55,'Appraisal Inputs'!$C$346:$BK$390,8,0),"")="","",IFERROR(HLOOKUP(AV55,'Appraisal Inputs'!$C$346:$BK$390,8,0),""))</f>
        <v/>
      </c>
      <c r="AW62" s="299" t="str">
        <f>IF(IFERROR(HLOOKUP(AW55,'Appraisal Inputs'!$C$346:$BK$390,8,0),"")="","",IFERROR(HLOOKUP(AW55,'Appraisal Inputs'!$C$346:$BK$390,8,0),""))</f>
        <v/>
      </c>
      <c r="AX62" s="300" t="str">
        <f>IF(IFERROR(HLOOKUP(AX55,'Appraisal Inputs'!$C$346:$BK$390,8,0),"")="","",IFERROR(HLOOKUP(AX55,'Appraisal Inputs'!$C$346:$BK$390,8,0),""))</f>
        <v/>
      </c>
      <c r="AY62" s="299" t="str">
        <f>IF(IFERROR(HLOOKUP(AY55,'Appraisal Inputs'!$C$346:$BK$390,8,0),"")="","",IFERROR(HLOOKUP(AY55,'Appraisal Inputs'!$C$346:$BK$390,8,0),""))</f>
        <v/>
      </c>
      <c r="AZ62" s="300" t="str">
        <f>IF(IFERROR(HLOOKUP(AZ55,'Appraisal Inputs'!$C$346:$BK$390,8,0),"")="","",IFERROR(HLOOKUP(AZ55,'Appraisal Inputs'!$C$346:$BK$390,8,0),""))</f>
        <v/>
      </c>
      <c r="BA62" s="299" t="str">
        <f>IF(IFERROR(HLOOKUP(BA55,'Appraisal Inputs'!$C$346:$BK$390,8,0),"")="","",IFERROR(HLOOKUP(BA55,'Appraisal Inputs'!$C$346:$BK$390,8,0),""))</f>
        <v/>
      </c>
      <c r="BB62" s="300" t="str">
        <f>IF(IFERROR(HLOOKUP(BB55,'Appraisal Inputs'!$C$346:$BK$390,8,0),"")="","",IFERROR(HLOOKUP(BB55,'Appraisal Inputs'!$C$346:$BK$390,8,0),""))</f>
        <v/>
      </c>
      <c r="BC62" s="299" t="str">
        <f>IF(IFERROR(HLOOKUP(BC55,'Appraisal Inputs'!$C$346:$BK$390,8,0),"")="","",IFERROR(HLOOKUP(BC55,'Appraisal Inputs'!$C$346:$BK$390,8,0),""))</f>
        <v/>
      </c>
      <c r="BD62" s="300" t="str">
        <f>IF(IFERROR(HLOOKUP(BD55,'Appraisal Inputs'!$C$346:$BK$390,8,0),"")="","",IFERROR(HLOOKUP(BD55,'Appraisal Inputs'!$C$346:$BK$390,8,0),""))</f>
        <v/>
      </c>
      <c r="BE62" s="299" t="str">
        <f>IF(IFERROR(HLOOKUP(BE55,'Appraisal Inputs'!$C$346:$BK$390,8,0),"")="","",IFERROR(HLOOKUP(BE55,'Appraisal Inputs'!$C$346:$BK$390,8,0),""))</f>
        <v/>
      </c>
      <c r="BF62" s="300" t="str">
        <f>IF(IFERROR(HLOOKUP(BF55,'Appraisal Inputs'!$C$346:$BK$390,8,0),"")="","",IFERROR(HLOOKUP(BF55,'Appraisal Inputs'!$C$346:$BK$390,8,0),""))</f>
        <v/>
      </c>
      <c r="BG62" s="299" t="str">
        <f>IF(IFERROR(HLOOKUP(BG55,'Appraisal Inputs'!$C$346:$BK$390,8,0),"")="","",IFERROR(HLOOKUP(BG55,'Appraisal Inputs'!$C$346:$BK$390,8,0),""))</f>
        <v/>
      </c>
      <c r="BH62" s="300" t="str">
        <f>IF(IFERROR(HLOOKUP(BH55,'Appraisal Inputs'!$C$346:$BK$390,8,0),"")="","",IFERROR(HLOOKUP(BH55,'Appraisal Inputs'!$C$346:$BK$390,8,0),""))</f>
        <v/>
      </c>
      <c r="BI62" s="299" t="str">
        <f>IF(IFERROR(HLOOKUP(BI55,'Appraisal Inputs'!$C$346:$BK$390,8,0),"")="","",IFERROR(HLOOKUP(BI55,'Appraisal Inputs'!$C$346:$BK$390,8,0),""))</f>
        <v/>
      </c>
      <c r="BJ62" s="315" t="str">
        <f>IF(IFERROR(HLOOKUP(BJ55,'Appraisal Inputs'!$C$346:$BK$390,8,0),"")="","",IFERROR(HLOOKUP(BJ55,'Appraisal Inputs'!$C$346:$BK$390,8,0),""))</f>
        <v/>
      </c>
      <c r="BL62" s="299">
        <f t="shared" si="3"/>
        <v>0</v>
      </c>
      <c r="BM62" s="318" t="str">
        <f t="shared" si="2"/>
        <v>No</v>
      </c>
    </row>
    <row r="63" spans="1:65" x14ac:dyDescent="0.25">
      <c r="A63" s="86"/>
      <c r="B63" s="143" t="str">
        <f>'Appraisal Inputs'!C354</f>
        <v>Comp 5</v>
      </c>
      <c r="C63" s="299" t="str">
        <f>IF(IFERROR(HLOOKUP(C55,'Appraisal Inputs'!$C$346:$BK$390,9,0),"")="","",IFERROR(HLOOKUP(C55,'Appraisal Inputs'!$C$346:$BK$390,9,0),""))</f>
        <v/>
      </c>
      <c r="D63" s="300" t="str">
        <f>IF(IFERROR(HLOOKUP(D55,'Appraisal Inputs'!$C$346:$BK$390,9,0),"")="","",IFERROR(HLOOKUP(D55,'Appraisal Inputs'!$C$346:$BK$390,9,0),""))</f>
        <v/>
      </c>
      <c r="E63" s="299" t="str">
        <f>IF(IFERROR(HLOOKUP(E55,'Appraisal Inputs'!$C$346:$BK$390,9,0),"")="","",IFERROR(HLOOKUP(E55,'Appraisal Inputs'!$C$346:$BK$390,9,0),""))</f>
        <v/>
      </c>
      <c r="F63" s="300" t="str">
        <f>IF(IFERROR(HLOOKUP(F55,'Appraisal Inputs'!$C$346:$BK$390,9,0),"")="","",IFERROR(HLOOKUP(F55,'Appraisal Inputs'!$C$346:$BK$390,9,0),""))</f>
        <v/>
      </c>
      <c r="G63" s="299" t="str">
        <f>IF(IFERROR(HLOOKUP(G55,'Appraisal Inputs'!$C$346:$BK$390,9,0),"")="","",IFERROR(HLOOKUP(G55,'Appraisal Inputs'!$C$346:$BK$390,9,0),""))</f>
        <v/>
      </c>
      <c r="H63" s="300" t="str">
        <f>IF(IFERROR(HLOOKUP(H55,'Appraisal Inputs'!$C$346:$BK$390,9,0),"")="","",IFERROR(HLOOKUP(H55,'Appraisal Inputs'!$C$346:$BK$390,9,0),""))</f>
        <v/>
      </c>
      <c r="I63" s="299" t="str">
        <f>IF(IFERROR(HLOOKUP(I55,'Appraisal Inputs'!$C$346:$BK$390,9,0),"")="","",IFERROR(HLOOKUP(I55,'Appraisal Inputs'!$C$346:$BK$390,9,0),""))</f>
        <v/>
      </c>
      <c r="J63" s="300" t="str">
        <f>IF(IFERROR(HLOOKUP(J55,'Appraisal Inputs'!$C$346:$BK$390,9,0),"")="","",IFERROR(HLOOKUP(J55,'Appraisal Inputs'!$C$346:$BK$390,9,0),""))</f>
        <v/>
      </c>
      <c r="K63" s="299" t="str">
        <f>IF(IFERROR(HLOOKUP(K55,'Appraisal Inputs'!$C$346:$BK$390,9,0),"")="","",IFERROR(HLOOKUP(K55,'Appraisal Inputs'!$C$346:$BK$390,9,0),""))</f>
        <v/>
      </c>
      <c r="L63" s="300" t="str">
        <f>IF(IFERROR(HLOOKUP(L55,'Appraisal Inputs'!$C$346:$BK$390,9,0),"")="","",IFERROR(HLOOKUP(L55,'Appraisal Inputs'!$C$346:$BK$390,9,0),""))</f>
        <v/>
      </c>
      <c r="M63" s="299" t="str">
        <f>IF(IFERROR(HLOOKUP(M55,'Appraisal Inputs'!$C$346:$BK$390,9,0),"")="","",IFERROR(HLOOKUP(M55,'Appraisal Inputs'!$C$346:$BK$390,9,0),""))</f>
        <v/>
      </c>
      <c r="N63" s="300" t="str">
        <f>IF(IFERROR(HLOOKUP(N55,'Appraisal Inputs'!$C$346:$BK$390,9,0),"")="","",IFERROR(HLOOKUP(N55,'Appraisal Inputs'!$C$346:$BK$390,9,0),""))</f>
        <v/>
      </c>
      <c r="O63" s="299" t="str">
        <f>IF(IFERROR(HLOOKUP(O55,'Appraisal Inputs'!$C$346:$BK$390,9,0),"")="","",IFERROR(HLOOKUP(O55,'Appraisal Inputs'!$C$346:$BK$390,9,0),""))</f>
        <v/>
      </c>
      <c r="P63" s="300" t="str">
        <f>IF(IFERROR(HLOOKUP(P55,'Appraisal Inputs'!$C$346:$BK$390,9,0),"")="","",IFERROR(HLOOKUP(P55,'Appraisal Inputs'!$C$346:$BK$390,9,0),""))</f>
        <v/>
      </c>
      <c r="Q63" s="299" t="str">
        <f>IF(IFERROR(HLOOKUP(Q55,'Appraisal Inputs'!$C$346:$BK$390,9,0),"")="","",IFERROR(HLOOKUP(Q55,'Appraisal Inputs'!$C$346:$BK$390,9,0),""))</f>
        <v/>
      </c>
      <c r="R63" s="300" t="str">
        <f>IF(IFERROR(HLOOKUP(R55,'Appraisal Inputs'!$C$346:$BK$390,9,0),"")="","",IFERROR(HLOOKUP(R55,'Appraisal Inputs'!$C$346:$BK$390,9,0),""))</f>
        <v/>
      </c>
      <c r="S63" s="299" t="str">
        <f>IF(IFERROR(HLOOKUP(S55,'Appraisal Inputs'!$C$346:$BK$390,9,0),"")="","",IFERROR(HLOOKUP(S55,'Appraisal Inputs'!$C$346:$BK$390,9,0),""))</f>
        <v/>
      </c>
      <c r="T63" s="300" t="str">
        <f>IF(IFERROR(HLOOKUP(T55,'Appraisal Inputs'!$C$346:$BK$390,9,0),"")="","",IFERROR(HLOOKUP(T55,'Appraisal Inputs'!$C$346:$BK$390,9,0),""))</f>
        <v/>
      </c>
      <c r="U63" s="299" t="str">
        <f>IF(IFERROR(HLOOKUP(U55,'Appraisal Inputs'!$C$346:$BK$390,9,0),"")="","",IFERROR(HLOOKUP(U55,'Appraisal Inputs'!$C$346:$BK$390,9,0),""))</f>
        <v/>
      </c>
      <c r="V63" s="300" t="str">
        <f>IF(IFERROR(HLOOKUP(V55,'Appraisal Inputs'!$C$346:$BK$390,9,0),"")="","",IFERROR(HLOOKUP(V55,'Appraisal Inputs'!$C$346:$BK$390,9,0),""))</f>
        <v/>
      </c>
      <c r="W63" s="299" t="str">
        <f>IF(IFERROR(HLOOKUP(W55,'Appraisal Inputs'!$C$346:$BK$390,9,0),"")="","",IFERROR(HLOOKUP(W55,'Appraisal Inputs'!$C$346:$BK$390,9,0),""))</f>
        <v/>
      </c>
      <c r="X63" s="300" t="str">
        <f>IF(IFERROR(HLOOKUP(X55,'Appraisal Inputs'!$C$346:$BK$390,9,0),"")="","",IFERROR(HLOOKUP(X55,'Appraisal Inputs'!$C$346:$BK$390,9,0),""))</f>
        <v/>
      </c>
      <c r="Y63" s="299" t="str">
        <f>IF(IFERROR(HLOOKUP(Y55,'Appraisal Inputs'!$C$346:$BK$390,9,0),"")="","",IFERROR(HLOOKUP(Y55,'Appraisal Inputs'!$C$346:$BK$390,9,0),""))</f>
        <v/>
      </c>
      <c r="Z63" s="300" t="str">
        <f>IF(IFERROR(HLOOKUP(Z55,'Appraisal Inputs'!$C$346:$BK$390,9,0),"")="","",IFERROR(HLOOKUP(Z55,'Appraisal Inputs'!$C$346:$BK$390,9,0),""))</f>
        <v/>
      </c>
      <c r="AA63" s="299" t="str">
        <f>IF(IFERROR(HLOOKUP(AA55,'Appraisal Inputs'!$C$346:$BK$390,9,0),"")="","",IFERROR(HLOOKUP(AA55,'Appraisal Inputs'!$C$346:$BK$390,9,0),""))</f>
        <v/>
      </c>
      <c r="AB63" s="300" t="str">
        <f>IF(IFERROR(HLOOKUP(AB55,'Appraisal Inputs'!$C$346:$BK$390,9,0),"")="","",IFERROR(HLOOKUP(AB55,'Appraisal Inputs'!$C$346:$BK$390,9,0),""))</f>
        <v/>
      </c>
      <c r="AC63" s="299" t="str">
        <f>IF(IFERROR(HLOOKUP(AC55,'Appraisal Inputs'!$C$346:$BK$390,9,0),"")="","",IFERROR(HLOOKUP(AC55,'Appraisal Inputs'!$C$346:$BK$390,9,0),""))</f>
        <v/>
      </c>
      <c r="AD63" s="300" t="str">
        <f>IF(IFERROR(HLOOKUP(AD55,'Appraisal Inputs'!$C$346:$BK$390,9,0),"")="","",IFERROR(HLOOKUP(AD55,'Appraisal Inputs'!$C$346:$BK$390,9,0),""))</f>
        <v/>
      </c>
      <c r="AE63" s="299" t="str">
        <f>IF(IFERROR(HLOOKUP(AE55,'Appraisal Inputs'!$C$346:$BK$390,9,0),"")="","",IFERROR(HLOOKUP(AE55,'Appraisal Inputs'!$C$346:$BK$390,9,0),""))</f>
        <v/>
      </c>
      <c r="AF63" s="300" t="str">
        <f>IF(IFERROR(HLOOKUP(AF55,'Appraisal Inputs'!$C$346:$BK$390,9,0),"")="","",IFERROR(HLOOKUP(AF55,'Appraisal Inputs'!$C$346:$BK$390,9,0),""))</f>
        <v/>
      </c>
      <c r="AG63" s="299" t="str">
        <f>IF(IFERROR(HLOOKUP(AG55,'Appraisal Inputs'!$C$346:$BK$390,9,0),"")="","",IFERROR(HLOOKUP(AG55,'Appraisal Inputs'!$C$346:$BK$390,9,0),""))</f>
        <v/>
      </c>
      <c r="AH63" s="300" t="str">
        <f>IF(IFERROR(HLOOKUP(AH55,'Appraisal Inputs'!$C$346:$BK$390,9,0),"")="","",IFERROR(HLOOKUP(AH55,'Appraisal Inputs'!$C$346:$BK$390,9,0),""))</f>
        <v/>
      </c>
      <c r="AI63" s="299" t="str">
        <f>IF(IFERROR(HLOOKUP(AI55,'Appraisal Inputs'!$C$346:$BK$390,9,0),"")="","",IFERROR(HLOOKUP(AI55,'Appraisal Inputs'!$C$346:$BK$390,9,0),""))</f>
        <v/>
      </c>
      <c r="AJ63" s="300" t="str">
        <f>IF(IFERROR(HLOOKUP(AJ55,'Appraisal Inputs'!$C$346:$BK$390,9,0),"")="","",IFERROR(HLOOKUP(AJ55,'Appraisal Inputs'!$C$346:$BK$390,9,0),""))</f>
        <v/>
      </c>
      <c r="AK63" s="299" t="str">
        <f>IF(IFERROR(HLOOKUP(AK55,'Appraisal Inputs'!$C$346:$BK$390,9,0),"")="","",IFERROR(HLOOKUP(AK55,'Appraisal Inputs'!$C$346:$BK$390,9,0),""))</f>
        <v/>
      </c>
      <c r="AL63" s="300" t="str">
        <f>IF(IFERROR(HLOOKUP(AL55,'Appraisal Inputs'!$C$346:$BK$390,9,0),"")="","",IFERROR(HLOOKUP(AL55,'Appraisal Inputs'!$C$346:$BK$390,9,0),""))</f>
        <v/>
      </c>
      <c r="AM63" s="299" t="str">
        <f>IF(IFERROR(HLOOKUP(AM55,'Appraisal Inputs'!$C$346:$BK$390,9,0),"")="","",IFERROR(HLOOKUP(AM55,'Appraisal Inputs'!$C$346:$BK$390,9,0),""))</f>
        <v/>
      </c>
      <c r="AN63" s="300" t="str">
        <f>IF(IFERROR(HLOOKUP(AN55,'Appraisal Inputs'!$C$346:$BK$390,9,0),"")="","",IFERROR(HLOOKUP(AN55,'Appraisal Inputs'!$C$346:$BK$390,9,0),""))</f>
        <v/>
      </c>
      <c r="AO63" s="299" t="str">
        <f>IF(IFERROR(HLOOKUP(AO55,'Appraisal Inputs'!$C$346:$BK$390,9,0),"")="","",IFERROR(HLOOKUP(AO55,'Appraisal Inputs'!$C$346:$BK$390,9,0),""))</f>
        <v/>
      </c>
      <c r="AP63" s="300" t="str">
        <f>IF(IFERROR(HLOOKUP(AP55,'Appraisal Inputs'!$C$346:$BK$390,9,0),"")="","",IFERROR(HLOOKUP(AP55,'Appraisal Inputs'!$C$346:$BK$390,9,0),""))</f>
        <v/>
      </c>
      <c r="AQ63" s="299" t="str">
        <f>IF(IFERROR(HLOOKUP(AQ55,'Appraisal Inputs'!$C$346:$BK$390,9,0),"")="","",IFERROR(HLOOKUP(AQ55,'Appraisal Inputs'!$C$346:$BK$390,9,0),""))</f>
        <v/>
      </c>
      <c r="AR63" s="300" t="str">
        <f>IF(IFERROR(HLOOKUP(AR55,'Appraisal Inputs'!$C$346:$BK$390,9,0),"")="","",IFERROR(HLOOKUP(AR55,'Appraisal Inputs'!$C$346:$BK$390,9,0),""))</f>
        <v/>
      </c>
      <c r="AS63" s="299" t="str">
        <f>IF(IFERROR(HLOOKUP(AS55,'Appraisal Inputs'!$C$346:$BK$390,9,0),"")="","",IFERROR(HLOOKUP(AS55,'Appraisal Inputs'!$C$346:$BK$390,9,0),""))</f>
        <v/>
      </c>
      <c r="AT63" s="300" t="str">
        <f>IF(IFERROR(HLOOKUP(AT55,'Appraisal Inputs'!$C$346:$BK$390,9,0),"")="","",IFERROR(HLOOKUP(AT55,'Appraisal Inputs'!$C$346:$BK$390,9,0),""))</f>
        <v/>
      </c>
      <c r="AU63" s="299" t="str">
        <f>IF(IFERROR(HLOOKUP(AU55,'Appraisal Inputs'!$C$346:$BK$390,9,0),"")="","",IFERROR(HLOOKUP(AU55,'Appraisal Inputs'!$C$346:$BK$390,9,0),""))</f>
        <v/>
      </c>
      <c r="AV63" s="300" t="str">
        <f>IF(IFERROR(HLOOKUP(AV55,'Appraisal Inputs'!$C$346:$BK$390,9,0),"")="","",IFERROR(HLOOKUP(AV55,'Appraisal Inputs'!$C$346:$BK$390,9,0),""))</f>
        <v/>
      </c>
      <c r="AW63" s="299" t="str">
        <f>IF(IFERROR(HLOOKUP(AW55,'Appraisal Inputs'!$C$346:$BK$390,9,0),"")="","",IFERROR(HLOOKUP(AW55,'Appraisal Inputs'!$C$346:$BK$390,9,0),""))</f>
        <v/>
      </c>
      <c r="AX63" s="300" t="str">
        <f>IF(IFERROR(HLOOKUP(AX55,'Appraisal Inputs'!$C$346:$BK$390,9,0),"")="","",IFERROR(HLOOKUP(AX55,'Appraisal Inputs'!$C$346:$BK$390,9,0),""))</f>
        <v/>
      </c>
      <c r="AY63" s="299" t="str">
        <f>IF(IFERROR(HLOOKUP(AY55,'Appraisal Inputs'!$C$346:$BK$390,9,0),"")="","",IFERROR(HLOOKUP(AY55,'Appraisal Inputs'!$C$346:$BK$390,9,0),""))</f>
        <v/>
      </c>
      <c r="AZ63" s="300" t="str">
        <f>IF(IFERROR(HLOOKUP(AZ55,'Appraisal Inputs'!$C$346:$BK$390,9,0),"")="","",IFERROR(HLOOKUP(AZ55,'Appraisal Inputs'!$C$346:$BK$390,9,0),""))</f>
        <v/>
      </c>
      <c r="BA63" s="299" t="str">
        <f>IF(IFERROR(HLOOKUP(BA55,'Appraisal Inputs'!$C$346:$BK$390,9,0),"")="","",IFERROR(HLOOKUP(BA55,'Appraisal Inputs'!$C$346:$BK$390,9,0),""))</f>
        <v/>
      </c>
      <c r="BB63" s="300" t="str">
        <f>IF(IFERROR(HLOOKUP(BB55,'Appraisal Inputs'!$C$346:$BK$390,9,0),"")="","",IFERROR(HLOOKUP(BB55,'Appraisal Inputs'!$C$346:$BK$390,9,0),""))</f>
        <v/>
      </c>
      <c r="BC63" s="299" t="str">
        <f>IF(IFERROR(HLOOKUP(BC55,'Appraisal Inputs'!$C$346:$BK$390,9,0),"")="","",IFERROR(HLOOKUP(BC55,'Appraisal Inputs'!$C$346:$BK$390,9,0),""))</f>
        <v/>
      </c>
      <c r="BD63" s="300" t="str">
        <f>IF(IFERROR(HLOOKUP(BD55,'Appraisal Inputs'!$C$346:$BK$390,9,0),"")="","",IFERROR(HLOOKUP(BD55,'Appraisal Inputs'!$C$346:$BK$390,9,0),""))</f>
        <v/>
      </c>
      <c r="BE63" s="299" t="str">
        <f>IF(IFERROR(HLOOKUP(BE55,'Appraisal Inputs'!$C$346:$BK$390,9,0),"")="","",IFERROR(HLOOKUP(BE55,'Appraisal Inputs'!$C$346:$BK$390,9,0),""))</f>
        <v/>
      </c>
      <c r="BF63" s="300" t="str">
        <f>IF(IFERROR(HLOOKUP(BF55,'Appraisal Inputs'!$C$346:$BK$390,9,0),"")="","",IFERROR(HLOOKUP(BF55,'Appraisal Inputs'!$C$346:$BK$390,9,0),""))</f>
        <v/>
      </c>
      <c r="BG63" s="299" t="str">
        <f>IF(IFERROR(HLOOKUP(BG55,'Appraisal Inputs'!$C$346:$BK$390,9,0),"")="","",IFERROR(HLOOKUP(BG55,'Appraisal Inputs'!$C$346:$BK$390,9,0),""))</f>
        <v/>
      </c>
      <c r="BH63" s="300" t="str">
        <f>IF(IFERROR(HLOOKUP(BH55,'Appraisal Inputs'!$C$346:$BK$390,9,0),"")="","",IFERROR(HLOOKUP(BH55,'Appraisal Inputs'!$C$346:$BK$390,9,0),""))</f>
        <v/>
      </c>
      <c r="BI63" s="299" t="str">
        <f>IF(IFERROR(HLOOKUP(BI55,'Appraisal Inputs'!$C$346:$BK$390,9,0),"")="","",IFERROR(HLOOKUP(BI55,'Appraisal Inputs'!$C$346:$BK$390,9,0),""))</f>
        <v/>
      </c>
      <c r="BJ63" s="315" t="str">
        <f>IF(IFERROR(HLOOKUP(BJ55,'Appraisal Inputs'!$C$346:$BK$390,9,0),"")="","",IFERROR(HLOOKUP(BJ55,'Appraisal Inputs'!$C$346:$BK$390,9,0),""))</f>
        <v/>
      </c>
      <c r="BL63" s="299">
        <f t="shared" si="3"/>
        <v>0</v>
      </c>
      <c r="BM63" s="318" t="str">
        <f t="shared" si="2"/>
        <v>No</v>
      </c>
    </row>
    <row r="64" spans="1:65" x14ac:dyDescent="0.25">
      <c r="A64" s="86"/>
      <c r="B64" s="143" t="str">
        <f>'Appraisal Inputs'!C355</f>
        <v>Comp 6</v>
      </c>
      <c r="C64" s="299" t="str">
        <f>IF(IFERROR(HLOOKUP(C55,'Appraisal Inputs'!$C$346:$BK$390,10,0),"")="","",IFERROR(HLOOKUP(C55,'Appraisal Inputs'!$C$346:$BK$390,10,0),""))</f>
        <v/>
      </c>
      <c r="D64" s="300" t="str">
        <f>IF(IFERROR(HLOOKUP(D55,'Appraisal Inputs'!$C$346:$BK$390,10,0),"")="","",IFERROR(HLOOKUP(D55,'Appraisal Inputs'!$C$346:$BK$390,10,0),""))</f>
        <v/>
      </c>
      <c r="E64" s="299" t="str">
        <f>IF(IFERROR(HLOOKUP(E55,'Appraisal Inputs'!$C$346:$BK$390,10,0),"")="","",IFERROR(HLOOKUP(E55,'Appraisal Inputs'!$C$346:$BK$390,10,0),""))</f>
        <v/>
      </c>
      <c r="F64" s="300" t="str">
        <f>IF(IFERROR(HLOOKUP(F55,'Appraisal Inputs'!$C$346:$BK$390,10,0),"")="","",IFERROR(HLOOKUP(F55,'Appraisal Inputs'!$C$346:$BK$390,10,0),""))</f>
        <v/>
      </c>
      <c r="G64" s="299" t="str">
        <f>IF(IFERROR(HLOOKUP(G55,'Appraisal Inputs'!$C$346:$BK$390,10,0),"")="","",IFERROR(HLOOKUP(G55,'Appraisal Inputs'!$C$346:$BK$390,10,0),""))</f>
        <v/>
      </c>
      <c r="H64" s="300" t="str">
        <f>IF(IFERROR(HLOOKUP(H55,'Appraisal Inputs'!$C$346:$BK$390,10,0),"")="","",IFERROR(HLOOKUP(H55,'Appraisal Inputs'!$C$346:$BK$390,10,0),""))</f>
        <v/>
      </c>
      <c r="I64" s="299" t="str">
        <f>IF(IFERROR(HLOOKUP(I55,'Appraisal Inputs'!$C$346:$BK$390,10,0),"")="","",IFERROR(HLOOKUP(I55,'Appraisal Inputs'!$C$346:$BK$390,10,0),""))</f>
        <v/>
      </c>
      <c r="J64" s="300" t="str">
        <f>IF(IFERROR(HLOOKUP(J55,'Appraisal Inputs'!$C$346:$BK$390,10,0),"")="","",IFERROR(HLOOKUP(J55,'Appraisal Inputs'!$C$346:$BK$390,10,0),""))</f>
        <v/>
      </c>
      <c r="K64" s="299" t="str">
        <f>IF(IFERROR(HLOOKUP(K55,'Appraisal Inputs'!$C$346:$BK$390,10,0),"")="","",IFERROR(HLOOKUP(K55,'Appraisal Inputs'!$C$346:$BK$390,10,0),""))</f>
        <v/>
      </c>
      <c r="L64" s="300" t="str">
        <f>IF(IFERROR(HLOOKUP(L55,'Appraisal Inputs'!$C$346:$BK$390,10,0),"")="","",IFERROR(HLOOKUP(L55,'Appraisal Inputs'!$C$346:$BK$390,10,0),""))</f>
        <v/>
      </c>
      <c r="M64" s="299" t="str">
        <f>IF(IFERROR(HLOOKUP(M55,'Appraisal Inputs'!$C$346:$BK$390,10,0),"")="","",IFERROR(HLOOKUP(M55,'Appraisal Inputs'!$C$346:$BK$390,10,0),""))</f>
        <v/>
      </c>
      <c r="N64" s="300" t="str">
        <f>IF(IFERROR(HLOOKUP(N55,'Appraisal Inputs'!$C$346:$BK$390,10,0),"")="","",IFERROR(HLOOKUP(N55,'Appraisal Inputs'!$C$346:$BK$390,10,0),""))</f>
        <v/>
      </c>
      <c r="O64" s="299" t="str">
        <f>IF(IFERROR(HLOOKUP(O55,'Appraisal Inputs'!$C$346:$BK$390,10,0),"")="","",IFERROR(HLOOKUP(O55,'Appraisal Inputs'!$C$346:$BK$390,10,0),""))</f>
        <v/>
      </c>
      <c r="P64" s="300" t="str">
        <f>IF(IFERROR(HLOOKUP(P55,'Appraisal Inputs'!$C$346:$BK$390,10,0),"")="","",IFERROR(HLOOKUP(P55,'Appraisal Inputs'!$C$346:$BK$390,10,0),""))</f>
        <v/>
      </c>
      <c r="Q64" s="299" t="str">
        <f>IF(IFERROR(HLOOKUP(Q55,'Appraisal Inputs'!$C$346:$BK$390,10,0),"")="","",IFERROR(HLOOKUP(Q55,'Appraisal Inputs'!$C$346:$BK$390,10,0),""))</f>
        <v/>
      </c>
      <c r="R64" s="300" t="str">
        <f>IF(IFERROR(HLOOKUP(R55,'Appraisal Inputs'!$C$346:$BK$390,10,0),"")="","",IFERROR(HLOOKUP(R55,'Appraisal Inputs'!$C$346:$BK$390,10,0),""))</f>
        <v/>
      </c>
      <c r="S64" s="299" t="str">
        <f>IF(IFERROR(HLOOKUP(S55,'Appraisal Inputs'!$C$346:$BK$390,10,0),"")="","",IFERROR(HLOOKUP(S55,'Appraisal Inputs'!$C$346:$BK$390,10,0),""))</f>
        <v/>
      </c>
      <c r="T64" s="300" t="str">
        <f>IF(IFERROR(HLOOKUP(T55,'Appraisal Inputs'!$C$346:$BK$390,10,0),"")="","",IFERROR(HLOOKUP(T55,'Appraisal Inputs'!$C$346:$BK$390,10,0),""))</f>
        <v/>
      </c>
      <c r="U64" s="299" t="str">
        <f>IF(IFERROR(HLOOKUP(U55,'Appraisal Inputs'!$C$346:$BK$390,10,0),"")="","",IFERROR(HLOOKUP(U55,'Appraisal Inputs'!$C$346:$BK$390,10,0),""))</f>
        <v/>
      </c>
      <c r="V64" s="300" t="str">
        <f>IF(IFERROR(HLOOKUP(V55,'Appraisal Inputs'!$C$346:$BK$390,10,0),"")="","",IFERROR(HLOOKUP(V55,'Appraisal Inputs'!$C$346:$BK$390,10,0),""))</f>
        <v/>
      </c>
      <c r="W64" s="299" t="str">
        <f>IF(IFERROR(HLOOKUP(W55,'Appraisal Inputs'!$C$346:$BK$390,10,0),"")="","",IFERROR(HLOOKUP(W55,'Appraisal Inputs'!$C$346:$BK$390,10,0),""))</f>
        <v/>
      </c>
      <c r="X64" s="300" t="str">
        <f>IF(IFERROR(HLOOKUP(X55,'Appraisal Inputs'!$C$346:$BK$390,10,0),"")="","",IFERROR(HLOOKUP(X55,'Appraisal Inputs'!$C$346:$BK$390,10,0),""))</f>
        <v/>
      </c>
      <c r="Y64" s="299" t="str">
        <f>IF(IFERROR(HLOOKUP(Y55,'Appraisal Inputs'!$C$346:$BK$390,10,0),"")="","",IFERROR(HLOOKUP(Y55,'Appraisal Inputs'!$C$346:$BK$390,10,0),""))</f>
        <v/>
      </c>
      <c r="Z64" s="300" t="str">
        <f>IF(IFERROR(HLOOKUP(Z55,'Appraisal Inputs'!$C$346:$BK$390,10,0),"")="","",IFERROR(HLOOKUP(Z55,'Appraisal Inputs'!$C$346:$BK$390,10,0),""))</f>
        <v/>
      </c>
      <c r="AA64" s="299" t="str">
        <f>IF(IFERROR(HLOOKUP(AA55,'Appraisal Inputs'!$C$346:$BK$390,10,0),"")="","",IFERROR(HLOOKUP(AA55,'Appraisal Inputs'!$C$346:$BK$390,10,0),""))</f>
        <v/>
      </c>
      <c r="AB64" s="300" t="str">
        <f>IF(IFERROR(HLOOKUP(AB55,'Appraisal Inputs'!$C$346:$BK$390,10,0),"")="","",IFERROR(HLOOKUP(AB55,'Appraisal Inputs'!$C$346:$BK$390,10,0),""))</f>
        <v/>
      </c>
      <c r="AC64" s="299" t="str">
        <f>IF(IFERROR(HLOOKUP(AC55,'Appraisal Inputs'!$C$346:$BK$390,10,0),"")="","",IFERROR(HLOOKUP(AC55,'Appraisal Inputs'!$C$346:$BK$390,10,0),""))</f>
        <v/>
      </c>
      <c r="AD64" s="300" t="str">
        <f>IF(IFERROR(HLOOKUP(AD55,'Appraisal Inputs'!$C$346:$BK$390,10,0),"")="","",IFERROR(HLOOKUP(AD55,'Appraisal Inputs'!$C$346:$BK$390,10,0),""))</f>
        <v/>
      </c>
      <c r="AE64" s="299" t="str">
        <f>IF(IFERROR(HLOOKUP(AE55,'Appraisal Inputs'!$C$346:$BK$390,10,0),"")="","",IFERROR(HLOOKUP(AE55,'Appraisal Inputs'!$C$346:$BK$390,10,0),""))</f>
        <v/>
      </c>
      <c r="AF64" s="300" t="str">
        <f>IF(IFERROR(HLOOKUP(AF55,'Appraisal Inputs'!$C$346:$BK$390,10,0),"")="","",IFERROR(HLOOKUP(AF55,'Appraisal Inputs'!$C$346:$BK$390,10,0),""))</f>
        <v/>
      </c>
      <c r="AG64" s="299" t="str">
        <f>IF(IFERROR(HLOOKUP(AG55,'Appraisal Inputs'!$C$346:$BK$390,10,0),"")="","",IFERROR(HLOOKUP(AG55,'Appraisal Inputs'!$C$346:$BK$390,10,0),""))</f>
        <v/>
      </c>
      <c r="AH64" s="300" t="str">
        <f>IF(IFERROR(HLOOKUP(AH55,'Appraisal Inputs'!$C$346:$BK$390,10,0),"")="","",IFERROR(HLOOKUP(AH55,'Appraisal Inputs'!$C$346:$BK$390,10,0),""))</f>
        <v/>
      </c>
      <c r="AI64" s="299" t="str">
        <f>IF(IFERROR(HLOOKUP(AI55,'Appraisal Inputs'!$C$346:$BK$390,10,0),"")="","",IFERROR(HLOOKUP(AI55,'Appraisal Inputs'!$C$346:$BK$390,10,0),""))</f>
        <v/>
      </c>
      <c r="AJ64" s="300" t="str">
        <f>IF(IFERROR(HLOOKUP(AJ55,'Appraisal Inputs'!$C$346:$BK$390,10,0),"")="","",IFERROR(HLOOKUP(AJ55,'Appraisal Inputs'!$C$346:$BK$390,10,0),""))</f>
        <v/>
      </c>
      <c r="AK64" s="299" t="str">
        <f>IF(IFERROR(HLOOKUP(AK55,'Appraisal Inputs'!$C$346:$BK$390,10,0),"")="","",IFERROR(HLOOKUP(AK55,'Appraisal Inputs'!$C$346:$BK$390,10,0),""))</f>
        <v/>
      </c>
      <c r="AL64" s="300" t="str">
        <f>IF(IFERROR(HLOOKUP(AL55,'Appraisal Inputs'!$C$346:$BK$390,10,0),"")="","",IFERROR(HLOOKUP(AL55,'Appraisal Inputs'!$C$346:$BK$390,10,0),""))</f>
        <v/>
      </c>
      <c r="AM64" s="299" t="str">
        <f>IF(IFERROR(HLOOKUP(AM55,'Appraisal Inputs'!$C$346:$BK$390,10,0),"")="","",IFERROR(HLOOKUP(AM55,'Appraisal Inputs'!$C$346:$BK$390,10,0),""))</f>
        <v/>
      </c>
      <c r="AN64" s="300" t="str">
        <f>IF(IFERROR(HLOOKUP(AN55,'Appraisal Inputs'!$C$346:$BK$390,10,0),"")="","",IFERROR(HLOOKUP(AN55,'Appraisal Inputs'!$C$346:$BK$390,10,0),""))</f>
        <v/>
      </c>
      <c r="AO64" s="299" t="str">
        <f>IF(IFERROR(HLOOKUP(AO55,'Appraisal Inputs'!$C$346:$BK$390,10,0),"")="","",IFERROR(HLOOKUP(AO55,'Appraisal Inputs'!$C$346:$BK$390,10,0),""))</f>
        <v/>
      </c>
      <c r="AP64" s="300" t="str">
        <f>IF(IFERROR(HLOOKUP(AP55,'Appraisal Inputs'!$C$346:$BK$390,10,0),"")="","",IFERROR(HLOOKUP(AP55,'Appraisal Inputs'!$C$346:$BK$390,10,0),""))</f>
        <v/>
      </c>
      <c r="AQ64" s="299" t="str">
        <f>IF(IFERROR(HLOOKUP(AQ55,'Appraisal Inputs'!$C$346:$BK$390,10,0),"")="","",IFERROR(HLOOKUP(AQ55,'Appraisal Inputs'!$C$346:$BK$390,10,0),""))</f>
        <v/>
      </c>
      <c r="AR64" s="300" t="str">
        <f>IF(IFERROR(HLOOKUP(AR55,'Appraisal Inputs'!$C$346:$BK$390,10,0),"")="","",IFERROR(HLOOKUP(AR55,'Appraisal Inputs'!$C$346:$BK$390,10,0),""))</f>
        <v/>
      </c>
      <c r="AS64" s="299" t="str">
        <f>IF(IFERROR(HLOOKUP(AS55,'Appraisal Inputs'!$C$346:$BK$390,10,0),"")="","",IFERROR(HLOOKUP(AS55,'Appraisal Inputs'!$C$346:$BK$390,10,0),""))</f>
        <v/>
      </c>
      <c r="AT64" s="300" t="str">
        <f>IF(IFERROR(HLOOKUP(AT55,'Appraisal Inputs'!$C$346:$BK$390,10,0),"")="","",IFERROR(HLOOKUP(AT55,'Appraisal Inputs'!$C$346:$BK$390,10,0),""))</f>
        <v/>
      </c>
      <c r="AU64" s="299" t="str">
        <f>IF(IFERROR(HLOOKUP(AU55,'Appraisal Inputs'!$C$346:$BK$390,10,0),"")="","",IFERROR(HLOOKUP(AU55,'Appraisal Inputs'!$C$346:$BK$390,10,0),""))</f>
        <v/>
      </c>
      <c r="AV64" s="300" t="str">
        <f>IF(IFERROR(HLOOKUP(AV55,'Appraisal Inputs'!$C$346:$BK$390,10,0),"")="","",IFERROR(HLOOKUP(AV55,'Appraisal Inputs'!$C$346:$BK$390,10,0),""))</f>
        <v/>
      </c>
      <c r="AW64" s="299" t="str">
        <f>IF(IFERROR(HLOOKUP(AW55,'Appraisal Inputs'!$C$346:$BK$390,10,0),"")="","",IFERROR(HLOOKUP(AW55,'Appraisal Inputs'!$C$346:$BK$390,10,0),""))</f>
        <v/>
      </c>
      <c r="AX64" s="300" t="str">
        <f>IF(IFERROR(HLOOKUP(AX55,'Appraisal Inputs'!$C$346:$BK$390,10,0),"")="","",IFERROR(HLOOKUP(AX55,'Appraisal Inputs'!$C$346:$BK$390,10,0),""))</f>
        <v/>
      </c>
      <c r="AY64" s="299" t="str">
        <f>IF(IFERROR(HLOOKUP(AY55,'Appraisal Inputs'!$C$346:$BK$390,10,0),"")="","",IFERROR(HLOOKUP(AY55,'Appraisal Inputs'!$C$346:$BK$390,10,0),""))</f>
        <v/>
      </c>
      <c r="AZ64" s="300" t="str">
        <f>IF(IFERROR(HLOOKUP(AZ55,'Appraisal Inputs'!$C$346:$BK$390,10,0),"")="","",IFERROR(HLOOKUP(AZ55,'Appraisal Inputs'!$C$346:$BK$390,10,0),""))</f>
        <v/>
      </c>
      <c r="BA64" s="299" t="str">
        <f>IF(IFERROR(HLOOKUP(BA55,'Appraisal Inputs'!$C$346:$BK$390,10,0),"")="","",IFERROR(HLOOKUP(BA55,'Appraisal Inputs'!$C$346:$BK$390,10,0),""))</f>
        <v/>
      </c>
      <c r="BB64" s="300" t="str">
        <f>IF(IFERROR(HLOOKUP(BB55,'Appraisal Inputs'!$C$346:$BK$390,10,0),"")="","",IFERROR(HLOOKUP(BB55,'Appraisal Inputs'!$C$346:$BK$390,10,0),""))</f>
        <v/>
      </c>
      <c r="BC64" s="299" t="str">
        <f>IF(IFERROR(HLOOKUP(BC55,'Appraisal Inputs'!$C$346:$BK$390,10,0),"")="","",IFERROR(HLOOKUP(BC55,'Appraisal Inputs'!$C$346:$BK$390,10,0),""))</f>
        <v/>
      </c>
      <c r="BD64" s="300" t="str">
        <f>IF(IFERROR(HLOOKUP(BD55,'Appraisal Inputs'!$C$346:$BK$390,10,0),"")="","",IFERROR(HLOOKUP(BD55,'Appraisal Inputs'!$C$346:$BK$390,10,0),""))</f>
        <v/>
      </c>
      <c r="BE64" s="299" t="str">
        <f>IF(IFERROR(HLOOKUP(BE55,'Appraisal Inputs'!$C$346:$BK$390,10,0),"")="","",IFERROR(HLOOKUP(BE55,'Appraisal Inputs'!$C$346:$BK$390,10,0),""))</f>
        <v/>
      </c>
      <c r="BF64" s="300" t="str">
        <f>IF(IFERROR(HLOOKUP(BF55,'Appraisal Inputs'!$C$346:$BK$390,10,0),"")="","",IFERROR(HLOOKUP(BF55,'Appraisal Inputs'!$C$346:$BK$390,10,0),""))</f>
        <v/>
      </c>
      <c r="BG64" s="299" t="str">
        <f>IF(IFERROR(HLOOKUP(BG55,'Appraisal Inputs'!$C$346:$BK$390,10,0),"")="","",IFERROR(HLOOKUP(BG55,'Appraisal Inputs'!$C$346:$BK$390,10,0),""))</f>
        <v/>
      </c>
      <c r="BH64" s="300" t="str">
        <f>IF(IFERROR(HLOOKUP(BH55,'Appraisal Inputs'!$C$346:$BK$390,10,0),"")="","",IFERROR(HLOOKUP(BH55,'Appraisal Inputs'!$C$346:$BK$390,10,0),""))</f>
        <v/>
      </c>
      <c r="BI64" s="299" t="str">
        <f>IF(IFERROR(HLOOKUP(BI55,'Appraisal Inputs'!$C$346:$BK$390,10,0),"")="","",IFERROR(HLOOKUP(BI55,'Appraisal Inputs'!$C$346:$BK$390,10,0),""))</f>
        <v/>
      </c>
      <c r="BJ64" s="315" t="str">
        <f>IF(IFERROR(HLOOKUP(BJ55,'Appraisal Inputs'!$C$346:$BK$390,10,0),"")="","",IFERROR(HLOOKUP(BJ55,'Appraisal Inputs'!$C$346:$BK$390,10,0),""))</f>
        <v/>
      </c>
      <c r="BL64" s="299">
        <f t="shared" si="3"/>
        <v>0</v>
      </c>
      <c r="BM64" s="318" t="str">
        <f t="shared" si="2"/>
        <v>No</v>
      </c>
    </row>
    <row r="65" spans="1:65" x14ac:dyDescent="0.25">
      <c r="A65" s="86"/>
      <c r="B65" s="143" t="str">
        <f>'Appraisal Inputs'!C356</f>
        <v>Comp 7</v>
      </c>
      <c r="C65" s="299" t="str">
        <f>IF(IFERROR(HLOOKUP(C55,'Appraisal Inputs'!$C$346:$BK$390,11,0),"")="","",IFERROR(HLOOKUP(C55,'Appraisal Inputs'!$C$346:$BK$390,11,0),""))</f>
        <v/>
      </c>
      <c r="D65" s="300" t="str">
        <f>IF(IFERROR(HLOOKUP(D55,'Appraisal Inputs'!$C$346:$BK$390,11,0),"")="","",IFERROR(HLOOKUP(D55,'Appraisal Inputs'!$C$346:$BK$390,11,0),""))</f>
        <v/>
      </c>
      <c r="E65" s="299" t="str">
        <f>IF(IFERROR(HLOOKUP(E55,'Appraisal Inputs'!$C$346:$BK$390,11,0),"")="","",IFERROR(HLOOKUP(E55,'Appraisal Inputs'!$C$346:$BK$390,11,0),""))</f>
        <v/>
      </c>
      <c r="F65" s="300" t="str">
        <f>IF(IFERROR(HLOOKUP(F55,'Appraisal Inputs'!$C$346:$BK$390,11,0),"")="","",IFERROR(HLOOKUP(F55,'Appraisal Inputs'!$C$346:$BK$390,11,0),""))</f>
        <v/>
      </c>
      <c r="G65" s="299" t="str">
        <f>IF(IFERROR(HLOOKUP(G55,'Appraisal Inputs'!$C$346:$BK$390,11,0),"")="","",IFERROR(HLOOKUP(G55,'Appraisal Inputs'!$C$346:$BK$390,11,0),""))</f>
        <v/>
      </c>
      <c r="H65" s="300" t="str">
        <f>IF(IFERROR(HLOOKUP(H55,'Appraisal Inputs'!$C$346:$BK$390,11,0),"")="","",IFERROR(HLOOKUP(H55,'Appraisal Inputs'!$C$346:$BK$390,11,0),""))</f>
        <v/>
      </c>
      <c r="I65" s="299" t="str">
        <f>IF(IFERROR(HLOOKUP(I55,'Appraisal Inputs'!$C$346:$BK$390,11,0),"")="","",IFERROR(HLOOKUP(I55,'Appraisal Inputs'!$C$346:$BK$390,11,0),""))</f>
        <v/>
      </c>
      <c r="J65" s="300" t="str">
        <f>IF(IFERROR(HLOOKUP(J55,'Appraisal Inputs'!$C$346:$BK$390,11,0),"")="","",IFERROR(HLOOKUP(J55,'Appraisal Inputs'!$C$346:$BK$390,11,0),""))</f>
        <v/>
      </c>
      <c r="K65" s="299" t="str">
        <f>IF(IFERROR(HLOOKUP(K55,'Appraisal Inputs'!$C$346:$BK$390,11,0),"")="","",IFERROR(HLOOKUP(K55,'Appraisal Inputs'!$C$346:$BK$390,11,0),""))</f>
        <v/>
      </c>
      <c r="L65" s="300" t="str">
        <f>IF(IFERROR(HLOOKUP(L55,'Appraisal Inputs'!$C$346:$BK$390,11,0),"")="","",IFERROR(HLOOKUP(L55,'Appraisal Inputs'!$C$346:$BK$390,11,0),""))</f>
        <v/>
      </c>
      <c r="M65" s="299" t="str">
        <f>IF(IFERROR(HLOOKUP(M55,'Appraisal Inputs'!$C$346:$BK$390,11,0),"")="","",IFERROR(HLOOKUP(M55,'Appraisal Inputs'!$C$346:$BK$390,11,0),""))</f>
        <v/>
      </c>
      <c r="N65" s="300" t="str">
        <f>IF(IFERROR(HLOOKUP(N55,'Appraisal Inputs'!$C$346:$BK$390,11,0),"")="","",IFERROR(HLOOKUP(N55,'Appraisal Inputs'!$C$346:$BK$390,11,0),""))</f>
        <v/>
      </c>
      <c r="O65" s="299" t="str">
        <f>IF(IFERROR(HLOOKUP(O55,'Appraisal Inputs'!$C$346:$BK$390,11,0),"")="","",IFERROR(HLOOKUP(O55,'Appraisal Inputs'!$C$346:$BK$390,11,0),""))</f>
        <v/>
      </c>
      <c r="P65" s="300" t="str">
        <f>IF(IFERROR(HLOOKUP(P55,'Appraisal Inputs'!$C$346:$BK$390,11,0),"")="","",IFERROR(HLOOKUP(P55,'Appraisal Inputs'!$C$346:$BK$390,11,0),""))</f>
        <v/>
      </c>
      <c r="Q65" s="299" t="str">
        <f>IF(IFERROR(HLOOKUP(Q55,'Appraisal Inputs'!$C$346:$BK$390,11,0),"")="","",IFERROR(HLOOKUP(Q55,'Appraisal Inputs'!$C$346:$BK$390,11,0),""))</f>
        <v/>
      </c>
      <c r="R65" s="300" t="str">
        <f>IF(IFERROR(HLOOKUP(R55,'Appraisal Inputs'!$C$346:$BK$390,11,0),"")="","",IFERROR(HLOOKUP(R55,'Appraisal Inputs'!$C$346:$BK$390,11,0),""))</f>
        <v/>
      </c>
      <c r="S65" s="299" t="str">
        <f>IF(IFERROR(HLOOKUP(S55,'Appraisal Inputs'!$C$346:$BK$390,11,0),"")="","",IFERROR(HLOOKUP(S55,'Appraisal Inputs'!$C$346:$BK$390,11,0),""))</f>
        <v/>
      </c>
      <c r="T65" s="300" t="str">
        <f>IF(IFERROR(HLOOKUP(T55,'Appraisal Inputs'!$C$346:$BK$390,11,0),"")="","",IFERROR(HLOOKUP(T55,'Appraisal Inputs'!$C$346:$BK$390,11,0),""))</f>
        <v/>
      </c>
      <c r="U65" s="299" t="str">
        <f>IF(IFERROR(HLOOKUP(U55,'Appraisal Inputs'!$C$346:$BK$390,11,0),"")="","",IFERROR(HLOOKUP(U55,'Appraisal Inputs'!$C$346:$BK$390,11,0),""))</f>
        <v/>
      </c>
      <c r="V65" s="300" t="str">
        <f>IF(IFERROR(HLOOKUP(V55,'Appraisal Inputs'!$C$346:$BK$390,11,0),"")="","",IFERROR(HLOOKUP(V55,'Appraisal Inputs'!$C$346:$BK$390,11,0),""))</f>
        <v/>
      </c>
      <c r="W65" s="299" t="str">
        <f>IF(IFERROR(HLOOKUP(W55,'Appraisal Inputs'!$C$346:$BK$390,11,0),"")="","",IFERROR(HLOOKUP(W55,'Appraisal Inputs'!$C$346:$BK$390,11,0),""))</f>
        <v/>
      </c>
      <c r="X65" s="300" t="str">
        <f>IF(IFERROR(HLOOKUP(X55,'Appraisal Inputs'!$C$346:$BK$390,11,0),"")="","",IFERROR(HLOOKUP(X55,'Appraisal Inputs'!$C$346:$BK$390,11,0),""))</f>
        <v/>
      </c>
      <c r="Y65" s="299" t="str">
        <f>IF(IFERROR(HLOOKUP(Y55,'Appraisal Inputs'!$C$346:$BK$390,11,0),"")="","",IFERROR(HLOOKUP(Y55,'Appraisal Inputs'!$C$346:$BK$390,11,0),""))</f>
        <v/>
      </c>
      <c r="Z65" s="300" t="str">
        <f>IF(IFERROR(HLOOKUP(Z55,'Appraisal Inputs'!$C$346:$BK$390,11,0),"")="","",IFERROR(HLOOKUP(Z55,'Appraisal Inputs'!$C$346:$BK$390,11,0),""))</f>
        <v/>
      </c>
      <c r="AA65" s="299" t="str">
        <f>IF(IFERROR(HLOOKUP(AA55,'Appraisal Inputs'!$C$346:$BK$390,11,0),"")="","",IFERROR(HLOOKUP(AA55,'Appraisal Inputs'!$C$346:$BK$390,11,0),""))</f>
        <v/>
      </c>
      <c r="AB65" s="300" t="str">
        <f>IF(IFERROR(HLOOKUP(AB55,'Appraisal Inputs'!$C$346:$BK$390,11,0),"")="","",IFERROR(HLOOKUP(AB55,'Appraisal Inputs'!$C$346:$BK$390,11,0),""))</f>
        <v/>
      </c>
      <c r="AC65" s="299" t="str">
        <f>IF(IFERROR(HLOOKUP(AC55,'Appraisal Inputs'!$C$346:$BK$390,11,0),"")="","",IFERROR(HLOOKUP(AC55,'Appraisal Inputs'!$C$346:$BK$390,11,0),""))</f>
        <v/>
      </c>
      <c r="AD65" s="300" t="str">
        <f>IF(IFERROR(HLOOKUP(AD55,'Appraisal Inputs'!$C$346:$BK$390,11,0),"")="","",IFERROR(HLOOKUP(AD55,'Appraisal Inputs'!$C$346:$BK$390,11,0),""))</f>
        <v/>
      </c>
      <c r="AE65" s="299" t="str">
        <f>IF(IFERROR(HLOOKUP(AE55,'Appraisal Inputs'!$C$346:$BK$390,11,0),"")="","",IFERROR(HLOOKUP(AE55,'Appraisal Inputs'!$C$346:$BK$390,11,0),""))</f>
        <v/>
      </c>
      <c r="AF65" s="300" t="str">
        <f>IF(IFERROR(HLOOKUP(AF55,'Appraisal Inputs'!$C$346:$BK$390,11,0),"")="","",IFERROR(HLOOKUP(AF55,'Appraisal Inputs'!$C$346:$BK$390,11,0),""))</f>
        <v/>
      </c>
      <c r="AG65" s="299" t="str">
        <f>IF(IFERROR(HLOOKUP(AG55,'Appraisal Inputs'!$C$346:$BK$390,11,0),"")="","",IFERROR(HLOOKUP(AG55,'Appraisal Inputs'!$C$346:$BK$390,11,0),""))</f>
        <v/>
      </c>
      <c r="AH65" s="300" t="str">
        <f>IF(IFERROR(HLOOKUP(AH55,'Appraisal Inputs'!$C$346:$BK$390,11,0),"")="","",IFERROR(HLOOKUP(AH55,'Appraisal Inputs'!$C$346:$BK$390,11,0),""))</f>
        <v/>
      </c>
      <c r="AI65" s="299" t="str">
        <f>IF(IFERROR(HLOOKUP(AI55,'Appraisal Inputs'!$C$346:$BK$390,11,0),"")="","",IFERROR(HLOOKUP(AI55,'Appraisal Inputs'!$C$346:$BK$390,11,0),""))</f>
        <v/>
      </c>
      <c r="AJ65" s="300" t="str">
        <f>IF(IFERROR(HLOOKUP(AJ55,'Appraisal Inputs'!$C$346:$BK$390,11,0),"")="","",IFERROR(HLOOKUP(AJ55,'Appraisal Inputs'!$C$346:$BK$390,11,0),""))</f>
        <v/>
      </c>
      <c r="AK65" s="299" t="str">
        <f>IF(IFERROR(HLOOKUP(AK55,'Appraisal Inputs'!$C$346:$BK$390,11,0),"")="","",IFERROR(HLOOKUP(AK55,'Appraisal Inputs'!$C$346:$BK$390,11,0),""))</f>
        <v/>
      </c>
      <c r="AL65" s="300" t="str">
        <f>IF(IFERROR(HLOOKUP(AL55,'Appraisal Inputs'!$C$346:$BK$390,11,0),"")="","",IFERROR(HLOOKUP(AL55,'Appraisal Inputs'!$C$346:$BK$390,11,0),""))</f>
        <v/>
      </c>
      <c r="AM65" s="299" t="str">
        <f>IF(IFERROR(HLOOKUP(AM55,'Appraisal Inputs'!$C$346:$BK$390,11,0),"")="","",IFERROR(HLOOKUP(AM55,'Appraisal Inputs'!$C$346:$BK$390,11,0),""))</f>
        <v/>
      </c>
      <c r="AN65" s="300" t="str">
        <f>IF(IFERROR(HLOOKUP(AN55,'Appraisal Inputs'!$C$346:$BK$390,11,0),"")="","",IFERROR(HLOOKUP(AN55,'Appraisal Inputs'!$C$346:$BK$390,11,0),""))</f>
        <v/>
      </c>
      <c r="AO65" s="299" t="str">
        <f>IF(IFERROR(HLOOKUP(AO55,'Appraisal Inputs'!$C$346:$BK$390,11,0),"")="","",IFERROR(HLOOKUP(AO55,'Appraisal Inputs'!$C$346:$BK$390,11,0),""))</f>
        <v/>
      </c>
      <c r="AP65" s="300" t="str">
        <f>IF(IFERROR(HLOOKUP(AP55,'Appraisal Inputs'!$C$346:$BK$390,11,0),"")="","",IFERROR(HLOOKUP(AP55,'Appraisal Inputs'!$C$346:$BK$390,11,0),""))</f>
        <v/>
      </c>
      <c r="AQ65" s="299" t="str">
        <f>IF(IFERROR(HLOOKUP(AQ55,'Appraisal Inputs'!$C$346:$BK$390,11,0),"")="","",IFERROR(HLOOKUP(AQ55,'Appraisal Inputs'!$C$346:$BK$390,11,0),""))</f>
        <v/>
      </c>
      <c r="AR65" s="300" t="str">
        <f>IF(IFERROR(HLOOKUP(AR55,'Appraisal Inputs'!$C$346:$BK$390,11,0),"")="","",IFERROR(HLOOKUP(AR55,'Appraisal Inputs'!$C$346:$BK$390,11,0),""))</f>
        <v/>
      </c>
      <c r="AS65" s="299" t="str">
        <f>IF(IFERROR(HLOOKUP(AS55,'Appraisal Inputs'!$C$346:$BK$390,11,0),"")="","",IFERROR(HLOOKUP(AS55,'Appraisal Inputs'!$C$346:$BK$390,11,0),""))</f>
        <v/>
      </c>
      <c r="AT65" s="300" t="str">
        <f>IF(IFERROR(HLOOKUP(AT55,'Appraisal Inputs'!$C$346:$BK$390,11,0),"")="","",IFERROR(HLOOKUP(AT55,'Appraisal Inputs'!$C$346:$BK$390,11,0),""))</f>
        <v/>
      </c>
      <c r="AU65" s="299" t="str">
        <f>IF(IFERROR(HLOOKUP(AU55,'Appraisal Inputs'!$C$346:$BK$390,11,0),"")="","",IFERROR(HLOOKUP(AU55,'Appraisal Inputs'!$C$346:$BK$390,11,0),""))</f>
        <v/>
      </c>
      <c r="AV65" s="300" t="str">
        <f>IF(IFERROR(HLOOKUP(AV55,'Appraisal Inputs'!$C$346:$BK$390,11,0),"")="","",IFERROR(HLOOKUP(AV55,'Appraisal Inputs'!$C$346:$BK$390,11,0),""))</f>
        <v/>
      </c>
      <c r="AW65" s="299" t="str">
        <f>IF(IFERROR(HLOOKUP(AW55,'Appraisal Inputs'!$C$346:$BK$390,11,0),"")="","",IFERROR(HLOOKUP(AW55,'Appraisal Inputs'!$C$346:$BK$390,11,0),""))</f>
        <v/>
      </c>
      <c r="AX65" s="300" t="str">
        <f>IF(IFERROR(HLOOKUP(AX55,'Appraisal Inputs'!$C$346:$BK$390,11,0),"")="","",IFERROR(HLOOKUP(AX55,'Appraisal Inputs'!$C$346:$BK$390,11,0),""))</f>
        <v/>
      </c>
      <c r="AY65" s="299" t="str">
        <f>IF(IFERROR(HLOOKUP(AY55,'Appraisal Inputs'!$C$346:$BK$390,11,0),"")="","",IFERROR(HLOOKUP(AY55,'Appraisal Inputs'!$C$346:$BK$390,11,0),""))</f>
        <v/>
      </c>
      <c r="AZ65" s="300" t="str">
        <f>IF(IFERROR(HLOOKUP(AZ55,'Appraisal Inputs'!$C$346:$BK$390,11,0),"")="","",IFERROR(HLOOKUP(AZ55,'Appraisal Inputs'!$C$346:$BK$390,11,0),""))</f>
        <v/>
      </c>
      <c r="BA65" s="299" t="str">
        <f>IF(IFERROR(HLOOKUP(BA55,'Appraisal Inputs'!$C$346:$BK$390,11,0),"")="","",IFERROR(HLOOKUP(BA55,'Appraisal Inputs'!$C$346:$BK$390,11,0),""))</f>
        <v/>
      </c>
      <c r="BB65" s="300" t="str">
        <f>IF(IFERROR(HLOOKUP(BB55,'Appraisal Inputs'!$C$346:$BK$390,11,0),"")="","",IFERROR(HLOOKUP(BB55,'Appraisal Inputs'!$C$346:$BK$390,11,0),""))</f>
        <v/>
      </c>
      <c r="BC65" s="299" t="str">
        <f>IF(IFERROR(HLOOKUP(BC55,'Appraisal Inputs'!$C$346:$BK$390,11,0),"")="","",IFERROR(HLOOKUP(BC55,'Appraisal Inputs'!$C$346:$BK$390,11,0),""))</f>
        <v/>
      </c>
      <c r="BD65" s="300" t="str">
        <f>IF(IFERROR(HLOOKUP(BD55,'Appraisal Inputs'!$C$346:$BK$390,11,0),"")="","",IFERROR(HLOOKUP(BD55,'Appraisal Inputs'!$C$346:$BK$390,11,0),""))</f>
        <v/>
      </c>
      <c r="BE65" s="299" t="str">
        <f>IF(IFERROR(HLOOKUP(BE55,'Appraisal Inputs'!$C$346:$BK$390,11,0),"")="","",IFERROR(HLOOKUP(BE55,'Appraisal Inputs'!$C$346:$BK$390,11,0),""))</f>
        <v/>
      </c>
      <c r="BF65" s="300" t="str">
        <f>IF(IFERROR(HLOOKUP(BF55,'Appraisal Inputs'!$C$346:$BK$390,11,0),"")="","",IFERROR(HLOOKUP(BF55,'Appraisal Inputs'!$C$346:$BK$390,11,0),""))</f>
        <v/>
      </c>
      <c r="BG65" s="299" t="str">
        <f>IF(IFERROR(HLOOKUP(BG55,'Appraisal Inputs'!$C$346:$BK$390,11,0),"")="","",IFERROR(HLOOKUP(BG55,'Appraisal Inputs'!$C$346:$BK$390,11,0),""))</f>
        <v/>
      </c>
      <c r="BH65" s="300" t="str">
        <f>IF(IFERROR(HLOOKUP(BH55,'Appraisal Inputs'!$C$346:$BK$390,11,0),"")="","",IFERROR(HLOOKUP(BH55,'Appraisal Inputs'!$C$346:$BK$390,11,0),""))</f>
        <v/>
      </c>
      <c r="BI65" s="299" t="str">
        <f>IF(IFERROR(HLOOKUP(BI55,'Appraisal Inputs'!$C$346:$BK$390,11,0),"")="","",IFERROR(HLOOKUP(BI55,'Appraisal Inputs'!$C$346:$BK$390,11,0),""))</f>
        <v/>
      </c>
      <c r="BJ65" s="315" t="str">
        <f>IF(IFERROR(HLOOKUP(BJ55,'Appraisal Inputs'!$C$346:$BK$390,11,0),"")="","",IFERROR(HLOOKUP(BJ55,'Appraisal Inputs'!$C$346:$BK$390,11,0),""))</f>
        <v/>
      </c>
      <c r="BL65" s="299">
        <f t="shared" si="3"/>
        <v>0</v>
      </c>
      <c r="BM65" s="318" t="str">
        <f t="shared" si="2"/>
        <v>No</v>
      </c>
    </row>
    <row r="66" spans="1:65" x14ac:dyDescent="0.25">
      <c r="A66" s="86"/>
      <c r="B66" s="143" t="str">
        <f>'Appraisal Inputs'!C357</f>
        <v>Comp 8</v>
      </c>
      <c r="C66" s="299" t="str">
        <f>IF(IFERROR(HLOOKUP(C55,'Appraisal Inputs'!$C$346:$BK$390,12,0),"")="","",IFERROR(HLOOKUP(C55,'Appraisal Inputs'!$C$346:$BK$390,12,0),""))</f>
        <v/>
      </c>
      <c r="D66" s="300" t="str">
        <f>IF(IFERROR(HLOOKUP(D55,'Appraisal Inputs'!$C$346:$BK$390,12,0),"")="","",IFERROR(HLOOKUP(D55,'Appraisal Inputs'!$C$346:$BK$390,12,0),""))</f>
        <v/>
      </c>
      <c r="E66" s="299" t="str">
        <f>IF(IFERROR(HLOOKUP(E55,'Appraisal Inputs'!$C$346:$BK$390,12,0),"")="","",IFERROR(HLOOKUP(E55,'Appraisal Inputs'!$C$346:$BK$390,12,0),""))</f>
        <v/>
      </c>
      <c r="F66" s="300" t="str">
        <f>IF(IFERROR(HLOOKUP(F55,'Appraisal Inputs'!$C$346:$BK$390,12,0),"")="","",IFERROR(HLOOKUP(F55,'Appraisal Inputs'!$C$346:$BK$390,12,0),""))</f>
        <v/>
      </c>
      <c r="G66" s="299" t="str">
        <f>IF(IFERROR(HLOOKUP(G55,'Appraisal Inputs'!$C$346:$BK$390,12,0),"")="","",IFERROR(HLOOKUP(G55,'Appraisal Inputs'!$C$346:$BK$390,12,0),""))</f>
        <v/>
      </c>
      <c r="H66" s="300" t="str">
        <f>IF(IFERROR(HLOOKUP(H55,'Appraisal Inputs'!$C$346:$BK$390,12,0),"")="","",IFERROR(HLOOKUP(H55,'Appraisal Inputs'!$C$346:$BK$390,12,0),""))</f>
        <v/>
      </c>
      <c r="I66" s="299" t="str">
        <f>IF(IFERROR(HLOOKUP(I55,'Appraisal Inputs'!$C$346:$BK$390,12,0),"")="","",IFERROR(HLOOKUP(I55,'Appraisal Inputs'!$C$346:$BK$390,12,0),""))</f>
        <v/>
      </c>
      <c r="J66" s="300" t="str">
        <f>IF(IFERROR(HLOOKUP(J55,'Appraisal Inputs'!$C$346:$BK$390,12,0),"")="","",IFERROR(HLOOKUP(J55,'Appraisal Inputs'!$C$346:$BK$390,12,0),""))</f>
        <v/>
      </c>
      <c r="K66" s="299" t="str">
        <f>IF(IFERROR(HLOOKUP(K55,'Appraisal Inputs'!$C$346:$BK$390,12,0),"")="","",IFERROR(HLOOKUP(K55,'Appraisal Inputs'!$C$346:$BK$390,12,0),""))</f>
        <v/>
      </c>
      <c r="L66" s="300" t="str">
        <f>IF(IFERROR(HLOOKUP(L55,'Appraisal Inputs'!$C$346:$BK$390,12,0),"")="","",IFERROR(HLOOKUP(L55,'Appraisal Inputs'!$C$346:$BK$390,12,0),""))</f>
        <v/>
      </c>
      <c r="M66" s="299" t="str">
        <f>IF(IFERROR(HLOOKUP(M55,'Appraisal Inputs'!$C$346:$BK$390,12,0),"")="","",IFERROR(HLOOKUP(M55,'Appraisal Inputs'!$C$346:$BK$390,12,0),""))</f>
        <v/>
      </c>
      <c r="N66" s="300" t="str">
        <f>IF(IFERROR(HLOOKUP(N55,'Appraisal Inputs'!$C$346:$BK$390,12,0),"")="","",IFERROR(HLOOKUP(N55,'Appraisal Inputs'!$C$346:$BK$390,12,0),""))</f>
        <v/>
      </c>
      <c r="O66" s="299" t="str">
        <f>IF(IFERROR(HLOOKUP(O55,'Appraisal Inputs'!$C$346:$BK$390,12,0),"")="","",IFERROR(HLOOKUP(O55,'Appraisal Inputs'!$C$346:$BK$390,12,0),""))</f>
        <v/>
      </c>
      <c r="P66" s="300" t="str">
        <f>IF(IFERROR(HLOOKUP(P55,'Appraisal Inputs'!$C$346:$BK$390,12,0),"")="","",IFERROR(HLOOKUP(P55,'Appraisal Inputs'!$C$346:$BK$390,12,0),""))</f>
        <v/>
      </c>
      <c r="Q66" s="299" t="str">
        <f>IF(IFERROR(HLOOKUP(Q55,'Appraisal Inputs'!$C$346:$BK$390,12,0),"")="","",IFERROR(HLOOKUP(Q55,'Appraisal Inputs'!$C$346:$BK$390,12,0),""))</f>
        <v/>
      </c>
      <c r="R66" s="300" t="str">
        <f>IF(IFERROR(HLOOKUP(R55,'Appraisal Inputs'!$C$346:$BK$390,12,0),"")="","",IFERROR(HLOOKUP(R55,'Appraisal Inputs'!$C$346:$BK$390,12,0),""))</f>
        <v/>
      </c>
      <c r="S66" s="299" t="str">
        <f>IF(IFERROR(HLOOKUP(S55,'Appraisal Inputs'!$C$346:$BK$390,12,0),"")="","",IFERROR(HLOOKUP(S55,'Appraisal Inputs'!$C$346:$BK$390,12,0),""))</f>
        <v/>
      </c>
      <c r="T66" s="300" t="str">
        <f>IF(IFERROR(HLOOKUP(T55,'Appraisal Inputs'!$C$346:$BK$390,12,0),"")="","",IFERROR(HLOOKUP(T55,'Appraisal Inputs'!$C$346:$BK$390,12,0),""))</f>
        <v/>
      </c>
      <c r="U66" s="299" t="str">
        <f>IF(IFERROR(HLOOKUP(U55,'Appraisal Inputs'!$C$346:$BK$390,12,0),"")="","",IFERROR(HLOOKUP(U55,'Appraisal Inputs'!$C$346:$BK$390,12,0),""))</f>
        <v/>
      </c>
      <c r="V66" s="300" t="str">
        <f>IF(IFERROR(HLOOKUP(V55,'Appraisal Inputs'!$C$346:$BK$390,12,0),"")="","",IFERROR(HLOOKUP(V55,'Appraisal Inputs'!$C$346:$BK$390,12,0),""))</f>
        <v/>
      </c>
      <c r="W66" s="299" t="str">
        <f>IF(IFERROR(HLOOKUP(W55,'Appraisal Inputs'!$C$346:$BK$390,12,0),"")="","",IFERROR(HLOOKUP(W55,'Appraisal Inputs'!$C$346:$BK$390,12,0),""))</f>
        <v/>
      </c>
      <c r="X66" s="300" t="str">
        <f>IF(IFERROR(HLOOKUP(X55,'Appraisal Inputs'!$C$346:$BK$390,12,0),"")="","",IFERROR(HLOOKUP(X55,'Appraisal Inputs'!$C$346:$BK$390,12,0),""))</f>
        <v/>
      </c>
      <c r="Y66" s="299" t="str">
        <f>IF(IFERROR(HLOOKUP(Y55,'Appraisal Inputs'!$C$346:$BK$390,12,0),"")="","",IFERROR(HLOOKUP(Y55,'Appraisal Inputs'!$C$346:$BK$390,12,0),""))</f>
        <v/>
      </c>
      <c r="Z66" s="300" t="str">
        <f>IF(IFERROR(HLOOKUP(Z55,'Appraisal Inputs'!$C$346:$BK$390,12,0),"")="","",IFERROR(HLOOKUP(Z55,'Appraisal Inputs'!$C$346:$BK$390,12,0),""))</f>
        <v/>
      </c>
      <c r="AA66" s="299" t="str">
        <f>IF(IFERROR(HLOOKUP(AA55,'Appraisal Inputs'!$C$346:$BK$390,12,0),"")="","",IFERROR(HLOOKUP(AA55,'Appraisal Inputs'!$C$346:$BK$390,12,0),""))</f>
        <v/>
      </c>
      <c r="AB66" s="300" t="str">
        <f>IF(IFERROR(HLOOKUP(AB55,'Appraisal Inputs'!$C$346:$BK$390,12,0),"")="","",IFERROR(HLOOKUP(AB55,'Appraisal Inputs'!$C$346:$BK$390,12,0),""))</f>
        <v/>
      </c>
      <c r="AC66" s="299" t="str">
        <f>IF(IFERROR(HLOOKUP(AC55,'Appraisal Inputs'!$C$346:$BK$390,12,0),"")="","",IFERROR(HLOOKUP(AC55,'Appraisal Inputs'!$C$346:$BK$390,12,0),""))</f>
        <v/>
      </c>
      <c r="AD66" s="300" t="str">
        <f>IF(IFERROR(HLOOKUP(AD55,'Appraisal Inputs'!$C$346:$BK$390,12,0),"")="","",IFERROR(HLOOKUP(AD55,'Appraisal Inputs'!$C$346:$BK$390,12,0),""))</f>
        <v/>
      </c>
      <c r="AE66" s="299" t="str">
        <f>IF(IFERROR(HLOOKUP(AE55,'Appraisal Inputs'!$C$346:$BK$390,12,0),"")="","",IFERROR(HLOOKUP(AE55,'Appraisal Inputs'!$C$346:$BK$390,12,0),""))</f>
        <v/>
      </c>
      <c r="AF66" s="300" t="str">
        <f>IF(IFERROR(HLOOKUP(AF55,'Appraisal Inputs'!$C$346:$BK$390,12,0),"")="","",IFERROR(HLOOKUP(AF55,'Appraisal Inputs'!$C$346:$BK$390,12,0),""))</f>
        <v/>
      </c>
      <c r="AG66" s="299" t="str">
        <f>IF(IFERROR(HLOOKUP(AG55,'Appraisal Inputs'!$C$346:$BK$390,12,0),"")="","",IFERROR(HLOOKUP(AG55,'Appraisal Inputs'!$C$346:$BK$390,12,0),""))</f>
        <v/>
      </c>
      <c r="AH66" s="300" t="str">
        <f>IF(IFERROR(HLOOKUP(AH55,'Appraisal Inputs'!$C$346:$BK$390,12,0),"")="","",IFERROR(HLOOKUP(AH55,'Appraisal Inputs'!$C$346:$BK$390,12,0),""))</f>
        <v/>
      </c>
      <c r="AI66" s="299" t="str">
        <f>IF(IFERROR(HLOOKUP(AI55,'Appraisal Inputs'!$C$346:$BK$390,12,0),"")="","",IFERROR(HLOOKUP(AI55,'Appraisal Inputs'!$C$346:$BK$390,12,0),""))</f>
        <v/>
      </c>
      <c r="AJ66" s="300" t="str">
        <f>IF(IFERROR(HLOOKUP(AJ55,'Appraisal Inputs'!$C$346:$BK$390,12,0),"")="","",IFERROR(HLOOKUP(AJ55,'Appraisal Inputs'!$C$346:$BK$390,12,0),""))</f>
        <v/>
      </c>
      <c r="AK66" s="299" t="str">
        <f>IF(IFERROR(HLOOKUP(AK55,'Appraisal Inputs'!$C$346:$BK$390,12,0),"")="","",IFERROR(HLOOKUP(AK55,'Appraisal Inputs'!$C$346:$BK$390,12,0),""))</f>
        <v/>
      </c>
      <c r="AL66" s="300" t="str">
        <f>IF(IFERROR(HLOOKUP(AL55,'Appraisal Inputs'!$C$346:$BK$390,12,0),"")="","",IFERROR(HLOOKUP(AL55,'Appraisal Inputs'!$C$346:$BK$390,12,0),""))</f>
        <v/>
      </c>
      <c r="AM66" s="299" t="str">
        <f>IF(IFERROR(HLOOKUP(AM55,'Appraisal Inputs'!$C$346:$BK$390,12,0),"")="","",IFERROR(HLOOKUP(AM55,'Appraisal Inputs'!$C$346:$BK$390,12,0),""))</f>
        <v/>
      </c>
      <c r="AN66" s="300" t="str">
        <f>IF(IFERROR(HLOOKUP(AN55,'Appraisal Inputs'!$C$346:$BK$390,12,0),"")="","",IFERROR(HLOOKUP(AN55,'Appraisal Inputs'!$C$346:$BK$390,12,0),""))</f>
        <v/>
      </c>
      <c r="AO66" s="299" t="str">
        <f>IF(IFERROR(HLOOKUP(AO55,'Appraisal Inputs'!$C$346:$BK$390,12,0),"")="","",IFERROR(HLOOKUP(AO55,'Appraisal Inputs'!$C$346:$BK$390,12,0),""))</f>
        <v/>
      </c>
      <c r="AP66" s="300" t="str">
        <f>IF(IFERROR(HLOOKUP(AP55,'Appraisal Inputs'!$C$346:$BK$390,12,0),"")="","",IFERROR(HLOOKUP(AP55,'Appraisal Inputs'!$C$346:$BK$390,12,0),""))</f>
        <v/>
      </c>
      <c r="AQ66" s="299" t="str">
        <f>IF(IFERROR(HLOOKUP(AQ55,'Appraisal Inputs'!$C$346:$BK$390,12,0),"")="","",IFERROR(HLOOKUP(AQ55,'Appraisal Inputs'!$C$346:$BK$390,12,0),""))</f>
        <v/>
      </c>
      <c r="AR66" s="300" t="str">
        <f>IF(IFERROR(HLOOKUP(AR55,'Appraisal Inputs'!$C$346:$BK$390,12,0),"")="","",IFERROR(HLOOKUP(AR55,'Appraisal Inputs'!$C$346:$BK$390,12,0),""))</f>
        <v/>
      </c>
      <c r="AS66" s="299" t="str">
        <f>IF(IFERROR(HLOOKUP(AS55,'Appraisal Inputs'!$C$346:$BK$390,12,0),"")="","",IFERROR(HLOOKUP(AS55,'Appraisal Inputs'!$C$346:$BK$390,12,0),""))</f>
        <v/>
      </c>
      <c r="AT66" s="300" t="str">
        <f>IF(IFERROR(HLOOKUP(AT55,'Appraisal Inputs'!$C$346:$BK$390,12,0),"")="","",IFERROR(HLOOKUP(AT55,'Appraisal Inputs'!$C$346:$BK$390,12,0),""))</f>
        <v/>
      </c>
      <c r="AU66" s="299" t="str">
        <f>IF(IFERROR(HLOOKUP(AU55,'Appraisal Inputs'!$C$346:$BK$390,12,0),"")="","",IFERROR(HLOOKUP(AU55,'Appraisal Inputs'!$C$346:$BK$390,12,0),""))</f>
        <v/>
      </c>
      <c r="AV66" s="300" t="str">
        <f>IF(IFERROR(HLOOKUP(AV55,'Appraisal Inputs'!$C$346:$BK$390,12,0),"")="","",IFERROR(HLOOKUP(AV55,'Appraisal Inputs'!$C$346:$BK$390,12,0),""))</f>
        <v/>
      </c>
      <c r="AW66" s="299" t="str">
        <f>IF(IFERROR(HLOOKUP(AW55,'Appraisal Inputs'!$C$346:$BK$390,12,0),"")="","",IFERROR(HLOOKUP(AW55,'Appraisal Inputs'!$C$346:$BK$390,12,0),""))</f>
        <v/>
      </c>
      <c r="AX66" s="300" t="str">
        <f>IF(IFERROR(HLOOKUP(AX55,'Appraisal Inputs'!$C$346:$BK$390,12,0),"")="","",IFERROR(HLOOKUP(AX55,'Appraisal Inputs'!$C$346:$BK$390,12,0),""))</f>
        <v/>
      </c>
      <c r="AY66" s="299" t="str">
        <f>IF(IFERROR(HLOOKUP(AY55,'Appraisal Inputs'!$C$346:$BK$390,12,0),"")="","",IFERROR(HLOOKUP(AY55,'Appraisal Inputs'!$C$346:$BK$390,12,0),""))</f>
        <v/>
      </c>
      <c r="AZ66" s="300" t="str">
        <f>IF(IFERROR(HLOOKUP(AZ55,'Appraisal Inputs'!$C$346:$BK$390,12,0),"")="","",IFERROR(HLOOKUP(AZ55,'Appraisal Inputs'!$C$346:$BK$390,12,0),""))</f>
        <v/>
      </c>
      <c r="BA66" s="299" t="str">
        <f>IF(IFERROR(HLOOKUP(BA55,'Appraisal Inputs'!$C$346:$BK$390,12,0),"")="","",IFERROR(HLOOKUP(BA55,'Appraisal Inputs'!$C$346:$BK$390,12,0),""))</f>
        <v/>
      </c>
      <c r="BB66" s="300" t="str">
        <f>IF(IFERROR(HLOOKUP(BB55,'Appraisal Inputs'!$C$346:$BK$390,12,0),"")="","",IFERROR(HLOOKUP(BB55,'Appraisal Inputs'!$C$346:$BK$390,12,0),""))</f>
        <v/>
      </c>
      <c r="BC66" s="299" t="str">
        <f>IF(IFERROR(HLOOKUP(BC55,'Appraisal Inputs'!$C$346:$BK$390,12,0),"")="","",IFERROR(HLOOKUP(BC55,'Appraisal Inputs'!$C$346:$BK$390,12,0),""))</f>
        <v/>
      </c>
      <c r="BD66" s="300" t="str">
        <f>IF(IFERROR(HLOOKUP(BD55,'Appraisal Inputs'!$C$346:$BK$390,12,0),"")="","",IFERROR(HLOOKUP(BD55,'Appraisal Inputs'!$C$346:$BK$390,12,0),""))</f>
        <v/>
      </c>
      <c r="BE66" s="299" t="str">
        <f>IF(IFERROR(HLOOKUP(BE55,'Appraisal Inputs'!$C$346:$BK$390,12,0),"")="","",IFERROR(HLOOKUP(BE55,'Appraisal Inputs'!$C$346:$BK$390,12,0),""))</f>
        <v/>
      </c>
      <c r="BF66" s="300" t="str">
        <f>IF(IFERROR(HLOOKUP(BF55,'Appraisal Inputs'!$C$346:$BK$390,12,0),"")="","",IFERROR(HLOOKUP(BF55,'Appraisal Inputs'!$C$346:$BK$390,12,0),""))</f>
        <v/>
      </c>
      <c r="BG66" s="299" t="str">
        <f>IF(IFERROR(HLOOKUP(BG55,'Appraisal Inputs'!$C$346:$BK$390,12,0),"")="","",IFERROR(HLOOKUP(BG55,'Appraisal Inputs'!$C$346:$BK$390,12,0),""))</f>
        <v/>
      </c>
      <c r="BH66" s="300" t="str">
        <f>IF(IFERROR(HLOOKUP(BH55,'Appraisal Inputs'!$C$346:$BK$390,12,0),"")="","",IFERROR(HLOOKUP(BH55,'Appraisal Inputs'!$C$346:$BK$390,12,0),""))</f>
        <v/>
      </c>
      <c r="BI66" s="299" t="str">
        <f>IF(IFERROR(HLOOKUP(BI55,'Appraisal Inputs'!$C$346:$BK$390,12,0),"")="","",IFERROR(HLOOKUP(BI55,'Appraisal Inputs'!$C$346:$BK$390,12,0),""))</f>
        <v/>
      </c>
      <c r="BJ66" s="315" t="str">
        <f>IF(IFERROR(HLOOKUP(BJ55,'Appraisal Inputs'!$C$346:$BK$390,12,0),"")="","",IFERROR(HLOOKUP(BJ55,'Appraisal Inputs'!$C$346:$BK$390,12,0),""))</f>
        <v/>
      </c>
      <c r="BL66" s="299">
        <f t="shared" si="3"/>
        <v>0</v>
      </c>
      <c r="BM66" s="318" t="str">
        <f t="shared" si="2"/>
        <v>No</v>
      </c>
    </row>
    <row r="67" spans="1:65" x14ac:dyDescent="0.25">
      <c r="A67" s="86"/>
      <c r="B67" s="143" t="str">
        <f>'Appraisal Inputs'!C358</f>
        <v>Comp 9</v>
      </c>
      <c r="C67" s="299" t="str">
        <f>IF(IFERROR(HLOOKUP(C55,'Appraisal Inputs'!$C$346:$BK$390,13,0),"")="","",IFERROR(HLOOKUP(C55,'Appraisal Inputs'!$C$346:$BK$390,13,0),""))</f>
        <v/>
      </c>
      <c r="D67" s="300" t="str">
        <f>IF(IFERROR(HLOOKUP(D55,'Appraisal Inputs'!$C$346:$BK$390,13,0),"")="","",IFERROR(HLOOKUP(D55,'Appraisal Inputs'!$C$346:$BK$390,13,0),""))</f>
        <v/>
      </c>
      <c r="E67" s="299" t="str">
        <f>IF(IFERROR(HLOOKUP(E55,'Appraisal Inputs'!$C$346:$BK$390,13,0),"")="","",IFERROR(HLOOKUP(E55,'Appraisal Inputs'!$C$346:$BK$390,13,0),""))</f>
        <v/>
      </c>
      <c r="F67" s="300" t="str">
        <f>IF(IFERROR(HLOOKUP(F55,'Appraisal Inputs'!$C$346:$BK$390,13,0),"")="","",IFERROR(HLOOKUP(F55,'Appraisal Inputs'!$C$346:$BK$390,13,0),""))</f>
        <v/>
      </c>
      <c r="G67" s="299" t="str">
        <f>IF(IFERROR(HLOOKUP(G55,'Appraisal Inputs'!$C$346:$BK$390,13,0),"")="","",IFERROR(HLOOKUP(G55,'Appraisal Inputs'!$C$346:$BK$390,13,0),""))</f>
        <v/>
      </c>
      <c r="H67" s="300" t="str">
        <f>IF(IFERROR(HLOOKUP(H55,'Appraisal Inputs'!$C$346:$BK$390,13,0),"")="","",IFERROR(HLOOKUP(H55,'Appraisal Inputs'!$C$346:$BK$390,13,0),""))</f>
        <v/>
      </c>
      <c r="I67" s="299" t="str">
        <f>IF(IFERROR(HLOOKUP(I55,'Appraisal Inputs'!$C$346:$BK$390,13,0),"")="","",IFERROR(HLOOKUP(I55,'Appraisal Inputs'!$C$346:$BK$390,13,0),""))</f>
        <v/>
      </c>
      <c r="J67" s="300" t="str">
        <f>IF(IFERROR(HLOOKUP(J55,'Appraisal Inputs'!$C$346:$BK$390,13,0),"")="","",IFERROR(HLOOKUP(J55,'Appraisal Inputs'!$C$346:$BK$390,13,0),""))</f>
        <v/>
      </c>
      <c r="K67" s="299" t="str">
        <f>IF(IFERROR(HLOOKUP(K55,'Appraisal Inputs'!$C$346:$BK$390,13,0),"")="","",IFERROR(HLOOKUP(K55,'Appraisal Inputs'!$C$346:$BK$390,13,0),""))</f>
        <v/>
      </c>
      <c r="L67" s="300" t="str">
        <f>IF(IFERROR(HLOOKUP(L55,'Appraisal Inputs'!$C$346:$BK$390,13,0),"")="","",IFERROR(HLOOKUP(L55,'Appraisal Inputs'!$C$346:$BK$390,13,0),""))</f>
        <v/>
      </c>
      <c r="M67" s="299" t="str">
        <f>IF(IFERROR(HLOOKUP(M55,'Appraisal Inputs'!$C$346:$BK$390,13,0),"")="","",IFERROR(HLOOKUP(M55,'Appraisal Inputs'!$C$346:$BK$390,13,0),""))</f>
        <v/>
      </c>
      <c r="N67" s="300" t="str">
        <f>IF(IFERROR(HLOOKUP(N55,'Appraisal Inputs'!$C$346:$BK$390,13,0),"")="","",IFERROR(HLOOKUP(N55,'Appraisal Inputs'!$C$346:$BK$390,13,0),""))</f>
        <v/>
      </c>
      <c r="O67" s="299" t="str">
        <f>IF(IFERROR(HLOOKUP(O55,'Appraisal Inputs'!$C$346:$BK$390,13,0),"")="","",IFERROR(HLOOKUP(O55,'Appraisal Inputs'!$C$346:$BK$390,13,0),""))</f>
        <v/>
      </c>
      <c r="P67" s="300" t="str">
        <f>IF(IFERROR(HLOOKUP(P55,'Appraisal Inputs'!$C$346:$BK$390,13,0),"")="","",IFERROR(HLOOKUP(P55,'Appraisal Inputs'!$C$346:$BK$390,13,0),""))</f>
        <v/>
      </c>
      <c r="Q67" s="299" t="str">
        <f>IF(IFERROR(HLOOKUP(Q55,'Appraisal Inputs'!$C$346:$BK$390,13,0),"")="","",IFERROR(HLOOKUP(Q55,'Appraisal Inputs'!$C$346:$BK$390,13,0),""))</f>
        <v/>
      </c>
      <c r="R67" s="300" t="str">
        <f>IF(IFERROR(HLOOKUP(R55,'Appraisal Inputs'!$C$346:$BK$390,13,0),"")="","",IFERROR(HLOOKUP(R55,'Appraisal Inputs'!$C$346:$BK$390,13,0),""))</f>
        <v/>
      </c>
      <c r="S67" s="299" t="str">
        <f>IF(IFERROR(HLOOKUP(S55,'Appraisal Inputs'!$C$346:$BK$390,13,0),"")="","",IFERROR(HLOOKUP(S55,'Appraisal Inputs'!$C$346:$BK$390,13,0),""))</f>
        <v/>
      </c>
      <c r="T67" s="300" t="str">
        <f>IF(IFERROR(HLOOKUP(T55,'Appraisal Inputs'!$C$346:$BK$390,13,0),"")="","",IFERROR(HLOOKUP(T55,'Appraisal Inputs'!$C$346:$BK$390,13,0),""))</f>
        <v/>
      </c>
      <c r="U67" s="299" t="str">
        <f>IF(IFERROR(HLOOKUP(U55,'Appraisal Inputs'!$C$346:$BK$390,13,0),"")="","",IFERROR(HLOOKUP(U55,'Appraisal Inputs'!$C$346:$BK$390,13,0),""))</f>
        <v/>
      </c>
      <c r="V67" s="300" t="str">
        <f>IF(IFERROR(HLOOKUP(V55,'Appraisal Inputs'!$C$346:$BK$390,13,0),"")="","",IFERROR(HLOOKUP(V55,'Appraisal Inputs'!$C$346:$BK$390,13,0),""))</f>
        <v/>
      </c>
      <c r="W67" s="299" t="str">
        <f>IF(IFERROR(HLOOKUP(W55,'Appraisal Inputs'!$C$346:$BK$390,13,0),"")="","",IFERROR(HLOOKUP(W55,'Appraisal Inputs'!$C$346:$BK$390,13,0),""))</f>
        <v/>
      </c>
      <c r="X67" s="300" t="str">
        <f>IF(IFERROR(HLOOKUP(X55,'Appraisal Inputs'!$C$346:$BK$390,13,0),"")="","",IFERROR(HLOOKUP(X55,'Appraisal Inputs'!$C$346:$BK$390,13,0),""))</f>
        <v/>
      </c>
      <c r="Y67" s="299" t="str">
        <f>IF(IFERROR(HLOOKUP(Y55,'Appraisal Inputs'!$C$346:$BK$390,13,0),"")="","",IFERROR(HLOOKUP(Y55,'Appraisal Inputs'!$C$346:$BK$390,13,0),""))</f>
        <v/>
      </c>
      <c r="Z67" s="300" t="str">
        <f>IF(IFERROR(HLOOKUP(Z55,'Appraisal Inputs'!$C$346:$BK$390,13,0),"")="","",IFERROR(HLOOKUP(Z55,'Appraisal Inputs'!$C$346:$BK$390,13,0),""))</f>
        <v/>
      </c>
      <c r="AA67" s="299" t="str">
        <f>IF(IFERROR(HLOOKUP(AA55,'Appraisal Inputs'!$C$346:$BK$390,13,0),"")="","",IFERROR(HLOOKUP(AA55,'Appraisal Inputs'!$C$346:$BK$390,13,0),""))</f>
        <v/>
      </c>
      <c r="AB67" s="300" t="str">
        <f>IF(IFERROR(HLOOKUP(AB55,'Appraisal Inputs'!$C$346:$BK$390,13,0),"")="","",IFERROR(HLOOKUP(AB55,'Appraisal Inputs'!$C$346:$BK$390,13,0),""))</f>
        <v/>
      </c>
      <c r="AC67" s="299" t="str">
        <f>IF(IFERROR(HLOOKUP(AC55,'Appraisal Inputs'!$C$346:$BK$390,13,0),"")="","",IFERROR(HLOOKUP(AC55,'Appraisal Inputs'!$C$346:$BK$390,13,0),""))</f>
        <v/>
      </c>
      <c r="AD67" s="300" t="str">
        <f>IF(IFERROR(HLOOKUP(AD55,'Appraisal Inputs'!$C$346:$BK$390,13,0),"")="","",IFERROR(HLOOKUP(AD55,'Appraisal Inputs'!$C$346:$BK$390,13,0),""))</f>
        <v/>
      </c>
      <c r="AE67" s="299" t="str">
        <f>IF(IFERROR(HLOOKUP(AE55,'Appraisal Inputs'!$C$346:$BK$390,13,0),"")="","",IFERROR(HLOOKUP(AE55,'Appraisal Inputs'!$C$346:$BK$390,13,0),""))</f>
        <v/>
      </c>
      <c r="AF67" s="300" t="str">
        <f>IF(IFERROR(HLOOKUP(AF55,'Appraisal Inputs'!$C$346:$BK$390,13,0),"")="","",IFERROR(HLOOKUP(AF55,'Appraisal Inputs'!$C$346:$BK$390,13,0),""))</f>
        <v/>
      </c>
      <c r="AG67" s="299" t="str">
        <f>IF(IFERROR(HLOOKUP(AG55,'Appraisal Inputs'!$C$346:$BK$390,13,0),"")="","",IFERROR(HLOOKUP(AG55,'Appraisal Inputs'!$C$346:$BK$390,13,0),""))</f>
        <v/>
      </c>
      <c r="AH67" s="300" t="str">
        <f>IF(IFERROR(HLOOKUP(AH55,'Appraisal Inputs'!$C$346:$BK$390,13,0),"")="","",IFERROR(HLOOKUP(AH55,'Appraisal Inputs'!$C$346:$BK$390,13,0),""))</f>
        <v/>
      </c>
      <c r="AI67" s="299" t="str">
        <f>IF(IFERROR(HLOOKUP(AI55,'Appraisal Inputs'!$C$346:$BK$390,13,0),"")="","",IFERROR(HLOOKUP(AI55,'Appraisal Inputs'!$C$346:$BK$390,13,0),""))</f>
        <v/>
      </c>
      <c r="AJ67" s="300" t="str">
        <f>IF(IFERROR(HLOOKUP(AJ55,'Appraisal Inputs'!$C$346:$BK$390,13,0),"")="","",IFERROR(HLOOKUP(AJ55,'Appraisal Inputs'!$C$346:$BK$390,13,0),""))</f>
        <v/>
      </c>
      <c r="AK67" s="299" t="str">
        <f>IF(IFERROR(HLOOKUP(AK55,'Appraisal Inputs'!$C$346:$BK$390,13,0),"")="","",IFERROR(HLOOKUP(AK55,'Appraisal Inputs'!$C$346:$BK$390,13,0),""))</f>
        <v/>
      </c>
      <c r="AL67" s="300" t="str">
        <f>IF(IFERROR(HLOOKUP(AL55,'Appraisal Inputs'!$C$346:$BK$390,13,0),"")="","",IFERROR(HLOOKUP(AL55,'Appraisal Inputs'!$C$346:$BK$390,13,0),""))</f>
        <v/>
      </c>
      <c r="AM67" s="299" t="str">
        <f>IF(IFERROR(HLOOKUP(AM55,'Appraisal Inputs'!$C$346:$BK$390,13,0),"")="","",IFERROR(HLOOKUP(AM55,'Appraisal Inputs'!$C$346:$BK$390,13,0),""))</f>
        <v/>
      </c>
      <c r="AN67" s="300" t="str">
        <f>IF(IFERROR(HLOOKUP(AN55,'Appraisal Inputs'!$C$346:$BK$390,13,0),"")="","",IFERROR(HLOOKUP(AN55,'Appraisal Inputs'!$C$346:$BK$390,13,0),""))</f>
        <v/>
      </c>
      <c r="AO67" s="299" t="str">
        <f>IF(IFERROR(HLOOKUP(AO55,'Appraisal Inputs'!$C$346:$BK$390,13,0),"")="","",IFERROR(HLOOKUP(AO55,'Appraisal Inputs'!$C$346:$BK$390,13,0),""))</f>
        <v/>
      </c>
      <c r="AP67" s="300" t="str">
        <f>IF(IFERROR(HLOOKUP(AP55,'Appraisal Inputs'!$C$346:$BK$390,13,0),"")="","",IFERROR(HLOOKUP(AP55,'Appraisal Inputs'!$C$346:$BK$390,13,0),""))</f>
        <v/>
      </c>
      <c r="AQ67" s="299" t="str">
        <f>IF(IFERROR(HLOOKUP(AQ55,'Appraisal Inputs'!$C$346:$BK$390,13,0),"")="","",IFERROR(HLOOKUP(AQ55,'Appraisal Inputs'!$C$346:$BK$390,13,0),""))</f>
        <v/>
      </c>
      <c r="AR67" s="300" t="str">
        <f>IF(IFERROR(HLOOKUP(AR55,'Appraisal Inputs'!$C$346:$BK$390,13,0),"")="","",IFERROR(HLOOKUP(AR55,'Appraisal Inputs'!$C$346:$BK$390,13,0),""))</f>
        <v/>
      </c>
      <c r="AS67" s="299" t="str">
        <f>IF(IFERROR(HLOOKUP(AS55,'Appraisal Inputs'!$C$346:$BK$390,13,0),"")="","",IFERROR(HLOOKUP(AS55,'Appraisal Inputs'!$C$346:$BK$390,13,0),""))</f>
        <v/>
      </c>
      <c r="AT67" s="300" t="str">
        <f>IF(IFERROR(HLOOKUP(AT55,'Appraisal Inputs'!$C$346:$BK$390,13,0),"")="","",IFERROR(HLOOKUP(AT55,'Appraisal Inputs'!$C$346:$BK$390,13,0),""))</f>
        <v/>
      </c>
      <c r="AU67" s="299" t="str">
        <f>IF(IFERROR(HLOOKUP(AU55,'Appraisal Inputs'!$C$346:$BK$390,13,0),"")="","",IFERROR(HLOOKUP(AU55,'Appraisal Inputs'!$C$346:$BK$390,13,0),""))</f>
        <v/>
      </c>
      <c r="AV67" s="300" t="str">
        <f>IF(IFERROR(HLOOKUP(AV55,'Appraisal Inputs'!$C$346:$BK$390,13,0),"")="","",IFERROR(HLOOKUP(AV55,'Appraisal Inputs'!$C$346:$BK$390,13,0),""))</f>
        <v/>
      </c>
      <c r="AW67" s="299" t="str">
        <f>IF(IFERROR(HLOOKUP(AW55,'Appraisal Inputs'!$C$346:$BK$390,13,0),"")="","",IFERROR(HLOOKUP(AW55,'Appraisal Inputs'!$C$346:$BK$390,13,0),""))</f>
        <v/>
      </c>
      <c r="AX67" s="300" t="str">
        <f>IF(IFERROR(HLOOKUP(AX55,'Appraisal Inputs'!$C$346:$BK$390,13,0),"")="","",IFERROR(HLOOKUP(AX55,'Appraisal Inputs'!$C$346:$BK$390,13,0),""))</f>
        <v/>
      </c>
      <c r="AY67" s="299" t="str">
        <f>IF(IFERROR(HLOOKUP(AY55,'Appraisal Inputs'!$C$346:$BK$390,13,0),"")="","",IFERROR(HLOOKUP(AY55,'Appraisal Inputs'!$C$346:$BK$390,13,0),""))</f>
        <v/>
      </c>
      <c r="AZ67" s="300" t="str">
        <f>IF(IFERROR(HLOOKUP(AZ55,'Appraisal Inputs'!$C$346:$BK$390,13,0),"")="","",IFERROR(HLOOKUP(AZ55,'Appraisal Inputs'!$C$346:$BK$390,13,0),""))</f>
        <v/>
      </c>
      <c r="BA67" s="299" t="str">
        <f>IF(IFERROR(HLOOKUP(BA55,'Appraisal Inputs'!$C$346:$BK$390,13,0),"")="","",IFERROR(HLOOKUP(BA55,'Appraisal Inputs'!$C$346:$BK$390,13,0),""))</f>
        <v/>
      </c>
      <c r="BB67" s="300" t="str">
        <f>IF(IFERROR(HLOOKUP(BB55,'Appraisal Inputs'!$C$346:$BK$390,13,0),"")="","",IFERROR(HLOOKUP(BB55,'Appraisal Inputs'!$C$346:$BK$390,13,0),""))</f>
        <v/>
      </c>
      <c r="BC67" s="299" t="str">
        <f>IF(IFERROR(HLOOKUP(BC55,'Appraisal Inputs'!$C$346:$BK$390,13,0),"")="","",IFERROR(HLOOKUP(BC55,'Appraisal Inputs'!$C$346:$BK$390,13,0),""))</f>
        <v/>
      </c>
      <c r="BD67" s="300" t="str">
        <f>IF(IFERROR(HLOOKUP(BD55,'Appraisal Inputs'!$C$346:$BK$390,13,0),"")="","",IFERROR(HLOOKUP(BD55,'Appraisal Inputs'!$C$346:$BK$390,13,0),""))</f>
        <v/>
      </c>
      <c r="BE67" s="299" t="str">
        <f>IF(IFERROR(HLOOKUP(BE55,'Appraisal Inputs'!$C$346:$BK$390,13,0),"")="","",IFERROR(HLOOKUP(BE55,'Appraisal Inputs'!$C$346:$BK$390,13,0),""))</f>
        <v/>
      </c>
      <c r="BF67" s="300" t="str">
        <f>IF(IFERROR(HLOOKUP(BF55,'Appraisal Inputs'!$C$346:$BK$390,13,0),"")="","",IFERROR(HLOOKUP(BF55,'Appraisal Inputs'!$C$346:$BK$390,13,0),""))</f>
        <v/>
      </c>
      <c r="BG67" s="299" t="str">
        <f>IF(IFERROR(HLOOKUP(BG55,'Appraisal Inputs'!$C$346:$BK$390,13,0),"")="","",IFERROR(HLOOKUP(BG55,'Appraisal Inputs'!$C$346:$BK$390,13,0),""))</f>
        <v/>
      </c>
      <c r="BH67" s="300" t="str">
        <f>IF(IFERROR(HLOOKUP(BH55,'Appraisal Inputs'!$C$346:$BK$390,13,0),"")="","",IFERROR(HLOOKUP(BH55,'Appraisal Inputs'!$C$346:$BK$390,13,0),""))</f>
        <v/>
      </c>
      <c r="BI67" s="299" t="str">
        <f>IF(IFERROR(HLOOKUP(BI55,'Appraisal Inputs'!$C$346:$BK$390,13,0),"")="","",IFERROR(HLOOKUP(BI55,'Appraisal Inputs'!$C$346:$BK$390,13,0),""))</f>
        <v/>
      </c>
      <c r="BJ67" s="315" t="str">
        <f>IF(IFERROR(HLOOKUP(BJ55,'Appraisal Inputs'!$C$346:$BK$390,13,0),"")="","",IFERROR(HLOOKUP(BJ55,'Appraisal Inputs'!$C$346:$BK$390,13,0),""))</f>
        <v/>
      </c>
      <c r="BL67" s="299">
        <f t="shared" si="3"/>
        <v>0</v>
      </c>
      <c r="BM67" s="318" t="str">
        <f t="shared" si="2"/>
        <v>No</v>
      </c>
    </row>
    <row r="68" spans="1:65" x14ac:dyDescent="0.25">
      <c r="A68" s="86"/>
      <c r="B68" s="143" t="str">
        <f>'Appraisal Inputs'!C359</f>
        <v>Comp 10</v>
      </c>
      <c r="C68" s="299" t="str">
        <f>IF(IFERROR(HLOOKUP(C55,'Appraisal Inputs'!$C$346:$BK$390,14,0),"")="","",IFERROR(HLOOKUP(C55,'Appraisal Inputs'!$C$346:$BK$390,14,0),""))</f>
        <v/>
      </c>
      <c r="D68" s="300" t="str">
        <f>IF(IFERROR(HLOOKUP(D55,'Appraisal Inputs'!$C$346:$BK$390,14,0),"")="","",IFERROR(HLOOKUP(D55,'Appraisal Inputs'!$C$346:$BK$390,14,0),""))</f>
        <v/>
      </c>
      <c r="E68" s="299" t="str">
        <f>IF(IFERROR(HLOOKUP(E55,'Appraisal Inputs'!$C$346:$BK$390,14,0),"")="","",IFERROR(HLOOKUP(E55,'Appraisal Inputs'!$C$346:$BK$390,14,0),""))</f>
        <v/>
      </c>
      <c r="F68" s="300" t="str">
        <f>IF(IFERROR(HLOOKUP(F55,'Appraisal Inputs'!$C$346:$BK$390,14,0),"")="","",IFERROR(HLOOKUP(F55,'Appraisal Inputs'!$C$346:$BK$390,14,0),""))</f>
        <v/>
      </c>
      <c r="G68" s="299" t="str">
        <f>IF(IFERROR(HLOOKUP(G55,'Appraisal Inputs'!$C$346:$BK$390,14,0),"")="","",IFERROR(HLOOKUP(G55,'Appraisal Inputs'!$C$346:$BK$390,14,0),""))</f>
        <v/>
      </c>
      <c r="H68" s="300" t="str">
        <f>IF(IFERROR(HLOOKUP(H55,'Appraisal Inputs'!$C$346:$BK$390,14,0),"")="","",IFERROR(HLOOKUP(H55,'Appraisal Inputs'!$C$346:$BK$390,14,0),""))</f>
        <v/>
      </c>
      <c r="I68" s="299" t="str">
        <f>IF(IFERROR(HLOOKUP(I55,'Appraisal Inputs'!$C$346:$BK$390,14,0),"")="","",IFERROR(HLOOKUP(I55,'Appraisal Inputs'!$C$346:$BK$390,14,0),""))</f>
        <v/>
      </c>
      <c r="J68" s="300" t="str">
        <f>IF(IFERROR(HLOOKUP(J55,'Appraisal Inputs'!$C$346:$BK$390,14,0),"")="","",IFERROR(HLOOKUP(J55,'Appraisal Inputs'!$C$346:$BK$390,14,0),""))</f>
        <v/>
      </c>
      <c r="K68" s="299" t="str">
        <f>IF(IFERROR(HLOOKUP(K55,'Appraisal Inputs'!$C$346:$BK$390,14,0),"")="","",IFERROR(HLOOKUP(K55,'Appraisal Inputs'!$C$346:$BK$390,14,0),""))</f>
        <v/>
      </c>
      <c r="L68" s="300" t="str">
        <f>IF(IFERROR(HLOOKUP(L55,'Appraisal Inputs'!$C$346:$BK$390,14,0),"")="","",IFERROR(HLOOKUP(L55,'Appraisal Inputs'!$C$346:$BK$390,14,0),""))</f>
        <v/>
      </c>
      <c r="M68" s="299" t="str">
        <f>IF(IFERROR(HLOOKUP(M55,'Appraisal Inputs'!$C$346:$BK$390,14,0),"")="","",IFERROR(HLOOKUP(M55,'Appraisal Inputs'!$C$346:$BK$390,14,0),""))</f>
        <v/>
      </c>
      <c r="N68" s="300" t="str">
        <f>IF(IFERROR(HLOOKUP(N55,'Appraisal Inputs'!$C$346:$BK$390,14,0),"")="","",IFERROR(HLOOKUP(N55,'Appraisal Inputs'!$C$346:$BK$390,14,0),""))</f>
        <v/>
      </c>
      <c r="O68" s="299" t="str">
        <f>IF(IFERROR(HLOOKUP(O55,'Appraisal Inputs'!$C$346:$BK$390,14,0),"")="","",IFERROR(HLOOKUP(O55,'Appraisal Inputs'!$C$346:$BK$390,14,0),""))</f>
        <v/>
      </c>
      <c r="P68" s="300" t="str">
        <f>IF(IFERROR(HLOOKUP(P55,'Appraisal Inputs'!$C$346:$BK$390,14,0),"")="","",IFERROR(HLOOKUP(P55,'Appraisal Inputs'!$C$346:$BK$390,14,0),""))</f>
        <v/>
      </c>
      <c r="Q68" s="299" t="str">
        <f>IF(IFERROR(HLOOKUP(Q55,'Appraisal Inputs'!$C$346:$BK$390,14,0),"")="","",IFERROR(HLOOKUP(Q55,'Appraisal Inputs'!$C$346:$BK$390,14,0),""))</f>
        <v/>
      </c>
      <c r="R68" s="300" t="str">
        <f>IF(IFERROR(HLOOKUP(R55,'Appraisal Inputs'!$C$346:$BK$390,14,0),"")="","",IFERROR(HLOOKUP(R55,'Appraisal Inputs'!$C$346:$BK$390,14,0),""))</f>
        <v/>
      </c>
      <c r="S68" s="299" t="str">
        <f>IF(IFERROR(HLOOKUP(S55,'Appraisal Inputs'!$C$346:$BK$390,14,0),"")="","",IFERROR(HLOOKUP(S55,'Appraisal Inputs'!$C$346:$BK$390,14,0),""))</f>
        <v/>
      </c>
      <c r="T68" s="300" t="str">
        <f>IF(IFERROR(HLOOKUP(T55,'Appraisal Inputs'!$C$346:$BK$390,14,0),"")="","",IFERROR(HLOOKUP(T55,'Appraisal Inputs'!$C$346:$BK$390,14,0),""))</f>
        <v/>
      </c>
      <c r="U68" s="299" t="str">
        <f>IF(IFERROR(HLOOKUP(U55,'Appraisal Inputs'!$C$346:$BK$390,14,0),"")="","",IFERROR(HLOOKUP(U55,'Appraisal Inputs'!$C$346:$BK$390,14,0),""))</f>
        <v/>
      </c>
      <c r="V68" s="300" t="str">
        <f>IF(IFERROR(HLOOKUP(V55,'Appraisal Inputs'!$C$346:$BK$390,14,0),"")="","",IFERROR(HLOOKUP(V55,'Appraisal Inputs'!$C$346:$BK$390,14,0),""))</f>
        <v/>
      </c>
      <c r="W68" s="299" t="str">
        <f>IF(IFERROR(HLOOKUP(W55,'Appraisal Inputs'!$C$346:$BK$390,14,0),"")="","",IFERROR(HLOOKUP(W55,'Appraisal Inputs'!$C$346:$BK$390,14,0),""))</f>
        <v/>
      </c>
      <c r="X68" s="300" t="str">
        <f>IF(IFERROR(HLOOKUP(X55,'Appraisal Inputs'!$C$346:$BK$390,14,0),"")="","",IFERROR(HLOOKUP(X55,'Appraisal Inputs'!$C$346:$BK$390,14,0),""))</f>
        <v/>
      </c>
      <c r="Y68" s="299" t="str">
        <f>IF(IFERROR(HLOOKUP(Y55,'Appraisal Inputs'!$C$346:$BK$390,14,0),"")="","",IFERROR(HLOOKUP(Y55,'Appraisal Inputs'!$C$346:$BK$390,14,0),""))</f>
        <v/>
      </c>
      <c r="Z68" s="300" t="str">
        <f>IF(IFERROR(HLOOKUP(Z55,'Appraisal Inputs'!$C$346:$BK$390,14,0),"")="","",IFERROR(HLOOKUP(Z55,'Appraisal Inputs'!$C$346:$BK$390,14,0),""))</f>
        <v/>
      </c>
      <c r="AA68" s="299" t="str">
        <f>IF(IFERROR(HLOOKUP(AA55,'Appraisal Inputs'!$C$346:$BK$390,14,0),"")="","",IFERROR(HLOOKUP(AA55,'Appraisal Inputs'!$C$346:$BK$390,14,0),""))</f>
        <v/>
      </c>
      <c r="AB68" s="300" t="str">
        <f>IF(IFERROR(HLOOKUP(AB55,'Appraisal Inputs'!$C$346:$BK$390,14,0),"")="","",IFERROR(HLOOKUP(AB55,'Appraisal Inputs'!$C$346:$BK$390,14,0),""))</f>
        <v/>
      </c>
      <c r="AC68" s="299" t="str">
        <f>IF(IFERROR(HLOOKUP(AC55,'Appraisal Inputs'!$C$346:$BK$390,14,0),"")="","",IFERROR(HLOOKUP(AC55,'Appraisal Inputs'!$C$346:$BK$390,14,0),""))</f>
        <v/>
      </c>
      <c r="AD68" s="300" t="str">
        <f>IF(IFERROR(HLOOKUP(AD55,'Appraisal Inputs'!$C$346:$BK$390,14,0),"")="","",IFERROR(HLOOKUP(AD55,'Appraisal Inputs'!$C$346:$BK$390,14,0),""))</f>
        <v/>
      </c>
      <c r="AE68" s="299" t="str">
        <f>IF(IFERROR(HLOOKUP(AE55,'Appraisal Inputs'!$C$346:$BK$390,14,0),"")="","",IFERROR(HLOOKUP(AE55,'Appraisal Inputs'!$C$346:$BK$390,14,0),""))</f>
        <v/>
      </c>
      <c r="AF68" s="300" t="str">
        <f>IF(IFERROR(HLOOKUP(AF55,'Appraisal Inputs'!$C$346:$BK$390,14,0),"")="","",IFERROR(HLOOKUP(AF55,'Appraisal Inputs'!$C$346:$BK$390,14,0),""))</f>
        <v/>
      </c>
      <c r="AG68" s="299" t="str">
        <f>IF(IFERROR(HLOOKUP(AG55,'Appraisal Inputs'!$C$346:$BK$390,14,0),"")="","",IFERROR(HLOOKUP(AG55,'Appraisal Inputs'!$C$346:$BK$390,14,0),""))</f>
        <v/>
      </c>
      <c r="AH68" s="300" t="str">
        <f>IF(IFERROR(HLOOKUP(AH55,'Appraisal Inputs'!$C$346:$BK$390,14,0),"")="","",IFERROR(HLOOKUP(AH55,'Appraisal Inputs'!$C$346:$BK$390,14,0),""))</f>
        <v/>
      </c>
      <c r="AI68" s="299" t="str">
        <f>IF(IFERROR(HLOOKUP(AI55,'Appraisal Inputs'!$C$346:$BK$390,14,0),"")="","",IFERROR(HLOOKUP(AI55,'Appraisal Inputs'!$C$346:$BK$390,14,0),""))</f>
        <v/>
      </c>
      <c r="AJ68" s="300" t="str">
        <f>IF(IFERROR(HLOOKUP(AJ55,'Appraisal Inputs'!$C$346:$BK$390,14,0),"")="","",IFERROR(HLOOKUP(AJ55,'Appraisal Inputs'!$C$346:$BK$390,14,0),""))</f>
        <v/>
      </c>
      <c r="AK68" s="299" t="str">
        <f>IF(IFERROR(HLOOKUP(AK55,'Appraisal Inputs'!$C$346:$BK$390,14,0),"")="","",IFERROR(HLOOKUP(AK55,'Appraisal Inputs'!$C$346:$BK$390,14,0),""))</f>
        <v/>
      </c>
      <c r="AL68" s="300" t="str">
        <f>IF(IFERROR(HLOOKUP(AL55,'Appraisal Inputs'!$C$346:$BK$390,14,0),"")="","",IFERROR(HLOOKUP(AL55,'Appraisal Inputs'!$C$346:$BK$390,14,0),""))</f>
        <v/>
      </c>
      <c r="AM68" s="299" t="str">
        <f>IF(IFERROR(HLOOKUP(AM55,'Appraisal Inputs'!$C$346:$BK$390,14,0),"")="","",IFERROR(HLOOKUP(AM55,'Appraisal Inputs'!$C$346:$BK$390,14,0),""))</f>
        <v/>
      </c>
      <c r="AN68" s="300" t="str">
        <f>IF(IFERROR(HLOOKUP(AN55,'Appraisal Inputs'!$C$346:$BK$390,14,0),"")="","",IFERROR(HLOOKUP(AN55,'Appraisal Inputs'!$C$346:$BK$390,14,0),""))</f>
        <v/>
      </c>
      <c r="AO68" s="299" t="str">
        <f>IF(IFERROR(HLOOKUP(AO55,'Appraisal Inputs'!$C$346:$BK$390,14,0),"")="","",IFERROR(HLOOKUP(AO55,'Appraisal Inputs'!$C$346:$BK$390,14,0),""))</f>
        <v/>
      </c>
      <c r="AP68" s="300" t="str">
        <f>IF(IFERROR(HLOOKUP(AP55,'Appraisal Inputs'!$C$346:$BK$390,14,0),"")="","",IFERROR(HLOOKUP(AP55,'Appraisal Inputs'!$C$346:$BK$390,14,0),""))</f>
        <v/>
      </c>
      <c r="AQ68" s="299" t="str">
        <f>IF(IFERROR(HLOOKUP(AQ55,'Appraisal Inputs'!$C$346:$BK$390,14,0),"")="","",IFERROR(HLOOKUP(AQ55,'Appraisal Inputs'!$C$346:$BK$390,14,0),""))</f>
        <v/>
      </c>
      <c r="AR68" s="300" t="str">
        <f>IF(IFERROR(HLOOKUP(AR55,'Appraisal Inputs'!$C$346:$BK$390,14,0),"")="","",IFERROR(HLOOKUP(AR55,'Appraisal Inputs'!$C$346:$BK$390,14,0),""))</f>
        <v/>
      </c>
      <c r="AS68" s="299" t="str">
        <f>IF(IFERROR(HLOOKUP(AS55,'Appraisal Inputs'!$C$346:$BK$390,14,0),"")="","",IFERROR(HLOOKUP(AS55,'Appraisal Inputs'!$C$346:$BK$390,14,0),""))</f>
        <v/>
      </c>
      <c r="AT68" s="300" t="str">
        <f>IF(IFERROR(HLOOKUP(AT55,'Appraisal Inputs'!$C$346:$BK$390,14,0),"")="","",IFERROR(HLOOKUP(AT55,'Appraisal Inputs'!$C$346:$BK$390,14,0),""))</f>
        <v/>
      </c>
      <c r="AU68" s="299" t="str">
        <f>IF(IFERROR(HLOOKUP(AU55,'Appraisal Inputs'!$C$346:$BK$390,14,0),"")="","",IFERROR(HLOOKUP(AU55,'Appraisal Inputs'!$C$346:$BK$390,14,0),""))</f>
        <v/>
      </c>
      <c r="AV68" s="300" t="str">
        <f>IF(IFERROR(HLOOKUP(AV55,'Appraisal Inputs'!$C$346:$BK$390,14,0),"")="","",IFERROR(HLOOKUP(AV55,'Appraisal Inputs'!$C$346:$BK$390,14,0),""))</f>
        <v/>
      </c>
      <c r="AW68" s="299" t="str">
        <f>IF(IFERROR(HLOOKUP(AW55,'Appraisal Inputs'!$C$346:$BK$390,14,0),"")="","",IFERROR(HLOOKUP(AW55,'Appraisal Inputs'!$C$346:$BK$390,14,0),""))</f>
        <v/>
      </c>
      <c r="AX68" s="300" t="str">
        <f>IF(IFERROR(HLOOKUP(AX55,'Appraisal Inputs'!$C$346:$BK$390,14,0),"")="","",IFERROR(HLOOKUP(AX55,'Appraisal Inputs'!$C$346:$BK$390,14,0),""))</f>
        <v/>
      </c>
      <c r="AY68" s="299" t="str">
        <f>IF(IFERROR(HLOOKUP(AY55,'Appraisal Inputs'!$C$346:$BK$390,14,0),"")="","",IFERROR(HLOOKUP(AY55,'Appraisal Inputs'!$C$346:$BK$390,14,0),""))</f>
        <v/>
      </c>
      <c r="AZ68" s="300" t="str">
        <f>IF(IFERROR(HLOOKUP(AZ55,'Appraisal Inputs'!$C$346:$BK$390,14,0),"")="","",IFERROR(HLOOKUP(AZ55,'Appraisal Inputs'!$C$346:$BK$390,14,0),""))</f>
        <v/>
      </c>
      <c r="BA68" s="299" t="str">
        <f>IF(IFERROR(HLOOKUP(BA55,'Appraisal Inputs'!$C$346:$BK$390,14,0),"")="","",IFERROR(HLOOKUP(BA55,'Appraisal Inputs'!$C$346:$BK$390,14,0),""))</f>
        <v/>
      </c>
      <c r="BB68" s="300" t="str">
        <f>IF(IFERROR(HLOOKUP(BB55,'Appraisal Inputs'!$C$346:$BK$390,14,0),"")="","",IFERROR(HLOOKUP(BB55,'Appraisal Inputs'!$C$346:$BK$390,14,0),""))</f>
        <v/>
      </c>
      <c r="BC68" s="299" t="str">
        <f>IF(IFERROR(HLOOKUP(BC55,'Appraisal Inputs'!$C$346:$BK$390,14,0),"")="","",IFERROR(HLOOKUP(BC55,'Appraisal Inputs'!$C$346:$BK$390,14,0),""))</f>
        <v/>
      </c>
      <c r="BD68" s="300" t="str">
        <f>IF(IFERROR(HLOOKUP(BD55,'Appraisal Inputs'!$C$346:$BK$390,14,0),"")="","",IFERROR(HLOOKUP(BD55,'Appraisal Inputs'!$C$346:$BK$390,14,0),""))</f>
        <v/>
      </c>
      <c r="BE68" s="299" t="str">
        <f>IF(IFERROR(HLOOKUP(BE55,'Appraisal Inputs'!$C$346:$BK$390,14,0),"")="","",IFERROR(HLOOKUP(BE55,'Appraisal Inputs'!$C$346:$BK$390,14,0),""))</f>
        <v/>
      </c>
      <c r="BF68" s="300" t="str">
        <f>IF(IFERROR(HLOOKUP(BF55,'Appraisal Inputs'!$C$346:$BK$390,14,0),"")="","",IFERROR(HLOOKUP(BF55,'Appraisal Inputs'!$C$346:$BK$390,14,0),""))</f>
        <v/>
      </c>
      <c r="BG68" s="299" t="str">
        <f>IF(IFERROR(HLOOKUP(BG55,'Appraisal Inputs'!$C$346:$BK$390,14,0),"")="","",IFERROR(HLOOKUP(BG55,'Appraisal Inputs'!$C$346:$BK$390,14,0),""))</f>
        <v/>
      </c>
      <c r="BH68" s="300" t="str">
        <f>IF(IFERROR(HLOOKUP(BH55,'Appraisal Inputs'!$C$346:$BK$390,14,0),"")="","",IFERROR(HLOOKUP(BH55,'Appraisal Inputs'!$C$346:$BK$390,14,0),""))</f>
        <v/>
      </c>
      <c r="BI68" s="299" t="str">
        <f>IF(IFERROR(HLOOKUP(BI55,'Appraisal Inputs'!$C$346:$BK$390,14,0),"")="","",IFERROR(HLOOKUP(BI55,'Appraisal Inputs'!$C$346:$BK$390,14,0),""))</f>
        <v/>
      </c>
      <c r="BJ68" s="315" t="str">
        <f>IF(IFERROR(HLOOKUP(BJ55,'Appraisal Inputs'!$C$346:$BK$390,14,0),"")="","",IFERROR(HLOOKUP(BJ55,'Appraisal Inputs'!$C$346:$BK$390,14,0),""))</f>
        <v/>
      </c>
      <c r="BL68" s="299">
        <f t="shared" si="3"/>
        <v>0</v>
      </c>
      <c r="BM68" s="318" t="str">
        <f t="shared" si="2"/>
        <v>No</v>
      </c>
    </row>
    <row r="69" spans="1:65" x14ac:dyDescent="0.25">
      <c r="A69" s="86"/>
      <c r="B69" s="143" t="str">
        <f>'Appraisal Inputs'!C360</f>
        <v>Comp 11</v>
      </c>
      <c r="C69" s="299" t="str">
        <f>IF(IFERROR(HLOOKUP(C55,'Appraisal Inputs'!$C$346:$BK$390,15,0),"")="","",IFERROR(HLOOKUP(C55,'Appraisal Inputs'!$C$346:$BK$390,15,0),""))</f>
        <v/>
      </c>
      <c r="D69" s="300" t="str">
        <f>IF(IFERROR(HLOOKUP(D55,'Appraisal Inputs'!$C$346:$BK$390,15,0),"")="","",IFERROR(HLOOKUP(D55,'Appraisal Inputs'!$C$346:$BK$390,15,0),""))</f>
        <v/>
      </c>
      <c r="E69" s="299" t="str">
        <f>IF(IFERROR(HLOOKUP(E55,'Appraisal Inputs'!$C$346:$BK$390,15,0),"")="","",IFERROR(HLOOKUP(E55,'Appraisal Inputs'!$C$346:$BK$390,15,0),""))</f>
        <v/>
      </c>
      <c r="F69" s="300" t="str">
        <f>IF(IFERROR(HLOOKUP(F55,'Appraisal Inputs'!$C$346:$BK$390,15,0),"")="","",IFERROR(HLOOKUP(F55,'Appraisal Inputs'!$C$346:$BK$390,15,0),""))</f>
        <v/>
      </c>
      <c r="G69" s="299" t="str">
        <f>IF(IFERROR(HLOOKUP(G55,'Appraisal Inputs'!$C$346:$BK$390,15,0),"")="","",IFERROR(HLOOKUP(G55,'Appraisal Inputs'!$C$346:$BK$390,15,0),""))</f>
        <v/>
      </c>
      <c r="H69" s="300" t="str">
        <f>IF(IFERROR(HLOOKUP(H55,'Appraisal Inputs'!$C$346:$BK$390,15,0),"")="","",IFERROR(HLOOKUP(H55,'Appraisal Inputs'!$C$346:$BK$390,15,0),""))</f>
        <v/>
      </c>
      <c r="I69" s="299" t="str">
        <f>IF(IFERROR(HLOOKUP(I55,'Appraisal Inputs'!$C$346:$BK$390,15,0),"")="","",IFERROR(HLOOKUP(I55,'Appraisal Inputs'!$C$346:$BK$390,15,0),""))</f>
        <v/>
      </c>
      <c r="J69" s="300" t="str">
        <f>IF(IFERROR(HLOOKUP(J55,'Appraisal Inputs'!$C$346:$BK$390,15,0),"")="","",IFERROR(HLOOKUP(J55,'Appraisal Inputs'!$C$346:$BK$390,15,0),""))</f>
        <v/>
      </c>
      <c r="K69" s="299" t="str">
        <f>IF(IFERROR(HLOOKUP(K55,'Appraisal Inputs'!$C$346:$BK$390,15,0),"")="","",IFERROR(HLOOKUP(K55,'Appraisal Inputs'!$C$346:$BK$390,15,0),""))</f>
        <v/>
      </c>
      <c r="L69" s="300" t="str">
        <f>IF(IFERROR(HLOOKUP(L55,'Appraisal Inputs'!$C$346:$BK$390,15,0),"")="","",IFERROR(HLOOKUP(L55,'Appraisal Inputs'!$C$346:$BK$390,15,0),""))</f>
        <v/>
      </c>
      <c r="M69" s="299" t="str">
        <f>IF(IFERROR(HLOOKUP(M55,'Appraisal Inputs'!$C$346:$BK$390,15,0),"")="","",IFERROR(HLOOKUP(M55,'Appraisal Inputs'!$C$346:$BK$390,15,0),""))</f>
        <v/>
      </c>
      <c r="N69" s="300" t="str">
        <f>IF(IFERROR(HLOOKUP(N55,'Appraisal Inputs'!$C$346:$BK$390,15,0),"")="","",IFERROR(HLOOKUP(N55,'Appraisal Inputs'!$C$346:$BK$390,15,0),""))</f>
        <v/>
      </c>
      <c r="O69" s="299" t="str">
        <f>IF(IFERROR(HLOOKUP(O55,'Appraisal Inputs'!$C$346:$BK$390,15,0),"")="","",IFERROR(HLOOKUP(O55,'Appraisal Inputs'!$C$346:$BK$390,15,0),""))</f>
        <v/>
      </c>
      <c r="P69" s="300" t="str">
        <f>IF(IFERROR(HLOOKUP(P55,'Appraisal Inputs'!$C$346:$BK$390,15,0),"")="","",IFERROR(HLOOKUP(P55,'Appraisal Inputs'!$C$346:$BK$390,15,0),""))</f>
        <v/>
      </c>
      <c r="Q69" s="299" t="str">
        <f>IF(IFERROR(HLOOKUP(Q55,'Appraisal Inputs'!$C$346:$BK$390,15,0),"")="","",IFERROR(HLOOKUP(Q55,'Appraisal Inputs'!$C$346:$BK$390,15,0),""))</f>
        <v/>
      </c>
      <c r="R69" s="300" t="str">
        <f>IF(IFERROR(HLOOKUP(R55,'Appraisal Inputs'!$C$346:$BK$390,15,0),"")="","",IFERROR(HLOOKUP(R55,'Appraisal Inputs'!$C$346:$BK$390,15,0),""))</f>
        <v/>
      </c>
      <c r="S69" s="299" t="str">
        <f>IF(IFERROR(HLOOKUP(S55,'Appraisal Inputs'!$C$346:$BK$390,15,0),"")="","",IFERROR(HLOOKUP(S55,'Appraisal Inputs'!$C$346:$BK$390,15,0),""))</f>
        <v/>
      </c>
      <c r="T69" s="300" t="str">
        <f>IF(IFERROR(HLOOKUP(T55,'Appraisal Inputs'!$C$346:$BK$390,15,0),"")="","",IFERROR(HLOOKUP(T55,'Appraisal Inputs'!$C$346:$BK$390,15,0),""))</f>
        <v/>
      </c>
      <c r="U69" s="299" t="str">
        <f>IF(IFERROR(HLOOKUP(U55,'Appraisal Inputs'!$C$346:$BK$390,15,0),"")="","",IFERROR(HLOOKUP(U55,'Appraisal Inputs'!$C$346:$BK$390,15,0),""))</f>
        <v/>
      </c>
      <c r="V69" s="300" t="str">
        <f>IF(IFERROR(HLOOKUP(V55,'Appraisal Inputs'!$C$346:$BK$390,15,0),"")="","",IFERROR(HLOOKUP(V55,'Appraisal Inputs'!$C$346:$BK$390,15,0),""))</f>
        <v/>
      </c>
      <c r="W69" s="299" t="str">
        <f>IF(IFERROR(HLOOKUP(W55,'Appraisal Inputs'!$C$346:$BK$390,15,0),"")="","",IFERROR(HLOOKUP(W55,'Appraisal Inputs'!$C$346:$BK$390,15,0),""))</f>
        <v/>
      </c>
      <c r="X69" s="300" t="str">
        <f>IF(IFERROR(HLOOKUP(X55,'Appraisal Inputs'!$C$346:$BK$390,15,0),"")="","",IFERROR(HLOOKUP(X55,'Appraisal Inputs'!$C$346:$BK$390,15,0),""))</f>
        <v/>
      </c>
      <c r="Y69" s="299" t="str">
        <f>IF(IFERROR(HLOOKUP(Y55,'Appraisal Inputs'!$C$346:$BK$390,15,0),"")="","",IFERROR(HLOOKUP(Y55,'Appraisal Inputs'!$C$346:$BK$390,15,0),""))</f>
        <v/>
      </c>
      <c r="Z69" s="300" t="str">
        <f>IF(IFERROR(HLOOKUP(Z55,'Appraisal Inputs'!$C$346:$BK$390,15,0),"")="","",IFERROR(HLOOKUP(Z55,'Appraisal Inputs'!$C$346:$BK$390,15,0),""))</f>
        <v/>
      </c>
      <c r="AA69" s="299" t="str">
        <f>IF(IFERROR(HLOOKUP(AA55,'Appraisal Inputs'!$C$346:$BK$390,15,0),"")="","",IFERROR(HLOOKUP(AA55,'Appraisal Inputs'!$C$346:$BK$390,15,0),""))</f>
        <v/>
      </c>
      <c r="AB69" s="300" t="str">
        <f>IF(IFERROR(HLOOKUP(AB55,'Appraisal Inputs'!$C$346:$BK$390,15,0),"")="","",IFERROR(HLOOKUP(AB55,'Appraisal Inputs'!$C$346:$BK$390,15,0),""))</f>
        <v/>
      </c>
      <c r="AC69" s="299" t="str">
        <f>IF(IFERROR(HLOOKUP(AC55,'Appraisal Inputs'!$C$346:$BK$390,15,0),"")="","",IFERROR(HLOOKUP(AC55,'Appraisal Inputs'!$C$346:$BK$390,15,0),""))</f>
        <v/>
      </c>
      <c r="AD69" s="300" t="str">
        <f>IF(IFERROR(HLOOKUP(AD55,'Appraisal Inputs'!$C$346:$BK$390,15,0),"")="","",IFERROR(HLOOKUP(AD55,'Appraisal Inputs'!$C$346:$BK$390,15,0),""))</f>
        <v/>
      </c>
      <c r="AE69" s="299" t="str">
        <f>IF(IFERROR(HLOOKUP(AE55,'Appraisal Inputs'!$C$346:$BK$390,15,0),"")="","",IFERROR(HLOOKUP(AE55,'Appraisal Inputs'!$C$346:$BK$390,15,0),""))</f>
        <v/>
      </c>
      <c r="AF69" s="300" t="str">
        <f>IF(IFERROR(HLOOKUP(AF55,'Appraisal Inputs'!$C$346:$BK$390,15,0),"")="","",IFERROR(HLOOKUP(AF55,'Appraisal Inputs'!$C$346:$BK$390,15,0),""))</f>
        <v/>
      </c>
      <c r="AG69" s="299" t="str">
        <f>IF(IFERROR(HLOOKUP(AG55,'Appraisal Inputs'!$C$346:$BK$390,15,0),"")="","",IFERROR(HLOOKUP(AG55,'Appraisal Inputs'!$C$346:$BK$390,15,0),""))</f>
        <v/>
      </c>
      <c r="AH69" s="300" t="str">
        <f>IF(IFERROR(HLOOKUP(AH55,'Appraisal Inputs'!$C$346:$BK$390,15,0),"")="","",IFERROR(HLOOKUP(AH55,'Appraisal Inputs'!$C$346:$BK$390,15,0),""))</f>
        <v/>
      </c>
      <c r="AI69" s="299" t="str">
        <f>IF(IFERROR(HLOOKUP(AI55,'Appraisal Inputs'!$C$346:$BK$390,15,0),"")="","",IFERROR(HLOOKUP(AI55,'Appraisal Inputs'!$C$346:$BK$390,15,0),""))</f>
        <v/>
      </c>
      <c r="AJ69" s="300" t="str">
        <f>IF(IFERROR(HLOOKUP(AJ55,'Appraisal Inputs'!$C$346:$BK$390,15,0),"")="","",IFERROR(HLOOKUP(AJ55,'Appraisal Inputs'!$C$346:$BK$390,15,0),""))</f>
        <v/>
      </c>
      <c r="AK69" s="299" t="str">
        <f>IF(IFERROR(HLOOKUP(AK55,'Appraisal Inputs'!$C$346:$BK$390,15,0),"")="","",IFERROR(HLOOKUP(AK55,'Appraisal Inputs'!$C$346:$BK$390,15,0),""))</f>
        <v/>
      </c>
      <c r="AL69" s="300" t="str">
        <f>IF(IFERROR(HLOOKUP(AL55,'Appraisal Inputs'!$C$346:$BK$390,15,0),"")="","",IFERROR(HLOOKUP(AL55,'Appraisal Inputs'!$C$346:$BK$390,15,0),""))</f>
        <v/>
      </c>
      <c r="AM69" s="299" t="str">
        <f>IF(IFERROR(HLOOKUP(AM55,'Appraisal Inputs'!$C$346:$BK$390,15,0),"")="","",IFERROR(HLOOKUP(AM55,'Appraisal Inputs'!$C$346:$BK$390,15,0),""))</f>
        <v/>
      </c>
      <c r="AN69" s="300" t="str">
        <f>IF(IFERROR(HLOOKUP(AN55,'Appraisal Inputs'!$C$346:$BK$390,15,0),"")="","",IFERROR(HLOOKUP(AN55,'Appraisal Inputs'!$C$346:$BK$390,15,0),""))</f>
        <v/>
      </c>
      <c r="AO69" s="299" t="str">
        <f>IF(IFERROR(HLOOKUP(AO55,'Appraisal Inputs'!$C$346:$BK$390,15,0),"")="","",IFERROR(HLOOKUP(AO55,'Appraisal Inputs'!$C$346:$BK$390,15,0),""))</f>
        <v/>
      </c>
      <c r="AP69" s="300" t="str">
        <f>IF(IFERROR(HLOOKUP(AP55,'Appraisal Inputs'!$C$346:$BK$390,15,0),"")="","",IFERROR(HLOOKUP(AP55,'Appraisal Inputs'!$C$346:$BK$390,15,0),""))</f>
        <v/>
      </c>
      <c r="AQ69" s="299" t="str">
        <f>IF(IFERROR(HLOOKUP(AQ55,'Appraisal Inputs'!$C$346:$BK$390,15,0),"")="","",IFERROR(HLOOKUP(AQ55,'Appraisal Inputs'!$C$346:$BK$390,15,0),""))</f>
        <v/>
      </c>
      <c r="AR69" s="300" t="str">
        <f>IF(IFERROR(HLOOKUP(AR55,'Appraisal Inputs'!$C$346:$BK$390,15,0),"")="","",IFERROR(HLOOKUP(AR55,'Appraisal Inputs'!$C$346:$BK$390,15,0),""))</f>
        <v/>
      </c>
      <c r="AS69" s="299" t="str">
        <f>IF(IFERROR(HLOOKUP(AS55,'Appraisal Inputs'!$C$346:$BK$390,15,0),"")="","",IFERROR(HLOOKUP(AS55,'Appraisal Inputs'!$C$346:$BK$390,15,0),""))</f>
        <v/>
      </c>
      <c r="AT69" s="300" t="str">
        <f>IF(IFERROR(HLOOKUP(AT55,'Appraisal Inputs'!$C$346:$BK$390,15,0),"")="","",IFERROR(HLOOKUP(AT55,'Appraisal Inputs'!$C$346:$BK$390,15,0),""))</f>
        <v/>
      </c>
      <c r="AU69" s="299" t="str">
        <f>IF(IFERROR(HLOOKUP(AU55,'Appraisal Inputs'!$C$346:$BK$390,15,0),"")="","",IFERROR(HLOOKUP(AU55,'Appraisal Inputs'!$C$346:$BK$390,15,0),""))</f>
        <v/>
      </c>
      <c r="AV69" s="300" t="str">
        <f>IF(IFERROR(HLOOKUP(AV55,'Appraisal Inputs'!$C$346:$BK$390,15,0),"")="","",IFERROR(HLOOKUP(AV55,'Appraisal Inputs'!$C$346:$BK$390,15,0),""))</f>
        <v/>
      </c>
      <c r="AW69" s="299" t="str">
        <f>IF(IFERROR(HLOOKUP(AW55,'Appraisal Inputs'!$C$346:$BK$390,15,0),"")="","",IFERROR(HLOOKUP(AW55,'Appraisal Inputs'!$C$346:$BK$390,15,0),""))</f>
        <v/>
      </c>
      <c r="AX69" s="300" t="str">
        <f>IF(IFERROR(HLOOKUP(AX55,'Appraisal Inputs'!$C$346:$BK$390,15,0),"")="","",IFERROR(HLOOKUP(AX55,'Appraisal Inputs'!$C$346:$BK$390,15,0),""))</f>
        <v/>
      </c>
      <c r="AY69" s="299" t="str">
        <f>IF(IFERROR(HLOOKUP(AY55,'Appraisal Inputs'!$C$346:$BK$390,15,0),"")="","",IFERROR(HLOOKUP(AY55,'Appraisal Inputs'!$C$346:$BK$390,15,0),""))</f>
        <v/>
      </c>
      <c r="AZ69" s="300" t="str">
        <f>IF(IFERROR(HLOOKUP(AZ55,'Appraisal Inputs'!$C$346:$BK$390,15,0),"")="","",IFERROR(HLOOKUP(AZ55,'Appraisal Inputs'!$C$346:$BK$390,15,0),""))</f>
        <v/>
      </c>
      <c r="BA69" s="299" t="str">
        <f>IF(IFERROR(HLOOKUP(BA55,'Appraisal Inputs'!$C$346:$BK$390,15,0),"")="","",IFERROR(HLOOKUP(BA55,'Appraisal Inputs'!$C$346:$BK$390,15,0),""))</f>
        <v/>
      </c>
      <c r="BB69" s="300" t="str">
        <f>IF(IFERROR(HLOOKUP(BB55,'Appraisal Inputs'!$C$346:$BK$390,15,0),"")="","",IFERROR(HLOOKUP(BB55,'Appraisal Inputs'!$C$346:$BK$390,15,0),""))</f>
        <v/>
      </c>
      <c r="BC69" s="299" t="str">
        <f>IF(IFERROR(HLOOKUP(BC55,'Appraisal Inputs'!$C$346:$BK$390,15,0),"")="","",IFERROR(HLOOKUP(BC55,'Appraisal Inputs'!$C$346:$BK$390,15,0),""))</f>
        <v/>
      </c>
      <c r="BD69" s="300" t="str">
        <f>IF(IFERROR(HLOOKUP(BD55,'Appraisal Inputs'!$C$346:$BK$390,15,0),"")="","",IFERROR(HLOOKUP(BD55,'Appraisal Inputs'!$C$346:$BK$390,15,0),""))</f>
        <v/>
      </c>
      <c r="BE69" s="299" t="str">
        <f>IF(IFERROR(HLOOKUP(BE55,'Appraisal Inputs'!$C$346:$BK$390,15,0),"")="","",IFERROR(HLOOKUP(BE55,'Appraisal Inputs'!$C$346:$BK$390,15,0),""))</f>
        <v/>
      </c>
      <c r="BF69" s="300" t="str">
        <f>IF(IFERROR(HLOOKUP(BF55,'Appraisal Inputs'!$C$346:$BK$390,15,0),"")="","",IFERROR(HLOOKUP(BF55,'Appraisal Inputs'!$C$346:$BK$390,15,0),""))</f>
        <v/>
      </c>
      <c r="BG69" s="299" t="str">
        <f>IF(IFERROR(HLOOKUP(BG55,'Appraisal Inputs'!$C$346:$BK$390,15,0),"")="","",IFERROR(HLOOKUP(BG55,'Appraisal Inputs'!$C$346:$BK$390,15,0),""))</f>
        <v/>
      </c>
      <c r="BH69" s="300" t="str">
        <f>IF(IFERROR(HLOOKUP(BH55,'Appraisal Inputs'!$C$346:$BK$390,15,0),"")="","",IFERROR(HLOOKUP(BH55,'Appraisal Inputs'!$C$346:$BK$390,15,0),""))</f>
        <v/>
      </c>
      <c r="BI69" s="299" t="str">
        <f>IF(IFERROR(HLOOKUP(BI55,'Appraisal Inputs'!$C$346:$BK$390,15,0),"")="","",IFERROR(HLOOKUP(BI55,'Appraisal Inputs'!$C$346:$BK$390,15,0),""))</f>
        <v/>
      </c>
      <c r="BJ69" s="315" t="str">
        <f>IF(IFERROR(HLOOKUP(BJ55,'Appraisal Inputs'!$C$346:$BK$390,15,0),"")="","",IFERROR(HLOOKUP(BJ55,'Appraisal Inputs'!$C$346:$BK$390,15,0),""))</f>
        <v/>
      </c>
      <c r="BL69" s="299">
        <f t="shared" si="3"/>
        <v>0</v>
      </c>
      <c r="BM69" s="318" t="str">
        <f t="shared" si="2"/>
        <v>No</v>
      </c>
    </row>
    <row r="70" spans="1:65" x14ac:dyDescent="0.25">
      <c r="A70" s="86"/>
      <c r="B70" s="143" t="str">
        <f>'Appraisal Inputs'!C361</f>
        <v>Comp 12</v>
      </c>
      <c r="C70" s="299" t="str">
        <f>IF(IFERROR(HLOOKUP(C55,'Appraisal Inputs'!$C$346:$BK$390,16,0),"")="","",IFERROR(HLOOKUP(C55,'Appraisal Inputs'!$C$346:$BK$390,16,0),""))</f>
        <v/>
      </c>
      <c r="D70" s="300" t="str">
        <f>IF(IFERROR(HLOOKUP(D55,'Appraisal Inputs'!$C$346:$BK$390,16,0),"")="","",IFERROR(HLOOKUP(D55,'Appraisal Inputs'!$C$346:$BK$390,16,0),""))</f>
        <v/>
      </c>
      <c r="E70" s="299" t="str">
        <f>IF(IFERROR(HLOOKUP(E55,'Appraisal Inputs'!$C$346:$BK$390,16,0),"")="","",IFERROR(HLOOKUP(E55,'Appraisal Inputs'!$C$346:$BK$390,16,0),""))</f>
        <v/>
      </c>
      <c r="F70" s="300" t="str">
        <f>IF(IFERROR(HLOOKUP(F55,'Appraisal Inputs'!$C$346:$BK$390,16,0),"")="","",IFERROR(HLOOKUP(F55,'Appraisal Inputs'!$C$346:$BK$390,16,0),""))</f>
        <v/>
      </c>
      <c r="G70" s="299" t="str">
        <f>IF(IFERROR(HLOOKUP(G55,'Appraisal Inputs'!$C$346:$BK$390,16,0),"")="","",IFERROR(HLOOKUP(G55,'Appraisal Inputs'!$C$346:$BK$390,16,0),""))</f>
        <v/>
      </c>
      <c r="H70" s="300" t="str">
        <f>IF(IFERROR(HLOOKUP(H55,'Appraisal Inputs'!$C$346:$BK$390,16,0),"")="","",IFERROR(HLOOKUP(H55,'Appraisal Inputs'!$C$346:$BK$390,16,0),""))</f>
        <v/>
      </c>
      <c r="I70" s="299" t="str">
        <f>IF(IFERROR(HLOOKUP(I55,'Appraisal Inputs'!$C$346:$BK$390,16,0),"")="","",IFERROR(HLOOKUP(I55,'Appraisal Inputs'!$C$346:$BK$390,16,0),""))</f>
        <v/>
      </c>
      <c r="J70" s="300" t="str">
        <f>IF(IFERROR(HLOOKUP(J55,'Appraisal Inputs'!$C$346:$BK$390,16,0),"")="","",IFERROR(HLOOKUP(J55,'Appraisal Inputs'!$C$346:$BK$390,16,0),""))</f>
        <v/>
      </c>
      <c r="K70" s="299" t="str">
        <f>IF(IFERROR(HLOOKUP(K55,'Appraisal Inputs'!$C$346:$BK$390,16,0),"")="","",IFERROR(HLOOKUP(K55,'Appraisal Inputs'!$C$346:$BK$390,16,0),""))</f>
        <v/>
      </c>
      <c r="L70" s="300" t="str">
        <f>IF(IFERROR(HLOOKUP(L55,'Appraisal Inputs'!$C$346:$BK$390,16,0),"")="","",IFERROR(HLOOKUP(L55,'Appraisal Inputs'!$C$346:$BK$390,16,0),""))</f>
        <v/>
      </c>
      <c r="M70" s="299" t="str">
        <f>IF(IFERROR(HLOOKUP(M55,'Appraisal Inputs'!$C$346:$BK$390,16,0),"")="","",IFERROR(HLOOKUP(M55,'Appraisal Inputs'!$C$346:$BK$390,16,0),""))</f>
        <v/>
      </c>
      <c r="N70" s="300" t="str">
        <f>IF(IFERROR(HLOOKUP(N55,'Appraisal Inputs'!$C$346:$BK$390,16,0),"")="","",IFERROR(HLOOKUP(N55,'Appraisal Inputs'!$C$346:$BK$390,16,0),""))</f>
        <v/>
      </c>
      <c r="O70" s="299" t="str">
        <f>IF(IFERROR(HLOOKUP(O55,'Appraisal Inputs'!$C$346:$BK$390,16,0),"")="","",IFERROR(HLOOKUP(O55,'Appraisal Inputs'!$C$346:$BK$390,16,0),""))</f>
        <v/>
      </c>
      <c r="P70" s="300" t="str">
        <f>IF(IFERROR(HLOOKUP(P55,'Appraisal Inputs'!$C$346:$BK$390,16,0),"")="","",IFERROR(HLOOKUP(P55,'Appraisal Inputs'!$C$346:$BK$390,16,0),""))</f>
        <v/>
      </c>
      <c r="Q70" s="299" t="str">
        <f>IF(IFERROR(HLOOKUP(Q55,'Appraisal Inputs'!$C$346:$BK$390,16,0),"")="","",IFERROR(HLOOKUP(Q55,'Appraisal Inputs'!$C$346:$BK$390,16,0),""))</f>
        <v/>
      </c>
      <c r="R70" s="300" t="str">
        <f>IF(IFERROR(HLOOKUP(R55,'Appraisal Inputs'!$C$346:$BK$390,16,0),"")="","",IFERROR(HLOOKUP(R55,'Appraisal Inputs'!$C$346:$BK$390,16,0),""))</f>
        <v/>
      </c>
      <c r="S70" s="299" t="str">
        <f>IF(IFERROR(HLOOKUP(S55,'Appraisal Inputs'!$C$346:$BK$390,16,0),"")="","",IFERROR(HLOOKUP(S55,'Appraisal Inputs'!$C$346:$BK$390,16,0),""))</f>
        <v/>
      </c>
      <c r="T70" s="300" t="str">
        <f>IF(IFERROR(HLOOKUP(T55,'Appraisal Inputs'!$C$346:$BK$390,16,0),"")="","",IFERROR(HLOOKUP(T55,'Appraisal Inputs'!$C$346:$BK$390,16,0),""))</f>
        <v/>
      </c>
      <c r="U70" s="299" t="str">
        <f>IF(IFERROR(HLOOKUP(U55,'Appraisal Inputs'!$C$346:$BK$390,16,0),"")="","",IFERROR(HLOOKUP(U55,'Appraisal Inputs'!$C$346:$BK$390,16,0),""))</f>
        <v/>
      </c>
      <c r="V70" s="300" t="str">
        <f>IF(IFERROR(HLOOKUP(V55,'Appraisal Inputs'!$C$346:$BK$390,16,0),"")="","",IFERROR(HLOOKUP(V55,'Appraisal Inputs'!$C$346:$BK$390,16,0),""))</f>
        <v/>
      </c>
      <c r="W70" s="299" t="str">
        <f>IF(IFERROR(HLOOKUP(W55,'Appraisal Inputs'!$C$346:$BK$390,16,0),"")="","",IFERROR(HLOOKUP(W55,'Appraisal Inputs'!$C$346:$BK$390,16,0),""))</f>
        <v/>
      </c>
      <c r="X70" s="300" t="str">
        <f>IF(IFERROR(HLOOKUP(X55,'Appraisal Inputs'!$C$346:$BK$390,16,0),"")="","",IFERROR(HLOOKUP(X55,'Appraisal Inputs'!$C$346:$BK$390,16,0),""))</f>
        <v/>
      </c>
      <c r="Y70" s="299" t="str">
        <f>IF(IFERROR(HLOOKUP(Y55,'Appraisal Inputs'!$C$346:$BK$390,16,0),"")="","",IFERROR(HLOOKUP(Y55,'Appraisal Inputs'!$C$346:$BK$390,16,0),""))</f>
        <v/>
      </c>
      <c r="Z70" s="300" t="str">
        <f>IF(IFERROR(HLOOKUP(Z55,'Appraisal Inputs'!$C$346:$BK$390,16,0),"")="","",IFERROR(HLOOKUP(Z55,'Appraisal Inputs'!$C$346:$BK$390,16,0),""))</f>
        <v/>
      </c>
      <c r="AA70" s="299" t="str">
        <f>IF(IFERROR(HLOOKUP(AA55,'Appraisal Inputs'!$C$346:$BK$390,16,0),"")="","",IFERROR(HLOOKUP(AA55,'Appraisal Inputs'!$C$346:$BK$390,16,0),""))</f>
        <v/>
      </c>
      <c r="AB70" s="300" t="str">
        <f>IF(IFERROR(HLOOKUP(AB55,'Appraisal Inputs'!$C$346:$BK$390,16,0),"")="","",IFERROR(HLOOKUP(AB55,'Appraisal Inputs'!$C$346:$BK$390,16,0),""))</f>
        <v/>
      </c>
      <c r="AC70" s="299" t="str">
        <f>IF(IFERROR(HLOOKUP(AC55,'Appraisal Inputs'!$C$346:$BK$390,16,0),"")="","",IFERROR(HLOOKUP(AC55,'Appraisal Inputs'!$C$346:$BK$390,16,0),""))</f>
        <v/>
      </c>
      <c r="AD70" s="300" t="str">
        <f>IF(IFERROR(HLOOKUP(AD55,'Appraisal Inputs'!$C$346:$BK$390,16,0),"")="","",IFERROR(HLOOKUP(AD55,'Appraisal Inputs'!$C$346:$BK$390,16,0),""))</f>
        <v/>
      </c>
      <c r="AE70" s="299" t="str">
        <f>IF(IFERROR(HLOOKUP(AE55,'Appraisal Inputs'!$C$346:$BK$390,16,0),"")="","",IFERROR(HLOOKUP(AE55,'Appraisal Inputs'!$C$346:$BK$390,16,0),""))</f>
        <v/>
      </c>
      <c r="AF70" s="300" t="str">
        <f>IF(IFERROR(HLOOKUP(AF55,'Appraisal Inputs'!$C$346:$BK$390,16,0),"")="","",IFERROR(HLOOKUP(AF55,'Appraisal Inputs'!$C$346:$BK$390,16,0),""))</f>
        <v/>
      </c>
      <c r="AG70" s="299" t="str">
        <f>IF(IFERROR(HLOOKUP(AG55,'Appraisal Inputs'!$C$346:$BK$390,16,0),"")="","",IFERROR(HLOOKUP(AG55,'Appraisal Inputs'!$C$346:$BK$390,16,0),""))</f>
        <v/>
      </c>
      <c r="AH70" s="300" t="str">
        <f>IF(IFERROR(HLOOKUP(AH55,'Appraisal Inputs'!$C$346:$BK$390,16,0),"")="","",IFERROR(HLOOKUP(AH55,'Appraisal Inputs'!$C$346:$BK$390,16,0),""))</f>
        <v/>
      </c>
      <c r="AI70" s="299" t="str">
        <f>IF(IFERROR(HLOOKUP(AI55,'Appraisal Inputs'!$C$346:$BK$390,16,0),"")="","",IFERROR(HLOOKUP(AI55,'Appraisal Inputs'!$C$346:$BK$390,16,0),""))</f>
        <v/>
      </c>
      <c r="AJ70" s="300" t="str">
        <f>IF(IFERROR(HLOOKUP(AJ55,'Appraisal Inputs'!$C$346:$BK$390,16,0),"")="","",IFERROR(HLOOKUP(AJ55,'Appraisal Inputs'!$C$346:$BK$390,16,0),""))</f>
        <v/>
      </c>
      <c r="AK70" s="299" t="str">
        <f>IF(IFERROR(HLOOKUP(AK55,'Appraisal Inputs'!$C$346:$BK$390,16,0),"")="","",IFERROR(HLOOKUP(AK55,'Appraisal Inputs'!$C$346:$BK$390,16,0),""))</f>
        <v/>
      </c>
      <c r="AL70" s="300" t="str">
        <f>IF(IFERROR(HLOOKUP(AL55,'Appraisal Inputs'!$C$346:$BK$390,16,0),"")="","",IFERROR(HLOOKUP(AL55,'Appraisal Inputs'!$C$346:$BK$390,16,0),""))</f>
        <v/>
      </c>
      <c r="AM70" s="299" t="str">
        <f>IF(IFERROR(HLOOKUP(AM55,'Appraisal Inputs'!$C$346:$BK$390,16,0),"")="","",IFERROR(HLOOKUP(AM55,'Appraisal Inputs'!$C$346:$BK$390,16,0),""))</f>
        <v/>
      </c>
      <c r="AN70" s="300" t="str">
        <f>IF(IFERROR(HLOOKUP(AN55,'Appraisal Inputs'!$C$346:$BK$390,16,0),"")="","",IFERROR(HLOOKUP(AN55,'Appraisal Inputs'!$C$346:$BK$390,16,0),""))</f>
        <v/>
      </c>
      <c r="AO70" s="299" t="str">
        <f>IF(IFERROR(HLOOKUP(AO55,'Appraisal Inputs'!$C$346:$BK$390,16,0),"")="","",IFERROR(HLOOKUP(AO55,'Appraisal Inputs'!$C$346:$BK$390,16,0),""))</f>
        <v/>
      </c>
      <c r="AP70" s="300" t="str">
        <f>IF(IFERROR(HLOOKUP(AP55,'Appraisal Inputs'!$C$346:$BK$390,16,0),"")="","",IFERROR(HLOOKUP(AP55,'Appraisal Inputs'!$C$346:$BK$390,16,0),""))</f>
        <v/>
      </c>
      <c r="AQ70" s="299" t="str">
        <f>IF(IFERROR(HLOOKUP(AQ55,'Appraisal Inputs'!$C$346:$BK$390,16,0),"")="","",IFERROR(HLOOKUP(AQ55,'Appraisal Inputs'!$C$346:$BK$390,16,0),""))</f>
        <v/>
      </c>
      <c r="AR70" s="300" t="str">
        <f>IF(IFERROR(HLOOKUP(AR55,'Appraisal Inputs'!$C$346:$BK$390,16,0),"")="","",IFERROR(HLOOKUP(AR55,'Appraisal Inputs'!$C$346:$BK$390,16,0),""))</f>
        <v/>
      </c>
      <c r="AS70" s="299" t="str">
        <f>IF(IFERROR(HLOOKUP(AS55,'Appraisal Inputs'!$C$346:$BK$390,16,0),"")="","",IFERROR(HLOOKUP(AS55,'Appraisal Inputs'!$C$346:$BK$390,16,0),""))</f>
        <v/>
      </c>
      <c r="AT70" s="300" t="str">
        <f>IF(IFERROR(HLOOKUP(AT55,'Appraisal Inputs'!$C$346:$BK$390,16,0),"")="","",IFERROR(HLOOKUP(AT55,'Appraisal Inputs'!$C$346:$BK$390,16,0),""))</f>
        <v/>
      </c>
      <c r="AU70" s="299" t="str">
        <f>IF(IFERROR(HLOOKUP(AU55,'Appraisal Inputs'!$C$346:$BK$390,16,0),"")="","",IFERROR(HLOOKUP(AU55,'Appraisal Inputs'!$C$346:$BK$390,16,0),""))</f>
        <v/>
      </c>
      <c r="AV70" s="300" t="str">
        <f>IF(IFERROR(HLOOKUP(AV55,'Appraisal Inputs'!$C$346:$BK$390,16,0),"")="","",IFERROR(HLOOKUP(AV55,'Appraisal Inputs'!$C$346:$BK$390,16,0),""))</f>
        <v/>
      </c>
      <c r="AW70" s="299" t="str">
        <f>IF(IFERROR(HLOOKUP(AW55,'Appraisal Inputs'!$C$346:$BK$390,16,0),"")="","",IFERROR(HLOOKUP(AW55,'Appraisal Inputs'!$C$346:$BK$390,16,0),""))</f>
        <v/>
      </c>
      <c r="AX70" s="300" t="str">
        <f>IF(IFERROR(HLOOKUP(AX55,'Appraisal Inputs'!$C$346:$BK$390,16,0),"")="","",IFERROR(HLOOKUP(AX55,'Appraisal Inputs'!$C$346:$BK$390,16,0),""))</f>
        <v/>
      </c>
      <c r="AY70" s="299" t="str">
        <f>IF(IFERROR(HLOOKUP(AY55,'Appraisal Inputs'!$C$346:$BK$390,16,0),"")="","",IFERROR(HLOOKUP(AY55,'Appraisal Inputs'!$C$346:$BK$390,16,0),""))</f>
        <v/>
      </c>
      <c r="AZ70" s="300" t="str">
        <f>IF(IFERROR(HLOOKUP(AZ55,'Appraisal Inputs'!$C$346:$BK$390,16,0),"")="","",IFERROR(HLOOKUP(AZ55,'Appraisal Inputs'!$C$346:$BK$390,16,0),""))</f>
        <v/>
      </c>
      <c r="BA70" s="299" t="str">
        <f>IF(IFERROR(HLOOKUP(BA55,'Appraisal Inputs'!$C$346:$BK$390,16,0),"")="","",IFERROR(HLOOKUP(BA55,'Appraisal Inputs'!$C$346:$BK$390,16,0),""))</f>
        <v/>
      </c>
      <c r="BB70" s="300" t="str">
        <f>IF(IFERROR(HLOOKUP(BB55,'Appraisal Inputs'!$C$346:$BK$390,16,0),"")="","",IFERROR(HLOOKUP(BB55,'Appraisal Inputs'!$C$346:$BK$390,16,0),""))</f>
        <v/>
      </c>
      <c r="BC70" s="299" t="str">
        <f>IF(IFERROR(HLOOKUP(BC55,'Appraisal Inputs'!$C$346:$BK$390,16,0),"")="","",IFERROR(HLOOKUP(BC55,'Appraisal Inputs'!$C$346:$BK$390,16,0),""))</f>
        <v/>
      </c>
      <c r="BD70" s="300" t="str">
        <f>IF(IFERROR(HLOOKUP(BD55,'Appraisal Inputs'!$C$346:$BK$390,16,0),"")="","",IFERROR(HLOOKUP(BD55,'Appraisal Inputs'!$C$346:$BK$390,16,0),""))</f>
        <v/>
      </c>
      <c r="BE70" s="299" t="str">
        <f>IF(IFERROR(HLOOKUP(BE55,'Appraisal Inputs'!$C$346:$BK$390,16,0),"")="","",IFERROR(HLOOKUP(BE55,'Appraisal Inputs'!$C$346:$BK$390,16,0),""))</f>
        <v/>
      </c>
      <c r="BF70" s="300" t="str">
        <f>IF(IFERROR(HLOOKUP(BF55,'Appraisal Inputs'!$C$346:$BK$390,16,0),"")="","",IFERROR(HLOOKUP(BF55,'Appraisal Inputs'!$C$346:$BK$390,16,0),""))</f>
        <v/>
      </c>
      <c r="BG70" s="299" t="str">
        <f>IF(IFERROR(HLOOKUP(BG55,'Appraisal Inputs'!$C$346:$BK$390,16,0),"")="","",IFERROR(HLOOKUP(BG55,'Appraisal Inputs'!$C$346:$BK$390,16,0),""))</f>
        <v/>
      </c>
      <c r="BH70" s="300" t="str">
        <f>IF(IFERROR(HLOOKUP(BH55,'Appraisal Inputs'!$C$346:$BK$390,16,0),"")="","",IFERROR(HLOOKUP(BH55,'Appraisal Inputs'!$C$346:$BK$390,16,0),""))</f>
        <v/>
      </c>
      <c r="BI70" s="299" t="str">
        <f>IF(IFERROR(HLOOKUP(BI55,'Appraisal Inputs'!$C$346:$BK$390,16,0),"")="","",IFERROR(HLOOKUP(BI55,'Appraisal Inputs'!$C$346:$BK$390,16,0),""))</f>
        <v/>
      </c>
      <c r="BJ70" s="315" t="str">
        <f>IF(IFERROR(HLOOKUP(BJ55,'Appraisal Inputs'!$C$346:$BK$390,16,0),"")="","",IFERROR(HLOOKUP(BJ55,'Appraisal Inputs'!$C$346:$BK$390,16,0),""))</f>
        <v/>
      </c>
      <c r="BL70" s="299">
        <f t="shared" si="3"/>
        <v>0</v>
      </c>
      <c r="BM70" s="318" t="str">
        <f t="shared" si="2"/>
        <v>No</v>
      </c>
    </row>
    <row r="71" spans="1:65" x14ac:dyDescent="0.25">
      <c r="A71" s="86"/>
      <c r="B71" s="143" t="str">
        <f>'Appraisal Inputs'!C362</f>
        <v>Comp 13</v>
      </c>
      <c r="C71" s="299" t="str">
        <f>IF(IFERROR(HLOOKUP(C55,'Appraisal Inputs'!$C$346:$BK$390,17,0),"")="","",IFERROR(HLOOKUP(C55,'Appraisal Inputs'!$C$346:$BK$390,17,0),""))</f>
        <v/>
      </c>
      <c r="D71" s="300" t="str">
        <f>IF(IFERROR(HLOOKUP(D55,'Appraisal Inputs'!$C$346:$BK$390,17,0),"")="","",IFERROR(HLOOKUP(D55,'Appraisal Inputs'!$C$346:$BK$390,17,0),""))</f>
        <v/>
      </c>
      <c r="E71" s="299" t="str">
        <f>IF(IFERROR(HLOOKUP(E55,'Appraisal Inputs'!$C$346:$BK$390,17,0),"")="","",IFERROR(HLOOKUP(E55,'Appraisal Inputs'!$C$346:$BK$390,17,0),""))</f>
        <v/>
      </c>
      <c r="F71" s="300" t="str">
        <f>IF(IFERROR(HLOOKUP(F55,'Appraisal Inputs'!$C$346:$BK$390,17,0),"")="","",IFERROR(HLOOKUP(F55,'Appraisal Inputs'!$C$346:$BK$390,17,0),""))</f>
        <v/>
      </c>
      <c r="G71" s="299" t="str">
        <f>IF(IFERROR(HLOOKUP(G55,'Appraisal Inputs'!$C$346:$BK$390,17,0),"")="","",IFERROR(HLOOKUP(G55,'Appraisal Inputs'!$C$346:$BK$390,17,0),""))</f>
        <v/>
      </c>
      <c r="H71" s="300" t="str">
        <f>IF(IFERROR(HLOOKUP(H55,'Appraisal Inputs'!$C$346:$BK$390,17,0),"")="","",IFERROR(HLOOKUP(H55,'Appraisal Inputs'!$C$346:$BK$390,17,0),""))</f>
        <v/>
      </c>
      <c r="I71" s="299" t="str">
        <f>IF(IFERROR(HLOOKUP(I55,'Appraisal Inputs'!$C$346:$BK$390,17,0),"")="","",IFERROR(HLOOKUP(I55,'Appraisal Inputs'!$C$346:$BK$390,17,0),""))</f>
        <v/>
      </c>
      <c r="J71" s="300" t="str">
        <f>IF(IFERROR(HLOOKUP(J55,'Appraisal Inputs'!$C$346:$BK$390,17,0),"")="","",IFERROR(HLOOKUP(J55,'Appraisal Inputs'!$C$346:$BK$390,17,0),""))</f>
        <v/>
      </c>
      <c r="K71" s="299" t="str">
        <f>IF(IFERROR(HLOOKUP(K55,'Appraisal Inputs'!$C$346:$BK$390,17,0),"")="","",IFERROR(HLOOKUP(K55,'Appraisal Inputs'!$C$346:$BK$390,17,0),""))</f>
        <v/>
      </c>
      <c r="L71" s="300" t="str">
        <f>IF(IFERROR(HLOOKUP(L55,'Appraisal Inputs'!$C$346:$BK$390,17,0),"")="","",IFERROR(HLOOKUP(L55,'Appraisal Inputs'!$C$346:$BK$390,17,0),""))</f>
        <v/>
      </c>
      <c r="M71" s="299" t="str">
        <f>IF(IFERROR(HLOOKUP(M55,'Appraisal Inputs'!$C$346:$BK$390,17,0),"")="","",IFERROR(HLOOKUP(M55,'Appraisal Inputs'!$C$346:$BK$390,17,0),""))</f>
        <v/>
      </c>
      <c r="N71" s="300" t="str">
        <f>IF(IFERROR(HLOOKUP(N55,'Appraisal Inputs'!$C$346:$BK$390,17,0),"")="","",IFERROR(HLOOKUP(N55,'Appraisal Inputs'!$C$346:$BK$390,17,0),""))</f>
        <v/>
      </c>
      <c r="O71" s="299" t="str">
        <f>IF(IFERROR(HLOOKUP(O55,'Appraisal Inputs'!$C$346:$BK$390,17,0),"")="","",IFERROR(HLOOKUP(O55,'Appraisal Inputs'!$C$346:$BK$390,17,0),""))</f>
        <v/>
      </c>
      <c r="P71" s="300" t="str">
        <f>IF(IFERROR(HLOOKUP(P55,'Appraisal Inputs'!$C$346:$BK$390,17,0),"")="","",IFERROR(HLOOKUP(P55,'Appraisal Inputs'!$C$346:$BK$390,17,0),""))</f>
        <v/>
      </c>
      <c r="Q71" s="299" t="str">
        <f>IF(IFERROR(HLOOKUP(Q55,'Appraisal Inputs'!$C$346:$BK$390,17,0),"")="","",IFERROR(HLOOKUP(Q55,'Appraisal Inputs'!$C$346:$BK$390,17,0),""))</f>
        <v/>
      </c>
      <c r="R71" s="300" t="str">
        <f>IF(IFERROR(HLOOKUP(R55,'Appraisal Inputs'!$C$346:$BK$390,17,0),"")="","",IFERROR(HLOOKUP(R55,'Appraisal Inputs'!$C$346:$BK$390,17,0),""))</f>
        <v/>
      </c>
      <c r="S71" s="299" t="str">
        <f>IF(IFERROR(HLOOKUP(S55,'Appraisal Inputs'!$C$346:$BK$390,17,0),"")="","",IFERROR(HLOOKUP(S55,'Appraisal Inputs'!$C$346:$BK$390,17,0),""))</f>
        <v/>
      </c>
      <c r="T71" s="300" t="str">
        <f>IF(IFERROR(HLOOKUP(T55,'Appraisal Inputs'!$C$346:$BK$390,17,0),"")="","",IFERROR(HLOOKUP(T55,'Appraisal Inputs'!$C$346:$BK$390,17,0),""))</f>
        <v/>
      </c>
      <c r="U71" s="299" t="str">
        <f>IF(IFERROR(HLOOKUP(U55,'Appraisal Inputs'!$C$346:$BK$390,17,0),"")="","",IFERROR(HLOOKUP(U55,'Appraisal Inputs'!$C$346:$BK$390,17,0),""))</f>
        <v/>
      </c>
      <c r="V71" s="300" t="str">
        <f>IF(IFERROR(HLOOKUP(V55,'Appraisal Inputs'!$C$346:$BK$390,17,0),"")="","",IFERROR(HLOOKUP(V55,'Appraisal Inputs'!$C$346:$BK$390,17,0),""))</f>
        <v/>
      </c>
      <c r="W71" s="299" t="str">
        <f>IF(IFERROR(HLOOKUP(W55,'Appraisal Inputs'!$C$346:$BK$390,17,0),"")="","",IFERROR(HLOOKUP(W55,'Appraisal Inputs'!$C$346:$BK$390,17,0),""))</f>
        <v/>
      </c>
      <c r="X71" s="300" t="str">
        <f>IF(IFERROR(HLOOKUP(X55,'Appraisal Inputs'!$C$346:$BK$390,17,0),"")="","",IFERROR(HLOOKUP(X55,'Appraisal Inputs'!$C$346:$BK$390,17,0),""))</f>
        <v/>
      </c>
      <c r="Y71" s="299" t="str">
        <f>IF(IFERROR(HLOOKUP(Y55,'Appraisal Inputs'!$C$346:$BK$390,17,0),"")="","",IFERROR(HLOOKUP(Y55,'Appraisal Inputs'!$C$346:$BK$390,17,0),""))</f>
        <v/>
      </c>
      <c r="Z71" s="300" t="str">
        <f>IF(IFERROR(HLOOKUP(Z55,'Appraisal Inputs'!$C$346:$BK$390,17,0),"")="","",IFERROR(HLOOKUP(Z55,'Appraisal Inputs'!$C$346:$BK$390,17,0),""))</f>
        <v/>
      </c>
      <c r="AA71" s="299" t="str">
        <f>IF(IFERROR(HLOOKUP(AA55,'Appraisal Inputs'!$C$346:$BK$390,17,0),"")="","",IFERROR(HLOOKUP(AA55,'Appraisal Inputs'!$C$346:$BK$390,17,0),""))</f>
        <v/>
      </c>
      <c r="AB71" s="300" t="str">
        <f>IF(IFERROR(HLOOKUP(AB55,'Appraisal Inputs'!$C$346:$BK$390,17,0),"")="","",IFERROR(HLOOKUP(AB55,'Appraisal Inputs'!$C$346:$BK$390,17,0),""))</f>
        <v/>
      </c>
      <c r="AC71" s="299" t="str">
        <f>IF(IFERROR(HLOOKUP(AC55,'Appraisal Inputs'!$C$346:$BK$390,17,0),"")="","",IFERROR(HLOOKUP(AC55,'Appraisal Inputs'!$C$346:$BK$390,17,0),""))</f>
        <v/>
      </c>
      <c r="AD71" s="300" t="str">
        <f>IF(IFERROR(HLOOKUP(AD55,'Appraisal Inputs'!$C$346:$BK$390,17,0),"")="","",IFERROR(HLOOKUP(AD55,'Appraisal Inputs'!$C$346:$BK$390,17,0),""))</f>
        <v/>
      </c>
      <c r="AE71" s="299" t="str">
        <f>IF(IFERROR(HLOOKUP(AE55,'Appraisal Inputs'!$C$346:$BK$390,17,0),"")="","",IFERROR(HLOOKUP(AE55,'Appraisal Inputs'!$C$346:$BK$390,17,0),""))</f>
        <v/>
      </c>
      <c r="AF71" s="300" t="str">
        <f>IF(IFERROR(HLOOKUP(AF55,'Appraisal Inputs'!$C$346:$BK$390,17,0),"")="","",IFERROR(HLOOKUP(AF55,'Appraisal Inputs'!$C$346:$BK$390,17,0),""))</f>
        <v/>
      </c>
      <c r="AG71" s="299" t="str">
        <f>IF(IFERROR(HLOOKUP(AG55,'Appraisal Inputs'!$C$346:$BK$390,17,0),"")="","",IFERROR(HLOOKUP(AG55,'Appraisal Inputs'!$C$346:$BK$390,17,0),""))</f>
        <v/>
      </c>
      <c r="AH71" s="300" t="str">
        <f>IF(IFERROR(HLOOKUP(AH55,'Appraisal Inputs'!$C$346:$BK$390,17,0),"")="","",IFERROR(HLOOKUP(AH55,'Appraisal Inputs'!$C$346:$BK$390,17,0),""))</f>
        <v/>
      </c>
      <c r="AI71" s="299" t="str">
        <f>IF(IFERROR(HLOOKUP(AI55,'Appraisal Inputs'!$C$346:$BK$390,17,0),"")="","",IFERROR(HLOOKUP(AI55,'Appraisal Inputs'!$C$346:$BK$390,17,0),""))</f>
        <v/>
      </c>
      <c r="AJ71" s="300" t="str">
        <f>IF(IFERROR(HLOOKUP(AJ55,'Appraisal Inputs'!$C$346:$BK$390,17,0),"")="","",IFERROR(HLOOKUP(AJ55,'Appraisal Inputs'!$C$346:$BK$390,17,0),""))</f>
        <v/>
      </c>
      <c r="AK71" s="299" t="str">
        <f>IF(IFERROR(HLOOKUP(AK55,'Appraisal Inputs'!$C$346:$BK$390,17,0),"")="","",IFERROR(HLOOKUP(AK55,'Appraisal Inputs'!$C$346:$BK$390,17,0),""))</f>
        <v/>
      </c>
      <c r="AL71" s="300" t="str">
        <f>IF(IFERROR(HLOOKUP(AL55,'Appraisal Inputs'!$C$346:$BK$390,17,0),"")="","",IFERROR(HLOOKUP(AL55,'Appraisal Inputs'!$C$346:$BK$390,17,0),""))</f>
        <v/>
      </c>
      <c r="AM71" s="299" t="str">
        <f>IF(IFERROR(HLOOKUP(AM55,'Appraisal Inputs'!$C$346:$BK$390,17,0),"")="","",IFERROR(HLOOKUP(AM55,'Appraisal Inputs'!$C$346:$BK$390,17,0),""))</f>
        <v/>
      </c>
      <c r="AN71" s="300" t="str">
        <f>IF(IFERROR(HLOOKUP(AN55,'Appraisal Inputs'!$C$346:$BK$390,17,0),"")="","",IFERROR(HLOOKUP(AN55,'Appraisal Inputs'!$C$346:$BK$390,17,0),""))</f>
        <v/>
      </c>
      <c r="AO71" s="299" t="str">
        <f>IF(IFERROR(HLOOKUP(AO55,'Appraisal Inputs'!$C$346:$BK$390,17,0),"")="","",IFERROR(HLOOKUP(AO55,'Appraisal Inputs'!$C$346:$BK$390,17,0),""))</f>
        <v/>
      </c>
      <c r="AP71" s="300" t="str">
        <f>IF(IFERROR(HLOOKUP(AP55,'Appraisal Inputs'!$C$346:$BK$390,17,0),"")="","",IFERROR(HLOOKUP(AP55,'Appraisal Inputs'!$C$346:$BK$390,17,0),""))</f>
        <v/>
      </c>
      <c r="AQ71" s="299" t="str">
        <f>IF(IFERROR(HLOOKUP(AQ55,'Appraisal Inputs'!$C$346:$BK$390,17,0),"")="","",IFERROR(HLOOKUP(AQ55,'Appraisal Inputs'!$C$346:$BK$390,17,0),""))</f>
        <v/>
      </c>
      <c r="AR71" s="300" t="str">
        <f>IF(IFERROR(HLOOKUP(AR55,'Appraisal Inputs'!$C$346:$BK$390,17,0),"")="","",IFERROR(HLOOKUP(AR55,'Appraisal Inputs'!$C$346:$BK$390,17,0),""))</f>
        <v/>
      </c>
      <c r="AS71" s="299" t="str">
        <f>IF(IFERROR(HLOOKUP(AS55,'Appraisal Inputs'!$C$346:$BK$390,17,0),"")="","",IFERROR(HLOOKUP(AS55,'Appraisal Inputs'!$C$346:$BK$390,17,0),""))</f>
        <v/>
      </c>
      <c r="AT71" s="300" t="str">
        <f>IF(IFERROR(HLOOKUP(AT55,'Appraisal Inputs'!$C$346:$BK$390,17,0),"")="","",IFERROR(HLOOKUP(AT55,'Appraisal Inputs'!$C$346:$BK$390,17,0),""))</f>
        <v/>
      </c>
      <c r="AU71" s="299" t="str">
        <f>IF(IFERROR(HLOOKUP(AU55,'Appraisal Inputs'!$C$346:$BK$390,17,0),"")="","",IFERROR(HLOOKUP(AU55,'Appraisal Inputs'!$C$346:$BK$390,17,0),""))</f>
        <v/>
      </c>
      <c r="AV71" s="300" t="str">
        <f>IF(IFERROR(HLOOKUP(AV55,'Appraisal Inputs'!$C$346:$BK$390,17,0),"")="","",IFERROR(HLOOKUP(AV55,'Appraisal Inputs'!$C$346:$BK$390,17,0),""))</f>
        <v/>
      </c>
      <c r="AW71" s="299" t="str">
        <f>IF(IFERROR(HLOOKUP(AW55,'Appraisal Inputs'!$C$346:$BK$390,17,0),"")="","",IFERROR(HLOOKUP(AW55,'Appraisal Inputs'!$C$346:$BK$390,17,0),""))</f>
        <v/>
      </c>
      <c r="AX71" s="300" t="str">
        <f>IF(IFERROR(HLOOKUP(AX55,'Appraisal Inputs'!$C$346:$BK$390,17,0),"")="","",IFERROR(HLOOKUP(AX55,'Appraisal Inputs'!$C$346:$BK$390,17,0),""))</f>
        <v/>
      </c>
      <c r="AY71" s="299" t="str">
        <f>IF(IFERROR(HLOOKUP(AY55,'Appraisal Inputs'!$C$346:$BK$390,17,0),"")="","",IFERROR(HLOOKUP(AY55,'Appraisal Inputs'!$C$346:$BK$390,17,0),""))</f>
        <v/>
      </c>
      <c r="AZ71" s="300" t="str">
        <f>IF(IFERROR(HLOOKUP(AZ55,'Appraisal Inputs'!$C$346:$BK$390,17,0),"")="","",IFERROR(HLOOKUP(AZ55,'Appraisal Inputs'!$C$346:$BK$390,17,0),""))</f>
        <v/>
      </c>
      <c r="BA71" s="299" t="str">
        <f>IF(IFERROR(HLOOKUP(BA55,'Appraisal Inputs'!$C$346:$BK$390,17,0),"")="","",IFERROR(HLOOKUP(BA55,'Appraisal Inputs'!$C$346:$BK$390,17,0),""))</f>
        <v/>
      </c>
      <c r="BB71" s="300" t="str">
        <f>IF(IFERROR(HLOOKUP(BB55,'Appraisal Inputs'!$C$346:$BK$390,17,0),"")="","",IFERROR(HLOOKUP(BB55,'Appraisal Inputs'!$C$346:$BK$390,17,0),""))</f>
        <v/>
      </c>
      <c r="BC71" s="299" t="str">
        <f>IF(IFERROR(HLOOKUP(BC55,'Appraisal Inputs'!$C$346:$BK$390,17,0),"")="","",IFERROR(HLOOKUP(BC55,'Appraisal Inputs'!$C$346:$BK$390,17,0),""))</f>
        <v/>
      </c>
      <c r="BD71" s="300" t="str">
        <f>IF(IFERROR(HLOOKUP(BD55,'Appraisal Inputs'!$C$346:$BK$390,17,0),"")="","",IFERROR(HLOOKUP(BD55,'Appraisal Inputs'!$C$346:$BK$390,17,0),""))</f>
        <v/>
      </c>
      <c r="BE71" s="299" t="str">
        <f>IF(IFERROR(HLOOKUP(BE55,'Appraisal Inputs'!$C$346:$BK$390,17,0),"")="","",IFERROR(HLOOKUP(BE55,'Appraisal Inputs'!$C$346:$BK$390,17,0),""))</f>
        <v/>
      </c>
      <c r="BF71" s="300" t="str">
        <f>IF(IFERROR(HLOOKUP(BF55,'Appraisal Inputs'!$C$346:$BK$390,17,0),"")="","",IFERROR(HLOOKUP(BF55,'Appraisal Inputs'!$C$346:$BK$390,17,0),""))</f>
        <v/>
      </c>
      <c r="BG71" s="299" t="str">
        <f>IF(IFERROR(HLOOKUP(BG55,'Appraisal Inputs'!$C$346:$BK$390,17,0),"")="","",IFERROR(HLOOKUP(BG55,'Appraisal Inputs'!$C$346:$BK$390,17,0),""))</f>
        <v/>
      </c>
      <c r="BH71" s="300" t="str">
        <f>IF(IFERROR(HLOOKUP(BH55,'Appraisal Inputs'!$C$346:$BK$390,17,0),"")="","",IFERROR(HLOOKUP(BH55,'Appraisal Inputs'!$C$346:$BK$390,17,0),""))</f>
        <v/>
      </c>
      <c r="BI71" s="299" t="str">
        <f>IF(IFERROR(HLOOKUP(BI55,'Appraisal Inputs'!$C$346:$BK$390,17,0),"")="","",IFERROR(HLOOKUP(BI55,'Appraisal Inputs'!$C$346:$BK$390,17,0),""))</f>
        <v/>
      </c>
      <c r="BJ71" s="315" t="str">
        <f>IF(IFERROR(HLOOKUP(BJ55,'Appraisal Inputs'!$C$346:$BK$390,17,0),"")="","",IFERROR(HLOOKUP(BJ55,'Appraisal Inputs'!$C$346:$BK$390,17,0),""))</f>
        <v/>
      </c>
      <c r="BL71" s="299">
        <f t="shared" si="3"/>
        <v>0</v>
      </c>
      <c r="BM71" s="318" t="str">
        <f t="shared" si="2"/>
        <v>No</v>
      </c>
    </row>
    <row r="72" spans="1:65" x14ac:dyDescent="0.25">
      <c r="A72" s="86"/>
      <c r="B72" s="143" t="str">
        <f>'Appraisal Inputs'!C363</f>
        <v>Comp 14</v>
      </c>
      <c r="C72" s="299" t="str">
        <f>IF(IFERROR(HLOOKUP(C55,'Appraisal Inputs'!$C$346:$BK$390,18,0),"")="","",IFERROR(HLOOKUP(C55,'Appraisal Inputs'!$C$346:$BK$390,18,0),""))</f>
        <v/>
      </c>
      <c r="D72" s="300" t="str">
        <f>IF(IFERROR(HLOOKUP(D55,'Appraisal Inputs'!$C$346:$BK$390,18,0),"")="","",IFERROR(HLOOKUP(D55,'Appraisal Inputs'!$C$346:$BK$390,18,0),""))</f>
        <v/>
      </c>
      <c r="E72" s="299" t="str">
        <f>IF(IFERROR(HLOOKUP(E55,'Appraisal Inputs'!$C$346:$BK$390,18,0),"")="","",IFERROR(HLOOKUP(E55,'Appraisal Inputs'!$C$346:$BK$390,18,0),""))</f>
        <v/>
      </c>
      <c r="F72" s="300" t="str">
        <f>IF(IFERROR(HLOOKUP(F55,'Appraisal Inputs'!$C$346:$BK$390,18,0),"")="","",IFERROR(HLOOKUP(F55,'Appraisal Inputs'!$C$346:$BK$390,18,0),""))</f>
        <v/>
      </c>
      <c r="G72" s="299" t="str">
        <f>IF(IFERROR(HLOOKUP(G55,'Appraisal Inputs'!$C$346:$BK$390,18,0),"")="","",IFERROR(HLOOKUP(G55,'Appraisal Inputs'!$C$346:$BK$390,18,0),""))</f>
        <v/>
      </c>
      <c r="H72" s="300" t="str">
        <f>IF(IFERROR(HLOOKUP(H55,'Appraisal Inputs'!$C$346:$BK$390,18,0),"")="","",IFERROR(HLOOKUP(H55,'Appraisal Inputs'!$C$346:$BK$390,18,0),""))</f>
        <v/>
      </c>
      <c r="I72" s="299" t="str">
        <f>IF(IFERROR(HLOOKUP(I55,'Appraisal Inputs'!$C$346:$BK$390,18,0),"")="","",IFERROR(HLOOKUP(I55,'Appraisal Inputs'!$C$346:$BK$390,18,0),""))</f>
        <v/>
      </c>
      <c r="J72" s="300" t="str">
        <f>IF(IFERROR(HLOOKUP(J55,'Appraisal Inputs'!$C$346:$BK$390,18,0),"")="","",IFERROR(HLOOKUP(J55,'Appraisal Inputs'!$C$346:$BK$390,18,0),""))</f>
        <v/>
      </c>
      <c r="K72" s="299" t="str">
        <f>IF(IFERROR(HLOOKUP(K55,'Appraisal Inputs'!$C$346:$BK$390,18,0),"")="","",IFERROR(HLOOKUP(K55,'Appraisal Inputs'!$C$346:$BK$390,18,0),""))</f>
        <v/>
      </c>
      <c r="L72" s="300" t="str">
        <f>IF(IFERROR(HLOOKUP(L55,'Appraisal Inputs'!$C$346:$BK$390,18,0),"")="","",IFERROR(HLOOKUP(L55,'Appraisal Inputs'!$C$346:$BK$390,18,0),""))</f>
        <v/>
      </c>
      <c r="M72" s="299" t="str">
        <f>IF(IFERROR(HLOOKUP(M55,'Appraisal Inputs'!$C$346:$BK$390,18,0),"")="","",IFERROR(HLOOKUP(M55,'Appraisal Inputs'!$C$346:$BK$390,18,0),""))</f>
        <v/>
      </c>
      <c r="N72" s="300" t="str">
        <f>IF(IFERROR(HLOOKUP(N55,'Appraisal Inputs'!$C$346:$BK$390,18,0),"")="","",IFERROR(HLOOKUP(N55,'Appraisal Inputs'!$C$346:$BK$390,18,0),""))</f>
        <v/>
      </c>
      <c r="O72" s="299" t="str">
        <f>IF(IFERROR(HLOOKUP(O55,'Appraisal Inputs'!$C$346:$BK$390,18,0),"")="","",IFERROR(HLOOKUP(O55,'Appraisal Inputs'!$C$346:$BK$390,18,0),""))</f>
        <v/>
      </c>
      <c r="P72" s="300" t="str">
        <f>IF(IFERROR(HLOOKUP(P55,'Appraisal Inputs'!$C$346:$BK$390,18,0),"")="","",IFERROR(HLOOKUP(P55,'Appraisal Inputs'!$C$346:$BK$390,18,0),""))</f>
        <v/>
      </c>
      <c r="Q72" s="299" t="str">
        <f>IF(IFERROR(HLOOKUP(Q55,'Appraisal Inputs'!$C$346:$BK$390,18,0),"")="","",IFERROR(HLOOKUP(Q55,'Appraisal Inputs'!$C$346:$BK$390,18,0),""))</f>
        <v/>
      </c>
      <c r="R72" s="300" t="str">
        <f>IF(IFERROR(HLOOKUP(R55,'Appraisal Inputs'!$C$346:$BK$390,18,0),"")="","",IFERROR(HLOOKUP(R55,'Appraisal Inputs'!$C$346:$BK$390,18,0),""))</f>
        <v/>
      </c>
      <c r="S72" s="299" t="str">
        <f>IF(IFERROR(HLOOKUP(S55,'Appraisal Inputs'!$C$346:$BK$390,18,0),"")="","",IFERROR(HLOOKUP(S55,'Appraisal Inputs'!$C$346:$BK$390,18,0),""))</f>
        <v/>
      </c>
      <c r="T72" s="300" t="str">
        <f>IF(IFERROR(HLOOKUP(T55,'Appraisal Inputs'!$C$346:$BK$390,18,0),"")="","",IFERROR(HLOOKUP(T55,'Appraisal Inputs'!$C$346:$BK$390,18,0),""))</f>
        <v/>
      </c>
      <c r="U72" s="299" t="str">
        <f>IF(IFERROR(HLOOKUP(U55,'Appraisal Inputs'!$C$346:$BK$390,18,0),"")="","",IFERROR(HLOOKUP(U55,'Appraisal Inputs'!$C$346:$BK$390,18,0),""))</f>
        <v/>
      </c>
      <c r="V72" s="300" t="str">
        <f>IF(IFERROR(HLOOKUP(V55,'Appraisal Inputs'!$C$346:$BK$390,18,0),"")="","",IFERROR(HLOOKUP(V55,'Appraisal Inputs'!$C$346:$BK$390,18,0),""))</f>
        <v/>
      </c>
      <c r="W72" s="299" t="str">
        <f>IF(IFERROR(HLOOKUP(W55,'Appraisal Inputs'!$C$346:$BK$390,18,0),"")="","",IFERROR(HLOOKUP(W55,'Appraisal Inputs'!$C$346:$BK$390,18,0),""))</f>
        <v/>
      </c>
      <c r="X72" s="300" t="str">
        <f>IF(IFERROR(HLOOKUP(X55,'Appraisal Inputs'!$C$346:$BK$390,18,0),"")="","",IFERROR(HLOOKUP(X55,'Appraisal Inputs'!$C$346:$BK$390,18,0),""))</f>
        <v/>
      </c>
      <c r="Y72" s="299" t="str">
        <f>IF(IFERROR(HLOOKUP(Y55,'Appraisal Inputs'!$C$346:$BK$390,18,0),"")="","",IFERROR(HLOOKUP(Y55,'Appraisal Inputs'!$C$346:$BK$390,18,0),""))</f>
        <v/>
      </c>
      <c r="Z72" s="300" t="str">
        <f>IF(IFERROR(HLOOKUP(Z55,'Appraisal Inputs'!$C$346:$BK$390,18,0),"")="","",IFERROR(HLOOKUP(Z55,'Appraisal Inputs'!$C$346:$BK$390,18,0),""))</f>
        <v/>
      </c>
      <c r="AA72" s="299" t="str">
        <f>IF(IFERROR(HLOOKUP(AA55,'Appraisal Inputs'!$C$346:$BK$390,18,0),"")="","",IFERROR(HLOOKUP(AA55,'Appraisal Inputs'!$C$346:$BK$390,18,0),""))</f>
        <v/>
      </c>
      <c r="AB72" s="300" t="str">
        <f>IF(IFERROR(HLOOKUP(AB55,'Appraisal Inputs'!$C$346:$BK$390,18,0),"")="","",IFERROR(HLOOKUP(AB55,'Appraisal Inputs'!$C$346:$BK$390,18,0),""))</f>
        <v/>
      </c>
      <c r="AC72" s="299" t="str">
        <f>IF(IFERROR(HLOOKUP(AC55,'Appraisal Inputs'!$C$346:$BK$390,18,0),"")="","",IFERROR(HLOOKUP(AC55,'Appraisal Inputs'!$C$346:$BK$390,18,0),""))</f>
        <v/>
      </c>
      <c r="AD72" s="300" t="str">
        <f>IF(IFERROR(HLOOKUP(AD55,'Appraisal Inputs'!$C$346:$BK$390,18,0),"")="","",IFERROR(HLOOKUP(AD55,'Appraisal Inputs'!$C$346:$BK$390,18,0),""))</f>
        <v/>
      </c>
      <c r="AE72" s="299" t="str">
        <f>IF(IFERROR(HLOOKUP(AE55,'Appraisal Inputs'!$C$346:$BK$390,18,0),"")="","",IFERROR(HLOOKUP(AE55,'Appraisal Inputs'!$C$346:$BK$390,18,0),""))</f>
        <v/>
      </c>
      <c r="AF72" s="300" t="str">
        <f>IF(IFERROR(HLOOKUP(AF55,'Appraisal Inputs'!$C$346:$BK$390,18,0),"")="","",IFERROR(HLOOKUP(AF55,'Appraisal Inputs'!$C$346:$BK$390,18,0),""))</f>
        <v/>
      </c>
      <c r="AG72" s="299" t="str">
        <f>IF(IFERROR(HLOOKUP(AG55,'Appraisal Inputs'!$C$346:$BK$390,18,0),"")="","",IFERROR(HLOOKUP(AG55,'Appraisal Inputs'!$C$346:$BK$390,18,0),""))</f>
        <v/>
      </c>
      <c r="AH72" s="300" t="str">
        <f>IF(IFERROR(HLOOKUP(AH55,'Appraisal Inputs'!$C$346:$BK$390,18,0),"")="","",IFERROR(HLOOKUP(AH55,'Appraisal Inputs'!$C$346:$BK$390,18,0),""))</f>
        <v/>
      </c>
      <c r="AI72" s="299" t="str">
        <f>IF(IFERROR(HLOOKUP(AI55,'Appraisal Inputs'!$C$346:$BK$390,18,0),"")="","",IFERROR(HLOOKUP(AI55,'Appraisal Inputs'!$C$346:$BK$390,18,0),""))</f>
        <v/>
      </c>
      <c r="AJ72" s="300" t="str">
        <f>IF(IFERROR(HLOOKUP(AJ55,'Appraisal Inputs'!$C$346:$BK$390,18,0),"")="","",IFERROR(HLOOKUP(AJ55,'Appraisal Inputs'!$C$346:$BK$390,18,0),""))</f>
        <v/>
      </c>
      <c r="AK72" s="299" t="str">
        <f>IF(IFERROR(HLOOKUP(AK55,'Appraisal Inputs'!$C$346:$BK$390,18,0),"")="","",IFERROR(HLOOKUP(AK55,'Appraisal Inputs'!$C$346:$BK$390,18,0),""))</f>
        <v/>
      </c>
      <c r="AL72" s="300" t="str">
        <f>IF(IFERROR(HLOOKUP(AL55,'Appraisal Inputs'!$C$346:$BK$390,18,0),"")="","",IFERROR(HLOOKUP(AL55,'Appraisal Inputs'!$C$346:$BK$390,18,0),""))</f>
        <v/>
      </c>
      <c r="AM72" s="299" t="str">
        <f>IF(IFERROR(HLOOKUP(AM55,'Appraisal Inputs'!$C$346:$BK$390,18,0),"")="","",IFERROR(HLOOKUP(AM55,'Appraisal Inputs'!$C$346:$BK$390,18,0),""))</f>
        <v/>
      </c>
      <c r="AN72" s="300" t="str">
        <f>IF(IFERROR(HLOOKUP(AN55,'Appraisal Inputs'!$C$346:$BK$390,18,0),"")="","",IFERROR(HLOOKUP(AN55,'Appraisal Inputs'!$C$346:$BK$390,18,0),""))</f>
        <v/>
      </c>
      <c r="AO72" s="299" t="str">
        <f>IF(IFERROR(HLOOKUP(AO55,'Appraisal Inputs'!$C$346:$BK$390,18,0),"")="","",IFERROR(HLOOKUP(AO55,'Appraisal Inputs'!$C$346:$BK$390,18,0),""))</f>
        <v/>
      </c>
      <c r="AP72" s="300" t="str">
        <f>IF(IFERROR(HLOOKUP(AP55,'Appraisal Inputs'!$C$346:$BK$390,18,0),"")="","",IFERROR(HLOOKUP(AP55,'Appraisal Inputs'!$C$346:$BK$390,18,0),""))</f>
        <v/>
      </c>
      <c r="AQ72" s="299" t="str">
        <f>IF(IFERROR(HLOOKUP(AQ55,'Appraisal Inputs'!$C$346:$BK$390,18,0),"")="","",IFERROR(HLOOKUP(AQ55,'Appraisal Inputs'!$C$346:$BK$390,18,0),""))</f>
        <v/>
      </c>
      <c r="AR72" s="300" t="str">
        <f>IF(IFERROR(HLOOKUP(AR55,'Appraisal Inputs'!$C$346:$BK$390,18,0),"")="","",IFERROR(HLOOKUP(AR55,'Appraisal Inputs'!$C$346:$BK$390,18,0),""))</f>
        <v/>
      </c>
      <c r="AS72" s="299" t="str">
        <f>IF(IFERROR(HLOOKUP(AS55,'Appraisal Inputs'!$C$346:$BK$390,18,0),"")="","",IFERROR(HLOOKUP(AS55,'Appraisal Inputs'!$C$346:$BK$390,18,0),""))</f>
        <v/>
      </c>
      <c r="AT72" s="300" t="str">
        <f>IF(IFERROR(HLOOKUP(AT55,'Appraisal Inputs'!$C$346:$BK$390,18,0),"")="","",IFERROR(HLOOKUP(AT55,'Appraisal Inputs'!$C$346:$BK$390,18,0),""))</f>
        <v/>
      </c>
      <c r="AU72" s="299" t="str">
        <f>IF(IFERROR(HLOOKUP(AU55,'Appraisal Inputs'!$C$346:$BK$390,18,0),"")="","",IFERROR(HLOOKUP(AU55,'Appraisal Inputs'!$C$346:$BK$390,18,0),""))</f>
        <v/>
      </c>
      <c r="AV72" s="300" t="str">
        <f>IF(IFERROR(HLOOKUP(AV55,'Appraisal Inputs'!$C$346:$BK$390,18,0),"")="","",IFERROR(HLOOKUP(AV55,'Appraisal Inputs'!$C$346:$BK$390,18,0),""))</f>
        <v/>
      </c>
      <c r="AW72" s="299" t="str">
        <f>IF(IFERROR(HLOOKUP(AW55,'Appraisal Inputs'!$C$346:$BK$390,18,0),"")="","",IFERROR(HLOOKUP(AW55,'Appraisal Inputs'!$C$346:$BK$390,18,0),""))</f>
        <v/>
      </c>
      <c r="AX72" s="300" t="str">
        <f>IF(IFERROR(HLOOKUP(AX55,'Appraisal Inputs'!$C$346:$BK$390,18,0),"")="","",IFERROR(HLOOKUP(AX55,'Appraisal Inputs'!$C$346:$BK$390,18,0),""))</f>
        <v/>
      </c>
      <c r="AY72" s="299" t="str">
        <f>IF(IFERROR(HLOOKUP(AY55,'Appraisal Inputs'!$C$346:$BK$390,18,0),"")="","",IFERROR(HLOOKUP(AY55,'Appraisal Inputs'!$C$346:$BK$390,18,0),""))</f>
        <v/>
      </c>
      <c r="AZ72" s="300" t="str">
        <f>IF(IFERROR(HLOOKUP(AZ55,'Appraisal Inputs'!$C$346:$BK$390,18,0),"")="","",IFERROR(HLOOKUP(AZ55,'Appraisal Inputs'!$C$346:$BK$390,18,0),""))</f>
        <v/>
      </c>
      <c r="BA72" s="299" t="str">
        <f>IF(IFERROR(HLOOKUP(BA55,'Appraisal Inputs'!$C$346:$BK$390,18,0),"")="","",IFERROR(HLOOKUP(BA55,'Appraisal Inputs'!$C$346:$BK$390,18,0),""))</f>
        <v/>
      </c>
      <c r="BB72" s="300" t="str">
        <f>IF(IFERROR(HLOOKUP(BB55,'Appraisal Inputs'!$C$346:$BK$390,18,0),"")="","",IFERROR(HLOOKUP(BB55,'Appraisal Inputs'!$C$346:$BK$390,18,0),""))</f>
        <v/>
      </c>
      <c r="BC72" s="299" t="str">
        <f>IF(IFERROR(HLOOKUP(BC55,'Appraisal Inputs'!$C$346:$BK$390,18,0),"")="","",IFERROR(HLOOKUP(BC55,'Appraisal Inputs'!$C$346:$BK$390,18,0),""))</f>
        <v/>
      </c>
      <c r="BD72" s="300" t="str">
        <f>IF(IFERROR(HLOOKUP(BD55,'Appraisal Inputs'!$C$346:$BK$390,18,0),"")="","",IFERROR(HLOOKUP(BD55,'Appraisal Inputs'!$C$346:$BK$390,18,0),""))</f>
        <v/>
      </c>
      <c r="BE72" s="299" t="str">
        <f>IF(IFERROR(HLOOKUP(BE55,'Appraisal Inputs'!$C$346:$BK$390,18,0),"")="","",IFERROR(HLOOKUP(BE55,'Appraisal Inputs'!$C$346:$BK$390,18,0),""))</f>
        <v/>
      </c>
      <c r="BF72" s="300" t="str">
        <f>IF(IFERROR(HLOOKUP(BF55,'Appraisal Inputs'!$C$346:$BK$390,18,0),"")="","",IFERROR(HLOOKUP(BF55,'Appraisal Inputs'!$C$346:$BK$390,18,0),""))</f>
        <v/>
      </c>
      <c r="BG72" s="299" t="str">
        <f>IF(IFERROR(HLOOKUP(BG55,'Appraisal Inputs'!$C$346:$BK$390,18,0),"")="","",IFERROR(HLOOKUP(BG55,'Appraisal Inputs'!$C$346:$BK$390,18,0),""))</f>
        <v/>
      </c>
      <c r="BH72" s="300" t="str">
        <f>IF(IFERROR(HLOOKUP(BH55,'Appraisal Inputs'!$C$346:$BK$390,18,0),"")="","",IFERROR(HLOOKUP(BH55,'Appraisal Inputs'!$C$346:$BK$390,18,0),""))</f>
        <v/>
      </c>
      <c r="BI72" s="299" t="str">
        <f>IF(IFERROR(HLOOKUP(BI55,'Appraisal Inputs'!$C$346:$BK$390,18,0),"")="","",IFERROR(HLOOKUP(BI55,'Appraisal Inputs'!$C$346:$BK$390,18,0),""))</f>
        <v/>
      </c>
      <c r="BJ72" s="315" t="str">
        <f>IF(IFERROR(HLOOKUP(BJ55,'Appraisal Inputs'!$C$346:$BK$390,18,0),"")="","",IFERROR(HLOOKUP(BJ55,'Appraisal Inputs'!$C$346:$BK$390,18,0),""))</f>
        <v/>
      </c>
      <c r="BL72" s="299">
        <f t="shared" si="3"/>
        <v>0</v>
      </c>
      <c r="BM72" s="318" t="str">
        <f t="shared" si="2"/>
        <v>No</v>
      </c>
    </row>
    <row r="73" spans="1:65" x14ac:dyDescent="0.25">
      <c r="A73" s="86"/>
      <c r="B73" s="143" t="str">
        <f>'Appraisal Inputs'!C364</f>
        <v>Comp 15</v>
      </c>
      <c r="C73" s="299" t="str">
        <f>IF(IFERROR(HLOOKUP(C55,'Appraisal Inputs'!$C$346:$BK$390,19,0),"")="","",IFERROR(HLOOKUP(C55,'Appraisal Inputs'!$C$346:$BK$390,19,0),""))</f>
        <v/>
      </c>
      <c r="D73" s="300" t="str">
        <f>IF(IFERROR(HLOOKUP(D55,'Appraisal Inputs'!$C$346:$BK$390,19,0),"")="","",IFERROR(HLOOKUP(D55,'Appraisal Inputs'!$C$346:$BK$390,19,0),""))</f>
        <v/>
      </c>
      <c r="E73" s="299" t="str">
        <f>IF(IFERROR(HLOOKUP(E55,'Appraisal Inputs'!$C$346:$BK$390,19,0),"")="","",IFERROR(HLOOKUP(E55,'Appraisal Inputs'!$C$346:$BK$390,19,0),""))</f>
        <v/>
      </c>
      <c r="F73" s="300" t="str">
        <f>IF(IFERROR(HLOOKUP(F55,'Appraisal Inputs'!$C$346:$BK$390,19,0),"")="","",IFERROR(HLOOKUP(F55,'Appraisal Inputs'!$C$346:$BK$390,19,0),""))</f>
        <v/>
      </c>
      <c r="G73" s="299" t="str">
        <f>IF(IFERROR(HLOOKUP(G55,'Appraisal Inputs'!$C$346:$BK$390,19,0),"")="","",IFERROR(HLOOKUP(G55,'Appraisal Inputs'!$C$346:$BK$390,19,0),""))</f>
        <v/>
      </c>
      <c r="H73" s="300" t="str">
        <f>IF(IFERROR(HLOOKUP(H55,'Appraisal Inputs'!$C$346:$BK$390,19,0),"")="","",IFERROR(HLOOKUP(H55,'Appraisal Inputs'!$C$346:$BK$390,19,0),""))</f>
        <v/>
      </c>
      <c r="I73" s="299" t="str">
        <f>IF(IFERROR(HLOOKUP(I55,'Appraisal Inputs'!$C$346:$BK$390,19,0),"")="","",IFERROR(HLOOKUP(I55,'Appraisal Inputs'!$C$346:$BK$390,19,0),""))</f>
        <v/>
      </c>
      <c r="J73" s="300" t="str">
        <f>IF(IFERROR(HLOOKUP(J55,'Appraisal Inputs'!$C$346:$BK$390,19,0),"")="","",IFERROR(HLOOKUP(J55,'Appraisal Inputs'!$C$346:$BK$390,19,0),""))</f>
        <v/>
      </c>
      <c r="K73" s="299" t="str">
        <f>IF(IFERROR(HLOOKUP(K55,'Appraisal Inputs'!$C$346:$BK$390,19,0),"")="","",IFERROR(HLOOKUP(K55,'Appraisal Inputs'!$C$346:$BK$390,19,0),""))</f>
        <v/>
      </c>
      <c r="L73" s="300" t="str">
        <f>IF(IFERROR(HLOOKUP(L55,'Appraisal Inputs'!$C$346:$BK$390,19,0),"")="","",IFERROR(HLOOKUP(L55,'Appraisal Inputs'!$C$346:$BK$390,19,0),""))</f>
        <v/>
      </c>
      <c r="M73" s="299" t="str">
        <f>IF(IFERROR(HLOOKUP(M55,'Appraisal Inputs'!$C$346:$BK$390,19,0),"")="","",IFERROR(HLOOKUP(M55,'Appraisal Inputs'!$C$346:$BK$390,19,0),""))</f>
        <v/>
      </c>
      <c r="N73" s="300" t="str">
        <f>IF(IFERROR(HLOOKUP(N55,'Appraisal Inputs'!$C$346:$BK$390,19,0),"")="","",IFERROR(HLOOKUP(N55,'Appraisal Inputs'!$C$346:$BK$390,19,0),""))</f>
        <v/>
      </c>
      <c r="O73" s="299" t="str">
        <f>IF(IFERROR(HLOOKUP(O55,'Appraisal Inputs'!$C$346:$BK$390,19,0),"")="","",IFERROR(HLOOKUP(O55,'Appraisal Inputs'!$C$346:$BK$390,19,0),""))</f>
        <v/>
      </c>
      <c r="P73" s="300" t="str">
        <f>IF(IFERROR(HLOOKUP(P55,'Appraisal Inputs'!$C$346:$BK$390,19,0),"")="","",IFERROR(HLOOKUP(P55,'Appraisal Inputs'!$C$346:$BK$390,19,0),""))</f>
        <v/>
      </c>
      <c r="Q73" s="299" t="str">
        <f>IF(IFERROR(HLOOKUP(Q55,'Appraisal Inputs'!$C$346:$BK$390,19,0),"")="","",IFERROR(HLOOKUP(Q55,'Appraisal Inputs'!$C$346:$BK$390,19,0),""))</f>
        <v/>
      </c>
      <c r="R73" s="300" t="str">
        <f>IF(IFERROR(HLOOKUP(R55,'Appraisal Inputs'!$C$346:$BK$390,19,0),"")="","",IFERROR(HLOOKUP(R55,'Appraisal Inputs'!$C$346:$BK$390,19,0),""))</f>
        <v/>
      </c>
      <c r="S73" s="299" t="str">
        <f>IF(IFERROR(HLOOKUP(S55,'Appraisal Inputs'!$C$346:$BK$390,19,0),"")="","",IFERROR(HLOOKUP(S55,'Appraisal Inputs'!$C$346:$BK$390,19,0),""))</f>
        <v/>
      </c>
      <c r="T73" s="300" t="str">
        <f>IF(IFERROR(HLOOKUP(T55,'Appraisal Inputs'!$C$346:$BK$390,19,0),"")="","",IFERROR(HLOOKUP(T55,'Appraisal Inputs'!$C$346:$BK$390,19,0),""))</f>
        <v/>
      </c>
      <c r="U73" s="299" t="str">
        <f>IF(IFERROR(HLOOKUP(U55,'Appraisal Inputs'!$C$346:$BK$390,19,0),"")="","",IFERROR(HLOOKUP(U55,'Appraisal Inputs'!$C$346:$BK$390,19,0),""))</f>
        <v/>
      </c>
      <c r="V73" s="300" t="str">
        <f>IF(IFERROR(HLOOKUP(V55,'Appraisal Inputs'!$C$346:$BK$390,19,0),"")="","",IFERROR(HLOOKUP(V55,'Appraisal Inputs'!$C$346:$BK$390,19,0),""))</f>
        <v/>
      </c>
      <c r="W73" s="299" t="str">
        <f>IF(IFERROR(HLOOKUP(W55,'Appraisal Inputs'!$C$346:$BK$390,19,0),"")="","",IFERROR(HLOOKUP(W55,'Appraisal Inputs'!$C$346:$BK$390,19,0),""))</f>
        <v/>
      </c>
      <c r="X73" s="300" t="str">
        <f>IF(IFERROR(HLOOKUP(X55,'Appraisal Inputs'!$C$346:$BK$390,19,0),"")="","",IFERROR(HLOOKUP(X55,'Appraisal Inputs'!$C$346:$BK$390,19,0),""))</f>
        <v/>
      </c>
      <c r="Y73" s="299" t="str">
        <f>IF(IFERROR(HLOOKUP(Y55,'Appraisal Inputs'!$C$346:$BK$390,19,0),"")="","",IFERROR(HLOOKUP(Y55,'Appraisal Inputs'!$C$346:$BK$390,19,0),""))</f>
        <v/>
      </c>
      <c r="Z73" s="300" t="str">
        <f>IF(IFERROR(HLOOKUP(Z55,'Appraisal Inputs'!$C$346:$BK$390,19,0),"")="","",IFERROR(HLOOKUP(Z55,'Appraisal Inputs'!$C$346:$BK$390,19,0),""))</f>
        <v/>
      </c>
      <c r="AA73" s="299" t="str">
        <f>IF(IFERROR(HLOOKUP(AA55,'Appraisal Inputs'!$C$346:$BK$390,19,0),"")="","",IFERROR(HLOOKUP(AA55,'Appraisal Inputs'!$C$346:$BK$390,19,0),""))</f>
        <v/>
      </c>
      <c r="AB73" s="300" t="str">
        <f>IF(IFERROR(HLOOKUP(AB55,'Appraisal Inputs'!$C$346:$BK$390,19,0),"")="","",IFERROR(HLOOKUP(AB55,'Appraisal Inputs'!$C$346:$BK$390,19,0),""))</f>
        <v/>
      </c>
      <c r="AC73" s="299" t="str">
        <f>IF(IFERROR(HLOOKUP(AC55,'Appraisal Inputs'!$C$346:$BK$390,19,0),"")="","",IFERROR(HLOOKUP(AC55,'Appraisal Inputs'!$C$346:$BK$390,19,0),""))</f>
        <v/>
      </c>
      <c r="AD73" s="300" t="str">
        <f>IF(IFERROR(HLOOKUP(AD55,'Appraisal Inputs'!$C$346:$BK$390,19,0),"")="","",IFERROR(HLOOKUP(AD55,'Appraisal Inputs'!$C$346:$BK$390,19,0),""))</f>
        <v/>
      </c>
      <c r="AE73" s="299" t="str">
        <f>IF(IFERROR(HLOOKUP(AE55,'Appraisal Inputs'!$C$346:$BK$390,19,0),"")="","",IFERROR(HLOOKUP(AE55,'Appraisal Inputs'!$C$346:$BK$390,19,0),""))</f>
        <v/>
      </c>
      <c r="AF73" s="300" t="str">
        <f>IF(IFERROR(HLOOKUP(AF55,'Appraisal Inputs'!$C$346:$BK$390,19,0),"")="","",IFERROR(HLOOKUP(AF55,'Appraisal Inputs'!$C$346:$BK$390,19,0),""))</f>
        <v/>
      </c>
      <c r="AG73" s="299" t="str">
        <f>IF(IFERROR(HLOOKUP(AG55,'Appraisal Inputs'!$C$346:$BK$390,19,0),"")="","",IFERROR(HLOOKUP(AG55,'Appraisal Inputs'!$C$346:$BK$390,19,0),""))</f>
        <v/>
      </c>
      <c r="AH73" s="300" t="str">
        <f>IF(IFERROR(HLOOKUP(AH55,'Appraisal Inputs'!$C$346:$BK$390,19,0),"")="","",IFERROR(HLOOKUP(AH55,'Appraisal Inputs'!$C$346:$BK$390,19,0),""))</f>
        <v/>
      </c>
      <c r="AI73" s="299" t="str">
        <f>IF(IFERROR(HLOOKUP(AI55,'Appraisal Inputs'!$C$346:$BK$390,19,0),"")="","",IFERROR(HLOOKUP(AI55,'Appraisal Inputs'!$C$346:$BK$390,19,0),""))</f>
        <v/>
      </c>
      <c r="AJ73" s="300" t="str">
        <f>IF(IFERROR(HLOOKUP(AJ55,'Appraisal Inputs'!$C$346:$BK$390,19,0),"")="","",IFERROR(HLOOKUP(AJ55,'Appraisal Inputs'!$C$346:$BK$390,19,0),""))</f>
        <v/>
      </c>
      <c r="AK73" s="299" t="str">
        <f>IF(IFERROR(HLOOKUP(AK55,'Appraisal Inputs'!$C$346:$BK$390,19,0),"")="","",IFERROR(HLOOKUP(AK55,'Appraisal Inputs'!$C$346:$BK$390,19,0),""))</f>
        <v/>
      </c>
      <c r="AL73" s="300" t="str">
        <f>IF(IFERROR(HLOOKUP(AL55,'Appraisal Inputs'!$C$346:$BK$390,19,0),"")="","",IFERROR(HLOOKUP(AL55,'Appraisal Inputs'!$C$346:$BK$390,19,0),""))</f>
        <v/>
      </c>
      <c r="AM73" s="299" t="str">
        <f>IF(IFERROR(HLOOKUP(AM55,'Appraisal Inputs'!$C$346:$BK$390,19,0),"")="","",IFERROR(HLOOKUP(AM55,'Appraisal Inputs'!$C$346:$BK$390,19,0),""))</f>
        <v/>
      </c>
      <c r="AN73" s="300" t="str">
        <f>IF(IFERROR(HLOOKUP(AN55,'Appraisal Inputs'!$C$346:$BK$390,19,0),"")="","",IFERROR(HLOOKUP(AN55,'Appraisal Inputs'!$C$346:$BK$390,19,0),""))</f>
        <v/>
      </c>
      <c r="AO73" s="299" t="str">
        <f>IF(IFERROR(HLOOKUP(AO55,'Appraisal Inputs'!$C$346:$BK$390,19,0),"")="","",IFERROR(HLOOKUP(AO55,'Appraisal Inputs'!$C$346:$BK$390,19,0),""))</f>
        <v/>
      </c>
      <c r="AP73" s="300" t="str">
        <f>IF(IFERROR(HLOOKUP(AP55,'Appraisal Inputs'!$C$346:$BK$390,19,0),"")="","",IFERROR(HLOOKUP(AP55,'Appraisal Inputs'!$C$346:$BK$390,19,0),""))</f>
        <v/>
      </c>
      <c r="AQ73" s="299" t="str">
        <f>IF(IFERROR(HLOOKUP(AQ55,'Appraisal Inputs'!$C$346:$BK$390,19,0),"")="","",IFERROR(HLOOKUP(AQ55,'Appraisal Inputs'!$C$346:$BK$390,19,0),""))</f>
        <v/>
      </c>
      <c r="AR73" s="300" t="str">
        <f>IF(IFERROR(HLOOKUP(AR55,'Appraisal Inputs'!$C$346:$BK$390,19,0),"")="","",IFERROR(HLOOKUP(AR55,'Appraisal Inputs'!$C$346:$BK$390,19,0),""))</f>
        <v/>
      </c>
      <c r="AS73" s="299" t="str">
        <f>IF(IFERROR(HLOOKUP(AS55,'Appraisal Inputs'!$C$346:$BK$390,19,0),"")="","",IFERROR(HLOOKUP(AS55,'Appraisal Inputs'!$C$346:$BK$390,19,0),""))</f>
        <v/>
      </c>
      <c r="AT73" s="300" t="str">
        <f>IF(IFERROR(HLOOKUP(AT55,'Appraisal Inputs'!$C$346:$BK$390,19,0),"")="","",IFERROR(HLOOKUP(AT55,'Appraisal Inputs'!$C$346:$BK$390,19,0),""))</f>
        <v/>
      </c>
      <c r="AU73" s="299" t="str">
        <f>IF(IFERROR(HLOOKUP(AU55,'Appraisal Inputs'!$C$346:$BK$390,19,0),"")="","",IFERROR(HLOOKUP(AU55,'Appraisal Inputs'!$C$346:$BK$390,19,0),""))</f>
        <v/>
      </c>
      <c r="AV73" s="300" t="str">
        <f>IF(IFERROR(HLOOKUP(AV55,'Appraisal Inputs'!$C$346:$BK$390,19,0),"")="","",IFERROR(HLOOKUP(AV55,'Appraisal Inputs'!$C$346:$BK$390,19,0),""))</f>
        <v/>
      </c>
      <c r="AW73" s="299" t="str">
        <f>IF(IFERROR(HLOOKUP(AW55,'Appraisal Inputs'!$C$346:$BK$390,19,0),"")="","",IFERROR(HLOOKUP(AW55,'Appraisal Inputs'!$C$346:$BK$390,19,0),""))</f>
        <v/>
      </c>
      <c r="AX73" s="300" t="str">
        <f>IF(IFERROR(HLOOKUP(AX55,'Appraisal Inputs'!$C$346:$BK$390,19,0),"")="","",IFERROR(HLOOKUP(AX55,'Appraisal Inputs'!$C$346:$BK$390,19,0),""))</f>
        <v/>
      </c>
      <c r="AY73" s="299" t="str">
        <f>IF(IFERROR(HLOOKUP(AY55,'Appraisal Inputs'!$C$346:$BK$390,19,0),"")="","",IFERROR(HLOOKUP(AY55,'Appraisal Inputs'!$C$346:$BK$390,19,0),""))</f>
        <v/>
      </c>
      <c r="AZ73" s="300" t="str">
        <f>IF(IFERROR(HLOOKUP(AZ55,'Appraisal Inputs'!$C$346:$BK$390,19,0),"")="","",IFERROR(HLOOKUP(AZ55,'Appraisal Inputs'!$C$346:$BK$390,19,0),""))</f>
        <v/>
      </c>
      <c r="BA73" s="299" t="str">
        <f>IF(IFERROR(HLOOKUP(BA55,'Appraisal Inputs'!$C$346:$BK$390,19,0),"")="","",IFERROR(HLOOKUP(BA55,'Appraisal Inputs'!$C$346:$BK$390,19,0),""))</f>
        <v/>
      </c>
      <c r="BB73" s="300" t="str">
        <f>IF(IFERROR(HLOOKUP(BB55,'Appraisal Inputs'!$C$346:$BK$390,19,0),"")="","",IFERROR(HLOOKUP(BB55,'Appraisal Inputs'!$C$346:$BK$390,19,0),""))</f>
        <v/>
      </c>
      <c r="BC73" s="299" t="str">
        <f>IF(IFERROR(HLOOKUP(BC55,'Appraisal Inputs'!$C$346:$BK$390,19,0),"")="","",IFERROR(HLOOKUP(BC55,'Appraisal Inputs'!$C$346:$BK$390,19,0),""))</f>
        <v/>
      </c>
      <c r="BD73" s="300" t="str">
        <f>IF(IFERROR(HLOOKUP(BD55,'Appraisal Inputs'!$C$346:$BK$390,19,0),"")="","",IFERROR(HLOOKUP(BD55,'Appraisal Inputs'!$C$346:$BK$390,19,0),""))</f>
        <v/>
      </c>
      <c r="BE73" s="299" t="str">
        <f>IF(IFERROR(HLOOKUP(BE55,'Appraisal Inputs'!$C$346:$BK$390,19,0),"")="","",IFERROR(HLOOKUP(BE55,'Appraisal Inputs'!$C$346:$BK$390,19,0),""))</f>
        <v/>
      </c>
      <c r="BF73" s="300" t="str">
        <f>IF(IFERROR(HLOOKUP(BF55,'Appraisal Inputs'!$C$346:$BK$390,19,0),"")="","",IFERROR(HLOOKUP(BF55,'Appraisal Inputs'!$C$346:$BK$390,19,0),""))</f>
        <v/>
      </c>
      <c r="BG73" s="299" t="str">
        <f>IF(IFERROR(HLOOKUP(BG55,'Appraisal Inputs'!$C$346:$BK$390,19,0),"")="","",IFERROR(HLOOKUP(BG55,'Appraisal Inputs'!$C$346:$BK$390,19,0),""))</f>
        <v/>
      </c>
      <c r="BH73" s="300" t="str">
        <f>IF(IFERROR(HLOOKUP(BH55,'Appraisal Inputs'!$C$346:$BK$390,19,0),"")="","",IFERROR(HLOOKUP(BH55,'Appraisal Inputs'!$C$346:$BK$390,19,0),""))</f>
        <v/>
      </c>
      <c r="BI73" s="299" t="str">
        <f>IF(IFERROR(HLOOKUP(BI55,'Appraisal Inputs'!$C$346:$BK$390,19,0),"")="","",IFERROR(HLOOKUP(BI55,'Appraisal Inputs'!$C$346:$BK$390,19,0),""))</f>
        <v/>
      </c>
      <c r="BJ73" s="315" t="str">
        <f>IF(IFERROR(HLOOKUP(BJ55,'Appraisal Inputs'!$C$346:$BK$390,19,0),"")="","",IFERROR(HLOOKUP(BJ55,'Appraisal Inputs'!$C$346:$BK$390,19,0),""))</f>
        <v/>
      </c>
      <c r="BL73" s="299">
        <f t="shared" si="3"/>
        <v>0</v>
      </c>
      <c r="BM73" s="318" t="str">
        <f t="shared" si="2"/>
        <v>No</v>
      </c>
    </row>
    <row r="74" spans="1:65" x14ac:dyDescent="0.25">
      <c r="A74" s="86"/>
      <c r="B74" s="143" t="str">
        <f>'Appraisal Inputs'!C365</f>
        <v>Comp 16</v>
      </c>
      <c r="C74" s="299" t="str">
        <f>IF(IFERROR(HLOOKUP(C55,'Appraisal Inputs'!$C$346:$BK$390,20,0),"")="","",IFERROR(HLOOKUP(C55,'Appraisal Inputs'!$C$346:$BK$390,20,0),""))</f>
        <v/>
      </c>
      <c r="D74" s="300" t="str">
        <f>IF(IFERROR(HLOOKUP(D55,'Appraisal Inputs'!$C$346:$BK$390,20,0),"")="","",IFERROR(HLOOKUP(D55,'Appraisal Inputs'!$C$346:$BK$390,20,0),""))</f>
        <v/>
      </c>
      <c r="E74" s="299" t="str">
        <f>IF(IFERROR(HLOOKUP(E55,'Appraisal Inputs'!$C$346:$BK$390,20,0),"")="","",IFERROR(HLOOKUP(E55,'Appraisal Inputs'!$C$346:$BK$390,20,0),""))</f>
        <v/>
      </c>
      <c r="F74" s="300" t="str">
        <f>IF(IFERROR(HLOOKUP(F55,'Appraisal Inputs'!$C$346:$BK$390,20,0),"")="","",IFERROR(HLOOKUP(F55,'Appraisal Inputs'!$C$346:$BK$390,20,0),""))</f>
        <v/>
      </c>
      <c r="G74" s="299" t="str">
        <f>IF(IFERROR(HLOOKUP(G55,'Appraisal Inputs'!$C$346:$BK$390,20,0),"")="","",IFERROR(HLOOKUP(G55,'Appraisal Inputs'!$C$346:$BK$390,20,0),""))</f>
        <v/>
      </c>
      <c r="H74" s="300" t="str">
        <f>IF(IFERROR(HLOOKUP(H55,'Appraisal Inputs'!$C$346:$BK$390,20,0),"")="","",IFERROR(HLOOKUP(H55,'Appraisal Inputs'!$C$346:$BK$390,20,0),""))</f>
        <v/>
      </c>
      <c r="I74" s="299" t="str">
        <f>IF(IFERROR(HLOOKUP(I55,'Appraisal Inputs'!$C$346:$BK$390,20,0),"")="","",IFERROR(HLOOKUP(I55,'Appraisal Inputs'!$C$346:$BK$390,20,0),""))</f>
        <v/>
      </c>
      <c r="J74" s="300" t="str">
        <f>IF(IFERROR(HLOOKUP(J55,'Appraisal Inputs'!$C$346:$BK$390,20,0),"")="","",IFERROR(HLOOKUP(J55,'Appraisal Inputs'!$C$346:$BK$390,20,0),""))</f>
        <v/>
      </c>
      <c r="K74" s="299" t="str">
        <f>IF(IFERROR(HLOOKUP(K55,'Appraisal Inputs'!$C$346:$BK$390,20,0),"")="","",IFERROR(HLOOKUP(K55,'Appraisal Inputs'!$C$346:$BK$390,20,0),""))</f>
        <v/>
      </c>
      <c r="L74" s="300" t="str">
        <f>IF(IFERROR(HLOOKUP(L55,'Appraisal Inputs'!$C$346:$BK$390,20,0),"")="","",IFERROR(HLOOKUP(L55,'Appraisal Inputs'!$C$346:$BK$390,20,0),""))</f>
        <v/>
      </c>
      <c r="M74" s="299" t="str">
        <f>IF(IFERROR(HLOOKUP(M55,'Appraisal Inputs'!$C$346:$BK$390,20,0),"")="","",IFERROR(HLOOKUP(M55,'Appraisal Inputs'!$C$346:$BK$390,20,0),""))</f>
        <v/>
      </c>
      <c r="N74" s="300" t="str">
        <f>IF(IFERROR(HLOOKUP(N55,'Appraisal Inputs'!$C$346:$BK$390,20,0),"")="","",IFERROR(HLOOKUP(N55,'Appraisal Inputs'!$C$346:$BK$390,20,0),""))</f>
        <v/>
      </c>
      <c r="O74" s="299" t="str">
        <f>IF(IFERROR(HLOOKUP(O55,'Appraisal Inputs'!$C$346:$BK$390,20,0),"")="","",IFERROR(HLOOKUP(O55,'Appraisal Inputs'!$C$346:$BK$390,20,0),""))</f>
        <v/>
      </c>
      <c r="P74" s="300" t="str">
        <f>IF(IFERROR(HLOOKUP(P55,'Appraisal Inputs'!$C$346:$BK$390,20,0),"")="","",IFERROR(HLOOKUP(P55,'Appraisal Inputs'!$C$346:$BK$390,20,0),""))</f>
        <v/>
      </c>
      <c r="Q74" s="299" t="str">
        <f>IF(IFERROR(HLOOKUP(Q55,'Appraisal Inputs'!$C$346:$BK$390,20,0),"")="","",IFERROR(HLOOKUP(Q55,'Appraisal Inputs'!$C$346:$BK$390,20,0),""))</f>
        <v/>
      </c>
      <c r="R74" s="300" t="str">
        <f>IF(IFERROR(HLOOKUP(R55,'Appraisal Inputs'!$C$346:$BK$390,20,0),"")="","",IFERROR(HLOOKUP(R55,'Appraisal Inputs'!$C$346:$BK$390,20,0),""))</f>
        <v/>
      </c>
      <c r="S74" s="299" t="str">
        <f>IF(IFERROR(HLOOKUP(S55,'Appraisal Inputs'!$C$346:$BK$390,20,0),"")="","",IFERROR(HLOOKUP(S55,'Appraisal Inputs'!$C$346:$BK$390,20,0),""))</f>
        <v/>
      </c>
      <c r="T74" s="300" t="str">
        <f>IF(IFERROR(HLOOKUP(T55,'Appraisal Inputs'!$C$346:$BK$390,20,0),"")="","",IFERROR(HLOOKUP(T55,'Appraisal Inputs'!$C$346:$BK$390,20,0),""))</f>
        <v/>
      </c>
      <c r="U74" s="299" t="str">
        <f>IF(IFERROR(HLOOKUP(U55,'Appraisal Inputs'!$C$346:$BK$390,20,0),"")="","",IFERROR(HLOOKUP(U55,'Appraisal Inputs'!$C$346:$BK$390,20,0),""))</f>
        <v/>
      </c>
      <c r="V74" s="300" t="str">
        <f>IF(IFERROR(HLOOKUP(V55,'Appraisal Inputs'!$C$346:$BK$390,20,0),"")="","",IFERROR(HLOOKUP(V55,'Appraisal Inputs'!$C$346:$BK$390,20,0),""))</f>
        <v/>
      </c>
      <c r="W74" s="299" t="str">
        <f>IF(IFERROR(HLOOKUP(W55,'Appraisal Inputs'!$C$346:$BK$390,20,0),"")="","",IFERROR(HLOOKUP(W55,'Appraisal Inputs'!$C$346:$BK$390,20,0),""))</f>
        <v/>
      </c>
      <c r="X74" s="300" t="str">
        <f>IF(IFERROR(HLOOKUP(X55,'Appraisal Inputs'!$C$346:$BK$390,20,0),"")="","",IFERROR(HLOOKUP(X55,'Appraisal Inputs'!$C$346:$BK$390,20,0),""))</f>
        <v/>
      </c>
      <c r="Y74" s="299" t="str">
        <f>IF(IFERROR(HLOOKUP(Y55,'Appraisal Inputs'!$C$346:$BK$390,20,0),"")="","",IFERROR(HLOOKUP(Y55,'Appraisal Inputs'!$C$346:$BK$390,20,0),""))</f>
        <v/>
      </c>
      <c r="Z74" s="300" t="str">
        <f>IF(IFERROR(HLOOKUP(Z55,'Appraisal Inputs'!$C$346:$BK$390,20,0),"")="","",IFERROR(HLOOKUP(Z55,'Appraisal Inputs'!$C$346:$BK$390,20,0),""))</f>
        <v/>
      </c>
      <c r="AA74" s="299" t="str">
        <f>IF(IFERROR(HLOOKUP(AA55,'Appraisal Inputs'!$C$346:$BK$390,20,0),"")="","",IFERROR(HLOOKUP(AA55,'Appraisal Inputs'!$C$346:$BK$390,20,0),""))</f>
        <v/>
      </c>
      <c r="AB74" s="300" t="str">
        <f>IF(IFERROR(HLOOKUP(AB55,'Appraisal Inputs'!$C$346:$BK$390,20,0),"")="","",IFERROR(HLOOKUP(AB55,'Appraisal Inputs'!$C$346:$BK$390,20,0),""))</f>
        <v/>
      </c>
      <c r="AC74" s="299" t="str">
        <f>IF(IFERROR(HLOOKUP(AC55,'Appraisal Inputs'!$C$346:$BK$390,20,0),"")="","",IFERROR(HLOOKUP(AC55,'Appraisal Inputs'!$C$346:$BK$390,20,0),""))</f>
        <v/>
      </c>
      <c r="AD74" s="300" t="str">
        <f>IF(IFERROR(HLOOKUP(AD55,'Appraisal Inputs'!$C$346:$BK$390,20,0),"")="","",IFERROR(HLOOKUP(AD55,'Appraisal Inputs'!$C$346:$BK$390,20,0),""))</f>
        <v/>
      </c>
      <c r="AE74" s="299" t="str">
        <f>IF(IFERROR(HLOOKUP(AE55,'Appraisal Inputs'!$C$346:$BK$390,20,0),"")="","",IFERROR(HLOOKUP(AE55,'Appraisal Inputs'!$C$346:$BK$390,20,0),""))</f>
        <v/>
      </c>
      <c r="AF74" s="300" t="str">
        <f>IF(IFERROR(HLOOKUP(AF55,'Appraisal Inputs'!$C$346:$BK$390,20,0),"")="","",IFERROR(HLOOKUP(AF55,'Appraisal Inputs'!$C$346:$BK$390,20,0),""))</f>
        <v/>
      </c>
      <c r="AG74" s="299" t="str">
        <f>IF(IFERROR(HLOOKUP(AG55,'Appraisal Inputs'!$C$346:$BK$390,20,0),"")="","",IFERROR(HLOOKUP(AG55,'Appraisal Inputs'!$C$346:$BK$390,20,0),""))</f>
        <v/>
      </c>
      <c r="AH74" s="300" t="str">
        <f>IF(IFERROR(HLOOKUP(AH55,'Appraisal Inputs'!$C$346:$BK$390,20,0),"")="","",IFERROR(HLOOKUP(AH55,'Appraisal Inputs'!$C$346:$BK$390,20,0),""))</f>
        <v/>
      </c>
      <c r="AI74" s="299" t="str">
        <f>IF(IFERROR(HLOOKUP(AI55,'Appraisal Inputs'!$C$346:$BK$390,20,0),"")="","",IFERROR(HLOOKUP(AI55,'Appraisal Inputs'!$C$346:$BK$390,20,0),""))</f>
        <v/>
      </c>
      <c r="AJ74" s="300" t="str">
        <f>IF(IFERROR(HLOOKUP(AJ55,'Appraisal Inputs'!$C$346:$BK$390,20,0),"")="","",IFERROR(HLOOKUP(AJ55,'Appraisal Inputs'!$C$346:$BK$390,20,0),""))</f>
        <v/>
      </c>
      <c r="AK74" s="299" t="str">
        <f>IF(IFERROR(HLOOKUP(AK55,'Appraisal Inputs'!$C$346:$BK$390,20,0),"")="","",IFERROR(HLOOKUP(AK55,'Appraisal Inputs'!$C$346:$BK$390,20,0),""))</f>
        <v/>
      </c>
      <c r="AL74" s="300" t="str">
        <f>IF(IFERROR(HLOOKUP(AL55,'Appraisal Inputs'!$C$346:$BK$390,20,0),"")="","",IFERROR(HLOOKUP(AL55,'Appraisal Inputs'!$C$346:$BK$390,20,0),""))</f>
        <v/>
      </c>
      <c r="AM74" s="299" t="str">
        <f>IF(IFERROR(HLOOKUP(AM55,'Appraisal Inputs'!$C$346:$BK$390,20,0),"")="","",IFERROR(HLOOKUP(AM55,'Appraisal Inputs'!$C$346:$BK$390,20,0),""))</f>
        <v/>
      </c>
      <c r="AN74" s="300" t="str">
        <f>IF(IFERROR(HLOOKUP(AN55,'Appraisal Inputs'!$C$346:$BK$390,20,0),"")="","",IFERROR(HLOOKUP(AN55,'Appraisal Inputs'!$C$346:$BK$390,20,0),""))</f>
        <v/>
      </c>
      <c r="AO74" s="299" t="str">
        <f>IF(IFERROR(HLOOKUP(AO55,'Appraisal Inputs'!$C$346:$BK$390,20,0),"")="","",IFERROR(HLOOKUP(AO55,'Appraisal Inputs'!$C$346:$BK$390,20,0),""))</f>
        <v/>
      </c>
      <c r="AP74" s="300" t="str">
        <f>IF(IFERROR(HLOOKUP(AP55,'Appraisal Inputs'!$C$346:$BK$390,20,0),"")="","",IFERROR(HLOOKUP(AP55,'Appraisal Inputs'!$C$346:$BK$390,20,0),""))</f>
        <v/>
      </c>
      <c r="AQ74" s="299" t="str">
        <f>IF(IFERROR(HLOOKUP(AQ55,'Appraisal Inputs'!$C$346:$BK$390,20,0),"")="","",IFERROR(HLOOKUP(AQ55,'Appraisal Inputs'!$C$346:$BK$390,20,0),""))</f>
        <v/>
      </c>
      <c r="AR74" s="300" t="str">
        <f>IF(IFERROR(HLOOKUP(AR55,'Appraisal Inputs'!$C$346:$BK$390,20,0),"")="","",IFERROR(HLOOKUP(AR55,'Appraisal Inputs'!$C$346:$BK$390,20,0),""))</f>
        <v/>
      </c>
      <c r="AS74" s="299" t="str">
        <f>IF(IFERROR(HLOOKUP(AS55,'Appraisal Inputs'!$C$346:$BK$390,20,0),"")="","",IFERROR(HLOOKUP(AS55,'Appraisal Inputs'!$C$346:$BK$390,20,0),""))</f>
        <v/>
      </c>
      <c r="AT74" s="300" t="str">
        <f>IF(IFERROR(HLOOKUP(AT55,'Appraisal Inputs'!$C$346:$BK$390,20,0),"")="","",IFERROR(HLOOKUP(AT55,'Appraisal Inputs'!$C$346:$BK$390,20,0),""))</f>
        <v/>
      </c>
      <c r="AU74" s="299" t="str">
        <f>IF(IFERROR(HLOOKUP(AU55,'Appraisal Inputs'!$C$346:$BK$390,20,0),"")="","",IFERROR(HLOOKUP(AU55,'Appraisal Inputs'!$C$346:$BK$390,20,0),""))</f>
        <v/>
      </c>
      <c r="AV74" s="300" t="str">
        <f>IF(IFERROR(HLOOKUP(AV55,'Appraisal Inputs'!$C$346:$BK$390,20,0),"")="","",IFERROR(HLOOKUP(AV55,'Appraisal Inputs'!$C$346:$BK$390,20,0),""))</f>
        <v/>
      </c>
      <c r="AW74" s="299" t="str">
        <f>IF(IFERROR(HLOOKUP(AW55,'Appraisal Inputs'!$C$346:$BK$390,20,0),"")="","",IFERROR(HLOOKUP(AW55,'Appraisal Inputs'!$C$346:$BK$390,20,0),""))</f>
        <v/>
      </c>
      <c r="AX74" s="300" t="str">
        <f>IF(IFERROR(HLOOKUP(AX55,'Appraisal Inputs'!$C$346:$BK$390,20,0),"")="","",IFERROR(HLOOKUP(AX55,'Appraisal Inputs'!$C$346:$BK$390,20,0),""))</f>
        <v/>
      </c>
      <c r="AY74" s="299" t="str">
        <f>IF(IFERROR(HLOOKUP(AY55,'Appraisal Inputs'!$C$346:$BK$390,20,0),"")="","",IFERROR(HLOOKUP(AY55,'Appraisal Inputs'!$C$346:$BK$390,20,0),""))</f>
        <v/>
      </c>
      <c r="AZ74" s="300" t="str">
        <f>IF(IFERROR(HLOOKUP(AZ55,'Appraisal Inputs'!$C$346:$BK$390,20,0),"")="","",IFERROR(HLOOKUP(AZ55,'Appraisal Inputs'!$C$346:$BK$390,20,0),""))</f>
        <v/>
      </c>
      <c r="BA74" s="299" t="str">
        <f>IF(IFERROR(HLOOKUP(BA55,'Appraisal Inputs'!$C$346:$BK$390,20,0),"")="","",IFERROR(HLOOKUP(BA55,'Appraisal Inputs'!$C$346:$BK$390,20,0),""))</f>
        <v/>
      </c>
      <c r="BB74" s="300" t="str">
        <f>IF(IFERROR(HLOOKUP(BB55,'Appraisal Inputs'!$C$346:$BK$390,20,0),"")="","",IFERROR(HLOOKUP(BB55,'Appraisal Inputs'!$C$346:$BK$390,20,0),""))</f>
        <v/>
      </c>
      <c r="BC74" s="299" t="str">
        <f>IF(IFERROR(HLOOKUP(BC55,'Appraisal Inputs'!$C$346:$BK$390,20,0),"")="","",IFERROR(HLOOKUP(BC55,'Appraisal Inputs'!$C$346:$BK$390,20,0),""))</f>
        <v/>
      </c>
      <c r="BD74" s="300" t="str">
        <f>IF(IFERROR(HLOOKUP(BD55,'Appraisal Inputs'!$C$346:$BK$390,20,0),"")="","",IFERROR(HLOOKUP(BD55,'Appraisal Inputs'!$C$346:$BK$390,20,0),""))</f>
        <v/>
      </c>
      <c r="BE74" s="299" t="str">
        <f>IF(IFERROR(HLOOKUP(BE55,'Appraisal Inputs'!$C$346:$BK$390,20,0),"")="","",IFERROR(HLOOKUP(BE55,'Appraisal Inputs'!$C$346:$BK$390,20,0),""))</f>
        <v/>
      </c>
      <c r="BF74" s="300" t="str">
        <f>IF(IFERROR(HLOOKUP(BF55,'Appraisal Inputs'!$C$346:$BK$390,20,0),"")="","",IFERROR(HLOOKUP(BF55,'Appraisal Inputs'!$C$346:$BK$390,20,0),""))</f>
        <v/>
      </c>
      <c r="BG74" s="299" t="str">
        <f>IF(IFERROR(HLOOKUP(BG55,'Appraisal Inputs'!$C$346:$BK$390,20,0),"")="","",IFERROR(HLOOKUP(BG55,'Appraisal Inputs'!$C$346:$BK$390,20,0),""))</f>
        <v/>
      </c>
      <c r="BH74" s="300" t="str">
        <f>IF(IFERROR(HLOOKUP(BH55,'Appraisal Inputs'!$C$346:$BK$390,20,0),"")="","",IFERROR(HLOOKUP(BH55,'Appraisal Inputs'!$C$346:$BK$390,20,0),""))</f>
        <v/>
      </c>
      <c r="BI74" s="299" t="str">
        <f>IF(IFERROR(HLOOKUP(BI55,'Appraisal Inputs'!$C$346:$BK$390,20,0),"")="","",IFERROR(HLOOKUP(BI55,'Appraisal Inputs'!$C$346:$BK$390,20,0),""))</f>
        <v/>
      </c>
      <c r="BJ74" s="315" t="str">
        <f>IF(IFERROR(HLOOKUP(BJ55,'Appraisal Inputs'!$C$346:$BK$390,20,0),"")="","",IFERROR(HLOOKUP(BJ55,'Appraisal Inputs'!$C$346:$BK$390,20,0),""))</f>
        <v/>
      </c>
      <c r="BL74" s="299">
        <f t="shared" si="3"/>
        <v>0</v>
      </c>
      <c r="BM74" s="318" t="str">
        <f t="shared" si="2"/>
        <v>No</v>
      </c>
    </row>
    <row r="75" spans="1:65" x14ac:dyDescent="0.25">
      <c r="A75" s="86"/>
      <c r="B75" s="143" t="str">
        <f>'Appraisal Inputs'!C366</f>
        <v>Comp 17</v>
      </c>
      <c r="C75" s="299" t="str">
        <f>IF(IFERROR(HLOOKUP(C55,'Appraisal Inputs'!$C$346:$BK$390,21,0),"")="","",IFERROR(HLOOKUP(C55,'Appraisal Inputs'!$C$346:$BK$390,21,0),""))</f>
        <v/>
      </c>
      <c r="D75" s="300" t="str">
        <f>IF(IFERROR(HLOOKUP(D55,'Appraisal Inputs'!$C$346:$BK$390,21,0),"")="","",IFERROR(HLOOKUP(D55,'Appraisal Inputs'!$C$346:$BK$390,21,0),""))</f>
        <v/>
      </c>
      <c r="E75" s="299" t="str">
        <f>IF(IFERROR(HLOOKUP(E55,'Appraisal Inputs'!$C$346:$BK$390,21,0),"")="","",IFERROR(HLOOKUP(E55,'Appraisal Inputs'!$C$346:$BK$390,21,0),""))</f>
        <v/>
      </c>
      <c r="F75" s="300" t="str">
        <f>IF(IFERROR(HLOOKUP(F55,'Appraisal Inputs'!$C$346:$BK$390,21,0),"")="","",IFERROR(HLOOKUP(F55,'Appraisal Inputs'!$C$346:$BK$390,21,0),""))</f>
        <v/>
      </c>
      <c r="G75" s="299" t="str">
        <f>IF(IFERROR(HLOOKUP(G55,'Appraisal Inputs'!$C$346:$BK$390,21,0),"")="","",IFERROR(HLOOKUP(G55,'Appraisal Inputs'!$C$346:$BK$390,21,0),""))</f>
        <v/>
      </c>
      <c r="H75" s="300" t="str">
        <f>IF(IFERROR(HLOOKUP(H55,'Appraisal Inputs'!$C$346:$BK$390,21,0),"")="","",IFERROR(HLOOKUP(H55,'Appraisal Inputs'!$C$346:$BK$390,21,0),""))</f>
        <v/>
      </c>
      <c r="I75" s="299" t="str">
        <f>IF(IFERROR(HLOOKUP(I55,'Appraisal Inputs'!$C$346:$BK$390,21,0),"")="","",IFERROR(HLOOKUP(I55,'Appraisal Inputs'!$C$346:$BK$390,21,0),""))</f>
        <v/>
      </c>
      <c r="J75" s="300" t="str">
        <f>IF(IFERROR(HLOOKUP(J55,'Appraisal Inputs'!$C$346:$BK$390,21,0),"")="","",IFERROR(HLOOKUP(J55,'Appraisal Inputs'!$C$346:$BK$390,21,0),""))</f>
        <v/>
      </c>
      <c r="K75" s="299" t="str">
        <f>IF(IFERROR(HLOOKUP(K55,'Appraisal Inputs'!$C$346:$BK$390,21,0),"")="","",IFERROR(HLOOKUP(K55,'Appraisal Inputs'!$C$346:$BK$390,21,0),""))</f>
        <v/>
      </c>
      <c r="L75" s="300" t="str">
        <f>IF(IFERROR(HLOOKUP(L55,'Appraisal Inputs'!$C$346:$BK$390,21,0),"")="","",IFERROR(HLOOKUP(L55,'Appraisal Inputs'!$C$346:$BK$390,21,0),""))</f>
        <v/>
      </c>
      <c r="M75" s="299" t="str">
        <f>IF(IFERROR(HLOOKUP(M55,'Appraisal Inputs'!$C$346:$BK$390,21,0),"")="","",IFERROR(HLOOKUP(M55,'Appraisal Inputs'!$C$346:$BK$390,21,0),""))</f>
        <v/>
      </c>
      <c r="N75" s="300" t="str">
        <f>IF(IFERROR(HLOOKUP(N55,'Appraisal Inputs'!$C$346:$BK$390,21,0),"")="","",IFERROR(HLOOKUP(N55,'Appraisal Inputs'!$C$346:$BK$390,21,0),""))</f>
        <v/>
      </c>
      <c r="O75" s="299" t="str">
        <f>IF(IFERROR(HLOOKUP(O55,'Appraisal Inputs'!$C$346:$BK$390,21,0),"")="","",IFERROR(HLOOKUP(O55,'Appraisal Inputs'!$C$346:$BK$390,21,0),""))</f>
        <v/>
      </c>
      <c r="P75" s="300" t="str">
        <f>IF(IFERROR(HLOOKUP(P55,'Appraisal Inputs'!$C$346:$BK$390,21,0),"")="","",IFERROR(HLOOKUP(P55,'Appraisal Inputs'!$C$346:$BK$390,21,0),""))</f>
        <v/>
      </c>
      <c r="Q75" s="299" t="str">
        <f>IF(IFERROR(HLOOKUP(Q55,'Appraisal Inputs'!$C$346:$BK$390,21,0),"")="","",IFERROR(HLOOKUP(Q55,'Appraisal Inputs'!$C$346:$BK$390,21,0),""))</f>
        <v/>
      </c>
      <c r="R75" s="300" t="str">
        <f>IF(IFERROR(HLOOKUP(R55,'Appraisal Inputs'!$C$346:$BK$390,21,0),"")="","",IFERROR(HLOOKUP(R55,'Appraisal Inputs'!$C$346:$BK$390,21,0),""))</f>
        <v/>
      </c>
      <c r="S75" s="299" t="str">
        <f>IF(IFERROR(HLOOKUP(S55,'Appraisal Inputs'!$C$346:$BK$390,21,0),"")="","",IFERROR(HLOOKUP(S55,'Appraisal Inputs'!$C$346:$BK$390,21,0),""))</f>
        <v/>
      </c>
      <c r="T75" s="300" t="str">
        <f>IF(IFERROR(HLOOKUP(T55,'Appraisal Inputs'!$C$346:$BK$390,21,0),"")="","",IFERROR(HLOOKUP(T55,'Appraisal Inputs'!$C$346:$BK$390,21,0),""))</f>
        <v/>
      </c>
      <c r="U75" s="299" t="str">
        <f>IF(IFERROR(HLOOKUP(U55,'Appraisal Inputs'!$C$346:$BK$390,21,0),"")="","",IFERROR(HLOOKUP(U55,'Appraisal Inputs'!$C$346:$BK$390,21,0),""))</f>
        <v/>
      </c>
      <c r="V75" s="300" t="str">
        <f>IF(IFERROR(HLOOKUP(V55,'Appraisal Inputs'!$C$346:$BK$390,21,0),"")="","",IFERROR(HLOOKUP(V55,'Appraisal Inputs'!$C$346:$BK$390,21,0),""))</f>
        <v/>
      </c>
      <c r="W75" s="299" t="str">
        <f>IF(IFERROR(HLOOKUP(W55,'Appraisal Inputs'!$C$346:$BK$390,21,0),"")="","",IFERROR(HLOOKUP(W55,'Appraisal Inputs'!$C$346:$BK$390,21,0),""))</f>
        <v/>
      </c>
      <c r="X75" s="300" t="str">
        <f>IF(IFERROR(HLOOKUP(X55,'Appraisal Inputs'!$C$346:$BK$390,21,0),"")="","",IFERROR(HLOOKUP(X55,'Appraisal Inputs'!$C$346:$BK$390,21,0),""))</f>
        <v/>
      </c>
      <c r="Y75" s="299" t="str">
        <f>IF(IFERROR(HLOOKUP(Y55,'Appraisal Inputs'!$C$346:$BK$390,21,0),"")="","",IFERROR(HLOOKUP(Y55,'Appraisal Inputs'!$C$346:$BK$390,21,0),""))</f>
        <v/>
      </c>
      <c r="Z75" s="300" t="str">
        <f>IF(IFERROR(HLOOKUP(Z55,'Appraisal Inputs'!$C$346:$BK$390,21,0),"")="","",IFERROR(HLOOKUP(Z55,'Appraisal Inputs'!$C$346:$BK$390,21,0),""))</f>
        <v/>
      </c>
      <c r="AA75" s="299" t="str">
        <f>IF(IFERROR(HLOOKUP(AA55,'Appraisal Inputs'!$C$346:$BK$390,21,0),"")="","",IFERROR(HLOOKUP(AA55,'Appraisal Inputs'!$C$346:$BK$390,21,0),""))</f>
        <v/>
      </c>
      <c r="AB75" s="300" t="str">
        <f>IF(IFERROR(HLOOKUP(AB55,'Appraisal Inputs'!$C$346:$BK$390,21,0),"")="","",IFERROR(HLOOKUP(AB55,'Appraisal Inputs'!$C$346:$BK$390,21,0),""))</f>
        <v/>
      </c>
      <c r="AC75" s="299" t="str">
        <f>IF(IFERROR(HLOOKUP(AC55,'Appraisal Inputs'!$C$346:$BK$390,21,0),"")="","",IFERROR(HLOOKUP(AC55,'Appraisal Inputs'!$C$346:$BK$390,21,0),""))</f>
        <v/>
      </c>
      <c r="AD75" s="300" t="str">
        <f>IF(IFERROR(HLOOKUP(AD55,'Appraisal Inputs'!$C$346:$BK$390,21,0),"")="","",IFERROR(HLOOKUP(AD55,'Appraisal Inputs'!$C$346:$BK$390,21,0),""))</f>
        <v/>
      </c>
      <c r="AE75" s="299" t="str">
        <f>IF(IFERROR(HLOOKUP(AE55,'Appraisal Inputs'!$C$346:$BK$390,21,0),"")="","",IFERROR(HLOOKUP(AE55,'Appraisal Inputs'!$C$346:$BK$390,21,0),""))</f>
        <v/>
      </c>
      <c r="AF75" s="300" t="str">
        <f>IF(IFERROR(HLOOKUP(AF55,'Appraisal Inputs'!$C$346:$BK$390,21,0),"")="","",IFERROR(HLOOKUP(AF55,'Appraisal Inputs'!$C$346:$BK$390,21,0),""))</f>
        <v/>
      </c>
      <c r="AG75" s="299" t="str">
        <f>IF(IFERROR(HLOOKUP(AG55,'Appraisal Inputs'!$C$346:$BK$390,21,0),"")="","",IFERROR(HLOOKUP(AG55,'Appraisal Inputs'!$C$346:$BK$390,21,0),""))</f>
        <v/>
      </c>
      <c r="AH75" s="300" t="str">
        <f>IF(IFERROR(HLOOKUP(AH55,'Appraisal Inputs'!$C$346:$BK$390,21,0),"")="","",IFERROR(HLOOKUP(AH55,'Appraisal Inputs'!$C$346:$BK$390,21,0),""))</f>
        <v/>
      </c>
      <c r="AI75" s="299" t="str">
        <f>IF(IFERROR(HLOOKUP(AI55,'Appraisal Inputs'!$C$346:$BK$390,21,0),"")="","",IFERROR(HLOOKUP(AI55,'Appraisal Inputs'!$C$346:$BK$390,21,0),""))</f>
        <v/>
      </c>
      <c r="AJ75" s="300" t="str">
        <f>IF(IFERROR(HLOOKUP(AJ55,'Appraisal Inputs'!$C$346:$BK$390,21,0),"")="","",IFERROR(HLOOKUP(AJ55,'Appraisal Inputs'!$C$346:$BK$390,21,0),""))</f>
        <v/>
      </c>
      <c r="AK75" s="299" t="str">
        <f>IF(IFERROR(HLOOKUP(AK55,'Appraisal Inputs'!$C$346:$BK$390,21,0),"")="","",IFERROR(HLOOKUP(AK55,'Appraisal Inputs'!$C$346:$BK$390,21,0),""))</f>
        <v/>
      </c>
      <c r="AL75" s="300" t="str">
        <f>IF(IFERROR(HLOOKUP(AL55,'Appraisal Inputs'!$C$346:$BK$390,21,0),"")="","",IFERROR(HLOOKUP(AL55,'Appraisal Inputs'!$C$346:$BK$390,21,0),""))</f>
        <v/>
      </c>
      <c r="AM75" s="299" t="str">
        <f>IF(IFERROR(HLOOKUP(AM55,'Appraisal Inputs'!$C$346:$BK$390,21,0),"")="","",IFERROR(HLOOKUP(AM55,'Appraisal Inputs'!$C$346:$BK$390,21,0),""))</f>
        <v/>
      </c>
      <c r="AN75" s="300" t="str">
        <f>IF(IFERROR(HLOOKUP(AN55,'Appraisal Inputs'!$C$346:$BK$390,21,0),"")="","",IFERROR(HLOOKUP(AN55,'Appraisal Inputs'!$C$346:$BK$390,21,0),""))</f>
        <v/>
      </c>
      <c r="AO75" s="299" t="str">
        <f>IF(IFERROR(HLOOKUP(AO55,'Appraisal Inputs'!$C$346:$BK$390,21,0),"")="","",IFERROR(HLOOKUP(AO55,'Appraisal Inputs'!$C$346:$BK$390,21,0),""))</f>
        <v/>
      </c>
      <c r="AP75" s="300" t="str">
        <f>IF(IFERROR(HLOOKUP(AP55,'Appraisal Inputs'!$C$346:$BK$390,21,0),"")="","",IFERROR(HLOOKUP(AP55,'Appraisal Inputs'!$C$346:$BK$390,21,0),""))</f>
        <v/>
      </c>
      <c r="AQ75" s="299" t="str">
        <f>IF(IFERROR(HLOOKUP(AQ55,'Appraisal Inputs'!$C$346:$BK$390,21,0),"")="","",IFERROR(HLOOKUP(AQ55,'Appraisal Inputs'!$C$346:$BK$390,21,0),""))</f>
        <v/>
      </c>
      <c r="AR75" s="300" t="str">
        <f>IF(IFERROR(HLOOKUP(AR55,'Appraisal Inputs'!$C$346:$BK$390,21,0),"")="","",IFERROR(HLOOKUP(AR55,'Appraisal Inputs'!$C$346:$BK$390,21,0),""))</f>
        <v/>
      </c>
      <c r="AS75" s="299" t="str">
        <f>IF(IFERROR(HLOOKUP(AS55,'Appraisal Inputs'!$C$346:$BK$390,21,0),"")="","",IFERROR(HLOOKUP(AS55,'Appraisal Inputs'!$C$346:$BK$390,21,0),""))</f>
        <v/>
      </c>
      <c r="AT75" s="300" t="str">
        <f>IF(IFERROR(HLOOKUP(AT55,'Appraisal Inputs'!$C$346:$BK$390,21,0),"")="","",IFERROR(HLOOKUP(AT55,'Appraisal Inputs'!$C$346:$BK$390,21,0),""))</f>
        <v/>
      </c>
      <c r="AU75" s="299" t="str">
        <f>IF(IFERROR(HLOOKUP(AU55,'Appraisal Inputs'!$C$346:$BK$390,21,0),"")="","",IFERROR(HLOOKUP(AU55,'Appraisal Inputs'!$C$346:$BK$390,21,0),""))</f>
        <v/>
      </c>
      <c r="AV75" s="300" t="str">
        <f>IF(IFERROR(HLOOKUP(AV55,'Appraisal Inputs'!$C$346:$BK$390,21,0),"")="","",IFERROR(HLOOKUP(AV55,'Appraisal Inputs'!$C$346:$BK$390,21,0),""))</f>
        <v/>
      </c>
      <c r="AW75" s="299" t="str">
        <f>IF(IFERROR(HLOOKUP(AW55,'Appraisal Inputs'!$C$346:$BK$390,21,0),"")="","",IFERROR(HLOOKUP(AW55,'Appraisal Inputs'!$C$346:$BK$390,21,0),""))</f>
        <v/>
      </c>
      <c r="AX75" s="300" t="str">
        <f>IF(IFERROR(HLOOKUP(AX55,'Appraisal Inputs'!$C$346:$BK$390,21,0),"")="","",IFERROR(HLOOKUP(AX55,'Appraisal Inputs'!$C$346:$BK$390,21,0),""))</f>
        <v/>
      </c>
      <c r="AY75" s="299" t="str">
        <f>IF(IFERROR(HLOOKUP(AY55,'Appraisal Inputs'!$C$346:$BK$390,21,0),"")="","",IFERROR(HLOOKUP(AY55,'Appraisal Inputs'!$C$346:$BK$390,21,0),""))</f>
        <v/>
      </c>
      <c r="AZ75" s="300" t="str">
        <f>IF(IFERROR(HLOOKUP(AZ55,'Appraisal Inputs'!$C$346:$BK$390,21,0),"")="","",IFERROR(HLOOKUP(AZ55,'Appraisal Inputs'!$C$346:$BK$390,21,0),""))</f>
        <v/>
      </c>
      <c r="BA75" s="299" t="str">
        <f>IF(IFERROR(HLOOKUP(BA55,'Appraisal Inputs'!$C$346:$BK$390,21,0),"")="","",IFERROR(HLOOKUP(BA55,'Appraisal Inputs'!$C$346:$BK$390,21,0),""))</f>
        <v/>
      </c>
      <c r="BB75" s="300" t="str">
        <f>IF(IFERROR(HLOOKUP(BB55,'Appraisal Inputs'!$C$346:$BK$390,21,0),"")="","",IFERROR(HLOOKUP(BB55,'Appraisal Inputs'!$C$346:$BK$390,21,0),""))</f>
        <v/>
      </c>
      <c r="BC75" s="299" t="str">
        <f>IF(IFERROR(HLOOKUP(BC55,'Appraisal Inputs'!$C$346:$BK$390,21,0),"")="","",IFERROR(HLOOKUP(BC55,'Appraisal Inputs'!$C$346:$BK$390,21,0),""))</f>
        <v/>
      </c>
      <c r="BD75" s="300" t="str">
        <f>IF(IFERROR(HLOOKUP(BD55,'Appraisal Inputs'!$C$346:$BK$390,21,0),"")="","",IFERROR(HLOOKUP(BD55,'Appraisal Inputs'!$C$346:$BK$390,21,0),""))</f>
        <v/>
      </c>
      <c r="BE75" s="299" t="str">
        <f>IF(IFERROR(HLOOKUP(BE55,'Appraisal Inputs'!$C$346:$BK$390,21,0),"")="","",IFERROR(HLOOKUP(BE55,'Appraisal Inputs'!$C$346:$BK$390,21,0),""))</f>
        <v/>
      </c>
      <c r="BF75" s="300" t="str">
        <f>IF(IFERROR(HLOOKUP(BF55,'Appraisal Inputs'!$C$346:$BK$390,21,0),"")="","",IFERROR(HLOOKUP(BF55,'Appraisal Inputs'!$C$346:$BK$390,21,0),""))</f>
        <v/>
      </c>
      <c r="BG75" s="299" t="str">
        <f>IF(IFERROR(HLOOKUP(BG55,'Appraisal Inputs'!$C$346:$BK$390,21,0),"")="","",IFERROR(HLOOKUP(BG55,'Appraisal Inputs'!$C$346:$BK$390,21,0),""))</f>
        <v/>
      </c>
      <c r="BH75" s="300" t="str">
        <f>IF(IFERROR(HLOOKUP(BH55,'Appraisal Inputs'!$C$346:$BK$390,21,0),"")="","",IFERROR(HLOOKUP(BH55,'Appraisal Inputs'!$C$346:$BK$390,21,0),""))</f>
        <v/>
      </c>
      <c r="BI75" s="299" t="str">
        <f>IF(IFERROR(HLOOKUP(BI55,'Appraisal Inputs'!$C$346:$BK$390,21,0),"")="","",IFERROR(HLOOKUP(BI55,'Appraisal Inputs'!$C$346:$BK$390,21,0),""))</f>
        <v/>
      </c>
      <c r="BJ75" s="315" t="str">
        <f>IF(IFERROR(HLOOKUP(BJ55,'Appraisal Inputs'!$C$346:$BK$390,21,0),"")="","",IFERROR(HLOOKUP(BJ55,'Appraisal Inputs'!$C$346:$BK$390,21,0),""))</f>
        <v/>
      </c>
      <c r="BL75" s="299">
        <f t="shared" si="3"/>
        <v>0</v>
      </c>
      <c r="BM75" s="318" t="str">
        <f t="shared" si="2"/>
        <v>No</v>
      </c>
    </row>
    <row r="76" spans="1:65" x14ac:dyDescent="0.25">
      <c r="A76" s="86"/>
      <c r="B76" s="143" t="str">
        <f>'Appraisal Inputs'!C367</f>
        <v>Comp 18</v>
      </c>
      <c r="C76" s="299" t="str">
        <f>IF(IFERROR(HLOOKUP(C55,'Appraisal Inputs'!$C$346:$BK$390,22,0),"")="","",IFERROR(HLOOKUP(C55,'Appraisal Inputs'!$C$346:$BK$390,22,0),""))</f>
        <v/>
      </c>
      <c r="D76" s="300" t="str">
        <f>IF(IFERROR(HLOOKUP(D55,'Appraisal Inputs'!$C$346:$BK$390,22,0),"")="","",IFERROR(HLOOKUP(D55,'Appraisal Inputs'!$C$346:$BK$390,22,0),""))</f>
        <v/>
      </c>
      <c r="E76" s="299" t="str">
        <f>IF(IFERROR(HLOOKUP(E55,'Appraisal Inputs'!$C$346:$BK$390,22,0),"")="","",IFERROR(HLOOKUP(E55,'Appraisal Inputs'!$C$346:$BK$390,22,0),""))</f>
        <v/>
      </c>
      <c r="F76" s="300" t="str">
        <f>IF(IFERROR(HLOOKUP(F55,'Appraisal Inputs'!$C$346:$BK$390,22,0),"")="","",IFERROR(HLOOKUP(F55,'Appraisal Inputs'!$C$346:$BK$390,22,0),""))</f>
        <v/>
      </c>
      <c r="G76" s="299" t="str">
        <f>IF(IFERROR(HLOOKUP(G55,'Appraisal Inputs'!$C$346:$BK$390,22,0),"")="","",IFERROR(HLOOKUP(G55,'Appraisal Inputs'!$C$346:$BK$390,22,0),""))</f>
        <v/>
      </c>
      <c r="H76" s="300" t="str">
        <f>IF(IFERROR(HLOOKUP(H55,'Appraisal Inputs'!$C$346:$BK$390,22,0),"")="","",IFERROR(HLOOKUP(H55,'Appraisal Inputs'!$C$346:$BK$390,22,0),""))</f>
        <v/>
      </c>
      <c r="I76" s="299" t="str">
        <f>IF(IFERROR(HLOOKUP(I55,'Appraisal Inputs'!$C$346:$BK$390,22,0),"")="","",IFERROR(HLOOKUP(I55,'Appraisal Inputs'!$C$346:$BK$390,22,0),""))</f>
        <v/>
      </c>
      <c r="J76" s="300" t="str">
        <f>IF(IFERROR(HLOOKUP(J55,'Appraisal Inputs'!$C$346:$BK$390,22,0),"")="","",IFERROR(HLOOKUP(J55,'Appraisal Inputs'!$C$346:$BK$390,22,0),""))</f>
        <v/>
      </c>
      <c r="K76" s="299" t="str">
        <f>IF(IFERROR(HLOOKUP(K55,'Appraisal Inputs'!$C$346:$BK$390,22,0),"")="","",IFERROR(HLOOKUP(K55,'Appraisal Inputs'!$C$346:$BK$390,22,0),""))</f>
        <v/>
      </c>
      <c r="L76" s="300" t="str">
        <f>IF(IFERROR(HLOOKUP(L55,'Appraisal Inputs'!$C$346:$BK$390,22,0),"")="","",IFERROR(HLOOKUP(L55,'Appraisal Inputs'!$C$346:$BK$390,22,0),""))</f>
        <v/>
      </c>
      <c r="M76" s="299" t="str">
        <f>IF(IFERROR(HLOOKUP(M55,'Appraisal Inputs'!$C$346:$BK$390,22,0),"")="","",IFERROR(HLOOKUP(M55,'Appraisal Inputs'!$C$346:$BK$390,22,0),""))</f>
        <v/>
      </c>
      <c r="N76" s="300" t="str">
        <f>IF(IFERROR(HLOOKUP(N55,'Appraisal Inputs'!$C$346:$BK$390,22,0),"")="","",IFERROR(HLOOKUP(N55,'Appraisal Inputs'!$C$346:$BK$390,22,0),""))</f>
        <v/>
      </c>
      <c r="O76" s="299" t="str">
        <f>IF(IFERROR(HLOOKUP(O55,'Appraisal Inputs'!$C$346:$BK$390,22,0),"")="","",IFERROR(HLOOKUP(O55,'Appraisal Inputs'!$C$346:$BK$390,22,0),""))</f>
        <v/>
      </c>
      <c r="P76" s="300" t="str">
        <f>IF(IFERROR(HLOOKUP(P55,'Appraisal Inputs'!$C$346:$BK$390,22,0),"")="","",IFERROR(HLOOKUP(P55,'Appraisal Inputs'!$C$346:$BK$390,22,0),""))</f>
        <v/>
      </c>
      <c r="Q76" s="299" t="str">
        <f>IF(IFERROR(HLOOKUP(Q55,'Appraisal Inputs'!$C$346:$BK$390,22,0),"")="","",IFERROR(HLOOKUP(Q55,'Appraisal Inputs'!$C$346:$BK$390,22,0),""))</f>
        <v/>
      </c>
      <c r="R76" s="300" t="str">
        <f>IF(IFERROR(HLOOKUP(R55,'Appraisal Inputs'!$C$346:$BK$390,22,0),"")="","",IFERROR(HLOOKUP(R55,'Appraisal Inputs'!$C$346:$BK$390,22,0),""))</f>
        <v/>
      </c>
      <c r="S76" s="299" t="str">
        <f>IF(IFERROR(HLOOKUP(S55,'Appraisal Inputs'!$C$346:$BK$390,22,0),"")="","",IFERROR(HLOOKUP(S55,'Appraisal Inputs'!$C$346:$BK$390,22,0),""))</f>
        <v/>
      </c>
      <c r="T76" s="300" t="str">
        <f>IF(IFERROR(HLOOKUP(T55,'Appraisal Inputs'!$C$346:$BK$390,22,0),"")="","",IFERROR(HLOOKUP(T55,'Appraisal Inputs'!$C$346:$BK$390,22,0),""))</f>
        <v/>
      </c>
      <c r="U76" s="299" t="str">
        <f>IF(IFERROR(HLOOKUP(U55,'Appraisal Inputs'!$C$346:$BK$390,22,0),"")="","",IFERROR(HLOOKUP(U55,'Appraisal Inputs'!$C$346:$BK$390,22,0),""))</f>
        <v/>
      </c>
      <c r="V76" s="300" t="str">
        <f>IF(IFERROR(HLOOKUP(V55,'Appraisal Inputs'!$C$346:$BK$390,22,0),"")="","",IFERROR(HLOOKUP(V55,'Appraisal Inputs'!$C$346:$BK$390,22,0),""))</f>
        <v/>
      </c>
      <c r="W76" s="299" t="str">
        <f>IF(IFERROR(HLOOKUP(W55,'Appraisal Inputs'!$C$346:$BK$390,22,0),"")="","",IFERROR(HLOOKUP(W55,'Appraisal Inputs'!$C$346:$BK$390,22,0),""))</f>
        <v/>
      </c>
      <c r="X76" s="300" t="str">
        <f>IF(IFERROR(HLOOKUP(X55,'Appraisal Inputs'!$C$346:$BK$390,22,0),"")="","",IFERROR(HLOOKUP(X55,'Appraisal Inputs'!$C$346:$BK$390,22,0),""))</f>
        <v/>
      </c>
      <c r="Y76" s="299" t="str">
        <f>IF(IFERROR(HLOOKUP(Y55,'Appraisal Inputs'!$C$346:$BK$390,22,0),"")="","",IFERROR(HLOOKUP(Y55,'Appraisal Inputs'!$C$346:$BK$390,22,0),""))</f>
        <v/>
      </c>
      <c r="Z76" s="300" t="str">
        <f>IF(IFERROR(HLOOKUP(Z55,'Appraisal Inputs'!$C$346:$BK$390,22,0),"")="","",IFERROR(HLOOKUP(Z55,'Appraisal Inputs'!$C$346:$BK$390,22,0),""))</f>
        <v/>
      </c>
      <c r="AA76" s="299" t="str">
        <f>IF(IFERROR(HLOOKUP(AA55,'Appraisal Inputs'!$C$346:$BK$390,22,0),"")="","",IFERROR(HLOOKUP(AA55,'Appraisal Inputs'!$C$346:$BK$390,22,0),""))</f>
        <v/>
      </c>
      <c r="AB76" s="300" t="str">
        <f>IF(IFERROR(HLOOKUP(AB55,'Appraisal Inputs'!$C$346:$BK$390,22,0),"")="","",IFERROR(HLOOKUP(AB55,'Appraisal Inputs'!$C$346:$BK$390,22,0),""))</f>
        <v/>
      </c>
      <c r="AC76" s="299" t="str">
        <f>IF(IFERROR(HLOOKUP(AC55,'Appraisal Inputs'!$C$346:$BK$390,22,0),"")="","",IFERROR(HLOOKUP(AC55,'Appraisal Inputs'!$C$346:$BK$390,22,0),""))</f>
        <v/>
      </c>
      <c r="AD76" s="300" t="str">
        <f>IF(IFERROR(HLOOKUP(AD55,'Appraisal Inputs'!$C$346:$BK$390,22,0),"")="","",IFERROR(HLOOKUP(AD55,'Appraisal Inputs'!$C$346:$BK$390,22,0),""))</f>
        <v/>
      </c>
      <c r="AE76" s="299" t="str">
        <f>IF(IFERROR(HLOOKUP(AE55,'Appraisal Inputs'!$C$346:$BK$390,22,0),"")="","",IFERROR(HLOOKUP(AE55,'Appraisal Inputs'!$C$346:$BK$390,22,0),""))</f>
        <v/>
      </c>
      <c r="AF76" s="300" t="str">
        <f>IF(IFERROR(HLOOKUP(AF55,'Appraisal Inputs'!$C$346:$BK$390,22,0),"")="","",IFERROR(HLOOKUP(AF55,'Appraisal Inputs'!$C$346:$BK$390,22,0),""))</f>
        <v/>
      </c>
      <c r="AG76" s="299" t="str">
        <f>IF(IFERROR(HLOOKUP(AG55,'Appraisal Inputs'!$C$346:$BK$390,22,0),"")="","",IFERROR(HLOOKUP(AG55,'Appraisal Inputs'!$C$346:$BK$390,22,0),""))</f>
        <v/>
      </c>
      <c r="AH76" s="300" t="str">
        <f>IF(IFERROR(HLOOKUP(AH55,'Appraisal Inputs'!$C$346:$BK$390,22,0),"")="","",IFERROR(HLOOKUP(AH55,'Appraisal Inputs'!$C$346:$BK$390,22,0),""))</f>
        <v/>
      </c>
      <c r="AI76" s="299" t="str">
        <f>IF(IFERROR(HLOOKUP(AI55,'Appraisal Inputs'!$C$346:$BK$390,22,0),"")="","",IFERROR(HLOOKUP(AI55,'Appraisal Inputs'!$C$346:$BK$390,22,0),""))</f>
        <v/>
      </c>
      <c r="AJ76" s="300" t="str">
        <f>IF(IFERROR(HLOOKUP(AJ55,'Appraisal Inputs'!$C$346:$BK$390,22,0),"")="","",IFERROR(HLOOKUP(AJ55,'Appraisal Inputs'!$C$346:$BK$390,22,0),""))</f>
        <v/>
      </c>
      <c r="AK76" s="299" t="str">
        <f>IF(IFERROR(HLOOKUP(AK55,'Appraisal Inputs'!$C$346:$BK$390,22,0),"")="","",IFERROR(HLOOKUP(AK55,'Appraisal Inputs'!$C$346:$BK$390,22,0),""))</f>
        <v/>
      </c>
      <c r="AL76" s="300" t="str">
        <f>IF(IFERROR(HLOOKUP(AL55,'Appraisal Inputs'!$C$346:$BK$390,22,0),"")="","",IFERROR(HLOOKUP(AL55,'Appraisal Inputs'!$C$346:$BK$390,22,0),""))</f>
        <v/>
      </c>
      <c r="AM76" s="299" t="str">
        <f>IF(IFERROR(HLOOKUP(AM55,'Appraisal Inputs'!$C$346:$BK$390,22,0),"")="","",IFERROR(HLOOKUP(AM55,'Appraisal Inputs'!$C$346:$BK$390,22,0),""))</f>
        <v/>
      </c>
      <c r="AN76" s="300" t="str">
        <f>IF(IFERROR(HLOOKUP(AN55,'Appraisal Inputs'!$C$346:$BK$390,22,0),"")="","",IFERROR(HLOOKUP(AN55,'Appraisal Inputs'!$C$346:$BK$390,22,0),""))</f>
        <v/>
      </c>
      <c r="AO76" s="299" t="str">
        <f>IF(IFERROR(HLOOKUP(AO55,'Appraisal Inputs'!$C$346:$BK$390,22,0),"")="","",IFERROR(HLOOKUP(AO55,'Appraisal Inputs'!$C$346:$BK$390,22,0),""))</f>
        <v/>
      </c>
      <c r="AP76" s="300" t="str">
        <f>IF(IFERROR(HLOOKUP(AP55,'Appraisal Inputs'!$C$346:$BK$390,22,0),"")="","",IFERROR(HLOOKUP(AP55,'Appraisal Inputs'!$C$346:$BK$390,22,0),""))</f>
        <v/>
      </c>
      <c r="AQ76" s="299" t="str">
        <f>IF(IFERROR(HLOOKUP(AQ55,'Appraisal Inputs'!$C$346:$BK$390,22,0),"")="","",IFERROR(HLOOKUP(AQ55,'Appraisal Inputs'!$C$346:$BK$390,22,0),""))</f>
        <v/>
      </c>
      <c r="AR76" s="300" t="str">
        <f>IF(IFERROR(HLOOKUP(AR55,'Appraisal Inputs'!$C$346:$BK$390,22,0),"")="","",IFERROR(HLOOKUP(AR55,'Appraisal Inputs'!$C$346:$BK$390,22,0),""))</f>
        <v/>
      </c>
      <c r="AS76" s="299" t="str">
        <f>IF(IFERROR(HLOOKUP(AS55,'Appraisal Inputs'!$C$346:$BK$390,22,0),"")="","",IFERROR(HLOOKUP(AS55,'Appraisal Inputs'!$C$346:$BK$390,22,0),""))</f>
        <v/>
      </c>
      <c r="AT76" s="300" t="str">
        <f>IF(IFERROR(HLOOKUP(AT55,'Appraisal Inputs'!$C$346:$BK$390,22,0),"")="","",IFERROR(HLOOKUP(AT55,'Appraisal Inputs'!$C$346:$BK$390,22,0),""))</f>
        <v/>
      </c>
      <c r="AU76" s="299" t="str">
        <f>IF(IFERROR(HLOOKUP(AU55,'Appraisal Inputs'!$C$346:$BK$390,22,0),"")="","",IFERROR(HLOOKUP(AU55,'Appraisal Inputs'!$C$346:$BK$390,22,0),""))</f>
        <v/>
      </c>
      <c r="AV76" s="300" t="str">
        <f>IF(IFERROR(HLOOKUP(AV55,'Appraisal Inputs'!$C$346:$BK$390,22,0),"")="","",IFERROR(HLOOKUP(AV55,'Appraisal Inputs'!$C$346:$BK$390,22,0),""))</f>
        <v/>
      </c>
      <c r="AW76" s="299" t="str">
        <f>IF(IFERROR(HLOOKUP(AW55,'Appraisal Inputs'!$C$346:$BK$390,22,0),"")="","",IFERROR(HLOOKUP(AW55,'Appraisal Inputs'!$C$346:$BK$390,22,0),""))</f>
        <v/>
      </c>
      <c r="AX76" s="300" t="str">
        <f>IF(IFERROR(HLOOKUP(AX55,'Appraisal Inputs'!$C$346:$BK$390,22,0),"")="","",IFERROR(HLOOKUP(AX55,'Appraisal Inputs'!$C$346:$BK$390,22,0),""))</f>
        <v/>
      </c>
      <c r="AY76" s="299" t="str">
        <f>IF(IFERROR(HLOOKUP(AY55,'Appraisal Inputs'!$C$346:$BK$390,22,0),"")="","",IFERROR(HLOOKUP(AY55,'Appraisal Inputs'!$C$346:$BK$390,22,0),""))</f>
        <v/>
      </c>
      <c r="AZ76" s="300" t="str">
        <f>IF(IFERROR(HLOOKUP(AZ55,'Appraisal Inputs'!$C$346:$BK$390,22,0),"")="","",IFERROR(HLOOKUP(AZ55,'Appraisal Inputs'!$C$346:$BK$390,22,0),""))</f>
        <v/>
      </c>
      <c r="BA76" s="299" t="str">
        <f>IF(IFERROR(HLOOKUP(BA55,'Appraisal Inputs'!$C$346:$BK$390,22,0),"")="","",IFERROR(HLOOKUP(BA55,'Appraisal Inputs'!$C$346:$BK$390,22,0),""))</f>
        <v/>
      </c>
      <c r="BB76" s="300" t="str">
        <f>IF(IFERROR(HLOOKUP(BB55,'Appraisal Inputs'!$C$346:$BK$390,22,0),"")="","",IFERROR(HLOOKUP(BB55,'Appraisal Inputs'!$C$346:$BK$390,22,0),""))</f>
        <v/>
      </c>
      <c r="BC76" s="299" t="str">
        <f>IF(IFERROR(HLOOKUP(BC55,'Appraisal Inputs'!$C$346:$BK$390,22,0),"")="","",IFERROR(HLOOKUP(BC55,'Appraisal Inputs'!$C$346:$BK$390,22,0),""))</f>
        <v/>
      </c>
      <c r="BD76" s="300" t="str">
        <f>IF(IFERROR(HLOOKUP(BD55,'Appraisal Inputs'!$C$346:$BK$390,22,0),"")="","",IFERROR(HLOOKUP(BD55,'Appraisal Inputs'!$C$346:$BK$390,22,0),""))</f>
        <v/>
      </c>
      <c r="BE76" s="299" t="str">
        <f>IF(IFERROR(HLOOKUP(BE55,'Appraisal Inputs'!$C$346:$BK$390,22,0),"")="","",IFERROR(HLOOKUP(BE55,'Appraisal Inputs'!$C$346:$BK$390,22,0),""))</f>
        <v/>
      </c>
      <c r="BF76" s="300" t="str">
        <f>IF(IFERROR(HLOOKUP(BF55,'Appraisal Inputs'!$C$346:$BK$390,22,0),"")="","",IFERROR(HLOOKUP(BF55,'Appraisal Inputs'!$C$346:$BK$390,22,0),""))</f>
        <v/>
      </c>
      <c r="BG76" s="299" t="str">
        <f>IF(IFERROR(HLOOKUP(BG55,'Appraisal Inputs'!$C$346:$BK$390,22,0),"")="","",IFERROR(HLOOKUP(BG55,'Appraisal Inputs'!$C$346:$BK$390,22,0),""))</f>
        <v/>
      </c>
      <c r="BH76" s="300" t="str">
        <f>IF(IFERROR(HLOOKUP(BH55,'Appraisal Inputs'!$C$346:$BK$390,22,0),"")="","",IFERROR(HLOOKUP(BH55,'Appraisal Inputs'!$C$346:$BK$390,22,0),""))</f>
        <v/>
      </c>
      <c r="BI76" s="299" t="str">
        <f>IF(IFERROR(HLOOKUP(BI55,'Appraisal Inputs'!$C$346:$BK$390,22,0),"")="","",IFERROR(HLOOKUP(BI55,'Appraisal Inputs'!$C$346:$BK$390,22,0),""))</f>
        <v/>
      </c>
      <c r="BJ76" s="315" t="str">
        <f>IF(IFERROR(HLOOKUP(BJ55,'Appraisal Inputs'!$C$346:$BK$390,22,0),"")="","",IFERROR(HLOOKUP(BJ55,'Appraisal Inputs'!$C$346:$BK$390,22,0),""))</f>
        <v/>
      </c>
      <c r="BL76" s="299">
        <f t="shared" si="3"/>
        <v>0</v>
      </c>
      <c r="BM76" s="318" t="str">
        <f t="shared" si="2"/>
        <v>No</v>
      </c>
    </row>
    <row r="77" spans="1:65" x14ac:dyDescent="0.25">
      <c r="A77" s="86"/>
      <c r="B77" s="143" t="str">
        <f>'Appraisal Inputs'!C368</f>
        <v>Comp 19</v>
      </c>
      <c r="C77" s="299" t="str">
        <f>IF(IFERROR(HLOOKUP(C55,'Appraisal Inputs'!$C$346:$BK$390,23,0),"")="","",IFERROR(HLOOKUP(C55,'Appraisal Inputs'!$C$346:$BK$390,23,0),""))</f>
        <v/>
      </c>
      <c r="D77" s="300" t="str">
        <f>IF(IFERROR(HLOOKUP(D55,'Appraisal Inputs'!$C$346:$BK$390,23,0),"")="","",IFERROR(HLOOKUP(D55,'Appraisal Inputs'!$C$346:$BK$390,23,0),""))</f>
        <v/>
      </c>
      <c r="E77" s="299" t="str">
        <f>IF(IFERROR(HLOOKUP(E55,'Appraisal Inputs'!$C$346:$BK$390,23,0),"")="","",IFERROR(HLOOKUP(E55,'Appraisal Inputs'!$C$346:$BK$390,23,0),""))</f>
        <v/>
      </c>
      <c r="F77" s="300" t="str">
        <f>IF(IFERROR(HLOOKUP(F55,'Appraisal Inputs'!$C$346:$BK$390,23,0),"")="","",IFERROR(HLOOKUP(F55,'Appraisal Inputs'!$C$346:$BK$390,23,0),""))</f>
        <v/>
      </c>
      <c r="G77" s="299" t="str">
        <f>IF(IFERROR(HLOOKUP(G55,'Appraisal Inputs'!$C$346:$BK$390,23,0),"")="","",IFERROR(HLOOKUP(G55,'Appraisal Inputs'!$C$346:$BK$390,23,0),""))</f>
        <v/>
      </c>
      <c r="H77" s="300" t="str">
        <f>IF(IFERROR(HLOOKUP(H55,'Appraisal Inputs'!$C$346:$BK$390,23,0),"")="","",IFERROR(HLOOKUP(H55,'Appraisal Inputs'!$C$346:$BK$390,23,0),""))</f>
        <v/>
      </c>
      <c r="I77" s="299" t="str">
        <f>IF(IFERROR(HLOOKUP(I55,'Appraisal Inputs'!$C$346:$BK$390,23,0),"")="","",IFERROR(HLOOKUP(I55,'Appraisal Inputs'!$C$346:$BK$390,23,0),""))</f>
        <v/>
      </c>
      <c r="J77" s="300" t="str">
        <f>IF(IFERROR(HLOOKUP(J55,'Appraisal Inputs'!$C$346:$BK$390,23,0),"")="","",IFERROR(HLOOKUP(J55,'Appraisal Inputs'!$C$346:$BK$390,23,0),""))</f>
        <v/>
      </c>
      <c r="K77" s="299" t="str">
        <f>IF(IFERROR(HLOOKUP(K55,'Appraisal Inputs'!$C$346:$BK$390,23,0),"")="","",IFERROR(HLOOKUP(K55,'Appraisal Inputs'!$C$346:$BK$390,23,0),""))</f>
        <v/>
      </c>
      <c r="L77" s="300" t="str">
        <f>IF(IFERROR(HLOOKUP(L55,'Appraisal Inputs'!$C$346:$BK$390,23,0),"")="","",IFERROR(HLOOKUP(L55,'Appraisal Inputs'!$C$346:$BK$390,23,0),""))</f>
        <v/>
      </c>
      <c r="M77" s="299" t="str">
        <f>IF(IFERROR(HLOOKUP(M55,'Appraisal Inputs'!$C$346:$BK$390,23,0),"")="","",IFERROR(HLOOKUP(M55,'Appraisal Inputs'!$C$346:$BK$390,23,0),""))</f>
        <v/>
      </c>
      <c r="N77" s="300" t="str">
        <f>IF(IFERROR(HLOOKUP(N55,'Appraisal Inputs'!$C$346:$BK$390,23,0),"")="","",IFERROR(HLOOKUP(N55,'Appraisal Inputs'!$C$346:$BK$390,23,0),""))</f>
        <v/>
      </c>
      <c r="O77" s="299" t="str">
        <f>IF(IFERROR(HLOOKUP(O55,'Appraisal Inputs'!$C$346:$BK$390,23,0),"")="","",IFERROR(HLOOKUP(O55,'Appraisal Inputs'!$C$346:$BK$390,23,0),""))</f>
        <v/>
      </c>
      <c r="P77" s="300" t="str">
        <f>IF(IFERROR(HLOOKUP(P55,'Appraisal Inputs'!$C$346:$BK$390,23,0),"")="","",IFERROR(HLOOKUP(P55,'Appraisal Inputs'!$C$346:$BK$390,23,0),""))</f>
        <v/>
      </c>
      <c r="Q77" s="299" t="str">
        <f>IF(IFERROR(HLOOKUP(Q55,'Appraisal Inputs'!$C$346:$BK$390,23,0),"")="","",IFERROR(HLOOKUP(Q55,'Appraisal Inputs'!$C$346:$BK$390,23,0),""))</f>
        <v/>
      </c>
      <c r="R77" s="300" t="str">
        <f>IF(IFERROR(HLOOKUP(R55,'Appraisal Inputs'!$C$346:$BK$390,23,0),"")="","",IFERROR(HLOOKUP(R55,'Appraisal Inputs'!$C$346:$BK$390,23,0),""))</f>
        <v/>
      </c>
      <c r="S77" s="299" t="str">
        <f>IF(IFERROR(HLOOKUP(S55,'Appraisal Inputs'!$C$346:$BK$390,23,0),"")="","",IFERROR(HLOOKUP(S55,'Appraisal Inputs'!$C$346:$BK$390,23,0),""))</f>
        <v/>
      </c>
      <c r="T77" s="300" t="str">
        <f>IF(IFERROR(HLOOKUP(T55,'Appraisal Inputs'!$C$346:$BK$390,23,0),"")="","",IFERROR(HLOOKUP(T55,'Appraisal Inputs'!$C$346:$BK$390,23,0),""))</f>
        <v/>
      </c>
      <c r="U77" s="299" t="str">
        <f>IF(IFERROR(HLOOKUP(U55,'Appraisal Inputs'!$C$346:$BK$390,23,0),"")="","",IFERROR(HLOOKUP(U55,'Appraisal Inputs'!$C$346:$BK$390,23,0),""))</f>
        <v/>
      </c>
      <c r="V77" s="300" t="str">
        <f>IF(IFERROR(HLOOKUP(V55,'Appraisal Inputs'!$C$346:$BK$390,23,0),"")="","",IFERROR(HLOOKUP(V55,'Appraisal Inputs'!$C$346:$BK$390,23,0),""))</f>
        <v/>
      </c>
      <c r="W77" s="299" t="str">
        <f>IF(IFERROR(HLOOKUP(W55,'Appraisal Inputs'!$C$346:$BK$390,23,0),"")="","",IFERROR(HLOOKUP(W55,'Appraisal Inputs'!$C$346:$BK$390,23,0),""))</f>
        <v/>
      </c>
      <c r="X77" s="300" t="str">
        <f>IF(IFERROR(HLOOKUP(X55,'Appraisal Inputs'!$C$346:$BK$390,23,0),"")="","",IFERROR(HLOOKUP(X55,'Appraisal Inputs'!$C$346:$BK$390,23,0),""))</f>
        <v/>
      </c>
      <c r="Y77" s="299" t="str">
        <f>IF(IFERROR(HLOOKUP(Y55,'Appraisal Inputs'!$C$346:$BK$390,23,0),"")="","",IFERROR(HLOOKUP(Y55,'Appraisal Inputs'!$C$346:$BK$390,23,0),""))</f>
        <v/>
      </c>
      <c r="Z77" s="300" t="str">
        <f>IF(IFERROR(HLOOKUP(Z55,'Appraisal Inputs'!$C$346:$BK$390,23,0),"")="","",IFERROR(HLOOKUP(Z55,'Appraisal Inputs'!$C$346:$BK$390,23,0),""))</f>
        <v/>
      </c>
      <c r="AA77" s="299" t="str">
        <f>IF(IFERROR(HLOOKUP(AA55,'Appraisal Inputs'!$C$346:$BK$390,23,0),"")="","",IFERROR(HLOOKUP(AA55,'Appraisal Inputs'!$C$346:$BK$390,23,0),""))</f>
        <v/>
      </c>
      <c r="AB77" s="300" t="str">
        <f>IF(IFERROR(HLOOKUP(AB55,'Appraisal Inputs'!$C$346:$BK$390,23,0),"")="","",IFERROR(HLOOKUP(AB55,'Appraisal Inputs'!$C$346:$BK$390,23,0),""))</f>
        <v/>
      </c>
      <c r="AC77" s="299" t="str">
        <f>IF(IFERROR(HLOOKUP(AC55,'Appraisal Inputs'!$C$346:$BK$390,23,0),"")="","",IFERROR(HLOOKUP(AC55,'Appraisal Inputs'!$C$346:$BK$390,23,0),""))</f>
        <v/>
      </c>
      <c r="AD77" s="300" t="str">
        <f>IF(IFERROR(HLOOKUP(AD55,'Appraisal Inputs'!$C$346:$BK$390,23,0),"")="","",IFERROR(HLOOKUP(AD55,'Appraisal Inputs'!$C$346:$BK$390,23,0),""))</f>
        <v/>
      </c>
      <c r="AE77" s="299" t="str">
        <f>IF(IFERROR(HLOOKUP(AE55,'Appraisal Inputs'!$C$346:$BK$390,23,0),"")="","",IFERROR(HLOOKUP(AE55,'Appraisal Inputs'!$C$346:$BK$390,23,0),""))</f>
        <v/>
      </c>
      <c r="AF77" s="300" t="str">
        <f>IF(IFERROR(HLOOKUP(AF55,'Appraisal Inputs'!$C$346:$BK$390,23,0),"")="","",IFERROR(HLOOKUP(AF55,'Appraisal Inputs'!$C$346:$BK$390,23,0),""))</f>
        <v/>
      </c>
      <c r="AG77" s="299" t="str">
        <f>IF(IFERROR(HLOOKUP(AG55,'Appraisal Inputs'!$C$346:$BK$390,23,0),"")="","",IFERROR(HLOOKUP(AG55,'Appraisal Inputs'!$C$346:$BK$390,23,0),""))</f>
        <v/>
      </c>
      <c r="AH77" s="300" t="str">
        <f>IF(IFERROR(HLOOKUP(AH55,'Appraisal Inputs'!$C$346:$BK$390,23,0),"")="","",IFERROR(HLOOKUP(AH55,'Appraisal Inputs'!$C$346:$BK$390,23,0),""))</f>
        <v/>
      </c>
      <c r="AI77" s="299" t="str">
        <f>IF(IFERROR(HLOOKUP(AI55,'Appraisal Inputs'!$C$346:$BK$390,23,0),"")="","",IFERROR(HLOOKUP(AI55,'Appraisal Inputs'!$C$346:$BK$390,23,0),""))</f>
        <v/>
      </c>
      <c r="AJ77" s="300" t="str">
        <f>IF(IFERROR(HLOOKUP(AJ55,'Appraisal Inputs'!$C$346:$BK$390,23,0),"")="","",IFERROR(HLOOKUP(AJ55,'Appraisal Inputs'!$C$346:$BK$390,23,0),""))</f>
        <v/>
      </c>
      <c r="AK77" s="299" t="str">
        <f>IF(IFERROR(HLOOKUP(AK55,'Appraisal Inputs'!$C$346:$BK$390,23,0),"")="","",IFERROR(HLOOKUP(AK55,'Appraisal Inputs'!$C$346:$BK$390,23,0),""))</f>
        <v/>
      </c>
      <c r="AL77" s="300" t="str">
        <f>IF(IFERROR(HLOOKUP(AL55,'Appraisal Inputs'!$C$346:$BK$390,23,0),"")="","",IFERROR(HLOOKUP(AL55,'Appraisal Inputs'!$C$346:$BK$390,23,0),""))</f>
        <v/>
      </c>
      <c r="AM77" s="299" t="str">
        <f>IF(IFERROR(HLOOKUP(AM55,'Appraisal Inputs'!$C$346:$BK$390,23,0),"")="","",IFERROR(HLOOKUP(AM55,'Appraisal Inputs'!$C$346:$BK$390,23,0),""))</f>
        <v/>
      </c>
      <c r="AN77" s="300" t="str">
        <f>IF(IFERROR(HLOOKUP(AN55,'Appraisal Inputs'!$C$346:$BK$390,23,0),"")="","",IFERROR(HLOOKUP(AN55,'Appraisal Inputs'!$C$346:$BK$390,23,0),""))</f>
        <v/>
      </c>
      <c r="AO77" s="299" t="str">
        <f>IF(IFERROR(HLOOKUP(AO55,'Appraisal Inputs'!$C$346:$BK$390,23,0),"")="","",IFERROR(HLOOKUP(AO55,'Appraisal Inputs'!$C$346:$BK$390,23,0),""))</f>
        <v/>
      </c>
      <c r="AP77" s="300" t="str">
        <f>IF(IFERROR(HLOOKUP(AP55,'Appraisal Inputs'!$C$346:$BK$390,23,0),"")="","",IFERROR(HLOOKUP(AP55,'Appraisal Inputs'!$C$346:$BK$390,23,0),""))</f>
        <v/>
      </c>
      <c r="AQ77" s="299" t="str">
        <f>IF(IFERROR(HLOOKUP(AQ55,'Appraisal Inputs'!$C$346:$BK$390,23,0),"")="","",IFERROR(HLOOKUP(AQ55,'Appraisal Inputs'!$C$346:$BK$390,23,0),""))</f>
        <v/>
      </c>
      <c r="AR77" s="300" t="str">
        <f>IF(IFERROR(HLOOKUP(AR55,'Appraisal Inputs'!$C$346:$BK$390,23,0),"")="","",IFERROR(HLOOKUP(AR55,'Appraisal Inputs'!$C$346:$BK$390,23,0),""))</f>
        <v/>
      </c>
      <c r="AS77" s="299" t="str">
        <f>IF(IFERROR(HLOOKUP(AS55,'Appraisal Inputs'!$C$346:$BK$390,23,0),"")="","",IFERROR(HLOOKUP(AS55,'Appraisal Inputs'!$C$346:$BK$390,23,0),""))</f>
        <v/>
      </c>
      <c r="AT77" s="300" t="str">
        <f>IF(IFERROR(HLOOKUP(AT55,'Appraisal Inputs'!$C$346:$BK$390,23,0),"")="","",IFERROR(HLOOKUP(AT55,'Appraisal Inputs'!$C$346:$BK$390,23,0),""))</f>
        <v/>
      </c>
      <c r="AU77" s="299" t="str">
        <f>IF(IFERROR(HLOOKUP(AU55,'Appraisal Inputs'!$C$346:$BK$390,23,0),"")="","",IFERROR(HLOOKUP(AU55,'Appraisal Inputs'!$C$346:$BK$390,23,0),""))</f>
        <v/>
      </c>
      <c r="AV77" s="300" t="str">
        <f>IF(IFERROR(HLOOKUP(AV55,'Appraisal Inputs'!$C$346:$BK$390,23,0),"")="","",IFERROR(HLOOKUP(AV55,'Appraisal Inputs'!$C$346:$BK$390,23,0),""))</f>
        <v/>
      </c>
      <c r="AW77" s="299" t="str">
        <f>IF(IFERROR(HLOOKUP(AW55,'Appraisal Inputs'!$C$346:$BK$390,23,0),"")="","",IFERROR(HLOOKUP(AW55,'Appraisal Inputs'!$C$346:$BK$390,23,0),""))</f>
        <v/>
      </c>
      <c r="AX77" s="300" t="str">
        <f>IF(IFERROR(HLOOKUP(AX55,'Appraisal Inputs'!$C$346:$BK$390,23,0),"")="","",IFERROR(HLOOKUP(AX55,'Appraisal Inputs'!$C$346:$BK$390,23,0),""))</f>
        <v/>
      </c>
      <c r="AY77" s="299" t="str">
        <f>IF(IFERROR(HLOOKUP(AY55,'Appraisal Inputs'!$C$346:$BK$390,23,0),"")="","",IFERROR(HLOOKUP(AY55,'Appraisal Inputs'!$C$346:$BK$390,23,0),""))</f>
        <v/>
      </c>
      <c r="AZ77" s="300" t="str">
        <f>IF(IFERROR(HLOOKUP(AZ55,'Appraisal Inputs'!$C$346:$BK$390,23,0),"")="","",IFERROR(HLOOKUP(AZ55,'Appraisal Inputs'!$C$346:$BK$390,23,0),""))</f>
        <v/>
      </c>
      <c r="BA77" s="299" t="str">
        <f>IF(IFERROR(HLOOKUP(BA55,'Appraisal Inputs'!$C$346:$BK$390,23,0),"")="","",IFERROR(HLOOKUP(BA55,'Appraisal Inputs'!$C$346:$BK$390,23,0),""))</f>
        <v/>
      </c>
      <c r="BB77" s="300" t="str">
        <f>IF(IFERROR(HLOOKUP(BB55,'Appraisal Inputs'!$C$346:$BK$390,23,0),"")="","",IFERROR(HLOOKUP(BB55,'Appraisal Inputs'!$C$346:$BK$390,23,0),""))</f>
        <v/>
      </c>
      <c r="BC77" s="299" t="str">
        <f>IF(IFERROR(HLOOKUP(BC55,'Appraisal Inputs'!$C$346:$BK$390,23,0),"")="","",IFERROR(HLOOKUP(BC55,'Appraisal Inputs'!$C$346:$BK$390,23,0),""))</f>
        <v/>
      </c>
      <c r="BD77" s="300" t="str">
        <f>IF(IFERROR(HLOOKUP(BD55,'Appraisal Inputs'!$C$346:$BK$390,23,0),"")="","",IFERROR(HLOOKUP(BD55,'Appraisal Inputs'!$C$346:$BK$390,23,0),""))</f>
        <v/>
      </c>
      <c r="BE77" s="299" t="str">
        <f>IF(IFERROR(HLOOKUP(BE55,'Appraisal Inputs'!$C$346:$BK$390,23,0),"")="","",IFERROR(HLOOKUP(BE55,'Appraisal Inputs'!$C$346:$BK$390,23,0),""))</f>
        <v/>
      </c>
      <c r="BF77" s="300" t="str">
        <f>IF(IFERROR(HLOOKUP(BF55,'Appraisal Inputs'!$C$346:$BK$390,23,0),"")="","",IFERROR(HLOOKUP(BF55,'Appraisal Inputs'!$C$346:$BK$390,23,0),""))</f>
        <v/>
      </c>
      <c r="BG77" s="299" t="str">
        <f>IF(IFERROR(HLOOKUP(BG55,'Appraisal Inputs'!$C$346:$BK$390,23,0),"")="","",IFERROR(HLOOKUP(BG55,'Appraisal Inputs'!$C$346:$BK$390,23,0),""))</f>
        <v/>
      </c>
      <c r="BH77" s="300" t="str">
        <f>IF(IFERROR(HLOOKUP(BH55,'Appraisal Inputs'!$C$346:$BK$390,23,0),"")="","",IFERROR(HLOOKUP(BH55,'Appraisal Inputs'!$C$346:$BK$390,23,0),""))</f>
        <v/>
      </c>
      <c r="BI77" s="299" t="str">
        <f>IF(IFERROR(HLOOKUP(BI55,'Appraisal Inputs'!$C$346:$BK$390,23,0),"")="","",IFERROR(HLOOKUP(BI55,'Appraisal Inputs'!$C$346:$BK$390,23,0),""))</f>
        <v/>
      </c>
      <c r="BJ77" s="315" t="str">
        <f>IF(IFERROR(HLOOKUP(BJ55,'Appraisal Inputs'!$C$346:$BK$390,23,0),"")="","",IFERROR(HLOOKUP(BJ55,'Appraisal Inputs'!$C$346:$BK$390,23,0),""))</f>
        <v/>
      </c>
      <c r="BL77" s="299">
        <f t="shared" si="3"/>
        <v>0</v>
      </c>
      <c r="BM77" s="318" t="str">
        <f t="shared" si="2"/>
        <v>No</v>
      </c>
    </row>
    <row r="78" spans="1:65" x14ac:dyDescent="0.25">
      <c r="A78" s="86"/>
      <c r="B78" s="143" t="str">
        <f>'Appraisal Inputs'!C369</f>
        <v>Comp 20</v>
      </c>
      <c r="C78" s="299" t="str">
        <f>IF(IFERROR(HLOOKUP(C55,'Appraisal Inputs'!$C$346:$BK$390,24,0),"")="","",IFERROR(HLOOKUP(C55,'Appraisal Inputs'!$C$346:$BK$390,24,0),""))</f>
        <v/>
      </c>
      <c r="D78" s="300" t="str">
        <f>IF(IFERROR(HLOOKUP(D55,'Appraisal Inputs'!$C$346:$BK$390,24,0),"")="","",IFERROR(HLOOKUP(D55,'Appraisal Inputs'!$C$346:$BK$390,24,0),""))</f>
        <v/>
      </c>
      <c r="E78" s="299" t="str">
        <f>IF(IFERROR(HLOOKUP(E55,'Appraisal Inputs'!$C$346:$BK$390,24,0),"")="","",IFERROR(HLOOKUP(E55,'Appraisal Inputs'!$C$346:$BK$390,24,0),""))</f>
        <v/>
      </c>
      <c r="F78" s="300" t="str">
        <f>IF(IFERROR(HLOOKUP(F55,'Appraisal Inputs'!$C$346:$BK$390,24,0),"")="","",IFERROR(HLOOKUP(F55,'Appraisal Inputs'!$C$346:$BK$390,24,0),""))</f>
        <v/>
      </c>
      <c r="G78" s="299" t="str">
        <f>IF(IFERROR(HLOOKUP(G55,'Appraisal Inputs'!$C$346:$BK$390,24,0),"")="","",IFERROR(HLOOKUP(G55,'Appraisal Inputs'!$C$346:$BK$390,24,0),""))</f>
        <v/>
      </c>
      <c r="H78" s="300" t="str">
        <f>IF(IFERROR(HLOOKUP(H55,'Appraisal Inputs'!$C$346:$BK$390,24,0),"")="","",IFERROR(HLOOKUP(H55,'Appraisal Inputs'!$C$346:$BK$390,24,0),""))</f>
        <v/>
      </c>
      <c r="I78" s="299" t="str">
        <f>IF(IFERROR(HLOOKUP(I55,'Appraisal Inputs'!$C$346:$BK$390,24,0),"")="","",IFERROR(HLOOKUP(I55,'Appraisal Inputs'!$C$346:$BK$390,24,0),""))</f>
        <v/>
      </c>
      <c r="J78" s="300" t="str">
        <f>IF(IFERROR(HLOOKUP(J55,'Appraisal Inputs'!$C$346:$BK$390,24,0),"")="","",IFERROR(HLOOKUP(J55,'Appraisal Inputs'!$C$346:$BK$390,24,0),""))</f>
        <v/>
      </c>
      <c r="K78" s="299" t="str">
        <f>IF(IFERROR(HLOOKUP(K55,'Appraisal Inputs'!$C$346:$BK$390,24,0),"")="","",IFERROR(HLOOKUP(K55,'Appraisal Inputs'!$C$346:$BK$390,24,0),""))</f>
        <v/>
      </c>
      <c r="L78" s="300" t="str">
        <f>IF(IFERROR(HLOOKUP(L55,'Appraisal Inputs'!$C$346:$BK$390,24,0),"")="","",IFERROR(HLOOKUP(L55,'Appraisal Inputs'!$C$346:$BK$390,24,0),""))</f>
        <v/>
      </c>
      <c r="M78" s="299" t="str">
        <f>IF(IFERROR(HLOOKUP(M55,'Appraisal Inputs'!$C$346:$BK$390,24,0),"")="","",IFERROR(HLOOKUP(M55,'Appraisal Inputs'!$C$346:$BK$390,24,0),""))</f>
        <v/>
      </c>
      <c r="N78" s="300" t="str">
        <f>IF(IFERROR(HLOOKUP(N55,'Appraisal Inputs'!$C$346:$BK$390,24,0),"")="","",IFERROR(HLOOKUP(N55,'Appraisal Inputs'!$C$346:$BK$390,24,0),""))</f>
        <v/>
      </c>
      <c r="O78" s="299" t="str">
        <f>IF(IFERROR(HLOOKUP(O55,'Appraisal Inputs'!$C$346:$BK$390,24,0),"")="","",IFERROR(HLOOKUP(O55,'Appraisal Inputs'!$C$346:$BK$390,24,0),""))</f>
        <v/>
      </c>
      <c r="P78" s="300" t="str">
        <f>IF(IFERROR(HLOOKUP(P55,'Appraisal Inputs'!$C$346:$BK$390,24,0),"")="","",IFERROR(HLOOKUP(P55,'Appraisal Inputs'!$C$346:$BK$390,24,0),""))</f>
        <v/>
      </c>
      <c r="Q78" s="299" t="str">
        <f>IF(IFERROR(HLOOKUP(Q55,'Appraisal Inputs'!$C$346:$BK$390,24,0),"")="","",IFERROR(HLOOKUP(Q55,'Appraisal Inputs'!$C$346:$BK$390,24,0),""))</f>
        <v/>
      </c>
      <c r="R78" s="300" t="str">
        <f>IF(IFERROR(HLOOKUP(R55,'Appraisal Inputs'!$C$346:$BK$390,24,0),"")="","",IFERROR(HLOOKUP(R55,'Appraisal Inputs'!$C$346:$BK$390,24,0),""))</f>
        <v/>
      </c>
      <c r="S78" s="299" t="str">
        <f>IF(IFERROR(HLOOKUP(S55,'Appraisal Inputs'!$C$346:$BK$390,24,0),"")="","",IFERROR(HLOOKUP(S55,'Appraisal Inputs'!$C$346:$BK$390,24,0),""))</f>
        <v/>
      </c>
      <c r="T78" s="300" t="str">
        <f>IF(IFERROR(HLOOKUP(T55,'Appraisal Inputs'!$C$346:$BK$390,24,0),"")="","",IFERROR(HLOOKUP(T55,'Appraisal Inputs'!$C$346:$BK$390,24,0),""))</f>
        <v/>
      </c>
      <c r="U78" s="299" t="str">
        <f>IF(IFERROR(HLOOKUP(U55,'Appraisal Inputs'!$C$346:$BK$390,24,0),"")="","",IFERROR(HLOOKUP(U55,'Appraisal Inputs'!$C$346:$BK$390,24,0),""))</f>
        <v/>
      </c>
      <c r="V78" s="300" t="str">
        <f>IF(IFERROR(HLOOKUP(V55,'Appraisal Inputs'!$C$346:$BK$390,24,0),"")="","",IFERROR(HLOOKUP(V55,'Appraisal Inputs'!$C$346:$BK$390,24,0),""))</f>
        <v/>
      </c>
      <c r="W78" s="299" t="str">
        <f>IF(IFERROR(HLOOKUP(W55,'Appraisal Inputs'!$C$346:$BK$390,24,0),"")="","",IFERROR(HLOOKUP(W55,'Appraisal Inputs'!$C$346:$BK$390,24,0),""))</f>
        <v/>
      </c>
      <c r="X78" s="300" t="str">
        <f>IF(IFERROR(HLOOKUP(X55,'Appraisal Inputs'!$C$346:$BK$390,24,0),"")="","",IFERROR(HLOOKUP(X55,'Appraisal Inputs'!$C$346:$BK$390,24,0),""))</f>
        <v/>
      </c>
      <c r="Y78" s="299" t="str">
        <f>IF(IFERROR(HLOOKUP(Y55,'Appraisal Inputs'!$C$346:$BK$390,24,0),"")="","",IFERROR(HLOOKUP(Y55,'Appraisal Inputs'!$C$346:$BK$390,24,0),""))</f>
        <v/>
      </c>
      <c r="Z78" s="300" t="str">
        <f>IF(IFERROR(HLOOKUP(Z55,'Appraisal Inputs'!$C$346:$BK$390,24,0),"")="","",IFERROR(HLOOKUP(Z55,'Appraisal Inputs'!$C$346:$BK$390,24,0),""))</f>
        <v/>
      </c>
      <c r="AA78" s="299" t="str">
        <f>IF(IFERROR(HLOOKUP(AA55,'Appraisal Inputs'!$C$346:$BK$390,24,0),"")="","",IFERROR(HLOOKUP(AA55,'Appraisal Inputs'!$C$346:$BK$390,24,0),""))</f>
        <v/>
      </c>
      <c r="AB78" s="300" t="str">
        <f>IF(IFERROR(HLOOKUP(AB55,'Appraisal Inputs'!$C$346:$BK$390,24,0),"")="","",IFERROR(HLOOKUP(AB55,'Appraisal Inputs'!$C$346:$BK$390,24,0),""))</f>
        <v/>
      </c>
      <c r="AC78" s="299" t="str">
        <f>IF(IFERROR(HLOOKUP(AC55,'Appraisal Inputs'!$C$346:$BK$390,24,0),"")="","",IFERROR(HLOOKUP(AC55,'Appraisal Inputs'!$C$346:$BK$390,24,0),""))</f>
        <v/>
      </c>
      <c r="AD78" s="300" t="str">
        <f>IF(IFERROR(HLOOKUP(AD55,'Appraisal Inputs'!$C$346:$BK$390,24,0),"")="","",IFERROR(HLOOKUP(AD55,'Appraisal Inputs'!$C$346:$BK$390,24,0),""))</f>
        <v/>
      </c>
      <c r="AE78" s="299" t="str">
        <f>IF(IFERROR(HLOOKUP(AE55,'Appraisal Inputs'!$C$346:$BK$390,24,0),"")="","",IFERROR(HLOOKUP(AE55,'Appraisal Inputs'!$C$346:$BK$390,24,0),""))</f>
        <v/>
      </c>
      <c r="AF78" s="300" t="str">
        <f>IF(IFERROR(HLOOKUP(AF55,'Appraisal Inputs'!$C$346:$BK$390,24,0),"")="","",IFERROR(HLOOKUP(AF55,'Appraisal Inputs'!$C$346:$BK$390,24,0),""))</f>
        <v/>
      </c>
      <c r="AG78" s="299" t="str">
        <f>IF(IFERROR(HLOOKUP(AG55,'Appraisal Inputs'!$C$346:$BK$390,24,0),"")="","",IFERROR(HLOOKUP(AG55,'Appraisal Inputs'!$C$346:$BK$390,24,0),""))</f>
        <v/>
      </c>
      <c r="AH78" s="300" t="str">
        <f>IF(IFERROR(HLOOKUP(AH55,'Appraisal Inputs'!$C$346:$BK$390,24,0),"")="","",IFERROR(HLOOKUP(AH55,'Appraisal Inputs'!$C$346:$BK$390,24,0),""))</f>
        <v/>
      </c>
      <c r="AI78" s="299" t="str">
        <f>IF(IFERROR(HLOOKUP(AI55,'Appraisal Inputs'!$C$346:$BK$390,24,0),"")="","",IFERROR(HLOOKUP(AI55,'Appraisal Inputs'!$C$346:$BK$390,24,0),""))</f>
        <v/>
      </c>
      <c r="AJ78" s="300" t="str">
        <f>IF(IFERROR(HLOOKUP(AJ55,'Appraisal Inputs'!$C$346:$BK$390,24,0),"")="","",IFERROR(HLOOKUP(AJ55,'Appraisal Inputs'!$C$346:$BK$390,24,0),""))</f>
        <v/>
      </c>
      <c r="AK78" s="299" t="str">
        <f>IF(IFERROR(HLOOKUP(AK55,'Appraisal Inputs'!$C$346:$BK$390,24,0),"")="","",IFERROR(HLOOKUP(AK55,'Appraisal Inputs'!$C$346:$BK$390,24,0),""))</f>
        <v/>
      </c>
      <c r="AL78" s="300" t="str">
        <f>IF(IFERROR(HLOOKUP(AL55,'Appraisal Inputs'!$C$346:$BK$390,24,0),"")="","",IFERROR(HLOOKUP(AL55,'Appraisal Inputs'!$C$346:$BK$390,24,0),""))</f>
        <v/>
      </c>
      <c r="AM78" s="299" t="str">
        <f>IF(IFERROR(HLOOKUP(AM55,'Appraisal Inputs'!$C$346:$BK$390,24,0),"")="","",IFERROR(HLOOKUP(AM55,'Appraisal Inputs'!$C$346:$BK$390,24,0),""))</f>
        <v/>
      </c>
      <c r="AN78" s="300" t="str">
        <f>IF(IFERROR(HLOOKUP(AN55,'Appraisal Inputs'!$C$346:$BK$390,24,0),"")="","",IFERROR(HLOOKUP(AN55,'Appraisal Inputs'!$C$346:$BK$390,24,0),""))</f>
        <v/>
      </c>
      <c r="AO78" s="299" t="str">
        <f>IF(IFERROR(HLOOKUP(AO55,'Appraisal Inputs'!$C$346:$BK$390,24,0),"")="","",IFERROR(HLOOKUP(AO55,'Appraisal Inputs'!$C$346:$BK$390,24,0),""))</f>
        <v/>
      </c>
      <c r="AP78" s="300" t="str">
        <f>IF(IFERROR(HLOOKUP(AP55,'Appraisal Inputs'!$C$346:$BK$390,24,0),"")="","",IFERROR(HLOOKUP(AP55,'Appraisal Inputs'!$C$346:$BK$390,24,0),""))</f>
        <v/>
      </c>
      <c r="AQ78" s="299" t="str">
        <f>IF(IFERROR(HLOOKUP(AQ55,'Appraisal Inputs'!$C$346:$BK$390,24,0),"")="","",IFERROR(HLOOKUP(AQ55,'Appraisal Inputs'!$C$346:$BK$390,24,0),""))</f>
        <v/>
      </c>
      <c r="AR78" s="300" t="str">
        <f>IF(IFERROR(HLOOKUP(AR55,'Appraisal Inputs'!$C$346:$BK$390,24,0),"")="","",IFERROR(HLOOKUP(AR55,'Appraisal Inputs'!$C$346:$BK$390,24,0),""))</f>
        <v/>
      </c>
      <c r="AS78" s="299" t="str">
        <f>IF(IFERROR(HLOOKUP(AS55,'Appraisal Inputs'!$C$346:$BK$390,24,0),"")="","",IFERROR(HLOOKUP(AS55,'Appraisal Inputs'!$C$346:$BK$390,24,0),""))</f>
        <v/>
      </c>
      <c r="AT78" s="300" t="str">
        <f>IF(IFERROR(HLOOKUP(AT55,'Appraisal Inputs'!$C$346:$BK$390,24,0),"")="","",IFERROR(HLOOKUP(AT55,'Appraisal Inputs'!$C$346:$BK$390,24,0),""))</f>
        <v/>
      </c>
      <c r="AU78" s="299" t="str">
        <f>IF(IFERROR(HLOOKUP(AU55,'Appraisal Inputs'!$C$346:$BK$390,24,0),"")="","",IFERROR(HLOOKUP(AU55,'Appraisal Inputs'!$C$346:$BK$390,24,0),""))</f>
        <v/>
      </c>
      <c r="AV78" s="300" t="str">
        <f>IF(IFERROR(HLOOKUP(AV55,'Appraisal Inputs'!$C$346:$BK$390,24,0),"")="","",IFERROR(HLOOKUP(AV55,'Appraisal Inputs'!$C$346:$BK$390,24,0),""))</f>
        <v/>
      </c>
      <c r="AW78" s="299" t="str">
        <f>IF(IFERROR(HLOOKUP(AW55,'Appraisal Inputs'!$C$346:$BK$390,24,0),"")="","",IFERROR(HLOOKUP(AW55,'Appraisal Inputs'!$C$346:$BK$390,24,0),""))</f>
        <v/>
      </c>
      <c r="AX78" s="300" t="str">
        <f>IF(IFERROR(HLOOKUP(AX55,'Appraisal Inputs'!$C$346:$BK$390,24,0),"")="","",IFERROR(HLOOKUP(AX55,'Appraisal Inputs'!$C$346:$BK$390,24,0),""))</f>
        <v/>
      </c>
      <c r="AY78" s="299" t="str">
        <f>IF(IFERROR(HLOOKUP(AY55,'Appraisal Inputs'!$C$346:$BK$390,24,0),"")="","",IFERROR(HLOOKUP(AY55,'Appraisal Inputs'!$C$346:$BK$390,24,0),""))</f>
        <v/>
      </c>
      <c r="AZ78" s="300" t="str">
        <f>IF(IFERROR(HLOOKUP(AZ55,'Appraisal Inputs'!$C$346:$BK$390,24,0),"")="","",IFERROR(HLOOKUP(AZ55,'Appraisal Inputs'!$C$346:$BK$390,24,0),""))</f>
        <v/>
      </c>
      <c r="BA78" s="299" t="str">
        <f>IF(IFERROR(HLOOKUP(BA55,'Appraisal Inputs'!$C$346:$BK$390,24,0),"")="","",IFERROR(HLOOKUP(BA55,'Appraisal Inputs'!$C$346:$BK$390,24,0),""))</f>
        <v/>
      </c>
      <c r="BB78" s="300" t="str">
        <f>IF(IFERROR(HLOOKUP(BB55,'Appraisal Inputs'!$C$346:$BK$390,24,0),"")="","",IFERROR(HLOOKUP(BB55,'Appraisal Inputs'!$C$346:$BK$390,24,0),""))</f>
        <v/>
      </c>
      <c r="BC78" s="299" t="str">
        <f>IF(IFERROR(HLOOKUP(BC55,'Appraisal Inputs'!$C$346:$BK$390,24,0),"")="","",IFERROR(HLOOKUP(BC55,'Appraisal Inputs'!$C$346:$BK$390,24,0),""))</f>
        <v/>
      </c>
      <c r="BD78" s="300" t="str">
        <f>IF(IFERROR(HLOOKUP(BD55,'Appraisal Inputs'!$C$346:$BK$390,24,0),"")="","",IFERROR(HLOOKUP(BD55,'Appraisal Inputs'!$C$346:$BK$390,24,0),""))</f>
        <v/>
      </c>
      <c r="BE78" s="299" t="str">
        <f>IF(IFERROR(HLOOKUP(BE55,'Appraisal Inputs'!$C$346:$BK$390,24,0),"")="","",IFERROR(HLOOKUP(BE55,'Appraisal Inputs'!$C$346:$BK$390,24,0),""))</f>
        <v/>
      </c>
      <c r="BF78" s="300" t="str">
        <f>IF(IFERROR(HLOOKUP(BF55,'Appraisal Inputs'!$C$346:$BK$390,24,0),"")="","",IFERROR(HLOOKUP(BF55,'Appraisal Inputs'!$C$346:$BK$390,24,0),""))</f>
        <v/>
      </c>
      <c r="BG78" s="299" t="str">
        <f>IF(IFERROR(HLOOKUP(BG55,'Appraisal Inputs'!$C$346:$BK$390,24,0),"")="","",IFERROR(HLOOKUP(BG55,'Appraisal Inputs'!$C$346:$BK$390,24,0),""))</f>
        <v/>
      </c>
      <c r="BH78" s="300" t="str">
        <f>IF(IFERROR(HLOOKUP(BH55,'Appraisal Inputs'!$C$346:$BK$390,24,0),"")="","",IFERROR(HLOOKUP(BH55,'Appraisal Inputs'!$C$346:$BK$390,24,0),""))</f>
        <v/>
      </c>
      <c r="BI78" s="299" t="str">
        <f>IF(IFERROR(HLOOKUP(BI55,'Appraisal Inputs'!$C$346:$BK$390,24,0),"")="","",IFERROR(HLOOKUP(BI55,'Appraisal Inputs'!$C$346:$BK$390,24,0),""))</f>
        <v/>
      </c>
      <c r="BJ78" s="315" t="str">
        <f>IF(IFERROR(HLOOKUP(BJ55,'Appraisal Inputs'!$C$346:$BK$390,24,0),"")="","",IFERROR(HLOOKUP(BJ55,'Appraisal Inputs'!$C$346:$BK$390,24,0),""))</f>
        <v/>
      </c>
      <c r="BL78" s="299">
        <f t="shared" si="3"/>
        <v>0</v>
      </c>
      <c r="BM78" s="318" t="str">
        <f t="shared" si="2"/>
        <v>No</v>
      </c>
    </row>
    <row r="79" spans="1:65" x14ac:dyDescent="0.25">
      <c r="A79" s="86"/>
      <c r="B79" s="143" t="str">
        <f>'Appraisal Inputs'!C370</f>
        <v>Comp 21</v>
      </c>
      <c r="C79" s="299" t="str">
        <f>IF(IFERROR(HLOOKUP(C55,'Appraisal Inputs'!$C$346:$BK$390,25,0),"")="","",IFERROR(HLOOKUP(C55,'Appraisal Inputs'!$C$346:$BK$390,25,0),""))</f>
        <v/>
      </c>
      <c r="D79" s="300" t="str">
        <f>IF(IFERROR(HLOOKUP(D55,'Appraisal Inputs'!$C$346:$BK$390,25,0),"")="","",IFERROR(HLOOKUP(D55,'Appraisal Inputs'!$C$346:$BK$390,25,0),""))</f>
        <v/>
      </c>
      <c r="E79" s="299" t="str">
        <f>IF(IFERROR(HLOOKUP(E55,'Appraisal Inputs'!$C$346:$BK$390,25,0),"")="","",IFERROR(HLOOKUP(E55,'Appraisal Inputs'!$C$346:$BK$390,25,0),""))</f>
        <v/>
      </c>
      <c r="F79" s="300" t="str">
        <f>IF(IFERROR(HLOOKUP(F55,'Appraisal Inputs'!$C$346:$BK$390,25,0),"")="","",IFERROR(HLOOKUP(F55,'Appraisal Inputs'!$C$346:$BK$390,25,0),""))</f>
        <v/>
      </c>
      <c r="G79" s="299" t="str">
        <f>IF(IFERROR(HLOOKUP(G55,'Appraisal Inputs'!$C$346:$BK$390,25,0),"")="","",IFERROR(HLOOKUP(G55,'Appraisal Inputs'!$C$346:$BK$390,25,0),""))</f>
        <v/>
      </c>
      <c r="H79" s="300" t="str">
        <f>IF(IFERROR(HLOOKUP(H55,'Appraisal Inputs'!$C$346:$BK$390,25,0),"")="","",IFERROR(HLOOKUP(H55,'Appraisal Inputs'!$C$346:$BK$390,25,0),""))</f>
        <v/>
      </c>
      <c r="I79" s="299" t="str">
        <f>IF(IFERROR(HLOOKUP(I55,'Appraisal Inputs'!$C$346:$BK$390,25,0),"")="","",IFERROR(HLOOKUP(I55,'Appraisal Inputs'!$C$346:$BK$390,25,0),""))</f>
        <v/>
      </c>
      <c r="J79" s="300" t="str">
        <f>IF(IFERROR(HLOOKUP(J55,'Appraisal Inputs'!$C$346:$BK$390,25,0),"")="","",IFERROR(HLOOKUP(J55,'Appraisal Inputs'!$C$346:$BK$390,25,0),""))</f>
        <v/>
      </c>
      <c r="K79" s="299" t="str">
        <f>IF(IFERROR(HLOOKUP(K55,'Appraisal Inputs'!$C$346:$BK$390,25,0),"")="","",IFERROR(HLOOKUP(K55,'Appraisal Inputs'!$C$346:$BK$390,25,0),""))</f>
        <v/>
      </c>
      <c r="L79" s="300" t="str">
        <f>IF(IFERROR(HLOOKUP(L55,'Appraisal Inputs'!$C$346:$BK$390,25,0),"")="","",IFERROR(HLOOKUP(L55,'Appraisal Inputs'!$C$346:$BK$390,25,0),""))</f>
        <v/>
      </c>
      <c r="M79" s="299" t="str">
        <f>IF(IFERROR(HLOOKUP(M55,'Appraisal Inputs'!$C$346:$BK$390,25,0),"")="","",IFERROR(HLOOKUP(M55,'Appraisal Inputs'!$C$346:$BK$390,25,0),""))</f>
        <v/>
      </c>
      <c r="N79" s="300" t="str">
        <f>IF(IFERROR(HLOOKUP(N55,'Appraisal Inputs'!$C$346:$BK$390,25,0),"")="","",IFERROR(HLOOKUP(N55,'Appraisal Inputs'!$C$346:$BK$390,25,0),""))</f>
        <v/>
      </c>
      <c r="O79" s="299" t="str">
        <f>IF(IFERROR(HLOOKUP(O55,'Appraisal Inputs'!$C$346:$BK$390,25,0),"")="","",IFERROR(HLOOKUP(O55,'Appraisal Inputs'!$C$346:$BK$390,25,0),""))</f>
        <v/>
      </c>
      <c r="P79" s="300" t="str">
        <f>IF(IFERROR(HLOOKUP(P55,'Appraisal Inputs'!$C$346:$BK$390,25,0),"")="","",IFERROR(HLOOKUP(P55,'Appraisal Inputs'!$C$346:$BK$390,25,0),""))</f>
        <v/>
      </c>
      <c r="Q79" s="299" t="str">
        <f>IF(IFERROR(HLOOKUP(Q55,'Appraisal Inputs'!$C$346:$BK$390,25,0),"")="","",IFERROR(HLOOKUP(Q55,'Appraisal Inputs'!$C$346:$BK$390,25,0),""))</f>
        <v/>
      </c>
      <c r="R79" s="300" t="str">
        <f>IF(IFERROR(HLOOKUP(R55,'Appraisal Inputs'!$C$346:$BK$390,25,0),"")="","",IFERROR(HLOOKUP(R55,'Appraisal Inputs'!$C$346:$BK$390,25,0),""))</f>
        <v/>
      </c>
      <c r="S79" s="299" t="str">
        <f>IF(IFERROR(HLOOKUP(S55,'Appraisal Inputs'!$C$346:$BK$390,25,0),"")="","",IFERROR(HLOOKUP(S55,'Appraisal Inputs'!$C$346:$BK$390,25,0),""))</f>
        <v/>
      </c>
      <c r="T79" s="300" t="str">
        <f>IF(IFERROR(HLOOKUP(T55,'Appraisal Inputs'!$C$346:$BK$390,25,0),"")="","",IFERROR(HLOOKUP(T55,'Appraisal Inputs'!$C$346:$BK$390,25,0),""))</f>
        <v/>
      </c>
      <c r="U79" s="299" t="str">
        <f>IF(IFERROR(HLOOKUP(U55,'Appraisal Inputs'!$C$346:$BK$390,25,0),"")="","",IFERROR(HLOOKUP(U55,'Appraisal Inputs'!$C$346:$BK$390,25,0),""))</f>
        <v/>
      </c>
      <c r="V79" s="300" t="str">
        <f>IF(IFERROR(HLOOKUP(V55,'Appraisal Inputs'!$C$346:$BK$390,25,0),"")="","",IFERROR(HLOOKUP(V55,'Appraisal Inputs'!$C$346:$BK$390,25,0),""))</f>
        <v/>
      </c>
      <c r="W79" s="299" t="str">
        <f>IF(IFERROR(HLOOKUP(W55,'Appraisal Inputs'!$C$346:$BK$390,25,0),"")="","",IFERROR(HLOOKUP(W55,'Appraisal Inputs'!$C$346:$BK$390,25,0),""))</f>
        <v/>
      </c>
      <c r="X79" s="300" t="str">
        <f>IF(IFERROR(HLOOKUP(X55,'Appraisal Inputs'!$C$346:$BK$390,25,0),"")="","",IFERROR(HLOOKUP(X55,'Appraisal Inputs'!$C$346:$BK$390,25,0),""))</f>
        <v/>
      </c>
      <c r="Y79" s="299" t="str">
        <f>IF(IFERROR(HLOOKUP(Y55,'Appraisal Inputs'!$C$346:$BK$390,25,0),"")="","",IFERROR(HLOOKUP(Y55,'Appraisal Inputs'!$C$346:$BK$390,25,0),""))</f>
        <v/>
      </c>
      <c r="Z79" s="300" t="str">
        <f>IF(IFERROR(HLOOKUP(Z55,'Appraisal Inputs'!$C$346:$BK$390,25,0),"")="","",IFERROR(HLOOKUP(Z55,'Appraisal Inputs'!$C$346:$BK$390,25,0),""))</f>
        <v/>
      </c>
      <c r="AA79" s="299" t="str">
        <f>IF(IFERROR(HLOOKUP(AA55,'Appraisal Inputs'!$C$346:$BK$390,25,0),"")="","",IFERROR(HLOOKUP(AA55,'Appraisal Inputs'!$C$346:$BK$390,25,0),""))</f>
        <v/>
      </c>
      <c r="AB79" s="300" t="str">
        <f>IF(IFERROR(HLOOKUP(AB55,'Appraisal Inputs'!$C$346:$BK$390,25,0),"")="","",IFERROR(HLOOKUP(AB55,'Appraisal Inputs'!$C$346:$BK$390,25,0),""))</f>
        <v/>
      </c>
      <c r="AC79" s="299" t="str">
        <f>IF(IFERROR(HLOOKUP(AC55,'Appraisal Inputs'!$C$346:$BK$390,25,0),"")="","",IFERROR(HLOOKUP(AC55,'Appraisal Inputs'!$C$346:$BK$390,25,0),""))</f>
        <v/>
      </c>
      <c r="AD79" s="300" t="str">
        <f>IF(IFERROR(HLOOKUP(AD55,'Appraisal Inputs'!$C$346:$BK$390,25,0),"")="","",IFERROR(HLOOKUP(AD55,'Appraisal Inputs'!$C$346:$BK$390,25,0),""))</f>
        <v/>
      </c>
      <c r="AE79" s="299" t="str">
        <f>IF(IFERROR(HLOOKUP(AE55,'Appraisal Inputs'!$C$346:$BK$390,25,0),"")="","",IFERROR(HLOOKUP(AE55,'Appraisal Inputs'!$C$346:$BK$390,25,0),""))</f>
        <v/>
      </c>
      <c r="AF79" s="300" t="str">
        <f>IF(IFERROR(HLOOKUP(AF55,'Appraisal Inputs'!$C$346:$BK$390,25,0),"")="","",IFERROR(HLOOKUP(AF55,'Appraisal Inputs'!$C$346:$BK$390,25,0),""))</f>
        <v/>
      </c>
      <c r="AG79" s="299" t="str">
        <f>IF(IFERROR(HLOOKUP(AG55,'Appraisal Inputs'!$C$346:$BK$390,25,0),"")="","",IFERROR(HLOOKUP(AG55,'Appraisal Inputs'!$C$346:$BK$390,25,0),""))</f>
        <v/>
      </c>
      <c r="AH79" s="300" t="str">
        <f>IF(IFERROR(HLOOKUP(AH55,'Appraisal Inputs'!$C$346:$BK$390,25,0),"")="","",IFERROR(HLOOKUP(AH55,'Appraisal Inputs'!$C$346:$BK$390,25,0),""))</f>
        <v/>
      </c>
      <c r="AI79" s="299" t="str">
        <f>IF(IFERROR(HLOOKUP(AI55,'Appraisal Inputs'!$C$346:$BK$390,25,0),"")="","",IFERROR(HLOOKUP(AI55,'Appraisal Inputs'!$C$346:$BK$390,25,0),""))</f>
        <v/>
      </c>
      <c r="AJ79" s="300" t="str">
        <f>IF(IFERROR(HLOOKUP(AJ55,'Appraisal Inputs'!$C$346:$BK$390,25,0),"")="","",IFERROR(HLOOKUP(AJ55,'Appraisal Inputs'!$C$346:$BK$390,25,0),""))</f>
        <v/>
      </c>
      <c r="AK79" s="299" t="str">
        <f>IF(IFERROR(HLOOKUP(AK55,'Appraisal Inputs'!$C$346:$BK$390,25,0),"")="","",IFERROR(HLOOKUP(AK55,'Appraisal Inputs'!$C$346:$BK$390,25,0),""))</f>
        <v/>
      </c>
      <c r="AL79" s="300" t="str">
        <f>IF(IFERROR(HLOOKUP(AL55,'Appraisal Inputs'!$C$346:$BK$390,25,0),"")="","",IFERROR(HLOOKUP(AL55,'Appraisal Inputs'!$C$346:$BK$390,25,0),""))</f>
        <v/>
      </c>
      <c r="AM79" s="299" t="str">
        <f>IF(IFERROR(HLOOKUP(AM55,'Appraisal Inputs'!$C$346:$BK$390,25,0),"")="","",IFERROR(HLOOKUP(AM55,'Appraisal Inputs'!$C$346:$BK$390,25,0),""))</f>
        <v/>
      </c>
      <c r="AN79" s="300" t="str">
        <f>IF(IFERROR(HLOOKUP(AN55,'Appraisal Inputs'!$C$346:$BK$390,25,0),"")="","",IFERROR(HLOOKUP(AN55,'Appraisal Inputs'!$C$346:$BK$390,25,0),""))</f>
        <v/>
      </c>
      <c r="AO79" s="299" t="str">
        <f>IF(IFERROR(HLOOKUP(AO55,'Appraisal Inputs'!$C$346:$BK$390,25,0),"")="","",IFERROR(HLOOKUP(AO55,'Appraisal Inputs'!$C$346:$BK$390,25,0),""))</f>
        <v/>
      </c>
      <c r="AP79" s="300" t="str">
        <f>IF(IFERROR(HLOOKUP(AP55,'Appraisal Inputs'!$C$346:$BK$390,25,0),"")="","",IFERROR(HLOOKUP(AP55,'Appraisal Inputs'!$C$346:$BK$390,25,0),""))</f>
        <v/>
      </c>
      <c r="AQ79" s="299" t="str">
        <f>IF(IFERROR(HLOOKUP(AQ55,'Appraisal Inputs'!$C$346:$BK$390,25,0),"")="","",IFERROR(HLOOKUP(AQ55,'Appraisal Inputs'!$C$346:$BK$390,25,0),""))</f>
        <v/>
      </c>
      <c r="AR79" s="300" t="str">
        <f>IF(IFERROR(HLOOKUP(AR55,'Appraisal Inputs'!$C$346:$BK$390,25,0),"")="","",IFERROR(HLOOKUP(AR55,'Appraisal Inputs'!$C$346:$BK$390,25,0),""))</f>
        <v/>
      </c>
      <c r="AS79" s="299" t="str">
        <f>IF(IFERROR(HLOOKUP(AS55,'Appraisal Inputs'!$C$346:$BK$390,25,0),"")="","",IFERROR(HLOOKUP(AS55,'Appraisal Inputs'!$C$346:$BK$390,25,0),""))</f>
        <v/>
      </c>
      <c r="AT79" s="300" t="str">
        <f>IF(IFERROR(HLOOKUP(AT55,'Appraisal Inputs'!$C$346:$BK$390,25,0),"")="","",IFERROR(HLOOKUP(AT55,'Appraisal Inputs'!$C$346:$BK$390,25,0),""))</f>
        <v/>
      </c>
      <c r="AU79" s="299" t="str">
        <f>IF(IFERROR(HLOOKUP(AU55,'Appraisal Inputs'!$C$346:$BK$390,25,0),"")="","",IFERROR(HLOOKUP(AU55,'Appraisal Inputs'!$C$346:$BK$390,25,0),""))</f>
        <v/>
      </c>
      <c r="AV79" s="300" t="str">
        <f>IF(IFERROR(HLOOKUP(AV55,'Appraisal Inputs'!$C$346:$BK$390,25,0),"")="","",IFERROR(HLOOKUP(AV55,'Appraisal Inputs'!$C$346:$BK$390,25,0),""))</f>
        <v/>
      </c>
      <c r="AW79" s="299" t="str">
        <f>IF(IFERROR(HLOOKUP(AW55,'Appraisal Inputs'!$C$346:$BK$390,25,0),"")="","",IFERROR(HLOOKUP(AW55,'Appraisal Inputs'!$C$346:$BK$390,25,0),""))</f>
        <v/>
      </c>
      <c r="AX79" s="300" t="str">
        <f>IF(IFERROR(HLOOKUP(AX55,'Appraisal Inputs'!$C$346:$BK$390,25,0),"")="","",IFERROR(HLOOKUP(AX55,'Appraisal Inputs'!$C$346:$BK$390,25,0),""))</f>
        <v/>
      </c>
      <c r="AY79" s="299" t="str">
        <f>IF(IFERROR(HLOOKUP(AY55,'Appraisal Inputs'!$C$346:$BK$390,25,0),"")="","",IFERROR(HLOOKUP(AY55,'Appraisal Inputs'!$C$346:$BK$390,25,0),""))</f>
        <v/>
      </c>
      <c r="AZ79" s="300" t="str">
        <f>IF(IFERROR(HLOOKUP(AZ55,'Appraisal Inputs'!$C$346:$BK$390,25,0),"")="","",IFERROR(HLOOKUP(AZ55,'Appraisal Inputs'!$C$346:$BK$390,25,0),""))</f>
        <v/>
      </c>
      <c r="BA79" s="299" t="str">
        <f>IF(IFERROR(HLOOKUP(BA55,'Appraisal Inputs'!$C$346:$BK$390,25,0),"")="","",IFERROR(HLOOKUP(BA55,'Appraisal Inputs'!$C$346:$BK$390,25,0),""))</f>
        <v/>
      </c>
      <c r="BB79" s="300" t="str">
        <f>IF(IFERROR(HLOOKUP(BB55,'Appraisal Inputs'!$C$346:$BK$390,25,0),"")="","",IFERROR(HLOOKUP(BB55,'Appraisal Inputs'!$C$346:$BK$390,25,0),""))</f>
        <v/>
      </c>
      <c r="BC79" s="299" t="str">
        <f>IF(IFERROR(HLOOKUP(BC55,'Appraisal Inputs'!$C$346:$BK$390,25,0),"")="","",IFERROR(HLOOKUP(BC55,'Appraisal Inputs'!$C$346:$BK$390,25,0),""))</f>
        <v/>
      </c>
      <c r="BD79" s="300" t="str">
        <f>IF(IFERROR(HLOOKUP(BD55,'Appraisal Inputs'!$C$346:$BK$390,25,0),"")="","",IFERROR(HLOOKUP(BD55,'Appraisal Inputs'!$C$346:$BK$390,25,0),""))</f>
        <v/>
      </c>
      <c r="BE79" s="299" t="str">
        <f>IF(IFERROR(HLOOKUP(BE55,'Appraisal Inputs'!$C$346:$BK$390,25,0),"")="","",IFERROR(HLOOKUP(BE55,'Appraisal Inputs'!$C$346:$BK$390,25,0),""))</f>
        <v/>
      </c>
      <c r="BF79" s="300" t="str">
        <f>IF(IFERROR(HLOOKUP(BF55,'Appraisal Inputs'!$C$346:$BK$390,25,0),"")="","",IFERROR(HLOOKUP(BF55,'Appraisal Inputs'!$C$346:$BK$390,25,0),""))</f>
        <v/>
      </c>
      <c r="BG79" s="299" t="str">
        <f>IF(IFERROR(HLOOKUP(BG55,'Appraisal Inputs'!$C$346:$BK$390,25,0),"")="","",IFERROR(HLOOKUP(BG55,'Appraisal Inputs'!$C$346:$BK$390,25,0),""))</f>
        <v/>
      </c>
      <c r="BH79" s="300" t="str">
        <f>IF(IFERROR(HLOOKUP(BH55,'Appraisal Inputs'!$C$346:$BK$390,25,0),"")="","",IFERROR(HLOOKUP(BH55,'Appraisal Inputs'!$C$346:$BK$390,25,0),""))</f>
        <v/>
      </c>
      <c r="BI79" s="299" t="str">
        <f>IF(IFERROR(HLOOKUP(BI55,'Appraisal Inputs'!$C$346:$BK$390,25,0),"")="","",IFERROR(HLOOKUP(BI55,'Appraisal Inputs'!$C$346:$BK$390,25,0),""))</f>
        <v/>
      </c>
      <c r="BJ79" s="315" t="str">
        <f>IF(IFERROR(HLOOKUP(BJ55,'Appraisal Inputs'!$C$346:$BK$390,25,0),"")="","",IFERROR(HLOOKUP(BJ55,'Appraisal Inputs'!$C$346:$BK$390,25,0),""))</f>
        <v/>
      </c>
      <c r="BL79" s="299">
        <f t="shared" si="3"/>
        <v>0</v>
      </c>
      <c r="BM79" s="318" t="str">
        <f t="shared" si="2"/>
        <v>No</v>
      </c>
    </row>
    <row r="80" spans="1:65" x14ac:dyDescent="0.25">
      <c r="A80" s="86"/>
      <c r="B80" s="143" t="str">
        <f>'Appraisal Inputs'!C371</f>
        <v>Comp 22</v>
      </c>
      <c r="C80" s="299" t="str">
        <f>IF(IFERROR(HLOOKUP(C55,'Appraisal Inputs'!$C$346:$BK$390,26,0),"")="","",IFERROR(HLOOKUP(C55,'Appraisal Inputs'!$C$346:$BK$390,26,0),""))</f>
        <v/>
      </c>
      <c r="D80" s="300" t="str">
        <f>IF(IFERROR(HLOOKUP(D55,'Appraisal Inputs'!$C$346:$BK$390,26,0),"")="","",IFERROR(HLOOKUP(D55,'Appraisal Inputs'!$C$346:$BK$390,26,0),""))</f>
        <v/>
      </c>
      <c r="E80" s="299" t="str">
        <f>IF(IFERROR(HLOOKUP(E55,'Appraisal Inputs'!$C$346:$BK$390,26,0),"")="","",IFERROR(HLOOKUP(E55,'Appraisal Inputs'!$C$346:$BK$390,26,0),""))</f>
        <v/>
      </c>
      <c r="F80" s="300" t="str">
        <f>IF(IFERROR(HLOOKUP(F55,'Appraisal Inputs'!$C$346:$BK$390,26,0),"")="","",IFERROR(HLOOKUP(F55,'Appraisal Inputs'!$C$346:$BK$390,26,0),""))</f>
        <v/>
      </c>
      <c r="G80" s="299" t="str">
        <f>IF(IFERROR(HLOOKUP(G55,'Appraisal Inputs'!$C$346:$BK$390,26,0),"")="","",IFERROR(HLOOKUP(G55,'Appraisal Inputs'!$C$346:$BK$390,26,0),""))</f>
        <v/>
      </c>
      <c r="H80" s="300" t="str">
        <f>IF(IFERROR(HLOOKUP(H55,'Appraisal Inputs'!$C$346:$BK$390,26,0),"")="","",IFERROR(HLOOKUP(H55,'Appraisal Inputs'!$C$346:$BK$390,26,0),""))</f>
        <v/>
      </c>
      <c r="I80" s="299" t="str">
        <f>IF(IFERROR(HLOOKUP(I55,'Appraisal Inputs'!$C$346:$BK$390,26,0),"")="","",IFERROR(HLOOKUP(I55,'Appraisal Inputs'!$C$346:$BK$390,26,0),""))</f>
        <v/>
      </c>
      <c r="J80" s="300" t="str">
        <f>IF(IFERROR(HLOOKUP(J55,'Appraisal Inputs'!$C$346:$BK$390,26,0),"")="","",IFERROR(HLOOKUP(J55,'Appraisal Inputs'!$C$346:$BK$390,26,0),""))</f>
        <v/>
      </c>
      <c r="K80" s="299" t="str">
        <f>IF(IFERROR(HLOOKUP(K55,'Appraisal Inputs'!$C$346:$BK$390,26,0),"")="","",IFERROR(HLOOKUP(K55,'Appraisal Inputs'!$C$346:$BK$390,26,0),""))</f>
        <v/>
      </c>
      <c r="L80" s="300" t="str">
        <f>IF(IFERROR(HLOOKUP(L55,'Appraisal Inputs'!$C$346:$BK$390,26,0),"")="","",IFERROR(HLOOKUP(L55,'Appraisal Inputs'!$C$346:$BK$390,26,0),""))</f>
        <v/>
      </c>
      <c r="M80" s="299" t="str">
        <f>IF(IFERROR(HLOOKUP(M55,'Appraisal Inputs'!$C$346:$BK$390,26,0),"")="","",IFERROR(HLOOKUP(M55,'Appraisal Inputs'!$C$346:$BK$390,26,0),""))</f>
        <v/>
      </c>
      <c r="N80" s="300" t="str">
        <f>IF(IFERROR(HLOOKUP(N55,'Appraisal Inputs'!$C$346:$BK$390,26,0),"")="","",IFERROR(HLOOKUP(N55,'Appraisal Inputs'!$C$346:$BK$390,26,0),""))</f>
        <v/>
      </c>
      <c r="O80" s="299" t="str">
        <f>IF(IFERROR(HLOOKUP(O55,'Appraisal Inputs'!$C$346:$BK$390,26,0),"")="","",IFERROR(HLOOKUP(O55,'Appraisal Inputs'!$C$346:$BK$390,26,0),""))</f>
        <v/>
      </c>
      <c r="P80" s="300" t="str">
        <f>IF(IFERROR(HLOOKUP(P55,'Appraisal Inputs'!$C$346:$BK$390,26,0),"")="","",IFERROR(HLOOKUP(P55,'Appraisal Inputs'!$C$346:$BK$390,26,0),""))</f>
        <v/>
      </c>
      <c r="Q80" s="299" t="str">
        <f>IF(IFERROR(HLOOKUP(Q55,'Appraisal Inputs'!$C$346:$BK$390,26,0),"")="","",IFERROR(HLOOKUP(Q55,'Appraisal Inputs'!$C$346:$BK$390,26,0),""))</f>
        <v/>
      </c>
      <c r="R80" s="300" t="str">
        <f>IF(IFERROR(HLOOKUP(R55,'Appraisal Inputs'!$C$346:$BK$390,26,0),"")="","",IFERROR(HLOOKUP(R55,'Appraisal Inputs'!$C$346:$BK$390,26,0),""))</f>
        <v/>
      </c>
      <c r="S80" s="299" t="str">
        <f>IF(IFERROR(HLOOKUP(S55,'Appraisal Inputs'!$C$346:$BK$390,26,0),"")="","",IFERROR(HLOOKUP(S55,'Appraisal Inputs'!$C$346:$BK$390,26,0),""))</f>
        <v/>
      </c>
      <c r="T80" s="300" t="str">
        <f>IF(IFERROR(HLOOKUP(T55,'Appraisal Inputs'!$C$346:$BK$390,26,0),"")="","",IFERROR(HLOOKUP(T55,'Appraisal Inputs'!$C$346:$BK$390,26,0),""))</f>
        <v/>
      </c>
      <c r="U80" s="299" t="str">
        <f>IF(IFERROR(HLOOKUP(U55,'Appraisal Inputs'!$C$346:$BK$390,26,0),"")="","",IFERROR(HLOOKUP(U55,'Appraisal Inputs'!$C$346:$BK$390,26,0),""))</f>
        <v/>
      </c>
      <c r="V80" s="300" t="str">
        <f>IF(IFERROR(HLOOKUP(V55,'Appraisal Inputs'!$C$346:$BK$390,26,0),"")="","",IFERROR(HLOOKUP(V55,'Appraisal Inputs'!$C$346:$BK$390,26,0),""))</f>
        <v/>
      </c>
      <c r="W80" s="299" t="str">
        <f>IF(IFERROR(HLOOKUP(W55,'Appraisal Inputs'!$C$346:$BK$390,26,0),"")="","",IFERROR(HLOOKUP(W55,'Appraisal Inputs'!$C$346:$BK$390,26,0),""))</f>
        <v/>
      </c>
      <c r="X80" s="300" t="str">
        <f>IF(IFERROR(HLOOKUP(X55,'Appraisal Inputs'!$C$346:$BK$390,26,0),"")="","",IFERROR(HLOOKUP(X55,'Appraisal Inputs'!$C$346:$BK$390,26,0),""))</f>
        <v/>
      </c>
      <c r="Y80" s="299" t="str">
        <f>IF(IFERROR(HLOOKUP(Y55,'Appraisal Inputs'!$C$346:$BK$390,26,0),"")="","",IFERROR(HLOOKUP(Y55,'Appraisal Inputs'!$C$346:$BK$390,26,0),""))</f>
        <v/>
      </c>
      <c r="Z80" s="300" t="str">
        <f>IF(IFERROR(HLOOKUP(Z55,'Appraisal Inputs'!$C$346:$BK$390,26,0),"")="","",IFERROR(HLOOKUP(Z55,'Appraisal Inputs'!$C$346:$BK$390,26,0),""))</f>
        <v/>
      </c>
      <c r="AA80" s="299" t="str">
        <f>IF(IFERROR(HLOOKUP(AA55,'Appraisal Inputs'!$C$346:$BK$390,26,0),"")="","",IFERROR(HLOOKUP(AA55,'Appraisal Inputs'!$C$346:$BK$390,26,0),""))</f>
        <v/>
      </c>
      <c r="AB80" s="300" t="str">
        <f>IF(IFERROR(HLOOKUP(AB55,'Appraisal Inputs'!$C$346:$BK$390,26,0),"")="","",IFERROR(HLOOKUP(AB55,'Appraisal Inputs'!$C$346:$BK$390,26,0),""))</f>
        <v/>
      </c>
      <c r="AC80" s="299" t="str">
        <f>IF(IFERROR(HLOOKUP(AC55,'Appraisal Inputs'!$C$346:$BK$390,26,0),"")="","",IFERROR(HLOOKUP(AC55,'Appraisal Inputs'!$C$346:$BK$390,26,0),""))</f>
        <v/>
      </c>
      <c r="AD80" s="300" t="str">
        <f>IF(IFERROR(HLOOKUP(AD55,'Appraisal Inputs'!$C$346:$BK$390,26,0),"")="","",IFERROR(HLOOKUP(AD55,'Appraisal Inputs'!$C$346:$BK$390,26,0),""))</f>
        <v/>
      </c>
      <c r="AE80" s="299" t="str">
        <f>IF(IFERROR(HLOOKUP(AE55,'Appraisal Inputs'!$C$346:$BK$390,26,0),"")="","",IFERROR(HLOOKUP(AE55,'Appraisal Inputs'!$C$346:$BK$390,26,0),""))</f>
        <v/>
      </c>
      <c r="AF80" s="300" t="str">
        <f>IF(IFERROR(HLOOKUP(AF55,'Appraisal Inputs'!$C$346:$BK$390,26,0),"")="","",IFERROR(HLOOKUP(AF55,'Appraisal Inputs'!$C$346:$BK$390,26,0),""))</f>
        <v/>
      </c>
      <c r="AG80" s="299" t="str">
        <f>IF(IFERROR(HLOOKUP(AG55,'Appraisal Inputs'!$C$346:$BK$390,26,0),"")="","",IFERROR(HLOOKUP(AG55,'Appraisal Inputs'!$C$346:$BK$390,26,0),""))</f>
        <v/>
      </c>
      <c r="AH80" s="300" t="str">
        <f>IF(IFERROR(HLOOKUP(AH55,'Appraisal Inputs'!$C$346:$BK$390,26,0),"")="","",IFERROR(HLOOKUP(AH55,'Appraisal Inputs'!$C$346:$BK$390,26,0),""))</f>
        <v/>
      </c>
      <c r="AI80" s="299" t="str">
        <f>IF(IFERROR(HLOOKUP(AI55,'Appraisal Inputs'!$C$346:$BK$390,26,0),"")="","",IFERROR(HLOOKUP(AI55,'Appraisal Inputs'!$C$346:$BK$390,26,0),""))</f>
        <v/>
      </c>
      <c r="AJ80" s="300" t="str">
        <f>IF(IFERROR(HLOOKUP(AJ55,'Appraisal Inputs'!$C$346:$BK$390,26,0),"")="","",IFERROR(HLOOKUP(AJ55,'Appraisal Inputs'!$C$346:$BK$390,26,0),""))</f>
        <v/>
      </c>
      <c r="AK80" s="299" t="str">
        <f>IF(IFERROR(HLOOKUP(AK55,'Appraisal Inputs'!$C$346:$BK$390,26,0),"")="","",IFERROR(HLOOKUP(AK55,'Appraisal Inputs'!$C$346:$BK$390,26,0),""))</f>
        <v/>
      </c>
      <c r="AL80" s="300" t="str">
        <f>IF(IFERROR(HLOOKUP(AL55,'Appraisal Inputs'!$C$346:$BK$390,26,0),"")="","",IFERROR(HLOOKUP(AL55,'Appraisal Inputs'!$C$346:$BK$390,26,0),""))</f>
        <v/>
      </c>
      <c r="AM80" s="299" t="str">
        <f>IF(IFERROR(HLOOKUP(AM55,'Appraisal Inputs'!$C$346:$BK$390,26,0),"")="","",IFERROR(HLOOKUP(AM55,'Appraisal Inputs'!$C$346:$BK$390,26,0),""))</f>
        <v/>
      </c>
      <c r="AN80" s="300" t="str">
        <f>IF(IFERROR(HLOOKUP(AN55,'Appraisal Inputs'!$C$346:$BK$390,26,0),"")="","",IFERROR(HLOOKUP(AN55,'Appraisal Inputs'!$C$346:$BK$390,26,0),""))</f>
        <v/>
      </c>
      <c r="AO80" s="299" t="str">
        <f>IF(IFERROR(HLOOKUP(AO55,'Appraisal Inputs'!$C$346:$BK$390,26,0),"")="","",IFERROR(HLOOKUP(AO55,'Appraisal Inputs'!$C$346:$BK$390,26,0),""))</f>
        <v/>
      </c>
      <c r="AP80" s="300" t="str">
        <f>IF(IFERROR(HLOOKUP(AP55,'Appraisal Inputs'!$C$346:$BK$390,26,0),"")="","",IFERROR(HLOOKUP(AP55,'Appraisal Inputs'!$C$346:$BK$390,26,0),""))</f>
        <v/>
      </c>
      <c r="AQ80" s="299" t="str">
        <f>IF(IFERROR(HLOOKUP(AQ55,'Appraisal Inputs'!$C$346:$BK$390,26,0),"")="","",IFERROR(HLOOKUP(AQ55,'Appraisal Inputs'!$C$346:$BK$390,26,0),""))</f>
        <v/>
      </c>
      <c r="AR80" s="300" t="str">
        <f>IF(IFERROR(HLOOKUP(AR55,'Appraisal Inputs'!$C$346:$BK$390,26,0),"")="","",IFERROR(HLOOKUP(AR55,'Appraisal Inputs'!$C$346:$BK$390,26,0),""))</f>
        <v/>
      </c>
      <c r="AS80" s="299" t="str">
        <f>IF(IFERROR(HLOOKUP(AS55,'Appraisal Inputs'!$C$346:$BK$390,26,0),"")="","",IFERROR(HLOOKUP(AS55,'Appraisal Inputs'!$C$346:$BK$390,26,0),""))</f>
        <v/>
      </c>
      <c r="AT80" s="300" t="str">
        <f>IF(IFERROR(HLOOKUP(AT55,'Appraisal Inputs'!$C$346:$BK$390,26,0),"")="","",IFERROR(HLOOKUP(AT55,'Appraisal Inputs'!$C$346:$BK$390,26,0),""))</f>
        <v/>
      </c>
      <c r="AU80" s="299" t="str">
        <f>IF(IFERROR(HLOOKUP(AU55,'Appraisal Inputs'!$C$346:$BK$390,26,0),"")="","",IFERROR(HLOOKUP(AU55,'Appraisal Inputs'!$C$346:$BK$390,26,0),""))</f>
        <v/>
      </c>
      <c r="AV80" s="300" t="str">
        <f>IF(IFERROR(HLOOKUP(AV55,'Appraisal Inputs'!$C$346:$BK$390,26,0),"")="","",IFERROR(HLOOKUP(AV55,'Appraisal Inputs'!$C$346:$BK$390,26,0),""))</f>
        <v/>
      </c>
      <c r="AW80" s="299" t="str">
        <f>IF(IFERROR(HLOOKUP(AW55,'Appraisal Inputs'!$C$346:$BK$390,26,0),"")="","",IFERROR(HLOOKUP(AW55,'Appraisal Inputs'!$C$346:$BK$390,26,0),""))</f>
        <v/>
      </c>
      <c r="AX80" s="300" t="str">
        <f>IF(IFERROR(HLOOKUP(AX55,'Appraisal Inputs'!$C$346:$BK$390,26,0),"")="","",IFERROR(HLOOKUP(AX55,'Appraisal Inputs'!$C$346:$BK$390,26,0),""))</f>
        <v/>
      </c>
      <c r="AY80" s="299" t="str">
        <f>IF(IFERROR(HLOOKUP(AY55,'Appraisal Inputs'!$C$346:$BK$390,26,0),"")="","",IFERROR(HLOOKUP(AY55,'Appraisal Inputs'!$C$346:$BK$390,26,0),""))</f>
        <v/>
      </c>
      <c r="AZ80" s="300" t="str">
        <f>IF(IFERROR(HLOOKUP(AZ55,'Appraisal Inputs'!$C$346:$BK$390,26,0),"")="","",IFERROR(HLOOKUP(AZ55,'Appraisal Inputs'!$C$346:$BK$390,26,0),""))</f>
        <v/>
      </c>
      <c r="BA80" s="299" t="str">
        <f>IF(IFERROR(HLOOKUP(BA55,'Appraisal Inputs'!$C$346:$BK$390,26,0),"")="","",IFERROR(HLOOKUP(BA55,'Appraisal Inputs'!$C$346:$BK$390,26,0),""))</f>
        <v/>
      </c>
      <c r="BB80" s="300" t="str">
        <f>IF(IFERROR(HLOOKUP(BB55,'Appraisal Inputs'!$C$346:$BK$390,26,0),"")="","",IFERROR(HLOOKUP(BB55,'Appraisal Inputs'!$C$346:$BK$390,26,0),""))</f>
        <v/>
      </c>
      <c r="BC80" s="299" t="str">
        <f>IF(IFERROR(HLOOKUP(BC55,'Appraisal Inputs'!$C$346:$BK$390,26,0),"")="","",IFERROR(HLOOKUP(BC55,'Appraisal Inputs'!$C$346:$BK$390,26,0),""))</f>
        <v/>
      </c>
      <c r="BD80" s="300" t="str">
        <f>IF(IFERROR(HLOOKUP(BD55,'Appraisal Inputs'!$C$346:$BK$390,26,0),"")="","",IFERROR(HLOOKUP(BD55,'Appraisal Inputs'!$C$346:$BK$390,26,0),""))</f>
        <v/>
      </c>
      <c r="BE80" s="299" t="str">
        <f>IF(IFERROR(HLOOKUP(BE55,'Appraisal Inputs'!$C$346:$BK$390,26,0),"")="","",IFERROR(HLOOKUP(BE55,'Appraisal Inputs'!$C$346:$BK$390,26,0),""))</f>
        <v/>
      </c>
      <c r="BF80" s="300" t="str">
        <f>IF(IFERROR(HLOOKUP(BF55,'Appraisal Inputs'!$C$346:$BK$390,26,0),"")="","",IFERROR(HLOOKUP(BF55,'Appraisal Inputs'!$C$346:$BK$390,26,0),""))</f>
        <v/>
      </c>
      <c r="BG80" s="299" t="str">
        <f>IF(IFERROR(HLOOKUP(BG55,'Appraisal Inputs'!$C$346:$BK$390,26,0),"")="","",IFERROR(HLOOKUP(BG55,'Appraisal Inputs'!$C$346:$BK$390,26,0),""))</f>
        <v/>
      </c>
      <c r="BH80" s="300" t="str">
        <f>IF(IFERROR(HLOOKUP(BH55,'Appraisal Inputs'!$C$346:$BK$390,26,0),"")="","",IFERROR(HLOOKUP(BH55,'Appraisal Inputs'!$C$346:$BK$390,26,0),""))</f>
        <v/>
      </c>
      <c r="BI80" s="299" t="str">
        <f>IF(IFERROR(HLOOKUP(BI55,'Appraisal Inputs'!$C$346:$BK$390,26,0),"")="","",IFERROR(HLOOKUP(BI55,'Appraisal Inputs'!$C$346:$BK$390,26,0),""))</f>
        <v/>
      </c>
      <c r="BJ80" s="315" t="str">
        <f>IF(IFERROR(HLOOKUP(BJ55,'Appraisal Inputs'!$C$346:$BK$390,26,0),"")="","",IFERROR(HLOOKUP(BJ55,'Appraisal Inputs'!$C$346:$BK$390,26,0),""))</f>
        <v/>
      </c>
      <c r="BL80" s="299">
        <f t="shared" si="3"/>
        <v>0</v>
      </c>
      <c r="BM80" s="318" t="str">
        <f t="shared" si="2"/>
        <v>No</v>
      </c>
    </row>
    <row r="81" spans="1:65" x14ac:dyDescent="0.25">
      <c r="A81" s="86"/>
      <c r="B81" s="143" t="str">
        <f>'Appraisal Inputs'!C372</f>
        <v>Comp 23</v>
      </c>
      <c r="C81" s="299" t="str">
        <f>IF(IFERROR(HLOOKUP(C55,'Appraisal Inputs'!$C$346:$BK$390,27,0),"")="","",IFERROR(HLOOKUP(C55,'Appraisal Inputs'!$C$346:$BK$390,27,0),""))</f>
        <v/>
      </c>
      <c r="D81" s="300" t="str">
        <f>IF(IFERROR(HLOOKUP(D55,'Appraisal Inputs'!$C$346:$BK$390,27,0),"")="","",IFERROR(HLOOKUP(D55,'Appraisal Inputs'!$C$346:$BK$390,27,0),""))</f>
        <v/>
      </c>
      <c r="E81" s="299" t="str">
        <f>IF(IFERROR(HLOOKUP(E55,'Appraisal Inputs'!$C$346:$BK$390,27,0),"")="","",IFERROR(HLOOKUP(E55,'Appraisal Inputs'!$C$346:$BK$390,27,0),""))</f>
        <v/>
      </c>
      <c r="F81" s="300" t="str">
        <f>IF(IFERROR(HLOOKUP(F55,'Appraisal Inputs'!$C$346:$BK$390,27,0),"")="","",IFERROR(HLOOKUP(F55,'Appraisal Inputs'!$C$346:$BK$390,27,0),""))</f>
        <v/>
      </c>
      <c r="G81" s="299" t="str">
        <f>IF(IFERROR(HLOOKUP(G55,'Appraisal Inputs'!$C$346:$BK$390,27,0),"")="","",IFERROR(HLOOKUP(G55,'Appraisal Inputs'!$C$346:$BK$390,27,0),""))</f>
        <v/>
      </c>
      <c r="H81" s="300" t="str">
        <f>IF(IFERROR(HLOOKUP(H55,'Appraisal Inputs'!$C$346:$BK$390,27,0),"")="","",IFERROR(HLOOKUP(H55,'Appraisal Inputs'!$C$346:$BK$390,27,0),""))</f>
        <v/>
      </c>
      <c r="I81" s="299" t="str">
        <f>IF(IFERROR(HLOOKUP(I55,'Appraisal Inputs'!$C$346:$BK$390,27,0),"")="","",IFERROR(HLOOKUP(I55,'Appraisal Inputs'!$C$346:$BK$390,27,0),""))</f>
        <v/>
      </c>
      <c r="J81" s="300" t="str">
        <f>IF(IFERROR(HLOOKUP(J55,'Appraisal Inputs'!$C$346:$BK$390,27,0),"")="","",IFERROR(HLOOKUP(J55,'Appraisal Inputs'!$C$346:$BK$390,27,0),""))</f>
        <v/>
      </c>
      <c r="K81" s="299" t="str">
        <f>IF(IFERROR(HLOOKUP(K55,'Appraisal Inputs'!$C$346:$BK$390,27,0),"")="","",IFERROR(HLOOKUP(K55,'Appraisal Inputs'!$C$346:$BK$390,27,0),""))</f>
        <v/>
      </c>
      <c r="L81" s="300" t="str">
        <f>IF(IFERROR(HLOOKUP(L55,'Appraisal Inputs'!$C$346:$BK$390,27,0),"")="","",IFERROR(HLOOKUP(L55,'Appraisal Inputs'!$C$346:$BK$390,27,0),""))</f>
        <v/>
      </c>
      <c r="M81" s="299" t="str">
        <f>IF(IFERROR(HLOOKUP(M55,'Appraisal Inputs'!$C$346:$BK$390,27,0),"")="","",IFERROR(HLOOKUP(M55,'Appraisal Inputs'!$C$346:$BK$390,27,0),""))</f>
        <v/>
      </c>
      <c r="N81" s="300" t="str">
        <f>IF(IFERROR(HLOOKUP(N55,'Appraisal Inputs'!$C$346:$BK$390,27,0),"")="","",IFERROR(HLOOKUP(N55,'Appraisal Inputs'!$C$346:$BK$390,27,0),""))</f>
        <v/>
      </c>
      <c r="O81" s="299" t="str">
        <f>IF(IFERROR(HLOOKUP(O55,'Appraisal Inputs'!$C$346:$BK$390,27,0),"")="","",IFERROR(HLOOKUP(O55,'Appraisal Inputs'!$C$346:$BK$390,27,0),""))</f>
        <v/>
      </c>
      <c r="P81" s="300" t="str">
        <f>IF(IFERROR(HLOOKUP(P55,'Appraisal Inputs'!$C$346:$BK$390,27,0),"")="","",IFERROR(HLOOKUP(P55,'Appraisal Inputs'!$C$346:$BK$390,27,0),""))</f>
        <v/>
      </c>
      <c r="Q81" s="299" t="str">
        <f>IF(IFERROR(HLOOKUP(Q55,'Appraisal Inputs'!$C$346:$BK$390,27,0),"")="","",IFERROR(HLOOKUP(Q55,'Appraisal Inputs'!$C$346:$BK$390,27,0),""))</f>
        <v/>
      </c>
      <c r="R81" s="300" t="str">
        <f>IF(IFERROR(HLOOKUP(R55,'Appraisal Inputs'!$C$346:$BK$390,27,0),"")="","",IFERROR(HLOOKUP(R55,'Appraisal Inputs'!$C$346:$BK$390,27,0),""))</f>
        <v/>
      </c>
      <c r="S81" s="299" t="str">
        <f>IF(IFERROR(HLOOKUP(S55,'Appraisal Inputs'!$C$346:$BK$390,27,0),"")="","",IFERROR(HLOOKUP(S55,'Appraisal Inputs'!$C$346:$BK$390,27,0),""))</f>
        <v/>
      </c>
      <c r="T81" s="300" t="str">
        <f>IF(IFERROR(HLOOKUP(T55,'Appraisal Inputs'!$C$346:$BK$390,27,0),"")="","",IFERROR(HLOOKUP(T55,'Appraisal Inputs'!$C$346:$BK$390,27,0),""))</f>
        <v/>
      </c>
      <c r="U81" s="299" t="str">
        <f>IF(IFERROR(HLOOKUP(U55,'Appraisal Inputs'!$C$346:$BK$390,27,0),"")="","",IFERROR(HLOOKUP(U55,'Appraisal Inputs'!$C$346:$BK$390,27,0),""))</f>
        <v/>
      </c>
      <c r="V81" s="300" t="str">
        <f>IF(IFERROR(HLOOKUP(V55,'Appraisal Inputs'!$C$346:$BK$390,27,0),"")="","",IFERROR(HLOOKUP(V55,'Appraisal Inputs'!$C$346:$BK$390,27,0),""))</f>
        <v/>
      </c>
      <c r="W81" s="299" t="str">
        <f>IF(IFERROR(HLOOKUP(W55,'Appraisal Inputs'!$C$346:$BK$390,27,0),"")="","",IFERROR(HLOOKUP(W55,'Appraisal Inputs'!$C$346:$BK$390,27,0),""))</f>
        <v/>
      </c>
      <c r="X81" s="300" t="str">
        <f>IF(IFERROR(HLOOKUP(X55,'Appraisal Inputs'!$C$346:$BK$390,27,0),"")="","",IFERROR(HLOOKUP(X55,'Appraisal Inputs'!$C$346:$BK$390,27,0),""))</f>
        <v/>
      </c>
      <c r="Y81" s="299" t="str">
        <f>IF(IFERROR(HLOOKUP(Y55,'Appraisal Inputs'!$C$346:$BK$390,27,0),"")="","",IFERROR(HLOOKUP(Y55,'Appraisal Inputs'!$C$346:$BK$390,27,0),""))</f>
        <v/>
      </c>
      <c r="Z81" s="300" t="str">
        <f>IF(IFERROR(HLOOKUP(Z55,'Appraisal Inputs'!$C$346:$BK$390,27,0),"")="","",IFERROR(HLOOKUP(Z55,'Appraisal Inputs'!$C$346:$BK$390,27,0),""))</f>
        <v/>
      </c>
      <c r="AA81" s="299" t="str">
        <f>IF(IFERROR(HLOOKUP(AA55,'Appraisal Inputs'!$C$346:$BK$390,27,0),"")="","",IFERROR(HLOOKUP(AA55,'Appraisal Inputs'!$C$346:$BK$390,27,0),""))</f>
        <v/>
      </c>
      <c r="AB81" s="300" t="str">
        <f>IF(IFERROR(HLOOKUP(AB55,'Appraisal Inputs'!$C$346:$BK$390,27,0),"")="","",IFERROR(HLOOKUP(AB55,'Appraisal Inputs'!$C$346:$BK$390,27,0),""))</f>
        <v/>
      </c>
      <c r="AC81" s="299" t="str">
        <f>IF(IFERROR(HLOOKUP(AC55,'Appraisal Inputs'!$C$346:$BK$390,27,0),"")="","",IFERROR(HLOOKUP(AC55,'Appraisal Inputs'!$C$346:$BK$390,27,0),""))</f>
        <v/>
      </c>
      <c r="AD81" s="300" t="str">
        <f>IF(IFERROR(HLOOKUP(AD55,'Appraisal Inputs'!$C$346:$BK$390,27,0),"")="","",IFERROR(HLOOKUP(AD55,'Appraisal Inputs'!$C$346:$BK$390,27,0),""))</f>
        <v/>
      </c>
      <c r="AE81" s="299" t="str">
        <f>IF(IFERROR(HLOOKUP(AE55,'Appraisal Inputs'!$C$346:$BK$390,27,0),"")="","",IFERROR(HLOOKUP(AE55,'Appraisal Inputs'!$C$346:$BK$390,27,0),""))</f>
        <v/>
      </c>
      <c r="AF81" s="300" t="str">
        <f>IF(IFERROR(HLOOKUP(AF55,'Appraisal Inputs'!$C$346:$BK$390,27,0),"")="","",IFERROR(HLOOKUP(AF55,'Appraisal Inputs'!$C$346:$BK$390,27,0),""))</f>
        <v/>
      </c>
      <c r="AG81" s="299" t="str">
        <f>IF(IFERROR(HLOOKUP(AG55,'Appraisal Inputs'!$C$346:$BK$390,27,0),"")="","",IFERROR(HLOOKUP(AG55,'Appraisal Inputs'!$C$346:$BK$390,27,0),""))</f>
        <v/>
      </c>
      <c r="AH81" s="300" t="str">
        <f>IF(IFERROR(HLOOKUP(AH55,'Appraisal Inputs'!$C$346:$BK$390,27,0),"")="","",IFERROR(HLOOKUP(AH55,'Appraisal Inputs'!$C$346:$BK$390,27,0),""))</f>
        <v/>
      </c>
      <c r="AI81" s="299" t="str">
        <f>IF(IFERROR(HLOOKUP(AI55,'Appraisal Inputs'!$C$346:$BK$390,27,0),"")="","",IFERROR(HLOOKUP(AI55,'Appraisal Inputs'!$C$346:$BK$390,27,0),""))</f>
        <v/>
      </c>
      <c r="AJ81" s="300" t="str">
        <f>IF(IFERROR(HLOOKUP(AJ55,'Appraisal Inputs'!$C$346:$BK$390,27,0),"")="","",IFERROR(HLOOKUP(AJ55,'Appraisal Inputs'!$C$346:$BK$390,27,0),""))</f>
        <v/>
      </c>
      <c r="AK81" s="299" t="str">
        <f>IF(IFERROR(HLOOKUP(AK55,'Appraisal Inputs'!$C$346:$BK$390,27,0),"")="","",IFERROR(HLOOKUP(AK55,'Appraisal Inputs'!$C$346:$BK$390,27,0),""))</f>
        <v/>
      </c>
      <c r="AL81" s="300" t="str">
        <f>IF(IFERROR(HLOOKUP(AL55,'Appraisal Inputs'!$C$346:$BK$390,27,0),"")="","",IFERROR(HLOOKUP(AL55,'Appraisal Inputs'!$C$346:$BK$390,27,0),""))</f>
        <v/>
      </c>
      <c r="AM81" s="299" t="str">
        <f>IF(IFERROR(HLOOKUP(AM55,'Appraisal Inputs'!$C$346:$BK$390,27,0),"")="","",IFERROR(HLOOKUP(AM55,'Appraisal Inputs'!$C$346:$BK$390,27,0),""))</f>
        <v/>
      </c>
      <c r="AN81" s="300" t="str">
        <f>IF(IFERROR(HLOOKUP(AN55,'Appraisal Inputs'!$C$346:$BK$390,27,0),"")="","",IFERROR(HLOOKUP(AN55,'Appraisal Inputs'!$C$346:$BK$390,27,0),""))</f>
        <v/>
      </c>
      <c r="AO81" s="299" t="str">
        <f>IF(IFERROR(HLOOKUP(AO55,'Appraisal Inputs'!$C$346:$BK$390,27,0),"")="","",IFERROR(HLOOKUP(AO55,'Appraisal Inputs'!$C$346:$BK$390,27,0),""))</f>
        <v/>
      </c>
      <c r="AP81" s="300" t="str">
        <f>IF(IFERROR(HLOOKUP(AP55,'Appraisal Inputs'!$C$346:$BK$390,27,0),"")="","",IFERROR(HLOOKUP(AP55,'Appraisal Inputs'!$C$346:$BK$390,27,0),""))</f>
        <v/>
      </c>
      <c r="AQ81" s="299" t="str">
        <f>IF(IFERROR(HLOOKUP(AQ55,'Appraisal Inputs'!$C$346:$BK$390,27,0),"")="","",IFERROR(HLOOKUP(AQ55,'Appraisal Inputs'!$C$346:$BK$390,27,0),""))</f>
        <v/>
      </c>
      <c r="AR81" s="300" t="str">
        <f>IF(IFERROR(HLOOKUP(AR55,'Appraisal Inputs'!$C$346:$BK$390,27,0),"")="","",IFERROR(HLOOKUP(AR55,'Appraisal Inputs'!$C$346:$BK$390,27,0),""))</f>
        <v/>
      </c>
      <c r="AS81" s="299" t="str">
        <f>IF(IFERROR(HLOOKUP(AS55,'Appraisal Inputs'!$C$346:$BK$390,27,0),"")="","",IFERROR(HLOOKUP(AS55,'Appraisal Inputs'!$C$346:$BK$390,27,0),""))</f>
        <v/>
      </c>
      <c r="AT81" s="300" t="str">
        <f>IF(IFERROR(HLOOKUP(AT55,'Appraisal Inputs'!$C$346:$BK$390,27,0),"")="","",IFERROR(HLOOKUP(AT55,'Appraisal Inputs'!$C$346:$BK$390,27,0),""))</f>
        <v/>
      </c>
      <c r="AU81" s="299" t="str">
        <f>IF(IFERROR(HLOOKUP(AU55,'Appraisal Inputs'!$C$346:$BK$390,27,0),"")="","",IFERROR(HLOOKUP(AU55,'Appraisal Inputs'!$C$346:$BK$390,27,0),""))</f>
        <v/>
      </c>
      <c r="AV81" s="300" t="str">
        <f>IF(IFERROR(HLOOKUP(AV55,'Appraisal Inputs'!$C$346:$BK$390,27,0),"")="","",IFERROR(HLOOKUP(AV55,'Appraisal Inputs'!$C$346:$BK$390,27,0),""))</f>
        <v/>
      </c>
      <c r="AW81" s="299" t="str">
        <f>IF(IFERROR(HLOOKUP(AW55,'Appraisal Inputs'!$C$346:$BK$390,27,0),"")="","",IFERROR(HLOOKUP(AW55,'Appraisal Inputs'!$C$346:$BK$390,27,0),""))</f>
        <v/>
      </c>
      <c r="AX81" s="300" t="str">
        <f>IF(IFERROR(HLOOKUP(AX55,'Appraisal Inputs'!$C$346:$BK$390,27,0),"")="","",IFERROR(HLOOKUP(AX55,'Appraisal Inputs'!$C$346:$BK$390,27,0),""))</f>
        <v/>
      </c>
      <c r="AY81" s="299" t="str">
        <f>IF(IFERROR(HLOOKUP(AY55,'Appraisal Inputs'!$C$346:$BK$390,27,0),"")="","",IFERROR(HLOOKUP(AY55,'Appraisal Inputs'!$C$346:$BK$390,27,0),""))</f>
        <v/>
      </c>
      <c r="AZ81" s="300" t="str">
        <f>IF(IFERROR(HLOOKUP(AZ55,'Appraisal Inputs'!$C$346:$BK$390,27,0),"")="","",IFERROR(HLOOKUP(AZ55,'Appraisal Inputs'!$C$346:$BK$390,27,0),""))</f>
        <v/>
      </c>
      <c r="BA81" s="299" t="str">
        <f>IF(IFERROR(HLOOKUP(BA55,'Appraisal Inputs'!$C$346:$BK$390,27,0),"")="","",IFERROR(HLOOKUP(BA55,'Appraisal Inputs'!$C$346:$BK$390,27,0),""))</f>
        <v/>
      </c>
      <c r="BB81" s="300" t="str">
        <f>IF(IFERROR(HLOOKUP(BB55,'Appraisal Inputs'!$C$346:$BK$390,27,0),"")="","",IFERROR(HLOOKUP(BB55,'Appraisal Inputs'!$C$346:$BK$390,27,0),""))</f>
        <v/>
      </c>
      <c r="BC81" s="299" t="str">
        <f>IF(IFERROR(HLOOKUP(BC55,'Appraisal Inputs'!$C$346:$BK$390,27,0),"")="","",IFERROR(HLOOKUP(BC55,'Appraisal Inputs'!$C$346:$BK$390,27,0),""))</f>
        <v/>
      </c>
      <c r="BD81" s="300" t="str">
        <f>IF(IFERROR(HLOOKUP(BD55,'Appraisal Inputs'!$C$346:$BK$390,27,0),"")="","",IFERROR(HLOOKUP(BD55,'Appraisal Inputs'!$C$346:$BK$390,27,0),""))</f>
        <v/>
      </c>
      <c r="BE81" s="299" t="str">
        <f>IF(IFERROR(HLOOKUP(BE55,'Appraisal Inputs'!$C$346:$BK$390,27,0),"")="","",IFERROR(HLOOKUP(BE55,'Appraisal Inputs'!$C$346:$BK$390,27,0),""))</f>
        <v/>
      </c>
      <c r="BF81" s="300" t="str">
        <f>IF(IFERROR(HLOOKUP(BF55,'Appraisal Inputs'!$C$346:$BK$390,27,0),"")="","",IFERROR(HLOOKUP(BF55,'Appraisal Inputs'!$C$346:$BK$390,27,0),""))</f>
        <v/>
      </c>
      <c r="BG81" s="299" t="str">
        <f>IF(IFERROR(HLOOKUP(BG55,'Appraisal Inputs'!$C$346:$BK$390,27,0),"")="","",IFERROR(HLOOKUP(BG55,'Appraisal Inputs'!$C$346:$BK$390,27,0),""))</f>
        <v/>
      </c>
      <c r="BH81" s="300" t="str">
        <f>IF(IFERROR(HLOOKUP(BH55,'Appraisal Inputs'!$C$346:$BK$390,27,0),"")="","",IFERROR(HLOOKUP(BH55,'Appraisal Inputs'!$C$346:$BK$390,27,0),""))</f>
        <v/>
      </c>
      <c r="BI81" s="299" t="str">
        <f>IF(IFERROR(HLOOKUP(BI55,'Appraisal Inputs'!$C$346:$BK$390,27,0),"")="","",IFERROR(HLOOKUP(BI55,'Appraisal Inputs'!$C$346:$BK$390,27,0),""))</f>
        <v/>
      </c>
      <c r="BJ81" s="315" t="str">
        <f>IF(IFERROR(HLOOKUP(BJ55,'Appraisal Inputs'!$C$346:$BK$390,27,0),"")="","",IFERROR(HLOOKUP(BJ55,'Appraisal Inputs'!$C$346:$BK$390,27,0),""))</f>
        <v/>
      </c>
      <c r="BL81" s="299">
        <f t="shared" si="3"/>
        <v>0</v>
      </c>
      <c r="BM81" s="318" t="str">
        <f t="shared" si="2"/>
        <v>No</v>
      </c>
    </row>
    <row r="82" spans="1:65" x14ac:dyDescent="0.25">
      <c r="A82" s="86"/>
      <c r="B82" s="143" t="str">
        <f>'Appraisal Inputs'!C373</f>
        <v>Comp 24</v>
      </c>
      <c r="C82" s="299" t="str">
        <f>IF(IFERROR(HLOOKUP(C55,'Appraisal Inputs'!$C$346:$BK$390,28,0),"")="","",IFERROR(HLOOKUP(C55,'Appraisal Inputs'!$C$346:$BK$390,28,0),""))</f>
        <v/>
      </c>
      <c r="D82" s="300" t="str">
        <f>IF(IFERROR(HLOOKUP(D55,'Appraisal Inputs'!$C$346:$BK$390,28,0),"")="","",IFERROR(HLOOKUP(D55,'Appraisal Inputs'!$C$346:$BK$390,28,0),""))</f>
        <v/>
      </c>
      <c r="E82" s="299" t="str">
        <f>IF(IFERROR(HLOOKUP(E55,'Appraisal Inputs'!$C$346:$BK$390,28,0),"")="","",IFERROR(HLOOKUP(E55,'Appraisal Inputs'!$C$346:$BK$390,28,0),""))</f>
        <v/>
      </c>
      <c r="F82" s="300" t="str">
        <f>IF(IFERROR(HLOOKUP(F55,'Appraisal Inputs'!$C$346:$BK$390,28,0),"")="","",IFERROR(HLOOKUP(F55,'Appraisal Inputs'!$C$346:$BK$390,28,0),""))</f>
        <v/>
      </c>
      <c r="G82" s="299" t="str">
        <f>IF(IFERROR(HLOOKUP(G55,'Appraisal Inputs'!$C$346:$BK$390,28,0),"")="","",IFERROR(HLOOKUP(G55,'Appraisal Inputs'!$C$346:$BK$390,28,0),""))</f>
        <v/>
      </c>
      <c r="H82" s="300" t="str">
        <f>IF(IFERROR(HLOOKUP(H55,'Appraisal Inputs'!$C$346:$BK$390,28,0),"")="","",IFERROR(HLOOKUP(H55,'Appraisal Inputs'!$C$346:$BK$390,28,0),""))</f>
        <v/>
      </c>
      <c r="I82" s="299" t="str">
        <f>IF(IFERROR(HLOOKUP(I55,'Appraisal Inputs'!$C$346:$BK$390,28,0),"")="","",IFERROR(HLOOKUP(I55,'Appraisal Inputs'!$C$346:$BK$390,28,0),""))</f>
        <v/>
      </c>
      <c r="J82" s="300" t="str">
        <f>IF(IFERROR(HLOOKUP(J55,'Appraisal Inputs'!$C$346:$BK$390,28,0),"")="","",IFERROR(HLOOKUP(J55,'Appraisal Inputs'!$C$346:$BK$390,28,0),""))</f>
        <v/>
      </c>
      <c r="K82" s="299" t="str">
        <f>IF(IFERROR(HLOOKUP(K55,'Appraisal Inputs'!$C$346:$BK$390,28,0),"")="","",IFERROR(HLOOKUP(K55,'Appraisal Inputs'!$C$346:$BK$390,28,0),""))</f>
        <v/>
      </c>
      <c r="L82" s="300" t="str">
        <f>IF(IFERROR(HLOOKUP(L55,'Appraisal Inputs'!$C$346:$BK$390,28,0),"")="","",IFERROR(HLOOKUP(L55,'Appraisal Inputs'!$C$346:$BK$390,28,0),""))</f>
        <v/>
      </c>
      <c r="M82" s="299" t="str">
        <f>IF(IFERROR(HLOOKUP(M55,'Appraisal Inputs'!$C$346:$BK$390,28,0),"")="","",IFERROR(HLOOKUP(M55,'Appraisal Inputs'!$C$346:$BK$390,28,0),""))</f>
        <v/>
      </c>
      <c r="N82" s="300" t="str">
        <f>IF(IFERROR(HLOOKUP(N55,'Appraisal Inputs'!$C$346:$BK$390,28,0),"")="","",IFERROR(HLOOKUP(N55,'Appraisal Inputs'!$C$346:$BK$390,28,0),""))</f>
        <v/>
      </c>
      <c r="O82" s="299" t="str">
        <f>IF(IFERROR(HLOOKUP(O55,'Appraisal Inputs'!$C$346:$BK$390,28,0),"")="","",IFERROR(HLOOKUP(O55,'Appraisal Inputs'!$C$346:$BK$390,28,0),""))</f>
        <v/>
      </c>
      <c r="P82" s="300" t="str">
        <f>IF(IFERROR(HLOOKUP(P55,'Appraisal Inputs'!$C$346:$BK$390,28,0),"")="","",IFERROR(HLOOKUP(P55,'Appraisal Inputs'!$C$346:$BK$390,28,0),""))</f>
        <v/>
      </c>
      <c r="Q82" s="299" t="str">
        <f>IF(IFERROR(HLOOKUP(Q55,'Appraisal Inputs'!$C$346:$BK$390,28,0),"")="","",IFERROR(HLOOKUP(Q55,'Appraisal Inputs'!$C$346:$BK$390,28,0),""))</f>
        <v/>
      </c>
      <c r="R82" s="300" t="str">
        <f>IF(IFERROR(HLOOKUP(R55,'Appraisal Inputs'!$C$346:$BK$390,28,0),"")="","",IFERROR(HLOOKUP(R55,'Appraisal Inputs'!$C$346:$BK$390,28,0),""))</f>
        <v/>
      </c>
      <c r="S82" s="299" t="str">
        <f>IF(IFERROR(HLOOKUP(S55,'Appraisal Inputs'!$C$346:$BK$390,28,0),"")="","",IFERROR(HLOOKUP(S55,'Appraisal Inputs'!$C$346:$BK$390,28,0),""))</f>
        <v/>
      </c>
      <c r="T82" s="300" t="str">
        <f>IF(IFERROR(HLOOKUP(T55,'Appraisal Inputs'!$C$346:$BK$390,28,0),"")="","",IFERROR(HLOOKUP(T55,'Appraisal Inputs'!$C$346:$BK$390,28,0),""))</f>
        <v/>
      </c>
      <c r="U82" s="299" t="str">
        <f>IF(IFERROR(HLOOKUP(U55,'Appraisal Inputs'!$C$346:$BK$390,28,0),"")="","",IFERROR(HLOOKUP(U55,'Appraisal Inputs'!$C$346:$BK$390,28,0),""))</f>
        <v/>
      </c>
      <c r="V82" s="300" t="str">
        <f>IF(IFERROR(HLOOKUP(V55,'Appraisal Inputs'!$C$346:$BK$390,28,0),"")="","",IFERROR(HLOOKUP(V55,'Appraisal Inputs'!$C$346:$BK$390,28,0),""))</f>
        <v/>
      </c>
      <c r="W82" s="299" t="str">
        <f>IF(IFERROR(HLOOKUP(W55,'Appraisal Inputs'!$C$346:$BK$390,28,0),"")="","",IFERROR(HLOOKUP(W55,'Appraisal Inputs'!$C$346:$BK$390,28,0),""))</f>
        <v/>
      </c>
      <c r="X82" s="300" t="str">
        <f>IF(IFERROR(HLOOKUP(X55,'Appraisal Inputs'!$C$346:$BK$390,28,0),"")="","",IFERROR(HLOOKUP(X55,'Appraisal Inputs'!$C$346:$BK$390,28,0),""))</f>
        <v/>
      </c>
      <c r="Y82" s="299" t="str">
        <f>IF(IFERROR(HLOOKUP(Y55,'Appraisal Inputs'!$C$346:$BK$390,28,0),"")="","",IFERROR(HLOOKUP(Y55,'Appraisal Inputs'!$C$346:$BK$390,28,0),""))</f>
        <v/>
      </c>
      <c r="Z82" s="300" t="str">
        <f>IF(IFERROR(HLOOKUP(Z55,'Appraisal Inputs'!$C$346:$BK$390,28,0),"")="","",IFERROR(HLOOKUP(Z55,'Appraisal Inputs'!$C$346:$BK$390,28,0),""))</f>
        <v/>
      </c>
      <c r="AA82" s="299" t="str">
        <f>IF(IFERROR(HLOOKUP(AA55,'Appraisal Inputs'!$C$346:$BK$390,28,0),"")="","",IFERROR(HLOOKUP(AA55,'Appraisal Inputs'!$C$346:$BK$390,28,0),""))</f>
        <v/>
      </c>
      <c r="AB82" s="300" t="str">
        <f>IF(IFERROR(HLOOKUP(AB55,'Appraisal Inputs'!$C$346:$BK$390,28,0),"")="","",IFERROR(HLOOKUP(AB55,'Appraisal Inputs'!$C$346:$BK$390,28,0),""))</f>
        <v/>
      </c>
      <c r="AC82" s="299" t="str">
        <f>IF(IFERROR(HLOOKUP(AC55,'Appraisal Inputs'!$C$346:$BK$390,28,0),"")="","",IFERROR(HLOOKUP(AC55,'Appraisal Inputs'!$C$346:$BK$390,28,0),""))</f>
        <v/>
      </c>
      <c r="AD82" s="300" t="str">
        <f>IF(IFERROR(HLOOKUP(AD55,'Appraisal Inputs'!$C$346:$BK$390,28,0),"")="","",IFERROR(HLOOKUP(AD55,'Appraisal Inputs'!$C$346:$BK$390,28,0),""))</f>
        <v/>
      </c>
      <c r="AE82" s="299" t="str">
        <f>IF(IFERROR(HLOOKUP(AE55,'Appraisal Inputs'!$C$346:$BK$390,28,0),"")="","",IFERROR(HLOOKUP(AE55,'Appraisal Inputs'!$C$346:$BK$390,28,0),""))</f>
        <v/>
      </c>
      <c r="AF82" s="300" t="str">
        <f>IF(IFERROR(HLOOKUP(AF55,'Appraisal Inputs'!$C$346:$BK$390,28,0),"")="","",IFERROR(HLOOKUP(AF55,'Appraisal Inputs'!$C$346:$BK$390,28,0),""))</f>
        <v/>
      </c>
      <c r="AG82" s="299" t="str">
        <f>IF(IFERROR(HLOOKUP(AG55,'Appraisal Inputs'!$C$346:$BK$390,28,0),"")="","",IFERROR(HLOOKUP(AG55,'Appraisal Inputs'!$C$346:$BK$390,28,0),""))</f>
        <v/>
      </c>
      <c r="AH82" s="300" t="str">
        <f>IF(IFERROR(HLOOKUP(AH55,'Appraisal Inputs'!$C$346:$BK$390,28,0),"")="","",IFERROR(HLOOKUP(AH55,'Appraisal Inputs'!$C$346:$BK$390,28,0),""))</f>
        <v/>
      </c>
      <c r="AI82" s="299" t="str">
        <f>IF(IFERROR(HLOOKUP(AI55,'Appraisal Inputs'!$C$346:$BK$390,28,0),"")="","",IFERROR(HLOOKUP(AI55,'Appraisal Inputs'!$C$346:$BK$390,28,0),""))</f>
        <v/>
      </c>
      <c r="AJ82" s="300" t="str">
        <f>IF(IFERROR(HLOOKUP(AJ55,'Appraisal Inputs'!$C$346:$BK$390,28,0),"")="","",IFERROR(HLOOKUP(AJ55,'Appraisal Inputs'!$C$346:$BK$390,28,0),""))</f>
        <v/>
      </c>
      <c r="AK82" s="299" t="str">
        <f>IF(IFERROR(HLOOKUP(AK55,'Appraisal Inputs'!$C$346:$BK$390,28,0),"")="","",IFERROR(HLOOKUP(AK55,'Appraisal Inputs'!$C$346:$BK$390,28,0),""))</f>
        <v/>
      </c>
      <c r="AL82" s="300" t="str">
        <f>IF(IFERROR(HLOOKUP(AL55,'Appraisal Inputs'!$C$346:$BK$390,28,0),"")="","",IFERROR(HLOOKUP(AL55,'Appraisal Inputs'!$C$346:$BK$390,28,0),""))</f>
        <v/>
      </c>
      <c r="AM82" s="299" t="str">
        <f>IF(IFERROR(HLOOKUP(AM55,'Appraisal Inputs'!$C$346:$BK$390,28,0),"")="","",IFERROR(HLOOKUP(AM55,'Appraisal Inputs'!$C$346:$BK$390,28,0),""))</f>
        <v/>
      </c>
      <c r="AN82" s="300" t="str">
        <f>IF(IFERROR(HLOOKUP(AN55,'Appraisal Inputs'!$C$346:$BK$390,28,0),"")="","",IFERROR(HLOOKUP(AN55,'Appraisal Inputs'!$C$346:$BK$390,28,0),""))</f>
        <v/>
      </c>
      <c r="AO82" s="299" t="str">
        <f>IF(IFERROR(HLOOKUP(AO55,'Appraisal Inputs'!$C$346:$BK$390,28,0),"")="","",IFERROR(HLOOKUP(AO55,'Appraisal Inputs'!$C$346:$BK$390,28,0),""))</f>
        <v/>
      </c>
      <c r="AP82" s="300" t="str">
        <f>IF(IFERROR(HLOOKUP(AP55,'Appraisal Inputs'!$C$346:$BK$390,28,0),"")="","",IFERROR(HLOOKUP(AP55,'Appraisal Inputs'!$C$346:$BK$390,28,0),""))</f>
        <v/>
      </c>
      <c r="AQ82" s="299" t="str">
        <f>IF(IFERROR(HLOOKUP(AQ55,'Appraisal Inputs'!$C$346:$BK$390,28,0),"")="","",IFERROR(HLOOKUP(AQ55,'Appraisal Inputs'!$C$346:$BK$390,28,0),""))</f>
        <v/>
      </c>
      <c r="AR82" s="300" t="str">
        <f>IF(IFERROR(HLOOKUP(AR55,'Appraisal Inputs'!$C$346:$BK$390,28,0),"")="","",IFERROR(HLOOKUP(AR55,'Appraisal Inputs'!$C$346:$BK$390,28,0),""))</f>
        <v/>
      </c>
      <c r="AS82" s="299" t="str">
        <f>IF(IFERROR(HLOOKUP(AS55,'Appraisal Inputs'!$C$346:$BK$390,28,0),"")="","",IFERROR(HLOOKUP(AS55,'Appraisal Inputs'!$C$346:$BK$390,28,0),""))</f>
        <v/>
      </c>
      <c r="AT82" s="300" t="str">
        <f>IF(IFERROR(HLOOKUP(AT55,'Appraisal Inputs'!$C$346:$BK$390,28,0),"")="","",IFERROR(HLOOKUP(AT55,'Appraisal Inputs'!$C$346:$BK$390,28,0),""))</f>
        <v/>
      </c>
      <c r="AU82" s="299" t="str">
        <f>IF(IFERROR(HLOOKUP(AU55,'Appraisal Inputs'!$C$346:$BK$390,28,0),"")="","",IFERROR(HLOOKUP(AU55,'Appraisal Inputs'!$C$346:$BK$390,28,0),""))</f>
        <v/>
      </c>
      <c r="AV82" s="300" t="str">
        <f>IF(IFERROR(HLOOKUP(AV55,'Appraisal Inputs'!$C$346:$BK$390,28,0),"")="","",IFERROR(HLOOKUP(AV55,'Appraisal Inputs'!$C$346:$BK$390,28,0),""))</f>
        <v/>
      </c>
      <c r="AW82" s="299" t="str">
        <f>IF(IFERROR(HLOOKUP(AW55,'Appraisal Inputs'!$C$346:$BK$390,28,0),"")="","",IFERROR(HLOOKUP(AW55,'Appraisal Inputs'!$C$346:$BK$390,28,0),""))</f>
        <v/>
      </c>
      <c r="AX82" s="300" t="str">
        <f>IF(IFERROR(HLOOKUP(AX55,'Appraisal Inputs'!$C$346:$BK$390,28,0),"")="","",IFERROR(HLOOKUP(AX55,'Appraisal Inputs'!$C$346:$BK$390,28,0),""))</f>
        <v/>
      </c>
      <c r="AY82" s="299" t="str">
        <f>IF(IFERROR(HLOOKUP(AY55,'Appraisal Inputs'!$C$346:$BK$390,28,0),"")="","",IFERROR(HLOOKUP(AY55,'Appraisal Inputs'!$C$346:$BK$390,28,0),""))</f>
        <v/>
      </c>
      <c r="AZ82" s="300" t="str">
        <f>IF(IFERROR(HLOOKUP(AZ55,'Appraisal Inputs'!$C$346:$BK$390,28,0),"")="","",IFERROR(HLOOKUP(AZ55,'Appraisal Inputs'!$C$346:$BK$390,28,0),""))</f>
        <v/>
      </c>
      <c r="BA82" s="299" t="str">
        <f>IF(IFERROR(HLOOKUP(BA55,'Appraisal Inputs'!$C$346:$BK$390,28,0),"")="","",IFERROR(HLOOKUP(BA55,'Appraisal Inputs'!$C$346:$BK$390,28,0),""))</f>
        <v/>
      </c>
      <c r="BB82" s="300" t="str">
        <f>IF(IFERROR(HLOOKUP(BB55,'Appraisal Inputs'!$C$346:$BK$390,28,0),"")="","",IFERROR(HLOOKUP(BB55,'Appraisal Inputs'!$C$346:$BK$390,28,0),""))</f>
        <v/>
      </c>
      <c r="BC82" s="299" t="str">
        <f>IF(IFERROR(HLOOKUP(BC55,'Appraisal Inputs'!$C$346:$BK$390,28,0),"")="","",IFERROR(HLOOKUP(BC55,'Appraisal Inputs'!$C$346:$BK$390,28,0),""))</f>
        <v/>
      </c>
      <c r="BD82" s="300" t="str">
        <f>IF(IFERROR(HLOOKUP(BD55,'Appraisal Inputs'!$C$346:$BK$390,28,0),"")="","",IFERROR(HLOOKUP(BD55,'Appraisal Inputs'!$C$346:$BK$390,28,0),""))</f>
        <v/>
      </c>
      <c r="BE82" s="299" t="str">
        <f>IF(IFERROR(HLOOKUP(BE55,'Appraisal Inputs'!$C$346:$BK$390,28,0),"")="","",IFERROR(HLOOKUP(BE55,'Appraisal Inputs'!$C$346:$BK$390,28,0),""))</f>
        <v/>
      </c>
      <c r="BF82" s="300" t="str">
        <f>IF(IFERROR(HLOOKUP(BF55,'Appraisal Inputs'!$C$346:$BK$390,28,0),"")="","",IFERROR(HLOOKUP(BF55,'Appraisal Inputs'!$C$346:$BK$390,28,0),""))</f>
        <v/>
      </c>
      <c r="BG82" s="299" t="str">
        <f>IF(IFERROR(HLOOKUP(BG55,'Appraisal Inputs'!$C$346:$BK$390,28,0),"")="","",IFERROR(HLOOKUP(BG55,'Appraisal Inputs'!$C$346:$BK$390,28,0),""))</f>
        <v/>
      </c>
      <c r="BH82" s="300" t="str">
        <f>IF(IFERROR(HLOOKUP(BH55,'Appraisal Inputs'!$C$346:$BK$390,28,0),"")="","",IFERROR(HLOOKUP(BH55,'Appraisal Inputs'!$C$346:$BK$390,28,0),""))</f>
        <v/>
      </c>
      <c r="BI82" s="299" t="str">
        <f>IF(IFERROR(HLOOKUP(BI55,'Appraisal Inputs'!$C$346:$BK$390,28,0),"")="","",IFERROR(HLOOKUP(BI55,'Appraisal Inputs'!$C$346:$BK$390,28,0),""))</f>
        <v/>
      </c>
      <c r="BJ82" s="315" t="str">
        <f>IF(IFERROR(HLOOKUP(BJ55,'Appraisal Inputs'!$C$346:$BK$390,28,0),"")="","",IFERROR(HLOOKUP(BJ55,'Appraisal Inputs'!$C$346:$BK$390,28,0),""))</f>
        <v/>
      </c>
      <c r="BL82" s="299">
        <f t="shared" si="3"/>
        <v>0</v>
      </c>
      <c r="BM82" s="318" t="str">
        <f t="shared" si="2"/>
        <v>No</v>
      </c>
    </row>
    <row r="83" spans="1:65" x14ac:dyDescent="0.25">
      <c r="A83" s="86"/>
      <c r="B83" s="143" t="str">
        <f>'Appraisal Inputs'!C374</f>
        <v>Comp 25</v>
      </c>
      <c r="C83" s="299" t="str">
        <f>IF(IFERROR(HLOOKUP(C55,'Appraisal Inputs'!$C$346:$BK$390,29,0),"")="","",IFERROR(HLOOKUP(C55,'Appraisal Inputs'!$C$346:$BK$390,29,0),""))</f>
        <v/>
      </c>
      <c r="D83" s="300" t="str">
        <f>IF(IFERROR(HLOOKUP(D55,'Appraisal Inputs'!$C$346:$BK$390,29,0),"")="","",IFERROR(HLOOKUP(D55,'Appraisal Inputs'!$C$346:$BK$390,29,0),""))</f>
        <v/>
      </c>
      <c r="E83" s="299" t="str">
        <f>IF(IFERROR(HLOOKUP(E55,'Appraisal Inputs'!$C$346:$BK$390,29,0),"")="","",IFERROR(HLOOKUP(E55,'Appraisal Inputs'!$C$346:$BK$390,29,0),""))</f>
        <v/>
      </c>
      <c r="F83" s="300" t="str">
        <f>IF(IFERROR(HLOOKUP(F55,'Appraisal Inputs'!$C$346:$BK$390,29,0),"")="","",IFERROR(HLOOKUP(F55,'Appraisal Inputs'!$C$346:$BK$390,29,0),""))</f>
        <v/>
      </c>
      <c r="G83" s="299" t="str">
        <f>IF(IFERROR(HLOOKUP(G55,'Appraisal Inputs'!$C$346:$BK$390,29,0),"")="","",IFERROR(HLOOKUP(G55,'Appraisal Inputs'!$C$346:$BK$390,29,0),""))</f>
        <v/>
      </c>
      <c r="H83" s="300" t="str">
        <f>IF(IFERROR(HLOOKUP(H55,'Appraisal Inputs'!$C$346:$BK$390,29,0),"")="","",IFERROR(HLOOKUP(H55,'Appraisal Inputs'!$C$346:$BK$390,29,0),""))</f>
        <v/>
      </c>
      <c r="I83" s="299" t="str">
        <f>IF(IFERROR(HLOOKUP(I55,'Appraisal Inputs'!$C$346:$BK$390,29,0),"")="","",IFERROR(HLOOKUP(I55,'Appraisal Inputs'!$C$346:$BK$390,29,0),""))</f>
        <v/>
      </c>
      <c r="J83" s="300" t="str">
        <f>IF(IFERROR(HLOOKUP(J55,'Appraisal Inputs'!$C$346:$BK$390,29,0),"")="","",IFERROR(HLOOKUP(J55,'Appraisal Inputs'!$C$346:$BK$390,29,0),""))</f>
        <v/>
      </c>
      <c r="K83" s="299" t="str">
        <f>IF(IFERROR(HLOOKUP(K55,'Appraisal Inputs'!$C$346:$BK$390,29,0),"")="","",IFERROR(HLOOKUP(K55,'Appraisal Inputs'!$C$346:$BK$390,29,0),""))</f>
        <v/>
      </c>
      <c r="L83" s="300" t="str">
        <f>IF(IFERROR(HLOOKUP(L55,'Appraisal Inputs'!$C$346:$BK$390,29,0),"")="","",IFERROR(HLOOKUP(L55,'Appraisal Inputs'!$C$346:$BK$390,29,0),""))</f>
        <v/>
      </c>
      <c r="M83" s="299" t="str">
        <f>IF(IFERROR(HLOOKUP(M55,'Appraisal Inputs'!$C$346:$BK$390,29,0),"")="","",IFERROR(HLOOKUP(M55,'Appraisal Inputs'!$C$346:$BK$390,29,0),""))</f>
        <v/>
      </c>
      <c r="N83" s="300" t="str">
        <f>IF(IFERROR(HLOOKUP(N55,'Appraisal Inputs'!$C$346:$BK$390,29,0),"")="","",IFERROR(HLOOKUP(N55,'Appraisal Inputs'!$C$346:$BK$390,29,0),""))</f>
        <v/>
      </c>
      <c r="O83" s="299" t="str">
        <f>IF(IFERROR(HLOOKUP(O55,'Appraisal Inputs'!$C$346:$BK$390,29,0),"")="","",IFERROR(HLOOKUP(O55,'Appraisal Inputs'!$C$346:$BK$390,29,0),""))</f>
        <v/>
      </c>
      <c r="P83" s="300" t="str">
        <f>IF(IFERROR(HLOOKUP(P55,'Appraisal Inputs'!$C$346:$BK$390,29,0),"")="","",IFERROR(HLOOKUP(P55,'Appraisal Inputs'!$C$346:$BK$390,29,0),""))</f>
        <v/>
      </c>
      <c r="Q83" s="299" t="str">
        <f>IF(IFERROR(HLOOKUP(Q55,'Appraisal Inputs'!$C$346:$BK$390,29,0),"")="","",IFERROR(HLOOKUP(Q55,'Appraisal Inputs'!$C$346:$BK$390,29,0),""))</f>
        <v/>
      </c>
      <c r="R83" s="300" t="str">
        <f>IF(IFERROR(HLOOKUP(R55,'Appraisal Inputs'!$C$346:$BK$390,29,0),"")="","",IFERROR(HLOOKUP(R55,'Appraisal Inputs'!$C$346:$BK$390,29,0),""))</f>
        <v/>
      </c>
      <c r="S83" s="299" t="str">
        <f>IF(IFERROR(HLOOKUP(S55,'Appraisal Inputs'!$C$346:$BK$390,29,0),"")="","",IFERROR(HLOOKUP(S55,'Appraisal Inputs'!$C$346:$BK$390,29,0),""))</f>
        <v/>
      </c>
      <c r="T83" s="300" t="str">
        <f>IF(IFERROR(HLOOKUP(T55,'Appraisal Inputs'!$C$346:$BK$390,29,0),"")="","",IFERROR(HLOOKUP(T55,'Appraisal Inputs'!$C$346:$BK$390,29,0),""))</f>
        <v/>
      </c>
      <c r="U83" s="299" t="str">
        <f>IF(IFERROR(HLOOKUP(U55,'Appraisal Inputs'!$C$346:$BK$390,29,0),"")="","",IFERROR(HLOOKUP(U55,'Appraisal Inputs'!$C$346:$BK$390,29,0),""))</f>
        <v/>
      </c>
      <c r="V83" s="300" t="str">
        <f>IF(IFERROR(HLOOKUP(V55,'Appraisal Inputs'!$C$346:$BK$390,29,0),"")="","",IFERROR(HLOOKUP(V55,'Appraisal Inputs'!$C$346:$BK$390,29,0),""))</f>
        <v/>
      </c>
      <c r="W83" s="299" t="str">
        <f>IF(IFERROR(HLOOKUP(W55,'Appraisal Inputs'!$C$346:$BK$390,29,0),"")="","",IFERROR(HLOOKUP(W55,'Appraisal Inputs'!$C$346:$BK$390,29,0),""))</f>
        <v/>
      </c>
      <c r="X83" s="300" t="str">
        <f>IF(IFERROR(HLOOKUP(X55,'Appraisal Inputs'!$C$346:$BK$390,29,0),"")="","",IFERROR(HLOOKUP(X55,'Appraisal Inputs'!$C$346:$BK$390,29,0),""))</f>
        <v/>
      </c>
      <c r="Y83" s="299" t="str">
        <f>IF(IFERROR(HLOOKUP(Y55,'Appraisal Inputs'!$C$346:$BK$390,29,0),"")="","",IFERROR(HLOOKUP(Y55,'Appraisal Inputs'!$C$346:$BK$390,29,0),""))</f>
        <v/>
      </c>
      <c r="Z83" s="300" t="str">
        <f>IF(IFERROR(HLOOKUP(Z55,'Appraisal Inputs'!$C$346:$BK$390,29,0),"")="","",IFERROR(HLOOKUP(Z55,'Appraisal Inputs'!$C$346:$BK$390,29,0),""))</f>
        <v/>
      </c>
      <c r="AA83" s="299" t="str">
        <f>IF(IFERROR(HLOOKUP(AA55,'Appraisal Inputs'!$C$346:$BK$390,29,0),"")="","",IFERROR(HLOOKUP(AA55,'Appraisal Inputs'!$C$346:$BK$390,29,0),""))</f>
        <v/>
      </c>
      <c r="AB83" s="300" t="str">
        <f>IF(IFERROR(HLOOKUP(AB55,'Appraisal Inputs'!$C$346:$BK$390,29,0),"")="","",IFERROR(HLOOKUP(AB55,'Appraisal Inputs'!$C$346:$BK$390,29,0),""))</f>
        <v/>
      </c>
      <c r="AC83" s="299" t="str">
        <f>IF(IFERROR(HLOOKUP(AC55,'Appraisal Inputs'!$C$346:$BK$390,29,0),"")="","",IFERROR(HLOOKUP(AC55,'Appraisal Inputs'!$C$346:$BK$390,29,0),""))</f>
        <v/>
      </c>
      <c r="AD83" s="300" t="str">
        <f>IF(IFERROR(HLOOKUP(AD55,'Appraisal Inputs'!$C$346:$BK$390,29,0),"")="","",IFERROR(HLOOKUP(AD55,'Appraisal Inputs'!$C$346:$BK$390,29,0),""))</f>
        <v/>
      </c>
      <c r="AE83" s="299" t="str">
        <f>IF(IFERROR(HLOOKUP(AE55,'Appraisal Inputs'!$C$346:$BK$390,29,0),"")="","",IFERROR(HLOOKUP(AE55,'Appraisal Inputs'!$C$346:$BK$390,29,0),""))</f>
        <v/>
      </c>
      <c r="AF83" s="300" t="str">
        <f>IF(IFERROR(HLOOKUP(AF55,'Appraisal Inputs'!$C$346:$BK$390,29,0),"")="","",IFERROR(HLOOKUP(AF55,'Appraisal Inputs'!$C$346:$BK$390,29,0),""))</f>
        <v/>
      </c>
      <c r="AG83" s="299" t="str">
        <f>IF(IFERROR(HLOOKUP(AG55,'Appraisal Inputs'!$C$346:$BK$390,29,0),"")="","",IFERROR(HLOOKUP(AG55,'Appraisal Inputs'!$C$346:$BK$390,29,0),""))</f>
        <v/>
      </c>
      <c r="AH83" s="300" t="str">
        <f>IF(IFERROR(HLOOKUP(AH55,'Appraisal Inputs'!$C$346:$BK$390,29,0),"")="","",IFERROR(HLOOKUP(AH55,'Appraisal Inputs'!$C$346:$BK$390,29,0),""))</f>
        <v/>
      </c>
      <c r="AI83" s="299" t="str">
        <f>IF(IFERROR(HLOOKUP(AI55,'Appraisal Inputs'!$C$346:$BK$390,29,0),"")="","",IFERROR(HLOOKUP(AI55,'Appraisal Inputs'!$C$346:$BK$390,29,0),""))</f>
        <v/>
      </c>
      <c r="AJ83" s="300" t="str">
        <f>IF(IFERROR(HLOOKUP(AJ55,'Appraisal Inputs'!$C$346:$BK$390,29,0),"")="","",IFERROR(HLOOKUP(AJ55,'Appraisal Inputs'!$C$346:$BK$390,29,0),""))</f>
        <v/>
      </c>
      <c r="AK83" s="299" t="str">
        <f>IF(IFERROR(HLOOKUP(AK55,'Appraisal Inputs'!$C$346:$BK$390,29,0),"")="","",IFERROR(HLOOKUP(AK55,'Appraisal Inputs'!$C$346:$BK$390,29,0),""))</f>
        <v/>
      </c>
      <c r="AL83" s="300" t="str">
        <f>IF(IFERROR(HLOOKUP(AL55,'Appraisal Inputs'!$C$346:$BK$390,29,0),"")="","",IFERROR(HLOOKUP(AL55,'Appraisal Inputs'!$C$346:$BK$390,29,0),""))</f>
        <v/>
      </c>
      <c r="AM83" s="299" t="str">
        <f>IF(IFERROR(HLOOKUP(AM55,'Appraisal Inputs'!$C$346:$BK$390,29,0),"")="","",IFERROR(HLOOKUP(AM55,'Appraisal Inputs'!$C$346:$BK$390,29,0),""))</f>
        <v/>
      </c>
      <c r="AN83" s="300" t="str">
        <f>IF(IFERROR(HLOOKUP(AN55,'Appraisal Inputs'!$C$346:$BK$390,29,0),"")="","",IFERROR(HLOOKUP(AN55,'Appraisal Inputs'!$C$346:$BK$390,29,0),""))</f>
        <v/>
      </c>
      <c r="AO83" s="299" t="str">
        <f>IF(IFERROR(HLOOKUP(AO55,'Appraisal Inputs'!$C$346:$BK$390,29,0),"")="","",IFERROR(HLOOKUP(AO55,'Appraisal Inputs'!$C$346:$BK$390,29,0),""))</f>
        <v/>
      </c>
      <c r="AP83" s="300" t="str">
        <f>IF(IFERROR(HLOOKUP(AP55,'Appraisal Inputs'!$C$346:$BK$390,29,0),"")="","",IFERROR(HLOOKUP(AP55,'Appraisal Inputs'!$C$346:$BK$390,29,0),""))</f>
        <v/>
      </c>
      <c r="AQ83" s="299" t="str">
        <f>IF(IFERROR(HLOOKUP(AQ55,'Appraisal Inputs'!$C$346:$BK$390,29,0),"")="","",IFERROR(HLOOKUP(AQ55,'Appraisal Inputs'!$C$346:$BK$390,29,0),""))</f>
        <v/>
      </c>
      <c r="AR83" s="300" t="str">
        <f>IF(IFERROR(HLOOKUP(AR55,'Appraisal Inputs'!$C$346:$BK$390,29,0),"")="","",IFERROR(HLOOKUP(AR55,'Appraisal Inputs'!$C$346:$BK$390,29,0),""))</f>
        <v/>
      </c>
      <c r="AS83" s="299" t="str">
        <f>IF(IFERROR(HLOOKUP(AS55,'Appraisal Inputs'!$C$346:$BK$390,29,0),"")="","",IFERROR(HLOOKUP(AS55,'Appraisal Inputs'!$C$346:$BK$390,29,0),""))</f>
        <v/>
      </c>
      <c r="AT83" s="300" t="str">
        <f>IF(IFERROR(HLOOKUP(AT55,'Appraisal Inputs'!$C$346:$BK$390,29,0),"")="","",IFERROR(HLOOKUP(AT55,'Appraisal Inputs'!$C$346:$BK$390,29,0),""))</f>
        <v/>
      </c>
      <c r="AU83" s="299" t="str">
        <f>IF(IFERROR(HLOOKUP(AU55,'Appraisal Inputs'!$C$346:$BK$390,29,0),"")="","",IFERROR(HLOOKUP(AU55,'Appraisal Inputs'!$C$346:$BK$390,29,0),""))</f>
        <v/>
      </c>
      <c r="AV83" s="300" t="str">
        <f>IF(IFERROR(HLOOKUP(AV55,'Appraisal Inputs'!$C$346:$BK$390,29,0),"")="","",IFERROR(HLOOKUP(AV55,'Appraisal Inputs'!$C$346:$BK$390,29,0),""))</f>
        <v/>
      </c>
      <c r="AW83" s="299" t="str">
        <f>IF(IFERROR(HLOOKUP(AW55,'Appraisal Inputs'!$C$346:$BK$390,29,0),"")="","",IFERROR(HLOOKUP(AW55,'Appraisal Inputs'!$C$346:$BK$390,29,0),""))</f>
        <v/>
      </c>
      <c r="AX83" s="300" t="str">
        <f>IF(IFERROR(HLOOKUP(AX55,'Appraisal Inputs'!$C$346:$BK$390,29,0),"")="","",IFERROR(HLOOKUP(AX55,'Appraisal Inputs'!$C$346:$BK$390,29,0),""))</f>
        <v/>
      </c>
      <c r="AY83" s="299" t="str">
        <f>IF(IFERROR(HLOOKUP(AY55,'Appraisal Inputs'!$C$346:$BK$390,29,0),"")="","",IFERROR(HLOOKUP(AY55,'Appraisal Inputs'!$C$346:$BK$390,29,0),""))</f>
        <v/>
      </c>
      <c r="AZ83" s="300" t="str">
        <f>IF(IFERROR(HLOOKUP(AZ55,'Appraisal Inputs'!$C$346:$BK$390,29,0),"")="","",IFERROR(HLOOKUP(AZ55,'Appraisal Inputs'!$C$346:$BK$390,29,0),""))</f>
        <v/>
      </c>
      <c r="BA83" s="299" t="str">
        <f>IF(IFERROR(HLOOKUP(BA55,'Appraisal Inputs'!$C$346:$BK$390,29,0),"")="","",IFERROR(HLOOKUP(BA55,'Appraisal Inputs'!$C$346:$BK$390,29,0),""))</f>
        <v/>
      </c>
      <c r="BB83" s="300" t="str">
        <f>IF(IFERROR(HLOOKUP(BB55,'Appraisal Inputs'!$C$346:$BK$390,29,0),"")="","",IFERROR(HLOOKUP(BB55,'Appraisal Inputs'!$C$346:$BK$390,29,0),""))</f>
        <v/>
      </c>
      <c r="BC83" s="299" t="str">
        <f>IF(IFERROR(HLOOKUP(BC55,'Appraisal Inputs'!$C$346:$BK$390,29,0),"")="","",IFERROR(HLOOKUP(BC55,'Appraisal Inputs'!$C$346:$BK$390,29,0),""))</f>
        <v/>
      </c>
      <c r="BD83" s="300" t="str">
        <f>IF(IFERROR(HLOOKUP(BD55,'Appraisal Inputs'!$C$346:$BK$390,29,0),"")="","",IFERROR(HLOOKUP(BD55,'Appraisal Inputs'!$C$346:$BK$390,29,0),""))</f>
        <v/>
      </c>
      <c r="BE83" s="299" t="str">
        <f>IF(IFERROR(HLOOKUP(BE55,'Appraisal Inputs'!$C$346:$BK$390,29,0),"")="","",IFERROR(HLOOKUP(BE55,'Appraisal Inputs'!$C$346:$BK$390,29,0),""))</f>
        <v/>
      </c>
      <c r="BF83" s="300" t="str">
        <f>IF(IFERROR(HLOOKUP(BF55,'Appraisal Inputs'!$C$346:$BK$390,29,0),"")="","",IFERROR(HLOOKUP(BF55,'Appraisal Inputs'!$C$346:$BK$390,29,0),""))</f>
        <v/>
      </c>
      <c r="BG83" s="299" t="str">
        <f>IF(IFERROR(HLOOKUP(BG55,'Appraisal Inputs'!$C$346:$BK$390,29,0),"")="","",IFERROR(HLOOKUP(BG55,'Appraisal Inputs'!$C$346:$BK$390,29,0),""))</f>
        <v/>
      </c>
      <c r="BH83" s="300" t="str">
        <f>IF(IFERROR(HLOOKUP(BH55,'Appraisal Inputs'!$C$346:$BK$390,29,0),"")="","",IFERROR(HLOOKUP(BH55,'Appraisal Inputs'!$C$346:$BK$390,29,0),""))</f>
        <v/>
      </c>
      <c r="BI83" s="299" t="str">
        <f>IF(IFERROR(HLOOKUP(BI55,'Appraisal Inputs'!$C$346:$BK$390,29,0),"")="","",IFERROR(HLOOKUP(BI55,'Appraisal Inputs'!$C$346:$BK$390,29,0),""))</f>
        <v/>
      </c>
      <c r="BJ83" s="315" t="str">
        <f>IF(IFERROR(HLOOKUP(BJ55,'Appraisal Inputs'!$C$346:$BK$390,29,0),"")="","",IFERROR(HLOOKUP(BJ55,'Appraisal Inputs'!$C$346:$BK$390,29,0),""))</f>
        <v/>
      </c>
      <c r="BL83" s="299">
        <f t="shared" si="3"/>
        <v>0</v>
      </c>
      <c r="BM83" s="318" t="str">
        <f t="shared" si="2"/>
        <v>No</v>
      </c>
    </row>
    <row r="84" spans="1:65" x14ac:dyDescent="0.25">
      <c r="A84" s="86"/>
      <c r="B84" s="143" t="str">
        <f>'Appraisal Inputs'!C375</f>
        <v>Comp 26</v>
      </c>
      <c r="C84" s="299" t="str">
        <f>IF(IFERROR(HLOOKUP(C55,'Appraisal Inputs'!$C$346:$BK$390,30,0),"")="","",IFERROR(HLOOKUP(C55,'Appraisal Inputs'!$C$346:$BK$390,30,0),""))</f>
        <v/>
      </c>
      <c r="D84" s="300" t="str">
        <f>IF(IFERROR(HLOOKUP(D55,'Appraisal Inputs'!$C$346:$BK$390,30,0),"")="","",IFERROR(HLOOKUP(D55,'Appraisal Inputs'!$C$346:$BK$390,30,0),""))</f>
        <v/>
      </c>
      <c r="E84" s="299" t="str">
        <f>IF(IFERROR(HLOOKUP(E55,'Appraisal Inputs'!$C$346:$BK$390,30,0),"")="","",IFERROR(HLOOKUP(E55,'Appraisal Inputs'!$C$346:$BK$390,30,0),""))</f>
        <v/>
      </c>
      <c r="F84" s="300" t="str">
        <f>IF(IFERROR(HLOOKUP(F55,'Appraisal Inputs'!$C$346:$BK$390,30,0),"")="","",IFERROR(HLOOKUP(F55,'Appraisal Inputs'!$C$346:$BK$390,30,0),""))</f>
        <v/>
      </c>
      <c r="G84" s="299" t="str">
        <f>IF(IFERROR(HLOOKUP(G55,'Appraisal Inputs'!$C$346:$BK$390,30,0),"")="","",IFERROR(HLOOKUP(G55,'Appraisal Inputs'!$C$346:$BK$390,30,0),""))</f>
        <v/>
      </c>
      <c r="H84" s="300" t="str">
        <f>IF(IFERROR(HLOOKUP(H55,'Appraisal Inputs'!$C$346:$BK$390,30,0),"")="","",IFERROR(HLOOKUP(H55,'Appraisal Inputs'!$C$346:$BK$390,30,0),""))</f>
        <v/>
      </c>
      <c r="I84" s="299" t="str">
        <f>IF(IFERROR(HLOOKUP(I55,'Appraisal Inputs'!$C$346:$BK$390,30,0),"")="","",IFERROR(HLOOKUP(I55,'Appraisal Inputs'!$C$346:$BK$390,30,0),""))</f>
        <v/>
      </c>
      <c r="J84" s="300" t="str">
        <f>IF(IFERROR(HLOOKUP(J55,'Appraisal Inputs'!$C$346:$BK$390,30,0),"")="","",IFERROR(HLOOKUP(J55,'Appraisal Inputs'!$C$346:$BK$390,30,0),""))</f>
        <v/>
      </c>
      <c r="K84" s="299" t="str">
        <f>IF(IFERROR(HLOOKUP(K55,'Appraisal Inputs'!$C$346:$BK$390,30,0),"")="","",IFERROR(HLOOKUP(K55,'Appraisal Inputs'!$C$346:$BK$390,30,0),""))</f>
        <v/>
      </c>
      <c r="L84" s="300" t="str">
        <f>IF(IFERROR(HLOOKUP(L55,'Appraisal Inputs'!$C$346:$BK$390,30,0),"")="","",IFERROR(HLOOKUP(L55,'Appraisal Inputs'!$C$346:$BK$390,30,0),""))</f>
        <v/>
      </c>
      <c r="M84" s="299" t="str">
        <f>IF(IFERROR(HLOOKUP(M55,'Appraisal Inputs'!$C$346:$BK$390,30,0),"")="","",IFERROR(HLOOKUP(M55,'Appraisal Inputs'!$C$346:$BK$390,30,0),""))</f>
        <v/>
      </c>
      <c r="N84" s="300" t="str">
        <f>IF(IFERROR(HLOOKUP(N55,'Appraisal Inputs'!$C$346:$BK$390,30,0),"")="","",IFERROR(HLOOKUP(N55,'Appraisal Inputs'!$C$346:$BK$390,30,0),""))</f>
        <v/>
      </c>
      <c r="O84" s="299" t="str">
        <f>IF(IFERROR(HLOOKUP(O55,'Appraisal Inputs'!$C$346:$BK$390,30,0),"")="","",IFERROR(HLOOKUP(O55,'Appraisal Inputs'!$C$346:$BK$390,30,0),""))</f>
        <v/>
      </c>
      <c r="P84" s="300" t="str">
        <f>IF(IFERROR(HLOOKUP(P55,'Appraisal Inputs'!$C$346:$BK$390,30,0),"")="","",IFERROR(HLOOKUP(P55,'Appraisal Inputs'!$C$346:$BK$390,30,0),""))</f>
        <v/>
      </c>
      <c r="Q84" s="299" t="str">
        <f>IF(IFERROR(HLOOKUP(Q55,'Appraisal Inputs'!$C$346:$BK$390,30,0),"")="","",IFERROR(HLOOKUP(Q55,'Appraisal Inputs'!$C$346:$BK$390,30,0),""))</f>
        <v/>
      </c>
      <c r="R84" s="300" t="str">
        <f>IF(IFERROR(HLOOKUP(R55,'Appraisal Inputs'!$C$346:$BK$390,30,0),"")="","",IFERROR(HLOOKUP(R55,'Appraisal Inputs'!$C$346:$BK$390,30,0),""))</f>
        <v/>
      </c>
      <c r="S84" s="299" t="str">
        <f>IF(IFERROR(HLOOKUP(S55,'Appraisal Inputs'!$C$346:$BK$390,30,0),"")="","",IFERROR(HLOOKUP(S55,'Appraisal Inputs'!$C$346:$BK$390,30,0),""))</f>
        <v/>
      </c>
      <c r="T84" s="300" t="str">
        <f>IF(IFERROR(HLOOKUP(T55,'Appraisal Inputs'!$C$346:$BK$390,30,0),"")="","",IFERROR(HLOOKUP(T55,'Appraisal Inputs'!$C$346:$BK$390,30,0),""))</f>
        <v/>
      </c>
      <c r="U84" s="299" t="str">
        <f>IF(IFERROR(HLOOKUP(U55,'Appraisal Inputs'!$C$346:$BK$390,30,0),"")="","",IFERROR(HLOOKUP(U55,'Appraisal Inputs'!$C$346:$BK$390,30,0),""))</f>
        <v/>
      </c>
      <c r="V84" s="300" t="str">
        <f>IF(IFERROR(HLOOKUP(V55,'Appraisal Inputs'!$C$346:$BK$390,30,0),"")="","",IFERROR(HLOOKUP(V55,'Appraisal Inputs'!$C$346:$BK$390,30,0),""))</f>
        <v/>
      </c>
      <c r="W84" s="299" t="str">
        <f>IF(IFERROR(HLOOKUP(W55,'Appraisal Inputs'!$C$346:$BK$390,30,0),"")="","",IFERROR(HLOOKUP(W55,'Appraisal Inputs'!$C$346:$BK$390,30,0),""))</f>
        <v/>
      </c>
      <c r="X84" s="300" t="str">
        <f>IF(IFERROR(HLOOKUP(X55,'Appraisal Inputs'!$C$346:$BK$390,30,0),"")="","",IFERROR(HLOOKUP(X55,'Appraisal Inputs'!$C$346:$BK$390,30,0),""))</f>
        <v/>
      </c>
      <c r="Y84" s="299" t="str">
        <f>IF(IFERROR(HLOOKUP(Y55,'Appraisal Inputs'!$C$346:$BK$390,30,0),"")="","",IFERROR(HLOOKUP(Y55,'Appraisal Inputs'!$C$346:$BK$390,30,0),""))</f>
        <v/>
      </c>
      <c r="Z84" s="300" t="str">
        <f>IF(IFERROR(HLOOKUP(Z55,'Appraisal Inputs'!$C$346:$BK$390,30,0),"")="","",IFERROR(HLOOKUP(Z55,'Appraisal Inputs'!$C$346:$BK$390,30,0),""))</f>
        <v/>
      </c>
      <c r="AA84" s="299" t="str">
        <f>IF(IFERROR(HLOOKUP(AA55,'Appraisal Inputs'!$C$346:$BK$390,30,0),"")="","",IFERROR(HLOOKUP(AA55,'Appraisal Inputs'!$C$346:$BK$390,30,0),""))</f>
        <v/>
      </c>
      <c r="AB84" s="300" t="str">
        <f>IF(IFERROR(HLOOKUP(AB55,'Appraisal Inputs'!$C$346:$BK$390,30,0),"")="","",IFERROR(HLOOKUP(AB55,'Appraisal Inputs'!$C$346:$BK$390,30,0),""))</f>
        <v/>
      </c>
      <c r="AC84" s="299" t="str">
        <f>IF(IFERROR(HLOOKUP(AC55,'Appraisal Inputs'!$C$346:$BK$390,30,0),"")="","",IFERROR(HLOOKUP(AC55,'Appraisal Inputs'!$C$346:$BK$390,30,0),""))</f>
        <v/>
      </c>
      <c r="AD84" s="300" t="str">
        <f>IF(IFERROR(HLOOKUP(AD55,'Appraisal Inputs'!$C$346:$BK$390,30,0),"")="","",IFERROR(HLOOKUP(AD55,'Appraisal Inputs'!$C$346:$BK$390,30,0),""))</f>
        <v/>
      </c>
      <c r="AE84" s="299" t="str">
        <f>IF(IFERROR(HLOOKUP(AE55,'Appraisal Inputs'!$C$346:$BK$390,30,0),"")="","",IFERROR(HLOOKUP(AE55,'Appraisal Inputs'!$C$346:$BK$390,30,0),""))</f>
        <v/>
      </c>
      <c r="AF84" s="300" t="str">
        <f>IF(IFERROR(HLOOKUP(AF55,'Appraisal Inputs'!$C$346:$BK$390,30,0),"")="","",IFERROR(HLOOKUP(AF55,'Appraisal Inputs'!$C$346:$BK$390,30,0),""))</f>
        <v/>
      </c>
      <c r="AG84" s="299" t="str">
        <f>IF(IFERROR(HLOOKUP(AG55,'Appraisal Inputs'!$C$346:$BK$390,30,0),"")="","",IFERROR(HLOOKUP(AG55,'Appraisal Inputs'!$C$346:$BK$390,30,0),""))</f>
        <v/>
      </c>
      <c r="AH84" s="300" t="str">
        <f>IF(IFERROR(HLOOKUP(AH55,'Appraisal Inputs'!$C$346:$BK$390,30,0),"")="","",IFERROR(HLOOKUP(AH55,'Appraisal Inputs'!$C$346:$BK$390,30,0),""))</f>
        <v/>
      </c>
      <c r="AI84" s="299" t="str">
        <f>IF(IFERROR(HLOOKUP(AI55,'Appraisal Inputs'!$C$346:$BK$390,30,0),"")="","",IFERROR(HLOOKUP(AI55,'Appraisal Inputs'!$C$346:$BK$390,30,0),""))</f>
        <v/>
      </c>
      <c r="AJ84" s="300" t="str">
        <f>IF(IFERROR(HLOOKUP(AJ55,'Appraisal Inputs'!$C$346:$BK$390,30,0),"")="","",IFERROR(HLOOKUP(AJ55,'Appraisal Inputs'!$C$346:$BK$390,30,0),""))</f>
        <v/>
      </c>
      <c r="AK84" s="299" t="str">
        <f>IF(IFERROR(HLOOKUP(AK55,'Appraisal Inputs'!$C$346:$BK$390,30,0),"")="","",IFERROR(HLOOKUP(AK55,'Appraisal Inputs'!$C$346:$BK$390,30,0),""))</f>
        <v/>
      </c>
      <c r="AL84" s="300" t="str">
        <f>IF(IFERROR(HLOOKUP(AL55,'Appraisal Inputs'!$C$346:$BK$390,30,0),"")="","",IFERROR(HLOOKUP(AL55,'Appraisal Inputs'!$C$346:$BK$390,30,0),""))</f>
        <v/>
      </c>
      <c r="AM84" s="299" t="str">
        <f>IF(IFERROR(HLOOKUP(AM55,'Appraisal Inputs'!$C$346:$BK$390,30,0),"")="","",IFERROR(HLOOKUP(AM55,'Appraisal Inputs'!$C$346:$BK$390,30,0),""))</f>
        <v/>
      </c>
      <c r="AN84" s="300" t="str">
        <f>IF(IFERROR(HLOOKUP(AN55,'Appraisal Inputs'!$C$346:$BK$390,30,0),"")="","",IFERROR(HLOOKUP(AN55,'Appraisal Inputs'!$C$346:$BK$390,30,0),""))</f>
        <v/>
      </c>
      <c r="AO84" s="299" t="str">
        <f>IF(IFERROR(HLOOKUP(AO55,'Appraisal Inputs'!$C$346:$BK$390,30,0),"")="","",IFERROR(HLOOKUP(AO55,'Appraisal Inputs'!$C$346:$BK$390,30,0),""))</f>
        <v/>
      </c>
      <c r="AP84" s="300" t="str">
        <f>IF(IFERROR(HLOOKUP(AP55,'Appraisal Inputs'!$C$346:$BK$390,30,0),"")="","",IFERROR(HLOOKUP(AP55,'Appraisal Inputs'!$C$346:$BK$390,30,0),""))</f>
        <v/>
      </c>
      <c r="AQ84" s="299" t="str">
        <f>IF(IFERROR(HLOOKUP(AQ55,'Appraisal Inputs'!$C$346:$BK$390,30,0),"")="","",IFERROR(HLOOKUP(AQ55,'Appraisal Inputs'!$C$346:$BK$390,30,0),""))</f>
        <v/>
      </c>
      <c r="AR84" s="300" t="str">
        <f>IF(IFERROR(HLOOKUP(AR55,'Appraisal Inputs'!$C$346:$BK$390,30,0),"")="","",IFERROR(HLOOKUP(AR55,'Appraisal Inputs'!$C$346:$BK$390,30,0),""))</f>
        <v/>
      </c>
      <c r="AS84" s="299" t="str">
        <f>IF(IFERROR(HLOOKUP(AS55,'Appraisal Inputs'!$C$346:$BK$390,30,0),"")="","",IFERROR(HLOOKUP(AS55,'Appraisal Inputs'!$C$346:$BK$390,30,0),""))</f>
        <v/>
      </c>
      <c r="AT84" s="300" t="str">
        <f>IF(IFERROR(HLOOKUP(AT55,'Appraisal Inputs'!$C$346:$BK$390,30,0),"")="","",IFERROR(HLOOKUP(AT55,'Appraisal Inputs'!$C$346:$BK$390,30,0),""))</f>
        <v/>
      </c>
      <c r="AU84" s="299" t="str">
        <f>IF(IFERROR(HLOOKUP(AU55,'Appraisal Inputs'!$C$346:$BK$390,30,0),"")="","",IFERROR(HLOOKUP(AU55,'Appraisal Inputs'!$C$346:$BK$390,30,0),""))</f>
        <v/>
      </c>
      <c r="AV84" s="300" t="str">
        <f>IF(IFERROR(HLOOKUP(AV55,'Appraisal Inputs'!$C$346:$BK$390,30,0),"")="","",IFERROR(HLOOKUP(AV55,'Appraisal Inputs'!$C$346:$BK$390,30,0),""))</f>
        <v/>
      </c>
      <c r="AW84" s="299" t="str">
        <f>IF(IFERROR(HLOOKUP(AW55,'Appraisal Inputs'!$C$346:$BK$390,30,0),"")="","",IFERROR(HLOOKUP(AW55,'Appraisal Inputs'!$C$346:$BK$390,30,0),""))</f>
        <v/>
      </c>
      <c r="AX84" s="300" t="str">
        <f>IF(IFERROR(HLOOKUP(AX55,'Appraisal Inputs'!$C$346:$BK$390,30,0),"")="","",IFERROR(HLOOKUP(AX55,'Appraisal Inputs'!$C$346:$BK$390,30,0),""))</f>
        <v/>
      </c>
      <c r="AY84" s="299" t="str">
        <f>IF(IFERROR(HLOOKUP(AY55,'Appraisal Inputs'!$C$346:$BK$390,30,0),"")="","",IFERROR(HLOOKUP(AY55,'Appraisal Inputs'!$C$346:$BK$390,30,0),""))</f>
        <v/>
      </c>
      <c r="AZ84" s="300" t="str">
        <f>IF(IFERROR(HLOOKUP(AZ55,'Appraisal Inputs'!$C$346:$BK$390,30,0),"")="","",IFERROR(HLOOKUP(AZ55,'Appraisal Inputs'!$C$346:$BK$390,30,0),""))</f>
        <v/>
      </c>
      <c r="BA84" s="299" t="str">
        <f>IF(IFERROR(HLOOKUP(BA55,'Appraisal Inputs'!$C$346:$BK$390,30,0),"")="","",IFERROR(HLOOKUP(BA55,'Appraisal Inputs'!$C$346:$BK$390,30,0),""))</f>
        <v/>
      </c>
      <c r="BB84" s="300" t="str">
        <f>IF(IFERROR(HLOOKUP(BB55,'Appraisal Inputs'!$C$346:$BK$390,30,0),"")="","",IFERROR(HLOOKUP(BB55,'Appraisal Inputs'!$C$346:$BK$390,30,0),""))</f>
        <v/>
      </c>
      <c r="BC84" s="299" t="str">
        <f>IF(IFERROR(HLOOKUP(BC55,'Appraisal Inputs'!$C$346:$BK$390,30,0),"")="","",IFERROR(HLOOKUP(BC55,'Appraisal Inputs'!$C$346:$BK$390,30,0),""))</f>
        <v/>
      </c>
      <c r="BD84" s="300" t="str">
        <f>IF(IFERROR(HLOOKUP(BD55,'Appraisal Inputs'!$C$346:$BK$390,30,0),"")="","",IFERROR(HLOOKUP(BD55,'Appraisal Inputs'!$C$346:$BK$390,30,0),""))</f>
        <v/>
      </c>
      <c r="BE84" s="299" t="str">
        <f>IF(IFERROR(HLOOKUP(BE55,'Appraisal Inputs'!$C$346:$BK$390,30,0),"")="","",IFERROR(HLOOKUP(BE55,'Appraisal Inputs'!$C$346:$BK$390,30,0),""))</f>
        <v/>
      </c>
      <c r="BF84" s="300" t="str">
        <f>IF(IFERROR(HLOOKUP(BF55,'Appraisal Inputs'!$C$346:$BK$390,30,0),"")="","",IFERROR(HLOOKUP(BF55,'Appraisal Inputs'!$C$346:$BK$390,30,0),""))</f>
        <v/>
      </c>
      <c r="BG84" s="299" t="str">
        <f>IF(IFERROR(HLOOKUP(BG55,'Appraisal Inputs'!$C$346:$BK$390,30,0),"")="","",IFERROR(HLOOKUP(BG55,'Appraisal Inputs'!$C$346:$BK$390,30,0),""))</f>
        <v/>
      </c>
      <c r="BH84" s="300" t="str">
        <f>IF(IFERROR(HLOOKUP(BH55,'Appraisal Inputs'!$C$346:$BK$390,30,0),"")="","",IFERROR(HLOOKUP(BH55,'Appraisal Inputs'!$C$346:$BK$390,30,0),""))</f>
        <v/>
      </c>
      <c r="BI84" s="299" t="str">
        <f>IF(IFERROR(HLOOKUP(BI55,'Appraisal Inputs'!$C$346:$BK$390,30,0),"")="","",IFERROR(HLOOKUP(BI55,'Appraisal Inputs'!$C$346:$BK$390,30,0),""))</f>
        <v/>
      </c>
      <c r="BJ84" s="315" t="str">
        <f>IF(IFERROR(HLOOKUP(BJ55,'Appraisal Inputs'!$C$346:$BK$390,30,0),"")="","",IFERROR(HLOOKUP(BJ55,'Appraisal Inputs'!$C$346:$BK$390,30,0),""))</f>
        <v/>
      </c>
      <c r="BL84" s="299">
        <f t="shared" si="3"/>
        <v>0</v>
      </c>
      <c r="BM84" s="318" t="str">
        <f t="shared" si="2"/>
        <v>No</v>
      </c>
    </row>
    <row r="85" spans="1:65" x14ac:dyDescent="0.25">
      <c r="A85" s="86"/>
      <c r="B85" s="143" t="str">
        <f>'Appraisal Inputs'!C376</f>
        <v>Comp 27</v>
      </c>
      <c r="C85" s="299" t="str">
        <f>IF(IFERROR(HLOOKUP(C55,'Appraisal Inputs'!$C$346:$BK$390,31,0),"")="","",IFERROR(HLOOKUP(C55,'Appraisal Inputs'!$C$346:$BK$390,31,0),""))</f>
        <v/>
      </c>
      <c r="D85" s="300" t="str">
        <f>IF(IFERROR(HLOOKUP(D55,'Appraisal Inputs'!$C$346:$BK$390,31,0),"")="","",IFERROR(HLOOKUP(D55,'Appraisal Inputs'!$C$346:$BK$390,31,0),""))</f>
        <v/>
      </c>
      <c r="E85" s="299" t="str">
        <f>IF(IFERROR(HLOOKUP(E55,'Appraisal Inputs'!$C$346:$BK$390,31,0),"")="","",IFERROR(HLOOKUP(E55,'Appraisal Inputs'!$C$346:$BK$390,31,0),""))</f>
        <v/>
      </c>
      <c r="F85" s="300" t="str">
        <f>IF(IFERROR(HLOOKUP(F55,'Appraisal Inputs'!$C$346:$BK$390,31,0),"")="","",IFERROR(HLOOKUP(F55,'Appraisal Inputs'!$C$346:$BK$390,31,0),""))</f>
        <v/>
      </c>
      <c r="G85" s="299" t="str">
        <f>IF(IFERROR(HLOOKUP(G55,'Appraisal Inputs'!$C$346:$BK$390,31,0),"")="","",IFERROR(HLOOKUP(G55,'Appraisal Inputs'!$C$346:$BK$390,31,0),""))</f>
        <v/>
      </c>
      <c r="H85" s="300" t="str">
        <f>IF(IFERROR(HLOOKUP(H55,'Appraisal Inputs'!$C$346:$BK$390,31,0),"")="","",IFERROR(HLOOKUP(H55,'Appraisal Inputs'!$C$346:$BK$390,31,0),""))</f>
        <v/>
      </c>
      <c r="I85" s="299" t="str">
        <f>IF(IFERROR(HLOOKUP(I55,'Appraisal Inputs'!$C$346:$BK$390,31,0),"")="","",IFERROR(HLOOKUP(I55,'Appraisal Inputs'!$C$346:$BK$390,31,0),""))</f>
        <v/>
      </c>
      <c r="J85" s="300" t="str">
        <f>IF(IFERROR(HLOOKUP(J55,'Appraisal Inputs'!$C$346:$BK$390,31,0),"")="","",IFERROR(HLOOKUP(J55,'Appraisal Inputs'!$C$346:$BK$390,31,0),""))</f>
        <v/>
      </c>
      <c r="K85" s="299" t="str">
        <f>IF(IFERROR(HLOOKUP(K55,'Appraisal Inputs'!$C$346:$BK$390,31,0),"")="","",IFERROR(HLOOKUP(K55,'Appraisal Inputs'!$C$346:$BK$390,31,0),""))</f>
        <v/>
      </c>
      <c r="L85" s="300" t="str">
        <f>IF(IFERROR(HLOOKUP(L55,'Appraisal Inputs'!$C$346:$BK$390,31,0),"")="","",IFERROR(HLOOKUP(L55,'Appraisal Inputs'!$C$346:$BK$390,31,0),""))</f>
        <v/>
      </c>
      <c r="M85" s="299" t="str">
        <f>IF(IFERROR(HLOOKUP(M55,'Appraisal Inputs'!$C$346:$BK$390,31,0),"")="","",IFERROR(HLOOKUP(M55,'Appraisal Inputs'!$C$346:$BK$390,31,0),""))</f>
        <v/>
      </c>
      <c r="N85" s="300" t="str">
        <f>IF(IFERROR(HLOOKUP(N55,'Appraisal Inputs'!$C$346:$BK$390,31,0),"")="","",IFERROR(HLOOKUP(N55,'Appraisal Inputs'!$C$346:$BK$390,31,0),""))</f>
        <v/>
      </c>
      <c r="O85" s="299" t="str">
        <f>IF(IFERROR(HLOOKUP(O55,'Appraisal Inputs'!$C$346:$BK$390,31,0),"")="","",IFERROR(HLOOKUP(O55,'Appraisal Inputs'!$C$346:$BK$390,31,0),""))</f>
        <v/>
      </c>
      <c r="P85" s="300" t="str">
        <f>IF(IFERROR(HLOOKUP(P55,'Appraisal Inputs'!$C$346:$BK$390,31,0),"")="","",IFERROR(HLOOKUP(P55,'Appraisal Inputs'!$C$346:$BK$390,31,0),""))</f>
        <v/>
      </c>
      <c r="Q85" s="299" t="str">
        <f>IF(IFERROR(HLOOKUP(Q55,'Appraisal Inputs'!$C$346:$BK$390,31,0),"")="","",IFERROR(HLOOKUP(Q55,'Appraisal Inputs'!$C$346:$BK$390,31,0),""))</f>
        <v/>
      </c>
      <c r="R85" s="300" t="str">
        <f>IF(IFERROR(HLOOKUP(R55,'Appraisal Inputs'!$C$346:$BK$390,31,0),"")="","",IFERROR(HLOOKUP(R55,'Appraisal Inputs'!$C$346:$BK$390,31,0),""))</f>
        <v/>
      </c>
      <c r="S85" s="299" t="str">
        <f>IF(IFERROR(HLOOKUP(S55,'Appraisal Inputs'!$C$346:$BK$390,31,0),"")="","",IFERROR(HLOOKUP(S55,'Appraisal Inputs'!$C$346:$BK$390,31,0),""))</f>
        <v/>
      </c>
      <c r="T85" s="300" t="str">
        <f>IF(IFERROR(HLOOKUP(T55,'Appraisal Inputs'!$C$346:$BK$390,31,0),"")="","",IFERROR(HLOOKUP(T55,'Appraisal Inputs'!$C$346:$BK$390,31,0),""))</f>
        <v/>
      </c>
      <c r="U85" s="299" t="str">
        <f>IF(IFERROR(HLOOKUP(U55,'Appraisal Inputs'!$C$346:$BK$390,31,0),"")="","",IFERROR(HLOOKUP(U55,'Appraisal Inputs'!$C$346:$BK$390,31,0),""))</f>
        <v/>
      </c>
      <c r="V85" s="300" t="str">
        <f>IF(IFERROR(HLOOKUP(V55,'Appraisal Inputs'!$C$346:$BK$390,31,0),"")="","",IFERROR(HLOOKUP(V55,'Appraisal Inputs'!$C$346:$BK$390,31,0),""))</f>
        <v/>
      </c>
      <c r="W85" s="299" t="str">
        <f>IF(IFERROR(HLOOKUP(W55,'Appraisal Inputs'!$C$346:$BK$390,31,0),"")="","",IFERROR(HLOOKUP(W55,'Appraisal Inputs'!$C$346:$BK$390,31,0),""))</f>
        <v/>
      </c>
      <c r="X85" s="300" t="str">
        <f>IF(IFERROR(HLOOKUP(X55,'Appraisal Inputs'!$C$346:$BK$390,31,0),"")="","",IFERROR(HLOOKUP(X55,'Appraisal Inputs'!$C$346:$BK$390,31,0),""))</f>
        <v/>
      </c>
      <c r="Y85" s="299" t="str">
        <f>IF(IFERROR(HLOOKUP(Y55,'Appraisal Inputs'!$C$346:$BK$390,31,0),"")="","",IFERROR(HLOOKUP(Y55,'Appraisal Inputs'!$C$346:$BK$390,31,0),""))</f>
        <v/>
      </c>
      <c r="Z85" s="300" t="str">
        <f>IF(IFERROR(HLOOKUP(Z55,'Appraisal Inputs'!$C$346:$BK$390,31,0),"")="","",IFERROR(HLOOKUP(Z55,'Appraisal Inputs'!$C$346:$BK$390,31,0),""))</f>
        <v/>
      </c>
      <c r="AA85" s="299" t="str">
        <f>IF(IFERROR(HLOOKUP(AA55,'Appraisal Inputs'!$C$346:$BK$390,31,0),"")="","",IFERROR(HLOOKUP(AA55,'Appraisal Inputs'!$C$346:$BK$390,31,0),""))</f>
        <v/>
      </c>
      <c r="AB85" s="300" t="str">
        <f>IF(IFERROR(HLOOKUP(AB55,'Appraisal Inputs'!$C$346:$BK$390,31,0),"")="","",IFERROR(HLOOKUP(AB55,'Appraisal Inputs'!$C$346:$BK$390,31,0),""))</f>
        <v/>
      </c>
      <c r="AC85" s="299" t="str">
        <f>IF(IFERROR(HLOOKUP(AC55,'Appraisal Inputs'!$C$346:$BK$390,31,0),"")="","",IFERROR(HLOOKUP(AC55,'Appraisal Inputs'!$C$346:$BK$390,31,0),""))</f>
        <v/>
      </c>
      <c r="AD85" s="300" t="str">
        <f>IF(IFERROR(HLOOKUP(AD55,'Appraisal Inputs'!$C$346:$BK$390,31,0),"")="","",IFERROR(HLOOKUP(AD55,'Appraisal Inputs'!$C$346:$BK$390,31,0),""))</f>
        <v/>
      </c>
      <c r="AE85" s="299" t="str">
        <f>IF(IFERROR(HLOOKUP(AE55,'Appraisal Inputs'!$C$346:$BK$390,31,0),"")="","",IFERROR(HLOOKUP(AE55,'Appraisal Inputs'!$C$346:$BK$390,31,0),""))</f>
        <v/>
      </c>
      <c r="AF85" s="300" t="str">
        <f>IF(IFERROR(HLOOKUP(AF55,'Appraisal Inputs'!$C$346:$BK$390,31,0),"")="","",IFERROR(HLOOKUP(AF55,'Appraisal Inputs'!$C$346:$BK$390,31,0),""))</f>
        <v/>
      </c>
      <c r="AG85" s="299" t="str">
        <f>IF(IFERROR(HLOOKUP(AG55,'Appraisal Inputs'!$C$346:$BK$390,31,0),"")="","",IFERROR(HLOOKUP(AG55,'Appraisal Inputs'!$C$346:$BK$390,31,0),""))</f>
        <v/>
      </c>
      <c r="AH85" s="300" t="str">
        <f>IF(IFERROR(HLOOKUP(AH55,'Appraisal Inputs'!$C$346:$BK$390,31,0),"")="","",IFERROR(HLOOKUP(AH55,'Appraisal Inputs'!$C$346:$BK$390,31,0),""))</f>
        <v/>
      </c>
      <c r="AI85" s="299" t="str">
        <f>IF(IFERROR(HLOOKUP(AI55,'Appraisal Inputs'!$C$346:$BK$390,31,0),"")="","",IFERROR(HLOOKUP(AI55,'Appraisal Inputs'!$C$346:$BK$390,31,0),""))</f>
        <v/>
      </c>
      <c r="AJ85" s="300" t="str">
        <f>IF(IFERROR(HLOOKUP(AJ55,'Appraisal Inputs'!$C$346:$BK$390,31,0),"")="","",IFERROR(HLOOKUP(AJ55,'Appraisal Inputs'!$C$346:$BK$390,31,0),""))</f>
        <v/>
      </c>
      <c r="AK85" s="299" t="str">
        <f>IF(IFERROR(HLOOKUP(AK55,'Appraisal Inputs'!$C$346:$BK$390,31,0),"")="","",IFERROR(HLOOKUP(AK55,'Appraisal Inputs'!$C$346:$BK$390,31,0),""))</f>
        <v/>
      </c>
      <c r="AL85" s="300" t="str">
        <f>IF(IFERROR(HLOOKUP(AL55,'Appraisal Inputs'!$C$346:$BK$390,31,0),"")="","",IFERROR(HLOOKUP(AL55,'Appraisal Inputs'!$C$346:$BK$390,31,0),""))</f>
        <v/>
      </c>
      <c r="AM85" s="299" t="str">
        <f>IF(IFERROR(HLOOKUP(AM55,'Appraisal Inputs'!$C$346:$BK$390,31,0),"")="","",IFERROR(HLOOKUP(AM55,'Appraisal Inputs'!$C$346:$BK$390,31,0),""))</f>
        <v/>
      </c>
      <c r="AN85" s="300" t="str">
        <f>IF(IFERROR(HLOOKUP(AN55,'Appraisal Inputs'!$C$346:$BK$390,31,0),"")="","",IFERROR(HLOOKUP(AN55,'Appraisal Inputs'!$C$346:$BK$390,31,0),""))</f>
        <v/>
      </c>
      <c r="AO85" s="299" t="str">
        <f>IF(IFERROR(HLOOKUP(AO55,'Appraisal Inputs'!$C$346:$BK$390,31,0),"")="","",IFERROR(HLOOKUP(AO55,'Appraisal Inputs'!$C$346:$BK$390,31,0),""))</f>
        <v/>
      </c>
      <c r="AP85" s="300" t="str">
        <f>IF(IFERROR(HLOOKUP(AP55,'Appraisal Inputs'!$C$346:$BK$390,31,0),"")="","",IFERROR(HLOOKUP(AP55,'Appraisal Inputs'!$C$346:$BK$390,31,0),""))</f>
        <v/>
      </c>
      <c r="AQ85" s="299" t="str">
        <f>IF(IFERROR(HLOOKUP(AQ55,'Appraisal Inputs'!$C$346:$BK$390,31,0),"")="","",IFERROR(HLOOKUP(AQ55,'Appraisal Inputs'!$C$346:$BK$390,31,0),""))</f>
        <v/>
      </c>
      <c r="AR85" s="300" t="str">
        <f>IF(IFERROR(HLOOKUP(AR55,'Appraisal Inputs'!$C$346:$BK$390,31,0),"")="","",IFERROR(HLOOKUP(AR55,'Appraisal Inputs'!$C$346:$BK$390,31,0),""))</f>
        <v/>
      </c>
      <c r="AS85" s="299" t="str">
        <f>IF(IFERROR(HLOOKUP(AS55,'Appraisal Inputs'!$C$346:$BK$390,31,0),"")="","",IFERROR(HLOOKUP(AS55,'Appraisal Inputs'!$C$346:$BK$390,31,0),""))</f>
        <v/>
      </c>
      <c r="AT85" s="300" t="str">
        <f>IF(IFERROR(HLOOKUP(AT55,'Appraisal Inputs'!$C$346:$BK$390,31,0),"")="","",IFERROR(HLOOKUP(AT55,'Appraisal Inputs'!$C$346:$BK$390,31,0),""))</f>
        <v/>
      </c>
      <c r="AU85" s="299" t="str">
        <f>IF(IFERROR(HLOOKUP(AU55,'Appraisal Inputs'!$C$346:$BK$390,31,0),"")="","",IFERROR(HLOOKUP(AU55,'Appraisal Inputs'!$C$346:$BK$390,31,0),""))</f>
        <v/>
      </c>
      <c r="AV85" s="300" t="str">
        <f>IF(IFERROR(HLOOKUP(AV55,'Appraisal Inputs'!$C$346:$BK$390,31,0),"")="","",IFERROR(HLOOKUP(AV55,'Appraisal Inputs'!$C$346:$BK$390,31,0),""))</f>
        <v/>
      </c>
      <c r="AW85" s="299" t="str">
        <f>IF(IFERROR(HLOOKUP(AW55,'Appraisal Inputs'!$C$346:$BK$390,31,0),"")="","",IFERROR(HLOOKUP(AW55,'Appraisal Inputs'!$C$346:$BK$390,31,0),""))</f>
        <v/>
      </c>
      <c r="AX85" s="300" t="str">
        <f>IF(IFERROR(HLOOKUP(AX55,'Appraisal Inputs'!$C$346:$BK$390,31,0),"")="","",IFERROR(HLOOKUP(AX55,'Appraisal Inputs'!$C$346:$BK$390,31,0),""))</f>
        <v/>
      </c>
      <c r="AY85" s="299" t="str">
        <f>IF(IFERROR(HLOOKUP(AY55,'Appraisal Inputs'!$C$346:$BK$390,31,0),"")="","",IFERROR(HLOOKUP(AY55,'Appraisal Inputs'!$C$346:$BK$390,31,0),""))</f>
        <v/>
      </c>
      <c r="AZ85" s="300" t="str">
        <f>IF(IFERROR(HLOOKUP(AZ55,'Appraisal Inputs'!$C$346:$BK$390,31,0),"")="","",IFERROR(HLOOKUP(AZ55,'Appraisal Inputs'!$C$346:$BK$390,31,0),""))</f>
        <v/>
      </c>
      <c r="BA85" s="299" t="str">
        <f>IF(IFERROR(HLOOKUP(BA55,'Appraisal Inputs'!$C$346:$BK$390,31,0),"")="","",IFERROR(HLOOKUP(BA55,'Appraisal Inputs'!$C$346:$BK$390,31,0),""))</f>
        <v/>
      </c>
      <c r="BB85" s="300" t="str">
        <f>IF(IFERROR(HLOOKUP(BB55,'Appraisal Inputs'!$C$346:$BK$390,31,0),"")="","",IFERROR(HLOOKUP(BB55,'Appraisal Inputs'!$C$346:$BK$390,31,0),""))</f>
        <v/>
      </c>
      <c r="BC85" s="299" t="str">
        <f>IF(IFERROR(HLOOKUP(BC55,'Appraisal Inputs'!$C$346:$BK$390,31,0),"")="","",IFERROR(HLOOKUP(BC55,'Appraisal Inputs'!$C$346:$BK$390,31,0),""))</f>
        <v/>
      </c>
      <c r="BD85" s="300" t="str">
        <f>IF(IFERROR(HLOOKUP(BD55,'Appraisal Inputs'!$C$346:$BK$390,31,0),"")="","",IFERROR(HLOOKUP(BD55,'Appraisal Inputs'!$C$346:$BK$390,31,0),""))</f>
        <v/>
      </c>
      <c r="BE85" s="299" t="str">
        <f>IF(IFERROR(HLOOKUP(BE55,'Appraisal Inputs'!$C$346:$BK$390,31,0),"")="","",IFERROR(HLOOKUP(BE55,'Appraisal Inputs'!$C$346:$BK$390,31,0),""))</f>
        <v/>
      </c>
      <c r="BF85" s="300" t="str">
        <f>IF(IFERROR(HLOOKUP(BF55,'Appraisal Inputs'!$C$346:$BK$390,31,0),"")="","",IFERROR(HLOOKUP(BF55,'Appraisal Inputs'!$C$346:$BK$390,31,0),""))</f>
        <v/>
      </c>
      <c r="BG85" s="299" t="str">
        <f>IF(IFERROR(HLOOKUP(BG55,'Appraisal Inputs'!$C$346:$BK$390,31,0),"")="","",IFERROR(HLOOKUP(BG55,'Appraisal Inputs'!$C$346:$BK$390,31,0),""))</f>
        <v/>
      </c>
      <c r="BH85" s="300" t="str">
        <f>IF(IFERROR(HLOOKUP(BH55,'Appraisal Inputs'!$C$346:$BK$390,31,0),"")="","",IFERROR(HLOOKUP(BH55,'Appraisal Inputs'!$C$346:$BK$390,31,0),""))</f>
        <v/>
      </c>
      <c r="BI85" s="299" t="str">
        <f>IF(IFERROR(HLOOKUP(BI55,'Appraisal Inputs'!$C$346:$BK$390,31,0),"")="","",IFERROR(HLOOKUP(BI55,'Appraisal Inputs'!$C$346:$BK$390,31,0),""))</f>
        <v/>
      </c>
      <c r="BJ85" s="315" t="str">
        <f>IF(IFERROR(HLOOKUP(BJ55,'Appraisal Inputs'!$C$346:$BK$390,31,0),"")="","",IFERROR(HLOOKUP(BJ55,'Appraisal Inputs'!$C$346:$BK$390,31,0),""))</f>
        <v/>
      </c>
      <c r="BL85" s="299">
        <f t="shared" si="3"/>
        <v>0</v>
      </c>
      <c r="BM85" s="318" t="str">
        <f t="shared" si="2"/>
        <v>No</v>
      </c>
    </row>
    <row r="86" spans="1:65" x14ac:dyDescent="0.25">
      <c r="A86" s="86"/>
      <c r="B86" s="143" t="str">
        <f>'Appraisal Inputs'!C377</f>
        <v>Comp 28</v>
      </c>
      <c r="C86" s="299" t="str">
        <f>IF(IFERROR(HLOOKUP(C55,'Appraisal Inputs'!$C$346:$BK$390,32,0),"")="","",IFERROR(HLOOKUP(C55,'Appraisal Inputs'!$C$346:$BK$390,32,0),""))</f>
        <v/>
      </c>
      <c r="D86" s="300" t="str">
        <f>IF(IFERROR(HLOOKUP(D55,'Appraisal Inputs'!$C$346:$BK$390,32,0),"")="","",IFERROR(HLOOKUP(D55,'Appraisal Inputs'!$C$346:$BK$390,32,0),""))</f>
        <v/>
      </c>
      <c r="E86" s="299" t="str">
        <f>IF(IFERROR(HLOOKUP(E55,'Appraisal Inputs'!$C$346:$BK$390,32,0),"")="","",IFERROR(HLOOKUP(E55,'Appraisal Inputs'!$C$346:$BK$390,32,0),""))</f>
        <v/>
      </c>
      <c r="F86" s="300" t="str">
        <f>IF(IFERROR(HLOOKUP(F55,'Appraisal Inputs'!$C$346:$BK$390,32,0),"")="","",IFERROR(HLOOKUP(F55,'Appraisal Inputs'!$C$346:$BK$390,32,0),""))</f>
        <v/>
      </c>
      <c r="G86" s="299" t="str">
        <f>IF(IFERROR(HLOOKUP(G55,'Appraisal Inputs'!$C$346:$BK$390,32,0),"")="","",IFERROR(HLOOKUP(G55,'Appraisal Inputs'!$C$346:$BK$390,32,0),""))</f>
        <v/>
      </c>
      <c r="H86" s="300" t="str">
        <f>IF(IFERROR(HLOOKUP(H55,'Appraisal Inputs'!$C$346:$BK$390,32,0),"")="","",IFERROR(HLOOKUP(H55,'Appraisal Inputs'!$C$346:$BK$390,32,0),""))</f>
        <v/>
      </c>
      <c r="I86" s="299" t="str">
        <f>IF(IFERROR(HLOOKUP(I55,'Appraisal Inputs'!$C$346:$BK$390,32,0),"")="","",IFERROR(HLOOKUP(I55,'Appraisal Inputs'!$C$346:$BK$390,32,0),""))</f>
        <v/>
      </c>
      <c r="J86" s="300" t="str">
        <f>IF(IFERROR(HLOOKUP(J55,'Appraisal Inputs'!$C$346:$BK$390,32,0),"")="","",IFERROR(HLOOKUP(J55,'Appraisal Inputs'!$C$346:$BK$390,32,0),""))</f>
        <v/>
      </c>
      <c r="K86" s="299" t="str">
        <f>IF(IFERROR(HLOOKUP(K55,'Appraisal Inputs'!$C$346:$BK$390,32,0),"")="","",IFERROR(HLOOKUP(K55,'Appraisal Inputs'!$C$346:$BK$390,32,0),""))</f>
        <v/>
      </c>
      <c r="L86" s="300" t="str">
        <f>IF(IFERROR(HLOOKUP(L55,'Appraisal Inputs'!$C$346:$BK$390,32,0),"")="","",IFERROR(HLOOKUP(L55,'Appraisal Inputs'!$C$346:$BK$390,32,0),""))</f>
        <v/>
      </c>
      <c r="M86" s="299" t="str">
        <f>IF(IFERROR(HLOOKUP(M55,'Appraisal Inputs'!$C$346:$BK$390,32,0),"")="","",IFERROR(HLOOKUP(M55,'Appraisal Inputs'!$C$346:$BK$390,32,0),""))</f>
        <v/>
      </c>
      <c r="N86" s="300" t="str">
        <f>IF(IFERROR(HLOOKUP(N55,'Appraisal Inputs'!$C$346:$BK$390,32,0),"")="","",IFERROR(HLOOKUP(N55,'Appraisal Inputs'!$C$346:$BK$390,32,0),""))</f>
        <v/>
      </c>
      <c r="O86" s="299" t="str">
        <f>IF(IFERROR(HLOOKUP(O55,'Appraisal Inputs'!$C$346:$BK$390,32,0),"")="","",IFERROR(HLOOKUP(O55,'Appraisal Inputs'!$C$346:$BK$390,32,0),""))</f>
        <v/>
      </c>
      <c r="P86" s="300" t="str">
        <f>IF(IFERROR(HLOOKUP(P55,'Appraisal Inputs'!$C$346:$BK$390,32,0),"")="","",IFERROR(HLOOKUP(P55,'Appraisal Inputs'!$C$346:$BK$390,32,0),""))</f>
        <v/>
      </c>
      <c r="Q86" s="299" t="str">
        <f>IF(IFERROR(HLOOKUP(Q55,'Appraisal Inputs'!$C$346:$BK$390,32,0),"")="","",IFERROR(HLOOKUP(Q55,'Appraisal Inputs'!$C$346:$BK$390,32,0),""))</f>
        <v/>
      </c>
      <c r="R86" s="300" t="str">
        <f>IF(IFERROR(HLOOKUP(R55,'Appraisal Inputs'!$C$346:$BK$390,32,0),"")="","",IFERROR(HLOOKUP(R55,'Appraisal Inputs'!$C$346:$BK$390,32,0),""))</f>
        <v/>
      </c>
      <c r="S86" s="299" t="str">
        <f>IF(IFERROR(HLOOKUP(S55,'Appraisal Inputs'!$C$346:$BK$390,32,0),"")="","",IFERROR(HLOOKUP(S55,'Appraisal Inputs'!$C$346:$BK$390,32,0),""))</f>
        <v/>
      </c>
      <c r="T86" s="300" t="str">
        <f>IF(IFERROR(HLOOKUP(T55,'Appraisal Inputs'!$C$346:$BK$390,32,0),"")="","",IFERROR(HLOOKUP(T55,'Appraisal Inputs'!$C$346:$BK$390,32,0),""))</f>
        <v/>
      </c>
      <c r="U86" s="299" t="str">
        <f>IF(IFERROR(HLOOKUP(U55,'Appraisal Inputs'!$C$346:$BK$390,32,0),"")="","",IFERROR(HLOOKUP(U55,'Appraisal Inputs'!$C$346:$BK$390,32,0),""))</f>
        <v/>
      </c>
      <c r="V86" s="300" t="str">
        <f>IF(IFERROR(HLOOKUP(V55,'Appraisal Inputs'!$C$346:$BK$390,32,0),"")="","",IFERROR(HLOOKUP(V55,'Appraisal Inputs'!$C$346:$BK$390,32,0),""))</f>
        <v/>
      </c>
      <c r="W86" s="299" t="str">
        <f>IF(IFERROR(HLOOKUP(W55,'Appraisal Inputs'!$C$346:$BK$390,32,0),"")="","",IFERROR(HLOOKUP(W55,'Appraisal Inputs'!$C$346:$BK$390,32,0),""))</f>
        <v/>
      </c>
      <c r="X86" s="300" t="str">
        <f>IF(IFERROR(HLOOKUP(X55,'Appraisal Inputs'!$C$346:$BK$390,32,0),"")="","",IFERROR(HLOOKUP(X55,'Appraisal Inputs'!$C$346:$BK$390,32,0),""))</f>
        <v/>
      </c>
      <c r="Y86" s="299" t="str">
        <f>IF(IFERROR(HLOOKUP(Y55,'Appraisal Inputs'!$C$346:$BK$390,32,0),"")="","",IFERROR(HLOOKUP(Y55,'Appraisal Inputs'!$C$346:$BK$390,32,0),""))</f>
        <v/>
      </c>
      <c r="Z86" s="300" t="str">
        <f>IF(IFERROR(HLOOKUP(Z55,'Appraisal Inputs'!$C$346:$BK$390,32,0),"")="","",IFERROR(HLOOKUP(Z55,'Appraisal Inputs'!$C$346:$BK$390,32,0),""))</f>
        <v/>
      </c>
      <c r="AA86" s="299" t="str">
        <f>IF(IFERROR(HLOOKUP(AA55,'Appraisal Inputs'!$C$346:$BK$390,32,0),"")="","",IFERROR(HLOOKUP(AA55,'Appraisal Inputs'!$C$346:$BK$390,32,0),""))</f>
        <v/>
      </c>
      <c r="AB86" s="300" t="str">
        <f>IF(IFERROR(HLOOKUP(AB55,'Appraisal Inputs'!$C$346:$BK$390,32,0),"")="","",IFERROR(HLOOKUP(AB55,'Appraisal Inputs'!$C$346:$BK$390,32,0),""))</f>
        <v/>
      </c>
      <c r="AC86" s="299" t="str">
        <f>IF(IFERROR(HLOOKUP(AC55,'Appraisal Inputs'!$C$346:$BK$390,32,0),"")="","",IFERROR(HLOOKUP(AC55,'Appraisal Inputs'!$C$346:$BK$390,32,0),""))</f>
        <v/>
      </c>
      <c r="AD86" s="300" t="str">
        <f>IF(IFERROR(HLOOKUP(AD55,'Appraisal Inputs'!$C$346:$BK$390,32,0),"")="","",IFERROR(HLOOKUP(AD55,'Appraisal Inputs'!$C$346:$BK$390,32,0),""))</f>
        <v/>
      </c>
      <c r="AE86" s="299" t="str">
        <f>IF(IFERROR(HLOOKUP(AE55,'Appraisal Inputs'!$C$346:$BK$390,32,0),"")="","",IFERROR(HLOOKUP(AE55,'Appraisal Inputs'!$C$346:$BK$390,32,0),""))</f>
        <v/>
      </c>
      <c r="AF86" s="300" t="str">
        <f>IF(IFERROR(HLOOKUP(AF55,'Appraisal Inputs'!$C$346:$BK$390,32,0),"")="","",IFERROR(HLOOKUP(AF55,'Appraisal Inputs'!$C$346:$BK$390,32,0),""))</f>
        <v/>
      </c>
      <c r="AG86" s="299" t="str">
        <f>IF(IFERROR(HLOOKUP(AG55,'Appraisal Inputs'!$C$346:$BK$390,32,0),"")="","",IFERROR(HLOOKUP(AG55,'Appraisal Inputs'!$C$346:$BK$390,32,0),""))</f>
        <v/>
      </c>
      <c r="AH86" s="300" t="str">
        <f>IF(IFERROR(HLOOKUP(AH55,'Appraisal Inputs'!$C$346:$BK$390,32,0),"")="","",IFERROR(HLOOKUP(AH55,'Appraisal Inputs'!$C$346:$BK$390,32,0),""))</f>
        <v/>
      </c>
      <c r="AI86" s="299" t="str">
        <f>IF(IFERROR(HLOOKUP(AI55,'Appraisal Inputs'!$C$346:$BK$390,32,0),"")="","",IFERROR(HLOOKUP(AI55,'Appraisal Inputs'!$C$346:$BK$390,32,0),""))</f>
        <v/>
      </c>
      <c r="AJ86" s="300" t="str">
        <f>IF(IFERROR(HLOOKUP(AJ55,'Appraisal Inputs'!$C$346:$BK$390,32,0),"")="","",IFERROR(HLOOKUP(AJ55,'Appraisal Inputs'!$C$346:$BK$390,32,0),""))</f>
        <v/>
      </c>
      <c r="AK86" s="299" t="str">
        <f>IF(IFERROR(HLOOKUP(AK55,'Appraisal Inputs'!$C$346:$BK$390,32,0),"")="","",IFERROR(HLOOKUP(AK55,'Appraisal Inputs'!$C$346:$BK$390,32,0),""))</f>
        <v/>
      </c>
      <c r="AL86" s="300" t="str">
        <f>IF(IFERROR(HLOOKUP(AL55,'Appraisal Inputs'!$C$346:$BK$390,32,0),"")="","",IFERROR(HLOOKUP(AL55,'Appraisal Inputs'!$C$346:$BK$390,32,0),""))</f>
        <v/>
      </c>
      <c r="AM86" s="299" t="str">
        <f>IF(IFERROR(HLOOKUP(AM55,'Appraisal Inputs'!$C$346:$BK$390,32,0),"")="","",IFERROR(HLOOKUP(AM55,'Appraisal Inputs'!$C$346:$BK$390,32,0),""))</f>
        <v/>
      </c>
      <c r="AN86" s="300" t="str">
        <f>IF(IFERROR(HLOOKUP(AN55,'Appraisal Inputs'!$C$346:$BK$390,32,0),"")="","",IFERROR(HLOOKUP(AN55,'Appraisal Inputs'!$C$346:$BK$390,32,0),""))</f>
        <v/>
      </c>
      <c r="AO86" s="299" t="str">
        <f>IF(IFERROR(HLOOKUP(AO55,'Appraisal Inputs'!$C$346:$BK$390,32,0),"")="","",IFERROR(HLOOKUP(AO55,'Appraisal Inputs'!$C$346:$BK$390,32,0),""))</f>
        <v/>
      </c>
      <c r="AP86" s="300" t="str">
        <f>IF(IFERROR(HLOOKUP(AP55,'Appraisal Inputs'!$C$346:$BK$390,32,0),"")="","",IFERROR(HLOOKUP(AP55,'Appraisal Inputs'!$C$346:$BK$390,32,0),""))</f>
        <v/>
      </c>
      <c r="AQ86" s="299" t="str">
        <f>IF(IFERROR(HLOOKUP(AQ55,'Appraisal Inputs'!$C$346:$BK$390,32,0),"")="","",IFERROR(HLOOKUP(AQ55,'Appraisal Inputs'!$C$346:$BK$390,32,0),""))</f>
        <v/>
      </c>
      <c r="AR86" s="300" t="str">
        <f>IF(IFERROR(HLOOKUP(AR55,'Appraisal Inputs'!$C$346:$BK$390,32,0),"")="","",IFERROR(HLOOKUP(AR55,'Appraisal Inputs'!$C$346:$BK$390,32,0),""))</f>
        <v/>
      </c>
      <c r="AS86" s="299" t="str">
        <f>IF(IFERROR(HLOOKUP(AS55,'Appraisal Inputs'!$C$346:$BK$390,32,0),"")="","",IFERROR(HLOOKUP(AS55,'Appraisal Inputs'!$C$346:$BK$390,32,0),""))</f>
        <v/>
      </c>
      <c r="AT86" s="300" t="str">
        <f>IF(IFERROR(HLOOKUP(AT55,'Appraisal Inputs'!$C$346:$BK$390,32,0),"")="","",IFERROR(HLOOKUP(AT55,'Appraisal Inputs'!$C$346:$BK$390,32,0),""))</f>
        <v/>
      </c>
      <c r="AU86" s="299" t="str">
        <f>IF(IFERROR(HLOOKUP(AU55,'Appraisal Inputs'!$C$346:$BK$390,32,0),"")="","",IFERROR(HLOOKUP(AU55,'Appraisal Inputs'!$C$346:$BK$390,32,0),""))</f>
        <v/>
      </c>
      <c r="AV86" s="300" t="str">
        <f>IF(IFERROR(HLOOKUP(AV55,'Appraisal Inputs'!$C$346:$BK$390,32,0),"")="","",IFERROR(HLOOKUP(AV55,'Appraisal Inputs'!$C$346:$BK$390,32,0),""))</f>
        <v/>
      </c>
      <c r="AW86" s="299" t="str">
        <f>IF(IFERROR(HLOOKUP(AW55,'Appraisal Inputs'!$C$346:$BK$390,32,0),"")="","",IFERROR(HLOOKUP(AW55,'Appraisal Inputs'!$C$346:$BK$390,32,0),""))</f>
        <v/>
      </c>
      <c r="AX86" s="300" t="str">
        <f>IF(IFERROR(HLOOKUP(AX55,'Appraisal Inputs'!$C$346:$BK$390,32,0),"")="","",IFERROR(HLOOKUP(AX55,'Appraisal Inputs'!$C$346:$BK$390,32,0),""))</f>
        <v/>
      </c>
      <c r="AY86" s="299" t="str">
        <f>IF(IFERROR(HLOOKUP(AY55,'Appraisal Inputs'!$C$346:$BK$390,32,0),"")="","",IFERROR(HLOOKUP(AY55,'Appraisal Inputs'!$C$346:$BK$390,32,0),""))</f>
        <v/>
      </c>
      <c r="AZ86" s="300" t="str">
        <f>IF(IFERROR(HLOOKUP(AZ55,'Appraisal Inputs'!$C$346:$BK$390,32,0),"")="","",IFERROR(HLOOKUP(AZ55,'Appraisal Inputs'!$C$346:$BK$390,32,0),""))</f>
        <v/>
      </c>
      <c r="BA86" s="299" t="str">
        <f>IF(IFERROR(HLOOKUP(BA55,'Appraisal Inputs'!$C$346:$BK$390,32,0),"")="","",IFERROR(HLOOKUP(BA55,'Appraisal Inputs'!$C$346:$BK$390,32,0),""))</f>
        <v/>
      </c>
      <c r="BB86" s="300" t="str">
        <f>IF(IFERROR(HLOOKUP(BB55,'Appraisal Inputs'!$C$346:$BK$390,32,0),"")="","",IFERROR(HLOOKUP(BB55,'Appraisal Inputs'!$C$346:$BK$390,32,0),""))</f>
        <v/>
      </c>
      <c r="BC86" s="299" t="str">
        <f>IF(IFERROR(HLOOKUP(BC55,'Appraisal Inputs'!$C$346:$BK$390,32,0),"")="","",IFERROR(HLOOKUP(BC55,'Appraisal Inputs'!$C$346:$BK$390,32,0),""))</f>
        <v/>
      </c>
      <c r="BD86" s="300" t="str">
        <f>IF(IFERROR(HLOOKUP(BD55,'Appraisal Inputs'!$C$346:$BK$390,32,0),"")="","",IFERROR(HLOOKUP(BD55,'Appraisal Inputs'!$C$346:$BK$390,32,0),""))</f>
        <v/>
      </c>
      <c r="BE86" s="299" t="str">
        <f>IF(IFERROR(HLOOKUP(BE55,'Appraisal Inputs'!$C$346:$BK$390,32,0),"")="","",IFERROR(HLOOKUP(BE55,'Appraisal Inputs'!$C$346:$BK$390,32,0),""))</f>
        <v/>
      </c>
      <c r="BF86" s="300" t="str">
        <f>IF(IFERROR(HLOOKUP(BF55,'Appraisal Inputs'!$C$346:$BK$390,32,0),"")="","",IFERROR(HLOOKUP(BF55,'Appraisal Inputs'!$C$346:$BK$390,32,0),""))</f>
        <v/>
      </c>
      <c r="BG86" s="299" t="str">
        <f>IF(IFERROR(HLOOKUP(BG55,'Appraisal Inputs'!$C$346:$BK$390,32,0),"")="","",IFERROR(HLOOKUP(BG55,'Appraisal Inputs'!$C$346:$BK$390,32,0),""))</f>
        <v/>
      </c>
      <c r="BH86" s="300" t="str">
        <f>IF(IFERROR(HLOOKUP(BH55,'Appraisal Inputs'!$C$346:$BK$390,32,0),"")="","",IFERROR(HLOOKUP(BH55,'Appraisal Inputs'!$C$346:$BK$390,32,0),""))</f>
        <v/>
      </c>
      <c r="BI86" s="299" t="str">
        <f>IF(IFERROR(HLOOKUP(BI55,'Appraisal Inputs'!$C$346:$BK$390,32,0),"")="","",IFERROR(HLOOKUP(BI55,'Appraisal Inputs'!$C$346:$BK$390,32,0),""))</f>
        <v/>
      </c>
      <c r="BJ86" s="315" t="str">
        <f>IF(IFERROR(HLOOKUP(BJ55,'Appraisal Inputs'!$C$346:$BK$390,32,0),"")="","",IFERROR(HLOOKUP(BJ55,'Appraisal Inputs'!$C$346:$BK$390,32,0),""))</f>
        <v/>
      </c>
      <c r="BL86" s="299">
        <f t="shared" si="3"/>
        <v>0</v>
      </c>
      <c r="BM86" s="318" t="str">
        <f t="shared" si="2"/>
        <v>No</v>
      </c>
    </row>
    <row r="87" spans="1:65" x14ac:dyDescent="0.25">
      <c r="A87" s="86"/>
      <c r="B87" s="143" t="str">
        <f>'Appraisal Inputs'!C378</f>
        <v>Comp 29</v>
      </c>
      <c r="C87" s="299" t="str">
        <f>IF(IFERROR(HLOOKUP(C55,'Appraisal Inputs'!$C$346:$BK$390,33,0),"")="","",IFERROR(HLOOKUP(C55,'Appraisal Inputs'!$C$346:$BK$390,33,0),""))</f>
        <v/>
      </c>
      <c r="D87" s="300" t="str">
        <f>IF(IFERROR(HLOOKUP(D55,'Appraisal Inputs'!$C$346:$BK$390,33,0),"")="","",IFERROR(HLOOKUP(D55,'Appraisal Inputs'!$C$346:$BK$390,33,0),""))</f>
        <v/>
      </c>
      <c r="E87" s="299" t="str">
        <f>IF(IFERROR(HLOOKUP(E55,'Appraisal Inputs'!$C$346:$BK$390,33,0),"")="","",IFERROR(HLOOKUP(E55,'Appraisal Inputs'!$C$346:$BK$390,33,0),""))</f>
        <v/>
      </c>
      <c r="F87" s="300" t="str">
        <f>IF(IFERROR(HLOOKUP(F55,'Appraisal Inputs'!$C$346:$BK$390,33,0),"")="","",IFERROR(HLOOKUP(F55,'Appraisal Inputs'!$C$346:$BK$390,33,0),""))</f>
        <v/>
      </c>
      <c r="G87" s="299" t="str">
        <f>IF(IFERROR(HLOOKUP(G55,'Appraisal Inputs'!$C$346:$BK$390,33,0),"")="","",IFERROR(HLOOKUP(G55,'Appraisal Inputs'!$C$346:$BK$390,33,0),""))</f>
        <v/>
      </c>
      <c r="H87" s="300" t="str">
        <f>IF(IFERROR(HLOOKUP(H55,'Appraisal Inputs'!$C$346:$BK$390,33,0),"")="","",IFERROR(HLOOKUP(H55,'Appraisal Inputs'!$C$346:$BK$390,33,0),""))</f>
        <v/>
      </c>
      <c r="I87" s="299" t="str">
        <f>IF(IFERROR(HLOOKUP(I55,'Appraisal Inputs'!$C$346:$BK$390,33,0),"")="","",IFERROR(HLOOKUP(I55,'Appraisal Inputs'!$C$346:$BK$390,33,0),""))</f>
        <v/>
      </c>
      <c r="J87" s="300" t="str">
        <f>IF(IFERROR(HLOOKUP(J55,'Appraisal Inputs'!$C$346:$BK$390,33,0),"")="","",IFERROR(HLOOKUP(J55,'Appraisal Inputs'!$C$346:$BK$390,33,0),""))</f>
        <v/>
      </c>
      <c r="K87" s="299" t="str">
        <f>IF(IFERROR(HLOOKUP(K55,'Appraisal Inputs'!$C$346:$BK$390,33,0),"")="","",IFERROR(HLOOKUP(K55,'Appraisal Inputs'!$C$346:$BK$390,33,0),""))</f>
        <v/>
      </c>
      <c r="L87" s="300" t="str">
        <f>IF(IFERROR(HLOOKUP(L55,'Appraisal Inputs'!$C$346:$BK$390,33,0),"")="","",IFERROR(HLOOKUP(L55,'Appraisal Inputs'!$C$346:$BK$390,33,0),""))</f>
        <v/>
      </c>
      <c r="M87" s="299" t="str">
        <f>IF(IFERROR(HLOOKUP(M55,'Appraisal Inputs'!$C$346:$BK$390,33,0),"")="","",IFERROR(HLOOKUP(M55,'Appraisal Inputs'!$C$346:$BK$390,33,0),""))</f>
        <v/>
      </c>
      <c r="N87" s="300" t="str">
        <f>IF(IFERROR(HLOOKUP(N55,'Appraisal Inputs'!$C$346:$BK$390,33,0),"")="","",IFERROR(HLOOKUP(N55,'Appraisal Inputs'!$C$346:$BK$390,33,0),""))</f>
        <v/>
      </c>
      <c r="O87" s="299" t="str">
        <f>IF(IFERROR(HLOOKUP(O55,'Appraisal Inputs'!$C$346:$BK$390,33,0),"")="","",IFERROR(HLOOKUP(O55,'Appraisal Inputs'!$C$346:$BK$390,33,0),""))</f>
        <v/>
      </c>
      <c r="P87" s="300" t="str">
        <f>IF(IFERROR(HLOOKUP(P55,'Appraisal Inputs'!$C$346:$BK$390,33,0),"")="","",IFERROR(HLOOKUP(P55,'Appraisal Inputs'!$C$346:$BK$390,33,0),""))</f>
        <v/>
      </c>
      <c r="Q87" s="299" t="str">
        <f>IF(IFERROR(HLOOKUP(Q55,'Appraisal Inputs'!$C$346:$BK$390,33,0),"")="","",IFERROR(HLOOKUP(Q55,'Appraisal Inputs'!$C$346:$BK$390,33,0),""))</f>
        <v/>
      </c>
      <c r="R87" s="300" t="str">
        <f>IF(IFERROR(HLOOKUP(R55,'Appraisal Inputs'!$C$346:$BK$390,33,0),"")="","",IFERROR(HLOOKUP(R55,'Appraisal Inputs'!$C$346:$BK$390,33,0),""))</f>
        <v/>
      </c>
      <c r="S87" s="299" t="str">
        <f>IF(IFERROR(HLOOKUP(S55,'Appraisal Inputs'!$C$346:$BK$390,33,0),"")="","",IFERROR(HLOOKUP(S55,'Appraisal Inputs'!$C$346:$BK$390,33,0),""))</f>
        <v/>
      </c>
      <c r="T87" s="300" t="str">
        <f>IF(IFERROR(HLOOKUP(T55,'Appraisal Inputs'!$C$346:$BK$390,33,0),"")="","",IFERROR(HLOOKUP(T55,'Appraisal Inputs'!$C$346:$BK$390,33,0),""))</f>
        <v/>
      </c>
      <c r="U87" s="299" t="str">
        <f>IF(IFERROR(HLOOKUP(U55,'Appraisal Inputs'!$C$346:$BK$390,33,0),"")="","",IFERROR(HLOOKUP(U55,'Appraisal Inputs'!$C$346:$BK$390,33,0),""))</f>
        <v/>
      </c>
      <c r="V87" s="300" t="str">
        <f>IF(IFERROR(HLOOKUP(V55,'Appraisal Inputs'!$C$346:$BK$390,33,0),"")="","",IFERROR(HLOOKUP(V55,'Appraisal Inputs'!$C$346:$BK$390,33,0),""))</f>
        <v/>
      </c>
      <c r="W87" s="299" t="str">
        <f>IF(IFERROR(HLOOKUP(W55,'Appraisal Inputs'!$C$346:$BK$390,33,0),"")="","",IFERROR(HLOOKUP(W55,'Appraisal Inputs'!$C$346:$BK$390,33,0),""))</f>
        <v/>
      </c>
      <c r="X87" s="300" t="str">
        <f>IF(IFERROR(HLOOKUP(X55,'Appraisal Inputs'!$C$346:$BK$390,33,0),"")="","",IFERROR(HLOOKUP(X55,'Appraisal Inputs'!$C$346:$BK$390,33,0),""))</f>
        <v/>
      </c>
      <c r="Y87" s="299" t="str">
        <f>IF(IFERROR(HLOOKUP(Y55,'Appraisal Inputs'!$C$346:$BK$390,33,0),"")="","",IFERROR(HLOOKUP(Y55,'Appraisal Inputs'!$C$346:$BK$390,33,0),""))</f>
        <v/>
      </c>
      <c r="Z87" s="300" t="str">
        <f>IF(IFERROR(HLOOKUP(Z55,'Appraisal Inputs'!$C$346:$BK$390,33,0),"")="","",IFERROR(HLOOKUP(Z55,'Appraisal Inputs'!$C$346:$BK$390,33,0),""))</f>
        <v/>
      </c>
      <c r="AA87" s="299" t="str">
        <f>IF(IFERROR(HLOOKUP(AA55,'Appraisal Inputs'!$C$346:$BK$390,33,0),"")="","",IFERROR(HLOOKUP(AA55,'Appraisal Inputs'!$C$346:$BK$390,33,0),""))</f>
        <v/>
      </c>
      <c r="AB87" s="300" t="str">
        <f>IF(IFERROR(HLOOKUP(AB55,'Appraisal Inputs'!$C$346:$BK$390,33,0),"")="","",IFERROR(HLOOKUP(AB55,'Appraisal Inputs'!$C$346:$BK$390,33,0),""))</f>
        <v/>
      </c>
      <c r="AC87" s="299" t="str">
        <f>IF(IFERROR(HLOOKUP(AC55,'Appraisal Inputs'!$C$346:$BK$390,33,0),"")="","",IFERROR(HLOOKUP(AC55,'Appraisal Inputs'!$C$346:$BK$390,33,0),""))</f>
        <v/>
      </c>
      <c r="AD87" s="300" t="str">
        <f>IF(IFERROR(HLOOKUP(AD55,'Appraisal Inputs'!$C$346:$BK$390,33,0),"")="","",IFERROR(HLOOKUP(AD55,'Appraisal Inputs'!$C$346:$BK$390,33,0),""))</f>
        <v/>
      </c>
      <c r="AE87" s="299" t="str">
        <f>IF(IFERROR(HLOOKUP(AE55,'Appraisal Inputs'!$C$346:$BK$390,33,0),"")="","",IFERROR(HLOOKUP(AE55,'Appraisal Inputs'!$C$346:$BK$390,33,0),""))</f>
        <v/>
      </c>
      <c r="AF87" s="300" t="str">
        <f>IF(IFERROR(HLOOKUP(AF55,'Appraisal Inputs'!$C$346:$BK$390,33,0),"")="","",IFERROR(HLOOKUP(AF55,'Appraisal Inputs'!$C$346:$BK$390,33,0),""))</f>
        <v/>
      </c>
      <c r="AG87" s="299" t="str">
        <f>IF(IFERROR(HLOOKUP(AG55,'Appraisal Inputs'!$C$346:$BK$390,33,0),"")="","",IFERROR(HLOOKUP(AG55,'Appraisal Inputs'!$C$346:$BK$390,33,0),""))</f>
        <v/>
      </c>
      <c r="AH87" s="300" t="str">
        <f>IF(IFERROR(HLOOKUP(AH55,'Appraisal Inputs'!$C$346:$BK$390,33,0),"")="","",IFERROR(HLOOKUP(AH55,'Appraisal Inputs'!$C$346:$BK$390,33,0),""))</f>
        <v/>
      </c>
      <c r="AI87" s="299" t="str">
        <f>IF(IFERROR(HLOOKUP(AI55,'Appraisal Inputs'!$C$346:$BK$390,33,0),"")="","",IFERROR(HLOOKUP(AI55,'Appraisal Inputs'!$C$346:$BK$390,33,0),""))</f>
        <v/>
      </c>
      <c r="AJ87" s="300" t="str">
        <f>IF(IFERROR(HLOOKUP(AJ55,'Appraisal Inputs'!$C$346:$BK$390,33,0),"")="","",IFERROR(HLOOKUP(AJ55,'Appraisal Inputs'!$C$346:$BK$390,33,0),""))</f>
        <v/>
      </c>
      <c r="AK87" s="299" t="str">
        <f>IF(IFERROR(HLOOKUP(AK55,'Appraisal Inputs'!$C$346:$BK$390,33,0),"")="","",IFERROR(HLOOKUP(AK55,'Appraisal Inputs'!$C$346:$BK$390,33,0),""))</f>
        <v/>
      </c>
      <c r="AL87" s="300" t="str">
        <f>IF(IFERROR(HLOOKUP(AL55,'Appraisal Inputs'!$C$346:$BK$390,33,0),"")="","",IFERROR(HLOOKUP(AL55,'Appraisal Inputs'!$C$346:$BK$390,33,0),""))</f>
        <v/>
      </c>
      <c r="AM87" s="299" t="str">
        <f>IF(IFERROR(HLOOKUP(AM55,'Appraisal Inputs'!$C$346:$BK$390,33,0),"")="","",IFERROR(HLOOKUP(AM55,'Appraisal Inputs'!$C$346:$BK$390,33,0),""))</f>
        <v/>
      </c>
      <c r="AN87" s="300" t="str">
        <f>IF(IFERROR(HLOOKUP(AN55,'Appraisal Inputs'!$C$346:$BK$390,33,0),"")="","",IFERROR(HLOOKUP(AN55,'Appraisal Inputs'!$C$346:$BK$390,33,0),""))</f>
        <v/>
      </c>
      <c r="AO87" s="299" t="str">
        <f>IF(IFERROR(HLOOKUP(AO55,'Appraisal Inputs'!$C$346:$BK$390,33,0),"")="","",IFERROR(HLOOKUP(AO55,'Appraisal Inputs'!$C$346:$BK$390,33,0),""))</f>
        <v/>
      </c>
      <c r="AP87" s="300" t="str">
        <f>IF(IFERROR(HLOOKUP(AP55,'Appraisal Inputs'!$C$346:$BK$390,33,0),"")="","",IFERROR(HLOOKUP(AP55,'Appraisal Inputs'!$C$346:$BK$390,33,0),""))</f>
        <v/>
      </c>
      <c r="AQ87" s="299" t="str">
        <f>IF(IFERROR(HLOOKUP(AQ55,'Appraisal Inputs'!$C$346:$BK$390,33,0),"")="","",IFERROR(HLOOKUP(AQ55,'Appraisal Inputs'!$C$346:$BK$390,33,0),""))</f>
        <v/>
      </c>
      <c r="AR87" s="300" t="str">
        <f>IF(IFERROR(HLOOKUP(AR55,'Appraisal Inputs'!$C$346:$BK$390,33,0),"")="","",IFERROR(HLOOKUP(AR55,'Appraisal Inputs'!$C$346:$BK$390,33,0),""))</f>
        <v/>
      </c>
      <c r="AS87" s="299" t="str">
        <f>IF(IFERROR(HLOOKUP(AS55,'Appraisal Inputs'!$C$346:$BK$390,33,0),"")="","",IFERROR(HLOOKUP(AS55,'Appraisal Inputs'!$C$346:$BK$390,33,0),""))</f>
        <v/>
      </c>
      <c r="AT87" s="300" t="str">
        <f>IF(IFERROR(HLOOKUP(AT55,'Appraisal Inputs'!$C$346:$BK$390,33,0),"")="","",IFERROR(HLOOKUP(AT55,'Appraisal Inputs'!$C$346:$BK$390,33,0),""))</f>
        <v/>
      </c>
      <c r="AU87" s="299" t="str">
        <f>IF(IFERROR(HLOOKUP(AU55,'Appraisal Inputs'!$C$346:$BK$390,33,0),"")="","",IFERROR(HLOOKUP(AU55,'Appraisal Inputs'!$C$346:$BK$390,33,0),""))</f>
        <v/>
      </c>
      <c r="AV87" s="300" t="str">
        <f>IF(IFERROR(HLOOKUP(AV55,'Appraisal Inputs'!$C$346:$BK$390,33,0),"")="","",IFERROR(HLOOKUP(AV55,'Appraisal Inputs'!$C$346:$BK$390,33,0),""))</f>
        <v/>
      </c>
      <c r="AW87" s="299" t="str">
        <f>IF(IFERROR(HLOOKUP(AW55,'Appraisal Inputs'!$C$346:$BK$390,33,0),"")="","",IFERROR(HLOOKUP(AW55,'Appraisal Inputs'!$C$346:$BK$390,33,0),""))</f>
        <v/>
      </c>
      <c r="AX87" s="300" t="str">
        <f>IF(IFERROR(HLOOKUP(AX55,'Appraisal Inputs'!$C$346:$BK$390,33,0),"")="","",IFERROR(HLOOKUP(AX55,'Appraisal Inputs'!$C$346:$BK$390,33,0),""))</f>
        <v/>
      </c>
      <c r="AY87" s="299" t="str">
        <f>IF(IFERROR(HLOOKUP(AY55,'Appraisal Inputs'!$C$346:$BK$390,33,0),"")="","",IFERROR(HLOOKUP(AY55,'Appraisal Inputs'!$C$346:$BK$390,33,0),""))</f>
        <v/>
      </c>
      <c r="AZ87" s="300" t="str">
        <f>IF(IFERROR(HLOOKUP(AZ55,'Appraisal Inputs'!$C$346:$BK$390,33,0),"")="","",IFERROR(HLOOKUP(AZ55,'Appraisal Inputs'!$C$346:$BK$390,33,0),""))</f>
        <v/>
      </c>
      <c r="BA87" s="299" t="str">
        <f>IF(IFERROR(HLOOKUP(BA55,'Appraisal Inputs'!$C$346:$BK$390,33,0),"")="","",IFERROR(HLOOKUP(BA55,'Appraisal Inputs'!$C$346:$BK$390,33,0),""))</f>
        <v/>
      </c>
      <c r="BB87" s="300" t="str">
        <f>IF(IFERROR(HLOOKUP(BB55,'Appraisal Inputs'!$C$346:$BK$390,33,0),"")="","",IFERROR(HLOOKUP(BB55,'Appraisal Inputs'!$C$346:$BK$390,33,0),""))</f>
        <v/>
      </c>
      <c r="BC87" s="299" t="str">
        <f>IF(IFERROR(HLOOKUP(BC55,'Appraisal Inputs'!$C$346:$BK$390,33,0),"")="","",IFERROR(HLOOKUP(BC55,'Appraisal Inputs'!$C$346:$BK$390,33,0),""))</f>
        <v/>
      </c>
      <c r="BD87" s="300" t="str">
        <f>IF(IFERROR(HLOOKUP(BD55,'Appraisal Inputs'!$C$346:$BK$390,33,0),"")="","",IFERROR(HLOOKUP(BD55,'Appraisal Inputs'!$C$346:$BK$390,33,0),""))</f>
        <v/>
      </c>
      <c r="BE87" s="299" t="str">
        <f>IF(IFERROR(HLOOKUP(BE55,'Appraisal Inputs'!$C$346:$BK$390,33,0),"")="","",IFERROR(HLOOKUP(BE55,'Appraisal Inputs'!$C$346:$BK$390,33,0),""))</f>
        <v/>
      </c>
      <c r="BF87" s="300" t="str">
        <f>IF(IFERROR(HLOOKUP(BF55,'Appraisal Inputs'!$C$346:$BK$390,33,0),"")="","",IFERROR(HLOOKUP(BF55,'Appraisal Inputs'!$C$346:$BK$390,33,0),""))</f>
        <v/>
      </c>
      <c r="BG87" s="299" t="str">
        <f>IF(IFERROR(HLOOKUP(BG55,'Appraisal Inputs'!$C$346:$BK$390,33,0),"")="","",IFERROR(HLOOKUP(BG55,'Appraisal Inputs'!$C$346:$BK$390,33,0),""))</f>
        <v/>
      </c>
      <c r="BH87" s="300" t="str">
        <f>IF(IFERROR(HLOOKUP(BH55,'Appraisal Inputs'!$C$346:$BK$390,33,0),"")="","",IFERROR(HLOOKUP(BH55,'Appraisal Inputs'!$C$346:$BK$390,33,0),""))</f>
        <v/>
      </c>
      <c r="BI87" s="299" t="str">
        <f>IF(IFERROR(HLOOKUP(BI55,'Appraisal Inputs'!$C$346:$BK$390,33,0),"")="","",IFERROR(HLOOKUP(BI55,'Appraisal Inputs'!$C$346:$BK$390,33,0),""))</f>
        <v/>
      </c>
      <c r="BJ87" s="315" t="str">
        <f>IF(IFERROR(HLOOKUP(BJ55,'Appraisal Inputs'!$C$346:$BK$390,33,0),"")="","",IFERROR(HLOOKUP(BJ55,'Appraisal Inputs'!$C$346:$BK$390,33,0),""))</f>
        <v/>
      </c>
      <c r="BL87" s="299">
        <f t="shared" si="3"/>
        <v>0</v>
      </c>
      <c r="BM87" s="318" t="str">
        <f t="shared" si="2"/>
        <v>No</v>
      </c>
    </row>
    <row r="88" spans="1:65" x14ac:dyDescent="0.25">
      <c r="A88" s="86"/>
      <c r="B88" s="143" t="str">
        <f>'Appraisal Inputs'!C379</f>
        <v>Comp 30</v>
      </c>
      <c r="C88" s="299" t="str">
        <f>IF(IFERROR(HLOOKUP(C55,'Appraisal Inputs'!$C$346:$BK$390,34,0),"")="","",IFERROR(HLOOKUP(C55,'Appraisal Inputs'!$C$346:$BK$390,34,0),""))</f>
        <v/>
      </c>
      <c r="D88" s="300" t="str">
        <f>IF(IFERROR(HLOOKUP(D55,'Appraisal Inputs'!$C$346:$BK$390,34,0),"")="","",IFERROR(HLOOKUP(D55,'Appraisal Inputs'!$C$346:$BK$390,34,0),""))</f>
        <v/>
      </c>
      <c r="E88" s="299" t="str">
        <f>IF(IFERROR(HLOOKUP(E55,'Appraisal Inputs'!$C$346:$BK$390,34,0),"")="","",IFERROR(HLOOKUP(E55,'Appraisal Inputs'!$C$346:$BK$390,34,0),""))</f>
        <v/>
      </c>
      <c r="F88" s="300" t="str">
        <f>IF(IFERROR(HLOOKUP(F55,'Appraisal Inputs'!$C$346:$BK$390,34,0),"")="","",IFERROR(HLOOKUP(F55,'Appraisal Inputs'!$C$346:$BK$390,34,0),""))</f>
        <v/>
      </c>
      <c r="G88" s="299" t="str">
        <f>IF(IFERROR(HLOOKUP(G55,'Appraisal Inputs'!$C$346:$BK$390,34,0),"")="","",IFERROR(HLOOKUP(G55,'Appraisal Inputs'!$C$346:$BK$390,34,0),""))</f>
        <v/>
      </c>
      <c r="H88" s="300" t="str">
        <f>IF(IFERROR(HLOOKUP(H55,'Appraisal Inputs'!$C$346:$BK$390,34,0),"")="","",IFERROR(HLOOKUP(H55,'Appraisal Inputs'!$C$346:$BK$390,34,0),""))</f>
        <v/>
      </c>
      <c r="I88" s="299" t="str">
        <f>IF(IFERROR(HLOOKUP(I55,'Appraisal Inputs'!$C$346:$BK$390,34,0),"")="","",IFERROR(HLOOKUP(I55,'Appraisal Inputs'!$C$346:$BK$390,34,0),""))</f>
        <v/>
      </c>
      <c r="J88" s="300" t="str">
        <f>IF(IFERROR(HLOOKUP(J55,'Appraisal Inputs'!$C$346:$BK$390,34,0),"")="","",IFERROR(HLOOKUP(J55,'Appraisal Inputs'!$C$346:$BK$390,34,0),""))</f>
        <v/>
      </c>
      <c r="K88" s="299" t="str">
        <f>IF(IFERROR(HLOOKUP(K55,'Appraisal Inputs'!$C$346:$BK$390,34,0),"")="","",IFERROR(HLOOKUP(K55,'Appraisal Inputs'!$C$346:$BK$390,34,0),""))</f>
        <v/>
      </c>
      <c r="L88" s="300" t="str">
        <f>IF(IFERROR(HLOOKUP(L55,'Appraisal Inputs'!$C$346:$BK$390,34,0),"")="","",IFERROR(HLOOKUP(L55,'Appraisal Inputs'!$C$346:$BK$390,34,0),""))</f>
        <v/>
      </c>
      <c r="M88" s="299" t="str">
        <f>IF(IFERROR(HLOOKUP(M55,'Appraisal Inputs'!$C$346:$BK$390,34,0),"")="","",IFERROR(HLOOKUP(M55,'Appraisal Inputs'!$C$346:$BK$390,34,0),""))</f>
        <v/>
      </c>
      <c r="N88" s="300" t="str">
        <f>IF(IFERROR(HLOOKUP(N55,'Appraisal Inputs'!$C$346:$BK$390,34,0),"")="","",IFERROR(HLOOKUP(N55,'Appraisal Inputs'!$C$346:$BK$390,34,0),""))</f>
        <v/>
      </c>
      <c r="O88" s="299" t="str">
        <f>IF(IFERROR(HLOOKUP(O55,'Appraisal Inputs'!$C$346:$BK$390,34,0),"")="","",IFERROR(HLOOKUP(O55,'Appraisal Inputs'!$C$346:$BK$390,34,0),""))</f>
        <v/>
      </c>
      <c r="P88" s="300" t="str">
        <f>IF(IFERROR(HLOOKUP(P55,'Appraisal Inputs'!$C$346:$BK$390,34,0),"")="","",IFERROR(HLOOKUP(P55,'Appraisal Inputs'!$C$346:$BK$390,34,0),""))</f>
        <v/>
      </c>
      <c r="Q88" s="299" t="str">
        <f>IF(IFERROR(HLOOKUP(Q55,'Appraisal Inputs'!$C$346:$BK$390,34,0),"")="","",IFERROR(HLOOKUP(Q55,'Appraisal Inputs'!$C$346:$BK$390,34,0),""))</f>
        <v/>
      </c>
      <c r="R88" s="300" t="str">
        <f>IF(IFERROR(HLOOKUP(R55,'Appraisal Inputs'!$C$346:$BK$390,34,0),"")="","",IFERROR(HLOOKUP(R55,'Appraisal Inputs'!$C$346:$BK$390,34,0),""))</f>
        <v/>
      </c>
      <c r="S88" s="299" t="str">
        <f>IF(IFERROR(HLOOKUP(S55,'Appraisal Inputs'!$C$346:$BK$390,34,0),"")="","",IFERROR(HLOOKUP(S55,'Appraisal Inputs'!$C$346:$BK$390,34,0),""))</f>
        <v/>
      </c>
      <c r="T88" s="300" t="str">
        <f>IF(IFERROR(HLOOKUP(T55,'Appraisal Inputs'!$C$346:$BK$390,34,0),"")="","",IFERROR(HLOOKUP(T55,'Appraisal Inputs'!$C$346:$BK$390,34,0),""))</f>
        <v/>
      </c>
      <c r="U88" s="299" t="str">
        <f>IF(IFERROR(HLOOKUP(U55,'Appraisal Inputs'!$C$346:$BK$390,34,0),"")="","",IFERROR(HLOOKUP(U55,'Appraisal Inputs'!$C$346:$BK$390,34,0),""))</f>
        <v/>
      </c>
      <c r="V88" s="300" t="str">
        <f>IF(IFERROR(HLOOKUP(V55,'Appraisal Inputs'!$C$346:$BK$390,34,0),"")="","",IFERROR(HLOOKUP(V55,'Appraisal Inputs'!$C$346:$BK$390,34,0),""))</f>
        <v/>
      </c>
      <c r="W88" s="299" t="str">
        <f>IF(IFERROR(HLOOKUP(W55,'Appraisal Inputs'!$C$346:$BK$390,34,0),"")="","",IFERROR(HLOOKUP(W55,'Appraisal Inputs'!$C$346:$BK$390,34,0),""))</f>
        <v/>
      </c>
      <c r="X88" s="300" t="str">
        <f>IF(IFERROR(HLOOKUP(X55,'Appraisal Inputs'!$C$346:$BK$390,34,0),"")="","",IFERROR(HLOOKUP(X55,'Appraisal Inputs'!$C$346:$BK$390,34,0),""))</f>
        <v/>
      </c>
      <c r="Y88" s="299" t="str">
        <f>IF(IFERROR(HLOOKUP(Y55,'Appraisal Inputs'!$C$346:$BK$390,34,0),"")="","",IFERROR(HLOOKUP(Y55,'Appraisal Inputs'!$C$346:$BK$390,34,0),""))</f>
        <v/>
      </c>
      <c r="Z88" s="300" t="str">
        <f>IF(IFERROR(HLOOKUP(Z55,'Appraisal Inputs'!$C$346:$BK$390,34,0),"")="","",IFERROR(HLOOKUP(Z55,'Appraisal Inputs'!$C$346:$BK$390,34,0),""))</f>
        <v/>
      </c>
      <c r="AA88" s="299" t="str">
        <f>IF(IFERROR(HLOOKUP(AA55,'Appraisal Inputs'!$C$346:$BK$390,34,0),"")="","",IFERROR(HLOOKUP(AA55,'Appraisal Inputs'!$C$346:$BK$390,34,0),""))</f>
        <v/>
      </c>
      <c r="AB88" s="300" t="str">
        <f>IF(IFERROR(HLOOKUP(AB55,'Appraisal Inputs'!$C$346:$BK$390,34,0),"")="","",IFERROR(HLOOKUP(AB55,'Appraisal Inputs'!$C$346:$BK$390,34,0),""))</f>
        <v/>
      </c>
      <c r="AC88" s="299" t="str">
        <f>IF(IFERROR(HLOOKUP(AC55,'Appraisal Inputs'!$C$346:$BK$390,34,0),"")="","",IFERROR(HLOOKUP(AC55,'Appraisal Inputs'!$C$346:$BK$390,34,0),""))</f>
        <v/>
      </c>
      <c r="AD88" s="300" t="str">
        <f>IF(IFERROR(HLOOKUP(AD55,'Appraisal Inputs'!$C$346:$BK$390,34,0),"")="","",IFERROR(HLOOKUP(AD55,'Appraisal Inputs'!$C$346:$BK$390,34,0),""))</f>
        <v/>
      </c>
      <c r="AE88" s="299" t="str">
        <f>IF(IFERROR(HLOOKUP(AE55,'Appraisal Inputs'!$C$346:$BK$390,34,0),"")="","",IFERROR(HLOOKUP(AE55,'Appraisal Inputs'!$C$346:$BK$390,34,0),""))</f>
        <v/>
      </c>
      <c r="AF88" s="300" t="str">
        <f>IF(IFERROR(HLOOKUP(AF55,'Appraisal Inputs'!$C$346:$BK$390,34,0),"")="","",IFERROR(HLOOKUP(AF55,'Appraisal Inputs'!$C$346:$BK$390,34,0),""))</f>
        <v/>
      </c>
      <c r="AG88" s="299" t="str">
        <f>IF(IFERROR(HLOOKUP(AG55,'Appraisal Inputs'!$C$346:$BK$390,34,0),"")="","",IFERROR(HLOOKUP(AG55,'Appraisal Inputs'!$C$346:$BK$390,34,0),""))</f>
        <v/>
      </c>
      <c r="AH88" s="300" t="str">
        <f>IF(IFERROR(HLOOKUP(AH55,'Appraisal Inputs'!$C$346:$BK$390,34,0),"")="","",IFERROR(HLOOKUP(AH55,'Appraisal Inputs'!$C$346:$BK$390,34,0),""))</f>
        <v/>
      </c>
      <c r="AI88" s="299" t="str">
        <f>IF(IFERROR(HLOOKUP(AI55,'Appraisal Inputs'!$C$346:$BK$390,34,0),"")="","",IFERROR(HLOOKUP(AI55,'Appraisal Inputs'!$C$346:$BK$390,34,0),""))</f>
        <v/>
      </c>
      <c r="AJ88" s="300" t="str">
        <f>IF(IFERROR(HLOOKUP(AJ55,'Appraisal Inputs'!$C$346:$BK$390,34,0),"")="","",IFERROR(HLOOKUP(AJ55,'Appraisal Inputs'!$C$346:$BK$390,34,0),""))</f>
        <v/>
      </c>
      <c r="AK88" s="299" t="str">
        <f>IF(IFERROR(HLOOKUP(AK55,'Appraisal Inputs'!$C$346:$BK$390,34,0),"")="","",IFERROR(HLOOKUP(AK55,'Appraisal Inputs'!$C$346:$BK$390,34,0),""))</f>
        <v/>
      </c>
      <c r="AL88" s="300" t="str">
        <f>IF(IFERROR(HLOOKUP(AL55,'Appraisal Inputs'!$C$346:$BK$390,34,0),"")="","",IFERROR(HLOOKUP(AL55,'Appraisal Inputs'!$C$346:$BK$390,34,0),""))</f>
        <v/>
      </c>
      <c r="AM88" s="299" t="str">
        <f>IF(IFERROR(HLOOKUP(AM55,'Appraisal Inputs'!$C$346:$BK$390,34,0),"")="","",IFERROR(HLOOKUP(AM55,'Appraisal Inputs'!$C$346:$BK$390,34,0),""))</f>
        <v/>
      </c>
      <c r="AN88" s="300" t="str">
        <f>IF(IFERROR(HLOOKUP(AN55,'Appraisal Inputs'!$C$346:$BK$390,34,0),"")="","",IFERROR(HLOOKUP(AN55,'Appraisal Inputs'!$C$346:$BK$390,34,0),""))</f>
        <v/>
      </c>
      <c r="AO88" s="299" t="str">
        <f>IF(IFERROR(HLOOKUP(AO55,'Appraisal Inputs'!$C$346:$BK$390,34,0),"")="","",IFERROR(HLOOKUP(AO55,'Appraisal Inputs'!$C$346:$BK$390,34,0),""))</f>
        <v/>
      </c>
      <c r="AP88" s="300" t="str">
        <f>IF(IFERROR(HLOOKUP(AP55,'Appraisal Inputs'!$C$346:$BK$390,34,0),"")="","",IFERROR(HLOOKUP(AP55,'Appraisal Inputs'!$C$346:$BK$390,34,0),""))</f>
        <v/>
      </c>
      <c r="AQ88" s="299" t="str">
        <f>IF(IFERROR(HLOOKUP(AQ55,'Appraisal Inputs'!$C$346:$BK$390,34,0),"")="","",IFERROR(HLOOKUP(AQ55,'Appraisal Inputs'!$C$346:$BK$390,34,0),""))</f>
        <v/>
      </c>
      <c r="AR88" s="300" t="str">
        <f>IF(IFERROR(HLOOKUP(AR55,'Appraisal Inputs'!$C$346:$BK$390,34,0),"")="","",IFERROR(HLOOKUP(AR55,'Appraisal Inputs'!$C$346:$BK$390,34,0),""))</f>
        <v/>
      </c>
      <c r="AS88" s="299" t="str">
        <f>IF(IFERROR(HLOOKUP(AS55,'Appraisal Inputs'!$C$346:$BK$390,34,0),"")="","",IFERROR(HLOOKUP(AS55,'Appraisal Inputs'!$C$346:$BK$390,34,0),""))</f>
        <v/>
      </c>
      <c r="AT88" s="300" t="str">
        <f>IF(IFERROR(HLOOKUP(AT55,'Appraisal Inputs'!$C$346:$BK$390,34,0),"")="","",IFERROR(HLOOKUP(AT55,'Appraisal Inputs'!$C$346:$BK$390,34,0),""))</f>
        <v/>
      </c>
      <c r="AU88" s="299" t="str">
        <f>IF(IFERROR(HLOOKUP(AU55,'Appraisal Inputs'!$C$346:$BK$390,34,0),"")="","",IFERROR(HLOOKUP(AU55,'Appraisal Inputs'!$C$346:$BK$390,34,0),""))</f>
        <v/>
      </c>
      <c r="AV88" s="300" t="str">
        <f>IF(IFERROR(HLOOKUP(AV55,'Appraisal Inputs'!$C$346:$BK$390,34,0),"")="","",IFERROR(HLOOKUP(AV55,'Appraisal Inputs'!$C$346:$BK$390,34,0),""))</f>
        <v/>
      </c>
      <c r="AW88" s="299" t="str">
        <f>IF(IFERROR(HLOOKUP(AW55,'Appraisal Inputs'!$C$346:$BK$390,34,0),"")="","",IFERROR(HLOOKUP(AW55,'Appraisal Inputs'!$C$346:$BK$390,34,0),""))</f>
        <v/>
      </c>
      <c r="AX88" s="300" t="str">
        <f>IF(IFERROR(HLOOKUP(AX55,'Appraisal Inputs'!$C$346:$BK$390,34,0),"")="","",IFERROR(HLOOKUP(AX55,'Appraisal Inputs'!$C$346:$BK$390,34,0),""))</f>
        <v/>
      </c>
      <c r="AY88" s="299" t="str">
        <f>IF(IFERROR(HLOOKUP(AY55,'Appraisal Inputs'!$C$346:$BK$390,34,0),"")="","",IFERROR(HLOOKUP(AY55,'Appraisal Inputs'!$C$346:$BK$390,34,0),""))</f>
        <v/>
      </c>
      <c r="AZ88" s="300" t="str">
        <f>IF(IFERROR(HLOOKUP(AZ55,'Appraisal Inputs'!$C$346:$BK$390,34,0),"")="","",IFERROR(HLOOKUP(AZ55,'Appraisal Inputs'!$C$346:$BK$390,34,0),""))</f>
        <v/>
      </c>
      <c r="BA88" s="299" t="str">
        <f>IF(IFERROR(HLOOKUP(BA55,'Appraisal Inputs'!$C$346:$BK$390,34,0),"")="","",IFERROR(HLOOKUP(BA55,'Appraisal Inputs'!$C$346:$BK$390,34,0),""))</f>
        <v/>
      </c>
      <c r="BB88" s="300" t="str">
        <f>IF(IFERROR(HLOOKUP(BB55,'Appraisal Inputs'!$C$346:$BK$390,34,0),"")="","",IFERROR(HLOOKUP(BB55,'Appraisal Inputs'!$C$346:$BK$390,34,0),""))</f>
        <v/>
      </c>
      <c r="BC88" s="299" t="str">
        <f>IF(IFERROR(HLOOKUP(BC55,'Appraisal Inputs'!$C$346:$BK$390,34,0),"")="","",IFERROR(HLOOKUP(BC55,'Appraisal Inputs'!$C$346:$BK$390,34,0),""))</f>
        <v/>
      </c>
      <c r="BD88" s="300" t="str">
        <f>IF(IFERROR(HLOOKUP(BD55,'Appraisal Inputs'!$C$346:$BK$390,34,0),"")="","",IFERROR(HLOOKUP(BD55,'Appraisal Inputs'!$C$346:$BK$390,34,0),""))</f>
        <v/>
      </c>
      <c r="BE88" s="299" t="str">
        <f>IF(IFERROR(HLOOKUP(BE55,'Appraisal Inputs'!$C$346:$BK$390,34,0),"")="","",IFERROR(HLOOKUP(BE55,'Appraisal Inputs'!$C$346:$BK$390,34,0),""))</f>
        <v/>
      </c>
      <c r="BF88" s="300" t="str">
        <f>IF(IFERROR(HLOOKUP(BF55,'Appraisal Inputs'!$C$346:$BK$390,34,0),"")="","",IFERROR(HLOOKUP(BF55,'Appraisal Inputs'!$C$346:$BK$390,34,0),""))</f>
        <v/>
      </c>
      <c r="BG88" s="299" t="str">
        <f>IF(IFERROR(HLOOKUP(BG55,'Appraisal Inputs'!$C$346:$BK$390,34,0),"")="","",IFERROR(HLOOKUP(BG55,'Appraisal Inputs'!$C$346:$BK$390,34,0),""))</f>
        <v/>
      </c>
      <c r="BH88" s="300" t="str">
        <f>IF(IFERROR(HLOOKUP(BH55,'Appraisal Inputs'!$C$346:$BK$390,34,0),"")="","",IFERROR(HLOOKUP(BH55,'Appraisal Inputs'!$C$346:$BK$390,34,0),""))</f>
        <v/>
      </c>
      <c r="BI88" s="299" t="str">
        <f>IF(IFERROR(HLOOKUP(BI55,'Appraisal Inputs'!$C$346:$BK$390,34,0),"")="","",IFERROR(HLOOKUP(BI55,'Appraisal Inputs'!$C$346:$BK$390,34,0),""))</f>
        <v/>
      </c>
      <c r="BJ88" s="315" t="str">
        <f>IF(IFERROR(HLOOKUP(BJ55,'Appraisal Inputs'!$C$346:$BK$390,34,0),"")="","",IFERROR(HLOOKUP(BJ55,'Appraisal Inputs'!$C$346:$BK$390,34,0),""))</f>
        <v/>
      </c>
      <c r="BL88" s="299">
        <f t="shared" si="3"/>
        <v>0</v>
      </c>
      <c r="BM88" s="318" t="str">
        <f t="shared" si="2"/>
        <v>No</v>
      </c>
    </row>
    <row r="89" spans="1:65" x14ac:dyDescent="0.25">
      <c r="A89" s="86"/>
      <c r="B89" s="143" t="str">
        <f>'Appraisal Inputs'!C380</f>
        <v>Comp 31</v>
      </c>
      <c r="C89" s="299" t="str">
        <f>IF(IFERROR(HLOOKUP(C55,'Appraisal Inputs'!$C$346:$BK$390,35,0),"")="","",IFERROR(HLOOKUP(C55,'Appraisal Inputs'!$C$346:$BK$390,35,0),""))</f>
        <v/>
      </c>
      <c r="D89" s="300" t="str">
        <f>IF(IFERROR(HLOOKUP(D55,'Appraisal Inputs'!$C$346:$BK$390,35,0),"")="","",IFERROR(HLOOKUP(D55,'Appraisal Inputs'!$C$346:$BK$390,35,0),""))</f>
        <v/>
      </c>
      <c r="E89" s="299" t="str">
        <f>IF(IFERROR(HLOOKUP(E55,'Appraisal Inputs'!$C$346:$BK$390,35,0),"")="","",IFERROR(HLOOKUP(E55,'Appraisal Inputs'!$C$346:$BK$390,35,0),""))</f>
        <v/>
      </c>
      <c r="F89" s="300" t="str">
        <f>IF(IFERROR(HLOOKUP(F55,'Appraisal Inputs'!$C$346:$BK$390,35,0),"")="","",IFERROR(HLOOKUP(F55,'Appraisal Inputs'!$C$346:$BK$390,35,0),""))</f>
        <v/>
      </c>
      <c r="G89" s="299" t="str">
        <f>IF(IFERROR(HLOOKUP(G55,'Appraisal Inputs'!$C$346:$BK$390,35,0),"")="","",IFERROR(HLOOKUP(G55,'Appraisal Inputs'!$C$346:$BK$390,35,0),""))</f>
        <v/>
      </c>
      <c r="H89" s="300" t="str">
        <f>IF(IFERROR(HLOOKUP(H55,'Appraisal Inputs'!$C$346:$BK$390,35,0),"")="","",IFERROR(HLOOKUP(H55,'Appraisal Inputs'!$C$346:$BK$390,35,0),""))</f>
        <v/>
      </c>
      <c r="I89" s="299" t="str">
        <f>IF(IFERROR(HLOOKUP(I55,'Appraisal Inputs'!$C$346:$BK$390,35,0),"")="","",IFERROR(HLOOKUP(I55,'Appraisal Inputs'!$C$346:$BK$390,35,0),""))</f>
        <v/>
      </c>
      <c r="J89" s="300" t="str">
        <f>IF(IFERROR(HLOOKUP(J55,'Appraisal Inputs'!$C$346:$BK$390,35,0),"")="","",IFERROR(HLOOKUP(J55,'Appraisal Inputs'!$C$346:$BK$390,35,0),""))</f>
        <v/>
      </c>
      <c r="K89" s="299" t="str">
        <f>IF(IFERROR(HLOOKUP(K55,'Appraisal Inputs'!$C$346:$BK$390,35,0),"")="","",IFERROR(HLOOKUP(K55,'Appraisal Inputs'!$C$346:$BK$390,35,0),""))</f>
        <v/>
      </c>
      <c r="L89" s="300" t="str">
        <f>IF(IFERROR(HLOOKUP(L55,'Appraisal Inputs'!$C$346:$BK$390,35,0),"")="","",IFERROR(HLOOKUP(L55,'Appraisal Inputs'!$C$346:$BK$390,35,0),""))</f>
        <v/>
      </c>
      <c r="M89" s="299" t="str">
        <f>IF(IFERROR(HLOOKUP(M55,'Appraisal Inputs'!$C$346:$BK$390,35,0),"")="","",IFERROR(HLOOKUP(M55,'Appraisal Inputs'!$C$346:$BK$390,35,0),""))</f>
        <v/>
      </c>
      <c r="N89" s="300" t="str">
        <f>IF(IFERROR(HLOOKUP(N55,'Appraisal Inputs'!$C$346:$BK$390,35,0),"")="","",IFERROR(HLOOKUP(N55,'Appraisal Inputs'!$C$346:$BK$390,35,0),""))</f>
        <v/>
      </c>
      <c r="O89" s="299" t="str">
        <f>IF(IFERROR(HLOOKUP(O55,'Appraisal Inputs'!$C$346:$BK$390,35,0),"")="","",IFERROR(HLOOKUP(O55,'Appraisal Inputs'!$C$346:$BK$390,35,0),""))</f>
        <v/>
      </c>
      <c r="P89" s="300" t="str">
        <f>IF(IFERROR(HLOOKUP(P55,'Appraisal Inputs'!$C$346:$BK$390,35,0),"")="","",IFERROR(HLOOKUP(P55,'Appraisal Inputs'!$C$346:$BK$390,35,0),""))</f>
        <v/>
      </c>
      <c r="Q89" s="299" t="str">
        <f>IF(IFERROR(HLOOKUP(Q55,'Appraisal Inputs'!$C$346:$BK$390,35,0),"")="","",IFERROR(HLOOKUP(Q55,'Appraisal Inputs'!$C$346:$BK$390,35,0),""))</f>
        <v/>
      </c>
      <c r="R89" s="300" t="str">
        <f>IF(IFERROR(HLOOKUP(R55,'Appraisal Inputs'!$C$346:$BK$390,35,0),"")="","",IFERROR(HLOOKUP(R55,'Appraisal Inputs'!$C$346:$BK$390,35,0),""))</f>
        <v/>
      </c>
      <c r="S89" s="299" t="str">
        <f>IF(IFERROR(HLOOKUP(S55,'Appraisal Inputs'!$C$346:$BK$390,35,0),"")="","",IFERROR(HLOOKUP(S55,'Appraisal Inputs'!$C$346:$BK$390,35,0),""))</f>
        <v/>
      </c>
      <c r="T89" s="300" t="str">
        <f>IF(IFERROR(HLOOKUP(T55,'Appraisal Inputs'!$C$346:$BK$390,35,0),"")="","",IFERROR(HLOOKUP(T55,'Appraisal Inputs'!$C$346:$BK$390,35,0),""))</f>
        <v/>
      </c>
      <c r="U89" s="299" t="str">
        <f>IF(IFERROR(HLOOKUP(U55,'Appraisal Inputs'!$C$346:$BK$390,35,0),"")="","",IFERROR(HLOOKUP(U55,'Appraisal Inputs'!$C$346:$BK$390,35,0),""))</f>
        <v/>
      </c>
      <c r="V89" s="300" t="str">
        <f>IF(IFERROR(HLOOKUP(V55,'Appraisal Inputs'!$C$346:$BK$390,35,0),"")="","",IFERROR(HLOOKUP(V55,'Appraisal Inputs'!$C$346:$BK$390,35,0),""))</f>
        <v/>
      </c>
      <c r="W89" s="299" t="str">
        <f>IF(IFERROR(HLOOKUP(W55,'Appraisal Inputs'!$C$346:$BK$390,35,0),"")="","",IFERROR(HLOOKUP(W55,'Appraisal Inputs'!$C$346:$BK$390,35,0),""))</f>
        <v/>
      </c>
      <c r="X89" s="300" t="str">
        <f>IF(IFERROR(HLOOKUP(X55,'Appraisal Inputs'!$C$346:$BK$390,35,0),"")="","",IFERROR(HLOOKUP(X55,'Appraisal Inputs'!$C$346:$BK$390,35,0),""))</f>
        <v/>
      </c>
      <c r="Y89" s="299" t="str">
        <f>IF(IFERROR(HLOOKUP(Y55,'Appraisal Inputs'!$C$346:$BK$390,35,0),"")="","",IFERROR(HLOOKUP(Y55,'Appraisal Inputs'!$C$346:$BK$390,35,0),""))</f>
        <v/>
      </c>
      <c r="Z89" s="300" t="str">
        <f>IF(IFERROR(HLOOKUP(Z55,'Appraisal Inputs'!$C$346:$BK$390,35,0),"")="","",IFERROR(HLOOKUP(Z55,'Appraisal Inputs'!$C$346:$BK$390,35,0),""))</f>
        <v/>
      </c>
      <c r="AA89" s="299" t="str">
        <f>IF(IFERROR(HLOOKUP(AA55,'Appraisal Inputs'!$C$346:$BK$390,35,0),"")="","",IFERROR(HLOOKUP(AA55,'Appraisal Inputs'!$C$346:$BK$390,35,0),""))</f>
        <v/>
      </c>
      <c r="AB89" s="300" t="str">
        <f>IF(IFERROR(HLOOKUP(AB55,'Appraisal Inputs'!$C$346:$BK$390,35,0),"")="","",IFERROR(HLOOKUP(AB55,'Appraisal Inputs'!$C$346:$BK$390,35,0),""))</f>
        <v/>
      </c>
      <c r="AC89" s="299" t="str">
        <f>IF(IFERROR(HLOOKUP(AC55,'Appraisal Inputs'!$C$346:$BK$390,35,0),"")="","",IFERROR(HLOOKUP(AC55,'Appraisal Inputs'!$C$346:$BK$390,35,0),""))</f>
        <v/>
      </c>
      <c r="AD89" s="300" t="str">
        <f>IF(IFERROR(HLOOKUP(AD55,'Appraisal Inputs'!$C$346:$BK$390,35,0),"")="","",IFERROR(HLOOKUP(AD55,'Appraisal Inputs'!$C$346:$BK$390,35,0),""))</f>
        <v/>
      </c>
      <c r="AE89" s="299" t="str">
        <f>IF(IFERROR(HLOOKUP(AE55,'Appraisal Inputs'!$C$346:$BK$390,35,0),"")="","",IFERROR(HLOOKUP(AE55,'Appraisal Inputs'!$C$346:$BK$390,35,0),""))</f>
        <v/>
      </c>
      <c r="AF89" s="300" t="str">
        <f>IF(IFERROR(HLOOKUP(AF55,'Appraisal Inputs'!$C$346:$BK$390,35,0),"")="","",IFERROR(HLOOKUP(AF55,'Appraisal Inputs'!$C$346:$BK$390,35,0),""))</f>
        <v/>
      </c>
      <c r="AG89" s="299" t="str">
        <f>IF(IFERROR(HLOOKUP(AG55,'Appraisal Inputs'!$C$346:$BK$390,35,0),"")="","",IFERROR(HLOOKUP(AG55,'Appraisal Inputs'!$C$346:$BK$390,35,0),""))</f>
        <v/>
      </c>
      <c r="AH89" s="300" t="str">
        <f>IF(IFERROR(HLOOKUP(AH55,'Appraisal Inputs'!$C$346:$BK$390,35,0),"")="","",IFERROR(HLOOKUP(AH55,'Appraisal Inputs'!$C$346:$BK$390,35,0),""))</f>
        <v/>
      </c>
      <c r="AI89" s="299" t="str">
        <f>IF(IFERROR(HLOOKUP(AI55,'Appraisal Inputs'!$C$346:$BK$390,35,0),"")="","",IFERROR(HLOOKUP(AI55,'Appraisal Inputs'!$C$346:$BK$390,35,0),""))</f>
        <v/>
      </c>
      <c r="AJ89" s="300" t="str">
        <f>IF(IFERROR(HLOOKUP(AJ55,'Appraisal Inputs'!$C$346:$BK$390,35,0),"")="","",IFERROR(HLOOKUP(AJ55,'Appraisal Inputs'!$C$346:$BK$390,35,0),""))</f>
        <v/>
      </c>
      <c r="AK89" s="299" t="str">
        <f>IF(IFERROR(HLOOKUP(AK55,'Appraisal Inputs'!$C$346:$BK$390,35,0),"")="","",IFERROR(HLOOKUP(AK55,'Appraisal Inputs'!$C$346:$BK$390,35,0),""))</f>
        <v/>
      </c>
      <c r="AL89" s="300" t="str">
        <f>IF(IFERROR(HLOOKUP(AL55,'Appraisal Inputs'!$C$346:$BK$390,35,0),"")="","",IFERROR(HLOOKUP(AL55,'Appraisal Inputs'!$C$346:$BK$390,35,0),""))</f>
        <v/>
      </c>
      <c r="AM89" s="299" t="str">
        <f>IF(IFERROR(HLOOKUP(AM55,'Appraisal Inputs'!$C$346:$BK$390,35,0),"")="","",IFERROR(HLOOKUP(AM55,'Appraisal Inputs'!$C$346:$BK$390,35,0),""))</f>
        <v/>
      </c>
      <c r="AN89" s="300" t="str">
        <f>IF(IFERROR(HLOOKUP(AN55,'Appraisal Inputs'!$C$346:$BK$390,35,0),"")="","",IFERROR(HLOOKUP(AN55,'Appraisal Inputs'!$C$346:$BK$390,35,0),""))</f>
        <v/>
      </c>
      <c r="AO89" s="299" t="str">
        <f>IF(IFERROR(HLOOKUP(AO55,'Appraisal Inputs'!$C$346:$BK$390,35,0),"")="","",IFERROR(HLOOKUP(AO55,'Appraisal Inputs'!$C$346:$BK$390,35,0),""))</f>
        <v/>
      </c>
      <c r="AP89" s="300" t="str">
        <f>IF(IFERROR(HLOOKUP(AP55,'Appraisal Inputs'!$C$346:$BK$390,35,0),"")="","",IFERROR(HLOOKUP(AP55,'Appraisal Inputs'!$C$346:$BK$390,35,0),""))</f>
        <v/>
      </c>
      <c r="AQ89" s="299" t="str">
        <f>IF(IFERROR(HLOOKUP(AQ55,'Appraisal Inputs'!$C$346:$BK$390,35,0),"")="","",IFERROR(HLOOKUP(AQ55,'Appraisal Inputs'!$C$346:$BK$390,35,0),""))</f>
        <v/>
      </c>
      <c r="AR89" s="300" t="str">
        <f>IF(IFERROR(HLOOKUP(AR55,'Appraisal Inputs'!$C$346:$BK$390,35,0),"")="","",IFERROR(HLOOKUP(AR55,'Appraisal Inputs'!$C$346:$BK$390,35,0),""))</f>
        <v/>
      </c>
      <c r="AS89" s="299" t="str">
        <f>IF(IFERROR(HLOOKUP(AS55,'Appraisal Inputs'!$C$346:$BK$390,35,0),"")="","",IFERROR(HLOOKUP(AS55,'Appraisal Inputs'!$C$346:$BK$390,35,0),""))</f>
        <v/>
      </c>
      <c r="AT89" s="300" t="str">
        <f>IF(IFERROR(HLOOKUP(AT55,'Appraisal Inputs'!$C$346:$BK$390,35,0),"")="","",IFERROR(HLOOKUP(AT55,'Appraisal Inputs'!$C$346:$BK$390,35,0),""))</f>
        <v/>
      </c>
      <c r="AU89" s="299" t="str">
        <f>IF(IFERROR(HLOOKUP(AU55,'Appraisal Inputs'!$C$346:$BK$390,35,0),"")="","",IFERROR(HLOOKUP(AU55,'Appraisal Inputs'!$C$346:$BK$390,35,0),""))</f>
        <v/>
      </c>
      <c r="AV89" s="300" t="str">
        <f>IF(IFERROR(HLOOKUP(AV55,'Appraisal Inputs'!$C$346:$BK$390,35,0),"")="","",IFERROR(HLOOKUP(AV55,'Appraisal Inputs'!$C$346:$BK$390,35,0),""))</f>
        <v/>
      </c>
      <c r="AW89" s="299" t="str">
        <f>IF(IFERROR(HLOOKUP(AW55,'Appraisal Inputs'!$C$346:$BK$390,35,0),"")="","",IFERROR(HLOOKUP(AW55,'Appraisal Inputs'!$C$346:$BK$390,35,0),""))</f>
        <v/>
      </c>
      <c r="AX89" s="300" t="str">
        <f>IF(IFERROR(HLOOKUP(AX55,'Appraisal Inputs'!$C$346:$BK$390,35,0),"")="","",IFERROR(HLOOKUP(AX55,'Appraisal Inputs'!$C$346:$BK$390,35,0),""))</f>
        <v/>
      </c>
      <c r="AY89" s="299" t="str">
        <f>IF(IFERROR(HLOOKUP(AY55,'Appraisal Inputs'!$C$346:$BK$390,35,0),"")="","",IFERROR(HLOOKUP(AY55,'Appraisal Inputs'!$C$346:$BK$390,35,0),""))</f>
        <v/>
      </c>
      <c r="AZ89" s="300" t="str">
        <f>IF(IFERROR(HLOOKUP(AZ55,'Appraisal Inputs'!$C$346:$BK$390,35,0),"")="","",IFERROR(HLOOKUP(AZ55,'Appraisal Inputs'!$C$346:$BK$390,35,0),""))</f>
        <v/>
      </c>
      <c r="BA89" s="299" t="str">
        <f>IF(IFERROR(HLOOKUP(BA55,'Appraisal Inputs'!$C$346:$BK$390,35,0),"")="","",IFERROR(HLOOKUP(BA55,'Appraisal Inputs'!$C$346:$BK$390,35,0),""))</f>
        <v/>
      </c>
      <c r="BB89" s="300" t="str">
        <f>IF(IFERROR(HLOOKUP(BB55,'Appraisal Inputs'!$C$346:$BK$390,35,0),"")="","",IFERROR(HLOOKUP(BB55,'Appraisal Inputs'!$C$346:$BK$390,35,0),""))</f>
        <v/>
      </c>
      <c r="BC89" s="299" t="str">
        <f>IF(IFERROR(HLOOKUP(BC55,'Appraisal Inputs'!$C$346:$BK$390,35,0),"")="","",IFERROR(HLOOKUP(BC55,'Appraisal Inputs'!$C$346:$BK$390,35,0),""))</f>
        <v/>
      </c>
      <c r="BD89" s="300" t="str">
        <f>IF(IFERROR(HLOOKUP(BD55,'Appraisal Inputs'!$C$346:$BK$390,35,0),"")="","",IFERROR(HLOOKUP(BD55,'Appraisal Inputs'!$C$346:$BK$390,35,0),""))</f>
        <v/>
      </c>
      <c r="BE89" s="299" t="str">
        <f>IF(IFERROR(HLOOKUP(BE55,'Appraisal Inputs'!$C$346:$BK$390,35,0),"")="","",IFERROR(HLOOKUP(BE55,'Appraisal Inputs'!$C$346:$BK$390,35,0),""))</f>
        <v/>
      </c>
      <c r="BF89" s="300" t="str">
        <f>IF(IFERROR(HLOOKUP(BF55,'Appraisal Inputs'!$C$346:$BK$390,35,0),"")="","",IFERROR(HLOOKUP(BF55,'Appraisal Inputs'!$C$346:$BK$390,35,0),""))</f>
        <v/>
      </c>
      <c r="BG89" s="299" t="str">
        <f>IF(IFERROR(HLOOKUP(BG55,'Appraisal Inputs'!$C$346:$BK$390,35,0),"")="","",IFERROR(HLOOKUP(BG55,'Appraisal Inputs'!$C$346:$BK$390,35,0),""))</f>
        <v/>
      </c>
      <c r="BH89" s="300" t="str">
        <f>IF(IFERROR(HLOOKUP(BH55,'Appraisal Inputs'!$C$346:$BK$390,35,0),"")="","",IFERROR(HLOOKUP(BH55,'Appraisal Inputs'!$C$346:$BK$390,35,0),""))</f>
        <v/>
      </c>
      <c r="BI89" s="299" t="str">
        <f>IF(IFERROR(HLOOKUP(BI55,'Appraisal Inputs'!$C$346:$BK$390,35,0),"")="","",IFERROR(HLOOKUP(BI55,'Appraisal Inputs'!$C$346:$BK$390,35,0),""))</f>
        <v/>
      </c>
      <c r="BJ89" s="315" t="str">
        <f>IF(IFERROR(HLOOKUP(BJ55,'Appraisal Inputs'!$C$346:$BK$390,35,0),"")="","",IFERROR(HLOOKUP(BJ55,'Appraisal Inputs'!$C$346:$BK$390,35,0),""))</f>
        <v/>
      </c>
      <c r="BL89" s="299">
        <f t="shared" si="3"/>
        <v>0</v>
      </c>
      <c r="BM89" s="318" t="str">
        <f t="shared" si="2"/>
        <v>No</v>
      </c>
    </row>
    <row r="90" spans="1:65" x14ac:dyDescent="0.25">
      <c r="A90" s="86"/>
      <c r="B90" s="143" t="str">
        <f>'Appraisal Inputs'!C381</f>
        <v>Comp 32</v>
      </c>
      <c r="C90" s="299" t="str">
        <f>IF(IFERROR(HLOOKUP(C55,'Appraisal Inputs'!$C$346:$BK$390,36,0),"")="","",IFERROR(HLOOKUP(C55,'Appraisal Inputs'!$C$346:$BK$390,36,0),""))</f>
        <v/>
      </c>
      <c r="D90" s="300" t="str">
        <f>IF(IFERROR(HLOOKUP(D55,'Appraisal Inputs'!$C$346:$BK$390,36,0),"")="","",IFERROR(HLOOKUP(D55,'Appraisal Inputs'!$C$346:$BK$390,36,0),""))</f>
        <v/>
      </c>
      <c r="E90" s="299" t="str">
        <f>IF(IFERROR(HLOOKUP(E55,'Appraisal Inputs'!$C$346:$BK$390,36,0),"")="","",IFERROR(HLOOKUP(E55,'Appraisal Inputs'!$C$346:$BK$390,36,0),""))</f>
        <v/>
      </c>
      <c r="F90" s="300" t="str">
        <f>IF(IFERROR(HLOOKUP(F55,'Appraisal Inputs'!$C$346:$BK$390,36,0),"")="","",IFERROR(HLOOKUP(F55,'Appraisal Inputs'!$C$346:$BK$390,36,0),""))</f>
        <v/>
      </c>
      <c r="G90" s="299" t="str">
        <f>IF(IFERROR(HLOOKUP(G55,'Appraisal Inputs'!$C$346:$BK$390,36,0),"")="","",IFERROR(HLOOKUP(G55,'Appraisal Inputs'!$C$346:$BK$390,36,0),""))</f>
        <v/>
      </c>
      <c r="H90" s="300" t="str">
        <f>IF(IFERROR(HLOOKUP(H55,'Appraisal Inputs'!$C$346:$BK$390,36,0),"")="","",IFERROR(HLOOKUP(H55,'Appraisal Inputs'!$C$346:$BK$390,36,0),""))</f>
        <v/>
      </c>
      <c r="I90" s="299" t="str">
        <f>IF(IFERROR(HLOOKUP(I55,'Appraisal Inputs'!$C$346:$BK$390,36,0),"")="","",IFERROR(HLOOKUP(I55,'Appraisal Inputs'!$C$346:$BK$390,36,0),""))</f>
        <v/>
      </c>
      <c r="J90" s="300" t="str">
        <f>IF(IFERROR(HLOOKUP(J55,'Appraisal Inputs'!$C$346:$BK$390,36,0),"")="","",IFERROR(HLOOKUP(J55,'Appraisal Inputs'!$C$346:$BK$390,36,0),""))</f>
        <v/>
      </c>
      <c r="K90" s="299" t="str">
        <f>IF(IFERROR(HLOOKUP(K55,'Appraisal Inputs'!$C$346:$BK$390,36,0),"")="","",IFERROR(HLOOKUP(K55,'Appraisal Inputs'!$C$346:$BK$390,36,0),""))</f>
        <v/>
      </c>
      <c r="L90" s="300" t="str">
        <f>IF(IFERROR(HLOOKUP(L55,'Appraisal Inputs'!$C$346:$BK$390,36,0),"")="","",IFERROR(HLOOKUP(L55,'Appraisal Inputs'!$C$346:$BK$390,36,0),""))</f>
        <v/>
      </c>
      <c r="M90" s="299" t="str">
        <f>IF(IFERROR(HLOOKUP(M55,'Appraisal Inputs'!$C$346:$BK$390,36,0),"")="","",IFERROR(HLOOKUP(M55,'Appraisal Inputs'!$C$346:$BK$390,36,0),""))</f>
        <v/>
      </c>
      <c r="N90" s="300" t="str">
        <f>IF(IFERROR(HLOOKUP(N55,'Appraisal Inputs'!$C$346:$BK$390,36,0),"")="","",IFERROR(HLOOKUP(N55,'Appraisal Inputs'!$C$346:$BK$390,36,0),""))</f>
        <v/>
      </c>
      <c r="O90" s="299" t="str">
        <f>IF(IFERROR(HLOOKUP(O55,'Appraisal Inputs'!$C$346:$BK$390,36,0),"")="","",IFERROR(HLOOKUP(O55,'Appraisal Inputs'!$C$346:$BK$390,36,0),""))</f>
        <v/>
      </c>
      <c r="P90" s="300" t="str">
        <f>IF(IFERROR(HLOOKUP(P55,'Appraisal Inputs'!$C$346:$BK$390,36,0),"")="","",IFERROR(HLOOKUP(P55,'Appraisal Inputs'!$C$346:$BK$390,36,0),""))</f>
        <v/>
      </c>
      <c r="Q90" s="299" t="str">
        <f>IF(IFERROR(HLOOKUP(Q55,'Appraisal Inputs'!$C$346:$BK$390,36,0),"")="","",IFERROR(HLOOKUP(Q55,'Appraisal Inputs'!$C$346:$BK$390,36,0),""))</f>
        <v/>
      </c>
      <c r="R90" s="300" t="str">
        <f>IF(IFERROR(HLOOKUP(R55,'Appraisal Inputs'!$C$346:$BK$390,36,0),"")="","",IFERROR(HLOOKUP(R55,'Appraisal Inputs'!$C$346:$BK$390,36,0),""))</f>
        <v/>
      </c>
      <c r="S90" s="299" t="str">
        <f>IF(IFERROR(HLOOKUP(S55,'Appraisal Inputs'!$C$346:$BK$390,36,0),"")="","",IFERROR(HLOOKUP(S55,'Appraisal Inputs'!$C$346:$BK$390,36,0),""))</f>
        <v/>
      </c>
      <c r="T90" s="300" t="str">
        <f>IF(IFERROR(HLOOKUP(T55,'Appraisal Inputs'!$C$346:$BK$390,36,0),"")="","",IFERROR(HLOOKUP(T55,'Appraisal Inputs'!$C$346:$BK$390,36,0),""))</f>
        <v/>
      </c>
      <c r="U90" s="299" t="str">
        <f>IF(IFERROR(HLOOKUP(U55,'Appraisal Inputs'!$C$346:$BK$390,36,0),"")="","",IFERROR(HLOOKUP(U55,'Appraisal Inputs'!$C$346:$BK$390,36,0),""))</f>
        <v/>
      </c>
      <c r="V90" s="300" t="str">
        <f>IF(IFERROR(HLOOKUP(V55,'Appraisal Inputs'!$C$346:$BK$390,36,0),"")="","",IFERROR(HLOOKUP(V55,'Appraisal Inputs'!$C$346:$BK$390,36,0),""))</f>
        <v/>
      </c>
      <c r="W90" s="299" t="str">
        <f>IF(IFERROR(HLOOKUP(W55,'Appraisal Inputs'!$C$346:$BK$390,36,0),"")="","",IFERROR(HLOOKUP(W55,'Appraisal Inputs'!$C$346:$BK$390,36,0),""))</f>
        <v/>
      </c>
      <c r="X90" s="300" t="str">
        <f>IF(IFERROR(HLOOKUP(X55,'Appraisal Inputs'!$C$346:$BK$390,36,0),"")="","",IFERROR(HLOOKUP(X55,'Appraisal Inputs'!$C$346:$BK$390,36,0),""))</f>
        <v/>
      </c>
      <c r="Y90" s="299" t="str">
        <f>IF(IFERROR(HLOOKUP(Y55,'Appraisal Inputs'!$C$346:$BK$390,36,0),"")="","",IFERROR(HLOOKUP(Y55,'Appraisal Inputs'!$C$346:$BK$390,36,0),""))</f>
        <v/>
      </c>
      <c r="Z90" s="300" t="str">
        <f>IF(IFERROR(HLOOKUP(Z55,'Appraisal Inputs'!$C$346:$BK$390,36,0),"")="","",IFERROR(HLOOKUP(Z55,'Appraisal Inputs'!$C$346:$BK$390,36,0),""))</f>
        <v/>
      </c>
      <c r="AA90" s="299" t="str">
        <f>IF(IFERROR(HLOOKUP(AA55,'Appraisal Inputs'!$C$346:$BK$390,36,0),"")="","",IFERROR(HLOOKUP(AA55,'Appraisal Inputs'!$C$346:$BK$390,36,0),""))</f>
        <v/>
      </c>
      <c r="AB90" s="300" t="str">
        <f>IF(IFERROR(HLOOKUP(AB55,'Appraisal Inputs'!$C$346:$BK$390,36,0),"")="","",IFERROR(HLOOKUP(AB55,'Appraisal Inputs'!$C$346:$BK$390,36,0),""))</f>
        <v/>
      </c>
      <c r="AC90" s="299" t="str">
        <f>IF(IFERROR(HLOOKUP(AC55,'Appraisal Inputs'!$C$346:$BK$390,36,0),"")="","",IFERROR(HLOOKUP(AC55,'Appraisal Inputs'!$C$346:$BK$390,36,0),""))</f>
        <v/>
      </c>
      <c r="AD90" s="300" t="str">
        <f>IF(IFERROR(HLOOKUP(AD55,'Appraisal Inputs'!$C$346:$BK$390,36,0),"")="","",IFERROR(HLOOKUP(AD55,'Appraisal Inputs'!$C$346:$BK$390,36,0),""))</f>
        <v/>
      </c>
      <c r="AE90" s="299" t="str">
        <f>IF(IFERROR(HLOOKUP(AE55,'Appraisal Inputs'!$C$346:$BK$390,36,0),"")="","",IFERROR(HLOOKUP(AE55,'Appraisal Inputs'!$C$346:$BK$390,36,0),""))</f>
        <v/>
      </c>
      <c r="AF90" s="300" t="str">
        <f>IF(IFERROR(HLOOKUP(AF55,'Appraisal Inputs'!$C$346:$BK$390,36,0),"")="","",IFERROR(HLOOKUP(AF55,'Appraisal Inputs'!$C$346:$BK$390,36,0),""))</f>
        <v/>
      </c>
      <c r="AG90" s="299" t="str">
        <f>IF(IFERROR(HLOOKUP(AG55,'Appraisal Inputs'!$C$346:$BK$390,36,0),"")="","",IFERROR(HLOOKUP(AG55,'Appraisal Inputs'!$C$346:$BK$390,36,0),""))</f>
        <v/>
      </c>
      <c r="AH90" s="300" t="str">
        <f>IF(IFERROR(HLOOKUP(AH55,'Appraisal Inputs'!$C$346:$BK$390,36,0),"")="","",IFERROR(HLOOKUP(AH55,'Appraisal Inputs'!$C$346:$BK$390,36,0),""))</f>
        <v/>
      </c>
      <c r="AI90" s="299" t="str">
        <f>IF(IFERROR(HLOOKUP(AI55,'Appraisal Inputs'!$C$346:$BK$390,36,0),"")="","",IFERROR(HLOOKUP(AI55,'Appraisal Inputs'!$C$346:$BK$390,36,0),""))</f>
        <v/>
      </c>
      <c r="AJ90" s="300" t="str">
        <f>IF(IFERROR(HLOOKUP(AJ55,'Appraisal Inputs'!$C$346:$BK$390,36,0),"")="","",IFERROR(HLOOKUP(AJ55,'Appraisal Inputs'!$C$346:$BK$390,36,0),""))</f>
        <v/>
      </c>
      <c r="AK90" s="299" t="str">
        <f>IF(IFERROR(HLOOKUP(AK55,'Appraisal Inputs'!$C$346:$BK$390,36,0),"")="","",IFERROR(HLOOKUP(AK55,'Appraisal Inputs'!$C$346:$BK$390,36,0),""))</f>
        <v/>
      </c>
      <c r="AL90" s="300" t="str">
        <f>IF(IFERROR(HLOOKUP(AL55,'Appraisal Inputs'!$C$346:$BK$390,36,0),"")="","",IFERROR(HLOOKUP(AL55,'Appraisal Inputs'!$C$346:$BK$390,36,0),""))</f>
        <v/>
      </c>
      <c r="AM90" s="299" t="str">
        <f>IF(IFERROR(HLOOKUP(AM55,'Appraisal Inputs'!$C$346:$BK$390,36,0),"")="","",IFERROR(HLOOKUP(AM55,'Appraisal Inputs'!$C$346:$BK$390,36,0),""))</f>
        <v/>
      </c>
      <c r="AN90" s="300" t="str">
        <f>IF(IFERROR(HLOOKUP(AN55,'Appraisal Inputs'!$C$346:$BK$390,36,0),"")="","",IFERROR(HLOOKUP(AN55,'Appraisal Inputs'!$C$346:$BK$390,36,0),""))</f>
        <v/>
      </c>
      <c r="AO90" s="299" t="str">
        <f>IF(IFERROR(HLOOKUP(AO55,'Appraisal Inputs'!$C$346:$BK$390,36,0),"")="","",IFERROR(HLOOKUP(AO55,'Appraisal Inputs'!$C$346:$BK$390,36,0),""))</f>
        <v/>
      </c>
      <c r="AP90" s="300" t="str">
        <f>IF(IFERROR(HLOOKUP(AP55,'Appraisal Inputs'!$C$346:$BK$390,36,0),"")="","",IFERROR(HLOOKUP(AP55,'Appraisal Inputs'!$C$346:$BK$390,36,0),""))</f>
        <v/>
      </c>
      <c r="AQ90" s="299" t="str">
        <f>IF(IFERROR(HLOOKUP(AQ55,'Appraisal Inputs'!$C$346:$BK$390,36,0),"")="","",IFERROR(HLOOKUP(AQ55,'Appraisal Inputs'!$C$346:$BK$390,36,0),""))</f>
        <v/>
      </c>
      <c r="AR90" s="300" t="str">
        <f>IF(IFERROR(HLOOKUP(AR55,'Appraisal Inputs'!$C$346:$BK$390,36,0),"")="","",IFERROR(HLOOKUP(AR55,'Appraisal Inputs'!$C$346:$BK$390,36,0),""))</f>
        <v/>
      </c>
      <c r="AS90" s="299" t="str">
        <f>IF(IFERROR(HLOOKUP(AS55,'Appraisal Inputs'!$C$346:$BK$390,36,0),"")="","",IFERROR(HLOOKUP(AS55,'Appraisal Inputs'!$C$346:$BK$390,36,0),""))</f>
        <v/>
      </c>
      <c r="AT90" s="300" t="str">
        <f>IF(IFERROR(HLOOKUP(AT55,'Appraisal Inputs'!$C$346:$BK$390,36,0),"")="","",IFERROR(HLOOKUP(AT55,'Appraisal Inputs'!$C$346:$BK$390,36,0),""))</f>
        <v/>
      </c>
      <c r="AU90" s="299" t="str">
        <f>IF(IFERROR(HLOOKUP(AU55,'Appraisal Inputs'!$C$346:$BK$390,36,0),"")="","",IFERROR(HLOOKUP(AU55,'Appraisal Inputs'!$C$346:$BK$390,36,0),""))</f>
        <v/>
      </c>
      <c r="AV90" s="300" t="str">
        <f>IF(IFERROR(HLOOKUP(AV55,'Appraisal Inputs'!$C$346:$BK$390,36,0),"")="","",IFERROR(HLOOKUP(AV55,'Appraisal Inputs'!$C$346:$BK$390,36,0),""))</f>
        <v/>
      </c>
      <c r="AW90" s="299" t="str">
        <f>IF(IFERROR(HLOOKUP(AW55,'Appraisal Inputs'!$C$346:$BK$390,36,0),"")="","",IFERROR(HLOOKUP(AW55,'Appraisal Inputs'!$C$346:$BK$390,36,0),""))</f>
        <v/>
      </c>
      <c r="AX90" s="300" t="str">
        <f>IF(IFERROR(HLOOKUP(AX55,'Appraisal Inputs'!$C$346:$BK$390,36,0),"")="","",IFERROR(HLOOKUP(AX55,'Appraisal Inputs'!$C$346:$BK$390,36,0),""))</f>
        <v/>
      </c>
      <c r="AY90" s="299" t="str">
        <f>IF(IFERROR(HLOOKUP(AY55,'Appraisal Inputs'!$C$346:$BK$390,36,0),"")="","",IFERROR(HLOOKUP(AY55,'Appraisal Inputs'!$C$346:$BK$390,36,0),""))</f>
        <v/>
      </c>
      <c r="AZ90" s="300" t="str">
        <f>IF(IFERROR(HLOOKUP(AZ55,'Appraisal Inputs'!$C$346:$BK$390,36,0),"")="","",IFERROR(HLOOKUP(AZ55,'Appraisal Inputs'!$C$346:$BK$390,36,0),""))</f>
        <v/>
      </c>
      <c r="BA90" s="299" t="str">
        <f>IF(IFERROR(HLOOKUP(BA55,'Appraisal Inputs'!$C$346:$BK$390,36,0),"")="","",IFERROR(HLOOKUP(BA55,'Appraisal Inputs'!$C$346:$BK$390,36,0),""))</f>
        <v/>
      </c>
      <c r="BB90" s="300" t="str">
        <f>IF(IFERROR(HLOOKUP(BB55,'Appraisal Inputs'!$C$346:$BK$390,36,0),"")="","",IFERROR(HLOOKUP(BB55,'Appraisal Inputs'!$C$346:$BK$390,36,0),""))</f>
        <v/>
      </c>
      <c r="BC90" s="299" t="str">
        <f>IF(IFERROR(HLOOKUP(BC55,'Appraisal Inputs'!$C$346:$BK$390,36,0),"")="","",IFERROR(HLOOKUP(BC55,'Appraisal Inputs'!$C$346:$BK$390,36,0),""))</f>
        <v/>
      </c>
      <c r="BD90" s="300" t="str">
        <f>IF(IFERROR(HLOOKUP(BD55,'Appraisal Inputs'!$C$346:$BK$390,36,0),"")="","",IFERROR(HLOOKUP(BD55,'Appraisal Inputs'!$C$346:$BK$390,36,0),""))</f>
        <v/>
      </c>
      <c r="BE90" s="299" t="str">
        <f>IF(IFERROR(HLOOKUP(BE55,'Appraisal Inputs'!$C$346:$BK$390,36,0),"")="","",IFERROR(HLOOKUP(BE55,'Appraisal Inputs'!$C$346:$BK$390,36,0),""))</f>
        <v/>
      </c>
      <c r="BF90" s="300" t="str">
        <f>IF(IFERROR(HLOOKUP(BF55,'Appraisal Inputs'!$C$346:$BK$390,36,0),"")="","",IFERROR(HLOOKUP(BF55,'Appraisal Inputs'!$C$346:$BK$390,36,0),""))</f>
        <v/>
      </c>
      <c r="BG90" s="299" t="str">
        <f>IF(IFERROR(HLOOKUP(BG55,'Appraisal Inputs'!$C$346:$BK$390,36,0),"")="","",IFERROR(HLOOKUP(BG55,'Appraisal Inputs'!$C$346:$BK$390,36,0),""))</f>
        <v/>
      </c>
      <c r="BH90" s="300" t="str">
        <f>IF(IFERROR(HLOOKUP(BH55,'Appraisal Inputs'!$C$346:$BK$390,36,0),"")="","",IFERROR(HLOOKUP(BH55,'Appraisal Inputs'!$C$346:$BK$390,36,0),""))</f>
        <v/>
      </c>
      <c r="BI90" s="299" t="str">
        <f>IF(IFERROR(HLOOKUP(BI55,'Appraisal Inputs'!$C$346:$BK$390,36,0),"")="","",IFERROR(HLOOKUP(BI55,'Appraisal Inputs'!$C$346:$BK$390,36,0),""))</f>
        <v/>
      </c>
      <c r="BJ90" s="315" t="str">
        <f>IF(IFERROR(HLOOKUP(BJ55,'Appraisal Inputs'!$C$346:$BK$390,36,0),"")="","",IFERROR(HLOOKUP(BJ55,'Appraisal Inputs'!$C$346:$BK$390,36,0),""))</f>
        <v/>
      </c>
      <c r="BL90" s="299">
        <f t="shared" si="3"/>
        <v>0</v>
      </c>
      <c r="BM90" s="318" t="str">
        <f t="shared" si="2"/>
        <v>No</v>
      </c>
    </row>
    <row r="91" spans="1:65" x14ac:dyDescent="0.25">
      <c r="A91" s="86"/>
      <c r="B91" s="143" t="str">
        <f>'Appraisal Inputs'!C382</f>
        <v>Comp 33</v>
      </c>
      <c r="C91" s="299" t="str">
        <f>IF(IFERROR(HLOOKUP(C55,'Appraisal Inputs'!$C$346:$BK$390,37,0),"")="","",IFERROR(HLOOKUP(C55,'Appraisal Inputs'!$C$346:$BK$390,37,0),""))</f>
        <v/>
      </c>
      <c r="D91" s="300" t="str">
        <f>IF(IFERROR(HLOOKUP(D55,'Appraisal Inputs'!$C$346:$BK$390,37,0),"")="","",IFERROR(HLOOKUP(D55,'Appraisal Inputs'!$C$346:$BK$390,37,0),""))</f>
        <v/>
      </c>
      <c r="E91" s="299" t="str">
        <f>IF(IFERROR(HLOOKUP(E55,'Appraisal Inputs'!$C$346:$BK$390,37,0),"")="","",IFERROR(HLOOKUP(E55,'Appraisal Inputs'!$C$346:$BK$390,37,0),""))</f>
        <v/>
      </c>
      <c r="F91" s="300" t="str">
        <f>IF(IFERROR(HLOOKUP(F55,'Appraisal Inputs'!$C$346:$BK$390,37,0),"")="","",IFERROR(HLOOKUP(F55,'Appraisal Inputs'!$C$346:$BK$390,37,0),""))</f>
        <v/>
      </c>
      <c r="G91" s="299" t="str">
        <f>IF(IFERROR(HLOOKUP(G55,'Appraisal Inputs'!$C$346:$BK$390,37,0),"")="","",IFERROR(HLOOKUP(G55,'Appraisal Inputs'!$C$346:$BK$390,37,0),""))</f>
        <v/>
      </c>
      <c r="H91" s="300" t="str">
        <f>IF(IFERROR(HLOOKUP(H55,'Appraisal Inputs'!$C$346:$BK$390,37,0),"")="","",IFERROR(HLOOKUP(H55,'Appraisal Inputs'!$C$346:$BK$390,37,0),""))</f>
        <v/>
      </c>
      <c r="I91" s="299" t="str">
        <f>IF(IFERROR(HLOOKUP(I55,'Appraisal Inputs'!$C$346:$BK$390,37,0),"")="","",IFERROR(HLOOKUP(I55,'Appraisal Inputs'!$C$346:$BK$390,37,0),""))</f>
        <v/>
      </c>
      <c r="J91" s="300" t="str">
        <f>IF(IFERROR(HLOOKUP(J55,'Appraisal Inputs'!$C$346:$BK$390,37,0),"")="","",IFERROR(HLOOKUP(J55,'Appraisal Inputs'!$C$346:$BK$390,37,0),""))</f>
        <v/>
      </c>
      <c r="K91" s="299" t="str">
        <f>IF(IFERROR(HLOOKUP(K55,'Appraisal Inputs'!$C$346:$BK$390,37,0),"")="","",IFERROR(HLOOKUP(K55,'Appraisal Inputs'!$C$346:$BK$390,37,0),""))</f>
        <v/>
      </c>
      <c r="L91" s="300" t="str">
        <f>IF(IFERROR(HLOOKUP(L55,'Appraisal Inputs'!$C$346:$BK$390,37,0),"")="","",IFERROR(HLOOKUP(L55,'Appraisal Inputs'!$C$346:$BK$390,37,0),""))</f>
        <v/>
      </c>
      <c r="M91" s="299" t="str">
        <f>IF(IFERROR(HLOOKUP(M55,'Appraisal Inputs'!$C$346:$BK$390,37,0),"")="","",IFERROR(HLOOKUP(M55,'Appraisal Inputs'!$C$346:$BK$390,37,0),""))</f>
        <v/>
      </c>
      <c r="N91" s="300" t="str">
        <f>IF(IFERROR(HLOOKUP(N55,'Appraisal Inputs'!$C$346:$BK$390,37,0),"")="","",IFERROR(HLOOKUP(N55,'Appraisal Inputs'!$C$346:$BK$390,37,0),""))</f>
        <v/>
      </c>
      <c r="O91" s="299" t="str">
        <f>IF(IFERROR(HLOOKUP(O55,'Appraisal Inputs'!$C$346:$BK$390,37,0),"")="","",IFERROR(HLOOKUP(O55,'Appraisal Inputs'!$C$346:$BK$390,37,0),""))</f>
        <v/>
      </c>
      <c r="P91" s="300" t="str">
        <f>IF(IFERROR(HLOOKUP(P55,'Appraisal Inputs'!$C$346:$BK$390,37,0),"")="","",IFERROR(HLOOKUP(P55,'Appraisal Inputs'!$C$346:$BK$390,37,0),""))</f>
        <v/>
      </c>
      <c r="Q91" s="299" t="str">
        <f>IF(IFERROR(HLOOKUP(Q55,'Appraisal Inputs'!$C$346:$BK$390,37,0),"")="","",IFERROR(HLOOKUP(Q55,'Appraisal Inputs'!$C$346:$BK$390,37,0),""))</f>
        <v/>
      </c>
      <c r="R91" s="300" t="str">
        <f>IF(IFERROR(HLOOKUP(R55,'Appraisal Inputs'!$C$346:$BK$390,37,0),"")="","",IFERROR(HLOOKUP(R55,'Appraisal Inputs'!$C$346:$BK$390,37,0),""))</f>
        <v/>
      </c>
      <c r="S91" s="299" t="str">
        <f>IF(IFERROR(HLOOKUP(S55,'Appraisal Inputs'!$C$346:$BK$390,37,0),"")="","",IFERROR(HLOOKUP(S55,'Appraisal Inputs'!$C$346:$BK$390,37,0),""))</f>
        <v/>
      </c>
      <c r="T91" s="300" t="str">
        <f>IF(IFERROR(HLOOKUP(T55,'Appraisal Inputs'!$C$346:$BK$390,37,0),"")="","",IFERROR(HLOOKUP(T55,'Appraisal Inputs'!$C$346:$BK$390,37,0),""))</f>
        <v/>
      </c>
      <c r="U91" s="299" t="str">
        <f>IF(IFERROR(HLOOKUP(U55,'Appraisal Inputs'!$C$346:$BK$390,37,0),"")="","",IFERROR(HLOOKUP(U55,'Appraisal Inputs'!$C$346:$BK$390,37,0),""))</f>
        <v/>
      </c>
      <c r="V91" s="300" t="str">
        <f>IF(IFERROR(HLOOKUP(V55,'Appraisal Inputs'!$C$346:$BK$390,37,0),"")="","",IFERROR(HLOOKUP(V55,'Appraisal Inputs'!$C$346:$BK$390,37,0),""))</f>
        <v/>
      </c>
      <c r="W91" s="299" t="str">
        <f>IF(IFERROR(HLOOKUP(W55,'Appraisal Inputs'!$C$346:$BK$390,37,0),"")="","",IFERROR(HLOOKUP(W55,'Appraisal Inputs'!$C$346:$BK$390,37,0),""))</f>
        <v/>
      </c>
      <c r="X91" s="300" t="str">
        <f>IF(IFERROR(HLOOKUP(X55,'Appraisal Inputs'!$C$346:$BK$390,37,0),"")="","",IFERROR(HLOOKUP(X55,'Appraisal Inputs'!$C$346:$BK$390,37,0),""))</f>
        <v/>
      </c>
      <c r="Y91" s="299" t="str">
        <f>IF(IFERROR(HLOOKUP(Y55,'Appraisal Inputs'!$C$346:$BK$390,37,0),"")="","",IFERROR(HLOOKUP(Y55,'Appraisal Inputs'!$C$346:$BK$390,37,0),""))</f>
        <v/>
      </c>
      <c r="Z91" s="300" t="str">
        <f>IF(IFERROR(HLOOKUP(Z55,'Appraisal Inputs'!$C$346:$BK$390,37,0),"")="","",IFERROR(HLOOKUP(Z55,'Appraisal Inputs'!$C$346:$BK$390,37,0),""))</f>
        <v/>
      </c>
      <c r="AA91" s="299" t="str">
        <f>IF(IFERROR(HLOOKUP(AA55,'Appraisal Inputs'!$C$346:$BK$390,37,0),"")="","",IFERROR(HLOOKUP(AA55,'Appraisal Inputs'!$C$346:$BK$390,37,0),""))</f>
        <v/>
      </c>
      <c r="AB91" s="300" t="str">
        <f>IF(IFERROR(HLOOKUP(AB55,'Appraisal Inputs'!$C$346:$BK$390,37,0),"")="","",IFERROR(HLOOKUP(AB55,'Appraisal Inputs'!$C$346:$BK$390,37,0),""))</f>
        <v/>
      </c>
      <c r="AC91" s="299" t="str">
        <f>IF(IFERROR(HLOOKUP(AC55,'Appraisal Inputs'!$C$346:$BK$390,37,0),"")="","",IFERROR(HLOOKUP(AC55,'Appraisal Inputs'!$C$346:$BK$390,37,0),""))</f>
        <v/>
      </c>
      <c r="AD91" s="300" t="str">
        <f>IF(IFERROR(HLOOKUP(AD55,'Appraisal Inputs'!$C$346:$BK$390,37,0),"")="","",IFERROR(HLOOKUP(AD55,'Appraisal Inputs'!$C$346:$BK$390,37,0),""))</f>
        <v/>
      </c>
      <c r="AE91" s="299" t="str">
        <f>IF(IFERROR(HLOOKUP(AE55,'Appraisal Inputs'!$C$346:$BK$390,37,0),"")="","",IFERROR(HLOOKUP(AE55,'Appraisal Inputs'!$C$346:$BK$390,37,0),""))</f>
        <v/>
      </c>
      <c r="AF91" s="300" t="str">
        <f>IF(IFERROR(HLOOKUP(AF55,'Appraisal Inputs'!$C$346:$BK$390,37,0),"")="","",IFERROR(HLOOKUP(AF55,'Appraisal Inputs'!$C$346:$BK$390,37,0),""))</f>
        <v/>
      </c>
      <c r="AG91" s="299" t="str">
        <f>IF(IFERROR(HLOOKUP(AG55,'Appraisal Inputs'!$C$346:$BK$390,37,0),"")="","",IFERROR(HLOOKUP(AG55,'Appraisal Inputs'!$C$346:$BK$390,37,0),""))</f>
        <v/>
      </c>
      <c r="AH91" s="300" t="str">
        <f>IF(IFERROR(HLOOKUP(AH55,'Appraisal Inputs'!$C$346:$BK$390,37,0),"")="","",IFERROR(HLOOKUP(AH55,'Appraisal Inputs'!$C$346:$BK$390,37,0),""))</f>
        <v/>
      </c>
      <c r="AI91" s="299" t="str">
        <f>IF(IFERROR(HLOOKUP(AI55,'Appraisal Inputs'!$C$346:$BK$390,37,0),"")="","",IFERROR(HLOOKUP(AI55,'Appraisal Inputs'!$C$346:$BK$390,37,0),""))</f>
        <v/>
      </c>
      <c r="AJ91" s="300" t="str">
        <f>IF(IFERROR(HLOOKUP(AJ55,'Appraisal Inputs'!$C$346:$BK$390,37,0),"")="","",IFERROR(HLOOKUP(AJ55,'Appraisal Inputs'!$C$346:$BK$390,37,0),""))</f>
        <v/>
      </c>
      <c r="AK91" s="299" t="str">
        <f>IF(IFERROR(HLOOKUP(AK55,'Appraisal Inputs'!$C$346:$BK$390,37,0),"")="","",IFERROR(HLOOKUP(AK55,'Appraisal Inputs'!$C$346:$BK$390,37,0),""))</f>
        <v/>
      </c>
      <c r="AL91" s="300" t="str">
        <f>IF(IFERROR(HLOOKUP(AL55,'Appraisal Inputs'!$C$346:$BK$390,37,0),"")="","",IFERROR(HLOOKUP(AL55,'Appraisal Inputs'!$C$346:$BK$390,37,0),""))</f>
        <v/>
      </c>
      <c r="AM91" s="299" t="str">
        <f>IF(IFERROR(HLOOKUP(AM55,'Appraisal Inputs'!$C$346:$BK$390,37,0),"")="","",IFERROR(HLOOKUP(AM55,'Appraisal Inputs'!$C$346:$BK$390,37,0),""))</f>
        <v/>
      </c>
      <c r="AN91" s="300" t="str">
        <f>IF(IFERROR(HLOOKUP(AN55,'Appraisal Inputs'!$C$346:$BK$390,37,0),"")="","",IFERROR(HLOOKUP(AN55,'Appraisal Inputs'!$C$346:$BK$390,37,0),""))</f>
        <v/>
      </c>
      <c r="AO91" s="299" t="str">
        <f>IF(IFERROR(HLOOKUP(AO55,'Appraisal Inputs'!$C$346:$BK$390,37,0),"")="","",IFERROR(HLOOKUP(AO55,'Appraisal Inputs'!$C$346:$BK$390,37,0),""))</f>
        <v/>
      </c>
      <c r="AP91" s="300" t="str">
        <f>IF(IFERROR(HLOOKUP(AP55,'Appraisal Inputs'!$C$346:$BK$390,37,0),"")="","",IFERROR(HLOOKUP(AP55,'Appraisal Inputs'!$C$346:$BK$390,37,0),""))</f>
        <v/>
      </c>
      <c r="AQ91" s="299" t="str">
        <f>IF(IFERROR(HLOOKUP(AQ55,'Appraisal Inputs'!$C$346:$BK$390,37,0),"")="","",IFERROR(HLOOKUP(AQ55,'Appraisal Inputs'!$C$346:$BK$390,37,0),""))</f>
        <v/>
      </c>
      <c r="AR91" s="300" t="str">
        <f>IF(IFERROR(HLOOKUP(AR55,'Appraisal Inputs'!$C$346:$BK$390,37,0),"")="","",IFERROR(HLOOKUP(AR55,'Appraisal Inputs'!$C$346:$BK$390,37,0),""))</f>
        <v/>
      </c>
      <c r="AS91" s="299" t="str">
        <f>IF(IFERROR(HLOOKUP(AS55,'Appraisal Inputs'!$C$346:$BK$390,37,0),"")="","",IFERROR(HLOOKUP(AS55,'Appraisal Inputs'!$C$346:$BK$390,37,0),""))</f>
        <v/>
      </c>
      <c r="AT91" s="300" t="str">
        <f>IF(IFERROR(HLOOKUP(AT55,'Appraisal Inputs'!$C$346:$BK$390,37,0),"")="","",IFERROR(HLOOKUP(AT55,'Appraisal Inputs'!$C$346:$BK$390,37,0),""))</f>
        <v/>
      </c>
      <c r="AU91" s="299" t="str">
        <f>IF(IFERROR(HLOOKUP(AU55,'Appraisal Inputs'!$C$346:$BK$390,37,0),"")="","",IFERROR(HLOOKUP(AU55,'Appraisal Inputs'!$C$346:$BK$390,37,0),""))</f>
        <v/>
      </c>
      <c r="AV91" s="300" t="str">
        <f>IF(IFERROR(HLOOKUP(AV55,'Appraisal Inputs'!$C$346:$BK$390,37,0),"")="","",IFERROR(HLOOKUP(AV55,'Appraisal Inputs'!$C$346:$BK$390,37,0),""))</f>
        <v/>
      </c>
      <c r="AW91" s="299" t="str">
        <f>IF(IFERROR(HLOOKUP(AW55,'Appraisal Inputs'!$C$346:$BK$390,37,0),"")="","",IFERROR(HLOOKUP(AW55,'Appraisal Inputs'!$C$346:$BK$390,37,0),""))</f>
        <v/>
      </c>
      <c r="AX91" s="300" t="str">
        <f>IF(IFERROR(HLOOKUP(AX55,'Appraisal Inputs'!$C$346:$BK$390,37,0),"")="","",IFERROR(HLOOKUP(AX55,'Appraisal Inputs'!$C$346:$BK$390,37,0),""))</f>
        <v/>
      </c>
      <c r="AY91" s="299" t="str">
        <f>IF(IFERROR(HLOOKUP(AY55,'Appraisal Inputs'!$C$346:$BK$390,37,0),"")="","",IFERROR(HLOOKUP(AY55,'Appraisal Inputs'!$C$346:$BK$390,37,0),""))</f>
        <v/>
      </c>
      <c r="AZ91" s="300" t="str">
        <f>IF(IFERROR(HLOOKUP(AZ55,'Appraisal Inputs'!$C$346:$BK$390,37,0),"")="","",IFERROR(HLOOKUP(AZ55,'Appraisal Inputs'!$C$346:$BK$390,37,0),""))</f>
        <v/>
      </c>
      <c r="BA91" s="299" t="str">
        <f>IF(IFERROR(HLOOKUP(BA55,'Appraisal Inputs'!$C$346:$BK$390,37,0),"")="","",IFERROR(HLOOKUP(BA55,'Appraisal Inputs'!$C$346:$BK$390,37,0),""))</f>
        <v/>
      </c>
      <c r="BB91" s="300" t="str">
        <f>IF(IFERROR(HLOOKUP(BB55,'Appraisal Inputs'!$C$346:$BK$390,37,0),"")="","",IFERROR(HLOOKUP(BB55,'Appraisal Inputs'!$C$346:$BK$390,37,0),""))</f>
        <v/>
      </c>
      <c r="BC91" s="299" t="str">
        <f>IF(IFERROR(HLOOKUP(BC55,'Appraisal Inputs'!$C$346:$BK$390,37,0),"")="","",IFERROR(HLOOKUP(BC55,'Appraisal Inputs'!$C$346:$BK$390,37,0),""))</f>
        <v/>
      </c>
      <c r="BD91" s="300" t="str">
        <f>IF(IFERROR(HLOOKUP(BD55,'Appraisal Inputs'!$C$346:$BK$390,37,0),"")="","",IFERROR(HLOOKUP(BD55,'Appraisal Inputs'!$C$346:$BK$390,37,0),""))</f>
        <v/>
      </c>
      <c r="BE91" s="299" t="str">
        <f>IF(IFERROR(HLOOKUP(BE55,'Appraisal Inputs'!$C$346:$BK$390,37,0),"")="","",IFERROR(HLOOKUP(BE55,'Appraisal Inputs'!$C$346:$BK$390,37,0),""))</f>
        <v/>
      </c>
      <c r="BF91" s="300" t="str">
        <f>IF(IFERROR(HLOOKUP(BF55,'Appraisal Inputs'!$C$346:$BK$390,37,0),"")="","",IFERROR(HLOOKUP(BF55,'Appraisal Inputs'!$C$346:$BK$390,37,0),""))</f>
        <v/>
      </c>
      <c r="BG91" s="299" t="str">
        <f>IF(IFERROR(HLOOKUP(BG55,'Appraisal Inputs'!$C$346:$BK$390,37,0),"")="","",IFERROR(HLOOKUP(BG55,'Appraisal Inputs'!$C$346:$BK$390,37,0),""))</f>
        <v/>
      </c>
      <c r="BH91" s="300" t="str">
        <f>IF(IFERROR(HLOOKUP(BH55,'Appraisal Inputs'!$C$346:$BK$390,37,0),"")="","",IFERROR(HLOOKUP(BH55,'Appraisal Inputs'!$C$346:$BK$390,37,0),""))</f>
        <v/>
      </c>
      <c r="BI91" s="299" t="str">
        <f>IF(IFERROR(HLOOKUP(BI55,'Appraisal Inputs'!$C$346:$BK$390,37,0),"")="","",IFERROR(HLOOKUP(BI55,'Appraisal Inputs'!$C$346:$BK$390,37,0),""))</f>
        <v/>
      </c>
      <c r="BJ91" s="315" t="str">
        <f>IF(IFERROR(HLOOKUP(BJ55,'Appraisal Inputs'!$C$346:$BK$390,37,0),"")="","",IFERROR(HLOOKUP(BJ55,'Appraisal Inputs'!$C$346:$BK$390,37,0),""))</f>
        <v/>
      </c>
      <c r="BL91" s="299">
        <f t="shared" si="3"/>
        <v>0</v>
      </c>
      <c r="BM91" s="318" t="str">
        <f t="shared" si="2"/>
        <v>No</v>
      </c>
    </row>
    <row r="92" spans="1:65" x14ac:dyDescent="0.25">
      <c r="A92" s="86"/>
      <c r="B92" s="143" t="str">
        <f>'Appraisal Inputs'!C383</f>
        <v>Comp 34</v>
      </c>
      <c r="C92" s="299" t="str">
        <f>IF(IFERROR(HLOOKUP(C55,'Appraisal Inputs'!$C$346:$BK$390,38,0),"")="","",IFERROR(HLOOKUP(C55,'Appraisal Inputs'!$C$346:$BK$390,38,0),""))</f>
        <v/>
      </c>
      <c r="D92" s="300" t="str">
        <f>IF(IFERROR(HLOOKUP(D55,'Appraisal Inputs'!$C$346:$BK$390,38,0),"")="","",IFERROR(HLOOKUP(D55,'Appraisal Inputs'!$C$346:$BK$390,38,0),""))</f>
        <v/>
      </c>
      <c r="E92" s="299" t="str">
        <f>IF(IFERROR(HLOOKUP(E55,'Appraisal Inputs'!$C$346:$BK$390,38,0),"")="","",IFERROR(HLOOKUP(E55,'Appraisal Inputs'!$C$346:$BK$390,38,0),""))</f>
        <v/>
      </c>
      <c r="F92" s="300" t="str">
        <f>IF(IFERROR(HLOOKUP(F55,'Appraisal Inputs'!$C$346:$BK$390,38,0),"")="","",IFERROR(HLOOKUP(F55,'Appraisal Inputs'!$C$346:$BK$390,38,0),""))</f>
        <v/>
      </c>
      <c r="G92" s="299" t="str">
        <f>IF(IFERROR(HLOOKUP(G55,'Appraisal Inputs'!$C$346:$BK$390,38,0),"")="","",IFERROR(HLOOKUP(G55,'Appraisal Inputs'!$C$346:$BK$390,38,0),""))</f>
        <v/>
      </c>
      <c r="H92" s="300" t="str">
        <f>IF(IFERROR(HLOOKUP(H55,'Appraisal Inputs'!$C$346:$BK$390,38,0),"")="","",IFERROR(HLOOKUP(H55,'Appraisal Inputs'!$C$346:$BK$390,38,0),""))</f>
        <v/>
      </c>
      <c r="I92" s="299" t="str">
        <f>IF(IFERROR(HLOOKUP(I55,'Appraisal Inputs'!$C$346:$BK$390,38,0),"")="","",IFERROR(HLOOKUP(I55,'Appraisal Inputs'!$C$346:$BK$390,38,0),""))</f>
        <v/>
      </c>
      <c r="J92" s="300" t="str">
        <f>IF(IFERROR(HLOOKUP(J55,'Appraisal Inputs'!$C$346:$BK$390,38,0),"")="","",IFERROR(HLOOKUP(J55,'Appraisal Inputs'!$C$346:$BK$390,38,0),""))</f>
        <v/>
      </c>
      <c r="K92" s="299" t="str">
        <f>IF(IFERROR(HLOOKUP(K55,'Appraisal Inputs'!$C$346:$BK$390,38,0),"")="","",IFERROR(HLOOKUP(K55,'Appraisal Inputs'!$C$346:$BK$390,38,0),""))</f>
        <v/>
      </c>
      <c r="L92" s="300" t="str">
        <f>IF(IFERROR(HLOOKUP(L55,'Appraisal Inputs'!$C$346:$BK$390,38,0),"")="","",IFERROR(HLOOKUP(L55,'Appraisal Inputs'!$C$346:$BK$390,38,0),""))</f>
        <v/>
      </c>
      <c r="M92" s="299" t="str">
        <f>IF(IFERROR(HLOOKUP(M55,'Appraisal Inputs'!$C$346:$BK$390,38,0),"")="","",IFERROR(HLOOKUP(M55,'Appraisal Inputs'!$C$346:$BK$390,38,0),""))</f>
        <v/>
      </c>
      <c r="N92" s="300" t="str">
        <f>IF(IFERROR(HLOOKUP(N55,'Appraisal Inputs'!$C$346:$BK$390,38,0),"")="","",IFERROR(HLOOKUP(N55,'Appraisal Inputs'!$C$346:$BK$390,38,0),""))</f>
        <v/>
      </c>
      <c r="O92" s="299" t="str">
        <f>IF(IFERROR(HLOOKUP(O55,'Appraisal Inputs'!$C$346:$BK$390,38,0),"")="","",IFERROR(HLOOKUP(O55,'Appraisal Inputs'!$C$346:$BK$390,38,0),""))</f>
        <v/>
      </c>
      <c r="P92" s="300" t="str">
        <f>IF(IFERROR(HLOOKUP(P55,'Appraisal Inputs'!$C$346:$BK$390,38,0),"")="","",IFERROR(HLOOKUP(P55,'Appraisal Inputs'!$C$346:$BK$390,38,0),""))</f>
        <v/>
      </c>
      <c r="Q92" s="299" t="str">
        <f>IF(IFERROR(HLOOKUP(Q55,'Appraisal Inputs'!$C$346:$BK$390,38,0),"")="","",IFERROR(HLOOKUP(Q55,'Appraisal Inputs'!$C$346:$BK$390,38,0),""))</f>
        <v/>
      </c>
      <c r="R92" s="300" t="str">
        <f>IF(IFERROR(HLOOKUP(R55,'Appraisal Inputs'!$C$346:$BK$390,38,0),"")="","",IFERROR(HLOOKUP(R55,'Appraisal Inputs'!$C$346:$BK$390,38,0),""))</f>
        <v/>
      </c>
      <c r="S92" s="299" t="str">
        <f>IF(IFERROR(HLOOKUP(S55,'Appraisal Inputs'!$C$346:$BK$390,38,0),"")="","",IFERROR(HLOOKUP(S55,'Appraisal Inputs'!$C$346:$BK$390,38,0),""))</f>
        <v/>
      </c>
      <c r="T92" s="300" t="str">
        <f>IF(IFERROR(HLOOKUP(T55,'Appraisal Inputs'!$C$346:$BK$390,38,0),"")="","",IFERROR(HLOOKUP(T55,'Appraisal Inputs'!$C$346:$BK$390,38,0),""))</f>
        <v/>
      </c>
      <c r="U92" s="299" t="str">
        <f>IF(IFERROR(HLOOKUP(U55,'Appraisal Inputs'!$C$346:$BK$390,38,0),"")="","",IFERROR(HLOOKUP(U55,'Appraisal Inputs'!$C$346:$BK$390,38,0),""))</f>
        <v/>
      </c>
      <c r="V92" s="300" t="str">
        <f>IF(IFERROR(HLOOKUP(V55,'Appraisal Inputs'!$C$346:$BK$390,38,0),"")="","",IFERROR(HLOOKUP(V55,'Appraisal Inputs'!$C$346:$BK$390,38,0),""))</f>
        <v/>
      </c>
      <c r="W92" s="299" t="str">
        <f>IF(IFERROR(HLOOKUP(W55,'Appraisal Inputs'!$C$346:$BK$390,38,0),"")="","",IFERROR(HLOOKUP(W55,'Appraisal Inputs'!$C$346:$BK$390,38,0),""))</f>
        <v/>
      </c>
      <c r="X92" s="300" t="str">
        <f>IF(IFERROR(HLOOKUP(X55,'Appraisal Inputs'!$C$346:$BK$390,38,0),"")="","",IFERROR(HLOOKUP(X55,'Appraisal Inputs'!$C$346:$BK$390,38,0),""))</f>
        <v/>
      </c>
      <c r="Y92" s="299" t="str">
        <f>IF(IFERROR(HLOOKUP(Y55,'Appraisal Inputs'!$C$346:$BK$390,38,0),"")="","",IFERROR(HLOOKUP(Y55,'Appraisal Inputs'!$C$346:$BK$390,38,0),""))</f>
        <v/>
      </c>
      <c r="Z92" s="300" t="str">
        <f>IF(IFERROR(HLOOKUP(Z55,'Appraisal Inputs'!$C$346:$BK$390,38,0),"")="","",IFERROR(HLOOKUP(Z55,'Appraisal Inputs'!$C$346:$BK$390,38,0),""))</f>
        <v/>
      </c>
      <c r="AA92" s="299" t="str">
        <f>IF(IFERROR(HLOOKUP(AA55,'Appraisal Inputs'!$C$346:$BK$390,38,0),"")="","",IFERROR(HLOOKUP(AA55,'Appraisal Inputs'!$C$346:$BK$390,38,0),""))</f>
        <v/>
      </c>
      <c r="AB92" s="300" t="str">
        <f>IF(IFERROR(HLOOKUP(AB55,'Appraisal Inputs'!$C$346:$BK$390,38,0),"")="","",IFERROR(HLOOKUP(AB55,'Appraisal Inputs'!$C$346:$BK$390,38,0),""))</f>
        <v/>
      </c>
      <c r="AC92" s="299" t="str">
        <f>IF(IFERROR(HLOOKUP(AC55,'Appraisal Inputs'!$C$346:$BK$390,38,0),"")="","",IFERROR(HLOOKUP(AC55,'Appraisal Inputs'!$C$346:$BK$390,38,0),""))</f>
        <v/>
      </c>
      <c r="AD92" s="300" t="str">
        <f>IF(IFERROR(HLOOKUP(AD55,'Appraisal Inputs'!$C$346:$BK$390,38,0),"")="","",IFERROR(HLOOKUP(AD55,'Appraisal Inputs'!$C$346:$BK$390,38,0),""))</f>
        <v/>
      </c>
      <c r="AE92" s="299" t="str">
        <f>IF(IFERROR(HLOOKUP(AE55,'Appraisal Inputs'!$C$346:$BK$390,38,0),"")="","",IFERROR(HLOOKUP(AE55,'Appraisal Inputs'!$C$346:$BK$390,38,0),""))</f>
        <v/>
      </c>
      <c r="AF92" s="300" t="str">
        <f>IF(IFERROR(HLOOKUP(AF55,'Appraisal Inputs'!$C$346:$BK$390,38,0),"")="","",IFERROR(HLOOKUP(AF55,'Appraisal Inputs'!$C$346:$BK$390,38,0),""))</f>
        <v/>
      </c>
      <c r="AG92" s="299" t="str">
        <f>IF(IFERROR(HLOOKUP(AG55,'Appraisal Inputs'!$C$346:$BK$390,38,0),"")="","",IFERROR(HLOOKUP(AG55,'Appraisal Inputs'!$C$346:$BK$390,38,0),""))</f>
        <v/>
      </c>
      <c r="AH92" s="300" t="str">
        <f>IF(IFERROR(HLOOKUP(AH55,'Appraisal Inputs'!$C$346:$BK$390,38,0),"")="","",IFERROR(HLOOKUP(AH55,'Appraisal Inputs'!$C$346:$BK$390,38,0),""))</f>
        <v/>
      </c>
      <c r="AI92" s="299" t="str">
        <f>IF(IFERROR(HLOOKUP(AI55,'Appraisal Inputs'!$C$346:$BK$390,38,0),"")="","",IFERROR(HLOOKUP(AI55,'Appraisal Inputs'!$C$346:$BK$390,38,0),""))</f>
        <v/>
      </c>
      <c r="AJ92" s="300" t="str">
        <f>IF(IFERROR(HLOOKUP(AJ55,'Appraisal Inputs'!$C$346:$BK$390,38,0),"")="","",IFERROR(HLOOKUP(AJ55,'Appraisal Inputs'!$C$346:$BK$390,38,0),""))</f>
        <v/>
      </c>
      <c r="AK92" s="299" t="str">
        <f>IF(IFERROR(HLOOKUP(AK55,'Appraisal Inputs'!$C$346:$BK$390,38,0),"")="","",IFERROR(HLOOKUP(AK55,'Appraisal Inputs'!$C$346:$BK$390,38,0),""))</f>
        <v/>
      </c>
      <c r="AL92" s="300" t="str">
        <f>IF(IFERROR(HLOOKUP(AL55,'Appraisal Inputs'!$C$346:$BK$390,38,0),"")="","",IFERROR(HLOOKUP(AL55,'Appraisal Inputs'!$C$346:$BK$390,38,0),""))</f>
        <v/>
      </c>
      <c r="AM92" s="299" t="str">
        <f>IF(IFERROR(HLOOKUP(AM55,'Appraisal Inputs'!$C$346:$BK$390,38,0),"")="","",IFERROR(HLOOKUP(AM55,'Appraisal Inputs'!$C$346:$BK$390,38,0),""))</f>
        <v/>
      </c>
      <c r="AN92" s="300" t="str">
        <f>IF(IFERROR(HLOOKUP(AN55,'Appraisal Inputs'!$C$346:$BK$390,38,0),"")="","",IFERROR(HLOOKUP(AN55,'Appraisal Inputs'!$C$346:$BK$390,38,0),""))</f>
        <v/>
      </c>
      <c r="AO92" s="299" t="str">
        <f>IF(IFERROR(HLOOKUP(AO55,'Appraisal Inputs'!$C$346:$BK$390,38,0),"")="","",IFERROR(HLOOKUP(AO55,'Appraisal Inputs'!$C$346:$BK$390,38,0),""))</f>
        <v/>
      </c>
      <c r="AP92" s="300" t="str">
        <f>IF(IFERROR(HLOOKUP(AP55,'Appraisal Inputs'!$C$346:$BK$390,38,0),"")="","",IFERROR(HLOOKUP(AP55,'Appraisal Inputs'!$C$346:$BK$390,38,0),""))</f>
        <v/>
      </c>
      <c r="AQ92" s="299" t="str">
        <f>IF(IFERROR(HLOOKUP(AQ55,'Appraisal Inputs'!$C$346:$BK$390,38,0),"")="","",IFERROR(HLOOKUP(AQ55,'Appraisal Inputs'!$C$346:$BK$390,38,0),""))</f>
        <v/>
      </c>
      <c r="AR92" s="300" t="str">
        <f>IF(IFERROR(HLOOKUP(AR55,'Appraisal Inputs'!$C$346:$BK$390,38,0),"")="","",IFERROR(HLOOKUP(AR55,'Appraisal Inputs'!$C$346:$BK$390,38,0),""))</f>
        <v/>
      </c>
      <c r="AS92" s="299" t="str">
        <f>IF(IFERROR(HLOOKUP(AS55,'Appraisal Inputs'!$C$346:$BK$390,38,0),"")="","",IFERROR(HLOOKUP(AS55,'Appraisal Inputs'!$C$346:$BK$390,38,0),""))</f>
        <v/>
      </c>
      <c r="AT92" s="300" t="str">
        <f>IF(IFERROR(HLOOKUP(AT55,'Appraisal Inputs'!$C$346:$BK$390,38,0),"")="","",IFERROR(HLOOKUP(AT55,'Appraisal Inputs'!$C$346:$BK$390,38,0),""))</f>
        <v/>
      </c>
      <c r="AU92" s="299" t="str">
        <f>IF(IFERROR(HLOOKUP(AU55,'Appraisal Inputs'!$C$346:$BK$390,38,0),"")="","",IFERROR(HLOOKUP(AU55,'Appraisal Inputs'!$C$346:$BK$390,38,0),""))</f>
        <v/>
      </c>
      <c r="AV92" s="300" t="str">
        <f>IF(IFERROR(HLOOKUP(AV55,'Appraisal Inputs'!$C$346:$BK$390,38,0),"")="","",IFERROR(HLOOKUP(AV55,'Appraisal Inputs'!$C$346:$BK$390,38,0),""))</f>
        <v/>
      </c>
      <c r="AW92" s="299" t="str">
        <f>IF(IFERROR(HLOOKUP(AW55,'Appraisal Inputs'!$C$346:$BK$390,38,0),"")="","",IFERROR(HLOOKUP(AW55,'Appraisal Inputs'!$C$346:$BK$390,38,0),""))</f>
        <v/>
      </c>
      <c r="AX92" s="300" t="str">
        <f>IF(IFERROR(HLOOKUP(AX55,'Appraisal Inputs'!$C$346:$BK$390,38,0),"")="","",IFERROR(HLOOKUP(AX55,'Appraisal Inputs'!$C$346:$BK$390,38,0),""))</f>
        <v/>
      </c>
      <c r="AY92" s="299" t="str">
        <f>IF(IFERROR(HLOOKUP(AY55,'Appraisal Inputs'!$C$346:$BK$390,38,0),"")="","",IFERROR(HLOOKUP(AY55,'Appraisal Inputs'!$C$346:$BK$390,38,0),""))</f>
        <v/>
      </c>
      <c r="AZ92" s="300" t="str">
        <f>IF(IFERROR(HLOOKUP(AZ55,'Appraisal Inputs'!$C$346:$BK$390,38,0),"")="","",IFERROR(HLOOKUP(AZ55,'Appraisal Inputs'!$C$346:$BK$390,38,0),""))</f>
        <v/>
      </c>
      <c r="BA92" s="299" t="str">
        <f>IF(IFERROR(HLOOKUP(BA55,'Appraisal Inputs'!$C$346:$BK$390,38,0),"")="","",IFERROR(HLOOKUP(BA55,'Appraisal Inputs'!$C$346:$BK$390,38,0),""))</f>
        <v/>
      </c>
      <c r="BB92" s="300" t="str">
        <f>IF(IFERROR(HLOOKUP(BB55,'Appraisal Inputs'!$C$346:$BK$390,38,0),"")="","",IFERROR(HLOOKUP(BB55,'Appraisal Inputs'!$C$346:$BK$390,38,0),""))</f>
        <v/>
      </c>
      <c r="BC92" s="299" t="str">
        <f>IF(IFERROR(HLOOKUP(BC55,'Appraisal Inputs'!$C$346:$BK$390,38,0),"")="","",IFERROR(HLOOKUP(BC55,'Appraisal Inputs'!$C$346:$BK$390,38,0),""))</f>
        <v/>
      </c>
      <c r="BD92" s="300" t="str">
        <f>IF(IFERROR(HLOOKUP(BD55,'Appraisal Inputs'!$C$346:$BK$390,38,0),"")="","",IFERROR(HLOOKUP(BD55,'Appraisal Inputs'!$C$346:$BK$390,38,0),""))</f>
        <v/>
      </c>
      <c r="BE92" s="299" t="str">
        <f>IF(IFERROR(HLOOKUP(BE55,'Appraisal Inputs'!$C$346:$BK$390,38,0),"")="","",IFERROR(HLOOKUP(BE55,'Appraisal Inputs'!$C$346:$BK$390,38,0),""))</f>
        <v/>
      </c>
      <c r="BF92" s="300" t="str">
        <f>IF(IFERROR(HLOOKUP(BF55,'Appraisal Inputs'!$C$346:$BK$390,38,0),"")="","",IFERROR(HLOOKUP(BF55,'Appraisal Inputs'!$C$346:$BK$390,38,0),""))</f>
        <v/>
      </c>
      <c r="BG92" s="299" t="str">
        <f>IF(IFERROR(HLOOKUP(BG55,'Appraisal Inputs'!$C$346:$BK$390,38,0),"")="","",IFERROR(HLOOKUP(BG55,'Appraisal Inputs'!$C$346:$BK$390,38,0),""))</f>
        <v/>
      </c>
      <c r="BH92" s="300" t="str">
        <f>IF(IFERROR(HLOOKUP(BH55,'Appraisal Inputs'!$C$346:$BK$390,38,0),"")="","",IFERROR(HLOOKUP(BH55,'Appraisal Inputs'!$C$346:$BK$390,38,0),""))</f>
        <v/>
      </c>
      <c r="BI92" s="299" t="str">
        <f>IF(IFERROR(HLOOKUP(BI55,'Appraisal Inputs'!$C$346:$BK$390,38,0),"")="","",IFERROR(HLOOKUP(BI55,'Appraisal Inputs'!$C$346:$BK$390,38,0),""))</f>
        <v/>
      </c>
      <c r="BJ92" s="315" t="str">
        <f>IF(IFERROR(HLOOKUP(BJ55,'Appraisal Inputs'!$C$346:$BK$390,38,0),"")="","",IFERROR(HLOOKUP(BJ55,'Appraisal Inputs'!$C$346:$BK$390,38,0),""))</f>
        <v/>
      </c>
      <c r="BL92" s="299">
        <f t="shared" si="3"/>
        <v>0</v>
      </c>
      <c r="BM92" s="318" t="str">
        <f t="shared" si="2"/>
        <v>No</v>
      </c>
    </row>
    <row r="93" spans="1:65" x14ac:dyDescent="0.25">
      <c r="A93" s="86"/>
      <c r="B93" s="143" t="str">
        <f>'Appraisal Inputs'!C384</f>
        <v>Comp 35</v>
      </c>
      <c r="C93" s="299" t="str">
        <f>IF(IFERROR(HLOOKUP(C55,'Appraisal Inputs'!$C$346:$BK$390,39,0),"")="","",IFERROR(HLOOKUP(C55,'Appraisal Inputs'!$C$346:$BK$390,39,0),""))</f>
        <v/>
      </c>
      <c r="D93" s="300" t="str">
        <f>IF(IFERROR(HLOOKUP(D55,'Appraisal Inputs'!$C$346:$BK$390,39,0),"")="","",IFERROR(HLOOKUP(D55,'Appraisal Inputs'!$C$346:$BK$390,39,0),""))</f>
        <v/>
      </c>
      <c r="E93" s="299" t="str">
        <f>IF(IFERROR(HLOOKUP(E55,'Appraisal Inputs'!$C$346:$BK$390,39,0),"")="","",IFERROR(HLOOKUP(E55,'Appraisal Inputs'!$C$346:$BK$390,39,0),""))</f>
        <v/>
      </c>
      <c r="F93" s="300" t="str">
        <f>IF(IFERROR(HLOOKUP(F55,'Appraisal Inputs'!$C$346:$BK$390,39,0),"")="","",IFERROR(HLOOKUP(F55,'Appraisal Inputs'!$C$346:$BK$390,39,0),""))</f>
        <v/>
      </c>
      <c r="G93" s="299" t="str">
        <f>IF(IFERROR(HLOOKUP(G55,'Appraisal Inputs'!$C$346:$BK$390,39,0),"")="","",IFERROR(HLOOKUP(G55,'Appraisal Inputs'!$C$346:$BK$390,39,0),""))</f>
        <v/>
      </c>
      <c r="H93" s="300" t="str">
        <f>IF(IFERROR(HLOOKUP(H55,'Appraisal Inputs'!$C$346:$BK$390,39,0),"")="","",IFERROR(HLOOKUP(H55,'Appraisal Inputs'!$C$346:$BK$390,39,0),""))</f>
        <v/>
      </c>
      <c r="I93" s="299" t="str">
        <f>IF(IFERROR(HLOOKUP(I55,'Appraisal Inputs'!$C$346:$BK$390,39,0),"")="","",IFERROR(HLOOKUP(I55,'Appraisal Inputs'!$C$346:$BK$390,39,0),""))</f>
        <v/>
      </c>
      <c r="J93" s="300" t="str">
        <f>IF(IFERROR(HLOOKUP(J55,'Appraisal Inputs'!$C$346:$BK$390,39,0),"")="","",IFERROR(HLOOKUP(J55,'Appraisal Inputs'!$C$346:$BK$390,39,0),""))</f>
        <v/>
      </c>
      <c r="K93" s="299" t="str">
        <f>IF(IFERROR(HLOOKUP(K55,'Appraisal Inputs'!$C$346:$BK$390,39,0),"")="","",IFERROR(HLOOKUP(K55,'Appraisal Inputs'!$C$346:$BK$390,39,0),""))</f>
        <v/>
      </c>
      <c r="L93" s="300" t="str">
        <f>IF(IFERROR(HLOOKUP(L55,'Appraisal Inputs'!$C$346:$BK$390,39,0),"")="","",IFERROR(HLOOKUP(L55,'Appraisal Inputs'!$C$346:$BK$390,39,0),""))</f>
        <v/>
      </c>
      <c r="M93" s="299" t="str">
        <f>IF(IFERROR(HLOOKUP(M55,'Appraisal Inputs'!$C$346:$BK$390,39,0),"")="","",IFERROR(HLOOKUP(M55,'Appraisal Inputs'!$C$346:$BK$390,39,0),""))</f>
        <v/>
      </c>
      <c r="N93" s="300" t="str">
        <f>IF(IFERROR(HLOOKUP(N55,'Appraisal Inputs'!$C$346:$BK$390,39,0),"")="","",IFERROR(HLOOKUP(N55,'Appraisal Inputs'!$C$346:$BK$390,39,0),""))</f>
        <v/>
      </c>
      <c r="O93" s="299" t="str">
        <f>IF(IFERROR(HLOOKUP(O55,'Appraisal Inputs'!$C$346:$BK$390,39,0),"")="","",IFERROR(HLOOKUP(O55,'Appraisal Inputs'!$C$346:$BK$390,39,0),""))</f>
        <v/>
      </c>
      <c r="P93" s="300" t="str">
        <f>IF(IFERROR(HLOOKUP(P55,'Appraisal Inputs'!$C$346:$BK$390,39,0),"")="","",IFERROR(HLOOKUP(P55,'Appraisal Inputs'!$C$346:$BK$390,39,0),""))</f>
        <v/>
      </c>
      <c r="Q93" s="299" t="str">
        <f>IF(IFERROR(HLOOKUP(Q55,'Appraisal Inputs'!$C$346:$BK$390,39,0),"")="","",IFERROR(HLOOKUP(Q55,'Appraisal Inputs'!$C$346:$BK$390,39,0),""))</f>
        <v/>
      </c>
      <c r="R93" s="300" t="str">
        <f>IF(IFERROR(HLOOKUP(R55,'Appraisal Inputs'!$C$346:$BK$390,39,0),"")="","",IFERROR(HLOOKUP(R55,'Appraisal Inputs'!$C$346:$BK$390,39,0),""))</f>
        <v/>
      </c>
      <c r="S93" s="299" t="str">
        <f>IF(IFERROR(HLOOKUP(S55,'Appraisal Inputs'!$C$346:$BK$390,39,0),"")="","",IFERROR(HLOOKUP(S55,'Appraisal Inputs'!$C$346:$BK$390,39,0),""))</f>
        <v/>
      </c>
      <c r="T93" s="300" t="str">
        <f>IF(IFERROR(HLOOKUP(T55,'Appraisal Inputs'!$C$346:$BK$390,39,0),"")="","",IFERROR(HLOOKUP(T55,'Appraisal Inputs'!$C$346:$BK$390,39,0),""))</f>
        <v/>
      </c>
      <c r="U93" s="299" t="str">
        <f>IF(IFERROR(HLOOKUP(U55,'Appraisal Inputs'!$C$346:$BK$390,39,0),"")="","",IFERROR(HLOOKUP(U55,'Appraisal Inputs'!$C$346:$BK$390,39,0),""))</f>
        <v/>
      </c>
      <c r="V93" s="300" t="str">
        <f>IF(IFERROR(HLOOKUP(V55,'Appraisal Inputs'!$C$346:$BK$390,39,0),"")="","",IFERROR(HLOOKUP(V55,'Appraisal Inputs'!$C$346:$BK$390,39,0),""))</f>
        <v/>
      </c>
      <c r="W93" s="299" t="str">
        <f>IF(IFERROR(HLOOKUP(W55,'Appraisal Inputs'!$C$346:$BK$390,39,0),"")="","",IFERROR(HLOOKUP(W55,'Appraisal Inputs'!$C$346:$BK$390,39,0),""))</f>
        <v/>
      </c>
      <c r="X93" s="300" t="str">
        <f>IF(IFERROR(HLOOKUP(X55,'Appraisal Inputs'!$C$346:$BK$390,39,0),"")="","",IFERROR(HLOOKUP(X55,'Appraisal Inputs'!$C$346:$BK$390,39,0),""))</f>
        <v/>
      </c>
      <c r="Y93" s="299" t="str">
        <f>IF(IFERROR(HLOOKUP(Y55,'Appraisal Inputs'!$C$346:$BK$390,39,0),"")="","",IFERROR(HLOOKUP(Y55,'Appraisal Inputs'!$C$346:$BK$390,39,0),""))</f>
        <v/>
      </c>
      <c r="Z93" s="300" t="str">
        <f>IF(IFERROR(HLOOKUP(Z55,'Appraisal Inputs'!$C$346:$BK$390,39,0),"")="","",IFERROR(HLOOKUP(Z55,'Appraisal Inputs'!$C$346:$BK$390,39,0),""))</f>
        <v/>
      </c>
      <c r="AA93" s="299" t="str">
        <f>IF(IFERROR(HLOOKUP(AA55,'Appraisal Inputs'!$C$346:$BK$390,39,0),"")="","",IFERROR(HLOOKUP(AA55,'Appraisal Inputs'!$C$346:$BK$390,39,0),""))</f>
        <v/>
      </c>
      <c r="AB93" s="300" t="str">
        <f>IF(IFERROR(HLOOKUP(AB55,'Appraisal Inputs'!$C$346:$BK$390,39,0),"")="","",IFERROR(HLOOKUP(AB55,'Appraisal Inputs'!$C$346:$BK$390,39,0),""))</f>
        <v/>
      </c>
      <c r="AC93" s="299" t="str">
        <f>IF(IFERROR(HLOOKUP(AC55,'Appraisal Inputs'!$C$346:$BK$390,39,0),"")="","",IFERROR(HLOOKUP(AC55,'Appraisal Inputs'!$C$346:$BK$390,39,0),""))</f>
        <v/>
      </c>
      <c r="AD93" s="300" t="str">
        <f>IF(IFERROR(HLOOKUP(AD55,'Appraisal Inputs'!$C$346:$BK$390,39,0),"")="","",IFERROR(HLOOKUP(AD55,'Appraisal Inputs'!$C$346:$BK$390,39,0),""))</f>
        <v/>
      </c>
      <c r="AE93" s="299" t="str">
        <f>IF(IFERROR(HLOOKUP(AE55,'Appraisal Inputs'!$C$346:$BK$390,39,0),"")="","",IFERROR(HLOOKUP(AE55,'Appraisal Inputs'!$C$346:$BK$390,39,0),""))</f>
        <v/>
      </c>
      <c r="AF93" s="300" t="str">
        <f>IF(IFERROR(HLOOKUP(AF55,'Appraisal Inputs'!$C$346:$BK$390,39,0),"")="","",IFERROR(HLOOKUP(AF55,'Appraisal Inputs'!$C$346:$BK$390,39,0),""))</f>
        <v/>
      </c>
      <c r="AG93" s="299" t="str">
        <f>IF(IFERROR(HLOOKUP(AG55,'Appraisal Inputs'!$C$346:$BK$390,39,0),"")="","",IFERROR(HLOOKUP(AG55,'Appraisal Inputs'!$C$346:$BK$390,39,0),""))</f>
        <v/>
      </c>
      <c r="AH93" s="300" t="str">
        <f>IF(IFERROR(HLOOKUP(AH55,'Appraisal Inputs'!$C$346:$BK$390,39,0),"")="","",IFERROR(HLOOKUP(AH55,'Appraisal Inputs'!$C$346:$BK$390,39,0),""))</f>
        <v/>
      </c>
      <c r="AI93" s="299" t="str">
        <f>IF(IFERROR(HLOOKUP(AI55,'Appraisal Inputs'!$C$346:$BK$390,39,0),"")="","",IFERROR(HLOOKUP(AI55,'Appraisal Inputs'!$C$346:$BK$390,39,0),""))</f>
        <v/>
      </c>
      <c r="AJ93" s="300" t="str">
        <f>IF(IFERROR(HLOOKUP(AJ55,'Appraisal Inputs'!$C$346:$BK$390,39,0),"")="","",IFERROR(HLOOKUP(AJ55,'Appraisal Inputs'!$C$346:$BK$390,39,0),""))</f>
        <v/>
      </c>
      <c r="AK93" s="299" t="str">
        <f>IF(IFERROR(HLOOKUP(AK55,'Appraisal Inputs'!$C$346:$BK$390,39,0),"")="","",IFERROR(HLOOKUP(AK55,'Appraisal Inputs'!$C$346:$BK$390,39,0),""))</f>
        <v/>
      </c>
      <c r="AL93" s="300" t="str">
        <f>IF(IFERROR(HLOOKUP(AL55,'Appraisal Inputs'!$C$346:$BK$390,39,0),"")="","",IFERROR(HLOOKUP(AL55,'Appraisal Inputs'!$C$346:$BK$390,39,0),""))</f>
        <v/>
      </c>
      <c r="AM93" s="299" t="str">
        <f>IF(IFERROR(HLOOKUP(AM55,'Appraisal Inputs'!$C$346:$BK$390,39,0),"")="","",IFERROR(HLOOKUP(AM55,'Appraisal Inputs'!$C$346:$BK$390,39,0),""))</f>
        <v/>
      </c>
      <c r="AN93" s="300" t="str">
        <f>IF(IFERROR(HLOOKUP(AN55,'Appraisal Inputs'!$C$346:$BK$390,39,0),"")="","",IFERROR(HLOOKUP(AN55,'Appraisal Inputs'!$C$346:$BK$390,39,0),""))</f>
        <v/>
      </c>
      <c r="AO93" s="299" t="str">
        <f>IF(IFERROR(HLOOKUP(AO55,'Appraisal Inputs'!$C$346:$BK$390,39,0),"")="","",IFERROR(HLOOKUP(AO55,'Appraisal Inputs'!$C$346:$BK$390,39,0),""))</f>
        <v/>
      </c>
      <c r="AP93" s="300" t="str">
        <f>IF(IFERROR(HLOOKUP(AP55,'Appraisal Inputs'!$C$346:$BK$390,39,0),"")="","",IFERROR(HLOOKUP(AP55,'Appraisal Inputs'!$C$346:$BK$390,39,0),""))</f>
        <v/>
      </c>
      <c r="AQ93" s="299" t="str">
        <f>IF(IFERROR(HLOOKUP(AQ55,'Appraisal Inputs'!$C$346:$BK$390,39,0),"")="","",IFERROR(HLOOKUP(AQ55,'Appraisal Inputs'!$C$346:$BK$390,39,0),""))</f>
        <v/>
      </c>
      <c r="AR93" s="300" t="str">
        <f>IF(IFERROR(HLOOKUP(AR55,'Appraisal Inputs'!$C$346:$BK$390,39,0),"")="","",IFERROR(HLOOKUP(AR55,'Appraisal Inputs'!$C$346:$BK$390,39,0),""))</f>
        <v/>
      </c>
      <c r="AS93" s="299" t="str">
        <f>IF(IFERROR(HLOOKUP(AS55,'Appraisal Inputs'!$C$346:$BK$390,39,0),"")="","",IFERROR(HLOOKUP(AS55,'Appraisal Inputs'!$C$346:$BK$390,39,0),""))</f>
        <v/>
      </c>
      <c r="AT93" s="300" t="str">
        <f>IF(IFERROR(HLOOKUP(AT55,'Appraisal Inputs'!$C$346:$BK$390,39,0),"")="","",IFERROR(HLOOKUP(AT55,'Appraisal Inputs'!$C$346:$BK$390,39,0),""))</f>
        <v/>
      </c>
      <c r="AU93" s="299" t="str">
        <f>IF(IFERROR(HLOOKUP(AU55,'Appraisal Inputs'!$C$346:$BK$390,39,0),"")="","",IFERROR(HLOOKUP(AU55,'Appraisal Inputs'!$C$346:$BK$390,39,0),""))</f>
        <v/>
      </c>
      <c r="AV93" s="300" t="str">
        <f>IF(IFERROR(HLOOKUP(AV55,'Appraisal Inputs'!$C$346:$BK$390,39,0),"")="","",IFERROR(HLOOKUP(AV55,'Appraisal Inputs'!$C$346:$BK$390,39,0),""))</f>
        <v/>
      </c>
      <c r="AW93" s="299" t="str">
        <f>IF(IFERROR(HLOOKUP(AW55,'Appraisal Inputs'!$C$346:$BK$390,39,0),"")="","",IFERROR(HLOOKUP(AW55,'Appraisal Inputs'!$C$346:$BK$390,39,0),""))</f>
        <v/>
      </c>
      <c r="AX93" s="300" t="str">
        <f>IF(IFERROR(HLOOKUP(AX55,'Appraisal Inputs'!$C$346:$BK$390,39,0),"")="","",IFERROR(HLOOKUP(AX55,'Appraisal Inputs'!$C$346:$BK$390,39,0),""))</f>
        <v/>
      </c>
      <c r="AY93" s="299" t="str">
        <f>IF(IFERROR(HLOOKUP(AY55,'Appraisal Inputs'!$C$346:$BK$390,39,0),"")="","",IFERROR(HLOOKUP(AY55,'Appraisal Inputs'!$C$346:$BK$390,39,0),""))</f>
        <v/>
      </c>
      <c r="AZ93" s="300" t="str">
        <f>IF(IFERROR(HLOOKUP(AZ55,'Appraisal Inputs'!$C$346:$BK$390,39,0),"")="","",IFERROR(HLOOKUP(AZ55,'Appraisal Inputs'!$C$346:$BK$390,39,0),""))</f>
        <v/>
      </c>
      <c r="BA93" s="299" t="str">
        <f>IF(IFERROR(HLOOKUP(BA55,'Appraisal Inputs'!$C$346:$BK$390,39,0),"")="","",IFERROR(HLOOKUP(BA55,'Appraisal Inputs'!$C$346:$BK$390,39,0),""))</f>
        <v/>
      </c>
      <c r="BB93" s="300" t="str">
        <f>IF(IFERROR(HLOOKUP(BB55,'Appraisal Inputs'!$C$346:$BK$390,39,0),"")="","",IFERROR(HLOOKUP(BB55,'Appraisal Inputs'!$C$346:$BK$390,39,0),""))</f>
        <v/>
      </c>
      <c r="BC93" s="299" t="str">
        <f>IF(IFERROR(HLOOKUP(BC55,'Appraisal Inputs'!$C$346:$BK$390,39,0),"")="","",IFERROR(HLOOKUP(BC55,'Appraisal Inputs'!$C$346:$BK$390,39,0),""))</f>
        <v/>
      </c>
      <c r="BD93" s="300" t="str">
        <f>IF(IFERROR(HLOOKUP(BD55,'Appraisal Inputs'!$C$346:$BK$390,39,0),"")="","",IFERROR(HLOOKUP(BD55,'Appraisal Inputs'!$C$346:$BK$390,39,0),""))</f>
        <v/>
      </c>
      <c r="BE93" s="299" t="str">
        <f>IF(IFERROR(HLOOKUP(BE55,'Appraisal Inputs'!$C$346:$BK$390,39,0),"")="","",IFERROR(HLOOKUP(BE55,'Appraisal Inputs'!$C$346:$BK$390,39,0),""))</f>
        <v/>
      </c>
      <c r="BF93" s="300" t="str">
        <f>IF(IFERROR(HLOOKUP(BF55,'Appraisal Inputs'!$C$346:$BK$390,39,0),"")="","",IFERROR(HLOOKUP(BF55,'Appraisal Inputs'!$C$346:$BK$390,39,0),""))</f>
        <v/>
      </c>
      <c r="BG93" s="299" t="str">
        <f>IF(IFERROR(HLOOKUP(BG55,'Appraisal Inputs'!$C$346:$BK$390,39,0),"")="","",IFERROR(HLOOKUP(BG55,'Appraisal Inputs'!$C$346:$BK$390,39,0),""))</f>
        <v/>
      </c>
      <c r="BH93" s="300" t="str">
        <f>IF(IFERROR(HLOOKUP(BH55,'Appraisal Inputs'!$C$346:$BK$390,39,0),"")="","",IFERROR(HLOOKUP(BH55,'Appraisal Inputs'!$C$346:$BK$390,39,0),""))</f>
        <v/>
      </c>
      <c r="BI93" s="299" t="str">
        <f>IF(IFERROR(HLOOKUP(BI55,'Appraisal Inputs'!$C$346:$BK$390,39,0),"")="","",IFERROR(HLOOKUP(BI55,'Appraisal Inputs'!$C$346:$BK$390,39,0),""))</f>
        <v/>
      </c>
      <c r="BJ93" s="315" t="str">
        <f>IF(IFERROR(HLOOKUP(BJ55,'Appraisal Inputs'!$C$346:$BK$390,39,0),"")="","",IFERROR(HLOOKUP(BJ55,'Appraisal Inputs'!$C$346:$BK$390,39,0),""))</f>
        <v/>
      </c>
      <c r="BL93" s="299">
        <f t="shared" si="3"/>
        <v>0</v>
      </c>
      <c r="BM93" s="318" t="str">
        <f t="shared" si="2"/>
        <v>No</v>
      </c>
    </row>
    <row r="94" spans="1:65" x14ac:dyDescent="0.25">
      <c r="A94" s="86"/>
      <c r="B94" s="143" t="str">
        <f>'Appraisal Inputs'!C385</f>
        <v>Comp 36</v>
      </c>
      <c r="C94" s="299" t="str">
        <f>IF(IFERROR(HLOOKUP(C55,'Appraisal Inputs'!$C$346:$BK$390,40,0),"")="","",IFERROR(HLOOKUP(C55,'Appraisal Inputs'!$C$346:$BK$390,40,0),""))</f>
        <v/>
      </c>
      <c r="D94" s="300" t="str">
        <f>IF(IFERROR(HLOOKUP(D55,'Appraisal Inputs'!$C$346:$BK$390,40,0),"")="","",IFERROR(HLOOKUP(D55,'Appraisal Inputs'!$C$346:$BK$390,40,0),""))</f>
        <v/>
      </c>
      <c r="E94" s="299" t="str">
        <f>IF(IFERROR(HLOOKUP(E55,'Appraisal Inputs'!$C$346:$BK$390,40,0),"")="","",IFERROR(HLOOKUP(E55,'Appraisal Inputs'!$C$346:$BK$390,40,0),""))</f>
        <v/>
      </c>
      <c r="F94" s="300" t="str">
        <f>IF(IFERROR(HLOOKUP(F55,'Appraisal Inputs'!$C$346:$BK$390,40,0),"")="","",IFERROR(HLOOKUP(F55,'Appraisal Inputs'!$C$346:$BK$390,40,0),""))</f>
        <v/>
      </c>
      <c r="G94" s="299" t="str">
        <f>IF(IFERROR(HLOOKUP(G55,'Appraisal Inputs'!$C$346:$BK$390,40,0),"")="","",IFERROR(HLOOKUP(G55,'Appraisal Inputs'!$C$346:$BK$390,40,0),""))</f>
        <v/>
      </c>
      <c r="H94" s="300" t="str">
        <f>IF(IFERROR(HLOOKUP(H55,'Appraisal Inputs'!$C$346:$BK$390,40,0),"")="","",IFERROR(HLOOKUP(H55,'Appraisal Inputs'!$C$346:$BK$390,40,0),""))</f>
        <v/>
      </c>
      <c r="I94" s="299" t="str">
        <f>IF(IFERROR(HLOOKUP(I55,'Appraisal Inputs'!$C$346:$BK$390,40,0),"")="","",IFERROR(HLOOKUP(I55,'Appraisal Inputs'!$C$346:$BK$390,40,0),""))</f>
        <v/>
      </c>
      <c r="J94" s="300" t="str">
        <f>IF(IFERROR(HLOOKUP(J55,'Appraisal Inputs'!$C$346:$BK$390,40,0),"")="","",IFERROR(HLOOKUP(J55,'Appraisal Inputs'!$C$346:$BK$390,40,0),""))</f>
        <v/>
      </c>
      <c r="K94" s="299" t="str">
        <f>IF(IFERROR(HLOOKUP(K55,'Appraisal Inputs'!$C$346:$BK$390,40,0),"")="","",IFERROR(HLOOKUP(K55,'Appraisal Inputs'!$C$346:$BK$390,40,0),""))</f>
        <v/>
      </c>
      <c r="L94" s="300" t="str">
        <f>IF(IFERROR(HLOOKUP(L55,'Appraisal Inputs'!$C$346:$BK$390,40,0),"")="","",IFERROR(HLOOKUP(L55,'Appraisal Inputs'!$C$346:$BK$390,40,0),""))</f>
        <v/>
      </c>
      <c r="M94" s="299" t="str">
        <f>IF(IFERROR(HLOOKUP(M55,'Appraisal Inputs'!$C$346:$BK$390,40,0),"")="","",IFERROR(HLOOKUP(M55,'Appraisal Inputs'!$C$346:$BK$390,40,0),""))</f>
        <v/>
      </c>
      <c r="N94" s="300" t="str">
        <f>IF(IFERROR(HLOOKUP(N55,'Appraisal Inputs'!$C$346:$BK$390,40,0),"")="","",IFERROR(HLOOKUP(N55,'Appraisal Inputs'!$C$346:$BK$390,40,0),""))</f>
        <v/>
      </c>
      <c r="O94" s="299" t="str">
        <f>IF(IFERROR(HLOOKUP(O55,'Appraisal Inputs'!$C$346:$BK$390,40,0),"")="","",IFERROR(HLOOKUP(O55,'Appraisal Inputs'!$C$346:$BK$390,40,0),""))</f>
        <v/>
      </c>
      <c r="P94" s="300" t="str">
        <f>IF(IFERROR(HLOOKUP(P55,'Appraisal Inputs'!$C$346:$BK$390,40,0),"")="","",IFERROR(HLOOKUP(P55,'Appraisal Inputs'!$C$346:$BK$390,40,0),""))</f>
        <v/>
      </c>
      <c r="Q94" s="299" t="str">
        <f>IF(IFERROR(HLOOKUP(Q55,'Appraisal Inputs'!$C$346:$BK$390,40,0),"")="","",IFERROR(HLOOKUP(Q55,'Appraisal Inputs'!$C$346:$BK$390,40,0),""))</f>
        <v/>
      </c>
      <c r="R94" s="300" t="str">
        <f>IF(IFERROR(HLOOKUP(R55,'Appraisal Inputs'!$C$346:$BK$390,40,0),"")="","",IFERROR(HLOOKUP(R55,'Appraisal Inputs'!$C$346:$BK$390,40,0),""))</f>
        <v/>
      </c>
      <c r="S94" s="299" t="str">
        <f>IF(IFERROR(HLOOKUP(S55,'Appraisal Inputs'!$C$346:$BK$390,40,0),"")="","",IFERROR(HLOOKUP(S55,'Appraisal Inputs'!$C$346:$BK$390,40,0),""))</f>
        <v/>
      </c>
      <c r="T94" s="300" t="str">
        <f>IF(IFERROR(HLOOKUP(T55,'Appraisal Inputs'!$C$346:$BK$390,40,0),"")="","",IFERROR(HLOOKUP(T55,'Appraisal Inputs'!$C$346:$BK$390,40,0),""))</f>
        <v/>
      </c>
      <c r="U94" s="299" t="str">
        <f>IF(IFERROR(HLOOKUP(U55,'Appraisal Inputs'!$C$346:$BK$390,40,0),"")="","",IFERROR(HLOOKUP(U55,'Appraisal Inputs'!$C$346:$BK$390,40,0),""))</f>
        <v/>
      </c>
      <c r="V94" s="300" t="str">
        <f>IF(IFERROR(HLOOKUP(V55,'Appraisal Inputs'!$C$346:$BK$390,40,0),"")="","",IFERROR(HLOOKUP(V55,'Appraisal Inputs'!$C$346:$BK$390,40,0),""))</f>
        <v/>
      </c>
      <c r="W94" s="299" t="str">
        <f>IF(IFERROR(HLOOKUP(W55,'Appraisal Inputs'!$C$346:$BK$390,40,0),"")="","",IFERROR(HLOOKUP(W55,'Appraisal Inputs'!$C$346:$BK$390,40,0),""))</f>
        <v/>
      </c>
      <c r="X94" s="300" t="str">
        <f>IF(IFERROR(HLOOKUP(X55,'Appraisal Inputs'!$C$346:$BK$390,40,0),"")="","",IFERROR(HLOOKUP(X55,'Appraisal Inputs'!$C$346:$BK$390,40,0),""))</f>
        <v/>
      </c>
      <c r="Y94" s="299" t="str">
        <f>IF(IFERROR(HLOOKUP(Y55,'Appraisal Inputs'!$C$346:$BK$390,40,0),"")="","",IFERROR(HLOOKUP(Y55,'Appraisal Inputs'!$C$346:$BK$390,40,0),""))</f>
        <v/>
      </c>
      <c r="Z94" s="300" t="str">
        <f>IF(IFERROR(HLOOKUP(Z55,'Appraisal Inputs'!$C$346:$BK$390,40,0),"")="","",IFERROR(HLOOKUP(Z55,'Appraisal Inputs'!$C$346:$BK$390,40,0),""))</f>
        <v/>
      </c>
      <c r="AA94" s="299" t="str">
        <f>IF(IFERROR(HLOOKUP(AA55,'Appraisal Inputs'!$C$346:$BK$390,40,0),"")="","",IFERROR(HLOOKUP(AA55,'Appraisal Inputs'!$C$346:$BK$390,40,0),""))</f>
        <v/>
      </c>
      <c r="AB94" s="300" t="str">
        <f>IF(IFERROR(HLOOKUP(AB55,'Appraisal Inputs'!$C$346:$BK$390,40,0),"")="","",IFERROR(HLOOKUP(AB55,'Appraisal Inputs'!$C$346:$BK$390,40,0),""))</f>
        <v/>
      </c>
      <c r="AC94" s="299" t="str">
        <f>IF(IFERROR(HLOOKUP(AC55,'Appraisal Inputs'!$C$346:$BK$390,40,0),"")="","",IFERROR(HLOOKUP(AC55,'Appraisal Inputs'!$C$346:$BK$390,40,0),""))</f>
        <v/>
      </c>
      <c r="AD94" s="300" t="str">
        <f>IF(IFERROR(HLOOKUP(AD55,'Appraisal Inputs'!$C$346:$BK$390,40,0),"")="","",IFERROR(HLOOKUP(AD55,'Appraisal Inputs'!$C$346:$BK$390,40,0),""))</f>
        <v/>
      </c>
      <c r="AE94" s="299" t="str">
        <f>IF(IFERROR(HLOOKUP(AE55,'Appraisal Inputs'!$C$346:$BK$390,40,0),"")="","",IFERROR(HLOOKUP(AE55,'Appraisal Inputs'!$C$346:$BK$390,40,0),""))</f>
        <v/>
      </c>
      <c r="AF94" s="300" t="str">
        <f>IF(IFERROR(HLOOKUP(AF55,'Appraisal Inputs'!$C$346:$BK$390,40,0),"")="","",IFERROR(HLOOKUP(AF55,'Appraisal Inputs'!$C$346:$BK$390,40,0),""))</f>
        <v/>
      </c>
      <c r="AG94" s="299" t="str">
        <f>IF(IFERROR(HLOOKUP(AG55,'Appraisal Inputs'!$C$346:$BK$390,40,0),"")="","",IFERROR(HLOOKUP(AG55,'Appraisal Inputs'!$C$346:$BK$390,40,0),""))</f>
        <v/>
      </c>
      <c r="AH94" s="300" t="str">
        <f>IF(IFERROR(HLOOKUP(AH55,'Appraisal Inputs'!$C$346:$BK$390,40,0),"")="","",IFERROR(HLOOKUP(AH55,'Appraisal Inputs'!$C$346:$BK$390,40,0),""))</f>
        <v/>
      </c>
      <c r="AI94" s="299" t="str">
        <f>IF(IFERROR(HLOOKUP(AI55,'Appraisal Inputs'!$C$346:$BK$390,40,0),"")="","",IFERROR(HLOOKUP(AI55,'Appraisal Inputs'!$C$346:$BK$390,40,0),""))</f>
        <v/>
      </c>
      <c r="AJ94" s="300" t="str">
        <f>IF(IFERROR(HLOOKUP(AJ55,'Appraisal Inputs'!$C$346:$BK$390,40,0),"")="","",IFERROR(HLOOKUP(AJ55,'Appraisal Inputs'!$C$346:$BK$390,40,0),""))</f>
        <v/>
      </c>
      <c r="AK94" s="299" t="str">
        <f>IF(IFERROR(HLOOKUP(AK55,'Appraisal Inputs'!$C$346:$BK$390,40,0),"")="","",IFERROR(HLOOKUP(AK55,'Appraisal Inputs'!$C$346:$BK$390,40,0),""))</f>
        <v/>
      </c>
      <c r="AL94" s="300" t="str">
        <f>IF(IFERROR(HLOOKUP(AL55,'Appraisal Inputs'!$C$346:$BK$390,40,0),"")="","",IFERROR(HLOOKUP(AL55,'Appraisal Inputs'!$C$346:$BK$390,40,0),""))</f>
        <v/>
      </c>
      <c r="AM94" s="299" t="str">
        <f>IF(IFERROR(HLOOKUP(AM55,'Appraisal Inputs'!$C$346:$BK$390,40,0),"")="","",IFERROR(HLOOKUP(AM55,'Appraisal Inputs'!$C$346:$BK$390,40,0),""))</f>
        <v/>
      </c>
      <c r="AN94" s="300" t="str">
        <f>IF(IFERROR(HLOOKUP(AN55,'Appraisal Inputs'!$C$346:$BK$390,40,0),"")="","",IFERROR(HLOOKUP(AN55,'Appraisal Inputs'!$C$346:$BK$390,40,0),""))</f>
        <v/>
      </c>
      <c r="AO94" s="299" t="str">
        <f>IF(IFERROR(HLOOKUP(AO55,'Appraisal Inputs'!$C$346:$BK$390,40,0),"")="","",IFERROR(HLOOKUP(AO55,'Appraisal Inputs'!$C$346:$BK$390,40,0),""))</f>
        <v/>
      </c>
      <c r="AP94" s="300" t="str">
        <f>IF(IFERROR(HLOOKUP(AP55,'Appraisal Inputs'!$C$346:$BK$390,40,0),"")="","",IFERROR(HLOOKUP(AP55,'Appraisal Inputs'!$C$346:$BK$390,40,0),""))</f>
        <v/>
      </c>
      <c r="AQ94" s="299" t="str">
        <f>IF(IFERROR(HLOOKUP(AQ55,'Appraisal Inputs'!$C$346:$BK$390,40,0),"")="","",IFERROR(HLOOKUP(AQ55,'Appraisal Inputs'!$C$346:$BK$390,40,0),""))</f>
        <v/>
      </c>
      <c r="AR94" s="300" t="str">
        <f>IF(IFERROR(HLOOKUP(AR55,'Appraisal Inputs'!$C$346:$BK$390,40,0),"")="","",IFERROR(HLOOKUP(AR55,'Appraisal Inputs'!$C$346:$BK$390,40,0),""))</f>
        <v/>
      </c>
      <c r="AS94" s="299" t="str">
        <f>IF(IFERROR(HLOOKUP(AS55,'Appraisal Inputs'!$C$346:$BK$390,40,0),"")="","",IFERROR(HLOOKUP(AS55,'Appraisal Inputs'!$C$346:$BK$390,40,0),""))</f>
        <v/>
      </c>
      <c r="AT94" s="300" t="str">
        <f>IF(IFERROR(HLOOKUP(AT55,'Appraisal Inputs'!$C$346:$BK$390,40,0),"")="","",IFERROR(HLOOKUP(AT55,'Appraisal Inputs'!$C$346:$BK$390,40,0),""))</f>
        <v/>
      </c>
      <c r="AU94" s="299" t="str">
        <f>IF(IFERROR(HLOOKUP(AU55,'Appraisal Inputs'!$C$346:$BK$390,40,0),"")="","",IFERROR(HLOOKUP(AU55,'Appraisal Inputs'!$C$346:$BK$390,40,0),""))</f>
        <v/>
      </c>
      <c r="AV94" s="300" t="str">
        <f>IF(IFERROR(HLOOKUP(AV55,'Appraisal Inputs'!$C$346:$BK$390,40,0),"")="","",IFERROR(HLOOKUP(AV55,'Appraisal Inputs'!$C$346:$BK$390,40,0),""))</f>
        <v/>
      </c>
      <c r="AW94" s="299" t="str">
        <f>IF(IFERROR(HLOOKUP(AW55,'Appraisal Inputs'!$C$346:$BK$390,40,0),"")="","",IFERROR(HLOOKUP(AW55,'Appraisal Inputs'!$C$346:$BK$390,40,0),""))</f>
        <v/>
      </c>
      <c r="AX94" s="300" t="str">
        <f>IF(IFERROR(HLOOKUP(AX55,'Appraisal Inputs'!$C$346:$BK$390,40,0),"")="","",IFERROR(HLOOKUP(AX55,'Appraisal Inputs'!$C$346:$BK$390,40,0),""))</f>
        <v/>
      </c>
      <c r="AY94" s="299" t="str">
        <f>IF(IFERROR(HLOOKUP(AY55,'Appraisal Inputs'!$C$346:$BK$390,40,0),"")="","",IFERROR(HLOOKUP(AY55,'Appraisal Inputs'!$C$346:$BK$390,40,0),""))</f>
        <v/>
      </c>
      <c r="AZ94" s="300" t="str">
        <f>IF(IFERROR(HLOOKUP(AZ55,'Appraisal Inputs'!$C$346:$BK$390,40,0),"")="","",IFERROR(HLOOKUP(AZ55,'Appraisal Inputs'!$C$346:$BK$390,40,0),""))</f>
        <v/>
      </c>
      <c r="BA94" s="299" t="str">
        <f>IF(IFERROR(HLOOKUP(BA55,'Appraisal Inputs'!$C$346:$BK$390,40,0),"")="","",IFERROR(HLOOKUP(BA55,'Appraisal Inputs'!$C$346:$BK$390,40,0),""))</f>
        <v/>
      </c>
      <c r="BB94" s="300" t="str">
        <f>IF(IFERROR(HLOOKUP(BB55,'Appraisal Inputs'!$C$346:$BK$390,40,0),"")="","",IFERROR(HLOOKUP(BB55,'Appraisal Inputs'!$C$346:$BK$390,40,0),""))</f>
        <v/>
      </c>
      <c r="BC94" s="299" t="str">
        <f>IF(IFERROR(HLOOKUP(BC55,'Appraisal Inputs'!$C$346:$BK$390,40,0),"")="","",IFERROR(HLOOKUP(BC55,'Appraisal Inputs'!$C$346:$BK$390,40,0),""))</f>
        <v/>
      </c>
      <c r="BD94" s="300" t="str">
        <f>IF(IFERROR(HLOOKUP(BD55,'Appraisal Inputs'!$C$346:$BK$390,40,0),"")="","",IFERROR(HLOOKUP(BD55,'Appraisal Inputs'!$C$346:$BK$390,40,0),""))</f>
        <v/>
      </c>
      <c r="BE94" s="299" t="str">
        <f>IF(IFERROR(HLOOKUP(BE55,'Appraisal Inputs'!$C$346:$BK$390,40,0),"")="","",IFERROR(HLOOKUP(BE55,'Appraisal Inputs'!$C$346:$BK$390,40,0),""))</f>
        <v/>
      </c>
      <c r="BF94" s="300" t="str">
        <f>IF(IFERROR(HLOOKUP(BF55,'Appraisal Inputs'!$C$346:$BK$390,40,0),"")="","",IFERROR(HLOOKUP(BF55,'Appraisal Inputs'!$C$346:$BK$390,40,0),""))</f>
        <v/>
      </c>
      <c r="BG94" s="299" t="str">
        <f>IF(IFERROR(HLOOKUP(BG55,'Appraisal Inputs'!$C$346:$BK$390,40,0),"")="","",IFERROR(HLOOKUP(BG55,'Appraisal Inputs'!$C$346:$BK$390,40,0),""))</f>
        <v/>
      </c>
      <c r="BH94" s="300" t="str">
        <f>IF(IFERROR(HLOOKUP(BH55,'Appraisal Inputs'!$C$346:$BK$390,40,0),"")="","",IFERROR(HLOOKUP(BH55,'Appraisal Inputs'!$C$346:$BK$390,40,0),""))</f>
        <v/>
      </c>
      <c r="BI94" s="299" t="str">
        <f>IF(IFERROR(HLOOKUP(BI55,'Appraisal Inputs'!$C$346:$BK$390,40,0),"")="","",IFERROR(HLOOKUP(BI55,'Appraisal Inputs'!$C$346:$BK$390,40,0),""))</f>
        <v/>
      </c>
      <c r="BJ94" s="315" t="str">
        <f>IF(IFERROR(HLOOKUP(BJ55,'Appraisal Inputs'!$C$346:$BK$390,40,0),"")="","",IFERROR(HLOOKUP(BJ55,'Appraisal Inputs'!$C$346:$BK$390,40,0),""))</f>
        <v/>
      </c>
      <c r="BL94" s="299">
        <f t="shared" si="3"/>
        <v>0</v>
      </c>
      <c r="BM94" s="318" t="str">
        <f t="shared" si="2"/>
        <v>No</v>
      </c>
    </row>
    <row r="95" spans="1:65" x14ac:dyDescent="0.25">
      <c r="A95" s="86"/>
      <c r="B95" s="143" t="str">
        <f>'Appraisal Inputs'!C386</f>
        <v>Comp 37</v>
      </c>
      <c r="C95" s="299" t="str">
        <f>IF(IFERROR(HLOOKUP(C55,'Appraisal Inputs'!$C$346:$BK$390,41,0),"")="","",IFERROR(HLOOKUP(C55,'Appraisal Inputs'!$C$346:$BK$390,41,0),""))</f>
        <v/>
      </c>
      <c r="D95" s="300" t="str">
        <f>IF(IFERROR(HLOOKUP(D55,'Appraisal Inputs'!$C$346:$BK$390,41,0),"")="","",IFERROR(HLOOKUP(D55,'Appraisal Inputs'!$C$346:$BK$390,41,0),""))</f>
        <v/>
      </c>
      <c r="E95" s="299" t="str">
        <f>IF(IFERROR(HLOOKUP(E55,'Appraisal Inputs'!$C$346:$BK$390,41,0),"")="","",IFERROR(HLOOKUP(E55,'Appraisal Inputs'!$C$346:$BK$390,41,0),""))</f>
        <v/>
      </c>
      <c r="F95" s="300" t="str">
        <f>IF(IFERROR(HLOOKUP(F55,'Appraisal Inputs'!$C$346:$BK$390,41,0),"")="","",IFERROR(HLOOKUP(F55,'Appraisal Inputs'!$C$346:$BK$390,41,0),""))</f>
        <v/>
      </c>
      <c r="G95" s="299" t="str">
        <f>IF(IFERROR(HLOOKUP(G55,'Appraisal Inputs'!$C$346:$BK$390,41,0),"")="","",IFERROR(HLOOKUP(G55,'Appraisal Inputs'!$C$346:$BK$390,41,0),""))</f>
        <v/>
      </c>
      <c r="H95" s="300" t="str">
        <f>IF(IFERROR(HLOOKUP(H55,'Appraisal Inputs'!$C$346:$BK$390,41,0),"")="","",IFERROR(HLOOKUP(H55,'Appraisal Inputs'!$C$346:$BK$390,41,0),""))</f>
        <v/>
      </c>
      <c r="I95" s="299" t="str">
        <f>IF(IFERROR(HLOOKUP(I55,'Appraisal Inputs'!$C$346:$BK$390,41,0),"")="","",IFERROR(HLOOKUP(I55,'Appraisal Inputs'!$C$346:$BK$390,41,0),""))</f>
        <v/>
      </c>
      <c r="J95" s="300" t="str">
        <f>IF(IFERROR(HLOOKUP(J55,'Appraisal Inputs'!$C$346:$BK$390,41,0),"")="","",IFERROR(HLOOKUP(J55,'Appraisal Inputs'!$C$346:$BK$390,41,0),""))</f>
        <v/>
      </c>
      <c r="K95" s="299" t="str">
        <f>IF(IFERROR(HLOOKUP(K55,'Appraisal Inputs'!$C$346:$BK$390,41,0),"")="","",IFERROR(HLOOKUP(K55,'Appraisal Inputs'!$C$346:$BK$390,41,0),""))</f>
        <v/>
      </c>
      <c r="L95" s="300" t="str">
        <f>IF(IFERROR(HLOOKUP(L55,'Appraisal Inputs'!$C$346:$BK$390,41,0),"")="","",IFERROR(HLOOKUP(L55,'Appraisal Inputs'!$C$346:$BK$390,41,0),""))</f>
        <v/>
      </c>
      <c r="M95" s="299" t="str">
        <f>IF(IFERROR(HLOOKUP(M55,'Appraisal Inputs'!$C$346:$BK$390,41,0),"")="","",IFERROR(HLOOKUP(M55,'Appraisal Inputs'!$C$346:$BK$390,41,0),""))</f>
        <v/>
      </c>
      <c r="N95" s="300" t="str">
        <f>IF(IFERROR(HLOOKUP(N55,'Appraisal Inputs'!$C$346:$BK$390,41,0),"")="","",IFERROR(HLOOKUP(N55,'Appraisal Inputs'!$C$346:$BK$390,41,0),""))</f>
        <v/>
      </c>
      <c r="O95" s="299" t="str">
        <f>IF(IFERROR(HLOOKUP(O55,'Appraisal Inputs'!$C$346:$BK$390,41,0),"")="","",IFERROR(HLOOKUP(O55,'Appraisal Inputs'!$C$346:$BK$390,41,0),""))</f>
        <v/>
      </c>
      <c r="P95" s="300" t="str">
        <f>IF(IFERROR(HLOOKUP(P55,'Appraisal Inputs'!$C$346:$BK$390,41,0),"")="","",IFERROR(HLOOKUP(P55,'Appraisal Inputs'!$C$346:$BK$390,41,0),""))</f>
        <v/>
      </c>
      <c r="Q95" s="299" t="str">
        <f>IF(IFERROR(HLOOKUP(Q55,'Appraisal Inputs'!$C$346:$BK$390,41,0),"")="","",IFERROR(HLOOKUP(Q55,'Appraisal Inputs'!$C$346:$BK$390,41,0),""))</f>
        <v/>
      </c>
      <c r="R95" s="300" t="str">
        <f>IF(IFERROR(HLOOKUP(R55,'Appraisal Inputs'!$C$346:$BK$390,41,0),"")="","",IFERROR(HLOOKUP(R55,'Appraisal Inputs'!$C$346:$BK$390,41,0),""))</f>
        <v/>
      </c>
      <c r="S95" s="299" t="str">
        <f>IF(IFERROR(HLOOKUP(S55,'Appraisal Inputs'!$C$346:$BK$390,41,0),"")="","",IFERROR(HLOOKUP(S55,'Appraisal Inputs'!$C$346:$BK$390,41,0),""))</f>
        <v/>
      </c>
      <c r="T95" s="300" t="str">
        <f>IF(IFERROR(HLOOKUP(T55,'Appraisal Inputs'!$C$346:$BK$390,41,0),"")="","",IFERROR(HLOOKUP(T55,'Appraisal Inputs'!$C$346:$BK$390,41,0),""))</f>
        <v/>
      </c>
      <c r="U95" s="299" t="str">
        <f>IF(IFERROR(HLOOKUP(U55,'Appraisal Inputs'!$C$346:$BK$390,41,0),"")="","",IFERROR(HLOOKUP(U55,'Appraisal Inputs'!$C$346:$BK$390,41,0),""))</f>
        <v/>
      </c>
      <c r="V95" s="300" t="str">
        <f>IF(IFERROR(HLOOKUP(V55,'Appraisal Inputs'!$C$346:$BK$390,41,0),"")="","",IFERROR(HLOOKUP(V55,'Appraisal Inputs'!$C$346:$BK$390,41,0),""))</f>
        <v/>
      </c>
      <c r="W95" s="299" t="str">
        <f>IF(IFERROR(HLOOKUP(W55,'Appraisal Inputs'!$C$346:$BK$390,41,0),"")="","",IFERROR(HLOOKUP(W55,'Appraisal Inputs'!$C$346:$BK$390,41,0),""))</f>
        <v/>
      </c>
      <c r="X95" s="300" t="str">
        <f>IF(IFERROR(HLOOKUP(X55,'Appraisal Inputs'!$C$346:$BK$390,41,0),"")="","",IFERROR(HLOOKUP(X55,'Appraisal Inputs'!$C$346:$BK$390,41,0),""))</f>
        <v/>
      </c>
      <c r="Y95" s="299" t="str">
        <f>IF(IFERROR(HLOOKUP(Y55,'Appraisal Inputs'!$C$346:$BK$390,41,0),"")="","",IFERROR(HLOOKUP(Y55,'Appraisal Inputs'!$C$346:$BK$390,41,0),""))</f>
        <v/>
      </c>
      <c r="Z95" s="300" t="str">
        <f>IF(IFERROR(HLOOKUP(Z55,'Appraisal Inputs'!$C$346:$BK$390,41,0),"")="","",IFERROR(HLOOKUP(Z55,'Appraisal Inputs'!$C$346:$BK$390,41,0),""))</f>
        <v/>
      </c>
      <c r="AA95" s="299" t="str">
        <f>IF(IFERROR(HLOOKUP(AA55,'Appraisal Inputs'!$C$346:$BK$390,41,0),"")="","",IFERROR(HLOOKUP(AA55,'Appraisal Inputs'!$C$346:$BK$390,41,0),""))</f>
        <v/>
      </c>
      <c r="AB95" s="300" t="str">
        <f>IF(IFERROR(HLOOKUP(AB55,'Appraisal Inputs'!$C$346:$BK$390,41,0),"")="","",IFERROR(HLOOKUP(AB55,'Appraisal Inputs'!$C$346:$BK$390,41,0),""))</f>
        <v/>
      </c>
      <c r="AC95" s="299" t="str">
        <f>IF(IFERROR(HLOOKUP(AC55,'Appraisal Inputs'!$C$346:$BK$390,41,0),"")="","",IFERROR(HLOOKUP(AC55,'Appraisal Inputs'!$C$346:$BK$390,41,0),""))</f>
        <v/>
      </c>
      <c r="AD95" s="300" t="str">
        <f>IF(IFERROR(HLOOKUP(AD55,'Appraisal Inputs'!$C$346:$BK$390,41,0),"")="","",IFERROR(HLOOKUP(AD55,'Appraisal Inputs'!$C$346:$BK$390,41,0),""))</f>
        <v/>
      </c>
      <c r="AE95" s="299" t="str">
        <f>IF(IFERROR(HLOOKUP(AE55,'Appraisal Inputs'!$C$346:$BK$390,41,0),"")="","",IFERROR(HLOOKUP(AE55,'Appraisal Inputs'!$C$346:$BK$390,41,0),""))</f>
        <v/>
      </c>
      <c r="AF95" s="300" t="str">
        <f>IF(IFERROR(HLOOKUP(AF55,'Appraisal Inputs'!$C$346:$BK$390,41,0),"")="","",IFERROR(HLOOKUP(AF55,'Appraisal Inputs'!$C$346:$BK$390,41,0),""))</f>
        <v/>
      </c>
      <c r="AG95" s="299" t="str">
        <f>IF(IFERROR(HLOOKUP(AG55,'Appraisal Inputs'!$C$346:$BK$390,41,0),"")="","",IFERROR(HLOOKUP(AG55,'Appraisal Inputs'!$C$346:$BK$390,41,0),""))</f>
        <v/>
      </c>
      <c r="AH95" s="300" t="str">
        <f>IF(IFERROR(HLOOKUP(AH55,'Appraisal Inputs'!$C$346:$BK$390,41,0),"")="","",IFERROR(HLOOKUP(AH55,'Appraisal Inputs'!$C$346:$BK$390,41,0),""))</f>
        <v/>
      </c>
      <c r="AI95" s="299" t="str">
        <f>IF(IFERROR(HLOOKUP(AI55,'Appraisal Inputs'!$C$346:$BK$390,41,0),"")="","",IFERROR(HLOOKUP(AI55,'Appraisal Inputs'!$C$346:$BK$390,41,0),""))</f>
        <v/>
      </c>
      <c r="AJ95" s="300" t="str">
        <f>IF(IFERROR(HLOOKUP(AJ55,'Appraisal Inputs'!$C$346:$BK$390,41,0),"")="","",IFERROR(HLOOKUP(AJ55,'Appraisal Inputs'!$C$346:$BK$390,41,0),""))</f>
        <v/>
      </c>
      <c r="AK95" s="299" t="str">
        <f>IF(IFERROR(HLOOKUP(AK55,'Appraisal Inputs'!$C$346:$BK$390,41,0),"")="","",IFERROR(HLOOKUP(AK55,'Appraisal Inputs'!$C$346:$BK$390,41,0),""))</f>
        <v/>
      </c>
      <c r="AL95" s="300" t="str">
        <f>IF(IFERROR(HLOOKUP(AL55,'Appraisal Inputs'!$C$346:$BK$390,41,0),"")="","",IFERROR(HLOOKUP(AL55,'Appraisal Inputs'!$C$346:$BK$390,41,0),""))</f>
        <v/>
      </c>
      <c r="AM95" s="299" t="str">
        <f>IF(IFERROR(HLOOKUP(AM55,'Appraisal Inputs'!$C$346:$BK$390,41,0),"")="","",IFERROR(HLOOKUP(AM55,'Appraisal Inputs'!$C$346:$BK$390,41,0),""))</f>
        <v/>
      </c>
      <c r="AN95" s="300" t="str">
        <f>IF(IFERROR(HLOOKUP(AN55,'Appraisal Inputs'!$C$346:$BK$390,41,0),"")="","",IFERROR(HLOOKUP(AN55,'Appraisal Inputs'!$C$346:$BK$390,41,0),""))</f>
        <v/>
      </c>
      <c r="AO95" s="299" t="str">
        <f>IF(IFERROR(HLOOKUP(AO55,'Appraisal Inputs'!$C$346:$BK$390,41,0),"")="","",IFERROR(HLOOKUP(AO55,'Appraisal Inputs'!$C$346:$BK$390,41,0),""))</f>
        <v/>
      </c>
      <c r="AP95" s="300" t="str">
        <f>IF(IFERROR(HLOOKUP(AP55,'Appraisal Inputs'!$C$346:$BK$390,41,0),"")="","",IFERROR(HLOOKUP(AP55,'Appraisal Inputs'!$C$346:$BK$390,41,0),""))</f>
        <v/>
      </c>
      <c r="AQ95" s="299" t="str">
        <f>IF(IFERROR(HLOOKUP(AQ55,'Appraisal Inputs'!$C$346:$BK$390,41,0),"")="","",IFERROR(HLOOKUP(AQ55,'Appraisal Inputs'!$C$346:$BK$390,41,0),""))</f>
        <v/>
      </c>
      <c r="AR95" s="300" t="str">
        <f>IF(IFERROR(HLOOKUP(AR55,'Appraisal Inputs'!$C$346:$BK$390,41,0),"")="","",IFERROR(HLOOKUP(AR55,'Appraisal Inputs'!$C$346:$BK$390,41,0),""))</f>
        <v/>
      </c>
      <c r="AS95" s="299" t="str">
        <f>IF(IFERROR(HLOOKUP(AS55,'Appraisal Inputs'!$C$346:$BK$390,41,0),"")="","",IFERROR(HLOOKUP(AS55,'Appraisal Inputs'!$C$346:$BK$390,41,0),""))</f>
        <v/>
      </c>
      <c r="AT95" s="300" t="str">
        <f>IF(IFERROR(HLOOKUP(AT55,'Appraisal Inputs'!$C$346:$BK$390,41,0),"")="","",IFERROR(HLOOKUP(AT55,'Appraisal Inputs'!$C$346:$BK$390,41,0),""))</f>
        <v/>
      </c>
      <c r="AU95" s="299" t="str">
        <f>IF(IFERROR(HLOOKUP(AU55,'Appraisal Inputs'!$C$346:$BK$390,41,0),"")="","",IFERROR(HLOOKUP(AU55,'Appraisal Inputs'!$C$346:$BK$390,41,0),""))</f>
        <v/>
      </c>
      <c r="AV95" s="300" t="str">
        <f>IF(IFERROR(HLOOKUP(AV55,'Appraisal Inputs'!$C$346:$BK$390,41,0),"")="","",IFERROR(HLOOKUP(AV55,'Appraisal Inputs'!$C$346:$BK$390,41,0),""))</f>
        <v/>
      </c>
      <c r="AW95" s="299" t="str">
        <f>IF(IFERROR(HLOOKUP(AW55,'Appraisal Inputs'!$C$346:$BK$390,41,0),"")="","",IFERROR(HLOOKUP(AW55,'Appraisal Inputs'!$C$346:$BK$390,41,0),""))</f>
        <v/>
      </c>
      <c r="AX95" s="300" t="str">
        <f>IF(IFERROR(HLOOKUP(AX55,'Appraisal Inputs'!$C$346:$BK$390,41,0),"")="","",IFERROR(HLOOKUP(AX55,'Appraisal Inputs'!$C$346:$BK$390,41,0),""))</f>
        <v/>
      </c>
      <c r="AY95" s="299" t="str">
        <f>IF(IFERROR(HLOOKUP(AY55,'Appraisal Inputs'!$C$346:$BK$390,41,0),"")="","",IFERROR(HLOOKUP(AY55,'Appraisal Inputs'!$C$346:$BK$390,41,0),""))</f>
        <v/>
      </c>
      <c r="AZ95" s="300" t="str">
        <f>IF(IFERROR(HLOOKUP(AZ55,'Appraisal Inputs'!$C$346:$BK$390,41,0),"")="","",IFERROR(HLOOKUP(AZ55,'Appraisal Inputs'!$C$346:$BK$390,41,0),""))</f>
        <v/>
      </c>
      <c r="BA95" s="299" t="str">
        <f>IF(IFERROR(HLOOKUP(BA55,'Appraisal Inputs'!$C$346:$BK$390,41,0),"")="","",IFERROR(HLOOKUP(BA55,'Appraisal Inputs'!$C$346:$BK$390,41,0),""))</f>
        <v/>
      </c>
      <c r="BB95" s="300" t="str">
        <f>IF(IFERROR(HLOOKUP(BB55,'Appraisal Inputs'!$C$346:$BK$390,41,0),"")="","",IFERROR(HLOOKUP(BB55,'Appraisal Inputs'!$C$346:$BK$390,41,0),""))</f>
        <v/>
      </c>
      <c r="BC95" s="299" t="str">
        <f>IF(IFERROR(HLOOKUP(BC55,'Appraisal Inputs'!$C$346:$BK$390,41,0),"")="","",IFERROR(HLOOKUP(BC55,'Appraisal Inputs'!$C$346:$BK$390,41,0),""))</f>
        <v/>
      </c>
      <c r="BD95" s="300" t="str">
        <f>IF(IFERROR(HLOOKUP(BD55,'Appraisal Inputs'!$C$346:$BK$390,41,0),"")="","",IFERROR(HLOOKUP(BD55,'Appraisal Inputs'!$C$346:$BK$390,41,0),""))</f>
        <v/>
      </c>
      <c r="BE95" s="299" t="str">
        <f>IF(IFERROR(HLOOKUP(BE55,'Appraisal Inputs'!$C$346:$BK$390,41,0),"")="","",IFERROR(HLOOKUP(BE55,'Appraisal Inputs'!$C$346:$BK$390,41,0),""))</f>
        <v/>
      </c>
      <c r="BF95" s="300" t="str">
        <f>IF(IFERROR(HLOOKUP(BF55,'Appraisal Inputs'!$C$346:$BK$390,41,0),"")="","",IFERROR(HLOOKUP(BF55,'Appraisal Inputs'!$C$346:$BK$390,41,0),""))</f>
        <v/>
      </c>
      <c r="BG95" s="299" t="str">
        <f>IF(IFERROR(HLOOKUP(BG55,'Appraisal Inputs'!$C$346:$BK$390,41,0),"")="","",IFERROR(HLOOKUP(BG55,'Appraisal Inputs'!$C$346:$BK$390,41,0),""))</f>
        <v/>
      </c>
      <c r="BH95" s="300" t="str">
        <f>IF(IFERROR(HLOOKUP(BH55,'Appraisal Inputs'!$C$346:$BK$390,41,0),"")="","",IFERROR(HLOOKUP(BH55,'Appraisal Inputs'!$C$346:$BK$390,41,0),""))</f>
        <v/>
      </c>
      <c r="BI95" s="299" t="str">
        <f>IF(IFERROR(HLOOKUP(BI55,'Appraisal Inputs'!$C$346:$BK$390,41,0),"")="","",IFERROR(HLOOKUP(BI55,'Appraisal Inputs'!$C$346:$BK$390,41,0),""))</f>
        <v/>
      </c>
      <c r="BJ95" s="315" t="str">
        <f>IF(IFERROR(HLOOKUP(BJ55,'Appraisal Inputs'!$C$346:$BK$390,41,0),"")="","",IFERROR(HLOOKUP(BJ55,'Appraisal Inputs'!$C$346:$BK$390,41,0),""))</f>
        <v/>
      </c>
      <c r="BL95" s="299">
        <f t="shared" si="3"/>
        <v>0</v>
      </c>
      <c r="BM95" s="318" t="str">
        <f t="shared" si="2"/>
        <v>No</v>
      </c>
    </row>
    <row r="96" spans="1:65" x14ac:dyDescent="0.25">
      <c r="A96" s="86"/>
      <c r="B96" s="143" t="str">
        <f>'Appraisal Inputs'!C387</f>
        <v>Comp 38</v>
      </c>
      <c r="C96" s="299" t="str">
        <f>IF(IFERROR(HLOOKUP(C55,'Appraisal Inputs'!$C$346:$BK$390,42,0),"")="","",IFERROR(HLOOKUP(C55,'Appraisal Inputs'!$C$346:$BK$390,42,0),""))</f>
        <v/>
      </c>
      <c r="D96" s="300" t="str">
        <f>IF(IFERROR(HLOOKUP(D55,'Appraisal Inputs'!$C$346:$BK$390,42,0),"")="","",IFERROR(HLOOKUP(D55,'Appraisal Inputs'!$C$346:$BK$390,42,0),""))</f>
        <v/>
      </c>
      <c r="E96" s="299" t="str">
        <f>IF(IFERROR(HLOOKUP(E55,'Appraisal Inputs'!$C$346:$BK$390,42,0),"")="","",IFERROR(HLOOKUP(E55,'Appraisal Inputs'!$C$346:$BK$390,42,0),""))</f>
        <v/>
      </c>
      <c r="F96" s="300" t="str">
        <f>IF(IFERROR(HLOOKUP(F55,'Appraisal Inputs'!$C$346:$BK$390,42,0),"")="","",IFERROR(HLOOKUP(F55,'Appraisal Inputs'!$C$346:$BK$390,42,0),""))</f>
        <v/>
      </c>
      <c r="G96" s="299" t="str">
        <f>IF(IFERROR(HLOOKUP(G55,'Appraisal Inputs'!$C$346:$BK$390,42,0),"")="","",IFERROR(HLOOKUP(G55,'Appraisal Inputs'!$C$346:$BK$390,42,0),""))</f>
        <v/>
      </c>
      <c r="H96" s="300" t="str">
        <f>IF(IFERROR(HLOOKUP(H55,'Appraisal Inputs'!$C$346:$BK$390,42,0),"")="","",IFERROR(HLOOKUP(H55,'Appraisal Inputs'!$C$346:$BK$390,42,0),""))</f>
        <v/>
      </c>
      <c r="I96" s="299" t="str">
        <f>IF(IFERROR(HLOOKUP(I55,'Appraisal Inputs'!$C$346:$BK$390,42,0),"")="","",IFERROR(HLOOKUP(I55,'Appraisal Inputs'!$C$346:$BK$390,42,0),""))</f>
        <v/>
      </c>
      <c r="J96" s="300" t="str">
        <f>IF(IFERROR(HLOOKUP(J55,'Appraisal Inputs'!$C$346:$BK$390,42,0),"")="","",IFERROR(HLOOKUP(J55,'Appraisal Inputs'!$C$346:$BK$390,42,0),""))</f>
        <v/>
      </c>
      <c r="K96" s="299" t="str">
        <f>IF(IFERROR(HLOOKUP(K55,'Appraisal Inputs'!$C$346:$BK$390,42,0),"")="","",IFERROR(HLOOKUP(K55,'Appraisal Inputs'!$C$346:$BK$390,42,0),""))</f>
        <v/>
      </c>
      <c r="L96" s="300" t="str">
        <f>IF(IFERROR(HLOOKUP(L55,'Appraisal Inputs'!$C$346:$BK$390,42,0),"")="","",IFERROR(HLOOKUP(L55,'Appraisal Inputs'!$C$346:$BK$390,42,0),""))</f>
        <v/>
      </c>
      <c r="M96" s="299" t="str">
        <f>IF(IFERROR(HLOOKUP(M55,'Appraisal Inputs'!$C$346:$BK$390,42,0),"")="","",IFERROR(HLOOKUP(M55,'Appraisal Inputs'!$C$346:$BK$390,42,0),""))</f>
        <v/>
      </c>
      <c r="N96" s="300" t="str">
        <f>IF(IFERROR(HLOOKUP(N55,'Appraisal Inputs'!$C$346:$BK$390,42,0),"")="","",IFERROR(HLOOKUP(N55,'Appraisal Inputs'!$C$346:$BK$390,42,0),""))</f>
        <v/>
      </c>
      <c r="O96" s="299" t="str">
        <f>IF(IFERROR(HLOOKUP(O55,'Appraisal Inputs'!$C$346:$BK$390,42,0),"")="","",IFERROR(HLOOKUP(O55,'Appraisal Inputs'!$C$346:$BK$390,42,0),""))</f>
        <v/>
      </c>
      <c r="P96" s="300" t="str">
        <f>IF(IFERROR(HLOOKUP(P55,'Appraisal Inputs'!$C$346:$BK$390,42,0),"")="","",IFERROR(HLOOKUP(P55,'Appraisal Inputs'!$C$346:$BK$390,42,0),""))</f>
        <v/>
      </c>
      <c r="Q96" s="299" t="str">
        <f>IF(IFERROR(HLOOKUP(Q55,'Appraisal Inputs'!$C$346:$BK$390,42,0),"")="","",IFERROR(HLOOKUP(Q55,'Appraisal Inputs'!$C$346:$BK$390,42,0),""))</f>
        <v/>
      </c>
      <c r="R96" s="300" t="str">
        <f>IF(IFERROR(HLOOKUP(R55,'Appraisal Inputs'!$C$346:$BK$390,42,0),"")="","",IFERROR(HLOOKUP(R55,'Appraisal Inputs'!$C$346:$BK$390,42,0),""))</f>
        <v/>
      </c>
      <c r="S96" s="299" t="str">
        <f>IF(IFERROR(HLOOKUP(S55,'Appraisal Inputs'!$C$346:$BK$390,42,0),"")="","",IFERROR(HLOOKUP(S55,'Appraisal Inputs'!$C$346:$BK$390,42,0),""))</f>
        <v/>
      </c>
      <c r="T96" s="300" t="str">
        <f>IF(IFERROR(HLOOKUP(T55,'Appraisal Inputs'!$C$346:$BK$390,42,0),"")="","",IFERROR(HLOOKUP(T55,'Appraisal Inputs'!$C$346:$BK$390,42,0),""))</f>
        <v/>
      </c>
      <c r="U96" s="299" t="str">
        <f>IF(IFERROR(HLOOKUP(U55,'Appraisal Inputs'!$C$346:$BK$390,42,0),"")="","",IFERROR(HLOOKUP(U55,'Appraisal Inputs'!$C$346:$BK$390,42,0),""))</f>
        <v/>
      </c>
      <c r="V96" s="300" t="str">
        <f>IF(IFERROR(HLOOKUP(V55,'Appraisal Inputs'!$C$346:$BK$390,42,0),"")="","",IFERROR(HLOOKUP(V55,'Appraisal Inputs'!$C$346:$BK$390,42,0),""))</f>
        <v/>
      </c>
      <c r="W96" s="299" t="str">
        <f>IF(IFERROR(HLOOKUP(W55,'Appraisal Inputs'!$C$346:$BK$390,42,0),"")="","",IFERROR(HLOOKUP(W55,'Appraisal Inputs'!$C$346:$BK$390,42,0),""))</f>
        <v/>
      </c>
      <c r="X96" s="300" t="str">
        <f>IF(IFERROR(HLOOKUP(X55,'Appraisal Inputs'!$C$346:$BK$390,42,0),"")="","",IFERROR(HLOOKUP(X55,'Appraisal Inputs'!$C$346:$BK$390,42,0),""))</f>
        <v/>
      </c>
      <c r="Y96" s="299" t="str">
        <f>IF(IFERROR(HLOOKUP(Y55,'Appraisal Inputs'!$C$346:$BK$390,42,0),"")="","",IFERROR(HLOOKUP(Y55,'Appraisal Inputs'!$C$346:$BK$390,42,0),""))</f>
        <v/>
      </c>
      <c r="Z96" s="300" t="str">
        <f>IF(IFERROR(HLOOKUP(Z55,'Appraisal Inputs'!$C$346:$BK$390,42,0),"")="","",IFERROR(HLOOKUP(Z55,'Appraisal Inputs'!$C$346:$BK$390,42,0),""))</f>
        <v/>
      </c>
      <c r="AA96" s="299" t="str">
        <f>IF(IFERROR(HLOOKUP(AA55,'Appraisal Inputs'!$C$346:$BK$390,42,0),"")="","",IFERROR(HLOOKUP(AA55,'Appraisal Inputs'!$C$346:$BK$390,42,0),""))</f>
        <v/>
      </c>
      <c r="AB96" s="300" t="str">
        <f>IF(IFERROR(HLOOKUP(AB55,'Appraisal Inputs'!$C$346:$BK$390,42,0),"")="","",IFERROR(HLOOKUP(AB55,'Appraisal Inputs'!$C$346:$BK$390,42,0),""))</f>
        <v/>
      </c>
      <c r="AC96" s="299" t="str">
        <f>IF(IFERROR(HLOOKUP(AC55,'Appraisal Inputs'!$C$346:$BK$390,42,0),"")="","",IFERROR(HLOOKUP(AC55,'Appraisal Inputs'!$C$346:$BK$390,42,0),""))</f>
        <v/>
      </c>
      <c r="AD96" s="300" t="str">
        <f>IF(IFERROR(HLOOKUP(AD55,'Appraisal Inputs'!$C$346:$BK$390,42,0),"")="","",IFERROR(HLOOKUP(AD55,'Appraisal Inputs'!$C$346:$BK$390,42,0),""))</f>
        <v/>
      </c>
      <c r="AE96" s="299" t="str">
        <f>IF(IFERROR(HLOOKUP(AE55,'Appraisal Inputs'!$C$346:$BK$390,42,0),"")="","",IFERROR(HLOOKUP(AE55,'Appraisal Inputs'!$C$346:$BK$390,42,0),""))</f>
        <v/>
      </c>
      <c r="AF96" s="300" t="str">
        <f>IF(IFERROR(HLOOKUP(AF55,'Appraisal Inputs'!$C$346:$BK$390,42,0),"")="","",IFERROR(HLOOKUP(AF55,'Appraisal Inputs'!$C$346:$BK$390,42,0),""))</f>
        <v/>
      </c>
      <c r="AG96" s="299" t="str">
        <f>IF(IFERROR(HLOOKUP(AG55,'Appraisal Inputs'!$C$346:$BK$390,42,0),"")="","",IFERROR(HLOOKUP(AG55,'Appraisal Inputs'!$C$346:$BK$390,42,0),""))</f>
        <v/>
      </c>
      <c r="AH96" s="300" t="str">
        <f>IF(IFERROR(HLOOKUP(AH55,'Appraisal Inputs'!$C$346:$BK$390,42,0),"")="","",IFERROR(HLOOKUP(AH55,'Appraisal Inputs'!$C$346:$BK$390,42,0),""))</f>
        <v/>
      </c>
      <c r="AI96" s="299" t="str">
        <f>IF(IFERROR(HLOOKUP(AI55,'Appraisal Inputs'!$C$346:$BK$390,42,0),"")="","",IFERROR(HLOOKUP(AI55,'Appraisal Inputs'!$C$346:$BK$390,42,0),""))</f>
        <v/>
      </c>
      <c r="AJ96" s="300" t="str">
        <f>IF(IFERROR(HLOOKUP(AJ55,'Appraisal Inputs'!$C$346:$BK$390,42,0),"")="","",IFERROR(HLOOKUP(AJ55,'Appraisal Inputs'!$C$346:$BK$390,42,0),""))</f>
        <v/>
      </c>
      <c r="AK96" s="299" t="str">
        <f>IF(IFERROR(HLOOKUP(AK55,'Appraisal Inputs'!$C$346:$BK$390,42,0),"")="","",IFERROR(HLOOKUP(AK55,'Appraisal Inputs'!$C$346:$BK$390,42,0),""))</f>
        <v/>
      </c>
      <c r="AL96" s="300" t="str">
        <f>IF(IFERROR(HLOOKUP(AL55,'Appraisal Inputs'!$C$346:$BK$390,42,0),"")="","",IFERROR(HLOOKUP(AL55,'Appraisal Inputs'!$C$346:$BK$390,42,0),""))</f>
        <v/>
      </c>
      <c r="AM96" s="299" t="str">
        <f>IF(IFERROR(HLOOKUP(AM55,'Appraisal Inputs'!$C$346:$BK$390,42,0),"")="","",IFERROR(HLOOKUP(AM55,'Appraisal Inputs'!$C$346:$BK$390,42,0),""))</f>
        <v/>
      </c>
      <c r="AN96" s="300" t="str">
        <f>IF(IFERROR(HLOOKUP(AN55,'Appraisal Inputs'!$C$346:$BK$390,42,0),"")="","",IFERROR(HLOOKUP(AN55,'Appraisal Inputs'!$C$346:$BK$390,42,0),""))</f>
        <v/>
      </c>
      <c r="AO96" s="299" t="str">
        <f>IF(IFERROR(HLOOKUP(AO55,'Appraisal Inputs'!$C$346:$BK$390,42,0),"")="","",IFERROR(HLOOKUP(AO55,'Appraisal Inputs'!$C$346:$BK$390,42,0),""))</f>
        <v/>
      </c>
      <c r="AP96" s="300" t="str">
        <f>IF(IFERROR(HLOOKUP(AP55,'Appraisal Inputs'!$C$346:$BK$390,42,0),"")="","",IFERROR(HLOOKUP(AP55,'Appraisal Inputs'!$C$346:$BK$390,42,0),""))</f>
        <v/>
      </c>
      <c r="AQ96" s="299" t="str">
        <f>IF(IFERROR(HLOOKUP(AQ55,'Appraisal Inputs'!$C$346:$BK$390,42,0),"")="","",IFERROR(HLOOKUP(AQ55,'Appraisal Inputs'!$C$346:$BK$390,42,0),""))</f>
        <v/>
      </c>
      <c r="AR96" s="300" t="str">
        <f>IF(IFERROR(HLOOKUP(AR55,'Appraisal Inputs'!$C$346:$BK$390,42,0),"")="","",IFERROR(HLOOKUP(AR55,'Appraisal Inputs'!$C$346:$BK$390,42,0),""))</f>
        <v/>
      </c>
      <c r="AS96" s="299" t="str">
        <f>IF(IFERROR(HLOOKUP(AS55,'Appraisal Inputs'!$C$346:$BK$390,42,0),"")="","",IFERROR(HLOOKUP(AS55,'Appraisal Inputs'!$C$346:$BK$390,42,0),""))</f>
        <v/>
      </c>
      <c r="AT96" s="300" t="str">
        <f>IF(IFERROR(HLOOKUP(AT55,'Appraisal Inputs'!$C$346:$BK$390,42,0),"")="","",IFERROR(HLOOKUP(AT55,'Appraisal Inputs'!$C$346:$BK$390,42,0),""))</f>
        <v/>
      </c>
      <c r="AU96" s="299" t="str">
        <f>IF(IFERROR(HLOOKUP(AU55,'Appraisal Inputs'!$C$346:$BK$390,42,0),"")="","",IFERROR(HLOOKUP(AU55,'Appraisal Inputs'!$C$346:$BK$390,42,0),""))</f>
        <v/>
      </c>
      <c r="AV96" s="300" t="str">
        <f>IF(IFERROR(HLOOKUP(AV55,'Appraisal Inputs'!$C$346:$BK$390,42,0),"")="","",IFERROR(HLOOKUP(AV55,'Appraisal Inputs'!$C$346:$BK$390,42,0),""))</f>
        <v/>
      </c>
      <c r="AW96" s="299" t="str">
        <f>IF(IFERROR(HLOOKUP(AW55,'Appraisal Inputs'!$C$346:$BK$390,42,0),"")="","",IFERROR(HLOOKUP(AW55,'Appraisal Inputs'!$C$346:$BK$390,42,0),""))</f>
        <v/>
      </c>
      <c r="AX96" s="300" t="str">
        <f>IF(IFERROR(HLOOKUP(AX55,'Appraisal Inputs'!$C$346:$BK$390,42,0),"")="","",IFERROR(HLOOKUP(AX55,'Appraisal Inputs'!$C$346:$BK$390,42,0),""))</f>
        <v/>
      </c>
      <c r="AY96" s="299" t="str">
        <f>IF(IFERROR(HLOOKUP(AY55,'Appraisal Inputs'!$C$346:$BK$390,42,0),"")="","",IFERROR(HLOOKUP(AY55,'Appraisal Inputs'!$C$346:$BK$390,42,0),""))</f>
        <v/>
      </c>
      <c r="AZ96" s="300" t="str">
        <f>IF(IFERROR(HLOOKUP(AZ55,'Appraisal Inputs'!$C$346:$BK$390,42,0),"")="","",IFERROR(HLOOKUP(AZ55,'Appraisal Inputs'!$C$346:$BK$390,42,0),""))</f>
        <v/>
      </c>
      <c r="BA96" s="299" t="str">
        <f>IF(IFERROR(HLOOKUP(BA55,'Appraisal Inputs'!$C$346:$BK$390,42,0),"")="","",IFERROR(HLOOKUP(BA55,'Appraisal Inputs'!$C$346:$BK$390,42,0),""))</f>
        <v/>
      </c>
      <c r="BB96" s="300" t="str">
        <f>IF(IFERROR(HLOOKUP(BB55,'Appraisal Inputs'!$C$346:$BK$390,42,0),"")="","",IFERROR(HLOOKUP(BB55,'Appraisal Inputs'!$C$346:$BK$390,42,0),""))</f>
        <v/>
      </c>
      <c r="BC96" s="299" t="str">
        <f>IF(IFERROR(HLOOKUP(BC55,'Appraisal Inputs'!$C$346:$BK$390,42,0),"")="","",IFERROR(HLOOKUP(BC55,'Appraisal Inputs'!$C$346:$BK$390,42,0),""))</f>
        <v/>
      </c>
      <c r="BD96" s="300" t="str">
        <f>IF(IFERROR(HLOOKUP(BD55,'Appraisal Inputs'!$C$346:$BK$390,42,0),"")="","",IFERROR(HLOOKUP(BD55,'Appraisal Inputs'!$C$346:$BK$390,42,0),""))</f>
        <v/>
      </c>
      <c r="BE96" s="299" t="str">
        <f>IF(IFERROR(HLOOKUP(BE55,'Appraisal Inputs'!$C$346:$BK$390,42,0),"")="","",IFERROR(HLOOKUP(BE55,'Appraisal Inputs'!$C$346:$BK$390,42,0),""))</f>
        <v/>
      </c>
      <c r="BF96" s="300" t="str">
        <f>IF(IFERROR(HLOOKUP(BF55,'Appraisal Inputs'!$C$346:$BK$390,42,0),"")="","",IFERROR(HLOOKUP(BF55,'Appraisal Inputs'!$C$346:$BK$390,42,0),""))</f>
        <v/>
      </c>
      <c r="BG96" s="299" t="str">
        <f>IF(IFERROR(HLOOKUP(BG55,'Appraisal Inputs'!$C$346:$BK$390,42,0),"")="","",IFERROR(HLOOKUP(BG55,'Appraisal Inputs'!$C$346:$BK$390,42,0),""))</f>
        <v/>
      </c>
      <c r="BH96" s="300" t="str">
        <f>IF(IFERROR(HLOOKUP(BH55,'Appraisal Inputs'!$C$346:$BK$390,42,0),"")="","",IFERROR(HLOOKUP(BH55,'Appraisal Inputs'!$C$346:$BK$390,42,0),""))</f>
        <v/>
      </c>
      <c r="BI96" s="299" t="str">
        <f>IF(IFERROR(HLOOKUP(BI55,'Appraisal Inputs'!$C$346:$BK$390,42,0),"")="","",IFERROR(HLOOKUP(BI55,'Appraisal Inputs'!$C$346:$BK$390,42,0),""))</f>
        <v/>
      </c>
      <c r="BJ96" s="315" t="str">
        <f>IF(IFERROR(HLOOKUP(BJ55,'Appraisal Inputs'!$C$346:$BK$390,42,0),"")="","",IFERROR(HLOOKUP(BJ55,'Appraisal Inputs'!$C$346:$BK$390,42,0),""))</f>
        <v/>
      </c>
      <c r="BL96" s="299">
        <f t="shared" si="3"/>
        <v>0</v>
      </c>
      <c r="BM96" s="318" t="str">
        <f t="shared" si="2"/>
        <v>No</v>
      </c>
    </row>
    <row r="97" spans="1:65" x14ac:dyDescent="0.25">
      <c r="A97" s="86"/>
      <c r="B97" s="143" t="str">
        <f>'Appraisal Inputs'!C388</f>
        <v>Comp 39</v>
      </c>
      <c r="C97" s="299" t="str">
        <f>IF(IFERROR(HLOOKUP(C55,'Appraisal Inputs'!$C$346:$BK$390,43,0),"")="","",IFERROR(HLOOKUP(C55,'Appraisal Inputs'!$C$346:$BK$390,43,0),""))</f>
        <v/>
      </c>
      <c r="D97" s="300" t="str">
        <f>IF(IFERROR(HLOOKUP(D55,'Appraisal Inputs'!$C$346:$BK$390,43,0),"")="","",IFERROR(HLOOKUP(D55,'Appraisal Inputs'!$C$346:$BK$390,43,0),""))</f>
        <v/>
      </c>
      <c r="E97" s="299" t="str">
        <f>IF(IFERROR(HLOOKUP(E55,'Appraisal Inputs'!$C$346:$BK$390,43,0),"")="","",IFERROR(HLOOKUP(E55,'Appraisal Inputs'!$C$346:$BK$390,43,0),""))</f>
        <v/>
      </c>
      <c r="F97" s="300" t="str">
        <f>IF(IFERROR(HLOOKUP(F55,'Appraisal Inputs'!$C$346:$BK$390,43,0),"")="","",IFERROR(HLOOKUP(F55,'Appraisal Inputs'!$C$346:$BK$390,43,0),""))</f>
        <v/>
      </c>
      <c r="G97" s="299" t="str">
        <f>IF(IFERROR(HLOOKUP(G55,'Appraisal Inputs'!$C$346:$BK$390,43,0),"")="","",IFERROR(HLOOKUP(G55,'Appraisal Inputs'!$C$346:$BK$390,43,0),""))</f>
        <v/>
      </c>
      <c r="H97" s="300" t="str">
        <f>IF(IFERROR(HLOOKUP(H55,'Appraisal Inputs'!$C$346:$BK$390,43,0),"")="","",IFERROR(HLOOKUP(H55,'Appraisal Inputs'!$C$346:$BK$390,43,0),""))</f>
        <v/>
      </c>
      <c r="I97" s="299" t="str">
        <f>IF(IFERROR(HLOOKUP(I55,'Appraisal Inputs'!$C$346:$BK$390,43,0),"")="","",IFERROR(HLOOKUP(I55,'Appraisal Inputs'!$C$346:$BK$390,43,0),""))</f>
        <v/>
      </c>
      <c r="J97" s="300" t="str">
        <f>IF(IFERROR(HLOOKUP(J55,'Appraisal Inputs'!$C$346:$BK$390,43,0),"")="","",IFERROR(HLOOKUP(J55,'Appraisal Inputs'!$C$346:$BK$390,43,0),""))</f>
        <v/>
      </c>
      <c r="K97" s="299" t="str">
        <f>IF(IFERROR(HLOOKUP(K55,'Appraisal Inputs'!$C$346:$BK$390,43,0),"")="","",IFERROR(HLOOKUP(K55,'Appraisal Inputs'!$C$346:$BK$390,43,0),""))</f>
        <v/>
      </c>
      <c r="L97" s="300" t="str">
        <f>IF(IFERROR(HLOOKUP(L55,'Appraisal Inputs'!$C$346:$BK$390,43,0),"")="","",IFERROR(HLOOKUP(L55,'Appraisal Inputs'!$C$346:$BK$390,43,0),""))</f>
        <v/>
      </c>
      <c r="M97" s="299" t="str">
        <f>IF(IFERROR(HLOOKUP(M55,'Appraisal Inputs'!$C$346:$BK$390,43,0),"")="","",IFERROR(HLOOKUP(M55,'Appraisal Inputs'!$C$346:$BK$390,43,0),""))</f>
        <v/>
      </c>
      <c r="N97" s="300" t="str">
        <f>IF(IFERROR(HLOOKUP(N55,'Appraisal Inputs'!$C$346:$BK$390,43,0),"")="","",IFERROR(HLOOKUP(N55,'Appraisal Inputs'!$C$346:$BK$390,43,0),""))</f>
        <v/>
      </c>
      <c r="O97" s="299" t="str">
        <f>IF(IFERROR(HLOOKUP(O55,'Appraisal Inputs'!$C$346:$BK$390,43,0),"")="","",IFERROR(HLOOKUP(O55,'Appraisal Inputs'!$C$346:$BK$390,43,0),""))</f>
        <v/>
      </c>
      <c r="P97" s="300" t="str">
        <f>IF(IFERROR(HLOOKUP(P55,'Appraisal Inputs'!$C$346:$BK$390,43,0),"")="","",IFERROR(HLOOKUP(P55,'Appraisal Inputs'!$C$346:$BK$390,43,0),""))</f>
        <v/>
      </c>
      <c r="Q97" s="299" t="str">
        <f>IF(IFERROR(HLOOKUP(Q55,'Appraisal Inputs'!$C$346:$BK$390,43,0),"")="","",IFERROR(HLOOKUP(Q55,'Appraisal Inputs'!$C$346:$BK$390,43,0),""))</f>
        <v/>
      </c>
      <c r="R97" s="300" t="str">
        <f>IF(IFERROR(HLOOKUP(R55,'Appraisal Inputs'!$C$346:$BK$390,43,0),"")="","",IFERROR(HLOOKUP(R55,'Appraisal Inputs'!$C$346:$BK$390,43,0),""))</f>
        <v/>
      </c>
      <c r="S97" s="299" t="str">
        <f>IF(IFERROR(HLOOKUP(S55,'Appraisal Inputs'!$C$346:$BK$390,43,0),"")="","",IFERROR(HLOOKUP(S55,'Appraisal Inputs'!$C$346:$BK$390,43,0),""))</f>
        <v/>
      </c>
      <c r="T97" s="300" t="str">
        <f>IF(IFERROR(HLOOKUP(T55,'Appraisal Inputs'!$C$346:$BK$390,43,0),"")="","",IFERROR(HLOOKUP(T55,'Appraisal Inputs'!$C$346:$BK$390,43,0),""))</f>
        <v/>
      </c>
      <c r="U97" s="299" t="str">
        <f>IF(IFERROR(HLOOKUP(U55,'Appraisal Inputs'!$C$346:$BK$390,43,0),"")="","",IFERROR(HLOOKUP(U55,'Appraisal Inputs'!$C$346:$BK$390,43,0),""))</f>
        <v/>
      </c>
      <c r="V97" s="300" t="str">
        <f>IF(IFERROR(HLOOKUP(V55,'Appraisal Inputs'!$C$346:$BK$390,43,0),"")="","",IFERROR(HLOOKUP(V55,'Appraisal Inputs'!$C$346:$BK$390,43,0),""))</f>
        <v/>
      </c>
      <c r="W97" s="299" t="str">
        <f>IF(IFERROR(HLOOKUP(W55,'Appraisal Inputs'!$C$346:$BK$390,43,0),"")="","",IFERROR(HLOOKUP(W55,'Appraisal Inputs'!$C$346:$BK$390,43,0),""))</f>
        <v/>
      </c>
      <c r="X97" s="300" t="str">
        <f>IF(IFERROR(HLOOKUP(X55,'Appraisal Inputs'!$C$346:$BK$390,43,0),"")="","",IFERROR(HLOOKUP(X55,'Appraisal Inputs'!$C$346:$BK$390,43,0),""))</f>
        <v/>
      </c>
      <c r="Y97" s="299" t="str">
        <f>IF(IFERROR(HLOOKUP(Y55,'Appraisal Inputs'!$C$346:$BK$390,43,0),"")="","",IFERROR(HLOOKUP(Y55,'Appraisal Inputs'!$C$346:$BK$390,43,0),""))</f>
        <v/>
      </c>
      <c r="Z97" s="300" t="str">
        <f>IF(IFERROR(HLOOKUP(Z55,'Appraisal Inputs'!$C$346:$BK$390,43,0),"")="","",IFERROR(HLOOKUP(Z55,'Appraisal Inputs'!$C$346:$BK$390,43,0),""))</f>
        <v/>
      </c>
      <c r="AA97" s="299" t="str">
        <f>IF(IFERROR(HLOOKUP(AA55,'Appraisal Inputs'!$C$346:$BK$390,43,0),"")="","",IFERROR(HLOOKUP(AA55,'Appraisal Inputs'!$C$346:$BK$390,43,0),""))</f>
        <v/>
      </c>
      <c r="AB97" s="300" t="str">
        <f>IF(IFERROR(HLOOKUP(AB55,'Appraisal Inputs'!$C$346:$BK$390,43,0),"")="","",IFERROR(HLOOKUP(AB55,'Appraisal Inputs'!$C$346:$BK$390,43,0),""))</f>
        <v/>
      </c>
      <c r="AC97" s="299" t="str">
        <f>IF(IFERROR(HLOOKUP(AC55,'Appraisal Inputs'!$C$346:$BK$390,43,0),"")="","",IFERROR(HLOOKUP(AC55,'Appraisal Inputs'!$C$346:$BK$390,43,0),""))</f>
        <v/>
      </c>
      <c r="AD97" s="300" t="str">
        <f>IF(IFERROR(HLOOKUP(AD55,'Appraisal Inputs'!$C$346:$BK$390,43,0),"")="","",IFERROR(HLOOKUP(AD55,'Appraisal Inputs'!$C$346:$BK$390,43,0),""))</f>
        <v/>
      </c>
      <c r="AE97" s="299" t="str">
        <f>IF(IFERROR(HLOOKUP(AE55,'Appraisal Inputs'!$C$346:$BK$390,43,0),"")="","",IFERROR(HLOOKUP(AE55,'Appraisal Inputs'!$C$346:$BK$390,43,0),""))</f>
        <v/>
      </c>
      <c r="AF97" s="300" t="str">
        <f>IF(IFERROR(HLOOKUP(AF55,'Appraisal Inputs'!$C$346:$BK$390,43,0),"")="","",IFERROR(HLOOKUP(AF55,'Appraisal Inputs'!$C$346:$BK$390,43,0),""))</f>
        <v/>
      </c>
      <c r="AG97" s="299" t="str">
        <f>IF(IFERROR(HLOOKUP(AG55,'Appraisal Inputs'!$C$346:$BK$390,43,0),"")="","",IFERROR(HLOOKUP(AG55,'Appraisal Inputs'!$C$346:$BK$390,43,0),""))</f>
        <v/>
      </c>
      <c r="AH97" s="300" t="str">
        <f>IF(IFERROR(HLOOKUP(AH55,'Appraisal Inputs'!$C$346:$BK$390,43,0),"")="","",IFERROR(HLOOKUP(AH55,'Appraisal Inputs'!$C$346:$BK$390,43,0),""))</f>
        <v/>
      </c>
      <c r="AI97" s="299" t="str">
        <f>IF(IFERROR(HLOOKUP(AI55,'Appraisal Inputs'!$C$346:$BK$390,43,0),"")="","",IFERROR(HLOOKUP(AI55,'Appraisal Inputs'!$C$346:$BK$390,43,0),""))</f>
        <v/>
      </c>
      <c r="AJ97" s="300" t="str">
        <f>IF(IFERROR(HLOOKUP(AJ55,'Appraisal Inputs'!$C$346:$BK$390,43,0),"")="","",IFERROR(HLOOKUP(AJ55,'Appraisal Inputs'!$C$346:$BK$390,43,0),""))</f>
        <v/>
      </c>
      <c r="AK97" s="299" t="str">
        <f>IF(IFERROR(HLOOKUP(AK55,'Appraisal Inputs'!$C$346:$BK$390,43,0),"")="","",IFERROR(HLOOKUP(AK55,'Appraisal Inputs'!$C$346:$BK$390,43,0),""))</f>
        <v/>
      </c>
      <c r="AL97" s="300" t="str">
        <f>IF(IFERROR(HLOOKUP(AL55,'Appraisal Inputs'!$C$346:$BK$390,43,0),"")="","",IFERROR(HLOOKUP(AL55,'Appraisal Inputs'!$C$346:$BK$390,43,0),""))</f>
        <v/>
      </c>
      <c r="AM97" s="299" t="str">
        <f>IF(IFERROR(HLOOKUP(AM55,'Appraisal Inputs'!$C$346:$BK$390,43,0),"")="","",IFERROR(HLOOKUP(AM55,'Appraisal Inputs'!$C$346:$BK$390,43,0),""))</f>
        <v/>
      </c>
      <c r="AN97" s="300" t="str">
        <f>IF(IFERROR(HLOOKUP(AN55,'Appraisal Inputs'!$C$346:$BK$390,43,0),"")="","",IFERROR(HLOOKUP(AN55,'Appraisal Inputs'!$C$346:$BK$390,43,0),""))</f>
        <v/>
      </c>
      <c r="AO97" s="299" t="str">
        <f>IF(IFERROR(HLOOKUP(AO55,'Appraisal Inputs'!$C$346:$BK$390,43,0),"")="","",IFERROR(HLOOKUP(AO55,'Appraisal Inputs'!$C$346:$BK$390,43,0),""))</f>
        <v/>
      </c>
      <c r="AP97" s="300" t="str">
        <f>IF(IFERROR(HLOOKUP(AP55,'Appraisal Inputs'!$C$346:$BK$390,43,0),"")="","",IFERROR(HLOOKUP(AP55,'Appraisal Inputs'!$C$346:$BK$390,43,0),""))</f>
        <v/>
      </c>
      <c r="AQ97" s="299" t="str">
        <f>IF(IFERROR(HLOOKUP(AQ55,'Appraisal Inputs'!$C$346:$BK$390,43,0),"")="","",IFERROR(HLOOKUP(AQ55,'Appraisal Inputs'!$C$346:$BK$390,43,0),""))</f>
        <v/>
      </c>
      <c r="AR97" s="300" t="str">
        <f>IF(IFERROR(HLOOKUP(AR55,'Appraisal Inputs'!$C$346:$BK$390,43,0),"")="","",IFERROR(HLOOKUP(AR55,'Appraisal Inputs'!$C$346:$BK$390,43,0),""))</f>
        <v/>
      </c>
      <c r="AS97" s="299" t="str">
        <f>IF(IFERROR(HLOOKUP(AS55,'Appraisal Inputs'!$C$346:$BK$390,43,0),"")="","",IFERROR(HLOOKUP(AS55,'Appraisal Inputs'!$C$346:$BK$390,43,0),""))</f>
        <v/>
      </c>
      <c r="AT97" s="300" t="str">
        <f>IF(IFERROR(HLOOKUP(AT55,'Appraisal Inputs'!$C$346:$BK$390,43,0),"")="","",IFERROR(HLOOKUP(AT55,'Appraisal Inputs'!$C$346:$BK$390,43,0),""))</f>
        <v/>
      </c>
      <c r="AU97" s="299" t="str">
        <f>IF(IFERROR(HLOOKUP(AU55,'Appraisal Inputs'!$C$346:$BK$390,43,0),"")="","",IFERROR(HLOOKUP(AU55,'Appraisal Inputs'!$C$346:$BK$390,43,0),""))</f>
        <v/>
      </c>
      <c r="AV97" s="300" t="str">
        <f>IF(IFERROR(HLOOKUP(AV55,'Appraisal Inputs'!$C$346:$BK$390,43,0),"")="","",IFERROR(HLOOKUP(AV55,'Appraisal Inputs'!$C$346:$BK$390,43,0),""))</f>
        <v/>
      </c>
      <c r="AW97" s="299" t="str">
        <f>IF(IFERROR(HLOOKUP(AW55,'Appraisal Inputs'!$C$346:$BK$390,43,0),"")="","",IFERROR(HLOOKUP(AW55,'Appraisal Inputs'!$C$346:$BK$390,43,0),""))</f>
        <v/>
      </c>
      <c r="AX97" s="300" t="str">
        <f>IF(IFERROR(HLOOKUP(AX55,'Appraisal Inputs'!$C$346:$BK$390,43,0),"")="","",IFERROR(HLOOKUP(AX55,'Appraisal Inputs'!$C$346:$BK$390,43,0),""))</f>
        <v/>
      </c>
      <c r="AY97" s="299" t="str">
        <f>IF(IFERROR(HLOOKUP(AY55,'Appraisal Inputs'!$C$346:$BK$390,43,0),"")="","",IFERROR(HLOOKUP(AY55,'Appraisal Inputs'!$C$346:$BK$390,43,0),""))</f>
        <v/>
      </c>
      <c r="AZ97" s="300" t="str">
        <f>IF(IFERROR(HLOOKUP(AZ55,'Appraisal Inputs'!$C$346:$BK$390,43,0),"")="","",IFERROR(HLOOKUP(AZ55,'Appraisal Inputs'!$C$346:$BK$390,43,0),""))</f>
        <v/>
      </c>
      <c r="BA97" s="299" t="str">
        <f>IF(IFERROR(HLOOKUP(BA55,'Appraisal Inputs'!$C$346:$BK$390,43,0),"")="","",IFERROR(HLOOKUP(BA55,'Appraisal Inputs'!$C$346:$BK$390,43,0),""))</f>
        <v/>
      </c>
      <c r="BB97" s="300" t="str">
        <f>IF(IFERROR(HLOOKUP(BB55,'Appraisal Inputs'!$C$346:$BK$390,43,0),"")="","",IFERROR(HLOOKUP(BB55,'Appraisal Inputs'!$C$346:$BK$390,43,0),""))</f>
        <v/>
      </c>
      <c r="BC97" s="299" t="str">
        <f>IF(IFERROR(HLOOKUP(BC55,'Appraisal Inputs'!$C$346:$BK$390,43,0),"")="","",IFERROR(HLOOKUP(BC55,'Appraisal Inputs'!$C$346:$BK$390,43,0),""))</f>
        <v/>
      </c>
      <c r="BD97" s="300" t="str">
        <f>IF(IFERROR(HLOOKUP(BD55,'Appraisal Inputs'!$C$346:$BK$390,43,0),"")="","",IFERROR(HLOOKUP(BD55,'Appraisal Inputs'!$C$346:$BK$390,43,0),""))</f>
        <v/>
      </c>
      <c r="BE97" s="299" t="str">
        <f>IF(IFERROR(HLOOKUP(BE55,'Appraisal Inputs'!$C$346:$BK$390,43,0),"")="","",IFERROR(HLOOKUP(BE55,'Appraisal Inputs'!$C$346:$BK$390,43,0),""))</f>
        <v/>
      </c>
      <c r="BF97" s="300" t="str">
        <f>IF(IFERROR(HLOOKUP(BF55,'Appraisal Inputs'!$C$346:$BK$390,43,0),"")="","",IFERROR(HLOOKUP(BF55,'Appraisal Inputs'!$C$346:$BK$390,43,0),""))</f>
        <v/>
      </c>
      <c r="BG97" s="299" t="str">
        <f>IF(IFERROR(HLOOKUP(BG55,'Appraisal Inputs'!$C$346:$BK$390,43,0),"")="","",IFERROR(HLOOKUP(BG55,'Appraisal Inputs'!$C$346:$BK$390,43,0),""))</f>
        <v/>
      </c>
      <c r="BH97" s="300" t="str">
        <f>IF(IFERROR(HLOOKUP(BH55,'Appraisal Inputs'!$C$346:$BK$390,43,0),"")="","",IFERROR(HLOOKUP(BH55,'Appraisal Inputs'!$C$346:$BK$390,43,0),""))</f>
        <v/>
      </c>
      <c r="BI97" s="299" t="str">
        <f>IF(IFERROR(HLOOKUP(BI55,'Appraisal Inputs'!$C$346:$BK$390,43,0),"")="","",IFERROR(HLOOKUP(BI55,'Appraisal Inputs'!$C$346:$BK$390,43,0),""))</f>
        <v/>
      </c>
      <c r="BJ97" s="315" t="str">
        <f>IF(IFERROR(HLOOKUP(BJ55,'Appraisal Inputs'!$C$346:$BK$390,43,0),"")="","",IFERROR(HLOOKUP(BJ55,'Appraisal Inputs'!$C$346:$BK$390,43,0),""))</f>
        <v/>
      </c>
      <c r="BL97" s="299">
        <f t="shared" si="3"/>
        <v>0</v>
      </c>
      <c r="BM97" s="318" t="str">
        <f t="shared" si="2"/>
        <v>No</v>
      </c>
    </row>
    <row r="98" spans="1:65" x14ac:dyDescent="0.25">
      <c r="A98" s="86"/>
      <c r="B98" s="143" t="str">
        <f>'Appraisal Inputs'!C389</f>
        <v>Comp 40</v>
      </c>
      <c r="C98" s="299" t="str">
        <f>IF(IFERROR(HLOOKUP(C55,'Appraisal Inputs'!$C$346:$BK$390,44,0),"")="","",IFERROR(HLOOKUP(C55,'Appraisal Inputs'!$C$346:$BK$390,44,0),""))</f>
        <v/>
      </c>
      <c r="D98" s="300" t="str">
        <f>IF(IFERROR(HLOOKUP(D55,'Appraisal Inputs'!$C$346:$BK$390,44,0),"")="","",IFERROR(HLOOKUP(D55,'Appraisal Inputs'!$C$346:$BK$390,44,0),""))</f>
        <v/>
      </c>
      <c r="E98" s="299" t="str">
        <f>IF(IFERROR(HLOOKUP(E55,'Appraisal Inputs'!$C$346:$BK$390,44,0),"")="","",IFERROR(HLOOKUP(E55,'Appraisal Inputs'!$C$346:$BK$390,44,0),""))</f>
        <v/>
      </c>
      <c r="F98" s="300" t="str">
        <f>IF(IFERROR(HLOOKUP(F55,'Appraisal Inputs'!$C$346:$BK$390,44,0),"")="","",IFERROR(HLOOKUP(F55,'Appraisal Inputs'!$C$346:$BK$390,44,0),""))</f>
        <v/>
      </c>
      <c r="G98" s="299" t="str">
        <f>IF(IFERROR(HLOOKUP(G55,'Appraisal Inputs'!$C$346:$BK$390,44,0),"")="","",IFERROR(HLOOKUP(G55,'Appraisal Inputs'!$C$346:$BK$390,44,0),""))</f>
        <v/>
      </c>
      <c r="H98" s="300" t="str">
        <f>IF(IFERROR(HLOOKUP(H55,'Appraisal Inputs'!$C$346:$BK$390,44,0),"")="","",IFERROR(HLOOKUP(H55,'Appraisal Inputs'!$C$346:$BK$390,44,0),""))</f>
        <v/>
      </c>
      <c r="I98" s="299" t="str">
        <f>IF(IFERROR(HLOOKUP(I55,'Appraisal Inputs'!$C$346:$BK$390,44,0),"")="","",IFERROR(HLOOKUP(I55,'Appraisal Inputs'!$C$346:$BK$390,44,0),""))</f>
        <v/>
      </c>
      <c r="J98" s="300" t="str">
        <f>IF(IFERROR(HLOOKUP(J55,'Appraisal Inputs'!$C$346:$BK$390,44,0),"")="","",IFERROR(HLOOKUP(J55,'Appraisal Inputs'!$C$346:$BK$390,44,0),""))</f>
        <v/>
      </c>
      <c r="K98" s="299" t="str">
        <f>IF(IFERROR(HLOOKUP(K55,'Appraisal Inputs'!$C$346:$BK$390,44,0),"")="","",IFERROR(HLOOKUP(K55,'Appraisal Inputs'!$C$346:$BK$390,44,0),""))</f>
        <v/>
      </c>
      <c r="L98" s="300" t="str">
        <f>IF(IFERROR(HLOOKUP(L55,'Appraisal Inputs'!$C$346:$BK$390,44,0),"")="","",IFERROR(HLOOKUP(L55,'Appraisal Inputs'!$C$346:$BK$390,44,0),""))</f>
        <v/>
      </c>
      <c r="M98" s="299" t="str">
        <f>IF(IFERROR(HLOOKUP(M55,'Appraisal Inputs'!$C$346:$BK$390,44,0),"")="","",IFERROR(HLOOKUP(M55,'Appraisal Inputs'!$C$346:$BK$390,44,0),""))</f>
        <v/>
      </c>
      <c r="N98" s="300" t="str">
        <f>IF(IFERROR(HLOOKUP(N55,'Appraisal Inputs'!$C$346:$BK$390,44,0),"")="","",IFERROR(HLOOKUP(N55,'Appraisal Inputs'!$C$346:$BK$390,44,0),""))</f>
        <v/>
      </c>
      <c r="O98" s="299" t="str">
        <f>IF(IFERROR(HLOOKUP(O55,'Appraisal Inputs'!$C$346:$BK$390,44,0),"")="","",IFERROR(HLOOKUP(O55,'Appraisal Inputs'!$C$346:$BK$390,44,0),""))</f>
        <v/>
      </c>
      <c r="P98" s="300" t="str">
        <f>IF(IFERROR(HLOOKUP(P55,'Appraisal Inputs'!$C$346:$BK$390,44,0),"")="","",IFERROR(HLOOKUP(P55,'Appraisal Inputs'!$C$346:$BK$390,44,0),""))</f>
        <v/>
      </c>
      <c r="Q98" s="299" t="str">
        <f>IF(IFERROR(HLOOKUP(Q55,'Appraisal Inputs'!$C$346:$BK$390,44,0),"")="","",IFERROR(HLOOKUP(Q55,'Appraisal Inputs'!$C$346:$BK$390,44,0),""))</f>
        <v/>
      </c>
      <c r="R98" s="300" t="str">
        <f>IF(IFERROR(HLOOKUP(R55,'Appraisal Inputs'!$C$346:$BK$390,44,0),"")="","",IFERROR(HLOOKUP(R55,'Appraisal Inputs'!$C$346:$BK$390,44,0),""))</f>
        <v/>
      </c>
      <c r="S98" s="299" t="str">
        <f>IF(IFERROR(HLOOKUP(S55,'Appraisal Inputs'!$C$346:$BK$390,44,0),"")="","",IFERROR(HLOOKUP(S55,'Appraisal Inputs'!$C$346:$BK$390,44,0),""))</f>
        <v/>
      </c>
      <c r="T98" s="300" t="str">
        <f>IF(IFERROR(HLOOKUP(T55,'Appraisal Inputs'!$C$346:$BK$390,44,0),"")="","",IFERROR(HLOOKUP(T55,'Appraisal Inputs'!$C$346:$BK$390,44,0),""))</f>
        <v/>
      </c>
      <c r="U98" s="299" t="str">
        <f>IF(IFERROR(HLOOKUP(U55,'Appraisal Inputs'!$C$346:$BK$390,44,0),"")="","",IFERROR(HLOOKUP(U55,'Appraisal Inputs'!$C$346:$BK$390,44,0),""))</f>
        <v/>
      </c>
      <c r="V98" s="300" t="str">
        <f>IF(IFERROR(HLOOKUP(V55,'Appraisal Inputs'!$C$346:$BK$390,44,0),"")="","",IFERROR(HLOOKUP(V55,'Appraisal Inputs'!$C$346:$BK$390,44,0),""))</f>
        <v/>
      </c>
      <c r="W98" s="299" t="str">
        <f>IF(IFERROR(HLOOKUP(W55,'Appraisal Inputs'!$C$346:$BK$390,44,0),"")="","",IFERROR(HLOOKUP(W55,'Appraisal Inputs'!$C$346:$BK$390,44,0),""))</f>
        <v/>
      </c>
      <c r="X98" s="300" t="str">
        <f>IF(IFERROR(HLOOKUP(X55,'Appraisal Inputs'!$C$346:$BK$390,44,0),"")="","",IFERROR(HLOOKUP(X55,'Appraisal Inputs'!$C$346:$BK$390,44,0),""))</f>
        <v/>
      </c>
      <c r="Y98" s="299" t="str">
        <f>IF(IFERROR(HLOOKUP(Y55,'Appraisal Inputs'!$C$346:$BK$390,44,0),"")="","",IFERROR(HLOOKUP(Y55,'Appraisal Inputs'!$C$346:$BK$390,44,0),""))</f>
        <v/>
      </c>
      <c r="Z98" s="300" t="str">
        <f>IF(IFERROR(HLOOKUP(Z55,'Appraisal Inputs'!$C$346:$BK$390,44,0),"")="","",IFERROR(HLOOKUP(Z55,'Appraisal Inputs'!$C$346:$BK$390,44,0),""))</f>
        <v/>
      </c>
      <c r="AA98" s="299" t="str">
        <f>IF(IFERROR(HLOOKUP(AA55,'Appraisal Inputs'!$C$346:$BK$390,44,0),"")="","",IFERROR(HLOOKUP(AA55,'Appraisal Inputs'!$C$346:$BK$390,44,0),""))</f>
        <v/>
      </c>
      <c r="AB98" s="300" t="str">
        <f>IF(IFERROR(HLOOKUP(AB55,'Appraisal Inputs'!$C$346:$BK$390,44,0),"")="","",IFERROR(HLOOKUP(AB55,'Appraisal Inputs'!$C$346:$BK$390,44,0),""))</f>
        <v/>
      </c>
      <c r="AC98" s="299" t="str">
        <f>IF(IFERROR(HLOOKUP(AC55,'Appraisal Inputs'!$C$346:$BK$390,44,0),"")="","",IFERROR(HLOOKUP(AC55,'Appraisal Inputs'!$C$346:$BK$390,44,0),""))</f>
        <v/>
      </c>
      <c r="AD98" s="300" t="str">
        <f>IF(IFERROR(HLOOKUP(AD55,'Appraisal Inputs'!$C$346:$BK$390,44,0),"")="","",IFERROR(HLOOKUP(AD55,'Appraisal Inputs'!$C$346:$BK$390,44,0),""))</f>
        <v/>
      </c>
      <c r="AE98" s="299" t="str">
        <f>IF(IFERROR(HLOOKUP(AE55,'Appraisal Inputs'!$C$346:$BK$390,44,0),"")="","",IFERROR(HLOOKUP(AE55,'Appraisal Inputs'!$C$346:$BK$390,44,0),""))</f>
        <v/>
      </c>
      <c r="AF98" s="300" t="str">
        <f>IF(IFERROR(HLOOKUP(AF55,'Appraisal Inputs'!$C$346:$BK$390,44,0),"")="","",IFERROR(HLOOKUP(AF55,'Appraisal Inputs'!$C$346:$BK$390,44,0),""))</f>
        <v/>
      </c>
      <c r="AG98" s="299" t="str">
        <f>IF(IFERROR(HLOOKUP(AG55,'Appraisal Inputs'!$C$346:$BK$390,44,0),"")="","",IFERROR(HLOOKUP(AG55,'Appraisal Inputs'!$C$346:$BK$390,44,0),""))</f>
        <v/>
      </c>
      <c r="AH98" s="300" t="str">
        <f>IF(IFERROR(HLOOKUP(AH55,'Appraisal Inputs'!$C$346:$BK$390,44,0),"")="","",IFERROR(HLOOKUP(AH55,'Appraisal Inputs'!$C$346:$BK$390,44,0),""))</f>
        <v/>
      </c>
      <c r="AI98" s="299" t="str">
        <f>IF(IFERROR(HLOOKUP(AI55,'Appraisal Inputs'!$C$346:$BK$390,44,0),"")="","",IFERROR(HLOOKUP(AI55,'Appraisal Inputs'!$C$346:$BK$390,44,0),""))</f>
        <v/>
      </c>
      <c r="AJ98" s="300" t="str">
        <f>IF(IFERROR(HLOOKUP(AJ55,'Appraisal Inputs'!$C$346:$BK$390,44,0),"")="","",IFERROR(HLOOKUP(AJ55,'Appraisal Inputs'!$C$346:$BK$390,44,0),""))</f>
        <v/>
      </c>
      <c r="AK98" s="299" t="str">
        <f>IF(IFERROR(HLOOKUP(AK55,'Appraisal Inputs'!$C$346:$BK$390,44,0),"")="","",IFERROR(HLOOKUP(AK55,'Appraisal Inputs'!$C$346:$BK$390,44,0),""))</f>
        <v/>
      </c>
      <c r="AL98" s="300" t="str">
        <f>IF(IFERROR(HLOOKUP(AL55,'Appraisal Inputs'!$C$346:$BK$390,44,0),"")="","",IFERROR(HLOOKUP(AL55,'Appraisal Inputs'!$C$346:$BK$390,44,0),""))</f>
        <v/>
      </c>
      <c r="AM98" s="299" t="str">
        <f>IF(IFERROR(HLOOKUP(AM55,'Appraisal Inputs'!$C$346:$BK$390,44,0),"")="","",IFERROR(HLOOKUP(AM55,'Appraisal Inputs'!$C$346:$BK$390,44,0),""))</f>
        <v/>
      </c>
      <c r="AN98" s="300" t="str">
        <f>IF(IFERROR(HLOOKUP(AN55,'Appraisal Inputs'!$C$346:$BK$390,44,0),"")="","",IFERROR(HLOOKUP(AN55,'Appraisal Inputs'!$C$346:$BK$390,44,0),""))</f>
        <v/>
      </c>
      <c r="AO98" s="299" t="str">
        <f>IF(IFERROR(HLOOKUP(AO55,'Appraisal Inputs'!$C$346:$BK$390,44,0),"")="","",IFERROR(HLOOKUP(AO55,'Appraisal Inputs'!$C$346:$BK$390,44,0),""))</f>
        <v/>
      </c>
      <c r="AP98" s="300" t="str">
        <f>IF(IFERROR(HLOOKUP(AP55,'Appraisal Inputs'!$C$346:$BK$390,44,0),"")="","",IFERROR(HLOOKUP(AP55,'Appraisal Inputs'!$C$346:$BK$390,44,0),""))</f>
        <v/>
      </c>
      <c r="AQ98" s="299" t="str">
        <f>IF(IFERROR(HLOOKUP(AQ55,'Appraisal Inputs'!$C$346:$BK$390,44,0),"")="","",IFERROR(HLOOKUP(AQ55,'Appraisal Inputs'!$C$346:$BK$390,44,0),""))</f>
        <v/>
      </c>
      <c r="AR98" s="300" t="str">
        <f>IF(IFERROR(HLOOKUP(AR55,'Appraisal Inputs'!$C$346:$BK$390,44,0),"")="","",IFERROR(HLOOKUP(AR55,'Appraisal Inputs'!$C$346:$BK$390,44,0),""))</f>
        <v/>
      </c>
      <c r="AS98" s="299" t="str">
        <f>IF(IFERROR(HLOOKUP(AS55,'Appraisal Inputs'!$C$346:$BK$390,44,0),"")="","",IFERROR(HLOOKUP(AS55,'Appraisal Inputs'!$C$346:$BK$390,44,0),""))</f>
        <v/>
      </c>
      <c r="AT98" s="300" t="str">
        <f>IF(IFERROR(HLOOKUP(AT55,'Appraisal Inputs'!$C$346:$BK$390,44,0),"")="","",IFERROR(HLOOKUP(AT55,'Appraisal Inputs'!$C$346:$BK$390,44,0),""))</f>
        <v/>
      </c>
      <c r="AU98" s="299" t="str">
        <f>IF(IFERROR(HLOOKUP(AU55,'Appraisal Inputs'!$C$346:$BK$390,44,0),"")="","",IFERROR(HLOOKUP(AU55,'Appraisal Inputs'!$C$346:$BK$390,44,0),""))</f>
        <v/>
      </c>
      <c r="AV98" s="300" t="str">
        <f>IF(IFERROR(HLOOKUP(AV55,'Appraisal Inputs'!$C$346:$BK$390,44,0),"")="","",IFERROR(HLOOKUP(AV55,'Appraisal Inputs'!$C$346:$BK$390,44,0),""))</f>
        <v/>
      </c>
      <c r="AW98" s="299" t="str">
        <f>IF(IFERROR(HLOOKUP(AW55,'Appraisal Inputs'!$C$346:$BK$390,44,0),"")="","",IFERROR(HLOOKUP(AW55,'Appraisal Inputs'!$C$346:$BK$390,44,0),""))</f>
        <v/>
      </c>
      <c r="AX98" s="300" t="str">
        <f>IF(IFERROR(HLOOKUP(AX55,'Appraisal Inputs'!$C$346:$BK$390,44,0),"")="","",IFERROR(HLOOKUP(AX55,'Appraisal Inputs'!$C$346:$BK$390,44,0),""))</f>
        <v/>
      </c>
      <c r="AY98" s="299" t="str">
        <f>IF(IFERROR(HLOOKUP(AY55,'Appraisal Inputs'!$C$346:$BK$390,44,0),"")="","",IFERROR(HLOOKUP(AY55,'Appraisal Inputs'!$C$346:$BK$390,44,0),""))</f>
        <v/>
      </c>
      <c r="AZ98" s="300" t="str">
        <f>IF(IFERROR(HLOOKUP(AZ55,'Appraisal Inputs'!$C$346:$BK$390,44,0),"")="","",IFERROR(HLOOKUP(AZ55,'Appraisal Inputs'!$C$346:$BK$390,44,0),""))</f>
        <v/>
      </c>
      <c r="BA98" s="299" t="str">
        <f>IF(IFERROR(HLOOKUP(BA55,'Appraisal Inputs'!$C$346:$BK$390,44,0),"")="","",IFERROR(HLOOKUP(BA55,'Appraisal Inputs'!$C$346:$BK$390,44,0),""))</f>
        <v/>
      </c>
      <c r="BB98" s="300" t="str">
        <f>IF(IFERROR(HLOOKUP(BB55,'Appraisal Inputs'!$C$346:$BK$390,44,0),"")="","",IFERROR(HLOOKUP(BB55,'Appraisal Inputs'!$C$346:$BK$390,44,0),""))</f>
        <v/>
      </c>
      <c r="BC98" s="299" t="str">
        <f>IF(IFERROR(HLOOKUP(BC55,'Appraisal Inputs'!$C$346:$BK$390,44,0),"")="","",IFERROR(HLOOKUP(BC55,'Appraisal Inputs'!$C$346:$BK$390,44,0),""))</f>
        <v/>
      </c>
      <c r="BD98" s="300" t="str">
        <f>IF(IFERROR(HLOOKUP(BD55,'Appraisal Inputs'!$C$346:$BK$390,44,0),"")="","",IFERROR(HLOOKUP(BD55,'Appraisal Inputs'!$C$346:$BK$390,44,0),""))</f>
        <v/>
      </c>
      <c r="BE98" s="299" t="str">
        <f>IF(IFERROR(HLOOKUP(BE55,'Appraisal Inputs'!$C$346:$BK$390,44,0),"")="","",IFERROR(HLOOKUP(BE55,'Appraisal Inputs'!$C$346:$BK$390,44,0),""))</f>
        <v/>
      </c>
      <c r="BF98" s="300" t="str">
        <f>IF(IFERROR(HLOOKUP(BF55,'Appraisal Inputs'!$C$346:$BK$390,44,0),"")="","",IFERROR(HLOOKUP(BF55,'Appraisal Inputs'!$C$346:$BK$390,44,0),""))</f>
        <v/>
      </c>
      <c r="BG98" s="299" t="str">
        <f>IF(IFERROR(HLOOKUP(BG55,'Appraisal Inputs'!$C$346:$BK$390,44,0),"")="","",IFERROR(HLOOKUP(BG55,'Appraisal Inputs'!$C$346:$BK$390,44,0),""))</f>
        <v/>
      </c>
      <c r="BH98" s="300" t="str">
        <f>IF(IFERROR(HLOOKUP(BH55,'Appraisal Inputs'!$C$346:$BK$390,44,0),"")="","",IFERROR(HLOOKUP(BH55,'Appraisal Inputs'!$C$346:$BK$390,44,0),""))</f>
        <v/>
      </c>
      <c r="BI98" s="299" t="str">
        <f>IF(IFERROR(HLOOKUP(BI55,'Appraisal Inputs'!$C$346:$BK$390,44,0),"")="","",IFERROR(HLOOKUP(BI55,'Appraisal Inputs'!$C$346:$BK$390,44,0),""))</f>
        <v/>
      </c>
      <c r="BJ98" s="315" t="str">
        <f>IF(IFERROR(HLOOKUP(BJ55,'Appraisal Inputs'!$C$346:$BK$390,44,0),"")="","",IFERROR(HLOOKUP(BJ55,'Appraisal Inputs'!$C$346:$BK$390,44,0),""))</f>
        <v/>
      </c>
      <c r="BL98" s="299">
        <f t="shared" si="3"/>
        <v>0</v>
      </c>
      <c r="BM98" s="318" t="str">
        <f t="shared" si="2"/>
        <v>No</v>
      </c>
    </row>
    <row r="99" spans="1:65" ht="15.75" thickBot="1" x14ac:dyDescent="0.3">
      <c r="A99" s="86"/>
      <c r="B99" s="298" t="s">
        <v>197</v>
      </c>
      <c r="C99" s="312" t="str">
        <f>IF(IFERROR(HLOOKUP(C55,'Appraisal Inputs'!$C$346:$BK$390,45,0),"")="","",IFERROR(HLOOKUP(C55,'Appraisal Inputs'!$C$346:$BK$390,45,0),""))</f>
        <v/>
      </c>
      <c r="D99" s="313"/>
      <c r="E99" s="312" t="str">
        <f>IF(IFERROR(HLOOKUP(E55,'Appraisal Inputs'!$C$346:$BK$390,45,0),"")="","",IFERROR(HLOOKUP(E55,'Appraisal Inputs'!$C$346:$BK$390,45,0),""))</f>
        <v/>
      </c>
      <c r="F99" s="313"/>
      <c r="G99" s="312" t="str">
        <f>IF(IFERROR(HLOOKUP(G55,'Appraisal Inputs'!$C$346:$BK$390,45,0),"")="","",IFERROR(HLOOKUP(G55,'Appraisal Inputs'!$C$346:$BK$390,45,0),""))</f>
        <v/>
      </c>
      <c r="H99" s="313"/>
      <c r="I99" s="312" t="str">
        <f>IF(IFERROR(HLOOKUP(I55,'Appraisal Inputs'!$C$346:$BK$390,45,0),"")="","",IFERROR(HLOOKUP(I55,'Appraisal Inputs'!$C$346:$BK$390,45,0),""))</f>
        <v/>
      </c>
      <c r="J99" s="313"/>
      <c r="K99" s="312" t="str">
        <f>IF(IFERROR(HLOOKUP(K55,'Appraisal Inputs'!$C$346:$BK$390,45,0),"")="","",IFERROR(HLOOKUP(K55,'Appraisal Inputs'!$C$346:$BK$390,45,0),""))</f>
        <v/>
      </c>
      <c r="L99" s="313"/>
      <c r="M99" s="312" t="str">
        <f>IF(IFERROR(HLOOKUP(M55,'Appraisal Inputs'!$C$346:$BK$390,45,0),"")="","",IFERROR(HLOOKUP(M55,'Appraisal Inputs'!$C$346:$BK$390,45,0),""))</f>
        <v/>
      </c>
      <c r="N99" s="313"/>
      <c r="O99" s="312" t="str">
        <f>IF(IFERROR(HLOOKUP(O55,'Appraisal Inputs'!$C$346:$BK$390,45,0),"")="","",IFERROR(HLOOKUP(O55,'Appraisal Inputs'!$C$346:$BK$390,45,0),""))</f>
        <v/>
      </c>
      <c r="P99" s="313"/>
      <c r="Q99" s="312" t="str">
        <f>IF(IFERROR(HLOOKUP(Q55,'Appraisal Inputs'!$C$346:$BK$390,45,0),"")="","",IFERROR(HLOOKUP(Q55,'Appraisal Inputs'!$C$346:$BK$390,45,0),""))</f>
        <v/>
      </c>
      <c r="R99" s="313"/>
      <c r="S99" s="312" t="str">
        <f>IF(IFERROR(HLOOKUP(S55,'Appraisal Inputs'!$C$346:$BK$390,45,0),"")="","",IFERROR(HLOOKUP(S55,'Appraisal Inputs'!$C$346:$BK$390,45,0),""))</f>
        <v/>
      </c>
      <c r="T99" s="313"/>
      <c r="U99" s="312" t="str">
        <f>IF(IFERROR(HLOOKUP(U55,'Appraisal Inputs'!$C$346:$BK$390,45,0),"")="","",IFERROR(HLOOKUP(U55,'Appraisal Inputs'!$C$346:$BK$390,45,0),""))</f>
        <v/>
      </c>
      <c r="V99" s="313"/>
      <c r="W99" s="312" t="str">
        <f>IF(IFERROR(HLOOKUP(W55,'Appraisal Inputs'!$C$346:$BK$390,45,0),"")="","",IFERROR(HLOOKUP(W55,'Appraisal Inputs'!$C$346:$BK$390,45,0),""))</f>
        <v/>
      </c>
      <c r="X99" s="313"/>
      <c r="Y99" s="312" t="str">
        <f>IF(IFERROR(HLOOKUP(Y55,'Appraisal Inputs'!$C$346:$BK$390,45,0),"")="","",IFERROR(HLOOKUP(Y55,'Appraisal Inputs'!$C$346:$BK$390,45,0),""))</f>
        <v/>
      </c>
      <c r="Z99" s="313"/>
      <c r="AA99" s="312" t="str">
        <f>IF(IFERROR(HLOOKUP(AA55,'Appraisal Inputs'!$C$346:$BK$390,45,0),"")="","",IFERROR(HLOOKUP(AA55,'Appraisal Inputs'!$C$346:$BK$390,45,0),""))</f>
        <v/>
      </c>
      <c r="AB99" s="313"/>
      <c r="AC99" s="312" t="str">
        <f>IF(IFERROR(HLOOKUP(AC55,'Appraisal Inputs'!$C$346:$BK$390,45,0),"")="","",IFERROR(HLOOKUP(AC55,'Appraisal Inputs'!$C$346:$BK$390,45,0),""))</f>
        <v/>
      </c>
      <c r="AD99" s="313"/>
      <c r="AE99" s="312" t="str">
        <f>IF(IFERROR(HLOOKUP(AE55,'Appraisal Inputs'!$C$346:$BK$390,45,0),"")="","",IFERROR(HLOOKUP(AE55,'Appraisal Inputs'!$C$346:$BK$390,45,0),""))</f>
        <v/>
      </c>
      <c r="AF99" s="313"/>
      <c r="AG99" s="312" t="str">
        <f>IF(IFERROR(HLOOKUP(AG55,'Appraisal Inputs'!$C$346:$BK$390,45,0),"")="","",IFERROR(HLOOKUP(AG55,'Appraisal Inputs'!$C$346:$BK$390,45,0),""))</f>
        <v/>
      </c>
      <c r="AH99" s="313"/>
      <c r="AI99" s="312" t="str">
        <f>IF(IFERROR(HLOOKUP(AI55,'Appraisal Inputs'!$C$346:$BK$390,45,0),"")="","",IFERROR(HLOOKUP(AI55,'Appraisal Inputs'!$C$346:$BK$390,45,0),""))</f>
        <v/>
      </c>
      <c r="AJ99" s="313"/>
      <c r="AK99" s="312" t="str">
        <f>IF(IFERROR(HLOOKUP(AK55,'Appraisal Inputs'!$C$346:$BK$390,45,0),"")="","",IFERROR(HLOOKUP(AK55,'Appraisal Inputs'!$C$346:$BK$390,45,0),""))</f>
        <v/>
      </c>
      <c r="AL99" s="313"/>
      <c r="AM99" s="312" t="str">
        <f>IF(IFERROR(HLOOKUP(AM55,'Appraisal Inputs'!$C$346:$BK$390,45,0),"")="","",IFERROR(HLOOKUP(AM55,'Appraisal Inputs'!$C$346:$BK$390,45,0),""))</f>
        <v/>
      </c>
      <c r="AN99" s="313"/>
      <c r="AO99" s="312" t="str">
        <f>IF(IFERROR(HLOOKUP(AO55,'Appraisal Inputs'!$C$346:$BK$390,45,0),"")="","",IFERROR(HLOOKUP(AO55,'Appraisal Inputs'!$C$346:$BK$390,45,0),""))</f>
        <v/>
      </c>
      <c r="AP99" s="313"/>
      <c r="AQ99" s="312" t="str">
        <f>IF(IFERROR(HLOOKUP(AQ55,'Appraisal Inputs'!$C$346:$BK$390,45,0),"")="","",IFERROR(HLOOKUP(AQ55,'Appraisal Inputs'!$C$346:$BK$390,45,0),""))</f>
        <v/>
      </c>
      <c r="AR99" s="313"/>
      <c r="AS99" s="312" t="str">
        <f>IF(IFERROR(HLOOKUP(AS55,'Appraisal Inputs'!$C$346:$BK$390,45,0),"")="","",IFERROR(HLOOKUP(AS55,'Appraisal Inputs'!$C$346:$BK$390,45,0),""))</f>
        <v/>
      </c>
      <c r="AT99" s="313"/>
      <c r="AU99" s="312" t="str">
        <f>IF(IFERROR(HLOOKUP(AU55,'Appraisal Inputs'!$C$346:$BK$390,45,0),"")="","",IFERROR(HLOOKUP(AU55,'Appraisal Inputs'!$C$346:$BK$390,45,0),""))</f>
        <v/>
      </c>
      <c r="AV99" s="313"/>
      <c r="AW99" s="312" t="str">
        <f>IF(IFERROR(HLOOKUP(AW55,'Appraisal Inputs'!$C$346:$BK$390,45,0),"")="","",IFERROR(HLOOKUP(AW55,'Appraisal Inputs'!$C$346:$BK$390,45,0),""))</f>
        <v/>
      </c>
      <c r="AX99" s="313"/>
      <c r="AY99" s="312" t="str">
        <f>IF(IFERROR(HLOOKUP(AY55,'Appraisal Inputs'!$C$346:$BK$390,45,0),"")="","",IFERROR(HLOOKUP(AY55,'Appraisal Inputs'!$C$346:$BK$390,45,0),""))</f>
        <v/>
      </c>
      <c r="AZ99" s="313"/>
      <c r="BA99" s="312" t="str">
        <f>IF(IFERROR(HLOOKUP(BA55,'Appraisal Inputs'!$C$346:$BK$390,45,0),"")="","",IFERROR(HLOOKUP(BA55,'Appraisal Inputs'!$C$346:$BK$390,45,0),""))</f>
        <v/>
      </c>
      <c r="BB99" s="313"/>
      <c r="BC99" s="312" t="str">
        <f>IF(IFERROR(HLOOKUP(BC55,'Appraisal Inputs'!$C$346:$BK$390,45,0),"")="","",IFERROR(HLOOKUP(BC55,'Appraisal Inputs'!$C$346:$BK$390,45,0),""))</f>
        <v/>
      </c>
      <c r="BD99" s="313"/>
      <c r="BE99" s="312" t="str">
        <f>IF(IFERROR(HLOOKUP(BE55,'Appraisal Inputs'!$C$346:$BK$390,45,0),"")="","",IFERROR(HLOOKUP(BE55,'Appraisal Inputs'!$C$346:$BK$390,45,0),""))</f>
        <v/>
      </c>
      <c r="BF99" s="313"/>
      <c r="BG99" s="312" t="str">
        <f>IF(IFERROR(HLOOKUP(BG55,'Appraisal Inputs'!$C$346:$BK$390,45,0),"")="","",IFERROR(HLOOKUP(BG55,'Appraisal Inputs'!$C$346:$BK$390,45,0),""))</f>
        <v/>
      </c>
      <c r="BH99" s="313"/>
      <c r="BI99" s="312" t="str">
        <f>IF(IFERROR(HLOOKUP(BI55,'Appraisal Inputs'!$C$346:$BK$390,45,0),"")="","",IFERROR(HLOOKUP(BI55,'Appraisal Inputs'!$C$346:$BK$390,45,0),""))</f>
        <v/>
      </c>
      <c r="BJ99" s="313"/>
      <c r="BL99" s="312">
        <f t="shared" si="3"/>
        <v>0</v>
      </c>
      <c r="BM99" s="320" t="str">
        <f t="shared" si="2"/>
        <v>No</v>
      </c>
    </row>
    <row r="100" spans="1:65"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c r="AN100" s="86"/>
      <c r="AO100" s="86"/>
      <c r="AP100" s="86"/>
      <c r="AQ100" s="86"/>
      <c r="AT100" s="86"/>
      <c r="BL100" s="86"/>
      <c r="BM100" s="86"/>
    </row>
    <row r="101" spans="1:65" ht="15.75" thickBot="1" x14ac:dyDescent="0.3">
      <c r="A101" s="86"/>
      <c r="B101" s="86" t="str">
        <f>Occupancy!C107</f>
        <v>Memory Care</v>
      </c>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T101" s="86"/>
      <c r="BL101" s="86"/>
      <c r="BM101" s="86"/>
    </row>
    <row r="102" spans="1:65" x14ac:dyDescent="0.25">
      <c r="A102" s="86"/>
      <c r="B102" s="296" t="s">
        <v>138</v>
      </c>
      <c r="C102" s="288" t="str">
        <f>"Unadjusted "&amp;C4</f>
        <v xml:space="preserve">Unadjusted </v>
      </c>
      <c r="D102" s="289" t="str">
        <f>"Adjusted "&amp;C4</f>
        <v xml:space="preserve">Adjusted </v>
      </c>
      <c r="E102" s="288" t="str">
        <f xml:space="preserve"> "Unadjusted "&amp;D4</f>
        <v xml:space="preserve">Unadjusted </v>
      </c>
      <c r="F102" s="289" t="str">
        <f xml:space="preserve"> "Adjusted "&amp;D4</f>
        <v xml:space="preserve">Adjusted </v>
      </c>
      <c r="G102" s="288" t="str">
        <f xml:space="preserve"> "Unadjusted "&amp;E4</f>
        <v xml:space="preserve">Unadjusted </v>
      </c>
      <c r="H102" s="289" t="str">
        <f xml:space="preserve"> "Adjusted "&amp;E4</f>
        <v xml:space="preserve">Adjusted </v>
      </c>
      <c r="I102" s="288" t="str">
        <f xml:space="preserve"> "Unadjusted "&amp;F4</f>
        <v xml:space="preserve">Unadjusted </v>
      </c>
      <c r="J102" s="289" t="str">
        <f xml:space="preserve"> "Adjusted "&amp;F4</f>
        <v xml:space="preserve">Adjusted </v>
      </c>
      <c r="K102" s="288" t="str">
        <f xml:space="preserve"> "Unadjusted "&amp;G4</f>
        <v xml:space="preserve">Unadjusted </v>
      </c>
      <c r="L102" s="289" t="str">
        <f xml:space="preserve"> "Adjusted "&amp;G4</f>
        <v xml:space="preserve">Adjusted </v>
      </c>
      <c r="M102" s="288" t="str">
        <f xml:space="preserve"> "Unadjusted "&amp;H4</f>
        <v xml:space="preserve">Unadjusted </v>
      </c>
      <c r="N102" s="289" t="str">
        <f xml:space="preserve"> "Adjusted "&amp;H4</f>
        <v xml:space="preserve">Adjusted </v>
      </c>
      <c r="O102" s="288" t="str">
        <f xml:space="preserve"> "Unadjusted "&amp;I4</f>
        <v xml:space="preserve">Unadjusted </v>
      </c>
      <c r="P102" s="289" t="str">
        <f xml:space="preserve"> "Adjusted "&amp;I4</f>
        <v xml:space="preserve">Adjusted </v>
      </c>
      <c r="Q102" s="288" t="str">
        <f xml:space="preserve"> "Unadjusted "&amp;J4</f>
        <v xml:space="preserve">Unadjusted </v>
      </c>
      <c r="R102" s="289" t="str">
        <f xml:space="preserve"> "Adjusted "&amp;J4</f>
        <v xml:space="preserve">Adjusted </v>
      </c>
      <c r="S102" s="288" t="str">
        <f xml:space="preserve"> "Unadjusted "&amp;K4</f>
        <v xml:space="preserve">Unadjusted </v>
      </c>
      <c r="T102" s="289" t="str">
        <f xml:space="preserve"> "Adjusted "&amp;K4</f>
        <v xml:space="preserve">Adjusted </v>
      </c>
      <c r="U102" s="288" t="str">
        <f xml:space="preserve"> "Unadjusted "&amp;L4</f>
        <v xml:space="preserve">Unadjusted </v>
      </c>
      <c r="V102" s="289" t="str">
        <f xml:space="preserve"> "Adjusted "&amp;L4</f>
        <v xml:space="preserve">Adjusted </v>
      </c>
      <c r="W102" s="288" t="str">
        <f xml:space="preserve"> "Unadjusted "&amp;M4</f>
        <v xml:space="preserve">Unadjusted </v>
      </c>
      <c r="X102" s="289" t="str">
        <f xml:space="preserve"> "Adjusted "&amp;M4</f>
        <v xml:space="preserve">Adjusted </v>
      </c>
      <c r="Y102" s="288" t="str">
        <f xml:space="preserve"> "Unadjusted "&amp;N4</f>
        <v xml:space="preserve">Unadjusted </v>
      </c>
      <c r="Z102" s="289" t="str">
        <f xml:space="preserve"> "Adjusted "&amp;N4</f>
        <v xml:space="preserve">Adjusted </v>
      </c>
      <c r="AA102" s="288" t="str">
        <f xml:space="preserve"> "Unadjusted "&amp;O4</f>
        <v xml:space="preserve">Unadjusted </v>
      </c>
      <c r="AB102" s="289" t="str">
        <f xml:space="preserve"> "Adjusted "&amp;O4</f>
        <v xml:space="preserve">Adjusted </v>
      </c>
      <c r="AC102" s="288" t="str">
        <f xml:space="preserve"> "Unadjusted "&amp;P4</f>
        <v xml:space="preserve">Unadjusted </v>
      </c>
      <c r="AD102" s="289" t="str">
        <f xml:space="preserve"> "Adjusted "&amp;P4</f>
        <v xml:space="preserve">Adjusted </v>
      </c>
      <c r="AE102" s="288" t="str">
        <f xml:space="preserve"> "Unadjusted "&amp;Q4</f>
        <v xml:space="preserve">Unadjusted </v>
      </c>
      <c r="AF102" s="289" t="str">
        <f xml:space="preserve"> "Adjusted "&amp;Q4</f>
        <v xml:space="preserve">Adjusted </v>
      </c>
      <c r="AG102" s="288" t="str">
        <f xml:space="preserve"> "Unadjusted "&amp;R4</f>
        <v xml:space="preserve">Unadjusted </v>
      </c>
      <c r="AH102" s="289" t="str">
        <f xml:space="preserve"> "Adjusted "&amp;R4</f>
        <v xml:space="preserve">Adjusted </v>
      </c>
      <c r="AI102" s="288" t="str">
        <f xml:space="preserve"> "Unadjusted "&amp;S4</f>
        <v xml:space="preserve">Unadjusted </v>
      </c>
      <c r="AJ102" s="289" t="str">
        <f xml:space="preserve"> "Adjusted "&amp;S4</f>
        <v xml:space="preserve">Adjusted </v>
      </c>
      <c r="AK102" s="288" t="str">
        <f xml:space="preserve"> "Unadjusted "&amp;T4</f>
        <v xml:space="preserve">Unadjusted </v>
      </c>
      <c r="AL102" s="289" t="str">
        <f xml:space="preserve"> "Adjusted "&amp;T4</f>
        <v xml:space="preserve">Adjusted </v>
      </c>
      <c r="AM102" s="288" t="str">
        <f xml:space="preserve"> "Unadjusted "&amp;U4</f>
        <v xml:space="preserve">Unadjusted </v>
      </c>
      <c r="AN102" s="289" t="str">
        <f xml:space="preserve"> "Adjusted "&amp;U4</f>
        <v xml:space="preserve">Adjusted </v>
      </c>
      <c r="AO102" s="288" t="str">
        <f xml:space="preserve"> "Unadjusted "&amp;V4</f>
        <v xml:space="preserve">Unadjusted </v>
      </c>
      <c r="AP102" s="289" t="str">
        <f xml:space="preserve"> "Adjusted "&amp;V4</f>
        <v xml:space="preserve">Adjusted </v>
      </c>
      <c r="AQ102" s="288" t="str">
        <f xml:space="preserve"> "Unadjusted "&amp;W4</f>
        <v xml:space="preserve">Unadjusted </v>
      </c>
      <c r="AR102" s="289" t="str">
        <f xml:space="preserve"> "Adjusted "&amp;W4</f>
        <v xml:space="preserve">Adjusted </v>
      </c>
      <c r="AS102" s="288" t="str">
        <f xml:space="preserve"> "Unadjusted "&amp;X4</f>
        <v xml:space="preserve">Unadjusted </v>
      </c>
      <c r="AT102" s="289" t="str">
        <f xml:space="preserve"> "Adjusted "&amp;X4</f>
        <v xml:space="preserve">Adjusted </v>
      </c>
      <c r="AU102" s="288" t="str">
        <f xml:space="preserve"> "Unadjusted "&amp;Y4</f>
        <v xml:space="preserve">Unadjusted </v>
      </c>
      <c r="AV102" s="289" t="str">
        <f xml:space="preserve"> "Adjusted "&amp;Y4</f>
        <v xml:space="preserve">Adjusted </v>
      </c>
      <c r="AW102" s="288" t="str">
        <f xml:space="preserve"> "Unadjusted "&amp;Z4</f>
        <v xml:space="preserve">Unadjusted </v>
      </c>
      <c r="AX102" s="289" t="str">
        <f xml:space="preserve"> "Adjusted "&amp;Z4</f>
        <v xml:space="preserve">Adjusted </v>
      </c>
      <c r="AY102" s="288" t="str">
        <f xml:space="preserve"> "Unadjusted "&amp;AA4</f>
        <v xml:space="preserve">Unadjusted </v>
      </c>
      <c r="AZ102" s="289" t="str">
        <f xml:space="preserve"> "Adjusted "&amp;AA4</f>
        <v xml:space="preserve">Adjusted </v>
      </c>
      <c r="BA102" s="288" t="str">
        <f xml:space="preserve"> "Unadjusted "&amp;AB4</f>
        <v xml:space="preserve">Unadjusted </v>
      </c>
      <c r="BB102" s="289" t="str">
        <f xml:space="preserve"> "Adjusted "&amp;AB4</f>
        <v xml:space="preserve">Adjusted </v>
      </c>
      <c r="BC102" s="288" t="str">
        <f xml:space="preserve"> "Unadjusted "&amp;AC4</f>
        <v xml:space="preserve">Unadjusted </v>
      </c>
      <c r="BD102" s="289" t="str">
        <f xml:space="preserve"> "Adjusted "&amp;AC4</f>
        <v xml:space="preserve">Adjusted </v>
      </c>
      <c r="BE102" s="288" t="str">
        <f xml:space="preserve"> "Unadjusted "&amp;AD4</f>
        <v xml:space="preserve">Unadjusted </v>
      </c>
      <c r="BF102" s="289" t="str">
        <f xml:space="preserve"> "Adjusted "&amp;AD4</f>
        <v xml:space="preserve">Adjusted </v>
      </c>
      <c r="BG102" s="288" t="str">
        <f xml:space="preserve"> "Unadjusted "&amp;AE4</f>
        <v xml:space="preserve">Unadjusted </v>
      </c>
      <c r="BH102" s="289" t="str">
        <f xml:space="preserve"> "Adjusted "&amp;AE4</f>
        <v xml:space="preserve">Adjusted </v>
      </c>
      <c r="BI102" s="288" t="str">
        <f xml:space="preserve"> "Unadjusted "&amp;AF4</f>
        <v xml:space="preserve">Unadjusted </v>
      </c>
      <c r="BJ102" s="289" t="str">
        <f xml:space="preserve"> "Adjusted "&amp;AF4</f>
        <v xml:space="preserve">Adjusted </v>
      </c>
      <c r="BL102" s="288" t="s">
        <v>377</v>
      </c>
      <c r="BM102" s="289" t="s">
        <v>377</v>
      </c>
    </row>
    <row r="103" spans="1:65" x14ac:dyDescent="0.25">
      <c r="A103" s="86"/>
      <c r="B103" s="297" t="str">
        <f>'Appraisal Inputs'!D32</f>
        <v>Care Type</v>
      </c>
      <c r="C103" s="290" t="str">
        <f>IFERROR(HLOOKUP(C102,'Appraisal Inputs'!$C$346:$BK$390,2,0),"")</f>
        <v/>
      </c>
      <c r="D103" s="291"/>
      <c r="E103" s="290" t="str">
        <f>IFERROR(HLOOKUP(E102,'Appraisal Inputs'!$C$346:$BK$390,2,0),"")</f>
        <v/>
      </c>
      <c r="F103" s="291"/>
      <c r="G103" s="290" t="str">
        <f>IFERROR(HLOOKUP(G102,'Appraisal Inputs'!$C$346:$BK$390,2,0),"")</f>
        <v/>
      </c>
      <c r="H103" s="291"/>
      <c r="I103" s="290" t="str">
        <f>IFERROR(HLOOKUP(I102,'Appraisal Inputs'!$C$346:$BK$390,2,0),"")</f>
        <v/>
      </c>
      <c r="J103" s="291"/>
      <c r="K103" s="290" t="str">
        <f>IFERROR(HLOOKUP(K102,'Appraisal Inputs'!$C$346:$BK$390,2,0),"")</f>
        <v/>
      </c>
      <c r="L103" s="291"/>
      <c r="M103" s="290" t="str">
        <f>IFERROR(HLOOKUP(M102,'Appraisal Inputs'!$C$346:$BK$390,2,0),"")</f>
        <v/>
      </c>
      <c r="N103" s="291"/>
      <c r="O103" s="290" t="str">
        <f>IFERROR(HLOOKUP(O102,'Appraisal Inputs'!$C$346:$BK$390,2,0),"")</f>
        <v/>
      </c>
      <c r="P103" s="291"/>
      <c r="Q103" s="290" t="str">
        <f>IFERROR(HLOOKUP(AK102,'Appraisal Inputs'!$C$346:$BK$390,2,0),"")</f>
        <v/>
      </c>
      <c r="R103" s="291"/>
      <c r="S103" s="290" t="str">
        <f>IFERROR(HLOOKUP(S102,'Appraisal Inputs'!$C$346:$BK$390,2,0),"")</f>
        <v/>
      </c>
      <c r="T103" s="291"/>
      <c r="U103" s="290" t="str">
        <f>IFERROR(HLOOKUP(U102,'Appraisal Inputs'!$C$346:$BK$390,2,0),"")</f>
        <v/>
      </c>
      <c r="V103" s="291"/>
      <c r="W103" s="290" t="str">
        <f>IFERROR(HLOOKUP(W102,'Appraisal Inputs'!$C$346:$BK$390,2,0),"")</f>
        <v/>
      </c>
      <c r="X103" s="291"/>
      <c r="Y103" s="290" t="str">
        <f>IFERROR(HLOOKUP(Y102,'Appraisal Inputs'!$C$346:$BK$390,2,0),"")</f>
        <v/>
      </c>
      <c r="Z103" s="291"/>
      <c r="AA103" s="290" t="str">
        <f>IFERROR(HLOOKUP(AA102,'Appraisal Inputs'!$C$346:$BK$390,2,0),"")</f>
        <v/>
      </c>
      <c r="AB103" s="291"/>
      <c r="AC103" s="290" t="str">
        <f>IFERROR(HLOOKUP(AC102,'Appraisal Inputs'!$C$346:$BK$390,2,0),"")</f>
        <v/>
      </c>
      <c r="AD103" s="291"/>
      <c r="AE103" s="290" t="str">
        <f>IFERROR(HLOOKUP(AE102,'Appraisal Inputs'!$C$346:$BK$390,2,0),"")</f>
        <v/>
      </c>
      <c r="AF103" s="291"/>
      <c r="AG103" s="290" t="str">
        <f>IFERROR(HLOOKUP(AG102,'Appraisal Inputs'!$C$346:$BK$390,2,0),"")</f>
        <v/>
      </c>
      <c r="AH103" s="291"/>
      <c r="AI103" s="290" t="str">
        <f>IFERROR(HLOOKUP(AI102,'Appraisal Inputs'!$C$346:$BK$390,2,0),"")</f>
        <v/>
      </c>
      <c r="AJ103" s="291"/>
      <c r="AK103" s="290" t="str">
        <f>IFERROR(HLOOKUP(AK102,'Appraisal Inputs'!$C$346:$BK$390,2,0),"")</f>
        <v/>
      </c>
      <c r="AL103" s="291"/>
      <c r="AM103" s="290" t="str">
        <f>IFERROR(HLOOKUP(AM102,'Appraisal Inputs'!$C$346:$BK$390,2,0),"")</f>
        <v/>
      </c>
      <c r="AN103" s="291"/>
      <c r="AO103" s="290" t="str">
        <f>IFERROR(HLOOKUP(AO102,'Appraisal Inputs'!$C$346:$BK$390,2,0),"")</f>
        <v/>
      </c>
      <c r="AP103" s="291"/>
      <c r="AQ103" s="290" t="str">
        <f>IFERROR(HLOOKUP(AQ102,'Appraisal Inputs'!$C$346:$BK$390,2,0),"")</f>
        <v/>
      </c>
      <c r="AR103" s="291"/>
      <c r="AS103" s="290" t="str">
        <f>IFERROR(HLOOKUP(AS102,'Appraisal Inputs'!$C$346:$BK$390,2,0),"")</f>
        <v/>
      </c>
      <c r="AT103" s="291"/>
      <c r="AU103" s="290" t="str">
        <f>IFERROR(HLOOKUP(AU102,'Appraisal Inputs'!$C$346:$BK$390,2,0),"")</f>
        <v/>
      </c>
      <c r="AV103" s="291"/>
      <c r="AW103" s="290" t="str">
        <f>IFERROR(HLOOKUP(AW102,'Appraisal Inputs'!$C$346:$BK$390,2,0),"")</f>
        <v/>
      </c>
      <c r="AX103" s="291"/>
      <c r="AY103" s="290" t="str">
        <f>IFERROR(HLOOKUP(AY102,'Appraisal Inputs'!$C$346:$BK$390,2,0),"")</f>
        <v/>
      </c>
      <c r="AZ103" s="291"/>
      <c r="BA103" s="290" t="str">
        <f>IFERROR(HLOOKUP(BA102,'Appraisal Inputs'!$C$346:$BK$390,2,0),"")</f>
        <v/>
      </c>
      <c r="BB103" s="291"/>
      <c r="BC103" s="290" t="str">
        <f>IFERROR(HLOOKUP(BC102,'Appraisal Inputs'!$C$346:$BK$390,2,0),"")</f>
        <v/>
      </c>
      <c r="BD103" s="291"/>
      <c r="BE103" s="290" t="str">
        <f>IFERROR(HLOOKUP(BE102,'Appraisal Inputs'!$C$346:$BK$390,2,0),"")</f>
        <v/>
      </c>
      <c r="BF103" s="291"/>
      <c r="BG103" s="290" t="str">
        <f>IFERROR(HLOOKUP(BG102,'Appraisal Inputs'!$C$346:$BK$390,2,0),"")</f>
        <v/>
      </c>
      <c r="BH103" s="291"/>
      <c r="BI103" s="290" t="str">
        <f>IFERROR(HLOOKUP(BI102,'Appraisal Inputs'!$C$346:$BK$390,2,0),"")</f>
        <v/>
      </c>
      <c r="BJ103" s="291"/>
      <c r="BL103" s="316" t="s">
        <v>378</v>
      </c>
      <c r="BM103" s="317" t="s">
        <v>380</v>
      </c>
    </row>
    <row r="104" spans="1:65" ht="15.75" thickBot="1" x14ac:dyDescent="0.3">
      <c r="A104" s="86"/>
      <c r="B104" s="298" t="str">
        <f>'Appraisal Inputs'!C31</f>
        <v>Room Type</v>
      </c>
      <c r="C104" s="301" t="str">
        <f>IFERROR(HLOOKUP(C102,'Appraisal Inputs'!$C$346:$BK$390,3,0),"")</f>
        <v/>
      </c>
      <c r="D104" s="302"/>
      <c r="E104" s="301" t="str">
        <f>IFERROR(HLOOKUP(E102,'Appraisal Inputs'!$C$346:$BK$390,3,0),"")</f>
        <v/>
      </c>
      <c r="F104" s="302"/>
      <c r="G104" s="301" t="str">
        <f>IFERROR(HLOOKUP(G102,'Appraisal Inputs'!$C$346:$BK$390,3,0),"")</f>
        <v/>
      </c>
      <c r="H104" s="302"/>
      <c r="I104" s="301" t="str">
        <f>IFERROR(HLOOKUP(I102,'Appraisal Inputs'!$C$346:$BK$390,3,0),"")</f>
        <v/>
      </c>
      <c r="J104" s="302"/>
      <c r="K104" s="301" t="str">
        <f>IFERROR(HLOOKUP(K102,'Appraisal Inputs'!$C$346:$BK$390,3,0),"")</f>
        <v/>
      </c>
      <c r="L104" s="302"/>
      <c r="M104" s="301" t="str">
        <f>IFERROR(HLOOKUP(M102,'Appraisal Inputs'!$C$346:$BK$390,3,0),"")</f>
        <v/>
      </c>
      <c r="N104" s="302"/>
      <c r="O104" s="301" t="str">
        <f>IFERROR(HLOOKUP(O102,'Appraisal Inputs'!$C$346:$BK$390,3,0),"")</f>
        <v/>
      </c>
      <c r="P104" s="302"/>
      <c r="Q104" s="301" t="str">
        <f>IFERROR(HLOOKUP(AK102,'Appraisal Inputs'!$C$346:$BK$390,3,0),"")</f>
        <v/>
      </c>
      <c r="R104" s="302"/>
      <c r="S104" s="301" t="str">
        <f>IFERROR(HLOOKUP(S102,'Appraisal Inputs'!$C$346:$BK$390,3,0),"")</f>
        <v/>
      </c>
      <c r="T104" s="302"/>
      <c r="U104" s="301" t="str">
        <f>IFERROR(HLOOKUP(U102,'Appraisal Inputs'!$C$346:$BK$390,3,0),"")</f>
        <v/>
      </c>
      <c r="V104" s="302"/>
      <c r="W104" s="301" t="str">
        <f>IFERROR(HLOOKUP(W102,'Appraisal Inputs'!$C$346:$BK$390,3,0),"")</f>
        <v/>
      </c>
      <c r="X104" s="302"/>
      <c r="Y104" s="301" t="str">
        <f>IFERROR(HLOOKUP(Y102,'Appraisal Inputs'!$C$346:$BK$390,3,0),"")</f>
        <v/>
      </c>
      <c r="Z104" s="302"/>
      <c r="AA104" s="301" t="str">
        <f>IFERROR(HLOOKUP(AA102,'Appraisal Inputs'!$C$346:$BK$390,3,0),"")</f>
        <v/>
      </c>
      <c r="AB104" s="302"/>
      <c r="AC104" s="301" t="str">
        <f>IFERROR(HLOOKUP(AC102,'Appraisal Inputs'!$C$346:$BK$390,3,0),"")</f>
        <v/>
      </c>
      <c r="AD104" s="302"/>
      <c r="AE104" s="301" t="str">
        <f>IFERROR(HLOOKUP(AE102,'Appraisal Inputs'!$C$346:$BK$390,3,0),"")</f>
        <v/>
      </c>
      <c r="AF104" s="302"/>
      <c r="AG104" s="301" t="str">
        <f>IFERROR(HLOOKUP(AG102,'Appraisal Inputs'!$C$346:$BK$390,3,0),"")</f>
        <v/>
      </c>
      <c r="AH104" s="302"/>
      <c r="AI104" s="301" t="str">
        <f>IFERROR(HLOOKUP(AI102,'Appraisal Inputs'!$C$346:$BK$390,3,0),"")</f>
        <v/>
      </c>
      <c r="AJ104" s="302"/>
      <c r="AK104" s="301" t="str">
        <f>IFERROR(HLOOKUP(AK102,'Appraisal Inputs'!$C$346:$BK$390,3,0),"")</f>
        <v/>
      </c>
      <c r="AL104" s="302"/>
      <c r="AM104" s="301" t="str">
        <f>IFERROR(HLOOKUP(AM102,'Appraisal Inputs'!$C$346:$BK$390,3,0),"")</f>
        <v/>
      </c>
      <c r="AN104" s="302"/>
      <c r="AO104" s="301" t="str">
        <f>IFERROR(HLOOKUP(AO102,'Appraisal Inputs'!$C$346:$BK$390,3,0),"")</f>
        <v/>
      </c>
      <c r="AP104" s="302"/>
      <c r="AQ104" s="301" t="str">
        <f>IFERROR(HLOOKUP(AQ102,'Appraisal Inputs'!$C$346:$BK$390,3,0),"")</f>
        <v/>
      </c>
      <c r="AR104" s="302"/>
      <c r="AS104" s="301" t="str">
        <f>IFERROR(HLOOKUP(AS102,'Appraisal Inputs'!$C$346:$BK$390,3,0),"")</f>
        <v/>
      </c>
      <c r="AT104" s="302"/>
      <c r="AU104" s="301" t="str">
        <f>IFERROR(HLOOKUP(AU102,'Appraisal Inputs'!$C$346:$BK$390,3,0),"")</f>
        <v/>
      </c>
      <c r="AV104" s="302"/>
      <c r="AW104" s="301" t="str">
        <f>IFERROR(HLOOKUP(AW102,'Appraisal Inputs'!$C$346:$BK$390,3,0),"")</f>
        <v/>
      </c>
      <c r="AX104" s="302"/>
      <c r="AY104" s="301" t="str">
        <f>IFERROR(HLOOKUP(AY102,'Appraisal Inputs'!$C$346:$BK$390,3,0),"")</f>
        <v/>
      </c>
      <c r="AZ104" s="302"/>
      <c r="BA104" s="301" t="str">
        <f>IFERROR(HLOOKUP(BA102,'Appraisal Inputs'!$C$346:$BK$390,3,0),"")</f>
        <v/>
      </c>
      <c r="BB104" s="302"/>
      <c r="BC104" s="301" t="str">
        <f>IFERROR(HLOOKUP(BC102,'Appraisal Inputs'!$C$346:$BK$390,3,0),"")</f>
        <v/>
      </c>
      <c r="BD104" s="302"/>
      <c r="BE104" s="301" t="str">
        <f>IFERROR(HLOOKUP(BE102,'Appraisal Inputs'!$C$346:$BK$390,3,0),"")</f>
        <v/>
      </c>
      <c r="BF104" s="302"/>
      <c r="BG104" s="301" t="str">
        <f>IFERROR(HLOOKUP(BG102,'Appraisal Inputs'!$C$346:$BK$390,3,0),"")</f>
        <v/>
      </c>
      <c r="BH104" s="302"/>
      <c r="BI104" s="301" t="str">
        <f>IFERROR(HLOOKUP(BI102,'Appraisal Inputs'!$C$346:$BK$390,3,0),"")</f>
        <v/>
      </c>
      <c r="BJ104" s="302"/>
      <c r="BL104" s="319" t="s">
        <v>379</v>
      </c>
      <c r="BM104" s="320" t="s">
        <v>381</v>
      </c>
    </row>
    <row r="105" spans="1:65" x14ac:dyDescent="0.25">
      <c r="A105" s="86"/>
      <c r="B105" s="173" t="str">
        <f>'Appraisal Inputs'!C349</f>
        <v>Subject</v>
      </c>
      <c r="C105" s="314" t="str">
        <f>IF(IFERROR(HLOOKUP(C102,'Appraisal Inputs'!$C$346:$BK$390,4,0),"")="","",IFERROR(HLOOKUP(C102,'Appraisal Inputs'!$C$346:$BK$390,4,0),""))</f>
        <v/>
      </c>
      <c r="D105" s="687" t="str">
        <f>IF(IFERROR(HLOOKUP(D102,'Appraisal Inputs'!$C$346:$BK$390,4,0),"")="","",IFERROR(HLOOKUP(D102,'Appraisal Inputs'!$C$346:$BK$390,4,0),""))</f>
        <v/>
      </c>
      <c r="E105" s="314" t="str">
        <f>IF(IFERROR(HLOOKUP(E102,'Appraisal Inputs'!$C$346:$BK$390,4,0),"")="","",IFERROR(HLOOKUP(E102,'Appraisal Inputs'!$C$346:$BK$390,4,0),""))</f>
        <v/>
      </c>
      <c r="F105" s="687" t="str">
        <f>IF(IFERROR(HLOOKUP(F102,'Appraisal Inputs'!$C$346:$BK$390,4,0),"")="","",IFERROR(HLOOKUP(F102,'Appraisal Inputs'!$C$346:$BK$390,4,0),""))</f>
        <v/>
      </c>
      <c r="G105" s="314" t="str">
        <f>IF(IFERROR(HLOOKUP(G102,'Appraisal Inputs'!$C$346:$BK$390,4,0),"")="","",IFERROR(HLOOKUP(G102,'Appraisal Inputs'!$C$346:$BK$390,4,0),""))</f>
        <v/>
      </c>
      <c r="H105" s="687" t="str">
        <f>IF(IFERROR(HLOOKUP(H102,'Appraisal Inputs'!$C$346:$BK$390,4,0),"")="","",IFERROR(HLOOKUP(H102,'Appraisal Inputs'!$C$346:$BK$390,4,0),""))</f>
        <v/>
      </c>
      <c r="I105" s="314" t="str">
        <f>IF(IFERROR(HLOOKUP(I102,'Appraisal Inputs'!$C$346:$BK$390,4,0),"")="","",IFERROR(HLOOKUP(I102,'Appraisal Inputs'!$C$346:$BK$390,4,0),""))</f>
        <v/>
      </c>
      <c r="J105" s="687" t="str">
        <f>IF(IFERROR(HLOOKUP(J102,'Appraisal Inputs'!$C$346:$BK$390,4,0),"")="","",IFERROR(HLOOKUP(J102,'Appraisal Inputs'!$C$346:$BK$390,4,0),""))</f>
        <v/>
      </c>
      <c r="K105" s="314" t="str">
        <f>IF(IFERROR(HLOOKUP(K102,'Appraisal Inputs'!$C$346:$BK$390,4,0),"")="","",IFERROR(HLOOKUP(K102,'Appraisal Inputs'!$C$346:$BK$390,4,0),""))</f>
        <v/>
      </c>
      <c r="L105" s="687" t="str">
        <f>IF(IFERROR(HLOOKUP(L102,'Appraisal Inputs'!$C$346:$BK$390,4,0),"")="","",IFERROR(HLOOKUP(L102,'Appraisal Inputs'!$C$346:$BK$390,4,0),""))</f>
        <v/>
      </c>
      <c r="M105" s="314" t="str">
        <f>IF(IFERROR(HLOOKUP(M102,'Appraisal Inputs'!$C$346:$BK$390,4,0),"")="","",IFERROR(HLOOKUP(M102,'Appraisal Inputs'!$C$346:$BK$390,4,0),""))</f>
        <v/>
      </c>
      <c r="N105" s="687" t="str">
        <f>IF(IFERROR(HLOOKUP(N102,'Appraisal Inputs'!$C$346:$BK$390,4,0),"")="","",IFERROR(HLOOKUP(N102,'Appraisal Inputs'!$C$346:$BK$390,4,0),""))</f>
        <v/>
      </c>
      <c r="O105" s="314" t="str">
        <f>IF(IFERROR(HLOOKUP(O102,'Appraisal Inputs'!$C$346:$BK$390,4,0),"")="","",IFERROR(HLOOKUP(O102,'Appraisal Inputs'!$C$346:$BK$390,4,0),""))</f>
        <v/>
      </c>
      <c r="P105" s="687" t="str">
        <f>IF(IFERROR(HLOOKUP(P102,'Appraisal Inputs'!$C$346:$BK$390,4,0),"")="","",IFERROR(HLOOKUP(P102,'Appraisal Inputs'!$C$346:$BK$390,4,0),""))</f>
        <v/>
      </c>
      <c r="Q105" s="314" t="str">
        <f>IF(IFERROR(HLOOKUP(Q102,'Appraisal Inputs'!$C$346:$BK$390,4,0),"")="","",IFERROR(HLOOKUP(Q102,'Appraisal Inputs'!$C$346:$BK$390,4,0),""))</f>
        <v/>
      </c>
      <c r="R105" s="687" t="str">
        <f>IF(IFERROR(HLOOKUP(R102,'Appraisal Inputs'!$C$346:$BK$390,4,0),"")="","",IFERROR(HLOOKUP(R102,'Appraisal Inputs'!$C$346:$BK$390,4,0),""))</f>
        <v/>
      </c>
      <c r="S105" s="314" t="str">
        <f>IF(IFERROR(HLOOKUP(S102,'Appraisal Inputs'!$C$346:$BK$390,4,0),"")="","",IFERROR(HLOOKUP(S102,'Appraisal Inputs'!$C$346:$BK$390,4,0),""))</f>
        <v/>
      </c>
      <c r="T105" s="687" t="str">
        <f>IF(IFERROR(HLOOKUP(T102,'Appraisal Inputs'!$C$346:$BK$390,4,0),"")="","",IFERROR(HLOOKUP(T102,'Appraisal Inputs'!$C$346:$BK$390,4,0),""))</f>
        <v/>
      </c>
      <c r="U105" s="314" t="str">
        <f>IF(IFERROR(HLOOKUP(U102,'Appraisal Inputs'!$C$346:$BK$390,4,0),"")="","",IFERROR(HLOOKUP(U102,'Appraisal Inputs'!$C$346:$BK$390,4,0),""))</f>
        <v/>
      </c>
      <c r="V105" s="687" t="str">
        <f>IF(IFERROR(HLOOKUP(V102,'Appraisal Inputs'!$C$346:$BK$390,4,0),"")="","",IFERROR(HLOOKUP(V102,'Appraisal Inputs'!$C$346:$BK$390,4,0),""))</f>
        <v/>
      </c>
      <c r="W105" s="314" t="str">
        <f>IF(IFERROR(HLOOKUP(W102,'Appraisal Inputs'!$C$346:$BK$390,4,0),"")="","",IFERROR(HLOOKUP(W102,'Appraisal Inputs'!$C$346:$BK$390,4,0),""))</f>
        <v/>
      </c>
      <c r="X105" s="687" t="str">
        <f>IF(IFERROR(HLOOKUP(X102,'Appraisal Inputs'!$C$346:$BK$390,4,0),"")="","",IFERROR(HLOOKUP(X102,'Appraisal Inputs'!$C$346:$BK$390,4,0),""))</f>
        <v/>
      </c>
      <c r="Y105" s="314" t="str">
        <f>IF(IFERROR(HLOOKUP(Y102,'Appraisal Inputs'!$C$346:$BK$390,4,0),"")="","",IFERROR(HLOOKUP(Y102,'Appraisal Inputs'!$C$346:$BK$390,4,0),""))</f>
        <v/>
      </c>
      <c r="Z105" s="687" t="str">
        <f>IF(IFERROR(HLOOKUP(Z102,'Appraisal Inputs'!$C$346:$BK$390,4,0),"")="","",IFERROR(HLOOKUP(Z102,'Appraisal Inputs'!$C$346:$BK$390,4,0),""))</f>
        <v/>
      </c>
      <c r="AA105" s="314" t="str">
        <f>IF(IFERROR(HLOOKUP(AA102,'Appraisal Inputs'!$C$346:$BK$390,4,0),"")="","",IFERROR(HLOOKUP(AA102,'Appraisal Inputs'!$C$346:$BK$390,4,0),""))</f>
        <v/>
      </c>
      <c r="AB105" s="687" t="str">
        <f>IF(IFERROR(HLOOKUP(AB102,'Appraisal Inputs'!$C$346:$BK$390,4,0),"")="","",IFERROR(HLOOKUP(AB102,'Appraisal Inputs'!$C$346:$BK$390,4,0),""))</f>
        <v/>
      </c>
      <c r="AC105" s="314" t="str">
        <f>IF(IFERROR(HLOOKUP(AC102,'Appraisal Inputs'!$C$346:$BK$390,4,0),"")="","",IFERROR(HLOOKUP(AC102,'Appraisal Inputs'!$C$346:$BK$390,4,0),""))</f>
        <v/>
      </c>
      <c r="AD105" s="687" t="str">
        <f>IF(IFERROR(HLOOKUP(AD102,'Appraisal Inputs'!$C$346:$BK$390,4,0),"")="","",IFERROR(HLOOKUP(AD102,'Appraisal Inputs'!$C$346:$BK$390,4,0),""))</f>
        <v/>
      </c>
      <c r="AE105" s="314" t="str">
        <f>IF(IFERROR(HLOOKUP(AE102,'Appraisal Inputs'!$C$346:$BK$390,4,0),"")="","",IFERROR(HLOOKUP(AE102,'Appraisal Inputs'!$C$346:$BK$390,4,0),""))</f>
        <v/>
      </c>
      <c r="AF105" s="687" t="str">
        <f>IF(IFERROR(HLOOKUP(AF102,'Appraisal Inputs'!$C$346:$BK$390,4,0),"")="","",IFERROR(HLOOKUP(AF102,'Appraisal Inputs'!$C$346:$BK$390,4,0),""))</f>
        <v/>
      </c>
      <c r="AG105" s="314" t="str">
        <f>IF(IFERROR(HLOOKUP(AG102,'Appraisal Inputs'!$C$346:$BK$390,4,0),"")="","",IFERROR(HLOOKUP(AG102,'Appraisal Inputs'!$C$346:$BK$390,4,0),""))</f>
        <v/>
      </c>
      <c r="AH105" s="687" t="str">
        <f>IF(IFERROR(HLOOKUP(AH102,'Appraisal Inputs'!$C$346:$BK$390,4,0),"")="","",IFERROR(HLOOKUP(AH102,'Appraisal Inputs'!$C$346:$BK$390,4,0),""))</f>
        <v/>
      </c>
      <c r="AI105" s="314" t="str">
        <f>IF(IFERROR(HLOOKUP(AI102,'Appraisal Inputs'!$C$346:$BK$390,4,0),"")="","",IFERROR(HLOOKUP(AI102,'Appraisal Inputs'!$C$346:$BK$390,4,0),""))</f>
        <v/>
      </c>
      <c r="AJ105" s="687" t="str">
        <f>IF(IFERROR(HLOOKUP(AJ102,'Appraisal Inputs'!$C$346:$BK$390,4,0),"")="","",IFERROR(HLOOKUP(AJ102,'Appraisal Inputs'!$C$346:$BK$390,4,0),""))</f>
        <v/>
      </c>
      <c r="AK105" s="314" t="str">
        <f>IF(IFERROR(HLOOKUP(AK102,'Appraisal Inputs'!$C$346:$BK$390,4,0),"")="","",IFERROR(HLOOKUP(AK102,'Appraisal Inputs'!$C$346:$BK$390,4,0),""))</f>
        <v/>
      </c>
      <c r="AL105" s="687" t="str">
        <f>IF(IFERROR(HLOOKUP(AL102,'Appraisal Inputs'!$C$346:$BK$390,4,0),"")="","",IFERROR(HLOOKUP(AL102,'Appraisal Inputs'!$C$346:$BK$390,4,0),""))</f>
        <v/>
      </c>
      <c r="AM105" s="314" t="str">
        <f>IF(IFERROR(HLOOKUP(AM102,'Appraisal Inputs'!$C$346:$BK$390,4,0),"")="","",IFERROR(HLOOKUP(AM102,'Appraisal Inputs'!$C$346:$BK$390,4,0),""))</f>
        <v/>
      </c>
      <c r="AN105" s="687" t="str">
        <f>IF(IFERROR(HLOOKUP(AN102,'Appraisal Inputs'!$C$346:$BK$390,4,0),"")="","",IFERROR(HLOOKUP(AN102,'Appraisal Inputs'!$C$346:$BK$390,4,0),""))</f>
        <v/>
      </c>
      <c r="AO105" s="314" t="str">
        <f>IF(IFERROR(HLOOKUP(AO102,'Appraisal Inputs'!$C$346:$BK$390,4,0),"")="","",IFERROR(HLOOKUP(AO102,'Appraisal Inputs'!$C$346:$BK$390,4,0),""))</f>
        <v/>
      </c>
      <c r="AP105" s="687" t="str">
        <f>IF(IFERROR(HLOOKUP(AP102,'Appraisal Inputs'!$C$346:$BK$390,4,0),"")="","",IFERROR(HLOOKUP(AP102,'Appraisal Inputs'!$C$346:$BK$390,4,0),""))</f>
        <v/>
      </c>
      <c r="AQ105" s="314" t="str">
        <f>IF(IFERROR(HLOOKUP(AQ102,'Appraisal Inputs'!$C$346:$BK$390,4,0),"")="","",IFERROR(HLOOKUP(AQ102,'Appraisal Inputs'!$C$346:$BK$390,4,0),""))</f>
        <v/>
      </c>
      <c r="AR105" s="687" t="str">
        <f>IF(IFERROR(HLOOKUP(AR102,'Appraisal Inputs'!$C$346:$BK$390,4,0),"")="","",IFERROR(HLOOKUP(AR102,'Appraisal Inputs'!$C$346:$BK$390,4,0),""))</f>
        <v/>
      </c>
      <c r="AS105" s="314" t="str">
        <f>IF(IFERROR(HLOOKUP(AS102,'Appraisal Inputs'!$C$346:$BK$390,4,0),"")="","",IFERROR(HLOOKUP(AS102,'Appraisal Inputs'!$C$346:$BK$390,4,0),""))</f>
        <v/>
      </c>
      <c r="AT105" s="687" t="str">
        <f>IF(IFERROR(HLOOKUP(AT102,'Appraisal Inputs'!$C$346:$BK$390,4,0),"")="","",IFERROR(HLOOKUP(AT102,'Appraisal Inputs'!$C$346:$BK$390,4,0),""))</f>
        <v/>
      </c>
      <c r="AU105" s="314" t="str">
        <f>IF(IFERROR(HLOOKUP(AU102,'Appraisal Inputs'!$C$346:$BK$390,4,0),"")="","",IFERROR(HLOOKUP(AU102,'Appraisal Inputs'!$C$346:$BK$390,4,0),""))</f>
        <v/>
      </c>
      <c r="AV105" s="687" t="str">
        <f>IF(IFERROR(HLOOKUP(AV102,'Appraisal Inputs'!$C$346:$BK$390,4,0),"")="","",IFERROR(HLOOKUP(AV102,'Appraisal Inputs'!$C$346:$BK$390,4,0),""))</f>
        <v/>
      </c>
      <c r="AW105" s="314" t="str">
        <f>IF(IFERROR(HLOOKUP(AW102,'Appraisal Inputs'!$C$346:$BK$390,4,0),"")="","",IFERROR(HLOOKUP(AW102,'Appraisal Inputs'!$C$346:$BK$390,4,0),""))</f>
        <v/>
      </c>
      <c r="AX105" s="687" t="str">
        <f>IF(IFERROR(HLOOKUP(AX102,'Appraisal Inputs'!$C$346:$BK$390,4,0),"")="","",IFERROR(HLOOKUP(AX102,'Appraisal Inputs'!$C$346:$BK$390,4,0),""))</f>
        <v/>
      </c>
      <c r="AY105" s="314" t="str">
        <f>IF(IFERROR(HLOOKUP(AY102,'Appraisal Inputs'!$C$346:$BK$390,4,0),"")="","",IFERROR(HLOOKUP(AY102,'Appraisal Inputs'!$C$346:$BK$390,4,0),""))</f>
        <v/>
      </c>
      <c r="AZ105" s="687" t="str">
        <f>IF(IFERROR(HLOOKUP(AZ102,'Appraisal Inputs'!$C$346:$BK$390,4,0),"")="","",IFERROR(HLOOKUP(AZ102,'Appraisal Inputs'!$C$346:$BK$390,4,0),""))</f>
        <v/>
      </c>
      <c r="BA105" s="314" t="str">
        <f>IF(IFERROR(HLOOKUP(BA102,'Appraisal Inputs'!$C$346:$BK$390,4,0),"")="","",IFERROR(HLOOKUP(BA102,'Appraisal Inputs'!$C$346:$BK$390,4,0),""))</f>
        <v/>
      </c>
      <c r="BB105" s="687" t="str">
        <f>IF(IFERROR(HLOOKUP(BB102,'Appraisal Inputs'!$C$346:$BK$390,4,0),"")="","",IFERROR(HLOOKUP(BB102,'Appraisal Inputs'!$C$346:$BK$390,4,0),""))</f>
        <v/>
      </c>
      <c r="BC105" s="314" t="str">
        <f>IF(IFERROR(HLOOKUP(BC102,'Appraisal Inputs'!$C$346:$BK$390,4,0),"")="","",IFERROR(HLOOKUP(BC102,'Appraisal Inputs'!$C$346:$BK$390,4,0),""))</f>
        <v/>
      </c>
      <c r="BD105" s="687" t="str">
        <f>IF(IFERROR(HLOOKUP(BD102,'Appraisal Inputs'!$C$346:$BK$390,4,0),"")="","",IFERROR(HLOOKUP(BD102,'Appraisal Inputs'!$C$346:$BK$390,4,0),""))</f>
        <v/>
      </c>
      <c r="BE105" s="314" t="str">
        <f>IF(IFERROR(HLOOKUP(BE102,'Appraisal Inputs'!$C$346:$BK$390,4,0),"")="","",IFERROR(HLOOKUP(BE102,'Appraisal Inputs'!$C$346:$BK$390,4,0),""))</f>
        <v/>
      </c>
      <c r="BF105" s="687" t="str">
        <f>IF(IFERROR(HLOOKUP(BF102,'Appraisal Inputs'!$C$346:$BK$390,4,0),"")="","",IFERROR(HLOOKUP(BF102,'Appraisal Inputs'!$C$346:$BK$390,4,0),""))</f>
        <v/>
      </c>
      <c r="BG105" s="314" t="str">
        <f>IF(IFERROR(HLOOKUP(BG102,'Appraisal Inputs'!$C$346:$BK$390,4,0),"")="","",IFERROR(HLOOKUP(BG102,'Appraisal Inputs'!$C$346:$BK$390,4,0),""))</f>
        <v/>
      </c>
      <c r="BH105" s="687" t="str">
        <f>IF(IFERROR(HLOOKUP(BH102,'Appraisal Inputs'!$C$346:$BK$390,4,0),"")="","",IFERROR(HLOOKUP(BH102,'Appraisal Inputs'!$C$346:$BK$390,4,0),""))</f>
        <v/>
      </c>
      <c r="BI105" s="314" t="str">
        <f>IF(IFERROR(HLOOKUP(BI102,'Appraisal Inputs'!$C$346:$BK$390,4,0),"")="","",IFERROR(HLOOKUP(BI102,'Appraisal Inputs'!$C$346:$BK$390,4,0),""))</f>
        <v/>
      </c>
      <c r="BJ105" s="688" t="str">
        <f>IF(IFERROR(HLOOKUP(BJ102,'Appraisal Inputs'!$C$346:$BK$390,4,0),"")="","",IFERROR(HLOOKUP(BJ102,'Appraisal Inputs'!$C$346:$BK$390,4,0),""))</f>
        <v/>
      </c>
      <c r="BL105" s="314">
        <f>SUM(C105:BJ105)</f>
        <v>0</v>
      </c>
      <c r="BM105" s="267" t="str">
        <f t="shared" ref="BM105:BM146" si="4">IF(BL105&gt;0,"Yes","No")</f>
        <v>No</v>
      </c>
    </row>
    <row r="106" spans="1:65" x14ac:dyDescent="0.25">
      <c r="A106" s="86"/>
      <c r="B106" s="143" t="str">
        <f>'Appraisal Inputs'!C350</f>
        <v>Comp 1</v>
      </c>
      <c r="C106" s="299" t="str">
        <f>IF(IFERROR(HLOOKUP(C102,'Appraisal Inputs'!$C$346:$BK$390,5,0),"")="","",IFERROR(HLOOKUP(C102,'Appraisal Inputs'!$C$346:$BK$390,5,0),""))</f>
        <v/>
      </c>
      <c r="D106" s="300" t="str">
        <f>IF(IFERROR(HLOOKUP(D102,'Appraisal Inputs'!$C$346:$BK$390,5,0),"")="","",IFERROR(HLOOKUP(D102,'Appraisal Inputs'!$C$346:$BK$390,5,0),""))</f>
        <v/>
      </c>
      <c r="E106" s="299" t="str">
        <f>IF(IFERROR(HLOOKUP(E102,'Appraisal Inputs'!$C$346:$BK$390,5,0),"")="","",IFERROR(HLOOKUP(E102,'Appraisal Inputs'!$C$346:$BK$390,5,0),""))</f>
        <v/>
      </c>
      <c r="F106" s="300" t="str">
        <f>IF(IFERROR(HLOOKUP(F102,'Appraisal Inputs'!$C$346:$BK$390,5,0),"")="","",IFERROR(HLOOKUP(F102,'Appraisal Inputs'!$C$346:$BK$390,5,0),""))</f>
        <v/>
      </c>
      <c r="G106" s="299" t="str">
        <f>IF(IFERROR(HLOOKUP(G102,'Appraisal Inputs'!$C$346:$BK$390,5,0),"")="","",IFERROR(HLOOKUP(G102,'Appraisal Inputs'!$C$346:$BK$390,5,0),""))</f>
        <v/>
      </c>
      <c r="H106" s="300" t="str">
        <f>IF(IFERROR(HLOOKUP(H102,'Appraisal Inputs'!$C$346:$BK$390,5,0),"")="","",IFERROR(HLOOKUP(H102,'Appraisal Inputs'!$C$346:$BK$390,5,0),""))</f>
        <v/>
      </c>
      <c r="I106" s="299" t="str">
        <f>IF(IFERROR(HLOOKUP(I102,'Appraisal Inputs'!$C$346:$BK$390,5,0),"")="","",IFERROR(HLOOKUP(I102,'Appraisal Inputs'!$C$346:$BK$390,5,0),""))</f>
        <v/>
      </c>
      <c r="J106" s="300" t="str">
        <f>IF(IFERROR(HLOOKUP(J102,'Appraisal Inputs'!$C$346:$BK$390,5,0),"")="","",IFERROR(HLOOKUP(J102,'Appraisal Inputs'!$C$346:$BK$390,5,0),""))</f>
        <v/>
      </c>
      <c r="K106" s="299" t="str">
        <f>IF(IFERROR(HLOOKUP(K102,'Appraisal Inputs'!$C$346:$BK$390,5,0),"")="","",IFERROR(HLOOKUP(K102,'Appraisal Inputs'!$C$346:$BK$390,5,0),""))</f>
        <v/>
      </c>
      <c r="L106" s="300" t="str">
        <f>IF(IFERROR(HLOOKUP(L102,'Appraisal Inputs'!$C$346:$BK$390,5,0),"")="","",IFERROR(HLOOKUP(L102,'Appraisal Inputs'!$C$346:$BK$390,5,0),""))</f>
        <v/>
      </c>
      <c r="M106" s="299" t="str">
        <f>IF(IFERROR(HLOOKUP(M102,'Appraisal Inputs'!$C$346:$BK$390,5,0),"")="","",IFERROR(HLOOKUP(M102,'Appraisal Inputs'!$C$346:$BK$390,5,0),""))</f>
        <v/>
      </c>
      <c r="N106" s="300" t="str">
        <f>IF(IFERROR(HLOOKUP(N102,'Appraisal Inputs'!$C$346:$BK$390,5,0),"")="","",IFERROR(HLOOKUP(N102,'Appraisal Inputs'!$C$346:$BK$390,5,0),""))</f>
        <v/>
      </c>
      <c r="O106" s="299" t="str">
        <f>IF(IFERROR(HLOOKUP(O102,'Appraisal Inputs'!$C$346:$BK$390,5,0),"")="","",IFERROR(HLOOKUP(O102,'Appraisal Inputs'!$C$346:$BK$390,5,0),""))</f>
        <v/>
      </c>
      <c r="P106" s="300" t="str">
        <f>IF(IFERROR(HLOOKUP(P102,'Appraisal Inputs'!$C$346:$BK$390,5,0),"")="","",IFERROR(HLOOKUP(P102,'Appraisal Inputs'!$C$346:$BK$390,5,0),""))</f>
        <v/>
      </c>
      <c r="Q106" s="299" t="str">
        <f>IF(IFERROR(HLOOKUP(Q102,'Appraisal Inputs'!$C$346:$BK$390,5,0),"")="","",IFERROR(HLOOKUP(Q102,'Appraisal Inputs'!$C$346:$BK$390,5,0),""))</f>
        <v/>
      </c>
      <c r="R106" s="300" t="str">
        <f>IF(IFERROR(HLOOKUP(R102,'Appraisal Inputs'!$C$346:$BK$390,5,0),"")="","",IFERROR(HLOOKUP(R102,'Appraisal Inputs'!$C$346:$BK$390,5,0),""))</f>
        <v/>
      </c>
      <c r="S106" s="299" t="str">
        <f>IF(IFERROR(HLOOKUP(S102,'Appraisal Inputs'!$C$346:$BK$390,5,0),"")="","",IFERROR(HLOOKUP(S102,'Appraisal Inputs'!$C$346:$BK$390,5,0),""))</f>
        <v/>
      </c>
      <c r="T106" s="300" t="str">
        <f>IF(IFERROR(HLOOKUP(T102,'Appraisal Inputs'!$C$346:$BK$390,5,0),"")="","",IFERROR(HLOOKUP(T102,'Appraisal Inputs'!$C$346:$BK$390,5,0),""))</f>
        <v/>
      </c>
      <c r="U106" s="299" t="str">
        <f>IF(IFERROR(HLOOKUP(U102,'Appraisal Inputs'!$C$346:$BK$390,5,0),"")="","",IFERROR(HLOOKUP(U102,'Appraisal Inputs'!$C$346:$BK$390,5,0),""))</f>
        <v/>
      </c>
      <c r="V106" s="300" t="str">
        <f>IF(IFERROR(HLOOKUP(V102,'Appraisal Inputs'!$C$346:$BK$390,5,0),"")="","",IFERROR(HLOOKUP(V102,'Appraisal Inputs'!$C$346:$BK$390,5,0),""))</f>
        <v/>
      </c>
      <c r="W106" s="299" t="str">
        <f>IF(IFERROR(HLOOKUP(W102,'Appraisal Inputs'!$C$346:$BK$390,5,0),"")="","",IFERROR(HLOOKUP(W102,'Appraisal Inputs'!$C$346:$BK$390,5,0),""))</f>
        <v/>
      </c>
      <c r="X106" s="300" t="str">
        <f>IF(IFERROR(HLOOKUP(X102,'Appraisal Inputs'!$C$346:$BK$390,5,0),"")="","",IFERROR(HLOOKUP(X102,'Appraisal Inputs'!$C$346:$BK$390,5,0),""))</f>
        <v/>
      </c>
      <c r="Y106" s="299" t="str">
        <f>IF(IFERROR(HLOOKUP(Y102,'Appraisal Inputs'!$C$346:$BK$390,5,0),"")="","",IFERROR(HLOOKUP(Y102,'Appraisal Inputs'!$C$346:$BK$390,5,0),""))</f>
        <v/>
      </c>
      <c r="Z106" s="300" t="str">
        <f>IF(IFERROR(HLOOKUP(Z102,'Appraisal Inputs'!$C$346:$BK$390,5,0),"")="","",IFERROR(HLOOKUP(Z102,'Appraisal Inputs'!$C$346:$BK$390,5,0),""))</f>
        <v/>
      </c>
      <c r="AA106" s="299" t="str">
        <f>IF(IFERROR(HLOOKUP(AA102,'Appraisal Inputs'!$C$346:$BK$390,5,0),"")="","",IFERROR(HLOOKUP(AA102,'Appraisal Inputs'!$C$346:$BK$390,5,0),""))</f>
        <v/>
      </c>
      <c r="AB106" s="300" t="str">
        <f>IF(IFERROR(HLOOKUP(AB102,'Appraisal Inputs'!$C$346:$BK$390,5,0),"")="","",IFERROR(HLOOKUP(AB102,'Appraisal Inputs'!$C$346:$BK$390,5,0),""))</f>
        <v/>
      </c>
      <c r="AC106" s="299" t="str">
        <f>IF(IFERROR(HLOOKUP(AC102,'Appraisal Inputs'!$C$346:$BK$390,5,0),"")="","",IFERROR(HLOOKUP(AC102,'Appraisal Inputs'!$C$346:$BK$390,5,0),""))</f>
        <v/>
      </c>
      <c r="AD106" s="300" t="str">
        <f>IF(IFERROR(HLOOKUP(AD102,'Appraisal Inputs'!$C$346:$BK$390,5,0),"")="","",IFERROR(HLOOKUP(AD102,'Appraisal Inputs'!$C$346:$BK$390,5,0),""))</f>
        <v/>
      </c>
      <c r="AE106" s="299" t="str">
        <f>IF(IFERROR(HLOOKUP(AE102,'Appraisal Inputs'!$C$346:$BK$390,5,0),"")="","",IFERROR(HLOOKUP(AE102,'Appraisal Inputs'!$C$346:$BK$390,5,0),""))</f>
        <v/>
      </c>
      <c r="AF106" s="300" t="str">
        <f>IF(IFERROR(HLOOKUP(AF102,'Appraisal Inputs'!$C$346:$BK$390,5,0),"")="","",IFERROR(HLOOKUP(AF102,'Appraisal Inputs'!$C$346:$BK$390,5,0),""))</f>
        <v/>
      </c>
      <c r="AG106" s="299" t="str">
        <f>IF(IFERROR(HLOOKUP(AG102,'Appraisal Inputs'!$C$346:$BK$390,5,0),"")="","",IFERROR(HLOOKUP(AG102,'Appraisal Inputs'!$C$346:$BK$390,5,0),""))</f>
        <v/>
      </c>
      <c r="AH106" s="300" t="str">
        <f>IF(IFERROR(HLOOKUP(AH102,'Appraisal Inputs'!$C$346:$BK$390,5,0),"")="","",IFERROR(HLOOKUP(AH102,'Appraisal Inputs'!$C$346:$BK$390,5,0),""))</f>
        <v/>
      </c>
      <c r="AI106" s="299" t="str">
        <f>IF(IFERROR(HLOOKUP(AI102,'Appraisal Inputs'!$C$346:$BK$390,5,0),"")="","",IFERROR(HLOOKUP(AI102,'Appraisal Inputs'!$C$346:$BK$390,5,0),""))</f>
        <v/>
      </c>
      <c r="AJ106" s="300" t="str">
        <f>IF(IFERROR(HLOOKUP(AJ102,'Appraisal Inputs'!$C$346:$BK$390,5,0),"")="","",IFERROR(HLOOKUP(AJ102,'Appraisal Inputs'!$C$346:$BK$390,5,0),""))</f>
        <v/>
      </c>
      <c r="AK106" s="299" t="str">
        <f>IF(IFERROR(HLOOKUP(AK102,'Appraisal Inputs'!$C$346:$BK$390,5,0),"")="","",IFERROR(HLOOKUP(AK102,'Appraisal Inputs'!$C$346:$BK$390,5,0),""))</f>
        <v/>
      </c>
      <c r="AL106" s="300" t="str">
        <f>IF(IFERROR(HLOOKUP(AL102,'Appraisal Inputs'!$C$346:$BK$390,5,0),"")="","",IFERROR(HLOOKUP(AL102,'Appraisal Inputs'!$C$346:$BK$390,5,0),""))</f>
        <v/>
      </c>
      <c r="AM106" s="299" t="str">
        <f>IF(IFERROR(HLOOKUP(AM102,'Appraisal Inputs'!$C$346:$BK$390,5,0),"")="","",IFERROR(HLOOKUP(AM102,'Appraisal Inputs'!$C$346:$BK$390,5,0),""))</f>
        <v/>
      </c>
      <c r="AN106" s="300" t="str">
        <f>IF(IFERROR(HLOOKUP(AN102,'Appraisal Inputs'!$C$346:$BK$390,5,0),"")="","",IFERROR(HLOOKUP(AN102,'Appraisal Inputs'!$C$346:$BK$390,5,0),""))</f>
        <v/>
      </c>
      <c r="AO106" s="299" t="str">
        <f>IF(IFERROR(HLOOKUP(AO102,'Appraisal Inputs'!$C$346:$BK$390,5,0),"")="","",IFERROR(HLOOKUP(AO102,'Appraisal Inputs'!$C$346:$BK$390,5,0),""))</f>
        <v/>
      </c>
      <c r="AP106" s="300" t="str">
        <f>IF(IFERROR(HLOOKUP(AP102,'Appraisal Inputs'!$C$346:$BK$390,5,0),"")="","",IFERROR(HLOOKUP(AP102,'Appraisal Inputs'!$C$346:$BK$390,5,0),""))</f>
        <v/>
      </c>
      <c r="AQ106" s="299" t="str">
        <f>IF(IFERROR(HLOOKUP(AQ102,'Appraisal Inputs'!$C$346:$BK$390,5,0),"")="","",IFERROR(HLOOKUP(AQ102,'Appraisal Inputs'!$C$346:$BK$390,5,0),""))</f>
        <v/>
      </c>
      <c r="AR106" s="300" t="str">
        <f>IF(IFERROR(HLOOKUP(AR102,'Appraisal Inputs'!$C$346:$BK$390,5,0),"")="","",IFERROR(HLOOKUP(AR102,'Appraisal Inputs'!$C$346:$BK$390,5,0),""))</f>
        <v/>
      </c>
      <c r="AS106" s="299" t="str">
        <f>IF(IFERROR(HLOOKUP(AS102,'Appraisal Inputs'!$C$346:$BK$390,5,0),"")="","",IFERROR(HLOOKUP(AS102,'Appraisal Inputs'!$C$346:$BK$390,5,0),""))</f>
        <v/>
      </c>
      <c r="AT106" s="300" t="str">
        <f>IF(IFERROR(HLOOKUP(AT102,'Appraisal Inputs'!$C$346:$BK$390,5,0),"")="","",IFERROR(HLOOKUP(AT102,'Appraisal Inputs'!$C$346:$BK$390,5,0),""))</f>
        <v/>
      </c>
      <c r="AU106" s="299" t="str">
        <f>IF(IFERROR(HLOOKUP(AU102,'Appraisal Inputs'!$C$346:$BK$390,5,0),"")="","",IFERROR(HLOOKUP(AU102,'Appraisal Inputs'!$C$346:$BK$390,5,0),""))</f>
        <v/>
      </c>
      <c r="AV106" s="300" t="str">
        <f>IF(IFERROR(HLOOKUP(AV102,'Appraisal Inputs'!$C$346:$BK$390,5,0),"")="","",IFERROR(HLOOKUP(AV102,'Appraisal Inputs'!$C$346:$BK$390,5,0),""))</f>
        <v/>
      </c>
      <c r="AW106" s="299" t="str">
        <f>IF(IFERROR(HLOOKUP(AW102,'Appraisal Inputs'!$C$346:$BK$390,5,0),"")="","",IFERROR(HLOOKUP(AW102,'Appraisal Inputs'!$C$346:$BK$390,5,0),""))</f>
        <v/>
      </c>
      <c r="AX106" s="300" t="str">
        <f>IF(IFERROR(HLOOKUP(AX102,'Appraisal Inputs'!$C$346:$BK$390,5,0),"")="","",IFERROR(HLOOKUP(AX102,'Appraisal Inputs'!$C$346:$BK$390,5,0),""))</f>
        <v/>
      </c>
      <c r="AY106" s="299" t="str">
        <f>IF(IFERROR(HLOOKUP(AY102,'Appraisal Inputs'!$C$346:$BK$390,5,0),"")="","",IFERROR(HLOOKUP(AY102,'Appraisal Inputs'!$C$346:$BK$390,5,0),""))</f>
        <v/>
      </c>
      <c r="AZ106" s="300" t="str">
        <f>IF(IFERROR(HLOOKUP(AZ102,'Appraisal Inputs'!$C$346:$BK$390,5,0),"")="","",IFERROR(HLOOKUP(AZ102,'Appraisal Inputs'!$C$346:$BK$390,5,0),""))</f>
        <v/>
      </c>
      <c r="BA106" s="299" t="str">
        <f>IF(IFERROR(HLOOKUP(BA102,'Appraisal Inputs'!$C$346:$BK$390,5,0),"")="","",IFERROR(HLOOKUP(BA102,'Appraisal Inputs'!$C$346:$BK$390,5,0),""))</f>
        <v/>
      </c>
      <c r="BB106" s="300" t="str">
        <f>IF(IFERROR(HLOOKUP(BB102,'Appraisal Inputs'!$C$346:$BK$390,5,0),"")="","",IFERROR(HLOOKUP(BB102,'Appraisal Inputs'!$C$346:$BK$390,5,0),""))</f>
        <v/>
      </c>
      <c r="BC106" s="299" t="str">
        <f>IF(IFERROR(HLOOKUP(BC102,'Appraisal Inputs'!$C$346:$BK$390,5,0),"")="","",IFERROR(HLOOKUP(BC102,'Appraisal Inputs'!$C$346:$BK$390,5,0),""))</f>
        <v/>
      </c>
      <c r="BD106" s="300" t="str">
        <f>IF(IFERROR(HLOOKUP(BD102,'Appraisal Inputs'!$C$346:$BK$390,5,0),"")="","",IFERROR(HLOOKUP(BD102,'Appraisal Inputs'!$C$346:$BK$390,5,0),""))</f>
        <v/>
      </c>
      <c r="BE106" s="299" t="str">
        <f>IF(IFERROR(HLOOKUP(BE102,'Appraisal Inputs'!$C$346:$BK$390,5,0),"")="","",IFERROR(HLOOKUP(BE102,'Appraisal Inputs'!$C$346:$BK$390,5,0),""))</f>
        <v/>
      </c>
      <c r="BF106" s="300" t="str">
        <f>IF(IFERROR(HLOOKUP(BF102,'Appraisal Inputs'!$C$346:$BK$390,5,0),"")="","",IFERROR(HLOOKUP(BF102,'Appraisal Inputs'!$C$346:$BK$390,5,0),""))</f>
        <v/>
      </c>
      <c r="BG106" s="299" t="str">
        <f>IF(IFERROR(HLOOKUP(BG102,'Appraisal Inputs'!$C$346:$BK$390,5,0),"")="","",IFERROR(HLOOKUP(BG102,'Appraisal Inputs'!$C$346:$BK$390,5,0),""))</f>
        <v/>
      </c>
      <c r="BH106" s="300" t="str">
        <f>IF(IFERROR(HLOOKUP(BH102,'Appraisal Inputs'!$C$346:$BK$390,5,0),"")="","",IFERROR(HLOOKUP(BH102,'Appraisal Inputs'!$C$346:$BK$390,5,0),""))</f>
        <v/>
      </c>
      <c r="BI106" s="299" t="str">
        <f>IF(IFERROR(HLOOKUP(BI102,'Appraisal Inputs'!$C$346:$BK$390,5,0),"")="","",IFERROR(HLOOKUP(BI102,'Appraisal Inputs'!$C$346:$BK$390,5,0),""))</f>
        <v/>
      </c>
      <c r="BJ106" s="315" t="str">
        <f>IF(IFERROR(HLOOKUP(BJ102,'Appraisal Inputs'!$C$346:$BK$390,5,0),"")="","",IFERROR(HLOOKUP(BJ102,'Appraisal Inputs'!$C$346:$BK$390,5,0),""))</f>
        <v/>
      </c>
      <c r="BL106" s="299">
        <f t="shared" ref="BL106:BL146" si="5">SUM(C106:BJ106)</f>
        <v>0</v>
      </c>
      <c r="BM106" s="318" t="str">
        <f t="shared" si="4"/>
        <v>No</v>
      </c>
    </row>
    <row r="107" spans="1:65" x14ac:dyDescent="0.25">
      <c r="A107" s="86"/>
      <c r="B107" s="143" t="str">
        <f>'Appraisal Inputs'!C351</f>
        <v>Comp 2</v>
      </c>
      <c r="C107" s="299" t="str">
        <f>IF(IFERROR(HLOOKUP(C102,'Appraisal Inputs'!$C$346:$BK$390,6,0),"")="","",IFERROR(HLOOKUP(C102,'Appraisal Inputs'!$C$346:$BK$390,6,0),""))</f>
        <v/>
      </c>
      <c r="D107" s="300" t="str">
        <f>IF(IFERROR(HLOOKUP(D102,'Appraisal Inputs'!$C$346:$BK$390,6,0),"")="","",IFERROR(HLOOKUP(D102,'Appraisal Inputs'!$C$346:$BK$390,6,0),""))</f>
        <v/>
      </c>
      <c r="E107" s="299" t="str">
        <f>IF(IFERROR(HLOOKUP(E102,'Appraisal Inputs'!$C$346:$BK$390,6,0),"")="","",IFERROR(HLOOKUP(E102,'Appraisal Inputs'!$C$346:$BK$390,6,0),""))</f>
        <v/>
      </c>
      <c r="F107" s="300" t="str">
        <f>IF(IFERROR(HLOOKUP(F102,'Appraisal Inputs'!$C$346:$BK$390,6,0),"")="","",IFERROR(HLOOKUP(F102,'Appraisal Inputs'!$C$346:$BK$390,6,0),""))</f>
        <v/>
      </c>
      <c r="G107" s="299" t="str">
        <f>IF(IFERROR(HLOOKUP(G102,'Appraisal Inputs'!$C$346:$BK$390,6,0),"")="","",IFERROR(HLOOKUP(G102,'Appraisal Inputs'!$C$346:$BK$390,6,0),""))</f>
        <v/>
      </c>
      <c r="H107" s="300" t="str">
        <f>IF(IFERROR(HLOOKUP(H102,'Appraisal Inputs'!$C$346:$BK$390,6,0),"")="","",IFERROR(HLOOKUP(H102,'Appraisal Inputs'!$C$346:$BK$390,6,0),""))</f>
        <v/>
      </c>
      <c r="I107" s="299" t="str">
        <f>IF(IFERROR(HLOOKUP(I102,'Appraisal Inputs'!$C$346:$BK$390,6,0),"")="","",IFERROR(HLOOKUP(I102,'Appraisal Inputs'!$C$346:$BK$390,6,0),""))</f>
        <v/>
      </c>
      <c r="J107" s="300" t="str">
        <f>IF(IFERROR(HLOOKUP(J102,'Appraisal Inputs'!$C$346:$BK$390,6,0),"")="","",IFERROR(HLOOKUP(J102,'Appraisal Inputs'!$C$346:$BK$390,6,0),""))</f>
        <v/>
      </c>
      <c r="K107" s="299" t="str">
        <f>IF(IFERROR(HLOOKUP(K102,'Appraisal Inputs'!$C$346:$BK$390,6,0),"")="","",IFERROR(HLOOKUP(K102,'Appraisal Inputs'!$C$346:$BK$390,6,0),""))</f>
        <v/>
      </c>
      <c r="L107" s="300" t="str">
        <f>IF(IFERROR(HLOOKUP(L102,'Appraisal Inputs'!$C$346:$BK$390,6,0),"")="","",IFERROR(HLOOKUP(L102,'Appraisal Inputs'!$C$346:$BK$390,6,0),""))</f>
        <v/>
      </c>
      <c r="M107" s="299" t="str">
        <f>IF(IFERROR(HLOOKUP(M102,'Appraisal Inputs'!$C$346:$BK$390,6,0),"")="","",IFERROR(HLOOKUP(M102,'Appraisal Inputs'!$C$346:$BK$390,6,0),""))</f>
        <v/>
      </c>
      <c r="N107" s="300" t="str">
        <f>IF(IFERROR(HLOOKUP(N102,'Appraisal Inputs'!$C$346:$BK$390,6,0),"")="","",IFERROR(HLOOKUP(N102,'Appraisal Inputs'!$C$346:$BK$390,6,0),""))</f>
        <v/>
      </c>
      <c r="O107" s="299" t="str">
        <f>IF(IFERROR(HLOOKUP(O102,'Appraisal Inputs'!$C$346:$BK$390,6,0),"")="","",IFERROR(HLOOKUP(O102,'Appraisal Inputs'!$C$346:$BK$390,6,0),""))</f>
        <v/>
      </c>
      <c r="P107" s="300" t="str">
        <f>IF(IFERROR(HLOOKUP(P102,'Appraisal Inputs'!$C$346:$BK$390,6,0),"")="","",IFERROR(HLOOKUP(P102,'Appraisal Inputs'!$C$346:$BK$390,6,0),""))</f>
        <v/>
      </c>
      <c r="Q107" s="299" t="str">
        <f>IF(IFERROR(HLOOKUP(Q102,'Appraisal Inputs'!$C$346:$BK$390,6,0),"")="","",IFERROR(HLOOKUP(Q102,'Appraisal Inputs'!$C$346:$BK$390,6,0),""))</f>
        <v/>
      </c>
      <c r="R107" s="300" t="str">
        <f>IF(IFERROR(HLOOKUP(R102,'Appraisal Inputs'!$C$346:$BK$390,6,0),"")="","",IFERROR(HLOOKUP(R102,'Appraisal Inputs'!$C$346:$BK$390,6,0),""))</f>
        <v/>
      </c>
      <c r="S107" s="299" t="str">
        <f>IF(IFERROR(HLOOKUP(S102,'Appraisal Inputs'!$C$346:$BK$390,6,0),"")="","",IFERROR(HLOOKUP(S102,'Appraisal Inputs'!$C$346:$BK$390,6,0),""))</f>
        <v/>
      </c>
      <c r="T107" s="300" t="str">
        <f>IF(IFERROR(HLOOKUP(T102,'Appraisal Inputs'!$C$346:$BK$390,6,0),"")="","",IFERROR(HLOOKUP(T102,'Appraisal Inputs'!$C$346:$BK$390,6,0),""))</f>
        <v/>
      </c>
      <c r="U107" s="299" t="str">
        <f>IF(IFERROR(HLOOKUP(U102,'Appraisal Inputs'!$C$346:$BK$390,6,0),"")="","",IFERROR(HLOOKUP(U102,'Appraisal Inputs'!$C$346:$BK$390,6,0),""))</f>
        <v/>
      </c>
      <c r="V107" s="300" t="str">
        <f>IF(IFERROR(HLOOKUP(V102,'Appraisal Inputs'!$C$346:$BK$390,6,0),"")="","",IFERROR(HLOOKUP(V102,'Appraisal Inputs'!$C$346:$BK$390,6,0),""))</f>
        <v/>
      </c>
      <c r="W107" s="299" t="str">
        <f>IF(IFERROR(HLOOKUP(W102,'Appraisal Inputs'!$C$346:$BK$390,6,0),"")="","",IFERROR(HLOOKUP(W102,'Appraisal Inputs'!$C$346:$BK$390,6,0),""))</f>
        <v/>
      </c>
      <c r="X107" s="300" t="str">
        <f>IF(IFERROR(HLOOKUP(X102,'Appraisal Inputs'!$C$346:$BK$390,6,0),"")="","",IFERROR(HLOOKUP(X102,'Appraisal Inputs'!$C$346:$BK$390,6,0),""))</f>
        <v/>
      </c>
      <c r="Y107" s="299" t="str">
        <f>IF(IFERROR(HLOOKUP(Y102,'Appraisal Inputs'!$C$346:$BK$390,6,0),"")="","",IFERROR(HLOOKUP(Y102,'Appraisal Inputs'!$C$346:$BK$390,6,0),""))</f>
        <v/>
      </c>
      <c r="Z107" s="300" t="str">
        <f>IF(IFERROR(HLOOKUP(Z102,'Appraisal Inputs'!$C$346:$BK$390,6,0),"")="","",IFERROR(HLOOKUP(Z102,'Appraisal Inputs'!$C$346:$BK$390,6,0),""))</f>
        <v/>
      </c>
      <c r="AA107" s="299" t="str">
        <f>IF(IFERROR(HLOOKUP(AA102,'Appraisal Inputs'!$C$346:$BK$390,6,0),"")="","",IFERROR(HLOOKUP(AA102,'Appraisal Inputs'!$C$346:$BK$390,6,0),""))</f>
        <v/>
      </c>
      <c r="AB107" s="300" t="str">
        <f>IF(IFERROR(HLOOKUP(AB102,'Appraisal Inputs'!$C$346:$BK$390,6,0),"")="","",IFERROR(HLOOKUP(AB102,'Appraisal Inputs'!$C$346:$BK$390,6,0),""))</f>
        <v/>
      </c>
      <c r="AC107" s="299" t="str">
        <f>IF(IFERROR(HLOOKUP(AC102,'Appraisal Inputs'!$C$346:$BK$390,6,0),"")="","",IFERROR(HLOOKUP(AC102,'Appraisal Inputs'!$C$346:$BK$390,6,0),""))</f>
        <v/>
      </c>
      <c r="AD107" s="300" t="str">
        <f>IF(IFERROR(HLOOKUP(AD102,'Appraisal Inputs'!$C$346:$BK$390,6,0),"")="","",IFERROR(HLOOKUP(AD102,'Appraisal Inputs'!$C$346:$BK$390,6,0),""))</f>
        <v/>
      </c>
      <c r="AE107" s="299" t="str">
        <f>IF(IFERROR(HLOOKUP(AE102,'Appraisal Inputs'!$C$346:$BK$390,6,0),"")="","",IFERROR(HLOOKUP(AE102,'Appraisal Inputs'!$C$346:$BK$390,6,0),""))</f>
        <v/>
      </c>
      <c r="AF107" s="300" t="str">
        <f>IF(IFERROR(HLOOKUP(AF102,'Appraisal Inputs'!$C$346:$BK$390,6,0),"")="","",IFERROR(HLOOKUP(AF102,'Appraisal Inputs'!$C$346:$BK$390,6,0),""))</f>
        <v/>
      </c>
      <c r="AG107" s="299" t="str">
        <f>IF(IFERROR(HLOOKUP(AG102,'Appraisal Inputs'!$C$346:$BK$390,6,0),"")="","",IFERROR(HLOOKUP(AG102,'Appraisal Inputs'!$C$346:$BK$390,6,0),""))</f>
        <v/>
      </c>
      <c r="AH107" s="300" t="str">
        <f>IF(IFERROR(HLOOKUP(AH102,'Appraisal Inputs'!$C$346:$BK$390,6,0),"")="","",IFERROR(HLOOKUP(AH102,'Appraisal Inputs'!$C$346:$BK$390,6,0),""))</f>
        <v/>
      </c>
      <c r="AI107" s="299" t="str">
        <f>IF(IFERROR(HLOOKUP(AI102,'Appraisal Inputs'!$C$346:$BK$390,6,0),"")="","",IFERROR(HLOOKUP(AI102,'Appraisal Inputs'!$C$346:$BK$390,6,0),""))</f>
        <v/>
      </c>
      <c r="AJ107" s="300" t="str">
        <f>IF(IFERROR(HLOOKUP(AJ102,'Appraisal Inputs'!$C$346:$BK$390,6,0),"")="","",IFERROR(HLOOKUP(AJ102,'Appraisal Inputs'!$C$346:$BK$390,6,0),""))</f>
        <v/>
      </c>
      <c r="AK107" s="299" t="str">
        <f>IF(IFERROR(HLOOKUP(AK102,'Appraisal Inputs'!$C$346:$BK$390,6,0),"")="","",IFERROR(HLOOKUP(AK102,'Appraisal Inputs'!$C$346:$BK$390,6,0),""))</f>
        <v/>
      </c>
      <c r="AL107" s="300" t="str">
        <f>IF(IFERROR(HLOOKUP(AL102,'Appraisal Inputs'!$C$346:$BK$390,6,0),"")="","",IFERROR(HLOOKUP(AL102,'Appraisal Inputs'!$C$346:$BK$390,6,0),""))</f>
        <v/>
      </c>
      <c r="AM107" s="299" t="str">
        <f>IF(IFERROR(HLOOKUP(AM102,'Appraisal Inputs'!$C$346:$BK$390,6,0),"")="","",IFERROR(HLOOKUP(AM102,'Appraisal Inputs'!$C$346:$BK$390,6,0),""))</f>
        <v/>
      </c>
      <c r="AN107" s="300" t="str">
        <f>IF(IFERROR(HLOOKUP(AN102,'Appraisal Inputs'!$C$346:$BK$390,6,0),"")="","",IFERROR(HLOOKUP(AN102,'Appraisal Inputs'!$C$346:$BK$390,6,0),""))</f>
        <v/>
      </c>
      <c r="AO107" s="299" t="str">
        <f>IF(IFERROR(HLOOKUP(AO102,'Appraisal Inputs'!$C$346:$BK$390,6,0),"")="","",IFERROR(HLOOKUP(AO102,'Appraisal Inputs'!$C$346:$BK$390,6,0),""))</f>
        <v/>
      </c>
      <c r="AP107" s="300" t="str">
        <f>IF(IFERROR(HLOOKUP(AP102,'Appraisal Inputs'!$C$346:$BK$390,6,0),"")="","",IFERROR(HLOOKUP(AP102,'Appraisal Inputs'!$C$346:$BK$390,6,0),""))</f>
        <v/>
      </c>
      <c r="AQ107" s="299" t="str">
        <f>IF(IFERROR(HLOOKUP(AQ102,'Appraisal Inputs'!$C$346:$BK$390,6,0),"")="","",IFERROR(HLOOKUP(AQ102,'Appraisal Inputs'!$C$346:$BK$390,6,0),""))</f>
        <v/>
      </c>
      <c r="AR107" s="300" t="str">
        <f>IF(IFERROR(HLOOKUP(AR102,'Appraisal Inputs'!$C$346:$BK$390,6,0),"")="","",IFERROR(HLOOKUP(AR102,'Appraisal Inputs'!$C$346:$BK$390,6,0),""))</f>
        <v/>
      </c>
      <c r="AS107" s="299" t="str">
        <f>IF(IFERROR(HLOOKUP(AS102,'Appraisal Inputs'!$C$346:$BK$390,6,0),"")="","",IFERROR(HLOOKUP(AS102,'Appraisal Inputs'!$C$346:$BK$390,6,0),""))</f>
        <v/>
      </c>
      <c r="AT107" s="300" t="str">
        <f>IF(IFERROR(HLOOKUP(AT102,'Appraisal Inputs'!$C$346:$BK$390,6,0),"")="","",IFERROR(HLOOKUP(AT102,'Appraisal Inputs'!$C$346:$BK$390,6,0),""))</f>
        <v/>
      </c>
      <c r="AU107" s="299" t="str">
        <f>IF(IFERROR(HLOOKUP(AU102,'Appraisal Inputs'!$C$346:$BK$390,6,0),"")="","",IFERROR(HLOOKUP(AU102,'Appraisal Inputs'!$C$346:$BK$390,6,0),""))</f>
        <v/>
      </c>
      <c r="AV107" s="300" t="str">
        <f>IF(IFERROR(HLOOKUP(AV102,'Appraisal Inputs'!$C$346:$BK$390,6,0),"")="","",IFERROR(HLOOKUP(AV102,'Appraisal Inputs'!$C$346:$BK$390,6,0),""))</f>
        <v/>
      </c>
      <c r="AW107" s="299" t="str">
        <f>IF(IFERROR(HLOOKUP(AW102,'Appraisal Inputs'!$C$346:$BK$390,6,0),"")="","",IFERROR(HLOOKUP(AW102,'Appraisal Inputs'!$C$346:$BK$390,6,0),""))</f>
        <v/>
      </c>
      <c r="AX107" s="300" t="str">
        <f>IF(IFERROR(HLOOKUP(AX102,'Appraisal Inputs'!$C$346:$BK$390,6,0),"")="","",IFERROR(HLOOKUP(AX102,'Appraisal Inputs'!$C$346:$BK$390,6,0),""))</f>
        <v/>
      </c>
      <c r="AY107" s="299" t="str">
        <f>IF(IFERROR(HLOOKUP(AY102,'Appraisal Inputs'!$C$346:$BK$390,6,0),"")="","",IFERROR(HLOOKUP(AY102,'Appraisal Inputs'!$C$346:$BK$390,6,0),""))</f>
        <v/>
      </c>
      <c r="AZ107" s="300" t="str">
        <f>IF(IFERROR(HLOOKUP(AZ102,'Appraisal Inputs'!$C$346:$BK$390,6,0),"")="","",IFERROR(HLOOKUP(AZ102,'Appraisal Inputs'!$C$346:$BK$390,6,0),""))</f>
        <v/>
      </c>
      <c r="BA107" s="299" t="str">
        <f>IF(IFERROR(HLOOKUP(BA102,'Appraisal Inputs'!$C$346:$BK$390,6,0),"")="","",IFERROR(HLOOKUP(BA102,'Appraisal Inputs'!$C$346:$BK$390,6,0),""))</f>
        <v/>
      </c>
      <c r="BB107" s="300" t="str">
        <f>IF(IFERROR(HLOOKUP(BB102,'Appraisal Inputs'!$C$346:$BK$390,6,0),"")="","",IFERROR(HLOOKUP(BB102,'Appraisal Inputs'!$C$346:$BK$390,6,0),""))</f>
        <v/>
      </c>
      <c r="BC107" s="299" t="str">
        <f>IF(IFERROR(HLOOKUP(BC102,'Appraisal Inputs'!$C$346:$BK$390,6,0),"")="","",IFERROR(HLOOKUP(BC102,'Appraisal Inputs'!$C$346:$BK$390,6,0),""))</f>
        <v/>
      </c>
      <c r="BD107" s="300" t="str">
        <f>IF(IFERROR(HLOOKUP(BD102,'Appraisal Inputs'!$C$346:$BK$390,6,0),"")="","",IFERROR(HLOOKUP(BD102,'Appraisal Inputs'!$C$346:$BK$390,6,0),""))</f>
        <v/>
      </c>
      <c r="BE107" s="299" t="str">
        <f>IF(IFERROR(HLOOKUP(BE102,'Appraisal Inputs'!$C$346:$BK$390,6,0),"")="","",IFERROR(HLOOKUP(BE102,'Appraisal Inputs'!$C$346:$BK$390,6,0),""))</f>
        <v/>
      </c>
      <c r="BF107" s="300" t="str">
        <f>IF(IFERROR(HLOOKUP(BF102,'Appraisal Inputs'!$C$346:$BK$390,6,0),"")="","",IFERROR(HLOOKUP(BF102,'Appraisal Inputs'!$C$346:$BK$390,6,0),""))</f>
        <v/>
      </c>
      <c r="BG107" s="299" t="str">
        <f>IF(IFERROR(HLOOKUP(BG102,'Appraisal Inputs'!$C$346:$BK$390,6,0),"")="","",IFERROR(HLOOKUP(BG102,'Appraisal Inputs'!$C$346:$BK$390,6,0),""))</f>
        <v/>
      </c>
      <c r="BH107" s="300" t="str">
        <f>IF(IFERROR(HLOOKUP(BH102,'Appraisal Inputs'!$C$346:$BK$390,6,0),"")="","",IFERROR(HLOOKUP(BH102,'Appraisal Inputs'!$C$346:$BK$390,6,0),""))</f>
        <v/>
      </c>
      <c r="BI107" s="299" t="str">
        <f>IF(IFERROR(HLOOKUP(BI102,'Appraisal Inputs'!$C$346:$BK$390,6,0),"")="","",IFERROR(HLOOKUP(BI102,'Appraisal Inputs'!$C$346:$BK$390,6,0),""))</f>
        <v/>
      </c>
      <c r="BJ107" s="315" t="str">
        <f>IF(IFERROR(HLOOKUP(BJ102,'Appraisal Inputs'!$C$346:$BK$390,6,0),"")="","",IFERROR(HLOOKUP(BJ102,'Appraisal Inputs'!$C$346:$BK$390,6,0),""))</f>
        <v/>
      </c>
      <c r="BL107" s="299">
        <f t="shared" si="5"/>
        <v>0</v>
      </c>
      <c r="BM107" s="318" t="str">
        <f t="shared" si="4"/>
        <v>No</v>
      </c>
    </row>
    <row r="108" spans="1:65" x14ac:dyDescent="0.25">
      <c r="A108" s="86"/>
      <c r="B108" s="143" t="str">
        <f>'Appraisal Inputs'!C352</f>
        <v>Comp 3</v>
      </c>
      <c r="C108" s="299" t="str">
        <f>IF(IFERROR(HLOOKUP(C102,'Appraisal Inputs'!$C$346:$BK$390,7,0),"")="","",IFERROR(HLOOKUP(C102,'Appraisal Inputs'!$C$346:$BK$390,7,0),""))</f>
        <v/>
      </c>
      <c r="D108" s="300" t="str">
        <f>IF(IFERROR(HLOOKUP(D102,'Appraisal Inputs'!$C$346:$BK$390,7,0),"")="","",IFERROR(HLOOKUP(D102,'Appraisal Inputs'!$C$346:$BK$390,7,0),""))</f>
        <v/>
      </c>
      <c r="E108" s="299" t="str">
        <f>IF(IFERROR(HLOOKUP(E102,'Appraisal Inputs'!$C$346:$BK$390,7,0),"")="","",IFERROR(HLOOKUP(E102,'Appraisal Inputs'!$C$346:$BK$390,7,0),""))</f>
        <v/>
      </c>
      <c r="F108" s="300" t="str">
        <f>IF(IFERROR(HLOOKUP(F102,'Appraisal Inputs'!$C$346:$BK$390,7,0),"")="","",IFERROR(HLOOKUP(F102,'Appraisal Inputs'!$C$346:$BK$390,7,0),""))</f>
        <v/>
      </c>
      <c r="G108" s="299" t="str">
        <f>IF(IFERROR(HLOOKUP(G102,'Appraisal Inputs'!$C$346:$BK$390,7,0),"")="","",IFERROR(HLOOKUP(G102,'Appraisal Inputs'!$C$346:$BK$390,7,0),""))</f>
        <v/>
      </c>
      <c r="H108" s="300" t="str">
        <f>IF(IFERROR(HLOOKUP(H102,'Appraisal Inputs'!$C$346:$BK$390,7,0),"")="","",IFERROR(HLOOKUP(H102,'Appraisal Inputs'!$C$346:$BK$390,7,0),""))</f>
        <v/>
      </c>
      <c r="I108" s="299" t="str">
        <f>IF(IFERROR(HLOOKUP(I102,'Appraisal Inputs'!$C$346:$BK$390,7,0),"")="","",IFERROR(HLOOKUP(I102,'Appraisal Inputs'!$C$346:$BK$390,7,0),""))</f>
        <v/>
      </c>
      <c r="J108" s="300" t="str">
        <f>IF(IFERROR(HLOOKUP(J102,'Appraisal Inputs'!$C$346:$BK$390,7,0),"")="","",IFERROR(HLOOKUP(J102,'Appraisal Inputs'!$C$346:$BK$390,7,0),""))</f>
        <v/>
      </c>
      <c r="K108" s="299" t="str">
        <f>IF(IFERROR(HLOOKUP(K102,'Appraisal Inputs'!$C$346:$BK$390,7,0),"")="","",IFERROR(HLOOKUP(K102,'Appraisal Inputs'!$C$346:$BK$390,7,0),""))</f>
        <v/>
      </c>
      <c r="L108" s="300" t="str">
        <f>IF(IFERROR(HLOOKUP(L102,'Appraisal Inputs'!$C$346:$BK$390,7,0),"")="","",IFERROR(HLOOKUP(L102,'Appraisal Inputs'!$C$346:$BK$390,7,0),""))</f>
        <v/>
      </c>
      <c r="M108" s="299" t="str">
        <f>IF(IFERROR(HLOOKUP(M102,'Appraisal Inputs'!$C$346:$BK$390,7,0),"")="","",IFERROR(HLOOKUP(M102,'Appraisal Inputs'!$C$346:$BK$390,7,0),""))</f>
        <v/>
      </c>
      <c r="N108" s="300" t="str">
        <f>IF(IFERROR(HLOOKUP(N102,'Appraisal Inputs'!$C$346:$BK$390,7,0),"")="","",IFERROR(HLOOKUP(N102,'Appraisal Inputs'!$C$346:$BK$390,7,0),""))</f>
        <v/>
      </c>
      <c r="O108" s="299" t="str">
        <f>IF(IFERROR(HLOOKUP(O102,'Appraisal Inputs'!$C$346:$BK$390,7,0),"")="","",IFERROR(HLOOKUP(O102,'Appraisal Inputs'!$C$346:$BK$390,7,0),""))</f>
        <v/>
      </c>
      <c r="P108" s="300" t="str">
        <f>IF(IFERROR(HLOOKUP(P102,'Appraisal Inputs'!$C$346:$BK$390,7,0),"")="","",IFERROR(HLOOKUP(P102,'Appraisal Inputs'!$C$346:$BK$390,7,0),""))</f>
        <v/>
      </c>
      <c r="Q108" s="299" t="str">
        <f>IF(IFERROR(HLOOKUP(Q102,'Appraisal Inputs'!$C$346:$BK$390,7,0),"")="","",IFERROR(HLOOKUP(Q102,'Appraisal Inputs'!$C$346:$BK$390,7,0),""))</f>
        <v/>
      </c>
      <c r="R108" s="300" t="str">
        <f>IF(IFERROR(HLOOKUP(R102,'Appraisal Inputs'!$C$346:$BK$390,7,0),"")="","",IFERROR(HLOOKUP(R102,'Appraisal Inputs'!$C$346:$BK$390,7,0),""))</f>
        <v/>
      </c>
      <c r="S108" s="299" t="str">
        <f>IF(IFERROR(HLOOKUP(S102,'Appraisal Inputs'!$C$346:$BK$390,7,0),"")="","",IFERROR(HLOOKUP(S102,'Appraisal Inputs'!$C$346:$BK$390,7,0),""))</f>
        <v/>
      </c>
      <c r="T108" s="300" t="str">
        <f>IF(IFERROR(HLOOKUP(T102,'Appraisal Inputs'!$C$346:$BK$390,7,0),"")="","",IFERROR(HLOOKUP(T102,'Appraisal Inputs'!$C$346:$BK$390,7,0),""))</f>
        <v/>
      </c>
      <c r="U108" s="299" t="str">
        <f>IF(IFERROR(HLOOKUP(U102,'Appraisal Inputs'!$C$346:$BK$390,7,0),"")="","",IFERROR(HLOOKUP(U102,'Appraisal Inputs'!$C$346:$BK$390,7,0),""))</f>
        <v/>
      </c>
      <c r="V108" s="300" t="str">
        <f>IF(IFERROR(HLOOKUP(V102,'Appraisal Inputs'!$C$346:$BK$390,7,0),"")="","",IFERROR(HLOOKUP(V102,'Appraisal Inputs'!$C$346:$BK$390,7,0),""))</f>
        <v/>
      </c>
      <c r="W108" s="299" t="str">
        <f>IF(IFERROR(HLOOKUP(W102,'Appraisal Inputs'!$C$346:$BK$390,7,0),"")="","",IFERROR(HLOOKUP(W102,'Appraisal Inputs'!$C$346:$BK$390,7,0),""))</f>
        <v/>
      </c>
      <c r="X108" s="300" t="str">
        <f>IF(IFERROR(HLOOKUP(X102,'Appraisal Inputs'!$C$346:$BK$390,7,0),"")="","",IFERROR(HLOOKUP(X102,'Appraisal Inputs'!$C$346:$BK$390,7,0),""))</f>
        <v/>
      </c>
      <c r="Y108" s="299" t="str">
        <f>IF(IFERROR(HLOOKUP(Y102,'Appraisal Inputs'!$C$346:$BK$390,7,0),"")="","",IFERROR(HLOOKUP(Y102,'Appraisal Inputs'!$C$346:$BK$390,7,0),""))</f>
        <v/>
      </c>
      <c r="Z108" s="300" t="str">
        <f>IF(IFERROR(HLOOKUP(Z102,'Appraisal Inputs'!$C$346:$BK$390,7,0),"")="","",IFERROR(HLOOKUP(Z102,'Appraisal Inputs'!$C$346:$BK$390,7,0),""))</f>
        <v/>
      </c>
      <c r="AA108" s="299" t="str">
        <f>IF(IFERROR(HLOOKUP(AA102,'Appraisal Inputs'!$C$346:$BK$390,7,0),"")="","",IFERROR(HLOOKUP(AA102,'Appraisal Inputs'!$C$346:$BK$390,7,0),""))</f>
        <v/>
      </c>
      <c r="AB108" s="300" t="str">
        <f>IF(IFERROR(HLOOKUP(AB102,'Appraisal Inputs'!$C$346:$BK$390,7,0),"")="","",IFERROR(HLOOKUP(AB102,'Appraisal Inputs'!$C$346:$BK$390,7,0),""))</f>
        <v/>
      </c>
      <c r="AC108" s="299" t="str">
        <f>IF(IFERROR(HLOOKUP(AC102,'Appraisal Inputs'!$C$346:$BK$390,7,0),"")="","",IFERROR(HLOOKUP(AC102,'Appraisal Inputs'!$C$346:$BK$390,7,0),""))</f>
        <v/>
      </c>
      <c r="AD108" s="300" t="str">
        <f>IF(IFERROR(HLOOKUP(AD102,'Appraisal Inputs'!$C$346:$BK$390,7,0),"")="","",IFERROR(HLOOKUP(AD102,'Appraisal Inputs'!$C$346:$BK$390,7,0),""))</f>
        <v/>
      </c>
      <c r="AE108" s="299" t="str">
        <f>IF(IFERROR(HLOOKUP(AE102,'Appraisal Inputs'!$C$346:$BK$390,7,0),"")="","",IFERROR(HLOOKUP(AE102,'Appraisal Inputs'!$C$346:$BK$390,7,0),""))</f>
        <v/>
      </c>
      <c r="AF108" s="300" t="str">
        <f>IF(IFERROR(HLOOKUP(AF102,'Appraisal Inputs'!$C$346:$BK$390,7,0),"")="","",IFERROR(HLOOKUP(AF102,'Appraisal Inputs'!$C$346:$BK$390,7,0),""))</f>
        <v/>
      </c>
      <c r="AG108" s="299" t="str">
        <f>IF(IFERROR(HLOOKUP(AG102,'Appraisal Inputs'!$C$346:$BK$390,7,0),"")="","",IFERROR(HLOOKUP(AG102,'Appraisal Inputs'!$C$346:$BK$390,7,0),""))</f>
        <v/>
      </c>
      <c r="AH108" s="300" t="str">
        <f>IF(IFERROR(HLOOKUP(AH102,'Appraisal Inputs'!$C$346:$BK$390,7,0),"")="","",IFERROR(HLOOKUP(AH102,'Appraisal Inputs'!$C$346:$BK$390,7,0),""))</f>
        <v/>
      </c>
      <c r="AI108" s="299" t="str">
        <f>IF(IFERROR(HLOOKUP(AI102,'Appraisal Inputs'!$C$346:$BK$390,7,0),"")="","",IFERROR(HLOOKUP(AI102,'Appraisal Inputs'!$C$346:$BK$390,7,0),""))</f>
        <v/>
      </c>
      <c r="AJ108" s="300" t="str">
        <f>IF(IFERROR(HLOOKUP(AJ102,'Appraisal Inputs'!$C$346:$BK$390,7,0),"")="","",IFERROR(HLOOKUP(AJ102,'Appraisal Inputs'!$C$346:$BK$390,7,0),""))</f>
        <v/>
      </c>
      <c r="AK108" s="299" t="str">
        <f>IF(IFERROR(HLOOKUP(AK102,'Appraisal Inputs'!$C$346:$BK$390,7,0),"")="","",IFERROR(HLOOKUP(AK102,'Appraisal Inputs'!$C$346:$BK$390,7,0),""))</f>
        <v/>
      </c>
      <c r="AL108" s="300" t="str">
        <f>IF(IFERROR(HLOOKUP(AL102,'Appraisal Inputs'!$C$346:$BK$390,7,0),"")="","",IFERROR(HLOOKUP(AL102,'Appraisal Inputs'!$C$346:$BK$390,7,0),""))</f>
        <v/>
      </c>
      <c r="AM108" s="299" t="str">
        <f>IF(IFERROR(HLOOKUP(AM102,'Appraisal Inputs'!$C$346:$BK$390,7,0),"")="","",IFERROR(HLOOKUP(AM102,'Appraisal Inputs'!$C$346:$BK$390,7,0),""))</f>
        <v/>
      </c>
      <c r="AN108" s="300" t="str">
        <f>IF(IFERROR(HLOOKUP(AN102,'Appraisal Inputs'!$C$346:$BK$390,7,0),"")="","",IFERROR(HLOOKUP(AN102,'Appraisal Inputs'!$C$346:$BK$390,7,0),""))</f>
        <v/>
      </c>
      <c r="AO108" s="299" t="str">
        <f>IF(IFERROR(HLOOKUP(AO102,'Appraisal Inputs'!$C$346:$BK$390,7,0),"")="","",IFERROR(HLOOKUP(AO102,'Appraisal Inputs'!$C$346:$BK$390,7,0),""))</f>
        <v/>
      </c>
      <c r="AP108" s="300" t="str">
        <f>IF(IFERROR(HLOOKUP(AP102,'Appraisal Inputs'!$C$346:$BK$390,7,0),"")="","",IFERROR(HLOOKUP(AP102,'Appraisal Inputs'!$C$346:$BK$390,7,0),""))</f>
        <v/>
      </c>
      <c r="AQ108" s="299" t="str">
        <f>IF(IFERROR(HLOOKUP(AQ102,'Appraisal Inputs'!$C$346:$BK$390,7,0),"")="","",IFERROR(HLOOKUP(AQ102,'Appraisal Inputs'!$C$346:$BK$390,7,0),""))</f>
        <v/>
      </c>
      <c r="AR108" s="300" t="str">
        <f>IF(IFERROR(HLOOKUP(AR102,'Appraisal Inputs'!$C$346:$BK$390,7,0),"")="","",IFERROR(HLOOKUP(AR102,'Appraisal Inputs'!$C$346:$BK$390,7,0),""))</f>
        <v/>
      </c>
      <c r="AS108" s="299" t="str">
        <f>IF(IFERROR(HLOOKUP(AS102,'Appraisal Inputs'!$C$346:$BK$390,7,0),"")="","",IFERROR(HLOOKUP(AS102,'Appraisal Inputs'!$C$346:$BK$390,7,0),""))</f>
        <v/>
      </c>
      <c r="AT108" s="300" t="str">
        <f>IF(IFERROR(HLOOKUP(AT102,'Appraisal Inputs'!$C$346:$BK$390,7,0),"")="","",IFERROR(HLOOKUP(AT102,'Appraisal Inputs'!$C$346:$BK$390,7,0),""))</f>
        <v/>
      </c>
      <c r="AU108" s="299" t="str">
        <f>IF(IFERROR(HLOOKUP(AU102,'Appraisal Inputs'!$C$346:$BK$390,7,0),"")="","",IFERROR(HLOOKUP(AU102,'Appraisal Inputs'!$C$346:$BK$390,7,0),""))</f>
        <v/>
      </c>
      <c r="AV108" s="300" t="str">
        <f>IF(IFERROR(HLOOKUP(AV102,'Appraisal Inputs'!$C$346:$BK$390,7,0),"")="","",IFERROR(HLOOKUP(AV102,'Appraisal Inputs'!$C$346:$BK$390,7,0),""))</f>
        <v/>
      </c>
      <c r="AW108" s="299" t="str">
        <f>IF(IFERROR(HLOOKUP(AW102,'Appraisal Inputs'!$C$346:$BK$390,7,0),"")="","",IFERROR(HLOOKUP(AW102,'Appraisal Inputs'!$C$346:$BK$390,7,0),""))</f>
        <v/>
      </c>
      <c r="AX108" s="300" t="str">
        <f>IF(IFERROR(HLOOKUP(AX102,'Appraisal Inputs'!$C$346:$BK$390,7,0),"")="","",IFERROR(HLOOKUP(AX102,'Appraisal Inputs'!$C$346:$BK$390,7,0),""))</f>
        <v/>
      </c>
      <c r="AY108" s="299" t="str">
        <f>IF(IFERROR(HLOOKUP(AY102,'Appraisal Inputs'!$C$346:$BK$390,7,0),"")="","",IFERROR(HLOOKUP(AY102,'Appraisal Inputs'!$C$346:$BK$390,7,0),""))</f>
        <v/>
      </c>
      <c r="AZ108" s="300" t="str">
        <f>IF(IFERROR(HLOOKUP(AZ102,'Appraisal Inputs'!$C$346:$BK$390,7,0),"")="","",IFERROR(HLOOKUP(AZ102,'Appraisal Inputs'!$C$346:$BK$390,7,0),""))</f>
        <v/>
      </c>
      <c r="BA108" s="299" t="str">
        <f>IF(IFERROR(HLOOKUP(BA102,'Appraisal Inputs'!$C$346:$BK$390,7,0),"")="","",IFERROR(HLOOKUP(BA102,'Appraisal Inputs'!$C$346:$BK$390,7,0),""))</f>
        <v/>
      </c>
      <c r="BB108" s="300" t="str">
        <f>IF(IFERROR(HLOOKUP(BB102,'Appraisal Inputs'!$C$346:$BK$390,7,0),"")="","",IFERROR(HLOOKUP(BB102,'Appraisal Inputs'!$C$346:$BK$390,7,0),""))</f>
        <v/>
      </c>
      <c r="BC108" s="299" t="str">
        <f>IF(IFERROR(HLOOKUP(BC102,'Appraisal Inputs'!$C$346:$BK$390,7,0),"")="","",IFERROR(HLOOKUP(BC102,'Appraisal Inputs'!$C$346:$BK$390,7,0),""))</f>
        <v/>
      </c>
      <c r="BD108" s="300" t="str">
        <f>IF(IFERROR(HLOOKUP(BD102,'Appraisal Inputs'!$C$346:$BK$390,7,0),"")="","",IFERROR(HLOOKUP(BD102,'Appraisal Inputs'!$C$346:$BK$390,7,0),""))</f>
        <v/>
      </c>
      <c r="BE108" s="299" t="str">
        <f>IF(IFERROR(HLOOKUP(BE102,'Appraisal Inputs'!$C$346:$BK$390,7,0),"")="","",IFERROR(HLOOKUP(BE102,'Appraisal Inputs'!$C$346:$BK$390,7,0),""))</f>
        <v/>
      </c>
      <c r="BF108" s="300" t="str">
        <f>IF(IFERROR(HLOOKUP(BF102,'Appraisal Inputs'!$C$346:$BK$390,7,0),"")="","",IFERROR(HLOOKUP(BF102,'Appraisal Inputs'!$C$346:$BK$390,7,0),""))</f>
        <v/>
      </c>
      <c r="BG108" s="299" t="str">
        <f>IF(IFERROR(HLOOKUP(BG102,'Appraisal Inputs'!$C$346:$BK$390,7,0),"")="","",IFERROR(HLOOKUP(BG102,'Appraisal Inputs'!$C$346:$BK$390,7,0),""))</f>
        <v/>
      </c>
      <c r="BH108" s="300" t="str">
        <f>IF(IFERROR(HLOOKUP(BH102,'Appraisal Inputs'!$C$346:$BK$390,7,0),"")="","",IFERROR(HLOOKUP(BH102,'Appraisal Inputs'!$C$346:$BK$390,7,0),""))</f>
        <v/>
      </c>
      <c r="BI108" s="299" t="str">
        <f>IF(IFERROR(HLOOKUP(BI102,'Appraisal Inputs'!$C$346:$BK$390,7,0),"")="","",IFERROR(HLOOKUP(BI102,'Appraisal Inputs'!$C$346:$BK$390,7,0),""))</f>
        <v/>
      </c>
      <c r="BJ108" s="315" t="str">
        <f>IF(IFERROR(HLOOKUP(BJ102,'Appraisal Inputs'!$C$346:$BK$390,7,0),"")="","",IFERROR(HLOOKUP(BJ102,'Appraisal Inputs'!$C$346:$BK$390,7,0),""))</f>
        <v/>
      </c>
      <c r="BL108" s="299">
        <f t="shared" si="5"/>
        <v>0</v>
      </c>
      <c r="BM108" s="318" t="str">
        <f t="shared" si="4"/>
        <v>No</v>
      </c>
    </row>
    <row r="109" spans="1:65" x14ac:dyDescent="0.25">
      <c r="A109" s="86"/>
      <c r="B109" s="143" t="str">
        <f>'Appraisal Inputs'!C353</f>
        <v>Comp 4</v>
      </c>
      <c r="C109" s="299" t="str">
        <f>IF(IFERROR(HLOOKUP(C102,'Appraisal Inputs'!$C$346:$BK$390,8,0),"")="","",IFERROR(HLOOKUP(C102,'Appraisal Inputs'!$C$346:$BK$390,8,0),""))</f>
        <v/>
      </c>
      <c r="D109" s="300" t="str">
        <f>IF(IFERROR(HLOOKUP(D102,'Appraisal Inputs'!$C$346:$BK$390,8,0),"")="","",IFERROR(HLOOKUP(D102,'Appraisal Inputs'!$C$346:$BK$390,8,0),""))</f>
        <v/>
      </c>
      <c r="E109" s="299" t="str">
        <f>IF(IFERROR(HLOOKUP(E102,'Appraisal Inputs'!$C$346:$BK$390,8,0),"")="","",IFERROR(HLOOKUP(E102,'Appraisal Inputs'!$C$346:$BK$390,8,0),""))</f>
        <v/>
      </c>
      <c r="F109" s="300" t="str">
        <f>IF(IFERROR(HLOOKUP(F102,'Appraisal Inputs'!$C$346:$BK$390,8,0),"")="","",IFERROR(HLOOKUP(F102,'Appraisal Inputs'!$C$346:$BK$390,8,0),""))</f>
        <v/>
      </c>
      <c r="G109" s="299" t="str">
        <f>IF(IFERROR(HLOOKUP(G102,'Appraisal Inputs'!$C$346:$BK$390,8,0),"")="","",IFERROR(HLOOKUP(G102,'Appraisal Inputs'!$C$346:$BK$390,8,0),""))</f>
        <v/>
      </c>
      <c r="H109" s="300" t="str">
        <f>IF(IFERROR(HLOOKUP(H102,'Appraisal Inputs'!$C$346:$BK$390,8,0),"")="","",IFERROR(HLOOKUP(H102,'Appraisal Inputs'!$C$346:$BK$390,8,0),""))</f>
        <v/>
      </c>
      <c r="I109" s="299" t="str">
        <f>IF(IFERROR(HLOOKUP(I102,'Appraisal Inputs'!$C$346:$BK$390,8,0),"")="","",IFERROR(HLOOKUP(I102,'Appraisal Inputs'!$C$346:$BK$390,8,0),""))</f>
        <v/>
      </c>
      <c r="J109" s="300" t="str">
        <f>IF(IFERROR(HLOOKUP(J102,'Appraisal Inputs'!$C$346:$BK$390,8,0),"")="","",IFERROR(HLOOKUP(J102,'Appraisal Inputs'!$C$346:$BK$390,8,0),""))</f>
        <v/>
      </c>
      <c r="K109" s="299" t="str">
        <f>IF(IFERROR(HLOOKUP(K102,'Appraisal Inputs'!$C$346:$BK$390,8,0),"")="","",IFERROR(HLOOKUP(K102,'Appraisal Inputs'!$C$346:$BK$390,8,0),""))</f>
        <v/>
      </c>
      <c r="L109" s="300" t="str">
        <f>IF(IFERROR(HLOOKUP(L102,'Appraisal Inputs'!$C$346:$BK$390,8,0),"")="","",IFERROR(HLOOKUP(L102,'Appraisal Inputs'!$C$346:$BK$390,8,0),""))</f>
        <v/>
      </c>
      <c r="M109" s="299" t="str">
        <f>IF(IFERROR(HLOOKUP(M102,'Appraisal Inputs'!$C$346:$BK$390,8,0),"")="","",IFERROR(HLOOKUP(M102,'Appraisal Inputs'!$C$346:$BK$390,8,0),""))</f>
        <v/>
      </c>
      <c r="N109" s="300" t="str">
        <f>IF(IFERROR(HLOOKUP(N102,'Appraisal Inputs'!$C$346:$BK$390,8,0),"")="","",IFERROR(HLOOKUP(N102,'Appraisal Inputs'!$C$346:$BK$390,8,0),""))</f>
        <v/>
      </c>
      <c r="O109" s="299" t="str">
        <f>IF(IFERROR(HLOOKUP(O102,'Appraisal Inputs'!$C$346:$BK$390,8,0),"")="","",IFERROR(HLOOKUP(O102,'Appraisal Inputs'!$C$346:$BK$390,8,0),""))</f>
        <v/>
      </c>
      <c r="P109" s="300" t="str">
        <f>IF(IFERROR(HLOOKUP(P102,'Appraisal Inputs'!$C$346:$BK$390,8,0),"")="","",IFERROR(HLOOKUP(P102,'Appraisal Inputs'!$C$346:$BK$390,8,0),""))</f>
        <v/>
      </c>
      <c r="Q109" s="299" t="str">
        <f>IF(IFERROR(HLOOKUP(Q102,'Appraisal Inputs'!$C$346:$BK$390,8,0),"")="","",IFERROR(HLOOKUP(Q102,'Appraisal Inputs'!$C$346:$BK$390,8,0),""))</f>
        <v/>
      </c>
      <c r="R109" s="300" t="str">
        <f>IF(IFERROR(HLOOKUP(R102,'Appraisal Inputs'!$C$346:$BK$390,8,0),"")="","",IFERROR(HLOOKUP(R102,'Appraisal Inputs'!$C$346:$BK$390,8,0),""))</f>
        <v/>
      </c>
      <c r="S109" s="299" t="str">
        <f>IF(IFERROR(HLOOKUP(S102,'Appraisal Inputs'!$C$346:$BK$390,8,0),"")="","",IFERROR(HLOOKUP(S102,'Appraisal Inputs'!$C$346:$BK$390,8,0),""))</f>
        <v/>
      </c>
      <c r="T109" s="300" t="str">
        <f>IF(IFERROR(HLOOKUP(T102,'Appraisal Inputs'!$C$346:$BK$390,8,0),"")="","",IFERROR(HLOOKUP(T102,'Appraisal Inputs'!$C$346:$BK$390,8,0),""))</f>
        <v/>
      </c>
      <c r="U109" s="299" t="str">
        <f>IF(IFERROR(HLOOKUP(U102,'Appraisal Inputs'!$C$346:$BK$390,8,0),"")="","",IFERROR(HLOOKUP(U102,'Appraisal Inputs'!$C$346:$BK$390,8,0),""))</f>
        <v/>
      </c>
      <c r="V109" s="300" t="str">
        <f>IF(IFERROR(HLOOKUP(V102,'Appraisal Inputs'!$C$346:$BK$390,8,0),"")="","",IFERROR(HLOOKUP(V102,'Appraisal Inputs'!$C$346:$BK$390,8,0),""))</f>
        <v/>
      </c>
      <c r="W109" s="299" t="str">
        <f>IF(IFERROR(HLOOKUP(W102,'Appraisal Inputs'!$C$346:$BK$390,8,0),"")="","",IFERROR(HLOOKUP(W102,'Appraisal Inputs'!$C$346:$BK$390,8,0),""))</f>
        <v/>
      </c>
      <c r="X109" s="300" t="str">
        <f>IF(IFERROR(HLOOKUP(X102,'Appraisal Inputs'!$C$346:$BK$390,8,0),"")="","",IFERROR(HLOOKUP(X102,'Appraisal Inputs'!$C$346:$BK$390,8,0),""))</f>
        <v/>
      </c>
      <c r="Y109" s="299" t="str">
        <f>IF(IFERROR(HLOOKUP(Y102,'Appraisal Inputs'!$C$346:$BK$390,8,0),"")="","",IFERROR(HLOOKUP(Y102,'Appraisal Inputs'!$C$346:$BK$390,8,0),""))</f>
        <v/>
      </c>
      <c r="Z109" s="300" t="str">
        <f>IF(IFERROR(HLOOKUP(Z102,'Appraisal Inputs'!$C$346:$BK$390,8,0),"")="","",IFERROR(HLOOKUP(Z102,'Appraisal Inputs'!$C$346:$BK$390,8,0),""))</f>
        <v/>
      </c>
      <c r="AA109" s="299" t="str">
        <f>IF(IFERROR(HLOOKUP(AA102,'Appraisal Inputs'!$C$346:$BK$390,8,0),"")="","",IFERROR(HLOOKUP(AA102,'Appraisal Inputs'!$C$346:$BK$390,8,0),""))</f>
        <v/>
      </c>
      <c r="AB109" s="300" t="str">
        <f>IF(IFERROR(HLOOKUP(AB102,'Appraisal Inputs'!$C$346:$BK$390,8,0),"")="","",IFERROR(HLOOKUP(AB102,'Appraisal Inputs'!$C$346:$BK$390,8,0),""))</f>
        <v/>
      </c>
      <c r="AC109" s="299" t="str">
        <f>IF(IFERROR(HLOOKUP(AC102,'Appraisal Inputs'!$C$346:$BK$390,8,0),"")="","",IFERROR(HLOOKUP(AC102,'Appraisal Inputs'!$C$346:$BK$390,8,0),""))</f>
        <v/>
      </c>
      <c r="AD109" s="300" t="str">
        <f>IF(IFERROR(HLOOKUP(AD102,'Appraisal Inputs'!$C$346:$BK$390,8,0),"")="","",IFERROR(HLOOKUP(AD102,'Appraisal Inputs'!$C$346:$BK$390,8,0),""))</f>
        <v/>
      </c>
      <c r="AE109" s="299" t="str">
        <f>IF(IFERROR(HLOOKUP(AE102,'Appraisal Inputs'!$C$346:$BK$390,8,0),"")="","",IFERROR(HLOOKUP(AE102,'Appraisal Inputs'!$C$346:$BK$390,8,0),""))</f>
        <v/>
      </c>
      <c r="AF109" s="300" t="str">
        <f>IF(IFERROR(HLOOKUP(AF102,'Appraisal Inputs'!$C$346:$BK$390,8,0),"")="","",IFERROR(HLOOKUP(AF102,'Appraisal Inputs'!$C$346:$BK$390,8,0),""))</f>
        <v/>
      </c>
      <c r="AG109" s="299" t="str">
        <f>IF(IFERROR(HLOOKUP(AG102,'Appraisal Inputs'!$C$346:$BK$390,8,0),"")="","",IFERROR(HLOOKUP(AG102,'Appraisal Inputs'!$C$346:$BK$390,8,0),""))</f>
        <v/>
      </c>
      <c r="AH109" s="300" t="str">
        <f>IF(IFERROR(HLOOKUP(AH102,'Appraisal Inputs'!$C$346:$BK$390,8,0),"")="","",IFERROR(HLOOKUP(AH102,'Appraisal Inputs'!$C$346:$BK$390,8,0),""))</f>
        <v/>
      </c>
      <c r="AI109" s="299" t="str">
        <f>IF(IFERROR(HLOOKUP(AI102,'Appraisal Inputs'!$C$346:$BK$390,8,0),"")="","",IFERROR(HLOOKUP(AI102,'Appraisal Inputs'!$C$346:$BK$390,8,0),""))</f>
        <v/>
      </c>
      <c r="AJ109" s="300" t="str">
        <f>IF(IFERROR(HLOOKUP(AJ102,'Appraisal Inputs'!$C$346:$BK$390,8,0),"")="","",IFERROR(HLOOKUP(AJ102,'Appraisal Inputs'!$C$346:$BK$390,8,0),""))</f>
        <v/>
      </c>
      <c r="AK109" s="299" t="str">
        <f>IF(IFERROR(HLOOKUP(AK102,'Appraisal Inputs'!$C$346:$BK$390,8,0),"")="","",IFERROR(HLOOKUP(AK102,'Appraisal Inputs'!$C$346:$BK$390,8,0),""))</f>
        <v/>
      </c>
      <c r="AL109" s="300" t="str">
        <f>IF(IFERROR(HLOOKUP(AL102,'Appraisal Inputs'!$C$346:$BK$390,8,0),"")="","",IFERROR(HLOOKUP(AL102,'Appraisal Inputs'!$C$346:$BK$390,8,0),""))</f>
        <v/>
      </c>
      <c r="AM109" s="299" t="str">
        <f>IF(IFERROR(HLOOKUP(AM102,'Appraisal Inputs'!$C$346:$BK$390,8,0),"")="","",IFERROR(HLOOKUP(AM102,'Appraisal Inputs'!$C$346:$BK$390,8,0),""))</f>
        <v/>
      </c>
      <c r="AN109" s="300" t="str">
        <f>IF(IFERROR(HLOOKUP(AN102,'Appraisal Inputs'!$C$346:$BK$390,8,0),"")="","",IFERROR(HLOOKUP(AN102,'Appraisal Inputs'!$C$346:$BK$390,8,0),""))</f>
        <v/>
      </c>
      <c r="AO109" s="299" t="str">
        <f>IF(IFERROR(HLOOKUP(AO102,'Appraisal Inputs'!$C$346:$BK$390,8,0),"")="","",IFERROR(HLOOKUP(AO102,'Appraisal Inputs'!$C$346:$BK$390,8,0),""))</f>
        <v/>
      </c>
      <c r="AP109" s="300" t="str">
        <f>IF(IFERROR(HLOOKUP(AP102,'Appraisal Inputs'!$C$346:$BK$390,8,0),"")="","",IFERROR(HLOOKUP(AP102,'Appraisal Inputs'!$C$346:$BK$390,8,0),""))</f>
        <v/>
      </c>
      <c r="AQ109" s="299" t="str">
        <f>IF(IFERROR(HLOOKUP(AQ102,'Appraisal Inputs'!$C$346:$BK$390,8,0),"")="","",IFERROR(HLOOKUP(AQ102,'Appraisal Inputs'!$C$346:$BK$390,8,0),""))</f>
        <v/>
      </c>
      <c r="AR109" s="300" t="str">
        <f>IF(IFERROR(HLOOKUP(AR102,'Appraisal Inputs'!$C$346:$BK$390,8,0),"")="","",IFERROR(HLOOKUP(AR102,'Appraisal Inputs'!$C$346:$BK$390,8,0),""))</f>
        <v/>
      </c>
      <c r="AS109" s="299" t="str">
        <f>IF(IFERROR(HLOOKUP(AS102,'Appraisal Inputs'!$C$346:$BK$390,8,0),"")="","",IFERROR(HLOOKUP(AS102,'Appraisal Inputs'!$C$346:$BK$390,8,0),""))</f>
        <v/>
      </c>
      <c r="AT109" s="300" t="str">
        <f>IF(IFERROR(HLOOKUP(AT102,'Appraisal Inputs'!$C$346:$BK$390,8,0),"")="","",IFERROR(HLOOKUP(AT102,'Appraisal Inputs'!$C$346:$BK$390,8,0),""))</f>
        <v/>
      </c>
      <c r="AU109" s="299" t="str">
        <f>IF(IFERROR(HLOOKUP(AU102,'Appraisal Inputs'!$C$346:$BK$390,8,0),"")="","",IFERROR(HLOOKUP(AU102,'Appraisal Inputs'!$C$346:$BK$390,8,0),""))</f>
        <v/>
      </c>
      <c r="AV109" s="300" t="str">
        <f>IF(IFERROR(HLOOKUP(AV102,'Appraisal Inputs'!$C$346:$BK$390,8,0),"")="","",IFERROR(HLOOKUP(AV102,'Appraisal Inputs'!$C$346:$BK$390,8,0),""))</f>
        <v/>
      </c>
      <c r="AW109" s="299" t="str">
        <f>IF(IFERROR(HLOOKUP(AW102,'Appraisal Inputs'!$C$346:$BK$390,8,0),"")="","",IFERROR(HLOOKUP(AW102,'Appraisal Inputs'!$C$346:$BK$390,8,0),""))</f>
        <v/>
      </c>
      <c r="AX109" s="300" t="str">
        <f>IF(IFERROR(HLOOKUP(AX102,'Appraisal Inputs'!$C$346:$BK$390,8,0),"")="","",IFERROR(HLOOKUP(AX102,'Appraisal Inputs'!$C$346:$BK$390,8,0),""))</f>
        <v/>
      </c>
      <c r="AY109" s="299" t="str">
        <f>IF(IFERROR(HLOOKUP(AY102,'Appraisal Inputs'!$C$346:$BK$390,8,0),"")="","",IFERROR(HLOOKUP(AY102,'Appraisal Inputs'!$C$346:$BK$390,8,0),""))</f>
        <v/>
      </c>
      <c r="AZ109" s="300" t="str">
        <f>IF(IFERROR(HLOOKUP(AZ102,'Appraisal Inputs'!$C$346:$BK$390,8,0),"")="","",IFERROR(HLOOKUP(AZ102,'Appraisal Inputs'!$C$346:$BK$390,8,0),""))</f>
        <v/>
      </c>
      <c r="BA109" s="299" t="str">
        <f>IF(IFERROR(HLOOKUP(BA102,'Appraisal Inputs'!$C$346:$BK$390,8,0),"")="","",IFERROR(HLOOKUP(BA102,'Appraisal Inputs'!$C$346:$BK$390,8,0),""))</f>
        <v/>
      </c>
      <c r="BB109" s="300" t="str">
        <f>IF(IFERROR(HLOOKUP(BB102,'Appraisal Inputs'!$C$346:$BK$390,8,0),"")="","",IFERROR(HLOOKUP(BB102,'Appraisal Inputs'!$C$346:$BK$390,8,0),""))</f>
        <v/>
      </c>
      <c r="BC109" s="299" t="str">
        <f>IF(IFERROR(HLOOKUP(BC102,'Appraisal Inputs'!$C$346:$BK$390,8,0),"")="","",IFERROR(HLOOKUP(BC102,'Appraisal Inputs'!$C$346:$BK$390,8,0),""))</f>
        <v/>
      </c>
      <c r="BD109" s="300" t="str">
        <f>IF(IFERROR(HLOOKUP(BD102,'Appraisal Inputs'!$C$346:$BK$390,8,0),"")="","",IFERROR(HLOOKUP(BD102,'Appraisal Inputs'!$C$346:$BK$390,8,0),""))</f>
        <v/>
      </c>
      <c r="BE109" s="299" t="str">
        <f>IF(IFERROR(HLOOKUP(BE102,'Appraisal Inputs'!$C$346:$BK$390,8,0),"")="","",IFERROR(HLOOKUP(BE102,'Appraisal Inputs'!$C$346:$BK$390,8,0),""))</f>
        <v/>
      </c>
      <c r="BF109" s="300" t="str">
        <f>IF(IFERROR(HLOOKUP(BF102,'Appraisal Inputs'!$C$346:$BK$390,8,0),"")="","",IFERROR(HLOOKUP(BF102,'Appraisal Inputs'!$C$346:$BK$390,8,0),""))</f>
        <v/>
      </c>
      <c r="BG109" s="299" t="str">
        <f>IF(IFERROR(HLOOKUP(BG102,'Appraisal Inputs'!$C$346:$BK$390,8,0),"")="","",IFERROR(HLOOKUP(BG102,'Appraisal Inputs'!$C$346:$BK$390,8,0),""))</f>
        <v/>
      </c>
      <c r="BH109" s="300" t="str">
        <f>IF(IFERROR(HLOOKUP(BH102,'Appraisal Inputs'!$C$346:$BK$390,8,0),"")="","",IFERROR(HLOOKUP(BH102,'Appraisal Inputs'!$C$346:$BK$390,8,0),""))</f>
        <v/>
      </c>
      <c r="BI109" s="299" t="str">
        <f>IF(IFERROR(HLOOKUP(BI102,'Appraisal Inputs'!$C$346:$BK$390,8,0),"")="","",IFERROR(HLOOKUP(BI102,'Appraisal Inputs'!$C$346:$BK$390,8,0),""))</f>
        <v/>
      </c>
      <c r="BJ109" s="315" t="str">
        <f>IF(IFERROR(HLOOKUP(BJ102,'Appraisal Inputs'!$C$346:$BK$390,8,0),"")="","",IFERROR(HLOOKUP(BJ102,'Appraisal Inputs'!$C$346:$BK$390,8,0),""))</f>
        <v/>
      </c>
      <c r="BL109" s="299">
        <f t="shared" si="5"/>
        <v>0</v>
      </c>
      <c r="BM109" s="318" t="str">
        <f t="shared" si="4"/>
        <v>No</v>
      </c>
    </row>
    <row r="110" spans="1:65" x14ac:dyDescent="0.25">
      <c r="A110" s="86"/>
      <c r="B110" s="143" t="str">
        <f>'Appraisal Inputs'!C354</f>
        <v>Comp 5</v>
      </c>
      <c r="C110" s="299" t="str">
        <f>IF(IFERROR(HLOOKUP(C102,'Appraisal Inputs'!$C$346:$BK$390,9,0),"")="","",IFERROR(HLOOKUP(C102,'Appraisal Inputs'!$C$346:$BK$390,9,0),""))</f>
        <v/>
      </c>
      <c r="D110" s="300" t="str">
        <f>IF(IFERROR(HLOOKUP(D102,'Appraisal Inputs'!$C$346:$BK$390,9,0),"")="","",IFERROR(HLOOKUP(D102,'Appraisal Inputs'!$C$346:$BK$390,9,0),""))</f>
        <v/>
      </c>
      <c r="E110" s="299" t="str">
        <f>IF(IFERROR(HLOOKUP(E102,'Appraisal Inputs'!$C$346:$BK$390,9,0),"")="","",IFERROR(HLOOKUP(E102,'Appraisal Inputs'!$C$346:$BK$390,9,0),""))</f>
        <v/>
      </c>
      <c r="F110" s="300" t="str">
        <f>IF(IFERROR(HLOOKUP(F102,'Appraisal Inputs'!$C$346:$BK$390,9,0),"")="","",IFERROR(HLOOKUP(F102,'Appraisal Inputs'!$C$346:$BK$390,9,0),""))</f>
        <v/>
      </c>
      <c r="G110" s="299" t="str">
        <f>IF(IFERROR(HLOOKUP(G102,'Appraisal Inputs'!$C$346:$BK$390,9,0),"")="","",IFERROR(HLOOKUP(G102,'Appraisal Inputs'!$C$346:$BK$390,9,0),""))</f>
        <v/>
      </c>
      <c r="H110" s="300" t="str">
        <f>IF(IFERROR(HLOOKUP(H102,'Appraisal Inputs'!$C$346:$BK$390,9,0),"")="","",IFERROR(HLOOKUP(H102,'Appraisal Inputs'!$C$346:$BK$390,9,0),""))</f>
        <v/>
      </c>
      <c r="I110" s="299" t="str">
        <f>IF(IFERROR(HLOOKUP(I102,'Appraisal Inputs'!$C$346:$BK$390,9,0),"")="","",IFERROR(HLOOKUP(I102,'Appraisal Inputs'!$C$346:$BK$390,9,0),""))</f>
        <v/>
      </c>
      <c r="J110" s="300" t="str">
        <f>IF(IFERROR(HLOOKUP(J102,'Appraisal Inputs'!$C$346:$BK$390,9,0),"")="","",IFERROR(HLOOKUP(J102,'Appraisal Inputs'!$C$346:$BK$390,9,0),""))</f>
        <v/>
      </c>
      <c r="K110" s="299" t="str">
        <f>IF(IFERROR(HLOOKUP(K102,'Appraisal Inputs'!$C$346:$BK$390,9,0),"")="","",IFERROR(HLOOKUP(K102,'Appraisal Inputs'!$C$346:$BK$390,9,0),""))</f>
        <v/>
      </c>
      <c r="L110" s="300" t="str">
        <f>IF(IFERROR(HLOOKUP(L102,'Appraisal Inputs'!$C$346:$BK$390,9,0),"")="","",IFERROR(HLOOKUP(L102,'Appraisal Inputs'!$C$346:$BK$390,9,0),""))</f>
        <v/>
      </c>
      <c r="M110" s="299" t="str">
        <f>IF(IFERROR(HLOOKUP(M102,'Appraisal Inputs'!$C$346:$BK$390,9,0),"")="","",IFERROR(HLOOKUP(M102,'Appraisal Inputs'!$C$346:$BK$390,9,0),""))</f>
        <v/>
      </c>
      <c r="N110" s="300" t="str">
        <f>IF(IFERROR(HLOOKUP(N102,'Appraisal Inputs'!$C$346:$BK$390,9,0),"")="","",IFERROR(HLOOKUP(N102,'Appraisal Inputs'!$C$346:$BK$390,9,0),""))</f>
        <v/>
      </c>
      <c r="O110" s="299" t="str">
        <f>IF(IFERROR(HLOOKUP(O102,'Appraisal Inputs'!$C$346:$BK$390,9,0),"")="","",IFERROR(HLOOKUP(O102,'Appraisal Inputs'!$C$346:$BK$390,9,0),""))</f>
        <v/>
      </c>
      <c r="P110" s="300" t="str">
        <f>IF(IFERROR(HLOOKUP(P102,'Appraisal Inputs'!$C$346:$BK$390,9,0),"")="","",IFERROR(HLOOKUP(P102,'Appraisal Inputs'!$C$346:$BK$390,9,0),""))</f>
        <v/>
      </c>
      <c r="Q110" s="299" t="str">
        <f>IF(IFERROR(HLOOKUP(Q102,'Appraisal Inputs'!$C$346:$BK$390,9,0),"")="","",IFERROR(HLOOKUP(Q102,'Appraisal Inputs'!$C$346:$BK$390,9,0),""))</f>
        <v/>
      </c>
      <c r="R110" s="300" t="str">
        <f>IF(IFERROR(HLOOKUP(R102,'Appraisal Inputs'!$C$346:$BK$390,9,0),"")="","",IFERROR(HLOOKUP(R102,'Appraisal Inputs'!$C$346:$BK$390,9,0),""))</f>
        <v/>
      </c>
      <c r="S110" s="299" t="str">
        <f>IF(IFERROR(HLOOKUP(S102,'Appraisal Inputs'!$C$346:$BK$390,9,0),"")="","",IFERROR(HLOOKUP(S102,'Appraisal Inputs'!$C$346:$BK$390,9,0),""))</f>
        <v/>
      </c>
      <c r="T110" s="300" t="str">
        <f>IF(IFERROR(HLOOKUP(T102,'Appraisal Inputs'!$C$346:$BK$390,9,0),"")="","",IFERROR(HLOOKUP(T102,'Appraisal Inputs'!$C$346:$BK$390,9,0),""))</f>
        <v/>
      </c>
      <c r="U110" s="299" t="str">
        <f>IF(IFERROR(HLOOKUP(U102,'Appraisal Inputs'!$C$346:$BK$390,9,0),"")="","",IFERROR(HLOOKUP(U102,'Appraisal Inputs'!$C$346:$BK$390,9,0),""))</f>
        <v/>
      </c>
      <c r="V110" s="300" t="str">
        <f>IF(IFERROR(HLOOKUP(V102,'Appraisal Inputs'!$C$346:$BK$390,9,0),"")="","",IFERROR(HLOOKUP(V102,'Appraisal Inputs'!$C$346:$BK$390,9,0),""))</f>
        <v/>
      </c>
      <c r="W110" s="299" t="str">
        <f>IF(IFERROR(HLOOKUP(W102,'Appraisal Inputs'!$C$346:$BK$390,9,0),"")="","",IFERROR(HLOOKUP(W102,'Appraisal Inputs'!$C$346:$BK$390,9,0),""))</f>
        <v/>
      </c>
      <c r="X110" s="300" t="str">
        <f>IF(IFERROR(HLOOKUP(X102,'Appraisal Inputs'!$C$346:$BK$390,9,0),"")="","",IFERROR(HLOOKUP(X102,'Appraisal Inputs'!$C$346:$BK$390,9,0),""))</f>
        <v/>
      </c>
      <c r="Y110" s="299" t="str">
        <f>IF(IFERROR(HLOOKUP(Y102,'Appraisal Inputs'!$C$346:$BK$390,9,0),"")="","",IFERROR(HLOOKUP(Y102,'Appraisal Inputs'!$C$346:$BK$390,9,0),""))</f>
        <v/>
      </c>
      <c r="Z110" s="300" t="str">
        <f>IF(IFERROR(HLOOKUP(Z102,'Appraisal Inputs'!$C$346:$BK$390,9,0),"")="","",IFERROR(HLOOKUP(Z102,'Appraisal Inputs'!$C$346:$BK$390,9,0),""))</f>
        <v/>
      </c>
      <c r="AA110" s="299" t="str">
        <f>IF(IFERROR(HLOOKUP(AA102,'Appraisal Inputs'!$C$346:$BK$390,9,0),"")="","",IFERROR(HLOOKUP(AA102,'Appraisal Inputs'!$C$346:$BK$390,9,0),""))</f>
        <v/>
      </c>
      <c r="AB110" s="300" t="str">
        <f>IF(IFERROR(HLOOKUP(AB102,'Appraisal Inputs'!$C$346:$BK$390,9,0),"")="","",IFERROR(HLOOKUP(AB102,'Appraisal Inputs'!$C$346:$BK$390,9,0),""))</f>
        <v/>
      </c>
      <c r="AC110" s="299" t="str">
        <f>IF(IFERROR(HLOOKUP(AC102,'Appraisal Inputs'!$C$346:$BK$390,9,0),"")="","",IFERROR(HLOOKUP(AC102,'Appraisal Inputs'!$C$346:$BK$390,9,0),""))</f>
        <v/>
      </c>
      <c r="AD110" s="300" t="str">
        <f>IF(IFERROR(HLOOKUP(AD102,'Appraisal Inputs'!$C$346:$BK$390,9,0),"")="","",IFERROR(HLOOKUP(AD102,'Appraisal Inputs'!$C$346:$BK$390,9,0),""))</f>
        <v/>
      </c>
      <c r="AE110" s="299" t="str">
        <f>IF(IFERROR(HLOOKUP(AE102,'Appraisal Inputs'!$C$346:$BK$390,9,0),"")="","",IFERROR(HLOOKUP(AE102,'Appraisal Inputs'!$C$346:$BK$390,9,0),""))</f>
        <v/>
      </c>
      <c r="AF110" s="300" t="str">
        <f>IF(IFERROR(HLOOKUP(AF102,'Appraisal Inputs'!$C$346:$BK$390,9,0),"")="","",IFERROR(HLOOKUP(AF102,'Appraisal Inputs'!$C$346:$BK$390,9,0),""))</f>
        <v/>
      </c>
      <c r="AG110" s="299" t="str">
        <f>IF(IFERROR(HLOOKUP(AG102,'Appraisal Inputs'!$C$346:$BK$390,9,0),"")="","",IFERROR(HLOOKUP(AG102,'Appraisal Inputs'!$C$346:$BK$390,9,0),""))</f>
        <v/>
      </c>
      <c r="AH110" s="300" t="str">
        <f>IF(IFERROR(HLOOKUP(AH102,'Appraisal Inputs'!$C$346:$BK$390,9,0),"")="","",IFERROR(HLOOKUP(AH102,'Appraisal Inputs'!$C$346:$BK$390,9,0),""))</f>
        <v/>
      </c>
      <c r="AI110" s="299" t="str">
        <f>IF(IFERROR(HLOOKUP(AI102,'Appraisal Inputs'!$C$346:$BK$390,9,0),"")="","",IFERROR(HLOOKUP(AI102,'Appraisal Inputs'!$C$346:$BK$390,9,0),""))</f>
        <v/>
      </c>
      <c r="AJ110" s="300" t="str">
        <f>IF(IFERROR(HLOOKUP(AJ102,'Appraisal Inputs'!$C$346:$BK$390,9,0),"")="","",IFERROR(HLOOKUP(AJ102,'Appraisal Inputs'!$C$346:$BK$390,9,0),""))</f>
        <v/>
      </c>
      <c r="AK110" s="299" t="str">
        <f>IF(IFERROR(HLOOKUP(AK102,'Appraisal Inputs'!$C$346:$BK$390,9,0),"")="","",IFERROR(HLOOKUP(AK102,'Appraisal Inputs'!$C$346:$BK$390,9,0),""))</f>
        <v/>
      </c>
      <c r="AL110" s="300" t="str">
        <f>IF(IFERROR(HLOOKUP(AL102,'Appraisal Inputs'!$C$346:$BK$390,9,0),"")="","",IFERROR(HLOOKUP(AL102,'Appraisal Inputs'!$C$346:$BK$390,9,0),""))</f>
        <v/>
      </c>
      <c r="AM110" s="299" t="str">
        <f>IF(IFERROR(HLOOKUP(AM102,'Appraisal Inputs'!$C$346:$BK$390,9,0),"")="","",IFERROR(HLOOKUP(AM102,'Appraisal Inputs'!$C$346:$BK$390,9,0),""))</f>
        <v/>
      </c>
      <c r="AN110" s="300" t="str">
        <f>IF(IFERROR(HLOOKUP(AN102,'Appraisal Inputs'!$C$346:$BK$390,9,0),"")="","",IFERROR(HLOOKUP(AN102,'Appraisal Inputs'!$C$346:$BK$390,9,0),""))</f>
        <v/>
      </c>
      <c r="AO110" s="299" t="str">
        <f>IF(IFERROR(HLOOKUP(AO102,'Appraisal Inputs'!$C$346:$BK$390,9,0),"")="","",IFERROR(HLOOKUP(AO102,'Appraisal Inputs'!$C$346:$BK$390,9,0),""))</f>
        <v/>
      </c>
      <c r="AP110" s="300" t="str">
        <f>IF(IFERROR(HLOOKUP(AP102,'Appraisal Inputs'!$C$346:$BK$390,9,0),"")="","",IFERROR(HLOOKUP(AP102,'Appraisal Inputs'!$C$346:$BK$390,9,0),""))</f>
        <v/>
      </c>
      <c r="AQ110" s="299" t="str">
        <f>IF(IFERROR(HLOOKUP(AQ102,'Appraisal Inputs'!$C$346:$BK$390,9,0),"")="","",IFERROR(HLOOKUP(AQ102,'Appraisal Inputs'!$C$346:$BK$390,9,0),""))</f>
        <v/>
      </c>
      <c r="AR110" s="300" t="str">
        <f>IF(IFERROR(HLOOKUP(AR102,'Appraisal Inputs'!$C$346:$BK$390,9,0),"")="","",IFERROR(HLOOKUP(AR102,'Appraisal Inputs'!$C$346:$BK$390,9,0),""))</f>
        <v/>
      </c>
      <c r="AS110" s="299" t="str">
        <f>IF(IFERROR(HLOOKUP(AS102,'Appraisal Inputs'!$C$346:$BK$390,9,0),"")="","",IFERROR(HLOOKUP(AS102,'Appraisal Inputs'!$C$346:$BK$390,9,0),""))</f>
        <v/>
      </c>
      <c r="AT110" s="300" t="str">
        <f>IF(IFERROR(HLOOKUP(AT102,'Appraisal Inputs'!$C$346:$BK$390,9,0),"")="","",IFERROR(HLOOKUP(AT102,'Appraisal Inputs'!$C$346:$BK$390,9,0),""))</f>
        <v/>
      </c>
      <c r="AU110" s="299" t="str">
        <f>IF(IFERROR(HLOOKUP(AU102,'Appraisal Inputs'!$C$346:$BK$390,9,0),"")="","",IFERROR(HLOOKUP(AU102,'Appraisal Inputs'!$C$346:$BK$390,9,0),""))</f>
        <v/>
      </c>
      <c r="AV110" s="300" t="str">
        <f>IF(IFERROR(HLOOKUP(AV102,'Appraisal Inputs'!$C$346:$BK$390,9,0),"")="","",IFERROR(HLOOKUP(AV102,'Appraisal Inputs'!$C$346:$BK$390,9,0),""))</f>
        <v/>
      </c>
      <c r="AW110" s="299" t="str">
        <f>IF(IFERROR(HLOOKUP(AW102,'Appraisal Inputs'!$C$346:$BK$390,9,0),"")="","",IFERROR(HLOOKUP(AW102,'Appraisal Inputs'!$C$346:$BK$390,9,0),""))</f>
        <v/>
      </c>
      <c r="AX110" s="300" t="str">
        <f>IF(IFERROR(HLOOKUP(AX102,'Appraisal Inputs'!$C$346:$BK$390,9,0),"")="","",IFERROR(HLOOKUP(AX102,'Appraisal Inputs'!$C$346:$BK$390,9,0),""))</f>
        <v/>
      </c>
      <c r="AY110" s="299" t="str">
        <f>IF(IFERROR(HLOOKUP(AY102,'Appraisal Inputs'!$C$346:$BK$390,9,0),"")="","",IFERROR(HLOOKUP(AY102,'Appraisal Inputs'!$C$346:$BK$390,9,0),""))</f>
        <v/>
      </c>
      <c r="AZ110" s="300" t="str">
        <f>IF(IFERROR(HLOOKUP(AZ102,'Appraisal Inputs'!$C$346:$BK$390,9,0),"")="","",IFERROR(HLOOKUP(AZ102,'Appraisal Inputs'!$C$346:$BK$390,9,0),""))</f>
        <v/>
      </c>
      <c r="BA110" s="299" t="str">
        <f>IF(IFERROR(HLOOKUP(BA102,'Appraisal Inputs'!$C$346:$BK$390,9,0),"")="","",IFERROR(HLOOKUP(BA102,'Appraisal Inputs'!$C$346:$BK$390,9,0),""))</f>
        <v/>
      </c>
      <c r="BB110" s="300" t="str">
        <f>IF(IFERROR(HLOOKUP(BB102,'Appraisal Inputs'!$C$346:$BK$390,9,0),"")="","",IFERROR(HLOOKUP(BB102,'Appraisal Inputs'!$C$346:$BK$390,9,0),""))</f>
        <v/>
      </c>
      <c r="BC110" s="299" t="str">
        <f>IF(IFERROR(HLOOKUP(BC102,'Appraisal Inputs'!$C$346:$BK$390,9,0),"")="","",IFERROR(HLOOKUP(BC102,'Appraisal Inputs'!$C$346:$BK$390,9,0),""))</f>
        <v/>
      </c>
      <c r="BD110" s="300" t="str">
        <f>IF(IFERROR(HLOOKUP(BD102,'Appraisal Inputs'!$C$346:$BK$390,9,0),"")="","",IFERROR(HLOOKUP(BD102,'Appraisal Inputs'!$C$346:$BK$390,9,0),""))</f>
        <v/>
      </c>
      <c r="BE110" s="299" t="str">
        <f>IF(IFERROR(HLOOKUP(BE102,'Appraisal Inputs'!$C$346:$BK$390,9,0),"")="","",IFERROR(HLOOKUP(BE102,'Appraisal Inputs'!$C$346:$BK$390,9,0),""))</f>
        <v/>
      </c>
      <c r="BF110" s="300" t="str">
        <f>IF(IFERROR(HLOOKUP(BF102,'Appraisal Inputs'!$C$346:$BK$390,9,0),"")="","",IFERROR(HLOOKUP(BF102,'Appraisal Inputs'!$C$346:$BK$390,9,0),""))</f>
        <v/>
      </c>
      <c r="BG110" s="299" t="str">
        <f>IF(IFERROR(HLOOKUP(BG102,'Appraisal Inputs'!$C$346:$BK$390,9,0),"")="","",IFERROR(HLOOKUP(BG102,'Appraisal Inputs'!$C$346:$BK$390,9,0),""))</f>
        <v/>
      </c>
      <c r="BH110" s="300" t="str">
        <f>IF(IFERROR(HLOOKUP(BH102,'Appraisal Inputs'!$C$346:$BK$390,9,0),"")="","",IFERROR(HLOOKUP(BH102,'Appraisal Inputs'!$C$346:$BK$390,9,0),""))</f>
        <v/>
      </c>
      <c r="BI110" s="299" t="str">
        <f>IF(IFERROR(HLOOKUP(BI102,'Appraisal Inputs'!$C$346:$BK$390,9,0),"")="","",IFERROR(HLOOKUP(BI102,'Appraisal Inputs'!$C$346:$BK$390,9,0),""))</f>
        <v/>
      </c>
      <c r="BJ110" s="315" t="str">
        <f>IF(IFERROR(HLOOKUP(BJ102,'Appraisal Inputs'!$C$346:$BK$390,9,0),"")="","",IFERROR(HLOOKUP(BJ102,'Appraisal Inputs'!$C$346:$BK$390,9,0),""))</f>
        <v/>
      </c>
      <c r="BL110" s="299">
        <f t="shared" si="5"/>
        <v>0</v>
      </c>
      <c r="BM110" s="318" t="str">
        <f t="shared" si="4"/>
        <v>No</v>
      </c>
    </row>
    <row r="111" spans="1:65" x14ac:dyDescent="0.25">
      <c r="A111" s="86"/>
      <c r="B111" s="143" t="str">
        <f>'Appraisal Inputs'!C355</f>
        <v>Comp 6</v>
      </c>
      <c r="C111" s="299" t="str">
        <f>IF(IFERROR(HLOOKUP(C102,'Appraisal Inputs'!$C$346:$BK$390,10,0),"")="","",IFERROR(HLOOKUP(C102,'Appraisal Inputs'!$C$346:$BK$390,10,0),""))</f>
        <v/>
      </c>
      <c r="D111" s="300" t="str">
        <f>IF(IFERROR(HLOOKUP(D102,'Appraisal Inputs'!$C$346:$BK$390,10,0),"")="","",IFERROR(HLOOKUP(D102,'Appraisal Inputs'!$C$346:$BK$390,10,0),""))</f>
        <v/>
      </c>
      <c r="E111" s="299" t="str">
        <f>IF(IFERROR(HLOOKUP(E102,'Appraisal Inputs'!$C$346:$BK$390,10,0),"")="","",IFERROR(HLOOKUP(E102,'Appraisal Inputs'!$C$346:$BK$390,10,0),""))</f>
        <v/>
      </c>
      <c r="F111" s="300" t="str">
        <f>IF(IFERROR(HLOOKUP(F102,'Appraisal Inputs'!$C$346:$BK$390,10,0),"")="","",IFERROR(HLOOKUP(F102,'Appraisal Inputs'!$C$346:$BK$390,10,0),""))</f>
        <v/>
      </c>
      <c r="G111" s="299" t="str">
        <f>IF(IFERROR(HLOOKUP(G102,'Appraisal Inputs'!$C$346:$BK$390,10,0),"")="","",IFERROR(HLOOKUP(G102,'Appraisal Inputs'!$C$346:$BK$390,10,0),""))</f>
        <v/>
      </c>
      <c r="H111" s="300" t="str">
        <f>IF(IFERROR(HLOOKUP(H102,'Appraisal Inputs'!$C$346:$BK$390,10,0),"")="","",IFERROR(HLOOKUP(H102,'Appraisal Inputs'!$C$346:$BK$390,10,0),""))</f>
        <v/>
      </c>
      <c r="I111" s="299" t="str">
        <f>IF(IFERROR(HLOOKUP(I102,'Appraisal Inputs'!$C$346:$BK$390,10,0),"")="","",IFERROR(HLOOKUP(I102,'Appraisal Inputs'!$C$346:$BK$390,10,0),""))</f>
        <v/>
      </c>
      <c r="J111" s="300" t="str">
        <f>IF(IFERROR(HLOOKUP(J102,'Appraisal Inputs'!$C$346:$BK$390,10,0),"")="","",IFERROR(HLOOKUP(J102,'Appraisal Inputs'!$C$346:$BK$390,10,0),""))</f>
        <v/>
      </c>
      <c r="K111" s="299" t="str">
        <f>IF(IFERROR(HLOOKUP(K102,'Appraisal Inputs'!$C$346:$BK$390,10,0),"")="","",IFERROR(HLOOKUP(K102,'Appraisal Inputs'!$C$346:$BK$390,10,0),""))</f>
        <v/>
      </c>
      <c r="L111" s="300" t="str">
        <f>IF(IFERROR(HLOOKUP(L102,'Appraisal Inputs'!$C$346:$BK$390,10,0),"")="","",IFERROR(HLOOKUP(L102,'Appraisal Inputs'!$C$346:$BK$390,10,0),""))</f>
        <v/>
      </c>
      <c r="M111" s="299" t="str">
        <f>IF(IFERROR(HLOOKUP(M102,'Appraisal Inputs'!$C$346:$BK$390,10,0),"")="","",IFERROR(HLOOKUP(M102,'Appraisal Inputs'!$C$346:$BK$390,10,0),""))</f>
        <v/>
      </c>
      <c r="N111" s="300" t="str">
        <f>IF(IFERROR(HLOOKUP(N102,'Appraisal Inputs'!$C$346:$BK$390,10,0),"")="","",IFERROR(HLOOKUP(N102,'Appraisal Inputs'!$C$346:$BK$390,10,0),""))</f>
        <v/>
      </c>
      <c r="O111" s="299" t="str">
        <f>IF(IFERROR(HLOOKUP(O102,'Appraisal Inputs'!$C$346:$BK$390,10,0),"")="","",IFERROR(HLOOKUP(O102,'Appraisal Inputs'!$C$346:$BK$390,10,0),""))</f>
        <v/>
      </c>
      <c r="P111" s="300" t="str">
        <f>IF(IFERROR(HLOOKUP(P102,'Appraisal Inputs'!$C$346:$BK$390,10,0),"")="","",IFERROR(HLOOKUP(P102,'Appraisal Inputs'!$C$346:$BK$390,10,0),""))</f>
        <v/>
      </c>
      <c r="Q111" s="299" t="str">
        <f>IF(IFERROR(HLOOKUP(Q102,'Appraisal Inputs'!$C$346:$BK$390,10,0),"")="","",IFERROR(HLOOKUP(Q102,'Appraisal Inputs'!$C$346:$BK$390,10,0),""))</f>
        <v/>
      </c>
      <c r="R111" s="300" t="str">
        <f>IF(IFERROR(HLOOKUP(R102,'Appraisal Inputs'!$C$346:$BK$390,10,0),"")="","",IFERROR(HLOOKUP(R102,'Appraisal Inputs'!$C$346:$BK$390,10,0),""))</f>
        <v/>
      </c>
      <c r="S111" s="299" t="str">
        <f>IF(IFERROR(HLOOKUP(S102,'Appraisal Inputs'!$C$346:$BK$390,10,0),"")="","",IFERROR(HLOOKUP(S102,'Appraisal Inputs'!$C$346:$BK$390,10,0),""))</f>
        <v/>
      </c>
      <c r="T111" s="300" t="str">
        <f>IF(IFERROR(HLOOKUP(T102,'Appraisal Inputs'!$C$346:$BK$390,10,0),"")="","",IFERROR(HLOOKUP(T102,'Appraisal Inputs'!$C$346:$BK$390,10,0),""))</f>
        <v/>
      </c>
      <c r="U111" s="299" t="str">
        <f>IF(IFERROR(HLOOKUP(U102,'Appraisal Inputs'!$C$346:$BK$390,10,0),"")="","",IFERROR(HLOOKUP(U102,'Appraisal Inputs'!$C$346:$BK$390,10,0),""))</f>
        <v/>
      </c>
      <c r="V111" s="300" t="str">
        <f>IF(IFERROR(HLOOKUP(V102,'Appraisal Inputs'!$C$346:$BK$390,10,0),"")="","",IFERROR(HLOOKUP(V102,'Appraisal Inputs'!$C$346:$BK$390,10,0),""))</f>
        <v/>
      </c>
      <c r="W111" s="299" t="str">
        <f>IF(IFERROR(HLOOKUP(W102,'Appraisal Inputs'!$C$346:$BK$390,10,0),"")="","",IFERROR(HLOOKUP(W102,'Appraisal Inputs'!$C$346:$BK$390,10,0),""))</f>
        <v/>
      </c>
      <c r="X111" s="300" t="str">
        <f>IF(IFERROR(HLOOKUP(X102,'Appraisal Inputs'!$C$346:$BK$390,10,0),"")="","",IFERROR(HLOOKUP(X102,'Appraisal Inputs'!$C$346:$BK$390,10,0),""))</f>
        <v/>
      </c>
      <c r="Y111" s="299" t="str">
        <f>IF(IFERROR(HLOOKUP(Y102,'Appraisal Inputs'!$C$346:$BK$390,10,0),"")="","",IFERROR(HLOOKUP(Y102,'Appraisal Inputs'!$C$346:$BK$390,10,0),""))</f>
        <v/>
      </c>
      <c r="Z111" s="300" t="str">
        <f>IF(IFERROR(HLOOKUP(Z102,'Appraisal Inputs'!$C$346:$BK$390,10,0),"")="","",IFERROR(HLOOKUP(Z102,'Appraisal Inputs'!$C$346:$BK$390,10,0),""))</f>
        <v/>
      </c>
      <c r="AA111" s="299" t="str">
        <f>IF(IFERROR(HLOOKUP(AA102,'Appraisal Inputs'!$C$346:$BK$390,10,0),"")="","",IFERROR(HLOOKUP(AA102,'Appraisal Inputs'!$C$346:$BK$390,10,0),""))</f>
        <v/>
      </c>
      <c r="AB111" s="300" t="str">
        <f>IF(IFERROR(HLOOKUP(AB102,'Appraisal Inputs'!$C$346:$BK$390,10,0),"")="","",IFERROR(HLOOKUP(AB102,'Appraisal Inputs'!$C$346:$BK$390,10,0),""))</f>
        <v/>
      </c>
      <c r="AC111" s="299" t="str">
        <f>IF(IFERROR(HLOOKUP(AC102,'Appraisal Inputs'!$C$346:$BK$390,10,0),"")="","",IFERROR(HLOOKUP(AC102,'Appraisal Inputs'!$C$346:$BK$390,10,0),""))</f>
        <v/>
      </c>
      <c r="AD111" s="300" t="str">
        <f>IF(IFERROR(HLOOKUP(AD102,'Appraisal Inputs'!$C$346:$BK$390,10,0),"")="","",IFERROR(HLOOKUP(AD102,'Appraisal Inputs'!$C$346:$BK$390,10,0),""))</f>
        <v/>
      </c>
      <c r="AE111" s="299" t="str">
        <f>IF(IFERROR(HLOOKUP(AE102,'Appraisal Inputs'!$C$346:$BK$390,10,0),"")="","",IFERROR(HLOOKUP(AE102,'Appraisal Inputs'!$C$346:$BK$390,10,0),""))</f>
        <v/>
      </c>
      <c r="AF111" s="300" t="str">
        <f>IF(IFERROR(HLOOKUP(AF102,'Appraisal Inputs'!$C$346:$BK$390,10,0),"")="","",IFERROR(HLOOKUP(AF102,'Appraisal Inputs'!$C$346:$BK$390,10,0),""))</f>
        <v/>
      </c>
      <c r="AG111" s="299" t="str">
        <f>IF(IFERROR(HLOOKUP(AG102,'Appraisal Inputs'!$C$346:$BK$390,10,0),"")="","",IFERROR(HLOOKUP(AG102,'Appraisal Inputs'!$C$346:$BK$390,10,0),""))</f>
        <v/>
      </c>
      <c r="AH111" s="300" t="str">
        <f>IF(IFERROR(HLOOKUP(AH102,'Appraisal Inputs'!$C$346:$BK$390,10,0),"")="","",IFERROR(HLOOKUP(AH102,'Appraisal Inputs'!$C$346:$BK$390,10,0),""))</f>
        <v/>
      </c>
      <c r="AI111" s="299" t="str">
        <f>IF(IFERROR(HLOOKUP(AI102,'Appraisal Inputs'!$C$346:$BK$390,10,0),"")="","",IFERROR(HLOOKUP(AI102,'Appraisal Inputs'!$C$346:$BK$390,10,0),""))</f>
        <v/>
      </c>
      <c r="AJ111" s="300" t="str">
        <f>IF(IFERROR(HLOOKUP(AJ102,'Appraisal Inputs'!$C$346:$BK$390,10,0),"")="","",IFERROR(HLOOKUP(AJ102,'Appraisal Inputs'!$C$346:$BK$390,10,0),""))</f>
        <v/>
      </c>
      <c r="AK111" s="299" t="str">
        <f>IF(IFERROR(HLOOKUP(AK102,'Appraisal Inputs'!$C$346:$BK$390,10,0),"")="","",IFERROR(HLOOKUP(AK102,'Appraisal Inputs'!$C$346:$BK$390,10,0),""))</f>
        <v/>
      </c>
      <c r="AL111" s="300" t="str">
        <f>IF(IFERROR(HLOOKUP(AL102,'Appraisal Inputs'!$C$346:$BK$390,10,0),"")="","",IFERROR(HLOOKUP(AL102,'Appraisal Inputs'!$C$346:$BK$390,10,0),""))</f>
        <v/>
      </c>
      <c r="AM111" s="299" t="str">
        <f>IF(IFERROR(HLOOKUP(AM102,'Appraisal Inputs'!$C$346:$BK$390,10,0),"")="","",IFERROR(HLOOKUP(AM102,'Appraisal Inputs'!$C$346:$BK$390,10,0),""))</f>
        <v/>
      </c>
      <c r="AN111" s="300" t="str">
        <f>IF(IFERROR(HLOOKUP(AN102,'Appraisal Inputs'!$C$346:$BK$390,10,0),"")="","",IFERROR(HLOOKUP(AN102,'Appraisal Inputs'!$C$346:$BK$390,10,0),""))</f>
        <v/>
      </c>
      <c r="AO111" s="299" t="str">
        <f>IF(IFERROR(HLOOKUP(AO102,'Appraisal Inputs'!$C$346:$BK$390,10,0),"")="","",IFERROR(HLOOKUP(AO102,'Appraisal Inputs'!$C$346:$BK$390,10,0),""))</f>
        <v/>
      </c>
      <c r="AP111" s="300" t="str">
        <f>IF(IFERROR(HLOOKUP(AP102,'Appraisal Inputs'!$C$346:$BK$390,10,0),"")="","",IFERROR(HLOOKUP(AP102,'Appraisal Inputs'!$C$346:$BK$390,10,0),""))</f>
        <v/>
      </c>
      <c r="AQ111" s="299" t="str">
        <f>IF(IFERROR(HLOOKUP(AQ102,'Appraisal Inputs'!$C$346:$BK$390,10,0),"")="","",IFERROR(HLOOKUP(AQ102,'Appraisal Inputs'!$C$346:$BK$390,10,0),""))</f>
        <v/>
      </c>
      <c r="AR111" s="300" t="str">
        <f>IF(IFERROR(HLOOKUP(AR102,'Appraisal Inputs'!$C$346:$BK$390,10,0),"")="","",IFERROR(HLOOKUP(AR102,'Appraisal Inputs'!$C$346:$BK$390,10,0),""))</f>
        <v/>
      </c>
      <c r="AS111" s="299" t="str">
        <f>IF(IFERROR(HLOOKUP(AS102,'Appraisal Inputs'!$C$346:$BK$390,10,0),"")="","",IFERROR(HLOOKUP(AS102,'Appraisal Inputs'!$C$346:$BK$390,10,0),""))</f>
        <v/>
      </c>
      <c r="AT111" s="300" t="str">
        <f>IF(IFERROR(HLOOKUP(AT102,'Appraisal Inputs'!$C$346:$BK$390,10,0),"")="","",IFERROR(HLOOKUP(AT102,'Appraisal Inputs'!$C$346:$BK$390,10,0),""))</f>
        <v/>
      </c>
      <c r="AU111" s="299" t="str">
        <f>IF(IFERROR(HLOOKUP(AU102,'Appraisal Inputs'!$C$346:$BK$390,10,0),"")="","",IFERROR(HLOOKUP(AU102,'Appraisal Inputs'!$C$346:$BK$390,10,0),""))</f>
        <v/>
      </c>
      <c r="AV111" s="300" t="str">
        <f>IF(IFERROR(HLOOKUP(AV102,'Appraisal Inputs'!$C$346:$BK$390,10,0),"")="","",IFERROR(HLOOKUP(AV102,'Appraisal Inputs'!$C$346:$BK$390,10,0),""))</f>
        <v/>
      </c>
      <c r="AW111" s="299" t="str">
        <f>IF(IFERROR(HLOOKUP(AW102,'Appraisal Inputs'!$C$346:$BK$390,10,0),"")="","",IFERROR(HLOOKUP(AW102,'Appraisal Inputs'!$C$346:$BK$390,10,0),""))</f>
        <v/>
      </c>
      <c r="AX111" s="300" t="str">
        <f>IF(IFERROR(HLOOKUP(AX102,'Appraisal Inputs'!$C$346:$BK$390,10,0),"")="","",IFERROR(HLOOKUP(AX102,'Appraisal Inputs'!$C$346:$BK$390,10,0),""))</f>
        <v/>
      </c>
      <c r="AY111" s="299" t="str">
        <f>IF(IFERROR(HLOOKUP(AY102,'Appraisal Inputs'!$C$346:$BK$390,10,0),"")="","",IFERROR(HLOOKUP(AY102,'Appraisal Inputs'!$C$346:$BK$390,10,0),""))</f>
        <v/>
      </c>
      <c r="AZ111" s="300" t="str">
        <f>IF(IFERROR(HLOOKUP(AZ102,'Appraisal Inputs'!$C$346:$BK$390,10,0),"")="","",IFERROR(HLOOKUP(AZ102,'Appraisal Inputs'!$C$346:$BK$390,10,0),""))</f>
        <v/>
      </c>
      <c r="BA111" s="299" t="str">
        <f>IF(IFERROR(HLOOKUP(BA102,'Appraisal Inputs'!$C$346:$BK$390,10,0),"")="","",IFERROR(HLOOKUP(BA102,'Appraisal Inputs'!$C$346:$BK$390,10,0),""))</f>
        <v/>
      </c>
      <c r="BB111" s="300" t="str">
        <f>IF(IFERROR(HLOOKUP(BB102,'Appraisal Inputs'!$C$346:$BK$390,10,0),"")="","",IFERROR(HLOOKUP(BB102,'Appraisal Inputs'!$C$346:$BK$390,10,0),""))</f>
        <v/>
      </c>
      <c r="BC111" s="299" t="str">
        <f>IF(IFERROR(HLOOKUP(BC102,'Appraisal Inputs'!$C$346:$BK$390,10,0),"")="","",IFERROR(HLOOKUP(BC102,'Appraisal Inputs'!$C$346:$BK$390,10,0),""))</f>
        <v/>
      </c>
      <c r="BD111" s="300" t="str">
        <f>IF(IFERROR(HLOOKUP(BD102,'Appraisal Inputs'!$C$346:$BK$390,10,0),"")="","",IFERROR(HLOOKUP(BD102,'Appraisal Inputs'!$C$346:$BK$390,10,0),""))</f>
        <v/>
      </c>
      <c r="BE111" s="299" t="str">
        <f>IF(IFERROR(HLOOKUP(BE102,'Appraisal Inputs'!$C$346:$BK$390,10,0),"")="","",IFERROR(HLOOKUP(BE102,'Appraisal Inputs'!$C$346:$BK$390,10,0),""))</f>
        <v/>
      </c>
      <c r="BF111" s="300" t="str">
        <f>IF(IFERROR(HLOOKUP(BF102,'Appraisal Inputs'!$C$346:$BK$390,10,0),"")="","",IFERROR(HLOOKUP(BF102,'Appraisal Inputs'!$C$346:$BK$390,10,0),""))</f>
        <v/>
      </c>
      <c r="BG111" s="299" t="str">
        <f>IF(IFERROR(HLOOKUP(BG102,'Appraisal Inputs'!$C$346:$BK$390,10,0),"")="","",IFERROR(HLOOKUP(BG102,'Appraisal Inputs'!$C$346:$BK$390,10,0),""))</f>
        <v/>
      </c>
      <c r="BH111" s="300" t="str">
        <f>IF(IFERROR(HLOOKUP(BH102,'Appraisal Inputs'!$C$346:$BK$390,10,0),"")="","",IFERROR(HLOOKUP(BH102,'Appraisal Inputs'!$C$346:$BK$390,10,0),""))</f>
        <v/>
      </c>
      <c r="BI111" s="299" t="str">
        <f>IF(IFERROR(HLOOKUP(BI102,'Appraisal Inputs'!$C$346:$BK$390,10,0),"")="","",IFERROR(HLOOKUP(BI102,'Appraisal Inputs'!$C$346:$BK$390,10,0),""))</f>
        <v/>
      </c>
      <c r="BJ111" s="315" t="str">
        <f>IF(IFERROR(HLOOKUP(BJ102,'Appraisal Inputs'!$C$346:$BK$390,10,0),"")="","",IFERROR(HLOOKUP(BJ102,'Appraisal Inputs'!$C$346:$BK$390,10,0),""))</f>
        <v/>
      </c>
      <c r="BL111" s="299">
        <f t="shared" si="5"/>
        <v>0</v>
      </c>
      <c r="BM111" s="318" t="str">
        <f t="shared" si="4"/>
        <v>No</v>
      </c>
    </row>
    <row r="112" spans="1:65" x14ac:dyDescent="0.25">
      <c r="A112" s="86"/>
      <c r="B112" s="143" t="str">
        <f>'Appraisal Inputs'!C356</f>
        <v>Comp 7</v>
      </c>
      <c r="C112" s="299" t="str">
        <f>IF(IFERROR(HLOOKUP(C102,'Appraisal Inputs'!$C$346:$BK$390,11,0),"")="","",IFERROR(HLOOKUP(C102,'Appraisal Inputs'!$C$346:$BK$390,11,0),""))</f>
        <v/>
      </c>
      <c r="D112" s="300" t="str">
        <f>IF(IFERROR(HLOOKUP(D102,'Appraisal Inputs'!$C$346:$BK$390,11,0),"")="","",IFERROR(HLOOKUP(D102,'Appraisal Inputs'!$C$346:$BK$390,11,0),""))</f>
        <v/>
      </c>
      <c r="E112" s="299" t="str">
        <f>IF(IFERROR(HLOOKUP(E102,'Appraisal Inputs'!$C$346:$BK$390,11,0),"")="","",IFERROR(HLOOKUP(E102,'Appraisal Inputs'!$C$346:$BK$390,11,0),""))</f>
        <v/>
      </c>
      <c r="F112" s="300" t="str">
        <f>IF(IFERROR(HLOOKUP(F102,'Appraisal Inputs'!$C$346:$BK$390,11,0),"")="","",IFERROR(HLOOKUP(F102,'Appraisal Inputs'!$C$346:$BK$390,11,0),""))</f>
        <v/>
      </c>
      <c r="G112" s="299" t="str">
        <f>IF(IFERROR(HLOOKUP(G102,'Appraisal Inputs'!$C$346:$BK$390,11,0),"")="","",IFERROR(HLOOKUP(G102,'Appraisal Inputs'!$C$346:$BK$390,11,0),""))</f>
        <v/>
      </c>
      <c r="H112" s="300" t="str">
        <f>IF(IFERROR(HLOOKUP(H102,'Appraisal Inputs'!$C$346:$BK$390,11,0),"")="","",IFERROR(HLOOKUP(H102,'Appraisal Inputs'!$C$346:$BK$390,11,0),""))</f>
        <v/>
      </c>
      <c r="I112" s="299" t="str">
        <f>IF(IFERROR(HLOOKUP(I102,'Appraisal Inputs'!$C$346:$BK$390,11,0),"")="","",IFERROR(HLOOKUP(I102,'Appraisal Inputs'!$C$346:$BK$390,11,0),""))</f>
        <v/>
      </c>
      <c r="J112" s="300" t="str">
        <f>IF(IFERROR(HLOOKUP(J102,'Appraisal Inputs'!$C$346:$BK$390,11,0),"")="","",IFERROR(HLOOKUP(J102,'Appraisal Inputs'!$C$346:$BK$390,11,0),""))</f>
        <v/>
      </c>
      <c r="K112" s="299" t="str">
        <f>IF(IFERROR(HLOOKUP(K102,'Appraisal Inputs'!$C$346:$BK$390,11,0),"")="","",IFERROR(HLOOKUP(K102,'Appraisal Inputs'!$C$346:$BK$390,11,0),""))</f>
        <v/>
      </c>
      <c r="L112" s="300" t="str">
        <f>IF(IFERROR(HLOOKUP(L102,'Appraisal Inputs'!$C$346:$BK$390,11,0),"")="","",IFERROR(HLOOKUP(L102,'Appraisal Inputs'!$C$346:$BK$390,11,0),""))</f>
        <v/>
      </c>
      <c r="M112" s="299" t="str">
        <f>IF(IFERROR(HLOOKUP(M102,'Appraisal Inputs'!$C$346:$BK$390,11,0),"")="","",IFERROR(HLOOKUP(M102,'Appraisal Inputs'!$C$346:$BK$390,11,0),""))</f>
        <v/>
      </c>
      <c r="N112" s="300" t="str">
        <f>IF(IFERROR(HLOOKUP(N102,'Appraisal Inputs'!$C$346:$BK$390,11,0),"")="","",IFERROR(HLOOKUP(N102,'Appraisal Inputs'!$C$346:$BK$390,11,0),""))</f>
        <v/>
      </c>
      <c r="O112" s="299" t="str">
        <f>IF(IFERROR(HLOOKUP(O102,'Appraisal Inputs'!$C$346:$BK$390,11,0),"")="","",IFERROR(HLOOKUP(O102,'Appraisal Inputs'!$C$346:$BK$390,11,0),""))</f>
        <v/>
      </c>
      <c r="P112" s="300" t="str">
        <f>IF(IFERROR(HLOOKUP(P102,'Appraisal Inputs'!$C$346:$BK$390,11,0),"")="","",IFERROR(HLOOKUP(P102,'Appraisal Inputs'!$C$346:$BK$390,11,0),""))</f>
        <v/>
      </c>
      <c r="Q112" s="299" t="str">
        <f>IF(IFERROR(HLOOKUP(Q102,'Appraisal Inputs'!$C$346:$BK$390,11,0),"")="","",IFERROR(HLOOKUP(Q102,'Appraisal Inputs'!$C$346:$BK$390,11,0),""))</f>
        <v/>
      </c>
      <c r="R112" s="300" t="str">
        <f>IF(IFERROR(HLOOKUP(R102,'Appraisal Inputs'!$C$346:$BK$390,11,0),"")="","",IFERROR(HLOOKUP(R102,'Appraisal Inputs'!$C$346:$BK$390,11,0),""))</f>
        <v/>
      </c>
      <c r="S112" s="299" t="str">
        <f>IF(IFERROR(HLOOKUP(S102,'Appraisal Inputs'!$C$346:$BK$390,11,0),"")="","",IFERROR(HLOOKUP(S102,'Appraisal Inputs'!$C$346:$BK$390,11,0),""))</f>
        <v/>
      </c>
      <c r="T112" s="300" t="str">
        <f>IF(IFERROR(HLOOKUP(T102,'Appraisal Inputs'!$C$346:$BK$390,11,0),"")="","",IFERROR(HLOOKUP(T102,'Appraisal Inputs'!$C$346:$BK$390,11,0),""))</f>
        <v/>
      </c>
      <c r="U112" s="299" t="str">
        <f>IF(IFERROR(HLOOKUP(U102,'Appraisal Inputs'!$C$346:$BK$390,11,0),"")="","",IFERROR(HLOOKUP(U102,'Appraisal Inputs'!$C$346:$BK$390,11,0),""))</f>
        <v/>
      </c>
      <c r="V112" s="300" t="str">
        <f>IF(IFERROR(HLOOKUP(V102,'Appraisal Inputs'!$C$346:$BK$390,11,0),"")="","",IFERROR(HLOOKUP(V102,'Appraisal Inputs'!$C$346:$BK$390,11,0),""))</f>
        <v/>
      </c>
      <c r="W112" s="299" t="str">
        <f>IF(IFERROR(HLOOKUP(W102,'Appraisal Inputs'!$C$346:$BK$390,11,0),"")="","",IFERROR(HLOOKUP(W102,'Appraisal Inputs'!$C$346:$BK$390,11,0),""))</f>
        <v/>
      </c>
      <c r="X112" s="300" t="str">
        <f>IF(IFERROR(HLOOKUP(X102,'Appraisal Inputs'!$C$346:$BK$390,11,0),"")="","",IFERROR(HLOOKUP(X102,'Appraisal Inputs'!$C$346:$BK$390,11,0),""))</f>
        <v/>
      </c>
      <c r="Y112" s="299" t="str">
        <f>IF(IFERROR(HLOOKUP(Y102,'Appraisal Inputs'!$C$346:$BK$390,11,0),"")="","",IFERROR(HLOOKUP(Y102,'Appraisal Inputs'!$C$346:$BK$390,11,0),""))</f>
        <v/>
      </c>
      <c r="Z112" s="300" t="str">
        <f>IF(IFERROR(HLOOKUP(Z102,'Appraisal Inputs'!$C$346:$BK$390,11,0),"")="","",IFERROR(HLOOKUP(Z102,'Appraisal Inputs'!$C$346:$BK$390,11,0),""))</f>
        <v/>
      </c>
      <c r="AA112" s="299" t="str">
        <f>IF(IFERROR(HLOOKUP(AA102,'Appraisal Inputs'!$C$346:$BK$390,11,0),"")="","",IFERROR(HLOOKUP(AA102,'Appraisal Inputs'!$C$346:$BK$390,11,0),""))</f>
        <v/>
      </c>
      <c r="AB112" s="300" t="str">
        <f>IF(IFERROR(HLOOKUP(AB102,'Appraisal Inputs'!$C$346:$BK$390,11,0),"")="","",IFERROR(HLOOKUP(AB102,'Appraisal Inputs'!$C$346:$BK$390,11,0),""))</f>
        <v/>
      </c>
      <c r="AC112" s="299" t="str">
        <f>IF(IFERROR(HLOOKUP(AC102,'Appraisal Inputs'!$C$346:$BK$390,11,0),"")="","",IFERROR(HLOOKUP(AC102,'Appraisal Inputs'!$C$346:$BK$390,11,0),""))</f>
        <v/>
      </c>
      <c r="AD112" s="300" t="str">
        <f>IF(IFERROR(HLOOKUP(AD102,'Appraisal Inputs'!$C$346:$BK$390,11,0),"")="","",IFERROR(HLOOKUP(AD102,'Appraisal Inputs'!$C$346:$BK$390,11,0),""))</f>
        <v/>
      </c>
      <c r="AE112" s="299" t="str">
        <f>IF(IFERROR(HLOOKUP(AE102,'Appraisal Inputs'!$C$346:$BK$390,11,0),"")="","",IFERROR(HLOOKUP(AE102,'Appraisal Inputs'!$C$346:$BK$390,11,0),""))</f>
        <v/>
      </c>
      <c r="AF112" s="300" t="str">
        <f>IF(IFERROR(HLOOKUP(AF102,'Appraisal Inputs'!$C$346:$BK$390,11,0),"")="","",IFERROR(HLOOKUP(AF102,'Appraisal Inputs'!$C$346:$BK$390,11,0),""))</f>
        <v/>
      </c>
      <c r="AG112" s="299" t="str">
        <f>IF(IFERROR(HLOOKUP(AG102,'Appraisal Inputs'!$C$346:$BK$390,11,0),"")="","",IFERROR(HLOOKUP(AG102,'Appraisal Inputs'!$C$346:$BK$390,11,0),""))</f>
        <v/>
      </c>
      <c r="AH112" s="300" t="str">
        <f>IF(IFERROR(HLOOKUP(AH102,'Appraisal Inputs'!$C$346:$BK$390,11,0),"")="","",IFERROR(HLOOKUP(AH102,'Appraisal Inputs'!$C$346:$BK$390,11,0),""))</f>
        <v/>
      </c>
      <c r="AI112" s="299" t="str">
        <f>IF(IFERROR(HLOOKUP(AI102,'Appraisal Inputs'!$C$346:$BK$390,11,0),"")="","",IFERROR(HLOOKUP(AI102,'Appraisal Inputs'!$C$346:$BK$390,11,0),""))</f>
        <v/>
      </c>
      <c r="AJ112" s="300" t="str">
        <f>IF(IFERROR(HLOOKUP(AJ102,'Appraisal Inputs'!$C$346:$BK$390,11,0),"")="","",IFERROR(HLOOKUP(AJ102,'Appraisal Inputs'!$C$346:$BK$390,11,0),""))</f>
        <v/>
      </c>
      <c r="AK112" s="299" t="str">
        <f>IF(IFERROR(HLOOKUP(AK102,'Appraisal Inputs'!$C$346:$BK$390,11,0),"")="","",IFERROR(HLOOKUP(AK102,'Appraisal Inputs'!$C$346:$BK$390,11,0),""))</f>
        <v/>
      </c>
      <c r="AL112" s="300" t="str">
        <f>IF(IFERROR(HLOOKUP(AL102,'Appraisal Inputs'!$C$346:$BK$390,11,0),"")="","",IFERROR(HLOOKUP(AL102,'Appraisal Inputs'!$C$346:$BK$390,11,0),""))</f>
        <v/>
      </c>
      <c r="AM112" s="299" t="str">
        <f>IF(IFERROR(HLOOKUP(AM102,'Appraisal Inputs'!$C$346:$BK$390,11,0),"")="","",IFERROR(HLOOKUP(AM102,'Appraisal Inputs'!$C$346:$BK$390,11,0),""))</f>
        <v/>
      </c>
      <c r="AN112" s="300" t="str">
        <f>IF(IFERROR(HLOOKUP(AN102,'Appraisal Inputs'!$C$346:$BK$390,11,0),"")="","",IFERROR(HLOOKUP(AN102,'Appraisal Inputs'!$C$346:$BK$390,11,0),""))</f>
        <v/>
      </c>
      <c r="AO112" s="299" t="str">
        <f>IF(IFERROR(HLOOKUP(AO102,'Appraisal Inputs'!$C$346:$BK$390,11,0),"")="","",IFERROR(HLOOKUP(AO102,'Appraisal Inputs'!$C$346:$BK$390,11,0),""))</f>
        <v/>
      </c>
      <c r="AP112" s="300" t="str">
        <f>IF(IFERROR(HLOOKUP(AP102,'Appraisal Inputs'!$C$346:$BK$390,11,0),"")="","",IFERROR(HLOOKUP(AP102,'Appraisal Inputs'!$C$346:$BK$390,11,0),""))</f>
        <v/>
      </c>
      <c r="AQ112" s="299" t="str">
        <f>IF(IFERROR(HLOOKUP(AQ102,'Appraisal Inputs'!$C$346:$BK$390,11,0),"")="","",IFERROR(HLOOKUP(AQ102,'Appraisal Inputs'!$C$346:$BK$390,11,0),""))</f>
        <v/>
      </c>
      <c r="AR112" s="300" t="str">
        <f>IF(IFERROR(HLOOKUP(AR102,'Appraisal Inputs'!$C$346:$BK$390,11,0),"")="","",IFERROR(HLOOKUP(AR102,'Appraisal Inputs'!$C$346:$BK$390,11,0),""))</f>
        <v/>
      </c>
      <c r="AS112" s="299" t="str">
        <f>IF(IFERROR(HLOOKUP(AS102,'Appraisal Inputs'!$C$346:$BK$390,11,0),"")="","",IFERROR(HLOOKUP(AS102,'Appraisal Inputs'!$C$346:$BK$390,11,0),""))</f>
        <v/>
      </c>
      <c r="AT112" s="300" t="str">
        <f>IF(IFERROR(HLOOKUP(AT102,'Appraisal Inputs'!$C$346:$BK$390,11,0),"")="","",IFERROR(HLOOKUP(AT102,'Appraisal Inputs'!$C$346:$BK$390,11,0),""))</f>
        <v/>
      </c>
      <c r="AU112" s="299" t="str">
        <f>IF(IFERROR(HLOOKUP(AU102,'Appraisal Inputs'!$C$346:$BK$390,11,0),"")="","",IFERROR(HLOOKUP(AU102,'Appraisal Inputs'!$C$346:$BK$390,11,0),""))</f>
        <v/>
      </c>
      <c r="AV112" s="300" t="str">
        <f>IF(IFERROR(HLOOKUP(AV102,'Appraisal Inputs'!$C$346:$BK$390,11,0),"")="","",IFERROR(HLOOKUP(AV102,'Appraisal Inputs'!$C$346:$BK$390,11,0),""))</f>
        <v/>
      </c>
      <c r="AW112" s="299" t="str">
        <f>IF(IFERROR(HLOOKUP(AW102,'Appraisal Inputs'!$C$346:$BK$390,11,0),"")="","",IFERROR(HLOOKUP(AW102,'Appraisal Inputs'!$C$346:$BK$390,11,0),""))</f>
        <v/>
      </c>
      <c r="AX112" s="300" t="str">
        <f>IF(IFERROR(HLOOKUP(AX102,'Appraisal Inputs'!$C$346:$BK$390,11,0),"")="","",IFERROR(HLOOKUP(AX102,'Appraisal Inputs'!$C$346:$BK$390,11,0),""))</f>
        <v/>
      </c>
      <c r="AY112" s="299" t="str">
        <f>IF(IFERROR(HLOOKUP(AY102,'Appraisal Inputs'!$C$346:$BK$390,11,0),"")="","",IFERROR(HLOOKUP(AY102,'Appraisal Inputs'!$C$346:$BK$390,11,0),""))</f>
        <v/>
      </c>
      <c r="AZ112" s="300" t="str">
        <f>IF(IFERROR(HLOOKUP(AZ102,'Appraisal Inputs'!$C$346:$BK$390,11,0),"")="","",IFERROR(HLOOKUP(AZ102,'Appraisal Inputs'!$C$346:$BK$390,11,0),""))</f>
        <v/>
      </c>
      <c r="BA112" s="299" t="str">
        <f>IF(IFERROR(HLOOKUP(BA102,'Appraisal Inputs'!$C$346:$BK$390,11,0),"")="","",IFERROR(HLOOKUP(BA102,'Appraisal Inputs'!$C$346:$BK$390,11,0),""))</f>
        <v/>
      </c>
      <c r="BB112" s="300" t="str">
        <f>IF(IFERROR(HLOOKUP(BB102,'Appraisal Inputs'!$C$346:$BK$390,11,0),"")="","",IFERROR(HLOOKUP(BB102,'Appraisal Inputs'!$C$346:$BK$390,11,0),""))</f>
        <v/>
      </c>
      <c r="BC112" s="299" t="str">
        <f>IF(IFERROR(HLOOKUP(BC102,'Appraisal Inputs'!$C$346:$BK$390,11,0),"")="","",IFERROR(HLOOKUP(BC102,'Appraisal Inputs'!$C$346:$BK$390,11,0),""))</f>
        <v/>
      </c>
      <c r="BD112" s="300" t="str">
        <f>IF(IFERROR(HLOOKUP(BD102,'Appraisal Inputs'!$C$346:$BK$390,11,0),"")="","",IFERROR(HLOOKUP(BD102,'Appraisal Inputs'!$C$346:$BK$390,11,0),""))</f>
        <v/>
      </c>
      <c r="BE112" s="299" t="str">
        <f>IF(IFERROR(HLOOKUP(BE102,'Appraisal Inputs'!$C$346:$BK$390,11,0),"")="","",IFERROR(HLOOKUP(BE102,'Appraisal Inputs'!$C$346:$BK$390,11,0),""))</f>
        <v/>
      </c>
      <c r="BF112" s="300" t="str">
        <f>IF(IFERROR(HLOOKUP(BF102,'Appraisal Inputs'!$C$346:$BK$390,11,0),"")="","",IFERROR(HLOOKUP(BF102,'Appraisal Inputs'!$C$346:$BK$390,11,0),""))</f>
        <v/>
      </c>
      <c r="BG112" s="299" t="str">
        <f>IF(IFERROR(HLOOKUP(BG102,'Appraisal Inputs'!$C$346:$BK$390,11,0),"")="","",IFERROR(HLOOKUP(BG102,'Appraisal Inputs'!$C$346:$BK$390,11,0),""))</f>
        <v/>
      </c>
      <c r="BH112" s="300" t="str">
        <f>IF(IFERROR(HLOOKUP(BH102,'Appraisal Inputs'!$C$346:$BK$390,11,0),"")="","",IFERROR(HLOOKUP(BH102,'Appraisal Inputs'!$C$346:$BK$390,11,0),""))</f>
        <v/>
      </c>
      <c r="BI112" s="299" t="str">
        <f>IF(IFERROR(HLOOKUP(BI102,'Appraisal Inputs'!$C$346:$BK$390,11,0),"")="","",IFERROR(HLOOKUP(BI102,'Appraisal Inputs'!$C$346:$BK$390,11,0),""))</f>
        <v/>
      </c>
      <c r="BJ112" s="315" t="str">
        <f>IF(IFERROR(HLOOKUP(BJ102,'Appraisal Inputs'!$C$346:$BK$390,11,0),"")="","",IFERROR(HLOOKUP(BJ102,'Appraisal Inputs'!$C$346:$BK$390,11,0),""))</f>
        <v/>
      </c>
      <c r="BL112" s="299">
        <f t="shared" si="5"/>
        <v>0</v>
      </c>
      <c r="BM112" s="318" t="str">
        <f t="shared" si="4"/>
        <v>No</v>
      </c>
    </row>
    <row r="113" spans="1:65" x14ac:dyDescent="0.25">
      <c r="A113" s="86"/>
      <c r="B113" s="143" t="str">
        <f>'Appraisal Inputs'!C357</f>
        <v>Comp 8</v>
      </c>
      <c r="C113" s="299" t="str">
        <f>IF(IFERROR(HLOOKUP(C102,'Appraisal Inputs'!$C$346:$BK$390,12,0),"")="","",IFERROR(HLOOKUP(C102,'Appraisal Inputs'!$C$346:$BK$390,12,0),""))</f>
        <v/>
      </c>
      <c r="D113" s="300" t="str">
        <f>IF(IFERROR(HLOOKUP(D102,'Appraisal Inputs'!$C$346:$BK$390,12,0),"")="","",IFERROR(HLOOKUP(D102,'Appraisal Inputs'!$C$346:$BK$390,12,0),""))</f>
        <v/>
      </c>
      <c r="E113" s="299" t="str">
        <f>IF(IFERROR(HLOOKUP(E102,'Appraisal Inputs'!$C$346:$BK$390,12,0),"")="","",IFERROR(HLOOKUP(E102,'Appraisal Inputs'!$C$346:$BK$390,12,0),""))</f>
        <v/>
      </c>
      <c r="F113" s="300" t="str">
        <f>IF(IFERROR(HLOOKUP(F102,'Appraisal Inputs'!$C$346:$BK$390,12,0),"")="","",IFERROR(HLOOKUP(F102,'Appraisal Inputs'!$C$346:$BK$390,12,0),""))</f>
        <v/>
      </c>
      <c r="G113" s="299" t="str">
        <f>IF(IFERROR(HLOOKUP(G102,'Appraisal Inputs'!$C$346:$BK$390,12,0),"")="","",IFERROR(HLOOKUP(G102,'Appraisal Inputs'!$C$346:$BK$390,12,0),""))</f>
        <v/>
      </c>
      <c r="H113" s="300" t="str">
        <f>IF(IFERROR(HLOOKUP(H102,'Appraisal Inputs'!$C$346:$BK$390,12,0),"")="","",IFERROR(HLOOKUP(H102,'Appraisal Inputs'!$C$346:$BK$390,12,0),""))</f>
        <v/>
      </c>
      <c r="I113" s="299" t="str">
        <f>IF(IFERROR(HLOOKUP(I102,'Appraisal Inputs'!$C$346:$BK$390,12,0),"")="","",IFERROR(HLOOKUP(I102,'Appraisal Inputs'!$C$346:$BK$390,12,0),""))</f>
        <v/>
      </c>
      <c r="J113" s="300" t="str">
        <f>IF(IFERROR(HLOOKUP(J102,'Appraisal Inputs'!$C$346:$BK$390,12,0),"")="","",IFERROR(HLOOKUP(J102,'Appraisal Inputs'!$C$346:$BK$390,12,0),""))</f>
        <v/>
      </c>
      <c r="K113" s="299" t="str">
        <f>IF(IFERROR(HLOOKUP(K102,'Appraisal Inputs'!$C$346:$BK$390,12,0),"")="","",IFERROR(HLOOKUP(K102,'Appraisal Inputs'!$C$346:$BK$390,12,0),""))</f>
        <v/>
      </c>
      <c r="L113" s="300" t="str">
        <f>IF(IFERROR(HLOOKUP(L102,'Appraisal Inputs'!$C$346:$BK$390,12,0),"")="","",IFERROR(HLOOKUP(L102,'Appraisal Inputs'!$C$346:$BK$390,12,0),""))</f>
        <v/>
      </c>
      <c r="M113" s="299" t="str">
        <f>IF(IFERROR(HLOOKUP(M102,'Appraisal Inputs'!$C$346:$BK$390,12,0),"")="","",IFERROR(HLOOKUP(M102,'Appraisal Inputs'!$C$346:$BK$390,12,0),""))</f>
        <v/>
      </c>
      <c r="N113" s="300" t="str">
        <f>IF(IFERROR(HLOOKUP(N102,'Appraisal Inputs'!$C$346:$BK$390,12,0),"")="","",IFERROR(HLOOKUP(N102,'Appraisal Inputs'!$C$346:$BK$390,12,0),""))</f>
        <v/>
      </c>
      <c r="O113" s="299" t="str">
        <f>IF(IFERROR(HLOOKUP(O102,'Appraisal Inputs'!$C$346:$BK$390,12,0),"")="","",IFERROR(HLOOKUP(O102,'Appraisal Inputs'!$C$346:$BK$390,12,0),""))</f>
        <v/>
      </c>
      <c r="P113" s="300" t="str">
        <f>IF(IFERROR(HLOOKUP(P102,'Appraisal Inputs'!$C$346:$BK$390,12,0),"")="","",IFERROR(HLOOKUP(P102,'Appraisal Inputs'!$C$346:$BK$390,12,0),""))</f>
        <v/>
      </c>
      <c r="Q113" s="299" t="str">
        <f>IF(IFERROR(HLOOKUP(Q102,'Appraisal Inputs'!$C$346:$BK$390,12,0),"")="","",IFERROR(HLOOKUP(Q102,'Appraisal Inputs'!$C$346:$BK$390,12,0),""))</f>
        <v/>
      </c>
      <c r="R113" s="300" t="str">
        <f>IF(IFERROR(HLOOKUP(R102,'Appraisal Inputs'!$C$346:$BK$390,12,0),"")="","",IFERROR(HLOOKUP(R102,'Appraisal Inputs'!$C$346:$BK$390,12,0),""))</f>
        <v/>
      </c>
      <c r="S113" s="299" t="str">
        <f>IF(IFERROR(HLOOKUP(S102,'Appraisal Inputs'!$C$346:$BK$390,12,0),"")="","",IFERROR(HLOOKUP(S102,'Appraisal Inputs'!$C$346:$BK$390,12,0),""))</f>
        <v/>
      </c>
      <c r="T113" s="300" t="str">
        <f>IF(IFERROR(HLOOKUP(T102,'Appraisal Inputs'!$C$346:$BK$390,12,0),"")="","",IFERROR(HLOOKUP(T102,'Appraisal Inputs'!$C$346:$BK$390,12,0),""))</f>
        <v/>
      </c>
      <c r="U113" s="299" t="str">
        <f>IF(IFERROR(HLOOKUP(U102,'Appraisal Inputs'!$C$346:$BK$390,12,0),"")="","",IFERROR(HLOOKUP(U102,'Appraisal Inputs'!$C$346:$BK$390,12,0),""))</f>
        <v/>
      </c>
      <c r="V113" s="300" t="str">
        <f>IF(IFERROR(HLOOKUP(V102,'Appraisal Inputs'!$C$346:$BK$390,12,0),"")="","",IFERROR(HLOOKUP(V102,'Appraisal Inputs'!$C$346:$BK$390,12,0),""))</f>
        <v/>
      </c>
      <c r="W113" s="299" t="str">
        <f>IF(IFERROR(HLOOKUP(W102,'Appraisal Inputs'!$C$346:$BK$390,12,0),"")="","",IFERROR(HLOOKUP(W102,'Appraisal Inputs'!$C$346:$BK$390,12,0),""))</f>
        <v/>
      </c>
      <c r="X113" s="300" t="str">
        <f>IF(IFERROR(HLOOKUP(X102,'Appraisal Inputs'!$C$346:$BK$390,12,0),"")="","",IFERROR(HLOOKUP(X102,'Appraisal Inputs'!$C$346:$BK$390,12,0),""))</f>
        <v/>
      </c>
      <c r="Y113" s="299" t="str">
        <f>IF(IFERROR(HLOOKUP(Y102,'Appraisal Inputs'!$C$346:$BK$390,12,0),"")="","",IFERROR(HLOOKUP(Y102,'Appraisal Inputs'!$C$346:$BK$390,12,0),""))</f>
        <v/>
      </c>
      <c r="Z113" s="300" t="str">
        <f>IF(IFERROR(HLOOKUP(Z102,'Appraisal Inputs'!$C$346:$BK$390,12,0),"")="","",IFERROR(HLOOKUP(Z102,'Appraisal Inputs'!$C$346:$BK$390,12,0),""))</f>
        <v/>
      </c>
      <c r="AA113" s="299" t="str">
        <f>IF(IFERROR(HLOOKUP(AA102,'Appraisal Inputs'!$C$346:$BK$390,12,0),"")="","",IFERROR(HLOOKUP(AA102,'Appraisal Inputs'!$C$346:$BK$390,12,0),""))</f>
        <v/>
      </c>
      <c r="AB113" s="300" t="str">
        <f>IF(IFERROR(HLOOKUP(AB102,'Appraisal Inputs'!$C$346:$BK$390,12,0),"")="","",IFERROR(HLOOKUP(AB102,'Appraisal Inputs'!$C$346:$BK$390,12,0),""))</f>
        <v/>
      </c>
      <c r="AC113" s="299" t="str">
        <f>IF(IFERROR(HLOOKUP(AC102,'Appraisal Inputs'!$C$346:$BK$390,12,0),"")="","",IFERROR(HLOOKUP(AC102,'Appraisal Inputs'!$C$346:$BK$390,12,0),""))</f>
        <v/>
      </c>
      <c r="AD113" s="300" t="str">
        <f>IF(IFERROR(HLOOKUP(AD102,'Appraisal Inputs'!$C$346:$BK$390,12,0),"")="","",IFERROR(HLOOKUP(AD102,'Appraisal Inputs'!$C$346:$BK$390,12,0),""))</f>
        <v/>
      </c>
      <c r="AE113" s="299" t="str">
        <f>IF(IFERROR(HLOOKUP(AE102,'Appraisal Inputs'!$C$346:$BK$390,12,0),"")="","",IFERROR(HLOOKUP(AE102,'Appraisal Inputs'!$C$346:$BK$390,12,0),""))</f>
        <v/>
      </c>
      <c r="AF113" s="300" t="str">
        <f>IF(IFERROR(HLOOKUP(AF102,'Appraisal Inputs'!$C$346:$BK$390,12,0),"")="","",IFERROR(HLOOKUP(AF102,'Appraisal Inputs'!$C$346:$BK$390,12,0),""))</f>
        <v/>
      </c>
      <c r="AG113" s="299" t="str">
        <f>IF(IFERROR(HLOOKUP(AG102,'Appraisal Inputs'!$C$346:$BK$390,12,0),"")="","",IFERROR(HLOOKUP(AG102,'Appraisal Inputs'!$C$346:$BK$390,12,0),""))</f>
        <v/>
      </c>
      <c r="AH113" s="300" t="str">
        <f>IF(IFERROR(HLOOKUP(AH102,'Appraisal Inputs'!$C$346:$BK$390,12,0),"")="","",IFERROR(HLOOKUP(AH102,'Appraisal Inputs'!$C$346:$BK$390,12,0),""))</f>
        <v/>
      </c>
      <c r="AI113" s="299" t="str">
        <f>IF(IFERROR(HLOOKUP(AI102,'Appraisal Inputs'!$C$346:$BK$390,12,0),"")="","",IFERROR(HLOOKUP(AI102,'Appraisal Inputs'!$C$346:$BK$390,12,0),""))</f>
        <v/>
      </c>
      <c r="AJ113" s="300" t="str">
        <f>IF(IFERROR(HLOOKUP(AJ102,'Appraisal Inputs'!$C$346:$BK$390,12,0),"")="","",IFERROR(HLOOKUP(AJ102,'Appraisal Inputs'!$C$346:$BK$390,12,0),""))</f>
        <v/>
      </c>
      <c r="AK113" s="299" t="str">
        <f>IF(IFERROR(HLOOKUP(AK102,'Appraisal Inputs'!$C$346:$BK$390,12,0),"")="","",IFERROR(HLOOKUP(AK102,'Appraisal Inputs'!$C$346:$BK$390,12,0),""))</f>
        <v/>
      </c>
      <c r="AL113" s="300" t="str">
        <f>IF(IFERROR(HLOOKUP(AL102,'Appraisal Inputs'!$C$346:$BK$390,12,0),"")="","",IFERROR(HLOOKUP(AL102,'Appraisal Inputs'!$C$346:$BK$390,12,0),""))</f>
        <v/>
      </c>
      <c r="AM113" s="299" t="str">
        <f>IF(IFERROR(HLOOKUP(AM102,'Appraisal Inputs'!$C$346:$BK$390,12,0),"")="","",IFERROR(HLOOKUP(AM102,'Appraisal Inputs'!$C$346:$BK$390,12,0),""))</f>
        <v/>
      </c>
      <c r="AN113" s="300" t="str">
        <f>IF(IFERROR(HLOOKUP(AN102,'Appraisal Inputs'!$C$346:$BK$390,12,0),"")="","",IFERROR(HLOOKUP(AN102,'Appraisal Inputs'!$C$346:$BK$390,12,0),""))</f>
        <v/>
      </c>
      <c r="AO113" s="299" t="str">
        <f>IF(IFERROR(HLOOKUP(AO102,'Appraisal Inputs'!$C$346:$BK$390,12,0),"")="","",IFERROR(HLOOKUP(AO102,'Appraisal Inputs'!$C$346:$BK$390,12,0),""))</f>
        <v/>
      </c>
      <c r="AP113" s="300" t="str">
        <f>IF(IFERROR(HLOOKUP(AP102,'Appraisal Inputs'!$C$346:$BK$390,12,0),"")="","",IFERROR(HLOOKUP(AP102,'Appraisal Inputs'!$C$346:$BK$390,12,0),""))</f>
        <v/>
      </c>
      <c r="AQ113" s="299" t="str">
        <f>IF(IFERROR(HLOOKUP(AQ102,'Appraisal Inputs'!$C$346:$BK$390,12,0),"")="","",IFERROR(HLOOKUP(AQ102,'Appraisal Inputs'!$C$346:$BK$390,12,0),""))</f>
        <v/>
      </c>
      <c r="AR113" s="300" t="str">
        <f>IF(IFERROR(HLOOKUP(AR102,'Appraisal Inputs'!$C$346:$BK$390,12,0),"")="","",IFERROR(HLOOKUP(AR102,'Appraisal Inputs'!$C$346:$BK$390,12,0),""))</f>
        <v/>
      </c>
      <c r="AS113" s="299" t="str">
        <f>IF(IFERROR(HLOOKUP(AS102,'Appraisal Inputs'!$C$346:$BK$390,12,0),"")="","",IFERROR(HLOOKUP(AS102,'Appraisal Inputs'!$C$346:$BK$390,12,0),""))</f>
        <v/>
      </c>
      <c r="AT113" s="300" t="str">
        <f>IF(IFERROR(HLOOKUP(AT102,'Appraisal Inputs'!$C$346:$BK$390,12,0),"")="","",IFERROR(HLOOKUP(AT102,'Appraisal Inputs'!$C$346:$BK$390,12,0),""))</f>
        <v/>
      </c>
      <c r="AU113" s="299" t="str">
        <f>IF(IFERROR(HLOOKUP(AU102,'Appraisal Inputs'!$C$346:$BK$390,12,0),"")="","",IFERROR(HLOOKUP(AU102,'Appraisal Inputs'!$C$346:$BK$390,12,0),""))</f>
        <v/>
      </c>
      <c r="AV113" s="300" t="str">
        <f>IF(IFERROR(HLOOKUP(AV102,'Appraisal Inputs'!$C$346:$BK$390,12,0),"")="","",IFERROR(HLOOKUP(AV102,'Appraisal Inputs'!$C$346:$BK$390,12,0),""))</f>
        <v/>
      </c>
      <c r="AW113" s="299" t="str">
        <f>IF(IFERROR(HLOOKUP(AW102,'Appraisal Inputs'!$C$346:$BK$390,12,0),"")="","",IFERROR(HLOOKUP(AW102,'Appraisal Inputs'!$C$346:$BK$390,12,0),""))</f>
        <v/>
      </c>
      <c r="AX113" s="300" t="str">
        <f>IF(IFERROR(HLOOKUP(AX102,'Appraisal Inputs'!$C$346:$BK$390,12,0),"")="","",IFERROR(HLOOKUP(AX102,'Appraisal Inputs'!$C$346:$BK$390,12,0),""))</f>
        <v/>
      </c>
      <c r="AY113" s="299" t="str">
        <f>IF(IFERROR(HLOOKUP(AY102,'Appraisal Inputs'!$C$346:$BK$390,12,0),"")="","",IFERROR(HLOOKUP(AY102,'Appraisal Inputs'!$C$346:$BK$390,12,0),""))</f>
        <v/>
      </c>
      <c r="AZ113" s="300" t="str">
        <f>IF(IFERROR(HLOOKUP(AZ102,'Appraisal Inputs'!$C$346:$BK$390,12,0),"")="","",IFERROR(HLOOKUP(AZ102,'Appraisal Inputs'!$C$346:$BK$390,12,0),""))</f>
        <v/>
      </c>
      <c r="BA113" s="299" t="str">
        <f>IF(IFERROR(HLOOKUP(BA102,'Appraisal Inputs'!$C$346:$BK$390,12,0),"")="","",IFERROR(HLOOKUP(BA102,'Appraisal Inputs'!$C$346:$BK$390,12,0),""))</f>
        <v/>
      </c>
      <c r="BB113" s="300" t="str">
        <f>IF(IFERROR(HLOOKUP(BB102,'Appraisal Inputs'!$C$346:$BK$390,12,0),"")="","",IFERROR(HLOOKUP(BB102,'Appraisal Inputs'!$C$346:$BK$390,12,0),""))</f>
        <v/>
      </c>
      <c r="BC113" s="299" t="str">
        <f>IF(IFERROR(HLOOKUP(BC102,'Appraisal Inputs'!$C$346:$BK$390,12,0),"")="","",IFERROR(HLOOKUP(BC102,'Appraisal Inputs'!$C$346:$BK$390,12,0),""))</f>
        <v/>
      </c>
      <c r="BD113" s="300" t="str">
        <f>IF(IFERROR(HLOOKUP(BD102,'Appraisal Inputs'!$C$346:$BK$390,12,0),"")="","",IFERROR(HLOOKUP(BD102,'Appraisal Inputs'!$C$346:$BK$390,12,0),""))</f>
        <v/>
      </c>
      <c r="BE113" s="299" t="str">
        <f>IF(IFERROR(HLOOKUP(BE102,'Appraisal Inputs'!$C$346:$BK$390,12,0),"")="","",IFERROR(HLOOKUP(BE102,'Appraisal Inputs'!$C$346:$BK$390,12,0),""))</f>
        <v/>
      </c>
      <c r="BF113" s="300" t="str">
        <f>IF(IFERROR(HLOOKUP(BF102,'Appraisal Inputs'!$C$346:$BK$390,12,0),"")="","",IFERROR(HLOOKUP(BF102,'Appraisal Inputs'!$C$346:$BK$390,12,0),""))</f>
        <v/>
      </c>
      <c r="BG113" s="299" t="str">
        <f>IF(IFERROR(HLOOKUP(BG102,'Appraisal Inputs'!$C$346:$BK$390,12,0),"")="","",IFERROR(HLOOKUP(BG102,'Appraisal Inputs'!$C$346:$BK$390,12,0),""))</f>
        <v/>
      </c>
      <c r="BH113" s="300" t="str">
        <f>IF(IFERROR(HLOOKUP(BH102,'Appraisal Inputs'!$C$346:$BK$390,12,0),"")="","",IFERROR(HLOOKUP(BH102,'Appraisal Inputs'!$C$346:$BK$390,12,0),""))</f>
        <v/>
      </c>
      <c r="BI113" s="299" t="str">
        <f>IF(IFERROR(HLOOKUP(BI102,'Appraisal Inputs'!$C$346:$BK$390,12,0),"")="","",IFERROR(HLOOKUP(BI102,'Appraisal Inputs'!$C$346:$BK$390,12,0),""))</f>
        <v/>
      </c>
      <c r="BJ113" s="315" t="str">
        <f>IF(IFERROR(HLOOKUP(BJ102,'Appraisal Inputs'!$C$346:$BK$390,12,0),"")="","",IFERROR(HLOOKUP(BJ102,'Appraisal Inputs'!$C$346:$BK$390,12,0),""))</f>
        <v/>
      </c>
      <c r="BL113" s="299">
        <f t="shared" si="5"/>
        <v>0</v>
      </c>
      <c r="BM113" s="318" t="str">
        <f t="shared" si="4"/>
        <v>No</v>
      </c>
    </row>
    <row r="114" spans="1:65" x14ac:dyDescent="0.25">
      <c r="A114" s="86"/>
      <c r="B114" s="143" t="str">
        <f>'Appraisal Inputs'!C358</f>
        <v>Comp 9</v>
      </c>
      <c r="C114" s="299" t="str">
        <f>IF(IFERROR(HLOOKUP(C102,'Appraisal Inputs'!$C$346:$BK$390,13,0),"")="","",IFERROR(HLOOKUP(C102,'Appraisal Inputs'!$C$346:$BK$390,13,0),""))</f>
        <v/>
      </c>
      <c r="D114" s="300" t="str">
        <f>IF(IFERROR(HLOOKUP(D102,'Appraisal Inputs'!$C$346:$BK$390,13,0),"")="","",IFERROR(HLOOKUP(D102,'Appraisal Inputs'!$C$346:$BK$390,13,0),""))</f>
        <v/>
      </c>
      <c r="E114" s="299" t="str">
        <f>IF(IFERROR(HLOOKUP(E102,'Appraisal Inputs'!$C$346:$BK$390,13,0),"")="","",IFERROR(HLOOKUP(E102,'Appraisal Inputs'!$C$346:$BK$390,13,0),""))</f>
        <v/>
      </c>
      <c r="F114" s="300" t="str">
        <f>IF(IFERROR(HLOOKUP(F102,'Appraisal Inputs'!$C$346:$BK$390,13,0),"")="","",IFERROR(HLOOKUP(F102,'Appraisal Inputs'!$C$346:$BK$390,13,0),""))</f>
        <v/>
      </c>
      <c r="G114" s="299" t="str">
        <f>IF(IFERROR(HLOOKUP(G102,'Appraisal Inputs'!$C$346:$BK$390,13,0),"")="","",IFERROR(HLOOKUP(G102,'Appraisal Inputs'!$C$346:$BK$390,13,0),""))</f>
        <v/>
      </c>
      <c r="H114" s="300" t="str">
        <f>IF(IFERROR(HLOOKUP(H102,'Appraisal Inputs'!$C$346:$BK$390,13,0),"")="","",IFERROR(HLOOKUP(H102,'Appraisal Inputs'!$C$346:$BK$390,13,0),""))</f>
        <v/>
      </c>
      <c r="I114" s="299" t="str">
        <f>IF(IFERROR(HLOOKUP(I102,'Appraisal Inputs'!$C$346:$BK$390,13,0),"")="","",IFERROR(HLOOKUP(I102,'Appraisal Inputs'!$C$346:$BK$390,13,0),""))</f>
        <v/>
      </c>
      <c r="J114" s="300" t="str">
        <f>IF(IFERROR(HLOOKUP(J102,'Appraisal Inputs'!$C$346:$BK$390,13,0),"")="","",IFERROR(HLOOKUP(J102,'Appraisal Inputs'!$C$346:$BK$390,13,0),""))</f>
        <v/>
      </c>
      <c r="K114" s="299" t="str">
        <f>IF(IFERROR(HLOOKUP(K102,'Appraisal Inputs'!$C$346:$BK$390,13,0),"")="","",IFERROR(HLOOKUP(K102,'Appraisal Inputs'!$C$346:$BK$390,13,0),""))</f>
        <v/>
      </c>
      <c r="L114" s="300" t="str">
        <f>IF(IFERROR(HLOOKUP(L102,'Appraisal Inputs'!$C$346:$BK$390,13,0),"")="","",IFERROR(HLOOKUP(L102,'Appraisal Inputs'!$C$346:$BK$390,13,0),""))</f>
        <v/>
      </c>
      <c r="M114" s="299" t="str">
        <f>IF(IFERROR(HLOOKUP(M102,'Appraisal Inputs'!$C$346:$BK$390,13,0),"")="","",IFERROR(HLOOKUP(M102,'Appraisal Inputs'!$C$346:$BK$390,13,0),""))</f>
        <v/>
      </c>
      <c r="N114" s="300" t="str">
        <f>IF(IFERROR(HLOOKUP(N102,'Appraisal Inputs'!$C$346:$BK$390,13,0),"")="","",IFERROR(HLOOKUP(N102,'Appraisal Inputs'!$C$346:$BK$390,13,0),""))</f>
        <v/>
      </c>
      <c r="O114" s="299" t="str">
        <f>IF(IFERROR(HLOOKUP(O102,'Appraisal Inputs'!$C$346:$BK$390,13,0),"")="","",IFERROR(HLOOKUP(O102,'Appraisal Inputs'!$C$346:$BK$390,13,0),""))</f>
        <v/>
      </c>
      <c r="P114" s="300" t="str">
        <f>IF(IFERROR(HLOOKUP(P102,'Appraisal Inputs'!$C$346:$BK$390,13,0),"")="","",IFERROR(HLOOKUP(P102,'Appraisal Inputs'!$C$346:$BK$390,13,0),""))</f>
        <v/>
      </c>
      <c r="Q114" s="299" t="str">
        <f>IF(IFERROR(HLOOKUP(Q102,'Appraisal Inputs'!$C$346:$BK$390,13,0),"")="","",IFERROR(HLOOKUP(Q102,'Appraisal Inputs'!$C$346:$BK$390,13,0),""))</f>
        <v/>
      </c>
      <c r="R114" s="300" t="str">
        <f>IF(IFERROR(HLOOKUP(R102,'Appraisal Inputs'!$C$346:$BK$390,13,0),"")="","",IFERROR(HLOOKUP(R102,'Appraisal Inputs'!$C$346:$BK$390,13,0),""))</f>
        <v/>
      </c>
      <c r="S114" s="299" t="str">
        <f>IF(IFERROR(HLOOKUP(S102,'Appraisal Inputs'!$C$346:$BK$390,13,0),"")="","",IFERROR(HLOOKUP(S102,'Appraisal Inputs'!$C$346:$BK$390,13,0),""))</f>
        <v/>
      </c>
      <c r="T114" s="300" t="str">
        <f>IF(IFERROR(HLOOKUP(T102,'Appraisal Inputs'!$C$346:$BK$390,13,0),"")="","",IFERROR(HLOOKUP(T102,'Appraisal Inputs'!$C$346:$BK$390,13,0),""))</f>
        <v/>
      </c>
      <c r="U114" s="299" t="str">
        <f>IF(IFERROR(HLOOKUP(U102,'Appraisal Inputs'!$C$346:$BK$390,13,0),"")="","",IFERROR(HLOOKUP(U102,'Appraisal Inputs'!$C$346:$BK$390,13,0),""))</f>
        <v/>
      </c>
      <c r="V114" s="300" t="str">
        <f>IF(IFERROR(HLOOKUP(V102,'Appraisal Inputs'!$C$346:$BK$390,13,0),"")="","",IFERROR(HLOOKUP(V102,'Appraisal Inputs'!$C$346:$BK$390,13,0),""))</f>
        <v/>
      </c>
      <c r="W114" s="299" t="str">
        <f>IF(IFERROR(HLOOKUP(W102,'Appraisal Inputs'!$C$346:$BK$390,13,0),"")="","",IFERROR(HLOOKUP(W102,'Appraisal Inputs'!$C$346:$BK$390,13,0),""))</f>
        <v/>
      </c>
      <c r="X114" s="300" t="str">
        <f>IF(IFERROR(HLOOKUP(X102,'Appraisal Inputs'!$C$346:$BK$390,13,0),"")="","",IFERROR(HLOOKUP(X102,'Appraisal Inputs'!$C$346:$BK$390,13,0),""))</f>
        <v/>
      </c>
      <c r="Y114" s="299" t="str">
        <f>IF(IFERROR(HLOOKUP(Y102,'Appraisal Inputs'!$C$346:$BK$390,13,0),"")="","",IFERROR(HLOOKUP(Y102,'Appraisal Inputs'!$C$346:$BK$390,13,0),""))</f>
        <v/>
      </c>
      <c r="Z114" s="300" t="str">
        <f>IF(IFERROR(HLOOKUP(Z102,'Appraisal Inputs'!$C$346:$BK$390,13,0),"")="","",IFERROR(HLOOKUP(Z102,'Appraisal Inputs'!$C$346:$BK$390,13,0),""))</f>
        <v/>
      </c>
      <c r="AA114" s="299" t="str">
        <f>IF(IFERROR(HLOOKUP(AA102,'Appraisal Inputs'!$C$346:$BK$390,13,0),"")="","",IFERROR(HLOOKUP(AA102,'Appraisal Inputs'!$C$346:$BK$390,13,0),""))</f>
        <v/>
      </c>
      <c r="AB114" s="300" t="str">
        <f>IF(IFERROR(HLOOKUP(AB102,'Appraisal Inputs'!$C$346:$BK$390,13,0),"")="","",IFERROR(HLOOKUP(AB102,'Appraisal Inputs'!$C$346:$BK$390,13,0),""))</f>
        <v/>
      </c>
      <c r="AC114" s="299" t="str">
        <f>IF(IFERROR(HLOOKUP(AC102,'Appraisal Inputs'!$C$346:$BK$390,13,0),"")="","",IFERROR(HLOOKUP(AC102,'Appraisal Inputs'!$C$346:$BK$390,13,0),""))</f>
        <v/>
      </c>
      <c r="AD114" s="300" t="str">
        <f>IF(IFERROR(HLOOKUP(AD102,'Appraisal Inputs'!$C$346:$BK$390,13,0),"")="","",IFERROR(HLOOKUP(AD102,'Appraisal Inputs'!$C$346:$BK$390,13,0),""))</f>
        <v/>
      </c>
      <c r="AE114" s="299" t="str">
        <f>IF(IFERROR(HLOOKUP(AE102,'Appraisal Inputs'!$C$346:$BK$390,13,0),"")="","",IFERROR(HLOOKUP(AE102,'Appraisal Inputs'!$C$346:$BK$390,13,0),""))</f>
        <v/>
      </c>
      <c r="AF114" s="300" t="str">
        <f>IF(IFERROR(HLOOKUP(AF102,'Appraisal Inputs'!$C$346:$BK$390,13,0),"")="","",IFERROR(HLOOKUP(AF102,'Appraisal Inputs'!$C$346:$BK$390,13,0),""))</f>
        <v/>
      </c>
      <c r="AG114" s="299" t="str">
        <f>IF(IFERROR(HLOOKUP(AG102,'Appraisal Inputs'!$C$346:$BK$390,13,0),"")="","",IFERROR(HLOOKUP(AG102,'Appraisal Inputs'!$C$346:$BK$390,13,0),""))</f>
        <v/>
      </c>
      <c r="AH114" s="300" t="str">
        <f>IF(IFERROR(HLOOKUP(AH102,'Appraisal Inputs'!$C$346:$BK$390,13,0),"")="","",IFERROR(HLOOKUP(AH102,'Appraisal Inputs'!$C$346:$BK$390,13,0),""))</f>
        <v/>
      </c>
      <c r="AI114" s="299" t="str">
        <f>IF(IFERROR(HLOOKUP(AI102,'Appraisal Inputs'!$C$346:$BK$390,13,0),"")="","",IFERROR(HLOOKUP(AI102,'Appraisal Inputs'!$C$346:$BK$390,13,0),""))</f>
        <v/>
      </c>
      <c r="AJ114" s="300" t="str">
        <f>IF(IFERROR(HLOOKUP(AJ102,'Appraisal Inputs'!$C$346:$BK$390,13,0),"")="","",IFERROR(HLOOKUP(AJ102,'Appraisal Inputs'!$C$346:$BK$390,13,0),""))</f>
        <v/>
      </c>
      <c r="AK114" s="299" t="str">
        <f>IF(IFERROR(HLOOKUP(AK102,'Appraisal Inputs'!$C$346:$BK$390,13,0),"")="","",IFERROR(HLOOKUP(AK102,'Appraisal Inputs'!$C$346:$BK$390,13,0),""))</f>
        <v/>
      </c>
      <c r="AL114" s="300" t="str">
        <f>IF(IFERROR(HLOOKUP(AL102,'Appraisal Inputs'!$C$346:$BK$390,13,0),"")="","",IFERROR(HLOOKUP(AL102,'Appraisal Inputs'!$C$346:$BK$390,13,0),""))</f>
        <v/>
      </c>
      <c r="AM114" s="299" t="str">
        <f>IF(IFERROR(HLOOKUP(AM102,'Appraisal Inputs'!$C$346:$BK$390,13,0),"")="","",IFERROR(HLOOKUP(AM102,'Appraisal Inputs'!$C$346:$BK$390,13,0),""))</f>
        <v/>
      </c>
      <c r="AN114" s="300" t="str">
        <f>IF(IFERROR(HLOOKUP(AN102,'Appraisal Inputs'!$C$346:$BK$390,13,0),"")="","",IFERROR(HLOOKUP(AN102,'Appraisal Inputs'!$C$346:$BK$390,13,0),""))</f>
        <v/>
      </c>
      <c r="AO114" s="299" t="str">
        <f>IF(IFERROR(HLOOKUP(AO102,'Appraisal Inputs'!$C$346:$BK$390,13,0),"")="","",IFERROR(HLOOKUP(AO102,'Appraisal Inputs'!$C$346:$BK$390,13,0),""))</f>
        <v/>
      </c>
      <c r="AP114" s="300" t="str">
        <f>IF(IFERROR(HLOOKUP(AP102,'Appraisal Inputs'!$C$346:$BK$390,13,0),"")="","",IFERROR(HLOOKUP(AP102,'Appraisal Inputs'!$C$346:$BK$390,13,0),""))</f>
        <v/>
      </c>
      <c r="AQ114" s="299" t="str">
        <f>IF(IFERROR(HLOOKUP(AQ102,'Appraisal Inputs'!$C$346:$BK$390,13,0),"")="","",IFERROR(HLOOKUP(AQ102,'Appraisal Inputs'!$C$346:$BK$390,13,0),""))</f>
        <v/>
      </c>
      <c r="AR114" s="300" t="str">
        <f>IF(IFERROR(HLOOKUP(AR102,'Appraisal Inputs'!$C$346:$BK$390,13,0),"")="","",IFERROR(HLOOKUP(AR102,'Appraisal Inputs'!$C$346:$BK$390,13,0),""))</f>
        <v/>
      </c>
      <c r="AS114" s="299" t="str">
        <f>IF(IFERROR(HLOOKUP(AS102,'Appraisal Inputs'!$C$346:$BK$390,13,0),"")="","",IFERROR(HLOOKUP(AS102,'Appraisal Inputs'!$C$346:$BK$390,13,0),""))</f>
        <v/>
      </c>
      <c r="AT114" s="300" t="str">
        <f>IF(IFERROR(HLOOKUP(AT102,'Appraisal Inputs'!$C$346:$BK$390,13,0),"")="","",IFERROR(HLOOKUP(AT102,'Appraisal Inputs'!$C$346:$BK$390,13,0),""))</f>
        <v/>
      </c>
      <c r="AU114" s="299" t="str">
        <f>IF(IFERROR(HLOOKUP(AU102,'Appraisal Inputs'!$C$346:$BK$390,13,0),"")="","",IFERROR(HLOOKUP(AU102,'Appraisal Inputs'!$C$346:$BK$390,13,0),""))</f>
        <v/>
      </c>
      <c r="AV114" s="300" t="str">
        <f>IF(IFERROR(HLOOKUP(AV102,'Appraisal Inputs'!$C$346:$BK$390,13,0),"")="","",IFERROR(HLOOKUP(AV102,'Appraisal Inputs'!$C$346:$BK$390,13,0),""))</f>
        <v/>
      </c>
      <c r="AW114" s="299" t="str">
        <f>IF(IFERROR(HLOOKUP(AW102,'Appraisal Inputs'!$C$346:$BK$390,13,0),"")="","",IFERROR(HLOOKUP(AW102,'Appraisal Inputs'!$C$346:$BK$390,13,0),""))</f>
        <v/>
      </c>
      <c r="AX114" s="300" t="str">
        <f>IF(IFERROR(HLOOKUP(AX102,'Appraisal Inputs'!$C$346:$BK$390,13,0),"")="","",IFERROR(HLOOKUP(AX102,'Appraisal Inputs'!$C$346:$BK$390,13,0),""))</f>
        <v/>
      </c>
      <c r="AY114" s="299" t="str">
        <f>IF(IFERROR(HLOOKUP(AY102,'Appraisal Inputs'!$C$346:$BK$390,13,0),"")="","",IFERROR(HLOOKUP(AY102,'Appraisal Inputs'!$C$346:$BK$390,13,0),""))</f>
        <v/>
      </c>
      <c r="AZ114" s="300" t="str">
        <f>IF(IFERROR(HLOOKUP(AZ102,'Appraisal Inputs'!$C$346:$BK$390,13,0),"")="","",IFERROR(HLOOKUP(AZ102,'Appraisal Inputs'!$C$346:$BK$390,13,0),""))</f>
        <v/>
      </c>
      <c r="BA114" s="299" t="str">
        <f>IF(IFERROR(HLOOKUP(BA102,'Appraisal Inputs'!$C$346:$BK$390,13,0),"")="","",IFERROR(HLOOKUP(BA102,'Appraisal Inputs'!$C$346:$BK$390,13,0),""))</f>
        <v/>
      </c>
      <c r="BB114" s="300" t="str">
        <f>IF(IFERROR(HLOOKUP(BB102,'Appraisal Inputs'!$C$346:$BK$390,13,0),"")="","",IFERROR(HLOOKUP(BB102,'Appraisal Inputs'!$C$346:$BK$390,13,0),""))</f>
        <v/>
      </c>
      <c r="BC114" s="299" t="str">
        <f>IF(IFERROR(HLOOKUP(BC102,'Appraisal Inputs'!$C$346:$BK$390,13,0),"")="","",IFERROR(HLOOKUP(BC102,'Appraisal Inputs'!$C$346:$BK$390,13,0),""))</f>
        <v/>
      </c>
      <c r="BD114" s="300" t="str">
        <f>IF(IFERROR(HLOOKUP(BD102,'Appraisal Inputs'!$C$346:$BK$390,13,0),"")="","",IFERROR(HLOOKUP(BD102,'Appraisal Inputs'!$C$346:$BK$390,13,0),""))</f>
        <v/>
      </c>
      <c r="BE114" s="299" t="str">
        <f>IF(IFERROR(HLOOKUP(BE102,'Appraisal Inputs'!$C$346:$BK$390,13,0),"")="","",IFERROR(HLOOKUP(BE102,'Appraisal Inputs'!$C$346:$BK$390,13,0),""))</f>
        <v/>
      </c>
      <c r="BF114" s="300" t="str">
        <f>IF(IFERROR(HLOOKUP(BF102,'Appraisal Inputs'!$C$346:$BK$390,13,0),"")="","",IFERROR(HLOOKUP(BF102,'Appraisal Inputs'!$C$346:$BK$390,13,0),""))</f>
        <v/>
      </c>
      <c r="BG114" s="299" t="str">
        <f>IF(IFERROR(HLOOKUP(BG102,'Appraisal Inputs'!$C$346:$BK$390,13,0),"")="","",IFERROR(HLOOKUP(BG102,'Appraisal Inputs'!$C$346:$BK$390,13,0),""))</f>
        <v/>
      </c>
      <c r="BH114" s="300" t="str">
        <f>IF(IFERROR(HLOOKUP(BH102,'Appraisal Inputs'!$C$346:$BK$390,13,0),"")="","",IFERROR(HLOOKUP(BH102,'Appraisal Inputs'!$C$346:$BK$390,13,0),""))</f>
        <v/>
      </c>
      <c r="BI114" s="299" t="str">
        <f>IF(IFERROR(HLOOKUP(BI102,'Appraisal Inputs'!$C$346:$BK$390,13,0),"")="","",IFERROR(HLOOKUP(BI102,'Appraisal Inputs'!$C$346:$BK$390,13,0),""))</f>
        <v/>
      </c>
      <c r="BJ114" s="315" t="str">
        <f>IF(IFERROR(HLOOKUP(BJ102,'Appraisal Inputs'!$C$346:$BK$390,13,0),"")="","",IFERROR(HLOOKUP(BJ102,'Appraisal Inputs'!$C$346:$BK$390,13,0),""))</f>
        <v/>
      </c>
      <c r="BL114" s="299">
        <f t="shared" si="5"/>
        <v>0</v>
      </c>
      <c r="BM114" s="318" t="str">
        <f t="shared" si="4"/>
        <v>No</v>
      </c>
    </row>
    <row r="115" spans="1:65" x14ac:dyDescent="0.25">
      <c r="A115" s="86"/>
      <c r="B115" s="143" t="str">
        <f>'Appraisal Inputs'!C359</f>
        <v>Comp 10</v>
      </c>
      <c r="C115" s="299" t="str">
        <f>IF(IFERROR(HLOOKUP(C102,'Appraisal Inputs'!$C$346:$BK$390,14,0),"")="","",IFERROR(HLOOKUP(C102,'Appraisal Inputs'!$C$346:$BK$390,14,0),""))</f>
        <v/>
      </c>
      <c r="D115" s="300" t="str">
        <f>IF(IFERROR(HLOOKUP(D102,'Appraisal Inputs'!$C$346:$BK$390,14,0),"")="","",IFERROR(HLOOKUP(D102,'Appraisal Inputs'!$C$346:$BK$390,14,0),""))</f>
        <v/>
      </c>
      <c r="E115" s="299" t="str">
        <f>IF(IFERROR(HLOOKUP(E102,'Appraisal Inputs'!$C$346:$BK$390,14,0),"")="","",IFERROR(HLOOKUP(E102,'Appraisal Inputs'!$C$346:$BK$390,14,0),""))</f>
        <v/>
      </c>
      <c r="F115" s="300" t="str">
        <f>IF(IFERROR(HLOOKUP(F102,'Appraisal Inputs'!$C$346:$BK$390,14,0),"")="","",IFERROR(HLOOKUP(F102,'Appraisal Inputs'!$C$346:$BK$390,14,0),""))</f>
        <v/>
      </c>
      <c r="G115" s="299" t="str">
        <f>IF(IFERROR(HLOOKUP(G102,'Appraisal Inputs'!$C$346:$BK$390,14,0),"")="","",IFERROR(HLOOKUP(G102,'Appraisal Inputs'!$C$346:$BK$390,14,0),""))</f>
        <v/>
      </c>
      <c r="H115" s="300" t="str">
        <f>IF(IFERROR(HLOOKUP(H102,'Appraisal Inputs'!$C$346:$BK$390,14,0),"")="","",IFERROR(HLOOKUP(H102,'Appraisal Inputs'!$C$346:$BK$390,14,0),""))</f>
        <v/>
      </c>
      <c r="I115" s="299" t="str">
        <f>IF(IFERROR(HLOOKUP(I102,'Appraisal Inputs'!$C$346:$BK$390,14,0),"")="","",IFERROR(HLOOKUP(I102,'Appraisal Inputs'!$C$346:$BK$390,14,0),""))</f>
        <v/>
      </c>
      <c r="J115" s="300" t="str">
        <f>IF(IFERROR(HLOOKUP(J102,'Appraisal Inputs'!$C$346:$BK$390,14,0),"")="","",IFERROR(HLOOKUP(J102,'Appraisal Inputs'!$C$346:$BK$390,14,0),""))</f>
        <v/>
      </c>
      <c r="K115" s="299" t="str">
        <f>IF(IFERROR(HLOOKUP(K102,'Appraisal Inputs'!$C$346:$BK$390,14,0),"")="","",IFERROR(HLOOKUP(K102,'Appraisal Inputs'!$C$346:$BK$390,14,0),""))</f>
        <v/>
      </c>
      <c r="L115" s="300" t="str">
        <f>IF(IFERROR(HLOOKUP(L102,'Appraisal Inputs'!$C$346:$BK$390,14,0),"")="","",IFERROR(HLOOKUP(L102,'Appraisal Inputs'!$C$346:$BK$390,14,0),""))</f>
        <v/>
      </c>
      <c r="M115" s="299" t="str">
        <f>IF(IFERROR(HLOOKUP(M102,'Appraisal Inputs'!$C$346:$BK$390,14,0),"")="","",IFERROR(HLOOKUP(M102,'Appraisal Inputs'!$C$346:$BK$390,14,0),""))</f>
        <v/>
      </c>
      <c r="N115" s="300" t="str">
        <f>IF(IFERROR(HLOOKUP(N102,'Appraisal Inputs'!$C$346:$BK$390,14,0),"")="","",IFERROR(HLOOKUP(N102,'Appraisal Inputs'!$C$346:$BK$390,14,0),""))</f>
        <v/>
      </c>
      <c r="O115" s="299" t="str">
        <f>IF(IFERROR(HLOOKUP(O102,'Appraisal Inputs'!$C$346:$BK$390,14,0),"")="","",IFERROR(HLOOKUP(O102,'Appraisal Inputs'!$C$346:$BK$390,14,0),""))</f>
        <v/>
      </c>
      <c r="P115" s="300" t="str">
        <f>IF(IFERROR(HLOOKUP(P102,'Appraisal Inputs'!$C$346:$BK$390,14,0),"")="","",IFERROR(HLOOKUP(P102,'Appraisal Inputs'!$C$346:$BK$390,14,0),""))</f>
        <v/>
      </c>
      <c r="Q115" s="299" t="str">
        <f>IF(IFERROR(HLOOKUP(Q102,'Appraisal Inputs'!$C$346:$BK$390,14,0),"")="","",IFERROR(HLOOKUP(Q102,'Appraisal Inputs'!$C$346:$BK$390,14,0),""))</f>
        <v/>
      </c>
      <c r="R115" s="300" t="str">
        <f>IF(IFERROR(HLOOKUP(R102,'Appraisal Inputs'!$C$346:$BK$390,14,0),"")="","",IFERROR(HLOOKUP(R102,'Appraisal Inputs'!$C$346:$BK$390,14,0),""))</f>
        <v/>
      </c>
      <c r="S115" s="299" t="str">
        <f>IF(IFERROR(HLOOKUP(S102,'Appraisal Inputs'!$C$346:$BK$390,14,0),"")="","",IFERROR(HLOOKUP(S102,'Appraisal Inputs'!$C$346:$BK$390,14,0),""))</f>
        <v/>
      </c>
      <c r="T115" s="300" t="str">
        <f>IF(IFERROR(HLOOKUP(T102,'Appraisal Inputs'!$C$346:$BK$390,14,0),"")="","",IFERROR(HLOOKUP(T102,'Appraisal Inputs'!$C$346:$BK$390,14,0),""))</f>
        <v/>
      </c>
      <c r="U115" s="299" t="str">
        <f>IF(IFERROR(HLOOKUP(U102,'Appraisal Inputs'!$C$346:$BK$390,14,0),"")="","",IFERROR(HLOOKUP(U102,'Appraisal Inputs'!$C$346:$BK$390,14,0),""))</f>
        <v/>
      </c>
      <c r="V115" s="300" t="str">
        <f>IF(IFERROR(HLOOKUP(V102,'Appraisal Inputs'!$C$346:$BK$390,14,0),"")="","",IFERROR(HLOOKUP(V102,'Appraisal Inputs'!$C$346:$BK$390,14,0),""))</f>
        <v/>
      </c>
      <c r="W115" s="299" t="str">
        <f>IF(IFERROR(HLOOKUP(W102,'Appraisal Inputs'!$C$346:$BK$390,14,0),"")="","",IFERROR(HLOOKUP(W102,'Appraisal Inputs'!$C$346:$BK$390,14,0),""))</f>
        <v/>
      </c>
      <c r="X115" s="300" t="str">
        <f>IF(IFERROR(HLOOKUP(X102,'Appraisal Inputs'!$C$346:$BK$390,14,0),"")="","",IFERROR(HLOOKUP(X102,'Appraisal Inputs'!$C$346:$BK$390,14,0),""))</f>
        <v/>
      </c>
      <c r="Y115" s="299" t="str">
        <f>IF(IFERROR(HLOOKUP(Y102,'Appraisal Inputs'!$C$346:$BK$390,14,0),"")="","",IFERROR(HLOOKUP(Y102,'Appraisal Inputs'!$C$346:$BK$390,14,0),""))</f>
        <v/>
      </c>
      <c r="Z115" s="300" t="str">
        <f>IF(IFERROR(HLOOKUP(Z102,'Appraisal Inputs'!$C$346:$BK$390,14,0),"")="","",IFERROR(HLOOKUP(Z102,'Appraisal Inputs'!$C$346:$BK$390,14,0),""))</f>
        <v/>
      </c>
      <c r="AA115" s="299" t="str">
        <f>IF(IFERROR(HLOOKUP(AA102,'Appraisal Inputs'!$C$346:$BK$390,14,0),"")="","",IFERROR(HLOOKUP(AA102,'Appraisal Inputs'!$C$346:$BK$390,14,0),""))</f>
        <v/>
      </c>
      <c r="AB115" s="300" t="str">
        <f>IF(IFERROR(HLOOKUP(AB102,'Appraisal Inputs'!$C$346:$BK$390,14,0),"")="","",IFERROR(HLOOKUP(AB102,'Appraisal Inputs'!$C$346:$BK$390,14,0),""))</f>
        <v/>
      </c>
      <c r="AC115" s="299" t="str">
        <f>IF(IFERROR(HLOOKUP(AC102,'Appraisal Inputs'!$C$346:$BK$390,14,0),"")="","",IFERROR(HLOOKUP(AC102,'Appraisal Inputs'!$C$346:$BK$390,14,0),""))</f>
        <v/>
      </c>
      <c r="AD115" s="300" t="str">
        <f>IF(IFERROR(HLOOKUP(AD102,'Appraisal Inputs'!$C$346:$BK$390,14,0),"")="","",IFERROR(HLOOKUP(AD102,'Appraisal Inputs'!$C$346:$BK$390,14,0),""))</f>
        <v/>
      </c>
      <c r="AE115" s="299" t="str">
        <f>IF(IFERROR(HLOOKUP(AE102,'Appraisal Inputs'!$C$346:$BK$390,14,0),"")="","",IFERROR(HLOOKUP(AE102,'Appraisal Inputs'!$C$346:$BK$390,14,0),""))</f>
        <v/>
      </c>
      <c r="AF115" s="300" t="str">
        <f>IF(IFERROR(HLOOKUP(AF102,'Appraisal Inputs'!$C$346:$BK$390,14,0),"")="","",IFERROR(HLOOKUP(AF102,'Appraisal Inputs'!$C$346:$BK$390,14,0),""))</f>
        <v/>
      </c>
      <c r="AG115" s="299" t="str">
        <f>IF(IFERROR(HLOOKUP(AG102,'Appraisal Inputs'!$C$346:$BK$390,14,0),"")="","",IFERROR(HLOOKUP(AG102,'Appraisal Inputs'!$C$346:$BK$390,14,0),""))</f>
        <v/>
      </c>
      <c r="AH115" s="300" t="str">
        <f>IF(IFERROR(HLOOKUP(AH102,'Appraisal Inputs'!$C$346:$BK$390,14,0),"")="","",IFERROR(HLOOKUP(AH102,'Appraisal Inputs'!$C$346:$BK$390,14,0),""))</f>
        <v/>
      </c>
      <c r="AI115" s="299" t="str">
        <f>IF(IFERROR(HLOOKUP(AI102,'Appraisal Inputs'!$C$346:$BK$390,14,0),"")="","",IFERROR(HLOOKUP(AI102,'Appraisal Inputs'!$C$346:$BK$390,14,0),""))</f>
        <v/>
      </c>
      <c r="AJ115" s="300" t="str">
        <f>IF(IFERROR(HLOOKUP(AJ102,'Appraisal Inputs'!$C$346:$BK$390,14,0),"")="","",IFERROR(HLOOKUP(AJ102,'Appraisal Inputs'!$C$346:$BK$390,14,0),""))</f>
        <v/>
      </c>
      <c r="AK115" s="299" t="str">
        <f>IF(IFERROR(HLOOKUP(AK102,'Appraisal Inputs'!$C$346:$BK$390,14,0),"")="","",IFERROR(HLOOKUP(AK102,'Appraisal Inputs'!$C$346:$BK$390,14,0),""))</f>
        <v/>
      </c>
      <c r="AL115" s="300" t="str">
        <f>IF(IFERROR(HLOOKUP(AL102,'Appraisal Inputs'!$C$346:$BK$390,14,0),"")="","",IFERROR(HLOOKUP(AL102,'Appraisal Inputs'!$C$346:$BK$390,14,0),""))</f>
        <v/>
      </c>
      <c r="AM115" s="299" t="str">
        <f>IF(IFERROR(HLOOKUP(AM102,'Appraisal Inputs'!$C$346:$BK$390,14,0),"")="","",IFERROR(HLOOKUP(AM102,'Appraisal Inputs'!$C$346:$BK$390,14,0),""))</f>
        <v/>
      </c>
      <c r="AN115" s="300" t="str">
        <f>IF(IFERROR(HLOOKUP(AN102,'Appraisal Inputs'!$C$346:$BK$390,14,0),"")="","",IFERROR(HLOOKUP(AN102,'Appraisal Inputs'!$C$346:$BK$390,14,0),""))</f>
        <v/>
      </c>
      <c r="AO115" s="299" t="str">
        <f>IF(IFERROR(HLOOKUP(AO102,'Appraisal Inputs'!$C$346:$BK$390,14,0),"")="","",IFERROR(HLOOKUP(AO102,'Appraisal Inputs'!$C$346:$BK$390,14,0),""))</f>
        <v/>
      </c>
      <c r="AP115" s="300" t="str">
        <f>IF(IFERROR(HLOOKUP(AP102,'Appraisal Inputs'!$C$346:$BK$390,14,0),"")="","",IFERROR(HLOOKUP(AP102,'Appraisal Inputs'!$C$346:$BK$390,14,0),""))</f>
        <v/>
      </c>
      <c r="AQ115" s="299" t="str">
        <f>IF(IFERROR(HLOOKUP(AQ102,'Appraisal Inputs'!$C$346:$BK$390,14,0),"")="","",IFERROR(HLOOKUP(AQ102,'Appraisal Inputs'!$C$346:$BK$390,14,0),""))</f>
        <v/>
      </c>
      <c r="AR115" s="300" t="str">
        <f>IF(IFERROR(HLOOKUP(AR102,'Appraisal Inputs'!$C$346:$BK$390,14,0),"")="","",IFERROR(HLOOKUP(AR102,'Appraisal Inputs'!$C$346:$BK$390,14,0),""))</f>
        <v/>
      </c>
      <c r="AS115" s="299" t="str">
        <f>IF(IFERROR(HLOOKUP(AS102,'Appraisal Inputs'!$C$346:$BK$390,14,0),"")="","",IFERROR(HLOOKUP(AS102,'Appraisal Inputs'!$C$346:$BK$390,14,0),""))</f>
        <v/>
      </c>
      <c r="AT115" s="300" t="str">
        <f>IF(IFERROR(HLOOKUP(AT102,'Appraisal Inputs'!$C$346:$BK$390,14,0),"")="","",IFERROR(HLOOKUP(AT102,'Appraisal Inputs'!$C$346:$BK$390,14,0),""))</f>
        <v/>
      </c>
      <c r="AU115" s="299" t="str">
        <f>IF(IFERROR(HLOOKUP(AU102,'Appraisal Inputs'!$C$346:$BK$390,14,0),"")="","",IFERROR(HLOOKUP(AU102,'Appraisal Inputs'!$C$346:$BK$390,14,0),""))</f>
        <v/>
      </c>
      <c r="AV115" s="300" t="str">
        <f>IF(IFERROR(HLOOKUP(AV102,'Appraisal Inputs'!$C$346:$BK$390,14,0),"")="","",IFERROR(HLOOKUP(AV102,'Appraisal Inputs'!$C$346:$BK$390,14,0),""))</f>
        <v/>
      </c>
      <c r="AW115" s="299" t="str">
        <f>IF(IFERROR(HLOOKUP(AW102,'Appraisal Inputs'!$C$346:$BK$390,14,0),"")="","",IFERROR(HLOOKUP(AW102,'Appraisal Inputs'!$C$346:$BK$390,14,0),""))</f>
        <v/>
      </c>
      <c r="AX115" s="300" t="str">
        <f>IF(IFERROR(HLOOKUP(AX102,'Appraisal Inputs'!$C$346:$BK$390,14,0),"")="","",IFERROR(HLOOKUP(AX102,'Appraisal Inputs'!$C$346:$BK$390,14,0),""))</f>
        <v/>
      </c>
      <c r="AY115" s="299" t="str">
        <f>IF(IFERROR(HLOOKUP(AY102,'Appraisal Inputs'!$C$346:$BK$390,14,0),"")="","",IFERROR(HLOOKUP(AY102,'Appraisal Inputs'!$C$346:$BK$390,14,0),""))</f>
        <v/>
      </c>
      <c r="AZ115" s="300" t="str">
        <f>IF(IFERROR(HLOOKUP(AZ102,'Appraisal Inputs'!$C$346:$BK$390,14,0),"")="","",IFERROR(HLOOKUP(AZ102,'Appraisal Inputs'!$C$346:$BK$390,14,0),""))</f>
        <v/>
      </c>
      <c r="BA115" s="299" t="str">
        <f>IF(IFERROR(HLOOKUP(BA102,'Appraisal Inputs'!$C$346:$BK$390,14,0),"")="","",IFERROR(HLOOKUP(BA102,'Appraisal Inputs'!$C$346:$BK$390,14,0),""))</f>
        <v/>
      </c>
      <c r="BB115" s="300" t="str">
        <f>IF(IFERROR(HLOOKUP(BB102,'Appraisal Inputs'!$C$346:$BK$390,14,0),"")="","",IFERROR(HLOOKUP(BB102,'Appraisal Inputs'!$C$346:$BK$390,14,0),""))</f>
        <v/>
      </c>
      <c r="BC115" s="299" t="str">
        <f>IF(IFERROR(HLOOKUP(BC102,'Appraisal Inputs'!$C$346:$BK$390,14,0),"")="","",IFERROR(HLOOKUP(BC102,'Appraisal Inputs'!$C$346:$BK$390,14,0),""))</f>
        <v/>
      </c>
      <c r="BD115" s="300" t="str">
        <f>IF(IFERROR(HLOOKUP(BD102,'Appraisal Inputs'!$C$346:$BK$390,14,0),"")="","",IFERROR(HLOOKUP(BD102,'Appraisal Inputs'!$C$346:$BK$390,14,0),""))</f>
        <v/>
      </c>
      <c r="BE115" s="299" t="str">
        <f>IF(IFERROR(HLOOKUP(BE102,'Appraisal Inputs'!$C$346:$BK$390,14,0),"")="","",IFERROR(HLOOKUP(BE102,'Appraisal Inputs'!$C$346:$BK$390,14,0),""))</f>
        <v/>
      </c>
      <c r="BF115" s="300" t="str">
        <f>IF(IFERROR(HLOOKUP(BF102,'Appraisal Inputs'!$C$346:$BK$390,14,0),"")="","",IFERROR(HLOOKUP(BF102,'Appraisal Inputs'!$C$346:$BK$390,14,0),""))</f>
        <v/>
      </c>
      <c r="BG115" s="299" t="str">
        <f>IF(IFERROR(HLOOKUP(BG102,'Appraisal Inputs'!$C$346:$BK$390,14,0),"")="","",IFERROR(HLOOKUP(BG102,'Appraisal Inputs'!$C$346:$BK$390,14,0),""))</f>
        <v/>
      </c>
      <c r="BH115" s="300" t="str">
        <f>IF(IFERROR(HLOOKUP(BH102,'Appraisal Inputs'!$C$346:$BK$390,14,0),"")="","",IFERROR(HLOOKUP(BH102,'Appraisal Inputs'!$C$346:$BK$390,14,0),""))</f>
        <v/>
      </c>
      <c r="BI115" s="299" t="str">
        <f>IF(IFERROR(HLOOKUP(BI102,'Appraisal Inputs'!$C$346:$BK$390,14,0),"")="","",IFERROR(HLOOKUP(BI102,'Appraisal Inputs'!$C$346:$BK$390,14,0),""))</f>
        <v/>
      </c>
      <c r="BJ115" s="315" t="str">
        <f>IF(IFERROR(HLOOKUP(BJ102,'Appraisal Inputs'!$C$346:$BK$390,14,0),"")="","",IFERROR(HLOOKUP(BJ102,'Appraisal Inputs'!$C$346:$BK$390,14,0),""))</f>
        <v/>
      </c>
      <c r="BL115" s="299">
        <f t="shared" si="5"/>
        <v>0</v>
      </c>
      <c r="BM115" s="318" t="str">
        <f t="shared" si="4"/>
        <v>No</v>
      </c>
    </row>
    <row r="116" spans="1:65" x14ac:dyDescent="0.25">
      <c r="A116" s="86"/>
      <c r="B116" s="143" t="str">
        <f>'Appraisal Inputs'!C360</f>
        <v>Comp 11</v>
      </c>
      <c r="C116" s="299" t="str">
        <f>IF(IFERROR(HLOOKUP(C102,'Appraisal Inputs'!$C$346:$BK$390,15,0),"")="","",IFERROR(HLOOKUP(C102,'Appraisal Inputs'!$C$346:$BK$390,15,0),""))</f>
        <v/>
      </c>
      <c r="D116" s="300" t="str">
        <f>IF(IFERROR(HLOOKUP(D102,'Appraisal Inputs'!$C$346:$BK$390,15,0),"")="","",IFERROR(HLOOKUP(D102,'Appraisal Inputs'!$C$346:$BK$390,15,0),""))</f>
        <v/>
      </c>
      <c r="E116" s="299" t="str">
        <f>IF(IFERROR(HLOOKUP(E102,'Appraisal Inputs'!$C$346:$BK$390,15,0),"")="","",IFERROR(HLOOKUP(E102,'Appraisal Inputs'!$C$346:$BK$390,15,0),""))</f>
        <v/>
      </c>
      <c r="F116" s="300" t="str">
        <f>IF(IFERROR(HLOOKUP(F102,'Appraisal Inputs'!$C$346:$BK$390,15,0),"")="","",IFERROR(HLOOKUP(F102,'Appraisal Inputs'!$C$346:$BK$390,15,0),""))</f>
        <v/>
      </c>
      <c r="G116" s="299" t="str">
        <f>IF(IFERROR(HLOOKUP(G102,'Appraisal Inputs'!$C$346:$BK$390,15,0),"")="","",IFERROR(HLOOKUP(G102,'Appraisal Inputs'!$C$346:$BK$390,15,0),""))</f>
        <v/>
      </c>
      <c r="H116" s="300" t="str">
        <f>IF(IFERROR(HLOOKUP(H102,'Appraisal Inputs'!$C$346:$BK$390,15,0),"")="","",IFERROR(HLOOKUP(H102,'Appraisal Inputs'!$C$346:$BK$390,15,0),""))</f>
        <v/>
      </c>
      <c r="I116" s="299" t="str">
        <f>IF(IFERROR(HLOOKUP(I102,'Appraisal Inputs'!$C$346:$BK$390,15,0),"")="","",IFERROR(HLOOKUP(I102,'Appraisal Inputs'!$C$346:$BK$390,15,0),""))</f>
        <v/>
      </c>
      <c r="J116" s="300" t="str">
        <f>IF(IFERROR(HLOOKUP(J102,'Appraisal Inputs'!$C$346:$BK$390,15,0),"")="","",IFERROR(HLOOKUP(J102,'Appraisal Inputs'!$C$346:$BK$390,15,0),""))</f>
        <v/>
      </c>
      <c r="K116" s="299" t="str">
        <f>IF(IFERROR(HLOOKUP(K102,'Appraisal Inputs'!$C$346:$BK$390,15,0),"")="","",IFERROR(HLOOKUP(K102,'Appraisal Inputs'!$C$346:$BK$390,15,0),""))</f>
        <v/>
      </c>
      <c r="L116" s="300" t="str">
        <f>IF(IFERROR(HLOOKUP(L102,'Appraisal Inputs'!$C$346:$BK$390,15,0),"")="","",IFERROR(HLOOKUP(L102,'Appraisal Inputs'!$C$346:$BK$390,15,0),""))</f>
        <v/>
      </c>
      <c r="M116" s="299" t="str">
        <f>IF(IFERROR(HLOOKUP(M102,'Appraisal Inputs'!$C$346:$BK$390,15,0),"")="","",IFERROR(HLOOKUP(M102,'Appraisal Inputs'!$C$346:$BK$390,15,0),""))</f>
        <v/>
      </c>
      <c r="N116" s="300" t="str">
        <f>IF(IFERROR(HLOOKUP(N102,'Appraisal Inputs'!$C$346:$BK$390,15,0),"")="","",IFERROR(HLOOKUP(N102,'Appraisal Inputs'!$C$346:$BK$390,15,0),""))</f>
        <v/>
      </c>
      <c r="O116" s="299" t="str">
        <f>IF(IFERROR(HLOOKUP(O102,'Appraisal Inputs'!$C$346:$BK$390,15,0),"")="","",IFERROR(HLOOKUP(O102,'Appraisal Inputs'!$C$346:$BK$390,15,0),""))</f>
        <v/>
      </c>
      <c r="P116" s="300" t="str">
        <f>IF(IFERROR(HLOOKUP(P102,'Appraisal Inputs'!$C$346:$BK$390,15,0),"")="","",IFERROR(HLOOKUP(P102,'Appraisal Inputs'!$C$346:$BK$390,15,0),""))</f>
        <v/>
      </c>
      <c r="Q116" s="299" t="str">
        <f>IF(IFERROR(HLOOKUP(Q102,'Appraisal Inputs'!$C$346:$BK$390,15,0),"")="","",IFERROR(HLOOKUP(Q102,'Appraisal Inputs'!$C$346:$BK$390,15,0),""))</f>
        <v/>
      </c>
      <c r="R116" s="300" t="str">
        <f>IF(IFERROR(HLOOKUP(R102,'Appraisal Inputs'!$C$346:$BK$390,15,0),"")="","",IFERROR(HLOOKUP(R102,'Appraisal Inputs'!$C$346:$BK$390,15,0),""))</f>
        <v/>
      </c>
      <c r="S116" s="299" t="str">
        <f>IF(IFERROR(HLOOKUP(S102,'Appraisal Inputs'!$C$346:$BK$390,15,0),"")="","",IFERROR(HLOOKUP(S102,'Appraisal Inputs'!$C$346:$BK$390,15,0),""))</f>
        <v/>
      </c>
      <c r="T116" s="300" t="str">
        <f>IF(IFERROR(HLOOKUP(T102,'Appraisal Inputs'!$C$346:$BK$390,15,0),"")="","",IFERROR(HLOOKUP(T102,'Appraisal Inputs'!$C$346:$BK$390,15,0),""))</f>
        <v/>
      </c>
      <c r="U116" s="299" t="str">
        <f>IF(IFERROR(HLOOKUP(U102,'Appraisal Inputs'!$C$346:$BK$390,15,0),"")="","",IFERROR(HLOOKUP(U102,'Appraisal Inputs'!$C$346:$BK$390,15,0),""))</f>
        <v/>
      </c>
      <c r="V116" s="300" t="str">
        <f>IF(IFERROR(HLOOKUP(V102,'Appraisal Inputs'!$C$346:$BK$390,15,0),"")="","",IFERROR(HLOOKUP(V102,'Appraisal Inputs'!$C$346:$BK$390,15,0),""))</f>
        <v/>
      </c>
      <c r="W116" s="299" t="str">
        <f>IF(IFERROR(HLOOKUP(W102,'Appraisal Inputs'!$C$346:$BK$390,15,0),"")="","",IFERROR(HLOOKUP(W102,'Appraisal Inputs'!$C$346:$BK$390,15,0),""))</f>
        <v/>
      </c>
      <c r="X116" s="300" t="str">
        <f>IF(IFERROR(HLOOKUP(X102,'Appraisal Inputs'!$C$346:$BK$390,15,0),"")="","",IFERROR(HLOOKUP(X102,'Appraisal Inputs'!$C$346:$BK$390,15,0),""))</f>
        <v/>
      </c>
      <c r="Y116" s="299" t="str">
        <f>IF(IFERROR(HLOOKUP(Y102,'Appraisal Inputs'!$C$346:$BK$390,15,0),"")="","",IFERROR(HLOOKUP(Y102,'Appraisal Inputs'!$C$346:$BK$390,15,0),""))</f>
        <v/>
      </c>
      <c r="Z116" s="300" t="str">
        <f>IF(IFERROR(HLOOKUP(Z102,'Appraisal Inputs'!$C$346:$BK$390,15,0),"")="","",IFERROR(HLOOKUP(Z102,'Appraisal Inputs'!$C$346:$BK$390,15,0),""))</f>
        <v/>
      </c>
      <c r="AA116" s="299" t="str">
        <f>IF(IFERROR(HLOOKUP(AA102,'Appraisal Inputs'!$C$346:$BK$390,15,0),"")="","",IFERROR(HLOOKUP(AA102,'Appraisal Inputs'!$C$346:$BK$390,15,0),""))</f>
        <v/>
      </c>
      <c r="AB116" s="300" t="str">
        <f>IF(IFERROR(HLOOKUP(AB102,'Appraisal Inputs'!$C$346:$BK$390,15,0),"")="","",IFERROR(HLOOKUP(AB102,'Appraisal Inputs'!$C$346:$BK$390,15,0),""))</f>
        <v/>
      </c>
      <c r="AC116" s="299" t="str">
        <f>IF(IFERROR(HLOOKUP(AC102,'Appraisal Inputs'!$C$346:$BK$390,15,0),"")="","",IFERROR(HLOOKUP(AC102,'Appraisal Inputs'!$C$346:$BK$390,15,0),""))</f>
        <v/>
      </c>
      <c r="AD116" s="300" t="str">
        <f>IF(IFERROR(HLOOKUP(AD102,'Appraisal Inputs'!$C$346:$BK$390,15,0),"")="","",IFERROR(HLOOKUP(AD102,'Appraisal Inputs'!$C$346:$BK$390,15,0),""))</f>
        <v/>
      </c>
      <c r="AE116" s="299" t="str">
        <f>IF(IFERROR(HLOOKUP(AE102,'Appraisal Inputs'!$C$346:$BK$390,15,0),"")="","",IFERROR(HLOOKUP(AE102,'Appraisal Inputs'!$C$346:$BK$390,15,0),""))</f>
        <v/>
      </c>
      <c r="AF116" s="300" t="str">
        <f>IF(IFERROR(HLOOKUP(AF102,'Appraisal Inputs'!$C$346:$BK$390,15,0),"")="","",IFERROR(HLOOKUP(AF102,'Appraisal Inputs'!$C$346:$BK$390,15,0),""))</f>
        <v/>
      </c>
      <c r="AG116" s="299" t="str">
        <f>IF(IFERROR(HLOOKUP(AG102,'Appraisal Inputs'!$C$346:$BK$390,15,0),"")="","",IFERROR(HLOOKUP(AG102,'Appraisal Inputs'!$C$346:$BK$390,15,0),""))</f>
        <v/>
      </c>
      <c r="AH116" s="300" t="str">
        <f>IF(IFERROR(HLOOKUP(AH102,'Appraisal Inputs'!$C$346:$BK$390,15,0),"")="","",IFERROR(HLOOKUP(AH102,'Appraisal Inputs'!$C$346:$BK$390,15,0),""))</f>
        <v/>
      </c>
      <c r="AI116" s="299" t="str">
        <f>IF(IFERROR(HLOOKUP(AI102,'Appraisal Inputs'!$C$346:$BK$390,15,0),"")="","",IFERROR(HLOOKUP(AI102,'Appraisal Inputs'!$C$346:$BK$390,15,0),""))</f>
        <v/>
      </c>
      <c r="AJ116" s="300" t="str">
        <f>IF(IFERROR(HLOOKUP(AJ102,'Appraisal Inputs'!$C$346:$BK$390,15,0),"")="","",IFERROR(HLOOKUP(AJ102,'Appraisal Inputs'!$C$346:$BK$390,15,0),""))</f>
        <v/>
      </c>
      <c r="AK116" s="299" t="str">
        <f>IF(IFERROR(HLOOKUP(AK102,'Appraisal Inputs'!$C$346:$BK$390,15,0),"")="","",IFERROR(HLOOKUP(AK102,'Appraisal Inputs'!$C$346:$BK$390,15,0),""))</f>
        <v/>
      </c>
      <c r="AL116" s="300" t="str">
        <f>IF(IFERROR(HLOOKUP(AL102,'Appraisal Inputs'!$C$346:$BK$390,15,0),"")="","",IFERROR(HLOOKUP(AL102,'Appraisal Inputs'!$C$346:$BK$390,15,0),""))</f>
        <v/>
      </c>
      <c r="AM116" s="299" t="str">
        <f>IF(IFERROR(HLOOKUP(AM102,'Appraisal Inputs'!$C$346:$BK$390,15,0),"")="","",IFERROR(HLOOKUP(AM102,'Appraisal Inputs'!$C$346:$BK$390,15,0),""))</f>
        <v/>
      </c>
      <c r="AN116" s="300" t="str">
        <f>IF(IFERROR(HLOOKUP(AN102,'Appraisal Inputs'!$C$346:$BK$390,15,0),"")="","",IFERROR(HLOOKUP(AN102,'Appraisal Inputs'!$C$346:$BK$390,15,0),""))</f>
        <v/>
      </c>
      <c r="AO116" s="299" t="str">
        <f>IF(IFERROR(HLOOKUP(AO102,'Appraisal Inputs'!$C$346:$BK$390,15,0),"")="","",IFERROR(HLOOKUP(AO102,'Appraisal Inputs'!$C$346:$BK$390,15,0),""))</f>
        <v/>
      </c>
      <c r="AP116" s="300" t="str">
        <f>IF(IFERROR(HLOOKUP(AP102,'Appraisal Inputs'!$C$346:$BK$390,15,0),"")="","",IFERROR(HLOOKUP(AP102,'Appraisal Inputs'!$C$346:$BK$390,15,0),""))</f>
        <v/>
      </c>
      <c r="AQ116" s="299" t="str">
        <f>IF(IFERROR(HLOOKUP(AQ102,'Appraisal Inputs'!$C$346:$BK$390,15,0),"")="","",IFERROR(HLOOKUP(AQ102,'Appraisal Inputs'!$C$346:$BK$390,15,0),""))</f>
        <v/>
      </c>
      <c r="AR116" s="300" t="str">
        <f>IF(IFERROR(HLOOKUP(AR102,'Appraisal Inputs'!$C$346:$BK$390,15,0),"")="","",IFERROR(HLOOKUP(AR102,'Appraisal Inputs'!$C$346:$BK$390,15,0),""))</f>
        <v/>
      </c>
      <c r="AS116" s="299" t="str">
        <f>IF(IFERROR(HLOOKUP(AS102,'Appraisal Inputs'!$C$346:$BK$390,15,0),"")="","",IFERROR(HLOOKUP(AS102,'Appraisal Inputs'!$C$346:$BK$390,15,0),""))</f>
        <v/>
      </c>
      <c r="AT116" s="300" t="str">
        <f>IF(IFERROR(HLOOKUP(AT102,'Appraisal Inputs'!$C$346:$BK$390,15,0),"")="","",IFERROR(HLOOKUP(AT102,'Appraisal Inputs'!$C$346:$BK$390,15,0),""))</f>
        <v/>
      </c>
      <c r="AU116" s="299" t="str">
        <f>IF(IFERROR(HLOOKUP(AU102,'Appraisal Inputs'!$C$346:$BK$390,15,0),"")="","",IFERROR(HLOOKUP(AU102,'Appraisal Inputs'!$C$346:$BK$390,15,0),""))</f>
        <v/>
      </c>
      <c r="AV116" s="300" t="str">
        <f>IF(IFERROR(HLOOKUP(AV102,'Appraisal Inputs'!$C$346:$BK$390,15,0),"")="","",IFERROR(HLOOKUP(AV102,'Appraisal Inputs'!$C$346:$BK$390,15,0),""))</f>
        <v/>
      </c>
      <c r="AW116" s="299" t="str">
        <f>IF(IFERROR(HLOOKUP(AW102,'Appraisal Inputs'!$C$346:$BK$390,15,0),"")="","",IFERROR(HLOOKUP(AW102,'Appraisal Inputs'!$C$346:$BK$390,15,0),""))</f>
        <v/>
      </c>
      <c r="AX116" s="300" t="str">
        <f>IF(IFERROR(HLOOKUP(AX102,'Appraisal Inputs'!$C$346:$BK$390,15,0),"")="","",IFERROR(HLOOKUP(AX102,'Appraisal Inputs'!$C$346:$BK$390,15,0),""))</f>
        <v/>
      </c>
      <c r="AY116" s="299" t="str">
        <f>IF(IFERROR(HLOOKUP(AY102,'Appraisal Inputs'!$C$346:$BK$390,15,0),"")="","",IFERROR(HLOOKUP(AY102,'Appraisal Inputs'!$C$346:$BK$390,15,0),""))</f>
        <v/>
      </c>
      <c r="AZ116" s="300" t="str">
        <f>IF(IFERROR(HLOOKUP(AZ102,'Appraisal Inputs'!$C$346:$BK$390,15,0),"")="","",IFERROR(HLOOKUP(AZ102,'Appraisal Inputs'!$C$346:$BK$390,15,0),""))</f>
        <v/>
      </c>
      <c r="BA116" s="299" t="str">
        <f>IF(IFERROR(HLOOKUP(BA102,'Appraisal Inputs'!$C$346:$BK$390,15,0),"")="","",IFERROR(HLOOKUP(BA102,'Appraisal Inputs'!$C$346:$BK$390,15,0),""))</f>
        <v/>
      </c>
      <c r="BB116" s="300" t="str">
        <f>IF(IFERROR(HLOOKUP(BB102,'Appraisal Inputs'!$C$346:$BK$390,15,0),"")="","",IFERROR(HLOOKUP(BB102,'Appraisal Inputs'!$C$346:$BK$390,15,0),""))</f>
        <v/>
      </c>
      <c r="BC116" s="299" t="str">
        <f>IF(IFERROR(HLOOKUP(BC102,'Appraisal Inputs'!$C$346:$BK$390,15,0),"")="","",IFERROR(HLOOKUP(BC102,'Appraisal Inputs'!$C$346:$BK$390,15,0),""))</f>
        <v/>
      </c>
      <c r="BD116" s="300" t="str">
        <f>IF(IFERROR(HLOOKUP(BD102,'Appraisal Inputs'!$C$346:$BK$390,15,0),"")="","",IFERROR(HLOOKUP(BD102,'Appraisal Inputs'!$C$346:$BK$390,15,0),""))</f>
        <v/>
      </c>
      <c r="BE116" s="299" t="str">
        <f>IF(IFERROR(HLOOKUP(BE102,'Appraisal Inputs'!$C$346:$BK$390,15,0),"")="","",IFERROR(HLOOKUP(BE102,'Appraisal Inputs'!$C$346:$BK$390,15,0),""))</f>
        <v/>
      </c>
      <c r="BF116" s="300" t="str">
        <f>IF(IFERROR(HLOOKUP(BF102,'Appraisal Inputs'!$C$346:$BK$390,15,0),"")="","",IFERROR(HLOOKUP(BF102,'Appraisal Inputs'!$C$346:$BK$390,15,0),""))</f>
        <v/>
      </c>
      <c r="BG116" s="299" t="str">
        <f>IF(IFERROR(HLOOKUP(BG102,'Appraisal Inputs'!$C$346:$BK$390,15,0),"")="","",IFERROR(HLOOKUP(BG102,'Appraisal Inputs'!$C$346:$BK$390,15,0),""))</f>
        <v/>
      </c>
      <c r="BH116" s="300" t="str">
        <f>IF(IFERROR(HLOOKUP(BH102,'Appraisal Inputs'!$C$346:$BK$390,15,0),"")="","",IFERROR(HLOOKUP(BH102,'Appraisal Inputs'!$C$346:$BK$390,15,0),""))</f>
        <v/>
      </c>
      <c r="BI116" s="299" t="str">
        <f>IF(IFERROR(HLOOKUP(BI102,'Appraisal Inputs'!$C$346:$BK$390,15,0),"")="","",IFERROR(HLOOKUP(BI102,'Appraisal Inputs'!$C$346:$BK$390,15,0),""))</f>
        <v/>
      </c>
      <c r="BJ116" s="315" t="str">
        <f>IF(IFERROR(HLOOKUP(BJ102,'Appraisal Inputs'!$C$346:$BK$390,15,0),"")="","",IFERROR(HLOOKUP(BJ102,'Appraisal Inputs'!$C$346:$BK$390,15,0),""))</f>
        <v/>
      </c>
      <c r="BL116" s="299">
        <f t="shared" si="5"/>
        <v>0</v>
      </c>
      <c r="BM116" s="318" t="str">
        <f t="shared" si="4"/>
        <v>No</v>
      </c>
    </row>
    <row r="117" spans="1:65" x14ac:dyDescent="0.25">
      <c r="A117" s="86"/>
      <c r="B117" s="143" t="str">
        <f>'Appraisal Inputs'!C361</f>
        <v>Comp 12</v>
      </c>
      <c r="C117" s="299" t="str">
        <f>IF(IFERROR(HLOOKUP(C102,'Appraisal Inputs'!$C$346:$BK$390,16,0),"")="","",IFERROR(HLOOKUP(C102,'Appraisal Inputs'!$C$346:$BK$390,16,0),""))</f>
        <v/>
      </c>
      <c r="D117" s="300" t="str">
        <f>IF(IFERROR(HLOOKUP(D102,'Appraisal Inputs'!$C$346:$BK$390,16,0),"")="","",IFERROR(HLOOKUP(D102,'Appraisal Inputs'!$C$346:$BK$390,16,0),""))</f>
        <v/>
      </c>
      <c r="E117" s="299" t="str">
        <f>IF(IFERROR(HLOOKUP(E102,'Appraisal Inputs'!$C$346:$BK$390,16,0),"")="","",IFERROR(HLOOKUP(E102,'Appraisal Inputs'!$C$346:$BK$390,16,0),""))</f>
        <v/>
      </c>
      <c r="F117" s="300" t="str">
        <f>IF(IFERROR(HLOOKUP(F102,'Appraisal Inputs'!$C$346:$BK$390,16,0),"")="","",IFERROR(HLOOKUP(F102,'Appraisal Inputs'!$C$346:$BK$390,16,0),""))</f>
        <v/>
      </c>
      <c r="G117" s="299" t="str">
        <f>IF(IFERROR(HLOOKUP(G102,'Appraisal Inputs'!$C$346:$BK$390,16,0),"")="","",IFERROR(HLOOKUP(G102,'Appraisal Inputs'!$C$346:$BK$390,16,0),""))</f>
        <v/>
      </c>
      <c r="H117" s="300" t="str">
        <f>IF(IFERROR(HLOOKUP(H102,'Appraisal Inputs'!$C$346:$BK$390,16,0),"")="","",IFERROR(HLOOKUP(H102,'Appraisal Inputs'!$C$346:$BK$390,16,0),""))</f>
        <v/>
      </c>
      <c r="I117" s="299" t="str">
        <f>IF(IFERROR(HLOOKUP(I102,'Appraisal Inputs'!$C$346:$BK$390,16,0),"")="","",IFERROR(HLOOKUP(I102,'Appraisal Inputs'!$C$346:$BK$390,16,0),""))</f>
        <v/>
      </c>
      <c r="J117" s="300" t="str">
        <f>IF(IFERROR(HLOOKUP(J102,'Appraisal Inputs'!$C$346:$BK$390,16,0),"")="","",IFERROR(HLOOKUP(J102,'Appraisal Inputs'!$C$346:$BK$390,16,0),""))</f>
        <v/>
      </c>
      <c r="K117" s="299" t="str">
        <f>IF(IFERROR(HLOOKUP(K102,'Appraisal Inputs'!$C$346:$BK$390,16,0),"")="","",IFERROR(HLOOKUP(K102,'Appraisal Inputs'!$C$346:$BK$390,16,0),""))</f>
        <v/>
      </c>
      <c r="L117" s="300" t="str">
        <f>IF(IFERROR(HLOOKUP(L102,'Appraisal Inputs'!$C$346:$BK$390,16,0),"")="","",IFERROR(HLOOKUP(L102,'Appraisal Inputs'!$C$346:$BK$390,16,0),""))</f>
        <v/>
      </c>
      <c r="M117" s="299" t="str">
        <f>IF(IFERROR(HLOOKUP(M102,'Appraisal Inputs'!$C$346:$BK$390,16,0),"")="","",IFERROR(HLOOKUP(M102,'Appraisal Inputs'!$C$346:$BK$390,16,0),""))</f>
        <v/>
      </c>
      <c r="N117" s="300" t="str">
        <f>IF(IFERROR(HLOOKUP(N102,'Appraisal Inputs'!$C$346:$BK$390,16,0),"")="","",IFERROR(HLOOKUP(N102,'Appraisal Inputs'!$C$346:$BK$390,16,0),""))</f>
        <v/>
      </c>
      <c r="O117" s="299" t="str">
        <f>IF(IFERROR(HLOOKUP(O102,'Appraisal Inputs'!$C$346:$BK$390,16,0),"")="","",IFERROR(HLOOKUP(O102,'Appraisal Inputs'!$C$346:$BK$390,16,0),""))</f>
        <v/>
      </c>
      <c r="P117" s="300" t="str">
        <f>IF(IFERROR(HLOOKUP(P102,'Appraisal Inputs'!$C$346:$BK$390,16,0),"")="","",IFERROR(HLOOKUP(P102,'Appraisal Inputs'!$C$346:$BK$390,16,0),""))</f>
        <v/>
      </c>
      <c r="Q117" s="299" t="str">
        <f>IF(IFERROR(HLOOKUP(Q102,'Appraisal Inputs'!$C$346:$BK$390,16,0),"")="","",IFERROR(HLOOKUP(Q102,'Appraisal Inputs'!$C$346:$BK$390,16,0),""))</f>
        <v/>
      </c>
      <c r="R117" s="300" t="str">
        <f>IF(IFERROR(HLOOKUP(R102,'Appraisal Inputs'!$C$346:$BK$390,16,0),"")="","",IFERROR(HLOOKUP(R102,'Appraisal Inputs'!$C$346:$BK$390,16,0),""))</f>
        <v/>
      </c>
      <c r="S117" s="299" t="str">
        <f>IF(IFERROR(HLOOKUP(S102,'Appraisal Inputs'!$C$346:$BK$390,16,0),"")="","",IFERROR(HLOOKUP(S102,'Appraisal Inputs'!$C$346:$BK$390,16,0),""))</f>
        <v/>
      </c>
      <c r="T117" s="300" t="str">
        <f>IF(IFERROR(HLOOKUP(T102,'Appraisal Inputs'!$C$346:$BK$390,16,0),"")="","",IFERROR(HLOOKUP(T102,'Appraisal Inputs'!$C$346:$BK$390,16,0),""))</f>
        <v/>
      </c>
      <c r="U117" s="299" t="str">
        <f>IF(IFERROR(HLOOKUP(U102,'Appraisal Inputs'!$C$346:$BK$390,16,0),"")="","",IFERROR(HLOOKUP(U102,'Appraisal Inputs'!$C$346:$BK$390,16,0),""))</f>
        <v/>
      </c>
      <c r="V117" s="300" t="str">
        <f>IF(IFERROR(HLOOKUP(V102,'Appraisal Inputs'!$C$346:$BK$390,16,0),"")="","",IFERROR(HLOOKUP(V102,'Appraisal Inputs'!$C$346:$BK$390,16,0),""))</f>
        <v/>
      </c>
      <c r="W117" s="299" t="str">
        <f>IF(IFERROR(HLOOKUP(W102,'Appraisal Inputs'!$C$346:$BK$390,16,0),"")="","",IFERROR(HLOOKUP(W102,'Appraisal Inputs'!$C$346:$BK$390,16,0),""))</f>
        <v/>
      </c>
      <c r="X117" s="300" t="str">
        <f>IF(IFERROR(HLOOKUP(X102,'Appraisal Inputs'!$C$346:$BK$390,16,0),"")="","",IFERROR(HLOOKUP(X102,'Appraisal Inputs'!$C$346:$BK$390,16,0),""))</f>
        <v/>
      </c>
      <c r="Y117" s="299" t="str">
        <f>IF(IFERROR(HLOOKUP(Y102,'Appraisal Inputs'!$C$346:$BK$390,16,0),"")="","",IFERROR(HLOOKUP(Y102,'Appraisal Inputs'!$C$346:$BK$390,16,0),""))</f>
        <v/>
      </c>
      <c r="Z117" s="300" t="str">
        <f>IF(IFERROR(HLOOKUP(Z102,'Appraisal Inputs'!$C$346:$BK$390,16,0),"")="","",IFERROR(HLOOKUP(Z102,'Appraisal Inputs'!$C$346:$BK$390,16,0),""))</f>
        <v/>
      </c>
      <c r="AA117" s="299" t="str">
        <f>IF(IFERROR(HLOOKUP(AA102,'Appraisal Inputs'!$C$346:$BK$390,16,0),"")="","",IFERROR(HLOOKUP(AA102,'Appraisal Inputs'!$C$346:$BK$390,16,0),""))</f>
        <v/>
      </c>
      <c r="AB117" s="300" t="str">
        <f>IF(IFERROR(HLOOKUP(AB102,'Appraisal Inputs'!$C$346:$BK$390,16,0),"")="","",IFERROR(HLOOKUP(AB102,'Appraisal Inputs'!$C$346:$BK$390,16,0),""))</f>
        <v/>
      </c>
      <c r="AC117" s="299" t="str">
        <f>IF(IFERROR(HLOOKUP(AC102,'Appraisal Inputs'!$C$346:$BK$390,16,0),"")="","",IFERROR(HLOOKUP(AC102,'Appraisal Inputs'!$C$346:$BK$390,16,0),""))</f>
        <v/>
      </c>
      <c r="AD117" s="300" t="str">
        <f>IF(IFERROR(HLOOKUP(AD102,'Appraisal Inputs'!$C$346:$BK$390,16,0),"")="","",IFERROR(HLOOKUP(AD102,'Appraisal Inputs'!$C$346:$BK$390,16,0),""))</f>
        <v/>
      </c>
      <c r="AE117" s="299" t="str">
        <f>IF(IFERROR(HLOOKUP(AE102,'Appraisal Inputs'!$C$346:$BK$390,16,0),"")="","",IFERROR(HLOOKUP(AE102,'Appraisal Inputs'!$C$346:$BK$390,16,0),""))</f>
        <v/>
      </c>
      <c r="AF117" s="300" t="str">
        <f>IF(IFERROR(HLOOKUP(AF102,'Appraisal Inputs'!$C$346:$BK$390,16,0),"")="","",IFERROR(HLOOKUP(AF102,'Appraisal Inputs'!$C$346:$BK$390,16,0),""))</f>
        <v/>
      </c>
      <c r="AG117" s="299" t="str">
        <f>IF(IFERROR(HLOOKUP(AG102,'Appraisal Inputs'!$C$346:$BK$390,16,0),"")="","",IFERROR(HLOOKUP(AG102,'Appraisal Inputs'!$C$346:$BK$390,16,0),""))</f>
        <v/>
      </c>
      <c r="AH117" s="300" t="str">
        <f>IF(IFERROR(HLOOKUP(AH102,'Appraisal Inputs'!$C$346:$BK$390,16,0),"")="","",IFERROR(HLOOKUP(AH102,'Appraisal Inputs'!$C$346:$BK$390,16,0),""))</f>
        <v/>
      </c>
      <c r="AI117" s="299" t="str">
        <f>IF(IFERROR(HLOOKUP(AI102,'Appraisal Inputs'!$C$346:$BK$390,16,0),"")="","",IFERROR(HLOOKUP(AI102,'Appraisal Inputs'!$C$346:$BK$390,16,0),""))</f>
        <v/>
      </c>
      <c r="AJ117" s="300" t="str">
        <f>IF(IFERROR(HLOOKUP(AJ102,'Appraisal Inputs'!$C$346:$BK$390,16,0),"")="","",IFERROR(HLOOKUP(AJ102,'Appraisal Inputs'!$C$346:$BK$390,16,0),""))</f>
        <v/>
      </c>
      <c r="AK117" s="299" t="str">
        <f>IF(IFERROR(HLOOKUP(AK102,'Appraisal Inputs'!$C$346:$BK$390,16,0),"")="","",IFERROR(HLOOKUP(AK102,'Appraisal Inputs'!$C$346:$BK$390,16,0),""))</f>
        <v/>
      </c>
      <c r="AL117" s="300" t="str">
        <f>IF(IFERROR(HLOOKUP(AL102,'Appraisal Inputs'!$C$346:$BK$390,16,0),"")="","",IFERROR(HLOOKUP(AL102,'Appraisal Inputs'!$C$346:$BK$390,16,0),""))</f>
        <v/>
      </c>
      <c r="AM117" s="299" t="str">
        <f>IF(IFERROR(HLOOKUP(AM102,'Appraisal Inputs'!$C$346:$BK$390,16,0),"")="","",IFERROR(HLOOKUP(AM102,'Appraisal Inputs'!$C$346:$BK$390,16,0),""))</f>
        <v/>
      </c>
      <c r="AN117" s="300" t="str">
        <f>IF(IFERROR(HLOOKUP(AN102,'Appraisal Inputs'!$C$346:$BK$390,16,0),"")="","",IFERROR(HLOOKUP(AN102,'Appraisal Inputs'!$C$346:$BK$390,16,0),""))</f>
        <v/>
      </c>
      <c r="AO117" s="299" t="str">
        <f>IF(IFERROR(HLOOKUP(AO102,'Appraisal Inputs'!$C$346:$BK$390,16,0),"")="","",IFERROR(HLOOKUP(AO102,'Appraisal Inputs'!$C$346:$BK$390,16,0),""))</f>
        <v/>
      </c>
      <c r="AP117" s="300" t="str">
        <f>IF(IFERROR(HLOOKUP(AP102,'Appraisal Inputs'!$C$346:$BK$390,16,0),"")="","",IFERROR(HLOOKUP(AP102,'Appraisal Inputs'!$C$346:$BK$390,16,0),""))</f>
        <v/>
      </c>
      <c r="AQ117" s="299" t="str">
        <f>IF(IFERROR(HLOOKUP(AQ102,'Appraisal Inputs'!$C$346:$BK$390,16,0),"")="","",IFERROR(HLOOKUP(AQ102,'Appraisal Inputs'!$C$346:$BK$390,16,0),""))</f>
        <v/>
      </c>
      <c r="AR117" s="300" t="str">
        <f>IF(IFERROR(HLOOKUP(AR102,'Appraisal Inputs'!$C$346:$BK$390,16,0),"")="","",IFERROR(HLOOKUP(AR102,'Appraisal Inputs'!$C$346:$BK$390,16,0),""))</f>
        <v/>
      </c>
      <c r="AS117" s="299" t="str">
        <f>IF(IFERROR(HLOOKUP(AS102,'Appraisal Inputs'!$C$346:$BK$390,16,0),"")="","",IFERROR(HLOOKUP(AS102,'Appraisal Inputs'!$C$346:$BK$390,16,0),""))</f>
        <v/>
      </c>
      <c r="AT117" s="300" t="str">
        <f>IF(IFERROR(HLOOKUP(AT102,'Appraisal Inputs'!$C$346:$BK$390,16,0),"")="","",IFERROR(HLOOKUP(AT102,'Appraisal Inputs'!$C$346:$BK$390,16,0),""))</f>
        <v/>
      </c>
      <c r="AU117" s="299" t="str">
        <f>IF(IFERROR(HLOOKUP(AU102,'Appraisal Inputs'!$C$346:$BK$390,16,0),"")="","",IFERROR(HLOOKUP(AU102,'Appraisal Inputs'!$C$346:$BK$390,16,0),""))</f>
        <v/>
      </c>
      <c r="AV117" s="300" t="str">
        <f>IF(IFERROR(HLOOKUP(AV102,'Appraisal Inputs'!$C$346:$BK$390,16,0),"")="","",IFERROR(HLOOKUP(AV102,'Appraisal Inputs'!$C$346:$BK$390,16,0),""))</f>
        <v/>
      </c>
      <c r="AW117" s="299" t="str">
        <f>IF(IFERROR(HLOOKUP(AW102,'Appraisal Inputs'!$C$346:$BK$390,16,0),"")="","",IFERROR(HLOOKUP(AW102,'Appraisal Inputs'!$C$346:$BK$390,16,0),""))</f>
        <v/>
      </c>
      <c r="AX117" s="300" t="str">
        <f>IF(IFERROR(HLOOKUP(AX102,'Appraisal Inputs'!$C$346:$BK$390,16,0),"")="","",IFERROR(HLOOKUP(AX102,'Appraisal Inputs'!$C$346:$BK$390,16,0),""))</f>
        <v/>
      </c>
      <c r="AY117" s="299" t="str">
        <f>IF(IFERROR(HLOOKUP(AY102,'Appraisal Inputs'!$C$346:$BK$390,16,0),"")="","",IFERROR(HLOOKUP(AY102,'Appraisal Inputs'!$C$346:$BK$390,16,0),""))</f>
        <v/>
      </c>
      <c r="AZ117" s="300" t="str">
        <f>IF(IFERROR(HLOOKUP(AZ102,'Appraisal Inputs'!$C$346:$BK$390,16,0),"")="","",IFERROR(HLOOKUP(AZ102,'Appraisal Inputs'!$C$346:$BK$390,16,0),""))</f>
        <v/>
      </c>
      <c r="BA117" s="299" t="str">
        <f>IF(IFERROR(HLOOKUP(BA102,'Appraisal Inputs'!$C$346:$BK$390,16,0),"")="","",IFERROR(HLOOKUP(BA102,'Appraisal Inputs'!$C$346:$BK$390,16,0),""))</f>
        <v/>
      </c>
      <c r="BB117" s="300" t="str">
        <f>IF(IFERROR(HLOOKUP(BB102,'Appraisal Inputs'!$C$346:$BK$390,16,0),"")="","",IFERROR(HLOOKUP(BB102,'Appraisal Inputs'!$C$346:$BK$390,16,0),""))</f>
        <v/>
      </c>
      <c r="BC117" s="299" t="str">
        <f>IF(IFERROR(HLOOKUP(BC102,'Appraisal Inputs'!$C$346:$BK$390,16,0),"")="","",IFERROR(HLOOKUP(BC102,'Appraisal Inputs'!$C$346:$BK$390,16,0),""))</f>
        <v/>
      </c>
      <c r="BD117" s="300" t="str">
        <f>IF(IFERROR(HLOOKUP(BD102,'Appraisal Inputs'!$C$346:$BK$390,16,0),"")="","",IFERROR(HLOOKUP(BD102,'Appraisal Inputs'!$C$346:$BK$390,16,0),""))</f>
        <v/>
      </c>
      <c r="BE117" s="299" t="str">
        <f>IF(IFERROR(HLOOKUP(BE102,'Appraisal Inputs'!$C$346:$BK$390,16,0),"")="","",IFERROR(HLOOKUP(BE102,'Appraisal Inputs'!$C$346:$BK$390,16,0),""))</f>
        <v/>
      </c>
      <c r="BF117" s="300" t="str">
        <f>IF(IFERROR(HLOOKUP(BF102,'Appraisal Inputs'!$C$346:$BK$390,16,0),"")="","",IFERROR(HLOOKUP(BF102,'Appraisal Inputs'!$C$346:$BK$390,16,0),""))</f>
        <v/>
      </c>
      <c r="BG117" s="299" t="str">
        <f>IF(IFERROR(HLOOKUP(BG102,'Appraisal Inputs'!$C$346:$BK$390,16,0),"")="","",IFERROR(HLOOKUP(BG102,'Appraisal Inputs'!$C$346:$BK$390,16,0),""))</f>
        <v/>
      </c>
      <c r="BH117" s="300" t="str">
        <f>IF(IFERROR(HLOOKUP(BH102,'Appraisal Inputs'!$C$346:$BK$390,16,0),"")="","",IFERROR(HLOOKUP(BH102,'Appraisal Inputs'!$C$346:$BK$390,16,0),""))</f>
        <v/>
      </c>
      <c r="BI117" s="299" t="str">
        <f>IF(IFERROR(HLOOKUP(BI102,'Appraisal Inputs'!$C$346:$BK$390,16,0),"")="","",IFERROR(HLOOKUP(BI102,'Appraisal Inputs'!$C$346:$BK$390,16,0),""))</f>
        <v/>
      </c>
      <c r="BJ117" s="315" t="str">
        <f>IF(IFERROR(HLOOKUP(BJ102,'Appraisal Inputs'!$C$346:$BK$390,16,0),"")="","",IFERROR(HLOOKUP(BJ102,'Appraisal Inputs'!$C$346:$BK$390,16,0),""))</f>
        <v/>
      </c>
      <c r="BL117" s="299">
        <f t="shared" si="5"/>
        <v>0</v>
      </c>
      <c r="BM117" s="318" t="str">
        <f t="shared" si="4"/>
        <v>No</v>
      </c>
    </row>
    <row r="118" spans="1:65" x14ac:dyDescent="0.25">
      <c r="A118" s="86"/>
      <c r="B118" s="143" t="str">
        <f>'Appraisal Inputs'!C362</f>
        <v>Comp 13</v>
      </c>
      <c r="C118" s="299" t="str">
        <f>IF(IFERROR(HLOOKUP(C102,'Appraisal Inputs'!$C$346:$BK$390,17,0),"")="","",IFERROR(HLOOKUP(C102,'Appraisal Inputs'!$C$346:$BK$390,17,0),""))</f>
        <v/>
      </c>
      <c r="D118" s="300" t="str">
        <f>IF(IFERROR(HLOOKUP(D102,'Appraisal Inputs'!$C$346:$BK$390,17,0),"")="","",IFERROR(HLOOKUP(D102,'Appraisal Inputs'!$C$346:$BK$390,17,0),""))</f>
        <v/>
      </c>
      <c r="E118" s="299" t="str">
        <f>IF(IFERROR(HLOOKUP(E102,'Appraisal Inputs'!$C$346:$BK$390,17,0),"")="","",IFERROR(HLOOKUP(E102,'Appraisal Inputs'!$C$346:$BK$390,17,0),""))</f>
        <v/>
      </c>
      <c r="F118" s="300" t="str">
        <f>IF(IFERROR(HLOOKUP(F102,'Appraisal Inputs'!$C$346:$BK$390,17,0),"")="","",IFERROR(HLOOKUP(F102,'Appraisal Inputs'!$C$346:$BK$390,17,0),""))</f>
        <v/>
      </c>
      <c r="G118" s="299" t="str">
        <f>IF(IFERROR(HLOOKUP(G102,'Appraisal Inputs'!$C$346:$BK$390,17,0),"")="","",IFERROR(HLOOKUP(G102,'Appraisal Inputs'!$C$346:$BK$390,17,0),""))</f>
        <v/>
      </c>
      <c r="H118" s="300" t="str">
        <f>IF(IFERROR(HLOOKUP(H102,'Appraisal Inputs'!$C$346:$BK$390,17,0),"")="","",IFERROR(HLOOKUP(H102,'Appraisal Inputs'!$C$346:$BK$390,17,0),""))</f>
        <v/>
      </c>
      <c r="I118" s="299" t="str">
        <f>IF(IFERROR(HLOOKUP(I102,'Appraisal Inputs'!$C$346:$BK$390,17,0),"")="","",IFERROR(HLOOKUP(I102,'Appraisal Inputs'!$C$346:$BK$390,17,0),""))</f>
        <v/>
      </c>
      <c r="J118" s="300" t="str">
        <f>IF(IFERROR(HLOOKUP(J102,'Appraisal Inputs'!$C$346:$BK$390,17,0),"")="","",IFERROR(HLOOKUP(J102,'Appraisal Inputs'!$C$346:$BK$390,17,0),""))</f>
        <v/>
      </c>
      <c r="K118" s="299" t="str">
        <f>IF(IFERROR(HLOOKUP(K102,'Appraisal Inputs'!$C$346:$BK$390,17,0),"")="","",IFERROR(HLOOKUP(K102,'Appraisal Inputs'!$C$346:$BK$390,17,0),""))</f>
        <v/>
      </c>
      <c r="L118" s="300" t="str">
        <f>IF(IFERROR(HLOOKUP(L102,'Appraisal Inputs'!$C$346:$BK$390,17,0),"")="","",IFERROR(HLOOKUP(L102,'Appraisal Inputs'!$C$346:$BK$390,17,0),""))</f>
        <v/>
      </c>
      <c r="M118" s="299" t="str">
        <f>IF(IFERROR(HLOOKUP(M102,'Appraisal Inputs'!$C$346:$BK$390,17,0),"")="","",IFERROR(HLOOKUP(M102,'Appraisal Inputs'!$C$346:$BK$390,17,0),""))</f>
        <v/>
      </c>
      <c r="N118" s="300" t="str">
        <f>IF(IFERROR(HLOOKUP(N102,'Appraisal Inputs'!$C$346:$BK$390,17,0),"")="","",IFERROR(HLOOKUP(N102,'Appraisal Inputs'!$C$346:$BK$390,17,0),""))</f>
        <v/>
      </c>
      <c r="O118" s="299" t="str">
        <f>IF(IFERROR(HLOOKUP(O102,'Appraisal Inputs'!$C$346:$BK$390,17,0),"")="","",IFERROR(HLOOKUP(O102,'Appraisal Inputs'!$C$346:$BK$390,17,0),""))</f>
        <v/>
      </c>
      <c r="P118" s="300" t="str">
        <f>IF(IFERROR(HLOOKUP(P102,'Appraisal Inputs'!$C$346:$BK$390,17,0),"")="","",IFERROR(HLOOKUP(P102,'Appraisal Inputs'!$C$346:$BK$390,17,0),""))</f>
        <v/>
      </c>
      <c r="Q118" s="299" t="str">
        <f>IF(IFERROR(HLOOKUP(Q102,'Appraisal Inputs'!$C$346:$BK$390,17,0),"")="","",IFERROR(HLOOKUP(Q102,'Appraisal Inputs'!$C$346:$BK$390,17,0),""))</f>
        <v/>
      </c>
      <c r="R118" s="300" t="str">
        <f>IF(IFERROR(HLOOKUP(R102,'Appraisal Inputs'!$C$346:$BK$390,17,0),"")="","",IFERROR(HLOOKUP(R102,'Appraisal Inputs'!$C$346:$BK$390,17,0),""))</f>
        <v/>
      </c>
      <c r="S118" s="299" t="str">
        <f>IF(IFERROR(HLOOKUP(S102,'Appraisal Inputs'!$C$346:$BK$390,17,0),"")="","",IFERROR(HLOOKUP(S102,'Appraisal Inputs'!$C$346:$BK$390,17,0),""))</f>
        <v/>
      </c>
      <c r="T118" s="300" t="str">
        <f>IF(IFERROR(HLOOKUP(T102,'Appraisal Inputs'!$C$346:$BK$390,17,0),"")="","",IFERROR(HLOOKUP(T102,'Appraisal Inputs'!$C$346:$BK$390,17,0),""))</f>
        <v/>
      </c>
      <c r="U118" s="299" t="str">
        <f>IF(IFERROR(HLOOKUP(U102,'Appraisal Inputs'!$C$346:$BK$390,17,0),"")="","",IFERROR(HLOOKUP(U102,'Appraisal Inputs'!$C$346:$BK$390,17,0),""))</f>
        <v/>
      </c>
      <c r="V118" s="300" t="str">
        <f>IF(IFERROR(HLOOKUP(V102,'Appraisal Inputs'!$C$346:$BK$390,17,0),"")="","",IFERROR(HLOOKUP(V102,'Appraisal Inputs'!$C$346:$BK$390,17,0),""))</f>
        <v/>
      </c>
      <c r="W118" s="299" t="str">
        <f>IF(IFERROR(HLOOKUP(W102,'Appraisal Inputs'!$C$346:$BK$390,17,0),"")="","",IFERROR(HLOOKUP(W102,'Appraisal Inputs'!$C$346:$BK$390,17,0),""))</f>
        <v/>
      </c>
      <c r="X118" s="300" t="str">
        <f>IF(IFERROR(HLOOKUP(X102,'Appraisal Inputs'!$C$346:$BK$390,17,0),"")="","",IFERROR(HLOOKUP(X102,'Appraisal Inputs'!$C$346:$BK$390,17,0),""))</f>
        <v/>
      </c>
      <c r="Y118" s="299" t="str">
        <f>IF(IFERROR(HLOOKUP(Y102,'Appraisal Inputs'!$C$346:$BK$390,17,0),"")="","",IFERROR(HLOOKUP(Y102,'Appraisal Inputs'!$C$346:$BK$390,17,0),""))</f>
        <v/>
      </c>
      <c r="Z118" s="300" t="str">
        <f>IF(IFERROR(HLOOKUP(Z102,'Appraisal Inputs'!$C$346:$BK$390,17,0),"")="","",IFERROR(HLOOKUP(Z102,'Appraisal Inputs'!$C$346:$BK$390,17,0),""))</f>
        <v/>
      </c>
      <c r="AA118" s="299" t="str">
        <f>IF(IFERROR(HLOOKUP(AA102,'Appraisal Inputs'!$C$346:$BK$390,17,0),"")="","",IFERROR(HLOOKUP(AA102,'Appraisal Inputs'!$C$346:$BK$390,17,0),""))</f>
        <v/>
      </c>
      <c r="AB118" s="300" t="str">
        <f>IF(IFERROR(HLOOKUP(AB102,'Appraisal Inputs'!$C$346:$BK$390,17,0),"")="","",IFERROR(HLOOKUP(AB102,'Appraisal Inputs'!$C$346:$BK$390,17,0),""))</f>
        <v/>
      </c>
      <c r="AC118" s="299" t="str">
        <f>IF(IFERROR(HLOOKUP(AC102,'Appraisal Inputs'!$C$346:$BK$390,17,0),"")="","",IFERROR(HLOOKUP(AC102,'Appraisal Inputs'!$C$346:$BK$390,17,0),""))</f>
        <v/>
      </c>
      <c r="AD118" s="300" t="str">
        <f>IF(IFERROR(HLOOKUP(AD102,'Appraisal Inputs'!$C$346:$BK$390,17,0),"")="","",IFERROR(HLOOKUP(AD102,'Appraisal Inputs'!$C$346:$BK$390,17,0),""))</f>
        <v/>
      </c>
      <c r="AE118" s="299" t="str">
        <f>IF(IFERROR(HLOOKUP(AE102,'Appraisal Inputs'!$C$346:$BK$390,17,0),"")="","",IFERROR(HLOOKUP(AE102,'Appraisal Inputs'!$C$346:$BK$390,17,0),""))</f>
        <v/>
      </c>
      <c r="AF118" s="300" t="str">
        <f>IF(IFERROR(HLOOKUP(AF102,'Appraisal Inputs'!$C$346:$BK$390,17,0),"")="","",IFERROR(HLOOKUP(AF102,'Appraisal Inputs'!$C$346:$BK$390,17,0),""))</f>
        <v/>
      </c>
      <c r="AG118" s="299" t="str">
        <f>IF(IFERROR(HLOOKUP(AG102,'Appraisal Inputs'!$C$346:$BK$390,17,0),"")="","",IFERROR(HLOOKUP(AG102,'Appraisal Inputs'!$C$346:$BK$390,17,0),""))</f>
        <v/>
      </c>
      <c r="AH118" s="300" t="str">
        <f>IF(IFERROR(HLOOKUP(AH102,'Appraisal Inputs'!$C$346:$BK$390,17,0),"")="","",IFERROR(HLOOKUP(AH102,'Appraisal Inputs'!$C$346:$BK$390,17,0),""))</f>
        <v/>
      </c>
      <c r="AI118" s="299" t="str">
        <f>IF(IFERROR(HLOOKUP(AI102,'Appraisal Inputs'!$C$346:$BK$390,17,0),"")="","",IFERROR(HLOOKUP(AI102,'Appraisal Inputs'!$C$346:$BK$390,17,0),""))</f>
        <v/>
      </c>
      <c r="AJ118" s="300" t="str">
        <f>IF(IFERROR(HLOOKUP(AJ102,'Appraisal Inputs'!$C$346:$BK$390,17,0),"")="","",IFERROR(HLOOKUP(AJ102,'Appraisal Inputs'!$C$346:$BK$390,17,0),""))</f>
        <v/>
      </c>
      <c r="AK118" s="299" t="str">
        <f>IF(IFERROR(HLOOKUP(AK102,'Appraisal Inputs'!$C$346:$BK$390,17,0),"")="","",IFERROR(HLOOKUP(AK102,'Appraisal Inputs'!$C$346:$BK$390,17,0),""))</f>
        <v/>
      </c>
      <c r="AL118" s="300" t="str">
        <f>IF(IFERROR(HLOOKUP(AL102,'Appraisal Inputs'!$C$346:$BK$390,17,0),"")="","",IFERROR(HLOOKUP(AL102,'Appraisal Inputs'!$C$346:$BK$390,17,0),""))</f>
        <v/>
      </c>
      <c r="AM118" s="299" t="str">
        <f>IF(IFERROR(HLOOKUP(AM102,'Appraisal Inputs'!$C$346:$BK$390,17,0),"")="","",IFERROR(HLOOKUP(AM102,'Appraisal Inputs'!$C$346:$BK$390,17,0),""))</f>
        <v/>
      </c>
      <c r="AN118" s="300" t="str">
        <f>IF(IFERROR(HLOOKUP(AN102,'Appraisal Inputs'!$C$346:$BK$390,17,0),"")="","",IFERROR(HLOOKUP(AN102,'Appraisal Inputs'!$C$346:$BK$390,17,0),""))</f>
        <v/>
      </c>
      <c r="AO118" s="299" t="str">
        <f>IF(IFERROR(HLOOKUP(AO102,'Appraisal Inputs'!$C$346:$BK$390,17,0),"")="","",IFERROR(HLOOKUP(AO102,'Appraisal Inputs'!$C$346:$BK$390,17,0),""))</f>
        <v/>
      </c>
      <c r="AP118" s="300" t="str">
        <f>IF(IFERROR(HLOOKUP(AP102,'Appraisal Inputs'!$C$346:$BK$390,17,0),"")="","",IFERROR(HLOOKUP(AP102,'Appraisal Inputs'!$C$346:$BK$390,17,0),""))</f>
        <v/>
      </c>
      <c r="AQ118" s="299" t="str">
        <f>IF(IFERROR(HLOOKUP(AQ102,'Appraisal Inputs'!$C$346:$BK$390,17,0),"")="","",IFERROR(HLOOKUP(AQ102,'Appraisal Inputs'!$C$346:$BK$390,17,0),""))</f>
        <v/>
      </c>
      <c r="AR118" s="300" t="str">
        <f>IF(IFERROR(HLOOKUP(AR102,'Appraisal Inputs'!$C$346:$BK$390,17,0),"")="","",IFERROR(HLOOKUP(AR102,'Appraisal Inputs'!$C$346:$BK$390,17,0),""))</f>
        <v/>
      </c>
      <c r="AS118" s="299" t="str">
        <f>IF(IFERROR(HLOOKUP(AS102,'Appraisal Inputs'!$C$346:$BK$390,17,0),"")="","",IFERROR(HLOOKUP(AS102,'Appraisal Inputs'!$C$346:$BK$390,17,0),""))</f>
        <v/>
      </c>
      <c r="AT118" s="300" t="str">
        <f>IF(IFERROR(HLOOKUP(AT102,'Appraisal Inputs'!$C$346:$BK$390,17,0),"")="","",IFERROR(HLOOKUP(AT102,'Appraisal Inputs'!$C$346:$BK$390,17,0),""))</f>
        <v/>
      </c>
      <c r="AU118" s="299" t="str">
        <f>IF(IFERROR(HLOOKUP(AU102,'Appraisal Inputs'!$C$346:$BK$390,17,0),"")="","",IFERROR(HLOOKUP(AU102,'Appraisal Inputs'!$C$346:$BK$390,17,0),""))</f>
        <v/>
      </c>
      <c r="AV118" s="300" t="str">
        <f>IF(IFERROR(HLOOKUP(AV102,'Appraisal Inputs'!$C$346:$BK$390,17,0),"")="","",IFERROR(HLOOKUP(AV102,'Appraisal Inputs'!$C$346:$BK$390,17,0),""))</f>
        <v/>
      </c>
      <c r="AW118" s="299" t="str">
        <f>IF(IFERROR(HLOOKUP(AW102,'Appraisal Inputs'!$C$346:$BK$390,17,0),"")="","",IFERROR(HLOOKUP(AW102,'Appraisal Inputs'!$C$346:$BK$390,17,0),""))</f>
        <v/>
      </c>
      <c r="AX118" s="300" t="str">
        <f>IF(IFERROR(HLOOKUP(AX102,'Appraisal Inputs'!$C$346:$BK$390,17,0),"")="","",IFERROR(HLOOKUP(AX102,'Appraisal Inputs'!$C$346:$BK$390,17,0),""))</f>
        <v/>
      </c>
      <c r="AY118" s="299" t="str">
        <f>IF(IFERROR(HLOOKUP(AY102,'Appraisal Inputs'!$C$346:$BK$390,17,0),"")="","",IFERROR(HLOOKUP(AY102,'Appraisal Inputs'!$C$346:$BK$390,17,0),""))</f>
        <v/>
      </c>
      <c r="AZ118" s="300" t="str">
        <f>IF(IFERROR(HLOOKUP(AZ102,'Appraisal Inputs'!$C$346:$BK$390,17,0),"")="","",IFERROR(HLOOKUP(AZ102,'Appraisal Inputs'!$C$346:$BK$390,17,0),""))</f>
        <v/>
      </c>
      <c r="BA118" s="299" t="str">
        <f>IF(IFERROR(HLOOKUP(BA102,'Appraisal Inputs'!$C$346:$BK$390,17,0),"")="","",IFERROR(HLOOKUP(BA102,'Appraisal Inputs'!$C$346:$BK$390,17,0),""))</f>
        <v/>
      </c>
      <c r="BB118" s="300" t="str">
        <f>IF(IFERROR(HLOOKUP(BB102,'Appraisal Inputs'!$C$346:$BK$390,17,0),"")="","",IFERROR(HLOOKUP(BB102,'Appraisal Inputs'!$C$346:$BK$390,17,0),""))</f>
        <v/>
      </c>
      <c r="BC118" s="299" t="str">
        <f>IF(IFERROR(HLOOKUP(BC102,'Appraisal Inputs'!$C$346:$BK$390,17,0),"")="","",IFERROR(HLOOKUP(BC102,'Appraisal Inputs'!$C$346:$BK$390,17,0),""))</f>
        <v/>
      </c>
      <c r="BD118" s="300" t="str">
        <f>IF(IFERROR(HLOOKUP(BD102,'Appraisal Inputs'!$C$346:$BK$390,17,0),"")="","",IFERROR(HLOOKUP(BD102,'Appraisal Inputs'!$C$346:$BK$390,17,0),""))</f>
        <v/>
      </c>
      <c r="BE118" s="299" t="str">
        <f>IF(IFERROR(HLOOKUP(BE102,'Appraisal Inputs'!$C$346:$BK$390,17,0),"")="","",IFERROR(HLOOKUP(BE102,'Appraisal Inputs'!$C$346:$BK$390,17,0),""))</f>
        <v/>
      </c>
      <c r="BF118" s="300" t="str">
        <f>IF(IFERROR(HLOOKUP(BF102,'Appraisal Inputs'!$C$346:$BK$390,17,0),"")="","",IFERROR(HLOOKUP(BF102,'Appraisal Inputs'!$C$346:$BK$390,17,0),""))</f>
        <v/>
      </c>
      <c r="BG118" s="299" t="str">
        <f>IF(IFERROR(HLOOKUP(BG102,'Appraisal Inputs'!$C$346:$BK$390,17,0),"")="","",IFERROR(HLOOKUP(BG102,'Appraisal Inputs'!$C$346:$BK$390,17,0),""))</f>
        <v/>
      </c>
      <c r="BH118" s="300" t="str">
        <f>IF(IFERROR(HLOOKUP(BH102,'Appraisal Inputs'!$C$346:$BK$390,17,0),"")="","",IFERROR(HLOOKUP(BH102,'Appraisal Inputs'!$C$346:$BK$390,17,0),""))</f>
        <v/>
      </c>
      <c r="BI118" s="299" t="str">
        <f>IF(IFERROR(HLOOKUP(BI102,'Appraisal Inputs'!$C$346:$BK$390,17,0),"")="","",IFERROR(HLOOKUP(BI102,'Appraisal Inputs'!$C$346:$BK$390,17,0),""))</f>
        <v/>
      </c>
      <c r="BJ118" s="315" t="str">
        <f>IF(IFERROR(HLOOKUP(BJ102,'Appraisal Inputs'!$C$346:$BK$390,17,0),"")="","",IFERROR(HLOOKUP(BJ102,'Appraisal Inputs'!$C$346:$BK$390,17,0),""))</f>
        <v/>
      </c>
      <c r="BL118" s="299">
        <f t="shared" si="5"/>
        <v>0</v>
      </c>
      <c r="BM118" s="318" t="str">
        <f t="shared" si="4"/>
        <v>No</v>
      </c>
    </row>
    <row r="119" spans="1:65" x14ac:dyDescent="0.25">
      <c r="A119" s="86"/>
      <c r="B119" s="143" t="str">
        <f>'Appraisal Inputs'!C363</f>
        <v>Comp 14</v>
      </c>
      <c r="C119" s="299" t="str">
        <f>IF(IFERROR(HLOOKUP(C102,'Appraisal Inputs'!$C$346:$BK$390,18,0),"")="","",IFERROR(HLOOKUP(C102,'Appraisal Inputs'!$C$346:$BK$390,18,0),""))</f>
        <v/>
      </c>
      <c r="D119" s="300" t="str">
        <f>IF(IFERROR(HLOOKUP(D102,'Appraisal Inputs'!$C$346:$BK$390,18,0),"")="","",IFERROR(HLOOKUP(D102,'Appraisal Inputs'!$C$346:$BK$390,18,0),""))</f>
        <v/>
      </c>
      <c r="E119" s="299" t="str">
        <f>IF(IFERROR(HLOOKUP(E102,'Appraisal Inputs'!$C$346:$BK$390,18,0),"")="","",IFERROR(HLOOKUP(E102,'Appraisal Inputs'!$C$346:$BK$390,18,0),""))</f>
        <v/>
      </c>
      <c r="F119" s="300" t="str">
        <f>IF(IFERROR(HLOOKUP(F102,'Appraisal Inputs'!$C$346:$BK$390,18,0),"")="","",IFERROR(HLOOKUP(F102,'Appraisal Inputs'!$C$346:$BK$390,18,0),""))</f>
        <v/>
      </c>
      <c r="G119" s="299" t="str">
        <f>IF(IFERROR(HLOOKUP(G102,'Appraisal Inputs'!$C$346:$BK$390,18,0),"")="","",IFERROR(HLOOKUP(G102,'Appraisal Inputs'!$C$346:$BK$390,18,0),""))</f>
        <v/>
      </c>
      <c r="H119" s="300" t="str">
        <f>IF(IFERROR(HLOOKUP(H102,'Appraisal Inputs'!$C$346:$BK$390,18,0),"")="","",IFERROR(HLOOKUP(H102,'Appraisal Inputs'!$C$346:$BK$390,18,0),""))</f>
        <v/>
      </c>
      <c r="I119" s="299" t="str">
        <f>IF(IFERROR(HLOOKUP(I102,'Appraisal Inputs'!$C$346:$BK$390,18,0),"")="","",IFERROR(HLOOKUP(I102,'Appraisal Inputs'!$C$346:$BK$390,18,0),""))</f>
        <v/>
      </c>
      <c r="J119" s="300" t="str">
        <f>IF(IFERROR(HLOOKUP(J102,'Appraisal Inputs'!$C$346:$BK$390,18,0),"")="","",IFERROR(HLOOKUP(J102,'Appraisal Inputs'!$C$346:$BK$390,18,0),""))</f>
        <v/>
      </c>
      <c r="K119" s="299" t="str">
        <f>IF(IFERROR(HLOOKUP(K102,'Appraisal Inputs'!$C$346:$BK$390,18,0),"")="","",IFERROR(HLOOKUP(K102,'Appraisal Inputs'!$C$346:$BK$390,18,0),""))</f>
        <v/>
      </c>
      <c r="L119" s="300" t="str">
        <f>IF(IFERROR(HLOOKUP(L102,'Appraisal Inputs'!$C$346:$BK$390,18,0),"")="","",IFERROR(HLOOKUP(L102,'Appraisal Inputs'!$C$346:$BK$390,18,0),""))</f>
        <v/>
      </c>
      <c r="M119" s="299" t="str">
        <f>IF(IFERROR(HLOOKUP(M102,'Appraisal Inputs'!$C$346:$BK$390,18,0),"")="","",IFERROR(HLOOKUP(M102,'Appraisal Inputs'!$C$346:$BK$390,18,0),""))</f>
        <v/>
      </c>
      <c r="N119" s="300" t="str">
        <f>IF(IFERROR(HLOOKUP(N102,'Appraisal Inputs'!$C$346:$BK$390,18,0),"")="","",IFERROR(HLOOKUP(N102,'Appraisal Inputs'!$C$346:$BK$390,18,0),""))</f>
        <v/>
      </c>
      <c r="O119" s="299" t="str">
        <f>IF(IFERROR(HLOOKUP(O102,'Appraisal Inputs'!$C$346:$BK$390,18,0),"")="","",IFERROR(HLOOKUP(O102,'Appraisal Inputs'!$C$346:$BK$390,18,0),""))</f>
        <v/>
      </c>
      <c r="P119" s="300" t="str">
        <f>IF(IFERROR(HLOOKUP(P102,'Appraisal Inputs'!$C$346:$BK$390,18,0),"")="","",IFERROR(HLOOKUP(P102,'Appraisal Inputs'!$C$346:$BK$390,18,0),""))</f>
        <v/>
      </c>
      <c r="Q119" s="299" t="str">
        <f>IF(IFERROR(HLOOKUP(Q102,'Appraisal Inputs'!$C$346:$BK$390,18,0),"")="","",IFERROR(HLOOKUP(Q102,'Appraisal Inputs'!$C$346:$BK$390,18,0),""))</f>
        <v/>
      </c>
      <c r="R119" s="300" t="str">
        <f>IF(IFERROR(HLOOKUP(R102,'Appraisal Inputs'!$C$346:$BK$390,18,0),"")="","",IFERROR(HLOOKUP(R102,'Appraisal Inputs'!$C$346:$BK$390,18,0),""))</f>
        <v/>
      </c>
      <c r="S119" s="299" t="str">
        <f>IF(IFERROR(HLOOKUP(S102,'Appraisal Inputs'!$C$346:$BK$390,18,0),"")="","",IFERROR(HLOOKUP(S102,'Appraisal Inputs'!$C$346:$BK$390,18,0),""))</f>
        <v/>
      </c>
      <c r="T119" s="300" t="str">
        <f>IF(IFERROR(HLOOKUP(T102,'Appraisal Inputs'!$C$346:$BK$390,18,0),"")="","",IFERROR(HLOOKUP(T102,'Appraisal Inputs'!$C$346:$BK$390,18,0),""))</f>
        <v/>
      </c>
      <c r="U119" s="299" t="str">
        <f>IF(IFERROR(HLOOKUP(U102,'Appraisal Inputs'!$C$346:$BK$390,18,0),"")="","",IFERROR(HLOOKUP(U102,'Appraisal Inputs'!$C$346:$BK$390,18,0),""))</f>
        <v/>
      </c>
      <c r="V119" s="300" t="str">
        <f>IF(IFERROR(HLOOKUP(V102,'Appraisal Inputs'!$C$346:$BK$390,18,0),"")="","",IFERROR(HLOOKUP(V102,'Appraisal Inputs'!$C$346:$BK$390,18,0),""))</f>
        <v/>
      </c>
      <c r="W119" s="299" t="str">
        <f>IF(IFERROR(HLOOKUP(W102,'Appraisal Inputs'!$C$346:$BK$390,18,0),"")="","",IFERROR(HLOOKUP(W102,'Appraisal Inputs'!$C$346:$BK$390,18,0),""))</f>
        <v/>
      </c>
      <c r="X119" s="300" t="str">
        <f>IF(IFERROR(HLOOKUP(X102,'Appraisal Inputs'!$C$346:$BK$390,18,0),"")="","",IFERROR(HLOOKUP(X102,'Appraisal Inputs'!$C$346:$BK$390,18,0),""))</f>
        <v/>
      </c>
      <c r="Y119" s="299" t="str">
        <f>IF(IFERROR(HLOOKUP(Y102,'Appraisal Inputs'!$C$346:$BK$390,18,0),"")="","",IFERROR(HLOOKUP(Y102,'Appraisal Inputs'!$C$346:$BK$390,18,0),""))</f>
        <v/>
      </c>
      <c r="Z119" s="300" t="str">
        <f>IF(IFERROR(HLOOKUP(Z102,'Appraisal Inputs'!$C$346:$BK$390,18,0),"")="","",IFERROR(HLOOKUP(Z102,'Appraisal Inputs'!$C$346:$BK$390,18,0),""))</f>
        <v/>
      </c>
      <c r="AA119" s="299" t="str">
        <f>IF(IFERROR(HLOOKUP(AA102,'Appraisal Inputs'!$C$346:$BK$390,18,0),"")="","",IFERROR(HLOOKUP(AA102,'Appraisal Inputs'!$C$346:$BK$390,18,0),""))</f>
        <v/>
      </c>
      <c r="AB119" s="300" t="str">
        <f>IF(IFERROR(HLOOKUP(AB102,'Appraisal Inputs'!$C$346:$BK$390,18,0),"")="","",IFERROR(HLOOKUP(AB102,'Appraisal Inputs'!$C$346:$BK$390,18,0),""))</f>
        <v/>
      </c>
      <c r="AC119" s="299" t="str">
        <f>IF(IFERROR(HLOOKUP(AC102,'Appraisal Inputs'!$C$346:$BK$390,18,0),"")="","",IFERROR(HLOOKUP(AC102,'Appraisal Inputs'!$C$346:$BK$390,18,0),""))</f>
        <v/>
      </c>
      <c r="AD119" s="300" t="str">
        <f>IF(IFERROR(HLOOKUP(AD102,'Appraisal Inputs'!$C$346:$BK$390,18,0),"")="","",IFERROR(HLOOKUP(AD102,'Appraisal Inputs'!$C$346:$BK$390,18,0),""))</f>
        <v/>
      </c>
      <c r="AE119" s="299" t="str">
        <f>IF(IFERROR(HLOOKUP(AE102,'Appraisal Inputs'!$C$346:$BK$390,18,0),"")="","",IFERROR(HLOOKUP(AE102,'Appraisal Inputs'!$C$346:$BK$390,18,0),""))</f>
        <v/>
      </c>
      <c r="AF119" s="300" t="str">
        <f>IF(IFERROR(HLOOKUP(AF102,'Appraisal Inputs'!$C$346:$BK$390,18,0),"")="","",IFERROR(HLOOKUP(AF102,'Appraisal Inputs'!$C$346:$BK$390,18,0),""))</f>
        <v/>
      </c>
      <c r="AG119" s="299" t="str">
        <f>IF(IFERROR(HLOOKUP(AG102,'Appraisal Inputs'!$C$346:$BK$390,18,0),"")="","",IFERROR(HLOOKUP(AG102,'Appraisal Inputs'!$C$346:$BK$390,18,0),""))</f>
        <v/>
      </c>
      <c r="AH119" s="300" t="str">
        <f>IF(IFERROR(HLOOKUP(AH102,'Appraisal Inputs'!$C$346:$BK$390,18,0),"")="","",IFERROR(HLOOKUP(AH102,'Appraisal Inputs'!$C$346:$BK$390,18,0),""))</f>
        <v/>
      </c>
      <c r="AI119" s="299" t="str">
        <f>IF(IFERROR(HLOOKUP(AI102,'Appraisal Inputs'!$C$346:$BK$390,18,0),"")="","",IFERROR(HLOOKUP(AI102,'Appraisal Inputs'!$C$346:$BK$390,18,0),""))</f>
        <v/>
      </c>
      <c r="AJ119" s="300" t="str">
        <f>IF(IFERROR(HLOOKUP(AJ102,'Appraisal Inputs'!$C$346:$BK$390,18,0),"")="","",IFERROR(HLOOKUP(AJ102,'Appraisal Inputs'!$C$346:$BK$390,18,0),""))</f>
        <v/>
      </c>
      <c r="AK119" s="299" t="str">
        <f>IF(IFERROR(HLOOKUP(AK102,'Appraisal Inputs'!$C$346:$BK$390,18,0),"")="","",IFERROR(HLOOKUP(AK102,'Appraisal Inputs'!$C$346:$BK$390,18,0),""))</f>
        <v/>
      </c>
      <c r="AL119" s="300" t="str">
        <f>IF(IFERROR(HLOOKUP(AL102,'Appraisal Inputs'!$C$346:$BK$390,18,0),"")="","",IFERROR(HLOOKUP(AL102,'Appraisal Inputs'!$C$346:$BK$390,18,0),""))</f>
        <v/>
      </c>
      <c r="AM119" s="299" t="str">
        <f>IF(IFERROR(HLOOKUP(AM102,'Appraisal Inputs'!$C$346:$BK$390,18,0),"")="","",IFERROR(HLOOKUP(AM102,'Appraisal Inputs'!$C$346:$BK$390,18,0),""))</f>
        <v/>
      </c>
      <c r="AN119" s="300" t="str">
        <f>IF(IFERROR(HLOOKUP(AN102,'Appraisal Inputs'!$C$346:$BK$390,18,0),"")="","",IFERROR(HLOOKUP(AN102,'Appraisal Inputs'!$C$346:$BK$390,18,0),""))</f>
        <v/>
      </c>
      <c r="AO119" s="299" t="str">
        <f>IF(IFERROR(HLOOKUP(AO102,'Appraisal Inputs'!$C$346:$BK$390,18,0),"")="","",IFERROR(HLOOKUP(AO102,'Appraisal Inputs'!$C$346:$BK$390,18,0),""))</f>
        <v/>
      </c>
      <c r="AP119" s="300" t="str">
        <f>IF(IFERROR(HLOOKUP(AP102,'Appraisal Inputs'!$C$346:$BK$390,18,0),"")="","",IFERROR(HLOOKUP(AP102,'Appraisal Inputs'!$C$346:$BK$390,18,0),""))</f>
        <v/>
      </c>
      <c r="AQ119" s="299" t="str">
        <f>IF(IFERROR(HLOOKUP(AQ102,'Appraisal Inputs'!$C$346:$BK$390,18,0),"")="","",IFERROR(HLOOKUP(AQ102,'Appraisal Inputs'!$C$346:$BK$390,18,0),""))</f>
        <v/>
      </c>
      <c r="AR119" s="300" t="str">
        <f>IF(IFERROR(HLOOKUP(AR102,'Appraisal Inputs'!$C$346:$BK$390,18,0),"")="","",IFERROR(HLOOKUP(AR102,'Appraisal Inputs'!$C$346:$BK$390,18,0),""))</f>
        <v/>
      </c>
      <c r="AS119" s="299" t="str">
        <f>IF(IFERROR(HLOOKUP(AS102,'Appraisal Inputs'!$C$346:$BK$390,18,0),"")="","",IFERROR(HLOOKUP(AS102,'Appraisal Inputs'!$C$346:$BK$390,18,0),""))</f>
        <v/>
      </c>
      <c r="AT119" s="300" t="str">
        <f>IF(IFERROR(HLOOKUP(AT102,'Appraisal Inputs'!$C$346:$BK$390,18,0),"")="","",IFERROR(HLOOKUP(AT102,'Appraisal Inputs'!$C$346:$BK$390,18,0),""))</f>
        <v/>
      </c>
      <c r="AU119" s="299" t="str">
        <f>IF(IFERROR(HLOOKUP(AU102,'Appraisal Inputs'!$C$346:$BK$390,18,0),"")="","",IFERROR(HLOOKUP(AU102,'Appraisal Inputs'!$C$346:$BK$390,18,0),""))</f>
        <v/>
      </c>
      <c r="AV119" s="300" t="str">
        <f>IF(IFERROR(HLOOKUP(AV102,'Appraisal Inputs'!$C$346:$BK$390,18,0),"")="","",IFERROR(HLOOKUP(AV102,'Appraisal Inputs'!$C$346:$BK$390,18,0),""))</f>
        <v/>
      </c>
      <c r="AW119" s="299" t="str">
        <f>IF(IFERROR(HLOOKUP(AW102,'Appraisal Inputs'!$C$346:$BK$390,18,0),"")="","",IFERROR(HLOOKUP(AW102,'Appraisal Inputs'!$C$346:$BK$390,18,0),""))</f>
        <v/>
      </c>
      <c r="AX119" s="300" t="str">
        <f>IF(IFERROR(HLOOKUP(AX102,'Appraisal Inputs'!$C$346:$BK$390,18,0),"")="","",IFERROR(HLOOKUP(AX102,'Appraisal Inputs'!$C$346:$BK$390,18,0),""))</f>
        <v/>
      </c>
      <c r="AY119" s="299" t="str">
        <f>IF(IFERROR(HLOOKUP(AY102,'Appraisal Inputs'!$C$346:$BK$390,18,0),"")="","",IFERROR(HLOOKUP(AY102,'Appraisal Inputs'!$C$346:$BK$390,18,0),""))</f>
        <v/>
      </c>
      <c r="AZ119" s="300" t="str">
        <f>IF(IFERROR(HLOOKUP(AZ102,'Appraisal Inputs'!$C$346:$BK$390,18,0),"")="","",IFERROR(HLOOKUP(AZ102,'Appraisal Inputs'!$C$346:$BK$390,18,0),""))</f>
        <v/>
      </c>
      <c r="BA119" s="299" t="str">
        <f>IF(IFERROR(HLOOKUP(BA102,'Appraisal Inputs'!$C$346:$BK$390,18,0),"")="","",IFERROR(HLOOKUP(BA102,'Appraisal Inputs'!$C$346:$BK$390,18,0),""))</f>
        <v/>
      </c>
      <c r="BB119" s="300" t="str">
        <f>IF(IFERROR(HLOOKUP(BB102,'Appraisal Inputs'!$C$346:$BK$390,18,0),"")="","",IFERROR(HLOOKUP(BB102,'Appraisal Inputs'!$C$346:$BK$390,18,0),""))</f>
        <v/>
      </c>
      <c r="BC119" s="299" t="str">
        <f>IF(IFERROR(HLOOKUP(BC102,'Appraisal Inputs'!$C$346:$BK$390,18,0),"")="","",IFERROR(HLOOKUP(BC102,'Appraisal Inputs'!$C$346:$BK$390,18,0),""))</f>
        <v/>
      </c>
      <c r="BD119" s="300" t="str">
        <f>IF(IFERROR(HLOOKUP(BD102,'Appraisal Inputs'!$C$346:$BK$390,18,0),"")="","",IFERROR(HLOOKUP(BD102,'Appraisal Inputs'!$C$346:$BK$390,18,0),""))</f>
        <v/>
      </c>
      <c r="BE119" s="299" t="str">
        <f>IF(IFERROR(HLOOKUP(BE102,'Appraisal Inputs'!$C$346:$BK$390,18,0),"")="","",IFERROR(HLOOKUP(BE102,'Appraisal Inputs'!$C$346:$BK$390,18,0),""))</f>
        <v/>
      </c>
      <c r="BF119" s="300" t="str">
        <f>IF(IFERROR(HLOOKUP(BF102,'Appraisal Inputs'!$C$346:$BK$390,18,0),"")="","",IFERROR(HLOOKUP(BF102,'Appraisal Inputs'!$C$346:$BK$390,18,0),""))</f>
        <v/>
      </c>
      <c r="BG119" s="299" t="str">
        <f>IF(IFERROR(HLOOKUP(BG102,'Appraisal Inputs'!$C$346:$BK$390,18,0),"")="","",IFERROR(HLOOKUP(BG102,'Appraisal Inputs'!$C$346:$BK$390,18,0),""))</f>
        <v/>
      </c>
      <c r="BH119" s="300" t="str">
        <f>IF(IFERROR(HLOOKUP(BH102,'Appraisal Inputs'!$C$346:$BK$390,18,0),"")="","",IFERROR(HLOOKUP(BH102,'Appraisal Inputs'!$C$346:$BK$390,18,0),""))</f>
        <v/>
      </c>
      <c r="BI119" s="299" t="str">
        <f>IF(IFERROR(HLOOKUP(BI102,'Appraisal Inputs'!$C$346:$BK$390,18,0),"")="","",IFERROR(HLOOKUP(BI102,'Appraisal Inputs'!$C$346:$BK$390,18,0),""))</f>
        <v/>
      </c>
      <c r="BJ119" s="315" t="str">
        <f>IF(IFERROR(HLOOKUP(BJ102,'Appraisal Inputs'!$C$346:$BK$390,18,0),"")="","",IFERROR(HLOOKUP(BJ102,'Appraisal Inputs'!$C$346:$BK$390,18,0),""))</f>
        <v/>
      </c>
      <c r="BL119" s="299">
        <f t="shared" si="5"/>
        <v>0</v>
      </c>
      <c r="BM119" s="318" t="str">
        <f t="shared" si="4"/>
        <v>No</v>
      </c>
    </row>
    <row r="120" spans="1:65" x14ac:dyDescent="0.25">
      <c r="A120" s="86"/>
      <c r="B120" s="143" t="str">
        <f>'Appraisal Inputs'!C364</f>
        <v>Comp 15</v>
      </c>
      <c r="C120" s="299" t="str">
        <f>IF(IFERROR(HLOOKUP(C102,'Appraisal Inputs'!$C$346:$BK$390,19,0),"")="","",IFERROR(HLOOKUP(C102,'Appraisal Inputs'!$C$346:$BK$390,19,0),""))</f>
        <v/>
      </c>
      <c r="D120" s="300" t="str">
        <f>IF(IFERROR(HLOOKUP(D102,'Appraisal Inputs'!$C$346:$BK$390,19,0),"")="","",IFERROR(HLOOKUP(D102,'Appraisal Inputs'!$C$346:$BK$390,19,0),""))</f>
        <v/>
      </c>
      <c r="E120" s="299" t="str">
        <f>IF(IFERROR(HLOOKUP(E102,'Appraisal Inputs'!$C$346:$BK$390,19,0),"")="","",IFERROR(HLOOKUP(E102,'Appraisal Inputs'!$C$346:$BK$390,19,0),""))</f>
        <v/>
      </c>
      <c r="F120" s="300" t="str">
        <f>IF(IFERROR(HLOOKUP(F102,'Appraisal Inputs'!$C$346:$BK$390,19,0),"")="","",IFERROR(HLOOKUP(F102,'Appraisal Inputs'!$C$346:$BK$390,19,0),""))</f>
        <v/>
      </c>
      <c r="G120" s="299" t="str">
        <f>IF(IFERROR(HLOOKUP(G102,'Appraisal Inputs'!$C$346:$BK$390,19,0),"")="","",IFERROR(HLOOKUP(G102,'Appraisal Inputs'!$C$346:$BK$390,19,0),""))</f>
        <v/>
      </c>
      <c r="H120" s="300" t="str">
        <f>IF(IFERROR(HLOOKUP(H102,'Appraisal Inputs'!$C$346:$BK$390,19,0),"")="","",IFERROR(HLOOKUP(H102,'Appraisal Inputs'!$C$346:$BK$390,19,0),""))</f>
        <v/>
      </c>
      <c r="I120" s="299" t="str">
        <f>IF(IFERROR(HLOOKUP(I102,'Appraisal Inputs'!$C$346:$BK$390,19,0),"")="","",IFERROR(HLOOKUP(I102,'Appraisal Inputs'!$C$346:$BK$390,19,0),""))</f>
        <v/>
      </c>
      <c r="J120" s="300" t="str">
        <f>IF(IFERROR(HLOOKUP(J102,'Appraisal Inputs'!$C$346:$BK$390,19,0),"")="","",IFERROR(HLOOKUP(J102,'Appraisal Inputs'!$C$346:$BK$390,19,0),""))</f>
        <v/>
      </c>
      <c r="K120" s="299" t="str">
        <f>IF(IFERROR(HLOOKUP(K102,'Appraisal Inputs'!$C$346:$BK$390,19,0),"")="","",IFERROR(HLOOKUP(K102,'Appraisal Inputs'!$C$346:$BK$390,19,0),""))</f>
        <v/>
      </c>
      <c r="L120" s="300" t="str">
        <f>IF(IFERROR(HLOOKUP(L102,'Appraisal Inputs'!$C$346:$BK$390,19,0),"")="","",IFERROR(HLOOKUP(L102,'Appraisal Inputs'!$C$346:$BK$390,19,0),""))</f>
        <v/>
      </c>
      <c r="M120" s="299" t="str">
        <f>IF(IFERROR(HLOOKUP(M102,'Appraisal Inputs'!$C$346:$BK$390,19,0),"")="","",IFERROR(HLOOKUP(M102,'Appraisal Inputs'!$C$346:$BK$390,19,0),""))</f>
        <v/>
      </c>
      <c r="N120" s="300" t="str">
        <f>IF(IFERROR(HLOOKUP(N102,'Appraisal Inputs'!$C$346:$BK$390,19,0),"")="","",IFERROR(HLOOKUP(N102,'Appraisal Inputs'!$C$346:$BK$390,19,0),""))</f>
        <v/>
      </c>
      <c r="O120" s="299" t="str">
        <f>IF(IFERROR(HLOOKUP(O102,'Appraisal Inputs'!$C$346:$BK$390,19,0),"")="","",IFERROR(HLOOKUP(O102,'Appraisal Inputs'!$C$346:$BK$390,19,0),""))</f>
        <v/>
      </c>
      <c r="P120" s="300" t="str">
        <f>IF(IFERROR(HLOOKUP(P102,'Appraisal Inputs'!$C$346:$BK$390,19,0),"")="","",IFERROR(HLOOKUP(P102,'Appraisal Inputs'!$C$346:$BK$390,19,0),""))</f>
        <v/>
      </c>
      <c r="Q120" s="299" t="str">
        <f>IF(IFERROR(HLOOKUP(Q102,'Appraisal Inputs'!$C$346:$BK$390,19,0),"")="","",IFERROR(HLOOKUP(Q102,'Appraisal Inputs'!$C$346:$BK$390,19,0),""))</f>
        <v/>
      </c>
      <c r="R120" s="300" t="str">
        <f>IF(IFERROR(HLOOKUP(R102,'Appraisal Inputs'!$C$346:$BK$390,19,0),"")="","",IFERROR(HLOOKUP(R102,'Appraisal Inputs'!$C$346:$BK$390,19,0),""))</f>
        <v/>
      </c>
      <c r="S120" s="299" t="str">
        <f>IF(IFERROR(HLOOKUP(S102,'Appraisal Inputs'!$C$346:$BK$390,19,0),"")="","",IFERROR(HLOOKUP(S102,'Appraisal Inputs'!$C$346:$BK$390,19,0),""))</f>
        <v/>
      </c>
      <c r="T120" s="300" t="str">
        <f>IF(IFERROR(HLOOKUP(T102,'Appraisal Inputs'!$C$346:$BK$390,19,0),"")="","",IFERROR(HLOOKUP(T102,'Appraisal Inputs'!$C$346:$BK$390,19,0),""))</f>
        <v/>
      </c>
      <c r="U120" s="299" t="str">
        <f>IF(IFERROR(HLOOKUP(U102,'Appraisal Inputs'!$C$346:$BK$390,19,0),"")="","",IFERROR(HLOOKUP(U102,'Appraisal Inputs'!$C$346:$BK$390,19,0),""))</f>
        <v/>
      </c>
      <c r="V120" s="300" t="str">
        <f>IF(IFERROR(HLOOKUP(V102,'Appraisal Inputs'!$C$346:$BK$390,19,0),"")="","",IFERROR(HLOOKUP(V102,'Appraisal Inputs'!$C$346:$BK$390,19,0),""))</f>
        <v/>
      </c>
      <c r="W120" s="299" t="str">
        <f>IF(IFERROR(HLOOKUP(W102,'Appraisal Inputs'!$C$346:$BK$390,19,0),"")="","",IFERROR(HLOOKUP(W102,'Appraisal Inputs'!$C$346:$BK$390,19,0),""))</f>
        <v/>
      </c>
      <c r="X120" s="300" t="str">
        <f>IF(IFERROR(HLOOKUP(X102,'Appraisal Inputs'!$C$346:$BK$390,19,0),"")="","",IFERROR(HLOOKUP(X102,'Appraisal Inputs'!$C$346:$BK$390,19,0),""))</f>
        <v/>
      </c>
      <c r="Y120" s="299" t="str">
        <f>IF(IFERROR(HLOOKUP(Y102,'Appraisal Inputs'!$C$346:$BK$390,19,0),"")="","",IFERROR(HLOOKUP(Y102,'Appraisal Inputs'!$C$346:$BK$390,19,0),""))</f>
        <v/>
      </c>
      <c r="Z120" s="300" t="str">
        <f>IF(IFERROR(HLOOKUP(Z102,'Appraisal Inputs'!$C$346:$BK$390,19,0),"")="","",IFERROR(HLOOKUP(Z102,'Appraisal Inputs'!$C$346:$BK$390,19,0),""))</f>
        <v/>
      </c>
      <c r="AA120" s="299" t="str">
        <f>IF(IFERROR(HLOOKUP(AA102,'Appraisal Inputs'!$C$346:$BK$390,19,0),"")="","",IFERROR(HLOOKUP(AA102,'Appraisal Inputs'!$C$346:$BK$390,19,0),""))</f>
        <v/>
      </c>
      <c r="AB120" s="300" t="str">
        <f>IF(IFERROR(HLOOKUP(AB102,'Appraisal Inputs'!$C$346:$BK$390,19,0),"")="","",IFERROR(HLOOKUP(AB102,'Appraisal Inputs'!$C$346:$BK$390,19,0),""))</f>
        <v/>
      </c>
      <c r="AC120" s="299" t="str">
        <f>IF(IFERROR(HLOOKUP(AC102,'Appraisal Inputs'!$C$346:$BK$390,19,0),"")="","",IFERROR(HLOOKUP(AC102,'Appraisal Inputs'!$C$346:$BK$390,19,0),""))</f>
        <v/>
      </c>
      <c r="AD120" s="300" t="str">
        <f>IF(IFERROR(HLOOKUP(AD102,'Appraisal Inputs'!$C$346:$BK$390,19,0),"")="","",IFERROR(HLOOKUP(AD102,'Appraisal Inputs'!$C$346:$BK$390,19,0),""))</f>
        <v/>
      </c>
      <c r="AE120" s="299" t="str">
        <f>IF(IFERROR(HLOOKUP(AE102,'Appraisal Inputs'!$C$346:$BK$390,19,0),"")="","",IFERROR(HLOOKUP(AE102,'Appraisal Inputs'!$C$346:$BK$390,19,0),""))</f>
        <v/>
      </c>
      <c r="AF120" s="300" t="str">
        <f>IF(IFERROR(HLOOKUP(AF102,'Appraisal Inputs'!$C$346:$BK$390,19,0),"")="","",IFERROR(HLOOKUP(AF102,'Appraisal Inputs'!$C$346:$BK$390,19,0),""))</f>
        <v/>
      </c>
      <c r="AG120" s="299" t="str">
        <f>IF(IFERROR(HLOOKUP(AG102,'Appraisal Inputs'!$C$346:$BK$390,19,0),"")="","",IFERROR(HLOOKUP(AG102,'Appraisal Inputs'!$C$346:$BK$390,19,0),""))</f>
        <v/>
      </c>
      <c r="AH120" s="300" t="str">
        <f>IF(IFERROR(HLOOKUP(AH102,'Appraisal Inputs'!$C$346:$BK$390,19,0),"")="","",IFERROR(HLOOKUP(AH102,'Appraisal Inputs'!$C$346:$BK$390,19,0),""))</f>
        <v/>
      </c>
      <c r="AI120" s="299" t="str">
        <f>IF(IFERROR(HLOOKUP(AI102,'Appraisal Inputs'!$C$346:$BK$390,19,0),"")="","",IFERROR(HLOOKUP(AI102,'Appraisal Inputs'!$C$346:$BK$390,19,0),""))</f>
        <v/>
      </c>
      <c r="AJ120" s="300" t="str">
        <f>IF(IFERROR(HLOOKUP(AJ102,'Appraisal Inputs'!$C$346:$BK$390,19,0),"")="","",IFERROR(HLOOKUP(AJ102,'Appraisal Inputs'!$C$346:$BK$390,19,0),""))</f>
        <v/>
      </c>
      <c r="AK120" s="299" t="str">
        <f>IF(IFERROR(HLOOKUP(AK102,'Appraisal Inputs'!$C$346:$BK$390,19,0),"")="","",IFERROR(HLOOKUP(AK102,'Appraisal Inputs'!$C$346:$BK$390,19,0),""))</f>
        <v/>
      </c>
      <c r="AL120" s="300" t="str">
        <f>IF(IFERROR(HLOOKUP(AL102,'Appraisal Inputs'!$C$346:$BK$390,19,0),"")="","",IFERROR(HLOOKUP(AL102,'Appraisal Inputs'!$C$346:$BK$390,19,0),""))</f>
        <v/>
      </c>
      <c r="AM120" s="299" t="str">
        <f>IF(IFERROR(HLOOKUP(AM102,'Appraisal Inputs'!$C$346:$BK$390,19,0),"")="","",IFERROR(HLOOKUP(AM102,'Appraisal Inputs'!$C$346:$BK$390,19,0),""))</f>
        <v/>
      </c>
      <c r="AN120" s="300" t="str">
        <f>IF(IFERROR(HLOOKUP(AN102,'Appraisal Inputs'!$C$346:$BK$390,19,0),"")="","",IFERROR(HLOOKUP(AN102,'Appraisal Inputs'!$C$346:$BK$390,19,0),""))</f>
        <v/>
      </c>
      <c r="AO120" s="299" t="str">
        <f>IF(IFERROR(HLOOKUP(AO102,'Appraisal Inputs'!$C$346:$BK$390,19,0),"")="","",IFERROR(HLOOKUP(AO102,'Appraisal Inputs'!$C$346:$BK$390,19,0),""))</f>
        <v/>
      </c>
      <c r="AP120" s="300" t="str">
        <f>IF(IFERROR(HLOOKUP(AP102,'Appraisal Inputs'!$C$346:$BK$390,19,0),"")="","",IFERROR(HLOOKUP(AP102,'Appraisal Inputs'!$C$346:$BK$390,19,0),""))</f>
        <v/>
      </c>
      <c r="AQ120" s="299" t="str">
        <f>IF(IFERROR(HLOOKUP(AQ102,'Appraisal Inputs'!$C$346:$BK$390,19,0),"")="","",IFERROR(HLOOKUP(AQ102,'Appraisal Inputs'!$C$346:$BK$390,19,0),""))</f>
        <v/>
      </c>
      <c r="AR120" s="300" t="str">
        <f>IF(IFERROR(HLOOKUP(AR102,'Appraisal Inputs'!$C$346:$BK$390,19,0),"")="","",IFERROR(HLOOKUP(AR102,'Appraisal Inputs'!$C$346:$BK$390,19,0),""))</f>
        <v/>
      </c>
      <c r="AS120" s="299" t="str">
        <f>IF(IFERROR(HLOOKUP(AS102,'Appraisal Inputs'!$C$346:$BK$390,19,0),"")="","",IFERROR(HLOOKUP(AS102,'Appraisal Inputs'!$C$346:$BK$390,19,0),""))</f>
        <v/>
      </c>
      <c r="AT120" s="300" t="str">
        <f>IF(IFERROR(HLOOKUP(AT102,'Appraisal Inputs'!$C$346:$BK$390,19,0),"")="","",IFERROR(HLOOKUP(AT102,'Appraisal Inputs'!$C$346:$BK$390,19,0),""))</f>
        <v/>
      </c>
      <c r="AU120" s="299" t="str">
        <f>IF(IFERROR(HLOOKUP(AU102,'Appraisal Inputs'!$C$346:$BK$390,19,0),"")="","",IFERROR(HLOOKUP(AU102,'Appraisal Inputs'!$C$346:$BK$390,19,0),""))</f>
        <v/>
      </c>
      <c r="AV120" s="300" t="str">
        <f>IF(IFERROR(HLOOKUP(AV102,'Appraisal Inputs'!$C$346:$BK$390,19,0),"")="","",IFERROR(HLOOKUP(AV102,'Appraisal Inputs'!$C$346:$BK$390,19,0),""))</f>
        <v/>
      </c>
      <c r="AW120" s="299" t="str">
        <f>IF(IFERROR(HLOOKUP(AW102,'Appraisal Inputs'!$C$346:$BK$390,19,0),"")="","",IFERROR(HLOOKUP(AW102,'Appraisal Inputs'!$C$346:$BK$390,19,0),""))</f>
        <v/>
      </c>
      <c r="AX120" s="300" t="str">
        <f>IF(IFERROR(HLOOKUP(AX102,'Appraisal Inputs'!$C$346:$BK$390,19,0),"")="","",IFERROR(HLOOKUP(AX102,'Appraisal Inputs'!$C$346:$BK$390,19,0),""))</f>
        <v/>
      </c>
      <c r="AY120" s="299" t="str">
        <f>IF(IFERROR(HLOOKUP(AY102,'Appraisal Inputs'!$C$346:$BK$390,19,0),"")="","",IFERROR(HLOOKUP(AY102,'Appraisal Inputs'!$C$346:$BK$390,19,0),""))</f>
        <v/>
      </c>
      <c r="AZ120" s="300" t="str">
        <f>IF(IFERROR(HLOOKUP(AZ102,'Appraisal Inputs'!$C$346:$BK$390,19,0),"")="","",IFERROR(HLOOKUP(AZ102,'Appraisal Inputs'!$C$346:$BK$390,19,0),""))</f>
        <v/>
      </c>
      <c r="BA120" s="299" t="str">
        <f>IF(IFERROR(HLOOKUP(BA102,'Appraisal Inputs'!$C$346:$BK$390,19,0),"")="","",IFERROR(HLOOKUP(BA102,'Appraisal Inputs'!$C$346:$BK$390,19,0),""))</f>
        <v/>
      </c>
      <c r="BB120" s="300" t="str">
        <f>IF(IFERROR(HLOOKUP(BB102,'Appraisal Inputs'!$C$346:$BK$390,19,0),"")="","",IFERROR(HLOOKUP(BB102,'Appraisal Inputs'!$C$346:$BK$390,19,0),""))</f>
        <v/>
      </c>
      <c r="BC120" s="299" t="str">
        <f>IF(IFERROR(HLOOKUP(BC102,'Appraisal Inputs'!$C$346:$BK$390,19,0),"")="","",IFERROR(HLOOKUP(BC102,'Appraisal Inputs'!$C$346:$BK$390,19,0),""))</f>
        <v/>
      </c>
      <c r="BD120" s="300" t="str">
        <f>IF(IFERROR(HLOOKUP(BD102,'Appraisal Inputs'!$C$346:$BK$390,19,0),"")="","",IFERROR(HLOOKUP(BD102,'Appraisal Inputs'!$C$346:$BK$390,19,0),""))</f>
        <v/>
      </c>
      <c r="BE120" s="299" t="str">
        <f>IF(IFERROR(HLOOKUP(BE102,'Appraisal Inputs'!$C$346:$BK$390,19,0),"")="","",IFERROR(HLOOKUP(BE102,'Appraisal Inputs'!$C$346:$BK$390,19,0),""))</f>
        <v/>
      </c>
      <c r="BF120" s="300" t="str">
        <f>IF(IFERROR(HLOOKUP(BF102,'Appraisal Inputs'!$C$346:$BK$390,19,0),"")="","",IFERROR(HLOOKUP(BF102,'Appraisal Inputs'!$C$346:$BK$390,19,0),""))</f>
        <v/>
      </c>
      <c r="BG120" s="299" t="str">
        <f>IF(IFERROR(HLOOKUP(BG102,'Appraisal Inputs'!$C$346:$BK$390,19,0),"")="","",IFERROR(HLOOKUP(BG102,'Appraisal Inputs'!$C$346:$BK$390,19,0),""))</f>
        <v/>
      </c>
      <c r="BH120" s="300" t="str">
        <f>IF(IFERROR(HLOOKUP(BH102,'Appraisal Inputs'!$C$346:$BK$390,19,0),"")="","",IFERROR(HLOOKUP(BH102,'Appraisal Inputs'!$C$346:$BK$390,19,0),""))</f>
        <v/>
      </c>
      <c r="BI120" s="299" t="str">
        <f>IF(IFERROR(HLOOKUP(BI102,'Appraisal Inputs'!$C$346:$BK$390,19,0),"")="","",IFERROR(HLOOKUP(BI102,'Appraisal Inputs'!$C$346:$BK$390,19,0),""))</f>
        <v/>
      </c>
      <c r="BJ120" s="315" t="str">
        <f>IF(IFERROR(HLOOKUP(BJ102,'Appraisal Inputs'!$C$346:$BK$390,19,0),"")="","",IFERROR(HLOOKUP(BJ102,'Appraisal Inputs'!$C$346:$BK$390,19,0),""))</f>
        <v/>
      </c>
      <c r="BL120" s="299">
        <f t="shared" si="5"/>
        <v>0</v>
      </c>
      <c r="BM120" s="318" t="str">
        <f t="shared" si="4"/>
        <v>No</v>
      </c>
    </row>
    <row r="121" spans="1:65" x14ac:dyDescent="0.25">
      <c r="A121" s="86"/>
      <c r="B121" s="143" t="str">
        <f>'Appraisal Inputs'!C365</f>
        <v>Comp 16</v>
      </c>
      <c r="C121" s="299" t="str">
        <f>IF(IFERROR(HLOOKUP(C102,'Appraisal Inputs'!$C$346:$BK$390,20,0),"")="","",IFERROR(HLOOKUP(C102,'Appraisal Inputs'!$C$346:$BK$390,20,0),""))</f>
        <v/>
      </c>
      <c r="D121" s="300" t="str">
        <f>IF(IFERROR(HLOOKUP(D102,'Appraisal Inputs'!$C$346:$BK$390,20,0),"")="","",IFERROR(HLOOKUP(D102,'Appraisal Inputs'!$C$346:$BK$390,20,0),""))</f>
        <v/>
      </c>
      <c r="E121" s="299" t="str">
        <f>IF(IFERROR(HLOOKUP(E102,'Appraisal Inputs'!$C$346:$BK$390,20,0),"")="","",IFERROR(HLOOKUP(E102,'Appraisal Inputs'!$C$346:$BK$390,20,0),""))</f>
        <v/>
      </c>
      <c r="F121" s="300" t="str">
        <f>IF(IFERROR(HLOOKUP(F102,'Appraisal Inputs'!$C$346:$BK$390,20,0),"")="","",IFERROR(HLOOKUP(F102,'Appraisal Inputs'!$C$346:$BK$390,20,0),""))</f>
        <v/>
      </c>
      <c r="G121" s="299" t="str">
        <f>IF(IFERROR(HLOOKUP(G102,'Appraisal Inputs'!$C$346:$BK$390,20,0),"")="","",IFERROR(HLOOKUP(G102,'Appraisal Inputs'!$C$346:$BK$390,20,0),""))</f>
        <v/>
      </c>
      <c r="H121" s="300" t="str">
        <f>IF(IFERROR(HLOOKUP(H102,'Appraisal Inputs'!$C$346:$BK$390,20,0),"")="","",IFERROR(HLOOKUP(H102,'Appraisal Inputs'!$C$346:$BK$390,20,0),""))</f>
        <v/>
      </c>
      <c r="I121" s="299" t="str">
        <f>IF(IFERROR(HLOOKUP(I102,'Appraisal Inputs'!$C$346:$BK$390,20,0),"")="","",IFERROR(HLOOKUP(I102,'Appraisal Inputs'!$C$346:$BK$390,20,0),""))</f>
        <v/>
      </c>
      <c r="J121" s="300" t="str">
        <f>IF(IFERROR(HLOOKUP(J102,'Appraisal Inputs'!$C$346:$BK$390,20,0),"")="","",IFERROR(HLOOKUP(J102,'Appraisal Inputs'!$C$346:$BK$390,20,0),""))</f>
        <v/>
      </c>
      <c r="K121" s="299" t="str">
        <f>IF(IFERROR(HLOOKUP(K102,'Appraisal Inputs'!$C$346:$BK$390,20,0),"")="","",IFERROR(HLOOKUP(K102,'Appraisal Inputs'!$C$346:$BK$390,20,0),""))</f>
        <v/>
      </c>
      <c r="L121" s="300" t="str">
        <f>IF(IFERROR(HLOOKUP(L102,'Appraisal Inputs'!$C$346:$BK$390,20,0),"")="","",IFERROR(HLOOKUP(L102,'Appraisal Inputs'!$C$346:$BK$390,20,0),""))</f>
        <v/>
      </c>
      <c r="M121" s="299" t="str">
        <f>IF(IFERROR(HLOOKUP(M102,'Appraisal Inputs'!$C$346:$BK$390,20,0),"")="","",IFERROR(HLOOKUP(M102,'Appraisal Inputs'!$C$346:$BK$390,20,0),""))</f>
        <v/>
      </c>
      <c r="N121" s="300" t="str">
        <f>IF(IFERROR(HLOOKUP(N102,'Appraisal Inputs'!$C$346:$BK$390,20,0),"")="","",IFERROR(HLOOKUP(N102,'Appraisal Inputs'!$C$346:$BK$390,20,0),""))</f>
        <v/>
      </c>
      <c r="O121" s="299" t="str">
        <f>IF(IFERROR(HLOOKUP(O102,'Appraisal Inputs'!$C$346:$BK$390,20,0),"")="","",IFERROR(HLOOKUP(O102,'Appraisal Inputs'!$C$346:$BK$390,20,0),""))</f>
        <v/>
      </c>
      <c r="P121" s="300" t="str">
        <f>IF(IFERROR(HLOOKUP(P102,'Appraisal Inputs'!$C$346:$BK$390,20,0),"")="","",IFERROR(HLOOKUP(P102,'Appraisal Inputs'!$C$346:$BK$390,20,0),""))</f>
        <v/>
      </c>
      <c r="Q121" s="299" t="str">
        <f>IF(IFERROR(HLOOKUP(Q102,'Appraisal Inputs'!$C$346:$BK$390,20,0),"")="","",IFERROR(HLOOKUP(Q102,'Appraisal Inputs'!$C$346:$BK$390,20,0),""))</f>
        <v/>
      </c>
      <c r="R121" s="300" t="str">
        <f>IF(IFERROR(HLOOKUP(R102,'Appraisal Inputs'!$C$346:$BK$390,20,0),"")="","",IFERROR(HLOOKUP(R102,'Appraisal Inputs'!$C$346:$BK$390,20,0),""))</f>
        <v/>
      </c>
      <c r="S121" s="299" t="str">
        <f>IF(IFERROR(HLOOKUP(S102,'Appraisal Inputs'!$C$346:$BK$390,20,0),"")="","",IFERROR(HLOOKUP(S102,'Appraisal Inputs'!$C$346:$BK$390,20,0),""))</f>
        <v/>
      </c>
      <c r="T121" s="300" t="str">
        <f>IF(IFERROR(HLOOKUP(T102,'Appraisal Inputs'!$C$346:$BK$390,20,0),"")="","",IFERROR(HLOOKUP(T102,'Appraisal Inputs'!$C$346:$BK$390,20,0),""))</f>
        <v/>
      </c>
      <c r="U121" s="299" t="str">
        <f>IF(IFERROR(HLOOKUP(U102,'Appraisal Inputs'!$C$346:$BK$390,20,0),"")="","",IFERROR(HLOOKUP(U102,'Appraisal Inputs'!$C$346:$BK$390,20,0),""))</f>
        <v/>
      </c>
      <c r="V121" s="300" t="str">
        <f>IF(IFERROR(HLOOKUP(V102,'Appraisal Inputs'!$C$346:$BK$390,20,0),"")="","",IFERROR(HLOOKUP(V102,'Appraisal Inputs'!$C$346:$BK$390,20,0),""))</f>
        <v/>
      </c>
      <c r="W121" s="299" t="str">
        <f>IF(IFERROR(HLOOKUP(W102,'Appraisal Inputs'!$C$346:$BK$390,20,0),"")="","",IFERROR(HLOOKUP(W102,'Appraisal Inputs'!$C$346:$BK$390,20,0),""))</f>
        <v/>
      </c>
      <c r="X121" s="300" t="str">
        <f>IF(IFERROR(HLOOKUP(X102,'Appraisal Inputs'!$C$346:$BK$390,20,0),"")="","",IFERROR(HLOOKUP(X102,'Appraisal Inputs'!$C$346:$BK$390,20,0),""))</f>
        <v/>
      </c>
      <c r="Y121" s="299" t="str">
        <f>IF(IFERROR(HLOOKUP(Y102,'Appraisal Inputs'!$C$346:$BK$390,20,0),"")="","",IFERROR(HLOOKUP(Y102,'Appraisal Inputs'!$C$346:$BK$390,20,0),""))</f>
        <v/>
      </c>
      <c r="Z121" s="300" t="str">
        <f>IF(IFERROR(HLOOKUP(Z102,'Appraisal Inputs'!$C$346:$BK$390,20,0),"")="","",IFERROR(HLOOKUP(Z102,'Appraisal Inputs'!$C$346:$BK$390,20,0),""))</f>
        <v/>
      </c>
      <c r="AA121" s="299" t="str">
        <f>IF(IFERROR(HLOOKUP(AA102,'Appraisal Inputs'!$C$346:$BK$390,20,0),"")="","",IFERROR(HLOOKUP(AA102,'Appraisal Inputs'!$C$346:$BK$390,20,0),""))</f>
        <v/>
      </c>
      <c r="AB121" s="300" t="str">
        <f>IF(IFERROR(HLOOKUP(AB102,'Appraisal Inputs'!$C$346:$BK$390,20,0),"")="","",IFERROR(HLOOKUP(AB102,'Appraisal Inputs'!$C$346:$BK$390,20,0),""))</f>
        <v/>
      </c>
      <c r="AC121" s="299" t="str">
        <f>IF(IFERROR(HLOOKUP(AC102,'Appraisal Inputs'!$C$346:$BK$390,20,0),"")="","",IFERROR(HLOOKUP(AC102,'Appraisal Inputs'!$C$346:$BK$390,20,0),""))</f>
        <v/>
      </c>
      <c r="AD121" s="300" t="str">
        <f>IF(IFERROR(HLOOKUP(AD102,'Appraisal Inputs'!$C$346:$BK$390,20,0),"")="","",IFERROR(HLOOKUP(AD102,'Appraisal Inputs'!$C$346:$BK$390,20,0),""))</f>
        <v/>
      </c>
      <c r="AE121" s="299" t="str">
        <f>IF(IFERROR(HLOOKUP(AE102,'Appraisal Inputs'!$C$346:$BK$390,20,0),"")="","",IFERROR(HLOOKUP(AE102,'Appraisal Inputs'!$C$346:$BK$390,20,0),""))</f>
        <v/>
      </c>
      <c r="AF121" s="300" t="str">
        <f>IF(IFERROR(HLOOKUP(AF102,'Appraisal Inputs'!$C$346:$BK$390,20,0),"")="","",IFERROR(HLOOKUP(AF102,'Appraisal Inputs'!$C$346:$BK$390,20,0),""))</f>
        <v/>
      </c>
      <c r="AG121" s="299" t="str">
        <f>IF(IFERROR(HLOOKUP(AG102,'Appraisal Inputs'!$C$346:$BK$390,20,0),"")="","",IFERROR(HLOOKUP(AG102,'Appraisal Inputs'!$C$346:$BK$390,20,0),""))</f>
        <v/>
      </c>
      <c r="AH121" s="300" t="str">
        <f>IF(IFERROR(HLOOKUP(AH102,'Appraisal Inputs'!$C$346:$BK$390,20,0),"")="","",IFERROR(HLOOKUP(AH102,'Appraisal Inputs'!$C$346:$BK$390,20,0),""))</f>
        <v/>
      </c>
      <c r="AI121" s="299" t="str">
        <f>IF(IFERROR(HLOOKUP(AI102,'Appraisal Inputs'!$C$346:$BK$390,20,0),"")="","",IFERROR(HLOOKUP(AI102,'Appraisal Inputs'!$C$346:$BK$390,20,0),""))</f>
        <v/>
      </c>
      <c r="AJ121" s="300" t="str">
        <f>IF(IFERROR(HLOOKUP(AJ102,'Appraisal Inputs'!$C$346:$BK$390,20,0),"")="","",IFERROR(HLOOKUP(AJ102,'Appraisal Inputs'!$C$346:$BK$390,20,0),""))</f>
        <v/>
      </c>
      <c r="AK121" s="299" t="str">
        <f>IF(IFERROR(HLOOKUP(AK102,'Appraisal Inputs'!$C$346:$BK$390,20,0),"")="","",IFERROR(HLOOKUP(AK102,'Appraisal Inputs'!$C$346:$BK$390,20,0),""))</f>
        <v/>
      </c>
      <c r="AL121" s="300" t="str">
        <f>IF(IFERROR(HLOOKUP(AL102,'Appraisal Inputs'!$C$346:$BK$390,20,0),"")="","",IFERROR(HLOOKUP(AL102,'Appraisal Inputs'!$C$346:$BK$390,20,0),""))</f>
        <v/>
      </c>
      <c r="AM121" s="299" t="str">
        <f>IF(IFERROR(HLOOKUP(AM102,'Appraisal Inputs'!$C$346:$BK$390,20,0),"")="","",IFERROR(HLOOKUP(AM102,'Appraisal Inputs'!$C$346:$BK$390,20,0),""))</f>
        <v/>
      </c>
      <c r="AN121" s="300" t="str">
        <f>IF(IFERROR(HLOOKUP(AN102,'Appraisal Inputs'!$C$346:$BK$390,20,0),"")="","",IFERROR(HLOOKUP(AN102,'Appraisal Inputs'!$C$346:$BK$390,20,0),""))</f>
        <v/>
      </c>
      <c r="AO121" s="299" t="str">
        <f>IF(IFERROR(HLOOKUP(AO102,'Appraisal Inputs'!$C$346:$BK$390,20,0),"")="","",IFERROR(HLOOKUP(AO102,'Appraisal Inputs'!$C$346:$BK$390,20,0),""))</f>
        <v/>
      </c>
      <c r="AP121" s="300" t="str">
        <f>IF(IFERROR(HLOOKUP(AP102,'Appraisal Inputs'!$C$346:$BK$390,20,0),"")="","",IFERROR(HLOOKUP(AP102,'Appraisal Inputs'!$C$346:$BK$390,20,0),""))</f>
        <v/>
      </c>
      <c r="AQ121" s="299" t="str">
        <f>IF(IFERROR(HLOOKUP(AQ102,'Appraisal Inputs'!$C$346:$BK$390,20,0),"")="","",IFERROR(HLOOKUP(AQ102,'Appraisal Inputs'!$C$346:$BK$390,20,0),""))</f>
        <v/>
      </c>
      <c r="AR121" s="300" t="str">
        <f>IF(IFERROR(HLOOKUP(AR102,'Appraisal Inputs'!$C$346:$BK$390,20,0),"")="","",IFERROR(HLOOKUP(AR102,'Appraisal Inputs'!$C$346:$BK$390,20,0),""))</f>
        <v/>
      </c>
      <c r="AS121" s="299" t="str">
        <f>IF(IFERROR(HLOOKUP(AS102,'Appraisal Inputs'!$C$346:$BK$390,20,0),"")="","",IFERROR(HLOOKUP(AS102,'Appraisal Inputs'!$C$346:$BK$390,20,0),""))</f>
        <v/>
      </c>
      <c r="AT121" s="300" t="str">
        <f>IF(IFERROR(HLOOKUP(AT102,'Appraisal Inputs'!$C$346:$BK$390,20,0),"")="","",IFERROR(HLOOKUP(AT102,'Appraisal Inputs'!$C$346:$BK$390,20,0),""))</f>
        <v/>
      </c>
      <c r="AU121" s="299" t="str">
        <f>IF(IFERROR(HLOOKUP(AU102,'Appraisal Inputs'!$C$346:$BK$390,20,0),"")="","",IFERROR(HLOOKUP(AU102,'Appraisal Inputs'!$C$346:$BK$390,20,0),""))</f>
        <v/>
      </c>
      <c r="AV121" s="300" t="str">
        <f>IF(IFERROR(HLOOKUP(AV102,'Appraisal Inputs'!$C$346:$BK$390,20,0),"")="","",IFERROR(HLOOKUP(AV102,'Appraisal Inputs'!$C$346:$BK$390,20,0),""))</f>
        <v/>
      </c>
      <c r="AW121" s="299" t="str">
        <f>IF(IFERROR(HLOOKUP(AW102,'Appraisal Inputs'!$C$346:$BK$390,20,0),"")="","",IFERROR(HLOOKUP(AW102,'Appraisal Inputs'!$C$346:$BK$390,20,0),""))</f>
        <v/>
      </c>
      <c r="AX121" s="300" t="str">
        <f>IF(IFERROR(HLOOKUP(AX102,'Appraisal Inputs'!$C$346:$BK$390,20,0),"")="","",IFERROR(HLOOKUP(AX102,'Appraisal Inputs'!$C$346:$BK$390,20,0),""))</f>
        <v/>
      </c>
      <c r="AY121" s="299" t="str">
        <f>IF(IFERROR(HLOOKUP(AY102,'Appraisal Inputs'!$C$346:$BK$390,20,0),"")="","",IFERROR(HLOOKUP(AY102,'Appraisal Inputs'!$C$346:$BK$390,20,0),""))</f>
        <v/>
      </c>
      <c r="AZ121" s="300" t="str">
        <f>IF(IFERROR(HLOOKUP(AZ102,'Appraisal Inputs'!$C$346:$BK$390,20,0),"")="","",IFERROR(HLOOKUP(AZ102,'Appraisal Inputs'!$C$346:$BK$390,20,0),""))</f>
        <v/>
      </c>
      <c r="BA121" s="299" t="str">
        <f>IF(IFERROR(HLOOKUP(BA102,'Appraisal Inputs'!$C$346:$BK$390,20,0),"")="","",IFERROR(HLOOKUP(BA102,'Appraisal Inputs'!$C$346:$BK$390,20,0),""))</f>
        <v/>
      </c>
      <c r="BB121" s="300" t="str">
        <f>IF(IFERROR(HLOOKUP(BB102,'Appraisal Inputs'!$C$346:$BK$390,20,0),"")="","",IFERROR(HLOOKUP(BB102,'Appraisal Inputs'!$C$346:$BK$390,20,0),""))</f>
        <v/>
      </c>
      <c r="BC121" s="299" t="str">
        <f>IF(IFERROR(HLOOKUP(BC102,'Appraisal Inputs'!$C$346:$BK$390,20,0),"")="","",IFERROR(HLOOKUP(BC102,'Appraisal Inputs'!$C$346:$BK$390,20,0),""))</f>
        <v/>
      </c>
      <c r="BD121" s="300" t="str">
        <f>IF(IFERROR(HLOOKUP(BD102,'Appraisal Inputs'!$C$346:$BK$390,20,0),"")="","",IFERROR(HLOOKUP(BD102,'Appraisal Inputs'!$C$346:$BK$390,20,0),""))</f>
        <v/>
      </c>
      <c r="BE121" s="299" t="str">
        <f>IF(IFERROR(HLOOKUP(BE102,'Appraisal Inputs'!$C$346:$BK$390,20,0),"")="","",IFERROR(HLOOKUP(BE102,'Appraisal Inputs'!$C$346:$BK$390,20,0),""))</f>
        <v/>
      </c>
      <c r="BF121" s="300" t="str">
        <f>IF(IFERROR(HLOOKUP(BF102,'Appraisal Inputs'!$C$346:$BK$390,20,0),"")="","",IFERROR(HLOOKUP(BF102,'Appraisal Inputs'!$C$346:$BK$390,20,0),""))</f>
        <v/>
      </c>
      <c r="BG121" s="299" t="str">
        <f>IF(IFERROR(HLOOKUP(BG102,'Appraisal Inputs'!$C$346:$BK$390,20,0),"")="","",IFERROR(HLOOKUP(BG102,'Appraisal Inputs'!$C$346:$BK$390,20,0),""))</f>
        <v/>
      </c>
      <c r="BH121" s="300" t="str">
        <f>IF(IFERROR(HLOOKUP(BH102,'Appraisal Inputs'!$C$346:$BK$390,20,0),"")="","",IFERROR(HLOOKUP(BH102,'Appraisal Inputs'!$C$346:$BK$390,20,0),""))</f>
        <v/>
      </c>
      <c r="BI121" s="299" t="str">
        <f>IF(IFERROR(HLOOKUP(BI102,'Appraisal Inputs'!$C$346:$BK$390,20,0),"")="","",IFERROR(HLOOKUP(BI102,'Appraisal Inputs'!$C$346:$BK$390,20,0),""))</f>
        <v/>
      </c>
      <c r="BJ121" s="315" t="str">
        <f>IF(IFERROR(HLOOKUP(BJ102,'Appraisal Inputs'!$C$346:$BK$390,20,0),"")="","",IFERROR(HLOOKUP(BJ102,'Appraisal Inputs'!$C$346:$BK$390,20,0),""))</f>
        <v/>
      </c>
      <c r="BL121" s="299">
        <f t="shared" si="5"/>
        <v>0</v>
      </c>
      <c r="BM121" s="318" t="str">
        <f t="shared" si="4"/>
        <v>No</v>
      </c>
    </row>
    <row r="122" spans="1:65" x14ac:dyDescent="0.25">
      <c r="A122" s="86"/>
      <c r="B122" s="143" t="str">
        <f>'Appraisal Inputs'!C366</f>
        <v>Comp 17</v>
      </c>
      <c r="C122" s="299" t="str">
        <f>IF(IFERROR(HLOOKUP(C102,'Appraisal Inputs'!$C$346:$BK$390,21,0),"")="","",IFERROR(HLOOKUP(C102,'Appraisal Inputs'!$C$346:$BK$390,21,0),""))</f>
        <v/>
      </c>
      <c r="D122" s="300" t="str">
        <f>IF(IFERROR(HLOOKUP(D102,'Appraisal Inputs'!$C$346:$BK$390,21,0),"")="","",IFERROR(HLOOKUP(D102,'Appraisal Inputs'!$C$346:$BK$390,21,0),""))</f>
        <v/>
      </c>
      <c r="E122" s="299" t="str">
        <f>IF(IFERROR(HLOOKUP(E102,'Appraisal Inputs'!$C$346:$BK$390,21,0),"")="","",IFERROR(HLOOKUP(E102,'Appraisal Inputs'!$C$346:$BK$390,21,0),""))</f>
        <v/>
      </c>
      <c r="F122" s="300" t="str">
        <f>IF(IFERROR(HLOOKUP(F102,'Appraisal Inputs'!$C$346:$BK$390,21,0),"")="","",IFERROR(HLOOKUP(F102,'Appraisal Inputs'!$C$346:$BK$390,21,0),""))</f>
        <v/>
      </c>
      <c r="G122" s="299" t="str">
        <f>IF(IFERROR(HLOOKUP(G102,'Appraisal Inputs'!$C$346:$BK$390,21,0),"")="","",IFERROR(HLOOKUP(G102,'Appraisal Inputs'!$C$346:$BK$390,21,0),""))</f>
        <v/>
      </c>
      <c r="H122" s="300" t="str">
        <f>IF(IFERROR(HLOOKUP(H102,'Appraisal Inputs'!$C$346:$BK$390,21,0),"")="","",IFERROR(HLOOKUP(H102,'Appraisal Inputs'!$C$346:$BK$390,21,0),""))</f>
        <v/>
      </c>
      <c r="I122" s="299" t="str">
        <f>IF(IFERROR(HLOOKUP(I102,'Appraisal Inputs'!$C$346:$BK$390,21,0),"")="","",IFERROR(HLOOKUP(I102,'Appraisal Inputs'!$C$346:$BK$390,21,0),""))</f>
        <v/>
      </c>
      <c r="J122" s="300" t="str">
        <f>IF(IFERROR(HLOOKUP(J102,'Appraisal Inputs'!$C$346:$BK$390,21,0),"")="","",IFERROR(HLOOKUP(J102,'Appraisal Inputs'!$C$346:$BK$390,21,0),""))</f>
        <v/>
      </c>
      <c r="K122" s="299" t="str">
        <f>IF(IFERROR(HLOOKUP(K102,'Appraisal Inputs'!$C$346:$BK$390,21,0),"")="","",IFERROR(HLOOKUP(K102,'Appraisal Inputs'!$C$346:$BK$390,21,0),""))</f>
        <v/>
      </c>
      <c r="L122" s="300" t="str">
        <f>IF(IFERROR(HLOOKUP(L102,'Appraisal Inputs'!$C$346:$BK$390,21,0),"")="","",IFERROR(HLOOKUP(L102,'Appraisal Inputs'!$C$346:$BK$390,21,0),""))</f>
        <v/>
      </c>
      <c r="M122" s="299" t="str">
        <f>IF(IFERROR(HLOOKUP(M102,'Appraisal Inputs'!$C$346:$BK$390,21,0),"")="","",IFERROR(HLOOKUP(M102,'Appraisal Inputs'!$C$346:$BK$390,21,0),""))</f>
        <v/>
      </c>
      <c r="N122" s="300" t="str">
        <f>IF(IFERROR(HLOOKUP(N102,'Appraisal Inputs'!$C$346:$BK$390,21,0),"")="","",IFERROR(HLOOKUP(N102,'Appraisal Inputs'!$C$346:$BK$390,21,0),""))</f>
        <v/>
      </c>
      <c r="O122" s="299" t="str">
        <f>IF(IFERROR(HLOOKUP(O102,'Appraisal Inputs'!$C$346:$BK$390,21,0),"")="","",IFERROR(HLOOKUP(O102,'Appraisal Inputs'!$C$346:$BK$390,21,0),""))</f>
        <v/>
      </c>
      <c r="P122" s="300" t="str">
        <f>IF(IFERROR(HLOOKUP(P102,'Appraisal Inputs'!$C$346:$BK$390,21,0),"")="","",IFERROR(HLOOKUP(P102,'Appraisal Inputs'!$C$346:$BK$390,21,0),""))</f>
        <v/>
      </c>
      <c r="Q122" s="299" t="str">
        <f>IF(IFERROR(HLOOKUP(Q102,'Appraisal Inputs'!$C$346:$BK$390,21,0),"")="","",IFERROR(HLOOKUP(Q102,'Appraisal Inputs'!$C$346:$BK$390,21,0),""))</f>
        <v/>
      </c>
      <c r="R122" s="300" t="str">
        <f>IF(IFERROR(HLOOKUP(R102,'Appraisal Inputs'!$C$346:$BK$390,21,0),"")="","",IFERROR(HLOOKUP(R102,'Appraisal Inputs'!$C$346:$BK$390,21,0),""))</f>
        <v/>
      </c>
      <c r="S122" s="299" t="str">
        <f>IF(IFERROR(HLOOKUP(S102,'Appraisal Inputs'!$C$346:$BK$390,21,0),"")="","",IFERROR(HLOOKUP(S102,'Appraisal Inputs'!$C$346:$BK$390,21,0),""))</f>
        <v/>
      </c>
      <c r="T122" s="300" t="str">
        <f>IF(IFERROR(HLOOKUP(T102,'Appraisal Inputs'!$C$346:$BK$390,21,0),"")="","",IFERROR(HLOOKUP(T102,'Appraisal Inputs'!$C$346:$BK$390,21,0),""))</f>
        <v/>
      </c>
      <c r="U122" s="299" t="str">
        <f>IF(IFERROR(HLOOKUP(U102,'Appraisal Inputs'!$C$346:$BK$390,21,0),"")="","",IFERROR(HLOOKUP(U102,'Appraisal Inputs'!$C$346:$BK$390,21,0),""))</f>
        <v/>
      </c>
      <c r="V122" s="300" t="str">
        <f>IF(IFERROR(HLOOKUP(V102,'Appraisal Inputs'!$C$346:$BK$390,21,0),"")="","",IFERROR(HLOOKUP(V102,'Appraisal Inputs'!$C$346:$BK$390,21,0),""))</f>
        <v/>
      </c>
      <c r="W122" s="299" t="str">
        <f>IF(IFERROR(HLOOKUP(W102,'Appraisal Inputs'!$C$346:$BK$390,21,0),"")="","",IFERROR(HLOOKUP(W102,'Appraisal Inputs'!$C$346:$BK$390,21,0),""))</f>
        <v/>
      </c>
      <c r="X122" s="300" t="str">
        <f>IF(IFERROR(HLOOKUP(X102,'Appraisal Inputs'!$C$346:$BK$390,21,0),"")="","",IFERROR(HLOOKUP(X102,'Appraisal Inputs'!$C$346:$BK$390,21,0),""))</f>
        <v/>
      </c>
      <c r="Y122" s="299" t="str">
        <f>IF(IFERROR(HLOOKUP(Y102,'Appraisal Inputs'!$C$346:$BK$390,21,0),"")="","",IFERROR(HLOOKUP(Y102,'Appraisal Inputs'!$C$346:$BK$390,21,0),""))</f>
        <v/>
      </c>
      <c r="Z122" s="300" t="str">
        <f>IF(IFERROR(HLOOKUP(Z102,'Appraisal Inputs'!$C$346:$BK$390,21,0),"")="","",IFERROR(HLOOKUP(Z102,'Appraisal Inputs'!$C$346:$BK$390,21,0),""))</f>
        <v/>
      </c>
      <c r="AA122" s="299" t="str">
        <f>IF(IFERROR(HLOOKUP(AA102,'Appraisal Inputs'!$C$346:$BK$390,21,0),"")="","",IFERROR(HLOOKUP(AA102,'Appraisal Inputs'!$C$346:$BK$390,21,0),""))</f>
        <v/>
      </c>
      <c r="AB122" s="300" t="str">
        <f>IF(IFERROR(HLOOKUP(AB102,'Appraisal Inputs'!$C$346:$BK$390,21,0),"")="","",IFERROR(HLOOKUP(AB102,'Appraisal Inputs'!$C$346:$BK$390,21,0),""))</f>
        <v/>
      </c>
      <c r="AC122" s="299" t="str">
        <f>IF(IFERROR(HLOOKUP(AC102,'Appraisal Inputs'!$C$346:$BK$390,21,0),"")="","",IFERROR(HLOOKUP(AC102,'Appraisal Inputs'!$C$346:$BK$390,21,0),""))</f>
        <v/>
      </c>
      <c r="AD122" s="300" t="str">
        <f>IF(IFERROR(HLOOKUP(AD102,'Appraisal Inputs'!$C$346:$BK$390,21,0),"")="","",IFERROR(HLOOKUP(AD102,'Appraisal Inputs'!$C$346:$BK$390,21,0),""))</f>
        <v/>
      </c>
      <c r="AE122" s="299" t="str">
        <f>IF(IFERROR(HLOOKUP(AE102,'Appraisal Inputs'!$C$346:$BK$390,21,0),"")="","",IFERROR(HLOOKUP(AE102,'Appraisal Inputs'!$C$346:$BK$390,21,0),""))</f>
        <v/>
      </c>
      <c r="AF122" s="300" t="str">
        <f>IF(IFERROR(HLOOKUP(AF102,'Appraisal Inputs'!$C$346:$BK$390,21,0),"")="","",IFERROR(HLOOKUP(AF102,'Appraisal Inputs'!$C$346:$BK$390,21,0),""))</f>
        <v/>
      </c>
      <c r="AG122" s="299" t="str">
        <f>IF(IFERROR(HLOOKUP(AG102,'Appraisal Inputs'!$C$346:$BK$390,21,0),"")="","",IFERROR(HLOOKUP(AG102,'Appraisal Inputs'!$C$346:$BK$390,21,0),""))</f>
        <v/>
      </c>
      <c r="AH122" s="300" t="str">
        <f>IF(IFERROR(HLOOKUP(AH102,'Appraisal Inputs'!$C$346:$BK$390,21,0),"")="","",IFERROR(HLOOKUP(AH102,'Appraisal Inputs'!$C$346:$BK$390,21,0),""))</f>
        <v/>
      </c>
      <c r="AI122" s="299" t="str">
        <f>IF(IFERROR(HLOOKUP(AI102,'Appraisal Inputs'!$C$346:$BK$390,21,0),"")="","",IFERROR(HLOOKUP(AI102,'Appraisal Inputs'!$C$346:$BK$390,21,0),""))</f>
        <v/>
      </c>
      <c r="AJ122" s="300" t="str">
        <f>IF(IFERROR(HLOOKUP(AJ102,'Appraisal Inputs'!$C$346:$BK$390,21,0),"")="","",IFERROR(HLOOKUP(AJ102,'Appraisal Inputs'!$C$346:$BK$390,21,0),""))</f>
        <v/>
      </c>
      <c r="AK122" s="299" t="str">
        <f>IF(IFERROR(HLOOKUP(AK102,'Appraisal Inputs'!$C$346:$BK$390,21,0),"")="","",IFERROR(HLOOKUP(AK102,'Appraisal Inputs'!$C$346:$BK$390,21,0),""))</f>
        <v/>
      </c>
      <c r="AL122" s="300" t="str">
        <f>IF(IFERROR(HLOOKUP(AL102,'Appraisal Inputs'!$C$346:$BK$390,21,0),"")="","",IFERROR(HLOOKUP(AL102,'Appraisal Inputs'!$C$346:$BK$390,21,0),""))</f>
        <v/>
      </c>
      <c r="AM122" s="299" t="str">
        <f>IF(IFERROR(HLOOKUP(AM102,'Appraisal Inputs'!$C$346:$BK$390,21,0),"")="","",IFERROR(HLOOKUP(AM102,'Appraisal Inputs'!$C$346:$BK$390,21,0),""))</f>
        <v/>
      </c>
      <c r="AN122" s="300" t="str">
        <f>IF(IFERROR(HLOOKUP(AN102,'Appraisal Inputs'!$C$346:$BK$390,21,0),"")="","",IFERROR(HLOOKUP(AN102,'Appraisal Inputs'!$C$346:$BK$390,21,0),""))</f>
        <v/>
      </c>
      <c r="AO122" s="299" t="str">
        <f>IF(IFERROR(HLOOKUP(AO102,'Appraisal Inputs'!$C$346:$BK$390,21,0),"")="","",IFERROR(HLOOKUP(AO102,'Appraisal Inputs'!$C$346:$BK$390,21,0),""))</f>
        <v/>
      </c>
      <c r="AP122" s="300" t="str">
        <f>IF(IFERROR(HLOOKUP(AP102,'Appraisal Inputs'!$C$346:$BK$390,21,0),"")="","",IFERROR(HLOOKUP(AP102,'Appraisal Inputs'!$C$346:$BK$390,21,0),""))</f>
        <v/>
      </c>
      <c r="AQ122" s="299" t="str">
        <f>IF(IFERROR(HLOOKUP(AQ102,'Appraisal Inputs'!$C$346:$BK$390,21,0),"")="","",IFERROR(HLOOKUP(AQ102,'Appraisal Inputs'!$C$346:$BK$390,21,0),""))</f>
        <v/>
      </c>
      <c r="AR122" s="300" t="str">
        <f>IF(IFERROR(HLOOKUP(AR102,'Appraisal Inputs'!$C$346:$BK$390,21,0),"")="","",IFERROR(HLOOKUP(AR102,'Appraisal Inputs'!$C$346:$BK$390,21,0),""))</f>
        <v/>
      </c>
      <c r="AS122" s="299" t="str">
        <f>IF(IFERROR(HLOOKUP(AS102,'Appraisal Inputs'!$C$346:$BK$390,21,0),"")="","",IFERROR(HLOOKUP(AS102,'Appraisal Inputs'!$C$346:$BK$390,21,0),""))</f>
        <v/>
      </c>
      <c r="AT122" s="300" t="str">
        <f>IF(IFERROR(HLOOKUP(AT102,'Appraisal Inputs'!$C$346:$BK$390,21,0),"")="","",IFERROR(HLOOKUP(AT102,'Appraisal Inputs'!$C$346:$BK$390,21,0),""))</f>
        <v/>
      </c>
      <c r="AU122" s="299" t="str">
        <f>IF(IFERROR(HLOOKUP(AU102,'Appraisal Inputs'!$C$346:$BK$390,21,0),"")="","",IFERROR(HLOOKUP(AU102,'Appraisal Inputs'!$C$346:$BK$390,21,0),""))</f>
        <v/>
      </c>
      <c r="AV122" s="300" t="str">
        <f>IF(IFERROR(HLOOKUP(AV102,'Appraisal Inputs'!$C$346:$BK$390,21,0),"")="","",IFERROR(HLOOKUP(AV102,'Appraisal Inputs'!$C$346:$BK$390,21,0),""))</f>
        <v/>
      </c>
      <c r="AW122" s="299" t="str">
        <f>IF(IFERROR(HLOOKUP(AW102,'Appraisal Inputs'!$C$346:$BK$390,21,0),"")="","",IFERROR(HLOOKUP(AW102,'Appraisal Inputs'!$C$346:$BK$390,21,0),""))</f>
        <v/>
      </c>
      <c r="AX122" s="300" t="str">
        <f>IF(IFERROR(HLOOKUP(AX102,'Appraisal Inputs'!$C$346:$BK$390,21,0),"")="","",IFERROR(HLOOKUP(AX102,'Appraisal Inputs'!$C$346:$BK$390,21,0),""))</f>
        <v/>
      </c>
      <c r="AY122" s="299" t="str">
        <f>IF(IFERROR(HLOOKUP(AY102,'Appraisal Inputs'!$C$346:$BK$390,21,0),"")="","",IFERROR(HLOOKUP(AY102,'Appraisal Inputs'!$C$346:$BK$390,21,0),""))</f>
        <v/>
      </c>
      <c r="AZ122" s="300" t="str">
        <f>IF(IFERROR(HLOOKUP(AZ102,'Appraisal Inputs'!$C$346:$BK$390,21,0),"")="","",IFERROR(HLOOKUP(AZ102,'Appraisal Inputs'!$C$346:$BK$390,21,0),""))</f>
        <v/>
      </c>
      <c r="BA122" s="299" t="str">
        <f>IF(IFERROR(HLOOKUP(BA102,'Appraisal Inputs'!$C$346:$BK$390,21,0),"")="","",IFERROR(HLOOKUP(BA102,'Appraisal Inputs'!$C$346:$BK$390,21,0),""))</f>
        <v/>
      </c>
      <c r="BB122" s="300" t="str">
        <f>IF(IFERROR(HLOOKUP(BB102,'Appraisal Inputs'!$C$346:$BK$390,21,0),"")="","",IFERROR(HLOOKUP(BB102,'Appraisal Inputs'!$C$346:$BK$390,21,0),""))</f>
        <v/>
      </c>
      <c r="BC122" s="299" t="str">
        <f>IF(IFERROR(HLOOKUP(BC102,'Appraisal Inputs'!$C$346:$BK$390,21,0),"")="","",IFERROR(HLOOKUP(BC102,'Appraisal Inputs'!$C$346:$BK$390,21,0),""))</f>
        <v/>
      </c>
      <c r="BD122" s="300" t="str">
        <f>IF(IFERROR(HLOOKUP(BD102,'Appraisal Inputs'!$C$346:$BK$390,21,0),"")="","",IFERROR(HLOOKUP(BD102,'Appraisal Inputs'!$C$346:$BK$390,21,0),""))</f>
        <v/>
      </c>
      <c r="BE122" s="299" t="str">
        <f>IF(IFERROR(HLOOKUP(BE102,'Appraisal Inputs'!$C$346:$BK$390,21,0),"")="","",IFERROR(HLOOKUP(BE102,'Appraisal Inputs'!$C$346:$BK$390,21,0),""))</f>
        <v/>
      </c>
      <c r="BF122" s="300" t="str">
        <f>IF(IFERROR(HLOOKUP(BF102,'Appraisal Inputs'!$C$346:$BK$390,21,0),"")="","",IFERROR(HLOOKUP(BF102,'Appraisal Inputs'!$C$346:$BK$390,21,0),""))</f>
        <v/>
      </c>
      <c r="BG122" s="299" t="str">
        <f>IF(IFERROR(HLOOKUP(BG102,'Appraisal Inputs'!$C$346:$BK$390,21,0),"")="","",IFERROR(HLOOKUP(BG102,'Appraisal Inputs'!$C$346:$BK$390,21,0),""))</f>
        <v/>
      </c>
      <c r="BH122" s="300" t="str">
        <f>IF(IFERROR(HLOOKUP(BH102,'Appraisal Inputs'!$C$346:$BK$390,21,0),"")="","",IFERROR(HLOOKUP(BH102,'Appraisal Inputs'!$C$346:$BK$390,21,0),""))</f>
        <v/>
      </c>
      <c r="BI122" s="299" t="str">
        <f>IF(IFERROR(HLOOKUP(BI102,'Appraisal Inputs'!$C$346:$BK$390,21,0),"")="","",IFERROR(HLOOKUP(BI102,'Appraisal Inputs'!$C$346:$BK$390,21,0),""))</f>
        <v/>
      </c>
      <c r="BJ122" s="315" t="str">
        <f>IF(IFERROR(HLOOKUP(BJ102,'Appraisal Inputs'!$C$346:$BK$390,21,0),"")="","",IFERROR(HLOOKUP(BJ102,'Appraisal Inputs'!$C$346:$BK$390,21,0),""))</f>
        <v/>
      </c>
      <c r="BL122" s="299">
        <f t="shared" si="5"/>
        <v>0</v>
      </c>
      <c r="BM122" s="318" t="str">
        <f t="shared" si="4"/>
        <v>No</v>
      </c>
    </row>
    <row r="123" spans="1:65" x14ac:dyDescent="0.25">
      <c r="A123" s="86"/>
      <c r="B123" s="143" t="str">
        <f>'Appraisal Inputs'!C367</f>
        <v>Comp 18</v>
      </c>
      <c r="C123" s="299" t="str">
        <f>IF(IFERROR(HLOOKUP(C102,'Appraisal Inputs'!$C$346:$BK$390,22,0),"")="","",IFERROR(HLOOKUP(C102,'Appraisal Inputs'!$C$346:$BK$390,22,0),""))</f>
        <v/>
      </c>
      <c r="D123" s="300" t="str">
        <f>IF(IFERROR(HLOOKUP(D102,'Appraisal Inputs'!$C$346:$BK$390,22,0),"")="","",IFERROR(HLOOKUP(D102,'Appraisal Inputs'!$C$346:$BK$390,22,0),""))</f>
        <v/>
      </c>
      <c r="E123" s="299" t="str">
        <f>IF(IFERROR(HLOOKUP(E102,'Appraisal Inputs'!$C$346:$BK$390,22,0),"")="","",IFERROR(HLOOKUP(E102,'Appraisal Inputs'!$C$346:$BK$390,22,0),""))</f>
        <v/>
      </c>
      <c r="F123" s="300" t="str">
        <f>IF(IFERROR(HLOOKUP(F102,'Appraisal Inputs'!$C$346:$BK$390,22,0),"")="","",IFERROR(HLOOKUP(F102,'Appraisal Inputs'!$C$346:$BK$390,22,0),""))</f>
        <v/>
      </c>
      <c r="G123" s="299" t="str">
        <f>IF(IFERROR(HLOOKUP(G102,'Appraisal Inputs'!$C$346:$BK$390,22,0),"")="","",IFERROR(HLOOKUP(G102,'Appraisal Inputs'!$C$346:$BK$390,22,0),""))</f>
        <v/>
      </c>
      <c r="H123" s="300" t="str">
        <f>IF(IFERROR(HLOOKUP(H102,'Appraisal Inputs'!$C$346:$BK$390,22,0),"")="","",IFERROR(HLOOKUP(H102,'Appraisal Inputs'!$C$346:$BK$390,22,0),""))</f>
        <v/>
      </c>
      <c r="I123" s="299" t="str">
        <f>IF(IFERROR(HLOOKUP(I102,'Appraisal Inputs'!$C$346:$BK$390,22,0),"")="","",IFERROR(HLOOKUP(I102,'Appraisal Inputs'!$C$346:$BK$390,22,0),""))</f>
        <v/>
      </c>
      <c r="J123" s="300" t="str">
        <f>IF(IFERROR(HLOOKUP(J102,'Appraisal Inputs'!$C$346:$BK$390,22,0),"")="","",IFERROR(HLOOKUP(J102,'Appraisal Inputs'!$C$346:$BK$390,22,0),""))</f>
        <v/>
      </c>
      <c r="K123" s="299" t="str">
        <f>IF(IFERROR(HLOOKUP(K102,'Appraisal Inputs'!$C$346:$BK$390,22,0),"")="","",IFERROR(HLOOKUP(K102,'Appraisal Inputs'!$C$346:$BK$390,22,0),""))</f>
        <v/>
      </c>
      <c r="L123" s="300" t="str">
        <f>IF(IFERROR(HLOOKUP(L102,'Appraisal Inputs'!$C$346:$BK$390,22,0),"")="","",IFERROR(HLOOKUP(L102,'Appraisal Inputs'!$C$346:$BK$390,22,0),""))</f>
        <v/>
      </c>
      <c r="M123" s="299" t="str">
        <f>IF(IFERROR(HLOOKUP(M102,'Appraisal Inputs'!$C$346:$BK$390,22,0),"")="","",IFERROR(HLOOKUP(M102,'Appraisal Inputs'!$C$346:$BK$390,22,0),""))</f>
        <v/>
      </c>
      <c r="N123" s="300" t="str">
        <f>IF(IFERROR(HLOOKUP(N102,'Appraisal Inputs'!$C$346:$BK$390,22,0),"")="","",IFERROR(HLOOKUP(N102,'Appraisal Inputs'!$C$346:$BK$390,22,0),""))</f>
        <v/>
      </c>
      <c r="O123" s="299" t="str">
        <f>IF(IFERROR(HLOOKUP(O102,'Appraisal Inputs'!$C$346:$BK$390,22,0),"")="","",IFERROR(HLOOKUP(O102,'Appraisal Inputs'!$C$346:$BK$390,22,0),""))</f>
        <v/>
      </c>
      <c r="P123" s="300" t="str">
        <f>IF(IFERROR(HLOOKUP(P102,'Appraisal Inputs'!$C$346:$BK$390,22,0),"")="","",IFERROR(HLOOKUP(P102,'Appraisal Inputs'!$C$346:$BK$390,22,0),""))</f>
        <v/>
      </c>
      <c r="Q123" s="299" t="str">
        <f>IF(IFERROR(HLOOKUP(Q102,'Appraisal Inputs'!$C$346:$BK$390,22,0),"")="","",IFERROR(HLOOKUP(Q102,'Appraisal Inputs'!$C$346:$BK$390,22,0),""))</f>
        <v/>
      </c>
      <c r="R123" s="300" t="str">
        <f>IF(IFERROR(HLOOKUP(R102,'Appraisal Inputs'!$C$346:$BK$390,22,0),"")="","",IFERROR(HLOOKUP(R102,'Appraisal Inputs'!$C$346:$BK$390,22,0),""))</f>
        <v/>
      </c>
      <c r="S123" s="299" t="str">
        <f>IF(IFERROR(HLOOKUP(S102,'Appraisal Inputs'!$C$346:$BK$390,22,0),"")="","",IFERROR(HLOOKUP(S102,'Appraisal Inputs'!$C$346:$BK$390,22,0),""))</f>
        <v/>
      </c>
      <c r="T123" s="300" t="str">
        <f>IF(IFERROR(HLOOKUP(T102,'Appraisal Inputs'!$C$346:$BK$390,22,0),"")="","",IFERROR(HLOOKUP(T102,'Appraisal Inputs'!$C$346:$BK$390,22,0),""))</f>
        <v/>
      </c>
      <c r="U123" s="299" t="str">
        <f>IF(IFERROR(HLOOKUP(U102,'Appraisal Inputs'!$C$346:$BK$390,22,0),"")="","",IFERROR(HLOOKUP(U102,'Appraisal Inputs'!$C$346:$BK$390,22,0),""))</f>
        <v/>
      </c>
      <c r="V123" s="300" t="str">
        <f>IF(IFERROR(HLOOKUP(V102,'Appraisal Inputs'!$C$346:$BK$390,22,0),"")="","",IFERROR(HLOOKUP(V102,'Appraisal Inputs'!$C$346:$BK$390,22,0),""))</f>
        <v/>
      </c>
      <c r="W123" s="299" t="str">
        <f>IF(IFERROR(HLOOKUP(W102,'Appraisal Inputs'!$C$346:$BK$390,22,0),"")="","",IFERROR(HLOOKUP(W102,'Appraisal Inputs'!$C$346:$BK$390,22,0),""))</f>
        <v/>
      </c>
      <c r="X123" s="300" t="str">
        <f>IF(IFERROR(HLOOKUP(X102,'Appraisal Inputs'!$C$346:$BK$390,22,0),"")="","",IFERROR(HLOOKUP(X102,'Appraisal Inputs'!$C$346:$BK$390,22,0),""))</f>
        <v/>
      </c>
      <c r="Y123" s="299" t="str">
        <f>IF(IFERROR(HLOOKUP(Y102,'Appraisal Inputs'!$C$346:$BK$390,22,0),"")="","",IFERROR(HLOOKUP(Y102,'Appraisal Inputs'!$C$346:$BK$390,22,0),""))</f>
        <v/>
      </c>
      <c r="Z123" s="300" t="str">
        <f>IF(IFERROR(HLOOKUP(Z102,'Appraisal Inputs'!$C$346:$BK$390,22,0),"")="","",IFERROR(HLOOKUP(Z102,'Appraisal Inputs'!$C$346:$BK$390,22,0),""))</f>
        <v/>
      </c>
      <c r="AA123" s="299" t="str">
        <f>IF(IFERROR(HLOOKUP(AA102,'Appraisal Inputs'!$C$346:$BK$390,22,0),"")="","",IFERROR(HLOOKUP(AA102,'Appraisal Inputs'!$C$346:$BK$390,22,0),""))</f>
        <v/>
      </c>
      <c r="AB123" s="300" t="str">
        <f>IF(IFERROR(HLOOKUP(AB102,'Appraisal Inputs'!$C$346:$BK$390,22,0),"")="","",IFERROR(HLOOKUP(AB102,'Appraisal Inputs'!$C$346:$BK$390,22,0),""))</f>
        <v/>
      </c>
      <c r="AC123" s="299" t="str">
        <f>IF(IFERROR(HLOOKUP(AC102,'Appraisal Inputs'!$C$346:$BK$390,22,0),"")="","",IFERROR(HLOOKUP(AC102,'Appraisal Inputs'!$C$346:$BK$390,22,0),""))</f>
        <v/>
      </c>
      <c r="AD123" s="300" t="str">
        <f>IF(IFERROR(HLOOKUP(AD102,'Appraisal Inputs'!$C$346:$BK$390,22,0),"")="","",IFERROR(HLOOKUP(AD102,'Appraisal Inputs'!$C$346:$BK$390,22,0),""))</f>
        <v/>
      </c>
      <c r="AE123" s="299" t="str">
        <f>IF(IFERROR(HLOOKUP(AE102,'Appraisal Inputs'!$C$346:$BK$390,22,0),"")="","",IFERROR(HLOOKUP(AE102,'Appraisal Inputs'!$C$346:$BK$390,22,0),""))</f>
        <v/>
      </c>
      <c r="AF123" s="300" t="str">
        <f>IF(IFERROR(HLOOKUP(AF102,'Appraisal Inputs'!$C$346:$BK$390,22,0),"")="","",IFERROR(HLOOKUP(AF102,'Appraisal Inputs'!$C$346:$BK$390,22,0),""))</f>
        <v/>
      </c>
      <c r="AG123" s="299" t="str">
        <f>IF(IFERROR(HLOOKUP(AG102,'Appraisal Inputs'!$C$346:$BK$390,22,0),"")="","",IFERROR(HLOOKUP(AG102,'Appraisal Inputs'!$C$346:$BK$390,22,0),""))</f>
        <v/>
      </c>
      <c r="AH123" s="300" t="str">
        <f>IF(IFERROR(HLOOKUP(AH102,'Appraisal Inputs'!$C$346:$BK$390,22,0),"")="","",IFERROR(HLOOKUP(AH102,'Appraisal Inputs'!$C$346:$BK$390,22,0),""))</f>
        <v/>
      </c>
      <c r="AI123" s="299" t="str">
        <f>IF(IFERROR(HLOOKUP(AI102,'Appraisal Inputs'!$C$346:$BK$390,22,0),"")="","",IFERROR(HLOOKUP(AI102,'Appraisal Inputs'!$C$346:$BK$390,22,0),""))</f>
        <v/>
      </c>
      <c r="AJ123" s="300" t="str">
        <f>IF(IFERROR(HLOOKUP(AJ102,'Appraisal Inputs'!$C$346:$BK$390,22,0),"")="","",IFERROR(HLOOKUP(AJ102,'Appraisal Inputs'!$C$346:$BK$390,22,0),""))</f>
        <v/>
      </c>
      <c r="AK123" s="299" t="str">
        <f>IF(IFERROR(HLOOKUP(AK102,'Appraisal Inputs'!$C$346:$BK$390,22,0),"")="","",IFERROR(HLOOKUP(AK102,'Appraisal Inputs'!$C$346:$BK$390,22,0),""))</f>
        <v/>
      </c>
      <c r="AL123" s="300" t="str">
        <f>IF(IFERROR(HLOOKUP(AL102,'Appraisal Inputs'!$C$346:$BK$390,22,0),"")="","",IFERROR(HLOOKUP(AL102,'Appraisal Inputs'!$C$346:$BK$390,22,0),""))</f>
        <v/>
      </c>
      <c r="AM123" s="299" t="str">
        <f>IF(IFERROR(HLOOKUP(AM102,'Appraisal Inputs'!$C$346:$BK$390,22,0),"")="","",IFERROR(HLOOKUP(AM102,'Appraisal Inputs'!$C$346:$BK$390,22,0),""))</f>
        <v/>
      </c>
      <c r="AN123" s="300" t="str">
        <f>IF(IFERROR(HLOOKUP(AN102,'Appraisal Inputs'!$C$346:$BK$390,22,0),"")="","",IFERROR(HLOOKUP(AN102,'Appraisal Inputs'!$C$346:$BK$390,22,0),""))</f>
        <v/>
      </c>
      <c r="AO123" s="299" t="str">
        <f>IF(IFERROR(HLOOKUP(AO102,'Appraisal Inputs'!$C$346:$BK$390,22,0),"")="","",IFERROR(HLOOKUP(AO102,'Appraisal Inputs'!$C$346:$BK$390,22,0),""))</f>
        <v/>
      </c>
      <c r="AP123" s="300" t="str">
        <f>IF(IFERROR(HLOOKUP(AP102,'Appraisal Inputs'!$C$346:$BK$390,22,0),"")="","",IFERROR(HLOOKUP(AP102,'Appraisal Inputs'!$C$346:$BK$390,22,0),""))</f>
        <v/>
      </c>
      <c r="AQ123" s="299" t="str">
        <f>IF(IFERROR(HLOOKUP(AQ102,'Appraisal Inputs'!$C$346:$BK$390,22,0),"")="","",IFERROR(HLOOKUP(AQ102,'Appraisal Inputs'!$C$346:$BK$390,22,0),""))</f>
        <v/>
      </c>
      <c r="AR123" s="300" t="str">
        <f>IF(IFERROR(HLOOKUP(AR102,'Appraisal Inputs'!$C$346:$BK$390,22,0),"")="","",IFERROR(HLOOKUP(AR102,'Appraisal Inputs'!$C$346:$BK$390,22,0),""))</f>
        <v/>
      </c>
      <c r="AS123" s="299" t="str">
        <f>IF(IFERROR(HLOOKUP(AS102,'Appraisal Inputs'!$C$346:$BK$390,22,0),"")="","",IFERROR(HLOOKUP(AS102,'Appraisal Inputs'!$C$346:$BK$390,22,0),""))</f>
        <v/>
      </c>
      <c r="AT123" s="300" t="str">
        <f>IF(IFERROR(HLOOKUP(AT102,'Appraisal Inputs'!$C$346:$BK$390,22,0),"")="","",IFERROR(HLOOKUP(AT102,'Appraisal Inputs'!$C$346:$BK$390,22,0),""))</f>
        <v/>
      </c>
      <c r="AU123" s="299" t="str">
        <f>IF(IFERROR(HLOOKUP(AU102,'Appraisal Inputs'!$C$346:$BK$390,22,0),"")="","",IFERROR(HLOOKUP(AU102,'Appraisal Inputs'!$C$346:$BK$390,22,0),""))</f>
        <v/>
      </c>
      <c r="AV123" s="300" t="str">
        <f>IF(IFERROR(HLOOKUP(AV102,'Appraisal Inputs'!$C$346:$BK$390,22,0),"")="","",IFERROR(HLOOKUP(AV102,'Appraisal Inputs'!$C$346:$BK$390,22,0),""))</f>
        <v/>
      </c>
      <c r="AW123" s="299" t="str">
        <f>IF(IFERROR(HLOOKUP(AW102,'Appraisal Inputs'!$C$346:$BK$390,22,0),"")="","",IFERROR(HLOOKUP(AW102,'Appraisal Inputs'!$C$346:$BK$390,22,0),""))</f>
        <v/>
      </c>
      <c r="AX123" s="300" t="str">
        <f>IF(IFERROR(HLOOKUP(AX102,'Appraisal Inputs'!$C$346:$BK$390,22,0),"")="","",IFERROR(HLOOKUP(AX102,'Appraisal Inputs'!$C$346:$BK$390,22,0),""))</f>
        <v/>
      </c>
      <c r="AY123" s="299" t="str">
        <f>IF(IFERROR(HLOOKUP(AY102,'Appraisal Inputs'!$C$346:$BK$390,22,0),"")="","",IFERROR(HLOOKUP(AY102,'Appraisal Inputs'!$C$346:$BK$390,22,0),""))</f>
        <v/>
      </c>
      <c r="AZ123" s="300" t="str">
        <f>IF(IFERROR(HLOOKUP(AZ102,'Appraisal Inputs'!$C$346:$BK$390,22,0),"")="","",IFERROR(HLOOKUP(AZ102,'Appraisal Inputs'!$C$346:$BK$390,22,0),""))</f>
        <v/>
      </c>
      <c r="BA123" s="299" t="str">
        <f>IF(IFERROR(HLOOKUP(BA102,'Appraisal Inputs'!$C$346:$BK$390,22,0),"")="","",IFERROR(HLOOKUP(BA102,'Appraisal Inputs'!$C$346:$BK$390,22,0),""))</f>
        <v/>
      </c>
      <c r="BB123" s="300" t="str">
        <f>IF(IFERROR(HLOOKUP(BB102,'Appraisal Inputs'!$C$346:$BK$390,22,0),"")="","",IFERROR(HLOOKUP(BB102,'Appraisal Inputs'!$C$346:$BK$390,22,0),""))</f>
        <v/>
      </c>
      <c r="BC123" s="299" t="str">
        <f>IF(IFERROR(HLOOKUP(BC102,'Appraisal Inputs'!$C$346:$BK$390,22,0),"")="","",IFERROR(HLOOKUP(BC102,'Appraisal Inputs'!$C$346:$BK$390,22,0),""))</f>
        <v/>
      </c>
      <c r="BD123" s="300" t="str">
        <f>IF(IFERROR(HLOOKUP(BD102,'Appraisal Inputs'!$C$346:$BK$390,22,0),"")="","",IFERROR(HLOOKUP(BD102,'Appraisal Inputs'!$C$346:$BK$390,22,0),""))</f>
        <v/>
      </c>
      <c r="BE123" s="299" t="str">
        <f>IF(IFERROR(HLOOKUP(BE102,'Appraisal Inputs'!$C$346:$BK$390,22,0),"")="","",IFERROR(HLOOKUP(BE102,'Appraisal Inputs'!$C$346:$BK$390,22,0),""))</f>
        <v/>
      </c>
      <c r="BF123" s="300" t="str">
        <f>IF(IFERROR(HLOOKUP(BF102,'Appraisal Inputs'!$C$346:$BK$390,22,0),"")="","",IFERROR(HLOOKUP(BF102,'Appraisal Inputs'!$C$346:$BK$390,22,0),""))</f>
        <v/>
      </c>
      <c r="BG123" s="299" t="str">
        <f>IF(IFERROR(HLOOKUP(BG102,'Appraisal Inputs'!$C$346:$BK$390,22,0),"")="","",IFERROR(HLOOKUP(BG102,'Appraisal Inputs'!$C$346:$BK$390,22,0),""))</f>
        <v/>
      </c>
      <c r="BH123" s="300" t="str">
        <f>IF(IFERROR(HLOOKUP(BH102,'Appraisal Inputs'!$C$346:$BK$390,22,0),"")="","",IFERROR(HLOOKUP(BH102,'Appraisal Inputs'!$C$346:$BK$390,22,0),""))</f>
        <v/>
      </c>
      <c r="BI123" s="299" t="str">
        <f>IF(IFERROR(HLOOKUP(BI102,'Appraisal Inputs'!$C$346:$BK$390,22,0),"")="","",IFERROR(HLOOKUP(BI102,'Appraisal Inputs'!$C$346:$BK$390,22,0),""))</f>
        <v/>
      </c>
      <c r="BJ123" s="315" t="str">
        <f>IF(IFERROR(HLOOKUP(BJ102,'Appraisal Inputs'!$C$346:$BK$390,22,0),"")="","",IFERROR(HLOOKUP(BJ102,'Appraisal Inputs'!$C$346:$BK$390,22,0),""))</f>
        <v/>
      </c>
      <c r="BL123" s="299">
        <f t="shared" si="5"/>
        <v>0</v>
      </c>
      <c r="BM123" s="318" t="str">
        <f t="shared" si="4"/>
        <v>No</v>
      </c>
    </row>
    <row r="124" spans="1:65" x14ac:dyDescent="0.25">
      <c r="A124" s="86"/>
      <c r="B124" s="143" t="str">
        <f>'Appraisal Inputs'!C368</f>
        <v>Comp 19</v>
      </c>
      <c r="C124" s="299" t="str">
        <f>IF(IFERROR(HLOOKUP(C102,'Appraisal Inputs'!$C$346:$BK$390,23,0),"")="","",IFERROR(HLOOKUP(C102,'Appraisal Inputs'!$C$346:$BK$390,23,0),""))</f>
        <v/>
      </c>
      <c r="D124" s="300" t="str">
        <f>IF(IFERROR(HLOOKUP(D102,'Appraisal Inputs'!$C$346:$BK$390,23,0),"")="","",IFERROR(HLOOKUP(D102,'Appraisal Inputs'!$C$346:$BK$390,23,0),""))</f>
        <v/>
      </c>
      <c r="E124" s="299" t="str">
        <f>IF(IFERROR(HLOOKUP(E102,'Appraisal Inputs'!$C$346:$BK$390,23,0),"")="","",IFERROR(HLOOKUP(E102,'Appraisal Inputs'!$C$346:$BK$390,23,0),""))</f>
        <v/>
      </c>
      <c r="F124" s="300" t="str">
        <f>IF(IFERROR(HLOOKUP(F102,'Appraisal Inputs'!$C$346:$BK$390,23,0),"")="","",IFERROR(HLOOKUP(F102,'Appraisal Inputs'!$C$346:$BK$390,23,0),""))</f>
        <v/>
      </c>
      <c r="G124" s="299" t="str">
        <f>IF(IFERROR(HLOOKUP(G102,'Appraisal Inputs'!$C$346:$BK$390,23,0),"")="","",IFERROR(HLOOKUP(G102,'Appraisal Inputs'!$C$346:$BK$390,23,0),""))</f>
        <v/>
      </c>
      <c r="H124" s="300" t="str">
        <f>IF(IFERROR(HLOOKUP(H102,'Appraisal Inputs'!$C$346:$BK$390,23,0),"")="","",IFERROR(HLOOKUP(H102,'Appraisal Inputs'!$C$346:$BK$390,23,0),""))</f>
        <v/>
      </c>
      <c r="I124" s="299" t="str">
        <f>IF(IFERROR(HLOOKUP(I102,'Appraisal Inputs'!$C$346:$BK$390,23,0),"")="","",IFERROR(HLOOKUP(I102,'Appraisal Inputs'!$C$346:$BK$390,23,0),""))</f>
        <v/>
      </c>
      <c r="J124" s="300" t="str">
        <f>IF(IFERROR(HLOOKUP(J102,'Appraisal Inputs'!$C$346:$BK$390,23,0),"")="","",IFERROR(HLOOKUP(J102,'Appraisal Inputs'!$C$346:$BK$390,23,0),""))</f>
        <v/>
      </c>
      <c r="K124" s="299" t="str">
        <f>IF(IFERROR(HLOOKUP(K102,'Appraisal Inputs'!$C$346:$BK$390,23,0),"")="","",IFERROR(HLOOKUP(K102,'Appraisal Inputs'!$C$346:$BK$390,23,0),""))</f>
        <v/>
      </c>
      <c r="L124" s="300" t="str">
        <f>IF(IFERROR(HLOOKUP(L102,'Appraisal Inputs'!$C$346:$BK$390,23,0),"")="","",IFERROR(HLOOKUP(L102,'Appraisal Inputs'!$C$346:$BK$390,23,0),""))</f>
        <v/>
      </c>
      <c r="M124" s="299" t="str">
        <f>IF(IFERROR(HLOOKUP(M102,'Appraisal Inputs'!$C$346:$BK$390,23,0),"")="","",IFERROR(HLOOKUP(M102,'Appraisal Inputs'!$C$346:$BK$390,23,0),""))</f>
        <v/>
      </c>
      <c r="N124" s="300" t="str">
        <f>IF(IFERROR(HLOOKUP(N102,'Appraisal Inputs'!$C$346:$BK$390,23,0),"")="","",IFERROR(HLOOKUP(N102,'Appraisal Inputs'!$C$346:$BK$390,23,0),""))</f>
        <v/>
      </c>
      <c r="O124" s="299" t="str">
        <f>IF(IFERROR(HLOOKUP(O102,'Appraisal Inputs'!$C$346:$BK$390,23,0),"")="","",IFERROR(HLOOKUP(O102,'Appraisal Inputs'!$C$346:$BK$390,23,0),""))</f>
        <v/>
      </c>
      <c r="P124" s="300" t="str">
        <f>IF(IFERROR(HLOOKUP(P102,'Appraisal Inputs'!$C$346:$BK$390,23,0),"")="","",IFERROR(HLOOKUP(P102,'Appraisal Inputs'!$C$346:$BK$390,23,0),""))</f>
        <v/>
      </c>
      <c r="Q124" s="299" t="str">
        <f>IF(IFERROR(HLOOKUP(Q102,'Appraisal Inputs'!$C$346:$BK$390,23,0),"")="","",IFERROR(HLOOKUP(Q102,'Appraisal Inputs'!$C$346:$BK$390,23,0),""))</f>
        <v/>
      </c>
      <c r="R124" s="300" t="str">
        <f>IF(IFERROR(HLOOKUP(R102,'Appraisal Inputs'!$C$346:$BK$390,23,0),"")="","",IFERROR(HLOOKUP(R102,'Appraisal Inputs'!$C$346:$BK$390,23,0),""))</f>
        <v/>
      </c>
      <c r="S124" s="299" t="str">
        <f>IF(IFERROR(HLOOKUP(S102,'Appraisal Inputs'!$C$346:$BK$390,23,0),"")="","",IFERROR(HLOOKUP(S102,'Appraisal Inputs'!$C$346:$BK$390,23,0),""))</f>
        <v/>
      </c>
      <c r="T124" s="300" t="str">
        <f>IF(IFERROR(HLOOKUP(T102,'Appraisal Inputs'!$C$346:$BK$390,23,0),"")="","",IFERROR(HLOOKUP(T102,'Appraisal Inputs'!$C$346:$BK$390,23,0),""))</f>
        <v/>
      </c>
      <c r="U124" s="299" t="str">
        <f>IF(IFERROR(HLOOKUP(U102,'Appraisal Inputs'!$C$346:$BK$390,23,0),"")="","",IFERROR(HLOOKUP(U102,'Appraisal Inputs'!$C$346:$BK$390,23,0),""))</f>
        <v/>
      </c>
      <c r="V124" s="300" t="str">
        <f>IF(IFERROR(HLOOKUP(V102,'Appraisal Inputs'!$C$346:$BK$390,23,0),"")="","",IFERROR(HLOOKUP(V102,'Appraisal Inputs'!$C$346:$BK$390,23,0),""))</f>
        <v/>
      </c>
      <c r="W124" s="299" t="str">
        <f>IF(IFERROR(HLOOKUP(W102,'Appraisal Inputs'!$C$346:$BK$390,23,0),"")="","",IFERROR(HLOOKUP(W102,'Appraisal Inputs'!$C$346:$BK$390,23,0),""))</f>
        <v/>
      </c>
      <c r="X124" s="300" t="str">
        <f>IF(IFERROR(HLOOKUP(X102,'Appraisal Inputs'!$C$346:$BK$390,23,0),"")="","",IFERROR(HLOOKUP(X102,'Appraisal Inputs'!$C$346:$BK$390,23,0),""))</f>
        <v/>
      </c>
      <c r="Y124" s="299" t="str">
        <f>IF(IFERROR(HLOOKUP(Y102,'Appraisal Inputs'!$C$346:$BK$390,23,0),"")="","",IFERROR(HLOOKUP(Y102,'Appraisal Inputs'!$C$346:$BK$390,23,0),""))</f>
        <v/>
      </c>
      <c r="Z124" s="300" t="str">
        <f>IF(IFERROR(HLOOKUP(Z102,'Appraisal Inputs'!$C$346:$BK$390,23,0),"")="","",IFERROR(HLOOKUP(Z102,'Appraisal Inputs'!$C$346:$BK$390,23,0),""))</f>
        <v/>
      </c>
      <c r="AA124" s="299" t="str">
        <f>IF(IFERROR(HLOOKUP(AA102,'Appraisal Inputs'!$C$346:$BK$390,23,0),"")="","",IFERROR(HLOOKUP(AA102,'Appraisal Inputs'!$C$346:$BK$390,23,0),""))</f>
        <v/>
      </c>
      <c r="AB124" s="300" t="str">
        <f>IF(IFERROR(HLOOKUP(AB102,'Appraisal Inputs'!$C$346:$BK$390,23,0),"")="","",IFERROR(HLOOKUP(AB102,'Appraisal Inputs'!$C$346:$BK$390,23,0),""))</f>
        <v/>
      </c>
      <c r="AC124" s="299" t="str">
        <f>IF(IFERROR(HLOOKUP(AC102,'Appraisal Inputs'!$C$346:$BK$390,23,0),"")="","",IFERROR(HLOOKUP(AC102,'Appraisal Inputs'!$C$346:$BK$390,23,0),""))</f>
        <v/>
      </c>
      <c r="AD124" s="300" t="str">
        <f>IF(IFERROR(HLOOKUP(AD102,'Appraisal Inputs'!$C$346:$BK$390,23,0),"")="","",IFERROR(HLOOKUP(AD102,'Appraisal Inputs'!$C$346:$BK$390,23,0),""))</f>
        <v/>
      </c>
      <c r="AE124" s="299" t="str">
        <f>IF(IFERROR(HLOOKUP(AE102,'Appraisal Inputs'!$C$346:$BK$390,23,0),"")="","",IFERROR(HLOOKUP(AE102,'Appraisal Inputs'!$C$346:$BK$390,23,0),""))</f>
        <v/>
      </c>
      <c r="AF124" s="300" t="str">
        <f>IF(IFERROR(HLOOKUP(AF102,'Appraisal Inputs'!$C$346:$BK$390,23,0),"")="","",IFERROR(HLOOKUP(AF102,'Appraisal Inputs'!$C$346:$BK$390,23,0),""))</f>
        <v/>
      </c>
      <c r="AG124" s="299" t="str">
        <f>IF(IFERROR(HLOOKUP(AG102,'Appraisal Inputs'!$C$346:$BK$390,23,0),"")="","",IFERROR(HLOOKUP(AG102,'Appraisal Inputs'!$C$346:$BK$390,23,0),""))</f>
        <v/>
      </c>
      <c r="AH124" s="300" t="str">
        <f>IF(IFERROR(HLOOKUP(AH102,'Appraisal Inputs'!$C$346:$BK$390,23,0),"")="","",IFERROR(HLOOKUP(AH102,'Appraisal Inputs'!$C$346:$BK$390,23,0),""))</f>
        <v/>
      </c>
      <c r="AI124" s="299" t="str">
        <f>IF(IFERROR(HLOOKUP(AI102,'Appraisal Inputs'!$C$346:$BK$390,23,0),"")="","",IFERROR(HLOOKUP(AI102,'Appraisal Inputs'!$C$346:$BK$390,23,0),""))</f>
        <v/>
      </c>
      <c r="AJ124" s="300" t="str">
        <f>IF(IFERROR(HLOOKUP(AJ102,'Appraisal Inputs'!$C$346:$BK$390,23,0),"")="","",IFERROR(HLOOKUP(AJ102,'Appraisal Inputs'!$C$346:$BK$390,23,0),""))</f>
        <v/>
      </c>
      <c r="AK124" s="299" t="str">
        <f>IF(IFERROR(HLOOKUP(AK102,'Appraisal Inputs'!$C$346:$BK$390,23,0),"")="","",IFERROR(HLOOKUP(AK102,'Appraisal Inputs'!$C$346:$BK$390,23,0),""))</f>
        <v/>
      </c>
      <c r="AL124" s="300" t="str">
        <f>IF(IFERROR(HLOOKUP(AL102,'Appraisal Inputs'!$C$346:$BK$390,23,0),"")="","",IFERROR(HLOOKUP(AL102,'Appraisal Inputs'!$C$346:$BK$390,23,0),""))</f>
        <v/>
      </c>
      <c r="AM124" s="299" t="str">
        <f>IF(IFERROR(HLOOKUP(AM102,'Appraisal Inputs'!$C$346:$BK$390,23,0),"")="","",IFERROR(HLOOKUP(AM102,'Appraisal Inputs'!$C$346:$BK$390,23,0),""))</f>
        <v/>
      </c>
      <c r="AN124" s="300" t="str">
        <f>IF(IFERROR(HLOOKUP(AN102,'Appraisal Inputs'!$C$346:$BK$390,23,0),"")="","",IFERROR(HLOOKUP(AN102,'Appraisal Inputs'!$C$346:$BK$390,23,0),""))</f>
        <v/>
      </c>
      <c r="AO124" s="299" t="str">
        <f>IF(IFERROR(HLOOKUP(AO102,'Appraisal Inputs'!$C$346:$BK$390,23,0),"")="","",IFERROR(HLOOKUP(AO102,'Appraisal Inputs'!$C$346:$BK$390,23,0),""))</f>
        <v/>
      </c>
      <c r="AP124" s="300" t="str">
        <f>IF(IFERROR(HLOOKUP(AP102,'Appraisal Inputs'!$C$346:$BK$390,23,0),"")="","",IFERROR(HLOOKUP(AP102,'Appraisal Inputs'!$C$346:$BK$390,23,0),""))</f>
        <v/>
      </c>
      <c r="AQ124" s="299" t="str">
        <f>IF(IFERROR(HLOOKUP(AQ102,'Appraisal Inputs'!$C$346:$BK$390,23,0),"")="","",IFERROR(HLOOKUP(AQ102,'Appraisal Inputs'!$C$346:$BK$390,23,0),""))</f>
        <v/>
      </c>
      <c r="AR124" s="300" t="str">
        <f>IF(IFERROR(HLOOKUP(AR102,'Appraisal Inputs'!$C$346:$BK$390,23,0),"")="","",IFERROR(HLOOKUP(AR102,'Appraisal Inputs'!$C$346:$BK$390,23,0),""))</f>
        <v/>
      </c>
      <c r="AS124" s="299" t="str">
        <f>IF(IFERROR(HLOOKUP(AS102,'Appraisal Inputs'!$C$346:$BK$390,23,0),"")="","",IFERROR(HLOOKUP(AS102,'Appraisal Inputs'!$C$346:$BK$390,23,0),""))</f>
        <v/>
      </c>
      <c r="AT124" s="300" t="str">
        <f>IF(IFERROR(HLOOKUP(AT102,'Appraisal Inputs'!$C$346:$BK$390,23,0),"")="","",IFERROR(HLOOKUP(AT102,'Appraisal Inputs'!$C$346:$BK$390,23,0),""))</f>
        <v/>
      </c>
      <c r="AU124" s="299" t="str">
        <f>IF(IFERROR(HLOOKUP(AU102,'Appraisal Inputs'!$C$346:$BK$390,23,0),"")="","",IFERROR(HLOOKUP(AU102,'Appraisal Inputs'!$C$346:$BK$390,23,0),""))</f>
        <v/>
      </c>
      <c r="AV124" s="300" t="str">
        <f>IF(IFERROR(HLOOKUP(AV102,'Appraisal Inputs'!$C$346:$BK$390,23,0),"")="","",IFERROR(HLOOKUP(AV102,'Appraisal Inputs'!$C$346:$BK$390,23,0),""))</f>
        <v/>
      </c>
      <c r="AW124" s="299" t="str">
        <f>IF(IFERROR(HLOOKUP(AW102,'Appraisal Inputs'!$C$346:$BK$390,23,0),"")="","",IFERROR(HLOOKUP(AW102,'Appraisal Inputs'!$C$346:$BK$390,23,0),""))</f>
        <v/>
      </c>
      <c r="AX124" s="300" t="str">
        <f>IF(IFERROR(HLOOKUP(AX102,'Appraisal Inputs'!$C$346:$BK$390,23,0),"")="","",IFERROR(HLOOKUP(AX102,'Appraisal Inputs'!$C$346:$BK$390,23,0),""))</f>
        <v/>
      </c>
      <c r="AY124" s="299" t="str">
        <f>IF(IFERROR(HLOOKUP(AY102,'Appraisal Inputs'!$C$346:$BK$390,23,0),"")="","",IFERROR(HLOOKUP(AY102,'Appraisal Inputs'!$C$346:$BK$390,23,0),""))</f>
        <v/>
      </c>
      <c r="AZ124" s="300" t="str">
        <f>IF(IFERROR(HLOOKUP(AZ102,'Appraisal Inputs'!$C$346:$BK$390,23,0),"")="","",IFERROR(HLOOKUP(AZ102,'Appraisal Inputs'!$C$346:$BK$390,23,0),""))</f>
        <v/>
      </c>
      <c r="BA124" s="299" t="str">
        <f>IF(IFERROR(HLOOKUP(BA102,'Appraisal Inputs'!$C$346:$BK$390,23,0),"")="","",IFERROR(HLOOKUP(BA102,'Appraisal Inputs'!$C$346:$BK$390,23,0),""))</f>
        <v/>
      </c>
      <c r="BB124" s="300" t="str">
        <f>IF(IFERROR(HLOOKUP(BB102,'Appraisal Inputs'!$C$346:$BK$390,23,0),"")="","",IFERROR(HLOOKUP(BB102,'Appraisal Inputs'!$C$346:$BK$390,23,0),""))</f>
        <v/>
      </c>
      <c r="BC124" s="299" t="str">
        <f>IF(IFERROR(HLOOKUP(BC102,'Appraisal Inputs'!$C$346:$BK$390,23,0),"")="","",IFERROR(HLOOKUP(BC102,'Appraisal Inputs'!$C$346:$BK$390,23,0),""))</f>
        <v/>
      </c>
      <c r="BD124" s="300" t="str">
        <f>IF(IFERROR(HLOOKUP(BD102,'Appraisal Inputs'!$C$346:$BK$390,23,0),"")="","",IFERROR(HLOOKUP(BD102,'Appraisal Inputs'!$C$346:$BK$390,23,0),""))</f>
        <v/>
      </c>
      <c r="BE124" s="299" t="str">
        <f>IF(IFERROR(HLOOKUP(BE102,'Appraisal Inputs'!$C$346:$BK$390,23,0),"")="","",IFERROR(HLOOKUP(BE102,'Appraisal Inputs'!$C$346:$BK$390,23,0),""))</f>
        <v/>
      </c>
      <c r="BF124" s="300" t="str">
        <f>IF(IFERROR(HLOOKUP(BF102,'Appraisal Inputs'!$C$346:$BK$390,23,0),"")="","",IFERROR(HLOOKUP(BF102,'Appraisal Inputs'!$C$346:$BK$390,23,0),""))</f>
        <v/>
      </c>
      <c r="BG124" s="299" t="str">
        <f>IF(IFERROR(HLOOKUP(BG102,'Appraisal Inputs'!$C$346:$BK$390,23,0),"")="","",IFERROR(HLOOKUP(BG102,'Appraisal Inputs'!$C$346:$BK$390,23,0),""))</f>
        <v/>
      </c>
      <c r="BH124" s="300" t="str">
        <f>IF(IFERROR(HLOOKUP(BH102,'Appraisal Inputs'!$C$346:$BK$390,23,0),"")="","",IFERROR(HLOOKUP(BH102,'Appraisal Inputs'!$C$346:$BK$390,23,0),""))</f>
        <v/>
      </c>
      <c r="BI124" s="299" t="str">
        <f>IF(IFERROR(HLOOKUP(BI102,'Appraisal Inputs'!$C$346:$BK$390,23,0),"")="","",IFERROR(HLOOKUP(BI102,'Appraisal Inputs'!$C$346:$BK$390,23,0),""))</f>
        <v/>
      </c>
      <c r="BJ124" s="315" t="str">
        <f>IF(IFERROR(HLOOKUP(BJ102,'Appraisal Inputs'!$C$346:$BK$390,23,0),"")="","",IFERROR(HLOOKUP(BJ102,'Appraisal Inputs'!$C$346:$BK$390,23,0),""))</f>
        <v/>
      </c>
      <c r="BL124" s="299">
        <f t="shared" si="5"/>
        <v>0</v>
      </c>
      <c r="BM124" s="318" t="str">
        <f t="shared" si="4"/>
        <v>No</v>
      </c>
    </row>
    <row r="125" spans="1:65" x14ac:dyDescent="0.25">
      <c r="A125" s="86"/>
      <c r="B125" s="143" t="str">
        <f>'Appraisal Inputs'!C369</f>
        <v>Comp 20</v>
      </c>
      <c r="C125" s="299" t="str">
        <f>IF(IFERROR(HLOOKUP(C102,'Appraisal Inputs'!$C$346:$BK$390,24,0),"")="","",IFERROR(HLOOKUP(C102,'Appraisal Inputs'!$C$346:$BK$390,24,0),""))</f>
        <v/>
      </c>
      <c r="D125" s="300" t="str">
        <f>IF(IFERROR(HLOOKUP(D102,'Appraisal Inputs'!$C$346:$BK$390,24,0),"")="","",IFERROR(HLOOKUP(D102,'Appraisal Inputs'!$C$346:$BK$390,24,0),""))</f>
        <v/>
      </c>
      <c r="E125" s="299" t="str">
        <f>IF(IFERROR(HLOOKUP(E102,'Appraisal Inputs'!$C$346:$BK$390,24,0),"")="","",IFERROR(HLOOKUP(E102,'Appraisal Inputs'!$C$346:$BK$390,24,0),""))</f>
        <v/>
      </c>
      <c r="F125" s="300" t="str">
        <f>IF(IFERROR(HLOOKUP(F102,'Appraisal Inputs'!$C$346:$BK$390,24,0),"")="","",IFERROR(HLOOKUP(F102,'Appraisal Inputs'!$C$346:$BK$390,24,0),""))</f>
        <v/>
      </c>
      <c r="G125" s="299" t="str">
        <f>IF(IFERROR(HLOOKUP(G102,'Appraisal Inputs'!$C$346:$BK$390,24,0),"")="","",IFERROR(HLOOKUP(G102,'Appraisal Inputs'!$C$346:$BK$390,24,0),""))</f>
        <v/>
      </c>
      <c r="H125" s="300" t="str">
        <f>IF(IFERROR(HLOOKUP(H102,'Appraisal Inputs'!$C$346:$BK$390,24,0),"")="","",IFERROR(HLOOKUP(H102,'Appraisal Inputs'!$C$346:$BK$390,24,0),""))</f>
        <v/>
      </c>
      <c r="I125" s="299" t="str">
        <f>IF(IFERROR(HLOOKUP(I102,'Appraisal Inputs'!$C$346:$BK$390,24,0),"")="","",IFERROR(HLOOKUP(I102,'Appraisal Inputs'!$C$346:$BK$390,24,0),""))</f>
        <v/>
      </c>
      <c r="J125" s="300" t="str">
        <f>IF(IFERROR(HLOOKUP(J102,'Appraisal Inputs'!$C$346:$BK$390,24,0),"")="","",IFERROR(HLOOKUP(J102,'Appraisal Inputs'!$C$346:$BK$390,24,0),""))</f>
        <v/>
      </c>
      <c r="K125" s="299" t="str">
        <f>IF(IFERROR(HLOOKUP(K102,'Appraisal Inputs'!$C$346:$BK$390,24,0),"")="","",IFERROR(HLOOKUP(K102,'Appraisal Inputs'!$C$346:$BK$390,24,0),""))</f>
        <v/>
      </c>
      <c r="L125" s="300" t="str">
        <f>IF(IFERROR(HLOOKUP(L102,'Appraisal Inputs'!$C$346:$BK$390,24,0),"")="","",IFERROR(HLOOKUP(L102,'Appraisal Inputs'!$C$346:$BK$390,24,0),""))</f>
        <v/>
      </c>
      <c r="M125" s="299" t="str">
        <f>IF(IFERROR(HLOOKUP(M102,'Appraisal Inputs'!$C$346:$BK$390,24,0),"")="","",IFERROR(HLOOKUP(M102,'Appraisal Inputs'!$C$346:$BK$390,24,0),""))</f>
        <v/>
      </c>
      <c r="N125" s="300" t="str">
        <f>IF(IFERROR(HLOOKUP(N102,'Appraisal Inputs'!$C$346:$BK$390,24,0),"")="","",IFERROR(HLOOKUP(N102,'Appraisal Inputs'!$C$346:$BK$390,24,0),""))</f>
        <v/>
      </c>
      <c r="O125" s="299" t="str">
        <f>IF(IFERROR(HLOOKUP(O102,'Appraisal Inputs'!$C$346:$BK$390,24,0),"")="","",IFERROR(HLOOKUP(O102,'Appraisal Inputs'!$C$346:$BK$390,24,0),""))</f>
        <v/>
      </c>
      <c r="P125" s="300" t="str">
        <f>IF(IFERROR(HLOOKUP(P102,'Appraisal Inputs'!$C$346:$BK$390,24,0),"")="","",IFERROR(HLOOKUP(P102,'Appraisal Inputs'!$C$346:$BK$390,24,0),""))</f>
        <v/>
      </c>
      <c r="Q125" s="299" t="str">
        <f>IF(IFERROR(HLOOKUP(Q102,'Appraisal Inputs'!$C$346:$BK$390,24,0),"")="","",IFERROR(HLOOKUP(Q102,'Appraisal Inputs'!$C$346:$BK$390,24,0),""))</f>
        <v/>
      </c>
      <c r="R125" s="300" t="str">
        <f>IF(IFERROR(HLOOKUP(R102,'Appraisal Inputs'!$C$346:$BK$390,24,0),"")="","",IFERROR(HLOOKUP(R102,'Appraisal Inputs'!$C$346:$BK$390,24,0),""))</f>
        <v/>
      </c>
      <c r="S125" s="299" t="str">
        <f>IF(IFERROR(HLOOKUP(S102,'Appraisal Inputs'!$C$346:$BK$390,24,0),"")="","",IFERROR(HLOOKUP(S102,'Appraisal Inputs'!$C$346:$BK$390,24,0),""))</f>
        <v/>
      </c>
      <c r="T125" s="300" t="str">
        <f>IF(IFERROR(HLOOKUP(T102,'Appraisal Inputs'!$C$346:$BK$390,24,0),"")="","",IFERROR(HLOOKUP(T102,'Appraisal Inputs'!$C$346:$BK$390,24,0),""))</f>
        <v/>
      </c>
      <c r="U125" s="299" t="str">
        <f>IF(IFERROR(HLOOKUP(U102,'Appraisal Inputs'!$C$346:$BK$390,24,0),"")="","",IFERROR(HLOOKUP(U102,'Appraisal Inputs'!$C$346:$BK$390,24,0),""))</f>
        <v/>
      </c>
      <c r="V125" s="300" t="str">
        <f>IF(IFERROR(HLOOKUP(V102,'Appraisal Inputs'!$C$346:$BK$390,24,0),"")="","",IFERROR(HLOOKUP(V102,'Appraisal Inputs'!$C$346:$BK$390,24,0),""))</f>
        <v/>
      </c>
      <c r="W125" s="299" t="str">
        <f>IF(IFERROR(HLOOKUP(W102,'Appraisal Inputs'!$C$346:$BK$390,24,0),"")="","",IFERROR(HLOOKUP(W102,'Appraisal Inputs'!$C$346:$BK$390,24,0),""))</f>
        <v/>
      </c>
      <c r="X125" s="300" t="str">
        <f>IF(IFERROR(HLOOKUP(X102,'Appraisal Inputs'!$C$346:$BK$390,24,0),"")="","",IFERROR(HLOOKUP(X102,'Appraisal Inputs'!$C$346:$BK$390,24,0),""))</f>
        <v/>
      </c>
      <c r="Y125" s="299" t="str">
        <f>IF(IFERROR(HLOOKUP(Y102,'Appraisal Inputs'!$C$346:$BK$390,24,0),"")="","",IFERROR(HLOOKUP(Y102,'Appraisal Inputs'!$C$346:$BK$390,24,0),""))</f>
        <v/>
      </c>
      <c r="Z125" s="300" t="str">
        <f>IF(IFERROR(HLOOKUP(Z102,'Appraisal Inputs'!$C$346:$BK$390,24,0),"")="","",IFERROR(HLOOKUP(Z102,'Appraisal Inputs'!$C$346:$BK$390,24,0),""))</f>
        <v/>
      </c>
      <c r="AA125" s="299" t="str">
        <f>IF(IFERROR(HLOOKUP(AA102,'Appraisal Inputs'!$C$346:$BK$390,24,0),"")="","",IFERROR(HLOOKUP(AA102,'Appraisal Inputs'!$C$346:$BK$390,24,0),""))</f>
        <v/>
      </c>
      <c r="AB125" s="300" t="str">
        <f>IF(IFERROR(HLOOKUP(AB102,'Appraisal Inputs'!$C$346:$BK$390,24,0),"")="","",IFERROR(HLOOKUP(AB102,'Appraisal Inputs'!$C$346:$BK$390,24,0),""))</f>
        <v/>
      </c>
      <c r="AC125" s="299" t="str">
        <f>IF(IFERROR(HLOOKUP(AC102,'Appraisal Inputs'!$C$346:$BK$390,24,0),"")="","",IFERROR(HLOOKUP(AC102,'Appraisal Inputs'!$C$346:$BK$390,24,0),""))</f>
        <v/>
      </c>
      <c r="AD125" s="300" t="str">
        <f>IF(IFERROR(HLOOKUP(AD102,'Appraisal Inputs'!$C$346:$BK$390,24,0),"")="","",IFERROR(HLOOKUP(AD102,'Appraisal Inputs'!$C$346:$BK$390,24,0),""))</f>
        <v/>
      </c>
      <c r="AE125" s="299" t="str">
        <f>IF(IFERROR(HLOOKUP(AE102,'Appraisal Inputs'!$C$346:$BK$390,24,0),"")="","",IFERROR(HLOOKUP(AE102,'Appraisal Inputs'!$C$346:$BK$390,24,0),""))</f>
        <v/>
      </c>
      <c r="AF125" s="300" t="str">
        <f>IF(IFERROR(HLOOKUP(AF102,'Appraisal Inputs'!$C$346:$BK$390,24,0),"")="","",IFERROR(HLOOKUP(AF102,'Appraisal Inputs'!$C$346:$BK$390,24,0),""))</f>
        <v/>
      </c>
      <c r="AG125" s="299" t="str">
        <f>IF(IFERROR(HLOOKUP(AG102,'Appraisal Inputs'!$C$346:$BK$390,24,0),"")="","",IFERROR(HLOOKUP(AG102,'Appraisal Inputs'!$C$346:$BK$390,24,0),""))</f>
        <v/>
      </c>
      <c r="AH125" s="300" t="str">
        <f>IF(IFERROR(HLOOKUP(AH102,'Appraisal Inputs'!$C$346:$BK$390,24,0),"")="","",IFERROR(HLOOKUP(AH102,'Appraisal Inputs'!$C$346:$BK$390,24,0),""))</f>
        <v/>
      </c>
      <c r="AI125" s="299" t="str">
        <f>IF(IFERROR(HLOOKUP(AI102,'Appraisal Inputs'!$C$346:$BK$390,24,0),"")="","",IFERROR(HLOOKUP(AI102,'Appraisal Inputs'!$C$346:$BK$390,24,0),""))</f>
        <v/>
      </c>
      <c r="AJ125" s="300" t="str">
        <f>IF(IFERROR(HLOOKUP(AJ102,'Appraisal Inputs'!$C$346:$BK$390,24,0),"")="","",IFERROR(HLOOKUP(AJ102,'Appraisal Inputs'!$C$346:$BK$390,24,0),""))</f>
        <v/>
      </c>
      <c r="AK125" s="299" t="str">
        <f>IF(IFERROR(HLOOKUP(AK102,'Appraisal Inputs'!$C$346:$BK$390,24,0),"")="","",IFERROR(HLOOKUP(AK102,'Appraisal Inputs'!$C$346:$BK$390,24,0),""))</f>
        <v/>
      </c>
      <c r="AL125" s="300" t="str">
        <f>IF(IFERROR(HLOOKUP(AL102,'Appraisal Inputs'!$C$346:$BK$390,24,0),"")="","",IFERROR(HLOOKUP(AL102,'Appraisal Inputs'!$C$346:$BK$390,24,0),""))</f>
        <v/>
      </c>
      <c r="AM125" s="299" t="str">
        <f>IF(IFERROR(HLOOKUP(AM102,'Appraisal Inputs'!$C$346:$BK$390,24,0),"")="","",IFERROR(HLOOKUP(AM102,'Appraisal Inputs'!$C$346:$BK$390,24,0),""))</f>
        <v/>
      </c>
      <c r="AN125" s="300" t="str">
        <f>IF(IFERROR(HLOOKUP(AN102,'Appraisal Inputs'!$C$346:$BK$390,24,0),"")="","",IFERROR(HLOOKUP(AN102,'Appraisal Inputs'!$C$346:$BK$390,24,0),""))</f>
        <v/>
      </c>
      <c r="AO125" s="299" t="str">
        <f>IF(IFERROR(HLOOKUP(AO102,'Appraisal Inputs'!$C$346:$BK$390,24,0),"")="","",IFERROR(HLOOKUP(AO102,'Appraisal Inputs'!$C$346:$BK$390,24,0),""))</f>
        <v/>
      </c>
      <c r="AP125" s="300" t="str">
        <f>IF(IFERROR(HLOOKUP(AP102,'Appraisal Inputs'!$C$346:$BK$390,24,0),"")="","",IFERROR(HLOOKUP(AP102,'Appraisal Inputs'!$C$346:$BK$390,24,0),""))</f>
        <v/>
      </c>
      <c r="AQ125" s="299" t="str">
        <f>IF(IFERROR(HLOOKUP(AQ102,'Appraisal Inputs'!$C$346:$BK$390,24,0),"")="","",IFERROR(HLOOKUP(AQ102,'Appraisal Inputs'!$C$346:$BK$390,24,0),""))</f>
        <v/>
      </c>
      <c r="AR125" s="300" t="str">
        <f>IF(IFERROR(HLOOKUP(AR102,'Appraisal Inputs'!$C$346:$BK$390,24,0),"")="","",IFERROR(HLOOKUP(AR102,'Appraisal Inputs'!$C$346:$BK$390,24,0),""))</f>
        <v/>
      </c>
      <c r="AS125" s="299" t="str">
        <f>IF(IFERROR(HLOOKUP(AS102,'Appraisal Inputs'!$C$346:$BK$390,24,0),"")="","",IFERROR(HLOOKUP(AS102,'Appraisal Inputs'!$C$346:$BK$390,24,0),""))</f>
        <v/>
      </c>
      <c r="AT125" s="300" t="str">
        <f>IF(IFERROR(HLOOKUP(AT102,'Appraisal Inputs'!$C$346:$BK$390,24,0),"")="","",IFERROR(HLOOKUP(AT102,'Appraisal Inputs'!$C$346:$BK$390,24,0),""))</f>
        <v/>
      </c>
      <c r="AU125" s="299" t="str">
        <f>IF(IFERROR(HLOOKUP(AU102,'Appraisal Inputs'!$C$346:$BK$390,24,0),"")="","",IFERROR(HLOOKUP(AU102,'Appraisal Inputs'!$C$346:$BK$390,24,0),""))</f>
        <v/>
      </c>
      <c r="AV125" s="300" t="str">
        <f>IF(IFERROR(HLOOKUP(AV102,'Appraisal Inputs'!$C$346:$BK$390,24,0),"")="","",IFERROR(HLOOKUP(AV102,'Appraisal Inputs'!$C$346:$BK$390,24,0),""))</f>
        <v/>
      </c>
      <c r="AW125" s="299" t="str">
        <f>IF(IFERROR(HLOOKUP(AW102,'Appraisal Inputs'!$C$346:$BK$390,24,0),"")="","",IFERROR(HLOOKUP(AW102,'Appraisal Inputs'!$C$346:$BK$390,24,0),""))</f>
        <v/>
      </c>
      <c r="AX125" s="300" t="str">
        <f>IF(IFERROR(HLOOKUP(AX102,'Appraisal Inputs'!$C$346:$BK$390,24,0),"")="","",IFERROR(HLOOKUP(AX102,'Appraisal Inputs'!$C$346:$BK$390,24,0),""))</f>
        <v/>
      </c>
      <c r="AY125" s="299" t="str">
        <f>IF(IFERROR(HLOOKUP(AY102,'Appraisal Inputs'!$C$346:$BK$390,24,0),"")="","",IFERROR(HLOOKUP(AY102,'Appraisal Inputs'!$C$346:$BK$390,24,0),""))</f>
        <v/>
      </c>
      <c r="AZ125" s="300" t="str">
        <f>IF(IFERROR(HLOOKUP(AZ102,'Appraisal Inputs'!$C$346:$BK$390,24,0),"")="","",IFERROR(HLOOKUP(AZ102,'Appraisal Inputs'!$C$346:$BK$390,24,0),""))</f>
        <v/>
      </c>
      <c r="BA125" s="299" t="str">
        <f>IF(IFERROR(HLOOKUP(BA102,'Appraisal Inputs'!$C$346:$BK$390,24,0),"")="","",IFERROR(HLOOKUP(BA102,'Appraisal Inputs'!$C$346:$BK$390,24,0),""))</f>
        <v/>
      </c>
      <c r="BB125" s="300" t="str">
        <f>IF(IFERROR(HLOOKUP(BB102,'Appraisal Inputs'!$C$346:$BK$390,24,0),"")="","",IFERROR(HLOOKUP(BB102,'Appraisal Inputs'!$C$346:$BK$390,24,0),""))</f>
        <v/>
      </c>
      <c r="BC125" s="299" t="str">
        <f>IF(IFERROR(HLOOKUP(BC102,'Appraisal Inputs'!$C$346:$BK$390,24,0),"")="","",IFERROR(HLOOKUP(BC102,'Appraisal Inputs'!$C$346:$BK$390,24,0),""))</f>
        <v/>
      </c>
      <c r="BD125" s="300" t="str">
        <f>IF(IFERROR(HLOOKUP(BD102,'Appraisal Inputs'!$C$346:$BK$390,24,0),"")="","",IFERROR(HLOOKUP(BD102,'Appraisal Inputs'!$C$346:$BK$390,24,0),""))</f>
        <v/>
      </c>
      <c r="BE125" s="299" t="str">
        <f>IF(IFERROR(HLOOKUP(BE102,'Appraisal Inputs'!$C$346:$BK$390,24,0),"")="","",IFERROR(HLOOKUP(BE102,'Appraisal Inputs'!$C$346:$BK$390,24,0),""))</f>
        <v/>
      </c>
      <c r="BF125" s="300" t="str">
        <f>IF(IFERROR(HLOOKUP(BF102,'Appraisal Inputs'!$C$346:$BK$390,24,0),"")="","",IFERROR(HLOOKUP(BF102,'Appraisal Inputs'!$C$346:$BK$390,24,0),""))</f>
        <v/>
      </c>
      <c r="BG125" s="299" t="str">
        <f>IF(IFERROR(HLOOKUP(BG102,'Appraisal Inputs'!$C$346:$BK$390,24,0),"")="","",IFERROR(HLOOKUP(BG102,'Appraisal Inputs'!$C$346:$BK$390,24,0),""))</f>
        <v/>
      </c>
      <c r="BH125" s="300" t="str">
        <f>IF(IFERROR(HLOOKUP(BH102,'Appraisal Inputs'!$C$346:$BK$390,24,0),"")="","",IFERROR(HLOOKUP(BH102,'Appraisal Inputs'!$C$346:$BK$390,24,0),""))</f>
        <v/>
      </c>
      <c r="BI125" s="299" t="str">
        <f>IF(IFERROR(HLOOKUP(BI102,'Appraisal Inputs'!$C$346:$BK$390,24,0),"")="","",IFERROR(HLOOKUP(BI102,'Appraisal Inputs'!$C$346:$BK$390,24,0),""))</f>
        <v/>
      </c>
      <c r="BJ125" s="315" t="str">
        <f>IF(IFERROR(HLOOKUP(BJ102,'Appraisal Inputs'!$C$346:$BK$390,24,0),"")="","",IFERROR(HLOOKUP(BJ102,'Appraisal Inputs'!$C$346:$BK$390,24,0),""))</f>
        <v/>
      </c>
      <c r="BL125" s="299">
        <f t="shared" si="5"/>
        <v>0</v>
      </c>
      <c r="BM125" s="318" t="str">
        <f t="shared" si="4"/>
        <v>No</v>
      </c>
    </row>
    <row r="126" spans="1:65" x14ac:dyDescent="0.25">
      <c r="A126" s="86"/>
      <c r="B126" s="143" t="str">
        <f>'Appraisal Inputs'!C370</f>
        <v>Comp 21</v>
      </c>
      <c r="C126" s="299" t="str">
        <f>IF(IFERROR(HLOOKUP(C102,'Appraisal Inputs'!$C$346:$BK$390,25,0),"")="","",IFERROR(HLOOKUP(C102,'Appraisal Inputs'!$C$346:$BK$390,25,0),""))</f>
        <v/>
      </c>
      <c r="D126" s="300" t="str">
        <f>IF(IFERROR(HLOOKUP(D102,'Appraisal Inputs'!$C$346:$BK$390,25,0),"")="","",IFERROR(HLOOKUP(D102,'Appraisal Inputs'!$C$346:$BK$390,25,0),""))</f>
        <v/>
      </c>
      <c r="E126" s="299" t="str">
        <f>IF(IFERROR(HLOOKUP(E102,'Appraisal Inputs'!$C$346:$BK$390,25,0),"")="","",IFERROR(HLOOKUP(E102,'Appraisal Inputs'!$C$346:$BK$390,25,0),""))</f>
        <v/>
      </c>
      <c r="F126" s="300" t="str">
        <f>IF(IFERROR(HLOOKUP(F102,'Appraisal Inputs'!$C$346:$BK$390,25,0),"")="","",IFERROR(HLOOKUP(F102,'Appraisal Inputs'!$C$346:$BK$390,25,0),""))</f>
        <v/>
      </c>
      <c r="G126" s="299" t="str">
        <f>IF(IFERROR(HLOOKUP(G102,'Appraisal Inputs'!$C$346:$BK$390,25,0),"")="","",IFERROR(HLOOKUP(G102,'Appraisal Inputs'!$C$346:$BK$390,25,0),""))</f>
        <v/>
      </c>
      <c r="H126" s="300" t="str">
        <f>IF(IFERROR(HLOOKUP(H102,'Appraisal Inputs'!$C$346:$BK$390,25,0),"")="","",IFERROR(HLOOKUP(H102,'Appraisal Inputs'!$C$346:$BK$390,25,0),""))</f>
        <v/>
      </c>
      <c r="I126" s="299" t="str">
        <f>IF(IFERROR(HLOOKUP(I102,'Appraisal Inputs'!$C$346:$BK$390,25,0),"")="","",IFERROR(HLOOKUP(I102,'Appraisal Inputs'!$C$346:$BK$390,25,0),""))</f>
        <v/>
      </c>
      <c r="J126" s="300" t="str">
        <f>IF(IFERROR(HLOOKUP(J102,'Appraisal Inputs'!$C$346:$BK$390,25,0),"")="","",IFERROR(HLOOKUP(J102,'Appraisal Inputs'!$C$346:$BK$390,25,0),""))</f>
        <v/>
      </c>
      <c r="K126" s="299" t="str">
        <f>IF(IFERROR(HLOOKUP(K102,'Appraisal Inputs'!$C$346:$BK$390,25,0),"")="","",IFERROR(HLOOKUP(K102,'Appraisal Inputs'!$C$346:$BK$390,25,0),""))</f>
        <v/>
      </c>
      <c r="L126" s="300" t="str">
        <f>IF(IFERROR(HLOOKUP(L102,'Appraisal Inputs'!$C$346:$BK$390,25,0),"")="","",IFERROR(HLOOKUP(L102,'Appraisal Inputs'!$C$346:$BK$390,25,0),""))</f>
        <v/>
      </c>
      <c r="M126" s="299" t="str">
        <f>IF(IFERROR(HLOOKUP(M102,'Appraisal Inputs'!$C$346:$BK$390,25,0),"")="","",IFERROR(HLOOKUP(M102,'Appraisal Inputs'!$C$346:$BK$390,25,0),""))</f>
        <v/>
      </c>
      <c r="N126" s="300" t="str">
        <f>IF(IFERROR(HLOOKUP(N102,'Appraisal Inputs'!$C$346:$BK$390,25,0),"")="","",IFERROR(HLOOKUP(N102,'Appraisal Inputs'!$C$346:$BK$390,25,0),""))</f>
        <v/>
      </c>
      <c r="O126" s="299" t="str">
        <f>IF(IFERROR(HLOOKUP(O102,'Appraisal Inputs'!$C$346:$BK$390,25,0),"")="","",IFERROR(HLOOKUP(O102,'Appraisal Inputs'!$C$346:$BK$390,25,0),""))</f>
        <v/>
      </c>
      <c r="P126" s="300" t="str">
        <f>IF(IFERROR(HLOOKUP(P102,'Appraisal Inputs'!$C$346:$BK$390,25,0),"")="","",IFERROR(HLOOKUP(P102,'Appraisal Inputs'!$C$346:$BK$390,25,0),""))</f>
        <v/>
      </c>
      <c r="Q126" s="299" t="str">
        <f>IF(IFERROR(HLOOKUP(Q102,'Appraisal Inputs'!$C$346:$BK$390,25,0),"")="","",IFERROR(HLOOKUP(Q102,'Appraisal Inputs'!$C$346:$BK$390,25,0),""))</f>
        <v/>
      </c>
      <c r="R126" s="300" t="str">
        <f>IF(IFERROR(HLOOKUP(R102,'Appraisal Inputs'!$C$346:$BK$390,25,0),"")="","",IFERROR(HLOOKUP(R102,'Appraisal Inputs'!$C$346:$BK$390,25,0),""))</f>
        <v/>
      </c>
      <c r="S126" s="299" t="str">
        <f>IF(IFERROR(HLOOKUP(S102,'Appraisal Inputs'!$C$346:$BK$390,25,0),"")="","",IFERROR(HLOOKUP(S102,'Appraisal Inputs'!$C$346:$BK$390,25,0),""))</f>
        <v/>
      </c>
      <c r="T126" s="300" t="str">
        <f>IF(IFERROR(HLOOKUP(T102,'Appraisal Inputs'!$C$346:$BK$390,25,0),"")="","",IFERROR(HLOOKUP(T102,'Appraisal Inputs'!$C$346:$BK$390,25,0),""))</f>
        <v/>
      </c>
      <c r="U126" s="299" t="str">
        <f>IF(IFERROR(HLOOKUP(U102,'Appraisal Inputs'!$C$346:$BK$390,25,0),"")="","",IFERROR(HLOOKUP(U102,'Appraisal Inputs'!$C$346:$BK$390,25,0),""))</f>
        <v/>
      </c>
      <c r="V126" s="300" t="str">
        <f>IF(IFERROR(HLOOKUP(V102,'Appraisal Inputs'!$C$346:$BK$390,25,0),"")="","",IFERROR(HLOOKUP(V102,'Appraisal Inputs'!$C$346:$BK$390,25,0),""))</f>
        <v/>
      </c>
      <c r="W126" s="299" t="str">
        <f>IF(IFERROR(HLOOKUP(W102,'Appraisal Inputs'!$C$346:$BK$390,25,0),"")="","",IFERROR(HLOOKUP(W102,'Appraisal Inputs'!$C$346:$BK$390,25,0),""))</f>
        <v/>
      </c>
      <c r="X126" s="300" t="str">
        <f>IF(IFERROR(HLOOKUP(X102,'Appraisal Inputs'!$C$346:$BK$390,25,0),"")="","",IFERROR(HLOOKUP(X102,'Appraisal Inputs'!$C$346:$BK$390,25,0),""))</f>
        <v/>
      </c>
      <c r="Y126" s="299" t="str">
        <f>IF(IFERROR(HLOOKUP(Y102,'Appraisal Inputs'!$C$346:$BK$390,25,0),"")="","",IFERROR(HLOOKUP(Y102,'Appraisal Inputs'!$C$346:$BK$390,25,0),""))</f>
        <v/>
      </c>
      <c r="Z126" s="300" t="str">
        <f>IF(IFERROR(HLOOKUP(Z102,'Appraisal Inputs'!$C$346:$BK$390,25,0),"")="","",IFERROR(HLOOKUP(Z102,'Appraisal Inputs'!$C$346:$BK$390,25,0),""))</f>
        <v/>
      </c>
      <c r="AA126" s="299" t="str">
        <f>IF(IFERROR(HLOOKUP(AA102,'Appraisal Inputs'!$C$346:$BK$390,25,0),"")="","",IFERROR(HLOOKUP(AA102,'Appraisal Inputs'!$C$346:$BK$390,25,0),""))</f>
        <v/>
      </c>
      <c r="AB126" s="300" t="str">
        <f>IF(IFERROR(HLOOKUP(AB102,'Appraisal Inputs'!$C$346:$BK$390,25,0),"")="","",IFERROR(HLOOKUP(AB102,'Appraisal Inputs'!$C$346:$BK$390,25,0),""))</f>
        <v/>
      </c>
      <c r="AC126" s="299" t="str">
        <f>IF(IFERROR(HLOOKUP(AC102,'Appraisal Inputs'!$C$346:$BK$390,25,0),"")="","",IFERROR(HLOOKUP(AC102,'Appraisal Inputs'!$C$346:$BK$390,25,0),""))</f>
        <v/>
      </c>
      <c r="AD126" s="300" t="str">
        <f>IF(IFERROR(HLOOKUP(AD102,'Appraisal Inputs'!$C$346:$BK$390,25,0),"")="","",IFERROR(HLOOKUP(AD102,'Appraisal Inputs'!$C$346:$BK$390,25,0),""))</f>
        <v/>
      </c>
      <c r="AE126" s="299" t="str">
        <f>IF(IFERROR(HLOOKUP(AE102,'Appraisal Inputs'!$C$346:$BK$390,25,0),"")="","",IFERROR(HLOOKUP(AE102,'Appraisal Inputs'!$C$346:$BK$390,25,0),""))</f>
        <v/>
      </c>
      <c r="AF126" s="300" t="str">
        <f>IF(IFERROR(HLOOKUP(AF102,'Appraisal Inputs'!$C$346:$BK$390,25,0),"")="","",IFERROR(HLOOKUP(AF102,'Appraisal Inputs'!$C$346:$BK$390,25,0),""))</f>
        <v/>
      </c>
      <c r="AG126" s="299" t="str">
        <f>IF(IFERROR(HLOOKUP(AG102,'Appraisal Inputs'!$C$346:$BK$390,25,0),"")="","",IFERROR(HLOOKUP(AG102,'Appraisal Inputs'!$C$346:$BK$390,25,0),""))</f>
        <v/>
      </c>
      <c r="AH126" s="300" t="str">
        <f>IF(IFERROR(HLOOKUP(AH102,'Appraisal Inputs'!$C$346:$BK$390,25,0),"")="","",IFERROR(HLOOKUP(AH102,'Appraisal Inputs'!$C$346:$BK$390,25,0),""))</f>
        <v/>
      </c>
      <c r="AI126" s="299" t="str">
        <f>IF(IFERROR(HLOOKUP(AI102,'Appraisal Inputs'!$C$346:$BK$390,25,0),"")="","",IFERROR(HLOOKUP(AI102,'Appraisal Inputs'!$C$346:$BK$390,25,0),""))</f>
        <v/>
      </c>
      <c r="AJ126" s="300" t="str">
        <f>IF(IFERROR(HLOOKUP(AJ102,'Appraisal Inputs'!$C$346:$BK$390,25,0),"")="","",IFERROR(HLOOKUP(AJ102,'Appraisal Inputs'!$C$346:$BK$390,25,0),""))</f>
        <v/>
      </c>
      <c r="AK126" s="299" t="str">
        <f>IF(IFERROR(HLOOKUP(AK102,'Appraisal Inputs'!$C$346:$BK$390,25,0),"")="","",IFERROR(HLOOKUP(AK102,'Appraisal Inputs'!$C$346:$BK$390,25,0),""))</f>
        <v/>
      </c>
      <c r="AL126" s="300" t="str">
        <f>IF(IFERROR(HLOOKUP(AL102,'Appraisal Inputs'!$C$346:$BK$390,25,0),"")="","",IFERROR(HLOOKUP(AL102,'Appraisal Inputs'!$C$346:$BK$390,25,0),""))</f>
        <v/>
      </c>
      <c r="AM126" s="299" t="str">
        <f>IF(IFERROR(HLOOKUP(AM102,'Appraisal Inputs'!$C$346:$BK$390,25,0),"")="","",IFERROR(HLOOKUP(AM102,'Appraisal Inputs'!$C$346:$BK$390,25,0),""))</f>
        <v/>
      </c>
      <c r="AN126" s="300" t="str">
        <f>IF(IFERROR(HLOOKUP(AN102,'Appraisal Inputs'!$C$346:$BK$390,25,0),"")="","",IFERROR(HLOOKUP(AN102,'Appraisal Inputs'!$C$346:$BK$390,25,0),""))</f>
        <v/>
      </c>
      <c r="AO126" s="299" t="str">
        <f>IF(IFERROR(HLOOKUP(AO102,'Appraisal Inputs'!$C$346:$BK$390,25,0),"")="","",IFERROR(HLOOKUP(AO102,'Appraisal Inputs'!$C$346:$BK$390,25,0),""))</f>
        <v/>
      </c>
      <c r="AP126" s="300" t="str">
        <f>IF(IFERROR(HLOOKUP(AP102,'Appraisal Inputs'!$C$346:$BK$390,25,0),"")="","",IFERROR(HLOOKUP(AP102,'Appraisal Inputs'!$C$346:$BK$390,25,0),""))</f>
        <v/>
      </c>
      <c r="AQ126" s="299" t="str">
        <f>IF(IFERROR(HLOOKUP(AQ102,'Appraisal Inputs'!$C$346:$BK$390,25,0),"")="","",IFERROR(HLOOKUP(AQ102,'Appraisal Inputs'!$C$346:$BK$390,25,0),""))</f>
        <v/>
      </c>
      <c r="AR126" s="300" t="str">
        <f>IF(IFERROR(HLOOKUP(AR102,'Appraisal Inputs'!$C$346:$BK$390,25,0),"")="","",IFERROR(HLOOKUP(AR102,'Appraisal Inputs'!$C$346:$BK$390,25,0),""))</f>
        <v/>
      </c>
      <c r="AS126" s="299" t="str">
        <f>IF(IFERROR(HLOOKUP(AS102,'Appraisal Inputs'!$C$346:$BK$390,25,0),"")="","",IFERROR(HLOOKUP(AS102,'Appraisal Inputs'!$C$346:$BK$390,25,0),""))</f>
        <v/>
      </c>
      <c r="AT126" s="300" t="str">
        <f>IF(IFERROR(HLOOKUP(AT102,'Appraisal Inputs'!$C$346:$BK$390,25,0),"")="","",IFERROR(HLOOKUP(AT102,'Appraisal Inputs'!$C$346:$BK$390,25,0),""))</f>
        <v/>
      </c>
      <c r="AU126" s="299" t="str">
        <f>IF(IFERROR(HLOOKUP(AU102,'Appraisal Inputs'!$C$346:$BK$390,25,0),"")="","",IFERROR(HLOOKUP(AU102,'Appraisal Inputs'!$C$346:$BK$390,25,0),""))</f>
        <v/>
      </c>
      <c r="AV126" s="300" t="str">
        <f>IF(IFERROR(HLOOKUP(AV102,'Appraisal Inputs'!$C$346:$BK$390,25,0),"")="","",IFERROR(HLOOKUP(AV102,'Appraisal Inputs'!$C$346:$BK$390,25,0),""))</f>
        <v/>
      </c>
      <c r="AW126" s="299" t="str">
        <f>IF(IFERROR(HLOOKUP(AW102,'Appraisal Inputs'!$C$346:$BK$390,25,0),"")="","",IFERROR(HLOOKUP(AW102,'Appraisal Inputs'!$C$346:$BK$390,25,0),""))</f>
        <v/>
      </c>
      <c r="AX126" s="300" t="str">
        <f>IF(IFERROR(HLOOKUP(AX102,'Appraisal Inputs'!$C$346:$BK$390,25,0),"")="","",IFERROR(HLOOKUP(AX102,'Appraisal Inputs'!$C$346:$BK$390,25,0),""))</f>
        <v/>
      </c>
      <c r="AY126" s="299" t="str">
        <f>IF(IFERROR(HLOOKUP(AY102,'Appraisal Inputs'!$C$346:$BK$390,25,0),"")="","",IFERROR(HLOOKUP(AY102,'Appraisal Inputs'!$C$346:$BK$390,25,0),""))</f>
        <v/>
      </c>
      <c r="AZ126" s="300" t="str">
        <f>IF(IFERROR(HLOOKUP(AZ102,'Appraisal Inputs'!$C$346:$BK$390,25,0),"")="","",IFERROR(HLOOKUP(AZ102,'Appraisal Inputs'!$C$346:$BK$390,25,0),""))</f>
        <v/>
      </c>
      <c r="BA126" s="299" t="str">
        <f>IF(IFERROR(HLOOKUP(BA102,'Appraisal Inputs'!$C$346:$BK$390,25,0),"")="","",IFERROR(HLOOKUP(BA102,'Appraisal Inputs'!$C$346:$BK$390,25,0),""))</f>
        <v/>
      </c>
      <c r="BB126" s="300" t="str">
        <f>IF(IFERROR(HLOOKUP(BB102,'Appraisal Inputs'!$C$346:$BK$390,25,0),"")="","",IFERROR(HLOOKUP(BB102,'Appraisal Inputs'!$C$346:$BK$390,25,0),""))</f>
        <v/>
      </c>
      <c r="BC126" s="299" t="str">
        <f>IF(IFERROR(HLOOKUP(BC102,'Appraisal Inputs'!$C$346:$BK$390,25,0),"")="","",IFERROR(HLOOKUP(BC102,'Appraisal Inputs'!$C$346:$BK$390,25,0),""))</f>
        <v/>
      </c>
      <c r="BD126" s="300" t="str">
        <f>IF(IFERROR(HLOOKUP(BD102,'Appraisal Inputs'!$C$346:$BK$390,25,0),"")="","",IFERROR(HLOOKUP(BD102,'Appraisal Inputs'!$C$346:$BK$390,25,0),""))</f>
        <v/>
      </c>
      <c r="BE126" s="299" t="str">
        <f>IF(IFERROR(HLOOKUP(BE102,'Appraisal Inputs'!$C$346:$BK$390,25,0),"")="","",IFERROR(HLOOKUP(BE102,'Appraisal Inputs'!$C$346:$BK$390,25,0),""))</f>
        <v/>
      </c>
      <c r="BF126" s="300" t="str">
        <f>IF(IFERROR(HLOOKUP(BF102,'Appraisal Inputs'!$C$346:$BK$390,25,0),"")="","",IFERROR(HLOOKUP(BF102,'Appraisal Inputs'!$C$346:$BK$390,25,0),""))</f>
        <v/>
      </c>
      <c r="BG126" s="299" t="str">
        <f>IF(IFERROR(HLOOKUP(BG102,'Appraisal Inputs'!$C$346:$BK$390,25,0),"")="","",IFERROR(HLOOKUP(BG102,'Appraisal Inputs'!$C$346:$BK$390,25,0),""))</f>
        <v/>
      </c>
      <c r="BH126" s="300" t="str">
        <f>IF(IFERROR(HLOOKUP(BH102,'Appraisal Inputs'!$C$346:$BK$390,25,0),"")="","",IFERROR(HLOOKUP(BH102,'Appraisal Inputs'!$C$346:$BK$390,25,0),""))</f>
        <v/>
      </c>
      <c r="BI126" s="299" t="str">
        <f>IF(IFERROR(HLOOKUP(BI102,'Appraisal Inputs'!$C$346:$BK$390,25,0),"")="","",IFERROR(HLOOKUP(BI102,'Appraisal Inputs'!$C$346:$BK$390,25,0),""))</f>
        <v/>
      </c>
      <c r="BJ126" s="315" t="str">
        <f>IF(IFERROR(HLOOKUP(BJ102,'Appraisal Inputs'!$C$346:$BK$390,25,0),"")="","",IFERROR(HLOOKUP(BJ102,'Appraisal Inputs'!$C$346:$BK$390,25,0),""))</f>
        <v/>
      </c>
      <c r="BL126" s="299">
        <f t="shared" si="5"/>
        <v>0</v>
      </c>
      <c r="BM126" s="318" t="str">
        <f t="shared" si="4"/>
        <v>No</v>
      </c>
    </row>
    <row r="127" spans="1:65" x14ac:dyDescent="0.25">
      <c r="A127" s="86"/>
      <c r="B127" s="143" t="str">
        <f>'Appraisal Inputs'!C371</f>
        <v>Comp 22</v>
      </c>
      <c r="C127" s="299" t="str">
        <f>IF(IFERROR(HLOOKUP(C102,'Appraisal Inputs'!$C$346:$BK$390,26,0),"")="","",IFERROR(HLOOKUP(C102,'Appraisal Inputs'!$C$346:$BK$390,26,0),""))</f>
        <v/>
      </c>
      <c r="D127" s="300" t="str">
        <f>IF(IFERROR(HLOOKUP(D102,'Appraisal Inputs'!$C$346:$BK$390,26,0),"")="","",IFERROR(HLOOKUP(D102,'Appraisal Inputs'!$C$346:$BK$390,26,0),""))</f>
        <v/>
      </c>
      <c r="E127" s="299" t="str">
        <f>IF(IFERROR(HLOOKUP(E102,'Appraisal Inputs'!$C$346:$BK$390,26,0),"")="","",IFERROR(HLOOKUP(E102,'Appraisal Inputs'!$C$346:$BK$390,26,0),""))</f>
        <v/>
      </c>
      <c r="F127" s="300" t="str">
        <f>IF(IFERROR(HLOOKUP(F102,'Appraisal Inputs'!$C$346:$BK$390,26,0),"")="","",IFERROR(HLOOKUP(F102,'Appraisal Inputs'!$C$346:$BK$390,26,0),""))</f>
        <v/>
      </c>
      <c r="G127" s="299" t="str">
        <f>IF(IFERROR(HLOOKUP(G102,'Appraisal Inputs'!$C$346:$BK$390,26,0),"")="","",IFERROR(HLOOKUP(G102,'Appraisal Inputs'!$C$346:$BK$390,26,0),""))</f>
        <v/>
      </c>
      <c r="H127" s="300" t="str">
        <f>IF(IFERROR(HLOOKUP(H102,'Appraisal Inputs'!$C$346:$BK$390,26,0),"")="","",IFERROR(HLOOKUP(H102,'Appraisal Inputs'!$C$346:$BK$390,26,0),""))</f>
        <v/>
      </c>
      <c r="I127" s="299" t="str">
        <f>IF(IFERROR(HLOOKUP(I102,'Appraisal Inputs'!$C$346:$BK$390,26,0),"")="","",IFERROR(HLOOKUP(I102,'Appraisal Inputs'!$C$346:$BK$390,26,0),""))</f>
        <v/>
      </c>
      <c r="J127" s="300" t="str">
        <f>IF(IFERROR(HLOOKUP(J102,'Appraisal Inputs'!$C$346:$BK$390,26,0),"")="","",IFERROR(HLOOKUP(J102,'Appraisal Inputs'!$C$346:$BK$390,26,0),""))</f>
        <v/>
      </c>
      <c r="K127" s="299" t="str">
        <f>IF(IFERROR(HLOOKUP(K102,'Appraisal Inputs'!$C$346:$BK$390,26,0),"")="","",IFERROR(HLOOKUP(K102,'Appraisal Inputs'!$C$346:$BK$390,26,0),""))</f>
        <v/>
      </c>
      <c r="L127" s="300" t="str">
        <f>IF(IFERROR(HLOOKUP(L102,'Appraisal Inputs'!$C$346:$BK$390,26,0),"")="","",IFERROR(HLOOKUP(L102,'Appraisal Inputs'!$C$346:$BK$390,26,0),""))</f>
        <v/>
      </c>
      <c r="M127" s="299" t="str">
        <f>IF(IFERROR(HLOOKUP(M102,'Appraisal Inputs'!$C$346:$BK$390,26,0),"")="","",IFERROR(HLOOKUP(M102,'Appraisal Inputs'!$C$346:$BK$390,26,0),""))</f>
        <v/>
      </c>
      <c r="N127" s="300" t="str">
        <f>IF(IFERROR(HLOOKUP(N102,'Appraisal Inputs'!$C$346:$BK$390,26,0),"")="","",IFERROR(HLOOKUP(N102,'Appraisal Inputs'!$C$346:$BK$390,26,0),""))</f>
        <v/>
      </c>
      <c r="O127" s="299" t="str">
        <f>IF(IFERROR(HLOOKUP(O102,'Appraisal Inputs'!$C$346:$BK$390,26,0),"")="","",IFERROR(HLOOKUP(O102,'Appraisal Inputs'!$C$346:$BK$390,26,0),""))</f>
        <v/>
      </c>
      <c r="P127" s="300" t="str">
        <f>IF(IFERROR(HLOOKUP(P102,'Appraisal Inputs'!$C$346:$BK$390,26,0),"")="","",IFERROR(HLOOKUP(P102,'Appraisal Inputs'!$C$346:$BK$390,26,0),""))</f>
        <v/>
      </c>
      <c r="Q127" s="299" t="str">
        <f>IF(IFERROR(HLOOKUP(Q102,'Appraisal Inputs'!$C$346:$BK$390,26,0),"")="","",IFERROR(HLOOKUP(Q102,'Appraisal Inputs'!$C$346:$BK$390,26,0),""))</f>
        <v/>
      </c>
      <c r="R127" s="300" t="str">
        <f>IF(IFERROR(HLOOKUP(R102,'Appraisal Inputs'!$C$346:$BK$390,26,0),"")="","",IFERROR(HLOOKUP(R102,'Appraisal Inputs'!$C$346:$BK$390,26,0),""))</f>
        <v/>
      </c>
      <c r="S127" s="299" t="str">
        <f>IF(IFERROR(HLOOKUP(S102,'Appraisal Inputs'!$C$346:$BK$390,26,0),"")="","",IFERROR(HLOOKUP(S102,'Appraisal Inputs'!$C$346:$BK$390,26,0),""))</f>
        <v/>
      </c>
      <c r="T127" s="300" t="str">
        <f>IF(IFERROR(HLOOKUP(T102,'Appraisal Inputs'!$C$346:$BK$390,26,0),"")="","",IFERROR(HLOOKUP(T102,'Appraisal Inputs'!$C$346:$BK$390,26,0),""))</f>
        <v/>
      </c>
      <c r="U127" s="299" t="str">
        <f>IF(IFERROR(HLOOKUP(U102,'Appraisal Inputs'!$C$346:$BK$390,26,0),"")="","",IFERROR(HLOOKUP(U102,'Appraisal Inputs'!$C$346:$BK$390,26,0),""))</f>
        <v/>
      </c>
      <c r="V127" s="300" t="str">
        <f>IF(IFERROR(HLOOKUP(V102,'Appraisal Inputs'!$C$346:$BK$390,26,0),"")="","",IFERROR(HLOOKUP(V102,'Appraisal Inputs'!$C$346:$BK$390,26,0),""))</f>
        <v/>
      </c>
      <c r="W127" s="299" t="str">
        <f>IF(IFERROR(HLOOKUP(W102,'Appraisal Inputs'!$C$346:$BK$390,26,0),"")="","",IFERROR(HLOOKUP(W102,'Appraisal Inputs'!$C$346:$BK$390,26,0),""))</f>
        <v/>
      </c>
      <c r="X127" s="300" t="str">
        <f>IF(IFERROR(HLOOKUP(X102,'Appraisal Inputs'!$C$346:$BK$390,26,0),"")="","",IFERROR(HLOOKUP(X102,'Appraisal Inputs'!$C$346:$BK$390,26,0),""))</f>
        <v/>
      </c>
      <c r="Y127" s="299" t="str">
        <f>IF(IFERROR(HLOOKUP(Y102,'Appraisal Inputs'!$C$346:$BK$390,26,0),"")="","",IFERROR(HLOOKUP(Y102,'Appraisal Inputs'!$C$346:$BK$390,26,0),""))</f>
        <v/>
      </c>
      <c r="Z127" s="300" t="str">
        <f>IF(IFERROR(HLOOKUP(Z102,'Appraisal Inputs'!$C$346:$BK$390,26,0),"")="","",IFERROR(HLOOKUP(Z102,'Appraisal Inputs'!$C$346:$BK$390,26,0),""))</f>
        <v/>
      </c>
      <c r="AA127" s="299" t="str">
        <f>IF(IFERROR(HLOOKUP(AA102,'Appraisal Inputs'!$C$346:$BK$390,26,0),"")="","",IFERROR(HLOOKUP(AA102,'Appraisal Inputs'!$C$346:$BK$390,26,0),""))</f>
        <v/>
      </c>
      <c r="AB127" s="300" t="str">
        <f>IF(IFERROR(HLOOKUP(AB102,'Appraisal Inputs'!$C$346:$BK$390,26,0),"")="","",IFERROR(HLOOKUP(AB102,'Appraisal Inputs'!$C$346:$BK$390,26,0),""))</f>
        <v/>
      </c>
      <c r="AC127" s="299" t="str">
        <f>IF(IFERROR(HLOOKUP(AC102,'Appraisal Inputs'!$C$346:$BK$390,26,0),"")="","",IFERROR(HLOOKUP(AC102,'Appraisal Inputs'!$C$346:$BK$390,26,0),""))</f>
        <v/>
      </c>
      <c r="AD127" s="300" t="str">
        <f>IF(IFERROR(HLOOKUP(AD102,'Appraisal Inputs'!$C$346:$BK$390,26,0),"")="","",IFERROR(HLOOKUP(AD102,'Appraisal Inputs'!$C$346:$BK$390,26,0),""))</f>
        <v/>
      </c>
      <c r="AE127" s="299" t="str">
        <f>IF(IFERROR(HLOOKUP(AE102,'Appraisal Inputs'!$C$346:$BK$390,26,0),"")="","",IFERROR(HLOOKUP(AE102,'Appraisal Inputs'!$C$346:$BK$390,26,0),""))</f>
        <v/>
      </c>
      <c r="AF127" s="300" t="str">
        <f>IF(IFERROR(HLOOKUP(AF102,'Appraisal Inputs'!$C$346:$BK$390,26,0),"")="","",IFERROR(HLOOKUP(AF102,'Appraisal Inputs'!$C$346:$BK$390,26,0),""))</f>
        <v/>
      </c>
      <c r="AG127" s="299" t="str">
        <f>IF(IFERROR(HLOOKUP(AG102,'Appraisal Inputs'!$C$346:$BK$390,26,0),"")="","",IFERROR(HLOOKUP(AG102,'Appraisal Inputs'!$C$346:$BK$390,26,0),""))</f>
        <v/>
      </c>
      <c r="AH127" s="300" t="str">
        <f>IF(IFERROR(HLOOKUP(AH102,'Appraisal Inputs'!$C$346:$BK$390,26,0),"")="","",IFERROR(HLOOKUP(AH102,'Appraisal Inputs'!$C$346:$BK$390,26,0),""))</f>
        <v/>
      </c>
      <c r="AI127" s="299" t="str">
        <f>IF(IFERROR(HLOOKUP(AI102,'Appraisal Inputs'!$C$346:$BK$390,26,0),"")="","",IFERROR(HLOOKUP(AI102,'Appraisal Inputs'!$C$346:$BK$390,26,0),""))</f>
        <v/>
      </c>
      <c r="AJ127" s="300" t="str">
        <f>IF(IFERROR(HLOOKUP(AJ102,'Appraisal Inputs'!$C$346:$BK$390,26,0),"")="","",IFERROR(HLOOKUP(AJ102,'Appraisal Inputs'!$C$346:$BK$390,26,0),""))</f>
        <v/>
      </c>
      <c r="AK127" s="299" t="str">
        <f>IF(IFERROR(HLOOKUP(AK102,'Appraisal Inputs'!$C$346:$BK$390,26,0),"")="","",IFERROR(HLOOKUP(AK102,'Appraisal Inputs'!$C$346:$BK$390,26,0),""))</f>
        <v/>
      </c>
      <c r="AL127" s="300" t="str">
        <f>IF(IFERROR(HLOOKUP(AL102,'Appraisal Inputs'!$C$346:$BK$390,26,0),"")="","",IFERROR(HLOOKUP(AL102,'Appraisal Inputs'!$C$346:$BK$390,26,0),""))</f>
        <v/>
      </c>
      <c r="AM127" s="299" t="str">
        <f>IF(IFERROR(HLOOKUP(AM102,'Appraisal Inputs'!$C$346:$BK$390,26,0),"")="","",IFERROR(HLOOKUP(AM102,'Appraisal Inputs'!$C$346:$BK$390,26,0),""))</f>
        <v/>
      </c>
      <c r="AN127" s="300" t="str">
        <f>IF(IFERROR(HLOOKUP(AN102,'Appraisal Inputs'!$C$346:$BK$390,26,0),"")="","",IFERROR(HLOOKUP(AN102,'Appraisal Inputs'!$C$346:$BK$390,26,0),""))</f>
        <v/>
      </c>
      <c r="AO127" s="299" t="str">
        <f>IF(IFERROR(HLOOKUP(AO102,'Appraisal Inputs'!$C$346:$BK$390,26,0),"")="","",IFERROR(HLOOKUP(AO102,'Appraisal Inputs'!$C$346:$BK$390,26,0),""))</f>
        <v/>
      </c>
      <c r="AP127" s="300" t="str">
        <f>IF(IFERROR(HLOOKUP(AP102,'Appraisal Inputs'!$C$346:$BK$390,26,0),"")="","",IFERROR(HLOOKUP(AP102,'Appraisal Inputs'!$C$346:$BK$390,26,0),""))</f>
        <v/>
      </c>
      <c r="AQ127" s="299" t="str">
        <f>IF(IFERROR(HLOOKUP(AQ102,'Appraisal Inputs'!$C$346:$BK$390,26,0),"")="","",IFERROR(HLOOKUP(AQ102,'Appraisal Inputs'!$C$346:$BK$390,26,0),""))</f>
        <v/>
      </c>
      <c r="AR127" s="300" t="str">
        <f>IF(IFERROR(HLOOKUP(AR102,'Appraisal Inputs'!$C$346:$BK$390,26,0),"")="","",IFERROR(HLOOKUP(AR102,'Appraisal Inputs'!$C$346:$BK$390,26,0),""))</f>
        <v/>
      </c>
      <c r="AS127" s="299" t="str">
        <f>IF(IFERROR(HLOOKUP(AS102,'Appraisal Inputs'!$C$346:$BK$390,26,0),"")="","",IFERROR(HLOOKUP(AS102,'Appraisal Inputs'!$C$346:$BK$390,26,0),""))</f>
        <v/>
      </c>
      <c r="AT127" s="300" t="str">
        <f>IF(IFERROR(HLOOKUP(AT102,'Appraisal Inputs'!$C$346:$BK$390,26,0),"")="","",IFERROR(HLOOKUP(AT102,'Appraisal Inputs'!$C$346:$BK$390,26,0),""))</f>
        <v/>
      </c>
      <c r="AU127" s="299" t="str">
        <f>IF(IFERROR(HLOOKUP(AU102,'Appraisal Inputs'!$C$346:$BK$390,26,0),"")="","",IFERROR(HLOOKUP(AU102,'Appraisal Inputs'!$C$346:$BK$390,26,0),""))</f>
        <v/>
      </c>
      <c r="AV127" s="300" t="str">
        <f>IF(IFERROR(HLOOKUP(AV102,'Appraisal Inputs'!$C$346:$BK$390,26,0),"")="","",IFERROR(HLOOKUP(AV102,'Appraisal Inputs'!$C$346:$BK$390,26,0),""))</f>
        <v/>
      </c>
      <c r="AW127" s="299" t="str">
        <f>IF(IFERROR(HLOOKUP(AW102,'Appraisal Inputs'!$C$346:$BK$390,26,0),"")="","",IFERROR(HLOOKUP(AW102,'Appraisal Inputs'!$C$346:$BK$390,26,0),""))</f>
        <v/>
      </c>
      <c r="AX127" s="300" t="str">
        <f>IF(IFERROR(HLOOKUP(AX102,'Appraisal Inputs'!$C$346:$BK$390,26,0),"")="","",IFERROR(HLOOKUP(AX102,'Appraisal Inputs'!$C$346:$BK$390,26,0),""))</f>
        <v/>
      </c>
      <c r="AY127" s="299" t="str">
        <f>IF(IFERROR(HLOOKUP(AY102,'Appraisal Inputs'!$C$346:$BK$390,26,0),"")="","",IFERROR(HLOOKUP(AY102,'Appraisal Inputs'!$C$346:$BK$390,26,0),""))</f>
        <v/>
      </c>
      <c r="AZ127" s="300" t="str">
        <f>IF(IFERROR(HLOOKUP(AZ102,'Appraisal Inputs'!$C$346:$BK$390,26,0),"")="","",IFERROR(HLOOKUP(AZ102,'Appraisal Inputs'!$C$346:$BK$390,26,0),""))</f>
        <v/>
      </c>
      <c r="BA127" s="299" t="str">
        <f>IF(IFERROR(HLOOKUP(BA102,'Appraisal Inputs'!$C$346:$BK$390,26,0),"")="","",IFERROR(HLOOKUP(BA102,'Appraisal Inputs'!$C$346:$BK$390,26,0),""))</f>
        <v/>
      </c>
      <c r="BB127" s="300" t="str">
        <f>IF(IFERROR(HLOOKUP(BB102,'Appraisal Inputs'!$C$346:$BK$390,26,0),"")="","",IFERROR(HLOOKUP(BB102,'Appraisal Inputs'!$C$346:$BK$390,26,0),""))</f>
        <v/>
      </c>
      <c r="BC127" s="299" t="str">
        <f>IF(IFERROR(HLOOKUP(BC102,'Appraisal Inputs'!$C$346:$BK$390,26,0),"")="","",IFERROR(HLOOKUP(BC102,'Appraisal Inputs'!$C$346:$BK$390,26,0),""))</f>
        <v/>
      </c>
      <c r="BD127" s="300" t="str">
        <f>IF(IFERROR(HLOOKUP(BD102,'Appraisal Inputs'!$C$346:$BK$390,26,0),"")="","",IFERROR(HLOOKUP(BD102,'Appraisal Inputs'!$C$346:$BK$390,26,0),""))</f>
        <v/>
      </c>
      <c r="BE127" s="299" t="str">
        <f>IF(IFERROR(HLOOKUP(BE102,'Appraisal Inputs'!$C$346:$BK$390,26,0),"")="","",IFERROR(HLOOKUP(BE102,'Appraisal Inputs'!$C$346:$BK$390,26,0),""))</f>
        <v/>
      </c>
      <c r="BF127" s="300" t="str">
        <f>IF(IFERROR(HLOOKUP(BF102,'Appraisal Inputs'!$C$346:$BK$390,26,0),"")="","",IFERROR(HLOOKUP(BF102,'Appraisal Inputs'!$C$346:$BK$390,26,0),""))</f>
        <v/>
      </c>
      <c r="BG127" s="299" t="str">
        <f>IF(IFERROR(HLOOKUP(BG102,'Appraisal Inputs'!$C$346:$BK$390,26,0),"")="","",IFERROR(HLOOKUP(BG102,'Appraisal Inputs'!$C$346:$BK$390,26,0),""))</f>
        <v/>
      </c>
      <c r="BH127" s="300" t="str">
        <f>IF(IFERROR(HLOOKUP(BH102,'Appraisal Inputs'!$C$346:$BK$390,26,0),"")="","",IFERROR(HLOOKUP(BH102,'Appraisal Inputs'!$C$346:$BK$390,26,0),""))</f>
        <v/>
      </c>
      <c r="BI127" s="299" t="str">
        <f>IF(IFERROR(HLOOKUP(BI102,'Appraisal Inputs'!$C$346:$BK$390,26,0),"")="","",IFERROR(HLOOKUP(BI102,'Appraisal Inputs'!$C$346:$BK$390,26,0),""))</f>
        <v/>
      </c>
      <c r="BJ127" s="315" t="str">
        <f>IF(IFERROR(HLOOKUP(BJ102,'Appraisal Inputs'!$C$346:$BK$390,26,0),"")="","",IFERROR(HLOOKUP(BJ102,'Appraisal Inputs'!$C$346:$BK$390,26,0),""))</f>
        <v/>
      </c>
      <c r="BL127" s="299">
        <f t="shared" si="5"/>
        <v>0</v>
      </c>
      <c r="BM127" s="318" t="str">
        <f t="shared" si="4"/>
        <v>No</v>
      </c>
    </row>
    <row r="128" spans="1:65" x14ac:dyDescent="0.25">
      <c r="A128" s="86"/>
      <c r="B128" s="143" t="str">
        <f>'Appraisal Inputs'!C372</f>
        <v>Comp 23</v>
      </c>
      <c r="C128" s="299" t="str">
        <f>IF(IFERROR(HLOOKUP(C102,'Appraisal Inputs'!$C$346:$BK$390,27,0),"")="","",IFERROR(HLOOKUP(C102,'Appraisal Inputs'!$C$346:$BK$390,27,0),""))</f>
        <v/>
      </c>
      <c r="D128" s="300" t="str">
        <f>IF(IFERROR(HLOOKUP(D102,'Appraisal Inputs'!$C$346:$BK$390,27,0),"")="","",IFERROR(HLOOKUP(D102,'Appraisal Inputs'!$C$346:$BK$390,27,0),""))</f>
        <v/>
      </c>
      <c r="E128" s="299" t="str">
        <f>IF(IFERROR(HLOOKUP(E102,'Appraisal Inputs'!$C$346:$BK$390,27,0),"")="","",IFERROR(HLOOKUP(E102,'Appraisal Inputs'!$C$346:$BK$390,27,0),""))</f>
        <v/>
      </c>
      <c r="F128" s="300" t="str">
        <f>IF(IFERROR(HLOOKUP(F102,'Appraisal Inputs'!$C$346:$BK$390,27,0),"")="","",IFERROR(HLOOKUP(F102,'Appraisal Inputs'!$C$346:$BK$390,27,0),""))</f>
        <v/>
      </c>
      <c r="G128" s="299" t="str">
        <f>IF(IFERROR(HLOOKUP(G102,'Appraisal Inputs'!$C$346:$BK$390,27,0),"")="","",IFERROR(HLOOKUP(G102,'Appraisal Inputs'!$C$346:$BK$390,27,0),""))</f>
        <v/>
      </c>
      <c r="H128" s="300" t="str">
        <f>IF(IFERROR(HLOOKUP(H102,'Appraisal Inputs'!$C$346:$BK$390,27,0),"")="","",IFERROR(HLOOKUP(H102,'Appraisal Inputs'!$C$346:$BK$390,27,0),""))</f>
        <v/>
      </c>
      <c r="I128" s="299" t="str">
        <f>IF(IFERROR(HLOOKUP(I102,'Appraisal Inputs'!$C$346:$BK$390,27,0),"")="","",IFERROR(HLOOKUP(I102,'Appraisal Inputs'!$C$346:$BK$390,27,0),""))</f>
        <v/>
      </c>
      <c r="J128" s="300" t="str">
        <f>IF(IFERROR(HLOOKUP(J102,'Appraisal Inputs'!$C$346:$BK$390,27,0),"")="","",IFERROR(HLOOKUP(J102,'Appraisal Inputs'!$C$346:$BK$390,27,0),""))</f>
        <v/>
      </c>
      <c r="K128" s="299" t="str">
        <f>IF(IFERROR(HLOOKUP(K102,'Appraisal Inputs'!$C$346:$BK$390,27,0),"")="","",IFERROR(HLOOKUP(K102,'Appraisal Inputs'!$C$346:$BK$390,27,0),""))</f>
        <v/>
      </c>
      <c r="L128" s="300" t="str">
        <f>IF(IFERROR(HLOOKUP(L102,'Appraisal Inputs'!$C$346:$BK$390,27,0),"")="","",IFERROR(HLOOKUP(L102,'Appraisal Inputs'!$C$346:$BK$390,27,0),""))</f>
        <v/>
      </c>
      <c r="M128" s="299" t="str">
        <f>IF(IFERROR(HLOOKUP(M102,'Appraisal Inputs'!$C$346:$BK$390,27,0),"")="","",IFERROR(HLOOKUP(M102,'Appraisal Inputs'!$C$346:$BK$390,27,0),""))</f>
        <v/>
      </c>
      <c r="N128" s="300" t="str">
        <f>IF(IFERROR(HLOOKUP(N102,'Appraisal Inputs'!$C$346:$BK$390,27,0),"")="","",IFERROR(HLOOKUP(N102,'Appraisal Inputs'!$C$346:$BK$390,27,0),""))</f>
        <v/>
      </c>
      <c r="O128" s="299" t="str">
        <f>IF(IFERROR(HLOOKUP(O102,'Appraisal Inputs'!$C$346:$BK$390,27,0),"")="","",IFERROR(HLOOKUP(O102,'Appraisal Inputs'!$C$346:$BK$390,27,0),""))</f>
        <v/>
      </c>
      <c r="P128" s="300" t="str">
        <f>IF(IFERROR(HLOOKUP(P102,'Appraisal Inputs'!$C$346:$BK$390,27,0),"")="","",IFERROR(HLOOKUP(P102,'Appraisal Inputs'!$C$346:$BK$390,27,0),""))</f>
        <v/>
      </c>
      <c r="Q128" s="299" t="str">
        <f>IF(IFERROR(HLOOKUP(Q102,'Appraisal Inputs'!$C$346:$BK$390,27,0),"")="","",IFERROR(HLOOKUP(Q102,'Appraisal Inputs'!$C$346:$BK$390,27,0),""))</f>
        <v/>
      </c>
      <c r="R128" s="300" t="str">
        <f>IF(IFERROR(HLOOKUP(R102,'Appraisal Inputs'!$C$346:$BK$390,27,0),"")="","",IFERROR(HLOOKUP(R102,'Appraisal Inputs'!$C$346:$BK$390,27,0),""))</f>
        <v/>
      </c>
      <c r="S128" s="299" t="str">
        <f>IF(IFERROR(HLOOKUP(S102,'Appraisal Inputs'!$C$346:$BK$390,27,0),"")="","",IFERROR(HLOOKUP(S102,'Appraisal Inputs'!$C$346:$BK$390,27,0),""))</f>
        <v/>
      </c>
      <c r="T128" s="300" t="str">
        <f>IF(IFERROR(HLOOKUP(T102,'Appraisal Inputs'!$C$346:$BK$390,27,0),"")="","",IFERROR(HLOOKUP(T102,'Appraisal Inputs'!$C$346:$BK$390,27,0),""))</f>
        <v/>
      </c>
      <c r="U128" s="299" t="str">
        <f>IF(IFERROR(HLOOKUP(U102,'Appraisal Inputs'!$C$346:$BK$390,27,0),"")="","",IFERROR(HLOOKUP(U102,'Appraisal Inputs'!$C$346:$BK$390,27,0),""))</f>
        <v/>
      </c>
      <c r="V128" s="300" t="str">
        <f>IF(IFERROR(HLOOKUP(V102,'Appraisal Inputs'!$C$346:$BK$390,27,0),"")="","",IFERROR(HLOOKUP(V102,'Appraisal Inputs'!$C$346:$BK$390,27,0),""))</f>
        <v/>
      </c>
      <c r="W128" s="299" t="str">
        <f>IF(IFERROR(HLOOKUP(W102,'Appraisal Inputs'!$C$346:$BK$390,27,0),"")="","",IFERROR(HLOOKUP(W102,'Appraisal Inputs'!$C$346:$BK$390,27,0),""))</f>
        <v/>
      </c>
      <c r="X128" s="300" t="str">
        <f>IF(IFERROR(HLOOKUP(X102,'Appraisal Inputs'!$C$346:$BK$390,27,0),"")="","",IFERROR(HLOOKUP(X102,'Appraisal Inputs'!$C$346:$BK$390,27,0),""))</f>
        <v/>
      </c>
      <c r="Y128" s="299" t="str">
        <f>IF(IFERROR(HLOOKUP(Y102,'Appraisal Inputs'!$C$346:$BK$390,27,0),"")="","",IFERROR(HLOOKUP(Y102,'Appraisal Inputs'!$C$346:$BK$390,27,0),""))</f>
        <v/>
      </c>
      <c r="Z128" s="300" t="str">
        <f>IF(IFERROR(HLOOKUP(Z102,'Appraisal Inputs'!$C$346:$BK$390,27,0),"")="","",IFERROR(HLOOKUP(Z102,'Appraisal Inputs'!$C$346:$BK$390,27,0),""))</f>
        <v/>
      </c>
      <c r="AA128" s="299" t="str">
        <f>IF(IFERROR(HLOOKUP(AA102,'Appraisal Inputs'!$C$346:$BK$390,27,0),"")="","",IFERROR(HLOOKUP(AA102,'Appraisal Inputs'!$C$346:$BK$390,27,0),""))</f>
        <v/>
      </c>
      <c r="AB128" s="300" t="str">
        <f>IF(IFERROR(HLOOKUP(AB102,'Appraisal Inputs'!$C$346:$BK$390,27,0),"")="","",IFERROR(HLOOKUP(AB102,'Appraisal Inputs'!$C$346:$BK$390,27,0),""))</f>
        <v/>
      </c>
      <c r="AC128" s="299" t="str">
        <f>IF(IFERROR(HLOOKUP(AC102,'Appraisal Inputs'!$C$346:$BK$390,27,0),"")="","",IFERROR(HLOOKUP(AC102,'Appraisal Inputs'!$C$346:$BK$390,27,0),""))</f>
        <v/>
      </c>
      <c r="AD128" s="300" t="str">
        <f>IF(IFERROR(HLOOKUP(AD102,'Appraisal Inputs'!$C$346:$BK$390,27,0),"")="","",IFERROR(HLOOKUP(AD102,'Appraisal Inputs'!$C$346:$BK$390,27,0),""))</f>
        <v/>
      </c>
      <c r="AE128" s="299" t="str">
        <f>IF(IFERROR(HLOOKUP(AE102,'Appraisal Inputs'!$C$346:$BK$390,27,0),"")="","",IFERROR(HLOOKUP(AE102,'Appraisal Inputs'!$C$346:$BK$390,27,0),""))</f>
        <v/>
      </c>
      <c r="AF128" s="300" t="str">
        <f>IF(IFERROR(HLOOKUP(AF102,'Appraisal Inputs'!$C$346:$BK$390,27,0),"")="","",IFERROR(HLOOKUP(AF102,'Appraisal Inputs'!$C$346:$BK$390,27,0),""))</f>
        <v/>
      </c>
      <c r="AG128" s="299" t="str">
        <f>IF(IFERROR(HLOOKUP(AG102,'Appraisal Inputs'!$C$346:$BK$390,27,0),"")="","",IFERROR(HLOOKUP(AG102,'Appraisal Inputs'!$C$346:$BK$390,27,0),""))</f>
        <v/>
      </c>
      <c r="AH128" s="300" t="str">
        <f>IF(IFERROR(HLOOKUP(AH102,'Appraisal Inputs'!$C$346:$BK$390,27,0),"")="","",IFERROR(HLOOKUP(AH102,'Appraisal Inputs'!$C$346:$BK$390,27,0),""))</f>
        <v/>
      </c>
      <c r="AI128" s="299" t="str">
        <f>IF(IFERROR(HLOOKUP(AI102,'Appraisal Inputs'!$C$346:$BK$390,27,0),"")="","",IFERROR(HLOOKUP(AI102,'Appraisal Inputs'!$C$346:$BK$390,27,0),""))</f>
        <v/>
      </c>
      <c r="AJ128" s="300" t="str">
        <f>IF(IFERROR(HLOOKUP(AJ102,'Appraisal Inputs'!$C$346:$BK$390,27,0),"")="","",IFERROR(HLOOKUP(AJ102,'Appraisal Inputs'!$C$346:$BK$390,27,0),""))</f>
        <v/>
      </c>
      <c r="AK128" s="299" t="str">
        <f>IF(IFERROR(HLOOKUP(AK102,'Appraisal Inputs'!$C$346:$BK$390,27,0),"")="","",IFERROR(HLOOKUP(AK102,'Appraisal Inputs'!$C$346:$BK$390,27,0),""))</f>
        <v/>
      </c>
      <c r="AL128" s="300" t="str">
        <f>IF(IFERROR(HLOOKUP(AL102,'Appraisal Inputs'!$C$346:$BK$390,27,0),"")="","",IFERROR(HLOOKUP(AL102,'Appraisal Inputs'!$C$346:$BK$390,27,0),""))</f>
        <v/>
      </c>
      <c r="AM128" s="299" t="str">
        <f>IF(IFERROR(HLOOKUP(AM102,'Appraisal Inputs'!$C$346:$BK$390,27,0),"")="","",IFERROR(HLOOKUP(AM102,'Appraisal Inputs'!$C$346:$BK$390,27,0),""))</f>
        <v/>
      </c>
      <c r="AN128" s="300" t="str">
        <f>IF(IFERROR(HLOOKUP(AN102,'Appraisal Inputs'!$C$346:$BK$390,27,0),"")="","",IFERROR(HLOOKUP(AN102,'Appraisal Inputs'!$C$346:$BK$390,27,0),""))</f>
        <v/>
      </c>
      <c r="AO128" s="299" t="str">
        <f>IF(IFERROR(HLOOKUP(AO102,'Appraisal Inputs'!$C$346:$BK$390,27,0),"")="","",IFERROR(HLOOKUP(AO102,'Appraisal Inputs'!$C$346:$BK$390,27,0),""))</f>
        <v/>
      </c>
      <c r="AP128" s="300" t="str">
        <f>IF(IFERROR(HLOOKUP(AP102,'Appraisal Inputs'!$C$346:$BK$390,27,0),"")="","",IFERROR(HLOOKUP(AP102,'Appraisal Inputs'!$C$346:$BK$390,27,0),""))</f>
        <v/>
      </c>
      <c r="AQ128" s="299" t="str">
        <f>IF(IFERROR(HLOOKUP(AQ102,'Appraisal Inputs'!$C$346:$BK$390,27,0),"")="","",IFERROR(HLOOKUP(AQ102,'Appraisal Inputs'!$C$346:$BK$390,27,0),""))</f>
        <v/>
      </c>
      <c r="AR128" s="300" t="str">
        <f>IF(IFERROR(HLOOKUP(AR102,'Appraisal Inputs'!$C$346:$BK$390,27,0),"")="","",IFERROR(HLOOKUP(AR102,'Appraisal Inputs'!$C$346:$BK$390,27,0),""))</f>
        <v/>
      </c>
      <c r="AS128" s="299" t="str">
        <f>IF(IFERROR(HLOOKUP(AS102,'Appraisal Inputs'!$C$346:$BK$390,27,0),"")="","",IFERROR(HLOOKUP(AS102,'Appraisal Inputs'!$C$346:$BK$390,27,0),""))</f>
        <v/>
      </c>
      <c r="AT128" s="300" t="str">
        <f>IF(IFERROR(HLOOKUP(AT102,'Appraisal Inputs'!$C$346:$BK$390,27,0),"")="","",IFERROR(HLOOKUP(AT102,'Appraisal Inputs'!$C$346:$BK$390,27,0),""))</f>
        <v/>
      </c>
      <c r="AU128" s="299" t="str">
        <f>IF(IFERROR(HLOOKUP(AU102,'Appraisal Inputs'!$C$346:$BK$390,27,0),"")="","",IFERROR(HLOOKUP(AU102,'Appraisal Inputs'!$C$346:$BK$390,27,0),""))</f>
        <v/>
      </c>
      <c r="AV128" s="300" t="str">
        <f>IF(IFERROR(HLOOKUP(AV102,'Appraisal Inputs'!$C$346:$BK$390,27,0),"")="","",IFERROR(HLOOKUP(AV102,'Appraisal Inputs'!$C$346:$BK$390,27,0),""))</f>
        <v/>
      </c>
      <c r="AW128" s="299" t="str">
        <f>IF(IFERROR(HLOOKUP(AW102,'Appraisal Inputs'!$C$346:$BK$390,27,0),"")="","",IFERROR(HLOOKUP(AW102,'Appraisal Inputs'!$C$346:$BK$390,27,0),""))</f>
        <v/>
      </c>
      <c r="AX128" s="300" t="str">
        <f>IF(IFERROR(HLOOKUP(AX102,'Appraisal Inputs'!$C$346:$BK$390,27,0),"")="","",IFERROR(HLOOKUP(AX102,'Appraisal Inputs'!$C$346:$BK$390,27,0),""))</f>
        <v/>
      </c>
      <c r="AY128" s="299" t="str">
        <f>IF(IFERROR(HLOOKUP(AY102,'Appraisal Inputs'!$C$346:$BK$390,27,0),"")="","",IFERROR(HLOOKUP(AY102,'Appraisal Inputs'!$C$346:$BK$390,27,0),""))</f>
        <v/>
      </c>
      <c r="AZ128" s="300" t="str">
        <f>IF(IFERROR(HLOOKUP(AZ102,'Appraisal Inputs'!$C$346:$BK$390,27,0),"")="","",IFERROR(HLOOKUP(AZ102,'Appraisal Inputs'!$C$346:$BK$390,27,0),""))</f>
        <v/>
      </c>
      <c r="BA128" s="299" t="str">
        <f>IF(IFERROR(HLOOKUP(BA102,'Appraisal Inputs'!$C$346:$BK$390,27,0),"")="","",IFERROR(HLOOKUP(BA102,'Appraisal Inputs'!$C$346:$BK$390,27,0),""))</f>
        <v/>
      </c>
      <c r="BB128" s="300" t="str">
        <f>IF(IFERROR(HLOOKUP(BB102,'Appraisal Inputs'!$C$346:$BK$390,27,0),"")="","",IFERROR(HLOOKUP(BB102,'Appraisal Inputs'!$C$346:$BK$390,27,0),""))</f>
        <v/>
      </c>
      <c r="BC128" s="299" t="str">
        <f>IF(IFERROR(HLOOKUP(BC102,'Appraisal Inputs'!$C$346:$BK$390,27,0),"")="","",IFERROR(HLOOKUP(BC102,'Appraisal Inputs'!$C$346:$BK$390,27,0),""))</f>
        <v/>
      </c>
      <c r="BD128" s="300" t="str">
        <f>IF(IFERROR(HLOOKUP(BD102,'Appraisal Inputs'!$C$346:$BK$390,27,0),"")="","",IFERROR(HLOOKUP(BD102,'Appraisal Inputs'!$C$346:$BK$390,27,0),""))</f>
        <v/>
      </c>
      <c r="BE128" s="299" t="str">
        <f>IF(IFERROR(HLOOKUP(BE102,'Appraisal Inputs'!$C$346:$BK$390,27,0),"")="","",IFERROR(HLOOKUP(BE102,'Appraisal Inputs'!$C$346:$BK$390,27,0),""))</f>
        <v/>
      </c>
      <c r="BF128" s="300" t="str">
        <f>IF(IFERROR(HLOOKUP(BF102,'Appraisal Inputs'!$C$346:$BK$390,27,0),"")="","",IFERROR(HLOOKUP(BF102,'Appraisal Inputs'!$C$346:$BK$390,27,0),""))</f>
        <v/>
      </c>
      <c r="BG128" s="299" t="str">
        <f>IF(IFERROR(HLOOKUP(BG102,'Appraisal Inputs'!$C$346:$BK$390,27,0),"")="","",IFERROR(HLOOKUP(BG102,'Appraisal Inputs'!$C$346:$BK$390,27,0),""))</f>
        <v/>
      </c>
      <c r="BH128" s="300" t="str">
        <f>IF(IFERROR(HLOOKUP(BH102,'Appraisal Inputs'!$C$346:$BK$390,27,0),"")="","",IFERROR(HLOOKUP(BH102,'Appraisal Inputs'!$C$346:$BK$390,27,0),""))</f>
        <v/>
      </c>
      <c r="BI128" s="299" t="str">
        <f>IF(IFERROR(HLOOKUP(BI102,'Appraisal Inputs'!$C$346:$BK$390,27,0),"")="","",IFERROR(HLOOKUP(BI102,'Appraisal Inputs'!$C$346:$BK$390,27,0),""))</f>
        <v/>
      </c>
      <c r="BJ128" s="315" t="str">
        <f>IF(IFERROR(HLOOKUP(BJ102,'Appraisal Inputs'!$C$346:$BK$390,27,0),"")="","",IFERROR(HLOOKUP(BJ102,'Appraisal Inputs'!$C$346:$BK$390,27,0),""))</f>
        <v/>
      </c>
      <c r="BL128" s="299">
        <f t="shared" si="5"/>
        <v>0</v>
      </c>
      <c r="BM128" s="318" t="str">
        <f t="shared" si="4"/>
        <v>No</v>
      </c>
    </row>
    <row r="129" spans="1:65" x14ac:dyDescent="0.25">
      <c r="A129" s="86"/>
      <c r="B129" s="143" t="str">
        <f>'Appraisal Inputs'!C373</f>
        <v>Comp 24</v>
      </c>
      <c r="C129" s="299" t="str">
        <f>IF(IFERROR(HLOOKUP(C102,'Appraisal Inputs'!$C$346:$BK$390,28,0),"")="","",IFERROR(HLOOKUP(C102,'Appraisal Inputs'!$C$346:$BK$390,28,0),""))</f>
        <v/>
      </c>
      <c r="D129" s="300" t="str">
        <f>IF(IFERROR(HLOOKUP(D102,'Appraisal Inputs'!$C$346:$BK$390,28,0),"")="","",IFERROR(HLOOKUP(D102,'Appraisal Inputs'!$C$346:$BK$390,28,0),""))</f>
        <v/>
      </c>
      <c r="E129" s="299" t="str">
        <f>IF(IFERROR(HLOOKUP(E102,'Appraisal Inputs'!$C$346:$BK$390,28,0),"")="","",IFERROR(HLOOKUP(E102,'Appraisal Inputs'!$C$346:$BK$390,28,0),""))</f>
        <v/>
      </c>
      <c r="F129" s="300" t="str">
        <f>IF(IFERROR(HLOOKUP(F102,'Appraisal Inputs'!$C$346:$BK$390,28,0),"")="","",IFERROR(HLOOKUP(F102,'Appraisal Inputs'!$C$346:$BK$390,28,0),""))</f>
        <v/>
      </c>
      <c r="G129" s="299" t="str">
        <f>IF(IFERROR(HLOOKUP(G102,'Appraisal Inputs'!$C$346:$BK$390,28,0),"")="","",IFERROR(HLOOKUP(G102,'Appraisal Inputs'!$C$346:$BK$390,28,0),""))</f>
        <v/>
      </c>
      <c r="H129" s="300" t="str">
        <f>IF(IFERROR(HLOOKUP(H102,'Appraisal Inputs'!$C$346:$BK$390,28,0),"")="","",IFERROR(HLOOKUP(H102,'Appraisal Inputs'!$C$346:$BK$390,28,0),""))</f>
        <v/>
      </c>
      <c r="I129" s="299" t="str">
        <f>IF(IFERROR(HLOOKUP(I102,'Appraisal Inputs'!$C$346:$BK$390,28,0),"")="","",IFERROR(HLOOKUP(I102,'Appraisal Inputs'!$C$346:$BK$390,28,0),""))</f>
        <v/>
      </c>
      <c r="J129" s="300" t="str">
        <f>IF(IFERROR(HLOOKUP(J102,'Appraisal Inputs'!$C$346:$BK$390,28,0),"")="","",IFERROR(HLOOKUP(J102,'Appraisal Inputs'!$C$346:$BK$390,28,0),""))</f>
        <v/>
      </c>
      <c r="K129" s="299" t="str">
        <f>IF(IFERROR(HLOOKUP(K102,'Appraisal Inputs'!$C$346:$BK$390,28,0),"")="","",IFERROR(HLOOKUP(K102,'Appraisal Inputs'!$C$346:$BK$390,28,0),""))</f>
        <v/>
      </c>
      <c r="L129" s="300" t="str">
        <f>IF(IFERROR(HLOOKUP(L102,'Appraisal Inputs'!$C$346:$BK$390,28,0),"")="","",IFERROR(HLOOKUP(L102,'Appraisal Inputs'!$C$346:$BK$390,28,0),""))</f>
        <v/>
      </c>
      <c r="M129" s="299" t="str">
        <f>IF(IFERROR(HLOOKUP(M102,'Appraisal Inputs'!$C$346:$BK$390,28,0),"")="","",IFERROR(HLOOKUP(M102,'Appraisal Inputs'!$C$346:$BK$390,28,0),""))</f>
        <v/>
      </c>
      <c r="N129" s="300" t="str">
        <f>IF(IFERROR(HLOOKUP(N102,'Appraisal Inputs'!$C$346:$BK$390,28,0),"")="","",IFERROR(HLOOKUP(N102,'Appraisal Inputs'!$C$346:$BK$390,28,0),""))</f>
        <v/>
      </c>
      <c r="O129" s="299" t="str">
        <f>IF(IFERROR(HLOOKUP(O102,'Appraisal Inputs'!$C$346:$BK$390,28,0),"")="","",IFERROR(HLOOKUP(O102,'Appraisal Inputs'!$C$346:$BK$390,28,0),""))</f>
        <v/>
      </c>
      <c r="P129" s="300" t="str">
        <f>IF(IFERROR(HLOOKUP(P102,'Appraisal Inputs'!$C$346:$BK$390,28,0),"")="","",IFERROR(HLOOKUP(P102,'Appraisal Inputs'!$C$346:$BK$390,28,0),""))</f>
        <v/>
      </c>
      <c r="Q129" s="299" t="str">
        <f>IF(IFERROR(HLOOKUP(Q102,'Appraisal Inputs'!$C$346:$BK$390,28,0),"")="","",IFERROR(HLOOKUP(Q102,'Appraisal Inputs'!$C$346:$BK$390,28,0),""))</f>
        <v/>
      </c>
      <c r="R129" s="300" t="str">
        <f>IF(IFERROR(HLOOKUP(R102,'Appraisal Inputs'!$C$346:$BK$390,28,0),"")="","",IFERROR(HLOOKUP(R102,'Appraisal Inputs'!$C$346:$BK$390,28,0),""))</f>
        <v/>
      </c>
      <c r="S129" s="299" t="str">
        <f>IF(IFERROR(HLOOKUP(S102,'Appraisal Inputs'!$C$346:$BK$390,28,0),"")="","",IFERROR(HLOOKUP(S102,'Appraisal Inputs'!$C$346:$BK$390,28,0),""))</f>
        <v/>
      </c>
      <c r="T129" s="300" t="str">
        <f>IF(IFERROR(HLOOKUP(T102,'Appraisal Inputs'!$C$346:$BK$390,28,0),"")="","",IFERROR(HLOOKUP(T102,'Appraisal Inputs'!$C$346:$BK$390,28,0),""))</f>
        <v/>
      </c>
      <c r="U129" s="299" t="str">
        <f>IF(IFERROR(HLOOKUP(U102,'Appraisal Inputs'!$C$346:$BK$390,28,0),"")="","",IFERROR(HLOOKUP(U102,'Appraisal Inputs'!$C$346:$BK$390,28,0),""))</f>
        <v/>
      </c>
      <c r="V129" s="300" t="str">
        <f>IF(IFERROR(HLOOKUP(V102,'Appraisal Inputs'!$C$346:$BK$390,28,0),"")="","",IFERROR(HLOOKUP(V102,'Appraisal Inputs'!$C$346:$BK$390,28,0),""))</f>
        <v/>
      </c>
      <c r="W129" s="299" t="str">
        <f>IF(IFERROR(HLOOKUP(W102,'Appraisal Inputs'!$C$346:$BK$390,28,0),"")="","",IFERROR(HLOOKUP(W102,'Appraisal Inputs'!$C$346:$BK$390,28,0),""))</f>
        <v/>
      </c>
      <c r="X129" s="300" t="str">
        <f>IF(IFERROR(HLOOKUP(X102,'Appraisal Inputs'!$C$346:$BK$390,28,0),"")="","",IFERROR(HLOOKUP(X102,'Appraisal Inputs'!$C$346:$BK$390,28,0),""))</f>
        <v/>
      </c>
      <c r="Y129" s="299" t="str">
        <f>IF(IFERROR(HLOOKUP(Y102,'Appraisal Inputs'!$C$346:$BK$390,28,0),"")="","",IFERROR(HLOOKUP(Y102,'Appraisal Inputs'!$C$346:$BK$390,28,0),""))</f>
        <v/>
      </c>
      <c r="Z129" s="300" t="str">
        <f>IF(IFERROR(HLOOKUP(Z102,'Appraisal Inputs'!$C$346:$BK$390,28,0),"")="","",IFERROR(HLOOKUP(Z102,'Appraisal Inputs'!$C$346:$BK$390,28,0),""))</f>
        <v/>
      </c>
      <c r="AA129" s="299" t="str">
        <f>IF(IFERROR(HLOOKUP(AA102,'Appraisal Inputs'!$C$346:$BK$390,28,0),"")="","",IFERROR(HLOOKUP(AA102,'Appraisal Inputs'!$C$346:$BK$390,28,0),""))</f>
        <v/>
      </c>
      <c r="AB129" s="300" t="str">
        <f>IF(IFERROR(HLOOKUP(AB102,'Appraisal Inputs'!$C$346:$BK$390,28,0),"")="","",IFERROR(HLOOKUP(AB102,'Appraisal Inputs'!$C$346:$BK$390,28,0),""))</f>
        <v/>
      </c>
      <c r="AC129" s="299" t="str">
        <f>IF(IFERROR(HLOOKUP(AC102,'Appraisal Inputs'!$C$346:$BK$390,28,0),"")="","",IFERROR(HLOOKUP(AC102,'Appraisal Inputs'!$C$346:$BK$390,28,0),""))</f>
        <v/>
      </c>
      <c r="AD129" s="300" t="str">
        <f>IF(IFERROR(HLOOKUP(AD102,'Appraisal Inputs'!$C$346:$BK$390,28,0),"")="","",IFERROR(HLOOKUP(AD102,'Appraisal Inputs'!$C$346:$BK$390,28,0),""))</f>
        <v/>
      </c>
      <c r="AE129" s="299" t="str">
        <f>IF(IFERROR(HLOOKUP(AE102,'Appraisal Inputs'!$C$346:$BK$390,28,0),"")="","",IFERROR(HLOOKUP(AE102,'Appraisal Inputs'!$C$346:$BK$390,28,0),""))</f>
        <v/>
      </c>
      <c r="AF129" s="300" t="str">
        <f>IF(IFERROR(HLOOKUP(AF102,'Appraisal Inputs'!$C$346:$BK$390,28,0),"")="","",IFERROR(HLOOKUP(AF102,'Appraisal Inputs'!$C$346:$BK$390,28,0),""))</f>
        <v/>
      </c>
      <c r="AG129" s="299" t="str">
        <f>IF(IFERROR(HLOOKUP(AG102,'Appraisal Inputs'!$C$346:$BK$390,28,0),"")="","",IFERROR(HLOOKUP(AG102,'Appraisal Inputs'!$C$346:$BK$390,28,0),""))</f>
        <v/>
      </c>
      <c r="AH129" s="300" t="str">
        <f>IF(IFERROR(HLOOKUP(AH102,'Appraisal Inputs'!$C$346:$BK$390,28,0),"")="","",IFERROR(HLOOKUP(AH102,'Appraisal Inputs'!$C$346:$BK$390,28,0),""))</f>
        <v/>
      </c>
      <c r="AI129" s="299" t="str">
        <f>IF(IFERROR(HLOOKUP(AI102,'Appraisal Inputs'!$C$346:$BK$390,28,0),"")="","",IFERROR(HLOOKUP(AI102,'Appraisal Inputs'!$C$346:$BK$390,28,0),""))</f>
        <v/>
      </c>
      <c r="AJ129" s="300" t="str">
        <f>IF(IFERROR(HLOOKUP(AJ102,'Appraisal Inputs'!$C$346:$BK$390,28,0),"")="","",IFERROR(HLOOKUP(AJ102,'Appraisal Inputs'!$C$346:$BK$390,28,0),""))</f>
        <v/>
      </c>
      <c r="AK129" s="299" t="str">
        <f>IF(IFERROR(HLOOKUP(AK102,'Appraisal Inputs'!$C$346:$BK$390,28,0),"")="","",IFERROR(HLOOKUP(AK102,'Appraisal Inputs'!$C$346:$BK$390,28,0),""))</f>
        <v/>
      </c>
      <c r="AL129" s="300" t="str">
        <f>IF(IFERROR(HLOOKUP(AL102,'Appraisal Inputs'!$C$346:$BK$390,28,0),"")="","",IFERROR(HLOOKUP(AL102,'Appraisal Inputs'!$C$346:$BK$390,28,0),""))</f>
        <v/>
      </c>
      <c r="AM129" s="299" t="str">
        <f>IF(IFERROR(HLOOKUP(AM102,'Appraisal Inputs'!$C$346:$BK$390,28,0),"")="","",IFERROR(HLOOKUP(AM102,'Appraisal Inputs'!$C$346:$BK$390,28,0),""))</f>
        <v/>
      </c>
      <c r="AN129" s="300" t="str">
        <f>IF(IFERROR(HLOOKUP(AN102,'Appraisal Inputs'!$C$346:$BK$390,28,0),"")="","",IFERROR(HLOOKUP(AN102,'Appraisal Inputs'!$C$346:$BK$390,28,0),""))</f>
        <v/>
      </c>
      <c r="AO129" s="299" t="str">
        <f>IF(IFERROR(HLOOKUP(AO102,'Appraisal Inputs'!$C$346:$BK$390,28,0),"")="","",IFERROR(HLOOKUP(AO102,'Appraisal Inputs'!$C$346:$BK$390,28,0),""))</f>
        <v/>
      </c>
      <c r="AP129" s="300" t="str">
        <f>IF(IFERROR(HLOOKUP(AP102,'Appraisal Inputs'!$C$346:$BK$390,28,0),"")="","",IFERROR(HLOOKUP(AP102,'Appraisal Inputs'!$C$346:$BK$390,28,0),""))</f>
        <v/>
      </c>
      <c r="AQ129" s="299" t="str">
        <f>IF(IFERROR(HLOOKUP(AQ102,'Appraisal Inputs'!$C$346:$BK$390,28,0),"")="","",IFERROR(HLOOKUP(AQ102,'Appraisal Inputs'!$C$346:$BK$390,28,0),""))</f>
        <v/>
      </c>
      <c r="AR129" s="300" t="str">
        <f>IF(IFERROR(HLOOKUP(AR102,'Appraisal Inputs'!$C$346:$BK$390,28,0),"")="","",IFERROR(HLOOKUP(AR102,'Appraisal Inputs'!$C$346:$BK$390,28,0),""))</f>
        <v/>
      </c>
      <c r="AS129" s="299" t="str">
        <f>IF(IFERROR(HLOOKUP(AS102,'Appraisal Inputs'!$C$346:$BK$390,28,0),"")="","",IFERROR(HLOOKUP(AS102,'Appraisal Inputs'!$C$346:$BK$390,28,0),""))</f>
        <v/>
      </c>
      <c r="AT129" s="300" t="str">
        <f>IF(IFERROR(HLOOKUP(AT102,'Appraisal Inputs'!$C$346:$BK$390,28,0),"")="","",IFERROR(HLOOKUP(AT102,'Appraisal Inputs'!$C$346:$BK$390,28,0),""))</f>
        <v/>
      </c>
      <c r="AU129" s="299" t="str">
        <f>IF(IFERROR(HLOOKUP(AU102,'Appraisal Inputs'!$C$346:$BK$390,28,0),"")="","",IFERROR(HLOOKUP(AU102,'Appraisal Inputs'!$C$346:$BK$390,28,0),""))</f>
        <v/>
      </c>
      <c r="AV129" s="300" t="str">
        <f>IF(IFERROR(HLOOKUP(AV102,'Appraisal Inputs'!$C$346:$BK$390,28,0),"")="","",IFERROR(HLOOKUP(AV102,'Appraisal Inputs'!$C$346:$BK$390,28,0),""))</f>
        <v/>
      </c>
      <c r="AW129" s="299" t="str">
        <f>IF(IFERROR(HLOOKUP(AW102,'Appraisal Inputs'!$C$346:$BK$390,28,0),"")="","",IFERROR(HLOOKUP(AW102,'Appraisal Inputs'!$C$346:$BK$390,28,0),""))</f>
        <v/>
      </c>
      <c r="AX129" s="300" t="str">
        <f>IF(IFERROR(HLOOKUP(AX102,'Appraisal Inputs'!$C$346:$BK$390,28,0),"")="","",IFERROR(HLOOKUP(AX102,'Appraisal Inputs'!$C$346:$BK$390,28,0),""))</f>
        <v/>
      </c>
      <c r="AY129" s="299" t="str">
        <f>IF(IFERROR(HLOOKUP(AY102,'Appraisal Inputs'!$C$346:$BK$390,28,0),"")="","",IFERROR(HLOOKUP(AY102,'Appraisal Inputs'!$C$346:$BK$390,28,0),""))</f>
        <v/>
      </c>
      <c r="AZ129" s="300" t="str">
        <f>IF(IFERROR(HLOOKUP(AZ102,'Appraisal Inputs'!$C$346:$BK$390,28,0),"")="","",IFERROR(HLOOKUP(AZ102,'Appraisal Inputs'!$C$346:$BK$390,28,0),""))</f>
        <v/>
      </c>
      <c r="BA129" s="299" t="str">
        <f>IF(IFERROR(HLOOKUP(BA102,'Appraisal Inputs'!$C$346:$BK$390,28,0),"")="","",IFERROR(HLOOKUP(BA102,'Appraisal Inputs'!$C$346:$BK$390,28,0),""))</f>
        <v/>
      </c>
      <c r="BB129" s="300" t="str">
        <f>IF(IFERROR(HLOOKUP(BB102,'Appraisal Inputs'!$C$346:$BK$390,28,0),"")="","",IFERROR(HLOOKUP(BB102,'Appraisal Inputs'!$C$346:$BK$390,28,0),""))</f>
        <v/>
      </c>
      <c r="BC129" s="299" t="str">
        <f>IF(IFERROR(HLOOKUP(BC102,'Appraisal Inputs'!$C$346:$BK$390,28,0),"")="","",IFERROR(HLOOKUP(BC102,'Appraisal Inputs'!$C$346:$BK$390,28,0),""))</f>
        <v/>
      </c>
      <c r="BD129" s="300" t="str">
        <f>IF(IFERROR(HLOOKUP(BD102,'Appraisal Inputs'!$C$346:$BK$390,28,0),"")="","",IFERROR(HLOOKUP(BD102,'Appraisal Inputs'!$C$346:$BK$390,28,0),""))</f>
        <v/>
      </c>
      <c r="BE129" s="299" t="str">
        <f>IF(IFERROR(HLOOKUP(BE102,'Appraisal Inputs'!$C$346:$BK$390,28,0),"")="","",IFERROR(HLOOKUP(BE102,'Appraisal Inputs'!$C$346:$BK$390,28,0),""))</f>
        <v/>
      </c>
      <c r="BF129" s="300" t="str">
        <f>IF(IFERROR(HLOOKUP(BF102,'Appraisal Inputs'!$C$346:$BK$390,28,0),"")="","",IFERROR(HLOOKUP(BF102,'Appraisal Inputs'!$C$346:$BK$390,28,0),""))</f>
        <v/>
      </c>
      <c r="BG129" s="299" t="str">
        <f>IF(IFERROR(HLOOKUP(BG102,'Appraisal Inputs'!$C$346:$BK$390,28,0),"")="","",IFERROR(HLOOKUP(BG102,'Appraisal Inputs'!$C$346:$BK$390,28,0),""))</f>
        <v/>
      </c>
      <c r="BH129" s="300" t="str">
        <f>IF(IFERROR(HLOOKUP(BH102,'Appraisal Inputs'!$C$346:$BK$390,28,0),"")="","",IFERROR(HLOOKUP(BH102,'Appraisal Inputs'!$C$346:$BK$390,28,0),""))</f>
        <v/>
      </c>
      <c r="BI129" s="299" t="str">
        <f>IF(IFERROR(HLOOKUP(BI102,'Appraisal Inputs'!$C$346:$BK$390,28,0),"")="","",IFERROR(HLOOKUP(BI102,'Appraisal Inputs'!$C$346:$BK$390,28,0),""))</f>
        <v/>
      </c>
      <c r="BJ129" s="315" t="str">
        <f>IF(IFERROR(HLOOKUP(BJ102,'Appraisal Inputs'!$C$346:$BK$390,28,0),"")="","",IFERROR(HLOOKUP(BJ102,'Appraisal Inputs'!$C$346:$BK$390,28,0),""))</f>
        <v/>
      </c>
      <c r="BL129" s="299">
        <f t="shared" si="5"/>
        <v>0</v>
      </c>
      <c r="BM129" s="318" t="str">
        <f t="shared" si="4"/>
        <v>No</v>
      </c>
    </row>
    <row r="130" spans="1:65" x14ac:dyDescent="0.25">
      <c r="A130" s="86"/>
      <c r="B130" s="143" t="str">
        <f>'Appraisal Inputs'!C374</f>
        <v>Comp 25</v>
      </c>
      <c r="C130" s="299" t="str">
        <f>IF(IFERROR(HLOOKUP(C102,'Appraisal Inputs'!$C$346:$BK$390,29,0),"")="","",IFERROR(HLOOKUP(C102,'Appraisal Inputs'!$C$346:$BK$390,29,0),""))</f>
        <v/>
      </c>
      <c r="D130" s="300" t="str">
        <f>IF(IFERROR(HLOOKUP(D102,'Appraisal Inputs'!$C$346:$BK$390,29,0),"")="","",IFERROR(HLOOKUP(D102,'Appraisal Inputs'!$C$346:$BK$390,29,0),""))</f>
        <v/>
      </c>
      <c r="E130" s="299" t="str">
        <f>IF(IFERROR(HLOOKUP(E102,'Appraisal Inputs'!$C$346:$BK$390,29,0),"")="","",IFERROR(HLOOKUP(E102,'Appraisal Inputs'!$C$346:$BK$390,29,0),""))</f>
        <v/>
      </c>
      <c r="F130" s="300" t="str">
        <f>IF(IFERROR(HLOOKUP(F102,'Appraisal Inputs'!$C$346:$BK$390,29,0),"")="","",IFERROR(HLOOKUP(F102,'Appraisal Inputs'!$C$346:$BK$390,29,0),""))</f>
        <v/>
      </c>
      <c r="G130" s="299" t="str">
        <f>IF(IFERROR(HLOOKUP(G102,'Appraisal Inputs'!$C$346:$BK$390,29,0),"")="","",IFERROR(HLOOKUP(G102,'Appraisal Inputs'!$C$346:$BK$390,29,0),""))</f>
        <v/>
      </c>
      <c r="H130" s="300" t="str">
        <f>IF(IFERROR(HLOOKUP(H102,'Appraisal Inputs'!$C$346:$BK$390,29,0),"")="","",IFERROR(HLOOKUP(H102,'Appraisal Inputs'!$C$346:$BK$390,29,0),""))</f>
        <v/>
      </c>
      <c r="I130" s="299" t="str">
        <f>IF(IFERROR(HLOOKUP(I102,'Appraisal Inputs'!$C$346:$BK$390,29,0),"")="","",IFERROR(HLOOKUP(I102,'Appraisal Inputs'!$C$346:$BK$390,29,0),""))</f>
        <v/>
      </c>
      <c r="J130" s="300" t="str">
        <f>IF(IFERROR(HLOOKUP(J102,'Appraisal Inputs'!$C$346:$BK$390,29,0),"")="","",IFERROR(HLOOKUP(J102,'Appraisal Inputs'!$C$346:$BK$390,29,0),""))</f>
        <v/>
      </c>
      <c r="K130" s="299" t="str">
        <f>IF(IFERROR(HLOOKUP(K102,'Appraisal Inputs'!$C$346:$BK$390,29,0),"")="","",IFERROR(HLOOKUP(K102,'Appraisal Inputs'!$C$346:$BK$390,29,0),""))</f>
        <v/>
      </c>
      <c r="L130" s="300" t="str">
        <f>IF(IFERROR(HLOOKUP(L102,'Appraisal Inputs'!$C$346:$BK$390,29,0),"")="","",IFERROR(HLOOKUP(L102,'Appraisal Inputs'!$C$346:$BK$390,29,0),""))</f>
        <v/>
      </c>
      <c r="M130" s="299" t="str">
        <f>IF(IFERROR(HLOOKUP(M102,'Appraisal Inputs'!$C$346:$BK$390,29,0),"")="","",IFERROR(HLOOKUP(M102,'Appraisal Inputs'!$C$346:$BK$390,29,0),""))</f>
        <v/>
      </c>
      <c r="N130" s="300" t="str">
        <f>IF(IFERROR(HLOOKUP(N102,'Appraisal Inputs'!$C$346:$BK$390,29,0),"")="","",IFERROR(HLOOKUP(N102,'Appraisal Inputs'!$C$346:$BK$390,29,0),""))</f>
        <v/>
      </c>
      <c r="O130" s="299" t="str">
        <f>IF(IFERROR(HLOOKUP(O102,'Appraisal Inputs'!$C$346:$BK$390,29,0),"")="","",IFERROR(HLOOKUP(O102,'Appraisal Inputs'!$C$346:$BK$390,29,0),""))</f>
        <v/>
      </c>
      <c r="P130" s="300" t="str">
        <f>IF(IFERROR(HLOOKUP(P102,'Appraisal Inputs'!$C$346:$BK$390,29,0),"")="","",IFERROR(HLOOKUP(P102,'Appraisal Inputs'!$C$346:$BK$390,29,0),""))</f>
        <v/>
      </c>
      <c r="Q130" s="299" t="str">
        <f>IF(IFERROR(HLOOKUP(Q102,'Appraisal Inputs'!$C$346:$BK$390,29,0),"")="","",IFERROR(HLOOKUP(Q102,'Appraisal Inputs'!$C$346:$BK$390,29,0),""))</f>
        <v/>
      </c>
      <c r="R130" s="300" t="str">
        <f>IF(IFERROR(HLOOKUP(R102,'Appraisal Inputs'!$C$346:$BK$390,29,0),"")="","",IFERROR(HLOOKUP(R102,'Appraisal Inputs'!$C$346:$BK$390,29,0),""))</f>
        <v/>
      </c>
      <c r="S130" s="299" t="str">
        <f>IF(IFERROR(HLOOKUP(S102,'Appraisal Inputs'!$C$346:$BK$390,29,0),"")="","",IFERROR(HLOOKUP(S102,'Appraisal Inputs'!$C$346:$BK$390,29,0),""))</f>
        <v/>
      </c>
      <c r="T130" s="300" t="str">
        <f>IF(IFERROR(HLOOKUP(T102,'Appraisal Inputs'!$C$346:$BK$390,29,0),"")="","",IFERROR(HLOOKUP(T102,'Appraisal Inputs'!$C$346:$BK$390,29,0),""))</f>
        <v/>
      </c>
      <c r="U130" s="299" t="str">
        <f>IF(IFERROR(HLOOKUP(U102,'Appraisal Inputs'!$C$346:$BK$390,29,0),"")="","",IFERROR(HLOOKUP(U102,'Appraisal Inputs'!$C$346:$BK$390,29,0),""))</f>
        <v/>
      </c>
      <c r="V130" s="300" t="str">
        <f>IF(IFERROR(HLOOKUP(V102,'Appraisal Inputs'!$C$346:$BK$390,29,0),"")="","",IFERROR(HLOOKUP(V102,'Appraisal Inputs'!$C$346:$BK$390,29,0),""))</f>
        <v/>
      </c>
      <c r="W130" s="299" t="str">
        <f>IF(IFERROR(HLOOKUP(W102,'Appraisal Inputs'!$C$346:$BK$390,29,0),"")="","",IFERROR(HLOOKUP(W102,'Appraisal Inputs'!$C$346:$BK$390,29,0),""))</f>
        <v/>
      </c>
      <c r="X130" s="300" t="str">
        <f>IF(IFERROR(HLOOKUP(X102,'Appraisal Inputs'!$C$346:$BK$390,29,0),"")="","",IFERROR(HLOOKUP(X102,'Appraisal Inputs'!$C$346:$BK$390,29,0),""))</f>
        <v/>
      </c>
      <c r="Y130" s="299" t="str">
        <f>IF(IFERROR(HLOOKUP(Y102,'Appraisal Inputs'!$C$346:$BK$390,29,0),"")="","",IFERROR(HLOOKUP(Y102,'Appraisal Inputs'!$C$346:$BK$390,29,0),""))</f>
        <v/>
      </c>
      <c r="Z130" s="300" t="str">
        <f>IF(IFERROR(HLOOKUP(Z102,'Appraisal Inputs'!$C$346:$BK$390,29,0),"")="","",IFERROR(HLOOKUP(Z102,'Appraisal Inputs'!$C$346:$BK$390,29,0),""))</f>
        <v/>
      </c>
      <c r="AA130" s="299" t="str">
        <f>IF(IFERROR(HLOOKUP(AA102,'Appraisal Inputs'!$C$346:$BK$390,29,0),"")="","",IFERROR(HLOOKUP(AA102,'Appraisal Inputs'!$C$346:$BK$390,29,0),""))</f>
        <v/>
      </c>
      <c r="AB130" s="300" t="str">
        <f>IF(IFERROR(HLOOKUP(AB102,'Appraisal Inputs'!$C$346:$BK$390,29,0),"")="","",IFERROR(HLOOKUP(AB102,'Appraisal Inputs'!$C$346:$BK$390,29,0),""))</f>
        <v/>
      </c>
      <c r="AC130" s="299" t="str">
        <f>IF(IFERROR(HLOOKUP(AC102,'Appraisal Inputs'!$C$346:$BK$390,29,0),"")="","",IFERROR(HLOOKUP(AC102,'Appraisal Inputs'!$C$346:$BK$390,29,0),""))</f>
        <v/>
      </c>
      <c r="AD130" s="300" t="str">
        <f>IF(IFERROR(HLOOKUP(AD102,'Appraisal Inputs'!$C$346:$BK$390,29,0),"")="","",IFERROR(HLOOKUP(AD102,'Appraisal Inputs'!$C$346:$BK$390,29,0),""))</f>
        <v/>
      </c>
      <c r="AE130" s="299" t="str">
        <f>IF(IFERROR(HLOOKUP(AE102,'Appraisal Inputs'!$C$346:$BK$390,29,0),"")="","",IFERROR(HLOOKUP(AE102,'Appraisal Inputs'!$C$346:$BK$390,29,0),""))</f>
        <v/>
      </c>
      <c r="AF130" s="300" t="str">
        <f>IF(IFERROR(HLOOKUP(AF102,'Appraisal Inputs'!$C$346:$BK$390,29,0),"")="","",IFERROR(HLOOKUP(AF102,'Appraisal Inputs'!$C$346:$BK$390,29,0),""))</f>
        <v/>
      </c>
      <c r="AG130" s="299" t="str">
        <f>IF(IFERROR(HLOOKUP(AG102,'Appraisal Inputs'!$C$346:$BK$390,29,0),"")="","",IFERROR(HLOOKUP(AG102,'Appraisal Inputs'!$C$346:$BK$390,29,0),""))</f>
        <v/>
      </c>
      <c r="AH130" s="300" t="str">
        <f>IF(IFERROR(HLOOKUP(AH102,'Appraisal Inputs'!$C$346:$BK$390,29,0),"")="","",IFERROR(HLOOKUP(AH102,'Appraisal Inputs'!$C$346:$BK$390,29,0),""))</f>
        <v/>
      </c>
      <c r="AI130" s="299" t="str">
        <f>IF(IFERROR(HLOOKUP(AI102,'Appraisal Inputs'!$C$346:$BK$390,29,0),"")="","",IFERROR(HLOOKUP(AI102,'Appraisal Inputs'!$C$346:$BK$390,29,0),""))</f>
        <v/>
      </c>
      <c r="AJ130" s="300" t="str">
        <f>IF(IFERROR(HLOOKUP(AJ102,'Appraisal Inputs'!$C$346:$BK$390,29,0),"")="","",IFERROR(HLOOKUP(AJ102,'Appraisal Inputs'!$C$346:$BK$390,29,0),""))</f>
        <v/>
      </c>
      <c r="AK130" s="299" t="str">
        <f>IF(IFERROR(HLOOKUP(AK102,'Appraisal Inputs'!$C$346:$BK$390,29,0),"")="","",IFERROR(HLOOKUP(AK102,'Appraisal Inputs'!$C$346:$BK$390,29,0),""))</f>
        <v/>
      </c>
      <c r="AL130" s="300" t="str">
        <f>IF(IFERROR(HLOOKUP(AL102,'Appraisal Inputs'!$C$346:$BK$390,29,0),"")="","",IFERROR(HLOOKUP(AL102,'Appraisal Inputs'!$C$346:$BK$390,29,0),""))</f>
        <v/>
      </c>
      <c r="AM130" s="299" t="str">
        <f>IF(IFERROR(HLOOKUP(AM102,'Appraisal Inputs'!$C$346:$BK$390,29,0),"")="","",IFERROR(HLOOKUP(AM102,'Appraisal Inputs'!$C$346:$BK$390,29,0),""))</f>
        <v/>
      </c>
      <c r="AN130" s="300" t="str">
        <f>IF(IFERROR(HLOOKUP(AN102,'Appraisal Inputs'!$C$346:$BK$390,29,0),"")="","",IFERROR(HLOOKUP(AN102,'Appraisal Inputs'!$C$346:$BK$390,29,0),""))</f>
        <v/>
      </c>
      <c r="AO130" s="299" t="str">
        <f>IF(IFERROR(HLOOKUP(AO102,'Appraisal Inputs'!$C$346:$BK$390,29,0),"")="","",IFERROR(HLOOKUP(AO102,'Appraisal Inputs'!$C$346:$BK$390,29,0),""))</f>
        <v/>
      </c>
      <c r="AP130" s="300" t="str">
        <f>IF(IFERROR(HLOOKUP(AP102,'Appraisal Inputs'!$C$346:$BK$390,29,0),"")="","",IFERROR(HLOOKUP(AP102,'Appraisal Inputs'!$C$346:$BK$390,29,0),""))</f>
        <v/>
      </c>
      <c r="AQ130" s="299" t="str">
        <f>IF(IFERROR(HLOOKUP(AQ102,'Appraisal Inputs'!$C$346:$BK$390,29,0),"")="","",IFERROR(HLOOKUP(AQ102,'Appraisal Inputs'!$C$346:$BK$390,29,0),""))</f>
        <v/>
      </c>
      <c r="AR130" s="300" t="str">
        <f>IF(IFERROR(HLOOKUP(AR102,'Appraisal Inputs'!$C$346:$BK$390,29,0),"")="","",IFERROR(HLOOKUP(AR102,'Appraisal Inputs'!$C$346:$BK$390,29,0),""))</f>
        <v/>
      </c>
      <c r="AS130" s="299" t="str">
        <f>IF(IFERROR(HLOOKUP(AS102,'Appraisal Inputs'!$C$346:$BK$390,29,0),"")="","",IFERROR(HLOOKUP(AS102,'Appraisal Inputs'!$C$346:$BK$390,29,0),""))</f>
        <v/>
      </c>
      <c r="AT130" s="300" t="str">
        <f>IF(IFERROR(HLOOKUP(AT102,'Appraisal Inputs'!$C$346:$BK$390,29,0),"")="","",IFERROR(HLOOKUP(AT102,'Appraisal Inputs'!$C$346:$BK$390,29,0),""))</f>
        <v/>
      </c>
      <c r="AU130" s="299" t="str">
        <f>IF(IFERROR(HLOOKUP(AU102,'Appraisal Inputs'!$C$346:$BK$390,29,0),"")="","",IFERROR(HLOOKUP(AU102,'Appraisal Inputs'!$C$346:$BK$390,29,0),""))</f>
        <v/>
      </c>
      <c r="AV130" s="300" t="str">
        <f>IF(IFERROR(HLOOKUP(AV102,'Appraisal Inputs'!$C$346:$BK$390,29,0),"")="","",IFERROR(HLOOKUP(AV102,'Appraisal Inputs'!$C$346:$BK$390,29,0),""))</f>
        <v/>
      </c>
      <c r="AW130" s="299" t="str">
        <f>IF(IFERROR(HLOOKUP(AW102,'Appraisal Inputs'!$C$346:$BK$390,29,0),"")="","",IFERROR(HLOOKUP(AW102,'Appraisal Inputs'!$C$346:$BK$390,29,0),""))</f>
        <v/>
      </c>
      <c r="AX130" s="300" t="str">
        <f>IF(IFERROR(HLOOKUP(AX102,'Appraisal Inputs'!$C$346:$BK$390,29,0),"")="","",IFERROR(HLOOKUP(AX102,'Appraisal Inputs'!$C$346:$BK$390,29,0),""))</f>
        <v/>
      </c>
      <c r="AY130" s="299" t="str">
        <f>IF(IFERROR(HLOOKUP(AY102,'Appraisal Inputs'!$C$346:$BK$390,29,0),"")="","",IFERROR(HLOOKUP(AY102,'Appraisal Inputs'!$C$346:$BK$390,29,0),""))</f>
        <v/>
      </c>
      <c r="AZ130" s="300" t="str">
        <f>IF(IFERROR(HLOOKUP(AZ102,'Appraisal Inputs'!$C$346:$BK$390,29,0),"")="","",IFERROR(HLOOKUP(AZ102,'Appraisal Inputs'!$C$346:$BK$390,29,0),""))</f>
        <v/>
      </c>
      <c r="BA130" s="299" t="str">
        <f>IF(IFERROR(HLOOKUP(BA102,'Appraisal Inputs'!$C$346:$BK$390,29,0),"")="","",IFERROR(HLOOKUP(BA102,'Appraisal Inputs'!$C$346:$BK$390,29,0),""))</f>
        <v/>
      </c>
      <c r="BB130" s="300" t="str">
        <f>IF(IFERROR(HLOOKUP(BB102,'Appraisal Inputs'!$C$346:$BK$390,29,0),"")="","",IFERROR(HLOOKUP(BB102,'Appraisal Inputs'!$C$346:$BK$390,29,0),""))</f>
        <v/>
      </c>
      <c r="BC130" s="299" t="str">
        <f>IF(IFERROR(HLOOKUP(BC102,'Appraisal Inputs'!$C$346:$BK$390,29,0),"")="","",IFERROR(HLOOKUP(BC102,'Appraisal Inputs'!$C$346:$BK$390,29,0),""))</f>
        <v/>
      </c>
      <c r="BD130" s="300" t="str">
        <f>IF(IFERROR(HLOOKUP(BD102,'Appraisal Inputs'!$C$346:$BK$390,29,0),"")="","",IFERROR(HLOOKUP(BD102,'Appraisal Inputs'!$C$346:$BK$390,29,0),""))</f>
        <v/>
      </c>
      <c r="BE130" s="299" t="str">
        <f>IF(IFERROR(HLOOKUP(BE102,'Appraisal Inputs'!$C$346:$BK$390,29,0),"")="","",IFERROR(HLOOKUP(BE102,'Appraisal Inputs'!$C$346:$BK$390,29,0),""))</f>
        <v/>
      </c>
      <c r="BF130" s="300" t="str">
        <f>IF(IFERROR(HLOOKUP(BF102,'Appraisal Inputs'!$C$346:$BK$390,29,0),"")="","",IFERROR(HLOOKUP(BF102,'Appraisal Inputs'!$C$346:$BK$390,29,0),""))</f>
        <v/>
      </c>
      <c r="BG130" s="299" t="str">
        <f>IF(IFERROR(HLOOKUP(BG102,'Appraisal Inputs'!$C$346:$BK$390,29,0),"")="","",IFERROR(HLOOKUP(BG102,'Appraisal Inputs'!$C$346:$BK$390,29,0),""))</f>
        <v/>
      </c>
      <c r="BH130" s="300" t="str">
        <f>IF(IFERROR(HLOOKUP(BH102,'Appraisal Inputs'!$C$346:$BK$390,29,0),"")="","",IFERROR(HLOOKUP(BH102,'Appraisal Inputs'!$C$346:$BK$390,29,0),""))</f>
        <v/>
      </c>
      <c r="BI130" s="299" t="str">
        <f>IF(IFERROR(HLOOKUP(BI102,'Appraisal Inputs'!$C$346:$BK$390,29,0),"")="","",IFERROR(HLOOKUP(BI102,'Appraisal Inputs'!$C$346:$BK$390,29,0),""))</f>
        <v/>
      </c>
      <c r="BJ130" s="315" t="str">
        <f>IF(IFERROR(HLOOKUP(BJ102,'Appraisal Inputs'!$C$346:$BK$390,29,0),"")="","",IFERROR(HLOOKUP(BJ102,'Appraisal Inputs'!$C$346:$BK$390,29,0),""))</f>
        <v/>
      </c>
      <c r="BL130" s="299">
        <f t="shared" si="5"/>
        <v>0</v>
      </c>
      <c r="BM130" s="318" t="str">
        <f t="shared" si="4"/>
        <v>No</v>
      </c>
    </row>
    <row r="131" spans="1:65" x14ac:dyDescent="0.25">
      <c r="A131" s="86"/>
      <c r="B131" s="143" t="str">
        <f>'Appraisal Inputs'!C375</f>
        <v>Comp 26</v>
      </c>
      <c r="C131" s="299" t="str">
        <f>IF(IFERROR(HLOOKUP(C102,'Appraisal Inputs'!$C$346:$BK$390,30,0),"")="","",IFERROR(HLOOKUP(C102,'Appraisal Inputs'!$C$346:$BK$390,30,0),""))</f>
        <v/>
      </c>
      <c r="D131" s="300" t="str">
        <f>IF(IFERROR(HLOOKUP(D102,'Appraisal Inputs'!$C$346:$BK$390,30,0),"")="","",IFERROR(HLOOKUP(D102,'Appraisal Inputs'!$C$346:$BK$390,30,0),""))</f>
        <v/>
      </c>
      <c r="E131" s="299" t="str">
        <f>IF(IFERROR(HLOOKUP(E102,'Appraisal Inputs'!$C$346:$BK$390,30,0),"")="","",IFERROR(HLOOKUP(E102,'Appraisal Inputs'!$C$346:$BK$390,30,0),""))</f>
        <v/>
      </c>
      <c r="F131" s="300" t="str">
        <f>IF(IFERROR(HLOOKUP(F102,'Appraisal Inputs'!$C$346:$BK$390,30,0),"")="","",IFERROR(HLOOKUP(F102,'Appraisal Inputs'!$C$346:$BK$390,30,0),""))</f>
        <v/>
      </c>
      <c r="G131" s="299" t="str">
        <f>IF(IFERROR(HLOOKUP(G102,'Appraisal Inputs'!$C$346:$BK$390,30,0),"")="","",IFERROR(HLOOKUP(G102,'Appraisal Inputs'!$C$346:$BK$390,30,0),""))</f>
        <v/>
      </c>
      <c r="H131" s="300" t="str">
        <f>IF(IFERROR(HLOOKUP(H102,'Appraisal Inputs'!$C$346:$BK$390,30,0),"")="","",IFERROR(HLOOKUP(H102,'Appraisal Inputs'!$C$346:$BK$390,30,0),""))</f>
        <v/>
      </c>
      <c r="I131" s="299" t="str">
        <f>IF(IFERROR(HLOOKUP(I102,'Appraisal Inputs'!$C$346:$BK$390,30,0),"")="","",IFERROR(HLOOKUP(I102,'Appraisal Inputs'!$C$346:$BK$390,30,0),""))</f>
        <v/>
      </c>
      <c r="J131" s="300" t="str">
        <f>IF(IFERROR(HLOOKUP(J102,'Appraisal Inputs'!$C$346:$BK$390,30,0),"")="","",IFERROR(HLOOKUP(J102,'Appraisal Inputs'!$C$346:$BK$390,30,0),""))</f>
        <v/>
      </c>
      <c r="K131" s="299" t="str">
        <f>IF(IFERROR(HLOOKUP(K102,'Appraisal Inputs'!$C$346:$BK$390,30,0),"")="","",IFERROR(HLOOKUP(K102,'Appraisal Inputs'!$C$346:$BK$390,30,0),""))</f>
        <v/>
      </c>
      <c r="L131" s="300" t="str">
        <f>IF(IFERROR(HLOOKUP(L102,'Appraisal Inputs'!$C$346:$BK$390,30,0),"")="","",IFERROR(HLOOKUP(L102,'Appraisal Inputs'!$C$346:$BK$390,30,0),""))</f>
        <v/>
      </c>
      <c r="M131" s="299" t="str">
        <f>IF(IFERROR(HLOOKUP(M102,'Appraisal Inputs'!$C$346:$BK$390,30,0),"")="","",IFERROR(HLOOKUP(M102,'Appraisal Inputs'!$C$346:$BK$390,30,0),""))</f>
        <v/>
      </c>
      <c r="N131" s="300" t="str">
        <f>IF(IFERROR(HLOOKUP(N102,'Appraisal Inputs'!$C$346:$BK$390,30,0),"")="","",IFERROR(HLOOKUP(N102,'Appraisal Inputs'!$C$346:$BK$390,30,0),""))</f>
        <v/>
      </c>
      <c r="O131" s="299" t="str">
        <f>IF(IFERROR(HLOOKUP(O102,'Appraisal Inputs'!$C$346:$BK$390,30,0),"")="","",IFERROR(HLOOKUP(O102,'Appraisal Inputs'!$C$346:$BK$390,30,0),""))</f>
        <v/>
      </c>
      <c r="P131" s="300" t="str">
        <f>IF(IFERROR(HLOOKUP(P102,'Appraisal Inputs'!$C$346:$BK$390,30,0),"")="","",IFERROR(HLOOKUP(P102,'Appraisal Inputs'!$C$346:$BK$390,30,0),""))</f>
        <v/>
      </c>
      <c r="Q131" s="299" t="str">
        <f>IF(IFERROR(HLOOKUP(Q102,'Appraisal Inputs'!$C$346:$BK$390,30,0),"")="","",IFERROR(HLOOKUP(Q102,'Appraisal Inputs'!$C$346:$BK$390,30,0),""))</f>
        <v/>
      </c>
      <c r="R131" s="300" t="str">
        <f>IF(IFERROR(HLOOKUP(R102,'Appraisal Inputs'!$C$346:$BK$390,30,0),"")="","",IFERROR(HLOOKUP(R102,'Appraisal Inputs'!$C$346:$BK$390,30,0),""))</f>
        <v/>
      </c>
      <c r="S131" s="299" t="str">
        <f>IF(IFERROR(HLOOKUP(S102,'Appraisal Inputs'!$C$346:$BK$390,30,0),"")="","",IFERROR(HLOOKUP(S102,'Appraisal Inputs'!$C$346:$BK$390,30,0),""))</f>
        <v/>
      </c>
      <c r="T131" s="300" t="str">
        <f>IF(IFERROR(HLOOKUP(T102,'Appraisal Inputs'!$C$346:$BK$390,30,0),"")="","",IFERROR(HLOOKUP(T102,'Appraisal Inputs'!$C$346:$BK$390,30,0),""))</f>
        <v/>
      </c>
      <c r="U131" s="299" t="str">
        <f>IF(IFERROR(HLOOKUP(U102,'Appraisal Inputs'!$C$346:$BK$390,30,0),"")="","",IFERROR(HLOOKUP(U102,'Appraisal Inputs'!$C$346:$BK$390,30,0),""))</f>
        <v/>
      </c>
      <c r="V131" s="300" t="str">
        <f>IF(IFERROR(HLOOKUP(V102,'Appraisal Inputs'!$C$346:$BK$390,30,0),"")="","",IFERROR(HLOOKUP(V102,'Appraisal Inputs'!$C$346:$BK$390,30,0),""))</f>
        <v/>
      </c>
      <c r="W131" s="299" t="str">
        <f>IF(IFERROR(HLOOKUP(W102,'Appraisal Inputs'!$C$346:$BK$390,30,0),"")="","",IFERROR(HLOOKUP(W102,'Appraisal Inputs'!$C$346:$BK$390,30,0),""))</f>
        <v/>
      </c>
      <c r="X131" s="300" t="str">
        <f>IF(IFERROR(HLOOKUP(X102,'Appraisal Inputs'!$C$346:$BK$390,30,0),"")="","",IFERROR(HLOOKUP(X102,'Appraisal Inputs'!$C$346:$BK$390,30,0),""))</f>
        <v/>
      </c>
      <c r="Y131" s="299" t="str">
        <f>IF(IFERROR(HLOOKUP(Y102,'Appraisal Inputs'!$C$346:$BK$390,30,0),"")="","",IFERROR(HLOOKUP(Y102,'Appraisal Inputs'!$C$346:$BK$390,30,0),""))</f>
        <v/>
      </c>
      <c r="Z131" s="300" t="str">
        <f>IF(IFERROR(HLOOKUP(Z102,'Appraisal Inputs'!$C$346:$BK$390,30,0),"")="","",IFERROR(HLOOKUP(Z102,'Appraisal Inputs'!$C$346:$BK$390,30,0),""))</f>
        <v/>
      </c>
      <c r="AA131" s="299" t="str">
        <f>IF(IFERROR(HLOOKUP(AA102,'Appraisal Inputs'!$C$346:$BK$390,30,0),"")="","",IFERROR(HLOOKUP(AA102,'Appraisal Inputs'!$C$346:$BK$390,30,0),""))</f>
        <v/>
      </c>
      <c r="AB131" s="300" t="str">
        <f>IF(IFERROR(HLOOKUP(AB102,'Appraisal Inputs'!$C$346:$BK$390,30,0),"")="","",IFERROR(HLOOKUP(AB102,'Appraisal Inputs'!$C$346:$BK$390,30,0),""))</f>
        <v/>
      </c>
      <c r="AC131" s="299" t="str">
        <f>IF(IFERROR(HLOOKUP(AC102,'Appraisal Inputs'!$C$346:$BK$390,30,0),"")="","",IFERROR(HLOOKUP(AC102,'Appraisal Inputs'!$C$346:$BK$390,30,0),""))</f>
        <v/>
      </c>
      <c r="AD131" s="300" t="str">
        <f>IF(IFERROR(HLOOKUP(AD102,'Appraisal Inputs'!$C$346:$BK$390,30,0),"")="","",IFERROR(HLOOKUP(AD102,'Appraisal Inputs'!$C$346:$BK$390,30,0),""))</f>
        <v/>
      </c>
      <c r="AE131" s="299" t="str">
        <f>IF(IFERROR(HLOOKUP(AE102,'Appraisal Inputs'!$C$346:$BK$390,30,0),"")="","",IFERROR(HLOOKUP(AE102,'Appraisal Inputs'!$C$346:$BK$390,30,0),""))</f>
        <v/>
      </c>
      <c r="AF131" s="300" t="str">
        <f>IF(IFERROR(HLOOKUP(AF102,'Appraisal Inputs'!$C$346:$BK$390,30,0),"")="","",IFERROR(HLOOKUP(AF102,'Appraisal Inputs'!$C$346:$BK$390,30,0),""))</f>
        <v/>
      </c>
      <c r="AG131" s="299" t="str">
        <f>IF(IFERROR(HLOOKUP(AG102,'Appraisal Inputs'!$C$346:$BK$390,30,0),"")="","",IFERROR(HLOOKUP(AG102,'Appraisal Inputs'!$C$346:$BK$390,30,0),""))</f>
        <v/>
      </c>
      <c r="AH131" s="300" t="str">
        <f>IF(IFERROR(HLOOKUP(AH102,'Appraisal Inputs'!$C$346:$BK$390,30,0),"")="","",IFERROR(HLOOKUP(AH102,'Appraisal Inputs'!$C$346:$BK$390,30,0),""))</f>
        <v/>
      </c>
      <c r="AI131" s="299" t="str">
        <f>IF(IFERROR(HLOOKUP(AI102,'Appraisal Inputs'!$C$346:$BK$390,30,0),"")="","",IFERROR(HLOOKUP(AI102,'Appraisal Inputs'!$C$346:$BK$390,30,0),""))</f>
        <v/>
      </c>
      <c r="AJ131" s="300" t="str">
        <f>IF(IFERROR(HLOOKUP(AJ102,'Appraisal Inputs'!$C$346:$BK$390,30,0),"")="","",IFERROR(HLOOKUP(AJ102,'Appraisal Inputs'!$C$346:$BK$390,30,0),""))</f>
        <v/>
      </c>
      <c r="AK131" s="299" t="str">
        <f>IF(IFERROR(HLOOKUP(AK102,'Appraisal Inputs'!$C$346:$BK$390,30,0),"")="","",IFERROR(HLOOKUP(AK102,'Appraisal Inputs'!$C$346:$BK$390,30,0),""))</f>
        <v/>
      </c>
      <c r="AL131" s="300" t="str">
        <f>IF(IFERROR(HLOOKUP(AL102,'Appraisal Inputs'!$C$346:$BK$390,30,0),"")="","",IFERROR(HLOOKUP(AL102,'Appraisal Inputs'!$C$346:$BK$390,30,0),""))</f>
        <v/>
      </c>
      <c r="AM131" s="299" t="str">
        <f>IF(IFERROR(HLOOKUP(AM102,'Appraisal Inputs'!$C$346:$BK$390,30,0),"")="","",IFERROR(HLOOKUP(AM102,'Appraisal Inputs'!$C$346:$BK$390,30,0),""))</f>
        <v/>
      </c>
      <c r="AN131" s="300" t="str">
        <f>IF(IFERROR(HLOOKUP(AN102,'Appraisal Inputs'!$C$346:$BK$390,30,0),"")="","",IFERROR(HLOOKUP(AN102,'Appraisal Inputs'!$C$346:$BK$390,30,0),""))</f>
        <v/>
      </c>
      <c r="AO131" s="299" t="str">
        <f>IF(IFERROR(HLOOKUP(AO102,'Appraisal Inputs'!$C$346:$BK$390,30,0),"")="","",IFERROR(HLOOKUP(AO102,'Appraisal Inputs'!$C$346:$BK$390,30,0),""))</f>
        <v/>
      </c>
      <c r="AP131" s="300" t="str">
        <f>IF(IFERROR(HLOOKUP(AP102,'Appraisal Inputs'!$C$346:$BK$390,30,0),"")="","",IFERROR(HLOOKUP(AP102,'Appraisal Inputs'!$C$346:$BK$390,30,0),""))</f>
        <v/>
      </c>
      <c r="AQ131" s="299" t="str">
        <f>IF(IFERROR(HLOOKUP(AQ102,'Appraisal Inputs'!$C$346:$BK$390,30,0),"")="","",IFERROR(HLOOKUP(AQ102,'Appraisal Inputs'!$C$346:$BK$390,30,0),""))</f>
        <v/>
      </c>
      <c r="AR131" s="300" t="str">
        <f>IF(IFERROR(HLOOKUP(AR102,'Appraisal Inputs'!$C$346:$BK$390,30,0),"")="","",IFERROR(HLOOKUP(AR102,'Appraisal Inputs'!$C$346:$BK$390,30,0),""))</f>
        <v/>
      </c>
      <c r="AS131" s="299" t="str">
        <f>IF(IFERROR(HLOOKUP(AS102,'Appraisal Inputs'!$C$346:$BK$390,30,0),"")="","",IFERROR(HLOOKUP(AS102,'Appraisal Inputs'!$C$346:$BK$390,30,0),""))</f>
        <v/>
      </c>
      <c r="AT131" s="300" t="str">
        <f>IF(IFERROR(HLOOKUP(AT102,'Appraisal Inputs'!$C$346:$BK$390,30,0),"")="","",IFERROR(HLOOKUP(AT102,'Appraisal Inputs'!$C$346:$BK$390,30,0),""))</f>
        <v/>
      </c>
      <c r="AU131" s="299" t="str">
        <f>IF(IFERROR(HLOOKUP(AU102,'Appraisal Inputs'!$C$346:$BK$390,30,0),"")="","",IFERROR(HLOOKUP(AU102,'Appraisal Inputs'!$C$346:$BK$390,30,0),""))</f>
        <v/>
      </c>
      <c r="AV131" s="300" t="str">
        <f>IF(IFERROR(HLOOKUP(AV102,'Appraisal Inputs'!$C$346:$BK$390,30,0),"")="","",IFERROR(HLOOKUP(AV102,'Appraisal Inputs'!$C$346:$BK$390,30,0),""))</f>
        <v/>
      </c>
      <c r="AW131" s="299" t="str">
        <f>IF(IFERROR(HLOOKUP(AW102,'Appraisal Inputs'!$C$346:$BK$390,30,0),"")="","",IFERROR(HLOOKUP(AW102,'Appraisal Inputs'!$C$346:$BK$390,30,0),""))</f>
        <v/>
      </c>
      <c r="AX131" s="300" t="str">
        <f>IF(IFERROR(HLOOKUP(AX102,'Appraisal Inputs'!$C$346:$BK$390,30,0),"")="","",IFERROR(HLOOKUP(AX102,'Appraisal Inputs'!$C$346:$BK$390,30,0),""))</f>
        <v/>
      </c>
      <c r="AY131" s="299" t="str">
        <f>IF(IFERROR(HLOOKUP(AY102,'Appraisal Inputs'!$C$346:$BK$390,30,0),"")="","",IFERROR(HLOOKUP(AY102,'Appraisal Inputs'!$C$346:$BK$390,30,0),""))</f>
        <v/>
      </c>
      <c r="AZ131" s="300" t="str">
        <f>IF(IFERROR(HLOOKUP(AZ102,'Appraisal Inputs'!$C$346:$BK$390,30,0),"")="","",IFERROR(HLOOKUP(AZ102,'Appraisal Inputs'!$C$346:$BK$390,30,0),""))</f>
        <v/>
      </c>
      <c r="BA131" s="299" t="str">
        <f>IF(IFERROR(HLOOKUP(BA102,'Appraisal Inputs'!$C$346:$BK$390,30,0),"")="","",IFERROR(HLOOKUP(BA102,'Appraisal Inputs'!$C$346:$BK$390,30,0),""))</f>
        <v/>
      </c>
      <c r="BB131" s="300" t="str">
        <f>IF(IFERROR(HLOOKUP(BB102,'Appraisal Inputs'!$C$346:$BK$390,30,0),"")="","",IFERROR(HLOOKUP(BB102,'Appraisal Inputs'!$C$346:$BK$390,30,0),""))</f>
        <v/>
      </c>
      <c r="BC131" s="299" t="str">
        <f>IF(IFERROR(HLOOKUP(BC102,'Appraisal Inputs'!$C$346:$BK$390,30,0),"")="","",IFERROR(HLOOKUP(BC102,'Appraisal Inputs'!$C$346:$BK$390,30,0),""))</f>
        <v/>
      </c>
      <c r="BD131" s="300" t="str">
        <f>IF(IFERROR(HLOOKUP(BD102,'Appraisal Inputs'!$C$346:$BK$390,30,0),"")="","",IFERROR(HLOOKUP(BD102,'Appraisal Inputs'!$C$346:$BK$390,30,0),""))</f>
        <v/>
      </c>
      <c r="BE131" s="299" t="str">
        <f>IF(IFERROR(HLOOKUP(BE102,'Appraisal Inputs'!$C$346:$BK$390,30,0),"")="","",IFERROR(HLOOKUP(BE102,'Appraisal Inputs'!$C$346:$BK$390,30,0),""))</f>
        <v/>
      </c>
      <c r="BF131" s="300" t="str">
        <f>IF(IFERROR(HLOOKUP(BF102,'Appraisal Inputs'!$C$346:$BK$390,30,0),"")="","",IFERROR(HLOOKUP(BF102,'Appraisal Inputs'!$C$346:$BK$390,30,0),""))</f>
        <v/>
      </c>
      <c r="BG131" s="299" t="str">
        <f>IF(IFERROR(HLOOKUP(BG102,'Appraisal Inputs'!$C$346:$BK$390,30,0),"")="","",IFERROR(HLOOKUP(BG102,'Appraisal Inputs'!$C$346:$BK$390,30,0),""))</f>
        <v/>
      </c>
      <c r="BH131" s="300" t="str">
        <f>IF(IFERROR(HLOOKUP(BH102,'Appraisal Inputs'!$C$346:$BK$390,30,0),"")="","",IFERROR(HLOOKUP(BH102,'Appraisal Inputs'!$C$346:$BK$390,30,0),""))</f>
        <v/>
      </c>
      <c r="BI131" s="299" t="str">
        <f>IF(IFERROR(HLOOKUP(BI102,'Appraisal Inputs'!$C$346:$BK$390,30,0),"")="","",IFERROR(HLOOKUP(BI102,'Appraisal Inputs'!$C$346:$BK$390,30,0),""))</f>
        <v/>
      </c>
      <c r="BJ131" s="315" t="str">
        <f>IF(IFERROR(HLOOKUP(BJ102,'Appraisal Inputs'!$C$346:$BK$390,30,0),"")="","",IFERROR(HLOOKUP(BJ102,'Appraisal Inputs'!$C$346:$BK$390,30,0),""))</f>
        <v/>
      </c>
      <c r="BL131" s="299">
        <f t="shared" si="5"/>
        <v>0</v>
      </c>
      <c r="BM131" s="318" t="str">
        <f t="shared" si="4"/>
        <v>No</v>
      </c>
    </row>
    <row r="132" spans="1:65" x14ac:dyDescent="0.25">
      <c r="A132" s="86"/>
      <c r="B132" s="143" t="str">
        <f>'Appraisal Inputs'!C376</f>
        <v>Comp 27</v>
      </c>
      <c r="C132" s="299" t="str">
        <f>IF(IFERROR(HLOOKUP(C102,'Appraisal Inputs'!$C$346:$BK$390,31,0),"")="","",IFERROR(HLOOKUP(C102,'Appraisal Inputs'!$C$346:$BK$390,31,0),""))</f>
        <v/>
      </c>
      <c r="D132" s="300" t="str">
        <f>IF(IFERROR(HLOOKUP(D102,'Appraisal Inputs'!$C$346:$BK$390,31,0),"")="","",IFERROR(HLOOKUP(D102,'Appraisal Inputs'!$C$346:$BK$390,31,0),""))</f>
        <v/>
      </c>
      <c r="E132" s="299" t="str">
        <f>IF(IFERROR(HLOOKUP(E102,'Appraisal Inputs'!$C$346:$BK$390,31,0),"")="","",IFERROR(HLOOKUP(E102,'Appraisal Inputs'!$C$346:$BK$390,31,0),""))</f>
        <v/>
      </c>
      <c r="F132" s="300" t="str">
        <f>IF(IFERROR(HLOOKUP(F102,'Appraisal Inputs'!$C$346:$BK$390,31,0),"")="","",IFERROR(HLOOKUP(F102,'Appraisal Inputs'!$C$346:$BK$390,31,0),""))</f>
        <v/>
      </c>
      <c r="G132" s="299" t="str">
        <f>IF(IFERROR(HLOOKUP(G102,'Appraisal Inputs'!$C$346:$BK$390,31,0),"")="","",IFERROR(HLOOKUP(G102,'Appraisal Inputs'!$C$346:$BK$390,31,0),""))</f>
        <v/>
      </c>
      <c r="H132" s="300" t="str">
        <f>IF(IFERROR(HLOOKUP(H102,'Appraisal Inputs'!$C$346:$BK$390,31,0),"")="","",IFERROR(HLOOKUP(H102,'Appraisal Inputs'!$C$346:$BK$390,31,0),""))</f>
        <v/>
      </c>
      <c r="I132" s="299" t="str">
        <f>IF(IFERROR(HLOOKUP(I102,'Appraisal Inputs'!$C$346:$BK$390,31,0),"")="","",IFERROR(HLOOKUP(I102,'Appraisal Inputs'!$C$346:$BK$390,31,0),""))</f>
        <v/>
      </c>
      <c r="J132" s="300" t="str">
        <f>IF(IFERROR(HLOOKUP(J102,'Appraisal Inputs'!$C$346:$BK$390,31,0),"")="","",IFERROR(HLOOKUP(J102,'Appraisal Inputs'!$C$346:$BK$390,31,0),""))</f>
        <v/>
      </c>
      <c r="K132" s="299" t="str">
        <f>IF(IFERROR(HLOOKUP(K102,'Appraisal Inputs'!$C$346:$BK$390,31,0),"")="","",IFERROR(HLOOKUP(K102,'Appraisal Inputs'!$C$346:$BK$390,31,0),""))</f>
        <v/>
      </c>
      <c r="L132" s="300" t="str">
        <f>IF(IFERROR(HLOOKUP(L102,'Appraisal Inputs'!$C$346:$BK$390,31,0),"")="","",IFERROR(HLOOKUP(L102,'Appraisal Inputs'!$C$346:$BK$390,31,0),""))</f>
        <v/>
      </c>
      <c r="M132" s="299" t="str">
        <f>IF(IFERROR(HLOOKUP(M102,'Appraisal Inputs'!$C$346:$BK$390,31,0),"")="","",IFERROR(HLOOKUP(M102,'Appraisal Inputs'!$C$346:$BK$390,31,0),""))</f>
        <v/>
      </c>
      <c r="N132" s="300" t="str">
        <f>IF(IFERROR(HLOOKUP(N102,'Appraisal Inputs'!$C$346:$BK$390,31,0),"")="","",IFERROR(HLOOKUP(N102,'Appraisal Inputs'!$C$346:$BK$390,31,0),""))</f>
        <v/>
      </c>
      <c r="O132" s="299" t="str">
        <f>IF(IFERROR(HLOOKUP(O102,'Appraisal Inputs'!$C$346:$BK$390,31,0),"")="","",IFERROR(HLOOKUP(O102,'Appraisal Inputs'!$C$346:$BK$390,31,0),""))</f>
        <v/>
      </c>
      <c r="P132" s="300" t="str">
        <f>IF(IFERROR(HLOOKUP(P102,'Appraisal Inputs'!$C$346:$BK$390,31,0),"")="","",IFERROR(HLOOKUP(P102,'Appraisal Inputs'!$C$346:$BK$390,31,0),""))</f>
        <v/>
      </c>
      <c r="Q132" s="299" t="str">
        <f>IF(IFERROR(HLOOKUP(Q102,'Appraisal Inputs'!$C$346:$BK$390,31,0),"")="","",IFERROR(HLOOKUP(Q102,'Appraisal Inputs'!$C$346:$BK$390,31,0),""))</f>
        <v/>
      </c>
      <c r="R132" s="300" t="str">
        <f>IF(IFERROR(HLOOKUP(R102,'Appraisal Inputs'!$C$346:$BK$390,31,0),"")="","",IFERROR(HLOOKUP(R102,'Appraisal Inputs'!$C$346:$BK$390,31,0),""))</f>
        <v/>
      </c>
      <c r="S132" s="299" t="str">
        <f>IF(IFERROR(HLOOKUP(S102,'Appraisal Inputs'!$C$346:$BK$390,31,0),"")="","",IFERROR(HLOOKUP(S102,'Appraisal Inputs'!$C$346:$BK$390,31,0),""))</f>
        <v/>
      </c>
      <c r="T132" s="300" t="str">
        <f>IF(IFERROR(HLOOKUP(T102,'Appraisal Inputs'!$C$346:$BK$390,31,0),"")="","",IFERROR(HLOOKUP(T102,'Appraisal Inputs'!$C$346:$BK$390,31,0),""))</f>
        <v/>
      </c>
      <c r="U132" s="299" t="str">
        <f>IF(IFERROR(HLOOKUP(U102,'Appraisal Inputs'!$C$346:$BK$390,31,0),"")="","",IFERROR(HLOOKUP(U102,'Appraisal Inputs'!$C$346:$BK$390,31,0),""))</f>
        <v/>
      </c>
      <c r="V132" s="300" t="str">
        <f>IF(IFERROR(HLOOKUP(V102,'Appraisal Inputs'!$C$346:$BK$390,31,0),"")="","",IFERROR(HLOOKUP(V102,'Appraisal Inputs'!$C$346:$BK$390,31,0),""))</f>
        <v/>
      </c>
      <c r="W132" s="299" t="str">
        <f>IF(IFERROR(HLOOKUP(W102,'Appraisal Inputs'!$C$346:$BK$390,31,0),"")="","",IFERROR(HLOOKUP(W102,'Appraisal Inputs'!$C$346:$BK$390,31,0),""))</f>
        <v/>
      </c>
      <c r="X132" s="300" t="str">
        <f>IF(IFERROR(HLOOKUP(X102,'Appraisal Inputs'!$C$346:$BK$390,31,0),"")="","",IFERROR(HLOOKUP(X102,'Appraisal Inputs'!$C$346:$BK$390,31,0),""))</f>
        <v/>
      </c>
      <c r="Y132" s="299" t="str">
        <f>IF(IFERROR(HLOOKUP(Y102,'Appraisal Inputs'!$C$346:$BK$390,31,0),"")="","",IFERROR(HLOOKUP(Y102,'Appraisal Inputs'!$C$346:$BK$390,31,0),""))</f>
        <v/>
      </c>
      <c r="Z132" s="300" t="str">
        <f>IF(IFERROR(HLOOKUP(Z102,'Appraisal Inputs'!$C$346:$BK$390,31,0),"")="","",IFERROR(HLOOKUP(Z102,'Appraisal Inputs'!$C$346:$BK$390,31,0),""))</f>
        <v/>
      </c>
      <c r="AA132" s="299" t="str">
        <f>IF(IFERROR(HLOOKUP(AA102,'Appraisal Inputs'!$C$346:$BK$390,31,0),"")="","",IFERROR(HLOOKUP(AA102,'Appraisal Inputs'!$C$346:$BK$390,31,0),""))</f>
        <v/>
      </c>
      <c r="AB132" s="300" t="str">
        <f>IF(IFERROR(HLOOKUP(AB102,'Appraisal Inputs'!$C$346:$BK$390,31,0),"")="","",IFERROR(HLOOKUP(AB102,'Appraisal Inputs'!$C$346:$BK$390,31,0),""))</f>
        <v/>
      </c>
      <c r="AC132" s="299" t="str">
        <f>IF(IFERROR(HLOOKUP(AC102,'Appraisal Inputs'!$C$346:$BK$390,31,0),"")="","",IFERROR(HLOOKUP(AC102,'Appraisal Inputs'!$C$346:$BK$390,31,0),""))</f>
        <v/>
      </c>
      <c r="AD132" s="300" t="str">
        <f>IF(IFERROR(HLOOKUP(AD102,'Appraisal Inputs'!$C$346:$BK$390,31,0),"")="","",IFERROR(HLOOKUP(AD102,'Appraisal Inputs'!$C$346:$BK$390,31,0),""))</f>
        <v/>
      </c>
      <c r="AE132" s="299" t="str">
        <f>IF(IFERROR(HLOOKUP(AE102,'Appraisal Inputs'!$C$346:$BK$390,31,0),"")="","",IFERROR(HLOOKUP(AE102,'Appraisal Inputs'!$C$346:$BK$390,31,0),""))</f>
        <v/>
      </c>
      <c r="AF132" s="300" t="str">
        <f>IF(IFERROR(HLOOKUP(AF102,'Appraisal Inputs'!$C$346:$BK$390,31,0),"")="","",IFERROR(HLOOKUP(AF102,'Appraisal Inputs'!$C$346:$BK$390,31,0),""))</f>
        <v/>
      </c>
      <c r="AG132" s="299" t="str">
        <f>IF(IFERROR(HLOOKUP(AG102,'Appraisal Inputs'!$C$346:$BK$390,31,0),"")="","",IFERROR(HLOOKUP(AG102,'Appraisal Inputs'!$C$346:$BK$390,31,0),""))</f>
        <v/>
      </c>
      <c r="AH132" s="300" t="str">
        <f>IF(IFERROR(HLOOKUP(AH102,'Appraisal Inputs'!$C$346:$BK$390,31,0),"")="","",IFERROR(HLOOKUP(AH102,'Appraisal Inputs'!$C$346:$BK$390,31,0),""))</f>
        <v/>
      </c>
      <c r="AI132" s="299" t="str">
        <f>IF(IFERROR(HLOOKUP(AI102,'Appraisal Inputs'!$C$346:$BK$390,31,0),"")="","",IFERROR(HLOOKUP(AI102,'Appraisal Inputs'!$C$346:$BK$390,31,0),""))</f>
        <v/>
      </c>
      <c r="AJ132" s="300" t="str">
        <f>IF(IFERROR(HLOOKUP(AJ102,'Appraisal Inputs'!$C$346:$BK$390,31,0),"")="","",IFERROR(HLOOKUP(AJ102,'Appraisal Inputs'!$C$346:$BK$390,31,0),""))</f>
        <v/>
      </c>
      <c r="AK132" s="299" t="str">
        <f>IF(IFERROR(HLOOKUP(AK102,'Appraisal Inputs'!$C$346:$BK$390,31,0),"")="","",IFERROR(HLOOKUP(AK102,'Appraisal Inputs'!$C$346:$BK$390,31,0),""))</f>
        <v/>
      </c>
      <c r="AL132" s="300" t="str">
        <f>IF(IFERROR(HLOOKUP(AL102,'Appraisal Inputs'!$C$346:$BK$390,31,0),"")="","",IFERROR(HLOOKUP(AL102,'Appraisal Inputs'!$C$346:$BK$390,31,0),""))</f>
        <v/>
      </c>
      <c r="AM132" s="299" t="str">
        <f>IF(IFERROR(HLOOKUP(AM102,'Appraisal Inputs'!$C$346:$BK$390,31,0),"")="","",IFERROR(HLOOKUP(AM102,'Appraisal Inputs'!$C$346:$BK$390,31,0),""))</f>
        <v/>
      </c>
      <c r="AN132" s="300" t="str">
        <f>IF(IFERROR(HLOOKUP(AN102,'Appraisal Inputs'!$C$346:$BK$390,31,0),"")="","",IFERROR(HLOOKUP(AN102,'Appraisal Inputs'!$C$346:$BK$390,31,0),""))</f>
        <v/>
      </c>
      <c r="AO132" s="299" t="str">
        <f>IF(IFERROR(HLOOKUP(AO102,'Appraisal Inputs'!$C$346:$BK$390,31,0),"")="","",IFERROR(HLOOKUP(AO102,'Appraisal Inputs'!$C$346:$BK$390,31,0),""))</f>
        <v/>
      </c>
      <c r="AP132" s="300" t="str">
        <f>IF(IFERROR(HLOOKUP(AP102,'Appraisal Inputs'!$C$346:$BK$390,31,0),"")="","",IFERROR(HLOOKUP(AP102,'Appraisal Inputs'!$C$346:$BK$390,31,0),""))</f>
        <v/>
      </c>
      <c r="AQ132" s="299" t="str">
        <f>IF(IFERROR(HLOOKUP(AQ102,'Appraisal Inputs'!$C$346:$BK$390,31,0),"")="","",IFERROR(HLOOKUP(AQ102,'Appraisal Inputs'!$C$346:$BK$390,31,0),""))</f>
        <v/>
      </c>
      <c r="AR132" s="300" t="str">
        <f>IF(IFERROR(HLOOKUP(AR102,'Appraisal Inputs'!$C$346:$BK$390,31,0),"")="","",IFERROR(HLOOKUP(AR102,'Appraisal Inputs'!$C$346:$BK$390,31,0),""))</f>
        <v/>
      </c>
      <c r="AS132" s="299" t="str">
        <f>IF(IFERROR(HLOOKUP(AS102,'Appraisal Inputs'!$C$346:$BK$390,31,0),"")="","",IFERROR(HLOOKUP(AS102,'Appraisal Inputs'!$C$346:$BK$390,31,0),""))</f>
        <v/>
      </c>
      <c r="AT132" s="300" t="str">
        <f>IF(IFERROR(HLOOKUP(AT102,'Appraisal Inputs'!$C$346:$BK$390,31,0),"")="","",IFERROR(HLOOKUP(AT102,'Appraisal Inputs'!$C$346:$BK$390,31,0),""))</f>
        <v/>
      </c>
      <c r="AU132" s="299" t="str">
        <f>IF(IFERROR(HLOOKUP(AU102,'Appraisal Inputs'!$C$346:$BK$390,31,0),"")="","",IFERROR(HLOOKUP(AU102,'Appraisal Inputs'!$C$346:$BK$390,31,0),""))</f>
        <v/>
      </c>
      <c r="AV132" s="300" t="str">
        <f>IF(IFERROR(HLOOKUP(AV102,'Appraisal Inputs'!$C$346:$BK$390,31,0),"")="","",IFERROR(HLOOKUP(AV102,'Appraisal Inputs'!$C$346:$BK$390,31,0),""))</f>
        <v/>
      </c>
      <c r="AW132" s="299" t="str">
        <f>IF(IFERROR(HLOOKUP(AW102,'Appraisal Inputs'!$C$346:$BK$390,31,0),"")="","",IFERROR(HLOOKUP(AW102,'Appraisal Inputs'!$C$346:$BK$390,31,0),""))</f>
        <v/>
      </c>
      <c r="AX132" s="300" t="str">
        <f>IF(IFERROR(HLOOKUP(AX102,'Appraisal Inputs'!$C$346:$BK$390,31,0),"")="","",IFERROR(HLOOKUP(AX102,'Appraisal Inputs'!$C$346:$BK$390,31,0),""))</f>
        <v/>
      </c>
      <c r="AY132" s="299" t="str">
        <f>IF(IFERROR(HLOOKUP(AY102,'Appraisal Inputs'!$C$346:$BK$390,31,0),"")="","",IFERROR(HLOOKUP(AY102,'Appraisal Inputs'!$C$346:$BK$390,31,0),""))</f>
        <v/>
      </c>
      <c r="AZ132" s="300" t="str">
        <f>IF(IFERROR(HLOOKUP(AZ102,'Appraisal Inputs'!$C$346:$BK$390,31,0),"")="","",IFERROR(HLOOKUP(AZ102,'Appraisal Inputs'!$C$346:$BK$390,31,0),""))</f>
        <v/>
      </c>
      <c r="BA132" s="299" t="str">
        <f>IF(IFERROR(HLOOKUP(BA102,'Appraisal Inputs'!$C$346:$BK$390,31,0),"")="","",IFERROR(HLOOKUP(BA102,'Appraisal Inputs'!$C$346:$BK$390,31,0),""))</f>
        <v/>
      </c>
      <c r="BB132" s="300" t="str">
        <f>IF(IFERROR(HLOOKUP(BB102,'Appraisal Inputs'!$C$346:$BK$390,31,0),"")="","",IFERROR(HLOOKUP(BB102,'Appraisal Inputs'!$C$346:$BK$390,31,0),""))</f>
        <v/>
      </c>
      <c r="BC132" s="299" t="str">
        <f>IF(IFERROR(HLOOKUP(BC102,'Appraisal Inputs'!$C$346:$BK$390,31,0),"")="","",IFERROR(HLOOKUP(BC102,'Appraisal Inputs'!$C$346:$BK$390,31,0),""))</f>
        <v/>
      </c>
      <c r="BD132" s="300" t="str">
        <f>IF(IFERROR(HLOOKUP(BD102,'Appraisal Inputs'!$C$346:$BK$390,31,0),"")="","",IFERROR(HLOOKUP(BD102,'Appraisal Inputs'!$C$346:$BK$390,31,0),""))</f>
        <v/>
      </c>
      <c r="BE132" s="299" t="str">
        <f>IF(IFERROR(HLOOKUP(BE102,'Appraisal Inputs'!$C$346:$BK$390,31,0),"")="","",IFERROR(HLOOKUP(BE102,'Appraisal Inputs'!$C$346:$BK$390,31,0),""))</f>
        <v/>
      </c>
      <c r="BF132" s="300" t="str">
        <f>IF(IFERROR(HLOOKUP(BF102,'Appraisal Inputs'!$C$346:$BK$390,31,0),"")="","",IFERROR(HLOOKUP(BF102,'Appraisal Inputs'!$C$346:$BK$390,31,0),""))</f>
        <v/>
      </c>
      <c r="BG132" s="299" t="str">
        <f>IF(IFERROR(HLOOKUP(BG102,'Appraisal Inputs'!$C$346:$BK$390,31,0),"")="","",IFERROR(HLOOKUP(BG102,'Appraisal Inputs'!$C$346:$BK$390,31,0),""))</f>
        <v/>
      </c>
      <c r="BH132" s="300" t="str">
        <f>IF(IFERROR(HLOOKUP(BH102,'Appraisal Inputs'!$C$346:$BK$390,31,0),"")="","",IFERROR(HLOOKUP(BH102,'Appraisal Inputs'!$C$346:$BK$390,31,0),""))</f>
        <v/>
      </c>
      <c r="BI132" s="299" t="str">
        <f>IF(IFERROR(HLOOKUP(BI102,'Appraisal Inputs'!$C$346:$BK$390,31,0),"")="","",IFERROR(HLOOKUP(BI102,'Appraisal Inputs'!$C$346:$BK$390,31,0),""))</f>
        <v/>
      </c>
      <c r="BJ132" s="315" t="str">
        <f>IF(IFERROR(HLOOKUP(BJ102,'Appraisal Inputs'!$C$346:$BK$390,31,0),"")="","",IFERROR(HLOOKUP(BJ102,'Appraisal Inputs'!$C$346:$BK$390,31,0),""))</f>
        <v/>
      </c>
      <c r="BL132" s="299">
        <f t="shared" si="5"/>
        <v>0</v>
      </c>
      <c r="BM132" s="318" t="str">
        <f t="shared" si="4"/>
        <v>No</v>
      </c>
    </row>
    <row r="133" spans="1:65" x14ac:dyDescent="0.25">
      <c r="A133" s="86"/>
      <c r="B133" s="143" t="str">
        <f>'Appraisal Inputs'!C377</f>
        <v>Comp 28</v>
      </c>
      <c r="C133" s="299" t="str">
        <f>IF(IFERROR(HLOOKUP(C102,'Appraisal Inputs'!$C$346:$BK$390,32,0),"")="","",IFERROR(HLOOKUP(C102,'Appraisal Inputs'!$C$346:$BK$390,32,0),""))</f>
        <v/>
      </c>
      <c r="D133" s="300" t="str">
        <f>IF(IFERROR(HLOOKUP(D102,'Appraisal Inputs'!$C$346:$BK$390,32,0),"")="","",IFERROR(HLOOKUP(D102,'Appraisal Inputs'!$C$346:$BK$390,32,0),""))</f>
        <v/>
      </c>
      <c r="E133" s="299" t="str">
        <f>IF(IFERROR(HLOOKUP(E102,'Appraisal Inputs'!$C$346:$BK$390,32,0),"")="","",IFERROR(HLOOKUP(E102,'Appraisal Inputs'!$C$346:$BK$390,32,0),""))</f>
        <v/>
      </c>
      <c r="F133" s="300" t="str">
        <f>IF(IFERROR(HLOOKUP(F102,'Appraisal Inputs'!$C$346:$BK$390,32,0),"")="","",IFERROR(HLOOKUP(F102,'Appraisal Inputs'!$C$346:$BK$390,32,0),""))</f>
        <v/>
      </c>
      <c r="G133" s="299" t="str">
        <f>IF(IFERROR(HLOOKUP(G102,'Appraisal Inputs'!$C$346:$BK$390,32,0),"")="","",IFERROR(HLOOKUP(G102,'Appraisal Inputs'!$C$346:$BK$390,32,0),""))</f>
        <v/>
      </c>
      <c r="H133" s="300" t="str">
        <f>IF(IFERROR(HLOOKUP(H102,'Appraisal Inputs'!$C$346:$BK$390,32,0),"")="","",IFERROR(HLOOKUP(H102,'Appraisal Inputs'!$C$346:$BK$390,32,0),""))</f>
        <v/>
      </c>
      <c r="I133" s="299" t="str">
        <f>IF(IFERROR(HLOOKUP(I102,'Appraisal Inputs'!$C$346:$BK$390,32,0),"")="","",IFERROR(HLOOKUP(I102,'Appraisal Inputs'!$C$346:$BK$390,32,0),""))</f>
        <v/>
      </c>
      <c r="J133" s="300" t="str">
        <f>IF(IFERROR(HLOOKUP(J102,'Appraisal Inputs'!$C$346:$BK$390,32,0),"")="","",IFERROR(HLOOKUP(J102,'Appraisal Inputs'!$C$346:$BK$390,32,0),""))</f>
        <v/>
      </c>
      <c r="K133" s="299" t="str">
        <f>IF(IFERROR(HLOOKUP(K102,'Appraisal Inputs'!$C$346:$BK$390,32,0),"")="","",IFERROR(HLOOKUP(K102,'Appraisal Inputs'!$C$346:$BK$390,32,0),""))</f>
        <v/>
      </c>
      <c r="L133" s="300" t="str">
        <f>IF(IFERROR(HLOOKUP(L102,'Appraisal Inputs'!$C$346:$BK$390,32,0),"")="","",IFERROR(HLOOKUP(L102,'Appraisal Inputs'!$C$346:$BK$390,32,0),""))</f>
        <v/>
      </c>
      <c r="M133" s="299" t="str">
        <f>IF(IFERROR(HLOOKUP(M102,'Appraisal Inputs'!$C$346:$BK$390,32,0),"")="","",IFERROR(HLOOKUP(M102,'Appraisal Inputs'!$C$346:$BK$390,32,0),""))</f>
        <v/>
      </c>
      <c r="N133" s="300" t="str">
        <f>IF(IFERROR(HLOOKUP(N102,'Appraisal Inputs'!$C$346:$BK$390,32,0),"")="","",IFERROR(HLOOKUP(N102,'Appraisal Inputs'!$C$346:$BK$390,32,0),""))</f>
        <v/>
      </c>
      <c r="O133" s="299" t="str">
        <f>IF(IFERROR(HLOOKUP(O102,'Appraisal Inputs'!$C$346:$BK$390,32,0),"")="","",IFERROR(HLOOKUP(O102,'Appraisal Inputs'!$C$346:$BK$390,32,0),""))</f>
        <v/>
      </c>
      <c r="P133" s="300" t="str">
        <f>IF(IFERROR(HLOOKUP(P102,'Appraisal Inputs'!$C$346:$BK$390,32,0),"")="","",IFERROR(HLOOKUP(P102,'Appraisal Inputs'!$C$346:$BK$390,32,0),""))</f>
        <v/>
      </c>
      <c r="Q133" s="299" t="str">
        <f>IF(IFERROR(HLOOKUP(Q102,'Appraisal Inputs'!$C$346:$BK$390,32,0),"")="","",IFERROR(HLOOKUP(Q102,'Appraisal Inputs'!$C$346:$BK$390,32,0),""))</f>
        <v/>
      </c>
      <c r="R133" s="300" t="str">
        <f>IF(IFERROR(HLOOKUP(R102,'Appraisal Inputs'!$C$346:$BK$390,32,0),"")="","",IFERROR(HLOOKUP(R102,'Appraisal Inputs'!$C$346:$BK$390,32,0),""))</f>
        <v/>
      </c>
      <c r="S133" s="299" t="str">
        <f>IF(IFERROR(HLOOKUP(S102,'Appraisal Inputs'!$C$346:$BK$390,32,0),"")="","",IFERROR(HLOOKUP(S102,'Appraisal Inputs'!$C$346:$BK$390,32,0),""))</f>
        <v/>
      </c>
      <c r="T133" s="300" t="str">
        <f>IF(IFERROR(HLOOKUP(T102,'Appraisal Inputs'!$C$346:$BK$390,32,0),"")="","",IFERROR(HLOOKUP(T102,'Appraisal Inputs'!$C$346:$BK$390,32,0),""))</f>
        <v/>
      </c>
      <c r="U133" s="299" t="str">
        <f>IF(IFERROR(HLOOKUP(U102,'Appraisal Inputs'!$C$346:$BK$390,32,0),"")="","",IFERROR(HLOOKUP(U102,'Appraisal Inputs'!$C$346:$BK$390,32,0),""))</f>
        <v/>
      </c>
      <c r="V133" s="300" t="str">
        <f>IF(IFERROR(HLOOKUP(V102,'Appraisal Inputs'!$C$346:$BK$390,32,0),"")="","",IFERROR(HLOOKUP(V102,'Appraisal Inputs'!$C$346:$BK$390,32,0),""))</f>
        <v/>
      </c>
      <c r="W133" s="299" t="str">
        <f>IF(IFERROR(HLOOKUP(W102,'Appraisal Inputs'!$C$346:$BK$390,32,0),"")="","",IFERROR(HLOOKUP(W102,'Appraisal Inputs'!$C$346:$BK$390,32,0),""))</f>
        <v/>
      </c>
      <c r="X133" s="300" t="str">
        <f>IF(IFERROR(HLOOKUP(X102,'Appraisal Inputs'!$C$346:$BK$390,32,0),"")="","",IFERROR(HLOOKUP(X102,'Appraisal Inputs'!$C$346:$BK$390,32,0),""))</f>
        <v/>
      </c>
      <c r="Y133" s="299" t="str">
        <f>IF(IFERROR(HLOOKUP(Y102,'Appraisal Inputs'!$C$346:$BK$390,32,0),"")="","",IFERROR(HLOOKUP(Y102,'Appraisal Inputs'!$C$346:$BK$390,32,0),""))</f>
        <v/>
      </c>
      <c r="Z133" s="300" t="str">
        <f>IF(IFERROR(HLOOKUP(Z102,'Appraisal Inputs'!$C$346:$BK$390,32,0),"")="","",IFERROR(HLOOKUP(Z102,'Appraisal Inputs'!$C$346:$BK$390,32,0),""))</f>
        <v/>
      </c>
      <c r="AA133" s="299" t="str">
        <f>IF(IFERROR(HLOOKUP(AA102,'Appraisal Inputs'!$C$346:$BK$390,32,0),"")="","",IFERROR(HLOOKUP(AA102,'Appraisal Inputs'!$C$346:$BK$390,32,0),""))</f>
        <v/>
      </c>
      <c r="AB133" s="300" t="str">
        <f>IF(IFERROR(HLOOKUP(AB102,'Appraisal Inputs'!$C$346:$BK$390,32,0),"")="","",IFERROR(HLOOKUP(AB102,'Appraisal Inputs'!$C$346:$BK$390,32,0),""))</f>
        <v/>
      </c>
      <c r="AC133" s="299" t="str">
        <f>IF(IFERROR(HLOOKUP(AC102,'Appraisal Inputs'!$C$346:$BK$390,32,0),"")="","",IFERROR(HLOOKUP(AC102,'Appraisal Inputs'!$C$346:$BK$390,32,0),""))</f>
        <v/>
      </c>
      <c r="AD133" s="300" t="str">
        <f>IF(IFERROR(HLOOKUP(AD102,'Appraisal Inputs'!$C$346:$BK$390,32,0),"")="","",IFERROR(HLOOKUP(AD102,'Appraisal Inputs'!$C$346:$BK$390,32,0),""))</f>
        <v/>
      </c>
      <c r="AE133" s="299" t="str">
        <f>IF(IFERROR(HLOOKUP(AE102,'Appraisal Inputs'!$C$346:$BK$390,32,0),"")="","",IFERROR(HLOOKUP(AE102,'Appraisal Inputs'!$C$346:$BK$390,32,0),""))</f>
        <v/>
      </c>
      <c r="AF133" s="300" t="str">
        <f>IF(IFERROR(HLOOKUP(AF102,'Appraisal Inputs'!$C$346:$BK$390,32,0),"")="","",IFERROR(HLOOKUP(AF102,'Appraisal Inputs'!$C$346:$BK$390,32,0),""))</f>
        <v/>
      </c>
      <c r="AG133" s="299" t="str">
        <f>IF(IFERROR(HLOOKUP(AG102,'Appraisal Inputs'!$C$346:$BK$390,32,0),"")="","",IFERROR(HLOOKUP(AG102,'Appraisal Inputs'!$C$346:$BK$390,32,0),""))</f>
        <v/>
      </c>
      <c r="AH133" s="300" t="str">
        <f>IF(IFERROR(HLOOKUP(AH102,'Appraisal Inputs'!$C$346:$BK$390,32,0),"")="","",IFERROR(HLOOKUP(AH102,'Appraisal Inputs'!$C$346:$BK$390,32,0),""))</f>
        <v/>
      </c>
      <c r="AI133" s="299" t="str">
        <f>IF(IFERROR(HLOOKUP(AI102,'Appraisal Inputs'!$C$346:$BK$390,32,0),"")="","",IFERROR(HLOOKUP(AI102,'Appraisal Inputs'!$C$346:$BK$390,32,0),""))</f>
        <v/>
      </c>
      <c r="AJ133" s="300" t="str">
        <f>IF(IFERROR(HLOOKUP(AJ102,'Appraisal Inputs'!$C$346:$BK$390,32,0),"")="","",IFERROR(HLOOKUP(AJ102,'Appraisal Inputs'!$C$346:$BK$390,32,0),""))</f>
        <v/>
      </c>
      <c r="AK133" s="299" t="str">
        <f>IF(IFERROR(HLOOKUP(AK102,'Appraisal Inputs'!$C$346:$BK$390,32,0),"")="","",IFERROR(HLOOKUP(AK102,'Appraisal Inputs'!$C$346:$BK$390,32,0),""))</f>
        <v/>
      </c>
      <c r="AL133" s="300" t="str">
        <f>IF(IFERROR(HLOOKUP(AL102,'Appraisal Inputs'!$C$346:$BK$390,32,0),"")="","",IFERROR(HLOOKUP(AL102,'Appraisal Inputs'!$C$346:$BK$390,32,0),""))</f>
        <v/>
      </c>
      <c r="AM133" s="299" t="str">
        <f>IF(IFERROR(HLOOKUP(AM102,'Appraisal Inputs'!$C$346:$BK$390,32,0),"")="","",IFERROR(HLOOKUP(AM102,'Appraisal Inputs'!$C$346:$BK$390,32,0),""))</f>
        <v/>
      </c>
      <c r="AN133" s="300" t="str">
        <f>IF(IFERROR(HLOOKUP(AN102,'Appraisal Inputs'!$C$346:$BK$390,32,0),"")="","",IFERROR(HLOOKUP(AN102,'Appraisal Inputs'!$C$346:$BK$390,32,0),""))</f>
        <v/>
      </c>
      <c r="AO133" s="299" t="str">
        <f>IF(IFERROR(HLOOKUP(AO102,'Appraisal Inputs'!$C$346:$BK$390,32,0),"")="","",IFERROR(HLOOKUP(AO102,'Appraisal Inputs'!$C$346:$BK$390,32,0),""))</f>
        <v/>
      </c>
      <c r="AP133" s="300" t="str">
        <f>IF(IFERROR(HLOOKUP(AP102,'Appraisal Inputs'!$C$346:$BK$390,32,0),"")="","",IFERROR(HLOOKUP(AP102,'Appraisal Inputs'!$C$346:$BK$390,32,0),""))</f>
        <v/>
      </c>
      <c r="AQ133" s="299" t="str">
        <f>IF(IFERROR(HLOOKUP(AQ102,'Appraisal Inputs'!$C$346:$BK$390,32,0),"")="","",IFERROR(HLOOKUP(AQ102,'Appraisal Inputs'!$C$346:$BK$390,32,0),""))</f>
        <v/>
      </c>
      <c r="AR133" s="300" t="str">
        <f>IF(IFERROR(HLOOKUP(AR102,'Appraisal Inputs'!$C$346:$BK$390,32,0),"")="","",IFERROR(HLOOKUP(AR102,'Appraisal Inputs'!$C$346:$BK$390,32,0),""))</f>
        <v/>
      </c>
      <c r="AS133" s="299" t="str">
        <f>IF(IFERROR(HLOOKUP(AS102,'Appraisal Inputs'!$C$346:$BK$390,32,0),"")="","",IFERROR(HLOOKUP(AS102,'Appraisal Inputs'!$C$346:$BK$390,32,0),""))</f>
        <v/>
      </c>
      <c r="AT133" s="300" t="str">
        <f>IF(IFERROR(HLOOKUP(AT102,'Appraisal Inputs'!$C$346:$BK$390,32,0),"")="","",IFERROR(HLOOKUP(AT102,'Appraisal Inputs'!$C$346:$BK$390,32,0),""))</f>
        <v/>
      </c>
      <c r="AU133" s="299" t="str">
        <f>IF(IFERROR(HLOOKUP(AU102,'Appraisal Inputs'!$C$346:$BK$390,32,0),"")="","",IFERROR(HLOOKUP(AU102,'Appraisal Inputs'!$C$346:$BK$390,32,0),""))</f>
        <v/>
      </c>
      <c r="AV133" s="300" t="str">
        <f>IF(IFERROR(HLOOKUP(AV102,'Appraisal Inputs'!$C$346:$BK$390,32,0),"")="","",IFERROR(HLOOKUP(AV102,'Appraisal Inputs'!$C$346:$BK$390,32,0),""))</f>
        <v/>
      </c>
      <c r="AW133" s="299" t="str">
        <f>IF(IFERROR(HLOOKUP(AW102,'Appraisal Inputs'!$C$346:$BK$390,32,0),"")="","",IFERROR(HLOOKUP(AW102,'Appraisal Inputs'!$C$346:$BK$390,32,0),""))</f>
        <v/>
      </c>
      <c r="AX133" s="300" t="str">
        <f>IF(IFERROR(HLOOKUP(AX102,'Appraisal Inputs'!$C$346:$BK$390,32,0),"")="","",IFERROR(HLOOKUP(AX102,'Appraisal Inputs'!$C$346:$BK$390,32,0),""))</f>
        <v/>
      </c>
      <c r="AY133" s="299" t="str">
        <f>IF(IFERROR(HLOOKUP(AY102,'Appraisal Inputs'!$C$346:$BK$390,32,0),"")="","",IFERROR(HLOOKUP(AY102,'Appraisal Inputs'!$C$346:$BK$390,32,0),""))</f>
        <v/>
      </c>
      <c r="AZ133" s="300" t="str">
        <f>IF(IFERROR(HLOOKUP(AZ102,'Appraisal Inputs'!$C$346:$BK$390,32,0),"")="","",IFERROR(HLOOKUP(AZ102,'Appraisal Inputs'!$C$346:$BK$390,32,0),""))</f>
        <v/>
      </c>
      <c r="BA133" s="299" t="str">
        <f>IF(IFERROR(HLOOKUP(BA102,'Appraisal Inputs'!$C$346:$BK$390,32,0),"")="","",IFERROR(HLOOKUP(BA102,'Appraisal Inputs'!$C$346:$BK$390,32,0),""))</f>
        <v/>
      </c>
      <c r="BB133" s="300" t="str">
        <f>IF(IFERROR(HLOOKUP(BB102,'Appraisal Inputs'!$C$346:$BK$390,32,0),"")="","",IFERROR(HLOOKUP(BB102,'Appraisal Inputs'!$C$346:$BK$390,32,0),""))</f>
        <v/>
      </c>
      <c r="BC133" s="299" t="str">
        <f>IF(IFERROR(HLOOKUP(BC102,'Appraisal Inputs'!$C$346:$BK$390,32,0),"")="","",IFERROR(HLOOKUP(BC102,'Appraisal Inputs'!$C$346:$BK$390,32,0),""))</f>
        <v/>
      </c>
      <c r="BD133" s="300" t="str">
        <f>IF(IFERROR(HLOOKUP(BD102,'Appraisal Inputs'!$C$346:$BK$390,32,0),"")="","",IFERROR(HLOOKUP(BD102,'Appraisal Inputs'!$C$346:$BK$390,32,0),""))</f>
        <v/>
      </c>
      <c r="BE133" s="299" t="str">
        <f>IF(IFERROR(HLOOKUP(BE102,'Appraisal Inputs'!$C$346:$BK$390,32,0),"")="","",IFERROR(HLOOKUP(BE102,'Appraisal Inputs'!$C$346:$BK$390,32,0),""))</f>
        <v/>
      </c>
      <c r="BF133" s="300" t="str">
        <f>IF(IFERROR(HLOOKUP(BF102,'Appraisal Inputs'!$C$346:$BK$390,32,0),"")="","",IFERROR(HLOOKUP(BF102,'Appraisal Inputs'!$C$346:$BK$390,32,0),""))</f>
        <v/>
      </c>
      <c r="BG133" s="299" t="str">
        <f>IF(IFERROR(HLOOKUP(BG102,'Appraisal Inputs'!$C$346:$BK$390,32,0),"")="","",IFERROR(HLOOKUP(BG102,'Appraisal Inputs'!$C$346:$BK$390,32,0),""))</f>
        <v/>
      </c>
      <c r="BH133" s="300" t="str">
        <f>IF(IFERROR(HLOOKUP(BH102,'Appraisal Inputs'!$C$346:$BK$390,32,0),"")="","",IFERROR(HLOOKUP(BH102,'Appraisal Inputs'!$C$346:$BK$390,32,0),""))</f>
        <v/>
      </c>
      <c r="BI133" s="299" t="str">
        <f>IF(IFERROR(HLOOKUP(BI102,'Appraisal Inputs'!$C$346:$BK$390,32,0),"")="","",IFERROR(HLOOKUP(BI102,'Appraisal Inputs'!$C$346:$BK$390,32,0),""))</f>
        <v/>
      </c>
      <c r="BJ133" s="315" t="str">
        <f>IF(IFERROR(HLOOKUP(BJ102,'Appraisal Inputs'!$C$346:$BK$390,32,0),"")="","",IFERROR(HLOOKUP(BJ102,'Appraisal Inputs'!$C$346:$BK$390,32,0),""))</f>
        <v/>
      </c>
      <c r="BL133" s="299">
        <f t="shared" si="5"/>
        <v>0</v>
      </c>
      <c r="BM133" s="318" t="str">
        <f t="shared" si="4"/>
        <v>No</v>
      </c>
    </row>
    <row r="134" spans="1:65" x14ac:dyDescent="0.25">
      <c r="A134" s="86"/>
      <c r="B134" s="143" t="str">
        <f>'Appraisal Inputs'!C378</f>
        <v>Comp 29</v>
      </c>
      <c r="C134" s="299" t="str">
        <f>IF(IFERROR(HLOOKUP(C102,'Appraisal Inputs'!$C$346:$BK$390,33,0),"")="","",IFERROR(HLOOKUP(C102,'Appraisal Inputs'!$C$346:$BK$390,33,0),""))</f>
        <v/>
      </c>
      <c r="D134" s="300" t="str">
        <f>IF(IFERROR(HLOOKUP(D102,'Appraisal Inputs'!$C$346:$BK$390,33,0),"")="","",IFERROR(HLOOKUP(D102,'Appraisal Inputs'!$C$346:$BK$390,33,0),""))</f>
        <v/>
      </c>
      <c r="E134" s="299" t="str">
        <f>IF(IFERROR(HLOOKUP(E102,'Appraisal Inputs'!$C$346:$BK$390,33,0),"")="","",IFERROR(HLOOKUP(E102,'Appraisal Inputs'!$C$346:$BK$390,33,0),""))</f>
        <v/>
      </c>
      <c r="F134" s="300" t="str">
        <f>IF(IFERROR(HLOOKUP(F102,'Appraisal Inputs'!$C$346:$BK$390,33,0),"")="","",IFERROR(HLOOKUP(F102,'Appraisal Inputs'!$C$346:$BK$390,33,0),""))</f>
        <v/>
      </c>
      <c r="G134" s="299" t="str">
        <f>IF(IFERROR(HLOOKUP(G102,'Appraisal Inputs'!$C$346:$BK$390,33,0),"")="","",IFERROR(HLOOKUP(G102,'Appraisal Inputs'!$C$346:$BK$390,33,0),""))</f>
        <v/>
      </c>
      <c r="H134" s="300" t="str">
        <f>IF(IFERROR(HLOOKUP(H102,'Appraisal Inputs'!$C$346:$BK$390,33,0),"")="","",IFERROR(HLOOKUP(H102,'Appraisal Inputs'!$C$346:$BK$390,33,0),""))</f>
        <v/>
      </c>
      <c r="I134" s="299" t="str">
        <f>IF(IFERROR(HLOOKUP(I102,'Appraisal Inputs'!$C$346:$BK$390,33,0),"")="","",IFERROR(HLOOKUP(I102,'Appraisal Inputs'!$C$346:$BK$390,33,0),""))</f>
        <v/>
      </c>
      <c r="J134" s="300" t="str">
        <f>IF(IFERROR(HLOOKUP(J102,'Appraisal Inputs'!$C$346:$BK$390,33,0),"")="","",IFERROR(HLOOKUP(J102,'Appraisal Inputs'!$C$346:$BK$390,33,0),""))</f>
        <v/>
      </c>
      <c r="K134" s="299" t="str">
        <f>IF(IFERROR(HLOOKUP(K102,'Appraisal Inputs'!$C$346:$BK$390,33,0),"")="","",IFERROR(HLOOKUP(K102,'Appraisal Inputs'!$C$346:$BK$390,33,0),""))</f>
        <v/>
      </c>
      <c r="L134" s="300" t="str">
        <f>IF(IFERROR(HLOOKUP(L102,'Appraisal Inputs'!$C$346:$BK$390,33,0),"")="","",IFERROR(HLOOKUP(L102,'Appraisal Inputs'!$C$346:$BK$390,33,0),""))</f>
        <v/>
      </c>
      <c r="M134" s="299" t="str">
        <f>IF(IFERROR(HLOOKUP(M102,'Appraisal Inputs'!$C$346:$BK$390,33,0),"")="","",IFERROR(HLOOKUP(M102,'Appraisal Inputs'!$C$346:$BK$390,33,0),""))</f>
        <v/>
      </c>
      <c r="N134" s="300" t="str">
        <f>IF(IFERROR(HLOOKUP(N102,'Appraisal Inputs'!$C$346:$BK$390,33,0),"")="","",IFERROR(HLOOKUP(N102,'Appraisal Inputs'!$C$346:$BK$390,33,0),""))</f>
        <v/>
      </c>
      <c r="O134" s="299" t="str">
        <f>IF(IFERROR(HLOOKUP(O102,'Appraisal Inputs'!$C$346:$BK$390,33,0),"")="","",IFERROR(HLOOKUP(O102,'Appraisal Inputs'!$C$346:$BK$390,33,0),""))</f>
        <v/>
      </c>
      <c r="P134" s="300" t="str">
        <f>IF(IFERROR(HLOOKUP(P102,'Appraisal Inputs'!$C$346:$BK$390,33,0),"")="","",IFERROR(HLOOKUP(P102,'Appraisal Inputs'!$C$346:$BK$390,33,0),""))</f>
        <v/>
      </c>
      <c r="Q134" s="299" t="str">
        <f>IF(IFERROR(HLOOKUP(Q102,'Appraisal Inputs'!$C$346:$BK$390,33,0),"")="","",IFERROR(HLOOKUP(Q102,'Appraisal Inputs'!$C$346:$BK$390,33,0),""))</f>
        <v/>
      </c>
      <c r="R134" s="300" t="str">
        <f>IF(IFERROR(HLOOKUP(R102,'Appraisal Inputs'!$C$346:$BK$390,33,0),"")="","",IFERROR(HLOOKUP(R102,'Appraisal Inputs'!$C$346:$BK$390,33,0),""))</f>
        <v/>
      </c>
      <c r="S134" s="299" t="str">
        <f>IF(IFERROR(HLOOKUP(S102,'Appraisal Inputs'!$C$346:$BK$390,33,0),"")="","",IFERROR(HLOOKUP(S102,'Appraisal Inputs'!$C$346:$BK$390,33,0),""))</f>
        <v/>
      </c>
      <c r="T134" s="300" t="str">
        <f>IF(IFERROR(HLOOKUP(T102,'Appraisal Inputs'!$C$346:$BK$390,33,0),"")="","",IFERROR(HLOOKUP(T102,'Appraisal Inputs'!$C$346:$BK$390,33,0),""))</f>
        <v/>
      </c>
      <c r="U134" s="299" t="str">
        <f>IF(IFERROR(HLOOKUP(U102,'Appraisal Inputs'!$C$346:$BK$390,33,0),"")="","",IFERROR(HLOOKUP(U102,'Appraisal Inputs'!$C$346:$BK$390,33,0),""))</f>
        <v/>
      </c>
      <c r="V134" s="300" t="str">
        <f>IF(IFERROR(HLOOKUP(V102,'Appraisal Inputs'!$C$346:$BK$390,33,0),"")="","",IFERROR(HLOOKUP(V102,'Appraisal Inputs'!$C$346:$BK$390,33,0),""))</f>
        <v/>
      </c>
      <c r="W134" s="299" t="str">
        <f>IF(IFERROR(HLOOKUP(W102,'Appraisal Inputs'!$C$346:$BK$390,33,0),"")="","",IFERROR(HLOOKUP(W102,'Appraisal Inputs'!$C$346:$BK$390,33,0),""))</f>
        <v/>
      </c>
      <c r="X134" s="300" t="str">
        <f>IF(IFERROR(HLOOKUP(X102,'Appraisal Inputs'!$C$346:$BK$390,33,0),"")="","",IFERROR(HLOOKUP(X102,'Appraisal Inputs'!$C$346:$BK$390,33,0),""))</f>
        <v/>
      </c>
      <c r="Y134" s="299" t="str">
        <f>IF(IFERROR(HLOOKUP(Y102,'Appraisal Inputs'!$C$346:$BK$390,33,0),"")="","",IFERROR(HLOOKUP(Y102,'Appraisal Inputs'!$C$346:$BK$390,33,0),""))</f>
        <v/>
      </c>
      <c r="Z134" s="300" t="str">
        <f>IF(IFERROR(HLOOKUP(Z102,'Appraisal Inputs'!$C$346:$BK$390,33,0),"")="","",IFERROR(HLOOKUP(Z102,'Appraisal Inputs'!$C$346:$BK$390,33,0),""))</f>
        <v/>
      </c>
      <c r="AA134" s="299" t="str">
        <f>IF(IFERROR(HLOOKUP(AA102,'Appraisal Inputs'!$C$346:$BK$390,33,0),"")="","",IFERROR(HLOOKUP(AA102,'Appraisal Inputs'!$C$346:$BK$390,33,0),""))</f>
        <v/>
      </c>
      <c r="AB134" s="300" t="str">
        <f>IF(IFERROR(HLOOKUP(AB102,'Appraisal Inputs'!$C$346:$BK$390,33,0),"")="","",IFERROR(HLOOKUP(AB102,'Appraisal Inputs'!$C$346:$BK$390,33,0),""))</f>
        <v/>
      </c>
      <c r="AC134" s="299" t="str">
        <f>IF(IFERROR(HLOOKUP(AC102,'Appraisal Inputs'!$C$346:$BK$390,33,0),"")="","",IFERROR(HLOOKUP(AC102,'Appraisal Inputs'!$C$346:$BK$390,33,0),""))</f>
        <v/>
      </c>
      <c r="AD134" s="300" t="str">
        <f>IF(IFERROR(HLOOKUP(AD102,'Appraisal Inputs'!$C$346:$BK$390,33,0),"")="","",IFERROR(HLOOKUP(AD102,'Appraisal Inputs'!$C$346:$BK$390,33,0),""))</f>
        <v/>
      </c>
      <c r="AE134" s="299" t="str">
        <f>IF(IFERROR(HLOOKUP(AE102,'Appraisal Inputs'!$C$346:$BK$390,33,0),"")="","",IFERROR(HLOOKUP(AE102,'Appraisal Inputs'!$C$346:$BK$390,33,0),""))</f>
        <v/>
      </c>
      <c r="AF134" s="300" t="str">
        <f>IF(IFERROR(HLOOKUP(AF102,'Appraisal Inputs'!$C$346:$BK$390,33,0),"")="","",IFERROR(HLOOKUP(AF102,'Appraisal Inputs'!$C$346:$BK$390,33,0),""))</f>
        <v/>
      </c>
      <c r="AG134" s="299" t="str">
        <f>IF(IFERROR(HLOOKUP(AG102,'Appraisal Inputs'!$C$346:$BK$390,33,0),"")="","",IFERROR(HLOOKUP(AG102,'Appraisal Inputs'!$C$346:$BK$390,33,0),""))</f>
        <v/>
      </c>
      <c r="AH134" s="300" t="str">
        <f>IF(IFERROR(HLOOKUP(AH102,'Appraisal Inputs'!$C$346:$BK$390,33,0),"")="","",IFERROR(HLOOKUP(AH102,'Appraisal Inputs'!$C$346:$BK$390,33,0),""))</f>
        <v/>
      </c>
      <c r="AI134" s="299" t="str">
        <f>IF(IFERROR(HLOOKUP(AI102,'Appraisal Inputs'!$C$346:$BK$390,33,0),"")="","",IFERROR(HLOOKUP(AI102,'Appraisal Inputs'!$C$346:$BK$390,33,0),""))</f>
        <v/>
      </c>
      <c r="AJ134" s="300" t="str">
        <f>IF(IFERROR(HLOOKUP(AJ102,'Appraisal Inputs'!$C$346:$BK$390,33,0),"")="","",IFERROR(HLOOKUP(AJ102,'Appraisal Inputs'!$C$346:$BK$390,33,0),""))</f>
        <v/>
      </c>
      <c r="AK134" s="299" t="str">
        <f>IF(IFERROR(HLOOKUP(AK102,'Appraisal Inputs'!$C$346:$BK$390,33,0),"")="","",IFERROR(HLOOKUP(AK102,'Appraisal Inputs'!$C$346:$BK$390,33,0),""))</f>
        <v/>
      </c>
      <c r="AL134" s="300" t="str">
        <f>IF(IFERROR(HLOOKUP(AL102,'Appraisal Inputs'!$C$346:$BK$390,33,0),"")="","",IFERROR(HLOOKUP(AL102,'Appraisal Inputs'!$C$346:$BK$390,33,0),""))</f>
        <v/>
      </c>
      <c r="AM134" s="299" t="str">
        <f>IF(IFERROR(HLOOKUP(AM102,'Appraisal Inputs'!$C$346:$BK$390,33,0),"")="","",IFERROR(HLOOKUP(AM102,'Appraisal Inputs'!$C$346:$BK$390,33,0),""))</f>
        <v/>
      </c>
      <c r="AN134" s="300" t="str">
        <f>IF(IFERROR(HLOOKUP(AN102,'Appraisal Inputs'!$C$346:$BK$390,33,0),"")="","",IFERROR(HLOOKUP(AN102,'Appraisal Inputs'!$C$346:$BK$390,33,0),""))</f>
        <v/>
      </c>
      <c r="AO134" s="299" t="str">
        <f>IF(IFERROR(HLOOKUP(AO102,'Appraisal Inputs'!$C$346:$BK$390,33,0),"")="","",IFERROR(HLOOKUP(AO102,'Appraisal Inputs'!$C$346:$BK$390,33,0),""))</f>
        <v/>
      </c>
      <c r="AP134" s="300" t="str">
        <f>IF(IFERROR(HLOOKUP(AP102,'Appraisal Inputs'!$C$346:$BK$390,33,0),"")="","",IFERROR(HLOOKUP(AP102,'Appraisal Inputs'!$C$346:$BK$390,33,0),""))</f>
        <v/>
      </c>
      <c r="AQ134" s="299" t="str">
        <f>IF(IFERROR(HLOOKUP(AQ102,'Appraisal Inputs'!$C$346:$BK$390,33,0),"")="","",IFERROR(HLOOKUP(AQ102,'Appraisal Inputs'!$C$346:$BK$390,33,0),""))</f>
        <v/>
      </c>
      <c r="AR134" s="300" t="str">
        <f>IF(IFERROR(HLOOKUP(AR102,'Appraisal Inputs'!$C$346:$BK$390,33,0),"")="","",IFERROR(HLOOKUP(AR102,'Appraisal Inputs'!$C$346:$BK$390,33,0),""))</f>
        <v/>
      </c>
      <c r="AS134" s="299" t="str">
        <f>IF(IFERROR(HLOOKUP(AS102,'Appraisal Inputs'!$C$346:$BK$390,33,0),"")="","",IFERROR(HLOOKUP(AS102,'Appraisal Inputs'!$C$346:$BK$390,33,0),""))</f>
        <v/>
      </c>
      <c r="AT134" s="300" t="str">
        <f>IF(IFERROR(HLOOKUP(AT102,'Appraisal Inputs'!$C$346:$BK$390,33,0),"")="","",IFERROR(HLOOKUP(AT102,'Appraisal Inputs'!$C$346:$BK$390,33,0),""))</f>
        <v/>
      </c>
      <c r="AU134" s="299" t="str">
        <f>IF(IFERROR(HLOOKUP(AU102,'Appraisal Inputs'!$C$346:$BK$390,33,0),"")="","",IFERROR(HLOOKUP(AU102,'Appraisal Inputs'!$C$346:$BK$390,33,0),""))</f>
        <v/>
      </c>
      <c r="AV134" s="300" t="str">
        <f>IF(IFERROR(HLOOKUP(AV102,'Appraisal Inputs'!$C$346:$BK$390,33,0),"")="","",IFERROR(HLOOKUP(AV102,'Appraisal Inputs'!$C$346:$BK$390,33,0),""))</f>
        <v/>
      </c>
      <c r="AW134" s="299" t="str">
        <f>IF(IFERROR(HLOOKUP(AW102,'Appraisal Inputs'!$C$346:$BK$390,33,0),"")="","",IFERROR(HLOOKUP(AW102,'Appraisal Inputs'!$C$346:$BK$390,33,0),""))</f>
        <v/>
      </c>
      <c r="AX134" s="300" t="str">
        <f>IF(IFERROR(HLOOKUP(AX102,'Appraisal Inputs'!$C$346:$BK$390,33,0),"")="","",IFERROR(HLOOKUP(AX102,'Appraisal Inputs'!$C$346:$BK$390,33,0),""))</f>
        <v/>
      </c>
      <c r="AY134" s="299" t="str">
        <f>IF(IFERROR(HLOOKUP(AY102,'Appraisal Inputs'!$C$346:$BK$390,33,0),"")="","",IFERROR(HLOOKUP(AY102,'Appraisal Inputs'!$C$346:$BK$390,33,0),""))</f>
        <v/>
      </c>
      <c r="AZ134" s="300" t="str">
        <f>IF(IFERROR(HLOOKUP(AZ102,'Appraisal Inputs'!$C$346:$BK$390,33,0),"")="","",IFERROR(HLOOKUP(AZ102,'Appraisal Inputs'!$C$346:$BK$390,33,0),""))</f>
        <v/>
      </c>
      <c r="BA134" s="299" t="str">
        <f>IF(IFERROR(HLOOKUP(BA102,'Appraisal Inputs'!$C$346:$BK$390,33,0),"")="","",IFERROR(HLOOKUP(BA102,'Appraisal Inputs'!$C$346:$BK$390,33,0),""))</f>
        <v/>
      </c>
      <c r="BB134" s="300" t="str">
        <f>IF(IFERROR(HLOOKUP(BB102,'Appraisal Inputs'!$C$346:$BK$390,33,0),"")="","",IFERROR(HLOOKUP(BB102,'Appraisal Inputs'!$C$346:$BK$390,33,0),""))</f>
        <v/>
      </c>
      <c r="BC134" s="299" t="str">
        <f>IF(IFERROR(HLOOKUP(BC102,'Appraisal Inputs'!$C$346:$BK$390,33,0),"")="","",IFERROR(HLOOKUP(BC102,'Appraisal Inputs'!$C$346:$BK$390,33,0),""))</f>
        <v/>
      </c>
      <c r="BD134" s="300" t="str">
        <f>IF(IFERROR(HLOOKUP(BD102,'Appraisal Inputs'!$C$346:$BK$390,33,0),"")="","",IFERROR(HLOOKUP(BD102,'Appraisal Inputs'!$C$346:$BK$390,33,0),""))</f>
        <v/>
      </c>
      <c r="BE134" s="299" t="str">
        <f>IF(IFERROR(HLOOKUP(BE102,'Appraisal Inputs'!$C$346:$BK$390,33,0),"")="","",IFERROR(HLOOKUP(BE102,'Appraisal Inputs'!$C$346:$BK$390,33,0),""))</f>
        <v/>
      </c>
      <c r="BF134" s="300" t="str">
        <f>IF(IFERROR(HLOOKUP(BF102,'Appraisal Inputs'!$C$346:$BK$390,33,0),"")="","",IFERROR(HLOOKUP(BF102,'Appraisal Inputs'!$C$346:$BK$390,33,0),""))</f>
        <v/>
      </c>
      <c r="BG134" s="299" t="str">
        <f>IF(IFERROR(HLOOKUP(BG102,'Appraisal Inputs'!$C$346:$BK$390,33,0),"")="","",IFERROR(HLOOKUP(BG102,'Appraisal Inputs'!$C$346:$BK$390,33,0),""))</f>
        <v/>
      </c>
      <c r="BH134" s="300" t="str">
        <f>IF(IFERROR(HLOOKUP(BH102,'Appraisal Inputs'!$C$346:$BK$390,33,0),"")="","",IFERROR(HLOOKUP(BH102,'Appraisal Inputs'!$C$346:$BK$390,33,0),""))</f>
        <v/>
      </c>
      <c r="BI134" s="299" t="str">
        <f>IF(IFERROR(HLOOKUP(BI102,'Appraisal Inputs'!$C$346:$BK$390,33,0),"")="","",IFERROR(HLOOKUP(BI102,'Appraisal Inputs'!$C$346:$BK$390,33,0),""))</f>
        <v/>
      </c>
      <c r="BJ134" s="315" t="str">
        <f>IF(IFERROR(HLOOKUP(BJ102,'Appraisal Inputs'!$C$346:$BK$390,33,0),"")="","",IFERROR(HLOOKUP(BJ102,'Appraisal Inputs'!$C$346:$BK$390,33,0),""))</f>
        <v/>
      </c>
      <c r="BL134" s="299">
        <f t="shared" si="5"/>
        <v>0</v>
      </c>
      <c r="BM134" s="318" t="str">
        <f t="shared" si="4"/>
        <v>No</v>
      </c>
    </row>
    <row r="135" spans="1:65" x14ac:dyDescent="0.25">
      <c r="A135" s="86"/>
      <c r="B135" s="143" t="str">
        <f>'Appraisal Inputs'!C379</f>
        <v>Comp 30</v>
      </c>
      <c r="C135" s="299" t="str">
        <f>IF(IFERROR(HLOOKUP(C102,'Appraisal Inputs'!$C$346:$BK$390,34,0),"")="","",IFERROR(HLOOKUP(C102,'Appraisal Inputs'!$C$346:$BK$390,34,0),""))</f>
        <v/>
      </c>
      <c r="D135" s="300" t="str">
        <f>IF(IFERROR(HLOOKUP(D102,'Appraisal Inputs'!$C$346:$BK$390,34,0),"")="","",IFERROR(HLOOKUP(D102,'Appraisal Inputs'!$C$346:$BK$390,34,0),""))</f>
        <v/>
      </c>
      <c r="E135" s="299" t="str">
        <f>IF(IFERROR(HLOOKUP(E102,'Appraisal Inputs'!$C$346:$BK$390,34,0),"")="","",IFERROR(HLOOKUP(E102,'Appraisal Inputs'!$C$346:$BK$390,34,0),""))</f>
        <v/>
      </c>
      <c r="F135" s="300" t="str">
        <f>IF(IFERROR(HLOOKUP(F102,'Appraisal Inputs'!$C$346:$BK$390,34,0),"")="","",IFERROR(HLOOKUP(F102,'Appraisal Inputs'!$C$346:$BK$390,34,0),""))</f>
        <v/>
      </c>
      <c r="G135" s="299" t="str">
        <f>IF(IFERROR(HLOOKUP(G102,'Appraisal Inputs'!$C$346:$BK$390,34,0),"")="","",IFERROR(HLOOKUP(G102,'Appraisal Inputs'!$C$346:$BK$390,34,0),""))</f>
        <v/>
      </c>
      <c r="H135" s="300" t="str">
        <f>IF(IFERROR(HLOOKUP(H102,'Appraisal Inputs'!$C$346:$BK$390,34,0),"")="","",IFERROR(HLOOKUP(H102,'Appraisal Inputs'!$C$346:$BK$390,34,0),""))</f>
        <v/>
      </c>
      <c r="I135" s="299" t="str">
        <f>IF(IFERROR(HLOOKUP(I102,'Appraisal Inputs'!$C$346:$BK$390,34,0),"")="","",IFERROR(HLOOKUP(I102,'Appraisal Inputs'!$C$346:$BK$390,34,0),""))</f>
        <v/>
      </c>
      <c r="J135" s="300" t="str">
        <f>IF(IFERROR(HLOOKUP(J102,'Appraisal Inputs'!$C$346:$BK$390,34,0),"")="","",IFERROR(HLOOKUP(J102,'Appraisal Inputs'!$C$346:$BK$390,34,0),""))</f>
        <v/>
      </c>
      <c r="K135" s="299" t="str">
        <f>IF(IFERROR(HLOOKUP(K102,'Appraisal Inputs'!$C$346:$BK$390,34,0),"")="","",IFERROR(HLOOKUP(K102,'Appraisal Inputs'!$C$346:$BK$390,34,0),""))</f>
        <v/>
      </c>
      <c r="L135" s="300" t="str">
        <f>IF(IFERROR(HLOOKUP(L102,'Appraisal Inputs'!$C$346:$BK$390,34,0),"")="","",IFERROR(HLOOKUP(L102,'Appraisal Inputs'!$C$346:$BK$390,34,0),""))</f>
        <v/>
      </c>
      <c r="M135" s="299" t="str">
        <f>IF(IFERROR(HLOOKUP(M102,'Appraisal Inputs'!$C$346:$BK$390,34,0),"")="","",IFERROR(HLOOKUP(M102,'Appraisal Inputs'!$C$346:$BK$390,34,0),""))</f>
        <v/>
      </c>
      <c r="N135" s="300" t="str">
        <f>IF(IFERROR(HLOOKUP(N102,'Appraisal Inputs'!$C$346:$BK$390,34,0),"")="","",IFERROR(HLOOKUP(N102,'Appraisal Inputs'!$C$346:$BK$390,34,0),""))</f>
        <v/>
      </c>
      <c r="O135" s="299" t="str">
        <f>IF(IFERROR(HLOOKUP(O102,'Appraisal Inputs'!$C$346:$BK$390,34,0),"")="","",IFERROR(HLOOKUP(O102,'Appraisal Inputs'!$C$346:$BK$390,34,0),""))</f>
        <v/>
      </c>
      <c r="P135" s="300" t="str">
        <f>IF(IFERROR(HLOOKUP(P102,'Appraisal Inputs'!$C$346:$BK$390,34,0),"")="","",IFERROR(HLOOKUP(P102,'Appraisal Inputs'!$C$346:$BK$390,34,0),""))</f>
        <v/>
      </c>
      <c r="Q135" s="299" t="str">
        <f>IF(IFERROR(HLOOKUP(Q102,'Appraisal Inputs'!$C$346:$BK$390,34,0),"")="","",IFERROR(HLOOKUP(Q102,'Appraisal Inputs'!$C$346:$BK$390,34,0),""))</f>
        <v/>
      </c>
      <c r="R135" s="300" t="str">
        <f>IF(IFERROR(HLOOKUP(R102,'Appraisal Inputs'!$C$346:$BK$390,34,0),"")="","",IFERROR(HLOOKUP(R102,'Appraisal Inputs'!$C$346:$BK$390,34,0),""))</f>
        <v/>
      </c>
      <c r="S135" s="299" t="str">
        <f>IF(IFERROR(HLOOKUP(S102,'Appraisal Inputs'!$C$346:$BK$390,34,0),"")="","",IFERROR(HLOOKUP(S102,'Appraisal Inputs'!$C$346:$BK$390,34,0),""))</f>
        <v/>
      </c>
      <c r="T135" s="300" t="str">
        <f>IF(IFERROR(HLOOKUP(T102,'Appraisal Inputs'!$C$346:$BK$390,34,0),"")="","",IFERROR(HLOOKUP(T102,'Appraisal Inputs'!$C$346:$BK$390,34,0),""))</f>
        <v/>
      </c>
      <c r="U135" s="299" t="str">
        <f>IF(IFERROR(HLOOKUP(U102,'Appraisal Inputs'!$C$346:$BK$390,34,0),"")="","",IFERROR(HLOOKUP(U102,'Appraisal Inputs'!$C$346:$BK$390,34,0),""))</f>
        <v/>
      </c>
      <c r="V135" s="300" t="str">
        <f>IF(IFERROR(HLOOKUP(V102,'Appraisal Inputs'!$C$346:$BK$390,34,0),"")="","",IFERROR(HLOOKUP(V102,'Appraisal Inputs'!$C$346:$BK$390,34,0),""))</f>
        <v/>
      </c>
      <c r="W135" s="299" t="str">
        <f>IF(IFERROR(HLOOKUP(W102,'Appraisal Inputs'!$C$346:$BK$390,34,0),"")="","",IFERROR(HLOOKUP(W102,'Appraisal Inputs'!$C$346:$BK$390,34,0),""))</f>
        <v/>
      </c>
      <c r="X135" s="300" t="str">
        <f>IF(IFERROR(HLOOKUP(X102,'Appraisal Inputs'!$C$346:$BK$390,34,0),"")="","",IFERROR(HLOOKUP(X102,'Appraisal Inputs'!$C$346:$BK$390,34,0),""))</f>
        <v/>
      </c>
      <c r="Y135" s="299" t="str">
        <f>IF(IFERROR(HLOOKUP(Y102,'Appraisal Inputs'!$C$346:$BK$390,34,0),"")="","",IFERROR(HLOOKUP(Y102,'Appraisal Inputs'!$C$346:$BK$390,34,0),""))</f>
        <v/>
      </c>
      <c r="Z135" s="300" t="str">
        <f>IF(IFERROR(HLOOKUP(Z102,'Appraisal Inputs'!$C$346:$BK$390,34,0),"")="","",IFERROR(HLOOKUP(Z102,'Appraisal Inputs'!$C$346:$BK$390,34,0),""))</f>
        <v/>
      </c>
      <c r="AA135" s="299" t="str">
        <f>IF(IFERROR(HLOOKUP(AA102,'Appraisal Inputs'!$C$346:$BK$390,34,0),"")="","",IFERROR(HLOOKUP(AA102,'Appraisal Inputs'!$C$346:$BK$390,34,0),""))</f>
        <v/>
      </c>
      <c r="AB135" s="300" t="str">
        <f>IF(IFERROR(HLOOKUP(AB102,'Appraisal Inputs'!$C$346:$BK$390,34,0),"")="","",IFERROR(HLOOKUP(AB102,'Appraisal Inputs'!$C$346:$BK$390,34,0),""))</f>
        <v/>
      </c>
      <c r="AC135" s="299" t="str">
        <f>IF(IFERROR(HLOOKUP(AC102,'Appraisal Inputs'!$C$346:$BK$390,34,0),"")="","",IFERROR(HLOOKUP(AC102,'Appraisal Inputs'!$C$346:$BK$390,34,0),""))</f>
        <v/>
      </c>
      <c r="AD135" s="300" t="str">
        <f>IF(IFERROR(HLOOKUP(AD102,'Appraisal Inputs'!$C$346:$BK$390,34,0),"")="","",IFERROR(HLOOKUP(AD102,'Appraisal Inputs'!$C$346:$BK$390,34,0),""))</f>
        <v/>
      </c>
      <c r="AE135" s="299" t="str">
        <f>IF(IFERROR(HLOOKUP(AE102,'Appraisal Inputs'!$C$346:$BK$390,34,0),"")="","",IFERROR(HLOOKUP(AE102,'Appraisal Inputs'!$C$346:$BK$390,34,0),""))</f>
        <v/>
      </c>
      <c r="AF135" s="300" t="str">
        <f>IF(IFERROR(HLOOKUP(AF102,'Appraisal Inputs'!$C$346:$BK$390,34,0),"")="","",IFERROR(HLOOKUP(AF102,'Appraisal Inputs'!$C$346:$BK$390,34,0),""))</f>
        <v/>
      </c>
      <c r="AG135" s="299" t="str">
        <f>IF(IFERROR(HLOOKUP(AG102,'Appraisal Inputs'!$C$346:$BK$390,34,0),"")="","",IFERROR(HLOOKUP(AG102,'Appraisal Inputs'!$C$346:$BK$390,34,0),""))</f>
        <v/>
      </c>
      <c r="AH135" s="300" t="str">
        <f>IF(IFERROR(HLOOKUP(AH102,'Appraisal Inputs'!$C$346:$BK$390,34,0),"")="","",IFERROR(HLOOKUP(AH102,'Appraisal Inputs'!$C$346:$BK$390,34,0),""))</f>
        <v/>
      </c>
      <c r="AI135" s="299" t="str">
        <f>IF(IFERROR(HLOOKUP(AI102,'Appraisal Inputs'!$C$346:$BK$390,34,0),"")="","",IFERROR(HLOOKUP(AI102,'Appraisal Inputs'!$C$346:$BK$390,34,0),""))</f>
        <v/>
      </c>
      <c r="AJ135" s="300" t="str">
        <f>IF(IFERROR(HLOOKUP(AJ102,'Appraisal Inputs'!$C$346:$BK$390,34,0),"")="","",IFERROR(HLOOKUP(AJ102,'Appraisal Inputs'!$C$346:$BK$390,34,0),""))</f>
        <v/>
      </c>
      <c r="AK135" s="299" t="str">
        <f>IF(IFERROR(HLOOKUP(AK102,'Appraisal Inputs'!$C$346:$BK$390,34,0),"")="","",IFERROR(HLOOKUP(AK102,'Appraisal Inputs'!$C$346:$BK$390,34,0),""))</f>
        <v/>
      </c>
      <c r="AL135" s="300" t="str">
        <f>IF(IFERROR(HLOOKUP(AL102,'Appraisal Inputs'!$C$346:$BK$390,34,0),"")="","",IFERROR(HLOOKUP(AL102,'Appraisal Inputs'!$C$346:$BK$390,34,0),""))</f>
        <v/>
      </c>
      <c r="AM135" s="299" t="str">
        <f>IF(IFERROR(HLOOKUP(AM102,'Appraisal Inputs'!$C$346:$BK$390,34,0),"")="","",IFERROR(HLOOKUP(AM102,'Appraisal Inputs'!$C$346:$BK$390,34,0),""))</f>
        <v/>
      </c>
      <c r="AN135" s="300" t="str">
        <f>IF(IFERROR(HLOOKUP(AN102,'Appraisal Inputs'!$C$346:$BK$390,34,0),"")="","",IFERROR(HLOOKUP(AN102,'Appraisal Inputs'!$C$346:$BK$390,34,0),""))</f>
        <v/>
      </c>
      <c r="AO135" s="299" t="str">
        <f>IF(IFERROR(HLOOKUP(AO102,'Appraisal Inputs'!$C$346:$BK$390,34,0),"")="","",IFERROR(HLOOKUP(AO102,'Appraisal Inputs'!$C$346:$BK$390,34,0),""))</f>
        <v/>
      </c>
      <c r="AP135" s="300" t="str">
        <f>IF(IFERROR(HLOOKUP(AP102,'Appraisal Inputs'!$C$346:$BK$390,34,0),"")="","",IFERROR(HLOOKUP(AP102,'Appraisal Inputs'!$C$346:$BK$390,34,0),""))</f>
        <v/>
      </c>
      <c r="AQ135" s="299" t="str">
        <f>IF(IFERROR(HLOOKUP(AQ102,'Appraisal Inputs'!$C$346:$BK$390,34,0),"")="","",IFERROR(HLOOKUP(AQ102,'Appraisal Inputs'!$C$346:$BK$390,34,0),""))</f>
        <v/>
      </c>
      <c r="AR135" s="300" t="str">
        <f>IF(IFERROR(HLOOKUP(AR102,'Appraisal Inputs'!$C$346:$BK$390,34,0),"")="","",IFERROR(HLOOKUP(AR102,'Appraisal Inputs'!$C$346:$BK$390,34,0),""))</f>
        <v/>
      </c>
      <c r="AS135" s="299" t="str">
        <f>IF(IFERROR(HLOOKUP(AS102,'Appraisal Inputs'!$C$346:$BK$390,34,0),"")="","",IFERROR(HLOOKUP(AS102,'Appraisal Inputs'!$C$346:$BK$390,34,0),""))</f>
        <v/>
      </c>
      <c r="AT135" s="300" t="str">
        <f>IF(IFERROR(HLOOKUP(AT102,'Appraisal Inputs'!$C$346:$BK$390,34,0),"")="","",IFERROR(HLOOKUP(AT102,'Appraisal Inputs'!$C$346:$BK$390,34,0),""))</f>
        <v/>
      </c>
      <c r="AU135" s="299" t="str">
        <f>IF(IFERROR(HLOOKUP(AU102,'Appraisal Inputs'!$C$346:$BK$390,34,0),"")="","",IFERROR(HLOOKUP(AU102,'Appraisal Inputs'!$C$346:$BK$390,34,0),""))</f>
        <v/>
      </c>
      <c r="AV135" s="300" t="str">
        <f>IF(IFERROR(HLOOKUP(AV102,'Appraisal Inputs'!$C$346:$BK$390,34,0),"")="","",IFERROR(HLOOKUP(AV102,'Appraisal Inputs'!$C$346:$BK$390,34,0),""))</f>
        <v/>
      </c>
      <c r="AW135" s="299" t="str">
        <f>IF(IFERROR(HLOOKUP(AW102,'Appraisal Inputs'!$C$346:$BK$390,34,0),"")="","",IFERROR(HLOOKUP(AW102,'Appraisal Inputs'!$C$346:$BK$390,34,0),""))</f>
        <v/>
      </c>
      <c r="AX135" s="300" t="str">
        <f>IF(IFERROR(HLOOKUP(AX102,'Appraisal Inputs'!$C$346:$BK$390,34,0),"")="","",IFERROR(HLOOKUP(AX102,'Appraisal Inputs'!$C$346:$BK$390,34,0),""))</f>
        <v/>
      </c>
      <c r="AY135" s="299" t="str">
        <f>IF(IFERROR(HLOOKUP(AY102,'Appraisal Inputs'!$C$346:$BK$390,34,0),"")="","",IFERROR(HLOOKUP(AY102,'Appraisal Inputs'!$C$346:$BK$390,34,0),""))</f>
        <v/>
      </c>
      <c r="AZ135" s="300" t="str">
        <f>IF(IFERROR(HLOOKUP(AZ102,'Appraisal Inputs'!$C$346:$BK$390,34,0),"")="","",IFERROR(HLOOKUP(AZ102,'Appraisal Inputs'!$C$346:$BK$390,34,0),""))</f>
        <v/>
      </c>
      <c r="BA135" s="299" t="str">
        <f>IF(IFERROR(HLOOKUP(BA102,'Appraisal Inputs'!$C$346:$BK$390,34,0),"")="","",IFERROR(HLOOKUP(BA102,'Appraisal Inputs'!$C$346:$BK$390,34,0),""))</f>
        <v/>
      </c>
      <c r="BB135" s="300" t="str">
        <f>IF(IFERROR(HLOOKUP(BB102,'Appraisal Inputs'!$C$346:$BK$390,34,0),"")="","",IFERROR(HLOOKUP(BB102,'Appraisal Inputs'!$C$346:$BK$390,34,0),""))</f>
        <v/>
      </c>
      <c r="BC135" s="299" t="str">
        <f>IF(IFERROR(HLOOKUP(BC102,'Appraisal Inputs'!$C$346:$BK$390,34,0),"")="","",IFERROR(HLOOKUP(BC102,'Appraisal Inputs'!$C$346:$BK$390,34,0),""))</f>
        <v/>
      </c>
      <c r="BD135" s="300" t="str">
        <f>IF(IFERROR(HLOOKUP(BD102,'Appraisal Inputs'!$C$346:$BK$390,34,0),"")="","",IFERROR(HLOOKUP(BD102,'Appraisal Inputs'!$C$346:$BK$390,34,0),""))</f>
        <v/>
      </c>
      <c r="BE135" s="299" t="str">
        <f>IF(IFERROR(HLOOKUP(BE102,'Appraisal Inputs'!$C$346:$BK$390,34,0),"")="","",IFERROR(HLOOKUP(BE102,'Appraisal Inputs'!$C$346:$BK$390,34,0),""))</f>
        <v/>
      </c>
      <c r="BF135" s="300" t="str">
        <f>IF(IFERROR(HLOOKUP(BF102,'Appraisal Inputs'!$C$346:$BK$390,34,0),"")="","",IFERROR(HLOOKUP(BF102,'Appraisal Inputs'!$C$346:$BK$390,34,0),""))</f>
        <v/>
      </c>
      <c r="BG135" s="299" t="str">
        <f>IF(IFERROR(HLOOKUP(BG102,'Appraisal Inputs'!$C$346:$BK$390,34,0),"")="","",IFERROR(HLOOKUP(BG102,'Appraisal Inputs'!$C$346:$BK$390,34,0),""))</f>
        <v/>
      </c>
      <c r="BH135" s="300" t="str">
        <f>IF(IFERROR(HLOOKUP(BH102,'Appraisal Inputs'!$C$346:$BK$390,34,0),"")="","",IFERROR(HLOOKUP(BH102,'Appraisal Inputs'!$C$346:$BK$390,34,0),""))</f>
        <v/>
      </c>
      <c r="BI135" s="299" t="str">
        <f>IF(IFERROR(HLOOKUP(BI102,'Appraisal Inputs'!$C$346:$BK$390,34,0),"")="","",IFERROR(HLOOKUP(BI102,'Appraisal Inputs'!$C$346:$BK$390,34,0),""))</f>
        <v/>
      </c>
      <c r="BJ135" s="315" t="str">
        <f>IF(IFERROR(HLOOKUP(BJ102,'Appraisal Inputs'!$C$346:$BK$390,34,0),"")="","",IFERROR(HLOOKUP(BJ102,'Appraisal Inputs'!$C$346:$BK$390,34,0),""))</f>
        <v/>
      </c>
      <c r="BL135" s="299">
        <f t="shared" si="5"/>
        <v>0</v>
      </c>
      <c r="BM135" s="318" t="str">
        <f t="shared" si="4"/>
        <v>No</v>
      </c>
    </row>
    <row r="136" spans="1:65" x14ac:dyDescent="0.25">
      <c r="A136" s="86"/>
      <c r="B136" s="143" t="str">
        <f>'Appraisal Inputs'!C380</f>
        <v>Comp 31</v>
      </c>
      <c r="C136" s="299" t="str">
        <f>IF(IFERROR(HLOOKUP(C102,'Appraisal Inputs'!$C$346:$BK$390,35,0),"")="","",IFERROR(HLOOKUP(C102,'Appraisal Inputs'!$C$346:$BK$390,35,0),""))</f>
        <v/>
      </c>
      <c r="D136" s="300" t="str">
        <f>IF(IFERROR(HLOOKUP(D102,'Appraisal Inputs'!$C$346:$BK$390,35,0),"")="","",IFERROR(HLOOKUP(D102,'Appraisal Inputs'!$C$346:$BK$390,35,0),""))</f>
        <v/>
      </c>
      <c r="E136" s="299" t="str">
        <f>IF(IFERROR(HLOOKUP(E102,'Appraisal Inputs'!$C$346:$BK$390,35,0),"")="","",IFERROR(HLOOKUP(E102,'Appraisal Inputs'!$C$346:$BK$390,35,0),""))</f>
        <v/>
      </c>
      <c r="F136" s="300" t="str">
        <f>IF(IFERROR(HLOOKUP(F102,'Appraisal Inputs'!$C$346:$BK$390,35,0),"")="","",IFERROR(HLOOKUP(F102,'Appraisal Inputs'!$C$346:$BK$390,35,0),""))</f>
        <v/>
      </c>
      <c r="G136" s="299" t="str">
        <f>IF(IFERROR(HLOOKUP(G102,'Appraisal Inputs'!$C$346:$BK$390,35,0),"")="","",IFERROR(HLOOKUP(G102,'Appraisal Inputs'!$C$346:$BK$390,35,0),""))</f>
        <v/>
      </c>
      <c r="H136" s="300" t="str">
        <f>IF(IFERROR(HLOOKUP(H102,'Appraisal Inputs'!$C$346:$BK$390,35,0),"")="","",IFERROR(HLOOKUP(H102,'Appraisal Inputs'!$C$346:$BK$390,35,0),""))</f>
        <v/>
      </c>
      <c r="I136" s="299" t="str">
        <f>IF(IFERROR(HLOOKUP(I102,'Appraisal Inputs'!$C$346:$BK$390,35,0),"")="","",IFERROR(HLOOKUP(I102,'Appraisal Inputs'!$C$346:$BK$390,35,0),""))</f>
        <v/>
      </c>
      <c r="J136" s="300" t="str">
        <f>IF(IFERROR(HLOOKUP(J102,'Appraisal Inputs'!$C$346:$BK$390,35,0),"")="","",IFERROR(HLOOKUP(J102,'Appraisal Inputs'!$C$346:$BK$390,35,0),""))</f>
        <v/>
      </c>
      <c r="K136" s="299" t="str">
        <f>IF(IFERROR(HLOOKUP(K102,'Appraisal Inputs'!$C$346:$BK$390,35,0),"")="","",IFERROR(HLOOKUP(K102,'Appraisal Inputs'!$C$346:$BK$390,35,0),""))</f>
        <v/>
      </c>
      <c r="L136" s="300" t="str">
        <f>IF(IFERROR(HLOOKUP(L102,'Appraisal Inputs'!$C$346:$BK$390,35,0),"")="","",IFERROR(HLOOKUP(L102,'Appraisal Inputs'!$C$346:$BK$390,35,0),""))</f>
        <v/>
      </c>
      <c r="M136" s="299" t="str">
        <f>IF(IFERROR(HLOOKUP(M102,'Appraisal Inputs'!$C$346:$BK$390,35,0),"")="","",IFERROR(HLOOKUP(M102,'Appraisal Inputs'!$C$346:$BK$390,35,0),""))</f>
        <v/>
      </c>
      <c r="N136" s="300" t="str">
        <f>IF(IFERROR(HLOOKUP(N102,'Appraisal Inputs'!$C$346:$BK$390,35,0),"")="","",IFERROR(HLOOKUP(N102,'Appraisal Inputs'!$C$346:$BK$390,35,0),""))</f>
        <v/>
      </c>
      <c r="O136" s="299" t="str">
        <f>IF(IFERROR(HLOOKUP(O102,'Appraisal Inputs'!$C$346:$BK$390,35,0),"")="","",IFERROR(HLOOKUP(O102,'Appraisal Inputs'!$C$346:$BK$390,35,0),""))</f>
        <v/>
      </c>
      <c r="P136" s="300" t="str">
        <f>IF(IFERROR(HLOOKUP(P102,'Appraisal Inputs'!$C$346:$BK$390,35,0),"")="","",IFERROR(HLOOKUP(P102,'Appraisal Inputs'!$C$346:$BK$390,35,0),""))</f>
        <v/>
      </c>
      <c r="Q136" s="299" t="str">
        <f>IF(IFERROR(HLOOKUP(Q102,'Appraisal Inputs'!$C$346:$BK$390,35,0),"")="","",IFERROR(HLOOKUP(Q102,'Appraisal Inputs'!$C$346:$BK$390,35,0),""))</f>
        <v/>
      </c>
      <c r="R136" s="300" t="str">
        <f>IF(IFERROR(HLOOKUP(R102,'Appraisal Inputs'!$C$346:$BK$390,35,0),"")="","",IFERROR(HLOOKUP(R102,'Appraisal Inputs'!$C$346:$BK$390,35,0),""))</f>
        <v/>
      </c>
      <c r="S136" s="299" t="str">
        <f>IF(IFERROR(HLOOKUP(S102,'Appraisal Inputs'!$C$346:$BK$390,35,0),"")="","",IFERROR(HLOOKUP(S102,'Appraisal Inputs'!$C$346:$BK$390,35,0),""))</f>
        <v/>
      </c>
      <c r="T136" s="300" t="str">
        <f>IF(IFERROR(HLOOKUP(T102,'Appraisal Inputs'!$C$346:$BK$390,35,0),"")="","",IFERROR(HLOOKUP(T102,'Appraisal Inputs'!$C$346:$BK$390,35,0),""))</f>
        <v/>
      </c>
      <c r="U136" s="299" t="str">
        <f>IF(IFERROR(HLOOKUP(U102,'Appraisal Inputs'!$C$346:$BK$390,35,0),"")="","",IFERROR(HLOOKUP(U102,'Appraisal Inputs'!$C$346:$BK$390,35,0),""))</f>
        <v/>
      </c>
      <c r="V136" s="300" t="str">
        <f>IF(IFERROR(HLOOKUP(V102,'Appraisal Inputs'!$C$346:$BK$390,35,0),"")="","",IFERROR(HLOOKUP(V102,'Appraisal Inputs'!$C$346:$BK$390,35,0),""))</f>
        <v/>
      </c>
      <c r="W136" s="299" t="str">
        <f>IF(IFERROR(HLOOKUP(W102,'Appraisal Inputs'!$C$346:$BK$390,35,0),"")="","",IFERROR(HLOOKUP(W102,'Appraisal Inputs'!$C$346:$BK$390,35,0),""))</f>
        <v/>
      </c>
      <c r="X136" s="300" t="str">
        <f>IF(IFERROR(HLOOKUP(X102,'Appraisal Inputs'!$C$346:$BK$390,35,0),"")="","",IFERROR(HLOOKUP(X102,'Appraisal Inputs'!$C$346:$BK$390,35,0),""))</f>
        <v/>
      </c>
      <c r="Y136" s="299" t="str">
        <f>IF(IFERROR(HLOOKUP(Y102,'Appraisal Inputs'!$C$346:$BK$390,35,0),"")="","",IFERROR(HLOOKUP(Y102,'Appraisal Inputs'!$C$346:$BK$390,35,0),""))</f>
        <v/>
      </c>
      <c r="Z136" s="300" t="str">
        <f>IF(IFERROR(HLOOKUP(Z102,'Appraisal Inputs'!$C$346:$BK$390,35,0),"")="","",IFERROR(HLOOKUP(Z102,'Appraisal Inputs'!$C$346:$BK$390,35,0),""))</f>
        <v/>
      </c>
      <c r="AA136" s="299" t="str">
        <f>IF(IFERROR(HLOOKUP(AA102,'Appraisal Inputs'!$C$346:$BK$390,35,0),"")="","",IFERROR(HLOOKUP(AA102,'Appraisal Inputs'!$C$346:$BK$390,35,0),""))</f>
        <v/>
      </c>
      <c r="AB136" s="300" t="str">
        <f>IF(IFERROR(HLOOKUP(AB102,'Appraisal Inputs'!$C$346:$BK$390,35,0),"")="","",IFERROR(HLOOKUP(AB102,'Appraisal Inputs'!$C$346:$BK$390,35,0),""))</f>
        <v/>
      </c>
      <c r="AC136" s="299" t="str">
        <f>IF(IFERROR(HLOOKUP(AC102,'Appraisal Inputs'!$C$346:$BK$390,35,0),"")="","",IFERROR(HLOOKUP(AC102,'Appraisal Inputs'!$C$346:$BK$390,35,0),""))</f>
        <v/>
      </c>
      <c r="AD136" s="300" t="str">
        <f>IF(IFERROR(HLOOKUP(AD102,'Appraisal Inputs'!$C$346:$BK$390,35,0),"")="","",IFERROR(HLOOKUP(AD102,'Appraisal Inputs'!$C$346:$BK$390,35,0),""))</f>
        <v/>
      </c>
      <c r="AE136" s="299" t="str">
        <f>IF(IFERROR(HLOOKUP(AE102,'Appraisal Inputs'!$C$346:$BK$390,35,0),"")="","",IFERROR(HLOOKUP(AE102,'Appraisal Inputs'!$C$346:$BK$390,35,0),""))</f>
        <v/>
      </c>
      <c r="AF136" s="300" t="str">
        <f>IF(IFERROR(HLOOKUP(AF102,'Appraisal Inputs'!$C$346:$BK$390,35,0),"")="","",IFERROR(HLOOKUP(AF102,'Appraisal Inputs'!$C$346:$BK$390,35,0),""))</f>
        <v/>
      </c>
      <c r="AG136" s="299" t="str">
        <f>IF(IFERROR(HLOOKUP(AG102,'Appraisal Inputs'!$C$346:$BK$390,35,0),"")="","",IFERROR(HLOOKUP(AG102,'Appraisal Inputs'!$C$346:$BK$390,35,0),""))</f>
        <v/>
      </c>
      <c r="AH136" s="300" t="str">
        <f>IF(IFERROR(HLOOKUP(AH102,'Appraisal Inputs'!$C$346:$BK$390,35,0),"")="","",IFERROR(HLOOKUP(AH102,'Appraisal Inputs'!$C$346:$BK$390,35,0),""))</f>
        <v/>
      </c>
      <c r="AI136" s="299" t="str">
        <f>IF(IFERROR(HLOOKUP(AI102,'Appraisal Inputs'!$C$346:$BK$390,35,0),"")="","",IFERROR(HLOOKUP(AI102,'Appraisal Inputs'!$C$346:$BK$390,35,0),""))</f>
        <v/>
      </c>
      <c r="AJ136" s="300" t="str">
        <f>IF(IFERROR(HLOOKUP(AJ102,'Appraisal Inputs'!$C$346:$BK$390,35,0),"")="","",IFERROR(HLOOKUP(AJ102,'Appraisal Inputs'!$C$346:$BK$390,35,0),""))</f>
        <v/>
      </c>
      <c r="AK136" s="299" t="str">
        <f>IF(IFERROR(HLOOKUP(AK102,'Appraisal Inputs'!$C$346:$BK$390,35,0),"")="","",IFERROR(HLOOKUP(AK102,'Appraisal Inputs'!$C$346:$BK$390,35,0),""))</f>
        <v/>
      </c>
      <c r="AL136" s="300" t="str">
        <f>IF(IFERROR(HLOOKUP(AL102,'Appraisal Inputs'!$C$346:$BK$390,35,0),"")="","",IFERROR(HLOOKUP(AL102,'Appraisal Inputs'!$C$346:$BK$390,35,0),""))</f>
        <v/>
      </c>
      <c r="AM136" s="299" t="str">
        <f>IF(IFERROR(HLOOKUP(AM102,'Appraisal Inputs'!$C$346:$BK$390,35,0),"")="","",IFERROR(HLOOKUP(AM102,'Appraisal Inputs'!$C$346:$BK$390,35,0),""))</f>
        <v/>
      </c>
      <c r="AN136" s="300" t="str">
        <f>IF(IFERROR(HLOOKUP(AN102,'Appraisal Inputs'!$C$346:$BK$390,35,0),"")="","",IFERROR(HLOOKUP(AN102,'Appraisal Inputs'!$C$346:$BK$390,35,0),""))</f>
        <v/>
      </c>
      <c r="AO136" s="299" t="str">
        <f>IF(IFERROR(HLOOKUP(AO102,'Appraisal Inputs'!$C$346:$BK$390,35,0),"")="","",IFERROR(HLOOKUP(AO102,'Appraisal Inputs'!$C$346:$BK$390,35,0),""))</f>
        <v/>
      </c>
      <c r="AP136" s="300" t="str">
        <f>IF(IFERROR(HLOOKUP(AP102,'Appraisal Inputs'!$C$346:$BK$390,35,0),"")="","",IFERROR(HLOOKUP(AP102,'Appraisal Inputs'!$C$346:$BK$390,35,0),""))</f>
        <v/>
      </c>
      <c r="AQ136" s="299" t="str">
        <f>IF(IFERROR(HLOOKUP(AQ102,'Appraisal Inputs'!$C$346:$BK$390,35,0),"")="","",IFERROR(HLOOKUP(AQ102,'Appraisal Inputs'!$C$346:$BK$390,35,0),""))</f>
        <v/>
      </c>
      <c r="AR136" s="300" t="str">
        <f>IF(IFERROR(HLOOKUP(AR102,'Appraisal Inputs'!$C$346:$BK$390,35,0),"")="","",IFERROR(HLOOKUP(AR102,'Appraisal Inputs'!$C$346:$BK$390,35,0),""))</f>
        <v/>
      </c>
      <c r="AS136" s="299" t="str">
        <f>IF(IFERROR(HLOOKUP(AS102,'Appraisal Inputs'!$C$346:$BK$390,35,0),"")="","",IFERROR(HLOOKUP(AS102,'Appraisal Inputs'!$C$346:$BK$390,35,0),""))</f>
        <v/>
      </c>
      <c r="AT136" s="300" t="str">
        <f>IF(IFERROR(HLOOKUP(AT102,'Appraisal Inputs'!$C$346:$BK$390,35,0),"")="","",IFERROR(HLOOKUP(AT102,'Appraisal Inputs'!$C$346:$BK$390,35,0),""))</f>
        <v/>
      </c>
      <c r="AU136" s="299" t="str">
        <f>IF(IFERROR(HLOOKUP(AU102,'Appraisal Inputs'!$C$346:$BK$390,35,0),"")="","",IFERROR(HLOOKUP(AU102,'Appraisal Inputs'!$C$346:$BK$390,35,0),""))</f>
        <v/>
      </c>
      <c r="AV136" s="300" t="str">
        <f>IF(IFERROR(HLOOKUP(AV102,'Appraisal Inputs'!$C$346:$BK$390,35,0),"")="","",IFERROR(HLOOKUP(AV102,'Appraisal Inputs'!$C$346:$BK$390,35,0),""))</f>
        <v/>
      </c>
      <c r="AW136" s="299" t="str">
        <f>IF(IFERROR(HLOOKUP(AW102,'Appraisal Inputs'!$C$346:$BK$390,35,0),"")="","",IFERROR(HLOOKUP(AW102,'Appraisal Inputs'!$C$346:$BK$390,35,0),""))</f>
        <v/>
      </c>
      <c r="AX136" s="300" t="str">
        <f>IF(IFERROR(HLOOKUP(AX102,'Appraisal Inputs'!$C$346:$BK$390,35,0),"")="","",IFERROR(HLOOKUP(AX102,'Appraisal Inputs'!$C$346:$BK$390,35,0),""))</f>
        <v/>
      </c>
      <c r="AY136" s="299" t="str">
        <f>IF(IFERROR(HLOOKUP(AY102,'Appraisal Inputs'!$C$346:$BK$390,35,0),"")="","",IFERROR(HLOOKUP(AY102,'Appraisal Inputs'!$C$346:$BK$390,35,0),""))</f>
        <v/>
      </c>
      <c r="AZ136" s="300" t="str">
        <f>IF(IFERROR(HLOOKUP(AZ102,'Appraisal Inputs'!$C$346:$BK$390,35,0),"")="","",IFERROR(HLOOKUP(AZ102,'Appraisal Inputs'!$C$346:$BK$390,35,0),""))</f>
        <v/>
      </c>
      <c r="BA136" s="299" t="str">
        <f>IF(IFERROR(HLOOKUP(BA102,'Appraisal Inputs'!$C$346:$BK$390,35,0),"")="","",IFERROR(HLOOKUP(BA102,'Appraisal Inputs'!$C$346:$BK$390,35,0),""))</f>
        <v/>
      </c>
      <c r="BB136" s="300" t="str">
        <f>IF(IFERROR(HLOOKUP(BB102,'Appraisal Inputs'!$C$346:$BK$390,35,0),"")="","",IFERROR(HLOOKUP(BB102,'Appraisal Inputs'!$C$346:$BK$390,35,0),""))</f>
        <v/>
      </c>
      <c r="BC136" s="299" t="str">
        <f>IF(IFERROR(HLOOKUP(BC102,'Appraisal Inputs'!$C$346:$BK$390,35,0),"")="","",IFERROR(HLOOKUP(BC102,'Appraisal Inputs'!$C$346:$BK$390,35,0),""))</f>
        <v/>
      </c>
      <c r="BD136" s="300" t="str">
        <f>IF(IFERROR(HLOOKUP(BD102,'Appraisal Inputs'!$C$346:$BK$390,35,0),"")="","",IFERROR(HLOOKUP(BD102,'Appraisal Inputs'!$C$346:$BK$390,35,0),""))</f>
        <v/>
      </c>
      <c r="BE136" s="299" t="str">
        <f>IF(IFERROR(HLOOKUP(BE102,'Appraisal Inputs'!$C$346:$BK$390,35,0),"")="","",IFERROR(HLOOKUP(BE102,'Appraisal Inputs'!$C$346:$BK$390,35,0),""))</f>
        <v/>
      </c>
      <c r="BF136" s="300" t="str">
        <f>IF(IFERROR(HLOOKUP(BF102,'Appraisal Inputs'!$C$346:$BK$390,35,0),"")="","",IFERROR(HLOOKUP(BF102,'Appraisal Inputs'!$C$346:$BK$390,35,0),""))</f>
        <v/>
      </c>
      <c r="BG136" s="299" t="str">
        <f>IF(IFERROR(HLOOKUP(BG102,'Appraisal Inputs'!$C$346:$BK$390,35,0),"")="","",IFERROR(HLOOKUP(BG102,'Appraisal Inputs'!$C$346:$BK$390,35,0),""))</f>
        <v/>
      </c>
      <c r="BH136" s="300" t="str">
        <f>IF(IFERROR(HLOOKUP(BH102,'Appraisal Inputs'!$C$346:$BK$390,35,0),"")="","",IFERROR(HLOOKUP(BH102,'Appraisal Inputs'!$C$346:$BK$390,35,0),""))</f>
        <v/>
      </c>
      <c r="BI136" s="299" t="str">
        <f>IF(IFERROR(HLOOKUP(BI102,'Appraisal Inputs'!$C$346:$BK$390,35,0),"")="","",IFERROR(HLOOKUP(BI102,'Appraisal Inputs'!$C$346:$BK$390,35,0),""))</f>
        <v/>
      </c>
      <c r="BJ136" s="315" t="str">
        <f>IF(IFERROR(HLOOKUP(BJ102,'Appraisal Inputs'!$C$346:$BK$390,35,0),"")="","",IFERROR(HLOOKUP(BJ102,'Appraisal Inputs'!$C$346:$BK$390,35,0),""))</f>
        <v/>
      </c>
      <c r="BL136" s="299">
        <f t="shared" si="5"/>
        <v>0</v>
      </c>
      <c r="BM136" s="318" t="str">
        <f t="shared" si="4"/>
        <v>No</v>
      </c>
    </row>
    <row r="137" spans="1:65" x14ac:dyDescent="0.25">
      <c r="A137" s="86"/>
      <c r="B137" s="143" t="str">
        <f>'Appraisal Inputs'!C381</f>
        <v>Comp 32</v>
      </c>
      <c r="C137" s="299" t="str">
        <f>IF(IFERROR(HLOOKUP(C102,'Appraisal Inputs'!$C$346:$BK$390,36,0),"")="","",IFERROR(HLOOKUP(C102,'Appraisal Inputs'!$C$346:$BK$390,36,0),""))</f>
        <v/>
      </c>
      <c r="D137" s="300" t="str">
        <f>IF(IFERROR(HLOOKUP(D102,'Appraisal Inputs'!$C$346:$BK$390,36,0),"")="","",IFERROR(HLOOKUP(D102,'Appraisal Inputs'!$C$346:$BK$390,36,0),""))</f>
        <v/>
      </c>
      <c r="E137" s="299" t="str">
        <f>IF(IFERROR(HLOOKUP(E102,'Appraisal Inputs'!$C$346:$BK$390,36,0),"")="","",IFERROR(HLOOKUP(E102,'Appraisal Inputs'!$C$346:$BK$390,36,0),""))</f>
        <v/>
      </c>
      <c r="F137" s="300" t="str">
        <f>IF(IFERROR(HLOOKUP(F102,'Appraisal Inputs'!$C$346:$BK$390,36,0),"")="","",IFERROR(HLOOKUP(F102,'Appraisal Inputs'!$C$346:$BK$390,36,0),""))</f>
        <v/>
      </c>
      <c r="G137" s="299" t="str">
        <f>IF(IFERROR(HLOOKUP(G102,'Appraisal Inputs'!$C$346:$BK$390,36,0),"")="","",IFERROR(HLOOKUP(G102,'Appraisal Inputs'!$C$346:$BK$390,36,0),""))</f>
        <v/>
      </c>
      <c r="H137" s="300" t="str">
        <f>IF(IFERROR(HLOOKUP(H102,'Appraisal Inputs'!$C$346:$BK$390,36,0),"")="","",IFERROR(HLOOKUP(H102,'Appraisal Inputs'!$C$346:$BK$390,36,0),""))</f>
        <v/>
      </c>
      <c r="I137" s="299" t="str">
        <f>IF(IFERROR(HLOOKUP(I102,'Appraisal Inputs'!$C$346:$BK$390,36,0),"")="","",IFERROR(HLOOKUP(I102,'Appraisal Inputs'!$C$346:$BK$390,36,0),""))</f>
        <v/>
      </c>
      <c r="J137" s="300" t="str">
        <f>IF(IFERROR(HLOOKUP(J102,'Appraisal Inputs'!$C$346:$BK$390,36,0),"")="","",IFERROR(HLOOKUP(J102,'Appraisal Inputs'!$C$346:$BK$390,36,0),""))</f>
        <v/>
      </c>
      <c r="K137" s="299" t="str">
        <f>IF(IFERROR(HLOOKUP(K102,'Appraisal Inputs'!$C$346:$BK$390,36,0),"")="","",IFERROR(HLOOKUP(K102,'Appraisal Inputs'!$C$346:$BK$390,36,0),""))</f>
        <v/>
      </c>
      <c r="L137" s="300" t="str">
        <f>IF(IFERROR(HLOOKUP(L102,'Appraisal Inputs'!$C$346:$BK$390,36,0),"")="","",IFERROR(HLOOKUP(L102,'Appraisal Inputs'!$C$346:$BK$390,36,0),""))</f>
        <v/>
      </c>
      <c r="M137" s="299" t="str">
        <f>IF(IFERROR(HLOOKUP(M102,'Appraisal Inputs'!$C$346:$BK$390,36,0),"")="","",IFERROR(HLOOKUP(M102,'Appraisal Inputs'!$C$346:$BK$390,36,0),""))</f>
        <v/>
      </c>
      <c r="N137" s="300" t="str">
        <f>IF(IFERROR(HLOOKUP(N102,'Appraisal Inputs'!$C$346:$BK$390,36,0),"")="","",IFERROR(HLOOKUP(N102,'Appraisal Inputs'!$C$346:$BK$390,36,0),""))</f>
        <v/>
      </c>
      <c r="O137" s="299" t="str">
        <f>IF(IFERROR(HLOOKUP(O102,'Appraisal Inputs'!$C$346:$BK$390,36,0),"")="","",IFERROR(HLOOKUP(O102,'Appraisal Inputs'!$C$346:$BK$390,36,0),""))</f>
        <v/>
      </c>
      <c r="P137" s="300" t="str">
        <f>IF(IFERROR(HLOOKUP(P102,'Appraisal Inputs'!$C$346:$BK$390,36,0),"")="","",IFERROR(HLOOKUP(P102,'Appraisal Inputs'!$C$346:$BK$390,36,0),""))</f>
        <v/>
      </c>
      <c r="Q137" s="299" t="str">
        <f>IF(IFERROR(HLOOKUP(Q102,'Appraisal Inputs'!$C$346:$BK$390,36,0),"")="","",IFERROR(HLOOKUP(Q102,'Appraisal Inputs'!$C$346:$BK$390,36,0),""))</f>
        <v/>
      </c>
      <c r="R137" s="300" t="str">
        <f>IF(IFERROR(HLOOKUP(R102,'Appraisal Inputs'!$C$346:$BK$390,36,0),"")="","",IFERROR(HLOOKUP(R102,'Appraisal Inputs'!$C$346:$BK$390,36,0),""))</f>
        <v/>
      </c>
      <c r="S137" s="299" t="str">
        <f>IF(IFERROR(HLOOKUP(S102,'Appraisal Inputs'!$C$346:$BK$390,36,0),"")="","",IFERROR(HLOOKUP(S102,'Appraisal Inputs'!$C$346:$BK$390,36,0),""))</f>
        <v/>
      </c>
      <c r="T137" s="300" t="str">
        <f>IF(IFERROR(HLOOKUP(T102,'Appraisal Inputs'!$C$346:$BK$390,36,0),"")="","",IFERROR(HLOOKUP(T102,'Appraisal Inputs'!$C$346:$BK$390,36,0),""))</f>
        <v/>
      </c>
      <c r="U137" s="299" t="str">
        <f>IF(IFERROR(HLOOKUP(U102,'Appraisal Inputs'!$C$346:$BK$390,36,0),"")="","",IFERROR(HLOOKUP(U102,'Appraisal Inputs'!$C$346:$BK$390,36,0),""))</f>
        <v/>
      </c>
      <c r="V137" s="300" t="str">
        <f>IF(IFERROR(HLOOKUP(V102,'Appraisal Inputs'!$C$346:$BK$390,36,0),"")="","",IFERROR(HLOOKUP(V102,'Appraisal Inputs'!$C$346:$BK$390,36,0),""))</f>
        <v/>
      </c>
      <c r="W137" s="299" t="str">
        <f>IF(IFERROR(HLOOKUP(W102,'Appraisal Inputs'!$C$346:$BK$390,36,0),"")="","",IFERROR(HLOOKUP(W102,'Appraisal Inputs'!$C$346:$BK$390,36,0),""))</f>
        <v/>
      </c>
      <c r="X137" s="300" t="str">
        <f>IF(IFERROR(HLOOKUP(X102,'Appraisal Inputs'!$C$346:$BK$390,36,0),"")="","",IFERROR(HLOOKUP(X102,'Appraisal Inputs'!$C$346:$BK$390,36,0),""))</f>
        <v/>
      </c>
      <c r="Y137" s="299" t="str">
        <f>IF(IFERROR(HLOOKUP(Y102,'Appraisal Inputs'!$C$346:$BK$390,36,0),"")="","",IFERROR(HLOOKUP(Y102,'Appraisal Inputs'!$C$346:$BK$390,36,0),""))</f>
        <v/>
      </c>
      <c r="Z137" s="300" t="str">
        <f>IF(IFERROR(HLOOKUP(Z102,'Appraisal Inputs'!$C$346:$BK$390,36,0),"")="","",IFERROR(HLOOKUP(Z102,'Appraisal Inputs'!$C$346:$BK$390,36,0),""))</f>
        <v/>
      </c>
      <c r="AA137" s="299" t="str">
        <f>IF(IFERROR(HLOOKUP(AA102,'Appraisal Inputs'!$C$346:$BK$390,36,0),"")="","",IFERROR(HLOOKUP(AA102,'Appraisal Inputs'!$C$346:$BK$390,36,0),""))</f>
        <v/>
      </c>
      <c r="AB137" s="300" t="str">
        <f>IF(IFERROR(HLOOKUP(AB102,'Appraisal Inputs'!$C$346:$BK$390,36,0),"")="","",IFERROR(HLOOKUP(AB102,'Appraisal Inputs'!$C$346:$BK$390,36,0),""))</f>
        <v/>
      </c>
      <c r="AC137" s="299" t="str">
        <f>IF(IFERROR(HLOOKUP(AC102,'Appraisal Inputs'!$C$346:$BK$390,36,0),"")="","",IFERROR(HLOOKUP(AC102,'Appraisal Inputs'!$C$346:$BK$390,36,0),""))</f>
        <v/>
      </c>
      <c r="AD137" s="300" t="str">
        <f>IF(IFERROR(HLOOKUP(AD102,'Appraisal Inputs'!$C$346:$BK$390,36,0),"")="","",IFERROR(HLOOKUP(AD102,'Appraisal Inputs'!$C$346:$BK$390,36,0),""))</f>
        <v/>
      </c>
      <c r="AE137" s="299" t="str">
        <f>IF(IFERROR(HLOOKUP(AE102,'Appraisal Inputs'!$C$346:$BK$390,36,0),"")="","",IFERROR(HLOOKUP(AE102,'Appraisal Inputs'!$C$346:$BK$390,36,0),""))</f>
        <v/>
      </c>
      <c r="AF137" s="300" t="str">
        <f>IF(IFERROR(HLOOKUP(AF102,'Appraisal Inputs'!$C$346:$BK$390,36,0),"")="","",IFERROR(HLOOKUP(AF102,'Appraisal Inputs'!$C$346:$BK$390,36,0),""))</f>
        <v/>
      </c>
      <c r="AG137" s="299" t="str">
        <f>IF(IFERROR(HLOOKUP(AG102,'Appraisal Inputs'!$C$346:$BK$390,36,0),"")="","",IFERROR(HLOOKUP(AG102,'Appraisal Inputs'!$C$346:$BK$390,36,0),""))</f>
        <v/>
      </c>
      <c r="AH137" s="300" t="str">
        <f>IF(IFERROR(HLOOKUP(AH102,'Appraisal Inputs'!$C$346:$BK$390,36,0),"")="","",IFERROR(HLOOKUP(AH102,'Appraisal Inputs'!$C$346:$BK$390,36,0),""))</f>
        <v/>
      </c>
      <c r="AI137" s="299" t="str">
        <f>IF(IFERROR(HLOOKUP(AI102,'Appraisal Inputs'!$C$346:$BK$390,36,0),"")="","",IFERROR(HLOOKUP(AI102,'Appraisal Inputs'!$C$346:$BK$390,36,0),""))</f>
        <v/>
      </c>
      <c r="AJ137" s="300" t="str">
        <f>IF(IFERROR(HLOOKUP(AJ102,'Appraisal Inputs'!$C$346:$BK$390,36,0),"")="","",IFERROR(HLOOKUP(AJ102,'Appraisal Inputs'!$C$346:$BK$390,36,0),""))</f>
        <v/>
      </c>
      <c r="AK137" s="299" t="str">
        <f>IF(IFERROR(HLOOKUP(AK102,'Appraisal Inputs'!$C$346:$BK$390,36,0),"")="","",IFERROR(HLOOKUP(AK102,'Appraisal Inputs'!$C$346:$BK$390,36,0),""))</f>
        <v/>
      </c>
      <c r="AL137" s="300" t="str">
        <f>IF(IFERROR(HLOOKUP(AL102,'Appraisal Inputs'!$C$346:$BK$390,36,0),"")="","",IFERROR(HLOOKUP(AL102,'Appraisal Inputs'!$C$346:$BK$390,36,0),""))</f>
        <v/>
      </c>
      <c r="AM137" s="299" t="str">
        <f>IF(IFERROR(HLOOKUP(AM102,'Appraisal Inputs'!$C$346:$BK$390,36,0),"")="","",IFERROR(HLOOKUP(AM102,'Appraisal Inputs'!$C$346:$BK$390,36,0),""))</f>
        <v/>
      </c>
      <c r="AN137" s="300" t="str">
        <f>IF(IFERROR(HLOOKUP(AN102,'Appraisal Inputs'!$C$346:$BK$390,36,0),"")="","",IFERROR(HLOOKUP(AN102,'Appraisal Inputs'!$C$346:$BK$390,36,0),""))</f>
        <v/>
      </c>
      <c r="AO137" s="299" t="str">
        <f>IF(IFERROR(HLOOKUP(AO102,'Appraisal Inputs'!$C$346:$BK$390,36,0),"")="","",IFERROR(HLOOKUP(AO102,'Appraisal Inputs'!$C$346:$BK$390,36,0),""))</f>
        <v/>
      </c>
      <c r="AP137" s="300" t="str">
        <f>IF(IFERROR(HLOOKUP(AP102,'Appraisal Inputs'!$C$346:$BK$390,36,0),"")="","",IFERROR(HLOOKUP(AP102,'Appraisal Inputs'!$C$346:$BK$390,36,0),""))</f>
        <v/>
      </c>
      <c r="AQ137" s="299" t="str">
        <f>IF(IFERROR(HLOOKUP(AQ102,'Appraisal Inputs'!$C$346:$BK$390,36,0),"")="","",IFERROR(HLOOKUP(AQ102,'Appraisal Inputs'!$C$346:$BK$390,36,0),""))</f>
        <v/>
      </c>
      <c r="AR137" s="300" t="str">
        <f>IF(IFERROR(HLOOKUP(AR102,'Appraisal Inputs'!$C$346:$BK$390,36,0),"")="","",IFERROR(HLOOKUP(AR102,'Appraisal Inputs'!$C$346:$BK$390,36,0),""))</f>
        <v/>
      </c>
      <c r="AS137" s="299" t="str">
        <f>IF(IFERROR(HLOOKUP(AS102,'Appraisal Inputs'!$C$346:$BK$390,36,0),"")="","",IFERROR(HLOOKUP(AS102,'Appraisal Inputs'!$C$346:$BK$390,36,0),""))</f>
        <v/>
      </c>
      <c r="AT137" s="300" t="str">
        <f>IF(IFERROR(HLOOKUP(AT102,'Appraisal Inputs'!$C$346:$BK$390,36,0),"")="","",IFERROR(HLOOKUP(AT102,'Appraisal Inputs'!$C$346:$BK$390,36,0),""))</f>
        <v/>
      </c>
      <c r="AU137" s="299" t="str">
        <f>IF(IFERROR(HLOOKUP(AU102,'Appraisal Inputs'!$C$346:$BK$390,36,0),"")="","",IFERROR(HLOOKUP(AU102,'Appraisal Inputs'!$C$346:$BK$390,36,0),""))</f>
        <v/>
      </c>
      <c r="AV137" s="300" t="str">
        <f>IF(IFERROR(HLOOKUP(AV102,'Appraisal Inputs'!$C$346:$BK$390,36,0),"")="","",IFERROR(HLOOKUP(AV102,'Appraisal Inputs'!$C$346:$BK$390,36,0),""))</f>
        <v/>
      </c>
      <c r="AW137" s="299" t="str">
        <f>IF(IFERROR(HLOOKUP(AW102,'Appraisal Inputs'!$C$346:$BK$390,36,0),"")="","",IFERROR(HLOOKUP(AW102,'Appraisal Inputs'!$C$346:$BK$390,36,0),""))</f>
        <v/>
      </c>
      <c r="AX137" s="300" t="str">
        <f>IF(IFERROR(HLOOKUP(AX102,'Appraisal Inputs'!$C$346:$BK$390,36,0),"")="","",IFERROR(HLOOKUP(AX102,'Appraisal Inputs'!$C$346:$BK$390,36,0),""))</f>
        <v/>
      </c>
      <c r="AY137" s="299" t="str">
        <f>IF(IFERROR(HLOOKUP(AY102,'Appraisal Inputs'!$C$346:$BK$390,36,0),"")="","",IFERROR(HLOOKUP(AY102,'Appraisal Inputs'!$C$346:$BK$390,36,0),""))</f>
        <v/>
      </c>
      <c r="AZ137" s="300" t="str">
        <f>IF(IFERROR(HLOOKUP(AZ102,'Appraisal Inputs'!$C$346:$BK$390,36,0),"")="","",IFERROR(HLOOKUP(AZ102,'Appraisal Inputs'!$C$346:$BK$390,36,0),""))</f>
        <v/>
      </c>
      <c r="BA137" s="299" t="str">
        <f>IF(IFERROR(HLOOKUP(BA102,'Appraisal Inputs'!$C$346:$BK$390,36,0),"")="","",IFERROR(HLOOKUP(BA102,'Appraisal Inputs'!$C$346:$BK$390,36,0),""))</f>
        <v/>
      </c>
      <c r="BB137" s="300" t="str">
        <f>IF(IFERROR(HLOOKUP(BB102,'Appraisal Inputs'!$C$346:$BK$390,36,0),"")="","",IFERROR(HLOOKUP(BB102,'Appraisal Inputs'!$C$346:$BK$390,36,0),""))</f>
        <v/>
      </c>
      <c r="BC137" s="299" t="str">
        <f>IF(IFERROR(HLOOKUP(BC102,'Appraisal Inputs'!$C$346:$BK$390,36,0),"")="","",IFERROR(HLOOKUP(BC102,'Appraisal Inputs'!$C$346:$BK$390,36,0),""))</f>
        <v/>
      </c>
      <c r="BD137" s="300" t="str">
        <f>IF(IFERROR(HLOOKUP(BD102,'Appraisal Inputs'!$C$346:$BK$390,36,0),"")="","",IFERROR(HLOOKUP(BD102,'Appraisal Inputs'!$C$346:$BK$390,36,0),""))</f>
        <v/>
      </c>
      <c r="BE137" s="299" t="str">
        <f>IF(IFERROR(HLOOKUP(BE102,'Appraisal Inputs'!$C$346:$BK$390,36,0),"")="","",IFERROR(HLOOKUP(BE102,'Appraisal Inputs'!$C$346:$BK$390,36,0),""))</f>
        <v/>
      </c>
      <c r="BF137" s="300" t="str">
        <f>IF(IFERROR(HLOOKUP(BF102,'Appraisal Inputs'!$C$346:$BK$390,36,0),"")="","",IFERROR(HLOOKUP(BF102,'Appraisal Inputs'!$C$346:$BK$390,36,0),""))</f>
        <v/>
      </c>
      <c r="BG137" s="299" t="str">
        <f>IF(IFERROR(HLOOKUP(BG102,'Appraisal Inputs'!$C$346:$BK$390,36,0),"")="","",IFERROR(HLOOKUP(BG102,'Appraisal Inputs'!$C$346:$BK$390,36,0),""))</f>
        <v/>
      </c>
      <c r="BH137" s="300" t="str">
        <f>IF(IFERROR(HLOOKUP(BH102,'Appraisal Inputs'!$C$346:$BK$390,36,0),"")="","",IFERROR(HLOOKUP(BH102,'Appraisal Inputs'!$C$346:$BK$390,36,0),""))</f>
        <v/>
      </c>
      <c r="BI137" s="299" t="str">
        <f>IF(IFERROR(HLOOKUP(BI102,'Appraisal Inputs'!$C$346:$BK$390,36,0),"")="","",IFERROR(HLOOKUP(BI102,'Appraisal Inputs'!$C$346:$BK$390,36,0),""))</f>
        <v/>
      </c>
      <c r="BJ137" s="315" t="str">
        <f>IF(IFERROR(HLOOKUP(BJ102,'Appraisal Inputs'!$C$346:$BK$390,36,0),"")="","",IFERROR(HLOOKUP(BJ102,'Appraisal Inputs'!$C$346:$BK$390,36,0),""))</f>
        <v/>
      </c>
      <c r="BL137" s="299">
        <f t="shared" si="5"/>
        <v>0</v>
      </c>
      <c r="BM137" s="318" t="str">
        <f t="shared" si="4"/>
        <v>No</v>
      </c>
    </row>
    <row r="138" spans="1:65" x14ac:dyDescent="0.25">
      <c r="A138" s="86"/>
      <c r="B138" s="143" t="str">
        <f>'Appraisal Inputs'!C382</f>
        <v>Comp 33</v>
      </c>
      <c r="C138" s="299" t="str">
        <f>IF(IFERROR(HLOOKUP(C102,'Appraisal Inputs'!$C$346:$BK$390,37,0),"")="","",IFERROR(HLOOKUP(C102,'Appraisal Inputs'!$C$346:$BK$390,37,0),""))</f>
        <v/>
      </c>
      <c r="D138" s="300" t="str">
        <f>IF(IFERROR(HLOOKUP(D102,'Appraisal Inputs'!$C$346:$BK$390,37,0),"")="","",IFERROR(HLOOKUP(D102,'Appraisal Inputs'!$C$346:$BK$390,37,0),""))</f>
        <v/>
      </c>
      <c r="E138" s="299" t="str">
        <f>IF(IFERROR(HLOOKUP(E102,'Appraisal Inputs'!$C$346:$BK$390,37,0),"")="","",IFERROR(HLOOKUP(E102,'Appraisal Inputs'!$C$346:$BK$390,37,0),""))</f>
        <v/>
      </c>
      <c r="F138" s="300" t="str">
        <f>IF(IFERROR(HLOOKUP(F102,'Appraisal Inputs'!$C$346:$BK$390,37,0),"")="","",IFERROR(HLOOKUP(F102,'Appraisal Inputs'!$C$346:$BK$390,37,0),""))</f>
        <v/>
      </c>
      <c r="G138" s="299" t="str">
        <f>IF(IFERROR(HLOOKUP(G102,'Appraisal Inputs'!$C$346:$BK$390,37,0),"")="","",IFERROR(HLOOKUP(G102,'Appraisal Inputs'!$C$346:$BK$390,37,0),""))</f>
        <v/>
      </c>
      <c r="H138" s="300" t="str">
        <f>IF(IFERROR(HLOOKUP(H102,'Appraisal Inputs'!$C$346:$BK$390,37,0),"")="","",IFERROR(HLOOKUP(H102,'Appraisal Inputs'!$C$346:$BK$390,37,0),""))</f>
        <v/>
      </c>
      <c r="I138" s="299" t="str">
        <f>IF(IFERROR(HLOOKUP(I102,'Appraisal Inputs'!$C$346:$BK$390,37,0),"")="","",IFERROR(HLOOKUP(I102,'Appraisal Inputs'!$C$346:$BK$390,37,0),""))</f>
        <v/>
      </c>
      <c r="J138" s="300" t="str">
        <f>IF(IFERROR(HLOOKUP(J102,'Appraisal Inputs'!$C$346:$BK$390,37,0),"")="","",IFERROR(HLOOKUP(J102,'Appraisal Inputs'!$C$346:$BK$390,37,0),""))</f>
        <v/>
      </c>
      <c r="K138" s="299" t="str">
        <f>IF(IFERROR(HLOOKUP(K102,'Appraisal Inputs'!$C$346:$BK$390,37,0),"")="","",IFERROR(HLOOKUP(K102,'Appraisal Inputs'!$C$346:$BK$390,37,0),""))</f>
        <v/>
      </c>
      <c r="L138" s="300" t="str">
        <f>IF(IFERROR(HLOOKUP(L102,'Appraisal Inputs'!$C$346:$BK$390,37,0),"")="","",IFERROR(HLOOKUP(L102,'Appraisal Inputs'!$C$346:$BK$390,37,0),""))</f>
        <v/>
      </c>
      <c r="M138" s="299" t="str">
        <f>IF(IFERROR(HLOOKUP(M102,'Appraisal Inputs'!$C$346:$BK$390,37,0),"")="","",IFERROR(HLOOKUP(M102,'Appraisal Inputs'!$C$346:$BK$390,37,0),""))</f>
        <v/>
      </c>
      <c r="N138" s="300" t="str">
        <f>IF(IFERROR(HLOOKUP(N102,'Appraisal Inputs'!$C$346:$BK$390,37,0),"")="","",IFERROR(HLOOKUP(N102,'Appraisal Inputs'!$C$346:$BK$390,37,0),""))</f>
        <v/>
      </c>
      <c r="O138" s="299" t="str">
        <f>IF(IFERROR(HLOOKUP(O102,'Appraisal Inputs'!$C$346:$BK$390,37,0),"")="","",IFERROR(HLOOKUP(O102,'Appraisal Inputs'!$C$346:$BK$390,37,0),""))</f>
        <v/>
      </c>
      <c r="P138" s="300" t="str">
        <f>IF(IFERROR(HLOOKUP(P102,'Appraisal Inputs'!$C$346:$BK$390,37,0),"")="","",IFERROR(HLOOKUP(P102,'Appraisal Inputs'!$C$346:$BK$390,37,0),""))</f>
        <v/>
      </c>
      <c r="Q138" s="299" t="str">
        <f>IF(IFERROR(HLOOKUP(Q102,'Appraisal Inputs'!$C$346:$BK$390,37,0),"")="","",IFERROR(HLOOKUP(Q102,'Appraisal Inputs'!$C$346:$BK$390,37,0),""))</f>
        <v/>
      </c>
      <c r="R138" s="300" t="str">
        <f>IF(IFERROR(HLOOKUP(R102,'Appraisal Inputs'!$C$346:$BK$390,37,0),"")="","",IFERROR(HLOOKUP(R102,'Appraisal Inputs'!$C$346:$BK$390,37,0),""))</f>
        <v/>
      </c>
      <c r="S138" s="299" t="str">
        <f>IF(IFERROR(HLOOKUP(S102,'Appraisal Inputs'!$C$346:$BK$390,37,0),"")="","",IFERROR(HLOOKUP(S102,'Appraisal Inputs'!$C$346:$BK$390,37,0),""))</f>
        <v/>
      </c>
      <c r="T138" s="300" t="str">
        <f>IF(IFERROR(HLOOKUP(T102,'Appraisal Inputs'!$C$346:$BK$390,37,0),"")="","",IFERROR(HLOOKUP(T102,'Appraisal Inputs'!$C$346:$BK$390,37,0),""))</f>
        <v/>
      </c>
      <c r="U138" s="299" t="str">
        <f>IF(IFERROR(HLOOKUP(U102,'Appraisal Inputs'!$C$346:$BK$390,37,0),"")="","",IFERROR(HLOOKUP(U102,'Appraisal Inputs'!$C$346:$BK$390,37,0),""))</f>
        <v/>
      </c>
      <c r="V138" s="300" t="str">
        <f>IF(IFERROR(HLOOKUP(V102,'Appraisal Inputs'!$C$346:$BK$390,37,0),"")="","",IFERROR(HLOOKUP(V102,'Appraisal Inputs'!$C$346:$BK$390,37,0),""))</f>
        <v/>
      </c>
      <c r="W138" s="299" t="str">
        <f>IF(IFERROR(HLOOKUP(W102,'Appraisal Inputs'!$C$346:$BK$390,37,0),"")="","",IFERROR(HLOOKUP(W102,'Appraisal Inputs'!$C$346:$BK$390,37,0),""))</f>
        <v/>
      </c>
      <c r="X138" s="300" t="str">
        <f>IF(IFERROR(HLOOKUP(X102,'Appraisal Inputs'!$C$346:$BK$390,37,0),"")="","",IFERROR(HLOOKUP(X102,'Appraisal Inputs'!$C$346:$BK$390,37,0),""))</f>
        <v/>
      </c>
      <c r="Y138" s="299" t="str">
        <f>IF(IFERROR(HLOOKUP(Y102,'Appraisal Inputs'!$C$346:$BK$390,37,0),"")="","",IFERROR(HLOOKUP(Y102,'Appraisal Inputs'!$C$346:$BK$390,37,0),""))</f>
        <v/>
      </c>
      <c r="Z138" s="300" t="str">
        <f>IF(IFERROR(HLOOKUP(Z102,'Appraisal Inputs'!$C$346:$BK$390,37,0),"")="","",IFERROR(HLOOKUP(Z102,'Appraisal Inputs'!$C$346:$BK$390,37,0),""))</f>
        <v/>
      </c>
      <c r="AA138" s="299" t="str">
        <f>IF(IFERROR(HLOOKUP(AA102,'Appraisal Inputs'!$C$346:$BK$390,37,0),"")="","",IFERROR(HLOOKUP(AA102,'Appraisal Inputs'!$C$346:$BK$390,37,0),""))</f>
        <v/>
      </c>
      <c r="AB138" s="300" t="str">
        <f>IF(IFERROR(HLOOKUP(AB102,'Appraisal Inputs'!$C$346:$BK$390,37,0),"")="","",IFERROR(HLOOKUP(AB102,'Appraisal Inputs'!$C$346:$BK$390,37,0),""))</f>
        <v/>
      </c>
      <c r="AC138" s="299" t="str">
        <f>IF(IFERROR(HLOOKUP(AC102,'Appraisal Inputs'!$C$346:$BK$390,37,0),"")="","",IFERROR(HLOOKUP(AC102,'Appraisal Inputs'!$C$346:$BK$390,37,0),""))</f>
        <v/>
      </c>
      <c r="AD138" s="300" t="str">
        <f>IF(IFERROR(HLOOKUP(AD102,'Appraisal Inputs'!$C$346:$BK$390,37,0),"")="","",IFERROR(HLOOKUP(AD102,'Appraisal Inputs'!$C$346:$BK$390,37,0),""))</f>
        <v/>
      </c>
      <c r="AE138" s="299" t="str">
        <f>IF(IFERROR(HLOOKUP(AE102,'Appraisal Inputs'!$C$346:$BK$390,37,0),"")="","",IFERROR(HLOOKUP(AE102,'Appraisal Inputs'!$C$346:$BK$390,37,0),""))</f>
        <v/>
      </c>
      <c r="AF138" s="300" t="str">
        <f>IF(IFERROR(HLOOKUP(AF102,'Appraisal Inputs'!$C$346:$BK$390,37,0),"")="","",IFERROR(HLOOKUP(AF102,'Appraisal Inputs'!$C$346:$BK$390,37,0),""))</f>
        <v/>
      </c>
      <c r="AG138" s="299" t="str">
        <f>IF(IFERROR(HLOOKUP(AG102,'Appraisal Inputs'!$C$346:$BK$390,37,0),"")="","",IFERROR(HLOOKUP(AG102,'Appraisal Inputs'!$C$346:$BK$390,37,0),""))</f>
        <v/>
      </c>
      <c r="AH138" s="300" t="str">
        <f>IF(IFERROR(HLOOKUP(AH102,'Appraisal Inputs'!$C$346:$BK$390,37,0),"")="","",IFERROR(HLOOKUP(AH102,'Appraisal Inputs'!$C$346:$BK$390,37,0),""))</f>
        <v/>
      </c>
      <c r="AI138" s="299" t="str">
        <f>IF(IFERROR(HLOOKUP(AI102,'Appraisal Inputs'!$C$346:$BK$390,37,0),"")="","",IFERROR(HLOOKUP(AI102,'Appraisal Inputs'!$C$346:$BK$390,37,0),""))</f>
        <v/>
      </c>
      <c r="AJ138" s="300" t="str">
        <f>IF(IFERROR(HLOOKUP(AJ102,'Appraisal Inputs'!$C$346:$BK$390,37,0),"")="","",IFERROR(HLOOKUP(AJ102,'Appraisal Inputs'!$C$346:$BK$390,37,0),""))</f>
        <v/>
      </c>
      <c r="AK138" s="299" t="str">
        <f>IF(IFERROR(HLOOKUP(AK102,'Appraisal Inputs'!$C$346:$BK$390,37,0),"")="","",IFERROR(HLOOKUP(AK102,'Appraisal Inputs'!$C$346:$BK$390,37,0),""))</f>
        <v/>
      </c>
      <c r="AL138" s="300" t="str">
        <f>IF(IFERROR(HLOOKUP(AL102,'Appraisal Inputs'!$C$346:$BK$390,37,0),"")="","",IFERROR(HLOOKUP(AL102,'Appraisal Inputs'!$C$346:$BK$390,37,0),""))</f>
        <v/>
      </c>
      <c r="AM138" s="299" t="str">
        <f>IF(IFERROR(HLOOKUP(AM102,'Appraisal Inputs'!$C$346:$BK$390,37,0),"")="","",IFERROR(HLOOKUP(AM102,'Appraisal Inputs'!$C$346:$BK$390,37,0),""))</f>
        <v/>
      </c>
      <c r="AN138" s="300" t="str">
        <f>IF(IFERROR(HLOOKUP(AN102,'Appraisal Inputs'!$C$346:$BK$390,37,0),"")="","",IFERROR(HLOOKUP(AN102,'Appraisal Inputs'!$C$346:$BK$390,37,0),""))</f>
        <v/>
      </c>
      <c r="AO138" s="299" t="str">
        <f>IF(IFERROR(HLOOKUP(AO102,'Appraisal Inputs'!$C$346:$BK$390,37,0),"")="","",IFERROR(HLOOKUP(AO102,'Appraisal Inputs'!$C$346:$BK$390,37,0),""))</f>
        <v/>
      </c>
      <c r="AP138" s="300" t="str">
        <f>IF(IFERROR(HLOOKUP(AP102,'Appraisal Inputs'!$C$346:$BK$390,37,0),"")="","",IFERROR(HLOOKUP(AP102,'Appraisal Inputs'!$C$346:$BK$390,37,0),""))</f>
        <v/>
      </c>
      <c r="AQ138" s="299" t="str">
        <f>IF(IFERROR(HLOOKUP(AQ102,'Appraisal Inputs'!$C$346:$BK$390,37,0),"")="","",IFERROR(HLOOKUP(AQ102,'Appraisal Inputs'!$C$346:$BK$390,37,0),""))</f>
        <v/>
      </c>
      <c r="AR138" s="300" t="str">
        <f>IF(IFERROR(HLOOKUP(AR102,'Appraisal Inputs'!$C$346:$BK$390,37,0),"")="","",IFERROR(HLOOKUP(AR102,'Appraisal Inputs'!$C$346:$BK$390,37,0),""))</f>
        <v/>
      </c>
      <c r="AS138" s="299" t="str">
        <f>IF(IFERROR(HLOOKUP(AS102,'Appraisal Inputs'!$C$346:$BK$390,37,0),"")="","",IFERROR(HLOOKUP(AS102,'Appraisal Inputs'!$C$346:$BK$390,37,0),""))</f>
        <v/>
      </c>
      <c r="AT138" s="300" t="str">
        <f>IF(IFERROR(HLOOKUP(AT102,'Appraisal Inputs'!$C$346:$BK$390,37,0),"")="","",IFERROR(HLOOKUP(AT102,'Appraisal Inputs'!$C$346:$BK$390,37,0),""))</f>
        <v/>
      </c>
      <c r="AU138" s="299" t="str">
        <f>IF(IFERROR(HLOOKUP(AU102,'Appraisal Inputs'!$C$346:$BK$390,37,0),"")="","",IFERROR(HLOOKUP(AU102,'Appraisal Inputs'!$C$346:$BK$390,37,0),""))</f>
        <v/>
      </c>
      <c r="AV138" s="300" t="str">
        <f>IF(IFERROR(HLOOKUP(AV102,'Appraisal Inputs'!$C$346:$BK$390,37,0),"")="","",IFERROR(HLOOKUP(AV102,'Appraisal Inputs'!$C$346:$BK$390,37,0),""))</f>
        <v/>
      </c>
      <c r="AW138" s="299" t="str">
        <f>IF(IFERROR(HLOOKUP(AW102,'Appraisal Inputs'!$C$346:$BK$390,37,0),"")="","",IFERROR(HLOOKUP(AW102,'Appraisal Inputs'!$C$346:$BK$390,37,0),""))</f>
        <v/>
      </c>
      <c r="AX138" s="300" t="str">
        <f>IF(IFERROR(HLOOKUP(AX102,'Appraisal Inputs'!$C$346:$BK$390,37,0),"")="","",IFERROR(HLOOKUP(AX102,'Appraisal Inputs'!$C$346:$BK$390,37,0),""))</f>
        <v/>
      </c>
      <c r="AY138" s="299" t="str">
        <f>IF(IFERROR(HLOOKUP(AY102,'Appraisal Inputs'!$C$346:$BK$390,37,0),"")="","",IFERROR(HLOOKUP(AY102,'Appraisal Inputs'!$C$346:$BK$390,37,0),""))</f>
        <v/>
      </c>
      <c r="AZ138" s="300" t="str">
        <f>IF(IFERROR(HLOOKUP(AZ102,'Appraisal Inputs'!$C$346:$BK$390,37,0),"")="","",IFERROR(HLOOKUP(AZ102,'Appraisal Inputs'!$C$346:$BK$390,37,0),""))</f>
        <v/>
      </c>
      <c r="BA138" s="299" t="str">
        <f>IF(IFERROR(HLOOKUP(BA102,'Appraisal Inputs'!$C$346:$BK$390,37,0),"")="","",IFERROR(HLOOKUP(BA102,'Appraisal Inputs'!$C$346:$BK$390,37,0),""))</f>
        <v/>
      </c>
      <c r="BB138" s="300" t="str">
        <f>IF(IFERROR(HLOOKUP(BB102,'Appraisal Inputs'!$C$346:$BK$390,37,0),"")="","",IFERROR(HLOOKUP(BB102,'Appraisal Inputs'!$C$346:$BK$390,37,0),""))</f>
        <v/>
      </c>
      <c r="BC138" s="299" t="str">
        <f>IF(IFERROR(HLOOKUP(BC102,'Appraisal Inputs'!$C$346:$BK$390,37,0),"")="","",IFERROR(HLOOKUP(BC102,'Appraisal Inputs'!$C$346:$BK$390,37,0),""))</f>
        <v/>
      </c>
      <c r="BD138" s="300" t="str">
        <f>IF(IFERROR(HLOOKUP(BD102,'Appraisal Inputs'!$C$346:$BK$390,37,0),"")="","",IFERROR(HLOOKUP(BD102,'Appraisal Inputs'!$C$346:$BK$390,37,0),""))</f>
        <v/>
      </c>
      <c r="BE138" s="299" t="str">
        <f>IF(IFERROR(HLOOKUP(BE102,'Appraisal Inputs'!$C$346:$BK$390,37,0),"")="","",IFERROR(HLOOKUP(BE102,'Appraisal Inputs'!$C$346:$BK$390,37,0),""))</f>
        <v/>
      </c>
      <c r="BF138" s="300" t="str">
        <f>IF(IFERROR(HLOOKUP(BF102,'Appraisal Inputs'!$C$346:$BK$390,37,0),"")="","",IFERROR(HLOOKUP(BF102,'Appraisal Inputs'!$C$346:$BK$390,37,0),""))</f>
        <v/>
      </c>
      <c r="BG138" s="299" t="str">
        <f>IF(IFERROR(HLOOKUP(BG102,'Appraisal Inputs'!$C$346:$BK$390,37,0),"")="","",IFERROR(HLOOKUP(BG102,'Appraisal Inputs'!$C$346:$BK$390,37,0),""))</f>
        <v/>
      </c>
      <c r="BH138" s="300" t="str">
        <f>IF(IFERROR(HLOOKUP(BH102,'Appraisal Inputs'!$C$346:$BK$390,37,0),"")="","",IFERROR(HLOOKUP(BH102,'Appraisal Inputs'!$C$346:$BK$390,37,0),""))</f>
        <v/>
      </c>
      <c r="BI138" s="299" t="str">
        <f>IF(IFERROR(HLOOKUP(BI102,'Appraisal Inputs'!$C$346:$BK$390,37,0),"")="","",IFERROR(HLOOKUP(BI102,'Appraisal Inputs'!$C$346:$BK$390,37,0),""))</f>
        <v/>
      </c>
      <c r="BJ138" s="315" t="str">
        <f>IF(IFERROR(HLOOKUP(BJ102,'Appraisal Inputs'!$C$346:$BK$390,37,0),"")="","",IFERROR(HLOOKUP(BJ102,'Appraisal Inputs'!$C$346:$BK$390,37,0),""))</f>
        <v/>
      </c>
      <c r="BL138" s="299">
        <f t="shared" si="5"/>
        <v>0</v>
      </c>
      <c r="BM138" s="318" t="str">
        <f t="shared" si="4"/>
        <v>No</v>
      </c>
    </row>
    <row r="139" spans="1:65" x14ac:dyDescent="0.25">
      <c r="A139" s="86"/>
      <c r="B139" s="143" t="str">
        <f>'Appraisal Inputs'!C383</f>
        <v>Comp 34</v>
      </c>
      <c r="C139" s="299" t="str">
        <f>IF(IFERROR(HLOOKUP(C102,'Appraisal Inputs'!$C$346:$BK$390,38,0),"")="","",IFERROR(HLOOKUP(C102,'Appraisal Inputs'!$C$346:$BK$390,38,0),""))</f>
        <v/>
      </c>
      <c r="D139" s="300" t="str">
        <f>IF(IFERROR(HLOOKUP(D102,'Appraisal Inputs'!$C$346:$BK$390,38,0),"")="","",IFERROR(HLOOKUP(D102,'Appraisal Inputs'!$C$346:$BK$390,38,0),""))</f>
        <v/>
      </c>
      <c r="E139" s="299" t="str">
        <f>IF(IFERROR(HLOOKUP(E102,'Appraisal Inputs'!$C$346:$BK$390,38,0),"")="","",IFERROR(HLOOKUP(E102,'Appraisal Inputs'!$C$346:$BK$390,38,0),""))</f>
        <v/>
      </c>
      <c r="F139" s="300" t="str">
        <f>IF(IFERROR(HLOOKUP(F102,'Appraisal Inputs'!$C$346:$BK$390,38,0),"")="","",IFERROR(HLOOKUP(F102,'Appraisal Inputs'!$C$346:$BK$390,38,0),""))</f>
        <v/>
      </c>
      <c r="G139" s="299" t="str">
        <f>IF(IFERROR(HLOOKUP(G102,'Appraisal Inputs'!$C$346:$BK$390,38,0),"")="","",IFERROR(HLOOKUP(G102,'Appraisal Inputs'!$C$346:$BK$390,38,0),""))</f>
        <v/>
      </c>
      <c r="H139" s="300" t="str">
        <f>IF(IFERROR(HLOOKUP(H102,'Appraisal Inputs'!$C$346:$BK$390,38,0),"")="","",IFERROR(HLOOKUP(H102,'Appraisal Inputs'!$C$346:$BK$390,38,0),""))</f>
        <v/>
      </c>
      <c r="I139" s="299" t="str">
        <f>IF(IFERROR(HLOOKUP(I102,'Appraisal Inputs'!$C$346:$BK$390,38,0),"")="","",IFERROR(HLOOKUP(I102,'Appraisal Inputs'!$C$346:$BK$390,38,0),""))</f>
        <v/>
      </c>
      <c r="J139" s="300" t="str">
        <f>IF(IFERROR(HLOOKUP(J102,'Appraisal Inputs'!$C$346:$BK$390,38,0),"")="","",IFERROR(HLOOKUP(J102,'Appraisal Inputs'!$C$346:$BK$390,38,0),""))</f>
        <v/>
      </c>
      <c r="K139" s="299" t="str">
        <f>IF(IFERROR(HLOOKUP(K102,'Appraisal Inputs'!$C$346:$BK$390,38,0),"")="","",IFERROR(HLOOKUP(K102,'Appraisal Inputs'!$C$346:$BK$390,38,0),""))</f>
        <v/>
      </c>
      <c r="L139" s="300" t="str">
        <f>IF(IFERROR(HLOOKUP(L102,'Appraisal Inputs'!$C$346:$BK$390,38,0),"")="","",IFERROR(HLOOKUP(L102,'Appraisal Inputs'!$C$346:$BK$390,38,0),""))</f>
        <v/>
      </c>
      <c r="M139" s="299" t="str">
        <f>IF(IFERROR(HLOOKUP(M102,'Appraisal Inputs'!$C$346:$BK$390,38,0),"")="","",IFERROR(HLOOKUP(M102,'Appraisal Inputs'!$C$346:$BK$390,38,0),""))</f>
        <v/>
      </c>
      <c r="N139" s="300" t="str">
        <f>IF(IFERROR(HLOOKUP(N102,'Appraisal Inputs'!$C$346:$BK$390,38,0),"")="","",IFERROR(HLOOKUP(N102,'Appraisal Inputs'!$C$346:$BK$390,38,0),""))</f>
        <v/>
      </c>
      <c r="O139" s="299" t="str">
        <f>IF(IFERROR(HLOOKUP(O102,'Appraisal Inputs'!$C$346:$BK$390,38,0),"")="","",IFERROR(HLOOKUP(O102,'Appraisal Inputs'!$C$346:$BK$390,38,0),""))</f>
        <v/>
      </c>
      <c r="P139" s="300" t="str">
        <f>IF(IFERROR(HLOOKUP(P102,'Appraisal Inputs'!$C$346:$BK$390,38,0),"")="","",IFERROR(HLOOKUP(P102,'Appraisal Inputs'!$C$346:$BK$390,38,0),""))</f>
        <v/>
      </c>
      <c r="Q139" s="299" t="str">
        <f>IF(IFERROR(HLOOKUP(Q102,'Appraisal Inputs'!$C$346:$BK$390,38,0),"")="","",IFERROR(HLOOKUP(Q102,'Appraisal Inputs'!$C$346:$BK$390,38,0),""))</f>
        <v/>
      </c>
      <c r="R139" s="300" t="str">
        <f>IF(IFERROR(HLOOKUP(R102,'Appraisal Inputs'!$C$346:$BK$390,38,0),"")="","",IFERROR(HLOOKUP(R102,'Appraisal Inputs'!$C$346:$BK$390,38,0),""))</f>
        <v/>
      </c>
      <c r="S139" s="299" t="str">
        <f>IF(IFERROR(HLOOKUP(S102,'Appraisal Inputs'!$C$346:$BK$390,38,0),"")="","",IFERROR(HLOOKUP(S102,'Appraisal Inputs'!$C$346:$BK$390,38,0),""))</f>
        <v/>
      </c>
      <c r="T139" s="300" t="str">
        <f>IF(IFERROR(HLOOKUP(T102,'Appraisal Inputs'!$C$346:$BK$390,38,0),"")="","",IFERROR(HLOOKUP(T102,'Appraisal Inputs'!$C$346:$BK$390,38,0),""))</f>
        <v/>
      </c>
      <c r="U139" s="299" t="str">
        <f>IF(IFERROR(HLOOKUP(U102,'Appraisal Inputs'!$C$346:$BK$390,38,0),"")="","",IFERROR(HLOOKUP(U102,'Appraisal Inputs'!$C$346:$BK$390,38,0),""))</f>
        <v/>
      </c>
      <c r="V139" s="300" t="str">
        <f>IF(IFERROR(HLOOKUP(V102,'Appraisal Inputs'!$C$346:$BK$390,38,0),"")="","",IFERROR(HLOOKUP(V102,'Appraisal Inputs'!$C$346:$BK$390,38,0),""))</f>
        <v/>
      </c>
      <c r="W139" s="299" t="str">
        <f>IF(IFERROR(HLOOKUP(W102,'Appraisal Inputs'!$C$346:$BK$390,38,0),"")="","",IFERROR(HLOOKUP(W102,'Appraisal Inputs'!$C$346:$BK$390,38,0),""))</f>
        <v/>
      </c>
      <c r="X139" s="300" t="str">
        <f>IF(IFERROR(HLOOKUP(X102,'Appraisal Inputs'!$C$346:$BK$390,38,0),"")="","",IFERROR(HLOOKUP(X102,'Appraisal Inputs'!$C$346:$BK$390,38,0),""))</f>
        <v/>
      </c>
      <c r="Y139" s="299" t="str">
        <f>IF(IFERROR(HLOOKUP(Y102,'Appraisal Inputs'!$C$346:$BK$390,38,0),"")="","",IFERROR(HLOOKUP(Y102,'Appraisal Inputs'!$C$346:$BK$390,38,0),""))</f>
        <v/>
      </c>
      <c r="Z139" s="300" t="str">
        <f>IF(IFERROR(HLOOKUP(Z102,'Appraisal Inputs'!$C$346:$BK$390,38,0),"")="","",IFERROR(HLOOKUP(Z102,'Appraisal Inputs'!$C$346:$BK$390,38,0),""))</f>
        <v/>
      </c>
      <c r="AA139" s="299" t="str">
        <f>IF(IFERROR(HLOOKUP(AA102,'Appraisal Inputs'!$C$346:$BK$390,38,0),"")="","",IFERROR(HLOOKUP(AA102,'Appraisal Inputs'!$C$346:$BK$390,38,0),""))</f>
        <v/>
      </c>
      <c r="AB139" s="300" t="str">
        <f>IF(IFERROR(HLOOKUP(AB102,'Appraisal Inputs'!$C$346:$BK$390,38,0),"")="","",IFERROR(HLOOKUP(AB102,'Appraisal Inputs'!$C$346:$BK$390,38,0),""))</f>
        <v/>
      </c>
      <c r="AC139" s="299" t="str">
        <f>IF(IFERROR(HLOOKUP(AC102,'Appraisal Inputs'!$C$346:$BK$390,38,0),"")="","",IFERROR(HLOOKUP(AC102,'Appraisal Inputs'!$C$346:$BK$390,38,0),""))</f>
        <v/>
      </c>
      <c r="AD139" s="300" t="str">
        <f>IF(IFERROR(HLOOKUP(AD102,'Appraisal Inputs'!$C$346:$BK$390,38,0),"")="","",IFERROR(HLOOKUP(AD102,'Appraisal Inputs'!$C$346:$BK$390,38,0),""))</f>
        <v/>
      </c>
      <c r="AE139" s="299" t="str">
        <f>IF(IFERROR(HLOOKUP(AE102,'Appraisal Inputs'!$C$346:$BK$390,38,0),"")="","",IFERROR(HLOOKUP(AE102,'Appraisal Inputs'!$C$346:$BK$390,38,0),""))</f>
        <v/>
      </c>
      <c r="AF139" s="300" t="str">
        <f>IF(IFERROR(HLOOKUP(AF102,'Appraisal Inputs'!$C$346:$BK$390,38,0),"")="","",IFERROR(HLOOKUP(AF102,'Appraisal Inputs'!$C$346:$BK$390,38,0),""))</f>
        <v/>
      </c>
      <c r="AG139" s="299" t="str">
        <f>IF(IFERROR(HLOOKUP(AG102,'Appraisal Inputs'!$C$346:$BK$390,38,0),"")="","",IFERROR(HLOOKUP(AG102,'Appraisal Inputs'!$C$346:$BK$390,38,0),""))</f>
        <v/>
      </c>
      <c r="AH139" s="300" t="str">
        <f>IF(IFERROR(HLOOKUP(AH102,'Appraisal Inputs'!$C$346:$BK$390,38,0),"")="","",IFERROR(HLOOKUP(AH102,'Appraisal Inputs'!$C$346:$BK$390,38,0),""))</f>
        <v/>
      </c>
      <c r="AI139" s="299" t="str">
        <f>IF(IFERROR(HLOOKUP(AI102,'Appraisal Inputs'!$C$346:$BK$390,38,0),"")="","",IFERROR(HLOOKUP(AI102,'Appraisal Inputs'!$C$346:$BK$390,38,0),""))</f>
        <v/>
      </c>
      <c r="AJ139" s="300" t="str">
        <f>IF(IFERROR(HLOOKUP(AJ102,'Appraisal Inputs'!$C$346:$BK$390,38,0),"")="","",IFERROR(HLOOKUP(AJ102,'Appraisal Inputs'!$C$346:$BK$390,38,0),""))</f>
        <v/>
      </c>
      <c r="AK139" s="299" t="str">
        <f>IF(IFERROR(HLOOKUP(AK102,'Appraisal Inputs'!$C$346:$BK$390,38,0),"")="","",IFERROR(HLOOKUP(AK102,'Appraisal Inputs'!$C$346:$BK$390,38,0),""))</f>
        <v/>
      </c>
      <c r="AL139" s="300" t="str">
        <f>IF(IFERROR(HLOOKUP(AL102,'Appraisal Inputs'!$C$346:$BK$390,38,0),"")="","",IFERROR(HLOOKUP(AL102,'Appraisal Inputs'!$C$346:$BK$390,38,0),""))</f>
        <v/>
      </c>
      <c r="AM139" s="299" t="str">
        <f>IF(IFERROR(HLOOKUP(AM102,'Appraisal Inputs'!$C$346:$BK$390,38,0),"")="","",IFERROR(HLOOKUP(AM102,'Appraisal Inputs'!$C$346:$BK$390,38,0),""))</f>
        <v/>
      </c>
      <c r="AN139" s="300" t="str">
        <f>IF(IFERROR(HLOOKUP(AN102,'Appraisal Inputs'!$C$346:$BK$390,38,0),"")="","",IFERROR(HLOOKUP(AN102,'Appraisal Inputs'!$C$346:$BK$390,38,0),""))</f>
        <v/>
      </c>
      <c r="AO139" s="299" t="str">
        <f>IF(IFERROR(HLOOKUP(AO102,'Appraisal Inputs'!$C$346:$BK$390,38,0),"")="","",IFERROR(HLOOKUP(AO102,'Appraisal Inputs'!$C$346:$BK$390,38,0),""))</f>
        <v/>
      </c>
      <c r="AP139" s="300" t="str">
        <f>IF(IFERROR(HLOOKUP(AP102,'Appraisal Inputs'!$C$346:$BK$390,38,0),"")="","",IFERROR(HLOOKUP(AP102,'Appraisal Inputs'!$C$346:$BK$390,38,0),""))</f>
        <v/>
      </c>
      <c r="AQ139" s="299" t="str">
        <f>IF(IFERROR(HLOOKUP(AQ102,'Appraisal Inputs'!$C$346:$BK$390,38,0),"")="","",IFERROR(HLOOKUP(AQ102,'Appraisal Inputs'!$C$346:$BK$390,38,0),""))</f>
        <v/>
      </c>
      <c r="AR139" s="300" t="str">
        <f>IF(IFERROR(HLOOKUP(AR102,'Appraisal Inputs'!$C$346:$BK$390,38,0),"")="","",IFERROR(HLOOKUP(AR102,'Appraisal Inputs'!$C$346:$BK$390,38,0),""))</f>
        <v/>
      </c>
      <c r="AS139" s="299" t="str">
        <f>IF(IFERROR(HLOOKUP(AS102,'Appraisal Inputs'!$C$346:$BK$390,38,0),"")="","",IFERROR(HLOOKUP(AS102,'Appraisal Inputs'!$C$346:$BK$390,38,0),""))</f>
        <v/>
      </c>
      <c r="AT139" s="300" t="str">
        <f>IF(IFERROR(HLOOKUP(AT102,'Appraisal Inputs'!$C$346:$BK$390,38,0),"")="","",IFERROR(HLOOKUP(AT102,'Appraisal Inputs'!$C$346:$BK$390,38,0),""))</f>
        <v/>
      </c>
      <c r="AU139" s="299" t="str">
        <f>IF(IFERROR(HLOOKUP(AU102,'Appraisal Inputs'!$C$346:$BK$390,38,0),"")="","",IFERROR(HLOOKUP(AU102,'Appraisal Inputs'!$C$346:$BK$390,38,0),""))</f>
        <v/>
      </c>
      <c r="AV139" s="300" t="str">
        <f>IF(IFERROR(HLOOKUP(AV102,'Appraisal Inputs'!$C$346:$BK$390,38,0),"")="","",IFERROR(HLOOKUP(AV102,'Appraisal Inputs'!$C$346:$BK$390,38,0),""))</f>
        <v/>
      </c>
      <c r="AW139" s="299" t="str">
        <f>IF(IFERROR(HLOOKUP(AW102,'Appraisal Inputs'!$C$346:$BK$390,38,0),"")="","",IFERROR(HLOOKUP(AW102,'Appraisal Inputs'!$C$346:$BK$390,38,0),""))</f>
        <v/>
      </c>
      <c r="AX139" s="300" t="str">
        <f>IF(IFERROR(HLOOKUP(AX102,'Appraisal Inputs'!$C$346:$BK$390,38,0),"")="","",IFERROR(HLOOKUP(AX102,'Appraisal Inputs'!$C$346:$BK$390,38,0),""))</f>
        <v/>
      </c>
      <c r="AY139" s="299" t="str">
        <f>IF(IFERROR(HLOOKUP(AY102,'Appraisal Inputs'!$C$346:$BK$390,38,0),"")="","",IFERROR(HLOOKUP(AY102,'Appraisal Inputs'!$C$346:$BK$390,38,0),""))</f>
        <v/>
      </c>
      <c r="AZ139" s="300" t="str">
        <f>IF(IFERROR(HLOOKUP(AZ102,'Appraisal Inputs'!$C$346:$BK$390,38,0),"")="","",IFERROR(HLOOKUP(AZ102,'Appraisal Inputs'!$C$346:$BK$390,38,0),""))</f>
        <v/>
      </c>
      <c r="BA139" s="299" t="str">
        <f>IF(IFERROR(HLOOKUP(BA102,'Appraisal Inputs'!$C$346:$BK$390,38,0),"")="","",IFERROR(HLOOKUP(BA102,'Appraisal Inputs'!$C$346:$BK$390,38,0),""))</f>
        <v/>
      </c>
      <c r="BB139" s="300" t="str">
        <f>IF(IFERROR(HLOOKUP(BB102,'Appraisal Inputs'!$C$346:$BK$390,38,0),"")="","",IFERROR(HLOOKUP(BB102,'Appraisal Inputs'!$C$346:$BK$390,38,0),""))</f>
        <v/>
      </c>
      <c r="BC139" s="299" t="str">
        <f>IF(IFERROR(HLOOKUP(BC102,'Appraisal Inputs'!$C$346:$BK$390,38,0),"")="","",IFERROR(HLOOKUP(BC102,'Appraisal Inputs'!$C$346:$BK$390,38,0),""))</f>
        <v/>
      </c>
      <c r="BD139" s="300" t="str">
        <f>IF(IFERROR(HLOOKUP(BD102,'Appraisal Inputs'!$C$346:$BK$390,38,0),"")="","",IFERROR(HLOOKUP(BD102,'Appraisal Inputs'!$C$346:$BK$390,38,0),""))</f>
        <v/>
      </c>
      <c r="BE139" s="299" t="str">
        <f>IF(IFERROR(HLOOKUP(BE102,'Appraisal Inputs'!$C$346:$BK$390,38,0),"")="","",IFERROR(HLOOKUP(BE102,'Appraisal Inputs'!$C$346:$BK$390,38,0),""))</f>
        <v/>
      </c>
      <c r="BF139" s="300" t="str">
        <f>IF(IFERROR(HLOOKUP(BF102,'Appraisal Inputs'!$C$346:$BK$390,38,0),"")="","",IFERROR(HLOOKUP(BF102,'Appraisal Inputs'!$C$346:$BK$390,38,0),""))</f>
        <v/>
      </c>
      <c r="BG139" s="299" t="str">
        <f>IF(IFERROR(HLOOKUP(BG102,'Appraisal Inputs'!$C$346:$BK$390,38,0),"")="","",IFERROR(HLOOKUP(BG102,'Appraisal Inputs'!$C$346:$BK$390,38,0),""))</f>
        <v/>
      </c>
      <c r="BH139" s="300" t="str">
        <f>IF(IFERROR(HLOOKUP(BH102,'Appraisal Inputs'!$C$346:$BK$390,38,0),"")="","",IFERROR(HLOOKUP(BH102,'Appraisal Inputs'!$C$346:$BK$390,38,0),""))</f>
        <v/>
      </c>
      <c r="BI139" s="299" t="str">
        <f>IF(IFERROR(HLOOKUP(BI102,'Appraisal Inputs'!$C$346:$BK$390,38,0),"")="","",IFERROR(HLOOKUP(BI102,'Appraisal Inputs'!$C$346:$BK$390,38,0),""))</f>
        <v/>
      </c>
      <c r="BJ139" s="315" t="str">
        <f>IF(IFERROR(HLOOKUP(BJ102,'Appraisal Inputs'!$C$346:$BK$390,38,0),"")="","",IFERROR(HLOOKUP(BJ102,'Appraisal Inputs'!$C$346:$BK$390,38,0),""))</f>
        <v/>
      </c>
      <c r="BL139" s="299">
        <f t="shared" si="5"/>
        <v>0</v>
      </c>
      <c r="BM139" s="318" t="str">
        <f t="shared" si="4"/>
        <v>No</v>
      </c>
    </row>
    <row r="140" spans="1:65" x14ac:dyDescent="0.25">
      <c r="A140" s="86"/>
      <c r="B140" s="143" t="str">
        <f>'Appraisal Inputs'!C384</f>
        <v>Comp 35</v>
      </c>
      <c r="C140" s="299" t="str">
        <f>IF(IFERROR(HLOOKUP(C102,'Appraisal Inputs'!$C$346:$BK$390,39,0),"")="","",IFERROR(HLOOKUP(C102,'Appraisal Inputs'!$C$346:$BK$390,39,0),""))</f>
        <v/>
      </c>
      <c r="D140" s="300" t="str">
        <f>IF(IFERROR(HLOOKUP(D102,'Appraisal Inputs'!$C$346:$BK$390,39,0),"")="","",IFERROR(HLOOKUP(D102,'Appraisal Inputs'!$C$346:$BK$390,39,0),""))</f>
        <v/>
      </c>
      <c r="E140" s="299" t="str">
        <f>IF(IFERROR(HLOOKUP(E102,'Appraisal Inputs'!$C$346:$BK$390,39,0),"")="","",IFERROR(HLOOKUP(E102,'Appraisal Inputs'!$C$346:$BK$390,39,0),""))</f>
        <v/>
      </c>
      <c r="F140" s="300" t="str">
        <f>IF(IFERROR(HLOOKUP(F102,'Appraisal Inputs'!$C$346:$BK$390,39,0),"")="","",IFERROR(HLOOKUP(F102,'Appraisal Inputs'!$C$346:$BK$390,39,0),""))</f>
        <v/>
      </c>
      <c r="G140" s="299" t="str">
        <f>IF(IFERROR(HLOOKUP(G102,'Appraisal Inputs'!$C$346:$BK$390,39,0),"")="","",IFERROR(HLOOKUP(G102,'Appraisal Inputs'!$C$346:$BK$390,39,0),""))</f>
        <v/>
      </c>
      <c r="H140" s="300" t="str">
        <f>IF(IFERROR(HLOOKUP(H102,'Appraisal Inputs'!$C$346:$BK$390,39,0),"")="","",IFERROR(HLOOKUP(H102,'Appraisal Inputs'!$C$346:$BK$390,39,0),""))</f>
        <v/>
      </c>
      <c r="I140" s="299" t="str">
        <f>IF(IFERROR(HLOOKUP(I102,'Appraisal Inputs'!$C$346:$BK$390,39,0),"")="","",IFERROR(HLOOKUP(I102,'Appraisal Inputs'!$C$346:$BK$390,39,0),""))</f>
        <v/>
      </c>
      <c r="J140" s="300" t="str">
        <f>IF(IFERROR(HLOOKUP(J102,'Appraisal Inputs'!$C$346:$BK$390,39,0),"")="","",IFERROR(HLOOKUP(J102,'Appraisal Inputs'!$C$346:$BK$390,39,0),""))</f>
        <v/>
      </c>
      <c r="K140" s="299" t="str">
        <f>IF(IFERROR(HLOOKUP(K102,'Appraisal Inputs'!$C$346:$BK$390,39,0),"")="","",IFERROR(HLOOKUP(K102,'Appraisal Inputs'!$C$346:$BK$390,39,0),""))</f>
        <v/>
      </c>
      <c r="L140" s="300" t="str">
        <f>IF(IFERROR(HLOOKUP(L102,'Appraisal Inputs'!$C$346:$BK$390,39,0),"")="","",IFERROR(HLOOKUP(L102,'Appraisal Inputs'!$C$346:$BK$390,39,0),""))</f>
        <v/>
      </c>
      <c r="M140" s="299" t="str">
        <f>IF(IFERROR(HLOOKUP(M102,'Appraisal Inputs'!$C$346:$BK$390,39,0),"")="","",IFERROR(HLOOKUP(M102,'Appraisal Inputs'!$C$346:$BK$390,39,0),""))</f>
        <v/>
      </c>
      <c r="N140" s="300" t="str">
        <f>IF(IFERROR(HLOOKUP(N102,'Appraisal Inputs'!$C$346:$BK$390,39,0),"")="","",IFERROR(HLOOKUP(N102,'Appraisal Inputs'!$C$346:$BK$390,39,0),""))</f>
        <v/>
      </c>
      <c r="O140" s="299" t="str">
        <f>IF(IFERROR(HLOOKUP(O102,'Appraisal Inputs'!$C$346:$BK$390,39,0),"")="","",IFERROR(HLOOKUP(O102,'Appraisal Inputs'!$C$346:$BK$390,39,0),""))</f>
        <v/>
      </c>
      <c r="P140" s="300" t="str">
        <f>IF(IFERROR(HLOOKUP(P102,'Appraisal Inputs'!$C$346:$BK$390,39,0),"")="","",IFERROR(HLOOKUP(P102,'Appraisal Inputs'!$C$346:$BK$390,39,0),""))</f>
        <v/>
      </c>
      <c r="Q140" s="299" t="str">
        <f>IF(IFERROR(HLOOKUP(Q102,'Appraisal Inputs'!$C$346:$BK$390,39,0),"")="","",IFERROR(HLOOKUP(Q102,'Appraisal Inputs'!$C$346:$BK$390,39,0),""))</f>
        <v/>
      </c>
      <c r="R140" s="300" t="str">
        <f>IF(IFERROR(HLOOKUP(R102,'Appraisal Inputs'!$C$346:$BK$390,39,0),"")="","",IFERROR(HLOOKUP(R102,'Appraisal Inputs'!$C$346:$BK$390,39,0),""))</f>
        <v/>
      </c>
      <c r="S140" s="299" t="str">
        <f>IF(IFERROR(HLOOKUP(S102,'Appraisal Inputs'!$C$346:$BK$390,39,0),"")="","",IFERROR(HLOOKUP(S102,'Appraisal Inputs'!$C$346:$BK$390,39,0),""))</f>
        <v/>
      </c>
      <c r="T140" s="300" t="str">
        <f>IF(IFERROR(HLOOKUP(T102,'Appraisal Inputs'!$C$346:$BK$390,39,0),"")="","",IFERROR(HLOOKUP(T102,'Appraisal Inputs'!$C$346:$BK$390,39,0),""))</f>
        <v/>
      </c>
      <c r="U140" s="299" t="str">
        <f>IF(IFERROR(HLOOKUP(U102,'Appraisal Inputs'!$C$346:$BK$390,39,0),"")="","",IFERROR(HLOOKUP(U102,'Appraisal Inputs'!$C$346:$BK$390,39,0),""))</f>
        <v/>
      </c>
      <c r="V140" s="300" t="str">
        <f>IF(IFERROR(HLOOKUP(V102,'Appraisal Inputs'!$C$346:$BK$390,39,0),"")="","",IFERROR(HLOOKUP(V102,'Appraisal Inputs'!$C$346:$BK$390,39,0),""))</f>
        <v/>
      </c>
      <c r="W140" s="299" t="str">
        <f>IF(IFERROR(HLOOKUP(W102,'Appraisal Inputs'!$C$346:$BK$390,39,0),"")="","",IFERROR(HLOOKUP(W102,'Appraisal Inputs'!$C$346:$BK$390,39,0),""))</f>
        <v/>
      </c>
      <c r="X140" s="300" t="str">
        <f>IF(IFERROR(HLOOKUP(X102,'Appraisal Inputs'!$C$346:$BK$390,39,0),"")="","",IFERROR(HLOOKUP(X102,'Appraisal Inputs'!$C$346:$BK$390,39,0),""))</f>
        <v/>
      </c>
      <c r="Y140" s="299" t="str">
        <f>IF(IFERROR(HLOOKUP(Y102,'Appraisal Inputs'!$C$346:$BK$390,39,0),"")="","",IFERROR(HLOOKUP(Y102,'Appraisal Inputs'!$C$346:$BK$390,39,0),""))</f>
        <v/>
      </c>
      <c r="Z140" s="300" t="str">
        <f>IF(IFERROR(HLOOKUP(Z102,'Appraisal Inputs'!$C$346:$BK$390,39,0),"")="","",IFERROR(HLOOKUP(Z102,'Appraisal Inputs'!$C$346:$BK$390,39,0),""))</f>
        <v/>
      </c>
      <c r="AA140" s="299" t="str">
        <f>IF(IFERROR(HLOOKUP(AA102,'Appraisal Inputs'!$C$346:$BK$390,39,0),"")="","",IFERROR(HLOOKUP(AA102,'Appraisal Inputs'!$C$346:$BK$390,39,0),""))</f>
        <v/>
      </c>
      <c r="AB140" s="300" t="str">
        <f>IF(IFERROR(HLOOKUP(AB102,'Appraisal Inputs'!$C$346:$BK$390,39,0),"")="","",IFERROR(HLOOKUP(AB102,'Appraisal Inputs'!$C$346:$BK$390,39,0),""))</f>
        <v/>
      </c>
      <c r="AC140" s="299" t="str">
        <f>IF(IFERROR(HLOOKUP(AC102,'Appraisal Inputs'!$C$346:$BK$390,39,0),"")="","",IFERROR(HLOOKUP(AC102,'Appraisal Inputs'!$C$346:$BK$390,39,0),""))</f>
        <v/>
      </c>
      <c r="AD140" s="300" t="str">
        <f>IF(IFERROR(HLOOKUP(AD102,'Appraisal Inputs'!$C$346:$BK$390,39,0),"")="","",IFERROR(HLOOKUP(AD102,'Appraisal Inputs'!$C$346:$BK$390,39,0),""))</f>
        <v/>
      </c>
      <c r="AE140" s="299" t="str">
        <f>IF(IFERROR(HLOOKUP(AE102,'Appraisal Inputs'!$C$346:$BK$390,39,0),"")="","",IFERROR(HLOOKUP(AE102,'Appraisal Inputs'!$C$346:$BK$390,39,0),""))</f>
        <v/>
      </c>
      <c r="AF140" s="300" t="str">
        <f>IF(IFERROR(HLOOKUP(AF102,'Appraisal Inputs'!$C$346:$BK$390,39,0),"")="","",IFERROR(HLOOKUP(AF102,'Appraisal Inputs'!$C$346:$BK$390,39,0),""))</f>
        <v/>
      </c>
      <c r="AG140" s="299" t="str">
        <f>IF(IFERROR(HLOOKUP(AG102,'Appraisal Inputs'!$C$346:$BK$390,39,0),"")="","",IFERROR(HLOOKUP(AG102,'Appraisal Inputs'!$C$346:$BK$390,39,0),""))</f>
        <v/>
      </c>
      <c r="AH140" s="300" t="str">
        <f>IF(IFERROR(HLOOKUP(AH102,'Appraisal Inputs'!$C$346:$BK$390,39,0),"")="","",IFERROR(HLOOKUP(AH102,'Appraisal Inputs'!$C$346:$BK$390,39,0),""))</f>
        <v/>
      </c>
      <c r="AI140" s="299" t="str">
        <f>IF(IFERROR(HLOOKUP(AI102,'Appraisal Inputs'!$C$346:$BK$390,39,0),"")="","",IFERROR(HLOOKUP(AI102,'Appraisal Inputs'!$C$346:$BK$390,39,0),""))</f>
        <v/>
      </c>
      <c r="AJ140" s="300" t="str">
        <f>IF(IFERROR(HLOOKUP(AJ102,'Appraisal Inputs'!$C$346:$BK$390,39,0),"")="","",IFERROR(HLOOKUP(AJ102,'Appraisal Inputs'!$C$346:$BK$390,39,0),""))</f>
        <v/>
      </c>
      <c r="AK140" s="299" t="str">
        <f>IF(IFERROR(HLOOKUP(AK102,'Appraisal Inputs'!$C$346:$BK$390,39,0),"")="","",IFERROR(HLOOKUP(AK102,'Appraisal Inputs'!$C$346:$BK$390,39,0),""))</f>
        <v/>
      </c>
      <c r="AL140" s="300" t="str">
        <f>IF(IFERROR(HLOOKUP(AL102,'Appraisal Inputs'!$C$346:$BK$390,39,0),"")="","",IFERROR(HLOOKUP(AL102,'Appraisal Inputs'!$C$346:$BK$390,39,0),""))</f>
        <v/>
      </c>
      <c r="AM140" s="299" t="str">
        <f>IF(IFERROR(HLOOKUP(AM102,'Appraisal Inputs'!$C$346:$BK$390,39,0),"")="","",IFERROR(HLOOKUP(AM102,'Appraisal Inputs'!$C$346:$BK$390,39,0),""))</f>
        <v/>
      </c>
      <c r="AN140" s="300" t="str">
        <f>IF(IFERROR(HLOOKUP(AN102,'Appraisal Inputs'!$C$346:$BK$390,39,0),"")="","",IFERROR(HLOOKUP(AN102,'Appraisal Inputs'!$C$346:$BK$390,39,0),""))</f>
        <v/>
      </c>
      <c r="AO140" s="299" t="str">
        <f>IF(IFERROR(HLOOKUP(AO102,'Appraisal Inputs'!$C$346:$BK$390,39,0),"")="","",IFERROR(HLOOKUP(AO102,'Appraisal Inputs'!$C$346:$BK$390,39,0),""))</f>
        <v/>
      </c>
      <c r="AP140" s="300" t="str">
        <f>IF(IFERROR(HLOOKUP(AP102,'Appraisal Inputs'!$C$346:$BK$390,39,0),"")="","",IFERROR(HLOOKUP(AP102,'Appraisal Inputs'!$C$346:$BK$390,39,0),""))</f>
        <v/>
      </c>
      <c r="AQ140" s="299" t="str">
        <f>IF(IFERROR(HLOOKUP(AQ102,'Appraisal Inputs'!$C$346:$BK$390,39,0),"")="","",IFERROR(HLOOKUP(AQ102,'Appraisal Inputs'!$C$346:$BK$390,39,0),""))</f>
        <v/>
      </c>
      <c r="AR140" s="300" t="str">
        <f>IF(IFERROR(HLOOKUP(AR102,'Appraisal Inputs'!$C$346:$BK$390,39,0),"")="","",IFERROR(HLOOKUP(AR102,'Appraisal Inputs'!$C$346:$BK$390,39,0),""))</f>
        <v/>
      </c>
      <c r="AS140" s="299" t="str">
        <f>IF(IFERROR(HLOOKUP(AS102,'Appraisal Inputs'!$C$346:$BK$390,39,0),"")="","",IFERROR(HLOOKUP(AS102,'Appraisal Inputs'!$C$346:$BK$390,39,0),""))</f>
        <v/>
      </c>
      <c r="AT140" s="300" t="str">
        <f>IF(IFERROR(HLOOKUP(AT102,'Appraisal Inputs'!$C$346:$BK$390,39,0),"")="","",IFERROR(HLOOKUP(AT102,'Appraisal Inputs'!$C$346:$BK$390,39,0),""))</f>
        <v/>
      </c>
      <c r="AU140" s="299" t="str">
        <f>IF(IFERROR(HLOOKUP(AU102,'Appraisal Inputs'!$C$346:$BK$390,39,0),"")="","",IFERROR(HLOOKUP(AU102,'Appraisal Inputs'!$C$346:$BK$390,39,0),""))</f>
        <v/>
      </c>
      <c r="AV140" s="300" t="str">
        <f>IF(IFERROR(HLOOKUP(AV102,'Appraisal Inputs'!$C$346:$BK$390,39,0),"")="","",IFERROR(HLOOKUP(AV102,'Appraisal Inputs'!$C$346:$BK$390,39,0),""))</f>
        <v/>
      </c>
      <c r="AW140" s="299" t="str">
        <f>IF(IFERROR(HLOOKUP(AW102,'Appraisal Inputs'!$C$346:$BK$390,39,0),"")="","",IFERROR(HLOOKUP(AW102,'Appraisal Inputs'!$C$346:$BK$390,39,0),""))</f>
        <v/>
      </c>
      <c r="AX140" s="300" t="str">
        <f>IF(IFERROR(HLOOKUP(AX102,'Appraisal Inputs'!$C$346:$BK$390,39,0),"")="","",IFERROR(HLOOKUP(AX102,'Appraisal Inputs'!$C$346:$BK$390,39,0),""))</f>
        <v/>
      </c>
      <c r="AY140" s="299" t="str">
        <f>IF(IFERROR(HLOOKUP(AY102,'Appraisal Inputs'!$C$346:$BK$390,39,0),"")="","",IFERROR(HLOOKUP(AY102,'Appraisal Inputs'!$C$346:$BK$390,39,0),""))</f>
        <v/>
      </c>
      <c r="AZ140" s="300" t="str">
        <f>IF(IFERROR(HLOOKUP(AZ102,'Appraisal Inputs'!$C$346:$BK$390,39,0),"")="","",IFERROR(HLOOKUP(AZ102,'Appraisal Inputs'!$C$346:$BK$390,39,0),""))</f>
        <v/>
      </c>
      <c r="BA140" s="299" t="str">
        <f>IF(IFERROR(HLOOKUP(BA102,'Appraisal Inputs'!$C$346:$BK$390,39,0),"")="","",IFERROR(HLOOKUP(BA102,'Appraisal Inputs'!$C$346:$BK$390,39,0),""))</f>
        <v/>
      </c>
      <c r="BB140" s="300" t="str">
        <f>IF(IFERROR(HLOOKUP(BB102,'Appraisal Inputs'!$C$346:$BK$390,39,0),"")="","",IFERROR(HLOOKUP(BB102,'Appraisal Inputs'!$C$346:$BK$390,39,0),""))</f>
        <v/>
      </c>
      <c r="BC140" s="299" t="str">
        <f>IF(IFERROR(HLOOKUP(BC102,'Appraisal Inputs'!$C$346:$BK$390,39,0),"")="","",IFERROR(HLOOKUP(BC102,'Appraisal Inputs'!$C$346:$BK$390,39,0),""))</f>
        <v/>
      </c>
      <c r="BD140" s="300" t="str">
        <f>IF(IFERROR(HLOOKUP(BD102,'Appraisal Inputs'!$C$346:$BK$390,39,0),"")="","",IFERROR(HLOOKUP(BD102,'Appraisal Inputs'!$C$346:$BK$390,39,0),""))</f>
        <v/>
      </c>
      <c r="BE140" s="299" t="str">
        <f>IF(IFERROR(HLOOKUP(BE102,'Appraisal Inputs'!$C$346:$BK$390,39,0),"")="","",IFERROR(HLOOKUP(BE102,'Appraisal Inputs'!$C$346:$BK$390,39,0),""))</f>
        <v/>
      </c>
      <c r="BF140" s="300" t="str">
        <f>IF(IFERROR(HLOOKUP(BF102,'Appraisal Inputs'!$C$346:$BK$390,39,0),"")="","",IFERROR(HLOOKUP(BF102,'Appraisal Inputs'!$C$346:$BK$390,39,0),""))</f>
        <v/>
      </c>
      <c r="BG140" s="299" t="str">
        <f>IF(IFERROR(HLOOKUP(BG102,'Appraisal Inputs'!$C$346:$BK$390,39,0),"")="","",IFERROR(HLOOKUP(BG102,'Appraisal Inputs'!$C$346:$BK$390,39,0),""))</f>
        <v/>
      </c>
      <c r="BH140" s="300" t="str">
        <f>IF(IFERROR(HLOOKUP(BH102,'Appraisal Inputs'!$C$346:$BK$390,39,0),"")="","",IFERROR(HLOOKUP(BH102,'Appraisal Inputs'!$C$346:$BK$390,39,0),""))</f>
        <v/>
      </c>
      <c r="BI140" s="299" t="str">
        <f>IF(IFERROR(HLOOKUP(BI102,'Appraisal Inputs'!$C$346:$BK$390,39,0),"")="","",IFERROR(HLOOKUP(BI102,'Appraisal Inputs'!$C$346:$BK$390,39,0),""))</f>
        <v/>
      </c>
      <c r="BJ140" s="315" t="str">
        <f>IF(IFERROR(HLOOKUP(BJ102,'Appraisal Inputs'!$C$346:$BK$390,39,0),"")="","",IFERROR(HLOOKUP(BJ102,'Appraisal Inputs'!$C$346:$BK$390,39,0),""))</f>
        <v/>
      </c>
      <c r="BL140" s="299">
        <f t="shared" si="5"/>
        <v>0</v>
      </c>
      <c r="BM140" s="318" t="str">
        <f t="shared" si="4"/>
        <v>No</v>
      </c>
    </row>
    <row r="141" spans="1:65" x14ac:dyDescent="0.25">
      <c r="A141" s="86"/>
      <c r="B141" s="143" t="str">
        <f>'Appraisal Inputs'!C385</f>
        <v>Comp 36</v>
      </c>
      <c r="C141" s="299" t="str">
        <f>IF(IFERROR(HLOOKUP(C102,'Appraisal Inputs'!$C$346:$BK$390,40,0),"")="","",IFERROR(HLOOKUP(C102,'Appraisal Inputs'!$C$346:$BK$390,40,0),""))</f>
        <v/>
      </c>
      <c r="D141" s="300" t="str">
        <f>IF(IFERROR(HLOOKUP(D102,'Appraisal Inputs'!$C$346:$BK$390,40,0),"")="","",IFERROR(HLOOKUP(D102,'Appraisal Inputs'!$C$346:$BK$390,40,0),""))</f>
        <v/>
      </c>
      <c r="E141" s="299" t="str">
        <f>IF(IFERROR(HLOOKUP(E102,'Appraisal Inputs'!$C$346:$BK$390,40,0),"")="","",IFERROR(HLOOKUP(E102,'Appraisal Inputs'!$C$346:$BK$390,40,0),""))</f>
        <v/>
      </c>
      <c r="F141" s="300" t="str">
        <f>IF(IFERROR(HLOOKUP(F102,'Appraisal Inputs'!$C$346:$BK$390,40,0),"")="","",IFERROR(HLOOKUP(F102,'Appraisal Inputs'!$C$346:$BK$390,40,0),""))</f>
        <v/>
      </c>
      <c r="G141" s="299" t="str">
        <f>IF(IFERROR(HLOOKUP(G102,'Appraisal Inputs'!$C$346:$BK$390,40,0),"")="","",IFERROR(HLOOKUP(G102,'Appraisal Inputs'!$C$346:$BK$390,40,0),""))</f>
        <v/>
      </c>
      <c r="H141" s="300" t="str">
        <f>IF(IFERROR(HLOOKUP(H102,'Appraisal Inputs'!$C$346:$BK$390,40,0),"")="","",IFERROR(HLOOKUP(H102,'Appraisal Inputs'!$C$346:$BK$390,40,0),""))</f>
        <v/>
      </c>
      <c r="I141" s="299" t="str">
        <f>IF(IFERROR(HLOOKUP(I102,'Appraisal Inputs'!$C$346:$BK$390,40,0),"")="","",IFERROR(HLOOKUP(I102,'Appraisal Inputs'!$C$346:$BK$390,40,0),""))</f>
        <v/>
      </c>
      <c r="J141" s="300" t="str">
        <f>IF(IFERROR(HLOOKUP(J102,'Appraisal Inputs'!$C$346:$BK$390,40,0),"")="","",IFERROR(HLOOKUP(J102,'Appraisal Inputs'!$C$346:$BK$390,40,0),""))</f>
        <v/>
      </c>
      <c r="K141" s="299" t="str">
        <f>IF(IFERROR(HLOOKUP(K102,'Appraisal Inputs'!$C$346:$BK$390,40,0),"")="","",IFERROR(HLOOKUP(K102,'Appraisal Inputs'!$C$346:$BK$390,40,0),""))</f>
        <v/>
      </c>
      <c r="L141" s="300" t="str">
        <f>IF(IFERROR(HLOOKUP(L102,'Appraisal Inputs'!$C$346:$BK$390,40,0),"")="","",IFERROR(HLOOKUP(L102,'Appraisal Inputs'!$C$346:$BK$390,40,0),""))</f>
        <v/>
      </c>
      <c r="M141" s="299" t="str">
        <f>IF(IFERROR(HLOOKUP(M102,'Appraisal Inputs'!$C$346:$BK$390,40,0),"")="","",IFERROR(HLOOKUP(M102,'Appraisal Inputs'!$C$346:$BK$390,40,0),""))</f>
        <v/>
      </c>
      <c r="N141" s="300" t="str">
        <f>IF(IFERROR(HLOOKUP(N102,'Appraisal Inputs'!$C$346:$BK$390,40,0),"")="","",IFERROR(HLOOKUP(N102,'Appraisal Inputs'!$C$346:$BK$390,40,0),""))</f>
        <v/>
      </c>
      <c r="O141" s="299" t="str">
        <f>IF(IFERROR(HLOOKUP(O102,'Appraisal Inputs'!$C$346:$BK$390,40,0),"")="","",IFERROR(HLOOKUP(O102,'Appraisal Inputs'!$C$346:$BK$390,40,0),""))</f>
        <v/>
      </c>
      <c r="P141" s="300" t="str">
        <f>IF(IFERROR(HLOOKUP(P102,'Appraisal Inputs'!$C$346:$BK$390,40,0),"")="","",IFERROR(HLOOKUP(P102,'Appraisal Inputs'!$C$346:$BK$390,40,0),""))</f>
        <v/>
      </c>
      <c r="Q141" s="299" t="str">
        <f>IF(IFERROR(HLOOKUP(Q102,'Appraisal Inputs'!$C$346:$BK$390,40,0),"")="","",IFERROR(HLOOKUP(Q102,'Appraisal Inputs'!$C$346:$BK$390,40,0),""))</f>
        <v/>
      </c>
      <c r="R141" s="300" t="str">
        <f>IF(IFERROR(HLOOKUP(R102,'Appraisal Inputs'!$C$346:$BK$390,40,0),"")="","",IFERROR(HLOOKUP(R102,'Appraisal Inputs'!$C$346:$BK$390,40,0),""))</f>
        <v/>
      </c>
      <c r="S141" s="299" t="str">
        <f>IF(IFERROR(HLOOKUP(S102,'Appraisal Inputs'!$C$346:$BK$390,40,0),"")="","",IFERROR(HLOOKUP(S102,'Appraisal Inputs'!$C$346:$BK$390,40,0),""))</f>
        <v/>
      </c>
      <c r="T141" s="300" t="str">
        <f>IF(IFERROR(HLOOKUP(T102,'Appraisal Inputs'!$C$346:$BK$390,40,0),"")="","",IFERROR(HLOOKUP(T102,'Appraisal Inputs'!$C$346:$BK$390,40,0),""))</f>
        <v/>
      </c>
      <c r="U141" s="299" t="str">
        <f>IF(IFERROR(HLOOKUP(U102,'Appraisal Inputs'!$C$346:$BK$390,40,0),"")="","",IFERROR(HLOOKUP(U102,'Appraisal Inputs'!$C$346:$BK$390,40,0),""))</f>
        <v/>
      </c>
      <c r="V141" s="300" t="str">
        <f>IF(IFERROR(HLOOKUP(V102,'Appraisal Inputs'!$C$346:$BK$390,40,0),"")="","",IFERROR(HLOOKUP(V102,'Appraisal Inputs'!$C$346:$BK$390,40,0),""))</f>
        <v/>
      </c>
      <c r="W141" s="299" t="str">
        <f>IF(IFERROR(HLOOKUP(W102,'Appraisal Inputs'!$C$346:$BK$390,40,0),"")="","",IFERROR(HLOOKUP(W102,'Appraisal Inputs'!$C$346:$BK$390,40,0),""))</f>
        <v/>
      </c>
      <c r="X141" s="300" t="str">
        <f>IF(IFERROR(HLOOKUP(X102,'Appraisal Inputs'!$C$346:$BK$390,40,0),"")="","",IFERROR(HLOOKUP(X102,'Appraisal Inputs'!$C$346:$BK$390,40,0),""))</f>
        <v/>
      </c>
      <c r="Y141" s="299" t="str">
        <f>IF(IFERROR(HLOOKUP(Y102,'Appraisal Inputs'!$C$346:$BK$390,40,0),"")="","",IFERROR(HLOOKUP(Y102,'Appraisal Inputs'!$C$346:$BK$390,40,0),""))</f>
        <v/>
      </c>
      <c r="Z141" s="300" t="str">
        <f>IF(IFERROR(HLOOKUP(Z102,'Appraisal Inputs'!$C$346:$BK$390,40,0),"")="","",IFERROR(HLOOKUP(Z102,'Appraisal Inputs'!$C$346:$BK$390,40,0),""))</f>
        <v/>
      </c>
      <c r="AA141" s="299" t="str">
        <f>IF(IFERROR(HLOOKUP(AA102,'Appraisal Inputs'!$C$346:$BK$390,40,0),"")="","",IFERROR(HLOOKUP(AA102,'Appraisal Inputs'!$C$346:$BK$390,40,0),""))</f>
        <v/>
      </c>
      <c r="AB141" s="300" t="str">
        <f>IF(IFERROR(HLOOKUP(AB102,'Appraisal Inputs'!$C$346:$BK$390,40,0),"")="","",IFERROR(HLOOKUP(AB102,'Appraisal Inputs'!$C$346:$BK$390,40,0),""))</f>
        <v/>
      </c>
      <c r="AC141" s="299" t="str">
        <f>IF(IFERROR(HLOOKUP(AC102,'Appraisal Inputs'!$C$346:$BK$390,40,0),"")="","",IFERROR(HLOOKUP(AC102,'Appraisal Inputs'!$C$346:$BK$390,40,0),""))</f>
        <v/>
      </c>
      <c r="AD141" s="300" t="str">
        <f>IF(IFERROR(HLOOKUP(AD102,'Appraisal Inputs'!$C$346:$BK$390,40,0),"")="","",IFERROR(HLOOKUP(AD102,'Appraisal Inputs'!$C$346:$BK$390,40,0),""))</f>
        <v/>
      </c>
      <c r="AE141" s="299" t="str">
        <f>IF(IFERROR(HLOOKUP(AE102,'Appraisal Inputs'!$C$346:$BK$390,40,0),"")="","",IFERROR(HLOOKUP(AE102,'Appraisal Inputs'!$C$346:$BK$390,40,0),""))</f>
        <v/>
      </c>
      <c r="AF141" s="300" t="str">
        <f>IF(IFERROR(HLOOKUP(AF102,'Appraisal Inputs'!$C$346:$BK$390,40,0),"")="","",IFERROR(HLOOKUP(AF102,'Appraisal Inputs'!$C$346:$BK$390,40,0),""))</f>
        <v/>
      </c>
      <c r="AG141" s="299" t="str">
        <f>IF(IFERROR(HLOOKUP(AG102,'Appraisal Inputs'!$C$346:$BK$390,40,0),"")="","",IFERROR(HLOOKUP(AG102,'Appraisal Inputs'!$C$346:$BK$390,40,0),""))</f>
        <v/>
      </c>
      <c r="AH141" s="300" t="str">
        <f>IF(IFERROR(HLOOKUP(AH102,'Appraisal Inputs'!$C$346:$BK$390,40,0),"")="","",IFERROR(HLOOKUP(AH102,'Appraisal Inputs'!$C$346:$BK$390,40,0),""))</f>
        <v/>
      </c>
      <c r="AI141" s="299" t="str">
        <f>IF(IFERROR(HLOOKUP(AI102,'Appraisal Inputs'!$C$346:$BK$390,40,0),"")="","",IFERROR(HLOOKUP(AI102,'Appraisal Inputs'!$C$346:$BK$390,40,0),""))</f>
        <v/>
      </c>
      <c r="AJ141" s="300" t="str">
        <f>IF(IFERROR(HLOOKUP(AJ102,'Appraisal Inputs'!$C$346:$BK$390,40,0),"")="","",IFERROR(HLOOKUP(AJ102,'Appraisal Inputs'!$C$346:$BK$390,40,0),""))</f>
        <v/>
      </c>
      <c r="AK141" s="299" t="str">
        <f>IF(IFERROR(HLOOKUP(AK102,'Appraisal Inputs'!$C$346:$BK$390,40,0),"")="","",IFERROR(HLOOKUP(AK102,'Appraisal Inputs'!$C$346:$BK$390,40,0),""))</f>
        <v/>
      </c>
      <c r="AL141" s="300" t="str">
        <f>IF(IFERROR(HLOOKUP(AL102,'Appraisal Inputs'!$C$346:$BK$390,40,0),"")="","",IFERROR(HLOOKUP(AL102,'Appraisal Inputs'!$C$346:$BK$390,40,0),""))</f>
        <v/>
      </c>
      <c r="AM141" s="299" t="str">
        <f>IF(IFERROR(HLOOKUP(AM102,'Appraisal Inputs'!$C$346:$BK$390,40,0),"")="","",IFERROR(HLOOKUP(AM102,'Appraisal Inputs'!$C$346:$BK$390,40,0),""))</f>
        <v/>
      </c>
      <c r="AN141" s="300" t="str">
        <f>IF(IFERROR(HLOOKUP(AN102,'Appraisal Inputs'!$C$346:$BK$390,40,0),"")="","",IFERROR(HLOOKUP(AN102,'Appraisal Inputs'!$C$346:$BK$390,40,0),""))</f>
        <v/>
      </c>
      <c r="AO141" s="299" t="str">
        <f>IF(IFERROR(HLOOKUP(AO102,'Appraisal Inputs'!$C$346:$BK$390,40,0),"")="","",IFERROR(HLOOKUP(AO102,'Appraisal Inputs'!$C$346:$BK$390,40,0),""))</f>
        <v/>
      </c>
      <c r="AP141" s="300" t="str">
        <f>IF(IFERROR(HLOOKUP(AP102,'Appraisal Inputs'!$C$346:$BK$390,40,0),"")="","",IFERROR(HLOOKUP(AP102,'Appraisal Inputs'!$C$346:$BK$390,40,0),""))</f>
        <v/>
      </c>
      <c r="AQ141" s="299" t="str">
        <f>IF(IFERROR(HLOOKUP(AQ102,'Appraisal Inputs'!$C$346:$BK$390,40,0),"")="","",IFERROR(HLOOKUP(AQ102,'Appraisal Inputs'!$C$346:$BK$390,40,0),""))</f>
        <v/>
      </c>
      <c r="AR141" s="300" t="str">
        <f>IF(IFERROR(HLOOKUP(AR102,'Appraisal Inputs'!$C$346:$BK$390,40,0),"")="","",IFERROR(HLOOKUP(AR102,'Appraisal Inputs'!$C$346:$BK$390,40,0),""))</f>
        <v/>
      </c>
      <c r="AS141" s="299" t="str">
        <f>IF(IFERROR(HLOOKUP(AS102,'Appraisal Inputs'!$C$346:$BK$390,40,0),"")="","",IFERROR(HLOOKUP(AS102,'Appraisal Inputs'!$C$346:$BK$390,40,0),""))</f>
        <v/>
      </c>
      <c r="AT141" s="300" t="str">
        <f>IF(IFERROR(HLOOKUP(AT102,'Appraisal Inputs'!$C$346:$BK$390,40,0),"")="","",IFERROR(HLOOKUP(AT102,'Appraisal Inputs'!$C$346:$BK$390,40,0),""))</f>
        <v/>
      </c>
      <c r="AU141" s="299" t="str">
        <f>IF(IFERROR(HLOOKUP(AU102,'Appraisal Inputs'!$C$346:$BK$390,40,0),"")="","",IFERROR(HLOOKUP(AU102,'Appraisal Inputs'!$C$346:$BK$390,40,0),""))</f>
        <v/>
      </c>
      <c r="AV141" s="300" t="str">
        <f>IF(IFERROR(HLOOKUP(AV102,'Appraisal Inputs'!$C$346:$BK$390,40,0),"")="","",IFERROR(HLOOKUP(AV102,'Appraisal Inputs'!$C$346:$BK$390,40,0),""))</f>
        <v/>
      </c>
      <c r="AW141" s="299" t="str">
        <f>IF(IFERROR(HLOOKUP(AW102,'Appraisal Inputs'!$C$346:$BK$390,40,0),"")="","",IFERROR(HLOOKUP(AW102,'Appraisal Inputs'!$C$346:$BK$390,40,0),""))</f>
        <v/>
      </c>
      <c r="AX141" s="300" t="str">
        <f>IF(IFERROR(HLOOKUP(AX102,'Appraisal Inputs'!$C$346:$BK$390,40,0),"")="","",IFERROR(HLOOKUP(AX102,'Appraisal Inputs'!$C$346:$BK$390,40,0),""))</f>
        <v/>
      </c>
      <c r="AY141" s="299" t="str">
        <f>IF(IFERROR(HLOOKUP(AY102,'Appraisal Inputs'!$C$346:$BK$390,40,0),"")="","",IFERROR(HLOOKUP(AY102,'Appraisal Inputs'!$C$346:$BK$390,40,0),""))</f>
        <v/>
      </c>
      <c r="AZ141" s="300" t="str">
        <f>IF(IFERROR(HLOOKUP(AZ102,'Appraisal Inputs'!$C$346:$BK$390,40,0),"")="","",IFERROR(HLOOKUP(AZ102,'Appraisal Inputs'!$C$346:$BK$390,40,0),""))</f>
        <v/>
      </c>
      <c r="BA141" s="299" t="str">
        <f>IF(IFERROR(HLOOKUP(BA102,'Appraisal Inputs'!$C$346:$BK$390,40,0),"")="","",IFERROR(HLOOKUP(BA102,'Appraisal Inputs'!$C$346:$BK$390,40,0),""))</f>
        <v/>
      </c>
      <c r="BB141" s="300" t="str">
        <f>IF(IFERROR(HLOOKUP(BB102,'Appraisal Inputs'!$C$346:$BK$390,40,0),"")="","",IFERROR(HLOOKUP(BB102,'Appraisal Inputs'!$C$346:$BK$390,40,0),""))</f>
        <v/>
      </c>
      <c r="BC141" s="299" t="str">
        <f>IF(IFERROR(HLOOKUP(BC102,'Appraisal Inputs'!$C$346:$BK$390,40,0),"")="","",IFERROR(HLOOKUP(BC102,'Appraisal Inputs'!$C$346:$BK$390,40,0),""))</f>
        <v/>
      </c>
      <c r="BD141" s="300" t="str">
        <f>IF(IFERROR(HLOOKUP(BD102,'Appraisal Inputs'!$C$346:$BK$390,40,0),"")="","",IFERROR(HLOOKUP(BD102,'Appraisal Inputs'!$C$346:$BK$390,40,0),""))</f>
        <v/>
      </c>
      <c r="BE141" s="299" t="str">
        <f>IF(IFERROR(HLOOKUP(BE102,'Appraisal Inputs'!$C$346:$BK$390,40,0),"")="","",IFERROR(HLOOKUP(BE102,'Appraisal Inputs'!$C$346:$BK$390,40,0),""))</f>
        <v/>
      </c>
      <c r="BF141" s="300" t="str">
        <f>IF(IFERROR(HLOOKUP(BF102,'Appraisal Inputs'!$C$346:$BK$390,40,0),"")="","",IFERROR(HLOOKUP(BF102,'Appraisal Inputs'!$C$346:$BK$390,40,0),""))</f>
        <v/>
      </c>
      <c r="BG141" s="299" t="str">
        <f>IF(IFERROR(HLOOKUP(BG102,'Appraisal Inputs'!$C$346:$BK$390,40,0),"")="","",IFERROR(HLOOKUP(BG102,'Appraisal Inputs'!$C$346:$BK$390,40,0),""))</f>
        <v/>
      </c>
      <c r="BH141" s="300" t="str">
        <f>IF(IFERROR(HLOOKUP(BH102,'Appraisal Inputs'!$C$346:$BK$390,40,0),"")="","",IFERROR(HLOOKUP(BH102,'Appraisal Inputs'!$C$346:$BK$390,40,0),""))</f>
        <v/>
      </c>
      <c r="BI141" s="299" t="str">
        <f>IF(IFERROR(HLOOKUP(BI102,'Appraisal Inputs'!$C$346:$BK$390,40,0),"")="","",IFERROR(HLOOKUP(BI102,'Appraisal Inputs'!$C$346:$BK$390,40,0),""))</f>
        <v/>
      </c>
      <c r="BJ141" s="315" t="str">
        <f>IF(IFERROR(HLOOKUP(BJ102,'Appraisal Inputs'!$C$346:$BK$390,40,0),"")="","",IFERROR(HLOOKUP(BJ102,'Appraisal Inputs'!$C$346:$BK$390,40,0),""))</f>
        <v/>
      </c>
      <c r="BL141" s="299">
        <f t="shared" si="5"/>
        <v>0</v>
      </c>
      <c r="BM141" s="318" t="str">
        <f t="shared" si="4"/>
        <v>No</v>
      </c>
    </row>
    <row r="142" spans="1:65" x14ac:dyDescent="0.25">
      <c r="A142" s="86"/>
      <c r="B142" s="143" t="str">
        <f>'Appraisal Inputs'!C386</f>
        <v>Comp 37</v>
      </c>
      <c r="C142" s="299" t="str">
        <f>IF(IFERROR(HLOOKUP(C102,'Appraisal Inputs'!$C$346:$BK$390,41,0),"")="","",IFERROR(HLOOKUP(C102,'Appraisal Inputs'!$C$346:$BK$390,41,0),""))</f>
        <v/>
      </c>
      <c r="D142" s="300" t="str">
        <f>IF(IFERROR(HLOOKUP(D102,'Appraisal Inputs'!$C$346:$BK$390,41,0),"")="","",IFERROR(HLOOKUP(D102,'Appraisal Inputs'!$C$346:$BK$390,41,0),""))</f>
        <v/>
      </c>
      <c r="E142" s="299" t="str">
        <f>IF(IFERROR(HLOOKUP(E102,'Appraisal Inputs'!$C$346:$BK$390,41,0),"")="","",IFERROR(HLOOKUP(E102,'Appraisal Inputs'!$C$346:$BK$390,41,0),""))</f>
        <v/>
      </c>
      <c r="F142" s="300" t="str">
        <f>IF(IFERROR(HLOOKUP(F102,'Appraisal Inputs'!$C$346:$BK$390,41,0),"")="","",IFERROR(HLOOKUP(F102,'Appraisal Inputs'!$C$346:$BK$390,41,0),""))</f>
        <v/>
      </c>
      <c r="G142" s="299" t="str">
        <f>IF(IFERROR(HLOOKUP(G102,'Appraisal Inputs'!$C$346:$BK$390,41,0),"")="","",IFERROR(HLOOKUP(G102,'Appraisal Inputs'!$C$346:$BK$390,41,0),""))</f>
        <v/>
      </c>
      <c r="H142" s="300" t="str">
        <f>IF(IFERROR(HLOOKUP(H102,'Appraisal Inputs'!$C$346:$BK$390,41,0),"")="","",IFERROR(HLOOKUP(H102,'Appraisal Inputs'!$C$346:$BK$390,41,0),""))</f>
        <v/>
      </c>
      <c r="I142" s="299" t="str">
        <f>IF(IFERROR(HLOOKUP(I102,'Appraisal Inputs'!$C$346:$BK$390,41,0),"")="","",IFERROR(HLOOKUP(I102,'Appraisal Inputs'!$C$346:$BK$390,41,0),""))</f>
        <v/>
      </c>
      <c r="J142" s="300" t="str">
        <f>IF(IFERROR(HLOOKUP(J102,'Appraisal Inputs'!$C$346:$BK$390,41,0),"")="","",IFERROR(HLOOKUP(J102,'Appraisal Inputs'!$C$346:$BK$390,41,0),""))</f>
        <v/>
      </c>
      <c r="K142" s="299" t="str">
        <f>IF(IFERROR(HLOOKUP(K102,'Appraisal Inputs'!$C$346:$BK$390,41,0),"")="","",IFERROR(HLOOKUP(K102,'Appraisal Inputs'!$C$346:$BK$390,41,0),""))</f>
        <v/>
      </c>
      <c r="L142" s="300" t="str">
        <f>IF(IFERROR(HLOOKUP(L102,'Appraisal Inputs'!$C$346:$BK$390,41,0),"")="","",IFERROR(HLOOKUP(L102,'Appraisal Inputs'!$C$346:$BK$390,41,0),""))</f>
        <v/>
      </c>
      <c r="M142" s="299" t="str">
        <f>IF(IFERROR(HLOOKUP(M102,'Appraisal Inputs'!$C$346:$BK$390,41,0),"")="","",IFERROR(HLOOKUP(M102,'Appraisal Inputs'!$C$346:$BK$390,41,0),""))</f>
        <v/>
      </c>
      <c r="N142" s="300" t="str">
        <f>IF(IFERROR(HLOOKUP(N102,'Appraisal Inputs'!$C$346:$BK$390,41,0),"")="","",IFERROR(HLOOKUP(N102,'Appraisal Inputs'!$C$346:$BK$390,41,0),""))</f>
        <v/>
      </c>
      <c r="O142" s="299" t="str">
        <f>IF(IFERROR(HLOOKUP(O102,'Appraisal Inputs'!$C$346:$BK$390,41,0),"")="","",IFERROR(HLOOKUP(O102,'Appraisal Inputs'!$C$346:$BK$390,41,0),""))</f>
        <v/>
      </c>
      <c r="P142" s="300" t="str">
        <f>IF(IFERROR(HLOOKUP(P102,'Appraisal Inputs'!$C$346:$BK$390,41,0),"")="","",IFERROR(HLOOKUP(P102,'Appraisal Inputs'!$C$346:$BK$390,41,0),""))</f>
        <v/>
      </c>
      <c r="Q142" s="299" t="str">
        <f>IF(IFERROR(HLOOKUP(Q102,'Appraisal Inputs'!$C$346:$BK$390,41,0),"")="","",IFERROR(HLOOKUP(Q102,'Appraisal Inputs'!$C$346:$BK$390,41,0),""))</f>
        <v/>
      </c>
      <c r="R142" s="300" t="str">
        <f>IF(IFERROR(HLOOKUP(R102,'Appraisal Inputs'!$C$346:$BK$390,41,0),"")="","",IFERROR(HLOOKUP(R102,'Appraisal Inputs'!$C$346:$BK$390,41,0),""))</f>
        <v/>
      </c>
      <c r="S142" s="299" t="str">
        <f>IF(IFERROR(HLOOKUP(S102,'Appraisal Inputs'!$C$346:$BK$390,41,0),"")="","",IFERROR(HLOOKUP(S102,'Appraisal Inputs'!$C$346:$BK$390,41,0),""))</f>
        <v/>
      </c>
      <c r="T142" s="300" t="str">
        <f>IF(IFERROR(HLOOKUP(T102,'Appraisal Inputs'!$C$346:$BK$390,41,0),"")="","",IFERROR(HLOOKUP(T102,'Appraisal Inputs'!$C$346:$BK$390,41,0),""))</f>
        <v/>
      </c>
      <c r="U142" s="299" t="str">
        <f>IF(IFERROR(HLOOKUP(U102,'Appraisal Inputs'!$C$346:$BK$390,41,0),"")="","",IFERROR(HLOOKUP(U102,'Appraisal Inputs'!$C$346:$BK$390,41,0),""))</f>
        <v/>
      </c>
      <c r="V142" s="300" t="str">
        <f>IF(IFERROR(HLOOKUP(V102,'Appraisal Inputs'!$C$346:$BK$390,41,0),"")="","",IFERROR(HLOOKUP(V102,'Appraisal Inputs'!$C$346:$BK$390,41,0),""))</f>
        <v/>
      </c>
      <c r="W142" s="299" t="str">
        <f>IF(IFERROR(HLOOKUP(W102,'Appraisal Inputs'!$C$346:$BK$390,41,0),"")="","",IFERROR(HLOOKUP(W102,'Appraisal Inputs'!$C$346:$BK$390,41,0),""))</f>
        <v/>
      </c>
      <c r="X142" s="300" t="str">
        <f>IF(IFERROR(HLOOKUP(X102,'Appraisal Inputs'!$C$346:$BK$390,41,0),"")="","",IFERROR(HLOOKUP(X102,'Appraisal Inputs'!$C$346:$BK$390,41,0),""))</f>
        <v/>
      </c>
      <c r="Y142" s="299" t="str">
        <f>IF(IFERROR(HLOOKUP(Y102,'Appraisal Inputs'!$C$346:$BK$390,41,0),"")="","",IFERROR(HLOOKUP(Y102,'Appraisal Inputs'!$C$346:$BK$390,41,0),""))</f>
        <v/>
      </c>
      <c r="Z142" s="300" t="str">
        <f>IF(IFERROR(HLOOKUP(Z102,'Appraisal Inputs'!$C$346:$BK$390,41,0),"")="","",IFERROR(HLOOKUP(Z102,'Appraisal Inputs'!$C$346:$BK$390,41,0),""))</f>
        <v/>
      </c>
      <c r="AA142" s="299" t="str">
        <f>IF(IFERROR(HLOOKUP(AA102,'Appraisal Inputs'!$C$346:$BK$390,41,0),"")="","",IFERROR(HLOOKUP(AA102,'Appraisal Inputs'!$C$346:$BK$390,41,0),""))</f>
        <v/>
      </c>
      <c r="AB142" s="300" t="str">
        <f>IF(IFERROR(HLOOKUP(AB102,'Appraisal Inputs'!$C$346:$BK$390,41,0),"")="","",IFERROR(HLOOKUP(AB102,'Appraisal Inputs'!$C$346:$BK$390,41,0),""))</f>
        <v/>
      </c>
      <c r="AC142" s="299" t="str">
        <f>IF(IFERROR(HLOOKUP(AC102,'Appraisal Inputs'!$C$346:$BK$390,41,0),"")="","",IFERROR(HLOOKUP(AC102,'Appraisal Inputs'!$C$346:$BK$390,41,0),""))</f>
        <v/>
      </c>
      <c r="AD142" s="300" t="str">
        <f>IF(IFERROR(HLOOKUP(AD102,'Appraisal Inputs'!$C$346:$BK$390,41,0),"")="","",IFERROR(HLOOKUP(AD102,'Appraisal Inputs'!$C$346:$BK$390,41,0),""))</f>
        <v/>
      </c>
      <c r="AE142" s="299" t="str">
        <f>IF(IFERROR(HLOOKUP(AE102,'Appraisal Inputs'!$C$346:$BK$390,41,0),"")="","",IFERROR(HLOOKUP(AE102,'Appraisal Inputs'!$C$346:$BK$390,41,0),""))</f>
        <v/>
      </c>
      <c r="AF142" s="300" t="str">
        <f>IF(IFERROR(HLOOKUP(AF102,'Appraisal Inputs'!$C$346:$BK$390,41,0),"")="","",IFERROR(HLOOKUP(AF102,'Appraisal Inputs'!$C$346:$BK$390,41,0),""))</f>
        <v/>
      </c>
      <c r="AG142" s="299" t="str">
        <f>IF(IFERROR(HLOOKUP(AG102,'Appraisal Inputs'!$C$346:$BK$390,41,0),"")="","",IFERROR(HLOOKUP(AG102,'Appraisal Inputs'!$C$346:$BK$390,41,0),""))</f>
        <v/>
      </c>
      <c r="AH142" s="300" t="str">
        <f>IF(IFERROR(HLOOKUP(AH102,'Appraisal Inputs'!$C$346:$BK$390,41,0),"")="","",IFERROR(HLOOKUP(AH102,'Appraisal Inputs'!$C$346:$BK$390,41,0),""))</f>
        <v/>
      </c>
      <c r="AI142" s="299" t="str">
        <f>IF(IFERROR(HLOOKUP(AI102,'Appraisal Inputs'!$C$346:$BK$390,41,0),"")="","",IFERROR(HLOOKUP(AI102,'Appraisal Inputs'!$C$346:$BK$390,41,0),""))</f>
        <v/>
      </c>
      <c r="AJ142" s="300" t="str">
        <f>IF(IFERROR(HLOOKUP(AJ102,'Appraisal Inputs'!$C$346:$BK$390,41,0),"")="","",IFERROR(HLOOKUP(AJ102,'Appraisal Inputs'!$C$346:$BK$390,41,0),""))</f>
        <v/>
      </c>
      <c r="AK142" s="299" t="str">
        <f>IF(IFERROR(HLOOKUP(AK102,'Appraisal Inputs'!$C$346:$BK$390,41,0),"")="","",IFERROR(HLOOKUP(AK102,'Appraisal Inputs'!$C$346:$BK$390,41,0),""))</f>
        <v/>
      </c>
      <c r="AL142" s="300" t="str">
        <f>IF(IFERROR(HLOOKUP(AL102,'Appraisal Inputs'!$C$346:$BK$390,41,0),"")="","",IFERROR(HLOOKUP(AL102,'Appraisal Inputs'!$C$346:$BK$390,41,0),""))</f>
        <v/>
      </c>
      <c r="AM142" s="299" t="str">
        <f>IF(IFERROR(HLOOKUP(AM102,'Appraisal Inputs'!$C$346:$BK$390,41,0),"")="","",IFERROR(HLOOKUP(AM102,'Appraisal Inputs'!$C$346:$BK$390,41,0),""))</f>
        <v/>
      </c>
      <c r="AN142" s="300" t="str">
        <f>IF(IFERROR(HLOOKUP(AN102,'Appraisal Inputs'!$C$346:$BK$390,41,0),"")="","",IFERROR(HLOOKUP(AN102,'Appraisal Inputs'!$C$346:$BK$390,41,0),""))</f>
        <v/>
      </c>
      <c r="AO142" s="299" t="str">
        <f>IF(IFERROR(HLOOKUP(AO102,'Appraisal Inputs'!$C$346:$BK$390,41,0),"")="","",IFERROR(HLOOKUP(AO102,'Appraisal Inputs'!$C$346:$BK$390,41,0),""))</f>
        <v/>
      </c>
      <c r="AP142" s="300" t="str">
        <f>IF(IFERROR(HLOOKUP(AP102,'Appraisal Inputs'!$C$346:$BK$390,41,0),"")="","",IFERROR(HLOOKUP(AP102,'Appraisal Inputs'!$C$346:$BK$390,41,0),""))</f>
        <v/>
      </c>
      <c r="AQ142" s="299" t="str">
        <f>IF(IFERROR(HLOOKUP(AQ102,'Appraisal Inputs'!$C$346:$BK$390,41,0),"")="","",IFERROR(HLOOKUP(AQ102,'Appraisal Inputs'!$C$346:$BK$390,41,0),""))</f>
        <v/>
      </c>
      <c r="AR142" s="300" t="str">
        <f>IF(IFERROR(HLOOKUP(AR102,'Appraisal Inputs'!$C$346:$BK$390,41,0),"")="","",IFERROR(HLOOKUP(AR102,'Appraisal Inputs'!$C$346:$BK$390,41,0),""))</f>
        <v/>
      </c>
      <c r="AS142" s="299" t="str">
        <f>IF(IFERROR(HLOOKUP(AS102,'Appraisal Inputs'!$C$346:$BK$390,41,0),"")="","",IFERROR(HLOOKUP(AS102,'Appraisal Inputs'!$C$346:$BK$390,41,0),""))</f>
        <v/>
      </c>
      <c r="AT142" s="300" t="str">
        <f>IF(IFERROR(HLOOKUP(AT102,'Appraisal Inputs'!$C$346:$BK$390,41,0),"")="","",IFERROR(HLOOKUP(AT102,'Appraisal Inputs'!$C$346:$BK$390,41,0),""))</f>
        <v/>
      </c>
      <c r="AU142" s="299" t="str">
        <f>IF(IFERROR(HLOOKUP(AU102,'Appraisal Inputs'!$C$346:$BK$390,41,0),"")="","",IFERROR(HLOOKUP(AU102,'Appraisal Inputs'!$C$346:$BK$390,41,0),""))</f>
        <v/>
      </c>
      <c r="AV142" s="300" t="str">
        <f>IF(IFERROR(HLOOKUP(AV102,'Appraisal Inputs'!$C$346:$BK$390,41,0),"")="","",IFERROR(HLOOKUP(AV102,'Appraisal Inputs'!$C$346:$BK$390,41,0),""))</f>
        <v/>
      </c>
      <c r="AW142" s="299" t="str">
        <f>IF(IFERROR(HLOOKUP(AW102,'Appraisal Inputs'!$C$346:$BK$390,41,0),"")="","",IFERROR(HLOOKUP(AW102,'Appraisal Inputs'!$C$346:$BK$390,41,0),""))</f>
        <v/>
      </c>
      <c r="AX142" s="300" t="str">
        <f>IF(IFERROR(HLOOKUP(AX102,'Appraisal Inputs'!$C$346:$BK$390,41,0),"")="","",IFERROR(HLOOKUP(AX102,'Appraisal Inputs'!$C$346:$BK$390,41,0),""))</f>
        <v/>
      </c>
      <c r="AY142" s="299" t="str">
        <f>IF(IFERROR(HLOOKUP(AY102,'Appraisal Inputs'!$C$346:$BK$390,41,0),"")="","",IFERROR(HLOOKUP(AY102,'Appraisal Inputs'!$C$346:$BK$390,41,0),""))</f>
        <v/>
      </c>
      <c r="AZ142" s="300" t="str">
        <f>IF(IFERROR(HLOOKUP(AZ102,'Appraisal Inputs'!$C$346:$BK$390,41,0),"")="","",IFERROR(HLOOKUP(AZ102,'Appraisal Inputs'!$C$346:$BK$390,41,0),""))</f>
        <v/>
      </c>
      <c r="BA142" s="299" t="str">
        <f>IF(IFERROR(HLOOKUP(BA102,'Appraisal Inputs'!$C$346:$BK$390,41,0),"")="","",IFERROR(HLOOKUP(BA102,'Appraisal Inputs'!$C$346:$BK$390,41,0),""))</f>
        <v/>
      </c>
      <c r="BB142" s="300" t="str">
        <f>IF(IFERROR(HLOOKUP(BB102,'Appraisal Inputs'!$C$346:$BK$390,41,0),"")="","",IFERROR(HLOOKUP(BB102,'Appraisal Inputs'!$C$346:$BK$390,41,0),""))</f>
        <v/>
      </c>
      <c r="BC142" s="299" t="str">
        <f>IF(IFERROR(HLOOKUP(BC102,'Appraisal Inputs'!$C$346:$BK$390,41,0),"")="","",IFERROR(HLOOKUP(BC102,'Appraisal Inputs'!$C$346:$BK$390,41,0),""))</f>
        <v/>
      </c>
      <c r="BD142" s="300" t="str">
        <f>IF(IFERROR(HLOOKUP(BD102,'Appraisal Inputs'!$C$346:$BK$390,41,0),"")="","",IFERROR(HLOOKUP(BD102,'Appraisal Inputs'!$C$346:$BK$390,41,0),""))</f>
        <v/>
      </c>
      <c r="BE142" s="299" t="str">
        <f>IF(IFERROR(HLOOKUP(BE102,'Appraisal Inputs'!$C$346:$BK$390,41,0),"")="","",IFERROR(HLOOKUP(BE102,'Appraisal Inputs'!$C$346:$BK$390,41,0),""))</f>
        <v/>
      </c>
      <c r="BF142" s="300" t="str">
        <f>IF(IFERROR(HLOOKUP(BF102,'Appraisal Inputs'!$C$346:$BK$390,41,0),"")="","",IFERROR(HLOOKUP(BF102,'Appraisal Inputs'!$C$346:$BK$390,41,0),""))</f>
        <v/>
      </c>
      <c r="BG142" s="299" t="str">
        <f>IF(IFERROR(HLOOKUP(BG102,'Appraisal Inputs'!$C$346:$BK$390,41,0),"")="","",IFERROR(HLOOKUP(BG102,'Appraisal Inputs'!$C$346:$BK$390,41,0),""))</f>
        <v/>
      </c>
      <c r="BH142" s="300" t="str">
        <f>IF(IFERROR(HLOOKUP(BH102,'Appraisal Inputs'!$C$346:$BK$390,41,0),"")="","",IFERROR(HLOOKUP(BH102,'Appraisal Inputs'!$C$346:$BK$390,41,0),""))</f>
        <v/>
      </c>
      <c r="BI142" s="299" t="str">
        <f>IF(IFERROR(HLOOKUP(BI102,'Appraisal Inputs'!$C$346:$BK$390,41,0),"")="","",IFERROR(HLOOKUP(BI102,'Appraisal Inputs'!$C$346:$BK$390,41,0),""))</f>
        <v/>
      </c>
      <c r="BJ142" s="315" t="str">
        <f>IF(IFERROR(HLOOKUP(BJ102,'Appraisal Inputs'!$C$346:$BK$390,41,0),"")="","",IFERROR(HLOOKUP(BJ102,'Appraisal Inputs'!$C$346:$BK$390,41,0),""))</f>
        <v/>
      </c>
      <c r="BL142" s="299">
        <f t="shared" si="5"/>
        <v>0</v>
      </c>
      <c r="BM142" s="318" t="str">
        <f t="shared" si="4"/>
        <v>No</v>
      </c>
    </row>
    <row r="143" spans="1:65" x14ac:dyDescent="0.25">
      <c r="A143" s="86"/>
      <c r="B143" s="143" t="str">
        <f>'Appraisal Inputs'!C387</f>
        <v>Comp 38</v>
      </c>
      <c r="C143" s="299" t="str">
        <f>IF(IFERROR(HLOOKUP(C102,'Appraisal Inputs'!$C$346:$BK$390,42,0),"")="","",IFERROR(HLOOKUP(C102,'Appraisal Inputs'!$C$346:$BK$390,42,0),""))</f>
        <v/>
      </c>
      <c r="D143" s="300" t="str">
        <f>IF(IFERROR(HLOOKUP(D102,'Appraisal Inputs'!$C$346:$BK$390,42,0),"")="","",IFERROR(HLOOKUP(D102,'Appraisal Inputs'!$C$346:$BK$390,42,0),""))</f>
        <v/>
      </c>
      <c r="E143" s="299" t="str">
        <f>IF(IFERROR(HLOOKUP(E102,'Appraisal Inputs'!$C$346:$BK$390,42,0),"")="","",IFERROR(HLOOKUP(E102,'Appraisal Inputs'!$C$346:$BK$390,42,0),""))</f>
        <v/>
      </c>
      <c r="F143" s="300" t="str">
        <f>IF(IFERROR(HLOOKUP(F102,'Appraisal Inputs'!$C$346:$BK$390,42,0),"")="","",IFERROR(HLOOKUP(F102,'Appraisal Inputs'!$C$346:$BK$390,42,0),""))</f>
        <v/>
      </c>
      <c r="G143" s="299" t="str">
        <f>IF(IFERROR(HLOOKUP(G102,'Appraisal Inputs'!$C$346:$BK$390,42,0),"")="","",IFERROR(HLOOKUP(G102,'Appraisal Inputs'!$C$346:$BK$390,42,0),""))</f>
        <v/>
      </c>
      <c r="H143" s="300" t="str">
        <f>IF(IFERROR(HLOOKUP(H102,'Appraisal Inputs'!$C$346:$BK$390,42,0),"")="","",IFERROR(HLOOKUP(H102,'Appraisal Inputs'!$C$346:$BK$390,42,0),""))</f>
        <v/>
      </c>
      <c r="I143" s="299" t="str">
        <f>IF(IFERROR(HLOOKUP(I102,'Appraisal Inputs'!$C$346:$BK$390,42,0),"")="","",IFERROR(HLOOKUP(I102,'Appraisal Inputs'!$C$346:$BK$390,42,0),""))</f>
        <v/>
      </c>
      <c r="J143" s="300" t="str">
        <f>IF(IFERROR(HLOOKUP(J102,'Appraisal Inputs'!$C$346:$BK$390,42,0),"")="","",IFERROR(HLOOKUP(J102,'Appraisal Inputs'!$C$346:$BK$390,42,0),""))</f>
        <v/>
      </c>
      <c r="K143" s="299" t="str">
        <f>IF(IFERROR(HLOOKUP(K102,'Appraisal Inputs'!$C$346:$BK$390,42,0),"")="","",IFERROR(HLOOKUP(K102,'Appraisal Inputs'!$C$346:$BK$390,42,0),""))</f>
        <v/>
      </c>
      <c r="L143" s="300" t="str">
        <f>IF(IFERROR(HLOOKUP(L102,'Appraisal Inputs'!$C$346:$BK$390,42,0),"")="","",IFERROR(HLOOKUP(L102,'Appraisal Inputs'!$C$346:$BK$390,42,0),""))</f>
        <v/>
      </c>
      <c r="M143" s="299" t="str">
        <f>IF(IFERROR(HLOOKUP(M102,'Appraisal Inputs'!$C$346:$BK$390,42,0),"")="","",IFERROR(HLOOKUP(M102,'Appraisal Inputs'!$C$346:$BK$390,42,0),""))</f>
        <v/>
      </c>
      <c r="N143" s="300" t="str">
        <f>IF(IFERROR(HLOOKUP(N102,'Appraisal Inputs'!$C$346:$BK$390,42,0),"")="","",IFERROR(HLOOKUP(N102,'Appraisal Inputs'!$C$346:$BK$390,42,0),""))</f>
        <v/>
      </c>
      <c r="O143" s="299" t="str">
        <f>IF(IFERROR(HLOOKUP(O102,'Appraisal Inputs'!$C$346:$BK$390,42,0),"")="","",IFERROR(HLOOKUP(O102,'Appraisal Inputs'!$C$346:$BK$390,42,0),""))</f>
        <v/>
      </c>
      <c r="P143" s="300" t="str">
        <f>IF(IFERROR(HLOOKUP(P102,'Appraisal Inputs'!$C$346:$BK$390,42,0),"")="","",IFERROR(HLOOKUP(P102,'Appraisal Inputs'!$C$346:$BK$390,42,0),""))</f>
        <v/>
      </c>
      <c r="Q143" s="299" t="str">
        <f>IF(IFERROR(HLOOKUP(Q102,'Appraisal Inputs'!$C$346:$BK$390,42,0),"")="","",IFERROR(HLOOKUP(Q102,'Appraisal Inputs'!$C$346:$BK$390,42,0),""))</f>
        <v/>
      </c>
      <c r="R143" s="300" t="str">
        <f>IF(IFERROR(HLOOKUP(R102,'Appraisal Inputs'!$C$346:$BK$390,42,0),"")="","",IFERROR(HLOOKUP(R102,'Appraisal Inputs'!$C$346:$BK$390,42,0),""))</f>
        <v/>
      </c>
      <c r="S143" s="299" t="str">
        <f>IF(IFERROR(HLOOKUP(S102,'Appraisal Inputs'!$C$346:$BK$390,42,0),"")="","",IFERROR(HLOOKUP(S102,'Appraisal Inputs'!$C$346:$BK$390,42,0),""))</f>
        <v/>
      </c>
      <c r="T143" s="300" t="str">
        <f>IF(IFERROR(HLOOKUP(T102,'Appraisal Inputs'!$C$346:$BK$390,42,0),"")="","",IFERROR(HLOOKUP(T102,'Appraisal Inputs'!$C$346:$BK$390,42,0),""))</f>
        <v/>
      </c>
      <c r="U143" s="299" t="str">
        <f>IF(IFERROR(HLOOKUP(U102,'Appraisal Inputs'!$C$346:$BK$390,42,0),"")="","",IFERROR(HLOOKUP(U102,'Appraisal Inputs'!$C$346:$BK$390,42,0),""))</f>
        <v/>
      </c>
      <c r="V143" s="300" t="str">
        <f>IF(IFERROR(HLOOKUP(V102,'Appraisal Inputs'!$C$346:$BK$390,42,0),"")="","",IFERROR(HLOOKUP(V102,'Appraisal Inputs'!$C$346:$BK$390,42,0),""))</f>
        <v/>
      </c>
      <c r="W143" s="299" t="str">
        <f>IF(IFERROR(HLOOKUP(W102,'Appraisal Inputs'!$C$346:$BK$390,42,0),"")="","",IFERROR(HLOOKUP(W102,'Appraisal Inputs'!$C$346:$BK$390,42,0),""))</f>
        <v/>
      </c>
      <c r="X143" s="300" t="str">
        <f>IF(IFERROR(HLOOKUP(X102,'Appraisal Inputs'!$C$346:$BK$390,42,0),"")="","",IFERROR(HLOOKUP(X102,'Appraisal Inputs'!$C$346:$BK$390,42,0),""))</f>
        <v/>
      </c>
      <c r="Y143" s="299" t="str">
        <f>IF(IFERROR(HLOOKUP(Y102,'Appraisal Inputs'!$C$346:$BK$390,42,0),"")="","",IFERROR(HLOOKUP(Y102,'Appraisal Inputs'!$C$346:$BK$390,42,0),""))</f>
        <v/>
      </c>
      <c r="Z143" s="300" t="str">
        <f>IF(IFERROR(HLOOKUP(Z102,'Appraisal Inputs'!$C$346:$BK$390,42,0),"")="","",IFERROR(HLOOKUP(Z102,'Appraisal Inputs'!$C$346:$BK$390,42,0),""))</f>
        <v/>
      </c>
      <c r="AA143" s="299" t="str">
        <f>IF(IFERROR(HLOOKUP(AA102,'Appraisal Inputs'!$C$346:$BK$390,42,0),"")="","",IFERROR(HLOOKUP(AA102,'Appraisal Inputs'!$C$346:$BK$390,42,0),""))</f>
        <v/>
      </c>
      <c r="AB143" s="300" t="str">
        <f>IF(IFERROR(HLOOKUP(AB102,'Appraisal Inputs'!$C$346:$BK$390,42,0),"")="","",IFERROR(HLOOKUP(AB102,'Appraisal Inputs'!$C$346:$BK$390,42,0),""))</f>
        <v/>
      </c>
      <c r="AC143" s="299" t="str">
        <f>IF(IFERROR(HLOOKUP(AC102,'Appraisal Inputs'!$C$346:$BK$390,42,0),"")="","",IFERROR(HLOOKUP(AC102,'Appraisal Inputs'!$C$346:$BK$390,42,0),""))</f>
        <v/>
      </c>
      <c r="AD143" s="300" t="str">
        <f>IF(IFERROR(HLOOKUP(AD102,'Appraisal Inputs'!$C$346:$BK$390,42,0),"")="","",IFERROR(HLOOKUP(AD102,'Appraisal Inputs'!$C$346:$BK$390,42,0),""))</f>
        <v/>
      </c>
      <c r="AE143" s="299" t="str">
        <f>IF(IFERROR(HLOOKUP(AE102,'Appraisal Inputs'!$C$346:$BK$390,42,0),"")="","",IFERROR(HLOOKUP(AE102,'Appraisal Inputs'!$C$346:$BK$390,42,0),""))</f>
        <v/>
      </c>
      <c r="AF143" s="300" t="str">
        <f>IF(IFERROR(HLOOKUP(AF102,'Appraisal Inputs'!$C$346:$BK$390,42,0),"")="","",IFERROR(HLOOKUP(AF102,'Appraisal Inputs'!$C$346:$BK$390,42,0),""))</f>
        <v/>
      </c>
      <c r="AG143" s="299" t="str">
        <f>IF(IFERROR(HLOOKUP(AG102,'Appraisal Inputs'!$C$346:$BK$390,42,0),"")="","",IFERROR(HLOOKUP(AG102,'Appraisal Inputs'!$C$346:$BK$390,42,0),""))</f>
        <v/>
      </c>
      <c r="AH143" s="300" t="str">
        <f>IF(IFERROR(HLOOKUP(AH102,'Appraisal Inputs'!$C$346:$BK$390,42,0),"")="","",IFERROR(HLOOKUP(AH102,'Appraisal Inputs'!$C$346:$BK$390,42,0),""))</f>
        <v/>
      </c>
      <c r="AI143" s="299" t="str">
        <f>IF(IFERROR(HLOOKUP(AI102,'Appraisal Inputs'!$C$346:$BK$390,42,0),"")="","",IFERROR(HLOOKUP(AI102,'Appraisal Inputs'!$C$346:$BK$390,42,0),""))</f>
        <v/>
      </c>
      <c r="AJ143" s="300" t="str">
        <f>IF(IFERROR(HLOOKUP(AJ102,'Appraisal Inputs'!$C$346:$BK$390,42,0),"")="","",IFERROR(HLOOKUP(AJ102,'Appraisal Inputs'!$C$346:$BK$390,42,0),""))</f>
        <v/>
      </c>
      <c r="AK143" s="299" t="str">
        <f>IF(IFERROR(HLOOKUP(AK102,'Appraisal Inputs'!$C$346:$BK$390,42,0),"")="","",IFERROR(HLOOKUP(AK102,'Appraisal Inputs'!$C$346:$BK$390,42,0),""))</f>
        <v/>
      </c>
      <c r="AL143" s="300" t="str">
        <f>IF(IFERROR(HLOOKUP(AL102,'Appraisal Inputs'!$C$346:$BK$390,42,0),"")="","",IFERROR(HLOOKUP(AL102,'Appraisal Inputs'!$C$346:$BK$390,42,0),""))</f>
        <v/>
      </c>
      <c r="AM143" s="299" t="str">
        <f>IF(IFERROR(HLOOKUP(AM102,'Appraisal Inputs'!$C$346:$BK$390,42,0),"")="","",IFERROR(HLOOKUP(AM102,'Appraisal Inputs'!$C$346:$BK$390,42,0),""))</f>
        <v/>
      </c>
      <c r="AN143" s="300" t="str">
        <f>IF(IFERROR(HLOOKUP(AN102,'Appraisal Inputs'!$C$346:$BK$390,42,0),"")="","",IFERROR(HLOOKUP(AN102,'Appraisal Inputs'!$C$346:$BK$390,42,0),""))</f>
        <v/>
      </c>
      <c r="AO143" s="299" t="str">
        <f>IF(IFERROR(HLOOKUP(AO102,'Appraisal Inputs'!$C$346:$BK$390,42,0),"")="","",IFERROR(HLOOKUP(AO102,'Appraisal Inputs'!$C$346:$BK$390,42,0),""))</f>
        <v/>
      </c>
      <c r="AP143" s="300" t="str">
        <f>IF(IFERROR(HLOOKUP(AP102,'Appraisal Inputs'!$C$346:$BK$390,42,0),"")="","",IFERROR(HLOOKUP(AP102,'Appraisal Inputs'!$C$346:$BK$390,42,0),""))</f>
        <v/>
      </c>
      <c r="AQ143" s="299" t="str">
        <f>IF(IFERROR(HLOOKUP(AQ102,'Appraisal Inputs'!$C$346:$BK$390,42,0),"")="","",IFERROR(HLOOKUP(AQ102,'Appraisal Inputs'!$C$346:$BK$390,42,0),""))</f>
        <v/>
      </c>
      <c r="AR143" s="300" t="str">
        <f>IF(IFERROR(HLOOKUP(AR102,'Appraisal Inputs'!$C$346:$BK$390,42,0),"")="","",IFERROR(HLOOKUP(AR102,'Appraisal Inputs'!$C$346:$BK$390,42,0),""))</f>
        <v/>
      </c>
      <c r="AS143" s="299" t="str">
        <f>IF(IFERROR(HLOOKUP(AS102,'Appraisal Inputs'!$C$346:$BK$390,42,0),"")="","",IFERROR(HLOOKUP(AS102,'Appraisal Inputs'!$C$346:$BK$390,42,0),""))</f>
        <v/>
      </c>
      <c r="AT143" s="300" t="str">
        <f>IF(IFERROR(HLOOKUP(AT102,'Appraisal Inputs'!$C$346:$BK$390,42,0),"")="","",IFERROR(HLOOKUP(AT102,'Appraisal Inputs'!$C$346:$BK$390,42,0),""))</f>
        <v/>
      </c>
      <c r="AU143" s="299" t="str">
        <f>IF(IFERROR(HLOOKUP(AU102,'Appraisal Inputs'!$C$346:$BK$390,42,0),"")="","",IFERROR(HLOOKUP(AU102,'Appraisal Inputs'!$C$346:$BK$390,42,0),""))</f>
        <v/>
      </c>
      <c r="AV143" s="300" t="str">
        <f>IF(IFERROR(HLOOKUP(AV102,'Appraisal Inputs'!$C$346:$BK$390,42,0),"")="","",IFERROR(HLOOKUP(AV102,'Appraisal Inputs'!$C$346:$BK$390,42,0),""))</f>
        <v/>
      </c>
      <c r="AW143" s="299" t="str">
        <f>IF(IFERROR(HLOOKUP(AW102,'Appraisal Inputs'!$C$346:$BK$390,42,0),"")="","",IFERROR(HLOOKUP(AW102,'Appraisal Inputs'!$C$346:$BK$390,42,0),""))</f>
        <v/>
      </c>
      <c r="AX143" s="300" t="str">
        <f>IF(IFERROR(HLOOKUP(AX102,'Appraisal Inputs'!$C$346:$BK$390,42,0),"")="","",IFERROR(HLOOKUP(AX102,'Appraisal Inputs'!$C$346:$BK$390,42,0),""))</f>
        <v/>
      </c>
      <c r="AY143" s="299" t="str">
        <f>IF(IFERROR(HLOOKUP(AY102,'Appraisal Inputs'!$C$346:$BK$390,42,0),"")="","",IFERROR(HLOOKUP(AY102,'Appraisal Inputs'!$C$346:$BK$390,42,0),""))</f>
        <v/>
      </c>
      <c r="AZ143" s="300" t="str">
        <f>IF(IFERROR(HLOOKUP(AZ102,'Appraisal Inputs'!$C$346:$BK$390,42,0),"")="","",IFERROR(HLOOKUP(AZ102,'Appraisal Inputs'!$C$346:$BK$390,42,0),""))</f>
        <v/>
      </c>
      <c r="BA143" s="299" t="str">
        <f>IF(IFERROR(HLOOKUP(BA102,'Appraisal Inputs'!$C$346:$BK$390,42,0),"")="","",IFERROR(HLOOKUP(BA102,'Appraisal Inputs'!$C$346:$BK$390,42,0),""))</f>
        <v/>
      </c>
      <c r="BB143" s="300" t="str">
        <f>IF(IFERROR(HLOOKUP(BB102,'Appraisal Inputs'!$C$346:$BK$390,42,0),"")="","",IFERROR(HLOOKUP(BB102,'Appraisal Inputs'!$C$346:$BK$390,42,0),""))</f>
        <v/>
      </c>
      <c r="BC143" s="299" t="str">
        <f>IF(IFERROR(HLOOKUP(BC102,'Appraisal Inputs'!$C$346:$BK$390,42,0),"")="","",IFERROR(HLOOKUP(BC102,'Appraisal Inputs'!$C$346:$BK$390,42,0),""))</f>
        <v/>
      </c>
      <c r="BD143" s="300" t="str">
        <f>IF(IFERROR(HLOOKUP(BD102,'Appraisal Inputs'!$C$346:$BK$390,42,0),"")="","",IFERROR(HLOOKUP(BD102,'Appraisal Inputs'!$C$346:$BK$390,42,0),""))</f>
        <v/>
      </c>
      <c r="BE143" s="299" t="str">
        <f>IF(IFERROR(HLOOKUP(BE102,'Appraisal Inputs'!$C$346:$BK$390,42,0),"")="","",IFERROR(HLOOKUP(BE102,'Appraisal Inputs'!$C$346:$BK$390,42,0),""))</f>
        <v/>
      </c>
      <c r="BF143" s="300" t="str">
        <f>IF(IFERROR(HLOOKUP(BF102,'Appraisal Inputs'!$C$346:$BK$390,42,0),"")="","",IFERROR(HLOOKUP(BF102,'Appraisal Inputs'!$C$346:$BK$390,42,0),""))</f>
        <v/>
      </c>
      <c r="BG143" s="299" t="str">
        <f>IF(IFERROR(HLOOKUP(BG102,'Appraisal Inputs'!$C$346:$BK$390,42,0),"")="","",IFERROR(HLOOKUP(BG102,'Appraisal Inputs'!$C$346:$BK$390,42,0),""))</f>
        <v/>
      </c>
      <c r="BH143" s="300" t="str">
        <f>IF(IFERROR(HLOOKUP(BH102,'Appraisal Inputs'!$C$346:$BK$390,42,0),"")="","",IFERROR(HLOOKUP(BH102,'Appraisal Inputs'!$C$346:$BK$390,42,0),""))</f>
        <v/>
      </c>
      <c r="BI143" s="299" t="str">
        <f>IF(IFERROR(HLOOKUP(BI102,'Appraisal Inputs'!$C$346:$BK$390,42,0),"")="","",IFERROR(HLOOKUP(BI102,'Appraisal Inputs'!$C$346:$BK$390,42,0),""))</f>
        <v/>
      </c>
      <c r="BJ143" s="315" t="str">
        <f>IF(IFERROR(HLOOKUP(BJ102,'Appraisal Inputs'!$C$346:$BK$390,42,0),"")="","",IFERROR(HLOOKUP(BJ102,'Appraisal Inputs'!$C$346:$BK$390,42,0),""))</f>
        <v/>
      </c>
      <c r="BL143" s="299">
        <f t="shared" si="5"/>
        <v>0</v>
      </c>
      <c r="BM143" s="318" t="str">
        <f t="shared" si="4"/>
        <v>No</v>
      </c>
    </row>
    <row r="144" spans="1:65" x14ac:dyDescent="0.25">
      <c r="A144" s="86"/>
      <c r="B144" s="143" t="str">
        <f>'Appraisal Inputs'!C388</f>
        <v>Comp 39</v>
      </c>
      <c r="C144" s="299" t="str">
        <f>IF(IFERROR(HLOOKUP(C102,'Appraisal Inputs'!$C$346:$BK$390,43,0),"")="","",IFERROR(HLOOKUP(C102,'Appraisal Inputs'!$C$346:$BK$390,43,0),""))</f>
        <v/>
      </c>
      <c r="D144" s="300" t="str">
        <f>IF(IFERROR(HLOOKUP(D102,'Appraisal Inputs'!$C$346:$BK$390,43,0),"")="","",IFERROR(HLOOKUP(D102,'Appraisal Inputs'!$C$346:$BK$390,43,0),""))</f>
        <v/>
      </c>
      <c r="E144" s="299" t="str">
        <f>IF(IFERROR(HLOOKUP(E102,'Appraisal Inputs'!$C$346:$BK$390,43,0),"")="","",IFERROR(HLOOKUP(E102,'Appraisal Inputs'!$C$346:$BK$390,43,0),""))</f>
        <v/>
      </c>
      <c r="F144" s="300" t="str">
        <f>IF(IFERROR(HLOOKUP(F102,'Appraisal Inputs'!$C$346:$BK$390,43,0),"")="","",IFERROR(HLOOKUP(F102,'Appraisal Inputs'!$C$346:$BK$390,43,0),""))</f>
        <v/>
      </c>
      <c r="G144" s="299" t="str">
        <f>IF(IFERROR(HLOOKUP(G102,'Appraisal Inputs'!$C$346:$BK$390,43,0),"")="","",IFERROR(HLOOKUP(G102,'Appraisal Inputs'!$C$346:$BK$390,43,0),""))</f>
        <v/>
      </c>
      <c r="H144" s="300" t="str">
        <f>IF(IFERROR(HLOOKUP(H102,'Appraisal Inputs'!$C$346:$BK$390,43,0),"")="","",IFERROR(HLOOKUP(H102,'Appraisal Inputs'!$C$346:$BK$390,43,0),""))</f>
        <v/>
      </c>
      <c r="I144" s="299" t="str">
        <f>IF(IFERROR(HLOOKUP(I102,'Appraisal Inputs'!$C$346:$BK$390,43,0),"")="","",IFERROR(HLOOKUP(I102,'Appraisal Inputs'!$C$346:$BK$390,43,0),""))</f>
        <v/>
      </c>
      <c r="J144" s="300" t="str">
        <f>IF(IFERROR(HLOOKUP(J102,'Appraisal Inputs'!$C$346:$BK$390,43,0),"")="","",IFERROR(HLOOKUP(J102,'Appraisal Inputs'!$C$346:$BK$390,43,0),""))</f>
        <v/>
      </c>
      <c r="K144" s="299" t="str">
        <f>IF(IFERROR(HLOOKUP(K102,'Appraisal Inputs'!$C$346:$BK$390,43,0),"")="","",IFERROR(HLOOKUP(K102,'Appraisal Inputs'!$C$346:$BK$390,43,0),""))</f>
        <v/>
      </c>
      <c r="L144" s="300" t="str">
        <f>IF(IFERROR(HLOOKUP(L102,'Appraisal Inputs'!$C$346:$BK$390,43,0),"")="","",IFERROR(HLOOKUP(L102,'Appraisal Inputs'!$C$346:$BK$390,43,0),""))</f>
        <v/>
      </c>
      <c r="M144" s="299" t="str">
        <f>IF(IFERROR(HLOOKUP(M102,'Appraisal Inputs'!$C$346:$BK$390,43,0),"")="","",IFERROR(HLOOKUP(M102,'Appraisal Inputs'!$C$346:$BK$390,43,0),""))</f>
        <v/>
      </c>
      <c r="N144" s="300" t="str">
        <f>IF(IFERROR(HLOOKUP(N102,'Appraisal Inputs'!$C$346:$BK$390,43,0),"")="","",IFERROR(HLOOKUP(N102,'Appraisal Inputs'!$C$346:$BK$390,43,0),""))</f>
        <v/>
      </c>
      <c r="O144" s="299" t="str">
        <f>IF(IFERROR(HLOOKUP(O102,'Appraisal Inputs'!$C$346:$BK$390,43,0),"")="","",IFERROR(HLOOKUP(O102,'Appraisal Inputs'!$C$346:$BK$390,43,0),""))</f>
        <v/>
      </c>
      <c r="P144" s="300" t="str">
        <f>IF(IFERROR(HLOOKUP(P102,'Appraisal Inputs'!$C$346:$BK$390,43,0),"")="","",IFERROR(HLOOKUP(P102,'Appraisal Inputs'!$C$346:$BK$390,43,0),""))</f>
        <v/>
      </c>
      <c r="Q144" s="299" t="str">
        <f>IF(IFERROR(HLOOKUP(Q102,'Appraisal Inputs'!$C$346:$BK$390,43,0),"")="","",IFERROR(HLOOKUP(Q102,'Appraisal Inputs'!$C$346:$BK$390,43,0),""))</f>
        <v/>
      </c>
      <c r="R144" s="300" t="str">
        <f>IF(IFERROR(HLOOKUP(R102,'Appraisal Inputs'!$C$346:$BK$390,43,0),"")="","",IFERROR(HLOOKUP(R102,'Appraisal Inputs'!$C$346:$BK$390,43,0),""))</f>
        <v/>
      </c>
      <c r="S144" s="299" t="str">
        <f>IF(IFERROR(HLOOKUP(S102,'Appraisal Inputs'!$C$346:$BK$390,43,0),"")="","",IFERROR(HLOOKUP(S102,'Appraisal Inputs'!$C$346:$BK$390,43,0),""))</f>
        <v/>
      </c>
      <c r="T144" s="300" t="str">
        <f>IF(IFERROR(HLOOKUP(T102,'Appraisal Inputs'!$C$346:$BK$390,43,0),"")="","",IFERROR(HLOOKUP(T102,'Appraisal Inputs'!$C$346:$BK$390,43,0),""))</f>
        <v/>
      </c>
      <c r="U144" s="299" t="str">
        <f>IF(IFERROR(HLOOKUP(U102,'Appraisal Inputs'!$C$346:$BK$390,43,0),"")="","",IFERROR(HLOOKUP(U102,'Appraisal Inputs'!$C$346:$BK$390,43,0),""))</f>
        <v/>
      </c>
      <c r="V144" s="300" t="str">
        <f>IF(IFERROR(HLOOKUP(V102,'Appraisal Inputs'!$C$346:$BK$390,43,0),"")="","",IFERROR(HLOOKUP(V102,'Appraisal Inputs'!$C$346:$BK$390,43,0),""))</f>
        <v/>
      </c>
      <c r="W144" s="299" t="str">
        <f>IF(IFERROR(HLOOKUP(W102,'Appraisal Inputs'!$C$346:$BK$390,43,0),"")="","",IFERROR(HLOOKUP(W102,'Appraisal Inputs'!$C$346:$BK$390,43,0),""))</f>
        <v/>
      </c>
      <c r="X144" s="300" t="str">
        <f>IF(IFERROR(HLOOKUP(X102,'Appraisal Inputs'!$C$346:$BK$390,43,0),"")="","",IFERROR(HLOOKUP(X102,'Appraisal Inputs'!$C$346:$BK$390,43,0),""))</f>
        <v/>
      </c>
      <c r="Y144" s="299" t="str">
        <f>IF(IFERROR(HLOOKUP(Y102,'Appraisal Inputs'!$C$346:$BK$390,43,0),"")="","",IFERROR(HLOOKUP(Y102,'Appraisal Inputs'!$C$346:$BK$390,43,0),""))</f>
        <v/>
      </c>
      <c r="Z144" s="300" t="str">
        <f>IF(IFERROR(HLOOKUP(Z102,'Appraisal Inputs'!$C$346:$BK$390,43,0),"")="","",IFERROR(HLOOKUP(Z102,'Appraisal Inputs'!$C$346:$BK$390,43,0),""))</f>
        <v/>
      </c>
      <c r="AA144" s="299" t="str">
        <f>IF(IFERROR(HLOOKUP(AA102,'Appraisal Inputs'!$C$346:$BK$390,43,0),"")="","",IFERROR(HLOOKUP(AA102,'Appraisal Inputs'!$C$346:$BK$390,43,0),""))</f>
        <v/>
      </c>
      <c r="AB144" s="300" t="str">
        <f>IF(IFERROR(HLOOKUP(AB102,'Appraisal Inputs'!$C$346:$BK$390,43,0),"")="","",IFERROR(HLOOKUP(AB102,'Appraisal Inputs'!$C$346:$BK$390,43,0),""))</f>
        <v/>
      </c>
      <c r="AC144" s="299" t="str">
        <f>IF(IFERROR(HLOOKUP(AC102,'Appraisal Inputs'!$C$346:$BK$390,43,0),"")="","",IFERROR(HLOOKUP(AC102,'Appraisal Inputs'!$C$346:$BK$390,43,0),""))</f>
        <v/>
      </c>
      <c r="AD144" s="300" t="str">
        <f>IF(IFERROR(HLOOKUP(AD102,'Appraisal Inputs'!$C$346:$BK$390,43,0),"")="","",IFERROR(HLOOKUP(AD102,'Appraisal Inputs'!$C$346:$BK$390,43,0),""))</f>
        <v/>
      </c>
      <c r="AE144" s="299" t="str">
        <f>IF(IFERROR(HLOOKUP(AE102,'Appraisal Inputs'!$C$346:$BK$390,43,0),"")="","",IFERROR(HLOOKUP(AE102,'Appraisal Inputs'!$C$346:$BK$390,43,0),""))</f>
        <v/>
      </c>
      <c r="AF144" s="300" t="str">
        <f>IF(IFERROR(HLOOKUP(AF102,'Appraisal Inputs'!$C$346:$BK$390,43,0),"")="","",IFERROR(HLOOKUP(AF102,'Appraisal Inputs'!$C$346:$BK$390,43,0),""))</f>
        <v/>
      </c>
      <c r="AG144" s="299" t="str">
        <f>IF(IFERROR(HLOOKUP(AG102,'Appraisal Inputs'!$C$346:$BK$390,43,0),"")="","",IFERROR(HLOOKUP(AG102,'Appraisal Inputs'!$C$346:$BK$390,43,0),""))</f>
        <v/>
      </c>
      <c r="AH144" s="300" t="str">
        <f>IF(IFERROR(HLOOKUP(AH102,'Appraisal Inputs'!$C$346:$BK$390,43,0),"")="","",IFERROR(HLOOKUP(AH102,'Appraisal Inputs'!$C$346:$BK$390,43,0),""))</f>
        <v/>
      </c>
      <c r="AI144" s="299" t="str">
        <f>IF(IFERROR(HLOOKUP(AI102,'Appraisal Inputs'!$C$346:$BK$390,43,0),"")="","",IFERROR(HLOOKUP(AI102,'Appraisal Inputs'!$C$346:$BK$390,43,0),""))</f>
        <v/>
      </c>
      <c r="AJ144" s="300" t="str">
        <f>IF(IFERROR(HLOOKUP(AJ102,'Appraisal Inputs'!$C$346:$BK$390,43,0),"")="","",IFERROR(HLOOKUP(AJ102,'Appraisal Inputs'!$C$346:$BK$390,43,0),""))</f>
        <v/>
      </c>
      <c r="AK144" s="299" t="str">
        <f>IF(IFERROR(HLOOKUP(AK102,'Appraisal Inputs'!$C$346:$BK$390,43,0),"")="","",IFERROR(HLOOKUP(AK102,'Appraisal Inputs'!$C$346:$BK$390,43,0),""))</f>
        <v/>
      </c>
      <c r="AL144" s="300" t="str">
        <f>IF(IFERROR(HLOOKUP(AL102,'Appraisal Inputs'!$C$346:$BK$390,43,0),"")="","",IFERROR(HLOOKUP(AL102,'Appraisal Inputs'!$C$346:$BK$390,43,0),""))</f>
        <v/>
      </c>
      <c r="AM144" s="299" t="str">
        <f>IF(IFERROR(HLOOKUP(AM102,'Appraisal Inputs'!$C$346:$BK$390,43,0),"")="","",IFERROR(HLOOKUP(AM102,'Appraisal Inputs'!$C$346:$BK$390,43,0),""))</f>
        <v/>
      </c>
      <c r="AN144" s="300" t="str">
        <f>IF(IFERROR(HLOOKUP(AN102,'Appraisal Inputs'!$C$346:$BK$390,43,0),"")="","",IFERROR(HLOOKUP(AN102,'Appraisal Inputs'!$C$346:$BK$390,43,0),""))</f>
        <v/>
      </c>
      <c r="AO144" s="299" t="str">
        <f>IF(IFERROR(HLOOKUP(AO102,'Appraisal Inputs'!$C$346:$BK$390,43,0),"")="","",IFERROR(HLOOKUP(AO102,'Appraisal Inputs'!$C$346:$BK$390,43,0),""))</f>
        <v/>
      </c>
      <c r="AP144" s="300" t="str">
        <f>IF(IFERROR(HLOOKUP(AP102,'Appraisal Inputs'!$C$346:$BK$390,43,0),"")="","",IFERROR(HLOOKUP(AP102,'Appraisal Inputs'!$C$346:$BK$390,43,0),""))</f>
        <v/>
      </c>
      <c r="AQ144" s="299" t="str">
        <f>IF(IFERROR(HLOOKUP(AQ102,'Appraisal Inputs'!$C$346:$BK$390,43,0),"")="","",IFERROR(HLOOKUP(AQ102,'Appraisal Inputs'!$C$346:$BK$390,43,0),""))</f>
        <v/>
      </c>
      <c r="AR144" s="300" t="str">
        <f>IF(IFERROR(HLOOKUP(AR102,'Appraisal Inputs'!$C$346:$BK$390,43,0),"")="","",IFERROR(HLOOKUP(AR102,'Appraisal Inputs'!$C$346:$BK$390,43,0),""))</f>
        <v/>
      </c>
      <c r="AS144" s="299" t="str">
        <f>IF(IFERROR(HLOOKUP(AS102,'Appraisal Inputs'!$C$346:$BK$390,43,0),"")="","",IFERROR(HLOOKUP(AS102,'Appraisal Inputs'!$C$346:$BK$390,43,0),""))</f>
        <v/>
      </c>
      <c r="AT144" s="300" t="str">
        <f>IF(IFERROR(HLOOKUP(AT102,'Appraisal Inputs'!$C$346:$BK$390,43,0),"")="","",IFERROR(HLOOKUP(AT102,'Appraisal Inputs'!$C$346:$BK$390,43,0),""))</f>
        <v/>
      </c>
      <c r="AU144" s="299" t="str">
        <f>IF(IFERROR(HLOOKUP(AU102,'Appraisal Inputs'!$C$346:$BK$390,43,0),"")="","",IFERROR(HLOOKUP(AU102,'Appraisal Inputs'!$C$346:$BK$390,43,0),""))</f>
        <v/>
      </c>
      <c r="AV144" s="300" t="str">
        <f>IF(IFERROR(HLOOKUP(AV102,'Appraisal Inputs'!$C$346:$BK$390,43,0),"")="","",IFERROR(HLOOKUP(AV102,'Appraisal Inputs'!$C$346:$BK$390,43,0),""))</f>
        <v/>
      </c>
      <c r="AW144" s="299" t="str">
        <f>IF(IFERROR(HLOOKUP(AW102,'Appraisal Inputs'!$C$346:$BK$390,43,0),"")="","",IFERROR(HLOOKUP(AW102,'Appraisal Inputs'!$C$346:$BK$390,43,0),""))</f>
        <v/>
      </c>
      <c r="AX144" s="300" t="str">
        <f>IF(IFERROR(HLOOKUP(AX102,'Appraisal Inputs'!$C$346:$BK$390,43,0),"")="","",IFERROR(HLOOKUP(AX102,'Appraisal Inputs'!$C$346:$BK$390,43,0),""))</f>
        <v/>
      </c>
      <c r="AY144" s="299" t="str">
        <f>IF(IFERROR(HLOOKUP(AY102,'Appraisal Inputs'!$C$346:$BK$390,43,0),"")="","",IFERROR(HLOOKUP(AY102,'Appraisal Inputs'!$C$346:$BK$390,43,0),""))</f>
        <v/>
      </c>
      <c r="AZ144" s="300" t="str">
        <f>IF(IFERROR(HLOOKUP(AZ102,'Appraisal Inputs'!$C$346:$BK$390,43,0),"")="","",IFERROR(HLOOKUP(AZ102,'Appraisal Inputs'!$C$346:$BK$390,43,0),""))</f>
        <v/>
      </c>
      <c r="BA144" s="299" t="str">
        <f>IF(IFERROR(HLOOKUP(BA102,'Appraisal Inputs'!$C$346:$BK$390,43,0),"")="","",IFERROR(HLOOKUP(BA102,'Appraisal Inputs'!$C$346:$BK$390,43,0),""))</f>
        <v/>
      </c>
      <c r="BB144" s="300" t="str">
        <f>IF(IFERROR(HLOOKUP(BB102,'Appraisal Inputs'!$C$346:$BK$390,43,0),"")="","",IFERROR(HLOOKUP(BB102,'Appraisal Inputs'!$C$346:$BK$390,43,0),""))</f>
        <v/>
      </c>
      <c r="BC144" s="299" t="str">
        <f>IF(IFERROR(HLOOKUP(BC102,'Appraisal Inputs'!$C$346:$BK$390,43,0),"")="","",IFERROR(HLOOKUP(BC102,'Appraisal Inputs'!$C$346:$BK$390,43,0),""))</f>
        <v/>
      </c>
      <c r="BD144" s="300" t="str">
        <f>IF(IFERROR(HLOOKUP(BD102,'Appraisal Inputs'!$C$346:$BK$390,43,0),"")="","",IFERROR(HLOOKUP(BD102,'Appraisal Inputs'!$C$346:$BK$390,43,0),""))</f>
        <v/>
      </c>
      <c r="BE144" s="299" t="str">
        <f>IF(IFERROR(HLOOKUP(BE102,'Appraisal Inputs'!$C$346:$BK$390,43,0),"")="","",IFERROR(HLOOKUP(BE102,'Appraisal Inputs'!$C$346:$BK$390,43,0),""))</f>
        <v/>
      </c>
      <c r="BF144" s="300" t="str">
        <f>IF(IFERROR(HLOOKUP(BF102,'Appraisal Inputs'!$C$346:$BK$390,43,0),"")="","",IFERROR(HLOOKUP(BF102,'Appraisal Inputs'!$C$346:$BK$390,43,0),""))</f>
        <v/>
      </c>
      <c r="BG144" s="299" t="str">
        <f>IF(IFERROR(HLOOKUP(BG102,'Appraisal Inputs'!$C$346:$BK$390,43,0),"")="","",IFERROR(HLOOKUP(BG102,'Appraisal Inputs'!$C$346:$BK$390,43,0),""))</f>
        <v/>
      </c>
      <c r="BH144" s="300" t="str">
        <f>IF(IFERROR(HLOOKUP(BH102,'Appraisal Inputs'!$C$346:$BK$390,43,0),"")="","",IFERROR(HLOOKUP(BH102,'Appraisal Inputs'!$C$346:$BK$390,43,0),""))</f>
        <v/>
      </c>
      <c r="BI144" s="299" t="str">
        <f>IF(IFERROR(HLOOKUP(BI102,'Appraisal Inputs'!$C$346:$BK$390,43,0),"")="","",IFERROR(HLOOKUP(BI102,'Appraisal Inputs'!$C$346:$BK$390,43,0),""))</f>
        <v/>
      </c>
      <c r="BJ144" s="315" t="str">
        <f>IF(IFERROR(HLOOKUP(BJ102,'Appraisal Inputs'!$C$346:$BK$390,43,0),"")="","",IFERROR(HLOOKUP(BJ102,'Appraisal Inputs'!$C$346:$BK$390,43,0),""))</f>
        <v/>
      </c>
      <c r="BL144" s="299">
        <f t="shared" si="5"/>
        <v>0</v>
      </c>
      <c r="BM144" s="318" t="str">
        <f t="shared" si="4"/>
        <v>No</v>
      </c>
    </row>
    <row r="145" spans="1:65" x14ac:dyDescent="0.25">
      <c r="A145" s="86"/>
      <c r="B145" s="143" t="str">
        <f>'Appraisal Inputs'!C389</f>
        <v>Comp 40</v>
      </c>
      <c r="C145" s="299" t="str">
        <f>IF(IFERROR(HLOOKUP(C102,'Appraisal Inputs'!$C$346:$BK$390,44,0),"")="","",IFERROR(HLOOKUP(C102,'Appraisal Inputs'!$C$346:$BK$390,44,0),""))</f>
        <v/>
      </c>
      <c r="D145" s="300" t="str">
        <f>IF(IFERROR(HLOOKUP(D102,'Appraisal Inputs'!$C$346:$BK$390,44,0),"")="","",IFERROR(HLOOKUP(D102,'Appraisal Inputs'!$C$346:$BK$390,44,0),""))</f>
        <v/>
      </c>
      <c r="E145" s="299" t="str">
        <f>IF(IFERROR(HLOOKUP(E102,'Appraisal Inputs'!$C$346:$BK$390,44,0),"")="","",IFERROR(HLOOKUP(E102,'Appraisal Inputs'!$C$346:$BK$390,44,0),""))</f>
        <v/>
      </c>
      <c r="F145" s="300" t="str">
        <f>IF(IFERROR(HLOOKUP(F102,'Appraisal Inputs'!$C$346:$BK$390,44,0),"")="","",IFERROR(HLOOKUP(F102,'Appraisal Inputs'!$C$346:$BK$390,44,0),""))</f>
        <v/>
      </c>
      <c r="G145" s="299" t="str">
        <f>IF(IFERROR(HLOOKUP(G102,'Appraisal Inputs'!$C$346:$BK$390,44,0),"")="","",IFERROR(HLOOKUP(G102,'Appraisal Inputs'!$C$346:$BK$390,44,0),""))</f>
        <v/>
      </c>
      <c r="H145" s="300" t="str">
        <f>IF(IFERROR(HLOOKUP(H102,'Appraisal Inputs'!$C$346:$BK$390,44,0),"")="","",IFERROR(HLOOKUP(H102,'Appraisal Inputs'!$C$346:$BK$390,44,0),""))</f>
        <v/>
      </c>
      <c r="I145" s="299" t="str">
        <f>IF(IFERROR(HLOOKUP(I102,'Appraisal Inputs'!$C$346:$BK$390,44,0),"")="","",IFERROR(HLOOKUP(I102,'Appraisal Inputs'!$C$346:$BK$390,44,0),""))</f>
        <v/>
      </c>
      <c r="J145" s="300" t="str">
        <f>IF(IFERROR(HLOOKUP(J102,'Appraisal Inputs'!$C$346:$BK$390,44,0),"")="","",IFERROR(HLOOKUP(J102,'Appraisal Inputs'!$C$346:$BK$390,44,0),""))</f>
        <v/>
      </c>
      <c r="K145" s="299" t="str">
        <f>IF(IFERROR(HLOOKUP(K102,'Appraisal Inputs'!$C$346:$BK$390,44,0),"")="","",IFERROR(HLOOKUP(K102,'Appraisal Inputs'!$C$346:$BK$390,44,0),""))</f>
        <v/>
      </c>
      <c r="L145" s="300" t="str">
        <f>IF(IFERROR(HLOOKUP(L102,'Appraisal Inputs'!$C$346:$BK$390,44,0),"")="","",IFERROR(HLOOKUP(L102,'Appraisal Inputs'!$C$346:$BK$390,44,0),""))</f>
        <v/>
      </c>
      <c r="M145" s="299" t="str">
        <f>IF(IFERROR(HLOOKUP(M102,'Appraisal Inputs'!$C$346:$BK$390,44,0),"")="","",IFERROR(HLOOKUP(M102,'Appraisal Inputs'!$C$346:$BK$390,44,0),""))</f>
        <v/>
      </c>
      <c r="N145" s="300" t="str">
        <f>IF(IFERROR(HLOOKUP(N102,'Appraisal Inputs'!$C$346:$BK$390,44,0),"")="","",IFERROR(HLOOKUP(N102,'Appraisal Inputs'!$C$346:$BK$390,44,0),""))</f>
        <v/>
      </c>
      <c r="O145" s="299" t="str">
        <f>IF(IFERROR(HLOOKUP(O102,'Appraisal Inputs'!$C$346:$BK$390,44,0),"")="","",IFERROR(HLOOKUP(O102,'Appraisal Inputs'!$C$346:$BK$390,44,0),""))</f>
        <v/>
      </c>
      <c r="P145" s="300" t="str">
        <f>IF(IFERROR(HLOOKUP(P102,'Appraisal Inputs'!$C$346:$BK$390,44,0),"")="","",IFERROR(HLOOKUP(P102,'Appraisal Inputs'!$C$346:$BK$390,44,0),""))</f>
        <v/>
      </c>
      <c r="Q145" s="299" t="str">
        <f>IF(IFERROR(HLOOKUP(Q102,'Appraisal Inputs'!$C$346:$BK$390,44,0),"")="","",IFERROR(HLOOKUP(Q102,'Appraisal Inputs'!$C$346:$BK$390,44,0),""))</f>
        <v/>
      </c>
      <c r="R145" s="300" t="str">
        <f>IF(IFERROR(HLOOKUP(R102,'Appraisal Inputs'!$C$346:$BK$390,44,0),"")="","",IFERROR(HLOOKUP(R102,'Appraisal Inputs'!$C$346:$BK$390,44,0),""))</f>
        <v/>
      </c>
      <c r="S145" s="299" t="str">
        <f>IF(IFERROR(HLOOKUP(S102,'Appraisal Inputs'!$C$346:$BK$390,44,0),"")="","",IFERROR(HLOOKUP(S102,'Appraisal Inputs'!$C$346:$BK$390,44,0),""))</f>
        <v/>
      </c>
      <c r="T145" s="300" t="str">
        <f>IF(IFERROR(HLOOKUP(T102,'Appraisal Inputs'!$C$346:$BK$390,44,0),"")="","",IFERROR(HLOOKUP(T102,'Appraisal Inputs'!$C$346:$BK$390,44,0),""))</f>
        <v/>
      </c>
      <c r="U145" s="299" t="str">
        <f>IF(IFERROR(HLOOKUP(U102,'Appraisal Inputs'!$C$346:$BK$390,44,0),"")="","",IFERROR(HLOOKUP(U102,'Appraisal Inputs'!$C$346:$BK$390,44,0),""))</f>
        <v/>
      </c>
      <c r="V145" s="300" t="str">
        <f>IF(IFERROR(HLOOKUP(V102,'Appraisal Inputs'!$C$346:$BK$390,44,0),"")="","",IFERROR(HLOOKUP(V102,'Appraisal Inputs'!$C$346:$BK$390,44,0),""))</f>
        <v/>
      </c>
      <c r="W145" s="299" t="str">
        <f>IF(IFERROR(HLOOKUP(W102,'Appraisal Inputs'!$C$346:$BK$390,44,0),"")="","",IFERROR(HLOOKUP(W102,'Appraisal Inputs'!$C$346:$BK$390,44,0),""))</f>
        <v/>
      </c>
      <c r="X145" s="300" t="str">
        <f>IF(IFERROR(HLOOKUP(X102,'Appraisal Inputs'!$C$346:$BK$390,44,0),"")="","",IFERROR(HLOOKUP(X102,'Appraisal Inputs'!$C$346:$BK$390,44,0),""))</f>
        <v/>
      </c>
      <c r="Y145" s="299" t="str">
        <f>IF(IFERROR(HLOOKUP(Y102,'Appraisal Inputs'!$C$346:$BK$390,44,0),"")="","",IFERROR(HLOOKUP(Y102,'Appraisal Inputs'!$C$346:$BK$390,44,0),""))</f>
        <v/>
      </c>
      <c r="Z145" s="300" t="str">
        <f>IF(IFERROR(HLOOKUP(Z102,'Appraisal Inputs'!$C$346:$BK$390,44,0),"")="","",IFERROR(HLOOKUP(Z102,'Appraisal Inputs'!$C$346:$BK$390,44,0),""))</f>
        <v/>
      </c>
      <c r="AA145" s="299" t="str">
        <f>IF(IFERROR(HLOOKUP(AA102,'Appraisal Inputs'!$C$346:$BK$390,44,0),"")="","",IFERROR(HLOOKUP(AA102,'Appraisal Inputs'!$C$346:$BK$390,44,0),""))</f>
        <v/>
      </c>
      <c r="AB145" s="300" t="str">
        <f>IF(IFERROR(HLOOKUP(AB102,'Appraisal Inputs'!$C$346:$BK$390,44,0),"")="","",IFERROR(HLOOKUP(AB102,'Appraisal Inputs'!$C$346:$BK$390,44,0),""))</f>
        <v/>
      </c>
      <c r="AC145" s="299" t="str">
        <f>IF(IFERROR(HLOOKUP(AC102,'Appraisal Inputs'!$C$346:$BK$390,44,0),"")="","",IFERROR(HLOOKUP(AC102,'Appraisal Inputs'!$C$346:$BK$390,44,0),""))</f>
        <v/>
      </c>
      <c r="AD145" s="300" t="str">
        <f>IF(IFERROR(HLOOKUP(AD102,'Appraisal Inputs'!$C$346:$BK$390,44,0),"")="","",IFERROR(HLOOKUP(AD102,'Appraisal Inputs'!$C$346:$BK$390,44,0),""))</f>
        <v/>
      </c>
      <c r="AE145" s="299" t="str">
        <f>IF(IFERROR(HLOOKUP(AE102,'Appraisal Inputs'!$C$346:$BK$390,44,0),"")="","",IFERROR(HLOOKUP(AE102,'Appraisal Inputs'!$C$346:$BK$390,44,0),""))</f>
        <v/>
      </c>
      <c r="AF145" s="300" t="str">
        <f>IF(IFERROR(HLOOKUP(AF102,'Appraisal Inputs'!$C$346:$BK$390,44,0),"")="","",IFERROR(HLOOKUP(AF102,'Appraisal Inputs'!$C$346:$BK$390,44,0),""))</f>
        <v/>
      </c>
      <c r="AG145" s="299" t="str">
        <f>IF(IFERROR(HLOOKUP(AG102,'Appraisal Inputs'!$C$346:$BK$390,44,0),"")="","",IFERROR(HLOOKUP(AG102,'Appraisal Inputs'!$C$346:$BK$390,44,0),""))</f>
        <v/>
      </c>
      <c r="AH145" s="300" t="str">
        <f>IF(IFERROR(HLOOKUP(AH102,'Appraisal Inputs'!$C$346:$BK$390,44,0),"")="","",IFERROR(HLOOKUP(AH102,'Appraisal Inputs'!$C$346:$BK$390,44,0),""))</f>
        <v/>
      </c>
      <c r="AI145" s="299" t="str">
        <f>IF(IFERROR(HLOOKUP(AI102,'Appraisal Inputs'!$C$346:$BK$390,44,0),"")="","",IFERROR(HLOOKUP(AI102,'Appraisal Inputs'!$C$346:$BK$390,44,0),""))</f>
        <v/>
      </c>
      <c r="AJ145" s="300" t="str">
        <f>IF(IFERROR(HLOOKUP(AJ102,'Appraisal Inputs'!$C$346:$BK$390,44,0),"")="","",IFERROR(HLOOKUP(AJ102,'Appraisal Inputs'!$C$346:$BK$390,44,0),""))</f>
        <v/>
      </c>
      <c r="AK145" s="299" t="str">
        <f>IF(IFERROR(HLOOKUP(AK102,'Appraisal Inputs'!$C$346:$BK$390,44,0),"")="","",IFERROR(HLOOKUP(AK102,'Appraisal Inputs'!$C$346:$BK$390,44,0),""))</f>
        <v/>
      </c>
      <c r="AL145" s="300" t="str">
        <f>IF(IFERROR(HLOOKUP(AL102,'Appraisal Inputs'!$C$346:$BK$390,44,0),"")="","",IFERROR(HLOOKUP(AL102,'Appraisal Inputs'!$C$346:$BK$390,44,0),""))</f>
        <v/>
      </c>
      <c r="AM145" s="299" t="str">
        <f>IF(IFERROR(HLOOKUP(AM102,'Appraisal Inputs'!$C$346:$BK$390,44,0),"")="","",IFERROR(HLOOKUP(AM102,'Appraisal Inputs'!$C$346:$BK$390,44,0),""))</f>
        <v/>
      </c>
      <c r="AN145" s="300" t="str">
        <f>IF(IFERROR(HLOOKUP(AN102,'Appraisal Inputs'!$C$346:$BK$390,44,0),"")="","",IFERROR(HLOOKUP(AN102,'Appraisal Inputs'!$C$346:$BK$390,44,0),""))</f>
        <v/>
      </c>
      <c r="AO145" s="299" t="str">
        <f>IF(IFERROR(HLOOKUP(AO102,'Appraisal Inputs'!$C$346:$BK$390,44,0),"")="","",IFERROR(HLOOKUP(AO102,'Appraisal Inputs'!$C$346:$BK$390,44,0),""))</f>
        <v/>
      </c>
      <c r="AP145" s="300" t="str">
        <f>IF(IFERROR(HLOOKUP(AP102,'Appraisal Inputs'!$C$346:$BK$390,44,0),"")="","",IFERROR(HLOOKUP(AP102,'Appraisal Inputs'!$C$346:$BK$390,44,0),""))</f>
        <v/>
      </c>
      <c r="AQ145" s="299" t="str">
        <f>IF(IFERROR(HLOOKUP(AQ102,'Appraisal Inputs'!$C$346:$BK$390,44,0),"")="","",IFERROR(HLOOKUP(AQ102,'Appraisal Inputs'!$C$346:$BK$390,44,0),""))</f>
        <v/>
      </c>
      <c r="AR145" s="300" t="str">
        <f>IF(IFERROR(HLOOKUP(AR102,'Appraisal Inputs'!$C$346:$BK$390,44,0),"")="","",IFERROR(HLOOKUP(AR102,'Appraisal Inputs'!$C$346:$BK$390,44,0),""))</f>
        <v/>
      </c>
      <c r="AS145" s="299" t="str">
        <f>IF(IFERROR(HLOOKUP(AS102,'Appraisal Inputs'!$C$346:$BK$390,44,0),"")="","",IFERROR(HLOOKUP(AS102,'Appraisal Inputs'!$C$346:$BK$390,44,0),""))</f>
        <v/>
      </c>
      <c r="AT145" s="300" t="str">
        <f>IF(IFERROR(HLOOKUP(AT102,'Appraisal Inputs'!$C$346:$BK$390,44,0),"")="","",IFERROR(HLOOKUP(AT102,'Appraisal Inputs'!$C$346:$BK$390,44,0),""))</f>
        <v/>
      </c>
      <c r="AU145" s="299" t="str">
        <f>IF(IFERROR(HLOOKUP(AU102,'Appraisal Inputs'!$C$346:$BK$390,44,0),"")="","",IFERROR(HLOOKUP(AU102,'Appraisal Inputs'!$C$346:$BK$390,44,0),""))</f>
        <v/>
      </c>
      <c r="AV145" s="300" t="str">
        <f>IF(IFERROR(HLOOKUP(AV102,'Appraisal Inputs'!$C$346:$BK$390,44,0),"")="","",IFERROR(HLOOKUP(AV102,'Appraisal Inputs'!$C$346:$BK$390,44,0),""))</f>
        <v/>
      </c>
      <c r="AW145" s="299" t="str">
        <f>IF(IFERROR(HLOOKUP(AW102,'Appraisal Inputs'!$C$346:$BK$390,44,0),"")="","",IFERROR(HLOOKUP(AW102,'Appraisal Inputs'!$C$346:$BK$390,44,0),""))</f>
        <v/>
      </c>
      <c r="AX145" s="300" t="str">
        <f>IF(IFERROR(HLOOKUP(AX102,'Appraisal Inputs'!$C$346:$BK$390,44,0),"")="","",IFERROR(HLOOKUP(AX102,'Appraisal Inputs'!$C$346:$BK$390,44,0),""))</f>
        <v/>
      </c>
      <c r="AY145" s="299" t="str">
        <f>IF(IFERROR(HLOOKUP(AY102,'Appraisal Inputs'!$C$346:$BK$390,44,0),"")="","",IFERROR(HLOOKUP(AY102,'Appraisal Inputs'!$C$346:$BK$390,44,0),""))</f>
        <v/>
      </c>
      <c r="AZ145" s="300" t="str">
        <f>IF(IFERROR(HLOOKUP(AZ102,'Appraisal Inputs'!$C$346:$BK$390,44,0),"")="","",IFERROR(HLOOKUP(AZ102,'Appraisal Inputs'!$C$346:$BK$390,44,0),""))</f>
        <v/>
      </c>
      <c r="BA145" s="299" t="str">
        <f>IF(IFERROR(HLOOKUP(BA102,'Appraisal Inputs'!$C$346:$BK$390,44,0),"")="","",IFERROR(HLOOKUP(BA102,'Appraisal Inputs'!$C$346:$BK$390,44,0),""))</f>
        <v/>
      </c>
      <c r="BB145" s="300" t="str">
        <f>IF(IFERROR(HLOOKUP(BB102,'Appraisal Inputs'!$C$346:$BK$390,44,0),"")="","",IFERROR(HLOOKUP(BB102,'Appraisal Inputs'!$C$346:$BK$390,44,0),""))</f>
        <v/>
      </c>
      <c r="BC145" s="299" t="str">
        <f>IF(IFERROR(HLOOKUP(BC102,'Appraisal Inputs'!$C$346:$BK$390,44,0),"")="","",IFERROR(HLOOKUP(BC102,'Appraisal Inputs'!$C$346:$BK$390,44,0),""))</f>
        <v/>
      </c>
      <c r="BD145" s="300" t="str">
        <f>IF(IFERROR(HLOOKUP(BD102,'Appraisal Inputs'!$C$346:$BK$390,44,0),"")="","",IFERROR(HLOOKUP(BD102,'Appraisal Inputs'!$C$346:$BK$390,44,0),""))</f>
        <v/>
      </c>
      <c r="BE145" s="299" t="str">
        <f>IF(IFERROR(HLOOKUP(BE102,'Appraisal Inputs'!$C$346:$BK$390,44,0),"")="","",IFERROR(HLOOKUP(BE102,'Appraisal Inputs'!$C$346:$BK$390,44,0),""))</f>
        <v/>
      </c>
      <c r="BF145" s="300" t="str">
        <f>IF(IFERROR(HLOOKUP(BF102,'Appraisal Inputs'!$C$346:$BK$390,44,0),"")="","",IFERROR(HLOOKUP(BF102,'Appraisal Inputs'!$C$346:$BK$390,44,0),""))</f>
        <v/>
      </c>
      <c r="BG145" s="299" t="str">
        <f>IF(IFERROR(HLOOKUP(BG102,'Appraisal Inputs'!$C$346:$BK$390,44,0),"")="","",IFERROR(HLOOKUP(BG102,'Appraisal Inputs'!$C$346:$BK$390,44,0),""))</f>
        <v/>
      </c>
      <c r="BH145" s="300" t="str">
        <f>IF(IFERROR(HLOOKUP(BH102,'Appraisal Inputs'!$C$346:$BK$390,44,0),"")="","",IFERROR(HLOOKUP(BH102,'Appraisal Inputs'!$C$346:$BK$390,44,0),""))</f>
        <v/>
      </c>
      <c r="BI145" s="299" t="str">
        <f>IF(IFERROR(HLOOKUP(BI102,'Appraisal Inputs'!$C$346:$BK$390,44,0),"")="","",IFERROR(HLOOKUP(BI102,'Appraisal Inputs'!$C$346:$BK$390,44,0),""))</f>
        <v/>
      </c>
      <c r="BJ145" s="315" t="str">
        <f>IF(IFERROR(HLOOKUP(BJ102,'Appraisal Inputs'!$C$346:$BK$390,44,0),"")="","",IFERROR(HLOOKUP(BJ102,'Appraisal Inputs'!$C$346:$BK$390,44,0),""))</f>
        <v/>
      </c>
      <c r="BL145" s="299">
        <f t="shared" si="5"/>
        <v>0</v>
      </c>
      <c r="BM145" s="318" t="str">
        <f t="shared" si="4"/>
        <v>No</v>
      </c>
    </row>
    <row r="146" spans="1:65" ht="15.75" thickBot="1" x14ac:dyDescent="0.3">
      <c r="A146" s="86"/>
      <c r="B146" s="298" t="s">
        <v>197</v>
      </c>
      <c r="C146" s="312" t="str">
        <f>IF(IFERROR(HLOOKUP(C102,'Appraisal Inputs'!$C$346:$BK$390,45,0),"")="","",IFERROR(HLOOKUP(C102,'Appraisal Inputs'!$C$346:$BK$390,45,0),""))</f>
        <v/>
      </c>
      <c r="D146" s="313"/>
      <c r="E146" s="312" t="str">
        <f>IF(IFERROR(HLOOKUP(E102,'Appraisal Inputs'!$C$346:$BK$390,45,0),"")="","",IFERROR(HLOOKUP(E102,'Appraisal Inputs'!$C$346:$BK$390,45,0),""))</f>
        <v/>
      </c>
      <c r="F146" s="313"/>
      <c r="G146" s="312" t="str">
        <f>IF(IFERROR(HLOOKUP(G102,'Appraisal Inputs'!$C$346:$BK$390,45,0),"")="","",IFERROR(HLOOKUP(G102,'Appraisal Inputs'!$C$346:$BK$390,45,0),""))</f>
        <v/>
      </c>
      <c r="H146" s="313"/>
      <c r="I146" s="312" t="str">
        <f>IF(IFERROR(HLOOKUP(I102,'Appraisal Inputs'!$C$346:$BK$390,45,0),"")="","",IFERROR(HLOOKUP(I102,'Appraisal Inputs'!$C$346:$BK$390,45,0),""))</f>
        <v/>
      </c>
      <c r="J146" s="313"/>
      <c r="K146" s="312" t="str">
        <f>IF(IFERROR(HLOOKUP(K102,'Appraisal Inputs'!$C$346:$BK$390,45,0),"")="","",IFERROR(HLOOKUP(K102,'Appraisal Inputs'!$C$346:$BK$390,45,0),""))</f>
        <v/>
      </c>
      <c r="L146" s="313"/>
      <c r="M146" s="312" t="str">
        <f>IF(IFERROR(HLOOKUP(M102,'Appraisal Inputs'!$C$346:$BK$390,45,0),"")="","",IFERROR(HLOOKUP(M102,'Appraisal Inputs'!$C$346:$BK$390,45,0),""))</f>
        <v/>
      </c>
      <c r="N146" s="313"/>
      <c r="O146" s="312" t="str">
        <f>IF(IFERROR(HLOOKUP(O102,'Appraisal Inputs'!$C$346:$BK$390,45,0),"")="","",IFERROR(HLOOKUP(O102,'Appraisal Inputs'!$C$346:$BK$390,45,0),""))</f>
        <v/>
      </c>
      <c r="P146" s="313"/>
      <c r="Q146" s="312" t="str">
        <f>IF(IFERROR(HLOOKUP(Q102,'Appraisal Inputs'!$C$346:$BK$390,45,0),"")="","",IFERROR(HLOOKUP(Q102,'Appraisal Inputs'!$C$346:$BK$390,45,0),""))</f>
        <v/>
      </c>
      <c r="R146" s="313"/>
      <c r="S146" s="312" t="str">
        <f>IF(IFERROR(HLOOKUP(S102,'Appraisal Inputs'!$C$346:$BK$390,45,0),"")="","",IFERROR(HLOOKUP(S102,'Appraisal Inputs'!$C$346:$BK$390,45,0),""))</f>
        <v/>
      </c>
      <c r="T146" s="313"/>
      <c r="U146" s="312" t="str">
        <f>IF(IFERROR(HLOOKUP(U102,'Appraisal Inputs'!$C$346:$BK$390,45,0),"")="","",IFERROR(HLOOKUP(U102,'Appraisal Inputs'!$C$346:$BK$390,45,0),""))</f>
        <v/>
      </c>
      <c r="V146" s="313"/>
      <c r="W146" s="312" t="str">
        <f>IF(IFERROR(HLOOKUP(W102,'Appraisal Inputs'!$C$346:$BK$390,45,0),"")="","",IFERROR(HLOOKUP(W102,'Appraisal Inputs'!$C$346:$BK$390,45,0),""))</f>
        <v/>
      </c>
      <c r="X146" s="313"/>
      <c r="Y146" s="312" t="str">
        <f>IF(IFERROR(HLOOKUP(Y102,'Appraisal Inputs'!$C$346:$BK$390,45,0),"")="","",IFERROR(HLOOKUP(Y102,'Appraisal Inputs'!$C$346:$BK$390,45,0),""))</f>
        <v/>
      </c>
      <c r="Z146" s="313"/>
      <c r="AA146" s="312" t="str">
        <f>IF(IFERROR(HLOOKUP(AA102,'Appraisal Inputs'!$C$346:$BK$390,45,0),"")="","",IFERROR(HLOOKUP(AA102,'Appraisal Inputs'!$C$346:$BK$390,45,0),""))</f>
        <v/>
      </c>
      <c r="AB146" s="313"/>
      <c r="AC146" s="312" t="str">
        <f>IF(IFERROR(HLOOKUP(AC102,'Appraisal Inputs'!$C$346:$BK$390,45,0),"")="","",IFERROR(HLOOKUP(AC102,'Appraisal Inputs'!$C$346:$BK$390,45,0),""))</f>
        <v/>
      </c>
      <c r="AD146" s="313"/>
      <c r="AE146" s="312" t="str">
        <f>IF(IFERROR(HLOOKUP(AE102,'Appraisal Inputs'!$C$346:$BK$390,45,0),"")="","",IFERROR(HLOOKUP(AE102,'Appraisal Inputs'!$C$346:$BK$390,45,0),""))</f>
        <v/>
      </c>
      <c r="AF146" s="313"/>
      <c r="AG146" s="312" t="str">
        <f>IF(IFERROR(HLOOKUP(AG102,'Appraisal Inputs'!$C$346:$BK$390,45,0),"")="","",IFERROR(HLOOKUP(AG102,'Appraisal Inputs'!$C$346:$BK$390,45,0),""))</f>
        <v/>
      </c>
      <c r="AH146" s="313"/>
      <c r="AI146" s="312" t="str">
        <f>IF(IFERROR(HLOOKUP(AI102,'Appraisal Inputs'!$C$346:$BK$390,45,0),"")="","",IFERROR(HLOOKUP(AI102,'Appraisal Inputs'!$C$346:$BK$390,45,0),""))</f>
        <v/>
      </c>
      <c r="AJ146" s="313"/>
      <c r="AK146" s="312" t="str">
        <f>IF(IFERROR(HLOOKUP(AK102,'Appraisal Inputs'!$C$346:$BK$390,45,0),"")="","",IFERROR(HLOOKUP(AK102,'Appraisal Inputs'!$C$346:$BK$390,45,0),""))</f>
        <v/>
      </c>
      <c r="AL146" s="313"/>
      <c r="AM146" s="312" t="str">
        <f>IF(IFERROR(HLOOKUP(AM102,'Appraisal Inputs'!$C$346:$BK$390,45,0),"")="","",IFERROR(HLOOKUP(AM102,'Appraisal Inputs'!$C$346:$BK$390,45,0),""))</f>
        <v/>
      </c>
      <c r="AN146" s="313"/>
      <c r="AO146" s="312" t="str">
        <f>IF(IFERROR(HLOOKUP(AO102,'Appraisal Inputs'!$C$346:$BK$390,45,0),"")="","",IFERROR(HLOOKUP(AO102,'Appraisal Inputs'!$C$346:$BK$390,45,0),""))</f>
        <v/>
      </c>
      <c r="AP146" s="313"/>
      <c r="AQ146" s="312" t="str">
        <f>IF(IFERROR(HLOOKUP(AQ102,'Appraisal Inputs'!$C$346:$BK$390,45,0),"")="","",IFERROR(HLOOKUP(AQ102,'Appraisal Inputs'!$C$346:$BK$390,45,0),""))</f>
        <v/>
      </c>
      <c r="AR146" s="313"/>
      <c r="AS146" s="312" t="str">
        <f>IF(IFERROR(HLOOKUP(AS102,'Appraisal Inputs'!$C$346:$BK$390,45,0),"")="","",IFERROR(HLOOKUP(AS102,'Appraisal Inputs'!$C$346:$BK$390,45,0),""))</f>
        <v/>
      </c>
      <c r="AT146" s="313"/>
      <c r="AU146" s="312" t="str">
        <f>IF(IFERROR(HLOOKUP(AU102,'Appraisal Inputs'!$C$346:$BK$390,45,0),"")="","",IFERROR(HLOOKUP(AU102,'Appraisal Inputs'!$C$346:$BK$390,45,0),""))</f>
        <v/>
      </c>
      <c r="AV146" s="313"/>
      <c r="AW146" s="312" t="str">
        <f>IF(IFERROR(HLOOKUP(AW102,'Appraisal Inputs'!$C$346:$BK$390,45,0),"")="","",IFERROR(HLOOKUP(AW102,'Appraisal Inputs'!$C$346:$BK$390,45,0),""))</f>
        <v/>
      </c>
      <c r="AX146" s="313"/>
      <c r="AY146" s="312" t="str">
        <f>IF(IFERROR(HLOOKUP(AY102,'Appraisal Inputs'!$C$346:$BK$390,45,0),"")="","",IFERROR(HLOOKUP(AY102,'Appraisal Inputs'!$C$346:$BK$390,45,0),""))</f>
        <v/>
      </c>
      <c r="AZ146" s="313"/>
      <c r="BA146" s="312" t="str">
        <f>IF(IFERROR(HLOOKUP(BA102,'Appraisal Inputs'!$C$346:$BK$390,45,0),"")="","",IFERROR(HLOOKUP(BA102,'Appraisal Inputs'!$C$346:$BK$390,45,0),""))</f>
        <v/>
      </c>
      <c r="BB146" s="313"/>
      <c r="BC146" s="312" t="str">
        <f>IF(IFERROR(HLOOKUP(BC102,'Appraisal Inputs'!$C$346:$BK$390,45,0),"")="","",IFERROR(HLOOKUP(BC102,'Appraisal Inputs'!$C$346:$BK$390,45,0),""))</f>
        <v/>
      </c>
      <c r="BD146" s="313"/>
      <c r="BE146" s="312" t="str">
        <f>IF(IFERROR(HLOOKUP(BE102,'Appraisal Inputs'!$C$346:$BK$390,45,0),"")="","",IFERROR(HLOOKUP(BE102,'Appraisal Inputs'!$C$346:$BK$390,45,0),""))</f>
        <v/>
      </c>
      <c r="BF146" s="313"/>
      <c r="BG146" s="312" t="str">
        <f>IF(IFERROR(HLOOKUP(BG102,'Appraisal Inputs'!$C$346:$BK$390,45,0),"")="","",IFERROR(HLOOKUP(BG102,'Appraisal Inputs'!$C$346:$BK$390,45,0),""))</f>
        <v/>
      </c>
      <c r="BH146" s="313"/>
      <c r="BI146" s="312" t="str">
        <f>IF(IFERROR(HLOOKUP(BI102,'Appraisal Inputs'!$C$346:$BK$390,45,0),"")="","",IFERROR(HLOOKUP(BI102,'Appraisal Inputs'!$C$346:$BK$390,45,0),""))</f>
        <v/>
      </c>
      <c r="BJ146" s="313"/>
      <c r="BL146" s="312">
        <f t="shared" si="5"/>
        <v>0</v>
      </c>
      <c r="BM146" s="320" t="str">
        <f t="shared" si="4"/>
        <v>No</v>
      </c>
    </row>
    <row r="147" spans="1:65"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T147" s="86"/>
      <c r="BL147" s="86"/>
      <c r="BM147" s="86"/>
    </row>
    <row r="148" spans="1:65" ht="15.75" thickBot="1" x14ac:dyDescent="0.3">
      <c r="A148" s="86"/>
      <c r="B148" s="86" t="str">
        <f>Occupancy!C159</f>
        <v>Independent Living</v>
      </c>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T148" s="86"/>
      <c r="BL148" s="86"/>
      <c r="BM148" s="86"/>
    </row>
    <row r="149" spans="1:65" x14ac:dyDescent="0.25">
      <c r="A149" s="86"/>
      <c r="B149" s="296" t="s">
        <v>138</v>
      </c>
      <c r="C149" s="288" t="str">
        <f>"Unadjusted "&amp;C5</f>
        <v xml:space="preserve">Unadjusted </v>
      </c>
      <c r="D149" s="289" t="str">
        <f>"Adjusted "&amp;C5</f>
        <v xml:space="preserve">Adjusted </v>
      </c>
      <c r="E149" s="288" t="str">
        <f xml:space="preserve"> "Unadjusted "&amp;D5</f>
        <v xml:space="preserve">Unadjusted </v>
      </c>
      <c r="F149" s="289" t="str">
        <f xml:space="preserve"> "Adjusted "&amp;D5</f>
        <v xml:space="preserve">Adjusted </v>
      </c>
      <c r="G149" s="288" t="str">
        <f xml:space="preserve"> "Unadjusted "&amp;E5</f>
        <v xml:space="preserve">Unadjusted </v>
      </c>
      <c r="H149" s="289" t="str">
        <f xml:space="preserve"> "Adjusted "&amp;E5</f>
        <v xml:space="preserve">Adjusted </v>
      </c>
      <c r="I149" s="288" t="str">
        <f xml:space="preserve"> "Unadjusted "&amp;F5</f>
        <v xml:space="preserve">Unadjusted </v>
      </c>
      <c r="J149" s="289" t="str">
        <f xml:space="preserve"> "Adjusted "&amp;F5</f>
        <v xml:space="preserve">Adjusted </v>
      </c>
      <c r="K149" s="288" t="str">
        <f xml:space="preserve"> "Unadjusted "&amp;G5</f>
        <v xml:space="preserve">Unadjusted </v>
      </c>
      <c r="L149" s="289" t="str">
        <f xml:space="preserve"> "Adjusted "&amp;G5</f>
        <v xml:space="preserve">Adjusted </v>
      </c>
      <c r="M149" s="288" t="str">
        <f xml:space="preserve"> "Unadjusted "&amp;H5</f>
        <v xml:space="preserve">Unadjusted </v>
      </c>
      <c r="N149" s="289" t="str">
        <f xml:space="preserve"> "Adjusted "&amp;H5</f>
        <v xml:space="preserve">Adjusted </v>
      </c>
      <c r="O149" s="288" t="str">
        <f xml:space="preserve"> "Unadjusted "&amp;I5</f>
        <v xml:space="preserve">Unadjusted </v>
      </c>
      <c r="P149" s="289" t="str">
        <f xml:space="preserve"> "Adjusted "&amp;I5</f>
        <v xml:space="preserve">Adjusted </v>
      </c>
      <c r="Q149" s="288" t="str">
        <f xml:space="preserve"> "Unadjusted "&amp;J5</f>
        <v xml:space="preserve">Unadjusted </v>
      </c>
      <c r="R149" s="289" t="str">
        <f xml:space="preserve"> "Adjusted "&amp;J5</f>
        <v xml:space="preserve">Adjusted </v>
      </c>
      <c r="S149" s="288" t="str">
        <f xml:space="preserve"> "Unadjusted "&amp;K5</f>
        <v xml:space="preserve">Unadjusted </v>
      </c>
      <c r="T149" s="289" t="str">
        <f xml:space="preserve"> "Adjusted "&amp;K5</f>
        <v xml:space="preserve">Adjusted </v>
      </c>
      <c r="U149" s="288" t="str">
        <f xml:space="preserve"> "Unadjusted "&amp;L5</f>
        <v xml:space="preserve">Unadjusted </v>
      </c>
      <c r="V149" s="289" t="str">
        <f xml:space="preserve"> "Adjusted "&amp;L5</f>
        <v xml:space="preserve">Adjusted </v>
      </c>
      <c r="W149" s="288" t="str">
        <f xml:space="preserve"> "Unadjusted "&amp;M5</f>
        <v xml:space="preserve">Unadjusted </v>
      </c>
      <c r="X149" s="289" t="str">
        <f xml:space="preserve"> "Adjusted "&amp;M5</f>
        <v xml:space="preserve">Adjusted </v>
      </c>
      <c r="Y149" s="288" t="str">
        <f xml:space="preserve"> "Unadjusted "&amp;N5</f>
        <v xml:space="preserve">Unadjusted </v>
      </c>
      <c r="Z149" s="289" t="str">
        <f xml:space="preserve"> "Adjusted "&amp;N5</f>
        <v xml:space="preserve">Adjusted </v>
      </c>
      <c r="AA149" s="288" t="str">
        <f xml:space="preserve"> "Unadjusted "&amp;O5</f>
        <v xml:space="preserve">Unadjusted </v>
      </c>
      <c r="AB149" s="289" t="str">
        <f xml:space="preserve"> "Adjusted "&amp;O5</f>
        <v xml:space="preserve">Adjusted </v>
      </c>
      <c r="AC149" s="288" t="str">
        <f xml:space="preserve"> "Unadjusted "&amp;P5</f>
        <v xml:space="preserve">Unadjusted </v>
      </c>
      <c r="AD149" s="289" t="str">
        <f xml:space="preserve"> "Adjusted "&amp;P5</f>
        <v xml:space="preserve">Adjusted </v>
      </c>
      <c r="AE149" s="288" t="str">
        <f xml:space="preserve"> "Unadjusted "&amp;AK5</f>
        <v xml:space="preserve">Unadjusted </v>
      </c>
      <c r="AF149" s="289" t="str">
        <f xml:space="preserve"> "Adjusted "&amp;AK5</f>
        <v xml:space="preserve">Adjusted </v>
      </c>
      <c r="AG149" s="288" t="str">
        <f xml:space="preserve"> "Unadjusted "&amp;R5</f>
        <v xml:space="preserve">Unadjusted </v>
      </c>
      <c r="AH149" s="289" t="str">
        <f xml:space="preserve"> "Adjusted "&amp;R5</f>
        <v xml:space="preserve">Adjusted </v>
      </c>
      <c r="AI149" s="288" t="str">
        <f xml:space="preserve"> "Unadjusted "&amp;S5</f>
        <v xml:space="preserve">Unadjusted </v>
      </c>
      <c r="AJ149" s="289" t="str">
        <f xml:space="preserve"> "Adjusted "&amp;S5</f>
        <v xml:space="preserve">Adjusted </v>
      </c>
      <c r="AK149" s="288" t="str">
        <f xml:space="preserve"> "Unadjusted "&amp;T5</f>
        <v xml:space="preserve">Unadjusted </v>
      </c>
      <c r="AL149" s="289" t="str">
        <f xml:space="preserve"> "Adjusted "&amp;T5</f>
        <v xml:space="preserve">Adjusted </v>
      </c>
      <c r="AM149" s="288" t="str">
        <f xml:space="preserve"> "Unadjusted "&amp;U5</f>
        <v xml:space="preserve">Unadjusted </v>
      </c>
      <c r="AN149" s="289" t="str">
        <f xml:space="preserve"> "Adjusted "&amp;U5</f>
        <v xml:space="preserve">Adjusted </v>
      </c>
      <c r="AO149" s="288" t="str">
        <f xml:space="preserve"> "Unadjusted "&amp;V5</f>
        <v xml:space="preserve">Unadjusted </v>
      </c>
      <c r="AP149" s="289" t="str">
        <f xml:space="preserve"> "Adjusted "&amp;V5</f>
        <v xml:space="preserve">Adjusted </v>
      </c>
      <c r="AQ149" s="288" t="str">
        <f xml:space="preserve"> "Unadjusted "&amp;W5</f>
        <v xml:space="preserve">Unadjusted </v>
      </c>
      <c r="AR149" s="289" t="str">
        <f xml:space="preserve"> "Adjusted "&amp;W5</f>
        <v xml:space="preserve">Adjusted </v>
      </c>
      <c r="AS149" s="288" t="str">
        <f xml:space="preserve"> "Unadjusted "&amp;X5</f>
        <v xml:space="preserve">Unadjusted </v>
      </c>
      <c r="AT149" s="289" t="str">
        <f xml:space="preserve"> "Adjusted "&amp;X5</f>
        <v xml:space="preserve">Adjusted </v>
      </c>
      <c r="AU149" s="288" t="str">
        <f xml:space="preserve"> "Unadjusted "&amp;Y5</f>
        <v xml:space="preserve">Unadjusted </v>
      </c>
      <c r="AV149" s="289" t="str">
        <f xml:space="preserve"> "Adjusted "&amp;Y5</f>
        <v xml:space="preserve">Adjusted </v>
      </c>
      <c r="AW149" s="288" t="str">
        <f xml:space="preserve"> "Unadjusted "&amp;Z5</f>
        <v xml:space="preserve">Unadjusted </v>
      </c>
      <c r="AX149" s="289" t="str">
        <f xml:space="preserve"> "Adjusted "&amp;Z5</f>
        <v xml:space="preserve">Adjusted </v>
      </c>
      <c r="AY149" s="288" t="str">
        <f xml:space="preserve"> "Unadjusted "&amp;AA5</f>
        <v xml:space="preserve">Unadjusted </v>
      </c>
      <c r="AZ149" s="289" t="str">
        <f xml:space="preserve"> "Adjusted "&amp;AA5</f>
        <v xml:space="preserve">Adjusted </v>
      </c>
      <c r="BA149" s="288" t="str">
        <f xml:space="preserve"> "Unadjusted "&amp;AB5</f>
        <v xml:space="preserve">Unadjusted </v>
      </c>
      <c r="BB149" s="289" t="str">
        <f xml:space="preserve"> "Adjusted "&amp;AB5</f>
        <v xml:space="preserve">Adjusted </v>
      </c>
      <c r="BC149" s="288" t="str">
        <f xml:space="preserve"> "Unadjusted "&amp;AC5</f>
        <v xml:space="preserve">Unadjusted </v>
      </c>
      <c r="BD149" s="289" t="str">
        <f xml:space="preserve"> "Adjusted "&amp;AC5</f>
        <v xml:space="preserve">Adjusted </v>
      </c>
      <c r="BE149" s="288" t="str">
        <f xml:space="preserve"> "Unadjusted "&amp;AD5</f>
        <v xml:space="preserve">Unadjusted </v>
      </c>
      <c r="BF149" s="289" t="str">
        <f xml:space="preserve"> "Adjusted "&amp;AD5</f>
        <v xml:space="preserve">Adjusted </v>
      </c>
      <c r="BG149" s="288" t="str">
        <f xml:space="preserve"> "Unadjusted "&amp;AE5</f>
        <v xml:space="preserve">Unadjusted </v>
      </c>
      <c r="BH149" s="289" t="str">
        <f xml:space="preserve"> "Adjusted "&amp;AE5</f>
        <v xml:space="preserve">Adjusted </v>
      </c>
      <c r="BI149" s="288" t="str">
        <f xml:space="preserve"> "Unadjusted "&amp;AF5</f>
        <v xml:space="preserve">Unadjusted </v>
      </c>
      <c r="BJ149" s="289" t="str">
        <f xml:space="preserve"> "Adjusted "&amp;AF5</f>
        <v xml:space="preserve">Adjusted </v>
      </c>
      <c r="BL149" s="288" t="s">
        <v>377</v>
      </c>
      <c r="BM149" s="289" t="s">
        <v>377</v>
      </c>
    </row>
    <row r="150" spans="1:65" x14ac:dyDescent="0.25">
      <c r="A150" s="86"/>
      <c r="B150" s="297" t="str">
        <f>'Appraisal Inputs'!D32</f>
        <v>Care Type</v>
      </c>
      <c r="C150" s="290" t="str">
        <f>IFERROR(HLOOKUP(C149,'Appraisal Inputs'!$C$346:$BK$390,2,0),"")</f>
        <v/>
      </c>
      <c r="D150" s="291"/>
      <c r="E150" s="290" t="str">
        <f>IFERROR(HLOOKUP(E149,'Appraisal Inputs'!$C$346:$BK$390,2,0),"")</f>
        <v/>
      </c>
      <c r="F150" s="291"/>
      <c r="G150" s="290" t="str">
        <f>IFERROR(HLOOKUP(G149,'Appraisal Inputs'!$C$346:$BK$390,2,0),"")</f>
        <v/>
      </c>
      <c r="H150" s="291"/>
      <c r="I150" s="290" t="str">
        <f>IFERROR(HLOOKUP(I149,'Appraisal Inputs'!$C$346:$BK$390,2,0),"")</f>
        <v/>
      </c>
      <c r="J150" s="291"/>
      <c r="K150" s="290" t="str">
        <f>IFERROR(HLOOKUP(K149,'Appraisal Inputs'!$C$346:$BK$390,2,0),"")</f>
        <v/>
      </c>
      <c r="L150" s="291"/>
      <c r="M150" s="290" t="str">
        <f>IFERROR(HLOOKUP(M149,'Appraisal Inputs'!$C$346:$BK$390,2,0),"")</f>
        <v/>
      </c>
      <c r="N150" s="291"/>
      <c r="O150" s="290" t="str">
        <f>IFERROR(HLOOKUP(O149,'Appraisal Inputs'!$C$346:$BK$390,2,0),"")</f>
        <v/>
      </c>
      <c r="P150" s="291"/>
      <c r="Q150" s="290" t="str">
        <f>IFERROR(HLOOKUP(AK149,'Appraisal Inputs'!$C$346:$BK$390,2,0),"")</f>
        <v/>
      </c>
      <c r="R150" s="291"/>
      <c r="S150" s="290" t="str">
        <f>IFERROR(HLOOKUP(S149,'Appraisal Inputs'!$C$346:$BK$390,2,0),"")</f>
        <v/>
      </c>
      <c r="T150" s="291"/>
      <c r="U150" s="290" t="str">
        <f>IFERROR(HLOOKUP(U149,'Appraisal Inputs'!$C$346:$BK$390,2,0),"")</f>
        <v/>
      </c>
      <c r="V150" s="291"/>
      <c r="W150" s="290" t="str">
        <f>IFERROR(HLOOKUP(W149,'Appraisal Inputs'!$C$346:$BK$390,2,0),"")</f>
        <v/>
      </c>
      <c r="X150" s="291"/>
      <c r="Y150" s="290" t="str">
        <f>IFERROR(HLOOKUP(Y149,'Appraisal Inputs'!$C$346:$BK$390,2,0),"")</f>
        <v/>
      </c>
      <c r="Z150" s="291"/>
      <c r="AA150" s="290" t="str">
        <f>IFERROR(HLOOKUP(AA149,'Appraisal Inputs'!$C$346:$BK$390,2,0),"")</f>
        <v/>
      </c>
      <c r="AB150" s="291"/>
      <c r="AC150" s="290" t="str">
        <f>IFERROR(HLOOKUP(AC149,'Appraisal Inputs'!$C$346:$BK$390,2,0),"")</f>
        <v/>
      </c>
      <c r="AD150" s="291"/>
      <c r="AE150" s="290" t="str">
        <f>IFERROR(HLOOKUP(AE149,'Appraisal Inputs'!$C$346:$BK$390,2,0),"")</f>
        <v/>
      </c>
      <c r="AF150" s="291"/>
      <c r="AG150" s="290" t="str">
        <f>IFERROR(HLOOKUP(AG149,'Appraisal Inputs'!$C$346:$BK$390,2,0),"")</f>
        <v/>
      </c>
      <c r="AH150" s="291"/>
      <c r="AI150" s="290" t="str">
        <f>IFERROR(HLOOKUP(AI149,'Appraisal Inputs'!$C$346:$BK$390,2,0),"")</f>
        <v/>
      </c>
      <c r="AJ150" s="291"/>
      <c r="AK150" s="290" t="str">
        <f>IFERROR(HLOOKUP(AK149,'Appraisal Inputs'!$C$346:$BK$390,2,0),"")</f>
        <v/>
      </c>
      <c r="AL150" s="291"/>
      <c r="AM150" s="290" t="str">
        <f>IFERROR(HLOOKUP(AM149,'Appraisal Inputs'!$C$346:$BK$390,2,0),"")</f>
        <v/>
      </c>
      <c r="AN150" s="291"/>
      <c r="AO150" s="290" t="str">
        <f>IFERROR(HLOOKUP(AO149,'Appraisal Inputs'!$C$346:$BK$390,2,0),"")</f>
        <v/>
      </c>
      <c r="AP150" s="291"/>
      <c r="AQ150" s="290" t="str">
        <f>IFERROR(HLOOKUP(AQ149,'Appraisal Inputs'!$C$346:$BK$390,2,0),"")</f>
        <v/>
      </c>
      <c r="AR150" s="291"/>
      <c r="AS150" s="290" t="str">
        <f>IFERROR(HLOOKUP(AS149,'Appraisal Inputs'!$C$346:$BK$390,2,0),"")</f>
        <v/>
      </c>
      <c r="AT150" s="291"/>
      <c r="AU150" s="290" t="str">
        <f>IFERROR(HLOOKUP(AU149,'Appraisal Inputs'!$C$346:$BK$390,2,0),"")</f>
        <v/>
      </c>
      <c r="AV150" s="291"/>
      <c r="AW150" s="290" t="str">
        <f>IFERROR(HLOOKUP(AW149,'Appraisal Inputs'!$C$346:$BK$390,2,0),"")</f>
        <v/>
      </c>
      <c r="AX150" s="291"/>
      <c r="AY150" s="290" t="str">
        <f>IFERROR(HLOOKUP(AY149,'Appraisal Inputs'!$C$346:$BK$390,2,0),"")</f>
        <v/>
      </c>
      <c r="AZ150" s="291"/>
      <c r="BA150" s="290" t="str">
        <f>IFERROR(HLOOKUP(BA149,'Appraisal Inputs'!$C$346:$BK$390,2,0),"")</f>
        <v/>
      </c>
      <c r="BB150" s="291"/>
      <c r="BC150" s="290" t="str">
        <f>IFERROR(HLOOKUP(BC149,'Appraisal Inputs'!$C$346:$BK$390,2,0),"")</f>
        <v/>
      </c>
      <c r="BD150" s="291"/>
      <c r="BE150" s="290" t="str">
        <f>IFERROR(HLOOKUP(BE149,'Appraisal Inputs'!$C$346:$BK$390,2,0),"")</f>
        <v/>
      </c>
      <c r="BF150" s="291"/>
      <c r="BG150" s="290" t="str">
        <f>IFERROR(HLOOKUP(BG149,'Appraisal Inputs'!$C$346:$BK$390,2,0),"")</f>
        <v/>
      </c>
      <c r="BH150" s="291"/>
      <c r="BI150" s="290" t="str">
        <f>IFERROR(HLOOKUP(BI149,'Appraisal Inputs'!$C$346:$BK$390,2,0),"")</f>
        <v/>
      </c>
      <c r="BJ150" s="291"/>
      <c r="BL150" s="316" t="s">
        <v>378</v>
      </c>
      <c r="BM150" s="317" t="s">
        <v>380</v>
      </c>
    </row>
    <row r="151" spans="1:65" ht="15.75" thickBot="1" x14ac:dyDescent="0.3">
      <c r="A151" s="86"/>
      <c r="B151" s="298" t="str">
        <f>'Appraisal Inputs'!C31</f>
        <v>Room Type</v>
      </c>
      <c r="C151" s="301" t="str">
        <f>IFERROR(HLOOKUP(C149,'Appraisal Inputs'!$C$346:$BK$390,3,0),"")</f>
        <v/>
      </c>
      <c r="D151" s="302"/>
      <c r="E151" s="301" t="str">
        <f>IFERROR(HLOOKUP(E149,'Appraisal Inputs'!$C$346:$BK$390,3,0),"")</f>
        <v/>
      </c>
      <c r="F151" s="302"/>
      <c r="G151" s="301" t="str">
        <f>IFERROR(HLOOKUP(G149,'Appraisal Inputs'!$C$346:$BK$390,3,0),"")</f>
        <v/>
      </c>
      <c r="H151" s="302"/>
      <c r="I151" s="301" t="str">
        <f>IFERROR(HLOOKUP(I149,'Appraisal Inputs'!$C$346:$BK$390,3,0),"")</f>
        <v/>
      </c>
      <c r="J151" s="302"/>
      <c r="K151" s="301" t="str">
        <f>IFERROR(HLOOKUP(K149,'Appraisal Inputs'!$C$346:$BK$390,3,0),"")</f>
        <v/>
      </c>
      <c r="L151" s="302"/>
      <c r="M151" s="301" t="str">
        <f>IFERROR(HLOOKUP(M149,'Appraisal Inputs'!$C$346:$BK$390,3,0),"")</f>
        <v/>
      </c>
      <c r="N151" s="302"/>
      <c r="O151" s="301" t="str">
        <f>IFERROR(HLOOKUP(O149,'Appraisal Inputs'!$C$346:$BK$390,3,0),"")</f>
        <v/>
      </c>
      <c r="P151" s="302"/>
      <c r="Q151" s="301" t="str">
        <f>IFERROR(HLOOKUP(AK149,'Appraisal Inputs'!$C$346:$BK$390,3,0),"")</f>
        <v/>
      </c>
      <c r="R151" s="302"/>
      <c r="S151" s="301" t="str">
        <f>IFERROR(HLOOKUP(S149,'Appraisal Inputs'!$C$346:$BK$390,3,0),"")</f>
        <v/>
      </c>
      <c r="T151" s="302"/>
      <c r="U151" s="301" t="str">
        <f>IFERROR(HLOOKUP(U149,'Appraisal Inputs'!$C$346:$BK$390,3,0),"")</f>
        <v/>
      </c>
      <c r="V151" s="302"/>
      <c r="W151" s="301" t="str">
        <f>IFERROR(HLOOKUP(W149,'Appraisal Inputs'!$C$346:$BK$390,3,0),"")</f>
        <v/>
      </c>
      <c r="X151" s="302"/>
      <c r="Y151" s="301" t="str">
        <f>IFERROR(HLOOKUP(Y149,'Appraisal Inputs'!$C$346:$BK$390,3,0),"")</f>
        <v/>
      </c>
      <c r="Z151" s="302"/>
      <c r="AA151" s="301" t="str">
        <f>IFERROR(HLOOKUP(AA149,'Appraisal Inputs'!$C$346:$BK$390,3,0),"")</f>
        <v/>
      </c>
      <c r="AB151" s="302"/>
      <c r="AC151" s="301" t="str">
        <f>IFERROR(HLOOKUP(AC149,'Appraisal Inputs'!$C$346:$BK$390,3,0),"")</f>
        <v/>
      </c>
      <c r="AD151" s="302"/>
      <c r="AE151" s="301" t="str">
        <f>IFERROR(HLOOKUP(AE149,'Appraisal Inputs'!$C$346:$BK$390,3,0),"")</f>
        <v/>
      </c>
      <c r="AF151" s="302"/>
      <c r="AG151" s="301" t="str">
        <f>IFERROR(HLOOKUP(AG149,'Appraisal Inputs'!$C$346:$BK$390,3,0),"")</f>
        <v/>
      </c>
      <c r="AH151" s="302"/>
      <c r="AI151" s="301" t="str">
        <f>IFERROR(HLOOKUP(AI149,'Appraisal Inputs'!$C$346:$BK$390,3,0),"")</f>
        <v/>
      </c>
      <c r="AJ151" s="302"/>
      <c r="AK151" s="301" t="str">
        <f>IFERROR(HLOOKUP(AK149,'Appraisal Inputs'!$C$346:$BK$390,3,0),"")</f>
        <v/>
      </c>
      <c r="AL151" s="302"/>
      <c r="AM151" s="301" t="str">
        <f>IFERROR(HLOOKUP(AM149,'Appraisal Inputs'!$C$346:$BK$390,3,0),"")</f>
        <v/>
      </c>
      <c r="AN151" s="302"/>
      <c r="AO151" s="301" t="str">
        <f>IFERROR(HLOOKUP(AO149,'Appraisal Inputs'!$C$346:$BK$390,3,0),"")</f>
        <v/>
      </c>
      <c r="AP151" s="302"/>
      <c r="AQ151" s="301" t="str">
        <f>IFERROR(HLOOKUP(AQ149,'Appraisal Inputs'!$C$346:$BK$390,3,0),"")</f>
        <v/>
      </c>
      <c r="AR151" s="302"/>
      <c r="AS151" s="301" t="str">
        <f>IFERROR(HLOOKUP(AS149,'Appraisal Inputs'!$C$346:$BK$390,3,0),"")</f>
        <v/>
      </c>
      <c r="AT151" s="302"/>
      <c r="AU151" s="301" t="str">
        <f>IFERROR(HLOOKUP(AU149,'Appraisal Inputs'!$C$346:$BK$390,3,0),"")</f>
        <v/>
      </c>
      <c r="AV151" s="302"/>
      <c r="AW151" s="301" t="str">
        <f>IFERROR(HLOOKUP(AW149,'Appraisal Inputs'!$C$346:$BK$390,3,0),"")</f>
        <v/>
      </c>
      <c r="AX151" s="302"/>
      <c r="AY151" s="301" t="str">
        <f>IFERROR(HLOOKUP(AY149,'Appraisal Inputs'!$C$346:$BK$390,3,0),"")</f>
        <v/>
      </c>
      <c r="AZ151" s="302"/>
      <c r="BA151" s="301" t="str">
        <f>IFERROR(HLOOKUP(BA149,'Appraisal Inputs'!$C$346:$BK$390,3,0),"")</f>
        <v/>
      </c>
      <c r="BB151" s="302"/>
      <c r="BC151" s="301" t="str">
        <f>IFERROR(HLOOKUP(BC149,'Appraisal Inputs'!$C$346:$BK$390,3,0),"")</f>
        <v/>
      </c>
      <c r="BD151" s="302"/>
      <c r="BE151" s="301" t="str">
        <f>IFERROR(HLOOKUP(BE149,'Appraisal Inputs'!$C$346:$BK$390,3,0),"")</f>
        <v/>
      </c>
      <c r="BF151" s="302"/>
      <c r="BG151" s="301" t="str">
        <f>IFERROR(HLOOKUP(BG149,'Appraisal Inputs'!$C$346:$BK$390,3,0),"")</f>
        <v/>
      </c>
      <c r="BH151" s="302"/>
      <c r="BI151" s="301" t="str">
        <f>IFERROR(HLOOKUP(BI149,'Appraisal Inputs'!$C$346:$BK$390,3,0),"")</f>
        <v/>
      </c>
      <c r="BJ151" s="302"/>
      <c r="BL151" s="319" t="s">
        <v>379</v>
      </c>
      <c r="BM151" s="320" t="s">
        <v>381</v>
      </c>
    </row>
    <row r="152" spans="1:65" x14ac:dyDescent="0.25">
      <c r="A152" s="86"/>
      <c r="B152" s="173" t="str">
        <f>'Appraisal Inputs'!C349</f>
        <v>Subject</v>
      </c>
      <c r="C152" s="314" t="str">
        <f>IF(IFERROR(HLOOKUP(C149,'Appraisal Inputs'!$C$346:$BK$390,4,0),"")="","",IFERROR(HLOOKUP(C149,'Appraisal Inputs'!$C$346:$BK$390,4,0),""))</f>
        <v/>
      </c>
      <c r="D152" s="687" t="str">
        <f>IF(IFERROR(HLOOKUP(D149,'Appraisal Inputs'!$C$346:$BK$390,4,0),"")="","",IFERROR(HLOOKUP(D149,'Appraisal Inputs'!$C$346:$BK$390,4,0),""))</f>
        <v/>
      </c>
      <c r="E152" s="314" t="str">
        <f>IF(IFERROR(HLOOKUP(E149,'Appraisal Inputs'!$C$346:$BK$390,4,0),"")="","",IFERROR(HLOOKUP(E149,'Appraisal Inputs'!$C$346:$BK$390,4,0),""))</f>
        <v/>
      </c>
      <c r="F152" s="687" t="str">
        <f>IF(IFERROR(HLOOKUP(F149,'Appraisal Inputs'!$C$346:$BK$390,4,0),"")="","",IFERROR(HLOOKUP(F149,'Appraisal Inputs'!$C$346:$BK$390,4,0),""))</f>
        <v/>
      </c>
      <c r="G152" s="314" t="str">
        <f>IF(IFERROR(HLOOKUP(G149,'Appraisal Inputs'!$C$346:$BK$390,4,0),"")="","",IFERROR(HLOOKUP(G149,'Appraisal Inputs'!$C$346:$BK$390,4,0),""))</f>
        <v/>
      </c>
      <c r="H152" s="687" t="str">
        <f>IF(IFERROR(HLOOKUP(H149,'Appraisal Inputs'!$C$346:$BK$390,4,0),"")="","",IFERROR(HLOOKUP(H149,'Appraisal Inputs'!$C$346:$BK$390,4,0),""))</f>
        <v/>
      </c>
      <c r="I152" s="314" t="str">
        <f>IF(IFERROR(HLOOKUP(I149,'Appraisal Inputs'!$C$346:$BK$390,4,0),"")="","",IFERROR(HLOOKUP(I149,'Appraisal Inputs'!$C$346:$BK$390,4,0),""))</f>
        <v/>
      </c>
      <c r="J152" s="687" t="str">
        <f>IF(IFERROR(HLOOKUP(J149,'Appraisal Inputs'!$C$346:$BK$390,4,0),"")="","",IFERROR(HLOOKUP(J149,'Appraisal Inputs'!$C$346:$BK$390,4,0),""))</f>
        <v/>
      </c>
      <c r="K152" s="314" t="str">
        <f>IF(IFERROR(HLOOKUP(K149,'Appraisal Inputs'!$C$346:$BK$390,4,0),"")="","",IFERROR(HLOOKUP(K149,'Appraisal Inputs'!$C$346:$BK$390,4,0),""))</f>
        <v/>
      </c>
      <c r="L152" s="687" t="str">
        <f>IF(IFERROR(HLOOKUP(L149,'Appraisal Inputs'!$C$346:$BK$390,4,0),"")="","",IFERROR(HLOOKUP(L149,'Appraisal Inputs'!$C$346:$BK$390,4,0),""))</f>
        <v/>
      </c>
      <c r="M152" s="314" t="str">
        <f>IF(IFERROR(HLOOKUP(M149,'Appraisal Inputs'!$C$346:$BK$390,4,0),"")="","",IFERROR(HLOOKUP(M149,'Appraisal Inputs'!$C$346:$BK$390,4,0),""))</f>
        <v/>
      </c>
      <c r="N152" s="687" t="str">
        <f>IF(IFERROR(HLOOKUP(N149,'Appraisal Inputs'!$C$346:$BK$390,4,0),"")="","",IFERROR(HLOOKUP(N149,'Appraisal Inputs'!$C$346:$BK$390,4,0),""))</f>
        <v/>
      </c>
      <c r="O152" s="314" t="str">
        <f>IF(IFERROR(HLOOKUP(O149,'Appraisal Inputs'!$C$346:$BK$390,4,0),"")="","",IFERROR(HLOOKUP(O149,'Appraisal Inputs'!$C$346:$BK$390,4,0),""))</f>
        <v/>
      </c>
      <c r="P152" s="687" t="str">
        <f>IF(IFERROR(HLOOKUP(P149,'Appraisal Inputs'!$C$346:$BK$390,4,0),"")="","",IFERROR(HLOOKUP(P149,'Appraisal Inputs'!$C$346:$BK$390,4,0),""))</f>
        <v/>
      </c>
      <c r="Q152" s="314" t="str">
        <f>IF(IFERROR(HLOOKUP(Q149,'Appraisal Inputs'!$C$346:$BK$390,4,0),"")="","",IFERROR(HLOOKUP(Q149,'Appraisal Inputs'!$C$346:$BK$390,4,0),""))</f>
        <v/>
      </c>
      <c r="R152" s="687" t="str">
        <f>IF(IFERROR(HLOOKUP(R149,'Appraisal Inputs'!$C$346:$BK$390,4,0),"")="","",IFERROR(HLOOKUP(R149,'Appraisal Inputs'!$C$346:$BK$390,4,0),""))</f>
        <v/>
      </c>
      <c r="S152" s="314" t="str">
        <f>IF(IFERROR(HLOOKUP(S149,'Appraisal Inputs'!$C$346:$BK$390,4,0),"")="","",IFERROR(HLOOKUP(S149,'Appraisal Inputs'!$C$346:$BK$390,4,0),""))</f>
        <v/>
      </c>
      <c r="T152" s="687" t="str">
        <f>IF(IFERROR(HLOOKUP(T149,'Appraisal Inputs'!$C$346:$BK$390,4,0),"")="","",IFERROR(HLOOKUP(T149,'Appraisal Inputs'!$C$346:$BK$390,4,0),""))</f>
        <v/>
      </c>
      <c r="U152" s="314" t="str">
        <f>IF(IFERROR(HLOOKUP(U149,'Appraisal Inputs'!$C$346:$BK$390,4,0),"")="","",IFERROR(HLOOKUP(U149,'Appraisal Inputs'!$C$346:$BK$390,4,0),""))</f>
        <v/>
      </c>
      <c r="V152" s="687" t="str">
        <f>IF(IFERROR(HLOOKUP(V149,'Appraisal Inputs'!$C$346:$BK$390,4,0),"")="","",IFERROR(HLOOKUP(V149,'Appraisal Inputs'!$C$346:$BK$390,4,0),""))</f>
        <v/>
      </c>
      <c r="W152" s="314" t="str">
        <f>IF(IFERROR(HLOOKUP(W149,'Appraisal Inputs'!$C$346:$BK$390,4,0),"")="","",IFERROR(HLOOKUP(W149,'Appraisal Inputs'!$C$346:$BK$390,4,0),""))</f>
        <v/>
      </c>
      <c r="X152" s="687" t="str">
        <f>IF(IFERROR(HLOOKUP(X149,'Appraisal Inputs'!$C$346:$BK$390,4,0),"")="","",IFERROR(HLOOKUP(X149,'Appraisal Inputs'!$C$346:$BK$390,4,0),""))</f>
        <v/>
      </c>
      <c r="Y152" s="314" t="str">
        <f>IF(IFERROR(HLOOKUP(Y149,'Appraisal Inputs'!$C$346:$BK$390,4,0),"")="","",IFERROR(HLOOKUP(Y149,'Appraisal Inputs'!$C$346:$BK$390,4,0),""))</f>
        <v/>
      </c>
      <c r="Z152" s="687" t="str">
        <f>IF(IFERROR(HLOOKUP(Z149,'Appraisal Inputs'!$C$346:$BK$390,4,0),"")="","",IFERROR(HLOOKUP(Z149,'Appraisal Inputs'!$C$346:$BK$390,4,0),""))</f>
        <v/>
      </c>
      <c r="AA152" s="314" t="str">
        <f>IF(IFERROR(HLOOKUP(AA149,'Appraisal Inputs'!$C$346:$BK$390,4,0),"")="","",IFERROR(HLOOKUP(AA149,'Appraisal Inputs'!$C$346:$BK$390,4,0),""))</f>
        <v/>
      </c>
      <c r="AB152" s="687" t="str">
        <f>IF(IFERROR(HLOOKUP(AB149,'Appraisal Inputs'!$C$346:$BK$390,4,0),"")="","",IFERROR(HLOOKUP(AB149,'Appraisal Inputs'!$C$346:$BK$390,4,0),""))</f>
        <v/>
      </c>
      <c r="AC152" s="314" t="str">
        <f>IF(IFERROR(HLOOKUP(AC149,'Appraisal Inputs'!$C$346:$BK$390,4,0),"")="","",IFERROR(HLOOKUP(AC149,'Appraisal Inputs'!$C$346:$BK$390,4,0),""))</f>
        <v/>
      </c>
      <c r="AD152" s="687" t="str">
        <f>IF(IFERROR(HLOOKUP(AD149,'Appraisal Inputs'!$C$346:$BK$390,4,0),"")="","",IFERROR(HLOOKUP(AD149,'Appraisal Inputs'!$C$346:$BK$390,4,0),""))</f>
        <v/>
      </c>
      <c r="AE152" s="314" t="str">
        <f>IF(IFERROR(HLOOKUP(AE149,'Appraisal Inputs'!$C$346:$BK$390,4,0),"")="","",IFERROR(HLOOKUP(AE149,'Appraisal Inputs'!$C$346:$BK$390,4,0),""))</f>
        <v/>
      </c>
      <c r="AF152" s="687" t="str">
        <f>IF(IFERROR(HLOOKUP(AF149,'Appraisal Inputs'!$C$346:$BK$390,4,0),"")="","",IFERROR(HLOOKUP(AF149,'Appraisal Inputs'!$C$346:$BK$390,4,0),""))</f>
        <v/>
      </c>
      <c r="AG152" s="314" t="str">
        <f>IF(IFERROR(HLOOKUP(AG149,'Appraisal Inputs'!$C$346:$BK$390,4,0),"")="","",IFERROR(HLOOKUP(AG149,'Appraisal Inputs'!$C$346:$BK$390,4,0),""))</f>
        <v/>
      </c>
      <c r="AH152" s="687" t="str">
        <f>IF(IFERROR(HLOOKUP(AH149,'Appraisal Inputs'!$C$346:$BK$390,4,0),"")="","",IFERROR(HLOOKUP(AH149,'Appraisal Inputs'!$C$346:$BK$390,4,0),""))</f>
        <v/>
      </c>
      <c r="AI152" s="314" t="str">
        <f>IF(IFERROR(HLOOKUP(AI149,'Appraisal Inputs'!$C$346:$BK$390,4,0),"")="","",IFERROR(HLOOKUP(AI149,'Appraisal Inputs'!$C$346:$BK$390,4,0),""))</f>
        <v/>
      </c>
      <c r="AJ152" s="687" t="str">
        <f>IF(IFERROR(HLOOKUP(AJ149,'Appraisal Inputs'!$C$346:$BK$390,4,0),"")="","",IFERROR(HLOOKUP(AJ149,'Appraisal Inputs'!$C$346:$BK$390,4,0),""))</f>
        <v/>
      </c>
      <c r="AK152" s="314" t="str">
        <f>IF(IFERROR(HLOOKUP(AK149,'Appraisal Inputs'!$C$346:$BK$390,4,0),"")="","",IFERROR(HLOOKUP(AK149,'Appraisal Inputs'!$C$346:$BK$390,4,0),""))</f>
        <v/>
      </c>
      <c r="AL152" s="687" t="str">
        <f>IF(IFERROR(HLOOKUP(AL149,'Appraisal Inputs'!$C$346:$BK$390,4,0),"")="","",IFERROR(HLOOKUP(AL149,'Appraisal Inputs'!$C$346:$BK$390,4,0),""))</f>
        <v/>
      </c>
      <c r="AM152" s="314" t="str">
        <f>IF(IFERROR(HLOOKUP(AM149,'Appraisal Inputs'!$C$346:$BK$390,4,0),"")="","",IFERROR(HLOOKUP(AM149,'Appraisal Inputs'!$C$346:$BK$390,4,0),""))</f>
        <v/>
      </c>
      <c r="AN152" s="687" t="str">
        <f>IF(IFERROR(HLOOKUP(AN149,'Appraisal Inputs'!$C$346:$BK$390,4,0),"")="","",IFERROR(HLOOKUP(AN149,'Appraisal Inputs'!$C$346:$BK$390,4,0),""))</f>
        <v/>
      </c>
      <c r="AO152" s="314" t="str">
        <f>IF(IFERROR(HLOOKUP(AO149,'Appraisal Inputs'!$C$346:$BK$390,4,0),"")="","",IFERROR(HLOOKUP(AO149,'Appraisal Inputs'!$C$346:$BK$390,4,0),""))</f>
        <v/>
      </c>
      <c r="AP152" s="687" t="str">
        <f>IF(IFERROR(HLOOKUP(AP149,'Appraisal Inputs'!$C$346:$BK$390,4,0),"")="","",IFERROR(HLOOKUP(AP149,'Appraisal Inputs'!$C$346:$BK$390,4,0),""))</f>
        <v/>
      </c>
      <c r="AQ152" s="314" t="str">
        <f>IF(IFERROR(HLOOKUP(AQ149,'Appraisal Inputs'!$C$346:$BK$390,4,0),"")="","",IFERROR(HLOOKUP(AQ149,'Appraisal Inputs'!$C$346:$BK$390,4,0),""))</f>
        <v/>
      </c>
      <c r="AR152" s="687" t="str">
        <f>IF(IFERROR(HLOOKUP(AR149,'Appraisal Inputs'!$C$346:$BK$390,4,0),"")="","",IFERROR(HLOOKUP(AR149,'Appraisal Inputs'!$C$346:$BK$390,4,0),""))</f>
        <v/>
      </c>
      <c r="AS152" s="314" t="str">
        <f>IF(IFERROR(HLOOKUP(AS149,'Appraisal Inputs'!$C$346:$BK$390,4,0),"")="","",IFERROR(HLOOKUP(AS149,'Appraisal Inputs'!$C$346:$BK$390,4,0),""))</f>
        <v/>
      </c>
      <c r="AT152" s="687" t="str">
        <f>IF(IFERROR(HLOOKUP(AT149,'Appraisal Inputs'!$C$346:$BK$390,4,0),"")="","",IFERROR(HLOOKUP(AT149,'Appraisal Inputs'!$C$346:$BK$390,4,0),""))</f>
        <v/>
      </c>
      <c r="AU152" s="314" t="str">
        <f>IF(IFERROR(HLOOKUP(AU149,'Appraisal Inputs'!$C$346:$BK$390,4,0),"")="","",IFERROR(HLOOKUP(AU149,'Appraisal Inputs'!$C$346:$BK$390,4,0),""))</f>
        <v/>
      </c>
      <c r="AV152" s="687" t="str">
        <f>IF(IFERROR(HLOOKUP(AV149,'Appraisal Inputs'!$C$346:$BK$390,4,0),"")="","",IFERROR(HLOOKUP(AV149,'Appraisal Inputs'!$C$346:$BK$390,4,0),""))</f>
        <v/>
      </c>
      <c r="AW152" s="314" t="str">
        <f>IF(IFERROR(HLOOKUP(AW149,'Appraisal Inputs'!$C$346:$BK$390,4,0),"")="","",IFERROR(HLOOKUP(AW149,'Appraisal Inputs'!$C$346:$BK$390,4,0),""))</f>
        <v/>
      </c>
      <c r="AX152" s="687" t="str">
        <f>IF(IFERROR(HLOOKUP(AX149,'Appraisal Inputs'!$C$346:$BK$390,4,0),"")="","",IFERROR(HLOOKUP(AX149,'Appraisal Inputs'!$C$346:$BK$390,4,0),""))</f>
        <v/>
      </c>
      <c r="AY152" s="314" t="str">
        <f>IF(IFERROR(HLOOKUP(AY149,'Appraisal Inputs'!$C$346:$BK$390,4,0),"")="","",IFERROR(HLOOKUP(AY149,'Appraisal Inputs'!$C$346:$BK$390,4,0),""))</f>
        <v/>
      </c>
      <c r="AZ152" s="687" t="str">
        <f>IF(IFERROR(HLOOKUP(AZ149,'Appraisal Inputs'!$C$346:$BK$390,4,0),"")="","",IFERROR(HLOOKUP(AZ149,'Appraisal Inputs'!$C$346:$BK$390,4,0),""))</f>
        <v/>
      </c>
      <c r="BA152" s="314" t="str">
        <f>IF(IFERROR(HLOOKUP(BA149,'Appraisal Inputs'!$C$346:$BK$390,4,0),"")="","",IFERROR(HLOOKUP(BA149,'Appraisal Inputs'!$C$346:$BK$390,4,0),""))</f>
        <v/>
      </c>
      <c r="BB152" s="687" t="str">
        <f>IF(IFERROR(HLOOKUP(BB149,'Appraisal Inputs'!$C$346:$BK$390,4,0),"")="","",IFERROR(HLOOKUP(BB149,'Appraisal Inputs'!$C$346:$BK$390,4,0),""))</f>
        <v/>
      </c>
      <c r="BC152" s="314" t="str">
        <f>IF(IFERROR(HLOOKUP(BC149,'Appraisal Inputs'!$C$346:$BK$390,4,0),"")="","",IFERROR(HLOOKUP(BC149,'Appraisal Inputs'!$C$346:$BK$390,4,0),""))</f>
        <v/>
      </c>
      <c r="BD152" s="687" t="str">
        <f>IF(IFERROR(HLOOKUP(BD149,'Appraisal Inputs'!$C$346:$BK$390,4,0),"")="","",IFERROR(HLOOKUP(BD149,'Appraisal Inputs'!$C$346:$BK$390,4,0),""))</f>
        <v/>
      </c>
      <c r="BE152" s="314" t="str">
        <f>IF(IFERROR(HLOOKUP(BE149,'Appraisal Inputs'!$C$346:$BK$390,4,0),"")="","",IFERROR(HLOOKUP(BE149,'Appraisal Inputs'!$C$346:$BK$390,4,0),""))</f>
        <v/>
      </c>
      <c r="BF152" s="687" t="str">
        <f>IF(IFERROR(HLOOKUP(BF149,'Appraisal Inputs'!$C$346:$BK$390,4,0),"")="","",IFERROR(HLOOKUP(BF149,'Appraisal Inputs'!$C$346:$BK$390,4,0),""))</f>
        <v/>
      </c>
      <c r="BG152" s="314" t="str">
        <f>IF(IFERROR(HLOOKUP(BG149,'Appraisal Inputs'!$C$346:$BK$390,4,0),"")="","",IFERROR(HLOOKUP(BG149,'Appraisal Inputs'!$C$346:$BK$390,4,0),""))</f>
        <v/>
      </c>
      <c r="BH152" s="687" t="str">
        <f>IF(IFERROR(HLOOKUP(BH149,'Appraisal Inputs'!$C$346:$BK$390,4,0),"")="","",IFERROR(HLOOKUP(BH149,'Appraisal Inputs'!$C$346:$BK$390,4,0),""))</f>
        <v/>
      </c>
      <c r="BI152" s="314" t="str">
        <f>IF(IFERROR(HLOOKUP(BI149,'Appraisal Inputs'!$C$346:$BK$390,4,0),"")="","",IFERROR(HLOOKUP(BI149,'Appraisal Inputs'!$C$346:$BK$390,4,0),""))</f>
        <v/>
      </c>
      <c r="BJ152" s="688" t="str">
        <f>IF(IFERROR(HLOOKUP(BJ149,'Appraisal Inputs'!$C$346:$BK$390,4,0),"")="","",IFERROR(HLOOKUP(BJ149,'Appraisal Inputs'!$C$346:$BK$390,4,0),""))</f>
        <v/>
      </c>
      <c r="BL152" s="314">
        <f>SUM(C152:BJ152)</f>
        <v>0</v>
      </c>
      <c r="BM152" s="267" t="str">
        <f t="shared" ref="BM152:BM193" si="6">IF(BL152&gt;0,"Yes","No")</f>
        <v>No</v>
      </c>
    </row>
    <row r="153" spans="1:65" x14ac:dyDescent="0.25">
      <c r="A153" s="86"/>
      <c r="B153" s="143" t="str">
        <f>'Appraisal Inputs'!C350</f>
        <v>Comp 1</v>
      </c>
      <c r="C153" s="299" t="str">
        <f>IF(IFERROR(HLOOKUP(C149,'Appraisal Inputs'!$C$346:$BK$390,5,0),"")="","",IFERROR(HLOOKUP(C149,'Appraisal Inputs'!$C$346:$BK$390,5,0),""))</f>
        <v/>
      </c>
      <c r="D153" s="300" t="str">
        <f>IF(IFERROR(HLOOKUP(D149,'Appraisal Inputs'!$C$346:$BK$390,5,0),"")="","",IFERROR(HLOOKUP(D149,'Appraisal Inputs'!$C$346:$BK$390,5,0),""))</f>
        <v/>
      </c>
      <c r="E153" s="299" t="str">
        <f>IF(IFERROR(HLOOKUP(E149,'Appraisal Inputs'!$C$346:$BK$390,5,0),"")="","",IFERROR(HLOOKUP(E149,'Appraisal Inputs'!$C$346:$BK$390,5,0),""))</f>
        <v/>
      </c>
      <c r="F153" s="300" t="str">
        <f>IF(IFERROR(HLOOKUP(F149,'Appraisal Inputs'!$C$346:$BK$390,5,0),"")="","",IFERROR(HLOOKUP(F149,'Appraisal Inputs'!$C$346:$BK$390,5,0),""))</f>
        <v/>
      </c>
      <c r="G153" s="299" t="str">
        <f>IF(IFERROR(HLOOKUP(G149,'Appraisal Inputs'!$C$346:$BK$390,5,0),"")="","",IFERROR(HLOOKUP(G149,'Appraisal Inputs'!$C$346:$BK$390,5,0),""))</f>
        <v/>
      </c>
      <c r="H153" s="300" t="str">
        <f>IF(IFERROR(HLOOKUP(H149,'Appraisal Inputs'!$C$346:$BK$390,5,0),"")="","",IFERROR(HLOOKUP(H149,'Appraisal Inputs'!$C$346:$BK$390,5,0),""))</f>
        <v/>
      </c>
      <c r="I153" s="299" t="str">
        <f>IF(IFERROR(HLOOKUP(I149,'Appraisal Inputs'!$C$346:$BK$390,5,0),"")="","",IFERROR(HLOOKUP(I149,'Appraisal Inputs'!$C$346:$BK$390,5,0),""))</f>
        <v/>
      </c>
      <c r="J153" s="300" t="str">
        <f>IF(IFERROR(HLOOKUP(J149,'Appraisal Inputs'!$C$346:$BK$390,5,0),"")="","",IFERROR(HLOOKUP(J149,'Appraisal Inputs'!$C$346:$BK$390,5,0),""))</f>
        <v/>
      </c>
      <c r="K153" s="299" t="str">
        <f>IF(IFERROR(HLOOKUP(K149,'Appraisal Inputs'!$C$346:$BK$390,5,0),"")="","",IFERROR(HLOOKUP(K149,'Appraisal Inputs'!$C$346:$BK$390,5,0),""))</f>
        <v/>
      </c>
      <c r="L153" s="300" t="str">
        <f>IF(IFERROR(HLOOKUP(L149,'Appraisal Inputs'!$C$346:$BK$390,5,0),"")="","",IFERROR(HLOOKUP(L149,'Appraisal Inputs'!$C$346:$BK$390,5,0),""))</f>
        <v/>
      </c>
      <c r="M153" s="299" t="str">
        <f>IF(IFERROR(HLOOKUP(M149,'Appraisal Inputs'!$C$346:$BK$390,5,0),"")="","",IFERROR(HLOOKUP(M149,'Appraisal Inputs'!$C$346:$BK$390,5,0),""))</f>
        <v/>
      </c>
      <c r="N153" s="300" t="str">
        <f>IF(IFERROR(HLOOKUP(N149,'Appraisal Inputs'!$C$346:$BK$390,5,0),"")="","",IFERROR(HLOOKUP(N149,'Appraisal Inputs'!$C$346:$BK$390,5,0),""))</f>
        <v/>
      </c>
      <c r="O153" s="299" t="str">
        <f>IF(IFERROR(HLOOKUP(O149,'Appraisal Inputs'!$C$346:$BK$390,5,0),"")="","",IFERROR(HLOOKUP(O149,'Appraisal Inputs'!$C$346:$BK$390,5,0),""))</f>
        <v/>
      </c>
      <c r="P153" s="300" t="str">
        <f>IF(IFERROR(HLOOKUP(P149,'Appraisal Inputs'!$C$346:$BK$390,5,0),"")="","",IFERROR(HLOOKUP(P149,'Appraisal Inputs'!$C$346:$BK$390,5,0),""))</f>
        <v/>
      </c>
      <c r="Q153" s="299" t="str">
        <f>IF(IFERROR(HLOOKUP(Q149,'Appraisal Inputs'!$C$346:$BK$390,5,0),"")="","",IFERROR(HLOOKUP(Q149,'Appraisal Inputs'!$C$346:$BK$390,5,0),""))</f>
        <v/>
      </c>
      <c r="R153" s="300" t="str">
        <f>IF(IFERROR(HLOOKUP(R149,'Appraisal Inputs'!$C$346:$BK$390,5,0),"")="","",IFERROR(HLOOKUP(R149,'Appraisal Inputs'!$C$346:$BK$390,5,0),""))</f>
        <v/>
      </c>
      <c r="S153" s="299" t="str">
        <f>IF(IFERROR(HLOOKUP(S149,'Appraisal Inputs'!$C$346:$BK$390,5,0),"")="","",IFERROR(HLOOKUP(S149,'Appraisal Inputs'!$C$346:$BK$390,5,0),""))</f>
        <v/>
      </c>
      <c r="T153" s="300" t="str">
        <f>IF(IFERROR(HLOOKUP(T149,'Appraisal Inputs'!$C$346:$BK$390,5,0),"")="","",IFERROR(HLOOKUP(T149,'Appraisal Inputs'!$C$346:$BK$390,5,0),""))</f>
        <v/>
      </c>
      <c r="U153" s="299" t="str">
        <f>IF(IFERROR(HLOOKUP(U149,'Appraisal Inputs'!$C$346:$BK$390,5,0),"")="","",IFERROR(HLOOKUP(U149,'Appraisal Inputs'!$C$346:$BK$390,5,0),""))</f>
        <v/>
      </c>
      <c r="V153" s="300" t="str">
        <f>IF(IFERROR(HLOOKUP(V149,'Appraisal Inputs'!$C$346:$BK$390,5,0),"")="","",IFERROR(HLOOKUP(V149,'Appraisal Inputs'!$C$346:$BK$390,5,0),""))</f>
        <v/>
      </c>
      <c r="W153" s="299" t="str">
        <f>IF(IFERROR(HLOOKUP(W149,'Appraisal Inputs'!$C$346:$BK$390,5,0),"")="","",IFERROR(HLOOKUP(W149,'Appraisal Inputs'!$C$346:$BK$390,5,0),""))</f>
        <v/>
      </c>
      <c r="X153" s="300" t="str">
        <f>IF(IFERROR(HLOOKUP(X149,'Appraisal Inputs'!$C$346:$BK$390,5,0),"")="","",IFERROR(HLOOKUP(X149,'Appraisal Inputs'!$C$346:$BK$390,5,0),""))</f>
        <v/>
      </c>
      <c r="Y153" s="299" t="str">
        <f>IF(IFERROR(HLOOKUP(Y149,'Appraisal Inputs'!$C$346:$BK$390,5,0),"")="","",IFERROR(HLOOKUP(Y149,'Appraisal Inputs'!$C$346:$BK$390,5,0),""))</f>
        <v/>
      </c>
      <c r="Z153" s="300" t="str">
        <f>IF(IFERROR(HLOOKUP(Z149,'Appraisal Inputs'!$C$346:$BK$390,5,0),"")="","",IFERROR(HLOOKUP(Z149,'Appraisal Inputs'!$C$346:$BK$390,5,0),""))</f>
        <v/>
      </c>
      <c r="AA153" s="299" t="str">
        <f>IF(IFERROR(HLOOKUP(AA149,'Appraisal Inputs'!$C$346:$BK$390,5,0),"")="","",IFERROR(HLOOKUP(AA149,'Appraisal Inputs'!$C$346:$BK$390,5,0),""))</f>
        <v/>
      </c>
      <c r="AB153" s="300" t="str">
        <f>IF(IFERROR(HLOOKUP(AB149,'Appraisal Inputs'!$C$346:$BK$390,5,0),"")="","",IFERROR(HLOOKUP(AB149,'Appraisal Inputs'!$C$346:$BK$390,5,0),""))</f>
        <v/>
      </c>
      <c r="AC153" s="299" t="str">
        <f>IF(IFERROR(HLOOKUP(AC149,'Appraisal Inputs'!$C$346:$BK$390,5,0),"")="","",IFERROR(HLOOKUP(AC149,'Appraisal Inputs'!$C$346:$BK$390,5,0),""))</f>
        <v/>
      </c>
      <c r="AD153" s="300" t="str">
        <f>IF(IFERROR(HLOOKUP(AD149,'Appraisal Inputs'!$C$346:$BK$390,5,0),"")="","",IFERROR(HLOOKUP(AD149,'Appraisal Inputs'!$C$346:$BK$390,5,0),""))</f>
        <v/>
      </c>
      <c r="AE153" s="299" t="str">
        <f>IF(IFERROR(HLOOKUP(AE149,'Appraisal Inputs'!$C$346:$BK$390,5,0),"")="","",IFERROR(HLOOKUP(AE149,'Appraisal Inputs'!$C$346:$BK$390,5,0),""))</f>
        <v/>
      </c>
      <c r="AF153" s="300" t="str">
        <f>IF(IFERROR(HLOOKUP(AF149,'Appraisal Inputs'!$C$346:$BK$390,5,0),"")="","",IFERROR(HLOOKUP(AF149,'Appraisal Inputs'!$C$346:$BK$390,5,0),""))</f>
        <v/>
      </c>
      <c r="AG153" s="299" t="str">
        <f>IF(IFERROR(HLOOKUP(AG149,'Appraisal Inputs'!$C$346:$BK$390,5,0),"")="","",IFERROR(HLOOKUP(AG149,'Appraisal Inputs'!$C$346:$BK$390,5,0),""))</f>
        <v/>
      </c>
      <c r="AH153" s="300" t="str">
        <f>IF(IFERROR(HLOOKUP(AH149,'Appraisal Inputs'!$C$346:$BK$390,5,0),"")="","",IFERROR(HLOOKUP(AH149,'Appraisal Inputs'!$C$346:$BK$390,5,0),""))</f>
        <v/>
      </c>
      <c r="AI153" s="299" t="str">
        <f>IF(IFERROR(HLOOKUP(AI149,'Appraisal Inputs'!$C$346:$BK$390,5,0),"")="","",IFERROR(HLOOKUP(AI149,'Appraisal Inputs'!$C$346:$BK$390,5,0),""))</f>
        <v/>
      </c>
      <c r="AJ153" s="300" t="str">
        <f>IF(IFERROR(HLOOKUP(AJ149,'Appraisal Inputs'!$C$346:$BK$390,5,0),"")="","",IFERROR(HLOOKUP(AJ149,'Appraisal Inputs'!$C$346:$BK$390,5,0),""))</f>
        <v/>
      </c>
      <c r="AK153" s="299" t="str">
        <f>IF(IFERROR(HLOOKUP(AK149,'Appraisal Inputs'!$C$346:$BK$390,5,0),"")="","",IFERROR(HLOOKUP(AK149,'Appraisal Inputs'!$C$346:$BK$390,5,0),""))</f>
        <v/>
      </c>
      <c r="AL153" s="300" t="str">
        <f>IF(IFERROR(HLOOKUP(AL149,'Appraisal Inputs'!$C$346:$BK$390,5,0),"")="","",IFERROR(HLOOKUP(AL149,'Appraisal Inputs'!$C$346:$BK$390,5,0),""))</f>
        <v/>
      </c>
      <c r="AM153" s="299" t="str">
        <f>IF(IFERROR(HLOOKUP(AM149,'Appraisal Inputs'!$C$346:$BK$390,5,0),"")="","",IFERROR(HLOOKUP(AM149,'Appraisal Inputs'!$C$346:$BK$390,5,0),""))</f>
        <v/>
      </c>
      <c r="AN153" s="300" t="str">
        <f>IF(IFERROR(HLOOKUP(AN149,'Appraisal Inputs'!$C$346:$BK$390,5,0),"")="","",IFERROR(HLOOKUP(AN149,'Appraisal Inputs'!$C$346:$BK$390,5,0),""))</f>
        <v/>
      </c>
      <c r="AO153" s="299" t="str">
        <f>IF(IFERROR(HLOOKUP(AO149,'Appraisal Inputs'!$C$346:$BK$390,5,0),"")="","",IFERROR(HLOOKUP(AO149,'Appraisal Inputs'!$C$346:$BK$390,5,0),""))</f>
        <v/>
      </c>
      <c r="AP153" s="300" t="str">
        <f>IF(IFERROR(HLOOKUP(AP149,'Appraisal Inputs'!$C$346:$BK$390,5,0),"")="","",IFERROR(HLOOKUP(AP149,'Appraisal Inputs'!$C$346:$BK$390,5,0),""))</f>
        <v/>
      </c>
      <c r="AQ153" s="299" t="str">
        <f>IF(IFERROR(HLOOKUP(AQ149,'Appraisal Inputs'!$C$346:$BK$390,5,0),"")="","",IFERROR(HLOOKUP(AQ149,'Appraisal Inputs'!$C$346:$BK$390,5,0),""))</f>
        <v/>
      </c>
      <c r="AR153" s="300" t="str">
        <f>IF(IFERROR(HLOOKUP(AR149,'Appraisal Inputs'!$C$346:$BK$390,5,0),"")="","",IFERROR(HLOOKUP(AR149,'Appraisal Inputs'!$C$346:$BK$390,5,0),""))</f>
        <v/>
      </c>
      <c r="AS153" s="299" t="str">
        <f>IF(IFERROR(HLOOKUP(AS149,'Appraisal Inputs'!$C$346:$BK$390,5,0),"")="","",IFERROR(HLOOKUP(AS149,'Appraisal Inputs'!$C$346:$BK$390,5,0),""))</f>
        <v/>
      </c>
      <c r="AT153" s="300" t="str">
        <f>IF(IFERROR(HLOOKUP(AT149,'Appraisal Inputs'!$C$346:$BK$390,5,0),"")="","",IFERROR(HLOOKUP(AT149,'Appraisal Inputs'!$C$346:$BK$390,5,0),""))</f>
        <v/>
      </c>
      <c r="AU153" s="299" t="str">
        <f>IF(IFERROR(HLOOKUP(AU149,'Appraisal Inputs'!$C$346:$BK$390,5,0),"")="","",IFERROR(HLOOKUP(AU149,'Appraisal Inputs'!$C$346:$BK$390,5,0),""))</f>
        <v/>
      </c>
      <c r="AV153" s="300" t="str">
        <f>IF(IFERROR(HLOOKUP(AV149,'Appraisal Inputs'!$C$346:$BK$390,5,0),"")="","",IFERROR(HLOOKUP(AV149,'Appraisal Inputs'!$C$346:$BK$390,5,0),""))</f>
        <v/>
      </c>
      <c r="AW153" s="299" t="str">
        <f>IF(IFERROR(HLOOKUP(AW149,'Appraisal Inputs'!$C$346:$BK$390,5,0),"")="","",IFERROR(HLOOKUP(AW149,'Appraisal Inputs'!$C$346:$BK$390,5,0),""))</f>
        <v/>
      </c>
      <c r="AX153" s="300" t="str">
        <f>IF(IFERROR(HLOOKUP(AX149,'Appraisal Inputs'!$C$346:$BK$390,5,0),"")="","",IFERROR(HLOOKUP(AX149,'Appraisal Inputs'!$C$346:$BK$390,5,0),""))</f>
        <v/>
      </c>
      <c r="AY153" s="299" t="str">
        <f>IF(IFERROR(HLOOKUP(AY149,'Appraisal Inputs'!$C$346:$BK$390,5,0),"")="","",IFERROR(HLOOKUP(AY149,'Appraisal Inputs'!$C$346:$BK$390,5,0),""))</f>
        <v/>
      </c>
      <c r="AZ153" s="300" t="str">
        <f>IF(IFERROR(HLOOKUP(AZ149,'Appraisal Inputs'!$C$346:$BK$390,5,0),"")="","",IFERROR(HLOOKUP(AZ149,'Appraisal Inputs'!$C$346:$BK$390,5,0),""))</f>
        <v/>
      </c>
      <c r="BA153" s="299" t="str">
        <f>IF(IFERROR(HLOOKUP(BA149,'Appraisal Inputs'!$C$346:$BK$390,5,0),"")="","",IFERROR(HLOOKUP(BA149,'Appraisal Inputs'!$C$346:$BK$390,5,0),""))</f>
        <v/>
      </c>
      <c r="BB153" s="300" t="str">
        <f>IF(IFERROR(HLOOKUP(BB149,'Appraisal Inputs'!$C$346:$BK$390,5,0),"")="","",IFERROR(HLOOKUP(BB149,'Appraisal Inputs'!$C$346:$BK$390,5,0),""))</f>
        <v/>
      </c>
      <c r="BC153" s="299" t="str">
        <f>IF(IFERROR(HLOOKUP(BC149,'Appraisal Inputs'!$C$346:$BK$390,5,0),"")="","",IFERROR(HLOOKUP(BC149,'Appraisal Inputs'!$C$346:$BK$390,5,0),""))</f>
        <v/>
      </c>
      <c r="BD153" s="300" t="str">
        <f>IF(IFERROR(HLOOKUP(BD149,'Appraisal Inputs'!$C$346:$BK$390,5,0),"")="","",IFERROR(HLOOKUP(BD149,'Appraisal Inputs'!$C$346:$BK$390,5,0),""))</f>
        <v/>
      </c>
      <c r="BE153" s="299" t="str">
        <f>IF(IFERROR(HLOOKUP(BE149,'Appraisal Inputs'!$C$346:$BK$390,5,0),"")="","",IFERROR(HLOOKUP(BE149,'Appraisal Inputs'!$C$346:$BK$390,5,0),""))</f>
        <v/>
      </c>
      <c r="BF153" s="300" t="str">
        <f>IF(IFERROR(HLOOKUP(BF149,'Appraisal Inputs'!$C$346:$BK$390,5,0),"")="","",IFERROR(HLOOKUP(BF149,'Appraisal Inputs'!$C$346:$BK$390,5,0),""))</f>
        <v/>
      </c>
      <c r="BG153" s="299" t="str">
        <f>IF(IFERROR(HLOOKUP(BG149,'Appraisal Inputs'!$C$346:$BK$390,5,0),"")="","",IFERROR(HLOOKUP(BG149,'Appraisal Inputs'!$C$346:$BK$390,5,0),""))</f>
        <v/>
      </c>
      <c r="BH153" s="300" t="str">
        <f>IF(IFERROR(HLOOKUP(BH149,'Appraisal Inputs'!$C$346:$BK$390,5,0),"")="","",IFERROR(HLOOKUP(BH149,'Appraisal Inputs'!$C$346:$BK$390,5,0),""))</f>
        <v/>
      </c>
      <c r="BI153" s="299" t="str">
        <f>IF(IFERROR(HLOOKUP(BI149,'Appraisal Inputs'!$C$346:$BK$390,5,0),"")="","",IFERROR(HLOOKUP(BI149,'Appraisal Inputs'!$C$346:$BK$390,5,0),""))</f>
        <v/>
      </c>
      <c r="BJ153" s="315" t="str">
        <f>IF(IFERROR(HLOOKUP(BJ149,'Appraisal Inputs'!$C$346:$BK$390,5,0),"")="","",IFERROR(HLOOKUP(BJ149,'Appraisal Inputs'!$C$346:$BK$390,5,0),""))</f>
        <v/>
      </c>
      <c r="BL153" s="299">
        <f t="shared" ref="BL153:BL193" si="7">SUM(C153:BJ153)</f>
        <v>0</v>
      </c>
      <c r="BM153" s="318" t="str">
        <f t="shared" si="6"/>
        <v>No</v>
      </c>
    </row>
    <row r="154" spans="1:65" x14ac:dyDescent="0.25">
      <c r="A154" s="86"/>
      <c r="B154" s="143" t="str">
        <f>'Appraisal Inputs'!C351</f>
        <v>Comp 2</v>
      </c>
      <c r="C154" s="299" t="str">
        <f>IF(IFERROR(HLOOKUP(C149,'Appraisal Inputs'!$C$346:$BK$390,6,0),"")="","",IFERROR(HLOOKUP(C149,'Appraisal Inputs'!$C$346:$BK$390,6,0),""))</f>
        <v/>
      </c>
      <c r="D154" s="300" t="str">
        <f>IF(IFERROR(HLOOKUP(D149,'Appraisal Inputs'!$C$346:$BK$390,6,0),"")="","",IFERROR(HLOOKUP(D149,'Appraisal Inputs'!$C$346:$BK$390,6,0),""))</f>
        <v/>
      </c>
      <c r="E154" s="299" t="str">
        <f>IF(IFERROR(HLOOKUP(E149,'Appraisal Inputs'!$C$346:$BK$390,6,0),"")="","",IFERROR(HLOOKUP(E149,'Appraisal Inputs'!$C$346:$BK$390,6,0),""))</f>
        <v/>
      </c>
      <c r="F154" s="300" t="str">
        <f>IF(IFERROR(HLOOKUP(F149,'Appraisal Inputs'!$C$346:$BK$390,6,0),"")="","",IFERROR(HLOOKUP(F149,'Appraisal Inputs'!$C$346:$BK$390,6,0),""))</f>
        <v/>
      </c>
      <c r="G154" s="299" t="str">
        <f>IF(IFERROR(HLOOKUP(G149,'Appraisal Inputs'!$C$346:$BK$390,6,0),"")="","",IFERROR(HLOOKUP(G149,'Appraisal Inputs'!$C$346:$BK$390,6,0),""))</f>
        <v/>
      </c>
      <c r="H154" s="300" t="str">
        <f>IF(IFERROR(HLOOKUP(H149,'Appraisal Inputs'!$C$346:$BK$390,6,0),"")="","",IFERROR(HLOOKUP(H149,'Appraisal Inputs'!$C$346:$BK$390,6,0),""))</f>
        <v/>
      </c>
      <c r="I154" s="299" t="str">
        <f>IF(IFERROR(HLOOKUP(I149,'Appraisal Inputs'!$C$346:$BK$390,6,0),"")="","",IFERROR(HLOOKUP(I149,'Appraisal Inputs'!$C$346:$BK$390,6,0),""))</f>
        <v/>
      </c>
      <c r="J154" s="300" t="str">
        <f>IF(IFERROR(HLOOKUP(J149,'Appraisal Inputs'!$C$346:$BK$390,6,0),"")="","",IFERROR(HLOOKUP(J149,'Appraisal Inputs'!$C$346:$BK$390,6,0),""))</f>
        <v/>
      </c>
      <c r="K154" s="299" t="str">
        <f>IF(IFERROR(HLOOKUP(K149,'Appraisal Inputs'!$C$346:$BK$390,6,0),"")="","",IFERROR(HLOOKUP(K149,'Appraisal Inputs'!$C$346:$BK$390,6,0),""))</f>
        <v/>
      </c>
      <c r="L154" s="300" t="str">
        <f>IF(IFERROR(HLOOKUP(L149,'Appraisal Inputs'!$C$346:$BK$390,6,0),"")="","",IFERROR(HLOOKUP(L149,'Appraisal Inputs'!$C$346:$BK$390,6,0),""))</f>
        <v/>
      </c>
      <c r="M154" s="299" t="str">
        <f>IF(IFERROR(HLOOKUP(M149,'Appraisal Inputs'!$C$346:$BK$390,6,0),"")="","",IFERROR(HLOOKUP(M149,'Appraisal Inputs'!$C$346:$BK$390,6,0),""))</f>
        <v/>
      </c>
      <c r="N154" s="300" t="str">
        <f>IF(IFERROR(HLOOKUP(N149,'Appraisal Inputs'!$C$346:$BK$390,6,0),"")="","",IFERROR(HLOOKUP(N149,'Appraisal Inputs'!$C$346:$BK$390,6,0),""))</f>
        <v/>
      </c>
      <c r="O154" s="299" t="str">
        <f>IF(IFERROR(HLOOKUP(O149,'Appraisal Inputs'!$C$346:$BK$390,6,0),"")="","",IFERROR(HLOOKUP(O149,'Appraisal Inputs'!$C$346:$BK$390,6,0),""))</f>
        <v/>
      </c>
      <c r="P154" s="300" t="str">
        <f>IF(IFERROR(HLOOKUP(P149,'Appraisal Inputs'!$C$346:$BK$390,6,0),"")="","",IFERROR(HLOOKUP(P149,'Appraisal Inputs'!$C$346:$BK$390,6,0),""))</f>
        <v/>
      </c>
      <c r="Q154" s="299" t="str">
        <f>IF(IFERROR(HLOOKUP(Q149,'Appraisal Inputs'!$C$346:$BK$390,6,0),"")="","",IFERROR(HLOOKUP(Q149,'Appraisal Inputs'!$C$346:$BK$390,6,0),""))</f>
        <v/>
      </c>
      <c r="R154" s="300" t="str">
        <f>IF(IFERROR(HLOOKUP(R149,'Appraisal Inputs'!$C$346:$BK$390,6,0),"")="","",IFERROR(HLOOKUP(R149,'Appraisal Inputs'!$C$346:$BK$390,6,0),""))</f>
        <v/>
      </c>
      <c r="S154" s="299" t="str">
        <f>IF(IFERROR(HLOOKUP(S149,'Appraisal Inputs'!$C$346:$BK$390,6,0),"")="","",IFERROR(HLOOKUP(S149,'Appraisal Inputs'!$C$346:$BK$390,6,0),""))</f>
        <v/>
      </c>
      <c r="T154" s="300" t="str">
        <f>IF(IFERROR(HLOOKUP(T149,'Appraisal Inputs'!$C$346:$BK$390,6,0),"")="","",IFERROR(HLOOKUP(T149,'Appraisal Inputs'!$C$346:$BK$390,6,0),""))</f>
        <v/>
      </c>
      <c r="U154" s="299" t="str">
        <f>IF(IFERROR(HLOOKUP(U149,'Appraisal Inputs'!$C$346:$BK$390,6,0),"")="","",IFERROR(HLOOKUP(U149,'Appraisal Inputs'!$C$346:$BK$390,6,0),""))</f>
        <v/>
      </c>
      <c r="V154" s="300" t="str">
        <f>IF(IFERROR(HLOOKUP(V149,'Appraisal Inputs'!$C$346:$BK$390,6,0),"")="","",IFERROR(HLOOKUP(V149,'Appraisal Inputs'!$C$346:$BK$390,6,0),""))</f>
        <v/>
      </c>
      <c r="W154" s="299" t="str">
        <f>IF(IFERROR(HLOOKUP(W149,'Appraisal Inputs'!$C$346:$BK$390,6,0),"")="","",IFERROR(HLOOKUP(W149,'Appraisal Inputs'!$C$346:$BK$390,6,0),""))</f>
        <v/>
      </c>
      <c r="X154" s="300" t="str">
        <f>IF(IFERROR(HLOOKUP(X149,'Appraisal Inputs'!$C$346:$BK$390,6,0),"")="","",IFERROR(HLOOKUP(X149,'Appraisal Inputs'!$C$346:$BK$390,6,0),""))</f>
        <v/>
      </c>
      <c r="Y154" s="299" t="str">
        <f>IF(IFERROR(HLOOKUP(Y149,'Appraisal Inputs'!$C$346:$BK$390,6,0),"")="","",IFERROR(HLOOKUP(Y149,'Appraisal Inputs'!$C$346:$BK$390,6,0),""))</f>
        <v/>
      </c>
      <c r="Z154" s="300" t="str">
        <f>IF(IFERROR(HLOOKUP(Z149,'Appraisal Inputs'!$C$346:$BK$390,6,0),"")="","",IFERROR(HLOOKUP(Z149,'Appraisal Inputs'!$C$346:$BK$390,6,0),""))</f>
        <v/>
      </c>
      <c r="AA154" s="299" t="str">
        <f>IF(IFERROR(HLOOKUP(AA149,'Appraisal Inputs'!$C$346:$BK$390,6,0),"")="","",IFERROR(HLOOKUP(AA149,'Appraisal Inputs'!$C$346:$BK$390,6,0),""))</f>
        <v/>
      </c>
      <c r="AB154" s="300" t="str">
        <f>IF(IFERROR(HLOOKUP(AB149,'Appraisal Inputs'!$C$346:$BK$390,6,0),"")="","",IFERROR(HLOOKUP(AB149,'Appraisal Inputs'!$C$346:$BK$390,6,0),""))</f>
        <v/>
      </c>
      <c r="AC154" s="299" t="str">
        <f>IF(IFERROR(HLOOKUP(AC149,'Appraisal Inputs'!$C$346:$BK$390,6,0),"")="","",IFERROR(HLOOKUP(AC149,'Appraisal Inputs'!$C$346:$BK$390,6,0),""))</f>
        <v/>
      </c>
      <c r="AD154" s="300" t="str">
        <f>IF(IFERROR(HLOOKUP(AD149,'Appraisal Inputs'!$C$346:$BK$390,6,0),"")="","",IFERROR(HLOOKUP(AD149,'Appraisal Inputs'!$C$346:$BK$390,6,0),""))</f>
        <v/>
      </c>
      <c r="AE154" s="299" t="str">
        <f>IF(IFERROR(HLOOKUP(AE149,'Appraisal Inputs'!$C$346:$BK$390,6,0),"")="","",IFERROR(HLOOKUP(AE149,'Appraisal Inputs'!$C$346:$BK$390,6,0),""))</f>
        <v/>
      </c>
      <c r="AF154" s="300" t="str">
        <f>IF(IFERROR(HLOOKUP(AF149,'Appraisal Inputs'!$C$346:$BK$390,6,0),"")="","",IFERROR(HLOOKUP(AF149,'Appraisal Inputs'!$C$346:$BK$390,6,0),""))</f>
        <v/>
      </c>
      <c r="AG154" s="299" t="str">
        <f>IF(IFERROR(HLOOKUP(AG149,'Appraisal Inputs'!$C$346:$BK$390,6,0),"")="","",IFERROR(HLOOKUP(AG149,'Appraisal Inputs'!$C$346:$BK$390,6,0),""))</f>
        <v/>
      </c>
      <c r="AH154" s="300" t="str">
        <f>IF(IFERROR(HLOOKUP(AH149,'Appraisal Inputs'!$C$346:$BK$390,6,0),"")="","",IFERROR(HLOOKUP(AH149,'Appraisal Inputs'!$C$346:$BK$390,6,0),""))</f>
        <v/>
      </c>
      <c r="AI154" s="299" t="str">
        <f>IF(IFERROR(HLOOKUP(AI149,'Appraisal Inputs'!$C$346:$BK$390,6,0),"")="","",IFERROR(HLOOKUP(AI149,'Appraisal Inputs'!$C$346:$BK$390,6,0),""))</f>
        <v/>
      </c>
      <c r="AJ154" s="300" t="str">
        <f>IF(IFERROR(HLOOKUP(AJ149,'Appraisal Inputs'!$C$346:$BK$390,6,0),"")="","",IFERROR(HLOOKUP(AJ149,'Appraisal Inputs'!$C$346:$BK$390,6,0),""))</f>
        <v/>
      </c>
      <c r="AK154" s="299" t="str">
        <f>IF(IFERROR(HLOOKUP(AK149,'Appraisal Inputs'!$C$346:$BK$390,6,0),"")="","",IFERROR(HLOOKUP(AK149,'Appraisal Inputs'!$C$346:$BK$390,6,0),""))</f>
        <v/>
      </c>
      <c r="AL154" s="300" t="str">
        <f>IF(IFERROR(HLOOKUP(AL149,'Appraisal Inputs'!$C$346:$BK$390,6,0),"")="","",IFERROR(HLOOKUP(AL149,'Appraisal Inputs'!$C$346:$BK$390,6,0),""))</f>
        <v/>
      </c>
      <c r="AM154" s="299" t="str">
        <f>IF(IFERROR(HLOOKUP(AM149,'Appraisal Inputs'!$C$346:$BK$390,6,0),"")="","",IFERROR(HLOOKUP(AM149,'Appraisal Inputs'!$C$346:$BK$390,6,0),""))</f>
        <v/>
      </c>
      <c r="AN154" s="300" t="str">
        <f>IF(IFERROR(HLOOKUP(AN149,'Appraisal Inputs'!$C$346:$BK$390,6,0),"")="","",IFERROR(HLOOKUP(AN149,'Appraisal Inputs'!$C$346:$BK$390,6,0),""))</f>
        <v/>
      </c>
      <c r="AO154" s="299" t="str">
        <f>IF(IFERROR(HLOOKUP(AO149,'Appraisal Inputs'!$C$346:$BK$390,6,0),"")="","",IFERROR(HLOOKUP(AO149,'Appraisal Inputs'!$C$346:$BK$390,6,0),""))</f>
        <v/>
      </c>
      <c r="AP154" s="300" t="str">
        <f>IF(IFERROR(HLOOKUP(AP149,'Appraisal Inputs'!$C$346:$BK$390,6,0),"")="","",IFERROR(HLOOKUP(AP149,'Appraisal Inputs'!$C$346:$BK$390,6,0),""))</f>
        <v/>
      </c>
      <c r="AQ154" s="299" t="str">
        <f>IF(IFERROR(HLOOKUP(AQ149,'Appraisal Inputs'!$C$346:$BK$390,6,0),"")="","",IFERROR(HLOOKUP(AQ149,'Appraisal Inputs'!$C$346:$BK$390,6,0),""))</f>
        <v/>
      </c>
      <c r="AR154" s="300" t="str">
        <f>IF(IFERROR(HLOOKUP(AR149,'Appraisal Inputs'!$C$346:$BK$390,6,0),"")="","",IFERROR(HLOOKUP(AR149,'Appraisal Inputs'!$C$346:$BK$390,6,0),""))</f>
        <v/>
      </c>
      <c r="AS154" s="299" t="str">
        <f>IF(IFERROR(HLOOKUP(AS149,'Appraisal Inputs'!$C$346:$BK$390,6,0),"")="","",IFERROR(HLOOKUP(AS149,'Appraisal Inputs'!$C$346:$BK$390,6,0),""))</f>
        <v/>
      </c>
      <c r="AT154" s="300" t="str">
        <f>IF(IFERROR(HLOOKUP(AT149,'Appraisal Inputs'!$C$346:$BK$390,6,0),"")="","",IFERROR(HLOOKUP(AT149,'Appraisal Inputs'!$C$346:$BK$390,6,0),""))</f>
        <v/>
      </c>
      <c r="AU154" s="299" t="str">
        <f>IF(IFERROR(HLOOKUP(AU149,'Appraisal Inputs'!$C$346:$BK$390,6,0),"")="","",IFERROR(HLOOKUP(AU149,'Appraisal Inputs'!$C$346:$BK$390,6,0),""))</f>
        <v/>
      </c>
      <c r="AV154" s="300" t="str">
        <f>IF(IFERROR(HLOOKUP(AV149,'Appraisal Inputs'!$C$346:$BK$390,6,0),"")="","",IFERROR(HLOOKUP(AV149,'Appraisal Inputs'!$C$346:$BK$390,6,0),""))</f>
        <v/>
      </c>
      <c r="AW154" s="299" t="str">
        <f>IF(IFERROR(HLOOKUP(AW149,'Appraisal Inputs'!$C$346:$BK$390,6,0),"")="","",IFERROR(HLOOKUP(AW149,'Appraisal Inputs'!$C$346:$BK$390,6,0),""))</f>
        <v/>
      </c>
      <c r="AX154" s="300" t="str">
        <f>IF(IFERROR(HLOOKUP(AX149,'Appraisal Inputs'!$C$346:$BK$390,6,0),"")="","",IFERROR(HLOOKUP(AX149,'Appraisal Inputs'!$C$346:$BK$390,6,0),""))</f>
        <v/>
      </c>
      <c r="AY154" s="299" t="str">
        <f>IF(IFERROR(HLOOKUP(AY149,'Appraisal Inputs'!$C$346:$BK$390,6,0),"")="","",IFERROR(HLOOKUP(AY149,'Appraisal Inputs'!$C$346:$BK$390,6,0),""))</f>
        <v/>
      </c>
      <c r="AZ154" s="300" t="str">
        <f>IF(IFERROR(HLOOKUP(AZ149,'Appraisal Inputs'!$C$346:$BK$390,6,0),"")="","",IFERROR(HLOOKUP(AZ149,'Appraisal Inputs'!$C$346:$BK$390,6,0),""))</f>
        <v/>
      </c>
      <c r="BA154" s="299" t="str">
        <f>IF(IFERROR(HLOOKUP(BA149,'Appraisal Inputs'!$C$346:$BK$390,6,0),"")="","",IFERROR(HLOOKUP(BA149,'Appraisal Inputs'!$C$346:$BK$390,6,0),""))</f>
        <v/>
      </c>
      <c r="BB154" s="300" t="str">
        <f>IF(IFERROR(HLOOKUP(BB149,'Appraisal Inputs'!$C$346:$BK$390,6,0),"")="","",IFERROR(HLOOKUP(BB149,'Appraisal Inputs'!$C$346:$BK$390,6,0),""))</f>
        <v/>
      </c>
      <c r="BC154" s="299" t="str">
        <f>IF(IFERROR(HLOOKUP(BC149,'Appraisal Inputs'!$C$346:$BK$390,6,0),"")="","",IFERROR(HLOOKUP(BC149,'Appraisal Inputs'!$C$346:$BK$390,6,0),""))</f>
        <v/>
      </c>
      <c r="BD154" s="300" t="str">
        <f>IF(IFERROR(HLOOKUP(BD149,'Appraisal Inputs'!$C$346:$BK$390,6,0),"")="","",IFERROR(HLOOKUP(BD149,'Appraisal Inputs'!$C$346:$BK$390,6,0),""))</f>
        <v/>
      </c>
      <c r="BE154" s="299" t="str">
        <f>IF(IFERROR(HLOOKUP(BE149,'Appraisal Inputs'!$C$346:$BK$390,6,0),"")="","",IFERROR(HLOOKUP(BE149,'Appraisal Inputs'!$C$346:$BK$390,6,0),""))</f>
        <v/>
      </c>
      <c r="BF154" s="300" t="str">
        <f>IF(IFERROR(HLOOKUP(BF149,'Appraisal Inputs'!$C$346:$BK$390,6,0),"")="","",IFERROR(HLOOKUP(BF149,'Appraisal Inputs'!$C$346:$BK$390,6,0),""))</f>
        <v/>
      </c>
      <c r="BG154" s="299" t="str">
        <f>IF(IFERROR(HLOOKUP(BG149,'Appraisal Inputs'!$C$346:$BK$390,6,0),"")="","",IFERROR(HLOOKUP(BG149,'Appraisal Inputs'!$C$346:$BK$390,6,0),""))</f>
        <v/>
      </c>
      <c r="BH154" s="300" t="str">
        <f>IF(IFERROR(HLOOKUP(BH149,'Appraisal Inputs'!$C$346:$BK$390,6,0),"")="","",IFERROR(HLOOKUP(BH149,'Appraisal Inputs'!$C$346:$BK$390,6,0),""))</f>
        <v/>
      </c>
      <c r="BI154" s="299" t="str">
        <f>IF(IFERROR(HLOOKUP(BI149,'Appraisal Inputs'!$C$346:$BK$390,6,0),"")="","",IFERROR(HLOOKUP(BI149,'Appraisal Inputs'!$C$346:$BK$390,6,0),""))</f>
        <v/>
      </c>
      <c r="BJ154" s="315" t="str">
        <f>IF(IFERROR(HLOOKUP(BJ149,'Appraisal Inputs'!$C$346:$BK$390,6,0),"")="","",IFERROR(HLOOKUP(BJ149,'Appraisal Inputs'!$C$346:$BK$390,6,0),""))</f>
        <v/>
      </c>
      <c r="BL154" s="299">
        <f t="shared" si="7"/>
        <v>0</v>
      </c>
      <c r="BM154" s="318" t="str">
        <f t="shared" si="6"/>
        <v>No</v>
      </c>
    </row>
    <row r="155" spans="1:65" x14ac:dyDescent="0.25">
      <c r="A155" s="86"/>
      <c r="B155" s="143" t="str">
        <f>'Appraisal Inputs'!C352</f>
        <v>Comp 3</v>
      </c>
      <c r="C155" s="299" t="str">
        <f>IF(IFERROR(HLOOKUP(C149,'Appraisal Inputs'!$C$346:$BK$390,7,0),"")="","",IFERROR(HLOOKUP(C149,'Appraisal Inputs'!$C$346:$BK$390,7,0),""))</f>
        <v/>
      </c>
      <c r="D155" s="300" t="str">
        <f>IF(IFERROR(HLOOKUP(D149,'Appraisal Inputs'!$C$346:$BK$390,7,0),"")="","",IFERROR(HLOOKUP(D149,'Appraisal Inputs'!$C$346:$BK$390,7,0),""))</f>
        <v/>
      </c>
      <c r="E155" s="299" t="str">
        <f>IF(IFERROR(HLOOKUP(E149,'Appraisal Inputs'!$C$346:$BK$390,7,0),"")="","",IFERROR(HLOOKUP(E149,'Appraisal Inputs'!$C$346:$BK$390,7,0),""))</f>
        <v/>
      </c>
      <c r="F155" s="300" t="str">
        <f>IF(IFERROR(HLOOKUP(F149,'Appraisal Inputs'!$C$346:$BK$390,7,0),"")="","",IFERROR(HLOOKUP(F149,'Appraisal Inputs'!$C$346:$BK$390,7,0),""))</f>
        <v/>
      </c>
      <c r="G155" s="299" t="str">
        <f>IF(IFERROR(HLOOKUP(G149,'Appraisal Inputs'!$C$346:$BK$390,7,0),"")="","",IFERROR(HLOOKUP(G149,'Appraisal Inputs'!$C$346:$BK$390,7,0),""))</f>
        <v/>
      </c>
      <c r="H155" s="300" t="str">
        <f>IF(IFERROR(HLOOKUP(H149,'Appraisal Inputs'!$C$346:$BK$390,7,0),"")="","",IFERROR(HLOOKUP(H149,'Appraisal Inputs'!$C$346:$BK$390,7,0),""))</f>
        <v/>
      </c>
      <c r="I155" s="299" t="str">
        <f>IF(IFERROR(HLOOKUP(I149,'Appraisal Inputs'!$C$346:$BK$390,7,0),"")="","",IFERROR(HLOOKUP(I149,'Appraisal Inputs'!$C$346:$BK$390,7,0),""))</f>
        <v/>
      </c>
      <c r="J155" s="300" t="str">
        <f>IF(IFERROR(HLOOKUP(J149,'Appraisal Inputs'!$C$346:$BK$390,7,0),"")="","",IFERROR(HLOOKUP(J149,'Appraisal Inputs'!$C$346:$BK$390,7,0),""))</f>
        <v/>
      </c>
      <c r="K155" s="299" t="str">
        <f>IF(IFERROR(HLOOKUP(K149,'Appraisal Inputs'!$C$346:$BK$390,7,0),"")="","",IFERROR(HLOOKUP(K149,'Appraisal Inputs'!$C$346:$BK$390,7,0),""))</f>
        <v/>
      </c>
      <c r="L155" s="300" t="str">
        <f>IF(IFERROR(HLOOKUP(L149,'Appraisal Inputs'!$C$346:$BK$390,7,0),"")="","",IFERROR(HLOOKUP(L149,'Appraisal Inputs'!$C$346:$BK$390,7,0),""))</f>
        <v/>
      </c>
      <c r="M155" s="299" t="str">
        <f>IF(IFERROR(HLOOKUP(M149,'Appraisal Inputs'!$C$346:$BK$390,7,0),"")="","",IFERROR(HLOOKUP(M149,'Appraisal Inputs'!$C$346:$BK$390,7,0),""))</f>
        <v/>
      </c>
      <c r="N155" s="300" t="str">
        <f>IF(IFERROR(HLOOKUP(N149,'Appraisal Inputs'!$C$346:$BK$390,7,0),"")="","",IFERROR(HLOOKUP(N149,'Appraisal Inputs'!$C$346:$BK$390,7,0),""))</f>
        <v/>
      </c>
      <c r="O155" s="299" t="str">
        <f>IF(IFERROR(HLOOKUP(O149,'Appraisal Inputs'!$C$346:$BK$390,7,0),"")="","",IFERROR(HLOOKUP(O149,'Appraisal Inputs'!$C$346:$BK$390,7,0),""))</f>
        <v/>
      </c>
      <c r="P155" s="300" t="str">
        <f>IF(IFERROR(HLOOKUP(P149,'Appraisal Inputs'!$C$346:$BK$390,7,0),"")="","",IFERROR(HLOOKUP(P149,'Appraisal Inputs'!$C$346:$BK$390,7,0),""))</f>
        <v/>
      </c>
      <c r="Q155" s="299" t="str">
        <f>IF(IFERROR(HLOOKUP(Q149,'Appraisal Inputs'!$C$346:$BK$390,7,0),"")="","",IFERROR(HLOOKUP(Q149,'Appraisal Inputs'!$C$346:$BK$390,7,0),""))</f>
        <v/>
      </c>
      <c r="R155" s="300" t="str">
        <f>IF(IFERROR(HLOOKUP(R149,'Appraisal Inputs'!$C$346:$BK$390,7,0),"")="","",IFERROR(HLOOKUP(R149,'Appraisal Inputs'!$C$346:$BK$390,7,0),""))</f>
        <v/>
      </c>
      <c r="S155" s="299" t="str">
        <f>IF(IFERROR(HLOOKUP(S149,'Appraisal Inputs'!$C$346:$BK$390,7,0),"")="","",IFERROR(HLOOKUP(S149,'Appraisal Inputs'!$C$346:$BK$390,7,0),""))</f>
        <v/>
      </c>
      <c r="T155" s="300" t="str">
        <f>IF(IFERROR(HLOOKUP(T149,'Appraisal Inputs'!$C$346:$BK$390,7,0),"")="","",IFERROR(HLOOKUP(T149,'Appraisal Inputs'!$C$346:$BK$390,7,0),""))</f>
        <v/>
      </c>
      <c r="U155" s="299" t="str">
        <f>IF(IFERROR(HLOOKUP(U149,'Appraisal Inputs'!$C$346:$BK$390,7,0),"")="","",IFERROR(HLOOKUP(U149,'Appraisal Inputs'!$C$346:$BK$390,7,0),""))</f>
        <v/>
      </c>
      <c r="V155" s="300" t="str">
        <f>IF(IFERROR(HLOOKUP(V149,'Appraisal Inputs'!$C$346:$BK$390,7,0),"")="","",IFERROR(HLOOKUP(V149,'Appraisal Inputs'!$C$346:$BK$390,7,0),""))</f>
        <v/>
      </c>
      <c r="W155" s="299" t="str">
        <f>IF(IFERROR(HLOOKUP(W149,'Appraisal Inputs'!$C$346:$BK$390,7,0),"")="","",IFERROR(HLOOKUP(W149,'Appraisal Inputs'!$C$346:$BK$390,7,0),""))</f>
        <v/>
      </c>
      <c r="X155" s="300" t="str">
        <f>IF(IFERROR(HLOOKUP(X149,'Appraisal Inputs'!$C$346:$BK$390,7,0),"")="","",IFERROR(HLOOKUP(X149,'Appraisal Inputs'!$C$346:$BK$390,7,0),""))</f>
        <v/>
      </c>
      <c r="Y155" s="299" t="str">
        <f>IF(IFERROR(HLOOKUP(Y149,'Appraisal Inputs'!$C$346:$BK$390,7,0),"")="","",IFERROR(HLOOKUP(Y149,'Appraisal Inputs'!$C$346:$BK$390,7,0),""))</f>
        <v/>
      </c>
      <c r="Z155" s="300" t="str">
        <f>IF(IFERROR(HLOOKUP(Z149,'Appraisal Inputs'!$C$346:$BK$390,7,0),"")="","",IFERROR(HLOOKUP(Z149,'Appraisal Inputs'!$C$346:$BK$390,7,0),""))</f>
        <v/>
      </c>
      <c r="AA155" s="299" t="str">
        <f>IF(IFERROR(HLOOKUP(AA149,'Appraisal Inputs'!$C$346:$BK$390,7,0),"")="","",IFERROR(HLOOKUP(AA149,'Appraisal Inputs'!$C$346:$BK$390,7,0),""))</f>
        <v/>
      </c>
      <c r="AB155" s="300" t="str">
        <f>IF(IFERROR(HLOOKUP(AB149,'Appraisal Inputs'!$C$346:$BK$390,7,0),"")="","",IFERROR(HLOOKUP(AB149,'Appraisal Inputs'!$C$346:$BK$390,7,0),""))</f>
        <v/>
      </c>
      <c r="AC155" s="299" t="str">
        <f>IF(IFERROR(HLOOKUP(AC149,'Appraisal Inputs'!$C$346:$BK$390,7,0),"")="","",IFERROR(HLOOKUP(AC149,'Appraisal Inputs'!$C$346:$BK$390,7,0),""))</f>
        <v/>
      </c>
      <c r="AD155" s="300" t="str">
        <f>IF(IFERROR(HLOOKUP(AD149,'Appraisal Inputs'!$C$346:$BK$390,7,0),"")="","",IFERROR(HLOOKUP(AD149,'Appraisal Inputs'!$C$346:$BK$390,7,0),""))</f>
        <v/>
      </c>
      <c r="AE155" s="299" t="str">
        <f>IF(IFERROR(HLOOKUP(AE149,'Appraisal Inputs'!$C$346:$BK$390,7,0),"")="","",IFERROR(HLOOKUP(AE149,'Appraisal Inputs'!$C$346:$BK$390,7,0),""))</f>
        <v/>
      </c>
      <c r="AF155" s="300" t="str">
        <f>IF(IFERROR(HLOOKUP(AF149,'Appraisal Inputs'!$C$346:$BK$390,7,0),"")="","",IFERROR(HLOOKUP(AF149,'Appraisal Inputs'!$C$346:$BK$390,7,0),""))</f>
        <v/>
      </c>
      <c r="AG155" s="299" t="str">
        <f>IF(IFERROR(HLOOKUP(AG149,'Appraisal Inputs'!$C$346:$BK$390,7,0),"")="","",IFERROR(HLOOKUP(AG149,'Appraisal Inputs'!$C$346:$BK$390,7,0),""))</f>
        <v/>
      </c>
      <c r="AH155" s="300" t="str">
        <f>IF(IFERROR(HLOOKUP(AH149,'Appraisal Inputs'!$C$346:$BK$390,7,0),"")="","",IFERROR(HLOOKUP(AH149,'Appraisal Inputs'!$C$346:$BK$390,7,0),""))</f>
        <v/>
      </c>
      <c r="AI155" s="299" t="str">
        <f>IF(IFERROR(HLOOKUP(AI149,'Appraisal Inputs'!$C$346:$BK$390,7,0),"")="","",IFERROR(HLOOKUP(AI149,'Appraisal Inputs'!$C$346:$BK$390,7,0),""))</f>
        <v/>
      </c>
      <c r="AJ155" s="300" t="str">
        <f>IF(IFERROR(HLOOKUP(AJ149,'Appraisal Inputs'!$C$346:$BK$390,7,0),"")="","",IFERROR(HLOOKUP(AJ149,'Appraisal Inputs'!$C$346:$BK$390,7,0),""))</f>
        <v/>
      </c>
      <c r="AK155" s="299" t="str">
        <f>IF(IFERROR(HLOOKUP(AK149,'Appraisal Inputs'!$C$346:$BK$390,7,0),"")="","",IFERROR(HLOOKUP(AK149,'Appraisal Inputs'!$C$346:$BK$390,7,0),""))</f>
        <v/>
      </c>
      <c r="AL155" s="300" t="str">
        <f>IF(IFERROR(HLOOKUP(AL149,'Appraisal Inputs'!$C$346:$BK$390,7,0),"")="","",IFERROR(HLOOKUP(AL149,'Appraisal Inputs'!$C$346:$BK$390,7,0),""))</f>
        <v/>
      </c>
      <c r="AM155" s="299" t="str">
        <f>IF(IFERROR(HLOOKUP(AM149,'Appraisal Inputs'!$C$346:$BK$390,7,0),"")="","",IFERROR(HLOOKUP(AM149,'Appraisal Inputs'!$C$346:$BK$390,7,0),""))</f>
        <v/>
      </c>
      <c r="AN155" s="300" t="str">
        <f>IF(IFERROR(HLOOKUP(AN149,'Appraisal Inputs'!$C$346:$BK$390,7,0),"")="","",IFERROR(HLOOKUP(AN149,'Appraisal Inputs'!$C$346:$BK$390,7,0),""))</f>
        <v/>
      </c>
      <c r="AO155" s="299" t="str">
        <f>IF(IFERROR(HLOOKUP(AO149,'Appraisal Inputs'!$C$346:$BK$390,7,0),"")="","",IFERROR(HLOOKUP(AO149,'Appraisal Inputs'!$C$346:$BK$390,7,0),""))</f>
        <v/>
      </c>
      <c r="AP155" s="300" t="str">
        <f>IF(IFERROR(HLOOKUP(AP149,'Appraisal Inputs'!$C$346:$BK$390,7,0),"")="","",IFERROR(HLOOKUP(AP149,'Appraisal Inputs'!$C$346:$BK$390,7,0),""))</f>
        <v/>
      </c>
      <c r="AQ155" s="299" t="str">
        <f>IF(IFERROR(HLOOKUP(AQ149,'Appraisal Inputs'!$C$346:$BK$390,7,0),"")="","",IFERROR(HLOOKUP(AQ149,'Appraisal Inputs'!$C$346:$BK$390,7,0),""))</f>
        <v/>
      </c>
      <c r="AR155" s="300" t="str">
        <f>IF(IFERROR(HLOOKUP(AR149,'Appraisal Inputs'!$C$346:$BK$390,7,0),"")="","",IFERROR(HLOOKUP(AR149,'Appraisal Inputs'!$C$346:$BK$390,7,0),""))</f>
        <v/>
      </c>
      <c r="AS155" s="299" t="str">
        <f>IF(IFERROR(HLOOKUP(AS149,'Appraisal Inputs'!$C$346:$BK$390,7,0),"")="","",IFERROR(HLOOKUP(AS149,'Appraisal Inputs'!$C$346:$BK$390,7,0),""))</f>
        <v/>
      </c>
      <c r="AT155" s="300" t="str">
        <f>IF(IFERROR(HLOOKUP(AT149,'Appraisal Inputs'!$C$346:$BK$390,7,0),"")="","",IFERROR(HLOOKUP(AT149,'Appraisal Inputs'!$C$346:$BK$390,7,0),""))</f>
        <v/>
      </c>
      <c r="AU155" s="299" t="str">
        <f>IF(IFERROR(HLOOKUP(AU149,'Appraisal Inputs'!$C$346:$BK$390,7,0),"")="","",IFERROR(HLOOKUP(AU149,'Appraisal Inputs'!$C$346:$BK$390,7,0),""))</f>
        <v/>
      </c>
      <c r="AV155" s="300" t="str">
        <f>IF(IFERROR(HLOOKUP(AV149,'Appraisal Inputs'!$C$346:$BK$390,7,0),"")="","",IFERROR(HLOOKUP(AV149,'Appraisal Inputs'!$C$346:$BK$390,7,0),""))</f>
        <v/>
      </c>
      <c r="AW155" s="299" t="str">
        <f>IF(IFERROR(HLOOKUP(AW149,'Appraisal Inputs'!$C$346:$BK$390,7,0),"")="","",IFERROR(HLOOKUP(AW149,'Appraisal Inputs'!$C$346:$BK$390,7,0),""))</f>
        <v/>
      </c>
      <c r="AX155" s="300" t="str">
        <f>IF(IFERROR(HLOOKUP(AX149,'Appraisal Inputs'!$C$346:$BK$390,7,0),"")="","",IFERROR(HLOOKUP(AX149,'Appraisal Inputs'!$C$346:$BK$390,7,0),""))</f>
        <v/>
      </c>
      <c r="AY155" s="299" t="str">
        <f>IF(IFERROR(HLOOKUP(AY149,'Appraisal Inputs'!$C$346:$BK$390,7,0),"")="","",IFERROR(HLOOKUP(AY149,'Appraisal Inputs'!$C$346:$BK$390,7,0),""))</f>
        <v/>
      </c>
      <c r="AZ155" s="300" t="str">
        <f>IF(IFERROR(HLOOKUP(AZ149,'Appraisal Inputs'!$C$346:$BK$390,7,0),"")="","",IFERROR(HLOOKUP(AZ149,'Appraisal Inputs'!$C$346:$BK$390,7,0),""))</f>
        <v/>
      </c>
      <c r="BA155" s="299" t="str">
        <f>IF(IFERROR(HLOOKUP(BA149,'Appraisal Inputs'!$C$346:$BK$390,7,0),"")="","",IFERROR(HLOOKUP(BA149,'Appraisal Inputs'!$C$346:$BK$390,7,0),""))</f>
        <v/>
      </c>
      <c r="BB155" s="300" t="str">
        <f>IF(IFERROR(HLOOKUP(BB149,'Appraisal Inputs'!$C$346:$BK$390,7,0),"")="","",IFERROR(HLOOKUP(BB149,'Appraisal Inputs'!$C$346:$BK$390,7,0),""))</f>
        <v/>
      </c>
      <c r="BC155" s="299" t="str">
        <f>IF(IFERROR(HLOOKUP(BC149,'Appraisal Inputs'!$C$346:$BK$390,7,0),"")="","",IFERROR(HLOOKUP(BC149,'Appraisal Inputs'!$C$346:$BK$390,7,0),""))</f>
        <v/>
      </c>
      <c r="BD155" s="300" t="str">
        <f>IF(IFERROR(HLOOKUP(BD149,'Appraisal Inputs'!$C$346:$BK$390,7,0),"")="","",IFERROR(HLOOKUP(BD149,'Appraisal Inputs'!$C$346:$BK$390,7,0),""))</f>
        <v/>
      </c>
      <c r="BE155" s="299" t="str">
        <f>IF(IFERROR(HLOOKUP(BE149,'Appraisal Inputs'!$C$346:$BK$390,7,0),"")="","",IFERROR(HLOOKUP(BE149,'Appraisal Inputs'!$C$346:$BK$390,7,0),""))</f>
        <v/>
      </c>
      <c r="BF155" s="300" t="str">
        <f>IF(IFERROR(HLOOKUP(BF149,'Appraisal Inputs'!$C$346:$BK$390,7,0),"")="","",IFERROR(HLOOKUP(BF149,'Appraisal Inputs'!$C$346:$BK$390,7,0),""))</f>
        <v/>
      </c>
      <c r="BG155" s="299" t="str">
        <f>IF(IFERROR(HLOOKUP(BG149,'Appraisal Inputs'!$C$346:$BK$390,7,0),"")="","",IFERROR(HLOOKUP(BG149,'Appraisal Inputs'!$C$346:$BK$390,7,0),""))</f>
        <v/>
      </c>
      <c r="BH155" s="300" t="str">
        <f>IF(IFERROR(HLOOKUP(BH149,'Appraisal Inputs'!$C$346:$BK$390,7,0),"")="","",IFERROR(HLOOKUP(BH149,'Appraisal Inputs'!$C$346:$BK$390,7,0),""))</f>
        <v/>
      </c>
      <c r="BI155" s="299" t="str">
        <f>IF(IFERROR(HLOOKUP(BI149,'Appraisal Inputs'!$C$346:$BK$390,7,0),"")="","",IFERROR(HLOOKUP(BI149,'Appraisal Inputs'!$C$346:$BK$390,7,0),""))</f>
        <v/>
      </c>
      <c r="BJ155" s="315" t="str">
        <f>IF(IFERROR(HLOOKUP(BJ149,'Appraisal Inputs'!$C$346:$BK$390,7,0),"")="","",IFERROR(HLOOKUP(BJ149,'Appraisal Inputs'!$C$346:$BK$390,7,0),""))</f>
        <v/>
      </c>
      <c r="BL155" s="299">
        <f t="shared" si="7"/>
        <v>0</v>
      </c>
      <c r="BM155" s="318" t="str">
        <f t="shared" si="6"/>
        <v>No</v>
      </c>
    </row>
    <row r="156" spans="1:65" x14ac:dyDescent="0.25">
      <c r="A156" s="86"/>
      <c r="B156" s="143" t="str">
        <f>'Appraisal Inputs'!C353</f>
        <v>Comp 4</v>
      </c>
      <c r="C156" s="299" t="str">
        <f>IF(IFERROR(HLOOKUP(C149,'Appraisal Inputs'!$C$346:$BK$390,8,0),"")="","",IFERROR(HLOOKUP(C149,'Appraisal Inputs'!$C$346:$BK$390,8,0),""))</f>
        <v/>
      </c>
      <c r="D156" s="300" t="str">
        <f>IF(IFERROR(HLOOKUP(D149,'Appraisal Inputs'!$C$346:$BK$390,8,0),"")="","",IFERROR(HLOOKUP(D149,'Appraisal Inputs'!$C$346:$BK$390,8,0),""))</f>
        <v/>
      </c>
      <c r="E156" s="299" t="str">
        <f>IF(IFERROR(HLOOKUP(E149,'Appraisal Inputs'!$C$346:$BK$390,8,0),"")="","",IFERROR(HLOOKUP(E149,'Appraisal Inputs'!$C$346:$BK$390,8,0),""))</f>
        <v/>
      </c>
      <c r="F156" s="300" t="str">
        <f>IF(IFERROR(HLOOKUP(F149,'Appraisal Inputs'!$C$346:$BK$390,8,0),"")="","",IFERROR(HLOOKUP(F149,'Appraisal Inputs'!$C$346:$BK$390,8,0),""))</f>
        <v/>
      </c>
      <c r="G156" s="299" t="str">
        <f>IF(IFERROR(HLOOKUP(G149,'Appraisal Inputs'!$C$346:$BK$390,8,0),"")="","",IFERROR(HLOOKUP(G149,'Appraisal Inputs'!$C$346:$BK$390,8,0),""))</f>
        <v/>
      </c>
      <c r="H156" s="300" t="str">
        <f>IF(IFERROR(HLOOKUP(H149,'Appraisal Inputs'!$C$346:$BK$390,8,0),"")="","",IFERROR(HLOOKUP(H149,'Appraisal Inputs'!$C$346:$BK$390,8,0),""))</f>
        <v/>
      </c>
      <c r="I156" s="299" t="str">
        <f>IF(IFERROR(HLOOKUP(I149,'Appraisal Inputs'!$C$346:$BK$390,8,0),"")="","",IFERROR(HLOOKUP(I149,'Appraisal Inputs'!$C$346:$BK$390,8,0),""))</f>
        <v/>
      </c>
      <c r="J156" s="300" t="str">
        <f>IF(IFERROR(HLOOKUP(J149,'Appraisal Inputs'!$C$346:$BK$390,8,0),"")="","",IFERROR(HLOOKUP(J149,'Appraisal Inputs'!$C$346:$BK$390,8,0),""))</f>
        <v/>
      </c>
      <c r="K156" s="299" t="str">
        <f>IF(IFERROR(HLOOKUP(K149,'Appraisal Inputs'!$C$346:$BK$390,8,0),"")="","",IFERROR(HLOOKUP(K149,'Appraisal Inputs'!$C$346:$BK$390,8,0),""))</f>
        <v/>
      </c>
      <c r="L156" s="300" t="str">
        <f>IF(IFERROR(HLOOKUP(L149,'Appraisal Inputs'!$C$346:$BK$390,8,0),"")="","",IFERROR(HLOOKUP(L149,'Appraisal Inputs'!$C$346:$BK$390,8,0),""))</f>
        <v/>
      </c>
      <c r="M156" s="299" t="str">
        <f>IF(IFERROR(HLOOKUP(M149,'Appraisal Inputs'!$C$346:$BK$390,8,0),"")="","",IFERROR(HLOOKUP(M149,'Appraisal Inputs'!$C$346:$BK$390,8,0),""))</f>
        <v/>
      </c>
      <c r="N156" s="300" t="str">
        <f>IF(IFERROR(HLOOKUP(N149,'Appraisal Inputs'!$C$346:$BK$390,8,0),"")="","",IFERROR(HLOOKUP(N149,'Appraisal Inputs'!$C$346:$BK$390,8,0),""))</f>
        <v/>
      </c>
      <c r="O156" s="299" t="str">
        <f>IF(IFERROR(HLOOKUP(O149,'Appraisal Inputs'!$C$346:$BK$390,8,0),"")="","",IFERROR(HLOOKUP(O149,'Appraisal Inputs'!$C$346:$BK$390,8,0),""))</f>
        <v/>
      </c>
      <c r="P156" s="300" t="str">
        <f>IF(IFERROR(HLOOKUP(P149,'Appraisal Inputs'!$C$346:$BK$390,8,0),"")="","",IFERROR(HLOOKUP(P149,'Appraisal Inputs'!$C$346:$BK$390,8,0),""))</f>
        <v/>
      </c>
      <c r="Q156" s="299" t="str">
        <f>IF(IFERROR(HLOOKUP(Q149,'Appraisal Inputs'!$C$346:$BK$390,8,0),"")="","",IFERROR(HLOOKUP(Q149,'Appraisal Inputs'!$C$346:$BK$390,8,0),""))</f>
        <v/>
      </c>
      <c r="R156" s="300" t="str">
        <f>IF(IFERROR(HLOOKUP(R149,'Appraisal Inputs'!$C$346:$BK$390,8,0),"")="","",IFERROR(HLOOKUP(R149,'Appraisal Inputs'!$C$346:$BK$390,8,0),""))</f>
        <v/>
      </c>
      <c r="S156" s="299" t="str">
        <f>IF(IFERROR(HLOOKUP(S149,'Appraisal Inputs'!$C$346:$BK$390,8,0),"")="","",IFERROR(HLOOKUP(S149,'Appraisal Inputs'!$C$346:$BK$390,8,0),""))</f>
        <v/>
      </c>
      <c r="T156" s="300" t="str">
        <f>IF(IFERROR(HLOOKUP(T149,'Appraisal Inputs'!$C$346:$BK$390,8,0),"")="","",IFERROR(HLOOKUP(T149,'Appraisal Inputs'!$C$346:$BK$390,8,0),""))</f>
        <v/>
      </c>
      <c r="U156" s="299" t="str">
        <f>IF(IFERROR(HLOOKUP(U149,'Appraisal Inputs'!$C$346:$BK$390,8,0),"")="","",IFERROR(HLOOKUP(U149,'Appraisal Inputs'!$C$346:$BK$390,8,0),""))</f>
        <v/>
      </c>
      <c r="V156" s="300" t="str">
        <f>IF(IFERROR(HLOOKUP(V149,'Appraisal Inputs'!$C$346:$BK$390,8,0),"")="","",IFERROR(HLOOKUP(V149,'Appraisal Inputs'!$C$346:$BK$390,8,0),""))</f>
        <v/>
      </c>
      <c r="W156" s="299" t="str">
        <f>IF(IFERROR(HLOOKUP(W149,'Appraisal Inputs'!$C$346:$BK$390,8,0),"")="","",IFERROR(HLOOKUP(W149,'Appraisal Inputs'!$C$346:$BK$390,8,0),""))</f>
        <v/>
      </c>
      <c r="X156" s="300" t="str">
        <f>IF(IFERROR(HLOOKUP(X149,'Appraisal Inputs'!$C$346:$BK$390,8,0),"")="","",IFERROR(HLOOKUP(X149,'Appraisal Inputs'!$C$346:$BK$390,8,0),""))</f>
        <v/>
      </c>
      <c r="Y156" s="299" t="str">
        <f>IF(IFERROR(HLOOKUP(Y149,'Appraisal Inputs'!$C$346:$BK$390,8,0),"")="","",IFERROR(HLOOKUP(Y149,'Appraisal Inputs'!$C$346:$BK$390,8,0),""))</f>
        <v/>
      </c>
      <c r="Z156" s="300" t="str">
        <f>IF(IFERROR(HLOOKUP(Z149,'Appraisal Inputs'!$C$346:$BK$390,8,0),"")="","",IFERROR(HLOOKUP(Z149,'Appraisal Inputs'!$C$346:$BK$390,8,0),""))</f>
        <v/>
      </c>
      <c r="AA156" s="299" t="str">
        <f>IF(IFERROR(HLOOKUP(AA149,'Appraisal Inputs'!$C$346:$BK$390,8,0),"")="","",IFERROR(HLOOKUP(AA149,'Appraisal Inputs'!$C$346:$BK$390,8,0),""))</f>
        <v/>
      </c>
      <c r="AB156" s="300" t="str">
        <f>IF(IFERROR(HLOOKUP(AB149,'Appraisal Inputs'!$C$346:$BK$390,8,0),"")="","",IFERROR(HLOOKUP(AB149,'Appraisal Inputs'!$C$346:$BK$390,8,0),""))</f>
        <v/>
      </c>
      <c r="AC156" s="299" t="str">
        <f>IF(IFERROR(HLOOKUP(AC149,'Appraisal Inputs'!$C$346:$BK$390,8,0),"")="","",IFERROR(HLOOKUP(AC149,'Appraisal Inputs'!$C$346:$BK$390,8,0),""))</f>
        <v/>
      </c>
      <c r="AD156" s="300" t="str">
        <f>IF(IFERROR(HLOOKUP(AD149,'Appraisal Inputs'!$C$346:$BK$390,8,0),"")="","",IFERROR(HLOOKUP(AD149,'Appraisal Inputs'!$C$346:$BK$390,8,0),""))</f>
        <v/>
      </c>
      <c r="AE156" s="299" t="str">
        <f>IF(IFERROR(HLOOKUP(AE149,'Appraisal Inputs'!$C$346:$BK$390,8,0),"")="","",IFERROR(HLOOKUP(AE149,'Appraisal Inputs'!$C$346:$BK$390,8,0),""))</f>
        <v/>
      </c>
      <c r="AF156" s="300" t="str">
        <f>IF(IFERROR(HLOOKUP(AF149,'Appraisal Inputs'!$C$346:$BK$390,8,0),"")="","",IFERROR(HLOOKUP(AF149,'Appraisal Inputs'!$C$346:$BK$390,8,0),""))</f>
        <v/>
      </c>
      <c r="AG156" s="299" t="str">
        <f>IF(IFERROR(HLOOKUP(AG149,'Appraisal Inputs'!$C$346:$BK$390,8,0),"")="","",IFERROR(HLOOKUP(AG149,'Appraisal Inputs'!$C$346:$BK$390,8,0),""))</f>
        <v/>
      </c>
      <c r="AH156" s="300" t="str">
        <f>IF(IFERROR(HLOOKUP(AH149,'Appraisal Inputs'!$C$346:$BK$390,8,0),"")="","",IFERROR(HLOOKUP(AH149,'Appraisal Inputs'!$C$346:$BK$390,8,0),""))</f>
        <v/>
      </c>
      <c r="AI156" s="299" t="str">
        <f>IF(IFERROR(HLOOKUP(AI149,'Appraisal Inputs'!$C$346:$BK$390,8,0),"")="","",IFERROR(HLOOKUP(AI149,'Appraisal Inputs'!$C$346:$BK$390,8,0),""))</f>
        <v/>
      </c>
      <c r="AJ156" s="300" t="str">
        <f>IF(IFERROR(HLOOKUP(AJ149,'Appraisal Inputs'!$C$346:$BK$390,8,0),"")="","",IFERROR(HLOOKUP(AJ149,'Appraisal Inputs'!$C$346:$BK$390,8,0),""))</f>
        <v/>
      </c>
      <c r="AK156" s="299" t="str">
        <f>IF(IFERROR(HLOOKUP(AK149,'Appraisal Inputs'!$C$346:$BK$390,8,0),"")="","",IFERROR(HLOOKUP(AK149,'Appraisal Inputs'!$C$346:$BK$390,8,0),""))</f>
        <v/>
      </c>
      <c r="AL156" s="300" t="str">
        <f>IF(IFERROR(HLOOKUP(AL149,'Appraisal Inputs'!$C$346:$BK$390,8,0),"")="","",IFERROR(HLOOKUP(AL149,'Appraisal Inputs'!$C$346:$BK$390,8,0),""))</f>
        <v/>
      </c>
      <c r="AM156" s="299" t="str">
        <f>IF(IFERROR(HLOOKUP(AM149,'Appraisal Inputs'!$C$346:$BK$390,8,0),"")="","",IFERROR(HLOOKUP(AM149,'Appraisal Inputs'!$C$346:$BK$390,8,0),""))</f>
        <v/>
      </c>
      <c r="AN156" s="300" t="str">
        <f>IF(IFERROR(HLOOKUP(AN149,'Appraisal Inputs'!$C$346:$BK$390,8,0),"")="","",IFERROR(HLOOKUP(AN149,'Appraisal Inputs'!$C$346:$BK$390,8,0),""))</f>
        <v/>
      </c>
      <c r="AO156" s="299" t="str">
        <f>IF(IFERROR(HLOOKUP(AO149,'Appraisal Inputs'!$C$346:$BK$390,8,0),"")="","",IFERROR(HLOOKUP(AO149,'Appraisal Inputs'!$C$346:$BK$390,8,0),""))</f>
        <v/>
      </c>
      <c r="AP156" s="300" t="str">
        <f>IF(IFERROR(HLOOKUP(AP149,'Appraisal Inputs'!$C$346:$BK$390,8,0),"")="","",IFERROR(HLOOKUP(AP149,'Appraisal Inputs'!$C$346:$BK$390,8,0),""))</f>
        <v/>
      </c>
      <c r="AQ156" s="299" t="str">
        <f>IF(IFERROR(HLOOKUP(AQ149,'Appraisal Inputs'!$C$346:$BK$390,8,0),"")="","",IFERROR(HLOOKUP(AQ149,'Appraisal Inputs'!$C$346:$BK$390,8,0),""))</f>
        <v/>
      </c>
      <c r="AR156" s="300" t="str">
        <f>IF(IFERROR(HLOOKUP(AR149,'Appraisal Inputs'!$C$346:$BK$390,8,0),"")="","",IFERROR(HLOOKUP(AR149,'Appraisal Inputs'!$C$346:$BK$390,8,0),""))</f>
        <v/>
      </c>
      <c r="AS156" s="299" t="str">
        <f>IF(IFERROR(HLOOKUP(AS149,'Appraisal Inputs'!$C$346:$BK$390,8,0),"")="","",IFERROR(HLOOKUP(AS149,'Appraisal Inputs'!$C$346:$BK$390,8,0),""))</f>
        <v/>
      </c>
      <c r="AT156" s="300" t="str">
        <f>IF(IFERROR(HLOOKUP(AT149,'Appraisal Inputs'!$C$346:$BK$390,8,0),"")="","",IFERROR(HLOOKUP(AT149,'Appraisal Inputs'!$C$346:$BK$390,8,0),""))</f>
        <v/>
      </c>
      <c r="AU156" s="299" t="str">
        <f>IF(IFERROR(HLOOKUP(AU149,'Appraisal Inputs'!$C$346:$BK$390,8,0),"")="","",IFERROR(HLOOKUP(AU149,'Appraisal Inputs'!$C$346:$BK$390,8,0),""))</f>
        <v/>
      </c>
      <c r="AV156" s="300" t="str">
        <f>IF(IFERROR(HLOOKUP(AV149,'Appraisal Inputs'!$C$346:$BK$390,8,0),"")="","",IFERROR(HLOOKUP(AV149,'Appraisal Inputs'!$C$346:$BK$390,8,0),""))</f>
        <v/>
      </c>
      <c r="AW156" s="299" t="str">
        <f>IF(IFERROR(HLOOKUP(AW149,'Appraisal Inputs'!$C$346:$BK$390,8,0),"")="","",IFERROR(HLOOKUP(AW149,'Appraisal Inputs'!$C$346:$BK$390,8,0),""))</f>
        <v/>
      </c>
      <c r="AX156" s="300" t="str">
        <f>IF(IFERROR(HLOOKUP(AX149,'Appraisal Inputs'!$C$346:$BK$390,8,0),"")="","",IFERROR(HLOOKUP(AX149,'Appraisal Inputs'!$C$346:$BK$390,8,0),""))</f>
        <v/>
      </c>
      <c r="AY156" s="299" t="str">
        <f>IF(IFERROR(HLOOKUP(AY149,'Appraisal Inputs'!$C$346:$BK$390,8,0),"")="","",IFERROR(HLOOKUP(AY149,'Appraisal Inputs'!$C$346:$BK$390,8,0),""))</f>
        <v/>
      </c>
      <c r="AZ156" s="300" t="str">
        <f>IF(IFERROR(HLOOKUP(AZ149,'Appraisal Inputs'!$C$346:$BK$390,8,0),"")="","",IFERROR(HLOOKUP(AZ149,'Appraisal Inputs'!$C$346:$BK$390,8,0),""))</f>
        <v/>
      </c>
      <c r="BA156" s="299" t="str">
        <f>IF(IFERROR(HLOOKUP(BA149,'Appraisal Inputs'!$C$346:$BK$390,8,0),"")="","",IFERROR(HLOOKUP(BA149,'Appraisal Inputs'!$C$346:$BK$390,8,0),""))</f>
        <v/>
      </c>
      <c r="BB156" s="300" t="str">
        <f>IF(IFERROR(HLOOKUP(BB149,'Appraisal Inputs'!$C$346:$BK$390,8,0),"")="","",IFERROR(HLOOKUP(BB149,'Appraisal Inputs'!$C$346:$BK$390,8,0),""))</f>
        <v/>
      </c>
      <c r="BC156" s="299" t="str">
        <f>IF(IFERROR(HLOOKUP(BC149,'Appraisal Inputs'!$C$346:$BK$390,8,0),"")="","",IFERROR(HLOOKUP(BC149,'Appraisal Inputs'!$C$346:$BK$390,8,0),""))</f>
        <v/>
      </c>
      <c r="BD156" s="300" t="str">
        <f>IF(IFERROR(HLOOKUP(BD149,'Appraisal Inputs'!$C$346:$BK$390,8,0),"")="","",IFERROR(HLOOKUP(BD149,'Appraisal Inputs'!$C$346:$BK$390,8,0),""))</f>
        <v/>
      </c>
      <c r="BE156" s="299" t="str">
        <f>IF(IFERROR(HLOOKUP(BE149,'Appraisal Inputs'!$C$346:$BK$390,8,0),"")="","",IFERROR(HLOOKUP(BE149,'Appraisal Inputs'!$C$346:$BK$390,8,0),""))</f>
        <v/>
      </c>
      <c r="BF156" s="300" t="str">
        <f>IF(IFERROR(HLOOKUP(BF149,'Appraisal Inputs'!$C$346:$BK$390,8,0),"")="","",IFERROR(HLOOKUP(BF149,'Appraisal Inputs'!$C$346:$BK$390,8,0),""))</f>
        <v/>
      </c>
      <c r="BG156" s="299" t="str">
        <f>IF(IFERROR(HLOOKUP(BG149,'Appraisal Inputs'!$C$346:$BK$390,8,0),"")="","",IFERROR(HLOOKUP(BG149,'Appraisal Inputs'!$C$346:$BK$390,8,0),""))</f>
        <v/>
      </c>
      <c r="BH156" s="300" t="str">
        <f>IF(IFERROR(HLOOKUP(BH149,'Appraisal Inputs'!$C$346:$BK$390,8,0),"")="","",IFERROR(HLOOKUP(BH149,'Appraisal Inputs'!$C$346:$BK$390,8,0),""))</f>
        <v/>
      </c>
      <c r="BI156" s="299" t="str">
        <f>IF(IFERROR(HLOOKUP(BI149,'Appraisal Inputs'!$C$346:$BK$390,8,0),"")="","",IFERROR(HLOOKUP(BI149,'Appraisal Inputs'!$C$346:$BK$390,8,0),""))</f>
        <v/>
      </c>
      <c r="BJ156" s="315" t="str">
        <f>IF(IFERROR(HLOOKUP(BJ149,'Appraisal Inputs'!$C$346:$BK$390,8,0),"")="","",IFERROR(HLOOKUP(BJ149,'Appraisal Inputs'!$C$346:$BK$390,8,0),""))</f>
        <v/>
      </c>
      <c r="BL156" s="299">
        <f t="shared" si="7"/>
        <v>0</v>
      </c>
      <c r="BM156" s="318" t="str">
        <f t="shared" si="6"/>
        <v>No</v>
      </c>
    </row>
    <row r="157" spans="1:65" x14ac:dyDescent="0.25">
      <c r="A157" s="86"/>
      <c r="B157" s="143" t="str">
        <f>'Appraisal Inputs'!C354</f>
        <v>Comp 5</v>
      </c>
      <c r="C157" s="299" t="str">
        <f>IF(IFERROR(HLOOKUP(C149,'Appraisal Inputs'!$C$346:$BK$390,9,0),"")="","",IFERROR(HLOOKUP(C149,'Appraisal Inputs'!$C$346:$BK$390,9,0),""))</f>
        <v/>
      </c>
      <c r="D157" s="300" t="str">
        <f>IF(IFERROR(HLOOKUP(D149,'Appraisal Inputs'!$C$346:$BK$390,9,0),"")="","",IFERROR(HLOOKUP(D149,'Appraisal Inputs'!$C$346:$BK$390,9,0),""))</f>
        <v/>
      </c>
      <c r="E157" s="299" t="str">
        <f>IF(IFERROR(HLOOKUP(E149,'Appraisal Inputs'!$C$346:$BK$390,9,0),"")="","",IFERROR(HLOOKUP(E149,'Appraisal Inputs'!$C$346:$BK$390,9,0),""))</f>
        <v/>
      </c>
      <c r="F157" s="300" t="str">
        <f>IF(IFERROR(HLOOKUP(F149,'Appraisal Inputs'!$C$346:$BK$390,9,0),"")="","",IFERROR(HLOOKUP(F149,'Appraisal Inputs'!$C$346:$BK$390,9,0),""))</f>
        <v/>
      </c>
      <c r="G157" s="299" t="str">
        <f>IF(IFERROR(HLOOKUP(G149,'Appraisal Inputs'!$C$346:$BK$390,9,0),"")="","",IFERROR(HLOOKUP(G149,'Appraisal Inputs'!$C$346:$BK$390,9,0),""))</f>
        <v/>
      </c>
      <c r="H157" s="300" t="str">
        <f>IF(IFERROR(HLOOKUP(H149,'Appraisal Inputs'!$C$346:$BK$390,9,0),"")="","",IFERROR(HLOOKUP(H149,'Appraisal Inputs'!$C$346:$BK$390,9,0),""))</f>
        <v/>
      </c>
      <c r="I157" s="299" t="str">
        <f>IF(IFERROR(HLOOKUP(I149,'Appraisal Inputs'!$C$346:$BK$390,9,0),"")="","",IFERROR(HLOOKUP(I149,'Appraisal Inputs'!$C$346:$BK$390,9,0),""))</f>
        <v/>
      </c>
      <c r="J157" s="300" t="str">
        <f>IF(IFERROR(HLOOKUP(J149,'Appraisal Inputs'!$C$346:$BK$390,9,0),"")="","",IFERROR(HLOOKUP(J149,'Appraisal Inputs'!$C$346:$BK$390,9,0),""))</f>
        <v/>
      </c>
      <c r="K157" s="299" t="str">
        <f>IF(IFERROR(HLOOKUP(K149,'Appraisal Inputs'!$C$346:$BK$390,9,0),"")="","",IFERROR(HLOOKUP(K149,'Appraisal Inputs'!$C$346:$BK$390,9,0),""))</f>
        <v/>
      </c>
      <c r="L157" s="300" t="str">
        <f>IF(IFERROR(HLOOKUP(L149,'Appraisal Inputs'!$C$346:$BK$390,9,0),"")="","",IFERROR(HLOOKUP(L149,'Appraisal Inputs'!$C$346:$BK$390,9,0),""))</f>
        <v/>
      </c>
      <c r="M157" s="299" t="str">
        <f>IF(IFERROR(HLOOKUP(M149,'Appraisal Inputs'!$C$346:$BK$390,9,0),"")="","",IFERROR(HLOOKUP(M149,'Appraisal Inputs'!$C$346:$BK$390,9,0),""))</f>
        <v/>
      </c>
      <c r="N157" s="300" t="str">
        <f>IF(IFERROR(HLOOKUP(N149,'Appraisal Inputs'!$C$346:$BK$390,9,0),"")="","",IFERROR(HLOOKUP(N149,'Appraisal Inputs'!$C$346:$BK$390,9,0),""))</f>
        <v/>
      </c>
      <c r="O157" s="299" t="str">
        <f>IF(IFERROR(HLOOKUP(O149,'Appraisal Inputs'!$C$346:$BK$390,9,0),"")="","",IFERROR(HLOOKUP(O149,'Appraisal Inputs'!$C$346:$BK$390,9,0),""))</f>
        <v/>
      </c>
      <c r="P157" s="300" t="str">
        <f>IF(IFERROR(HLOOKUP(P149,'Appraisal Inputs'!$C$346:$BK$390,9,0),"")="","",IFERROR(HLOOKUP(P149,'Appraisal Inputs'!$C$346:$BK$390,9,0),""))</f>
        <v/>
      </c>
      <c r="Q157" s="299" t="str">
        <f>IF(IFERROR(HLOOKUP(Q149,'Appraisal Inputs'!$C$346:$BK$390,9,0),"")="","",IFERROR(HLOOKUP(Q149,'Appraisal Inputs'!$C$346:$BK$390,9,0),""))</f>
        <v/>
      </c>
      <c r="R157" s="300" t="str">
        <f>IF(IFERROR(HLOOKUP(R149,'Appraisal Inputs'!$C$346:$BK$390,9,0),"")="","",IFERROR(HLOOKUP(R149,'Appraisal Inputs'!$C$346:$BK$390,9,0),""))</f>
        <v/>
      </c>
      <c r="S157" s="299" t="str">
        <f>IF(IFERROR(HLOOKUP(S149,'Appraisal Inputs'!$C$346:$BK$390,9,0),"")="","",IFERROR(HLOOKUP(S149,'Appraisal Inputs'!$C$346:$BK$390,9,0),""))</f>
        <v/>
      </c>
      <c r="T157" s="300" t="str">
        <f>IF(IFERROR(HLOOKUP(T149,'Appraisal Inputs'!$C$346:$BK$390,9,0),"")="","",IFERROR(HLOOKUP(T149,'Appraisal Inputs'!$C$346:$BK$390,9,0),""))</f>
        <v/>
      </c>
      <c r="U157" s="299" t="str">
        <f>IF(IFERROR(HLOOKUP(U149,'Appraisal Inputs'!$C$346:$BK$390,9,0),"")="","",IFERROR(HLOOKUP(U149,'Appraisal Inputs'!$C$346:$BK$390,9,0),""))</f>
        <v/>
      </c>
      <c r="V157" s="300" t="str">
        <f>IF(IFERROR(HLOOKUP(V149,'Appraisal Inputs'!$C$346:$BK$390,9,0),"")="","",IFERROR(HLOOKUP(V149,'Appraisal Inputs'!$C$346:$BK$390,9,0),""))</f>
        <v/>
      </c>
      <c r="W157" s="299" t="str">
        <f>IF(IFERROR(HLOOKUP(W149,'Appraisal Inputs'!$C$346:$BK$390,9,0),"")="","",IFERROR(HLOOKUP(W149,'Appraisal Inputs'!$C$346:$BK$390,9,0),""))</f>
        <v/>
      </c>
      <c r="X157" s="300" t="str">
        <f>IF(IFERROR(HLOOKUP(X149,'Appraisal Inputs'!$C$346:$BK$390,9,0),"")="","",IFERROR(HLOOKUP(X149,'Appraisal Inputs'!$C$346:$BK$390,9,0),""))</f>
        <v/>
      </c>
      <c r="Y157" s="299" t="str">
        <f>IF(IFERROR(HLOOKUP(Y149,'Appraisal Inputs'!$C$346:$BK$390,9,0),"")="","",IFERROR(HLOOKUP(Y149,'Appraisal Inputs'!$C$346:$BK$390,9,0),""))</f>
        <v/>
      </c>
      <c r="Z157" s="300" t="str">
        <f>IF(IFERROR(HLOOKUP(Z149,'Appraisal Inputs'!$C$346:$BK$390,9,0),"")="","",IFERROR(HLOOKUP(Z149,'Appraisal Inputs'!$C$346:$BK$390,9,0),""))</f>
        <v/>
      </c>
      <c r="AA157" s="299" t="str">
        <f>IF(IFERROR(HLOOKUP(AA149,'Appraisal Inputs'!$C$346:$BK$390,9,0),"")="","",IFERROR(HLOOKUP(AA149,'Appraisal Inputs'!$C$346:$BK$390,9,0),""))</f>
        <v/>
      </c>
      <c r="AB157" s="300" t="str">
        <f>IF(IFERROR(HLOOKUP(AB149,'Appraisal Inputs'!$C$346:$BK$390,9,0),"")="","",IFERROR(HLOOKUP(AB149,'Appraisal Inputs'!$C$346:$BK$390,9,0),""))</f>
        <v/>
      </c>
      <c r="AC157" s="299" t="str">
        <f>IF(IFERROR(HLOOKUP(AC149,'Appraisal Inputs'!$C$346:$BK$390,9,0),"")="","",IFERROR(HLOOKUP(AC149,'Appraisal Inputs'!$C$346:$BK$390,9,0),""))</f>
        <v/>
      </c>
      <c r="AD157" s="300" t="str">
        <f>IF(IFERROR(HLOOKUP(AD149,'Appraisal Inputs'!$C$346:$BK$390,9,0),"")="","",IFERROR(HLOOKUP(AD149,'Appraisal Inputs'!$C$346:$BK$390,9,0),""))</f>
        <v/>
      </c>
      <c r="AE157" s="299" t="str">
        <f>IF(IFERROR(HLOOKUP(AE149,'Appraisal Inputs'!$C$346:$BK$390,9,0),"")="","",IFERROR(HLOOKUP(AE149,'Appraisal Inputs'!$C$346:$BK$390,9,0),""))</f>
        <v/>
      </c>
      <c r="AF157" s="300" t="str">
        <f>IF(IFERROR(HLOOKUP(AF149,'Appraisal Inputs'!$C$346:$BK$390,9,0),"")="","",IFERROR(HLOOKUP(AF149,'Appraisal Inputs'!$C$346:$BK$390,9,0),""))</f>
        <v/>
      </c>
      <c r="AG157" s="299" t="str">
        <f>IF(IFERROR(HLOOKUP(AG149,'Appraisal Inputs'!$C$346:$BK$390,9,0),"")="","",IFERROR(HLOOKUP(AG149,'Appraisal Inputs'!$C$346:$BK$390,9,0),""))</f>
        <v/>
      </c>
      <c r="AH157" s="300" t="str">
        <f>IF(IFERROR(HLOOKUP(AH149,'Appraisal Inputs'!$C$346:$BK$390,9,0),"")="","",IFERROR(HLOOKUP(AH149,'Appraisal Inputs'!$C$346:$BK$390,9,0),""))</f>
        <v/>
      </c>
      <c r="AI157" s="299" t="str">
        <f>IF(IFERROR(HLOOKUP(AI149,'Appraisal Inputs'!$C$346:$BK$390,9,0),"")="","",IFERROR(HLOOKUP(AI149,'Appraisal Inputs'!$C$346:$BK$390,9,0),""))</f>
        <v/>
      </c>
      <c r="AJ157" s="300" t="str">
        <f>IF(IFERROR(HLOOKUP(AJ149,'Appraisal Inputs'!$C$346:$BK$390,9,0),"")="","",IFERROR(HLOOKUP(AJ149,'Appraisal Inputs'!$C$346:$BK$390,9,0),""))</f>
        <v/>
      </c>
      <c r="AK157" s="299" t="str">
        <f>IF(IFERROR(HLOOKUP(AK149,'Appraisal Inputs'!$C$346:$BK$390,9,0),"")="","",IFERROR(HLOOKUP(AK149,'Appraisal Inputs'!$C$346:$BK$390,9,0),""))</f>
        <v/>
      </c>
      <c r="AL157" s="300" t="str">
        <f>IF(IFERROR(HLOOKUP(AL149,'Appraisal Inputs'!$C$346:$BK$390,9,0),"")="","",IFERROR(HLOOKUP(AL149,'Appraisal Inputs'!$C$346:$BK$390,9,0),""))</f>
        <v/>
      </c>
      <c r="AM157" s="299" t="str">
        <f>IF(IFERROR(HLOOKUP(AM149,'Appraisal Inputs'!$C$346:$BK$390,9,0),"")="","",IFERROR(HLOOKUP(AM149,'Appraisal Inputs'!$C$346:$BK$390,9,0),""))</f>
        <v/>
      </c>
      <c r="AN157" s="300" t="str">
        <f>IF(IFERROR(HLOOKUP(AN149,'Appraisal Inputs'!$C$346:$BK$390,9,0),"")="","",IFERROR(HLOOKUP(AN149,'Appraisal Inputs'!$C$346:$BK$390,9,0),""))</f>
        <v/>
      </c>
      <c r="AO157" s="299" t="str">
        <f>IF(IFERROR(HLOOKUP(AO149,'Appraisal Inputs'!$C$346:$BK$390,9,0),"")="","",IFERROR(HLOOKUP(AO149,'Appraisal Inputs'!$C$346:$BK$390,9,0),""))</f>
        <v/>
      </c>
      <c r="AP157" s="300" t="str">
        <f>IF(IFERROR(HLOOKUP(AP149,'Appraisal Inputs'!$C$346:$BK$390,9,0),"")="","",IFERROR(HLOOKUP(AP149,'Appraisal Inputs'!$C$346:$BK$390,9,0),""))</f>
        <v/>
      </c>
      <c r="AQ157" s="299" t="str">
        <f>IF(IFERROR(HLOOKUP(AQ149,'Appraisal Inputs'!$C$346:$BK$390,9,0),"")="","",IFERROR(HLOOKUP(AQ149,'Appraisal Inputs'!$C$346:$BK$390,9,0),""))</f>
        <v/>
      </c>
      <c r="AR157" s="300" t="str">
        <f>IF(IFERROR(HLOOKUP(AR149,'Appraisal Inputs'!$C$346:$BK$390,9,0),"")="","",IFERROR(HLOOKUP(AR149,'Appraisal Inputs'!$C$346:$BK$390,9,0),""))</f>
        <v/>
      </c>
      <c r="AS157" s="299" t="str">
        <f>IF(IFERROR(HLOOKUP(AS149,'Appraisal Inputs'!$C$346:$BK$390,9,0),"")="","",IFERROR(HLOOKUP(AS149,'Appraisal Inputs'!$C$346:$BK$390,9,0),""))</f>
        <v/>
      </c>
      <c r="AT157" s="300" t="str">
        <f>IF(IFERROR(HLOOKUP(AT149,'Appraisal Inputs'!$C$346:$BK$390,9,0),"")="","",IFERROR(HLOOKUP(AT149,'Appraisal Inputs'!$C$346:$BK$390,9,0),""))</f>
        <v/>
      </c>
      <c r="AU157" s="299" t="str">
        <f>IF(IFERROR(HLOOKUP(AU149,'Appraisal Inputs'!$C$346:$BK$390,9,0),"")="","",IFERROR(HLOOKUP(AU149,'Appraisal Inputs'!$C$346:$BK$390,9,0),""))</f>
        <v/>
      </c>
      <c r="AV157" s="300" t="str">
        <f>IF(IFERROR(HLOOKUP(AV149,'Appraisal Inputs'!$C$346:$BK$390,9,0),"")="","",IFERROR(HLOOKUP(AV149,'Appraisal Inputs'!$C$346:$BK$390,9,0),""))</f>
        <v/>
      </c>
      <c r="AW157" s="299" t="str">
        <f>IF(IFERROR(HLOOKUP(AW149,'Appraisal Inputs'!$C$346:$BK$390,9,0),"")="","",IFERROR(HLOOKUP(AW149,'Appraisal Inputs'!$C$346:$BK$390,9,0),""))</f>
        <v/>
      </c>
      <c r="AX157" s="300" t="str">
        <f>IF(IFERROR(HLOOKUP(AX149,'Appraisal Inputs'!$C$346:$BK$390,9,0),"")="","",IFERROR(HLOOKUP(AX149,'Appraisal Inputs'!$C$346:$BK$390,9,0),""))</f>
        <v/>
      </c>
      <c r="AY157" s="299" t="str">
        <f>IF(IFERROR(HLOOKUP(AY149,'Appraisal Inputs'!$C$346:$BK$390,9,0),"")="","",IFERROR(HLOOKUP(AY149,'Appraisal Inputs'!$C$346:$BK$390,9,0),""))</f>
        <v/>
      </c>
      <c r="AZ157" s="300" t="str">
        <f>IF(IFERROR(HLOOKUP(AZ149,'Appraisal Inputs'!$C$346:$BK$390,9,0),"")="","",IFERROR(HLOOKUP(AZ149,'Appraisal Inputs'!$C$346:$BK$390,9,0),""))</f>
        <v/>
      </c>
      <c r="BA157" s="299" t="str">
        <f>IF(IFERROR(HLOOKUP(BA149,'Appraisal Inputs'!$C$346:$BK$390,9,0),"")="","",IFERROR(HLOOKUP(BA149,'Appraisal Inputs'!$C$346:$BK$390,9,0),""))</f>
        <v/>
      </c>
      <c r="BB157" s="300" t="str">
        <f>IF(IFERROR(HLOOKUP(BB149,'Appraisal Inputs'!$C$346:$BK$390,9,0),"")="","",IFERROR(HLOOKUP(BB149,'Appraisal Inputs'!$C$346:$BK$390,9,0),""))</f>
        <v/>
      </c>
      <c r="BC157" s="299" t="str">
        <f>IF(IFERROR(HLOOKUP(BC149,'Appraisal Inputs'!$C$346:$BK$390,9,0),"")="","",IFERROR(HLOOKUP(BC149,'Appraisal Inputs'!$C$346:$BK$390,9,0),""))</f>
        <v/>
      </c>
      <c r="BD157" s="300" t="str">
        <f>IF(IFERROR(HLOOKUP(BD149,'Appraisal Inputs'!$C$346:$BK$390,9,0),"")="","",IFERROR(HLOOKUP(BD149,'Appraisal Inputs'!$C$346:$BK$390,9,0),""))</f>
        <v/>
      </c>
      <c r="BE157" s="299" t="str">
        <f>IF(IFERROR(HLOOKUP(BE149,'Appraisal Inputs'!$C$346:$BK$390,9,0),"")="","",IFERROR(HLOOKUP(BE149,'Appraisal Inputs'!$C$346:$BK$390,9,0),""))</f>
        <v/>
      </c>
      <c r="BF157" s="300" t="str">
        <f>IF(IFERROR(HLOOKUP(BF149,'Appraisal Inputs'!$C$346:$BK$390,9,0),"")="","",IFERROR(HLOOKUP(BF149,'Appraisal Inputs'!$C$346:$BK$390,9,0),""))</f>
        <v/>
      </c>
      <c r="BG157" s="299" t="str">
        <f>IF(IFERROR(HLOOKUP(BG149,'Appraisal Inputs'!$C$346:$BK$390,9,0),"")="","",IFERROR(HLOOKUP(BG149,'Appraisal Inputs'!$C$346:$BK$390,9,0),""))</f>
        <v/>
      </c>
      <c r="BH157" s="300" t="str">
        <f>IF(IFERROR(HLOOKUP(BH149,'Appraisal Inputs'!$C$346:$BK$390,9,0),"")="","",IFERROR(HLOOKUP(BH149,'Appraisal Inputs'!$C$346:$BK$390,9,0),""))</f>
        <v/>
      </c>
      <c r="BI157" s="299" t="str">
        <f>IF(IFERROR(HLOOKUP(BI149,'Appraisal Inputs'!$C$346:$BK$390,9,0),"")="","",IFERROR(HLOOKUP(BI149,'Appraisal Inputs'!$C$346:$BK$390,9,0),""))</f>
        <v/>
      </c>
      <c r="BJ157" s="315" t="str">
        <f>IF(IFERROR(HLOOKUP(BJ149,'Appraisal Inputs'!$C$346:$BK$390,9,0),"")="","",IFERROR(HLOOKUP(BJ149,'Appraisal Inputs'!$C$346:$BK$390,9,0),""))</f>
        <v/>
      </c>
      <c r="BL157" s="299">
        <f t="shared" si="7"/>
        <v>0</v>
      </c>
      <c r="BM157" s="318" t="str">
        <f t="shared" si="6"/>
        <v>No</v>
      </c>
    </row>
    <row r="158" spans="1:65" x14ac:dyDescent="0.25">
      <c r="A158" s="86"/>
      <c r="B158" s="143" t="str">
        <f>'Appraisal Inputs'!C355</f>
        <v>Comp 6</v>
      </c>
      <c r="C158" s="299" t="str">
        <f>IF(IFERROR(HLOOKUP(C149,'Appraisal Inputs'!$C$346:$BK$390,10,0),"")="","",IFERROR(HLOOKUP(C149,'Appraisal Inputs'!$C$346:$BK$390,10,0),""))</f>
        <v/>
      </c>
      <c r="D158" s="300" t="str">
        <f>IF(IFERROR(HLOOKUP(D149,'Appraisal Inputs'!$C$346:$BK$390,10,0),"")="","",IFERROR(HLOOKUP(D149,'Appraisal Inputs'!$C$346:$BK$390,10,0),""))</f>
        <v/>
      </c>
      <c r="E158" s="299" t="str">
        <f>IF(IFERROR(HLOOKUP(E149,'Appraisal Inputs'!$C$346:$BK$390,10,0),"")="","",IFERROR(HLOOKUP(E149,'Appraisal Inputs'!$C$346:$BK$390,10,0),""))</f>
        <v/>
      </c>
      <c r="F158" s="300" t="str">
        <f>IF(IFERROR(HLOOKUP(F149,'Appraisal Inputs'!$C$346:$BK$390,10,0),"")="","",IFERROR(HLOOKUP(F149,'Appraisal Inputs'!$C$346:$BK$390,10,0),""))</f>
        <v/>
      </c>
      <c r="G158" s="299" t="str">
        <f>IF(IFERROR(HLOOKUP(G149,'Appraisal Inputs'!$C$346:$BK$390,10,0),"")="","",IFERROR(HLOOKUP(G149,'Appraisal Inputs'!$C$346:$BK$390,10,0),""))</f>
        <v/>
      </c>
      <c r="H158" s="300" t="str">
        <f>IF(IFERROR(HLOOKUP(H149,'Appraisal Inputs'!$C$346:$BK$390,10,0),"")="","",IFERROR(HLOOKUP(H149,'Appraisal Inputs'!$C$346:$BK$390,10,0),""))</f>
        <v/>
      </c>
      <c r="I158" s="299" t="str">
        <f>IF(IFERROR(HLOOKUP(I149,'Appraisal Inputs'!$C$346:$BK$390,10,0),"")="","",IFERROR(HLOOKUP(I149,'Appraisal Inputs'!$C$346:$BK$390,10,0),""))</f>
        <v/>
      </c>
      <c r="J158" s="300" t="str">
        <f>IF(IFERROR(HLOOKUP(J149,'Appraisal Inputs'!$C$346:$BK$390,10,0),"")="","",IFERROR(HLOOKUP(J149,'Appraisal Inputs'!$C$346:$BK$390,10,0),""))</f>
        <v/>
      </c>
      <c r="K158" s="299" t="str">
        <f>IF(IFERROR(HLOOKUP(K149,'Appraisal Inputs'!$C$346:$BK$390,10,0),"")="","",IFERROR(HLOOKUP(K149,'Appraisal Inputs'!$C$346:$BK$390,10,0),""))</f>
        <v/>
      </c>
      <c r="L158" s="300" t="str">
        <f>IF(IFERROR(HLOOKUP(L149,'Appraisal Inputs'!$C$346:$BK$390,10,0),"")="","",IFERROR(HLOOKUP(L149,'Appraisal Inputs'!$C$346:$BK$390,10,0),""))</f>
        <v/>
      </c>
      <c r="M158" s="299" t="str">
        <f>IF(IFERROR(HLOOKUP(M149,'Appraisal Inputs'!$C$346:$BK$390,10,0),"")="","",IFERROR(HLOOKUP(M149,'Appraisal Inputs'!$C$346:$BK$390,10,0),""))</f>
        <v/>
      </c>
      <c r="N158" s="300" t="str">
        <f>IF(IFERROR(HLOOKUP(N149,'Appraisal Inputs'!$C$346:$BK$390,10,0),"")="","",IFERROR(HLOOKUP(N149,'Appraisal Inputs'!$C$346:$BK$390,10,0),""))</f>
        <v/>
      </c>
      <c r="O158" s="299" t="str">
        <f>IF(IFERROR(HLOOKUP(O149,'Appraisal Inputs'!$C$346:$BK$390,10,0),"")="","",IFERROR(HLOOKUP(O149,'Appraisal Inputs'!$C$346:$BK$390,10,0),""))</f>
        <v/>
      </c>
      <c r="P158" s="300" t="str">
        <f>IF(IFERROR(HLOOKUP(P149,'Appraisal Inputs'!$C$346:$BK$390,10,0),"")="","",IFERROR(HLOOKUP(P149,'Appraisal Inputs'!$C$346:$BK$390,10,0),""))</f>
        <v/>
      </c>
      <c r="Q158" s="299" t="str">
        <f>IF(IFERROR(HLOOKUP(Q149,'Appraisal Inputs'!$C$346:$BK$390,10,0),"")="","",IFERROR(HLOOKUP(Q149,'Appraisal Inputs'!$C$346:$BK$390,10,0),""))</f>
        <v/>
      </c>
      <c r="R158" s="300" t="str">
        <f>IF(IFERROR(HLOOKUP(R149,'Appraisal Inputs'!$C$346:$BK$390,10,0),"")="","",IFERROR(HLOOKUP(R149,'Appraisal Inputs'!$C$346:$BK$390,10,0),""))</f>
        <v/>
      </c>
      <c r="S158" s="299" t="str">
        <f>IF(IFERROR(HLOOKUP(S149,'Appraisal Inputs'!$C$346:$BK$390,10,0),"")="","",IFERROR(HLOOKUP(S149,'Appraisal Inputs'!$C$346:$BK$390,10,0),""))</f>
        <v/>
      </c>
      <c r="T158" s="300" t="str">
        <f>IF(IFERROR(HLOOKUP(T149,'Appraisal Inputs'!$C$346:$BK$390,10,0),"")="","",IFERROR(HLOOKUP(T149,'Appraisal Inputs'!$C$346:$BK$390,10,0),""))</f>
        <v/>
      </c>
      <c r="U158" s="299" t="str">
        <f>IF(IFERROR(HLOOKUP(U149,'Appraisal Inputs'!$C$346:$BK$390,10,0),"")="","",IFERROR(HLOOKUP(U149,'Appraisal Inputs'!$C$346:$BK$390,10,0),""))</f>
        <v/>
      </c>
      <c r="V158" s="300" t="str">
        <f>IF(IFERROR(HLOOKUP(V149,'Appraisal Inputs'!$C$346:$BK$390,10,0),"")="","",IFERROR(HLOOKUP(V149,'Appraisal Inputs'!$C$346:$BK$390,10,0),""))</f>
        <v/>
      </c>
      <c r="W158" s="299" t="str">
        <f>IF(IFERROR(HLOOKUP(W149,'Appraisal Inputs'!$C$346:$BK$390,10,0),"")="","",IFERROR(HLOOKUP(W149,'Appraisal Inputs'!$C$346:$BK$390,10,0),""))</f>
        <v/>
      </c>
      <c r="X158" s="300" t="str">
        <f>IF(IFERROR(HLOOKUP(X149,'Appraisal Inputs'!$C$346:$BK$390,10,0),"")="","",IFERROR(HLOOKUP(X149,'Appraisal Inputs'!$C$346:$BK$390,10,0),""))</f>
        <v/>
      </c>
      <c r="Y158" s="299" t="str">
        <f>IF(IFERROR(HLOOKUP(Y149,'Appraisal Inputs'!$C$346:$BK$390,10,0),"")="","",IFERROR(HLOOKUP(Y149,'Appraisal Inputs'!$C$346:$BK$390,10,0),""))</f>
        <v/>
      </c>
      <c r="Z158" s="300" t="str">
        <f>IF(IFERROR(HLOOKUP(Z149,'Appraisal Inputs'!$C$346:$BK$390,10,0),"")="","",IFERROR(HLOOKUP(Z149,'Appraisal Inputs'!$C$346:$BK$390,10,0),""))</f>
        <v/>
      </c>
      <c r="AA158" s="299" t="str">
        <f>IF(IFERROR(HLOOKUP(AA149,'Appraisal Inputs'!$C$346:$BK$390,10,0),"")="","",IFERROR(HLOOKUP(AA149,'Appraisal Inputs'!$C$346:$BK$390,10,0),""))</f>
        <v/>
      </c>
      <c r="AB158" s="300" t="str">
        <f>IF(IFERROR(HLOOKUP(AB149,'Appraisal Inputs'!$C$346:$BK$390,10,0),"")="","",IFERROR(HLOOKUP(AB149,'Appraisal Inputs'!$C$346:$BK$390,10,0),""))</f>
        <v/>
      </c>
      <c r="AC158" s="299" t="str">
        <f>IF(IFERROR(HLOOKUP(AC149,'Appraisal Inputs'!$C$346:$BK$390,10,0),"")="","",IFERROR(HLOOKUP(AC149,'Appraisal Inputs'!$C$346:$BK$390,10,0),""))</f>
        <v/>
      </c>
      <c r="AD158" s="300" t="str">
        <f>IF(IFERROR(HLOOKUP(AD149,'Appraisal Inputs'!$C$346:$BK$390,10,0),"")="","",IFERROR(HLOOKUP(AD149,'Appraisal Inputs'!$C$346:$BK$390,10,0),""))</f>
        <v/>
      </c>
      <c r="AE158" s="299" t="str">
        <f>IF(IFERROR(HLOOKUP(AE149,'Appraisal Inputs'!$C$346:$BK$390,10,0),"")="","",IFERROR(HLOOKUP(AE149,'Appraisal Inputs'!$C$346:$BK$390,10,0),""))</f>
        <v/>
      </c>
      <c r="AF158" s="300" t="str">
        <f>IF(IFERROR(HLOOKUP(AF149,'Appraisal Inputs'!$C$346:$BK$390,10,0),"")="","",IFERROR(HLOOKUP(AF149,'Appraisal Inputs'!$C$346:$BK$390,10,0),""))</f>
        <v/>
      </c>
      <c r="AG158" s="299" t="str">
        <f>IF(IFERROR(HLOOKUP(AG149,'Appraisal Inputs'!$C$346:$BK$390,10,0),"")="","",IFERROR(HLOOKUP(AG149,'Appraisal Inputs'!$C$346:$BK$390,10,0),""))</f>
        <v/>
      </c>
      <c r="AH158" s="300" t="str">
        <f>IF(IFERROR(HLOOKUP(AH149,'Appraisal Inputs'!$C$346:$BK$390,10,0),"")="","",IFERROR(HLOOKUP(AH149,'Appraisal Inputs'!$C$346:$BK$390,10,0),""))</f>
        <v/>
      </c>
      <c r="AI158" s="299" t="str">
        <f>IF(IFERROR(HLOOKUP(AI149,'Appraisal Inputs'!$C$346:$BK$390,10,0),"")="","",IFERROR(HLOOKUP(AI149,'Appraisal Inputs'!$C$346:$BK$390,10,0),""))</f>
        <v/>
      </c>
      <c r="AJ158" s="300" t="str">
        <f>IF(IFERROR(HLOOKUP(AJ149,'Appraisal Inputs'!$C$346:$BK$390,10,0),"")="","",IFERROR(HLOOKUP(AJ149,'Appraisal Inputs'!$C$346:$BK$390,10,0),""))</f>
        <v/>
      </c>
      <c r="AK158" s="299" t="str">
        <f>IF(IFERROR(HLOOKUP(AK149,'Appraisal Inputs'!$C$346:$BK$390,10,0),"")="","",IFERROR(HLOOKUP(AK149,'Appraisal Inputs'!$C$346:$BK$390,10,0),""))</f>
        <v/>
      </c>
      <c r="AL158" s="300" t="str">
        <f>IF(IFERROR(HLOOKUP(AL149,'Appraisal Inputs'!$C$346:$BK$390,10,0),"")="","",IFERROR(HLOOKUP(AL149,'Appraisal Inputs'!$C$346:$BK$390,10,0),""))</f>
        <v/>
      </c>
      <c r="AM158" s="299" t="str">
        <f>IF(IFERROR(HLOOKUP(AM149,'Appraisal Inputs'!$C$346:$BK$390,10,0),"")="","",IFERROR(HLOOKUP(AM149,'Appraisal Inputs'!$C$346:$BK$390,10,0),""))</f>
        <v/>
      </c>
      <c r="AN158" s="300" t="str">
        <f>IF(IFERROR(HLOOKUP(AN149,'Appraisal Inputs'!$C$346:$BK$390,10,0),"")="","",IFERROR(HLOOKUP(AN149,'Appraisal Inputs'!$C$346:$BK$390,10,0),""))</f>
        <v/>
      </c>
      <c r="AO158" s="299" t="str">
        <f>IF(IFERROR(HLOOKUP(AO149,'Appraisal Inputs'!$C$346:$BK$390,10,0),"")="","",IFERROR(HLOOKUP(AO149,'Appraisal Inputs'!$C$346:$BK$390,10,0),""))</f>
        <v/>
      </c>
      <c r="AP158" s="300" t="str">
        <f>IF(IFERROR(HLOOKUP(AP149,'Appraisal Inputs'!$C$346:$BK$390,10,0),"")="","",IFERROR(HLOOKUP(AP149,'Appraisal Inputs'!$C$346:$BK$390,10,0),""))</f>
        <v/>
      </c>
      <c r="AQ158" s="299" t="str">
        <f>IF(IFERROR(HLOOKUP(AQ149,'Appraisal Inputs'!$C$346:$BK$390,10,0),"")="","",IFERROR(HLOOKUP(AQ149,'Appraisal Inputs'!$C$346:$BK$390,10,0),""))</f>
        <v/>
      </c>
      <c r="AR158" s="300" t="str">
        <f>IF(IFERROR(HLOOKUP(AR149,'Appraisal Inputs'!$C$346:$BK$390,10,0),"")="","",IFERROR(HLOOKUP(AR149,'Appraisal Inputs'!$C$346:$BK$390,10,0),""))</f>
        <v/>
      </c>
      <c r="AS158" s="299" t="str">
        <f>IF(IFERROR(HLOOKUP(AS149,'Appraisal Inputs'!$C$346:$BK$390,10,0),"")="","",IFERROR(HLOOKUP(AS149,'Appraisal Inputs'!$C$346:$BK$390,10,0),""))</f>
        <v/>
      </c>
      <c r="AT158" s="300" t="str">
        <f>IF(IFERROR(HLOOKUP(AT149,'Appraisal Inputs'!$C$346:$BK$390,10,0),"")="","",IFERROR(HLOOKUP(AT149,'Appraisal Inputs'!$C$346:$BK$390,10,0),""))</f>
        <v/>
      </c>
      <c r="AU158" s="299" t="str">
        <f>IF(IFERROR(HLOOKUP(AU149,'Appraisal Inputs'!$C$346:$BK$390,10,0),"")="","",IFERROR(HLOOKUP(AU149,'Appraisal Inputs'!$C$346:$BK$390,10,0),""))</f>
        <v/>
      </c>
      <c r="AV158" s="300" t="str">
        <f>IF(IFERROR(HLOOKUP(AV149,'Appraisal Inputs'!$C$346:$BK$390,10,0),"")="","",IFERROR(HLOOKUP(AV149,'Appraisal Inputs'!$C$346:$BK$390,10,0),""))</f>
        <v/>
      </c>
      <c r="AW158" s="299" t="str">
        <f>IF(IFERROR(HLOOKUP(AW149,'Appraisal Inputs'!$C$346:$BK$390,10,0),"")="","",IFERROR(HLOOKUP(AW149,'Appraisal Inputs'!$C$346:$BK$390,10,0),""))</f>
        <v/>
      </c>
      <c r="AX158" s="300" t="str">
        <f>IF(IFERROR(HLOOKUP(AX149,'Appraisal Inputs'!$C$346:$BK$390,10,0),"")="","",IFERROR(HLOOKUP(AX149,'Appraisal Inputs'!$C$346:$BK$390,10,0),""))</f>
        <v/>
      </c>
      <c r="AY158" s="299" t="str">
        <f>IF(IFERROR(HLOOKUP(AY149,'Appraisal Inputs'!$C$346:$BK$390,10,0),"")="","",IFERROR(HLOOKUP(AY149,'Appraisal Inputs'!$C$346:$BK$390,10,0),""))</f>
        <v/>
      </c>
      <c r="AZ158" s="300" t="str">
        <f>IF(IFERROR(HLOOKUP(AZ149,'Appraisal Inputs'!$C$346:$BK$390,10,0),"")="","",IFERROR(HLOOKUP(AZ149,'Appraisal Inputs'!$C$346:$BK$390,10,0),""))</f>
        <v/>
      </c>
      <c r="BA158" s="299" t="str">
        <f>IF(IFERROR(HLOOKUP(BA149,'Appraisal Inputs'!$C$346:$BK$390,10,0),"")="","",IFERROR(HLOOKUP(BA149,'Appraisal Inputs'!$C$346:$BK$390,10,0),""))</f>
        <v/>
      </c>
      <c r="BB158" s="300" t="str">
        <f>IF(IFERROR(HLOOKUP(BB149,'Appraisal Inputs'!$C$346:$BK$390,10,0),"")="","",IFERROR(HLOOKUP(BB149,'Appraisal Inputs'!$C$346:$BK$390,10,0),""))</f>
        <v/>
      </c>
      <c r="BC158" s="299" t="str">
        <f>IF(IFERROR(HLOOKUP(BC149,'Appraisal Inputs'!$C$346:$BK$390,10,0),"")="","",IFERROR(HLOOKUP(BC149,'Appraisal Inputs'!$C$346:$BK$390,10,0),""))</f>
        <v/>
      </c>
      <c r="BD158" s="300" t="str">
        <f>IF(IFERROR(HLOOKUP(BD149,'Appraisal Inputs'!$C$346:$BK$390,10,0),"")="","",IFERROR(HLOOKUP(BD149,'Appraisal Inputs'!$C$346:$BK$390,10,0),""))</f>
        <v/>
      </c>
      <c r="BE158" s="299" t="str">
        <f>IF(IFERROR(HLOOKUP(BE149,'Appraisal Inputs'!$C$346:$BK$390,10,0),"")="","",IFERROR(HLOOKUP(BE149,'Appraisal Inputs'!$C$346:$BK$390,10,0),""))</f>
        <v/>
      </c>
      <c r="BF158" s="300" t="str">
        <f>IF(IFERROR(HLOOKUP(BF149,'Appraisal Inputs'!$C$346:$BK$390,10,0),"")="","",IFERROR(HLOOKUP(BF149,'Appraisal Inputs'!$C$346:$BK$390,10,0),""))</f>
        <v/>
      </c>
      <c r="BG158" s="299" t="str">
        <f>IF(IFERROR(HLOOKUP(BG149,'Appraisal Inputs'!$C$346:$BK$390,10,0),"")="","",IFERROR(HLOOKUP(BG149,'Appraisal Inputs'!$C$346:$BK$390,10,0),""))</f>
        <v/>
      </c>
      <c r="BH158" s="300" t="str">
        <f>IF(IFERROR(HLOOKUP(BH149,'Appraisal Inputs'!$C$346:$BK$390,10,0),"")="","",IFERROR(HLOOKUP(BH149,'Appraisal Inputs'!$C$346:$BK$390,10,0),""))</f>
        <v/>
      </c>
      <c r="BI158" s="299" t="str">
        <f>IF(IFERROR(HLOOKUP(BI149,'Appraisal Inputs'!$C$346:$BK$390,10,0),"")="","",IFERROR(HLOOKUP(BI149,'Appraisal Inputs'!$C$346:$BK$390,10,0),""))</f>
        <v/>
      </c>
      <c r="BJ158" s="315" t="str">
        <f>IF(IFERROR(HLOOKUP(BJ149,'Appraisal Inputs'!$C$346:$BK$390,10,0),"")="","",IFERROR(HLOOKUP(BJ149,'Appraisal Inputs'!$C$346:$BK$390,10,0),""))</f>
        <v/>
      </c>
      <c r="BL158" s="299">
        <f t="shared" si="7"/>
        <v>0</v>
      </c>
      <c r="BM158" s="318" t="str">
        <f t="shared" si="6"/>
        <v>No</v>
      </c>
    </row>
    <row r="159" spans="1:65" x14ac:dyDescent="0.25">
      <c r="A159" s="86"/>
      <c r="B159" s="143" t="str">
        <f>'Appraisal Inputs'!C356</f>
        <v>Comp 7</v>
      </c>
      <c r="C159" s="299" t="str">
        <f>IF(IFERROR(HLOOKUP(C149,'Appraisal Inputs'!$C$346:$BK$390,11,0),"")="","",IFERROR(HLOOKUP(C149,'Appraisal Inputs'!$C$346:$BK$390,11,0),""))</f>
        <v/>
      </c>
      <c r="D159" s="300" t="str">
        <f>IF(IFERROR(HLOOKUP(D149,'Appraisal Inputs'!$C$346:$BK$390,11,0),"")="","",IFERROR(HLOOKUP(D149,'Appraisal Inputs'!$C$346:$BK$390,11,0),""))</f>
        <v/>
      </c>
      <c r="E159" s="299" t="str">
        <f>IF(IFERROR(HLOOKUP(E149,'Appraisal Inputs'!$C$346:$BK$390,11,0),"")="","",IFERROR(HLOOKUP(E149,'Appraisal Inputs'!$C$346:$BK$390,11,0),""))</f>
        <v/>
      </c>
      <c r="F159" s="300" t="str">
        <f>IF(IFERROR(HLOOKUP(F149,'Appraisal Inputs'!$C$346:$BK$390,11,0),"")="","",IFERROR(HLOOKUP(F149,'Appraisal Inputs'!$C$346:$BK$390,11,0),""))</f>
        <v/>
      </c>
      <c r="G159" s="299" t="str">
        <f>IF(IFERROR(HLOOKUP(G149,'Appraisal Inputs'!$C$346:$BK$390,11,0),"")="","",IFERROR(HLOOKUP(G149,'Appraisal Inputs'!$C$346:$BK$390,11,0),""))</f>
        <v/>
      </c>
      <c r="H159" s="300" t="str">
        <f>IF(IFERROR(HLOOKUP(H149,'Appraisal Inputs'!$C$346:$BK$390,11,0),"")="","",IFERROR(HLOOKUP(H149,'Appraisal Inputs'!$C$346:$BK$390,11,0),""))</f>
        <v/>
      </c>
      <c r="I159" s="299" t="str">
        <f>IF(IFERROR(HLOOKUP(I149,'Appraisal Inputs'!$C$346:$BK$390,11,0),"")="","",IFERROR(HLOOKUP(I149,'Appraisal Inputs'!$C$346:$BK$390,11,0),""))</f>
        <v/>
      </c>
      <c r="J159" s="300" t="str">
        <f>IF(IFERROR(HLOOKUP(J149,'Appraisal Inputs'!$C$346:$BK$390,11,0),"")="","",IFERROR(HLOOKUP(J149,'Appraisal Inputs'!$C$346:$BK$390,11,0),""))</f>
        <v/>
      </c>
      <c r="K159" s="299" t="str">
        <f>IF(IFERROR(HLOOKUP(K149,'Appraisal Inputs'!$C$346:$BK$390,11,0),"")="","",IFERROR(HLOOKUP(K149,'Appraisal Inputs'!$C$346:$BK$390,11,0),""))</f>
        <v/>
      </c>
      <c r="L159" s="300" t="str">
        <f>IF(IFERROR(HLOOKUP(L149,'Appraisal Inputs'!$C$346:$BK$390,11,0),"")="","",IFERROR(HLOOKUP(L149,'Appraisal Inputs'!$C$346:$BK$390,11,0),""))</f>
        <v/>
      </c>
      <c r="M159" s="299" t="str">
        <f>IF(IFERROR(HLOOKUP(M149,'Appraisal Inputs'!$C$346:$BK$390,11,0),"")="","",IFERROR(HLOOKUP(M149,'Appraisal Inputs'!$C$346:$BK$390,11,0),""))</f>
        <v/>
      </c>
      <c r="N159" s="300" t="str">
        <f>IF(IFERROR(HLOOKUP(N149,'Appraisal Inputs'!$C$346:$BK$390,11,0),"")="","",IFERROR(HLOOKUP(N149,'Appraisal Inputs'!$C$346:$BK$390,11,0),""))</f>
        <v/>
      </c>
      <c r="O159" s="299" t="str">
        <f>IF(IFERROR(HLOOKUP(O149,'Appraisal Inputs'!$C$346:$BK$390,11,0),"")="","",IFERROR(HLOOKUP(O149,'Appraisal Inputs'!$C$346:$BK$390,11,0),""))</f>
        <v/>
      </c>
      <c r="P159" s="300" t="str">
        <f>IF(IFERROR(HLOOKUP(P149,'Appraisal Inputs'!$C$346:$BK$390,11,0),"")="","",IFERROR(HLOOKUP(P149,'Appraisal Inputs'!$C$346:$BK$390,11,0),""))</f>
        <v/>
      </c>
      <c r="Q159" s="299" t="str">
        <f>IF(IFERROR(HLOOKUP(Q149,'Appraisal Inputs'!$C$346:$BK$390,11,0),"")="","",IFERROR(HLOOKUP(Q149,'Appraisal Inputs'!$C$346:$BK$390,11,0),""))</f>
        <v/>
      </c>
      <c r="R159" s="300" t="str">
        <f>IF(IFERROR(HLOOKUP(R149,'Appraisal Inputs'!$C$346:$BK$390,11,0),"")="","",IFERROR(HLOOKUP(R149,'Appraisal Inputs'!$C$346:$BK$390,11,0),""))</f>
        <v/>
      </c>
      <c r="S159" s="299" t="str">
        <f>IF(IFERROR(HLOOKUP(S149,'Appraisal Inputs'!$C$346:$BK$390,11,0),"")="","",IFERROR(HLOOKUP(S149,'Appraisal Inputs'!$C$346:$BK$390,11,0),""))</f>
        <v/>
      </c>
      <c r="T159" s="300" t="str">
        <f>IF(IFERROR(HLOOKUP(T149,'Appraisal Inputs'!$C$346:$BK$390,11,0),"")="","",IFERROR(HLOOKUP(T149,'Appraisal Inputs'!$C$346:$BK$390,11,0),""))</f>
        <v/>
      </c>
      <c r="U159" s="299" t="str">
        <f>IF(IFERROR(HLOOKUP(U149,'Appraisal Inputs'!$C$346:$BK$390,11,0),"")="","",IFERROR(HLOOKUP(U149,'Appraisal Inputs'!$C$346:$BK$390,11,0),""))</f>
        <v/>
      </c>
      <c r="V159" s="300" t="str">
        <f>IF(IFERROR(HLOOKUP(V149,'Appraisal Inputs'!$C$346:$BK$390,11,0),"")="","",IFERROR(HLOOKUP(V149,'Appraisal Inputs'!$C$346:$BK$390,11,0),""))</f>
        <v/>
      </c>
      <c r="W159" s="299" t="str">
        <f>IF(IFERROR(HLOOKUP(W149,'Appraisal Inputs'!$C$346:$BK$390,11,0),"")="","",IFERROR(HLOOKUP(W149,'Appraisal Inputs'!$C$346:$BK$390,11,0),""))</f>
        <v/>
      </c>
      <c r="X159" s="300" t="str">
        <f>IF(IFERROR(HLOOKUP(X149,'Appraisal Inputs'!$C$346:$BK$390,11,0),"")="","",IFERROR(HLOOKUP(X149,'Appraisal Inputs'!$C$346:$BK$390,11,0),""))</f>
        <v/>
      </c>
      <c r="Y159" s="299" t="str">
        <f>IF(IFERROR(HLOOKUP(Y149,'Appraisal Inputs'!$C$346:$BK$390,11,0),"")="","",IFERROR(HLOOKUP(Y149,'Appraisal Inputs'!$C$346:$BK$390,11,0),""))</f>
        <v/>
      </c>
      <c r="Z159" s="300" t="str">
        <f>IF(IFERROR(HLOOKUP(Z149,'Appraisal Inputs'!$C$346:$BK$390,11,0),"")="","",IFERROR(HLOOKUP(Z149,'Appraisal Inputs'!$C$346:$BK$390,11,0),""))</f>
        <v/>
      </c>
      <c r="AA159" s="299" t="str">
        <f>IF(IFERROR(HLOOKUP(AA149,'Appraisal Inputs'!$C$346:$BK$390,11,0),"")="","",IFERROR(HLOOKUP(AA149,'Appraisal Inputs'!$C$346:$BK$390,11,0),""))</f>
        <v/>
      </c>
      <c r="AB159" s="300" t="str">
        <f>IF(IFERROR(HLOOKUP(AB149,'Appraisal Inputs'!$C$346:$BK$390,11,0),"")="","",IFERROR(HLOOKUP(AB149,'Appraisal Inputs'!$C$346:$BK$390,11,0),""))</f>
        <v/>
      </c>
      <c r="AC159" s="299" t="str">
        <f>IF(IFERROR(HLOOKUP(AC149,'Appraisal Inputs'!$C$346:$BK$390,11,0),"")="","",IFERROR(HLOOKUP(AC149,'Appraisal Inputs'!$C$346:$BK$390,11,0),""))</f>
        <v/>
      </c>
      <c r="AD159" s="300" t="str">
        <f>IF(IFERROR(HLOOKUP(AD149,'Appraisal Inputs'!$C$346:$BK$390,11,0),"")="","",IFERROR(HLOOKUP(AD149,'Appraisal Inputs'!$C$346:$BK$390,11,0),""))</f>
        <v/>
      </c>
      <c r="AE159" s="299" t="str">
        <f>IF(IFERROR(HLOOKUP(AE149,'Appraisal Inputs'!$C$346:$BK$390,11,0),"")="","",IFERROR(HLOOKUP(AE149,'Appraisal Inputs'!$C$346:$BK$390,11,0),""))</f>
        <v/>
      </c>
      <c r="AF159" s="300" t="str">
        <f>IF(IFERROR(HLOOKUP(AF149,'Appraisal Inputs'!$C$346:$BK$390,11,0),"")="","",IFERROR(HLOOKUP(AF149,'Appraisal Inputs'!$C$346:$BK$390,11,0),""))</f>
        <v/>
      </c>
      <c r="AG159" s="299" t="str">
        <f>IF(IFERROR(HLOOKUP(AG149,'Appraisal Inputs'!$C$346:$BK$390,11,0),"")="","",IFERROR(HLOOKUP(AG149,'Appraisal Inputs'!$C$346:$BK$390,11,0),""))</f>
        <v/>
      </c>
      <c r="AH159" s="300" t="str">
        <f>IF(IFERROR(HLOOKUP(AH149,'Appraisal Inputs'!$C$346:$BK$390,11,0),"")="","",IFERROR(HLOOKUP(AH149,'Appraisal Inputs'!$C$346:$BK$390,11,0),""))</f>
        <v/>
      </c>
      <c r="AI159" s="299" t="str">
        <f>IF(IFERROR(HLOOKUP(AI149,'Appraisal Inputs'!$C$346:$BK$390,11,0),"")="","",IFERROR(HLOOKUP(AI149,'Appraisal Inputs'!$C$346:$BK$390,11,0),""))</f>
        <v/>
      </c>
      <c r="AJ159" s="300" t="str">
        <f>IF(IFERROR(HLOOKUP(AJ149,'Appraisal Inputs'!$C$346:$BK$390,11,0),"")="","",IFERROR(HLOOKUP(AJ149,'Appraisal Inputs'!$C$346:$BK$390,11,0),""))</f>
        <v/>
      </c>
      <c r="AK159" s="299" t="str">
        <f>IF(IFERROR(HLOOKUP(AK149,'Appraisal Inputs'!$C$346:$BK$390,11,0),"")="","",IFERROR(HLOOKUP(AK149,'Appraisal Inputs'!$C$346:$BK$390,11,0),""))</f>
        <v/>
      </c>
      <c r="AL159" s="300" t="str">
        <f>IF(IFERROR(HLOOKUP(AL149,'Appraisal Inputs'!$C$346:$BK$390,11,0),"")="","",IFERROR(HLOOKUP(AL149,'Appraisal Inputs'!$C$346:$BK$390,11,0),""))</f>
        <v/>
      </c>
      <c r="AM159" s="299" t="str">
        <f>IF(IFERROR(HLOOKUP(AM149,'Appraisal Inputs'!$C$346:$BK$390,11,0),"")="","",IFERROR(HLOOKUP(AM149,'Appraisal Inputs'!$C$346:$BK$390,11,0),""))</f>
        <v/>
      </c>
      <c r="AN159" s="300" t="str">
        <f>IF(IFERROR(HLOOKUP(AN149,'Appraisal Inputs'!$C$346:$BK$390,11,0),"")="","",IFERROR(HLOOKUP(AN149,'Appraisal Inputs'!$C$346:$BK$390,11,0),""))</f>
        <v/>
      </c>
      <c r="AO159" s="299" t="str">
        <f>IF(IFERROR(HLOOKUP(AO149,'Appraisal Inputs'!$C$346:$BK$390,11,0),"")="","",IFERROR(HLOOKUP(AO149,'Appraisal Inputs'!$C$346:$BK$390,11,0),""))</f>
        <v/>
      </c>
      <c r="AP159" s="300" t="str">
        <f>IF(IFERROR(HLOOKUP(AP149,'Appraisal Inputs'!$C$346:$BK$390,11,0),"")="","",IFERROR(HLOOKUP(AP149,'Appraisal Inputs'!$C$346:$BK$390,11,0),""))</f>
        <v/>
      </c>
      <c r="AQ159" s="299" t="str">
        <f>IF(IFERROR(HLOOKUP(AQ149,'Appraisal Inputs'!$C$346:$BK$390,11,0),"")="","",IFERROR(HLOOKUP(AQ149,'Appraisal Inputs'!$C$346:$BK$390,11,0),""))</f>
        <v/>
      </c>
      <c r="AR159" s="300" t="str">
        <f>IF(IFERROR(HLOOKUP(AR149,'Appraisal Inputs'!$C$346:$BK$390,11,0),"")="","",IFERROR(HLOOKUP(AR149,'Appraisal Inputs'!$C$346:$BK$390,11,0),""))</f>
        <v/>
      </c>
      <c r="AS159" s="299" t="str">
        <f>IF(IFERROR(HLOOKUP(AS149,'Appraisal Inputs'!$C$346:$BK$390,11,0),"")="","",IFERROR(HLOOKUP(AS149,'Appraisal Inputs'!$C$346:$BK$390,11,0),""))</f>
        <v/>
      </c>
      <c r="AT159" s="300" t="str">
        <f>IF(IFERROR(HLOOKUP(AT149,'Appraisal Inputs'!$C$346:$BK$390,11,0),"")="","",IFERROR(HLOOKUP(AT149,'Appraisal Inputs'!$C$346:$BK$390,11,0),""))</f>
        <v/>
      </c>
      <c r="AU159" s="299" t="str">
        <f>IF(IFERROR(HLOOKUP(AU149,'Appraisal Inputs'!$C$346:$BK$390,11,0),"")="","",IFERROR(HLOOKUP(AU149,'Appraisal Inputs'!$C$346:$BK$390,11,0),""))</f>
        <v/>
      </c>
      <c r="AV159" s="300" t="str">
        <f>IF(IFERROR(HLOOKUP(AV149,'Appraisal Inputs'!$C$346:$BK$390,11,0),"")="","",IFERROR(HLOOKUP(AV149,'Appraisal Inputs'!$C$346:$BK$390,11,0),""))</f>
        <v/>
      </c>
      <c r="AW159" s="299" t="str">
        <f>IF(IFERROR(HLOOKUP(AW149,'Appraisal Inputs'!$C$346:$BK$390,11,0),"")="","",IFERROR(HLOOKUP(AW149,'Appraisal Inputs'!$C$346:$BK$390,11,0),""))</f>
        <v/>
      </c>
      <c r="AX159" s="300" t="str">
        <f>IF(IFERROR(HLOOKUP(AX149,'Appraisal Inputs'!$C$346:$BK$390,11,0),"")="","",IFERROR(HLOOKUP(AX149,'Appraisal Inputs'!$C$346:$BK$390,11,0),""))</f>
        <v/>
      </c>
      <c r="AY159" s="299" t="str">
        <f>IF(IFERROR(HLOOKUP(AY149,'Appraisal Inputs'!$C$346:$BK$390,11,0),"")="","",IFERROR(HLOOKUP(AY149,'Appraisal Inputs'!$C$346:$BK$390,11,0),""))</f>
        <v/>
      </c>
      <c r="AZ159" s="300" t="str">
        <f>IF(IFERROR(HLOOKUP(AZ149,'Appraisal Inputs'!$C$346:$BK$390,11,0),"")="","",IFERROR(HLOOKUP(AZ149,'Appraisal Inputs'!$C$346:$BK$390,11,0),""))</f>
        <v/>
      </c>
      <c r="BA159" s="299" t="str">
        <f>IF(IFERROR(HLOOKUP(BA149,'Appraisal Inputs'!$C$346:$BK$390,11,0),"")="","",IFERROR(HLOOKUP(BA149,'Appraisal Inputs'!$C$346:$BK$390,11,0),""))</f>
        <v/>
      </c>
      <c r="BB159" s="300" t="str">
        <f>IF(IFERROR(HLOOKUP(BB149,'Appraisal Inputs'!$C$346:$BK$390,11,0),"")="","",IFERROR(HLOOKUP(BB149,'Appraisal Inputs'!$C$346:$BK$390,11,0),""))</f>
        <v/>
      </c>
      <c r="BC159" s="299" t="str">
        <f>IF(IFERROR(HLOOKUP(BC149,'Appraisal Inputs'!$C$346:$BK$390,11,0),"")="","",IFERROR(HLOOKUP(BC149,'Appraisal Inputs'!$C$346:$BK$390,11,0),""))</f>
        <v/>
      </c>
      <c r="BD159" s="300" t="str">
        <f>IF(IFERROR(HLOOKUP(BD149,'Appraisal Inputs'!$C$346:$BK$390,11,0),"")="","",IFERROR(HLOOKUP(BD149,'Appraisal Inputs'!$C$346:$BK$390,11,0),""))</f>
        <v/>
      </c>
      <c r="BE159" s="299" t="str">
        <f>IF(IFERROR(HLOOKUP(BE149,'Appraisal Inputs'!$C$346:$BK$390,11,0),"")="","",IFERROR(HLOOKUP(BE149,'Appraisal Inputs'!$C$346:$BK$390,11,0),""))</f>
        <v/>
      </c>
      <c r="BF159" s="300" t="str">
        <f>IF(IFERROR(HLOOKUP(BF149,'Appraisal Inputs'!$C$346:$BK$390,11,0),"")="","",IFERROR(HLOOKUP(BF149,'Appraisal Inputs'!$C$346:$BK$390,11,0),""))</f>
        <v/>
      </c>
      <c r="BG159" s="299" t="str">
        <f>IF(IFERROR(HLOOKUP(BG149,'Appraisal Inputs'!$C$346:$BK$390,11,0),"")="","",IFERROR(HLOOKUP(BG149,'Appraisal Inputs'!$C$346:$BK$390,11,0),""))</f>
        <v/>
      </c>
      <c r="BH159" s="300" t="str">
        <f>IF(IFERROR(HLOOKUP(BH149,'Appraisal Inputs'!$C$346:$BK$390,11,0),"")="","",IFERROR(HLOOKUP(BH149,'Appraisal Inputs'!$C$346:$BK$390,11,0),""))</f>
        <v/>
      </c>
      <c r="BI159" s="299" t="str">
        <f>IF(IFERROR(HLOOKUP(BI149,'Appraisal Inputs'!$C$346:$BK$390,11,0),"")="","",IFERROR(HLOOKUP(BI149,'Appraisal Inputs'!$C$346:$BK$390,11,0),""))</f>
        <v/>
      </c>
      <c r="BJ159" s="315" t="str">
        <f>IF(IFERROR(HLOOKUP(BJ149,'Appraisal Inputs'!$C$346:$BK$390,11,0),"")="","",IFERROR(HLOOKUP(BJ149,'Appraisal Inputs'!$C$346:$BK$390,11,0),""))</f>
        <v/>
      </c>
      <c r="BL159" s="299">
        <f t="shared" si="7"/>
        <v>0</v>
      </c>
      <c r="BM159" s="318" t="str">
        <f t="shared" si="6"/>
        <v>No</v>
      </c>
    </row>
    <row r="160" spans="1:65" x14ac:dyDescent="0.25">
      <c r="A160" s="86"/>
      <c r="B160" s="143" t="str">
        <f>'Appraisal Inputs'!C357</f>
        <v>Comp 8</v>
      </c>
      <c r="C160" s="299" t="str">
        <f>IF(IFERROR(HLOOKUP(C149,'Appraisal Inputs'!$C$346:$BK$390,12,0),"")="","",IFERROR(HLOOKUP(C149,'Appraisal Inputs'!$C$346:$BK$390,12,0),""))</f>
        <v/>
      </c>
      <c r="D160" s="300" t="str">
        <f>IF(IFERROR(HLOOKUP(D149,'Appraisal Inputs'!$C$346:$BK$390,12,0),"")="","",IFERROR(HLOOKUP(D149,'Appraisal Inputs'!$C$346:$BK$390,12,0),""))</f>
        <v/>
      </c>
      <c r="E160" s="299" t="str">
        <f>IF(IFERROR(HLOOKUP(E149,'Appraisal Inputs'!$C$346:$BK$390,12,0),"")="","",IFERROR(HLOOKUP(E149,'Appraisal Inputs'!$C$346:$BK$390,12,0),""))</f>
        <v/>
      </c>
      <c r="F160" s="300" t="str">
        <f>IF(IFERROR(HLOOKUP(F149,'Appraisal Inputs'!$C$346:$BK$390,12,0),"")="","",IFERROR(HLOOKUP(F149,'Appraisal Inputs'!$C$346:$BK$390,12,0),""))</f>
        <v/>
      </c>
      <c r="G160" s="299" t="str">
        <f>IF(IFERROR(HLOOKUP(G149,'Appraisal Inputs'!$C$346:$BK$390,12,0),"")="","",IFERROR(HLOOKUP(G149,'Appraisal Inputs'!$C$346:$BK$390,12,0),""))</f>
        <v/>
      </c>
      <c r="H160" s="300" t="str">
        <f>IF(IFERROR(HLOOKUP(H149,'Appraisal Inputs'!$C$346:$BK$390,12,0),"")="","",IFERROR(HLOOKUP(H149,'Appraisal Inputs'!$C$346:$BK$390,12,0),""))</f>
        <v/>
      </c>
      <c r="I160" s="299" t="str">
        <f>IF(IFERROR(HLOOKUP(I149,'Appraisal Inputs'!$C$346:$BK$390,12,0),"")="","",IFERROR(HLOOKUP(I149,'Appraisal Inputs'!$C$346:$BK$390,12,0),""))</f>
        <v/>
      </c>
      <c r="J160" s="300" t="str">
        <f>IF(IFERROR(HLOOKUP(J149,'Appraisal Inputs'!$C$346:$BK$390,12,0),"")="","",IFERROR(HLOOKUP(J149,'Appraisal Inputs'!$C$346:$BK$390,12,0),""))</f>
        <v/>
      </c>
      <c r="K160" s="299" t="str">
        <f>IF(IFERROR(HLOOKUP(K149,'Appraisal Inputs'!$C$346:$BK$390,12,0),"")="","",IFERROR(HLOOKUP(K149,'Appraisal Inputs'!$C$346:$BK$390,12,0),""))</f>
        <v/>
      </c>
      <c r="L160" s="300" t="str">
        <f>IF(IFERROR(HLOOKUP(L149,'Appraisal Inputs'!$C$346:$BK$390,12,0),"")="","",IFERROR(HLOOKUP(L149,'Appraisal Inputs'!$C$346:$BK$390,12,0),""))</f>
        <v/>
      </c>
      <c r="M160" s="299" t="str">
        <f>IF(IFERROR(HLOOKUP(M149,'Appraisal Inputs'!$C$346:$BK$390,12,0),"")="","",IFERROR(HLOOKUP(M149,'Appraisal Inputs'!$C$346:$BK$390,12,0),""))</f>
        <v/>
      </c>
      <c r="N160" s="300" t="str">
        <f>IF(IFERROR(HLOOKUP(N149,'Appraisal Inputs'!$C$346:$BK$390,12,0),"")="","",IFERROR(HLOOKUP(N149,'Appraisal Inputs'!$C$346:$BK$390,12,0),""))</f>
        <v/>
      </c>
      <c r="O160" s="299" t="str">
        <f>IF(IFERROR(HLOOKUP(O149,'Appraisal Inputs'!$C$346:$BK$390,12,0),"")="","",IFERROR(HLOOKUP(O149,'Appraisal Inputs'!$C$346:$BK$390,12,0),""))</f>
        <v/>
      </c>
      <c r="P160" s="300" t="str">
        <f>IF(IFERROR(HLOOKUP(P149,'Appraisal Inputs'!$C$346:$BK$390,12,0),"")="","",IFERROR(HLOOKUP(P149,'Appraisal Inputs'!$C$346:$BK$390,12,0),""))</f>
        <v/>
      </c>
      <c r="Q160" s="299" t="str">
        <f>IF(IFERROR(HLOOKUP(Q149,'Appraisal Inputs'!$C$346:$BK$390,12,0),"")="","",IFERROR(HLOOKUP(Q149,'Appraisal Inputs'!$C$346:$BK$390,12,0),""))</f>
        <v/>
      </c>
      <c r="R160" s="300" t="str">
        <f>IF(IFERROR(HLOOKUP(R149,'Appraisal Inputs'!$C$346:$BK$390,12,0),"")="","",IFERROR(HLOOKUP(R149,'Appraisal Inputs'!$C$346:$BK$390,12,0),""))</f>
        <v/>
      </c>
      <c r="S160" s="299" t="str">
        <f>IF(IFERROR(HLOOKUP(S149,'Appraisal Inputs'!$C$346:$BK$390,12,0),"")="","",IFERROR(HLOOKUP(S149,'Appraisal Inputs'!$C$346:$BK$390,12,0),""))</f>
        <v/>
      </c>
      <c r="T160" s="300" t="str">
        <f>IF(IFERROR(HLOOKUP(T149,'Appraisal Inputs'!$C$346:$BK$390,12,0),"")="","",IFERROR(HLOOKUP(T149,'Appraisal Inputs'!$C$346:$BK$390,12,0),""))</f>
        <v/>
      </c>
      <c r="U160" s="299" t="str">
        <f>IF(IFERROR(HLOOKUP(U149,'Appraisal Inputs'!$C$346:$BK$390,12,0),"")="","",IFERROR(HLOOKUP(U149,'Appraisal Inputs'!$C$346:$BK$390,12,0),""))</f>
        <v/>
      </c>
      <c r="V160" s="300" t="str">
        <f>IF(IFERROR(HLOOKUP(V149,'Appraisal Inputs'!$C$346:$BK$390,12,0),"")="","",IFERROR(HLOOKUP(V149,'Appraisal Inputs'!$C$346:$BK$390,12,0),""))</f>
        <v/>
      </c>
      <c r="W160" s="299" t="str">
        <f>IF(IFERROR(HLOOKUP(W149,'Appraisal Inputs'!$C$346:$BK$390,12,0),"")="","",IFERROR(HLOOKUP(W149,'Appraisal Inputs'!$C$346:$BK$390,12,0),""))</f>
        <v/>
      </c>
      <c r="X160" s="300" t="str">
        <f>IF(IFERROR(HLOOKUP(X149,'Appraisal Inputs'!$C$346:$BK$390,12,0),"")="","",IFERROR(HLOOKUP(X149,'Appraisal Inputs'!$C$346:$BK$390,12,0),""))</f>
        <v/>
      </c>
      <c r="Y160" s="299" t="str">
        <f>IF(IFERROR(HLOOKUP(Y149,'Appraisal Inputs'!$C$346:$BK$390,12,0),"")="","",IFERROR(HLOOKUP(Y149,'Appraisal Inputs'!$C$346:$BK$390,12,0),""))</f>
        <v/>
      </c>
      <c r="Z160" s="300" t="str">
        <f>IF(IFERROR(HLOOKUP(Z149,'Appraisal Inputs'!$C$346:$BK$390,12,0),"")="","",IFERROR(HLOOKUP(Z149,'Appraisal Inputs'!$C$346:$BK$390,12,0),""))</f>
        <v/>
      </c>
      <c r="AA160" s="299" t="str">
        <f>IF(IFERROR(HLOOKUP(AA149,'Appraisal Inputs'!$C$346:$BK$390,12,0),"")="","",IFERROR(HLOOKUP(AA149,'Appraisal Inputs'!$C$346:$BK$390,12,0),""))</f>
        <v/>
      </c>
      <c r="AB160" s="300" t="str">
        <f>IF(IFERROR(HLOOKUP(AB149,'Appraisal Inputs'!$C$346:$BK$390,12,0),"")="","",IFERROR(HLOOKUP(AB149,'Appraisal Inputs'!$C$346:$BK$390,12,0),""))</f>
        <v/>
      </c>
      <c r="AC160" s="299" t="str">
        <f>IF(IFERROR(HLOOKUP(AC149,'Appraisal Inputs'!$C$346:$BK$390,12,0),"")="","",IFERROR(HLOOKUP(AC149,'Appraisal Inputs'!$C$346:$BK$390,12,0),""))</f>
        <v/>
      </c>
      <c r="AD160" s="300" t="str">
        <f>IF(IFERROR(HLOOKUP(AD149,'Appraisal Inputs'!$C$346:$BK$390,12,0),"")="","",IFERROR(HLOOKUP(AD149,'Appraisal Inputs'!$C$346:$BK$390,12,0),""))</f>
        <v/>
      </c>
      <c r="AE160" s="299" t="str">
        <f>IF(IFERROR(HLOOKUP(AE149,'Appraisal Inputs'!$C$346:$BK$390,12,0),"")="","",IFERROR(HLOOKUP(AE149,'Appraisal Inputs'!$C$346:$BK$390,12,0),""))</f>
        <v/>
      </c>
      <c r="AF160" s="300" t="str">
        <f>IF(IFERROR(HLOOKUP(AF149,'Appraisal Inputs'!$C$346:$BK$390,12,0),"")="","",IFERROR(HLOOKUP(AF149,'Appraisal Inputs'!$C$346:$BK$390,12,0),""))</f>
        <v/>
      </c>
      <c r="AG160" s="299" t="str">
        <f>IF(IFERROR(HLOOKUP(AG149,'Appraisal Inputs'!$C$346:$BK$390,12,0),"")="","",IFERROR(HLOOKUP(AG149,'Appraisal Inputs'!$C$346:$BK$390,12,0),""))</f>
        <v/>
      </c>
      <c r="AH160" s="300" t="str">
        <f>IF(IFERROR(HLOOKUP(AH149,'Appraisal Inputs'!$C$346:$BK$390,12,0),"")="","",IFERROR(HLOOKUP(AH149,'Appraisal Inputs'!$C$346:$BK$390,12,0),""))</f>
        <v/>
      </c>
      <c r="AI160" s="299" t="str">
        <f>IF(IFERROR(HLOOKUP(AI149,'Appraisal Inputs'!$C$346:$BK$390,12,0),"")="","",IFERROR(HLOOKUP(AI149,'Appraisal Inputs'!$C$346:$BK$390,12,0),""))</f>
        <v/>
      </c>
      <c r="AJ160" s="300" t="str">
        <f>IF(IFERROR(HLOOKUP(AJ149,'Appraisal Inputs'!$C$346:$BK$390,12,0),"")="","",IFERROR(HLOOKUP(AJ149,'Appraisal Inputs'!$C$346:$BK$390,12,0),""))</f>
        <v/>
      </c>
      <c r="AK160" s="299" t="str">
        <f>IF(IFERROR(HLOOKUP(AK149,'Appraisal Inputs'!$C$346:$BK$390,12,0),"")="","",IFERROR(HLOOKUP(AK149,'Appraisal Inputs'!$C$346:$BK$390,12,0),""))</f>
        <v/>
      </c>
      <c r="AL160" s="300" t="str">
        <f>IF(IFERROR(HLOOKUP(AL149,'Appraisal Inputs'!$C$346:$BK$390,12,0),"")="","",IFERROR(HLOOKUP(AL149,'Appraisal Inputs'!$C$346:$BK$390,12,0),""))</f>
        <v/>
      </c>
      <c r="AM160" s="299" t="str">
        <f>IF(IFERROR(HLOOKUP(AM149,'Appraisal Inputs'!$C$346:$BK$390,12,0),"")="","",IFERROR(HLOOKUP(AM149,'Appraisal Inputs'!$C$346:$BK$390,12,0),""))</f>
        <v/>
      </c>
      <c r="AN160" s="300" t="str">
        <f>IF(IFERROR(HLOOKUP(AN149,'Appraisal Inputs'!$C$346:$BK$390,12,0),"")="","",IFERROR(HLOOKUP(AN149,'Appraisal Inputs'!$C$346:$BK$390,12,0),""))</f>
        <v/>
      </c>
      <c r="AO160" s="299" t="str">
        <f>IF(IFERROR(HLOOKUP(AO149,'Appraisal Inputs'!$C$346:$BK$390,12,0),"")="","",IFERROR(HLOOKUP(AO149,'Appraisal Inputs'!$C$346:$BK$390,12,0),""))</f>
        <v/>
      </c>
      <c r="AP160" s="300" t="str">
        <f>IF(IFERROR(HLOOKUP(AP149,'Appraisal Inputs'!$C$346:$BK$390,12,0),"")="","",IFERROR(HLOOKUP(AP149,'Appraisal Inputs'!$C$346:$BK$390,12,0),""))</f>
        <v/>
      </c>
      <c r="AQ160" s="299" t="str">
        <f>IF(IFERROR(HLOOKUP(AQ149,'Appraisal Inputs'!$C$346:$BK$390,12,0),"")="","",IFERROR(HLOOKUP(AQ149,'Appraisal Inputs'!$C$346:$BK$390,12,0),""))</f>
        <v/>
      </c>
      <c r="AR160" s="300" t="str">
        <f>IF(IFERROR(HLOOKUP(AR149,'Appraisal Inputs'!$C$346:$BK$390,12,0),"")="","",IFERROR(HLOOKUP(AR149,'Appraisal Inputs'!$C$346:$BK$390,12,0),""))</f>
        <v/>
      </c>
      <c r="AS160" s="299" t="str">
        <f>IF(IFERROR(HLOOKUP(AS149,'Appraisal Inputs'!$C$346:$BK$390,12,0),"")="","",IFERROR(HLOOKUP(AS149,'Appraisal Inputs'!$C$346:$BK$390,12,0),""))</f>
        <v/>
      </c>
      <c r="AT160" s="300" t="str">
        <f>IF(IFERROR(HLOOKUP(AT149,'Appraisal Inputs'!$C$346:$BK$390,12,0),"")="","",IFERROR(HLOOKUP(AT149,'Appraisal Inputs'!$C$346:$BK$390,12,0),""))</f>
        <v/>
      </c>
      <c r="AU160" s="299" t="str">
        <f>IF(IFERROR(HLOOKUP(AU149,'Appraisal Inputs'!$C$346:$BK$390,12,0),"")="","",IFERROR(HLOOKUP(AU149,'Appraisal Inputs'!$C$346:$BK$390,12,0),""))</f>
        <v/>
      </c>
      <c r="AV160" s="300" t="str">
        <f>IF(IFERROR(HLOOKUP(AV149,'Appraisal Inputs'!$C$346:$BK$390,12,0),"")="","",IFERROR(HLOOKUP(AV149,'Appraisal Inputs'!$C$346:$BK$390,12,0),""))</f>
        <v/>
      </c>
      <c r="AW160" s="299" t="str">
        <f>IF(IFERROR(HLOOKUP(AW149,'Appraisal Inputs'!$C$346:$BK$390,12,0),"")="","",IFERROR(HLOOKUP(AW149,'Appraisal Inputs'!$C$346:$BK$390,12,0),""))</f>
        <v/>
      </c>
      <c r="AX160" s="300" t="str">
        <f>IF(IFERROR(HLOOKUP(AX149,'Appraisal Inputs'!$C$346:$BK$390,12,0),"")="","",IFERROR(HLOOKUP(AX149,'Appraisal Inputs'!$C$346:$BK$390,12,0),""))</f>
        <v/>
      </c>
      <c r="AY160" s="299" t="str">
        <f>IF(IFERROR(HLOOKUP(AY149,'Appraisal Inputs'!$C$346:$BK$390,12,0),"")="","",IFERROR(HLOOKUP(AY149,'Appraisal Inputs'!$C$346:$BK$390,12,0),""))</f>
        <v/>
      </c>
      <c r="AZ160" s="300" t="str">
        <f>IF(IFERROR(HLOOKUP(AZ149,'Appraisal Inputs'!$C$346:$BK$390,12,0),"")="","",IFERROR(HLOOKUP(AZ149,'Appraisal Inputs'!$C$346:$BK$390,12,0),""))</f>
        <v/>
      </c>
      <c r="BA160" s="299" t="str">
        <f>IF(IFERROR(HLOOKUP(BA149,'Appraisal Inputs'!$C$346:$BK$390,12,0),"")="","",IFERROR(HLOOKUP(BA149,'Appraisal Inputs'!$C$346:$BK$390,12,0),""))</f>
        <v/>
      </c>
      <c r="BB160" s="300" t="str">
        <f>IF(IFERROR(HLOOKUP(BB149,'Appraisal Inputs'!$C$346:$BK$390,12,0),"")="","",IFERROR(HLOOKUP(BB149,'Appraisal Inputs'!$C$346:$BK$390,12,0),""))</f>
        <v/>
      </c>
      <c r="BC160" s="299" t="str">
        <f>IF(IFERROR(HLOOKUP(BC149,'Appraisal Inputs'!$C$346:$BK$390,12,0),"")="","",IFERROR(HLOOKUP(BC149,'Appraisal Inputs'!$C$346:$BK$390,12,0),""))</f>
        <v/>
      </c>
      <c r="BD160" s="300" t="str">
        <f>IF(IFERROR(HLOOKUP(BD149,'Appraisal Inputs'!$C$346:$BK$390,12,0),"")="","",IFERROR(HLOOKUP(BD149,'Appraisal Inputs'!$C$346:$BK$390,12,0),""))</f>
        <v/>
      </c>
      <c r="BE160" s="299" t="str">
        <f>IF(IFERROR(HLOOKUP(BE149,'Appraisal Inputs'!$C$346:$BK$390,12,0),"")="","",IFERROR(HLOOKUP(BE149,'Appraisal Inputs'!$C$346:$BK$390,12,0),""))</f>
        <v/>
      </c>
      <c r="BF160" s="300" t="str">
        <f>IF(IFERROR(HLOOKUP(BF149,'Appraisal Inputs'!$C$346:$BK$390,12,0),"")="","",IFERROR(HLOOKUP(BF149,'Appraisal Inputs'!$C$346:$BK$390,12,0),""))</f>
        <v/>
      </c>
      <c r="BG160" s="299" t="str">
        <f>IF(IFERROR(HLOOKUP(BG149,'Appraisal Inputs'!$C$346:$BK$390,12,0),"")="","",IFERROR(HLOOKUP(BG149,'Appraisal Inputs'!$C$346:$BK$390,12,0),""))</f>
        <v/>
      </c>
      <c r="BH160" s="300" t="str">
        <f>IF(IFERROR(HLOOKUP(BH149,'Appraisal Inputs'!$C$346:$BK$390,12,0),"")="","",IFERROR(HLOOKUP(BH149,'Appraisal Inputs'!$C$346:$BK$390,12,0),""))</f>
        <v/>
      </c>
      <c r="BI160" s="299" t="str">
        <f>IF(IFERROR(HLOOKUP(BI149,'Appraisal Inputs'!$C$346:$BK$390,12,0),"")="","",IFERROR(HLOOKUP(BI149,'Appraisal Inputs'!$C$346:$BK$390,12,0),""))</f>
        <v/>
      </c>
      <c r="BJ160" s="315" t="str">
        <f>IF(IFERROR(HLOOKUP(BJ149,'Appraisal Inputs'!$C$346:$BK$390,12,0),"")="","",IFERROR(HLOOKUP(BJ149,'Appraisal Inputs'!$C$346:$BK$390,12,0),""))</f>
        <v/>
      </c>
      <c r="BL160" s="299">
        <f t="shared" si="7"/>
        <v>0</v>
      </c>
      <c r="BM160" s="318" t="str">
        <f t="shared" si="6"/>
        <v>No</v>
      </c>
    </row>
    <row r="161" spans="1:65" x14ac:dyDescent="0.25">
      <c r="A161" s="86"/>
      <c r="B161" s="143" t="str">
        <f>'Appraisal Inputs'!C358</f>
        <v>Comp 9</v>
      </c>
      <c r="C161" s="299" t="str">
        <f>IF(IFERROR(HLOOKUP(C149,'Appraisal Inputs'!$C$346:$BK$390,13,0),"")="","",IFERROR(HLOOKUP(C149,'Appraisal Inputs'!$C$346:$BK$390,13,0),""))</f>
        <v/>
      </c>
      <c r="D161" s="300" t="str">
        <f>IF(IFERROR(HLOOKUP(D149,'Appraisal Inputs'!$C$346:$BK$390,13,0),"")="","",IFERROR(HLOOKUP(D149,'Appraisal Inputs'!$C$346:$BK$390,13,0),""))</f>
        <v/>
      </c>
      <c r="E161" s="299" t="str">
        <f>IF(IFERROR(HLOOKUP(E149,'Appraisal Inputs'!$C$346:$BK$390,13,0),"")="","",IFERROR(HLOOKUP(E149,'Appraisal Inputs'!$C$346:$BK$390,13,0),""))</f>
        <v/>
      </c>
      <c r="F161" s="300" t="str">
        <f>IF(IFERROR(HLOOKUP(F149,'Appraisal Inputs'!$C$346:$BK$390,13,0),"")="","",IFERROR(HLOOKUP(F149,'Appraisal Inputs'!$C$346:$BK$390,13,0),""))</f>
        <v/>
      </c>
      <c r="G161" s="299" t="str">
        <f>IF(IFERROR(HLOOKUP(G149,'Appraisal Inputs'!$C$346:$BK$390,13,0),"")="","",IFERROR(HLOOKUP(G149,'Appraisal Inputs'!$C$346:$BK$390,13,0),""))</f>
        <v/>
      </c>
      <c r="H161" s="300" t="str">
        <f>IF(IFERROR(HLOOKUP(H149,'Appraisal Inputs'!$C$346:$BK$390,13,0),"")="","",IFERROR(HLOOKUP(H149,'Appraisal Inputs'!$C$346:$BK$390,13,0),""))</f>
        <v/>
      </c>
      <c r="I161" s="299" t="str">
        <f>IF(IFERROR(HLOOKUP(I149,'Appraisal Inputs'!$C$346:$BK$390,13,0),"")="","",IFERROR(HLOOKUP(I149,'Appraisal Inputs'!$C$346:$BK$390,13,0),""))</f>
        <v/>
      </c>
      <c r="J161" s="300" t="str">
        <f>IF(IFERROR(HLOOKUP(J149,'Appraisal Inputs'!$C$346:$BK$390,13,0),"")="","",IFERROR(HLOOKUP(J149,'Appraisal Inputs'!$C$346:$BK$390,13,0),""))</f>
        <v/>
      </c>
      <c r="K161" s="299" t="str">
        <f>IF(IFERROR(HLOOKUP(K149,'Appraisal Inputs'!$C$346:$BK$390,13,0),"")="","",IFERROR(HLOOKUP(K149,'Appraisal Inputs'!$C$346:$BK$390,13,0),""))</f>
        <v/>
      </c>
      <c r="L161" s="300" t="str">
        <f>IF(IFERROR(HLOOKUP(L149,'Appraisal Inputs'!$C$346:$BK$390,13,0),"")="","",IFERROR(HLOOKUP(L149,'Appraisal Inputs'!$C$346:$BK$390,13,0),""))</f>
        <v/>
      </c>
      <c r="M161" s="299" t="str">
        <f>IF(IFERROR(HLOOKUP(M149,'Appraisal Inputs'!$C$346:$BK$390,13,0),"")="","",IFERROR(HLOOKUP(M149,'Appraisal Inputs'!$C$346:$BK$390,13,0),""))</f>
        <v/>
      </c>
      <c r="N161" s="300" t="str">
        <f>IF(IFERROR(HLOOKUP(N149,'Appraisal Inputs'!$C$346:$BK$390,13,0),"")="","",IFERROR(HLOOKUP(N149,'Appraisal Inputs'!$C$346:$BK$390,13,0),""))</f>
        <v/>
      </c>
      <c r="O161" s="299" t="str">
        <f>IF(IFERROR(HLOOKUP(O149,'Appraisal Inputs'!$C$346:$BK$390,13,0),"")="","",IFERROR(HLOOKUP(O149,'Appraisal Inputs'!$C$346:$BK$390,13,0),""))</f>
        <v/>
      </c>
      <c r="P161" s="300" t="str">
        <f>IF(IFERROR(HLOOKUP(P149,'Appraisal Inputs'!$C$346:$BK$390,13,0),"")="","",IFERROR(HLOOKUP(P149,'Appraisal Inputs'!$C$346:$BK$390,13,0),""))</f>
        <v/>
      </c>
      <c r="Q161" s="299" t="str">
        <f>IF(IFERROR(HLOOKUP(Q149,'Appraisal Inputs'!$C$346:$BK$390,13,0),"")="","",IFERROR(HLOOKUP(Q149,'Appraisal Inputs'!$C$346:$BK$390,13,0),""))</f>
        <v/>
      </c>
      <c r="R161" s="300" t="str">
        <f>IF(IFERROR(HLOOKUP(R149,'Appraisal Inputs'!$C$346:$BK$390,13,0),"")="","",IFERROR(HLOOKUP(R149,'Appraisal Inputs'!$C$346:$BK$390,13,0),""))</f>
        <v/>
      </c>
      <c r="S161" s="299" t="str">
        <f>IF(IFERROR(HLOOKUP(S149,'Appraisal Inputs'!$C$346:$BK$390,13,0),"")="","",IFERROR(HLOOKUP(S149,'Appraisal Inputs'!$C$346:$BK$390,13,0),""))</f>
        <v/>
      </c>
      <c r="T161" s="300" t="str">
        <f>IF(IFERROR(HLOOKUP(T149,'Appraisal Inputs'!$C$346:$BK$390,13,0),"")="","",IFERROR(HLOOKUP(T149,'Appraisal Inputs'!$C$346:$BK$390,13,0),""))</f>
        <v/>
      </c>
      <c r="U161" s="299" t="str">
        <f>IF(IFERROR(HLOOKUP(U149,'Appraisal Inputs'!$C$346:$BK$390,13,0),"")="","",IFERROR(HLOOKUP(U149,'Appraisal Inputs'!$C$346:$BK$390,13,0),""))</f>
        <v/>
      </c>
      <c r="V161" s="300" t="str">
        <f>IF(IFERROR(HLOOKUP(V149,'Appraisal Inputs'!$C$346:$BK$390,13,0),"")="","",IFERROR(HLOOKUP(V149,'Appraisal Inputs'!$C$346:$BK$390,13,0),""))</f>
        <v/>
      </c>
      <c r="W161" s="299" t="str">
        <f>IF(IFERROR(HLOOKUP(W149,'Appraisal Inputs'!$C$346:$BK$390,13,0),"")="","",IFERROR(HLOOKUP(W149,'Appraisal Inputs'!$C$346:$BK$390,13,0),""))</f>
        <v/>
      </c>
      <c r="X161" s="300" t="str">
        <f>IF(IFERROR(HLOOKUP(X149,'Appraisal Inputs'!$C$346:$BK$390,13,0),"")="","",IFERROR(HLOOKUP(X149,'Appraisal Inputs'!$C$346:$BK$390,13,0),""))</f>
        <v/>
      </c>
      <c r="Y161" s="299" t="str">
        <f>IF(IFERROR(HLOOKUP(Y149,'Appraisal Inputs'!$C$346:$BK$390,13,0),"")="","",IFERROR(HLOOKUP(Y149,'Appraisal Inputs'!$C$346:$BK$390,13,0),""))</f>
        <v/>
      </c>
      <c r="Z161" s="300" t="str">
        <f>IF(IFERROR(HLOOKUP(Z149,'Appraisal Inputs'!$C$346:$BK$390,13,0),"")="","",IFERROR(HLOOKUP(Z149,'Appraisal Inputs'!$C$346:$BK$390,13,0),""))</f>
        <v/>
      </c>
      <c r="AA161" s="299" t="str">
        <f>IF(IFERROR(HLOOKUP(AA149,'Appraisal Inputs'!$C$346:$BK$390,13,0),"")="","",IFERROR(HLOOKUP(AA149,'Appraisal Inputs'!$C$346:$BK$390,13,0),""))</f>
        <v/>
      </c>
      <c r="AB161" s="300" t="str">
        <f>IF(IFERROR(HLOOKUP(AB149,'Appraisal Inputs'!$C$346:$BK$390,13,0),"")="","",IFERROR(HLOOKUP(AB149,'Appraisal Inputs'!$C$346:$BK$390,13,0),""))</f>
        <v/>
      </c>
      <c r="AC161" s="299" t="str">
        <f>IF(IFERROR(HLOOKUP(AC149,'Appraisal Inputs'!$C$346:$BK$390,13,0),"")="","",IFERROR(HLOOKUP(AC149,'Appraisal Inputs'!$C$346:$BK$390,13,0),""))</f>
        <v/>
      </c>
      <c r="AD161" s="300" t="str">
        <f>IF(IFERROR(HLOOKUP(AD149,'Appraisal Inputs'!$C$346:$BK$390,13,0),"")="","",IFERROR(HLOOKUP(AD149,'Appraisal Inputs'!$C$346:$BK$390,13,0),""))</f>
        <v/>
      </c>
      <c r="AE161" s="299" t="str">
        <f>IF(IFERROR(HLOOKUP(AE149,'Appraisal Inputs'!$C$346:$BK$390,13,0),"")="","",IFERROR(HLOOKUP(AE149,'Appraisal Inputs'!$C$346:$BK$390,13,0),""))</f>
        <v/>
      </c>
      <c r="AF161" s="300" t="str">
        <f>IF(IFERROR(HLOOKUP(AF149,'Appraisal Inputs'!$C$346:$BK$390,13,0),"")="","",IFERROR(HLOOKUP(AF149,'Appraisal Inputs'!$C$346:$BK$390,13,0),""))</f>
        <v/>
      </c>
      <c r="AG161" s="299" t="str">
        <f>IF(IFERROR(HLOOKUP(AG149,'Appraisal Inputs'!$C$346:$BK$390,13,0),"")="","",IFERROR(HLOOKUP(AG149,'Appraisal Inputs'!$C$346:$BK$390,13,0),""))</f>
        <v/>
      </c>
      <c r="AH161" s="300" t="str">
        <f>IF(IFERROR(HLOOKUP(AH149,'Appraisal Inputs'!$C$346:$BK$390,13,0),"")="","",IFERROR(HLOOKUP(AH149,'Appraisal Inputs'!$C$346:$BK$390,13,0),""))</f>
        <v/>
      </c>
      <c r="AI161" s="299" t="str">
        <f>IF(IFERROR(HLOOKUP(AI149,'Appraisal Inputs'!$C$346:$BK$390,13,0),"")="","",IFERROR(HLOOKUP(AI149,'Appraisal Inputs'!$C$346:$BK$390,13,0),""))</f>
        <v/>
      </c>
      <c r="AJ161" s="300" t="str">
        <f>IF(IFERROR(HLOOKUP(AJ149,'Appraisal Inputs'!$C$346:$BK$390,13,0),"")="","",IFERROR(HLOOKUP(AJ149,'Appraisal Inputs'!$C$346:$BK$390,13,0),""))</f>
        <v/>
      </c>
      <c r="AK161" s="299" t="str">
        <f>IF(IFERROR(HLOOKUP(AK149,'Appraisal Inputs'!$C$346:$BK$390,13,0),"")="","",IFERROR(HLOOKUP(AK149,'Appraisal Inputs'!$C$346:$BK$390,13,0),""))</f>
        <v/>
      </c>
      <c r="AL161" s="300" t="str">
        <f>IF(IFERROR(HLOOKUP(AL149,'Appraisal Inputs'!$C$346:$BK$390,13,0),"")="","",IFERROR(HLOOKUP(AL149,'Appraisal Inputs'!$C$346:$BK$390,13,0),""))</f>
        <v/>
      </c>
      <c r="AM161" s="299" t="str">
        <f>IF(IFERROR(HLOOKUP(AM149,'Appraisal Inputs'!$C$346:$BK$390,13,0),"")="","",IFERROR(HLOOKUP(AM149,'Appraisal Inputs'!$C$346:$BK$390,13,0),""))</f>
        <v/>
      </c>
      <c r="AN161" s="300" t="str">
        <f>IF(IFERROR(HLOOKUP(AN149,'Appraisal Inputs'!$C$346:$BK$390,13,0),"")="","",IFERROR(HLOOKUP(AN149,'Appraisal Inputs'!$C$346:$BK$390,13,0),""))</f>
        <v/>
      </c>
      <c r="AO161" s="299" t="str">
        <f>IF(IFERROR(HLOOKUP(AO149,'Appraisal Inputs'!$C$346:$BK$390,13,0),"")="","",IFERROR(HLOOKUP(AO149,'Appraisal Inputs'!$C$346:$BK$390,13,0),""))</f>
        <v/>
      </c>
      <c r="AP161" s="300" t="str">
        <f>IF(IFERROR(HLOOKUP(AP149,'Appraisal Inputs'!$C$346:$BK$390,13,0),"")="","",IFERROR(HLOOKUP(AP149,'Appraisal Inputs'!$C$346:$BK$390,13,0),""))</f>
        <v/>
      </c>
      <c r="AQ161" s="299" t="str">
        <f>IF(IFERROR(HLOOKUP(AQ149,'Appraisal Inputs'!$C$346:$BK$390,13,0),"")="","",IFERROR(HLOOKUP(AQ149,'Appraisal Inputs'!$C$346:$BK$390,13,0),""))</f>
        <v/>
      </c>
      <c r="AR161" s="300" t="str">
        <f>IF(IFERROR(HLOOKUP(AR149,'Appraisal Inputs'!$C$346:$BK$390,13,0),"")="","",IFERROR(HLOOKUP(AR149,'Appraisal Inputs'!$C$346:$BK$390,13,0),""))</f>
        <v/>
      </c>
      <c r="AS161" s="299" t="str">
        <f>IF(IFERROR(HLOOKUP(AS149,'Appraisal Inputs'!$C$346:$BK$390,13,0),"")="","",IFERROR(HLOOKUP(AS149,'Appraisal Inputs'!$C$346:$BK$390,13,0),""))</f>
        <v/>
      </c>
      <c r="AT161" s="300" t="str">
        <f>IF(IFERROR(HLOOKUP(AT149,'Appraisal Inputs'!$C$346:$BK$390,13,0),"")="","",IFERROR(HLOOKUP(AT149,'Appraisal Inputs'!$C$346:$BK$390,13,0),""))</f>
        <v/>
      </c>
      <c r="AU161" s="299" t="str">
        <f>IF(IFERROR(HLOOKUP(AU149,'Appraisal Inputs'!$C$346:$BK$390,13,0),"")="","",IFERROR(HLOOKUP(AU149,'Appraisal Inputs'!$C$346:$BK$390,13,0),""))</f>
        <v/>
      </c>
      <c r="AV161" s="300" t="str">
        <f>IF(IFERROR(HLOOKUP(AV149,'Appraisal Inputs'!$C$346:$BK$390,13,0),"")="","",IFERROR(HLOOKUP(AV149,'Appraisal Inputs'!$C$346:$BK$390,13,0),""))</f>
        <v/>
      </c>
      <c r="AW161" s="299" t="str">
        <f>IF(IFERROR(HLOOKUP(AW149,'Appraisal Inputs'!$C$346:$BK$390,13,0),"")="","",IFERROR(HLOOKUP(AW149,'Appraisal Inputs'!$C$346:$BK$390,13,0),""))</f>
        <v/>
      </c>
      <c r="AX161" s="300" t="str">
        <f>IF(IFERROR(HLOOKUP(AX149,'Appraisal Inputs'!$C$346:$BK$390,13,0),"")="","",IFERROR(HLOOKUP(AX149,'Appraisal Inputs'!$C$346:$BK$390,13,0),""))</f>
        <v/>
      </c>
      <c r="AY161" s="299" t="str">
        <f>IF(IFERROR(HLOOKUP(AY149,'Appraisal Inputs'!$C$346:$BK$390,13,0),"")="","",IFERROR(HLOOKUP(AY149,'Appraisal Inputs'!$C$346:$BK$390,13,0),""))</f>
        <v/>
      </c>
      <c r="AZ161" s="300" t="str">
        <f>IF(IFERROR(HLOOKUP(AZ149,'Appraisal Inputs'!$C$346:$BK$390,13,0),"")="","",IFERROR(HLOOKUP(AZ149,'Appraisal Inputs'!$C$346:$BK$390,13,0),""))</f>
        <v/>
      </c>
      <c r="BA161" s="299" t="str">
        <f>IF(IFERROR(HLOOKUP(BA149,'Appraisal Inputs'!$C$346:$BK$390,13,0),"")="","",IFERROR(HLOOKUP(BA149,'Appraisal Inputs'!$C$346:$BK$390,13,0),""))</f>
        <v/>
      </c>
      <c r="BB161" s="300" t="str">
        <f>IF(IFERROR(HLOOKUP(BB149,'Appraisal Inputs'!$C$346:$BK$390,13,0),"")="","",IFERROR(HLOOKUP(BB149,'Appraisal Inputs'!$C$346:$BK$390,13,0),""))</f>
        <v/>
      </c>
      <c r="BC161" s="299" t="str">
        <f>IF(IFERROR(HLOOKUP(BC149,'Appraisal Inputs'!$C$346:$BK$390,13,0),"")="","",IFERROR(HLOOKUP(BC149,'Appraisal Inputs'!$C$346:$BK$390,13,0),""))</f>
        <v/>
      </c>
      <c r="BD161" s="300" t="str">
        <f>IF(IFERROR(HLOOKUP(BD149,'Appraisal Inputs'!$C$346:$BK$390,13,0),"")="","",IFERROR(HLOOKUP(BD149,'Appraisal Inputs'!$C$346:$BK$390,13,0),""))</f>
        <v/>
      </c>
      <c r="BE161" s="299" t="str">
        <f>IF(IFERROR(HLOOKUP(BE149,'Appraisal Inputs'!$C$346:$BK$390,13,0),"")="","",IFERROR(HLOOKUP(BE149,'Appraisal Inputs'!$C$346:$BK$390,13,0),""))</f>
        <v/>
      </c>
      <c r="BF161" s="300" t="str">
        <f>IF(IFERROR(HLOOKUP(BF149,'Appraisal Inputs'!$C$346:$BK$390,13,0),"")="","",IFERROR(HLOOKUP(BF149,'Appraisal Inputs'!$C$346:$BK$390,13,0),""))</f>
        <v/>
      </c>
      <c r="BG161" s="299" t="str">
        <f>IF(IFERROR(HLOOKUP(BG149,'Appraisal Inputs'!$C$346:$BK$390,13,0),"")="","",IFERROR(HLOOKUP(BG149,'Appraisal Inputs'!$C$346:$BK$390,13,0),""))</f>
        <v/>
      </c>
      <c r="BH161" s="300" t="str">
        <f>IF(IFERROR(HLOOKUP(BH149,'Appraisal Inputs'!$C$346:$BK$390,13,0),"")="","",IFERROR(HLOOKUP(BH149,'Appraisal Inputs'!$C$346:$BK$390,13,0),""))</f>
        <v/>
      </c>
      <c r="BI161" s="299" t="str">
        <f>IF(IFERROR(HLOOKUP(BI149,'Appraisal Inputs'!$C$346:$BK$390,13,0),"")="","",IFERROR(HLOOKUP(BI149,'Appraisal Inputs'!$C$346:$BK$390,13,0),""))</f>
        <v/>
      </c>
      <c r="BJ161" s="315" t="str">
        <f>IF(IFERROR(HLOOKUP(BJ149,'Appraisal Inputs'!$C$346:$BK$390,13,0),"")="","",IFERROR(HLOOKUP(BJ149,'Appraisal Inputs'!$C$346:$BK$390,13,0),""))</f>
        <v/>
      </c>
      <c r="BL161" s="299">
        <f t="shared" si="7"/>
        <v>0</v>
      </c>
      <c r="BM161" s="318" t="str">
        <f t="shared" si="6"/>
        <v>No</v>
      </c>
    </row>
    <row r="162" spans="1:65" x14ac:dyDescent="0.25">
      <c r="A162" s="86"/>
      <c r="B162" s="143" t="str">
        <f>'Appraisal Inputs'!C359</f>
        <v>Comp 10</v>
      </c>
      <c r="C162" s="299" t="str">
        <f>IF(IFERROR(HLOOKUP(C149,'Appraisal Inputs'!$C$346:$BK$390,14,0),"")="","",IFERROR(HLOOKUP(C149,'Appraisal Inputs'!$C$346:$BK$390,14,0),""))</f>
        <v/>
      </c>
      <c r="D162" s="300" t="str">
        <f>IF(IFERROR(HLOOKUP(D149,'Appraisal Inputs'!$C$346:$BK$390,14,0),"")="","",IFERROR(HLOOKUP(D149,'Appraisal Inputs'!$C$346:$BK$390,14,0),""))</f>
        <v/>
      </c>
      <c r="E162" s="299" t="str">
        <f>IF(IFERROR(HLOOKUP(E149,'Appraisal Inputs'!$C$346:$BK$390,14,0),"")="","",IFERROR(HLOOKUP(E149,'Appraisal Inputs'!$C$346:$BK$390,14,0),""))</f>
        <v/>
      </c>
      <c r="F162" s="300" t="str">
        <f>IF(IFERROR(HLOOKUP(F149,'Appraisal Inputs'!$C$346:$BK$390,14,0),"")="","",IFERROR(HLOOKUP(F149,'Appraisal Inputs'!$C$346:$BK$390,14,0),""))</f>
        <v/>
      </c>
      <c r="G162" s="299" t="str">
        <f>IF(IFERROR(HLOOKUP(G149,'Appraisal Inputs'!$C$346:$BK$390,14,0),"")="","",IFERROR(HLOOKUP(G149,'Appraisal Inputs'!$C$346:$BK$390,14,0),""))</f>
        <v/>
      </c>
      <c r="H162" s="300" t="str">
        <f>IF(IFERROR(HLOOKUP(H149,'Appraisal Inputs'!$C$346:$BK$390,14,0),"")="","",IFERROR(HLOOKUP(H149,'Appraisal Inputs'!$C$346:$BK$390,14,0),""))</f>
        <v/>
      </c>
      <c r="I162" s="299" t="str">
        <f>IF(IFERROR(HLOOKUP(I149,'Appraisal Inputs'!$C$346:$BK$390,14,0),"")="","",IFERROR(HLOOKUP(I149,'Appraisal Inputs'!$C$346:$BK$390,14,0),""))</f>
        <v/>
      </c>
      <c r="J162" s="300" t="str">
        <f>IF(IFERROR(HLOOKUP(J149,'Appraisal Inputs'!$C$346:$BK$390,14,0),"")="","",IFERROR(HLOOKUP(J149,'Appraisal Inputs'!$C$346:$BK$390,14,0),""))</f>
        <v/>
      </c>
      <c r="K162" s="299" t="str">
        <f>IF(IFERROR(HLOOKUP(K149,'Appraisal Inputs'!$C$346:$BK$390,14,0),"")="","",IFERROR(HLOOKUP(K149,'Appraisal Inputs'!$C$346:$BK$390,14,0),""))</f>
        <v/>
      </c>
      <c r="L162" s="300" t="str">
        <f>IF(IFERROR(HLOOKUP(L149,'Appraisal Inputs'!$C$346:$BK$390,14,0),"")="","",IFERROR(HLOOKUP(L149,'Appraisal Inputs'!$C$346:$BK$390,14,0),""))</f>
        <v/>
      </c>
      <c r="M162" s="299" t="str">
        <f>IF(IFERROR(HLOOKUP(M149,'Appraisal Inputs'!$C$346:$BK$390,14,0),"")="","",IFERROR(HLOOKUP(M149,'Appraisal Inputs'!$C$346:$BK$390,14,0),""))</f>
        <v/>
      </c>
      <c r="N162" s="300" t="str">
        <f>IF(IFERROR(HLOOKUP(N149,'Appraisal Inputs'!$C$346:$BK$390,14,0),"")="","",IFERROR(HLOOKUP(N149,'Appraisal Inputs'!$C$346:$BK$390,14,0),""))</f>
        <v/>
      </c>
      <c r="O162" s="299" t="str">
        <f>IF(IFERROR(HLOOKUP(O149,'Appraisal Inputs'!$C$346:$BK$390,14,0),"")="","",IFERROR(HLOOKUP(O149,'Appraisal Inputs'!$C$346:$BK$390,14,0),""))</f>
        <v/>
      </c>
      <c r="P162" s="300" t="str">
        <f>IF(IFERROR(HLOOKUP(P149,'Appraisal Inputs'!$C$346:$BK$390,14,0),"")="","",IFERROR(HLOOKUP(P149,'Appraisal Inputs'!$C$346:$BK$390,14,0),""))</f>
        <v/>
      </c>
      <c r="Q162" s="299" t="str">
        <f>IF(IFERROR(HLOOKUP(Q149,'Appraisal Inputs'!$C$346:$BK$390,14,0),"")="","",IFERROR(HLOOKUP(Q149,'Appraisal Inputs'!$C$346:$BK$390,14,0),""))</f>
        <v/>
      </c>
      <c r="R162" s="300" t="str">
        <f>IF(IFERROR(HLOOKUP(R149,'Appraisal Inputs'!$C$346:$BK$390,14,0),"")="","",IFERROR(HLOOKUP(R149,'Appraisal Inputs'!$C$346:$BK$390,14,0),""))</f>
        <v/>
      </c>
      <c r="S162" s="299" t="str">
        <f>IF(IFERROR(HLOOKUP(S149,'Appraisal Inputs'!$C$346:$BK$390,14,0),"")="","",IFERROR(HLOOKUP(S149,'Appraisal Inputs'!$C$346:$BK$390,14,0),""))</f>
        <v/>
      </c>
      <c r="T162" s="300" t="str">
        <f>IF(IFERROR(HLOOKUP(T149,'Appraisal Inputs'!$C$346:$BK$390,14,0),"")="","",IFERROR(HLOOKUP(T149,'Appraisal Inputs'!$C$346:$BK$390,14,0),""))</f>
        <v/>
      </c>
      <c r="U162" s="299" t="str">
        <f>IF(IFERROR(HLOOKUP(U149,'Appraisal Inputs'!$C$346:$BK$390,14,0),"")="","",IFERROR(HLOOKUP(U149,'Appraisal Inputs'!$C$346:$BK$390,14,0),""))</f>
        <v/>
      </c>
      <c r="V162" s="300" t="str">
        <f>IF(IFERROR(HLOOKUP(V149,'Appraisal Inputs'!$C$346:$BK$390,14,0),"")="","",IFERROR(HLOOKUP(V149,'Appraisal Inputs'!$C$346:$BK$390,14,0),""))</f>
        <v/>
      </c>
      <c r="W162" s="299" t="str">
        <f>IF(IFERROR(HLOOKUP(W149,'Appraisal Inputs'!$C$346:$BK$390,14,0),"")="","",IFERROR(HLOOKUP(W149,'Appraisal Inputs'!$C$346:$BK$390,14,0),""))</f>
        <v/>
      </c>
      <c r="X162" s="300" t="str">
        <f>IF(IFERROR(HLOOKUP(X149,'Appraisal Inputs'!$C$346:$BK$390,14,0),"")="","",IFERROR(HLOOKUP(X149,'Appraisal Inputs'!$C$346:$BK$390,14,0),""))</f>
        <v/>
      </c>
      <c r="Y162" s="299" t="str">
        <f>IF(IFERROR(HLOOKUP(Y149,'Appraisal Inputs'!$C$346:$BK$390,14,0),"")="","",IFERROR(HLOOKUP(Y149,'Appraisal Inputs'!$C$346:$BK$390,14,0),""))</f>
        <v/>
      </c>
      <c r="Z162" s="300" t="str">
        <f>IF(IFERROR(HLOOKUP(Z149,'Appraisal Inputs'!$C$346:$BK$390,14,0),"")="","",IFERROR(HLOOKUP(Z149,'Appraisal Inputs'!$C$346:$BK$390,14,0),""))</f>
        <v/>
      </c>
      <c r="AA162" s="299" t="str">
        <f>IF(IFERROR(HLOOKUP(AA149,'Appraisal Inputs'!$C$346:$BK$390,14,0),"")="","",IFERROR(HLOOKUP(AA149,'Appraisal Inputs'!$C$346:$BK$390,14,0),""))</f>
        <v/>
      </c>
      <c r="AB162" s="300" t="str">
        <f>IF(IFERROR(HLOOKUP(AB149,'Appraisal Inputs'!$C$346:$BK$390,14,0),"")="","",IFERROR(HLOOKUP(AB149,'Appraisal Inputs'!$C$346:$BK$390,14,0),""))</f>
        <v/>
      </c>
      <c r="AC162" s="299" t="str">
        <f>IF(IFERROR(HLOOKUP(AC149,'Appraisal Inputs'!$C$346:$BK$390,14,0),"")="","",IFERROR(HLOOKUP(AC149,'Appraisal Inputs'!$C$346:$BK$390,14,0),""))</f>
        <v/>
      </c>
      <c r="AD162" s="300" t="str">
        <f>IF(IFERROR(HLOOKUP(AD149,'Appraisal Inputs'!$C$346:$BK$390,14,0),"")="","",IFERROR(HLOOKUP(AD149,'Appraisal Inputs'!$C$346:$BK$390,14,0),""))</f>
        <v/>
      </c>
      <c r="AE162" s="299" t="str">
        <f>IF(IFERROR(HLOOKUP(AE149,'Appraisal Inputs'!$C$346:$BK$390,14,0),"")="","",IFERROR(HLOOKUP(AE149,'Appraisal Inputs'!$C$346:$BK$390,14,0),""))</f>
        <v/>
      </c>
      <c r="AF162" s="300" t="str">
        <f>IF(IFERROR(HLOOKUP(AF149,'Appraisal Inputs'!$C$346:$BK$390,14,0),"")="","",IFERROR(HLOOKUP(AF149,'Appraisal Inputs'!$C$346:$BK$390,14,0),""))</f>
        <v/>
      </c>
      <c r="AG162" s="299" t="str">
        <f>IF(IFERROR(HLOOKUP(AG149,'Appraisal Inputs'!$C$346:$BK$390,14,0),"")="","",IFERROR(HLOOKUP(AG149,'Appraisal Inputs'!$C$346:$BK$390,14,0),""))</f>
        <v/>
      </c>
      <c r="AH162" s="300" t="str">
        <f>IF(IFERROR(HLOOKUP(AH149,'Appraisal Inputs'!$C$346:$BK$390,14,0),"")="","",IFERROR(HLOOKUP(AH149,'Appraisal Inputs'!$C$346:$BK$390,14,0),""))</f>
        <v/>
      </c>
      <c r="AI162" s="299" t="str">
        <f>IF(IFERROR(HLOOKUP(AI149,'Appraisal Inputs'!$C$346:$BK$390,14,0),"")="","",IFERROR(HLOOKUP(AI149,'Appraisal Inputs'!$C$346:$BK$390,14,0),""))</f>
        <v/>
      </c>
      <c r="AJ162" s="300" t="str">
        <f>IF(IFERROR(HLOOKUP(AJ149,'Appraisal Inputs'!$C$346:$BK$390,14,0),"")="","",IFERROR(HLOOKUP(AJ149,'Appraisal Inputs'!$C$346:$BK$390,14,0),""))</f>
        <v/>
      </c>
      <c r="AK162" s="299" t="str">
        <f>IF(IFERROR(HLOOKUP(AK149,'Appraisal Inputs'!$C$346:$BK$390,14,0),"")="","",IFERROR(HLOOKUP(AK149,'Appraisal Inputs'!$C$346:$BK$390,14,0),""))</f>
        <v/>
      </c>
      <c r="AL162" s="300" t="str">
        <f>IF(IFERROR(HLOOKUP(AL149,'Appraisal Inputs'!$C$346:$BK$390,14,0),"")="","",IFERROR(HLOOKUP(AL149,'Appraisal Inputs'!$C$346:$BK$390,14,0),""))</f>
        <v/>
      </c>
      <c r="AM162" s="299" t="str">
        <f>IF(IFERROR(HLOOKUP(AM149,'Appraisal Inputs'!$C$346:$BK$390,14,0),"")="","",IFERROR(HLOOKUP(AM149,'Appraisal Inputs'!$C$346:$BK$390,14,0),""))</f>
        <v/>
      </c>
      <c r="AN162" s="300" t="str">
        <f>IF(IFERROR(HLOOKUP(AN149,'Appraisal Inputs'!$C$346:$BK$390,14,0),"")="","",IFERROR(HLOOKUP(AN149,'Appraisal Inputs'!$C$346:$BK$390,14,0),""))</f>
        <v/>
      </c>
      <c r="AO162" s="299" t="str">
        <f>IF(IFERROR(HLOOKUP(AO149,'Appraisal Inputs'!$C$346:$BK$390,14,0),"")="","",IFERROR(HLOOKUP(AO149,'Appraisal Inputs'!$C$346:$BK$390,14,0),""))</f>
        <v/>
      </c>
      <c r="AP162" s="300" t="str">
        <f>IF(IFERROR(HLOOKUP(AP149,'Appraisal Inputs'!$C$346:$BK$390,14,0),"")="","",IFERROR(HLOOKUP(AP149,'Appraisal Inputs'!$C$346:$BK$390,14,0),""))</f>
        <v/>
      </c>
      <c r="AQ162" s="299" t="str">
        <f>IF(IFERROR(HLOOKUP(AQ149,'Appraisal Inputs'!$C$346:$BK$390,14,0),"")="","",IFERROR(HLOOKUP(AQ149,'Appraisal Inputs'!$C$346:$BK$390,14,0),""))</f>
        <v/>
      </c>
      <c r="AR162" s="300" t="str">
        <f>IF(IFERROR(HLOOKUP(AR149,'Appraisal Inputs'!$C$346:$BK$390,14,0),"")="","",IFERROR(HLOOKUP(AR149,'Appraisal Inputs'!$C$346:$BK$390,14,0),""))</f>
        <v/>
      </c>
      <c r="AS162" s="299" t="str">
        <f>IF(IFERROR(HLOOKUP(AS149,'Appraisal Inputs'!$C$346:$BK$390,14,0),"")="","",IFERROR(HLOOKUP(AS149,'Appraisal Inputs'!$C$346:$BK$390,14,0),""))</f>
        <v/>
      </c>
      <c r="AT162" s="300" t="str">
        <f>IF(IFERROR(HLOOKUP(AT149,'Appraisal Inputs'!$C$346:$BK$390,14,0),"")="","",IFERROR(HLOOKUP(AT149,'Appraisal Inputs'!$C$346:$BK$390,14,0),""))</f>
        <v/>
      </c>
      <c r="AU162" s="299" t="str">
        <f>IF(IFERROR(HLOOKUP(AU149,'Appraisal Inputs'!$C$346:$BK$390,14,0),"")="","",IFERROR(HLOOKUP(AU149,'Appraisal Inputs'!$C$346:$BK$390,14,0),""))</f>
        <v/>
      </c>
      <c r="AV162" s="300" t="str">
        <f>IF(IFERROR(HLOOKUP(AV149,'Appraisal Inputs'!$C$346:$BK$390,14,0),"")="","",IFERROR(HLOOKUP(AV149,'Appraisal Inputs'!$C$346:$BK$390,14,0),""))</f>
        <v/>
      </c>
      <c r="AW162" s="299" t="str">
        <f>IF(IFERROR(HLOOKUP(AW149,'Appraisal Inputs'!$C$346:$BK$390,14,0),"")="","",IFERROR(HLOOKUP(AW149,'Appraisal Inputs'!$C$346:$BK$390,14,0),""))</f>
        <v/>
      </c>
      <c r="AX162" s="300" t="str">
        <f>IF(IFERROR(HLOOKUP(AX149,'Appraisal Inputs'!$C$346:$BK$390,14,0),"")="","",IFERROR(HLOOKUP(AX149,'Appraisal Inputs'!$C$346:$BK$390,14,0),""))</f>
        <v/>
      </c>
      <c r="AY162" s="299" t="str">
        <f>IF(IFERROR(HLOOKUP(AY149,'Appraisal Inputs'!$C$346:$BK$390,14,0),"")="","",IFERROR(HLOOKUP(AY149,'Appraisal Inputs'!$C$346:$BK$390,14,0),""))</f>
        <v/>
      </c>
      <c r="AZ162" s="300" t="str">
        <f>IF(IFERROR(HLOOKUP(AZ149,'Appraisal Inputs'!$C$346:$BK$390,14,0),"")="","",IFERROR(HLOOKUP(AZ149,'Appraisal Inputs'!$C$346:$BK$390,14,0),""))</f>
        <v/>
      </c>
      <c r="BA162" s="299" t="str">
        <f>IF(IFERROR(HLOOKUP(BA149,'Appraisal Inputs'!$C$346:$BK$390,14,0),"")="","",IFERROR(HLOOKUP(BA149,'Appraisal Inputs'!$C$346:$BK$390,14,0),""))</f>
        <v/>
      </c>
      <c r="BB162" s="300" t="str">
        <f>IF(IFERROR(HLOOKUP(BB149,'Appraisal Inputs'!$C$346:$BK$390,14,0),"")="","",IFERROR(HLOOKUP(BB149,'Appraisal Inputs'!$C$346:$BK$390,14,0),""))</f>
        <v/>
      </c>
      <c r="BC162" s="299" t="str">
        <f>IF(IFERROR(HLOOKUP(BC149,'Appraisal Inputs'!$C$346:$BK$390,14,0),"")="","",IFERROR(HLOOKUP(BC149,'Appraisal Inputs'!$C$346:$BK$390,14,0),""))</f>
        <v/>
      </c>
      <c r="BD162" s="300" t="str">
        <f>IF(IFERROR(HLOOKUP(BD149,'Appraisal Inputs'!$C$346:$BK$390,14,0),"")="","",IFERROR(HLOOKUP(BD149,'Appraisal Inputs'!$C$346:$BK$390,14,0),""))</f>
        <v/>
      </c>
      <c r="BE162" s="299" t="str">
        <f>IF(IFERROR(HLOOKUP(BE149,'Appraisal Inputs'!$C$346:$BK$390,14,0),"")="","",IFERROR(HLOOKUP(BE149,'Appraisal Inputs'!$C$346:$BK$390,14,0),""))</f>
        <v/>
      </c>
      <c r="BF162" s="300" t="str">
        <f>IF(IFERROR(HLOOKUP(BF149,'Appraisal Inputs'!$C$346:$BK$390,14,0),"")="","",IFERROR(HLOOKUP(BF149,'Appraisal Inputs'!$C$346:$BK$390,14,0),""))</f>
        <v/>
      </c>
      <c r="BG162" s="299" t="str">
        <f>IF(IFERROR(HLOOKUP(BG149,'Appraisal Inputs'!$C$346:$BK$390,14,0),"")="","",IFERROR(HLOOKUP(BG149,'Appraisal Inputs'!$C$346:$BK$390,14,0),""))</f>
        <v/>
      </c>
      <c r="BH162" s="300" t="str">
        <f>IF(IFERROR(HLOOKUP(BH149,'Appraisal Inputs'!$C$346:$BK$390,14,0),"")="","",IFERROR(HLOOKUP(BH149,'Appraisal Inputs'!$C$346:$BK$390,14,0),""))</f>
        <v/>
      </c>
      <c r="BI162" s="299" t="str">
        <f>IF(IFERROR(HLOOKUP(BI149,'Appraisal Inputs'!$C$346:$BK$390,14,0),"")="","",IFERROR(HLOOKUP(BI149,'Appraisal Inputs'!$C$346:$BK$390,14,0),""))</f>
        <v/>
      </c>
      <c r="BJ162" s="315" t="str">
        <f>IF(IFERROR(HLOOKUP(BJ149,'Appraisal Inputs'!$C$346:$BK$390,14,0),"")="","",IFERROR(HLOOKUP(BJ149,'Appraisal Inputs'!$C$346:$BK$390,14,0),""))</f>
        <v/>
      </c>
      <c r="BL162" s="299">
        <f t="shared" si="7"/>
        <v>0</v>
      </c>
      <c r="BM162" s="318" t="str">
        <f t="shared" si="6"/>
        <v>No</v>
      </c>
    </row>
    <row r="163" spans="1:65" x14ac:dyDescent="0.25">
      <c r="A163" s="86"/>
      <c r="B163" s="143" t="str">
        <f>'Appraisal Inputs'!C360</f>
        <v>Comp 11</v>
      </c>
      <c r="C163" s="299" t="str">
        <f>IF(IFERROR(HLOOKUP(C149,'Appraisal Inputs'!$C$346:$BK$390,15,0),"")="","",IFERROR(HLOOKUP(C149,'Appraisal Inputs'!$C$346:$BK$390,15,0),""))</f>
        <v/>
      </c>
      <c r="D163" s="300" t="str">
        <f>IF(IFERROR(HLOOKUP(D149,'Appraisal Inputs'!$C$346:$BK$390,15,0),"")="","",IFERROR(HLOOKUP(D149,'Appraisal Inputs'!$C$346:$BK$390,15,0),""))</f>
        <v/>
      </c>
      <c r="E163" s="299" t="str">
        <f>IF(IFERROR(HLOOKUP(E149,'Appraisal Inputs'!$C$346:$BK$390,15,0),"")="","",IFERROR(HLOOKUP(E149,'Appraisal Inputs'!$C$346:$BK$390,15,0),""))</f>
        <v/>
      </c>
      <c r="F163" s="300" t="str">
        <f>IF(IFERROR(HLOOKUP(F149,'Appraisal Inputs'!$C$346:$BK$390,15,0),"")="","",IFERROR(HLOOKUP(F149,'Appraisal Inputs'!$C$346:$BK$390,15,0),""))</f>
        <v/>
      </c>
      <c r="G163" s="299" t="str">
        <f>IF(IFERROR(HLOOKUP(G149,'Appraisal Inputs'!$C$346:$BK$390,15,0),"")="","",IFERROR(HLOOKUP(G149,'Appraisal Inputs'!$C$346:$BK$390,15,0),""))</f>
        <v/>
      </c>
      <c r="H163" s="300" t="str">
        <f>IF(IFERROR(HLOOKUP(H149,'Appraisal Inputs'!$C$346:$BK$390,15,0),"")="","",IFERROR(HLOOKUP(H149,'Appraisal Inputs'!$C$346:$BK$390,15,0),""))</f>
        <v/>
      </c>
      <c r="I163" s="299" t="str">
        <f>IF(IFERROR(HLOOKUP(I149,'Appraisal Inputs'!$C$346:$BK$390,15,0),"")="","",IFERROR(HLOOKUP(I149,'Appraisal Inputs'!$C$346:$BK$390,15,0),""))</f>
        <v/>
      </c>
      <c r="J163" s="300" t="str">
        <f>IF(IFERROR(HLOOKUP(J149,'Appraisal Inputs'!$C$346:$BK$390,15,0),"")="","",IFERROR(HLOOKUP(J149,'Appraisal Inputs'!$C$346:$BK$390,15,0),""))</f>
        <v/>
      </c>
      <c r="K163" s="299" t="str">
        <f>IF(IFERROR(HLOOKUP(K149,'Appraisal Inputs'!$C$346:$BK$390,15,0),"")="","",IFERROR(HLOOKUP(K149,'Appraisal Inputs'!$C$346:$BK$390,15,0),""))</f>
        <v/>
      </c>
      <c r="L163" s="300" t="str">
        <f>IF(IFERROR(HLOOKUP(L149,'Appraisal Inputs'!$C$346:$BK$390,15,0),"")="","",IFERROR(HLOOKUP(L149,'Appraisal Inputs'!$C$346:$BK$390,15,0),""))</f>
        <v/>
      </c>
      <c r="M163" s="299" t="str">
        <f>IF(IFERROR(HLOOKUP(M149,'Appraisal Inputs'!$C$346:$BK$390,15,0),"")="","",IFERROR(HLOOKUP(M149,'Appraisal Inputs'!$C$346:$BK$390,15,0),""))</f>
        <v/>
      </c>
      <c r="N163" s="300" t="str">
        <f>IF(IFERROR(HLOOKUP(N149,'Appraisal Inputs'!$C$346:$BK$390,15,0),"")="","",IFERROR(HLOOKUP(N149,'Appraisal Inputs'!$C$346:$BK$390,15,0),""))</f>
        <v/>
      </c>
      <c r="O163" s="299" t="str">
        <f>IF(IFERROR(HLOOKUP(O149,'Appraisal Inputs'!$C$346:$BK$390,15,0),"")="","",IFERROR(HLOOKUP(O149,'Appraisal Inputs'!$C$346:$BK$390,15,0),""))</f>
        <v/>
      </c>
      <c r="P163" s="300" t="str">
        <f>IF(IFERROR(HLOOKUP(P149,'Appraisal Inputs'!$C$346:$BK$390,15,0),"")="","",IFERROR(HLOOKUP(P149,'Appraisal Inputs'!$C$346:$BK$390,15,0),""))</f>
        <v/>
      </c>
      <c r="Q163" s="299" t="str">
        <f>IF(IFERROR(HLOOKUP(Q149,'Appraisal Inputs'!$C$346:$BK$390,15,0),"")="","",IFERROR(HLOOKUP(Q149,'Appraisal Inputs'!$C$346:$BK$390,15,0),""))</f>
        <v/>
      </c>
      <c r="R163" s="300" t="str">
        <f>IF(IFERROR(HLOOKUP(R149,'Appraisal Inputs'!$C$346:$BK$390,15,0),"")="","",IFERROR(HLOOKUP(R149,'Appraisal Inputs'!$C$346:$BK$390,15,0),""))</f>
        <v/>
      </c>
      <c r="S163" s="299" t="str">
        <f>IF(IFERROR(HLOOKUP(S149,'Appraisal Inputs'!$C$346:$BK$390,15,0),"")="","",IFERROR(HLOOKUP(S149,'Appraisal Inputs'!$C$346:$BK$390,15,0),""))</f>
        <v/>
      </c>
      <c r="T163" s="300" t="str">
        <f>IF(IFERROR(HLOOKUP(T149,'Appraisal Inputs'!$C$346:$BK$390,15,0),"")="","",IFERROR(HLOOKUP(T149,'Appraisal Inputs'!$C$346:$BK$390,15,0),""))</f>
        <v/>
      </c>
      <c r="U163" s="299" t="str">
        <f>IF(IFERROR(HLOOKUP(U149,'Appraisal Inputs'!$C$346:$BK$390,15,0),"")="","",IFERROR(HLOOKUP(U149,'Appraisal Inputs'!$C$346:$BK$390,15,0),""))</f>
        <v/>
      </c>
      <c r="V163" s="300" t="str">
        <f>IF(IFERROR(HLOOKUP(V149,'Appraisal Inputs'!$C$346:$BK$390,15,0),"")="","",IFERROR(HLOOKUP(V149,'Appraisal Inputs'!$C$346:$BK$390,15,0),""))</f>
        <v/>
      </c>
      <c r="W163" s="299" t="str">
        <f>IF(IFERROR(HLOOKUP(W149,'Appraisal Inputs'!$C$346:$BK$390,15,0),"")="","",IFERROR(HLOOKUP(W149,'Appraisal Inputs'!$C$346:$BK$390,15,0),""))</f>
        <v/>
      </c>
      <c r="X163" s="300" t="str">
        <f>IF(IFERROR(HLOOKUP(X149,'Appraisal Inputs'!$C$346:$BK$390,15,0),"")="","",IFERROR(HLOOKUP(X149,'Appraisal Inputs'!$C$346:$BK$390,15,0),""))</f>
        <v/>
      </c>
      <c r="Y163" s="299" t="str">
        <f>IF(IFERROR(HLOOKUP(Y149,'Appraisal Inputs'!$C$346:$BK$390,15,0),"")="","",IFERROR(HLOOKUP(Y149,'Appraisal Inputs'!$C$346:$BK$390,15,0),""))</f>
        <v/>
      </c>
      <c r="Z163" s="300" t="str">
        <f>IF(IFERROR(HLOOKUP(Z149,'Appraisal Inputs'!$C$346:$BK$390,15,0),"")="","",IFERROR(HLOOKUP(Z149,'Appraisal Inputs'!$C$346:$BK$390,15,0),""))</f>
        <v/>
      </c>
      <c r="AA163" s="299" t="str">
        <f>IF(IFERROR(HLOOKUP(AA149,'Appraisal Inputs'!$C$346:$BK$390,15,0),"")="","",IFERROR(HLOOKUP(AA149,'Appraisal Inputs'!$C$346:$BK$390,15,0),""))</f>
        <v/>
      </c>
      <c r="AB163" s="300" t="str">
        <f>IF(IFERROR(HLOOKUP(AB149,'Appraisal Inputs'!$C$346:$BK$390,15,0),"")="","",IFERROR(HLOOKUP(AB149,'Appraisal Inputs'!$C$346:$BK$390,15,0),""))</f>
        <v/>
      </c>
      <c r="AC163" s="299" t="str">
        <f>IF(IFERROR(HLOOKUP(AC149,'Appraisal Inputs'!$C$346:$BK$390,15,0),"")="","",IFERROR(HLOOKUP(AC149,'Appraisal Inputs'!$C$346:$BK$390,15,0),""))</f>
        <v/>
      </c>
      <c r="AD163" s="300" t="str">
        <f>IF(IFERROR(HLOOKUP(AD149,'Appraisal Inputs'!$C$346:$BK$390,15,0),"")="","",IFERROR(HLOOKUP(AD149,'Appraisal Inputs'!$C$346:$BK$390,15,0),""))</f>
        <v/>
      </c>
      <c r="AE163" s="299" t="str">
        <f>IF(IFERROR(HLOOKUP(AE149,'Appraisal Inputs'!$C$346:$BK$390,15,0),"")="","",IFERROR(HLOOKUP(AE149,'Appraisal Inputs'!$C$346:$BK$390,15,0),""))</f>
        <v/>
      </c>
      <c r="AF163" s="300" t="str">
        <f>IF(IFERROR(HLOOKUP(AF149,'Appraisal Inputs'!$C$346:$BK$390,15,0),"")="","",IFERROR(HLOOKUP(AF149,'Appraisal Inputs'!$C$346:$BK$390,15,0),""))</f>
        <v/>
      </c>
      <c r="AG163" s="299" t="str">
        <f>IF(IFERROR(HLOOKUP(AG149,'Appraisal Inputs'!$C$346:$BK$390,15,0),"")="","",IFERROR(HLOOKUP(AG149,'Appraisal Inputs'!$C$346:$BK$390,15,0),""))</f>
        <v/>
      </c>
      <c r="AH163" s="300" t="str">
        <f>IF(IFERROR(HLOOKUP(AH149,'Appraisal Inputs'!$C$346:$BK$390,15,0),"")="","",IFERROR(HLOOKUP(AH149,'Appraisal Inputs'!$C$346:$BK$390,15,0),""))</f>
        <v/>
      </c>
      <c r="AI163" s="299" t="str">
        <f>IF(IFERROR(HLOOKUP(AI149,'Appraisal Inputs'!$C$346:$BK$390,15,0),"")="","",IFERROR(HLOOKUP(AI149,'Appraisal Inputs'!$C$346:$BK$390,15,0),""))</f>
        <v/>
      </c>
      <c r="AJ163" s="300" t="str">
        <f>IF(IFERROR(HLOOKUP(AJ149,'Appraisal Inputs'!$C$346:$BK$390,15,0),"")="","",IFERROR(HLOOKUP(AJ149,'Appraisal Inputs'!$C$346:$BK$390,15,0),""))</f>
        <v/>
      </c>
      <c r="AK163" s="299" t="str">
        <f>IF(IFERROR(HLOOKUP(AK149,'Appraisal Inputs'!$C$346:$BK$390,15,0),"")="","",IFERROR(HLOOKUP(AK149,'Appraisal Inputs'!$C$346:$BK$390,15,0),""))</f>
        <v/>
      </c>
      <c r="AL163" s="300" t="str">
        <f>IF(IFERROR(HLOOKUP(AL149,'Appraisal Inputs'!$C$346:$BK$390,15,0),"")="","",IFERROR(HLOOKUP(AL149,'Appraisal Inputs'!$C$346:$BK$390,15,0),""))</f>
        <v/>
      </c>
      <c r="AM163" s="299" t="str">
        <f>IF(IFERROR(HLOOKUP(AM149,'Appraisal Inputs'!$C$346:$BK$390,15,0),"")="","",IFERROR(HLOOKUP(AM149,'Appraisal Inputs'!$C$346:$BK$390,15,0),""))</f>
        <v/>
      </c>
      <c r="AN163" s="300" t="str">
        <f>IF(IFERROR(HLOOKUP(AN149,'Appraisal Inputs'!$C$346:$BK$390,15,0),"")="","",IFERROR(HLOOKUP(AN149,'Appraisal Inputs'!$C$346:$BK$390,15,0),""))</f>
        <v/>
      </c>
      <c r="AO163" s="299" t="str">
        <f>IF(IFERROR(HLOOKUP(AO149,'Appraisal Inputs'!$C$346:$BK$390,15,0),"")="","",IFERROR(HLOOKUP(AO149,'Appraisal Inputs'!$C$346:$BK$390,15,0),""))</f>
        <v/>
      </c>
      <c r="AP163" s="300" t="str">
        <f>IF(IFERROR(HLOOKUP(AP149,'Appraisal Inputs'!$C$346:$BK$390,15,0),"")="","",IFERROR(HLOOKUP(AP149,'Appraisal Inputs'!$C$346:$BK$390,15,0),""))</f>
        <v/>
      </c>
      <c r="AQ163" s="299" t="str">
        <f>IF(IFERROR(HLOOKUP(AQ149,'Appraisal Inputs'!$C$346:$BK$390,15,0),"")="","",IFERROR(HLOOKUP(AQ149,'Appraisal Inputs'!$C$346:$BK$390,15,0),""))</f>
        <v/>
      </c>
      <c r="AR163" s="300" t="str">
        <f>IF(IFERROR(HLOOKUP(AR149,'Appraisal Inputs'!$C$346:$BK$390,15,0),"")="","",IFERROR(HLOOKUP(AR149,'Appraisal Inputs'!$C$346:$BK$390,15,0),""))</f>
        <v/>
      </c>
      <c r="AS163" s="299" t="str">
        <f>IF(IFERROR(HLOOKUP(AS149,'Appraisal Inputs'!$C$346:$BK$390,15,0),"")="","",IFERROR(HLOOKUP(AS149,'Appraisal Inputs'!$C$346:$BK$390,15,0),""))</f>
        <v/>
      </c>
      <c r="AT163" s="300" t="str">
        <f>IF(IFERROR(HLOOKUP(AT149,'Appraisal Inputs'!$C$346:$BK$390,15,0),"")="","",IFERROR(HLOOKUP(AT149,'Appraisal Inputs'!$C$346:$BK$390,15,0),""))</f>
        <v/>
      </c>
      <c r="AU163" s="299" t="str">
        <f>IF(IFERROR(HLOOKUP(AU149,'Appraisal Inputs'!$C$346:$BK$390,15,0),"")="","",IFERROR(HLOOKUP(AU149,'Appraisal Inputs'!$C$346:$BK$390,15,0),""))</f>
        <v/>
      </c>
      <c r="AV163" s="300" t="str">
        <f>IF(IFERROR(HLOOKUP(AV149,'Appraisal Inputs'!$C$346:$BK$390,15,0),"")="","",IFERROR(HLOOKUP(AV149,'Appraisal Inputs'!$C$346:$BK$390,15,0),""))</f>
        <v/>
      </c>
      <c r="AW163" s="299" t="str">
        <f>IF(IFERROR(HLOOKUP(AW149,'Appraisal Inputs'!$C$346:$BK$390,15,0),"")="","",IFERROR(HLOOKUP(AW149,'Appraisal Inputs'!$C$346:$BK$390,15,0),""))</f>
        <v/>
      </c>
      <c r="AX163" s="300" t="str">
        <f>IF(IFERROR(HLOOKUP(AX149,'Appraisal Inputs'!$C$346:$BK$390,15,0),"")="","",IFERROR(HLOOKUP(AX149,'Appraisal Inputs'!$C$346:$BK$390,15,0),""))</f>
        <v/>
      </c>
      <c r="AY163" s="299" t="str">
        <f>IF(IFERROR(HLOOKUP(AY149,'Appraisal Inputs'!$C$346:$BK$390,15,0),"")="","",IFERROR(HLOOKUP(AY149,'Appraisal Inputs'!$C$346:$BK$390,15,0),""))</f>
        <v/>
      </c>
      <c r="AZ163" s="300" t="str">
        <f>IF(IFERROR(HLOOKUP(AZ149,'Appraisal Inputs'!$C$346:$BK$390,15,0),"")="","",IFERROR(HLOOKUP(AZ149,'Appraisal Inputs'!$C$346:$BK$390,15,0),""))</f>
        <v/>
      </c>
      <c r="BA163" s="299" t="str">
        <f>IF(IFERROR(HLOOKUP(BA149,'Appraisal Inputs'!$C$346:$BK$390,15,0),"")="","",IFERROR(HLOOKUP(BA149,'Appraisal Inputs'!$C$346:$BK$390,15,0),""))</f>
        <v/>
      </c>
      <c r="BB163" s="300" t="str">
        <f>IF(IFERROR(HLOOKUP(BB149,'Appraisal Inputs'!$C$346:$BK$390,15,0),"")="","",IFERROR(HLOOKUP(BB149,'Appraisal Inputs'!$C$346:$BK$390,15,0),""))</f>
        <v/>
      </c>
      <c r="BC163" s="299" t="str">
        <f>IF(IFERROR(HLOOKUP(BC149,'Appraisal Inputs'!$C$346:$BK$390,15,0),"")="","",IFERROR(HLOOKUP(BC149,'Appraisal Inputs'!$C$346:$BK$390,15,0),""))</f>
        <v/>
      </c>
      <c r="BD163" s="300" t="str">
        <f>IF(IFERROR(HLOOKUP(BD149,'Appraisal Inputs'!$C$346:$BK$390,15,0),"")="","",IFERROR(HLOOKUP(BD149,'Appraisal Inputs'!$C$346:$BK$390,15,0),""))</f>
        <v/>
      </c>
      <c r="BE163" s="299" t="str">
        <f>IF(IFERROR(HLOOKUP(BE149,'Appraisal Inputs'!$C$346:$BK$390,15,0),"")="","",IFERROR(HLOOKUP(BE149,'Appraisal Inputs'!$C$346:$BK$390,15,0),""))</f>
        <v/>
      </c>
      <c r="BF163" s="300" t="str">
        <f>IF(IFERROR(HLOOKUP(BF149,'Appraisal Inputs'!$C$346:$BK$390,15,0),"")="","",IFERROR(HLOOKUP(BF149,'Appraisal Inputs'!$C$346:$BK$390,15,0),""))</f>
        <v/>
      </c>
      <c r="BG163" s="299" t="str">
        <f>IF(IFERROR(HLOOKUP(BG149,'Appraisal Inputs'!$C$346:$BK$390,15,0),"")="","",IFERROR(HLOOKUP(BG149,'Appraisal Inputs'!$C$346:$BK$390,15,0),""))</f>
        <v/>
      </c>
      <c r="BH163" s="300" t="str">
        <f>IF(IFERROR(HLOOKUP(BH149,'Appraisal Inputs'!$C$346:$BK$390,15,0),"")="","",IFERROR(HLOOKUP(BH149,'Appraisal Inputs'!$C$346:$BK$390,15,0),""))</f>
        <v/>
      </c>
      <c r="BI163" s="299" t="str">
        <f>IF(IFERROR(HLOOKUP(BI149,'Appraisal Inputs'!$C$346:$BK$390,15,0),"")="","",IFERROR(HLOOKUP(BI149,'Appraisal Inputs'!$C$346:$BK$390,15,0),""))</f>
        <v/>
      </c>
      <c r="BJ163" s="315" t="str">
        <f>IF(IFERROR(HLOOKUP(BJ149,'Appraisal Inputs'!$C$346:$BK$390,15,0),"")="","",IFERROR(HLOOKUP(BJ149,'Appraisal Inputs'!$C$346:$BK$390,15,0),""))</f>
        <v/>
      </c>
      <c r="BL163" s="299">
        <f t="shared" si="7"/>
        <v>0</v>
      </c>
      <c r="BM163" s="318" t="str">
        <f t="shared" si="6"/>
        <v>No</v>
      </c>
    </row>
    <row r="164" spans="1:65" x14ac:dyDescent="0.25">
      <c r="A164" s="86"/>
      <c r="B164" s="143" t="str">
        <f>'Appraisal Inputs'!C361</f>
        <v>Comp 12</v>
      </c>
      <c r="C164" s="299" t="str">
        <f>IF(IFERROR(HLOOKUP(C149,'Appraisal Inputs'!$C$346:$BK$390,16,0),"")="","",IFERROR(HLOOKUP(C149,'Appraisal Inputs'!$C$346:$BK$390,16,0),""))</f>
        <v/>
      </c>
      <c r="D164" s="300" t="str">
        <f>IF(IFERROR(HLOOKUP(D149,'Appraisal Inputs'!$C$346:$BK$390,16,0),"")="","",IFERROR(HLOOKUP(D149,'Appraisal Inputs'!$C$346:$BK$390,16,0),""))</f>
        <v/>
      </c>
      <c r="E164" s="299" t="str">
        <f>IF(IFERROR(HLOOKUP(E149,'Appraisal Inputs'!$C$346:$BK$390,16,0),"")="","",IFERROR(HLOOKUP(E149,'Appraisal Inputs'!$C$346:$BK$390,16,0),""))</f>
        <v/>
      </c>
      <c r="F164" s="300" t="str">
        <f>IF(IFERROR(HLOOKUP(F149,'Appraisal Inputs'!$C$346:$BK$390,16,0),"")="","",IFERROR(HLOOKUP(F149,'Appraisal Inputs'!$C$346:$BK$390,16,0),""))</f>
        <v/>
      </c>
      <c r="G164" s="299" t="str">
        <f>IF(IFERROR(HLOOKUP(G149,'Appraisal Inputs'!$C$346:$BK$390,16,0),"")="","",IFERROR(HLOOKUP(G149,'Appraisal Inputs'!$C$346:$BK$390,16,0),""))</f>
        <v/>
      </c>
      <c r="H164" s="300" t="str">
        <f>IF(IFERROR(HLOOKUP(H149,'Appraisal Inputs'!$C$346:$BK$390,16,0),"")="","",IFERROR(HLOOKUP(H149,'Appraisal Inputs'!$C$346:$BK$390,16,0),""))</f>
        <v/>
      </c>
      <c r="I164" s="299" t="str">
        <f>IF(IFERROR(HLOOKUP(I149,'Appraisal Inputs'!$C$346:$BK$390,16,0),"")="","",IFERROR(HLOOKUP(I149,'Appraisal Inputs'!$C$346:$BK$390,16,0),""))</f>
        <v/>
      </c>
      <c r="J164" s="300" t="str">
        <f>IF(IFERROR(HLOOKUP(J149,'Appraisal Inputs'!$C$346:$BK$390,16,0),"")="","",IFERROR(HLOOKUP(J149,'Appraisal Inputs'!$C$346:$BK$390,16,0),""))</f>
        <v/>
      </c>
      <c r="K164" s="299" t="str">
        <f>IF(IFERROR(HLOOKUP(K149,'Appraisal Inputs'!$C$346:$BK$390,16,0),"")="","",IFERROR(HLOOKUP(K149,'Appraisal Inputs'!$C$346:$BK$390,16,0),""))</f>
        <v/>
      </c>
      <c r="L164" s="300" t="str">
        <f>IF(IFERROR(HLOOKUP(L149,'Appraisal Inputs'!$C$346:$BK$390,16,0),"")="","",IFERROR(HLOOKUP(L149,'Appraisal Inputs'!$C$346:$BK$390,16,0),""))</f>
        <v/>
      </c>
      <c r="M164" s="299" t="str">
        <f>IF(IFERROR(HLOOKUP(M149,'Appraisal Inputs'!$C$346:$BK$390,16,0),"")="","",IFERROR(HLOOKUP(M149,'Appraisal Inputs'!$C$346:$BK$390,16,0),""))</f>
        <v/>
      </c>
      <c r="N164" s="300" t="str">
        <f>IF(IFERROR(HLOOKUP(N149,'Appraisal Inputs'!$C$346:$BK$390,16,0),"")="","",IFERROR(HLOOKUP(N149,'Appraisal Inputs'!$C$346:$BK$390,16,0),""))</f>
        <v/>
      </c>
      <c r="O164" s="299" t="str">
        <f>IF(IFERROR(HLOOKUP(O149,'Appraisal Inputs'!$C$346:$BK$390,16,0),"")="","",IFERROR(HLOOKUP(O149,'Appraisal Inputs'!$C$346:$BK$390,16,0),""))</f>
        <v/>
      </c>
      <c r="P164" s="300" t="str">
        <f>IF(IFERROR(HLOOKUP(P149,'Appraisal Inputs'!$C$346:$BK$390,16,0),"")="","",IFERROR(HLOOKUP(P149,'Appraisal Inputs'!$C$346:$BK$390,16,0),""))</f>
        <v/>
      </c>
      <c r="Q164" s="299" t="str">
        <f>IF(IFERROR(HLOOKUP(Q149,'Appraisal Inputs'!$C$346:$BK$390,16,0),"")="","",IFERROR(HLOOKUP(Q149,'Appraisal Inputs'!$C$346:$BK$390,16,0),""))</f>
        <v/>
      </c>
      <c r="R164" s="300" t="str">
        <f>IF(IFERROR(HLOOKUP(R149,'Appraisal Inputs'!$C$346:$BK$390,16,0),"")="","",IFERROR(HLOOKUP(R149,'Appraisal Inputs'!$C$346:$BK$390,16,0),""))</f>
        <v/>
      </c>
      <c r="S164" s="299" t="str">
        <f>IF(IFERROR(HLOOKUP(S149,'Appraisal Inputs'!$C$346:$BK$390,16,0),"")="","",IFERROR(HLOOKUP(S149,'Appraisal Inputs'!$C$346:$BK$390,16,0),""))</f>
        <v/>
      </c>
      <c r="T164" s="300" t="str">
        <f>IF(IFERROR(HLOOKUP(T149,'Appraisal Inputs'!$C$346:$BK$390,16,0),"")="","",IFERROR(HLOOKUP(T149,'Appraisal Inputs'!$C$346:$BK$390,16,0),""))</f>
        <v/>
      </c>
      <c r="U164" s="299" t="str">
        <f>IF(IFERROR(HLOOKUP(U149,'Appraisal Inputs'!$C$346:$BK$390,16,0),"")="","",IFERROR(HLOOKUP(U149,'Appraisal Inputs'!$C$346:$BK$390,16,0),""))</f>
        <v/>
      </c>
      <c r="V164" s="300" t="str">
        <f>IF(IFERROR(HLOOKUP(V149,'Appraisal Inputs'!$C$346:$BK$390,16,0),"")="","",IFERROR(HLOOKUP(V149,'Appraisal Inputs'!$C$346:$BK$390,16,0),""))</f>
        <v/>
      </c>
      <c r="W164" s="299" t="str">
        <f>IF(IFERROR(HLOOKUP(W149,'Appraisal Inputs'!$C$346:$BK$390,16,0),"")="","",IFERROR(HLOOKUP(W149,'Appraisal Inputs'!$C$346:$BK$390,16,0),""))</f>
        <v/>
      </c>
      <c r="X164" s="300" t="str">
        <f>IF(IFERROR(HLOOKUP(X149,'Appraisal Inputs'!$C$346:$BK$390,16,0),"")="","",IFERROR(HLOOKUP(X149,'Appraisal Inputs'!$C$346:$BK$390,16,0),""))</f>
        <v/>
      </c>
      <c r="Y164" s="299" t="str">
        <f>IF(IFERROR(HLOOKUP(Y149,'Appraisal Inputs'!$C$346:$BK$390,16,0),"")="","",IFERROR(HLOOKUP(Y149,'Appraisal Inputs'!$C$346:$BK$390,16,0),""))</f>
        <v/>
      </c>
      <c r="Z164" s="300" t="str">
        <f>IF(IFERROR(HLOOKUP(Z149,'Appraisal Inputs'!$C$346:$BK$390,16,0),"")="","",IFERROR(HLOOKUP(Z149,'Appraisal Inputs'!$C$346:$BK$390,16,0),""))</f>
        <v/>
      </c>
      <c r="AA164" s="299" t="str">
        <f>IF(IFERROR(HLOOKUP(AA149,'Appraisal Inputs'!$C$346:$BK$390,16,0),"")="","",IFERROR(HLOOKUP(AA149,'Appraisal Inputs'!$C$346:$BK$390,16,0),""))</f>
        <v/>
      </c>
      <c r="AB164" s="300" t="str">
        <f>IF(IFERROR(HLOOKUP(AB149,'Appraisal Inputs'!$C$346:$BK$390,16,0),"")="","",IFERROR(HLOOKUP(AB149,'Appraisal Inputs'!$C$346:$BK$390,16,0),""))</f>
        <v/>
      </c>
      <c r="AC164" s="299" t="str">
        <f>IF(IFERROR(HLOOKUP(AC149,'Appraisal Inputs'!$C$346:$BK$390,16,0),"")="","",IFERROR(HLOOKUP(AC149,'Appraisal Inputs'!$C$346:$BK$390,16,0),""))</f>
        <v/>
      </c>
      <c r="AD164" s="300" t="str">
        <f>IF(IFERROR(HLOOKUP(AD149,'Appraisal Inputs'!$C$346:$BK$390,16,0),"")="","",IFERROR(HLOOKUP(AD149,'Appraisal Inputs'!$C$346:$BK$390,16,0),""))</f>
        <v/>
      </c>
      <c r="AE164" s="299" t="str">
        <f>IF(IFERROR(HLOOKUP(AE149,'Appraisal Inputs'!$C$346:$BK$390,16,0),"")="","",IFERROR(HLOOKUP(AE149,'Appraisal Inputs'!$C$346:$BK$390,16,0),""))</f>
        <v/>
      </c>
      <c r="AF164" s="300" t="str">
        <f>IF(IFERROR(HLOOKUP(AF149,'Appraisal Inputs'!$C$346:$BK$390,16,0),"")="","",IFERROR(HLOOKUP(AF149,'Appraisal Inputs'!$C$346:$BK$390,16,0),""))</f>
        <v/>
      </c>
      <c r="AG164" s="299" t="str">
        <f>IF(IFERROR(HLOOKUP(AG149,'Appraisal Inputs'!$C$346:$BK$390,16,0),"")="","",IFERROR(HLOOKUP(AG149,'Appraisal Inputs'!$C$346:$BK$390,16,0),""))</f>
        <v/>
      </c>
      <c r="AH164" s="300" t="str">
        <f>IF(IFERROR(HLOOKUP(AH149,'Appraisal Inputs'!$C$346:$BK$390,16,0),"")="","",IFERROR(HLOOKUP(AH149,'Appraisal Inputs'!$C$346:$BK$390,16,0),""))</f>
        <v/>
      </c>
      <c r="AI164" s="299" t="str">
        <f>IF(IFERROR(HLOOKUP(AI149,'Appraisal Inputs'!$C$346:$BK$390,16,0),"")="","",IFERROR(HLOOKUP(AI149,'Appraisal Inputs'!$C$346:$BK$390,16,0),""))</f>
        <v/>
      </c>
      <c r="AJ164" s="300" t="str">
        <f>IF(IFERROR(HLOOKUP(AJ149,'Appraisal Inputs'!$C$346:$BK$390,16,0),"")="","",IFERROR(HLOOKUP(AJ149,'Appraisal Inputs'!$C$346:$BK$390,16,0),""))</f>
        <v/>
      </c>
      <c r="AK164" s="299" t="str">
        <f>IF(IFERROR(HLOOKUP(AK149,'Appraisal Inputs'!$C$346:$BK$390,16,0),"")="","",IFERROR(HLOOKUP(AK149,'Appraisal Inputs'!$C$346:$BK$390,16,0),""))</f>
        <v/>
      </c>
      <c r="AL164" s="300" t="str">
        <f>IF(IFERROR(HLOOKUP(AL149,'Appraisal Inputs'!$C$346:$BK$390,16,0),"")="","",IFERROR(HLOOKUP(AL149,'Appraisal Inputs'!$C$346:$BK$390,16,0),""))</f>
        <v/>
      </c>
      <c r="AM164" s="299" t="str">
        <f>IF(IFERROR(HLOOKUP(AM149,'Appraisal Inputs'!$C$346:$BK$390,16,0),"")="","",IFERROR(HLOOKUP(AM149,'Appraisal Inputs'!$C$346:$BK$390,16,0),""))</f>
        <v/>
      </c>
      <c r="AN164" s="300" t="str">
        <f>IF(IFERROR(HLOOKUP(AN149,'Appraisal Inputs'!$C$346:$BK$390,16,0),"")="","",IFERROR(HLOOKUP(AN149,'Appraisal Inputs'!$C$346:$BK$390,16,0),""))</f>
        <v/>
      </c>
      <c r="AO164" s="299" t="str">
        <f>IF(IFERROR(HLOOKUP(AO149,'Appraisal Inputs'!$C$346:$BK$390,16,0),"")="","",IFERROR(HLOOKUP(AO149,'Appraisal Inputs'!$C$346:$BK$390,16,0),""))</f>
        <v/>
      </c>
      <c r="AP164" s="300" t="str">
        <f>IF(IFERROR(HLOOKUP(AP149,'Appraisal Inputs'!$C$346:$BK$390,16,0),"")="","",IFERROR(HLOOKUP(AP149,'Appraisal Inputs'!$C$346:$BK$390,16,0),""))</f>
        <v/>
      </c>
      <c r="AQ164" s="299" t="str">
        <f>IF(IFERROR(HLOOKUP(AQ149,'Appraisal Inputs'!$C$346:$BK$390,16,0),"")="","",IFERROR(HLOOKUP(AQ149,'Appraisal Inputs'!$C$346:$BK$390,16,0),""))</f>
        <v/>
      </c>
      <c r="AR164" s="300" t="str">
        <f>IF(IFERROR(HLOOKUP(AR149,'Appraisal Inputs'!$C$346:$BK$390,16,0),"")="","",IFERROR(HLOOKUP(AR149,'Appraisal Inputs'!$C$346:$BK$390,16,0),""))</f>
        <v/>
      </c>
      <c r="AS164" s="299" t="str">
        <f>IF(IFERROR(HLOOKUP(AS149,'Appraisal Inputs'!$C$346:$BK$390,16,0),"")="","",IFERROR(HLOOKUP(AS149,'Appraisal Inputs'!$C$346:$BK$390,16,0),""))</f>
        <v/>
      </c>
      <c r="AT164" s="300" t="str">
        <f>IF(IFERROR(HLOOKUP(AT149,'Appraisal Inputs'!$C$346:$BK$390,16,0),"")="","",IFERROR(HLOOKUP(AT149,'Appraisal Inputs'!$C$346:$BK$390,16,0),""))</f>
        <v/>
      </c>
      <c r="AU164" s="299" t="str">
        <f>IF(IFERROR(HLOOKUP(AU149,'Appraisal Inputs'!$C$346:$BK$390,16,0),"")="","",IFERROR(HLOOKUP(AU149,'Appraisal Inputs'!$C$346:$BK$390,16,0),""))</f>
        <v/>
      </c>
      <c r="AV164" s="300" t="str">
        <f>IF(IFERROR(HLOOKUP(AV149,'Appraisal Inputs'!$C$346:$BK$390,16,0),"")="","",IFERROR(HLOOKUP(AV149,'Appraisal Inputs'!$C$346:$BK$390,16,0),""))</f>
        <v/>
      </c>
      <c r="AW164" s="299" t="str">
        <f>IF(IFERROR(HLOOKUP(AW149,'Appraisal Inputs'!$C$346:$BK$390,16,0),"")="","",IFERROR(HLOOKUP(AW149,'Appraisal Inputs'!$C$346:$BK$390,16,0),""))</f>
        <v/>
      </c>
      <c r="AX164" s="300" t="str">
        <f>IF(IFERROR(HLOOKUP(AX149,'Appraisal Inputs'!$C$346:$BK$390,16,0),"")="","",IFERROR(HLOOKUP(AX149,'Appraisal Inputs'!$C$346:$BK$390,16,0),""))</f>
        <v/>
      </c>
      <c r="AY164" s="299" t="str">
        <f>IF(IFERROR(HLOOKUP(AY149,'Appraisal Inputs'!$C$346:$BK$390,16,0),"")="","",IFERROR(HLOOKUP(AY149,'Appraisal Inputs'!$C$346:$BK$390,16,0),""))</f>
        <v/>
      </c>
      <c r="AZ164" s="300" t="str">
        <f>IF(IFERROR(HLOOKUP(AZ149,'Appraisal Inputs'!$C$346:$BK$390,16,0),"")="","",IFERROR(HLOOKUP(AZ149,'Appraisal Inputs'!$C$346:$BK$390,16,0),""))</f>
        <v/>
      </c>
      <c r="BA164" s="299" t="str">
        <f>IF(IFERROR(HLOOKUP(BA149,'Appraisal Inputs'!$C$346:$BK$390,16,0),"")="","",IFERROR(HLOOKUP(BA149,'Appraisal Inputs'!$C$346:$BK$390,16,0),""))</f>
        <v/>
      </c>
      <c r="BB164" s="300" t="str">
        <f>IF(IFERROR(HLOOKUP(BB149,'Appraisal Inputs'!$C$346:$BK$390,16,0),"")="","",IFERROR(HLOOKUP(BB149,'Appraisal Inputs'!$C$346:$BK$390,16,0),""))</f>
        <v/>
      </c>
      <c r="BC164" s="299" t="str">
        <f>IF(IFERROR(HLOOKUP(BC149,'Appraisal Inputs'!$C$346:$BK$390,16,0),"")="","",IFERROR(HLOOKUP(BC149,'Appraisal Inputs'!$C$346:$BK$390,16,0),""))</f>
        <v/>
      </c>
      <c r="BD164" s="300" t="str">
        <f>IF(IFERROR(HLOOKUP(BD149,'Appraisal Inputs'!$C$346:$BK$390,16,0),"")="","",IFERROR(HLOOKUP(BD149,'Appraisal Inputs'!$C$346:$BK$390,16,0),""))</f>
        <v/>
      </c>
      <c r="BE164" s="299" t="str">
        <f>IF(IFERROR(HLOOKUP(BE149,'Appraisal Inputs'!$C$346:$BK$390,16,0),"")="","",IFERROR(HLOOKUP(BE149,'Appraisal Inputs'!$C$346:$BK$390,16,0),""))</f>
        <v/>
      </c>
      <c r="BF164" s="300" t="str">
        <f>IF(IFERROR(HLOOKUP(BF149,'Appraisal Inputs'!$C$346:$BK$390,16,0),"")="","",IFERROR(HLOOKUP(BF149,'Appraisal Inputs'!$C$346:$BK$390,16,0),""))</f>
        <v/>
      </c>
      <c r="BG164" s="299" t="str">
        <f>IF(IFERROR(HLOOKUP(BG149,'Appraisal Inputs'!$C$346:$BK$390,16,0),"")="","",IFERROR(HLOOKUP(BG149,'Appraisal Inputs'!$C$346:$BK$390,16,0),""))</f>
        <v/>
      </c>
      <c r="BH164" s="300" t="str">
        <f>IF(IFERROR(HLOOKUP(BH149,'Appraisal Inputs'!$C$346:$BK$390,16,0),"")="","",IFERROR(HLOOKUP(BH149,'Appraisal Inputs'!$C$346:$BK$390,16,0),""))</f>
        <v/>
      </c>
      <c r="BI164" s="299" t="str">
        <f>IF(IFERROR(HLOOKUP(BI149,'Appraisal Inputs'!$C$346:$BK$390,16,0),"")="","",IFERROR(HLOOKUP(BI149,'Appraisal Inputs'!$C$346:$BK$390,16,0),""))</f>
        <v/>
      </c>
      <c r="BJ164" s="315" t="str">
        <f>IF(IFERROR(HLOOKUP(BJ149,'Appraisal Inputs'!$C$346:$BK$390,16,0),"")="","",IFERROR(HLOOKUP(BJ149,'Appraisal Inputs'!$C$346:$BK$390,16,0),""))</f>
        <v/>
      </c>
      <c r="BL164" s="299">
        <f t="shared" si="7"/>
        <v>0</v>
      </c>
      <c r="BM164" s="318" t="str">
        <f t="shared" si="6"/>
        <v>No</v>
      </c>
    </row>
    <row r="165" spans="1:65" x14ac:dyDescent="0.25">
      <c r="A165" s="86"/>
      <c r="B165" s="143" t="str">
        <f>'Appraisal Inputs'!C362</f>
        <v>Comp 13</v>
      </c>
      <c r="C165" s="299" t="str">
        <f>IF(IFERROR(HLOOKUP(C149,'Appraisal Inputs'!$C$346:$BK$390,17,0),"")="","",IFERROR(HLOOKUP(C149,'Appraisal Inputs'!$C$346:$BK$390,17,0),""))</f>
        <v/>
      </c>
      <c r="D165" s="300" t="str">
        <f>IF(IFERROR(HLOOKUP(D149,'Appraisal Inputs'!$C$346:$BK$390,17,0),"")="","",IFERROR(HLOOKUP(D149,'Appraisal Inputs'!$C$346:$BK$390,17,0),""))</f>
        <v/>
      </c>
      <c r="E165" s="299" t="str">
        <f>IF(IFERROR(HLOOKUP(E149,'Appraisal Inputs'!$C$346:$BK$390,17,0),"")="","",IFERROR(HLOOKUP(E149,'Appraisal Inputs'!$C$346:$BK$390,17,0),""))</f>
        <v/>
      </c>
      <c r="F165" s="300" t="str">
        <f>IF(IFERROR(HLOOKUP(F149,'Appraisal Inputs'!$C$346:$BK$390,17,0),"")="","",IFERROR(HLOOKUP(F149,'Appraisal Inputs'!$C$346:$BK$390,17,0),""))</f>
        <v/>
      </c>
      <c r="G165" s="299" t="str">
        <f>IF(IFERROR(HLOOKUP(G149,'Appraisal Inputs'!$C$346:$BK$390,17,0),"")="","",IFERROR(HLOOKUP(G149,'Appraisal Inputs'!$C$346:$BK$390,17,0),""))</f>
        <v/>
      </c>
      <c r="H165" s="300" t="str">
        <f>IF(IFERROR(HLOOKUP(H149,'Appraisal Inputs'!$C$346:$BK$390,17,0),"")="","",IFERROR(HLOOKUP(H149,'Appraisal Inputs'!$C$346:$BK$390,17,0),""))</f>
        <v/>
      </c>
      <c r="I165" s="299" t="str">
        <f>IF(IFERROR(HLOOKUP(I149,'Appraisal Inputs'!$C$346:$BK$390,17,0),"")="","",IFERROR(HLOOKUP(I149,'Appraisal Inputs'!$C$346:$BK$390,17,0),""))</f>
        <v/>
      </c>
      <c r="J165" s="300" t="str">
        <f>IF(IFERROR(HLOOKUP(J149,'Appraisal Inputs'!$C$346:$BK$390,17,0),"")="","",IFERROR(HLOOKUP(J149,'Appraisal Inputs'!$C$346:$BK$390,17,0),""))</f>
        <v/>
      </c>
      <c r="K165" s="299" t="str">
        <f>IF(IFERROR(HLOOKUP(K149,'Appraisal Inputs'!$C$346:$BK$390,17,0),"")="","",IFERROR(HLOOKUP(K149,'Appraisal Inputs'!$C$346:$BK$390,17,0),""))</f>
        <v/>
      </c>
      <c r="L165" s="300" t="str">
        <f>IF(IFERROR(HLOOKUP(L149,'Appraisal Inputs'!$C$346:$BK$390,17,0),"")="","",IFERROR(HLOOKUP(L149,'Appraisal Inputs'!$C$346:$BK$390,17,0),""))</f>
        <v/>
      </c>
      <c r="M165" s="299" t="str">
        <f>IF(IFERROR(HLOOKUP(M149,'Appraisal Inputs'!$C$346:$BK$390,17,0),"")="","",IFERROR(HLOOKUP(M149,'Appraisal Inputs'!$C$346:$BK$390,17,0),""))</f>
        <v/>
      </c>
      <c r="N165" s="300" t="str">
        <f>IF(IFERROR(HLOOKUP(N149,'Appraisal Inputs'!$C$346:$BK$390,17,0),"")="","",IFERROR(HLOOKUP(N149,'Appraisal Inputs'!$C$346:$BK$390,17,0),""))</f>
        <v/>
      </c>
      <c r="O165" s="299" t="str">
        <f>IF(IFERROR(HLOOKUP(O149,'Appraisal Inputs'!$C$346:$BK$390,17,0),"")="","",IFERROR(HLOOKUP(O149,'Appraisal Inputs'!$C$346:$BK$390,17,0),""))</f>
        <v/>
      </c>
      <c r="P165" s="300" t="str">
        <f>IF(IFERROR(HLOOKUP(P149,'Appraisal Inputs'!$C$346:$BK$390,17,0),"")="","",IFERROR(HLOOKUP(P149,'Appraisal Inputs'!$C$346:$BK$390,17,0),""))</f>
        <v/>
      </c>
      <c r="Q165" s="299" t="str">
        <f>IF(IFERROR(HLOOKUP(Q149,'Appraisal Inputs'!$C$346:$BK$390,17,0),"")="","",IFERROR(HLOOKUP(Q149,'Appraisal Inputs'!$C$346:$BK$390,17,0),""))</f>
        <v/>
      </c>
      <c r="R165" s="300" t="str">
        <f>IF(IFERROR(HLOOKUP(R149,'Appraisal Inputs'!$C$346:$BK$390,17,0),"")="","",IFERROR(HLOOKUP(R149,'Appraisal Inputs'!$C$346:$BK$390,17,0),""))</f>
        <v/>
      </c>
      <c r="S165" s="299" t="str">
        <f>IF(IFERROR(HLOOKUP(S149,'Appraisal Inputs'!$C$346:$BK$390,17,0),"")="","",IFERROR(HLOOKUP(S149,'Appraisal Inputs'!$C$346:$BK$390,17,0),""))</f>
        <v/>
      </c>
      <c r="T165" s="300" t="str">
        <f>IF(IFERROR(HLOOKUP(T149,'Appraisal Inputs'!$C$346:$BK$390,17,0),"")="","",IFERROR(HLOOKUP(T149,'Appraisal Inputs'!$C$346:$BK$390,17,0),""))</f>
        <v/>
      </c>
      <c r="U165" s="299" t="str">
        <f>IF(IFERROR(HLOOKUP(U149,'Appraisal Inputs'!$C$346:$BK$390,17,0),"")="","",IFERROR(HLOOKUP(U149,'Appraisal Inputs'!$C$346:$BK$390,17,0),""))</f>
        <v/>
      </c>
      <c r="V165" s="300" t="str">
        <f>IF(IFERROR(HLOOKUP(V149,'Appraisal Inputs'!$C$346:$BK$390,17,0),"")="","",IFERROR(HLOOKUP(V149,'Appraisal Inputs'!$C$346:$BK$390,17,0),""))</f>
        <v/>
      </c>
      <c r="W165" s="299" t="str">
        <f>IF(IFERROR(HLOOKUP(W149,'Appraisal Inputs'!$C$346:$BK$390,17,0),"")="","",IFERROR(HLOOKUP(W149,'Appraisal Inputs'!$C$346:$BK$390,17,0),""))</f>
        <v/>
      </c>
      <c r="X165" s="300" t="str">
        <f>IF(IFERROR(HLOOKUP(X149,'Appraisal Inputs'!$C$346:$BK$390,17,0),"")="","",IFERROR(HLOOKUP(X149,'Appraisal Inputs'!$C$346:$BK$390,17,0),""))</f>
        <v/>
      </c>
      <c r="Y165" s="299" t="str">
        <f>IF(IFERROR(HLOOKUP(Y149,'Appraisal Inputs'!$C$346:$BK$390,17,0),"")="","",IFERROR(HLOOKUP(Y149,'Appraisal Inputs'!$C$346:$BK$390,17,0),""))</f>
        <v/>
      </c>
      <c r="Z165" s="300" t="str">
        <f>IF(IFERROR(HLOOKUP(Z149,'Appraisal Inputs'!$C$346:$BK$390,17,0),"")="","",IFERROR(HLOOKUP(Z149,'Appraisal Inputs'!$C$346:$BK$390,17,0),""))</f>
        <v/>
      </c>
      <c r="AA165" s="299" t="str">
        <f>IF(IFERROR(HLOOKUP(AA149,'Appraisal Inputs'!$C$346:$BK$390,17,0),"")="","",IFERROR(HLOOKUP(AA149,'Appraisal Inputs'!$C$346:$BK$390,17,0),""))</f>
        <v/>
      </c>
      <c r="AB165" s="300" t="str">
        <f>IF(IFERROR(HLOOKUP(AB149,'Appraisal Inputs'!$C$346:$BK$390,17,0),"")="","",IFERROR(HLOOKUP(AB149,'Appraisal Inputs'!$C$346:$BK$390,17,0),""))</f>
        <v/>
      </c>
      <c r="AC165" s="299" t="str">
        <f>IF(IFERROR(HLOOKUP(AC149,'Appraisal Inputs'!$C$346:$BK$390,17,0),"")="","",IFERROR(HLOOKUP(AC149,'Appraisal Inputs'!$C$346:$BK$390,17,0),""))</f>
        <v/>
      </c>
      <c r="AD165" s="300" t="str">
        <f>IF(IFERROR(HLOOKUP(AD149,'Appraisal Inputs'!$C$346:$BK$390,17,0),"")="","",IFERROR(HLOOKUP(AD149,'Appraisal Inputs'!$C$346:$BK$390,17,0),""))</f>
        <v/>
      </c>
      <c r="AE165" s="299" t="str">
        <f>IF(IFERROR(HLOOKUP(AE149,'Appraisal Inputs'!$C$346:$BK$390,17,0),"")="","",IFERROR(HLOOKUP(AE149,'Appraisal Inputs'!$C$346:$BK$390,17,0),""))</f>
        <v/>
      </c>
      <c r="AF165" s="300" t="str">
        <f>IF(IFERROR(HLOOKUP(AF149,'Appraisal Inputs'!$C$346:$BK$390,17,0),"")="","",IFERROR(HLOOKUP(AF149,'Appraisal Inputs'!$C$346:$BK$390,17,0),""))</f>
        <v/>
      </c>
      <c r="AG165" s="299" t="str">
        <f>IF(IFERROR(HLOOKUP(AG149,'Appraisal Inputs'!$C$346:$BK$390,17,0),"")="","",IFERROR(HLOOKUP(AG149,'Appraisal Inputs'!$C$346:$BK$390,17,0),""))</f>
        <v/>
      </c>
      <c r="AH165" s="300" t="str">
        <f>IF(IFERROR(HLOOKUP(AH149,'Appraisal Inputs'!$C$346:$BK$390,17,0),"")="","",IFERROR(HLOOKUP(AH149,'Appraisal Inputs'!$C$346:$BK$390,17,0),""))</f>
        <v/>
      </c>
      <c r="AI165" s="299" t="str">
        <f>IF(IFERROR(HLOOKUP(AI149,'Appraisal Inputs'!$C$346:$BK$390,17,0),"")="","",IFERROR(HLOOKUP(AI149,'Appraisal Inputs'!$C$346:$BK$390,17,0),""))</f>
        <v/>
      </c>
      <c r="AJ165" s="300" t="str">
        <f>IF(IFERROR(HLOOKUP(AJ149,'Appraisal Inputs'!$C$346:$BK$390,17,0),"")="","",IFERROR(HLOOKUP(AJ149,'Appraisal Inputs'!$C$346:$BK$390,17,0),""))</f>
        <v/>
      </c>
      <c r="AK165" s="299" t="str">
        <f>IF(IFERROR(HLOOKUP(AK149,'Appraisal Inputs'!$C$346:$BK$390,17,0),"")="","",IFERROR(HLOOKUP(AK149,'Appraisal Inputs'!$C$346:$BK$390,17,0),""))</f>
        <v/>
      </c>
      <c r="AL165" s="300" t="str">
        <f>IF(IFERROR(HLOOKUP(AL149,'Appraisal Inputs'!$C$346:$BK$390,17,0),"")="","",IFERROR(HLOOKUP(AL149,'Appraisal Inputs'!$C$346:$BK$390,17,0),""))</f>
        <v/>
      </c>
      <c r="AM165" s="299" t="str">
        <f>IF(IFERROR(HLOOKUP(AM149,'Appraisal Inputs'!$C$346:$BK$390,17,0),"")="","",IFERROR(HLOOKUP(AM149,'Appraisal Inputs'!$C$346:$BK$390,17,0),""))</f>
        <v/>
      </c>
      <c r="AN165" s="300" t="str">
        <f>IF(IFERROR(HLOOKUP(AN149,'Appraisal Inputs'!$C$346:$BK$390,17,0),"")="","",IFERROR(HLOOKUP(AN149,'Appraisal Inputs'!$C$346:$BK$390,17,0),""))</f>
        <v/>
      </c>
      <c r="AO165" s="299" t="str">
        <f>IF(IFERROR(HLOOKUP(AO149,'Appraisal Inputs'!$C$346:$BK$390,17,0),"")="","",IFERROR(HLOOKUP(AO149,'Appraisal Inputs'!$C$346:$BK$390,17,0),""))</f>
        <v/>
      </c>
      <c r="AP165" s="300" t="str">
        <f>IF(IFERROR(HLOOKUP(AP149,'Appraisal Inputs'!$C$346:$BK$390,17,0),"")="","",IFERROR(HLOOKUP(AP149,'Appraisal Inputs'!$C$346:$BK$390,17,0),""))</f>
        <v/>
      </c>
      <c r="AQ165" s="299" t="str">
        <f>IF(IFERROR(HLOOKUP(AQ149,'Appraisal Inputs'!$C$346:$BK$390,17,0),"")="","",IFERROR(HLOOKUP(AQ149,'Appraisal Inputs'!$C$346:$BK$390,17,0),""))</f>
        <v/>
      </c>
      <c r="AR165" s="300" t="str">
        <f>IF(IFERROR(HLOOKUP(AR149,'Appraisal Inputs'!$C$346:$BK$390,17,0),"")="","",IFERROR(HLOOKUP(AR149,'Appraisal Inputs'!$C$346:$BK$390,17,0),""))</f>
        <v/>
      </c>
      <c r="AS165" s="299" t="str">
        <f>IF(IFERROR(HLOOKUP(AS149,'Appraisal Inputs'!$C$346:$BK$390,17,0),"")="","",IFERROR(HLOOKUP(AS149,'Appraisal Inputs'!$C$346:$BK$390,17,0),""))</f>
        <v/>
      </c>
      <c r="AT165" s="300" t="str">
        <f>IF(IFERROR(HLOOKUP(AT149,'Appraisal Inputs'!$C$346:$BK$390,17,0),"")="","",IFERROR(HLOOKUP(AT149,'Appraisal Inputs'!$C$346:$BK$390,17,0),""))</f>
        <v/>
      </c>
      <c r="AU165" s="299" t="str">
        <f>IF(IFERROR(HLOOKUP(AU149,'Appraisal Inputs'!$C$346:$BK$390,17,0),"")="","",IFERROR(HLOOKUP(AU149,'Appraisal Inputs'!$C$346:$BK$390,17,0),""))</f>
        <v/>
      </c>
      <c r="AV165" s="300" t="str">
        <f>IF(IFERROR(HLOOKUP(AV149,'Appraisal Inputs'!$C$346:$BK$390,17,0),"")="","",IFERROR(HLOOKUP(AV149,'Appraisal Inputs'!$C$346:$BK$390,17,0),""))</f>
        <v/>
      </c>
      <c r="AW165" s="299" t="str">
        <f>IF(IFERROR(HLOOKUP(AW149,'Appraisal Inputs'!$C$346:$BK$390,17,0),"")="","",IFERROR(HLOOKUP(AW149,'Appraisal Inputs'!$C$346:$BK$390,17,0),""))</f>
        <v/>
      </c>
      <c r="AX165" s="300" t="str">
        <f>IF(IFERROR(HLOOKUP(AX149,'Appraisal Inputs'!$C$346:$BK$390,17,0),"")="","",IFERROR(HLOOKUP(AX149,'Appraisal Inputs'!$C$346:$BK$390,17,0),""))</f>
        <v/>
      </c>
      <c r="AY165" s="299" t="str">
        <f>IF(IFERROR(HLOOKUP(AY149,'Appraisal Inputs'!$C$346:$BK$390,17,0),"")="","",IFERROR(HLOOKUP(AY149,'Appraisal Inputs'!$C$346:$BK$390,17,0),""))</f>
        <v/>
      </c>
      <c r="AZ165" s="300" t="str">
        <f>IF(IFERROR(HLOOKUP(AZ149,'Appraisal Inputs'!$C$346:$BK$390,17,0),"")="","",IFERROR(HLOOKUP(AZ149,'Appraisal Inputs'!$C$346:$BK$390,17,0),""))</f>
        <v/>
      </c>
      <c r="BA165" s="299" t="str">
        <f>IF(IFERROR(HLOOKUP(BA149,'Appraisal Inputs'!$C$346:$BK$390,17,0),"")="","",IFERROR(HLOOKUP(BA149,'Appraisal Inputs'!$C$346:$BK$390,17,0),""))</f>
        <v/>
      </c>
      <c r="BB165" s="300" t="str">
        <f>IF(IFERROR(HLOOKUP(BB149,'Appraisal Inputs'!$C$346:$BK$390,17,0),"")="","",IFERROR(HLOOKUP(BB149,'Appraisal Inputs'!$C$346:$BK$390,17,0),""))</f>
        <v/>
      </c>
      <c r="BC165" s="299" t="str">
        <f>IF(IFERROR(HLOOKUP(BC149,'Appraisal Inputs'!$C$346:$BK$390,17,0),"")="","",IFERROR(HLOOKUP(BC149,'Appraisal Inputs'!$C$346:$BK$390,17,0),""))</f>
        <v/>
      </c>
      <c r="BD165" s="300" t="str">
        <f>IF(IFERROR(HLOOKUP(BD149,'Appraisal Inputs'!$C$346:$BK$390,17,0),"")="","",IFERROR(HLOOKUP(BD149,'Appraisal Inputs'!$C$346:$BK$390,17,0),""))</f>
        <v/>
      </c>
      <c r="BE165" s="299" t="str">
        <f>IF(IFERROR(HLOOKUP(BE149,'Appraisal Inputs'!$C$346:$BK$390,17,0),"")="","",IFERROR(HLOOKUP(BE149,'Appraisal Inputs'!$C$346:$BK$390,17,0),""))</f>
        <v/>
      </c>
      <c r="BF165" s="300" t="str">
        <f>IF(IFERROR(HLOOKUP(BF149,'Appraisal Inputs'!$C$346:$BK$390,17,0),"")="","",IFERROR(HLOOKUP(BF149,'Appraisal Inputs'!$C$346:$BK$390,17,0),""))</f>
        <v/>
      </c>
      <c r="BG165" s="299" t="str">
        <f>IF(IFERROR(HLOOKUP(BG149,'Appraisal Inputs'!$C$346:$BK$390,17,0),"")="","",IFERROR(HLOOKUP(BG149,'Appraisal Inputs'!$C$346:$BK$390,17,0),""))</f>
        <v/>
      </c>
      <c r="BH165" s="300" t="str">
        <f>IF(IFERROR(HLOOKUP(BH149,'Appraisal Inputs'!$C$346:$BK$390,17,0),"")="","",IFERROR(HLOOKUP(BH149,'Appraisal Inputs'!$C$346:$BK$390,17,0),""))</f>
        <v/>
      </c>
      <c r="BI165" s="299" t="str">
        <f>IF(IFERROR(HLOOKUP(BI149,'Appraisal Inputs'!$C$346:$BK$390,17,0),"")="","",IFERROR(HLOOKUP(BI149,'Appraisal Inputs'!$C$346:$BK$390,17,0),""))</f>
        <v/>
      </c>
      <c r="BJ165" s="315" t="str">
        <f>IF(IFERROR(HLOOKUP(BJ149,'Appraisal Inputs'!$C$346:$BK$390,17,0),"")="","",IFERROR(HLOOKUP(BJ149,'Appraisal Inputs'!$C$346:$BK$390,17,0),""))</f>
        <v/>
      </c>
      <c r="BL165" s="299">
        <f t="shared" si="7"/>
        <v>0</v>
      </c>
      <c r="BM165" s="318" t="str">
        <f t="shared" si="6"/>
        <v>No</v>
      </c>
    </row>
    <row r="166" spans="1:65" x14ac:dyDescent="0.25">
      <c r="A166" s="86"/>
      <c r="B166" s="143" t="str">
        <f>'Appraisal Inputs'!C363</f>
        <v>Comp 14</v>
      </c>
      <c r="C166" s="299" t="str">
        <f>IF(IFERROR(HLOOKUP(C149,'Appraisal Inputs'!$C$346:$BK$390,18,0),"")="","",IFERROR(HLOOKUP(C149,'Appraisal Inputs'!$C$346:$BK$390,18,0),""))</f>
        <v/>
      </c>
      <c r="D166" s="300" t="str">
        <f>IF(IFERROR(HLOOKUP(D149,'Appraisal Inputs'!$C$346:$BK$390,18,0),"")="","",IFERROR(HLOOKUP(D149,'Appraisal Inputs'!$C$346:$BK$390,18,0),""))</f>
        <v/>
      </c>
      <c r="E166" s="299" t="str">
        <f>IF(IFERROR(HLOOKUP(E149,'Appraisal Inputs'!$C$346:$BK$390,18,0),"")="","",IFERROR(HLOOKUP(E149,'Appraisal Inputs'!$C$346:$BK$390,18,0),""))</f>
        <v/>
      </c>
      <c r="F166" s="300" t="str">
        <f>IF(IFERROR(HLOOKUP(F149,'Appraisal Inputs'!$C$346:$BK$390,18,0),"")="","",IFERROR(HLOOKUP(F149,'Appraisal Inputs'!$C$346:$BK$390,18,0),""))</f>
        <v/>
      </c>
      <c r="G166" s="299" t="str">
        <f>IF(IFERROR(HLOOKUP(G149,'Appraisal Inputs'!$C$346:$BK$390,18,0),"")="","",IFERROR(HLOOKUP(G149,'Appraisal Inputs'!$C$346:$BK$390,18,0),""))</f>
        <v/>
      </c>
      <c r="H166" s="300" t="str">
        <f>IF(IFERROR(HLOOKUP(H149,'Appraisal Inputs'!$C$346:$BK$390,18,0),"")="","",IFERROR(HLOOKUP(H149,'Appraisal Inputs'!$C$346:$BK$390,18,0),""))</f>
        <v/>
      </c>
      <c r="I166" s="299" t="str">
        <f>IF(IFERROR(HLOOKUP(I149,'Appraisal Inputs'!$C$346:$BK$390,18,0),"")="","",IFERROR(HLOOKUP(I149,'Appraisal Inputs'!$C$346:$BK$390,18,0),""))</f>
        <v/>
      </c>
      <c r="J166" s="300" t="str">
        <f>IF(IFERROR(HLOOKUP(J149,'Appraisal Inputs'!$C$346:$BK$390,18,0),"")="","",IFERROR(HLOOKUP(J149,'Appraisal Inputs'!$C$346:$BK$390,18,0),""))</f>
        <v/>
      </c>
      <c r="K166" s="299" t="str">
        <f>IF(IFERROR(HLOOKUP(K149,'Appraisal Inputs'!$C$346:$BK$390,18,0),"")="","",IFERROR(HLOOKUP(K149,'Appraisal Inputs'!$C$346:$BK$390,18,0),""))</f>
        <v/>
      </c>
      <c r="L166" s="300" t="str">
        <f>IF(IFERROR(HLOOKUP(L149,'Appraisal Inputs'!$C$346:$BK$390,18,0),"")="","",IFERROR(HLOOKUP(L149,'Appraisal Inputs'!$C$346:$BK$390,18,0),""))</f>
        <v/>
      </c>
      <c r="M166" s="299" t="str">
        <f>IF(IFERROR(HLOOKUP(M149,'Appraisal Inputs'!$C$346:$BK$390,18,0),"")="","",IFERROR(HLOOKUP(M149,'Appraisal Inputs'!$C$346:$BK$390,18,0),""))</f>
        <v/>
      </c>
      <c r="N166" s="300" t="str">
        <f>IF(IFERROR(HLOOKUP(N149,'Appraisal Inputs'!$C$346:$BK$390,18,0),"")="","",IFERROR(HLOOKUP(N149,'Appraisal Inputs'!$C$346:$BK$390,18,0),""))</f>
        <v/>
      </c>
      <c r="O166" s="299" t="str">
        <f>IF(IFERROR(HLOOKUP(O149,'Appraisal Inputs'!$C$346:$BK$390,18,0),"")="","",IFERROR(HLOOKUP(O149,'Appraisal Inputs'!$C$346:$BK$390,18,0),""))</f>
        <v/>
      </c>
      <c r="P166" s="300" t="str">
        <f>IF(IFERROR(HLOOKUP(P149,'Appraisal Inputs'!$C$346:$BK$390,18,0),"")="","",IFERROR(HLOOKUP(P149,'Appraisal Inputs'!$C$346:$BK$390,18,0),""))</f>
        <v/>
      </c>
      <c r="Q166" s="299" t="str">
        <f>IF(IFERROR(HLOOKUP(Q149,'Appraisal Inputs'!$C$346:$BK$390,18,0),"")="","",IFERROR(HLOOKUP(Q149,'Appraisal Inputs'!$C$346:$BK$390,18,0),""))</f>
        <v/>
      </c>
      <c r="R166" s="300" t="str">
        <f>IF(IFERROR(HLOOKUP(R149,'Appraisal Inputs'!$C$346:$BK$390,18,0),"")="","",IFERROR(HLOOKUP(R149,'Appraisal Inputs'!$C$346:$BK$390,18,0),""))</f>
        <v/>
      </c>
      <c r="S166" s="299" t="str">
        <f>IF(IFERROR(HLOOKUP(S149,'Appraisal Inputs'!$C$346:$BK$390,18,0),"")="","",IFERROR(HLOOKUP(S149,'Appraisal Inputs'!$C$346:$BK$390,18,0),""))</f>
        <v/>
      </c>
      <c r="T166" s="300" t="str">
        <f>IF(IFERROR(HLOOKUP(T149,'Appraisal Inputs'!$C$346:$BK$390,18,0),"")="","",IFERROR(HLOOKUP(T149,'Appraisal Inputs'!$C$346:$BK$390,18,0),""))</f>
        <v/>
      </c>
      <c r="U166" s="299" t="str">
        <f>IF(IFERROR(HLOOKUP(U149,'Appraisal Inputs'!$C$346:$BK$390,18,0),"")="","",IFERROR(HLOOKUP(U149,'Appraisal Inputs'!$C$346:$BK$390,18,0),""))</f>
        <v/>
      </c>
      <c r="V166" s="300" t="str">
        <f>IF(IFERROR(HLOOKUP(V149,'Appraisal Inputs'!$C$346:$BK$390,18,0),"")="","",IFERROR(HLOOKUP(V149,'Appraisal Inputs'!$C$346:$BK$390,18,0),""))</f>
        <v/>
      </c>
      <c r="W166" s="299" t="str">
        <f>IF(IFERROR(HLOOKUP(W149,'Appraisal Inputs'!$C$346:$BK$390,18,0),"")="","",IFERROR(HLOOKUP(W149,'Appraisal Inputs'!$C$346:$BK$390,18,0),""))</f>
        <v/>
      </c>
      <c r="X166" s="300" t="str">
        <f>IF(IFERROR(HLOOKUP(X149,'Appraisal Inputs'!$C$346:$BK$390,18,0),"")="","",IFERROR(HLOOKUP(X149,'Appraisal Inputs'!$C$346:$BK$390,18,0),""))</f>
        <v/>
      </c>
      <c r="Y166" s="299" t="str">
        <f>IF(IFERROR(HLOOKUP(Y149,'Appraisal Inputs'!$C$346:$BK$390,18,0),"")="","",IFERROR(HLOOKUP(Y149,'Appraisal Inputs'!$C$346:$BK$390,18,0),""))</f>
        <v/>
      </c>
      <c r="Z166" s="300" t="str">
        <f>IF(IFERROR(HLOOKUP(Z149,'Appraisal Inputs'!$C$346:$BK$390,18,0),"")="","",IFERROR(HLOOKUP(Z149,'Appraisal Inputs'!$C$346:$BK$390,18,0),""))</f>
        <v/>
      </c>
      <c r="AA166" s="299" t="str">
        <f>IF(IFERROR(HLOOKUP(AA149,'Appraisal Inputs'!$C$346:$BK$390,18,0),"")="","",IFERROR(HLOOKUP(AA149,'Appraisal Inputs'!$C$346:$BK$390,18,0),""))</f>
        <v/>
      </c>
      <c r="AB166" s="300" t="str">
        <f>IF(IFERROR(HLOOKUP(AB149,'Appraisal Inputs'!$C$346:$BK$390,18,0),"")="","",IFERROR(HLOOKUP(AB149,'Appraisal Inputs'!$C$346:$BK$390,18,0),""))</f>
        <v/>
      </c>
      <c r="AC166" s="299" t="str">
        <f>IF(IFERROR(HLOOKUP(AC149,'Appraisal Inputs'!$C$346:$BK$390,18,0),"")="","",IFERROR(HLOOKUP(AC149,'Appraisal Inputs'!$C$346:$BK$390,18,0),""))</f>
        <v/>
      </c>
      <c r="AD166" s="300" t="str">
        <f>IF(IFERROR(HLOOKUP(AD149,'Appraisal Inputs'!$C$346:$BK$390,18,0),"")="","",IFERROR(HLOOKUP(AD149,'Appraisal Inputs'!$C$346:$BK$390,18,0),""))</f>
        <v/>
      </c>
      <c r="AE166" s="299" t="str">
        <f>IF(IFERROR(HLOOKUP(AE149,'Appraisal Inputs'!$C$346:$BK$390,18,0),"")="","",IFERROR(HLOOKUP(AE149,'Appraisal Inputs'!$C$346:$BK$390,18,0),""))</f>
        <v/>
      </c>
      <c r="AF166" s="300" t="str">
        <f>IF(IFERROR(HLOOKUP(AF149,'Appraisal Inputs'!$C$346:$BK$390,18,0),"")="","",IFERROR(HLOOKUP(AF149,'Appraisal Inputs'!$C$346:$BK$390,18,0),""))</f>
        <v/>
      </c>
      <c r="AG166" s="299" t="str">
        <f>IF(IFERROR(HLOOKUP(AG149,'Appraisal Inputs'!$C$346:$BK$390,18,0),"")="","",IFERROR(HLOOKUP(AG149,'Appraisal Inputs'!$C$346:$BK$390,18,0),""))</f>
        <v/>
      </c>
      <c r="AH166" s="300" t="str">
        <f>IF(IFERROR(HLOOKUP(AH149,'Appraisal Inputs'!$C$346:$BK$390,18,0),"")="","",IFERROR(HLOOKUP(AH149,'Appraisal Inputs'!$C$346:$BK$390,18,0),""))</f>
        <v/>
      </c>
      <c r="AI166" s="299" t="str">
        <f>IF(IFERROR(HLOOKUP(AI149,'Appraisal Inputs'!$C$346:$BK$390,18,0),"")="","",IFERROR(HLOOKUP(AI149,'Appraisal Inputs'!$C$346:$BK$390,18,0),""))</f>
        <v/>
      </c>
      <c r="AJ166" s="300" t="str">
        <f>IF(IFERROR(HLOOKUP(AJ149,'Appraisal Inputs'!$C$346:$BK$390,18,0),"")="","",IFERROR(HLOOKUP(AJ149,'Appraisal Inputs'!$C$346:$BK$390,18,0),""))</f>
        <v/>
      </c>
      <c r="AK166" s="299" t="str">
        <f>IF(IFERROR(HLOOKUP(AK149,'Appraisal Inputs'!$C$346:$BK$390,18,0),"")="","",IFERROR(HLOOKUP(AK149,'Appraisal Inputs'!$C$346:$BK$390,18,0),""))</f>
        <v/>
      </c>
      <c r="AL166" s="300" t="str">
        <f>IF(IFERROR(HLOOKUP(AL149,'Appraisal Inputs'!$C$346:$BK$390,18,0),"")="","",IFERROR(HLOOKUP(AL149,'Appraisal Inputs'!$C$346:$BK$390,18,0),""))</f>
        <v/>
      </c>
      <c r="AM166" s="299" t="str">
        <f>IF(IFERROR(HLOOKUP(AM149,'Appraisal Inputs'!$C$346:$BK$390,18,0),"")="","",IFERROR(HLOOKUP(AM149,'Appraisal Inputs'!$C$346:$BK$390,18,0),""))</f>
        <v/>
      </c>
      <c r="AN166" s="300" t="str">
        <f>IF(IFERROR(HLOOKUP(AN149,'Appraisal Inputs'!$C$346:$BK$390,18,0),"")="","",IFERROR(HLOOKUP(AN149,'Appraisal Inputs'!$C$346:$BK$390,18,0),""))</f>
        <v/>
      </c>
      <c r="AO166" s="299" t="str">
        <f>IF(IFERROR(HLOOKUP(AO149,'Appraisal Inputs'!$C$346:$BK$390,18,0),"")="","",IFERROR(HLOOKUP(AO149,'Appraisal Inputs'!$C$346:$BK$390,18,0),""))</f>
        <v/>
      </c>
      <c r="AP166" s="300" t="str">
        <f>IF(IFERROR(HLOOKUP(AP149,'Appraisal Inputs'!$C$346:$BK$390,18,0),"")="","",IFERROR(HLOOKUP(AP149,'Appraisal Inputs'!$C$346:$BK$390,18,0),""))</f>
        <v/>
      </c>
      <c r="AQ166" s="299" t="str">
        <f>IF(IFERROR(HLOOKUP(AQ149,'Appraisal Inputs'!$C$346:$BK$390,18,0),"")="","",IFERROR(HLOOKUP(AQ149,'Appraisal Inputs'!$C$346:$BK$390,18,0),""))</f>
        <v/>
      </c>
      <c r="AR166" s="300" t="str">
        <f>IF(IFERROR(HLOOKUP(AR149,'Appraisal Inputs'!$C$346:$BK$390,18,0),"")="","",IFERROR(HLOOKUP(AR149,'Appraisal Inputs'!$C$346:$BK$390,18,0),""))</f>
        <v/>
      </c>
      <c r="AS166" s="299" t="str">
        <f>IF(IFERROR(HLOOKUP(AS149,'Appraisal Inputs'!$C$346:$BK$390,18,0),"")="","",IFERROR(HLOOKUP(AS149,'Appraisal Inputs'!$C$346:$BK$390,18,0),""))</f>
        <v/>
      </c>
      <c r="AT166" s="300" t="str">
        <f>IF(IFERROR(HLOOKUP(AT149,'Appraisal Inputs'!$C$346:$BK$390,18,0),"")="","",IFERROR(HLOOKUP(AT149,'Appraisal Inputs'!$C$346:$BK$390,18,0),""))</f>
        <v/>
      </c>
      <c r="AU166" s="299" t="str">
        <f>IF(IFERROR(HLOOKUP(AU149,'Appraisal Inputs'!$C$346:$BK$390,18,0),"")="","",IFERROR(HLOOKUP(AU149,'Appraisal Inputs'!$C$346:$BK$390,18,0),""))</f>
        <v/>
      </c>
      <c r="AV166" s="300" t="str">
        <f>IF(IFERROR(HLOOKUP(AV149,'Appraisal Inputs'!$C$346:$BK$390,18,0),"")="","",IFERROR(HLOOKUP(AV149,'Appraisal Inputs'!$C$346:$BK$390,18,0),""))</f>
        <v/>
      </c>
      <c r="AW166" s="299" t="str">
        <f>IF(IFERROR(HLOOKUP(AW149,'Appraisal Inputs'!$C$346:$BK$390,18,0),"")="","",IFERROR(HLOOKUP(AW149,'Appraisal Inputs'!$C$346:$BK$390,18,0),""))</f>
        <v/>
      </c>
      <c r="AX166" s="300" t="str">
        <f>IF(IFERROR(HLOOKUP(AX149,'Appraisal Inputs'!$C$346:$BK$390,18,0),"")="","",IFERROR(HLOOKUP(AX149,'Appraisal Inputs'!$C$346:$BK$390,18,0),""))</f>
        <v/>
      </c>
      <c r="AY166" s="299" t="str">
        <f>IF(IFERROR(HLOOKUP(AY149,'Appraisal Inputs'!$C$346:$BK$390,18,0),"")="","",IFERROR(HLOOKUP(AY149,'Appraisal Inputs'!$C$346:$BK$390,18,0),""))</f>
        <v/>
      </c>
      <c r="AZ166" s="300" t="str">
        <f>IF(IFERROR(HLOOKUP(AZ149,'Appraisal Inputs'!$C$346:$BK$390,18,0),"")="","",IFERROR(HLOOKUP(AZ149,'Appraisal Inputs'!$C$346:$BK$390,18,0),""))</f>
        <v/>
      </c>
      <c r="BA166" s="299" t="str">
        <f>IF(IFERROR(HLOOKUP(BA149,'Appraisal Inputs'!$C$346:$BK$390,18,0),"")="","",IFERROR(HLOOKUP(BA149,'Appraisal Inputs'!$C$346:$BK$390,18,0),""))</f>
        <v/>
      </c>
      <c r="BB166" s="300" t="str">
        <f>IF(IFERROR(HLOOKUP(BB149,'Appraisal Inputs'!$C$346:$BK$390,18,0),"")="","",IFERROR(HLOOKUP(BB149,'Appraisal Inputs'!$C$346:$BK$390,18,0),""))</f>
        <v/>
      </c>
      <c r="BC166" s="299" t="str">
        <f>IF(IFERROR(HLOOKUP(BC149,'Appraisal Inputs'!$C$346:$BK$390,18,0),"")="","",IFERROR(HLOOKUP(BC149,'Appraisal Inputs'!$C$346:$BK$390,18,0),""))</f>
        <v/>
      </c>
      <c r="BD166" s="300" t="str">
        <f>IF(IFERROR(HLOOKUP(BD149,'Appraisal Inputs'!$C$346:$BK$390,18,0),"")="","",IFERROR(HLOOKUP(BD149,'Appraisal Inputs'!$C$346:$BK$390,18,0),""))</f>
        <v/>
      </c>
      <c r="BE166" s="299" t="str">
        <f>IF(IFERROR(HLOOKUP(BE149,'Appraisal Inputs'!$C$346:$BK$390,18,0),"")="","",IFERROR(HLOOKUP(BE149,'Appraisal Inputs'!$C$346:$BK$390,18,0),""))</f>
        <v/>
      </c>
      <c r="BF166" s="300" t="str">
        <f>IF(IFERROR(HLOOKUP(BF149,'Appraisal Inputs'!$C$346:$BK$390,18,0),"")="","",IFERROR(HLOOKUP(BF149,'Appraisal Inputs'!$C$346:$BK$390,18,0),""))</f>
        <v/>
      </c>
      <c r="BG166" s="299" t="str">
        <f>IF(IFERROR(HLOOKUP(BG149,'Appraisal Inputs'!$C$346:$BK$390,18,0),"")="","",IFERROR(HLOOKUP(BG149,'Appraisal Inputs'!$C$346:$BK$390,18,0),""))</f>
        <v/>
      </c>
      <c r="BH166" s="300" t="str">
        <f>IF(IFERROR(HLOOKUP(BH149,'Appraisal Inputs'!$C$346:$BK$390,18,0),"")="","",IFERROR(HLOOKUP(BH149,'Appraisal Inputs'!$C$346:$BK$390,18,0),""))</f>
        <v/>
      </c>
      <c r="BI166" s="299" t="str">
        <f>IF(IFERROR(HLOOKUP(BI149,'Appraisal Inputs'!$C$346:$BK$390,18,0),"")="","",IFERROR(HLOOKUP(BI149,'Appraisal Inputs'!$C$346:$BK$390,18,0),""))</f>
        <v/>
      </c>
      <c r="BJ166" s="315" t="str">
        <f>IF(IFERROR(HLOOKUP(BJ149,'Appraisal Inputs'!$C$346:$BK$390,18,0),"")="","",IFERROR(HLOOKUP(BJ149,'Appraisal Inputs'!$C$346:$BK$390,18,0),""))</f>
        <v/>
      </c>
      <c r="BL166" s="299">
        <f t="shared" si="7"/>
        <v>0</v>
      </c>
      <c r="BM166" s="318" t="str">
        <f t="shared" si="6"/>
        <v>No</v>
      </c>
    </row>
    <row r="167" spans="1:65" x14ac:dyDescent="0.25">
      <c r="A167" s="86"/>
      <c r="B167" s="143" t="str">
        <f>'Appraisal Inputs'!C364</f>
        <v>Comp 15</v>
      </c>
      <c r="C167" s="299" t="str">
        <f>IF(IFERROR(HLOOKUP(C149,'Appraisal Inputs'!$C$346:$BK$390,19,0),"")="","",IFERROR(HLOOKUP(C149,'Appraisal Inputs'!$C$346:$BK$390,19,0),""))</f>
        <v/>
      </c>
      <c r="D167" s="300" t="str">
        <f>IF(IFERROR(HLOOKUP(D149,'Appraisal Inputs'!$C$346:$BK$390,19,0),"")="","",IFERROR(HLOOKUP(D149,'Appraisal Inputs'!$C$346:$BK$390,19,0),""))</f>
        <v/>
      </c>
      <c r="E167" s="299" t="str">
        <f>IF(IFERROR(HLOOKUP(E149,'Appraisal Inputs'!$C$346:$BK$390,19,0),"")="","",IFERROR(HLOOKUP(E149,'Appraisal Inputs'!$C$346:$BK$390,19,0),""))</f>
        <v/>
      </c>
      <c r="F167" s="300" t="str">
        <f>IF(IFERROR(HLOOKUP(F149,'Appraisal Inputs'!$C$346:$BK$390,19,0),"")="","",IFERROR(HLOOKUP(F149,'Appraisal Inputs'!$C$346:$BK$390,19,0),""))</f>
        <v/>
      </c>
      <c r="G167" s="299" t="str">
        <f>IF(IFERROR(HLOOKUP(G149,'Appraisal Inputs'!$C$346:$BK$390,19,0),"")="","",IFERROR(HLOOKUP(G149,'Appraisal Inputs'!$C$346:$BK$390,19,0),""))</f>
        <v/>
      </c>
      <c r="H167" s="300" t="str">
        <f>IF(IFERROR(HLOOKUP(H149,'Appraisal Inputs'!$C$346:$BK$390,19,0),"")="","",IFERROR(HLOOKUP(H149,'Appraisal Inputs'!$C$346:$BK$390,19,0),""))</f>
        <v/>
      </c>
      <c r="I167" s="299" t="str">
        <f>IF(IFERROR(HLOOKUP(I149,'Appraisal Inputs'!$C$346:$BK$390,19,0),"")="","",IFERROR(HLOOKUP(I149,'Appraisal Inputs'!$C$346:$BK$390,19,0),""))</f>
        <v/>
      </c>
      <c r="J167" s="300" t="str">
        <f>IF(IFERROR(HLOOKUP(J149,'Appraisal Inputs'!$C$346:$BK$390,19,0),"")="","",IFERROR(HLOOKUP(J149,'Appraisal Inputs'!$C$346:$BK$390,19,0),""))</f>
        <v/>
      </c>
      <c r="K167" s="299" t="str">
        <f>IF(IFERROR(HLOOKUP(K149,'Appraisal Inputs'!$C$346:$BK$390,19,0),"")="","",IFERROR(HLOOKUP(K149,'Appraisal Inputs'!$C$346:$BK$390,19,0),""))</f>
        <v/>
      </c>
      <c r="L167" s="300" t="str">
        <f>IF(IFERROR(HLOOKUP(L149,'Appraisal Inputs'!$C$346:$BK$390,19,0),"")="","",IFERROR(HLOOKUP(L149,'Appraisal Inputs'!$C$346:$BK$390,19,0),""))</f>
        <v/>
      </c>
      <c r="M167" s="299" t="str">
        <f>IF(IFERROR(HLOOKUP(M149,'Appraisal Inputs'!$C$346:$BK$390,19,0),"")="","",IFERROR(HLOOKUP(M149,'Appraisal Inputs'!$C$346:$BK$390,19,0),""))</f>
        <v/>
      </c>
      <c r="N167" s="300" t="str">
        <f>IF(IFERROR(HLOOKUP(N149,'Appraisal Inputs'!$C$346:$BK$390,19,0),"")="","",IFERROR(HLOOKUP(N149,'Appraisal Inputs'!$C$346:$BK$390,19,0),""))</f>
        <v/>
      </c>
      <c r="O167" s="299" t="str">
        <f>IF(IFERROR(HLOOKUP(O149,'Appraisal Inputs'!$C$346:$BK$390,19,0),"")="","",IFERROR(HLOOKUP(O149,'Appraisal Inputs'!$C$346:$BK$390,19,0),""))</f>
        <v/>
      </c>
      <c r="P167" s="300" t="str">
        <f>IF(IFERROR(HLOOKUP(P149,'Appraisal Inputs'!$C$346:$BK$390,19,0),"")="","",IFERROR(HLOOKUP(P149,'Appraisal Inputs'!$C$346:$BK$390,19,0),""))</f>
        <v/>
      </c>
      <c r="Q167" s="299" t="str">
        <f>IF(IFERROR(HLOOKUP(Q149,'Appraisal Inputs'!$C$346:$BK$390,19,0),"")="","",IFERROR(HLOOKUP(Q149,'Appraisal Inputs'!$C$346:$BK$390,19,0),""))</f>
        <v/>
      </c>
      <c r="R167" s="300" t="str">
        <f>IF(IFERROR(HLOOKUP(R149,'Appraisal Inputs'!$C$346:$BK$390,19,0),"")="","",IFERROR(HLOOKUP(R149,'Appraisal Inputs'!$C$346:$BK$390,19,0),""))</f>
        <v/>
      </c>
      <c r="S167" s="299" t="str">
        <f>IF(IFERROR(HLOOKUP(S149,'Appraisal Inputs'!$C$346:$BK$390,19,0),"")="","",IFERROR(HLOOKUP(S149,'Appraisal Inputs'!$C$346:$BK$390,19,0),""))</f>
        <v/>
      </c>
      <c r="T167" s="300" t="str">
        <f>IF(IFERROR(HLOOKUP(T149,'Appraisal Inputs'!$C$346:$BK$390,19,0),"")="","",IFERROR(HLOOKUP(T149,'Appraisal Inputs'!$C$346:$BK$390,19,0),""))</f>
        <v/>
      </c>
      <c r="U167" s="299" t="str">
        <f>IF(IFERROR(HLOOKUP(U149,'Appraisal Inputs'!$C$346:$BK$390,19,0),"")="","",IFERROR(HLOOKUP(U149,'Appraisal Inputs'!$C$346:$BK$390,19,0),""))</f>
        <v/>
      </c>
      <c r="V167" s="300" t="str">
        <f>IF(IFERROR(HLOOKUP(V149,'Appraisal Inputs'!$C$346:$BK$390,19,0),"")="","",IFERROR(HLOOKUP(V149,'Appraisal Inputs'!$C$346:$BK$390,19,0),""))</f>
        <v/>
      </c>
      <c r="W167" s="299" t="str">
        <f>IF(IFERROR(HLOOKUP(W149,'Appraisal Inputs'!$C$346:$BK$390,19,0),"")="","",IFERROR(HLOOKUP(W149,'Appraisal Inputs'!$C$346:$BK$390,19,0),""))</f>
        <v/>
      </c>
      <c r="X167" s="300" t="str">
        <f>IF(IFERROR(HLOOKUP(X149,'Appraisal Inputs'!$C$346:$BK$390,19,0),"")="","",IFERROR(HLOOKUP(X149,'Appraisal Inputs'!$C$346:$BK$390,19,0),""))</f>
        <v/>
      </c>
      <c r="Y167" s="299" t="str">
        <f>IF(IFERROR(HLOOKUP(Y149,'Appraisal Inputs'!$C$346:$BK$390,19,0),"")="","",IFERROR(HLOOKUP(Y149,'Appraisal Inputs'!$C$346:$BK$390,19,0),""))</f>
        <v/>
      </c>
      <c r="Z167" s="300" t="str">
        <f>IF(IFERROR(HLOOKUP(Z149,'Appraisal Inputs'!$C$346:$BK$390,19,0),"")="","",IFERROR(HLOOKUP(Z149,'Appraisal Inputs'!$C$346:$BK$390,19,0),""))</f>
        <v/>
      </c>
      <c r="AA167" s="299" t="str">
        <f>IF(IFERROR(HLOOKUP(AA149,'Appraisal Inputs'!$C$346:$BK$390,19,0),"")="","",IFERROR(HLOOKUP(AA149,'Appraisal Inputs'!$C$346:$BK$390,19,0),""))</f>
        <v/>
      </c>
      <c r="AB167" s="300" t="str">
        <f>IF(IFERROR(HLOOKUP(AB149,'Appraisal Inputs'!$C$346:$BK$390,19,0),"")="","",IFERROR(HLOOKUP(AB149,'Appraisal Inputs'!$C$346:$BK$390,19,0),""))</f>
        <v/>
      </c>
      <c r="AC167" s="299" t="str">
        <f>IF(IFERROR(HLOOKUP(AC149,'Appraisal Inputs'!$C$346:$BK$390,19,0),"")="","",IFERROR(HLOOKUP(AC149,'Appraisal Inputs'!$C$346:$BK$390,19,0),""))</f>
        <v/>
      </c>
      <c r="AD167" s="300" t="str">
        <f>IF(IFERROR(HLOOKUP(AD149,'Appraisal Inputs'!$C$346:$BK$390,19,0),"")="","",IFERROR(HLOOKUP(AD149,'Appraisal Inputs'!$C$346:$BK$390,19,0),""))</f>
        <v/>
      </c>
      <c r="AE167" s="299" t="str">
        <f>IF(IFERROR(HLOOKUP(AE149,'Appraisal Inputs'!$C$346:$BK$390,19,0),"")="","",IFERROR(HLOOKUP(AE149,'Appraisal Inputs'!$C$346:$BK$390,19,0),""))</f>
        <v/>
      </c>
      <c r="AF167" s="300" t="str">
        <f>IF(IFERROR(HLOOKUP(AF149,'Appraisal Inputs'!$C$346:$BK$390,19,0),"")="","",IFERROR(HLOOKUP(AF149,'Appraisal Inputs'!$C$346:$BK$390,19,0),""))</f>
        <v/>
      </c>
      <c r="AG167" s="299" t="str">
        <f>IF(IFERROR(HLOOKUP(AG149,'Appraisal Inputs'!$C$346:$BK$390,19,0),"")="","",IFERROR(HLOOKUP(AG149,'Appraisal Inputs'!$C$346:$BK$390,19,0),""))</f>
        <v/>
      </c>
      <c r="AH167" s="300" t="str">
        <f>IF(IFERROR(HLOOKUP(AH149,'Appraisal Inputs'!$C$346:$BK$390,19,0),"")="","",IFERROR(HLOOKUP(AH149,'Appraisal Inputs'!$C$346:$BK$390,19,0),""))</f>
        <v/>
      </c>
      <c r="AI167" s="299" t="str">
        <f>IF(IFERROR(HLOOKUP(AI149,'Appraisal Inputs'!$C$346:$BK$390,19,0),"")="","",IFERROR(HLOOKUP(AI149,'Appraisal Inputs'!$C$346:$BK$390,19,0),""))</f>
        <v/>
      </c>
      <c r="AJ167" s="300" t="str">
        <f>IF(IFERROR(HLOOKUP(AJ149,'Appraisal Inputs'!$C$346:$BK$390,19,0),"")="","",IFERROR(HLOOKUP(AJ149,'Appraisal Inputs'!$C$346:$BK$390,19,0),""))</f>
        <v/>
      </c>
      <c r="AK167" s="299" t="str">
        <f>IF(IFERROR(HLOOKUP(AK149,'Appraisal Inputs'!$C$346:$BK$390,19,0),"")="","",IFERROR(HLOOKUP(AK149,'Appraisal Inputs'!$C$346:$BK$390,19,0),""))</f>
        <v/>
      </c>
      <c r="AL167" s="300" t="str">
        <f>IF(IFERROR(HLOOKUP(AL149,'Appraisal Inputs'!$C$346:$BK$390,19,0),"")="","",IFERROR(HLOOKUP(AL149,'Appraisal Inputs'!$C$346:$BK$390,19,0),""))</f>
        <v/>
      </c>
      <c r="AM167" s="299" t="str">
        <f>IF(IFERROR(HLOOKUP(AM149,'Appraisal Inputs'!$C$346:$BK$390,19,0),"")="","",IFERROR(HLOOKUP(AM149,'Appraisal Inputs'!$C$346:$BK$390,19,0),""))</f>
        <v/>
      </c>
      <c r="AN167" s="300" t="str">
        <f>IF(IFERROR(HLOOKUP(AN149,'Appraisal Inputs'!$C$346:$BK$390,19,0),"")="","",IFERROR(HLOOKUP(AN149,'Appraisal Inputs'!$C$346:$BK$390,19,0),""))</f>
        <v/>
      </c>
      <c r="AO167" s="299" t="str">
        <f>IF(IFERROR(HLOOKUP(AO149,'Appraisal Inputs'!$C$346:$BK$390,19,0),"")="","",IFERROR(HLOOKUP(AO149,'Appraisal Inputs'!$C$346:$BK$390,19,0),""))</f>
        <v/>
      </c>
      <c r="AP167" s="300" t="str">
        <f>IF(IFERROR(HLOOKUP(AP149,'Appraisal Inputs'!$C$346:$BK$390,19,0),"")="","",IFERROR(HLOOKUP(AP149,'Appraisal Inputs'!$C$346:$BK$390,19,0),""))</f>
        <v/>
      </c>
      <c r="AQ167" s="299" t="str">
        <f>IF(IFERROR(HLOOKUP(AQ149,'Appraisal Inputs'!$C$346:$BK$390,19,0),"")="","",IFERROR(HLOOKUP(AQ149,'Appraisal Inputs'!$C$346:$BK$390,19,0),""))</f>
        <v/>
      </c>
      <c r="AR167" s="300" t="str">
        <f>IF(IFERROR(HLOOKUP(AR149,'Appraisal Inputs'!$C$346:$BK$390,19,0),"")="","",IFERROR(HLOOKUP(AR149,'Appraisal Inputs'!$C$346:$BK$390,19,0),""))</f>
        <v/>
      </c>
      <c r="AS167" s="299" t="str">
        <f>IF(IFERROR(HLOOKUP(AS149,'Appraisal Inputs'!$C$346:$BK$390,19,0),"")="","",IFERROR(HLOOKUP(AS149,'Appraisal Inputs'!$C$346:$BK$390,19,0),""))</f>
        <v/>
      </c>
      <c r="AT167" s="300" t="str">
        <f>IF(IFERROR(HLOOKUP(AT149,'Appraisal Inputs'!$C$346:$BK$390,19,0),"")="","",IFERROR(HLOOKUP(AT149,'Appraisal Inputs'!$C$346:$BK$390,19,0),""))</f>
        <v/>
      </c>
      <c r="AU167" s="299" t="str">
        <f>IF(IFERROR(HLOOKUP(AU149,'Appraisal Inputs'!$C$346:$BK$390,19,0),"")="","",IFERROR(HLOOKUP(AU149,'Appraisal Inputs'!$C$346:$BK$390,19,0),""))</f>
        <v/>
      </c>
      <c r="AV167" s="300" t="str">
        <f>IF(IFERROR(HLOOKUP(AV149,'Appraisal Inputs'!$C$346:$BK$390,19,0),"")="","",IFERROR(HLOOKUP(AV149,'Appraisal Inputs'!$C$346:$BK$390,19,0),""))</f>
        <v/>
      </c>
      <c r="AW167" s="299" t="str">
        <f>IF(IFERROR(HLOOKUP(AW149,'Appraisal Inputs'!$C$346:$BK$390,19,0),"")="","",IFERROR(HLOOKUP(AW149,'Appraisal Inputs'!$C$346:$BK$390,19,0),""))</f>
        <v/>
      </c>
      <c r="AX167" s="300" t="str">
        <f>IF(IFERROR(HLOOKUP(AX149,'Appraisal Inputs'!$C$346:$BK$390,19,0),"")="","",IFERROR(HLOOKUP(AX149,'Appraisal Inputs'!$C$346:$BK$390,19,0),""))</f>
        <v/>
      </c>
      <c r="AY167" s="299" t="str">
        <f>IF(IFERROR(HLOOKUP(AY149,'Appraisal Inputs'!$C$346:$BK$390,19,0),"")="","",IFERROR(HLOOKUP(AY149,'Appraisal Inputs'!$C$346:$BK$390,19,0),""))</f>
        <v/>
      </c>
      <c r="AZ167" s="300" t="str">
        <f>IF(IFERROR(HLOOKUP(AZ149,'Appraisal Inputs'!$C$346:$BK$390,19,0),"")="","",IFERROR(HLOOKUP(AZ149,'Appraisal Inputs'!$C$346:$BK$390,19,0),""))</f>
        <v/>
      </c>
      <c r="BA167" s="299" t="str">
        <f>IF(IFERROR(HLOOKUP(BA149,'Appraisal Inputs'!$C$346:$BK$390,19,0),"")="","",IFERROR(HLOOKUP(BA149,'Appraisal Inputs'!$C$346:$BK$390,19,0),""))</f>
        <v/>
      </c>
      <c r="BB167" s="300" t="str">
        <f>IF(IFERROR(HLOOKUP(BB149,'Appraisal Inputs'!$C$346:$BK$390,19,0),"")="","",IFERROR(HLOOKUP(BB149,'Appraisal Inputs'!$C$346:$BK$390,19,0),""))</f>
        <v/>
      </c>
      <c r="BC167" s="299" t="str">
        <f>IF(IFERROR(HLOOKUP(BC149,'Appraisal Inputs'!$C$346:$BK$390,19,0),"")="","",IFERROR(HLOOKUP(BC149,'Appraisal Inputs'!$C$346:$BK$390,19,0),""))</f>
        <v/>
      </c>
      <c r="BD167" s="300" t="str">
        <f>IF(IFERROR(HLOOKUP(BD149,'Appraisal Inputs'!$C$346:$BK$390,19,0),"")="","",IFERROR(HLOOKUP(BD149,'Appraisal Inputs'!$C$346:$BK$390,19,0),""))</f>
        <v/>
      </c>
      <c r="BE167" s="299" t="str">
        <f>IF(IFERROR(HLOOKUP(BE149,'Appraisal Inputs'!$C$346:$BK$390,19,0),"")="","",IFERROR(HLOOKUP(BE149,'Appraisal Inputs'!$C$346:$BK$390,19,0),""))</f>
        <v/>
      </c>
      <c r="BF167" s="300" t="str">
        <f>IF(IFERROR(HLOOKUP(BF149,'Appraisal Inputs'!$C$346:$BK$390,19,0),"")="","",IFERROR(HLOOKUP(BF149,'Appraisal Inputs'!$C$346:$BK$390,19,0),""))</f>
        <v/>
      </c>
      <c r="BG167" s="299" t="str">
        <f>IF(IFERROR(HLOOKUP(BG149,'Appraisal Inputs'!$C$346:$BK$390,19,0),"")="","",IFERROR(HLOOKUP(BG149,'Appraisal Inputs'!$C$346:$BK$390,19,0),""))</f>
        <v/>
      </c>
      <c r="BH167" s="300" t="str">
        <f>IF(IFERROR(HLOOKUP(BH149,'Appraisal Inputs'!$C$346:$BK$390,19,0),"")="","",IFERROR(HLOOKUP(BH149,'Appraisal Inputs'!$C$346:$BK$390,19,0),""))</f>
        <v/>
      </c>
      <c r="BI167" s="299" t="str">
        <f>IF(IFERROR(HLOOKUP(BI149,'Appraisal Inputs'!$C$346:$BK$390,19,0),"")="","",IFERROR(HLOOKUP(BI149,'Appraisal Inputs'!$C$346:$BK$390,19,0),""))</f>
        <v/>
      </c>
      <c r="BJ167" s="315" t="str">
        <f>IF(IFERROR(HLOOKUP(BJ149,'Appraisal Inputs'!$C$346:$BK$390,19,0),"")="","",IFERROR(HLOOKUP(BJ149,'Appraisal Inputs'!$C$346:$BK$390,19,0),""))</f>
        <v/>
      </c>
      <c r="BL167" s="299">
        <f t="shared" si="7"/>
        <v>0</v>
      </c>
      <c r="BM167" s="318" t="str">
        <f t="shared" si="6"/>
        <v>No</v>
      </c>
    </row>
    <row r="168" spans="1:65" x14ac:dyDescent="0.25">
      <c r="A168" s="86"/>
      <c r="B168" s="143" t="str">
        <f>'Appraisal Inputs'!C365</f>
        <v>Comp 16</v>
      </c>
      <c r="C168" s="299" t="str">
        <f>IF(IFERROR(HLOOKUP(C149,'Appraisal Inputs'!$C$346:$BK$390,20,0),"")="","",IFERROR(HLOOKUP(C149,'Appraisal Inputs'!$C$346:$BK$390,20,0),""))</f>
        <v/>
      </c>
      <c r="D168" s="300" t="str">
        <f>IF(IFERROR(HLOOKUP(D149,'Appraisal Inputs'!$C$346:$BK$390,20,0),"")="","",IFERROR(HLOOKUP(D149,'Appraisal Inputs'!$C$346:$BK$390,20,0),""))</f>
        <v/>
      </c>
      <c r="E168" s="299" t="str">
        <f>IF(IFERROR(HLOOKUP(E149,'Appraisal Inputs'!$C$346:$BK$390,20,0),"")="","",IFERROR(HLOOKUP(E149,'Appraisal Inputs'!$C$346:$BK$390,20,0),""))</f>
        <v/>
      </c>
      <c r="F168" s="300" t="str">
        <f>IF(IFERROR(HLOOKUP(F149,'Appraisal Inputs'!$C$346:$BK$390,20,0),"")="","",IFERROR(HLOOKUP(F149,'Appraisal Inputs'!$C$346:$BK$390,20,0),""))</f>
        <v/>
      </c>
      <c r="G168" s="299" t="str">
        <f>IF(IFERROR(HLOOKUP(G149,'Appraisal Inputs'!$C$346:$BK$390,20,0),"")="","",IFERROR(HLOOKUP(G149,'Appraisal Inputs'!$C$346:$BK$390,20,0),""))</f>
        <v/>
      </c>
      <c r="H168" s="300" t="str">
        <f>IF(IFERROR(HLOOKUP(H149,'Appraisal Inputs'!$C$346:$BK$390,20,0),"")="","",IFERROR(HLOOKUP(H149,'Appraisal Inputs'!$C$346:$BK$390,20,0),""))</f>
        <v/>
      </c>
      <c r="I168" s="299" t="str">
        <f>IF(IFERROR(HLOOKUP(I149,'Appraisal Inputs'!$C$346:$BK$390,20,0),"")="","",IFERROR(HLOOKUP(I149,'Appraisal Inputs'!$C$346:$BK$390,20,0),""))</f>
        <v/>
      </c>
      <c r="J168" s="300" t="str">
        <f>IF(IFERROR(HLOOKUP(J149,'Appraisal Inputs'!$C$346:$BK$390,20,0),"")="","",IFERROR(HLOOKUP(J149,'Appraisal Inputs'!$C$346:$BK$390,20,0),""))</f>
        <v/>
      </c>
      <c r="K168" s="299" t="str">
        <f>IF(IFERROR(HLOOKUP(K149,'Appraisal Inputs'!$C$346:$BK$390,20,0),"")="","",IFERROR(HLOOKUP(K149,'Appraisal Inputs'!$C$346:$BK$390,20,0),""))</f>
        <v/>
      </c>
      <c r="L168" s="300" t="str">
        <f>IF(IFERROR(HLOOKUP(L149,'Appraisal Inputs'!$C$346:$BK$390,20,0),"")="","",IFERROR(HLOOKUP(L149,'Appraisal Inputs'!$C$346:$BK$390,20,0),""))</f>
        <v/>
      </c>
      <c r="M168" s="299" t="str">
        <f>IF(IFERROR(HLOOKUP(M149,'Appraisal Inputs'!$C$346:$BK$390,20,0),"")="","",IFERROR(HLOOKUP(M149,'Appraisal Inputs'!$C$346:$BK$390,20,0),""))</f>
        <v/>
      </c>
      <c r="N168" s="300" t="str">
        <f>IF(IFERROR(HLOOKUP(N149,'Appraisal Inputs'!$C$346:$BK$390,20,0),"")="","",IFERROR(HLOOKUP(N149,'Appraisal Inputs'!$C$346:$BK$390,20,0),""))</f>
        <v/>
      </c>
      <c r="O168" s="299" t="str">
        <f>IF(IFERROR(HLOOKUP(O149,'Appraisal Inputs'!$C$346:$BK$390,20,0),"")="","",IFERROR(HLOOKUP(O149,'Appraisal Inputs'!$C$346:$BK$390,20,0),""))</f>
        <v/>
      </c>
      <c r="P168" s="300" t="str">
        <f>IF(IFERROR(HLOOKUP(P149,'Appraisal Inputs'!$C$346:$BK$390,20,0),"")="","",IFERROR(HLOOKUP(P149,'Appraisal Inputs'!$C$346:$BK$390,20,0),""))</f>
        <v/>
      </c>
      <c r="Q168" s="299" t="str">
        <f>IF(IFERROR(HLOOKUP(Q149,'Appraisal Inputs'!$C$346:$BK$390,20,0),"")="","",IFERROR(HLOOKUP(Q149,'Appraisal Inputs'!$C$346:$BK$390,20,0),""))</f>
        <v/>
      </c>
      <c r="R168" s="300" t="str">
        <f>IF(IFERROR(HLOOKUP(R149,'Appraisal Inputs'!$C$346:$BK$390,20,0),"")="","",IFERROR(HLOOKUP(R149,'Appraisal Inputs'!$C$346:$BK$390,20,0),""))</f>
        <v/>
      </c>
      <c r="S168" s="299" t="str">
        <f>IF(IFERROR(HLOOKUP(S149,'Appraisal Inputs'!$C$346:$BK$390,20,0),"")="","",IFERROR(HLOOKUP(S149,'Appraisal Inputs'!$C$346:$BK$390,20,0),""))</f>
        <v/>
      </c>
      <c r="T168" s="300" t="str">
        <f>IF(IFERROR(HLOOKUP(T149,'Appraisal Inputs'!$C$346:$BK$390,20,0),"")="","",IFERROR(HLOOKUP(T149,'Appraisal Inputs'!$C$346:$BK$390,20,0),""))</f>
        <v/>
      </c>
      <c r="U168" s="299" t="str">
        <f>IF(IFERROR(HLOOKUP(U149,'Appraisal Inputs'!$C$346:$BK$390,20,0),"")="","",IFERROR(HLOOKUP(U149,'Appraisal Inputs'!$C$346:$BK$390,20,0),""))</f>
        <v/>
      </c>
      <c r="V168" s="300" t="str">
        <f>IF(IFERROR(HLOOKUP(V149,'Appraisal Inputs'!$C$346:$BK$390,20,0),"")="","",IFERROR(HLOOKUP(V149,'Appraisal Inputs'!$C$346:$BK$390,20,0),""))</f>
        <v/>
      </c>
      <c r="W168" s="299" t="str">
        <f>IF(IFERROR(HLOOKUP(W149,'Appraisal Inputs'!$C$346:$BK$390,20,0),"")="","",IFERROR(HLOOKUP(W149,'Appraisal Inputs'!$C$346:$BK$390,20,0),""))</f>
        <v/>
      </c>
      <c r="X168" s="300" t="str">
        <f>IF(IFERROR(HLOOKUP(X149,'Appraisal Inputs'!$C$346:$BK$390,20,0),"")="","",IFERROR(HLOOKUP(X149,'Appraisal Inputs'!$C$346:$BK$390,20,0),""))</f>
        <v/>
      </c>
      <c r="Y168" s="299" t="str">
        <f>IF(IFERROR(HLOOKUP(Y149,'Appraisal Inputs'!$C$346:$BK$390,20,0),"")="","",IFERROR(HLOOKUP(Y149,'Appraisal Inputs'!$C$346:$BK$390,20,0),""))</f>
        <v/>
      </c>
      <c r="Z168" s="300" t="str">
        <f>IF(IFERROR(HLOOKUP(Z149,'Appraisal Inputs'!$C$346:$BK$390,20,0),"")="","",IFERROR(HLOOKUP(Z149,'Appraisal Inputs'!$C$346:$BK$390,20,0),""))</f>
        <v/>
      </c>
      <c r="AA168" s="299" t="str">
        <f>IF(IFERROR(HLOOKUP(AA149,'Appraisal Inputs'!$C$346:$BK$390,20,0),"")="","",IFERROR(HLOOKUP(AA149,'Appraisal Inputs'!$C$346:$BK$390,20,0),""))</f>
        <v/>
      </c>
      <c r="AB168" s="300" t="str">
        <f>IF(IFERROR(HLOOKUP(AB149,'Appraisal Inputs'!$C$346:$BK$390,20,0),"")="","",IFERROR(HLOOKUP(AB149,'Appraisal Inputs'!$C$346:$BK$390,20,0),""))</f>
        <v/>
      </c>
      <c r="AC168" s="299" t="str">
        <f>IF(IFERROR(HLOOKUP(AC149,'Appraisal Inputs'!$C$346:$BK$390,20,0),"")="","",IFERROR(HLOOKUP(AC149,'Appraisal Inputs'!$C$346:$BK$390,20,0),""))</f>
        <v/>
      </c>
      <c r="AD168" s="300" t="str">
        <f>IF(IFERROR(HLOOKUP(AD149,'Appraisal Inputs'!$C$346:$BK$390,20,0),"")="","",IFERROR(HLOOKUP(AD149,'Appraisal Inputs'!$C$346:$BK$390,20,0),""))</f>
        <v/>
      </c>
      <c r="AE168" s="299" t="str">
        <f>IF(IFERROR(HLOOKUP(AE149,'Appraisal Inputs'!$C$346:$BK$390,20,0),"")="","",IFERROR(HLOOKUP(AE149,'Appraisal Inputs'!$C$346:$BK$390,20,0),""))</f>
        <v/>
      </c>
      <c r="AF168" s="300" t="str">
        <f>IF(IFERROR(HLOOKUP(AF149,'Appraisal Inputs'!$C$346:$BK$390,20,0),"")="","",IFERROR(HLOOKUP(AF149,'Appraisal Inputs'!$C$346:$BK$390,20,0),""))</f>
        <v/>
      </c>
      <c r="AG168" s="299" t="str">
        <f>IF(IFERROR(HLOOKUP(AG149,'Appraisal Inputs'!$C$346:$BK$390,20,0),"")="","",IFERROR(HLOOKUP(AG149,'Appraisal Inputs'!$C$346:$BK$390,20,0),""))</f>
        <v/>
      </c>
      <c r="AH168" s="300" t="str">
        <f>IF(IFERROR(HLOOKUP(AH149,'Appraisal Inputs'!$C$346:$BK$390,20,0),"")="","",IFERROR(HLOOKUP(AH149,'Appraisal Inputs'!$C$346:$BK$390,20,0),""))</f>
        <v/>
      </c>
      <c r="AI168" s="299" t="str">
        <f>IF(IFERROR(HLOOKUP(AI149,'Appraisal Inputs'!$C$346:$BK$390,20,0),"")="","",IFERROR(HLOOKUP(AI149,'Appraisal Inputs'!$C$346:$BK$390,20,0),""))</f>
        <v/>
      </c>
      <c r="AJ168" s="300" t="str">
        <f>IF(IFERROR(HLOOKUP(AJ149,'Appraisal Inputs'!$C$346:$BK$390,20,0),"")="","",IFERROR(HLOOKUP(AJ149,'Appraisal Inputs'!$C$346:$BK$390,20,0),""))</f>
        <v/>
      </c>
      <c r="AK168" s="299" t="str">
        <f>IF(IFERROR(HLOOKUP(AK149,'Appraisal Inputs'!$C$346:$BK$390,20,0),"")="","",IFERROR(HLOOKUP(AK149,'Appraisal Inputs'!$C$346:$BK$390,20,0),""))</f>
        <v/>
      </c>
      <c r="AL168" s="300" t="str">
        <f>IF(IFERROR(HLOOKUP(AL149,'Appraisal Inputs'!$C$346:$BK$390,20,0),"")="","",IFERROR(HLOOKUP(AL149,'Appraisal Inputs'!$C$346:$BK$390,20,0),""))</f>
        <v/>
      </c>
      <c r="AM168" s="299" t="str">
        <f>IF(IFERROR(HLOOKUP(AM149,'Appraisal Inputs'!$C$346:$BK$390,20,0),"")="","",IFERROR(HLOOKUP(AM149,'Appraisal Inputs'!$C$346:$BK$390,20,0),""))</f>
        <v/>
      </c>
      <c r="AN168" s="300" t="str">
        <f>IF(IFERROR(HLOOKUP(AN149,'Appraisal Inputs'!$C$346:$BK$390,20,0),"")="","",IFERROR(HLOOKUP(AN149,'Appraisal Inputs'!$C$346:$BK$390,20,0),""))</f>
        <v/>
      </c>
      <c r="AO168" s="299" t="str">
        <f>IF(IFERROR(HLOOKUP(AO149,'Appraisal Inputs'!$C$346:$BK$390,20,0),"")="","",IFERROR(HLOOKUP(AO149,'Appraisal Inputs'!$C$346:$BK$390,20,0),""))</f>
        <v/>
      </c>
      <c r="AP168" s="300" t="str">
        <f>IF(IFERROR(HLOOKUP(AP149,'Appraisal Inputs'!$C$346:$BK$390,20,0),"")="","",IFERROR(HLOOKUP(AP149,'Appraisal Inputs'!$C$346:$BK$390,20,0),""))</f>
        <v/>
      </c>
      <c r="AQ168" s="299" t="str">
        <f>IF(IFERROR(HLOOKUP(AQ149,'Appraisal Inputs'!$C$346:$BK$390,20,0),"")="","",IFERROR(HLOOKUP(AQ149,'Appraisal Inputs'!$C$346:$BK$390,20,0),""))</f>
        <v/>
      </c>
      <c r="AR168" s="300" t="str">
        <f>IF(IFERROR(HLOOKUP(AR149,'Appraisal Inputs'!$C$346:$BK$390,20,0),"")="","",IFERROR(HLOOKUP(AR149,'Appraisal Inputs'!$C$346:$BK$390,20,0),""))</f>
        <v/>
      </c>
      <c r="AS168" s="299" t="str">
        <f>IF(IFERROR(HLOOKUP(AS149,'Appraisal Inputs'!$C$346:$BK$390,20,0),"")="","",IFERROR(HLOOKUP(AS149,'Appraisal Inputs'!$C$346:$BK$390,20,0),""))</f>
        <v/>
      </c>
      <c r="AT168" s="300" t="str">
        <f>IF(IFERROR(HLOOKUP(AT149,'Appraisal Inputs'!$C$346:$BK$390,20,0),"")="","",IFERROR(HLOOKUP(AT149,'Appraisal Inputs'!$C$346:$BK$390,20,0),""))</f>
        <v/>
      </c>
      <c r="AU168" s="299" t="str">
        <f>IF(IFERROR(HLOOKUP(AU149,'Appraisal Inputs'!$C$346:$BK$390,20,0),"")="","",IFERROR(HLOOKUP(AU149,'Appraisal Inputs'!$C$346:$BK$390,20,0),""))</f>
        <v/>
      </c>
      <c r="AV168" s="300" t="str">
        <f>IF(IFERROR(HLOOKUP(AV149,'Appraisal Inputs'!$C$346:$BK$390,20,0),"")="","",IFERROR(HLOOKUP(AV149,'Appraisal Inputs'!$C$346:$BK$390,20,0),""))</f>
        <v/>
      </c>
      <c r="AW168" s="299" t="str">
        <f>IF(IFERROR(HLOOKUP(AW149,'Appraisal Inputs'!$C$346:$BK$390,20,0),"")="","",IFERROR(HLOOKUP(AW149,'Appraisal Inputs'!$C$346:$BK$390,20,0),""))</f>
        <v/>
      </c>
      <c r="AX168" s="300" t="str">
        <f>IF(IFERROR(HLOOKUP(AX149,'Appraisal Inputs'!$C$346:$BK$390,20,0),"")="","",IFERROR(HLOOKUP(AX149,'Appraisal Inputs'!$C$346:$BK$390,20,0),""))</f>
        <v/>
      </c>
      <c r="AY168" s="299" t="str">
        <f>IF(IFERROR(HLOOKUP(AY149,'Appraisal Inputs'!$C$346:$BK$390,20,0),"")="","",IFERROR(HLOOKUP(AY149,'Appraisal Inputs'!$C$346:$BK$390,20,0),""))</f>
        <v/>
      </c>
      <c r="AZ168" s="300" t="str">
        <f>IF(IFERROR(HLOOKUP(AZ149,'Appraisal Inputs'!$C$346:$BK$390,20,0),"")="","",IFERROR(HLOOKUP(AZ149,'Appraisal Inputs'!$C$346:$BK$390,20,0),""))</f>
        <v/>
      </c>
      <c r="BA168" s="299" t="str">
        <f>IF(IFERROR(HLOOKUP(BA149,'Appraisal Inputs'!$C$346:$BK$390,20,0),"")="","",IFERROR(HLOOKUP(BA149,'Appraisal Inputs'!$C$346:$BK$390,20,0),""))</f>
        <v/>
      </c>
      <c r="BB168" s="300" t="str">
        <f>IF(IFERROR(HLOOKUP(BB149,'Appraisal Inputs'!$C$346:$BK$390,20,0),"")="","",IFERROR(HLOOKUP(BB149,'Appraisal Inputs'!$C$346:$BK$390,20,0),""))</f>
        <v/>
      </c>
      <c r="BC168" s="299" t="str">
        <f>IF(IFERROR(HLOOKUP(BC149,'Appraisal Inputs'!$C$346:$BK$390,20,0),"")="","",IFERROR(HLOOKUP(BC149,'Appraisal Inputs'!$C$346:$BK$390,20,0),""))</f>
        <v/>
      </c>
      <c r="BD168" s="300" t="str">
        <f>IF(IFERROR(HLOOKUP(BD149,'Appraisal Inputs'!$C$346:$BK$390,20,0),"")="","",IFERROR(HLOOKUP(BD149,'Appraisal Inputs'!$C$346:$BK$390,20,0),""))</f>
        <v/>
      </c>
      <c r="BE168" s="299" t="str">
        <f>IF(IFERROR(HLOOKUP(BE149,'Appraisal Inputs'!$C$346:$BK$390,20,0),"")="","",IFERROR(HLOOKUP(BE149,'Appraisal Inputs'!$C$346:$BK$390,20,0),""))</f>
        <v/>
      </c>
      <c r="BF168" s="300" t="str">
        <f>IF(IFERROR(HLOOKUP(BF149,'Appraisal Inputs'!$C$346:$BK$390,20,0),"")="","",IFERROR(HLOOKUP(BF149,'Appraisal Inputs'!$C$346:$BK$390,20,0),""))</f>
        <v/>
      </c>
      <c r="BG168" s="299" t="str">
        <f>IF(IFERROR(HLOOKUP(BG149,'Appraisal Inputs'!$C$346:$BK$390,20,0),"")="","",IFERROR(HLOOKUP(BG149,'Appraisal Inputs'!$C$346:$BK$390,20,0),""))</f>
        <v/>
      </c>
      <c r="BH168" s="300" t="str">
        <f>IF(IFERROR(HLOOKUP(BH149,'Appraisal Inputs'!$C$346:$BK$390,20,0),"")="","",IFERROR(HLOOKUP(BH149,'Appraisal Inputs'!$C$346:$BK$390,20,0),""))</f>
        <v/>
      </c>
      <c r="BI168" s="299" t="str">
        <f>IF(IFERROR(HLOOKUP(BI149,'Appraisal Inputs'!$C$346:$BK$390,20,0),"")="","",IFERROR(HLOOKUP(BI149,'Appraisal Inputs'!$C$346:$BK$390,20,0),""))</f>
        <v/>
      </c>
      <c r="BJ168" s="315" t="str">
        <f>IF(IFERROR(HLOOKUP(BJ149,'Appraisal Inputs'!$C$346:$BK$390,20,0),"")="","",IFERROR(HLOOKUP(BJ149,'Appraisal Inputs'!$C$346:$BK$390,20,0),""))</f>
        <v/>
      </c>
      <c r="BL168" s="299">
        <f t="shared" si="7"/>
        <v>0</v>
      </c>
      <c r="BM168" s="318" t="str">
        <f t="shared" si="6"/>
        <v>No</v>
      </c>
    </row>
    <row r="169" spans="1:65" x14ac:dyDescent="0.25">
      <c r="A169" s="86"/>
      <c r="B169" s="143" t="str">
        <f>'Appraisal Inputs'!C366</f>
        <v>Comp 17</v>
      </c>
      <c r="C169" s="299" t="str">
        <f>IF(IFERROR(HLOOKUP(C149,'Appraisal Inputs'!$C$346:$BK$390,21,0),"")="","",IFERROR(HLOOKUP(C149,'Appraisal Inputs'!$C$346:$BK$390,21,0),""))</f>
        <v/>
      </c>
      <c r="D169" s="300" t="str">
        <f>IF(IFERROR(HLOOKUP(D149,'Appraisal Inputs'!$C$346:$BK$390,21,0),"")="","",IFERROR(HLOOKUP(D149,'Appraisal Inputs'!$C$346:$BK$390,21,0),""))</f>
        <v/>
      </c>
      <c r="E169" s="299" t="str">
        <f>IF(IFERROR(HLOOKUP(E149,'Appraisal Inputs'!$C$346:$BK$390,21,0),"")="","",IFERROR(HLOOKUP(E149,'Appraisal Inputs'!$C$346:$BK$390,21,0),""))</f>
        <v/>
      </c>
      <c r="F169" s="300" t="str">
        <f>IF(IFERROR(HLOOKUP(F149,'Appraisal Inputs'!$C$346:$BK$390,21,0),"")="","",IFERROR(HLOOKUP(F149,'Appraisal Inputs'!$C$346:$BK$390,21,0),""))</f>
        <v/>
      </c>
      <c r="G169" s="299" t="str">
        <f>IF(IFERROR(HLOOKUP(G149,'Appraisal Inputs'!$C$346:$BK$390,21,0),"")="","",IFERROR(HLOOKUP(G149,'Appraisal Inputs'!$C$346:$BK$390,21,0),""))</f>
        <v/>
      </c>
      <c r="H169" s="300" t="str">
        <f>IF(IFERROR(HLOOKUP(H149,'Appraisal Inputs'!$C$346:$BK$390,21,0),"")="","",IFERROR(HLOOKUP(H149,'Appraisal Inputs'!$C$346:$BK$390,21,0),""))</f>
        <v/>
      </c>
      <c r="I169" s="299" t="str">
        <f>IF(IFERROR(HLOOKUP(I149,'Appraisal Inputs'!$C$346:$BK$390,21,0),"")="","",IFERROR(HLOOKUP(I149,'Appraisal Inputs'!$C$346:$BK$390,21,0),""))</f>
        <v/>
      </c>
      <c r="J169" s="300" t="str">
        <f>IF(IFERROR(HLOOKUP(J149,'Appraisal Inputs'!$C$346:$BK$390,21,0),"")="","",IFERROR(HLOOKUP(J149,'Appraisal Inputs'!$C$346:$BK$390,21,0),""))</f>
        <v/>
      </c>
      <c r="K169" s="299" t="str">
        <f>IF(IFERROR(HLOOKUP(K149,'Appraisal Inputs'!$C$346:$BK$390,21,0),"")="","",IFERROR(HLOOKUP(K149,'Appraisal Inputs'!$C$346:$BK$390,21,0),""))</f>
        <v/>
      </c>
      <c r="L169" s="300" t="str">
        <f>IF(IFERROR(HLOOKUP(L149,'Appraisal Inputs'!$C$346:$BK$390,21,0),"")="","",IFERROR(HLOOKUP(L149,'Appraisal Inputs'!$C$346:$BK$390,21,0),""))</f>
        <v/>
      </c>
      <c r="M169" s="299" t="str">
        <f>IF(IFERROR(HLOOKUP(M149,'Appraisal Inputs'!$C$346:$BK$390,21,0),"")="","",IFERROR(HLOOKUP(M149,'Appraisal Inputs'!$C$346:$BK$390,21,0),""))</f>
        <v/>
      </c>
      <c r="N169" s="300" t="str">
        <f>IF(IFERROR(HLOOKUP(N149,'Appraisal Inputs'!$C$346:$BK$390,21,0),"")="","",IFERROR(HLOOKUP(N149,'Appraisal Inputs'!$C$346:$BK$390,21,0),""))</f>
        <v/>
      </c>
      <c r="O169" s="299" t="str">
        <f>IF(IFERROR(HLOOKUP(O149,'Appraisal Inputs'!$C$346:$BK$390,21,0),"")="","",IFERROR(HLOOKUP(O149,'Appraisal Inputs'!$C$346:$BK$390,21,0),""))</f>
        <v/>
      </c>
      <c r="P169" s="300" t="str">
        <f>IF(IFERROR(HLOOKUP(P149,'Appraisal Inputs'!$C$346:$BK$390,21,0),"")="","",IFERROR(HLOOKUP(P149,'Appraisal Inputs'!$C$346:$BK$390,21,0),""))</f>
        <v/>
      </c>
      <c r="Q169" s="299" t="str">
        <f>IF(IFERROR(HLOOKUP(Q149,'Appraisal Inputs'!$C$346:$BK$390,21,0),"")="","",IFERROR(HLOOKUP(Q149,'Appraisal Inputs'!$C$346:$BK$390,21,0),""))</f>
        <v/>
      </c>
      <c r="R169" s="300" t="str">
        <f>IF(IFERROR(HLOOKUP(R149,'Appraisal Inputs'!$C$346:$BK$390,21,0),"")="","",IFERROR(HLOOKUP(R149,'Appraisal Inputs'!$C$346:$BK$390,21,0),""))</f>
        <v/>
      </c>
      <c r="S169" s="299" t="str">
        <f>IF(IFERROR(HLOOKUP(S149,'Appraisal Inputs'!$C$346:$BK$390,21,0),"")="","",IFERROR(HLOOKUP(S149,'Appraisal Inputs'!$C$346:$BK$390,21,0),""))</f>
        <v/>
      </c>
      <c r="T169" s="300" t="str">
        <f>IF(IFERROR(HLOOKUP(T149,'Appraisal Inputs'!$C$346:$BK$390,21,0),"")="","",IFERROR(HLOOKUP(T149,'Appraisal Inputs'!$C$346:$BK$390,21,0),""))</f>
        <v/>
      </c>
      <c r="U169" s="299" t="str">
        <f>IF(IFERROR(HLOOKUP(U149,'Appraisal Inputs'!$C$346:$BK$390,21,0),"")="","",IFERROR(HLOOKUP(U149,'Appraisal Inputs'!$C$346:$BK$390,21,0),""))</f>
        <v/>
      </c>
      <c r="V169" s="300" t="str">
        <f>IF(IFERROR(HLOOKUP(V149,'Appraisal Inputs'!$C$346:$BK$390,21,0),"")="","",IFERROR(HLOOKUP(V149,'Appraisal Inputs'!$C$346:$BK$390,21,0),""))</f>
        <v/>
      </c>
      <c r="W169" s="299" t="str">
        <f>IF(IFERROR(HLOOKUP(W149,'Appraisal Inputs'!$C$346:$BK$390,21,0),"")="","",IFERROR(HLOOKUP(W149,'Appraisal Inputs'!$C$346:$BK$390,21,0),""))</f>
        <v/>
      </c>
      <c r="X169" s="300" t="str">
        <f>IF(IFERROR(HLOOKUP(X149,'Appraisal Inputs'!$C$346:$BK$390,21,0),"")="","",IFERROR(HLOOKUP(X149,'Appraisal Inputs'!$C$346:$BK$390,21,0),""))</f>
        <v/>
      </c>
      <c r="Y169" s="299" t="str">
        <f>IF(IFERROR(HLOOKUP(Y149,'Appraisal Inputs'!$C$346:$BK$390,21,0),"")="","",IFERROR(HLOOKUP(Y149,'Appraisal Inputs'!$C$346:$BK$390,21,0),""))</f>
        <v/>
      </c>
      <c r="Z169" s="300" t="str">
        <f>IF(IFERROR(HLOOKUP(Z149,'Appraisal Inputs'!$C$346:$BK$390,21,0),"")="","",IFERROR(HLOOKUP(Z149,'Appraisal Inputs'!$C$346:$BK$390,21,0),""))</f>
        <v/>
      </c>
      <c r="AA169" s="299" t="str">
        <f>IF(IFERROR(HLOOKUP(AA149,'Appraisal Inputs'!$C$346:$BK$390,21,0),"")="","",IFERROR(HLOOKUP(AA149,'Appraisal Inputs'!$C$346:$BK$390,21,0),""))</f>
        <v/>
      </c>
      <c r="AB169" s="300" t="str">
        <f>IF(IFERROR(HLOOKUP(AB149,'Appraisal Inputs'!$C$346:$BK$390,21,0),"")="","",IFERROR(HLOOKUP(AB149,'Appraisal Inputs'!$C$346:$BK$390,21,0),""))</f>
        <v/>
      </c>
      <c r="AC169" s="299" t="str">
        <f>IF(IFERROR(HLOOKUP(AC149,'Appraisal Inputs'!$C$346:$BK$390,21,0),"")="","",IFERROR(HLOOKUP(AC149,'Appraisal Inputs'!$C$346:$BK$390,21,0),""))</f>
        <v/>
      </c>
      <c r="AD169" s="300" t="str">
        <f>IF(IFERROR(HLOOKUP(AD149,'Appraisal Inputs'!$C$346:$BK$390,21,0),"")="","",IFERROR(HLOOKUP(AD149,'Appraisal Inputs'!$C$346:$BK$390,21,0),""))</f>
        <v/>
      </c>
      <c r="AE169" s="299" t="str">
        <f>IF(IFERROR(HLOOKUP(AE149,'Appraisal Inputs'!$C$346:$BK$390,21,0),"")="","",IFERROR(HLOOKUP(AE149,'Appraisal Inputs'!$C$346:$BK$390,21,0),""))</f>
        <v/>
      </c>
      <c r="AF169" s="300" t="str">
        <f>IF(IFERROR(HLOOKUP(AF149,'Appraisal Inputs'!$C$346:$BK$390,21,0),"")="","",IFERROR(HLOOKUP(AF149,'Appraisal Inputs'!$C$346:$BK$390,21,0),""))</f>
        <v/>
      </c>
      <c r="AG169" s="299" t="str">
        <f>IF(IFERROR(HLOOKUP(AG149,'Appraisal Inputs'!$C$346:$BK$390,21,0),"")="","",IFERROR(HLOOKUP(AG149,'Appraisal Inputs'!$C$346:$BK$390,21,0),""))</f>
        <v/>
      </c>
      <c r="AH169" s="300" t="str">
        <f>IF(IFERROR(HLOOKUP(AH149,'Appraisal Inputs'!$C$346:$BK$390,21,0),"")="","",IFERROR(HLOOKUP(AH149,'Appraisal Inputs'!$C$346:$BK$390,21,0),""))</f>
        <v/>
      </c>
      <c r="AI169" s="299" t="str">
        <f>IF(IFERROR(HLOOKUP(AI149,'Appraisal Inputs'!$C$346:$BK$390,21,0),"")="","",IFERROR(HLOOKUP(AI149,'Appraisal Inputs'!$C$346:$BK$390,21,0),""))</f>
        <v/>
      </c>
      <c r="AJ169" s="300" t="str">
        <f>IF(IFERROR(HLOOKUP(AJ149,'Appraisal Inputs'!$C$346:$BK$390,21,0),"")="","",IFERROR(HLOOKUP(AJ149,'Appraisal Inputs'!$C$346:$BK$390,21,0),""))</f>
        <v/>
      </c>
      <c r="AK169" s="299" t="str">
        <f>IF(IFERROR(HLOOKUP(AK149,'Appraisal Inputs'!$C$346:$BK$390,21,0),"")="","",IFERROR(HLOOKUP(AK149,'Appraisal Inputs'!$C$346:$BK$390,21,0),""))</f>
        <v/>
      </c>
      <c r="AL169" s="300" t="str">
        <f>IF(IFERROR(HLOOKUP(AL149,'Appraisal Inputs'!$C$346:$BK$390,21,0),"")="","",IFERROR(HLOOKUP(AL149,'Appraisal Inputs'!$C$346:$BK$390,21,0),""))</f>
        <v/>
      </c>
      <c r="AM169" s="299" t="str">
        <f>IF(IFERROR(HLOOKUP(AM149,'Appraisal Inputs'!$C$346:$BK$390,21,0),"")="","",IFERROR(HLOOKUP(AM149,'Appraisal Inputs'!$C$346:$BK$390,21,0),""))</f>
        <v/>
      </c>
      <c r="AN169" s="300" t="str">
        <f>IF(IFERROR(HLOOKUP(AN149,'Appraisal Inputs'!$C$346:$BK$390,21,0),"")="","",IFERROR(HLOOKUP(AN149,'Appraisal Inputs'!$C$346:$BK$390,21,0),""))</f>
        <v/>
      </c>
      <c r="AO169" s="299" t="str">
        <f>IF(IFERROR(HLOOKUP(AO149,'Appraisal Inputs'!$C$346:$BK$390,21,0),"")="","",IFERROR(HLOOKUP(AO149,'Appraisal Inputs'!$C$346:$BK$390,21,0),""))</f>
        <v/>
      </c>
      <c r="AP169" s="300" t="str">
        <f>IF(IFERROR(HLOOKUP(AP149,'Appraisal Inputs'!$C$346:$BK$390,21,0),"")="","",IFERROR(HLOOKUP(AP149,'Appraisal Inputs'!$C$346:$BK$390,21,0),""))</f>
        <v/>
      </c>
      <c r="AQ169" s="299" t="str">
        <f>IF(IFERROR(HLOOKUP(AQ149,'Appraisal Inputs'!$C$346:$BK$390,21,0),"")="","",IFERROR(HLOOKUP(AQ149,'Appraisal Inputs'!$C$346:$BK$390,21,0),""))</f>
        <v/>
      </c>
      <c r="AR169" s="300" t="str">
        <f>IF(IFERROR(HLOOKUP(AR149,'Appraisal Inputs'!$C$346:$BK$390,21,0),"")="","",IFERROR(HLOOKUP(AR149,'Appraisal Inputs'!$C$346:$BK$390,21,0),""))</f>
        <v/>
      </c>
      <c r="AS169" s="299" t="str">
        <f>IF(IFERROR(HLOOKUP(AS149,'Appraisal Inputs'!$C$346:$BK$390,21,0),"")="","",IFERROR(HLOOKUP(AS149,'Appraisal Inputs'!$C$346:$BK$390,21,0),""))</f>
        <v/>
      </c>
      <c r="AT169" s="300" t="str">
        <f>IF(IFERROR(HLOOKUP(AT149,'Appraisal Inputs'!$C$346:$BK$390,21,0),"")="","",IFERROR(HLOOKUP(AT149,'Appraisal Inputs'!$C$346:$BK$390,21,0),""))</f>
        <v/>
      </c>
      <c r="AU169" s="299" t="str">
        <f>IF(IFERROR(HLOOKUP(AU149,'Appraisal Inputs'!$C$346:$BK$390,21,0),"")="","",IFERROR(HLOOKUP(AU149,'Appraisal Inputs'!$C$346:$BK$390,21,0),""))</f>
        <v/>
      </c>
      <c r="AV169" s="300" t="str">
        <f>IF(IFERROR(HLOOKUP(AV149,'Appraisal Inputs'!$C$346:$BK$390,21,0),"")="","",IFERROR(HLOOKUP(AV149,'Appraisal Inputs'!$C$346:$BK$390,21,0),""))</f>
        <v/>
      </c>
      <c r="AW169" s="299" t="str">
        <f>IF(IFERROR(HLOOKUP(AW149,'Appraisal Inputs'!$C$346:$BK$390,21,0),"")="","",IFERROR(HLOOKUP(AW149,'Appraisal Inputs'!$C$346:$BK$390,21,0),""))</f>
        <v/>
      </c>
      <c r="AX169" s="300" t="str">
        <f>IF(IFERROR(HLOOKUP(AX149,'Appraisal Inputs'!$C$346:$BK$390,21,0),"")="","",IFERROR(HLOOKUP(AX149,'Appraisal Inputs'!$C$346:$BK$390,21,0),""))</f>
        <v/>
      </c>
      <c r="AY169" s="299" t="str">
        <f>IF(IFERROR(HLOOKUP(AY149,'Appraisal Inputs'!$C$346:$BK$390,21,0),"")="","",IFERROR(HLOOKUP(AY149,'Appraisal Inputs'!$C$346:$BK$390,21,0),""))</f>
        <v/>
      </c>
      <c r="AZ169" s="300" t="str">
        <f>IF(IFERROR(HLOOKUP(AZ149,'Appraisal Inputs'!$C$346:$BK$390,21,0),"")="","",IFERROR(HLOOKUP(AZ149,'Appraisal Inputs'!$C$346:$BK$390,21,0),""))</f>
        <v/>
      </c>
      <c r="BA169" s="299" t="str">
        <f>IF(IFERROR(HLOOKUP(BA149,'Appraisal Inputs'!$C$346:$BK$390,21,0),"")="","",IFERROR(HLOOKUP(BA149,'Appraisal Inputs'!$C$346:$BK$390,21,0),""))</f>
        <v/>
      </c>
      <c r="BB169" s="300" t="str">
        <f>IF(IFERROR(HLOOKUP(BB149,'Appraisal Inputs'!$C$346:$BK$390,21,0),"")="","",IFERROR(HLOOKUP(BB149,'Appraisal Inputs'!$C$346:$BK$390,21,0),""))</f>
        <v/>
      </c>
      <c r="BC169" s="299" t="str">
        <f>IF(IFERROR(HLOOKUP(BC149,'Appraisal Inputs'!$C$346:$BK$390,21,0),"")="","",IFERROR(HLOOKUP(BC149,'Appraisal Inputs'!$C$346:$BK$390,21,0),""))</f>
        <v/>
      </c>
      <c r="BD169" s="300" t="str">
        <f>IF(IFERROR(HLOOKUP(BD149,'Appraisal Inputs'!$C$346:$BK$390,21,0),"")="","",IFERROR(HLOOKUP(BD149,'Appraisal Inputs'!$C$346:$BK$390,21,0),""))</f>
        <v/>
      </c>
      <c r="BE169" s="299" t="str">
        <f>IF(IFERROR(HLOOKUP(BE149,'Appraisal Inputs'!$C$346:$BK$390,21,0),"")="","",IFERROR(HLOOKUP(BE149,'Appraisal Inputs'!$C$346:$BK$390,21,0),""))</f>
        <v/>
      </c>
      <c r="BF169" s="300" t="str">
        <f>IF(IFERROR(HLOOKUP(BF149,'Appraisal Inputs'!$C$346:$BK$390,21,0),"")="","",IFERROR(HLOOKUP(BF149,'Appraisal Inputs'!$C$346:$BK$390,21,0),""))</f>
        <v/>
      </c>
      <c r="BG169" s="299" t="str">
        <f>IF(IFERROR(HLOOKUP(BG149,'Appraisal Inputs'!$C$346:$BK$390,21,0),"")="","",IFERROR(HLOOKUP(BG149,'Appraisal Inputs'!$C$346:$BK$390,21,0),""))</f>
        <v/>
      </c>
      <c r="BH169" s="300" t="str">
        <f>IF(IFERROR(HLOOKUP(BH149,'Appraisal Inputs'!$C$346:$BK$390,21,0),"")="","",IFERROR(HLOOKUP(BH149,'Appraisal Inputs'!$C$346:$BK$390,21,0),""))</f>
        <v/>
      </c>
      <c r="BI169" s="299" t="str">
        <f>IF(IFERROR(HLOOKUP(BI149,'Appraisal Inputs'!$C$346:$BK$390,21,0),"")="","",IFERROR(HLOOKUP(BI149,'Appraisal Inputs'!$C$346:$BK$390,21,0),""))</f>
        <v/>
      </c>
      <c r="BJ169" s="315" t="str">
        <f>IF(IFERROR(HLOOKUP(BJ149,'Appraisal Inputs'!$C$346:$BK$390,21,0),"")="","",IFERROR(HLOOKUP(BJ149,'Appraisal Inputs'!$C$346:$BK$390,21,0),""))</f>
        <v/>
      </c>
      <c r="BL169" s="299">
        <f t="shared" si="7"/>
        <v>0</v>
      </c>
      <c r="BM169" s="318" t="str">
        <f t="shared" si="6"/>
        <v>No</v>
      </c>
    </row>
    <row r="170" spans="1:65" x14ac:dyDescent="0.25">
      <c r="A170" s="86"/>
      <c r="B170" s="143" t="str">
        <f>'Appraisal Inputs'!C367</f>
        <v>Comp 18</v>
      </c>
      <c r="C170" s="299" t="str">
        <f>IF(IFERROR(HLOOKUP(C149,'Appraisal Inputs'!$C$346:$BK$390,22,0),"")="","",IFERROR(HLOOKUP(C149,'Appraisal Inputs'!$C$346:$BK$390,22,0),""))</f>
        <v/>
      </c>
      <c r="D170" s="300" t="str">
        <f>IF(IFERROR(HLOOKUP(D149,'Appraisal Inputs'!$C$346:$BK$390,22,0),"")="","",IFERROR(HLOOKUP(D149,'Appraisal Inputs'!$C$346:$BK$390,22,0),""))</f>
        <v/>
      </c>
      <c r="E170" s="299" t="str">
        <f>IF(IFERROR(HLOOKUP(E149,'Appraisal Inputs'!$C$346:$BK$390,22,0),"")="","",IFERROR(HLOOKUP(E149,'Appraisal Inputs'!$C$346:$BK$390,22,0),""))</f>
        <v/>
      </c>
      <c r="F170" s="300" t="str">
        <f>IF(IFERROR(HLOOKUP(F149,'Appraisal Inputs'!$C$346:$BK$390,22,0),"")="","",IFERROR(HLOOKUP(F149,'Appraisal Inputs'!$C$346:$BK$390,22,0),""))</f>
        <v/>
      </c>
      <c r="G170" s="299" t="str">
        <f>IF(IFERROR(HLOOKUP(G149,'Appraisal Inputs'!$C$346:$BK$390,22,0),"")="","",IFERROR(HLOOKUP(G149,'Appraisal Inputs'!$C$346:$BK$390,22,0),""))</f>
        <v/>
      </c>
      <c r="H170" s="300" t="str">
        <f>IF(IFERROR(HLOOKUP(H149,'Appraisal Inputs'!$C$346:$BK$390,22,0),"")="","",IFERROR(HLOOKUP(H149,'Appraisal Inputs'!$C$346:$BK$390,22,0),""))</f>
        <v/>
      </c>
      <c r="I170" s="299" t="str">
        <f>IF(IFERROR(HLOOKUP(I149,'Appraisal Inputs'!$C$346:$BK$390,22,0),"")="","",IFERROR(HLOOKUP(I149,'Appraisal Inputs'!$C$346:$BK$390,22,0),""))</f>
        <v/>
      </c>
      <c r="J170" s="300" t="str">
        <f>IF(IFERROR(HLOOKUP(J149,'Appraisal Inputs'!$C$346:$BK$390,22,0),"")="","",IFERROR(HLOOKUP(J149,'Appraisal Inputs'!$C$346:$BK$390,22,0),""))</f>
        <v/>
      </c>
      <c r="K170" s="299" t="str">
        <f>IF(IFERROR(HLOOKUP(K149,'Appraisal Inputs'!$C$346:$BK$390,22,0),"")="","",IFERROR(HLOOKUP(K149,'Appraisal Inputs'!$C$346:$BK$390,22,0),""))</f>
        <v/>
      </c>
      <c r="L170" s="300" t="str">
        <f>IF(IFERROR(HLOOKUP(L149,'Appraisal Inputs'!$C$346:$BK$390,22,0),"")="","",IFERROR(HLOOKUP(L149,'Appraisal Inputs'!$C$346:$BK$390,22,0),""))</f>
        <v/>
      </c>
      <c r="M170" s="299" t="str">
        <f>IF(IFERROR(HLOOKUP(M149,'Appraisal Inputs'!$C$346:$BK$390,22,0),"")="","",IFERROR(HLOOKUP(M149,'Appraisal Inputs'!$C$346:$BK$390,22,0),""))</f>
        <v/>
      </c>
      <c r="N170" s="300" t="str">
        <f>IF(IFERROR(HLOOKUP(N149,'Appraisal Inputs'!$C$346:$BK$390,22,0),"")="","",IFERROR(HLOOKUP(N149,'Appraisal Inputs'!$C$346:$BK$390,22,0),""))</f>
        <v/>
      </c>
      <c r="O170" s="299" t="str">
        <f>IF(IFERROR(HLOOKUP(O149,'Appraisal Inputs'!$C$346:$BK$390,22,0),"")="","",IFERROR(HLOOKUP(O149,'Appraisal Inputs'!$C$346:$BK$390,22,0),""))</f>
        <v/>
      </c>
      <c r="P170" s="300" t="str">
        <f>IF(IFERROR(HLOOKUP(P149,'Appraisal Inputs'!$C$346:$BK$390,22,0),"")="","",IFERROR(HLOOKUP(P149,'Appraisal Inputs'!$C$346:$BK$390,22,0),""))</f>
        <v/>
      </c>
      <c r="Q170" s="299" t="str">
        <f>IF(IFERROR(HLOOKUP(Q149,'Appraisal Inputs'!$C$346:$BK$390,22,0),"")="","",IFERROR(HLOOKUP(Q149,'Appraisal Inputs'!$C$346:$BK$390,22,0),""))</f>
        <v/>
      </c>
      <c r="R170" s="300" t="str">
        <f>IF(IFERROR(HLOOKUP(R149,'Appraisal Inputs'!$C$346:$BK$390,22,0),"")="","",IFERROR(HLOOKUP(R149,'Appraisal Inputs'!$C$346:$BK$390,22,0),""))</f>
        <v/>
      </c>
      <c r="S170" s="299" t="str">
        <f>IF(IFERROR(HLOOKUP(S149,'Appraisal Inputs'!$C$346:$BK$390,22,0),"")="","",IFERROR(HLOOKUP(S149,'Appraisal Inputs'!$C$346:$BK$390,22,0),""))</f>
        <v/>
      </c>
      <c r="T170" s="300" t="str">
        <f>IF(IFERROR(HLOOKUP(T149,'Appraisal Inputs'!$C$346:$BK$390,22,0),"")="","",IFERROR(HLOOKUP(T149,'Appraisal Inputs'!$C$346:$BK$390,22,0),""))</f>
        <v/>
      </c>
      <c r="U170" s="299" t="str">
        <f>IF(IFERROR(HLOOKUP(U149,'Appraisal Inputs'!$C$346:$BK$390,22,0),"")="","",IFERROR(HLOOKUP(U149,'Appraisal Inputs'!$C$346:$BK$390,22,0),""))</f>
        <v/>
      </c>
      <c r="V170" s="300" t="str">
        <f>IF(IFERROR(HLOOKUP(V149,'Appraisal Inputs'!$C$346:$BK$390,22,0),"")="","",IFERROR(HLOOKUP(V149,'Appraisal Inputs'!$C$346:$BK$390,22,0),""))</f>
        <v/>
      </c>
      <c r="W170" s="299" t="str">
        <f>IF(IFERROR(HLOOKUP(W149,'Appraisal Inputs'!$C$346:$BK$390,22,0),"")="","",IFERROR(HLOOKUP(W149,'Appraisal Inputs'!$C$346:$BK$390,22,0),""))</f>
        <v/>
      </c>
      <c r="X170" s="300" t="str">
        <f>IF(IFERROR(HLOOKUP(X149,'Appraisal Inputs'!$C$346:$BK$390,22,0),"")="","",IFERROR(HLOOKUP(X149,'Appraisal Inputs'!$C$346:$BK$390,22,0),""))</f>
        <v/>
      </c>
      <c r="Y170" s="299" t="str">
        <f>IF(IFERROR(HLOOKUP(Y149,'Appraisal Inputs'!$C$346:$BK$390,22,0),"")="","",IFERROR(HLOOKUP(Y149,'Appraisal Inputs'!$C$346:$BK$390,22,0),""))</f>
        <v/>
      </c>
      <c r="Z170" s="300" t="str">
        <f>IF(IFERROR(HLOOKUP(Z149,'Appraisal Inputs'!$C$346:$BK$390,22,0),"")="","",IFERROR(HLOOKUP(Z149,'Appraisal Inputs'!$C$346:$BK$390,22,0),""))</f>
        <v/>
      </c>
      <c r="AA170" s="299" t="str">
        <f>IF(IFERROR(HLOOKUP(AA149,'Appraisal Inputs'!$C$346:$BK$390,22,0),"")="","",IFERROR(HLOOKUP(AA149,'Appraisal Inputs'!$C$346:$BK$390,22,0),""))</f>
        <v/>
      </c>
      <c r="AB170" s="300" t="str">
        <f>IF(IFERROR(HLOOKUP(AB149,'Appraisal Inputs'!$C$346:$BK$390,22,0),"")="","",IFERROR(HLOOKUP(AB149,'Appraisal Inputs'!$C$346:$BK$390,22,0),""))</f>
        <v/>
      </c>
      <c r="AC170" s="299" t="str">
        <f>IF(IFERROR(HLOOKUP(AC149,'Appraisal Inputs'!$C$346:$BK$390,22,0),"")="","",IFERROR(HLOOKUP(AC149,'Appraisal Inputs'!$C$346:$BK$390,22,0),""))</f>
        <v/>
      </c>
      <c r="AD170" s="300" t="str">
        <f>IF(IFERROR(HLOOKUP(AD149,'Appraisal Inputs'!$C$346:$BK$390,22,0),"")="","",IFERROR(HLOOKUP(AD149,'Appraisal Inputs'!$C$346:$BK$390,22,0),""))</f>
        <v/>
      </c>
      <c r="AE170" s="299" t="str">
        <f>IF(IFERROR(HLOOKUP(AE149,'Appraisal Inputs'!$C$346:$BK$390,22,0),"")="","",IFERROR(HLOOKUP(AE149,'Appraisal Inputs'!$C$346:$BK$390,22,0),""))</f>
        <v/>
      </c>
      <c r="AF170" s="300" t="str">
        <f>IF(IFERROR(HLOOKUP(AF149,'Appraisal Inputs'!$C$346:$BK$390,22,0),"")="","",IFERROR(HLOOKUP(AF149,'Appraisal Inputs'!$C$346:$BK$390,22,0),""))</f>
        <v/>
      </c>
      <c r="AG170" s="299" t="str">
        <f>IF(IFERROR(HLOOKUP(AG149,'Appraisal Inputs'!$C$346:$BK$390,22,0),"")="","",IFERROR(HLOOKUP(AG149,'Appraisal Inputs'!$C$346:$BK$390,22,0),""))</f>
        <v/>
      </c>
      <c r="AH170" s="300" t="str">
        <f>IF(IFERROR(HLOOKUP(AH149,'Appraisal Inputs'!$C$346:$BK$390,22,0),"")="","",IFERROR(HLOOKUP(AH149,'Appraisal Inputs'!$C$346:$BK$390,22,0),""))</f>
        <v/>
      </c>
      <c r="AI170" s="299" t="str">
        <f>IF(IFERROR(HLOOKUP(AI149,'Appraisal Inputs'!$C$346:$BK$390,22,0),"")="","",IFERROR(HLOOKUP(AI149,'Appraisal Inputs'!$C$346:$BK$390,22,0),""))</f>
        <v/>
      </c>
      <c r="AJ170" s="300" t="str">
        <f>IF(IFERROR(HLOOKUP(AJ149,'Appraisal Inputs'!$C$346:$BK$390,22,0),"")="","",IFERROR(HLOOKUP(AJ149,'Appraisal Inputs'!$C$346:$BK$390,22,0),""))</f>
        <v/>
      </c>
      <c r="AK170" s="299" t="str">
        <f>IF(IFERROR(HLOOKUP(AK149,'Appraisal Inputs'!$C$346:$BK$390,22,0),"")="","",IFERROR(HLOOKUP(AK149,'Appraisal Inputs'!$C$346:$BK$390,22,0),""))</f>
        <v/>
      </c>
      <c r="AL170" s="300" t="str">
        <f>IF(IFERROR(HLOOKUP(AL149,'Appraisal Inputs'!$C$346:$BK$390,22,0),"")="","",IFERROR(HLOOKUP(AL149,'Appraisal Inputs'!$C$346:$BK$390,22,0),""))</f>
        <v/>
      </c>
      <c r="AM170" s="299" t="str">
        <f>IF(IFERROR(HLOOKUP(AM149,'Appraisal Inputs'!$C$346:$BK$390,22,0),"")="","",IFERROR(HLOOKUP(AM149,'Appraisal Inputs'!$C$346:$BK$390,22,0),""))</f>
        <v/>
      </c>
      <c r="AN170" s="300" t="str">
        <f>IF(IFERROR(HLOOKUP(AN149,'Appraisal Inputs'!$C$346:$BK$390,22,0),"")="","",IFERROR(HLOOKUP(AN149,'Appraisal Inputs'!$C$346:$BK$390,22,0),""))</f>
        <v/>
      </c>
      <c r="AO170" s="299" t="str">
        <f>IF(IFERROR(HLOOKUP(AO149,'Appraisal Inputs'!$C$346:$BK$390,22,0),"")="","",IFERROR(HLOOKUP(AO149,'Appraisal Inputs'!$C$346:$BK$390,22,0),""))</f>
        <v/>
      </c>
      <c r="AP170" s="300" t="str">
        <f>IF(IFERROR(HLOOKUP(AP149,'Appraisal Inputs'!$C$346:$BK$390,22,0),"")="","",IFERROR(HLOOKUP(AP149,'Appraisal Inputs'!$C$346:$BK$390,22,0),""))</f>
        <v/>
      </c>
      <c r="AQ170" s="299" t="str">
        <f>IF(IFERROR(HLOOKUP(AQ149,'Appraisal Inputs'!$C$346:$BK$390,22,0),"")="","",IFERROR(HLOOKUP(AQ149,'Appraisal Inputs'!$C$346:$BK$390,22,0),""))</f>
        <v/>
      </c>
      <c r="AR170" s="300" t="str">
        <f>IF(IFERROR(HLOOKUP(AR149,'Appraisal Inputs'!$C$346:$BK$390,22,0),"")="","",IFERROR(HLOOKUP(AR149,'Appraisal Inputs'!$C$346:$BK$390,22,0),""))</f>
        <v/>
      </c>
      <c r="AS170" s="299" t="str">
        <f>IF(IFERROR(HLOOKUP(AS149,'Appraisal Inputs'!$C$346:$BK$390,22,0),"")="","",IFERROR(HLOOKUP(AS149,'Appraisal Inputs'!$C$346:$BK$390,22,0),""))</f>
        <v/>
      </c>
      <c r="AT170" s="300" t="str">
        <f>IF(IFERROR(HLOOKUP(AT149,'Appraisal Inputs'!$C$346:$BK$390,22,0),"")="","",IFERROR(HLOOKUP(AT149,'Appraisal Inputs'!$C$346:$BK$390,22,0),""))</f>
        <v/>
      </c>
      <c r="AU170" s="299" t="str">
        <f>IF(IFERROR(HLOOKUP(AU149,'Appraisal Inputs'!$C$346:$BK$390,22,0),"")="","",IFERROR(HLOOKUP(AU149,'Appraisal Inputs'!$C$346:$BK$390,22,0),""))</f>
        <v/>
      </c>
      <c r="AV170" s="300" t="str">
        <f>IF(IFERROR(HLOOKUP(AV149,'Appraisal Inputs'!$C$346:$BK$390,22,0),"")="","",IFERROR(HLOOKUP(AV149,'Appraisal Inputs'!$C$346:$BK$390,22,0),""))</f>
        <v/>
      </c>
      <c r="AW170" s="299" t="str">
        <f>IF(IFERROR(HLOOKUP(AW149,'Appraisal Inputs'!$C$346:$BK$390,22,0),"")="","",IFERROR(HLOOKUP(AW149,'Appraisal Inputs'!$C$346:$BK$390,22,0),""))</f>
        <v/>
      </c>
      <c r="AX170" s="300" t="str">
        <f>IF(IFERROR(HLOOKUP(AX149,'Appraisal Inputs'!$C$346:$BK$390,22,0),"")="","",IFERROR(HLOOKUP(AX149,'Appraisal Inputs'!$C$346:$BK$390,22,0),""))</f>
        <v/>
      </c>
      <c r="AY170" s="299" t="str">
        <f>IF(IFERROR(HLOOKUP(AY149,'Appraisal Inputs'!$C$346:$BK$390,22,0),"")="","",IFERROR(HLOOKUP(AY149,'Appraisal Inputs'!$C$346:$BK$390,22,0),""))</f>
        <v/>
      </c>
      <c r="AZ170" s="300" t="str">
        <f>IF(IFERROR(HLOOKUP(AZ149,'Appraisal Inputs'!$C$346:$BK$390,22,0),"")="","",IFERROR(HLOOKUP(AZ149,'Appraisal Inputs'!$C$346:$BK$390,22,0),""))</f>
        <v/>
      </c>
      <c r="BA170" s="299" t="str">
        <f>IF(IFERROR(HLOOKUP(BA149,'Appraisal Inputs'!$C$346:$BK$390,22,0),"")="","",IFERROR(HLOOKUP(BA149,'Appraisal Inputs'!$C$346:$BK$390,22,0),""))</f>
        <v/>
      </c>
      <c r="BB170" s="300" t="str">
        <f>IF(IFERROR(HLOOKUP(BB149,'Appraisal Inputs'!$C$346:$BK$390,22,0),"")="","",IFERROR(HLOOKUP(BB149,'Appraisal Inputs'!$C$346:$BK$390,22,0),""))</f>
        <v/>
      </c>
      <c r="BC170" s="299" t="str">
        <f>IF(IFERROR(HLOOKUP(BC149,'Appraisal Inputs'!$C$346:$BK$390,22,0),"")="","",IFERROR(HLOOKUP(BC149,'Appraisal Inputs'!$C$346:$BK$390,22,0),""))</f>
        <v/>
      </c>
      <c r="BD170" s="300" t="str">
        <f>IF(IFERROR(HLOOKUP(BD149,'Appraisal Inputs'!$C$346:$BK$390,22,0),"")="","",IFERROR(HLOOKUP(BD149,'Appraisal Inputs'!$C$346:$BK$390,22,0),""))</f>
        <v/>
      </c>
      <c r="BE170" s="299" t="str">
        <f>IF(IFERROR(HLOOKUP(BE149,'Appraisal Inputs'!$C$346:$BK$390,22,0),"")="","",IFERROR(HLOOKUP(BE149,'Appraisal Inputs'!$C$346:$BK$390,22,0),""))</f>
        <v/>
      </c>
      <c r="BF170" s="300" t="str">
        <f>IF(IFERROR(HLOOKUP(BF149,'Appraisal Inputs'!$C$346:$BK$390,22,0),"")="","",IFERROR(HLOOKUP(BF149,'Appraisal Inputs'!$C$346:$BK$390,22,0),""))</f>
        <v/>
      </c>
      <c r="BG170" s="299" t="str">
        <f>IF(IFERROR(HLOOKUP(BG149,'Appraisal Inputs'!$C$346:$BK$390,22,0),"")="","",IFERROR(HLOOKUP(BG149,'Appraisal Inputs'!$C$346:$BK$390,22,0),""))</f>
        <v/>
      </c>
      <c r="BH170" s="300" t="str">
        <f>IF(IFERROR(HLOOKUP(BH149,'Appraisal Inputs'!$C$346:$BK$390,22,0),"")="","",IFERROR(HLOOKUP(BH149,'Appraisal Inputs'!$C$346:$BK$390,22,0),""))</f>
        <v/>
      </c>
      <c r="BI170" s="299" t="str">
        <f>IF(IFERROR(HLOOKUP(BI149,'Appraisal Inputs'!$C$346:$BK$390,22,0),"")="","",IFERROR(HLOOKUP(BI149,'Appraisal Inputs'!$C$346:$BK$390,22,0),""))</f>
        <v/>
      </c>
      <c r="BJ170" s="315" t="str">
        <f>IF(IFERROR(HLOOKUP(BJ149,'Appraisal Inputs'!$C$346:$BK$390,22,0),"")="","",IFERROR(HLOOKUP(BJ149,'Appraisal Inputs'!$C$346:$BK$390,22,0),""))</f>
        <v/>
      </c>
      <c r="BL170" s="299">
        <f t="shared" si="7"/>
        <v>0</v>
      </c>
      <c r="BM170" s="318" t="str">
        <f t="shared" si="6"/>
        <v>No</v>
      </c>
    </row>
    <row r="171" spans="1:65" x14ac:dyDescent="0.25">
      <c r="A171" s="86"/>
      <c r="B171" s="143" t="str">
        <f>'Appraisal Inputs'!C368</f>
        <v>Comp 19</v>
      </c>
      <c r="C171" s="299" t="str">
        <f>IF(IFERROR(HLOOKUP(C149,'Appraisal Inputs'!$C$346:$BK$390,23,0),"")="","",IFERROR(HLOOKUP(C149,'Appraisal Inputs'!$C$346:$BK$390,23,0),""))</f>
        <v/>
      </c>
      <c r="D171" s="300" t="str">
        <f>IF(IFERROR(HLOOKUP(D149,'Appraisal Inputs'!$C$346:$BK$390,23,0),"")="","",IFERROR(HLOOKUP(D149,'Appraisal Inputs'!$C$346:$BK$390,23,0),""))</f>
        <v/>
      </c>
      <c r="E171" s="299" t="str">
        <f>IF(IFERROR(HLOOKUP(E149,'Appraisal Inputs'!$C$346:$BK$390,23,0),"")="","",IFERROR(HLOOKUP(E149,'Appraisal Inputs'!$C$346:$BK$390,23,0),""))</f>
        <v/>
      </c>
      <c r="F171" s="300" t="str">
        <f>IF(IFERROR(HLOOKUP(F149,'Appraisal Inputs'!$C$346:$BK$390,23,0),"")="","",IFERROR(HLOOKUP(F149,'Appraisal Inputs'!$C$346:$BK$390,23,0),""))</f>
        <v/>
      </c>
      <c r="G171" s="299" t="str">
        <f>IF(IFERROR(HLOOKUP(G149,'Appraisal Inputs'!$C$346:$BK$390,23,0),"")="","",IFERROR(HLOOKUP(G149,'Appraisal Inputs'!$C$346:$BK$390,23,0),""))</f>
        <v/>
      </c>
      <c r="H171" s="300" t="str">
        <f>IF(IFERROR(HLOOKUP(H149,'Appraisal Inputs'!$C$346:$BK$390,23,0),"")="","",IFERROR(HLOOKUP(H149,'Appraisal Inputs'!$C$346:$BK$390,23,0),""))</f>
        <v/>
      </c>
      <c r="I171" s="299" t="str">
        <f>IF(IFERROR(HLOOKUP(I149,'Appraisal Inputs'!$C$346:$BK$390,23,0),"")="","",IFERROR(HLOOKUP(I149,'Appraisal Inputs'!$C$346:$BK$390,23,0),""))</f>
        <v/>
      </c>
      <c r="J171" s="300" t="str">
        <f>IF(IFERROR(HLOOKUP(J149,'Appraisal Inputs'!$C$346:$BK$390,23,0),"")="","",IFERROR(HLOOKUP(J149,'Appraisal Inputs'!$C$346:$BK$390,23,0),""))</f>
        <v/>
      </c>
      <c r="K171" s="299" t="str">
        <f>IF(IFERROR(HLOOKUP(K149,'Appraisal Inputs'!$C$346:$BK$390,23,0),"")="","",IFERROR(HLOOKUP(K149,'Appraisal Inputs'!$C$346:$BK$390,23,0),""))</f>
        <v/>
      </c>
      <c r="L171" s="300" t="str">
        <f>IF(IFERROR(HLOOKUP(L149,'Appraisal Inputs'!$C$346:$BK$390,23,0),"")="","",IFERROR(HLOOKUP(L149,'Appraisal Inputs'!$C$346:$BK$390,23,0),""))</f>
        <v/>
      </c>
      <c r="M171" s="299" t="str">
        <f>IF(IFERROR(HLOOKUP(M149,'Appraisal Inputs'!$C$346:$BK$390,23,0),"")="","",IFERROR(HLOOKUP(M149,'Appraisal Inputs'!$C$346:$BK$390,23,0),""))</f>
        <v/>
      </c>
      <c r="N171" s="300" t="str">
        <f>IF(IFERROR(HLOOKUP(N149,'Appraisal Inputs'!$C$346:$BK$390,23,0),"")="","",IFERROR(HLOOKUP(N149,'Appraisal Inputs'!$C$346:$BK$390,23,0),""))</f>
        <v/>
      </c>
      <c r="O171" s="299" t="str">
        <f>IF(IFERROR(HLOOKUP(O149,'Appraisal Inputs'!$C$346:$BK$390,23,0),"")="","",IFERROR(HLOOKUP(O149,'Appraisal Inputs'!$C$346:$BK$390,23,0),""))</f>
        <v/>
      </c>
      <c r="P171" s="300" t="str">
        <f>IF(IFERROR(HLOOKUP(P149,'Appraisal Inputs'!$C$346:$BK$390,23,0),"")="","",IFERROR(HLOOKUP(P149,'Appraisal Inputs'!$C$346:$BK$390,23,0),""))</f>
        <v/>
      </c>
      <c r="Q171" s="299" t="str">
        <f>IF(IFERROR(HLOOKUP(Q149,'Appraisal Inputs'!$C$346:$BK$390,23,0),"")="","",IFERROR(HLOOKUP(Q149,'Appraisal Inputs'!$C$346:$BK$390,23,0),""))</f>
        <v/>
      </c>
      <c r="R171" s="300" t="str">
        <f>IF(IFERROR(HLOOKUP(R149,'Appraisal Inputs'!$C$346:$BK$390,23,0),"")="","",IFERROR(HLOOKUP(R149,'Appraisal Inputs'!$C$346:$BK$390,23,0),""))</f>
        <v/>
      </c>
      <c r="S171" s="299" t="str">
        <f>IF(IFERROR(HLOOKUP(S149,'Appraisal Inputs'!$C$346:$BK$390,23,0),"")="","",IFERROR(HLOOKUP(S149,'Appraisal Inputs'!$C$346:$BK$390,23,0),""))</f>
        <v/>
      </c>
      <c r="T171" s="300" t="str">
        <f>IF(IFERROR(HLOOKUP(T149,'Appraisal Inputs'!$C$346:$BK$390,23,0),"")="","",IFERROR(HLOOKUP(T149,'Appraisal Inputs'!$C$346:$BK$390,23,0),""))</f>
        <v/>
      </c>
      <c r="U171" s="299" t="str">
        <f>IF(IFERROR(HLOOKUP(U149,'Appraisal Inputs'!$C$346:$BK$390,23,0),"")="","",IFERROR(HLOOKUP(U149,'Appraisal Inputs'!$C$346:$BK$390,23,0),""))</f>
        <v/>
      </c>
      <c r="V171" s="300" t="str">
        <f>IF(IFERROR(HLOOKUP(V149,'Appraisal Inputs'!$C$346:$BK$390,23,0),"")="","",IFERROR(HLOOKUP(V149,'Appraisal Inputs'!$C$346:$BK$390,23,0),""))</f>
        <v/>
      </c>
      <c r="W171" s="299" t="str">
        <f>IF(IFERROR(HLOOKUP(W149,'Appraisal Inputs'!$C$346:$BK$390,23,0),"")="","",IFERROR(HLOOKUP(W149,'Appraisal Inputs'!$C$346:$BK$390,23,0),""))</f>
        <v/>
      </c>
      <c r="X171" s="300" t="str">
        <f>IF(IFERROR(HLOOKUP(X149,'Appraisal Inputs'!$C$346:$BK$390,23,0),"")="","",IFERROR(HLOOKUP(X149,'Appraisal Inputs'!$C$346:$BK$390,23,0),""))</f>
        <v/>
      </c>
      <c r="Y171" s="299" t="str">
        <f>IF(IFERROR(HLOOKUP(Y149,'Appraisal Inputs'!$C$346:$BK$390,23,0),"")="","",IFERROR(HLOOKUP(Y149,'Appraisal Inputs'!$C$346:$BK$390,23,0),""))</f>
        <v/>
      </c>
      <c r="Z171" s="300" t="str">
        <f>IF(IFERROR(HLOOKUP(Z149,'Appraisal Inputs'!$C$346:$BK$390,23,0),"")="","",IFERROR(HLOOKUP(Z149,'Appraisal Inputs'!$C$346:$BK$390,23,0),""))</f>
        <v/>
      </c>
      <c r="AA171" s="299" t="str">
        <f>IF(IFERROR(HLOOKUP(AA149,'Appraisal Inputs'!$C$346:$BK$390,23,0),"")="","",IFERROR(HLOOKUP(AA149,'Appraisal Inputs'!$C$346:$BK$390,23,0),""))</f>
        <v/>
      </c>
      <c r="AB171" s="300" t="str">
        <f>IF(IFERROR(HLOOKUP(AB149,'Appraisal Inputs'!$C$346:$BK$390,23,0),"")="","",IFERROR(HLOOKUP(AB149,'Appraisal Inputs'!$C$346:$BK$390,23,0),""))</f>
        <v/>
      </c>
      <c r="AC171" s="299" t="str">
        <f>IF(IFERROR(HLOOKUP(AC149,'Appraisal Inputs'!$C$346:$BK$390,23,0),"")="","",IFERROR(HLOOKUP(AC149,'Appraisal Inputs'!$C$346:$BK$390,23,0),""))</f>
        <v/>
      </c>
      <c r="AD171" s="300" t="str">
        <f>IF(IFERROR(HLOOKUP(AD149,'Appraisal Inputs'!$C$346:$BK$390,23,0),"")="","",IFERROR(HLOOKUP(AD149,'Appraisal Inputs'!$C$346:$BK$390,23,0),""))</f>
        <v/>
      </c>
      <c r="AE171" s="299" t="str">
        <f>IF(IFERROR(HLOOKUP(AE149,'Appraisal Inputs'!$C$346:$BK$390,23,0),"")="","",IFERROR(HLOOKUP(AE149,'Appraisal Inputs'!$C$346:$BK$390,23,0),""))</f>
        <v/>
      </c>
      <c r="AF171" s="300" t="str">
        <f>IF(IFERROR(HLOOKUP(AF149,'Appraisal Inputs'!$C$346:$BK$390,23,0),"")="","",IFERROR(HLOOKUP(AF149,'Appraisal Inputs'!$C$346:$BK$390,23,0),""))</f>
        <v/>
      </c>
      <c r="AG171" s="299" t="str">
        <f>IF(IFERROR(HLOOKUP(AG149,'Appraisal Inputs'!$C$346:$BK$390,23,0),"")="","",IFERROR(HLOOKUP(AG149,'Appraisal Inputs'!$C$346:$BK$390,23,0),""))</f>
        <v/>
      </c>
      <c r="AH171" s="300" t="str">
        <f>IF(IFERROR(HLOOKUP(AH149,'Appraisal Inputs'!$C$346:$BK$390,23,0),"")="","",IFERROR(HLOOKUP(AH149,'Appraisal Inputs'!$C$346:$BK$390,23,0),""))</f>
        <v/>
      </c>
      <c r="AI171" s="299" t="str">
        <f>IF(IFERROR(HLOOKUP(AI149,'Appraisal Inputs'!$C$346:$BK$390,23,0),"")="","",IFERROR(HLOOKUP(AI149,'Appraisal Inputs'!$C$346:$BK$390,23,0),""))</f>
        <v/>
      </c>
      <c r="AJ171" s="300" t="str">
        <f>IF(IFERROR(HLOOKUP(AJ149,'Appraisal Inputs'!$C$346:$BK$390,23,0),"")="","",IFERROR(HLOOKUP(AJ149,'Appraisal Inputs'!$C$346:$BK$390,23,0),""))</f>
        <v/>
      </c>
      <c r="AK171" s="299" t="str">
        <f>IF(IFERROR(HLOOKUP(AK149,'Appraisal Inputs'!$C$346:$BK$390,23,0),"")="","",IFERROR(HLOOKUP(AK149,'Appraisal Inputs'!$C$346:$BK$390,23,0),""))</f>
        <v/>
      </c>
      <c r="AL171" s="300" t="str">
        <f>IF(IFERROR(HLOOKUP(AL149,'Appraisal Inputs'!$C$346:$BK$390,23,0),"")="","",IFERROR(HLOOKUP(AL149,'Appraisal Inputs'!$C$346:$BK$390,23,0),""))</f>
        <v/>
      </c>
      <c r="AM171" s="299" t="str">
        <f>IF(IFERROR(HLOOKUP(AM149,'Appraisal Inputs'!$C$346:$BK$390,23,0),"")="","",IFERROR(HLOOKUP(AM149,'Appraisal Inputs'!$C$346:$BK$390,23,0),""))</f>
        <v/>
      </c>
      <c r="AN171" s="300" t="str">
        <f>IF(IFERROR(HLOOKUP(AN149,'Appraisal Inputs'!$C$346:$BK$390,23,0),"")="","",IFERROR(HLOOKUP(AN149,'Appraisal Inputs'!$C$346:$BK$390,23,0),""))</f>
        <v/>
      </c>
      <c r="AO171" s="299" t="str">
        <f>IF(IFERROR(HLOOKUP(AO149,'Appraisal Inputs'!$C$346:$BK$390,23,0),"")="","",IFERROR(HLOOKUP(AO149,'Appraisal Inputs'!$C$346:$BK$390,23,0),""))</f>
        <v/>
      </c>
      <c r="AP171" s="300" t="str">
        <f>IF(IFERROR(HLOOKUP(AP149,'Appraisal Inputs'!$C$346:$BK$390,23,0),"")="","",IFERROR(HLOOKUP(AP149,'Appraisal Inputs'!$C$346:$BK$390,23,0),""))</f>
        <v/>
      </c>
      <c r="AQ171" s="299" t="str">
        <f>IF(IFERROR(HLOOKUP(AQ149,'Appraisal Inputs'!$C$346:$BK$390,23,0),"")="","",IFERROR(HLOOKUP(AQ149,'Appraisal Inputs'!$C$346:$BK$390,23,0),""))</f>
        <v/>
      </c>
      <c r="AR171" s="300" t="str">
        <f>IF(IFERROR(HLOOKUP(AR149,'Appraisal Inputs'!$C$346:$BK$390,23,0),"")="","",IFERROR(HLOOKUP(AR149,'Appraisal Inputs'!$C$346:$BK$390,23,0),""))</f>
        <v/>
      </c>
      <c r="AS171" s="299" t="str">
        <f>IF(IFERROR(HLOOKUP(AS149,'Appraisal Inputs'!$C$346:$BK$390,23,0),"")="","",IFERROR(HLOOKUP(AS149,'Appraisal Inputs'!$C$346:$BK$390,23,0),""))</f>
        <v/>
      </c>
      <c r="AT171" s="300" t="str">
        <f>IF(IFERROR(HLOOKUP(AT149,'Appraisal Inputs'!$C$346:$BK$390,23,0),"")="","",IFERROR(HLOOKUP(AT149,'Appraisal Inputs'!$C$346:$BK$390,23,0),""))</f>
        <v/>
      </c>
      <c r="AU171" s="299" t="str">
        <f>IF(IFERROR(HLOOKUP(AU149,'Appraisal Inputs'!$C$346:$BK$390,23,0),"")="","",IFERROR(HLOOKUP(AU149,'Appraisal Inputs'!$C$346:$BK$390,23,0),""))</f>
        <v/>
      </c>
      <c r="AV171" s="300" t="str">
        <f>IF(IFERROR(HLOOKUP(AV149,'Appraisal Inputs'!$C$346:$BK$390,23,0),"")="","",IFERROR(HLOOKUP(AV149,'Appraisal Inputs'!$C$346:$BK$390,23,0),""))</f>
        <v/>
      </c>
      <c r="AW171" s="299" t="str">
        <f>IF(IFERROR(HLOOKUP(AW149,'Appraisal Inputs'!$C$346:$BK$390,23,0),"")="","",IFERROR(HLOOKUP(AW149,'Appraisal Inputs'!$C$346:$BK$390,23,0),""))</f>
        <v/>
      </c>
      <c r="AX171" s="300" t="str">
        <f>IF(IFERROR(HLOOKUP(AX149,'Appraisal Inputs'!$C$346:$BK$390,23,0),"")="","",IFERROR(HLOOKUP(AX149,'Appraisal Inputs'!$C$346:$BK$390,23,0),""))</f>
        <v/>
      </c>
      <c r="AY171" s="299" t="str">
        <f>IF(IFERROR(HLOOKUP(AY149,'Appraisal Inputs'!$C$346:$BK$390,23,0),"")="","",IFERROR(HLOOKUP(AY149,'Appraisal Inputs'!$C$346:$BK$390,23,0),""))</f>
        <v/>
      </c>
      <c r="AZ171" s="300" t="str">
        <f>IF(IFERROR(HLOOKUP(AZ149,'Appraisal Inputs'!$C$346:$BK$390,23,0),"")="","",IFERROR(HLOOKUP(AZ149,'Appraisal Inputs'!$C$346:$BK$390,23,0),""))</f>
        <v/>
      </c>
      <c r="BA171" s="299" t="str">
        <f>IF(IFERROR(HLOOKUP(BA149,'Appraisal Inputs'!$C$346:$BK$390,23,0),"")="","",IFERROR(HLOOKUP(BA149,'Appraisal Inputs'!$C$346:$BK$390,23,0),""))</f>
        <v/>
      </c>
      <c r="BB171" s="300" t="str">
        <f>IF(IFERROR(HLOOKUP(BB149,'Appraisal Inputs'!$C$346:$BK$390,23,0),"")="","",IFERROR(HLOOKUP(BB149,'Appraisal Inputs'!$C$346:$BK$390,23,0),""))</f>
        <v/>
      </c>
      <c r="BC171" s="299" t="str">
        <f>IF(IFERROR(HLOOKUP(BC149,'Appraisal Inputs'!$C$346:$BK$390,23,0),"")="","",IFERROR(HLOOKUP(BC149,'Appraisal Inputs'!$C$346:$BK$390,23,0),""))</f>
        <v/>
      </c>
      <c r="BD171" s="300" t="str">
        <f>IF(IFERROR(HLOOKUP(BD149,'Appraisal Inputs'!$C$346:$BK$390,23,0),"")="","",IFERROR(HLOOKUP(BD149,'Appraisal Inputs'!$C$346:$BK$390,23,0),""))</f>
        <v/>
      </c>
      <c r="BE171" s="299" t="str">
        <f>IF(IFERROR(HLOOKUP(BE149,'Appraisal Inputs'!$C$346:$BK$390,23,0),"")="","",IFERROR(HLOOKUP(BE149,'Appraisal Inputs'!$C$346:$BK$390,23,0),""))</f>
        <v/>
      </c>
      <c r="BF171" s="300" t="str">
        <f>IF(IFERROR(HLOOKUP(BF149,'Appraisal Inputs'!$C$346:$BK$390,23,0),"")="","",IFERROR(HLOOKUP(BF149,'Appraisal Inputs'!$C$346:$BK$390,23,0),""))</f>
        <v/>
      </c>
      <c r="BG171" s="299" t="str">
        <f>IF(IFERROR(HLOOKUP(BG149,'Appraisal Inputs'!$C$346:$BK$390,23,0),"")="","",IFERROR(HLOOKUP(BG149,'Appraisal Inputs'!$C$346:$BK$390,23,0),""))</f>
        <v/>
      </c>
      <c r="BH171" s="300" t="str">
        <f>IF(IFERROR(HLOOKUP(BH149,'Appraisal Inputs'!$C$346:$BK$390,23,0),"")="","",IFERROR(HLOOKUP(BH149,'Appraisal Inputs'!$C$346:$BK$390,23,0),""))</f>
        <v/>
      </c>
      <c r="BI171" s="299" t="str">
        <f>IF(IFERROR(HLOOKUP(BI149,'Appraisal Inputs'!$C$346:$BK$390,23,0),"")="","",IFERROR(HLOOKUP(BI149,'Appraisal Inputs'!$C$346:$BK$390,23,0),""))</f>
        <v/>
      </c>
      <c r="BJ171" s="315" t="str">
        <f>IF(IFERROR(HLOOKUP(BJ149,'Appraisal Inputs'!$C$346:$BK$390,23,0),"")="","",IFERROR(HLOOKUP(BJ149,'Appraisal Inputs'!$C$346:$BK$390,23,0),""))</f>
        <v/>
      </c>
      <c r="BL171" s="299">
        <f t="shared" si="7"/>
        <v>0</v>
      </c>
      <c r="BM171" s="318" t="str">
        <f t="shared" si="6"/>
        <v>No</v>
      </c>
    </row>
    <row r="172" spans="1:65" x14ac:dyDescent="0.25">
      <c r="A172" s="86"/>
      <c r="B172" s="143" t="str">
        <f>'Appraisal Inputs'!C369</f>
        <v>Comp 20</v>
      </c>
      <c r="C172" s="299" t="str">
        <f>IF(IFERROR(HLOOKUP(C149,'Appraisal Inputs'!$C$346:$BK$390,24,0),"")="","",IFERROR(HLOOKUP(C149,'Appraisal Inputs'!$C$346:$BK$390,24,0),""))</f>
        <v/>
      </c>
      <c r="D172" s="300" t="str">
        <f>IF(IFERROR(HLOOKUP(D149,'Appraisal Inputs'!$C$346:$BK$390,24,0),"")="","",IFERROR(HLOOKUP(D149,'Appraisal Inputs'!$C$346:$BK$390,24,0),""))</f>
        <v/>
      </c>
      <c r="E172" s="299" t="str">
        <f>IF(IFERROR(HLOOKUP(E149,'Appraisal Inputs'!$C$346:$BK$390,24,0),"")="","",IFERROR(HLOOKUP(E149,'Appraisal Inputs'!$C$346:$BK$390,24,0),""))</f>
        <v/>
      </c>
      <c r="F172" s="300" t="str">
        <f>IF(IFERROR(HLOOKUP(F149,'Appraisal Inputs'!$C$346:$BK$390,24,0),"")="","",IFERROR(HLOOKUP(F149,'Appraisal Inputs'!$C$346:$BK$390,24,0),""))</f>
        <v/>
      </c>
      <c r="G172" s="299" t="str">
        <f>IF(IFERROR(HLOOKUP(G149,'Appraisal Inputs'!$C$346:$BK$390,24,0),"")="","",IFERROR(HLOOKUP(G149,'Appraisal Inputs'!$C$346:$BK$390,24,0),""))</f>
        <v/>
      </c>
      <c r="H172" s="300" t="str">
        <f>IF(IFERROR(HLOOKUP(H149,'Appraisal Inputs'!$C$346:$BK$390,24,0),"")="","",IFERROR(HLOOKUP(H149,'Appraisal Inputs'!$C$346:$BK$390,24,0),""))</f>
        <v/>
      </c>
      <c r="I172" s="299" t="str">
        <f>IF(IFERROR(HLOOKUP(I149,'Appraisal Inputs'!$C$346:$BK$390,24,0),"")="","",IFERROR(HLOOKUP(I149,'Appraisal Inputs'!$C$346:$BK$390,24,0),""))</f>
        <v/>
      </c>
      <c r="J172" s="300" t="str">
        <f>IF(IFERROR(HLOOKUP(J149,'Appraisal Inputs'!$C$346:$BK$390,24,0),"")="","",IFERROR(HLOOKUP(J149,'Appraisal Inputs'!$C$346:$BK$390,24,0),""))</f>
        <v/>
      </c>
      <c r="K172" s="299" t="str">
        <f>IF(IFERROR(HLOOKUP(K149,'Appraisal Inputs'!$C$346:$BK$390,24,0),"")="","",IFERROR(HLOOKUP(K149,'Appraisal Inputs'!$C$346:$BK$390,24,0),""))</f>
        <v/>
      </c>
      <c r="L172" s="300" t="str">
        <f>IF(IFERROR(HLOOKUP(L149,'Appraisal Inputs'!$C$346:$BK$390,24,0),"")="","",IFERROR(HLOOKUP(L149,'Appraisal Inputs'!$C$346:$BK$390,24,0),""))</f>
        <v/>
      </c>
      <c r="M172" s="299" t="str">
        <f>IF(IFERROR(HLOOKUP(M149,'Appraisal Inputs'!$C$346:$BK$390,24,0),"")="","",IFERROR(HLOOKUP(M149,'Appraisal Inputs'!$C$346:$BK$390,24,0),""))</f>
        <v/>
      </c>
      <c r="N172" s="300" t="str">
        <f>IF(IFERROR(HLOOKUP(N149,'Appraisal Inputs'!$C$346:$BK$390,24,0),"")="","",IFERROR(HLOOKUP(N149,'Appraisal Inputs'!$C$346:$BK$390,24,0),""))</f>
        <v/>
      </c>
      <c r="O172" s="299" t="str">
        <f>IF(IFERROR(HLOOKUP(O149,'Appraisal Inputs'!$C$346:$BK$390,24,0),"")="","",IFERROR(HLOOKUP(O149,'Appraisal Inputs'!$C$346:$BK$390,24,0),""))</f>
        <v/>
      </c>
      <c r="P172" s="300" t="str">
        <f>IF(IFERROR(HLOOKUP(P149,'Appraisal Inputs'!$C$346:$BK$390,24,0),"")="","",IFERROR(HLOOKUP(P149,'Appraisal Inputs'!$C$346:$BK$390,24,0),""))</f>
        <v/>
      </c>
      <c r="Q172" s="299" t="str">
        <f>IF(IFERROR(HLOOKUP(Q149,'Appraisal Inputs'!$C$346:$BK$390,24,0),"")="","",IFERROR(HLOOKUP(Q149,'Appraisal Inputs'!$C$346:$BK$390,24,0),""))</f>
        <v/>
      </c>
      <c r="R172" s="300" t="str">
        <f>IF(IFERROR(HLOOKUP(R149,'Appraisal Inputs'!$C$346:$BK$390,24,0),"")="","",IFERROR(HLOOKUP(R149,'Appraisal Inputs'!$C$346:$BK$390,24,0),""))</f>
        <v/>
      </c>
      <c r="S172" s="299" t="str">
        <f>IF(IFERROR(HLOOKUP(S149,'Appraisal Inputs'!$C$346:$BK$390,24,0),"")="","",IFERROR(HLOOKUP(S149,'Appraisal Inputs'!$C$346:$BK$390,24,0),""))</f>
        <v/>
      </c>
      <c r="T172" s="300" t="str">
        <f>IF(IFERROR(HLOOKUP(T149,'Appraisal Inputs'!$C$346:$BK$390,24,0),"")="","",IFERROR(HLOOKUP(T149,'Appraisal Inputs'!$C$346:$BK$390,24,0),""))</f>
        <v/>
      </c>
      <c r="U172" s="299" t="str">
        <f>IF(IFERROR(HLOOKUP(U149,'Appraisal Inputs'!$C$346:$BK$390,24,0),"")="","",IFERROR(HLOOKUP(U149,'Appraisal Inputs'!$C$346:$BK$390,24,0),""))</f>
        <v/>
      </c>
      <c r="V172" s="300" t="str">
        <f>IF(IFERROR(HLOOKUP(V149,'Appraisal Inputs'!$C$346:$BK$390,24,0),"")="","",IFERROR(HLOOKUP(V149,'Appraisal Inputs'!$C$346:$BK$390,24,0),""))</f>
        <v/>
      </c>
      <c r="W172" s="299" t="str">
        <f>IF(IFERROR(HLOOKUP(W149,'Appraisal Inputs'!$C$346:$BK$390,24,0),"")="","",IFERROR(HLOOKUP(W149,'Appraisal Inputs'!$C$346:$BK$390,24,0),""))</f>
        <v/>
      </c>
      <c r="X172" s="300" t="str">
        <f>IF(IFERROR(HLOOKUP(X149,'Appraisal Inputs'!$C$346:$BK$390,24,0),"")="","",IFERROR(HLOOKUP(X149,'Appraisal Inputs'!$C$346:$BK$390,24,0),""))</f>
        <v/>
      </c>
      <c r="Y172" s="299" t="str">
        <f>IF(IFERROR(HLOOKUP(Y149,'Appraisal Inputs'!$C$346:$BK$390,24,0),"")="","",IFERROR(HLOOKUP(Y149,'Appraisal Inputs'!$C$346:$BK$390,24,0),""))</f>
        <v/>
      </c>
      <c r="Z172" s="300" t="str">
        <f>IF(IFERROR(HLOOKUP(Z149,'Appraisal Inputs'!$C$346:$BK$390,24,0),"")="","",IFERROR(HLOOKUP(Z149,'Appraisal Inputs'!$C$346:$BK$390,24,0),""))</f>
        <v/>
      </c>
      <c r="AA172" s="299" t="str">
        <f>IF(IFERROR(HLOOKUP(AA149,'Appraisal Inputs'!$C$346:$BK$390,24,0),"")="","",IFERROR(HLOOKUP(AA149,'Appraisal Inputs'!$C$346:$BK$390,24,0),""))</f>
        <v/>
      </c>
      <c r="AB172" s="300" t="str">
        <f>IF(IFERROR(HLOOKUP(AB149,'Appraisal Inputs'!$C$346:$BK$390,24,0),"")="","",IFERROR(HLOOKUP(AB149,'Appraisal Inputs'!$C$346:$BK$390,24,0),""))</f>
        <v/>
      </c>
      <c r="AC172" s="299" t="str">
        <f>IF(IFERROR(HLOOKUP(AC149,'Appraisal Inputs'!$C$346:$BK$390,24,0),"")="","",IFERROR(HLOOKUP(AC149,'Appraisal Inputs'!$C$346:$BK$390,24,0),""))</f>
        <v/>
      </c>
      <c r="AD172" s="300" t="str">
        <f>IF(IFERROR(HLOOKUP(AD149,'Appraisal Inputs'!$C$346:$BK$390,24,0),"")="","",IFERROR(HLOOKUP(AD149,'Appraisal Inputs'!$C$346:$BK$390,24,0),""))</f>
        <v/>
      </c>
      <c r="AE172" s="299" t="str">
        <f>IF(IFERROR(HLOOKUP(AE149,'Appraisal Inputs'!$C$346:$BK$390,24,0),"")="","",IFERROR(HLOOKUP(AE149,'Appraisal Inputs'!$C$346:$BK$390,24,0),""))</f>
        <v/>
      </c>
      <c r="AF172" s="300" t="str">
        <f>IF(IFERROR(HLOOKUP(AF149,'Appraisal Inputs'!$C$346:$BK$390,24,0),"")="","",IFERROR(HLOOKUP(AF149,'Appraisal Inputs'!$C$346:$BK$390,24,0),""))</f>
        <v/>
      </c>
      <c r="AG172" s="299" t="str">
        <f>IF(IFERROR(HLOOKUP(AG149,'Appraisal Inputs'!$C$346:$BK$390,24,0),"")="","",IFERROR(HLOOKUP(AG149,'Appraisal Inputs'!$C$346:$BK$390,24,0),""))</f>
        <v/>
      </c>
      <c r="AH172" s="300" t="str">
        <f>IF(IFERROR(HLOOKUP(AH149,'Appraisal Inputs'!$C$346:$BK$390,24,0),"")="","",IFERROR(HLOOKUP(AH149,'Appraisal Inputs'!$C$346:$BK$390,24,0),""))</f>
        <v/>
      </c>
      <c r="AI172" s="299" t="str">
        <f>IF(IFERROR(HLOOKUP(AI149,'Appraisal Inputs'!$C$346:$BK$390,24,0),"")="","",IFERROR(HLOOKUP(AI149,'Appraisal Inputs'!$C$346:$BK$390,24,0),""))</f>
        <v/>
      </c>
      <c r="AJ172" s="300" t="str">
        <f>IF(IFERROR(HLOOKUP(AJ149,'Appraisal Inputs'!$C$346:$BK$390,24,0),"")="","",IFERROR(HLOOKUP(AJ149,'Appraisal Inputs'!$C$346:$BK$390,24,0),""))</f>
        <v/>
      </c>
      <c r="AK172" s="299" t="str">
        <f>IF(IFERROR(HLOOKUP(AK149,'Appraisal Inputs'!$C$346:$BK$390,24,0),"")="","",IFERROR(HLOOKUP(AK149,'Appraisal Inputs'!$C$346:$BK$390,24,0),""))</f>
        <v/>
      </c>
      <c r="AL172" s="300" t="str">
        <f>IF(IFERROR(HLOOKUP(AL149,'Appraisal Inputs'!$C$346:$BK$390,24,0),"")="","",IFERROR(HLOOKUP(AL149,'Appraisal Inputs'!$C$346:$BK$390,24,0),""))</f>
        <v/>
      </c>
      <c r="AM172" s="299" t="str">
        <f>IF(IFERROR(HLOOKUP(AM149,'Appraisal Inputs'!$C$346:$BK$390,24,0),"")="","",IFERROR(HLOOKUP(AM149,'Appraisal Inputs'!$C$346:$BK$390,24,0),""))</f>
        <v/>
      </c>
      <c r="AN172" s="300" t="str">
        <f>IF(IFERROR(HLOOKUP(AN149,'Appraisal Inputs'!$C$346:$BK$390,24,0),"")="","",IFERROR(HLOOKUP(AN149,'Appraisal Inputs'!$C$346:$BK$390,24,0),""))</f>
        <v/>
      </c>
      <c r="AO172" s="299" t="str">
        <f>IF(IFERROR(HLOOKUP(AO149,'Appraisal Inputs'!$C$346:$BK$390,24,0),"")="","",IFERROR(HLOOKUP(AO149,'Appraisal Inputs'!$C$346:$BK$390,24,0),""))</f>
        <v/>
      </c>
      <c r="AP172" s="300" t="str">
        <f>IF(IFERROR(HLOOKUP(AP149,'Appraisal Inputs'!$C$346:$BK$390,24,0),"")="","",IFERROR(HLOOKUP(AP149,'Appraisal Inputs'!$C$346:$BK$390,24,0),""))</f>
        <v/>
      </c>
      <c r="AQ172" s="299" t="str">
        <f>IF(IFERROR(HLOOKUP(AQ149,'Appraisal Inputs'!$C$346:$BK$390,24,0),"")="","",IFERROR(HLOOKUP(AQ149,'Appraisal Inputs'!$C$346:$BK$390,24,0),""))</f>
        <v/>
      </c>
      <c r="AR172" s="300" t="str">
        <f>IF(IFERROR(HLOOKUP(AR149,'Appraisal Inputs'!$C$346:$BK$390,24,0),"")="","",IFERROR(HLOOKUP(AR149,'Appraisal Inputs'!$C$346:$BK$390,24,0),""))</f>
        <v/>
      </c>
      <c r="AS172" s="299" t="str">
        <f>IF(IFERROR(HLOOKUP(AS149,'Appraisal Inputs'!$C$346:$BK$390,24,0),"")="","",IFERROR(HLOOKUP(AS149,'Appraisal Inputs'!$C$346:$BK$390,24,0),""))</f>
        <v/>
      </c>
      <c r="AT172" s="300" t="str">
        <f>IF(IFERROR(HLOOKUP(AT149,'Appraisal Inputs'!$C$346:$BK$390,24,0),"")="","",IFERROR(HLOOKUP(AT149,'Appraisal Inputs'!$C$346:$BK$390,24,0),""))</f>
        <v/>
      </c>
      <c r="AU172" s="299" t="str">
        <f>IF(IFERROR(HLOOKUP(AU149,'Appraisal Inputs'!$C$346:$BK$390,24,0),"")="","",IFERROR(HLOOKUP(AU149,'Appraisal Inputs'!$C$346:$BK$390,24,0),""))</f>
        <v/>
      </c>
      <c r="AV172" s="300" t="str">
        <f>IF(IFERROR(HLOOKUP(AV149,'Appraisal Inputs'!$C$346:$BK$390,24,0),"")="","",IFERROR(HLOOKUP(AV149,'Appraisal Inputs'!$C$346:$BK$390,24,0),""))</f>
        <v/>
      </c>
      <c r="AW172" s="299" t="str">
        <f>IF(IFERROR(HLOOKUP(AW149,'Appraisal Inputs'!$C$346:$BK$390,24,0),"")="","",IFERROR(HLOOKUP(AW149,'Appraisal Inputs'!$C$346:$BK$390,24,0),""))</f>
        <v/>
      </c>
      <c r="AX172" s="300" t="str">
        <f>IF(IFERROR(HLOOKUP(AX149,'Appraisal Inputs'!$C$346:$BK$390,24,0),"")="","",IFERROR(HLOOKUP(AX149,'Appraisal Inputs'!$C$346:$BK$390,24,0),""))</f>
        <v/>
      </c>
      <c r="AY172" s="299" t="str">
        <f>IF(IFERROR(HLOOKUP(AY149,'Appraisal Inputs'!$C$346:$BK$390,24,0),"")="","",IFERROR(HLOOKUP(AY149,'Appraisal Inputs'!$C$346:$BK$390,24,0),""))</f>
        <v/>
      </c>
      <c r="AZ172" s="300" t="str">
        <f>IF(IFERROR(HLOOKUP(AZ149,'Appraisal Inputs'!$C$346:$BK$390,24,0),"")="","",IFERROR(HLOOKUP(AZ149,'Appraisal Inputs'!$C$346:$BK$390,24,0),""))</f>
        <v/>
      </c>
      <c r="BA172" s="299" t="str">
        <f>IF(IFERROR(HLOOKUP(BA149,'Appraisal Inputs'!$C$346:$BK$390,24,0),"")="","",IFERROR(HLOOKUP(BA149,'Appraisal Inputs'!$C$346:$BK$390,24,0),""))</f>
        <v/>
      </c>
      <c r="BB172" s="300" t="str">
        <f>IF(IFERROR(HLOOKUP(BB149,'Appraisal Inputs'!$C$346:$BK$390,24,0),"")="","",IFERROR(HLOOKUP(BB149,'Appraisal Inputs'!$C$346:$BK$390,24,0),""))</f>
        <v/>
      </c>
      <c r="BC172" s="299" t="str">
        <f>IF(IFERROR(HLOOKUP(BC149,'Appraisal Inputs'!$C$346:$BK$390,24,0),"")="","",IFERROR(HLOOKUP(BC149,'Appraisal Inputs'!$C$346:$BK$390,24,0),""))</f>
        <v/>
      </c>
      <c r="BD172" s="300" t="str">
        <f>IF(IFERROR(HLOOKUP(BD149,'Appraisal Inputs'!$C$346:$BK$390,24,0),"")="","",IFERROR(HLOOKUP(BD149,'Appraisal Inputs'!$C$346:$BK$390,24,0),""))</f>
        <v/>
      </c>
      <c r="BE172" s="299" t="str">
        <f>IF(IFERROR(HLOOKUP(BE149,'Appraisal Inputs'!$C$346:$BK$390,24,0),"")="","",IFERROR(HLOOKUP(BE149,'Appraisal Inputs'!$C$346:$BK$390,24,0),""))</f>
        <v/>
      </c>
      <c r="BF172" s="300" t="str">
        <f>IF(IFERROR(HLOOKUP(BF149,'Appraisal Inputs'!$C$346:$BK$390,24,0),"")="","",IFERROR(HLOOKUP(BF149,'Appraisal Inputs'!$C$346:$BK$390,24,0),""))</f>
        <v/>
      </c>
      <c r="BG172" s="299" t="str">
        <f>IF(IFERROR(HLOOKUP(BG149,'Appraisal Inputs'!$C$346:$BK$390,24,0),"")="","",IFERROR(HLOOKUP(BG149,'Appraisal Inputs'!$C$346:$BK$390,24,0),""))</f>
        <v/>
      </c>
      <c r="BH172" s="300" t="str">
        <f>IF(IFERROR(HLOOKUP(BH149,'Appraisal Inputs'!$C$346:$BK$390,24,0),"")="","",IFERROR(HLOOKUP(BH149,'Appraisal Inputs'!$C$346:$BK$390,24,0),""))</f>
        <v/>
      </c>
      <c r="BI172" s="299" t="str">
        <f>IF(IFERROR(HLOOKUP(BI149,'Appraisal Inputs'!$C$346:$BK$390,24,0),"")="","",IFERROR(HLOOKUP(BI149,'Appraisal Inputs'!$C$346:$BK$390,24,0),""))</f>
        <v/>
      </c>
      <c r="BJ172" s="315" t="str">
        <f>IF(IFERROR(HLOOKUP(BJ149,'Appraisal Inputs'!$C$346:$BK$390,24,0),"")="","",IFERROR(HLOOKUP(BJ149,'Appraisal Inputs'!$C$346:$BK$390,24,0),""))</f>
        <v/>
      </c>
      <c r="BL172" s="299">
        <f t="shared" si="7"/>
        <v>0</v>
      </c>
      <c r="BM172" s="318" t="str">
        <f t="shared" si="6"/>
        <v>No</v>
      </c>
    </row>
    <row r="173" spans="1:65" x14ac:dyDescent="0.25">
      <c r="A173" s="86"/>
      <c r="B173" s="143" t="str">
        <f>'Appraisal Inputs'!C370</f>
        <v>Comp 21</v>
      </c>
      <c r="C173" s="299" t="str">
        <f>IF(IFERROR(HLOOKUP(C149,'Appraisal Inputs'!$C$346:$BK$390,25,0),"")="","",IFERROR(HLOOKUP(C149,'Appraisal Inputs'!$C$346:$BK$390,25,0),""))</f>
        <v/>
      </c>
      <c r="D173" s="300" t="str">
        <f>IF(IFERROR(HLOOKUP(D149,'Appraisal Inputs'!$C$346:$BK$390,25,0),"")="","",IFERROR(HLOOKUP(D149,'Appraisal Inputs'!$C$346:$BK$390,25,0),""))</f>
        <v/>
      </c>
      <c r="E173" s="299" t="str">
        <f>IF(IFERROR(HLOOKUP(E149,'Appraisal Inputs'!$C$346:$BK$390,25,0),"")="","",IFERROR(HLOOKUP(E149,'Appraisal Inputs'!$C$346:$BK$390,25,0),""))</f>
        <v/>
      </c>
      <c r="F173" s="300" t="str">
        <f>IF(IFERROR(HLOOKUP(F149,'Appraisal Inputs'!$C$346:$BK$390,25,0),"")="","",IFERROR(HLOOKUP(F149,'Appraisal Inputs'!$C$346:$BK$390,25,0),""))</f>
        <v/>
      </c>
      <c r="G173" s="299" t="str">
        <f>IF(IFERROR(HLOOKUP(G149,'Appraisal Inputs'!$C$346:$BK$390,25,0),"")="","",IFERROR(HLOOKUP(G149,'Appraisal Inputs'!$C$346:$BK$390,25,0),""))</f>
        <v/>
      </c>
      <c r="H173" s="300" t="str">
        <f>IF(IFERROR(HLOOKUP(H149,'Appraisal Inputs'!$C$346:$BK$390,25,0),"")="","",IFERROR(HLOOKUP(H149,'Appraisal Inputs'!$C$346:$BK$390,25,0),""))</f>
        <v/>
      </c>
      <c r="I173" s="299" t="str">
        <f>IF(IFERROR(HLOOKUP(I149,'Appraisal Inputs'!$C$346:$BK$390,25,0),"")="","",IFERROR(HLOOKUP(I149,'Appraisal Inputs'!$C$346:$BK$390,25,0),""))</f>
        <v/>
      </c>
      <c r="J173" s="300" t="str">
        <f>IF(IFERROR(HLOOKUP(J149,'Appraisal Inputs'!$C$346:$BK$390,25,0),"")="","",IFERROR(HLOOKUP(J149,'Appraisal Inputs'!$C$346:$BK$390,25,0),""))</f>
        <v/>
      </c>
      <c r="K173" s="299" t="str">
        <f>IF(IFERROR(HLOOKUP(K149,'Appraisal Inputs'!$C$346:$BK$390,25,0),"")="","",IFERROR(HLOOKUP(K149,'Appraisal Inputs'!$C$346:$BK$390,25,0),""))</f>
        <v/>
      </c>
      <c r="L173" s="300" t="str">
        <f>IF(IFERROR(HLOOKUP(L149,'Appraisal Inputs'!$C$346:$BK$390,25,0),"")="","",IFERROR(HLOOKUP(L149,'Appraisal Inputs'!$C$346:$BK$390,25,0),""))</f>
        <v/>
      </c>
      <c r="M173" s="299" t="str">
        <f>IF(IFERROR(HLOOKUP(M149,'Appraisal Inputs'!$C$346:$BK$390,25,0),"")="","",IFERROR(HLOOKUP(M149,'Appraisal Inputs'!$C$346:$BK$390,25,0),""))</f>
        <v/>
      </c>
      <c r="N173" s="300" t="str">
        <f>IF(IFERROR(HLOOKUP(N149,'Appraisal Inputs'!$C$346:$BK$390,25,0),"")="","",IFERROR(HLOOKUP(N149,'Appraisal Inputs'!$C$346:$BK$390,25,0),""))</f>
        <v/>
      </c>
      <c r="O173" s="299" t="str">
        <f>IF(IFERROR(HLOOKUP(O149,'Appraisal Inputs'!$C$346:$BK$390,25,0),"")="","",IFERROR(HLOOKUP(O149,'Appraisal Inputs'!$C$346:$BK$390,25,0),""))</f>
        <v/>
      </c>
      <c r="P173" s="300" t="str">
        <f>IF(IFERROR(HLOOKUP(P149,'Appraisal Inputs'!$C$346:$BK$390,25,0),"")="","",IFERROR(HLOOKUP(P149,'Appraisal Inputs'!$C$346:$BK$390,25,0),""))</f>
        <v/>
      </c>
      <c r="Q173" s="299" t="str">
        <f>IF(IFERROR(HLOOKUP(Q149,'Appraisal Inputs'!$C$346:$BK$390,25,0),"")="","",IFERROR(HLOOKUP(Q149,'Appraisal Inputs'!$C$346:$BK$390,25,0),""))</f>
        <v/>
      </c>
      <c r="R173" s="300" t="str">
        <f>IF(IFERROR(HLOOKUP(R149,'Appraisal Inputs'!$C$346:$BK$390,25,0),"")="","",IFERROR(HLOOKUP(R149,'Appraisal Inputs'!$C$346:$BK$390,25,0),""))</f>
        <v/>
      </c>
      <c r="S173" s="299" t="str">
        <f>IF(IFERROR(HLOOKUP(S149,'Appraisal Inputs'!$C$346:$BK$390,25,0),"")="","",IFERROR(HLOOKUP(S149,'Appraisal Inputs'!$C$346:$BK$390,25,0),""))</f>
        <v/>
      </c>
      <c r="T173" s="300" t="str">
        <f>IF(IFERROR(HLOOKUP(T149,'Appraisal Inputs'!$C$346:$BK$390,25,0),"")="","",IFERROR(HLOOKUP(T149,'Appraisal Inputs'!$C$346:$BK$390,25,0),""))</f>
        <v/>
      </c>
      <c r="U173" s="299" t="str">
        <f>IF(IFERROR(HLOOKUP(U149,'Appraisal Inputs'!$C$346:$BK$390,25,0),"")="","",IFERROR(HLOOKUP(U149,'Appraisal Inputs'!$C$346:$BK$390,25,0),""))</f>
        <v/>
      </c>
      <c r="V173" s="300" t="str">
        <f>IF(IFERROR(HLOOKUP(V149,'Appraisal Inputs'!$C$346:$BK$390,25,0),"")="","",IFERROR(HLOOKUP(V149,'Appraisal Inputs'!$C$346:$BK$390,25,0),""))</f>
        <v/>
      </c>
      <c r="W173" s="299" t="str">
        <f>IF(IFERROR(HLOOKUP(W149,'Appraisal Inputs'!$C$346:$BK$390,25,0),"")="","",IFERROR(HLOOKUP(W149,'Appraisal Inputs'!$C$346:$BK$390,25,0),""))</f>
        <v/>
      </c>
      <c r="X173" s="300" t="str">
        <f>IF(IFERROR(HLOOKUP(X149,'Appraisal Inputs'!$C$346:$BK$390,25,0),"")="","",IFERROR(HLOOKUP(X149,'Appraisal Inputs'!$C$346:$BK$390,25,0),""))</f>
        <v/>
      </c>
      <c r="Y173" s="299" t="str">
        <f>IF(IFERROR(HLOOKUP(Y149,'Appraisal Inputs'!$C$346:$BK$390,25,0),"")="","",IFERROR(HLOOKUP(Y149,'Appraisal Inputs'!$C$346:$BK$390,25,0),""))</f>
        <v/>
      </c>
      <c r="Z173" s="300" t="str">
        <f>IF(IFERROR(HLOOKUP(Z149,'Appraisal Inputs'!$C$346:$BK$390,25,0),"")="","",IFERROR(HLOOKUP(Z149,'Appraisal Inputs'!$C$346:$BK$390,25,0),""))</f>
        <v/>
      </c>
      <c r="AA173" s="299" t="str">
        <f>IF(IFERROR(HLOOKUP(AA149,'Appraisal Inputs'!$C$346:$BK$390,25,0),"")="","",IFERROR(HLOOKUP(AA149,'Appraisal Inputs'!$C$346:$BK$390,25,0),""))</f>
        <v/>
      </c>
      <c r="AB173" s="300" t="str">
        <f>IF(IFERROR(HLOOKUP(AB149,'Appraisal Inputs'!$C$346:$BK$390,25,0),"")="","",IFERROR(HLOOKUP(AB149,'Appraisal Inputs'!$C$346:$BK$390,25,0),""))</f>
        <v/>
      </c>
      <c r="AC173" s="299" t="str">
        <f>IF(IFERROR(HLOOKUP(AC149,'Appraisal Inputs'!$C$346:$BK$390,25,0),"")="","",IFERROR(HLOOKUP(AC149,'Appraisal Inputs'!$C$346:$BK$390,25,0),""))</f>
        <v/>
      </c>
      <c r="AD173" s="300" t="str">
        <f>IF(IFERROR(HLOOKUP(AD149,'Appraisal Inputs'!$C$346:$BK$390,25,0),"")="","",IFERROR(HLOOKUP(AD149,'Appraisal Inputs'!$C$346:$BK$390,25,0),""))</f>
        <v/>
      </c>
      <c r="AE173" s="299" t="str">
        <f>IF(IFERROR(HLOOKUP(AE149,'Appraisal Inputs'!$C$346:$BK$390,25,0),"")="","",IFERROR(HLOOKUP(AE149,'Appraisal Inputs'!$C$346:$BK$390,25,0),""))</f>
        <v/>
      </c>
      <c r="AF173" s="300" t="str">
        <f>IF(IFERROR(HLOOKUP(AF149,'Appraisal Inputs'!$C$346:$BK$390,25,0),"")="","",IFERROR(HLOOKUP(AF149,'Appraisal Inputs'!$C$346:$BK$390,25,0),""))</f>
        <v/>
      </c>
      <c r="AG173" s="299" t="str">
        <f>IF(IFERROR(HLOOKUP(AG149,'Appraisal Inputs'!$C$346:$BK$390,25,0),"")="","",IFERROR(HLOOKUP(AG149,'Appraisal Inputs'!$C$346:$BK$390,25,0),""))</f>
        <v/>
      </c>
      <c r="AH173" s="300" t="str">
        <f>IF(IFERROR(HLOOKUP(AH149,'Appraisal Inputs'!$C$346:$BK$390,25,0),"")="","",IFERROR(HLOOKUP(AH149,'Appraisal Inputs'!$C$346:$BK$390,25,0),""))</f>
        <v/>
      </c>
      <c r="AI173" s="299" t="str">
        <f>IF(IFERROR(HLOOKUP(AI149,'Appraisal Inputs'!$C$346:$BK$390,25,0),"")="","",IFERROR(HLOOKUP(AI149,'Appraisal Inputs'!$C$346:$BK$390,25,0),""))</f>
        <v/>
      </c>
      <c r="AJ173" s="300" t="str">
        <f>IF(IFERROR(HLOOKUP(AJ149,'Appraisal Inputs'!$C$346:$BK$390,25,0),"")="","",IFERROR(HLOOKUP(AJ149,'Appraisal Inputs'!$C$346:$BK$390,25,0),""))</f>
        <v/>
      </c>
      <c r="AK173" s="299" t="str">
        <f>IF(IFERROR(HLOOKUP(AK149,'Appraisal Inputs'!$C$346:$BK$390,25,0),"")="","",IFERROR(HLOOKUP(AK149,'Appraisal Inputs'!$C$346:$BK$390,25,0),""))</f>
        <v/>
      </c>
      <c r="AL173" s="300" t="str">
        <f>IF(IFERROR(HLOOKUP(AL149,'Appraisal Inputs'!$C$346:$BK$390,25,0),"")="","",IFERROR(HLOOKUP(AL149,'Appraisal Inputs'!$C$346:$BK$390,25,0),""))</f>
        <v/>
      </c>
      <c r="AM173" s="299" t="str">
        <f>IF(IFERROR(HLOOKUP(AM149,'Appraisal Inputs'!$C$346:$BK$390,25,0),"")="","",IFERROR(HLOOKUP(AM149,'Appraisal Inputs'!$C$346:$BK$390,25,0),""))</f>
        <v/>
      </c>
      <c r="AN173" s="300" t="str">
        <f>IF(IFERROR(HLOOKUP(AN149,'Appraisal Inputs'!$C$346:$BK$390,25,0),"")="","",IFERROR(HLOOKUP(AN149,'Appraisal Inputs'!$C$346:$BK$390,25,0),""))</f>
        <v/>
      </c>
      <c r="AO173" s="299" t="str">
        <f>IF(IFERROR(HLOOKUP(AO149,'Appraisal Inputs'!$C$346:$BK$390,25,0),"")="","",IFERROR(HLOOKUP(AO149,'Appraisal Inputs'!$C$346:$BK$390,25,0),""))</f>
        <v/>
      </c>
      <c r="AP173" s="300" t="str">
        <f>IF(IFERROR(HLOOKUP(AP149,'Appraisal Inputs'!$C$346:$BK$390,25,0),"")="","",IFERROR(HLOOKUP(AP149,'Appraisal Inputs'!$C$346:$BK$390,25,0),""))</f>
        <v/>
      </c>
      <c r="AQ173" s="299" t="str">
        <f>IF(IFERROR(HLOOKUP(AQ149,'Appraisal Inputs'!$C$346:$BK$390,25,0),"")="","",IFERROR(HLOOKUP(AQ149,'Appraisal Inputs'!$C$346:$BK$390,25,0),""))</f>
        <v/>
      </c>
      <c r="AR173" s="300" t="str">
        <f>IF(IFERROR(HLOOKUP(AR149,'Appraisal Inputs'!$C$346:$BK$390,25,0),"")="","",IFERROR(HLOOKUP(AR149,'Appraisal Inputs'!$C$346:$BK$390,25,0),""))</f>
        <v/>
      </c>
      <c r="AS173" s="299" t="str">
        <f>IF(IFERROR(HLOOKUP(AS149,'Appraisal Inputs'!$C$346:$BK$390,25,0),"")="","",IFERROR(HLOOKUP(AS149,'Appraisal Inputs'!$C$346:$BK$390,25,0),""))</f>
        <v/>
      </c>
      <c r="AT173" s="300" t="str">
        <f>IF(IFERROR(HLOOKUP(AT149,'Appraisal Inputs'!$C$346:$BK$390,25,0),"")="","",IFERROR(HLOOKUP(AT149,'Appraisal Inputs'!$C$346:$BK$390,25,0),""))</f>
        <v/>
      </c>
      <c r="AU173" s="299" t="str">
        <f>IF(IFERROR(HLOOKUP(AU149,'Appraisal Inputs'!$C$346:$BK$390,25,0),"")="","",IFERROR(HLOOKUP(AU149,'Appraisal Inputs'!$C$346:$BK$390,25,0),""))</f>
        <v/>
      </c>
      <c r="AV173" s="300" t="str">
        <f>IF(IFERROR(HLOOKUP(AV149,'Appraisal Inputs'!$C$346:$BK$390,25,0),"")="","",IFERROR(HLOOKUP(AV149,'Appraisal Inputs'!$C$346:$BK$390,25,0),""))</f>
        <v/>
      </c>
      <c r="AW173" s="299" t="str">
        <f>IF(IFERROR(HLOOKUP(AW149,'Appraisal Inputs'!$C$346:$BK$390,25,0),"")="","",IFERROR(HLOOKUP(AW149,'Appraisal Inputs'!$C$346:$BK$390,25,0),""))</f>
        <v/>
      </c>
      <c r="AX173" s="300" t="str">
        <f>IF(IFERROR(HLOOKUP(AX149,'Appraisal Inputs'!$C$346:$BK$390,25,0),"")="","",IFERROR(HLOOKUP(AX149,'Appraisal Inputs'!$C$346:$BK$390,25,0),""))</f>
        <v/>
      </c>
      <c r="AY173" s="299" t="str">
        <f>IF(IFERROR(HLOOKUP(AY149,'Appraisal Inputs'!$C$346:$BK$390,25,0),"")="","",IFERROR(HLOOKUP(AY149,'Appraisal Inputs'!$C$346:$BK$390,25,0),""))</f>
        <v/>
      </c>
      <c r="AZ173" s="300" t="str">
        <f>IF(IFERROR(HLOOKUP(AZ149,'Appraisal Inputs'!$C$346:$BK$390,25,0),"")="","",IFERROR(HLOOKUP(AZ149,'Appraisal Inputs'!$C$346:$BK$390,25,0),""))</f>
        <v/>
      </c>
      <c r="BA173" s="299" t="str">
        <f>IF(IFERROR(HLOOKUP(BA149,'Appraisal Inputs'!$C$346:$BK$390,25,0),"")="","",IFERROR(HLOOKUP(BA149,'Appraisal Inputs'!$C$346:$BK$390,25,0),""))</f>
        <v/>
      </c>
      <c r="BB173" s="300" t="str">
        <f>IF(IFERROR(HLOOKUP(BB149,'Appraisal Inputs'!$C$346:$BK$390,25,0),"")="","",IFERROR(HLOOKUP(BB149,'Appraisal Inputs'!$C$346:$BK$390,25,0),""))</f>
        <v/>
      </c>
      <c r="BC173" s="299" t="str">
        <f>IF(IFERROR(HLOOKUP(BC149,'Appraisal Inputs'!$C$346:$BK$390,25,0),"")="","",IFERROR(HLOOKUP(BC149,'Appraisal Inputs'!$C$346:$BK$390,25,0),""))</f>
        <v/>
      </c>
      <c r="BD173" s="300" t="str">
        <f>IF(IFERROR(HLOOKUP(BD149,'Appraisal Inputs'!$C$346:$BK$390,25,0),"")="","",IFERROR(HLOOKUP(BD149,'Appraisal Inputs'!$C$346:$BK$390,25,0),""))</f>
        <v/>
      </c>
      <c r="BE173" s="299" t="str">
        <f>IF(IFERROR(HLOOKUP(BE149,'Appraisal Inputs'!$C$346:$BK$390,25,0),"")="","",IFERROR(HLOOKUP(BE149,'Appraisal Inputs'!$C$346:$BK$390,25,0),""))</f>
        <v/>
      </c>
      <c r="BF173" s="300" t="str">
        <f>IF(IFERROR(HLOOKUP(BF149,'Appraisal Inputs'!$C$346:$BK$390,25,0),"")="","",IFERROR(HLOOKUP(BF149,'Appraisal Inputs'!$C$346:$BK$390,25,0),""))</f>
        <v/>
      </c>
      <c r="BG173" s="299" t="str">
        <f>IF(IFERROR(HLOOKUP(BG149,'Appraisal Inputs'!$C$346:$BK$390,25,0),"")="","",IFERROR(HLOOKUP(BG149,'Appraisal Inputs'!$C$346:$BK$390,25,0),""))</f>
        <v/>
      </c>
      <c r="BH173" s="300" t="str">
        <f>IF(IFERROR(HLOOKUP(BH149,'Appraisal Inputs'!$C$346:$BK$390,25,0),"")="","",IFERROR(HLOOKUP(BH149,'Appraisal Inputs'!$C$346:$BK$390,25,0),""))</f>
        <v/>
      </c>
      <c r="BI173" s="299" t="str">
        <f>IF(IFERROR(HLOOKUP(BI149,'Appraisal Inputs'!$C$346:$BK$390,25,0),"")="","",IFERROR(HLOOKUP(BI149,'Appraisal Inputs'!$C$346:$BK$390,25,0),""))</f>
        <v/>
      </c>
      <c r="BJ173" s="315" t="str">
        <f>IF(IFERROR(HLOOKUP(BJ149,'Appraisal Inputs'!$C$346:$BK$390,25,0),"")="","",IFERROR(HLOOKUP(BJ149,'Appraisal Inputs'!$C$346:$BK$390,25,0),""))</f>
        <v/>
      </c>
      <c r="BL173" s="299">
        <f t="shared" si="7"/>
        <v>0</v>
      </c>
      <c r="BM173" s="318" t="str">
        <f t="shared" si="6"/>
        <v>No</v>
      </c>
    </row>
    <row r="174" spans="1:65" x14ac:dyDescent="0.25">
      <c r="A174" s="86"/>
      <c r="B174" s="143" t="str">
        <f>'Appraisal Inputs'!C371</f>
        <v>Comp 22</v>
      </c>
      <c r="C174" s="299" t="str">
        <f>IF(IFERROR(HLOOKUP(C149,'Appraisal Inputs'!$C$346:$BK$390,26,0),"")="","",IFERROR(HLOOKUP(C149,'Appraisal Inputs'!$C$346:$BK$390,26,0),""))</f>
        <v/>
      </c>
      <c r="D174" s="300" t="str">
        <f>IF(IFERROR(HLOOKUP(D149,'Appraisal Inputs'!$C$346:$BK$390,26,0),"")="","",IFERROR(HLOOKUP(D149,'Appraisal Inputs'!$C$346:$BK$390,26,0),""))</f>
        <v/>
      </c>
      <c r="E174" s="299" t="str">
        <f>IF(IFERROR(HLOOKUP(E149,'Appraisal Inputs'!$C$346:$BK$390,26,0),"")="","",IFERROR(HLOOKUP(E149,'Appraisal Inputs'!$C$346:$BK$390,26,0),""))</f>
        <v/>
      </c>
      <c r="F174" s="300" t="str">
        <f>IF(IFERROR(HLOOKUP(F149,'Appraisal Inputs'!$C$346:$BK$390,26,0),"")="","",IFERROR(HLOOKUP(F149,'Appraisal Inputs'!$C$346:$BK$390,26,0),""))</f>
        <v/>
      </c>
      <c r="G174" s="299" t="str">
        <f>IF(IFERROR(HLOOKUP(G149,'Appraisal Inputs'!$C$346:$BK$390,26,0),"")="","",IFERROR(HLOOKUP(G149,'Appraisal Inputs'!$C$346:$BK$390,26,0),""))</f>
        <v/>
      </c>
      <c r="H174" s="300" t="str">
        <f>IF(IFERROR(HLOOKUP(H149,'Appraisal Inputs'!$C$346:$BK$390,26,0),"")="","",IFERROR(HLOOKUP(H149,'Appraisal Inputs'!$C$346:$BK$390,26,0),""))</f>
        <v/>
      </c>
      <c r="I174" s="299" t="str">
        <f>IF(IFERROR(HLOOKUP(I149,'Appraisal Inputs'!$C$346:$BK$390,26,0),"")="","",IFERROR(HLOOKUP(I149,'Appraisal Inputs'!$C$346:$BK$390,26,0),""))</f>
        <v/>
      </c>
      <c r="J174" s="300" t="str">
        <f>IF(IFERROR(HLOOKUP(J149,'Appraisal Inputs'!$C$346:$BK$390,26,0),"")="","",IFERROR(HLOOKUP(J149,'Appraisal Inputs'!$C$346:$BK$390,26,0),""))</f>
        <v/>
      </c>
      <c r="K174" s="299" t="str">
        <f>IF(IFERROR(HLOOKUP(K149,'Appraisal Inputs'!$C$346:$BK$390,26,0),"")="","",IFERROR(HLOOKUP(K149,'Appraisal Inputs'!$C$346:$BK$390,26,0),""))</f>
        <v/>
      </c>
      <c r="L174" s="300" t="str">
        <f>IF(IFERROR(HLOOKUP(L149,'Appraisal Inputs'!$C$346:$BK$390,26,0),"")="","",IFERROR(HLOOKUP(L149,'Appraisal Inputs'!$C$346:$BK$390,26,0),""))</f>
        <v/>
      </c>
      <c r="M174" s="299" t="str">
        <f>IF(IFERROR(HLOOKUP(M149,'Appraisal Inputs'!$C$346:$BK$390,26,0),"")="","",IFERROR(HLOOKUP(M149,'Appraisal Inputs'!$C$346:$BK$390,26,0),""))</f>
        <v/>
      </c>
      <c r="N174" s="300" t="str">
        <f>IF(IFERROR(HLOOKUP(N149,'Appraisal Inputs'!$C$346:$BK$390,26,0),"")="","",IFERROR(HLOOKUP(N149,'Appraisal Inputs'!$C$346:$BK$390,26,0),""))</f>
        <v/>
      </c>
      <c r="O174" s="299" t="str">
        <f>IF(IFERROR(HLOOKUP(O149,'Appraisal Inputs'!$C$346:$BK$390,26,0),"")="","",IFERROR(HLOOKUP(O149,'Appraisal Inputs'!$C$346:$BK$390,26,0),""))</f>
        <v/>
      </c>
      <c r="P174" s="300" t="str">
        <f>IF(IFERROR(HLOOKUP(P149,'Appraisal Inputs'!$C$346:$BK$390,26,0),"")="","",IFERROR(HLOOKUP(P149,'Appraisal Inputs'!$C$346:$BK$390,26,0),""))</f>
        <v/>
      </c>
      <c r="Q174" s="299" t="str">
        <f>IF(IFERROR(HLOOKUP(Q149,'Appraisal Inputs'!$C$346:$BK$390,26,0),"")="","",IFERROR(HLOOKUP(Q149,'Appraisal Inputs'!$C$346:$BK$390,26,0),""))</f>
        <v/>
      </c>
      <c r="R174" s="300" t="str">
        <f>IF(IFERROR(HLOOKUP(R149,'Appraisal Inputs'!$C$346:$BK$390,26,0),"")="","",IFERROR(HLOOKUP(R149,'Appraisal Inputs'!$C$346:$BK$390,26,0),""))</f>
        <v/>
      </c>
      <c r="S174" s="299" t="str">
        <f>IF(IFERROR(HLOOKUP(S149,'Appraisal Inputs'!$C$346:$BK$390,26,0),"")="","",IFERROR(HLOOKUP(S149,'Appraisal Inputs'!$C$346:$BK$390,26,0),""))</f>
        <v/>
      </c>
      <c r="T174" s="300" t="str">
        <f>IF(IFERROR(HLOOKUP(T149,'Appraisal Inputs'!$C$346:$BK$390,26,0),"")="","",IFERROR(HLOOKUP(T149,'Appraisal Inputs'!$C$346:$BK$390,26,0),""))</f>
        <v/>
      </c>
      <c r="U174" s="299" t="str">
        <f>IF(IFERROR(HLOOKUP(U149,'Appraisal Inputs'!$C$346:$BK$390,26,0),"")="","",IFERROR(HLOOKUP(U149,'Appraisal Inputs'!$C$346:$BK$390,26,0),""))</f>
        <v/>
      </c>
      <c r="V174" s="300" t="str">
        <f>IF(IFERROR(HLOOKUP(V149,'Appraisal Inputs'!$C$346:$BK$390,26,0),"")="","",IFERROR(HLOOKUP(V149,'Appraisal Inputs'!$C$346:$BK$390,26,0),""))</f>
        <v/>
      </c>
      <c r="W174" s="299" t="str">
        <f>IF(IFERROR(HLOOKUP(W149,'Appraisal Inputs'!$C$346:$BK$390,26,0),"")="","",IFERROR(HLOOKUP(W149,'Appraisal Inputs'!$C$346:$BK$390,26,0),""))</f>
        <v/>
      </c>
      <c r="X174" s="300" t="str">
        <f>IF(IFERROR(HLOOKUP(X149,'Appraisal Inputs'!$C$346:$BK$390,26,0),"")="","",IFERROR(HLOOKUP(X149,'Appraisal Inputs'!$C$346:$BK$390,26,0),""))</f>
        <v/>
      </c>
      <c r="Y174" s="299" t="str">
        <f>IF(IFERROR(HLOOKUP(Y149,'Appraisal Inputs'!$C$346:$BK$390,26,0),"")="","",IFERROR(HLOOKUP(Y149,'Appraisal Inputs'!$C$346:$BK$390,26,0),""))</f>
        <v/>
      </c>
      <c r="Z174" s="300" t="str">
        <f>IF(IFERROR(HLOOKUP(Z149,'Appraisal Inputs'!$C$346:$BK$390,26,0),"")="","",IFERROR(HLOOKUP(Z149,'Appraisal Inputs'!$C$346:$BK$390,26,0),""))</f>
        <v/>
      </c>
      <c r="AA174" s="299" t="str">
        <f>IF(IFERROR(HLOOKUP(AA149,'Appraisal Inputs'!$C$346:$BK$390,26,0),"")="","",IFERROR(HLOOKUP(AA149,'Appraisal Inputs'!$C$346:$BK$390,26,0),""))</f>
        <v/>
      </c>
      <c r="AB174" s="300" t="str">
        <f>IF(IFERROR(HLOOKUP(AB149,'Appraisal Inputs'!$C$346:$BK$390,26,0),"")="","",IFERROR(HLOOKUP(AB149,'Appraisal Inputs'!$C$346:$BK$390,26,0),""))</f>
        <v/>
      </c>
      <c r="AC174" s="299" t="str">
        <f>IF(IFERROR(HLOOKUP(AC149,'Appraisal Inputs'!$C$346:$BK$390,26,0),"")="","",IFERROR(HLOOKUP(AC149,'Appraisal Inputs'!$C$346:$BK$390,26,0),""))</f>
        <v/>
      </c>
      <c r="AD174" s="300" t="str">
        <f>IF(IFERROR(HLOOKUP(AD149,'Appraisal Inputs'!$C$346:$BK$390,26,0),"")="","",IFERROR(HLOOKUP(AD149,'Appraisal Inputs'!$C$346:$BK$390,26,0),""))</f>
        <v/>
      </c>
      <c r="AE174" s="299" t="str">
        <f>IF(IFERROR(HLOOKUP(AE149,'Appraisal Inputs'!$C$346:$BK$390,26,0),"")="","",IFERROR(HLOOKUP(AE149,'Appraisal Inputs'!$C$346:$BK$390,26,0),""))</f>
        <v/>
      </c>
      <c r="AF174" s="300" t="str">
        <f>IF(IFERROR(HLOOKUP(AF149,'Appraisal Inputs'!$C$346:$BK$390,26,0),"")="","",IFERROR(HLOOKUP(AF149,'Appraisal Inputs'!$C$346:$BK$390,26,0),""))</f>
        <v/>
      </c>
      <c r="AG174" s="299" t="str">
        <f>IF(IFERROR(HLOOKUP(AG149,'Appraisal Inputs'!$C$346:$BK$390,26,0),"")="","",IFERROR(HLOOKUP(AG149,'Appraisal Inputs'!$C$346:$BK$390,26,0),""))</f>
        <v/>
      </c>
      <c r="AH174" s="300" t="str">
        <f>IF(IFERROR(HLOOKUP(AH149,'Appraisal Inputs'!$C$346:$BK$390,26,0),"")="","",IFERROR(HLOOKUP(AH149,'Appraisal Inputs'!$C$346:$BK$390,26,0),""))</f>
        <v/>
      </c>
      <c r="AI174" s="299" t="str">
        <f>IF(IFERROR(HLOOKUP(AI149,'Appraisal Inputs'!$C$346:$BK$390,26,0),"")="","",IFERROR(HLOOKUP(AI149,'Appraisal Inputs'!$C$346:$BK$390,26,0),""))</f>
        <v/>
      </c>
      <c r="AJ174" s="300" t="str">
        <f>IF(IFERROR(HLOOKUP(AJ149,'Appraisal Inputs'!$C$346:$BK$390,26,0),"")="","",IFERROR(HLOOKUP(AJ149,'Appraisal Inputs'!$C$346:$BK$390,26,0),""))</f>
        <v/>
      </c>
      <c r="AK174" s="299" t="str">
        <f>IF(IFERROR(HLOOKUP(AK149,'Appraisal Inputs'!$C$346:$BK$390,26,0),"")="","",IFERROR(HLOOKUP(AK149,'Appraisal Inputs'!$C$346:$BK$390,26,0),""))</f>
        <v/>
      </c>
      <c r="AL174" s="300" t="str">
        <f>IF(IFERROR(HLOOKUP(AL149,'Appraisal Inputs'!$C$346:$BK$390,26,0),"")="","",IFERROR(HLOOKUP(AL149,'Appraisal Inputs'!$C$346:$BK$390,26,0),""))</f>
        <v/>
      </c>
      <c r="AM174" s="299" t="str">
        <f>IF(IFERROR(HLOOKUP(AM149,'Appraisal Inputs'!$C$346:$BK$390,26,0),"")="","",IFERROR(HLOOKUP(AM149,'Appraisal Inputs'!$C$346:$BK$390,26,0),""))</f>
        <v/>
      </c>
      <c r="AN174" s="300" t="str">
        <f>IF(IFERROR(HLOOKUP(AN149,'Appraisal Inputs'!$C$346:$BK$390,26,0),"")="","",IFERROR(HLOOKUP(AN149,'Appraisal Inputs'!$C$346:$BK$390,26,0),""))</f>
        <v/>
      </c>
      <c r="AO174" s="299" t="str">
        <f>IF(IFERROR(HLOOKUP(AO149,'Appraisal Inputs'!$C$346:$BK$390,26,0),"")="","",IFERROR(HLOOKUP(AO149,'Appraisal Inputs'!$C$346:$BK$390,26,0),""))</f>
        <v/>
      </c>
      <c r="AP174" s="300" t="str">
        <f>IF(IFERROR(HLOOKUP(AP149,'Appraisal Inputs'!$C$346:$BK$390,26,0),"")="","",IFERROR(HLOOKUP(AP149,'Appraisal Inputs'!$C$346:$BK$390,26,0),""))</f>
        <v/>
      </c>
      <c r="AQ174" s="299" t="str">
        <f>IF(IFERROR(HLOOKUP(AQ149,'Appraisal Inputs'!$C$346:$BK$390,26,0),"")="","",IFERROR(HLOOKUP(AQ149,'Appraisal Inputs'!$C$346:$BK$390,26,0),""))</f>
        <v/>
      </c>
      <c r="AR174" s="300" t="str">
        <f>IF(IFERROR(HLOOKUP(AR149,'Appraisal Inputs'!$C$346:$BK$390,26,0),"")="","",IFERROR(HLOOKUP(AR149,'Appraisal Inputs'!$C$346:$BK$390,26,0),""))</f>
        <v/>
      </c>
      <c r="AS174" s="299" t="str">
        <f>IF(IFERROR(HLOOKUP(AS149,'Appraisal Inputs'!$C$346:$BK$390,26,0),"")="","",IFERROR(HLOOKUP(AS149,'Appraisal Inputs'!$C$346:$BK$390,26,0),""))</f>
        <v/>
      </c>
      <c r="AT174" s="300" t="str">
        <f>IF(IFERROR(HLOOKUP(AT149,'Appraisal Inputs'!$C$346:$BK$390,26,0),"")="","",IFERROR(HLOOKUP(AT149,'Appraisal Inputs'!$C$346:$BK$390,26,0),""))</f>
        <v/>
      </c>
      <c r="AU174" s="299" t="str">
        <f>IF(IFERROR(HLOOKUP(AU149,'Appraisal Inputs'!$C$346:$BK$390,26,0),"")="","",IFERROR(HLOOKUP(AU149,'Appraisal Inputs'!$C$346:$BK$390,26,0),""))</f>
        <v/>
      </c>
      <c r="AV174" s="300" t="str">
        <f>IF(IFERROR(HLOOKUP(AV149,'Appraisal Inputs'!$C$346:$BK$390,26,0),"")="","",IFERROR(HLOOKUP(AV149,'Appraisal Inputs'!$C$346:$BK$390,26,0),""))</f>
        <v/>
      </c>
      <c r="AW174" s="299" t="str">
        <f>IF(IFERROR(HLOOKUP(AW149,'Appraisal Inputs'!$C$346:$BK$390,26,0),"")="","",IFERROR(HLOOKUP(AW149,'Appraisal Inputs'!$C$346:$BK$390,26,0),""))</f>
        <v/>
      </c>
      <c r="AX174" s="300" t="str">
        <f>IF(IFERROR(HLOOKUP(AX149,'Appraisal Inputs'!$C$346:$BK$390,26,0),"")="","",IFERROR(HLOOKUP(AX149,'Appraisal Inputs'!$C$346:$BK$390,26,0),""))</f>
        <v/>
      </c>
      <c r="AY174" s="299" t="str">
        <f>IF(IFERROR(HLOOKUP(AY149,'Appraisal Inputs'!$C$346:$BK$390,26,0),"")="","",IFERROR(HLOOKUP(AY149,'Appraisal Inputs'!$C$346:$BK$390,26,0),""))</f>
        <v/>
      </c>
      <c r="AZ174" s="300" t="str">
        <f>IF(IFERROR(HLOOKUP(AZ149,'Appraisal Inputs'!$C$346:$BK$390,26,0),"")="","",IFERROR(HLOOKUP(AZ149,'Appraisal Inputs'!$C$346:$BK$390,26,0),""))</f>
        <v/>
      </c>
      <c r="BA174" s="299" t="str">
        <f>IF(IFERROR(HLOOKUP(BA149,'Appraisal Inputs'!$C$346:$BK$390,26,0),"")="","",IFERROR(HLOOKUP(BA149,'Appraisal Inputs'!$C$346:$BK$390,26,0),""))</f>
        <v/>
      </c>
      <c r="BB174" s="300" t="str">
        <f>IF(IFERROR(HLOOKUP(BB149,'Appraisal Inputs'!$C$346:$BK$390,26,0),"")="","",IFERROR(HLOOKUP(BB149,'Appraisal Inputs'!$C$346:$BK$390,26,0),""))</f>
        <v/>
      </c>
      <c r="BC174" s="299" t="str">
        <f>IF(IFERROR(HLOOKUP(BC149,'Appraisal Inputs'!$C$346:$BK$390,26,0),"")="","",IFERROR(HLOOKUP(BC149,'Appraisal Inputs'!$C$346:$BK$390,26,0),""))</f>
        <v/>
      </c>
      <c r="BD174" s="300" t="str">
        <f>IF(IFERROR(HLOOKUP(BD149,'Appraisal Inputs'!$C$346:$BK$390,26,0),"")="","",IFERROR(HLOOKUP(BD149,'Appraisal Inputs'!$C$346:$BK$390,26,0),""))</f>
        <v/>
      </c>
      <c r="BE174" s="299" t="str">
        <f>IF(IFERROR(HLOOKUP(BE149,'Appraisal Inputs'!$C$346:$BK$390,26,0),"")="","",IFERROR(HLOOKUP(BE149,'Appraisal Inputs'!$C$346:$BK$390,26,0),""))</f>
        <v/>
      </c>
      <c r="BF174" s="300" t="str">
        <f>IF(IFERROR(HLOOKUP(BF149,'Appraisal Inputs'!$C$346:$BK$390,26,0),"")="","",IFERROR(HLOOKUP(BF149,'Appraisal Inputs'!$C$346:$BK$390,26,0),""))</f>
        <v/>
      </c>
      <c r="BG174" s="299" t="str">
        <f>IF(IFERROR(HLOOKUP(BG149,'Appraisal Inputs'!$C$346:$BK$390,26,0),"")="","",IFERROR(HLOOKUP(BG149,'Appraisal Inputs'!$C$346:$BK$390,26,0),""))</f>
        <v/>
      </c>
      <c r="BH174" s="300" t="str">
        <f>IF(IFERROR(HLOOKUP(BH149,'Appraisal Inputs'!$C$346:$BK$390,26,0),"")="","",IFERROR(HLOOKUP(BH149,'Appraisal Inputs'!$C$346:$BK$390,26,0),""))</f>
        <v/>
      </c>
      <c r="BI174" s="299" t="str">
        <f>IF(IFERROR(HLOOKUP(BI149,'Appraisal Inputs'!$C$346:$BK$390,26,0),"")="","",IFERROR(HLOOKUP(BI149,'Appraisal Inputs'!$C$346:$BK$390,26,0),""))</f>
        <v/>
      </c>
      <c r="BJ174" s="315" t="str">
        <f>IF(IFERROR(HLOOKUP(BJ149,'Appraisal Inputs'!$C$346:$BK$390,26,0),"")="","",IFERROR(HLOOKUP(BJ149,'Appraisal Inputs'!$C$346:$BK$390,26,0),""))</f>
        <v/>
      </c>
      <c r="BL174" s="299">
        <f t="shared" si="7"/>
        <v>0</v>
      </c>
      <c r="BM174" s="318" t="str">
        <f t="shared" si="6"/>
        <v>No</v>
      </c>
    </row>
    <row r="175" spans="1:65" x14ac:dyDescent="0.25">
      <c r="A175" s="86"/>
      <c r="B175" s="143" t="str">
        <f>'Appraisal Inputs'!C372</f>
        <v>Comp 23</v>
      </c>
      <c r="C175" s="299" t="str">
        <f>IF(IFERROR(HLOOKUP(C149,'Appraisal Inputs'!$C$346:$BK$390,27,0),"")="","",IFERROR(HLOOKUP(C149,'Appraisal Inputs'!$C$346:$BK$390,27,0),""))</f>
        <v/>
      </c>
      <c r="D175" s="300" t="str">
        <f>IF(IFERROR(HLOOKUP(D149,'Appraisal Inputs'!$C$346:$BK$390,27,0),"")="","",IFERROR(HLOOKUP(D149,'Appraisal Inputs'!$C$346:$BK$390,27,0),""))</f>
        <v/>
      </c>
      <c r="E175" s="299" t="str">
        <f>IF(IFERROR(HLOOKUP(E149,'Appraisal Inputs'!$C$346:$BK$390,27,0),"")="","",IFERROR(HLOOKUP(E149,'Appraisal Inputs'!$C$346:$BK$390,27,0),""))</f>
        <v/>
      </c>
      <c r="F175" s="300" t="str">
        <f>IF(IFERROR(HLOOKUP(F149,'Appraisal Inputs'!$C$346:$BK$390,27,0),"")="","",IFERROR(HLOOKUP(F149,'Appraisal Inputs'!$C$346:$BK$390,27,0),""))</f>
        <v/>
      </c>
      <c r="G175" s="299" t="str">
        <f>IF(IFERROR(HLOOKUP(G149,'Appraisal Inputs'!$C$346:$BK$390,27,0),"")="","",IFERROR(HLOOKUP(G149,'Appraisal Inputs'!$C$346:$BK$390,27,0),""))</f>
        <v/>
      </c>
      <c r="H175" s="300" t="str">
        <f>IF(IFERROR(HLOOKUP(H149,'Appraisal Inputs'!$C$346:$BK$390,27,0),"")="","",IFERROR(HLOOKUP(H149,'Appraisal Inputs'!$C$346:$BK$390,27,0),""))</f>
        <v/>
      </c>
      <c r="I175" s="299" t="str">
        <f>IF(IFERROR(HLOOKUP(I149,'Appraisal Inputs'!$C$346:$BK$390,27,0),"")="","",IFERROR(HLOOKUP(I149,'Appraisal Inputs'!$C$346:$BK$390,27,0),""))</f>
        <v/>
      </c>
      <c r="J175" s="300" t="str">
        <f>IF(IFERROR(HLOOKUP(J149,'Appraisal Inputs'!$C$346:$BK$390,27,0),"")="","",IFERROR(HLOOKUP(J149,'Appraisal Inputs'!$C$346:$BK$390,27,0),""))</f>
        <v/>
      </c>
      <c r="K175" s="299" t="str">
        <f>IF(IFERROR(HLOOKUP(K149,'Appraisal Inputs'!$C$346:$BK$390,27,0),"")="","",IFERROR(HLOOKUP(K149,'Appraisal Inputs'!$C$346:$BK$390,27,0),""))</f>
        <v/>
      </c>
      <c r="L175" s="300" t="str">
        <f>IF(IFERROR(HLOOKUP(L149,'Appraisal Inputs'!$C$346:$BK$390,27,0),"")="","",IFERROR(HLOOKUP(L149,'Appraisal Inputs'!$C$346:$BK$390,27,0),""))</f>
        <v/>
      </c>
      <c r="M175" s="299" t="str">
        <f>IF(IFERROR(HLOOKUP(M149,'Appraisal Inputs'!$C$346:$BK$390,27,0),"")="","",IFERROR(HLOOKUP(M149,'Appraisal Inputs'!$C$346:$BK$390,27,0),""))</f>
        <v/>
      </c>
      <c r="N175" s="300" t="str">
        <f>IF(IFERROR(HLOOKUP(N149,'Appraisal Inputs'!$C$346:$BK$390,27,0),"")="","",IFERROR(HLOOKUP(N149,'Appraisal Inputs'!$C$346:$BK$390,27,0),""))</f>
        <v/>
      </c>
      <c r="O175" s="299" t="str">
        <f>IF(IFERROR(HLOOKUP(O149,'Appraisal Inputs'!$C$346:$BK$390,27,0),"")="","",IFERROR(HLOOKUP(O149,'Appraisal Inputs'!$C$346:$BK$390,27,0),""))</f>
        <v/>
      </c>
      <c r="P175" s="300" t="str">
        <f>IF(IFERROR(HLOOKUP(P149,'Appraisal Inputs'!$C$346:$BK$390,27,0),"")="","",IFERROR(HLOOKUP(P149,'Appraisal Inputs'!$C$346:$BK$390,27,0),""))</f>
        <v/>
      </c>
      <c r="Q175" s="299" t="str">
        <f>IF(IFERROR(HLOOKUP(Q149,'Appraisal Inputs'!$C$346:$BK$390,27,0),"")="","",IFERROR(HLOOKUP(Q149,'Appraisal Inputs'!$C$346:$BK$390,27,0),""))</f>
        <v/>
      </c>
      <c r="R175" s="300" t="str">
        <f>IF(IFERROR(HLOOKUP(R149,'Appraisal Inputs'!$C$346:$BK$390,27,0),"")="","",IFERROR(HLOOKUP(R149,'Appraisal Inputs'!$C$346:$BK$390,27,0),""))</f>
        <v/>
      </c>
      <c r="S175" s="299" t="str">
        <f>IF(IFERROR(HLOOKUP(S149,'Appraisal Inputs'!$C$346:$BK$390,27,0),"")="","",IFERROR(HLOOKUP(S149,'Appraisal Inputs'!$C$346:$BK$390,27,0),""))</f>
        <v/>
      </c>
      <c r="T175" s="300" t="str">
        <f>IF(IFERROR(HLOOKUP(T149,'Appraisal Inputs'!$C$346:$BK$390,27,0),"")="","",IFERROR(HLOOKUP(T149,'Appraisal Inputs'!$C$346:$BK$390,27,0),""))</f>
        <v/>
      </c>
      <c r="U175" s="299" t="str">
        <f>IF(IFERROR(HLOOKUP(U149,'Appraisal Inputs'!$C$346:$BK$390,27,0),"")="","",IFERROR(HLOOKUP(U149,'Appraisal Inputs'!$C$346:$BK$390,27,0),""))</f>
        <v/>
      </c>
      <c r="V175" s="300" t="str">
        <f>IF(IFERROR(HLOOKUP(V149,'Appraisal Inputs'!$C$346:$BK$390,27,0),"")="","",IFERROR(HLOOKUP(V149,'Appraisal Inputs'!$C$346:$BK$390,27,0),""))</f>
        <v/>
      </c>
      <c r="W175" s="299" t="str">
        <f>IF(IFERROR(HLOOKUP(W149,'Appraisal Inputs'!$C$346:$BK$390,27,0),"")="","",IFERROR(HLOOKUP(W149,'Appraisal Inputs'!$C$346:$BK$390,27,0),""))</f>
        <v/>
      </c>
      <c r="X175" s="300" t="str">
        <f>IF(IFERROR(HLOOKUP(X149,'Appraisal Inputs'!$C$346:$BK$390,27,0),"")="","",IFERROR(HLOOKUP(X149,'Appraisal Inputs'!$C$346:$BK$390,27,0),""))</f>
        <v/>
      </c>
      <c r="Y175" s="299" t="str">
        <f>IF(IFERROR(HLOOKUP(Y149,'Appraisal Inputs'!$C$346:$BK$390,27,0),"")="","",IFERROR(HLOOKUP(Y149,'Appraisal Inputs'!$C$346:$BK$390,27,0),""))</f>
        <v/>
      </c>
      <c r="Z175" s="300" t="str">
        <f>IF(IFERROR(HLOOKUP(Z149,'Appraisal Inputs'!$C$346:$BK$390,27,0),"")="","",IFERROR(HLOOKUP(Z149,'Appraisal Inputs'!$C$346:$BK$390,27,0),""))</f>
        <v/>
      </c>
      <c r="AA175" s="299" t="str">
        <f>IF(IFERROR(HLOOKUP(AA149,'Appraisal Inputs'!$C$346:$BK$390,27,0),"")="","",IFERROR(HLOOKUP(AA149,'Appraisal Inputs'!$C$346:$BK$390,27,0),""))</f>
        <v/>
      </c>
      <c r="AB175" s="300" t="str">
        <f>IF(IFERROR(HLOOKUP(AB149,'Appraisal Inputs'!$C$346:$BK$390,27,0),"")="","",IFERROR(HLOOKUP(AB149,'Appraisal Inputs'!$C$346:$BK$390,27,0),""))</f>
        <v/>
      </c>
      <c r="AC175" s="299" t="str">
        <f>IF(IFERROR(HLOOKUP(AC149,'Appraisal Inputs'!$C$346:$BK$390,27,0),"")="","",IFERROR(HLOOKUP(AC149,'Appraisal Inputs'!$C$346:$BK$390,27,0),""))</f>
        <v/>
      </c>
      <c r="AD175" s="300" t="str">
        <f>IF(IFERROR(HLOOKUP(AD149,'Appraisal Inputs'!$C$346:$BK$390,27,0),"")="","",IFERROR(HLOOKUP(AD149,'Appraisal Inputs'!$C$346:$BK$390,27,0),""))</f>
        <v/>
      </c>
      <c r="AE175" s="299" t="str">
        <f>IF(IFERROR(HLOOKUP(AE149,'Appraisal Inputs'!$C$346:$BK$390,27,0),"")="","",IFERROR(HLOOKUP(AE149,'Appraisal Inputs'!$C$346:$BK$390,27,0),""))</f>
        <v/>
      </c>
      <c r="AF175" s="300" t="str">
        <f>IF(IFERROR(HLOOKUP(AF149,'Appraisal Inputs'!$C$346:$BK$390,27,0),"")="","",IFERROR(HLOOKUP(AF149,'Appraisal Inputs'!$C$346:$BK$390,27,0),""))</f>
        <v/>
      </c>
      <c r="AG175" s="299" t="str">
        <f>IF(IFERROR(HLOOKUP(AG149,'Appraisal Inputs'!$C$346:$BK$390,27,0),"")="","",IFERROR(HLOOKUP(AG149,'Appraisal Inputs'!$C$346:$BK$390,27,0),""))</f>
        <v/>
      </c>
      <c r="AH175" s="300" t="str">
        <f>IF(IFERROR(HLOOKUP(AH149,'Appraisal Inputs'!$C$346:$BK$390,27,0),"")="","",IFERROR(HLOOKUP(AH149,'Appraisal Inputs'!$C$346:$BK$390,27,0),""))</f>
        <v/>
      </c>
      <c r="AI175" s="299" t="str">
        <f>IF(IFERROR(HLOOKUP(AI149,'Appraisal Inputs'!$C$346:$BK$390,27,0),"")="","",IFERROR(HLOOKUP(AI149,'Appraisal Inputs'!$C$346:$BK$390,27,0),""))</f>
        <v/>
      </c>
      <c r="AJ175" s="300" t="str">
        <f>IF(IFERROR(HLOOKUP(AJ149,'Appraisal Inputs'!$C$346:$BK$390,27,0),"")="","",IFERROR(HLOOKUP(AJ149,'Appraisal Inputs'!$C$346:$BK$390,27,0),""))</f>
        <v/>
      </c>
      <c r="AK175" s="299" t="str">
        <f>IF(IFERROR(HLOOKUP(AK149,'Appraisal Inputs'!$C$346:$BK$390,27,0),"")="","",IFERROR(HLOOKUP(AK149,'Appraisal Inputs'!$C$346:$BK$390,27,0),""))</f>
        <v/>
      </c>
      <c r="AL175" s="300" t="str">
        <f>IF(IFERROR(HLOOKUP(AL149,'Appraisal Inputs'!$C$346:$BK$390,27,0),"")="","",IFERROR(HLOOKUP(AL149,'Appraisal Inputs'!$C$346:$BK$390,27,0),""))</f>
        <v/>
      </c>
      <c r="AM175" s="299" t="str">
        <f>IF(IFERROR(HLOOKUP(AM149,'Appraisal Inputs'!$C$346:$BK$390,27,0),"")="","",IFERROR(HLOOKUP(AM149,'Appraisal Inputs'!$C$346:$BK$390,27,0),""))</f>
        <v/>
      </c>
      <c r="AN175" s="300" t="str">
        <f>IF(IFERROR(HLOOKUP(AN149,'Appraisal Inputs'!$C$346:$BK$390,27,0),"")="","",IFERROR(HLOOKUP(AN149,'Appraisal Inputs'!$C$346:$BK$390,27,0),""))</f>
        <v/>
      </c>
      <c r="AO175" s="299" t="str">
        <f>IF(IFERROR(HLOOKUP(AO149,'Appraisal Inputs'!$C$346:$BK$390,27,0),"")="","",IFERROR(HLOOKUP(AO149,'Appraisal Inputs'!$C$346:$BK$390,27,0),""))</f>
        <v/>
      </c>
      <c r="AP175" s="300" t="str">
        <f>IF(IFERROR(HLOOKUP(AP149,'Appraisal Inputs'!$C$346:$BK$390,27,0),"")="","",IFERROR(HLOOKUP(AP149,'Appraisal Inputs'!$C$346:$BK$390,27,0),""))</f>
        <v/>
      </c>
      <c r="AQ175" s="299" t="str">
        <f>IF(IFERROR(HLOOKUP(AQ149,'Appraisal Inputs'!$C$346:$BK$390,27,0),"")="","",IFERROR(HLOOKUP(AQ149,'Appraisal Inputs'!$C$346:$BK$390,27,0),""))</f>
        <v/>
      </c>
      <c r="AR175" s="300" t="str">
        <f>IF(IFERROR(HLOOKUP(AR149,'Appraisal Inputs'!$C$346:$BK$390,27,0),"")="","",IFERROR(HLOOKUP(AR149,'Appraisal Inputs'!$C$346:$BK$390,27,0),""))</f>
        <v/>
      </c>
      <c r="AS175" s="299" t="str">
        <f>IF(IFERROR(HLOOKUP(AS149,'Appraisal Inputs'!$C$346:$BK$390,27,0),"")="","",IFERROR(HLOOKUP(AS149,'Appraisal Inputs'!$C$346:$BK$390,27,0),""))</f>
        <v/>
      </c>
      <c r="AT175" s="300" t="str">
        <f>IF(IFERROR(HLOOKUP(AT149,'Appraisal Inputs'!$C$346:$BK$390,27,0),"")="","",IFERROR(HLOOKUP(AT149,'Appraisal Inputs'!$C$346:$BK$390,27,0),""))</f>
        <v/>
      </c>
      <c r="AU175" s="299" t="str">
        <f>IF(IFERROR(HLOOKUP(AU149,'Appraisal Inputs'!$C$346:$BK$390,27,0),"")="","",IFERROR(HLOOKUP(AU149,'Appraisal Inputs'!$C$346:$BK$390,27,0),""))</f>
        <v/>
      </c>
      <c r="AV175" s="300" t="str">
        <f>IF(IFERROR(HLOOKUP(AV149,'Appraisal Inputs'!$C$346:$BK$390,27,0),"")="","",IFERROR(HLOOKUP(AV149,'Appraisal Inputs'!$C$346:$BK$390,27,0),""))</f>
        <v/>
      </c>
      <c r="AW175" s="299" t="str">
        <f>IF(IFERROR(HLOOKUP(AW149,'Appraisal Inputs'!$C$346:$BK$390,27,0),"")="","",IFERROR(HLOOKUP(AW149,'Appraisal Inputs'!$C$346:$BK$390,27,0),""))</f>
        <v/>
      </c>
      <c r="AX175" s="300" t="str">
        <f>IF(IFERROR(HLOOKUP(AX149,'Appraisal Inputs'!$C$346:$BK$390,27,0),"")="","",IFERROR(HLOOKUP(AX149,'Appraisal Inputs'!$C$346:$BK$390,27,0),""))</f>
        <v/>
      </c>
      <c r="AY175" s="299" t="str">
        <f>IF(IFERROR(HLOOKUP(AY149,'Appraisal Inputs'!$C$346:$BK$390,27,0),"")="","",IFERROR(HLOOKUP(AY149,'Appraisal Inputs'!$C$346:$BK$390,27,0),""))</f>
        <v/>
      </c>
      <c r="AZ175" s="300" t="str">
        <f>IF(IFERROR(HLOOKUP(AZ149,'Appraisal Inputs'!$C$346:$BK$390,27,0),"")="","",IFERROR(HLOOKUP(AZ149,'Appraisal Inputs'!$C$346:$BK$390,27,0),""))</f>
        <v/>
      </c>
      <c r="BA175" s="299" t="str">
        <f>IF(IFERROR(HLOOKUP(BA149,'Appraisal Inputs'!$C$346:$BK$390,27,0),"")="","",IFERROR(HLOOKUP(BA149,'Appraisal Inputs'!$C$346:$BK$390,27,0),""))</f>
        <v/>
      </c>
      <c r="BB175" s="300" t="str">
        <f>IF(IFERROR(HLOOKUP(BB149,'Appraisal Inputs'!$C$346:$BK$390,27,0),"")="","",IFERROR(HLOOKUP(BB149,'Appraisal Inputs'!$C$346:$BK$390,27,0),""))</f>
        <v/>
      </c>
      <c r="BC175" s="299" t="str">
        <f>IF(IFERROR(HLOOKUP(BC149,'Appraisal Inputs'!$C$346:$BK$390,27,0),"")="","",IFERROR(HLOOKUP(BC149,'Appraisal Inputs'!$C$346:$BK$390,27,0),""))</f>
        <v/>
      </c>
      <c r="BD175" s="300" t="str">
        <f>IF(IFERROR(HLOOKUP(BD149,'Appraisal Inputs'!$C$346:$BK$390,27,0),"")="","",IFERROR(HLOOKUP(BD149,'Appraisal Inputs'!$C$346:$BK$390,27,0),""))</f>
        <v/>
      </c>
      <c r="BE175" s="299" t="str">
        <f>IF(IFERROR(HLOOKUP(BE149,'Appraisal Inputs'!$C$346:$BK$390,27,0),"")="","",IFERROR(HLOOKUP(BE149,'Appraisal Inputs'!$C$346:$BK$390,27,0),""))</f>
        <v/>
      </c>
      <c r="BF175" s="300" t="str">
        <f>IF(IFERROR(HLOOKUP(BF149,'Appraisal Inputs'!$C$346:$BK$390,27,0),"")="","",IFERROR(HLOOKUP(BF149,'Appraisal Inputs'!$C$346:$BK$390,27,0),""))</f>
        <v/>
      </c>
      <c r="BG175" s="299" t="str">
        <f>IF(IFERROR(HLOOKUP(BG149,'Appraisal Inputs'!$C$346:$BK$390,27,0),"")="","",IFERROR(HLOOKUP(BG149,'Appraisal Inputs'!$C$346:$BK$390,27,0),""))</f>
        <v/>
      </c>
      <c r="BH175" s="300" t="str">
        <f>IF(IFERROR(HLOOKUP(BH149,'Appraisal Inputs'!$C$346:$BK$390,27,0),"")="","",IFERROR(HLOOKUP(BH149,'Appraisal Inputs'!$C$346:$BK$390,27,0),""))</f>
        <v/>
      </c>
      <c r="BI175" s="299" t="str">
        <f>IF(IFERROR(HLOOKUP(BI149,'Appraisal Inputs'!$C$346:$BK$390,27,0),"")="","",IFERROR(HLOOKUP(BI149,'Appraisal Inputs'!$C$346:$BK$390,27,0),""))</f>
        <v/>
      </c>
      <c r="BJ175" s="315" t="str">
        <f>IF(IFERROR(HLOOKUP(BJ149,'Appraisal Inputs'!$C$346:$BK$390,27,0),"")="","",IFERROR(HLOOKUP(BJ149,'Appraisal Inputs'!$C$346:$BK$390,27,0),""))</f>
        <v/>
      </c>
      <c r="BL175" s="299">
        <f t="shared" si="7"/>
        <v>0</v>
      </c>
      <c r="BM175" s="318" t="str">
        <f t="shared" si="6"/>
        <v>No</v>
      </c>
    </row>
    <row r="176" spans="1:65" x14ac:dyDescent="0.25">
      <c r="A176" s="86"/>
      <c r="B176" s="143" t="str">
        <f>'Appraisal Inputs'!C373</f>
        <v>Comp 24</v>
      </c>
      <c r="C176" s="299" t="str">
        <f>IF(IFERROR(HLOOKUP(C149,'Appraisal Inputs'!$C$346:$BK$390,28,0),"")="","",IFERROR(HLOOKUP(C149,'Appraisal Inputs'!$C$346:$BK$390,28,0),""))</f>
        <v/>
      </c>
      <c r="D176" s="300" t="str">
        <f>IF(IFERROR(HLOOKUP(D149,'Appraisal Inputs'!$C$346:$BK$390,28,0),"")="","",IFERROR(HLOOKUP(D149,'Appraisal Inputs'!$C$346:$BK$390,28,0),""))</f>
        <v/>
      </c>
      <c r="E176" s="299" t="str">
        <f>IF(IFERROR(HLOOKUP(E149,'Appraisal Inputs'!$C$346:$BK$390,28,0),"")="","",IFERROR(HLOOKUP(E149,'Appraisal Inputs'!$C$346:$BK$390,28,0),""))</f>
        <v/>
      </c>
      <c r="F176" s="300" t="str">
        <f>IF(IFERROR(HLOOKUP(F149,'Appraisal Inputs'!$C$346:$BK$390,28,0),"")="","",IFERROR(HLOOKUP(F149,'Appraisal Inputs'!$C$346:$BK$390,28,0),""))</f>
        <v/>
      </c>
      <c r="G176" s="299" t="str">
        <f>IF(IFERROR(HLOOKUP(G149,'Appraisal Inputs'!$C$346:$BK$390,28,0),"")="","",IFERROR(HLOOKUP(G149,'Appraisal Inputs'!$C$346:$BK$390,28,0),""))</f>
        <v/>
      </c>
      <c r="H176" s="300" t="str">
        <f>IF(IFERROR(HLOOKUP(H149,'Appraisal Inputs'!$C$346:$BK$390,28,0),"")="","",IFERROR(HLOOKUP(H149,'Appraisal Inputs'!$C$346:$BK$390,28,0),""))</f>
        <v/>
      </c>
      <c r="I176" s="299" t="str">
        <f>IF(IFERROR(HLOOKUP(I149,'Appraisal Inputs'!$C$346:$BK$390,28,0),"")="","",IFERROR(HLOOKUP(I149,'Appraisal Inputs'!$C$346:$BK$390,28,0),""))</f>
        <v/>
      </c>
      <c r="J176" s="300" t="str">
        <f>IF(IFERROR(HLOOKUP(J149,'Appraisal Inputs'!$C$346:$BK$390,28,0),"")="","",IFERROR(HLOOKUP(J149,'Appraisal Inputs'!$C$346:$BK$390,28,0),""))</f>
        <v/>
      </c>
      <c r="K176" s="299" t="str">
        <f>IF(IFERROR(HLOOKUP(K149,'Appraisal Inputs'!$C$346:$BK$390,28,0),"")="","",IFERROR(HLOOKUP(K149,'Appraisal Inputs'!$C$346:$BK$390,28,0),""))</f>
        <v/>
      </c>
      <c r="L176" s="300" t="str">
        <f>IF(IFERROR(HLOOKUP(L149,'Appraisal Inputs'!$C$346:$BK$390,28,0),"")="","",IFERROR(HLOOKUP(L149,'Appraisal Inputs'!$C$346:$BK$390,28,0),""))</f>
        <v/>
      </c>
      <c r="M176" s="299" t="str">
        <f>IF(IFERROR(HLOOKUP(M149,'Appraisal Inputs'!$C$346:$BK$390,28,0),"")="","",IFERROR(HLOOKUP(M149,'Appraisal Inputs'!$C$346:$BK$390,28,0),""))</f>
        <v/>
      </c>
      <c r="N176" s="300" t="str">
        <f>IF(IFERROR(HLOOKUP(N149,'Appraisal Inputs'!$C$346:$BK$390,28,0),"")="","",IFERROR(HLOOKUP(N149,'Appraisal Inputs'!$C$346:$BK$390,28,0),""))</f>
        <v/>
      </c>
      <c r="O176" s="299" t="str">
        <f>IF(IFERROR(HLOOKUP(O149,'Appraisal Inputs'!$C$346:$BK$390,28,0),"")="","",IFERROR(HLOOKUP(O149,'Appraisal Inputs'!$C$346:$BK$390,28,0),""))</f>
        <v/>
      </c>
      <c r="P176" s="300" t="str">
        <f>IF(IFERROR(HLOOKUP(P149,'Appraisal Inputs'!$C$346:$BK$390,28,0),"")="","",IFERROR(HLOOKUP(P149,'Appraisal Inputs'!$C$346:$BK$390,28,0),""))</f>
        <v/>
      </c>
      <c r="Q176" s="299" t="str">
        <f>IF(IFERROR(HLOOKUP(Q149,'Appraisal Inputs'!$C$346:$BK$390,28,0),"")="","",IFERROR(HLOOKUP(Q149,'Appraisal Inputs'!$C$346:$BK$390,28,0),""))</f>
        <v/>
      </c>
      <c r="R176" s="300" t="str">
        <f>IF(IFERROR(HLOOKUP(R149,'Appraisal Inputs'!$C$346:$BK$390,28,0),"")="","",IFERROR(HLOOKUP(R149,'Appraisal Inputs'!$C$346:$BK$390,28,0),""))</f>
        <v/>
      </c>
      <c r="S176" s="299" t="str">
        <f>IF(IFERROR(HLOOKUP(S149,'Appraisal Inputs'!$C$346:$BK$390,28,0),"")="","",IFERROR(HLOOKUP(S149,'Appraisal Inputs'!$C$346:$BK$390,28,0),""))</f>
        <v/>
      </c>
      <c r="T176" s="300" t="str">
        <f>IF(IFERROR(HLOOKUP(T149,'Appraisal Inputs'!$C$346:$BK$390,28,0),"")="","",IFERROR(HLOOKUP(T149,'Appraisal Inputs'!$C$346:$BK$390,28,0),""))</f>
        <v/>
      </c>
      <c r="U176" s="299" t="str">
        <f>IF(IFERROR(HLOOKUP(U149,'Appraisal Inputs'!$C$346:$BK$390,28,0),"")="","",IFERROR(HLOOKUP(U149,'Appraisal Inputs'!$C$346:$BK$390,28,0),""))</f>
        <v/>
      </c>
      <c r="V176" s="300" t="str">
        <f>IF(IFERROR(HLOOKUP(V149,'Appraisal Inputs'!$C$346:$BK$390,28,0),"")="","",IFERROR(HLOOKUP(V149,'Appraisal Inputs'!$C$346:$BK$390,28,0),""))</f>
        <v/>
      </c>
      <c r="W176" s="299" t="str">
        <f>IF(IFERROR(HLOOKUP(W149,'Appraisal Inputs'!$C$346:$BK$390,28,0),"")="","",IFERROR(HLOOKUP(W149,'Appraisal Inputs'!$C$346:$BK$390,28,0),""))</f>
        <v/>
      </c>
      <c r="X176" s="300" t="str">
        <f>IF(IFERROR(HLOOKUP(X149,'Appraisal Inputs'!$C$346:$BK$390,28,0),"")="","",IFERROR(HLOOKUP(X149,'Appraisal Inputs'!$C$346:$BK$390,28,0),""))</f>
        <v/>
      </c>
      <c r="Y176" s="299" t="str">
        <f>IF(IFERROR(HLOOKUP(Y149,'Appraisal Inputs'!$C$346:$BK$390,28,0),"")="","",IFERROR(HLOOKUP(Y149,'Appraisal Inputs'!$C$346:$BK$390,28,0),""))</f>
        <v/>
      </c>
      <c r="Z176" s="300" t="str">
        <f>IF(IFERROR(HLOOKUP(Z149,'Appraisal Inputs'!$C$346:$BK$390,28,0),"")="","",IFERROR(HLOOKUP(Z149,'Appraisal Inputs'!$C$346:$BK$390,28,0),""))</f>
        <v/>
      </c>
      <c r="AA176" s="299" t="str">
        <f>IF(IFERROR(HLOOKUP(AA149,'Appraisal Inputs'!$C$346:$BK$390,28,0),"")="","",IFERROR(HLOOKUP(AA149,'Appraisal Inputs'!$C$346:$BK$390,28,0),""))</f>
        <v/>
      </c>
      <c r="AB176" s="300" t="str">
        <f>IF(IFERROR(HLOOKUP(AB149,'Appraisal Inputs'!$C$346:$BK$390,28,0),"")="","",IFERROR(HLOOKUP(AB149,'Appraisal Inputs'!$C$346:$BK$390,28,0),""))</f>
        <v/>
      </c>
      <c r="AC176" s="299" t="str">
        <f>IF(IFERROR(HLOOKUP(AC149,'Appraisal Inputs'!$C$346:$BK$390,28,0),"")="","",IFERROR(HLOOKUP(AC149,'Appraisal Inputs'!$C$346:$BK$390,28,0),""))</f>
        <v/>
      </c>
      <c r="AD176" s="300" t="str">
        <f>IF(IFERROR(HLOOKUP(AD149,'Appraisal Inputs'!$C$346:$BK$390,28,0),"")="","",IFERROR(HLOOKUP(AD149,'Appraisal Inputs'!$C$346:$BK$390,28,0),""))</f>
        <v/>
      </c>
      <c r="AE176" s="299" t="str">
        <f>IF(IFERROR(HLOOKUP(AE149,'Appraisal Inputs'!$C$346:$BK$390,28,0),"")="","",IFERROR(HLOOKUP(AE149,'Appraisal Inputs'!$C$346:$BK$390,28,0),""))</f>
        <v/>
      </c>
      <c r="AF176" s="300" t="str">
        <f>IF(IFERROR(HLOOKUP(AF149,'Appraisal Inputs'!$C$346:$BK$390,28,0),"")="","",IFERROR(HLOOKUP(AF149,'Appraisal Inputs'!$C$346:$BK$390,28,0),""))</f>
        <v/>
      </c>
      <c r="AG176" s="299" t="str">
        <f>IF(IFERROR(HLOOKUP(AG149,'Appraisal Inputs'!$C$346:$BK$390,28,0),"")="","",IFERROR(HLOOKUP(AG149,'Appraisal Inputs'!$C$346:$BK$390,28,0),""))</f>
        <v/>
      </c>
      <c r="AH176" s="300" t="str">
        <f>IF(IFERROR(HLOOKUP(AH149,'Appraisal Inputs'!$C$346:$BK$390,28,0),"")="","",IFERROR(HLOOKUP(AH149,'Appraisal Inputs'!$C$346:$BK$390,28,0),""))</f>
        <v/>
      </c>
      <c r="AI176" s="299" t="str">
        <f>IF(IFERROR(HLOOKUP(AI149,'Appraisal Inputs'!$C$346:$BK$390,28,0),"")="","",IFERROR(HLOOKUP(AI149,'Appraisal Inputs'!$C$346:$BK$390,28,0),""))</f>
        <v/>
      </c>
      <c r="AJ176" s="300" t="str">
        <f>IF(IFERROR(HLOOKUP(AJ149,'Appraisal Inputs'!$C$346:$BK$390,28,0),"")="","",IFERROR(HLOOKUP(AJ149,'Appraisal Inputs'!$C$346:$BK$390,28,0),""))</f>
        <v/>
      </c>
      <c r="AK176" s="299" t="str">
        <f>IF(IFERROR(HLOOKUP(AK149,'Appraisal Inputs'!$C$346:$BK$390,28,0),"")="","",IFERROR(HLOOKUP(AK149,'Appraisal Inputs'!$C$346:$BK$390,28,0),""))</f>
        <v/>
      </c>
      <c r="AL176" s="300" t="str">
        <f>IF(IFERROR(HLOOKUP(AL149,'Appraisal Inputs'!$C$346:$BK$390,28,0),"")="","",IFERROR(HLOOKUP(AL149,'Appraisal Inputs'!$C$346:$BK$390,28,0),""))</f>
        <v/>
      </c>
      <c r="AM176" s="299" t="str">
        <f>IF(IFERROR(HLOOKUP(AM149,'Appraisal Inputs'!$C$346:$BK$390,28,0),"")="","",IFERROR(HLOOKUP(AM149,'Appraisal Inputs'!$C$346:$BK$390,28,0),""))</f>
        <v/>
      </c>
      <c r="AN176" s="300" t="str">
        <f>IF(IFERROR(HLOOKUP(AN149,'Appraisal Inputs'!$C$346:$BK$390,28,0),"")="","",IFERROR(HLOOKUP(AN149,'Appraisal Inputs'!$C$346:$BK$390,28,0),""))</f>
        <v/>
      </c>
      <c r="AO176" s="299" t="str">
        <f>IF(IFERROR(HLOOKUP(AO149,'Appraisal Inputs'!$C$346:$BK$390,28,0),"")="","",IFERROR(HLOOKUP(AO149,'Appraisal Inputs'!$C$346:$BK$390,28,0),""))</f>
        <v/>
      </c>
      <c r="AP176" s="300" t="str">
        <f>IF(IFERROR(HLOOKUP(AP149,'Appraisal Inputs'!$C$346:$BK$390,28,0),"")="","",IFERROR(HLOOKUP(AP149,'Appraisal Inputs'!$C$346:$BK$390,28,0),""))</f>
        <v/>
      </c>
      <c r="AQ176" s="299" t="str">
        <f>IF(IFERROR(HLOOKUP(AQ149,'Appraisal Inputs'!$C$346:$BK$390,28,0),"")="","",IFERROR(HLOOKUP(AQ149,'Appraisal Inputs'!$C$346:$BK$390,28,0),""))</f>
        <v/>
      </c>
      <c r="AR176" s="300" t="str">
        <f>IF(IFERROR(HLOOKUP(AR149,'Appraisal Inputs'!$C$346:$BK$390,28,0),"")="","",IFERROR(HLOOKUP(AR149,'Appraisal Inputs'!$C$346:$BK$390,28,0),""))</f>
        <v/>
      </c>
      <c r="AS176" s="299" t="str">
        <f>IF(IFERROR(HLOOKUP(AS149,'Appraisal Inputs'!$C$346:$BK$390,28,0),"")="","",IFERROR(HLOOKUP(AS149,'Appraisal Inputs'!$C$346:$BK$390,28,0),""))</f>
        <v/>
      </c>
      <c r="AT176" s="300" t="str">
        <f>IF(IFERROR(HLOOKUP(AT149,'Appraisal Inputs'!$C$346:$BK$390,28,0),"")="","",IFERROR(HLOOKUP(AT149,'Appraisal Inputs'!$C$346:$BK$390,28,0),""))</f>
        <v/>
      </c>
      <c r="AU176" s="299" t="str">
        <f>IF(IFERROR(HLOOKUP(AU149,'Appraisal Inputs'!$C$346:$BK$390,28,0),"")="","",IFERROR(HLOOKUP(AU149,'Appraisal Inputs'!$C$346:$BK$390,28,0),""))</f>
        <v/>
      </c>
      <c r="AV176" s="300" t="str">
        <f>IF(IFERROR(HLOOKUP(AV149,'Appraisal Inputs'!$C$346:$BK$390,28,0),"")="","",IFERROR(HLOOKUP(AV149,'Appraisal Inputs'!$C$346:$BK$390,28,0),""))</f>
        <v/>
      </c>
      <c r="AW176" s="299" t="str">
        <f>IF(IFERROR(HLOOKUP(AW149,'Appraisal Inputs'!$C$346:$BK$390,28,0),"")="","",IFERROR(HLOOKUP(AW149,'Appraisal Inputs'!$C$346:$BK$390,28,0),""))</f>
        <v/>
      </c>
      <c r="AX176" s="300" t="str">
        <f>IF(IFERROR(HLOOKUP(AX149,'Appraisal Inputs'!$C$346:$BK$390,28,0),"")="","",IFERROR(HLOOKUP(AX149,'Appraisal Inputs'!$C$346:$BK$390,28,0),""))</f>
        <v/>
      </c>
      <c r="AY176" s="299" t="str">
        <f>IF(IFERROR(HLOOKUP(AY149,'Appraisal Inputs'!$C$346:$BK$390,28,0),"")="","",IFERROR(HLOOKUP(AY149,'Appraisal Inputs'!$C$346:$BK$390,28,0),""))</f>
        <v/>
      </c>
      <c r="AZ176" s="300" t="str">
        <f>IF(IFERROR(HLOOKUP(AZ149,'Appraisal Inputs'!$C$346:$BK$390,28,0),"")="","",IFERROR(HLOOKUP(AZ149,'Appraisal Inputs'!$C$346:$BK$390,28,0),""))</f>
        <v/>
      </c>
      <c r="BA176" s="299" t="str">
        <f>IF(IFERROR(HLOOKUP(BA149,'Appraisal Inputs'!$C$346:$BK$390,28,0),"")="","",IFERROR(HLOOKUP(BA149,'Appraisal Inputs'!$C$346:$BK$390,28,0),""))</f>
        <v/>
      </c>
      <c r="BB176" s="300" t="str">
        <f>IF(IFERROR(HLOOKUP(BB149,'Appraisal Inputs'!$C$346:$BK$390,28,0),"")="","",IFERROR(HLOOKUP(BB149,'Appraisal Inputs'!$C$346:$BK$390,28,0),""))</f>
        <v/>
      </c>
      <c r="BC176" s="299" t="str">
        <f>IF(IFERROR(HLOOKUP(BC149,'Appraisal Inputs'!$C$346:$BK$390,28,0),"")="","",IFERROR(HLOOKUP(BC149,'Appraisal Inputs'!$C$346:$BK$390,28,0),""))</f>
        <v/>
      </c>
      <c r="BD176" s="300" t="str">
        <f>IF(IFERROR(HLOOKUP(BD149,'Appraisal Inputs'!$C$346:$BK$390,28,0),"")="","",IFERROR(HLOOKUP(BD149,'Appraisal Inputs'!$C$346:$BK$390,28,0),""))</f>
        <v/>
      </c>
      <c r="BE176" s="299" t="str">
        <f>IF(IFERROR(HLOOKUP(BE149,'Appraisal Inputs'!$C$346:$BK$390,28,0),"")="","",IFERROR(HLOOKUP(BE149,'Appraisal Inputs'!$C$346:$BK$390,28,0),""))</f>
        <v/>
      </c>
      <c r="BF176" s="300" t="str">
        <f>IF(IFERROR(HLOOKUP(BF149,'Appraisal Inputs'!$C$346:$BK$390,28,0),"")="","",IFERROR(HLOOKUP(BF149,'Appraisal Inputs'!$C$346:$BK$390,28,0),""))</f>
        <v/>
      </c>
      <c r="BG176" s="299" t="str">
        <f>IF(IFERROR(HLOOKUP(BG149,'Appraisal Inputs'!$C$346:$BK$390,28,0),"")="","",IFERROR(HLOOKUP(BG149,'Appraisal Inputs'!$C$346:$BK$390,28,0),""))</f>
        <v/>
      </c>
      <c r="BH176" s="300" t="str">
        <f>IF(IFERROR(HLOOKUP(BH149,'Appraisal Inputs'!$C$346:$BK$390,28,0),"")="","",IFERROR(HLOOKUP(BH149,'Appraisal Inputs'!$C$346:$BK$390,28,0),""))</f>
        <v/>
      </c>
      <c r="BI176" s="299" t="str">
        <f>IF(IFERROR(HLOOKUP(BI149,'Appraisal Inputs'!$C$346:$BK$390,28,0),"")="","",IFERROR(HLOOKUP(BI149,'Appraisal Inputs'!$C$346:$BK$390,28,0),""))</f>
        <v/>
      </c>
      <c r="BJ176" s="315" t="str">
        <f>IF(IFERROR(HLOOKUP(BJ149,'Appraisal Inputs'!$C$346:$BK$390,28,0),"")="","",IFERROR(HLOOKUP(BJ149,'Appraisal Inputs'!$C$346:$BK$390,28,0),""))</f>
        <v/>
      </c>
      <c r="BL176" s="299">
        <f t="shared" si="7"/>
        <v>0</v>
      </c>
      <c r="BM176" s="318" t="str">
        <f t="shared" si="6"/>
        <v>No</v>
      </c>
    </row>
    <row r="177" spans="1:65" x14ac:dyDescent="0.25">
      <c r="A177" s="86"/>
      <c r="B177" s="143" t="str">
        <f>'Appraisal Inputs'!C374</f>
        <v>Comp 25</v>
      </c>
      <c r="C177" s="299" t="str">
        <f>IF(IFERROR(HLOOKUP(C149,'Appraisal Inputs'!$C$346:$BK$390,29,0),"")="","",IFERROR(HLOOKUP(C149,'Appraisal Inputs'!$C$346:$BK$390,29,0),""))</f>
        <v/>
      </c>
      <c r="D177" s="300" t="str">
        <f>IF(IFERROR(HLOOKUP(D149,'Appraisal Inputs'!$C$346:$BK$390,29,0),"")="","",IFERROR(HLOOKUP(D149,'Appraisal Inputs'!$C$346:$BK$390,29,0),""))</f>
        <v/>
      </c>
      <c r="E177" s="299" t="str">
        <f>IF(IFERROR(HLOOKUP(E149,'Appraisal Inputs'!$C$346:$BK$390,29,0),"")="","",IFERROR(HLOOKUP(E149,'Appraisal Inputs'!$C$346:$BK$390,29,0),""))</f>
        <v/>
      </c>
      <c r="F177" s="300" t="str">
        <f>IF(IFERROR(HLOOKUP(F149,'Appraisal Inputs'!$C$346:$BK$390,29,0),"")="","",IFERROR(HLOOKUP(F149,'Appraisal Inputs'!$C$346:$BK$390,29,0),""))</f>
        <v/>
      </c>
      <c r="G177" s="299" t="str">
        <f>IF(IFERROR(HLOOKUP(G149,'Appraisal Inputs'!$C$346:$BK$390,29,0),"")="","",IFERROR(HLOOKUP(G149,'Appraisal Inputs'!$C$346:$BK$390,29,0),""))</f>
        <v/>
      </c>
      <c r="H177" s="300" t="str">
        <f>IF(IFERROR(HLOOKUP(H149,'Appraisal Inputs'!$C$346:$BK$390,29,0),"")="","",IFERROR(HLOOKUP(H149,'Appraisal Inputs'!$C$346:$BK$390,29,0),""))</f>
        <v/>
      </c>
      <c r="I177" s="299" t="str">
        <f>IF(IFERROR(HLOOKUP(I149,'Appraisal Inputs'!$C$346:$BK$390,29,0),"")="","",IFERROR(HLOOKUP(I149,'Appraisal Inputs'!$C$346:$BK$390,29,0),""))</f>
        <v/>
      </c>
      <c r="J177" s="300" t="str">
        <f>IF(IFERROR(HLOOKUP(J149,'Appraisal Inputs'!$C$346:$BK$390,29,0),"")="","",IFERROR(HLOOKUP(J149,'Appraisal Inputs'!$C$346:$BK$390,29,0),""))</f>
        <v/>
      </c>
      <c r="K177" s="299" t="str">
        <f>IF(IFERROR(HLOOKUP(K149,'Appraisal Inputs'!$C$346:$BK$390,29,0),"")="","",IFERROR(HLOOKUP(K149,'Appraisal Inputs'!$C$346:$BK$390,29,0),""))</f>
        <v/>
      </c>
      <c r="L177" s="300" t="str">
        <f>IF(IFERROR(HLOOKUP(L149,'Appraisal Inputs'!$C$346:$BK$390,29,0),"")="","",IFERROR(HLOOKUP(L149,'Appraisal Inputs'!$C$346:$BK$390,29,0),""))</f>
        <v/>
      </c>
      <c r="M177" s="299" t="str">
        <f>IF(IFERROR(HLOOKUP(M149,'Appraisal Inputs'!$C$346:$BK$390,29,0),"")="","",IFERROR(HLOOKUP(M149,'Appraisal Inputs'!$C$346:$BK$390,29,0),""))</f>
        <v/>
      </c>
      <c r="N177" s="300" t="str">
        <f>IF(IFERROR(HLOOKUP(N149,'Appraisal Inputs'!$C$346:$BK$390,29,0),"")="","",IFERROR(HLOOKUP(N149,'Appraisal Inputs'!$C$346:$BK$390,29,0),""))</f>
        <v/>
      </c>
      <c r="O177" s="299" t="str">
        <f>IF(IFERROR(HLOOKUP(O149,'Appraisal Inputs'!$C$346:$BK$390,29,0),"")="","",IFERROR(HLOOKUP(O149,'Appraisal Inputs'!$C$346:$BK$390,29,0),""))</f>
        <v/>
      </c>
      <c r="P177" s="300" t="str">
        <f>IF(IFERROR(HLOOKUP(P149,'Appraisal Inputs'!$C$346:$BK$390,29,0),"")="","",IFERROR(HLOOKUP(P149,'Appraisal Inputs'!$C$346:$BK$390,29,0),""))</f>
        <v/>
      </c>
      <c r="Q177" s="299" t="str">
        <f>IF(IFERROR(HLOOKUP(Q149,'Appraisal Inputs'!$C$346:$BK$390,29,0),"")="","",IFERROR(HLOOKUP(Q149,'Appraisal Inputs'!$C$346:$BK$390,29,0),""))</f>
        <v/>
      </c>
      <c r="R177" s="300" t="str">
        <f>IF(IFERROR(HLOOKUP(R149,'Appraisal Inputs'!$C$346:$BK$390,29,0),"")="","",IFERROR(HLOOKUP(R149,'Appraisal Inputs'!$C$346:$BK$390,29,0),""))</f>
        <v/>
      </c>
      <c r="S177" s="299" t="str">
        <f>IF(IFERROR(HLOOKUP(S149,'Appraisal Inputs'!$C$346:$BK$390,29,0),"")="","",IFERROR(HLOOKUP(S149,'Appraisal Inputs'!$C$346:$BK$390,29,0),""))</f>
        <v/>
      </c>
      <c r="T177" s="300" t="str">
        <f>IF(IFERROR(HLOOKUP(T149,'Appraisal Inputs'!$C$346:$BK$390,29,0),"")="","",IFERROR(HLOOKUP(T149,'Appraisal Inputs'!$C$346:$BK$390,29,0),""))</f>
        <v/>
      </c>
      <c r="U177" s="299" t="str">
        <f>IF(IFERROR(HLOOKUP(U149,'Appraisal Inputs'!$C$346:$BK$390,29,0),"")="","",IFERROR(HLOOKUP(U149,'Appraisal Inputs'!$C$346:$BK$390,29,0),""))</f>
        <v/>
      </c>
      <c r="V177" s="300" t="str">
        <f>IF(IFERROR(HLOOKUP(V149,'Appraisal Inputs'!$C$346:$BK$390,29,0),"")="","",IFERROR(HLOOKUP(V149,'Appraisal Inputs'!$C$346:$BK$390,29,0),""))</f>
        <v/>
      </c>
      <c r="W177" s="299" t="str">
        <f>IF(IFERROR(HLOOKUP(W149,'Appraisal Inputs'!$C$346:$BK$390,29,0),"")="","",IFERROR(HLOOKUP(W149,'Appraisal Inputs'!$C$346:$BK$390,29,0),""))</f>
        <v/>
      </c>
      <c r="X177" s="300" t="str">
        <f>IF(IFERROR(HLOOKUP(X149,'Appraisal Inputs'!$C$346:$BK$390,29,0),"")="","",IFERROR(HLOOKUP(X149,'Appraisal Inputs'!$C$346:$BK$390,29,0),""))</f>
        <v/>
      </c>
      <c r="Y177" s="299" t="str">
        <f>IF(IFERROR(HLOOKUP(Y149,'Appraisal Inputs'!$C$346:$BK$390,29,0),"")="","",IFERROR(HLOOKUP(Y149,'Appraisal Inputs'!$C$346:$BK$390,29,0),""))</f>
        <v/>
      </c>
      <c r="Z177" s="300" t="str">
        <f>IF(IFERROR(HLOOKUP(Z149,'Appraisal Inputs'!$C$346:$BK$390,29,0),"")="","",IFERROR(HLOOKUP(Z149,'Appraisal Inputs'!$C$346:$BK$390,29,0),""))</f>
        <v/>
      </c>
      <c r="AA177" s="299" t="str">
        <f>IF(IFERROR(HLOOKUP(AA149,'Appraisal Inputs'!$C$346:$BK$390,29,0),"")="","",IFERROR(HLOOKUP(AA149,'Appraisal Inputs'!$C$346:$BK$390,29,0),""))</f>
        <v/>
      </c>
      <c r="AB177" s="300" t="str">
        <f>IF(IFERROR(HLOOKUP(AB149,'Appraisal Inputs'!$C$346:$BK$390,29,0),"")="","",IFERROR(HLOOKUP(AB149,'Appraisal Inputs'!$C$346:$BK$390,29,0),""))</f>
        <v/>
      </c>
      <c r="AC177" s="299" t="str">
        <f>IF(IFERROR(HLOOKUP(AC149,'Appraisal Inputs'!$C$346:$BK$390,29,0),"")="","",IFERROR(HLOOKUP(AC149,'Appraisal Inputs'!$C$346:$BK$390,29,0),""))</f>
        <v/>
      </c>
      <c r="AD177" s="300" t="str">
        <f>IF(IFERROR(HLOOKUP(AD149,'Appraisal Inputs'!$C$346:$BK$390,29,0),"")="","",IFERROR(HLOOKUP(AD149,'Appraisal Inputs'!$C$346:$BK$390,29,0),""))</f>
        <v/>
      </c>
      <c r="AE177" s="299" t="str">
        <f>IF(IFERROR(HLOOKUP(AE149,'Appraisal Inputs'!$C$346:$BK$390,29,0),"")="","",IFERROR(HLOOKUP(AE149,'Appraisal Inputs'!$C$346:$BK$390,29,0),""))</f>
        <v/>
      </c>
      <c r="AF177" s="300" t="str">
        <f>IF(IFERROR(HLOOKUP(AF149,'Appraisal Inputs'!$C$346:$BK$390,29,0),"")="","",IFERROR(HLOOKUP(AF149,'Appraisal Inputs'!$C$346:$BK$390,29,0),""))</f>
        <v/>
      </c>
      <c r="AG177" s="299" t="str">
        <f>IF(IFERROR(HLOOKUP(AG149,'Appraisal Inputs'!$C$346:$BK$390,29,0),"")="","",IFERROR(HLOOKUP(AG149,'Appraisal Inputs'!$C$346:$BK$390,29,0),""))</f>
        <v/>
      </c>
      <c r="AH177" s="300" t="str">
        <f>IF(IFERROR(HLOOKUP(AH149,'Appraisal Inputs'!$C$346:$BK$390,29,0),"")="","",IFERROR(HLOOKUP(AH149,'Appraisal Inputs'!$C$346:$BK$390,29,0),""))</f>
        <v/>
      </c>
      <c r="AI177" s="299" t="str">
        <f>IF(IFERROR(HLOOKUP(AI149,'Appraisal Inputs'!$C$346:$BK$390,29,0),"")="","",IFERROR(HLOOKUP(AI149,'Appraisal Inputs'!$C$346:$BK$390,29,0),""))</f>
        <v/>
      </c>
      <c r="AJ177" s="300" t="str">
        <f>IF(IFERROR(HLOOKUP(AJ149,'Appraisal Inputs'!$C$346:$BK$390,29,0),"")="","",IFERROR(HLOOKUP(AJ149,'Appraisal Inputs'!$C$346:$BK$390,29,0),""))</f>
        <v/>
      </c>
      <c r="AK177" s="299" t="str">
        <f>IF(IFERROR(HLOOKUP(AK149,'Appraisal Inputs'!$C$346:$BK$390,29,0),"")="","",IFERROR(HLOOKUP(AK149,'Appraisal Inputs'!$C$346:$BK$390,29,0),""))</f>
        <v/>
      </c>
      <c r="AL177" s="300" t="str">
        <f>IF(IFERROR(HLOOKUP(AL149,'Appraisal Inputs'!$C$346:$BK$390,29,0),"")="","",IFERROR(HLOOKUP(AL149,'Appraisal Inputs'!$C$346:$BK$390,29,0),""))</f>
        <v/>
      </c>
      <c r="AM177" s="299" t="str">
        <f>IF(IFERROR(HLOOKUP(AM149,'Appraisal Inputs'!$C$346:$BK$390,29,0),"")="","",IFERROR(HLOOKUP(AM149,'Appraisal Inputs'!$C$346:$BK$390,29,0),""))</f>
        <v/>
      </c>
      <c r="AN177" s="300" t="str">
        <f>IF(IFERROR(HLOOKUP(AN149,'Appraisal Inputs'!$C$346:$BK$390,29,0),"")="","",IFERROR(HLOOKUP(AN149,'Appraisal Inputs'!$C$346:$BK$390,29,0),""))</f>
        <v/>
      </c>
      <c r="AO177" s="299" t="str">
        <f>IF(IFERROR(HLOOKUP(AO149,'Appraisal Inputs'!$C$346:$BK$390,29,0),"")="","",IFERROR(HLOOKUP(AO149,'Appraisal Inputs'!$C$346:$BK$390,29,0),""))</f>
        <v/>
      </c>
      <c r="AP177" s="300" t="str">
        <f>IF(IFERROR(HLOOKUP(AP149,'Appraisal Inputs'!$C$346:$BK$390,29,0),"")="","",IFERROR(HLOOKUP(AP149,'Appraisal Inputs'!$C$346:$BK$390,29,0),""))</f>
        <v/>
      </c>
      <c r="AQ177" s="299" t="str">
        <f>IF(IFERROR(HLOOKUP(AQ149,'Appraisal Inputs'!$C$346:$BK$390,29,0),"")="","",IFERROR(HLOOKUP(AQ149,'Appraisal Inputs'!$C$346:$BK$390,29,0),""))</f>
        <v/>
      </c>
      <c r="AR177" s="300" t="str">
        <f>IF(IFERROR(HLOOKUP(AR149,'Appraisal Inputs'!$C$346:$BK$390,29,0),"")="","",IFERROR(HLOOKUP(AR149,'Appraisal Inputs'!$C$346:$BK$390,29,0),""))</f>
        <v/>
      </c>
      <c r="AS177" s="299" t="str">
        <f>IF(IFERROR(HLOOKUP(AS149,'Appraisal Inputs'!$C$346:$BK$390,29,0),"")="","",IFERROR(HLOOKUP(AS149,'Appraisal Inputs'!$C$346:$BK$390,29,0),""))</f>
        <v/>
      </c>
      <c r="AT177" s="300" t="str">
        <f>IF(IFERROR(HLOOKUP(AT149,'Appraisal Inputs'!$C$346:$BK$390,29,0),"")="","",IFERROR(HLOOKUP(AT149,'Appraisal Inputs'!$C$346:$BK$390,29,0),""))</f>
        <v/>
      </c>
      <c r="AU177" s="299" t="str">
        <f>IF(IFERROR(HLOOKUP(AU149,'Appraisal Inputs'!$C$346:$BK$390,29,0),"")="","",IFERROR(HLOOKUP(AU149,'Appraisal Inputs'!$C$346:$BK$390,29,0),""))</f>
        <v/>
      </c>
      <c r="AV177" s="300" t="str">
        <f>IF(IFERROR(HLOOKUP(AV149,'Appraisal Inputs'!$C$346:$BK$390,29,0),"")="","",IFERROR(HLOOKUP(AV149,'Appraisal Inputs'!$C$346:$BK$390,29,0),""))</f>
        <v/>
      </c>
      <c r="AW177" s="299" t="str">
        <f>IF(IFERROR(HLOOKUP(AW149,'Appraisal Inputs'!$C$346:$BK$390,29,0),"")="","",IFERROR(HLOOKUP(AW149,'Appraisal Inputs'!$C$346:$BK$390,29,0),""))</f>
        <v/>
      </c>
      <c r="AX177" s="300" t="str">
        <f>IF(IFERROR(HLOOKUP(AX149,'Appraisal Inputs'!$C$346:$BK$390,29,0),"")="","",IFERROR(HLOOKUP(AX149,'Appraisal Inputs'!$C$346:$BK$390,29,0),""))</f>
        <v/>
      </c>
      <c r="AY177" s="299" t="str">
        <f>IF(IFERROR(HLOOKUP(AY149,'Appraisal Inputs'!$C$346:$BK$390,29,0),"")="","",IFERROR(HLOOKUP(AY149,'Appraisal Inputs'!$C$346:$BK$390,29,0),""))</f>
        <v/>
      </c>
      <c r="AZ177" s="300" t="str">
        <f>IF(IFERROR(HLOOKUP(AZ149,'Appraisal Inputs'!$C$346:$BK$390,29,0),"")="","",IFERROR(HLOOKUP(AZ149,'Appraisal Inputs'!$C$346:$BK$390,29,0),""))</f>
        <v/>
      </c>
      <c r="BA177" s="299" t="str">
        <f>IF(IFERROR(HLOOKUP(BA149,'Appraisal Inputs'!$C$346:$BK$390,29,0),"")="","",IFERROR(HLOOKUP(BA149,'Appraisal Inputs'!$C$346:$BK$390,29,0),""))</f>
        <v/>
      </c>
      <c r="BB177" s="300" t="str">
        <f>IF(IFERROR(HLOOKUP(BB149,'Appraisal Inputs'!$C$346:$BK$390,29,0),"")="","",IFERROR(HLOOKUP(BB149,'Appraisal Inputs'!$C$346:$BK$390,29,0),""))</f>
        <v/>
      </c>
      <c r="BC177" s="299" t="str">
        <f>IF(IFERROR(HLOOKUP(BC149,'Appraisal Inputs'!$C$346:$BK$390,29,0),"")="","",IFERROR(HLOOKUP(BC149,'Appraisal Inputs'!$C$346:$BK$390,29,0),""))</f>
        <v/>
      </c>
      <c r="BD177" s="300" t="str">
        <f>IF(IFERROR(HLOOKUP(BD149,'Appraisal Inputs'!$C$346:$BK$390,29,0),"")="","",IFERROR(HLOOKUP(BD149,'Appraisal Inputs'!$C$346:$BK$390,29,0),""))</f>
        <v/>
      </c>
      <c r="BE177" s="299" t="str">
        <f>IF(IFERROR(HLOOKUP(BE149,'Appraisal Inputs'!$C$346:$BK$390,29,0),"")="","",IFERROR(HLOOKUP(BE149,'Appraisal Inputs'!$C$346:$BK$390,29,0),""))</f>
        <v/>
      </c>
      <c r="BF177" s="300" t="str">
        <f>IF(IFERROR(HLOOKUP(BF149,'Appraisal Inputs'!$C$346:$BK$390,29,0),"")="","",IFERROR(HLOOKUP(BF149,'Appraisal Inputs'!$C$346:$BK$390,29,0),""))</f>
        <v/>
      </c>
      <c r="BG177" s="299" t="str">
        <f>IF(IFERROR(HLOOKUP(BG149,'Appraisal Inputs'!$C$346:$BK$390,29,0),"")="","",IFERROR(HLOOKUP(BG149,'Appraisal Inputs'!$C$346:$BK$390,29,0),""))</f>
        <v/>
      </c>
      <c r="BH177" s="300" t="str">
        <f>IF(IFERROR(HLOOKUP(BH149,'Appraisal Inputs'!$C$346:$BK$390,29,0),"")="","",IFERROR(HLOOKUP(BH149,'Appraisal Inputs'!$C$346:$BK$390,29,0),""))</f>
        <v/>
      </c>
      <c r="BI177" s="299" t="str">
        <f>IF(IFERROR(HLOOKUP(BI149,'Appraisal Inputs'!$C$346:$BK$390,29,0),"")="","",IFERROR(HLOOKUP(BI149,'Appraisal Inputs'!$C$346:$BK$390,29,0),""))</f>
        <v/>
      </c>
      <c r="BJ177" s="315" t="str">
        <f>IF(IFERROR(HLOOKUP(BJ149,'Appraisal Inputs'!$C$346:$BK$390,29,0),"")="","",IFERROR(HLOOKUP(BJ149,'Appraisal Inputs'!$C$346:$BK$390,29,0),""))</f>
        <v/>
      </c>
      <c r="BL177" s="299">
        <f t="shared" si="7"/>
        <v>0</v>
      </c>
      <c r="BM177" s="318" t="str">
        <f t="shared" si="6"/>
        <v>No</v>
      </c>
    </row>
    <row r="178" spans="1:65" x14ac:dyDescent="0.25">
      <c r="A178" s="86"/>
      <c r="B178" s="143" t="str">
        <f>'Appraisal Inputs'!C375</f>
        <v>Comp 26</v>
      </c>
      <c r="C178" s="299" t="str">
        <f>IF(IFERROR(HLOOKUP(C149,'Appraisal Inputs'!$C$346:$BK$390,30,0),"")="","",IFERROR(HLOOKUP(C149,'Appraisal Inputs'!$C$346:$BK$390,30,0),""))</f>
        <v/>
      </c>
      <c r="D178" s="300" t="str">
        <f>IF(IFERROR(HLOOKUP(D149,'Appraisal Inputs'!$C$346:$BK$390,30,0),"")="","",IFERROR(HLOOKUP(D149,'Appraisal Inputs'!$C$346:$BK$390,30,0),""))</f>
        <v/>
      </c>
      <c r="E178" s="299" t="str">
        <f>IF(IFERROR(HLOOKUP(E149,'Appraisal Inputs'!$C$346:$BK$390,30,0),"")="","",IFERROR(HLOOKUP(E149,'Appraisal Inputs'!$C$346:$BK$390,30,0),""))</f>
        <v/>
      </c>
      <c r="F178" s="300" t="str">
        <f>IF(IFERROR(HLOOKUP(F149,'Appraisal Inputs'!$C$346:$BK$390,30,0),"")="","",IFERROR(HLOOKUP(F149,'Appraisal Inputs'!$C$346:$BK$390,30,0),""))</f>
        <v/>
      </c>
      <c r="G178" s="299" t="str">
        <f>IF(IFERROR(HLOOKUP(G149,'Appraisal Inputs'!$C$346:$BK$390,30,0),"")="","",IFERROR(HLOOKUP(G149,'Appraisal Inputs'!$C$346:$BK$390,30,0),""))</f>
        <v/>
      </c>
      <c r="H178" s="300" t="str">
        <f>IF(IFERROR(HLOOKUP(H149,'Appraisal Inputs'!$C$346:$BK$390,30,0),"")="","",IFERROR(HLOOKUP(H149,'Appraisal Inputs'!$C$346:$BK$390,30,0),""))</f>
        <v/>
      </c>
      <c r="I178" s="299" t="str">
        <f>IF(IFERROR(HLOOKUP(I149,'Appraisal Inputs'!$C$346:$BK$390,30,0),"")="","",IFERROR(HLOOKUP(I149,'Appraisal Inputs'!$C$346:$BK$390,30,0),""))</f>
        <v/>
      </c>
      <c r="J178" s="300" t="str">
        <f>IF(IFERROR(HLOOKUP(J149,'Appraisal Inputs'!$C$346:$BK$390,30,0),"")="","",IFERROR(HLOOKUP(J149,'Appraisal Inputs'!$C$346:$BK$390,30,0),""))</f>
        <v/>
      </c>
      <c r="K178" s="299" t="str">
        <f>IF(IFERROR(HLOOKUP(K149,'Appraisal Inputs'!$C$346:$BK$390,30,0),"")="","",IFERROR(HLOOKUP(K149,'Appraisal Inputs'!$C$346:$BK$390,30,0),""))</f>
        <v/>
      </c>
      <c r="L178" s="300" t="str">
        <f>IF(IFERROR(HLOOKUP(L149,'Appraisal Inputs'!$C$346:$BK$390,30,0),"")="","",IFERROR(HLOOKUP(L149,'Appraisal Inputs'!$C$346:$BK$390,30,0),""))</f>
        <v/>
      </c>
      <c r="M178" s="299" t="str">
        <f>IF(IFERROR(HLOOKUP(M149,'Appraisal Inputs'!$C$346:$BK$390,30,0),"")="","",IFERROR(HLOOKUP(M149,'Appraisal Inputs'!$C$346:$BK$390,30,0),""))</f>
        <v/>
      </c>
      <c r="N178" s="300" t="str">
        <f>IF(IFERROR(HLOOKUP(N149,'Appraisal Inputs'!$C$346:$BK$390,30,0),"")="","",IFERROR(HLOOKUP(N149,'Appraisal Inputs'!$C$346:$BK$390,30,0),""))</f>
        <v/>
      </c>
      <c r="O178" s="299" t="str">
        <f>IF(IFERROR(HLOOKUP(O149,'Appraisal Inputs'!$C$346:$BK$390,30,0),"")="","",IFERROR(HLOOKUP(O149,'Appraisal Inputs'!$C$346:$BK$390,30,0),""))</f>
        <v/>
      </c>
      <c r="P178" s="300" t="str">
        <f>IF(IFERROR(HLOOKUP(P149,'Appraisal Inputs'!$C$346:$BK$390,30,0),"")="","",IFERROR(HLOOKUP(P149,'Appraisal Inputs'!$C$346:$BK$390,30,0),""))</f>
        <v/>
      </c>
      <c r="Q178" s="299" t="str">
        <f>IF(IFERROR(HLOOKUP(Q149,'Appraisal Inputs'!$C$346:$BK$390,30,0),"")="","",IFERROR(HLOOKUP(Q149,'Appraisal Inputs'!$C$346:$BK$390,30,0),""))</f>
        <v/>
      </c>
      <c r="R178" s="300" t="str">
        <f>IF(IFERROR(HLOOKUP(R149,'Appraisal Inputs'!$C$346:$BK$390,30,0),"")="","",IFERROR(HLOOKUP(R149,'Appraisal Inputs'!$C$346:$BK$390,30,0),""))</f>
        <v/>
      </c>
      <c r="S178" s="299" t="str">
        <f>IF(IFERROR(HLOOKUP(S149,'Appraisal Inputs'!$C$346:$BK$390,30,0),"")="","",IFERROR(HLOOKUP(S149,'Appraisal Inputs'!$C$346:$BK$390,30,0),""))</f>
        <v/>
      </c>
      <c r="T178" s="300" t="str">
        <f>IF(IFERROR(HLOOKUP(T149,'Appraisal Inputs'!$C$346:$BK$390,30,0),"")="","",IFERROR(HLOOKUP(T149,'Appraisal Inputs'!$C$346:$BK$390,30,0),""))</f>
        <v/>
      </c>
      <c r="U178" s="299" t="str">
        <f>IF(IFERROR(HLOOKUP(U149,'Appraisal Inputs'!$C$346:$BK$390,30,0),"")="","",IFERROR(HLOOKUP(U149,'Appraisal Inputs'!$C$346:$BK$390,30,0),""))</f>
        <v/>
      </c>
      <c r="V178" s="300" t="str">
        <f>IF(IFERROR(HLOOKUP(V149,'Appraisal Inputs'!$C$346:$BK$390,30,0),"")="","",IFERROR(HLOOKUP(V149,'Appraisal Inputs'!$C$346:$BK$390,30,0),""))</f>
        <v/>
      </c>
      <c r="W178" s="299" t="str">
        <f>IF(IFERROR(HLOOKUP(W149,'Appraisal Inputs'!$C$346:$BK$390,30,0),"")="","",IFERROR(HLOOKUP(W149,'Appraisal Inputs'!$C$346:$BK$390,30,0),""))</f>
        <v/>
      </c>
      <c r="X178" s="300" t="str">
        <f>IF(IFERROR(HLOOKUP(X149,'Appraisal Inputs'!$C$346:$BK$390,30,0),"")="","",IFERROR(HLOOKUP(X149,'Appraisal Inputs'!$C$346:$BK$390,30,0),""))</f>
        <v/>
      </c>
      <c r="Y178" s="299" t="str">
        <f>IF(IFERROR(HLOOKUP(Y149,'Appraisal Inputs'!$C$346:$BK$390,30,0),"")="","",IFERROR(HLOOKUP(Y149,'Appraisal Inputs'!$C$346:$BK$390,30,0),""))</f>
        <v/>
      </c>
      <c r="Z178" s="300" t="str">
        <f>IF(IFERROR(HLOOKUP(Z149,'Appraisal Inputs'!$C$346:$BK$390,30,0),"")="","",IFERROR(HLOOKUP(Z149,'Appraisal Inputs'!$C$346:$BK$390,30,0),""))</f>
        <v/>
      </c>
      <c r="AA178" s="299" t="str">
        <f>IF(IFERROR(HLOOKUP(AA149,'Appraisal Inputs'!$C$346:$BK$390,30,0),"")="","",IFERROR(HLOOKUP(AA149,'Appraisal Inputs'!$C$346:$BK$390,30,0),""))</f>
        <v/>
      </c>
      <c r="AB178" s="300" t="str">
        <f>IF(IFERROR(HLOOKUP(AB149,'Appraisal Inputs'!$C$346:$BK$390,30,0),"")="","",IFERROR(HLOOKUP(AB149,'Appraisal Inputs'!$C$346:$BK$390,30,0),""))</f>
        <v/>
      </c>
      <c r="AC178" s="299" t="str">
        <f>IF(IFERROR(HLOOKUP(AC149,'Appraisal Inputs'!$C$346:$BK$390,30,0),"")="","",IFERROR(HLOOKUP(AC149,'Appraisal Inputs'!$C$346:$BK$390,30,0),""))</f>
        <v/>
      </c>
      <c r="AD178" s="300" t="str">
        <f>IF(IFERROR(HLOOKUP(AD149,'Appraisal Inputs'!$C$346:$BK$390,30,0),"")="","",IFERROR(HLOOKUP(AD149,'Appraisal Inputs'!$C$346:$BK$390,30,0),""))</f>
        <v/>
      </c>
      <c r="AE178" s="299" t="str">
        <f>IF(IFERROR(HLOOKUP(AE149,'Appraisal Inputs'!$C$346:$BK$390,30,0),"")="","",IFERROR(HLOOKUP(AE149,'Appraisal Inputs'!$C$346:$BK$390,30,0),""))</f>
        <v/>
      </c>
      <c r="AF178" s="300" t="str">
        <f>IF(IFERROR(HLOOKUP(AF149,'Appraisal Inputs'!$C$346:$BK$390,30,0),"")="","",IFERROR(HLOOKUP(AF149,'Appraisal Inputs'!$C$346:$BK$390,30,0),""))</f>
        <v/>
      </c>
      <c r="AG178" s="299" t="str">
        <f>IF(IFERROR(HLOOKUP(AG149,'Appraisal Inputs'!$C$346:$BK$390,30,0),"")="","",IFERROR(HLOOKUP(AG149,'Appraisal Inputs'!$C$346:$BK$390,30,0),""))</f>
        <v/>
      </c>
      <c r="AH178" s="300" t="str">
        <f>IF(IFERROR(HLOOKUP(AH149,'Appraisal Inputs'!$C$346:$BK$390,30,0),"")="","",IFERROR(HLOOKUP(AH149,'Appraisal Inputs'!$C$346:$BK$390,30,0),""))</f>
        <v/>
      </c>
      <c r="AI178" s="299" t="str">
        <f>IF(IFERROR(HLOOKUP(AI149,'Appraisal Inputs'!$C$346:$BK$390,30,0),"")="","",IFERROR(HLOOKUP(AI149,'Appraisal Inputs'!$C$346:$BK$390,30,0),""))</f>
        <v/>
      </c>
      <c r="AJ178" s="300" t="str">
        <f>IF(IFERROR(HLOOKUP(AJ149,'Appraisal Inputs'!$C$346:$BK$390,30,0),"")="","",IFERROR(HLOOKUP(AJ149,'Appraisal Inputs'!$C$346:$BK$390,30,0),""))</f>
        <v/>
      </c>
      <c r="AK178" s="299" t="str">
        <f>IF(IFERROR(HLOOKUP(AK149,'Appraisal Inputs'!$C$346:$BK$390,30,0),"")="","",IFERROR(HLOOKUP(AK149,'Appraisal Inputs'!$C$346:$BK$390,30,0),""))</f>
        <v/>
      </c>
      <c r="AL178" s="300" t="str">
        <f>IF(IFERROR(HLOOKUP(AL149,'Appraisal Inputs'!$C$346:$BK$390,30,0),"")="","",IFERROR(HLOOKUP(AL149,'Appraisal Inputs'!$C$346:$BK$390,30,0),""))</f>
        <v/>
      </c>
      <c r="AM178" s="299" t="str">
        <f>IF(IFERROR(HLOOKUP(AM149,'Appraisal Inputs'!$C$346:$BK$390,30,0),"")="","",IFERROR(HLOOKUP(AM149,'Appraisal Inputs'!$C$346:$BK$390,30,0),""))</f>
        <v/>
      </c>
      <c r="AN178" s="300" t="str">
        <f>IF(IFERROR(HLOOKUP(AN149,'Appraisal Inputs'!$C$346:$BK$390,30,0),"")="","",IFERROR(HLOOKUP(AN149,'Appraisal Inputs'!$C$346:$BK$390,30,0),""))</f>
        <v/>
      </c>
      <c r="AO178" s="299" t="str">
        <f>IF(IFERROR(HLOOKUP(AO149,'Appraisal Inputs'!$C$346:$BK$390,30,0),"")="","",IFERROR(HLOOKUP(AO149,'Appraisal Inputs'!$C$346:$BK$390,30,0),""))</f>
        <v/>
      </c>
      <c r="AP178" s="300" t="str">
        <f>IF(IFERROR(HLOOKUP(AP149,'Appraisal Inputs'!$C$346:$BK$390,30,0),"")="","",IFERROR(HLOOKUP(AP149,'Appraisal Inputs'!$C$346:$BK$390,30,0),""))</f>
        <v/>
      </c>
      <c r="AQ178" s="299" t="str">
        <f>IF(IFERROR(HLOOKUP(AQ149,'Appraisal Inputs'!$C$346:$BK$390,30,0),"")="","",IFERROR(HLOOKUP(AQ149,'Appraisal Inputs'!$C$346:$BK$390,30,0),""))</f>
        <v/>
      </c>
      <c r="AR178" s="300" t="str">
        <f>IF(IFERROR(HLOOKUP(AR149,'Appraisal Inputs'!$C$346:$BK$390,30,0),"")="","",IFERROR(HLOOKUP(AR149,'Appraisal Inputs'!$C$346:$BK$390,30,0),""))</f>
        <v/>
      </c>
      <c r="AS178" s="299" t="str">
        <f>IF(IFERROR(HLOOKUP(AS149,'Appraisal Inputs'!$C$346:$BK$390,30,0),"")="","",IFERROR(HLOOKUP(AS149,'Appraisal Inputs'!$C$346:$BK$390,30,0),""))</f>
        <v/>
      </c>
      <c r="AT178" s="300" t="str">
        <f>IF(IFERROR(HLOOKUP(AT149,'Appraisal Inputs'!$C$346:$BK$390,30,0),"")="","",IFERROR(HLOOKUP(AT149,'Appraisal Inputs'!$C$346:$BK$390,30,0),""))</f>
        <v/>
      </c>
      <c r="AU178" s="299" t="str">
        <f>IF(IFERROR(HLOOKUP(AU149,'Appraisal Inputs'!$C$346:$BK$390,30,0),"")="","",IFERROR(HLOOKUP(AU149,'Appraisal Inputs'!$C$346:$BK$390,30,0),""))</f>
        <v/>
      </c>
      <c r="AV178" s="300" t="str">
        <f>IF(IFERROR(HLOOKUP(AV149,'Appraisal Inputs'!$C$346:$BK$390,30,0),"")="","",IFERROR(HLOOKUP(AV149,'Appraisal Inputs'!$C$346:$BK$390,30,0),""))</f>
        <v/>
      </c>
      <c r="AW178" s="299" t="str">
        <f>IF(IFERROR(HLOOKUP(AW149,'Appraisal Inputs'!$C$346:$BK$390,30,0),"")="","",IFERROR(HLOOKUP(AW149,'Appraisal Inputs'!$C$346:$BK$390,30,0),""))</f>
        <v/>
      </c>
      <c r="AX178" s="300" t="str">
        <f>IF(IFERROR(HLOOKUP(AX149,'Appraisal Inputs'!$C$346:$BK$390,30,0),"")="","",IFERROR(HLOOKUP(AX149,'Appraisal Inputs'!$C$346:$BK$390,30,0),""))</f>
        <v/>
      </c>
      <c r="AY178" s="299" t="str">
        <f>IF(IFERROR(HLOOKUP(AY149,'Appraisal Inputs'!$C$346:$BK$390,30,0),"")="","",IFERROR(HLOOKUP(AY149,'Appraisal Inputs'!$C$346:$BK$390,30,0),""))</f>
        <v/>
      </c>
      <c r="AZ178" s="300" t="str">
        <f>IF(IFERROR(HLOOKUP(AZ149,'Appraisal Inputs'!$C$346:$BK$390,30,0),"")="","",IFERROR(HLOOKUP(AZ149,'Appraisal Inputs'!$C$346:$BK$390,30,0),""))</f>
        <v/>
      </c>
      <c r="BA178" s="299" t="str">
        <f>IF(IFERROR(HLOOKUP(BA149,'Appraisal Inputs'!$C$346:$BK$390,30,0),"")="","",IFERROR(HLOOKUP(BA149,'Appraisal Inputs'!$C$346:$BK$390,30,0),""))</f>
        <v/>
      </c>
      <c r="BB178" s="300" t="str">
        <f>IF(IFERROR(HLOOKUP(BB149,'Appraisal Inputs'!$C$346:$BK$390,30,0),"")="","",IFERROR(HLOOKUP(BB149,'Appraisal Inputs'!$C$346:$BK$390,30,0),""))</f>
        <v/>
      </c>
      <c r="BC178" s="299" t="str">
        <f>IF(IFERROR(HLOOKUP(BC149,'Appraisal Inputs'!$C$346:$BK$390,30,0),"")="","",IFERROR(HLOOKUP(BC149,'Appraisal Inputs'!$C$346:$BK$390,30,0),""))</f>
        <v/>
      </c>
      <c r="BD178" s="300" t="str">
        <f>IF(IFERROR(HLOOKUP(BD149,'Appraisal Inputs'!$C$346:$BK$390,30,0),"")="","",IFERROR(HLOOKUP(BD149,'Appraisal Inputs'!$C$346:$BK$390,30,0),""))</f>
        <v/>
      </c>
      <c r="BE178" s="299" t="str">
        <f>IF(IFERROR(HLOOKUP(BE149,'Appraisal Inputs'!$C$346:$BK$390,30,0),"")="","",IFERROR(HLOOKUP(BE149,'Appraisal Inputs'!$C$346:$BK$390,30,0),""))</f>
        <v/>
      </c>
      <c r="BF178" s="300" t="str">
        <f>IF(IFERROR(HLOOKUP(BF149,'Appraisal Inputs'!$C$346:$BK$390,30,0),"")="","",IFERROR(HLOOKUP(BF149,'Appraisal Inputs'!$C$346:$BK$390,30,0),""))</f>
        <v/>
      </c>
      <c r="BG178" s="299" t="str">
        <f>IF(IFERROR(HLOOKUP(BG149,'Appraisal Inputs'!$C$346:$BK$390,30,0),"")="","",IFERROR(HLOOKUP(BG149,'Appraisal Inputs'!$C$346:$BK$390,30,0),""))</f>
        <v/>
      </c>
      <c r="BH178" s="300" t="str">
        <f>IF(IFERROR(HLOOKUP(BH149,'Appraisal Inputs'!$C$346:$BK$390,30,0),"")="","",IFERROR(HLOOKUP(BH149,'Appraisal Inputs'!$C$346:$BK$390,30,0),""))</f>
        <v/>
      </c>
      <c r="BI178" s="299" t="str">
        <f>IF(IFERROR(HLOOKUP(BI149,'Appraisal Inputs'!$C$346:$BK$390,30,0),"")="","",IFERROR(HLOOKUP(BI149,'Appraisal Inputs'!$C$346:$BK$390,30,0),""))</f>
        <v/>
      </c>
      <c r="BJ178" s="315" t="str">
        <f>IF(IFERROR(HLOOKUP(BJ149,'Appraisal Inputs'!$C$346:$BK$390,30,0),"")="","",IFERROR(HLOOKUP(BJ149,'Appraisal Inputs'!$C$346:$BK$390,30,0),""))</f>
        <v/>
      </c>
      <c r="BL178" s="299">
        <f t="shared" si="7"/>
        <v>0</v>
      </c>
      <c r="BM178" s="318" t="str">
        <f t="shared" si="6"/>
        <v>No</v>
      </c>
    </row>
    <row r="179" spans="1:65" x14ac:dyDescent="0.25">
      <c r="A179" s="86"/>
      <c r="B179" s="143" t="str">
        <f>'Appraisal Inputs'!C376</f>
        <v>Comp 27</v>
      </c>
      <c r="C179" s="299" t="str">
        <f>IF(IFERROR(HLOOKUP(C149,'Appraisal Inputs'!$C$346:$BK$390,31,0),"")="","",IFERROR(HLOOKUP(C149,'Appraisal Inputs'!$C$346:$BK$390,31,0),""))</f>
        <v/>
      </c>
      <c r="D179" s="300" t="str">
        <f>IF(IFERROR(HLOOKUP(D149,'Appraisal Inputs'!$C$346:$BK$390,31,0),"")="","",IFERROR(HLOOKUP(D149,'Appraisal Inputs'!$C$346:$BK$390,31,0),""))</f>
        <v/>
      </c>
      <c r="E179" s="299" t="str">
        <f>IF(IFERROR(HLOOKUP(E149,'Appraisal Inputs'!$C$346:$BK$390,31,0),"")="","",IFERROR(HLOOKUP(E149,'Appraisal Inputs'!$C$346:$BK$390,31,0),""))</f>
        <v/>
      </c>
      <c r="F179" s="300" t="str">
        <f>IF(IFERROR(HLOOKUP(F149,'Appraisal Inputs'!$C$346:$BK$390,31,0),"")="","",IFERROR(HLOOKUP(F149,'Appraisal Inputs'!$C$346:$BK$390,31,0),""))</f>
        <v/>
      </c>
      <c r="G179" s="299" t="str">
        <f>IF(IFERROR(HLOOKUP(G149,'Appraisal Inputs'!$C$346:$BK$390,31,0),"")="","",IFERROR(HLOOKUP(G149,'Appraisal Inputs'!$C$346:$BK$390,31,0),""))</f>
        <v/>
      </c>
      <c r="H179" s="300" t="str">
        <f>IF(IFERROR(HLOOKUP(H149,'Appraisal Inputs'!$C$346:$BK$390,31,0),"")="","",IFERROR(HLOOKUP(H149,'Appraisal Inputs'!$C$346:$BK$390,31,0),""))</f>
        <v/>
      </c>
      <c r="I179" s="299" t="str">
        <f>IF(IFERROR(HLOOKUP(I149,'Appraisal Inputs'!$C$346:$BK$390,31,0),"")="","",IFERROR(HLOOKUP(I149,'Appraisal Inputs'!$C$346:$BK$390,31,0),""))</f>
        <v/>
      </c>
      <c r="J179" s="300" t="str">
        <f>IF(IFERROR(HLOOKUP(J149,'Appraisal Inputs'!$C$346:$BK$390,31,0),"")="","",IFERROR(HLOOKUP(J149,'Appraisal Inputs'!$C$346:$BK$390,31,0),""))</f>
        <v/>
      </c>
      <c r="K179" s="299" t="str">
        <f>IF(IFERROR(HLOOKUP(K149,'Appraisal Inputs'!$C$346:$BK$390,31,0),"")="","",IFERROR(HLOOKUP(K149,'Appraisal Inputs'!$C$346:$BK$390,31,0),""))</f>
        <v/>
      </c>
      <c r="L179" s="300" t="str">
        <f>IF(IFERROR(HLOOKUP(L149,'Appraisal Inputs'!$C$346:$BK$390,31,0),"")="","",IFERROR(HLOOKUP(L149,'Appraisal Inputs'!$C$346:$BK$390,31,0),""))</f>
        <v/>
      </c>
      <c r="M179" s="299" t="str">
        <f>IF(IFERROR(HLOOKUP(M149,'Appraisal Inputs'!$C$346:$BK$390,31,0),"")="","",IFERROR(HLOOKUP(M149,'Appraisal Inputs'!$C$346:$BK$390,31,0),""))</f>
        <v/>
      </c>
      <c r="N179" s="300" t="str">
        <f>IF(IFERROR(HLOOKUP(N149,'Appraisal Inputs'!$C$346:$BK$390,31,0),"")="","",IFERROR(HLOOKUP(N149,'Appraisal Inputs'!$C$346:$BK$390,31,0),""))</f>
        <v/>
      </c>
      <c r="O179" s="299" t="str">
        <f>IF(IFERROR(HLOOKUP(O149,'Appraisal Inputs'!$C$346:$BK$390,31,0),"")="","",IFERROR(HLOOKUP(O149,'Appraisal Inputs'!$C$346:$BK$390,31,0),""))</f>
        <v/>
      </c>
      <c r="P179" s="300" t="str">
        <f>IF(IFERROR(HLOOKUP(P149,'Appraisal Inputs'!$C$346:$BK$390,31,0),"")="","",IFERROR(HLOOKUP(P149,'Appraisal Inputs'!$C$346:$BK$390,31,0),""))</f>
        <v/>
      </c>
      <c r="Q179" s="299" t="str">
        <f>IF(IFERROR(HLOOKUP(Q149,'Appraisal Inputs'!$C$346:$BK$390,31,0),"")="","",IFERROR(HLOOKUP(Q149,'Appraisal Inputs'!$C$346:$BK$390,31,0),""))</f>
        <v/>
      </c>
      <c r="R179" s="300" t="str">
        <f>IF(IFERROR(HLOOKUP(R149,'Appraisal Inputs'!$C$346:$BK$390,31,0),"")="","",IFERROR(HLOOKUP(R149,'Appraisal Inputs'!$C$346:$BK$390,31,0),""))</f>
        <v/>
      </c>
      <c r="S179" s="299" t="str">
        <f>IF(IFERROR(HLOOKUP(S149,'Appraisal Inputs'!$C$346:$BK$390,31,0),"")="","",IFERROR(HLOOKUP(S149,'Appraisal Inputs'!$C$346:$BK$390,31,0),""))</f>
        <v/>
      </c>
      <c r="T179" s="300" t="str">
        <f>IF(IFERROR(HLOOKUP(T149,'Appraisal Inputs'!$C$346:$BK$390,31,0),"")="","",IFERROR(HLOOKUP(T149,'Appraisal Inputs'!$C$346:$BK$390,31,0),""))</f>
        <v/>
      </c>
      <c r="U179" s="299" t="str">
        <f>IF(IFERROR(HLOOKUP(U149,'Appraisal Inputs'!$C$346:$BK$390,31,0),"")="","",IFERROR(HLOOKUP(U149,'Appraisal Inputs'!$C$346:$BK$390,31,0),""))</f>
        <v/>
      </c>
      <c r="V179" s="300" t="str">
        <f>IF(IFERROR(HLOOKUP(V149,'Appraisal Inputs'!$C$346:$BK$390,31,0),"")="","",IFERROR(HLOOKUP(V149,'Appraisal Inputs'!$C$346:$BK$390,31,0),""))</f>
        <v/>
      </c>
      <c r="W179" s="299" t="str">
        <f>IF(IFERROR(HLOOKUP(W149,'Appraisal Inputs'!$C$346:$BK$390,31,0),"")="","",IFERROR(HLOOKUP(W149,'Appraisal Inputs'!$C$346:$BK$390,31,0),""))</f>
        <v/>
      </c>
      <c r="X179" s="300" t="str">
        <f>IF(IFERROR(HLOOKUP(X149,'Appraisal Inputs'!$C$346:$BK$390,31,0),"")="","",IFERROR(HLOOKUP(X149,'Appraisal Inputs'!$C$346:$BK$390,31,0),""))</f>
        <v/>
      </c>
      <c r="Y179" s="299" t="str">
        <f>IF(IFERROR(HLOOKUP(Y149,'Appraisal Inputs'!$C$346:$BK$390,31,0),"")="","",IFERROR(HLOOKUP(Y149,'Appraisal Inputs'!$C$346:$BK$390,31,0),""))</f>
        <v/>
      </c>
      <c r="Z179" s="300" t="str">
        <f>IF(IFERROR(HLOOKUP(Z149,'Appraisal Inputs'!$C$346:$BK$390,31,0),"")="","",IFERROR(HLOOKUP(Z149,'Appraisal Inputs'!$C$346:$BK$390,31,0),""))</f>
        <v/>
      </c>
      <c r="AA179" s="299" t="str">
        <f>IF(IFERROR(HLOOKUP(AA149,'Appraisal Inputs'!$C$346:$BK$390,31,0),"")="","",IFERROR(HLOOKUP(AA149,'Appraisal Inputs'!$C$346:$BK$390,31,0),""))</f>
        <v/>
      </c>
      <c r="AB179" s="300" t="str">
        <f>IF(IFERROR(HLOOKUP(AB149,'Appraisal Inputs'!$C$346:$BK$390,31,0),"")="","",IFERROR(HLOOKUP(AB149,'Appraisal Inputs'!$C$346:$BK$390,31,0),""))</f>
        <v/>
      </c>
      <c r="AC179" s="299" t="str">
        <f>IF(IFERROR(HLOOKUP(AC149,'Appraisal Inputs'!$C$346:$BK$390,31,0),"")="","",IFERROR(HLOOKUP(AC149,'Appraisal Inputs'!$C$346:$BK$390,31,0),""))</f>
        <v/>
      </c>
      <c r="AD179" s="300" t="str">
        <f>IF(IFERROR(HLOOKUP(AD149,'Appraisal Inputs'!$C$346:$BK$390,31,0),"")="","",IFERROR(HLOOKUP(AD149,'Appraisal Inputs'!$C$346:$BK$390,31,0),""))</f>
        <v/>
      </c>
      <c r="AE179" s="299" t="str">
        <f>IF(IFERROR(HLOOKUP(AE149,'Appraisal Inputs'!$C$346:$BK$390,31,0),"")="","",IFERROR(HLOOKUP(AE149,'Appraisal Inputs'!$C$346:$BK$390,31,0),""))</f>
        <v/>
      </c>
      <c r="AF179" s="300" t="str">
        <f>IF(IFERROR(HLOOKUP(AF149,'Appraisal Inputs'!$C$346:$BK$390,31,0),"")="","",IFERROR(HLOOKUP(AF149,'Appraisal Inputs'!$C$346:$BK$390,31,0),""))</f>
        <v/>
      </c>
      <c r="AG179" s="299" t="str">
        <f>IF(IFERROR(HLOOKUP(AG149,'Appraisal Inputs'!$C$346:$BK$390,31,0),"")="","",IFERROR(HLOOKUP(AG149,'Appraisal Inputs'!$C$346:$BK$390,31,0),""))</f>
        <v/>
      </c>
      <c r="AH179" s="300" t="str">
        <f>IF(IFERROR(HLOOKUP(AH149,'Appraisal Inputs'!$C$346:$BK$390,31,0),"")="","",IFERROR(HLOOKUP(AH149,'Appraisal Inputs'!$C$346:$BK$390,31,0),""))</f>
        <v/>
      </c>
      <c r="AI179" s="299" t="str">
        <f>IF(IFERROR(HLOOKUP(AI149,'Appraisal Inputs'!$C$346:$BK$390,31,0),"")="","",IFERROR(HLOOKUP(AI149,'Appraisal Inputs'!$C$346:$BK$390,31,0),""))</f>
        <v/>
      </c>
      <c r="AJ179" s="300" t="str">
        <f>IF(IFERROR(HLOOKUP(AJ149,'Appraisal Inputs'!$C$346:$BK$390,31,0),"")="","",IFERROR(HLOOKUP(AJ149,'Appraisal Inputs'!$C$346:$BK$390,31,0),""))</f>
        <v/>
      </c>
      <c r="AK179" s="299" t="str">
        <f>IF(IFERROR(HLOOKUP(AK149,'Appraisal Inputs'!$C$346:$BK$390,31,0),"")="","",IFERROR(HLOOKUP(AK149,'Appraisal Inputs'!$C$346:$BK$390,31,0),""))</f>
        <v/>
      </c>
      <c r="AL179" s="300" t="str">
        <f>IF(IFERROR(HLOOKUP(AL149,'Appraisal Inputs'!$C$346:$BK$390,31,0),"")="","",IFERROR(HLOOKUP(AL149,'Appraisal Inputs'!$C$346:$BK$390,31,0),""))</f>
        <v/>
      </c>
      <c r="AM179" s="299" t="str">
        <f>IF(IFERROR(HLOOKUP(AM149,'Appraisal Inputs'!$C$346:$BK$390,31,0),"")="","",IFERROR(HLOOKUP(AM149,'Appraisal Inputs'!$C$346:$BK$390,31,0),""))</f>
        <v/>
      </c>
      <c r="AN179" s="300" t="str">
        <f>IF(IFERROR(HLOOKUP(AN149,'Appraisal Inputs'!$C$346:$BK$390,31,0),"")="","",IFERROR(HLOOKUP(AN149,'Appraisal Inputs'!$C$346:$BK$390,31,0),""))</f>
        <v/>
      </c>
      <c r="AO179" s="299" t="str">
        <f>IF(IFERROR(HLOOKUP(AO149,'Appraisal Inputs'!$C$346:$BK$390,31,0),"")="","",IFERROR(HLOOKUP(AO149,'Appraisal Inputs'!$C$346:$BK$390,31,0),""))</f>
        <v/>
      </c>
      <c r="AP179" s="300" t="str">
        <f>IF(IFERROR(HLOOKUP(AP149,'Appraisal Inputs'!$C$346:$BK$390,31,0),"")="","",IFERROR(HLOOKUP(AP149,'Appraisal Inputs'!$C$346:$BK$390,31,0),""))</f>
        <v/>
      </c>
      <c r="AQ179" s="299" t="str">
        <f>IF(IFERROR(HLOOKUP(AQ149,'Appraisal Inputs'!$C$346:$BK$390,31,0),"")="","",IFERROR(HLOOKUP(AQ149,'Appraisal Inputs'!$C$346:$BK$390,31,0),""))</f>
        <v/>
      </c>
      <c r="AR179" s="300" t="str">
        <f>IF(IFERROR(HLOOKUP(AR149,'Appraisal Inputs'!$C$346:$BK$390,31,0),"")="","",IFERROR(HLOOKUP(AR149,'Appraisal Inputs'!$C$346:$BK$390,31,0),""))</f>
        <v/>
      </c>
      <c r="AS179" s="299" t="str">
        <f>IF(IFERROR(HLOOKUP(AS149,'Appraisal Inputs'!$C$346:$BK$390,31,0),"")="","",IFERROR(HLOOKUP(AS149,'Appraisal Inputs'!$C$346:$BK$390,31,0),""))</f>
        <v/>
      </c>
      <c r="AT179" s="300" t="str">
        <f>IF(IFERROR(HLOOKUP(AT149,'Appraisal Inputs'!$C$346:$BK$390,31,0),"")="","",IFERROR(HLOOKUP(AT149,'Appraisal Inputs'!$C$346:$BK$390,31,0),""))</f>
        <v/>
      </c>
      <c r="AU179" s="299" t="str">
        <f>IF(IFERROR(HLOOKUP(AU149,'Appraisal Inputs'!$C$346:$BK$390,31,0),"")="","",IFERROR(HLOOKUP(AU149,'Appraisal Inputs'!$C$346:$BK$390,31,0),""))</f>
        <v/>
      </c>
      <c r="AV179" s="300" t="str">
        <f>IF(IFERROR(HLOOKUP(AV149,'Appraisal Inputs'!$C$346:$BK$390,31,0),"")="","",IFERROR(HLOOKUP(AV149,'Appraisal Inputs'!$C$346:$BK$390,31,0),""))</f>
        <v/>
      </c>
      <c r="AW179" s="299" t="str">
        <f>IF(IFERROR(HLOOKUP(AW149,'Appraisal Inputs'!$C$346:$BK$390,31,0),"")="","",IFERROR(HLOOKUP(AW149,'Appraisal Inputs'!$C$346:$BK$390,31,0),""))</f>
        <v/>
      </c>
      <c r="AX179" s="300" t="str">
        <f>IF(IFERROR(HLOOKUP(AX149,'Appraisal Inputs'!$C$346:$BK$390,31,0),"")="","",IFERROR(HLOOKUP(AX149,'Appraisal Inputs'!$C$346:$BK$390,31,0),""))</f>
        <v/>
      </c>
      <c r="AY179" s="299" t="str">
        <f>IF(IFERROR(HLOOKUP(AY149,'Appraisal Inputs'!$C$346:$BK$390,31,0),"")="","",IFERROR(HLOOKUP(AY149,'Appraisal Inputs'!$C$346:$BK$390,31,0),""))</f>
        <v/>
      </c>
      <c r="AZ179" s="300" t="str">
        <f>IF(IFERROR(HLOOKUP(AZ149,'Appraisal Inputs'!$C$346:$BK$390,31,0),"")="","",IFERROR(HLOOKUP(AZ149,'Appraisal Inputs'!$C$346:$BK$390,31,0),""))</f>
        <v/>
      </c>
      <c r="BA179" s="299" t="str">
        <f>IF(IFERROR(HLOOKUP(BA149,'Appraisal Inputs'!$C$346:$BK$390,31,0),"")="","",IFERROR(HLOOKUP(BA149,'Appraisal Inputs'!$C$346:$BK$390,31,0),""))</f>
        <v/>
      </c>
      <c r="BB179" s="300" t="str">
        <f>IF(IFERROR(HLOOKUP(BB149,'Appraisal Inputs'!$C$346:$BK$390,31,0),"")="","",IFERROR(HLOOKUP(BB149,'Appraisal Inputs'!$C$346:$BK$390,31,0),""))</f>
        <v/>
      </c>
      <c r="BC179" s="299" t="str">
        <f>IF(IFERROR(HLOOKUP(BC149,'Appraisal Inputs'!$C$346:$BK$390,31,0),"")="","",IFERROR(HLOOKUP(BC149,'Appraisal Inputs'!$C$346:$BK$390,31,0),""))</f>
        <v/>
      </c>
      <c r="BD179" s="300" t="str">
        <f>IF(IFERROR(HLOOKUP(BD149,'Appraisal Inputs'!$C$346:$BK$390,31,0),"")="","",IFERROR(HLOOKUP(BD149,'Appraisal Inputs'!$C$346:$BK$390,31,0),""))</f>
        <v/>
      </c>
      <c r="BE179" s="299" t="str">
        <f>IF(IFERROR(HLOOKUP(BE149,'Appraisal Inputs'!$C$346:$BK$390,31,0),"")="","",IFERROR(HLOOKUP(BE149,'Appraisal Inputs'!$C$346:$BK$390,31,0),""))</f>
        <v/>
      </c>
      <c r="BF179" s="300" t="str">
        <f>IF(IFERROR(HLOOKUP(BF149,'Appraisal Inputs'!$C$346:$BK$390,31,0),"")="","",IFERROR(HLOOKUP(BF149,'Appraisal Inputs'!$C$346:$BK$390,31,0),""))</f>
        <v/>
      </c>
      <c r="BG179" s="299" t="str">
        <f>IF(IFERROR(HLOOKUP(BG149,'Appraisal Inputs'!$C$346:$BK$390,31,0),"")="","",IFERROR(HLOOKUP(BG149,'Appraisal Inputs'!$C$346:$BK$390,31,0),""))</f>
        <v/>
      </c>
      <c r="BH179" s="300" t="str">
        <f>IF(IFERROR(HLOOKUP(BH149,'Appraisal Inputs'!$C$346:$BK$390,31,0),"")="","",IFERROR(HLOOKUP(BH149,'Appraisal Inputs'!$C$346:$BK$390,31,0),""))</f>
        <v/>
      </c>
      <c r="BI179" s="299" t="str">
        <f>IF(IFERROR(HLOOKUP(BI149,'Appraisal Inputs'!$C$346:$BK$390,31,0),"")="","",IFERROR(HLOOKUP(BI149,'Appraisal Inputs'!$C$346:$BK$390,31,0),""))</f>
        <v/>
      </c>
      <c r="BJ179" s="315" t="str">
        <f>IF(IFERROR(HLOOKUP(BJ149,'Appraisal Inputs'!$C$346:$BK$390,31,0),"")="","",IFERROR(HLOOKUP(BJ149,'Appraisal Inputs'!$C$346:$BK$390,31,0),""))</f>
        <v/>
      </c>
      <c r="BL179" s="299">
        <f t="shared" si="7"/>
        <v>0</v>
      </c>
      <c r="BM179" s="318" t="str">
        <f t="shared" si="6"/>
        <v>No</v>
      </c>
    </row>
    <row r="180" spans="1:65" x14ac:dyDescent="0.25">
      <c r="A180" s="86"/>
      <c r="B180" s="143" t="str">
        <f>'Appraisal Inputs'!C377</f>
        <v>Comp 28</v>
      </c>
      <c r="C180" s="299" t="str">
        <f>IF(IFERROR(HLOOKUP(C149,'Appraisal Inputs'!$C$346:$BK$390,32,0),"")="","",IFERROR(HLOOKUP(C149,'Appraisal Inputs'!$C$346:$BK$390,32,0),""))</f>
        <v/>
      </c>
      <c r="D180" s="300" t="str">
        <f>IF(IFERROR(HLOOKUP(D149,'Appraisal Inputs'!$C$346:$BK$390,32,0),"")="","",IFERROR(HLOOKUP(D149,'Appraisal Inputs'!$C$346:$BK$390,32,0),""))</f>
        <v/>
      </c>
      <c r="E180" s="299" t="str">
        <f>IF(IFERROR(HLOOKUP(E149,'Appraisal Inputs'!$C$346:$BK$390,32,0),"")="","",IFERROR(HLOOKUP(E149,'Appraisal Inputs'!$C$346:$BK$390,32,0),""))</f>
        <v/>
      </c>
      <c r="F180" s="300" t="str">
        <f>IF(IFERROR(HLOOKUP(F149,'Appraisal Inputs'!$C$346:$BK$390,32,0),"")="","",IFERROR(HLOOKUP(F149,'Appraisal Inputs'!$C$346:$BK$390,32,0),""))</f>
        <v/>
      </c>
      <c r="G180" s="299" t="str">
        <f>IF(IFERROR(HLOOKUP(G149,'Appraisal Inputs'!$C$346:$BK$390,32,0),"")="","",IFERROR(HLOOKUP(G149,'Appraisal Inputs'!$C$346:$BK$390,32,0),""))</f>
        <v/>
      </c>
      <c r="H180" s="300" t="str">
        <f>IF(IFERROR(HLOOKUP(H149,'Appraisal Inputs'!$C$346:$BK$390,32,0),"")="","",IFERROR(HLOOKUP(H149,'Appraisal Inputs'!$C$346:$BK$390,32,0),""))</f>
        <v/>
      </c>
      <c r="I180" s="299" t="str">
        <f>IF(IFERROR(HLOOKUP(I149,'Appraisal Inputs'!$C$346:$BK$390,32,0),"")="","",IFERROR(HLOOKUP(I149,'Appraisal Inputs'!$C$346:$BK$390,32,0),""))</f>
        <v/>
      </c>
      <c r="J180" s="300" t="str">
        <f>IF(IFERROR(HLOOKUP(J149,'Appraisal Inputs'!$C$346:$BK$390,32,0),"")="","",IFERROR(HLOOKUP(J149,'Appraisal Inputs'!$C$346:$BK$390,32,0),""))</f>
        <v/>
      </c>
      <c r="K180" s="299" t="str">
        <f>IF(IFERROR(HLOOKUP(K149,'Appraisal Inputs'!$C$346:$BK$390,32,0),"")="","",IFERROR(HLOOKUP(K149,'Appraisal Inputs'!$C$346:$BK$390,32,0),""))</f>
        <v/>
      </c>
      <c r="L180" s="300" t="str">
        <f>IF(IFERROR(HLOOKUP(L149,'Appraisal Inputs'!$C$346:$BK$390,32,0),"")="","",IFERROR(HLOOKUP(L149,'Appraisal Inputs'!$C$346:$BK$390,32,0),""))</f>
        <v/>
      </c>
      <c r="M180" s="299" t="str">
        <f>IF(IFERROR(HLOOKUP(M149,'Appraisal Inputs'!$C$346:$BK$390,32,0),"")="","",IFERROR(HLOOKUP(M149,'Appraisal Inputs'!$C$346:$BK$390,32,0),""))</f>
        <v/>
      </c>
      <c r="N180" s="300" t="str">
        <f>IF(IFERROR(HLOOKUP(N149,'Appraisal Inputs'!$C$346:$BK$390,32,0),"")="","",IFERROR(HLOOKUP(N149,'Appraisal Inputs'!$C$346:$BK$390,32,0),""))</f>
        <v/>
      </c>
      <c r="O180" s="299" t="str">
        <f>IF(IFERROR(HLOOKUP(O149,'Appraisal Inputs'!$C$346:$BK$390,32,0),"")="","",IFERROR(HLOOKUP(O149,'Appraisal Inputs'!$C$346:$BK$390,32,0),""))</f>
        <v/>
      </c>
      <c r="P180" s="300" t="str">
        <f>IF(IFERROR(HLOOKUP(P149,'Appraisal Inputs'!$C$346:$BK$390,32,0),"")="","",IFERROR(HLOOKUP(P149,'Appraisal Inputs'!$C$346:$BK$390,32,0),""))</f>
        <v/>
      </c>
      <c r="Q180" s="299" t="str">
        <f>IF(IFERROR(HLOOKUP(Q149,'Appraisal Inputs'!$C$346:$BK$390,32,0),"")="","",IFERROR(HLOOKUP(Q149,'Appraisal Inputs'!$C$346:$BK$390,32,0),""))</f>
        <v/>
      </c>
      <c r="R180" s="300" t="str">
        <f>IF(IFERROR(HLOOKUP(R149,'Appraisal Inputs'!$C$346:$BK$390,32,0),"")="","",IFERROR(HLOOKUP(R149,'Appraisal Inputs'!$C$346:$BK$390,32,0),""))</f>
        <v/>
      </c>
      <c r="S180" s="299" t="str">
        <f>IF(IFERROR(HLOOKUP(S149,'Appraisal Inputs'!$C$346:$BK$390,32,0),"")="","",IFERROR(HLOOKUP(S149,'Appraisal Inputs'!$C$346:$BK$390,32,0),""))</f>
        <v/>
      </c>
      <c r="T180" s="300" t="str">
        <f>IF(IFERROR(HLOOKUP(T149,'Appraisal Inputs'!$C$346:$BK$390,32,0),"")="","",IFERROR(HLOOKUP(T149,'Appraisal Inputs'!$C$346:$BK$390,32,0),""))</f>
        <v/>
      </c>
      <c r="U180" s="299" t="str">
        <f>IF(IFERROR(HLOOKUP(U149,'Appraisal Inputs'!$C$346:$BK$390,32,0),"")="","",IFERROR(HLOOKUP(U149,'Appraisal Inputs'!$C$346:$BK$390,32,0),""))</f>
        <v/>
      </c>
      <c r="V180" s="300" t="str">
        <f>IF(IFERROR(HLOOKUP(V149,'Appraisal Inputs'!$C$346:$BK$390,32,0),"")="","",IFERROR(HLOOKUP(V149,'Appraisal Inputs'!$C$346:$BK$390,32,0),""))</f>
        <v/>
      </c>
      <c r="W180" s="299" t="str">
        <f>IF(IFERROR(HLOOKUP(W149,'Appraisal Inputs'!$C$346:$BK$390,32,0),"")="","",IFERROR(HLOOKUP(W149,'Appraisal Inputs'!$C$346:$BK$390,32,0),""))</f>
        <v/>
      </c>
      <c r="X180" s="300" t="str">
        <f>IF(IFERROR(HLOOKUP(X149,'Appraisal Inputs'!$C$346:$BK$390,32,0),"")="","",IFERROR(HLOOKUP(X149,'Appraisal Inputs'!$C$346:$BK$390,32,0),""))</f>
        <v/>
      </c>
      <c r="Y180" s="299" t="str">
        <f>IF(IFERROR(HLOOKUP(Y149,'Appraisal Inputs'!$C$346:$BK$390,32,0),"")="","",IFERROR(HLOOKUP(Y149,'Appraisal Inputs'!$C$346:$BK$390,32,0),""))</f>
        <v/>
      </c>
      <c r="Z180" s="300" t="str">
        <f>IF(IFERROR(HLOOKUP(Z149,'Appraisal Inputs'!$C$346:$BK$390,32,0),"")="","",IFERROR(HLOOKUP(Z149,'Appraisal Inputs'!$C$346:$BK$390,32,0),""))</f>
        <v/>
      </c>
      <c r="AA180" s="299" t="str">
        <f>IF(IFERROR(HLOOKUP(AA149,'Appraisal Inputs'!$C$346:$BK$390,32,0),"")="","",IFERROR(HLOOKUP(AA149,'Appraisal Inputs'!$C$346:$BK$390,32,0),""))</f>
        <v/>
      </c>
      <c r="AB180" s="300" t="str">
        <f>IF(IFERROR(HLOOKUP(AB149,'Appraisal Inputs'!$C$346:$BK$390,32,0),"")="","",IFERROR(HLOOKUP(AB149,'Appraisal Inputs'!$C$346:$BK$390,32,0),""))</f>
        <v/>
      </c>
      <c r="AC180" s="299" t="str">
        <f>IF(IFERROR(HLOOKUP(AC149,'Appraisal Inputs'!$C$346:$BK$390,32,0),"")="","",IFERROR(HLOOKUP(AC149,'Appraisal Inputs'!$C$346:$BK$390,32,0),""))</f>
        <v/>
      </c>
      <c r="AD180" s="300" t="str">
        <f>IF(IFERROR(HLOOKUP(AD149,'Appraisal Inputs'!$C$346:$BK$390,32,0),"")="","",IFERROR(HLOOKUP(AD149,'Appraisal Inputs'!$C$346:$BK$390,32,0),""))</f>
        <v/>
      </c>
      <c r="AE180" s="299" t="str">
        <f>IF(IFERROR(HLOOKUP(AE149,'Appraisal Inputs'!$C$346:$BK$390,32,0),"")="","",IFERROR(HLOOKUP(AE149,'Appraisal Inputs'!$C$346:$BK$390,32,0),""))</f>
        <v/>
      </c>
      <c r="AF180" s="300" t="str">
        <f>IF(IFERROR(HLOOKUP(AF149,'Appraisal Inputs'!$C$346:$BK$390,32,0),"")="","",IFERROR(HLOOKUP(AF149,'Appraisal Inputs'!$C$346:$BK$390,32,0),""))</f>
        <v/>
      </c>
      <c r="AG180" s="299" t="str">
        <f>IF(IFERROR(HLOOKUP(AG149,'Appraisal Inputs'!$C$346:$BK$390,32,0),"")="","",IFERROR(HLOOKUP(AG149,'Appraisal Inputs'!$C$346:$BK$390,32,0),""))</f>
        <v/>
      </c>
      <c r="AH180" s="300" t="str">
        <f>IF(IFERROR(HLOOKUP(AH149,'Appraisal Inputs'!$C$346:$BK$390,32,0),"")="","",IFERROR(HLOOKUP(AH149,'Appraisal Inputs'!$C$346:$BK$390,32,0),""))</f>
        <v/>
      </c>
      <c r="AI180" s="299" t="str">
        <f>IF(IFERROR(HLOOKUP(AI149,'Appraisal Inputs'!$C$346:$BK$390,32,0),"")="","",IFERROR(HLOOKUP(AI149,'Appraisal Inputs'!$C$346:$BK$390,32,0),""))</f>
        <v/>
      </c>
      <c r="AJ180" s="300" t="str">
        <f>IF(IFERROR(HLOOKUP(AJ149,'Appraisal Inputs'!$C$346:$BK$390,32,0),"")="","",IFERROR(HLOOKUP(AJ149,'Appraisal Inputs'!$C$346:$BK$390,32,0),""))</f>
        <v/>
      </c>
      <c r="AK180" s="299" t="str">
        <f>IF(IFERROR(HLOOKUP(AK149,'Appraisal Inputs'!$C$346:$BK$390,32,0),"")="","",IFERROR(HLOOKUP(AK149,'Appraisal Inputs'!$C$346:$BK$390,32,0),""))</f>
        <v/>
      </c>
      <c r="AL180" s="300" t="str">
        <f>IF(IFERROR(HLOOKUP(AL149,'Appraisal Inputs'!$C$346:$BK$390,32,0),"")="","",IFERROR(HLOOKUP(AL149,'Appraisal Inputs'!$C$346:$BK$390,32,0),""))</f>
        <v/>
      </c>
      <c r="AM180" s="299" t="str">
        <f>IF(IFERROR(HLOOKUP(AM149,'Appraisal Inputs'!$C$346:$BK$390,32,0),"")="","",IFERROR(HLOOKUP(AM149,'Appraisal Inputs'!$C$346:$BK$390,32,0),""))</f>
        <v/>
      </c>
      <c r="AN180" s="300" t="str">
        <f>IF(IFERROR(HLOOKUP(AN149,'Appraisal Inputs'!$C$346:$BK$390,32,0),"")="","",IFERROR(HLOOKUP(AN149,'Appraisal Inputs'!$C$346:$BK$390,32,0),""))</f>
        <v/>
      </c>
      <c r="AO180" s="299" t="str">
        <f>IF(IFERROR(HLOOKUP(AO149,'Appraisal Inputs'!$C$346:$BK$390,32,0),"")="","",IFERROR(HLOOKUP(AO149,'Appraisal Inputs'!$C$346:$BK$390,32,0),""))</f>
        <v/>
      </c>
      <c r="AP180" s="300" t="str">
        <f>IF(IFERROR(HLOOKUP(AP149,'Appraisal Inputs'!$C$346:$BK$390,32,0),"")="","",IFERROR(HLOOKUP(AP149,'Appraisal Inputs'!$C$346:$BK$390,32,0),""))</f>
        <v/>
      </c>
      <c r="AQ180" s="299" t="str">
        <f>IF(IFERROR(HLOOKUP(AQ149,'Appraisal Inputs'!$C$346:$BK$390,32,0),"")="","",IFERROR(HLOOKUP(AQ149,'Appraisal Inputs'!$C$346:$BK$390,32,0),""))</f>
        <v/>
      </c>
      <c r="AR180" s="300" t="str">
        <f>IF(IFERROR(HLOOKUP(AR149,'Appraisal Inputs'!$C$346:$BK$390,32,0),"")="","",IFERROR(HLOOKUP(AR149,'Appraisal Inputs'!$C$346:$BK$390,32,0),""))</f>
        <v/>
      </c>
      <c r="AS180" s="299" t="str">
        <f>IF(IFERROR(HLOOKUP(AS149,'Appraisal Inputs'!$C$346:$BK$390,32,0),"")="","",IFERROR(HLOOKUP(AS149,'Appraisal Inputs'!$C$346:$BK$390,32,0),""))</f>
        <v/>
      </c>
      <c r="AT180" s="300" t="str">
        <f>IF(IFERROR(HLOOKUP(AT149,'Appraisal Inputs'!$C$346:$BK$390,32,0),"")="","",IFERROR(HLOOKUP(AT149,'Appraisal Inputs'!$C$346:$BK$390,32,0),""))</f>
        <v/>
      </c>
      <c r="AU180" s="299" t="str">
        <f>IF(IFERROR(HLOOKUP(AU149,'Appraisal Inputs'!$C$346:$BK$390,32,0),"")="","",IFERROR(HLOOKUP(AU149,'Appraisal Inputs'!$C$346:$BK$390,32,0),""))</f>
        <v/>
      </c>
      <c r="AV180" s="300" t="str">
        <f>IF(IFERROR(HLOOKUP(AV149,'Appraisal Inputs'!$C$346:$BK$390,32,0),"")="","",IFERROR(HLOOKUP(AV149,'Appraisal Inputs'!$C$346:$BK$390,32,0),""))</f>
        <v/>
      </c>
      <c r="AW180" s="299" t="str">
        <f>IF(IFERROR(HLOOKUP(AW149,'Appraisal Inputs'!$C$346:$BK$390,32,0),"")="","",IFERROR(HLOOKUP(AW149,'Appraisal Inputs'!$C$346:$BK$390,32,0),""))</f>
        <v/>
      </c>
      <c r="AX180" s="300" t="str">
        <f>IF(IFERROR(HLOOKUP(AX149,'Appraisal Inputs'!$C$346:$BK$390,32,0),"")="","",IFERROR(HLOOKUP(AX149,'Appraisal Inputs'!$C$346:$BK$390,32,0),""))</f>
        <v/>
      </c>
      <c r="AY180" s="299" t="str">
        <f>IF(IFERROR(HLOOKUP(AY149,'Appraisal Inputs'!$C$346:$BK$390,32,0),"")="","",IFERROR(HLOOKUP(AY149,'Appraisal Inputs'!$C$346:$BK$390,32,0),""))</f>
        <v/>
      </c>
      <c r="AZ180" s="300" t="str">
        <f>IF(IFERROR(HLOOKUP(AZ149,'Appraisal Inputs'!$C$346:$BK$390,32,0),"")="","",IFERROR(HLOOKUP(AZ149,'Appraisal Inputs'!$C$346:$BK$390,32,0),""))</f>
        <v/>
      </c>
      <c r="BA180" s="299" t="str">
        <f>IF(IFERROR(HLOOKUP(BA149,'Appraisal Inputs'!$C$346:$BK$390,32,0),"")="","",IFERROR(HLOOKUP(BA149,'Appraisal Inputs'!$C$346:$BK$390,32,0),""))</f>
        <v/>
      </c>
      <c r="BB180" s="300" t="str">
        <f>IF(IFERROR(HLOOKUP(BB149,'Appraisal Inputs'!$C$346:$BK$390,32,0),"")="","",IFERROR(HLOOKUP(BB149,'Appraisal Inputs'!$C$346:$BK$390,32,0),""))</f>
        <v/>
      </c>
      <c r="BC180" s="299" t="str">
        <f>IF(IFERROR(HLOOKUP(BC149,'Appraisal Inputs'!$C$346:$BK$390,32,0),"")="","",IFERROR(HLOOKUP(BC149,'Appraisal Inputs'!$C$346:$BK$390,32,0),""))</f>
        <v/>
      </c>
      <c r="BD180" s="300" t="str">
        <f>IF(IFERROR(HLOOKUP(BD149,'Appraisal Inputs'!$C$346:$BK$390,32,0),"")="","",IFERROR(HLOOKUP(BD149,'Appraisal Inputs'!$C$346:$BK$390,32,0),""))</f>
        <v/>
      </c>
      <c r="BE180" s="299" t="str">
        <f>IF(IFERROR(HLOOKUP(BE149,'Appraisal Inputs'!$C$346:$BK$390,32,0),"")="","",IFERROR(HLOOKUP(BE149,'Appraisal Inputs'!$C$346:$BK$390,32,0),""))</f>
        <v/>
      </c>
      <c r="BF180" s="300" t="str">
        <f>IF(IFERROR(HLOOKUP(BF149,'Appraisal Inputs'!$C$346:$BK$390,32,0),"")="","",IFERROR(HLOOKUP(BF149,'Appraisal Inputs'!$C$346:$BK$390,32,0),""))</f>
        <v/>
      </c>
      <c r="BG180" s="299" t="str">
        <f>IF(IFERROR(HLOOKUP(BG149,'Appraisal Inputs'!$C$346:$BK$390,32,0),"")="","",IFERROR(HLOOKUP(BG149,'Appraisal Inputs'!$C$346:$BK$390,32,0),""))</f>
        <v/>
      </c>
      <c r="BH180" s="300" t="str">
        <f>IF(IFERROR(HLOOKUP(BH149,'Appraisal Inputs'!$C$346:$BK$390,32,0),"")="","",IFERROR(HLOOKUP(BH149,'Appraisal Inputs'!$C$346:$BK$390,32,0),""))</f>
        <v/>
      </c>
      <c r="BI180" s="299" t="str">
        <f>IF(IFERROR(HLOOKUP(BI149,'Appraisal Inputs'!$C$346:$BK$390,32,0),"")="","",IFERROR(HLOOKUP(BI149,'Appraisal Inputs'!$C$346:$BK$390,32,0),""))</f>
        <v/>
      </c>
      <c r="BJ180" s="315" t="str">
        <f>IF(IFERROR(HLOOKUP(BJ149,'Appraisal Inputs'!$C$346:$BK$390,32,0),"")="","",IFERROR(HLOOKUP(BJ149,'Appraisal Inputs'!$C$346:$BK$390,32,0),""))</f>
        <v/>
      </c>
      <c r="BL180" s="299">
        <f t="shared" si="7"/>
        <v>0</v>
      </c>
      <c r="BM180" s="318" t="str">
        <f t="shared" si="6"/>
        <v>No</v>
      </c>
    </row>
    <row r="181" spans="1:65" x14ac:dyDescent="0.25">
      <c r="A181" s="86"/>
      <c r="B181" s="143" t="str">
        <f>'Appraisal Inputs'!C378</f>
        <v>Comp 29</v>
      </c>
      <c r="C181" s="299" t="str">
        <f>IF(IFERROR(HLOOKUP(C149,'Appraisal Inputs'!$C$346:$BK$390,33,0),"")="","",IFERROR(HLOOKUP(C149,'Appraisal Inputs'!$C$346:$BK$390,33,0),""))</f>
        <v/>
      </c>
      <c r="D181" s="300" t="str">
        <f>IF(IFERROR(HLOOKUP(D149,'Appraisal Inputs'!$C$346:$BK$390,33,0),"")="","",IFERROR(HLOOKUP(D149,'Appraisal Inputs'!$C$346:$BK$390,33,0),""))</f>
        <v/>
      </c>
      <c r="E181" s="299" t="str">
        <f>IF(IFERROR(HLOOKUP(E149,'Appraisal Inputs'!$C$346:$BK$390,33,0),"")="","",IFERROR(HLOOKUP(E149,'Appraisal Inputs'!$C$346:$BK$390,33,0),""))</f>
        <v/>
      </c>
      <c r="F181" s="300" t="str">
        <f>IF(IFERROR(HLOOKUP(F149,'Appraisal Inputs'!$C$346:$BK$390,33,0),"")="","",IFERROR(HLOOKUP(F149,'Appraisal Inputs'!$C$346:$BK$390,33,0),""))</f>
        <v/>
      </c>
      <c r="G181" s="299" t="str">
        <f>IF(IFERROR(HLOOKUP(G149,'Appraisal Inputs'!$C$346:$BK$390,33,0),"")="","",IFERROR(HLOOKUP(G149,'Appraisal Inputs'!$C$346:$BK$390,33,0),""))</f>
        <v/>
      </c>
      <c r="H181" s="300" t="str">
        <f>IF(IFERROR(HLOOKUP(H149,'Appraisal Inputs'!$C$346:$BK$390,33,0),"")="","",IFERROR(HLOOKUP(H149,'Appraisal Inputs'!$C$346:$BK$390,33,0),""))</f>
        <v/>
      </c>
      <c r="I181" s="299" t="str">
        <f>IF(IFERROR(HLOOKUP(I149,'Appraisal Inputs'!$C$346:$BK$390,33,0),"")="","",IFERROR(HLOOKUP(I149,'Appraisal Inputs'!$C$346:$BK$390,33,0),""))</f>
        <v/>
      </c>
      <c r="J181" s="300" t="str">
        <f>IF(IFERROR(HLOOKUP(J149,'Appraisal Inputs'!$C$346:$BK$390,33,0),"")="","",IFERROR(HLOOKUP(J149,'Appraisal Inputs'!$C$346:$BK$390,33,0),""))</f>
        <v/>
      </c>
      <c r="K181" s="299" t="str">
        <f>IF(IFERROR(HLOOKUP(K149,'Appraisal Inputs'!$C$346:$BK$390,33,0),"")="","",IFERROR(HLOOKUP(K149,'Appraisal Inputs'!$C$346:$BK$390,33,0),""))</f>
        <v/>
      </c>
      <c r="L181" s="300" t="str">
        <f>IF(IFERROR(HLOOKUP(L149,'Appraisal Inputs'!$C$346:$BK$390,33,0),"")="","",IFERROR(HLOOKUP(L149,'Appraisal Inputs'!$C$346:$BK$390,33,0),""))</f>
        <v/>
      </c>
      <c r="M181" s="299" t="str">
        <f>IF(IFERROR(HLOOKUP(M149,'Appraisal Inputs'!$C$346:$BK$390,33,0),"")="","",IFERROR(HLOOKUP(M149,'Appraisal Inputs'!$C$346:$BK$390,33,0),""))</f>
        <v/>
      </c>
      <c r="N181" s="300" t="str">
        <f>IF(IFERROR(HLOOKUP(N149,'Appraisal Inputs'!$C$346:$BK$390,33,0),"")="","",IFERROR(HLOOKUP(N149,'Appraisal Inputs'!$C$346:$BK$390,33,0),""))</f>
        <v/>
      </c>
      <c r="O181" s="299" t="str">
        <f>IF(IFERROR(HLOOKUP(O149,'Appraisal Inputs'!$C$346:$BK$390,33,0),"")="","",IFERROR(HLOOKUP(O149,'Appraisal Inputs'!$C$346:$BK$390,33,0),""))</f>
        <v/>
      </c>
      <c r="P181" s="300" t="str">
        <f>IF(IFERROR(HLOOKUP(P149,'Appraisal Inputs'!$C$346:$BK$390,33,0),"")="","",IFERROR(HLOOKUP(P149,'Appraisal Inputs'!$C$346:$BK$390,33,0),""))</f>
        <v/>
      </c>
      <c r="Q181" s="299" t="str">
        <f>IF(IFERROR(HLOOKUP(Q149,'Appraisal Inputs'!$C$346:$BK$390,33,0),"")="","",IFERROR(HLOOKUP(Q149,'Appraisal Inputs'!$C$346:$BK$390,33,0),""))</f>
        <v/>
      </c>
      <c r="R181" s="300" t="str">
        <f>IF(IFERROR(HLOOKUP(R149,'Appraisal Inputs'!$C$346:$BK$390,33,0),"")="","",IFERROR(HLOOKUP(R149,'Appraisal Inputs'!$C$346:$BK$390,33,0),""))</f>
        <v/>
      </c>
      <c r="S181" s="299" t="str">
        <f>IF(IFERROR(HLOOKUP(S149,'Appraisal Inputs'!$C$346:$BK$390,33,0),"")="","",IFERROR(HLOOKUP(S149,'Appraisal Inputs'!$C$346:$BK$390,33,0),""))</f>
        <v/>
      </c>
      <c r="T181" s="300" t="str">
        <f>IF(IFERROR(HLOOKUP(T149,'Appraisal Inputs'!$C$346:$BK$390,33,0),"")="","",IFERROR(HLOOKUP(T149,'Appraisal Inputs'!$C$346:$BK$390,33,0),""))</f>
        <v/>
      </c>
      <c r="U181" s="299" t="str">
        <f>IF(IFERROR(HLOOKUP(U149,'Appraisal Inputs'!$C$346:$BK$390,33,0),"")="","",IFERROR(HLOOKUP(U149,'Appraisal Inputs'!$C$346:$BK$390,33,0),""))</f>
        <v/>
      </c>
      <c r="V181" s="300" t="str">
        <f>IF(IFERROR(HLOOKUP(V149,'Appraisal Inputs'!$C$346:$BK$390,33,0),"")="","",IFERROR(HLOOKUP(V149,'Appraisal Inputs'!$C$346:$BK$390,33,0),""))</f>
        <v/>
      </c>
      <c r="W181" s="299" t="str">
        <f>IF(IFERROR(HLOOKUP(W149,'Appraisal Inputs'!$C$346:$BK$390,33,0),"")="","",IFERROR(HLOOKUP(W149,'Appraisal Inputs'!$C$346:$BK$390,33,0),""))</f>
        <v/>
      </c>
      <c r="X181" s="300" t="str">
        <f>IF(IFERROR(HLOOKUP(X149,'Appraisal Inputs'!$C$346:$BK$390,33,0),"")="","",IFERROR(HLOOKUP(X149,'Appraisal Inputs'!$C$346:$BK$390,33,0),""))</f>
        <v/>
      </c>
      <c r="Y181" s="299" t="str">
        <f>IF(IFERROR(HLOOKUP(Y149,'Appraisal Inputs'!$C$346:$BK$390,33,0),"")="","",IFERROR(HLOOKUP(Y149,'Appraisal Inputs'!$C$346:$BK$390,33,0),""))</f>
        <v/>
      </c>
      <c r="Z181" s="300" t="str">
        <f>IF(IFERROR(HLOOKUP(Z149,'Appraisal Inputs'!$C$346:$BK$390,33,0),"")="","",IFERROR(HLOOKUP(Z149,'Appraisal Inputs'!$C$346:$BK$390,33,0),""))</f>
        <v/>
      </c>
      <c r="AA181" s="299" t="str">
        <f>IF(IFERROR(HLOOKUP(AA149,'Appraisal Inputs'!$C$346:$BK$390,33,0),"")="","",IFERROR(HLOOKUP(AA149,'Appraisal Inputs'!$C$346:$BK$390,33,0),""))</f>
        <v/>
      </c>
      <c r="AB181" s="300" t="str">
        <f>IF(IFERROR(HLOOKUP(AB149,'Appraisal Inputs'!$C$346:$BK$390,33,0),"")="","",IFERROR(HLOOKUP(AB149,'Appraisal Inputs'!$C$346:$BK$390,33,0),""))</f>
        <v/>
      </c>
      <c r="AC181" s="299" t="str">
        <f>IF(IFERROR(HLOOKUP(AC149,'Appraisal Inputs'!$C$346:$BK$390,33,0),"")="","",IFERROR(HLOOKUP(AC149,'Appraisal Inputs'!$C$346:$BK$390,33,0),""))</f>
        <v/>
      </c>
      <c r="AD181" s="300" t="str">
        <f>IF(IFERROR(HLOOKUP(AD149,'Appraisal Inputs'!$C$346:$BK$390,33,0),"")="","",IFERROR(HLOOKUP(AD149,'Appraisal Inputs'!$C$346:$BK$390,33,0),""))</f>
        <v/>
      </c>
      <c r="AE181" s="299" t="str">
        <f>IF(IFERROR(HLOOKUP(AE149,'Appraisal Inputs'!$C$346:$BK$390,33,0),"")="","",IFERROR(HLOOKUP(AE149,'Appraisal Inputs'!$C$346:$BK$390,33,0),""))</f>
        <v/>
      </c>
      <c r="AF181" s="300" t="str">
        <f>IF(IFERROR(HLOOKUP(AF149,'Appraisal Inputs'!$C$346:$BK$390,33,0),"")="","",IFERROR(HLOOKUP(AF149,'Appraisal Inputs'!$C$346:$BK$390,33,0),""))</f>
        <v/>
      </c>
      <c r="AG181" s="299" t="str">
        <f>IF(IFERROR(HLOOKUP(AG149,'Appraisal Inputs'!$C$346:$BK$390,33,0),"")="","",IFERROR(HLOOKUP(AG149,'Appraisal Inputs'!$C$346:$BK$390,33,0),""))</f>
        <v/>
      </c>
      <c r="AH181" s="300" t="str">
        <f>IF(IFERROR(HLOOKUP(AH149,'Appraisal Inputs'!$C$346:$BK$390,33,0),"")="","",IFERROR(HLOOKUP(AH149,'Appraisal Inputs'!$C$346:$BK$390,33,0),""))</f>
        <v/>
      </c>
      <c r="AI181" s="299" t="str">
        <f>IF(IFERROR(HLOOKUP(AI149,'Appraisal Inputs'!$C$346:$BK$390,33,0),"")="","",IFERROR(HLOOKUP(AI149,'Appraisal Inputs'!$C$346:$BK$390,33,0),""))</f>
        <v/>
      </c>
      <c r="AJ181" s="300" t="str">
        <f>IF(IFERROR(HLOOKUP(AJ149,'Appraisal Inputs'!$C$346:$BK$390,33,0),"")="","",IFERROR(HLOOKUP(AJ149,'Appraisal Inputs'!$C$346:$BK$390,33,0),""))</f>
        <v/>
      </c>
      <c r="AK181" s="299" t="str">
        <f>IF(IFERROR(HLOOKUP(AK149,'Appraisal Inputs'!$C$346:$BK$390,33,0),"")="","",IFERROR(HLOOKUP(AK149,'Appraisal Inputs'!$C$346:$BK$390,33,0),""))</f>
        <v/>
      </c>
      <c r="AL181" s="300" t="str">
        <f>IF(IFERROR(HLOOKUP(AL149,'Appraisal Inputs'!$C$346:$BK$390,33,0),"")="","",IFERROR(HLOOKUP(AL149,'Appraisal Inputs'!$C$346:$BK$390,33,0),""))</f>
        <v/>
      </c>
      <c r="AM181" s="299" t="str">
        <f>IF(IFERROR(HLOOKUP(AM149,'Appraisal Inputs'!$C$346:$BK$390,33,0),"")="","",IFERROR(HLOOKUP(AM149,'Appraisal Inputs'!$C$346:$BK$390,33,0),""))</f>
        <v/>
      </c>
      <c r="AN181" s="300" t="str">
        <f>IF(IFERROR(HLOOKUP(AN149,'Appraisal Inputs'!$C$346:$BK$390,33,0),"")="","",IFERROR(HLOOKUP(AN149,'Appraisal Inputs'!$C$346:$BK$390,33,0),""))</f>
        <v/>
      </c>
      <c r="AO181" s="299" t="str">
        <f>IF(IFERROR(HLOOKUP(AO149,'Appraisal Inputs'!$C$346:$BK$390,33,0),"")="","",IFERROR(HLOOKUP(AO149,'Appraisal Inputs'!$C$346:$BK$390,33,0),""))</f>
        <v/>
      </c>
      <c r="AP181" s="300" t="str">
        <f>IF(IFERROR(HLOOKUP(AP149,'Appraisal Inputs'!$C$346:$BK$390,33,0),"")="","",IFERROR(HLOOKUP(AP149,'Appraisal Inputs'!$C$346:$BK$390,33,0),""))</f>
        <v/>
      </c>
      <c r="AQ181" s="299" t="str">
        <f>IF(IFERROR(HLOOKUP(AQ149,'Appraisal Inputs'!$C$346:$BK$390,33,0),"")="","",IFERROR(HLOOKUP(AQ149,'Appraisal Inputs'!$C$346:$BK$390,33,0),""))</f>
        <v/>
      </c>
      <c r="AR181" s="300" t="str">
        <f>IF(IFERROR(HLOOKUP(AR149,'Appraisal Inputs'!$C$346:$BK$390,33,0),"")="","",IFERROR(HLOOKUP(AR149,'Appraisal Inputs'!$C$346:$BK$390,33,0),""))</f>
        <v/>
      </c>
      <c r="AS181" s="299" t="str">
        <f>IF(IFERROR(HLOOKUP(AS149,'Appraisal Inputs'!$C$346:$BK$390,33,0),"")="","",IFERROR(HLOOKUP(AS149,'Appraisal Inputs'!$C$346:$BK$390,33,0),""))</f>
        <v/>
      </c>
      <c r="AT181" s="300" t="str">
        <f>IF(IFERROR(HLOOKUP(AT149,'Appraisal Inputs'!$C$346:$BK$390,33,0),"")="","",IFERROR(HLOOKUP(AT149,'Appraisal Inputs'!$C$346:$BK$390,33,0),""))</f>
        <v/>
      </c>
      <c r="AU181" s="299" t="str">
        <f>IF(IFERROR(HLOOKUP(AU149,'Appraisal Inputs'!$C$346:$BK$390,33,0),"")="","",IFERROR(HLOOKUP(AU149,'Appraisal Inputs'!$C$346:$BK$390,33,0),""))</f>
        <v/>
      </c>
      <c r="AV181" s="300" t="str">
        <f>IF(IFERROR(HLOOKUP(AV149,'Appraisal Inputs'!$C$346:$BK$390,33,0),"")="","",IFERROR(HLOOKUP(AV149,'Appraisal Inputs'!$C$346:$BK$390,33,0),""))</f>
        <v/>
      </c>
      <c r="AW181" s="299" t="str">
        <f>IF(IFERROR(HLOOKUP(AW149,'Appraisal Inputs'!$C$346:$BK$390,33,0),"")="","",IFERROR(HLOOKUP(AW149,'Appraisal Inputs'!$C$346:$BK$390,33,0),""))</f>
        <v/>
      </c>
      <c r="AX181" s="300" t="str">
        <f>IF(IFERROR(HLOOKUP(AX149,'Appraisal Inputs'!$C$346:$BK$390,33,0),"")="","",IFERROR(HLOOKUP(AX149,'Appraisal Inputs'!$C$346:$BK$390,33,0),""))</f>
        <v/>
      </c>
      <c r="AY181" s="299" t="str">
        <f>IF(IFERROR(HLOOKUP(AY149,'Appraisal Inputs'!$C$346:$BK$390,33,0),"")="","",IFERROR(HLOOKUP(AY149,'Appraisal Inputs'!$C$346:$BK$390,33,0),""))</f>
        <v/>
      </c>
      <c r="AZ181" s="300" t="str">
        <f>IF(IFERROR(HLOOKUP(AZ149,'Appraisal Inputs'!$C$346:$BK$390,33,0),"")="","",IFERROR(HLOOKUP(AZ149,'Appraisal Inputs'!$C$346:$BK$390,33,0),""))</f>
        <v/>
      </c>
      <c r="BA181" s="299" t="str">
        <f>IF(IFERROR(HLOOKUP(BA149,'Appraisal Inputs'!$C$346:$BK$390,33,0),"")="","",IFERROR(HLOOKUP(BA149,'Appraisal Inputs'!$C$346:$BK$390,33,0),""))</f>
        <v/>
      </c>
      <c r="BB181" s="300" t="str">
        <f>IF(IFERROR(HLOOKUP(BB149,'Appraisal Inputs'!$C$346:$BK$390,33,0),"")="","",IFERROR(HLOOKUP(BB149,'Appraisal Inputs'!$C$346:$BK$390,33,0),""))</f>
        <v/>
      </c>
      <c r="BC181" s="299" t="str">
        <f>IF(IFERROR(HLOOKUP(BC149,'Appraisal Inputs'!$C$346:$BK$390,33,0),"")="","",IFERROR(HLOOKUP(BC149,'Appraisal Inputs'!$C$346:$BK$390,33,0),""))</f>
        <v/>
      </c>
      <c r="BD181" s="300" t="str">
        <f>IF(IFERROR(HLOOKUP(BD149,'Appraisal Inputs'!$C$346:$BK$390,33,0),"")="","",IFERROR(HLOOKUP(BD149,'Appraisal Inputs'!$C$346:$BK$390,33,0),""))</f>
        <v/>
      </c>
      <c r="BE181" s="299" t="str">
        <f>IF(IFERROR(HLOOKUP(BE149,'Appraisal Inputs'!$C$346:$BK$390,33,0),"")="","",IFERROR(HLOOKUP(BE149,'Appraisal Inputs'!$C$346:$BK$390,33,0),""))</f>
        <v/>
      </c>
      <c r="BF181" s="300" t="str">
        <f>IF(IFERROR(HLOOKUP(BF149,'Appraisal Inputs'!$C$346:$BK$390,33,0),"")="","",IFERROR(HLOOKUP(BF149,'Appraisal Inputs'!$C$346:$BK$390,33,0),""))</f>
        <v/>
      </c>
      <c r="BG181" s="299" t="str">
        <f>IF(IFERROR(HLOOKUP(BG149,'Appraisal Inputs'!$C$346:$BK$390,33,0),"")="","",IFERROR(HLOOKUP(BG149,'Appraisal Inputs'!$C$346:$BK$390,33,0),""))</f>
        <v/>
      </c>
      <c r="BH181" s="300" t="str">
        <f>IF(IFERROR(HLOOKUP(BH149,'Appraisal Inputs'!$C$346:$BK$390,33,0),"")="","",IFERROR(HLOOKUP(BH149,'Appraisal Inputs'!$C$346:$BK$390,33,0),""))</f>
        <v/>
      </c>
      <c r="BI181" s="299" t="str">
        <f>IF(IFERROR(HLOOKUP(BI149,'Appraisal Inputs'!$C$346:$BK$390,33,0),"")="","",IFERROR(HLOOKUP(BI149,'Appraisal Inputs'!$C$346:$BK$390,33,0),""))</f>
        <v/>
      </c>
      <c r="BJ181" s="315" t="str">
        <f>IF(IFERROR(HLOOKUP(BJ149,'Appraisal Inputs'!$C$346:$BK$390,33,0),"")="","",IFERROR(HLOOKUP(BJ149,'Appraisal Inputs'!$C$346:$BK$390,33,0),""))</f>
        <v/>
      </c>
      <c r="BL181" s="299">
        <f t="shared" si="7"/>
        <v>0</v>
      </c>
      <c r="BM181" s="318" t="str">
        <f t="shared" si="6"/>
        <v>No</v>
      </c>
    </row>
    <row r="182" spans="1:65" x14ac:dyDescent="0.25">
      <c r="A182" s="86"/>
      <c r="B182" s="143" t="str">
        <f>'Appraisal Inputs'!C379</f>
        <v>Comp 30</v>
      </c>
      <c r="C182" s="299" t="str">
        <f>IF(IFERROR(HLOOKUP(C149,'Appraisal Inputs'!$C$346:$BK$390,34,0),"")="","",IFERROR(HLOOKUP(C149,'Appraisal Inputs'!$C$346:$BK$390,34,0),""))</f>
        <v/>
      </c>
      <c r="D182" s="300" t="str">
        <f>IF(IFERROR(HLOOKUP(D149,'Appraisal Inputs'!$C$346:$BK$390,34,0),"")="","",IFERROR(HLOOKUP(D149,'Appraisal Inputs'!$C$346:$BK$390,34,0),""))</f>
        <v/>
      </c>
      <c r="E182" s="299" t="str">
        <f>IF(IFERROR(HLOOKUP(E149,'Appraisal Inputs'!$C$346:$BK$390,34,0),"")="","",IFERROR(HLOOKUP(E149,'Appraisal Inputs'!$C$346:$BK$390,34,0),""))</f>
        <v/>
      </c>
      <c r="F182" s="300" t="str">
        <f>IF(IFERROR(HLOOKUP(F149,'Appraisal Inputs'!$C$346:$BK$390,34,0),"")="","",IFERROR(HLOOKUP(F149,'Appraisal Inputs'!$C$346:$BK$390,34,0),""))</f>
        <v/>
      </c>
      <c r="G182" s="299" t="str">
        <f>IF(IFERROR(HLOOKUP(G149,'Appraisal Inputs'!$C$346:$BK$390,34,0),"")="","",IFERROR(HLOOKUP(G149,'Appraisal Inputs'!$C$346:$BK$390,34,0),""))</f>
        <v/>
      </c>
      <c r="H182" s="300" t="str">
        <f>IF(IFERROR(HLOOKUP(H149,'Appraisal Inputs'!$C$346:$BK$390,34,0),"")="","",IFERROR(HLOOKUP(H149,'Appraisal Inputs'!$C$346:$BK$390,34,0),""))</f>
        <v/>
      </c>
      <c r="I182" s="299" t="str">
        <f>IF(IFERROR(HLOOKUP(I149,'Appraisal Inputs'!$C$346:$BK$390,34,0),"")="","",IFERROR(HLOOKUP(I149,'Appraisal Inputs'!$C$346:$BK$390,34,0),""))</f>
        <v/>
      </c>
      <c r="J182" s="300" t="str">
        <f>IF(IFERROR(HLOOKUP(J149,'Appraisal Inputs'!$C$346:$BK$390,34,0),"")="","",IFERROR(HLOOKUP(J149,'Appraisal Inputs'!$C$346:$BK$390,34,0),""))</f>
        <v/>
      </c>
      <c r="K182" s="299" t="str">
        <f>IF(IFERROR(HLOOKUP(K149,'Appraisal Inputs'!$C$346:$BK$390,34,0),"")="","",IFERROR(HLOOKUP(K149,'Appraisal Inputs'!$C$346:$BK$390,34,0),""))</f>
        <v/>
      </c>
      <c r="L182" s="300" t="str">
        <f>IF(IFERROR(HLOOKUP(L149,'Appraisal Inputs'!$C$346:$BK$390,34,0),"")="","",IFERROR(HLOOKUP(L149,'Appraisal Inputs'!$C$346:$BK$390,34,0),""))</f>
        <v/>
      </c>
      <c r="M182" s="299" t="str">
        <f>IF(IFERROR(HLOOKUP(M149,'Appraisal Inputs'!$C$346:$BK$390,34,0),"")="","",IFERROR(HLOOKUP(M149,'Appraisal Inputs'!$C$346:$BK$390,34,0),""))</f>
        <v/>
      </c>
      <c r="N182" s="300" t="str">
        <f>IF(IFERROR(HLOOKUP(N149,'Appraisal Inputs'!$C$346:$BK$390,34,0),"")="","",IFERROR(HLOOKUP(N149,'Appraisal Inputs'!$C$346:$BK$390,34,0),""))</f>
        <v/>
      </c>
      <c r="O182" s="299" t="str">
        <f>IF(IFERROR(HLOOKUP(O149,'Appraisal Inputs'!$C$346:$BK$390,34,0),"")="","",IFERROR(HLOOKUP(O149,'Appraisal Inputs'!$C$346:$BK$390,34,0),""))</f>
        <v/>
      </c>
      <c r="P182" s="300" t="str">
        <f>IF(IFERROR(HLOOKUP(P149,'Appraisal Inputs'!$C$346:$BK$390,34,0),"")="","",IFERROR(HLOOKUP(P149,'Appraisal Inputs'!$C$346:$BK$390,34,0),""))</f>
        <v/>
      </c>
      <c r="Q182" s="299" t="str">
        <f>IF(IFERROR(HLOOKUP(Q149,'Appraisal Inputs'!$C$346:$BK$390,34,0),"")="","",IFERROR(HLOOKUP(Q149,'Appraisal Inputs'!$C$346:$BK$390,34,0),""))</f>
        <v/>
      </c>
      <c r="R182" s="300" t="str">
        <f>IF(IFERROR(HLOOKUP(R149,'Appraisal Inputs'!$C$346:$BK$390,34,0),"")="","",IFERROR(HLOOKUP(R149,'Appraisal Inputs'!$C$346:$BK$390,34,0),""))</f>
        <v/>
      </c>
      <c r="S182" s="299" t="str">
        <f>IF(IFERROR(HLOOKUP(S149,'Appraisal Inputs'!$C$346:$BK$390,34,0),"")="","",IFERROR(HLOOKUP(S149,'Appraisal Inputs'!$C$346:$BK$390,34,0),""))</f>
        <v/>
      </c>
      <c r="T182" s="300" t="str">
        <f>IF(IFERROR(HLOOKUP(T149,'Appraisal Inputs'!$C$346:$BK$390,34,0),"")="","",IFERROR(HLOOKUP(T149,'Appraisal Inputs'!$C$346:$BK$390,34,0),""))</f>
        <v/>
      </c>
      <c r="U182" s="299" t="str">
        <f>IF(IFERROR(HLOOKUP(U149,'Appraisal Inputs'!$C$346:$BK$390,34,0),"")="","",IFERROR(HLOOKUP(U149,'Appraisal Inputs'!$C$346:$BK$390,34,0),""))</f>
        <v/>
      </c>
      <c r="V182" s="300" t="str">
        <f>IF(IFERROR(HLOOKUP(V149,'Appraisal Inputs'!$C$346:$BK$390,34,0),"")="","",IFERROR(HLOOKUP(V149,'Appraisal Inputs'!$C$346:$BK$390,34,0),""))</f>
        <v/>
      </c>
      <c r="W182" s="299" t="str">
        <f>IF(IFERROR(HLOOKUP(W149,'Appraisal Inputs'!$C$346:$BK$390,34,0),"")="","",IFERROR(HLOOKUP(W149,'Appraisal Inputs'!$C$346:$BK$390,34,0),""))</f>
        <v/>
      </c>
      <c r="X182" s="300" t="str">
        <f>IF(IFERROR(HLOOKUP(X149,'Appraisal Inputs'!$C$346:$BK$390,34,0),"")="","",IFERROR(HLOOKUP(X149,'Appraisal Inputs'!$C$346:$BK$390,34,0),""))</f>
        <v/>
      </c>
      <c r="Y182" s="299" t="str">
        <f>IF(IFERROR(HLOOKUP(Y149,'Appraisal Inputs'!$C$346:$BK$390,34,0),"")="","",IFERROR(HLOOKUP(Y149,'Appraisal Inputs'!$C$346:$BK$390,34,0),""))</f>
        <v/>
      </c>
      <c r="Z182" s="300" t="str">
        <f>IF(IFERROR(HLOOKUP(Z149,'Appraisal Inputs'!$C$346:$BK$390,34,0),"")="","",IFERROR(HLOOKUP(Z149,'Appraisal Inputs'!$C$346:$BK$390,34,0),""))</f>
        <v/>
      </c>
      <c r="AA182" s="299" t="str">
        <f>IF(IFERROR(HLOOKUP(AA149,'Appraisal Inputs'!$C$346:$BK$390,34,0),"")="","",IFERROR(HLOOKUP(AA149,'Appraisal Inputs'!$C$346:$BK$390,34,0),""))</f>
        <v/>
      </c>
      <c r="AB182" s="300" t="str">
        <f>IF(IFERROR(HLOOKUP(AB149,'Appraisal Inputs'!$C$346:$BK$390,34,0),"")="","",IFERROR(HLOOKUP(AB149,'Appraisal Inputs'!$C$346:$BK$390,34,0),""))</f>
        <v/>
      </c>
      <c r="AC182" s="299" t="str">
        <f>IF(IFERROR(HLOOKUP(AC149,'Appraisal Inputs'!$C$346:$BK$390,34,0),"")="","",IFERROR(HLOOKUP(AC149,'Appraisal Inputs'!$C$346:$BK$390,34,0),""))</f>
        <v/>
      </c>
      <c r="AD182" s="300" t="str">
        <f>IF(IFERROR(HLOOKUP(AD149,'Appraisal Inputs'!$C$346:$BK$390,34,0),"")="","",IFERROR(HLOOKUP(AD149,'Appraisal Inputs'!$C$346:$BK$390,34,0),""))</f>
        <v/>
      </c>
      <c r="AE182" s="299" t="str">
        <f>IF(IFERROR(HLOOKUP(AE149,'Appraisal Inputs'!$C$346:$BK$390,34,0),"")="","",IFERROR(HLOOKUP(AE149,'Appraisal Inputs'!$C$346:$BK$390,34,0),""))</f>
        <v/>
      </c>
      <c r="AF182" s="300" t="str">
        <f>IF(IFERROR(HLOOKUP(AF149,'Appraisal Inputs'!$C$346:$BK$390,34,0),"")="","",IFERROR(HLOOKUP(AF149,'Appraisal Inputs'!$C$346:$BK$390,34,0),""))</f>
        <v/>
      </c>
      <c r="AG182" s="299" t="str">
        <f>IF(IFERROR(HLOOKUP(AG149,'Appraisal Inputs'!$C$346:$BK$390,34,0),"")="","",IFERROR(HLOOKUP(AG149,'Appraisal Inputs'!$C$346:$BK$390,34,0),""))</f>
        <v/>
      </c>
      <c r="AH182" s="300" t="str">
        <f>IF(IFERROR(HLOOKUP(AH149,'Appraisal Inputs'!$C$346:$BK$390,34,0),"")="","",IFERROR(HLOOKUP(AH149,'Appraisal Inputs'!$C$346:$BK$390,34,0),""))</f>
        <v/>
      </c>
      <c r="AI182" s="299" t="str">
        <f>IF(IFERROR(HLOOKUP(AI149,'Appraisal Inputs'!$C$346:$BK$390,34,0),"")="","",IFERROR(HLOOKUP(AI149,'Appraisal Inputs'!$C$346:$BK$390,34,0),""))</f>
        <v/>
      </c>
      <c r="AJ182" s="300" t="str">
        <f>IF(IFERROR(HLOOKUP(AJ149,'Appraisal Inputs'!$C$346:$BK$390,34,0),"")="","",IFERROR(HLOOKUP(AJ149,'Appraisal Inputs'!$C$346:$BK$390,34,0),""))</f>
        <v/>
      </c>
      <c r="AK182" s="299" t="str">
        <f>IF(IFERROR(HLOOKUP(AK149,'Appraisal Inputs'!$C$346:$BK$390,34,0),"")="","",IFERROR(HLOOKUP(AK149,'Appraisal Inputs'!$C$346:$BK$390,34,0),""))</f>
        <v/>
      </c>
      <c r="AL182" s="300" t="str">
        <f>IF(IFERROR(HLOOKUP(AL149,'Appraisal Inputs'!$C$346:$BK$390,34,0),"")="","",IFERROR(HLOOKUP(AL149,'Appraisal Inputs'!$C$346:$BK$390,34,0),""))</f>
        <v/>
      </c>
      <c r="AM182" s="299" t="str">
        <f>IF(IFERROR(HLOOKUP(AM149,'Appraisal Inputs'!$C$346:$BK$390,34,0),"")="","",IFERROR(HLOOKUP(AM149,'Appraisal Inputs'!$C$346:$BK$390,34,0),""))</f>
        <v/>
      </c>
      <c r="AN182" s="300" t="str">
        <f>IF(IFERROR(HLOOKUP(AN149,'Appraisal Inputs'!$C$346:$BK$390,34,0),"")="","",IFERROR(HLOOKUP(AN149,'Appraisal Inputs'!$C$346:$BK$390,34,0),""))</f>
        <v/>
      </c>
      <c r="AO182" s="299" t="str">
        <f>IF(IFERROR(HLOOKUP(AO149,'Appraisal Inputs'!$C$346:$BK$390,34,0),"")="","",IFERROR(HLOOKUP(AO149,'Appraisal Inputs'!$C$346:$BK$390,34,0),""))</f>
        <v/>
      </c>
      <c r="AP182" s="300" t="str">
        <f>IF(IFERROR(HLOOKUP(AP149,'Appraisal Inputs'!$C$346:$BK$390,34,0),"")="","",IFERROR(HLOOKUP(AP149,'Appraisal Inputs'!$C$346:$BK$390,34,0),""))</f>
        <v/>
      </c>
      <c r="AQ182" s="299" t="str">
        <f>IF(IFERROR(HLOOKUP(AQ149,'Appraisal Inputs'!$C$346:$BK$390,34,0),"")="","",IFERROR(HLOOKUP(AQ149,'Appraisal Inputs'!$C$346:$BK$390,34,0),""))</f>
        <v/>
      </c>
      <c r="AR182" s="300" t="str">
        <f>IF(IFERROR(HLOOKUP(AR149,'Appraisal Inputs'!$C$346:$BK$390,34,0),"")="","",IFERROR(HLOOKUP(AR149,'Appraisal Inputs'!$C$346:$BK$390,34,0),""))</f>
        <v/>
      </c>
      <c r="AS182" s="299" t="str">
        <f>IF(IFERROR(HLOOKUP(AS149,'Appraisal Inputs'!$C$346:$BK$390,34,0),"")="","",IFERROR(HLOOKUP(AS149,'Appraisal Inputs'!$C$346:$BK$390,34,0),""))</f>
        <v/>
      </c>
      <c r="AT182" s="300" t="str">
        <f>IF(IFERROR(HLOOKUP(AT149,'Appraisal Inputs'!$C$346:$BK$390,34,0),"")="","",IFERROR(HLOOKUP(AT149,'Appraisal Inputs'!$C$346:$BK$390,34,0),""))</f>
        <v/>
      </c>
      <c r="AU182" s="299" t="str">
        <f>IF(IFERROR(HLOOKUP(AU149,'Appraisal Inputs'!$C$346:$BK$390,34,0),"")="","",IFERROR(HLOOKUP(AU149,'Appraisal Inputs'!$C$346:$BK$390,34,0),""))</f>
        <v/>
      </c>
      <c r="AV182" s="300" t="str">
        <f>IF(IFERROR(HLOOKUP(AV149,'Appraisal Inputs'!$C$346:$BK$390,34,0),"")="","",IFERROR(HLOOKUP(AV149,'Appraisal Inputs'!$C$346:$BK$390,34,0),""))</f>
        <v/>
      </c>
      <c r="AW182" s="299" t="str">
        <f>IF(IFERROR(HLOOKUP(AW149,'Appraisal Inputs'!$C$346:$BK$390,34,0),"")="","",IFERROR(HLOOKUP(AW149,'Appraisal Inputs'!$C$346:$BK$390,34,0),""))</f>
        <v/>
      </c>
      <c r="AX182" s="300" t="str">
        <f>IF(IFERROR(HLOOKUP(AX149,'Appraisal Inputs'!$C$346:$BK$390,34,0),"")="","",IFERROR(HLOOKUP(AX149,'Appraisal Inputs'!$C$346:$BK$390,34,0),""))</f>
        <v/>
      </c>
      <c r="AY182" s="299" t="str">
        <f>IF(IFERROR(HLOOKUP(AY149,'Appraisal Inputs'!$C$346:$BK$390,34,0),"")="","",IFERROR(HLOOKUP(AY149,'Appraisal Inputs'!$C$346:$BK$390,34,0),""))</f>
        <v/>
      </c>
      <c r="AZ182" s="300" t="str">
        <f>IF(IFERROR(HLOOKUP(AZ149,'Appraisal Inputs'!$C$346:$BK$390,34,0),"")="","",IFERROR(HLOOKUP(AZ149,'Appraisal Inputs'!$C$346:$BK$390,34,0),""))</f>
        <v/>
      </c>
      <c r="BA182" s="299" t="str">
        <f>IF(IFERROR(HLOOKUP(BA149,'Appraisal Inputs'!$C$346:$BK$390,34,0),"")="","",IFERROR(HLOOKUP(BA149,'Appraisal Inputs'!$C$346:$BK$390,34,0),""))</f>
        <v/>
      </c>
      <c r="BB182" s="300" t="str">
        <f>IF(IFERROR(HLOOKUP(BB149,'Appraisal Inputs'!$C$346:$BK$390,34,0),"")="","",IFERROR(HLOOKUP(BB149,'Appraisal Inputs'!$C$346:$BK$390,34,0),""))</f>
        <v/>
      </c>
      <c r="BC182" s="299" t="str">
        <f>IF(IFERROR(HLOOKUP(BC149,'Appraisal Inputs'!$C$346:$BK$390,34,0),"")="","",IFERROR(HLOOKUP(BC149,'Appraisal Inputs'!$C$346:$BK$390,34,0),""))</f>
        <v/>
      </c>
      <c r="BD182" s="300" t="str">
        <f>IF(IFERROR(HLOOKUP(BD149,'Appraisal Inputs'!$C$346:$BK$390,34,0),"")="","",IFERROR(HLOOKUP(BD149,'Appraisal Inputs'!$C$346:$BK$390,34,0),""))</f>
        <v/>
      </c>
      <c r="BE182" s="299" t="str">
        <f>IF(IFERROR(HLOOKUP(BE149,'Appraisal Inputs'!$C$346:$BK$390,34,0),"")="","",IFERROR(HLOOKUP(BE149,'Appraisal Inputs'!$C$346:$BK$390,34,0),""))</f>
        <v/>
      </c>
      <c r="BF182" s="300" t="str">
        <f>IF(IFERROR(HLOOKUP(BF149,'Appraisal Inputs'!$C$346:$BK$390,34,0),"")="","",IFERROR(HLOOKUP(BF149,'Appraisal Inputs'!$C$346:$BK$390,34,0),""))</f>
        <v/>
      </c>
      <c r="BG182" s="299" t="str">
        <f>IF(IFERROR(HLOOKUP(BG149,'Appraisal Inputs'!$C$346:$BK$390,34,0),"")="","",IFERROR(HLOOKUP(BG149,'Appraisal Inputs'!$C$346:$BK$390,34,0),""))</f>
        <v/>
      </c>
      <c r="BH182" s="300" t="str">
        <f>IF(IFERROR(HLOOKUP(BH149,'Appraisal Inputs'!$C$346:$BK$390,34,0),"")="","",IFERROR(HLOOKUP(BH149,'Appraisal Inputs'!$C$346:$BK$390,34,0),""))</f>
        <v/>
      </c>
      <c r="BI182" s="299" t="str">
        <f>IF(IFERROR(HLOOKUP(BI149,'Appraisal Inputs'!$C$346:$BK$390,34,0),"")="","",IFERROR(HLOOKUP(BI149,'Appraisal Inputs'!$C$346:$BK$390,34,0),""))</f>
        <v/>
      </c>
      <c r="BJ182" s="315" t="str">
        <f>IF(IFERROR(HLOOKUP(BJ149,'Appraisal Inputs'!$C$346:$BK$390,34,0),"")="","",IFERROR(HLOOKUP(BJ149,'Appraisal Inputs'!$C$346:$BK$390,34,0),""))</f>
        <v/>
      </c>
      <c r="BL182" s="299">
        <f t="shared" si="7"/>
        <v>0</v>
      </c>
      <c r="BM182" s="318" t="str">
        <f t="shared" si="6"/>
        <v>No</v>
      </c>
    </row>
    <row r="183" spans="1:65" x14ac:dyDescent="0.25">
      <c r="A183" s="86"/>
      <c r="B183" s="143" t="str">
        <f>'Appraisal Inputs'!C380</f>
        <v>Comp 31</v>
      </c>
      <c r="C183" s="299" t="str">
        <f>IF(IFERROR(HLOOKUP(C149,'Appraisal Inputs'!$C$346:$BK$390,35,0),"")="","",IFERROR(HLOOKUP(C149,'Appraisal Inputs'!$C$346:$BK$390,35,0),""))</f>
        <v/>
      </c>
      <c r="D183" s="300" t="str">
        <f>IF(IFERROR(HLOOKUP(D149,'Appraisal Inputs'!$C$346:$BK$390,35,0),"")="","",IFERROR(HLOOKUP(D149,'Appraisal Inputs'!$C$346:$BK$390,35,0),""))</f>
        <v/>
      </c>
      <c r="E183" s="299" t="str">
        <f>IF(IFERROR(HLOOKUP(E149,'Appraisal Inputs'!$C$346:$BK$390,35,0),"")="","",IFERROR(HLOOKUP(E149,'Appraisal Inputs'!$C$346:$BK$390,35,0),""))</f>
        <v/>
      </c>
      <c r="F183" s="300" t="str">
        <f>IF(IFERROR(HLOOKUP(F149,'Appraisal Inputs'!$C$346:$BK$390,35,0),"")="","",IFERROR(HLOOKUP(F149,'Appraisal Inputs'!$C$346:$BK$390,35,0),""))</f>
        <v/>
      </c>
      <c r="G183" s="299" t="str">
        <f>IF(IFERROR(HLOOKUP(G149,'Appraisal Inputs'!$C$346:$BK$390,35,0),"")="","",IFERROR(HLOOKUP(G149,'Appraisal Inputs'!$C$346:$BK$390,35,0),""))</f>
        <v/>
      </c>
      <c r="H183" s="300" t="str">
        <f>IF(IFERROR(HLOOKUP(H149,'Appraisal Inputs'!$C$346:$BK$390,35,0),"")="","",IFERROR(HLOOKUP(H149,'Appraisal Inputs'!$C$346:$BK$390,35,0),""))</f>
        <v/>
      </c>
      <c r="I183" s="299" t="str">
        <f>IF(IFERROR(HLOOKUP(I149,'Appraisal Inputs'!$C$346:$BK$390,35,0),"")="","",IFERROR(HLOOKUP(I149,'Appraisal Inputs'!$C$346:$BK$390,35,0),""))</f>
        <v/>
      </c>
      <c r="J183" s="300" t="str">
        <f>IF(IFERROR(HLOOKUP(J149,'Appraisal Inputs'!$C$346:$BK$390,35,0),"")="","",IFERROR(HLOOKUP(J149,'Appraisal Inputs'!$C$346:$BK$390,35,0),""))</f>
        <v/>
      </c>
      <c r="K183" s="299" t="str">
        <f>IF(IFERROR(HLOOKUP(K149,'Appraisal Inputs'!$C$346:$BK$390,35,0),"")="","",IFERROR(HLOOKUP(K149,'Appraisal Inputs'!$C$346:$BK$390,35,0),""))</f>
        <v/>
      </c>
      <c r="L183" s="300" t="str">
        <f>IF(IFERROR(HLOOKUP(L149,'Appraisal Inputs'!$C$346:$BK$390,35,0),"")="","",IFERROR(HLOOKUP(L149,'Appraisal Inputs'!$C$346:$BK$390,35,0),""))</f>
        <v/>
      </c>
      <c r="M183" s="299" t="str">
        <f>IF(IFERROR(HLOOKUP(M149,'Appraisal Inputs'!$C$346:$BK$390,35,0),"")="","",IFERROR(HLOOKUP(M149,'Appraisal Inputs'!$C$346:$BK$390,35,0),""))</f>
        <v/>
      </c>
      <c r="N183" s="300" t="str">
        <f>IF(IFERROR(HLOOKUP(N149,'Appraisal Inputs'!$C$346:$BK$390,35,0),"")="","",IFERROR(HLOOKUP(N149,'Appraisal Inputs'!$C$346:$BK$390,35,0),""))</f>
        <v/>
      </c>
      <c r="O183" s="299" t="str">
        <f>IF(IFERROR(HLOOKUP(O149,'Appraisal Inputs'!$C$346:$BK$390,35,0),"")="","",IFERROR(HLOOKUP(O149,'Appraisal Inputs'!$C$346:$BK$390,35,0),""))</f>
        <v/>
      </c>
      <c r="P183" s="300" t="str">
        <f>IF(IFERROR(HLOOKUP(P149,'Appraisal Inputs'!$C$346:$BK$390,35,0),"")="","",IFERROR(HLOOKUP(P149,'Appraisal Inputs'!$C$346:$BK$390,35,0),""))</f>
        <v/>
      </c>
      <c r="Q183" s="299" t="str">
        <f>IF(IFERROR(HLOOKUP(Q149,'Appraisal Inputs'!$C$346:$BK$390,35,0),"")="","",IFERROR(HLOOKUP(Q149,'Appraisal Inputs'!$C$346:$BK$390,35,0),""))</f>
        <v/>
      </c>
      <c r="R183" s="300" t="str">
        <f>IF(IFERROR(HLOOKUP(R149,'Appraisal Inputs'!$C$346:$BK$390,35,0),"")="","",IFERROR(HLOOKUP(R149,'Appraisal Inputs'!$C$346:$BK$390,35,0),""))</f>
        <v/>
      </c>
      <c r="S183" s="299" t="str">
        <f>IF(IFERROR(HLOOKUP(S149,'Appraisal Inputs'!$C$346:$BK$390,35,0),"")="","",IFERROR(HLOOKUP(S149,'Appraisal Inputs'!$C$346:$BK$390,35,0),""))</f>
        <v/>
      </c>
      <c r="T183" s="300" t="str">
        <f>IF(IFERROR(HLOOKUP(T149,'Appraisal Inputs'!$C$346:$BK$390,35,0),"")="","",IFERROR(HLOOKUP(T149,'Appraisal Inputs'!$C$346:$BK$390,35,0),""))</f>
        <v/>
      </c>
      <c r="U183" s="299" t="str">
        <f>IF(IFERROR(HLOOKUP(U149,'Appraisal Inputs'!$C$346:$BK$390,35,0),"")="","",IFERROR(HLOOKUP(U149,'Appraisal Inputs'!$C$346:$BK$390,35,0),""))</f>
        <v/>
      </c>
      <c r="V183" s="300" t="str">
        <f>IF(IFERROR(HLOOKUP(V149,'Appraisal Inputs'!$C$346:$BK$390,35,0),"")="","",IFERROR(HLOOKUP(V149,'Appraisal Inputs'!$C$346:$BK$390,35,0),""))</f>
        <v/>
      </c>
      <c r="W183" s="299" t="str">
        <f>IF(IFERROR(HLOOKUP(W149,'Appraisal Inputs'!$C$346:$BK$390,35,0),"")="","",IFERROR(HLOOKUP(W149,'Appraisal Inputs'!$C$346:$BK$390,35,0),""))</f>
        <v/>
      </c>
      <c r="X183" s="300" t="str">
        <f>IF(IFERROR(HLOOKUP(X149,'Appraisal Inputs'!$C$346:$BK$390,35,0),"")="","",IFERROR(HLOOKUP(X149,'Appraisal Inputs'!$C$346:$BK$390,35,0),""))</f>
        <v/>
      </c>
      <c r="Y183" s="299" t="str">
        <f>IF(IFERROR(HLOOKUP(Y149,'Appraisal Inputs'!$C$346:$BK$390,35,0),"")="","",IFERROR(HLOOKUP(Y149,'Appraisal Inputs'!$C$346:$BK$390,35,0),""))</f>
        <v/>
      </c>
      <c r="Z183" s="300" t="str">
        <f>IF(IFERROR(HLOOKUP(Z149,'Appraisal Inputs'!$C$346:$BK$390,35,0),"")="","",IFERROR(HLOOKUP(Z149,'Appraisal Inputs'!$C$346:$BK$390,35,0),""))</f>
        <v/>
      </c>
      <c r="AA183" s="299" t="str">
        <f>IF(IFERROR(HLOOKUP(AA149,'Appraisal Inputs'!$C$346:$BK$390,35,0),"")="","",IFERROR(HLOOKUP(AA149,'Appraisal Inputs'!$C$346:$BK$390,35,0),""))</f>
        <v/>
      </c>
      <c r="AB183" s="300" t="str">
        <f>IF(IFERROR(HLOOKUP(AB149,'Appraisal Inputs'!$C$346:$BK$390,35,0),"")="","",IFERROR(HLOOKUP(AB149,'Appraisal Inputs'!$C$346:$BK$390,35,0),""))</f>
        <v/>
      </c>
      <c r="AC183" s="299" t="str">
        <f>IF(IFERROR(HLOOKUP(AC149,'Appraisal Inputs'!$C$346:$BK$390,35,0),"")="","",IFERROR(HLOOKUP(AC149,'Appraisal Inputs'!$C$346:$BK$390,35,0),""))</f>
        <v/>
      </c>
      <c r="AD183" s="300" t="str">
        <f>IF(IFERROR(HLOOKUP(AD149,'Appraisal Inputs'!$C$346:$BK$390,35,0),"")="","",IFERROR(HLOOKUP(AD149,'Appraisal Inputs'!$C$346:$BK$390,35,0),""))</f>
        <v/>
      </c>
      <c r="AE183" s="299" t="str">
        <f>IF(IFERROR(HLOOKUP(AE149,'Appraisal Inputs'!$C$346:$BK$390,35,0),"")="","",IFERROR(HLOOKUP(AE149,'Appraisal Inputs'!$C$346:$BK$390,35,0),""))</f>
        <v/>
      </c>
      <c r="AF183" s="300" t="str">
        <f>IF(IFERROR(HLOOKUP(AF149,'Appraisal Inputs'!$C$346:$BK$390,35,0),"")="","",IFERROR(HLOOKUP(AF149,'Appraisal Inputs'!$C$346:$BK$390,35,0),""))</f>
        <v/>
      </c>
      <c r="AG183" s="299" t="str">
        <f>IF(IFERROR(HLOOKUP(AG149,'Appraisal Inputs'!$C$346:$BK$390,35,0),"")="","",IFERROR(HLOOKUP(AG149,'Appraisal Inputs'!$C$346:$BK$390,35,0),""))</f>
        <v/>
      </c>
      <c r="AH183" s="300" t="str">
        <f>IF(IFERROR(HLOOKUP(AH149,'Appraisal Inputs'!$C$346:$BK$390,35,0),"")="","",IFERROR(HLOOKUP(AH149,'Appraisal Inputs'!$C$346:$BK$390,35,0),""))</f>
        <v/>
      </c>
      <c r="AI183" s="299" t="str">
        <f>IF(IFERROR(HLOOKUP(AI149,'Appraisal Inputs'!$C$346:$BK$390,35,0),"")="","",IFERROR(HLOOKUP(AI149,'Appraisal Inputs'!$C$346:$BK$390,35,0),""))</f>
        <v/>
      </c>
      <c r="AJ183" s="300" t="str">
        <f>IF(IFERROR(HLOOKUP(AJ149,'Appraisal Inputs'!$C$346:$BK$390,35,0),"")="","",IFERROR(HLOOKUP(AJ149,'Appraisal Inputs'!$C$346:$BK$390,35,0),""))</f>
        <v/>
      </c>
      <c r="AK183" s="299" t="str">
        <f>IF(IFERROR(HLOOKUP(AK149,'Appraisal Inputs'!$C$346:$BK$390,35,0),"")="","",IFERROR(HLOOKUP(AK149,'Appraisal Inputs'!$C$346:$BK$390,35,0),""))</f>
        <v/>
      </c>
      <c r="AL183" s="300" t="str">
        <f>IF(IFERROR(HLOOKUP(AL149,'Appraisal Inputs'!$C$346:$BK$390,35,0),"")="","",IFERROR(HLOOKUP(AL149,'Appraisal Inputs'!$C$346:$BK$390,35,0),""))</f>
        <v/>
      </c>
      <c r="AM183" s="299" t="str">
        <f>IF(IFERROR(HLOOKUP(AM149,'Appraisal Inputs'!$C$346:$BK$390,35,0),"")="","",IFERROR(HLOOKUP(AM149,'Appraisal Inputs'!$C$346:$BK$390,35,0),""))</f>
        <v/>
      </c>
      <c r="AN183" s="300" t="str">
        <f>IF(IFERROR(HLOOKUP(AN149,'Appraisal Inputs'!$C$346:$BK$390,35,0),"")="","",IFERROR(HLOOKUP(AN149,'Appraisal Inputs'!$C$346:$BK$390,35,0),""))</f>
        <v/>
      </c>
      <c r="AO183" s="299" t="str">
        <f>IF(IFERROR(HLOOKUP(AO149,'Appraisal Inputs'!$C$346:$BK$390,35,0),"")="","",IFERROR(HLOOKUP(AO149,'Appraisal Inputs'!$C$346:$BK$390,35,0),""))</f>
        <v/>
      </c>
      <c r="AP183" s="300" t="str">
        <f>IF(IFERROR(HLOOKUP(AP149,'Appraisal Inputs'!$C$346:$BK$390,35,0),"")="","",IFERROR(HLOOKUP(AP149,'Appraisal Inputs'!$C$346:$BK$390,35,0),""))</f>
        <v/>
      </c>
      <c r="AQ183" s="299" t="str">
        <f>IF(IFERROR(HLOOKUP(AQ149,'Appraisal Inputs'!$C$346:$BK$390,35,0),"")="","",IFERROR(HLOOKUP(AQ149,'Appraisal Inputs'!$C$346:$BK$390,35,0),""))</f>
        <v/>
      </c>
      <c r="AR183" s="300" t="str">
        <f>IF(IFERROR(HLOOKUP(AR149,'Appraisal Inputs'!$C$346:$BK$390,35,0),"")="","",IFERROR(HLOOKUP(AR149,'Appraisal Inputs'!$C$346:$BK$390,35,0),""))</f>
        <v/>
      </c>
      <c r="AS183" s="299" t="str">
        <f>IF(IFERROR(HLOOKUP(AS149,'Appraisal Inputs'!$C$346:$BK$390,35,0),"")="","",IFERROR(HLOOKUP(AS149,'Appraisal Inputs'!$C$346:$BK$390,35,0),""))</f>
        <v/>
      </c>
      <c r="AT183" s="300" t="str">
        <f>IF(IFERROR(HLOOKUP(AT149,'Appraisal Inputs'!$C$346:$BK$390,35,0),"")="","",IFERROR(HLOOKUP(AT149,'Appraisal Inputs'!$C$346:$BK$390,35,0),""))</f>
        <v/>
      </c>
      <c r="AU183" s="299" t="str">
        <f>IF(IFERROR(HLOOKUP(AU149,'Appraisal Inputs'!$C$346:$BK$390,35,0),"")="","",IFERROR(HLOOKUP(AU149,'Appraisal Inputs'!$C$346:$BK$390,35,0),""))</f>
        <v/>
      </c>
      <c r="AV183" s="300" t="str">
        <f>IF(IFERROR(HLOOKUP(AV149,'Appraisal Inputs'!$C$346:$BK$390,35,0),"")="","",IFERROR(HLOOKUP(AV149,'Appraisal Inputs'!$C$346:$BK$390,35,0),""))</f>
        <v/>
      </c>
      <c r="AW183" s="299" t="str">
        <f>IF(IFERROR(HLOOKUP(AW149,'Appraisal Inputs'!$C$346:$BK$390,35,0),"")="","",IFERROR(HLOOKUP(AW149,'Appraisal Inputs'!$C$346:$BK$390,35,0),""))</f>
        <v/>
      </c>
      <c r="AX183" s="300" t="str">
        <f>IF(IFERROR(HLOOKUP(AX149,'Appraisal Inputs'!$C$346:$BK$390,35,0),"")="","",IFERROR(HLOOKUP(AX149,'Appraisal Inputs'!$C$346:$BK$390,35,0),""))</f>
        <v/>
      </c>
      <c r="AY183" s="299" t="str">
        <f>IF(IFERROR(HLOOKUP(AY149,'Appraisal Inputs'!$C$346:$BK$390,35,0),"")="","",IFERROR(HLOOKUP(AY149,'Appraisal Inputs'!$C$346:$BK$390,35,0),""))</f>
        <v/>
      </c>
      <c r="AZ183" s="300" t="str">
        <f>IF(IFERROR(HLOOKUP(AZ149,'Appraisal Inputs'!$C$346:$BK$390,35,0),"")="","",IFERROR(HLOOKUP(AZ149,'Appraisal Inputs'!$C$346:$BK$390,35,0),""))</f>
        <v/>
      </c>
      <c r="BA183" s="299" t="str">
        <f>IF(IFERROR(HLOOKUP(BA149,'Appraisal Inputs'!$C$346:$BK$390,35,0),"")="","",IFERROR(HLOOKUP(BA149,'Appraisal Inputs'!$C$346:$BK$390,35,0),""))</f>
        <v/>
      </c>
      <c r="BB183" s="300" t="str">
        <f>IF(IFERROR(HLOOKUP(BB149,'Appraisal Inputs'!$C$346:$BK$390,35,0),"")="","",IFERROR(HLOOKUP(BB149,'Appraisal Inputs'!$C$346:$BK$390,35,0),""))</f>
        <v/>
      </c>
      <c r="BC183" s="299" t="str">
        <f>IF(IFERROR(HLOOKUP(BC149,'Appraisal Inputs'!$C$346:$BK$390,35,0),"")="","",IFERROR(HLOOKUP(BC149,'Appraisal Inputs'!$C$346:$BK$390,35,0),""))</f>
        <v/>
      </c>
      <c r="BD183" s="300" t="str">
        <f>IF(IFERROR(HLOOKUP(BD149,'Appraisal Inputs'!$C$346:$BK$390,35,0),"")="","",IFERROR(HLOOKUP(BD149,'Appraisal Inputs'!$C$346:$BK$390,35,0),""))</f>
        <v/>
      </c>
      <c r="BE183" s="299" t="str">
        <f>IF(IFERROR(HLOOKUP(BE149,'Appraisal Inputs'!$C$346:$BK$390,35,0),"")="","",IFERROR(HLOOKUP(BE149,'Appraisal Inputs'!$C$346:$BK$390,35,0),""))</f>
        <v/>
      </c>
      <c r="BF183" s="300" t="str">
        <f>IF(IFERROR(HLOOKUP(BF149,'Appraisal Inputs'!$C$346:$BK$390,35,0),"")="","",IFERROR(HLOOKUP(BF149,'Appraisal Inputs'!$C$346:$BK$390,35,0),""))</f>
        <v/>
      </c>
      <c r="BG183" s="299" t="str">
        <f>IF(IFERROR(HLOOKUP(BG149,'Appraisal Inputs'!$C$346:$BK$390,35,0),"")="","",IFERROR(HLOOKUP(BG149,'Appraisal Inputs'!$C$346:$BK$390,35,0),""))</f>
        <v/>
      </c>
      <c r="BH183" s="300" t="str">
        <f>IF(IFERROR(HLOOKUP(BH149,'Appraisal Inputs'!$C$346:$BK$390,35,0),"")="","",IFERROR(HLOOKUP(BH149,'Appraisal Inputs'!$C$346:$BK$390,35,0),""))</f>
        <v/>
      </c>
      <c r="BI183" s="299" t="str">
        <f>IF(IFERROR(HLOOKUP(BI149,'Appraisal Inputs'!$C$346:$BK$390,35,0),"")="","",IFERROR(HLOOKUP(BI149,'Appraisal Inputs'!$C$346:$BK$390,35,0),""))</f>
        <v/>
      </c>
      <c r="BJ183" s="315" t="str">
        <f>IF(IFERROR(HLOOKUP(BJ149,'Appraisal Inputs'!$C$346:$BK$390,35,0),"")="","",IFERROR(HLOOKUP(BJ149,'Appraisal Inputs'!$C$346:$BK$390,35,0),""))</f>
        <v/>
      </c>
      <c r="BL183" s="299">
        <f t="shared" si="7"/>
        <v>0</v>
      </c>
      <c r="BM183" s="318" t="str">
        <f t="shared" si="6"/>
        <v>No</v>
      </c>
    </row>
    <row r="184" spans="1:65" x14ac:dyDescent="0.25">
      <c r="A184" s="86"/>
      <c r="B184" s="143" t="str">
        <f>'Appraisal Inputs'!C381</f>
        <v>Comp 32</v>
      </c>
      <c r="C184" s="299" t="str">
        <f>IF(IFERROR(HLOOKUP(C149,'Appraisal Inputs'!$C$346:$BK$390,36,0),"")="","",IFERROR(HLOOKUP(C149,'Appraisal Inputs'!$C$346:$BK$390,36,0),""))</f>
        <v/>
      </c>
      <c r="D184" s="300" t="str">
        <f>IF(IFERROR(HLOOKUP(D149,'Appraisal Inputs'!$C$346:$BK$390,36,0),"")="","",IFERROR(HLOOKUP(D149,'Appraisal Inputs'!$C$346:$BK$390,36,0),""))</f>
        <v/>
      </c>
      <c r="E184" s="299" t="str">
        <f>IF(IFERROR(HLOOKUP(E149,'Appraisal Inputs'!$C$346:$BK$390,36,0),"")="","",IFERROR(HLOOKUP(E149,'Appraisal Inputs'!$C$346:$BK$390,36,0),""))</f>
        <v/>
      </c>
      <c r="F184" s="300" t="str">
        <f>IF(IFERROR(HLOOKUP(F149,'Appraisal Inputs'!$C$346:$BK$390,36,0),"")="","",IFERROR(HLOOKUP(F149,'Appraisal Inputs'!$C$346:$BK$390,36,0),""))</f>
        <v/>
      </c>
      <c r="G184" s="299" t="str">
        <f>IF(IFERROR(HLOOKUP(G149,'Appraisal Inputs'!$C$346:$BK$390,36,0),"")="","",IFERROR(HLOOKUP(G149,'Appraisal Inputs'!$C$346:$BK$390,36,0),""))</f>
        <v/>
      </c>
      <c r="H184" s="300" t="str">
        <f>IF(IFERROR(HLOOKUP(H149,'Appraisal Inputs'!$C$346:$BK$390,36,0),"")="","",IFERROR(HLOOKUP(H149,'Appraisal Inputs'!$C$346:$BK$390,36,0),""))</f>
        <v/>
      </c>
      <c r="I184" s="299" t="str">
        <f>IF(IFERROR(HLOOKUP(I149,'Appraisal Inputs'!$C$346:$BK$390,36,0),"")="","",IFERROR(HLOOKUP(I149,'Appraisal Inputs'!$C$346:$BK$390,36,0),""))</f>
        <v/>
      </c>
      <c r="J184" s="300" t="str">
        <f>IF(IFERROR(HLOOKUP(J149,'Appraisal Inputs'!$C$346:$BK$390,36,0),"")="","",IFERROR(HLOOKUP(J149,'Appraisal Inputs'!$C$346:$BK$390,36,0),""))</f>
        <v/>
      </c>
      <c r="K184" s="299" t="str">
        <f>IF(IFERROR(HLOOKUP(K149,'Appraisal Inputs'!$C$346:$BK$390,36,0),"")="","",IFERROR(HLOOKUP(K149,'Appraisal Inputs'!$C$346:$BK$390,36,0),""))</f>
        <v/>
      </c>
      <c r="L184" s="300" t="str">
        <f>IF(IFERROR(HLOOKUP(L149,'Appraisal Inputs'!$C$346:$BK$390,36,0),"")="","",IFERROR(HLOOKUP(L149,'Appraisal Inputs'!$C$346:$BK$390,36,0),""))</f>
        <v/>
      </c>
      <c r="M184" s="299" t="str">
        <f>IF(IFERROR(HLOOKUP(M149,'Appraisal Inputs'!$C$346:$BK$390,36,0),"")="","",IFERROR(HLOOKUP(M149,'Appraisal Inputs'!$C$346:$BK$390,36,0),""))</f>
        <v/>
      </c>
      <c r="N184" s="300" t="str">
        <f>IF(IFERROR(HLOOKUP(N149,'Appraisal Inputs'!$C$346:$BK$390,36,0),"")="","",IFERROR(HLOOKUP(N149,'Appraisal Inputs'!$C$346:$BK$390,36,0),""))</f>
        <v/>
      </c>
      <c r="O184" s="299" t="str">
        <f>IF(IFERROR(HLOOKUP(O149,'Appraisal Inputs'!$C$346:$BK$390,36,0),"")="","",IFERROR(HLOOKUP(O149,'Appraisal Inputs'!$C$346:$BK$390,36,0),""))</f>
        <v/>
      </c>
      <c r="P184" s="300" t="str">
        <f>IF(IFERROR(HLOOKUP(P149,'Appraisal Inputs'!$C$346:$BK$390,36,0),"")="","",IFERROR(HLOOKUP(P149,'Appraisal Inputs'!$C$346:$BK$390,36,0),""))</f>
        <v/>
      </c>
      <c r="Q184" s="299" t="str">
        <f>IF(IFERROR(HLOOKUP(Q149,'Appraisal Inputs'!$C$346:$BK$390,36,0),"")="","",IFERROR(HLOOKUP(Q149,'Appraisal Inputs'!$C$346:$BK$390,36,0),""))</f>
        <v/>
      </c>
      <c r="R184" s="300" t="str">
        <f>IF(IFERROR(HLOOKUP(R149,'Appraisal Inputs'!$C$346:$BK$390,36,0),"")="","",IFERROR(HLOOKUP(R149,'Appraisal Inputs'!$C$346:$BK$390,36,0),""))</f>
        <v/>
      </c>
      <c r="S184" s="299" t="str">
        <f>IF(IFERROR(HLOOKUP(S149,'Appraisal Inputs'!$C$346:$BK$390,36,0),"")="","",IFERROR(HLOOKUP(S149,'Appraisal Inputs'!$C$346:$BK$390,36,0),""))</f>
        <v/>
      </c>
      <c r="T184" s="300" t="str">
        <f>IF(IFERROR(HLOOKUP(T149,'Appraisal Inputs'!$C$346:$BK$390,36,0),"")="","",IFERROR(HLOOKUP(T149,'Appraisal Inputs'!$C$346:$BK$390,36,0),""))</f>
        <v/>
      </c>
      <c r="U184" s="299" t="str">
        <f>IF(IFERROR(HLOOKUP(U149,'Appraisal Inputs'!$C$346:$BK$390,36,0),"")="","",IFERROR(HLOOKUP(U149,'Appraisal Inputs'!$C$346:$BK$390,36,0),""))</f>
        <v/>
      </c>
      <c r="V184" s="300" t="str">
        <f>IF(IFERROR(HLOOKUP(V149,'Appraisal Inputs'!$C$346:$BK$390,36,0),"")="","",IFERROR(HLOOKUP(V149,'Appraisal Inputs'!$C$346:$BK$390,36,0),""))</f>
        <v/>
      </c>
      <c r="W184" s="299" t="str">
        <f>IF(IFERROR(HLOOKUP(W149,'Appraisal Inputs'!$C$346:$BK$390,36,0),"")="","",IFERROR(HLOOKUP(W149,'Appraisal Inputs'!$C$346:$BK$390,36,0),""))</f>
        <v/>
      </c>
      <c r="X184" s="300" t="str">
        <f>IF(IFERROR(HLOOKUP(X149,'Appraisal Inputs'!$C$346:$BK$390,36,0),"")="","",IFERROR(HLOOKUP(X149,'Appraisal Inputs'!$C$346:$BK$390,36,0),""))</f>
        <v/>
      </c>
      <c r="Y184" s="299" t="str">
        <f>IF(IFERROR(HLOOKUP(Y149,'Appraisal Inputs'!$C$346:$BK$390,36,0),"")="","",IFERROR(HLOOKUP(Y149,'Appraisal Inputs'!$C$346:$BK$390,36,0),""))</f>
        <v/>
      </c>
      <c r="Z184" s="300" t="str">
        <f>IF(IFERROR(HLOOKUP(Z149,'Appraisal Inputs'!$C$346:$BK$390,36,0),"")="","",IFERROR(HLOOKUP(Z149,'Appraisal Inputs'!$C$346:$BK$390,36,0),""))</f>
        <v/>
      </c>
      <c r="AA184" s="299" t="str">
        <f>IF(IFERROR(HLOOKUP(AA149,'Appraisal Inputs'!$C$346:$BK$390,36,0),"")="","",IFERROR(HLOOKUP(AA149,'Appraisal Inputs'!$C$346:$BK$390,36,0),""))</f>
        <v/>
      </c>
      <c r="AB184" s="300" t="str">
        <f>IF(IFERROR(HLOOKUP(AB149,'Appraisal Inputs'!$C$346:$BK$390,36,0),"")="","",IFERROR(HLOOKUP(AB149,'Appraisal Inputs'!$C$346:$BK$390,36,0),""))</f>
        <v/>
      </c>
      <c r="AC184" s="299" t="str">
        <f>IF(IFERROR(HLOOKUP(AC149,'Appraisal Inputs'!$C$346:$BK$390,36,0),"")="","",IFERROR(HLOOKUP(AC149,'Appraisal Inputs'!$C$346:$BK$390,36,0),""))</f>
        <v/>
      </c>
      <c r="AD184" s="300" t="str">
        <f>IF(IFERROR(HLOOKUP(AD149,'Appraisal Inputs'!$C$346:$BK$390,36,0),"")="","",IFERROR(HLOOKUP(AD149,'Appraisal Inputs'!$C$346:$BK$390,36,0),""))</f>
        <v/>
      </c>
      <c r="AE184" s="299" t="str">
        <f>IF(IFERROR(HLOOKUP(AE149,'Appraisal Inputs'!$C$346:$BK$390,36,0),"")="","",IFERROR(HLOOKUP(AE149,'Appraisal Inputs'!$C$346:$BK$390,36,0),""))</f>
        <v/>
      </c>
      <c r="AF184" s="300" t="str">
        <f>IF(IFERROR(HLOOKUP(AF149,'Appraisal Inputs'!$C$346:$BK$390,36,0),"")="","",IFERROR(HLOOKUP(AF149,'Appraisal Inputs'!$C$346:$BK$390,36,0),""))</f>
        <v/>
      </c>
      <c r="AG184" s="299" t="str">
        <f>IF(IFERROR(HLOOKUP(AG149,'Appraisal Inputs'!$C$346:$BK$390,36,0),"")="","",IFERROR(HLOOKUP(AG149,'Appraisal Inputs'!$C$346:$BK$390,36,0),""))</f>
        <v/>
      </c>
      <c r="AH184" s="300" t="str">
        <f>IF(IFERROR(HLOOKUP(AH149,'Appraisal Inputs'!$C$346:$BK$390,36,0),"")="","",IFERROR(HLOOKUP(AH149,'Appraisal Inputs'!$C$346:$BK$390,36,0),""))</f>
        <v/>
      </c>
      <c r="AI184" s="299" t="str">
        <f>IF(IFERROR(HLOOKUP(AI149,'Appraisal Inputs'!$C$346:$BK$390,36,0),"")="","",IFERROR(HLOOKUP(AI149,'Appraisal Inputs'!$C$346:$BK$390,36,0),""))</f>
        <v/>
      </c>
      <c r="AJ184" s="300" t="str">
        <f>IF(IFERROR(HLOOKUP(AJ149,'Appraisal Inputs'!$C$346:$BK$390,36,0),"")="","",IFERROR(HLOOKUP(AJ149,'Appraisal Inputs'!$C$346:$BK$390,36,0),""))</f>
        <v/>
      </c>
      <c r="AK184" s="299" t="str">
        <f>IF(IFERROR(HLOOKUP(AK149,'Appraisal Inputs'!$C$346:$BK$390,36,0),"")="","",IFERROR(HLOOKUP(AK149,'Appraisal Inputs'!$C$346:$BK$390,36,0),""))</f>
        <v/>
      </c>
      <c r="AL184" s="300" t="str">
        <f>IF(IFERROR(HLOOKUP(AL149,'Appraisal Inputs'!$C$346:$BK$390,36,0),"")="","",IFERROR(HLOOKUP(AL149,'Appraisal Inputs'!$C$346:$BK$390,36,0),""))</f>
        <v/>
      </c>
      <c r="AM184" s="299" t="str">
        <f>IF(IFERROR(HLOOKUP(AM149,'Appraisal Inputs'!$C$346:$BK$390,36,0),"")="","",IFERROR(HLOOKUP(AM149,'Appraisal Inputs'!$C$346:$BK$390,36,0),""))</f>
        <v/>
      </c>
      <c r="AN184" s="300" t="str">
        <f>IF(IFERROR(HLOOKUP(AN149,'Appraisal Inputs'!$C$346:$BK$390,36,0),"")="","",IFERROR(HLOOKUP(AN149,'Appraisal Inputs'!$C$346:$BK$390,36,0),""))</f>
        <v/>
      </c>
      <c r="AO184" s="299" t="str">
        <f>IF(IFERROR(HLOOKUP(AO149,'Appraisal Inputs'!$C$346:$BK$390,36,0),"")="","",IFERROR(HLOOKUP(AO149,'Appraisal Inputs'!$C$346:$BK$390,36,0),""))</f>
        <v/>
      </c>
      <c r="AP184" s="300" t="str">
        <f>IF(IFERROR(HLOOKUP(AP149,'Appraisal Inputs'!$C$346:$BK$390,36,0),"")="","",IFERROR(HLOOKUP(AP149,'Appraisal Inputs'!$C$346:$BK$390,36,0),""))</f>
        <v/>
      </c>
      <c r="AQ184" s="299" t="str">
        <f>IF(IFERROR(HLOOKUP(AQ149,'Appraisal Inputs'!$C$346:$BK$390,36,0),"")="","",IFERROR(HLOOKUP(AQ149,'Appraisal Inputs'!$C$346:$BK$390,36,0),""))</f>
        <v/>
      </c>
      <c r="AR184" s="300" t="str">
        <f>IF(IFERROR(HLOOKUP(AR149,'Appraisal Inputs'!$C$346:$BK$390,36,0),"")="","",IFERROR(HLOOKUP(AR149,'Appraisal Inputs'!$C$346:$BK$390,36,0),""))</f>
        <v/>
      </c>
      <c r="AS184" s="299" t="str">
        <f>IF(IFERROR(HLOOKUP(AS149,'Appraisal Inputs'!$C$346:$BK$390,36,0),"")="","",IFERROR(HLOOKUP(AS149,'Appraisal Inputs'!$C$346:$BK$390,36,0),""))</f>
        <v/>
      </c>
      <c r="AT184" s="300" t="str">
        <f>IF(IFERROR(HLOOKUP(AT149,'Appraisal Inputs'!$C$346:$BK$390,36,0),"")="","",IFERROR(HLOOKUP(AT149,'Appraisal Inputs'!$C$346:$BK$390,36,0),""))</f>
        <v/>
      </c>
      <c r="AU184" s="299" t="str">
        <f>IF(IFERROR(HLOOKUP(AU149,'Appraisal Inputs'!$C$346:$BK$390,36,0),"")="","",IFERROR(HLOOKUP(AU149,'Appraisal Inputs'!$C$346:$BK$390,36,0),""))</f>
        <v/>
      </c>
      <c r="AV184" s="300" t="str">
        <f>IF(IFERROR(HLOOKUP(AV149,'Appraisal Inputs'!$C$346:$BK$390,36,0),"")="","",IFERROR(HLOOKUP(AV149,'Appraisal Inputs'!$C$346:$BK$390,36,0),""))</f>
        <v/>
      </c>
      <c r="AW184" s="299" t="str">
        <f>IF(IFERROR(HLOOKUP(AW149,'Appraisal Inputs'!$C$346:$BK$390,36,0),"")="","",IFERROR(HLOOKUP(AW149,'Appraisal Inputs'!$C$346:$BK$390,36,0),""))</f>
        <v/>
      </c>
      <c r="AX184" s="300" t="str">
        <f>IF(IFERROR(HLOOKUP(AX149,'Appraisal Inputs'!$C$346:$BK$390,36,0),"")="","",IFERROR(HLOOKUP(AX149,'Appraisal Inputs'!$C$346:$BK$390,36,0),""))</f>
        <v/>
      </c>
      <c r="AY184" s="299" t="str">
        <f>IF(IFERROR(HLOOKUP(AY149,'Appraisal Inputs'!$C$346:$BK$390,36,0),"")="","",IFERROR(HLOOKUP(AY149,'Appraisal Inputs'!$C$346:$BK$390,36,0),""))</f>
        <v/>
      </c>
      <c r="AZ184" s="300" t="str">
        <f>IF(IFERROR(HLOOKUP(AZ149,'Appraisal Inputs'!$C$346:$BK$390,36,0),"")="","",IFERROR(HLOOKUP(AZ149,'Appraisal Inputs'!$C$346:$BK$390,36,0),""))</f>
        <v/>
      </c>
      <c r="BA184" s="299" t="str">
        <f>IF(IFERROR(HLOOKUP(BA149,'Appraisal Inputs'!$C$346:$BK$390,36,0),"")="","",IFERROR(HLOOKUP(BA149,'Appraisal Inputs'!$C$346:$BK$390,36,0),""))</f>
        <v/>
      </c>
      <c r="BB184" s="300" t="str">
        <f>IF(IFERROR(HLOOKUP(BB149,'Appraisal Inputs'!$C$346:$BK$390,36,0),"")="","",IFERROR(HLOOKUP(BB149,'Appraisal Inputs'!$C$346:$BK$390,36,0),""))</f>
        <v/>
      </c>
      <c r="BC184" s="299" t="str">
        <f>IF(IFERROR(HLOOKUP(BC149,'Appraisal Inputs'!$C$346:$BK$390,36,0),"")="","",IFERROR(HLOOKUP(BC149,'Appraisal Inputs'!$C$346:$BK$390,36,0),""))</f>
        <v/>
      </c>
      <c r="BD184" s="300" t="str">
        <f>IF(IFERROR(HLOOKUP(BD149,'Appraisal Inputs'!$C$346:$BK$390,36,0),"")="","",IFERROR(HLOOKUP(BD149,'Appraisal Inputs'!$C$346:$BK$390,36,0),""))</f>
        <v/>
      </c>
      <c r="BE184" s="299" t="str">
        <f>IF(IFERROR(HLOOKUP(BE149,'Appraisal Inputs'!$C$346:$BK$390,36,0),"")="","",IFERROR(HLOOKUP(BE149,'Appraisal Inputs'!$C$346:$BK$390,36,0),""))</f>
        <v/>
      </c>
      <c r="BF184" s="300" t="str">
        <f>IF(IFERROR(HLOOKUP(BF149,'Appraisal Inputs'!$C$346:$BK$390,36,0),"")="","",IFERROR(HLOOKUP(BF149,'Appraisal Inputs'!$C$346:$BK$390,36,0),""))</f>
        <v/>
      </c>
      <c r="BG184" s="299" t="str">
        <f>IF(IFERROR(HLOOKUP(BG149,'Appraisal Inputs'!$C$346:$BK$390,36,0),"")="","",IFERROR(HLOOKUP(BG149,'Appraisal Inputs'!$C$346:$BK$390,36,0),""))</f>
        <v/>
      </c>
      <c r="BH184" s="300" t="str">
        <f>IF(IFERROR(HLOOKUP(BH149,'Appraisal Inputs'!$C$346:$BK$390,36,0),"")="","",IFERROR(HLOOKUP(BH149,'Appraisal Inputs'!$C$346:$BK$390,36,0),""))</f>
        <v/>
      </c>
      <c r="BI184" s="299" t="str">
        <f>IF(IFERROR(HLOOKUP(BI149,'Appraisal Inputs'!$C$346:$BK$390,36,0),"")="","",IFERROR(HLOOKUP(BI149,'Appraisal Inputs'!$C$346:$BK$390,36,0),""))</f>
        <v/>
      </c>
      <c r="BJ184" s="315" t="str">
        <f>IF(IFERROR(HLOOKUP(BJ149,'Appraisal Inputs'!$C$346:$BK$390,36,0),"")="","",IFERROR(HLOOKUP(BJ149,'Appraisal Inputs'!$C$346:$BK$390,36,0),""))</f>
        <v/>
      </c>
      <c r="BL184" s="299">
        <f t="shared" si="7"/>
        <v>0</v>
      </c>
      <c r="BM184" s="318" t="str">
        <f t="shared" si="6"/>
        <v>No</v>
      </c>
    </row>
    <row r="185" spans="1:65" x14ac:dyDescent="0.25">
      <c r="A185" s="86"/>
      <c r="B185" s="143" t="str">
        <f>'Appraisal Inputs'!C382</f>
        <v>Comp 33</v>
      </c>
      <c r="C185" s="299" t="str">
        <f>IF(IFERROR(HLOOKUP(C149,'Appraisal Inputs'!$C$346:$BK$390,37,0),"")="","",IFERROR(HLOOKUP(C149,'Appraisal Inputs'!$C$346:$BK$390,37,0),""))</f>
        <v/>
      </c>
      <c r="D185" s="300" t="str">
        <f>IF(IFERROR(HLOOKUP(D149,'Appraisal Inputs'!$C$346:$BK$390,37,0),"")="","",IFERROR(HLOOKUP(D149,'Appraisal Inputs'!$C$346:$BK$390,37,0),""))</f>
        <v/>
      </c>
      <c r="E185" s="299" t="str">
        <f>IF(IFERROR(HLOOKUP(E149,'Appraisal Inputs'!$C$346:$BK$390,37,0),"")="","",IFERROR(HLOOKUP(E149,'Appraisal Inputs'!$C$346:$BK$390,37,0),""))</f>
        <v/>
      </c>
      <c r="F185" s="300" t="str">
        <f>IF(IFERROR(HLOOKUP(F149,'Appraisal Inputs'!$C$346:$BK$390,37,0),"")="","",IFERROR(HLOOKUP(F149,'Appraisal Inputs'!$C$346:$BK$390,37,0),""))</f>
        <v/>
      </c>
      <c r="G185" s="299" t="str">
        <f>IF(IFERROR(HLOOKUP(G149,'Appraisal Inputs'!$C$346:$BK$390,37,0),"")="","",IFERROR(HLOOKUP(G149,'Appraisal Inputs'!$C$346:$BK$390,37,0),""))</f>
        <v/>
      </c>
      <c r="H185" s="300" t="str">
        <f>IF(IFERROR(HLOOKUP(H149,'Appraisal Inputs'!$C$346:$BK$390,37,0),"")="","",IFERROR(HLOOKUP(H149,'Appraisal Inputs'!$C$346:$BK$390,37,0),""))</f>
        <v/>
      </c>
      <c r="I185" s="299" t="str">
        <f>IF(IFERROR(HLOOKUP(I149,'Appraisal Inputs'!$C$346:$BK$390,37,0),"")="","",IFERROR(HLOOKUP(I149,'Appraisal Inputs'!$C$346:$BK$390,37,0),""))</f>
        <v/>
      </c>
      <c r="J185" s="300" t="str">
        <f>IF(IFERROR(HLOOKUP(J149,'Appraisal Inputs'!$C$346:$BK$390,37,0),"")="","",IFERROR(HLOOKUP(J149,'Appraisal Inputs'!$C$346:$BK$390,37,0),""))</f>
        <v/>
      </c>
      <c r="K185" s="299" t="str">
        <f>IF(IFERROR(HLOOKUP(K149,'Appraisal Inputs'!$C$346:$BK$390,37,0),"")="","",IFERROR(HLOOKUP(K149,'Appraisal Inputs'!$C$346:$BK$390,37,0),""))</f>
        <v/>
      </c>
      <c r="L185" s="300" t="str">
        <f>IF(IFERROR(HLOOKUP(L149,'Appraisal Inputs'!$C$346:$BK$390,37,0),"")="","",IFERROR(HLOOKUP(L149,'Appraisal Inputs'!$C$346:$BK$390,37,0),""))</f>
        <v/>
      </c>
      <c r="M185" s="299" t="str">
        <f>IF(IFERROR(HLOOKUP(M149,'Appraisal Inputs'!$C$346:$BK$390,37,0),"")="","",IFERROR(HLOOKUP(M149,'Appraisal Inputs'!$C$346:$BK$390,37,0),""))</f>
        <v/>
      </c>
      <c r="N185" s="300" t="str">
        <f>IF(IFERROR(HLOOKUP(N149,'Appraisal Inputs'!$C$346:$BK$390,37,0),"")="","",IFERROR(HLOOKUP(N149,'Appraisal Inputs'!$C$346:$BK$390,37,0),""))</f>
        <v/>
      </c>
      <c r="O185" s="299" t="str">
        <f>IF(IFERROR(HLOOKUP(O149,'Appraisal Inputs'!$C$346:$BK$390,37,0),"")="","",IFERROR(HLOOKUP(O149,'Appraisal Inputs'!$C$346:$BK$390,37,0),""))</f>
        <v/>
      </c>
      <c r="P185" s="300" t="str">
        <f>IF(IFERROR(HLOOKUP(P149,'Appraisal Inputs'!$C$346:$BK$390,37,0),"")="","",IFERROR(HLOOKUP(P149,'Appraisal Inputs'!$C$346:$BK$390,37,0),""))</f>
        <v/>
      </c>
      <c r="Q185" s="299" t="str">
        <f>IF(IFERROR(HLOOKUP(Q149,'Appraisal Inputs'!$C$346:$BK$390,37,0),"")="","",IFERROR(HLOOKUP(Q149,'Appraisal Inputs'!$C$346:$BK$390,37,0),""))</f>
        <v/>
      </c>
      <c r="R185" s="300" t="str">
        <f>IF(IFERROR(HLOOKUP(R149,'Appraisal Inputs'!$C$346:$BK$390,37,0),"")="","",IFERROR(HLOOKUP(R149,'Appraisal Inputs'!$C$346:$BK$390,37,0),""))</f>
        <v/>
      </c>
      <c r="S185" s="299" t="str">
        <f>IF(IFERROR(HLOOKUP(S149,'Appraisal Inputs'!$C$346:$BK$390,37,0),"")="","",IFERROR(HLOOKUP(S149,'Appraisal Inputs'!$C$346:$BK$390,37,0),""))</f>
        <v/>
      </c>
      <c r="T185" s="300" t="str">
        <f>IF(IFERROR(HLOOKUP(T149,'Appraisal Inputs'!$C$346:$BK$390,37,0),"")="","",IFERROR(HLOOKUP(T149,'Appraisal Inputs'!$C$346:$BK$390,37,0),""))</f>
        <v/>
      </c>
      <c r="U185" s="299" t="str">
        <f>IF(IFERROR(HLOOKUP(U149,'Appraisal Inputs'!$C$346:$BK$390,37,0),"")="","",IFERROR(HLOOKUP(U149,'Appraisal Inputs'!$C$346:$BK$390,37,0),""))</f>
        <v/>
      </c>
      <c r="V185" s="300" t="str">
        <f>IF(IFERROR(HLOOKUP(V149,'Appraisal Inputs'!$C$346:$BK$390,37,0),"")="","",IFERROR(HLOOKUP(V149,'Appraisal Inputs'!$C$346:$BK$390,37,0),""))</f>
        <v/>
      </c>
      <c r="W185" s="299" t="str">
        <f>IF(IFERROR(HLOOKUP(W149,'Appraisal Inputs'!$C$346:$BK$390,37,0),"")="","",IFERROR(HLOOKUP(W149,'Appraisal Inputs'!$C$346:$BK$390,37,0),""))</f>
        <v/>
      </c>
      <c r="X185" s="300" t="str">
        <f>IF(IFERROR(HLOOKUP(X149,'Appraisal Inputs'!$C$346:$BK$390,37,0),"")="","",IFERROR(HLOOKUP(X149,'Appraisal Inputs'!$C$346:$BK$390,37,0),""))</f>
        <v/>
      </c>
      <c r="Y185" s="299" t="str">
        <f>IF(IFERROR(HLOOKUP(Y149,'Appraisal Inputs'!$C$346:$BK$390,37,0),"")="","",IFERROR(HLOOKUP(Y149,'Appraisal Inputs'!$C$346:$BK$390,37,0),""))</f>
        <v/>
      </c>
      <c r="Z185" s="300" t="str">
        <f>IF(IFERROR(HLOOKUP(Z149,'Appraisal Inputs'!$C$346:$BK$390,37,0),"")="","",IFERROR(HLOOKUP(Z149,'Appraisal Inputs'!$C$346:$BK$390,37,0),""))</f>
        <v/>
      </c>
      <c r="AA185" s="299" t="str">
        <f>IF(IFERROR(HLOOKUP(AA149,'Appraisal Inputs'!$C$346:$BK$390,37,0),"")="","",IFERROR(HLOOKUP(AA149,'Appraisal Inputs'!$C$346:$BK$390,37,0),""))</f>
        <v/>
      </c>
      <c r="AB185" s="300" t="str">
        <f>IF(IFERROR(HLOOKUP(AB149,'Appraisal Inputs'!$C$346:$BK$390,37,0),"")="","",IFERROR(HLOOKUP(AB149,'Appraisal Inputs'!$C$346:$BK$390,37,0),""))</f>
        <v/>
      </c>
      <c r="AC185" s="299" t="str">
        <f>IF(IFERROR(HLOOKUP(AC149,'Appraisal Inputs'!$C$346:$BK$390,37,0),"")="","",IFERROR(HLOOKUP(AC149,'Appraisal Inputs'!$C$346:$BK$390,37,0),""))</f>
        <v/>
      </c>
      <c r="AD185" s="300" t="str">
        <f>IF(IFERROR(HLOOKUP(AD149,'Appraisal Inputs'!$C$346:$BK$390,37,0),"")="","",IFERROR(HLOOKUP(AD149,'Appraisal Inputs'!$C$346:$BK$390,37,0),""))</f>
        <v/>
      </c>
      <c r="AE185" s="299" t="str">
        <f>IF(IFERROR(HLOOKUP(AE149,'Appraisal Inputs'!$C$346:$BK$390,37,0),"")="","",IFERROR(HLOOKUP(AE149,'Appraisal Inputs'!$C$346:$BK$390,37,0),""))</f>
        <v/>
      </c>
      <c r="AF185" s="300" t="str">
        <f>IF(IFERROR(HLOOKUP(AF149,'Appraisal Inputs'!$C$346:$BK$390,37,0),"")="","",IFERROR(HLOOKUP(AF149,'Appraisal Inputs'!$C$346:$BK$390,37,0),""))</f>
        <v/>
      </c>
      <c r="AG185" s="299" t="str">
        <f>IF(IFERROR(HLOOKUP(AG149,'Appraisal Inputs'!$C$346:$BK$390,37,0),"")="","",IFERROR(HLOOKUP(AG149,'Appraisal Inputs'!$C$346:$BK$390,37,0),""))</f>
        <v/>
      </c>
      <c r="AH185" s="300" t="str">
        <f>IF(IFERROR(HLOOKUP(AH149,'Appraisal Inputs'!$C$346:$BK$390,37,0),"")="","",IFERROR(HLOOKUP(AH149,'Appraisal Inputs'!$C$346:$BK$390,37,0),""))</f>
        <v/>
      </c>
      <c r="AI185" s="299" t="str">
        <f>IF(IFERROR(HLOOKUP(AI149,'Appraisal Inputs'!$C$346:$BK$390,37,0),"")="","",IFERROR(HLOOKUP(AI149,'Appraisal Inputs'!$C$346:$BK$390,37,0),""))</f>
        <v/>
      </c>
      <c r="AJ185" s="300" t="str">
        <f>IF(IFERROR(HLOOKUP(AJ149,'Appraisal Inputs'!$C$346:$BK$390,37,0),"")="","",IFERROR(HLOOKUP(AJ149,'Appraisal Inputs'!$C$346:$BK$390,37,0),""))</f>
        <v/>
      </c>
      <c r="AK185" s="299" t="str">
        <f>IF(IFERROR(HLOOKUP(AK149,'Appraisal Inputs'!$C$346:$BK$390,37,0),"")="","",IFERROR(HLOOKUP(AK149,'Appraisal Inputs'!$C$346:$BK$390,37,0),""))</f>
        <v/>
      </c>
      <c r="AL185" s="300" t="str">
        <f>IF(IFERROR(HLOOKUP(AL149,'Appraisal Inputs'!$C$346:$BK$390,37,0),"")="","",IFERROR(HLOOKUP(AL149,'Appraisal Inputs'!$C$346:$BK$390,37,0),""))</f>
        <v/>
      </c>
      <c r="AM185" s="299" t="str">
        <f>IF(IFERROR(HLOOKUP(AM149,'Appraisal Inputs'!$C$346:$BK$390,37,0),"")="","",IFERROR(HLOOKUP(AM149,'Appraisal Inputs'!$C$346:$BK$390,37,0),""))</f>
        <v/>
      </c>
      <c r="AN185" s="300" t="str">
        <f>IF(IFERROR(HLOOKUP(AN149,'Appraisal Inputs'!$C$346:$BK$390,37,0),"")="","",IFERROR(HLOOKUP(AN149,'Appraisal Inputs'!$C$346:$BK$390,37,0),""))</f>
        <v/>
      </c>
      <c r="AO185" s="299" t="str">
        <f>IF(IFERROR(HLOOKUP(AO149,'Appraisal Inputs'!$C$346:$BK$390,37,0),"")="","",IFERROR(HLOOKUP(AO149,'Appraisal Inputs'!$C$346:$BK$390,37,0),""))</f>
        <v/>
      </c>
      <c r="AP185" s="300" t="str">
        <f>IF(IFERROR(HLOOKUP(AP149,'Appraisal Inputs'!$C$346:$BK$390,37,0),"")="","",IFERROR(HLOOKUP(AP149,'Appraisal Inputs'!$C$346:$BK$390,37,0),""))</f>
        <v/>
      </c>
      <c r="AQ185" s="299" t="str">
        <f>IF(IFERROR(HLOOKUP(AQ149,'Appraisal Inputs'!$C$346:$BK$390,37,0),"")="","",IFERROR(HLOOKUP(AQ149,'Appraisal Inputs'!$C$346:$BK$390,37,0),""))</f>
        <v/>
      </c>
      <c r="AR185" s="300" t="str">
        <f>IF(IFERROR(HLOOKUP(AR149,'Appraisal Inputs'!$C$346:$BK$390,37,0),"")="","",IFERROR(HLOOKUP(AR149,'Appraisal Inputs'!$C$346:$BK$390,37,0),""))</f>
        <v/>
      </c>
      <c r="AS185" s="299" t="str">
        <f>IF(IFERROR(HLOOKUP(AS149,'Appraisal Inputs'!$C$346:$BK$390,37,0),"")="","",IFERROR(HLOOKUP(AS149,'Appraisal Inputs'!$C$346:$BK$390,37,0),""))</f>
        <v/>
      </c>
      <c r="AT185" s="300" t="str">
        <f>IF(IFERROR(HLOOKUP(AT149,'Appraisal Inputs'!$C$346:$BK$390,37,0),"")="","",IFERROR(HLOOKUP(AT149,'Appraisal Inputs'!$C$346:$BK$390,37,0),""))</f>
        <v/>
      </c>
      <c r="AU185" s="299" t="str">
        <f>IF(IFERROR(HLOOKUP(AU149,'Appraisal Inputs'!$C$346:$BK$390,37,0),"")="","",IFERROR(HLOOKUP(AU149,'Appraisal Inputs'!$C$346:$BK$390,37,0),""))</f>
        <v/>
      </c>
      <c r="AV185" s="300" t="str">
        <f>IF(IFERROR(HLOOKUP(AV149,'Appraisal Inputs'!$C$346:$BK$390,37,0),"")="","",IFERROR(HLOOKUP(AV149,'Appraisal Inputs'!$C$346:$BK$390,37,0),""))</f>
        <v/>
      </c>
      <c r="AW185" s="299" t="str">
        <f>IF(IFERROR(HLOOKUP(AW149,'Appraisal Inputs'!$C$346:$BK$390,37,0),"")="","",IFERROR(HLOOKUP(AW149,'Appraisal Inputs'!$C$346:$BK$390,37,0),""))</f>
        <v/>
      </c>
      <c r="AX185" s="300" t="str">
        <f>IF(IFERROR(HLOOKUP(AX149,'Appraisal Inputs'!$C$346:$BK$390,37,0),"")="","",IFERROR(HLOOKUP(AX149,'Appraisal Inputs'!$C$346:$BK$390,37,0),""))</f>
        <v/>
      </c>
      <c r="AY185" s="299" t="str">
        <f>IF(IFERROR(HLOOKUP(AY149,'Appraisal Inputs'!$C$346:$BK$390,37,0),"")="","",IFERROR(HLOOKUP(AY149,'Appraisal Inputs'!$C$346:$BK$390,37,0),""))</f>
        <v/>
      </c>
      <c r="AZ185" s="300" t="str">
        <f>IF(IFERROR(HLOOKUP(AZ149,'Appraisal Inputs'!$C$346:$BK$390,37,0),"")="","",IFERROR(HLOOKUP(AZ149,'Appraisal Inputs'!$C$346:$BK$390,37,0),""))</f>
        <v/>
      </c>
      <c r="BA185" s="299" t="str">
        <f>IF(IFERROR(HLOOKUP(BA149,'Appraisal Inputs'!$C$346:$BK$390,37,0),"")="","",IFERROR(HLOOKUP(BA149,'Appraisal Inputs'!$C$346:$BK$390,37,0),""))</f>
        <v/>
      </c>
      <c r="BB185" s="300" t="str">
        <f>IF(IFERROR(HLOOKUP(BB149,'Appraisal Inputs'!$C$346:$BK$390,37,0),"")="","",IFERROR(HLOOKUP(BB149,'Appraisal Inputs'!$C$346:$BK$390,37,0),""))</f>
        <v/>
      </c>
      <c r="BC185" s="299" t="str">
        <f>IF(IFERROR(HLOOKUP(BC149,'Appraisal Inputs'!$C$346:$BK$390,37,0),"")="","",IFERROR(HLOOKUP(BC149,'Appraisal Inputs'!$C$346:$BK$390,37,0),""))</f>
        <v/>
      </c>
      <c r="BD185" s="300" t="str">
        <f>IF(IFERROR(HLOOKUP(BD149,'Appraisal Inputs'!$C$346:$BK$390,37,0),"")="","",IFERROR(HLOOKUP(BD149,'Appraisal Inputs'!$C$346:$BK$390,37,0),""))</f>
        <v/>
      </c>
      <c r="BE185" s="299" t="str">
        <f>IF(IFERROR(HLOOKUP(BE149,'Appraisal Inputs'!$C$346:$BK$390,37,0),"")="","",IFERROR(HLOOKUP(BE149,'Appraisal Inputs'!$C$346:$BK$390,37,0),""))</f>
        <v/>
      </c>
      <c r="BF185" s="300" t="str">
        <f>IF(IFERROR(HLOOKUP(BF149,'Appraisal Inputs'!$C$346:$BK$390,37,0),"")="","",IFERROR(HLOOKUP(BF149,'Appraisal Inputs'!$C$346:$BK$390,37,0),""))</f>
        <v/>
      </c>
      <c r="BG185" s="299" t="str">
        <f>IF(IFERROR(HLOOKUP(BG149,'Appraisal Inputs'!$C$346:$BK$390,37,0),"")="","",IFERROR(HLOOKUP(BG149,'Appraisal Inputs'!$C$346:$BK$390,37,0),""))</f>
        <v/>
      </c>
      <c r="BH185" s="300" t="str">
        <f>IF(IFERROR(HLOOKUP(BH149,'Appraisal Inputs'!$C$346:$BK$390,37,0),"")="","",IFERROR(HLOOKUP(BH149,'Appraisal Inputs'!$C$346:$BK$390,37,0),""))</f>
        <v/>
      </c>
      <c r="BI185" s="299" t="str">
        <f>IF(IFERROR(HLOOKUP(BI149,'Appraisal Inputs'!$C$346:$BK$390,37,0),"")="","",IFERROR(HLOOKUP(BI149,'Appraisal Inputs'!$C$346:$BK$390,37,0),""))</f>
        <v/>
      </c>
      <c r="BJ185" s="315" t="str">
        <f>IF(IFERROR(HLOOKUP(BJ149,'Appraisal Inputs'!$C$346:$BK$390,37,0),"")="","",IFERROR(HLOOKUP(BJ149,'Appraisal Inputs'!$C$346:$BK$390,37,0),""))</f>
        <v/>
      </c>
      <c r="BL185" s="299">
        <f t="shared" si="7"/>
        <v>0</v>
      </c>
      <c r="BM185" s="318" t="str">
        <f t="shared" si="6"/>
        <v>No</v>
      </c>
    </row>
    <row r="186" spans="1:65" x14ac:dyDescent="0.25">
      <c r="A186" s="86"/>
      <c r="B186" s="143" t="str">
        <f>'Appraisal Inputs'!C383</f>
        <v>Comp 34</v>
      </c>
      <c r="C186" s="299" t="str">
        <f>IF(IFERROR(HLOOKUP(C149,'Appraisal Inputs'!$C$346:$BK$390,38,0),"")="","",IFERROR(HLOOKUP(C149,'Appraisal Inputs'!$C$346:$BK$390,38,0),""))</f>
        <v/>
      </c>
      <c r="D186" s="300" t="str">
        <f>IF(IFERROR(HLOOKUP(D149,'Appraisal Inputs'!$C$346:$BK$390,38,0),"")="","",IFERROR(HLOOKUP(D149,'Appraisal Inputs'!$C$346:$BK$390,38,0),""))</f>
        <v/>
      </c>
      <c r="E186" s="299" t="str">
        <f>IF(IFERROR(HLOOKUP(E149,'Appraisal Inputs'!$C$346:$BK$390,38,0),"")="","",IFERROR(HLOOKUP(E149,'Appraisal Inputs'!$C$346:$BK$390,38,0),""))</f>
        <v/>
      </c>
      <c r="F186" s="300" t="str">
        <f>IF(IFERROR(HLOOKUP(F149,'Appraisal Inputs'!$C$346:$BK$390,38,0),"")="","",IFERROR(HLOOKUP(F149,'Appraisal Inputs'!$C$346:$BK$390,38,0),""))</f>
        <v/>
      </c>
      <c r="G186" s="299" t="str">
        <f>IF(IFERROR(HLOOKUP(G149,'Appraisal Inputs'!$C$346:$BK$390,38,0),"")="","",IFERROR(HLOOKUP(G149,'Appraisal Inputs'!$C$346:$BK$390,38,0),""))</f>
        <v/>
      </c>
      <c r="H186" s="300" t="str">
        <f>IF(IFERROR(HLOOKUP(H149,'Appraisal Inputs'!$C$346:$BK$390,38,0),"")="","",IFERROR(HLOOKUP(H149,'Appraisal Inputs'!$C$346:$BK$390,38,0),""))</f>
        <v/>
      </c>
      <c r="I186" s="299" t="str">
        <f>IF(IFERROR(HLOOKUP(I149,'Appraisal Inputs'!$C$346:$BK$390,38,0),"")="","",IFERROR(HLOOKUP(I149,'Appraisal Inputs'!$C$346:$BK$390,38,0),""))</f>
        <v/>
      </c>
      <c r="J186" s="300" t="str">
        <f>IF(IFERROR(HLOOKUP(J149,'Appraisal Inputs'!$C$346:$BK$390,38,0),"")="","",IFERROR(HLOOKUP(J149,'Appraisal Inputs'!$C$346:$BK$390,38,0),""))</f>
        <v/>
      </c>
      <c r="K186" s="299" t="str">
        <f>IF(IFERROR(HLOOKUP(K149,'Appraisal Inputs'!$C$346:$BK$390,38,0),"")="","",IFERROR(HLOOKUP(K149,'Appraisal Inputs'!$C$346:$BK$390,38,0),""))</f>
        <v/>
      </c>
      <c r="L186" s="300" t="str">
        <f>IF(IFERROR(HLOOKUP(L149,'Appraisal Inputs'!$C$346:$BK$390,38,0),"")="","",IFERROR(HLOOKUP(L149,'Appraisal Inputs'!$C$346:$BK$390,38,0),""))</f>
        <v/>
      </c>
      <c r="M186" s="299" t="str">
        <f>IF(IFERROR(HLOOKUP(M149,'Appraisal Inputs'!$C$346:$BK$390,38,0),"")="","",IFERROR(HLOOKUP(M149,'Appraisal Inputs'!$C$346:$BK$390,38,0),""))</f>
        <v/>
      </c>
      <c r="N186" s="300" t="str">
        <f>IF(IFERROR(HLOOKUP(N149,'Appraisal Inputs'!$C$346:$BK$390,38,0),"")="","",IFERROR(HLOOKUP(N149,'Appraisal Inputs'!$C$346:$BK$390,38,0),""))</f>
        <v/>
      </c>
      <c r="O186" s="299" t="str">
        <f>IF(IFERROR(HLOOKUP(O149,'Appraisal Inputs'!$C$346:$BK$390,38,0),"")="","",IFERROR(HLOOKUP(O149,'Appraisal Inputs'!$C$346:$BK$390,38,0),""))</f>
        <v/>
      </c>
      <c r="P186" s="300" t="str">
        <f>IF(IFERROR(HLOOKUP(P149,'Appraisal Inputs'!$C$346:$BK$390,38,0),"")="","",IFERROR(HLOOKUP(P149,'Appraisal Inputs'!$C$346:$BK$390,38,0),""))</f>
        <v/>
      </c>
      <c r="Q186" s="299" t="str">
        <f>IF(IFERROR(HLOOKUP(Q149,'Appraisal Inputs'!$C$346:$BK$390,38,0),"")="","",IFERROR(HLOOKUP(Q149,'Appraisal Inputs'!$C$346:$BK$390,38,0),""))</f>
        <v/>
      </c>
      <c r="R186" s="300" t="str">
        <f>IF(IFERROR(HLOOKUP(R149,'Appraisal Inputs'!$C$346:$BK$390,38,0),"")="","",IFERROR(HLOOKUP(R149,'Appraisal Inputs'!$C$346:$BK$390,38,0),""))</f>
        <v/>
      </c>
      <c r="S186" s="299" t="str">
        <f>IF(IFERROR(HLOOKUP(S149,'Appraisal Inputs'!$C$346:$BK$390,38,0),"")="","",IFERROR(HLOOKUP(S149,'Appraisal Inputs'!$C$346:$BK$390,38,0),""))</f>
        <v/>
      </c>
      <c r="T186" s="300" t="str">
        <f>IF(IFERROR(HLOOKUP(T149,'Appraisal Inputs'!$C$346:$BK$390,38,0),"")="","",IFERROR(HLOOKUP(T149,'Appraisal Inputs'!$C$346:$BK$390,38,0),""))</f>
        <v/>
      </c>
      <c r="U186" s="299" t="str">
        <f>IF(IFERROR(HLOOKUP(U149,'Appraisal Inputs'!$C$346:$BK$390,38,0),"")="","",IFERROR(HLOOKUP(U149,'Appraisal Inputs'!$C$346:$BK$390,38,0),""))</f>
        <v/>
      </c>
      <c r="V186" s="300" t="str">
        <f>IF(IFERROR(HLOOKUP(V149,'Appraisal Inputs'!$C$346:$BK$390,38,0),"")="","",IFERROR(HLOOKUP(V149,'Appraisal Inputs'!$C$346:$BK$390,38,0),""))</f>
        <v/>
      </c>
      <c r="W186" s="299" t="str">
        <f>IF(IFERROR(HLOOKUP(W149,'Appraisal Inputs'!$C$346:$BK$390,38,0),"")="","",IFERROR(HLOOKUP(W149,'Appraisal Inputs'!$C$346:$BK$390,38,0),""))</f>
        <v/>
      </c>
      <c r="X186" s="300" t="str">
        <f>IF(IFERROR(HLOOKUP(X149,'Appraisal Inputs'!$C$346:$BK$390,38,0),"")="","",IFERROR(HLOOKUP(X149,'Appraisal Inputs'!$C$346:$BK$390,38,0),""))</f>
        <v/>
      </c>
      <c r="Y186" s="299" t="str">
        <f>IF(IFERROR(HLOOKUP(Y149,'Appraisal Inputs'!$C$346:$BK$390,38,0),"")="","",IFERROR(HLOOKUP(Y149,'Appraisal Inputs'!$C$346:$BK$390,38,0),""))</f>
        <v/>
      </c>
      <c r="Z186" s="300" t="str">
        <f>IF(IFERROR(HLOOKUP(Z149,'Appraisal Inputs'!$C$346:$BK$390,38,0),"")="","",IFERROR(HLOOKUP(Z149,'Appraisal Inputs'!$C$346:$BK$390,38,0),""))</f>
        <v/>
      </c>
      <c r="AA186" s="299" t="str">
        <f>IF(IFERROR(HLOOKUP(AA149,'Appraisal Inputs'!$C$346:$BK$390,38,0),"")="","",IFERROR(HLOOKUP(AA149,'Appraisal Inputs'!$C$346:$BK$390,38,0),""))</f>
        <v/>
      </c>
      <c r="AB186" s="300" t="str">
        <f>IF(IFERROR(HLOOKUP(AB149,'Appraisal Inputs'!$C$346:$BK$390,38,0),"")="","",IFERROR(HLOOKUP(AB149,'Appraisal Inputs'!$C$346:$BK$390,38,0),""))</f>
        <v/>
      </c>
      <c r="AC186" s="299" t="str">
        <f>IF(IFERROR(HLOOKUP(AC149,'Appraisal Inputs'!$C$346:$BK$390,38,0),"")="","",IFERROR(HLOOKUP(AC149,'Appraisal Inputs'!$C$346:$BK$390,38,0),""))</f>
        <v/>
      </c>
      <c r="AD186" s="300" t="str">
        <f>IF(IFERROR(HLOOKUP(AD149,'Appraisal Inputs'!$C$346:$BK$390,38,0),"")="","",IFERROR(HLOOKUP(AD149,'Appraisal Inputs'!$C$346:$BK$390,38,0),""))</f>
        <v/>
      </c>
      <c r="AE186" s="299" t="str">
        <f>IF(IFERROR(HLOOKUP(AE149,'Appraisal Inputs'!$C$346:$BK$390,38,0),"")="","",IFERROR(HLOOKUP(AE149,'Appraisal Inputs'!$C$346:$BK$390,38,0),""))</f>
        <v/>
      </c>
      <c r="AF186" s="300" t="str">
        <f>IF(IFERROR(HLOOKUP(AF149,'Appraisal Inputs'!$C$346:$BK$390,38,0),"")="","",IFERROR(HLOOKUP(AF149,'Appraisal Inputs'!$C$346:$BK$390,38,0),""))</f>
        <v/>
      </c>
      <c r="AG186" s="299" t="str">
        <f>IF(IFERROR(HLOOKUP(AG149,'Appraisal Inputs'!$C$346:$BK$390,38,0),"")="","",IFERROR(HLOOKUP(AG149,'Appraisal Inputs'!$C$346:$BK$390,38,0),""))</f>
        <v/>
      </c>
      <c r="AH186" s="300" t="str">
        <f>IF(IFERROR(HLOOKUP(AH149,'Appraisal Inputs'!$C$346:$BK$390,38,0),"")="","",IFERROR(HLOOKUP(AH149,'Appraisal Inputs'!$C$346:$BK$390,38,0),""))</f>
        <v/>
      </c>
      <c r="AI186" s="299" t="str">
        <f>IF(IFERROR(HLOOKUP(AI149,'Appraisal Inputs'!$C$346:$BK$390,38,0),"")="","",IFERROR(HLOOKUP(AI149,'Appraisal Inputs'!$C$346:$BK$390,38,0),""))</f>
        <v/>
      </c>
      <c r="AJ186" s="300" t="str">
        <f>IF(IFERROR(HLOOKUP(AJ149,'Appraisal Inputs'!$C$346:$BK$390,38,0),"")="","",IFERROR(HLOOKUP(AJ149,'Appraisal Inputs'!$C$346:$BK$390,38,0),""))</f>
        <v/>
      </c>
      <c r="AK186" s="299" t="str">
        <f>IF(IFERROR(HLOOKUP(AK149,'Appraisal Inputs'!$C$346:$BK$390,38,0),"")="","",IFERROR(HLOOKUP(AK149,'Appraisal Inputs'!$C$346:$BK$390,38,0),""))</f>
        <v/>
      </c>
      <c r="AL186" s="300" t="str">
        <f>IF(IFERROR(HLOOKUP(AL149,'Appraisal Inputs'!$C$346:$BK$390,38,0),"")="","",IFERROR(HLOOKUP(AL149,'Appraisal Inputs'!$C$346:$BK$390,38,0),""))</f>
        <v/>
      </c>
      <c r="AM186" s="299" t="str">
        <f>IF(IFERROR(HLOOKUP(AM149,'Appraisal Inputs'!$C$346:$BK$390,38,0),"")="","",IFERROR(HLOOKUP(AM149,'Appraisal Inputs'!$C$346:$BK$390,38,0),""))</f>
        <v/>
      </c>
      <c r="AN186" s="300" t="str">
        <f>IF(IFERROR(HLOOKUP(AN149,'Appraisal Inputs'!$C$346:$BK$390,38,0),"")="","",IFERROR(HLOOKUP(AN149,'Appraisal Inputs'!$C$346:$BK$390,38,0),""))</f>
        <v/>
      </c>
      <c r="AO186" s="299" t="str">
        <f>IF(IFERROR(HLOOKUP(AO149,'Appraisal Inputs'!$C$346:$BK$390,38,0),"")="","",IFERROR(HLOOKUP(AO149,'Appraisal Inputs'!$C$346:$BK$390,38,0),""))</f>
        <v/>
      </c>
      <c r="AP186" s="300" t="str">
        <f>IF(IFERROR(HLOOKUP(AP149,'Appraisal Inputs'!$C$346:$BK$390,38,0),"")="","",IFERROR(HLOOKUP(AP149,'Appraisal Inputs'!$C$346:$BK$390,38,0),""))</f>
        <v/>
      </c>
      <c r="AQ186" s="299" t="str">
        <f>IF(IFERROR(HLOOKUP(AQ149,'Appraisal Inputs'!$C$346:$BK$390,38,0),"")="","",IFERROR(HLOOKUP(AQ149,'Appraisal Inputs'!$C$346:$BK$390,38,0),""))</f>
        <v/>
      </c>
      <c r="AR186" s="300" t="str">
        <f>IF(IFERROR(HLOOKUP(AR149,'Appraisal Inputs'!$C$346:$BK$390,38,0),"")="","",IFERROR(HLOOKUP(AR149,'Appraisal Inputs'!$C$346:$BK$390,38,0),""))</f>
        <v/>
      </c>
      <c r="AS186" s="299" t="str">
        <f>IF(IFERROR(HLOOKUP(AS149,'Appraisal Inputs'!$C$346:$BK$390,38,0),"")="","",IFERROR(HLOOKUP(AS149,'Appraisal Inputs'!$C$346:$BK$390,38,0),""))</f>
        <v/>
      </c>
      <c r="AT186" s="300" t="str">
        <f>IF(IFERROR(HLOOKUP(AT149,'Appraisal Inputs'!$C$346:$BK$390,38,0),"")="","",IFERROR(HLOOKUP(AT149,'Appraisal Inputs'!$C$346:$BK$390,38,0),""))</f>
        <v/>
      </c>
      <c r="AU186" s="299" t="str">
        <f>IF(IFERROR(HLOOKUP(AU149,'Appraisal Inputs'!$C$346:$BK$390,38,0),"")="","",IFERROR(HLOOKUP(AU149,'Appraisal Inputs'!$C$346:$BK$390,38,0),""))</f>
        <v/>
      </c>
      <c r="AV186" s="300" t="str">
        <f>IF(IFERROR(HLOOKUP(AV149,'Appraisal Inputs'!$C$346:$BK$390,38,0),"")="","",IFERROR(HLOOKUP(AV149,'Appraisal Inputs'!$C$346:$BK$390,38,0),""))</f>
        <v/>
      </c>
      <c r="AW186" s="299" t="str">
        <f>IF(IFERROR(HLOOKUP(AW149,'Appraisal Inputs'!$C$346:$BK$390,38,0),"")="","",IFERROR(HLOOKUP(AW149,'Appraisal Inputs'!$C$346:$BK$390,38,0),""))</f>
        <v/>
      </c>
      <c r="AX186" s="300" t="str">
        <f>IF(IFERROR(HLOOKUP(AX149,'Appraisal Inputs'!$C$346:$BK$390,38,0),"")="","",IFERROR(HLOOKUP(AX149,'Appraisal Inputs'!$C$346:$BK$390,38,0),""))</f>
        <v/>
      </c>
      <c r="AY186" s="299" t="str">
        <f>IF(IFERROR(HLOOKUP(AY149,'Appraisal Inputs'!$C$346:$BK$390,38,0),"")="","",IFERROR(HLOOKUP(AY149,'Appraisal Inputs'!$C$346:$BK$390,38,0),""))</f>
        <v/>
      </c>
      <c r="AZ186" s="300" t="str">
        <f>IF(IFERROR(HLOOKUP(AZ149,'Appraisal Inputs'!$C$346:$BK$390,38,0),"")="","",IFERROR(HLOOKUP(AZ149,'Appraisal Inputs'!$C$346:$BK$390,38,0),""))</f>
        <v/>
      </c>
      <c r="BA186" s="299" t="str">
        <f>IF(IFERROR(HLOOKUP(BA149,'Appraisal Inputs'!$C$346:$BK$390,38,0),"")="","",IFERROR(HLOOKUP(BA149,'Appraisal Inputs'!$C$346:$BK$390,38,0),""))</f>
        <v/>
      </c>
      <c r="BB186" s="300" t="str">
        <f>IF(IFERROR(HLOOKUP(BB149,'Appraisal Inputs'!$C$346:$BK$390,38,0),"")="","",IFERROR(HLOOKUP(BB149,'Appraisal Inputs'!$C$346:$BK$390,38,0),""))</f>
        <v/>
      </c>
      <c r="BC186" s="299" t="str">
        <f>IF(IFERROR(HLOOKUP(BC149,'Appraisal Inputs'!$C$346:$BK$390,38,0),"")="","",IFERROR(HLOOKUP(BC149,'Appraisal Inputs'!$C$346:$BK$390,38,0),""))</f>
        <v/>
      </c>
      <c r="BD186" s="300" t="str">
        <f>IF(IFERROR(HLOOKUP(BD149,'Appraisal Inputs'!$C$346:$BK$390,38,0),"")="","",IFERROR(HLOOKUP(BD149,'Appraisal Inputs'!$C$346:$BK$390,38,0),""))</f>
        <v/>
      </c>
      <c r="BE186" s="299" t="str">
        <f>IF(IFERROR(HLOOKUP(BE149,'Appraisal Inputs'!$C$346:$BK$390,38,0),"")="","",IFERROR(HLOOKUP(BE149,'Appraisal Inputs'!$C$346:$BK$390,38,0),""))</f>
        <v/>
      </c>
      <c r="BF186" s="300" t="str">
        <f>IF(IFERROR(HLOOKUP(BF149,'Appraisal Inputs'!$C$346:$BK$390,38,0),"")="","",IFERROR(HLOOKUP(BF149,'Appraisal Inputs'!$C$346:$BK$390,38,0),""))</f>
        <v/>
      </c>
      <c r="BG186" s="299" t="str">
        <f>IF(IFERROR(HLOOKUP(BG149,'Appraisal Inputs'!$C$346:$BK$390,38,0),"")="","",IFERROR(HLOOKUP(BG149,'Appraisal Inputs'!$C$346:$BK$390,38,0),""))</f>
        <v/>
      </c>
      <c r="BH186" s="300" t="str">
        <f>IF(IFERROR(HLOOKUP(BH149,'Appraisal Inputs'!$C$346:$BK$390,38,0),"")="","",IFERROR(HLOOKUP(BH149,'Appraisal Inputs'!$C$346:$BK$390,38,0),""))</f>
        <v/>
      </c>
      <c r="BI186" s="299" t="str">
        <f>IF(IFERROR(HLOOKUP(BI149,'Appraisal Inputs'!$C$346:$BK$390,38,0),"")="","",IFERROR(HLOOKUP(BI149,'Appraisal Inputs'!$C$346:$BK$390,38,0),""))</f>
        <v/>
      </c>
      <c r="BJ186" s="315" t="str">
        <f>IF(IFERROR(HLOOKUP(BJ149,'Appraisal Inputs'!$C$346:$BK$390,38,0),"")="","",IFERROR(HLOOKUP(BJ149,'Appraisal Inputs'!$C$346:$BK$390,38,0),""))</f>
        <v/>
      </c>
      <c r="BL186" s="299">
        <f t="shared" si="7"/>
        <v>0</v>
      </c>
      <c r="BM186" s="318" t="str">
        <f t="shared" si="6"/>
        <v>No</v>
      </c>
    </row>
    <row r="187" spans="1:65" x14ac:dyDescent="0.25">
      <c r="A187" s="86"/>
      <c r="B187" s="143" t="str">
        <f>'Appraisal Inputs'!C384</f>
        <v>Comp 35</v>
      </c>
      <c r="C187" s="299" t="str">
        <f>IF(IFERROR(HLOOKUP(C149,'Appraisal Inputs'!$C$346:$BK$390,39,0),"")="","",IFERROR(HLOOKUP(C149,'Appraisal Inputs'!$C$346:$BK$390,39,0),""))</f>
        <v/>
      </c>
      <c r="D187" s="300" t="str">
        <f>IF(IFERROR(HLOOKUP(D149,'Appraisal Inputs'!$C$346:$BK$390,39,0),"")="","",IFERROR(HLOOKUP(D149,'Appraisal Inputs'!$C$346:$BK$390,39,0),""))</f>
        <v/>
      </c>
      <c r="E187" s="299" t="str">
        <f>IF(IFERROR(HLOOKUP(E149,'Appraisal Inputs'!$C$346:$BK$390,39,0),"")="","",IFERROR(HLOOKUP(E149,'Appraisal Inputs'!$C$346:$BK$390,39,0),""))</f>
        <v/>
      </c>
      <c r="F187" s="300" t="str">
        <f>IF(IFERROR(HLOOKUP(F149,'Appraisal Inputs'!$C$346:$BK$390,39,0),"")="","",IFERROR(HLOOKUP(F149,'Appraisal Inputs'!$C$346:$BK$390,39,0),""))</f>
        <v/>
      </c>
      <c r="G187" s="299" t="str">
        <f>IF(IFERROR(HLOOKUP(G149,'Appraisal Inputs'!$C$346:$BK$390,39,0),"")="","",IFERROR(HLOOKUP(G149,'Appraisal Inputs'!$C$346:$BK$390,39,0),""))</f>
        <v/>
      </c>
      <c r="H187" s="300" t="str">
        <f>IF(IFERROR(HLOOKUP(H149,'Appraisal Inputs'!$C$346:$BK$390,39,0),"")="","",IFERROR(HLOOKUP(H149,'Appraisal Inputs'!$C$346:$BK$390,39,0),""))</f>
        <v/>
      </c>
      <c r="I187" s="299" t="str">
        <f>IF(IFERROR(HLOOKUP(I149,'Appraisal Inputs'!$C$346:$BK$390,39,0),"")="","",IFERROR(HLOOKUP(I149,'Appraisal Inputs'!$C$346:$BK$390,39,0),""))</f>
        <v/>
      </c>
      <c r="J187" s="300" t="str">
        <f>IF(IFERROR(HLOOKUP(J149,'Appraisal Inputs'!$C$346:$BK$390,39,0),"")="","",IFERROR(HLOOKUP(J149,'Appraisal Inputs'!$C$346:$BK$390,39,0),""))</f>
        <v/>
      </c>
      <c r="K187" s="299" t="str">
        <f>IF(IFERROR(HLOOKUP(K149,'Appraisal Inputs'!$C$346:$BK$390,39,0),"")="","",IFERROR(HLOOKUP(K149,'Appraisal Inputs'!$C$346:$BK$390,39,0),""))</f>
        <v/>
      </c>
      <c r="L187" s="300" t="str">
        <f>IF(IFERROR(HLOOKUP(L149,'Appraisal Inputs'!$C$346:$BK$390,39,0),"")="","",IFERROR(HLOOKUP(L149,'Appraisal Inputs'!$C$346:$BK$390,39,0),""))</f>
        <v/>
      </c>
      <c r="M187" s="299" t="str">
        <f>IF(IFERROR(HLOOKUP(M149,'Appraisal Inputs'!$C$346:$BK$390,39,0),"")="","",IFERROR(HLOOKUP(M149,'Appraisal Inputs'!$C$346:$BK$390,39,0),""))</f>
        <v/>
      </c>
      <c r="N187" s="300" t="str">
        <f>IF(IFERROR(HLOOKUP(N149,'Appraisal Inputs'!$C$346:$BK$390,39,0),"")="","",IFERROR(HLOOKUP(N149,'Appraisal Inputs'!$C$346:$BK$390,39,0),""))</f>
        <v/>
      </c>
      <c r="O187" s="299" t="str">
        <f>IF(IFERROR(HLOOKUP(O149,'Appraisal Inputs'!$C$346:$BK$390,39,0),"")="","",IFERROR(HLOOKUP(O149,'Appraisal Inputs'!$C$346:$BK$390,39,0),""))</f>
        <v/>
      </c>
      <c r="P187" s="300" t="str">
        <f>IF(IFERROR(HLOOKUP(P149,'Appraisal Inputs'!$C$346:$BK$390,39,0),"")="","",IFERROR(HLOOKUP(P149,'Appraisal Inputs'!$C$346:$BK$390,39,0),""))</f>
        <v/>
      </c>
      <c r="Q187" s="299" t="str">
        <f>IF(IFERROR(HLOOKUP(Q149,'Appraisal Inputs'!$C$346:$BK$390,39,0),"")="","",IFERROR(HLOOKUP(Q149,'Appraisal Inputs'!$C$346:$BK$390,39,0),""))</f>
        <v/>
      </c>
      <c r="R187" s="300" t="str">
        <f>IF(IFERROR(HLOOKUP(R149,'Appraisal Inputs'!$C$346:$BK$390,39,0),"")="","",IFERROR(HLOOKUP(R149,'Appraisal Inputs'!$C$346:$BK$390,39,0),""))</f>
        <v/>
      </c>
      <c r="S187" s="299" t="str">
        <f>IF(IFERROR(HLOOKUP(S149,'Appraisal Inputs'!$C$346:$BK$390,39,0),"")="","",IFERROR(HLOOKUP(S149,'Appraisal Inputs'!$C$346:$BK$390,39,0),""))</f>
        <v/>
      </c>
      <c r="T187" s="300" t="str">
        <f>IF(IFERROR(HLOOKUP(T149,'Appraisal Inputs'!$C$346:$BK$390,39,0),"")="","",IFERROR(HLOOKUP(T149,'Appraisal Inputs'!$C$346:$BK$390,39,0),""))</f>
        <v/>
      </c>
      <c r="U187" s="299" t="str">
        <f>IF(IFERROR(HLOOKUP(U149,'Appraisal Inputs'!$C$346:$BK$390,39,0),"")="","",IFERROR(HLOOKUP(U149,'Appraisal Inputs'!$C$346:$BK$390,39,0),""))</f>
        <v/>
      </c>
      <c r="V187" s="300" t="str">
        <f>IF(IFERROR(HLOOKUP(V149,'Appraisal Inputs'!$C$346:$BK$390,39,0),"")="","",IFERROR(HLOOKUP(V149,'Appraisal Inputs'!$C$346:$BK$390,39,0),""))</f>
        <v/>
      </c>
      <c r="W187" s="299" t="str">
        <f>IF(IFERROR(HLOOKUP(W149,'Appraisal Inputs'!$C$346:$BK$390,39,0),"")="","",IFERROR(HLOOKUP(W149,'Appraisal Inputs'!$C$346:$BK$390,39,0),""))</f>
        <v/>
      </c>
      <c r="X187" s="300" t="str">
        <f>IF(IFERROR(HLOOKUP(X149,'Appraisal Inputs'!$C$346:$BK$390,39,0),"")="","",IFERROR(HLOOKUP(X149,'Appraisal Inputs'!$C$346:$BK$390,39,0),""))</f>
        <v/>
      </c>
      <c r="Y187" s="299" t="str">
        <f>IF(IFERROR(HLOOKUP(Y149,'Appraisal Inputs'!$C$346:$BK$390,39,0),"")="","",IFERROR(HLOOKUP(Y149,'Appraisal Inputs'!$C$346:$BK$390,39,0),""))</f>
        <v/>
      </c>
      <c r="Z187" s="300" t="str">
        <f>IF(IFERROR(HLOOKUP(Z149,'Appraisal Inputs'!$C$346:$BK$390,39,0),"")="","",IFERROR(HLOOKUP(Z149,'Appraisal Inputs'!$C$346:$BK$390,39,0),""))</f>
        <v/>
      </c>
      <c r="AA187" s="299" t="str">
        <f>IF(IFERROR(HLOOKUP(AA149,'Appraisal Inputs'!$C$346:$BK$390,39,0),"")="","",IFERROR(HLOOKUP(AA149,'Appraisal Inputs'!$C$346:$BK$390,39,0),""))</f>
        <v/>
      </c>
      <c r="AB187" s="300" t="str">
        <f>IF(IFERROR(HLOOKUP(AB149,'Appraisal Inputs'!$C$346:$BK$390,39,0),"")="","",IFERROR(HLOOKUP(AB149,'Appraisal Inputs'!$C$346:$BK$390,39,0),""))</f>
        <v/>
      </c>
      <c r="AC187" s="299" t="str">
        <f>IF(IFERROR(HLOOKUP(AC149,'Appraisal Inputs'!$C$346:$BK$390,39,0),"")="","",IFERROR(HLOOKUP(AC149,'Appraisal Inputs'!$C$346:$BK$390,39,0),""))</f>
        <v/>
      </c>
      <c r="AD187" s="300" t="str">
        <f>IF(IFERROR(HLOOKUP(AD149,'Appraisal Inputs'!$C$346:$BK$390,39,0),"")="","",IFERROR(HLOOKUP(AD149,'Appraisal Inputs'!$C$346:$BK$390,39,0),""))</f>
        <v/>
      </c>
      <c r="AE187" s="299" t="str">
        <f>IF(IFERROR(HLOOKUP(AE149,'Appraisal Inputs'!$C$346:$BK$390,39,0),"")="","",IFERROR(HLOOKUP(AE149,'Appraisal Inputs'!$C$346:$BK$390,39,0),""))</f>
        <v/>
      </c>
      <c r="AF187" s="300" t="str">
        <f>IF(IFERROR(HLOOKUP(AF149,'Appraisal Inputs'!$C$346:$BK$390,39,0),"")="","",IFERROR(HLOOKUP(AF149,'Appraisal Inputs'!$C$346:$BK$390,39,0),""))</f>
        <v/>
      </c>
      <c r="AG187" s="299" t="str">
        <f>IF(IFERROR(HLOOKUP(AG149,'Appraisal Inputs'!$C$346:$BK$390,39,0),"")="","",IFERROR(HLOOKUP(AG149,'Appraisal Inputs'!$C$346:$BK$390,39,0),""))</f>
        <v/>
      </c>
      <c r="AH187" s="300" t="str">
        <f>IF(IFERROR(HLOOKUP(AH149,'Appraisal Inputs'!$C$346:$BK$390,39,0),"")="","",IFERROR(HLOOKUP(AH149,'Appraisal Inputs'!$C$346:$BK$390,39,0),""))</f>
        <v/>
      </c>
      <c r="AI187" s="299" t="str">
        <f>IF(IFERROR(HLOOKUP(AI149,'Appraisal Inputs'!$C$346:$BK$390,39,0),"")="","",IFERROR(HLOOKUP(AI149,'Appraisal Inputs'!$C$346:$BK$390,39,0),""))</f>
        <v/>
      </c>
      <c r="AJ187" s="300" t="str">
        <f>IF(IFERROR(HLOOKUP(AJ149,'Appraisal Inputs'!$C$346:$BK$390,39,0),"")="","",IFERROR(HLOOKUP(AJ149,'Appraisal Inputs'!$C$346:$BK$390,39,0),""))</f>
        <v/>
      </c>
      <c r="AK187" s="299" t="str">
        <f>IF(IFERROR(HLOOKUP(AK149,'Appraisal Inputs'!$C$346:$BK$390,39,0),"")="","",IFERROR(HLOOKUP(AK149,'Appraisal Inputs'!$C$346:$BK$390,39,0),""))</f>
        <v/>
      </c>
      <c r="AL187" s="300" t="str">
        <f>IF(IFERROR(HLOOKUP(AL149,'Appraisal Inputs'!$C$346:$BK$390,39,0),"")="","",IFERROR(HLOOKUP(AL149,'Appraisal Inputs'!$C$346:$BK$390,39,0),""))</f>
        <v/>
      </c>
      <c r="AM187" s="299" t="str">
        <f>IF(IFERROR(HLOOKUP(AM149,'Appraisal Inputs'!$C$346:$BK$390,39,0),"")="","",IFERROR(HLOOKUP(AM149,'Appraisal Inputs'!$C$346:$BK$390,39,0),""))</f>
        <v/>
      </c>
      <c r="AN187" s="300" t="str">
        <f>IF(IFERROR(HLOOKUP(AN149,'Appraisal Inputs'!$C$346:$BK$390,39,0),"")="","",IFERROR(HLOOKUP(AN149,'Appraisal Inputs'!$C$346:$BK$390,39,0),""))</f>
        <v/>
      </c>
      <c r="AO187" s="299" t="str">
        <f>IF(IFERROR(HLOOKUP(AO149,'Appraisal Inputs'!$C$346:$BK$390,39,0),"")="","",IFERROR(HLOOKUP(AO149,'Appraisal Inputs'!$C$346:$BK$390,39,0),""))</f>
        <v/>
      </c>
      <c r="AP187" s="300" t="str">
        <f>IF(IFERROR(HLOOKUP(AP149,'Appraisal Inputs'!$C$346:$BK$390,39,0),"")="","",IFERROR(HLOOKUP(AP149,'Appraisal Inputs'!$C$346:$BK$390,39,0),""))</f>
        <v/>
      </c>
      <c r="AQ187" s="299" t="str">
        <f>IF(IFERROR(HLOOKUP(AQ149,'Appraisal Inputs'!$C$346:$BK$390,39,0),"")="","",IFERROR(HLOOKUP(AQ149,'Appraisal Inputs'!$C$346:$BK$390,39,0),""))</f>
        <v/>
      </c>
      <c r="AR187" s="300" t="str">
        <f>IF(IFERROR(HLOOKUP(AR149,'Appraisal Inputs'!$C$346:$BK$390,39,0),"")="","",IFERROR(HLOOKUP(AR149,'Appraisal Inputs'!$C$346:$BK$390,39,0),""))</f>
        <v/>
      </c>
      <c r="AS187" s="299" t="str">
        <f>IF(IFERROR(HLOOKUP(AS149,'Appraisal Inputs'!$C$346:$BK$390,39,0),"")="","",IFERROR(HLOOKUP(AS149,'Appraisal Inputs'!$C$346:$BK$390,39,0),""))</f>
        <v/>
      </c>
      <c r="AT187" s="300" t="str">
        <f>IF(IFERROR(HLOOKUP(AT149,'Appraisal Inputs'!$C$346:$BK$390,39,0),"")="","",IFERROR(HLOOKUP(AT149,'Appraisal Inputs'!$C$346:$BK$390,39,0),""))</f>
        <v/>
      </c>
      <c r="AU187" s="299" t="str">
        <f>IF(IFERROR(HLOOKUP(AU149,'Appraisal Inputs'!$C$346:$BK$390,39,0),"")="","",IFERROR(HLOOKUP(AU149,'Appraisal Inputs'!$C$346:$BK$390,39,0),""))</f>
        <v/>
      </c>
      <c r="AV187" s="300" t="str">
        <f>IF(IFERROR(HLOOKUP(AV149,'Appraisal Inputs'!$C$346:$BK$390,39,0),"")="","",IFERROR(HLOOKUP(AV149,'Appraisal Inputs'!$C$346:$BK$390,39,0),""))</f>
        <v/>
      </c>
      <c r="AW187" s="299" t="str">
        <f>IF(IFERROR(HLOOKUP(AW149,'Appraisal Inputs'!$C$346:$BK$390,39,0),"")="","",IFERROR(HLOOKUP(AW149,'Appraisal Inputs'!$C$346:$BK$390,39,0),""))</f>
        <v/>
      </c>
      <c r="AX187" s="300" t="str">
        <f>IF(IFERROR(HLOOKUP(AX149,'Appraisal Inputs'!$C$346:$BK$390,39,0),"")="","",IFERROR(HLOOKUP(AX149,'Appraisal Inputs'!$C$346:$BK$390,39,0),""))</f>
        <v/>
      </c>
      <c r="AY187" s="299" t="str">
        <f>IF(IFERROR(HLOOKUP(AY149,'Appraisal Inputs'!$C$346:$BK$390,39,0),"")="","",IFERROR(HLOOKUP(AY149,'Appraisal Inputs'!$C$346:$BK$390,39,0),""))</f>
        <v/>
      </c>
      <c r="AZ187" s="300" t="str">
        <f>IF(IFERROR(HLOOKUP(AZ149,'Appraisal Inputs'!$C$346:$BK$390,39,0),"")="","",IFERROR(HLOOKUP(AZ149,'Appraisal Inputs'!$C$346:$BK$390,39,0),""))</f>
        <v/>
      </c>
      <c r="BA187" s="299" t="str">
        <f>IF(IFERROR(HLOOKUP(BA149,'Appraisal Inputs'!$C$346:$BK$390,39,0),"")="","",IFERROR(HLOOKUP(BA149,'Appraisal Inputs'!$C$346:$BK$390,39,0),""))</f>
        <v/>
      </c>
      <c r="BB187" s="300" t="str">
        <f>IF(IFERROR(HLOOKUP(BB149,'Appraisal Inputs'!$C$346:$BK$390,39,0),"")="","",IFERROR(HLOOKUP(BB149,'Appraisal Inputs'!$C$346:$BK$390,39,0),""))</f>
        <v/>
      </c>
      <c r="BC187" s="299" t="str">
        <f>IF(IFERROR(HLOOKUP(BC149,'Appraisal Inputs'!$C$346:$BK$390,39,0),"")="","",IFERROR(HLOOKUP(BC149,'Appraisal Inputs'!$C$346:$BK$390,39,0),""))</f>
        <v/>
      </c>
      <c r="BD187" s="300" t="str">
        <f>IF(IFERROR(HLOOKUP(BD149,'Appraisal Inputs'!$C$346:$BK$390,39,0),"")="","",IFERROR(HLOOKUP(BD149,'Appraisal Inputs'!$C$346:$BK$390,39,0),""))</f>
        <v/>
      </c>
      <c r="BE187" s="299" t="str">
        <f>IF(IFERROR(HLOOKUP(BE149,'Appraisal Inputs'!$C$346:$BK$390,39,0),"")="","",IFERROR(HLOOKUP(BE149,'Appraisal Inputs'!$C$346:$BK$390,39,0),""))</f>
        <v/>
      </c>
      <c r="BF187" s="300" t="str">
        <f>IF(IFERROR(HLOOKUP(BF149,'Appraisal Inputs'!$C$346:$BK$390,39,0),"")="","",IFERROR(HLOOKUP(BF149,'Appraisal Inputs'!$C$346:$BK$390,39,0),""))</f>
        <v/>
      </c>
      <c r="BG187" s="299" t="str">
        <f>IF(IFERROR(HLOOKUP(BG149,'Appraisal Inputs'!$C$346:$BK$390,39,0),"")="","",IFERROR(HLOOKUP(BG149,'Appraisal Inputs'!$C$346:$BK$390,39,0),""))</f>
        <v/>
      </c>
      <c r="BH187" s="300" t="str">
        <f>IF(IFERROR(HLOOKUP(BH149,'Appraisal Inputs'!$C$346:$BK$390,39,0),"")="","",IFERROR(HLOOKUP(BH149,'Appraisal Inputs'!$C$346:$BK$390,39,0),""))</f>
        <v/>
      </c>
      <c r="BI187" s="299" t="str">
        <f>IF(IFERROR(HLOOKUP(BI149,'Appraisal Inputs'!$C$346:$BK$390,39,0),"")="","",IFERROR(HLOOKUP(BI149,'Appraisal Inputs'!$C$346:$BK$390,39,0),""))</f>
        <v/>
      </c>
      <c r="BJ187" s="315" t="str">
        <f>IF(IFERROR(HLOOKUP(BJ149,'Appraisal Inputs'!$C$346:$BK$390,39,0),"")="","",IFERROR(HLOOKUP(BJ149,'Appraisal Inputs'!$C$346:$BK$390,39,0),""))</f>
        <v/>
      </c>
      <c r="BL187" s="299">
        <f t="shared" si="7"/>
        <v>0</v>
      </c>
      <c r="BM187" s="318" t="str">
        <f t="shared" si="6"/>
        <v>No</v>
      </c>
    </row>
    <row r="188" spans="1:65" x14ac:dyDescent="0.25">
      <c r="A188" s="86"/>
      <c r="B188" s="143" t="str">
        <f>'Appraisal Inputs'!C385</f>
        <v>Comp 36</v>
      </c>
      <c r="C188" s="299" t="str">
        <f>IF(IFERROR(HLOOKUP(C149,'Appraisal Inputs'!$C$346:$BK$390,40,0),"")="","",IFERROR(HLOOKUP(C149,'Appraisal Inputs'!$C$346:$BK$390,40,0),""))</f>
        <v/>
      </c>
      <c r="D188" s="300" t="str">
        <f>IF(IFERROR(HLOOKUP(D149,'Appraisal Inputs'!$C$346:$BK$390,40,0),"")="","",IFERROR(HLOOKUP(D149,'Appraisal Inputs'!$C$346:$BK$390,40,0),""))</f>
        <v/>
      </c>
      <c r="E188" s="299" t="str">
        <f>IF(IFERROR(HLOOKUP(E149,'Appraisal Inputs'!$C$346:$BK$390,40,0),"")="","",IFERROR(HLOOKUP(E149,'Appraisal Inputs'!$C$346:$BK$390,40,0),""))</f>
        <v/>
      </c>
      <c r="F188" s="300" t="str">
        <f>IF(IFERROR(HLOOKUP(F149,'Appraisal Inputs'!$C$346:$BK$390,40,0),"")="","",IFERROR(HLOOKUP(F149,'Appraisal Inputs'!$C$346:$BK$390,40,0),""))</f>
        <v/>
      </c>
      <c r="G188" s="299" t="str">
        <f>IF(IFERROR(HLOOKUP(G149,'Appraisal Inputs'!$C$346:$BK$390,40,0),"")="","",IFERROR(HLOOKUP(G149,'Appraisal Inputs'!$C$346:$BK$390,40,0),""))</f>
        <v/>
      </c>
      <c r="H188" s="300" t="str">
        <f>IF(IFERROR(HLOOKUP(H149,'Appraisal Inputs'!$C$346:$BK$390,40,0),"")="","",IFERROR(HLOOKUP(H149,'Appraisal Inputs'!$C$346:$BK$390,40,0),""))</f>
        <v/>
      </c>
      <c r="I188" s="299" t="str">
        <f>IF(IFERROR(HLOOKUP(I149,'Appraisal Inputs'!$C$346:$BK$390,40,0),"")="","",IFERROR(HLOOKUP(I149,'Appraisal Inputs'!$C$346:$BK$390,40,0),""))</f>
        <v/>
      </c>
      <c r="J188" s="300" t="str">
        <f>IF(IFERROR(HLOOKUP(J149,'Appraisal Inputs'!$C$346:$BK$390,40,0),"")="","",IFERROR(HLOOKUP(J149,'Appraisal Inputs'!$C$346:$BK$390,40,0),""))</f>
        <v/>
      </c>
      <c r="K188" s="299" t="str">
        <f>IF(IFERROR(HLOOKUP(K149,'Appraisal Inputs'!$C$346:$BK$390,40,0),"")="","",IFERROR(HLOOKUP(K149,'Appraisal Inputs'!$C$346:$BK$390,40,0),""))</f>
        <v/>
      </c>
      <c r="L188" s="300" t="str">
        <f>IF(IFERROR(HLOOKUP(L149,'Appraisal Inputs'!$C$346:$BK$390,40,0),"")="","",IFERROR(HLOOKUP(L149,'Appraisal Inputs'!$C$346:$BK$390,40,0),""))</f>
        <v/>
      </c>
      <c r="M188" s="299" t="str">
        <f>IF(IFERROR(HLOOKUP(M149,'Appraisal Inputs'!$C$346:$BK$390,40,0),"")="","",IFERROR(HLOOKUP(M149,'Appraisal Inputs'!$C$346:$BK$390,40,0),""))</f>
        <v/>
      </c>
      <c r="N188" s="300" t="str">
        <f>IF(IFERROR(HLOOKUP(N149,'Appraisal Inputs'!$C$346:$BK$390,40,0),"")="","",IFERROR(HLOOKUP(N149,'Appraisal Inputs'!$C$346:$BK$390,40,0),""))</f>
        <v/>
      </c>
      <c r="O188" s="299" t="str">
        <f>IF(IFERROR(HLOOKUP(O149,'Appraisal Inputs'!$C$346:$BK$390,40,0),"")="","",IFERROR(HLOOKUP(O149,'Appraisal Inputs'!$C$346:$BK$390,40,0),""))</f>
        <v/>
      </c>
      <c r="P188" s="300" t="str">
        <f>IF(IFERROR(HLOOKUP(P149,'Appraisal Inputs'!$C$346:$BK$390,40,0),"")="","",IFERROR(HLOOKUP(P149,'Appraisal Inputs'!$C$346:$BK$390,40,0),""))</f>
        <v/>
      </c>
      <c r="Q188" s="299" t="str">
        <f>IF(IFERROR(HLOOKUP(Q149,'Appraisal Inputs'!$C$346:$BK$390,40,0),"")="","",IFERROR(HLOOKUP(Q149,'Appraisal Inputs'!$C$346:$BK$390,40,0),""))</f>
        <v/>
      </c>
      <c r="R188" s="300" t="str">
        <f>IF(IFERROR(HLOOKUP(R149,'Appraisal Inputs'!$C$346:$BK$390,40,0),"")="","",IFERROR(HLOOKUP(R149,'Appraisal Inputs'!$C$346:$BK$390,40,0),""))</f>
        <v/>
      </c>
      <c r="S188" s="299" t="str">
        <f>IF(IFERROR(HLOOKUP(S149,'Appraisal Inputs'!$C$346:$BK$390,40,0),"")="","",IFERROR(HLOOKUP(S149,'Appraisal Inputs'!$C$346:$BK$390,40,0),""))</f>
        <v/>
      </c>
      <c r="T188" s="300" t="str">
        <f>IF(IFERROR(HLOOKUP(T149,'Appraisal Inputs'!$C$346:$BK$390,40,0),"")="","",IFERROR(HLOOKUP(T149,'Appraisal Inputs'!$C$346:$BK$390,40,0),""))</f>
        <v/>
      </c>
      <c r="U188" s="299" t="str">
        <f>IF(IFERROR(HLOOKUP(U149,'Appraisal Inputs'!$C$346:$BK$390,40,0),"")="","",IFERROR(HLOOKUP(U149,'Appraisal Inputs'!$C$346:$BK$390,40,0),""))</f>
        <v/>
      </c>
      <c r="V188" s="300" t="str">
        <f>IF(IFERROR(HLOOKUP(V149,'Appraisal Inputs'!$C$346:$BK$390,40,0),"")="","",IFERROR(HLOOKUP(V149,'Appraisal Inputs'!$C$346:$BK$390,40,0),""))</f>
        <v/>
      </c>
      <c r="W188" s="299" t="str">
        <f>IF(IFERROR(HLOOKUP(W149,'Appraisal Inputs'!$C$346:$BK$390,40,0),"")="","",IFERROR(HLOOKUP(W149,'Appraisal Inputs'!$C$346:$BK$390,40,0),""))</f>
        <v/>
      </c>
      <c r="X188" s="300" t="str">
        <f>IF(IFERROR(HLOOKUP(X149,'Appraisal Inputs'!$C$346:$BK$390,40,0),"")="","",IFERROR(HLOOKUP(X149,'Appraisal Inputs'!$C$346:$BK$390,40,0),""))</f>
        <v/>
      </c>
      <c r="Y188" s="299" t="str">
        <f>IF(IFERROR(HLOOKUP(Y149,'Appraisal Inputs'!$C$346:$BK$390,40,0),"")="","",IFERROR(HLOOKUP(Y149,'Appraisal Inputs'!$C$346:$BK$390,40,0),""))</f>
        <v/>
      </c>
      <c r="Z188" s="300" t="str">
        <f>IF(IFERROR(HLOOKUP(Z149,'Appraisal Inputs'!$C$346:$BK$390,40,0),"")="","",IFERROR(HLOOKUP(Z149,'Appraisal Inputs'!$C$346:$BK$390,40,0),""))</f>
        <v/>
      </c>
      <c r="AA188" s="299" t="str">
        <f>IF(IFERROR(HLOOKUP(AA149,'Appraisal Inputs'!$C$346:$BK$390,40,0),"")="","",IFERROR(HLOOKUP(AA149,'Appraisal Inputs'!$C$346:$BK$390,40,0),""))</f>
        <v/>
      </c>
      <c r="AB188" s="300" t="str">
        <f>IF(IFERROR(HLOOKUP(AB149,'Appraisal Inputs'!$C$346:$BK$390,40,0),"")="","",IFERROR(HLOOKUP(AB149,'Appraisal Inputs'!$C$346:$BK$390,40,0),""))</f>
        <v/>
      </c>
      <c r="AC188" s="299" t="str">
        <f>IF(IFERROR(HLOOKUP(AC149,'Appraisal Inputs'!$C$346:$BK$390,40,0),"")="","",IFERROR(HLOOKUP(AC149,'Appraisal Inputs'!$C$346:$BK$390,40,0),""))</f>
        <v/>
      </c>
      <c r="AD188" s="300" t="str">
        <f>IF(IFERROR(HLOOKUP(AD149,'Appraisal Inputs'!$C$346:$BK$390,40,0),"")="","",IFERROR(HLOOKUP(AD149,'Appraisal Inputs'!$C$346:$BK$390,40,0),""))</f>
        <v/>
      </c>
      <c r="AE188" s="299" t="str">
        <f>IF(IFERROR(HLOOKUP(AE149,'Appraisal Inputs'!$C$346:$BK$390,40,0),"")="","",IFERROR(HLOOKUP(AE149,'Appraisal Inputs'!$C$346:$BK$390,40,0),""))</f>
        <v/>
      </c>
      <c r="AF188" s="300" t="str">
        <f>IF(IFERROR(HLOOKUP(AF149,'Appraisal Inputs'!$C$346:$BK$390,40,0),"")="","",IFERROR(HLOOKUP(AF149,'Appraisal Inputs'!$C$346:$BK$390,40,0),""))</f>
        <v/>
      </c>
      <c r="AG188" s="299" t="str">
        <f>IF(IFERROR(HLOOKUP(AG149,'Appraisal Inputs'!$C$346:$BK$390,40,0),"")="","",IFERROR(HLOOKUP(AG149,'Appraisal Inputs'!$C$346:$BK$390,40,0),""))</f>
        <v/>
      </c>
      <c r="AH188" s="300" t="str">
        <f>IF(IFERROR(HLOOKUP(AH149,'Appraisal Inputs'!$C$346:$BK$390,40,0),"")="","",IFERROR(HLOOKUP(AH149,'Appraisal Inputs'!$C$346:$BK$390,40,0),""))</f>
        <v/>
      </c>
      <c r="AI188" s="299" t="str">
        <f>IF(IFERROR(HLOOKUP(AI149,'Appraisal Inputs'!$C$346:$BK$390,40,0),"")="","",IFERROR(HLOOKUP(AI149,'Appraisal Inputs'!$C$346:$BK$390,40,0),""))</f>
        <v/>
      </c>
      <c r="AJ188" s="300" t="str">
        <f>IF(IFERROR(HLOOKUP(AJ149,'Appraisal Inputs'!$C$346:$BK$390,40,0),"")="","",IFERROR(HLOOKUP(AJ149,'Appraisal Inputs'!$C$346:$BK$390,40,0),""))</f>
        <v/>
      </c>
      <c r="AK188" s="299" t="str">
        <f>IF(IFERROR(HLOOKUP(AK149,'Appraisal Inputs'!$C$346:$BK$390,40,0),"")="","",IFERROR(HLOOKUP(AK149,'Appraisal Inputs'!$C$346:$BK$390,40,0),""))</f>
        <v/>
      </c>
      <c r="AL188" s="300" t="str">
        <f>IF(IFERROR(HLOOKUP(AL149,'Appraisal Inputs'!$C$346:$BK$390,40,0),"")="","",IFERROR(HLOOKUP(AL149,'Appraisal Inputs'!$C$346:$BK$390,40,0),""))</f>
        <v/>
      </c>
      <c r="AM188" s="299" t="str">
        <f>IF(IFERROR(HLOOKUP(AM149,'Appraisal Inputs'!$C$346:$BK$390,40,0),"")="","",IFERROR(HLOOKUP(AM149,'Appraisal Inputs'!$C$346:$BK$390,40,0),""))</f>
        <v/>
      </c>
      <c r="AN188" s="300" t="str">
        <f>IF(IFERROR(HLOOKUP(AN149,'Appraisal Inputs'!$C$346:$BK$390,40,0),"")="","",IFERROR(HLOOKUP(AN149,'Appraisal Inputs'!$C$346:$BK$390,40,0),""))</f>
        <v/>
      </c>
      <c r="AO188" s="299" t="str">
        <f>IF(IFERROR(HLOOKUP(AO149,'Appraisal Inputs'!$C$346:$BK$390,40,0),"")="","",IFERROR(HLOOKUP(AO149,'Appraisal Inputs'!$C$346:$BK$390,40,0),""))</f>
        <v/>
      </c>
      <c r="AP188" s="300" t="str">
        <f>IF(IFERROR(HLOOKUP(AP149,'Appraisal Inputs'!$C$346:$BK$390,40,0),"")="","",IFERROR(HLOOKUP(AP149,'Appraisal Inputs'!$C$346:$BK$390,40,0),""))</f>
        <v/>
      </c>
      <c r="AQ188" s="299" t="str">
        <f>IF(IFERROR(HLOOKUP(AQ149,'Appraisal Inputs'!$C$346:$BK$390,40,0),"")="","",IFERROR(HLOOKUP(AQ149,'Appraisal Inputs'!$C$346:$BK$390,40,0),""))</f>
        <v/>
      </c>
      <c r="AR188" s="300" t="str">
        <f>IF(IFERROR(HLOOKUP(AR149,'Appraisal Inputs'!$C$346:$BK$390,40,0),"")="","",IFERROR(HLOOKUP(AR149,'Appraisal Inputs'!$C$346:$BK$390,40,0),""))</f>
        <v/>
      </c>
      <c r="AS188" s="299" t="str">
        <f>IF(IFERROR(HLOOKUP(AS149,'Appraisal Inputs'!$C$346:$BK$390,40,0),"")="","",IFERROR(HLOOKUP(AS149,'Appraisal Inputs'!$C$346:$BK$390,40,0),""))</f>
        <v/>
      </c>
      <c r="AT188" s="300" t="str">
        <f>IF(IFERROR(HLOOKUP(AT149,'Appraisal Inputs'!$C$346:$BK$390,40,0),"")="","",IFERROR(HLOOKUP(AT149,'Appraisal Inputs'!$C$346:$BK$390,40,0),""))</f>
        <v/>
      </c>
      <c r="AU188" s="299" t="str">
        <f>IF(IFERROR(HLOOKUP(AU149,'Appraisal Inputs'!$C$346:$BK$390,40,0),"")="","",IFERROR(HLOOKUP(AU149,'Appraisal Inputs'!$C$346:$BK$390,40,0),""))</f>
        <v/>
      </c>
      <c r="AV188" s="300" t="str">
        <f>IF(IFERROR(HLOOKUP(AV149,'Appraisal Inputs'!$C$346:$BK$390,40,0),"")="","",IFERROR(HLOOKUP(AV149,'Appraisal Inputs'!$C$346:$BK$390,40,0),""))</f>
        <v/>
      </c>
      <c r="AW188" s="299" t="str">
        <f>IF(IFERROR(HLOOKUP(AW149,'Appraisal Inputs'!$C$346:$BK$390,40,0),"")="","",IFERROR(HLOOKUP(AW149,'Appraisal Inputs'!$C$346:$BK$390,40,0),""))</f>
        <v/>
      </c>
      <c r="AX188" s="300" t="str">
        <f>IF(IFERROR(HLOOKUP(AX149,'Appraisal Inputs'!$C$346:$BK$390,40,0),"")="","",IFERROR(HLOOKUP(AX149,'Appraisal Inputs'!$C$346:$BK$390,40,0),""))</f>
        <v/>
      </c>
      <c r="AY188" s="299" t="str">
        <f>IF(IFERROR(HLOOKUP(AY149,'Appraisal Inputs'!$C$346:$BK$390,40,0),"")="","",IFERROR(HLOOKUP(AY149,'Appraisal Inputs'!$C$346:$BK$390,40,0),""))</f>
        <v/>
      </c>
      <c r="AZ188" s="300" t="str">
        <f>IF(IFERROR(HLOOKUP(AZ149,'Appraisal Inputs'!$C$346:$BK$390,40,0),"")="","",IFERROR(HLOOKUP(AZ149,'Appraisal Inputs'!$C$346:$BK$390,40,0),""))</f>
        <v/>
      </c>
      <c r="BA188" s="299" t="str">
        <f>IF(IFERROR(HLOOKUP(BA149,'Appraisal Inputs'!$C$346:$BK$390,40,0),"")="","",IFERROR(HLOOKUP(BA149,'Appraisal Inputs'!$C$346:$BK$390,40,0),""))</f>
        <v/>
      </c>
      <c r="BB188" s="300" t="str">
        <f>IF(IFERROR(HLOOKUP(BB149,'Appraisal Inputs'!$C$346:$BK$390,40,0),"")="","",IFERROR(HLOOKUP(BB149,'Appraisal Inputs'!$C$346:$BK$390,40,0),""))</f>
        <v/>
      </c>
      <c r="BC188" s="299" t="str">
        <f>IF(IFERROR(HLOOKUP(BC149,'Appraisal Inputs'!$C$346:$BK$390,40,0),"")="","",IFERROR(HLOOKUP(BC149,'Appraisal Inputs'!$C$346:$BK$390,40,0),""))</f>
        <v/>
      </c>
      <c r="BD188" s="300" t="str">
        <f>IF(IFERROR(HLOOKUP(BD149,'Appraisal Inputs'!$C$346:$BK$390,40,0),"")="","",IFERROR(HLOOKUP(BD149,'Appraisal Inputs'!$C$346:$BK$390,40,0),""))</f>
        <v/>
      </c>
      <c r="BE188" s="299" t="str">
        <f>IF(IFERROR(HLOOKUP(BE149,'Appraisal Inputs'!$C$346:$BK$390,40,0),"")="","",IFERROR(HLOOKUP(BE149,'Appraisal Inputs'!$C$346:$BK$390,40,0),""))</f>
        <v/>
      </c>
      <c r="BF188" s="300" t="str">
        <f>IF(IFERROR(HLOOKUP(BF149,'Appraisal Inputs'!$C$346:$BK$390,40,0),"")="","",IFERROR(HLOOKUP(BF149,'Appraisal Inputs'!$C$346:$BK$390,40,0),""))</f>
        <v/>
      </c>
      <c r="BG188" s="299" t="str">
        <f>IF(IFERROR(HLOOKUP(BG149,'Appraisal Inputs'!$C$346:$BK$390,40,0),"")="","",IFERROR(HLOOKUP(BG149,'Appraisal Inputs'!$C$346:$BK$390,40,0),""))</f>
        <v/>
      </c>
      <c r="BH188" s="300" t="str">
        <f>IF(IFERROR(HLOOKUP(BH149,'Appraisal Inputs'!$C$346:$BK$390,40,0),"")="","",IFERROR(HLOOKUP(BH149,'Appraisal Inputs'!$C$346:$BK$390,40,0),""))</f>
        <v/>
      </c>
      <c r="BI188" s="299" t="str">
        <f>IF(IFERROR(HLOOKUP(BI149,'Appraisal Inputs'!$C$346:$BK$390,40,0),"")="","",IFERROR(HLOOKUP(BI149,'Appraisal Inputs'!$C$346:$BK$390,40,0),""))</f>
        <v/>
      </c>
      <c r="BJ188" s="315" t="str">
        <f>IF(IFERROR(HLOOKUP(BJ149,'Appraisal Inputs'!$C$346:$BK$390,40,0),"")="","",IFERROR(HLOOKUP(BJ149,'Appraisal Inputs'!$C$346:$BK$390,40,0),""))</f>
        <v/>
      </c>
      <c r="BL188" s="299">
        <f t="shared" si="7"/>
        <v>0</v>
      </c>
      <c r="BM188" s="318" t="str">
        <f t="shared" si="6"/>
        <v>No</v>
      </c>
    </row>
    <row r="189" spans="1:65" x14ac:dyDescent="0.25">
      <c r="A189" s="86"/>
      <c r="B189" s="143" t="str">
        <f>'Appraisal Inputs'!C386</f>
        <v>Comp 37</v>
      </c>
      <c r="C189" s="299" t="str">
        <f>IF(IFERROR(HLOOKUP(C149,'Appraisal Inputs'!$C$346:$BK$390,41,0),"")="","",IFERROR(HLOOKUP(C149,'Appraisal Inputs'!$C$346:$BK$390,41,0),""))</f>
        <v/>
      </c>
      <c r="D189" s="300" t="str">
        <f>IF(IFERROR(HLOOKUP(D149,'Appraisal Inputs'!$C$346:$BK$390,41,0),"")="","",IFERROR(HLOOKUP(D149,'Appraisal Inputs'!$C$346:$BK$390,41,0),""))</f>
        <v/>
      </c>
      <c r="E189" s="299" t="str">
        <f>IF(IFERROR(HLOOKUP(E149,'Appraisal Inputs'!$C$346:$BK$390,41,0),"")="","",IFERROR(HLOOKUP(E149,'Appraisal Inputs'!$C$346:$BK$390,41,0),""))</f>
        <v/>
      </c>
      <c r="F189" s="300" t="str">
        <f>IF(IFERROR(HLOOKUP(F149,'Appraisal Inputs'!$C$346:$BK$390,41,0),"")="","",IFERROR(HLOOKUP(F149,'Appraisal Inputs'!$C$346:$BK$390,41,0),""))</f>
        <v/>
      </c>
      <c r="G189" s="299" t="str">
        <f>IF(IFERROR(HLOOKUP(G149,'Appraisal Inputs'!$C$346:$BK$390,41,0),"")="","",IFERROR(HLOOKUP(G149,'Appraisal Inputs'!$C$346:$BK$390,41,0),""))</f>
        <v/>
      </c>
      <c r="H189" s="300" t="str">
        <f>IF(IFERROR(HLOOKUP(H149,'Appraisal Inputs'!$C$346:$BK$390,41,0),"")="","",IFERROR(HLOOKUP(H149,'Appraisal Inputs'!$C$346:$BK$390,41,0),""))</f>
        <v/>
      </c>
      <c r="I189" s="299" t="str">
        <f>IF(IFERROR(HLOOKUP(I149,'Appraisal Inputs'!$C$346:$BK$390,41,0),"")="","",IFERROR(HLOOKUP(I149,'Appraisal Inputs'!$C$346:$BK$390,41,0),""))</f>
        <v/>
      </c>
      <c r="J189" s="300" t="str">
        <f>IF(IFERROR(HLOOKUP(J149,'Appraisal Inputs'!$C$346:$BK$390,41,0),"")="","",IFERROR(HLOOKUP(J149,'Appraisal Inputs'!$C$346:$BK$390,41,0),""))</f>
        <v/>
      </c>
      <c r="K189" s="299" t="str">
        <f>IF(IFERROR(HLOOKUP(K149,'Appraisal Inputs'!$C$346:$BK$390,41,0),"")="","",IFERROR(HLOOKUP(K149,'Appraisal Inputs'!$C$346:$BK$390,41,0),""))</f>
        <v/>
      </c>
      <c r="L189" s="300" t="str">
        <f>IF(IFERROR(HLOOKUP(L149,'Appraisal Inputs'!$C$346:$BK$390,41,0),"")="","",IFERROR(HLOOKUP(L149,'Appraisal Inputs'!$C$346:$BK$390,41,0),""))</f>
        <v/>
      </c>
      <c r="M189" s="299" t="str">
        <f>IF(IFERROR(HLOOKUP(M149,'Appraisal Inputs'!$C$346:$BK$390,41,0),"")="","",IFERROR(HLOOKUP(M149,'Appraisal Inputs'!$C$346:$BK$390,41,0),""))</f>
        <v/>
      </c>
      <c r="N189" s="300" t="str">
        <f>IF(IFERROR(HLOOKUP(N149,'Appraisal Inputs'!$C$346:$BK$390,41,0),"")="","",IFERROR(HLOOKUP(N149,'Appraisal Inputs'!$C$346:$BK$390,41,0),""))</f>
        <v/>
      </c>
      <c r="O189" s="299" t="str">
        <f>IF(IFERROR(HLOOKUP(O149,'Appraisal Inputs'!$C$346:$BK$390,41,0),"")="","",IFERROR(HLOOKUP(O149,'Appraisal Inputs'!$C$346:$BK$390,41,0),""))</f>
        <v/>
      </c>
      <c r="P189" s="300" t="str">
        <f>IF(IFERROR(HLOOKUP(P149,'Appraisal Inputs'!$C$346:$BK$390,41,0),"")="","",IFERROR(HLOOKUP(P149,'Appraisal Inputs'!$C$346:$BK$390,41,0),""))</f>
        <v/>
      </c>
      <c r="Q189" s="299" t="str">
        <f>IF(IFERROR(HLOOKUP(Q149,'Appraisal Inputs'!$C$346:$BK$390,41,0),"")="","",IFERROR(HLOOKUP(Q149,'Appraisal Inputs'!$C$346:$BK$390,41,0),""))</f>
        <v/>
      </c>
      <c r="R189" s="300" t="str">
        <f>IF(IFERROR(HLOOKUP(R149,'Appraisal Inputs'!$C$346:$BK$390,41,0),"")="","",IFERROR(HLOOKUP(R149,'Appraisal Inputs'!$C$346:$BK$390,41,0),""))</f>
        <v/>
      </c>
      <c r="S189" s="299" t="str">
        <f>IF(IFERROR(HLOOKUP(S149,'Appraisal Inputs'!$C$346:$BK$390,41,0),"")="","",IFERROR(HLOOKUP(S149,'Appraisal Inputs'!$C$346:$BK$390,41,0),""))</f>
        <v/>
      </c>
      <c r="T189" s="300" t="str">
        <f>IF(IFERROR(HLOOKUP(T149,'Appraisal Inputs'!$C$346:$BK$390,41,0),"")="","",IFERROR(HLOOKUP(T149,'Appraisal Inputs'!$C$346:$BK$390,41,0),""))</f>
        <v/>
      </c>
      <c r="U189" s="299" t="str">
        <f>IF(IFERROR(HLOOKUP(U149,'Appraisal Inputs'!$C$346:$BK$390,41,0),"")="","",IFERROR(HLOOKUP(U149,'Appraisal Inputs'!$C$346:$BK$390,41,0),""))</f>
        <v/>
      </c>
      <c r="V189" s="300" t="str">
        <f>IF(IFERROR(HLOOKUP(V149,'Appraisal Inputs'!$C$346:$BK$390,41,0),"")="","",IFERROR(HLOOKUP(V149,'Appraisal Inputs'!$C$346:$BK$390,41,0),""))</f>
        <v/>
      </c>
      <c r="W189" s="299" t="str">
        <f>IF(IFERROR(HLOOKUP(W149,'Appraisal Inputs'!$C$346:$BK$390,41,0),"")="","",IFERROR(HLOOKUP(W149,'Appraisal Inputs'!$C$346:$BK$390,41,0),""))</f>
        <v/>
      </c>
      <c r="X189" s="300" t="str">
        <f>IF(IFERROR(HLOOKUP(X149,'Appraisal Inputs'!$C$346:$BK$390,41,0),"")="","",IFERROR(HLOOKUP(X149,'Appraisal Inputs'!$C$346:$BK$390,41,0),""))</f>
        <v/>
      </c>
      <c r="Y189" s="299" t="str">
        <f>IF(IFERROR(HLOOKUP(Y149,'Appraisal Inputs'!$C$346:$BK$390,41,0),"")="","",IFERROR(HLOOKUP(Y149,'Appraisal Inputs'!$C$346:$BK$390,41,0),""))</f>
        <v/>
      </c>
      <c r="Z189" s="300" t="str">
        <f>IF(IFERROR(HLOOKUP(Z149,'Appraisal Inputs'!$C$346:$BK$390,41,0),"")="","",IFERROR(HLOOKUP(Z149,'Appraisal Inputs'!$C$346:$BK$390,41,0),""))</f>
        <v/>
      </c>
      <c r="AA189" s="299" t="str">
        <f>IF(IFERROR(HLOOKUP(AA149,'Appraisal Inputs'!$C$346:$BK$390,41,0),"")="","",IFERROR(HLOOKUP(AA149,'Appraisal Inputs'!$C$346:$BK$390,41,0),""))</f>
        <v/>
      </c>
      <c r="AB189" s="300" t="str">
        <f>IF(IFERROR(HLOOKUP(AB149,'Appraisal Inputs'!$C$346:$BK$390,41,0),"")="","",IFERROR(HLOOKUP(AB149,'Appraisal Inputs'!$C$346:$BK$390,41,0),""))</f>
        <v/>
      </c>
      <c r="AC189" s="299" t="str">
        <f>IF(IFERROR(HLOOKUP(AC149,'Appraisal Inputs'!$C$346:$BK$390,41,0),"")="","",IFERROR(HLOOKUP(AC149,'Appraisal Inputs'!$C$346:$BK$390,41,0),""))</f>
        <v/>
      </c>
      <c r="AD189" s="300" t="str">
        <f>IF(IFERROR(HLOOKUP(AD149,'Appraisal Inputs'!$C$346:$BK$390,41,0),"")="","",IFERROR(HLOOKUP(AD149,'Appraisal Inputs'!$C$346:$BK$390,41,0),""))</f>
        <v/>
      </c>
      <c r="AE189" s="299" t="str">
        <f>IF(IFERROR(HLOOKUP(AE149,'Appraisal Inputs'!$C$346:$BK$390,41,0),"")="","",IFERROR(HLOOKUP(AE149,'Appraisal Inputs'!$C$346:$BK$390,41,0),""))</f>
        <v/>
      </c>
      <c r="AF189" s="300" t="str">
        <f>IF(IFERROR(HLOOKUP(AF149,'Appraisal Inputs'!$C$346:$BK$390,41,0),"")="","",IFERROR(HLOOKUP(AF149,'Appraisal Inputs'!$C$346:$BK$390,41,0),""))</f>
        <v/>
      </c>
      <c r="AG189" s="299" t="str">
        <f>IF(IFERROR(HLOOKUP(AG149,'Appraisal Inputs'!$C$346:$BK$390,41,0),"")="","",IFERROR(HLOOKUP(AG149,'Appraisal Inputs'!$C$346:$BK$390,41,0),""))</f>
        <v/>
      </c>
      <c r="AH189" s="300" t="str">
        <f>IF(IFERROR(HLOOKUP(AH149,'Appraisal Inputs'!$C$346:$BK$390,41,0),"")="","",IFERROR(HLOOKUP(AH149,'Appraisal Inputs'!$C$346:$BK$390,41,0),""))</f>
        <v/>
      </c>
      <c r="AI189" s="299" t="str">
        <f>IF(IFERROR(HLOOKUP(AI149,'Appraisal Inputs'!$C$346:$BK$390,41,0),"")="","",IFERROR(HLOOKUP(AI149,'Appraisal Inputs'!$C$346:$BK$390,41,0),""))</f>
        <v/>
      </c>
      <c r="AJ189" s="300" t="str">
        <f>IF(IFERROR(HLOOKUP(AJ149,'Appraisal Inputs'!$C$346:$BK$390,41,0),"")="","",IFERROR(HLOOKUP(AJ149,'Appraisal Inputs'!$C$346:$BK$390,41,0),""))</f>
        <v/>
      </c>
      <c r="AK189" s="299" t="str">
        <f>IF(IFERROR(HLOOKUP(AK149,'Appraisal Inputs'!$C$346:$BK$390,41,0),"")="","",IFERROR(HLOOKUP(AK149,'Appraisal Inputs'!$C$346:$BK$390,41,0),""))</f>
        <v/>
      </c>
      <c r="AL189" s="300" t="str">
        <f>IF(IFERROR(HLOOKUP(AL149,'Appraisal Inputs'!$C$346:$BK$390,41,0),"")="","",IFERROR(HLOOKUP(AL149,'Appraisal Inputs'!$C$346:$BK$390,41,0),""))</f>
        <v/>
      </c>
      <c r="AM189" s="299" t="str">
        <f>IF(IFERROR(HLOOKUP(AM149,'Appraisal Inputs'!$C$346:$BK$390,41,0),"")="","",IFERROR(HLOOKUP(AM149,'Appraisal Inputs'!$C$346:$BK$390,41,0),""))</f>
        <v/>
      </c>
      <c r="AN189" s="300" t="str">
        <f>IF(IFERROR(HLOOKUP(AN149,'Appraisal Inputs'!$C$346:$BK$390,41,0),"")="","",IFERROR(HLOOKUP(AN149,'Appraisal Inputs'!$C$346:$BK$390,41,0),""))</f>
        <v/>
      </c>
      <c r="AO189" s="299" t="str">
        <f>IF(IFERROR(HLOOKUP(AO149,'Appraisal Inputs'!$C$346:$BK$390,41,0),"")="","",IFERROR(HLOOKUP(AO149,'Appraisal Inputs'!$C$346:$BK$390,41,0),""))</f>
        <v/>
      </c>
      <c r="AP189" s="300" t="str">
        <f>IF(IFERROR(HLOOKUP(AP149,'Appraisal Inputs'!$C$346:$BK$390,41,0),"")="","",IFERROR(HLOOKUP(AP149,'Appraisal Inputs'!$C$346:$BK$390,41,0),""))</f>
        <v/>
      </c>
      <c r="AQ189" s="299" t="str">
        <f>IF(IFERROR(HLOOKUP(AQ149,'Appraisal Inputs'!$C$346:$BK$390,41,0),"")="","",IFERROR(HLOOKUP(AQ149,'Appraisal Inputs'!$C$346:$BK$390,41,0),""))</f>
        <v/>
      </c>
      <c r="AR189" s="300" t="str">
        <f>IF(IFERROR(HLOOKUP(AR149,'Appraisal Inputs'!$C$346:$BK$390,41,0),"")="","",IFERROR(HLOOKUP(AR149,'Appraisal Inputs'!$C$346:$BK$390,41,0),""))</f>
        <v/>
      </c>
      <c r="AS189" s="299" t="str">
        <f>IF(IFERROR(HLOOKUP(AS149,'Appraisal Inputs'!$C$346:$BK$390,41,0),"")="","",IFERROR(HLOOKUP(AS149,'Appraisal Inputs'!$C$346:$BK$390,41,0),""))</f>
        <v/>
      </c>
      <c r="AT189" s="300" t="str">
        <f>IF(IFERROR(HLOOKUP(AT149,'Appraisal Inputs'!$C$346:$BK$390,41,0),"")="","",IFERROR(HLOOKUP(AT149,'Appraisal Inputs'!$C$346:$BK$390,41,0),""))</f>
        <v/>
      </c>
      <c r="AU189" s="299" t="str">
        <f>IF(IFERROR(HLOOKUP(AU149,'Appraisal Inputs'!$C$346:$BK$390,41,0),"")="","",IFERROR(HLOOKUP(AU149,'Appraisal Inputs'!$C$346:$BK$390,41,0),""))</f>
        <v/>
      </c>
      <c r="AV189" s="300" t="str">
        <f>IF(IFERROR(HLOOKUP(AV149,'Appraisal Inputs'!$C$346:$BK$390,41,0),"")="","",IFERROR(HLOOKUP(AV149,'Appraisal Inputs'!$C$346:$BK$390,41,0),""))</f>
        <v/>
      </c>
      <c r="AW189" s="299" t="str">
        <f>IF(IFERROR(HLOOKUP(AW149,'Appraisal Inputs'!$C$346:$BK$390,41,0),"")="","",IFERROR(HLOOKUP(AW149,'Appraisal Inputs'!$C$346:$BK$390,41,0),""))</f>
        <v/>
      </c>
      <c r="AX189" s="300" t="str">
        <f>IF(IFERROR(HLOOKUP(AX149,'Appraisal Inputs'!$C$346:$BK$390,41,0),"")="","",IFERROR(HLOOKUP(AX149,'Appraisal Inputs'!$C$346:$BK$390,41,0),""))</f>
        <v/>
      </c>
      <c r="AY189" s="299" t="str">
        <f>IF(IFERROR(HLOOKUP(AY149,'Appraisal Inputs'!$C$346:$BK$390,41,0),"")="","",IFERROR(HLOOKUP(AY149,'Appraisal Inputs'!$C$346:$BK$390,41,0),""))</f>
        <v/>
      </c>
      <c r="AZ189" s="300" t="str">
        <f>IF(IFERROR(HLOOKUP(AZ149,'Appraisal Inputs'!$C$346:$BK$390,41,0),"")="","",IFERROR(HLOOKUP(AZ149,'Appraisal Inputs'!$C$346:$BK$390,41,0),""))</f>
        <v/>
      </c>
      <c r="BA189" s="299" t="str">
        <f>IF(IFERROR(HLOOKUP(BA149,'Appraisal Inputs'!$C$346:$BK$390,41,0),"")="","",IFERROR(HLOOKUP(BA149,'Appraisal Inputs'!$C$346:$BK$390,41,0),""))</f>
        <v/>
      </c>
      <c r="BB189" s="300" t="str">
        <f>IF(IFERROR(HLOOKUP(BB149,'Appraisal Inputs'!$C$346:$BK$390,41,0),"")="","",IFERROR(HLOOKUP(BB149,'Appraisal Inputs'!$C$346:$BK$390,41,0),""))</f>
        <v/>
      </c>
      <c r="BC189" s="299" t="str">
        <f>IF(IFERROR(HLOOKUP(BC149,'Appraisal Inputs'!$C$346:$BK$390,41,0),"")="","",IFERROR(HLOOKUP(BC149,'Appraisal Inputs'!$C$346:$BK$390,41,0),""))</f>
        <v/>
      </c>
      <c r="BD189" s="300" t="str">
        <f>IF(IFERROR(HLOOKUP(BD149,'Appraisal Inputs'!$C$346:$BK$390,41,0),"")="","",IFERROR(HLOOKUP(BD149,'Appraisal Inputs'!$C$346:$BK$390,41,0),""))</f>
        <v/>
      </c>
      <c r="BE189" s="299" t="str">
        <f>IF(IFERROR(HLOOKUP(BE149,'Appraisal Inputs'!$C$346:$BK$390,41,0),"")="","",IFERROR(HLOOKUP(BE149,'Appraisal Inputs'!$C$346:$BK$390,41,0),""))</f>
        <v/>
      </c>
      <c r="BF189" s="300" t="str">
        <f>IF(IFERROR(HLOOKUP(BF149,'Appraisal Inputs'!$C$346:$BK$390,41,0),"")="","",IFERROR(HLOOKUP(BF149,'Appraisal Inputs'!$C$346:$BK$390,41,0),""))</f>
        <v/>
      </c>
      <c r="BG189" s="299" t="str">
        <f>IF(IFERROR(HLOOKUP(BG149,'Appraisal Inputs'!$C$346:$BK$390,41,0),"")="","",IFERROR(HLOOKUP(BG149,'Appraisal Inputs'!$C$346:$BK$390,41,0),""))</f>
        <v/>
      </c>
      <c r="BH189" s="300" t="str">
        <f>IF(IFERROR(HLOOKUP(BH149,'Appraisal Inputs'!$C$346:$BK$390,41,0),"")="","",IFERROR(HLOOKUP(BH149,'Appraisal Inputs'!$C$346:$BK$390,41,0),""))</f>
        <v/>
      </c>
      <c r="BI189" s="299" t="str">
        <f>IF(IFERROR(HLOOKUP(BI149,'Appraisal Inputs'!$C$346:$BK$390,41,0),"")="","",IFERROR(HLOOKUP(BI149,'Appraisal Inputs'!$C$346:$BK$390,41,0),""))</f>
        <v/>
      </c>
      <c r="BJ189" s="315" t="str">
        <f>IF(IFERROR(HLOOKUP(BJ149,'Appraisal Inputs'!$C$346:$BK$390,41,0),"")="","",IFERROR(HLOOKUP(BJ149,'Appraisal Inputs'!$C$346:$BK$390,41,0),""))</f>
        <v/>
      </c>
      <c r="BL189" s="299">
        <f t="shared" si="7"/>
        <v>0</v>
      </c>
      <c r="BM189" s="318" t="str">
        <f t="shared" si="6"/>
        <v>No</v>
      </c>
    </row>
    <row r="190" spans="1:65" x14ac:dyDescent="0.25">
      <c r="A190" s="86"/>
      <c r="B190" s="143" t="str">
        <f>'Appraisal Inputs'!C387</f>
        <v>Comp 38</v>
      </c>
      <c r="C190" s="299" t="str">
        <f>IF(IFERROR(HLOOKUP(C149,'Appraisal Inputs'!$C$346:$BK$390,42,0),"")="","",IFERROR(HLOOKUP(C149,'Appraisal Inputs'!$C$346:$BK$390,42,0),""))</f>
        <v/>
      </c>
      <c r="D190" s="300" t="str">
        <f>IF(IFERROR(HLOOKUP(D149,'Appraisal Inputs'!$C$346:$BK$390,42,0),"")="","",IFERROR(HLOOKUP(D149,'Appraisal Inputs'!$C$346:$BK$390,42,0),""))</f>
        <v/>
      </c>
      <c r="E190" s="299" t="str">
        <f>IF(IFERROR(HLOOKUP(E149,'Appraisal Inputs'!$C$346:$BK$390,42,0),"")="","",IFERROR(HLOOKUP(E149,'Appraisal Inputs'!$C$346:$BK$390,42,0),""))</f>
        <v/>
      </c>
      <c r="F190" s="300" t="str">
        <f>IF(IFERROR(HLOOKUP(F149,'Appraisal Inputs'!$C$346:$BK$390,42,0),"")="","",IFERROR(HLOOKUP(F149,'Appraisal Inputs'!$C$346:$BK$390,42,0),""))</f>
        <v/>
      </c>
      <c r="G190" s="299" t="str">
        <f>IF(IFERROR(HLOOKUP(G149,'Appraisal Inputs'!$C$346:$BK$390,42,0),"")="","",IFERROR(HLOOKUP(G149,'Appraisal Inputs'!$C$346:$BK$390,42,0),""))</f>
        <v/>
      </c>
      <c r="H190" s="300" t="str">
        <f>IF(IFERROR(HLOOKUP(H149,'Appraisal Inputs'!$C$346:$BK$390,42,0),"")="","",IFERROR(HLOOKUP(H149,'Appraisal Inputs'!$C$346:$BK$390,42,0),""))</f>
        <v/>
      </c>
      <c r="I190" s="299" t="str">
        <f>IF(IFERROR(HLOOKUP(I149,'Appraisal Inputs'!$C$346:$BK$390,42,0),"")="","",IFERROR(HLOOKUP(I149,'Appraisal Inputs'!$C$346:$BK$390,42,0),""))</f>
        <v/>
      </c>
      <c r="J190" s="300" t="str">
        <f>IF(IFERROR(HLOOKUP(J149,'Appraisal Inputs'!$C$346:$BK$390,42,0),"")="","",IFERROR(HLOOKUP(J149,'Appraisal Inputs'!$C$346:$BK$390,42,0),""))</f>
        <v/>
      </c>
      <c r="K190" s="299" t="str">
        <f>IF(IFERROR(HLOOKUP(K149,'Appraisal Inputs'!$C$346:$BK$390,42,0),"")="","",IFERROR(HLOOKUP(K149,'Appraisal Inputs'!$C$346:$BK$390,42,0),""))</f>
        <v/>
      </c>
      <c r="L190" s="300" t="str">
        <f>IF(IFERROR(HLOOKUP(L149,'Appraisal Inputs'!$C$346:$BK$390,42,0),"")="","",IFERROR(HLOOKUP(L149,'Appraisal Inputs'!$C$346:$BK$390,42,0),""))</f>
        <v/>
      </c>
      <c r="M190" s="299" t="str">
        <f>IF(IFERROR(HLOOKUP(M149,'Appraisal Inputs'!$C$346:$BK$390,42,0),"")="","",IFERROR(HLOOKUP(M149,'Appraisal Inputs'!$C$346:$BK$390,42,0),""))</f>
        <v/>
      </c>
      <c r="N190" s="300" t="str">
        <f>IF(IFERROR(HLOOKUP(N149,'Appraisal Inputs'!$C$346:$BK$390,42,0),"")="","",IFERROR(HLOOKUP(N149,'Appraisal Inputs'!$C$346:$BK$390,42,0),""))</f>
        <v/>
      </c>
      <c r="O190" s="299" t="str">
        <f>IF(IFERROR(HLOOKUP(O149,'Appraisal Inputs'!$C$346:$BK$390,42,0),"")="","",IFERROR(HLOOKUP(O149,'Appraisal Inputs'!$C$346:$BK$390,42,0),""))</f>
        <v/>
      </c>
      <c r="P190" s="300" t="str">
        <f>IF(IFERROR(HLOOKUP(P149,'Appraisal Inputs'!$C$346:$BK$390,42,0),"")="","",IFERROR(HLOOKUP(P149,'Appraisal Inputs'!$C$346:$BK$390,42,0),""))</f>
        <v/>
      </c>
      <c r="Q190" s="299" t="str">
        <f>IF(IFERROR(HLOOKUP(Q149,'Appraisal Inputs'!$C$346:$BK$390,42,0),"")="","",IFERROR(HLOOKUP(Q149,'Appraisal Inputs'!$C$346:$BK$390,42,0),""))</f>
        <v/>
      </c>
      <c r="R190" s="300" t="str">
        <f>IF(IFERROR(HLOOKUP(R149,'Appraisal Inputs'!$C$346:$BK$390,42,0),"")="","",IFERROR(HLOOKUP(R149,'Appraisal Inputs'!$C$346:$BK$390,42,0),""))</f>
        <v/>
      </c>
      <c r="S190" s="299" t="str">
        <f>IF(IFERROR(HLOOKUP(S149,'Appraisal Inputs'!$C$346:$BK$390,42,0),"")="","",IFERROR(HLOOKUP(S149,'Appraisal Inputs'!$C$346:$BK$390,42,0),""))</f>
        <v/>
      </c>
      <c r="T190" s="300" t="str">
        <f>IF(IFERROR(HLOOKUP(T149,'Appraisal Inputs'!$C$346:$BK$390,42,0),"")="","",IFERROR(HLOOKUP(T149,'Appraisal Inputs'!$C$346:$BK$390,42,0),""))</f>
        <v/>
      </c>
      <c r="U190" s="299" t="str">
        <f>IF(IFERROR(HLOOKUP(U149,'Appraisal Inputs'!$C$346:$BK$390,42,0),"")="","",IFERROR(HLOOKUP(U149,'Appraisal Inputs'!$C$346:$BK$390,42,0),""))</f>
        <v/>
      </c>
      <c r="V190" s="300" t="str">
        <f>IF(IFERROR(HLOOKUP(V149,'Appraisal Inputs'!$C$346:$BK$390,42,0),"")="","",IFERROR(HLOOKUP(V149,'Appraisal Inputs'!$C$346:$BK$390,42,0),""))</f>
        <v/>
      </c>
      <c r="W190" s="299" t="str">
        <f>IF(IFERROR(HLOOKUP(W149,'Appraisal Inputs'!$C$346:$BK$390,42,0),"")="","",IFERROR(HLOOKUP(W149,'Appraisal Inputs'!$C$346:$BK$390,42,0),""))</f>
        <v/>
      </c>
      <c r="X190" s="300" t="str">
        <f>IF(IFERROR(HLOOKUP(X149,'Appraisal Inputs'!$C$346:$BK$390,42,0),"")="","",IFERROR(HLOOKUP(X149,'Appraisal Inputs'!$C$346:$BK$390,42,0),""))</f>
        <v/>
      </c>
      <c r="Y190" s="299" t="str">
        <f>IF(IFERROR(HLOOKUP(Y149,'Appraisal Inputs'!$C$346:$BK$390,42,0),"")="","",IFERROR(HLOOKUP(Y149,'Appraisal Inputs'!$C$346:$BK$390,42,0),""))</f>
        <v/>
      </c>
      <c r="Z190" s="300" t="str">
        <f>IF(IFERROR(HLOOKUP(Z149,'Appraisal Inputs'!$C$346:$BK$390,42,0),"")="","",IFERROR(HLOOKUP(Z149,'Appraisal Inputs'!$C$346:$BK$390,42,0),""))</f>
        <v/>
      </c>
      <c r="AA190" s="299" t="str">
        <f>IF(IFERROR(HLOOKUP(AA149,'Appraisal Inputs'!$C$346:$BK$390,42,0),"")="","",IFERROR(HLOOKUP(AA149,'Appraisal Inputs'!$C$346:$BK$390,42,0),""))</f>
        <v/>
      </c>
      <c r="AB190" s="300" t="str">
        <f>IF(IFERROR(HLOOKUP(AB149,'Appraisal Inputs'!$C$346:$BK$390,42,0),"")="","",IFERROR(HLOOKUP(AB149,'Appraisal Inputs'!$C$346:$BK$390,42,0),""))</f>
        <v/>
      </c>
      <c r="AC190" s="299" t="str">
        <f>IF(IFERROR(HLOOKUP(AC149,'Appraisal Inputs'!$C$346:$BK$390,42,0),"")="","",IFERROR(HLOOKUP(AC149,'Appraisal Inputs'!$C$346:$BK$390,42,0),""))</f>
        <v/>
      </c>
      <c r="AD190" s="300" t="str">
        <f>IF(IFERROR(HLOOKUP(AD149,'Appraisal Inputs'!$C$346:$BK$390,42,0),"")="","",IFERROR(HLOOKUP(AD149,'Appraisal Inputs'!$C$346:$BK$390,42,0),""))</f>
        <v/>
      </c>
      <c r="AE190" s="299" t="str">
        <f>IF(IFERROR(HLOOKUP(AE149,'Appraisal Inputs'!$C$346:$BK$390,42,0),"")="","",IFERROR(HLOOKUP(AE149,'Appraisal Inputs'!$C$346:$BK$390,42,0),""))</f>
        <v/>
      </c>
      <c r="AF190" s="300" t="str">
        <f>IF(IFERROR(HLOOKUP(AF149,'Appraisal Inputs'!$C$346:$BK$390,42,0),"")="","",IFERROR(HLOOKUP(AF149,'Appraisal Inputs'!$C$346:$BK$390,42,0),""))</f>
        <v/>
      </c>
      <c r="AG190" s="299" t="str">
        <f>IF(IFERROR(HLOOKUP(AG149,'Appraisal Inputs'!$C$346:$BK$390,42,0),"")="","",IFERROR(HLOOKUP(AG149,'Appraisal Inputs'!$C$346:$BK$390,42,0),""))</f>
        <v/>
      </c>
      <c r="AH190" s="300" t="str">
        <f>IF(IFERROR(HLOOKUP(AH149,'Appraisal Inputs'!$C$346:$BK$390,42,0),"")="","",IFERROR(HLOOKUP(AH149,'Appraisal Inputs'!$C$346:$BK$390,42,0),""))</f>
        <v/>
      </c>
      <c r="AI190" s="299" t="str">
        <f>IF(IFERROR(HLOOKUP(AI149,'Appraisal Inputs'!$C$346:$BK$390,42,0),"")="","",IFERROR(HLOOKUP(AI149,'Appraisal Inputs'!$C$346:$BK$390,42,0),""))</f>
        <v/>
      </c>
      <c r="AJ190" s="300" t="str">
        <f>IF(IFERROR(HLOOKUP(AJ149,'Appraisal Inputs'!$C$346:$BK$390,42,0),"")="","",IFERROR(HLOOKUP(AJ149,'Appraisal Inputs'!$C$346:$BK$390,42,0),""))</f>
        <v/>
      </c>
      <c r="AK190" s="299" t="str">
        <f>IF(IFERROR(HLOOKUP(AK149,'Appraisal Inputs'!$C$346:$BK$390,42,0),"")="","",IFERROR(HLOOKUP(AK149,'Appraisal Inputs'!$C$346:$BK$390,42,0),""))</f>
        <v/>
      </c>
      <c r="AL190" s="300" t="str">
        <f>IF(IFERROR(HLOOKUP(AL149,'Appraisal Inputs'!$C$346:$BK$390,42,0),"")="","",IFERROR(HLOOKUP(AL149,'Appraisal Inputs'!$C$346:$BK$390,42,0),""))</f>
        <v/>
      </c>
      <c r="AM190" s="299" t="str">
        <f>IF(IFERROR(HLOOKUP(AM149,'Appraisal Inputs'!$C$346:$BK$390,42,0),"")="","",IFERROR(HLOOKUP(AM149,'Appraisal Inputs'!$C$346:$BK$390,42,0),""))</f>
        <v/>
      </c>
      <c r="AN190" s="300" t="str">
        <f>IF(IFERROR(HLOOKUP(AN149,'Appraisal Inputs'!$C$346:$BK$390,42,0),"")="","",IFERROR(HLOOKUP(AN149,'Appraisal Inputs'!$C$346:$BK$390,42,0),""))</f>
        <v/>
      </c>
      <c r="AO190" s="299" t="str">
        <f>IF(IFERROR(HLOOKUP(AO149,'Appraisal Inputs'!$C$346:$BK$390,42,0),"")="","",IFERROR(HLOOKUP(AO149,'Appraisal Inputs'!$C$346:$BK$390,42,0),""))</f>
        <v/>
      </c>
      <c r="AP190" s="300" t="str">
        <f>IF(IFERROR(HLOOKUP(AP149,'Appraisal Inputs'!$C$346:$BK$390,42,0),"")="","",IFERROR(HLOOKUP(AP149,'Appraisal Inputs'!$C$346:$BK$390,42,0),""))</f>
        <v/>
      </c>
      <c r="AQ190" s="299" t="str">
        <f>IF(IFERROR(HLOOKUP(AQ149,'Appraisal Inputs'!$C$346:$BK$390,42,0),"")="","",IFERROR(HLOOKUP(AQ149,'Appraisal Inputs'!$C$346:$BK$390,42,0),""))</f>
        <v/>
      </c>
      <c r="AR190" s="300" t="str">
        <f>IF(IFERROR(HLOOKUP(AR149,'Appraisal Inputs'!$C$346:$BK$390,42,0),"")="","",IFERROR(HLOOKUP(AR149,'Appraisal Inputs'!$C$346:$BK$390,42,0),""))</f>
        <v/>
      </c>
      <c r="AS190" s="299" t="str">
        <f>IF(IFERROR(HLOOKUP(AS149,'Appraisal Inputs'!$C$346:$BK$390,42,0),"")="","",IFERROR(HLOOKUP(AS149,'Appraisal Inputs'!$C$346:$BK$390,42,0),""))</f>
        <v/>
      </c>
      <c r="AT190" s="300" t="str">
        <f>IF(IFERROR(HLOOKUP(AT149,'Appraisal Inputs'!$C$346:$BK$390,42,0),"")="","",IFERROR(HLOOKUP(AT149,'Appraisal Inputs'!$C$346:$BK$390,42,0),""))</f>
        <v/>
      </c>
      <c r="AU190" s="299" t="str">
        <f>IF(IFERROR(HLOOKUP(AU149,'Appraisal Inputs'!$C$346:$BK$390,42,0),"")="","",IFERROR(HLOOKUP(AU149,'Appraisal Inputs'!$C$346:$BK$390,42,0),""))</f>
        <v/>
      </c>
      <c r="AV190" s="300" t="str">
        <f>IF(IFERROR(HLOOKUP(AV149,'Appraisal Inputs'!$C$346:$BK$390,42,0),"")="","",IFERROR(HLOOKUP(AV149,'Appraisal Inputs'!$C$346:$BK$390,42,0),""))</f>
        <v/>
      </c>
      <c r="AW190" s="299" t="str">
        <f>IF(IFERROR(HLOOKUP(AW149,'Appraisal Inputs'!$C$346:$BK$390,42,0),"")="","",IFERROR(HLOOKUP(AW149,'Appraisal Inputs'!$C$346:$BK$390,42,0),""))</f>
        <v/>
      </c>
      <c r="AX190" s="300" t="str">
        <f>IF(IFERROR(HLOOKUP(AX149,'Appraisal Inputs'!$C$346:$BK$390,42,0),"")="","",IFERROR(HLOOKUP(AX149,'Appraisal Inputs'!$C$346:$BK$390,42,0),""))</f>
        <v/>
      </c>
      <c r="AY190" s="299" t="str">
        <f>IF(IFERROR(HLOOKUP(AY149,'Appraisal Inputs'!$C$346:$BK$390,42,0),"")="","",IFERROR(HLOOKUP(AY149,'Appraisal Inputs'!$C$346:$BK$390,42,0),""))</f>
        <v/>
      </c>
      <c r="AZ190" s="300" t="str">
        <f>IF(IFERROR(HLOOKUP(AZ149,'Appraisal Inputs'!$C$346:$BK$390,42,0),"")="","",IFERROR(HLOOKUP(AZ149,'Appraisal Inputs'!$C$346:$BK$390,42,0),""))</f>
        <v/>
      </c>
      <c r="BA190" s="299" t="str">
        <f>IF(IFERROR(HLOOKUP(BA149,'Appraisal Inputs'!$C$346:$BK$390,42,0),"")="","",IFERROR(HLOOKUP(BA149,'Appraisal Inputs'!$C$346:$BK$390,42,0),""))</f>
        <v/>
      </c>
      <c r="BB190" s="300" t="str">
        <f>IF(IFERROR(HLOOKUP(BB149,'Appraisal Inputs'!$C$346:$BK$390,42,0),"")="","",IFERROR(HLOOKUP(BB149,'Appraisal Inputs'!$C$346:$BK$390,42,0),""))</f>
        <v/>
      </c>
      <c r="BC190" s="299" t="str">
        <f>IF(IFERROR(HLOOKUP(BC149,'Appraisal Inputs'!$C$346:$BK$390,42,0),"")="","",IFERROR(HLOOKUP(BC149,'Appraisal Inputs'!$C$346:$BK$390,42,0),""))</f>
        <v/>
      </c>
      <c r="BD190" s="300" t="str">
        <f>IF(IFERROR(HLOOKUP(BD149,'Appraisal Inputs'!$C$346:$BK$390,42,0),"")="","",IFERROR(HLOOKUP(BD149,'Appraisal Inputs'!$C$346:$BK$390,42,0),""))</f>
        <v/>
      </c>
      <c r="BE190" s="299" t="str">
        <f>IF(IFERROR(HLOOKUP(BE149,'Appraisal Inputs'!$C$346:$BK$390,42,0),"")="","",IFERROR(HLOOKUP(BE149,'Appraisal Inputs'!$C$346:$BK$390,42,0),""))</f>
        <v/>
      </c>
      <c r="BF190" s="300" t="str">
        <f>IF(IFERROR(HLOOKUP(BF149,'Appraisal Inputs'!$C$346:$BK$390,42,0),"")="","",IFERROR(HLOOKUP(BF149,'Appraisal Inputs'!$C$346:$BK$390,42,0),""))</f>
        <v/>
      </c>
      <c r="BG190" s="299" t="str">
        <f>IF(IFERROR(HLOOKUP(BG149,'Appraisal Inputs'!$C$346:$BK$390,42,0),"")="","",IFERROR(HLOOKUP(BG149,'Appraisal Inputs'!$C$346:$BK$390,42,0),""))</f>
        <v/>
      </c>
      <c r="BH190" s="300" t="str">
        <f>IF(IFERROR(HLOOKUP(BH149,'Appraisal Inputs'!$C$346:$BK$390,42,0),"")="","",IFERROR(HLOOKUP(BH149,'Appraisal Inputs'!$C$346:$BK$390,42,0),""))</f>
        <v/>
      </c>
      <c r="BI190" s="299" t="str">
        <f>IF(IFERROR(HLOOKUP(BI149,'Appraisal Inputs'!$C$346:$BK$390,42,0),"")="","",IFERROR(HLOOKUP(BI149,'Appraisal Inputs'!$C$346:$BK$390,42,0),""))</f>
        <v/>
      </c>
      <c r="BJ190" s="315" t="str">
        <f>IF(IFERROR(HLOOKUP(BJ149,'Appraisal Inputs'!$C$346:$BK$390,42,0),"")="","",IFERROR(HLOOKUP(BJ149,'Appraisal Inputs'!$C$346:$BK$390,42,0),""))</f>
        <v/>
      </c>
      <c r="BL190" s="299">
        <f t="shared" si="7"/>
        <v>0</v>
      </c>
      <c r="BM190" s="318" t="str">
        <f t="shared" si="6"/>
        <v>No</v>
      </c>
    </row>
    <row r="191" spans="1:65" x14ac:dyDescent="0.25">
      <c r="A191" s="86"/>
      <c r="B191" s="143" t="str">
        <f>'Appraisal Inputs'!C388</f>
        <v>Comp 39</v>
      </c>
      <c r="C191" s="299" t="str">
        <f>IF(IFERROR(HLOOKUP(C149,'Appraisal Inputs'!$C$346:$BK$390,43,0),"")="","",IFERROR(HLOOKUP(C149,'Appraisal Inputs'!$C$346:$BK$390,43,0),""))</f>
        <v/>
      </c>
      <c r="D191" s="300" t="str">
        <f>IF(IFERROR(HLOOKUP(D149,'Appraisal Inputs'!$C$346:$BK$390,43,0),"")="","",IFERROR(HLOOKUP(D149,'Appraisal Inputs'!$C$346:$BK$390,43,0),""))</f>
        <v/>
      </c>
      <c r="E191" s="299" t="str">
        <f>IF(IFERROR(HLOOKUP(E149,'Appraisal Inputs'!$C$346:$BK$390,43,0),"")="","",IFERROR(HLOOKUP(E149,'Appraisal Inputs'!$C$346:$BK$390,43,0),""))</f>
        <v/>
      </c>
      <c r="F191" s="300" t="str">
        <f>IF(IFERROR(HLOOKUP(F149,'Appraisal Inputs'!$C$346:$BK$390,43,0),"")="","",IFERROR(HLOOKUP(F149,'Appraisal Inputs'!$C$346:$BK$390,43,0),""))</f>
        <v/>
      </c>
      <c r="G191" s="299" t="str">
        <f>IF(IFERROR(HLOOKUP(G149,'Appraisal Inputs'!$C$346:$BK$390,43,0),"")="","",IFERROR(HLOOKUP(G149,'Appraisal Inputs'!$C$346:$BK$390,43,0),""))</f>
        <v/>
      </c>
      <c r="H191" s="300" t="str">
        <f>IF(IFERROR(HLOOKUP(H149,'Appraisal Inputs'!$C$346:$BK$390,43,0),"")="","",IFERROR(HLOOKUP(H149,'Appraisal Inputs'!$C$346:$BK$390,43,0),""))</f>
        <v/>
      </c>
      <c r="I191" s="299" t="str">
        <f>IF(IFERROR(HLOOKUP(I149,'Appraisal Inputs'!$C$346:$BK$390,43,0),"")="","",IFERROR(HLOOKUP(I149,'Appraisal Inputs'!$C$346:$BK$390,43,0),""))</f>
        <v/>
      </c>
      <c r="J191" s="300" t="str">
        <f>IF(IFERROR(HLOOKUP(J149,'Appraisal Inputs'!$C$346:$BK$390,43,0),"")="","",IFERROR(HLOOKUP(J149,'Appraisal Inputs'!$C$346:$BK$390,43,0),""))</f>
        <v/>
      </c>
      <c r="K191" s="299" t="str">
        <f>IF(IFERROR(HLOOKUP(K149,'Appraisal Inputs'!$C$346:$BK$390,43,0),"")="","",IFERROR(HLOOKUP(K149,'Appraisal Inputs'!$C$346:$BK$390,43,0),""))</f>
        <v/>
      </c>
      <c r="L191" s="300" t="str">
        <f>IF(IFERROR(HLOOKUP(L149,'Appraisal Inputs'!$C$346:$BK$390,43,0),"")="","",IFERROR(HLOOKUP(L149,'Appraisal Inputs'!$C$346:$BK$390,43,0),""))</f>
        <v/>
      </c>
      <c r="M191" s="299" t="str">
        <f>IF(IFERROR(HLOOKUP(M149,'Appraisal Inputs'!$C$346:$BK$390,43,0),"")="","",IFERROR(HLOOKUP(M149,'Appraisal Inputs'!$C$346:$BK$390,43,0),""))</f>
        <v/>
      </c>
      <c r="N191" s="300" t="str">
        <f>IF(IFERROR(HLOOKUP(N149,'Appraisal Inputs'!$C$346:$BK$390,43,0),"")="","",IFERROR(HLOOKUP(N149,'Appraisal Inputs'!$C$346:$BK$390,43,0),""))</f>
        <v/>
      </c>
      <c r="O191" s="299" t="str">
        <f>IF(IFERROR(HLOOKUP(O149,'Appraisal Inputs'!$C$346:$BK$390,43,0),"")="","",IFERROR(HLOOKUP(O149,'Appraisal Inputs'!$C$346:$BK$390,43,0),""))</f>
        <v/>
      </c>
      <c r="P191" s="300" t="str">
        <f>IF(IFERROR(HLOOKUP(P149,'Appraisal Inputs'!$C$346:$BK$390,43,0),"")="","",IFERROR(HLOOKUP(P149,'Appraisal Inputs'!$C$346:$BK$390,43,0),""))</f>
        <v/>
      </c>
      <c r="Q191" s="299" t="str">
        <f>IF(IFERROR(HLOOKUP(Q149,'Appraisal Inputs'!$C$346:$BK$390,43,0),"")="","",IFERROR(HLOOKUP(Q149,'Appraisal Inputs'!$C$346:$BK$390,43,0),""))</f>
        <v/>
      </c>
      <c r="R191" s="300" t="str">
        <f>IF(IFERROR(HLOOKUP(R149,'Appraisal Inputs'!$C$346:$BK$390,43,0),"")="","",IFERROR(HLOOKUP(R149,'Appraisal Inputs'!$C$346:$BK$390,43,0),""))</f>
        <v/>
      </c>
      <c r="S191" s="299" t="str">
        <f>IF(IFERROR(HLOOKUP(S149,'Appraisal Inputs'!$C$346:$BK$390,43,0),"")="","",IFERROR(HLOOKUP(S149,'Appraisal Inputs'!$C$346:$BK$390,43,0),""))</f>
        <v/>
      </c>
      <c r="T191" s="300" t="str">
        <f>IF(IFERROR(HLOOKUP(T149,'Appraisal Inputs'!$C$346:$BK$390,43,0),"")="","",IFERROR(HLOOKUP(T149,'Appraisal Inputs'!$C$346:$BK$390,43,0),""))</f>
        <v/>
      </c>
      <c r="U191" s="299" t="str">
        <f>IF(IFERROR(HLOOKUP(U149,'Appraisal Inputs'!$C$346:$BK$390,43,0),"")="","",IFERROR(HLOOKUP(U149,'Appraisal Inputs'!$C$346:$BK$390,43,0),""))</f>
        <v/>
      </c>
      <c r="V191" s="300" t="str">
        <f>IF(IFERROR(HLOOKUP(V149,'Appraisal Inputs'!$C$346:$BK$390,43,0),"")="","",IFERROR(HLOOKUP(V149,'Appraisal Inputs'!$C$346:$BK$390,43,0),""))</f>
        <v/>
      </c>
      <c r="W191" s="299" t="str">
        <f>IF(IFERROR(HLOOKUP(W149,'Appraisal Inputs'!$C$346:$BK$390,43,0),"")="","",IFERROR(HLOOKUP(W149,'Appraisal Inputs'!$C$346:$BK$390,43,0),""))</f>
        <v/>
      </c>
      <c r="X191" s="300" t="str">
        <f>IF(IFERROR(HLOOKUP(X149,'Appraisal Inputs'!$C$346:$BK$390,43,0),"")="","",IFERROR(HLOOKUP(X149,'Appraisal Inputs'!$C$346:$BK$390,43,0),""))</f>
        <v/>
      </c>
      <c r="Y191" s="299" t="str">
        <f>IF(IFERROR(HLOOKUP(Y149,'Appraisal Inputs'!$C$346:$BK$390,43,0),"")="","",IFERROR(HLOOKUP(Y149,'Appraisal Inputs'!$C$346:$BK$390,43,0),""))</f>
        <v/>
      </c>
      <c r="Z191" s="300" t="str">
        <f>IF(IFERROR(HLOOKUP(Z149,'Appraisal Inputs'!$C$346:$BK$390,43,0),"")="","",IFERROR(HLOOKUP(Z149,'Appraisal Inputs'!$C$346:$BK$390,43,0),""))</f>
        <v/>
      </c>
      <c r="AA191" s="299" t="str">
        <f>IF(IFERROR(HLOOKUP(AA149,'Appraisal Inputs'!$C$346:$BK$390,43,0),"")="","",IFERROR(HLOOKUP(AA149,'Appraisal Inputs'!$C$346:$BK$390,43,0),""))</f>
        <v/>
      </c>
      <c r="AB191" s="300" t="str">
        <f>IF(IFERROR(HLOOKUP(AB149,'Appraisal Inputs'!$C$346:$BK$390,43,0),"")="","",IFERROR(HLOOKUP(AB149,'Appraisal Inputs'!$C$346:$BK$390,43,0),""))</f>
        <v/>
      </c>
      <c r="AC191" s="299" t="str">
        <f>IF(IFERROR(HLOOKUP(AC149,'Appraisal Inputs'!$C$346:$BK$390,43,0),"")="","",IFERROR(HLOOKUP(AC149,'Appraisal Inputs'!$C$346:$BK$390,43,0),""))</f>
        <v/>
      </c>
      <c r="AD191" s="300" t="str">
        <f>IF(IFERROR(HLOOKUP(AD149,'Appraisal Inputs'!$C$346:$BK$390,43,0),"")="","",IFERROR(HLOOKUP(AD149,'Appraisal Inputs'!$C$346:$BK$390,43,0),""))</f>
        <v/>
      </c>
      <c r="AE191" s="299" t="str">
        <f>IF(IFERROR(HLOOKUP(AE149,'Appraisal Inputs'!$C$346:$BK$390,43,0),"")="","",IFERROR(HLOOKUP(AE149,'Appraisal Inputs'!$C$346:$BK$390,43,0),""))</f>
        <v/>
      </c>
      <c r="AF191" s="300" t="str">
        <f>IF(IFERROR(HLOOKUP(AF149,'Appraisal Inputs'!$C$346:$BK$390,43,0),"")="","",IFERROR(HLOOKUP(AF149,'Appraisal Inputs'!$C$346:$BK$390,43,0),""))</f>
        <v/>
      </c>
      <c r="AG191" s="299" t="str">
        <f>IF(IFERROR(HLOOKUP(AG149,'Appraisal Inputs'!$C$346:$BK$390,43,0),"")="","",IFERROR(HLOOKUP(AG149,'Appraisal Inputs'!$C$346:$BK$390,43,0),""))</f>
        <v/>
      </c>
      <c r="AH191" s="300" t="str">
        <f>IF(IFERROR(HLOOKUP(AH149,'Appraisal Inputs'!$C$346:$BK$390,43,0),"")="","",IFERROR(HLOOKUP(AH149,'Appraisal Inputs'!$C$346:$BK$390,43,0),""))</f>
        <v/>
      </c>
      <c r="AI191" s="299" t="str">
        <f>IF(IFERROR(HLOOKUP(AI149,'Appraisal Inputs'!$C$346:$BK$390,43,0),"")="","",IFERROR(HLOOKUP(AI149,'Appraisal Inputs'!$C$346:$BK$390,43,0),""))</f>
        <v/>
      </c>
      <c r="AJ191" s="300" t="str">
        <f>IF(IFERROR(HLOOKUP(AJ149,'Appraisal Inputs'!$C$346:$BK$390,43,0),"")="","",IFERROR(HLOOKUP(AJ149,'Appraisal Inputs'!$C$346:$BK$390,43,0),""))</f>
        <v/>
      </c>
      <c r="AK191" s="299" t="str">
        <f>IF(IFERROR(HLOOKUP(AK149,'Appraisal Inputs'!$C$346:$BK$390,43,0),"")="","",IFERROR(HLOOKUP(AK149,'Appraisal Inputs'!$C$346:$BK$390,43,0),""))</f>
        <v/>
      </c>
      <c r="AL191" s="300" t="str">
        <f>IF(IFERROR(HLOOKUP(AL149,'Appraisal Inputs'!$C$346:$BK$390,43,0),"")="","",IFERROR(HLOOKUP(AL149,'Appraisal Inputs'!$C$346:$BK$390,43,0),""))</f>
        <v/>
      </c>
      <c r="AM191" s="299" t="str">
        <f>IF(IFERROR(HLOOKUP(AM149,'Appraisal Inputs'!$C$346:$BK$390,43,0),"")="","",IFERROR(HLOOKUP(AM149,'Appraisal Inputs'!$C$346:$BK$390,43,0),""))</f>
        <v/>
      </c>
      <c r="AN191" s="300" t="str">
        <f>IF(IFERROR(HLOOKUP(AN149,'Appraisal Inputs'!$C$346:$BK$390,43,0),"")="","",IFERROR(HLOOKUP(AN149,'Appraisal Inputs'!$C$346:$BK$390,43,0),""))</f>
        <v/>
      </c>
      <c r="AO191" s="299" t="str">
        <f>IF(IFERROR(HLOOKUP(AO149,'Appraisal Inputs'!$C$346:$BK$390,43,0),"")="","",IFERROR(HLOOKUP(AO149,'Appraisal Inputs'!$C$346:$BK$390,43,0),""))</f>
        <v/>
      </c>
      <c r="AP191" s="300" t="str">
        <f>IF(IFERROR(HLOOKUP(AP149,'Appraisal Inputs'!$C$346:$BK$390,43,0),"")="","",IFERROR(HLOOKUP(AP149,'Appraisal Inputs'!$C$346:$BK$390,43,0),""))</f>
        <v/>
      </c>
      <c r="AQ191" s="299" t="str">
        <f>IF(IFERROR(HLOOKUP(AQ149,'Appraisal Inputs'!$C$346:$BK$390,43,0),"")="","",IFERROR(HLOOKUP(AQ149,'Appraisal Inputs'!$C$346:$BK$390,43,0),""))</f>
        <v/>
      </c>
      <c r="AR191" s="300" t="str">
        <f>IF(IFERROR(HLOOKUP(AR149,'Appraisal Inputs'!$C$346:$BK$390,43,0),"")="","",IFERROR(HLOOKUP(AR149,'Appraisal Inputs'!$C$346:$BK$390,43,0),""))</f>
        <v/>
      </c>
      <c r="AS191" s="299" t="str">
        <f>IF(IFERROR(HLOOKUP(AS149,'Appraisal Inputs'!$C$346:$BK$390,43,0),"")="","",IFERROR(HLOOKUP(AS149,'Appraisal Inputs'!$C$346:$BK$390,43,0),""))</f>
        <v/>
      </c>
      <c r="AT191" s="300" t="str">
        <f>IF(IFERROR(HLOOKUP(AT149,'Appraisal Inputs'!$C$346:$BK$390,43,0),"")="","",IFERROR(HLOOKUP(AT149,'Appraisal Inputs'!$C$346:$BK$390,43,0),""))</f>
        <v/>
      </c>
      <c r="AU191" s="299" t="str">
        <f>IF(IFERROR(HLOOKUP(AU149,'Appraisal Inputs'!$C$346:$BK$390,43,0),"")="","",IFERROR(HLOOKUP(AU149,'Appraisal Inputs'!$C$346:$BK$390,43,0),""))</f>
        <v/>
      </c>
      <c r="AV191" s="300" t="str">
        <f>IF(IFERROR(HLOOKUP(AV149,'Appraisal Inputs'!$C$346:$BK$390,43,0),"")="","",IFERROR(HLOOKUP(AV149,'Appraisal Inputs'!$C$346:$BK$390,43,0),""))</f>
        <v/>
      </c>
      <c r="AW191" s="299" t="str">
        <f>IF(IFERROR(HLOOKUP(AW149,'Appraisal Inputs'!$C$346:$BK$390,43,0),"")="","",IFERROR(HLOOKUP(AW149,'Appraisal Inputs'!$C$346:$BK$390,43,0),""))</f>
        <v/>
      </c>
      <c r="AX191" s="300" t="str">
        <f>IF(IFERROR(HLOOKUP(AX149,'Appraisal Inputs'!$C$346:$BK$390,43,0),"")="","",IFERROR(HLOOKUP(AX149,'Appraisal Inputs'!$C$346:$BK$390,43,0),""))</f>
        <v/>
      </c>
      <c r="AY191" s="299" t="str">
        <f>IF(IFERROR(HLOOKUP(AY149,'Appraisal Inputs'!$C$346:$BK$390,43,0),"")="","",IFERROR(HLOOKUP(AY149,'Appraisal Inputs'!$C$346:$BK$390,43,0),""))</f>
        <v/>
      </c>
      <c r="AZ191" s="300" t="str">
        <f>IF(IFERROR(HLOOKUP(AZ149,'Appraisal Inputs'!$C$346:$BK$390,43,0),"")="","",IFERROR(HLOOKUP(AZ149,'Appraisal Inputs'!$C$346:$BK$390,43,0),""))</f>
        <v/>
      </c>
      <c r="BA191" s="299" t="str">
        <f>IF(IFERROR(HLOOKUP(BA149,'Appraisal Inputs'!$C$346:$BK$390,43,0),"")="","",IFERROR(HLOOKUP(BA149,'Appraisal Inputs'!$C$346:$BK$390,43,0),""))</f>
        <v/>
      </c>
      <c r="BB191" s="300" t="str">
        <f>IF(IFERROR(HLOOKUP(BB149,'Appraisal Inputs'!$C$346:$BK$390,43,0),"")="","",IFERROR(HLOOKUP(BB149,'Appraisal Inputs'!$C$346:$BK$390,43,0),""))</f>
        <v/>
      </c>
      <c r="BC191" s="299" t="str">
        <f>IF(IFERROR(HLOOKUP(BC149,'Appraisal Inputs'!$C$346:$BK$390,43,0),"")="","",IFERROR(HLOOKUP(BC149,'Appraisal Inputs'!$C$346:$BK$390,43,0),""))</f>
        <v/>
      </c>
      <c r="BD191" s="300" t="str">
        <f>IF(IFERROR(HLOOKUP(BD149,'Appraisal Inputs'!$C$346:$BK$390,43,0),"")="","",IFERROR(HLOOKUP(BD149,'Appraisal Inputs'!$C$346:$BK$390,43,0),""))</f>
        <v/>
      </c>
      <c r="BE191" s="299" t="str">
        <f>IF(IFERROR(HLOOKUP(BE149,'Appraisal Inputs'!$C$346:$BK$390,43,0),"")="","",IFERROR(HLOOKUP(BE149,'Appraisal Inputs'!$C$346:$BK$390,43,0),""))</f>
        <v/>
      </c>
      <c r="BF191" s="300" t="str">
        <f>IF(IFERROR(HLOOKUP(BF149,'Appraisal Inputs'!$C$346:$BK$390,43,0),"")="","",IFERROR(HLOOKUP(BF149,'Appraisal Inputs'!$C$346:$BK$390,43,0),""))</f>
        <v/>
      </c>
      <c r="BG191" s="299" t="str">
        <f>IF(IFERROR(HLOOKUP(BG149,'Appraisal Inputs'!$C$346:$BK$390,43,0),"")="","",IFERROR(HLOOKUP(BG149,'Appraisal Inputs'!$C$346:$BK$390,43,0),""))</f>
        <v/>
      </c>
      <c r="BH191" s="300" t="str">
        <f>IF(IFERROR(HLOOKUP(BH149,'Appraisal Inputs'!$C$346:$BK$390,43,0),"")="","",IFERROR(HLOOKUP(BH149,'Appraisal Inputs'!$C$346:$BK$390,43,0),""))</f>
        <v/>
      </c>
      <c r="BI191" s="299" t="str">
        <f>IF(IFERROR(HLOOKUP(BI149,'Appraisal Inputs'!$C$346:$BK$390,43,0),"")="","",IFERROR(HLOOKUP(BI149,'Appraisal Inputs'!$C$346:$BK$390,43,0),""))</f>
        <v/>
      </c>
      <c r="BJ191" s="315" t="str">
        <f>IF(IFERROR(HLOOKUP(BJ149,'Appraisal Inputs'!$C$346:$BK$390,43,0),"")="","",IFERROR(HLOOKUP(BJ149,'Appraisal Inputs'!$C$346:$BK$390,43,0),""))</f>
        <v/>
      </c>
      <c r="BL191" s="299">
        <f t="shared" si="7"/>
        <v>0</v>
      </c>
      <c r="BM191" s="318" t="str">
        <f t="shared" si="6"/>
        <v>No</v>
      </c>
    </row>
    <row r="192" spans="1:65" x14ac:dyDescent="0.25">
      <c r="A192" s="86"/>
      <c r="B192" s="143" t="str">
        <f>'Appraisal Inputs'!C389</f>
        <v>Comp 40</v>
      </c>
      <c r="C192" s="299" t="str">
        <f>IF(IFERROR(HLOOKUP(C149,'Appraisal Inputs'!$C$346:$BK$390,44,0),"")="","",IFERROR(HLOOKUP(C149,'Appraisal Inputs'!$C$346:$BK$390,44,0),""))</f>
        <v/>
      </c>
      <c r="D192" s="300" t="str">
        <f>IF(IFERROR(HLOOKUP(D149,'Appraisal Inputs'!$C$346:$BK$390,44,0),"")="","",IFERROR(HLOOKUP(D149,'Appraisal Inputs'!$C$346:$BK$390,44,0),""))</f>
        <v/>
      </c>
      <c r="E192" s="299" t="str">
        <f>IF(IFERROR(HLOOKUP(E149,'Appraisal Inputs'!$C$346:$BK$390,44,0),"")="","",IFERROR(HLOOKUP(E149,'Appraisal Inputs'!$C$346:$BK$390,44,0),""))</f>
        <v/>
      </c>
      <c r="F192" s="300" t="str">
        <f>IF(IFERROR(HLOOKUP(F149,'Appraisal Inputs'!$C$346:$BK$390,44,0),"")="","",IFERROR(HLOOKUP(F149,'Appraisal Inputs'!$C$346:$BK$390,44,0),""))</f>
        <v/>
      </c>
      <c r="G192" s="299" t="str">
        <f>IF(IFERROR(HLOOKUP(G149,'Appraisal Inputs'!$C$346:$BK$390,44,0),"")="","",IFERROR(HLOOKUP(G149,'Appraisal Inputs'!$C$346:$BK$390,44,0),""))</f>
        <v/>
      </c>
      <c r="H192" s="300" t="str">
        <f>IF(IFERROR(HLOOKUP(H149,'Appraisal Inputs'!$C$346:$BK$390,44,0),"")="","",IFERROR(HLOOKUP(H149,'Appraisal Inputs'!$C$346:$BK$390,44,0),""))</f>
        <v/>
      </c>
      <c r="I192" s="299" t="str">
        <f>IF(IFERROR(HLOOKUP(I149,'Appraisal Inputs'!$C$346:$BK$390,44,0),"")="","",IFERROR(HLOOKUP(I149,'Appraisal Inputs'!$C$346:$BK$390,44,0),""))</f>
        <v/>
      </c>
      <c r="J192" s="300" t="str">
        <f>IF(IFERROR(HLOOKUP(J149,'Appraisal Inputs'!$C$346:$BK$390,44,0),"")="","",IFERROR(HLOOKUP(J149,'Appraisal Inputs'!$C$346:$BK$390,44,0),""))</f>
        <v/>
      </c>
      <c r="K192" s="299" t="str">
        <f>IF(IFERROR(HLOOKUP(K149,'Appraisal Inputs'!$C$346:$BK$390,44,0),"")="","",IFERROR(HLOOKUP(K149,'Appraisal Inputs'!$C$346:$BK$390,44,0),""))</f>
        <v/>
      </c>
      <c r="L192" s="300" t="str">
        <f>IF(IFERROR(HLOOKUP(L149,'Appraisal Inputs'!$C$346:$BK$390,44,0),"")="","",IFERROR(HLOOKUP(L149,'Appraisal Inputs'!$C$346:$BK$390,44,0),""))</f>
        <v/>
      </c>
      <c r="M192" s="299" t="str">
        <f>IF(IFERROR(HLOOKUP(M149,'Appraisal Inputs'!$C$346:$BK$390,44,0),"")="","",IFERROR(HLOOKUP(M149,'Appraisal Inputs'!$C$346:$BK$390,44,0),""))</f>
        <v/>
      </c>
      <c r="N192" s="300" t="str">
        <f>IF(IFERROR(HLOOKUP(N149,'Appraisal Inputs'!$C$346:$BK$390,44,0),"")="","",IFERROR(HLOOKUP(N149,'Appraisal Inputs'!$C$346:$BK$390,44,0),""))</f>
        <v/>
      </c>
      <c r="O192" s="299" t="str">
        <f>IF(IFERROR(HLOOKUP(O149,'Appraisal Inputs'!$C$346:$BK$390,44,0),"")="","",IFERROR(HLOOKUP(O149,'Appraisal Inputs'!$C$346:$BK$390,44,0),""))</f>
        <v/>
      </c>
      <c r="P192" s="300" t="str">
        <f>IF(IFERROR(HLOOKUP(P149,'Appraisal Inputs'!$C$346:$BK$390,44,0),"")="","",IFERROR(HLOOKUP(P149,'Appraisal Inputs'!$C$346:$BK$390,44,0),""))</f>
        <v/>
      </c>
      <c r="Q192" s="299" t="str">
        <f>IF(IFERROR(HLOOKUP(Q149,'Appraisal Inputs'!$C$346:$BK$390,44,0),"")="","",IFERROR(HLOOKUP(Q149,'Appraisal Inputs'!$C$346:$BK$390,44,0),""))</f>
        <v/>
      </c>
      <c r="R192" s="300" t="str">
        <f>IF(IFERROR(HLOOKUP(R149,'Appraisal Inputs'!$C$346:$BK$390,44,0),"")="","",IFERROR(HLOOKUP(R149,'Appraisal Inputs'!$C$346:$BK$390,44,0),""))</f>
        <v/>
      </c>
      <c r="S192" s="299" t="str">
        <f>IF(IFERROR(HLOOKUP(S149,'Appraisal Inputs'!$C$346:$BK$390,44,0),"")="","",IFERROR(HLOOKUP(S149,'Appraisal Inputs'!$C$346:$BK$390,44,0),""))</f>
        <v/>
      </c>
      <c r="T192" s="300" t="str">
        <f>IF(IFERROR(HLOOKUP(T149,'Appraisal Inputs'!$C$346:$BK$390,44,0),"")="","",IFERROR(HLOOKUP(T149,'Appraisal Inputs'!$C$346:$BK$390,44,0),""))</f>
        <v/>
      </c>
      <c r="U192" s="299" t="str">
        <f>IF(IFERROR(HLOOKUP(U149,'Appraisal Inputs'!$C$346:$BK$390,44,0),"")="","",IFERROR(HLOOKUP(U149,'Appraisal Inputs'!$C$346:$BK$390,44,0),""))</f>
        <v/>
      </c>
      <c r="V192" s="300" t="str">
        <f>IF(IFERROR(HLOOKUP(V149,'Appraisal Inputs'!$C$346:$BK$390,44,0),"")="","",IFERROR(HLOOKUP(V149,'Appraisal Inputs'!$C$346:$BK$390,44,0),""))</f>
        <v/>
      </c>
      <c r="W192" s="299" t="str">
        <f>IF(IFERROR(HLOOKUP(W149,'Appraisal Inputs'!$C$346:$BK$390,44,0),"")="","",IFERROR(HLOOKUP(W149,'Appraisal Inputs'!$C$346:$BK$390,44,0),""))</f>
        <v/>
      </c>
      <c r="X192" s="300" t="str">
        <f>IF(IFERROR(HLOOKUP(X149,'Appraisal Inputs'!$C$346:$BK$390,44,0),"")="","",IFERROR(HLOOKUP(X149,'Appraisal Inputs'!$C$346:$BK$390,44,0),""))</f>
        <v/>
      </c>
      <c r="Y192" s="299" t="str">
        <f>IF(IFERROR(HLOOKUP(Y149,'Appraisal Inputs'!$C$346:$BK$390,44,0),"")="","",IFERROR(HLOOKUP(Y149,'Appraisal Inputs'!$C$346:$BK$390,44,0),""))</f>
        <v/>
      </c>
      <c r="Z192" s="300" t="str">
        <f>IF(IFERROR(HLOOKUP(Z149,'Appraisal Inputs'!$C$346:$BK$390,44,0),"")="","",IFERROR(HLOOKUP(Z149,'Appraisal Inputs'!$C$346:$BK$390,44,0),""))</f>
        <v/>
      </c>
      <c r="AA192" s="299" t="str">
        <f>IF(IFERROR(HLOOKUP(AA149,'Appraisal Inputs'!$C$346:$BK$390,44,0),"")="","",IFERROR(HLOOKUP(AA149,'Appraisal Inputs'!$C$346:$BK$390,44,0),""))</f>
        <v/>
      </c>
      <c r="AB192" s="300" t="str">
        <f>IF(IFERROR(HLOOKUP(AB149,'Appraisal Inputs'!$C$346:$BK$390,44,0),"")="","",IFERROR(HLOOKUP(AB149,'Appraisal Inputs'!$C$346:$BK$390,44,0),""))</f>
        <v/>
      </c>
      <c r="AC192" s="299" t="str">
        <f>IF(IFERROR(HLOOKUP(AC149,'Appraisal Inputs'!$C$346:$BK$390,44,0),"")="","",IFERROR(HLOOKUP(AC149,'Appraisal Inputs'!$C$346:$BK$390,44,0),""))</f>
        <v/>
      </c>
      <c r="AD192" s="300" t="str">
        <f>IF(IFERROR(HLOOKUP(AD149,'Appraisal Inputs'!$C$346:$BK$390,44,0),"")="","",IFERROR(HLOOKUP(AD149,'Appraisal Inputs'!$C$346:$BK$390,44,0),""))</f>
        <v/>
      </c>
      <c r="AE192" s="299" t="str">
        <f>IF(IFERROR(HLOOKUP(AE149,'Appraisal Inputs'!$C$346:$BK$390,44,0),"")="","",IFERROR(HLOOKUP(AE149,'Appraisal Inputs'!$C$346:$BK$390,44,0),""))</f>
        <v/>
      </c>
      <c r="AF192" s="300" t="str">
        <f>IF(IFERROR(HLOOKUP(AF149,'Appraisal Inputs'!$C$346:$BK$390,44,0),"")="","",IFERROR(HLOOKUP(AF149,'Appraisal Inputs'!$C$346:$BK$390,44,0),""))</f>
        <v/>
      </c>
      <c r="AG192" s="299" t="str">
        <f>IF(IFERROR(HLOOKUP(AG149,'Appraisal Inputs'!$C$346:$BK$390,44,0),"")="","",IFERROR(HLOOKUP(AG149,'Appraisal Inputs'!$C$346:$BK$390,44,0),""))</f>
        <v/>
      </c>
      <c r="AH192" s="300" t="str">
        <f>IF(IFERROR(HLOOKUP(AH149,'Appraisal Inputs'!$C$346:$BK$390,44,0),"")="","",IFERROR(HLOOKUP(AH149,'Appraisal Inputs'!$C$346:$BK$390,44,0),""))</f>
        <v/>
      </c>
      <c r="AI192" s="299" t="str">
        <f>IF(IFERROR(HLOOKUP(AI149,'Appraisal Inputs'!$C$346:$BK$390,44,0),"")="","",IFERROR(HLOOKUP(AI149,'Appraisal Inputs'!$C$346:$BK$390,44,0),""))</f>
        <v/>
      </c>
      <c r="AJ192" s="300" t="str">
        <f>IF(IFERROR(HLOOKUP(AJ149,'Appraisal Inputs'!$C$346:$BK$390,44,0),"")="","",IFERROR(HLOOKUP(AJ149,'Appraisal Inputs'!$C$346:$BK$390,44,0),""))</f>
        <v/>
      </c>
      <c r="AK192" s="299" t="str">
        <f>IF(IFERROR(HLOOKUP(AK149,'Appraisal Inputs'!$C$346:$BK$390,44,0),"")="","",IFERROR(HLOOKUP(AK149,'Appraisal Inputs'!$C$346:$BK$390,44,0),""))</f>
        <v/>
      </c>
      <c r="AL192" s="300" t="str">
        <f>IF(IFERROR(HLOOKUP(AL149,'Appraisal Inputs'!$C$346:$BK$390,44,0),"")="","",IFERROR(HLOOKUP(AL149,'Appraisal Inputs'!$C$346:$BK$390,44,0),""))</f>
        <v/>
      </c>
      <c r="AM192" s="299" t="str">
        <f>IF(IFERROR(HLOOKUP(AM149,'Appraisal Inputs'!$C$346:$BK$390,44,0),"")="","",IFERROR(HLOOKUP(AM149,'Appraisal Inputs'!$C$346:$BK$390,44,0),""))</f>
        <v/>
      </c>
      <c r="AN192" s="300" t="str">
        <f>IF(IFERROR(HLOOKUP(AN149,'Appraisal Inputs'!$C$346:$BK$390,44,0),"")="","",IFERROR(HLOOKUP(AN149,'Appraisal Inputs'!$C$346:$BK$390,44,0),""))</f>
        <v/>
      </c>
      <c r="AO192" s="299" t="str">
        <f>IF(IFERROR(HLOOKUP(AO149,'Appraisal Inputs'!$C$346:$BK$390,44,0),"")="","",IFERROR(HLOOKUP(AO149,'Appraisal Inputs'!$C$346:$BK$390,44,0),""))</f>
        <v/>
      </c>
      <c r="AP192" s="300" t="str">
        <f>IF(IFERROR(HLOOKUP(AP149,'Appraisal Inputs'!$C$346:$BK$390,44,0),"")="","",IFERROR(HLOOKUP(AP149,'Appraisal Inputs'!$C$346:$BK$390,44,0),""))</f>
        <v/>
      </c>
      <c r="AQ192" s="299" t="str">
        <f>IF(IFERROR(HLOOKUP(AQ149,'Appraisal Inputs'!$C$346:$BK$390,44,0),"")="","",IFERROR(HLOOKUP(AQ149,'Appraisal Inputs'!$C$346:$BK$390,44,0),""))</f>
        <v/>
      </c>
      <c r="AR192" s="300" t="str">
        <f>IF(IFERROR(HLOOKUP(AR149,'Appraisal Inputs'!$C$346:$BK$390,44,0),"")="","",IFERROR(HLOOKUP(AR149,'Appraisal Inputs'!$C$346:$BK$390,44,0),""))</f>
        <v/>
      </c>
      <c r="AS192" s="299" t="str">
        <f>IF(IFERROR(HLOOKUP(AS149,'Appraisal Inputs'!$C$346:$BK$390,44,0),"")="","",IFERROR(HLOOKUP(AS149,'Appraisal Inputs'!$C$346:$BK$390,44,0),""))</f>
        <v/>
      </c>
      <c r="AT192" s="300" t="str">
        <f>IF(IFERROR(HLOOKUP(AT149,'Appraisal Inputs'!$C$346:$BK$390,44,0),"")="","",IFERROR(HLOOKUP(AT149,'Appraisal Inputs'!$C$346:$BK$390,44,0),""))</f>
        <v/>
      </c>
      <c r="AU192" s="299" t="str">
        <f>IF(IFERROR(HLOOKUP(AU149,'Appraisal Inputs'!$C$346:$BK$390,44,0),"")="","",IFERROR(HLOOKUP(AU149,'Appraisal Inputs'!$C$346:$BK$390,44,0),""))</f>
        <v/>
      </c>
      <c r="AV192" s="300" t="str">
        <f>IF(IFERROR(HLOOKUP(AV149,'Appraisal Inputs'!$C$346:$BK$390,44,0),"")="","",IFERROR(HLOOKUP(AV149,'Appraisal Inputs'!$C$346:$BK$390,44,0),""))</f>
        <v/>
      </c>
      <c r="AW192" s="299" t="str">
        <f>IF(IFERROR(HLOOKUP(AW149,'Appraisal Inputs'!$C$346:$BK$390,44,0),"")="","",IFERROR(HLOOKUP(AW149,'Appraisal Inputs'!$C$346:$BK$390,44,0),""))</f>
        <v/>
      </c>
      <c r="AX192" s="300" t="str">
        <f>IF(IFERROR(HLOOKUP(AX149,'Appraisal Inputs'!$C$346:$BK$390,44,0),"")="","",IFERROR(HLOOKUP(AX149,'Appraisal Inputs'!$C$346:$BK$390,44,0),""))</f>
        <v/>
      </c>
      <c r="AY192" s="299" t="str">
        <f>IF(IFERROR(HLOOKUP(AY149,'Appraisal Inputs'!$C$346:$BK$390,44,0),"")="","",IFERROR(HLOOKUP(AY149,'Appraisal Inputs'!$C$346:$BK$390,44,0),""))</f>
        <v/>
      </c>
      <c r="AZ192" s="300" t="str">
        <f>IF(IFERROR(HLOOKUP(AZ149,'Appraisal Inputs'!$C$346:$BK$390,44,0),"")="","",IFERROR(HLOOKUP(AZ149,'Appraisal Inputs'!$C$346:$BK$390,44,0),""))</f>
        <v/>
      </c>
      <c r="BA192" s="299" t="str">
        <f>IF(IFERROR(HLOOKUP(BA149,'Appraisal Inputs'!$C$346:$BK$390,44,0),"")="","",IFERROR(HLOOKUP(BA149,'Appraisal Inputs'!$C$346:$BK$390,44,0),""))</f>
        <v/>
      </c>
      <c r="BB192" s="300" t="str">
        <f>IF(IFERROR(HLOOKUP(BB149,'Appraisal Inputs'!$C$346:$BK$390,44,0),"")="","",IFERROR(HLOOKUP(BB149,'Appraisal Inputs'!$C$346:$BK$390,44,0),""))</f>
        <v/>
      </c>
      <c r="BC192" s="299" t="str">
        <f>IF(IFERROR(HLOOKUP(BC149,'Appraisal Inputs'!$C$346:$BK$390,44,0),"")="","",IFERROR(HLOOKUP(BC149,'Appraisal Inputs'!$C$346:$BK$390,44,0),""))</f>
        <v/>
      </c>
      <c r="BD192" s="300" t="str">
        <f>IF(IFERROR(HLOOKUP(BD149,'Appraisal Inputs'!$C$346:$BK$390,44,0),"")="","",IFERROR(HLOOKUP(BD149,'Appraisal Inputs'!$C$346:$BK$390,44,0),""))</f>
        <v/>
      </c>
      <c r="BE192" s="299" t="str">
        <f>IF(IFERROR(HLOOKUP(BE149,'Appraisal Inputs'!$C$346:$BK$390,44,0),"")="","",IFERROR(HLOOKUP(BE149,'Appraisal Inputs'!$C$346:$BK$390,44,0),""))</f>
        <v/>
      </c>
      <c r="BF192" s="300" t="str">
        <f>IF(IFERROR(HLOOKUP(BF149,'Appraisal Inputs'!$C$346:$BK$390,44,0),"")="","",IFERROR(HLOOKUP(BF149,'Appraisal Inputs'!$C$346:$BK$390,44,0),""))</f>
        <v/>
      </c>
      <c r="BG192" s="299" t="str">
        <f>IF(IFERROR(HLOOKUP(BG149,'Appraisal Inputs'!$C$346:$BK$390,44,0),"")="","",IFERROR(HLOOKUP(BG149,'Appraisal Inputs'!$C$346:$BK$390,44,0),""))</f>
        <v/>
      </c>
      <c r="BH192" s="300" t="str">
        <f>IF(IFERROR(HLOOKUP(BH149,'Appraisal Inputs'!$C$346:$BK$390,44,0),"")="","",IFERROR(HLOOKUP(BH149,'Appraisal Inputs'!$C$346:$BK$390,44,0),""))</f>
        <v/>
      </c>
      <c r="BI192" s="299" t="str">
        <f>IF(IFERROR(HLOOKUP(BI149,'Appraisal Inputs'!$C$346:$BK$390,44,0),"")="","",IFERROR(HLOOKUP(BI149,'Appraisal Inputs'!$C$346:$BK$390,44,0),""))</f>
        <v/>
      </c>
      <c r="BJ192" s="315" t="str">
        <f>IF(IFERROR(HLOOKUP(BJ149,'Appraisal Inputs'!$C$346:$BK$390,44,0),"")="","",IFERROR(HLOOKUP(BJ149,'Appraisal Inputs'!$C$346:$BK$390,44,0),""))</f>
        <v/>
      </c>
      <c r="BL192" s="299">
        <f t="shared" si="7"/>
        <v>0</v>
      </c>
      <c r="BM192" s="318" t="str">
        <f t="shared" si="6"/>
        <v>No</v>
      </c>
    </row>
    <row r="193" spans="1:65" ht="15.75" thickBot="1" x14ac:dyDescent="0.3">
      <c r="A193" s="86"/>
      <c r="B193" s="298" t="s">
        <v>197</v>
      </c>
      <c r="C193" s="312" t="str">
        <f>IF(IFERROR(HLOOKUP(C149,'Appraisal Inputs'!$C$346:$BK$390,45,0),"")="","",IFERROR(HLOOKUP(C149,'Appraisal Inputs'!$C$346:$BK$390,45,0),""))</f>
        <v/>
      </c>
      <c r="D193" s="313" t="str">
        <f>IF(IFERROR(HLOOKUP(D149,'Appraisal Inputs'!$C$346:$BK$390,45,0),"")="","",IFERROR(HLOOKUP(D149,'Appraisal Inputs'!$C$346:$BK$390,45,0),""))</f>
        <v/>
      </c>
      <c r="E193" s="312" t="str">
        <f>IF(IFERROR(HLOOKUP(E149,'Appraisal Inputs'!$C$346:$BK$390,45,0),"")="","",IFERROR(HLOOKUP(E149,'Appraisal Inputs'!$C$346:$BK$390,45,0),""))</f>
        <v/>
      </c>
      <c r="F193" s="313" t="str">
        <f>IF(IFERROR(HLOOKUP(F149,'Appraisal Inputs'!$C$346:$BK$390,45,0),"")="","",IFERROR(HLOOKUP(F149,'Appraisal Inputs'!$C$346:$BK$390,45,0),""))</f>
        <v/>
      </c>
      <c r="G193" s="312" t="str">
        <f>IF(IFERROR(HLOOKUP(G149,'Appraisal Inputs'!$C$346:$BK$390,45,0),"")="","",IFERROR(HLOOKUP(G149,'Appraisal Inputs'!$C$346:$BK$390,45,0),""))</f>
        <v/>
      </c>
      <c r="H193" s="313" t="str">
        <f>IF(IFERROR(HLOOKUP(H149,'Appraisal Inputs'!$C$346:$BK$390,45,0),"")="","",IFERROR(HLOOKUP(H149,'Appraisal Inputs'!$C$346:$BK$390,45,0),""))</f>
        <v/>
      </c>
      <c r="I193" s="312" t="str">
        <f>IF(IFERROR(HLOOKUP(I149,'Appraisal Inputs'!$C$346:$BK$390,45,0),"")="","",IFERROR(HLOOKUP(I149,'Appraisal Inputs'!$C$346:$BK$390,45,0),""))</f>
        <v/>
      </c>
      <c r="J193" s="313" t="str">
        <f>IF(IFERROR(HLOOKUP(J149,'Appraisal Inputs'!$C$346:$BK$390,45,0),"")="","",IFERROR(HLOOKUP(J149,'Appraisal Inputs'!$C$346:$BK$390,45,0),""))</f>
        <v/>
      </c>
      <c r="K193" s="312" t="str">
        <f>IF(IFERROR(HLOOKUP(K149,'Appraisal Inputs'!$C$346:$BK$390,45,0),"")="","",IFERROR(HLOOKUP(K149,'Appraisal Inputs'!$C$346:$BK$390,45,0),""))</f>
        <v/>
      </c>
      <c r="L193" s="313" t="str">
        <f>IF(IFERROR(HLOOKUP(L149,'Appraisal Inputs'!$C$346:$BK$390,45,0),"")="","",IFERROR(HLOOKUP(L149,'Appraisal Inputs'!$C$346:$BK$390,45,0),""))</f>
        <v/>
      </c>
      <c r="M193" s="312" t="str">
        <f>IF(IFERROR(HLOOKUP(M149,'Appraisal Inputs'!$C$346:$BK$390,45,0),"")="","",IFERROR(HLOOKUP(M149,'Appraisal Inputs'!$C$346:$BK$390,45,0),""))</f>
        <v/>
      </c>
      <c r="N193" s="313" t="str">
        <f>IF(IFERROR(HLOOKUP(N149,'Appraisal Inputs'!$C$346:$BK$390,45,0),"")="","",IFERROR(HLOOKUP(N149,'Appraisal Inputs'!$C$346:$BK$390,45,0),""))</f>
        <v/>
      </c>
      <c r="O193" s="312" t="str">
        <f>IF(IFERROR(HLOOKUP(O149,'Appraisal Inputs'!$C$346:$BK$390,45,0),"")="","",IFERROR(HLOOKUP(O149,'Appraisal Inputs'!$C$346:$BK$390,45,0),""))</f>
        <v/>
      </c>
      <c r="P193" s="313" t="str">
        <f>IF(IFERROR(HLOOKUP(P149,'Appraisal Inputs'!$C$346:$BK$390,45,0),"")="","",IFERROR(HLOOKUP(P149,'Appraisal Inputs'!$C$346:$BK$390,45,0),""))</f>
        <v/>
      </c>
      <c r="Q193" s="312" t="str">
        <f>IF(IFERROR(HLOOKUP(Q149,'Appraisal Inputs'!$C$346:$BK$390,45,0),"")="","",IFERROR(HLOOKUP(Q149,'Appraisal Inputs'!$C$346:$BK$390,45,0),""))</f>
        <v/>
      </c>
      <c r="R193" s="313" t="str">
        <f>IF(IFERROR(HLOOKUP(R149,'Appraisal Inputs'!$C$346:$BK$390,45,0),"")="","",IFERROR(HLOOKUP(R149,'Appraisal Inputs'!$C$346:$BK$390,45,0),""))</f>
        <v/>
      </c>
      <c r="S193" s="312" t="str">
        <f>IF(IFERROR(HLOOKUP(S149,'Appraisal Inputs'!$C$346:$BK$390,45,0),"")="","",IFERROR(HLOOKUP(S149,'Appraisal Inputs'!$C$346:$BK$390,45,0),""))</f>
        <v/>
      </c>
      <c r="T193" s="313" t="str">
        <f>IF(IFERROR(HLOOKUP(T149,'Appraisal Inputs'!$C$346:$BK$390,45,0),"")="","",IFERROR(HLOOKUP(T149,'Appraisal Inputs'!$C$346:$BK$390,45,0),""))</f>
        <v/>
      </c>
      <c r="U193" s="312" t="str">
        <f>IF(IFERROR(HLOOKUP(U149,'Appraisal Inputs'!$C$346:$BK$390,45,0),"")="","",IFERROR(HLOOKUP(U149,'Appraisal Inputs'!$C$346:$BK$390,45,0),""))</f>
        <v/>
      </c>
      <c r="V193" s="313" t="str">
        <f>IF(IFERROR(HLOOKUP(V149,'Appraisal Inputs'!$C$346:$BK$390,45,0),"")="","",IFERROR(HLOOKUP(V149,'Appraisal Inputs'!$C$346:$BK$390,45,0),""))</f>
        <v/>
      </c>
      <c r="W193" s="312" t="str">
        <f>IF(IFERROR(HLOOKUP(W149,'Appraisal Inputs'!$C$346:$BK$390,45,0),"")="","",IFERROR(HLOOKUP(W149,'Appraisal Inputs'!$C$346:$BK$390,45,0),""))</f>
        <v/>
      </c>
      <c r="X193" s="313" t="str">
        <f>IF(IFERROR(HLOOKUP(X149,'Appraisal Inputs'!$C$346:$BK$390,45,0),"")="","",IFERROR(HLOOKUP(X149,'Appraisal Inputs'!$C$346:$BK$390,45,0),""))</f>
        <v/>
      </c>
      <c r="Y193" s="312" t="str">
        <f>IF(IFERROR(HLOOKUP(Y149,'Appraisal Inputs'!$C$346:$BK$390,45,0),"")="","",IFERROR(HLOOKUP(Y149,'Appraisal Inputs'!$C$346:$BK$390,45,0),""))</f>
        <v/>
      </c>
      <c r="Z193" s="313" t="str">
        <f>IF(IFERROR(HLOOKUP(Z149,'Appraisal Inputs'!$C$346:$BK$390,45,0),"")="","",IFERROR(HLOOKUP(Z149,'Appraisal Inputs'!$C$346:$BK$390,45,0),""))</f>
        <v/>
      </c>
      <c r="AA193" s="312" t="str">
        <f>IF(IFERROR(HLOOKUP(AA149,'Appraisal Inputs'!$C$346:$BK$390,45,0),"")="","",IFERROR(HLOOKUP(AA149,'Appraisal Inputs'!$C$346:$BK$390,45,0),""))</f>
        <v/>
      </c>
      <c r="AB193" s="313" t="str">
        <f>IF(IFERROR(HLOOKUP(AB149,'Appraisal Inputs'!$C$346:$BK$390,45,0),"")="","",IFERROR(HLOOKUP(AB149,'Appraisal Inputs'!$C$346:$BK$390,45,0),""))</f>
        <v/>
      </c>
      <c r="AC193" s="312" t="str">
        <f>IF(IFERROR(HLOOKUP(AC149,'Appraisal Inputs'!$C$346:$BK$390,45,0),"")="","",IFERROR(HLOOKUP(AC149,'Appraisal Inputs'!$C$346:$BK$390,45,0),""))</f>
        <v/>
      </c>
      <c r="AD193" s="313" t="str">
        <f>IF(IFERROR(HLOOKUP(AD149,'Appraisal Inputs'!$C$346:$BK$390,45,0),"")="","",IFERROR(HLOOKUP(AD149,'Appraisal Inputs'!$C$346:$BK$390,45,0),""))</f>
        <v/>
      </c>
      <c r="AE193" s="312" t="str">
        <f>IF(IFERROR(HLOOKUP(AE149,'Appraisal Inputs'!$C$346:$BK$390,45,0),"")="","",IFERROR(HLOOKUP(AE149,'Appraisal Inputs'!$C$346:$BK$390,45,0),""))</f>
        <v/>
      </c>
      <c r="AF193" s="313" t="str">
        <f>IF(IFERROR(HLOOKUP(AF149,'Appraisal Inputs'!$C$346:$BK$390,45,0),"")="","",IFERROR(HLOOKUP(AF149,'Appraisal Inputs'!$C$346:$BK$390,45,0),""))</f>
        <v/>
      </c>
      <c r="AG193" s="312" t="str">
        <f>IF(IFERROR(HLOOKUP(AG149,'Appraisal Inputs'!$C$346:$BK$390,45,0),"")="","",IFERROR(HLOOKUP(AG149,'Appraisal Inputs'!$C$346:$BK$390,45,0),""))</f>
        <v/>
      </c>
      <c r="AH193" s="313" t="str">
        <f>IF(IFERROR(HLOOKUP(AH149,'Appraisal Inputs'!$C$346:$BK$390,45,0),"")="","",IFERROR(HLOOKUP(AH149,'Appraisal Inputs'!$C$346:$BK$390,45,0),""))</f>
        <v/>
      </c>
      <c r="AI193" s="312" t="str">
        <f>IF(IFERROR(HLOOKUP(AI149,'Appraisal Inputs'!$C$346:$BK$390,45,0),"")="","",IFERROR(HLOOKUP(AI149,'Appraisal Inputs'!$C$346:$BK$390,45,0),""))</f>
        <v/>
      </c>
      <c r="AJ193" s="313" t="str">
        <f>IF(IFERROR(HLOOKUP(AJ149,'Appraisal Inputs'!$C$346:$BK$390,45,0),"")="","",IFERROR(HLOOKUP(AJ149,'Appraisal Inputs'!$C$346:$BK$390,45,0),""))</f>
        <v/>
      </c>
      <c r="AK193" s="312" t="str">
        <f>IF(IFERROR(HLOOKUP(AK149,'Appraisal Inputs'!$C$346:$BK$390,45,0),"")="","",IFERROR(HLOOKUP(AK149,'Appraisal Inputs'!$C$346:$BK$390,45,0),""))</f>
        <v/>
      </c>
      <c r="AL193" s="313" t="str">
        <f>IF(IFERROR(HLOOKUP(AL149,'Appraisal Inputs'!$C$346:$BK$390,45,0),"")="","",IFERROR(HLOOKUP(AL149,'Appraisal Inputs'!$C$346:$BK$390,45,0),""))</f>
        <v/>
      </c>
      <c r="AM193" s="312" t="str">
        <f>IF(IFERROR(HLOOKUP(AM149,'Appraisal Inputs'!$C$346:$BK$390,45,0),"")="","",IFERROR(HLOOKUP(AM149,'Appraisal Inputs'!$C$346:$BK$390,45,0),""))</f>
        <v/>
      </c>
      <c r="AN193" s="313" t="str">
        <f>IF(IFERROR(HLOOKUP(AN149,'Appraisal Inputs'!$C$346:$BK$390,45,0),"")="","",IFERROR(HLOOKUP(AN149,'Appraisal Inputs'!$C$346:$BK$390,45,0),""))</f>
        <v/>
      </c>
      <c r="AO193" s="312" t="str">
        <f>IF(IFERROR(HLOOKUP(AO149,'Appraisal Inputs'!$C$346:$BK$390,45,0),"")="","",IFERROR(HLOOKUP(AO149,'Appraisal Inputs'!$C$346:$BK$390,45,0),""))</f>
        <v/>
      </c>
      <c r="AP193" s="313" t="str">
        <f>IF(IFERROR(HLOOKUP(AP149,'Appraisal Inputs'!$C$346:$BK$390,45,0),"")="","",IFERROR(HLOOKUP(AP149,'Appraisal Inputs'!$C$346:$BK$390,45,0),""))</f>
        <v/>
      </c>
      <c r="AQ193" s="312" t="str">
        <f>IF(IFERROR(HLOOKUP(AQ149,'Appraisal Inputs'!$C$346:$BK$390,45,0),"")="","",IFERROR(HLOOKUP(AQ149,'Appraisal Inputs'!$C$346:$BK$390,45,0),""))</f>
        <v/>
      </c>
      <c r="AR193" s="313" t="str">
        <f>IF(IFERROR(HLOOKUP(AR149,'Appraisal Inputs'!$C$346:$BK$390,45,0),"")="","",IFERROR(HLOOKUP(AR149,'Appraisal Inputs'!$C$346:$BK$390,45,0),""))</f>
        <v/>
      </c>
      <c r="AS193" s="312" t="str">
        <f>IF(IFERROR(HLOOKUP(AS149,'Appraisal Inputs'!$C$346:$BK$390,45,0),"")="","",IFERROR(HLOOKUP(AS149,'Appraisal Inputs'!$C$346:$BK$390,45,0),""))</f>
        <v/>
      </c>
      <c r="AT193" s="313" t="str">
        <f>IF(IFERROR(HLOOKUP(AT149,'Appraisal Inputs'!$C$346:$BK$390,45,0),"")="","",IFERROR(HLOOKUP(AT149,'Appraisal Inputs'!$C$346:$BK$390,45,0),""))</f>
        <v/>
      </c>
      <c r="AU193" s="312" t="str">
        <f>IF(IFERROR(HLOOKUP(AU149,'Appraisal Inputs'!$C$346:$BK$390,45,0),"")="","",IFERROR(HLOOKUP(AU149,'Appraisal Inputs'!$C$346:$BK$390,45,0),""))</f>
        <v/>
      </c>
      <c r="AV193" s="313" t="str">
        <f>IF(IFERROR(HLOOKUP(AV149,'Appraisal Inputs'!$C$346:$BK$390,45,0),"")="","",IFERROR(HLOOKUP(AV149,'Appraisal Inputs'!$C$346:$BK$390,45,0),""))</f>
        <v/>
      </c>
      <c r="AW193" s="312" t="str">
        <f>IF(IFERROR(HLOOKUP(AW149,'Appraisal Inputs'!$C$346:$BK$390,45,0),"")="","",IFERROR(HLOOKUP(AW149,'Appraisal Inputs'!$C$346:$BK$390,45,0),""))</f>
        <v/>
      </c>
      <c r="AX193" s="313" t="str">
        <f>IF(IFERROR(HLOOKUP(AX149,'Appraisal Inputs'!$C$346:$BK$390,45,0),"")="","",IFERROR(HLOOKUP(AX149,'Appraisal Inputs'!$C$346:$BK$390,45,0),""))</f>
        <v/>
      </c>
      <c r="AY193" s="312" t="str">
        <f>IF(IFERROR(HLOOKUP(AY149,'Appraisal Inputs'!$C$346:$BK$390,45,0),"")="","",IFERROR(HLOOKUP(AY149,'Appraisal Inputs'!$C$346:$BK$390,45,0),""))</f>
        <v/>
      </c>
      <c r="AZ193" s="313" t="str">
        <f>IF(IFERROR(HLOOKUP(AZ149,'Appraisal Inputs'!$C$346:$BK$390,45,0),"")="","",IFERROR(HLOOKUP(AZ149,'Appraisal Inputs'!$C$346:$BK$390,45,0),""))</f>
        <v/>
      </c>
      <c r="BA193" s="312" t="str">
        <f>IF(IFERROR(HLOOKUP(BA149,'Appraisal Inputs'!$C$346:$BK$390,45,0),"")="","",IFERROR(HLOOKUP(BA149,'Appraisal Inputs'!$C$346:$BK$390,45,0),""))</f>
        <v/>
      </c>
      <c r="BB193" s="313" t="str">
        <f>IF(IFERROR(HLOOKUP(BB149,'Appraisal Inputs'!$C$346:$BK$390,45,0),"")="","",IFERROR(HLOOKUP(BB149,'Appraisal Inputs'!$C$346:$BK$390,45,0),""))</f>
        <v/>
      </c>
      <c r="BC193" s="312" t="str">
        <f>IF(IFERROR(HLOOKUP(BC149,'Appraisal Inputs'!$C$346:$BK$390,45,0),"")="","",IFERROR(HLOOKUP(BC149,'Appraisal Inputs'!$C$346:$BK$390,45,0),""))</f>
        <v/>
      </c>
      <c r="BD193" s="313" t="str">
        <f>IF(IFERROR(HLOOKUP(BD149,'Appraisal Inputs'!$C$346:$BK$390,45,0),"")="","",IFERROR(HLOOKUP(BD149,'Appraisal Inputs'!$C$346:$BK$390,45,0),""))</f>
        <v/>
      </c>
      <c r="BE193" s="312" t="str">
        <f>IF(IFERROR(HLOOKUP(BE149,'Appraisal Inputs'!$C$346:$BK$390,45,0),"")="","",IFERROR(HLOOKUP(BE149,'Appraisal Inputs'!$C$346:$BK$390,45,0),""))</f>
        <v/>
      </c>
      <c r="BF193" s="313" t="str">
        <f>IF(IFERROR(HLOOKUP(BF149,'Appraisal Inputs'!$C$346:$BK$390,45,0),"")="","",IFERROR(HLOOKUP(BF149,'Appraisal Inputs'!$C$346:$BK$390,45,0),""))</f>
        <v/>
      </c>
      <c r="BG193" s="312" t="str">
        <f>IF(IFERROR(HLOOKUP(BG149,'Appraisal Inputs'!$C$346:$BK$390,45,0),"")="","",IFERROR(HLOOKUP(BG149,'Appraisal Inputs'!$C$346:$BK$390,45,0),""))</f>
        <v/>
      </c>
      <c r="BH193" s="313" t="str">
        <f>IF(IFERROR(HLOOKUP(BH149,'Appraisal Inputs'!$C$346:$BK$390,45,0),"")="","",IFERROR(HLOOKUP(BH149,'Appraisal Inputs'!$C$346:$BK$390,45,0),""))</f>
        <v/>
      </c>
      <c r="BI193" s="312" t="str">
        <f>IF(IFERROR(HLOOKUP(BI149,'Appraisal Inputs'!$C$346:$BK$390,45,0),"")="","",IFERROR(HLOOKUP(BI149,'Appraisal Inputs'!$C$346:$BK$390,45,0),""))</f>
        <v/>
      </c>
      <c r="BJ193" s="313" t="str">
        <f>IF(IFERROR(HLOOKUP(BJ149,'Appraisal Inputs'!$C$346:$BK$390,45,0),"")="","",IFERROR(HLOOKUP(BJ149,'Appraisal Inputs'!$C$346:$BK$390,45,0),""))</f>
        <v/>
      </c>
      <c r="BL193" s="312">
        <f t="shared" si="7"/>
        <v>0</v>
      </c>
      <c r="BM193" s="320" t="str">
        <f t="shared" si="6"/>
        <v>No</v>
      </c>
    </row>
    <row r="194" spans="1:65"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row>
    <row r="195" spans="1:65"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row>
    <row r="196" spans="1:65"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row>
    <row r="197" spans="1:65"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row>
    <row r="198" spans="1:65"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row>
    <row r="199" spans="1:65"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row>
    <row r="200" spans="1:65"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row>
    <row r="201" spans="1:65"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row>
    <row r="202" spans="1:65" x14ac:dyDescent="0.25">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row>
    <row r="203" spans="1:65" x14ac:dyDescent="0.25">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row>
    <row r="204" spans="1:65" x14ac:dyDescent="0.25">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row>
    <row r="205" spans="1:65" x14ac:dyDescent="0.25">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row>
    <row r="206" spans="1:65" x14ac:dyDescent="0.25">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row>
    <row r="207" spans="1:65" x14ac:dyDescent="0.25">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row>
    <row r="208" spans="1:65" x14ac:dyDescent="0.25">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row>
    <row r="209" spans="1:46" x14ac:dyDescent="0.25">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row>
    <row r="210" spans="1:46" x14ac:dyDescent="0.25">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row>
    <row r="211" spans="1:46" x14ac:dyDescent="0.25">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row>
    <row r="212" spans="1:46" x14ac:dyDescent="0.25">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row>
    <row r="213" spans="1:46" x14ac:dyDescent="0.25">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row>
    <row r="214" spans="1:46" x14ac:dyDescent="0.25">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row>
    <row r="215" spans="1:46" x14ac:dyDescent="0.25">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row>
    <row r="216" spans="1:46" x14ac:dyDescent="0.25">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row>
    <row r="217" spans="1:46" x14ac:dyDescent="0.25">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row>
    <row r="218" spans="1:46" x14ac:dyDescent="0.25">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row>
    <row r="219" spans="1:46" x14ac:dyDescent="0.25">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row>
    <row r="220" spans="1:46" x14ac:dyDescent="0.25">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row>
    <row r="221" spans="1:46" x14ac:dyDescent="0.25">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row>
    <row r="222" spans="1:46" x14ac:dyDescent="0.25">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row>
    <row r="223" spans="1:46" x14ac:dyDescent="0.25">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row>
    <row r="224" spans="1:46" x14ac:dyDescent="0.25">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row>
    <row r="225" spans="1:46" x14ac:dyDescent="0.25">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row>
    <row r="226" spans="1:46" x14ac:dyDescent="0.25">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row>
    <row r="227" spans="1:46" x14ac:dyDescent="0.25">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row>
    <row r="228" spans="1:46" x14ac:dyDescent="0.25">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row>
    <row r="229" spans="1:46" x14ac:dyDescent="0.25">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row>
    <row r="230" spans="1:46" x14ac:dyDescent="0.25">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row>
    <row r="231" spans="1:46" x14ac:dyDescent="0.25">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row>
    <row r="232" spans="1:46" x14ac:dyDescent="0.25">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row>
    <row r="233" spans="1:46" x14ac:dyDescent="0.25">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row>
    <row r="234" spans="1:46" x14ac:dyDescent="0.25">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row>
    <row r="235" spans="1:46" x14ac:dyDescent="0.25">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row>
    <row r="236" spans="1:46" x14ac:dyDescent="0.25">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row>
    <row r="237" spans="1:46" x14ac:dyDescent="0.25">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row>
    <row r="238" spans="1:46" x14ac:dyDescent="0.25">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row>
    <row r="239" spans="1:46" x14ac:dyDescent="0.25">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row>
    <row r="240" spans="1:46" x14ac:dyDescent="0.25">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row>
    <row r="241" spans="1:46" x14ac:dyDescent="0.25">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row>
    <row r="242" spans="1:46" x14ac:dyDescent="0.25">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row>
    <row r="243" spans="1:46" x14ac:dyDescent="0.25">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row>
    <row r="244" spans="1:46" x14ac:dyDescent="0.25">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row>
    <row r="245" spans="1:46" x14ac:dyDescent="0.25">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row>
    <row r="246" spans="1:46" x14ac:dyDescent="0.25">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row>
    <row r="247" spans="1:46" x14ac:dyDescent="0.25">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24742-9896-4C24-B3BD-616C5E912DCB}">
  <sheetPr codeName="Sheet18">
    <outlinePr applyStyles="1"/>
  </sheetPr>
  <dimension ref="A1:S150"/>
  <sheetViews>
    <sheetView showGridLines="0" zoomScaleNormal="100" workbookViewId="0">
      <pane xSplit="3" ySplit="1" topLeftCell="D2" activePane="bottomRight" state="frozen"/>
      <selection pane="topRight" activeCell="D1" sqref="D1"/>
      <selection pane="bottomLeft" activeCell="A2" sqref="A2"/>
      <selection pane="bottomRight" activeCell="B1" sqref="B1"/>
    </sheetView>
  </sheetViews>
  <sheetFormatPr defaultColWidth="9.140625" defaultRowHeight="15" x14ac:dyDescent="0.25"/>
  <cols>
    <col min="1" max="2" width="2.7109375" style="86" customWidth="1"/>
    <col min="3" max="3" width="24.140625" style="86" customWidth="1"/>
    <col min="4" max="7" width="6.28515625" style="86" customWidth="1"/>
    <col min="8" max="8" width="11.85546875" style="86" customWidth="1"/>
    <col min="9" max="9" width="6.28515625" style="86" customWidth="1"/>
    <col min="10" max="10" width="53.7109375" style="86" customWidth="1"/>
    <col min="11" max="11" width="9.140625" style="630"/>
    <col min="12" max="12" width="9.5703125" style="86" customWidth="1"/>
    <col min="13" max="13" width="9.5703125" style="86" bestFit="1" customWidth="1"/>
    <col min="14" max="16384" width="9.140625" style="86"/>
  </cols>
  <sheetData>
    <row r="1" spans="1:16" ht="30" customHeight="1" x14ac:dyDescent="0.25">
      <c r="B1" s="327"/>
      <c r="C1" s="860" t="s">
        <v>385</v>
      </c>
      <c r="D1" s="327"/>
      <c r="E1" s="327"/>
      <c r="F1" s="327"/>
      <c r="G1" s="327"/>
      <c r="H1" s="327"/>
      <c r="I1" s="327"/>
      <c r="J1" s="327"/>
      <c r="K1" s="629"/>
      <c r="L1" s="327"/>
      <c r="M1" s="327"/>
      <c r="N1" s="327"/>
      <c r="O1" s="327"/>
      <c r="P1" s="327"/>
    </row>
    <row r="2" spans="1:16" ht="15.75" thickBot="1" x14ac:dyDescent="0.3">
      <c r="A2" s="622">
        <f>A3</f>
        <v>0</v>
      </c>
      <c r="C2" s="138"/>
      <c r="D2" s="20"/>
      <c r="E2" s="20"/>
      <c r="F2" s="20"/>
      <c r="G2" s="20"/>
      <c r="H2" s="20"/>
    </row>
    <row r="3" spans="1:16" x14ac:dyDescent="0.25">
      <c r="A3" s="622">
        <f>IF(D35="-",0,1)</f>
        <v>0</v>
      </c>
      <c r="C3" s="172" t="s">
        <v>405</v>
      </c>
      <c r="D3" s="52" t="s">
        <v>163</v>
      </c>
      <c r="E3" s="51"/>
      <c r="F3" s="52" t="s">
        <v>164</v>
      </c>
      <c r="G3" s="51"/>
      <c r="H3" s="146"/>
      <c r="I3" s="147"/>
      <c r="J3" s="110"/>
      <c r="K3" s="634"/>
      <c r="L3" s="522" t="s">
        <v>140</v>
      </c>
      <c r="M3" s="523"/>
      <c r="N3" s="523"/>
      <c r="O3" s="523"/>
      <c r="P3" s="148"/>
    </row>
    <row r="4" spans="1:16" ht="26.25" x14ac:dyDescent="0.25">
      <c r="A4" s="622">
        <f>A3</f>
        <v>0</v>
      </c>
      <c r="C4" s="53" t="s">
        <v>40</v>
      </c>
      <c r="D4" s="170" t="s">
        <v>42</v>
      </c>
      <c r="E4" s="171" t="s">
        <v>273</v>
      </c>
      <c r="F4" s="171" t="s">
        <v>42</v>
      </c>
      <c r="G4" s="171" t="s">
        <v>273</v>
      </c>
      <c r="H4" s="149" t="s">
        <v>274</v>
      </c>
      <c r="I4" s="149" t="s">
        <v>277</v>
      </c>
      <c r="J4" s="150" t="s">
        <v>144</v>
      </c>
      <c r="K4" s="634"/>
      <c r="L4" s="167" t="s">
        <v>417</v>
      </c>
      <c r="M4" s="167" t="s">
        <v>418</v>
      </c>
      <c r="N4" s="167" t="s">
        <v>419</v>
      </c>
      <c r="O4" s="167" t="s">
        <v>420</v>
      </c>
      <c r="P4" s="167" t="s">
        <v>278</v>
      </c>
    </row>
    <row r="5" spans="1:16" x14ac:dyDescent="0.25">
      <c r="A5" s="622">
        <f t="shared" ref="A5:A34" si="0">IF(E5="",0,1)</f>
        <v>0</v>
      </c>
      <c r="C5" s="152" t="str" cm="1">
        <f t="array" ref="C5">IFERROR(INDEX('Appraisal Inputs'!$C$33:$C$62, SMALL(IF($L$3='Appraisal Inputs'!$D$33:$D$62, ROW('Appraisal Inputs'!$D$33:$D$62)-32,""), ROW()-4)),"")</f>
        <v/>
      </c>
      <c r="D5" s="153" t="str" cm="1">
        <f t="array" ref="D5">IFERROR(INDEX('Appraisal Inputs'!$E$33:$E$62, SMALL(IF($L$3='Appraisal Inputs'!$D$33:$D$62, ROW('Appraisal Inputs'!$D$33:$D$62)-32,""), ROW()-4)),"")</f>
        <v/>
      </c>
      <c r="E5" s="153" t="str" cm="1">
        <f t="array" ref="E5">IFERROR(INDEX('Appraisal Inputs'!$F$33:$F$62, SMALL(IF($L$3='Appraisal Inputs'!$D$33:$D$62, ROW('Appraisal Inputs'!$D$33:$D$62)-32,""), ROW()-4)),"")</f>
        <v/>
      </c>
      <c r="F5" s="153" t="str" cm="1">
        <f t="array" ref="F5">IFERROR(INDEX('Appraisal Inputs'!$G$33:$G$62, SMALL(IF($L$3='Appraisal Inputs'!$D$33:$D$62, ROW('Appraisal Inputs'!$D$33:$D$62)-32,""), ROW()-4)),"")</f>
        <v/>
      </c>
      <c r="G5" s="153" t="str" cm="1">
        <f t="array" ref="G5">IFERROR(INDEX('Appraisal Inputs'!$H$33:$H$62, SMALL(IF($L$3='Appraisal Inputs'!$D$33:$D$62, ROW('Appraisal Inputs'!$D$33:$D$62)-32,""), ROW()-4)),"")</f>
        <v/>
      </c>
      <c r="H5" s="153" t="str" cm="1">
        <f t="array" ref="H5">IFERROR(INDEX('Appraisal Inputs'!$I$33:$I$62, SMALL(IF($L$3='Appraisal Inputs'!$D$33:$D$62, ROW('Appraisal Inputs'!$D$33:$D$62)-32,""), ROW()-4)),"")</f>
        <v/>
      </c>
      <c r="I5" s="38" t="str" cm="1">
        <f t="array" ref="I5">IFERROR(INDEX('Appraisal Inputs'!$J$33:$J$62, SMALL(IF($L$3='Appraisal Inputs'!$D$33:$D$62, ROW('Appraisal Inputs'!$D$33:$D$62)-32,""), ROW()-4)),"")</f>
        <v/>
      </c>
      <c r="J5" s="154" t="str" cm="1">
        <f t="array" ref="J5">IFERROR(INDEX('Appraisal Inputs'!$L$33:$L$62, SMALL(IF($L$3='Appraisal Inputs'!$D$33:$D$62, ROW('Appraisal Inputs'!$D$33:$D$62)-32,""), ROW()-4)),"")</f>
        <v/>
      </c>
      <c r="K5" s="634"/>
      <c r="L5" s="155" t="str">
        <f t="shared" ref="L5" si="1">IFERROR(E5*365,"-")</f>
        <v>-</v>
      </c>
      <c r="M5" s="155" t="str">
        <f t="shared" ref="M5" si="2">IFERROR(D5*365,"-")</f>
        <v>-</v>
      </c>
      <c r="N5" s="155" t="str">
        <f>IFERROR(E5*12,"-")</f>
        <v>-</v>
      </c>
      <c r="O5" s="155" t="str">
        <f>IFERROR(D5*12,"-")</f>
        <v>-</v>
      </c>
      <c r="P5" s="155" t="str">
        <f t="shared" ref="P5:P34" si="3">IFERROR(F5*I5,"-")</f>
        <v>-</v>
      </c>
    </row>
    <row r="6" spans="1:16" x14ac:dyDescent="0.25">
      <c r="A6" s="622">
        <f t="shared" si="0"/>
        <v>0</v>
      </c>
      <c r="C6" s="152" t="str" cm="1">
        <f t="array" ref="C6">IFERROR(INDEX('Appraisal Inputs'!$C$33:$C$62, SMALL(IF($L$3='Appraisal Inputs'!$D$33:$D$62, ROW('Appraisal Inputs'!$D$33:$D$62)-32,""), ROW()-4)),"")</f>
        <v/>
      </c>
      <c r="D6" s="153" t="str" cm="1">
        <f t="array" ref="D6">IFERROR(INDEX('Appraisal Inputs'!$E$33:$E$62, SMALL(IF($L$3='Appraisal Inputs'!$D$33:$D$62, ROW('Appraisal Inputs'!$D$33:$D$62)-32,""), ROW()-4)),"")</f>
        <v/>
      </c>
      <c r="E6" s="153" t="str" cm="1">
        <f t="array" ref="E6">IFERROR(INDEX('Appraisal Inputs'!$F$33:$F$62, SMALL(IF($L$3='Appraisal Inputs'!$D$33:$D$62, ROW('Appraisal Inputs'!$D$33:$D$62)-32,""), ROW()-4)),"")</f>
        <v/>
      </c>
      <c r="F6" s="153" t="str" cm="1">
        <f t="array" ref="F6">IFERROR(INDEX('Appraisal Inputs'!$G$33:$G$62, SMALL(IF($L$3='Appraisal Inputs'!$D$33:$D$62, ROW('Appraisal Inputs'!$D$33:$D$62)-32,""), ROW()-4)),"")</f>
        <v/>
      </c>
      <c r="G6" s="153" t="str" cm="1">
        <f t="array" ref="G6">IFERROR(INDEX('Appraisal Inputs'!$H$33:$H$62, SMALL(IF($L$3='Appraisal Inputs'!$D$33:$D$62, ROW('Appraisal Inputs'!$D$33:$D$62)-32,""), ROW()-4)),"")</f>
        <v/>
      </c>
      <c r="H6" s="153" t="str" cm="1">
        <f t="array" ref="H6">IFERROR(INDEX('Appraisal Inputs'!$I$33:$I$62, SMALL(IF($L$3='Appraisal Inputs'!$D$33:$D$62, ROW('Appraisal Inputs'!$D$33:$D$62)-32,""), ROW()-4)),"")</f>
        <v/>
      </c>
      <c r="I6" s="38" t="str" cm="1">
        <f t="array" ref="I6">IFERROR(INDEX('Appraisal Inputs'!$J$33:$J$62, SMALL(IF($L$3='Appraisal Inputs'!$D$33:$D$62, ROW('Appraisal Inputs'!$D$33:$D$62)-32,""), ROW()-4)),"")</f>
        <v/>
      </c>
      <c r="J6" s="154" t="str" cm="1">
        <f t="array" ref="J6">IFERROR(INDEX('Appraisal Inputs'!$L$33:$L$62, SMALL(IF($L$3='Appraisal Inputs'!$D$33:$D$62, ROW('Appraisal Inputs'!$D$33:$D$62)-32,""), ROW()-4)),"")</f>
        <v/>
      </c>
      <c r="K6" s="634"/>
      <c r="L6" s="155" t="str">
        <f t="shared" ref="L6:L34" si="4">IFERROR(E6*365,"-")</f>
        <v>-</v>
      </c>
      <c r="M6" s="155" t="str">
        <f t="shared" ref="M6:M34" si="5">IFERROR(D6*365,"-")</f>
        <v>-</v>
      </c>
      <c r="N6" s="155" t="str">
        <f t="shared" ref="N6:N34" si="6">IFERROR(E6*12,"-")</f>
        <v>-</v>
      </c>
      <c r="O6" s="155" t="str">
        <f t="shared" ref="O6:O34" si="7">IFERROR(D6*12,"-")</f>
        <v>-</v>
      </c>
      <c r="P6" s="155" t="str">
        <f t="shared" si="3"/>
        <v>-</v>
      </c>
    </row>
    <row r="7" spans="1:16" x14ac:dyDescent="0.25">
      <c r="A7" s="622">
        <f t="shared" si="0"/>
        <v>0</v>
      </c>
      <c r="C7" s="152" t="str" cm="1">
        <f t="array" ref="C7">IFERROR(INDEX('Appraisal Inputs'!$C$33:$C$62, SMALL(IF($L$3='Appraisal Inputs'!$D$33:$D$62, ROW('Appraisal Inputs'!$D$33:$D$62)-32,""), ROW()-4)),"")</f>
        <v/>
      </c>
      <c r="D7" s="153" t="str" cm="1">
        <f t="array" ref="D7">IFERROR(INDEX('Appraisal Inputs'!$E$33:$E$62, SMALL(IF($L$3='Appraisal Inputs'!$D$33:$D$62, ROW('Appraisal Inputs'!$D$33:$D$62)-32,""), ROW()-4)),"")</f>
        <v/>
      </c>
      <c r="E7" s="153" t="str" cm="1">
        <f t="array" ref="E7">IFERROR(INDEX('Appraisal Inputs'!$F$33:$F$62, SMALL(IF($L$3='Appraisal Inputs'!$D$33:$D$62, ROW('Appraisal Inputs'!$D$33:$D$62)-32,""), ROW()-4)),"")</f>
        <v/>
      </c>
      <c r="F7" s="153" t="str" cm="1">
        <f t="array" ref="F7">IFERROR(INDEX('Appraisal Inputs'!$G$33:$G$62, SMALL(IF($L$3='Appraisal Inputs'!$D$33:$D$62, ROW('Appraisal Inputs'!$D$33:$D$62)-32,""), ROW()-4)),"")</f>
        <v/>
      </c>
      <c r="G7" s="153" t="str" cm="1">
        <f t="array" ref="G7">IFERROR(INDEX('Appraisal Inputs'!$H$33:$H$62, SMALL(IF($L$3='Appraisal Inputs'!$D$33:$D$62, ROW('Appraisal Inputs'!$D$33:$D$62)-32,""), ROW()-4)),"")</f>
        <v/>
      </c>
      <c r="H7" s="153" t="str" cm="1">
        <f t="array" ref="H7">IFERROR(INDEX('Appraisal Inputs'!$I$33:$I$62, SMALL(IF($L$3='Appraisal Inputs'!$D$33:$D$62, ROW('Appraisal Inputs'!$D$33:$D$62)-32,""), ROW()-4)),"")</f>
        <v/>
      </c>
      <c r="I7" s="38" t="str" cm="1">
        <f t="array" ref="I7">IFERROR(INDEX('Appraisal Inputs'!$J$33:$J$62, SMALL(IF($L$3='Appraisal Inputs'!$D$33:$D$62, ROW('Appraisal Inputs'!$D$33:$D$62)-32,""), ROW()-4)),"")</f>
        <v/>
      </c>
      <c r="J7" s="154" t="str" cm="1">
        <f t="array" ref="J7">IFERROR(INDEX('Appraisal Inputs'!$L$33:$L$62, SMALL(IF($L$3='Appraisal Inputs'!$D$33:$D$62, ROW('Appraisal Inputs'!$D$33:$D$62)-32,""), ROW()-4)),"")</f>
        <v/>
      </c>
      <c r="K7" s="634"/>
      <c r="L7" s="155" t="str">
        <f t="shared" si="4"/>
        <v>-</v>
      </c>
      <c r="M7" s="155" t="str">
        <f t="shared" si="5"/>
        <v>-</v>
      </c>
      <c r="N7" s="155" t="str">
        <f t="shared" si="6"/>
        <v>-</v>
      </c>
      <c r="O7" s="155" t="str">
        <f t="shared" si="7"/>
        <v>-</v>
      </c>
      <c r="P7" s="155" t="str">
        <f t="shared" si="3"/>
        <v>-</v>
      </c>
    </row>
    <row r="8" spans="1:16" x14ac:dyDescent="0.25">
      <c r="A8" s="622">
        <f t="shared" si="0"/>
        <v>0</v>
      </c>
      <c r="C8" s="152" t="str" cm="1">
        <f t="array" ref="C8">IFERROR(INDEX('Appraisal Inputs'!$C$33:$C$62, SMALL(IF($L$3='Appraisal Inputs'!$D$33:$D$62, ROW('Appraisal Inputs'!$D$33:$D$62)-32,""), ROW()-4)),"")</f>
        <v/>
      </c>
      <c r="D8" s="153" t="str" cm="1">
        <f t="array" ref="D8">IFERROR(INDEX('Appraisal Inputs'!$E$33:$E$62, SMALL(IF($L$3='Appraisal Inputs'!$D$33:$D$62, ROW('Appraisal Inputs'!$D$33:$D$62)-32,""), ROW()-4)),"")</f>
        <v/>
      </c>
      <c r="E8" s="153" t="str" cm="1">
        <f t="array" ref="E8">IFERROR(INDEX('Appraisal Inputs'!$F$33:$F$62, SMALL(IF($L$3='Appraisal Inputs'!$D$33:$D$62, ROW('Appraisal Inputs'!$D$33:$D$62)-32,""), ROW()-4)),"")</f>
        <v/>
      </c>
      <c r="F8" s="153" t="str" cm="1">
        <f t="array" ref="F8">IFERROR(INDEX('Appraisal Inputs'!$G$33:$G$62, SMALL(IF($L$3='Appraisal Inputs'!$D$33:$D$62, ROW('Appraisal Inputs'!$D$33:$D$62)-32,""), ROW()-4)),"")</f>
        <v/>
      </c>
      <c r="G8" s="153" t="str" cm="1">
        <f t="array" ref="G8">IFERROR(INDEX('Appraisal Inputs'!$H$33:$H$62, SMALL(IF($L$3='Appraisal Inputs'!$D$33:$D$62, ROW('Appraisal Inputs'!$D$33:$D$62)-32,""), ROW()-4)),"")</f>
        <v/>
      </c>
      <c r="H8" s="153" t="str" cm="1">
        <f t="array" ref="H8">IFERROR(INDEX('Appraisal Inputs'!$I$33:$I$62, SMALL(IF($L$3='Appraisal Inputs'!$D$33:$D$62, ROW('Appraisal Inputs'!$D$33:$D$62)-32,""), ROW()-4)),"")</f>
        <v/>
      </c>
      <c r="I8" s="38" t="str" cm="1">
        <f t="array" ref="I8">IFERROR(INDEX('Appraisal Inputs'!$J$33:$J$62, SMALL(IF($L$3='Appraisal Inputs'!$D$33:$D$62, ROW('Appraisal Inputs'!$D$33:$D$62)-32,""), ROW()-4)),"")</f>
        <v/>
      </c>
      <c r="J8" s="154" t="str" cm="1">
        <f t="array" ref="J8">IFERROR(INDEX('Appraisal Inputs'!$L$33:$L$62, SMALL(IF($L$3='Appraisal Inputs'!$D$33:$D$62, ROW('Appraisal Inputs'!$D$33:$D$62)-32,""), ROW()-4)),"")</f>
        <v/>
      </c>
      <c r="K8" s="634"/>
      <c r="L8" s="155" t="str">
        <f t="shared" si="4"/>
        <v>-</v>
      </c>
      <c r="M8" s="155" t="str">
        <f t="shared" si="5"/>
        <v>-</v>
      </c>
      <c r="N8" s="155" t="str">
        <f t="shared" si="6"/>
        <v>-</v>
      </c>
      <c r="O8" s="155" t="str">
        <f t="shared" si="7"/>
        <v>-</v>
      </c>
      <c r="P8" s="155" t="str">
        <f t="shared" si="3"/>
        <v>-</v>
      </c>
    </row>
    <row r="9" spans="1:16" x14ac:dyDescent="0.25">
      <c r="A9" s="622">
        <f t="shared" si="0"/>
        <v>0</v>
      </c>
      <c r="C9" s="152" t="str" cm="1">
        <f t="array" ref="C9">IFERROR(INDEX('Appraisal Inputs'!$C$33:$C$62, SMALL(IF($L$3='Appraisal Inputs'!$D$33:$D$62, ROW('Appraisal Inputs'!$D$33:$D$62)-32,""), ROW()-4)),"")</f>
        <v/>
      </c>
      <c r="D9" s="153" t="str" cm="1">
        <f t="array" ref="D9">IFERROR(INDEX('Appraisal Inputs'!$E$33:$E$62, SMALL(IF($L$3='Appraisal Inputs'!$D$33:$D$62, ROW('Appraisal Inputs'!$D$33:$D$62)-32,""), ROW()-4)),"")</f>
        <v/>
      </c>
      <c r="E9" s="153" t="str" cm="1">
        <f t="array" ref="E9">IFERROR(INDEX('Appraisal Inputs'!$F$33:$F$62, SMALL(IF($L$3='Appraisal Inputs'!$D$33:$D$62, ROW('Appraisal Inputs'!$D$33:$D$62)-32,""), ROW()-4)),"")</f>
        <v/>
      </c>
      <c r="F9" s="153" t="str" cm="1">
        <f t="array" ref="F9">IFERROR(INDEX('Appraisal Inputs'!$G$33:$G$62, SMALL(IF($L$3='Appraisal Inputs'!$D$33:$D$62, ROW('Appraisal Inputs'!$D$33:$D$62)-32,""), ROW()-4)),"")</f>
        <v/>
      </c>
      <c r="G9" s="153" t="str" cm="1">
        <f t="array" ref="G9">IFERROR(INDEX('Appraisal Inputs'!$H$33:$H$62, SMALL(IF($L$3='Appraisal Inputs'!$D$33:$D$62, ROW('Appraisal Inputs'!$D$33:$D$62)-32,""), ROW()-4)),"")</f>
        <v/>
      </c>
      <c r="H9" s="153" t="str" cm="1">
        <f t="array" ref="H9">IFERROR(INDEX('Appraisal Inputs'!$I$33:$I$62, SMALL(IF($L$3='Appraisal Inputs'!$D$33:$D$62, ROW('Appraisal Inputs'!$D$33:$D$62)-32,""), ROW()-4)),"")</f>
        <v/>
      </c>
      <c r="I9" s="38" t="str" cm="1">
        <f t="array" ref="I9">IFERROR(INDEX('Appraisal Inputs'!$J$33:$J$62, SMALL(IF($L$3='Appraisal Inputs'!$D$33:$D$62, ROW('Appraisal Inputs'!$D$33:$D$62)-32,""), ROW()-4)),"")</f>
        <v/>
      </c>
      <c r="J9" s="154" t="str" cm="1">
        <f t="array" ref="J9">IFERROR(INDEX('Appraisal Inputs'!$L$33:$L$62, SMALL(IF($L$3='Appraisal Inputs'!$D$33:$D$62, ROW('Appraisal Inputs'!$D$33:$D$62)-32,""), ROW()-4)),"")</f>
        <v/>
      </c>
      <c r="K9" s="634"/>
      <c r="L9" s="155" t="str">
        <f t="shared" si="4"/>
        <v>-</v>
      </c>
      <c r="M9" s="155" t="str">
        <f t="shared" si="5"/>
        <v>-</v>
      </c>
      <c r="N9" s="155" t="str">
        <f t="shared" si="6"/>
        <v>-</v>
      </c>
      <c r="O9" s="155" t="str">
        <f t="shared" si="7"/>
        <v>-</v>
      </c>
      <c r="P9" s="155" t="str">
        <f t="shared" si="3"/>
        <v>-</v>
      </c>
    </row>
    <row r="10" spans="1:16" x14ac:dyDescent="0.25">
      <c r="A10" s="622">
        <f t="shared" si="0"/>
        <v>0</v>
      </c>
      <c r="C10" s="152" t="str" cm="1">
        <f t="array" ref="C10">IFERROR(INDEX('Appraisal Inputs'!$C$33:$C$62, SMALL(IF($L$3='Appraisal Inputs'!$D$33:$D$62, ROW('Appraisal Inputs'!$D$33:$D$62)-32,""), ROW()-4)),"")</f>
        <v/>
      </c>
      <c r="D10" s="153" t="str" cm="1">
        <f t="array" ref="D10">IFERROR(INDEX('Appraisal Inputs'!$E$33:$E$62, SMALL(IF($L$3='Appraisal Inputs'!$D$33:$D$62, ROW('Appraisal Inputs'!$D$33:$D$62)-32,""), ROW()-4)),"")</f>
        <v/>
      </c>
      <c r="E10" s="153" t="str" cm="1">
        <f t="array" ref="E10">IFERROR(INDEX('Appraisal Inputs'!$F$33:$F$62, SMALL(IF($L$3='Appraisal Inputs'!$D$33:$D$62, ROW('Appraisal Inputs'!$D$33:$D$62)-32,""), ROW()-4)),"")</f>
        <v/>
      </c>
      <c r="F10" s="153" t="str" cm="1">
        <f t="array" ref="F10">IFERROR(INDEX('Appraisal Inputs'!$G$33:$G$62, SMALL(IF($L$3='Appraisal Inputs'!$D$33:$D$62, ROW('Appraisal Inputs'!$D$33:$D$62)-32,""), ROW()-4)),"")</f>
        <v/>
      </c>
      <c r="G10" s="153" t="str" cm="1">
        <f t="array" ref="G10">IFERROR(INDEX('Appraisal Inputs'!$H$33:$H$62, SMALL(IF($L$3='Appraisal Inputs'!$D$33:$D$62, ROW('Appraisal Inputs'!$D$33:$D$62)-32,""), ROW()-4)),"")</f>
        <v/>
      </c>
      <c r="H10" s="153" t="str" cm="1">
        <f t="array" ref="H10">IFERROR(INDEX('Appraisal Inputs'!$I$33:$I$62, SMALL(IF($L$3='Appraisal Inputs'!$D$33:$D$62, ROW('Appraisal Inputs'!$D$33:$D$62)-32,""), ROW()-4)),"")</f>
        <v/>
      </c>
      <c r="I10" s="38" t="str" cm="1">
        <f t="array" ref="I10">IFERROR(INDEX('Appraisal Inputs'!$J$33:$J$62, SMALL(IF($L$3='Appraisal Inputs'!$D$33:$D$62, ROW('Appraisal Inputs'!$D$33:$D$62)-32,""), ROW()-4)),"")</f>
        <v/>
      </c>
      <c r="J10" s="154" t="str" cm="1">
        <f t="array" ref="J10">IFERROR(INDEX('Appraisal Inputs'!$L$33:$L$62, SMALL(IF($L$3='Appraisal Inputs'!$D$33:$D$62, ROW('Appraisal Inputs'!$D$33:$D$62)-32,""), ROW()-4)),"")</f>
        <v/>
      </c>
      <c r="K10" s="634"/>
      <c r="L10" s="155" t="str">
        <f t="shared" ref="L10:L19" si="8">IFERROR(E10*365,"-")</f>
        <v>-</v>
      </c>
      <c r="M10" s="155" t="str">
        <f t="shared" ref="M10:M19" si="9">IFERROR(D10*365,"-")</f>
        <v>-</v>
      </c>
      <c r="N10" s="155" t="str">
        <f t="shared" ref="N10:N19" si="10">IFERROR(E10*12,"-")</f>
        <v>-</v>
      </c>
      <c r="O10" s="155" t="str">
        <f t="shared" ref="O10:O19" si="11">IFERROR(D10*12,"-")</f>
        <v>-</v>
      </c>
      <c r="P10" s="155" t="str">
        <f t="shared" ref="P10:P19" si="12">IFERROR(F10*I10,"-")</f>
        <v>-</v>
      </c>
    </row>
    <row r="11" spans="1:16" x14ac:dyDescent="0.25">
      <c r="A11" s="622">
        <f t="shared" si="0"/>
        <v>0</v>
      </c>
      <c r="C11" s="152" t="str" cm="1">
        <f t="array" ref="C11">IFERROR(INDEX('Appraisal Inputs'!$C$33:$C$62, SMALL(IF($L$3='Appraisal Inputs'!$D$33:$D$62, ROW('Appraisal Inputs'!$D$33:$D$62)-32,""), ROW()-4)),"")</f>
        <v/>
      </c>
      <c r="D11" s="153" t="str" cm="1">
        <f t="array" ref="D11">IFERROR(INDEX('Appraisal Inputs'!$E$33:$E$62, SMALL(IF($L$3='Appraisal Inputs'!$D$33:$D$62, ROW('Appraisal Inputs'!$D$33:$D$62)-32,""), ROW()-4)),"")</f>
        <v/>
      </c>
      <c r="E11" s="153" t="str" cm="1">
        <f t="array" ref="E11">IFERROR(INDEX('Appraisal Inputs'!$F$33:$F$62, SMALL(IF($L$3='Appraisal Inputs'!$D$33:$D$62, ROW('Appraisal Inputs'!$D$33:$D$62)-32,""), ROW()-4)),"")</f>
        <v/>
      </c>
      <c r="F11" s="153" t="str" cm="1">
        <f t="array" ref="F11">IFERROR(INDEX('Appraisal Inputs'!$G$33:$G$62, SMALL(IF($L$3='Appraisal Inputs'!$D$33:$D$62, ROW('Appraisal Inputs'!$D$33:$D$62)-32,""), ROW()-4)),"")</f>
        <v/>
      </c>
      <c r="G11" s="153" t="str" cm="1">
        <f t="array" ref="G11">IFERROR(INDEX('Appraisal Inputs'!$H$33:$H$62, SMALL(IF($L$3='Appraisal Inputs'!$D$33:$D$62, ROW('Appraisal Inputs'!$D$33:$D$62)-32,""), ROW()-4)),"")</f>
        <v/>
      </c>
      <c r="H11" s="153" t="str" cm="1">
        <f t="array" ref="H11">IFERROR(INDEX('Appraisal Inputs'!$I$33:$I$62, SMALL(IF($L$3='Appraisal Inputs'!$D$33:$D$62, ROW('Appraisal Inputs'!$D$33:$D$62)-32,""), ROW()-4)),"")</f>
        <v/>
      </c>
      <c r="I11" s="38" t="str" cm="1">
        <f t="array" ref="I11">IFERROR(INDEX('Appraisal Inputs'!$J$33:$J$62, SMALL(IF($L$3='Appraisal Inputs'!$D$33:$D$62, ROW('Appraisal Inputs'!$D$33:$D$62)-32,""), ROW()-4)),"")</f>
        <v/>
      </c>
      <c r="J11" s="154" t="str" cm="1">
        <f t="array" ref="J11">IFERROR(INDEX('Appraisal Inputs'!$L$33:$L$62, SMALL(IF($L$3='Appraisal Inputs'!$D$33:$D$62, ROW('Appraisal Inputs'!$D$33:$D$62)-32,""), ROW()-4)),"")</f>
        <v/>
      </c>
      <c r="K11" s="634"/>
      <c r="L11" s="155" t="str">
        <f t="shared" si="8"/>
        <v>-</v>
      </c>
      <c r="M11" s="155" t="str">
        <f t="shared" si="9"/>
        <v>-</v>
      </c>
      <c r="N11" s="155" t="str">
        <f t="shared" si="10"/>
        <v>-</v>
      </c>
      <c r="O11" s="155" t="str">
        <f t="shared" si="11"/>
        <v>-</v>
      </c>
      <c r="P11" s="155" t="str">
        <f t="shared" si="12"/>
        <v>-</v>
      </c>
    </row>
    <row r="12" spans="1:16" x14ac:dyDescent="0.25">
      <c r="A12" s="622">
        <f t="shared" si="0"/>
        <v>0</v>
      </c>
      <c r="C12" s="152" t="str" cm="1">
        <f t="array" ref="C12">IFERROR(INDEX('Appraisal Inputs'!$C$33:$C$62, SMALL(IF($L$3='Appraisal Inputs'!$D$33:$D$62, ROW('Appraisal Inputs'!$D$33:$D$62)-32,""), ROW()-4)),"")</f>
        <v/>
      </c>
      <c r="D12" s="153" t="str" cm="1">
        <f t="array" ref="D12">IFERROR(INDEX('Appraisal Inputs'!$E$33:$E$62, SMALL(IF($L$3='Appraisal Inputs'!$D$33:$D$62, ROW('Appraisal Inputs'!$D$33:$D$62)-32,""), ROW()-4)),"")</f>
        <v/>
      </c>
      <c r="E12" s="153" t="str" cm="1">
        <f t="array" ref="E12">IFERROR(INDEX('Appraisal Inputs'!$F$33:$F$62, SMALL(IF($L$3='Appraisal Inputs'!$D$33:$D$62, ROW('Appraisal Inputs'!$D$33:$D$62)-32,""), ROW()-4)),"")</f>
        <v/>
      </c>
      <c r="F12" s="153" t="str" cm="1">
        <f t="array" ref="F12">IFERROR(INDEX('Appraisal Inputs'!$G$33:$G$62, SMALL(IF($L$3='Appraisal Inputs'!$D$33:$D$62, ROW('Appraisal Inputs'!$D$33:$D$62)-32,""), ROW()-4)),"")</f>
        <v/>
      </c>
      <c r="G12" s="153" t="str" cm="1">
        <f t="array" ref="G12">IFERROR(INDEX('Appraisal Inputs'!$H$33:$H$62, SMALL(IF($L$3='Appraisal Inputs'!$D$33:$D$62, ROW('Appraisal Inputs'!$D$33:$D$62)-32,""), ROW()-4)),"")</f>
        <v/>
      </c>
      <c r="H12" s="153" t="str" cm="1">
        <f t="array" ref="H12">IFERROR(INDEX('Appraisal Inputs'!$I$33:$I$62, SMALL(IF($L$3='Appraisal Inputs'!$D$33:$D$62, ROW('Appraisal Inputs'!$D$33:$D$62)-32,""), ROW()-4)),"")</f>
        <v/>
      </c>
      <c r="I12" s="38" t="str" cm="1">
        <f t="array" ref="I12">IFERROR(INDEX('Appraisal Inputs'!$J$33:$J$62, SMALL(IF($L$3='Appraisal Inputs'!$D$33:$D$62, ROW('Appraisal Inputs'!$D$33:$D$62)-32,""), ROW()-4)),"")</f>
        <v/>
      </c>
      <c r="J12" s="154" t="str" cm="1">
        <f t="array" ref="J12">IFERROR(INDEX('Appraisal Inputs'!$L$33:$L$62, SMALL(IF($L$3='Appraisal Inputs'!$D$33:$D$62, ROW('Appraisal Inputs'!$D$33:$D$62)-32,""), ROW()-4)),"")</f>
        <v/>
      </c>
      <c r="K12" s="634"/>
      <c r="L12" s="155" t="str">
        <f t="shared" si="8"/>
        <v>-</v>
      </c>
      <c r="M12" s="155" t="str">
        <f t="shared" si="9"/>
        <v>-</v>
      </c>
      <c r="N12" s="155" t="str">
        <f t="shared" si="10"/>
        <v>-</v>
      </c>
      <c r="O12" s="155" t="str">
        <f t="shared" si="11"/>
        <v>-</v>
      </c>
      <c r="P12" s="155" t="str">
        <f t="shared" si="12"/>
        <v>-</v>
      </c>
    </row>
    <row r="13" spans="1:16" x14ac:dyDescent="0.25">
      <c r="A13" s="622">
        <f t="shared" si="0"/>
        <v>0</v>
      </c>
      <c r="C13" s="152" t="str" cm="1">
        <f t="array" ref="C13">IFERROR(INDEX('Appraisal Inputs'!$C$33:$C$62, SMALL(IF($L$3='Appraisal Inputs'!$D$33:$D$62, ROW('Appraisal Inputs'!$D$33:$D$62)-32,""), ROW()-4)),"")</f>
        <v/>
      </c>
      <c r="D13" s="153" t="str" cm="1">
        <f t="array" ref="D13">IFERROR(INDEX('Appraisal Inputs'!$E$33:$E$62, SMALL(IF($L$3='Appraisal Inputs'!$D$33:$D$62, ROW('Appraisal Inputs'!$D$33:$D$62)-32,""), ROW()-4)),"")</f>
        <v/>
      </c>
      <c r="E13" s="153" t="str" cm="1">
        <f t="array" ref="E13">IFERROR(INDEX('Appraisal Inputs'!$F$33:$F$62, SMALL(IF($L$3='Appraisal Inputs'!$D$33:$D$62, ROW('Appraisal Inputs'!$D$33:$D$62)-32,""), ROW()-4)),"")</f>
        <v/>
      </c>
      <c r="F13" s="153" t="str" cm="1">
        <f t="array" ref="F13">IFERROR(INDEX('Appraisal Inputs'!$G$33:$G$62, SMALL(IF($L$3='Appraisal Inputs'!$D$33:$D$62, ROW('Appraisal Inputs'!$D$33:$D$62)-32,""), ROW()-4)),"")</f>
        <v/>
      </c>
      <c r="G13" s="153" t="str" cm="1">
        <f t="array" ref="G13">IFERROR(INDEX('Appraisal Inputs'!$H$33:$H$62, SMALL(IF($L$3='Appraisal Inputs'!$D$33:$D$62, ROW('Appraisal Inputs'!$D$33:$D$62)-32,""), ROW()-4)),"")</f>
        <v/>
      </c>
      <c r="H13" s="153" t="str" cm="1">
        <f t="array" ref="H13">IFERROR(INDEX('Appraisal Inputs'!$I$33:$I$62, SMALL(IF($L$3='Appraisal Inputs'!$D$33:$D$62, ROW('Appraisal Inputs'!$D$33:$D$62)-32,""), ROW()-4)),"")</f>
        <v/>
      </c>
      <c r="I13" s="38" t="str" cm="1">
        <f t="array" ref="I13">IFERROR(INDEX('Appraisal Inputs'!$J$33:$J$62, SMALL(IF($L$3='Appraisal Inputs'!$D$33:$D$62, ROW('Appraisal Inputs'!$D$33:$D$62)-32,""), ROW()-4)),"")</f>
        <v/>
      </c>
      <c r="J13" s="154" t="str" cm="1">
        <f t="array" ref="J13">IFERROR(INDEX('Appraisal Inputs'!$L$33:$L$62, SMALL(IF($L$3='Appraisal Inputs'!$D$33:$D$62, ROW('Appraisal Inputs'!$D$33:$D$62)-32,""), ROW()-4)),"")</f>
        <v/>
      </c>
      <c r="K13" s="634"/>
      <c r="L13" s="155" t="str">
        <f t="shared" si="8"/>
        <v>-</v>
      </c>
      <c r="M13" s="155" t="str">
        <f t="shared" si="9"/>
        <v>-</v>
      </c>
      <c r="N13" s="155" t="str">
        <f t="shared" si="10"/>
        <v>-</v>
      </c>
      <c r="O13" s="155" t="str">
        <f t="shared" si="11"/>
        <v>-</v>
      </c>
      <c r="P13" s="155" t="str">
        <f t="shared" si="12"/>
        <v>-</v>
      </c>
    </row>
    <row r="14" spans="1:16" x14ac:dyDescent="0.25">
      <c r="A14" s="622">
        <f t="shared" si="0"/>
        <v>0</v>
      </c>
      <c r="C14" s="152" t="str" cm="1">
        <f t="array" ref="C14">IFERROR(INDEX('Appraisal Inputs'!$C$33:$C$62, SMALL(IF($L$3='Appraisal Inputs'!$D$33:$D$62, ROW('Appraisal Inputs'!$D$33:$D$62)-32,""), ROW()-4)),"")</f>
        <v/>
      </c>
      <c r="D14" s="153" t="str" cm="1">
        <f t="array" ref="D14">IFERROR(INDEX('Appraisal Inputs'!$E$33:$E$62, SMALL(IF($L$3='Appraisal Inputs'!$D$33:$D$62, ROW('Appraisal Inputs'!$D$33:$D$62)-32,""), ROW()-4)),"")</f>
        <v/>
      </c>
      <c r="E14" s="153" t="str" cm="1">
        <f t="array" ref="E14">IFERROR(INDEX('Appraisal Inputs'!$F$33:$F$62, SMALL(IF($L$3='Appraisal Inputs'!$D$33:$D$62, ROW('Appraisal Inputs'!$D$33:$D$62)-32,""), ROW()-4)),"")</f>
        <v/>
      </c>
      <c r="F14" s="153" t="str" cm="1">
        <f t="array" ref="F14">IFERROR(INDEX('Appraisal Inputs'!$G$33:$G$62, SMALL(IF($L$3='Appraisal Inputs'!$D$33:$D$62, ROW('Appraisal Inputs'!$D$33:$D$62)-32,""), ROW()-4)),"")</f>
        <v/>
      </c>
      <c r="G14" s="153" t="str" cm="1">
        <f t="array" ref="G14">IFERROR(INDEX('Appraisal Inputs'!$H$33:$H$62, SMALL(IF($L$3='Appraisal Inputs'!$D$33:$D$62, ROW('Appraisal Inputs'!$D$33:$D$62)-32,""), ROW()-4)),"")</f>
        <v/>
      </c>
      <c r="H14" s="153" t="str" cm="1">
        <f t="array" ref="H14">IFERROR(INDEX('Appraisal Inputs'!$I$33:$I$62, SMALL(IF($L$3='Appraisal Inputs'!$D$33:$D$62, ROW('Appraisal Inputs'!$D$33:$D$62)-32,""), ROW()-4)),"")</f>
        <v/>
      </c>
      <c r="I14" s="38" t="str" cm="1">
        <f t="array" ref="I14">IFERROR(INDEX('Appraisal Inputs'!$J$33:$J$62, SMALL(IF($L$3='Appraisal Inputs'!$D$33:$D$62, ROW('Appraisal Inputs'!$D$33:$D$62)-32,""), ROW()-4)),"")</f>
        <v/>
      </c>
      <c r="J14" s="154" t="str" cm="1">
        <f t="array" ref="J14">IFERROR(INDEX('Appraisal Inputs'!$L$33:$L$62, SMALL(IF($L$3='Appraisal Inputs'!$D$33:$D$62, ROW('Appraisal Inputs'!$D$33:$D$62)-32,""), ROW()-4)),"")</f>
        <v/>
      </c>
      <c r="K14" s="634"/>
      <c r="L14" s="155" t="str">
        <f t="shared" si="8"/>
        <v>-</v>
      </c>
      <c r="M14" s="155" t="str">
        <f t="shared" si="9"/>
        <v>-</v>
      </c>
      <c r="N14" s="155" t="str">
        <f t="shared" si="10"/>
        <v>-</v>
      </c>
      <c r="O14" s="155" t="str">
        <f t="shared" si="11"/>
        <v>-</v>
      </c>
      <c r="P14" s="155" t="str">
        <f t="shared" si="12"/>
        <v>-</v>
      </c>
    </row>
    <row r="15" spans="1:16" x14ac:dyDescent="0.25">
      <c r="A15" s="622">
        <f t="shared" si="0"/>
        <v>0</v>
      </c>
      <c r="C15" s="152" t="str" cm="1">
        <f t="array" ref="C15">IFERROR(INDEX('Appraisal Inputs'!$C$33:$C$62, SMALL(IF($L$3='Appraisal Inputs'!$D$33:$D$62, ROW('Appraisal Inputs'!$D$33:$D$62)-32,""), ROW()-4)),"")</f>
        <v/>
      </c>
      <c r="D15" s="153" t="str" cm="1">
        <f t="array" ref="D15">IFERROR(INDEX('Appraisal Inputs'!$E$33:$E$62, SMALL(IF($L$3='Appraisal Inputs'!$D$33:$D$62, ROW('Appraisal Inputs'!$D$33:$D$62)-32,""), ROW()-4)),"")</f>
        <v/>
      </c>
      <c r="E15" s="153" t="str" cm="1">
        <f t="array" ref="E15">IFERROR(INDEX('Appraisal Inputs'!$F$33:$F$62, SMALL(IF($L$3='Appraisal Inputs'!$D$33:$D$62, ROW('Appraisal Inputs'!$D$33:$D$62)-32,""), ROW()-4)),"")</f>
        <v/>
      </c>
      <c r="F15" s="153" t="str" cm="1">
        <f t="array" ref="F15">IFERROR(INDEX('Appraisal Inputs'!$G$33:$G$62, SMALL(IF($L$3='Appraisal Inputs'!$D$33:$D$62, ROW('Appraisal Inputs'!$D$33:$D$62)-32,""), ROW()-4)),"")</f>
        <v/>
      </c>
      <c r="G15" s="153" t="str" cm="1">
        <f t="array" ref="G15">IFERROR(INDEX('Appraisal Inputs'!$H$33:$H$62, SMALL(IF($L$3='Appraisal Inputs'!$D$33:$D$62, ROW('Appraisal Inputs'!$D$33:$D$62)-32,""), ROW()-4)),"")</f>
        <v/>
      </c>
      <c r="H15" s="153" t="str" cm="1">
        <f t="array" ref="H15">IFERROR(INDEX('Appraisal Inputs'!$I$33:$I$62, SMALL(IF($L$3='Appraisal Inputs'!$D$33:$D$62, ROW('Appraisal Inputs'!$D$33:$D$62)-32,""), ROW()-4)),"")</f>
        <v/>
      </c>
      <c r="I15" s="38" t="str" cm="1">
        <f t="array" ref="I15">IFERROR(INDEX('Appraisal Inputs'!$J$33:$J$62, SMALL(IF($L$3='Appraisal Inputs'!$D$33:$D$62, ROW('Appraisal Inputs'!$D$33:$D$62)-32,""), ROW()-4)),"")</f>
        <v/>
      </c>
      <c r="J15" s="154" t="str" cm="1">
        <f t="array" ref="J15">IFERROR(INDEX('Appraisal Inputs'!$L$33:$L$62, SMALL(IF($L$3='Appraisal Inputs'!$D$33:$D$62, ROW('Appraisal Inputs'!$D$33:$D$62)-32,""), ROW()-4)),"")</f>
        <v/>
      </c>
      <c r="K15" s="634"/>
      <c r="L15" s="155" t="str">
        <f t="shared" si="8"/>
        <v>-</v>
      </c>
      <c r="M15" s="155" t="str">
        <f t="shared" si="9"/>
        <v>-</v>
      </c>
      <c r="N15" s="155" t="str">
        <f t="shared" si="10"/>
        <v>-</v>
      </c>
      <c r="O15" s="155" t="str">
        <f t="shared" si="11"/>
        <v>-</v>
      </c>
      <c r="P15" s="155" t="str">
        <f t="shared" si="12"/>
        <v>-</v>
      </c>
    </row>
    <row r="16" spans="1:16" x14ac:dyDescent="0.25">
      <c r="A16" s="622">
        <f t="shared" si="0"/>
        <v>0</v>
      </c>
      <c r="C16" s="152" t="str" cm="1">
        <f t="array" ref="C16">IFERROR(INDEX('Appraisal Inputs'!$C$33:$C$62, SMALL(IF($L$3='Appraisal Inputs'!$D$33:$D$62, ROW('Appraisal Inputs'!$D$33:$D$62)-32,""), ROW()-4)),"")</f>
        <v/>
      </c>
      <c r="D16" s="153" t="str" cm="1">
        <f t="array" ref="D16">IFERROR(INDEX('Appraisal Inputs'!$E$33:$E$62, SMALL(IF($L$3='Appraisal Inputs'!$D$33:$D$62, ROW('Appraisal Inputs'!$D$33:$D$62)-32,""), ROW()-4)),"")</f>
        <v/>
      </c>
      <c r="E16" s="153" t="str" cm="1">
        <f t="array" ref="E16">IFERROR(INDEX('Appraisal Inputs'!$F$33:$F$62, SMALL(IF($L$3='Appraisal Inputs'!$D$33:$D$62, ROW('Appraisal Inputs'!$D$33:$D$62)-32,""), ROW()-4)),"")</f>
        <v/>
      </c>
      <c r="F16" s="153" t="str" cm="1">
        <f t="array" ref="F16">IFERROR(INDEX('Appraisal Inputs'!$G$33:$G$62, SMALL(IF($L$3='Appraisal Inputs'!$D$33:$D$62, ROW('Appraisal Inputs'!$D$33:$D$62)-32,""), ROW()-4)),"")</f>
        <v/>
      </c>
      <c r="G16" s="153" t="str" cm="1">
        <f t="array" ref="G16">IFERROR(INDEX('Appraisal Inputs'!$H$33:$H$62, SMALL(IF($L$3='Appraisal Inputs'!$D$33:$D$62, ROW('Appraisal Inputs'!$D$33:$D$62)-32,""), ROW()-4)),"")</f>
        <v/>
      </c>
      <c r="H16" s="153" t="str" cm="1">
        <f t="array" ref="H16">IFERROR(INDEX('Appraisal Inputs'!$I$33:$I$62, SMALL(IF($L$3='Appraisal Inputs'!$D$33:$D$62, ROW('Appraisal Inputs'!$D$33:$D$62)-32,""), ROW()-4)),"")</f>
        <v/>
      </c>
      <c r="I16" s="38" t="str" cm="1">
        <f t="array" ref="I16">IFERROR(INDEX('Appraisal Inputs'!$J$33:$J$62, SMALL(IF($L$3='Appraisal Inputs'!$D$33:$D$62, ROW('Appraisal Inputs'!$D$33:$D$62)-32,""), ROW()-4)),"")</f>
        <v/>
      </c>
      <c r="J16" s="154" t="str" cm="1">
        <f t="array" ref="J16">IFERROR(INDEX('Appraisal Inputs'!$L$33:$L$62, SMALL(IF($L$3='Appraisal Inputs'!$D$33:$D$62, ROW('Appraisal Inputs'!$D$33:$D$62)-32,""), ROW()-4)),"")</f>
        <v/>
      </c>
      <c r="K16" s="634"/>
      <c r="L16" s="155" t="str">
        <f t="shared" si="8"/>
        <v>-</v>
      </c>
      <c r="M16" s="155" t="str">
        <f t="shared" si="9"/>
        <v>-</v>
      </c>
      <c r="N16" s="155" t="str">
        <f t="shared" si="10"/>
        <v>-</v>
      </c>
      <c r="O16" s="155" t="str">
        <f t="shared" si="11"/>
        <v>-</v>
      </c>
      <c r="P16" s="155" t="str">
        <f t="shared" si="12"/>
        <v>-</v>
      </c>
    </row>
    <row r="17" spans="1:16" x14ac:dyDescent="0.25">
      <c r="A17" s="622">
        <f t="shared" si="0"/>
        <v>0</v>
      </c>
      <c r="C17" s="152" t="str" cm="1">
        <f t="array" ref="C17">IFERROR(INDEX('Appraisal Inputs'!$C$33:$C$62, SMALL(IF($L$3='Appraisal Inputs'!$D$33:$D$62, ROW('Appraisal Inputs'!$D$33:$D$62)-32,""), ROW()-4)),"")</f>
        <v/>
      </c>
      <c r="D17" s="153" t="str" cm="1">
        <f t="array" ref="D17">IFERROR(INDEX('Appraisal Inputs'!$E$33:$E$62, SMALL(IF($L$3='Appraisal Inputs'!$D$33:$D$62, ROW('Appraisal Inputs'!$D$33:$D$62)-32,""), ROW()-4)),"")</f>
        <v/>
      </c>
      <c r="E17" s="153" t="str" cm="1">
        <f t="array" ref="E17">IFERROR(INDEX('Appraisal Inputs'!$F$33:$F$62, SMALL(IF($L$3='Appraisal Inputs'!$D$33:$D$62, ROW('Appraisal Inputs'!$D$33:$D$62)-32,""), ROW()-4)),"")</f>
        <v/>
      </c>
      <c r="F17" s="153" t="str" cm="1">
        <f t="array" ref="F17">IFERROR(INDEX('Appraisal Inputs'!$G$33:$G$62, SMALL(IF($L$3='Appraisal Inputs'!$D$33:$D$62, ROW('Appraisal Inputs'!$D$33:$D$62)-32,""), ROW()-4)),"")</f>
        <v/>
      </c>
      <c r="G17" s="153" t="str" cm="1">
        <f t="array" ref="G17">IFERROR(INDEX('Appraisal Inputs'!$H$33:$H$62, SMALL(IF($L$3='Appraisal Inputs'!$D$33:$D$62, ROW('Appraisal Inputs'!$D$33:$D$62)-32,""), ROW()-4)),"")</f>
        <v/>
      </c>
      <c r="H17" s="153" t="str" cm="1">
        <f t="array" ref="H17">IFERROR(INDEX('Appraisal Inputs'!$I$33:$I$62, SMALL(IF($L$3='Appraisal Inputs'!$D$33:$D$62, ROW('Appraisal Inputs'!$D$33:$D$62)-32,""), ROW()-4)),"")</f>
        <v/>
      </c>
      <c r="I17" s="38" t="str" cm="1">
        <f t="array" ref="I17">IFERROR(INDEX('Appraisal Inputs'!$J$33:$J$62, SMALL(IF($L$3='Appraisal Inputs'!$D$33:$D$62, ROW('Appraisal Inputs'!$D$33:$D$62)-32,""), ROW()-4)),"")</f>
        <v/>
      </c>
      <c r="J17" s="154" t="str" cm="1">
        <f t="array" ref="J17">IFERROR(INDEX('Appraisal Inputs'!$L$33:$L$62, SMALL(IF($L$3='Appraisal Inputs'!$D$33:$D$62, ROW('Appraisal Inputs'!$D$33:$D$62)-32,""), ROW()-4)),"")</f>
        <v/>
      </c>
      <c r="K17" s="634"/>
      <c r="L17" s="155" t="str">
        <f t="shared" si="8"/>
        <v>-</v>
      </c>
      <c r="M17" s="155" t="str">
        <f t="shared" si="9"/>
        <v>-</v>
      </c>
      <c r="N17" s="155" t="str">
        <f t="shared" si="10"/>
        <v>-</v>
      </c>
      <c r="O17" s="155" t="str">
        <f t="shared" si="11"/>
        <v>-</v>
      </c>
      <c r="P17" s="155" t="str">
        <f t="shared" si="12"/>
        <v>-</v>
      </c>
    </row>
    <row r="18" spans="1:16" x14ac:dyDescent="0.25">
      <c r="A18" s="622">
        <f t="shared" si="0"/>
        <v>0</v>
      </c>
      <c r="C18" s="152" t="str" cm="1">
        <f t="array" ref="C18">IFERROR(INDEX('Appraisal Inputs'!$C$33:$C$62, SMALL(IF($L$3='Appraisal Inputs'!$D$33:$D$62, ROW('Appraisal Inputs'!$D$33:$D$62)-32,""), ROW()-4)),"")</f>
        <v/>
      </c>
      <c r="D18" s="153" t="str" cm="1">
        <f t="array" ref="D18">IFERROR(INDEX('Appraisal Inputs'!$E$33:$E$62, SMALL(IF($L$3='Appraisal Inputs'!$D$33:$D$62, ROW('Appraisal Inputs'!$D$33:$D$62)-32,""), ROW()-4)),"")</f>
        <v/>
      </c>
      <c r="E18" s="153" t="str" cm="1">
        <f t="array" ref="E18">IFERROR(INDEX('Appraisal Inputs'!$F$33:$F$62, SMALL(IF($L$3='Appraisal Inputs'!$D$33:$D$62, ROW('Appraisal Inputs'!$D$33:$D$62)-32,""), ROW()-4)),"")</f>
        <v/>
      </c>
      <c r="F18" s="153" t="str" cm="1">
        <f t="array" ref="F18">IFERROR(INDEX('Appraisal Inputs'!$G$33:$G$62, SMALL(IF($L$3='Appraisal Inputs'!$D$33:$D$62, ROW('Appraisal Inputs'!$D$33:$D$62)-32,""), ROW()-4)),"")</f>
        <v/>
      </c>
      <c r="G18" s="153" t="str" cm="1">
        <f t="array" ref="G18">IFERROR(INDEX('Appraisal Inputs'!$H$33:$H$62, SMALL(IF($L$3='Appraisal Inputs'!$D$33:$D$62, ROW('Appraisal Inputs'!$D$33:$D$62)-32,""), ROW()-4)),"")</f>
        <v/>
      </c>
      <c r="H18" s="153" t="str" cm="1">
        <f t="array" ref="H18">IFERROR(INDEX('Appraisal Inputs'!$I$33:$I$62, SMALL(IF($L$3='Appraisal Inputs'!$D$33:$D$62, ROW('Appraisal Inputs'!$D$33:$D$62)-32,""), ROW()-4)),"")</f>
        <v/>
      </c>
      <c r="I18" s="38" t="str" cm="1">
        <f t="array" ref="I18">IFERROR(INDEX('Appraisal Inputs'!$J$33:$J$62, SMALL(IF($L$3='Appraisal Inputs'!$D$33:$D$62, ROW('Appraisal Inputs'!$D$33:$D$62)-32,""), ROW()-4)),"")</f>
        <v/>
      </c>
      <c r="J18" s="154" t="str" cm="1">
        <f t="array" ref="J18">IFERROR(INDEX('Appraisal Inputs'!$L$33:$L$62, SMALL(IF($L$3='Appraisal Inputs'!$D$33:$D$62, ROW('Appraisal Inputs'!$D$33:$D$62)-32,""), ROW()-4)),"")</f>
        <v/>
      </c>
      <c r="K18" s="634"/>
      <c r="L18" s="155" t="str">
        <f t="shared" si="8"/>
        <v>-</v>
      </c>
      <c r="M18" s="155" t="str">
        <f t="shared" si="9"/>
        <v>-</v>
      </c>
      <c r="N18" s="155" t="str">
        <f t="shared" si="10"/>
        <v>-</v>
      </c>
      <c r="O18" s="155" t="str">
        <f t="shared" si="11"/>
        <v>-</v>
      </c>
      <c r="P18" s="155" t="str">
        <f t="shared" si="12"/>
        <v>-</v>
      </c>
    </row>
    <row r="19" spans="1:16" x14ac:dyDescent="0.25">
      <c r="A19" s="622">
        <f t="shared" si="0"/>
        <v>0</v>
      </c>
      <c r="C19" s="152" t="str" cm="1">
        <f t="array" ref="C19">IFERROR(INDEX('Appraisal Inputs'!$C$33:$C$62, SMALL(IF($L$3='Appraisal Inputs'!$D$33:$D$62, ROW('Appraisal Inputs'!$D$33:$D$62)-32,""), ROW()-4)),"")</f>
        <v/>
      </c>
      <c r="D19" s="153" t="str" cm="1">
        <f t="array" ref="D19">IFERROR(INDEX('Appraisal Inputs'!$E$33:$E$62, SMALL(IF($L$3='Appraisal Inputs'!$D$33:$D$62, ROW('Appraisal Inputs'!$D$33:$D$62)-32,""), ROW()-4)),"")</f>
        <v/>
      </c>
      <c r="E19" s="153" t="str" cm="1">
        <f t="array" ref="E19">IFERROR(INDEX('Appraisal Inputs'!$F$33:$F$62, SMALL(IF($L$3='Appraisal Inputs'!$D$33:$D$62, ROW('Appraisal Inputs'!$D$33:$D$62)-32,""), ROW()-4)),"")</f>
        <v/>
      </c>
      <c r="F19" s="153" t="str" cm="1">
        <f t="array" ref="F19">IFERROR(INDEX('Appraisal Inputs'!$G$33:$G$62, SMALL(IF($L$3='Appraisal Inputs'!$D$33:$D$62, ROW('Appraisal Inputs'!$D$33:$D$62)-32,""), ROW()-4)),"")</f>
        <v/>
      </c>
      <c r="G19" s="153" t="str" cm="1">
        <f t="array" ref="G19">IFERROR(INDEX('Appraisal Inputs'!$H$33:$H$62, SMALL(IF($L$3='Appraisal Inputs'!$D$33:$D$62, ROW('Appraisal Inputs'!$D$33:$D$62)-32,""), ROW()-4)),"")</f>
        <v/>
      </c>
      <c r="H19" s="153" t="str" cm="1">
        <f t="array" ref="H19">IFERROR(INDEX('Appraisal Inputs'!$I$33:$I$62, SMALL(IF($L$3='Appraisal Inputs'!$D$33:$D$62, ROW('Appraisal Inputs'!$D$33:$D$62)-32,""), ROW()-4)),"")</f>
        <v/>
      </c>
      <c r="I19" s="38" t="str" cm="1">
        <f t="array" ref="I19">IFERROR(INDEX('Appraisal Inputs'!$J$33:$J$62, SMALL(IF($L$3='Appraisal Inputs'!$D$33:$D$62, ROW('Appraisal Inputs'!$D$33:$D$62)-32,""), ROW()-4)),"")</f>
        <v/>
      </c>
      <c r="J19" s="154" t="str" cm="1">
        <f t="array" ref="J19">IFERROR(INDEX('Appraisal Inputs'!$L$33:$L$62, SMALL(IF($L$3='Appraisal Inputs'!$D$33:$D$62, ROW('Appraisal Inputs'!$D$33:$D$62)-32,""), ROW()-4)),"")</f>
        <v/>
      </c>
      <c r="K19" s="634"/>
      <c r="L19" s="155" t="str">
        <f t="shared" si="8"/>
        <v>-</v>
      </c>
      <c r="M19" s="155" t="str">
        <f t="shared" si="9"/>
        <v>-</v>
      </c>
      <c r="N19" s="155" t="str">
        <f t="shared" si="10"/>
        <v>-</v>
      </c>
      <c r="O19" s="155" t="str">
        <f t="shared" si="11"/>
        <v>-</v>
      </c>
      <c r="P19" s="155" t="str">
        <f t="shared" si="12"/>
        <v>-</v>
      </c>
    </row>
    <row r="20" spans="1:16" x14ac:dyDescent="0.25">
      <c r="A20" s="622">
        <f t="shared" si="0"/>
        <v>0</v>
      </c>
      <c r="C20" s="152" t="str" cm="1">
        <f t="array" ref="C20">IFERROR(INDEX('Appraisal Inputs'!$C$33:$C$62, SMALL(IF($L$3='Appraisal Inputs'!$D$33:$D$62, ROW('Appraisal Inputs'!$D$33:$D$62)-32,""), ROW()-4)),"")</f>
        <v/>
      </c>
      <c r="D20" s="153" t="str" cm="1">
        <f t="array" ref="D20">IFERROR(INDEX('Appraisal Inputs'!$E$33:$E$62, SMALL(IF($L$3='Appraisal Inputs'!$D$33:$D$62, ROW('Appraisal Inputs'!$D$33:$D$62)-32,""), ROW()-4)),"")</f>
        <v/>
      </c>
      <c r="E20" s="153" t="str" cm="1">
        <f t="array" ref="E20">IFERROR(INDEX('Appraisal Inputs'!$F$33:$F$62, SMALL(IF($L$3='Appraisal Inputs'!$D$33:$D$62, ROW('Appraisal Inputs'!$D$33:$D$62)-32,""), ROW()-4)),"")</f>
        <v/>
      </c>
      <c r="F20" s="153" t="str" cm="1">
        <f t="array" ref="F20">IFERROR(INDEX('Appraisal Inputs'!$G$33:$G$62, SMALL(IF($L$3='Appraisal Inputs'!$D$33:$D$62, ROW('Appraisal Inputs'!$D$33:$D$62)-32,""), ROW()-4)),"")</f>
        <v/>
      </c>
      <c r="G20" s="153" t="str" cm="1">
        <f t="array" ref="G20">IFERROR(INDEX('Appraisal Inputs'!$H$33:$H$62, SMALL(IF($L$3='Appraisal Inputs'!$D$33:$D$62, ROW('Appraisal Inputs'!$D$33:$D$62)-32,""), ROW()-4)),"")</f>
        <v/>
      </c>
      <c r="H20" s="153" t="str" cm="1">
        <f t="array" ref="H20">IFERROR(INDEX('Appraisal Inputs'!$I$33:$I$62, SMALL(IF($L$3='Appraisal Inputs'!$D$33:$D$62, ROW('Appraisal Inputs'!$D$33:$D$62)-32,""), ROW()-4)),"")</f>
        <v/>
      </c>
      <c r="I20" s="38" t="str" cm="1">
        <f t="array" ref="I20">IFERROR(INDEX('Appraisal Inputs'!$J$33:$J$62, SMALL(IF($L$3='Appraisal Inputs'!$D$33:$D$62, ROW('Appraisal Inputs'!$D$33:$D$62)-32,""), ROW()-4)),"")</f>
        <v/>
      </c>
      <c r="J20" s="154" t="str" cm="1">
        <f t="array" ref="J20">IFERROR(INDEX('Appraisal Inputs'!$L$33:$L$62, SMALL(IF($L$3='Appraisal Inputs'!$D$33:$D$62, ROW('Appraisal Inputs'!$D$33:$D$62)-32,""), ROW()-4)),"")</f>
        <v/>
      </c>
      <c r="K20" s="634"/>
      <c r="L20" s="155" t="str">
        <f t="shared" si="4"/>
        <v>-</v>
      </c>
      <c r="M20" s="155" t="str">
        <f t="shared" si="5"/>
        <v>-</v>
      </c>
      <c r="N20" s="155" t="str">
        <f t="shared" si="6"/>
        <v>-</v>
      </c>
      <c r="O20" s="155" t="str">
        <f t="shared" si="7"/>
        <v>-</v>
      </c>
      <c r="P20" s="155" t="str">
        <f t="shared" si="3"/>
        <v>-</v>
      </c>
    </row>
    <row r="21" spans="1:16" x14ac:dyDescent="0.25">
      <c r="A21" s="622">
        <f t="shared" si="0"/>
        <v>0</v>
      </c>
      <c r="C21" s="152" t="str" cm="1">
        <f t="array" ref="C21">IFERROR(INDEX('Appraisal Inputs'!$C$33:$C$62, SMALL(IF($L$3='Appraisal Inputs'!$D$33:$D$62, ROW('Appraisal Inputs'!$D$33:$D$62)-32,""), ROW()-4)),"")</f>
        <v/>
      </c>
      <c r="D21" s="153" t="str" cm="1">
        <f t="array" ref="D21">IFERROR(INDEX('Appraisal Inputs'!$E$33:$E$62, SMALL(IF($L$3='Appraisal Inputs'!$D$33:$D$62, ROW('Appraisal Inputs'!$D$33:$D$62)-32,""), ROW()-4)),"")</f>
        <v/>
      </c>
      <c r="E21" s="153" t="str" cm="1">
        <f t="array" ref="E21">IFERROR(INDEX('Appraisal Inputs'!$F$33:$F$62, SMALL(IF($L$3='Appraisal Inputs'!$D$33:$D$62, ROW('Appraisal Inputs'!$D$33:$D$62)-32,""), ROW()-4)),"")</f>
        <v/>
      </c>
      <c r="F21" s="153" t="str" cm="1">
        <f t="array" ref="F21">IFERROR(INDEX('Appraisal Inputs'!$G$33:$G$62, SMALL(IF($L$3='Appraisal Inputs'!$D$33:$D$62, ROW('Appraisal Inputs'!$D$33:$D$62)-32,""), ROW()-4)),"")</f>
        <v/>
      </c>
      <c r="G21" s="153" t="str" cm="1">
        <f t="array" ref="G21">IFERROR(INDEX('Appraisal Inputs'!$H$33:$H$62, SMALL(IF($L$3='Appraisal Inputs'!$D$33:$D$62, ROW('Appraisal Inputs'!$D$33:$D$62)-32,""), ROW()-4)),"")</f>
        <v/>
      </c>
      <c r="H21" s="153" t="str" cm="1">
        <f t="array" ref="H21">IFERROR(INDEX('Appraisal Inputs'!$I$33:$I$62, SMALL(IF($L$3='Appraisal Inputs'!$D$33:$D$62, ROW('Appraisal Inputs'!$D$33:$D$62)-32,""), ROW()-4)),"")</f>
        <v/>
      </c>
      <c r="I21" s="38" t="str" cm="1">
        <f t="array" ref="I21">IFERROR(INDEX('Appraisal Inputs'!$J$33:$J$62, SMALL(IF($L$3='Appraisal Inputs'!$D$33:$D$62, ROW('Appraisal Inputs'!$D$33:$D$62)-32,""), ROW()-4)),"")</f>
        <v/>
      </c>
      <c r="J21" s="154" t="str" cm="1">
        <f t="array" ref="J21">IFERROR(INDEX('Appraisal Inputs'!$L$33:$L$62, SMALL(IF($L$3='Appraisal Inputs'!$D$33:$D$62, ROW('Appraisal Inputs'!$D$33:$D$62)-32,""), ROW()-4)),"")</f>
        <v/>
      </c>
      <c r="K21" s="634"/>
      <c r="L21" s="155" t="str">
        <f t="shared" si="4"/>
        <v>-</v>
      </c>
      <c r="M21" s="155" t="str">
        <f t="shared" si="5"/>
        <v>-</v>
      </c>
      <c r="N21" s="155" t="str">
        <f t="shared" si="6"/>
        <v>-</v>
      </c>
      <c r="O21" s="155" t="str">
        <f t="shared" si="7"/>
        <v>-</v>
      </c>
      <c r="P21" s="155" t="str">
        <f t="shared" si="3"/>
        <v>-</v>
      </c>
    </row>
    <row r="22" spans="1:16" x14ac:dyDescent="0.25">
      <c r="A22" s="622">
        <f t="shared" si="0"/>
        <v>0</v>
      </c>
      <c r="C22" s="152" t="str" cm="1">
        <f t="array" ref="C22">IFERROR(INDEX('Appraisal Inputs'!$C$33:$C$62, SMALL(IF($L$3='Appraisal Inputs'!$D$33:$D$62, ROW('Appraisal Inputs'!$D$33:$D$62)-32,""), ROW()-4)),"")</f>
        <v/>
      </c>
      <c r="D22" s="153" t="str" cm="1">
        <f t="array" ref="D22">IFERROR(INDEX('Appraisal Inputs'!$E$33:$E$62, SMALL(IF($L$3='Appraisal Inputs'!$D$33:$D$62, ROW('Appraisal Inputs'!$D$33:$D$62)-32,""), ROW()-4)),"")</f>
        <v/>
      </c>
      <c r="E22" s="153" t="str" cm="1">
        <f t="array" ref="E22">IFERROR(INDEX('Appraisal Inputs'!$F$33:$F$62, SMALL(IF($L$3='Appraisal Inputs'!$D$33:$D$62, ROW('Appraisal Inputs'!$D$33:$D$62)-32,""), ROW()-4)),"")</f>
        <v/>
      </c>
      <c r="F22" s="153" t="str" cm="1">
        <f t="array" ref="F22">IFERROR(INDEX('Appraisal Inputs'!$G$33:$G$62, SMALL(IF($L$3='Appraisal Inputs'!$D$33:$D$62, ROW('Appraisal Inputs'!$D$33:$D$62)-32,""), ROW()-4)),"")</f>
        <v/>
      </c>
      <c r="G22" s="153" t="str" cm="1">
        <f t="array" ref="G22">IFERROR(INDEX('Appraisal Inputs'!$H$33:$H$62, SMALL(IF($L$3='Appraisal Inputs'!$D$33:$D$62, ROW('Appraisal Inputs'!$D$33:$D$62)-32,""), ROW()-4)),"")</f>
        <v/>
      </c>
      <c r="H22" s="153" t="str" cm="1">
        <f t="array" ref="H22">IFERROR(INDEX('Appraisal Inputs'!$I$33:$I$62, SMALL(IF($L$3='Appraisal Inputs'!$D$33:$D$62, ROW('Appraisal Inputs'!$D$33:$D$62)-32,""), ROW()-4)),"")</f>
        <v/>
      </c>
      <c r="I22" s="38" t="str" cm="1">
        <f t="array" ref="I22">IFERROR(INDEX('Appraisal Inputs'!$J$33:$J$62, SMALL(IF($L$3='Appraisal Inputs'!$D$33:$D$62, ROW('Appraisal Inputs'!$D$33:$D$62)-32,""), ROW()-4)),"")</f>
        <v/>
      </c>
      <c r="J22" s="154" t="str" cm="1">
        <f t="array" ref="J22">IFERROR(INDEX('Appraisal Inputs'!$L$33:$L$62, SMALL(IF($L$3='Appraisal Inputs'!$D$33:$D$62, ROW('Appraisal Inputs'!$D$33:$D$62)-32,""), ROW()-4)),"")</f>
        <v/>
      </c>
      <c r="K22" s="634"/>
      <c r="L22" s="155" t="str">
        <f t="shared" si="4"/>
        <v>-</v>
      </c>
      <c r="M22" s="155" t="str">
        <f t="shared" si="5"/>
        <v>-</v>
      </c>
      <c r="N22" s="155" t="str">
        <f t="shared" si="6"/>
        <v>-</v>
      </c>
      <c r="O22" s="155" t="str">
        <f t="shared" si="7"/>
        <v>-</v>
      </c>
      <c r="P22" s="155" t="str">
        <f t="shared" si="3"/>
        <v>-</v>
      </c>
    </row>
    <row r="23" spans="1:16" x14ac:dyDescent="0.25">
      <c r="A23" s="622">
        <f t="shared" si="0"/>
        <v>0</v>
      </c>
      <c r="C23" s="152" t="str" cm="1">
        <f t="array" ref="C23">IFERROR(INDEX('Appraisal Inputs'!$C$33:$C$62, SMALL(IF($L$3='Appraisal Inputs'!$D$33:$D$62, ROW('Appraisal Inputs'!$D$33:$D$62)-32,""), ROW()-4)),"")</f>
        <v/>
      </c>
      <c r="D23" s="153" t="str" cm="1">
        <f t="array" ref="D23">IFERROR(INDEX('Appraisal Inputs'!$E$33:$E$62, SMALL(IF($L$3='Appraisal Inputs'!$D$33:$D$62, ROW('Appraisal Inputs'!$D$33:$D$62)-32,""), ROW()-4)),"")</f>
        <v/>
      </c>
      <c r="E23" s="153" t="str" cm="1">
        <f t="array" ref="E23">IFERROR(INDEX('Appraisal Inputs'!$F$33:$F$62, SMALL(IF($L$3='Appraisal Inputs'!$D$33:$D$62, ROW('Appraisal Inputs'!$D$33:$D$62)-32,""), ROW()-4)),"")</f>
        <v/>
      </c>
      <c r="F23" s="153" t="str" cm="1">
        <f t="array" ref="F23">IFERROR(INDEX('Appraisal Inputs'!$G$33:$G$62, SMALL(IF($L$3='Appraisal Inputs'!$D$33:$D$62, ROW('Appraisal Inputs'!$D$33:$D$62)-32,""), ROW()-4)),"")</f>
        <v/>
      </c>
      <c r="G23" s="153" t="str" cm="1">
        <f t="array" ref="G23">IFERROR(INDEX('Appraisal Inputs'!$H$33:$H$62, SMALL(IF($L$3='Appraisal Inputs'!$D$33:$D$62, ROW('Appraisal Inputs'!$D$33:$D$62)-32,""), ROW()-4)),"")</f>
        <v/>
      </c>
      <c r="H23" s="153" t="str" cm="1">
        <f t="array" ref="H23">IFERROR(INDEX('Appraisal Inputs'!$I$33:$I$62, SMALL(IF($L$3='Appraisal Inputs'!$D$33:$D$62, ROW('Appraisal Inputs'!$D$33:$D$62)-32,""), ROW()-4)),"")</f>
        <v/>
      </c>
      <c r="I23" s="38" t="str" cm="1">
        <f t="array" ref="I23">IFERROR(INDEX('Appraisal Inputs'!$J$33:$J$62, SMALL(IF($L$3='Appraisal Inputs'!$D$33:$D$62, ROW('Appraisal Inputs'!$D$33:$D$62)-32,""), ROW()-4)),"")</f>
        <v/>
      </c>
      <c r="J23" s="154" t="str" cm="1">
        <f t="array" ref="J23">IFERROR(INDEX('Appraisal Inputs'!$L$33:$L$62, SMALL(IF($L$3='Appraisal Inputs'!$D$33:$D$62, ROW('Appraisal Inputs'!$D$33:$D$62)-32,""), ROW()-4)),"")</f>
        <v/>
      </c>
      <c r="K23" s="634"/>
      <c r="L23" s="155" t="str">
        <f t="shared" si="4"/>
        <v>-</v>
      </c>
      <c r="M23" s="155" t="str">
        <f t="shared" si="5"/>
        <v>-</v>
      </c>
      <c r="N23" s="155" t="str">
        <f t="shared" si="6"/>
        <v>-</v>
      </c>
      <c r="O23" s="155" t="str">
        <f t="shared" si="7"/>
        <v>-</v>
      </c>
      <c r="P23" s="155" t="str">
        <f t="shared" si="3"/>
        <v>-</v>
      </c>
    </row>
    <row r="24" spans="1:16" x14ac:dyDescent="0.25">
      <c r="A24" s="622">
        <f t="shared" si="0"/>
        <v>0</v>
      </c>
      <c r="C24" s="152" t="str" cm="1">
        <f t="array" ref="C24">IFERROR(INDEX('Appraisal Inputs'!$C$33:$C$62, SMALL(IF($L$3='Appraisal Inputs'!$D$33:$D$62, ROW('Appraisal Inputs'!$D$33:$D$62)-32,""), ROW()-4)),"")</f>
        <v/>
      </c>
      <c r="D24" s="153" t="str" cm="1">
        <f t="array" ref="D24">IFERROR(INDEX('Appraisal Inputs'!$E$33:$E$62, SMALL(IF($L$3='Appraisal Inputs'!$D$33:$D$62, ROW('Appraisal Inputs'!$D$33:$D$62)-32,""), ROW()-4)),"")</f>
        <v/>
      </c>
      <c r="E24" s="153" t="str" cm="1">
        <f t="array" ref="E24">IFERROR(INDEX('Appraisal Inputs'!$F$33:$F$62, SMALL(IF($L$3='Appraisal Inputs'!$D$33:$D$62, ROW('Appraisal Inputs'!$D$33:$D$62)-32,""), ROW()-4)),"")</f>
        <v/>
      </c>
      <c r="F24" s="153" t="str" cm="1">
        <f t="array" ref="F24">IFERROR(INDEX('Appraisal Inputs'!$G$33:$G$62, SMALL(IF($L$3='Appraisal Inputs'!$D$33:$D$62, ROW('Appraisal Inputs'!$D$33:$D$62)-32,""), ROW()-4)),"")</f>
        <v/>
      </c>
      <c r="G24" s="153" t="str" cm="1">
        <f t="array" ref="G24">IFERROR(INDEX('Appraisal Inputs'!$H$33:$H$62, SMALL(IF($L$3='Appraisal Inputs'!$D$33:$D$62, ROW('Appraisal Inputs'!$D$33:$D$62)-32,""), ROW()-4)),"")</f>
        <v/>
      </c>
      <c r="H24" s="153" t="str" cm="1">
        <f t="array" ref="H24">IFERROR(INDEX('Appraisal Inputs'!$I$33:$I$62, SMALL(IF($L$3='Appraisal Inputs'!$D$33:$D$62, ROW('Appraisal Inputs'!$D$33:$D$62)-32,""), ROW()-4)),"")</f>
        <v/>
      </c>
      <c r="I24" s="38" t="str" cm="1">
        <f t="array" ref="I24">IFERROR(INDEX('Appraisal Inputs'!$J$33:$J$62, SMALL(IF($L$3='Appraisal Inputs'!$D$33:$D$62, ROW('Appraisal Inputs'!$D$33:$D$62)-32,""), ROW()-4)),"")</f>
        <v/>
      </c>
      <c r="J24" s="154" t="str" cm="1">
        <f t="array" ref="J24">IFERROR(INDEX('Appraisal Inputs'!$L$33:$L$62, SMALL(IF($L$3='Appraisal Inputs'!$D$33:$D$62, ROW('Appraisal Inputs'!$D$33:$D$62)-32,""), ROW()-4)),"")</f>
        <v/>
      </c>
      <c r="K24" s="634"/>
      <c r="L24" s="155" t="str">
        <f t="shared" si="4"/>
        <v>-</v>
      </c>
      <c r="M24" s="155" t="str">
        <f t="shared" si="5"/>
        <v>-</v>
      </c>
      <c r="N24" s="155" t="str">
        <f t="shared" si="6"/>
        <v>-</v>
      </c>
      <c r="O24" s="155" t="str">
        <f t="shared" si="7"/>
        <v>-</v>
      </c>
      <c r="P24" s="155" t="str">
        <f t="shared" si="3"/>
        <v>-</v>
      </c>
    </row>
    <row r="25" spans="1:16" x14ac:dyDescent="0.25">
      <c r="A25" s="622">
        <f t="shared" si="0"/>
        <v>0</v>
      </c>
      <c r="C25" s="152" t="str" cm="1">
        <f t="array" ref="C25">IFERROR(INDEX('Appraisal Inputs'!$C$33:$C$62, SMALL(IF($L$3='Appraisal Inputs'!$D$33:$D$62, ROW('Appraisal Inputs'!$D$33:$D$62)-32,""), ROW()-4)),"")</f>
        <v/>
      </c>
      <c r="D25" s="153" t="str" cm="1">
        <f t="array" ref="D25">IFERROR(INDEX('Appraisal Inputs'!$E$33:$E$62, SMALL(IF($L$3='Appraisal Inputs'!$D$33:$D$62, ROW('Appraisal Inputs'!$D$33:$D$62)-32,""), ROW()-4)),"")</f>
        <v/>
      </c>
      <c r="E25" s="153" t="str" cm="1">
        <f t="array" ref="E25">IFERROR(INDEX('Appraisal Inputs'!$F$33:$F$62, SMALL(IF($L$3='Appraisal Inputs'!$D$33:$D$62, ROW('Appraisal Inputs'!$D$33:$D$62)-32,""), ROW()-4)),"")</f>
        <v/>
      </c>
      <c r="F25" s="153" t="str" cm="1">
        <f t="array" ref="F25">IFERROR(INDEX('Appraisal Inputs'!$G$33:$G$62, SMALL(IF($L$3='Appraisal Inputs'!$D$33:$D$62, ROW('Appraisal Inputs'!$D$33:$D$62)-32,""), ROW()-4)),"")</f>
        <v/>
      </c>
      <c r="G25" s="153" t="str" cm="1">
        <f t="array" ref="G25">IFERROR(INDEX('Appraisal Inputs'!$H$33:$H$62, SMALL(IF($L$3='Appraisal Inputs'!$D$33:$D$62, ROW('Appraisal Inputs'!$D$33:$D$62)-32,""), ROW()-4)),"")</f>
        <v/>
      </c>
      <c r="H25" s="153" t="str" cm="1">
        <f t="array" ref="H25">IFERROR(INDEX('Appraisal Inputs'!$I$33:$I$62, SMALL(IF($L$3='Appraisal Inputs'!$D$33:$D$62, ROW('Appraisal Inputs'!$D$33:$D$62)-32,""), ROW()-4)),"")</f>
        <v/>
      </c>
      <c r="I25" s="38" t="str" cm="1">
        <f t="array" ref="I25">IFERROR(INDEX('Appraisal Inputs'!$J$33:$J$62, SMALL(IF($L$3='Appraisal Inputs'!$D$33:$D$62, ROW('Appraisal Inputs'!$D$33:$D$62)-32,""), ROW()-4)),"")</f>
        <v/>
      </c>
      <c r="J25" s="154" t="str" cm="1">
        <f t="array" ref="J25">IFERROR(INDEX('Appraisal Inputs'!$L$33:$L$62, SMALL(IF($L$3='Appraisal Inputs'!$D$33:$D$62, ROW('Appraisal Inputs'!$D$33:$D$62)-32,""), ROW()-4)),"")</f>
        <v/>
      </c>
      <c r="K25" s="634"/>
      <c r="L25" s="155" t="str">
        <f t="shared" si="4"/>
        <v>-</v>
      </c>
      <c r="M25" s="155" t="str">
        <f t="shared" si="5"/>
        <v>-</v>
      </c>
      <c r="N25" s="155" t="str">
        <f t="shared" si="6"/>
        <v>-</v>
      </c>
      <c r="O25" s="155" t="str">
        <f t="shared" si="7"/>
        <v>-</v>
      </c>
      <c r="P25" s="155" t="str">
        <f t="shared" si="3"/>
        <v>-</v>
      </c>
    </row>
    <row r="26" spans="1:16" x14ac:dyDescent="0.25">
      <c r="A26" s="622">
        <f t="shared" si="0"/>
        <v>0</v>
      </c>
      <c r="C26" s="152" t="str" cm="1">
        <f t="array" ref="C26">IFERROR(INDEX('Appraisal Inputs'!$C$33:$C$62, SMALL(IF($L$3='Appraisal Inputs'!$D$33:$D$62, ROW('Appraisal Inputs'!$D$33:$D$62)-32,""), ROW()-4)),"")</f>
        <v/>
      </c>
      <c r="D26" s="153" t="str" cm="1">
        <f t="array" ref="D26">IFERROR(INDEX('Appraisal Inputs'!$E$33:$E$62, SMALL(IF($L$3='Appraisal Inputs'!$D$33:$D$62, ROW('Appraisal Inputs'!$D$33:$D$62)-32,""), ROW()-4)),"")</f>
        <v/>
      </c>
      <c r="E26" s="153" t="str" cm="1">
        <f t="array" ref="E26">IFERROR(INDEX('Appraisal Inputs'!$F$33:$F$62, SMALL(IF($L$3='Appraisal Inputs'!$D$33:$D$62, ROW('Appraisal Inputs'!$D$33:$D$62)-32,""), ROW()-4)),"")</f>
        <v/>
      </c>
      <c r="F26" s="153" t="str" cm="1">
        <f t="array" ref="F26">IFERROR(INDEX('Appraisal Inputs'!$G$33:$G$62, SMALL(IF($L$3='Appraisal Inputs'!$D$33:$D$62, ROW('Appraisal Inputs'!$D$33:$D$62)-32,""), ROW()-4)),"")</f>
        <v/>
      </c>
      <c r="G26" s="153" t="str" cm="1">
        <f t="array" ref="G26">IFERROR(INDEX('Appraisal Inputs'!$H$33:$H$62, SMALL(IF($L$3='Appraisal Inputs'!$D$33:$D$62, ROW('Appraisal Inputs'!$D$33:$D$62)-32,""), ROW()-4)),"")</f>
        <v/>
      </c>
      <c r="H26" s="153" t="str" cm="1">
        <f t="array" ref="H26">IFERROR(INDEX('Appraisal Inputs'!$I$33:$I$62, SMALL(IF($L$3='Appraisal Inputs'!$D$33:$D$62, ROW('Appraisal Inputs'!$D$33:$D$62)-32,""), ROW()-4)),"")</f>
        <v/>
      </c>
      <c r="I26" s="38" t="str" cm="1">
        <f t="array" ref="I26">IFERROR(INDEX('Appraisal Inputs'!$J$33:$J$62, SMALL(IF($L$3='Appraisal Inputs'!$D$33:$D$62, ROW('Appraisal Inputs'!$D$33:$D$62)-32,""), ROW()-4)),"")</f>
        <v/>
      </c>
      <c r="J26" s="154" t="str" cm="1">
        <f t="array" ref="J26">IFERROR(INDEX('Appraisal Inputs'!$L$33:$L$62, SMALL(IF($L$3='Appraisal Inputs'!$D$33:$D$62, ROW('Appraisal Inputs'!$D$33:$D$62)-32,""), ROW()-4)),"")</f>
        <v/>
      </c>
      <c r="K26" s="634"/>
      <c r="L26" s="155" t="str">
        <f t="shared" si="4"/>
        <v>-</v>
      </c>
      <c r="M26" s="155" t="str">
        <f t="shared" si="5"/>
        <v>-</v>
      </c>
      <c r="N26" s="155" t="str">
        <f t="shared" si="6"/>
        <v>-</v>
      </c>
      <c r="O26" s="155" t="str">
        <f t="shared" si="7"/>
        <v>-</v>
      </c>
      <c r="P26" s="155" t="str">
        <f t="shared" si="3"/>
        <v>-</v>
      </c>
    </row>
    <row r="27" spans="1:16" x14ac:dyDescent="0.25">
      <c r="A27" s="622">
        <f t="shared" si="0"/>
        <v>0</v>
      </c>
      <c r="C27" s="152" t="str" cm="1">
        <f t="array" ref="C27">IFERROR(INDEX('Appraisal Inputs'!$C$33:$C$62, SMALL(IF($L$3='Appraisal Inputs'!$D$33:$D$62, ROW('Appraisal Inputs'!$D$33:$D$62)-32,""), ROW()-4)),"")</f>
        <v/>
      </c>
      <c r="D27" s="153" t="str" cm="1">
        <f t="array" ref="D27">IFERROR(INDEX('Appraisal Inputs'!$E$33:$E$62, SMALL(IF($L$3='Appraisal Inputs'!$D$33:$D$62, ROW('Appraisal Inputs'!$D$33:$D$62)-32,""), ROW()-4)),"")</f>
        <v/>
      </c>
      <c r="E27" s="153" t="str" cm="1">
        <f t="array" ref="E27">IFERROR(INDEX('Appraisal Inputs'!$F$33:$F$62, SMALL(IF($L$3='Appraisal Inputs'!$D$33:$D$62, ROW('Appraisal Inputs'!$D$33:$D$62)-32,""), ROW()-4)),"")</f>
        <v/>
      </c>
      <c r="F27" s="153" t="str" cm="1">
        <f t="array" ref="F27">IFERROR(INDEX('Appraisal Inputs'!$G$33:$G$62, SMALL(IF($L$3='Appraisal Inputs'!$D$33:$D$62, ROW('Appraisal Inputs'!$D$33:$D$62)-32,""), ROW()-4)),"")</f>
        <v/>
      </c>
      <c r="G27" s="153" t="str" cm="1">
        <f t="array" ref="G27">IFERROR(INDEX('Appraisal Inputs'!$H$33:$H$62, SMALL(IF($L$3='Appraisal Inputs'!$D$33:$D$62, ROW('Appraisal Inputs'!$D$33:$D$62)-32,""), ROW()-4)),"")</f>
        <v/>
      </c>
      <c r="H27" s="153" t="str" cm="1">
        <f t="array" ref="H27">IFERROR(INDEX('Appraisal Inputs'!$I$33:$I$62, SMALL(IF($L$3='Appraisal Inputs'!$D$33:$D$62, ROW('Appraisal Inputs'!$D$33:$D$62)-32,""), ROW()-4)),"")</f>
        <v/>
      </c>
      <c r="I27" s="38" t="str" cm="1">
        <f t="array" ref="I27">IFERROR(INDEX('Appraisal Inputs'!$J$33:$J$62, SMALL(IF($L$3='Appraisal Inputs'!$D$33:$D$62, ROW('Appraisal Inputs'!$D$33:$D$62)-32,""), ROW()-4)),"")</f>
        <v/>
      </c>
      <c r="J27" s="154" t="str" cm="1">
        <f t="array" ref="J27">IFERROR(INDEX('Appraisal Inputs'!$L$33:$L$62, SMALL(IF($L$3='Appraisal Inputs'!$D$33:$D$62, ROW('Appraisal Inputs'!$D$33:$D$62)-32,""), ROW()-4)),"")</f>
        <v/>
      </c>
      <c r="K27" s="634"/>
      <c r="L27" s="155" t="str">
        <f t="shared" si="4"/>
        <v>-</v>
      </c>
      <c r="M27" s="155" t="str">
        <f t="shared" si="5"/>
        <v>-</v>
      </c>
      <c r="N27" s="155" t="str">
        <f t="shared" si="6"/>
        <v>-</v>
      </c>
      <c r="O27" s="155" t="str">
        <f t="shared" si="7"/>
        <v>-</v>
      </c>
      <c r="P27" s="155" t="str">
        <f t="shared" si="3"/>
        <v>-</v>
      </c>
    </row>
    <row r="28" spans="1:16" x14ac:dyDescent="0.25">
      <c r="A28" s="622">
        <f t="shared" si="0"/>
        <v>0</v>
      </c>
      <c r="C28" s="152" t="str" cm="1">
        <f t="array" ref="C28">IFERROR(INDEX('Appraisal Inputs'!$C$33:$C$62, SMALL(IF($L$3='Appraisal Inputs'!$D$33:$D$62, ROW('Appraisal Inputs'!$D$33:$D$62)-32,""), ROW()-4)),"")</f>
        <v/>
      </c>
      <c r="D28" s="153" t="str" cm="1">
        <f t="array" ref="D28">IFERROR(INDEX('Appraisal Inputs'!$E$33:$E$62, SMALL(IF($L$3='Appraisal Inputs'!$D$33:$D$62, ROW('Appraisal Inputs'!$D$33:$D$62)-32,""), ROW()-4)),"")</f>
        <v/>
      </c>
      <c r="E28" s="153" t="str" cm="1">
        <f t="array" ref="E28">IFERROR(INDEX('Appraisal Inputs'!$F$33:$F$62, SMALL(IF($L$3='Appraisal Inputs'!$D$33:$D$62, ROW('Appraisal Inputs'!$D$33:$D$62)-32,""), ROW()-4)),"")</f>
        <v/>
      </c>
      <c r="F28" s="153" t="str" cm="1">
        <f t="array" ref="F28">IFERROR(INDEX('Appraisal Inputs'!$G$33:$G$62, SMALL(IF($L$3='Appraisal Inputs'!$D$33:$D$62, ROW('Appraisal Inputs'!$D$33:$D$62)-32,""), ROW()-4)),"")</f>
        <v/>
      </c>
      <c r="G28" s="153" t="str" cm="1">
        <f t="array" ref="G28">IFERROR(INDEX('Appraisal Inputs'!$H$33:$H$62, SMALL(IF($L$3='Appraisal Inputs'!$D$33:$D$62, ROW('Appraisal Inputs'!$D$33:$D$62)-32,""), ROW()-4)),"")</f>
        <v/>
      </c>
      <c r="H28" s="153" t="str" cm="1">
        <f t="array" ref="H28">IFERROR(INDEX('Appraisal Inputs'!$I$33:$I$62, SMALL(IF($L$3='Appraisal Inputs'!$D$33:$D$62, ROW('Appraisal Inputs'!$D$33:$D$62)-32,""), ROW()-4)),"")</f>
        <v/>
      </c>
      <c r="I28" s="38" t="str" cm="1">
        <f t="array" ref="I28">IFERROR(INDEX('Appraisal Inputs'!$J$33:$J$62, SMALL(IF($L$3='Appraisal Inputs'!$D$33:$D$62, ROW('Appraisal Inputs'!$D$33:$D$62)-32,""), ROW()-4)),"")</f>
        <v/>
      </c>
      <c r="J28" s="154" t="str" cm="1">
        <f t="array" ref="J28">IFERROR(INDEX('Appraisal Inputs'!$L$33:$L$62, SMALL(IF($L$3='Appraisal Inputs'!$D$33:$D$62, ROW('Appraisal Inputs'!$D$33:$D$62)-32,""), ROW()-4)),"")</f>
        <v/>
      </c>
      <c r="K28" s="634"/>
      <c r="L28" s="155" t="str">
        <f t="shared" si="4"/>
        <v>-</v>
      </c>
      <c r="M28" s="155" t="str">
        <f t="shared" si="5"/>
        <v>-</v>
      </c>
      <c r="N28" s="155" t="str">
        <f t="shared" si="6"/>
        <v>-</v>
      </c>
      <c r="O28" s="155" t="str">
        <f t="shared" si="7"/>
        <v>-</v>
      </c>
      <c r="P28" s="155" t="str">
        <f t="shared" si="3"/>
        <v>-</v>
      </c>
    </row>
    <row r="29" spans="1:16" x14ac:dyDescent="0.25">
      <c r="A29" s="622">
        <f t="shared" si="0"/>
        <v>0</v>
      </c>
      <c r="C29" s="152" t="str" cm="1">
        <f t="array" ref="C29">IFERROR(INDEX('Appraisal Inputs'!$C$33:$C$62, SMALL(IF($L$3='Appraisal Inputs'!$D$33:$D$62, ROW('Appraisal Inputs'!$D$33:$D$62)-32,""), ROW()-4)),"")</f>
        <v/>
      </c>
      <c r="D29" s="153" t="str" cm="1">
        <f t="array" ref="D29">IFERROR(INDEX('Appraisal Inputs'!$E$33:$E$62, SMALL(IF($L$3='Appraisal Inputs'!$D$33:$D$62, ROW('Appraisal Inputs'!$D$33:$D$62)-32,""), ROW()-4)),"")</f>
        <v/>
      </c>
      <c r="E29" s="153" t="str" cm="1">
        <f t="array" ref="E29">IFERROR(INDEX('Appraisal Inputs'!$F$33:$F$62, SMALL(IF($L$3='Appraisal Inputs'!$D$33:$D$62, ROW('Appraisal Inputs'!$D$33:$D$62)-32,""), ROW()-4)),"")</f>
        <v/>
      </c>
      <c r="F29" s="153" t="str" cm="1">
        <f t="array" ref="F29">IFERROR(INDEX('Appraisal Inputs'!$G$33:$G$62, SMALL(IF($L$3='Appraisal Inputs'!$D$33:$D$62, ROW('Appraisal Inputs'!$D$33:$D$62)-32,""), ROW()-4)),"")</f>
        <v/>
      </c>
      <c r="G29" s="153" t="str" cm="1">
        <f t="array" ref="G29">IFERROR(INDEX('Appraisal Inputs'!$H$33:$H$62, SMALL(IF($L$3='Appraisal Inputs'!$D$33:$D$62, ROW('Appraisal Inputs'!$D$33:$D$62)-32,""), ROW()-4)),"")</f>
        <v/>
      </c>
      <c r="H29" s="153" t="str" cm="1">
        <f t="array" ref="H29">IFERROR(INDEX('Appraisal Inputs'!$I$33:$I$62, SMALL(IF($L$3='Appraisal Inputs'!$D$33:$D$62, ROW('Appraisal Inputs'!$D$33:$D$62)-32,""), ROW()-4)),"")</f>
        <v/>
      </c>
      <c r="I29" s="38" t="str" cm="1">
        <f t="array" ref="I29">IFERROR(INDEX('Appraisal Inputs'!$J$33:$J$62, SMALL(IF($L$3='Appraisal Inputs'!$D$33:$D$62, ROW('Appraisal Inputs'!$D$33:$D$62)-32,""), ROW()-4)),"")</f>
        <v/>
      </c>
      <c r="J29" s="154" t="str" cm="1">
        <f t="array" ref="J29">IFERROR(INDEX('Appraisal Inputs'!$L$33:$L$62, SMALL(IF($L$3='Appraisal Inputs'!$D$33:$D$62, ROW('Appraisal Inputs'!$D$33:$D$62)-32,""), ROW()-4)),"")</f>
        <v/>
      </c>
      <c r="K29" s="634"/>
      <c r="L29" s="155" t="str">
        <f t="shared" si="4"/>
        <v>-</v>
      </c>
      <c r="M29" s="155" t="str">
        <f t="shared" si="5"/>
        <v>-</v>
      </c>
      <c r="N29" s="155" t="str">
        <f t="shared" si="6"/>
        <v>-</v>
      </c>
      <c r="O29" s="155" t="str">
        <f t="shared" si="7"/>
        <v>-</v>
      </c>
      <c r="P29" s="155" t="str">
        <f t="shared" si="3"/>
        <v>-</v>
      </c>
    </row>
    <row r="30" spans="1:16" x14ac:dyDescent="0.25">
      <c r="A30" s="622">
        <f t="shared" si="0"/>
        <v>0</v>
      </c>
      <c r="C30" s="152" t="str" cm="1">
        <f t="array" ref="C30">IFERROR(INDEX('Appraisal Inputs'!$C$33:$C$62, SMALL(IF($L$3='Appraisal Inputs'!$D$33:$D$62, ROW('Appraisal Inputs'!$D$33:$D$62)-32,""), ROW()-4)),"")</f>
        <v/>
      </c>
      <c r="D30" s="153" t="str" cm="1">
        <f t="array" ref="D30">IFERROR(INDEX('Appraisal Inputs'!$E$33:$E$62, SMALL(IF($L$3='Appraisal Inputs'!$D$33:$D$62, ROW('Appraisal Inputs'!$D$33:$D$62)-32,""), ROW()-4)),"")</f>
        <v/>
      </c>
      <c r="E30" s="153" t="str" cm="1">
        <f t="array" ref="E30">IFERROR(INDEX('Appraisal Inputs'!$F$33:$F$62, SMALL(IF($L$3='Appraisal Inputs'!$D$33:$D$62, ROW('Appraisal Inputs'!$D$33:$D$62)-32,""), ROW()-4)),"")</f>
        <v/>
      </c>
      <c r="F30" s="153" t="str" cm="1">
        <f t="array" ref="F30">IFERROR(INDEX('Appraisal Inputs'!$G$33:$G$62, SMALL(IF($L$3='Appraisal Inputs'!$D$33:$D$62, ROW('Appraisal Inputs'!$D$33:$D$62)-32,""), ROW()-4)),"")</f>
        <v/>
      </c>
      <c r="G30" s="153" t="str" cm="1">
        <f t="array" ref="G30">IFERROR(INDEX('Appraisal Inputs'!$H$33:$H$62, SMALL(IF($L$3='Appraisal Inputs'!$D$33:$D$62, ROW('Appraisal Inputs'!$D$33:$D$62)-32,""), ROW()-4)),"")</f>
        <v/>
      </c>
      <c r="H30" s="153" t="str" cm="1">
        <f t="array" ref="H30">IFERROR(INDEX('Appraisal Inputs'!$I$33:$I$62, SMALL(IF($L$3='Appraisal Inputs'!$D$33:$D$62, ROW('Appraisal Inputs'!$D$33:$D$62)-32,""), ROW()-4)),"")</f>
        <v/>
      </c>
      <c r="I30" s="38" t="str" cm="1">
        <f t="array" ref="I30">IFERROR(INDEX('Appraisal Inputs'!$J$33:$J$62, SMALL(IF($L$3='Appraisal Inputs'!$D$33:$D$62, ROW('Appraisal Inputs'!$D$33:$D$62)-32,""), ROW()-4)),"")</f>
        <v/>
      </c>
      <c r="J30" s="154" t="str" cm="1">
        <f t="array" ref="J30">IFERROR(INDEX('Appraisal Inputs'!$L$33:$L$62, SMALL(IF($L$3='Appraisal Inputs'!$D$33:$D$62, ROW('Appraisal Inputs'!$D$33:$D$62)-32,""), ROW()-4)),"")</f>
        <v/>
      </c>
      <c r="K30" s="634"/>
      <c r="L30" s="155" t="str">
        <f t="shared" si="4"/>
        <v>-</v>
      </c>
      <c r="M30" s="155" t="str">
        <f t="shared" si="5"/>
        <v>-</v>
      </c>
      <c r="N30" s="155" t="str">
        <f t="shared" si="6"/>
        <v>-</v>
      </c>
      <c r="O30" s="155" t="str">
        <f t="shared" si="7"/>
        <v>-</v>
      </c>
      <c r="P30" s="155" t="str">
        <f t="shared" si="3"/>
        <v>-</v>
      </c>
    </row>
    <row r="31" spans="1:16" x14ac:dyDescent="0.25">
      <c r="A31" s="622">
        <f t="shared" si="0"/>
        <v>0</v>
      </c>
      <c r="C31" s="152" t="str" cm="1">
        <f t="array" ref="C31">IFERROR(INDEX('Appraisal Inputs'!$C$33:$C$62, SMALL(IF($L$3='Appraisal Inputs'!$D$33:$D$62, ROW('Appraisal Inputs'!$D$33:$D$62)-32,""), ROW()-4)),"")</f>
        <v/>
      </c>
      <c r="D31" s="153" t="str" cm="1">
        <f t="array" ref="D31">IFERROR(INDEX('Appraisal Inputs'!$E$33:$E$62, SMALL(IF($L$3='Appraisal Inputs'!$D$33:$D$62, ROW('Appraisal Inputs'!$D$33:$D$62)-32,""), ROW()-4)),"")</f>
        <v/>
      </c>
      <c r="E31" s="153" t="str" cm="1">
        <f t="array" ref="E31">IFERROR(INDEX('Appraisal Inputs'!$F$33:$F$62, SMALL(IF($L$3='Appraisal Inputs'!$D$33:$D$62, ROW('Appraisal Inputs'!$D$33:$D$62)-32,""), ROW()-4)),"")</f>
        <v/>
      </c>
      <c r="F31" s="153" t="str" cm="1">
        <f t="array" ref="F31">IFERROR(INDEX('Appraisal Inputs'!$G$33:$G$62, SMALL(IF($L$3='Appraisal Inputs'!$D$33:$D$62, ROW('Appraisal Inputs'!$D$33:$D$62)-32,""), ROW()-4)),"")</f>
        <v/>
      </c>
      <c r="G31" s="153" t="str" cm="1">
        <f t="array" ref="G31">IFERROR(INDEX('Appraisal Inputs'!$H$33:$H$62, SMALL(IF($L$3='Appraisal Inputs'!$D$33:$D$62, ROW('Appraisal Inputs'!$D$33:$D$62)-32,""), ROW()-4)),"")</f>
        <v/>
      </c>
      <c r="H31" s="153" t="str" cm="1">
        <f t="array" ref="H31">IFERROR(INDEX('Appraisal Inputs'!$I$33:$I$62, SMALL(IF($L$3='Appraisal Inputs'!$D$33:$D$62, ROW('Appraisal Inputs'!$D$33:$D$62)-32,""), ROW()-4)),"")</f>
        <v/>
      </c>
      <c r="I31" s="38" t="str" cm="1">
        <f t="array" ref="I31">IFERROR(INDEX('Appraisal Inputs'!$J$33:$J$62, SMALL(IF($L$3='Appraisal Inputs'!$D$33:$D$62, ROW('Appraisal Inputs'!$D$33:$D$62)-32,""), ROW()-4)),"")</f>
        <v/>
      </c>
      <c r="J31" s="154" t="str" cm="1">
        <f t="array" ref="J31">IFERROR(INDEX('Appraisal Inputs'!$L$33:$L$62, SMALL(IF($L$3='Appraisal Inputs'!$D$33:$D$62, ROW('Appraisal Inputs'!$D$33:$D$62)-32,""), ROW()-4)),"")</f>
        <v/>
      </c>
      <c r="K31" s="634"/>
      <c r="L31" s="155" t="str">
        <f t="shared" si="4"/>
        <v>-</v>
      </c>
      <c r="M31" s="155" t="str">
        <f t="shared" si="5"/>
        <v>-</v>
      </c>
      <c r="N31" s="155" t="str">
        <f t="shared" si="6"/>
        <v>-</v>
      </c>
      <c r="O31" s="155" t="str">
        <f t="shared" si="7"/>
        <v>-</v>
      </c>
      <c r="P31" s="155" t="str">
        <f t="shared" si="3"/>
        <v>-</v>
      </c>
    </row>
    <row r="32" spans="1:16" x14ac:dyDescent="0.25">
      <c r="A32" s="622">
        <f t="shared" si="0"/>
        <v>0</v>
      </c>
      <c r="C32" s="152" t="str" cm="1">
        <f t="array" ref="C32">IFERROR(INDEX('Appraisal Inputs'!$C$33:$C$62, SMALL(IF($L$3='Appraisal Inputs'!$D$33:$D$62, ROW('Appraisal Inputs'!$D$33:$D$62)-32,""), ROW()-4)),"")</f>
        <v/>
      </c>
      <c r="D32" s="153" t="str" cm="1">
        <f t="array" ref="D32">IFERROR(INDEX('Appraisal Inputs'!$E$33:$E$62, SMALL(IF($L$3='Appraisal Inputs'!$D$33:$D$62, ROW('Appraisal Inputs'!$D$33:$D$62)-32,""), ROW()-4)),"")</f>
        <v/>
      </c>
      <c r="E32" s="153" t="str" cm="1">
        <f t="array" ref="E32">IFERROR(INDEX('Appraisal Inputs'!$F$33:$F$62, SMALL(IF($L$3='Appraisal Inputs'!$D$33:$D$62, ROW('Appraisal Inputs'!$D$33:$D$62)-32,""), ROW()-4)),"")</f>
        <v/>
      </c>
      <c r="F32" s="153" t="str" cm="1">
        <f t="array" ref="F32">IFERROR(INDEX('Appraisal Inputs'!$G$33:$G$62, SMALL(IF($L$3='Appraisal Inputs'!$D$33:$D$62, ROW('Appraisal Inputs'!$D$33:$D$62)-32,""), ROW()-4)),"")</f>
        <v/>
      </c>
      <c r="G32" s="153" t="str" cm="1">
        <f t="array" ref="G32">IFERROR(INDEX('Appraisal Inputs'!$H$33:$H$62, SMALL(IF($L$3='Appraisal Inputs'!$D$33:$D$62, ROW('Appraisal Inputs'!$D$33:$D$62)-32,""), ROW()-4)),"")</f>
        <v/>
      </c>
      <c r="H32" s="153" t="str" cm="1">
        <f t="array" ref="H32">IFERROR(INDEX('Appraisal Inputs'!$I$33:$I$62, SMALL(IF($L$3='Appraisal Inputs'!$D$33:$D$62, ROW('Appraisal Inputs'!$D$33:$D$62)-32,""), ROW()-4)),"")</f>
        <v/>
      </c>
      <c r="I32" s="38" t="str" cm="1">
        <f t="array" ref="I32">IFERROR(INDEX('Appraisal Inputs'!$J$33:$J$62, SMALL(IF($L$3='Appraisal Inputs'!$D$33:$D$62, ROW('Appraisal Inputs'!$D$33:$D$62)-32,""), ROW()-4)),"")</f>
        <v/>
      </c>
      <c r="J32" s="154" t="str" cm="1">
        <f t="array" ref="J32">IFERROR(INDEX('Appraisal Inputs'!$L$33:$L$62, SMALL(IF($L$3='Appraisal Inputs'!$D$33:$D$62, ROW('Appraisal Inputs'!$D$33:$D$62)-32,""), ROW()-4)),"")</f>
        <v/>
      </c>
      <c r="K32" s="634"/>
      <c r="L32" s="155" t="str">
        <f t="shared" si="4"/>
        <v>-</v>
      </c>
      <c r="M32" s="155" t="str">
        <f t="shared" si="5"/>
        <v>-</v>
      </c>
      <c r="N32" s="155" t="str">
        <f t="shared" si="6"/>
        <v>-</v>
      </c>
      <c r="O32" s="155" t="str">
        <f t="shared" si="7"/>
        <v>-</v>
      </c>
      <c r="P32" s="155" t="str">
        <f t="shared" si="3"/>
        <v>-</v>
      </c>
    </row>
    <row r="33" spans="1:16" x14ac:dyDescent="0.25">
      <c r="A33" s="622">
        <f t="shared" si="0"/>
        <v>0</v>
      </c>
      <c r="C33" s="152" t="str" cm="1">
        <f t="array" ref="C33">IFERROR(INDEX('Appraisal Inputs'!$C$33:$C$62, SMALL(IF($L$3='Appraisal Inputs'!$D$33:$D$62, ROW('Appraisal Inputs'!$D$33:$D$62)-32,""), ROW()-4)),"")</f>
        <v/>
      </c>
      <c r="D33" s="153" t="str" cm="1">
        <f t="array" ref="D33">IFERROR(INDEX('Appraisal Inputs'!$E$33:$E$62, SMALL(IF($L$3='Appraisal Inputs'!$D$33:$D$62, ROW('Appraisal Inputs'!$D$33:$D$62)-32,""), ROW()-4)),"")</f>
        <v/>
      </c>
      <c r="E33" s="153" t="str" cm="1">
        <f t="array" ref="E33">IFERROR(INDEX('Appraisal Inputs'!$F$33:$F$62, SMALL(IF($L$3='Appraisal Inputs'!$D$33:$D$62, ROW('Appraisal Inputs'!$D$33:$D$62)-32,""), ROW()-4)),"")</f>
        <v/>
      </c>
      <c r="F33" s="153" t="str" cm="1">
        <f t="array" ref="F33">IFERROR(INDEX('Appraisal Inputs'!$G$33:$G$62, SMALL(IF($L$3='Appraisal Inputs'!$D$33:$D$62, ROW('Appraisal Inputs'!$D$33:$D$62)-32,""), ROW()-4)),"")</f>
        <v/>
      </c>
      <c r="G33" s="153" t="str" cm="1">
        <f t="array" ref="G33">IFERROR(INDEX('Appraisal Inputs'!$H$33:$H$62, SMALL(IF($L$3='Appraisal Inputs'!$D$33:$D$62, ROW('Appraisal Inputs'!$D$33:$D$62)-32,""), ROW()-4)),"")</f>
        <v/>
      </c>
      <c r="H33" s="153" t="str" cm="1">
        <f t="array" ref="H33">IFERROR(INDEX('Appraisal Inputs'!$I$33:$I$62, SMALL(IF($L$3='Appraisal Inputs'!$D$33:$D$62, ROW('Appraisal Inputs'!$D$33:$D$62)-32,""), ROW()-4)),"")</f>
        <v/>
      </c>
      <c r="I33" s="38" t="str" cm="1">
        <f t="array" ref="I33">IFERROR(INDEX('Appraisal Inputs'!$J$33:$J$62, SMALL(IF($L$3='Appraisal Inputs'!$D$33:$D$62, ROW('Appraisal Inputs'!$D$33:$D$62)-32,""), ROW()-4)),"")</f>
        <v/>
      </c>
      <c r="J33" s="154" t="str" cm="1">
        <f t="array" ref="J33">IFERROR(INDEX('Appraisal Inputs'!$L$33:$L$62, SMALL(IF($L$3='Appraisal Inputs'!$D$33:$D$62, ROW('Appraisal Inputs'!$D$33:$D$62)-32,""), ROW()-4)),"")</f>
        <v/>
      </c>
      <c r="K33" s="634"/>
      <c r="L33" s="155" t="str">
        <f t="shared" si="4"/>
        <v>-</v>
      </c>
      <c r="M33" s="155" t="str">
        <f t="shared" si="5"/>
        <v>-</v>
      </c>
      <c r="N33" s="155" t="str">
        <f t="shared" si="6"/>
        <v>-</v>
      </c>
      <c r="O33" s="155" t="str">
        <f t="shared" si="7"/>
        <v>-</v>
      </c>
      <c r="P33" s="155" t="str">
        <f t="shared" si="3"/>
        <v>-</v>
      </c>
    </row>
    <row r="34" spans="1:16" ht="15.75" thickBot="1" x14ac:dyDescent="0.3">
      <c r="A34" s="622">
        <f t="shared" si="0"/>
        <v>0</v>
      </c>
      <c r="C34" s="156" t="str" cm="1">
        <f t="array" ref="C34">IFERROR(INDEX('Appraisal Inputs'!$C$33:$C$62, SMALL(IF($L$3='Appraisal Inputs'!$D$33:$D$62, ROW('Appraisal Inputs'!$D$33:$D$62)-32,""), ROW()-4)),"")</f>
        <v/>
      </c>
      <c r="D34" s="157" t="str" cm="1">
        <f t="array" ref="D34">IFERROR(INDEX('Appraisal Inputs'!$E$33:$E$62, SMALL(IF($L$3='Appraisal Inputs'!$D$33:$D$62, ROW('Appraisal Inputs'!$D$33:$D$62)-32,""), ROW()-4)),"")</f>
        <v/>
      </c>
      <c r="E34" s="157" t="str" cm="1">
        <f t="array" ref="E34">IFERROR(INDEX('Appraisal Inputs'!$F$33:$F$62, SMALL(IF($L$3='Appraisal Inputs'!$D$33:$D$62, ROW('Appraisal Inputs'!$D$33:$D$62)-32,""), ROW()-4)),"")</f>
        <v/>
      </c>
      <c r="F34" s="157" t="str" cm="1">
        <f t="array" ref="F34">IFERROR(INDEX('Appraisal Inputs'!$G$33:$G$62, SMALL(IF($L$3='Appraisal Inputs'!$D$33:$D$62, ROW('Appraisal Inputs'!$D$33:$D$62)-32,""), ROW()-4)),"")</f>
        <v/>
      </c>
      <c r="G34" s="157" t="str" cm="1">
        <f t="array" ref="G34">IFERROR(INDEX('Appraisal Inputs'!$H$33:$H$62, SMALL(IF($L$3='Appraisal Inputs'!$D$33:$D$62, ROW('Appraisal Inputs'!$D$33:$D$62)-32,""), ROW()-4)),"")</f>
        <v/>
      </c>
      <c r="H34" s="157" t="str" cm="1">
        <f t="array" ref="H34">IFERROR(INDEX('Appraisal Inputs'!$I$33:$I$62, SMALL(IF($L$3='Appraisal Inputs'!$D$33:$D$62, ROW('Appraisal Inputs'!$D$33:$D$62)-32,""), ROW()-4)),"")</f>
        <v/>
      </c>
      <c r="I34" s="603" t="str" cm="1">
        <f t="array" ref="I34">IFERROR(INDEX('Appraisal Inputs'!$J$33:$J$62, SMALL(IF($L$3='Appraisal Inputs'!$D$33:$D$62, ROW('Appraisal Inputs'!$D$33:$D$62)-32,""), ROW()-4)),"")</f>
        <v/>
      </c>
      <c r="J34" s="158" t="str" cm="1">
        <f t="array" ref="J34">IFERROR(INDEX('Appraisal Inputs'!$L$33:$L$62, SMALL(IF($L$3='Appraisal Inputs'!$D$33:$D$62, ROW('Appraisal Inputs'!$D$33:$D$62)-32,""), ROW()-4)),"")</f>
        <v/>
      </c>
      <c r="K34" s="634"/>
      <c r="L34" s="155" t="str">
        <f t="shared" si="4"/>
        <v>-</v>
      </c>
      <c r="M34" s="155" t="str">
        <f t="shared" si="5"/>
        <v>-</v>
      </c>
      <c r="N34" s="155" t="str">
        <f t="shared" si="6"/>
        <v>-</v>
      </c>
      <c r="O34" s="155" t="str">
        <f t="shared" si="7"/>
        <v>-</v>
      </c>
      <c r="P34" s="155" t="str">
        <f t="shared" si="3"/>
        <v>-</v>
      </c>
    </row>
    <row r="35" spans="1:16" ht="15.75" thickTop="1" x14ac:dyDescent="0.25">
      <c r="A35" s="622">
        <f>A3</f>
        <v>0</v>
      </c>
      <c r="C35" s="635" t="s">
        <v>275</v>
      </c>
      <c r="D35" s="631" t="str">
        <f>IF(SUM(D5:D34)=0,"-",SUM(D5:D34))</f>
        <v>-</v>
      </c>
      <c r="E35" s="631" t="str">
        <f>IF(SUM(E5:E34)=0,"-",SUM(E5:E34))</f>
        <v>-</v>
      </c>
      <c r="F35" s="631" t="str">
        <f>IF(SUM(F5:F34)=0,"-",SUM(F5:F34))</f>
        <v>-</v>
      </c>
      <c r="G35" s="631" t="str">
        <f>IF(SUM(G5:G34)=0,"-",SUM(G5:G34))</f>
        <v>-</v>
      </c>
      <c r="H35" s="513"/>
      <c r="I35" s="631" t="str">
        <f>IF(P35=0,"-",P35)</f>
        <v>-</v>
      </c>
      <c r="J35" s="852" t="str">
        <f>IF(ISBLANK('Appraisal Inputs'!L64),"",'Appraisal Inputs'!L64)</f>
        <v/>
      </c>
      <c r="K35" s="634"/>
      <c r="L35" s="161" t="str">
        <f>IF(SUM(L5:L34)=0,"-",SUM(L5:L34))</f>
        <v>-</v>
      </c>
      <c r="M35" s="161" t="str">
        <f>IF(SUM(M5:M34)=0,"-",SUM(M5:M34))</f>
        <v>-</v>
      </c>
      <c r="N35" s="161" t="str">
        <f>IF(SUM(N5:N34)=0,"-",SUM(N5:N34))</f>
        <v>-</v>
      </c>
      <c r="O35" s="161" t="str">
        <f>IF(SUM(O5:O34)=0,"-",SUM(O5:O34))</f>
        <v>-</v>
      </c>
      <c r="P35" s="161" t="str">
        <f>IF(SUM(P5:P34)=0,"-",SUM(P5:P34))</f>
        <v>-</v>
      </c>
    </row>
    <row r="36" spans="1:16" ht="15.75" thickBot="1" x14ac:dyDescent="0.3">
      <c r="A36" s="622">
        <f>A3</f>
        <v>0</v>
      </c>
      <c r="C36" s="162" t="s">
        <v>276</v>
      </c>
      <c r="D36" s="163"/>
      <c r="E36" s="164"/>
      <c r="F36" s="164"/>
      <c r="G36" s="164"/>
      <c r="H36" s="633"/>
      <c r="I36" s="166" t="str">
        <f>IF(I35="-","-",I35/F35)</f>
        <v>-</v>
      </c>
      <c r="J36" s="632"/>
      <c r="K36" s="634"/>
      <c r="L36" s="86" t="s">
        <v>421</v>
      </c>
    </row>
    <row r="37" spans="1:16" ht="15.75" thickBot="1" x14ac:dyDescent="0.3">
      <c r="A37" s="622">
        <f>A38</f>
        <v>0</v>
      </c>
      <c r="C37" s="753"/>
      <c r="D37" s="754"/>
      <c r="E37" s="754"/>
      <c r="F37" s="754"/>
      <c r="G37" s="754"/>
      <c r="H37" s="754"/>
      <c r="I37" s="728"/>
      <c r="J37" s="728"/>
    </row>
    <row r="38" spans="1:16" x14ac:dyDescent="0.25">
      <c r="A38" s="622">
        <f>IF(D70="-",0,1)</f>
        <v>0</v>
      </c>
      <c r="C38" s="172" t="s">
        <v>410</v>
      </c>
      <c r="D38" s="52" t="s">
        <v>163</v>
      </c>
      <c r="E38" s="51"/>
      <c r="F38" s="52" t="s">
        <v>164</v>
      </c>
      <c r="G38" s="51"/>
      <c r="H38" s="146"/>
      <c r="I38" s="147"/>
      <c r="J38" s="110"/>
      <c r="K38" s="634"/>
      <c r="L38" s="522" t="s">
        <v>141</v>
      </c>
      <c r="M38" s="523"/>
      <c r="N38" s="523"/>
      <c r="O38" s="523"/>
      <c r="P38" s="148"/>
    </row>
    <row r="39" spans="1:16" ht="26.25" x14ac:dyDescent="0.25">
      <c r="A39" s="622">
        <f>A38</f>
        <v>0</v>
      </c>
      <c r="C39" s="488" t="s">
        <v>409</v>
      </c>
      <c r="D39" s="170" t="s">
        <v>42</v>
      </c>
      <c r="E39" s="171" t="s">
        <v>273</v>
      </c>
      <c r="F39" s="171" t="s">
        <v>42</v>
      </c>
      <c r="G39" s="171" t="s">
        <v>273</v>
      </c>
      <c r="H39" s="149" t="s">
        <v>274</v>
      </c>
      <c r="I39" s="149" t="s">
        <v>277</v>
      </c>
      <c r="J39" s="150" t="s">
        <v>144</v>
      </c>
      <c r="K39" s="634"/>
      <c r="L39" s="167" t="s">
        <v>417</v>
      </c>
      <c r="M39" s="167" t="s">
        <v>418</v>
      </c>
      <c r="N39" s="167" t="s">
        <v>419</v>
      </c>
      <c r="O39" s="167" t="s">
        <v>420</v>
      </c>
      <c r="P39" s="151" t="s">
        <v>278</v>
      </c>
    </row>
    <row r="40" spans="1:16" x14ac:dyDescent="0.25">
      <c r="A40" s="622">
        <f t="shared" ref="A40:A69" si="13">IF(E40="",0,1)</f>
        <v>0</v>
      </c>
      <c r="C40" s="152" t="str" cm="1">
        <f t="array" ref="C40">IFERROR(INDEX('Appraisal Inputs'!$C$33:$C$62, SMALL(IF($L$38='Appraisal Inputs'!$D$33:$D$62, ROW('Appraisal Inputs'!$D$33:$D$62)-32,""), ROW()-39)),"")</f>
        <v/>
      </c>
      <c r="D40" s="153" t="str" cm="1">
        <f t="array" ref="D40">IFERROR(INDEX('Appraisal Inputs'!$E$33:$E$62, SMALL(IF($L$38='Appraisal Inputs'!$D$33:$D$62, ROW('Appraisal Inputs'!$D$33:$D$62)-32,""), ROW()-39)),"")</f>
        <v/>
      </c>
      <c r="E40" s="153" t="str" cm="1">
        <f t="array" ref="E40">IFERROR(INDEX('Appraisal Inputs'!$F$33:$F$62, SMALL(IF($L$38='Appraisal Inputs'!$D$33:$D$62, ROW('Appraisal Inputs'!$D$33:$D$62)-32,""), ROW()-39)),"")</f>
        <v/>
      </c>
      <c r="F40" s="153" t="str" cm="1">
        <f t="array" ref="F40">IFERROR(INDEX('Appraisal Inputs'!$G$33:$G$62, SMALL(IF($L$38='Appraisal Inputs'!$D$33:$D$62, ROW('Appraisal Inputs'!$D$33:$D$62)-32,""), ROW()-39)),"")</f>
        <v/>
      </c>
      <c r="G40" s="153" t="str" cm="1">
        <f t="array" ref="G40">IFERROR(INDEX('Appraisal Inputs'!$H$33:$H$62, SMALL(IF($L$38='Appraisal Inputs'!$D$33:$D$62, ROW('Appraisal Inputs'!$D$33:$D$62)-32,""), ROW()-39)),"")</f>
        <v/>
      </c>
      <c r="H40" s="153" t="str" cm="1">
        <f t="array" ref="H40">IFERROR(INDEX('Appraisal Inputs'!$I$33:$I$62, SMALL(IF($L$38='Appraisal Inputs'!$D$33:$D$62, ROW('Appraisal Inputs'!$D$33:$D$62)-32,""), ROW()-39)),"")</f>
        <v/>
      </c>
      <c r="I40" s="38" t="str" cm="1">
        <f t="array" ref="I40">IFERROR(INDEX('Appraisal Inputs'!$J$33:$J$62, SMALL(IF($L$38='Appraisal Inputs'!$D$33:$D$62, ROW('Appraisal Inputs'!$D$33:$D$62)-32,""), ROW()-39)),"")</f>
        <v/>
      </c>
      <c r="J40" s="154" t="str" cm="1">
        <f t="array" ref="J40">IFERROR(INDEX('Appraisal Inputs'!$L$33:$L$62, SMALL(IF($L$38='Appraisal Inputs'!$D$33:$D$62, ROW('Appraisal Inputs'!$D$33:$D$62)-32,""), ROW()-39)),"")</f>
        <v/>
      </c>
      <c r="K40" s="634"/>
      <c r="L40" s="155" t="str">
        <f t="shared" ref="L40:L69" si="14">IFERROR(E40*365,"-")</f>
        <v>-</v>
      </c>
      <c r="M40" s="155" t="str">
        <f t="shared" ref="M40:M69" si="15">IFERROR(D40*365,"-")</f>
        <v>-</v>
      </c>
      <c r="N40" s="155" t="str">
        <f t="shared" ref="N40:N69" si="16">IFERROR(E40*12,"-")</f>
        <v>-</v>
      </c>
      <c r="O40" s="155" t="str">
        <f t="shared" ref="O40:O69" si="17">IFERROR(D40*12,"-")</f>
        <v>-</v>
      </c>
      <c r="P40" s="155" t="str">
        <f t="shared" ref="P40:P69" si="18">IFERROR(F40*I40,"-")</f>
        <v>-</v>
      </c>
    </row>
    <row r="41" spans="1:16" x14ac:dyDescent="0.25">
      <c r="A41" s="622">
        <f t="shared" si="13"/>
        <v>0</v>
      </c>
      <c r="C41" s="152" t="str" cm="1">
        <f t="array" ref="C41">IFERROR(INDEX('Appraisal Inputs'!$C$33:$C$62, SMALL(IF($L$38='Appraisal Inputs'!$D$33:$D$62, ROW('Appraisal Inputs'!$D$33:$D$62)-32,""), ROW()-39)),"")</f>
        <v/>
      </c>
      <c r="D41" s="153" t="str" cm="1">
        <f t="array" ref="D41">IFERROR(INDEX('Appraisal Inputs'!$E$33:$E$62, SMALL(IF($L$38='Appraisal Inputs'!$D$33:$D$62, ROW('Appraisal Inputs'!$D$33:$D$62)-32,""), ROW()-39)),"")</f>
        <v/>
      </c>
      <c r="E41" s="153" t="str" cm="1">
        <f t="array" ref="E41">IFERROR(INDEX('Appraisal Inputs'!$F$33:$F$62, SMALL(IF($L$38='Appraisal Inputs'!$D$33:$D$62, ROW('Appraisal Inputs'!$D$33:$D$62)-32,""), ROW()-39)),"")</f>
        <v/>
      </c>
      <c r="F41" s="153" t="str" cm="1">
        <f t="array" ref="F41">IFERROR(INDEX('Appraisal Inputs'!$G$33:$G$62, SMALL(IF($L$38='Appraisal Inputs'!$D$33:$D$62, ROW('Appraisal Inputs'!$D$33:$D$62)-32,""), ROW()-39)),"")</f>
        <v/>
      </c>
      <c r="G41" s="153" t="str" cm="1">
        <f t="array" ref="G41">IFERROR(INDEX('Appraisal Inputs'!$H$33:$H$62, SMALL(IF($L$38='Appraisal Inputs'!$D$33:$D$62, ROW('Appraisal Inputs'!$D$33:$D$62)-32,""), ROW()-39)),"")</f>
        <v/>
      </c>
      <c r="H41" s="153" t="str" cm="1">
        <f t="array" ref="H41">IFERROR(INDEX('Appraisal Inputs'!$I$33:$I$62, SMALL(IF($L$38='Appraisal Inputs'!$D$33:$D$62, ROW('Appraisal Inputs'!$D$33:$D$62)-32,""), ROW()-39)),"")</f>
        <v/>
      </c>
      <c r="I41" s="38" t="str" cm="1">
        <f t="array" ref="I41">IFERROR(INDEX('Appraisal Inputs'!$J$33:$J$62, SMALL(IF($L$38='Appraisal Inputs'!$D$33:$D$62, ROW('Appraisal Inputs'!$D$33:$D$62)-32,""), ROW()-39)),"")</f>
        <v/>
      </c>
      <c r="J41" s="154" t="str" cm="1">
        <f t="array" ref="J41">IFERROR(INDEX('Appraisal Inputs'!$L$33:$L$62, SMALL(IF($L$38='Appraisal Inputs'!$D$33:$D$62, ROW('Appraisal Inputs'!$D$33:$D$62)-32,""), ROW()-39)),"")</f>
        <v/>
      </c>
      <c r="K41" s="634"/>
      <c r="L41" s="155" t="str">
        <f t="shared" si="14"/>
        <v>-</v>
      </c>
      <c r="M41" s="155" t="str">
        <f t="shared" si="15"/>
        <v>-</v>
      </c>
      <c r="N41" s="155" t="str">
        <f t="shared" si="16"/>
        <v>-</v>
      </c>
      <c r="O41" s="155" t="str">
        <f t="shared" si="17"/>
        <v>-</v>
      </c>
      <c r="P41" s="155" t="str">
        <f t="shared" si="18"/>
        <v>-</v>
      </c>
    </row>
    <row r="42" spans="1:16" x14ac:dyDescent="0.25">
      <c r="A42" s="622">
        <f t="shared" si="13"/>
        <v>0</v>
      </c>
      <c r="C42" s="152" t="str" cm="1">
        <f t="array" ref="C42">IFERROR(INDEX('Appraisal Inputs'!$C$33:$C$62, SMALL(IF($L$38='Appraisal Inputs'!$D$33:$D$62, ROW('Appraisal Inputs'!$D$33:$D$62)-32,""), ROW()-39)),"")</f>
        <v/>
      </c>
      <c r="D42" s="153" t="str" cm="1">
        <f t="array" ref="D42">IFERROR(INDEX('Appraisal Inputs'!$E$33:$E$62, SMALL(IF($L$38='Appraisal Inputs'!$D$33:$D$62, ROW('Appraisal Inputs'!$D$33:$D$62)-32,""), ROW()-39)),"")</f>
        <v/>
      </c>
      <c r="E42" s="153" t="str" cm="1">
        <f t="array" ref="E42">IFERROR(INDEX('Appraisal Inputs'!$F$33:$F$62, SMALL(IF($L$38='Appraisal Inputs'!$D$33:$D$62, ROW('Appraisal Inputs'!$D$33:$D$62)-32,""), ROW()-39)),"")</f>
        <v/>
      </c>
      <c r="F42" s="153" t="str" cm="1">
        <f t="array" ref="F42">IFERROR(INDEX('Appraisal Inputs'!$G$33:$G$62, SMALL(IF($L$38='Appraisal Inputs'!$D$33:$D$62, ROW('Appraisal Inputs'!$D$33:$D$62)-32,""), ROW()-39)),"")</f>
        <v/>
      </c>
      <c r="G42" s="153" t="str" cm="1">
        <f t="array" ref="G42">IFERROR(INDEX('Appraisal Inputs'!$H$33:$H$62, SMALL(IF($L$38='Appraisal Inputs'!$D$33:$D$62, ROW('Appraisal Inputs'!$D$33:$D$62)-32,""), ROW()-39)),"")</f>
        <v/>
      </c>
      <c r="H42" s="153" t="str" cm="1">
        <f t="array" ref="H42">IFERROR(INDEX('Appraisal Inputs'!$I$33:$I$62, SMALL(IF($L$38='Appraisal Inputs'!$D$33:$D$62, ROW('Appraisal Inputs'!$D$33:$D$62)-32,""), ROW()-39)),"")</f>
        <v/>
      </c>
      <c r="I42" s="38" t="str" cm="1">
        <f t="array" ref="I42">IFERROR(INDEX('Appraisal Inputs'!$J$33:$J$62, SMALL(IF($L$38='Appraisal Inputs'!$D$33:$D$62, ROW('Appraisal Inputs'!$D$33:$D$62)-32,""), ROW()-39)),"")</f>
        <v/>
      </c>
      <c r="J42" s="154" t="str" cm="1">
        <f t="array" ref="J42">IFERROR(INDEX('Appraisal Inputs'!$L$33:$L$62, SMALL(IF($L$38='Appraisal Inputs'!$D$33:$D$62, ROW('Appraisal Inputs'!$D$33:$D$62)-32,""), ROW()-39)),"")</f>
        <v/>
      </c>
      <c r="K42" s="634"/>
      <c r="L42" s="155" t="str">
        <f t="shared" si="14"/>
        <v>-</v>
      </c>
      <c r="M42" s="155" t="str">
        <f t="shared" si="15"/>
        <v>-</v>
      </c>
      <c r="N42" s="155" t="str">
        <f t="shared" si="16"/>
        <v>-</v>
      </c>
      <c r="O42" s="155" t="str">
        <f t="shared" si="17"/>
        <v>-</v>
      </c>
      <c r="P42" s="155" t="str">
        <f t="shared" si="18"/>
        <v>-</v>
      </c>
    </row>
    <row r="43" spans="1:16" x14ac:dyDescent="0.25">
      <c r="A43" s="622">
        <f t="shared" si="13"/>
        <v>0</v>
      </c>
      <c r="C43" s="152" t="str" cm="1">
        <f t="array" ref="C43">IFERROR(INDEX('Appraisal Inputs'!$C$33:$C$62, SMALL(IF($L$38='Appraisal Inputs'!$D$33:$D$62, ROW('Appraisal Inputs'!$D$33:$D$62)-32,""), ROW()-39)),"")</f>
        <v/>
      </c>
      <c r="D43" s="153" t="str" cm="1">
        <f t="array" ref="D43">IFERROR(INDEX('Appraisal Inputs'!$E$33:$E$62, SMALL(IF($L$38='Appraisal Inputs'!$D$33:$D$62, ROW('Appraisal Inputs'!$D$33:$D$62)-32,""), ROW()-39)),"")</f>
        <v/>
      </c>
      <c r="E43" s="153" t="str" cm="1">
        <f t="array" ref="E43">IFERROR(INDEX('Appraisal Inputs'!$F$33:$F$62, SMALL(IF($L$38='Appraisal Inputs'!$D$33:$D$62, ROW('Appraisal Inputs'!$D$33:$D$62)-32,""), ROW()-39)),"")</f>
        <v/>
      </c>
      <c r="F43" s="153" t="str" cm="1">
        <f t="array" ref="F43">IFERROR(INDEX('Appraisal Inputs'!$G$33:$G$62, SMALL(IF($L$38='Appraisal Inputs'!$D$33:$D$62, ROW('Appraisal Inputs'!$D$33:$D$62)-32,""), ROW()-39)),"")</f>
        <v/>
      </c>
      <c r="G43" s="153" t="str" cm="1">
        <f t="array" ref="G43">IFERROR(INDEX('Appraisal Inputs'!$H$33:$H$62, SMALL(IF($L$38='Appraisal Inputs'!$D$33:$D$62, ROW('Appraisal Inputs'!$D$33:$D$62)-32,""), ROW()-39)),"")</f>
        <v/>
      </c>
      <c r="H43" s="153" t="str" cm="1">
        <f t="array" ref="H43">IFERROR(INDEX('Appraisal Inputs'!$I$33:$I$62, SMALL(IF($L$38='Appraisal Inputs'!$D$33:$D$62, ROW('Appraisal Inputs'!$D$33:$D$62)-32,""), ROW()-39)),"")</f>
        <v/>
      </c>
      <c r="I43" s="38" t="str" cm="1">
        <f t="array" ref="I43">IFERROR(INDEX('Appraisal Inputs'!$J$33:$J$62, SMALL(IF($L$38='Appraisal Inputs'!$D$33:$D$62, ROW('Appraisal Inputs'!$D$33:$D$62)-32,""), ROW()-39)),"")</f>
        <v/>
      </c>
      <c r="J43" s="154" t="str" cm="1">
        <f t="array" ref="J43">IFERROR(INDEX('Appraisal Inputs'!$L$33:$L$62, SMALL(IF($L$38='Appraisal Inputs'!$D$33:$D$62, ROW('Appraisal Inputs'!$D$33:$D$62)-32,""), ROW()-39)),"")</f>
        <v/>
      </c>
      <c r="K43" s="634"/>
      <c r="L43" s="155" t="str">
        <f t="shared" si="14"/>
        <v>-</v>
      </c>
      <c r="M43" s="155" t="str">
        <f t="shared" si="15"/>
        <v>-</v>
      </c>
      <c r="N43" s="155" t="str">
        <f t="shared" si="16"/>
        <v>-</v>
      </c>
      <c r="O43" s="155" t="str">
        <f t="shared" si="17"/>
        <v>-</v>
      </c>
      <c r="P43" s="155" t="str">
        <f t="shared" si="18"/>
        <v>-</v>
      </c>
    </row>
    <row r="44" spans="1:16" x14ac:dyDescent="0.25">
      <c r="A44" s="622">
        <f t="shared" si="13"/>
        <v>0</v>
      </c>
      <c r="C44" s="152" t="str" cm="1">
        <f t="array" ref="C44">IFERROR(INDEX('Appraisal Inputs'!$C$33:$C$62, SMALL(IF($L$38='Appraisal Inputs'!$D$33:$D$62, ROW('Appraisal Inputs'!$D$33:$D$62)-32,""), ROW()-39)),"")</f>
        <v/>
      </c>
      <c r="D44" s="153" t="str" cm="1">
        <f t="array" ref="D44">IFERROR(INDEX('Appraisal Inputs'!$E$33:$E$62, SMALL(IF($L$38='Appraisal Inputs'!$D$33:$D$62, ROW('Appraisal Inputs'!$D$33:$D$62)-32,""), ROW()-39)),"")</f>
        <v/>
      </c>
      <c r="E44" s="153" t="str" cm="1">
        <f t="array" ref="E44">IFERROR(INDEX('Appraisal Inputs'!$F$33:$F$62, SMALL(IF($L$38='Appraisal Inputs'!$D$33:$D$62, ROW('Appraisal Inputs'!$D$33:$D$62)-32,""), ROW()-39)),"")</f>
        <v/>
      </c>
      <c r="F44" s="153" t="str" cm="1">
        <f t="array" ref="F44">IFERROR(INDEX('Appraisal Inputs'!$G$33:$G$62, SMALL(IF($L$38='Appraisal Inputs'!$D$33:$D$62, ROW('Appraisal Inputs'!$D$33:$D$62)-32,""), ROW()-39)),"")</f>
        <v/>
      </c>
      <c r="G44" s="153" t="str" cm="1">
        <f t="array" ref="G44">IFERROR(INDEX('Appraisal Inputs'!$H$33:$H$62, SMALL(IF($L$38='Appraisal Inputs'!$D$33:$D$62, ROW('Appraisal Inputs'!$D$33:$D$62)-32,""), ROW()-39)),"")</f>
        <v/>
      </c>
      <c r="H44" s="153" t="str" cm="1">
        <f t="array" ref="H44">IFERROR(INDEX('Appraisal Inputs'!$I$33:$I$62, SMALL(IF($L$38='Appraisal Inputs'!$D$33:$D$62, ROW('Appraisal Inputs'!$D$33:$D$62)-32,""), ROW()-39)),"")</f>
        <v/>
      </c>
      <c r="I44" s="38" t="str" cm="1">
        <f t="array" ref="I44">IFERROR(INDEX('Appraisal Inputs'!$J$33:$J$62, SMALL(IF($L$38='Appraisal Inputs'!$D$33:$D$62, ROW('Appraisal Inputs'!$D$33:$D$62)-32,""), ROW()-39)),"")</f>
        <v/>
      </c>
      <c r="J44" s="154" t="str" cm="1">
        <f t="array" ref="J44">IFERROR(INDEX('Appraisal Inputs'!$L$33:$L$62, SMALL(IF($L$38='Appraisal Inputs'!$D$33:$D$62, ROW('Appraisal Inputs'!$D$33:$D$62)-32,""), ROW()-39)),"")</f>
        <v/>
      </c>
      <c r="K44" s="634"/>
      <c r="L44" s="155" t="str">
        <f t="shared" si="14"/>
        <v>-</v>
      </c>
      <c r="M44" s="155" t="str">
        <f t="shared" si="15"/>
        <v>-</v>
      </c>
      <c r="N44" s="155" t="str">
        <f t="shared" si="16"/>
        <v>-</v>
      </c>
      <c r="O44" s="155" t="str">
        <f t="shared" si="17"/>
        <v>-</v>
      </c>
      <c r="P44" s="155" t="str">
        <f t="shared" si="18"/>
        <v>-</v>
      </c>
    </row>
    <row r="45" spans="1:16" x14ac:dyDescent="0.25">
      <c r="A45" s="622">
        <f t="shared" si="13"/>
        <v>0</v>
      </c>
      <c r="C45" s="152" t="str" cm="1">
        <f t="array" ref="C45">IFERROR(INDEX('Appraisal Inputs'!$C$33:$C$62, SMALL(IF($L$38='Appraisal Inputs'!$D$33:$D$62, ROW('Appraisal Inputs'!$D$33:$D$62)-32,""), ROW()-39)),"")</f>
        <v/>
      </c>
      <c r="D45" s="153" t="str" cm="1">
        <f t="array" ref="D45">IFERROR(INDEX('Appraisal Inputs'!$E$33:$E$62, SMALL(IF($L$38='Appraisal Inputs'!$D$33:$D$62, ROW('Appraisal Inputs'!$D$33:$D$62)-32,""), ROW()-39)),"")</f>
        <v/>
      </c>
      <c r="E45" s="153" t="str" cm="1">
        <f t="array" ref="E45">IFERROR(INDEX('Appraisal Inputs'!$F$33:$F$62, SMALL(IF($L$38='Appraisal Inputs'!$D$33:$D$62, ROW('Appraisal Inputs'!$D$33:$D$62)-32,""), ROW()-39)),"")</f>
        <v/>
      </c>
      <c r="F45" s="153" t="str" cm="1">
        <f t="array" ref="F45">IFERROR(INDEX('Appraisal Inputs'!$G$33:$G$62, SMALL(IF($L$38='Appraisal Inputs'!$D$33:$D$62, ROW('Appraisal Inputs'!$D$33:$D$62)-32,""), ROW()-39)),"")</f>
        <v/>
      </c>
      <c r="G45" s="153" t="str" cm="1">
        <f t="array" ref="G45">IFERROR(INDEX('Appraisal Inputs'!$H$33:$H$62, SMALL(IF($L$38='Appraisal Inputs'!$D$33:$D$62, ROW('Appraisal Inputs'!$D$33:$D$62)-32,""), ROW()-39)),"")</f>
        <v/>
      </c>
      <c r="H45" s="153" t="str" cm="1">
        <f t="array" ref="H45">IFERROR(INDEX('Appraisal Inputs'!$I$33:$I$62, SMALL(IF($L$38='Appraisal Inputs'!$D$33:$D$62, ROW('Appraisal Inputs'!$D$33:$D$62)-32,""), ROW()-39)),"")</f>
        <v/>
      </c>
      <c r="I45" s="38" t="str" cm="1">
        <f t="array" ref="I45">IFERROR(INDEX('Appraisal Inputs'!$J$33:$J$62, SMALL(IF($L$38='Appraisal Inputs'!$D$33:$D$62, ROW('Appraisal Inputs'!$D$33:$D$62)-32,""), ROW()-39)),"")</f>
        <v/>
      </c>
      <c r="J45" s="154" t="str" cm="1">
        <f t="array" ref="J45">IFERROR(INDEX('Appraisal Inputs'!$L$33:$L$62, SMALL(IF($L$38='Appraisal Inputs'!$D$33:$D$62, ROW('Appraisal Inputs'!$D$33:$D$62)-32,""), ROW()-39)),"")</f>
        <v/>
      </c>
      <c r="K45" s="634"/>
      <c r="L45" s="155" t="str">
        <f t="shared" si="14"/>
        <v>-</v>
      </c>
      <c r="M45" s="155" t="str">
        <f t="shared" si="15"/>
        <v>-</v>
      </c>
      <c r="N45" s="155" t="str">
        <f t="shared" si="16"/>
        <v>-</v>
      </c>
      <c r="O45" s="155" t="str">
        <f t="shared" si="17"/>
        <v>-</v>
      </c>
      <c r="P45" s="155" t="str">
        <f t="shared" si="18"/>
        <v>-</v>
      </c>
    </row>
    <row r="46" spans="1:16" x14ac:dyDescent="0.25">
      <c r="A46" s="622">
        <f t="shared" si="13"/>
        <v>0</v>
      </c>
      <c r="C46" s="152" t="str" cm="1">
        <f t="array" ref="C46">IFERROR(INDEX('Appraisal Inputs'!$C$33:$C$62, SMALL(IF($L$38='Appraisal Inputs'!$D$33:$D$62, ROW('Appraisal Inputs'!$D$33:$D$62)-32,""), ROW()-39)),"")</f>
        <v/>
      </c>
      <c r="D46" s="153" t="str" cm="1">
        <f t="array" ref="D46">IFERROR(INDEX('Appraisal Inputs'!$E$33:$E$62, SMALL(IF($L$38='Appraisal Inputs'!$D$33:$D$62, ROW('Appraisal Inputs'!$D$33:$D$62)-32,""), ROW()-39)),"")</f>
        <v/>
      </c>
      <c r="E46" s="153" t="str" cm="1">
        <f t="array" ref="E46">IFERROR(INDEX('Appraisal Inputs'!$F$33:$F$62, SMALL(IF($L$38='Appraisal Inputs'!$D$33:$D$62, ROW('Appraisal Inputs'!$D$33:$D$62)-32,""), ROW()-39)),"")</f>
        <v/>
      </c>
      <c r="F46" s="153" t="str" cm="1">
        <f t="array" ref="F46">IFERROR(INDEX('Appraisal Inputs'!$G$33:$G$62, SMALL(IF($L$38='Appraisal Inputs'!$D$33:$D$62, ROW('Appraisal Inputs'!$D$33:$D$62)-32,""), ROW()-39)),"")</f>
        <v/>
      </c>
      <c r="G46" s="153" t="str" cm="1">
        <f t="array" ref="G46">IFERROR(INDEX('Appraisal Inputs'!$H$33:$H$62, SMALL(IF($L$38='Appraisal Inputs'!$D$33:$D$62, ROW('Appraisal Inputs'!$D$33:$D$62)-32,""), ROW()-39)),"")</f>
        <v/>
      </c>
      <c r="H46" s="153" t="str" cm="1">
        <f t="array" ref="H46">IFERROR(INDEX('Appraisal Inputs'!$I$33:$I$62, SMALL(IF($L$38='Appraisal Inputs'!$D$33:$D$62, ROW('Appraisal Inputs'!$D$33:$D$62)-32,""), ROW()-39)),"")</f>
        <v/>
      </c>
      <c r="I46" s="38" t="str" cm="1">
        <f t="array" ref="I46">IFERROR(INDEX('Appraisal Inputs'!$J$33:$J$62, SMALL(IF($L$38='Appraisal Inputs'!$D$33:$D$62, ROW('Appraisal Inputs'!$D$33:$D$62)-32,""), ROW()-39)),"")</f>
        <v/>
      </c>
      <c r="J46" s="154" t="str" cm="1">
        <f t="array" ref="J46">IFERROR(INDEX('Appraisal Inputs'!$L$33:$L$62, SMALL(IF($L$38='Appraisal Inputs'!$D$33:$D$62, ROW('Appraisal Inputs'!$D$33:$D$62)-32,""), ROW()-39)),"")</f>
        <v/>
      </c>
      <c r="K46" s="634"/>
      <c r="L46" s="155" t="str">
        <f t="shared" si="14"/>
        <v>-</v>
      </c>
      <c r="M46" s="155" t="str">
        <f t="shared" si="15"/>
        <v>-</v>
      </c>
      <c r="N46" s="155" t="str">
        <f t="shared" si="16"/>
        <v>-</v>
      </c>
      <c r="O46" s="155" t="str">
        <f t="shared" si="17"/>
        <v>-</v>
      </c>
      <c r="P46" s="155" t="str">
        <f t="shared" si="18"/>
        <v>-</v>
      </c>
    </row>
    <row r="47" spans="1:16" x14ac:dyDescent="0.25">
      <c r="A47" s="622">
        <f t="shared" si="13"/>
        <v>0</v>
      </c>
      <c r="C47" s="152" t="str" cm="1">
        <f t="array" ref="C47">IFERROR(INDEX('Appraisal Inputs'!$C$33:$C$62, SMALL(IF($L$38='Appraisal Inputs'!$D$33:$D$62, ROW('Appraisal Inputs'!$D$33:$D$62)-32,""), ROW()-39)),"")</f>
        <v/>
      </c>
      <c r="D47" s="153" t="str" cm="1">
        <f t="array" ref="D47">IFERROR(INDEX('Appraisal Inputs'!$E$33:$E$62, SMALL(IF($L$38='Appraisal Inputs'!$D$33:$D$62, ROW('Appraisal Inputs'!$D$33:$D$62)-32,""), ROW()-39)),"")</f>
        <v/>
      </c>
      <c r="E47" s="153" t="str" cm="1">
        <f t="array" ref="E47">IFERROR(INDEX('Appraisal Inputs'!$F$33:$F$62, SMALL(IF($L$38='Appraisal Inputs'!$D$33:$D$62, ROW('Appraisal Inputs'!$D$33:$D$62)-32,""), ROW()-39)),"")</f>
        <v/>
      </c>
      <c r="F47" s="153" t="str" cm="1">
        <f t="array" ref="F47">IFERROR(INDEX('Appraisal Inputs'!$G$33:$G$62, SMALL(IF($L$38='Appraisal Inputs'!$D$33:$D$62, ROW('Appraisal Inputs'!$D$33:$D$62)-32,""), ROW()-39)),"")</f>
        <v/>
      </c>
      <c r="G47" s="153" t="str" cm="1">
        <f t="array" ref="G47">IFERROR(INDEX('Appraisal Inputs'!$H$33:$H$62, SMALL(IF($L$38='Appraisal Inputs'!$D$33:$D$62, ROW('Appraisal Inputs'!$D$33:$D$62)-32,""), ROW()-39)),"")</f>
        <v/>
      </c>
      <c r="H47" s="153" t="str" cm="1">
        <f t="array" ref="H47">IFERROR(INDEX('Appraisal Inputs'!$I$33:$I$62, SMALL(IF($L$38='Appraisal Inputs'!$D$33:$D$62, ROW('Appraisal Inputs'!$D$33:$D$62)-32,""), ROW()-39)),"")</f>
        <v/>
      </c>
      <c r="I47" s="38" t="str" cm="1">
        <f t="array" ref="I47">IFERROR(INDEX('Appraisal Inputs'!$J$33:$J$62, SMALL(IF($L$38='Appraisal Inputs'!$D$33:$D$62, ROW('Appraisal Inputs'!$D$33:$D$62)-32,""), ROW()-39)),"")</f>
        <v/>
      </c>
      <c r="J47" s="154" t="str" cm="1">
        <f t="array" ref="J47">IFERROR(INDEX('Appraisal Inputs'!$L$33:$L$62, SMALL(IF($L$38='Appraisal Inputs'!$D$33:$D$62, ROW('Appraisal Inputs'!$D$33:$D$62)-32,""), ROW()-39)),"")</f>
        <v/>
      </c>
      <c r="K47" s="634"/>
      <c r="L47" s="155" t="str">
        <f t="shared" si="14"/>
        <v>-</v>
      </c>
      <c r="M47" s="155" t="str">
        <f t="shared" si="15"/>
        <v>-</v>
      </c>
      <c r="N47" s="155" t="str">
        <f t="shared" si="16"/>
        <v>-</v>
      </c>
      <c r="O47" s="155" t="str">
        <f t="shared" si="17"/>
        <v>-</v>
      </c>
      <c r="P47" s="155" t="str">
        <f t="shared" si="18"/>
        <v>-</v>
      </c>
    </row>
    <row r="48" spans="1:16" x14ac:dyDescent="0.25">
      <c r="A48" s="622">
        <f t="shared" si="13"/>
        <v>0</v>
      </c>
      <c r="C48" s="152" t="str" cm="1">
        <f t="array" ref="C48">IFERROR(INDEX('Appraisal Inputs'!$C$33:$C$62, SMALL(IF($L$38='Appraisal Inputs'!$D$33:$D$62, ROW('Appraisal Inputs'!$D$33:$D$62)-32,""), ROW()-39)),"")</f>
        <v/>
      </c>
      <c r="D48" s="153" t="str" cm="1">
        <f t="array" ref="D48">IFERROR(INDEX('Appraisal Inputs'!$E$33:$E$62, SMALL(IF($L$38='Appraisal Inputs'!$D$33:$D$62, ROW('Appraisal Inputs'!$D$33:$D$62)-32,""), ROW()-39)),"")</f>
        <v/>
      </c>
      <c r="E48" s="153" t="str" cm="1">
        <f t="array" ref="E48">IFERROR(INDEX('Appraisal Inputs'!$F$33:$F$62, SMALL(IF($L$38='Appraisal Inputs'!$D$33:$D$62, ROW('Appraisal Inputs'!$D$33:$D$62)-32,""), ROW()-39)),"")</f>
        <v/>
      </c>
      <c r="F48" s="153" t="str" cm="1">
        <f t="array" ref="F48">IFERROR(INDEX('Appraisal Inputs'!$G$33:$G$62, SMALL(IF($L$38='Appraisal Inputs'!$D$33:$D$62, ROW('Appraisal Inputs'!$D$33:$D$62)-32,""), ROW()-39)),"")</f>
        <v/>
      </c>
      <c r="G48" s="153" t="str" cm="1">
        <f t="array" ref="G48">IFERROR(INDEX('Appraisal Inputs'!$H$33:$H$62, SMALL(IF($L$38='Appraisal Inputs'!$D$33:$D$62, ROW('Appraisal Inputs'!$D$33:$D$62)-32,""), ROW()-39)),"")</f>
        <v/>
      </c>
      <c r="H48" s="153" t="str" cm="1">
        <f t="array" ref="H48">IFERROR(INDEX('Appraisal Inputs'!$I$33:$I$62, SMALL(IF($L$38='Appraisal Inputs'!$D$33:$D$62, ROW('Appraisal Inputs'!$D$33:$D$62)-32,""), ROW()-39)),"")</f>
        <v/>
      </c>
      <c r="I48" s="38" t="str" cm="1">
        <f t="array" ref="I48">IFERROR(INDEX('Appraisal Inputs'!$J$33:$J$62, SMALL(IF($L$38='Appraisal Inputs'!$D$33:$D$62, ROW('Appraisal Inputs'!$D$33:$D$62)-32,""), ROW()-39)),"")</f>
        <v/>
      </c>
      <c r="J48" s="154" t="str" cm="1">
        <f t="array" ref="J48">IFERROR(INDEX('Appraisal Inputs'!$L$33:$L$62, SMALL(IF($L$38='Appraisal Inputs'!$D$33:$D$62, ROW('Appraisal Inputs'!$D$33:$D$62)-32,""), ROW()-39)),"")</f>
        <v/>
      </c>
      <c r="K48" s="634"/>
      <c r="L48" s="155" t="str">
        <f t="shared" si="14"/>
        <v>-</v>
      </c>
      <c r="M48" s="155" t="str">
        <f t="shared" si="15"/>
        <v>-</v>
      </c>
      <c r="N48" s="155" t="str">
        <f t="shared" si="16"/>
        <v>-</v>
      </c>
      <c r="O48" s="155" t="str">
        <f t="shared" si="17"/>
        <v>-</v>
      </c>
      <c r="P48" s="155" t="str">
        <f t="shared" si="18"/>
        <v>-</v>
      </c>
    </row>
    <row r="49" spans="1:16" x14ac:dyDescent="0.25">
      <c r="A49" s="622">
        <f t="shared" si="13"/>
        <v>0</v>
      </c>
      <c r="C49" s="152" t="str" cm="1">
        <f t="array" ref="C49">IFERROR(INDEX('Appraisal Inputs'!$C$33:$C$62, SMALL(IF($L$38='Appraisal Inputs'!$D$33:$D$62, ROW('Appraisal Inputs'!$D$33:$D$62)-32,""), ROW()-39)),"")</f>
        <v/>
      </c>
      <c r="D49" s="153" t="str" cm="1">
        <f t="array" ref="D49">IFERROR(INDEX('Appraisal Inputs'!$E$33:$E$62, SMALL(IF($L$38='Appraisal Inputs'!$D$33:$D$62, ROW('Appraisal Inputs'!$D$33:$D$62)-32,""), ROW()-39)),"")</f>
        <v/>
      </c>
      <c r="E49" s="153" t="str" cm="1">
        <f t="array" ref="E49">IFERROR(INDEX('Appraisal Inputs'!$F$33:$F$62, SMALL(IF($L$38='Appraisal Inputs'!$D$33:$D$62, ROW('Appraisal Inputs'!$D$33:$D$62)-32,""), ROW()-39)),"")</f>
        <v/>
      </c>
      <c r="F49" s="153" t="str" cm="1">
        <f t="array" ref="F49">IFERROR(INDEX('Appraisal Inputs'!$G$33:$G$62, SMALL(IF($L$38='Appraisal Inputs'!$D$33:$D$62, ROW('Appraisal Inputs'!$D$33:$D$62)-32,""), ROW()-39)),"")</f>
        <v/>
      </c>
      <c r="G49" s="153" t="str" cm="1">
        <f t="array" ref="G49">IFERROR(INDEX('Appraisal Inputs'!$H$33:$H$62, SMALL(IF($L$38='Appraisal Inputs'!$D$33:$D$62, ROW('Appraisal Inputs'!$D$33:$D$62)-32,""), ROW()-39)),"")</f>
        <v/>
      </c>
      <c r="H49" s="153" t="str" cm="1">
        <f t="array" ref="H49">IFERROR(INDEX('Appraisal Inputs'!$I$33:$I$62, SMALL(IF($L$38='Appraisal Inputs'!$D$33:$D$62, ROW('Appraisal Inputs'!$D$33:$D$62)-32,""), ROW()-39)),"")</f>
        <v/>
      </c>
      <c r="I49" s="38" t="str" cm="1">
        <f t="array" ref="I49">IFERROR(INDEX('Appraisal Inputs'!$J$33:$J$62, SMALL(IF($L$38='Appraisal Inputs'!$D$33:$D$62, ROW('Appraisal Inputs'!$D$33:$D$62)-32,""), ROW()-39)),"")</f>
        <v/>
      </c>
      <c r="J49" s="154" t="str" cm="1">
        <f t="array" ref="J49">IFERROR(INDEX('Appraisal Inputs'!$L$33:$L$62, SMALL(IF($L$38='Appraisal Inputs'!$D$33:$D$62, ROW('Appraisal Inputs'!$D$33:$D$62)-32,""), ROW()-39)),"")</f>
        <v/>
      </c>
      <c r="K49" s="634"/>
      <c r="L49" s="155" t="str">
        <f t="shared" ref="L49:L58" si="19">IFERROR(E49*365,"-")</f>
        <v>-</v>
      </c>
      <c r="M49" s="155" t="str">
        <f t="shared" ref="M49:M58" si="20">IFERROR(D49*365,"-")</f>
        <v>-</v>
      </c>
      <c r="N49" s="155" t="str">
        <f t="shared" ref="N49:N58" si="21">IFERROR(E49*12,"-")</f>
        <v>-</v>
      </c>
      <c r="O49" s="155" t="str">
        <f t="shared" ref="O49:O58" si="22">IFERROR(D49*12,"-")</f>
        <v>-</v>
      </c>
      <c r="P49" s="155" t="str">
        <f t="shared" ref="P49:P58" si="23">IFERROR(F49*I49,"-")</f>
        <v>-</v>
      </c>
    </row>
    <row r="50" spans="1:16" x14ac:dyDescent="0.25">
      <c r="A50" s="622">
        <f t="shared" si="13"/>
        <v>0</v>
      </c>
      <c r="C50" s="152" t="str" cm="1">
        <f t="array" ref="C50">IFERROR(INDEX('Appraisal Inputs'!$C$33:$C$62, SMALL(IF($L$38='Appraisal Inputs'!$D$33:$D$62, ROW('Appraisal Inputs'!$D$33:$D$62)-32,""), ROW()-39)),"")</f>
        <v/>
      </c>
      <c r="D50" s="153" t="str" cm="1">
        <f t="array" ref="D50">IFERROR(INDEX('Appraisal Inputs'!$E$33:$E$62, SMALL(IF($L$38='Appraisal Inputs'!$D$33:$D$62, ROW('Appraisal Inputs'!$D$33:$D$62)-32,""), ROW()-39)),"")</f>
        <v/>
      </c>
      <c r="E50" s="153" t="str" cm="1">
        <f t="array" ref="E50">IFERROR(INDEX('Appraisal Inputs'!$F$33:$F$62, SMALL(IF($L$38='Appraisal Inputs'!$D$33:$D$62, ROW('Appraisal Inputs'!$D$33:$D$62)-32,""), ROW()-39)),"")</f>
        <v/>
      </c>
      <c r="F50" s="153" t="str" cm="1">
        <f t="array" ref="F50">IFERROR(INDEX('Appraisal Inputs'!$G$33:$G$62, SMALL(IF($L$38='Appraisal Inputs'!$D$33:$D$62, ROW('Appraisal Inputs'!$D$33:$D$62)-32,""), ROW()-39)),"")</f>
        <v/>
      </c>
      <c r="G50" s="153" t="str" cm="1">
        <f t="array" ref="G50">IFERROR(INDEX('Appraisal Inputs'!$H$33:$H$62, SMALL(IF($L$38='Appraisal Inputs'!$D$33:$D$62, ROW('Appraisal Inputs'!$D$33:$D$62)-32,""), ROW()-39)),"")</f>
        <v/>
      </c>
      <c r="H50" s="153" t="str" cm="1">
        <f t="array" ref="H50">IFERROR(INDEX('Appraisal Inputs'!$I$33:$I$62, SMALL(IF($L$38='Appraisal Inputs'!$D$33:$D$62, ROW('Appraisal Inputs'!$D$33:$D$62)-32,""), ROW()-39)),"")</f>
        <v/>
      </c>
      <c r="I50" s="38" t="str" cm="1">
        <f t="array" ref="I50">IFERROR(INDEX('Appraisal Inputs'!$J$33:$J$62, SMALL(IF($L$38='Appraisal Inputs'!$D$33:$D$62, ROW('Appraisal Inputs'!$D$33:$D$62)-32,""), ROW()-39)),"")</f>
        <v/>
      </c>
      <c r="J50" s="154" t="str" cm="1">
        <f t="array" ref="J50">IFERROR(INDEX('Appraisal Inputs'!$L$33:$L$62, SMALL(IF($L$38='Appraisal Inputs'!$D$33:$D$62, ROW('Appraisal Inputs'!$D$33:$D$62)-32,""), ROW()-39)),"")</f>
        <v/>
      </c>
      <c r="K50" s="634"/>
      <c r="L50" s="155" t="str">
        <f t="shared" si="19"/>
        <v>-</v>
      </c>
      <c r="M50" s="155" t="str">
        <f t="shared" si="20"/>
        <v>-</v>
      </c>
      <c r="N50" s="155" t="str">
        <f t="shared" si="21"/>
        <v>-</v>
      </c>
      <c r="O50" s="155" t="str">
        <f t="shared" si="22"/>
        <v>-</v>
      </c>
      <c r="P50" s="155" t="str">
        <f t="shared" si="23"/>
        <v>-</v>
      </c>
    </row>
    <row r="51" spans="1:16" x14ac:dyDescent="0.25">
      <c r="A51" s="622">
        <f t="shared" si="13"/>
        <v>0</v>
      </c>
      <c r="C51" s="152" t="str" cm="1">
        <f t="array" ref="C51">IFERROR(INDEX('Appraisal Inputs'!$C$33:$C$62, SMALL(IF($L$38='Appraisal Inputs'!$D$33:$D$62, ROW('Appraisal Inputs'!$D$33:$D$62)-32,""), ROW()-39)),"")</f>
        <v/>
      </c>
      <c r="D51" s="153" t="str" cm="1">
        <f t="array" ref="D51">IFERROR(INDEX('Appraisal Inputs'!$E$33:$E$62, SMALL(IF($L$38='Appraisal Inputs'!$D$33:$D$62, ROW('Appraisal Inputs'!$D$33:$D$62)-32,""), ROW()-39)),"")</f>
        <v/>
      </c>
      <c r="E51" s="153" t="str" cm="1">
        <f t="array" ref="E51">IFERROR(INDEX('Appraisal Inputs'!$F$33:$F$62, SMALL(IF($L$38='Appraisal Inputs'!$D$33:$D$62, ROW('Appraisal Inputs'!$D$33:$D$62)-32,""), ROW()-39)),"")</f>
        <v/>
      </c>
      <c r="F51" s="153" t="str" cm="1">
        <f t="array" ref="F51">IFERROR(INDEX('Appraisal Inputs'!$G$33:$G$62, SMALL(IF($L$38='Appraisal Inputs'!$D$33:$D$62, ROW('Appraisal Inputs'!$D$33:$D$62)-32,""), ROW()-39)),"")</f>
        <v/>
      </c>
      <c r="G51" s="153" t="str" cm="1">
        <f t="array" ref="G51">IFERROR(INDEX('Appraisal Inputs'!$H$33:$H$62, SMALL(IF($L$38='Appraisal Inputs'!$D$33:$D$62, ROW('Appraisal Inputs'!$D$33:$D$62)-32,""), ROW()-39)),"")</f>
        <v/>
      </c>
      <c r="H51" s="153" t="str" cm="1">
        <f t="array" ref="H51">IFERROR(INDEX('Appraisal Inputs'!$I$33:$I$62, SMALL(IF($L$38='Appraisal Inputs'!$D$33:$D$62, ROW('Appraisal Inputs'!$D$33:$D$62)-32,""), ROW()-39)),"")</f>
        <v/>
      </c>
      <c r="I51" s="38" t="str" cm="1">
        <f t="array" ref="I51">IFERROR(INDEX('Appraisal Inputs'!$J$33:$J$62, SMALL(IF($L$38='Appraisal Inputs'!$D$33:$D$62, ROW('Appraisal Inputs'!$D$33:$D$62)-32,""), ROW()-39)),"")</f>
        <v/>
      </c>
      <c r="J51" s="154" t="str" cm="1">
        <f t="array" ref="J51">IFERROR(INDEX('Appraisal Inputs'!$L$33:$L$62, SMALL(IF($L$38='Appraisal Inputs'!$D$33:$D$62, ROW('Appraisal Inputs'!$D$33:$D$62)-32,""), ROW()-39)),"")</f>
        <v/>
      </c>
      <c r="K51" s="634"/>
      <c r="L51" s="155" t="str">
        <f t="shared" si="19"/>
        <v>-</v>
      </c>
      <c r="M51" s="155" t="str">
        <f t="shared" si="20"/>
        <v>-</v>
      </c>
      <c r="N51" s="155" t="str">
        <f t="shared" si="21"/>
        <v>-</v>
      </c>
      <c r="O51" s="155" t="str">
        <f t="shared" si="22"/>
        <v>-</v>
      </c>
      <c r="P51" s="155" t="str">
        <f t="shared" si="23"/>
        <v>-</v>
      </c>
    </row>
    <row r="52" spans="1:16" x14ac:dyDescent="0.25">
      <c r="A52" s="622">
        <f t="shared" si="13"/>
        <v>0</v>
      </c>
      <c r="C52" s="152" t="str" cm="1">
        <f t="array" ref="C52">IFERROR(INDEX('Appraisal Inputs'!$C$33:$C$62, SMALL(IF($L$38='Appraisal Inputs'!$D$33:$D$62, ROW('Appraisal Inputs'!$D$33:$D$62)-32,""), ROW()-39)),"")</f>
        <v/>
      </c>
      <c r="D52" s="153" t="str" cm="1">
        <f t="array" ref="D52">IFERROR(INDEX('Appraisal Inputs'!$E$33:$E$62, SMALL(IF($L$38='Appraisal Inputs'!$D$33:$D$62, ROW('Appraisal Inputs'!$D$33:$D$62)-32,""), ROW()-39)),"")</f>
        <v/>
      </c>
      <c r="E52" s="153" t="str" cm="1">
        <f t="array" ref="E52">IFERROR(INDEX('Appraisal Inputs'!$F$33:$F$62, SMALL(IF($L$38='Appraisal Inputs'!$D$33:$D$62, ROW('Appraisal Inputs'!$D$33:$D$62)-32,""), ROW()-39)),"")</f>
        <v/>
      </c>
      <c r="F52" s="153" t="str" cm="1">
        <f t="array" ref="F52">IFERROR(INDEX('Appraisal Inputs'!$G$33:$G$62, SMALL(IF($L$38='Appraisal Inputs'!$D$33:$D$62, ROW('Appraisal Inputs'!$D$33:$D$62)-32,""), ROW()-39)),"")</f>
        <v/>
      </c>
      <c r="G52" s="153" t="str" cm="1">
        <f t="array" ref="G52">IFERROR(INDEX('Appraisal Inputs'!$H$33:$H$62, SMALL(IF($L$38='Appraisal Inputs'!$D$33:$D$62, ROW('Appraisal Inputs'!$D$33:$D$62)-32,""), ROW()-39)),"")</f>
        <v/>
      </c>
      <c r="H52" s="153" t="str" cm="1">
        <f t="array" ref="H52">IFERROR(INDEX('Appraisal Inputs'!$I$33:$I$62, SMALL(IF($L$38='Appraisal Inputs'!$D$33:$D$62, ROW('Appraisal Inputs'!$D$33:$D$62)-32,""), ROW()-39)),"")</f>
        <v/>
      </c>
      <c r="I52" s="38" t="str" cm="1">
        <f t="array" ref="I52">IFERROR(INDEX('Appraisal Inputs'!$J$33:$J$62, SMALL(IF($L$38='Appraisal Inputs'!$D$33:$D$62, ROW('Appraisal Inputs'!$D$33:$D$62)-32,""), ROW()-39)),"")</f>
        <v/>
      </c>
      <c r="J52" s="154" t="str" cm="1">
        <f t="array" ref="J52">IFERROR(INDEX('Appraisal Inputs'!$L$33:$L$62, SMALL(IF($L$38='Appraisal Inputs'!$D$33:$D$62, ROW('Appraisal Inputs'!$D$33:$D$62)-32,""), ROW()-39)),"")</f>
        <v/>
      </c>
      <c r="K52" s="634"/>
      <c r="L52" s="155" t="str">
        <f t="shared" si="19"/>
        <v>-</v>
      </c>
      <c r="M52" s="155" t="str">
        <f t="shared" si="20"/>
        <v>-</v>
      </c>
      <c r="N52" s="155" t="str">
        <f t="shared" si="21"/>
        <v>-</v>
      </c>
      <c r="O52" s="155" t="str">
        <f t="shared" si="22"/>
        <v>-</v>
      </c>
      <c r="P52" s="155" t="str">
        <f t="shared" si="23"/>
        <v>-</v>
      </c>
    </row>
    <row r="53" spans="1:16" x14ac:dyDescent="0.25">
      <c r="A53" s="622">
        <f t="shared" si="13"/>
        <v>0</v>
      </c>
      <c r="C53" s="152" t="str" cm="1">
        <f t="array" ref="C53">IFERROR(INDEX('Appraisal Inputs'!$C$33:$C$62, SMALL(IF($L$38='Appraisal Inputs'!$D$33:$D$62, ROW('Appraisal Inputs'!$D$33:$D$62)-32,""), ROW()-39)),"")</f>
        <v/>
      </c>
      <c r="D53" s="153" t="str" cm="1">
        <f t="array" ref="D53">IFERROR(INDEX('Appraisal Inputs'!$E$33:$E$62, SMALL(IF($L$38='Appraisal Inputs'!$D$33:$D$62, ROW('Appraisal Inputs'!$D$33:$D$62)-32,""), ROW()-39)),"")</f>
        <v/>
      </c>
      <c r="E53" s="153" t="str" cm="1">
        <f t="array" ref="E53">IFERROR(INDEX('Appraisal Inputs'!$F$33:$F$62, SMALL(IF($L$38='Appraisal Inputs'!$D$33:$D$62, ROW('Appraisal Inputs'!$D$33:$D$62)-32,""), ROW()-39)),"")</f>
        <v/>
      </c>
      <c r="F53" s="153" t="str" cm="1">
        <f t="array" ref="F53">IFERROR(INDEX('Appraisal Inputs'!$G$33:$G$62, SMALL(IF($L$38='Appraisal Inputs'!$D$33:$D$62, ROW('Appraisal Inputs'!$D$33:$D$62)-32,""), ROW()-39)),"")</f>
        <v/>
      </c>
      <c r="G53" s="153" t="str" cm="1">
        <f t="array" ref="G53">IFERROR(INDEX('Appraisal Inputs'!$H$33:$H$62, SMALL(IF($L$38='Appraisal Inputs'!$D$33:$D$62, ROW('Appraisal Inputs'!$D$33:$D$62)-32,""), ROW()-39)),"")</f>
        <v/>
      </c>
      <c r="H53" s="153" t="str" cm="1">
        <f t="array" ref="H53">IFERROR(INDEX('Appraisal Inputs'!$I$33:$I$62, SMALL(IF($L$38='Appraisal Inputs'!$D$33:$D$62, ROW('Appraisal Inputs'!$D$33:$D$62)-32,""), ROW()-39)),"")</f>
        <v/>
      </c>
      <c r="I53" s="38" t="str" cm="1">
        <f t="array" ref="I53">IFERROR(INDEX('Appraisal Inputs'!$J$33:$J$62, SMALL(IF($L$38='Appraisal Inputs'!$D$33:$D$62, ROW('Appraisal Inputs'!$D$33:$D$62)-32,""), ROW()-39)),"")</f>
        <v/>
      </c>
      <c r="J53" s="154" t="str" cm="1">
        <f t="array" ref="J53">IFERROR(INDEX('Appraisal Inputs'!$L$33:$L$62, SMALL(IF($L$38='Appraisal Inputs'!$D$33:$D$62, ROW('Appraisal Inputs'!$D$33:$D$62)-32,""), ROW()-39)),"")</f>
        <v/>
      </c>
      <c r="K53" s="634"/>
      <c r="L53" s="155" t="str">
        <f t="shared" si="19"/>
        <v>-</v>
      </c>
      <c r="M53" s="155" t="str">
        <f t="shared" si="20"/>
        <v>-</v>
      </c>
      <c r="N53" s="155" t="str">
        <f t="shared" si="21"/>
        <v>-</v>
      </c>
      <c r="O53" s="155" t="str">
        <f t="shared" si="22"/>
        <v>-</v>
      </c>
      <c r="P53" s="155" t="str">
        <f t="shared" si="23"/>
        <v>-</v>
      </c>
    </row>
    <row r="54" spans="1:16" x14ac:dyDescent="0.25">
      <c r="A54" s="622">
        <f t="shared" si="13"/>
        <v>0</v>
      </c>
      <c r="C54" s="152" t="str" cm="1">
        <f t="array" ref="C54">IFERROR(INDEX('Appraisal Inputs'!$C$33:$C$62, SMALL(IF($L$38='Appraisal Inputs'!$D$33:$D$62, ROW('Appraisal Inputs'!$D$33:$D$62)-32,""), ROW()-39)),"")</f>
        <v/>
      </c>
      <c r="D54" s="153" t="str" cm="1">
        <f t="array" ref="D54">IFERROR(INDEX('Appraisal Inputs'!$E$33:$E$62, SMALL(IF($L$38='Appraisal Inputs'!$D$33:$D$62, ROW('Appraisal Inputs'!$D$33:$D$62)-32,""), ROW()-39)),"")</f>
        <v/>
      </c>
      <c r="E54" s="153" t="str" cm="1">
        <f t="array" ref="E54">IFERROR(INDEX('Appraisal Inputs'!$F$33:$F$62, SMALL(IF($L$38='Appraisal Inputs'!$D$33:$D$62, ROW('Appraisal Inputs'!$D$33:$D$62)-32,""), ROW()-39)),"")</f>
        <v/>
      </c>
      <c r="F54" s="153" t="str" cm="1">
        <f t="array" ref="F54">IFERROR(INDEX('Appraisal Inputs'!$G$33:$G$62, SMALL(IF($L$38='Appraisal Inputs'!$D$33:$D$62, ROW('Appraisal Inputs'!$D$33:$D$62)-32,""), ROW()-39)),"")</f>
        <v/>
      </c>
      <c r="G54" s="153" t="str" cm="1">
        <f t="array" ref="G54">IFERROR(INDEX('Appraisal Inputs'!$H$33:$H$62, SMALL(IF($L$38='Appraisal Inputs'!$D$33:$D$62, ROW('Appraisal Inputs'!$D$33:$D$62)-32,""), ROW()-39)),"")</f>
        <v/>
      </c>
      <c r="H54" s="153" t="str" cm="1">
        <f t="array" ref="H54">IFERROR(INDEX('Appraisal Inputs'!$I$33:$I$62, SMALL(IF($L$38='Appraisal Inputs'!$D$33:$D$62, ROW('Appraisal Inputs'!$D$33:$D$62)-32,""), ROW()-39)),"")</f>
        <v/>
      </c>
      <c r="I54" s="38" t="str" cm="1">
        <f t="array" ref="I54">IFERROR(INDEX('Appraisal Inputs'!$J$33:$J$62, SMALL(IF($L$38='Appraisal Inputs'!$D$33:$D$62, ROW('Appraisal Inputs'!$D$33:$D$62)-32,""), ROW()-39)),"")</f>
        <v/>
      </c>
      <c r="J54" s="154" t="str" cm="1">
        <f t="array" ref="J54">IFERROR(INDEX('Appraisal Inputs'!$L$33:$L$62, SMALL(IF($L$38='Appraisal Inputs'!$D$33:$D$62, ROW('Appraisal Inputs'!$D$33:$D$62)-32,""), ROW()-39)),"")</f>
        <v/>
      </c>
      <c r="K54" s="634"/>
      <c r="L54" s="155" t="str">
        <f t="shared" si="19"/>
        <v>-</v>
      </c>
      <c r="M54" s="155" t="str">
        <f t="shared" si="20"/>
        <v>-</v>
      </c>
      <c r="N54" s="155" t="str">
        <f t="shared" si="21"/>
        <v>-</v>
      </c>
      <c r="O54" s="155" t="str">
        <f t="shared" si="22"/>
        <v>-</v>
      </c>
      <c r="P54" s="155" t="str">
        <f t="shared" si="23"/>
        <v>-</v>
      </c>
    </row>
    <row r="55" spans="1:16" x14ac:dyDescent="0.25">
      <c r="A55" s="622">
        <f t="shared" si="13"/>
        <v>0</v>
      </c>
      <c r="C55" s="152" t="str" cm="1">
        <f t="array" ref="C55">IFERROR(INDEX('Appraisal Inputs'!$C$33:$C$62, SMALL(IF($L$38='Appraisal Inputs'!$D$33:$D$62, ROW('Appraisal Inputs'!$D$33:$D$62)-32,""), ROW()-39)),"")</f>
        <v/>
      </c>
      <c r="D55" s="153" t="str" cm="1">
        <f t="array" ref="D55">IFERROR(INDEX('Appraisal Inputs'!$E$33:$E$62, SMALL(IF($L$38='Appraisal Inputs'!$D$33:$D$62, ROW('Appraisal Inputs'!$D$33:$D$62)-32,""), ROW()-39)),"")</f>
        <v/>
      </c>
      <c r="E55" s="153" t="str" cm="1">
        <f t="array" ref="E55">IFERROR(INDEX('Appraisal Inputs'!$F$33:$F$62, SMALL(IF($L$38='Appraisal Inputs'!$D$33:$D$62, ROW('Appraisal Inputs'!$D$33:$D$62)-32,""), ROW()-39)),"")</f>
        <v/>
      </c>
      <c r="F55" s="153" t="str" cm="1">
        <f t="array" ref="F55">IFERROR(INDEX('Appraisal Inputs'!$G$33:$G$62, SMALL(IF($L$38='Appraisal Inputs'!$D$33:$D$62, ROW('Appraisal Inputs'!$D$33:$D$62)-32,""), ROW()-39)),"")</f>
        <v/>
      </c>
      <c r="G55" s="153" t="str" cm="1">
        <f t="array" ref="G55">IFERROR(INDEX('Appraisal Inputs'!$H$33:$H$62, SMALL(IF($L$38='Appraisal Inputs'!$D$33:$D$62, ROW('Appraisal Inputs'!$D$33:$D$62)-32,""), ROW()-39)),"")</f>
        <v/>
      </c>
      <c r="H55" s="153" t="str" cm="1">
        <f t="array" ref="H55">IFERROR(INDEX('Appraisal Inputs'!$I$33:$I$62, SMALL(IF($L$38='Appraisal Inputs'!$D$33:$D$62, ROW('Appraisal Inputs'!$D$33:$D$62)-32,""), ROW()-39)),"")</f>
        <v/>
      </c>
      <c r="I55" s="38" t="str" cm="1">
        <f t="array" ref="I55">IFERROR(INDEX('Appraisal Inputs'!$J$33:$J$62, SMALL(IF($L$38='Appraisal Inputs'!$D$33:$D$62, ROW('Appraisal Inputs'!$D$33:$D$62)-32,""), ROW()-39)),"")</f>
        <v/>
      </c>
      <c r="J55" s="154" t="str" cm="1">
        <f t="array" ref="J55">IFERROR(INDEX('Appraisal Inputs'!$L$33:$L$62, SMALL(IF($L$38='Appraisal Inputs'!$D$33:$D$62, ROW('Appraisal Inputs'!$D$33:$D$62)-32,""), ROW()-39)),"")</f>
        <v/>
      </c>
      <c r="K55" s="634"/>
      <c r="L55" s="155" t="str">
        <f t="shared" si="19"/>
        <v>-</v>
      </c>
      <c r="M55" s="155" t="str">
        <f t="shared" si="20"/>
        <v>-</v>
      </c>
      <c r="N55" s="155" t="str">
        <f t="shared" si="21"/>
        <v>-</v>
      </c>
      <c r="O55" s="155" t="str">
        <f t="shared" si="22"/>
        <v>-</v>
      </c>
      <c r="P55" s="155" t="str">
        <f t="shared" si="23"/>
        <v>-</v>
      </c>
    </row>
    <row r="56" spans="1:16" x14ac:dyDescent="0.25">
      <c r="A56" s="622">
        <f t="shared" si="13"/>
        <v>0</v>
      </c>
      <c r="C56" s="152" t="str" cm="1">
        <f t="array" ref="C56">IFERROR(INDEX('Appraisal Inputs'!$C$33:$C$62, SMALL(IF($L$38='Appraisal Inputs'!$D$33:$D$62, ROW('Appraisal Inputs'!$D$33:$D$62)-32,""), ROW()-39)),"")</f>
        <v/>
      </c>
      <c r="D56" s="153" t="str" cm="1">
        <f t="array" ref="D56">IFERROR(INDEX('Appraisal Inputs'!$E$33:$E$62, SMALL(IF($L$38='Appraisal Inputs'!$D$33:$D$62, ROW('Appraisal Inputs'!$D$33:$D$62)-32,""), ROW()-39)),"")</f>
        <v/>
      </c>
      <c r="E56" s="153" t="str" cm="1">
        <f t="array" ref="E56">IFERROR(INDEX('Appraisal Inputs'!$F$33:$F$62, SMALL(IF($L$38='Appraisal Inputs'!$D$33:$D$62, ROW('Appraisal Inputs'!$D$33:$D$62)-32,""), ROW()-39)),"")</f>
        <v/>
      </c>
      <c r="F56" s="153" t="str" cm="1">
        <f t="array" ref="F56">IFERROR(INDEX('Appraisal Inputs'!$G$33:$G$62, SMALL(IF($L$38='Appraisal Inputs'!$D$33:$D$62, ROW('Appraisal Inputs'!$D$33:$D$62)-32,""), ROW()-39)),"")</f>
        <v/>
      </c>
      <c r="G56" s="153" t="str" cm="1">
        <f t="array" ref="G56">IFERROR(INDEX('Appraisal Inputs'!$H$33:$H$62, SMALL(IF($L$38='Appraisal Inputs'!$D$33:$D$62, ROW('Appraisal Inputs'!$D$33:$D$62)-32,""), ROW()-39)),"")</f>
        <v/>
      </c>
      <c r="H56" s="153" t="str" cm="1">
        <f t="array" ref="H56">IFERROR(INDEX('Appraisal Inputs'!$I$33:$I$62, SMALL(IF($L$38='Appraisal Inputs'!$D$33:$D$62, ROW('Appraisal Inputs'!$D$33:$D$62)-32,""), ROW()-39)),"")</f>
        <v/>
      </c>
      <c r="I56" s="38" t="str" cm="1">
        <f t="array" ref="I56">IFERROR(INDEX('Appraisal Inputs'!$J$33:$J$62, SMALL(IF($L$38='Appraisal Inputs'!$D$33:$D$62, ROW('Appraisal Inputs'!$D$33:$D$62)-32,""), ROW()-39)),"")</f>
        <v/>
      </c>
      <c r="J56" s="154" t="str" cm="1">
        <f t="array" ref="J56">IFERROR(INDEX('Appraisal Inputs'!$L$33:$L$62, SMALL(IF($L$38='Appraisal Inputs'!$D$33:$D$62, ROW('Appraisal Inputs'!$D$33:$D$62)-32,""), ROW()-39)),"")</f>
        <v/>
      </c>
      <c r="K56" s="634"/>
      <c r="L56" s="155" t="str">
        <f t="shared" si="19"/>
        <v>-</v>
      </c>
      <c r="M56" s="155" t="str">
        <f t="shared" si="20"/>
        <v>-</v>
      </c>
      <c r="N56" s="155" t="str">
        <f t="shared" si="21"/>
        <v>-</v>
      </c>
      <c r="O56" s="155" t="str">
        <f t="shared" si="22"/>
        <v>-</v>
      </c>
      <c r="P56" s="155" t="str">
        <f t="shared" si="23"/>
        <v>-</v>
      </c>
    </row>
    <row r="57" spans="1:16" x14ac:dyDescent="0.25">
      <c r="A57" s="622">
        <f t="shared" si="13"/>
        <v>0</v>
      </c>
      <c r="C57" s="152" t="str" cm="1">
        <f t="array" ref="C57">IFERROR(INDEX('Appraisal Inputs'!$C$33:$C$62, SMALL(IF($L$38='Appraisal Inputs'!$D$33:$D$62, ROW('Appraisal Inputs'!$D$33:$D$62)-32,""), ROW()-39)),"")</f>
        <v/>
      </c>
      <c r="D57" s="153" t="str" cm="1">
        <f t="array" ref="D57">IFERROR(INDEX('Appraisal Inputs'!$E$33:$E$62, SMALL(IF($L$38='Appraisal Inputs'!$D$33:$D$62, ROW('Appraisal Inputs'!$D$33:$D$62)-32,""), ROW()-39)),"")</f>
        <v/>
      </c>
      <c r="E57" s="153" t="str" cm="1">
        <f t="array" ref="E57">IFERROR(INDEX('Appraisal Inputs'!$F$33:$F$62, SMALL(IF($L$38='Appraisal Inputs'!$D$33:$D$62, ROW('Appraisal Inputs'!$D$33:$D$62)-32,""), ROW()-39)),"")</f>
        <v/>
      </c>
      <c r="F57" s="153" t="str" cm="1">
        <f t="array" ref="F57">IFERROR(INDEX('Appraisal Inputs'!$G$33:$G$62, SMALL(IF($L$38='Appraisal Inputs'!$D$33:$D$62, ROW('Appraisal Inputs'!$D$33:$D$62)-32,""), ROW()-39)),"")</f>
        <v/>
      </c>
      <c r="G57" s="153" t="str" cm="1">
        <f t="array" ref="G57">IFERROR(INDEX('Appraisal Inputs'!$H$33:$H$62, SMALL(IF($L$38='Appraisal Inputs'!$D$33:$D$62, ROW('Appraisal Inputs'!$D$33:$D$62)-32,""), ROW()-39)),"")</f>
        <v/>
      </c>
      <c r="H57" s="153" t="str" cm="1">
        <f t="array" ref="H57">IFERROR(INDEX('Appraisal Inputs'!$I$33:$I$62, SMALL(IF($L$38='Appraisal Inputs'!$D$33:$D$62, ROW('Appraisal Inputs'!$D$33:$D$62)-32,""), ROW()-39)),"")</f>
        <v/>
      </c>
      <c r="I57" s="38" t="str" cm="1">
        <f t="array" ref="I57">IFERROR(INDEX('Appraisal Inputs'!$J$33:$J$62, SMALL(IF($L$38='Appraisal Inputs'!$D$33:$D$62, ROW('Appraisal Inputs'!$D$33:$D$62)-32,""), ROW()-39)),"")</f>
        <v/>
      </c>
      <c r="J57" s="154" t="str" cm="1">
        <f t="array" ref="J57">IFERROR(INDEX('Appraisal Inputs'!$L$33:$L$62, SMALL(IF($L$38='Appraisal Inputs'!$D$33:$D$62, ROW('Appraisal Inputs'!$D$33:$D$62)-32,""), ROW()-39)),"")</f>
        <v/>
      </c>
      <c r="K57" s="634"/>
      <c r="L57" s="155" t="str">
        <f t="shared" si="19"/>
        <v>-</v>
      </c>
      <c r="M57" s="155" t="str">
        <f t="shared" si="20"/>
        <v>-</v>
      </c>
      <c r="N57" s="155" t="str">
        <f t="shared" si="21"/>
        <v>-</v>
      </c>
      <c r="O57" s="155" t="str">
        <f t="shared" si="22"/>
        <v>-</v>
      </c>
      <c r="P57" s="155" t="str">
        <f t="shared" si="23"/>
        <v>-</v>
      </c>
    </row>
    <row r="58" spans="1:16" x14ac:dyDescent="0.25">
      <c r="A58" s="622">
        <f>IF(E58="",0,1)</f>
        <v>0</v>
      </c>
      <c r="C58" s="152" t="str" cm="1">
        <f t="array" ref="C58">IFERROR(INDEX('Appraisal Inputs'!$C$33:$C$62, SMALL(IF($L$38='Appraisal Inputs'!$D$33:$D$62, ROW('Appraisal Inputs'!$D$33:$D$62)-32,""), ROW()-39)),"")</f>
        <v/>
      </c>
      <c r="D58" s="153" t="str" cm="1">
        <f t="array" ref="D58">IFERROR(INDEX('Appraisal Inputs'!$E$33:$E$62, SMALL(IF($L$38='Appraisal Inputs'!$D$33:$D$62, ROW('Appraisal Inputs'!$D$33:$D$62)-32,""), ROW()-39)),"")</f>
        <v/>
      </c>
      <c r="E58" s="153" t="str" cm="1">
        <f t="array" ref="E58">IFERROR(INDEX('Appraisal Inputs'!$F$33:$F$62, SMALL(IF($L$38='Appraisal Inputs'!$D$33:$D$62, ROW('Appraisal Inputs'!$D$33:$D$62)-32,""), ROW()-39)),"")</f>
        <v/>
      </c>
      <c r="F58" s="153" t="str" cm="1">
        <f t="array" ref="F58">IFERROR(INDEX('Appraisal Inputs'!$G$33:$G$62, SMALL(IF($L$38='Appraisal Inputs'!$D$33:$D$62, ROW('Appraisal Inputs'!$D$33:$D$62)-32,""), ROW()-39)),"")</f>
        <v/>
      </c>
      <c r="G58" s="153" t="str" cm="1">
        <f t="array" ref="G58">IFERROR(INDEX('Appraisal Inputs'!$H$33:$H$62, SMALL(IF($L$38='Appraisal Inputs'!$D$33:$D$62, ROW('Appraisal Inputs'!$D$33:$D$62)-32,""), ROW()-39)),"")</f>
        <v/>
      </c>
      <c r="H58" s="153" t="str" cm="1">
        <f t="array" ref="H58">IFERROR(INDEX('Appraisal Inputs'!$I$33:$I$62, SMALL(IF($L$38='Appraisal Inputs'!$D$33:$D$62, ROW('Appraisal Inputs'!$D$33:$D$62)-32,""), ROW()-39)),"")</f>
        <v/>
      </c>
      <c r="I58" s="38" t="str" cm="1">
        <f t="array" ref="I58">IFERROR(INDEX('Appraisal Inputs'!$J$33:$J$62, SMALL(IF($L$38='Appraisal Inputs'!$D$33:$D$62, ROW('Appraisal Inputs'!$D$33:$D$62)-32,""), ROW()-39)),"")</f>
        <v/>
      </c>
      <c r="J58" s="154" t="str" cm="1">
        <f t="array" ref="J58">IFERROR(INDEX('Appraisal Inputs'!$L$33:$L$62, SMALL(IF($L$38='Appraisal Inputs'!$D$33:$D$62, ROW('Appraisal Inputs'!$D$33:$D$62)-32,""), ROW()-39)),"")</f>
        <v/>
      </c>
      <c r="K58" s="634"/>
      <c r="L58" s="155" t="str">
        <f t="shared" si="19"/>
        <v>-</v>
      </c>
      <c r="M58" s="155" t="str">
        <f t="shared" si="20"/>
        <v>-</v>
      </c>
      <c r="N58" s="155" t="str">
        <f t="shared" si="21"/>
        <v>-</v>
      </c>
      <c r="O58" s="155" t="str">
        <f t="shared" si="22"/>
        <v>-</v>
      </c>
      <c r="P58" s="155" t="str">
        <f t="shared" si="23"/>
        <v>-</v>
      </c>
    </row>
    <row r="59" spans="1:16" x14ac:dyDescent="0.25">
      <c r="A59" s="622">
        <f t="shared" si="13"/>
        <v>0</v>
      </c>
      <c r="C59" s="152" t="str" cm="1">
        <f t="array" ref="C59">IFERROR(INDEX('Appraisal Inputs'!$C$33:$C$62, SMALL(IF($L$38='Appraisal Inputs'!$D$33:$D$62, ROW('Appraisal Inputs'!$D$33:$D$62)-32,""), ROW()-39)),"")</f>
        <v/>
      </c>
      <c r="D59" s="153" t="str" cm="1">
        <f t="array" ref="D59">IFERROR(INDEX('Appraisal Inputs'!$E$33:$E$62, SMALL(IF($L$38='Appraisal Inputs'!$D$33:$D$62, ROW('Appraisal Inputs'!$D$33:$D$62)-32,""), ROW()-39)),"")</f>
        <v/>
      </c>
      <c r="E59" s="153" t="str" cm="1">
        <f t="array" ref="E59">IFERROR(INDEX('Appraisal Inputs'!$F$33:$F$62, SMALL(IF($L$38='Appraisal Inputs'!$D$33:$D$62, ROW('Appraisal Inputs'!$D$33:$D$62)-32,""), ROW()-39)),"")</f>
        <v/>
      </c>
      <c r="F59" s="153" t="str" cm="1">
        <f t="array" ref="F59">IFERROR(INDEX('Appraisal Inputs'!$G$33:$G$62, SMALL(IF($L$38='Appraisal Inputs'!$D$33:$D$62, ROW('Appraisal Inputs'!$D$33:$D$62)-32,""), ROW()-39)),"")</f>
        <v/>
      </c>
      <c r="G59" s="153" t="str" cm="1">
        <f t="array" ref="G59">IFERROR(INDEX('Appraisal Inputs'!$H$33:$H$62, SMALL(IF($L$38='Appraisal Inputs'!$D$33:$D$62, ROW('Appraisal Inputs'!$D$33:$D$62)-32,""), ROW()-39)),"")</f>
        <v/>
      </c>
      <c r="H59" s="153" t="str" cm="1">
        <f t="array" ref="H59">IFERROR(INDEX('Appraisal Inputs'!$I$33:$I$62, SMALL(IF($L$38='Appraisal Inputs'!$D$33:$D$62, ROW('Appraisal Inputs'!$D$33:$D$62)-32,""), ROW()-39)),"")</f>
        <v/>
      </c>
      <c r="I59" s="38" t="str" cm="1">
        <f t="array" ref="I59">IFERROR(INDEX('Appraisal Inputs'!$J$33:$J$62, SMALL(IF($L$38='Appraisal Inputs'!$D$33:$D$62, ROW('Appraisal Inputs'!$D$33:$D$62)-32,""), ROW()-39)),"")</f>
        <v/>
      </c>
      <c r="J59" s="154" t="str" cm="1">
        <f t="array" ref="J59">IFERROR(INDEX('Appraisal Inputs'!$L$33:$L$62, SMALL(IF($L$38='Appraisal Inputs'!$D$33:$D$62, ROW('Appraisal Inputs'!$D$33:$D$62)-32,""), ROW()-39)),"")</f>
        <v/>
      </c>
      <c r="K59" s="634"/>
      <c r="L59" s="155" t="str">
        <f t="shared" si="14"/>
        <v>-</v>
      </c>
      <c r="M59" s="155" t="str">
        <f t="shared" si="15"/>
        <v>-</v>
      </c>
      <c r="N59" s="155" t="str">
        <f t="shared" si="16"/>
        <v>-</v>
      </c>
      <c r="O59" s="155" t="str">
        <f t="shared" si="17"/>
        <v>-</v>
      </c>
      <c r="P59" s="155" t="str">
        <f t="shared" si="18"/>
        <v>-</v>
      </c>
    </row>
    <row r="60" spans="1:16" x14ac:dyDescent="0.25">
      <c r="A60" s="622">
        <f t="shared" si="13"/>
        <v>0</v>
      </c>
      <c r="C60" s="152" t="str" cm="1">
        <f t="array" ref="C60">IFERROR(INDEX('Appraisal Inputs'!$C$33:$C$62, SMALL(IF($L$38='Appraisal Inputs'!$D$33:$D$62, ROW('Appraisal Inputs'!$D$33:$D$62)-32,""), ROW()-39)),"")</f>
        <v/>
      </c>
      <c r="D60" s="153" t="str" cm="1">
        <f t="array" ref="D60">IFERROR(INDEX('Appraisal Inputs'!$E$33:$E$62, SMALL(IF($L$38='Appraisal Inputs'!$D$33:$D$62, ROW('Appraisal Inputs'!$D$33:$D$62)-32,""), ROW()-39)),"")</f>
        <v/>
      </c>
      <c r="E60" s="153" t="str" cm="1">
        <f t="array" ref="E60">IFERROR(INDEX('Appraisal Inputs'!$F$33:$F$62, SMALL(IF($L$38='Appraisal Inputs'!$D$33:$D$62, ROW('Appraisal Inputs'!$D$33:$D$62)-32,""), ROW()-39)),"")</f>
        <v/>
      </c>
      <c r="F60" s="153" t="str" cm="1">
        <f t="array" ref="F60">IFERROR(INDEX('Appraisal Inputs'!$G$33:$G$62, SMALL(IF($L$38='Appraisal Inputs'!$D$33:$D$62, ROW('Appraisal Inputs'!$D$33:$D$62)-32,""), ROW()-39)),"")</f>
        <v/>
      </c>
      <c r="G60" s="153" t="str" cm="1">
        <f t="array" ref="G60">IFERROR(INDEX('Appraisal Inputs'!$H$33:$H$62, SMALL(IF($L$38='Appraisal Inputs'!$D$33:$D$62, ROW('Appraisal Inputs'!$D$33:$D$62)-32,""), ROW()-39)),"")</f>
        <v/>
      </c>
      <c r="H60" s="153" t="str" cm="1">
        <f t="array" ref="H60">IFERROR(INDEX('Appraisal Inputs'!$I$33:$I$62, SMALL(IF($L$38='Appraisal Inputs'!$D$33:$D$62, ROW('Appraisal Inputs'!$D$33:$D$62)-32,""), ROW()-39)),"")</f>
        <v/>
      </c>
      <c r="I60" s="38" t="str" cm="1">
        <f t="array" ref="I60">IFERROR(INDEX('Appraisal Inputs'!$J$33:$J$62, SMALL(IF($L$38='Appraisal Inputs'!$D$33:$D$62, ROW('Appraisal Inputs'!$D$33:$D$62)-32,""), ROW()-39)),"")</f>
        <v/>
      </c>
      <c r="J60" s="154" t="str" cm="1">
        <f t="array" ref="J60">IFERROR(INDEX('Appraisal Inputs'!$L$33:$L$62, SMALL(IF($L$38='Appraisal Inputs'!$D$33:$D$62, ROW('Appraisal Inputs'!$D$33:$D$62)-32,""), ROW()-39)),"")</f>
        <v/>
      </c>
      <c r="K60" s="634"/>
      <c r="L60" s="155" t="str">
        <f t="shared" si="14"/>
        <v>-</v>
      </c>
      <c r="M60" s="155" t="str">
        <f t="shared" si="15"/>
        <v>-</v>
      </c>
      <c r="N60" s="155" t="str">
        <f t="shared" si="16"/>
        <v>-</v>
      </c>
      <c r="O60" s="155" t="str">
        <f t="shared" si="17"/>
        <v>-</v>
      </c>
      <c r="P60" s="155" t="str">
        <f t="shared" si="18"/>
        <v>-</v>
      </c>
    </row>
    <row r="61" spans="1:16" x14ac:dyDescent="0.25">
      <c r="A61" s="622">
        <f t="shared" si="13"/>
        <v>0</v>
      </c>
      <c r="C61" s="152" t="str" cm="1">
        <f t="array" ref="C61">IFERROR(INDEX('Appraisal Inputs'!$C$33:$C$62, SMALL(IF($L$38='Appraisal Inputs'!$D$33:$D$62, ROW('Appraisal Inputs'!$D$33:$D$62)-32,""), ROW()-39)),"")</f>
        <v/>
      </c>
      <c r="D61" s="153" t="str" cm="1">
        <f t="array" ref="D61">IFERROR(INDEX('Appraisal Inputs'!$E$33:$E$62, SMALL(IF($L$38='Appraisal Inputs'!$D$33:$D$62, ROW('Appraisal Inputs'!$D$33:$D$62)-32,""), ROW()-39)),"")</f>
        <v/>
      </c>
      <c r="E61" s="153" t="str" cm="1">
        <f t="array" ref="E61">IFERROR(INDEX('Appraisal Inputs'!$F$33:$F$62, SMALL(IF($L$38='Appraisal Inputs'!$D$33:$D$62, ROW('Appraisal Inputs'!$D$33:$D$62)-32,""), ROW()-39)),"")</f>
        <v/>
      </c>
      <c r="F61" s="153" t="str" cm="1">
        <f t="array" ref="F61">IFERROR(INDEX('Appraisal Inputs'!$G$33:$G$62, SMALL(IF($L$38='Appraisal Inputs'!$D$33:$D$62, ROW('Appraisal Inputs'!$D$33:$D$62)-32,""), ROW()-39)),"")</f>
        <v/>
      </c>
      <c r="G61" s="153" t="str" cm="1">
        <f t="array" ref="G61">IFERROR(INDEX('Appraisal Inputs'!$H$33:$H$62, SMALL(IF($L$38='Appraisal Inputs'!$D$33:$D$62, ROW('Appraisal Inputs'!$D$33:$D$62)-32,""), ROW()-39)),"")</f>
        <v/>
      </c>
      <c r="H61" s="153" t="str" cm="1">
        <f t="array" ref="H61">IFERROR(INDEX('Appraisal Inputs'!$I$33:$I$62, SMALL(IF($L$38='Appraisal Inputs'!$D$33:$D$62, ROW('Appraisal Inputs'!$D$33:$D$62)-32,""), ROW()-39)),"")</f>
        <v/>
      </c>
      <c r="I61" s="38" t="str" cm="1">
        <f t="array" ref="I61">IFERROR(INDEX('Appraisal Inputs'!$J$33:$J$62, SMALL(IF($L$38='Appraisal Inputs'!$D$33:$D$62, ROW('Appraisal Inputs'!$D$33:$D$62)-32,""), ROW()-39)),"")</f>
        <v/>
      </c>
      <c r="J61" s="154" t="str" cm="1">
        <f t="array" ref="J61">IFERROR(INDEX('Appraisal Inputs'!$L$33:$L$62, SMALL(IF($L$38='Appraisal Inputs'!$D$33:$D$62, ROW('Appraisal Inputs'!$D$33:$D$62)-32,""), ROW()-39)),"")</f>
        <v/>
      </c>
      <c r="K61" s="634"/>
      <c r="L61" s="155" t="str">
        <f t="shared" si="14"/>
        <v>-</v>
      </c>
      <c r="M61" s="155" t="str">
        <f t="shared" si="15"/>
        <v>-</v>
      </c>
      <c r="N61" s="155" t="str">
        <f t="shared" si="16"/>
        <v>-</v>
      </c>
      <c r="O61" s="155" t="str">
        <f t="shared" si="17"/>
        <v>-</v>
      </c>
      <c r="P61" s="155" t="str">
        <f t="shared" si="18"/>
        <v>-</v>
      </c>
    </row>
    <row r="62" spans="1:16" x14ac:dyDescent="0.25">
      <c r="A62" s="622">
        <f t="shared" si="13"/>
        <v>0</v>
      </c>
      <c r="C62" s="152" t="str" cm="1">
        <f t="array" ref="C62">IFERROR(INDEX('Appraisal Inputs'!$C$33:$C$62, SMALL(IF($L$38='Appraisal Inputs'!$D$33:$D$62, ROW('Appraisal Inputs'!$D$33:$D$62)-32,""), ROW()-39)),"")</f>
        <v/>
      </c>
      <c r="D62" s="153" t="str" cm="1">
        <f t="array" ref="D62">IFERROR(INDEX('Appraisal Inputs'!$E$33:$E$62, SMALL(IF($L$38='Appraisal Inputs'!$D$33:$D$62, ROW('Appraisal Inputs'!$D$33:$D$62)-32,""), ROW()-39)),"")</f>
        <v/>
      </c>
      <c r="E62" s="153" t="str" cm="1">
        <f t="array" ref="E62">IFERROR(INDEX('Appraisal Inputs'!$F$33:$F$62, SMALL(IF($L$38='Appraisal Inputs'!$D$33:$D$62, ROW('Appraisal Inputs'!$D$33:$D$62)-32,""), ROW()-39)),"")</f>
        <v/>
      </c>
      <c r="F62" s="153" t="str" cm="1">
        <f t="array" ref="F62">IFERROR(INDEX('Appraisal Inputs'!$G$33:$G$62, SMALL(IF($L$38='Appraisal Inputs'!$D$33:$D$62, ROW('Appraisal Inputs'!$D$33:$D$62)-32,""), ROW()-39)),"")</f>
        <v/>
      </c>
      <c r="G62" s="153" t="str" cm="1">
        <f t="array" ref="G62">IFERROR(INDEX('Appraisal Inputs'!$H$33:$H$62, SMALL(IF($L$38='Appraisal Inputs'!$D$33:$D$62, ROW('Appraisal Inputs'!$D$33:$D$62)-32,""), ROW()-39)),"")</f>
        <v/>
      </c>
      <c r="H62" s="153" t="str" cm="1">
        <f t="array" ref="H62">IFERROR(INDEX('Appraisal Inputs'!$I$33:$I$62, SMALL(IF($L$38='Appraisal Inputs'!$D$33:$D$62, ROW('Appraisal Inputs'!$D$33:$D$62)-32,""), ROW()-39)),"")</f>
        <v/>
      </c>
      <c r="I62" s="38" t="str" cm="1">
        <f t="array" ref="I62">IFERROR(INDEX('Appraisal Inputs'!$J$33:$J$62, SMALL(IF($L$38='Appraisal Inputs'!$D$33:$D$62, ROW('Appraisal Inputs'!$D$33:$D$62)-32,""), ROW()-39)),"")</f>
        <v/>
      </c>
      <c r="J62" s="154" t="str" cm="1">
        <f t="array" ref="J62">IFERROR(INDEX('Appraisal Inputs'!$L$33:$L$62, SMALL(IF($L$38='Appraisal Inputs'!$D$33:$D$62, ROW('Appraisal Inputs'!$D$33:$D$62)-32,""), ROW()-39)),"")</f>
        <v/>
      </c>
      <c r="K62" s="634"/>
      <c r="L62" s="155" t="str">
        <f t="shared" si="14"/>
        <v>-</v>
      </c>
      <c r="M62" s="155" t="str">
        <f t="shared" si="15"/>
        <v>-</v>
      </c>
      <c r="N62" s="155" t="str">
        <f t="shared" si="16"/>
        <v>-</v>
      </c>
      <c r="O62" s="155" t="str">
        <f t="shared" si="17"/>
        <v>-</v>
      </c>
      <c r="P62" s="155" t="str">
        <f t="shared" si="18"/>
        <v>-</v>
      </c>
    </row>
    <row r="63" spans="1:16" x14ac:dyDescent="0.25">
      <c r="A63" s="622">
        <f t="shared" si="13"/>
        <v>0</v>
      </c>
      <c r="C63" s="152" t="str" cm="1">
        <f t="array" ref="C63">IFERROR(INDEX('Appraisal Inputs'!$C$33:$C$62, SMALL(IF($L$38='Appraisal Inputs'!$D$33:$D$62, ROW('Appraisal Inputs'!$D$33:$D$62)-32,""), ROW()-39)),"")</f>
        <v/>
      </c>
      <c r="D63" s="153" t="str" cm="1">
        <f t="array" ref="D63">IFERROR(INDEX('Appraisal Inputs'!$E$33:$E$62, SMALL(IF($L$38='Appraisal Inputs'!$D$33:$D$62, ROW('Appraisal Inputs'!$D$33:$D$62)-32,""), ROW()-39)),"")</f>
        <v/>
      </c>
      <c r="E63" s="153" t="str" cm="1">
        <f t="array" ref="E63">IFERROR(INDEX('Appraisal Inputs'!$F$33:$F$62, SMALL(IF($L$38='Appraisal Inputs'!$D$33:$D$62, ROW('Appraisal Inputs'!$D$33:$D$62)-32,""), ROW()-39)),"")</f>
        <v/>
      </c>
      <c r="F63" s="153" t="str" cm="1">
        <f t="array" ref="F63">IFERROR(INDEX('Appraisal Inputs'!$G$33:$G$62, SMALL(IF($L$38='Appraisal Inputs'!$D$33:$D$62, ROW('Appraisal Inputs'!$D$33:$D$62)-32,""), ROW()-39)),"")</f>
        <v/>
      </c>
      <c r="G63" s="153" t="str" cm="1">
        <f t="array" ref="G63">IFERROR(INDEX('Appraisal Inputs'!$H$33:$H$62, SMALL(IF($L$38='Appraisal Inputs'!$D$33:$D$62, ROW('Appraisal Inputs'!$D$33:$D$62)-32,""), ROW()-39)),"")</f>
        <v/>
      </c>
      <c r="H63" s="153" t="str" cm="1">
        <f t="array" ref="H63">IFERROR(INDEX('Appraisal Inputs'!$I$33:$I$62, SMALL(IF($L$38='Appraisal Inputs'!$D$33:$D$62, ROW('Appraisal Inputs'!$D$33:$D$62)-32,""), ROW()-39)),"")</f>
        <v/>
      </c>
      <c r="I63" s="38" t="str" cm="1">
        <f t="array" ref="I63">IFERROR(INDEX('Appraisal Inputs'!$J$33:$J$62, SMALL(IF($L$38='Appraisal Inputs'!$D$33:$D$62, ROW('Appraisal Inputs'!$D$33:$D$62)-32,""), ROW()-39)),"")</f>
        <v/>
      </c>
      <c r="J63" s="154" t="str" cm="1">
        <f t="array" ref="J63">IFERROR(INDEX('Appraisal Inputs'!$L$33:$L$62, SMALL(IF($L$38='Appraisal Inputs'!$D$33:$D$62, ROW('Appraisal Inputs'!$D$33:$D$62)-32,""), ROW()-39)),"")</f>
        <v/>
      </c>
      <c r="K63" s="634"/>
      <c r="L63" s="155" t="str">
        <f t="shared" si="14"/>
        <v>-</v>
      </c>
      <c r="M63" s="155" t="str">
        <f t="shared" si="15"/>
        <v>-</v>
      </c>
      <c r="N63" s="155" t="str">
        <f t="shared" si="16"/>
        <v>-</v>
      </c>
      <c r="O63" s="155" t="str">
        <f t="shared" si="17"/>
        <v>-</v>
      </c>
      <c r="P63" s="155" t="str">
        <f t="shared" si="18"/>
        <v>-</v>
      </c>
    </row>
    <row r="64" spans="1:16" x14ac:dyDescent="0.25">
      <c r="A64" s="622">
        <f t="shared" si="13"/>
        <v>0</v>
      </c>
      <c r="C64" s="152" t="str" cm="1">
        <f t="array" ref="C64">IFERROR(INDEX('Appraisal Inputs'!$C$33:$C$62, SMALL(IF($L$38='Appraisal Inputs'!$D$33:$D$62, ROW('Appraisal Inputs'!$D$33:$D$62)-32,""), ROW()-39)),"")</f>
        <v/>
      </c>
      <c r="D64" s="153" t="str" cm="1">
        <f t="array" ref="D64">IFERROR(INDEX('Appraisal Inputs'!$E$33:$E$62, SMALL(IF($L$38='Appraisal Inputs'!$D$33:$D$62, ROW('Appraisal Inputs'!$D$33:$D$62)-32,""), ROW()-39)),"")</f>
        <v/>
      </c>
      <c r="E64" s="153" t="str" cm="1">
        <f t="array" ref="E64">IFERROR(INDEX('Appraisal Inputs'!$F$33:$F$62, SMALL(IF($L$38='Appraisal Inputs'!$D$33:$D$62, ROW('Appraisal Inputs'!$D$33:$D$62)-32,""), ROW()-39)),"")</f>
        <v/>
      </c>
      <c r="F64" s="153" t="str" cm="1">
        <f t="array" ref="F64">IFERROR(INDEX('Appraisal Inputs'!$G$33:$G$62, SMALL(IF($L$38='Appraisal Inputs'!$D$33:$D$62, ROW('Appraisal Inputs'!$D$33:$D$62)-32,""), ROW()-39)),"")</f>
        <v/>
      </c>
      <c r="G64" s="153" t="str" cm="1">
        <f t="array" ref="G64">IFERROR(INDEX('Appraisal Inputs'!$H$33:$H$62, SMALL(IF($L$38='Appraisal Inputs'!$D$33:$D$62, ROW('Appraisal Inputs'!$D$33:$D$62)-32,""), ROW()-39)),"")</f>
        <v/>
      </c>
      <c r="H64" s="153" t="str" cm="1">
        <f t="array" ref="H64">IFERROR(INDEX('Appraisal Inputs'!$I$33:$I$62, SMALL(IF($L$38='Appraisal Inputs'!$D$33:$D$62, ROW('Appraisal Inputs'!$D$33:$D$62)-32,""), ROW()-39)),"")</f>
        <v/>
      </c>
      <c r="I64" s="38" t="str" cm="1">
        <f t="array" ref="I64">IFERROR(INDEX('Appraisal Inputs'!$J$33:$J$62, SMALL(IF($L$38='Appraisal Inputs'!$D$33:$D$62, ROW('Appraisal Inputs'!$D$33:$D$62)-32,""), ROW()-39)),"")</f>
        <v/>
      </c>
      <c r="J64" s="154" t="str" cm="1">
        <f t="array" ref="J64">IFERROR(INDEX('Appraisal Inputs'!$L$33:$L$62, SMALL(IF($L$38='Appraisal Inputs'!$D$33:$D$62, ROW('Appraisal Inputs'!$D$33:$D$62)-32,""), ROW()-39)),"")</f>
        <v/>
      </c>
      <c r="K64" s="634"/>
      <c r="L64" s="155" t="str">
        <f t="shared" si="14"/>
        <v>-</v>
      </c>
      <c r="M64" s="155" t="str">
        <f t="shared" si="15"/>
        <v>-</v>
      </c>
      <c r="N64" s="155" t="str">
        <f t="shared" si="16"/>
        <v>-</v>
      </c>
      <c r="O64" s="155" t="str">
        <f t="shared" si="17"/>
        <v>-</v>
      </c>
      <c r="P64" s="155" t="str">
        <f t="shared" si="18"/>
        <v>-</v>
      </c>
    </row>
    <row r="65" spans="1:16" x14ac:dyDescent="0.25">
      <c r="A65" s="622">
        <f t="shared" si="13"/>
        <v>0</v>
      </c>
      <c r="C65" s="152" t="str" cm="1">
        <f t="array" ref="C65">IFERROR(INDEX('Appraisal Inputs'!$C$33:$C$62, SMALL(IF($L$38='Appraisal Inputs'!$D$33:$D$62, ROW('Appraisal Inputs'!$D$33:$D$62)-32,""), ROW()-39)),"")</f>
        <v/>
      </c>
      <c r="D65" s="153" t="str" cm="1">
        <f t="array" ref="D65">IFERROR(INDEX('Appraisal Inputs'!$E$33:$E$62, SMALL(IF($L$38='Appraisal Inputs'!$D$33:$D$62, ROW('Appraisal Inputs'!$D$33:$D$62)-32,""), ROW()-39)),"")</f>
        <v/>
      </c>
      <c r="E65" s="153" t="str" cm="1">
        <f t="array" ref="E65">IFERROR(INDEX('Appraisal Inputs'!$F$33:$F$62, SMALL(IF($L$38='Appraisal Inputs'!$D$33:$D$62, ROW('Appraisal Inputs'!$D$33:$D$62)-32,""), ROW()-39)),"")</f>
        <v/>
      </c>
      <c r="F65" s="153" t="str" cm="1">
        <f t="array" ref="F65">IFERROR(INDEX('Appraisal Inputs'!$G$33:$G$62, SMALL(IF($L$38='Appraisal Inputs'!$D$33:$D$62, ROW('Appraisal Inputs'!$D$33:$D$62)-32,""), ROW()-39)),"")</f>
        <v/>
      </c>
      <c r="G65" s="153" t="str" cm="1">
        <f t="array" ref="G65">IFERROR(INDEX('Appraisal Inputs'!$H$33:$H$62, SMALL(IF($L$38='Appraisal Inputs'!$D$33:$D$62, ROW('Appraisal Inputs'!$D$33:$D$62)-32,""), ROW()-39)),"")</f>
        <v/>
      </c>
      <c r="H65" s="153" t="str" cm="1">
        <f t="array" ref="H65">IFERROR(INDEX('Appraisal Inputs'!$I$33:$I$62, SMALL(IF($L$38='Appraisal Inputs'!$D$33:$D$62, ROW('Appraisal Inputs'!$D$33:$D$62)-32,""), ROW()-39)),"")</f>
        <v/>
      </c>
      <c r="I65" s="38" t="str" cm="1">
        <f t="array" ref="I65">IFERROR(INDEX('Appraisal Inputs'!$J$33:$J$62, SMALL(IF($L$38='Appraisal Inputs'!$D$33:$D$62, ROW('Appraisal Inputs'!$D$33:$D$62)-32,""), ROW()-39)),"")</f>
        <v/>
      </c>
      <c r="J65" s="154" t="str" cm="1">
        <f t="array" ref="J65">IFERROR(INDEX('Appraisal Inputs'!$L$33:$L$62, SMALL(IF($L$38='Appraisal Inputs'!$D$33:$D$62, ROW('Appraisal Inputs'!$D$33:$D$62)-32,""), ROW()-39)),"")</f>
        <v/>
      </c>
      <c r="K65" s="634"/>
      <c r="L65" s="155" t="str">
        <f t="shared" si="14"/>
        <v>-</v>
      </c>
      <c r="M65" s="155" t="str">
        <f t="shared" si="15"/>
        <v>-</v>
      </c>
      <c r="N65" s="155" t="str">
        <f t="shared" si="16"/>
        <v>-</v>
      </c>
      <c r="O65" s="155" t="str">
        <f t="shared" si="17"/>
        <v>-</v>
      </c>
      <c r="P65" s="155" t="str">
        <f t="shared" si="18"/>
        <v>-</v>
      </c>
    </row>
    <row r="66" spans="1:16" x14ac:dyDescent="0.25">
      <c r="A66" s="622">
        <f t="shared" si="13"/>
        <v>0</v>
      </c>
      <c r="C66" s="152" t="str" cm="1">
        <f t="array" ref="C66">IFERROR(INDEX('Appraisal Inputs'!$C$33:$C$62, SMALL(IF($L$38='Appraisal Inputs'!$D$33:$D$62, ROW('Appraisal Inputs'!$D$33:$D$62)-32,""), ROW()-39)),"")</f>
        <v/>
      </c>
      <c r="D66" s="153" t="str" cm="1">
        <f t="array" ref="D66">IFERROR(INDEX('Appraisal Inputs'!$E$33:$E$62, SMALL(IF($L$38='Appraisal Inputs'!$D$33:$D$62, ROW('Appraisal Inputs'!$D$33:$D$62)-32,""), ROW()-39)),"")</f>
        <v/>
      </c>
      <c r="E66" s="153" t="str" cm="1">
        <f t="array" ref="E66">IFERROR(INDEX('Appraisal Inputs'!$F$33:$F$62, SMALL(IF($L$38='Appraisal Inputs'!$D$33:$D$62, ROW('Appraisal Inputs'!$D$33:$D$62)-32,""), ROW()-39)),"")</f>
        <v/>
      </c>
      <c r="F66" s="153" t="str" cm="1">
        <f t="array" ref="F66">IFERROR(INDEX('Appraisal Inputs'!$G$33:$G$62, SMALL(IF($L$38='Appraisal Inputs'!$D$33:$D$62, ROW('Appraisal Inputs'!$D$33:$D$62)-32,""), ROW()-39)),"")</f>
        <v/>
      </c>
      <c r="G66" s="153" t="str" cm="1">
        <f t="array" ref="G66">IFERROR(INDEX('Appraisal Inputs'!$H$33:$H$62, SMALL(IF($L$38='Appraisal Inputs'!$D$33:$D$62, ROW('Appraisal Inputs'!$D$33:$D$62)-32,""), ROW()-39)),"")</f>
        <v/>
      </c>
      <c r="H66" s="153" t="str" cm="1">
        <f t="array" ref="H66">IFERROR(INDEX('Appraisal Inputs'!$I$33:$I$62, SMALL(IF($L$38='Appraisal Inputs'!$D$33:$D$62, ROW('Appraisal Inputs'!$D$33:$D$62)-32,""), ROW()-39)),"")</f>
        <v/>
      </c>
      <c r="I66" s="38" t="str" cm="1">
        <f t="array" ref="I66">IFERROR(INDEX('Appraisal Inputs'!$J$33:$J$62, SMALL(IF($L$38='Appraisal Inputs'!$D$33:$D$62, ROW('Appraisal Inputs'!$D$33:$D$62)-32,""), ROW()-39)),"")</f>
        <v/>
      </c>
      <c r="J66" s="154" t="str" cm="1">
        <f t="array" ref="J66">IFERROR(INDEX('Appraisal Inputs'!$L$33:$L$62, SMALL(IF($L$38='Appraisal Inputs'!$D$33:$D$62, ROW('Appraisal Inputs'!$D$33:$D$62)-32,""), ROW()-39)),"")</f>
        <v/>
      </c>
      <c r="K66" s="634"/>
      <c r="L66" s="155" t="str">
        <f t="shared" si="14"/>
        <v>-</v>
      </c>
      <c r="M66" s="155" t="str">
        <f t="shared" si="15"/>
        <v>-</v>
      </c>
      <c r="N66" s="155" t="str">
        <f t="shared" si="16"/>
        <v>-</v>
      </c>
      <c r="O66" s="155" t="str">
        <f t="shared" si="17"/>
        <v>-</v>
      </c>
      <c r="P66" s="155" t="str">
        <f t="shared" si="18"/>
        <v>-</v>
      </c>
    </row>
    <row r="67" spans="1:16" x14ac:dyDescent="0.25">
      <c r="A67" s="622">
        <f t="shared" si="13"/>
        <v>0</v>
      </c>
      <c r="C67" s="152" t="str" cm="1">
        <f t="array" ref="C67">IFERROR(INDEX('Appraisal Inputs'!$C$33:$C$62, SMALL(IF($L$38='Appraisal Inputs'!$D$33:$D$62, ROW('Appraisal Inputs'!$D$33:$D$62)-32,""), ROW()-39)),"")</f>
        <v/>
      </c>
      <c r="D67" s="153" t="str" cm="1">
        <f t="array" ref="D67">IFERROR(INDEX('Appraisal Inputs'!$E$33:$E$62, SMALL(IF($L$38='Appraisal Inputs'!$D$33:$D$62, ROW('Appraisal Inputs'!$D$33:$D$62)-32,""), ROW()-39)),"")</f>
        <v/>
      </c>
      <c r="E67" s="153" t="str" cm="1">
        <f t="array" ref="E67">IFERROR(INDEX('Appraisal Inputs'!$F$33:$F$62, SMALL(IF($L$38='Appraisal Inputs'!$D$33:$D$62, ROW('Appraisal Inputs'!$D$33:$D$62)-32,""), ROW()-39)),"")</f>
        <v/>
      </c>
      <c r="F67" s="153" t="str" cm="1">
        <f t="array" ref="F67">IFERROR(INDEX('Appraisal Inputs'!$G$33:$G$62, SMALL(IF($L$38='Appraisal Inputs'!$D$33:$D$62, ROW('Appraisal Inputs'!$D$33:$D$62)-32,""), ROW()-39)),"")</f>
        <v/>
      </c>
      <c r="G67" s="153" t="str" cm="1">
        <f t="array" ref="G67">IFERROR(INDEX('Appraisal Inputs'!$H$33:$H$62, SMALL(IF($L$38='Appraisal Inputs'!$D$33:$D$62, ROW('Appraisal Inputs'!$D$33:$D$62)-32,""), ROW()-39)),"")</f>
        <v/>
      </c>
      <c r="H67" s="153" t="str" cm="1">
        <f t="array" ref="H67">IFERROR(INDEX('Appraisal Inputs'!$I$33:$I$62, SMALL(IF($L$38='Appraisal Inputs'!$D$33:$D$62, ROW('Appraisal Inputs'!$D$33:$D$62)-32,""), ROW()-39)),"")</f>
        <v/>
      </c>
      <c r="I67" s="38" t="str" cm="1">
        <f t="array" ref="I67">IFERROR(INDEX('Appraisal Inputs'!$J$33:$J$62, SMALL(IF($L$38='Appraisal Inputs'!$D$33:$D$62, ROW('Appraisal Inputs'!$D$33:$D$62)-32,""), ROW()-39)),"")</f>
        <v/>
      </c>
      <c r="J67" s="154" t="str" cm="1">
        <f t="array" ref="J67">IFERROR(INDEX('Appraisal Inputs'!$L$33:$L$62, SMALL(IF($L$38='Appraisal Inputs'!$D$33:$D$62, ROW('Appraisal Inputs'!$D$33:$D$62)-32,""), ROW()-39)),"")</f>
        <v/>
      </c>
      <c r="K67" s="634"/>
      <c r="L67" s="155" t="str">
        <f t="shared" si="14"/>
        <v>-</v>
      </c>
      <c r="M67" s="155" t="str">
        <f t="shared" si="15"/>
        <v>-</v>
      </c>
      <c r="N67" s="155" t="str">
        <f t="shared" si="16"/>
        <v>-</v>
      </c>
      <c r="O67" s="155" t="str">
        <f t="shared" si="17"/>
        <v>-</v>
      </c>
      <c r="P67" s="155" t="str">
        <f t="shared" si="18"/>
        <v>-</v>
      </c>
    </row>
    <row r="68" spans="1:16" x14ac:dyDescent="0.25">
      <c r="A68" s="622">
        <f t="shared" si="13"/>
        <v>0</v>
      </c>
      <c r="C68" s="152" t="str" cm="1">
        <f t="array" ref="C68">IFERROR(INDEX('Appraisal Inputs'!$C$33:$C$62, SMALL(IF($L$38='Appraisal Inputs'!$D$33:$D$62, ROW('Appraisal Inputs'!$D$33:$D$62)-32,""), ROW()-39)),"")</f>
        <v/>
      </c>
      <c r="D68" s="153" t="str" cm="1">
        <f t="array" ref="D68">IFERROR(INDEX('Appraisal Inputs'!$E$33:$E$62, SMALL(IF($L$38='Appraisal Inputs'!$D$33:$D$62, ROW('Appraisal Inputs'!$D$33:$D$62)-32,""), ROW()-39)),"")</f>
        <v/>
      </c>
      <c r="E68" s="153" t="str" cm="1">
        <f t="array" ref="E68">IFERROR(INDEX('Appraisal Inputs'!$F$33:$F$62, SMALL(IF($L$38='Appraisal Inputs'!$D$33:$D$62, ROW('Appraisal Inputs'!$D$33:$D$62)-32,""), ROW()-39)),"")</f>
        <v/>
      </c>
      <c r="F68" s="153" t="str" cm="1">
        <f t="array" ref="F68">IFERROR(INDEX('Appraisal Inputs'!$G$33:$G$62, SMALL(IF($L$38='Appraisal Inputs'!$D$33:$D$62, ROW('Appraisal Inputs'!$D$33:$D$62)-32,""), ROW()-39)),"")</f>
        <v/>
      </c>
      <c r="G68" s="153" t="str" cm="1">
        <f t="array" ref="G68">IFERROR(INDEX('Appraisal Inputs'!$H$33:$H$62, SMALL(IF($L$38='Appraisal Inputs'!$D$33:$D$62, ROW('Appraisal Inputs'!$D$33:$D$62)-32,""), ROW()-39)),"")</f>
        <v/>
      </c>
      <c r="H68" s="153" t="str" cm="1">
        <f t="array" ref="H68">IFERROR(INDEX('Appraisal Inputs'!$I$33:$I$62, SMALL(IF($L$38='Appraisal Inputs'!$D$33:$D$62, ROW('Appraisal Inputs'!$D$33:$D$62)-32,""), ROW()-39)),"")</f>
        <v/>
      </c>
      <c r="I68" s="38" t="str" cm="1">
        <f t="array" ref="I68">IFERROR(INDEX('Appraisal Inputs'!$J$33:$J$62, SMALL(IF($L$38='Appraisal Inputs'!$D$33:$D$62, ROW('Appraisal Inputs'!$D$33:$D$62)-32,""), ROW()-39)),"")</f>
        <v/>
      </c>
      <c r="J68" s="154" t="str" cm="1">
        <f t="array" ref="J68">IFERROR(INDEX('Appraisal Inputs'!$L$33:$L$62, SMALL(IF($L$38='Appraisal Inputs'!$D$33:$D$62, ROW('Appraisal Inputs'!$D$33:$D$62)-32,""), ROW()-39)),"")</f>
        <v/>
      </c>
      <c r="K68" s="634"/>
      <c r="L68" s="155" t="str">
        <f t="shared" si="14"/>
        <v>-</v>
      </c>
      <c r="M68" s="155" t="str">
        <f t="shared" si="15"/>
        <v>-</v>
      </c>
      <c r="N68" s="155" t="str">
        <f t="shared" si="16"/>
        <v>-</v>
      </c>
      <c r="O68" s="155" t="str">
        <f t="shared" si="17"/>
        <v>-</v>
      </c>
      <c r="P68" s="155" t="str">
        <f t="shared" si="18"/>
        <v>-</v>
      </c>
    </row>
    <row r="69" spans="1:16" ht="15.75" thickBot="1" x14ac:dyDescent="0.3">
      <c r="A69" s="622">
        <f t="shared" si="13"/>
        <v>0</v>
      </c>
      <c r="C69" s="156" t="str" cm="1">
        <f t="array" ref="C69">IFERROR(INDEX('Appraisal Inputs'!$C$33:$C$62, SMALL(IF($L$38='Appraisal Inputs'!$D$33:$D$62, ROW('Appraisal Inputs'!$D$33:$D$62)-32,""), ROW()-39)),"")</f>
        <v/>
      </c>
      <c r="D69" s="157" t="str" cm="1">
        <f t="array" ref="D69">IFERROR(INDEX('Appraisal Inputs'!$E$33:$E$62, SMALL(IF($L$38='Appraisal Inputs'!$D$33:$D$62, ROW('Appraisal Inputs'!$D$33:$D$62)-32,""), ROW()-39)),"")</f>
        <v/>
      </c>
      <c r="E69" s="157" t="str" cm="1">
        <f t="array" ref="E69">IFERROR(INDEX('Appraisal Inputs'!$F$33:$F$62, SMALL(IF($L$38='Appraisal Inputs'!$D$33:$D$62, ROW('Appraisal Inputs'!$D$33:$D$62)-32,""), ROW()-39)),"")</f>
        <v/>
      </c>
      <c r="F69" s="157" t="str" cm="1">
        <f t="array" ref="F69">IFERROR(INDEX('Appraisal Inputs'!$G$33:$G$62, SMALL(IF($L$38='Appraisal Inputs'!$D$33:$D$62, ROW('Appraisal Inputs'!$D$33:$D$62)-32,""), ROW()-39)),"")</f>
        <v/>
      </c>
      <c r="G69" s="157" t="str" cm="1">
        <f t="array" ref="G69">IFERROR(INDEX('Appraisal Inputs'!$H$33:$H$62, SMALL(IF($L$38='Appraisal Inputs'!$D$33:$D$62, ROW('Appraisal Inputs'!$D$33:$D$62)-32,""), ROW()-39)),"")</f>
        <v/>
      </c>
      <c r="H69" s="157" t="str" cm="1">
        <f t="array" ref="H69">IFERROR(INDEX('Appraisal Inputs'!$I$33:$I$62, SMALL(IF($L$38='Appraisal Inputs'!$D$33:$D$62, ROW('Appraisal Inputs'!$D$33:$D$62)-32,""), ROW()-39)),"")</f>
        <v/>
      </c>
      <c r="I69" s="603" t="str" cm="1">
        <f t="array" ref="I69">IFERROR(INDEX('Appraisal Inputs'!$J$33:$J$62, SMALL(IF($L$38='Appraisal Inputs'!$D$33:$D$62, ROW('Appraisal Inputs'!$D$33:$D$62)-32,""), ROW()-39)),"")</f>
        <v/>
      </c>
      <c r="J69" s="158" t="str" cm="1">
        <f t="array" ref="J69">IFERROR(INDEX('Appraisal Inputs'!$L$33:$L$62, SMALL(IF($L$38='Appraisal Inputs'!$D$33:$D$62, ROW('Appraisal Inputs'!$D$33:$D$62)-32,""), ROW()-39)),"")</f>
        <v/>
      </c>
      <c r="K69" s="634"/>
      <c r="L69" s="155" t="str">
        <f t="shared" si="14"/>
        <v>-</v>
      </c>
      <c r="M69" s="155" t="str">
        <f t="shared" si="15"/>
        <v>-</v>
      </c>
      <c r="N69" s="155" t="str">
        <f t="shared" si="16"/>
        <v>-</v>
      </c>
      <c r="O69" s="155" t="str">
        <f t="shared" si="17"/>
        <v>-</v>
      </c>
      <c r="P69" s="155" t="str">
        <f t="shared" si="18"/>
        <v>-</v>
      </c>
    </row>
    <row r="70" spans="1:16" ht="15.75" thickTop="1" x14ac:dyDescent="0.25">
      <c r="A70" s="622">
        <f>A38</f>
        <v>0</v>
      </c>
      <c r="C70" s="635" t="s">
        <v>282</v>
      </c>
      <c r="D70" s="631" t="str">
        <f>IF(SUM(D40:D69)=0,"-",SUM(D40:D69))</f>
        <v>-</v>
      </c>
      <c r="E70" s="631" t="str">
        <f>IF(SUM(E40:E69)=0,"-",SUM(E40:E69))</f>
        <v>-</v>
      </c>
      <c r="F70" s="631" t="str">
        <f>IF(SUM(F40:F69)=0,"-",SUM(F40:F69))</f>
        <v>-</v>
      </c>
      <c r="G70" s="631" t="str">
        <f>IF(SUM(G40:G69)=0,"-",SUM(G40:G69))</f>
        <v>-</v>
      </c>
      <c r="H70" s="513"/>
      <c r="I70" s="631" t="str">
        <f>IF(P70=0,"-",P70)</f>
        <v>-</v>
      </c>
      <c r="J70" s="852" t="str">
        <f>IF(ISBLANK('Appraisal Inputs'!L65),"",'Appraisal Inputs'!L65)</f>
        <v/>
      </c>
      <c r="K70" s="634"/>
      <c r="L70" s="161" t="str">
        <f>IF(SUM(L40:L69)=0,"-",SUM(L40:L69))</f>
        <v>-</v>
      </c>
      <c r="M70" s="161" t="str">
        <f>IF(SUM(M40:M69)=0,"-",SUM(M40:M69))</f>
        <v>-</v>
      </c>
      <c r="N70" s="161" t="str">
        <f>IF(SUM(N40:N69)=0,"-",SUM(N40:N69))</f>
        <v>-</v>
      </c>
      <c r="O70" s="161" t="str">
        <f>IF(SUM(O40:O69)=0,"-",SUM(O40:O69))</f>
        <v>-</v>
      </c>
      <c r="P70" s="161" t="str">
        <f>IF(SUM(P40:P69)=0,"-",SUM(P40:P69))</f>
        <v>-</v>
      </c>
    </row>
    <row r="71" spans="1:16" ht="15.75" thickBot="1" x14ac:dyDescent="0.3">
      <c r="A71" s="622">
        <f>A38</f>
        <v>0</v>
      </c>
      <c r="C71" s="162" t="s">
        <v>283</v>
      </c>
      <c r="D71" s="163"/>
      <c r="E71" s="164"/>
      <c r="F71" s="164"/>
      <c r="G71" s="164"/>
      <c r="H71" s="633"/>
      <c r="I71" s="166" t="str">
        <f>IF(I70="-","-",I70/F70)</f>
        <v>-</v>
      </c>
      <c r="J71" s="632"/>
      <c r="K71" s="634"/>
      <c r="L71" s="86" t="s">
        <v>422</v>
      </c>
    </row>
    <row r="72" spans="1:16" ht="15.75" thickBot="1" x14ac:dyDescent="0.3">
      <c r="A72" s="622">
        <f>A73</f>
        <v>0</v>
      </c>
      <c r="C72" s="728"/>
      <c r="D72" s="728"/>
      <c r="E72" s="728"/>
      <c r="F72" s="728"/>
      <c r="G72" s="728"/>
      <c r="H72" s="728"/>
      <c r="I72" s="728"/>
      <c r="J72" s="728"/>
    </row>
    <row r="73" spans="1:16" x14ac:dyDescent="0.25">
      <c r="A73" s="622">
        <f>IF(D105="-",0,1)</f>
        <v>0</v>
      </c>
      <c r="C73" s="172" t="s">
        <v>411</v>
      </c>
      <c r="D73" s="52" t="s">
        <v>163</v>
      </c>
      <c r="E73" s="51"/>
      <c r="F73" s="52" t="s">
        <v>164</v>
      </c>
      <c r="G73" s="51"/>
      <c r="H73" s="146"/>
      <c r="I73" s="147"/>
      <c r="J73" s="110"/>
      <c r="K73" s="634"/>
      <c r="L73" s="522" t="s">
        <v>139</v>
      </c>
      <c r="M73" s="523"/>
      <c r="N73" s="523"/>
      <c r="O73" s="523"/>
      <c r="P73" s="148"/>
    </row>
    <row r="74" spans="1:16" ht="26.25" x14ac:dyDescent="0.25">
      <c r="A74" s="622">
        <f>A73</f>
        <v>0</v>
      </c>
      <c r="C74" s="53" t="s">
        <v>40</v>
      </c>
      <c r="D74" s="170" t="s">
        <v>42</v>
      </c>
      <c r="E74" s="171" t="s">
        <v>273</v>
      </c>
      <c r="F74" s="171" t="s">
        <v>42</v>
      </c>
      <c r="G74" s="171" t="s">
        <v>273</v>
      </c>
      <c r="H74" s="149" t="s">
        <v>274</v>
      </c>
      <c r="I74" s="149" t="s">
        <v>277</v>
      </c>
      <c r="J74" s="150" t="s">
        <v>144</v>
      </c>
      <c r="K74" s="634"/>
      <c r="L74" s="167" t="s">
        <v>417</v>
      </c>
      <c r="M74" s="167" t="s">
        <v>418</v>
      </c>
      <c r="N74" s="167" t="s">
        <v>419</v>
      </c>
      <c r="O74" s="167" t="s">
        <v>420</v>
      </c>
      <c r="P74" s="151" t="s">
        <v>278</v>
      </c>
    </row>
    <row r="75" spans="1:16" x14ac:dyDescent="0.25">
      <c r="A75" s="622">
        <f t="shared" ref="A75:A104" si="24">IF(E75="",0,1)</f>
        <v>0</v>
      </c>
      <c r="C75" s="152" t="str" cm="1">
        <f t="array" ref="C75">IFERROR(INDEX('Appraisal Inputs'!$C$33:$C$62, SMALL(IF($L$73='Appraisal Inputs'!$D$33:$D$62, ROW('Appraisal Inputs'!$D$33:$D$62)-32,""), ROW()-74)),"")</f>
        <v/>
      </c>
      <c r="D75" s="153" t="str" cm="1">
        <f t="array" ref="D75">IFERROR(INDEX('Appraisal Inputs'!$E$33:$E$62, SMALL(IF($L$73='Appraisal Inputs'!$D$33:$D$62, ROW('Appraisal Inputs'!$D$33:$D$62)-32,""), ROW()-74)),"")</f>
        <v/>
      </c>
      <c r="E75" s="153" t="str" cm="1">
        <f t="array" ref="E75">IFERROR(INDEX('Appraisal Inputs'!$F$33:$F$62, SMALL(IF($L$73='Appraisal Inputs'!$D$33:$D$62, ROW('Appraisal Inputs'!$D$33:$D$62)-32,""), ROW()-74)),"")</f>
        <v/>
      </c>
      <c r="F75" s="153" t="str" cm="1">
        <f t="array" ref="F75">IFERROR(INDEX('Appraisal Inputs'!$G$33:$G$62, SMALL(IF($L$73='Appraisal Inputs'!$D$33:$D$62, ROW('Appraisal Inputs'!$D$33:$D$62)-32,""), ROW()-74)),"")</f>
        <v/>
      </c>
      <c r="G75" s="153" t="str" cm="1">
        <f t="array" ref="G75">IFERROR(INDEX('Appraisal Inputs'!$H$33:$H$62, SMALL(IF($L$73='Appraisal Inputs'!$D$33:$D$62, ROW('Appraisal Inputs'!$D$33:$D$62)-32,""), ROW()-74)),"")</f>
        <v/>
      </c>
      <c r="H75" s="153" t="str" cm="1">
        <f t="array" ref="H75">IFERROR(INDEX('Appraisal Inputs'!$I$33:$I$62, SMALL(IF($L$73='Appraisal Inputs'!$D$33:$D$62, ROW('Appraisal Inputs'!$D$33:$D$62)-32,""), ROW()-74)),"")</f>
        <v/>
      </c>
      <c r="I75" s="38" t="str" cm="1">
        <f t="array" ref="I75">IFERROR(INDEX('Appraisal Inputs'!$J$33:$J$62, SMALL(IF($L$73='Appraisal Inputs'!$D$33:$D$62, ROW('Appraisal Inputs'!$D$33:$D$62)-32,""), ROW()-74)),"")</f>
        <v/>
      </c>
      <c r="J75" s="154" t="str" cm="1">
        <f t="array" ref="J75">IFERROR(INDEX('Appraisal Inputs'!$L$33:$L$62, SMALL(IF($L$73='Appraisal Inputs'!$D$33:$D$62, ROW('Appraisal Inputs'!$D$33:$D$62)-32,""), ROW()-74)),"")</f>
        <v/>
      </c>
      <c r="K75" s="634"/>
      <c r="L75" s="155" t="str">
        <f t="shared" ref="L75:L92" si="25">IFERROR(E75*365,"-")</f>
        <v>-</v>
      </c>
      <c r="M75" s="155" t="str">
        <f t="shared" ref="M75:M92" si="26">IFERROR(D75*365,"-")</f>
        <v>-</v>
      </c>
      <c r="N75" s="155" t="str">
        <f t="shared" ref="N75:N92" si="27">IFERROR(E75*12,"-")</f>
        <v>-</v>
      </c>
      <c r="O75" s="155" t="str">
        <f t="shared" ref="O75:O92" si="28">IFERROR(D75*12,"-")</f>
        <v>-</v>
      </c>
      <c r="P75" s="155" t="str">
        <f t="shared" ref="P75:P92" si="29">IFERROR(F75*I75,"-")</f>
        <v>-</v>
      </c>
    </row>
    <row r="76" spans="1:16" x14ac:dyDescent="0.25">
      <c r="A76" s="622">
        <f t="shared" si="24"/>
        <v>0</v>
      </c>
      <c r="C76" s="152" t="str" cm="1">
        <f t="array" ref="C76">IFERROR(INDEX('Appraisal Inputs'!$C$33:$C$62, SMALL(IF($L$73='Appraisal Inputs'!$D$33:$D$62, ROW('Appraisal Inputs'!$D$33:$D$62)-32,""), ROW()-74)),"")</f>
        <v/>
      </c>
      <c r="D76" s="153" t="str" cm="1">
        <f t="array" ref="D76">IFERROR(INDEX('Appraisal Inputs'!$E$33:$E$62, SMALL(IF($L$73='Appraisal Inputs'!$D$33:$D$62, ROW('Appraisal Inputs'!$D$33:$D$62)-32,""), ROW()-74)),"")</f>
        <v/>
      </c>
      <c r="E76" s="153" t="str" cm="1">
        <f t="array" ref="E76">IFERROR(INDEX('Appraisal Inputs'!$F$33:$F$62, SMALL(IF($L$73='Appraisal Inputs'!$D$33:$D$62, ROW('Appraisal Inputs'!$D$33:$D$62)-32,""), ROW()-74)),"")</f>
        <v/>
      </c>
      <c r="F76" s="153" t="str" cm="1">
        <f t="array" ref="F76">IFERROR(INDEX('Appraisal Inputs'!$G$33:$G$62, SMALL(IF($L$73='Appraisal Inputs'!$D$33:$D$62, ROW('Appraisal Inputs'!$D$33:$D$62)-32,""), ROW()-74)),"")</f>
        <v/>
      </c>
      <c r="G76" s="153" t="str" cm="1">
        <f t="array" ref="G76">IFERROR(INDEX('Appraisal Inputs'!$H$33:$H$62, SMALL(IF($L$73='Appraisal Inputs'!$D$33:$D$62, ROW('Appraisal Inputs'!$D$33:$D$62)-32,""), ROW()-74)),"")</f>
        <v/>
      </c>
      <c r="H76" s="153" t="str" cm="1">
        <f t="array" ref="H76">IFERROR(INDEX('Appraisal Inputs'!$I$33:$I$62, SMALL(IF($L$73='Appraisal Inputs'!$D$33:$D$62, ROW('Appraisal Inputs'!$D$33:$D$62)-32,""), ROW()-74)),"")</f>
        <v/>
      </c>
      <c r="I76" s="38" t="str" cm="1">
        <f t="array" ref="I76">IFERROR(INDEX('Appraisal Inputs'!$J$33:$J$62, SMALL(IF($L$73='Appraisal Inputs'!$D$33:$D$62, ROW('Appraisal Inputs'!$D$33:$D$62)-32,""), ROW()-74)),"")</f>
        <v/>
      </c>
      <c r="J76" s="154" t="str" cm="1">
        <f t="array" ref="J76">IFERROR(INDEX('Appraisal Inputs'!$L$33:$L$62, SMALL(IF($L$73='Appraisal Inputs'!$D$33:$D$62, ROW('Appraisal Inputs'!$D$33:$D$62)-32,""), ROW()-74)),"")</f>
        <v/>
      </c>
      <c r="K76" s="634"/>
      <c r="L76" s="155" t="str">
        <f t="shared" si="25"/>
        <v>-</v>
      </c>
      <c r="M76" s="155" t="str">
        <f t="shared" si="26"/>
        <v>-</v>
      </c>
      <c r="N76" s="155" t="str">
        <f t="shared" si="27"/>
        <v>-</v>
      </c>
      <c r="O76" s="155" t="str">
        <f t="shared" si="28"/>
        <v>-</v>
      </c>
      <c r="P76" s="155" t="str">
        <f t="shared" si="29"/>
        <v>-</v>
      </c>
    </row>
    <row r="77" spans="1:16" x14ac:dyDescent="0.25">
      <c r="A77" s="622">
        <f t="shared" si="24"/>
        <v>0</v>
      </c>
      <c r="C77" s="152" t="str" cm="1">
        <f t="array" ref="C77">IFERROR(INDEX('Appraisal Inputs'!$C$33:$C$62, SMALL(IF($L$73='Appraisal Inputs'!$D$33:$D$62, ROW('Appraisal Inputs'!$D$33:$D$62)-32,""), ROW()-74)),"")</f>
        <v/>
      </c>
      <c r="D77" s="153" t="str" cm="1">
        <f t="array" ref="D77">IFERROR(INDEX('Appraisal Inputs'!$E$33:$E$62, SMALL(IF($L$73='Appraisal Inputs'!$D$33:$D$62, ROW('Appraisal Inputs'!$D$33:$D$62)-32,""), ROW()-74)),"")</f>
        <v/>
      </c>
      <c r="E77" s="153" t="str" cm="1">
        <f t="array" ref="E77">IFERROR(INDEX('Appraisal Inputs'!$F$33:$F$62, SMALL(IF($L$73='Appraisal Inputs'!$D$33:$D$62, ROW('Appraisal Inputs'!$D$33:$D$62)-32,""), ROW()-74)),"")</f>
        <v/>
      </c>
      <c r="F77" s="153" t="str" cm="1">
        <f t="array" ref="F77">IFERROR(INDEX('Appraisal Inputs'!$G$33:$G$62, SMALL(IF($L$73='Appraisal Inputs'!$D$33:$D$62, ROW('Appraisal Inputs'!$D$33:$D$62)-32,""), ROW()-74)),"")</f>
        <v/>
      </c>
      <c r="G77" s="153" t="str" cm="1">
        <f t="array" ref="G77">IFERROR(INDEX('Appraisal Inputs'!$H$33:$H$62, SMALL(IF($L$73='Appraisal Inputs'!$D$33:$D$62, ROW('Appraisal Inputs'!$D$33:$D$62)-32,""), ROW()-74)),"")</f>
        <v/>
      </c>
      <c r="H77" s="153" t="str" cm="1">
        <f t="array" ref="H77">IFERROR(INDEX('Appraisal Inputs'!$I$33:$I$62, SMALL(IF($L$73='Appraisal Inputs'!$D$33:$D$62, ROW('Appraisal Inputs'!$D$33:$D$62)-32,""), ROW()-74)),"")</f>
        <v/>
      </c>
      <c r="I77" s="38" t="str" cm="1">
        <f t="array" ref="I77">IFERROR(INDEX('Appraisal Inputs'!$J$33:$J$62, SMALL(IF($L$73='Appraisal Inputs'!$D$33:$D$62, ROW('Appraisal Inputs'!$D$33:$D$62)-32,""), ROW()-74)),"")</f>
        <v/>
      </c>
      <c r="J77" s="154" t="str" cm="1">
        <f t="array" ref="J77">IFERROR(INDEX('Appraisal Inputs'!$L$33:$L$62, SMALL(IF($L$73='Appraisal Inputs'!$D$33:$D$62, ROW('Appraisal Inputs'!$D$33:$D$62)-32,""), ROW()-74)),"")</f>
        <v/>
      </c>
      <c r="K77" s="634"/>
      <c r="L77" s="155" t="str">
        <f t="shared" si="25"/>
        <v>-</v>
      </c>
      <c r="M77" s="155" t="str">
        <f t="shared" si="26"/>
        <v>-</v>
      </c>
      <c r="N77" s="155" t="str">
        <f t="shared" si="27"/>
        <v>-</v>
      </c>
      <c r="O77" s="155" t="str">
        <f t="shared" si="28"/>
        <v>-</v>
      </c>
      <c r="P77" s="155" t="str">
        <f t="shared" si="29"/>
        <v>-</v>
      </c>
    </row>
    <row r="78" spans="1:16" x14ac:dyDescent="0.25">
      <c r="A78" s="622">
        <f t="shared" si="24"/>
        <v>0</v>
      </c>
      <c r="C78" s="152" t="str" cm="1">
        <f t="array" ref="C78">IFERROR(INDEX('Appraisal Inputs'!$C$33:$C$62, SMALL(IF($L$73='Appraisal Inputs'!$D$33:$D$62, ROW('Appraisal Inputs'!$D$33:$D$62)-32,""), ROW()-74)),"")</f>
        <v/>
      </c>
      <c r="D78" s="153" t="str" cm="1">
        <f t="array" ref="D78">IFERROR(INDEX('Appraisal Inputs'!$E$33:$E$62, SMALL(IF($L$73='Appraisal Inputs'!$D$33:$D$62, ROW('Appraisal Inputs'!$D$33:$D$62)-32,""), ROW()-74)),"")</f>
        <v/>
      </c>
      <c r="E78" s="153" t="str" cm="1">
        <f t="array" ref="E78">IFERROR(INDEX('Appraisal Inputs'!$F$33:$F$62, SMALL(IF($L$73='Appraisal Inputs'!$D$33:$D$62, ROW('Appraisal Inputs'!$D$33:$D$62)-32,""), ROW()-74)),"")</f>
        <v/>
      </c>
      <c r="F78" s="153" t="str" cm="1">
        <f t="array" ref="F78">IFERROR(INDEX('Appraisal Inputs'!$G$33:$G$62, SMALL(IF($L$73='Appraisal Inputs'!$D$33:$D$62, ROW('Appraisal Inputs'!$D$33:$D$62)-32,""), ROW()-74)),"")</f>
        <v/>
      </c>
      <c r="G78" s="153" t="str" cm="1">
        <f t="array" ref="G78">IFERROR(INDEX('Appraisal Inputs'!$H$33:$H$62, SMALL(IF($L$73='Appraisal Inputs'!$D$33:$D$62, ROW('Appraisal Inputs'!$D$33:$D$62)-32,""), ROW()-74)),"")</f>
        <v/>
      </c>
      <c r="H78" s="153" t="str" cm="1">
        <f t="array" ref="H78">IFERROR(INDEX('Appraisal Inputs'!$I$33:$I$62, SMALL(IF($L$73='Appraisal Inputs'!$D$33:$D$62, ROW('Appraisal Inputs'!$D$33:$D$62)-32,""), ROW()-74)),"")</f>
        <v/>
      </c>
      <c r="I78" s="38" t="str" cm="1">
        <f t="array" ref="I78">IFERROR(INDEX('Appraisal Inputs'!$J$33:$J$62, SMALL(IF($L$73='Appraisal Inputs'!$D$33:$D$62, ROW('Appraisal Inputs'!$D$33:$D$62)-32,""), ROW()-74)),"")</f>
        <v/>
      </c>
      <c r="J78" s="154" t="str" cm="1">
        <f t="array" ref="J78">IFERROR(INDEX('Appraisal Inputs'!$L$33:$L$62, SMALL(IF($L$73='Appraisal Inputs'!$D$33:$D$62, ROW('Appraisal Inputs'!$D$33:$D$62)-32,""), ROW()-74)),"")</f>
        <v/>
      </c>
      <c r="K78" s="634"/>
      <c r="L78" s="155" t="str">
        <f t="shared" si="25"/>
        <v>-</v>
      </c>
      <c r="M78" s="155" t="str">
        <f t="shared" si="26"/>
        <v>-</v>
      </c>
      <c r="N78" s="155" t="str">
        <f t="shared" si="27"/>
        <v>-</v>
      </c>
      <c r="O78" s="155" t="str">
        <f t="shared" si="28"/>
        <v>-</v>
      </c>
      <c r="P78" s="155" t="str">
        <f t="shared" si="29"/>
        <v>-</v>
      </c>
    </row>
    <row r="79" spans="1:16" x14ac:dyDescent="0.25">
      <c r="A79" s="622">
        <f t="shared" si="24"/>
        <v>0</v>
      </c>
      <c r="C79" s="152" t="str" cm="1">
        <f t="array" ref="C79">IFERROR(INDEX('Appraisal Inputs'!$C$33:$C$62, SMALL(IF($L$73='Appraisal Inputs'!$D$33:$D$62, ROW('Appraisal Inputs'!$D$33:$D$62)-32,""), ROW()-74)),"")</f>
        <v/>
      </c>
      <c r="D79" s="153" t="str" cm="1">
        <f t="array" ref="D79">IFERROR(INDEX('Appraisal Inputs'!$E$33:$E$62, SMALL(IF($L$73='Appraisal Inputs'!$D$33:$D$62, ROW('Appraisal Inputs'!$D$33:$D$62)-32,""), ROW()-74)),"")</f>
        <v/>
      </c>
      <c r="E79" s="153" t="str" cm="1">
        <f t="array" ref="E79">IFERROR(INDEX('Appraisal Inputs'!$F$33:$F$62, SMALL(IF($L$73='Appraisal Inputs'!$D$33:$D$62, ROW('Appraisal Inputs'!$D$33:$D$62)-32,""), ROW()-74)),"")</f>
        <v/>
      </c>
      <c r="F79" s="153" t="str" cm="1">
        <f t="array" ref="F79">IFERROR(INDEX('Appraisal Inputs'!$G$33:$G$62, SMALL(IF($L$73='Appraisal Inputs'!$D$33:$D$62, ROW('Appraisal Inputs'!$D$33:$D$62)-32,""), ROW()-74)),"")</f>
        <v/>
      </c>
      <c r="G79" s="153" t="str" cm="1">
        <f t="array" ref="G79">IFERROR(INDEX('Appraisal Inputs'!$H$33:$H$62, SMALL(IF($L$73='Appraisal Inputs'!$D$33:$D$62, ROW('Appraisal Inputs'!$D$33:$D$62)-32,""), ROW()-74)),"")</f>
        <v/>
      </c>
      <c r="H79" s="153" t="str" cm="1">
        <f t="array" ref="H79">IFERROR(INDEX('Appraisal Inputs'!$I$33:$I$62, SMALL(IF($L$73='Appraisal Inputs'!$D$33:$D$62, ROW('Appraisal Inputs'!$D$33:$D$62)-32,""), ROW()-74)),"")</f>
        <v/>
      </c>
      <c r="I79" s="38" t="str" cm="1">
        <f t="array" ref="I79">IFERROR(INDEX('Appraisal Inputs'!$J$33:$J$62, SMALL(IF($L$73='Appraisal Inputs'!$D$33:$D$62, ROW('Appraisal Inputs'!$D$33:$D$62)-32,""), ROW()-74)),"")</f>
        <v/>
      </c>
      <c r="J79" s="154" t="str" cm="1">
        <f t="array" ref="J79">IFERROR(INDEX('Appraisal Inputs'!$L$33:$L$62, SMALL(IF($L$73='Appraisal Inputs'!$D$33:$D$62, ROW('Appraisal Inputs'!$D$33:$D$62)-32,""), ROW()-74)),"")</f>
        <v/>
      </c>
      <c r="K79" s="634"/>
      <c r="L79" s="155" t="str">
        <f t="shared" si="25"/>
        <v>-</v>
      </c>
      <c r="M79" s="155" t="str">
        <f t="shared" si="26"/>
        <v>-</v>
      </c>
      <c r="N79" s="155" t="str">
        <f t="shared" si="27"/>
        <v>-</v>
      </c>
      <c r="O79" s="155" t="str">
        <f t="shared" si="28"/>
        <v>-</v>
      </c>
      <c r="P79" s="155" t="str">
        <f t="shared" si="29"/>
        <v>-</v>
      </c>
    </row>
    <row r="80" spans="1:16" x14ac:dyDescent="0.25">
      <c r="A80" s="622">
        <f t="shared" si="24"/>
        <v>0</v>
      </c>
      <c r="C80" s="152" t="str" cm="1">
        <f t="array" ref="C80">IFERROR(INDEX('Appraisal Inputs'!$C$33:$C$62, SMALL(IF($L$73='Appraisal Inputs'!$D$33:$D$62, ROW('Appraisal Inputs'!$D$33:$D$62)-32,""), ROW()-74)),"")</f>
        <v/>
      </c>
      <c r="D80" s="153" t="str" cm="1">
        <f t="array" ref="D80">IFERROR(INDEX('Appraisal Inputs'!$E$33:$E$62, SMALL(IF($L$73='Appraisal Inputs'!$D$33:$D$62, ROW('Appraisal Inputs'!$D$33:$D$62)-32,""), ROW()-74)),"")</f>
        <v/>
      </c>
      <c r="E80" s="153" t="str" cm="1">
        <f t="array" ref="E80">IFERROR(INDEX('Appraisal Inputs'!$F$33:$F$62, SMALL(IF($L$73='Appraisal Inputs'!$D$33:$D$62, ROW('Appraisal Inputs'!$D$33:$D$62)-32,""), ROW()-74)),"")</f>
        <v/>
      </c>
      <c r="F80" s="153" t="str" cm="1">
        <f t="array" ref="F80">IFERROR(INDEX('Appraisal Inputs'!$G$33:$G$62, SMALL(IF($L$73='Appraisal Inputs'!$D$33:$D$62, ROW('Appraisal Inputs'!$D$33:$D$62)-32,""), ROW()-74)),"")</f>
        <v/>
      </c>
      <c r="G80" s="153" t="str" cm="1">
        <f t="array" ref="G80">IFERROR(INDEX('Appraisal Inputs'!$H$33:$H$62, SMALL(IF($L$73='Appraisal Inputs'!$D$33:$D$62, ROW('Appraisal Inputs'!$D$33:$D$62)-32,""), ROW()-74)),"")</f>
        <v/>
      </c>
      <c r="H80" s="153" t="str" cm="1">
        <f t="array" ref="H80">IFERROR(INDEX('Appraisal Inputs'!$I$33:$I$62, SMALL(IF($L$73='Appraisal Inputs'!$D$33:$D$62, ROW('Appraisal Inputs'!$D$33:$D$62)-32,""), ROW()-74)),"")</f>
        <v/>
      </c>
      <c r="I80" s="38" t="str" cm="1">
        <f t="array" ref="I80">IFERROR(INDEX('Appraisal Inputs'!$J$33:$J$62, SMALL(IF($L$73='Appraisal Inputs'!$D$33:$D$62, ROW('Appraisal Inputs'!$D$33:$D$62)-32,""), ROW()-74)),"")</f>
        <v/>
      </c>
      <c r="J80" s="154" t="str" cm="1">
        <f t="array" ref="J80">IFERROR(INDEX('Appraisal Inputs'!$L$33:$L$62, SMALL(IF($L$73='Appraisal Inputs'!$D$33:$D$62, ROW('Appraisal Inputs'!$D$33:$D$62)-32,""), ROW()-74)),"")</f>
        <v/>
      </c>
      <c r="K80" s="634"/>
      <c r="L80" s="155" t="str">
        <f t="shared" si="25"/>
        <v>-</v>
      </c>
      <c r="M80" s="155" t="str">
        <f t="shared" si="26"/>
        <v>-</v>
      </c>
      <c r="N80" s="155" t="str">
        <f t="shared" si="27"/>
        <v>-</v>
      </c>
      <c r="O80" s="155" t="str">
        <f t="shared" si="28"/>
        <v>-</v>
      </c>
      <c r="P80" s="155" t="str">
        <f t="shared" si="29"/>
        <v>-</v>
      </c>
    </row>
    <row r="81" spans="1:16" x14ac:dyDescent="0.25">
      <c r="A81" s="622">
        <f t="shared" si="24"/>
        <v>0</v>
      </c>
      <c r="C81" s="152" t="str" cm="1">
        <f t="array" ref="C81">IFERROR(INDEX('Appraisal Inputs'!$C$33:$C$62, SMALL(IF($L$73='Appraisal Inputs'!$D$33:$D$62, ROW('Appraisal Inputs'!$D$33:$D$62)-32,""), ROW()-74)),"")</f>
        <v/>
      </c>
      <c r="D81" s="153" t="str" cm="1">
        <f t="array" ref="D81">IFERROR(INDEX('Appraisal Inputs'!$E$33:$E$62, SMALL(IF($L$73='Appraisal Inputs'!$D$33:$D$62, ROW('Appraisal Inputs'!$D$33:$D$62)-32,""), ROW()-74)),"")</f>
        <v/>
      </c>
      <c r="E81" s="153" t="str" cm="1">
        <f t="array" ref="E81">IFERROR(INDEX('Appraisal Inputs'!$F$33:$F$62, SMALL(IF($L$73='Appraisal Inputs'!$D$33:$D$62, ROW('Appraisal Inputs'!$D$33:$D$62)-32,""), ROW()-74)),"")</f>
        <v/>
      </c>
      <c r="F81" s="153" t="str" cm="1">
        <f t="array" ref="F81">IFERROR(INDEX('Appraisal Inputs'!$G$33:$G$62, SMALL(IF($L$73='Appraisal Inputs'!$D$33:$D$62, ROW('Appraisal Inputs'!$D$33:$D$62)-32,""), ROW()-74)),"")</f>
        <v/>
      </c>
      <c r="G81" s="153" t="str" cm="1">
        <f t="array" ref="G81">IFERROR(INDEX('Appraisal Inputs'!$H$33:$H$62, SMALL(IF($L$73='Appraisal Inputs'!$D$33:$D$62, ROW('Appraisal Inputs'!$D$33:$D$62)-32,""), ROW()-74)),"")</f>
        <v/>
      </c>
      <c r="H81" s="153" t="str" cm="1">
        <f t="array" ref="H81">IFERROR(INDEX('Appraisal Inputs'!$I$33:$I$62, SMALL(IF($L$73='Appraisal Inputs'!$D$33:$D$62, ROW('Appraisal Inputs'!$D$33:$D$62)-32,""), ROW()-74)),"")</f>
        <v/>
      </c>
      <c r="I81" s="38" t="str" cm="1">
        <f t="array" ref="I81">IFERROR(INDEX('Appraisal Inputs'!$J$33:$J$62, SMALL(IF($L$73='Appraisal Inputs'!$D$33:$D$62, ROW('Appraisal Inputs'!$D$33:$D$62)-32,""), ROW()-74)),"")</f>
        <v/>
      </c>
      <c r="J81" s="154" t="str" cm="1">
        <f t="array" ref="J81">IFERROR(INDEX('Appraisal Inputs'!$L$33:$L$62, SMALL(IF($L$73='Appraisal Inputs'!$D$33:$D$62, ROW('Appraisal Inputs'!$D$33:$D$62)-32,""), ROW()-74)),"")</f>
        <v/>
      </c>
      <c r="K81" s="634"/>
      <c r="L81" s="155" t="str">
        <f t="shared" si="25"/>
        <v>-</v>
      </c>
      <c r="M81" s="155" t="str">
        <f t="shared" si="26"/>
        <v>-</v>
      </c>
      <c r="N81" s="155" t="str">
        <f t="shared" si="27"/>
        <v>-</v>
      </c>
      <c r="O81" s="155" t="str">
        <f t="shared" si="28"/>
        <v>-</v>
      </c>
      <c r="P81" s="155" t="str">
        <f t="shared" si="29"/>
        <v>-</v>
      </c>
    </row>
    <row r="82" spans="1:16" x14ac:dyDescent="0.25">
      <c r="A82" s="622">
        <f t="shared" si="24"/>
        <v>0</v>
      </c>
      <c r="C82" s="152" t="str" cm="1">
        <f t="array" ref="C82">IFERROR(INDEX('Appraisal Inputs'!$C$33:$C$62, SMALL(IF($L$73='Appraisal Inputs'!$D$33:$D$62, ROW('Appraisal Inputs'!$D$33:$D$62)-32,""), ROW()-74)),"")</f>
        <v/>
      </c>
      <c r="D82" s="153" t="str" cm="1">
        <f t="array" ref="D82">IFERROR(INDEX('Appraisal Inputs'!$E$33:$E$62, SMALL(IF($L$73='Appraisal Inputs'!$D$33:$D$62, ROW('Appraisal Inputs'!$D$33:$D$62)-32,""), ROW()-74)),"")</f>
        <v/>
      </c>
      <c r="E82" s="153" t="str" cm="1">
        <f t="array" ref="E82">IFERROR(INDEX('Appraisal Inputs'!$F$33:$F$62, SMALL(IF($L$73='Appraisal Inputs'!$D$33:$D$62, ROW('Appraisal Inputs'!$D$33:$D$62)-32,""), ROW()-74)),"")</f>
        <v/>
      </c>
      <c r="F82" s="153" t="str" cm="1">
        <f t="array" ref="F82">IFERROR(INDEX('Appraisal Inputs'!$G$33:$G$62, SMALL(IF($L$73='Appraisal Inputs'!$D$33:$D$62, ROW('Appraisal Inputs'!$D$33:$D$62)-32,""), ROW()-74)),"")</f>
        <v/>
      </c>
      <c r="G82" s="153" t="str" cm="1">
        <f t="array" ref="G82">IFERROR(INDEX('Appraisal Inputs'!$H$33:$H$62, SMALL(IF($L$73='Appraisal Inputs'!$D$33:$D$62, ROW('Appraisal Inputs'!$D$33:$D$62)-32,""), ROW()-74)),"")</f>
        <v/>
      </c>
      <c r="H82" s="153" t="str" cm="1">
        <f t="array" ref="H82">IFERROR(INDEX('Appraisal Inputs'!$I$33:$I$62, SMALL(IF($L$73='Appraisal Inputs'!$D$33:$D$62, ROW('Appraisal Inputs'!$D$33:$D$62)-32,""), ROW()-74)),"")</f>
        <v/>
      </c>
      <c r="I82" s="38" t="str" cm="1">
        <f t="array" ref="I82">IFERROR(INDEX('Appraisal Inputs'!$J$33:$J$62, SMALL(IF($L$73='Appraisal Inputs'!$D$33:$D$62, ROW('Appraisal Inputs'!$D$33:$D$62)-32,""), ROW()-74)),"")</f>
        <v/>
      </c>
      <c r="J82" s="154" t="str" cm="1">
        <f t="array" ref="J82">IFERROR(INDEX('Appraisal Inputs'!$L$33:$L$62, SMALL(IF($L$73='Appraisal Inputs'!$D$33:$D$62, ROW('Appraisal Inputs'!$D$33:$D$62)-32,""), ROW()-74)),"")</f>
        <v/>
      </c>
      <c r="K82" s="634"/>
      <c r="L82" s="155" t="str">
        <f t="shared" si="25"/>
        <v>-</v>
      </c>
      <c r="M82" s="155" t="str">
        <f t="shared" si="26"/>
        <v>-</v>
      </c>
      <c r="N82" s="155" t="str">
        <f t="shared" si="27"/>
        <v>-</v>
      </c>
      <c r="O82" s="155" t="str">
        <f t="shared" si="28"/>
        <v>-</v>
      </c>
      <c r="P82" s="155" t="str">
        <f t="shared" si="29"/>
        <v>-</v>
      </c>
    </row>
    <row r="83" spans="1:16" x14ac:dyDescent="0.25">
      <c r="A83" s="622">
        <f t="shared" si="24"/>
        <v>0</v>
      </c>
      <c r="C83" s="152" t="str" cm="1">
        <f t="array" ref="C83">IFERROR(INDEX('Appraisal Inputs'!$C$33:$C$62, SMALL(IF($L$73='Appraisal Inputs'!$D$33:$D$62, ROW('Appraisal Inputs'!$D$33:$D$62)-32,""), ROW()-74)),"")</f>
        <v/>
      </c>
      <c r="D83" s="153" t="str" cm="1">
        <f t="array" ref="D83">IFERROR(INDEX('Appraisal Inputs'!$E$33:$E$62, SMALL(IF($L$73='Appraisal Inputs'!$D$33:$D$62, ROW('Appraisal Inputs'!$D$33:$D$62)-32,""), ROW()-74)),"")</f>
        <v/>
      </c>
      <c r="E83" s="153" t="str" cm="1">
        <f t="array" ref="E83">IFERROR(INDEX('Appraisal Inputs'!$F$33:$F$62, SMALL(IF($L$73='Appraisal Inputs'!$D$33:$D$62, ROW('Appraisal Inputs'!$D$33:$D$62)-32,""), ROW()-74)),"")</f>
        <v/>
      </c>
      <c r="F83" s="153" t="str" cm="1">
        <f t="array" ref="F83">IFERROR(INDEX('Appraisal Inputs'!$G$33:$G$62, SMALL(IF($L$73='Appraisal Inputs'!$D$33:$D$62, ROW('Appraisal Inputs'!$D$33:$D$62)-32,""), ROW()-74)),"")</f>
        <v/>
      </c>
      <c r="G83" s="153" t="str" cm="1">
        <f t="array" ref="G83">IFERROR(INDEX('Appraisal Inputs'!$H$33:$H$62, SMALL(IF($L$73='Appraisal Inputs'!$D$33:$D$62, ROW('Appraisal Inputs'!$D$33:$D$62)-32,""), ROW()-74)),"")</f>
        <v/>
      </c>
      <c r="H83" s="153" t="str" cm="1">
        <f t="array" ref="H83">IFERROR(INDEX('Appraisal Inputs'!$I$33:$I$62, SMALL(IF($L$73='Appraisal Inputs'!$D$33:$D$62, ROW('Appraisal Inputs'!$D$33:$D$62)-32,""), ROW()-74)),"")</f>
        <v/>
      </c>
      <c r="I83" s="38" t="str" cm="1">
        <f t="array" ref="I83">IFERROR(INDEX('Appraisal Inputs'!$J$33:$J$62, SMALL(IF($L$73='Appraisal Inputs'!$D$33:$D$62, ROW('Appraisal Inputs'!$D$33:$D$62)-32,""), ROW()-74)),"")</f>
        <v/>
      </c>
      <c r="J83" s="154" t="str" cm="1">
        <f t="array" ref="J83">IFERROR(INDEX('Appraisal Inputs'!$L$33:$L$62, SMALL(IF($L$73='Appraisal Inputs'!$D$33:$D$62, ROW('Appraisal Inputs'!$D$33:$D$62)-32,""), ROW()-74)),"")</f>
        <v/>
      </c>
      <c r="K83" s="634"/>
      <c r="L83" s="155" t="str">
        <f t="shared" si="25"/>
        <v>-</v>
      </c>
      <c r="M83" s="155" t="str">
        <f t="shared" si="26"/>
        <v>-</v>
      </c>
      <c r="N83" s="155" t="str">
        <f t="shared" si="27"/>
        <v>-</v>
      </c>
      <c r="O83" s="155" t="str">
        <f t="shared" si="28"/>
        <v>-</v>
      </c>
      <c r="P83" s="155" t="str">
        <f t="shared" si="29"/>
        <v>-</v>
      </c>
    </row>
    <row r="84" spans="1:16" x14ac:dyDescent="0.25">
      <c r="A84" s="622">
        <f t="shared" si="24"/>
        <v>0</v>
      </c>
      <c r="C84" s="152" t="str" cm="1">
        <f t="array" ref="C84">IFERROR(INDEX('Appraisal Inputs'!$C$33:$C$62, SMALL(IF($L$73='Appraisal Inputs'!$D$33:$D$62, ROW('Appraisal Inputs'!$D$33:$D$62)-32,""), ROW()-74)),"")</f>
        <v/>
      </c>
      <c r="D84" s="153" t="str" cm="1">
        <f t="array" ref="D84">IFERROR(INDEX('Appraisal Inputs'!$E$33:$E$62, SMALL(IF($L$73='Appraisal Inputs'!$D$33:$D$62, ROW('Appraisal Inputs'!$D$33:$D$62)-32,""), ROW()-74)),"")</f>
        <v/>
      </c>
      <c r="E84" s="153" t="str" cm="1">
        <f t="array" ref="E84">IFERROR(INDEX('Appraisal Inputs'!$F$33:$F$62, SMALL(IF($L$73='Appraisal Inputs'!$D$33:$D$62, ROW('Appraisal Inputs'!$D$33:$D$62)-32,""), ROW()-74)),"")</f>
        <v/>
      </c>
      <c r="F84" s="153" t="str" cm="1">
        <f t="array" ref="F84">IFERROR(INDEX('Appraisal Inputs'!$G$33:$G$62, SMALL(IF($L$73='Appraisal Inputs'!$D$33:$D$62, ROW('Appraisal Inputs'!$D$33:$D$62)-32,""), ROW()-74)),"")</f>
        <v/>
      </c>
      <c r="G84" s="153" t="str" cm="1">
        <f t="array" ref="G84">IFERROR(INDEX('Appraisal Inputs'!$H$33:$H$62, SMALL(IF($L$73='Appraisal Inputs'!$D$33:$D$62, ROW('Appraisal Inputs'!$D$33:$D$62)-32,""), ROW()-74)),"")</f>
        <v/>
      </c>
      <c r="H84" s="153" t="str" cm="1">
        <f t="array" ref="H84">IFERROR(INDEX('Appraisal Inputs'!$I$33:$I$62, SMALL(IF($L$73='Appraisal Inputs'!$D$33:$D$62, ROW('Appraisal Inputs'!$D$33:$D$62)-32,""), ROW()-74)),"")</f>
        <v/>
      </c>
      <c r="I84" s="38" t="str" cm="1">
        <f t="array" ref="I84">IFERROR(INDEX('Appraisal Inputs'!$J$33:$J$62, SMALL(IF($L$73='Appraisal Inputs'!$D$33:$D$62, ROW('Appraisal Inputs'!$D$33:$D$62)-32,""), ROW()-74)),"")</f>
        <v/>
      </c>
      <c r="J84" s="154" t="str" cm="1">
        <f t="array" ref="J84">IFERROR(INDEX('Appraisal Inputs'!$L$33:$L$62, SMALL(IF($L$73='Appraisal Inputs'!$D$33:$D$62, ROW('Appraisal Inputs'!$D$33:$D$62)-32,""), ROW()-74)),"")</f>
        <v/>
      </c>
      <c r="K84" s="634"/>
      <c r="L84" s="155" t="str">
        <f t="shared" si="25"/>
        <v>-</v>
      </c>
      <c r="M84" s="155" t="str">
        <f t="shared" si="26"/>
        <v>-</v>
      </c>
      <c r="N84" s="155" t="str">
        <f t="shared" si="27"/>
        <v>-</v>
      </c>
      <c r="O84" s="155" t="str">
        <f t="shared" si="28"/>
        <v>-</v>
      </c>
      <c r="P84" s="155" t="str">
        <f t="shared" si="29"/>
        <v>-</v>
      </c>
    </row>
    <row r="85" spans="1:16" x14ac:dyDescent="0.25">
      <c r="A85" s="622">
        <f t="shared" si="24"/>
        <v>0</v>
      </c>
      <c r="C85" s="152" t="str" cm="1">
        <f t="array" ref="C85">IFERROR(INDEX('Appraisal Inputs'!$C$33:$C$62, SMALL(IF($L$73='Appraisal Inputs'!$D$33:$D$62, ROW('Appraisal Inputs'!$D$33:$D$62)-32,""), ROW()-74)),"")</f>
        <v/>
      </c>
      <c r="D85" s="153" t="str" cm="1">
        <f t="array" ref="D85">IFERROR(INDEX('Appraisal Inputs'!$E$33:$E$62, SMALL(IF($L$73='Appraisal Inputs'!$D$33:$D$62, ROW('Appraisal Inputs'!$D$33:$D$62)-32,""), ROW()-74)),"")</f>
        <v/>
      </c>
      <c r="E85" s="153" t="str" cm="1">
        <f t="array" ref="E85">IFERROR(INDEX('Appraisal Inputs'!$F$33:$F$62, SMALL(IF($L$73='Appraisal Inputs'!$D$33:$D$62, ROW('Appraisal Inputs'!$D$33:$D$62)-32,""), ROW()-74)),"")</f>
        <v/>
      </c>
      <c r="F85" s="153" t="str" cm="1">
        <f t="array" ref="F85">IFERROR(INDEX('Appraisal Inputs'!$G$33:$G$62, SMALL(IF($L$73='Appraisal Inputs'!$D$33:$D$62, ROW('Appraisal Inputs'!$D$33:$D$62)-32,""), ROW()-74)),"")</f>
        <v/>
      </c>
      <c r="G85" s="153" t="str" cm="1">
        <f t="array" ref="G85">IFERROR(INDEX('Appraisal Inputs'!$H$33:$H$62, SMALL(IF($L$73='Appraisal Inputs'!$D$33:$D$62, ROW('Appraisal Inputs'!$D$33:$D$62)-32,""), ROW()-74)),"")</f>
        <v/>
      </c>
      <c r="H85" s="153" t="str" cm="1">
        <f t="array" ref="H85">IFERROR(INDEX('Appraisal Inputs'!$I$33:$I$62, SMALL(IF($L$73='Appraisal Inputs'!$D$33:$D$62, ROW('Appraisal Inputs'!$D$33:$D$62)-32,""), ROW()-74)),"")</f>
        <v/>
      </c>
      <c r="I85" s="38" t="str" cm="1">
        <f t="array" ref="I85">IFERROR(INDEX('Appraisal Inputs'!$J$33:$J$62, SMALL(IF($L$73='Appraisal Inputs'!$D$33:$D$62, ROW('Appraisal Inputs'!$D$33:$D$62)-32,""), ROW()-74)),"")</f>
        <v/>
      </c>
      <c r="J85" s="154" t="str" cm="1">
        <f t="array" ref="J85">IFERROR(INDEX('Appraisal Inputs'!$L$33:$L$62, SMALL(IF($L$73='Appraisal Inputs'!$D$33:$D$62, ROW('Appraisal Inputs'!$D$33:$D$62)-32,""), ROW()-74)),"")</f>
        <v/>
      </c>
      <c r="K85" s="634"/>
      <c r="L85" s="155" t="str">
        <f t="shared" si="25"/>
        <v>-</v>
      </c>
      <c r="M85" s="155" t="str">
        <f t="shared" si="26"/>
        <v>-</v>
      </c>
      <c r="N85" s="155" t="str">
        <f t="shared" si="27"/>
        <v>-</v>
      </c>
      <c r="O85" s="155" t="str">
        <f t="shared" si="28"/>
        <v>-</v>
      </c>
      <c r="P85" s="155" t="str">
        <f t="shared" si="29"/>
        <v>-</v>
      </c>
    </row>
    <row r="86" spans="1:16" x14ac:dyDescent="0.25">
      <c r="A86" s="622">
        <f t="shared" si="24"/>
        <v>0</v>
      </c>
      <c r="C86" s="152" t="str" cm="1">
        <f t="array" ref="C86">IFERROR(INDEX('Appraisal Inputs'!$C$33:$C$62, SMALL(IF($L$73='Appraisal Inputs'!$D$33:$D$62, ROW('Appraisal Inputs'!$D$33:$D$62)-32,""), ROW()-74)),"")</f>
        <v/>
      </c>
      <c r="D86" s="153" t="str" cm="1">
        <f t="array" ref="D86">IFERROR(INDEX('Appraisal Inputs'!$E$33:$E$62, SMALL(IF($L$73='Appraisal Inputs'!$D$33:$D$62, ROW('Appraisal Inputs'!$D$33:$D$62)-32,""), ROW()-74)),"")</f>
        <v/>
      </c>
      <c r="E86" s="153" t="str" cm="1">
        <f t="array" ref="E86">IFERROR(INDEX('Appraisal Inputs'!$F$33:$F$62, SMALL(IF($L$73='Appraisal Inputs'!$D$33:$D$62, ROW('Appraisal Inputs'!$D$33:$D$62)-32,""), ROW()-74)),"")</f>
        <v/>
      </c>
      <c r="F86" s="153" t="str" cm="1">
        <f t="array" ref="F86">IFERROR(INDEX('Appraisal Inputs'!$G$33:$G$62, SMALL(IF($L$73='Appraisal Inputs'!$D$33:$D$62, ROW('Appraisal Inputs'!$D$33:$D$62)-32,""), ROW()-74)),"")</f>
        <v/>
      </c>
      <c r="G86" s="153" t="str" cm="1">
        <f t="array" ref="G86">IFERROR(INDEX('Appraisal Inputs'!$H$33:$H$62, SMALL(IF($L$73='Appraisal Inputs'!$D$33:$D$62, ROW('Appraisal Inputs'!$D$33:$D$62)-32,""), ROW()-74)),"")</f>
        <v/>
      </c>
      <c r="H86" s="153" t="str" cm="1">
        <f t="array" ref="H86">IFERROR(INDEX('Appraisal Inputs'!$I$33:$I$62, SMALL(IF($L$73='Appraisal Inputs'!$D$33:$D$62, ROW('Appraisal Inputs'!$D$33:$D$62)-32,""), ROW()-74)),"")</f>
        <v/>
      </c>
      <c r="I86" s="38" t="str" cm="1">
        <f t="array" ref="I86">IFERROR(INDEX('Appraisal Inputs'!$J$33:$J$62, SMALL(IF($L$73='Appraisal Inputs'!$D$33:$D$62, ROW('Appraisal Inputs'!$D$33:$D$62)-32,""), ROW()-74)),"")</f>
        <v/>
      </c>
      <c r="J86" s="154" t="str" cm="1">
        <f t="array" ref="J86">IFERROR(INDEX('Appraisal Inputs'!$L$33:$L$62, SMALL(IF($L$73='Appraisal Inputs'!$D$33:$D$62, ROW('Appraisal Inputs'!$D$33:$D$62)-32,""), ROW()-74)),"")</f>
        <v/>
      </c>
      <c r="K86" s="634"/>
      <c r="L86" s="155" t="str">
        <f t="shared" si="25"/>
        <v>-</v>
      </c>
      <c r="M86" s="155" t="str">
        <f t="shared" si="26"/>
        <v>-</v>
      </c>
      <c r="N86" s="155" t="str">
        <f t="shared" si="27"/>
        <v>-</v>
      </c>
      <c r="O86" s="155" t="str">
        <f t="shared" si="28"/>
        <v>-</v>
      </c>
      <c r="P86" s="155" t="str">
        <f t="shared" si="29"/>
        <v>-</v>
      </c>
    </row>
    <row r="87" spans="1:16" x14ac:dyDescent="0.25">
      <c r="A87" s="622">
        <f t="shared" si="24"/>
        <v>0</v>
      </c>
      <c r="C87" s="152" t="str" cm="1">
        <f t="array" ref="C87">IFERROR(INDEX('Appraisal Inputs'!$C$33:$C$62, SMALL(IF($L$73='Appraisal Inputs'!$D$33:$D$62, ROW('Appraisal Inputs'!$D$33:$D$62)-32,""), ROW()-74)),"")</f>
        <v/>
      </c>
      <c r="D87" s="153" t="str" cm="1">
        <f t="array" ref="D87">IFERROR(INDEX('Appraisal Inputs'!$E$33:$E$62, SMALL(IF($L$73='Appraisal Inputs'!$D$33:$D$62, ROW('Appraisal Inputs'!$D$33:$D$62)-32,""), ROW()-74)),"")</f>
        <v/>
      </c>
      <c r="E87" s="153" t="str" cm="1">
        <f t="array" ref="E87">IFERROR(INDEX('Appraisal Inputs'!$F$33:$F$62, SMALL(IF($L$73='Appraisal Inputs'!$D$33:$D$62, ROW('Appraisal Inputs'!$D$33:$D$62)-32,""), ROW()-74)),"")</f>
        <v/>
      </c>
      <c r="F87" s="153" t="str" cm="1">
        <f t="array" ref="F87">IFERROR(INDEX('Appraisal Inputs'!$G$33:$G$62, SMALL(IF($L$73='Appraisal Inputs'!$D$33:$D$62, ROW('Appraisal Inputs'!$D$33:$D$62)-32,""), ROW()-74)),"")</f>
        <v/>
      </c>
      <c r="G87" s="153" t="str" cm="1">
        <f t="array" ref="G87">IFERROR(INDEX('Appraisal Inputs'!$H$33:$H$62, SMALL(IF($L$73='Appraisal Inputs'!$D$33:$D$62, ROW('Appraisal Inputs'!$D$33:$D$62)-32,""), ROW()-74)),"")</f>
        <v/>
      </c>
      <c r="H87" s="153" t="str" cm="1">
        <f t="array" ref="H87">IFERROR(INDEX('Appraisal Inputs'!$I$33:$I$62, SMALL(IF($L$73='Appraisal Inputs'!$D$33:$D$62, ROW('Appraisal Inputs'!$D$33:$D$62)-32,""), ROW()-74)),"")</f>
        <v/>
      </c>
      <c r="I87" s="38" t="str" cm="1">
        <f t="array" ref="I87">IFERROR(INDEX('Appraisal Inputs'!$J$33:$J$62, SMALL(IF($L$73='Appraisal Inputs'!$D$33:$D$62, ROW('Appraisal Inputs'!$D$33:$D$62)-32,""), ROW()-74)),"")</f>
        <v/>
      </c>
      <c r="J87" s="154" t="str" cm="1">
        <f t="array" ref="J87">IFERROR(INDEX('Appraisal Inputs'!$L$33:$L$62, SMALL(IF($L$73='Appraisal Inputs'!$D$33:$D$62, ROW('Appraisal Inputs'!$D$33:$D$62)-32,""), ROW()-74)),"")</f>
        <v/>
      </c>
      <c r="K87" s="634"/>
      <c r="L87" s="155" t="str">
        <f t="shared" si="25"/>
        <v>-</v>
      </c>
      <c r="M87" s="155" t="str">
        <f t="shared" si="26"/>
        <v>-</v>
      </c>
      <c r="N87" s="155" t="str">
        <f t="shared" si="27"/>
        <v>-</v>
      </c>
      <c r="O87" s="155" t="str">
        <f t="shared" si="28"/>
        <v>-</v>
      </c>
      <c r="P87" s="155" t="str">
        <f t="shared" si="29"/>
        <v>-</v>
      </c>
    </row>
    <row r="88" spans="1:16" x14ac:dyDescent="0.25">
      <c r="A88" s="622">
        <f t="shared" si="24"/>
        <v>0</v>
      </c>
      <c r="C88" s="152" t="str" cm="1">
        <f t="array" ref="C88">IFERROR(INDEX('Appraisal Inputs'!$C$33:$C$62, SMALL(IF($L$73='Appraisal Inputs'!$D$33:$D$62, ROW('Appraisal Inputs'!$D$33:$D$62)-32,""), ROW()-74)),"")</f>
        <v/>
      </c>
      <c r="D88" s="153" t="str" cm="1">
        <f t="array" ref="D88">IFERROR(INDEX('Appraisal Inputs'!$E$33:$E$62, SMALL(IF($L$73='Appraisal Inputs'!$D$33:$D$62, ROW('Appraisal Inputs'!$D$33:$D$62)-32,""), ROW()-74)),"")</f>
        <v/>
      </c>
      <c r="E88" s="153" t="str" cm="1">
        <f t="array" ref="E88">IFERROR(INDEX('Appraisal Inputs'!$F$33:$F$62, SMALL(IF($L$73='Appraisal Inputs'!$D$33:$D$62, ROW('Appraisal Inputs'!$D$33:$D$62)-32,""), ROW()-74)),"")</f>
        <v/>
      </c>
      <c r="F88" s="153" t="str" cm="1">
        <f t="array" ref="F88">IFERROR(INDEX('Appraisal Inputs'!$G$33:$G$62, SMALL(IF($L$73='Appraisal Inputs'!$D$33:$D$62, ROW('Appraisal Inputs'!$D$33:$D$62)-32,""), ROW()-74)),"")</f>
        <v/>
      </c>
      <c r="G88" s="153" t="str" cm="1">
        <f t="array" ref="G88">IFERROR(INDEX('Appraisal Inputs'!$H$33:$H$62, SMALL(IF($L$73='Appraisal Inputs'!$D$33:$D$62, ROW('Appraisal Inputs'!$D$33:$D$62)-32,""), ROW()-74)),"")</f>
        <v/>
      </c>
      <c r="H88" s="153" t="str" cm="1">
        <f t="array" ref="H88">IFERROR(INDEX('Appraisal Inputs'!$I$33:$I$62, SMALL(IF($L$73='Appraisal Inputs'!$D$33:$D$62, ROW('Appraisal Inputs'!$D$33:$D$62)-32,""), ROW()-74)),"")</f>
        <v/>
      </c>
      <c r="I88" s="38" t="str" cm="1">
        <f t="array" ref="I88">IFERROR(INDEX('Appraisal Inputs'!$J$33:$J$62, SMALL(IF($L$73='Appraisal Inputs'!$D$33:$D$62, ROW('Appraisal Inputs'!$D$33:$D$62)-32,""), ROW()-74)),"")</f>
        <v/>
      </c>
      <c r="J88" s="154" t="str" cm="1">
        <f t="array" ref="J88">IFERROR(INDEX('Appraisal Inputs'!$L$33:$L$62, SMALL(IF($L$73='Appraisal Inputs'!$D$33:$D$62, ROW('Appraisal Inputs'!$D$33:$D$62)-32,""), ROW()-74)),"")</f>
        <v/>
      </c>
      <c r="K88" s="634"/>
      <c r="L88" s="155" t="str">
        <f t="shared" si="25"/>
        <v>-</v>
      </c>
      <c r="M88" s="155" t="str">
        <f t="shared" si="26"/>
        <v>-</v>
      </c>
      <c r="N88" s="155" t="str">
        <f t="shared" si="27"/>
        <v>-</v>
      </c>
      <c r="O88" s="155" t="str">
        <f t="shared" si="28"/>
        <v>-</v>
      </c>
      <c r="P88" s="155" t="str">
        <f t="shared" si="29"/>
        <v>-</v>
      </c>
    </row>
    <row r="89" spans="1:16" x14ac:dyDescent="0.25">
      <c r="A89" s="622">
        <f t="shared" si="24"/>
        <v>0</v>
      </c>
      <c r="C89" s="152" t="str" cm="1">
        <f t="array" ref="C89">IFERROR(INDEX('Appraisal Inputs'!$C$33:$C$62, SMALL(IF($L$73='Appraisal Inputs'!$D$33:$D$62, ROW('Appraisal Inputs'!$D$33:$D$62)-32,""), ROW()-74)),"")</f>
        <v/>
      </c>
      <c r="D89" s="153" t="str" cm="1">
        <f t="array" ref="D89">IFERROR(INDEX('Appraisal Inputs'!$E$33:$E$62, SMALL(IF($L$73='Appraisal Inputs'!$D$33:$D$62, ROW('Appraisal Inputs'!$D$33:$D$62)-32,""), ROW()-74)),"")</f>
        <v/>
      </c>
      <c r="E89" s="153" t="str" cm="1">
        <f t="array" ref="E89">IFERROR(INDEX('Appraisal Inputs'!$F$33:$F$62, SMALL(IF($L$73='Appraisal Inputs'!$D$33:$D$62, ROW('Appraisal Inputs'!$D$33:$D$62)-32,""), ROW()-74)),"")</f>
        <v/>
      </c>
      <c r="F89" s="153" t="str" cm="1">
        <f t="array" ref="F89">IFERROR(INDEX('Appraisal Inputs'!$G$33:$G$62, SMALL(IF($L$73='Appraisal Inputs'!$D$33:$D$62, ROW('Appraisal Inputs'!$D$33:$D$62)-32,""), ROW()-74)),"")</f>
        <v/>
      </c>
      <c r="G89" s="153" t="str" cm="1">
        <f t="array" ref="G89">IFERROR(INDEX('Appraisal Inputs'!$H$33:$H$62, SMALL(IF($L$73='Appraisal Inputs'!$D$33:$D$62, ROW('Appraisal Inputs'!$D$33:$D$62)-32,""), ROW()-74)),"")</f>
        <v/>
      </c>
      <c r="H89" s="153" t="str" cm="1">
        <f t="array" ref="H89">IFERROR(INDEX('Appraisal Inputs'!$I$33:$I$62, SMALL(IF($L$73='Appraisal Inputs'!$D$33:$D$62, ROW('Appraisal Inputs'!$D$33:$D$62)-32,""), ROW()-74)),"")</f>
        <v/>
      </c>
      <c r="I89" s="38" t="str" cm="1">
        <f t="array" ref="I89">IFERROR(INDEX('Appraisal Inputs'!$J$33:$J$62, SMALL(IF($L$73='Appraisal Inputs'!$D$33:$D$62, ROW('Appraisal Inputs'!$D$33:$D$62)-32,""), ROW()-74)),"")</f>
        <v/>
      </c>
      <c r="J89" s="154" t="str" cm="1">
        <f t="array" ref="J89">IFERROR(INDEX('Appraisal Inputs'!$L$33:$L$62, SMALL(IF($L$73='Appraisal Inputs'!$D$33:$D$62, ROW('Appraisal Inputs'!$D$33:$D$62)-32,""), ROW()-74)),"")</f>
        <v/>
      </c>
      <c r="K89" s="634"/>
      <c r="L89" s="155" t="str">
        <f t="shared" si="25"/>
        <v>-</v>
      </c>
      <c r="M89" s="155" t="str">
        <f t="shared" si="26"/>
        <v>-</v>
      </c>
      <c r="N89" s="155" t="str">
        <f t="shared" si="27"/>
        <v>-</v>
      </c>
      <c r="O89" s="155" t="str">
        <f t="shared" si="28"/>
        <v>-</v>
      </c>
      <c r="P89" s="155" t="str">
        <f t="shared" si="29"/>
        <v>-</v>
      </c>
    </row>
    <row r="90" spans="1:16" x14ac:dyDescent="0.25">
      <c r="A90" s="622">
        <f t="shared" si="24"/>
        <v>0</v>
      </c>
      <c r="C90" s="152" t="str" cm="1">
        <f t="array" ref="C90">IFERROR(INDEX('Appraisal Inputs'!$C$33:$C$62, SMALL(IF($L$73='Appraisal Inputs'!$D$33:$D$62, ROW('Appraisal Inputs'!$D$33:$D$62)-32,""), ROW()-74)),"")</f>
        <v/>
      </c>
      <c r="D90" s="153" t="str" cm="1">
        <f t="array" ref="D90">IFERROR(INDEX('Appraisal Inputs'!$E$33:$E$62, SMALL(IF($L$73='Appraisal Inputs'!$D$33:$D$62, ROW('Appraisal Inputs'!$D$33:$D$62)-32,""), ROW()-74)),"")</f>
        <v/>
      </c>
      <c r="E90" s="153" t="str" cm="1">
        <f t="array" ref="E90">IFERROR(INDEX('Appraisal Inputs'!$F$33:$F$62, SMALL(IF($L$73='Appraisal Inputs'!$D$33:$D$62, ROW('Appraisal Inputs'!$D$33:$D$62)-32,""), ROW()-74)),"")</f>
        <v/>
      </c>
      <c r="F90" s="153" t="str" cm="1">
        <f t="array" ref="F90">IFERROR(INDEX('Appraisal Inputs'!$G$33:$G$62, SMALL(IF($L$73='Appraisal Inputs'!$D$33:$D$62, ROW('Appraisal Inputs'!$D$33:$D$62)-32,""), ROW()-74)),"")</f>
        <v/>
      </c>
      <c r="G90" s="153" t="str" cm="1">
        <f t="array" ref="G90">IFERROR(INDEX('Appraisal Inputs'!$H$33:$H$62, SMALL(IF($L$73='Appraisal Inputs'!$D$33:$D$62, ROW('Appraisal Inputs'!$D$33:$D$62)-32,""), ROW()-74)),"")</f>
        <v/>
      </c>
      <c r="H90" s="153" t="str" cm="1">
        <f t="array" ref="H90">IFERROR(INDEX('Appraisal Inputs'!$I$33:$I$62, SMALL(IF($L$73='Appraisal Inputs'!$D$33:$D$62, ROW('Appraisal Inputs'!$D$33:$D$62)-32,""), ROW()-74)),"")</f>
        <v/>
      </c>
      <c r="I90" s="38" t="str" cm="1">
        <f t="array" ref="I90">IFERROR(INDEX('Appraisal Inputs'!$J$33:$J$62, SMALL(IF($L$73='Appraisal Inputs'!$D$33:$D$62, ROW('Appraisal Inputs'!$D$33:$D$62)-32,""), ROW()-74)),"")</f>
        <v/>
      </c>
      <c r="J90" s="154" t="str" cm="1">
        <f t="array" ref="J90">IFERROR(INDEX('Appraisal Inputs'!$L$33:$L$62, SMALL(IF($L$73='Appraisal Inputs'!$D$33:$D$62, ROW('Appraisal Inputs'!$D$33:$D$62)-32,""), ROW()-74)),"")</f>
        <v/>
      </c>
      <c r="K90" s="634"/>
      <c r="L90" s="155" t="str">
        <f t="shared" si="25"/>
        <v>-</v>
      </c>
      <c r="M90" s="155" t="str">
        <f t="shared" si="26"/>
        <v>-</v>
      </c>
      <c r="N90" s="155" t="str">
        <f t="shared" si="27"/>
        <v>-</v>
      </c>
      <c r="O90" s="155" t="str">
        <f t="shared" si="28"/>
        <v>-</v>
      </c>
      <c r="P90" s="155" t="str">
        <f t="shared" si="29"/>
        <v>-</v>
      </c>
    </row>
    <row r="91" spans="1:16" x14ac:dyDescent="0.25">
      <c r="A91" s="622">
        <f t="shared" si="24"/>
        <v>0</v>
      </c>
      <c r="C91" s="152" t="str" cm="1">
        <f t="array" ref="C91">IFERROR(INDEX('Appraisal Inputs'!$C$33:$C$62, SMALL(IF($L$73='Appraisal Inputs'!$D$33:$D$62, ROW('Appraisal Inputs'!$D$33:$D$62)-32,""), ROW()-74)),"")</f>
        <v/>
      </c>
      <c r="D91" s="153" t="str" cm="1">
        <f t="array" ref="D91">IFERROR(INDEX('Appraisal Inputs'!$E$33:$E$62, SMALL(IF($L$73='Appraisal Inputs'!$D$33:$D$62, ROW('Appraisal Inputs'!$D$33:$D$62)-32,""), ROW()-74)),"")</f>
        <v/>
      </c>
      <c r="E91" s="153" t="str" cm="1">
        <f t="array" ref="E91">IFERROR(INDEX('Appraisal Inputs'!$F$33:$F$62, SMALL(IF($L$73='Appraisal Inputs'!$D$33:$D$62, ROW('Appraisal Inputs'!$D$33:$D$62)-32,""), ROW()-74)),"")</f>
        <v/>
      </c>
      <c r="F91" s="153" t="str" cm="1">
        <f t="array" ref="F91">IFERROR(INDEX('Appraisal Inputs'!$G$33:$G$62, SMALL(IF($L$73='Appraisal Inputs'!$D$33:$D$62, ROW('Appraisal Inputs'!$D$33:$D$62)-32,""), ROW()-74)),"")</f>
        <v/>
      </c>
      <c r="G91" s="153" t="str" cm="1">
        <f t="array" ref="G91">IFERROR(INDEX('Appraisal Inputs'!$H$33:$H$62, SMALL(IF($L$73='Appraisal Inputs'!$D$33:$D$62, ROW('Appraisal Inputs'!$D$33:$D$62)-32,""), ROW()-74)),"")</f>
        <v/>
      </c>
      <c r="H91" s="153" t="str" cm="1">
        <f t="array" ref="H91">IFERROR(INDEX('Appraisal Inputs'!$I$33:$I$62, SMALL(IF($L$73='Appraisal Inputs'!$D$33:$D$62, ROW('Appraisal Inputs'!$D$33:$D$62)-32,""), ROW()-74)),"")</f>
        <v/>
      </c>
      <c r="I91" s="38" t="str" cm="1">
        <f t="array" ref="I91">IFERROR(INDEX('Appraisal Inputs'!$J$33:$J$62, SMALL(IF($L$73='Appraisal Inputs'!$D$33:$D$62, ROW('Appraisal Inputs'!$D$33:$D$62)-32,""), ROW()-74)),"")</f>
        <v/>
      </c>
      <c r="J91" s="154" t="str" cm="1">
        <f t="array" ref="J91">IFERROR(INDEX('Appraisal Inputs'!$L$33:$L$62, SMALL(IF($L$73='Appraisal Inputs'!$D$33:$D$62, ROW('Appraisal Inputs'!$D$33:$D$62)-32,""), ROW()-74)),"")</f>
        <v/>
      </c>
      <c r="K91" s="634"/>
      <c r="L91" s="155" t="str">
        <f t="shared" si="25"/>
        <v>-</v>
      </c>
      <c r="M91" s="155" t="str">
        <f t="shared" si="26"/>
        <v>-</v>
      </c>
      <c r="N91" s="155" t="str">
        <f t="shared" si="27"/>
        <v>-</v>
      </c>
      <c r="O91" s="155" t="str">
        <f t="shared" si="28"/>
        <v>-</v>
      </c>
      <c r="P91" s="155" t="str">
        <f t="shared" si="29"/>
        <v>-</v>
      </c>
    </row>
    <row r="92" spans="1:16" x14ac:dyDescent="0.25">
      <c r="A92" s="622">
        <f t="shared" si="24"/>
        <v>0</v>
      </c>
      <c r="C92" s="152" t="str" cm="1">
        <f t="array" ref="C92">IFERROR(INDEX('Appraisal Inputs'!$C$33:$C$62, SMALL(IF($L$73='Appraisal Inputs'!$D$33:$D$62, ROW('Appraisal Inputs'!$D$33:$D$62)-32,""), ROW()-74)),"")</f>
        <v/>
      </c>
      <c r="D92" s="153" t="str" cm="1">
        <f t="array" ref="D92">IFERROR(INDEX('Appraisal Inputs'!$E$33:$E$62, SMALL(IF($L$73='Appraisal Inputs'!$D$33:$D$62, ROW('Appraisal Inputs'!$D$33:$D$62)-32,""), ROW()-74)),"")</f>
        <v/>
      </c>
      <c r="E92" s="153" t="str" cm="1">
        <f t="array" ref="E92">IFERROR(INDEX('Appraisal Inputs'!$F$33:$F$62, SMALL(IF($L$73='Appraisal Inputs'!$D$33:$D$62, ROW('Appraisal Inputs'!$D$33:$D$62)-32,""), ROW()-74)),"")</f>
        <v/>
      </c>
      <c r="F92" s="153" t="str" cm="1">
        <f t="array" ref="F92">IFERROR(INDEX('Appraisal Inputs'!$G$33:$G$62, SMALL(IF($L$73='Appraisal Inputs'!$D$33:$D$62, ROW('Appraisal Inputs'!$D$33:$D$62)-32,""), ROW()-74)),"")</f>
        <v/>
      </c>
      <c r="G92" s="153" t="str" cm="1">
        <f t="array" ref="G92">IFERROR(INDEX('Appraisal Inputs'!$H$33:$H$62, SMALL(IF($L$73='Appraisal Inputs'!$D$33:$D$62, ROW('Appraisal Inputs'!$D$33:$D$62)-32,""), ROW()-74)),"")</f>
        <v/>
      </c>
      <c r="H92" s="153" t="str" cm="1">
        <f t="array" ref="H92">IFERROR(INDEX('Appraisal Inputs'!$I$33:$I$62, SMALL(IF($L$73='Appraisal Inputs'!$D$33:$D$62, ROW('Appraisal Inputs'!$D$33:$D$62)-32,""), ROW()-74)),"")</f>
        <v/>
      </c>
      <c r="I92" s="38" t="str" cm="1">
        <f t="array" ref="I92">IFERROR(INDEX('Appraisal Inputs'!$J$33:$J$62, SMALL(IF($L$73='Appraisal Inputs'!$D$33:$D$62, ROW('Appraisal Inputs'!$D$33:$D$62)-32,""), ROW()-74)),"")</f>
        <v/>
      </c>
      <c r="J92" s="154" t="str" cm="1">
        <f t="array" ref="J92">IFERROR(INDEX('Appraisal Inputs'!$L$33:$L$62, SMALL(IF($L$73='Appraisal Inputs'!$D$33:$D$62, ROW('Appraisal Inputs'!$D$33:$D$62)-32,""), ROW()-74)),"")</f>
        <v/>
      </c>
      <c r="K92" s="634"/>
      <c r="L92" s="155" t="str">
        <f t="shared" si="25"/>
        <v>-</v>
      </c>
      <c r="M92" s="155" t="str">
        <f t="shared" si="26"/>
        <v>-</v>
      </c>
      <c r="N92" s="155" t="str">
        <f t="shared" si="27"/>
        <v>-</v>
      </c>
      <c r="O92" s="155" t="str">
        <f t="shared" si="28"/>
        <v>-</v>
      </c>
      <c r="P92" s="155" t="str">
        <f t="shared" si="29"/>
        <v>-</v>
      </c>
    </row>
    <row r="93" spans="1:16" x14ac:dyDescent="0.25">
      <c r="A93" s="622">
        <f t="shared" si="24"/>
        <v>0</v>
      </c>
      <c r="C93" s="152" t="str" cm="1">
        <f t="array" ref="C93">IFERROR(INDEX('Appraisal Inputs'!$C$33:$C$62, SMALL(IF($L$73='Appraisal Inputs'!$D$33:$D$62, ROW('Appraisal Inputs'!$D$33:$D$62)-32,""), ROW()-74)),"")</f>
        <v/>
      </c>
      <c r="D93" s="153" t="str" cm="1">
        <f t="array" ref="D93">IFERROR(INDEX('Appraisal Inputs'!$E$33:$E$62, SMALL(IF($L$73='Appraisal Inputs'!$D$33:$D$62, ROW('Appraisal Inputs'!$D$33:$D$62)-32,""), ROW()-74)),"")</f>
        <v/>
      </c>
      <c r="E93" s="153" t="str" cm="1">
        <f t="array" ref="E93">IFERROR(INDEX('Appraisal Inputs'!$F$33:$F$62, SMALL(IF($L$73='Appraisal Inputs'!$D$33:$D$62, ROW('Appraisal Inputs'!$D$33:$D$62)-32,""), ROW()-74)),"")</f>
        <v/>
      </c>
      <c r="F93" s="153" t="str" cm="1">
        <f t="array" ref="F93">IFERROR(INDEX('Appraisal Inputs'!$G$33:$G$62, SMALL(IF($L$73='Appraisal Inputs'!$D$33:$D$62, ROW('Appraisal Inputs'!$D$33:$D$62)-32,""), ROW()-74)),"")</f>
        <v/>
      </c>
      <c r="G93" s="153" t="str" cm="1">
        <f t="array" ref="G93">IFERROR(INDEX('Appraisal Inputs'!$H$33:$H$62, SMALL(IF($L$73='Appraisal Inputs'!$D$33:$D$62, ROW('Appraisal Inputs'!$D$33:$D$62)-32,""), ROW()-74)),"")</f>
        <v/>
      </c>
      <c r="H93" s="153" t="str" cm="1">
        <f t="array" ref="H93">IFERROR(INDEX('Appraisal Inputs'!$I$33:$I$62, SMALL(IF($L$73='Appraisal Inputs'!$D$33:$D$62, ROW('Appraisal Inputs'!$D$33:$D$62)-32,""), ROW()-74)),"")</f>
        <v/>
      </c>
      <c r="I93" s="38" t="str" cm="1">
        <f t="array" ref="I93">IFERROR(INDEX('Appraisal Inputs'!$J$33:$J$62, SMALL(IF($L$73='Appraisal Inputs'!$D$33:$D$62, ROW('Appraisal Inputs'!$D$33:$D$62)-32,""), ROW()-74)),"")</f>
        <v/>
      </c>
      <c r="J93" s="154" t="str" cm="1">
        <f t="array" ref="J93">IFERROR(INDEX('Appraisal Inputs'!$L$33:$L$62, SMALL(IF($L$73='Appraisal Inputs'!$D$33:$D$62, ROW('Appraisal Inputs'!$D$33:$D$62)-32,""), ROW()-74)),"")</f>
        <v/>
      </c>
      <c r="K93" s="634"/>
      <c r="L93" s="155" t="str">
        <f t="shared" ref="L93:L104" si="30">IFERROR(E93*365,"-")</f>
        <v>-</v>
      </c>
      <c r="M93" s="155" t="str">
        <f t="shared" ref="M93:M104" si="31">IFERROR(D93*365,"-")</f>
        <v>-</v>
      </c>
      <c r="N93" s="155" t="str">
        <f t="shared" ref="N93:N104" si="32">IFERROR(E93*12,"-")</f>
        <v>-</v>
      </c>
      <c r="O93" s="155" t="str">
        <f t="shared" ref="O93:O104" si="33">IFERROR(D93*12,"-")</f>
        <v>-</v>
      </c>
      <c r="P93" s="155" t="str">
        <f t="shared" ref="P93:P104" si="34">IFERROR(F93*I93,"-")</f>
        <v>-</v>
      </c>
    </row>
    <row r="94" spans="1:16" x14ac:dyDescent="0.25">
      <c r="A94" s="622">
        <f t="shared" si="24"/>
        <v>0</v>
      </c>
      <c r="C94" s="152" t="str" cm="1">
        <f t="array" ref="C94">IFERROR(INDEX('Appraisal Inputs'!$C$33:$C$62, SMALL(IF($L$73='Appraisal Inputs'!$D$33:$D$62, ROW('Appraisal Inputs'!$D$33:$D$62)-32,""), ROW()-74)),"")</f>
        <v/>
      </c>
      <c r="D94" s="153" t="str" cm="1">
        <f t="array" ref="D94">IFERROR(INDEX('Appraisal Inputs'!$E$33:$E$62, SMALL(IF($L$73='Appraisal Inputs'!$D$33:$D$62, ROW('Appraisal Inputs'!$D$33:$D$62)-32,""), ROW()-74)),"")</f>
        <v/>
      </c>
      <c r="E94" s="153" t="str" cm="1">
        <f t="array" ref="E94">IFERROR(INDEX('Appraisal Inputs'!$F$33:$F$62, SMALL(IF($L$73='Appraisal Inputs'!$D$33:$D$62, ROW('Appraisal Inputs'!$D$33:$D$62)-32,""), ROW()-74)),"")</f>
        <v/>
      </c>
      <c r="F94" s="153" t="str" cm="1">
        <f t="array" ref="F94">IFERROR(INDEX('Appraisal Inputs'!$G$33:$G$62, SMALL(IF($L$73='Appraisal Inputs'!$D$33:$D$62, ROW('Appraisal Inputs'!$D$33:$D$62)-32,""), ROW()-74)),"")</f>
        <v/>
      </c>
      <c r="G94" s="153" t="str" cm="1">
        <f t="array" ref="G94">IFERROR(INDEX('Appraisal Inputs'!$H$33:$H$62, SMALL(IF($L$73='Appraisal Inputs'!$D$33:$D$62, ROW('Appraisal Inputs'!$D$33:$D$62)-32,""), ROW()-74)),"")</f>
        <v/>
      </c>
      <c r="H94" s="153" t="str" cm="1">
        <f t="array" ref="H94">IFERROR(INDEX('Appraisal Inputs'!$I$33:$I$62, SMALL(IF($L$73='Appraisal Inputs'!$D$33:$D$62, ROW('Appraisal Inputs'!$D$33:$D$62)-32,""), ROW()-74)),"")</f>
        <v/>
      </c>
      <c r="I94" s="38" t="str" cm="1">
        <f t="array" ref="I94">IFERROR(INDEX('Appraisal Inputs'!$J$33:$J$62, SMALL(IF($L$73='Appraisal Inputs'!$D$33:$D$62, ROW('Appraisal Inputs'!$D$33:$D$62)-32,""), ROW()-74)),"")</f>
        <v/>
      </c>
      <c r="J94" s="154" t="str" cm="1">
        <f t="array" ref="J94">IFERROR(INDEX('Appraisal Inputs'!$L$33:$L$62, SMALL(IF($L$73='Appraisal Inputs'!$D$33:$D$62, ROW('Appraisal Inputs'!$D$33:$D$62)-32,""), ROW()-74)),"")</f>
        <v/>
      </c>
      <c r="K94" s="634"/>
      <c r="L94" s="155" t="str">
        <f t="shared" si="30"/>
        <v>-</v>
      </c>
      <c r="M94" s="155" t="str">
        <f t="shared" si="31"/>
        <v>-</v>
      </c>
      <c r="N94" s="155" t="str">
        <f t="shared" si="32"/>
        <v>-</v>
      </c>
      <c r="O94" s="155" t="str">
        <f t="shared" si="33"/>
        <v>-</v>
      </c>
      <c r="P94" s="155" t="str">
        <f t="shared" si="34"/>
        <v>-</v>
      </c>
    </row>
    <row r="95" spans="1:16" x14ac:dyDescent="0.25">
      <c r="A95" s="622">
        <f t="shared" si="24"/>
        <v>0</v>
      </c>
      <c r="C95" s="152" t="str" cm="1">
        <f t="array" ref="C95">IFERROR(INDEX('Appraisal Inputs'!$C$33:$C$62, SMALL(IF($L$73='Appraisal Inputs'!$D$33:$D$62, ROW('Appraisal Inputs'!$D$33:$D$62)-32,""), ROW()-74)),"")</f>
        <v/>
      </c>
      <c r="D95" s="153" t="str" cm="1">
        <f t="array" ref="D95">IFERROR(INDEX('Appraisal Inputs'!$E$33:$E$62, SMALL(IF($L$73='Appraisal Inputs'!$D$33:$D$62, ROW('Appraisal Inputs'!$D$33:$D$62)-32,""), ROW()-74)),"")</f>
        <v/>
      </c>
      <c r="E95" s="153" t="str" cm="1">
        <f t="array" ref="E95">IFERROR(INDEX('Appraisal Inputs'!$F$33:$F$62, SMALL(IF($L$73='Appraisal Inputs'!$D$33:$D$62, ROW('Appraisal Inputs'!$D$33:$D$62)-32,""), ROW()-74)),"")</f>
        <v/>
      </c>
      <c r="F95" s="153" t="str" cm="1">
        <f t="array" ref="F95">IFERROR(INDEX('Appraisal Inputs'!$G$33:$G$62, SMALL(IF($L$73='Appraisal Inputs'!$D$33:$D$62, ROW('Appraisal Inputs'!$D$33:$D$62)-32,""), ROW()-74)),"")</f>
        <v/>
      </c>
      <c r="G95" s="153" t="str" cm="1">
        <f t="array" ref="G95">IFERROR(INDEX('Appraisal Inputs'!$H$33:$H$62, SMALL(IF($L$73='Appraisal Inputs'!$D$33:$D$62, ROW('Appraisal Inputs'!$D$33:$D$62)-32,""), ROW()-74)),"")</f>
        <v/>
      </c>
      <c r="H95" s="153" t="str" cm="1">
        <f t="array" ref="H95">IFERROR(INDEX('Appraisal Inputs'!$I$33:$I$62, SMALL(IF($L$73='Appraisal Inputs'!$D$33:$D$62, ROW('Appraisal Inputs'!$D$33:$D$62)-32,""), ROW()-74)),"")</f>
        <v/>
      </c>
      <c r="I95" s="38" t="str" cm="1">
        <f t="array" ref="I95">IFERROR(INDEX('Appraisal Inputs'!$J$33:$J$62, SMALL(IF($L$73='Appraisal Inputs'!$D$33:$D$62, ROW('Appraisal Inputs'!$D$33:$D$62)-32,""), ROW()-74)),"")</f>
        <v/>
      </c>
      <c r="J95" s="154" t="str" cm="1">
        <f t="array" ref="J95">IFERROR(INDEX('Appraisal Inputs'!$L$33:$L$62, SMALL(IF($L$73='Appraisal Inputs'!$D$33:$D$62, ROW('Appraisal Inputs'!$D$33:$D$62)-32,""), ROW()-74)),"")</f>
        <v/>
      </c>
      <c r="K95" s="634"/>
      <c r="L95" s="155" t="str">
        <f t="shared" si="30"/>
        <v>-</v>
      </c>
      <c r="M95" s="155" t="str">
        <f t="shared" si="31"/>
        <v>-</v>
      </c>
      <c r="N95" s="155" t="str">
        <f t="shared" si="32"/>
        <v>-</v>
      </c>
      <c r="O95" s="155" t="str">
        <f t="shared" si="33"/>
        <v>-</v>
      </c>
      <c r="P95" s="155" t="str">
        <f t="shared" si="34"/>
        <v>-</v>
      </c>
    </row>
    <row r="96" spans="1:16" x14ac:dyDescent="0.25">
      <c r="A96" s="622">
        <f t="shared" si="24"/>
        <v>0</v>
      </c>
      <c r="C96" s="152" t="str" cm="1">
        <f t="array" ref="C96">IFERROR(INDEX('Appraisal Inputs'!$C$33:$C$62, SMALL(IF($L$73='Appraisal Inputs'!$D$33:$D$62, ROW('Appraisal Inputs'!$D$33:$D$62)-32,""), ROW()-74)),"")</f>
        <v/>
      </c>
      <c r="D96" s="153" t="str" cm="1">
        <f t="array" ref="D96">IFERROR(INDEX('Appraisal Inputs'!$E$33:$E$62, SMALL(IF($L$73='Appraisal Inputs'!$D$33:$D$62, ROW('Appraisal Inputs'!$D$33:$D$62)-32,""), ROW()-74)),"")</f>
        <v/>
      </c>
      <c r="E96" s="153" t="str" cm="1">
        <f t="array" ref="E96">IFERROR(INDEX('Appraisal Inputs'!$F$33:$F$62, SMALL(IF($L$73='Appraisal Inputs'!$D$33:$D$62, ROW('Appraisal Inputs'!$D$33:$D$62)-32,""), ROW()-74)),"")</f>
        <v/>
      </c>
      <c r="F96" s="153" t="str" cm="1">
        <f t="array" ref="F96">IFERROR(INDEX('Appraisal Inputs'!$G$33:$G$62, SMALL(IF($L$73='Appraisal Inputs'!$D$33:$D$62, ROW('Appraisal Inputs'!$D$33:$D$62)-32,""), ROW()-74)),"")</f>
        <v/>
      </c>
      <c r="G96" s="153" t="str" cm="1">
        <f t="array" ref="G96">IFERROR(INDEX('Appraisal Inputs'!$H$33:$H$62, SMALL(IF($L$73='Appraisal Inputs'!$D$33:$D$62, ROW('Appraisal Inputs'!$D$33:$D$62)-32,""), ROW()-74)),"")</f>
        <v/>
      </c>
      <c r="H96" s="153" t="str" cm="1">
        <f t="array" ref="H96">IFERROR(INDEX('Appraisal Inputs'!$I$33:$I$62, SMALL(IF($L$73='Appraisal Inputs'!$D$33:$D$62, ROW('Appraisal Inputs'!$D$33:$D$62)-32,""), ROW()-74)),"")</f>
        <v/>
      </c>
      <c r="I96" s="38" t="str" cm="1">
        <f t="array" ref="I96">IFERROR(INDEX('Appraisal Inputs'!$J$33:$J$62, SMALL(IF($L$73='Appraisal Inputs'!$D$33:$D$62, ROW('Appraisal Inputs'!$D$33:$D$62)-32,""), ROW()-74)),"")</f>
        <v/>
      </c>
      <c r="J96" s="154" t="str" cm="1">
        <f t="array" ref="J96">IFERROR(INDEX('Appraisal Inputs'!$L$33:$L$62, SMALL(IF($L$73='Appraisal Inputs'!$D$33:$D$62, ROW('Appraisal Inputs'!$D$33:$D$62)-32,""), ROW()-74)),"")</f>
        <v/>
      </c>
      <c r="K96" s="634"/>
      <c r="L96" s="155" t="str">
        <f t="shared" si="30"/>
        <v>-</v>
      </c>
      <c r="M96" s="155" t="str">
        <f t="shared" si="31"/>
        <v>-</v>
      </c>
      <c r="N96" s="155" t="str">
        <f t="shared" si="32"/>
        <v>-</v>
      </c>
      <c r="O96" s="155" t="str">
        <f t="shared" si="33"/>
        <v>-</v>
      </c>
      <c r="P96" s="155" t="str">
        <f t="shared" si="34"/>
        <v>-</v>
      </c>
    </row>
    <row r="97" spans="1:19" x14ac:dyDescent="0.25">
      <c r="A97" s="622">
        <f t="shared" si="24"/>
        <v>0</v>
      </c>
      <c r="C97" s="152" t="str" cm="1">
        <f t="array" ref="C97">IFERROR(INDEX('Appraisal Inputs'!$C$33:$C$62, SMALL(IF($L$73='Appraisal Inputs'!$D$33:$D$62, ROW('Appraisal Inputs'!$D$33:$D$62)-32,""), ROW()-74)),"")</f>
        <v/>
      </c>
      <c r="D97" s="153" t="str" cm="1">
        <f t="array" ref="D97">IFERROR(INDEX('Appraisal Inputs'!$E$33:$E$62, SMALL(IF($L$73='Appraisal Inputs'!$D$33:$D$62, ROW('Appraisal Inputs'!$D$33:$D$62)-32,""), ROW()-74)),"")</f>
        <v/>
      </c>
      <c r="E97" s="153" t="str" cm="1">
        <f t="array" ref="E97">IFERROR(INDEX('Appraisal Inputs'!$F$33:$F$62, SMALL(IF($L$73='Appraisal Inputs'!$D$33:$D$62, ROW('Appraisal Inputs'!$D$33:$D$62)-32,""), ROW()-74)),"")</f>
        <v/>
      </c>
      <c r="F97" s="153" t="str" cm="1">
        <f t="array" ref="F97">IFERROR(INDEX('Appraisal Inputs'!$G$33:$G$62, SMALL(IF($L$73='Appraisal Inputs'!$D$33:$D$62, ROW('Appraisal Inputs'!$D$33:$D$62)-32,""), ROW()-74)),"")</f>
        <v/>
      </c>
      <c r="G97" s="153" t="str" cm="1">
        <f t="array" ref="G97">IFERROR(INDEX('Appraisal Inputs'!$H$33:$H$62, SMALL(IF($L$73='Appraisal Inputs'!$D$33:$D$62, ROW('Appraisal Inputs'!$D$33:$D$62)-32,""), ROW()-74)),"")</f>
        <v/>
      </c>
      <c r="H97" s="153" t="str" cm="1">
        <f t="array" ref="H97">IFERROR(INDEX('Appraisal Inputs'!$I$33:$I$62, SMALL(IF($L$73='Appraisal Inputs'!$D$33:$D$62, ROW('Appraisal Inputs'!$D$33:$D$62)-32,""), ROW()-74)),"")</f>
        <v/>
      </c>
      <c r="I97" s="38" t="str" cm="1">
        <f t="array" ref="I97">IFERROR(INDEX('Appraisal Inputs'!$J$33:$J$62, SMALL(IF($L$73='Appraisal Inputs'!$D$33:$D$62, ROW('Appraisal Inputs'!$D$33:$D$62)-32,""), ROW()-74)),"")</f>
        <v/>
      </c>
      <c r="J97" s="154" t="str" cm="1">
        <f t="array" ref="J97">IFERROR(INDEX('Appraisal Inputs'!$L$33:$L$62, SMALL(IF($L$73='Appraisal Inputs'!$D$33:$D$62, ROW('Appraisal Inputs'!$D$33:$D$62)-32,""), ROW()-74)),"")</f>
        <v/>
      </c>
      <c r="K97" s="634"/>
      <c r="L97" s="155" t="str">
        <f t="shared" si="30"/>
        <v>-</v>
      </c>
      <c r="M97" s="155" t="str">
        <f t="shared" si="31"/>
        <v>-</v>
      </c>
      <c r="N97" s="155" t="str">
        <f t="shared" si="32"/>
        <v>-</v>
      </c>
      <c r="O97" s="155" t="str">
        <f t="shared" si="33"/>
        <v>-</v>
      </c>
      <c r="P97" s="155" t="str">
        <f t="shared" si="34"/>
        <v>-</v>
      </c>
    </row>
    <row r="98" spans="1:19" x14ac:dyDescent="0.25">
      <c r="A98" s="622">
        <f t="shared" si="24"/>
        <v>0</v>
      </c>
      <c r="C98" s="152" t="str" cm="1">
        <f t="array" ref="C98">IFERROR(INDEX('Appraisal Inputs'!$C$33:$C$62, SMALL(IF($L$73='Appraisal Inputs'!$D$33:$D$62, ROW('Appraisal Inputs'!$D$33:$D$62)-32,""), ROW()-74)),"")</f>
        <v/>
      </c>
      <c r="D98" s="153" t="str" cm="1">
        <f t="array" ref="D98">IFERROR(INDEX('Appraisal Inputs'!$E$33:$E$62, SMALL(IF($L$73='Appraisal Inputs'!$D$33:$D$62, ROW('Appraisal Inputs'!$D$33:$D$62)-32,""), ROW()-74)),"")</f>
        <v/>
      </c>
      <c r="E98" s="153" t="str" cm="1">
        <f t="array" ref="E98">IFERROR(INDEX('Appraisal Inputs'!$F$33:$F$62, SMALL(IF($L$73='Appraisal Inputs'!$D$33:$D$62, ROW('Appraisal Inputs'!$D$33:$D$62)-32,""), ROW()-74)),"")</f>
        <v/>
      </c>
      <c r="F98" s="153" t="str" cm="1">
        <f t="array" ref="F98">IFERROR(INDEX('Appraisal Inputs'!$G$33:$G$62, SMALL(IF($L$73='Appraisal Inputs'!$D$33:$D$62, ROW('Appraisal Inputs'!$D$33:$D$62)-32,""), ROW()-74)),"")</f>
        <v/>
      </c>
      <c r="G98" s="153" t="str" cm="1">
        <f t="array" ref="G98">IFERROR(INDEX('Appraisal Inputs'!$H$33:$H$62, SMALL(IF($L$73='Appraisal Inputs'!$D$33:$D$62, ROW('Appraisal Inputs'!$D$33:$D$62)-32,""), ROW()-74)),"")</f>
        <v/>
      </c>
      <c r="H98" s="153" t="str" cm="1">
        <f t="array" ref="H98">IFERROR(INDEX('Appraisal Inputs'!$I$33:$I$62, SMALL(IF($L$73='Appraisal Inputs'!$D$33:$D$62, ROW('Appraisal Inputs'!$D$33:$D$62)-32,""), ROW()-74)),"")</f>
        <v/>
      </c>
      <c r="I98" s="38" t="str" cm="1">
        <f t="array" ref="I98">IFERROR(INDEX('Appraisal Inputs'!$J$33:$J$62, SMALL(IF($L$73='Appraisal Inputs'!$D$33:$D$62, ROW('Appraisal Inputs'!$D$33:$D$62)-32,""), ROW()-74)),"")</f>
        <v/>
      </c>
      <c r="J98" s="154" t="str" cm="1">
        <f t="array" ref="J98">IFERROR(INDEX('Appraisal Inputs'!$L$33:$L$62, SMALL(IF($L$73='Appraisal Inputs'!$D$33:$D$62, ROW('Appraisal Inputs'!$D$33:$D$62)-32,""), ROW()-74)),"")</f>
        <v/>
      </c>
      <c r="K98" s="634"/>
      <c r="L98" s="155" t="str">
        <f t="shared" si="30"/>
        <v>-</v>
      </c>
      <c r="M98" s="155" t="str">
        <f t="shared" si="31"/>
        <v>-</v>
      </c>
      <c r="N98" s="155" t="str">
        <f t="shared" si="32"/>
        <v>-</v>
      </c>
      <c r="O98" s="155" t="str">
        <f t="shared" si="33"/>
        <v>-</v>
      </c>
      <c r="P98" s="155" t="str">
        <f t="shared" si="34"/>
        <v>-</v>
      </c>
    </row>
    <row r="99" spans="1:19" x14ac:dyDescent="0.25">
      <c r="A99" s="622">
        <f t="shared" si="24"/>
        <v>0</v>
      </c>
      <c r="C99" s="152" t="str" cm="1">
        <f t="array" ref="C99">IFERROR(INDEX('Appraisal Inputs'!$C$33:$C$62, SMALL(IF($L$73='Appraisal Inputs'!$D$33:$D$62, ROW('Appraisal Inputs'!$D$33:$D$62)-32,""), ROW()-74)),"")</f>
        <v/>
      </c>
      <c r="D99" s="153" t="str" cm="1">
        <f t="array" ref="D99">IFERROR(INDEX('Appraisal Inputs'!$E$33:$E$62, SMALL(IF($L$73='Appraisal Inputs'!$D$33:$D$62, ROW('Appraisal Inputs'!$D$33:$D$62)-32,""), ROW()-74)),"")</f>
        <v/>
      </c>
      <c r="E99" s="153" t="str" cm="1">
        <f t="array" ref="E99">IFERROR(INDEX('Appraisal Inputs'!$F$33:$F$62, SMALL(IF($L$73='Appraisal Inputs'!$D$33:$D$62, ROW('Appraisal Inputs'!$D$33:$D$62)-32,""), ROW()-74)),"")</f>
        <v/>
      </c>
      <c r="F99" s="153" t="str" cm="1">
        <f t="array" ref="F99">IFERROR(INDEX('Appraisal Inputs'!$G$33:$G$62, SMALL(IF($L$73='Appraisal Inputs'!$D$33:$D$62, ROW('Appraisal Inputs'!$D$33:$D$62)-32,""), ROW()-74)),"")</f>
        <v/>
      </c>
      <c r="G99" s="153" t="str" cm="1">
        <f t="array" ref="G99">IFERROR(INDEX('Appraisal Inputs'!$H$33:$H$62, SMALL(IF($L$73='Appraisal Inputs'!$D$33:$D$62, ROW('Appraisal Inputs'!$D$33:$D$62)-32,""), ROW()-74)),"")</f>
        <v/>
      </c>
      <c r="H99" s="153" t="str" cm="1">
        <f t="array" ref="H99">IFERROR(INDEX('Appraisal Inputs'!$I$33:$I$62, SMALL(IF($L$73='Appraisal Inputs'!$D$33:$D$62, ROW('Appraisal Inputs'!$D$33:$D$62)-32,""), ROW()-74)),"")</f>
        <v/>
      </c>
      <c r="I99" s="38" t="str" cm="1">
        <f t="array" ref="I99">IFERROR(INDEX('Appraisal Inputs'!$J$33:$J$62, SMALL(IF($L$73='Appraisal Inputs'!$D$33:$D$62, ROW('Appraisal Inputs'!$D$33:$D$62)-32,""), ROW()-74)),"")</f>
        <v/>
      </c>
      <c r="J99" s="154" t="str" cm="1">
        <f t="array" ref="J99">IFERROR(INDEX('Appraisal Inputs'!$L$33:$L$62, SMALL(IF($L$73='Appraisal Inputs'!$D$33:$D$62, ROW('Appraisal Inputs'!$D$33:$D$62)-32,""), ROW()-74)),"")</f>
        <v/>
      </c>
      <c r="K99" s="634"/>
      <c r="L99" s="155" t="str">
        <f t="shared" si="30"/>
        <v>-</v>
      </c>
      <c r="M99" s="155" t="str">
        <f t="shared" si="31"/>
        <v>-</v>
      </c>
      <c r="N99" s="155" t="str">
        <f t="shared" si="32"/>
        <v>-</v>
      </c>
      <c r="O99" s="155" t="str">
        <f t="shared" si="33"/>
        <v>-</v>
      </c>
      <c r="P99" s="155" t="str">
        <f t="shared" si="34"/>
        <v>-</v>
      </c>
    </row>
    <row r="100" spans="1:19" x14ac:dyDescent="0.25">
      <c r="A100" s="622">
        <f t="shared" si="24"/>
        <v>0</v>
      </c>
      <c r="C100" s="152" t="str" cm="1">
        <f t="array" ref="C100">IFERROR(INDEX('Appraisal Inputs'!$C$33:$C$62, SMALL(IF($L$73='Appraisal Inputs'!$D$33:$D$62, ROW('Appraisal Inputs'!$D$33:$D$62)-32,""), ROW()-74)),"")</f>
        <v/>
      </c>
      <c r="D100" s="153" t="str" cm="1">
        <f t="array" ref="D100">IFERROR(INDEX('Appraisal Inputs'!$E$33:$E$62, SMALL(IF($L$73='Appraisal Inputs'!$D$33:$D$62, ROW('Appraisal Inputs'!$D$33:$D$62)-32,""), ROW()-74)),"")</f>
        <v/>
      </c>
      <c r="E100" s="153" t="str" cm="1">
        <f t="array" ref="E100">IFERROR(INDEX('Appraisal Inputs'!$F$33:$F$62, SMALL(IF($L$73='Appraisal Inputs'!$D$33:$D$62, ROW('Appraisal Inputs'!$D$33:$D$62)-32,""), ROW()-74)),"")</f>
        <v/>
      </c>
      <c r="F100" s="153" t="str" cm="1">
        <f t="array" ref="F100">IFERROR(INDEX('Appraisal Inputs'!$G$33:$G$62, SMALL(IF($L$73='Appraisal Inputs'!$D$33:$D$62, ROW('Appraisal Inputs'!$D$33:$D$62)-32,""), ROW()-74)),"")</f>
        <v/>
      </c>
      <c r="G100" s="153" t="str" cm="1">
        <f t="array" ref="G100">IFERROR(INDEX('Appraisal Inputs'!$H$33:$H$62, SMALL(IF($L$73='Appraisal Inputs'!$D$33:$D$62, ROW('Appraisal Inputs'!$D$33:$D$62)-32,""), ROW()-74)),"")</f>
        <v/>
      </c>
      <c r="H100" s="153" t="str" cm="1">
        <f t="array" ref="H100">IFERROR(INDEX('Appraisal Inputs'!$I$33:$I$62, SMALL(IF($L$73='Appraisal Inputs'!$D$33:$D$62, ROW('Appraisal Inputs'!$D$33:$D$62)-32,""), ROW()-74)),"")</f>
        <v/>
      </c>
      <c r="I100" s="38" t="str" cm="1">
        <f t="array" ref="I100">IFERROR(INDEX('Appraisal Inputs'!$J$33:$J$62, SMALL(IF($L$73='Appraisal Inputs'!$D$33:$D$62, ROW('Appraisal Inputs'!$D$33:$D$62)-32,""), ROW()-74)),"")</f>
        <v/>
      </c>
      <c r="J100" s="154" t="str" cm="1">
        <f t="array" ref="J100">IFERROR(INDEX('Appraisal Inputs'!$L$33:$L$62, SMALL(IF($L$73='Appraisal Inputs'!$D$33:$D$62, ROW('Appraisal Inputs'!$D$33:$D$62)-32,""), ROW()-74)),"")</f>
        <v/>
      </c>
      <c r="K100" s="634"/>
      <c r="L100" s="155" t="str">
        <f t="shared" si="30"/>
        <v>-</v>
      </c>
      <c r="M100" s="155" t="str">
        <f t="shared" si="31"/>
        <v>-</v>
      </c>
      <c r="N100" s="155" t="str">
        <f t="shared" si="32"/>
        <v>-</v>
      </c>
      <c r="O100" s="155" t="str">
        <f t="shared" si="33"/>
        <v>-</v>
      </c>
      <c r="P100" s="155" t="str">
        <f t="shared" si="34"/>
        <v>-</v>
      </c>
    </row>
    <row r="101" spans="1:19" x14ac:dyDescent="0.25">
      <c r="A101" s="622">
        <f t="shared" si="24"/>
        <v>0</v>
      </c>
      <c r="C101" s="152" t="str" cm="1">
        <f t="array" ref="C101">IFERROR(INDEX('Appraisal Inputs'!$C$33:$C$62, SMALL(IF($L$73='Appraisal Inputs'!$D$33:$D$62, ROW('Appraisal Inputs'!$D$33:$D$62)-32,""), ROW()-74)),"")</f>
        <v/>
      </c>
      <c r="D101" s="153" t="str" cm="1">
        <f t="array" ref="D101">IFERROR(INDEX('Appraisal Inputs'!$E$33:$E$62, SMALL(IF($L$73='Appraisal Inputs'!$D$33:$D$62, ROW('Appraisal Inputs'!$D$33:$D$62)-32,""), ROW()-74)),"")</f>
        <v/>
      </c>
      <c r="E101" s="153" t="str" cm="1">
        <f t="array" ref="E101">IFERROR(INDEX('Appraisal Inputs'!$F$33:$F$62, SMALL(IF($L$73='Appraisal Inputs'!$D$33:$D$62, ROW('Appraisal Inputs'!$D$33:$D$62)-32,""), ROW()-74)),"")</f>
        <v/>
      </c>
      <c r="F101" s="153" t="str" cm="1">
        <f t="array" ref="F101">IFERROR(INDEX('Appraisal Inputs'!$G$33:$G$62, SMALL(IF($L$73='Appraisal Inputs'!$D$33:$D$62, ROW('Appraisal Inputs'!$D$33:$D$62)-32,""), ROW()-74)),"")</f>
        <v/>
      </c>
      <c r="G101" s="153" t="str" cm="1">
        <f t="array" ref="G101">IFERROR(INDEX('Appraisal Inputs'!$H$33:$H$62, SMALL(IF($L$73='Appraisal Inputs'!$D$33:$D$62, ROW('Appraisal Inputs'!$D$33:$D$62)-32,""), ROW()-74)),"")</f>
        <v/>
      </c>
      <c r="H101" s="153" t="str" cm="1">
        <f t="array" ref="H101">IFERROR(INDEX('Appraisal Inputs'!$I$33:$I$62, SMALL(IF($L$73='Appraisal Inputs'!$D$33:$D$62, ROW('Appraisal Inputs'!$D$33:$D$62)-32,""), ROW()-74)),"")</f>
        <v/>
      </c>
      <c r="I101" s="38" t="str" cm="1">
        <f t="array" ref="I101">IFERROR(INDEX('Appraisal Inputs'!$J$33:$J$62, SMALL(IF($L$73='Appraisal Inputs'!$D$33:$D$62, ROW('Appraisal Inputs'!$D$33:$D$62)-32,""), ROW()-74)),"")</f>
        <v/>
      </c>
      <c r="J101" s="154" t="str" cm="1">
        <f t="array" ref="J101">IFERROR(INDEX('Appraisal Inputs'!$L$33:$L$62, SMALL(IF($L$73='Appraisal Inputs'!$D$33:$D$62, ROW('Appraisal Inputs'!$D$33:$D$62)-32,""), ROW()-74)),"")</f>
        <v/>
      </c>
      <c r="K101" s="634"/>
      <c r="L101" s="155" t="str">
        <f t="shared" si="30"/>
        <v>-</v>
      </c>
      <c r="M101" s="155" t="str">
        <f t="shared" si="31"/>
        <v>-</v>
      </c>
      <c r="N101" s="155" t="str">
        <f t="shared" si="32"/>
        <v>-</v>
      </c>
      <c r="O101" s="155" t="str">
        <f t="shared" si="33"/>
        <v>-</v>
      </c>
      <c r="P101" s="155" t="str">
        <f t="shared" si="34"/>
        <v>-</v>
      </c>
    </row>
    <row r="102" spans="1:19" x14ac:dyDescent="0.25">
      <c r="A102" s="622">
        <f t="shared" si="24"/>
        <v>0</v>
      </c>
      <c r="C102" s="152" t="str" cm="1">
        <f t="array" ref="C102">IFERROR(INDEX('Appraisal Inputs'!$C$33:$C$62, SMALL(IF($L$73='Appraisal Inputs'!$D$33:$D$62, ROW('Appraisal Inputs'!$D$33:$D$62)-32,""), ROW()-74)),"")</f>
        <v/>
      </c>
      <c r="D102" s="153" t="str" cm="1">
        <f t="array" ref="D102">IFERROR(INDEX('Appraisal Inputs'!$E$33:$E$62, SMALL(IF($L$73='Appraisal Inputs'!$D$33:$D$62, ROW('Appraisal Inputs'!$D$33:$D$62)-32,""), ROW()-74)),"")</f>
        <v/>
      </c>
      <c r="E102" s="153" t="str" cm="1">
        <f t="array" ref="E102">IFERROR(INDEX('Appraisal Inputs'!$F$33:$F$62, SMALL(IF($L$73='Appraisal Inputs'!$D$33:$D$62, ROW('Appraisal Inputs'!$D$33:$D$62)-32,""), ROW()-74)),"")</f>
        <v/>
      </c>
      <c r="F102" s="153" t="str" cm="1">
        <f t="array" ref="F102">IFERROR(INDEX('Appraisal Inputs'!$G$33:$G$62, SMALL(IF($L$73='Appraisal Inputs'!$D$33:$D$62, ROW('Appraisal Inputs'!$D$33:$D$62)-32,""), ROW()-74)),"")</f>
        <v/>
      </c>
      <c r="G102" s="153" t="str" cm="1">
        <f t="array" ref="G102">IFERROR(INDEX('Appraisal Inputs'!$H$33:$H$62, SMALL(IF($L$73='Appraisal Inputs'!$D$33:$D$62, ROW('Appraisal Inputs'!$D$33:$D$62)-32,""), ROW()-74)),"")</f>
        <v/>
      </c>
      <c r="H102" s="153" t="str" cm="1">
        <f t="array" ref="H102">IFERROR(INDEX('Appraisal Inputs'!$I$33:$I$62, SMALL(IF($L$73='Appraisal Inputs'!$D$33:$D$62, ROW('Appraisal Inputs'!$D$33:$D$62)-32,""), ROW()-74)),"")</f>
        <v/>
      </c>
      <c r="I102" s="38" t="str" cm="1">
        <f t="array" ref="I102">IFERROR(INDEX('Appraisal Inputs'!$J$33:$J$62, SMALL(IF($L$73='Appraisal Inputs'!$D$33:$D$62, ROW('Appraisal Inputs'!$D$33:$D$62)-32,""), ROW()-74)),"")</f>
        <v/>
      </c>
      <c r="J102" s="154" t="str" cm="1">
        <f t="array" ref="J102">IFERROR(INDEX('Appraisal Inputs'!$L$33:$L$62, SMALL(IF($L$73='Appraisal Inputs'!$D$33:$D$62, ROW('Appraisal Inputs'!$D$33:$D$62)-32,""), ROW()-74)),"")</f>
        <v/>
      </c>
      <c r="K102" s="634"/>
      <c r="L102" s="155" t="str">
        <f t="shared" si="30"/>
        <v>-</v>
      </c>
      <c r="M102" s="155" t="str">
        <f t="shared" si="31"/>
        <v>-</v>
      </c>
      <c r="N102" s="155" t="str">
        <f t="shared" si="32"/>
        <v>-</v>
      </c>
      <c r="O102" s="155" t="str">
        <f t="shared" si="33"/>
        <v>-</v>
      </c>
      <c r="P102" s="155" t="str">
        <f t="shared" si="34"/>
        <v>-</v>
      </c>
    </row>
    <row r="103" spans="1:19" x14ac:dyDescent="0.25">
      <c r="A103" s="622">
        <f t="shared" si="24"/>
        <v>0</v>
      </c>
      <c r="C103" s="152" t="str" cm="1">
        <f t="array" ref="C103">IFERROR(INDEX('Appraisal Inputs'!$C$33:$C$62, SMALL(IF($L$73='Appraisal Inputs'!$D$33:$D$62, ROW('Appraisal Inputs'!$D$33:$D$62)-32,""), ROW()-74)),"")</f>
        <v/>
      </c>
      <c r="D103" s="153" t="str" cm="1">
        <f t="array" ref="D103">IFERROR(INDEX('Appraisal Inputs'!$E$33:$E$62, SMALL(IF($L$73='Appraisal Inputs'!$D$33:$D$62, ROW('Appraisal Inputs'!$D$33:$D$62)-32,""), ROW()-74)),"")</f>
        <v/>
      </c>
      <c r="E103" s="153" t="str" cm="1">
        <f t="array" ref="E103">IFERROR(INDEX('Appraisal Inputs'!$F$33:$F$62, SMALL(IF($L$73='Appraisal Inputs'!$D$33:$D$62, ROW('Appraisal Inputs'!$D$33:$D$62)-32,""), ROW()-74)),"")</f>
        <v/>
      </c>
      <c r="F103" s="153" t="str" cm="1">
        <f t="array" ref="F103">IFERROR(INDEX('Appraisal Inputs'!$G$33:$G$62, SMALL(IF($L$73='Appraisal Inputs'!$D$33:$D$62, ROW('Appraisal Inputs'!$D$33:$D$62)-32,""), ROW()-74)),"")</f>
        <v/>
      </c>
      <c r="G103" s="153" t="str" cm="1">
        <f t="array" ref="G103">IFERROR(INDEX('Appraisal Inputs'!$H$33:$H$62, SMALL(IF($L$73='Appraisal Inputs'!$D$33:$D$62, ROW('Appraisal Inputs'!$D$33:$D$62)-32,""), ROW()-74)),"")</f>
        <v/>
      </c>
      <c r="H103" s="153" t="str" cm="1">
        <f t="array" ref="H103">IFERROR(INDEX('Appraisal Inputs'!$I$33:$I$62, SMALL(IF($L$73='Appraisal Inputs'!$D$33:$D$62, ROW('Appraisal Inputs'!$D$33:$D$62)-32,""), ROW()-74)),"")</f>
        <v/>
      </c>
      <c r="I103" s="38" t="str" cm="1">
        <f t="array" ref="I103">IFERROR(INDEX('Appraisal Inputs'!$J$33:$J$62, SMALL(IF($L$73='Appraisal Inputs'!$D$33:$D$62, ROW('Appraisal Inputs'!$D$33:$D$62)-32,""), ROW()-74)),"")</f>
        <v/>
      </c>
      <c r="J103" s="154" t="str" cm="1">
        <f t="array" ref="J103">IFERROR(INDEX('Appraisal Inputs'!$L$33:$L$62, SMALL(IF($L$73='Appraisal Inputs'!$D$33:$D$62, ROW('Appraisal Inputs'!$D$33:$D$62)-32,""), ROW()-74)),"")</f>
        <v/>
      </c>
      <c r="K103" s="634"/>
      <c r="L103" s="155" t="str">
        <f t="shared" si="30"/>
        <v>-</v>
      </c>
      <c r="M103" s="155" t="str">
        <f t="shared" si="31"/>
        <v>-</v>
      </c>
      <c r="N103" s="155" t="str">
        <f t="shared" si="32"/>
        <v>-</v>
      </c>
      <c r="O103" s="155" t="str">
        <f t="shared" si="33"/>
        <v>-</v>
      </c>
      <c r="P103" s="155" t="str">
        <f t="shared" si="34"/>
        <v>-</v>
      </c>
    </row>
    <row r="104" spans="1:19" ht="15.75" thickBot="1" x14ac:dyDescent="0.3">
      <c r="A104" s="622">
        <f t="shared" si="24"/>
        <v>0</v>
      </c>
      <c r="C104" s="152" t="str" cm="1">
        <f t="array" ref="C104">IFERROR(INDEX('Appraisal Inputs'!$C$33:$C$62, SMALL(IF($L$73='Appraisal Inputs'!$D$33:$D$62, ROW('Appraisal Inputs'!$D$33:$D$62)-32,""), ROW()-74)),"")</f>
        <v/>
      </c>
      <c r="D104" s="153" t="str" cm="1">
        <f t="array" ref="D104">IFERROR(INDEX('Appraisal Inputs'!$E$33:$E$62, SMALL(IF($L$73='Appraisal Inputs'!$D$33:$D$62, ROW('Appraisal Inputs'!$D$33:$D$62)-32,""), ROW()-74)),"")</f>
        <v/>
      </c>
      <c r="E104" s="153" t="str" cm="1">
        <f t="array" ref="E104">IFERROR(INDEX('Appraisal Inputs'!$F$33:$F$62, SMALL(IF($L$73='Appraisal Inputs'!$D$33:$D$62, ROW('Appraisal Inputs'!$D$33:$D$62)-32,""), ROW()-74)),"")</f>
        <v/>
      </c>
      <c r="F104" s="153" t="str" cm="1">
        <f t="array" ref="F104">IFERROR(INDEX('Appraisal Inputs'!$G$33:$G$62, SMALL(IF($L$73='Appraisal Inputs'!$D$33:$D$62, ROW('Appraisal Inputs'!$D$33:$D$62)-32,""), ROW()-74)),"")</f>
        <v/>
      </c>
      <c r="G104" s="153" t="str" cm="1">
        <f t="array" ref="G104">IFERROR(INDEX('Appraisal Inputs'!$H$33:$H$62, SMALL(IF($L$73='Appraisal Inputs'!$D$33:$D$62, ROW('Appraisal Inputs'!$D$33:$D$62)-32,""), ROW()-74)),"")</f>
        <v/>
      </c>
      <c r="H104" s="153" t="str" cm="1">
        <f t="array" ref="H104">IFERROR(INDEX('Appraisal Inputs'!$I$33:$I$62, SMALL(IF($L$73='Appraisal Inputs'!$D$33:$D$62, ROW('Appraisal Inputs'!$D$33:$D$62)-32,""), ROW()-74)),"")</f>
        <v/>
      </c>
      <c r="I104" s="38" t="str" cm="1">
        <f t="array" ref="I104">IFERROR(INDEX('Appraisal Inputs'!$J$33:$J$62, SMALL(IF($L$73='Appraisal Inputs'!$D$33:$D$62, ROW('Appraisal Inputs'!$D$33:$D$62)-32,""), ROW()-74)),"")</f>
        <v/>
      </c>
      <c r="J104" s="154" t="str" cm="1">
        <f t="array" ref="J104">IFERROR(INDEX('Appraisal Inputs'!$L$33:$L$62, SMALL(IF($L$73='Appraisal Inputs'!$D$33:$D$62, ROW('Appraisal Inputs'!$D$33:$D$62)-32,""), ROW()-74)),"")</f>
        <v/>
      </c>
      <c r="K104" s="634"/>
      <c r="L104" s="155" t="str">
        <f t="shared" si="30"/>
        <v>-</v>
      </c>
      <c r="M104" s="155" t="str">
        <f t="shared" si="31"/>
        <v>-</v>
      </c>
      <c r="N104" s="155" t="str">
        <f t="shared" si="32"/>
        <v>-</v>
      </c>
      <c r="O104" s="155" t="str">
        <f t="shared" si="33"/>
        <v>-</v>
      </c>
      <c r="P104" s="155" t="str">
        <f t="shared" si="34"/>
        <v>-</v>
      </c>
    </row>
    <row r="105" spans="1:19" ht="15.75" thickTop="1" x14ac:dyDescent="0.25">
      <c r="A105" s="622">
        <f>A73</f>
        <v>0</v>
      </c>
      <c r="C105" s="635" t="s">
        <v>284</v>
      </c>
      <c r="D105" s="631" t="str">
        <f>IF(SUM(D75:D104)=0,"-",SUM(D75:D104))</f>
        <v>-</v>
      </c>
      <c r="E105" s="631" t="str">
        <f>IF(SUM(E75:E104)=0,"-",SUM(E75:E104))</f>
        <v>-</v>
      </c>
      <c r="F105" s="631" t="str">
        <f>IF(SUM(F75:F104)=0,"-",SUM(F75:F104))</f>
        <v>-</v>
      </c>
      <c r="G105" s="631" t="str">
        <f>IF(SUM(G75:G104)=0,"-",SUM(G75:G104))</f>
        <v>-</v>
      </c>
      <c r="H105" s="513"/>
      <c r="I105" s="631" t="str">
        <f>IF(P105=0,"-",P105)</f>
        <v>-</v>
      </c>
      <c r="J105" s="852" t="str">
        <f>IF(ISBLANK('Appraisal Inputs'!L66),"",'Appraisal Inputs'!L66)</f>
        <v/>
      </c>
      <c r="K105" s="634"/>
      <c r="L105" s="161" t="str">
        <f>IF(SUM(L75:L104)=0,"-",SUM(L75:L104))</f>
        <v>-</v>
      </c>
      <c r="M105" s="161" t="str">
        <f>IF(SUM(M75:M104)=0,"-",SUM(M75:M104))</f>
        <v>-</v>
      </c>
      <c r="N105" s="161" t="str">
        <f>IF(SUM(N75:N104)=0,"-",SUM(N75:N104))</f>
        <v>-</v>
      </c>
      <c r="O105" s="161" t="str">
        <f>IF(SUM(O75:O104)=0,"-",SUM(O75:O104))</f>
        <v>-</v>
      </c>
      <c r="P105" s="161" t="str">
        <f>IF(SUM(P75:P104)=0,"-",SUM(P75:P104))</f>
        <v>-</v>
      </c>
    </row>
    <row r="106" spans="1:19" ht="15.75" thickBot="1" x14ac:dyDescent="0.3">
      <c r="A106" s="622">
        <f>A73</f>
        <v>0</v>
      </c>
      <c r="C106" s="162" t="s">
        <v>285</v>
      </c>
      <c r="D106" s="163"/>
      <c r="E106" s="164"/>
      <c r="F106" s="164"/>
      <c r="G106" s="164"/>
      <c r="H106" s="633"/>
      <c r="I106" s="166" t="str">
        <f>IF(I105="-","-",I105/F105)</f>
        <v>-</v>
      </c>
      <c r="J106" s="632"/>
      <c r="K106" s="634"/>
      <c r="L106" s="86" t="s">
        <v>423</v>
      </c>
    </row>
    <row r="107" spans="1:19" ht="15.75" thickBot="1" x14ac:dyDescent="0.3">
      <c r="A107" s="622">
        <f>A108</f>
        <v>0</v>
      </c>
      <c r="C107" s="728"/>
      <c r="D107" s="728"/>
      <c r="E107" s="728"/>
      <c r="F107" s="728"/>
      <c r="G107" s="728"/>
      <c r="H107" s="728"/>
      <c r="I107" s="728"/>
      <c r="J107" s="728"/>
    </row>
    <row r="108" spans="1:19" x14ac:dyDescent="0.25">
      <c r="A108" s="622">
        <f>IF(D140="-",0,1)</f>
        <v>0</v>
      </c>
      <c r="C108" s="172" t="s">
        <v>412</v>
      </c>
      <c r="D108" s="52" t="s">
        <v>163</v>
      </c>
      <c r="E108" s="51"/>
      <c r="F108" s="52" t="s">
        <v>164</v>
      </c>
      <c r="G108" s="51"/>
      <c r="H108" s="146"/>
      <c r="I108" s="147"/>
      <c r="J108" s="110"/>
      <c r="K108" s="634"/>
      <c r="L108" s="522" t="s">
        <v>142</v>
      </c>
      <c r="M108" s="523"/>
      <c r="N108" s="523"/>
      <c r="O108" s="523"/>
      <c r="P108" s="148"/>
    </row>
    <row r="109" spans="1:19" ht="26.25" x14ac:dyDescent="0.25">
      <c r="A109" s="622">
        <f>A108</f>
        <v>0</v>
      </c>
      <c r="C109" s="53" t="s">
        <v>40</v>
      </c>
      <c r="D109" s="170" t="s">
        <v>42</v>
      </c>
      <c r="E109" s="171" t="s">
        <v>273</v>
      </c>
      <c r="F109" s="171" t="s">
        <v>42</v>
      </c>
      <c r="G109" s="171" t="s">
        <v>273</v>
      </c>
      <c r="H109" s="149" t="s">
        <v>274</v>
      </c>
      <c r="I109" s="149" t="s">
        <v>277</v>
      </c>
      <c r="J109" s="150" t="s">
        <v>144</v>
      </c>
      <c r="K109" s="634"/>
      <c r="L109" s="167" t="s">
        <v>417</v>
      </c>
      <c r="M109" s="167" t="s">
        <v>418</v>
      </c>
      <c r="N109" s="167" t="s">
        <v>419</v>
      </c>
      <c r="O109" s="167" t="s">
        <v>420</v>
      </c>
      <c r="P109" s="167" t="s">
        <v>278</v>
      </c>
    </row>
    <row r="110" spans="1:19" x14ac:dyDescent="0.25">
      <c r="A110" s="622">
        <f t="shared" ref="A110:A139" si="35">IF(E110="",0,1)</f>
        <v>0</v>
      </c>
      <c r="C110" s="152" t="str" cm="1">
        <f t="array" ref="C110">IFERROR(INDEX('Appraisal Inputs'!$C$33:$C$62, SMALL(IF($L$108='Appraisal Inputs'!$D$33:$D$62, ROW('Appraisal Inputs'!$D$33:$D$62)-32,""), ROW()-109)),"")</f>
        <v/>
      </c>
      <c r="D110" s="153" t="str" cm="1">
        <f t="array" ref="D110">IFERROR(INDEX('Appraisal Inputs'!$E$33:$E$62, SMALL(IF($L$108='Appraisal Inputs'!$D$33:$D$62, ROW('Appraisal Inputs'!$D$33:$D$62)-32,""), ROW()-109)),"")</f>
        <v/>
      </c>
      <c r="E110" s="153" t="str" cm="1">
        <f t="array" ref="E110">IFERROR(INDEX('Appraisal Inputs'!$F$33:$F$62, SMALL(IF($L$108='Appraisal Inputs'!$D$33:$D$62, ROW('Appraisal Inputs'!$D$33:$D$62)-32,""), ROW()-109)),"")</f>
        <v/>
      </c>
      <c r="F110" s="153" t="str" cm="1">
        <f t="array" ref="F110">IFERROR(INDEX('Appraisal Inputs'!$G$33:$G$62, SMALL(IF($L$108='Appraisal Inputs'!$D$33:$D$62, ROW('Appraisal Inputs'!$D$33:$D$62)-32,""), ROW()-109)),"")</f>
        <v/>
      </c>
      <c r="G110" s="153" t="str" cm="1">
        <f t="array" ref="G110">IFERROR(INDEX('Appraisal Inputs'!$H$33:$H$62, SMALL(IF($L$108='Appraisal Inputs'!$D$33:$D$62, ROW('Appraisal Inputs'!$D$33:$D$62)-32,""), ROW()-109)),"")</f>
        <v/>
      </c>
      <c r="H110" s="153" t="str" cm="1">
        <f t="array" ref="H110">IFERROR(INDEX('Appraisal Inputs'!$I$33:$I$62, SMALL(IF($L$108='Appraisal Inputs'!$D$33:$D$62, ROW('Appraisal Inputs'!$D$33:$D$62)-32,""), ROW()-109)),"")</f>
        <v/>
      </c>
      <c r="I110" s="38" t="str" cm="1">
        <f t="array" ref="I110">IFERROR(INDEX('Appraisal Inputs'!$J$33:$J$62, SMALL(IF($L$108='Appraisal Inputs'!$D$33:$D$62, ROW('Appraisal Inputs'!$D$33:$D$62)-32,""), ROW()-109)),"")</f>
        <v/>
      </c>
      <c r="J110" s="154" t="str" cm="1">
        <f t="array" ref="J110">IFERROR(INDEX('Appraisal Inputs'!$L$33:$L$62, SMALL(IF($L$108='Appraisal Inputs'!$D$33:$D$62, ROW('Appraisal Inputs'!$D$33:$D$62)-32,""), ROW()-109)),"")</f>
        <v/>
      </c>
      <c r="K110" s="634"/>
      <c r="L110" s="155" t="str">
        <f t="shared" ref="L110:L139" si="36">IFERROR(E110*365,"-")</f>
        <v>-</v>
      </c>
      <c r="M110" s="155" t="str">
        <f t="shared" ref="M110:M139" si="37">IFERROR(D110*365,"-")</f>
        <v>-</v>
      </c>
      <c r="N110" s="155" t="str">
        <f t="shared" ref="N110:N139" si="38">IFERROR(E110*12,"-")</f>
        <v>-</v>
      </c>
      <c r="O110" s="155" t="str">
        <f t="shared" ref="O110:O139" si="39">IFERROR(D110*12,"-")</f>
        <v>-</v>
      </c>
      <c r="P110" s="155" t="str">
        <f t="shared" ref="P110:P139" si="40">IFERROR(F110*I110,"-")</f>
        <v>-</v>
      </c>
      <c r="S110"/>
    </row>
    <row r="111" spans="1:19" x14ac:dyDescent="0.25">
      <c r="A111" s="622">
        <f t="shared" si="35"/>
        <v>0</v>
      </c>
      <c r="C111" s="152" t="str" cm="1">
        <f t="array" ref="C111">IFERROR(INDEX('Appraisal Inputs'!$C$33:$C$62, SMALL(IF($L$108='Appraisal Inputs'!$D$33:$D$62, ROW('Appraisal Inputs'!$D$33:$D$62)-32,""), ROW()-109)),"")</f>
        <v/>
      </c>
      <c r="D111" s="153" t="str" cm="1">
        <f t="array" ref="D111">IFERROR(INDEX('Appraisal Inputs'!$E$33:$E$62, SMALL(IF($L$108='Appraisal Inputs'!$D$33:$D$62, ROW('Appraisal Inputs'!$D$33:$D$62)-32,""), ROW()-109)),"")</f>
        <v/>
      </c>
      <c r="E111" s="153" t="str" cm="1">
        <f t="array" ref="E111">IFERROR(INDEX('Appraisal Inputs'!$F$33:$F$62, SMALL(IF($L$108='Appraisal Inputs'!$D$33:$D$62, ROW('Appraisal Inputs'!$D$33:$D$62)-32,""), ROW()-109)),"")</f>
        <v/>
      </c>
      <c r="F111" s="153" t="str" cm="1">
        <f t="array" ref="F111">IFERROR(INDEX('Appraisal Inputs'!$G$33:$G$62, SMALL(IF($L$108='Appraisal Inputs'!$D$33:$D$62, ROW('Appraisal Inputs'!$D$33:$D$62)-32,""), ROW()-109)),"")</f>
        <v/>
      </c>
      <c r="G111" s="153" t="str" cm="1">
        <f t="array" ref="G111">IFERROR(INDEX('Appraisal Inputs'!$H$33:$H$62, SMALL(IF($L$108='Appraisal Inputs'!$D$33:$D$62, ROW('Appraisal Inputs'!$D$33:$D$62)-32,""), ROW()-109)),"")</f>
        <v/>
      </c>
      <c r="H111" s="153" t="str" cm="1">
        <f t="array" ref="H111">IFERROR(INDEX('Appraisal Inputs'!$I$33:$I$62, SMALL(IF($L$108='Appraisal Inputs'!$D$33:$D$62, ROW('Appraisal Inputs'!$D$33:$D$62)-32,""), ROW()-109)),"")</f>
        <v/>
      </c>
      <c r="I111" s="38" t="str" cm="1">
        <f t="array" ref="I111">IFERROR(INDEX('Appraisal Inputs'!$J$33:$J$62, SMALL(IF($L$108='Appraisal Inputs'!$D$33:$D$62, ROW('Appraisal Inputs'!$D$33:$D$62)-32,""), ROW()-109)),"")</f>
        <v/>
      </c>
      <c r="J111" s="154" t="str" cm="1">
        <f t="array" ref="J111">IFERROR(INDEX('Appraisal Inputs'!$L$33:$L$62, SMALL(IF($L$108='Appraisal Inputs'!$D$33:$D$62, ROW('Appraisal Inputs'!$D$33:$D$62)-32,""), ROW()-109)),"")</f>
        <v/>
      </c>
      <c r="K111" s="634"/>
      <c r="L111" s="155" t="str">
        <f t="shared" si="36"/>
        <v>-</v>
      </c>
      <c r="M111" s="155" t="str">
        <f t="shared" si="37"/>
        <v>-</v>
      </c>
      <c r="N111" s="155" t="str">
        <f t="shared" si="38"/>
        <v>-</v>
      </c>
      <c r="O111" s="155" t="str">
        <f t="shared" si="39"/>
        <v>-</v>
      </c>
      <c r="P111" s="155" t="str">
        <f t="shared" si="40"/>
        <v>-</v>
      </c>
      <c r="S111"/>
    </row>
    <row r="112" spans="1:19" x14ac:dyDescent="0.25">
      <c r="A112" s="622">
        <f t="shared" si="35"/>
        <v>0</v>
      </c>
      <c r="C112" s="152" t="str" cm="1">
        <f t="array" ref="C112">IFERROR(INDEX('Appraisal Inputs'!$C$33:$C$62, SMALL(IF($L$108='Appraisal Inputs'!$D$33:$D$62, ROW('Appraisal Inputs'!$D$33:$D$62)-32,""), ROW()-109)),"")</f>
        <v/>
      </c>
      <c r="D112" s="153" t="str" cm="1">
        <f t="array" ref="D112">IFERROR(INDEX('Appraisal Inputs'!$E$33:$E$62, SMALL(IF($L$108='Appraisal Inputs'!$D$33:$D$62, ROW('Appraisal Inputs'!$D$33:$D$62)-32,""), ROW()-109)),"")</f>
        <v/>
      </c>
      <c r="E112" s="153" t="str" cm="1">
        <f t="array" ref="E112">IFERROR(INDEX('Appraisal Inputs'!$F$33:$F$62, SMALL(IF($L$108='Appraisal Inputs'!$D$33:$D$62, ROW('Appraisal Inputs'!$D$33:$D$62)-32,""), ROW()-109)),"")</f>
        <v/>
      </c>
      <c r="F112" s="153" t="str" cm="1">
        <f t="array" ref="F112">IFERROR(INDEX('Appraisal Inputs'!$G$33:$G$62, SMALL(IF($L$108='Appraisal Inputs'!$D$33:$D$62, ROW('Appraisal Inputs'!$D$33:$D$62)-32,""), ROW()-109)),"")</f>
        <v/>
      </c>
      <c r="G112" s="153" t="str" cm="1">
        <f t="array" ref="G112">IFERROR(INDEX('Appraisal Inputs'!$H$33:$H$62, SMALL(IF($L$108='Appraisal Inputs'!$D$33:$D$62, ROW('Appraisal Inputs'!$D$33:$D$62)-32,""), ROW()-109)),"")</f>
        <v/>
      </c>
      <c r="H112" s="153" t="str" cm="1">
        <f t="array" ref="H112">IFERROR(INDEX('Appraisal Inputs'!$I$33:$I$62, SMALL(IF($L$108='Appraisal Inputs'!$D$33:$D$62, ROW('Appraisal Inputs'!$D$33:$D$62)-32,""), ROW()-109)),"")</f>
        <v/>
      </c>
      <c r="I112" s="38" t="str" cm="1">
        <f t="array" ref="I112">IFERROR(INDEX('Appraisal Inputs'!$J$33:$J$62, SMALL(IF($L$108='Appraisal Inputs'!$D$33:$D$62, ROW('Appraisal Inputs'!$D$33:$D$62)-32,""), ROW()-109)),"")</f>
        <v/>
      </c>
      <c r="J112" s="154" t="str" cm="1">
        <f t="array" ref="J112">IFERROR(INDEX('Appraisal Inputs'!$L$33:$L$62, SMALL(IF($L$108='Appraisal Inputs'!$D$33:$D$62, ROW('Appraisal Inputs'!$D$33:$D$62)-32,""), ROW()-109)),"")</f>
        <v/>
      </c>
      <c r="K112" s="634"/>
      <c r="L112" s="155" t="str">
        <f t="shared" si="36"/>
        <v>-</v>
      </c>
      <c r="M112" s="155" t="str">
        <f t="shared" si="37"/>
        <v>-</v>
      </c>
      <c r="N112" s="155" t="str">
        <f t="shared" si="38"/>
        <v>-</v>
      </c>
      <c r="O112" s="155" t="str">
        <f t="shared" si="39"/>
        <v>-</v>
      </c>
      <c r="P112" s="155" t="str">
        <f t="shared" si="40"/>
        <v>-</v>
      </c>
      <c r="S112"/>
    </row>
    <row r="113" spans="1:19" x14ac:dyDescent="0.25">
      <c r="A113" s="622">
        <f t="shared" si="35"/>
        <v>0</v>
      </c>
      <c r="C113" s="152" t="str" cm="1">
        <f t="array" ref="C113">IFERROR(INDEX('Appraisal Inputs'!$C$33:$C$62, SMALL(IF($L$108='Appraisal Inputs'!$D$33:$D$62, ROW('Appraisal Inputs'!$D$33:$D$62)-32,""), ROW()-109)),"")</f>
        <v/>
      </c>
      <c r="D113" s="153" t="str" cm="1">
        <f t="array" ref="D113">IFERROR(INDEX('Appraisal Inputs'!$E$33:$E$62, SMALL(IF($L$108='Appraisal Inputs'!$D$33:$D$62, ROW('Appraisal Inputs'!$D$33:$D$62)-32,""), ROW()-109)),"")</f>
        <v/>
      </c>
      <c r="E113" s="153" t="str" cm="1">
        <f t="array" ref="E113">IFERROR(INDEX('Appraisal Inputs'!$F$33:$F$62, SMALL(IF($L$108='Appraisal Inputs'!$D$33:$D$62, ROW('Appraisal Inputs'!$D$33:$D$62)-32,""), ROW()-109)),"")</f>
        <v/>
      </c>
      <c r="F113" s="153" t="str" cm="1">
        <f t="array" ref="F113">IFERROR(INDEX('Appraisal Inputs'!$G$33:$G$62, SMALL(IF($L$108='Appraisal Inputs'!$D$33:$D$62, ROW('Appraisal Inputs'!$D$33:$D$62)-32,""), ROW()-109)),"")</f>
        <v/>
      </c>
      <c r="G113" s="153" t="str" cm="1">
        <f t="array" ref="G113">IFERROR(INDEX('Appraisal Inputs'!$H$33:$H$62, SMALL(IF($L$108='Appraisal Inputs'!$D$33:$D$62, ROW('Appraisal Inputs'!$D$33:$D$62)-32,""), ROW()-109)),"")</f>
        <v/>
      </c>
      <c r="H113" s="153" t="str" cm="1">
        <f t="array" ref="H113">IFERROR(INDEX('Appraisal Inputs'!$I$33:$I$62, SMALL(IF($L$108='Appraisal Inputs'!$D$33:$D$62, ROW('Appraisal Inputs'!$D$33:$D$62)-32,""), ROW()-109)),"")</f>
        <v/>
      </c>
      <c r="I113" s="38" t="str" cm="1">
        <f t="array" ref="I113">IFERROR(INDEX('Appraisal Inputs'!$J$33:$J$62, SMALL(IF($L$108='Appraisal Inputs'!$D$33:$D$62, ROW('Appraisal Inputs'!$D$33:$D$62)-32,""), ROW()-109)),"")</f>
        <v/>
      </c>
      <c r="J113" s="154" t="str" cm="1">
        <f t="array" ref="J113">IFERROR(INDEX('Appraisal Inputs'!$L$33:$L$62, SMALL(IF($L$108='Appraisal Inputs'!$D$33:$D$62, ROW('Appraisal Inputs'!$D$33:$D$62)-32,""), ROW()-109)),"")</f>
        <v/>
      </c>
      <c r="K113" s="634"/>
      <c r="L113" s="155" t="str">
        <f t="shared" si="36"/>
        <v>-</v>
      </c>
      <c r="M113" s="155" t="str">
        <f t="shared" si="37"/>
        <v>-</v>
      </c>
      <c r="N113" s="155" t="str">
        <f t="shared" si="38"/>
        <v>-</v>
      </c>
      <c r="O113" s="155" t="str">
        <f t="shared" si="39"/>
        <v>-</v>
      </c>
      <c r="P113" s="155" t="str">
        <f t="shared" si="40"/>
        <v>-</v>
      </c>
      <c r="S113"/>
    </row>
    <row r="114" spans="1:19" x14ac:dyDescent="0.25">
      <c r="A114" s="622">
        <f t="shared" si="35"/>
        <v>0</v>
      </c>
      <c r="C114" s="152" t="str" cm="1">
        <f t="array" ref="C114">IFERROR(INDEX('Appraisal Inputs'!$C$33:$C$62, SMALL(IF($L$108='Appraisal Inputs'!$D$33:$D$62, ROW('Appraisal Inputs'!$D$33:$D$62)-32,""), ROW()-109)),"")</f>
        <v/>
      </c>
      <c r="D114" s="153" t="str" cm="1">
        <f t="array" ref="D114">IFERROR(INDEX('Appraisal Inputs'!$E$33:$E$62, SMALL(IF($L$108='Appraisal Inputs'!$D$33:$D$62, ROW('Appraisal Inputs'!$D$33:$D$62)-32,""), ROW()-109)),"")</f>
        <v/>
      </c>
      <c r="E114" s="153" t="str" cm="1">
        <f t="array" ref="E114">IFERROR(INDEX('Appraisal Inputs'!$F$33:$F$62, SMALL(IF($L$108='Appraisal Inputs'!$D$33:$D$62, ROW('Appraisal Inputs'!$D$33:$D$62)-32,""), ROW()-109)),"")</f>
        <v/>
      </c>
      <c r="F114" s="153" t="str" cm="1">
        <f t="array" ref="F114">IFERROR(INDEX('Appraisal Inputs'!$G$33:$G$62, SMALL(IF($L$108='Appraisal Inputs'!$D$33:$D$62, ROW('Appraisal Inputs'!$D$33:$D$62)-32,""), ROW()-109)),"")</f>
        <v/>
      </c>
      <c r="G114" s="153" t="str" cm="1">
        <f t="array" ref="G114">IFERROR(INDEX('Appraisal Inputs'!$H$33:$H$62, SMALL(IF($L$108='Appraisal Inputs'!$D$33:$D$62, ROW('Appraisal Inputs'!$D$33:$D$62)-32,""), ROW()-109)),"")</f>
        <v/>
      </c>
      <c r="H114" s="153" t="str" cm="1">
        <f t="array" ref="H114">IFERROR(INDEX('Appraisal Inputs'!$I$33:$I$62, SMALL(IF($L$108='Appraisal Inputs'!$D$33:$D$62, ROW('Appraisal Inputs'!$D$33:$D$62)-32,""), ROW()-109)),"")</f>
        <v/>
      </c>
      <c r="I114" s="38" t="str" cm="1">
        <f t="array" ref="I114">IFERROR(INDEX('Appraisal Inputs'!$J$33:$J$62, SMALL(IF($L$108='Appraisal Inputs'!$D$33:$D$62, ROW('Appraisal Inputs'!$D$33:$D$62)-32,""), ROW()-109)),"")</f>
        <v/>
      </c>
      <c r="J114" s="154" t="str" cm="1">
        <f t="array" ref="J114">IFERROR(INDEX('Appraisal Inputs'!$L$33:$L$62, SMALL(IF($L$108='Appraisal Inputs'!$D$33:$D$62, ROW('Appraisal Inputs'!$D$33:$D$62)-32,""), ROW()-109)),"")</f>
        <v/>
      </c>
      <c r="K114" s="634"/>
      <c r="L114" s="155" t="str">
        <f t="shared" si="36"/>
        <v>-</v>
      </c>
      <c r="M114" s="155" t="str">
        <f t="shared" si="37"/>
        <v>-</v>
      </c>
      <c r="N114" s="155" t="str">
        <f t="shared" si="38"/>
        <v>-</v>
      </c>
      <c r="O114" s="155" t="str">
        <f t="shared" si="39"/>
        <v>-</v>
      </c>
      <c r="P114" s="155" t="str">
        <f t="shared" si="40"/>
        <v>-</v>
      </c>
      <c r="S114"/>
    </row>
    <row r="115" spans="1:19" x14ac:dyDescent="0.25">
      <c r="A115" s="622">
        <f t="shared" si="35"/>
        <v>0</v>
      </c>
      <c r="C115" s="152" t="str" cm="1">
        <f t="array" ref="C115">IFERROR(INDEX('Appraisal Inputs'!$C$33:$C$62, SMALL(IF($L$108='Appraisal Inputs'!$D$33:$D$62, ROW('Appraisal Inputs'!$D$33:$D$62)-32,""), ROW()-109)),"")</f>
        <v/>
      </c>
      <c r="D115" s="153" t="str" cm="1">
        <f t="array" ref="D115">IFERROR(INDEX('Appraisal Inputs'!$E$33:$E$62, SMALL(IF($L$108='Appraisal Inputs'!$D$33:$D$62, ROW('Appraisal Inputs'!$D$33:$D$62)-32,""), ROW()-109)),"")</f>
        <v/>
      </c>
      <c r="E115" s="153" t="str" cm="1">
        <f t="array" ref="E115">IFERROR(INDEX('Appraisal Inputs'!$F$33:$F$62, SMALL(IF($L$108='Appraisal Inputs'!$D$33:$D$62, ROW('Appraisal Inputs'!$D$33:$D$62)-32,""), ROW()-109)),"")</f>
        <v/>
      </c>
      <c r="F115" s="153" t="str" cm="1">
        <f t="array" ref="F115">IFERROR(INDEX('Appraisal Inputs'!$G$33:$G$62, SMALL(IF($L$108='Appraisal Inputs'!$D$33:$D$62, ROW('Appraisal Inputs'!$D$33:$D$62)-32,""), ROW()-109)),"")</f>
        <v/>
      </c>
      <c r="G115" s="153" t="str" cm="1">
        <f t="array" ref="G115">IFERROR(INDEX('Appraisal Inputs'!$H$33:$H$62, SMALL(IF($L$108='Appraisal Inputs'!$D$33:$D$62, ROW('Appraisal Inputs'!$D$33:$D$62)-32,""), ROW()-109)),"")</f>
        <v/>
      </c>
      <c r="H115" s="153" t="str" cm="1">
        <f t="array" ref="H115">IFERROR(INDEX('Appraisal Inputs'!$I$33:$I$62, SMALL(IF($L$108='Appraisal Inputs'!$D$33:$D$62, ROW('Appraisal Inputs'!$D$33:$D$62)-32,""), ROW()-109)),"")</f>
        <v/>
      </c>
      <c r="I115" s="38" t="str" cm="1">
        <f t="array" ref="I115">IFERROR(INDEX('Appraisal Inputs'!$J$33:$J$62, SMALL(IF($L$108='Appraisal Inputs'!$D$33:$D$62, ROW('Appraisal Inputs'!$D$33:$D$62)-32,""), ROW()-109)),"")</f>
        <v/>
      </c>
      <c r="J115" s="154" t="str" cm="1">
        <f t="array" ref="J115">IFERROR(INDEX('Appraisal Inputs'!$L$33:$L$62, SMALL(IF($L$108='Appraisal Inputs'!$D$33:$D$62, ROW('Appraisal Inputs'!$D$33:$D$62)-32,""), ROW()-109)),"")</f>
        <v/>
      </c>
      <c r="K115" s="634"/>
      <c r="L115" s="155" t="str">
        <f t="shared" si="36"/>
        <v>-</v>
      </c>
      <c r="M115" s="155" t="str">
        <f t="shared" si="37"/>
        <v>-</v>
      </c>
      <c r="N115" s="155" t="str">
        <f t="shared" si="38"/>
        <v>-</v>
      </c>
      <c r="O115" s="155" t="str">
        <f t="shared" si="39"/>
        <v>-</v>
      </c>
      <c r="P115" s="155" t="str">
        <f t="shared" si="40"/>
        <v>-</v>
      </c>
      <c r="S115"/>
    </row>
    <row r="116" spans="1:19" x14ac:dyDescent="0.25">
      <c r="A116" s="622">
        <f t="shared" si="35"/>
        <v>0</v>
      </c>
      <c r="C116" s="152" t="str" cm="1">
        <f t="array" ref="C116">IFERROR(INDEX('Appraisal Inputs'!$C$33:$C$62, SMALL(IF($L$108='Appraisal Inputs'!$D$33:$D$62, ROW('Appraisal Inputs'!$D$33:$D$62)-32,""), ROW()-109)),"")</f>
        <v/>
      </c>
      <c r="D116" s="153" t="str" cm="1">
        <f t="array" ref="D116">IFERROR(INDEX('Appraisal Inputs'!$E$33:$E$62, SMALL(IF($L$108='Appraisal Inputs'!$D$33:$D$62, ROW('Appraisal Inputs'!$D$33:$D$62)-32,""), ROW()-109)),"")</f>
        <v/>
      </c>
      <c r="E116" s="153" t="str" cm="1">
        <f t="array" ref="E116">IFERROR(INDEX('Appraisal Inputs'!$F$33:$F$62, SMALL(IF($L$108='Appraisal Inputs'!$D$33:$D$62, ROW('Appraisal Inputs'!$D$33:$D$62)-32,""), ROW()-109)),"")</f>
        <v/>
      </c>
      <c r="F116" s="153" t="str" cm="1">
        <f t="array" ref="F116">IFERROR(INDEX('Appraisal Inputs'!$G$33:$G$62, SMALL(IF($L$108='Appraisal Inputs'!$D$33:$D$62, ROW('Appraisal Inputs'!$D$33:$D$62)-32,""), ROW()-109)),"")</f>
        <v/>
      </c>
      <c r="G116" s="153" t="str" cm="1">
        <f t="array" ref="G116">IFERROR(INDEX('Appraisal Inputs'!$H$33:$H$62, SMALL(IF($L$108='Appraisal Inputs'!$D$33:$D$62, ROW('Appraisal Inputs'!$D$33:$D$62)-32,""), ROW()-109)),"")</f>
        <v/>
      </c>
      <c r="H116" s="153" t="str" cm="1">
        <f t="array" ref="H116">IFERROR(INDEX('Appraisal Inputs'!$I$33:$I$62, SMALL(IF($L$108='Appraisal Inputs'!$D$33:$D$62, ROW('Appraisal Inputs'!$D$33:$D$62)-32,""), ROW()-109)),"")</f>
        <v/>
      </c>
      <c r="I116" s="38" t="str" cm="1">
        <f t="array" ref="I116">IFERROR(INDEX('Appraisal Inputs'!$J$33:$J$62, SMALL(IF($L$108='Appraisal Inputs'!$D$33:$D$62, ROW('Appraisal Inputs'!$D$33:$D$62)-32,""), ROW()-109)),"")</f>
        <v/>
      </c>
      <c r="J116" s="154" t="str" cm="1">
        <f t="array" ref="J116">IFERROR(INDEX('Appraisal Inputs'!$L$33:$L$62, SMALL(IF($L$108='Appraisal Inputs'!$D$33:$D$62, ROW('Appraisal Inputs'!$D$33:$D$62)-32,""), ROW()-109)),"")</f>
        <v/>
      </c>
      <c r="K116" s="634"/>
      <c r="L116" s="155" t="str">
        <f t="shared" si="36"/>
        <v>-</v>
      </c>
      <c r="M116" s="155" t="str">
        <f t="shared" si="37"/>
        <v>-</v>
      </c>
      <c r="N116" s="155" t="str">
        <f t="shared" si="38"/>
        <v>-</v>
      </c>
      <c r="O116" s="155" t="str">
        <f t="shared" si="39"/>
        <v>-</v>
      </c>
      <c r="P116" s="155" t="str">
        <f t="shared" si="40"/>
        <v>-</v>
      </c>
      <c r="S116"/>
    </row>
    <row r="117" spans="1:19" x14ac:dyDescent="0.25">
      <c r="A117" s="622">
        <f t="shared" si="35"/>
        <v>0</v>
      </c>
      <c r="C117" s="152" t="str" cm="1">
        <f t="array" ref="C117">IFERROR(INDEX('Appraisal Inputs'!$C$33:$C$62, SMALL(IF($L$108='Appraisal Inputs'!$D$33:$D$62, ROW('Appraisal Inputs'!$D$33:$D$62)-32,""), ROW()-109)),"")</f>
        <v/>
      </c>
      <c r="D117" s="153" t="str" cm="1">
        <f t="array" ref="D117">IFERROR(INDEX('Appraisal Inputs'!$E$33:$E$62, SMALL(IF($L$108='Appraisal Inputs'!$D$33:$D$62, ROW('Appraisal Inputs'!$D$33:$D$62)-32,""), ROW()-109)),"")</f>
        <v/>
      </c>
      <c r="E117" s="153" t="str" cm="1">
        <f t="array" ref="E117">IFERROR(INDEX('Appraisal Inputs'!$F$33:$F$62, SMALL(IF($L$108='Appraisal Inputs'!$D$33:$D$62, ROW('Appraisal Inputs'!$D$33:$D$62)-32,""), ROW()-109)),"")</f>
        <v/>
      </c>
      <c r="F117" s="153" t="str" cm="1">
        <f t="array" ref="F117">IFERROR(INDEX('Appraisal Inputs'!$G$33:$G$62, SMALL(IF($L$108='Appraisal Inputs'!$D$33:$D$62, ROW('Appraisal Inputs'!$D$33:$D$62)-32,""), ROW()-109)),"")</f>
        <v/>
      </c>
      <c r="G117" s="153" t="str" cm="1">
        <f t="array" ref="G117">IFERROR(INDEX('Appraisal Inputs'!$H$33:$H$62, SMALL(IF($L$108='Appraisal Inputs'!$D$33:$D$62, ROW('Appraisal Inputs'!$D$33:$D$62)-32,""), ROW()-109)),"")</f>
        <v/>
      </c>
      <c r="H117" s="153" t="str" cm="1">
        <f t="array" ref="H117">IFERROR(INDEX('Appraisal Inputs'!$I$33:$I$62, SMALL(IF($L$108='Appraisal Inputs'!$D$33:$D$62, ROW('Appraisal Inputs'!$D$33:$D$62)-32,""), ROW()-109)),"")</f>
        <v/>
      </c>
      <c r="I117" s="38" t="str" cm="1">
        <f t="array" ref="I117">IFERROR(INDEX('Appraisal Inputs'!$J$33:$J$62, SMALL(IF($L$108='Appraisal Inputs'!$D$33:$D$62, ROW('Appraisal Inputs'!$D$33:$D$62)-32,""), ROW()-109)),"")</f>
        <v/>
      </c>
      <c r="J117" s="154" t="str" cm="1">
        <f t="array" ref="J117">IFERROR(INDEX('Appraisal Inputs'!$L$33:$L$62, SMALL(IF($L$108='Appraisal Inputs'!$D$33:$D$62, ROW('Appraisal Inputs'!$D$33:$D$62)-32,""), ROW()-109)),"")</f>
        <v/>
      </c>
      <c r="K117" s="634"/>
      <c r="L117" s="155" t="str">
        <f t="shared" si="36"/>
        <v>-</v>
      </c>
      <c r="M117" s="155" t="str">
        <f t="shared" si="37"/>
        <v>-</v>
      </c>
      <c r="N117" s="155" t="str">
        <f t="shared" si="38"/>
        <v>-</v>
      </c>
      <c r="O117" s="155" t="str">
        <f t="shared" si="39"/>
        <v>-</v>
      </c>
      <c r="P117" s="155" t="str">
        <f t="shared" si="40"/>
        <v>-</v>
      </c>
      <c r="S117"/>
    </row>
    <row r="118" spans="1:19" x14ac:dyDescent="0.25">
      <c r="A118" s="622">
        <f t="shared" si="35"/>
        <v>0</v>
      </c>
      <c r="C118" s="152" t="str" cm="1">
        <f t="array" ref="C118">IFERROR(INDEX('Appraisal Inputs'!$C$33:$C$62, SMALL(IF($L$108='Appraisal Inputs'!$D$33:$D$62, ROW('Appraisal Inputs'!$D$33:$D$62)-32,""), ROW()-109)),"")</f>
        <v/>
      </c>
      <c r="D118" s="153" t="str" cm="1">
        <f t="array" ref="D118">IFERROR(INDEX('Appraisal Inputs'!$E$33:$E$62, SMALL(IF($L$108='Appraisal Inputs'!$D$33:$D$62, ROW('Appraisal Inputs'!$D$33:$D$62)-32,""), ROW()-109)),"")</f>
        <v/>
      </c>
      <c r="E118" s="153" t="str" cm="1">
        <f t="array" ref="E118">IFERROR(INDEX('Appraisal Inputs'!$F$33:$F$62, SMALL(IF($L$108='Appraisal Inputs'!$D$33:$D$62, ROW('Appraisal Inputs'!$D$33:$D$62)-32,""), ROW()-109)),"")</f>
        <v/>
      </c>
      <c r="F118" s="153" t="str" cm="1">
        <f t="array" ref="F118">IFERROR(INDEX('Appraisal Inputs'!$G$33:$G$62, SMALL(IF($L$108='Appraisal Inputs'!$D$33:$D$62, ROW('Appraisal Inputs'!$D$33:$D$62)-32,""), ROW()-109)),"")</f>
        <v/>
      </c>
      <c r="G118" s="153" t="str" cm="1">
        <f t="array" ref="G118">IFERROR(INDEX('Appraisal Inputs'!$H$33:$H$62, SMALL(IF($L$108='Appraisal Inputs'!$D$33:$D$62, ROW('Appraisal Inputs'!$D$33:$D$62)-32,""), ROW()-109)),"")</f>
        <v/>
      </c>
      <c r="H118" s="153" t="str" cm="1">
        <f t="array" ref="H118">IFERROR(INDEX('Appraisal Inputs'!$I$33:$I$62, SMALL(IF($L$108='Appraisal Inputs'!$D$33:$D$62, ROW('Appraisal Inputs'!$D$33:$D$62)-32,""), ROW()-109)),"")</f>
        <v/>
      </c>
      <c r="I118" s="38" t="str" cm="1">
        <f t="array" ref="I118">IFERROR(INDEX('Appraisal Inputs'!$J$33:$J$62, SMALL(IF($L$108='Appraisal Inputs'!$D$33:$D$62, ROW('Appraisal Inputs'!$D$33:$D$62)-32,""), ROW()-109)),"")</f>
        <v/>
      </c>
      <c r="J118" s="154" t="str" cm="1">
        <f t="array" ref="J118">IFERROR(INDEX('Appraisal Inputs'!$L$33:$L$62, SMALL(IF($L$108='Appraisal Inputs'!$D$33:$D$62, ROW('Appraisal Inputs'!$D$33:$D$62)-32,""), ROW()-109)),"")</f>
        <v/>
      </c>
      <c r="K118" s="634"/>
      <c r="L118" s="155" t="str">
        <f t="shared" si="36"/>
        <v>-</v>
      </c>
      <c r="M118" s="155" t="str">
        <f t="shared" si="37"/>
        <v>-</v>
      </c>
      <c r="N118" s="155" t="str">
        <f t="shared" si="38"/>
        <v>-</v>
      </c>
      <c r="O118" s="155" t="str">
        <f t="shared" si="39"/>
        <v>-</v>
      </c>
      <c r="P118" s="155" t="str">
        <f t="shared" si="40"/>
        <v>-</v>
      </c>
      <c r="S118"/>
    </row>
    <row r="119" spans="1:19" x14ac:dyDescent="0.25">
      <c r="A119" s="622">
        <f t="shared" si="35"/>
        <v>0</v>
      </c>
      <c r="C119" s="152" t="str" cm="1">
        <f t="array" ref="C119">IFERROR(INDEX('Appraisal Inputs'!$C$33:$C$62, SMALL(IF($L$108='Appraisal Inputs'!$D$33:$D$62, ROW('Appraisal Inputs'!$D$33:$D$62)-32,""), ROW()-109)),"")</f>
        <v/>
      </c>
      <c r="D119" s="153" t="str" cm="1">
        <f t="array" ref="D119">IFERROR(INDEX('Appraisal Inputs'!$E$33:$E$62, SMALL(IF($L$108='Appraisal Inputs'!$D$33:$D$62, ROW('Appraisal Inputs'!$D$33:$D$62)-32,""), ROW()-109)),"")</f>
        <v/>
      </c>
      <c r="E119" s="153" t="str" cm="1">
        <f t="array" ref="E119">IFERROR(INDEX('Appraisal Inputs'!$F$33:$F$62, SMALL(IF($L$108='Appraisal Inputs'!$D$33:$D$62, ROW('Appraisal Inputs'!$D$33:$D$62)-32,""), ROW()-109)),"")</f>
        <v/>
      </c>
      <c r="F119" s="153" t="str" cm="1">
        <f t="array" ref="F119">IFERROR(INDEX('Appraisal Inputs'!$G$33:$G$62, SMALL(IF($L$108='Appraisal Inputs'!$D$33:$D$62, ROW('Appraisal Inputs'!$D$33:$D$62)-32,""), ROW()-109)),"")</f>
        <v/>
      </c>
      <c r="G119" s="153" t="str" cm="1">
        <f t="array" ref="G119">IFERROR(INDEX('Appraisal Inputs'!$H$33:$H$62, SMALL(IF($L$108='Appraisal Inputs'!$D$33:$D$62, ROW('Appraisal Inputs'!$D$33:$D$62)-32,""), ROW()-109)),"")</f>
        <v/>
      </c>
      <c r="H119" s="153" t="str" cm="1">
        <f t="array" ref="H119">IFERROR(INDEX('Appraisal Inputs'!$I$33:$I$62, SMALL(IF($L$108='Appraisal Inputs'!$D$33:$D$62, ROW('Appraisal Inputs'!$D$33:$D$62)-32,""), ROW()-109)),"")</f>
        <v/>
      </c>
      <c r="I119" s="38" t="str" cm="1">
        <f t="array" ref="I119">IFERROR(INDEX('Appraisal Inputs'!$J$33:$J$62, SMALL(IF($L$108='Appraisal Inputs'!$D$33:$D$62, ROW('Appraisal Inputs'!$D$33:$D$62)-32,""), ROW()-109)),"")</f>
        <v/>
      </c>
      <c r="J119" s="154" t="str" cm="1">
        <f t="array" ref="J119">IFERROR(INDEX('Appraisal Inputs'!$L$33:$L$62, SMALL(IF($L$108='Appraisal Inputs'!$D$33:$D$62, ROW('Appraisal Inputs'!$D$33:$D$62)-32,""), ROW()-109)),"")</f>
        <v/>
      </c>
      <c r="K119" s="634"/>
      <c r="L119" s="155" t="str">
        <f t="shared" si="36"/>
        <v>-</v>
      </c>
      <c r="M119" s="155" t="str">
        <f t="shared" si="37"/>
        <v>-</v>
      </c>
      <c r="N119" s="155" t="str">
        <f t="shared" si="38"/>
        <v>-</v>
      </c>
      <c r="O119" s="155" t="str">
        <f t="shared" si="39"/>
        <v>-</v>
      </c>
      <c r="P119" s="155" t="str">
        <f t="shared" si="40"/>
        <v>-</v>
      </c>
      <c r="S119"/>
    </row>
    <row r="120" spans="1:19" x14ac:dyDescent="0.25">
      <c r="A120" s="622">
        <f t="shared" si="35"/>
        <v>0</v>
      </c>
      <c r="C120" s="152" t="str" cm="1">
        <f t="array" ref="C120">IFERROR(INDEX('Appraisal Inputs'!$C$33:$C$62, SMALL(IF($L$108='Appraisal Inputs'!$D$33:$D$62, ROW('Appraisal Inputs'!$D$33:$D$62)-32,""), ROW()-109)),"")</f>
        <v/>
      </c>
      <c r="D120" s="153" t="str" cm="1">
        <f t="array" ref="D120">IFERROR(INDEX('Appraisal Inputs'!$E$33:$E$62, SMALL(IF($L$108='Appraisal Inputs'!$D$33:$D$62, ROW('Appraisal Inputs'!$D$33:$D$62)-32,""), ROW()-109)),"")</f>
        <v/>
      </c>
      <c r="E120" s="153" t="str" cm="1">
        <f t="array" ref="E120">IFERROR(INDEX('Appraisal Inputs'!$F$33:$F$62, SMALL(IF($L$108='Appraisal Inputs'!$D$33:$D$62, ROW('Appraisal Inputs'!$D$33:$D$62)-32,""), ROW()-109)),"")</f>
        <v/>
      </c>
      <c r="F120" s="153" t="str" cm="1">
        <f t="array" ref="F120">IFERROR(INDEX('Appraisal Inputs'!$G$33:$G$62, SMALL(IF($L$108='Appraisal Inputs'!$D$33:$D$62, ROW('Appraisal Inputs'!$D$33:$D$62)-32,""), ROW()-109)),"")</f>
        <v/>
      </c>
      <c r="G120" s="153" t="str" cm="1">
        <f t="array" ref="G120">IFERROR(INDEX('Appraisal Inputs'!$H$33:$H$62, SMALL(IF($L$108='Appraisal Inputs'!$D$33:$D$62, ROW('Appraisal Inputs'!$D$33:$D$62)-32,""), ROW()-109)),"")</f>
        <v/>
      </c>
      <c r="H120" s="153" t="str" cm="1">
        <f t="array" ref="H120">IFERROR(INDEX('Appraisal Inputs'!$I$33:$I$62, SMALL(IF($L$108='Appraisal Inputs'!$D$33:$D$62, ROW('Appraisal Inputs'!$D$33:$D$62)-32,""), ROW()-109)),"")</f>
        <v/>
      </c>
      <c r="I120" s="38" t="str" cm="1">
        <f t="array" ref="I120">IFERROR(INDEX('Appraisal Inputs'!$J$33:$J$62, SMALL(IF($L$108='Appraisal Inputs'!$D$33:$D$62, ROW('Appraisal Inputs'!$D$33:$D$62)-32,""), ROW()-109)),"")</f>
        <v/>
      </c>
      <c r="J120" s="154" t="str" cm="1">
        <f t="array" ref="J120">IFERROR(INDEX('Appraisal Inputs'!$L$33:$L$62, SMALL(IF($L$108='Appraisal Inputs'!$D$33:$D$62, ROW('Appraisal Inputs'!$D$33:$D$62)-32,""), ROW()-109)),"")</f>
        <v/>
      </c>
      <c r="K120" s="634"/>
      <c r="L120" s="155" t="str">
        <f t="shared" si="36"/>
        <v>-</v>
      </c>
      <c r="M120" s="155" t="str">
        <f t="shared" si="37"/>
        <v>-</v>
      </c>
      <c r="N120" s="155" t="str">
        <f t="shared" si="38"/>
        <v>-</v>
      </c>
      <c r="O120" s="155" t="str">
        <f t="shared" si="39"/>
        <v>-</v>
      </c>
      <c r="P120" s="155" t="str">
        <f t="shared" si="40"/>
        <v>-</v>
      </c>
      <c r="S120"/>
    </row>
    <row r="121" spans="1:19" x14ac:dyDescent="0.25">
      <c r="A121" s="622">
        <f t="shared" si="35"/>
        <v>0</v>
      </c>
      <c r="C121" s="152" t="str" cm="1">
        <f t="array" ref="C121">IFERROR(INDEX('Appraisal Inputs'!$C$33:$C$62, SMALL(IF($L$108='Appraisal Inputs'!$D$33:$D$62, ROW('Appraisal Inputs'!$D$33:$D$62)-32,""), ROW()-109)),"")</f>
        <v/>
      </c>
      <c r="D121" s="153" t="str" cm="1">
        <f t="array" ref="D121">IFERROR(INDEX('Appraisal Inputs'!$E$33:$E$62, SMALL(IF($L$108='Appraisal Inputs'!$D$33:$D$62, ROW('Appraisal Inputs'!$D$33:$D$62)-32,""), ROW()-109)),"")</f>
        <v/>
      </c>
      <c r="E121" s="153" t="str" cm="1">
        <f t="array" ref="E121">IFERROR(INDEX('Appraisal Inputs'!$F$33:$F$62, SMALL(IF($L$108='Appraisal Inputs'!$D$33:$D$62, ROW('Appraisal Inputs'!$D$33:$D$62)-32,""), ROW()-109)),"")</f>
        <v/>
      </c>
      <c r="F121" s="153" t="str" cm="1">
        <f t="array" ref="F121">IFERROR(INDEX('Appraisal Inputs'!$G$33:$G$62, SMALL(IF($L$108='Appraisal Inputs'!$D$33:$D$62, ROW('Appraisal Inputs'!$D$33:$D$62)-32,""), ROW()-109)),"")</f>
        <v/>
      </c>
      <c r="G121" s="153" t="str" cm="1">
        <f t="array" ref="G121">IFERROR(INDEX('Appraisal Inputs'!$H$33:$H$62, SMALL(IF($L$108='Appraisal Inputs'!$D$33:$D$62, ROW('Appraisal Inputs'!$D$33:$D$62)-32,""), ROW()-109)),"")</f>
        <v/>
      </c>
      <c r="H121" s="153" t="str" cm="1">
        <f t="array" ref="H121">IFERROR(INDEX('Appraisal Inputs'!$I$33:$I$62, SMALL(IF($L$108='Appraisal Inputs'!$D$33:$D$62, ROW('Appraisal Inputs'!$D$33:$D$62)-32,""), ROW()-109)),"")</f>
        <v/>
      </c>
      <c r="I121" s="38" t="str" cm="1">
        <f t="array" ref="I121">IFERROR(INDEX('Appraisal Inputs'!$J$33:$J$62, SMALL(IF($L$108='Appraisal Inputs'!$D$33:$D$62, ROW('Appraisal Inputs'!$D$33:$D$62)-32,""), ROW()-109)),"")</f>
        <v/>
      </c>
      <c r="J121" s="154" t="str" cm="1">
        <f t="array" ref="J121">IFERROR(INDEX('Appraisal Inputs'!$L$33:$L$62, SMALL(IF($L$108='Appraisal Inputs'!$D$33:$D$62, ROW('Appraisal Inputs'!$D$33:$D$62)-32,""), ROW()-109)),"")</f>
        <v/>
      </c>
      <c r="K121" s="634"/>
      <c r="L121" s="155" t="str">
        <f t="shared" si="36"/>
        <v>-</v>
      </c>
      <c r="M121" s="155" t="str">
        <f t="shared" si="37"/>
        <v>-</v>
      </c>
      <c r="N121" s="155" t="str">
        <f t="shared" si="38"/>
        <v>-</v>
      </c>
      <c r="O121" s="155" t="str">
        <f t="shared" si="39"/>
        <v>-</v>
      </c>
      <c r="P121" s="155" t="str">
        <f t="shared" si="40"/>
        <v>-</v>
      </c>
    </row>
    <row r="122" spans="1:19" x14ac:dyDescent="0.25">
      <c r="A122" s="622">
        <f t="shared" si="35"/>
        <v>0</v>
      </c>
      <c r="C122" s="152" t="str" cm="1">
        <f t="array" ref="C122">IFERROR(INDEX('Appraisal Inputs'!$C$33:$C$62, SMALL(IF($L$108='Appraisal Inputs'!$D$33:$D$62, ROW('Appraisal Inputs'!$D$33:$D$62)-32,""), ROW()-109)),"")</f>
        <v/>
      </c>
      <c r="D122" s="153" t="str" cm="1">
        <f t="array" ref="D122">IFERROR(INDEX('Appraisal Inputs'!$E$33:$E$62, SMALL(IF($L$108='Appraisal Inputs'!$D$33:$D$62, ROW('Appraisal Inputs'!$D$33:$D$62)-32,""), ROW()-109)),"")</f>
        <v/>
      </c>
      <c r="E122" s="153" t="str" cm="1">
        <f t="array" ref="E122">IFERROR(INDEX('Appraisal Inputs'!$F$33:$F$62, SMALL(IF($L$108='Appraisal Inputs'!$D$33:$D$62, ROW('Appraisal Inputs'!$D$33:$D$62)-32,""), ROW()-109)),"")</f>
        <v/>
      </c>
      <c r="F122" s="153" t="str" cm="1">
        <f t="array" ref="F122">IFERROR(INDEX('Appraisal Inputs'!$G$33:$G$62, SMALL(IF($L$108='Appraisal Inputs'!$D$33:$D$62, ROW('Appraisal Inputs'!$D$33:$D$62)-32,""), ROW()-109)),"")</f>
        <v/>
      </c>
      <c r="G122" s="153" t="str" cm="1">
        <f t="array" ref="G122">IFERROR(INDEX('Appraisal Inputs'!$H$33:$H$62, SMALL(IF($L$108='Appraisal Inputs'!$D$33:$D$62, ROW('Appraisal Inputs'!$D$33:$D$62)-32,""), ROW()-109)),"")</f>
        <v/>
      </c>
      <c r="H122" s="153" t="str" cm="1">
        <f t="array" ref="H122">IFERROR(INDEX('Appraisal Inputs'!$I$33:$I$62, SMALL(IF($L$108='Appraisal Inputs'!$D$33:$D$62, ROW('Appraisal Inputs'!$D$33:$D$62)-32,""), ROW()-109)),"")</f>
        <v/>
      </c>
      <c r="I122" s="38" t="str" cm="1">
        <f t="array" ref="I122">IFERROR(INDEX('Appraisal Inputs'!$J$33:$J$62, SMALL(IF($L$108='Appraisal Inputs'!$D$33:$D$62, ROW('Appraisal Inputs'!$D$33:$D$62)-32,""), ROW()-109)),"")</f>
        <v/>
      </c>
      <c r="J122" s="154" t="str" cm="1">
        <f t="array" ref="J122">IFERROR(INDEX('Appraisal Inputs'!$L$33:$L$62, SMALL(IF($L$108='Appraisal Inputs'!$D$33:$D$62, ROW('Appraisal Inputs'!$D$33:$D$62)-32,""), ROW()-109)),"")</f>
        <v/>
      </c>
      <c r="K122" s="634"/>
      <c r="L122" s="155" t="str">
        <f t="shared" si="36"/>
        <v>-</v>
      </c>
      <c r="M122" s="155" t="str">
        <f t="shared" si="37"/>
        <v>-</v>
      </c>
      <c r="N122" s="155" t="str">
        <f t="shared" si="38"/>
        <v>-</v>
      </c>
      <c r="O122" s="155" t="str">
        <f t="shared" si="39"/>
        <v>-</v>
      </c>
      <c r="P122" s="155" t="str">
        <f t="shared" si="40"/>
        <v>-</v>
      </c>
    </row>
    <row r="123" spans="1:19" x14ac:dyDescent="0.25">
      <c r="A123" s="622">
        <f t="shared" si="35"/>
        <v>0</v>
      </c>
      <c r="C123" s="152" t="str" cm="1">
        <f t="array" ref="C123">IFERROR(INDEX('Appraisal Inputs'!$C$33:$C$62, SMALL(IF($L$108='Appraisal Inputs'!$D$33:$D$62, ROW('Appraisal Inputs'!$D$33:$D$62)-32,""), ROW()-109)),"")</f>
        <v/>
      </c>
      <c r="D123" s="153" t="str" cm="1">
        <f t="array" ref="D123">IFERROR(INDEX('Appraisal Inputs'!$E$33:$E$62, SMALL(IF($L$108='Appraisal Inputs'!$D$33:$D$62, ROW('Appraisal Inputs'!$D$33:$D$62)-32,""), ROW()-109)),"")</f>
        <v/>
      </c>
      <c r="E123" s="153" t="str" cm="1">
        <f t="array" ref="E123">IFERROR(INDEX('Appraisal Inputs'!$F$33:$F$62, SMALL(IF($L$108='Appraisal Inputs'!$D$33:$D$62, ROW('Appraisal Inputs'!$D$33:$D$62)-32,""), ROW()-109)),"")</f>
        <v/>
      </c>
      <c r="F123" s="153" t="str" cm="1">
        <f t="array" ref="F123">IFERROR(INDEX('Appraisal Inputs'!$G$33:$G$62, SMALL(IF($L$108='Appraisal Inputs'!$D$33:$D$62, ROW('Appraisal Inputs'!$D$33:$D$62)-32,""), ROW()-109)),"")</f>
        <v/>
      </c>
      <c r="G123" s="153" t="str" cm="1">
        <f t="array" ref="G123">IFERROR(INDEX('Appraisal Inputs'!$H$33:$H$62, SMALL(IF($L$108='Appraisal Inputs'!$D$33:$D$62, ROW('Appraisal Inputs'!$D$33:$D$62)-32,""), ROW()-109)),"")</f>
        <v/>
      </c>
      <c r="H123" s="153" t="str" cm="1">
        <f t="array" ref="H123">IFERROR(INDEX('Appraisal Inputs'!$I$33:$I$62, SMALL(IF($L$108='Appraisal Inputs'!$D$33:$D$62, ROW('Appraisal Inputs'!$D$33:$D$62)-32,""), ROW()-109)),"")</f>
        <v/>
      </c>
      <c r="I123" s="38" t="str" cm="1">
        <f t="array" ref="I123">IFERROR(INDEX('Appraisal Inputs'!$J$33:$J$62, SMALL(IF($L$108='Appraisal Inputs'!$D$33:$D$62, ROW('Appraisal Inputs'!$D$33:$D$62)-32,""), ROW()-109)),"")</f>
        <v/>
      </c>
      <c r="J123" s="154" t="str" cm="1">
        <f t="array" ref="J123">IFERROR(INDEX('Appraisal Inputs'!$L$33:$L$62, SMALL(IF($L$108='Appraisal Inputs'!$D$33:$D$62, ROW('Appraisal Inputs'!$D$33:$D$62)-32,""), ROW()-109)),"")</f>
        <v/>
      </c>
      <c r="K123" s="634"/>
      <c r="L123" s="155" t="str">
        <f t="shared" si="36"/>
        <v>-</v>
      </c>
      <c r="M123" s="155" t="str">
        <f t="shared" si="37"/>
        <v>-</v>
      </c>
      <c r="N123" s="155" t="str">
        <f t="shared" si="38"/>
        <v>-</v>
      </c>
      <c r="O123" s="155" t="str">
        <f t="shared" si="39"/>
        <v>-</v>
      </c>
      <c r="P123" s="155" t="str">
        <f t="shared" si="40"/>
        <v>-</v>
      </c>
    </row>
    <row r="124" spans="1:19" x14ac:dyDescent="0.25">
      <c r="A124" s="622">
        <f t="shared" si="35"/>
        <v>0</v>
      </c>
      <c r="C124" s="152" t="str" cm="1">
        <f t="array" ref="C124">IFERROR(INDEX('Appraisal Inputs'!$C$33:$C$62, SMALL(IF($L$108='Appraisal Inputs'!$D$33:$D$62, ROW('Appraisal Inputs'!$D$33:$D$62)-32,""), ROW()-109)),"")</f>
        <v/>
      </c>
      <c r="D124" s="153" t="str" cm="1">
        <f t="array" ref="D124">IFERROR(INDEX('Appraisal Inputs'!$E$33:$E$62, SMALL(IF($L$108='Appraisal Inputs'!$D$33:$D$62, ROW('Appraisal Inputs'!$D$33:$D$62)-32,""), ROW()-109)),"")</f>
        <v/>
      </c>
      <c r="E124" s="153" t="str" cm="1">
        <f t="array" ref="E124">IFERROR(INDEX('Appraisal Inputs'!$F$33:$F$62, SMALL(IF($L$108='Appraisal Inputs'!$D$33:$D$62, ROW('Appraisal Inputs'!$D$33:$D$62)-32,""), ROW()-109)),"")</f>
        <v/>
      </c>
      <c r="F124" s="153" t="str" cm="1">
        <f t="array" ref="F124">IFERROR(INDEX('Appraisal Inputs'!$G$33:$G$62, SMALL(IF($L$108='Appraisal Inputs'!$D$33:$D$62, ROW('Appraisal Inputs'!$D$33:$D$62)-32,""), ROW()-109)),"")</f>
        <v/>
      </c>
      <c r="G124" s="153" t="str" cm="1">
        <f t="array" ref="G124">IFERROR(INDEX('Appraisal Inputs'!$H$33:$H$62, SMALL(IF($L$108='Appraisal Inputs'!$D$33:$D$62, ROW('Appraisal Inputs'!$D$33:$D$62)-32,""), ROW()-109)),"")</f>
        <v/>
      </c>
      <c r="H124" s="153" t="str" cm="1">
        <f t="array" ref="H124">IFERROR(INDEX('Appraisal Inputs'!$I$33:$I$62, SMALL(IF($L$108='Appraisal Inputs'!$D$33:$D$62, ROW('Appraisal Inputs'!$D$33:$D$62)-32,""), ROW()-109)),"")</f>
        <v/>
      </c>
      <c r="I124" s="38" t="str" cm="1">
        <f t="array" ref="I124">IFERROR(INDEX('Appraisal Inputs'!$J$33:$J$62, SMALL(IF($L$108='Appraisal Inputs'!$D$33:$D$62, ROW('Appraisal Inputs'!$D$33:$D$62)-32,""), ROW()-109)),"")</f>
        <v/>
      </c>
      <c r="J124" s="154" t="str" cm="1">
        <f t="array" ref="J124">IFERROR(INDEX('Appraisal Inputs'!$L$33:$L$62, SMALL(IF($L$108='Appraisal Inputs'!$D$33:$D$62, ROW('Appraisal Inputs'!$D$33:$D$62)-32,""), ROW()-109)),"")</f>
        <v/>
      </c>
      <c r="K124" s="634"/>
      <c r="L124" s="155" t="str">
        <f t="shared" si="36"/>
        <v>-</v>
      </c>
      <c r="M124" s="155" t="str">
        <f t="shared" si="37"/>
        <v>-</v>
      </c>
      <c r="N124" s="155" t="str">
        <f t="shared" si="38"/>
        <v>-</v>
      </c>
      <c r="O124" s="155" t="str">
        <f t="shared" si="39"/>
        <v>-</v>
      </c>
      <c r="P124" s="155" t="str">
        <f t="shared" si="40"/>
        <v>-</v>
      </c>
    </row>
    <row r="125" spans="1:19" x14ac:dyDescent="0.25">
      <c r="A125" s="622">
        <f t="shared" si="35"/>
        <v>0</v>
      </c>
      <c r="C125" s="152" t="str" cm="1">
        <f t="array" ref="C125">IFERROR(INDEX('Appraisal Inputs'!$C$33:$C$62, SMALL(IF($L$108='Appraisal Inputs'!$D$33:$D$62, ROW('Appraisal Inputs'!$D$33:$D$62)-32,""), ROW()-109)),"")</f>
        <v/>
      </c>
      <c r="D125" s="153" t="str" cm="1">
        <f t="array" ref="D125">IFERROR(INDEX('Appraisal Inputs'!$E$33:$E$62, SMALL(IF($L$108='Appraisal Inputs'!$D$33:$D$62, ROW('Appraisal Inputs'!$D$33:$D$62)-32,""), ROW()-109)),"")</f>
        <v/>
      </c>
      <c r="E125" s="153" t="str" cm="1">
        <f t="array" ref="E125">IFERROR(INDEX('Appraisal Inputs'!$F$33:$F$62, SMALL(IF($L$108='Appraisal Inputs'!$D$33:$D$62, ROW('Appraisal Inputs'!$D$33:$D$62)-32,""), ROW()-109)),"")</f>
        <v/>
      </c>
      <c r="F125" s="153" t="str" cm="1">
        <f t="array" ref="F125">IFERROR(INDEX('Appraisal Inputs'!$G$33:$G$62, SMALL(IF($L$108='Appraisal Inputs'!$D$33:$D$62, ROW('Appraisal Inputs'!$D$33:$D$62)-32,""), ROW()-109)),"")</f>
        <v/>
      </c>
      <c r="G125" s="153" t="str" cm="1">
        <f t="array" ref="G125">IFERROR(INDEX('Appraisal Inputs'!$H$33:$H$62, SMALL(IF($L$108='Appraisal Inputs'!$D$33:$D$62, ROW('Appraisal Inputs'!$D$33:$D$62)-32,""), ROW()-109)),"")</f>
        <v/>
      </c>
      <c r="H125" s="153" t="str" cm="1">
        <f t="array" ref="H125">IFERROR(INDEX('Appraisal Inputs'!$I$33:$I$62, SMALL(IF($L$108='Appraisal Inputs'!$D$33:$D$62, ROW('Appraisal Inputs'!$D$33:$D$62)-32,""), ROW()-109)),"")</f>
        <v/>
      </c>
      <c r="I125" s="38" t="str" cm="1">
        <f t="array" ref="I125">IFERROR(INDEX('Appraisal Inputs'!$J$33:$J$62, SMALL(IF($L$108='Appraisal Inputs'!$D$33:$D$62, ROW('Appraisal Inputs'!$D$33:$D$62)-32,""), ROW()-109)),"")</f>
        <v/>
      </c>
      <c r="J125" s="154" t="str" cm="1">
        <f t="array" ref="J125">IFERROR(INDEX('Appraisal Inputs'!$L$33:$L$62, SMALL(IF($L$108='Appraisal Inputs'!$D$33:$D$62, ROW('Appraisal Inputs'!$D$33:$D$62)-32,""), ROW()-109)),"")</f>
        <v/>
      </c>
      <c r="K125" s="634"/>
      <c r="L125" s="155" t="str">
        <f t="shared" si="36"/>
        <v>-</v>
      </c>
      <c r="M125" s="155" t="str">
        <f t="shared" si="37"/>
        <v>-</v>
      </c>
      <c r="N125" s="155" t="str">
        <f t="shared" si="38"/>
        <v>-</v>
      </c>
      <c r="O125" s="155" t="str">
        <f t="shared" si="39"/>
        <v>-</v>
      </c>
      <c r="P125" s="155" t="str">
        <f t="shared" si="40"/>
        <v>-</v>
      </c>
    </row>
    <row r="126" spans="1:19" x14ac:dyDescent="0.25">
      <c r="A126" s="622">
        <f t="shared" si="35"/>
        <v>0</v>
      </c>
      <c r="C126" s="152" t="str" cm="1">
        <f t="array" ref="C126">IFERROR(INDEX('Appraisal Inputs'!$C$33:$C$62, SMALL(IF($L$108='Appraisal Inputs'!$D$33:$D$62, ROW('Appraisal Inputs'!$D$33:$D$62)-32,""), ROW()-109)),"")</f>
        <v/>
      </c>
      <c r="D126" s="153" t="str" cm="1">
        <f t="array" ref="D126">IFERROR(INDEX('Appraisal Inputs'!$E$33:$E$62, SMALL(IF($L$108='Appraisal Inputs'!$D$33:$D$62, ROW('Appraisal Inputs'!$D$33:$D$62)-32,""), ROW()-109)),"")</f>
        <v/>
      </c>
      <c r="E126" s="153" t="str" cm="1">
        <f t="array" ref="E126">IFERROR(INDEX('Appraisal Inputs'!$F$33:$F$62, SMALL(IF($L$108='Appraisal Inputs'!$D$33:$D$62, ROW('Appraisal Inputs'!$D$33:$D$62)-32,""), ROW()-109)),"")</f>
        <v/>
      </c>
      <c r="F126" s="153" t="str" cm="1">
        <f t="array" ref="F126">IFERROR(INDEX('Appraisal Inputs'!$G$33:$G$62, SMALL(IF($L$108='Appraisal Inputs'!$D$33:$D$62, ROW('Appraisal Inputs'!$D$33:$D$62)-32,""), ROW()-109)),"")</f>
        <v/>
      </c>
      <c r="G126" s="153" t="str" cm="1">
        <f t="array" ref="G126">IFERROR(INDEX('Appraisal Inputs'!$H$33:$H$62, SMALL(IF($L$108='Appraisal Inputs'!$D$33:$D$62, ROW('Appraisal Inputs'!$D$33:$D$62)-32,""), ROW()-109)),"")</f>
        <v/>
      </c>
      <c r="H126" s="153" t="str" cm="1">
        <f t="array" ref="H126">IFERROR(INDEX('Appraisal Inputs'!$I$33:$I$62, SMALL(IF($L$108='Appraisal Inputs'!$D$33:$D$62, ROW('Appraisal Inputs'!$D$33:$D$62)-32,""), ROW()-109)),"")</f>
        <v/>
      </c>
      <c r="I126" s="38" t="str" cm="1">
        <f t="array" ref="I126">IFERROR(INDEX('Appraisal Inputs'!$J$33:$J$62, SMALL(IF($L$108='Appraisal Inputs'!$D$33:$D$62, ROW('Appraisal Inputs'!$D$33:$D$62)-32,""), ROW()-109)),"")</f>
        <v/>
      </c>
      <c r="J126" s="154" t="str" cm="1">
        <f t="array" ref="J126">IFERROR(INDEX('Appraisal Inputs'!$L$33:$L$62, SMALL(IF($L$108='Appraisal Inputs'!$D$33:$D$62, ROW('Appraisal Inputs'!$D$33:$D$62)-32,""), ROW()-109)),"")</f>
        <v/>
      </c>
      <c r="K126" s="634"/>
      <c r="L126" s="155" t="str">
        <f t="shared" si="36"/>
        <v>-</v>
      </c>
      <c r="M126" s="155" t="str">
        <f t="shared" si="37"/>
        <v>-</v>
      </c>
      <c r="N126" s="155" t="str">
        <f t="shared" si="38"/>
        <v>-</v>
      </c>
      <c r="O126" s="155" t="str">
        <f t="shared" si="39"/>
        <v>-</v>
      </c>
      <c r="P126" s="155" t="str">
        <f t="shared" si="40"/>
        <v>-</v>
      </c>
    </row>
    <row r="127" spans="1:19" x14ac:dyDescent="0.25">
      <c r="A127" s="622">
        <f t="shared" si="35"/>
        <v>0</v>
      </c>
      <c r="C127" s="152" t="str" cm="1">
        <f t="array" ref="C127">IFERROR(INDEX('Appraisal Inputs'!$C$33:$C$62, SMALL(IF($L$108='Appraisal Inputs'!$D$33:$D$62, ROW('Appraisal Inputs'!$D$33:$D$62)-32,""), ROW()-109)),"")</f>
        <v/>
      </c>
      <c r="D127" s="153" t="str" cm="1">
        <f t="array" ref="D127">IFERROR(INDEX('Appraisal Inputs'!$E$33:$E$62, SMALL(IF($L$108='Appraisal Inputs'!$D$33:$D$62, ROW('Appraisal Inputs'!$D$33:$D$62)-32,""), ROW()-109)),"")</f>
        <v/>
      </c>
      <c r="E127" s="153" t="str" cm="1">
        <f t="array" ref="E127">IFERROR(INDEX('Appraisal Inputs'!$F$33:$F$62, SMALL(IF($L$108='Appraisal Inputs'!$D$33:$D$62, ROW('Appraisal Inputs'!$D$33:$D$62)-32,""), ROW()-109)),"")</f>
        <v/>
      </c>
      <c r="F127" s="153" t="str" cm="1">
        <f t="array" ref="F127">IFERROR(INDEX('Appraisal Inputs'!$G$33:$G$62, SMALL(IF($L$108='Appraisal Inputs'!$D$33:$D$62, ROW('Appraisal Inputs'!$D$33:$D$62)-32,""), ROW()-109)),"")</f>
        <v/>
      </c>
      <c r="G127" s="153" t="str" cm="1">
        <f t="array" ref="G127">IFERROR(INDEX('Appraisal Inputs'!$H$33:$H$62, SMALL(IF($L$108='Appraisal Inputs'!$D$33:$D$62, ROW('Appraisal Inputs'!$D$33:$D$62)-32,""), ROW()-109)),"")</f>
        <v/>
      </c>
      <c r="H127" s="153" t="str" cm="1">
        <f t="array" ref="H127">IFERROR(INDEX('Appraisal Inputs'!$I$33:$I$62, SMALL(IF($L$108='Appraisal Inputs'!$D$33:$D$62, ROW('Appraisal Inputs'!$D$33:$D$62)-32,""), ROW()-109)),"")</f>
        <v/>
      </c>
      <c r="I127" s="38" t="str" cm="1">
        <f t="array" ref="I127">IFERROR(INDEX('Appraisal Inputs'!$J$33:$J$62, SMALL(IF($L$108='Appraisal Inputs'!$D$33:$D$62, ROW('Appraisal Inputs'!$D$33:$D$62)-32,""), ROW()-109)),"")</f>
        <v/>
      </c>
      <c r="J127" s="154" t="str" cm="1">
        <f t="array" ref="J127">IFERROR(INDEX('Appraisal Inputs'!$L$33:$L$62, SMALL(IF($L$108='Appraisal Inputs'!$D$33:$D$62, ROW('Appraisal Inputs'!$D$33:$D$62)-32,""), ROW()-109)),"")</f>
        <v/>
      </c>
      <c r="K127" s="634"/>
      <c r="L127" s="155" t="str">
        <f t="shared" si="36"/>
        <v>-</v>
      </c>
      <c r="M127" s="155" t="str">
        <f t="shared" si="37"/>
        <v>-</v>
      </c>
      <c r="N127" s="155" t="str">
        <f t="shared" si="38"/>
        <v>-</v>
      </c>
      <c r="O127" s="155" t="str">
        <f t="shared" si="39"/>
        <v>-</v>
      </c>
      <c r="P127" s="155" t="str">
        <f t="shared" si="40"/>
        <v>-</v>
      </c>
    </row>
    <row r="128" spans="1:19" x14ac:dyDescent="0.25">
      <c r="A128" s="622">
        <f t="shared" si="35"/>
        <v>0</v>
      </c>
      <c r="C128" s="152" t="str" cm="1">
        <f t="array" ref="C128">IFERROR(INDEX('Appraisal Inputs'!$C$33:$C$62, SMALL(IF($L$108='Appraisal Inputs'!$D$33:$D$62, ROW('Appraisal Inputs'!$D$33:$D$62)-32,""), ROW()-109)),"")</f>
        <v/>
      </c>
      <c r="D128" s="153" t="str" cm="1">
        <f t="array" ref="D128">IFERROR(INDEX('Appraisal Inputs'!$E$33:$E$62, SMALL(IF($L$108='Appraisal Inputs'!$D$33:$D$62, ROW('Appraisal Inputs'!$D$33:$D$62)-32,""), ROW()-109)),"")</f>
        <v/>
      </c>
      <c r="E128" s="153" t="str" cm="1">
        <f t="array" ref="E128">IFERROR(INDEX('Appraisal Inputs'!$F$33:$F$62, SMALL(IF($L$108='Appraisal Inputs'!$D$33:$D$62, ROW('Appraisal Inputs'!$D$33:$D$62)-32,""), ROW()-109)),"")</f>
        <v/>
      </c>
      <c r="F128" s="153" t="str" cm="1">
        <f t="array" ref="F128">IFERROR(INDEX('Appraisal Inputs'!$G$33:$G$62, SMALL(IF($L$108='Appraisal Inputs'!$D$33:$D$62, ROW('Appraisal Inputs'!$D$33:$D$62)-32,""), ROW()-109)),"")</f>
        <v/>
      </c>
      <c r="G128" s="153" t="str" cm="1">
        <f t="array" ref="G128">IFERROR(INDEX('Appraisal Inputs'!$H$33:$H$62, SMALL(IF($L$108='Appraisal Inputs'!$D$33:$D$62, ROW('Appraisal Inputs'!$D$33:$D$62)-32,""), ROW()-109)),"")</f>
        <v/>
      </c>
      <c r="H128" s="153" t="str" cm="1">
        <f t="array" ref="H128">IFERROR(INDEX('Appraisal Inputs'!$I$33:$I$62, SMALL(IF($L$108='Appraisal Inputs'!$D$33:$D$62, ROW('Appraisal Inputs'!$D$33:$D$62)-32,""), ROW()-109)),"")</f>
        <v/>
      </c>
      <c r="I128" s="38" t="str" cm="1">
        <f t="array" ref="I128">IFERROR(INDEX('Appraisal Inputs'!$J$33:$J$62, SMALL(IF($L$108='Appraisal Inputs'!$D$33:$D$62, ROW('Appraisal Inputs'!$D$33:$D$62)-32,""), ROW()-109)),"")</f>
        <v/>
      </c>
      <c r="J128" s="154" t="str" cm="1">
        <f t="array" ref="J128">IFERROR(INDEX('Appraisal Inputs'!$L$33:$L$62, SMALL(IF($L$108='Appraisal Inputs'!$D$33:$D$62, ROW('Appraisal Inputs'!$D$33:$D$62)-32,""), ROW()-109)),"")</f>
        <v/>
      </c>
      <c r="K128" s="634"/>
      <c r="L128" s="155" t="str">
        <f t="shared" si="36"/>
        <v>-</v>
      </c>
      <c r="M128" s="155" t="str">
        <f t="shared" si="37"/>
        <v>-</v>
      </c>
      <c r="N128" s="155" t="str">
        <f t="shared" si="38"/>
        <v>-</v>
      </c>
      <c r="O128" s="155" t="str">
        <f t="shared" si="39"/>
        <v>-</v>
      </c>
      <c r="P128" s="155" t="str">
        <f t="shared" si="40"/>
        <v>-</v>
      </c>
    </row>
    <row r="129" spans="1:16" x14ac:dyDescent="0.25">
      <c r="A129" s="622">
        <f t="shared" si="35"/>
        <v>0</v>
      </c>
      <c r="C129" s="750" t="str" cm="1">
        <f t="array" ref="C129">IFERROR(INDEX('Appraisal Inputs'!$C$33:$C$62, SMALL(IF($L$108='Appraisal Inputs'!$D$33:$D$62, ROW('Appraisal Inputs'!$D$33:$D$62)-32,""), ROW()-109)),"")</f>
        <v/>
      </c>
      <c r="D129" s="35" t="str" cm="1">
        <f t="array" ref="D129">IFERROR(INDEX('Appraisal Inputs'!$E$33:$E$62, SMALL(IF($L$108='Appraisal Inputs'!$D$33:$D$62, ROW('Appraisal Inputs'!$D$33:$D$62)-32,""), ROW()-109)),"")</f>
        <v/>
      </c>
      <c r="E129" s="35" t="str" cm="1">
        <f t="array" ref="E129">IFERROR(INDEX('Appraisal Inputs'!$F$33:$F$62, SMALL(IF($L$108='Appraisal Inputs'!$D$33:$D$62, ROW('Appraisal Inputs'!$D$33:$D$62)-32,""), ROW()-109)),"")</f>
        <v/>
      </c>
      <c r="F129" s="35" t="str" cm="1">
        <f t="array" ref="F129">IFERROR(INDEX('Appraisal Inputs'!$G$33:$G$62, SMALL(IF($L$108='Appraisal Inputs'!$D$33:$D$62, ROW('Appraisal Inputs'!$D$33:$D$62)-32,""), ROW()-109)),"")</f>
        <v/>
      </c>
      <c r="G129" s="35" t="str" cm="1">
        <f t="array" ref="G129">IFERROR(INDEX('Appraisal Inputs'!$H$33:$H$62, SMALL(IF($L$108='Appraisal Inputs'!$D$33:$D$62, ROW('Appraisal Inputs'!$D$33:$D$62)-32,""), ROW()-109)),"")</f>
        <v/>
      </c>
      <c r="H129" s="35" t="str" cm="1">
        <f t="array" ref="H129">IFERROR(INDEX('Appraisal Inputs'!$I$33:$I$62, SMALL(IF($L$108='Appraisal Inputs'!$D$33:$D$62, ROW('Appraisal Inputs'!$D$33:$D$62)-32,""), ROW()-109)),"")</f>
        <v/>
      </c>
      <c r="I129" s="751" t="str" cm="1">
        <f t="array" ref="I129">IFERROR(INDEX('Appraisal Inputs'!$J$33:$J$62, SMALL(IF($L$108='Appraisal Inputs'!$D$33:$D$62, ROW('Appraisal Inputs'!$D$33:$D$62)-32,""), ROW()-109)),"")</f>
        <v/>
      </c>
      <c r="J129" s="752" t="str" cm="1">
        <f t="array" ref="J129">IFERROR(INDEX('Appraisal Inputs'!$L$33:$L$62, SMALL(IF($L$108='Appraisal Inputs'!$D$33:$D$62, ROW('Appraisal Inputs'!$D$33:$D$62)-32,""), ROW()-109)),"")</f>
        <v/>
      </c>
      <c r="K129" s="634"/>
      <c r="L129" s="155" t="str">
        <f t="shared" si="36"/>
        <v>-</v>
      </c>
      <c r="M129" s="155" t="str">
        <f t="shared" si="37"/>
        <v>-</v>
      </c>
      <c r="N129" s="155" t="str">
        <f t="shared" si="38"/>
        <v>-</v>
      </c>
      <c r="O129" s="155" t="str">
        <f t="shared" si="39"/>
        <v>-</v>
      </c>
      <c r="P129" s="155" t="str">
        <f t="shared" si="40"/>
        <v>-</v>
      </c>
    </row>
    <row r="130" spans="1:16" x14ac:dyDescent="0.25">
      <c r="A130" s="622">
        <f t="shared" si="35"/>
        <v>0</v>
      </c>
      <c r="C130" s="750" t="str" cm="1">
        <f t="array" ref="C130">IFERROR(INDEX('Appraisal Inputs'!$C$33:$C$62, SMALL(IF($L$108='Appraisal Inputs'!$D$33:$D$62, ROW('Appraisal Inputs'!$D$33:$D$62)-32,""), ROW()-109)),"")</f>
        <v/>
      </c>
      <c r="D130" s="35" t="str" cm="1">
        <f t="array" ref="D130">IFERROR(INDEX('Appraisal Inputs'!$E$33:$E$62, SMALL(IF($L$108='Appraisal Inputs'!$D$33:$D$62, ROW('Appraisal Inputs'!$D$33:$D$62)-32,""), ROW()-109)),"")</f>
        <v/>
      </c>
      <c r="E130" s="35" t="str" cm="1">
        <f t="array" ref="E130">IFERROR(INDEX('Appraisal Inputs'!$F$33:$F$62, SMALL(IF($L$108='Appraisal Inputs'!$D$33:$D$62, ROW('Appraisal Inputs'!$D$33:$D$62)-32,""), ROW()-109)),"")</f>
        <v/>
      </c>
      <c r="F130" s="35" t="str" cm="1">
        <f t="array" ref="F130">IFERROR(INDEX('Appraisal Inputs'!$G$33:$G$62, SMALL(IF($L$108='Appraisal Inputs'!$D$33:$D$62, ROW('Appraisal Inputs'!$D$33:$D$62)-32,""), ROW()-109)),"")</f>
        <v/>
      </c>
      <c r="G130" s="35" t="str" cm="1">
        <f t="array" ref="G130">IFERROR(INDEX('Appraisal Inputs'!$H$33:$H$62, SMALL(IF($L$108='Appraisal Inputs'!$D$33:$D$62, ROW('Appraisal Inputs'!$D$33:$D$62)-32,""), ROW()-109)),"")</f>
        <v/>
      </c>
      <c r="H130" s="35" t="str" cm="1">
        <f t="array" ref="H130">IFERROR(INDEX('Appraisal Inputs'!$I$33:$I$62, SMALL(IF($L$108='Appraisal Inputs'!$D$33:$D$62, ROW('Appraisal Inputs'!$D$33:$D$62)-32,""), ROW()-109)),"")</f>
        <v/>
      </c>
      <c r="I130" s="751" t="str" cm="1">
        <f t="array" ref="I130">IFERROR(INDEX('Appraisal Inputs'!$J$33:$J$62, SMALL(IF($L$108='Appraisal Inputs'!$D$33:$D$62, ROW('Appraisal Inputs'!$D$33:$D$62)-32,""), ROW()-109)),"")</f>
        <v/>
      </c>
      <c r="J130" s="752" t="str" cm="1">
        <f t="array" ref="J130">IFERROR(INDEX('Appraisal Inputs'!$L$33:$L$62, SMALL(IF($L$108='Appraisal Inputs'!$D$33:$D$62, ROW('Appraisal Inputs'!$D$33:$D$62)-32,""), ROW()-109)),"")</f>
        <v/>
      </c>
      <c r="K130" s="634"/>
      <c r="L130" s="155" t="str">
        <f t="shared" si="36"/>
        <v>-</v>
      </c>
      <c r="M130" s="155" t="str">
        <f t="shared" si="37"/>
        <v>-</v>
      </c>
      <c r="N130" s="155" t="str">
        <f t="shared" si="38"/>
        <v>-</v>
      </c>
      <c r="O130" s="155" t="str">
        <f t="shared" si="39"/>
        <v>-</v>
      </c>
      <c r="P130" s="155" t="str">
        <f t="shared" si="40"/>
        <v>-</v>
      </c>
    </row>
    <row r="131" spans="1:16" x14ac:dyDescent="0.25">
      <c r="A131" s="622">
        <f t="shared" si="35"/>
        <v>0</v>
      </c>
      <c r="C131" s="750" t="str" cm="1">
        <f t="array" ref="C131">IFERROR(INDEX('Appraisal Inputs'!$C$33:$C$62, SMALL(IF($L$108='Appraisal Inputs'!$D$33:$D$62, ROW('Appraisal Inputs'!$D$33:$D$62)-32,""), ROW()-109)),"")</f>
        <v/>
      </c>
      <c r="D131" s="35" t="str" cm="1">
        <f t="array" ref="D131">IFERROR(INDEX('Appraisal Inputs'!$E$33:$E$62, SMALL(IF($L$108='Appraisal Inputs'!$D$33:$D$62, ROW('Appraisal Inputs'!$D$33:$D$62)-32,""), ROW()-109)),"")</f>
        <v/>
      </c>
      <c r="E131" s="35" t="str" cm="1">
        <f t="array" ref="E131">IFERROR(INDEX('Appraisal Inputs'!$F$33:$F$62, SMALL(IF($L$108='Appraisal Inputs'!$D$33:$D$62, ROW('Appraisal Inputs'!$D$33:$D$62)-32,""), ROW()-109)),"")</f>
        <v/>
      </c>
      <c r="F131" s="35" t="str" cm="1">
        <f t="array" ref="F131">IFERROR(INDEX('Appraisal Inputs'!$G$33:$G$62, SMALL(IF($L$108='Appraisal Inputs'!$D$33:$D$62, ROW('Appraisal Inputs'!$D$33:$D$62)-32,""), ROW()-109)),"")</f>
        <v/>
      </c>
      <c r="G131" s="35" t="str" cm="1">
        <f t="array" ref="G131">IFERROR(INDEX('Appraisal Inputs'!$H$33:$H$62, SMALL(IF($L$108='Appraisal Inputs'!$D$33:$D$62, ROW('Appraisal Inputs'!$D$33:$D$62)-32,""), ROW()-109)),"")</f>
        <v/>
      </c>
      <c r="H131" s="35" t="str" cm="1">
        <f t="array" ref="H131">IFERROR(INDEX('Appraisal Inputs'!$I$33:$I$62, SMALL(IF($L$108='Appraisal Inputs'!$D$33:$D$62, ROW('Appraisal Inputs'!$D$33:$D$62)-32,""), ROW()-109)),"")</f>
        <v/>
      </c>
      <c r="I131" s="751" t="str" cm="1">
        <f t="array" ref="I131">IFERROR(INDEX('Appraisal Inputs'!$J$33:$J$62, SMALL(IF($L$108='Appraisal Inputs'!$D$33:$D$62, ROW('Appraisal Inputs'!$D$33:$D$62)-32,""), ROW()-109)),"")</f>
        <v/>
      </c>
      <c r="J131" s="752" t="str" cm="1">
        <f t="array" ref="J131">IFERROR(INDEX('Appraisal Inputs'!$L$33:$L$62, SMALL(IF($L$108='Appraisal Inputs'!$D$33:$D$62, ROW('Appraisal Inputs'!$D$33:$D$62)-32,""), ROW()-109)),"")</f>
        <v/>
      </c>
      <c r="K131" s="634"/>
      <c r="L131" s="155" t="str">
        <f t="shared" si="36"/>
        <v>-</v>
      </c>
      <c r="M131" s="155" t="str">
        <f t="shared" si="37"/>
        <v>-</v>
      </c>
      <c r="N131" s="155" t="str">
        <f t="shared" si="38"/>
        <v>-</v>
      </c>
      <c r="O131" s="155" t="str">
        <f t="shared" si="39"/>
        <v>-</v>
      </c>
      <c r="P131" s="155" t="str">
        <f t="shared" si="40"/>
        <v>-</v>
      </c>
    </row>
    <row r="132" spans="1:16" x14ac:dyDescent="0.25">
      <c r="A132" s="622">
        <f t="shared" si="35"/>
        <v>0</v>
      </c>
      <c r="C132" s="750" t="str" cm="1">
        <f t="array" ref="C132">IFERROR(INDEX('Appraisal Inputs'!$C$33:$C$62, SMALL(IF($L$108='Appraisal Inputs'!$D$33:$D$62, ROW('Appraisal Inputs'!$D$33:$D$62)-32,""), ROW()-109)),"")</f>
        <v/>
      </c>
      <c r="D132" s="35" t="str" cm="1">
        <f t="array" ref="D132">IFERROR(INDEX('Appraisal Inputs'!$E$33:$E$62, SMALL(IF($L$108='Appraisal Inputs'!$D$33:$D$62, ROW('Appraisal Inputs'!$D$33:$D$62)-32,""), ROW()-109)),"")</f>
        <v/>
      </c>
      <c r="E132" s="35" t="str" cm="1">
        <f t="array" ref="E132">IFERROR(INDEX('Appraisal Inputs'!$F$33:$F$62, SMALL(IF($L$108='Appraisal Inputs'!$D$33:$D$62, ROW('Appraisal Inputs'!$D$33:$D$62)-32,""), ROW()-109)),"")</f>
        <v/>
      </c>
      <c r="F132" s="35" t="str" cm="1">
        <f t="array" ref="F132">IFERROR(INDEX('Appraisal Inputs'!$G$33:$G$62, SMALL(IF($L$108='Appraisal Inputs'!$D$33:$D$62, ROW('Appraisal Inputs'!$D$33:$D$62)-32,""), ROW()-109)),"")</f>
        <v/>
      </c>
      <c r="G132" s="35" t="str" cm="1">
        <f t="array" ref="G132">IFERROR(INDEX('Appraisal Inputs'!$H$33:$H$62, SMALL(IF($L$108='Appraisal Inputs'!$D$33:$D$62, ROW('Appraisal Inputs'!$D$33:$D$62)-32,""), ROW()-109)),"")</f>
        <v/>
      </c>
      <c r="H132" s="35" t="str" cm="1">
        <f t="array" ref="H132">IFERROR(INDEX('Appraisal Inputs'!$I$33:$I$62, SMALL(IF($L$108='Appraisal Inputs'!$D$33:$D$62, ROW('Appraisal Inputs'!$D$33:$D$62)-32,""), ROW()-109)),"")</f>
        <v/>
      </c>
      <c r="I132" s="751" t="str" cm="1">
        <f t="array" ref="I132">IFERROR(INDEX('Appraisal Inputs'!$J$33:$J$62, SMALL(IF($L$108='Appraisal Inputs'!$D$33:$D$62, ROW('Appraisal Inputs'!$D$33:$D$62)-32,""), ROW()-109)),"")</f>
        <v/>
      </c>
      <c r="J132" s="752" t="str" cm="1">
        <f t="array" ref="J132">IFERROR(INDEX('Appraisal Inputs'!$L$33:$L$62, SMALL(IF($L$108='Appraisal Inputs'!$D$33:$D$62, ROW('Appraisal Inputs'!$D$33:$D$62)-32,""), ROW()-109)),"")</f>
        <v/>
      </c>
      <c r="K132" s="634"/>
      <c r="L132" s="155" t="str">
        <f t="shared" si="36"/>
        <v>-</v>
      </c>
      <c r="M132" s="155" t="str">
        <f t="shared" si="37"/>
        <v>-</v>
      </c>
      <c r="N132" s="155" t="str">
        <f t="shared" si="38"/>
        <v>-</v>
      </c>
      <c r="O132" s="155" t="str">
        <f t="shared" si="39"/>
        <v>-</v>
      </c>
      <c r="P132" s="155" t="str">
        <f t="shared" si="40"/>
        <v>-</v>
      </c>
    </row>
    <row r="133" spans="1:16" x14ac:dyDescent="0.25">
      <c r="A133" s="622">
        <f t="shared" si="35"/>
        <v>0</v>
      </c>
      <c r="C133" s="750" t="str" cm="1">
        <f t="array" ref="C133">IFERROR(INDEX('Appraisal Inputs'!$C$33:$C$62, SMALL(IF($L$108='Appraisal Inputs'!$D$33:$D$62, ROW('Appraisal Inputs'!$D$33:$D$62)-32,""), ROW()-109)),"")</f>
        <v/>
      </c>
      <c r="D133" s="35" t="str" cm="1">
        <f t="array" ref="D133">IFERROR(INDEX('Appraisal Inputs'!$E$33:$E$62, SMALL(IF($L$108='Appraisal Inputs'!$D$33:$D$62, ROW('Appraisal Inputs'!$D$33:$D$62)-32,""), ROW()-109)),"")</f>
        <v/>
      </c>
      <c r="E133" s="35" t="str" cm="1">
        <f t="array" ref="E133">IFERROR(INDEX('Appraisal Inputs'!$F$33:$F$62, SMALL(IF($L$108='Appraisal Inputs'!$D$33:$D$62, ROW('Appraisal Inputs'!$D$33:$D$62)-32,""), ROW()-109)),"")</f>
        <v/>
      </c>
      <c r="F133" s="35" t="str" cm="1">
        <f t="array" ref="F133">IFERROR(INDEX('Appraisal Inputs'!$G$33:$G$62, SMALL(IF($L$108='Appraisal Inputs'!$D$33:$D$62, ROW('Appraisal Inputs'!$D$33:$D$62)-32,""), ROW()-109)),"")</f>
        <v/>
      </c>
      <c r="G133" s="35" t="str" cm="1">
        <f t="array" ref="G133">IFERROR(INDEX('Appraisal Inputs'!$H$33:$H$62, SMALL(IF($L$108='Appraisal Inputs'!$D$33:$D$62, ROW('Appraisal Inputs'!$D$33:$D$62)-32,""), ROW()-109)),"")</f>
        <v/>
      </c>
      <c r="H133" s="35" t="str" cm="1">
        <f t="array" ref="H133">IFERROR(INDEX('Appraisal Inputs'!$I$33:$I$62, SMALL(IF($L$108='Appraisal Inputs'!$D$33:$D$62, ROW('Appraisal Inputs'!$D$33:$D$62)-32,""), ROW()-109)),"")</f>
        <v/>
      </c>
      <c r="I133" s="751" t="str" cm="1">
        <f t="array" ref="I133">IFERROR(INDEX('Appraisal Inputs'!$J$33:$J$62, SMALL(IF($L$108='Appraisal Inputs'!$D$33:$D$62, ROW('Appraisal Inputs'!$D$33:$D$62)-32,""), ROW()-109)),"")</f>
        <v/>
      </c>
      <c r="J133" s="752" t="str" cm="1">
        <f t="array" ref="J133">IFERROR(INDEX('Appraisal Inputs'!$L$33:$L$62, SMALL(IF($L$108='Appraisal Inputs'!$D$33:$D$62, ROW('Appraisal Inputs'!$D$33:$D$62)-32,""), ROW()-109)),"")</f>
        <v/>
      </c>
      <c r="K133" s="634"/>
      <c r="L133" s="155" t="str">
        <f t="shared" si="36"/>
        <v>-</v>
      </c>
      <c r="M133" s="155" t="str">
        <f t="shared" si="37"/>
        <v>-</v>
      </c>
      <c r="N133" s="155" t="str">
        <f t="shared" si="38"/>
        <v>-</v>
      </c>
      <c r="O133" s="155" t="str">
        <f t="shared" si="39"/>
        <v>-</v>
      </c>
      <c r="P133" s="155" t="str">
        <f t="shared" si="40"/>
        <v>-</v>
      </c>
    </row>
    <row r="134" spans="1:16" x14ac:dyDescent="0.25">
      <c r="A134" s="622">
        <f t="shared" si="35"/>
        <v>0</v>
      </c>
      <c r="C134" s="750" t="str" cm="1">
        <f t="array" ref="C134">IFERROR(INDEX('Appraisal Inputs'!$C$33:$C$62, SMALL(IF($L$108='Appraisal Inputs'!$D$33:$D$62, ROW('Appraisal Inputs'!$D$33:$D$62)-32,""), ROW()-109)),"")</f>
        <v/>
      </c>
      <c r="D134" s="35" t="str" cm="1">
        <f t="array" ref="D134">IFERROR(INDEX('Appraisal Inputs'!$E$33:$E$62, SMALL(IF($L$108='Appraisal Inputs'!$D$33:$D$62, ROW('Appraisal Inputs'!$D$33:$D$62)-32,""), ROW()-109)),"")</f>
        <v/>
      </c>
      <c r="E134" s="35" t="str" cm="1">
        <f t="array" ref="E134">IFERROR(INDEX('Appraisal Inputs'!$F$33:$F$62, SMALL(IF($L$108='Appraisal Inputs'!$D$33:$D$62, ROW('Appraisal Inputs'!$D$33:$D$62)-32,""), ROW()-109)),"")</f>
        <v/>
      </c>
      <c r="F134" s="35" t="str" cm="1">
        <f t="array" ref="F134">IFERROR(INDEX('Appraisal Inputs'!$G$33:$G$62, SMALL(IF($L$108='Appraisal Inputs'!$D$33:$D$62, ROW('Appraisal Inputs'!$D$33:$D$62)-32,""), ROW()-109)),"")</f>
        <v/>
      </c>
      <c r="G134" s="35" t="str" cm="1">
        <f t="array" ref="G134">IFERROR(INDEX('Appraisal Inputs'!$H$33:$H$62, SMALL(IF($L$108='Appraisal Inputs'!$D$33:$D$62, ROW('Appraisal Inputs'!$D$33:$D$62)-32,""), ROW()-109)),"")</f>
        <v/>
      </c>
      <c r="H134" s="35" t="str" cm="1">
        <f t="array" ref="H134">IFERROR(INDEX('Appraisal Inputs'!$I$33:$I$62, SMALL(IF($L$108='Appraisal Inputs'!$D$33:$D$62, ROW('Appraisal Inputs'!$D$33:$D$62)-32,""), ROW()-109)),"")</f>
        <v/>
      </c>
      <c r="I134" s="751" t="str" cm="1">
        <f t="array" ref="I134">IFERROR(INDEX('Appraisal Inputs'!$J$33:$J$62, SMALL(IF($L$108='Appraisal Inputs'!$D$33:$D$62, ROW('Appraisal Inputs'!$D$33:$D$62)-32,""), ROW()-109)),"")</f>
        <v/>
      </c>
      <c r="J134" s="752" t="str" cm="1">
        <f t="array" ref="J134">IFERROR(INDEX('Appraisal Inputs'!$L$33:$L$62, SMALL(IF($L$108='Appraisal Inputs'!$D$33:$D$62, ROW('Appraisal Inputs'!$D$33:$D$62)-32,""), ROW()-109)),"")</f>
        <v/>
      </c>
      <c r="K134" s="634"/>
      <c r="L134" s="155" t="str">
        <f t="shared" si="36"/>
        <v>-</v>
      </c>
      <c r="M134" s="155" t="str">
        <f t="shared" si="37"/>
        <v>-</v>
      </c>
      <c r="N134" s="155" t="str">
        <f t="shared" si="38"/>
        <v>-</v>
      </c>
      <c r="O134" s="155" t="str">
        <f t="shared" si="39"/>
        <v>-</v>
      </c>
      <c r="P134" s="155" t="str">
        <f t="shared" si="40"/>
        <v>-</v>
      </c>
    </row>
    <row r="135" spans="1:16" x14ac:dyDescent="0.25">
      <c r="A135" s="622">
        <f t="shared" si="35"/>
        <v>0</v>
      </c>
      <c r="C135" s="750" t="str" cm="1">
        <f t="array" ref="C135">IFERROR(INDEX('Appraisal Inputs'!$C$33:$C$62, SMALL(IF($L$108='Appraisal Inputs'!$D$33:$D$62, ROW('Appraisal Inputs'!$D$33:$D$62)-32,""), ROW()-109)),"")</f>
        <v/>
      </c>
      <c r="D135" s="35" t="str" cm="1">
        <f t="array" ref="D135">IFERROR(INDEX('Appraisal Inputs'!$E$33:$E$62, SMALL(IF($L$108='Appraisal Inputs'!$D$33:$D$62, ROW('Appraisal Inputs'!$D$33:$D$62)-32,""), ROW()-109)),"")</f>
        <v/>
      </c>
      <c r="E135" s="35" t="str" cm="1">
        <f t="array" ref="E135">IFERROR(INDEX('Appraisal Inputs'!$F$33:$F$62, SMALL(IF($L$108='Appraisal Inputs'!$D$33:$D$62, ROW('Appraisal Inputs'!$D$33:$D$62)-32,""), ROW()-109)),"")</f>
        <v/>
      </c>
      <c r="F135" s="35" t="str" cm="1">
        <f t="array" ref="F135">IFERROR(INDEX('Appraisal Inputs'!$G$33:$G$62, SMALL(IF($L$108='Appraisal Inputs'!$D$33:$D$62, ROW('Appraisal Inputs'!$D$33:$D$62)-32,""), ROW()-109)),"")</f>
        <v/>
      </c>
      <c r="G135" s="35" t="str" cm="1">
        <f t="array" ref="G135">IFERROR(INDEX('Appraisal Inputs'!$H$33:$H$62, SMALL(IF($L$108='Appraisal Inputs'!$D$33:$D$62, ROW('Appraisal Inputs'!$D$33:$D$62)-32,""), ROW()-109)),"")</f>
        <v/>
      </c>
      <c r="H135" s="35" t="str" cm="1">
        <f t="array" ref="H135">IFERROR(INDEX('Appraisal Inputs'!$I$33:$I$62, SMALL(IF($L$108='Appraisal Inputs'!$D$33:$D$62, ROW('Appraisal Inputs'!$D$33:$D$62)-32,""), ROW()-109)),"")</f>
        <v/>
      </c>
      <c r="I135" s="751" t="str" cm="1">
        <f t="array" ref="I135">IFERROR(INDEX('Appraisal Inputs'!$J$33:$J$62, SMALL(IF($L$108='Appraisal Inputs'!$D$33:$D$62, ROW('Appraisal Inputs'!$D$33:$D$62)-32,""), ROW()-109)),"")</f>
        <v/>
      </c>
      <c r="J135" s="752" t="str" cm="1">
        <f t="array" ref="J135">IFERROR(INDEX('Appraisal Inputs'!$L$33:$L$62, SMALL(IF($L$108='Appraisal Inputs'!$D$33:$D$62, ROW('Appraisal Inputs'!$D$33:$D$62)-32,""), ROW()-109)),"")</f>
        <v/>
      </c>
      <c r="K135" s="634"/>
      <c r="L135" s="155" t="str">
        <f t="shared" si="36"/>
        <v>-</v>
      </c>
      <c r="M135" s="155" t="str">
        <f t="shared" si="37"/>
        <v>-</v>
      </c>
      <c r="N135" s="155" t="str">
        <f t="shared" si="38"/>
        <v>-</v>
      </c>
      <c r="O135" s="155" t="str">
        <f t="shared" si="39"/>
        <v>-</v>
      </c>
      <c r="P135" s="155" t="str">
        <f t="shared" si="40"/>
        <v>-</v>
      </c>
    </row>
    <row r="136" spans="1:16" x14ac:dyDescent="0.25">
      <c r="A136" s="622">
        <f t="shared" si="35"/>
        <v>0</v>
      </c>
      <c r="C136" s="750" t="str" cm="1">
        <f t="array" ref="C136">IFERROR(INDEX('Appraisal Inputs'!$C$33:$C$62, SMALL(IF($L$108='Appraisal Inputs'!$D$33:$D$62, ROW('Appraisal Inputs'!$D$33:$D$62)-32,""), ROW()-109)),"")</f>
        <v/>
      </c>
      <c r="D136" s="35" t="str" cm="1">
        <f t="array" ref="D136">IFERROR(INDEX('Appraisal Inputs'!$E$33:$E$62, SMALL(IF($L$108='Appraisal Inputs'!$D$33:$D$62, ROW('Appraisal Inputs'!$D$33:$D$62)-32,""), ROW()-109)),"")</f>
        <v/>
      </c>
      <c r="E136" s="35" t="str" cm="1">
        <f t="array" ref="E136">IFERROR(INDEX('Appraisal Inputs'!$F$33:$F$62, SMALL(IF($L$108='Appraisal Inputs'!$D$33:$D$62, ROW('Appraisal Inputs'!$D$33:$D$62)-32,""), ROW()-109)),"")</f>
        <v/>
      </c>
      <c r="F136" s="35" t="str" cm="1">
        <f t="array" ref="F136">IFERROR(INDEX('Appraisal Inputs'!$G$33:$G$62, SMALL(IF($L$108='Appraisal Inputs'!$D$33:$D$62, ROW('Appraisal Inputs'!$D$33:$D$62)-32,""), ROW()-109)),"")</f>
        <v/>
      </c>
      <c r="G136" s="35" t="str" cm="1">
        <f t="array" ref="G136">IFERROR(INDEX('Appraisal Inputs'!$H$33:$H$62, SMALL(IF($L$108='Appraisal Inputs'!$D$33:$D$62, ROW('Appraisal Inputs'!$D$33:$D$62)-32,""), ROW()-109)),"")</f>
        <v/>
      </c>
      <c r="H136" s="35" t="str" cm="1">
        <f t="array" ref="H136">IFERROR(INDEX('Appraisal Inputs'!$I$33:$I$62, SMALL(IF($L$108='Appraisal Inputs'!$D$33:$D$62, ROW('Appraisal Inputs'!$D$33:$D$62)-32,""), ROW()-109)),"")</f>
        <v/>
      </c>
      <c r="I136" s="751" t="str" cm="1">
        <f t="array" ref="I136">IFERROR(INDEX('Appraisal Inputs'!$J$33:$J$62, SMALL(IF($L$108='Appraisal Inputs'!$D$33:$D$62, ROW('Appraisal Inputs'!$D$33:$D$62)-32,""), ROW()-109)),"")</f>
        <v/>
      </c>
      <c r="J136" s="752" t="str" cm="1">
        <f t="array" ref="J136">IFERROR(INDEX('Appraisal Inputs'!$L$33:$L$62, SMALL(IF($L$108='Appraisal Inputs'!$D$33:$D$62, ROW('Appraisal Inputs'!$D$33:$D$62)-32,""), ROW()-109)),"")</f>
        <v/>
      </c>
      <c r="K136" s="634"/>
      <c r="L136" s="155" t="str">
        <f t="shared" si="36"/>
        <v>-</v>
      </c>
      <c r="M136" s="155" t="str">
        <f t="shared" si="37"/>
        <v>-</v>
      </c>
      <c r="N136" s="155" t="str">
        <f t="shared" si="38"/>
        <v>-</v>
      </c>
      <c r="O136" s="155" t="str">
        <f t="shared" si="39"/>
        <v>-</v>
      </c>
      <c r="P136" s="155" t="str">
        <f t="shared" si="40"/>
        <v>-</v>
      </c>
    </row>
    <row r="137" spans="1:16" x14ac:dyDescent="0.25">
      <c r="A137" s="622">
        <f t="shared" si="35"/>
        <v>0</v>
      </c>
      <c r="C137" s="750" t="str" cm="1">
        <f t="array" ref="C137">IFERROR(INDEX('Appraisal Inputs'!$C$33:$C$62, SMALL(IF($L$108='Appraisal Inputs'!$D$33:$D$62, ROW('Appraisal Inputs'!$D$33:$D$62)-32,""), ROW()-109)),"")</f>
        <v/>
      </c>
      <c r="D137" s="35" t="str" cm="1">
        <f t="array" ref="D137">IFERROR(INDEX('Appraisal Inputs'!$E$33:$E$62, SMALL(IF($L$108='Appraisal Inputs'!$D$33:$D$62, ROW('Appraisal Inputs'!$D$33:$D$62)-32,""), ROW()-109)),"")</f>
        <v/>
      </c>
      <c r="E137" s="35" t="str" cm="1">
        <f t="array" ref="E137">IFERROR(INDEX('Appraisal Inputs'!$F$33:$F$62, SMALL(IF($L$108='Appraisal Inputs'!$D$33:$D$62, ROW('Appraisal Inputs'!$D$33:$D$62)-32,""), ROW()-109)),"")</f>
        <v/>
      </c>
      <c r="F137" s="35" t="str" cm="1">
        <f t="array" ref="F137">IFERROR(INDEX('Appraisal Inputs'!$G$33:$G$62, SMALL(IF($L$108='Appraisal Inputs'!$D$33:$D$62, ROW('Appraisal Inputs'!$D$33:$D$62)-32,""), ROW()-109)),"")</f>
        <v/>
      </c>
      <c r="G137" s="35" t="str" cm="1">
        <f t="array" ref="G137">IFERROR(INDEX('Appraisal Inputs'!$H$33:$H$62, SMALL(IF($L$108='Appraisal Inputs'!$D$33:$D$62, ROW('Appraisal Inputs'!$D$33:$D$62)-32,""), ROW()-109)),"")</f>
        <v/>
      </c>
      <c r="H137" s="35" t="str" cm="1">
        <f t="array" ref="H137">IFERROR(INDEX('Appraisal Inputs'!$I$33:$I$62, SMALL(IF($L$108='Appraisal Inputs'!$D$33:$D$62, ROW('Appraisal Inputs'!$D$33:$D$62)-32,""), ROW()-109)),"")</f>
        <v/>
      </c>
      <c r="I137" s="751" t="str" cm="1">
        <f t="array" ref="I137">IFERROR(INDEX('Appraisal Inputs'!$J$33:$J$62, SMALL(IF($L$108='Appraisal Inputs'!$D$33:$D$62, ROW('Appraisal Inputs'!$D$33:$D$62)-32,""), ROW()-109)),"")</f>
        <v/>
      </c>
      <c r="J137" s="752" t="str" cm="1">
        <f t="array" ref="J137">IFERROR(INDEX('Appraisal Inputs'!$L$33:$L$62, SMALL(IF($L$108='Appraisal Inputs'!$D$33:$D$62, ROW('Appraisal Inputs'!$D$33:$D$62)-32,""), ROW()-109)),"")</f>
        <v/>
      </c>
      <c r="K137" s="634"/>
      <c r="L137" s="155" t="str">
        <f t="shared" si="36"/>
        <v>-</v>
      </c>
      <c r="M137" s="155" t="str">
        <f t="shared" si="37"/>
        <v>-</v>
      </c>
      <c r="N137" s="155" t="str">
        <f t="shared" si="38"/>
        <v>-</v>
      </c>
      <c r="O137" s="155" t="str">
        <f t="shared" si="39"/>
        <v>-</v>
      </c>
      <c r="P137" s="155" t="str">
        <f t="shared" si="40"/>
        <v>-</v>
      </c>
    </row>
    <row r="138" spans="1:16" x14ac:dyDescent="0.25">
      <c r="A138" s="622">
        <f t="shared" si="35"/>
        <v>0</v>
      </c>
      <c r="C138" s="750" t="str" cm="1">
        <f t="array" ref="C138">IFERROR(INDEX('Appraisal Inputs'!$C$33:$C$62, SMALL(IF($L$108='Appraisal Inputs'!$D$33:$D$62, ROW('Appraisal Inputs'!$D$33:$D$62)-32,""), ROW()-109)),"")</f>
        <v/>
      </c>
      <c r="D138" s="35" t="str" cm="1">
        <f t="array" ref="D138">IFERROR(INDEX('Appraisal Inputs'!$E$33:$E$62, SMALL(IF($L$108='Appraisal Inputs'!$D$33:$D$62, ROW('Appraisal Inputs'!$D$33:$D$62)-32,""), ROW()-109)),"")</f>
        <v/>
      </c>
      <c r="E138" s="35" t="str" cm="1">
        <f t="array" ref="E138">IFERROR(INDEX('Appraisal Inputs'!$F$33:$F$62, SMALL(IF($L$108='Appraisal Inputs'!$D$33:$D$62, ROW('Appraisal Inputs'!$D$33:$D$62)-32,""), ROW()-109)),"")</f>
        <v/>
      </c>
      <c r="F138" s="35" t="str" cm="1">
        <f t="array" ref="F138">IFERROR(INDEX('Appraisal Inputs'!$G$33:$G$62, SMALL(IF($L$108='Appraisal Inputs'!$D$33:$D$62, ROW('Appraisal Inputs'!$D$33:$D$62)-32,""), ROW()-109)),"")</f>
        <v/>
      </c>
      <c r="G138" s="35" t="str" cm="1">
        <f t="array" ref="G138">IFERROR(INDEX('Appraisal Inputs'!$H$33:$H$62, SMALL(IF($L$108='Appraisal Inputs'!$D$33:$D$62, ROW('Appraisal Inputs'!$D$33:$D$62)-32,""), ROW()-109)),"")</f>
        <v/>
      </c>
      <c r="H138" s="35" t="str" cm="1">
        <f t="array" ref="H138">IFERROR(INDEX('Appraisal Inputs'!$I$33:$I$62, SMALL(IF($L$108='Appraisal Inputs'!$D$33:$D$62, ROW('Appraisal Inputs'!$D$33:$D$62)-32,""), ROW()-109)),"")</f>
        <v/>
      </c>
      <c r="I138" s="751" t="str" cm="1">
        <f t="array" ref="I138">IFERROR(INDEX('Appraisal Inputs'!$J$33:$J$62, SMALL(IF($L$108='Appraisal Inputs'!$D$33:$D$62, ROW('Appraisal Inputs'!$D$33:$D$62)-32,""), ROW()-109)),"")</f>
        <v/>
      </c>
      <c r="J138" s="752" t="str" cm="1">
        <f t="array" ref="J138">IFERROR(INDEX('Appraisal Inputs'!$L$33:$L$62, SMALL(IF($L$108='Appraisal Inputs'!$D$33:$D$62, ROW('Appraisal Inputs'!$D$33:$D$62)-32,""), ROW()-109)),"")</f>
        <v/>
      </c>
      <c r="K138" s="634"/>
      <c r="L138" s="155" t="str">
        <f t="shared" si="36"/>
        <v>-</v>
      </c>
      <c r="M138" s="155" t="str">
        <f t="shared" si="37"/>
        <v>-</v>
      </c>
      <c r="N138" s="155" t="str">
        <f t="shared" si="38"/>
        <v>-</v>
      </c>
      <c r="O138" s="155" t="str">
        <f t="shared" si="39"/>
        <v>-</v>
      </c>
      <c r="P138" s="155" t="str">
        <f t="shared" si="40"/>
        <v>-</v>
      </c>
    </row>
    <row r="139" spans="1:16" ht="15.75" thickBot="1" x14ac:dyDescent="0.3">
      <c r="A139" s="622">
        <f t="shared" si="35"/>
        <v>0</v>
      </c>
      <c r="C139" s="750" t="str" cm="1">
        <f t="array" ref="C139">IFERROR(INDEX('Appraisal Inputs'!$C$33:$C$62, SMALL(IF($L$108='Appraisal Inputs'!$D$33:$D$62, ROW('Appraisal Inputs'!$D$33:$D$62)-32,""), ROW()-109)),"")</f>
        <v/>
      </c>
      <c r="D139" s="35" t="str" cm="1">
        <f t="array" ref="D139">IFERROR(INDEX('Appraisal Inputs'!$E$33:$E$62, SMALL(IF($L$108='Appraisal Inputs'!$D$33:$D$62, ROW('Appraisal Inputs'!$D$33:$D$62)-32,""), ROW()-109)),"")</f>
        <v/>
      </c>
      <c r="E139" s="35" t="str" cm="1">
        <f t="array" ref="E139">IFERROR(INDEX('Appraisal Inputs'!$F$33:$F$62, SMALL(IF($L$108='Appraisal Inputs'!$D$33:$D$62, ROW('Appraisal Inputs'!$D$33:$D$62)-32,""), ROW()-109)),"")</f>
        <v/>
      </c>
      <c r="F139" s="35" t="str" cm="1">
        <f t="array" ref="F139">IFERROR(INDEX('Appraisal Inputs'!$G$33:$G$62, SMALL(IF($L$108='Appraisal Inputs'!$D$33:$D$62, ROW('Appraisal Inputs'!$D$33:$D$62)-32,""), ROW()-109)),"")</f>
        <v/>
      </c>
      <c r="G139" s="35" t="str" cm="1">
        <f t="array" ref="G139">IFERROR(INDEX('Appraisal Inputs'!$H$33:$H$62, SMALL(IF($L$108='Appraisal Inputs'!$D$33:$D$62, ROW('Appraisal Inputs'!$D$33:$D$62)-32,""), ROW()-109)),"")</f>
        <v/>
      </c>
      <c r="H139" s="35" t="str" cm="1">
        <f t="array" ref="H139">IFERROR(INDEX('Appraisal Inputs'!$I$33:$I$62, SMALL(IF($L$108='Appraisal Inputs'!$D$33:$D$62, ROW('Appraisal Inputs'!$D$33:$D$62)-32,""), ROW()-109)),"")</f>
        <v/>
      </c>
      <c r="I139" s="751" t="str" cm="1">
        <f t="array" ref="I139">IFERROR(INDEX('Appraisal Inputs'!$J$33:$J$62, SMALL(IF($L$108='Appraisal Inputs'!$D$33:$D$62, ROW('Appraisal Inputs'!$D$33:$D$62)-32,""), ROW()-109)),"")</f>
        <v/>
      </c>
      <c r="J139" s="752" t="str" cm="1">
        <f t="array" ref="J139">IFERROR(INDEX('Appraisal Inputs'!$L$33:$L$62, SMALL(IF($L$108='Appraisal Inputs'!$D$33:$D$62, ROW('Appraisal Inputs'!$D$33:$D$62)-32,""), ROW()-109)),"")</f>
        <v/>
      </c>
      <c r="K139" s="634"/>
      <c r="L139" s="155" t="str">
        <f t="shared" si="36"/>
        <v>-</v>
      </c>
      <c r="M139" s="155" t="str">
        <f t="shared" si="37"/>
        <v>-</v>
      </c>
      <c r="N139" s="155" t="str">
        <f t="shared" si="38"/>
        <v>-</v>
      </c>
      <c r="O139" s="155" t="str">
        <f t="shared" si="39"/>
        <v>-</v>
      </c>
      <c r="P139" s="155" t="str">
        <f t="shared" si="40"/>
        <v>-</v>
      </c>
    </row>
    <row r="140" spans="1:16" ht="15.75" thickTop="1" x14ac:dyDescent="0.25">
      <c r="A140" s="622">
        <f>A108</f>
        <v>0</v>
      </c>
      <c r="C140" s="635" t="s">
        <v>286</v>
      </c>
      <c r="D140" s="631" t="str">
        <f>IF(SUM(D110:D139)=0,"-",SUM(D110:D139))</f>
        <v>-</v>
      </c>
      <c r="E140" s="631" t="str">
        <f>IF(SUM(E110:E139)=0,"-",SUM(E110:E139))</f>
        <v>-</v>
      </c>
      <c r="F140" s="631" t="str">
        <f>IF(SUM(F110:F139)=0,"-",SUM(F110:F139))</f>
        <v>-</v>
      </c>
      <c r="G140" s="631" t="str">
        <f>IF(SUM(G110:G139)=0,"-",SUM(G110:G139))</f>
        <v>-</v>
      </c>
      <c r="H140" s="513"/>
      <c r="I140" s="631" t="str">
        <f>IF(P140=0,"-",P140)</f>
        <v>-</v>
      </c>
      <c r="J140" s="852" t="str">
        <f>IF(ISBLANK('Appraisal Inputs'!L67),"",'Appraisal Inputs'!L67)</f>
        <v/>
      </c>
      <c r="K140" s="634"/>
      <c r="L140" s="161" t="str">
        <f>IF(SUM(L110:L139)=0,"-",SUM(L110:L139))</f>
        <v>-</v>
      </c>
      <c r="M140" s="161" t="str">
        <f>IF(SUM(M110:M139)=0,"-",SUM(M110:M139))</f>
        <v>-</v>
      </c>
      <c r="N140" s="161" t="str">
        <f>IF(SUM(N110:N139)=0,"-",SUM(N110:N139))</f>
        <v>-</v>
      </c>
      <c r="O140" s="161" t="str">
        <f>IF(SUM(O110:O139)=0,"-",SUM(O110:O139))</f>
        <v>-</v>
      </c>
      <c r="P140" s="161" t="str">
        <f>IF(SUM(P110:P139)=0,"-",SUM(P110:P139))</f>
        <v>-</v>
      </c>
    </row>
    <row r="141" spans="1:16" ht="15.75" thickBot="1" x14ac:dyDescent="0.3">
      <c r="A141" s="622">
        <f>A108</f>
        <v>0</v>
      </c>
      <c r="C141" s="162" t="s">
        <v>287</v>
      </c>
      <c r="D141" s="163"/>
      <c r="E141" s="164"/>
      <c r="F141" s="164"/>
      <c r="G141" s="164"/>
      <c r="H141" s="633"/>
      <c r="I141" s="166" t="str">
        <f>IF(I140="-","-",I140/F140)</f>
        <v>-</v>
      </c>
      <c r="J141" s="632"/>
      <c r="K141" s="634"/>
      <c r="L141" s="86" t="s">
        <v>424</v>
      </c>
    </row>
    <row r="142" spans="1:16" ht="15.75" thickBot="1" x14ac:dyDescent="0.3">
      <c r="A142" s="622">
        <v>1</v>
      </c>
      <c r="C142" s="179"/>
      <c r="D142" s="179"/>
      <c r="E142" s="179"/>
      <c r="F142" s="179"/>
      <c r="G142" s="179"/>
      <c r="H142" s="179"/>
      <c r="I142" s="179"/>
      <c r="J142" s="179"/>
    </row>
    <row r="143" spans="1:16" x14ac:dyDescent="0.25">
      <c r="A143" s="622">
        <v>1</v>
      </c>
      <c r="C143" s="172" t="s">
        <v>413</v>
      </c>
      <c r="D143" s="52" t="s">
        <v>163</v>
      </c>
      <c r="E143" s="51"/>
      <c r="F143" s="52" t="s">
        <v>164</v>
      </c>
      <c r="G143" s="51"/>
      <c r="H143" s="146"/>
      <c r="I143" s="147"/>
      <c r="J143" s="110"/>
      <c r="K143" s="634"/>
      <c r="L143" s="524" t="s">
        <v>425</v>
      </c>
      <c r="M143" s="523"/>
      <c r="N143" s="523"/>
      <c r="O143" s="523"/>
      <c r="P143" s="148"/>
    </row>
    <row r="144" spans="1:16" ht="26.25" x14ac:dyDescent="0.25">
      <c r="A144" s="622">
        <v>1</v>
      </c>
      <c r="C144" s="53" t="s">
        <v>40</v>
      </c>
      <c r="D144" s="170" t="s">
        <v>42</v>
      </c>
      <c r="E144" s="171" t="s">
        <v>273</v>
      </c>
      <c r="F144" s="171" t="s">
        <v>42</v>
      </c>
      <c r="G144" s="171" t="s">
        <v>273</v>
      </c>
      <c r="H144" s="149" t="s">
        <v>274</v>
      </c>
      <c r="I144" s="149" t="s">
        <v>277</v>
      </c>
      <c r="J144" s="477" t="s">
        <v>144</v>
      </c>
      <c r="K144" s="634"/>
      <c r="L144" s="167" t="s">
        <v>417</v>
      </c>
      <c r="M144" s="167" t="s">
        <v>418</v>
      </c>
      <c r="N144" s="167" t="s">
        <v>419</v>
      </c>
      <c r="O144" s="167" t="s">
        <v>420</v>
      </c>
      <c r="P144" s="151" t="s">
        <v>278</v>
      </c>
    </row>
    <row r="145" spans="1:16" x14ac:dyDescent="0.25">
      <c r="A145" s="622">
        <v>1</v>
      </c>
      <c r="C145" s="168" t="s">
        <v>288</v>
      </c>
      <c r="D145" s="159" t="str">
        <f>IF(SUM(D35,D70,D105,D140)=0,"-",SUM(D35,D70,D105,D140))</f>
        <v>-</v>
      </c>
      <c r="E145" s="159" t="str">
        <f>IF(SUM(E35,E70,E105,E140)=0,"-",SUM(E35,E70,E105,E140))</f>
        <v>-</v>
      </c>
      <c r="F145" s="159" t="str">
        <f>IF(SUM(F35,F70,F105,F140)=0,"-",SUM(F35,F70,F105,F140))</f>
        <v>-</v>
      </c>
      <c r="G145" s="159" t="str">
        <f>IF(SUM(G35,G70,G105,G140)=0,"-",SUM(G35,G70,G105,G140))</f>
        <v>-</v>
      </c>
      <c r="H145" s="160"/>
      <c r="I145" s="159" t="str">
        <f>IF(P145=0,"-",P145)</f>
        <v>-</v>
      </c>
      <c r="J145" s="154" t="str">
        <f>IF(ISBLANK('Appraisal Inputs'!L63),"",'Appraisal Inputs'!L63)</f>
        <v/>
      </c>
      <c r="K145" s="634"/>
      <c r="L145" s="161" t="str">
        <f>IF(SUM(L35,L70,L105,L140)=0,"-",SUM(L35,L70,L105,L140))</f>
        <v>-</v>
      </c>
      <c r="M145" s="161" t="str">
        <f>IF(SUM(M35,M70,M105,M140)=0,"-",SUM(M35,M70,M105,M140))</f>
        <v>-</v>
      </c>
      <c r="N145" s="161" t="str">
        <f>IF(SUM(N35,N70,N105,N140)=0,"-",SUM(N35,N70,N105,N140))</f>
        <v>-</v>
      </c>
      <c r="O145" s="161" t="str">
        <f>IF(SUM(O35,O70,O105,O140)=0,"-",SUM(O35,O70,O105,O140))</f>
        <v>-</v>
      </c>
      <c r="P145" s="161" t="str">
        <f>IF(SUM(P35,P70,P105,P140)=0,"-",SUM(P35,P70,P105,P140))</f>
        <v>-</v>
      </c>
    </row>
    <row r="146" spans="1:16" ht="15.75" thickBot="1" x14ac:dyDescent="0.3">
      <c r="A146" s="622">
        <v>1</v>
      </c>
      <c r="C146" s="169" t="s">
        <v>289</v>
      </c>
      <c r="D146" s="163"/>
      <c r="E146" s="164"/>
      <c r="F146" s="164"/>
      <c r="G146" s="164"/>
      <c r="H146" s="165"/>
      <c r="I146" s="166" t="str">
        <f>IF(I145="-","-",I145/F145)</f>
        <v>-</v>
      </c>
      <c r="J146" s="853"/>
      <c r="K146" s="634"/>
    </row>
    <row r="147" spans="1:16" x14ac:dyDescent="0.25">
      <c r="L147" s="255" t="s">
        <v>417</v>
      </c>
      <c r="M147" s="86" t="s">
        <v>426</v>
      </c>
    </row>
    <row r="148" spans="1:16" x14ac:dyDescent="0.25">
      <c r="L148" s="255" t="s">
        <v>418</v>
      </c>
      <c r="M148" s="86" t="s">
        <v>427</v>
      </c>
    </row>
    <row r="149" spans="1:16" x14ac:dyDescent="0.25">
      <c r="L149" s="255" t="s">
        <v>419</v>
      </c>
      <c r="M149" s="86" t="s">
        <v>428</v>
      </c>
    </row>
    <row r="150" spans="1:16" x14ac:dyDescent="0.25">
      <c r="L150" s="255" t="s">
        <v>420</v>
      </c>
      <c r="M150" s="86" t="s">
        <v>429</v>
      </c>
    </row>
  </sheetData>
  <autoFilter ref="A1:A150" xr:uid="{60B24742-9896-4C24-B3BD-616C5E912DCB}"/>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3355-97A0-4AD4-8A22-3257BA0E1194}">
  <sheetPr codeName="Sheet10"/>
  <dimension ref="A1:BL62"/>
  <sheetViews>
    <sheetView showGridLines="0" workbookViewId="0">
      <pane xSplit="3" ySplit="4" topLeftCell="D5" activePane="bottomRight" state="frozen"/>
      <selection activeCell="E47" sqref="E47"/>
      <selection pane="topRight" activeCell="E47" sqref="E47"/>
      <selection pane="bottomLeft" activeCell="E47" sqref="E47"/>
      <selection pane="bottomRight" activeCell="B1" sqref="B1"/>
    </sheetView>
  </sheetViews>
  <sheetFormatPr defaultColWidth="9.140625" defaultRowHeight="12.75" x14ac:dyDescent="0.2"/>
  <cols>
    <col min="1" max="2" width="2.7109375" style="86" customWidth="1"/>
    <col min="3" max="3" width="28" style="86" bestFit="1" customWidth="1"/>
    <col min="4" max="63" width="15.7109375" style="86" customWidth="1"/>
    <col min="64" max="16384" width="9.140625" style="86"/>
  </cols>
  <sheetData>
    <row r="1" spans="1:64" ht="30" customHeight="1" x14ac:dyDescent="0.2">
      <c r="B1" s="326"/>
      <c r="C1" s="861" t="s">
        <v>389</v>
      </c>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row>
    <row r="2" spans="1:64" ht="13.5" thickBot="1" x14ac:dyDescent="0.25">
      <c r="A2" s="765">
        <v>1</v>
      </c>
    </row>
    <row r="3" spans="1:64" ht="25.5" x14ac:dyDescent="0.2">
      <c r="A3" s="765">
        <v>1</v>
      </c>
      <c r="C3" s="321" t="s">
        <v>7619</v>
      </c>
      <c r="D3" s="283" t="s">
        <v>375</v>
      </c>
      <c r="E3" s="284" t="s">
        <v>376</v>
      </c>
      <c r="F3" s="283" t="s">
        <v>375</v>
      </c>
      <c r="G3" s="284" t="s">
        <v>376</v>
      </c>
      <c r="H3" s="283" t="s">
        <v>375</v>
      </c>
      <c r="I3" s="284" t="s">
        <v>376</v>
      </c>
      <c r="J3" s="283" t="s">
        <v>375</v>
      </c>
      <c r="K3" s="284" t="s">
        <v>376</v>
      </c>
      <c r="L3" s="283" t="s">
        <v>375</v>
      </c>
      <c r="M3" s="284" t="s">
        <v>376</v>
      </c>
      <c r="N3" s="283" t="s">
        <v>375</v>
      </c>
      <c r="O3" s="284" t="s">
        <v>376</v>
      </c>
      <c r="P3" s="283" t="s">
        <v>375</v>
      </c>
      <c r="Q3" s="284" t="s">
        <v>376</v>
      </c>
      <c r="R3" s="283" t="s">
        <v>375</v>
      </c>
      <c r="S3" s="284" t="s">
        <v>376</v>
      </c>
      <c r="T3" s="283" t="s">
        <v>375</v>
      </c>
      <c r="U3" s="284" t="s">
        <v>376</v>
      </c>
      <c r="V3" s="283" t="s">
        <v>375</v>
      </c>
      <c r="W3" s="284" t="s">
        <v>376</v>
      </c>
      <c r="X3" s="283" t="s">
        <v>375</v>
      </c>
      <c r="Y3" s="284" t="s">
        <v>376</v>
      </c>
      <c r="Z3" s="283" t="s">
        <v>375</v>
      </c>
      <c r="AA3" s="284" t="s">
        <v>376</v>
      </c>
      <c r="AB3" s="283" t="s">
        <v>375</v>
      </c>
      <c r="AC3" s="284" t="s">
        <v>376</v>
      </c>
      <c r="AD3" s="283" t="s">
        <v>375</v>
      </c>
      <c r="AE3" s="284" t="s">
        <v>376</v>
      </c>
      <c r="AF3" s="283" t="s">
        <v>375</v>
      </c>
      <c r="AG3" s="284" t="s">
        <v>376</v>
      </c>
      <c r="AH3" s="283" t="s">
        <v>375</v>
      </c>
      <c r="AI3" s="284" t="s">
        <v>376</v>
      </c>
      <c r="AJ3" s="283" t="s">
        <v>375</v>
      </c>
      <c r="AK3" s="284" t="s">
        <v>376</v>
      </c>
      <c r="AL3" s="283" t="s">
        <v>375</v>
      </c>
      <c r="AM3" s="284" t="s">
        <v>376</v>
      </c>
      <c r="AN3" s="283" t="s">
        <v>375</v>
      </c>
      <c r="AO3" s="284" t="s">
        <v>376</v>
      </c>
      <c r="AP3" s="283" t="s">
        <v>375</v>
      </c>
      <c r="AQ3" s="284" t="s">
        <v>376</v>
      </c>
      <c r="AR3" s="283" t="s">
        <v>375</v>
      </c>
      <c r="AS3" s="284" t="s">
        <v>376</v>
      </c>
      <c r="AT3" s="283" t="s">
        <v>375</v>
      </c>
      <c r="AU3" s="284" t="s">
        <v>376</v>
      </c>
      <c r="AV3" s="283" t="s">
        <v>375</v>
      </c>
      <c r="AW3" s="284" t="s">
        <v>376</v>
      </c>
      <c r="AX3" s="283" t="s">
        <v>375</v>
      </c>
      <c r="AY3" s="284" t="s">
        <v>376</v>
      </c>
      <c r="AZ3" s="283" t="s">
        <v>375</v>
      </c>
      <c r="BA3" s="284" t="s">
        <v>376</v>
      </c>
      <c r="BB3" s="283" t="s">
        <v>375</v>
      </c>
      <c r="BC3" s="284" t="s">
        <v>376</v>
      </c>
      <c r="BD3" s="283" t="s">
        <v>375</v>
      </c>
      <c r="BE3" s="284" t="s">
        <v>376</v>
      </c>
      <c r="BF3" s="283" t="s">
        <v>375</v>
      </c>
      <c r="BG3" s="284" t="s">
        <v>376</v>
      </c>
      <c r="BH3" s="283" t="s">
        <v>375</v>
      </c>
      <c r="BI3" s="284" t="s">
        <v>376</v>
      </c>
      <c r="BJ3" s="283" t="s">
        <v>375</v>
      </c>
      <c r="BK3" s="284" t="s">
        <v>376</v>
      </c>
      <c r="BL3" s="101"/>
    </row>
    <row r="4" spans="1:64" x14ac:dyDescent="0.2">
      <c r="A4" s="765">
        <v>1</v>
      </c>
      <c r="C4" s="143" t="s">
        <v>138</v>
      </c>
      <c r="D4" s="305" t="str">
        <f>IF('Cheater Sheet'!C10="","",'Cheater Sheet'!C10)</f>
        <v/>
      </c>
      <c r="E4" s="306"/>
      <c r="F4" s="305" t="str">
        <f>IF('Cheater Sheet'!E10="","",'Cheater Sheet'!E10)</f>
        <v/>
      </c>
      <c r="G4" s="306"/>
      <c r="H4" s="305" t="str">
        <f>IF('Cheater Sheet'!G10="","",'Cheater Sheet'!G10)</f>
        <v/>
      </c>
      <c r="I4" s="306"/>
      <c r="J4" s="305" t="str">
        <f>IF('Cheater Sheet'!I10="","",'Cheater Sheet'!I10)</f>
        <v/>
      </c>
      <c r="K4" s="306"/>
      <c r="L4" s="305" t="str">
        <f>IF('Cheater Sheet'!K10="","",'Cheater Sheet'!K10)</f>
        <v/>
      </c>
      <c r="M4" s="306"/>
      <c r="N4" s="305" t="str">
        <f>IF('Cheater Sheet'!M10="","",'Cheater Sheet'!M10)</f>
        <v/>
      </c>
      <c r="O4" s="306"/>
      <c r="P4" s="305" t="str">
        <f>IF('Cheater Sheet'!O10="","",'Cheater Sheet'!O10)</f>
        <v/>
      </c>
      <c r="Q4" s="306"/>
      <c r="R4" s="305" t="str">
        <f>IF('Cheater Sheet'!Q10="","",'Cheater Sheet'!Q10)</f>
        <v/>
      </c>
      <c r="S4" s="306"/>
      <c r="T4" s="305" t="str">
        <f>IF('Cheater Sheet'!S10="","",'Cheater Sheet'!S10)</f>
        <v/>
      </c>
      <c r="U4" s="306"/>
      <c r="V4" s="305" t="str">
        <f>IF('Cheater Sheet'!U10="","",'Cheater Sheet'!U10)</f>
        <v/>
      </c>
      <c r="W4" s="306"/>
      <c r="X4" s="305" t="str">
        <f>IF('Cheater Sheet'!W10="","",'Cheater Sheet'!W10)</f>
        <v/>
      </c>
      <c r="Y4" s="306"/>
      <c r="Z4" s="305" t="str">
        <f>IF('Cheater Sheet'!Y10="","",'Cheater Sheet'!Y10)</f>
        <v/>
      </c>
      <c r="AA4" s="306"/>
      <c r="AB4" s="305" t="str">
        <f>IF('Cheater Sheet'!AA10="","",'Cheater Sheet'!AA10)</f>
        <v/>
      </c>
      <c r="AC4" s="306"/>
      <c r="AD4" s="305" t="str">
        <f>IF('Cheater Sheet'!AC10="","",'Cheater Sheet'!AC10)</f>
        <v/>
      </c>
      <c r="AE4" s="306"/>
      <c r="AF4" s="305" t="str">
        <f>IF('Cheater Sheet'!AE10="","",'Cheater Sheet'!AE10)</f>
        <v/>
      </c>
      <c r="AG4" s="306"/>
      <c r="AH4" s="305" t="str">
        <f>IF('Cheater Sheet'!AG10="","",'Cheater Sheet'!AG10)</f>
        <v/>
      </c>
      <c r="AI4" s="306"/>
      <c r="AJ4" s="305" t="str">
        <f>IF('Cheater Sheet'!AI10="","",'Cheater Sheet'!AI10)</f>
        <v/>
      </c>
      <c r="AK4" s="306"/>
      <c r="AL4" s="305" t="str">
        <f>IF('Cheater Sheet'!AK10="","",'Cheater Sheet'!AK10)</f>
        <v/>
      </c>
      <c r="AM4" s="306"/>
      <c r="AN4" s="305" t="str">
        <f>IF('Cheater Sheet'!AM10="","",'Cheater Sheet'!AM10)</f>
        <v/>
      </c>
      <c r="AO4" s="306"/>
      <c r="AP4" s="305" t="str">
        <f>IF('Cheater Sheet'!AO10="","",'Cheater Sheet'!AO10)</f>
        <v/>
      </c>
      <c r="AQ4" s="306"/>
      <c r="AR4" s="305" t="str">
        <f>IF('Cheater Sheet'!AQ10="","",'Cheater Sheet'!AQ10)</f>
        <v/>
      </c>
      <c r="AS4" s="306"/>
      <c r="AT4" s="305" t="str">
        <f>IF('Cheater Sheet'!AS10="","",'Cheater Sheet'!AS10)</f>
        <v/>
      </c>
      <c r="AU4" s="306"/>
      <c r="AV4" s="305" t="str">
        <f>IF('Cheater Sheet'!AU10="","",'Cheater Sheet'!AU10)</f>
        <v/>
      </c>
      <c r="AW4" s="306"/>
      <c r="AX4" s="305" t="str">
        <f>IF('Cheater Sheet'!AW10="","",'Cheater Sheet'!AW10)</f>
        <v/>
      </c>
      <c r="AY4" s="306"/>
      <c r="AZ4" s="305" t="str">
        <f>IF('Cheater Sheet'!AY10="","",'Cheater Sheet'!AY10)</f>
        <v/>
      </c>
      <c r="BA4" s="306"/>
      <c r="BB4" s="305" t="str">
        <f>IF('Cheater Sheet'!BA10="","",'Cheater Sheet'!BA10)</f>
        <v/>
      </c>
      <c r="BC4" s="306"/>
      <c r="BD4" s="305" t="str">
        <f>IF('Cheater Sheet'!BC10="","",'Cheater Sheet'!BC10)</f>
        <v/>
      </c>
      <c r="BE4" s="306"/>
      <c r="BF4" s="305" t="str">
        <f>IF('Cheater Sheet'!BE10="","",'Cheater Sheet'!BE10)</f>
        <v/>
      </c>
      <c r="BG4" s="306"/>
      <c r="BH4" s="305" t="str">
        <f>IF('Cheater Sheet'!BG10="","",'Cheater Sheet'!BG10)</f>
        <v/>
      </c>
      <c r="BI4" s="306"/>
      <c r="BJ4" s="305" t="str">
        <f>IF('Cheater Sheet'!BI10="","",'Cheater Sheet'!BI10)</f>
        <v/>
      </c>
      <c r="BK4" s="306"/>
      <c r="BL4" s="101"/>
    </row>
    <row r="5" spans="1:64" x14ac:dyDescent="0.2">
      <c r="A5" s="765">
        <f>IF(C5="",0,1)</f>
        <v>0</v>
      </c>
      <c r="C5" s="143" t="str" cm="1">
        <f t="array" ref="C5">IFERROR(INDEX('Cheater Sheet'!$B$11:$B$51, SMALL(IF("Yes"='Cheater Sheet'!$BM$11:$BM$51, ROW('Cheater Sheet'!$BM$11:$BM$51)-10,""), ROW()-4)),"")</f>
        <v/>
      </c>
      <c r="D5" s="292" t="str" cm="1">
        <f t="array" ref="D5">IF(IFERROR(INDEX('Cheater Sheet'!C11:C51, SMALL(IF("Yes"='Cheater Sheet'!$BM$11:$BM$51, ROW('Cheater Sheet'!$BM$11:$BM$51)-10,""), ROW()-4)),"")="","",IFERROR(INDEX('Cheater Sheet'!C11:C51, SMALL(IF("Yes"='Cheater Sheet'!$BM$11:$BM$51, ROW('Cheater Sheet'!$BM$11:$BM$51)-10,""), ROW()-4)),""))</f>
        <v/>
      </c>
      <c r="E5" s="689" t="str" cm="1">
        <f t="array" ref="E5">IF(IFERROR(INDEX('Cheater Sheet'!D11:D51, SMALL(IF("Yes"='Cheater Sheet'!$BM$11:$BM$51, ROW('Cheater Sheet'!$BM$11:$BM$51)-10,""), ROW()-4)),"")="","",IFERROR(INDEX('Cheater Sheet'!D11:D51, SMALL(IF("Yes"='Cheater Sheet'!$BM$11:$BM$51, ROW('Cheater Sheet'!$BM$11:$BM$51)-10,""), ROW()-4)),""))</f>
        <v/>
      </c>
      <c r="F5" s="292" t="str" cm="1">
        <f t="array" ref="F5">IF(IFERROR(INDEX('Cheater Sheet'!E11:E51, SMALL(IF("Yes"='Cheater Sheet'!$BM$11:$BM$51, ROW('Cheater Sheet'!$BM$11:$BM$51)-10,""), ROW()-4)),"")="","",IFERROR(INDEX('Cheater Sheet'!E11:E51, SMALL(IF("Yes"='Cheater Sheet'!$BM$11:$BM$51, ROW('Cheater Sheet'!$BM$11:$BM$51)-10,""), ROW()-4)),""))</f>
        <v/>
      </c>
      <c r="G5" s="689" t="str" cm="1">
        <f t="array" ref="G5">IF(IFERROR(INDEX('Cheater Sheet'!F11:F51, SMALL(IF("Yes"='Cheater Sheet'!$BM$11:$BM$51, ROW('Cheater Sheet'!$BM$11:$BM$51)-10,""), ROW()-4)),"")="","",IFERROR(INDEX('Cheater Sheet'!F11:F51, SMALL(IF("Yes"='Cheater Sheet'!$BM$11:$BM$51, ROW('Cheater Sheet'!$BM$11:$BM$51)-10,""), ROW()-4)),""))</f>
        <v/>
      </c>
      <c r="H5" s="292" t="str" cm="1">
        <f t="array" ref="H5">IF(IFERROR(INDEX('Cheater Sheet'!G11:G51, SMALL(IF("Yes"='Cheater Sheet'!$BM$11:$BM$51, ROW('Cheater Sheet'!$BM$11:$BM$51)-10,""), ROW()-4)),"")="","",IFERROR(INDEX('Cheater Sheet'!G11:G51, SMALL(IF("Yes"='Cheater Sheet'!$BM$11:$BM$51, ROW('Cheater Sheet'!$BM$11:$BM$51)-10,""), ROW()-4)),""))</f>
        <v/>
      </c>
      <c r="I5" s="689" t="str" cm="1">
        <f t="array" ref="I5">IF(IFERROR(INDEX('Cheater Sheet'!H11:H51, SMALL(IF("Yes"='Cheater Sheet'!$BM$11:$BM$51, ROW('Cheater Sheet'!$BM$11:$BM$51)-10,""), ROW()-4)),"")="","",IFERROR(INDEX('Cheater Sheet'!H11:H51, SMALL(IF("Yes"='Cheater Sheet'!$BM$11:$BM$51, ROW('Cheater Sheet'!$BM$11:$BM$51)-10,""), ROW()-4)),""))</f>
        <v/>
      </c>
      <c r="J5" s="292" t="str" cm="1">
        <f t="array" ref="J5">IF(IFERROR(INDEX('Cheater Sheet'!I11:I51, SMALL(IF("Yes"='Cheater Sheet'!$BM$11:$BM$51, ROW('Cheater Sheet'!$BM$11:$BM$51)-10,""), ROW()-4)),"")="","",IFERROR(INDEX('Cheater Sheet'!I11:I51, SMALL(IF("Yes"='Cheater Sheet'!$BM$11:$BM$51, ROW('Cheater Sheet'!$BM$11:$BM$51)-10,""), ROW()-4)),""))</f>
        <v/>
      </c>
      <c r="K5" s="689" t="str" cm="1">
        <f t="array" ref="K5">IF(IFERROR(INDEX('Cheater Sheet'!J11:J51, SMALL(IF("Yes"='Cheater Sheet'!$BM$11:$BM$51, ROW('Cheater Sheet'!$BM$11:$BM$51)-10,""), ROW()-4)),"")="","",IFERROR(INDEX('Cheater Sheet'!J11:J51, SMALL(IF("Yes"='Cheater Sheet'!$BM$11:$BM$51, ROW('Cheater Sheet'!$BM$11:$BM$51)-10,""), ROW()-4)),""))</f>
        <v/>
      </c>
      <c r="L5" s="292" t="str" cm="1">
        <f t="array" ref="L5">IF(IFERROR(INDEX('Cheater Sheet'!K11:K51, SMALL(IF("Yes"='Cheater Sheet'!$BM$11:$BM$51, ROW('Cheater Sheet'!$BM$11:$BM$51)-10,""), ROW()-4)),"")="","",IFERROR(INDEX('Cheater Sheet'!K11:K51, SMALL(IF("Yes"='Cheater Sheet'!$BM$11:$BM$51, ROW('Cheater Sheet'!$BM$11:$BM$51)-10,""), ROW()-4)),""))</f>
        <v/>
      </c>
      <c r="M5" s="689" t="str" cm="1">
        <f t="array" ref="M5">IF(IFERROR(INDEX('Cheater Sheet'!L11:L51, SMALL(IF("Yes"='Cheater Sheet'!$BM$11:$BM$51, ROW('Cheater Sheet'!$BM$11:$BM$51)-10,""), ROW()-4)),"")="","",IFERROR(INDEX('Cheater Sheet'!L11:L51, SMALL(IF("Yes"='Cheater Sheet'!$BM$11:$BM$51, ROW('Cheater Sheet'!$BM$11:$BM$51)-10,""), ROW()-4)),""))</f>
        <v/>
      </c>
      <c r="N5" s="292" t="str" cm="1">
        <f t="array" ref="N5">IF(IFERROR(INDEX('Cheater Sheet'!M11:M51, SMALL(IF("Yes"='Cheater Sheet'!$BM$11:$BM$51, ROW('Cheater Sheet'!$BM$11:$BM$51)-10,""), ROW()-4)),"")="","",IFERROR(INDEX('Cheater Sheet'!M11:M51, SMALL(IF("Yes"='Cheater Sheet'!$BM$11:$BM$51, ROW('Cheater Sheet'!$BM$11:$BM$51)-10,""), ROW()-4)),""))</f>
        <v/>
      </c>
      <c r="O5" s="689" t="str" cm="1">
        <f t="array" ref="O5">IF(IFERROR(INDEX('Cheater Sheet'!N11:N51, SMALL(IF("Yes"='Cheater Sheet'!$BM$11:$BM$51, ROW('Cheater Sheet'!$BM$11:$BM$51)-10,""), ROW()-4)),"")="","",IFERROR(INDEX('Cheater Sheet'!N11:N51, SMALL(IF("Yes"='Cheater Sheet'!$BM$11:$BM$51, ROW('Cheater Sheet'!$BM$11:$BM$51)-10,""), ROW()-4)),""))</f>
        <v/>
      </c>
      <c r="P5" s="292" t="str" cm="1">
        <f t="array" ref="P5">IF(IFERROR(INDEX('Cheater Sheet'!O11:O51, SMALL(IF("Yes"='Cheater Sheet'!$BM$11:$BM$51, ROW('Cheater Sheet'!$BM$11:$BM$51)-10,""), ROW()-4)),"")="","",IFERROR(INDEX('Cheater Sheet'!O11:O51, SMALL(IF("Yes"='Cheater Sheet'!$BM$11:$BM$51, ROW('Cheater Sheet'!$BM$11:$BM$51)-10,""), ROW()-4)),""))</f>
        <v/>
      </c>
      <c r="Q5" s="689" t="str" cm="1">
        <f t="array" ref="Q5">IF(IFERROR(INDEX('Cheater Sheet'!P11:P51, SMALL(IF("Yes"='Cheater Sheet'!$BM$11:$BM$51, ROW('Cheater Sheet'!$BM$11:$BM$51)-10,""), ROW()-4)),"")="","",IFERROR(INDEX('Cheater Sheet'!P11:P51, SMALL(IF("Yes"='Cheater Sheet'!$BM$11:$BM$51, ROW('Cheater Sheet'!$BM$11:$BM$51)-10,""), ROW()-4)),""))</f>
        <v/>
      </c>
      <c r="R5" s="292" t="str" cm="1">
        <f t="array" ref="R5">IF(IFERROR(INDEX('Cheater Sheet'!Q11:Q51, SMALL(IF("Yes"='Cheater Sheet'!$BM$11:$BM$51, ROW('Cheater Sheet'!$BM$11:$BM$51)-10,""), ROW()-4)),"")="","",IFERROR(INDEX('Cheater Sheet'!Q11:Q51, SMALL(IF("Yes"='Cheater Sheet'!$BM$11:$BM$51, ROW('Cheater Sheet'!$BM$11:$BM$51)-10,""), ROW()-4)),""))</f>
        <v/>
      </c>
      <c r="S5" s="689" t="str" cm="1">
        <f t="array" ref="S5">IF(IFERROR(INDEX('Cheater Sheet'!R11:R51, SMALL(IF("Yes"='Cheater Sheet'!$BM$11:$BM$51, ROW('Cheater Sheet'!$BM$11:$BM$51)-10,""), ROW()-4)),"")="","",IFERROR(INDEX('Cheater Sheet'!R11:R51, SMALL(IF("Yes"='Cheater Sheet'!$BM$11:$BM$51, ROW('Cheater Sheet'!$BM$11:$BM$51)-10,""), ROW()-4)),""))</f>
        <v/>
      </c>
      <c r="T5" s="292" t="str" cm="1">
        <f t="array" ref="T5">IF(IFERROR(INDEX('Cheater Sheet'!S11:S51, SMALL(IF("Yes"='Cheater Sheet'!$BM$11:$BM$51, ROW('Cheater Sheet'!$BM$11:$BM$51)-10,""), ROW()-4)),"")="","",IFERROR(INDEX('Cheater Sheet'!S11:S51, SMALL(IF("Yes"='Cheater Sheet'!$BM$11:$BM$51, ROW('Cheater Sheet'!$BM$11:$BM$51)-10,""), ROW()-4)),""))</f>
        <v/>
      </c>
      <c r="U5" s="689" t="str" cm="1">
        <f t="array" ref="U5">IF(IFERROR(INDEX('Cheater Sheet'!T11:T51, SMALL(IF("Yes"='Cheater Sheet'!$BM$11:$BM$51, ROW('Cheater Sheet'!$BM$11:$BM$51)-10,""), ROW()-4)),"")="","",IFERROR(INDEX('Cheater Sheet'!T11:T51, SMALL(IF("Yes"='Cheater Sheet'!$BM$11:$BM$51, ROW('Cheater Sheet'!$BM$11:$BM$51)-10,""), ROW()-4)),""))</f>
        <v/>
      </c>
      <c r="V5" s="292" t="str" cm="1">
        <f t="array" ref="V5">IF(IFERROR(INDEX('Cheater Sheet'!U11:U51, SMALL(IF("Yes"='Cheater Sheet'!$BM$11:$BM$51, ROW('Cheater Sheet'!$BM$11:$BM$51)-10,""), ROW()-4)),"")="","",IFERROR(INDEX('Cheater Sheet'!U11:U51, SMALL(IF("Yes"='Cheater Sheet'!$BM$11:$BM$51, ROW('Cheater Sheet'!$BM$11:$BM$51)-10,""), ROW()-4)),""))</f>
        <v/>
      </c>
      <c r="W5" s="689" t="str" cm="1">
        <f t="array" ref="W5">IF(IFERROR(INDEX('Cheater Sheet'!V11:V51, SMALL(IF("Yes"='Cheater Sheet'!$BM$11:$BM$51, ROW('Cheater Sheet'!$BM$11:$BM$51)-10,""), ROW()-4)),"")="","",IFERROR(INDEX('Cheater Sheet'!V11:V51, SMALL(IF("Yes"='Cheater Sheet'!$BM$11:$BM$51, ROW('Cheater Sheet'!$BM$11:$BM$51)-10,""), ROW()-4)),""))</f>
        <v/>
      </c>
      <c r="X5" s="292" t="str" cm="1">
        <f t="array" ref="X5">IF(IFERROR(INDEX('Cheater Sheet'!W11:W51, SMALL(IF("Yes"='Cheater Sheet'!$BM$11:$BM$51, ROW('Cheater Sheet'!$BM$11:$BM$51)-10,""), ROW()-4)),"")="","",IFERROR(INDEX('Cheater Sheet'!W11:W51, SMALL(IF("Yes"='Cheater Sheet'!$BM$11:$BM$51, ROW('Cheater Sheet'!$BM$11:$BM$51)-10,""), ROW()-4)),""))</f>
        <v/>
      </c>
      <c r="Y5" s="689" t="str" cm="1">
        <f t="array" ref="Y5">IF(IFERROR(INDEX('Cheater Sheet'!X11:X51, SMALL(IF("Yes"='Cheater Sheet'!$BM$11:$BM$51, ROW('Cheater Sheet'!$BM$11:$BM$51)-10,""), ROW()-4)),"")="","",IFERROR(INDEX('Cheater Sheet'!X11:X51, SMALL(IF("Yes"='Cheater Sheet'!$BM$11:$BM$51, ROW('Cheater Sheet'!$BM$11:$BM$51)-10,""), ROW()-4)),""))</f>
        <v/>
      </c>
      <c r="Z5" s="292" t="str" cm="1">
        <f t="array" ref="Z5">IF(IFERROR(INDEX('Cheater Sheet'!Y11:Y51, SMALL(IF("Yes"='Cheater Sheet'!$BM$11:$BM$51, ROW('Cheater Sheet'!$BM$11:$BM$51)-10,""), ROW()-4)),"")="","",IFERROR(INDEX('Cheater Sheet'!Y11:Y51, SMALL(IF("Yes"='Cheater Sheet'!$BM$11:$BM$51, ROW('Cheater Sheet'!$BM$11:$BM$51)-10,""), ROW()-4)),""))</f>
        <v/>
      </c>
      <c r="AA5" s="689" t="str" cm="1">
        <f t="array" ref="AA5">IF(IFERROR(INDEX('Cheater Sheet'!Z11:Z51, SMALL(IF("Yes"='Cheater Sheet'!$BM$11:$BM$51, ROW('Cheater Sheet'!$BM$11:$BM$51)-10,""), ROW()-4)),"")="","",IFERROR(INDEX('Cheater Sheet'!Z11:Z51, SMALL(IF("Yes"='Cheater Sheet'!$BM$11:$BM$51, ROW('Cheater Sheet'!$BM$11:$BM$51)-10,""), ROW()-4)),""))</f>
        <v/>
      </c>
      <c r="AB5" s="292" t="str" cm="1">
        <f t="array" ref="AB5">IF(IFERROR(INDEX('Cheater Sheet'!AA11:AA51, SMALL(IF("Yes"='Cheater Sheet'!$BM$11:$BM$51, ROW('Cheater Sheet'!$BM$11:$BM$51)-10,""), ROW()-4)),"")="","",IFERROR(INDEX('Cheater Sheet'!AA11:AA51, SMALL(IF("Yes"='Cheater Sheet'!$BM$11:$BM$51, ROW('Cheater Sheet'!$BM$11:$BM$51)-10,""), ROW()-4)),""))</f>
        <v/>
      </c>
      <c r="AC5" s="689" t="str" cm="1">
        <f t="array" ref="AC5">IF(IFERROR(INDEX('Cheater Sheet'!AB11:AB51, SMALL(IF("Yes"='Cheater Sheet'!$BM$11:$BM$51, ROW('Cheater Sheet'!$BM$11:$BM$51)-10,""), ROW()-4)),"")="","",IFERROR(INDEX('Cheater Sheet'!AB11:AB51, SMALL(IF("Yes"='Cheater Sheet'!$BM$11:$BM$51, ROW('Cheater Sheet'!$BM$11:$BM$51)-10,""), ROW()-4)),""))</f>
        <v/>
      </c>
      <c r="AD5" s="292" t="str" cm="1">
        <f t="array" ref="AD5">IF(IFERROR(INDEX('Cheater Sheet'!AC11:AC51, SMALL(IF("Yes"='Cheater Sheet'!$BM$11:$BM$51, ROW('Cheater Sheet'!$BM$11:$BM$51)-10,""), ROW()-4)),"")="","",IFERROR(INDEX('Cheater Sheet'!AC11:AC51, SMALL(IF("Yes"='Cheater Sheet'!$BM$11:$BM$51, ROW('Cheater Sheet'!$BM$11:$BM$51)-10,""), ROW()-4)),""))</f>
        <v/>
      </c>
      <c r="AE5" s="689" t="str" cm="1">
        <f t="array" ref="AE5">IF(IFERROR(INDEX('Cheater Sheet'!AD11:AD51, SMALL(IF("Yes"='Cheater Sheet'!$BM$11:$BM$51, ROW('Cheater Sheet'!$BM$11:$BM$51)-10,""), ROW()-4)),"")="","",IFERROR(INDEX('Cheater Sheet'!AD11:AD51, SMALL(IF("Yes"='Cheater Sheet'!$BM$11:$BM$51, ROW('Cheater Sheet'!$BM$11:$BM$51)-10,""), ROW()-4)),""))</f>
        <v/>
      </c>
      <c r="AF5" s="292" t="str" cm="1">
        <f t="array" ref="AF5">IF(IFERROR(INDEX('Cheater Sheet'!AE11:AE51, SMALL(IF("Yes"='Cheater Sheet'!$BM$11:$BM$51, ROW('Cheater Sheet'!$BM$11:$BM$51)-10,""), ROW()-4)),"")="","",IFERROR(INDEX('Cheater Sheet'!AE11:AE51, SMALL(IF("Yes"='Cheater Sheet'!$BM$11:$BM$51, ROW('Cheater Sheet'!$BM$11:$BM$51)-10,""), ROW()-4)),""))</f>
        <v/>
      </c>
      <c r="AG5" s="689" t="str" cm="1">
        <f t="array" ref="AG5">IF(IFERROR(INDEX('Cheater Sheet'!AF11:AF51, SMALL(IF("Yes"='Cheater Sheet'!$BM$11:$BM$51, ROW('Cheater Sheet'!$BM$11:$BM$51)-10,""), ROW()-4)),"")="","",IFERROR(INDEX('Cheater Sheet'!AF11:AF51, SMALL(IF("Yes"='Cheater Sheet'!$BM$11:$BM$51, ROW('Cheater Sheet'!$BM$11:$BM$51)-10,""), ROW()-4)),""))</f>
        <v/>
      </c>
      <c r="AH5" s="292" t="str" cm="1">
        <f t="array" ref="AH5">IF(IFERROR(INDEX('Cheater Sheet'!AG11:AG51, SMALL(IF("Yes"='Cheater Sheet'!$BM$11:$BM$51, ROW('Cheater Sheet'!$BM$11:$BM$51)-10,""), ROW()-4)),"")="","",IFERROR(INDEX('Cheater Sheet'!AG11:AG51, SMALL(IF("Yes"='Cheater Sheet'!$BM$11:$BM$51, ROW('Cheater Sheet'!$BM$11:$BM$51)-10,""), ROW()-4)),""))</f>
        <v/>
      </c>
      <c r="AI5" s="689" t="str" cm="1">
        <f t="array" ref="AI5">IF(IFERROR(INDEX('Cheater Sheet'!AH11:AH51, SMALL(IF("Yes"='Cheater Sheet'!$BM$11:$BM$51, ROW('Cheater Sheet'!$BM$11:$BM$51)-10,""), ROW()-4)),"")="","",IFERROR(INDEX('Cheater Sheet'!AH11:AH51, SMALL(IF("Yes"='Cheater Sheet'!$BM$11:$BM$51, ROW('Cheater Sheet'!$BM$11:$BM$51)-10,""), ROW()-4)),""))</f>
        <v/>
      </c>
      <c r="AJ5" s="292" t="str" cm="1">
        <f t="array" ref="AJ5">IF(IFERROR(INDEX('Cheater Sheet'!AI11:AI51, SMALL(IF("Yes"='Cheater Sheet'!$BM$11:$BM$51, ROW('Cheater Sheet'!$BM$11:$BM$51)-10,""), ROW()-4)),"")="","",IFERROR(INDEX('Cheater Sheet'!AI11:AI51, SMALL(IF("Yes"='Cheater Sheet'!$BM$11:$BM$51, ROW('Cheater Sheet'!$BM$11:$BM$51)-10,""), ROW()-4)),""))</f>
        <v/>
      </c>
      <c r="AK5" s="689" t="str" cm="1">
        <f t="array" ref="AK5">IF(IFERROR(INDEX('Cheater Sheet'!AJ11:AJ51, SMALL(IF("Yes"='Cheater Sheet'!$BM$11:$BM$51, ROW('Cheater Sheet'!$BM$11:$BM$51)-10,""), ROW()-4)),"")="","",IFERROR(INDEX('Cheater Sheet'!AJ11:AJ51, SMALL(IF("Yes"='Cheater Sheet'!$BM$11:$BM$51, ROW('Cheater Sheet'!$BM$11:$BM$51)-10,""), ROW()-4)),""))</f>
        <v/>
      </c>
      <c r="AL5" s="292" t="str" cm="1">
        <f t="array" ref="AL5">IF(IFERROR(INDEX('Cheater Sheet'!AK11:AK51, SMALL(IF("Yes"='Cheater Sheet'!$BM$11:$BM$51, ROW('Cheater Sheet'!$BM$11:$BM$51)-10,""), ROW()-4)),"")="","",IFERROR(INDEX('Cheater Sheet'!AK11:AK51, SMALL(IF("Yes"='Cheater Sheet'!$BM$11:$BM$51, ROW('Cheater Sheet'!$BM$11:$BM$51)-10,""), ROW()-4)),""))</f>
        <v/>
      </c>
      <c r="AM5" s="689" t="str" cm="1">
        <f t="array" ref="AM5">IF(IFERROR(INDEX('Cheater Sheet'!AL11:AL51, SMALL(IF("Yes"='Cheater Sheet'!$BM$11:$BM$51, ROW('Cheater Sheet'!$BM$11:$BM$51)-10,""), ROW()-4)),"")="","",IFERROR(INDEX('Cheater Sheet'!AL11:AL51, SMALL(IF("Yes"='Cheater Sheet'!$BM$11:$BM$51, ROW('Cheater Sheet'!$BM$11:$BM$51)-10,""), ROW()-4)),""))</f>
        <v/>
      </c>
      <c r="AN5" s="292" t="str" cm="1">
        <f t="array" ref="AN5">IF(IFERROR(INDEX('Cheater Sheet'!AM11:AM51, SMALL(IF("Yes"='Cheater Sheet'!$BM$11:$BM$51, ROW('Cheater Sheet'!$BM$11:$BM$51)-10,""), ROW()-4)),"")="","",IFERROR(INDEX('Cheater Sheet'!AM11:AM51, SMALL(IF("Yes"='Cheater Sheet'!$BM$11:$BM$51, ROW('Cheater Sheet'!$BM$11:$BM$51)-10,""), ROW()-4)),""))</f>
        <v/>
      </c>
      <c r="AO5" s="689" t="str" cm="1">
        <f t="array" ref="AO5">IF(IFERROR(INDEX('Cheater Sheet'!AN11:AN51, SMALL(IF("Yes"='Cheater Sheet'!$BM$11:$BM$51, ROW('Cheater Sheet'!$BM$11:$BM$51)-10,""), ROW()-4)),"")="","",IFERROR(INDEX('Cheater Sheet'!AN11:AN51, SMALL(IF("Yes"='Cheater Sheet'!$BM$11:$BM$51, ROW('Cheater Sheet'!$BM$11:$BM$51)-10,""), ROW()-4)),""))</f>
        <v/>
      </c>
      <c r="AP5" s="292" t="str" cm="1">
        <f t="array" ref="AP5">IF(IFERROR(INDEX('Cheater Sheet'!AO11:AO51, SMALL(IF("Yes"='Cheater Sheet'!$BM$11:$BM$51, ROW('Cheater Sheet'!$BM$11:$BM$51)-10,""), ROW()-4)),"")="","",IFERROR(INDEX('Cheater Sheet'!AO11:AO51, SMALL(IF("Yes"='Cheater Sheet'!$BM$11:$BM$51, ROW('Cheater Sheet'!$BM$11:$BM$51)-10,""), ROW()-4)),""))</f>
        <v/>
      </c>
      <c r="AQ5" s="689" t="str" cm="1">
        <f t="array" ref="AQ5">IF(IFERROR(INDEX('Cheater Sheet'!AP11:AP51, SMALL(IF("Yes"='Cheater Sheet'!$BM$11:$BM$51, ROW('Cheater Sheet'!$BM$11:$BM$51)-10,""), ROW()-4)),"")="","",IFERROR(INDEX('Cheater Sheet'!AP11:AP51, SMALL(IF("Yes"='Cheater Sheet'!$BM$11:$BM$51, ROW('Cheater Sheet'!$BM$11:$BM$51)-10,""), ROW()-4)),""))</f>
        <v/>
      </c>
      <c r="AR5" s="292" t="str" cm="1">
        <f t="array" ref="AR5">IF(IFERROR(INDEX('Cheater Sheet'!AQ11:AQ51, SMALL(IF("Yes"='Cheater Sheet'!$BM$11:$BM$51, ROW('Cheater Sheet'!$BM$11:$BM$51)-10,""), ROW()-4)),"")="","",IFERROR(INDEX('Cheater Sheet'!AQ11:AQ51, SMALL(IF("Yes"='Cheater Sheet'!$BM$11:$BM$51, ROW('Cheater Sheet'!$BM$11:$BM$51)-10,""), ROW()-4)),""))</f>
        <v/>
      </c>
      <c r="AS5" s="689" t="str" cm="1">
        <f t="array" ref="AS5">IF(IFERROR(INDEX('Cheater Sheet'!AR11:AR51, SMALL(IF("Yes"='Cheater Sheet'!$BM$11:$BM$51, ROW('Cheater Sheet'!$BM$11:$BM$51)-10,""), ROW()-4)),"")="","",IFERROR(INDEX('Cheater Sheet'!AR11:AR51, SMALL(IF("Yes"='Cheater Sheet'!$BM$11:$BM$51, ROW('Cheater Sheet'!$BM$11:$BM$51)-10,""), ROW()-4)),""))</f>
        <v/>
      </c>
      <c r="AT5" s="292" t="str" cm="1">
        <f t="array" ref="AT5">IF(IFERROR(INDEX('Cheater Sheet'!AS11:AS51, SMALL(IF("Yes"='Cheater Sheet'!$BM$11:$BM$51, ROW('Cheater Sheet'!$BM$11:$BM$51)-10,""), ROW()-4)),"")="","",IFERROR(INDEX('Cheater Sheet'!AS11:AS51, SMALL(IF("Yes"='Cheater Sheet'!$BM$11:$BM$51, ROW('Cheater Sheet'!$BM$11:$BM$51)-10,""), ROW()-4)),""))</f>
        <v/>
      </c>
      <c r="AU5" s="689" t="str" cm="1">
        <f t="array" ref="AU5">IF(IFERROR(INDEX('Cheater Sheet'!AT11:AT51, SMALL(IF("Yes"='Cheater Sheet'!$BM$11:$BM$51, ROW('Cheater Sheet'!$BM$11:$BM$51)-10,""), ROW()-4)),"")="","",IFERROR(INDEX('Cheater Sheet'!AT11:AT51, SMALL(IF("Yes"='Cheater Sheet'!$BM$11:$BM$51, ROW('Cheater Sheet'!$BM$11:$BM$51)-10,""), ROW()-4)),""))</f>
        <v/>
      </c>
      <c r="AV5" s="292" t="str" cm="1">
        <f t="array" ref="AV5">IF(IFERROR(INDEX('Cheater Sheet'!AU11:AU51, SMALL(IF("Yes"='Cheater Sheet'!$BM$11:$BM$51, ROW('Cheater Sheet'!$BM$11:$BM$51)-10,""), ROW()-4)),"")="","",IFERROR(INDEX('Cheater Sheet'!AU11:AU51, SMALL(IF("Yes"='Cheater Sheet'!$BM$11:$BM$51, ROW('Cheater Sheet'!$BM$11:$BM$51)-10,""), ROW()-4)),""))</f>
        <v/>
      </c>
      <c r="AW5" s="689" t="str" cm="1">
        <f t="array" ref="AW5">IF(IFERROR(INDEX('Cheater Sheet'!AV11:AV51, SMALL(IF("Yes"='Cheater Sheet'!$BM$11:$BM$51, ROW('Cheater Sheet'!$BM$11:$BM$51)-10,""), ROW()-4)),"")="","",IFERROR(INDEX('Cheater Sheet'!AV11:AV51, SMALL(IF("Yes"='Cheater Sheet'!$BM$11:$BM$51, ROW('Cheater Sheet'!$BM$11:$BM$51)-10,""), ROW()-4)),""))</f>
        <v/>
      </c>
      <c r="AX5" s="292" t="str" cm="1">
        <f t="array" ref="AX5">IF(IFERROR(INDEX('Cheater Sheet'!AW11:AW51, SMALL(IF("Yes"='Cheater Sheet'!$BM$11:$BM$51, ROW('Cheater Sheet'!$BM$11:$BM$51)-10,""), ROW()-4)),"")="","",IFERROR(INDEX('Cheater Sheet'!AW11:AW51, SMALL(IF("Yes"='Cheater Sheet'!$BM$11:$BM$51, ROW('Cheater Sheet'!$BM$11:$BM$51)-10,""), ROW()-4)),""))</f>
        <v/>
      </c>
      <c r="AY5" s="689" t="str" cm="1">
        <f t="array" ref="AY5">IF(IFERROR(INDEX('Cheater Sheet'!AX11:AX51, SMALL(IF("Yes"='Cheater Sheet'!$BM$11:$BM$51, ROW('Cheater Sheet'!$BM$11:$BM$51)-10,""), ROW()-4)),"")="","",IFERROR(INDEX('Cheater Sheet'!AX11:AX51, SMALL(IF("Yes"='Cheater Sheet'!$BM$11:$BM$51, ROW('Cheater Sheet'!$BM$11:$BM$51)-10,""), ROW()-4)),""))</f>
        <v/>
      </c>
      <c r="AZ5" s="292" t="str" cm="1">
        <f t="array" ref="AZ5">IF(IFERROR(INDEX('Cheater Sheet'!AY11:AY51, SMALL(IF("Yes"='Cheater Sheet'!$BM$11:$BM$51, ROW('Cheater Sheet'!$BM$11:$BM$51)-10,""), ROW()-4)),"")="","",IFERROR(INDEX('Cheater Sheet'!AY11:AY51, SMALL(IF("Yes"='Cheater Sheet'!$BM$11:$BM$51, ROW('Cheater Sheet'!$BM$11:$BM$51)-10,""), ROW()-4)),""))</f>
        <v/>
      </c>
      <c r="BA5" s="689" t="str" cm="1">
        <f t="array" ref="BA5">IF(IFERROR(INDEX('Cheater Sheet'!AZ11:AZ51, SMALL(IF("Yes"='Cheater Sheet'!$BM$11:$BM$51, ROW('Cheater Sheet'!$BM$11:$BM$51)-10,""), ROW()-4)),"")="","",IFERROR(INDEX('Cheater Sheet'!AZ11:AZ51, SMALL(IF("Yes"='Cheater Sheet'!$BM$11:$BM$51, ROW('Cheater Sheet'!$BM$11:$BM$51)-10,""), ROW()-4)),""))</f>
        <v/>
      </c>
      <c r="BB5" s="292" t="str" cm="1">
        <f t="array" ref="BB5">IF(IFERROR(INDEX('Cheater Sheet'!BA11:BA51, SMALL(IF("Yes"='Cheater Sheet'!$BM$11:$BM$51, ROW('Cheater Sheet'!$BM$11:$BM$51)-10,""), ROW()-4)),"")="","",IFERROR(INDEX('Cheater Sheet'!BA11:BA51, SMALL(IF("Yes"='Cheater Sheet'!$BM$11:$BM$51, ROW('Cheater Sheet'!$BM$11:$BM$51)-10,""), ROW()-4)),""))</f>
        <v/>
      </c>
      <c r="BC5" s="689" t="str" cm="1">
        <f t="array" ref="BC5">IF(IFERROR(INDEX('Cheater Sheet'!BB11:BB51, SMALL(IF("Yes"='Cheater Sheet'!$BM$11:$BM$51, ROW('Cheater Sheet'!$BM$11:$BM$51)-10,""), ROW()-4)),"")="","",IFERROR(INDEX('Cheater Sheet'!BB11:BB51, SMALL(IF("Yes"='Cheater Sheet'!$BM$11:$BM$51, ROW('Cheater Sheet'!$BM$11:$BM$51)-10,""), ROW()-4)),""))</f>
        <v/>
      </c>
      <c r="BD5" s="292" t="str" cm="1">
        <f t="array" ref="BD5">IF(IFERROR(INDEX('Cheater Sheet'!BC11:BC51, SMALL(IF("Yes"='Cheater Sheet'!$BM$11:$BM$51, ROW('Cheater Sheet'!$BM$11:$BM$51)-10,""), ROW()-4)),"")="","",IFERROR(INDEX('Cheater Sheet'!BC11:BC51, SMALL(IF("Yes"='Cheater Sheet'!$BM$11:$BM$51, ROW('Cheater Sheet'!$BM$11:$BM$51)-10,""), ROW()-4)),""))</f>
        <v/>
      </c>
      <c r="BE5" s="689" t="str" cm="1">
        <f t="array" ref="BE5">IF(IFERROR(INDEX('Cheater Sheet'!BD11:BD51, SMALL(IF("Yes"='Cheater Sheet'!$BM$11:$BM$51, ROW('Cheater Sheet'!$BM$11:$BM$51)-10,""), ROW()-4)),"")="","",IFERROR(INDEX('Cheater Sheet'!BD11:BD51, SMALL(IF("Yes"='Cheater Sheet'!$BM$11:$BM$51, ROW('Cheater Sheet'!$BM$11:$BM$51)-10,""), ROW()-4)),""))</f>
        <v/>
      </c>
      <c r="BF5" s="292" t="str" cm="1">
        <f t="array" ref="BF5">IF(IFERROR(INDEX('Cheater Sheet'!BE11:BE51, SMALL(IF("Yes"='Cheater Sheet'!$BM$11:$BM$51, ROW('Cheater Sheet'!$BM$11:$BM$51)-10,""), ROW()-4)),"")="","",IFERROR(INDEX('Cheater Sheet'!BE11:BE51, SMALL(IF("Yes"='Cheater Sheet'!$BM$11:$BM$51, ROW('Cheater Sheet'!$BM$11:$BM$51)-10,""), ROW()-4)),""))</f>
        <v/>
      </c>
      <c r="BG5" s="689" t="str" cm="1">
        <f t="array" ref="BG5">IF(IFERROR(INDEX('Cheater Sheet'!BF11:BF51, SMALL(IF("Yes"='Cheater Sheet'!$BM$11:$BM$51, ROW('Cheater Sheet'!$BM$11:$BM$51)-10,""), ROW()-4)),"")="","",IFERROR(INDEX('Cheater Sheet'!BF11:BF51, SMALL(IF("Yes"='Cheater Sheet'!$BM$11:$BM$51, ROW('Cheater Sheet'!$BM$11:$BM$51)-10,""), ROW()-4)),""))</f>
        <v/>
      </c>
      <c r="BH5" s="292" t="str" cm="1">
        <f t="array" ref="BH5">IF(IFERROR(INDEX('Cheater Sheet'!BG11:BG51, SMALL(IF("Yes"='Cheater Sheet'!$BM$11:$BM$51, ROW('Cheater Sheet'!$BM$11:$BM$51)-10,""), ROW()-4)),"")="","",IFERROR(INDEX('Cheater Sheet'!BG11:BG51, SMALL(IF("Yes"='Cheater Sheet'!$BM$11:$BM$51, ROW('Cheater Sheet'!$BM$11:$BM$51)-10,""), ROW()-4)),""))</f>
        <v/>
      </c>
      <c r="BI5" s="689" t="str" cm="1">
        <f t="array" ref="BI5">IF(IFERROR(INDEX('Cheater Sheet'!BH11:BH51, SMALL(IF("Yes"='Cheater Sheet'!$BM$11:$BM$51, ROW('Cheater Sheet'!$BM$11:$BM$51)-10,""), ROW()-4)),"")="","",IFERROR(INDEX('Cheater Sheet'!BH11:BH51, SMALL(IF("Yes"='Cheater Sheet'!$BM$11:$BM$51, ROW('Cheater Sheet'!$BM$11:$BM$51)-10,""), ROW()-4)),""))</f>
        <v/>
      </c>
      <c r="BJ5" s="292" t="str" cm="1">
        <f t="array" ref="BJ5">IF(IFERROR(INDEX('Cheater Sheet'!BI11:BI51, SMALL(IF("Yes"='Cheater Sheet'!$BM$11:$BM$51, ROW('Cheater Sheet'!$BM$11:$BM$51)-10,""), ROW()-4)),"")="","",IFERROR(INDEX('Cheater Sheet'!BI11:BI51, SMALL(IF("Yes"='Cheater Sheet'!$BM$11:$BM$51, ROW('Cheater Sheet'!$BM$11:$BM$51)-10,""), ROW()-4)),""))</f>
        <v/>
      </c>
      <c r="BK5" s="689" t="str" cm="1">
        <f t="array" ref="BK5">IF(IFERROR(INDEX('Cheater Sheet'!BJ11:BJ51, SMALL(IF("Yes"='Cheater Sheet'!$BM$11:$BM$51, ROW('Cheater Sheet'!$BM$11:$BM$51)-10,""), ROW()-4)),"")="","",IFERROR(INDEX('Cheater Sheet'!BJ11:BJ51, SMALL(IF("Yes"='Cheater Sheet'!$BM$11:$BM$51, ROW('Cheater Sheet'!$BM$11:$BM$51)-10,""), ROW()-4)),""))</f>
        <v/>
      </c>
      <c r="BL5" s="101"/>
    </row>
    <row r="6" spans="1:64" x14ac:dyDescent="0.2">
      <c r="A6" s="765">
        <f t="shared" ref="A6:A45" si="0">IF(C6="",0,1)</f>
        <v>0</v>
      </c>
      <c r="C6" s="143" t="str" cm="1">
        <f t="array" ref="C6">IFERROR(INDEX('Cheater Sheet'!$B$11:$B$51, SMALL(IF("Yes"='Cheater Sheet'!$BM$11:$BM$51, ROW('Cheater Sheet'!$BM$11:$BM$51)-10,""), ROW()-4)),"")</f>
        <v/>
      </c>
      <c r="D6" s="292" t="str" cm="1">
        <f t="array" ref="D6">IF(IFERROR(INDEX('Cheater Sheet'!C11:C51, SMALL(IF("Yes"='Cheater Sheet'!$BM$11:$BM$51, ROW('Cheater Sheet'!$BM$11:$BM$51)-10,""), ROW()-4)),"")="","",IFERROR(INDEX('Cheater Sheet'!C11:C51, SMALL(IF("Yes"='Cheater Sheet'!$BM$11:$BM$51, ROW('Cheater Sheet'!$BM$11:$BM$51)-10,""), ROW()-4)),""))</f>
        <v/>
      </c>
      <c r="E6" s="689" t="str" cm="1">
        <f t="array" ref="E6">IF(IFERROR(INDEX('Cheater Sheet'!D11:D51, SMALL(IF("Yes"='Cheater Sheet'!$BM$11:$BM$51, ROW('Cheater Sheet'!$BM$11:$BM$51)-10,""), ROW()-4)),"")="","",IFERROR(INDEX('Cheater Sheet'!D11:D51, SMALL(IF("Yes"='Cheater Sheet'!$BM$11:$BM$51, ROW('Cheater Sheet'!$BM$11:$BM$51)-10,""), ROW()-4)),""))</f>
        <v/>
      </c>
      <c r="F6" s="292" t="str" cm="1">
        <f t="array" ref="F6">IF(IFERROR(INDEX('Cheater Sheet'!E11:E51, SMALL(IF("Yes"='Cheater Sheet'!$BM$11:$BM$51, ROW('Cheater Sheet'!$BM$11:$BM$51)-10,""), ROW()-4)),"")="","",IFERROR(INDEX('Cheater Sheet'!E11:E51, SMALL(IF("Yes"='Cheater Sheet'!$BM$11:$BM$51, ROW('Cheater Sheet'!$BM$11:$BM$51)-10,""), ROW()-4)),""))</f>
        <v/>
      </c>
      <c r="G6" s="689" t="str" cm="1">
        <f t="array" ref="G6">IF(IFERROR(INDEX('Cheater Sheet'!F11:F51, SMALL(IF("Yes"='Cheater Sheet'!$BM$11:$BM$51, ROW('Cheater Sheet'!$BM$11:$BM$51)-10,""), ROW()-4)),"")="","",IFERROR(INDEX('Cheater Sheet'!F11:F51, SMALL(IF("Yes"='Cheater Sheet'!$BM$11:$BM$51, ROW('Cheater Sheet'!$BM$11:$BM$51)-10,""), ROW()-4)),""))</f>
        <v/>
      </c>
      <c r="H6" s="292" t="str" cm="1">
        <f t="array" ref="H6">IF(IFERROR(INDEX('Cheater Sheet'!G11:G51, SMALL(IF("Yes"='Cheater Sheet'!$BM$11:$BM$51, ROW('Cheater Sheet'!$BM$11:$BM$51)-10,""), ROW()-4)),"")="","",IFERROR(INDEX('Cheater Sheet'!G11:G51, SMALL(IF("Yes"='Cheater Sheet'!$BM$11:$BM$51, ROW('Cheater Sheet'!$BM$11:$BM$51)-10,""), ROW()-4)),""))</f>
        <v/>
      </c>
      <c r="I6" s="689" t="str" cm="1">
        <f t="array" ref="I6">IF(IFERROR(INDEX('Cheater Sheet'!H11:H51, SMALL(IF("Yes"='Cheater Sheet'!$BM$11:$BM$51, ROW('Cheater Sheet'!$BM$11:$BM$51)-10,""), ROW()-4)),"")="","",IFERROR(INDEX('Cheater Sheet'!H11:H51, SMALL(IF("Yes"='Cheater Sheet'!$BM$11:$BM$51, ROW('Cheater Sheet'!$BM$11:$BM$51)-10,""), ROW()-4)),""))</f>
        <v/>
      </c>
      <c r="J6" s="292" t="str" cm="1">
        <f t="array" ref="J6">IF(IFERROR(INDEX('Cheater Sheet'!I11:I51, SMALL(IF("Yes"='Cheater Sheet'!$BM$11:$BM$51, ROW('Cheater Sheet'!$BM$11:$BM$51)-10,""), ROW()-4)),"")="","",IFERROR(INDEX('Cheater Sheet'!I11:I51, SMALL(IF("Yes"='Cheater Sheet'!$BM$11:$BM$51, ROW('Cheater Sheet'!$BM$11:$BM$51)-10,""), ROW()-4)),""))</f>
        <v/>
      </c>
      <c r="K6" s="689" t="str" cm="1">
        <f t="array" ref="K6">IF(IFERROR(INDEX('Cheater Sheet'!J11:J51, SMALL(IF("Yes"='Cheater Sheet'!$BM$11:$BM$51, ROW('Cheater Sheet'!$BM$11:$BM$51)-10,""), ROW()-4)),"")="","",IFERROR(INDEX('Cheater Sheet'!J11:J51, SMALL(IF("Yes"='Cheater Sheet'!$BM$11:$BM$51, ROW('Cheater Sheet'!$BM$11:$BM$51)-10,""), ROW()-4)),""))</f>
        <v/>
      </c>
      <c r="L6" s="292" t="str" cm="1">
        <f t="array" ref="L6">IF(IFERROR(INDEX('Cheater Sheet'!K11:K51, SMALL(IF("Yes"='Cheater Sheet'!$BM$11:$BM$51, ROW('Cheater Sheet'!$BM$11:$BM$51)-10,""), ROW()-4)),"")="","",IFERROR(INDEX('Cheater Sheet'!K11:K51, SMALL(IF("Yes"='Cheater Sheet'!$BM$11:$BM$51, ROW('Cheater Sheet'!$BM$11:$BM$51)-10,""), ROW()-4)),""))</f>
        <v/>
      </c>
      <c r="M6" s="689" t="str" cm="1">
        <f t="array" ref="M6">IF(IFERROR(INDEX('Cheater Sheet'!L11:L51, SMALL(IF("Yes"='Cheater Sheet'!$BM$11:$BM$51, ROW('Cheater Sheet'!$BM$11:$BM$51)-10,""), ROW()-4)),"")="","",IFERROR(INDEX('Cheater Sheet'!L11:L51, SMALL(IF("Yes"='Cheater Sheet'!$BM$11:$BM$51, ROW('Cheater Sheet'!$BM$11:$BM$51)-10,""), ROW()-4)),""))</f>
        <v/>
      </c>
      <c r="N6" s="292" t="str" cm="1">
        <f t="array" ref="N6">IF(IFERROR(INDEX('Cheater Sheet'!M11:M51, SMALL(IF("Yes"='Cheater Sheet'!$BM$11:$BM$51, ROW('Cheater Sheet'!$BM$11:$BM$51)-10,""), ROW()-4)),"")="","",IFERROR(INDEX('Cheater Sheet'!M11:M51, SMALL(IF("Yes"='Cheater Sheet'!$BM$11:$BM$51, ROW('Cheater Sheet'!$BM$11:$BM$51)-10,""), ROW()-4)),""))</f>
        <v/>
      </c>
      <c r="O6" s="689" t="str" cm="1">
        <f t="array" ref="O6">IF(IFERROR(INDEX('Cheater Sheet'!N11:N51, SMALL(IF("Yes"='Cheater Sheet'!$BM$11:$BM$51, ROW('Cheater Sheet'!$BM$11:$BM$51)-10,""), ROW()-4)),"")="","",IFERROR(INDEX('Cheater Sheet'!N11:N51, SMALL(IF("Yes"='Cheater Sheet'!$BM$11:$BM$51, ROW('Cheater Sheet'!$BM$11:$BM$51)-10,""), ROW()-4)),""))</f>
        <v/>
      </c>
      <c r="P6" s="292" t="str" cm="1">
        <f t="array" ref="P6">IF(IFERROR(INDEX('Cheater Sheet'!O11:O51, SMALL(IF("Yes"='Cheater Sheet'!$BM$11:$BM$51, ROW('Cheater Sheet'!$BM$11:$BM$51)-10,""), ROW()-4)),"")="","",IFERROR(INDEX('Cheater Sheet'!O11:O51, SMALL(IF("Yes"='Cheater Sheet'!$BM$11:$BM$51, ROW('Cheater Sheet'!$BM$11:$BM$51)-10,""), ROW()-4)),""))</f>
        <v/>
      </c>
      <c r="Q6" s="689" t="str" cm="1">
        <f t="array" ref="Q6">IF(IFERROR(INDEX('Cheater Sheet'!P11:P51, SMALL(IF("Yes"='Cheater Sheet'!$BM$11:$BM$51, ROW('Cheater Sheet'!$BM$11:$BM$51)-10,""), ROW()-4)),"")="","",IFERROR(INDEX('Cheater Sheet'!P11:P51, SMALL(IF("Yes"='Cheater Sheet'!$BM$11:$BM$51, ROW('Cheater Sheet'!$BM$11:$BM$51)-10,""), ROW()-4)),""))</f>
        <v/>
      </c>
      <c r="R6" s="292" t="str" cm="1">
        <f t="array" ref="R6">IF(IFERROR(INDEX('Cheater Sheet'!Q11:Q51, SMALL(IF("Yes"='Cheater Sheet'!$BM$11:$BM$51, ROW('Cheater Sheet'!$BM$11:$BM$51)-10,""), ROW()-4)),"")="","",IFERROR(INDEX('Cheater Sheet'!Q11:Q51, SMALL(IF("Yes"='Cheater Sheet'!$BM$11:$BM$51, ROW('Cheater Sheet'!$BM$11:$BM$51)-10,""), ROW()-4)),""))</f>
        <v/>
      </c>
      <c r="S6" s="689" t="str" cm="1">
        <f t="array" ref="S6">IF(IFERROR(INDEX('Cheater Sheet'!R11:R51, SMALL(IF("Yes"='Cheater Sheet'!$BM$11:$BM$51, ROW('Cheater Sheet'!$BM$11:$BM$51)-10,""), ROW()-4)),"")="","",IFERROR(INDEX('Cheater Sheet'!R11:R51, SMALL(IF("Yes"='Cheater Sheet'!$BM$11:$BM$51, ROW('Cheater Sheet'!$BM$11:$BM$51)-10,""), ROW()-4)),""))</f>
        <v/>
      </c>
      <c r="T6" s="292" t="str" cm="1">
        <f t="array" ref="T6">IF(IFERROR(INDEX('Cheater Sheet'!S11:S51, SMALL(IF("Yes"='Cheater Sheet'!$BM$11:$BM$51, ROW('Cheater Sheet'!$BM$11:$BM$51)-10,""), ROW()-4)),"")="","",IFERROR(INDEX('Cheater Sheet'!S11:S51, SMALL(IF("Yes"='Cheater Sheet'!$BM$11:$BM$51, ROW('Cheater Sheet'!$BM$11:$BM$51)-10,""), ROW()-4)),""))</f>
        <v/>
      </c>
      <c r="U6" s="689" t="str" cm="1">
        <f t="array" ref="U6">IF(IFERROR(INDEX('Cheater Sheet'!T11:T51, SMALL(IF("Yes"='Cheater Sheet'!$BM$11:$BM$51, ROW('Cheater Sheet'!$BM$11:$BM$51)-10,""), ROW()-4)),"")="","",IFERROR(INDEX('Cheater Sheet'!T11:T51, SMALL(IF("Yes"='Cheater Sheet'!$BM$11:$BM$51, ROW('Cheater Sheet'!$BM$11:$BM$51)-10,""), ROW()-4)),""))</f>
        <v/>
      </c>
      <c r="V6" s="292" t="str" cm="1">
        <f t="array" ref="V6">IF(IFERROR(INDEX('Cheater Sheet'!U11:U51, SMALL(IF("Yes"='Cheater Sheet'!$BM$11:$BM$51, ROW('Cheater Sheet'!$BM$11:$BM$51)-10,""), ROW()-4)),"")="","",IFERROR(INDEX('Cheater Sheet'!U11:U51, SMALL(IF("Yes"='Cheater Sheet'!$BM$11:$BM$51, ROW('Cheater Sheet'!$BM$11:$BM$51)-10,""), ROW()-4)),""))</f>
        <v/>
      </c>
      <c r="W6" s="689" t="str" cm="1">
        <f t="array" ref="W6">IF(IFERROR(INDEX('Cheater Sheet'!V11:V51, SMALL(IF("Yes"='Cheater Sheet'!$BM$11:$BM$51, ROW('Cheater Sheet'!$BM$11:$BM$51)-10,""), ROW()-4)),"")="","",IFERROR(INDEX('Cheater Sheet'!V11:V51, SMALL(IF("Yes"='Cheater Sheet'!$BM$11:$BM$51, ROW('Cheater Sheet'!$BM$11:$BM$51)-10,""), ROW()-4)),""))</f>
        <v/>
      </c>
      <c r="X6" s="292" t="str" cm="1">
        <f t="array" ref="X6">IF(IFERROR(INDEX('Cheater Sheet'!W11:W51, SMALL(IF("Yes"='Cheater Sheet'!$BM$11:$BM$51, ROW('Cheater Sheet'!$BM$11:$BM$51)-10,""), ROW()-4)),"")="","",IFERROR(INDEX('Cheater Sheet'!W11:W51, SMALL(IF("Yes"='Cheater Sheet'!$BM$11:$BM$51, ROW('Cheater Sheet'!$BM$11:$BM$51)-10,""), ROW()-4)),""))</f>
        <v/>
      </c>
      <c r="Y6" s="689" t="str" cm="1">
        <f t="array" ref="Y6">IF(IFERROR(INDEX('Cheater Sheet'!X11:X51, SMALL(IF("Yes"='Cheater Sheet'!$BM$11:$BM$51, ROW('Cheater Sheet'!$BM$11:$BM$51)-10,""), ROW()-4)),"")="","",IFERROR(INDEX('Cheater Sheet'!X11:X51, SMALL(IF("Yes"='Cheater Sheet'!$BM$11:$BM$51, ROW('Cheater Sheet'!$BM$11:$BM$51)-10,""), ROW()-4)),""))</f>
        <v/>
      </c>
      <c r="Z6" s="292" t="str" cm="1">
        <f t="array" ref="Z6">IF(IFERROR(INDEX('Cheater Sheet'!Y11:Y51, SMALL(IF("Yes"='Cheater Sheet'!$BM$11:$BM$51, ROW('Cheater Sheet'!$BM$11:$BM$51)-10,""), ROW()-4)),"")="","",IFERROR(INDEX('Cheater Sheet'!Y11:Y51, SMALL(IF("Yes"='Cheater Sheet'!$BM$11:$BM$51, ROW('Cheater Sheet'!$BM$11:$BM$51)-10,""), ROW()-4)),""))</f>
        <v/>
      </c>
      <c r="AA6" s="689" t="str" cm="1">
        <f t="array" ref="AA6">IF(IFERROR(INDEX('Cheater Sheet'!Z11:Z51, SMALL(IF("Yes"='Cheater Sheet'!$BM$11:$BM$51, ROW('Cheater Sheet'!$BM$11:$BM$51)-10,""), ROW()-4)),"")="","",IFERROR(INDEX('Cheater Sheet'!Z11:Z51, SMALL(IF("Yes"='Cheater Sheet'!$BM$11:$BM$51, ROW('Cheater Sheet'!$BM$11:$BM$51)-10,""), ROW()-4)),""))</f>
        <v/>
      </c>
      <c r="AB6" s="292" t="str" cm="1">
        <f t="array" ref="AB6">IF(IFERROR(INDEX('Cheater Sheet'!AA11:AA51, SMALL(IF("Yes"='Cheater Sheet'!$BM$11:$BM$51, ROW('Cheater Sheet'!$BM$11:$BM$51)-10,""), ROW()-4)),"")="","",IFERROR(INDEX('Cheater Sheet'!AA11:AA51, SMALL(IF("Yes"='Cheater Sheet'!$BM$11:$BM$51, ROW('Cheater Sheet'!$BM$11:$BM$51)-10,""), ROW()-4)),""))</f>
        <v/>
      </c>
      <c r="AC6" s="689" t="str" cm="1">
        <f t="array" ref="AC6">IF(IFERROR(INDEX('Cheater Sheet'!AB11:AB51, SMALL(IF("Yes"='Cheater Sheet'!$BM$11:$BM$51, ROW('Cheater Sheet'!$BM$11:$BM$51)-10,""), ROW()-4)),"")="","",IFERROR(INDEX('Cheater Sheet'!AB11:AB51, SMALL(IF("Yes"='Cheater Sheet'!$BM$11:$BM$51, ROW('Cheater Sheet'!$BM$11:$BM$51)-10,""), ROW()-4)),""))</f>
        <v/>
      </c>
      <c r="AD6" s="292" t="str" cm="1">
        <f t="array" ref="AD6">IF(IFERROR(INDEX('Cheater Sheet'!AC11:AC51, SMALL(IF("Yes"='Cheater Sheet'!$BM$11:$BM$51, ROW('Cheater Sheet'!$BM$11:$BM$51)-10,""), ROW()-4)),"")="","",IFERROR(INDEX('Cheater Sheet'!AC11:AC51, SMALL(IF("Yes"='Cheater Sheet'!$BM$11:$BM$51, ROW('Cheater Sheet'!$BM$11:$BM$51)-10,""), ROW()-4)),""))</f>
        <v/>
      </c>
      <c r="AE6" s="689" t="str" cm="1">
        <f t="array" ref="AE6">IF(IFERROR(INDEX('Cheater Sheet'!AD11:AD51, SMALL(IF("Yes"='Cheater Sheet'!$BM$11:$BM$51, ROW('Cheater Sheet'!$BM$11:$BM$51)-10,""), ROW()-4)),"")="","",IFERROR(INDEX('Cheater Sheet'!AD11:AD51, SMALL(IF("Yes"='Cheater Sheet'!$BM$11:$BM$51, ROW('Cheater Sheet'!$BM$11:$BM$51)-10,""), ROW()-4)),""))</f>
        <v/>
      </c>
      <c r="AF6" s="292" t="str" cm="1">
        <f t="array" ref="AF6">IF(IFERROR(INDEX('Cheater Sheet'!AE11:AE51, SMALL(IF("Yes"='Cheater Sheet'!$BM$11:$BM$51, ROW('Cheater Sheet'!$BM$11:$BM$51)-10,""), ROW()-4)),"")="","",IFERROR(INDEX('Cheater Sheet'!AE11:AE51, SMALL(IF("Yes"='Cheater Sheet'!$BM$11:$BM$51, ROW('Cheater Sheet'!$BM$11:$BM$51)-10,""), ROW()-4)),""))</f>
        <v/>
      </c>
      <c r="AG6" s="689" t="str" cm="1">
        <f t="array" ref="AG6">IF(IFERROR(INDEX('Cheater Sheet'!AF11:AF51, SMALL(IF("Yes"='Cheater Sheet'!$BM$11:$BM$51, ROW('Cheater Sheet'!$BM$11:$BM$51)-10,""), ROW()-4)),"")="","",IFERROR(INDEX('Cheater Sheet'!AF11:AF51, SMALL(IF("Yes"='Cheater Sheet'!$BM$11:$BM$51, ROW('Cheater Sheet'!$BM$11:$BM$51)-10,""), ROW()-4)),""))</f>
        <v/>
      </c>
      <c r="AH6" s="292" t="str" cm="1">
        <f t="array" ref="AH6">IF(IFERROR(INDEX('Cheater Sheet'!AG11:AG51, SMALL(IF("Yes"='Cheater Sheet'!$BM$11:$BM$51, ROW('Cheater Sheet'!$BM$11:$BM$51)-10,""), ROW()-4)),"")="","",IFERROR(INDEX('Cheater Sheet'!AG11:AG51, SMALL(IF("Yes"='Cheater Sheet'!$BM$11:$BM$51, ROW('Cheater Sheet'!$BM$11:$BM$51)-10,""), ROW()-4)),""))</f>
        <v/>
      </c>
      <c r="AI6" s="689" t="str" cm="1">
        <f t="array" ref="AI6">IF(IFERROR(INDEX('Cheater Sheet'!AH11:AH51, SMALL(IF("Yes"='Cheater Sheet'!$BM$11:$BM$51, ROW('Cheater Sheet'!$BM$11:$BM$51)-10,""), ROW()-4)),"")="","",IFERROR(INDEX('Cheater Sheet'!AH11:AH51, SMALL(IF("Yes"='Cheater Sheet'!$BM$11:$BM$51, ROW('Cheater Sheet'!$BM$11:$BM$51)-10,""), ROW()-4)),""))</f>
        <v/>
      </c>
      <c r="AJ6" s="292" t="str" cm="1">
        <f t="array" ref="AJ6">IF(IFERROR(INDEX('Cheater Sheet'!AI11:AI51, SMALL(IF("Yes"='Cheater Sheet'!$BM$11:$BM$51, ROW('Cheater Sheet'!$BM$11:$BM$51)-10,""), ROW()-4)),"")="","",IFERROR(INDEX('Cheater Sheet'!AI11:AI51, SMALL(IF("Yes"='Cheater Sheet'!$BM$11:$BM$51, ROW('Cheater Sheet'!$BM$11:$BM$51)-10,""), ROW()-4)),""))</f>
        <v/>
      </c>
      <c r="AK6" s="689" t="str" cm="1">
        <f t="array" ref="AK6">IF(IFERROR(INDEX('Cheater Sheet'!AJ11:AJ51, SMALL(IF("Yes"='Cheater Sheet'!$BM$11:$BM$51, ROW('Cheater Sheet'!$BM$11:$BM$51)-10,""), ROW()-4)),"")="","",IFERROR(INDEX('Cheater Sheet'!AJ11:AJ51, SMALL(IF("Yes"='Cheater Sheet'!$BM$11:$BM$51, ROW('Cheater Sheet'!$BM$11:$BM$51)-10,""), ROW()-4)),""))</f>
        <v/>
      </c>
      <c r="AL6" s="292" t="str" cm="1">
        <f t="array" ref="AL6">IF(IFERROR(INDEX('Cheater Sheet'!AK11:AK51, SMALL(IF("Yes"='Cheater Sheet'!$BM$11:$BM$51, ROW('Cheater Sheet'!$BM$11:$BM$51)-10,""), ROW()-4)),"")="","",IFERROR(INDEX('Cheater Sheet'!AK11:AK51, SMALL(IF("Yes"='Cheater Sheet'!$BM$11:$BM$51, ROW('Cheater Sheet'!$BM$11:$BM$51)-10,""), ROW()-4)),""))</f>
        <v/>
      </c>
      <c r="AM6" s="689" t="str" cm="1">
        <f t="array" ref="AM6">IF(IFERROR(INDEX('Cheater Sheet'!AL11:AL51, SMALL(IF("Yes"='Cheater Sheet'!$BM$11:$BM$51, ROW('Cheater Sheet'!$BM$11:$BM$51)-10,""), ROW()-4)),"")="","",IFERROR(INDEX('Cheater Sheet'!AL11:AL51, SMALL(IF("Yes"='Cheater Sheet'!$BM$11:$BM$51, ROW('Cheater Sheet'!$BM$11:$BM$51)-10,""), ROW()-4)),""))</f>
        <v/>
      </c>
      <c r="AN6" s="292" t="str" cm="1">
        <f t="array" ref="AN6">IF(IFERROR(INDEX('Cheater Sheet'!AM11:AM51, SMALL(IF("Yes"='Cheater Sheet'!$BM$11:$BM$51, ROW('Cheater Sheet'!$BM$11:$BM$51)-10,""), ROW()-4)),"")="","",IFERROR(INDEX('Cheater Sheet'!AM11:AM51, SMALL(IF("Yes"='Cheater Sheet'!$BM$11:$BM$51, ROW('Cheater Sheet'!$BM$11:$BM$51)-10,""), ROW()-4)),""))</f>
        <v/>
      </c>
      <c r="AO6" s="689" t="str" cm="1">
        <f t="array" ref="AO6">IF(IFERROR(INDEX('Cheater Sheet'!AN11:AN51, SMALL(IF("Yes"='Cheater Sheet'!$BM$11:$BM$51, ROW('Cheater Sheet'!$BM$11:$BM$51)-10,""), ROW()-4)),"")="","",IFERROR(INDEX('Cheater Sheet'!AN11:AN51, SMALL(IF("Yes"='Cheater Sheet'!$BM$11:$BM$51, ROW('Cheater Sheet'!$BM$11:$BM$51)-10,""), ROW()-4)),""))</f>
        <v/>
      </c>
      <c r="AP6" s="292" t="str" cm="1">
        <f t="array" ref="AP6">IF(IFERROR(INDEX('Cheater Sheet'!AO11:AO51, SMALL(IF("Yes"='Cheater Sheet'!$BM$11:$BM$51, ROW('Cheater Sheet'!$BM$11:$BM$51)-10,""), ROW()-4)),"")="","",IFERROR(INDEX('Cheater Sheet'!AO11:AO51, SMALL(IF("Yes"='Cheater Sheet'!$BM$11:$BM$51, ROW('Cheater Sheet'!$BM$11:$BM$51)-10,""), ROW()-4)),""))</f>
        <v/>
      </c>
      <c r="AQ6" s="689" t="str" cm="1">
        <f t="array" ref="AQ6">IF(IFERROR(INDEX('Cheater Sheet'!AP11:AP51, SMALL(IF("Yes"='Cheater Sheet'!$BM$11:$BM$51, ROW('Cheater Sheet'!$BM$11:$BM$51)-10,""), ROW()-4)),"")="","",IFERROR(INDEX('Cheater Sheet'!AP11:AP51, SMALL(IF("Yes"='Cheater Sheet'!$BM$11:$BM$51, ROW('Cheater Sheet'!$BM$11:$BM$51)-10,""), ROW()-4)),""))</f>
        <v/>
      </c>
      <c r="AR6" s="292" t="str" cm="1">
        <f t="array" ref="AR6">IF(IFERROR(INDEX('Cheater Sheet'!AQ11:AQ51, SMALL(IF("Yes"='Cheater Sheet'!$BM$11:$BM$51, ROW('Cheater Sheet'!$BM$11:$BM$51)-10,""), ROW()-4)),"")="","",IFERROR(INDEX('Cheater Sheet'!AQ11:AQ51, SMALL(IF("Yes"='Cheater Sheet'!$BM$11:$BM$51, ROW('Cheater Sheet'!$BM$11:$BM$51)-10,""), ROW()-4)),""))</f>
        <v/>
      </c>
      <c r="AS6" s="689" t="str" cm="1">
        <f t="array" ref="AS6">IF(IFERROR(INDEX('Cheater Sheet'!AR11:AR51, SMALL(IF("Yes"='Cheater Sheet'!$BM$11:$BM$51, ROW('Cheater Sheet'!$BM$11:$BM$51)-10,""), ROW()-4)),"")="","",IFERROR(INDEX('Cheater Sheet'!AR11:AR51, SMALL(IF("Yes"='Cheater Sheet'!$BM$11:$BM$51, ROW('Cheater Sheet'!$BM$11:$BM$51)-10,""), ROW()-4)),""))</f>
        <v/>
      </c>
      <c r="AT6" s="292" t="str" cm="1">
        <f t="array" ref="AT6">IF(IFERROR(INDEX('Cheater Sheet'!AS11:AS51, SMALL(IF("Yes"='Cheater Sheet'!$BM$11:$BM$51, ROW('Cheater Sheet'!$BM$11:$BM$51)-10,""), ROW()-4)),"")="","",IFERROR(INDEX('Cheater Sheet'!AS11:AS51, SMALL(IF("Yes"='Cheater Sheet'!$BM$11:$BM$51, ROW('Cheater Sheet'!$BM$11:$BM$51)-10,""), ROW()-4)),""))</f>
        <v/>
      </c>
      <c r="AU6" s="689" t="str" cm="1">
        <f t="array" ref="AU6">IF(IFERROR(INDEX('Cheater Sheet'!AT11:AT51, SMALL(IF("Yes"='Cheater Sheet'!$BM$11:$BM$51, ROW('Cheater Sheet'!$BM$11:$BM$51)-10,""), ROW()-4)),"")="","",IFERROR(INDEX('Cheater Sheet'!AT11:AT51, SMALL(IF("Yes"='Cheater Sheet'!$BM$11:$BM$51, ROW('Cheater Sheet'!$BM$11:$BM$51)-10,""), ROW()-4)),""))</f>
        <v/>
      </c>
      <c r="AV6" s="292" t="str" cm="1">
        <f t="array" ref="AV6">IF(IFERROR(INDEX('Cheater Sheet'!AU11:AU51, SMALL(IF("Yes"='Cheater Sheet'!$BM$11:$BM$51, ROW('Cheater Sheet'!$BM$11:$BM$51)-10,""), ROW()-4)),"")="","",IFERROR(INDEX('Cheater Sheet'!AU11:AU51, SMALL(IF("Yes"='Cheater Sheet'!$BM$11:$BM$51, ROW('Cheater Sheet'!$BM$11:$BM$51)-10,""), ROW()-4)),""))</f>
        <v/>
      </c>
      <c r="AW6" s="689" t="str" cm="1">
        <f t="array" ref="AW6">IF(IFERROR(INDEX('Cheater Sheet'!AV11:AV51, SMALL(IF("Yes"='Cheater Sheet'!$BM$11:$BM$51, ROW('Cheater Sheet'!$BM$11:$BM$51)-10,""), ROW()-4)),"")="","",IFERROR(INDEX('Cheater Sheet'!AV11:AV51, SMALL(IF("Yes"='Cheater Sheet'!$BM$11:$BM$51, ROW('Cheater Sheet'!$BM$11:$BM$51)-10,""), ROW()-4)),""))</f>
        <v/>
      </c>
      <c r="AX6" s="292" t="str" cm="1">
        <f t="array" ref="AX6">IF(IFERROR(INDEX('Cheater Sheet'!AW11:AW51, SMALL(IF("Yes"='Cheater Sheet'!$BM$11:$BM$51, ROW('Cheater Sheet'!$BM$11:$BM$51)-10,""), ROW()-4)),"")="","",IFERROR(INDEX('Cheater Sheet'!AW11:AW51, SMALL(IF("Yes"='Cheater Sheet'!$BM$11:$BM$51, ROW('Cheater Sheet'!$BM$11:$BM$51)-10,""), ROW()-4)),""))</f>
        <v/>
      </c>
      <c r="AY6" s="689" t="str" cm="1">
        <f t="array" ref="AY6">IF(IFERROR(INDEX('Cheater Sheet'!AX11:AX51, SMALL(IF("Yes"='Cheater Sheet'!$BM$11:$BM$51, ROW('Cheater Sheet'!$BM$11:$BM$51)-10,""), ROW()-4)),"")="","",IFERROR(INDEX('Cheater Sheet'!AX11:AX51, SMALL(IF("Yes"='Cheater Sheet'!$BM$11:$BM$51, ROW('Cheater Sheet'!$BM$11:$BM$51)-10,""), ROW()-4)),""))</f>
        <v/>
      </c>
      <c r="AZ6" s="292" t="str" cm="1">
        <f t="array" ref="AZ6">IF(IFERROR(INDEX('Cheater Sheet'!AY11:AY51, SMALL(IF("Yes"='Cheater Sheet'!$BM$11:$BM$51, ROW('Cheater Sheet'!$BM$11:$BM$51)-10,""), ROW()-4)),"")="","",IFERROR(INDEX('Cheater Sheet'!AY11:AY51, SMALL(IF("Yes"='Cheater Sheet'!$BM$11:$BM$51, ROW('Cheater Sheet'!$BM$11:$BM$51)-10,""), ROW()-4)),""))</f>
        <v/>
      </c>
      <c r="BA6" s="689" t="str" cm="1">
        <f t="array" ref="BA6">IF(IFERROR(INDEX('Cheater Sheet'!AZ11:AZ51, SMALL(IF("Yes"='Cheater Sheet'!$BM$11:$BM$51, ROW('Cheater Sheet'!$BM$11:$BM$51)-10,""), ROW()-4)),"")="","",IFERROR(INDEX('Cheater Sheet'!AZ11:AZ51, SMALL(IF("Yes"='Cheater Sheet'!$BM$11:$BM$51, ROW('Cheater Sheet'!$BM$11:$BM$51)-10,""), ROW()-4)),""))</f>
        <v/>
      </c>
      <c r="BB6" s="292" t="str" cm="1">
        <f t="array" ref="BB6">IF(IFERROR(INDEX('Cheater Sheet'!BA11:BA51, SMALL(IF("Yes"='Cheater Sheet'!$BM$11:$BM$51, ROW('Cheater Sheet'!$BM$11:$BM$51)-10,""), ROW()-4)),"")="","",IFERROR(INDEX('Cheater Sheet'!BA11:BA51, SMALL(IF("Yes"='Cheater Sheet'!$BM$11:$BM$51, ROW('Cheater Sheet'!$BM$11:$BM$51)-10,""), ROW()-4)),""))</f>
        <v/>
      </c>
      <c r="BC6" s="689" t="str" cm="1">
        <f t="array" ref="BC6">IF(IFERROR(INDEX('Cheater Sheet'!BB11:BB51, SMALL(IF("Yes"='Cheater Sheet'!$BM$11:$BM$51, ROW('Cheater Sheet'!$BM$11:$BM$51)-10,""), ROW()-4)),"")="","",IFERROR(INDEX('Cheater Sheet'!BB11:BB51, SMALL(IF("Yes"='Cheater Sheet'!$BM$11:$BM$51, ROW('Cheater Sheet'!$BM$11:$BM$51)-10,""), ROW()-4)),""))</f>
        <v/>
      </c>
      <c r="BD6" s="292" t="str" cm="1">
        <f t="array" ref="BD6">IF(IFERROR(INDEX('Cheater Sheet'!BC11:BC51, SMALL(IF("Yes"='Cheater Sheet'!$BM$11:$BM$51, ROW('Cheater Sheet'!$BM$11:$BM$51)-10,""), ROW()-4)),"")="","",IFERROR(INDEX('Cheater Sheet'!BC11:BC51, SMALL(IF("Yes"='Cheater Sheet'!$BM$11:$BM$51, ROW('Cheater Sheet'!$BM$11:$BM$51)-10,""), ROW()-4)),""))</f>
        <v/>
      </c>
      <c r="BE6" s="689" t="str" cm="1">
        <f t="array" ref="BE6">IF(IFERROR(INDEX('Cheater Sheet'!BD11:BD51, SMALL(IF("Yes"='Cheater Sheet'!$BM$11:$BM$51, ROW('Cheater Sheet'!$BM$11:$BM$51)-10,""), ROW()-4)),"")="","",IFERROR(INDEX('Cheater Sheet'!BD11:BD51, SMALL(IF("Yes"='Cheater Sheet'!$BM$11:$BM$51, ROW('Cheater Sheet'!$BM$11:$BM$51)-10,""), ROW()-4)),""))</f>
        <v/>
      </c>
      <c r="BF6" s="292" t="str" cm="1">
        <f t="array" ref="BF6">IF(IFERROR(INDEX('Cheater Sheet'!BE11:BE51, SMALL(IF("Yes"='Cheater Sheet'!$BM$11:$BM$51, ROW('Cheater Sheet'!$BM$11:$BM$51)-10,""), ROW()-4)),"")="","",IFERROR(INDEX('Cheater Sheet'!BE11:BE51, SMALL(IF("Yes"='Cheater Sheet'!$BM$11:$BM$51, ROW('Cheater Sheet'!$BM$11:$BM$51)-10,""), ROW()-4)),""))</f>
        <v/>
      </c>
      <c r="BG6" s="689" t="str" cm="1">
        <f t="array" ref="BG6">IF(IFERROR(INDEX('Cheater Sheet'!BF11:BF51, SMALL(IF("Yes"='Cheater Sheet'!$BM$11:$BM$51, ROW('Cheater Sheet'!$BM$11:$BM$51)-10,""), ROW()-4)),"")="","",IFERROR(INDEX('Cheater Sheet'!BF11:BF51, SMALL(IF("Yes"='Cheater Sheet'!$BM$11:$BM$51, ROW('Cheater Sheet'!$BM$11:$BM$51)-10,""), ROW()-4)),""))</f>
        <v/>
      </c>
      <c r="BH6" s="292" t="str" cm="1">
        <f t="array" ref="BH6">IF(IFERROR(INDEX('Cheater Sheet'!BG11:BG51, SMALL(IF("Yes"='Cheater Sheet'!$BM$11:$BM$51, ROW('Cheater Sheet'!$BM$11:$BM$51)-10,""), ROW()-4)),"")="","",IFERROR(INDEX('Cheater Sheet'!BG11:BG51, SMALL(IF("Yes"='Cheater Sheet'!$BM$11:$BM$51, ROW('Cheater Sheet'!$BM$11:$BM$51)-10,""), ROW()-4)),""))</f>
        <v/>
      </c>
      <c r="BI6" s="689" t="str" cm="1">
        <f t="array" ref="BI6">IF(IFERROR(INDEX('Cheater Sheet'!BH11:BH51, SMALL(IF("Yes"='Cheater Sheet'!$BM$11:$BM$51, ROW('Cheater Sheet'!$BM$11:$BM$51)-10,""), ROW()-4)),"")="","",IFERROR(INDEX('Cheater Sheet'!BH11:BH51, SMALL(IF("Yes"='Cheater Sheet'!$BM$11:$BM$51, ROW('Cheater Sheet'!$BM$11:$BM$51)-10,""), ROW()-4)),""))</f>
        <v/>
      </c>
      <c r="BJ6" s="292" t="str" cm="1">
        <f t="array" ref="BJ6">IF(IFERROR(INDEX('Cheater Sheet'!BI11:BI51, SMALL(IF("Yes"='Cheater Sheet'!$BM$11:$BM$51, ROW('Cheater Sheet'!$BM$11:$BM$51)-10,""), ROW()-4)),"")="","",IFERROR(INDEX('Cheater Sheet'!BI11:BI51, SMALL(IF("Yes"='Cheater Sheet'!$BM$11:$BM$51, ROW('Cheater Sheet'!$BM$11:$BM$51)-10,""), ROW()-4)),""))</f>
        <v/>
      </c>
      <c r="BK6" s="689" t="str" cm="1">
        <f t="array" ref="BK6">IF(IFERROR(INDEX('Cheater Sheet'!BJ11:BJ51, SMALL(IF("Yes"='Cheater Sheet'!$BM$11:$BM$51, ROW('Cheater Sheet'!$BM$11:$BM$51)-10,""), ROW()-4)),"")="","",IFERROR(INDEX('Cheater Sheet'!BJ11:BJ51, SMALL(IF("Yes"='Cheater Sheet'!$BM$11:$BM$51, ROW('Cheater Sheet'!$BM$11:$BM$51)-10,""), ROW()-4)),""))</f>
        <v/>
      </c>
      <c r="BL6" s="101"/>
    </row>
    <row r="7" spans="1:64" x14ac:dyDescent="0.2">
      <c r="A7" s="765">
        <f t="shared" si="0"/>
        <v>0</v>
      </c>
      <c r="C7" s="143" t="str" cm="1">
        <f t="array" ref="C7">IFERROR(INDEX('Cheater Sheet'!$B$11:$B$51, SMALL(IF("Yes"='Cheater Sheet'!$BM$11:$BM$51, ROW('Cheater Sheet'!$BM$11:$BM$51)-10,""), ROW()-4)),"")</f>
        <v/>
      </c>
      <c r="D7" s="292" t="str" cm="1">
        <f t="array" ref="D7">IF(IFERROR(INDEX('Cheater Sheet'!C11:C51, SMALL(IF("Yes"='Cheater Sheet'!$BM$11:$BM$51, ROW('Cheater Sheet'!$BM$11:$BM$51)-10,""), ROW()-4)),"")="","",IFERROR(INDEX('Cheater Sheet'!C11:C51, SMALL(IF("Yes"='Cheater Sheet'!$BM$11:$BM$51, ROW('Cheater Sheet'!$BM$11:$BM$51)-10,""), ROW()-4)),""))</f>
        <v/>
      </c>
      <c r="E7" s="689" t="str" cm="1">
        <f t="array" ref="E7">IF(IFERROR(INDEX('Cheater Sheet'!D11:D51, SMALL(IF("Yes"='Cheater Sheet'!$BM$11:$BM$51, ROW('Cheater Sheet'!$BM$11:$BM$51)-10,""), ROW()-4)),"")="","",IFERROR(INDEX('Cheater Sheet'!D11:D51, SMALL(IF("Yes"='Cheater Sheet'!$BM$11:$BM$51, ROW('Cheater Sheet'!$BM$11:$BM$51)-10,""), ROW()-4)),""))</f>
        <v/>
      </c>
      <c r="F7" s="292" t="str" cm="1">
        <f t="array" ref="F7">IF(IFERROR(INDEX('Cheater Sheet'!E11:E51, SMALL(IF("Yes"='Cheater Sheet'!$BM$11:$BM$51, ROW('Cheater Sheet'!$BM$11:$BM$51)-10,""), ROW()-4)),"")="","",IFERROR(INDEX('Cheater Sheet'!E11:E51, SMALL(IF("Yes"='Cheater Sheet'!$BM$11:$BM$51, ROW('Cheater Sheet'!$BM$11:$BM$51)-10,""), ROW()-4)),""))</f>
        <v/>
      </c>
      <c r="G7" s="689" t="str" cm="1">
        <f t="array" ref="G7">IF(IFERROR(INDEX('Cheater Sheet'!F11:F51, SMALL(IF("Yes"='Cheater Sheet'!$BM$11:$BM$51, ROW('Cheater Sheet'!$BM$11:$BM$51)-10,""), ROW()-4)),"")="","",IFERROR(INDEX('Cheater Sheet'!F11:F51, SMALL(IF("Yes"='Cheater Sheet'!$BM$11:$BM$51, ROW('Cheater Sheet'!$BM$11:$BM$51)-10,""), ROW()-4)),""))</f>
        <v/>
      </c>
      <c r="H7" s="292" t="str" cm="1">
        <f t="array" ref="H7">IF(IFERROR(INDEX('Cheater Sheet'!G11:G51, SMALL(IF("Yes"='Cheater Sheet'!$BM$11:$BM$51, ROW('Cheater Sheet'!$BM$11:$BM$51)-10,""), ROW()-4)),"")="","",IFERROR(INDEX('Cheater Sheet'!G11:G51, SMALL(IF("Yes"='Cheater Sheet'!$BM$11:$BM$51, ROW('Cheater Sheet'!$BM$11:$BM$51)-10,""), ROW()-4)),""))</f>
        <v/>
      </c>
      <c r="I7" s="689" t="str" cm="1">
        <f t="array" ref="I7">IF(IFERROR(INDEX('Cheater Sheet'!H11:H51, SMALL(IF("Yes"='Cheater Sheet'!$BM$11:$BM$51, ROW('Cheater Sheet'!$BM$11:$BM$51)-10,""), ROW()-4)),"")="","",IFERROR(INDEX('Cheater Sheet'!H11:H51, SMALL(IF("Yes"='Cheater Sheet'!$BM$11:$BM$51, ROW('Cheater Sheet'!$BM$11:$BM$51)-10,""), ROW()-4)),""))</f>
        <v/>
      </c>
      <c r="J7" s="292" t="str" cm="1">
        <f t="array" ref="J7">IF(IFERROR(INDEX('Cheater Sheet'!I11:I51, SMALL(IF("Yes"='Cheater Sheet'!$BM$11:$BM$51, ROW('Cheater Sheet'!$BM$11:$BM$51)-10,""), ROW()-4)),"")="","",IFERROR(INDEX('Cheater Sheet'!I11:I51, SMALL(IF("Yes"='Cheater Sheet'!$BM$11:$BM$51, ROW('Cheater Sheet'!$BM$11:$BM$51)-10,""), ROW()-4)),""))</f>
        <v/>
      </c>
      <c r="K7" s="689" t="str" cm="1">
        <f t="array" ref="K7">IF(IFERROR(INDEX('Cheater Sheet'!J11:J51, SMALL(IF("Yes"='Cheater Sheet'!$BM$11:$BM$51, ROW('Cheater Sheet'!$BM$11:$BM$51)-10,""), ROW()-4)),"")="","",IFERROR(INDEX('Cheater Sheet'!J11:J51, SMALL(IF("Yes"='Cheater Sheet'!$BM$11:$BM$51, ROW('Cheater Sheet'!$BM$11:$BM$51)-10,""), ROW()-4)),""))</f>
        <v/>
      </c>
      <c r="L7" s="292" t="str" cm="1">
        <f t="array" ref="L7">IF(IFERROR(INDEX('Cheater Sheet'!K11:K51, SMALL(IF("Yes"='Cheater Sheet'!$BM$11:$BM$51, ROW('Cheater Sheet'!$BM$11:$BM$51)-10,""), ROW()-4)),"")="","",IFERROR(INDEX('Cheater Sheet'!K11:K51, SMALL(IF("Yes"='Cheater Sheet'!$BM$11:$BM$51, ROW('Cheater Sheet'!$BM$11:$BM$51)-10,""), ROW()-4)),""))</f>
        <v/>
      </c>
      <c r="M7" s="689" t="str" cm="1">
        <f t="array" ref="M7">IF(IFERROR(INDEX('Cheater Sheet'!L11:L51, SMALL(IF("Yes"='Cheater Sheet'!$BM$11:$BM$51, ROW('Cheater Sheet'!$BM$11:$BM$51)-10,""), ROW()-4)),"")="","",IFERROR(INDEX('Cheater Sheet'!L11:L51, SMALL(IF("Yes"='Cheater Sheet'!$BM$11:$BM$51, ROW('Cheater Sheet'!$BM$11:$BM$51)-10,""), ROW()-4)),""))</f>
        <v/>
      </c>
      <c r="N7" s="292" t="str" cm="1">
        <f t="array" ref="N7">IF(IFERROR(INDEX('Cheater Sheet'!M11:M51, SMALL(IF("Yes"='Cheater Sheet'!$BM$11:$BM$51, ROW('Cheater Sheet'!$BM$11:$BM$51)-10,""), ROW()-4)),"")="","",IFERROR(INDEX('Cheater Sheet'!M11:M51, SMALL(IF("Yes"='Cheater Sheet'!$BM$11:$BM$51, ROW('Cheater Sheet'!$BM$11:$BM$51)-10,""), ROW()-4)),""))</f>
        <v/>
      </c>
      <c r="O7" s="689" t="str" cm="1">
        <f t="array" ref="O7">IF(IFERROR(INDEX('Cheater Sheet'!N11:N51, SMALL(IF("Yes"='Cheater Sheet'!$BM$11:$BM$51, ROW('Cheater Sheet'!$BM$11:$BM$51)-10,""), ROW()-4)),"")="","",IFERROR(INDEX('Cheater Sheet'!N11:N51, SMALL(IF("Yes"='Cheater Sheet'!$BM$11:$BM$51, ROW('Cheater Sheet'!$BM$11:$BM$51)-10,""), ROW()-4)),""))</f>
        <v/>
      </c>
      <c r="P7" s="292" t="str" cm="1">
        <f t="array" ref="P7">IF(IFERROR(INDEX('Cheater Sheet'!O11:O51, SMALL(IF("Yes"='Cheater Sheet'!$BM$11:$BM$51, ROW('Cheater Sheet'!$BM$11:$BM$51)-10,""), ROW()-4)),"")="","",IFERROR(INDEX('Cheater Sheet'!O11:O51, SMALL(IF("Yes"='Cheater Sheet'!$BM$11:$BM$51, ROW('Cheater Sheet'!$BM$11:$BM$51)-10,""), ROW()-4)),""))</f>
        <v/>
      </c>
      <c r="Q7" s="689" t="str" cm="1">
        <f t="array" ref="Q7">IF(IFERROR(INDEX('Cheater Sheet'!P11:P51, SMALL(IF("Yes"='Cheater Sheet'!$BM$11:$BM$51, ROW('Cheater Sheet'!$BM$11:$BM$51)-10,""), ROW()-4)),"")="","",IFERROR(INDEX('Cheater Sheet'!P11:P51, SMALL(IF("Yes"='Cheater Sheet'!$BM$11:$BM$51, ROW('Cheater Sheet'!$BM$11:$BM$51)-10,""), ROW()-4)),""))</f>
        <v/>
      </c>
      <c r="R7" s="292" t="str" cm="1">
        <f t="array" ref="R7">IF(IFERROR(INDEX('Cheater Sheet'!Q11:Q51, SMALL(IF("Yes"='Cheater Sheet'!$BM$11:$BM$51, ROW('Cheater Sheet'!$BM$11:$BM$51)-10,""), ROW()-4)),"")="","",IFERROR(INDEX('Cheater Sheet'!Q11:Q51, SMALL(IF("Yes"='Cheater Sheet'!$BM$11:$BM$51, ROW('Cheater Sheet'!$BM$11:$BM$51)-10,""), ROW()-4)),""))</f>
        <v/>
      </c>
      <c r="S7" s="689" t="str" cm="1">
        <f t="array" ref="S7">IF(IFERROR(INDEX('Cheater Sheet'!R11:R51, SMALL(IF("Yes"='Cheater Sheet'!$BM$11:$BM$51, ROW('Cheater Sheet'!$BM$11:$BM$51)-10,""), ROW()-4)),"")="","",IFERROR(INDEX('Cheater Sheet'!R11:R51, SMALL(IF("Yes"='Cheater Sheet'!$BM$11:$BM$51, ROW('Cheater Sheet'!$BM$11:$BM$51)-10,""), ROW()-4)),""))</f>
        <v/>
      </c>
      <c r="T7" s="292" t="str" cm="1">
        <f t="array" ref="T7">IF(IFERROR(INDEX('Cheater Sheet'!S11:S51, SMALL(IF("Yes"='Cheater Sheet'!$BM$11:$BM$51, ROW('Cheater Sheet'!$BM$11:$BM$51)-10,""), ROW()-4)),"")="","",IFERROR(INDEX('Cheater Sheet'!S11:S51, SMALL(IF("Yes"='Cheater Sheet'!$BM$11:$BM$51, ROW('Cheater Sheet'!$BM$11:$BM$51)-10,""), ROW()-4)),""))</f>
        <v/>
      </c>
      <c r="U7" s="689" t="str" cm="1">
        <f t="array" ref="U7">IF(IFERROR(INDEX('Cheater Sheet'!T11:T51, SMALL(IF("Yes"='Cheater Sheet'!$BM$11:$BM$51, ROW('Cheater Sheet'!$BM$11:$BM$51)-10,""), ROW()-4)),"")="","",IFERROR(INDEX('Cheater Sheet'!T11:T51, SMALL(IF("Yes"='Cheater Sheet'!$BM$11:$BM$51, ROW('Cheater Sheet'!$BM$11:$BM$51)-10,""), ROW()-4)),""))</f>
        <v/>
      </c>
      <c r="V7" s="292" t="str" cm="1">
        <f t="array" ref="V7">IF(IFERROR(INDEX('Cheater Sheet'!U11:U51, SMALL(IF("Yes"='Cheater Sheet'!$BM$11:$BM$51, ROW('Cheater Sheet'!$BM$11:$BM$51)-10,""), ROW()-4)),"")="","",IFERROR(INDEX('Cheater Sheet'!U11:U51, SMALL(IF("Yes"='Cheater Sheet'!$BM$11:$BM$51, ROW('Cheater Sheet'!$BM$11:$BM$51)-10,""), ROW()-4)),""))</f>
        <v/>
      </c>
      <c r="W7" s="689" t="str" cm="1">
        <f t="array" ref="W7">IF(IFERROR(INDEX('Cheater Sheet'!V11:V51, SMALL(IF("Yes"='Cheater Sheet'!$BM$11:$BM$51, ROW('Cheater Sheet'!$BM$11:$BM$51)-10,""), ROW()-4)),"")="","",IFERROR(INDEX('Cheater Sheet'!V11:V51, SMALL(IF("Yes"='Cheater Sheet'!$BM$11:$BM$51, ROW('Cheater Sheet'!$BM$11:$BM$51)-10,""), ROW()-4)),""))</f>
        <v/>
      </c>
      <c r="X7" s="292" t="str" cm="1">
        <f t="array" ref="X7">IF(IFERROR(INDEX('Cheater Sheet'!W11:W51, SMALL(IF("Yes"='Cheater Sheet'!$BM$11:$BM$51, ROW('Cheater Sheet'!$BM$11:$BM$51)-10,""), ROW()-4)),"")="","",IFERROR(INDEX('Cheater Sheet'!W11:W51, SMALL(IF("Yes"='Cheater Sheet'!$BM$11:$BM$51, ROW('Cheater Sheet'!$BM$11:$BM$51)-10,""), ROW()-4)),""))</f>
        <v/>
      </c>
      <c r="Y7" s="689" t="str" cm="1">
        <f t="array" ref="Y7">IF(IFERROR(INDEX('Cheater Sheet'!X11:X51, SMALL(IF("Yes"='Cheater Sheet'!$BM$11:$BM$51, ROW('Cheater Sheet'!$BM$11:$BM$51)-10,""), ROW()-4)),"")="","",IFERROR(INDEX('Cheater Sheet'!X11:X51, SMALL(IF("Yes"='Cheater Sheet'!$BM$11:$BM$51, ROW('Cheater Sheet'!$BM$11:$BM$51)-10,""), ROW()-4)),""))</f>
        <v/>
      </c>
      <c r="Z7" s="292" t="str" cm="1">
        <f t="array" ref="Z7">IF(IFERROR(INDEX('Cheater Sheet'!Y11:Y51, SMALL(IF("Yes"='Cheater Sheet'!$BM$11:$BM$51, ROW('Cheater Sheet'!$BM$11:$BM$51)-10,""), ROW()-4)),"")="","",IFERROR(INDEX('Cheater Sheet'!Y11:Y51, SMALL(IF("Yes"='Cheater Sheet'!$BM$11:$BM$51, ROW('Cheater Sheet'!$BM$11:$BM$51)-10,""), ROW()-4)),""))</f>
        <v/>
      </c>
      <c r="AA7" s="689" t="str" cm="1">
        <f t="array" ref="AA7">IF(IFERROR(INDEX('Cheater Sheet'!Z11:Z51, SMALL(IF("Yes"='Cheater Sheet'!$BM$11:$BM$51, ROW('Cheater Sheet'!$BM$11:$BM$51)-10,""), ROW()-4)),"")="","",IFERROR(INDEX('Cheater Sheet'!Z11:Z51, SMALL(IF("Yes"='Cheater Sheet'!$BM$11:$BM$51, ROW('Cheater Sheet'!$BM$11:$BM$51)-10,""), ROW()-4)),""))</f>
        <v/>
      </c>
      <c r="AB7" s="292" t="str" cm="1">
        <f t="array" ref="AB7">IF(IFERROR(INDEX('Cheater Sheet'!AA11:AA51, SMALL(IF("Yes"='Cheater Sheet'!$BM$11:$BM$51, ROW('Cheater Sheet'!$BM$11:$BM$51)-10,""), ROW()-4)),"")="","",IFERROR(INDEX('Cheater Sheet'!AA11:AA51, SMALL(IF("Yes"='Cheater Sheet'!$BM$11:$BM$51, ROW('Cheater Sheet'!$BM$11:$BM$51)-10,""), ROW()-4)),""))</f>
        <v/>
      </c>
      <c r="AC7" s="689" t="str" cm="1">
        <f t="array" ref="AC7">IF(IFERROR(INDEX('Cheater Sheet'!AB11:AB51, SMALL(IF("Yes"='Cheater Sheet'!$BM$11:$BM$51, ROW('Cheater Sheet'!$BM$11:$BM$51)-10,""), ROW()-4)),"")="","",IFERROR(INDEX('Cheater Sheet'!AB11:AB51, SMALL(IF("Yes"='Cheater Sheet'!$BM$11:$BM$51, ROW('Cheater Sheet'!$BM$11:$BM$51)-10,""), ROW()-4)),""))</f>
        <v/>
      </c>
      <c r="AD7" s="292" t="str" cm="1">
        <f t="array" ref="AD7">IF(IFERROR(INDEX('Cheater Sheet'!AC11:AC51, SMALL(IF("Yes"='Cheater Sheet'!$BM$11:$BM$51, ROW('Cheater Sheet'!$BM$11:$BM$51)-10,""), ROW()-4)),"")="","",IFERROR(INDEX('Cheater Sheet'!AC11:AC51, SMALL(IF("Yes"='Cheater Sheet'!$BM$11:$BM$51, ROW('Cheater Sheet'!$BM$11:$BM$51)-10,""), ROW()-4)),""))</f>
        <v/>
      </c>
      <c r="AE7" s="689" t="str" cm="1">
        <f t="array" ref="AE7">IF(IFERROR(INDEX('Cheater Sheet'!AD11:AD51, SMALL(IF("Yes"='Cheater Sheet'!$BM$11:$BM$51, ROW('Cheater Sheet'!$BM$11:$BM$51)-10,""), ROW()-4)),"")="","",IFERROR(INDEX('Cheater Sheet'!AD11:AD51, SMALL(IF("Yes"='Cheater Sheet'!$BM$11:$BM$51, ROW('Cheater Sheet'!$BM$11:$BM$51)-10,""), ROW()-4)),""))</f>
        <v/>
      </c>
      <c r="AF7" s="292" t="str" cm="1">
        <f t="array" ref="AF7">IF(IFERROR(INDEX('Cheater Sheet'!AE11:AE51, SMALL(IF("Yes"='Cheater Sheet'!$BM$11:$BM$51, ROW('Cheater Sheet'!$BM$11:$BM$51)-10,""), ROW()-4)),"")="","",IFERROR(INDEX('Cheater Sheet'!AE11:AE51, SMALL(IF("Yes"='Cheater Sheet'!$BM$11:$BM$51, ROW('Cheater Sheet'!$BM$11:$BM$51)-10,""), ROW()-4)),""))</f>
        <v/>
      </c>
      <c r="AG7" s="689" t="str" cm="1">
        <f t="array" ref="AG7">IF(IFERROR(INDEX('Cheater Sheet'!AF11:AF51, SMALL(IF("Yes"='Cheater Sheet'!$BM$11:$BM$51, ROW('Cheater Sheet'!$BM$11:$BM$51)-10,""), ROW()-4)),"")="","",IFERROR(INDEX('Cheater Sheet'!AF11:AF51, SMALL(IF("Yes"='Cheater Sheet'!$BM$11:$BM$51, ROW('Cheater Sheet'!$BM$11:$BM$51)-10,""), ROW()-4)),""))</f>
        <v/>
      </c>
      <c r="AH7" s="292" t="str" cm="1">
        <f t="array" ref="AH7">IF(IFERROR(INDEX('Cheater Sheet'!AG11:AG51, SMALL(IF("Yes"='Cheater Sheet'!$BM$11:$BM$51, ROW('Cheater Sheet'!$BM$11:$BM$51)-10,""), ROW()-4)),"")="","",IFERROR(INDEX('Cheater Sheet'!AG11:AG51, SMALL(IF("Yes"='Cheater Sheet'!$BM$11:$BM$51, ROW('Cheater Sheet'!$BM$11:$BM$51)-10,""), ROW()-4)),""))</f>
        <v/>
      </c>
      <c r="AI7" s="689" t="str" cm="1">
        <f t="array" ref="AI7">IF(IFERROR(INDEX('Cheater Sheet'!AH11:AH51, SMALL(IF("Yes"='Cheater Sheet'!$BM$11:$BM$51, ROW('Cheater Sheet'!$BM$11:$BM$51)-10,""), ROW()-4)),"")="","",IFERROR(INDEX('Cheater Sheet'!AH11:AH51, SMALL(IF("Yes"='Cheater Sheet'!$BM$11:$BM$51, ROW('Cheater Sheet'!$BM$11:$BM$51)-10,""), ROW()-4)),""))</f>
        <v/>
      </c>
      <c r="AJ7" s="292" t="str" cm="1">
        <f t="array" ref="AJ7">IF(IFERROR(INDEX('Cheater Sheet'!AI11:AI51, SMALL(IF("Yes"='Cheater Sheet'!$BM$11:$BM$51, ROW('Cheater Sheet'!$BM$11:$BM$51)-10,""), ROW()-4)),"")="","",IFERROR(INDEX('Cheater Sheet'!AI11:AI51, SMALL(IF("Yes"='Cheater Sheet'!$BM$11:$BM$51, ROW('Cheater Sheet'!$BM$11:$BM$51)-10,""), ROW()-4)),""))</f>
        <v/>
      </c>
      <c r="AK7" s="689" t="str" cm="1">
        <f t="array" ref="AK7">IF(IFERROR(INDEX('Cheater Sheet'!AJ11:AJ51, SMALL(IF("Yes"='Cheater Sheet'!$BM$11:$BM$51, ROW('Cheater Sheet'!$BM$11:$BM$51)-10,""), ROW()-4)),"")="","",IFERROR(INDEX('Cheater Sheet'!AJ11:AJ51, SMALL(IF("Yes"='Cheater Sheet'!$BM$11:$BM$51, ROW('Cheater Sheet'!$BM$11:$BM$51)-10,""), ROW()-4)),""))</f>
        <v/>
      </c>
      <c r="AL7" s="292" t="str" cm="1">
        <f t="array" ref="AL7">IF(IFERROR(INDEX('Cheater Sheet'!AK11:AK51, SMALL(IF("Yes"='Cheater Sheet'!$BM$11:$BM$51, ROW('Cheater Sheet'!$BM$11:$BM$51)-10,""), ROW()-4)),"")="","",IFERROR(INDEX('Cheater Sheet'!AK11:AK51, SMALL(IF("Yes"='Cheater Sheet'!$BM$11:$BM$51, ROW('Cheater Sheet'!$BM$11:$BM$51)-10,""), ROW()-4)),""))</f>
        <v/>
      </c>
      <c r="AM7" s="689" t="str" cm="1">
        <f t="array" ref="AM7">IF(IFERROR(INDEX('Cheater Sheet'!AL11:AL51, SMALL(IF("Yes"='Cheater Sheet'!$BM$11:$BM$51, ROW('Cheater Sheet'!$BM$11:$BM$51)-10,""), ROW()-4)),"")="","",IFERROR(INDEX('Cheater Sheet'!AL11:AL51, SMALL(IF("Yes"='Cheater Sheet'!$BM$11:$BM$51, ROW('Cheater Sheet'!$BM$11:$BM$51)-10,""), ROW()-4)),""))</f>
        <v/>
      </c>
      <c r="AN7" s="292" t="str" cm="1">
        <f t="array" ref="AN7">IF(IFERROR(INDEX('Cheater Sheet'!AM11:AM51, SMALL(IF("Yes"='Cheater Sheet'!$BM$11:$BM$51, ROW('Cheater Sheet'!$BM$11:$BM$51)-10,""), ROW()-4)),"")="","",IFERROR(INDEX('Cheater Sheet'!AM11:AM51, SMALL(IF("Yes"='Cheater Sheet'!$BM$11:$BM$51, ROW('Cheater Sheet'!$BM$11:$BM$51)-10,""), ROW()-4)),""))</f>
        <v/>
      </c>
      <c r="AO7" s="689" t="str" cm="1">
        <f t="array" ref="AO7">IF(IFERROR(INDEX('Cheater Sheet'!AN11:AN51, SMALL(IF("Yes"='Cheater Sheet'!$BM$11:$BM$51, ROW('Cheater Sheet'!$BM$11:$BM$51)-10,""), ROW()-4)),"")="","",IFERROR(INDEX('Cheater Sheet'!AN11:AN51, SMALL(IF("Yes"='Cheater Sheet'!$BM$11:$BM$51, ROW('Cheater Sheet'!$BM$11:$BM$51)-10,""), ROW()-4)),""))</f>
        <v/>
      </c>
      <c r="AP7" s="292" t="str" cm="1">
        <f t="array" ref="AP7">IF(IFERROR(INDEX('Cheater Sheet'!AO11:AO51, SMALL(IF("Yes"='Cheater Sheet'!$BM$11:$BM$51, ROW('Cheater Sheet'!$BM$11:$BM$51)-10,""), ROW()-4)),"")="","",IFERROR(INDEX('Cheater Sheet'!AO11:AO51, SMALL(IF("Yes"='Cheater Sheet'!$BM$11:$BM$51, ROW('Cheater Sheet'!$BM$11:$BM$51)-10,""), ROW()-4)),""))</f>
        <v/>
      </c>
      <c r="AQ7" s="689" t="str" cm="1">
        <f t="array" ref="AQ7">IF(IFERROR(INDEX('Cheater Sheet'!AP11:AP51, SMALL(IF("Yes"='Cheater Sheet'!$BM$11:$BM$51, ROW('Cheater Sheet'!$BM$11:$BM$51)-10,""), ROW()-4)),"")="","",IFERROR(INDEX('Cheater Sheet'!AP11:AP51, SMALL(IF("Yes"='Cheater Sheet'!$BM$11:$BM$51, ROW('Cheater Sheet'!$BM$11:$BM$51)-10,""), ROW()-4)),""))</f>
        <v/>
      </c>
      <c r="AR7" s="292" t="str" cm="1">
        <f t="array" ref="AR7">IF(IFERROR(INDEX('Cheater Sheet'!AQ11:AQ51, SMALL(IF("Yes"='Cheater Sheet'!$BM$11:$BM$51, ROW('Cheater Sheet'!$BM$11:$BM$51)-10,""), ROW()-4)),"")="","",IFERROR(INDEX('Cheater Sheet'!AQ11:AQ51, SMALL(IF("Yes"='Cheater Sheet'!$BM$11:$BM$51, ROW('Cheater Sheet'!$BM$11:$BM$51)-10,""), ROW()-4)),""))</f>
        <v/>
      </c>
      <c r="AS7" s="689" t="str" cm="1">
        <f t="array" ref="AS7">IF(IFERROR(INDEX('Cheater Sheet'!AR11:AR51, SMALL(IF("Yes"='Cheater Sheet'!$BM$11:$BM$51, ROW('Cheater Sheet'!$BM$11:$BM$51)-10,""), ROW()-4)),"")="","",IFERROR(INDEX('Cheater Sheet'!AR11:AR51, SMALL(IF("Yes"='Cheater Sheet'!$BM$11:$BM$51, ROW('Cheater Sheet'!$BM$11:$BM$51)-10,""), ROW()-4)),""))</f>
        <v/>
      </c>
      <c r="AT7" s="292" t="str" cm="1">
        <f t="array" ref="AT7">IF(IFERROR(INDEX('Cheater Sheet'!AS11:AS51, SMALL(IF("Yes"='Cheater Sheet'!$BM$11:$BM$51, ROW('Cheater Sheet'!$BM$11:$BM$51)-10,""), ROW()-4)),"")="","",IFERROR(INDEX('Cheater Sheet'!AS11:AS51, SMALL(IF("Yes"='Cheater Sheet'!$BM$11:$BM$51, ROW('Cheater Sheet'!$BM$11:$BM$51)-10,""), ROW()-4)),""))</f>
        <v/>
      </c>
      <c r="AU7" s="689" t="str" cm="1">
        <f t="array" ref="AU7">IF(IFERROR(INDEX('Cheater Sheet'!AT11:AT51, SMALL(IF("Yes"='Cheater Sheet'!$BM$11:$BM$51, ROW('Cheater Sheet'!$BM$11:$BM$51)-10,""), ROW()-4)),"")="","",IFERROR(INDEX('Cheater Sheet'!AT11:AT51, SMALL(IF("Yes"='Cheater Sheet'!$BM$11:$BM$51, ROW('Cheater Sheet'!$BM$11:$BM$51)-10,""), ROW()-4)),""))</f>
        <v/>
      </c>
      <c r="AV7" s="292" t="str" cm="1">
        <f t="array" ref="AV7">IF(IFERROR(INDEX('Cheater Sheet'!AU11:AU51, SMALL(IF("Yes"='Cheater Sheet'!$BM$11:$BM$51, ROW('Cheater Sheet'!$BM$11:$BM$51)-10,""), ROW()-4)),"")="","",IFERROR(INDEX('Cheater Sheet'!AU11:AU51, SMALL(IF("Yes"='Cheater Sheet'!$BM$11:$BM$51, ROW('Cheater Sheet'!$BM$11:$BM$51)-10,""), ROW()-4)),""))</f>
        <v/>
      </c>
      <c r="AW7" s="689" t="str" cm="1">
        <f t="array" ref="AW7">IF(IFERROR(INDEX('Cheater Sheet'!AV11:AV51, SMALL(IF("Yes"='Cheater Sheet'!$BM$11:$BM$51, ROW('Cheater Sheet'!$BM$11:$BM$51)-10,""), ROW()-4)),"")="","",IFERROR(INDEX('Cheater Sheet'!AV11:AV51, SMALL(IF("Yes"='Cheater Sheet'!$BM$11:$BM$51, ROW('Cheater Sheet'!$BM$11:$BM$51)-10,""), ROW()-4)),""))</f>
        <v/>
      </c>
      <c r="AX7" s="292" t="str" cm="1">
        <f t="array" ref="AX7">IF(IFERROR(INDEX('Cheater Sheet'!AW11:AW51, SMALL(IF("Yes"='Cheater Sheet'!$BM$11:$BM$51, ROW('Cheater Sheet'!$BM$11:$BM$51)-10,""), ROW()-4)),"")="","",IFERROR(INDEX('Cheater Sheet'!AW11:AW51, SMALL(IF("Yes"='Cheater Sheet'!$BM$11:$BM$51, ROW('Cheater Sheet'!$BM$11:$BM$51)-10,""), ROW()-4)),""))</f>
        <v/>
      </c>
      <c r="AY7" s="689" t="str" cm="1">
        <f t="array" ref="AY7">IF(IFERROR(INDEX('Cheater Sheet'!AX11:AX51, SMALL(IF("Yes"='Cheater Sheet'!$BM$11:$BM$51, ROW('Cheater Sheet'!$BM$11:$BM$51)-10,""), ROW()-4)),"")="","",IFERROR(INDEX('Cheater Sheet'!AX11:AX51, SMALL(IF("Yes"='Cheater Sheet'!$BM$11:$BM$51, ROW('Cheater Sheet'!$BM$11:$BM$51)-10,""), ROW()-4)),""))</f>
        <v/>
      </c>
      <c r="AZ7" s="292" t="str" cm="1">
        <f t="array" ref="AZ7">IF(IFERROR(INDEX('Cheater Sheet'!AY11:AY51, SMALL(IF("Yes"='Cheater Sheet'!$BM$11:$BM$51, ROW('Cheater Sheet'!$BM$11:$BM$51)-10,""), ROW()-4)),"")="","",IFERROR(INDEX('Cheater Sheet'!AY11:AY51, SMALL(IF("Yes"='Cheater Sheet'!$BM$11:$BM$51, ROW('Cheater Sheet'!$BM$11:$BM$51)-10,""), ROW()-4)),""))</f>
        <v/>
      </c>
      <c r="BA7" s="689" t="str" cm="1">
        <f t="array" ref="BA7">IF(IFERROR(INDEX('Cheater Sheet'!AZ11:AZ51, SMALL(IF("Yes"='Cheater Sheet'!$BM$11:$BM$51, ROW('Cheater Sheet'!$BM$11:$BM$51)-10,""), ROW()-4)),"")="","",IFERROR(INDEX('Cheater Sheet'!AZ11:AZ51, SMALL(IF("Yes"='Cheater Sheet'!$BM$11:$BM$51, ROW('Cheater Sheet'!$BM$11:$BM$51)-10,""), ROW()-4)),""))</f>
        <v/>
      </c>
      <c r="BB7" s="292" t="str" cm="1">
        <f t="array" ref="BB7">IF(IFERROR(INDEX('Cheater Sheet'!BA11:BA51, SMALL(IF("Yes"='Cheater Sheet'!$BM$11:$BM$51, ROW('Cheater Sheet'!$BM$11:$BM$51)-10,""), ROW()-4)),"")="","",IFERROR(INDEX('Cheater Sheet'!BA11:BA51, SMALL(IF("Yes"='Cheater Sheet'!$BM$11:$BM$51, ROW('Cheater Sheet'!$BM$11:$BM$51)-10,""), ROW()-4)),""))</f>
        <v/>
      </c>
      <c r="BC7" s="689" t="str" cm="1">
        <f t="array" ref="BC7">IF(IFERROR(INDEX('Cheater Sheet'!BB11:BB51, SMALL(IF("Yes"='Cheater Sheet'!$BM$11:$BM$51, ROW('Cheater Sheet'!$BM$11:$BM$51)-10,""), ROW()-4)),"")="","",IFERROR(INDEX('Cheater Sheet'!BB11:BB51, SMALL(IF("Yes"='Cheater Sheet'!$BM$11:$BM$51, ROW('Cheater Sheet'!$BM$11:$BM$51)-10,""), ROW()-4)),""))</f>
        <v/>
      </c>
      <c r="BD7" s="292" t="str" cm="1">
        <f t="array" ref="BD7">IF(IFERROR(INDEX('Cheater Sheet'!BC11:BC51, SMALL(IF("Yes"='Cheater Sheet'!$BM$11:$BM$51, ROW('Cheater Sheet'!$BM$11:$BM$51)-10,""), ROW()-4)),"")="","",IFERROR(INDEX('Cheater Sheet'!BC11:BC51, SMALL(IF("Yes"='Cheater Sheet'!$BM$11:$BM$51, ROW('Cheater Sheet'!$BM$11:$BM$51)-10,""), ROW()-4)),""))</f>
        <v/>
      </c>
      <c r="BE7" s="689" t="str" cm="1">
        <f t="array" ref="BE7">IF(IFERROR(INDEX('Cheater Sheet'!BD11:BD51, SMALL(IF("Yes"='Cheater Sheet'!$BM$11:$BM$51, ROW('Cheater Sheet'!$BM$11:$BM$51)-10,""), ROW()-4)),"")="","",IFERROR(INDEX('Cheater Sheet'!BD11:BD51, SMALL(IF("Yes"='Cheater Sheet'!$BM$11:$BM$51, ROW('Cheater Sheet'!$BM$11:$BM$51)-10,""), ROW()-4)),""))</f>
        <v/>
      </c>
      <c r="BF7" s="292" t="str" cm="1">
        <f t="array" ref="BF7">IF(IFERROR(INDEX('Cheater Sheet'!BE11:BE51, SMALL(IF("Yes"='Cheater Sheet'!$BM$11:$BM$51, ROW('Cheater Sheet'!$BM$11:$BM$51)-10,""), ROW()-4)),"")="","",IFERROR(INDEX('Cheater Sheet'!BE11:BE51, SMALL(IF("Yes"='Cheater Sheet'!$BM$11:$BM$51, ROW('Cheater Sheet'!$BM$11:$BM$51)-10,""), ROW()-4)),""))</f>
        <v/>
      </c>
      <c r="BG7" s="689" t="str" cm="1">
        <f t="array" ref="BG7">IF(IFERROR(INDEX('Cheater Sheet'!BF11:BF51, SMALL(IF("Yes"='Cheater Sheet'!$BM$11:$BM$51, ROW('Cheater Sheet'!$BM$11:$BM$51)-10,""), ROW()-4)),"")="","",IFERROR(INDEX('Cheater Sheet'!BF11:BF51, SMALL(IF("Yes"='Cheater Sheet'!$BM$11:$BM$51, ROW('Cheater Sheet'!$BM$11:$BM$51)-10,""), ROW()-4)),""))</f>
        <v/>
      </c>
      <c r="BH7" s="292" t="str" cm="1">
        <f t="array" ref="BH7">IF(IFERROR(INDEX('Cheater Sheet'!BG11:BG51, SMALL(IF("Yes"='Cheater Sheet'!$BM$11:$BM$51, ROW('Cheater Sheet'!$BM$11:$BM$51)-10,""), ROW()-4)),"")="","",IFERROR(INDEX('Cheater Sheet'!BG11:BG51, SMALL(IF("Yes"='Cheater Sheet'!$BM$11:$BM$51, ROW('Cheater Sheet'!$BM$11:$BM$51)-10,""), ROW()-4)),""))</f>
        <v/>
      </c>
      <c r="BI7" s="689" t="str" cm="1">
        <f t="array" ref="BI7">IF(IFERROR(INDEX('Cheater Sheet'!BH11:BH51, SMALL(IF("Yes"='Cheater Sheet'!$BM$11:$BM$51, ROW('Cheater Sheet'!$BM$11:$BM$51)-10,""), ROW()-4)),"")="","",IFERROR(INDEX('Cheater Sheet'!BH11:BH51, SMALL(IF("Yes"='Cheater Sheet'!$BM$11:$BM$51, ROW('Cheater Sheet'!$BM$11:$BM$51)-10,""), ROW()-4)),""))</f>
        <v/>
      </c>
      <c r="BJ7" s="292" t="str" cm="1">
        <f t="array" ref="BJ7">IF(IFERROR(INDEX('Cheater Sheet'!BI11:BI51, SMALL(IF("Yes"='Cheater Sheet'!$BM$11:$BM$51, ROW('Cheater Sheet'!$BM$11:$BM$51)-10,""), ROW()-4)),"")="","",IFERROR(INDEX('Cheater Sheet'!BI11:BI51, SMALL(IF("Yes"='Cheater Sheet'!$BM$11:$BM$51, ROW('Cheater Sheet'!$BM$11:$BM$51)-10,""), ROW()-4)),""))</f>
        <v/>
      </c>
      <c r="BK7" s="689" t="str" cm="1">
        <f t="array" ref="BK7">IF(IFERROR(INDEX('Cheater Sheet'!BJ11:BJ51, SMALL(IF("Yes"='Cheater Sheet'!$BM$11:$BM$51, ROW('Cheater Sheet'!$BM$11:$BM$51)-10,""), ROW()-4)),"")="","",IFERROR(INDEX('Cheater Sheet'!BJ11:BJ51, SMALL(IF("Yes"='Cheater Sheet'!$BM$11:$BM$51, ROW('Cheater Sheet'!$BM$11:$BM$51)-10,""), ROW()-4)),""))</f>
        <v/>
      </c>
      <c r="BL7" s="101"/>
    </row>
    <row r="8" spans="1:64" x14ac:dyDescent="0.2">
      <c r="A8" s="765">
        <f t="shared" si="0"/>
        <v>0</v>
      </c>
      <c r="C8" s="143" t="str" cm="1">
        <f t="array" ref="C8">IFERROR(INDEX('Cheater Sheet'!$B$11:$B$51, SMALL(IF("Yes"='Cheater Sheet'!$BM$11:$BM$51, ROW('Cheater Sheet'!$BM$11:$BM$51)-10,""), ROW()-4)),"")</f>
        <v/>
      </c>
      <c r="D8" s="292" t="str" cm="1">
        <f t="array" ref="D8">IF(IFERROR(INDEX('Cheater Sheet'!C11:C51, SMALL(IF("Yes"='Cheater Sheet'!$BM$11:$BM$51, ROW('Cheater Sheet'!$BM$11:$BM$51)-10,""), ROW()-4)),"")="","",IFERROR(INDEX('Cheater Sheet'!C11:C51, SMALL(IF("Yes"='Cheater Sheet'!$BM$11:$BM$51, ROW('Cheater Sheet'!$BM$11:$BM$51)-10,""), ROW()-4)),""))</f>
        <v/>
      </c>
      <c r="E8" s="689" t="str" cm="1">
        <f t="array" ref="E8">IF(IFERROR(INDEX('Cheater Sheet'!D11:D51, SMALL(IF("Yes"='Cheater Sheet'!$BM$11:$BM$51, ROW('Cheater Sheet'!$BM$11:$BM$51)-10,""), ROW()-4)),"")="","",IFERROR(INDEX('Cheater Sheet'!D11:D51, SMALL(IF("Yes"='Cheater Sheet'!$BM$11:$BM$51, ROW('Cheater Sheet'!$BM$11:$BM$51)-10,""), ROW()-4)),""))</f>
        <v/>
      </c>
      <c r="F8" s="292" t="str" cm="1">
        <f t="array" ref="F8">IF(IFERROR(INDEX('Cheater Sheet'!E11:E51, SMALL(IF("Yes"='Cheater Sheet'!$BM$11:$BM$51, ROW('Cheater Sheet'!$BM$11:$BM$51)-10,""), ROW()-4)),"")="","",IFERROR(INDEX('Cheater Sheet'!E11:E51, SMALL(IF("Yes"='Cheater Sheet'!$BM$11:$BM$51, ROW('Cheater Sheet'!$BM$11:$BM$51)-10,""), ROW()-4)),""))</f>
        <v/>
      </c>
      <c r="G8" s="689" t="str" cm="1">
        <f t="array" ref="G8">IF(IFERROR(INDEX('Cheater Sheet'!F11:F51, SMALL(IF("Yes"='Cheater Sheet'!$BM$11:$BM$51, ROW('Cheater Sheet'!$BM$11:$BM$51)-10,""), ROW()-4)),"")="","",IFERROR(INDEX('Cheater Sheet'!F11:F51, SMALL(IF("Yes"='Cheater Sheet'!$BM$11:$BM$51, ROW('Cheater Sheet'!$BM$11:$BM$51)-10,""), ROW()-4)),""))</f>
        <v/>
      </c>
      <c r="H8" s="292" t="str" cm="1">
        <f t="array" ref="H8">IF(IFERROR(INDEX('Cheater Sheet'!G11:G51, SMALL(IF("Yes"='Cheater Sheet'!$BM$11:$BM$51, ROW('Cheater Sheet'!$BM$11:$BM$51)-10,""), ROW()-4)),"")="","",IFERROR(INDEX('Cheater Sheet'!G11:G51, SMALL(IF("Yes"='Cheater Sheet'!$BM$11:$BM$51, ROW('Cheater Sheet'!$BM$11:$BM$51)-10,""), ROW()-4)),""))</f>
        <v/>
      </c>
      <c r="I8" s="689" t="str" cm="1">
        <f t="array" ref="I8">IF(IFERROR(INDEX('Cheater Sheet'!H11:H51, SMALL(IF("Yes"='Cheater Sheet'!$BM$11:$BM$51, ROW('Cheater Sheet'!$BM$11:$BM$51)-10,""), ROW()-4)),"")="","",IFERROR(INDEX('Cheater Sheet'!H11:H51, SMALL(IF("Yes"='Cheater Sheet'!$BM$11:$BM$51, ROW('Cheater Sheet'!$BM$11:$BM$51)-10,""), ROW()-4)),""))</f>
        <v/>
      </c>
      <c r="J8" s="292" t="str" cm="1">
        <f t="array" ref="J8">IF(IFERROR(INDEX('Cheater Sheet'!I11:I51, SMALL(IF("Yes"='Cheater Sheet'!$BM$11:$BM$51, ROW('Cheater Sheet'!$BM$11:$BM$51)-10,""), ROW()-4)),"")="","",IFERROR(INDEX('Cheater Sheet'!I11:I51, SMALL(IF("Yes"='Cheater Sheet'!$BM$11:$BM$51, ROW('Cheater Sheet'!$BM$11:$BM$51)-10,""), ROW()-4)),""))</f>
        <v/>
      </c>
      <c r="K8" s="689" t="str" cm="1">
        <f t="array" ref="K8">IF(IFERROR(INDEX('Cheater Sheet'!J11:J51, SMALL(IF("Yes"='Cheater Sheet'!$BM$11:$BM$51, ROW('Cheater Sheet'!$BM$11:$BM$51)-10,""), ROW()-4)),"")="","",IFERROR(INDEX('Cheater Sheet'!J11:J51, SMALL(IF("Yes"='Cheater Sheet'!$BM$11:$BM$51, ROW('Cheater Sheet'!$BM$11:$BM$51)-10,""), ROW()-4)),""))</f>
        <v/>
      </c>
      <c r="L8" s="292" t="str" cm="1">
        <f t="array" ref="L8">IF(IFERROR(INDEX('Cheater Sheet'!K11:K51, SMALL(IF("Yes"='Cheater Sheet'!$BM$11:$BM$51, ROW('Cheater Sheet'!$BM$11:$BM$51)-10,""), ROW()-4)),"")="","",IFERROR(INDEX('Cheater Sheet'!K11:K51, SMALL(IF("Yes"='Cheater Sheet'!$BM$11:$BM$51, ROW('Cheater Sheet'!$BM$11:$BM$51)-10,""), ROW()-4)),""))</f>
        <v/>
      </c>
      <c r="M8" s="689" t="str" cm="1">
        <f t="array" ref="M8">IF(IFERROR(INDEX('Cheater Sheet'!L11:L51, SMALL(IF("Yes"='Cheater Sheet'!$BM$11:$BM$51, ROW('Cheater Sheet'!$BM$11:$BM$51)-10,""), ROW()-4)),"")="","",IFERROR(INDEX('Cheater Sheet'!L11:L51, SMALL(IF("Yes"='Cheater Sheet'!$BM$11:$BM$51, ROW('Cheater Sheet'!$BM$11:$BM$51)-10,""), ROW()-4)),""))</f>
        <v/>
      </c>
      <c r="N8" s="292" t="str" cm="1">
        <f t="array" ref="N8">IF(IFERROR(INDEX('Cheater Sheet'!M11:M51, SMALL(IF("Yes"='Cheater Sheet'!$BM$11:$BM$51, ROW('Cheater Sheet'!$BM$11:$BM$51)-10,""), ROW()-4)),"")="","",IFERROR(INDEX('Cheater Sheet'!M11:M51, SMALL(IF("Yes"='Cheater Sheet'!$BM$11:$BM$51, ROW('Cheater Sheet'!$BM$11:$BM$51)-10,""), ROW()-4)),""))</f>
        <v/>
      </c>
      <c r="O8" s="689" t="str" cm="1">
        <f t="array" ref="O8">IF(IFERROR(INDEX('Cheater Sheet'!N11:N51, SMALL(IF("Yes"='Cheater Sheet'!$BM$11:$BM$51, ROW('Cheater Sheet'!$BM$11:$BM$51)-10,""), ROW()-4)),"")="","",IFERROR(INDEX('Cheater Sheet'!N11:N51, SMALL(IF("Yes"='Cheater Sheet'!$BM$11:$BM$51, ROW('Cheater Sheet'!$BM$11:$BM$51)-10,""), ROW()-4)),""))</f>
        <v/>
      </c>
      <c r="P8" s="292" t="str" cm="1">
        <f t="array" ref="P8">IF(IFERROR(INDEX('Cheater Sheet'!O11:O51, SMALL(IF("Yes"='Cheater Sheet'!$BM$11:$BM$51, ROW('Cheater Sheet'!$BM$11:$BM$51)-10,""), ROW()-4)),"")="","",IFERROR(INDEX('Cheater Sheet'!O11:O51, SMALL(IF("Yes"='Cheater Sheet'!$BM$11:$BM$51, ROW('Cheater Sheet'!$BM$11:$BM$51)-10,""), ROW()-4)),""))</f>
        <v/>
      </c>
      <c r="Q8" s="689" t="str" cm="1">
        <f t="array" ref="Q8">IF(IFERROR(INDEX('Cheater Sheet'!P11:P51, SMALL(IF("Yes"='Cheater Sheet'!$BM$11:$BM$51, ROW('Cheater Sheet'!$BM$11:$BM$51)-10,""), ROW()-4)),"")="","",IFERROR(INDEX('Cheater Sheet'!P11:P51, SMALL(IF("Yes"='Cheater Sheet'!$BM$11:$BM$51, ROW('Cheater Sheet'!$BM$11:$BM$51)-10,""), ROW()-4)),""))</f>
        <v/>
      </c>
      <c r="R8" s="292" t="str" cm="1">
        <f t="array" ref="R8">IF(IFERROR(INDEX('Cheater Sheet'!Q11:Q51, SMALL(IF("Yes"='Cheater Sheet'!$BM$11:$BM$51, ROW('Cheater Sheet'!$BM$11:$BM$51)-10,""), ROW()-4)),"")="","",IFERROR(INDEX('Cheater Sheet'!Q11:Q51, SMALL(IF("Yes"='Cheater Sheet'!$BM$11:$BM$51, ROW('Cheater Sheet'!$BM$11:$BM$51)-10,""), ROW()-4)),""))</f>
        <v/>
      </c>
      <c r="S8" s="689" t="str" cm="1">
        <f t="array" ref="S8">IF(IFERROR(INDEX('Cheater Sheet'!R11:R51, SMALL(IF("Yes"='Cheater Sheet'!$BM$11:$BM$51, ROW('Cheater Sheet'!$BM$11:$BM$51)-10,""), ROW()-4)),"")="","",IFERROR(INDEX('Cheater Sheet'!R11:R51, SMALL(IF("Yes"='Cheater Sheet'!$BM$11:$BM$51, ROW('Cheater Sheet'!$BM$11:$BM$51)-10,""), ROW()-4)),""))</f>
        <v/>
      </c>
      <c r="T8" s="292" t="str" cm="1">
        <f t="array" ref="T8">IF(IFERROR(INDEX('Cheater Sheet'!S11:S51, SMALL(IF("Yes"='Cheater Sheet'!$BM$11:$BM$51, ROW('Cheater Sheet'!$BM$11:$BM$51)-10,""), ROW()-4)),"")="","",IFERROR(INDEX('Cheater Sheet'!S11:S51, SMALL(IF("Yes"='Cheater Sheet'!$BM$11:$BM$51, ROW('Cheater Sheet'!$BM$11:$BM$51)-10,""), ROW()-4)),""))</f>
        <v/>
      </c>
      <c r="U8" s="689" t="str" cm="1">
        <f t="array" ref="U8">IF(IFERROR(INDEX('Cheater Sheet'!T11:T51, SMALL(IF("Yes"='Cheater Sheet'!$BM$11:$BM$51, ROW('Cheater Sheet'!$BM$11:$BM$51)-10,""), ROW()-4)),"")="","",IFERROR(INDEX('Cheater Sheet'!T11:T51, SMALL(IF("Yes"='Cheater Sheet'!$BM$11:$BM$51, ROW('Cheater Sheet'!$BM$11:$BM$51)-10,""), ROW()-4)),""))</f>
        <v/>
      </c>
      <c r="V8" s="292" t="str" cm="1">
        <f t="array" ref="V8">IF(IFERROR(INDEX('Cheater Sheet'!U11:U51, SMALL(IF("Yes"='Cheater Sheet'!$BM$11:$BM$51, ROW('Cheater Sheet'!$BM$11:$BM$51)-10,""), ROW()-4)),"")="","",IFERROR(INDEX('Cheater Sheet'!U11:U51, SMALL(IF("Yes"='Cheater Sheet'!$BM$11:$BM$51, ROW('Cheater Sheet'!$BM$11:$BM$51)-10,""), ROW()-4)),""))</f>
        <v/>
      </c>
      <c r="W8" s="689" t="str" cm="1">
        <f t="array" ref="W8">IF(IFERROR(INDEX('Cheater Sheet'!V11:V51, SMALL(IF("Yes"='Cheater Sheet'!$BM$11:$BM$51, ROW('Cheater Sheet'!$BM$11:$BM$51)-10,""), ROW()-4)),"")="","",IFERROR(INDEX('Cheater Sheet'!V11:V51, SMALL(IF("Yes"='Cheater Sheet'!$BM$11:$BM$51, ROW('Cheater Sheet'!$BM$11:$BM$51)-10,""), ROW()-4)),""))</f>
        <v/>
      </c>
      <c r="X8" s="292" t="str" cm="1">
        <f t="array" ref="X8">IF(IFERROR(INDEX('Cheater Sheet'!W11:W51, SMALL(IF("Yes"='Cheater Sheet'!$BM$11:$BM$51, ROW('Cheater Sheet'!$BM$11:$BM$51)-10,""), ROW()-4)),"")="","",IFERROR(INDEX('Cheater Sheet'!W11:W51, SMALL(IF("Yes"='Cheater Sheet'!$BM$11:$BM$51, ROW('Cheater Sheet'!$BM$11:$BM$51)-10,""), ROW()-4)),""))</f>
        <v/>
      </c>
      <c r="Y8" s="689" t="str" cm="1">
        <f t="array" ref="Y8">IF(IFERROR(INDEX('Cheater Sheet'!X11:X51, SMALL(IF("Yes"='Cheater Sheet'!$BM$11:$BM$51, ROW('Cheater Sheet'!$BM$11:$BM$51)-10,""), ROW()-4)),"")="","",IFERROR(INDEX('Cheater Sheet'!X11:X51, SMALL(IF("Yes"='Cheater Sheet'!$BM$11:$BM$51, ROW('Cheater Sheet'!$BM$11:$BM$51)-10,""), ROW()-4)),""))</f>
        <v/>
      </c>
      <c r="Z8" s="292" t="str" cm="1">
        <f t="array" ref="Z8">IF(IFERROR(INDEX('Cheater Sheet'!Y11:Y51, SMALL(IF("Yes"='Cheater Sheet'!$BM$11:$BM$51, ROW('Cheater Sheet'!$BM$11:$BM$51)-10,""), ROW()-4)),"")="","",IFERROR(INDEX('Cheater Sheet'!Y11:Y51, SMALL(IF("Yes"='Cheater Sheet'!$BM$11:$BM$51, ROW('Cheater Sheet'!$BM$11:$BM$51)-10,""), ROW()-4)),""))</f>
        <v/>
      </c>
      <c r="AA8" s="689" t="str" cm="1">
        <f t="array" ref="AA8">IF(IFERROR(INDEX('Cheater Sheet'!Z11:Z51, SMALL(IF("Yes"='Cheater Sheet'!$BM$11:$BM$51, ROW('Cheater Sheet'!$BM$11:$BM$51)-10,""), ROW()-4)),"")="","",IFERROR(INDEX('Cheater Sheet'!Z11:Z51, SMALL(IF("Yes"='Cheater Sheet'!$BM$11:$BM$51, ROW('Cheater Sheet'!$BM$11:$BM$51)-10,""), ROW()-4)),""))</f>
        <v/>
      </c>
      <c r="AB8" s="292" t="str" cm="1">
        <f t="array" ref="AB8">IF(IFERROR(INDEX('Cheater Sheet'!AA11:AA51, SMALL(IF("Yes"='Cheater Sheet'!$BM$11:$BM$51, ROW('Cheater Sheet'!$BM$11:$BM$51)-10,""), ROW()-4)),"")="","",IFERROR(INDEX('Cheater Sheet'!AA11:AA51, SMALL(IF("Yes"='Cheater Sheet'!$BM$11:$BM$51, ROW('Cheater Sheet'!$BM$11:$BM$51)-10,""), ROW()-4)),""))</f>
        <v/>
      </c>
      <c r="AC8" s="689" t="str" cm="1">
        <f t="array" ref="AC8">IF(IFERROR(INDEX('Cheater Sheet'!AB11:AB51, SMALL(IF("Yes"='Cheater Sheet'!$BM$11:$BM$51, ROW('Cheater Sheet'!$BM$11:$BM$51)-10,""), ROW()-4)),"")="","",IFERROR(INDEX('Cheater Sheet'!AB11:AB51, SMALL(IF("Yes"='Cheater Sheet'!$BM$11:$BM$51, ROW('Cheater Sheet'!$BM$11:$BM$51)-10,""), ROW()-4)),""))</f>
        <v/>
      </c>
      <c r="AD8" s="292" t="str" cm="1">
        <f t="array" ref="AD8">IF(IFERROR(INDEX('Cheater Sheet'!AC11:AC51, SMALL(IF("Yes"='Cheater Sheet'!$BM$11:$BM$51, ROW('Cheater Sheet'!$BM$11:$BM$51)-10,""), ROW()-4)),"")="","",IFERROR(INDEX('Cheater Sheet'!AC11:AC51, SMALL(IF("Yes"='Cheater Sheet'!$BM$11:$BM$51, ROW('Cheater Sheet'!$BM$11:$BM$51)-10,""), ROW()-4)),""))</f>
        <v/>
      </c>
      <c r="AE8" s="689" t="str" cm="1">
        <f t="array" ref="AE8">IF(IFERROR(INDEX('Cheater Sheet'!AD11:AD51, SMALL(IF("Yes"='Cheater Sheet'!$BM$11:$BM$51, ROW('Cheater Sheet'!$BM$11:$BM$51)-10,""), ROW()-4)),"")="","",IFERROR(INDEX('Cheater Sheet'!AD11:AD51, SMALL(IF("Yes"='Cheater Sheet'!$BM$11:$BM$51, ROW('Cheater Sheet'!$BM$11:$BM$51)-10,""), ROW()-4)),""))</f>
        <v/>
      </c>
      <c r="AF8" s="292" t="str" cm="1">
        <f t="array" ref="AF8">IF(IFERROR(INDEX('Cheater Sheet'!AE11:AE51, SMALL(IF("Yes"='Cheater Sheet'!$BM$11:$BM$51, ROW('Cheater Sheet'!$BM$11:$BM$51)-10,""), ROW()-4)),"")="","",IFERROR(INDEX('Cheater Sheet'!AE11:AE51, SMALL(IF("Yes"='Cheater Sheet'!$BM$11:$BM$51, ROW('Cheater Sheet'!$BM$11:$BM$51)-10,""), ROW()-4)),""))</f>
        <v/>
      </c>
      <c r="AG8" s="689" t="str" cm="1">
        <f t="array" ref="AG8">IF(IFERROR(INDEX('Cheater Sheet'!AF11:AF51, SMALL(IF("Yes"='Cheater Sheet'!$BM$11:$BM$51, ROW('Cheater Sheet'!$BM$11:$BM$51)-10,""), ROW()-4)),"")="","",IFERROR(INDEX('Cheater Sheet'!AF11:AF51, SMALL(IF("Yes"='Cheater Sheet'!$BM$11:$BM$51, ROW('Cheater Sheet'!$BM$11:$BM$51)-10,""), ROW()-4)),""))</f>
        <v/>
      </c>
      <c r="AH8" s="292" t="str" cm="1">
        <f t="array" ref="AH8">IF(IFERROR(INDEX('Cheater Sheet'!AG11:AG51, SMALL(IF("Yes"='Cheater Sheet'!$BM$11:$BM$51, ROW('Cheater Sheet'!$BM$11:$BM$51)-10,""), ROW()-4)),"")="","",IFERROR(INDEX('Cheater Sheet'!AG11:AG51, SMALL(IF("Yes"='Cheater Sheet'!$BM$11:$BM$51, ROW('Cheater Sheet'!$BM$11:$BM$51)-10,""), ROW()-4)),""))</f>
        <v/>
      </c>
      <c r="AI8" s="689" t="str" cm="1">
        <f t="array" ref="AI8">IF(IFERROR(INDEX('Cheater Sheet'!AH11:AH51, SMALL(IF("Yes"='Cheater Sheet'!$BM$11:$BM$51, ROW('Cheater Sheet'!$BM$11:$BM$51)-10,""), ROW()-4)),"")="","",IFERROR(INDEX('Cheater Sheet'!AH11:AH51, SMALL(IF("Yes"='Cheater Sheet'!$BM$11:$BM$51, ROW('Cheater Sheet'!$BM$11:$BM$51)-10,""), ROW()-4)),""))</f>
        <v/>
      </c>
      <c r="AJ8" s="292" t="str" cm="1">
        <f t="array" ref="AJ8">IF(IFERROR(INDEX('Cheater Sheet'!AI11:AI51, SMALL(IF("Yes"='Cheater Sheet'!$BM$11:$BM$51, ROW('Cheater Sheet'!$BM$11:$BM$51)-10,""), ROW()-4)),"")="","",IFERROR(INDEX('Cheater Sheet'!AI11:AI51, SMALL(IF("Yes"='Cheater Sheet'!$BM$11:$BM$51, ROW('Cheater Sheet'!$BM$11:$BM$51)-10,""), ROW()-4)),""))</f>
        <v/>
      </c>
      <c r="AK8" s="689" t="str" cm="1">
        <f t="array" ref="AK8">IF(IFERROR(INDEX('Cheater Sheet'!AJ11:AJ51, SMALL(IF("Yes"='Cheater Sheet'!$BM$11:$BM$51, ROW('Cheater Sheet'!$BM$11:$BM$51)-10,""), ROW()-4)),"")="","",IFERROR(INDEX('Cheater Sheet'!AJ11:AJ51, SMALL(IF("Yes"='Cheater Sheet'!$BM$11:$BM$51, ROW('Cheater Sheet'!$BM$11:$BM$51)-10,""), ROW()-4)),""))</f>
        <v/>
      </c>
      <c r="AL8" s="292" t="str" cm="1">
        <f t="array" ref="AL8">IF(IFERROR(INDEX('Cheater Sheet'!AK11:AK51, SMALL(IF("Yes"='Cheater Sheet'!$BM$11:$BM$51, ROW('Cheater Sheet'!$BM$11:$BM$51)-10,""), ROW()-4)),"")="","",IFERROR(INDEX('Cheater Sheet'!AK11:AK51, SMALL(IF("Yes"='Cheater Sheet'!$BM$11:$BM$51, ROW('Cheater Sheet'!$BM$11:$BM$51)-10,""), ROW()-4)),""))</f>
        <v/>
      </c>
      <c r="AM8" s="689" t="str" cm="1">
        <f t="array" ref="AM8">IF(IFERROR(INDEX('Cheater Sheet'!AL11:AL51, SMALL(IF("Yes"='Cheater Sheet'!$BM$11:$BM$51, ROW('Cheater Sheet'!$BM$11:$BM$51)-10,""), ROW()-4)),"")="","",IFERROR(INDEX('Cheater Sheet'!AL11:AL51, SMALL(IF("Yes"='Cheater Sheet'!$BM$11:$BM$51, ROW('Cheater Sheet'!$BM$11:$BM$51)-10,""), ROW()-4)),""))</f>
        <v/>
      </c>
      <c r="AN8" s="292" t="str" cm="1">
        <f t="array" ref="AN8">IF(IFERROR(INDEX('Cheater Sheet'!AM11:AM51, SMALL(IF("Yes"='Cheater Sheet'!$BM$11:$BM$51, ROW('Cheater Sheet'!$BM$11:$BM$51)-10,""), ROW()-4)),"")="","",IFERROR(INDEX('Cheater Sheet'!AM11:AM51, SMALL(IF("Yes"='Cheater Sheet'!$BM$11:$BM$51, ROW('Cheater Sheet'!$BM$11:$BM$51)-10,""), ROW()-4)),""))</f>
        <v/>
      </c>
      <c r="AO8" s="689" t="str" cm="1">
        <f t="array" ref="AO8">IF(IFERROR(INDEX('Cheater Sheet'!AN11:AN51, SMALL(IF("Yes"='Cheater Sheet'!$BM$11:$BM$51, ROW('Cheater Sheet'!$BM$11:$BM$51)-10,""), ROW()-4)),"")="","",IFERROR(INDEX('Cheater Sheet'!AN11:AN51, SMALL(IF("Yes"='Cheater Sheet'!$BM$11:$BM$51, ROW('Cheater Sheet'!$BM$11:$BM$51)-10,""), ROW()-4)),""))</f>
        <v/>
      </c>
      <c r="AP8" s="292" t="str" cm="1">
        <f t="array" ref="AP8">IF(IFERROR(INDEX('Cheater Sheet'!AO11:AO51, SMALL(IF("Yes"='Cheater Sheet'!$BM$11:$BM$51, ROW('Cheater Sheet'!$BM$11:$BM$51)-10,""), ROW()-4)),"")="","",IFERROR(INDEX('Cheater Sheet'!AO11:AO51, SMALL(IF("Yes"='Cheater Sheet'!$BM$11:$BM$51, ROW('Cheater Sheet'!$BM$11:$BM$51)-10,""), ROW()-4)),""))</f>
        <v/>
      </c>
      <c r="AQ8" s="689" t="str" cm="1">
        <f t="array" ref="AQ8">IF(IFERROR(INDEX('Cheater Sheet'!AP11:AP51, SMALL(IF("Yes"='Cheater Sheet'!$BM$11:$BM$51, ROW('Cheater Sheet'!$BM$11:$BM$51)-10,""), ROW()-4)),"")="","",IFERROR(INDEX('Cheater Sheet'!AP11:AP51, SMALL(IF("Yes"='Cheater Sheet'!$BM$11:$BM$51, ROW('Cheater Sheet'!$BM$11:$BM$51)-10,""), ROW()-4)),""))</f>
        <v/>
      </c>
      <c r="AR8" s="292" t="str" cm="1">
        <f t="array" ref="AR8">IF(IFERROR(INDEX('Cheater Sheet'!AQ11:AQ51, SMALL(IF("Yes"='Cheater Sheet'!$BM$11:$BM$51, ROW('Cheater Sheet'!$BM$11:$BM$51)-10,""), ROW()-4)),"")="","",IFERROR(INDEX('Cheater Sheet'!AQ11:AQ51, SMALL(IF("Yes"='Cheater Sheet'!$BM$11:$BM$51, ROW('Cheater Sheet'!$BM$11:$BM$51)-10,""), ROW()-4)),""))</f>
        <v/>
      </c>
      <c r="AS8" s="689" t="str" cm="1">
        <f t="array" ref="AS8">IF(IFERROR(INDEX('Cheater Sheet'!AR11:AR51, SMALL(IF("Yes"='Cheater Sheet'!$BM$11:$BM$51, ROW('Cheater Sheet'!$BM$11:$BM$51)-10,""), ROW()-4)),"")="","",IFERROR(INDEX('Cheater Sheet'!AR11:AR51, SMALL(IF("Yes"='Cheater Sheet'!$BM$11:$BM$51, ROW('Cheater Sheet'!$BM$11:$BM$51)-10,""), ROW()-4)),""))</f>
        <v/>
      </c>
      <c r="AT8" s="292" t="str" cm="1">
        <f t="array" ref="AT8">IF(IFERROR(INDEX('Cheater Sheet'!AS11:AS51, SMALL(IF("Yes"='Cheater Sheet'!$BM$11:$BM$51, ROW('Cheater Sheet'!$BM$11:$BM$51)-10,""), ROW()-4)),"")="","",IFERROR(INDEX('Cheater Sheet'!AS11:AS51, SMALL(IF("Yes"='Cheater Sheet'!$BM$11:$BM$51, ROW('Cheater Sheet'!$BM$11:$BM$51)-10,""), ROW()-4)),""))</f>
        <v/>
      </c>
      <c r="AU8" s="689" t="str" cm="1">
        <f t="array" ref="AU8">IF(IFERROR(INDEX('Cheater Sheet'!AT11:AT51, SMALL(IF("Yes"='Cheater Sheet'!$BM$11:$BM$51, ROW('Cheater Sheet'!$BM$11:$BM$51)-10,""), ROW()-4)),"")="","",IFERROR(INDEX('Cheater Sheet'!AT11:AT51, SMALL(IF("Yes"='Cheater Sheet'!$BM$11:$BM$51, ROW('Cheater Sheet'!$BM$11:$BM$51)-10,""), ROW()-4)),""))</f>
        <v/>
      </c>
      <c r="AV8" s="292" t="str" cm="1">
        <f t="array" ref="AV8">IF(IFERROR(INDEX('Cheater Sheet'!AU11:AU51, SMALL(IF("Yes"='Cheater Sheet'!$BM$11:$BM$51, ROW('Cheater Sheet'!$BM$11:$BM$51)-10,""), ROW()-4)),"")="","",IFERROR(INDEX('Cheater Sheet'!AU11:AU51, SMALL(IF("Yes"='Cheater Sheet'!$BM$11:$BM$51, ROW('Cheater Sheet'!$BM$11:$BM$51)-10,""), ROW()-4)),""))</f>
        <v/>
      </c>
      <c r="AW8" s="689" t="str" cm="1">
        <f t="array" ref="AW8">IF(IFERROR(INDEX('Cheater Sheet'!AV11:AV51, SMALL(IF("Yes"='Cheater Sheet'!$BM$11:$BM$51, ROW('Cheater Sheet'!$BM$11:$BM$51)-10,""), ROW()-4)),"")="","",IFERROR(INDEX('Cheater Sheet'!AV11:AV51, SMALL(IF("Yes"='Cheater Sheet'!$BM$11:$BM$51, ROW('Cheater Sheet'!$BM$11:$BM$51)-10,""), ROW()-4)),""))</f>
        <v/>
      </c>
      <c r="AX8" s="292" t="str" cm="1">
        <f t="array" ref="AX8">IF(IFERROR(INDEX('Cheater Sheet'!AW11:AW51, SMALL(IF("Yes"='Cheater Sheet'!$BM$11:$BM$51, ROW('Cheater Sheet'!$BM$11:$BM$51)-10,""), ROW()-4)),"")="","",IFERROR(INDEX('Cheater Sheet'!AW11:AW51, SMALL(IF("Yes"='Cheater Sheet'!$BM$11:$BM$51, ROW('Cheater Sheet'!$BM$11:$BM$51)-10,""), ROW()-4)),""))</f>
        <v/>
      </c>
      <c r="AY8" s="689" t="str" cm="1">
        <f t="array" ref="AY8">IF(IFERROR(INDEX('Cheater Sheet'!AX11:AX51, SMALL(IF("Yes"='Cheater Sheet'!$BM$11:$BM$51, ROW('Cheater Sheet'!$BM$11:$BM$51)-10,""), ROW()-4)),"")="","",IFERROR(INDEX('Cheater Sheet'!AX11:AX51, SMALL(IF("Yes"='Cheater Sheet'!$BM$11:$BM$51, ROW('Cheater Sheet'!$BM$11:$BM$51)-10,""), ROW()-4)),""))</f>
        <v/>
      </c>
      <c r="AZ8" s="292" t="str" cm="1">
        <f t="array" ref="AZ8">IF(IFERROR(INDEX('Cheater Sheet'!AY11:AY51, SMALL(IF("Yes"='Cheater Sheet'!$BM$11:$BM$51, ROW('Cheater Sheet'!$BM$11:$BM$51)-10,""), ROW()-4)),"")="","",IFERROR(INDEX('Cheater Sheet'!AY11:AY51, SMALL(IF("Yes"='Cheater Sheet'!$BM$11:$BM$51, ROW('Cheater Sheet'!$BM$11:$BM$51)-10,""), ROW()-4)),""))</f>
        <v/>
      </c>
      <c r="BA8" s="689" t="str" cm="1">
        <f t="array" ref="BA8">IF(IFERROR(INDEX('Cheater Sheet'!AZ11:AZ51, SMALL(IF("Yes"='Cheater Sheet'!$BM$11:$BM$51, ROW('Cheater Sheet'!$BM$11:$BM$51)-10,""), ROW()-4)),"")="","",IFERROR(INDEX('Cheater Sheet'!AZ11:AZ51, SMALL(IF("Yes"='Cheater Sheet'!$BM$11:$BM$51, ROW('Cheater Sheet'!$BM$11:$BM$51)-10,""), ROW()-4)),""))</f>
        <v/>
      </c>
      <c r="BB8" s="292" t="str" cm="1">
        <f t="array" ref="BB8">IF(IFERROR(INDEX('Cheater Sheet'!BA11:BA51, SMALL(IF("Yes"='Cheater Sheet'!$BM$11:$BM$51, ROW('Cheater Sheet'!$BM$11:$BM$51)-10,""), ROW()-4)),"")="","",IFERROR(INDEX('Cheater Sheet'!BA11:BA51, SMALL(IF("Yes"='Cheater Sheet'!$BM$11:$BM$51, ROW('Cheater Sheet'!$BM$11:$BM$51)-10,""), ROW()-4)),""))</f>
        <v/>
      </c>
      <c r="BC8" s="689" t="str" cm="1">
        <f t="array" ref="BC8">IF(IFERROR(INDEX('Cheater Sheet'!BB11:BB51, SMALL(IF("Yes"='Cheater Sheet'!$BM$11:$BM$51, ROW('Cheater Sheet'!$BM$11:$BM$51)-10,""), ROW()-4)),"")="","",IFERROR(INDEX('Cheater Sheet'!BB11:BB51, SMALL(IF("Yes"='Cheater Sheet'!$BM$11:$BM$51, ROW('Cheater Sheet'!$BM$11:$BM$51)-10,""), ROW()-4)),""))</f>
        <v/>
      </c>
      <c r="BD8" s="292" t="str" cm="1">
        <f t="array" ref="BD8">IF(IFERROR(INDEX('Cheater Sheet'!BC11:BC51, SMALL(IF("Yes"='Cheater Sheet'!$BM$11:$BM$51, ROW('Cheater Sheet'!$BM$11:$BM$51)-10,""), ROW()-4)),"")="","",IFERROR(INDEX('Cheater Sheet'!BC11:BC51, SMALL(IF("Yes"='Cheater Sheet'!$BM$11:$BM$51, ROW('Cheater Sheet'!$BM$11:$BM$51)-10,""), ROW()-4)),""))</f>
        <v/>
      </c>
      <c r="BE8" s="689" t="str" cm="1">
        <f t="array" ref="BE8">IF(IFERROR(INDEX('Cheater Sheet'!BD11:BD51, SMALL(IF("Yes"='Cheater Sheet'!$BM$11:$BM$51, ROW('Cheater Sheet'!$BM$11:$BM$51)-10,""), ROW()-4)),"")="","",IFERROR(INDEX('Cheater Sheet'!BD11:BD51, SMALL(IF("Yes"='Cheater Sheet'!$BM$11:$BM$51, ROW('Cheater Sheet'!$BM$11:$BM$51)-10,""), ROW()-4)),""))</f>
        <v/>
      </c>
      <c r="BF8" s="292" t="str" cm="1">
        <f t="array" ref="BF8">IF(IFERROR(INDEX('Cheater Sheet'!BE11:BE51, SMALL(IF("Yes"='Cheater Sheet'!$BM$11:$BM$51, ROW('Cheater Sheet'!$BM$11:$BM$51)-10,""), ROW()-4)),"")="","",IFERROR(INDEX('Cheater Sheet'!BE11:BE51, SMALL(IF("Yes"='Cheater Sheet'!$BM$11:$BM$51, ROW('Cheater Sheet'!$BM$11:$BM$51)-10,""), ROW()-4)),""))</f>
        <v/>
      </c>
      <c r="BG8" s="689" t="str" cm="1">
        <f t="array" ref="BG8">IF(IFERROR(INDEX('Cheater Sheet'!BF11:BF51, SMALL(IF("Yes"='Cheater Sheet'!$BM$11:$BM$51, ROW('Cheater Sheet'!$BM$11:$BM$51)-10,""), ROW()-4)),"")="","",IFERROR(INDEX('Cheater Sheet'!BF11:BF51, SMALL(IF("Yes"='Cheater Sheet'!$BM$11:$BM$51, ROW('Cheater Sheet'!$BM$11:$BM$51)-10,""), ROW()-4)),""))</f>
        <v/>
      </c>
      <c r="BH8" s="292" t="str" cm="1">
        <f t="array" ref="BH8">IF(IFERROR(INDEX('Cheater Sheet'!BG11:BG51, SMALL(IF("Yes"='Cheater Sheet'!$BM$11:$BM$51, ROW('Cheater Sheet'!$BM$11:$BM$51)-10,""), ROW()-4)),"")="","",IFERROR(INDEX('Cheater Sheet'!BG11:BG51, SMALL(IF("Yes"='Cheater Sheet'!$BM$11:$BM$51, ROW('Cheater Sheet'!$BM$11:$BM$51)-10,""), ROW()-4)),""))</f>
        <v/>
      </c>
      <c r="BI8" s="689" t="str" cm="1">
        <f t="array" ref="BI8">IF(IFERROR(INDEX('Cheater Sheet'!BH11:BH51, SMALL(IF("Yes"='Cheater Sheet'!$BM$11:$BM$51, ROW('Cheater Sheet'!$BM$11:$BM$51)-10,""), ROW()-4)),"")="","",IFERROR(INDEX('Cheater Sheet'!BH11:BH51, SMALL(IF("Yes"='Cheater Sheet'!$BM$11:$BM$51, ROW('Cheater Sheet'!$BM$11:$BM$51)-10,""), ROW()-4)),""))</f>
        <v/>
      </c>
      <c r="BJ8" s="292" t="str" cm="1">
        <f t="array" ref="BJ8">IF(IFERROR(INDEX('Cheater Sheet'!BI11:BI51, SMALL(IF("Yes"='Cheater Sheet'!$BM$11:$BM$51, ROW('Cheater Sheet'!$BM$11:$BM$51)-10,""), ROW()-4)),"")="","",IFERROR(INDEX('Cheater Sheet'!BI11:BI51, SMALL(IF("Yes"='Cheater Sheet'!$BM$11:$BM$51, ROW('Cheater Sheet'!$BM$11:$BM$51)-10,""), ROW()-4)),""))</f>
        <v/>
      </c>
      <c r="BK8" s="689" t="str" cm="1">
        <f t="array" ref="BK8">IF(IFERROR(INDEX('Cheater Sheet'!BJ11:BJ51, SMALL(IF("Yes"='Cheater Sheet'!$BM$11:$BM$51, ROW('Cheater Sheet'!$BM$11:$BM$51)-10,""), ROW()-4)),"")="","",IFERROR(INDEX('Cheater Sheet'!BJ11:BJ51, SMALL(IF("Yes"='Cheater Sheet'!$BM$11:$BM$51, ROW('Cheater Sheet'!$BM$11:$BM$51)-10,""), ROW()-4)),""))</f>
        <v/>
      </c>
      <c r="BL8" s="101"/>
    </row>
    <row r="9" spans="1:64" x14ac:dyDescent="0.2">
      <c r="A9" s="765">
        <f t="shared" si="0"/>
        <v>0</v>
      </c>
      <c r="C9" s="143" t="str" cm="1">
        <f t="array" ref="C9">IFERROR(INDEX('Cheater Sheet'!$B$11:$B$51, SMALL(IF("Yes"='Cheater Sheet'!$BM$11:$BM$51, ROW('Cheater Sheet'!$BM$11:$BM$51)-10,""), ROW()-4)),"")</f>
        <v/>
      </c>
      <c r="D9" s="292" t="str" cm="1">
        <f t="array" ref="D9">IF(IFERROR(INDEX('Cheater Sheet'!C11:C51, SMALL(IF("Yes"='Cheater Sheet'!$BM$11:$BM$51, ROW('Cheater Sheet'!$BM$11:$BM$51)-10,""), ROW()-4)),"")="","",IFERROR(INDEX('Cheater Sheet'!C11:C51, SMALL(IF("Yes"='Cheater Sheet'!$BM$11:$BM$51, ROW('Cheater Sheet'!$BM$11:$BM$51)-10,""), ROW()-4)),""))</f>
        <v/>
      </c>
      <c r="E9" s="689" t="str" cm="1">
        <f t="array" ref="E9">IF(IFERROR(INDEX('Cheater Sheet'!D11:D51, SMALL(IF("Yes"='Cheater Sheet'!$BM$11:$BM$51, ROW('Cheater Sheet'!$BM$11:$BM$51)-10,""), ROW()-4)),"")="","",IFERROR(INDEX('Cheater Sheet'!D11:D51, SMALL(IF("Yes"='Cheater Sheet'!$BM$11:$BM$51, ROW('Cheater Sheet'!$BM$11:$BM$51)-10,""), ROW()-4)),""))</f>
        <v/>
      </c>
      <c r="F9" s="292" t="str" cm="1">
        <f t="array" ref="F9">IF(IFERROR(INDEX('Cheater Sheet'!E11:E51, SMALL(IF("Yes"='Cheater Sheet'!$BM$11:$BM$51, ROW('Cheater Sheet'!$BM$11:$BM$51)-10,""), ROW()-4)),"")="","",IFERROR(INDEX('Cheater Sheet'!E11:E51, SMALL(IF("Yes"='Cheater Sheet'!$BM$11:$BM$51, ROW('Cheater Sheet'!$BM$11:$BM$51)-10,""), ROW()-4)),""))</f>
        <v/>
      </c>
      <c r="G9" s="689" t="str" cm="1">
        <f t="array" ref="G9">IF(IFERROR(INDEX('Cheater Sheet'!F11:F51, SMALL(IF("Yes"='Cheater Sheet'!$BM$11:$BM$51, ROW('Cheater Sheet'!$BM$11:$BM$51)-10,""), ROW()-4)),"")="","",IFERROR(INDEX('Cheater Sheet'!F11:F51, SMALL(IF("Yes"='Cheater Sheet'!$BM$11:$BM$51, ROW('Cheater Sheet'!$BM$11:$BM$51)-10,""), ROW()-4)),""))</f>
        <v/>
      </c>
      <c r="H9" s="292" t="str" cm="1">
        <f t="array" ref="H9">IF(IFERROR(INDEX('Cheater Sheet'!G11:G51, SMALL(IF("Yes"='Cheater Sheet'!$BM$11:$BM$51, ROW('Cheater Sheet'!$BM$11:$BM$51)-10,""), ROW()-4)),"")="","",IFERROR(INDEX('Cheater Sheet'!G11:G51, SMALL(IF("Yes"='Cheater Sheet'!$BM$11:$BM$51, ROW('Cheater Sheet'!$BM$11:$BM$51)-10,""), ROW()-4)),""))</f>
        <v/>
      </c>
      <c r="I9" s="689" t="str" cm="1">
        <f t="array" ref="I9">IF(IFERROR(INDEX('Cheater Sheet'!H11:H51, SMALL(IF("Yes"='Cheater Sheet'!$BM$11:$BM$51, ROW('Cheater Sheet'!$BM$11:$BM$51)-10,""), ROW()-4)),"")="","",IFERROR(INDEX('Cheater Sheet'!H11:H51, SMALL(IF("Yes"='Cheater Sheet'!$BM$11:$BM$51, ROW('Cheater Sheet'!$BM$11:$BM$51)-10,""), ROW()-4)),""))</f>
        <v/>
      </c>
      <c r="J9" s="292" t="str" cm="1">
        <f t="array" ref="J9">IF(IFERROR(INDEX('Cheater Sheet'!I11:I51, SMALL(IF("Yes"='Cheater Sheet'!$BM$11:$BM$51, ROW('Cheater Sheet'!$BM$11:$BM$51)-10,""), ROW()-4)),"")="","",IFERROR(INDEX('Cheater Sheet'!I11:I51, SMALL(IF("Yes"='Cheater Sheet'!$BM$11:$BM$51, ROW('Cheater Sheet'!$BM$11:$BM$51)-10,""), ROW()-4)),""))</f>
        <v/>
      </c>
      <c r="K9" s="689" t="str" cm="1">
        <f t="array" ref="K9">IF(IFERROR(INDEX('Cheater Sheet'!J11:J51, SMALL(IF("Yes"='Cheater Sheet'!$BM$11:$BM$51, ROW('Cheater Sheet'!$BM$11:$BM$51)-10,""), ROW()-4)),"")="","",IFERROR(INDEX('Cheater Sheet'!J11:J51, SMALL(IF("Yes"='Cheater Sheet'!$BM$11:$BM$51, ROW('Cheater Sheet'!$BM$11:$BM$51)-10,""), ROW()-4)),""))</f>
        <v/>
      </c>
      <c r="L9" s="292" t="str" cm="1">
        <f t="array" ref="L9">IF(IFERROR(INDEX('Cheater Sheet'!K11:K51, SMALL(IF("Yes"='Cheater Sheet'!$BM$11:$BM$51, ROW('Cheater Sheet'!$BM$11:$BM$51)-10,""), ROW()-4)),"")="","",IFERROR(INDEX('Cheater Sheet'!K11:K51, SMALL(IF("Yes"='Cheater Sheet'!$BM$11:$BM$51, ROW('Cheater Sheet'!$BM$11:$BM$51)-10,""), ROW()-4)),""))</f>
        <v/>
      </c>
      <c r="M9" s="689" t="str" cm="1">
        <f t="array" ref="M9">IF(IFERROR(INDEX('Cheater Sheet'!L11:L51, SMALL(IF("Yes"='Cheater Sheet'!$BM$11:$BM$51, ROW('Cheater Sheet'!$BM$11:$BM$51)-10,""), ROW()-4)),"")="","",IFERROR(INDEX('Cheater Sheet'!L11:L51, SMALL(IF("Yes"='Cheater Sheet'!$BM$11:$BM$51, ROW('Cheater Sheet'!$BM$11:$BM$51)-10,""), ROW()-4)),""))</f>
        <v/>
      </c>
      <c r="N9" s="292" t="str" cm="1">
        <f t="array" ref="N9">IF(IFERROR(INDEX('Cheater Sheet'!M11:M51, SMALL(IF("Yes"='Cheater Sheet'!$BM$11:$BM$51, ROW('Cheater Sheet'!$BM$11:$BM$51)-10,""), ROW()-4)),"")="","",IFERROR(INDEX('Cheater Sheet'!M11:M51, SMALL(IF("Yes"='Cheater Sheet'!$BM$11:$BM$51, ROW('Cheater Sheet'!$BM$11:$BM$51)-10,""), ROW()-4)),""))</f>
        <v/>
      </c>
      <c r="O9" s="689" t="str" cm="1">
        <f t="array" ref="O9">IF(IFERROR(INDEX('Cheater Sheet'!N11:N51, SMALL(IF("Yes"='Cheater Sheet'!$BM$11:$BM$51, ROW('Cheater Sheet'!$BM$11:$BM$51)-10,""), ROW()-4)),"")="","",IFERROR(INDEX('Cheater Sheet'!N11:N51, SMALL(IF("Yes"='Cheater Sheet'!$BM$11:$BM$51, ROW('Cheater Sheet'!$BM$11:$BM$51)-10,""), ROW()-4)),""))</f>
        <v/>
      </c>
      <c r="P9" s="292" t="str" cm="1">
        <f t="array" ref="P9">IF(IFERROR(INDEX('Cheater Sheet'!O11:O51, SMALL(IF("Yes"='Cheater Sheet'!$BM$11:$BM$51, ROW('Cheater Sheet'!$BM$11:$BM$51)-10,""), ROW()-4)),"")="","",IFERROR(INDEX('Cheater Sheet'!O11:O51, SMALL(IF("Yes"='Cheater Sheet'!$BM$11:$BM$51, ROW('Cheater Sheet'!$BM$11:$BM$51)-10,""), ROW()-4)),""))</f>
        <v/>
      </c>
      <c r="Q9" s="689" t="str" cm="1">
        <f t="array" ref="Q9">IF(IFERROR(INDEX('Cheater Sheet'!P11:P51, SMALL(IF("Yes"='Cheater Sheet'!$BM$11:$BM$51, ROW('Cheater Sheet'!$BM$11:$BM$51)-10,""), ROW()-4)),"")="","",IFERROR(INDEX('Cheater Sheet'!P11:P51, SMALL(IF("Yes"='Cheater Sheet'!$BM$11:$BM$51, ROW('Cheater Sheet'!$BM$11:$BM$51)-10,""), ROW()-4)),""))</f>
        <v/>
      </c>
      <c r="R9" s="292" t="str" cm="1">
        <f t="array" ref="R9">IF(IFERROR(INDEX('Cheater Sheet'!Q11:Q51, SMALL(IF("Yes"='Cheater Sheet'!$BM$11:$BM$51, ROW('Cheater Sheet'!$BM$11:$BM$51)-10,""), ROW()-4)),"")="","",IFERROR(INDEX('Cheater Sheet'!Q11:Q51, SMALL(IF("Yes"='Cheater Sheet'!$BM$11:$BM$51, ROW('Cheater Sheet'!$BM$11:$BM$51)-10,""), ROW()-4)),""))</f>
        <v/>
      </c>
      <c r="S9" s="689" t="str" cm="1">
        <f t="array" ref="S9">IF(IFERROR(INDEX('Cheater Sheet'!R11:R51, SMALL(IF("Yes"='Cheater Sheet'!$BM$11:$BM$51, ROW('Cheater Sheet'!$BM$11:$BM$51)-10,""), ROW()-4)),"")="","",IFERROR(INDEX('Cheater Sheet'!R11:R51, SMALL(IF("Yes"='Cheater Sheet'!$BM$11:$BM$51, ROW('Cheater Sheet'!$BM$11:$BM$51)-10,""), ROW()-4)),""))</f>
        <v/>
      </c>
      <c r="T9" s="292" t="str" cm="1">
        <f t="array" ref="T9">IF(IFERROR(INDEX('Cheater Sheet'!S11:S51, SMALL(IF("Yes"='Cheater Sheet'!$BM$11:$BM$51, ROW('Cheater Sheet'!$BM$11:$BM$51)-10,""), ROW()-4)),"")="","",IFERROR(INDEX('Cheater Sheet'!S11:S51, SMALL(IF("Yes"='Cheater Sheet'!$BM$11:$BM$51, ROW('Cheater Sheet'!$BM$11:$BM$51)-10,""), ROW()-4)),""))</f>
        <v/>
      </c>
      <c r="U9" s="689" t="str" cm="1">
        <f t="array" ref="U9">IF(IFERROR(INDEX('Cheater Sheet'!T11:T51, SMALL(IF("Yes"='Cheater Sheet'!$BM$11:$BM$51, ROW('Cheater Sheet'!$BM$11:$BM$51)-10,""), ROW()-4)),"")="","",IFERROR(INDEX('Cheater Sheet'!T11:T51, SMALL(IF("Yes"='Cheater Sheet'!$BM$11:$BM$51, ROW('Cheater Sheet'!$BM$11:$BM$51)-10,""), ROW()-4)),""))</f>
        <v/>
      </c>
      <c r="V9" s="292" t="str" cm="1">
        <f t="array" ref="V9">IF(IFERROR(INDEX('Cheater Sheet'!U11:U51, SMALL(IF("Yes"='Cheater Sheet'!$BM$11:$BM$51, ROW('Cheater Sheet'!$BM$11:$BM$51)-10,""), ROW()-4)),"")="","",IFERROR(INDEX('Cheater Sheet'!U11:U51, SMALL(IF("Yes"='Cheater Sheet'!$BM$11:$BM$51, ROW('Cheater Sheet'!$BM$11:$BM$51)-10,""), ROW()-4)),""))</f>
        <v/>
      </c>
      <c r="W9" s="689" t="str" cm="1">
        <f t="array" ref="W9">IF(IFERROR(INDEX('Cheater Sheet'!V11:V51, SMALL(IF("Yes"='Cheater Sheet'!$BM$11:$BM$51, ROW('Cheater Sheet'!$BM$11:$BM$51)-10,""), ROW()-4)),"")="","",IFERROR(INDEX('Cheater Sheet'!V11:V51, SMALL(IF("Yes"='Cheater Sheet'!$BM$11:$BM$51, ROW('Cheater Sheet'!$BM$11:$BM$51)-10,""), ROW()-4)),""))</f>
        <v/>
      </c>
      <c r="X9" s="292" t="str" cm="1">
        <f t="array" ref="X9">IF(IFERROR(INDEX('Cheater Sheet'!W11:W51, SMALL(IF("Yes"='Cheater Sheet'!$BM$11:$BM$51, ROW('Cheater Sheet'!$BM$11:$BM$51)-10,""), ROW()-4)),"")="","",IFERROR(INDEX('Cheater Sheet'!W11:W51, SMALL(IF("Yes"='Cheater Sheet'!$BM$11:$BM$51, ROW('Cheater Sheet'!$BM$11:$BM$51)-10,""), ROW()-4)),""))</f>
        <v/>
      </c>
      <c r="Y9" s="689" t="str" cm="1">
        <f t="array" ref="Y9">IF(IFERROR(INDEX('Cheater Sheet'!X11:X51, SMALL(IF("Yes"='Cheater Sheet'!$BM$11:$BM$51, ROW('Cheater Sheet'!$BM$11:$BM$51)-10,""), ROW()-4)),"")="","",IFERROR(INDEX('Cheater Sheet'!X11:X51, SMALL(IF("Yes"='Cheater Sheet'!$BM$11:$BM$51, ROW('Cheater Sheet'!$BM$11:$BM$51)-10,""), ROW()-4)),""))</f>
        <v/>
      </c>
      <c r="Z9" s="292" t="str" cm="1">
        <f t="array" ref="Z9">IF(IFERROR(INDEX('Cheater Sheet'!Y11:Y51, SMALL(IF("Yes"='Cheater Sheet'!$BM$11:$BM$51, ROW('Cheater Sheet'!$BM$11:$BM$51)-10,""), ROW()-4)),"")="","",IFERROR(INDEX('Cheater Sheet'!Y11:Y51, SMALL(IF("Yes"='Cheater Sheet'!$BM$11:$BM$51, ROW('Cheater Sheet'!$BM$11:$BM$51)-10,""), ROW()-4)),""))</f>
        <v/>
      </c>
      <c r="AA9" s="689" t="str" cm="1">
        <f t="array" ref="AA9">IF(IFERROR(INDEX('Cheater Sheet'!Z11:Z51, SMALL(IF("Yes"='Cheater Sheet'!$BM$11:$BM$51, ROW('Cheater Sheet'!$BM$11:$BM$51)-10,""), ROW()-4)),"")="","",IFERROR(INDEX('Cheater Sheet'!Z11:Z51, SMALL(IF("Yes"='Cheater Sheet'!$BM$11:$BM$51, ROW('Cheater Sheet'!$BM$11:$BM$51)-10,""), ROW()-4)),""))</f>
        <v/>
      </c>
      <c r="AB9" s="292" t="str" cm="1">
        <f t="array" ref="AB9">IF(IFERROR(INDEX('Cheater Sheet'!AA11:AA51, SMALL(IF("Yes"='Cheater Sheet'!$BM$11:$BM$51, ROW('Cheater Sheet'!$BM$11:$BM$51)-10,""), ROW()-4)),"")="","",IFERROR(INDEX('Cheater Sheet'!AA11:AA51, SMALL(IF("Yes"='Cheater Sheet'!$BM$11:$BM$51, ROW('Cheater Sheet'!$BM$11:$BM$51)-10,""), ROW()-4)),""))</f>
        <v/>
      </c>
      <c r="AC9" s="689" t="str" cm="1">
        <f t="array" ref="AC9">IF(IFERROR(INDEX('Cheater Sheet'!AB11:AB51, SMALL(IF("Yes"='Cheater Sheet'!$BM$11:$BM$51, ROW('Cheater Sheet'!$BM$11:$BM$51)-10,""), ROW()-4)),"")="","",IFERROR(INDEX('Cheater Sheet'!AB11:AB51, SMALL(IF("Yes"='Cheater Sheet'!$BM$11:$BM$51, ROW('Cheater Sheet'!$BM$11:$BM$51)-10,""), ROW()-4)),""))</f>
        <v/>
      </c>
      <c r="AD9" s="292" t="str" cm="1">
        <f t="array" ref="AD9">IF(IFERROR(INDEX('Cheater Sheet'!AC11:AC51, SMALL(IF("Yes"='Cheater Sheet'!$BM$11:$BM$51, ROW('Cheater Sheet'!$BM$11:$BM$51)-10,""), ROW()-4)),"")="","",IFERROR(INDEX('Cheater Sheet'!AC11:AC51, SMALL(IF("Yes"='Cheater Sheet'!$BM$11:$BM$51, ROW('Cheater Sheet'!$BM$11:$BM$51)-10,""), ROW()-4)),""))</f>
        <v/>
      </c>
      <c r="AE9" s="689" t="str" cm="1">
        <f t="array" ref="AE9">IF(IFERROR(INDEX('Cheater Sheet'!AD11:AD51, SMALL(IF("Yes"='Cheater Sheet'!$BM$11:$BM$51, ROW('Cheater Sheet'!$BM$11:$BM$51)-10,""), ROW()-4)),"")="","",IFERROR(INDEX('Cheater Sheet'!AD11:AD51, SMALL(IF("Yes"='Cheater Sheet'!$BM$11:$BM$51, ROW('Cheater Sheet'!$BM$11:$BM$51)-10,""), ROW()-4)),""))</f>
        <v/>
      </c>
      <c r="AF9" s="292" t="str" cm="1">
        <f t="array" ref="AF9">IF(IFERROR(INDEX('Cheater Sheet'!AE11:AE51, SMALL(IF("Yes"='Cheater Sheet'!$BM$11:$BM$51, ROW('Cheater Sheet'!$BM$11:$BM$51)-10,""), ROW()-4)),"")="","",IFERROR(INDEX('Cheater Sheet'!AE11:AE51, SMALL(IF("Yes"='Cheater Sheet'!$BM$11:$BM$51, ROW('Cheater Sheet'!$BM$11:$BM$51)-10,""), ROW()-4)),""))</f>
        <v/>
      </c>
      <c r="AG9" s="689" t="str" cm="1">
        <f t="array" ref="AG9">IF(IFERROR(INDEX('Cheater Sheet'!AF11:AF51, SMALL(IF("Yes"='Cheater Sheet'!$BM$11:$BM$51, ROW('Cheater Sheet'!$BM$11:$BM$51)-10,""), ROW()-4)),"")="","",IFERROR(INDEX('Cheater Sheet'!AF11:AF51, SMALL(IF("Yes"='Cheater Sheet'!$BM$11:$BM$51, ROW('Cheater Sheet'!$BM$11:$BM$51)-10,""), ROW()-4)),""))</f>
        <v/>
      </c>
      <c r="AH9" s="292" t="str" cm="1">
        <f t="array" ref="AH9">IF(IFERROR(INDEX('Cheater Sheet'!AG11:AG51, SMALL(IF("Yes"='Cheater Sheet'!$BM$11:$BM$51, ROW('Cheater Sheet'!$BM$11:$BM$51)-10,""), ROW()-4)),"")="","",IFERROR(INDEX('Cheater Sheet'!AG11:AG51, SMALL(IF("Yes"='Cheater Sheet'!$BM$11:$BM$51, ROW('Cheater Sheet'!$BM$11:$BM$51)-10,""), ROW()-4)),""))</f>
        <v/>
      </c>
      <c r="AI9" s="689" t="str" cm="1">
        <f t="array" ref="AI9">IF(IFERROR(INDEX('Cheater Sheet'!AH11:AH51, SMALL(IF("Yes"='Cheater Sheet'!$BM$11:$BM$51, ROW('Cheater Sheet'!$BM$11:$BM$51)-10,""), ROW()-4)),"")="","",IFERROR(INDEX('Cheater Sheet'!AH11:AH51, SMALL(IF("Yes"='Cheater Sheet'!$BM$11:$BM$51, ROW('Cheater Sheet'!$BM$11:$BM$51)-10,""), ROW()-4)),""))</f>
        <v/>
      </c>
      <c r="AJ9" s="292" t="str" cm="1">
        <f t="array" ref="AJ9">IF(IFERROR(INDEX('Cheater Sheet'!AI11:AI51, SMALL(IF("Yes"='Cheater Sheet'!$BM$11:$BM$51, ROW('Cheater Sheet'!$BM$11:$BM$51)-10,""), ROW()-4)),"")="","",IFERROR(INDEX('Cheater Sheet'!AI11:AI51, SMALL(IF("Yes"='Cheater Sheet'!$BM$11:$BM$51, ROW('Cheater Sheet'!$BM$11:$BM$51)-10,""), ROW()-4)),""))</f>
        <v/>
      </c>
      <c r="AK9" s="689" t="str" cm="1">
        <f t="array" ref="AK9">IF(IFERROR(INDEX('Cheater Sheet'!AJ11:AJ51, SMALL(IF("Yes"='Cheater Sheet'!$BM$11:$BM$51, ROW('Cheater Sheet'!$BM$11:$BM$51)-10,""), ROW()-4)),"")="","",IFERROR(INDEX('Cheater Sheet'!AJ11:AJ51, SMALL(IF("Yes"='Cheater Sheet'!$BM$11:$BM$51, ROW('Cheater Sheet'!$BM$11:$BM$51)-10,""), ROW()-4)),""))</f>
        <v/>
      </c>
      <c r="AL9" s="292" t="str" cm="1">
        <f t="array" ref="AL9">IF(IFERROR(INDEX('Cheater Sheet'!AK11:AK51, SMALL(IF("Yes"='Cheater Sheet'!$BM$11:$BM$51, ROW('Cheater Sheet'!$BM$11:$BM$51)-10,""), ROW()-4)),"")="","",IFERROR(INDEX('Cheater Sheet'!AK11:AK51, SMALL(IF("Yes"='Cheater Sheet'!$BM$11:$BM$51, ROW('Cheater Sheet'!$BM$11:$BM$51)-10,""), ROW()-4)),""))</f>
        <v/>
      </c>
      <c r="AM9" s="689" t="str" cm="1">
        <f t="array" ref="AM9">IF(IFERROR(INDEX('Cheater Sheet'!AL11:AL51, SMALL(IF("Yes"='Cheater Sheet'!$BM$11:$BM$51, ROW('Cheater Sheet'!$BM$11:$BM$51)-10,""), ROW()-4)),"")="","",IFERROR(INDEX('Cheater Sheet'!AL11:AL51, SMALL(IF("Yes"='Cheater Sheet'!$BM$11:$BM$51, ROW('Cheater Sheet'!$BM$11:$BM$51)-10,""), ROW()-4)),""))</f>
        <v/>
      </c>
      <c r="AN9" s="292" t="str" cm="1">
        <f t="array" ref="AN9">IF(IFERROR(INDEX('Cheater Sheet'!AM11:AM51, SMALL(IF("Yes"='Cheater Sheet'!$BM$11:$BM$51, ROW('Cheater Sheet'!$BM$11:$BM$51)-10,""), ROW()-4)),"")="","",IFERROR(INDEX('Cheater Sheet'!AM11:AM51, SMALL(IF("Yes"='Cheater Sheet'!$BM$11:$BM$51, ROW('Cheater Sheet'!$BM$11:$BM$51)-10,""), ROW()-4)),""))</f>
        <v/>
      </c>
      <c r="AO9" s="689" t="str" cm="1">
        <f t="array" ref="AO9">IF(IFERROR(INDEX('Cheater Sheet'!AN11:AN51, SMALL(IF("Yes"='Cheater Sheet'!$BM$11:$BM$51, ROW('Cheater Sheet'!$BM$11:$BM$51)-10,""), ROW()-4)),"")="","",IFERROR(INDEX('Cheater Sheet'!AN11:AN51, SMALL(IF("Yes"='Cheater Sheet'!$BM$11:$BM$51, ROW('Cheater Sheet'!$BM$11:$BM$51)-10,""), ROW()-4)),""))</f>
        <v/>
      </c>
      <c r="AP9" s="292" t="str" cm="1">
        <f t="array" ref="AP9">IF(IFERROR(INDEX('Cheater Sheet'!AO11:AO51, SMALL(IF("Yes"='Cheater Sheet'!$BM$11:$BM$51, ROW('Cheater Sheet'!$BM$11:$BM$51)-10,""), ROW()-4)),"")="","",IFERROR(INDEX('Cheater Sheet'!AO11:AO51, SMALL(IF("Yes"='Cheater Sheet'!$BM$11:$BM$51, ROW('Cheater Sheet'!$BM$11:$BM$51)-10,""), ROW()-4)),""))</f>
        <v/>
      </c>
      <c r="AQ9" s="689" t="str" cm="1">
        <f t="array" ref="AQ9">IF(IFERROR(INDEX('Cheater Sheet'!AP11:AP51, SMALL(IF("Yes"='Cheater Sheet'!$BM$11:$BM$51, ROW('Cheater Sheet'!$BM$11:$BM$51)-10,""), ROW()-4)),"")="","",IFERROR(INDEX('Cheater Sheet'!AP11:AP51, SMALL(IF("Yes"='Cheater Sheet'!$BM$11:$BM$51, ROW('Cheater Sheet'!$BM$11:$BM$51)-10,""), ROW()-4)),""))</f>
        <v/>
      </c>
      <c r="AR9" s="292" t="str" cm="1">
        <f t="array" ref="AR9">IF(IFERROR(INDEX('Cheater Sheet'!AQ11:AQ51, SMALL(IF("Yes"='Cheater Sheet'!$BM$11:$BM$51, ROW('Cheater Sheet'!$BM$11:$BM$51)-10,""), ROW()-4)),"")="","",IFERROR(INDEX('Cheater Sheet'!AQ11:AQ51, SMALL(IF("Yes"='Cheater Sheet'!$BM$11:$BM$51, ROW('Cheater Sheet'!$BM$11:$BM$51)-10,""), ROW()-4)),""))</f>
        <v/>
      </c>
      <c r="AS9" s="689" t="str" cm="1">
        <f t="array" ref="AS9">IF(IFERROR(INDEX('Cheater Sheet'!AR11:AR51, SMALL(IF("Yes"='Cheater Sheet'!$BM$11:$BM$51, ROW('Cheater Sheet'!$BM$11:$BM$51)-10,""), ROW()-4)),"")="","",IFERROR(INDEX('Cheater Sheet'!AR11:AR51, SMALL(IF("Yes"='Cheater Sheet'!$BM$11:$BM$51, ROW('Cheater Sheet'!$BM$11:$BM$51)-10,""), ROW()-4)),""))</f>
        <v/>
      </c>
      <c r="AT9" s="292" t="str" cm="1">
        <f t="array" ref="AT9">IF(IFERROR(INDEX('Cheater Sheet'!AS11:AS51, SMALL(IF("Yes"='Cheater Sheet'!$BM$11:$BM$51, ROW('Cheater Sheet'!$BM$11:$BM$51)-10,""), ROW()-4)),"")="","",IFERROR(INDEX('Cheater Sheet'!AS11:AS51, SMALL(IF("Yes"='Cheater Sheet'!$BM$11:$BM$51, ROW('Cheater Sheet'!$BM$11:$BM$51)-10,""), ROW()-4)),""))</f>
        <v/>
      </c>
      <c r="AU9" s="689" t="str" cm="1">
        <f t="array" ref="AU9">IF(IFERROR(INDEX('Cheater Sheet'!AT11:AT51, SMALL(IF("Yes"='Cheater Sheet'!$BM$11:$BM$51, ROW('Cheater Sheet'!$BM$11:$BM$51)-10,""), ROW()-4)),"")="","",IFERROR(INDEX('Cheater Sheet'!AT11:AT51, SMALL(IF("Yes"='Cheater Sheet'!$BM$11:$BM$51, ROW('Cheater Sheet'!$BM$11:$BM$51)-10,""), ROW()-4)),""))</f>
        <v/>
      </c>
      <c r="AV9" s="292" t="str" cm="1">
        <f t="array" ref="AV9">IF(IFERROR(INDEX('Cheater Sheet'!AU11:AU51, SMALL(IF("Yes"='Cheater Sheet'!$BM$11:$BM$51, ROW('Cheater Sheet'!$BM$11:$BM$51)-10,""), ROW()-4)),"")="","",IFERROR(INDEX('Cheater Sheet'!AU11:AU51, SMALL(IF("Yes"='Cheater Sheet'!$BM$11:$BM$51, ROW('Cheater Sheet'!$BM$11:$BM$51)-10,""), ROW()-4)),""))</f>
        <v/>
      </c>
      <c r="AW9" s="689" t="str" cm="1">
        <f t="array" ref="AW9">IF(IFERROR(INDEX('Cheater Sheet'!AV11:AV51, SMALL(IF("Yes"='Cheater Sheet'!$BM$11:$BM$51, ROW('Cheater Sheet'!$BM$11:$BM$51)-10,""), ROW()-4)),"")="","",IFERROR(INDEX('Cheater Sheet'!AV11:AV51, SMALL(IF("Yes"='Cheater Sheet'!$BM$11:$BM$51, ROW('Cheater Sheet'!$BM$11:$BM$51)-10,""), ROW()-4)),""))</f>
        <v/>
      </c>
      <c r="AX9" s="292" t="str" cm="1">
        <f t="array" ref="AX9">IF(IFERROR(INDEX('Cheater Sheet'!AW11:AW51, SMALL(IF("Yes"='Cheater Sheet'!$BM$11:$BM$51, ROW('Cheater Sheet'!$BM$11:$BM$51)-10,""), ROW()-4)),"")="","",IFERROR(INDEX('Cheater Sheet'!AW11:AW51, SMALL(IF("Yes"='Cheater Sheet'!$BM$11:$BM$51, ROW('Cheater Sheet'!$BM$11:$BM$51)-10,""), ROW()-4)),""))</f>
        <v/>
      </c>
      <c r="AY9" s="689" t="str" cm="1">
        <f t="array" ref="AY9">IF(IFERROR(INDEX('Cheater Sheet'!AX11:AX51, SMALL(IF("Yes"='Cheater Sheet'!$BM$11:$BM$51, ROW('Cheater Sheet'!$BM$11:$BM$51)-10,""), ROW()-4)),"")="","",IFERROR(INDEX('Cheater Sheet'!AX11:AX51, SMALL(IF("Yes"='Cheater Sheet'!$BM$11:$BM$51, ROW('Cheater Sheet'!$BM$11:$BM$51)-10,""), ROW()-4)),""))</f>
        <v/>
      </c>
      <c r="AZ9" s="292" t="str" cm="1">
        <f t="array" ref="AZ9">IF(IFERROR(INDEX('Cheater Sheet'!AY11:AY51, SMALL(IF("Yes"='Cheater Sheet'!$BM$11:$BM$51, ROW('Cheater Sheet'!$BM$11:$BM$51)-10,""), ROW()-4)),"")="","",IFERROR(INDEX('Cheater Sheet'!AY11:AY51, SMALL(IF("Yes"='Cheater Sheet'!$BM$11:$BM$51, ROW('Cheater Sheet'!$BM$11:$BM$51)-10,""), ROW()-4)),""))</f>
        <v/>
      </c>
      <c r="BA9" s="689" t="str" cm="1">
        <f t="array" ref="BA9">IF(IFERROR(INDEX('Cheater Sheet'!AZ11:AZ51, SMALL(IF("Yes"='Cheater Sheet'!$BM$11:$BM$51, ROW('Cheater Sheet'!$BM$11:$BM$51)-10,""), ROW()-4)),"")="","",IFERROR(INDEX('Cheater Sheet'!AZ11:AZ51, SMALL(IF("Yes"='Cheater Sheet'!$BM$11:$BM$51, ROW('Cheater Sheet'!$BM$11:$BM$51)-10,""), ROW()-4)),""))</f>
        <v/>
      </c>
      <c r="BB9" s="292" t="str" cm="1">
        <f t="array" ref="BB9">IF(IFERROR(INDEX('Cheater Sheet'!BA11:BA51, SMALL(IF("Yes"='Cheater Sheet'!$BM$11:$BM$51, ROW('Cheater Sheet'!$BM$11:$BM$51)-10,""), ROW()-4)),"")="","",IFERROR(INDEX('Cheater Sheet'!BA11:BA51, SMALL(IF("Yes"='Cheater Sheet'!$BM$11:$BM$51, ROW('Cheater Sheet'!$BM$11:$BM$51)-10,""), ROW()-4)),""))</f>
        <v/>
      </c>
      <c r="BC9" s="689" t="str" cm="1">
        <f t="array" ref="BC9">IF(IFERROR(INDEX('Cheater Sheet'!BB11:BB51, SMALL(IF("Yes"='Cheater Sheet'!$BM$11:$BM$51, ROW('Cheater Sheet'!$BM$11:$BM$51)-10,""), ROW()-4)),"")="","",IFERROR(INDEX('Cheater Sheet'!BB11:BB51, SMALL(IF("Yes"='Cheater Sheet'!$BM$11:$BM$51, ROW('Cheater Sheet'!$BM$11:$BM$51)-10,""), ROW()-4)),""))</f>
        <v/>
      </c>
      <c r="BD9" s="292" t="str" cm="1">
        <f t="array" ref="BD9">IF(IFERROR(INDEX('Cheater Sheet'!BC11:BC51, SMALL(IF("Yes"='Cheater Sheet'!$BM$11:$BM$51, ROW('Cheater Sheet'!$BM$11:$BM$51)-10,""), ROW()-4)),"")="","",IFERROR(INDEX('Cheater Sheet'!BC11:BC51, SMALL(IF("Yes"='Cheater Sheet'!$BM$11:$BM$51, ROW('Cheater Sheet'!$BM$11:$BM$51)-10,""), ROW()-4)),""))</f>
        <v/>
      </c>
      <c r="BE9" s="689" t="str" cm="1">
        <f t="array" ref="BE9">IF(IFERROR(INDEX('Cheater Sheet'!BD11:BD51, SMALL(IF("Yes"='Cheater Sheet'!$BM$11:$BM$51, ROW('Cheater Sheet'!$BM$11:$BM$51)-10,""), ROW()-4)),"")="","",IFERROR(INDEX('Cheater Sheet'!BD11:BD51, SMALL(IF("Yes"='Cheater Sheet'!$BM$11:$BM$51, ROW('Cheater Sheet'!$BM$11:$BM$51)-10,""), ROW()-4)),""))</f>
        <v/>
      </c>
      <c r="BF9" s="292" t="str" cm="1">
        <f t="array" ref="BF9">IF(IFERROR(INDEX('Cheater Sheet'!BE11:BE51, SMALL(IF("Yes"='Cheater Sheet'!$BM$11:$BM$51, ROW('Cheater Sheet'!$BM$11:$BM$51)-10,""), ROW()-4)),"")="","",IFERROR(INDEX('Cheater Sheet'!BE11:BE51, SMALL(IF("Yes"='Cheater Sheet'!$BM$11:$BM$51, ROW('Cheater Sheet'!$BM$11:$BM$51)-10,""), ROW()-4)),""))</f>
        <v/>
      </c>
      <c r="BG9" s="689" t="str" cm="1">
        <f t="array" ref="BG9">IF(IFERROR(INDEX('Cheater Sheet'!BF11:BF51, SMALL(IF("Yes"='Cheater Sheet'!$BM$11:$BM$51, ROW('Cheater Sheet'!$BM$11:$BM$51)-10,""), ROW()-4)),"")="","",IFERROR(INDEX('Cheater Sheet'!BF11:BF51, SMALL(IF("Yes"='Cheater Sheet'!$BM$11:$BM$51, ROW('Cheater Sheet'!$BM$11:$BM$51)-10,""), ROW()-4)),""))</f>
        <v/>
      </c>
      <c r="BH9" s="292" t="str" cm="1">
        <f t="array" ref="BH9">IF(IFERROR(INDEX('Cheater Sheet'!BG11:BG51, SMALL(IF("Yes"='Cheater Sheet'!$BM$11:$BM$51, ROW('Cheater Sheet'!$BM$11:$BM$51)-10,""), ROW()-4)),"")="","",IFERROR(INDEX('Cheater Sheet'!BG11:BG51, SMALL(IF("Yes"='Cheater Sheet'!$BM$11:$BM$51, ROW('Cheater Sheet'!$BM$11:$BM$51)-10,""), ROW()-4)),""))</f>
        <v/>
      </c>
      <c r="BI9" s="689" t="str" cm="1">
        <f t="array" ref="BI9">IF(IFERROR(INDEX('Cheater Sheet'!BH11:BH51, SMALL(IF("Yes"='Cheater Sheet'!$BM$11:$BM$51, ROW('Cheater Sheet'!$BM$11:$BM$51)-10,""), ROW()-4)),"")="","",IFERROR(INDEX('Cheater Sheet'!BH11:BH51, SMALL(IF("Yes"='Cheater Sheet'!$BM$11:$BM$51, ROW('Cheater Sheet'!$BM$11:$BM$51)-10,""), ROW()-4)),""))</f>
        <v/>
      </c>
      <c r="BJ9" s="292" t="str" cm="1">
        <f t="array" ref="BJ9">IF(IFERROR(INDEX('Cheater Sheet'!BI11:BI51, SMALL(IF("Yes"='Cheater Sheet'!$BM$11:$BM$51, ROW('Cheater Sheet'!$BM$11:$BM$51)-10,""), ROW()-4)),"")="","",IFERROR(INDEX('Cheater Sheet'!BI11:BI51, SMALL(IF("Yes"='Cheater Sheet'!$BM$11:$BM$51, ROW('Cheater Sheet'!$BM$11:$BM$51)-10,""), ROW()-4)),""))</f>
        <v/>
      </c>
      <c r="BK9" s="689" t="str" cm="1">
        <f t="array" ref="BK9">IF(IFERROR(INDEX('Cheater Sheet'!BJ11:BJ51, SMALL(IF("Yes"='Cheater Sheet'!$BM$11:$BM$51, ROW('Cheater Sheet'!$BM$11:$BM$51)-10,""), ROW()-4)),"")="","",IFERROR(INDEX('Cheater Sheet'!BJ11:BJ51, SMALL(IF("Yes"='Cheater Sheet'!$BM$11:$BM$51, ROW('Cheater Sheet'!$BM$11:$BM$51)-10,""), ROW()-4)),""))</f>
        <v/>
      </c>
      <c r="BL9" s="101"/>
    </row>
    <row r="10" spans="1:64" x14ac:dyDescent="0.2">
      <c r="A10" s="765">
        <f t="shared" si="0"/>
        <v>0</v>
      </c>
      <c r="C10" s="143" t="str" cm="1">
        <f t="array" ref="C10">IFERROR(INDEX('Cheater Sheet'!$B$11:$B$51, SMALL(IF("Yes"='Cheater Sheet'!$BM$11:$BM$51, ROW('Cheater Sheet'!$BM$11:$BM$51)-10,""), ROW()-4)),"")</f>
        <v/>
      </c>
      <c r="D10" s="292" t="str" cm="1">
        <f t="array" ref="D10">IF(IFERROR(INDEX('Cheater Sheet'!C11:C51, SMALL(IF("Yes"='Cheater Sheet'!$BM$11:$BM$51, ROW('Cheater Sheet'!$BM$11:$BM$51)-10,""), ROW()-4)),"")="","",IFERROR(INDEX('Cheater Sheet'!C11:C51, SMALL(IF("Yes"='Cheater Sheet'!$BM$11:$BM$51, ROW('Cheater Sheet'!$BM$11:$BM$51)-10,""), ROW()-4)),""))</f>
        <v/>
      </c>
      <c r="E10" s="689" t="str" cm="1">
        <f t="array" ref="E10">IF(IFERROR(INDEX('Cheater Sheet'!D11:D51, SMALL(IF("Yes"='Cheater Sheet'!$BM$11:$BM$51, ROW('Cheater Sheet'!$BM$11:$BM$51)-10,""), ROW()-4)),"")="","",IFERROR(INDEX('Cheater Sheet'!D11:D51, SMALL(IF("Yes"='Cheater Sheet'!$BM$11:$BM$51, ROW('Cheater Sheet'!$BM$11:$BM$51)-10,""), ROW()-4)),""))</f>
        <v/>
      </c>
      <c r="F10" s="292" t="str" cm="1">
        <f t="array" ref="F10">IF(IFERROR(INDEX('Cheater Sheet'!E11:E51, SMALL(IF("Yes"='Cheater Sheet'!$BM$11:$BM$51, ROW('Cheater Sheet'!$BM$11:$BM$51)-10,""), ROW()-4)),"")="","",IFERROR(INDEX('Cheater Sheet'!E11:E51, SMALL(IF("Yes"='Cheater Sheet'!$BM$11:$BM$51, ROW('Cheater Sheet'!$BM$11:$BM$51)-10,""), ROW()-4)),""))</f>
        <v/>
      </c>
      <c r="G10" s="689" t="str" cm="1">
        <f t="array" ref="G10">IF(IFERROR(INDEX('Cheater Sheet'!F11:F51, SMALL(IF("Yes"='Cheater Sheet'!$BM$11:$BM$51, ROW('Cheater Sheet'!$BM$11:$BM$51)-10,""), ROW()-4)),"")="","",IFERROR(INDEX('Cheater Sheet'!F11:F51, SMALL(IF("Yes"='Cheater Sheet'!$BM$11:$BM$51, ROW('Cheater Sheet'!$BM$11:$BM$51)-10,""), ROW()-4)),""))</f>
        <v/>
      </c>
      <c r="H10" s="292" t="str" cm="1">
        <f t="array" ref="H10">IF(IFERROR(INDEX('Cheater Sheet'!G11:G51, SMALL(IF("Yes"='Cheater Sheet'!$BM$11:$BM$51, ROW('Cheater Sheet'!$BM$11:$BM$51)-10,""), ROW()-4)),"")="","",IFERROR(INDEX('Cheater Sheet'!G11:G51, SMALL(IF("Yes"='Cheater Sheet'!$BM$11:$BM$51, ROW('Cheater Sheet'!$BM$11:$BM$51)-10,""), ROW()-4)),""))</f>
        <v/>
      </c>
      <c r="I10" s="689" t="str" cm="1">
        <f t="array" ref="I10">IF(IFERROR(INDEX('Cheater Sheet'!H11:H51, SMALL(IF("Yes"='Cheater Sheet'!$BM$11:$BM$51, ROW('Cheater Sheet'!$BM$11:$BM$51)-10,""), ROW()-4)),"")="","",IFERROR(INDEX('Cheater Sheet'!H11:H51, SMALL(IF("Yes"='Cheater Sheet'!$BM$11:$BM$51, ROW('Cheater Sheet'!$BM$11:$BM$51)-10,""), ROW()-4)),""))</f>
        <v/>
      </c>
      <c r="J10" s="292" t="str" cm="1">
        <f t="array" ref="J10">IF(IFERROR(INDEX('Cheater Sheet'!I11:I51, SMALL(IF("Yes"='Cheater Sheet'!$BM$11:$BM$51, ROW('Cheater Sheet'!$BM$11:$BM$51)-10,""), ROW()-4)),"")="","",IFERROR(INDEX('Cheater Sheet'!I11:I51, SMALL(IF("Yes"='Cheater Sheet'!$BM$11:$BM$51, ROW('Cheater Sheet'!$BM$11:$BM$51)-10,""), ROW()-4)),""))</f>
        <v/>
      </c>
      <c r="K10" s="689" t="str" cm="1">
        <f t="array" ref="K10">IF(IFERROR(INDEX('Cheater Sheet'!J11:J51, SMALL(IF("Yes"='Cheater Sheet'!$BM$11:$BM$51, ROW('Cheater Sheet'!$BM$11:$BM$51)-10,""), ROW()-4)),"")="","",IFERROR(INDEX('Cheater Sheet'!J11:J51, SMALL(IF("Yes"='Cheater Sheet'!$BM$11:$BM$51, ROW('Cheater Sheet'!$BM$11:$BM$51)-10,""), ROW()-4)),""))</f>
        <v/>
      </c>
      <c r="L10" s="292" t="str" cm="1">
        <f t="array" ref="L10">IF(IFERROR(INDEX('Cheater Sheet'!K11:K51, SMALL(IF("Yes"='Cheater Sheet'!$BM$11:$BM$51, ROW('Cheater Sheet'!$BM$11:$BM$51)-10,""), ROW()-4)),"")="","",IFERROR(INDEX('Cheater Sheet'!K11:K51, SMALL(IF("Yes"='Cheater Sheet'!$BM$11:$BM$51, ROW('Cheater Sheet'!$BM$11:$BM$51)-10,""), ROW()-4)),""))</f>
        <v/>
      </c>
      <c r="M10" s="689" t="str" cm="1">
        <f t="array" ref="M10">IF(IFERROR(INDEX('Cheater Sheet'!L11:L51, SMALL(IF("Yes"='Cheater Sheet'!$BM$11:$BM$51, ROW('Cheater Sheet'!$BM$11:$BM$51)-10,""), ROW()-4)),"")="","",IFERROR(INDEX('Cheater Sheet'!L11:L51, SMALL(IF("Yes"='Cheater Sheet'!$BM$11:$BM$51, ROW('Cheater Sheet'!$BM$11:$BM$51)-10,""), ROW()-4)),""))</f>
        <v/>
      </c>
      <c r="N10" s="292" t="str" cm="1">
        <f t="array" ref="N10">IF(IFERROR(INDEX('Cheater Sheet'!M11:M51, SMALL(IF("Yes"='Cheater Sheet'!$BM$11:$BM$51, ROW('Cheater Sheet'!$BM$11:$BM$51)-10,""), ROW()-4)),"")="","",IFERROR(INDEX('Cheater Sheet'!M11:M51, SMALL(IF("Yes"='Cheater Sheet'!$BM$11:$BM$51, ROW('Cheater Sheet'!$BM$11:$BM$51)-10,""), ROW()-4)),""))</f>
        <v/>
      </c>
      <c r="O10" s="689" t="str" cm="1">
        <f t="array" ref="O10">IF(IFERROR(INDEX('Cheater Sheet'!N11:N51, SMALL(IF("Yes"='Cheater Sheet'!$BM$11:$BM$51, ROW('Cheater Sheet'!$BM$11:$BM$51)-10,""), ROW()-4)),"")="","",IFERROR(INDEX('Cheater Sheet'!N11:N51, SMALL(IF("Yes"='Cheater Sheet'!$BM$11:$BM$51, ROW('Cheater Sheet'!$BM$11:$BM$51)-10,""), ROW()-4)),""))</f>
        <v/>
      </c>
      <c r="P10" s="292" t="str" cm="1">
        <f t="array" ref="P10">IF(IFERROR(INDEX('Cheater Sheet'!O11:O51, SMALL(IF("Yes"='Cheater Sheet'!$BM$11:$BM$51, ROW('Cheater Sheet'!$BM$11:$BM$51)-10,""), ROW()-4)),"")="","",IFERROR(INDEX('Cheater Sheet'!O11:O51, SMALL(IF("Yes"='Cheater Sheet'!$BM$11:$BM$51, ROW('Cheater Sheet'!$BM$11:$BM$51)-10,""), ROW()-4)),""))</f>
        <v/>
      </c>
      <c r="Q10" s="689" t="str" cm="1">
        <f t="array" ref="Q10">IF(IFERROR(INDEX('Cheater Sheet'!P11:P51, SMALL(IF("Yes"='Cheater Sheet'!$BM$11:$BM$51, ROW('Cheater Sheet'!$BM$11:$BM$51)-10,""), ROW()-4)),"")="","",IFERROR(INDEX('Cheater Sheet'!P11:P51, SMALL(IF("Yes"='Cheater Sheet'!$BM$11:$BM$51, ROW('Cheater Sheet'!$BM$11:$BM$51)-10,""), ROW()-4)),""))</f>
        <v/>
      </c>
      <c r="R10" s="292" t="str" cm="1">
        <f t="array" ref="R10">IF(IFERROR(INDEX('Cheater Sheet'!Q11:Q51, SMALL(IF("Yes"='Cheater Sheet'!$BM$11:$BM$51, ROW('Cheater Sheet'!$BM$11:$BM$51)-10,""), ROW()-4)),"")="","",IFERROR(INDEX('Cheater Sheet'!Q11:Q51, SMALL(IF("Yes"='Cheater Sheet'!$BM$11:$BM$51, ROW('Cheater Sheet'!$BM$11:$BM$51)-10,""), ROW()-4)),""))</f>
        <v/>
      </c>
      <c r="S10" s="689" t="str" cm="1">
        <f t="array" ref="S10">IF(IFERROR(INDEX('Cheater Sheet'!R11:R51, SMALL(IF("Yes"='Cheater Sheet'!$BM$11:$BM$51, ROW('Cheater Sheet'!$BM$11:$BM$51)-10,""), ROW()-4)),"")="","",IFERROR(INDEX('Cheater Sheet'!R11:R51, SMALL(IF("Yes"='Cheater Sheet'!$BM$11:$BM$51, ROW('Cheater Sheet'!$BM$11:$BM$51)-10,""), ROW()-4)),""))</f>
        <v/>
      </c>
      <c r="T10" s="292" t="str" cm="1">
        <f t="array" ref="T10">IF(IFERROR(INDEX('Cheater Sheet'!S11:S51, SMALL(IF("Yes"='Cheater Sheet'!$BM$11:$BM$51, ROW('Cheater Sheet'!$BM$11:$BM$51)-10,""), ROW()-4)),"")="","",IFERROR(INDEX('Cheater Sheet'!S11:S51, SMALL(IF("Yes"='Cheater Sheet'!$BM$11:$BM$51, ROW('Cheater Sheet'!$BM$11:$BM$51)-10,""), ROW()-4)),""))</f>
        <v/>
      </c>
      <c r="U10" s="689" t="str" cm="1">
        <f t="array" ref="U10">IF(IFERROR(INDEX('Cheater Sheet'!T11:T51, SMALL(IF("Yes"='Cheater Sheet'!$BM$11:$BM$51, ROW('Cheater Sheet'!$BM$11:$BM$51)-10,""), ROW()-4)),"")="","",IFERROR(INDEX('Cheater Sheet'!T11:T51, SMALL(IF("Yes"='Cheater Sheet'!$BM$11:$BM$51, ROW('Cheater Sheet'!$BM$11:$BM$51)-10,""), ROW()-4)),""))</f>
        <v/>
      </c>
      <c r="V10" s="292" t="str" cm="1">
        <f t="array" ref="V10">IF(IFERROR(INDEX('Cheater Sheet'!U11:U51, SMALL(IF("Yes"='Cheater Sheet'!$BM$11:$BM$51, ROW('Cheater Sheet'!$BM$11:$BM$51)-10,""), ROW()-4)),"")="","",IFERROR(INDEX('Cheater Sheet'!U11:U51, SMALL(IF("Yes"='Cheater Sheet'!$BM$11:$BM$51, ROW('Cheater Sheet'!$BM$11:$BM$51)-10,""), ROW()-4)),""))</f>
        <v/>
      </c>
      <c r="W10" s="689" t="str" cm="1">
        <f t="array" ref="W10">IF(IFERROR(INDEX('Cheater Sheet'!V11:V51, SMALL(IF("Yes"='Cheater Sheet'!$BM$11:$BM$51, ROW('Cheater Sheet'!$BM$11:$BM$51)-10,""), ROW()-4)),"")="","",IFERROR(INDEX('Cheater Sheet'!V11:V51, SMALL(IF("Yes"='Cheater Sheet'!$BM$11:$BM$51, ROW('Cheater Sheet'!$BM$11:$BM$51)-10,""), ROW()-4)),""))</f>
        <v/>
      </c>
      <c r="X10" s="292" t="str" cm="1">
        <f t="array" ref="X10">IF(IFERROR(INDEX('Cheater Sheet'!W11:W51, SMALL(IF("Yes"='Cheater Sheet'!$BM$11:$BM$51, ROW('Cheater Sheet'!$BM$11:$BM$51)-10,""), ROW()-4)),"")="","",IFERROR(INDEX('Cheater Sheet'!W11:W51, SMALL(IF("Yes"='Cheater Sheet'!$BM$11:$BM$51, ROW('Cheater Sheet'!$BM$11:$BM$51)-10,""), ROW()-4)),""))</f>
        <v/>
      </c>
      <c r="Y10" s="689" t="str" cm="1">
        <f t="array" ref="Y10">IF(IFERROR(INDEX('Cheater Sheet'!X11:X51, SMALL(IF("Yes"='Cheater Sheet'!$BM$11:$BM$51, ROW('Cheater Sheet'!$BM$11:$BM$51)-10,""), ROW()-4)),"")="","",IFERROR(INDEX('Cheater Sheet'!X11:X51, SMALL(IF("Yes"='Cheater Sheet'!$BM$11:$BM$51, ROW('Cheater Sheet'!$BM$11:$BM$51)-10,""), ROW()-4)),""))</f>
        <v/>
      </c>
      <c r="Z10" s="292" t="str" cm="1">
        <f t="array" ref="Z10">IF(IFERROR(INDEX('Cheater Sheet'!Y11:Y51, SMALL(IF("Yes"='Cheater Sheet'!$BM$11:$BM$51, ROW('Cheater Sheet'!$BM$11:$BM$51)-10,""), ROW()-4)),"")="","",IFERROR(INDEX('Cheater Sheet'!Y11:Y51, SMALL(IF("Yes"='Cheater Sheet'!$BM$11:$BM$51, ROW('Cheater Sheet'!$BM$11:$BM$51)-10,""), ROW()-4)),""))</f>
        <v/>
      </c>
      <c r="AA10" s="689" t="str" cm="1">
        <f t="array" ref="AA10">IF(IFERROR(INDEX('Cheater Sheet'!Z11:Z51, SMALL(IF("Yes"='Cheater Sheet'!$BM$11:$BM$51, ROW('Cheater Sheet'!$BM$11:$BM$51)-10,""), ROW()-4)),"")="","",IFERROR(INDEX('Cheater Sheet'!Z11:Z51, SMALL(IF("Yes"='Cheater Sheet'!$BM$11:$BM$51, ROW('Cheater Sheet'!$BM$11:$BM$51)-10,""), ROW()-4)),""))</f>
        <v/>
      </c>
      <c r="AB10" s="292" t="str" cm="1">
        <f t="array" ref="AB10">IF(IFERROR(INDEX('Cheater Sheet'!AA11:AA51, SMALL(IF("Yes"='Cheater Sheet'!$BM$11:$BM$51, ROW('Cheater Sheet'!$BM$11:$BM$51)-10,""), ROW()-4)),"")="","",IFERROR(INDEX('Cheater Sheet'!AA11:AA51, SMALL(IF("Yes"='Cheater Sheet'!$BM$11:$BM$51, ROW('Cheater Sheet'!$BM$11:$BM$51)-10,""), ROW()-4)),""))</f>
        <v/>
      </c>
      <c r="AC10" s="689" t="str" cm="1">
        <f t="array" ref="AC10">IF(IFERROR(INDEX('Cheater Sheet'!AB11:AB51, SMALL(IF("Yes"='Cheater Sheet'!$BM$11:$BM$51, ROW('Cheater Sheet'!$BM$11:$BM$51)-10,""), ROW()-4)),"")="","",IFERROR(INDEX('Cheater Sheet'!AB11:AB51, SMALL(IF("Yes"='Cheater Sheet'!$BM$11:$BM$51, ROW('Cheater Sheet'!$BM$11:$BM$51)-10,""), ROW()-4)),""))</f>
        <v/>
      </c>
      <c r="AD10" s="292" t="str" cm="1">
        <f t="array" ref="AD10">IF(IFERROR(INDEX('Cheater Sheet'!AC11:AC51, SMALL(IF("Yes"='Cheater Sheet'!$BM$11:$BM$51, ROW('Cheater Sheet'!$BM$11:$BM$51)-10,""), ROW()-4)),"")="","",IFERROR(INDEX('Cheater Sheet'!AC11:AC51, SMALL(IF("Yes"='Cheater Sheet'!$BM$11:$BM$51, ROW('Cheater Sheet'!$BM$11:$BM$51)-10,""), ROW()-4)),""))</f>
        <v/>
      </c>
      <c r="AE10" s="689" t="str" cm="1">
        <f t="array" ref="AE10">IF(IFERROR(INDEX('Cheater Sheet'!AD11:AD51, SMALL(IF("Yes"='Cheater Sheet'!$BM$11:$BM$51, ROW('Cheater Sheet'!$BM$11:$BM$51)-10,""), ROW()-4)),"")="","",IFERROR(INDEX('Cheater Sheet'!AD11:AD51, SMALL(IF("Yes"='Cheater Sheet'!$BM$11:$BM$51, ROW('Cheater Sheet'!$BM$11:$BM$51)-10,""), ROW()-4)),""))</f>
        <v/>
      </c>
      <c r="AF10" s="292" t="str" cm="1">
        <f t="array" ref="AF10">IF(IFERROR(INDEX('Cheater Sheet'!AE11:AE51, SMALL(IF("Yes"='Cheater Sheet'!$BM$11:$BM$51, ROW('Cheater Sheet'!$BM$11:$BM$51)-10,""), ROW()-4)),"")="","",IFERROR(INDEX('Cheater Sheet'!AE11:AE51, SMALL(IF("Yes"='Cheater Sheet'!$BM$11:$BM$51, ROW('Cheater Sheet'!$BM$11:$BM$51)-10,""), ROW()-4)),""))</f>
        <v/>
      </c>
      <c r="AG10" s="689" t="str" cm="1">
        <f t="array" ref="AG10">IF(IFERROR(INDEX('Cheater Sheet'!AF11:AF51, SMALL(IF("Yes"='Cheater Sheet'!$BM$11:$BM$51, ROW('Cheater Sheet'!$BM$11:$BM$51)-10,""), ROW()-4)),"")="","",IFERROR(INDEX('Cheater Sheet'!AF11:AF51, SMALL(IF("Yes"='Cheater Sheet'!$BM$11:$BM$51, ROW('Cheater Sheet'!$BM$11:$BM$51)-10,""), ROW()-4)),""))</f>
        <v/>
      </c>
      <c r="AH10" s="292" t="str" cm="1">
        <f t="array" ref="AH10">IF(IFERROR(INDEX('Cheater Sheet'!AG11:AG51, SMALL(IF("Yes"='Cheater Sheet'!$BM$11:$BM$51, ROW('Cheater Sheet'!$BM$11:$BM$51)-10,""), ROW()-4)),"")="","",IFERROR(INDEX('Cheater Sheet'!AG11:AG51, SMALL(IF("Yes"='Cheater Sheet'!$BM$11:$BM$51, ROW('Cheater Sheet'!$BM$11:$BM$51)-10,""), ROW()-4)),""))</f>
        <v/>
      </c>
      <c r="AI10" s="689" t="str" cm="1">
        <f t="array" ref="AI10">IF(IFERROR(INDEX('Cheater Sheet'!AH11:AH51, SMALL(IF("Yes"='Cheater Sheet'!$BM$11:$BM$51, ROW('Cheater Sheet'!$BM$11:$BM$51)-10,""), ROW()-4)),"")="","",IFERROR(INDEX('Cheater Sheet'!AH11:AH51, SMALL(IF("Yes"='Cheater Sheet'!$BM$11:$BM$51, ROW('Cheater Sheet'!$BM$11:$BM$51)-10,""), ROW()-4)),""))</f>
        <v/>
      </c>
      <c r="AJ10" s="292" t="str" cm="1">
        <f t="array" ref="AJ10">IF(IFERROR(INDEX('Cheater Sheet'!AI11:AI51, SMALL(IF("Yes"='Cheater Sheet'!$BM$11:$BM$51, ROW('Cheater Sheet'!$BM$11:$BM$51)-10,""), ROW()-4)),"")="","",IFERROR(INDEX('Cheater Sheet'!AI11:AI51, SMALL(IF("Yes"='Cheater Sheet'!$BM$11:$BM$51, ROW('Cheater Sheet'!$BM$11:$BM$51)-10,""), ROW()-4)),""))</f>
        <v/>
      </c>
      <c r="AK10" s="689" t="str" cm="1">
        <f t="array" ref="AK10">IF(IFERROR(INDEX('Cheater Sheet'!AJ11:AJ51, SMALL(IF("Yes"='Cheater Sheet'!$BM$11:$BM$51, ROW('Cheater Sheet'!$BM$11:$BM$51)-10,""), ROW()-4)),"")="","",IFERROR(INDEX('Cheater Sheet'!AJ11:AJ51, SMALL(IF("Yes"='Cheater Sheet'!$BM$11:$BM$51, ROW('Cheater Sheet'!$BM$11:$BM$51)-10,""), ROW()-4)),""))</f>
        <v/>
      </c>
      <c r="AL10" s="292" t="str" cm="1">
        <f t="array" ref="AL10">IF(IFERROR(INDEX('Cheater Sheet'!AK11:AK51, SMALL(IF("Yes"='Cheater Sheet'!$BM$11:$BM$51, ROW('Cheater Sheet'!$BM$11:$BM$51)-10,""), ROW()-4)),"")="","",IFERROR(INDEX('Cheater Sheet'!AK11:AK51, SMALL(IF("Yes"='Cheater Sheet'!$BM$11:$BM$51, ROW('Cheater Sheet'!$BM$11:$BM$51)-10,""), ROW()-4)),""))</f>
        <v/>
      </c>
      <c r="AM10" s="689" t="str" cm="1">
        <f t="array" ref="AM10">IF(IFERROR(INDEX('Cheater Sheet'!AL11:AL51, SMALL(IF("Yes"='Cheater Sheet'!$BM$11:$BM$51, ROW('Cheater Sheet'!$BM$11:$BM$51)-10,""), ROW()-4)),"")="","",IFERROR(INDEX('Cheater Sheet'!AL11:AL51, SMALL(IF("Yes"='Cheater Sheet'!$BM$11:$BM$51, ROW('Cheater Sheet'!$BM$11:$BM$51)-10,""), ROW()-4)),""))</f>
        <v/>
      </c>
      <c r="AN10" s="292" t="str" cm="1">
        <f t="array" ref="AN10">IF(IFERROR(INDEX('Cheater Sheet'!AM11:AM51, SMALL(IF("Yes"='Cheater Sheet'!$BM$11:$BM$51, ROW('Cheater Sheet'!$BM$11:$BM$51)-10,""), ROW()-4)),"")="","",IFERROR(INDEX('Cheater Sheet'!AM11:AM51, SMALL(IF("Yes"='Cheater Sheet'!$BM$11:$BM$51, ROW('Cheater Sheet'!$BM$11:$BM$51)-10,""), ROW()-4)),""))</f>
        <v/>
      </c>
      <c r="AO10" s="689" t="str" cm="1">
        <f t="array" ref="AO10">IF(IFERROR(INDEX('Cheater Sheet'!AN11:AN51, SMALL(IF("Yes"='Cheater Sheet'!$BM$11:$BM$51, ROW('Cheater Sheet'!$BM$11:$BM$51)-10,""), ROW()-4)),"")="","",IFERROR(INDEX('Cheater Sheet'!AN11:AN51, SMALL(IF("Yes"='Cheater Sheet'!$BM$11:$BM$51, ROW('Cheater Sheet'!$BM$11:$BM$51)-10,""), ROW()-4)),""))</f>
        <v/>
      </c>
      <c r="AP10" s="292" t="str" cm="1">
        <f t="array" ref="AP10">IF(IFERROR(INDEX('Cheater Sheet'!AO11:AO51, SMALL(IF("Yes"='Cheater Sheet'!$BM$11:$BM$51, ROW('Cheater Sheet'!$BM$11:$BM$51)-10,""), ROW()-4)),"")="","",IFERROR(INDEX('Cheater Sheet'!AO11:AO51, SMALL(IF("Yes"='Cheater Sheet'!$BM$11:$BM$51, ROW('Cheater Sheet'!$BM$11:$BM$51)-10,""), ROW()-4)),""))</f>
        <v/>
      </c>
      <c r="AQ10" s="689" t="str" cm="1">
        <f t="array" ref="AQ10">IF(IFERROR(INDEX('Cheater Sheet'!AP11:AP51, SMALL(IF("Yes"='Cheater Sheet'!$BM$11:$BM$51, ROW('Cheater Sheet'!$BM$11:$BM$51)-10,""), ROW()-4)),"")="","",IFERROR(INDEX('Cheater Sheet'!AP11:AP51, SMALL(IF("Yes"='Cheater Sheet'!$BM$11:$BM$51, ROW('Cheater Sheet'!$BM$11:$BM$51)-10,""), ROW()-4)),""))</f>
        <v/>
      </c>
      <c r="AR10" s="292" t="str" cm="1">
        <f t="array" ref="AR10">IF(IFERROR(INDEX('Cheater Sheet'!AQ11:AQ51, SMALL(IF("Yes"='Cheater Sheet'!$BM$11:$BM$51, ROW('Cheater Sheet'!$BM$11:$BM$51)-10,""), ROW()-4)),"")="","",IFERROR(INDEX('Cheater Sheet'!AQ11:AQ51, SMALL(IF("Yes"='Cheater Sheet'!$BM$11:$BM$51, ROW('Cheater Sheet'!$BM$11:$BM$51)-10,""), ROW()-4)),""))</f>
        <v/>
      </c>
      <c r="AS10" s="689" t="str" cm="1">
        <f t="array" ref="AS10">IF(IFERROR(INDEX('Cheater Sheet'!AR11:AR51, SMALL(IF("Yes"='Cheater Sheet'!$BM$11:$BM$51, ROW('Cheater Sheet'!$BM$11:$BM$51)-10,""), ROW()-4)),"")="","",IFERROR(INDEX('Cheater Sheet'!AR11:AR51, SMALL(IF("Yes"='Cheater Sheet'!$BM$11:$BM$51, ROW('Cheater Sheet'!$BM$11:$BM$51)-10,""), ROW()-4)),""))</f>
        <v/>
      </c>
      <c r="AT10" s="292" t="str" cm="1">
        <f t="array" ref="AT10">IF(IFERROR(INDEX('Cheater Sheet'!AS11:AS51, SMALL(IF("Yes"='Cheater Sheet'!$BM$11:$BM$51, ROW('Cheater Sheet'!$BM$11:$BM$51)-10,""), ROW()-4)),"")="","",IFERROR(INDEX('Cheater Sheet'!AS11:AS51, SMALL(IF("Yes"='Cheater Sheet'!$BM$11:$BM$51, ROW('Cheater Sheet'!$BM$11:$BM$51)-10,""), ROW()-4)),""))</f>
        <v/>
      </c>
      <c r="AU10" s="689" t="str" cm="1">
        <f t="array" ref="AU10">IF(IFERROR(INDEX('Cheater Sheet'!AT11:AT51, SMALL(IF("Yes"='Cheater Sheet'!$BM$11:$BM$51, ROW('Cheater Sheet'!$BM$11:$BM$51)-10,""), ROW()-4)),"")="","",IFERROR(INDEX('Cheater Sheet'!AT11:AT51, SMALL(IF("Yes"='Cheater Sheet'!$BM$11:$BM$51, ROW('Cheater Sheet'!$BM$11:$BM$51)-10,""), ROW()-4)),""))</f>
        <v/>
      </c>
      <c r="AV10" s="292" t="str" cm="1">
        <f t="array" ref="AV10">IF(IFERROR(INDEX('Cheater Sheet'!AU11:AU51, SMALL(IF("Yes"='Cheater Sheet'!$BM$11:$BM$51, ROW('Cheater Sheet'!$BM$11:$BM$51)-10,""), ROW()-4)),"")="","",IFERROR(INDEX('Cheater Sheet'!AU11:AU51, SMALL(IF("Yes"='Cheater Sheet'!$BM$11:$BM$51, ROW('Cheater Sheet'!$BM$11:$BM$51)-10,""), ROW()-4)),""))</f>
        <v/>
      </c>
      <c r="AW10" s="689" t="str" cm="1">
        <f t="array" ref="AW10">IF(IFERROR(INDEX('Cheater Sheet'!AV11:AV51, SMALL(IF("Yes"='Cheater Sheet'!$BM$11:$BM$51, ROW('Cheater Sheet'!$BM$11:$BM$51)-10,""), ROW()-4)),"")="","",IFERROR(INDEX('Cheater Sheet'!AV11:AV51, SMALL(IF("Yes"='Cheater Sheet'!$BM$11:$BM$51, ROW('Cheater Sheet'!$BM$11:$BM$51)-10,""), ROW()-4)),""))</f>
        <v/>
      </c>
      <c r="AX10" s="292" t="str" cm="1">
        <f t="array" ref="AX10">IF(IFERROR(INDEX('Cheater Sheet'!AW11:AW51, SMALL(IF("Yes"='Cheater Sheet'!$BM$11:$BM$51, ROW('Cheater Sheet'!$BM$11:$BM$51)-10,""), ROW()-4)),"")="","",IFERROR(INDEX('Cheater Sheet'!AW11:AW51, SMALL(IF("Yes"='Cheater Sheet'!$BM$11:$BM$51, ROW('Cheater Sheet'!$BM$11:$BM$51)-10,""), ROW()-4)),""))</f>
        <v/>
      </c>
      <c r="AY10" s="689" t="str" cm="1">
        <f t="array" ref="AY10">IF(IFERROR(INDEX('Cheater Sheet'!AX11:AX51, SMALL(IF("Yes"='Cheater Sheet'!$BM$11:$BM$51, ROW('Cheater Sheet'!$BM$11:$BM$51)-10,""), ROW()-4)),"")="","",IFERROR(INDEX('Cheater Sheet'!AX11:AX51, SMALL(IF("Yes"='Cheater Sheet'!$BM$11:$BM$51, ROW('Cheater Sheet'!$BM$11:$BM$51)-10,""), ROW()-4)),""))</f>
        <v/>
      </c>
      <c r="AZ10" s="292" t="str" cm="1">
        <f t="array" ref="AZ10">IF(IFERROR(INDEX('Cheater Sheet'!AY11:AY51, SMALL(IF("Yes"='Cheater Sheet'!$BM$11:$BM$51, ROW('Cheater Sheet'!$BM$11:$BM$51)-10,""), ROW()-4)),"")="","",IFERROR(INDEX('Cheater Sheet'!AY11:AY51, SMALL(IF("Yes"='Cheater Sheet'!$BM$11:$BM$51, ROW('Cheater Sheet'!$BM$11:$BM$51)-10,""), ROW()-4)),""))</f>
        <v/>
      </c>
      <c r="BA10" s="689" t="str" cm="1">
        <f t="array" ref="BA10">IF(IFERROR(INDEX('Cheater Sheet'!AZ11:AZ51, SMALL(IF("Yes"='Cheater Sheet'!$BM$11:$BM$51, ROW('Cheater Sheet'!$BM$11:$BM$51)-10,""), ROW()-4)),"")="","",IFERROR(INDEX('Cheater Sheet'!AZ11:AZ51, SMALL(IF("Yes"='Cheater Sheet'!$BM$11:$BM$51, ROW('Cheater Sheet'!$BM$11:$BM$51)-10,""), ROW()-4)),""))</f>
        <v/>
      </c>
      <c r="BB10" s="292" t="str" cm="1">
        <f t="array" ref="BB10">IF(IFERROR(INDEX('Cheater Sheet'!BA11:BA51, SMALL(IF("Yes"='Cheater Sheet'!$BM$11:$BM$51, ROW('Cheater Sheet'!$BM$11:$BM$51)-10,""), ROW()-4)),"")="","",IFERROR(INDEX('Cheater Sheet'!BA11:BA51, SMALL(IF("Yes"='Cheater Sheet'!$BM$11:$BM$51, ROW('Cheater Sheet'!$BM$11:$BM$51)-10,""), ROW()-4)),""))</f>
        <v/>
      </c>
      <c r="BC10" s="689" t="str" cm="1">
        <f t="array" ref="BC10">IF(IFERROR(INDEX('Cheater Sheet'!BB11:BB51, SMALL(IF("Yes"='Cheater Sheet'!$BM$11:$BM$51, ROW('Cheater Sheet'!$BM$11:$BM$51)-10,""), ROW()-4)),"")="","",IFERROR(INDEX('Cheater Sheet'!BB11:BB51, SMALL(IF("Yes"='Cheater Sheet'!$BM$11:$BM$51, ROW('Cheater Sheet'!$BM$11:$BM$51)-10,""), ROW()-4)),""))</f>
        <v/>
      </c>
      <c r="BD10" s="292" t="str" cm="1">
        <f t="array" ref="BD10">IF(IFERROR(INDEX('Cheater Sheet'!BC11:BC51, SMALL(IF("Yes"='Cheater Sheet'!$BM$11:$BM$51, ROW('Cheater Sheet'!$BM$11:$BM$51)-10,""), ROW()-4)),"")="","",IFERROR(INDEX('Cheater Sheet'!BC11:BC51, SMALL(IF("Yes"='Cheater Sheet'!$BM$11:$BM$51, ROW('Cheater Sheet'!$BM$11:$BM$51)-10,""), ROW()-4)),""))</f>
        <v/>
      </c>
      <c r="BE10" s="689" t="str" cm="1">
        <f t="array" ref="BE10">IF(IFERROR(INDEX('Cheater Sheet'!BD11:BD51, SMALL(IF("Yes"='Cheater Sheet'!$BM$11:$BM$51, ROW('Cheater Sheet'!$BM$11:$BM$51)-10,""), ROW()-4)),"")="","",IFERROR(INDEX('Cheater Sheet'!BD11:BD51, SMALL(IF("Yes"='Cheater Sheet'!$BM$11:$BM$51, ROW('Cheater Sheet'!$BM$11:$BM$51)-10,""), ROW()-4)),""))</f>
        <v/>
      </c>
      <c r="BF10" s="292" t="str" cm="1">
        <f t="array" ref="BF10">IF(IFERROR(INDEX('Cheater Sheet'!BE11:BE51, SMALL(IF("Yes"='Cheater Sheet'!$BM$11:$BM$51, ROW('Cheater Sheet'!$BM$11:$BM$51)-10,""), ROW()-4)),"")="","",IFERROR(INDEX('Cheater Sheet'!BE11:BE51, SMALL(IF("Yes"='Cheater Sheet'!$BM$11:$BM$51, ROW('Cheater Sheet'!$BM$11:$BM$51)-10,""), ROW()-4)),""))</f>
        <v/>
      </c>
      <c r="BG10" s="689" t="str" cm="1">
        <f t="array" ref="BG10">IF(IFERROR(INDEX('Cheater Sheet'!BF11:BF51, SMALL(IF("Yes"='Cheater Sheet'!$BM$11:$BM$51, ROW('Cheater Sheet'!$BM$11:$BM$51)-10,""), ROW()-4)),"")="","",IFERROR(INDEX('Cheater Sheet'!BF11:BF51, SMALL(IF("Yes"='Cheater Sheet'!$BM$11:$BM$51, ROW('Cheater Sheet'!$BM$11:$BM$51)-10,""), ROW()-4)),""))</f>
        <v/>
      </c>
      <c r="BH10" s="292" t="str" cm="1">
        <f t="array" ref="BH10">IF(IFERROR(INDEX('Cheater Sheet'!BG11:BG51, SMALL(IF("Yes"='Cheater Sheet'!$BM$11:$BM$51, ROW('Cheater Sheet'!$BM$11:$BM$51)-10,""), ROW()-4)),"")="","",IFERROR(INDEX('Cheater Sheet'!BG11:BG51, SMALL(IF("Yes"='Cheater Sheet'!$BM$11:$BM$51, ROW('Cheater Sheet'!$BM$11:$BM$51)-10,""), ROW()-4)),""))</f>
        <v/>
      </c>
      <c r="BI10" s="689" t="str" cm="1">
        <f t="array" ref="BI10">IF(IFERROR(INDEX('Cheater Sheet'!BH11:BH51, SMALL(IF("Yes"='Cheater Sheet'!$BM$11:$BM$51, ROW('Cheater Sheet'!$BM$11:$BM$51)-10,""), ROW()-4)),"")="","",IFERROR(INDEX('Cheater Sheet'!BH11:BH51, SMALL(IF("Yes"='Cheater Sheet'!$BM$11:$BM$51, ROW('Cheater Sheet'!$BM$11:$BM$51)-10,""), ROW()-4)),""))</f>
        <v/>
      </c>
      <c r="BJ10" s="292" t="str" cm="1">
        <f t="array" ref="BJ10">IF(IFERROR(INDEX('Cheater Sheet'!BI11:BI51, SMALL(IF("Yes"='Cheater Sheet'!$BM$11:$BM$51, ROW('Cheater Sheet'!$BM$11:$BM$51)-10,""), ROW()-4)),"")="","",IFERROR(INDEX('Cheater Sheet'!BI11:BI51, SMALL(IF("Yes"='Cheater Sheet'!$BM$11:$BM$51, ROW('Cheater Sheet'!$BM$11:$BM$51)-10,""), ROW()-4)),""))</f>
        <v/>
      </c>
      <c r="BK10" s="689" t="str" cm="1">
        <f t="array" ref="BK10">IF(IFERROR(INDEX('Cheater Sheet'!BJ11:BJ51, SMALL(IF("Yes"='Cheater Sheet'!$BM$11:$BM$51, ROW('Cheater Sheet'!$BM$11:$BM$51)-10,""), ROW()-4)),"")="","",IFERROR(INDEX('Cheater Sheet'!BJ11:BJ51, SMALL(IF("Yes"='Cheater Sheet'!$BM$11:$BM$51, ROW('Cheater Sheet'!$BM$11:$BM$51)-10,""), ROW()-4)),""))</f>
        <v/>
      </c>
      <c r="BL10" s="101"/>
    </row>
    <row r="11" spans="1:64" x14ac:dyDescent="0.2">
      <c r="A11" s="765">
        <f t="shared" si="0"/>
        <v>0</v>
      </c>
      <c r="C11" s="143" t="str" cm="1">
        <f t="array" ref="C11">IFERROR(INDEX('Cheater Sheet'!$B$11:$B$51, SMALL(IF("Yes"='Cheater Sheet'!$BM$11:$BM$51, ROW('Cheater Sheet'!$BM$11:$BM$51)-10,""), ROW()-4)),"")</f>
        <v/>
      </c>
      <c r="D11" s="292" t="str" cm="1">
        <f t="array" ref="D11">IF(IFERROR(INDEX('Cheater Sheet'!C11:C51, SMALL(IF("Yes"='Cheater Sheet'!$BM$11:$BM$51, ROW('Cheater Sheet'!$BM$11:$BM$51)-10,""), ROW()-4)),"")="","",IFERROR(INDEX('Cheater Sheet'!C11:C51, SMALL(IF("Yes"='Cheater Sheet'!$BM$11:$BM$51, ROW('Cheater Sheet'!$BM$11:$BM$51)-10,""), ROW()-4)),""))</f>
        <v/>
      </c>
      <c r="E11" s="689" t="str" cm="1">
        <f t="array" ref="E11">IF(IFERROR(INDEX('Cheater Sheet'!D11:D51, SMALL(IF("Yes"='Cheater Sheet'!$BM$11:$BM$51, ROW('Cheater Sheet'!$BM$11:$BM$51)-10,""), ROW()-4)),"")="","",IFERROR(INDEX('Cheater Sheet'!D11:D51, SMALL(IF("Yes"='Cheater Sheet'!$BM$11:$BM$51, ROW('Cheater Sheet'!$BM$11:$BM$51)-10,""), ROW()-4)),""))</f>
        <v/>
      </c>
      <c r="F11" s="292" t="str" cm="1">
        <f t="array" ref="F11">IF(IFERROR(INDEX('Cheater Sheet'!E11:E51, SMALL(IF("Yes"='Cheater Sheet'!$BM$11:$BM$51, ROW('Cheater Sheet'!$BM$11:$BM$51)-10,""), ROW()-4)),"")="","",IFERROR(INDEX('Cheater Sheet'!E11:E51, SMALL(IF("Yes"='Cheater Sheet'!$BM$11:$BM$51, ROW('Cheater Sheet'!$BM$11:$BM$51)-10,""), ROW()-4)),""))</f>
        <v/>
      </c>
      <c r="G11" s="689" t="str" cm="1">
        <f t="array" ref="G11">IF(IFERROR(INDEX('Cheater Sheet'!F11:F51, SMALL(IF("Yes"='Cheater Sheet'!$BM$11:$BM$51, ROW('Cheater Sheet'!$BM$11:$BM$51)-10,""), ROW()-4)),"")="","",IFERROR(INDEX('Cheater Sheet'!F11:F51, SMALL(IF("Yes"='Cheater Sheet'!$BM$11:$BM$51, ROW('Cheater Sheet'!$BM$11:$BM$51)-10,""), ROW()-4)),""))</f>
        <v/>
      </c>
      <c r="H11" s="292" t="str" cm="1">
        <f t="array" ref="H11">IF(IFERROR(INDEX('Cheater Sheet'!G11:G51, SMALL(IF("Yes"='Cheater Sheet'!$BM$11:$BM$51, ROW('Cheater Sheet'!$BM$11:$BM$51)-10,""), ROW()-4)),"")="","",IFERROR(INDEX('Cheater Sheet'!G11:G51, SMALL(IF("Yes"='Cheater Sheet'!$BM$11:$BM$51, ROW('Cheater Sheet'!$BM$11:$BM$51)-10,""), ROW()-4)),""))</f>
        <v/>
      </c>
      <c r="I11" s="689" t="str" cm="1">
        <f t="array" ref="I11">IF(IFERROR(INDEX('Cheater Sheet'!H11:H51, SMALL(IF("Yes"='Cheater Sheet'!$BM$11:$BM$51, ROW('Cheater Sheet'!$BM$11:$BM$51)-10,""), ROW()-4)),"")="","",IFERROR(INDEX('Cheater Sheet'!H11:H51, SMALL(IF("Yes"='Cheater Sheet'!$BM$11:$BM$51, ROW('Cheater Sheet'!$BM$11:$BM$51)-10,""), ROW()-4)),""))</f>
        <v/>
      </c>
      <c r="J11" s="292" t="str" cm="1">
        <f t="array" ref="J11">IF(IFERROR(INDEX('Cheater Sheet'!I11:I51, SMALL(IF("Yes"='Cheater Sheet'!$BM$11:$BM$51, ROW('Cheater Sheet'!$BM$11:$BM$51)-10,""), ROW()-4)),"")="","",IFERROR(INDEX('Cheater Sheet'!I11:I51, SMALL(IF("Yes"='Cheater Sheet'!$BM$11:$BM$51, ROW('Cheater Sheet'!$BM$11:$BM$51)-10,""), ROW()-4)),""))</f>
        <v/>
      </c>
      <c r="K11" s="689" t="str" cm="1">
        <f t="array" ref="K11">IF(IFERROR(INDEX('Cheater Sheet'!J11:J51, SMALL(IF("Yes"='Cheater Sheet'!$BM$11:$BM$51, ROW('Cheater Sheet'!$BM$11:$BM$51)-10,""), ROW()-4)),"")="","",IFERROR(INDEX('Cheater Sheet'!J11:J51, SMALL(IF("Yes"='Cheater Sheet'!$BM$11:$BM$51, ROW('Cheater Sheet'!$BM$11:$BM$51)-10,""), ROW()-4)),""))</f>
        <v/>
      </c>
      <c r="L11" s="292" t="str" cm="1">
        <f t="array" ref="L11">IF(IFERROR(INDEX('Cheater Sheet'!K11:K51, SMALL(IF("Yes"='Cheater Sheet'!$BM$11:$BM$51, ROW('Cheater Sheet'!$BM$11:$BM$51)-10,""), ROW()-4)),"")="","",IFERROR(INDEX('Cheater Sheet'!K11:K51, SMALL(IF("Yes"='Cheater Sheet'!$BM$11:$BM$51, ROW('Cheater Sheet'!$BM$11:$BM$51)-10,""), ROW()-4)),""))</f>
        <v/>
      </c>
      <c r="M11" s="689" t="str" cm="1">
        <f t="array" ref="M11">IF(IFERROR(INDEX('Cheater Sheet'!L11:L51, SMALL(IF("Yes"='Cheater Sheet'!$BM$11:$BM$51, ROW('Cheater Sheet'!$BM$11:$BM$51)-10,""), ROW()-4)),"")="","",IFERROR(INDEX('Cheater Sheet'!L11:L51, SMALL(IF("Yes"='Cheater Sheet'!$BM$11:$BM$51, ROW('Cheater Sheet'!$BM$11:$BM$51)-10,""), ROW()-4)),""))</f>
        <v/>
      </c>
      <c r="N11" s="292" t="str" cm="1">
        <f t="array" ref="N11">IF(IFERROR(INDEX('Cheater Sheet'!M11:M51, SMALL(IF("Yes"='Cheater Sheet'!$BM$11:$BM$51, ROW('Cheater Sheet'!$BM$11:$BM$51)-10,""), ROW()-4)),"")="","",IFERROR(INDEX('Cheater Sheet'!M11:M51, SMALL(IF("Yes"='Cheater Sheet'!$BM$11:$BM$51, ROW('Cheater Sheet'!$BM$11:$BM$51)-10,""), ROW()-4)),""))</f>
        <v/>
      </c>
      <c r="O11" s="689" t="str" cm="1">
        <f t="array" ref="O11">IF(IFERROR(INDEX('Cheater Sheet'!N11:N51, SMALL(IF("Yes"='Cheater Sheet'!$BM$11:$BM$51, ROW('Cheater Sheet'!$BM$11:$BM$51)-10,""), ROW()-4)),"")="","",IFERROR(INDEX('Cheater Sheet'!N11:N51, SMALL(IF("Yes"='Cheater Sheet'!$BM$11:$BM$51, ROW('Cheater Sheet'!$BM$11:$BM$51)-10,""), ROW()-4)),""))</f>
        <v/>
      </c>
      <c r="P11" s="292" t="str" cm="1">
        <f t="array" ref="P11">IF(IFERROR(INDEX('Cheater Sheet'!O11:O51, SMALL(IF("Yes"='Cheater Sheet'!$BM$11:$BM$51, ROW('Cheater Sheet'!$BM$11:$BM$51)-10,""), ROW()-4)),"")="","",IFERROR(INDEX('Cheater Sheet'!O11:O51, SMALL(IF("Yes"='Cheater Sheet'!$BM$11:$BM$51, ROW('Cheater Sheet'!$BM$11:$BM$51)-10,""), ROW()-4)),""))</f>
        <v/>
      </c>
      <c r="Q11" s="689" t="str" cm="1">
        <f t="array" ref="Q11">IF(IFERROR(INDEX('Cheater Sheet'!P11:P51, SMALL(IF("Yes"='Cheater Sheet'!$BM$11:$BM$51, ROW('Cheater Sheet'!$BM$11:$BM$51)-10,""), ROW()-4)),"")="","",IFERROR(INDEX('Cheater Sheet'!P11:P51, SMALL(IF("Yes"='Cheater Sheet'!$BM$11:$BM$51, ROW('Cheater Sheet'!$BM$11:$BM$51)-10,""), ROW()-4)),""))</f>
        <v/>
      </c>
      <c r="R11" s="292" t="str" cm="1">
        <f t="array" ref="R11">IF(IFERROR(INDEX('Cheater Sheet'!Q11:Q51, SMALL(IF("Yes"='Cheater Sheet'!$BM$11:$BM$51, ROW('Cheater Sheet'!$BM$11:$BM$51)-10,""), ROW()-4)),"")="","",IFERROR(INDEX('Cheater Sheet'!Q11:Q51, SMALL(IF("Yes"='Cheater Sheet'!$BM$11:$BM$51, ROW('Cheater Sheet'!$BM$11:$BM$51)-10,""), ROW()-4)),""))</f>
        <v/>
      </c>
      <c r="S11" s="689" t="str" cm="1">
        <f t="array" ref="S11">IF(IFERROR(INDEX('Cheater Sheet'!R11:R51, SMALL(IF("Yes"='Cheater Sheet'!$BM$11:$BM$51, ROW('Cheater Sheet'!$BM$11:$BM$51)-10,""), ROW()-4)),"")="","",IFERROR(INDEX('Cheater Sheet'!R11:R51, SMALL(IF("Yes"='Cheater Sheet'!$BM$11:$BM$51, ROW('Cheater Sheet'!$BM$11:$BM$51)-10,""), ROW()-4)),""))</f>
        <v/>
      </c>
      <c r="T11" s="292" t="str" cm="1">
        <f t="array" ref="T11">IF(IFERROR(INDEX('Cheater Sheet'!S11:S51, SMALL(IF("Yes"='Cheater Sheet'!$BM$11:$BM$51, ROW('Cheater Sheet'!$BM$11:$BM$51)-10,""), ROW()-4)),"")="","",IFERROR(INDEX('Cheater Sheet'!S11:S51, SMALL(IF("Yes"='Cheater Sheet'!$BM$11:$BM$51, ROW('Cheater Sheet'!$BM$11:$BM$51)-10,""), ROW()-4)),""))</f>
        <v/>
      </c>
      <c r="U11" s="689" t="str" cm="1">
        <f t="array" ref="U11">IF(IFERROR(INDEX('Cheater Sheet'!T11:T51, SMALL(IF("Yes"='Cheater Sheet'!$BM$11:$BM$51, ROW('Cheater Sheet'!$BM$11:$BM$51)-10,""), ROW()-4)),"")="","",IFERROR(INDEX('Cheater Sheet'!T11:T51, SMALL(IF("Yes"='Cheater Sheet'!$BM$11:$BM$51, ROW('Cheater Sheet'!$BM$11:$BM$51)-10,""), ROW()-4)),""))</f>
        <v/>
      </c>
      <c r="V11" s="292" t="str" cm="1">
        <f t="array" ref="V11">IF(IFERROR(INDEX('Cheater Sheet'!U11:U51, SMALL(IF("Yes"='Cheater Sheet'!$BM$11:$BM$51, ROW('Cheater Sheet'!$BM$11:$BM$51)-10,""), ROW()-4)),"")="","",IFERROR(INDEX('Cheater Sheet'!U11:U51, SMALL(IF("Yes"='Cheater Sheet'!$BM$11:$BM$51, ROW('Cheater Sheet'!$BM$11:$BM$51)-10,""), ROW()-4)),""))</f>
        <v/>
      </c>
      <c r="W11" s="689" t="str" cm="1">
        <f t="array" ref="W11">IF(IFERROR(INDEX('Cheater Sheet'!V11:V51, SMALL(IF("Yes"='Cheater Sheet'!$BM$11:$BM$51, ROW('Cheater Sheet'!$BM$11:$BM$51)-10,""), ROW()-4)),"")="","",IFERROR(INDEX('Cheater Sheet'!V11:V51, SMALL(IF("Yes"='Cheater Sheet'!$BM$11:$BM$51, ROW('Cheater Sheet'!$BM$11:$BM$51)-10,""), ROW()-4)),""))</f>
        <v/>
      </c>
      <c r="X11" s="292" t="str" cm="1">
        <f t="array" ref="X11">IF(IFERROR(INDEX('Cheater Sheet'!W11:W51, SMALL(IF("Yes"='Cheater Sheet'!$BM$11:$BM$51, ROW('Cheater Sheet'!$BM$11:$BM$51)-10,""), ROW()-4)),"")="","",IFERROR(INDEX('Cheater Sheet'!W11:W51, SMALL(IF("Yes"='Cheater Sheet'!$BM$11:$BM$51, ROW('Cheater Sheet'!$BM$11:$BM$51)-10,""), ROW()-4)),""))</f>
        <v/>
      </c>
      <c r="Y11" s="689" t="str" cm="1">
        <f t="array" ref="Y11">IF(IFERROR(INDEX('Cheater Sheet'!X11:X51, SMALL(IF("Yes"='Cheater Sheet'!$BM$11:$BM$51, ROW('Cheater Sheet'!$BM$11:$BM$51)-10,""), ROW()-4)),"")="","",IFERROR(INDEX('Cheater Sheet'!X11:X51, SMALL(IF("Yes"='Cheater Sheet'!$BM$11:$BM$51, ROW('Cheater Sheet'!$BM$11:$BM$51)-10,""), ROW()-4)),""))</f>
        <v/>
      </c>
      <c r="Z11" s="292" t="str" cm="1">
        <f t="array" ref="Z11">IF(IFERROR(INDEX('Cheater Sheet'!Y11:Y51, SMALL(IF("Yes"='Cheater Sheet'!$BM$11:$BM$51, ROW('Cheater Sheet'!$BM$11:$BM$51)-10,""), ROW()-4)),"")="","",IFERROR(INDEX('Cheater Sheet'!Y11:Y51, SMALL(IF("Yes"='Cheater Sheet'!$BM$11:$BM$51, ROW('Cheater Sheet'!$BM$11:$BM$51)-10,""), ROW()-4)),""))</f>
        <v/>
      </c>
      <c r="AA11" s="689" t="str" cm="1">
        <f t="array" ref="AA11">IF(IFERROR(INDEX('Cheater Sheet'!Z11:Z51, SMALL(IF("Yes"='Cheater Sheet'!$BM$11:$BM$51, ROW('Cheater Sheet'!$BM$11:$BM$51)-10,""), ROW()-4)),"")="","",IFERROR(INDEX('Cheater Sheet'!Z11:Z51, SMALL(IF("Yes"='Cheater Sheet'!$BM$11:$BM$51, ROW('Cheater Sheet'!$BM$11:$BM$51)-10,""), ROW()-4)),""))</f>
        <v/>
      </c>
      <c r="AB11" s="292" t="str" cm="1">
        <f t="array" ref="AB11">IF(IFERROR(INDEX('Cheater Sheet'!AA11:AA51, SMALL(IF("Yes"='Cheater Sheet'!$BM$11:$BM$51, ROW('Cheater Sheet'!$BM$11:$BM$51)-10,""), ROW()-4)),"")="","",IFERROR(INDEX('Cheater Sheet'!AA11:AA51, SMALL(IF("Yes"='Cheater Sheet'!$BM$11:$BM$51, ROW('Cheater Sheet'!$BM$11:$BM$51)-10,""), ROW()-4)),""))</f>
        <v/>
      </c>
      <c r="AC11" s="689" t="str" cm="1">
        <f t="array" ref="AC11">IF(IFERROR(INDEX('Cheater Sheet'!AB11:AB51, SMALL(IF("Yes"='Cheater Sheet'!$BM$11:$BM$51, ROW('Cheater Sheet'!$BM$11:$BM$51)-10,""), ROW()-4)),"")="","",IFERROR(INDEX('Cheater Sheet'!AB11:AB51, SMALL(IF("Yes"='Cheater Sheet'!$BM$11:$BM$51, ROW('Cheater Sheet'!$BM$11:$BM$51)-10,""), ROW()-4)),""))</f>
        <v/>
      </c>
      <c r="AD11" s="292" t="str" cm="1">
        <f t="array" ref="AD11">IF(IFERROR(INDEX('Cheater Sheet'!AC11:AC51, SMALL(IF("Yes"='Cheater Sheet'!$BM$11:$BM$51, ROW('Cheater Sheet'!$BM$11:$BM$51)-10,""), ROW()-4)),"")="","",IFERROR(INDEX('Cheater Sheet'!AC11:AC51, SMALL(IF("Yes"='Cheater Sheet'!$BM$11:$BM$51, ROW('Cheater Sheet'!$BM$11:$BM$51)-10,""), ROW()-4)),""))</f>
        <v/>
      </c>
      <c r="AE11" s="689" t="str" cm="1">
        <f t="array" ref="AE11">IF(IFERROR(INDEX('Cheater Sheet'!AD11:AD51, SMALL(IF("Yes"='Cheater Sheet'!$BM$11:$BM$51, ROW('Cheater Sheet'!$BM$11:$BM$51)-10,""), ROW()-4)),"")="","",IFERROR(INDEX('Cheater Sheet'!AD11:AD51, SMALL(IF("Yes"='Cheater Sheet'!$BM$11:$BM$51, ROW('Cheater Sheet'!$BM$11:$BM$51)-10,""), ROW()-4)),""))</f>
        <v/>
      </c>
      <c r="AF11" s="292" t="str" cm="1">
        <f t="array" ref="AF11">IF(IFERROR(INDEX('Cheater Sheet'!AE11:AE51, SMALL(IF("Yes"='Cheater Sheet'!$BM$11:$BM$51, ROW('Cheater Sheet'!$BM$11:$BM$51)-10,""), ROW()-4)),"")="","",IFERROR(INDEX('Cheater Sheet'!AE11:AE51, SMALL(IF("Yes"='Cheater Sheet'!$BM$11:$BM$51, ROW('Cheater Sheet'!$BM$11:$BM$51)-10,""), ROW()-4)),""))</f>
        <v/>
      </c>
      <c r="AG11" s="689" t="str" cm="1">
        <f t="array" ref="AG11">IF(IFERROR(INDEX('Cheater Sheet'!AF11:AF51, SMALL(IF("Yes"='Cheater Sheet'!$BM$11:$BM$51, ROW('Cheater Sheet'!$BM$11:$BM$51)-10,""), ROW()-4)),"")="","",IFERROR(INDEX('Cheater Sheet'!AF11:AF51, SMALL(IF("Yes"='Cheater Sheet'!$BM$11:$BM$51, ROW('Cheater Sheet'!$BM$11:$BM$51)-10,""), ROW()-4)),""))</f>
        <v/>
      </c>
      <c r="AH11" s="292" t="str" cm="1">
        <f t="array" ref="AH11">IF(IFERROR(INDEX('Cheater Sheet'!AG11:AG51, SMALL(IF("Yes"='Cheater Sheet'!$BM$11:$BM$51, ROW('Cheater Sheet'!$BM$11:$BM$51)-10,""), ROW()-4)),"")="","",IFERROR(INDEX('Cheater Sheet'!AG11:AG51, SMALL(IF("Yes"='Cheater Sheet'!$BM$11:$BM$51, ROW('Cheater Sheet'!$BM$11:$BM$51)-10,""), ROW()-4)),""))</f>
        <v/>
      </c>
      <c r="AI11" s="689" t="str" cm="1">
        <f t="array" ref="AI11">IF(IFERROR(INDEX('Cheater Sheet'!AH11:AH51, SMALL(IF("Yes"='Cheater Sheet'!$BM$11:$BM$51, ROW('Cheater Sheet'!$BM$11:$BM$51)-10,""), ROW()-4)),"")="","",IFERROR(INDEX('Cheater Sheet'!AH11:AH51, SMALL(IF("Yes"='Cheater Sheet'!$BM$11:$BM$51, ROW('Cheater Sheet'!$BM$11:$BM$51)-10,""), ROW()-4)),""))</f>
        <v/>
      </c>
      <c r="AJ11" s="292" t="str" cm="1">
        <f t="array" ref="AJ11">IF(IFERROR(INDEX('Cheater Sheet'!AI11:AI51, SMALL(IF("Yes"='Cheater Sheet'!$BM$11:$BM$51, ROW('Cheater Sheet'!$BM$11:$BM$51)-10,""), ROW()-4)),"")="","",IFERROR(INDEX('Cheater Sheet'!AI11:AI51, SMALL(IF("Yes"='Cheater Sheet'!$BM$11:$BM$51, ROW('Cheater Sheet'!$BM$11:$BM$51)-10,""), ROW()-4)),""))</f>
        <v/>
      </c>
      <c r="AK11" s="689" t="str" cm="1">
        <f t="array" ref="AK11">IF(IFERROR(INDEX('Cheater Sheet'!AJ11:AJ51, SMALL(IF("Yes"='Cheater Sheet'!$BM$11:$BM$51, ROW('Cheater Sheet'!$BM$11:$BM$51)-10,""), ROW()-4)),"")="","",IFERROR(INDEX('Cheater Sheet'!AJ11:AJ51, SMALL(IF("Yes"='Cheater Sheet'!$BM$11:$BM$51, ROW('Cheater Sheet'!$BM$11:$BM$51)-10,""), ROW()-4)),""))</f>
        <v/>
      </c>
      <c r="AL11" s="292" t="str" cm="1">
        <f t="array" ref="AL11">IF(IFERROR(INDEX('Cheater Sheet'!AK11:AK51, SMALL(IF("Yes"='Cheater Sheet'!$BM$11:$BM$51, ROW('Cheater Sheet'!$BM$11:$BM$51)-10,""), ROW()-4)),"")="","",IFERROR(INDEX('Cheater Sheet'!AK11:AK51, SMALL(IF("Yes"='Cheater Sheet'!$BM$11:$BM$51, ROW('Cheater Sheet'!$BM$11:$BM$51)-10,""), ROW()-4)),""))</f>
        <v/>
      </c>
      <c r="AM11" s="689" t="str" cm="1">
        <f t="array" ref="AM11">IF(IFERROR(INDEX('Cheater Sheet'!AL11:AL51, SMALL(IF("Yes"='Cheater Sheet'!$BM$11:$BM$51, ROW('Cheater Sheet'!$BM$11:$BM$51)-10,""), ROW()-4)),"")="","",IFERROR(INDEX('Cheater Sheet'!AL11:AL51, SMALL(IF("Yes"='Cheater Sheet'!$BM$11:$BM$51, ROW('Cheater Sheet'!$BM$11:$BM$51)-10,""), ROW()-4)),""))</f>
        <v/>
      </c>
      <c r="AN11" s="292" t="str" cm="1">
        <f t="array" ref="AN11">IF(IFERROR(INDEX('Cheater Sheet'!AM11:AM51, SMALL(IF("Yes"='Cheater Sheet'!$BM$11:$BM$51, ROW('Cheater Sheet'!$BM$11:$BM$51)-10,""), ROW()-4)),"")="","",IFERROR(INDEX('Cheater Sheet'!AM11:AM51, SMALL(IF("Yes"='Cheater Sheet'!$BM$11:$BM$51, ROW('Cheater Sheet'!$BM$11:$BM$51)-10,""), ROW()-4)),""))</f>
        <v/>
      </c>
      <c r="AO11" s="689" t="str" cm="1">
        <f t="array" ref="AO11">IF(IFERROR(INDEX('Cheater Sheet'!AN11:AN51, SMALL(IF("Yes"='Cheater Sheet'!$BM$11:$BM$51, ROW('Cheater Sheet'!$BM$11:$BM$51)-10,""), ROW()-4)),"")="","",IFERROR(INDEX('Cheater Sheet'!AN11:AN51, SMALL(IF("Yes"='Cheater Sheet'!$BM$11:$BM$51, ROW('Cheater Sheet'!$BM$11:$BM$51)-10,""), ROW()-4)),""))</f>
        <v/>
      </c>
      <c r="AP11" s="292" t="str" cm="1">
        <f t="array" ref="AP11">IF(IFERROR(INDEX('Cheater Sheet'!AO11:AO51, SMALL(IF("Yes"='Cheater Sheet'!$BM$11:$BM$51, ROW('Cheater Sheet'!$BM$11:$BM$51)-10,""), ROW()-4)),"")="","",IFERROR(INDEX('Cheater Sheet'!AO11:AO51, SMALL(IF("Yes"='Cheater Sheet'!$BM$11:$BM$51, ROW('Cheater Sheet'!$BM$11:$BM$51)-10,""), ROW()-4)),""))</f>
        <v/>
      </c>
      <c r="AQ11" s="689" t="str" cm="1">
        <f t="array" ref="AQ11">IF(IFERROR(INDEX('Cheater Sheet'!AP11:AP51, SMALL(IF("Yes"='Cheater Sheet'!$BM$11:$BM$51, ROW('Cheater Sheet'!$BM$11:$BM$51)-10,""), ROW()-4)),"")="","",IFERROR(INDEX('Cheater Sheet'!AP11:AP51, SMALL(IF("Yes"='Cheater Sheet'!$BM$11:$BM$51, ROW('Cheater Sheet'!$BM$11:$BM$51)-10,""), ROW()-4)),""))</f>
        <v/>
      </c>
      <c r="AR11" s="292" t="str" cm="1">
        <f t="array" ref="AR11">IF(IFERROR(INDEX('Cheater Sheet'!AQ11:AQ51, SMALL(IF("Yes"='Cheater Sheet'!$BM$11:$BM$51, ROW('Cheater Sheet'!$BM$11:$BM$51)-10,""), ROW()-4)),"")="","",IFERROR(INDEX('Cheater Sheet'!AQ11:AQ51, SMALL(IF("Yes"='Cheater Sheet'!$BM$11:$BM$51, ROW('Cheater Sheet'!$BM$11:$BM$51)-10,""), ROW()-4)),""))</f>
        <v/>
      </c>
      <c r="AS11" s="689" t="str" cm="1">
        <f t="array" ref="AS11">IF(IFERROR(INDEX('Cheater Sheet'!AR11:AR51, SMALL(IF("Yes"='Cheater Sheet'!$BM$11:$BM$51, ROW('Cheater Sheet'!$BM$11:$BM$51)-10,""), ROW()-4)),"")="","",IFERROR(INDEX('Cheater Sheet'!AR11:AR51, SMALL(IF("Yes"='Cheater Sheet'!$BM$11:$BM$51, ROW('Cheater Sheet'!$BM$11:$BM$51)-10,""), ROW()-4)),""))</f>
        <v/>
      </c>
      <c r="AT11" s="292" t="str" cm="1">
        <f t="array" ref="AT11">IF(IFERROR(INDEX('Cheater Sheet'!AS11:AS51, SMALL(IF("Yes"='Cheater Sheet'!$BM$11:$BM$51, ROW('Cheater Sheet'!$BM$11:$BM$51)-10,""), ROW()-4)),"")="","",IFERROR(INDEX('Cheater Sheet'!AS11:AS51, SMALL(IF("Yes"='Cheater Sheet'!$BM$11:$BM$51, ROW('Cheater Sheet'!$BM$11:$BM$51)-10,""), ROW()-4)),""))</f>
        <v/>
      </c>
      <c r="AU11" s="689" t="str" cm="1">
        <f t="array" ref="AU11">IF(IFERROR(INDEX('Cheater Sheet'!AT11:AT51, SMALL(IF("Yes"='Cheater Sheet'!$BM$11:$BM$51, ROW('Cheater Sheet'!$BM$11:$BM$51)-10,""), ROW()-4)),"")="","",IFERROR(INDEX('Cheater Sheet'!AT11:AT51, SMALL(IF("Yes"='Cheater Sheet'!$BM$11:$BM$51, ROW('Cheater Sheet'!$BM$11:$BM$51)-10,""), ROW()-4)),""))</f>
        <v/>
      </c>
      <c r="AV11" s="292" t="str" cm="1">
        <f t="array" ref="AV11">IF(IFERROR(INDEX('Cheater Sheet'!AU11:AU51, SMALL(IF("Yes"='Cheater Sheet'!$BM$11:$BM$51, ROW('Cheater Sheet'!$BM$11:$BM$51)-10,""), ROW()-4)),"")="","",IFERROR(INDEX('Cheater Sheet'!AU11:AU51, SMALL(IF("Yes"='Cheater Sheet'!$BM$11:$BM$51, ROW('Cheater Sheet'!$BM$11:$BM$51)-10,""), ROW()-4)),""))</f>
        <v/>
      </c>
      <c r="AW11" s="689" t="str" cm="1">
        <f t="array" ref="AW11">IF(IFERROR(INDEX('Cheater Sheet'!AV11:AV51, SMALL(IF("Yes"='Cheater Sheet'!$BM$11:$BM$51, ROW('Cheater Sheet'!$BM$11:$BM$51)-10,""), ROW()-4)),"")="","",IFERROR(INDEX('Cheater Sheet'!AV11:AV51, SMALL(IF("Yes"='Cheater Sheet'!$BM$11:$BM$51, ROW('Cheater Sheet'!$BM$11:$BM$51)-10,""), ROW()-4)),""))</f>
        <v/>
      </c>
      <c r="AX11" s="292" t="str" cm="1">
        <f t="array" ref="AX11">IF(IFERROR(INDEX('Cheater Sheet'!AW11:AW51, SMALL(IF("Yes"='Cheater Sheet'!$BM$11:$BM$51, ROW('Cheater Sheet'!$BM$11:$BM$51)-10,""), ROW()-4)),"")="","",IFERROR(INDEX('Cheater Sheet'!AW11:AW51, SMALL(IF("Yes"='Cheater Sheet'!$BM$11:$BM$51, ROW('Cheater Sheet'!$BM$11:$BM$51)-10,""), ROW()-4)),""))</f>
        <v/>
      </c>
      <c r="AY11" s="689" t="str" cm="1">
        <f t="array" ref="AY11">IF(IFERROR(INDEX('Cheater Sheet'!AX11:AX51, SMALL(IF("Yes"='Cheater Sheet'!$BM$11:$BM$51, ROW('Cheater Sheet'!$BM$11:$BM$51)-10,""), ROW()-4)),"")="","",IFERROR(INDEX('Cheater Sheet'!AX11:AX51, SMALL(IF("Yes"='Cheater Sheet'!$BM$11:$BM$51, ROW('Cheater Sheet'!$BM$11:$BM$51)-10,""), ROW()-4)),""))</f>
        <v/>
      </c>
      <c r="AZ11" s="292" t="str" cm="1">
        <f t="array" ref="AZ11">IF(IFERROR(INDEX('Cheater Sheet'!AY11:AY51, SMALL(IF("Yes"='Cheater Sheet'!$BM$11:$BM$51, ROW('Cheater Sheet'!$BM$11:$BM$51)-10,""), ROW()-4)),"")="","",IFERROR(INDEX('Cheater Sheet'!AY11:AY51, SMALL(IF("Yes"='Cheater Sheet'!$BM$11:$BM$51, ROW('Cheater Sheet'!$BM$11:$BM$51)-10,""), ROW()-4)),""))</f>
        <v/>
      </c>
      <c r="BA11" s="689" t="str" cm="1">
        <f t="array" ref="BA11">IF(IFERROR(INDEX('Cheater Sheet'!AZ11:AZ51, SMALL(IF("Yes"='Cheater Sheet'!$BM$11:$BM$51, ROW('Cheater Sheet'!$BM$11:$BM$51)-10,""), ROW()-4)),"")="","",IFERROR(INDEX('Cheater Sheet'!AZ11:AZ51, SMALL(IF("Yes"='Cheater Sheet'!$BM$11:$BM$51, ROW('Cheater Sheet'!$BM$11:$BM$51)-10,""), ROW()-4)),""))</f>
        <v/>
      </c>
      <c r="BB11" s="292" t="str" cm="1">
        <f t="array" ref="BB11">IF(IFERROR(INDEX('Cheater Sheet'!BA11:BA51, SMALL(IF("Yes"='Cheater Sheet'!$BM$11:$BM$51, ROW('Cheater Sheet'!$BM$11:$BM$51)-10,""), ROW()-4)),"")="","",IFERROR(INDEX('Cheater Sheet'!BA11:BA51, SMALL(IF("Yes"='Cheater Sheet'!$BM$11:$BM$51, ROW('Cheater Sheet'!$BM$11:$BM$51)-10,""), ROW()-4)),""))</f>
        <v/>
      </c>
      <c r="BC11" s="689" t="str" cm="1">
        <f t="array" ref="BC11">IF(IFERROR(INDEX('Cheater Sheet'!BB11:BB51, SMALL(IF("Yes"='Cheater Sheet'!$BM$11:$BM$51, ROW('Cheater Sheet'!$BM$11:$BM$51)-10,""), ROW()-4)),"")="","",IFERROR(INDEX('Cheater Sheet'!BB11:BB51, SMALL(IF("Yes"='Cheater Sheet'!$BM$11:$BM$51, ROW('Cheater Sheet'!$BM$11:$BM$51)-10,""), ROW()-4)),""))</f>
        <v/>
      </c>
      <c r="BD11" s="292" t="str" cm="1">
        <f t="array" ref="BD11">IF(IFERROR(INDEX('Cheater Sheet'!BC11:BC51, SMALL(IF("Yes"='Cheater Sheet'!$BM$11:$BM$51, ROW('Cheater Sheet'!$BM$11:$BM$51)-10,""), ROW()-4)),"")="","",IFERROR(INDEX('Cheater Sheet'!BC11:BC51, SMALL(IF("Yes"='Cheater Sheet'!$BM$11:$BM$51, ROW('Cheater Sheet'!$BM$11:$BM$51)-10,""), ROW()-4)),""))</f>
        <v/>
      </c>
      <c r="BE11" s="689" t="str" cm="1">
        <f t="array" ref="BE11">IF(IFERROR(INDEX('Cheater Sheet'!BD11:BD51, SMALL(IF("Yes"='Cheater Sheet'!$BM$11:$BM$51, ROW('Cheater Sheet'!$BM$11:$BM$51)-10,""), ROW()-4)),"")="","",IFERROR(INDEX('Cheater Sheet'!BD11:BD51, SMALL(IF("Yes"='Cheater Sheet'!$BM$11:$BM$51, ROW('Cheater Sheet'!$BM$11:$BM$51)-10,""), ROW()-4)),""))</f>
        <v/>
      </c>
      <c r="BF11" s="292" t="str" cm="1">
        <f t="array" ref="BF11">IF(IFERROR(INDEX('Cheater Sheet'!BE11:BE51, SMALL(IF("Yes"='Cheater Sheet'!$BM$11:$BM$51, ROW('Cheater Sheet'!$BM$11:$BM$51)-10,""), ROW()-4)),"")="","",IFERROR(INDEX('Cheater Sheet'!BE11:BE51, SMALL(IF("Yes"='Cheater Sheet'!$BM$11:$BM$51, ROW('Cheater Sheet'!$BM$11:$BM$51)-10,""), ROW()-4)),""))</f>
        <v/>
      </c>
      <c r="BG11" s="689" t="str" cm="1">
        <f t="array" ref="BG11">IF(IFERROR(INDEX('Cheater Sheet'!BF11:BF51, SMALL(IF("Yes"='Cheater Sheet'!$BM$11:$BM$51, ROW('Cheater Sheet'!$BM$11:$BM$51)-10,""), ROW()-4)),"")="","",IFERROR(INDEX('Cheater Sheet'!BF11:BF51, SMALL(IF("Yes"='Cheater Sheet'!$BM$11:$BM$51, ROW('Cheater Sheet'!$BM$11:$BM$51)-10,""), ROW()-4)),""))</f>
        <v/>
      </c>
      <c r="BH11" s="292" t="str" cm="1">
        <f t="array" ref="BH11">IF(IFERROR(INDEX('Cheater Sheet'!BG11:BG51, SMALL(IF("Yes"='Cheater Sheet'!$BM$11:$BM$51, ROW('Cheater Sheet'!$BM$11:$BM$51)-10,""), ROW()-4)),"")="","",IFERROR(INDEX('Cheater Sheet'!BG11:BG51, SMALL(IF("Yes"='Cheater Sheet'!$BM$11:$BM$51, ROW('Cheater Sheet'!$BM$11:$BM$51)-10,""), ROW()-4)),""))</f>
        <v/>
      </c>
      <c r="BI11" s="689" t="str" cm="1">
        <f t="array" ref="BI11">IF(IFERROR(INDEX('Cheater Sheet'!BH11:BH51, SMALL(IF("Yes"='Cheater Sheet'!$BM$11:$BM$51, ROW('Cheater Sheet'!$BM$11:$BM$51)-10,""), ROW()-4)),"")="","",IFERROR(INDEX('Cheater Sheet'!BH11:BH51, SMALL(IF("Yes"='Cheater Sheet'!$BM$11:$BM$51, ROW('Cheater Sheet'!$BM$11:$BM$51)-10,""), ROW()-4)),""))</f>
        <v/>
      </c>
      <c r="BJ11" s="292" t="str" cm="1">
        <f t="array" ref="BJ11">IF(IFERROR(INDEX('Cheater Sheet'!BI11:BI51, SMALL(IF("Yes"='Cheater Sheet'!$BM$11:$BM$51, ROW('Cheater Sheet'!$BM$11:$BM$51)-10,""), ROW()-4)),"")="","",IFERROR(INDEX('Cheater Sheet'!BI11:BI51, SMALL(IF("Yes"='Cheater Sheet'!$BM$11:$BM$51, ROW('Cheater Sheet'!$BM$11:$BM$51)-10,""), ROW()-4)),""))</f>
        <v/>
      </c>
      <c r="BK11" s="689" t="str" cm="1">
        <f t="array" ref="BK11">IF(IFERROR(INDEX('Cheater Sheet'!BJ11:BJ51, SMALL(IF("Yes"='Cheater Sheet'!$BM$11:$BM$51, ROW('Cheater Sheet'!$BM$11:$BM$51)-10,""), ROW()-4)),"")="","",IFERROR(INDEX('Cheater Sheet'!BJ11:BJ51, SMALL(IF("Yes"='Cheater Sheet'!$BM$11:$BM$51, ROW('Cheater Sheet'!$BM$11:$BM$51)-10,""), ROW()-4)),""))</f>
        <v/>
      </c>
      <c r="BL11" s="101"/>
    </row>
    <row r="12" spans="1:64" x14ac:dyDescent="0.2">
      <c r="A12" s="765">
        <f t="shared" si="0"/>
        <v>0</v>
      </c>
      <c r="C12" s="143" t="str" cm="1">
        <f t="array" ref="C12">IFERROR(INDEX('Cheater Sheet'!$B$11:$B$51, SMALL(IF("Yes"='Cheater Sheet'!$BM$11:$BM$51, ROW('Cheater Sheet'!$BM$11:$BM$51)-10,""), ROW()-4)),"")</f>
        <v/>
      </c>
      <c r="D12" s="292" t="str" cm="1">
        <f t="array" ref="D12">IF(IFERROR(INDEX('Cheater Sheet'!C11:C51, SMALL(IF("Yes"='Cheater Sheet'!$BM$11:$BM$51, ROW('Cheater Sheet'!$BM$11:$BM$51)-10,""), ROW()-4)),"")="","",IFERROR(INDEX('Cheater Sheet'!C11:C51, SMALL(IF("Yes"='Cheater Sheet'!$BM$11:$BM$51, ROW('Cheater Sheet'!$BM$11:$BM$51)-10,""), ROW()-4)),""))</f>
        <v/>
      </c>
      <c r="E12" s="689" t="str" cm="1">
        <f t="array" ref="E12">IF(IFERROR(INDEX('Cheater Sheet'!D11:D51, SMALL(IF("Yes"='Cheater Sheet'!$BM$11:$BM$51, ROW('Cheater Sheet'!$BM$11:$BM$51)-10,""), ROW()-4)),"")="","",IFERROR(INDEX('Cheater Sheet'!D11:D51, SMALL(IF("Yes"='Cheater Sheet'!$BM$11:$BM$51, ROW('Cheater Sheet'!$BM$11:$BM$51)-10,""), ROW()-4)),""))</f>
        <v/>
      </c>
      <c r="F12" s="292" t="str" cm="1">
        <f t="array" ref="F12">IF(IFERROR(INDEX('Cheater Sheet'!E11:E51, SMALL(IF("Yes"='Cheater Sheet'!$BM$11:$BM$51, ROW('Cheater Sheet'!$BM$11:$BM$51)-10,""), ROW()-4)),"")="","",IFERROR(INDEX('Cheater Sheet'!E11:E51, SMALL(IF("Yes"='Cheater Sheet'!$BM$11:$BM$51, ROW('Cheater Sheet'!$BM$11:$BM$51)-10,""), ROW()-4)),""))</f>
        <v/>
      </c>
      <c r="G12" s="689" t="str" cm="1">
        <f t="array" ref="G12">IF(IFERROR(INDEX('Cheater Sheet'!F11:F51, SMALL(IF("Yes"='Cheater Sheet'!$BM$11:$BM$51, ROW('Cheater Sheet'!$BM$11:$BM$51)-10,""), ROW()-4)),"")="","",IFERROR(INDEX('Cheater Sheet'!F11:F51, SMALL(IF("Yes"='Cheater Sheet'!$BM$11:$BM$51, ROW('Cheater Sheet'!$BM$11:$BM$51)-10,""), ROW()-4)),""))</f>
        <v/>
      </c>
      <c r="H12" s="292" t="str" cm="1">
        <f t="array" ref="H12">IF(IFERROR(INDEX('Cheater Sheet'!G11:G51, SMALL(IF("Yes"='Cheater Sheet'!$BM$11:$BM$51, ROW('Cheater Sheet'!$BM$11:$BM$51)-10,""), ROW()-4)),"")="","",IFERROR(INDEX('Cheater Sheet'!G11:G51, SMALL(IF("Yes"='Cheater Sheet'!$BM$11:$BM$51, ROW('Cheater Sheet'!$BM$11:$BM$51)-10,""), ROW()-4)),""))</f>
        <v/>
      </c>
      <c r="I12" s="689" t="str" cm="1">
        <f t="array" ref="I12">IF(IFERROR(INDEX('Cheater Sheet'!H11:H51, SMALL(IF("Yes"='Cheater Sheet'!$BM$11:$BM$51, ROW('Cheater Sheet'!$BM$11:$BM$51)-10,""), ROW()-4)),"")="","",IFERROR(INDEX('Cheater Sheet'!H11:H51, SMALL(IF("Yes"='Cheater Sheet'!$BM$11:$BM$51, ROW('Cheater Sheet'!$BM$11:$BM$51)-10,""), ROW()-4)),""))</f>
        <v/>
      </c>
      <c r="J12" s="292" t="str" cm="1">
        <f t="array" ref="J12">IF(IFERROR(INDEX('Cheater Sheet'!I11:I51, SMALL(IF("Yes"='Cheater Sheet'!$BM$11:$BM$51, ROW('Cheater Sheet'!$BM$11:$BM$51)-10,""), ROW()-4)),"")="","",IFERROR(INDEX('Cheater Sheet'!I11:I51, SMALL(IF("Yes"='Cheater Sheet'!$BM$11:$BM$51, ROW('Cheater Sheet'!$BM$11:$BM$51)-10,""), ROW()-4)),""))</f>
        <v/>
      </c>
      <c r="K12" s="689" t="str" cm="1">
        <f t="array" ref="K12">IF(IFERROR(INDEX('Cheater Sheet'!J11:J51, SMALL(IF("Yes"='Cheater Sheet'!$BM$11:$BM$51, ROW('Cheater Sheet'!$BM$11:$BM$51)-10,""), ROW()-4)),"")="","",IFERROR(INDEX('Cheater Sheet'!J11:J51, SMALL(IF("Yes"='Cheater Sheet'!$BM$11:$BM$51, ROW('Cheater Sheet'!$BM$11:$BM$51)-10,""), ROW()-4)),""))</f>
        <v/>
      </c>
      <c r="L12" s="292" t="str" cm="1">
        <f t="array" ref="L12">IF(IFERROR(INDEX('Cheater Sheet'!K11:K51, SMALL(IF("Yes"='Cheater Sheet'!$BM$11:$BM$51, ROW('Cheater Sheet'!$BM$11:$BM$51)-10,""), ROW()-4)),"")="","",IFERROR(INDEX('Cheater Sheet'!K11:K51, SMALL(IF("Yes"='Cheater Sheet'!$BM$11:$BM$51, ROW('Cheater Sheet'!$BM$11:$BM$51)-10,""), ROW()-4)),""))</f>
        <v/>
      </c>
      <c r="M12" s="689" t="str" cm="1">
        <f t="array" ref="M12">IF(IFERROR(INDEX('Cheater Sheet'!L11:L51, SMALL(IF("Yes"='Cheater Sheet'!$BM$11:$BM$51, ROW('Cheater Sheet'!$BM$11:$BM$51)-10,""), ROW()-4)),"")="","",IFERROR(INDEX('Cheater Sheet'!L11:L51, SMALL(IF("Yes"='Cheater Sheet'!$BM$11:$BM$51, ROW('Cheater Sheet'!$BM$11:$BM$51)-10,""), ROW()-4)),""))</f>
        <v/>
      </c>
      <c r="N12" s="292" t="str" cm="1">
        <f t="array" ref="N12">IF(IFERROR(INDEX('Cheater Sheet'!M11:M51, SMALL(IF("Yes"='Cheater Sheet'!$BM$11:$BM$51, ROW('Cheater Sheet'!$BM$11:$BM$51)-10,""), ROW()-4)),"")="","",IFERROR(INDEX('Cheater Sheet'!M11:M51, SMALL(IF("Yes"='Cheater Sheet'!$BM$11:$BM$51, ROW('Cheater Sheet'!$BM$11:$BM$51)-10,""), ROW()-4)),""))</f>
        <v/>
      </c>
      <c r="O12" s="689" t="str" cm="1">
        <f t="array" ref="O12">IF(IFERROR(INDEX('Cheater Sheet'!N11:N51, SMALL(IF("Yes"='Cheater Sheet'!$BM$11:$BM$51, ROW('Cheater Sheet'!$BM$11:$BM$51)-10,""), ROW()-4)),"")="","",IFERROR(INDEX('Cheater Sheet'!N11:N51, SMALL(IF("Yes"='Cheater Sheet'!$BM$11:$BM$51, ROW('Cheater Sheet'!$BM$11:$BM$51)-10,""), ROW()-4)),""))</f>
        <v/>
      </c>
      <c r="P12" s="292" t="str" cm="1">
        <f t="array" ref="P12">IF(IFERROR(INDEX('Cheater Sheet'!O11:O51, SMALL(IF("Yes"='Cheater Sheet'!$BM$11:$BM$51, ROW('Cheater Sheet'!$BM$11:$BM$51)-10,""), ROW()-4)),"")="","",IFERROR(INDEX('Cheater Sheet'!O11:O51, SMALL(IF("Yes"='Cheater Sheet'!$BM$11:$BM$51, ROW('Cheater Sheet'!$BM$11:$BM$51)-10,""), ROW()-4)),""))</f>
        <v/>
      </c>
      <c r="Q12" s="689" t="str" cm="1">
        <f t="array" ref="Q12">IF(IFERROR(INDEX('Cheater Sheet'!P11:P51, SMALL(IF("Yes"='Cheater Sheet'!$BM$11:$BM$51, ROW('Cheater Sheet'!$BM$11:$BM$51)-10,""), ROW()-4)),"")="","",IFERROR(INDEX('Cheater Sheet'!P11:P51, SMALL(IF("Yes"='Cheater Sheet'!$BM$11:$BM$51, ROW('Cheater Sheet'!$BM$11:$BM$51)-10,""), ROW()-4)),""))</f>
        <v/>
      </c>
      <c r="R12" s="292" t="str" cm="1">
        <f t="array" ref="R12">IF(IFERROR(INDEX('Cheater Sheet'!Q11:Q51, SMALL(IF("Yes"='Cheater Sheet'!$BM$11:$BM$51, ROW('Cheater Sheet'!$BM$11:$BM$51)-10,""), ROW()-4)),"")="","",IFERROR(INDEX('Cheater Sheet'!Q11:Q51, SMALL(IF("Yes"='Cheater Sheet'!$BM$11:$BM$51, ROW('Cheater Sheet'!$BM$11:$BM$51)-10,""), ROW()-4)),""))</f>
        <v/>
      </c>
      <c r="S12" s="689" t="str" cm="1">
        <f t="array" ref="S12">IF(IFERROR(INDEX('Cheater Sheet'!R11:R51, SMALL(IF("Yes"='Cheater Sheet'!$BM$11:$BM$51, ROW('Cheater Sheet'!$BM$11:$BM$51)-10,""), ROW()-4)),"")="","",IFERROR(INDEX('Cheater Sheet'!R11:R51, SMALL(IF("Yes"='Cheater Sheet'!$BM$11:$BM$51, ROW('Cheater Sheet'!$BM$11:$BM$51)-10,""), ROW()-4)),""))</f>
        <v/>
      </c>
      <c r="T12" s="292" t="str" cm="1">
        <f t="array" ref="T12">IF(IFERROR(INDEX('Cheater Sheet'!S11:S51, SMALL(IF("Yes"='Cheater Sheet'!$BM$11:$BM$51, ROW('Cheater Sheet'!$BM$11:$BM$51)-10,""), ROW()-4)),"")="","",IFERROR(INDEX('Cheater Sheet'!S11:S51, SMALL(IF("Yes"='Cheater Sheet'!$BM$11:$BM$51, ROW('Cheater Sheet'!$BM$11:$BM$51)-10,""), ROW()-4)),""))</f>
        <v/>
      </c>
      <c r="U12" s="689" t="str" cm="1">
        <f t="array" ref="U12">IF(IFERROR(INDEX('Cheater Sheet'!T11:T51, SMALL(IF("Yes"='Cheater Sheet'!$BM$11:$BM$51, ROW('Cheater Sheet'!$BM$11:$BM$51)-10,""), ROW()-4)),"")="","",IFERROR(INDEX('Cheater Sheet'!T11:T51, SMALL(IF("Yes"='Cheater Sheet'!$BM$11:$BM$51, ROW('Cheater Sheet'!$BM$11:$BM$51)-10,""), ROW()-4)),""))</f>
        <v/>
      </c>
      <c r="V12" s="292" t="str" cm="1">
        <f t="array" ref="V12">IF(IFERROR(INDEX('Cheater Sheet'!U11:U51, SMALL(IF("Yes"='Cheater Sheet'!$BM$11:$BM$51, ROW('Cheater Sheet'!$BM$11:$BM$51)-10,""), ROW()-4)),"")="","",IFERROR(INDEX('Cheater Sheet'!U11:U51, SMALL(IF("Yes"='Cheater Sheet'!$BM$11:$BM$51, ROW('Cheater Sheet'!$BM$11:$BM$51)-10,""), ROW()-4)),""))</f>
        <v/>
      </c>
      <c r="W12" s="689" t="str" cm="1">
        <f t="array" ref="W12">IF(IFERROR(INDEX('Cheater Sheet'!V11:V51, SMALL(IF("Yes"='Cheater Sheet'!$BM$11:$BM$51, ROW('Cheater Sheet'!$BM$11:$BM$51)-10,""), ROW()-4)),"")="","",IFERROR(INDEX('Cheater Sheet'!V11:V51, SMALL(IF("Yes"='Cheater Sheet'!$BM$11:$BM$51, ROW('Cheater Sheet'!$BM$11:$BM$51)-10,""), ROW()-4)),""))</f>
        <v/>
      </c>
      <c r="X12" s="292" t="str" cm="1">
        <f t="array" ref="X12">IF(IFERROR(INDEX('Cheater Sheet'!W11:W51, SMALL(IF("Yes"='Cheater Sheet'!$BM$11:$BM$51, ROW('Cheater Sheet'!$BM$11:$BM$51)-10,""), ROW()-4)),"")="","",IFERROR(INDEX('Cheater Sheet'!W11:W51, SMALL(IF("Yes"='Cheater Sheet'!$BM$11:$BM$51, ROW('Cheater Sheet'!$BM$11:$BM$51)-10,""), ROW()-4)),""))</f>
        <v/>
      </c>
      <c r="Y12" s="689" t="str" cm="1">
        <f t="array" ref="Y12">IF(IFERROR(INDEX('Cheater Sheet'!X11:X51, SMALL(IF("Yes"='Cheater Sheet'!$BM$11:$BM$51, ROW('Cheater Sheet'!$BM$11:$BM$51)-10,""), ROW()-4)),"")="","",IFERROR(INDEX('Cheater Sheet'!X11:X51, SMALL(IF("Yes"='Cheater Sheet'!$BM$11:$BM$51, ROW('Cheater Sheet'!$BM$11:$BM$51)-10,""), ROW()-4)),""))</f>
        <v/>
      </c>
      <c r="Z12" s="292" t="str" cm="1">
        <f t="array" ref="Z12">IF(IFERROR(INDEX('Cheater Sheet'!Y11:Y51, SMALL(IF("Yes"='Cheater Sheet'!$BM$11:$BM$51, ROW('Cheater Sheet'!$BM$11:$BM$51)-10,""), ROW()-4)),"")="","",IFERROR(INDEX('Cheater Sheet'!Y11:Y51, SMALL(IF("Yes"='Cheater Sheet'!$BM$11:$BM$51, ROW('Cheater Sheet'!$BM$11:$BM$51)-10,""), ROW()-4)),""))</f>
        <v/>
      </c>
      <c r="AA12" s="689" t="str" cm="1">
        <f t="array" ref="AA12">IF(IFERROR(INDEX('Cheater Sheet'!Z11:Z51, SMALL(IF("Yes"='Cheater Sheet'!$BM$11:$BM$51, ROW('Cheater Sheet'!$BM$11:$BM$51)-10,""), ROW()-4)),"")="","",IFERROR(INDEX('Cheater Sheet'!Z11:Z51, SMALL(IF("Yes"='Cheater Sheet'!$BM$11:$BM$51, ROW('Cheater Sheet'!$BM$11:$BM$51)-10,""), ROW()-4)),""))</f>
        <v/>
      </c>
      <c r="AB12" s="292" t="str" cm="1">
        <f t="array" ref="AB12">IF(IFERROR(INDEX('Cheater Sheet'!AA11:AA51, SMALL(IF("Yes"='Cheater Sheet'!$BM$11:$BM$51, ROW('Cheater Sheet'!$BM$11:$BM$51)-10,""), ROW()-4)),"")="","",IFERROR(INDEX('Cheater Sheet'!AA11:AA51, SMALL(IF("Yes"='Cheater Sheet'!$BM$11:$BM$51, ROW('Cheater Sheet'!$BM$11:$BM$51)-10,""), ROW()-4)),""))</f>
        <v/>
      </c>
      <c r="AC12" s="689" t="str" cm="1">
        <f t="array" ref="AC12">IF(IFERROR(INDEX('Cheater Sheet'!AB11:AB51, SMALL(IF("Yes"='Cheater Sheet'!$BM$11:$BM$51, ROW('Cheater Sheet'!$BM$11:$BM$51)-10,""), ROW()-4)),"")="","",IFERROR(INDEX('Cheater Sheet'!AB11:AB51, SMALL(IF("Yes"='Cheater Sheet'!$BM$11:$BM$51, ROW('Cheater Sheet'!$BM$11:$BM$51)-10,""), ROW()-4)),""))</f>
        <v/>
      </c>
      <c r="AD12" s="292" t="str" cm="1">
        <f t="array" ref="AD12">IF(IFERROR(INDEX('Cheater Sheet'!AC11:AC51, SMALL(IF("Yes"='Cheater Sheet'!$BM$11:$BM$51, ROW('Cheater Sheet'!$BM$11:$BM$51)-10,""), ROW()-4)),"")="","",IFERROR(INDEX('Cheater Sheet'!AC11:AC51, SMALL(IF("Yes"='Cheater Sheet'!$BM$11:$BM$51, ROW('Cheater Sheet'!$BM$11:$BM$51)-10,""), ROW()-4)),""))</f>
        <v/>
      </c>
      <c r="AE12" s="689" t="str" cm="1">
        <f t="array" ref="AE12">IF(IFERROR(INDEX('Cheater Sheet'!AD11:AD51, SMALL(IF("Yes"='Cheater Sheet'!$BM$11:$BM$51, ROW('Cheater Sheet'!$BM$11:$BM$51)-10,""), ROW()-4)),"")="","",IFERROR(INDEX('Cheater Sheet'!AD11:AD51, SMALL(IF("Yes"='Cheater Sheet'!$BM$11:$BM$51, ROW('Cheater Sheet'!$BM$11:$BM$51)-10,""), ROW()-4)),""))</f>
        <v/>
      </c>
      <c r="AF12" s="292" t="str" cm="1">
        <f t="array" ref="AF12">IF(IFERROR(INDEX('Cheater Sheet'!AE11:AE51, SMALL(IF("Yes"='Cheater Sheet'!$BM$11:$BM$51, ROW('Cheater Sheet'!$BM$11:$BM$51)-10,""), ROW()-4)),"")="","",IFERROR(INDEX('Cheater Sheet'!AE11:AE51, SMALL(IF("Yes"='Cheater Sheet'!$BM$11:$BM$51, ROW('Cheater Sheet'!$BM$11:$BM$51)-10,""), ROW()-4)),""))</f>
        <v/>
      </c>
      <c r="AG12" s="689" t="str" cm="1">
        <f t="array" ref="AG12">IF(IFERROR(INDEX('Cheater Sheet'!AF11:AF51, SMALL(IF("Yes"='Cheater Sheet'!$BM$11:$BM$51, ROW('Cheater Sheet'!$BM$11:$BM$51)-10,""), ROW()-4)),"")="","",IFERROR(INDEX('Cheater Sheet'!AF11:AF51, SMALL(IF("Yes"='Cheater Sheet'!$BM$11:$BM$51, ROW('Cheater Sheet'!$BM$11:$BM$51)-10,""), ROW()-4)),""))</f>
        <v/>
      </c>
      <c r="AH12" s="292" t="str" cm="1">
        <f t="array" ref="AH12">IF(IFERROR(INDEX('Cheater Sheet'!AG11:AG51, SMALL(IF("Yes"='Cheater Sheet'!$BM$11:$BM$51, ROW('Cheater Sheet'!$BM$11:$BM$51)-10,""), ROW()-4)),"")="","",IFERROR(INDEX('Cheater Sheet'!AG11:AG51, SMALL(IF("Yes"='Cheater Sheet'!$BM$11:$BM$51, ROW('Cheater Sheet'!$BM$11:$BM$51)-10,""), ROW()-4)),""))</f>
        <v/>
      </c>
      <c r="AI12" s="689" t="str" cm="1">
        <f t="array" ref="AI12">IF(IFERROR(INDEX('Cheater Sheet'!AH11:AH51, SMALL(IF("Yes"='Cheater Sheet'!$BM$11:$BM$51, ROW('Cheater Sheet'!$BM$11:$BM$51)-10,""), ROW()-4)),"")="","",IFERROR(INDEX('Cheater Sheet'!AH11:AH51, SMALL(IF("Yes"='Cheater Sheet'!$BM$11:$BM$51, ROW('Cheater Sheet'!$BM$11:$BM$51)-10,""), ROW()-4)),""))</f>
        <v/>
      </c>
      <c r="AJ12" s="292" t="str" cm="1">
        <f t="array" ref="AJ12">IF(IFERROR(INDEX('Cheater Sheet'!AI11:AI51, SMALL(IF("Yes"='Cheater Sheet'!$BM$11:$BM$51, ROW('Cheater Sheet'!$BM$11:$BM$51)-10,""), ROW()-4)),"")="","",IFERROR(INDEX('Cheater Sheet'!AI11:AI51, SMALL(IF("Yes"='Cheater Sheet'!$BM$11:$BM$51, ROW('Cheater Sheet'!$BM$11:$BM$51)-10,""), ROW()-4)),""))</f>
        <v/>
      </c>
      <c r="AK12" s="689" t="str" cm="1">
        <f t="array" ref="AK12">IF(IFERROR(INDEX('Cheater Sheet'!AJ11:AJ51, SMALL(IF("Yes"='Cheater Sheet'!$BM$11:$BM$51, ROW('Cheater Sheet'!$BM$11:$BM$51)-10,""), ROW()-4)),"")="","",IFERROR(INDEX('Cheater Sheet'!AJ11:AJ51, SMALL(IF("Yes"='Cheater Sheet'!$BM$11:$BM$51, ROW('Cheater Sheet'!$BM$11:$BM$51)-10,""), ROW()-4)),""))</f>
        <v/>
      </c>
      <c r="AL12" s="292" t="str" cm="1">
        <f t="array" ref="AL12">IF(IFERROR(INDEX('Cheater Sheet'!AK11:AK51, SMALL(IF("Yes"='Cheater Sheet'!$BM$11:$BM$51, ROW('Cheater Sheet'!$BM$11:$BM$51)-10,""), ROW()-4)),"")="","",IFERROR(INDEX('Cheater Sheet'!AK11:AK51, SMALL(IF("Yes"='Cheater Sheet'!$BM$11:$BM$51, ROW('Cheater Sheet'!$BM$11:$BM$51)-10,""), ROW()-4)),""))</f>
        <v/>
      </c>
      <c r="AM12" s="689" t="str" cm="1">
        <f t="array" ref="AM12">IF(IFERROR(INDEX('Cheater Sheet'!AL11:AL51, SMALL(IF("Yes"='Cheater Sheet'!$BM$11:$BM$51, ROW('Cheater Sheet'!$BM$11:$BM$51)-10,""), ROW()-4)),"")="","",IFERROR(INDEX('Cheater Sheet'!AL11:AL51, SMALL(IF("Yes"='Cheater Sheet'!$BM$11:$BM$51, ROW('Cheater Sheet'!$BM$11:$BM$51)-10,""), ROW()-4)),""))</f>
        <v/>
      </c>
      <c r="AN12" s="292" t="str" cm="1">
        <f t="array" ref="AN12">IF(IFERROR(INDEX('Cheater Sheet'!AM11:AM51, SMALL(IF("Yes"='Cheater Sheet'!$BM$11:$BM$51, ROW('Cheater Sheet'!$BM$11:$BM$51)-10,""), ROW()-4)),"")="","",IFERROR(INDEX('Cheater Sheet'!AM11:AM51, SMALL(IF("Yes"='Cheater Sheet'!$BM$11:$BM$51, ROW('Cheater Sheet'!$BM$11:$BM$51)-10,""), ROW()-4)),""))</f>
        <v/>
      </c>
      <c r="AO12" s="689" t="str" cm="1">
        <f t="array" ref="AO12">IF(IFERROR(INDEX('Cheater Sheet'!AN11:AN51, SMALL(IF("Yes"='Cheater Sheet'!$BM$11:$BM$51, ROW('Cheater Sheet'!$BM$11:$BM$51)-10,""), ROW()-4)),"")="","",IFERROR(INDEX('Cheater Sheet'!AN11:AN51, SMALL(IF("Yes"='Cheater Sheet'!$BM$11:$BM$51, ROW('Cheater Sheet'!$BM$11:$BM$51)-10,""), ROW()-4)),""))</f>
        <v/>
      </c>
      <c r="AP12" s="292" t="str" cm="1">
        <f t="array" ref="AP12">IF(IFERROR(INDEX('Cheater Sheet'!AO11:AO51, SMALL(IF("Yes"='Cheater Sheet'!$BM$11:$BM$51, ROW('Cheater Sheet'!$BM$11:$BM$51)-10,""), ROW()-4)),"")="","",IFERROR(INDEX('Cheater Sheet'!AO11:AO51, SMALL(IF("Yes"='Cheater Sheet'!$BM$11:$BM$51, ROW('Cheater Sheet'!$BM$11:$BM$51)-10,""), ROW()-4)),""))</f>
        <v/>
      </c>
      <c r="AQ12" s="689" t="str" cm="1">
        <f t="array" ref="AQ12">IF(IFERROR(INDEX('Cheater Sheet'!AP11:AP51, SMALL(IF("Yes"='Cheater Sheet'!$BM$11:$BM$51, ROW('Cheater Sheet'!$BM$11:$BM$51)-10,""), ROW()-4)),"")="","",IFERROR(INDEX('Cheater Sheet'!AP11:AP51, SMALL(IF("Yes"='Cheater Sheet'!$BM$11:$BM$51, ROW('Cheater Sheet'!$BM$11:$BM$51)-10,""), ROW()-4)),""))</f>
        <v/>
      </c>
      <c r="AR12" s="292" t="str" cm="1">
        <f t="array" ref="AR12">IF(IFERROR(INDEX('Cheater Sheet'!AQ11:AQ51, SMALL(IF("Yes"='Cheater Sheet'!$BM$11:$BM$51, ROW('Cheater Sheet'!$BM$11:$BM$51)-10,""), ROW()-4)),"")="","",IFERROR(INDEX('Cheater Sheet'!AQ11:AQ51, SMALL(IF("Yes"='Cheater Sheet'!$BM$11:$BM$51, ROW('Cheater Sheet'!$BM$11:$BM$51)-10,""), ROW()-4)),""))</f>
        <v/>
      </c>
      <c r="AS12" s="689" t="str" cm="1">
        <f t="array" ref="AS12">IF(IFERROR(INDEX('Cheater Sheet'!AR11:AR51, SMALL(IF("Yes"='Cheater Sheet'!$BM$11:$BM$51, ROW('Cheater Sheet'!$BM$11:$BM$51)-10,""), ROW()-4)),"")="","",IFERROR(INDEX('Cheater Sheet'!AR11:AR51, SMALL(IF("Yes"='Cheater Sheet'!$BM$11:$BM$51, ROW('Cheater Sheet'!$BM$11:$BM$51)-10,""), ROW()-4)),""))</f>
        <v/>
      </c>
      <c r="AT12" s="292" t="str" cm="1">
        <f t="array" ref="AT12">IF(IFERROR(INDEX('Cheater Sheet'!AS11:AS51, SMALL(IF("Yes"='Cheater Sheet'!$BM$11:$BM$51, ROW('Cheater Sheet'!$BM$11:$BM$51)-10,""), ROW()-4)),"")="","",IFERROR(INDEX('Cheater Sheet'!AS11:AS51, SMALL(IF("Yes"='Cheater Sheet'!$BM$11:$BM$51, ROW('Cheater Sheet'!$BM$11:$BM$51)-10,""), ROW()-4)),""))</f>
        <v/>
      </c>
      <c r="AU12" s="689" t="str" cm="1">
        <f t="array" ref="AU12">IF(IFERROR(INDEX('Cheater Sheet'!AT11:AT51, SMALL(IF("Yes"='Cheater Sheet'!$BM$11:$BM$51, ROW('Cheater Sheet'!$BM$11:$BM$51)-10,""), ROW()-4)),"")="","",IFERROR(INDEX('Cheater Sheet'!AT11:AT51, SMALL(IF("Yes"='Cheater Sheet'!$BM$11:$BM$51, ROW('Cheater Sheet'!$BM$11:$BM$51)-10,""), ROW()-4)),""))</f>
        <v/>
      </c>
      <c r="AV12" s="292" t="str" cm="1">
        <f t="array" ref="AV12">IF(IFERROR(INDEX('Cheater Sheet'!AU11:AU51, SMALL(IF("Yes"='Cheater Sheet'!$BM$11:$BM$51, ROW('Cheater Sheet'!$BM$11:$BM$51)-10,""), ROW()-4)),"")="","",IFERROR(INDEX('Cheater Sheet'!AU11:AU51, SMALL(IF("Yes"='Cheater Sheet'!$BM$11:$BM$51, ROW('Cheater Sheet'!$BM$11:$BM$51)-10,""), ROW()-4)),""))</f>
        <v/>
      </c>
      <c r="AW12" s="689" t="str" cm="1">
        <f t="array" ref="AW12">IF(IFERROR(INDEX('Cheater Sheet'!AV11:AV51, SMALL(IF("Yes"='Cheater Sheet'!$BM$11:$BM$51, ROW('Cheater Sheet'!$BM$11:$BM$51)-10,""), ROW()-4)),"")="","",IFERROR(INDEX('Cheater Sheet'!AV11:AV51, SMALL(IF("Yes"='Cheater Sheet'!$BM$11:$BM$51, ROW('Cheater Sheet'!$BM$11:$BM$51)-10,""), ROW()-4)),""))</f>
        <v/>
      </c>
      <c r="AX12" s="292" t="str" cm="1">
        <f t="array" ref="AX12">IF(IFERROR(INDEX('Cheater Sheet'!AW11:AW51, SMALL(IF("Yes"='Cheater Sheet'!$BM$11:$BM$51, ROW('Cheater Sheet'!$BM$11:$BM$51)-10,""), ROW()-4)),"")="","",IFERROR(INDEX('Cheater Sheet'!AW11:AW51, SMALL(IF("Yes"='Cheater Sheet'!$BM$11:$BM$51, ROW('Cheater Sheet'!$BM$11:$BM$51)-10,""), ROW()-4)),""))</f>
        <v/>
      </c>
      <c r="AY12" s="689" t="str" cm="1">
        <f t="array" ref="AY12">IF(IFERROR(INDEX('Cheater Sheet'!AX11:AX51, SMALL(IF("Yes"='Cheater Sheet'!$BM$11:$BM$51, ROW('Cheater Sheet'!$BM$11:$BM$51)-10,""), ROW()-4)),"")="","",IFERROR(INDEX('Cheater Sheet'!AX11:AX51, SMALL(IF("Yes"='Cheater Sheet'!$BM$11:$BM$51, ROW('Cheater Sheet'!$BM$11:$BM$51)-10,""), ROW()-4)),""))</f>
        <v/>
      </c>
      <c r="AZ12" s="292" t="str" cm="1">
        <f t="array" ref="AZ12">IF(IFERROR(INDEX('Cheater Sheet'!AY11:AY51, SMALL(IF("Yes"='Cheater Sheet'!$BM$11:$BM$51, ROW('Cheater Sheet'!$BM$11:$BM$51)-10,""), ROW()-4)),"")="","",IFERROR(INDEX('Cheater Sheet'!AY11:AY51, SMALL(IF("Yes"='Cheater Sheet'!$BM$11:$BM$51, ROW('Cheater Sheet'!$BM$11:$BM$51)-10,""), ROW()-4)),""))</f>
        <v/>
      </c>
      <c r="BA12" s="689" t="str" cm="1">
        <f t="array" ref="BA12">IF(IFERROR(INDEX('Cheater Sheet'!AZ11:AZ51, SMALL(IF("Yes"='Cheater Sheet'!$BM$11:$BM$51, ROW('Cheater Sheet'!$BM$11:$BM$51)-10,""), ROW()-4)),"")="","",IFERROR(INDEX('Cheater Sheet'!AZ11:AZ51, SMALL(IF("Yes"='Cheater Sheet'!$BM$11:$BM$51, ROW('Cheater Sheet'!$BM$11:$BM$51)-10,""), ROW()-4)),""))</f>
        <v/>
      </c>
      <c r="BB12" s="292" t="str" cm="1">
        <f t="array" ref="BB12">IF(IFERROR(INDEX('Cheater Sheet'!BA11:BA51, SMALL(IF("Yes"='Cheater Sheet'!$BM$11:$BM$51, ROW('Cheater Sheet'!$BM$11:$BM$51)-10,""), ROW()-4)),"")="","",IFERROR(INDEX('Cheater Sheet'!BA11:BA51, SMALL(IF("Yes"='Cheater Sheet'!$BM$11:$BM$51, ROW('Cheater Sheet'!$BM$11:$BM$51)-10,""), ROW()-4)),""))</f>
        <v/>
      </c>
      <c r="BC12" s="689" t="str" cm="1">
        <f t="array" ref="BC12">IF(IFERROR(INDEX('Cheater Sheet'!BB11:BB51, SMALL(IF("Yes"='Cheater Sheet'!$BM$11:$BM$51, ROW('Cheater Sheet'!$BM$11:$BM$51)-10,""), ROW()-4)),"")="","",IFERROR(INDEX('Cheater Sheet'!BB11:BB51, SMALL(IF("Yes"='Cheater Sheet'!$BM$11:$BM$51, ROW('Cheater Sheet'!$BM$11:$BM$51)-10,""), ROW()-4)),""))</f>
        <v/>
      </c>
      <c r="BD12" s="292" t="str" cm="1">
        <f t="array" ref="BD12">IF(IFERROR(INDEX('Cheater Sheet'!BC11:BC51, SMALL(IF("Yes"='Cheater Sheet'!$BM$11:$BM$51, ROW('Cheater Sheet'!$BM$11:$BM$51)-10,""), ROW()-4)),"")="","",IFERROR(INDEX('Cheater Sheet'!BC11:BC51, SMALL(IF("Yes"='Cheater Sheet'!$BM$11:$BM$51, ROW('Cheater Sheet'!$BM$11:$BM$51)-10,""), ROW()-4)),""))</f>
        <v/>
      </c>
      <c r="BE12" s="689" t="str" cm="1">
        <f t="array" ref="BE12">IF(IFERROR(INDEX('Cheater Sheet'!BD11:BD51, SMALL(IF("Yes"='Cheater Sheet'!$BM$11:$BM$51, ROW('Cheater Sheet'!$BM$11:$BM$51)-10,""), ROW()-4)),"")="","",IFERROR(INDEX('Cheater Sheet'!BD11:BD51, SMALL(IF("Yes"='Cheater Sheet'!$BM$11:$BM$51, ROW('Cheater Sheet'!$BM$11:$BM$51)-10,""), ROW()-4)),""))</f>
        <v/>
      </c>
      <c r="BF12" s="292" t="str" cm="1">
        <f t="array" ref="BF12">IF(IFERROR(INDEX('Cheater Sheet'!BE11:BE51, SMALL(IF("Yes"='Cheater Sheet'!$BM$11:$BM$51, ROW('Cheater Sheet'!$BM$11:$BM$51)-10,""), ROW()-4)),"")="","",IFERROR(INDEX('Cheater Sheet'!BE11:BE51, SMALL(IF("Yes"='Cheater Sheet'!$BM$11:$BM$51, ROW('Cheater Sheet'!$BM$11:$BM$51)-10,""), ROW()-4)),""))</f>
        <v/>
      </c>
      <c r="BG12" s="689" t="str" cm="1">
        <f t="array" ref="BG12">IF(IFERROR(INDEX('Cheater Sheet'!BF11:BF51, SMALL(IF("Yes"='Cheater Sheet'!$BM$11:$BM$51, ROW('Cheater Sheet'!$BM$11:$BM$51)-10,""), ROW()-4)),"")="","",IFERROR(INDEX('Cheater Sheet'!BF11:BF51, SMALL(IF("Yes"='Cheater Sheet'!$BM$11:$BM$51, ROW('Cheater Sheet'!$BM$11:$BM$51)-10,""), ROW()-4)),""))</f>
        <v/>
      </c>
      <c r="BH12" s="292" t="str" cm="1">
        <f t="array" ref="BH12">IF(IFERROR(INDEX('Cheater Sheet'!BG11:BG51, SMALL(IF("Yes"='Cheater Sheet'!$BM$11:$BM$51, ROW('Cheater Sheet'!$BM$11:$BM$51)-10,""), ROW()-4)),"")="","",IFERROR(INDEX('Cheater Sheet'!BG11:BG51, SMALL(IF("Yes"='Cheater Sheet'!$BM$11:$BM$51, ROW('Cheater Sheet'!$BM$11:$BM$51)-10,""), ROW()-4)),""))</f>
        <v/>
      </c>
      <c r="BI12" s="689" t="str" cm="1">
        <f t="array" ref="BI12">IF(IFERROR(INDEX('Cheater Sheet'!BH11:BH51, SMALL(IF("Yes"='Cheater Sheet'!$BM$11:$BM$51, ROW('Cheater Sheet'!$BM$11:$BM$51)-10,""), ROW()-4)),"")="","",IFERROR(INDEX('Cheater Sheet'!BH11:BH51, SMALL(IF("Yes"='Cheater Sheet'!$BM$11:$BM$51, ROW('Cheater Sheet'!$BM$11:$BM$51)-10,""), ROW()-4)),""))</f>
        <v/>
      </c>
      <c r="BJ12" s="292" t="str" cm="1">
        <f t="array" ref="BJ12">IF(IFERROR(INDEX('Cheater Sheet'!BI11:BI51, SMALL(IF("Yes"='Cheater Sheet'!$BM$11:$BM$51, ROW('Cheater Sheet'!$BM$11:$BM$51)-10,""), ROW()-4)),"")="","",IFERROR(INDEX('Cheater Sheet'!BI11:BI51, SMALL(IF("Yes"='Cheater Sheet'!$BM$11:$BM$51, ROW('Cheater Sheet'!$BM$11:$BM$51)-10,""), ROW()-4)),""))</f>
        <v/>
      </c>
      <c r="BK12" s="689" t="str" cm="1">
        <f t="array" ref="BK12">IF(IFERROR(INDEX('Cheater Sheet'!BJ11:BJ51, SMALL(IF("Yes"='Cheater Sheet'!$BM$11:$BM$51, ROW('Cheater Sheet'!$BM$11:$BM$51)-10,""), ROW()-4)),"")="","",IFERROR(INDEX('Cheater Sheet'!BJ11:BJ51, SMALL(IF("Yes"='Cheater Sheet'!$BM$11:$BM$51, ROW('Cheater Sheet'!$BM$11:$BM$51)-10,""), ROW()-4)),""))</f>
        <v/>
      </c>
      <c r="BL12" s="101"/>
    </row>
    <row r="13" spans="1:64" x14ac:dyDescent="0.2">
      <c r="A13" s="765">
        <f t="shared" si="0"/>
        <v>0</v>
      </c>
      <c r="C13" s="143" t="str" cm="1">
        <f t="array" ref="C13">IFERROR(INDEX('Cheater Sheet'!$B$11:$B$51, SMALL(IF("Yes"='Cheater Sheet'!$BM$11:$BM$51, ROW('Cheater Sheet'!$BM$11:$BM$51)-10,""), ROW()-4)),"")</f>
        <v/>
      </c>
      <c r="D13" s="292" t="str" cm="1">
        <f t="array" ref="D13">IF(IFERROR(INDEX('Cheater Sheet'!C11:C51, SMALL(IF("Yes"='Cheater Sheet'!$BM$11:$BM$51, ROW('Cheater Sheet'!$BM$11:$BM$51)-10,""), ROW()-4)),"")="","",IFERROR(INDEX('Cheater Sheet'!C11:C51, SMALL(IF("Yes"='Cheater Sheet'!$BM$11:$BM$51, ROW('Cheater Sheet'!$BM$11:$BM$51)-10,""), ROW()-4)),""))</f>
        <v/>
      </c>
      <c r="E13" s="689" t="str" cm="1">
        <f t="array" ref="E13">IF(IFERROR(INDEX('Cheater Sheet'!D11:D51, SMALL(IF("Yes"='Cheater Sheet'!$BM$11:$BM$51, ROW('Cheater Sheet'!$BM$11:$BM$51)-10,""), ROW()-4)),"")="","",IFERROR(INDEX('Cheater Sheet'!D11:D51, SMALL(IF("Yes"='Cheater Sheet'!$BM$11:$BM$51, ROW('Cheater Sheet'!$BM$11:$BM$51)-10,""), ROW()-4)),""))</f>
        <v/>
      </c>
      <c r="F13" s="292" t="str" cm="1">
        <f t="array" ref="F13">IF(IFERROR(INDEX('Cheater Sheet'!E11:E51, SMALL(IF("Yes"='Cheater Sheet'!$BM$11:$BM$51, ROW('Cheater Sheet'!$BM$11:$BM$51)-10,""), ROW()-4)),"")="","",IFERROR(INDEX('Cheater Sheet'!E11:E51, SMALL(IF("Yes"='Cheater Sheet'!$BM$11:$BM$51, ROW('Cheater Sheet'!$BM$11:$BM$51)-10,""), ROW()-4)),""))</f>
        <v/>
      </c>
      <c r="G13" s="689" t="str" cm="1">
        <f t="array" ref="G13">IF(IFERROR(INDEX('Cheater Sheet'!F11:F51, SMALL(IF("Yes"='Cheater Sheet'!$BM$11:$BM$51, ROW('Cheater Sheet'!$BM$11:$BM$51)-10,""), ROW()-4)),"")="","",IFERROR(INDEX('Cheater Sheet'!F11:F51, SMALL(IF("Yes"='Cheater Sheet'!$BM$11:$BM$51, ROW('Cheater Sheet'!$BM$11:$BM$51)-10,""), ROW()-4)),""))</f>
        <v/>
      </c>
      <c r="H13" s="292" t="str" cm="1">
        <f t="array" ref="H13">IF(IFERROR(INDEX('Cheater Sheet'!G11:G51, SMALL(IF("Yes"='Cheater Sheet'!$BM$11:$BM$51, ROW('Cheater Sheet'!$BM$11:$BM$51)-10,""), ROW()-4)),"")="","",IFERROR(INDEX('Cheater Sheet'!G11:G51, SMALL(IF("Yes"='Cheater Sheet'!$BM$11:$BM$51, ROW('Cheater Sheet'!$BM$11:$BM$51)-10,""), ROW()-4)),""))</f>
        <v/>
      </c>
      <c r="I13" s="689" t="str" cm="1">
        <f t="array" ref="I13">IF(IFERROR(INDEX('Cheater Sheet'!H11:H51, SMALL(IF("Yes"='Cheater Sheet'!$BM$11:$BM$51, ROW('Cheater Sheet'!$BM$11:$BM$51)-10,""), ROW()-4)),"")="","",IFERROR(INDEX('Cheater Sheet'!H11:H51, SMALL(IF("Yes"='Cheater Sheet'!$BM$11:$BM$51, ROW('Cheater Sheet'!$BM$11:$BM$51)-10,""), ROW()-4)),""))</f>
        <v/>
      </c>
      <c r="J13" s="292" t="str" cm="1">
        <f t="array" ref="J13">IF(IFERROR(INDEX('Cheater Sheet'!I11:I51, SMALL(IF("Yes"='Cheater Sheet'!$BM$11:$BM$51, ROW('Cheater Sheet'!$BM$11:$BM$51)-10,""), ROW()-4)),"")="","",IFERROR(INDEX('Cheater Sheet'!I11:I51, SMALL(IF("Yes"='Cheater Sheet'!$BM$11:$BM$51, ROW('Cheater Sheet'!$BM$11:$BM$51)-10,""), ROW()-4)),""))</f>
        <v/>
      </c>
      <c r="K13" s="689" t="str" cm="1">
        <f t="array" ref="K13">IF(IFERROR(INDEX('Cheater Sheet'!J11:J51, SMALL(IF("Yes"='Cheater Sheet'!$BM$11:$BM$51, ROW('Cheater Sheet'!$BM$11:$BM$51)-10,""), ROW()-4)),"")="","",IFERROR(INDEX('Cheater Sheet'!J11:J51, SMALL(IF("Yes"='Cheater Sheet'!$BM$11:$BM$51, ROW('Cheater Sheet'!$BM$11:$BM$51)-10,""), ROW()-4)),""))</f>
        <v/>
      </c>
      <c r="L13" s="292" t="str" cm="1">
        <f t="array" ref="L13">IF(IFERROR(INDEX('Cheater Sheet'!K11:K51, SMALL(IF("Yes"='Cheater Sheet'!$BM$11:$BM$51, ROW('Cheater Sheet'!$BM$11:$BM$51)-10,""), ROW()-4)),"")="","",IFERROR(INDEX('Cheater Sheet'!K11:K51, SMALL(IF("Yes"='Cheater Sheet'!$BM$11:$BM$51, ROW('Cheater Sheet'!$BM$11:$BM$51)-10,""), ROW()-4)),""))</f>
        <v/>
      </c>
      <c r="M13" s="689" t="str" cm="1">
        <f t="array" ref="M13">IF(IFERROR(INDEX('Cheater Sheet'!L11:L51, SMALL(IF("Yes"='Cheater Sheet'!$BM$11:$BM$51, ROW('Cheater Sheet'!$BM$11:$BM$51)-10,""), ROW()-4)),"")="","",IFERROR(INDEX('Cheater Sheet'!L11:L51, SMALL(IF("Yes"='Cheater Sheet'!$BM$11:$BM$51, ROW('Cheater Sheet'!$BM$11:$BM$51)-10,""), ROW()-4)),""))</f>
        <v/>
      </c>
      <c r="N13" s="292" t="str" cm="1">
        <f t="array" ref="N13">IF(IFERROR(INDEX('Cheater Sheet'!M11:M51, SMALL(IF("Yes"='Cheater Sheet'!$BM$11:$BM$51, ROW('Cheater Sheet'!$BM$11:$BM$51)-10,""), ROW()-4)),"")="","",IFERROR(INDEX('Cheater Sheet'!M11:M51, SMALL(IF("Yes"='Cheater Sheet'!$BM$11:$BM$51, ROW('Cheater Sheet'!$BM$11:$BM$51)-10,""), ROW()-4)),""))</f>
        <v/>
      </c>
      <c r="O13" s="689" t="str" cm="1">
        <f t="array" ref="O13">IF(IFERROR(INDEX('Cheater Sheet'!N11:N51, SMALL(IF("Yes"='Cheater Sheet'!$BM$11:$BM$51, ROW('Cheater Sheet'!$BM$11:$BM$51)-10,""), ROW()-4)),"")="","",IFERROR(INDEX('Cheater Sheet'!N11:N51, SMALL(IF("Yes"='Cheater Sheet'!$BM$11:$BM$51, ROW('Cheater Sheet'!$BM$11:$BM$51)-10,""), ROW()-4)),""))</f>
        <v/>
      </c>
      <c r="P13" s="292" t="str" cm="1">
        <f t="array" ref="P13">IF(IFERROR(INDEX('Cheater Sheet'!O11:O51, SMALL(IF("Yes"='Cheater Sheet'!$BM$11:$BM$51, ROW('Cheater Sheet'!$BM$11:$BM$51)-10,""), ROW()-4)),"")="","",IFERROR(INDEX('Cheater Sheet'!O11:O51, SMALL(IF("Yes"='Cheater Sheet'!$BM$11:$BM$51, ROW('Cheater Sheet'!$BM$11:$BM$51)-10,""), ROW()-4)),""))</f>
        <v/>
      </c>
      <c r="Q13" s="689" t="str" cm="1">
        <f t="array" ref="Q13">IF(IFERROR(INDEX('Cheater Sheet'!P11:P51, SMALL(IF("Yes"='Cheater Sheet'!$BM$11:$BM$51, ROW('Cheater Sheet'!$BM$11:$BM$51)-10,""), ROW()-4)),"")="","",IFERROR(INDEX('Cheater Sheet'!P11:P51, SMALL(IF("Yes"='Cheater Sheet'!$BM$11:$BM$51, ROW('Cheater Sheet'!$BM$11:$BM$51)-10,""), ROW()-4)),""))</f>
        <v/>
      </c>
      <c r="R13" s="292" t="str" cm="1">
        <f t="array" ref="R13">IF(IFERROR(INDEX('Cheater Sheet'!Q11:Q51, SMALL(IF("Yes"='Cheater Sheet'!$BM$11:$BM$51, ROW('Cheater Sheet'!$BM$11:$BM$51)-10,""), ROW()-4)),"")="","",IFERROR(INDEX('Cheater Sheet'!Q11:Q51, SMALL(IF("Yes"='Cheater Sheet'!$BM$11:$BM$51, ROW('Cheater Sheet'!$BM$11:$BM$51)-10,""), ROW()-4)),""))</f>
        <v/>
      </c>
      <c r="S13" s="689" t="str" cm="1">
        <f t="array" ref="S13">IF(IFERROR(INDEX('Cheater Sheet'!R11:R51, SMALL(IF("Yes"='Cheater Sheet'!$BM$11:$BM$51, ROW('Cheater Sheet'!$BM$11:$BM$51)-10,""), ROW()-4)),"")="","",IFERROR(INDEX('Cheater Sheet'!R11:R51, SMALL(IF("Yes"='Cheater Sheet'!$BM$11:$BM$51, ROW('Cheater Sheet'!$BM$11:$BM$51)-10,""), ROW()-4)),""))</f>
        <v/>
      </c>
      <c r="T13" s="292" t="str" cm="1">
        <f t="array" ref="T13">IF(IFERROR(INDEX('Cheater Sheet'!S11:S51, SMALL(IF("Yes"='Cheater Sheet'!$BM$11:$BM$51, ROW('Cheater Sheet'!$BM$11:$BM$51)-10,""), ROW()-4)),"")="","",IFERROR(INDEX('Cheater Sheet'!S11:S51, SMALL(IF("Yes"='Cheater Sheet'!$BM$11:$BM$51, ROW('Cheater Sheet'!$BM$11:$BM$51)-10,""), ROW()-4)),""))</f>
        <v/>
      </c>
      <c r="U13" s="689" t="str" cm="1">
        <f t="array" ref="U13">IF(IFERROR(INDEX('Cheater Sheet'!T11:T51, SMALL(IF("Yes"='Cheater Sheet'!$BM$11:$BM$51, ROW('Cheater Sheet'!$BM$11:$BM$51)-10,""), ROW()-4)),"")="","",IFERROR(INDEX('Cheater Sheet'!T11:T51, SMALL(IF("Yes"='Cheater Sheet'!$BM$11:$BM$51, ROW('Cheater Sheet'!$BM$11:$BM$51)-10,""), ROW()-4)),""))</f>
        <v/>
      </c>
      <c r="V13" s="292" t="str" cm="1">
        <f t="array" ref="V13">IF(IFERROR(INDEX('Cheater Sheet'!U11:U51, SMALL(IF("Yes"='Cheater Sheet'!$BM$11:$BM$51, ROW('Cheater Sheet'!$BM$11:$BM$51)-10,""), ROW()-4)),"")="","",IFERROR(INDEX('Cheater Sheet'!U11:U51, SMALL(IF("Yes"='Cheater Sheet'!$BM$11:$BM$51, ROW('Cheater Sheet'!$BM$11:$BM$51)-10,""), ROW()-4)),""))</f>
        <v/>
      </c>
      <c r="W13" s="689" t="str" cm="1">
        <f t="array" ref="W13">IF(IFERROR(INDEX('Cheater Sheet'!V11:V51, SMALL(IF("Yes"='Cheater Sheet'!$BM$11:$BM$51, ROW('Cheater Sheet'!$BM$11:$BM$51)-10,""), ROW()-4)),"")="","",IFERROR(INDEX('Cheater Sheet'!V11:V51, SMALL(IF("Yes"='Cheater Sheet'!$BM$11:$BM$51, ROW('Cheater Sheet'!$BM$11:$BM$51)-10,""), ROW()-4)),""))</f>
        <v/>
      </c>
      <c r="X13" s="292" t="str" cm="1">
        <f t="array" ref="X13">IF(IFERROR(INDEX('Cheater Sheet'!W11:W51, SMALL(IF("Yes"='Cheater Sheet'!$BM$11:$BM$51, ROW('Cheater Sheet'!$BM$11:$BM$51)-10,""), ROW()-4)),"")="","",IFERROR(INDEX('Cheater Sheet'!W11:W51, SMALL(IF("Yes"='Cheater Sheet'!$BM$11:$BM$51, ROW('Cheater Sheet'!$BM$11:$BM$51)-10,""), ROW()-4)),""))</f>
        <v/>
      </c>
      <c r="Y13" s="689" t="str" cm="1">
        <f t="array" ref="Y13">IF(IFERROR(INDEX('Cheater Sheet'!X11:X51, SMALL(IF("Yes"='Cheater Sheet'!$BM$11:$BM$51, ROW('Cheater Sheet'!$BM$11:$BM$51)-10,""), ROW()-4)),"")="","",IFERROR(INDEX('Cheater Sheet'!X11:X51, SMALL(IF("Yes"='Cheater Sheet'!$BM$11:$BM$51, ROW('Cheater Sheet'!$BM$11:$BM$51)-10,""), ROW()-4)),""))</f>
        <v/>
      </c>
      <c r="Z13" s="292" t="str" cm="1">
        <f t="array" ref="Z13">IF(IFERROR(INDEX('Cheater Sheet'!Y11:Y51, SMALL(IF("Yes"='Cheater Sheet'!$BM$11:$BM$51, ROW('Cheater Sheet'!$BM$11:$BM$51)-10,""), ROW()-4)),"")="","",IFERROR(INDEX('Cheater Sheet'!Y11:Y51, SMALL(IF("Yes"='Cheater Sheet'!$BM$11:$BM$51, ROW('Cheater Sheet'!$BM$11:$BM$51)-10,""), ROW()-4)),""))</f>
        <v/>
      </c>
      <c r="AA13" s="689" t="str" cm="1">
        <f t="array" ref="AA13">IF(IFERROR(INDEX('Cheater Sheet'!Z11:Z51, SMALL(IF("Yes"='Cheater Sheet'!$BM$11:$BM$51, ROW('Cheater Sheet'!$BM$11:$BM$51)-10,""), ROW()-4)),"")="","",IFERROR(INDEX('Cheater Sheet'!Z11:Z51, SMALL(IF("Yes"='Cheater Sheet'!$BM$11:$BM$51, ROW('Cheater Sheet'!$BM$11:$BM$51)-10,""), ROW()-4)),""))</f>
        <v/>
      </c>
      <c r="AB13" s="292" t="str" cm="1">
        <f t="array" ref="AB13">IF(IFERROR(INDEX('Cheater Sheet'!AA11:AA51, SMALL(IF("Yes"='Cheater Sheet'!$BM$11:$BM$51, ROW('Cheater Sheet'!$BM$11:$BM$51)-10,""), ROW()-4)),"")="","",IFERROR(INDEX('Cheater Sheet'!AA11:AA51, SMALL(IF("Yes"='Cheater Sheet'!$BM$11:$BM$51, ROW('Cheater Sheet'!$BM$11:$BM$51)-10,""), ROW()-4)),""))</f>
        <v/>
      </c>
      <c r="AC13" s="689" t="str" cm="1">
        <f t="array" ref="AC13">IF(IFERROR(INDEX('Cheater Sheet'!AB11:AB51, SMALL(IF("Yes"='Cheater Sheet'!$BM$11:$BM$51, ROW('Cheater Sheet'!$BM$11:$BM$51)-10,""), ROW()-4)),"")="","",IFERROR(INDEX('Cheater Sheet'!AB11:AB51, SMALL(IF("Yes"='Cheater Sheet'!$BM$11:$BM$51, ROW('Cheater Sheet'!$BM$11:$BM$51)-10,""), ROW()-4)),""))</f>
        <v/>
      </c>
      <c r="AD13" s="292" t="str" cm="1">
        <f t="array" ref="AD13">IF(IFERROR(INDEX('Cheater Sheet'!AC11:AC51, SMALL(IF("Yes"='Cheater Sheet'!$BM$11:$BM$51, ROW('Cheater Sheet'!$BM$11:$BM$51)-10,""), ROW()-4)),"")="","",IFERROR(INDEX('Cheater Sheet'!AC11:AC51, SMALL(IF("Yes"='Cheater Sheet'!$BM$11:$BM$51, ROW('Cheater Sheet'!$BM$11:$BM$51)-10,""), ROW()-4)),""))</f>
        <v/>
      </c>
      <c r="AE13" s="689" t="str" cm="1">
        <f t="array" ref="AE13">IF(IFERROR(INDEX('Cheater Sheet'!AD11:AD51, SMALL(IF("Yes"='Cheater Sheet'!$BM$11:$BM$51, ROW('Cheater Sheet'!$BM$11:$BM$51)-10,""), ROW()-4)),"")="","",IFERROR(INDEX('Cheater Sheet'!AD11:AD51, SMALL(IF("Yes"='Cheater Sheet'!$BM$11:$BM$51, ROW('Cheater Sheet'!$BM$11:$BM$51)-10,""), ROW()-4)),""))</f>
        <v/>
      </c>
      <c r="AF13" s="292" t="str" cm="1">
        <f t="array" ref="AF13">IF(IFERROR(INDEX('Cheater Sheet'!AE11:AE51, SMALL(IF("Yes"='Cheater Sheet'!$BM$11:$BM$51, ROW('Cheater Sheet'!$BM$11:$BM$51)-10,""), ROW()-4)),"")="","",IFERROR(INDEX('Cheater Sheet'!AE11:AE51, SMALL(IF("Yes"='Cheater Sheet'!$BM$11:$BM$51, ROW('Cheater Sheet'!$BM$11:$BM$51)-10,""), ROW()-4)),""))</f>
        <v/>
      </c>
      <c r="AG13" s="689" t="str" cm="1">
        <f t="array" ref="AG13">IF(IFERROR(INDEX('Cheater Sheet'!AF11:AF51, SMALL(IF("Yes"='Cheater Sheet'!$BM$11:$BM$51, ROW('Cheater Sheet'!$BM$11:$BM$51)-10,""), ROW()-4)),"")="","",IFERROR(INDEX('Cheater Sheet'!AF11:AF51, SMALL(IF("Yes"='Cheater Sheet'!$BM$11:$BM$51, ROW('Cheater Sheet'!$BM$11:$BM$51)-10,""), ROW()-4)),""))</f>
        <v/>
      </c>
      <c r="AH13" s="292" t="str" cm="1">
        <f t="array" ref="AH13">IF(IFERROR(INDEX('Cheater Sheet'!AG11:AG51, SMALL(IF("Yes"='Cheater Sheet'!$BM$11:$BM$51, ROW('Cheater Sheet'!$BM$11:$BM$51)-10,""), ROW()-4)),"")="","",IFERROR(INDEX('Cheater Sheet'!AG11:AG51, SMALL(IF("Yes"='Cheater Sheet'!$BM$11:$BM$51, ROW('Cheater Sheet'!$BM$11:$BM$51)-10,""), ROW()-4)),""))</f>
        <v/>
      </c>
      <c r="AI13" s="689" t="str" cm="1">
        <f t="array" ref="AI13">IF(IFERROR(INDEX('Cheater Sheet'!AH11:AH51, SMALL(IF("Yes"='Cheater Sheet'!$BM$11:$BM$51, ROW('Cheater Sheet'!$BM$11:$BM$51)-10,""), ROW()-4)),"")="","",IFERROR(INDEX('Cheater Sheet'!AH11:AH51, SMALL(IF("Yes"='Cheater Sheet'!$BM$11:$BM$51, ROW('Cheater Sheet'!$BM$11:$BM$51)-10,""), ROW()-4)),""))</f>
        <v/>
      </c>
      <c r="AJ13" s="292" t="str" cm="1">
        <f t="array" ref="AJ13">IF(IFERROR(INDEX('Cheater Sheet'!AI11:AI51, SMALL(IF("Yes"='Cheater Sheet'!$BM$11:$BM$51, ROW('Cheater Sheet'!$BM$11:$BM$51)-10,""), ROW()-4)),"")="","",IFERROR(INDEX('Cheater Sheet'!AI11:AI51, SMALL(IF("Yes"='Cheater Sheet'!$BM$11:$BM$51, ROW('Cheater Sheet'!$BM$11:$BM$51)-10,""), ROW()-4)),""))</f>
        <v/>
      </c>
      <c r="AK13" s="689" t="str" cm="1">
        <f t="array" ref="AK13">IF(IFERROR(INDEX('Cheater Sheet'!AJ11:AJ51, SMALL(IF("Yes"='Cheater Sheet'!$BM$11:$BM$51, ROW('Cheater Sheet'!$BM$11:$BM$51)-10,""), ROW()-4)),"")="","",IFERROR(INDEX('Cheater Sheet'!AJ11:AJ51, SMALL(IF("Yes"='Cheater Sheet'!$BM$11:$BM$51, ROW('Cheater Sheet'!$BM$11:$BM$51)-10,""), ROW()-4)),""))</f>
        <v/>
      </c>
      <c r="AL13" s="292" t="str" cm="1">
        <f t="array" ref="AL13">IF(IFERROR(INDEX('Cheater Sheet'!AK11:AK51, SMALL(IF("Yes"='Cheater Sheet'!$BM$11:$BM$51, ROW('Cheater Sheet'!$BM$11:$BM$51)-10,""), ROW()-4)),"")="","",IFERROR(INDEX('Cheater Sheet'!AK11:AK51, SMALL(IF("Yes"='Cheater Sheet'!$BM$11:$BM$51, ROW('Cheater Sheet'!$BM$11:$BM$51)-10,""), ROW()-4)),""))</f>
        <v/>
      </c>
      <c r="AM13" s="689" t="str" cm="1">
        <f t="array" ref="AM13">IF(IFERROR(INDEX('Cheater Sheet'!AL11:AL51, SMALL(IF("Yes"='Cheater Sheet'!$BM$11:$BM$51, ROW('Cheater Sheet'!$BM$11:$BM$51)-10,""), ROW()-4)),"")="","",IFERROR(INDEX('Cheater Sheet'!AL11:AL51, SMALL(IF("Yes"='Cheater Sheet'!$BM$11:$BM$51, ROW('Cheater Sheet'!$BM$11:$BM$51)-10,""), ROW()-4)),""))</f>
        <v/>
      </c>
      <c r="AN13" s="292" t="str" cm="1">
        <f t="array" ref="AN13">IF(IFERROR(INDEX('Cheater Sheet'!AM11:AM51, SMALL(IF("Yes"='Cheater Sheet'!$BM$11:$BM$51, ROW('Cheater Sheet'!$BM$11:$BM$51)-10,""), ROW()-4)),"")="","",IFERROR(INDEX('Cheater Sheet'!AM11:AM51, SMALL(IF("Yes"='Cheater Sheet'!$BM$11:$BM$51, ROW('Cheater Sheet'!$BM$11:$BM$51)-10,""), ROW()-4)),""))</f>
        <v/>
      </c>
      <c r="AO13" s="689" t="str" cm="1">
        <f t="array" ref="AO13">IF(IFERROR(INDEX('Cheater Sheet'!AN11:AN51, SMALL(IF("Yes"='Cheater Sheet'!$BM$11:$BM$51, ROW('Cheater Sheet'!$BM$11:$BM$51)-10,""), ROW()-4)),"")="","",IFERROR(INDEX('Cheater Sheet'!AN11:AN51, SMALL(IF("Yes"='Cheater Sheet'!$BM$11:$BM$51, ROW('Cheater Sheet'!$BM$11:$BM$51)-10,""), ROW()-4)),""))</f>
        <v/>
      </c>
      <c r="AP13" s="292" t="str" cm="1">
        <f t="array" ref="AP13">IF(IFERROR(INDEX('Cheater Sheet'!AO11:AO51, SMALL(IF("Yes"='Cheater Sheet'!$BM$11:$BM$51, ROW('Cheater Sheet'!$BM$11:$BM$51)-10,""), ROW()-4)),"")="","",IFERROR(INDEX('Cheater Sheet'!AO11:AO51, SMALL(IF("Yes"='Cheater Sheet'!$BM$11:$BM$51, ROW('Cheater Sheet'!$BM$11:$BM$51)-10,""), ROW()-4)),""))</f>
        <v/>
      </c>
      <c r="AQ13" s="689" t="str" cm="1">
        <f t="array" ref="AQ13">IF(IFERROR(INDEX('Cheater Sheet'!AP11:AP51, SMALL(IF("Yes"='Cheater Sheet'!$BM$11:$BM$51, ROW('Cheater Sheet'!$BM$11:$BM$51)-10,""), ROW()-4)),"")="","",IFERROR(INDEX('Cheater Sheet'!AP11:AP51, SMALL(IF("Yes"='Cheater Sheet'!$BM$11:$BM$51, ROW('Cheater Sheet'!$BM$11:$BM$51)-10,""), ROW()-4)),""))</f>
        <v/>
      </c>
      <c r="AR13" s="292" t="str" cm="1">
        <f t="array" ref="AR13">IF(IFERROR(INDEX('Cheater Sheet'!AQ11:AQ51, SMALL(IF("Yes"='Cheater Sheet'!$BM$11:$BM$51, ROW('Cheater Sheet'!$BM$11:$BM$51)-10,""), ROW()-4)),"")="","",IFERROR(INDEX('Cheater Sheet'!AQ11:AQ51, SMALL(IF("Yes"='Cheater Sheet'!$BM$11:$BM$51, ROW('Cheater Sheet'!$BM$11:$BM$51)-10,""), ROW()-4)),""))</f>
        <v/>
      </c>
      <c r="AS13" s="689" t="str" cm="1">
        <f t="array" ref="AS13">IF(IFERROR(INDEX('Cheater Sheet'!AR11:AR51, SMALL(IF("Yes"='Cheater Sheet'!$BM$11:$BM$51, ROW('Cheater Sheet'!$BM$11:$BM$51)-10,""), ROW()-4)),"")="","",IFERROR(INDEX('Cheater Sheet'!AR11:AR51, SMALL(IF("Yes"='Cheater Sheet'!$BM$11:$BM$51, ROW('Cheater Sheet'!$BM$11:$BM$51)-10,""), ROW()-4)),""))</f>
        <v/>
      </c>
      <c r="AT13" s="292" t="str" cm="1">
        <f t="array" ref="AT13">IF(IFERROR(INDEX('Cheater Sheet'!AS11:AS51, SMALL(IF("Yes"='Cheater Sheet'!$BM$11:$BM$51, ROW('Cheater Sheet'!$BM$11:$BM$51)-10,""), ROW()-4)),"")="","",IFERROR(INDEX('Cheater Sheet'!AS11:AS51, SMALL(IF("Yes"='Cheater Sheet'!$BM$11:$BM$51, ROW('Cheater Sheet'!$BM$11:$BM$51)-10,""), ROW()-4)),""))</f>
        <v/>
      </c>
      <c r="AU13" s="689" t="str" cm="1">
        <f t="array" ref="AU13">IF(IFERROR(INDEX('Cheater Sheet'!AT11:AT51, SMALL(IF("Yes"='Cheater Sheet'!$BM$11:$BM$51, ROW('Cheater Sheet'!$BM$11:$BM$51)-10,""), ROW()-4)),"")="","",IFERROR(INDEX('Cheater Sheet'!AT11:AT51, SMALL(IF("Yes"='Cheater Sheet'!$BM$11:$BM$51, ROW('Cheater Sheet'!$BM$11:$BM$51)-10,""), ROW()-4)),""))</f>
        <v/>
      </c>
      <c r="AV13" s="292" t="str" cm="1">
        <f t="array" ref="AV13">IF(IFERROR(INDEX('Cheater Sheet'!AU11:AU51, SMALL(IF("Yes"='Cheater Sheet'!$BM$11:$BM$51, ROW('Cheater Sheet'!$BM$11:$BM$51)-10,""), ROW()-4)),"")="","",IFERROR(INDEX('Cheater Sheet'!AU11:AU51, SMALL(IF("Yes"='Cheater Sheet'!$BM$11:$BM$51, ROW('Cheater Sheet'!$BM$11:$BM$51)-10,""), ROW()-4)),""))</f>
        <v/>
      </c>
      <c r="AW13" s="689" t="str" cm="1">
        <f t="array" ref="AW13">IF(IFERROR(INDEX('Cheater Sheet'!AV11:AV51, SMALL(IF("Yes"='Cheater Sheet'!$BM$11:$BM$51, ROW('Cheater Sheet'!$BM$11:$BM$51)-10,""), ROW()-4)),"")="","",IFERROR(INDEX('Cheater Sheet'!AV11:AV51, SMALL(IF("Yes"='Cheater Sheet'!$BM$11:$BM$51, ROW('Cheater Sheet'!$BM$11:$BM$51)-10,""), ROW()-4)),""))</f>
        <v/>
      </c>
      <c r="AX13" s="292" t="str" cm="1">
        <f t="array" ref="AX13">IF(IFERROR(INDEX('Cheater Sheet'!AW11:AW51, SMALL(IF("Yes"='Cheater Sheet'!$BM$11:$BM$51, ROW('Cheater Sheet'!$BM$11:$BM$51)-10,""), ROW()-4)),"")="","",IFERROR(INDEX('Cheater Sheet'!AW11:AW51, SMALL(IF("Yes"='Cheater Sheet'!$BM$11:$BM$51, ROW('Cheater Sheet'!$BM$11:$BM$51)-10,""), ROW()-4)),""))</f>
        <v/>
      </c>
      <c r="AY13" s="689" t="str" cm="1">
        <f t="array" ref="AY13">IF(IFERROR(INDEX('Cheater Sheet'!AX11:AX51, SMALL(IF("Yes"='Cheater Sheet'!$BM$11:$BM$51, ROW('Cheater Sheet'!$BM$11:$BM$51)-10,""), ROW()-4)),"")="","",IFERROR(INDEX('Cheater Sheet'!AX11:AX51, SMALL(IF("Yes"='Cheater Sheet'!$BM$11:$BM$51, ROW('Cheater Sheet'!$BM$11:$BM$51)-10,""), ROW()-4)),""))</f>
        <v/>
      </c>
      <c r="AZ13" s="292" t="str" cm="1">
        <f t="array" ref="AZ13">IF(IFERROR(INDEX('Cheater Sheet'!AY11:AY51, SMALL(IF("Yes"='Cheater Sheet'!$BM$11:$BM$51, ROW('Cheater Sheet'!$BM$11:$BM$51)-10,""), ROW()-4)),"")="","",IFERROR(INDEX('Cheater Sheet'!AY11:AY51, SMALL(IF("Yes"='Cheater Sheet'!$BM$11:$BM$51, ROW('Cheater Sheet'!$BM$11:$BM$51)-10,""), ROW()-4)),""))</f>
        <v/>
      </c>
      <c r="BA13" s="689" t="str" cm="1">
        <f t="array" ref="BA13">IF(IFERROR(INDEX('Cheater Sheet'!AZ11:AZ51, SMALL(IF("Yes"='Cheater Sheet'!$BM$11:$BM$51, ROW('Cheater Sheet'!$BM$11:$BM$51)-10,""), ROW()-4)),"")="","",IFERROR(INDEX('Cheater Sheet'!AZ11:AZ51, SMALL(IF("Yes"='Cheater Sheet'!$BM$11:$BM$51, ROW('Cheater Sheet'!$BM$11:$BM$51)-10,""), ROW()-4)),""))</f>
        <v/>
      </c>
      <c r="BB13" s="292" t="str" cm="1">
        <f t="array" ref="BB13">IF(IFERROR(INDEX('Cheater Sheet'!BA11:BA51, SMALL(IF("Yes"='Cheater Sheet'!$BM$11:$BM$51, ROW('Cheater Sheet'!$BM$11:$BM$51)-10,""), ROW()-4)),"")="","",IFERROR(INDEX('Cheater Sheet'!BA11:BA51, SMALL(IF("Yes"='Cheater Sheet'!$BM$11:$BM$51, ROW('Cheater Sheet'!$BM$11:$BM$51)-10,""), ROW()-4)),""))</f>
        <v/>
      </c>
      <c r="BC13" s="689" t="str" cm="1">
        <f t="array" ref="BC13">IF(IFERROR(INDEX('Cheater Sheet'!BB11:BB51, SMALL(IF("Yes"='Cheater Sheet'!$BM$11:$BM$51, ROW('Cheater Sheet'!$BM$11:$BM$51)-10,""), ROW()-4)),"")="","",IFERROR(INDEX('Cheater Sheet'!BB11:BB51, SMALL(IF("Yes"='Cheater Sheet'!$BM$11:$BM$51, ROW('Cheater Sheet'!$BM$11:$BM$51)-10,""), ROW()-4)),""))</f>
        <v/>
      </c>
      <c r="BD13" s="292" t="str" cm="1">
        <f t="array" ref="BD13">IF(IFERROR(INDEX('Cheater Sheet'!BC11:BC51, SMALL(IF("Yes"='Cheater Sheet'!$BM$11:$BM$51, ROW('Cheater Sheet'!$BM$11:$BM$51)-10,""), ROW()-4)),"")="","",IFERROR(INDEX('Cheater Sheet'!BC11:BC51, SMALL(IF("Yes"='Cheater Sheet'!$BM$11:$BM$51, ROW('Cheater Sheet'!$BM$11:$BM$51)-10,""), ROW()-4)),""))</f>
        <v/>
      </c>
      <c r="BE13" s="689" t="str" cm="1">
        <f t="array" ref="BE13">IF(IFERROR(INDEX('Cheater Sheet'!BD11:BD51, SMALL(IF("Yes"='Cheater Sheet'!$BM$11:$BM$51, ROW('Cheater Sheet'!$BM$11:$BM$51)-10,""), ROW()-4)),"")="","",IFERROR(INDEX('Cheater Sheet'!BD11:BD51, SMALL(IF("Yes"='Cheater Sheet'!$BM$11:$BM$51, ROW('Cheater Sheet'!$BM$11:$BM$51)-10,""), ROW()-4)),""))</f>
        <v/>
      </c>
      <c r="BF13" s="292" t="str" cm="1">
        <f t="array" ref="BF13">IF(IFERROR(INDEX('Cheater Sheet'!BE11:BE51, SMALL(IF("Yes"='Cheater Sheet'!$BM$11:$BM$51, ROW('Cheater Sheet'!$BM$11:$BM$51)-10,""), ROW()-4)),"")="","",IFERROR(INDEX('Cheater Sheet'!BE11:BE51, SMALL(IF("Yes"='Cheater Sheet'!$BM$11:$BM$51, ROW('Cheater Sheet'!$BM$11:$BM$51)-10,""), ROW()-4)),""))</f>
        <v/>
      </c>
      <c r="BG13" s="689" t="str" cm="1">
        <f t="array" ref="BG13">IF(IFERROR(INDEX('Cheater Sheet'!BF11:BF51, SMALL(IF("Yes"='Cheater Sheet'!$BM$11:$BM$51, ROW('Cheater Sheet'!$BM$11:$BM$51)-10,""), ROW()-4)),"")="","",IFERROR(INDEX('Cheater Sheet'!BF11:BF51, SMALL(IF("Yes"='Cheater Sheet'!$BM$11:$BM$51, ROW('Cheater Sheet'!$BM$11:$BM$51)-10,""), ROW()-4)),""))</f>
        <v/>
      </c>
      <c r="BH13" s="292" t="str" cm="1">
        <f t="array" ref="BH13">IF(IFERROR(INDEX('Cheater Sheet'!BG11:BG51, SMALL(IF("Yes"='Cheater Sheet'!$BM$11:$BM$51, ROW('Cheater Sheet'!$BM$11:$BM$51)-10,""), ROW()-4)),"")="","",IFERROR(INDEX('Cheater Sheet'!BG11:BG51, SMALL(IF("Yes"='Cheater Sheet'!$BM$11:$BM$51, ROW('Cheater Sheet'!$BM$11:$BM$51)-10,""), ROW()-4)),""))</f>
        <v/>
      </c>
      <c r="BI13" s="689" t="str" cm="1">
        <f t="array" ref="BI13">IF(IFERROR(INDEX('Cheater Sheet'!BH11:BH51, SMALL(IF("Yes"='Cheater Sheet'!$BM$11:$BM$51, ROW('Cheater Sheet'!$BM$11:$BM$51)-10,""), ROW()-4)),"")="","",IFERROR(INDEX('Cheater Sheet'!BH11:BH51, SMALL(IF("Yes"='Cheater Sheet'!$BM$11:$BM$51, ROW('Cheater Sheet'!$BM$11:$BM$51)-10,""), ROW()-4)),""))</f>
        <v/>
      </c>
      <c r="BJ13" s="292" t="str" cm="1">
        <f t="array" ref="BJ13">IF(IFERROR(INDEX('Cheater Sheet'!BI11:BI51, SMALL(IF("Yes"='Cheater Sheet'!$BM$11:$BM$51, ROW('Cheater Sheet'!$BM$11:$BM$51)-10,""), ROW()-4)),"")="","",IFERROR(INDEX('Cheater Sheet'!BI11:BI51, SMALL(IF("Yes"='Cheater Sheet'!$BM$11:$BM$51, ROW('Cheater Sheet'!$BM$11:$BM$51)-10,""), ROW()-4)),""))</f>
        <v/>
      </c>
      <c r="BK13" s="689" t="str" cm="1">
        <f t="array" ref="BK13">IF(IFERROR(INDEX('Cheater Sheet'!BJ11:BJ51, SMALL(IF("Yes"='Cheater Sheet'!$BM$11:$BM$51, ROW('Cheater Sheet'!$BM$11:$BM$51)-10,""), ROW()-4)),"")="","",IFERROR(INDEX('Cheater Sheet'!BJ11:BJ51, SMALL(IF("Yes"='Cheater Sheet'!$BM$11:$BM$51, ROW('Cheater Sheet'!$BM$11:$BM$51)-10,""), ROW()-4)),""))</f>
        <v/>
      </c>
      <c r="BL13" s="101"/>
    </row>
    <row r="14" spans="1:64" x14ac:dyDescent="0.2">
      <c r="A14" s="765">
        <f t="shared" si="0"/>
        <v>0</v>
      </c>
      <c r="C14" s="143" t="str" cm="1">
        <f t="array" ref="C14">IFERROR(INDEX('Cheater Sheet'!$B$11:$B$51, SMALL(IF("Yes"='Cheater Sheet'!$BM$11:$BM$51, ROW('Cheater Sheet'!$BM$11:$BM$51)-10,""), ROW()-4)),"")</f>
        <v/>
      </c>
      <c r="D14" s="292" t="str" cm="1">
        <f t="array" ref="D14">IF(IFERROR(INDEX('Cheater Sheet'!C11:C51, SMALL(IF("Yes"='Cheater Sheet'!$BM$11:$BM$51, ROW('Cheater Sheet'!$BM$11:$BM$51)-10,""), ROW()-4)),"")="","",IFERROR(INDEX('Cheater Sheet'!C11:C51, SMALL(IF("Yes"='Cheater Sheet'!$BM$11:$BM$51, ROW('Cheater Sheet'!$BM$11:$BM$51)-10,""), ROW()-4)),""))</f>
        <v/>
      </c>
      <c r="E14" s="689" t="str" cm="1">
        <f t="array" ref="E14">IF(IFERROR(INDEX('Cheater Sheet'!D11:D51, SMALL(IF("Yes"='Cheater Sheet'!$BM$11:$BM$51, ROW('Cheater Sheet'!$BM$11:$BM$51)-10,""), ROW()-4)),"")="","",IFERROR(INDEX('Cheater Sheet'!D11:D51, SMALL(IF("Yes"='Cheater Sheet'!$BM$11:$BM$51, ROW('Cheater Sheet'!$BM$11:$BM$51)-10,""), ROW()-4)),""))</f>
        <v/>
      </c>
      <c r="F14" s="292" t="str" cm="1">
        <f t="array" ref="F14">IF(IFERROR(INDEX('Cheater Sheet'!E11:E51, SMALL(IF("Yes"='Cheater Sheet'!$BM$11:$BM$51, ROW('Cheater Sheet'!$BM$11:$BM$51)-10,""), ROW()-4)),"")="","",IFERROR(INDEX('Cheater Sheet'!E11:E51, SMALL(IF("Yes"='Cheater Sheet'!$BM$11:$BM$51, ROW('Cheater Sheet'!$BM$11:$BM$51)-10,""), ROW()-4)),""))</f>
        <v/>
      </c>
      <c r="G14" s="689" t="str" cm="1">
        <f t="array" ref="G14">IF(IFERROR(INDEX('Cheater Sheet'!F11:F51, SMALL(IF("Yes"='Cheater Sheet'!$BM$11:$BM$51, ROW('Cheater Sheet'!$BM$11:$BM$51)-10,""), ROW()-4)),"")="","",IFERROR(INDEX('Cheater Sheet'!F11:F51, SMALL(IF("Yes"='Cheater Sheet'!$BM$11:$BM$51, ROW('Cheater Sheet'!$BM$11:$BM$51)-10,""), ROW()-4)),""))</f>
        <v/>
      </c>
      <c r="H14" s="292" t="str" cm="1">
        <f t="array" ref="H14">IF(IFERROR(INDEX('Cheater Sheet'!G11:G51, SMALL(IF("Yes"='Cheater Sheet'!$BM$11:$BM$51, ROW('Cheater Sheet'!$BM$11:$BM$51)-10,""), ROW()-4)),"")="","",IFERROR(INDEX('Cheater Sheet'!G11:G51, SMALL(IF("Yes"='Cheater Sheet'!$BM$11:$BM$51, ROW('Cheater Sheet'!$BM$11:$BM$51)-10,""), ROW()-4)),""))</f>
        <v/>
      </c>
      <c r="I14" s="689" t="str" cm="1">
        <f t="array" ref="I14">IF(IFERROR(INDEX('Cheater Sheet'!H11:H51, SMALL(IF("Yes"='Cheater Sheet'!$BM$11:$BM$51, ROW('Cheater Sheet'!$BM$11:$BM$51)-10,""), ROW()-4)),"")="","",IFERROR(INDEX('Cheater Sheet'!H11:H51, SMALL(IF("Yes"='Cheater Sheet'!$BM$11:$BM$51, ROW('Cheater Sheet'!$BM$11:$BM$51)-10,""), ROW()-4)),""))</f>
        <v/>
      </c>
      <c r="J14" s="292" t="str" cm="1">
        <f t="array" ref="J14">IF(IFERROR(INDEX('Cheater Sheet'!I11:I51, SMALL(IF("Yes"='Cheater Sheet'!$BM$11:$BM$51, ROW('Cheater Sheet'!$BM$11:$BM$51)-10,""), ROW()-4)),"")="","",IFERROR(INDEX('Cheater Sheet'!I11:I51, SMALL(IF("Yes"='Cheater Sheet'!$BM$11:$BM$51, ROW('Cheater Sheet'!$BM$11:$BM$51)-10,""), ROW()-4)),""))</f>
        <v/>
      </c>
      <c r="K14" s="689" t="str" cm="1">
        <f t="array" ref="K14">IF(IFERROR(INDEX('Cheater Sheet'!J11:J51, SMALL(IF("Yes"='Cheater Sheet'!$BM$11:$BM$51, ROW('Cheater Sheet'!$BM$11:$BM$51)-10,""), ROW()-4)),"")="","",IFERROR(INDEX('Cheater Sheet'!J11:J51, SMALL(IF("Yes"='Cheater Sheet'!$BM$11:$BM$51, ROW('Cheater Sheet'!$BM$11:$BM$51)-10,""), ROW()-4)),""))</f>
        <v/>
      </c>
      <c r="L14" s="292" t="str" cm="1">
        <f t="array" ref="L14">IF(IFERROR(INDEX('Cheater Sheet'!K11:K51, SMALL(IF("Yes"='Cheater Sheet'!$BM$11:$BM$51, ROW('Cheater Sheet'!$BM$11:$BM$51)-10,""), ROW()-4)),"")="","",IFERROR(INDEX('Cheater Sheet'!K11:K51, SMALL(IF("Yes"='Cheater Sheet'!$BM$11:$BM$51, ROW('Cheater Sheet'!$BM$11:$BM$51)-10,""), ROW()-4)),""))</f>
        <v/>
      </c>
      <c r="M14" s="689" t="str" cm="1">
        <f t="array" ref="M14">IF(IFERROR(INDEX('Cheater Sheet'!L11:L51, SMALL(IF("Yes"='Cheater Sheet'!$BM$11:$BM$51, ROW('Cheater Sheet'!$BM$11:$BM$51)-10,""), ROW()-4)),"")="","",IFERROR(INDEX('Cheater Sheet'!L11:L51, SMALL(IF("Yes"='Cheater Sheet'!$BM$11:$BM$51, ROW('Cheater Sheet'!$BM$11:$BM$51)-10,""), ROW()-4)),""))</f>
        <v/>
      </c>
      <c r="N14" s="292" t="str" cm="1">
        <f t="array" ref="N14">IF(IFERROR(INDEX('Cheater Sheet'!M11:M51, SMALL(IF("Yes"='Cheater Sheet'!$BM$11:$BM$51, ROW('Cheater Sheet'!$BM$11:$BM$51)-10,""), ROW()-4)),"")="","",IFERROR(INDEX('Cheater Sheet'!M11:M51, SMALL(IF("Yes"='Cheater Sheet'!$BM$11:$BM$51, ROW('Cheater Sheet'!$BM$11:$BM$51)-10,""), ROW()-4)),""))</f>
        <v/>
      </c>
      <c r="O14" s="689" t="str" cm="1">
        <f t="array" ref="O14">IF(IFERROR(INDEX('Cheater Sheet'!N11:N51, SMALL(IF("Yes"='Cheater Sheet'!$BM$11:$BM$51, ROW('Cheater Sheet'!$BM$11:$BM$51)-10,""), ROW()-4)),"")="","",IFERROR(INDEX('Cheater Sheet'!N11:N51, SMALL(IF("Yes"='Cheater Sheet'!$BM$11:$BM$51, ROW('Cheater Sheet'!$BM$11:$BM$51)-10,""), ROW()-4)),""))</f>
        <v/>
      </c>
      <c r="P14" s="292" t="str" cm="1">
        <f t="array" ref="P14">IF(IFERROR(INDEX('Cheater Sheet'!O11:O51, SMALL(IF("Yes"='Cheater Sheet'!$BM$11:$BM$51, ROW('Cheater Sheet'!$BM$11:$BM$51)-10,""), ROW()-4)),"")="","",IFERROR(INDEX('Cheater Sheet'!O11:O51, SMALL(IF("Yes"='Cheater Sheet'!$BM$11:$BM$51, ROW('Cheater Sheet'!$BM$11:$BM$51)-10,""), ROW()-4)),""))</f>
        <v/>
      </c>
      <c r="Q14" s="689" t="str" cm="1">
        <f t="array" ref="Q14">IF(IFERROR(INDEX('Cheater Sheet'!P11:P51, SMALL(IF("Yes"='Cheater Sheet'!$BM$11:$BM$51, ROW('Cheater Sheet'!$BM$11:$BM$51)-10,""), ROW()-4)),"")="","",IFERROR(INDEX('Cheater Sheet'!P11:P51, SMALL(IF("Yes"='Cheater Sheet'!$BM$11:$BM$51, ROW('Cheater Sheet'!$BM$11:$BM$51)-10,""), ROW()-4)),""))</f>
        <v/>
      </c>
      <c r="R14" s="292" t="str" cm="1">
        <f t="array" ref="R14">IF(IFERROR(INDEX('Cheater Sheet'!Q11:Q51, SMALL(IF("Yes"='Cheater Sheet'!$BM$11:$BM$51, ROW('Cheater Sheet'!$BM$11:$BM$51)-10,""), ROW()-4)),"")="","",IFERROR(INDEX('Cheater Sheet'!Q11:Q51, SMALL(IF("Yes"='Cheater Sheet'!$BM$11:$BM$51, ROW('Cheater Sheet'!$BM$11:$BM$51)-10,""), ROW()-4)),""))</f>
        <v/>
      </c>
      <c r="S14" s="689" t="str" cm="1">
        <f t="array" ref="S14">IF(IFERROR(INDEX('Cheater Sheet'!R11:R51, SMALL(IF("Yes"='Cheater Sheet'!$BM$11:$BM$51, ROW('Cheater Sheet'!$BM$11:$BM$51)-10,""), ROW()-4)),"")="","",IFERROR(INDEX('Cheater Sheet'!R11:R51, SMALL(IF("Yes"='Cheater Sheet'!$BM$11:$BM$51, ROW('Cheater Sheet'!$BM$11:$BM$51)-10,""), ROW()-4)),""))</f>
        <v/>
      </c>
      <c r="T14" s="292" t="str" cm="1">
        <f t="array" ref="T14">IF(IFERROR(INDEX('Cheater Sheet'!S11:S51, SMALL(IF("Yes"='Cheater Sheet'!$BM$11:$BM$51, ROW('Cheater Sheet'!$BM$11:$BM$51)-10,""), ROW()-4)),"")="","",IFERROR(INDEX('Cheater Sheet'!S11:S51, SMALL(IF("Yes"='Cheater Sheet'!$BM$11:$BM$51, ROW('Cheater Sheet'!$BM$11:$BM$51)-10,""), ROW()-4)),""))</f>
        <v/>
      </c>
      <c r="U14" s="689" t="str" cm="1">
        <f t="array" ref="U14">IF(IFERROR(INDEX('Cheater Sheet'!T11:T51, SMALL(IF("Yes"='Cheater Sheet'!$BM$11:$BM$51, ROW('Cheater Sheet'!$BM$11:$BM$51)-10,""), ROW()-4)),"")="","",IFERROR(INDEX('Cheater Sheet'!T11:T51, SMALL(IF("Yes"='Cheater Sheet'!$BM$11:$BM$51, ROW('Cheater Sheet'!$BM$11:$BM$51)-10,""), ROW()-4)),""))</f>
        <v/>
      </c>
      <c r="V14" s="292" t="str" cm="1">
        <f t="array" ref="V14">IF(IFERROR(INDEX('Cheater Sheet'!U11:U51, SMALL(IF("Yes"='Cheater Sheet'!$BM$11:$BM$51, ROW('Cheater Sheet'!$BM$11:$BM$51)-10,""), ROW()-4)),"")="","",IFERROR(INDEX('Cheater Sheet'!U11:U51, SMALL(IF("Yes"='Cheater Sheet'!$BM$11:$BM$51, ROW('Cheater Sheet'!$BM$11:$BM$51)-10,""), ROW()-4)),""))</f>
        <v/>
      </c>
      <c r="W14" s="689" t="str" cm="1">
        <f t="array" ref="W14">IF(IFERROR(INDEX('Cheater Sheet'!V11:V51, SMALL(IF("Yes"='Cheater Sheet'!$BM$11:$BM$51, ROW('Cheater Sheet'!$BM$11:$BM$51)-10,""), ROW()-4)),"")="","",IFERROR(INDEX('Cheater Sheet'!V11:V51, SMALL(IF("Yes"='Cheater Sheet'!$BM$11:$BM$51, ROW('Cheater Sheet'!$BM$11:$BM$51)-10,""), ROW()-4)),""))</f>
        <v/>
      </c>
      <c r="X14" s="292" t="str" cm="1">
        <f t="array" ref="X14">IF(IFERROR(INDEX('Cheater Sheet'!W11:W51, SMALL(IF("Yes"='Cheater Sheet'!$BM$11:$BM$51, ROW('Cheater Sheet'!$BM$11:$BM$51)-10,""), ROW()-4)),"")="","",IFERROR(INDEX('Cheater Sheet'!W11:W51, SMALL(IF("Yes"='Cheater Sheet'!$BM$11:$BM$51, ROW('Cheater Sheet'!$BM$11:$BM$51)-10,""), ROW()-4)),""))</f>
        <v/>
      </c>
      <c r="Y14" s="689" t="str" cm="1">
        <f t="array" ref="Y14">IF(IFERROR(INDEX('Cheater Sheet'!X11:X51, SMALL(IF("Yes"='Cheater Sheet'!$BM$11:$BM$51, ROW('Cheater Sheet'!$BM$11:$BM$51)-10,""), ROW()-4)),"")="","",IFERROR(INDEX('Cheater Sheet'!X11:X51, SMALL(IF("Yes"='Cheater Sheet'!$BM$11:$BM$51, ROW('Cheater Sheet'!$BM$11:$BM$51)-10,""), ROW()-4)),""))</f>
        <v/>
      </c>
      <c r="Z14" s="292" t="str" cm="1">
        <f t="array" ref="Z14">IF(IFERROR(INDEX('Cheater Sheet'!Y11:Y51, SMALL(IF("Yes"='Cheater Sheet'!$BM$11:$BM$51, ROW('Cheater Sheet'!$BM$11:$BM$51)-10,""), ROW()-4)),"")="","",IFERROR(INDEX('Cheater Sheet'!Y11:Y51, SMALL(IF("Yes"='Cheater Sheet'!$BM$11:$BM$51, ROW('Cheater Sheet'!$BM$11:$BM$51)-10,""), ROW()-4)),""))</f>
        <v/>
      </c>
      <c r="AA14" s="689" t="str" cm="1">
        <f t="array" ref="AA14">IF(IFERROR(INDEX('Cheater Sheet'!Z11:Z51, SMALL(IF("Yes"='Cheater Sheet'!$BM$11:$BM$51, ROW('Cheater Sheet'!$BM$11:$BM$51)-10,""), ROW()-4)),"")="","",IFERROR(INDEX('Cheater Sheet'!Z11:Z51, SMALL(IF("Yes"='Cheater Sheet'!$BM$11:$BM$51, ROW('Cheater Sheet'!$BM$11:$BM$51)-10,""), ROW()-4)),""))</f>
        <v/>
      </c>
      <c r="AB14" s="292" t="str" cm="1">
        <f t="array" ref="AB14">IF(IFERROR(INDEX('Cheater Sheet'!AA11:AA51, SMALL(IF("Yes"='Cheater Sheet'!$BM$11:$BM$51, ROW('Cheater Sheet'!$BM$11:$BM$51)-10,""), ROW()-4)),"")="","",IFERROR(INDEX('Cheater Sheet'!AA11:AA51, SMALL(IF("Yes"='Cheater Sheet'!$BM$11:$BM$51, ROW('Cheater Sheet'!$BM$11:$BM$51)-10,""), ROW()-4)),""))</f>
        <v/>
      </c>
      <c r="AC14" s="689" t="str" cm="1">
        <f t="array" ref="AC14">IF(IFERROR(INDEX('Cheater Sheet'!AB11:AB51, SMALL(IF("Yes"='Cheater Sheet'!$BM$11:$BM$51, ROW('Cheater Sheet'!$BM$11:$BM$51)-10,""), ROW()-4)),"")="","",IFERROR(INDEX('Cheater Sheet'!AB11:AB51, SMALL(IF("Yes"='Cheater Sheet'!$BM$11:$BM$51, ROW('Cheater Sheet'!$BM$11:$BM$51)-10,""), ROW()-4)),""))</f>
        <v/>
      </c>
      <c r="AD14" s="292" t="str" cm="1">
        <f t="array" ref="AD14">IF(IFERROR(INDEX('Cheater Sheet'!AC11:AC51, SMALL(IF("Yes"='Cheater Sheet'!$BM$11:$BM$51, ROW('Cheater Sheet'!$BM$11:$BM$51)-10,""), ROW()-4)),"")="","",IFERROR(INDEX('Cheater Sheet'!AC11:AC51, SMALL(IF("Yes"='Cheater Sheet'!$BM$11:$BM$51, ROW('Cheater Sheet'!$BM$11:$BM$51)-10,""), ROW()-4)),""))</f>
        <v/>
      </c>
      <c r="AE14" s="689" t="str" cm="1">
        <f t="array" ref="AE14">IF(IFERROR(INDEX('Cheater Sheet'!AD11:AD51, SMALL(IF("Yes"='Cheater Sheet'!$BM$11:$BM$51, ROW('Cheater Sheet'!$BM$11:$BM$51)-10,""), ROW()-4)),"")="","",IFERROR(INDEX('Cheater Sheet'!AD11:AD51, SMALL(IF("Yes"='Cheater Sheet'!$BM$11:$BM$51, ROW('Cheater Sheet'!$BM$11:$BM$51)-10,""), ROW()-4)),""))</f>
        <v/>
      </c>
      <c r="AF14" s="292" t="str" cm="1">
        <f t="array" ref="AF14">IF(IFERROR(INDEX('Cheater Sheet'!AE11:AE51, SMALL(IF("Yes"='Cheater Sheet'!$BM$11:$BM$51, ROW('Cheater Sheet'!$BM$11:$BM$51)-10,""), ROW()-4)),"")="","",IFERROR(INDEX('Cheater Sheet'!AE11:AE51, SMALL(IF("Yes"='Cheater Sheet'!$BM$11:$BM$51, ROW('Cheater Sheet'!$BM$11:$BM$51)-10,""), ROW()-4)),""))</f>
        <v/>
      </c>
      <c r="AG14" s="689" t="str" cm="1">
        <f t="array" ref="AG14">IF(IFERROR(INDEX('Cheater Sheet'!AF11:AF51, SMALL(IF("Yes"='Cheater Sheet'!$BM$11:$BM$51, ROW('Cheater Sheet'!$BM$11:$BM$51)-10,""), ROW()-4)),"")="","",IFERROR(INDEX('Cheater Sheet'!AF11:AF51, SMALL(IF("Yes"='Cheater Sheet'!$BM$11:$BM$51, ROW('Cheater Sheet'!$BM$11:$BM$51)-10,""), ROW()-4)),""))</f>
        <v/>
      </c>
      <c r="AH14" s="292" t="str" cm="1">
        <f t="array" ref="AH14">IF(IFERROR(INDEX('Cheater Sheet'!AG11:AG51, SMALL(IF("Yes"='Cheater Sheet'!$BM$11:$BM$51, ROW('Cheater Sheet'!$BM$11:$BM$51)-10,""), ROW()-4)),"")="","",IFERROR(INDEX('Cheater Sheet'!AG11:AG51, SMALL(IF("Yes"='Cheater Sheet'!$BM$11:$BM$51, ROW('Cheater Sheet'!$BM$11:$BM$51)-10,""), ROW()-4)),""))</f>
        <v/>
      </c>
      <c r="AI14" s="689" t="str" cm="1">
        <f t="array" ref="AI14">IF(IFERROR(INDEX('Cheater Sheet'!AH11:AH51, SMALL(IF("Yes"='Cheater Sheet'!$BM$11:$BM$51, ROW('Cheater Sheet'!$BM$11:$BM$51)-10,""), ROW()-4)),"")="","",IFERROR(INDEX('Cheater Sheet'!AH11:AH51, SMALL(IF("Yes"='Cheater Sheet'!$BM$11:$BM$51, ROW('Cheater Sheet'!$BM$11:$BM$51)-10,""), ROW()-4)),""))</f>
        <v/>
      </c>
      <c r="AJ14" s="292" t="str" cm="1">
        <f t="array" ref="AJ14">IF(IFERROR(INDEX('Cheater Sheet'!AI11:AI51, SMALL(IF("Yes"='Cheater Sheet'!$BM$11:$BM$51, ROW('Cheater Sheet'!$BM$11:$BM$51)-10,""), ROW()-4)),"")="","",IFERROR(INDEX('Cheater Sheet'!AI11:AI51, SMALL(IF("Yes"='Cheater Sheet'!$BM$11:$BM$51, ROW('Cheater Sheet'!$BM$11:$BM$51)-10,""), ROW()-4)),""))</f>
        <v/>
      </c>
      <c r="AK14" s="689" t="str" cm="1">
        <f t="array" ref="AK14">IF(IFERROR(INDEX('Cheater Sheet'!AJ11:AJ51, SMALL(IF("Yes"='Cheater Sheet'!$BM$11:$BM$51, ROW('Cheater Sheet'!$BM$11:$BM$51)-10,""), ROW()-4)),"")="","",IFERROR(INDEX('Cheater Sheet'!AJ11:AJ51, SMALL(IF("Yes"='Cheater Sheet'!$BM$11:$BM$51, ROW('Cheater Sheet'!$BM$11:$BM$51)-10,""), ROW()-4)),""))</f>
        <v/>
      </c>
      <c r="AL14" s="292" t="str" cm="1">
        <f t="array" ref="AL14">IF(IFERROR(INDEX('Cheater Sheet'!AK11:AK51, SMALL(IF("Yes"='Cheater Sheet'!$BM$11:$BM$51, ROW('Cheater Sheet'!$BM$11:$BM$51)-10,""), ROW()-4)),"")="","",IFERROR(INDEX('Cheater Sheet'!AK11:AK51, SMALL(IF("Yes"='Cheater Sheet'!$BM$11:$BM$51, ROW('Cheater Sheet'!$BM$11:$BM$51)-10,""), ROW()-4)),""))</f>
        <v/>
      </c>
      <c r="AM14" s="689" t="str" cm="1">
        <f t="array" ref="AM14">IF(IFERROR(INDEX('Cheater Sheet'!AL11:AL51, SMALL(IF("Yes"='Cheater Sheet'!$BM$11:$BM$51, ROW('Cheater Sheet'!$BM$11:$BM$51)-10,""), ROW()-4)),"")="","",IFERROR(INDEX('Cheater Sheet'!AL11:AL51, SMALL(IF("Yes"='Cheater Sheet'!$BM$11:$BM$51, ROW('Cheater Sheet'!$BM$11:$BM$51)-10,""), ROW()-4)),""))</f>
        <v/>
      </c>
      <c r="AN14" s="292" t="str" cm="1">
        <f t="array" ref="AN14">IF(IFERROR(INDEX('Cheater Sheet'!AM11:AM51, SMALL(IF("Yes"='Cheater Sheet'!$BM$11:$BM$51, ROW('Cheater Sheet'!$BM$11:$BM$51)-10,""), ROW()-4)),"")="","",IFERROR(INDEX('Cheater Sheet'!AM11:AM51, SMALL(IF("Yes"='Cheater Sheet'!$BM$11:$BM$51, ROW('Cheater Sheet'!$BM$11:$BM$51)-10,""), ROW()-4)),""))</f>
        <v/>
      </c>
      <c r="AO14" s="689" t="str" cm="1">
        <f t="array" ref="AO14">IF(IFERROR(INDEX('Cheater Sheet'!AN11:AN51, SMALL(IF("Yes"='Cheater Sheet'!$BM$11:$BM$51, ROW('Cheater Sheet'!$BM$11:$BM$51)-10,""), ROW()-4)),"")="","",IFERROR(INDEX('Cheater Sheet'!AN11:AN51, SMALL(IF("Yes"='Cheater Sheet'!$BM$11:$BM$51, ROW('Cheater Sheet'!$BM$11:$BM$51)-10,""), ROW()-4)),""))</f>
        <v/>
      </c>
      <c r="AP14" s="292" t="str" cm="1">
        <f t="array" ref="AP14">IF(IFERROR(INDEX('Cheater Sheet'!AO11:AO51, SMALL(IF("Yes"='Cheater Sheet'!$BM$11:$BM$51, ROW('Cheater Sheet'!$BM$11:$BM$51)-10,""), ROW()-4)),"")="","",IFERROR(INDEX('Cheater Sheet'!AO11:AO51, SMALL(IF("Yes"='Cheater Sheet'!$BM$11:$BM$51, ROW('Cheater Sheet'!$BM$11:$BM$51)-10,""), ROW()-4)),""))</f>
        <v/>
      </c>
      <c r="AQ14" s="689" t="str" cm="1">
        <f t="array" ref="AQ14">IF(IFERROR(INDEX('Cheater Sheet'!AP11:AP51, SMALL(IF("Yes"='Cheater Sheet'!$BM$11:$BM$51, ROW('Cheater Sheet'!$BM$11:$BM$51)-10,""), ROW()-4)),"")="","",IFERROR(INDEX('Cheater Sheet'!AP11:AP51, SMALL(IF("Yes"='Cheater Sheet'!$BM$11:$BM$51, ROW('Cheater Sheet'!$BM$11:$BM$51)-10,""), ROW()-4)),""))</f>
        <v/>
      </c>
      <c r="AR14" s="292" t="str" cm="1">
        <f t="array" ref="AR14">IF(IFERROR(INDEX('Cheater Sheet'!AQ11:AQ51, SMALL(IF("Yes"='Cheater Sheet'!$BM$11:$BM$51, ROW('Cheater Sheet'!$BM$11:$BM$51)-10,""), ROW()-4)),"")="","",IFERROR(INDEX('Cheater Sheet'!AQ11:AQ51, SMALL(IF("Yes"='Cheater Sheet'!$BM$11:$BM$51, ROW('Cheater Sheet'!$BM$11:$BM$51)-10,""), ROW()-4)),""))</f>
        <v/>
      </c>
      <c r="AS14" s="689" t="str" cm="1">
        <f t="array" ref="AS14">IF(IFERROR(INDEX('Cheater Sheet'!AR11:AR51, SMALL(IF("Yes"='Cheater Sheet'!$BM$11:$BM$51, ROW('Cheater Sheet'!$BM$11:$BM$51)-10,""), ROW()-4)),"")="","",IFERROR(INDEX('Cheater Sheet'!AR11:AR51, SMALL(IF("Yes"='Cheater Sheet'!$BM$11:$BM$51, ROW('Cheater Sheet'!$BM$11:$BM$51)-10,""), ROW()-4)),""))</f>
        <v/>
      </c>
      <c r="AT14" s="292" t="str" cm="1">
        <f t="array" ref="AT14">IF(IFERROR(INDEX('Cheater Sheet'!AS11:AS51, SMALL(IF("Yes"='Cheater Sheet'!$BM$11:$BM$51, ROW('Cheater Sheet'!$BM$11:$BM$51)-10,""), ROW()-4)),"")="","",IFERROR(INDEX('Cheater Sheet'!AS11:AS51, SMALL(IF("Yes"='Cheater Sheet'!$BM$11:$BM$51, ROW('Cheater Sheet'!$BM$11:$BM$51)-10,""), ROW()-4)),""))</f>
        <v/>
      </c>
      <c r="AU14" s="689" t="str" cm="1">
        <f t="array" ref="AU14">IF(IFERROR(INDEX('Cheater Sheet'!AT11:AT51, SMALL(IF("Yes"='Cheater Sheet'!$BM$11:$BM$51, ROW('Cheater Sheet'!$BM$11:$BM$51)-10,""), ROW()-4)),"")="","",IFERROR(INDEX('Cheater Sheet'!AT11:AT51, SMALL(IF("Yes"='Cheater Sheet'!$BM$11:$BM$51, ROW('Cheater Sheet'!$BM$11:$BM$51)-10,""), ROW()-4)),""))</f>
        <v/>
      </c>
      <c r="AV14" s="292" t="str" cm="1">
        <f t="array" ref="AV14">IF(IFERROR(INDEX('Cheater Sheet'!AU11:AU51, SMALL(IF("Yes"='Cheater Sheet'!$BM$11:$BM$51, ROW('Cheater Sheet'!$BM$11:$BM$51)-10,""), ROW()-4)),"")="","",IFERROR(INDEX('Cheater Sheet'!AU11:AU51, SMALL(IF("Yes"='Cheater Sheet'!$BM$11:$BM$51, ROW('Cheater Sheet'!$BM$11:$BM$51)-10,""), ROW()-4)),""))</f>
        <v/>
      </c>
      <c r="AW14" s="689" t="str" cm="1">
        <f t="array" ref="AW14">IF(IFERROR(INDEX('Cheater Sheet'!AV11:AV51, SMALL(IF("Yes"='Cheater Sheet'!$BM$11:$BM$51, ROW('Cheater Sheet'!$BM$11:$BM$51)-10,""), ROW()-4)),"")="","",IFERROR(INDEX('Cheater Sheet'!AV11:AV51, SMALL(IF("Yes"='Cheater Sheet'!$BM$11:$BM$51, ROW('Cheater Sheet'!$BM$11:$BM$51)-10,""), ROW()-4)),""))</f>
        <v/>
      </c>
      <c r="AX14" s="292" t="str" cm="1">
        <f t="array" ref="AX14">IF(IFERROR(INDEX('Cheater Sheet'!AW11:AW51, SMALL(IF("Yes"='Cheater Sheet'!$BM$11:$BM$51, ROW('Cheater Sheet'!$BM$11:$BM$51)-10,""), ROW()-4)),"")="","",IFERROR(INDEX('Cheater Sheet'!AW11:AW51, SMALL(IF("Yes"='Cheater Sheet'!$BM$11:$BM$51, ROW('Cheater Sheet'!$BM$11:$BM$51)-10,""), ROW()-4)),""))</f>
        <v/>
      </c>
      <c r="AY14" s="689" t="str" cm="1">
        <f t="array" ref="AY14">IF(IFERROR(INDEX('Cheater Sheet'!AX11:AX51, SMALL(IF("Yes"='Cheater Sheet'!$BM$11:$BM$51, ROW('Cheater Sheet'!$BM$11:$BM$51)-10,""), ROW()-4)),"")="","",IFERROR(INDEX('Cheater Sheet'!AX11:AX51, SMALL(IF("Yes"='Cheater Sheet'!$BM$11:$BM$51, ROW('Cheater Sheet'!$BM$11:$BM$51)-10,""), ROW()-4)),""))</f>
        <v/>
      </c>
      <c r="AZ14" s="292" t="str" cm="1">
        <f t="array" ref="AZ14">IF(IFERROR(INDEX('Cheater Sheet'!AY11:AY51, SMALL(IF("Yes"='Cheater Sheet'!$BM$11:$BM$51, ROW('Cheater Sheet'!$BM$11:$BM$51)-10,""), ROW()-4)),"")="","",IFERROR(INDEX('Cheater Sheet'!AY11:AY51, SMALL(IF("Yes"='Cheater Sheet'!$BM$11:$BM$51, ROW('Cheater Sheet'!$BM$11:$BM$51)-10,""), ROW()-4)),""))</f>
        <v/>
      </c>
      <c r="BA14" s="689" t="str" cm="1">
        <f t="array" ref="BA14">IF(IFERROR(INDEX('Cheater Sheet'!AZ11:AZ51, SMALL(IF("Yes"='Cheater Sheet'!$BM$11:$BM$51, ROW('Cheater Sheet'!$BM$11:$BM$51)-10,""), ROW()-4)),"")="","",IFERROR(INDEX('Cheater Sheet'!AZ11:AZ51, SMALL(IF("Yes"='Cheater Sheet'!$BM$11:$BM$51, ROW('Cheater Sheet'!$BM$11:$BM$51)-10,""), ROW()-4)),""))</f>
        <v/>
      </c>
      <c r="BB14" s="292" t="str" cm="1">
        <f t="array" ref="BB14">IF(IFERROR(INDEX('Cheater Sheet'!BA11:BA51, SMALL(IF("Yes"='Cheater Sheet'!$BM$11:$BM$51, ROW('Cheater Sheet'!$BM$11:$BM$51)-10,""), ROW()-4)),"")="","",IFERROR(INDEX('Cheater Sheet'!BA11:BA51, SMALL(IF("Yes"='Cheater Sheet'!$BM$11:$BM$51, ROW('Cheater Sheet'!$BM$11:$BM$51)-10,""), ROW()-4)),""))</f>
        <v/>
      </c>
      <c r="BC14" s="689" t="str" cm="1">
        <f t="array" ref="BC14">IF(IFERROR(INDEX('Cheater Sheet'!BB11:BB51, SMALL(IF("Yes"='Cheater Sheet'!$BM$11:$BM$51, ROW('Cheater Sheet'!$BM$11:$BM$51)-10,""), ROW()-4)),"")="","",IFERROR(INDEX('Cheater Sheet'!BB11:BB51, SMALL(IF("Yes"='Cheater Sheet'!$BM$11:$BM$51, ROW('Cheater Sheet'!$BM$11:$BM$51)-10,""), ROW()-4)),""))</f>
        <v/>
      </c>
      <c r="BD14" s="292" t="str" cm="1">
        <f t="array" ref="BD14">IF(IFERROR(INDEX('Cheater Sheet'!BC11:BC51, SMALL(IF("Yes"='Cheater Sheet'!$BM$11:$BM$51, ROW('Cheater Sheet'!$BM$11:$BM$51)-10,""), ROW()-4)),"")="","",IFERROR(INDEX('Cheater Sheet'!BC11:BC51, SMALL(IF("Yes"='Cheater Sheet'!$BM$11:$BM$51, ROW('Cheater Sheet'!$BM$11:$BM$51)-10,""), ROW()-4)),""))</f>
        <v/>
      </c>
      <c r="BE14" s="689" t="str" cm="1">
        <f t="array" ref="BE14">IF(IFERROR(INDEX('Cheater Sheet'!BD11:BD51, SMALL(IF("Yes"='Cheater Sheet'!$BM$11:$BM$51, ROW('Cheater Sheet'!$BM$11:$BM$51)-10,""), ROW()-4)),"")="","",IFERROR(INDEX('Cheater Sheet'!BD11:BD51, SMALL(IF("Yes"='Cheater Sheet'!$BM$11:$BM$51, ROW('Cheater Sheet'!$BM$11:$BM$51)-10,""), ROW()-4)),""))</f>
        <v/>
      </c>
      <c r="BF14" s="292" t="str" cm="1">
        <f t="array" ref="BF14">IF(IFERROR(INDEX('Cheater Sheet'!BE11:BE51, SMALL(IF("Yes"='Cheater Sheet'!$BM$11:$BM$51, ROW('Cheater Sheet'!$BM$11:$BM$51)-10,""), ROW()-4)),"")="","",IFERROR(INDEX('Cheater Sheet'!BE11:BE51, SMALL(IF("Yes"='Cheater Sheet'!$BM$11:$BM$51, ROW('Cheater Sheet'!$BM$11:$BM$51)-10,""), ROW()-4)),""))</f>
        <v/>
      </c>
      <c r="BG14" s="689" t="str" cm="1">
        <f t="array" ref="BG14">IF(IFERROR(INDEX('Cheater Sheet'!BF11:BF51, SMALL(IF("Yes"='Cheater Sheet'!$BM$11:$BM$51, ROW('Cheater Sheet'!$BM$11:$BM$51)-10,""), ROW()-4)),"")="","",IFERROR(INDEX('Cheater Sheet'!BF11:BF51, SMALL(IF("Yes"='Cheater Sheet'!$BM$11:$BM$51, ROW('Cheater Sheet'!$BM$11:$BM$51)-10,""), ROW()-4)),""))</f>
        <v/>
      </c>
      <c r="BH14" s="292" t="str" cm="1">
        <f t="array" ref="BH14">IF(IFERROR(INDEX('Cheater Sheet'!BG11:BG51, SMALL(IF("Yes"='Cheater Sheet'!$BM$11:$BM$51, ROW('Cheater Sheet'!$BM$11:$BM$51)-10,""), ROW()-4)),"")="","",IFERROR(INDEX('Cheater Sheet'!BG11:BG51, SMALL(IF("Yes"='Cheater Sheet'!$BM$11:$BM$51, ROW('Cheater Sheet'!$BM$11:$BM$51)-10,""), ROW()-4)),""))</f>
        <v/>
      </c>
      <c r="BI14" s="689" t="str" cm="1">
        <f t="array" ref="BI14">IF(IFERROR(INDEX('Cheater Sheet'!BH11:BH51, SMALL(IF("Yes"='Cheater Sheet'!$BM$11:$BM$51, ROW('Cheater Sheet'!$BM$11:$BM$51)-10,""), ROW()-4)),"")="","",IFERROR(INDEX('Cheater Sheet'!BH11:BH51, SMALL(IF("Yes"='Cheater Sheet'!$BM$11:$BM$51, ROW('Cheater Sheet'!$BM$11:$BM$51)-10,""), ROW()-4)),""))</f>
        <v/>
      </c>
      <c r="BJ14" s="292" t="str" cm="1">
        <f t="array" ref="BJ14">IF(IFERROR(INDEX('Cheater Sheet'!BI11:BI51, SMALL(IF("Yes"='Cheater Sheet'!$BM$11:$BM$51, ROW('Cheater Sheet'!$BM$11:$BM$51)-10,""), ROW()-4)),"")="","",IFERROR(INDEX('Cheater Sheet'!BI11:BI51, SMALL(IF("Yes"='Cheater Sheet'!$BM$11:$BM$51, ROW('Cheater Sheet'!$BM$11:$BM$51)-10,""), ROW()-4)),""))</f>
        <v/>
      </c>
      <c r="BK14" s="689" t="str" cm="1">
        <f t="array" ref="BK14">IF(IFERROR(INDEX('Cheater Sheet'!BJ11:BJ51, SMALL(IF("Yes"='Cheater Sheet'!$BM$11:$BM$51, ROW('Cheater Sheet'!$BM$11:$BM$51)-10,""), ROW()-4)),"")="","",IFERROR(INDEX('Cheater Sheet'!BJ11:BJ51, SMALL(IF("Yes"='Cheater Sheet'!$BM$11:$BM$51, ROW('Cheater Sheet'!$BM$11:$BM$51)-10,""), ROW()-4)),""))</f>
        <v/>
      </c>
      <c r="BL14" s="101"/>
    </row>
    <row r="15" spans="1:64" x14ac:dyDescent="0.2">
      <c r="A15" s="765">
        <f t="shared" si="0"/>
        <v>0</v>
      </c>
      <c r="C15" s="143" t="str" cm="1">
        <f t="array" ref="C15">IFERROR(INDEX('Cheater Sheet'!$B$11:$B$51, SMALL(IF("Yes"='Cheater Sheet'!$BM$11:$BM$51, ROW('Cheater Sheet'!$BM$11:$BM$51)-10,""), ROW()-4)),"")</f>
        <v/>
      </c>
      <c r="D15" s="292" t="str" cm="1">
        <f t="array" ref="D15">IF(IFERROR(INDEX('Cheater Sheet'!C11:C51, SMALL(IF("Yes"='Cheater Sheet'!$BM$11:$BM$51, ROW('Cheater Sheet'!$BM$11:$BM$51)-10,""), ROW()-4)),"")="","",IFERROR(INDEX('Cheater Sheet'!C11:C51, SMALL(IF("Yes"='Cheater Sheet'!$BM$11:$BM$51, ROW('Cheater Sheet'!$BM$11:$BM$51)-10,""), ROW()-4)),""))</f>
        <v/>
      </c>
      <c r="E15" s="689" t="str" cm="1">
        <f t="array" ref="E15">IF(IFERROR(INDEX('Cheater Sheet'!D11:D51, SMALL(IF("Yes"='Cheater Sheet'!$BM$11:$BM$51, ROW('Cheater Sheet'!$BM$11:$BM$51)-10,""), ROW()-4)),"")="","",IFERROR(INDEX('Cheater Sheet'!D11:D51, SMALL(IF("Yes"='Cheater Sheet'!$BM$11:$BM$51, ROW('Cheater Sheet'!$BM$11:$BM$51)-10,""), ROW()-4)),""))</f>
        <v/>
      </c>
      <c r="F15" s="292" t="str" cm="1">
        <f t="array" ref="F15">IF(IFERROR(INDEX('Cheater Sheet'!E11:E51, SMALL(IF("Yes"='Cheater Sheet'!$BM$11:$BM$51, ROW('Cheater Sheet'!$BM$11:$BM$51)-10,""), ROW()-4)),"")="","",IFERROR(INDEX('Cheater Sheet'!E11:E51, SMALL(IF("Yes"='Cheater Sheet'!$BM$11:$BM$51, ROW('Cheater Sheet'!$BM$11:$BM$51)-10,""), ROW()-4)),""))</f>
        <v/>
      </c>
      <c r="G15" s="689" t="str" cm="1">
        <f t="array" ref="G15">IF(IFERROR(INDEX('Cheater Sheet'!F11:F51, SMALL(IF("Yes"='Cheater Sheet'!$BM$11:$BM$51, ROW('Cheater Sheet'!$BM$11:$BM$51)-10,""), ROW()-4)),"")="","",IFERROR(INDEX('Cheater Sheet'!F11:F51, SMALL(IF("Yes"='Cheater Sheet'!$BM$11:$BM$51, ROW('Cheater Sheet'!$BM$11:$BM$51)-10,""), ROW()-4)),""))</f>
        <v/>
      </c>
      <c r="H15" s="292" t="str" cm="1">
        <f t="array" ref="H15">IF(IFERROR(INDEX('Cheater Sheet'!G11:G51, SMALL(IF("Yes"='Cheater Sheet'!$BM$11:$BM$51, ROW('Cheater Sheet'!$BM$11:$BM$51)-10,""), ROW()-4)),"")="","",IFERROR(INDEX('Cheater Sheet'!G11:G51, SMALL(IF("Yes"='Cheater Sheet'!$BM$11:$BM$51, ROW('Cheater Sheet'!$BM$11:$BM$51)-10,""), ROW()-4)),""))</f>
        <v/>
      </c>
      <c r="I15" s="689" t="str" cm="1">
        <f t="array" ref="I15">IF(IFERROR(INDEX('Cheater Sheet'!H11:H51, SMALL(IF("Yes"='Cheater Sheet'!$BM$11:$BM$51, ROW('Cheater Sheet'!$BM$11:$BM$51)-10,""), ROW()-4)),"")="","",IFERROR(INDEX('Cheater Sheet'!H11:H51, SMALL(IF("Yes"='Cheater Sheet'!$BM$11:$BM$51, ROW('Cheater Sheet'!$BM$11:$BM$51)-10,""), ROW()-4)),""))</f>
        <v/>
      </c>
      <c r="J15" s="292" t="str" cm="1">
        <f t="array" ref="J15">IF(IFERROR(INDEX('Cheater Sheet'!I11:I51, SMALL(IF("Yes"='Cheater Sheet'!$BM$11:$BM$51, ROW('Cheater Sheet'!$BM$11:$BM$51)-10,""), ROW()-4)),"")="","",IFERROR(INDEX('Cheater Sheet'!I11:I51, SMALL(IF("Yes"='Cheater Sheet'!$BM$11:$BM$51, ROW('Cheater Sheet'!$BM$11:$BM$51)-10,""), ROW()-4)),""))</f>
        <v/>
      </c>
      <c r="K15" s="689" t="str" cm="1">
        <f t="array" ref="K15">IF(IFERROR(INDEX('Cheater Sheet'!J11:J51, SMALL(IF("Yes"='Cheater Sheet'!$BM$11:$BM$51, ROW('Cheater Sheet'!$BM$11:$BM$51)-10,""), ROW()-4)),"")="","",IFERROR(INDEX('Cheater Sheet'!J11:J51, SMALL(IF("Yes"='Cheater Sheet'!$BM$11:$BM$51, ROW('Cheater Sheet'!$BM$11:$BM$51)-10,""), ROW()-4)),""))</f>
        <v/>
      </c>
      <c r="L15" s="292" t="str" cm="1">
        <f t="array" ref="L15">IF(IFERROR(INDEX('Cheater Sheet'!K11:K51, SMALL(IF("Yes"='Cheater Sheet'!$BM$11:$BM$51, ROW('Cheater Sheet'!$BM$11:$BM$51)-10,""), ROW()-4)),"")="","",IFERROR(INDEX('Cheater Sheet'!K11:K51, SMALL(IF("Yes"='Cheater Sheet'!$BM$11:$BM$51, ROW('Cheater Sheet'!$BM$11:$BM$51)-10,""), ROW()-4)),""))</f>
        <v/>
      </c>
      <c r="M15" s="689" t="str" cm="1">
        <f t="array" ref="M15">IF(IFERROR(INDEX('Cheater Sheet'!L11:L51, SMALL(IF("Yes"='Cheater Sheet'!$BM$11:$BM$51, ROW('Cheater Sheet'!$BM$11:$BM$51)-10,""), ROW()-4)),"")="","",IFERROR(INDEX('Cheater Sheet'!L11:L51, SMALL(IF("Yes"='Cheater Sheet'!$BM$11:$BM$51, ROW('Cheater Sheet'!$BM$11:$BM$51)-10,""), ROW()-4)),""))</f>
        <v/>
      </c>
      <c r="N15" s="292" t="str" cm="1">
        <f t="array" ref="N15">IF(IFERROR(INDEX('Cheater Sheet'!M11:M51, SMALL(IF("Yes"='Cheater Sheet'!$BM$11:$BM$51, ROW('Cheater Sheet'!$BM$11:$BM$51)-10,""), ROW()-4)),"")="","",IFERROR(INDEX('Cheater Sheet'!M11:M51, SMALL(IF("Yes"='Cheater Sheet'!$BM$11:$BM$51, ROW('Cheater Sheet'!$BM$11:$BM$51)-10,""), ROW()-4)),""))</f>
        <v/>
      </c>
      <c r="O15" s="689" t="str" cm="1">
        <f t="array" ref="O15">IF(IFERROR(INDEX('Cheater Sheet'!N11:N51, SMALL(IF("Yes"='Cheater Sheet'!$BM$11:$BM$51, ROW('Cheater Sheet'!$BM$11:$BM$51)-10,""), ROW()-4)),"")="","",IFERROR(INDEX('Cheater Sheet'!N11:N51, SMALL(IF("Yes"='Cheater Sheet'!$BM$11:$BM$51, ROW('Cheater Sheet'!$BM$11:$BM$51)-10,""), ROW()-4)),""))</f>
        <v/>
      </c>
      <c r="P15" s="292" t="str" cm="1">
        <f t="array" ref="P15">IF(IFERROR(INDEX('Cheater Sheet'!O11:O51, SMALL(IF("Yes"='Cheater Sheet'!$BM$11:$BM$51, ROW('Cheater Sheet'!$BM$11:$BM$51)-10,""), ROW()-4)),"")="","",IFERROR(INDEX('Cheater Sheet'!O11:O51, SMALL(IF("Yes"='Cheater Sheet'!$BM$11:$BM$51, ROW('Cheater Sheet'!$BM$11:$BM$51)-10,""), ROW()-4)),""))</f>
        <v/>
      </c>
      <c r="Q15" s="689" t="str" cm="1">
        <f t="array" ref="Q15">IF(IFERROR(INDEX('Cheater Sheet'!P11:P51, SMALL(IF("Yes"='Cheater Sheet'!$BM$11:$BM$51, ROW('Cheater Sheet'!$BM$11:$BM$51)-10,""), ROW()-4)),"")="","",IFERROR(INDEX('Cheater Sheet'!P11:P51, SMALL(IF("Yes"='Cheater Sheet'!$BM$11:$BM$51, ROW('Cheater Sheet'!$BM$11:$BM$51)-10,""), ROW()-4)),""))</f>
        <v/>
      </c>
      <c r="R15" s="292" t="str" cm="1">
        <f t="array" ref="R15">IF(IFERROR(INDEX('Cheater Sheet'!Q11:Q51, SMALL(IF("Yes"='Cheater Sheet'!$BM$11:$BM$51, ROW('Cheater Sheet'!$BM$11:$BM$51)-10,""), ROW()-4)),"")="","",IFERROR(INDEX('Cheater Sheet'!Q11:Q51, SMALL(IF("Yes"='Cheater Sheet'!$BM$11:$BM$51, ROW('Cheater Sheet'!$BM$11:$BM$51)-10,""), ROW()-4)),""))</f>
        <v/>
      </c>
      <c r="S15" s="689" t="str" cm="1">
        <f t="array" ref="S15">IF(IFERROR(INDEX('Cheater Sheet'!R11:R51, SMALL(IF("Yes"='Cheater Sheet'!$BM$11:$BM$51, ROW('Cheater Sheet'!$BM$11:$BM$51)-10,""), ROW()-4)),"")="","",IFERROR(INDEX('Cheater Sheet'!R11:R51, SMALL(IF("Yes"='Cheater Sheet'!$BM$11:$BM$51, ROW('Cheater Sheet'!$BM$11:$BM$51)-10,""), ROW()-4)),""))</f>
        <v/>
      </c>
      <c r="T15" s="292" t="str" cm="1">
        <f t="array" ref="T15">IF(IFERROR(INDEX('Cheater Sheet'!S11:S51, SMALL(IF("Yes"='Cheater Sheet'!$BM$11:$BM$51, ROW('Cheater Sheet'!$BM$11:$BM$51)-10,""), ROW()-4)),"")="","",IFERROR(INDEX('Cheater Sheet'!S11:S51, SMALL(IF("Yes"='Cheater Sheet'!$BM$11:$BM$51, ROW('Cheater Sheet'!$BM$11:$BM$51)-10,""), ROW()-4)),""))</f>
        <v/>
      </c>
      <c r="U15" s="689" t="str" cm="1">
        <f t="array" ref="U15">IF(IFERROR(INDEX('Cheater Sheet'!T11:T51, SMALL(IF("Yes"='Cheater Sheet'!$BM$11:$BM$51, ROW('Cheater Sheet'!$BM$11:$BM$51)-10,""), ROW()-4)),"")="","",IFERROR(INDEX('Cheater Sheet'!T11:T51, SMALL(IF("Yes"='Cheater Sheet'!$BM$11:$BM$51, ROW('Cheater Sheet'!$BM$11:$BM$51)-10,""), ROW()-4)),""))</f>
        <v/>
      </c>
      <c r="V15" s="292" t="str" cm="1">
        <f t="array" ref="V15">IF(IFERROR(INDEX('Cheater Sheet'!U11:U51, SMALL(IF("Yes"='Cheater Sheet'!$BM$11:$BM$51, ROW('Cheater Sheet'!$BM$11:$BM$51)-10,""), ROW()-4)),"")="","",IFERROR(INDEX('Cheater Sheet'!U11:U51, SMALL(IF("Yes"='Cheater Sheet'!$BM$11:$BM$51, ROW('Cheater Sheet'!$BM$11:$BM$51)-10,""), ROW()-4)),""))</f>
        <v/>
      </c>
      <c r="W15" s="689" t="str" cm="1">
        <f t="array" ref="W15">IF(IFERROR(INDEX('Cheater Sheet'!V11:V51, SMALL(IF("Yes"='Cheater Sheet'!$BM$11:$BM$51, ROW('Cheater Sheet'!$BM$11:$BM$51)-10,""), ROW()-4)),"")="","",IFERROR(INDEX('Cheater Sheet'!V11:V51, SMALL(IF("Yes"='Cheater Sheet'!$BM$11:$BM$51, ROW('Cheater Sheet'!$BM$11:$BM$51)-10,""), ROW()-4)),""))</f>
        <v/>
      </c>
      <c r="X15" s="292" t="str" cm="1">
        <f t="array" ref="X15">IF(IFERROR(INDEX('Cheater Sheet'!W11:W51, SMALL(IF("Yes"='Cheater Sheet'!$BM$11:$BM$51, ROW('Cheater Sheet'!$BM$11:$BM$51)-10,""), ROW()-4)),"")="","",IFERROR(INDEX('Cheater Sheet'!W11:W51, SMALL(IF("Yes"='Cheater Sheet'!$BM$11:$BM$51, ROW('Cheater Sheet'!$BM$11:$BM$51)-10,""), ROW()-4)),""))</f>
        <v/>
      </c>
      <c r="Y15" s="689" t="str" cm="1">
        <f t="array" ref="Y15">IF(IFERROR(INDEX('Cheater Sheet'!X11:X51, SMALL(IF("Yes"='Cheater Sheet'!$BM$11:$BM$51, ROW('Cheater Sheet'!$BM$11:$BM$51)-10,""), ROW()-4)),"")="","",IFERROR(INDEX('Cheater Sheet'!X11:X51, SMALL(IF("Yes"='Cheater Sheet'!$BM$11:$BM$51, ROW('Cheater Sheet'!$BM$11:$BM$51)-10,""), ROW()-4)),""))</f>
        <v/>
      </c>
      <c r="Z15" s="292" t="str" cm="1">
        <f t="array" ref="Z15">IF(IFERROR(INDEX('Cheater Sheet'!Y11:Y51, SMALL(IF("Yes"='Cheater Sheet'!$BM$11:$BM$51, ROW('Cheater Sheet'!$BM$11:$BM$51)-10,""), ROW()-4)),"")="","",IFERROR(INDEX('Cheater Sheet'!Y11:Y51, SMALL(IF("Yes"='Cheater Sheet'!$BM$11:$BM$51, ROW('Cheater Sheet'!$BM$11:$BM$51)-10,""), ROW()-4)),""))</f>
        <v/>
      </c>
      <c r="AA15" s="689" t="str" cm="1">
        <f t="array" ref="AA15">IF(IFERROR(INDEX('Cheater Sheet'!Z11:Z51, SMALL(IF("Yes"='Cheater Sheet'!$BM$11:$BM$51, ROW('Cheater Sheet'!$BM$11:$BM$51)-10,""), ROW()-4)),"")="","",IFERROR(INDEX('Cheater Sheet'!Z11:Z51, SMALL(IF("Yes"='Cheater Sheet'!$BM$11:$BM$51, ROW('Cheater Sheet'!$BM$11:$BM$51)-10,""), ROW()-4)),""))</f>
        <v/>
      </c>
      <c r="AB15" s="292" t="str" cm="1">
        <f t="array" ref="AB15">IF(IFERROR(INDEX('Cheater Sheet'!AA11:AA51, SMALL(IF("Yes"='Cheater Sheet'!$BM$11:$BM$51, ROW('Cheater Sheet'!$BM$11:$BM$51)-10,""), ROW()-4)),"")="","",IFERROR(INDEX('Cheater Sheet'!AA11:AA51, SMALL(IF("Yes"='Cheater Sheet'!$BM$11:$BM$51, ROW('Cheater Sheet'!$BM$11:$BM$51)-10,""), ROW()-4)),""))</f>
        <v/>
      </c>
      <c r="AC15" s="689" t="str" cm="1">
        <f t="array" ref="AC15">IF(IFERROR(INDEX('Cheater Sheet'!AB11:AB51, SMALL(IF("Yes"='Cheater Sheet'!$BM$11:$BM$51, ROW('Cheater Sheet'!$BM$11:$BM$51)-10,""), ROW()-4)),"")="","",IFERROR(INDEX('Cheater Sheet'!AB11:AB51, SMALL(IF("Yes"='Cheater Sheet'!$BM$11:$BM$51, ROW('Cheater Sheet'!$BM$11:$BM$51)-10,""), ROW()-4)),""))</f>
        <v/>
      </c>
      <c r="AD15" s="292" t="str" cm="1">
        <f t="array" ref="AD15">IF(IFERROR(INDEX('Cheater Sheet'!AC11:AC51, SMALL(IF("Yes"='Cheater Sheet'!$BM$11:$BM$51, ROW('Cheater Sheet'!$BM$11:$BM$51)-10,""), ROW()-4)),"")="","",IFERROR(INDEX('Cheater Sheet'!AC11:AC51, SMALL(IF("Yes"='Cheater Sheet'!$BM$11:$BM$51, ROW('Cheater Sheet'!$BM$11:$BM$51)-10,""), ROW()-4)),""))</f>
        <v/>
      </c>
      <c r="AE15" s="689" t="str" cm="1">
        <f t="array" ref="AE15">IF(IFERROR(INDEX('Cheater Sheet'!AD11:AD51, SMALL(IF("Yes"='Cheater Sheet'!$BM$11:$BM$51, ROW('Cheater Sheet'!$BM$11:$BM$51)-10,""), ROW()-4)),"")="","",IFERROR(INDEX('Cheater Sheet'!AD11:AD51, SMALL(IF("Yes"='Cheater Sheet'!$BM$11:$BM$51, ROW('Cheater Sheet'!$BM$11:$BM$51)-10,""), ROW()-4)),""))</f>
        <v/>
      </c>
      <c r="AF15" s="292" t="str" cm="1">
        <f t="array" ref="AF15">IF(IFERROR(INDEX('Cheater Sheet'!AE11:AE51, SMALL(IF("Yes"='Cheater Sheet'!$BM$11:$BM$51, ROW('Cheater Sheet'!$BM$11:$BM$51)-10,""), ROW()-4)),"")="","",IFERROR(INDEX('Cheater Sheet'!AE11:AE51, SMALL(IF("Yes"='Cheater Sheet'!$BM$11:$BM$51, ROW('Cheater Sheet'!$BM$11:$BM$51)-10,""), ROW()-4)),""))</f>
        <v/>
      </c>
      <c r="AG15" s="689" t="str" cm="1">
        <f t="array" ref="AG15">IF(IFERROR(INDEX('Cheater Sheet'!AF11:AF51, SMALL(IF("Yes"='Cheater Sheet'!$BM$11:$BM$51, ROW('Cheater Sheet'!$BM$11:$BM$51)-10,""), ROW()-4)),"")="","",IFERROR(INDEX('Cheater Sheet'!AF11:AF51, SMALL(IF("Yes"='Cheater Sheet'!$BM$11:$BM$51, ROW('Cheater Sheet'!$BM$11:$BM$51)-10,""), ROW()-4)),""))</f>
        <v/>
      </c>
      <c r="AH15" s="292" t="str" cm="1">
        <f t="array" ref="AH15">IF(IFERROR(INDEX('Cheater Sheet'!AG11:AG51, SMALL(IF("Yes"='Cheater Sheet'!$BM$11:$BM$51, ROW('Cheater Sheet'!$BM$11:$BM$51)-10,""), ROW()-4)),"")="","",IFERROR(INDEX('Cheater Sheet'!AG11:AG51, SMALL(IF("Yes"='Cheater Sheet'!$BM$11:$BM$51, ROW('Cheater Sheet'!$BM$11:$BM$51)-10,""), ROW()-4)),""))</f>
        <v/>
      </c>
      <c r="AI15" s="689" t="str" cm="1">
        <f t="array" ref="AI15">IF(IFERROR(INDEX('Cheater Sheet'!AH11:AH51, SMALL(IF("Yes"='Cheater Sheet'!$BM$11:$BM$51, ROW('Cheater Sheet'!$BM$11:$BM$51)-10,""), ROW()-4)),"")="","",IFERROR(INDEX('Cheater Sheet'!AH11:AH51, SMALL(IF("Yes"='Cheater Sheet'!$BM$11:$BM$51, ROW('Cheater Sheet'!$BM$11:$BM$51)-10,""), ROW()-4)),""))</f>
        <v/>
      </c>
      <c r="AJ15" s="292" t="str" cm="1">
        <f t="array" ref="AJ15">IF(IFERROR(INDEX('Cheater Sheet'!AI11:AI51, SMALL(IF("Yes"='Cheater Sheet'!$BM$11:$BM$51, ROW('Cheater Sheet'!$BM$11:$BM$51)-10,""), ROW()-4)),"")="","",IFERROR(INDEX('Cheater Sheet'!AI11:AI51, SMALL(IF("Yes"='Cheater Sheet'!$BM$11:$BM$51, ROW('Cheater Sheet'!$BM$11:$BM$51)-10,""), ROW()-4)),""))</f>
        <v/>
      </c>
      <c r="AK15" s="689" t="str" cm="1">
        <f t="array" ref="AK15">IF(IFERROR(INDEX('Cheater Sheet'!AJ11:AJ51, SMALL(IF("Yes"='Cheater Sheet'!$BM$11:$BM$51, ROW('Cheater Sheet'!$BM$11:$BM$51)-10,""), ROW()-4)),"")="","",IFERROR(INDEX('Cheater Sheet'!AJ11:AJ51, SMALL(IF("Yes"='Cheater Sheet'!$BM$11:$BM$51, ROW('Cheater Sheet'!$BM$11:$BM$51)-10,""), ROW()-4)),""))</f>
        <v/>
      </c>
      <c r="AL15" s="292" t="str" cm="1">
        <f t="array" ref="AL15">IF(IFERROR(INDEX('Cheater Sheet'!AK11:AK51, SMALL(IF("Yes"='Cheater Sheet'!$BM$11:$BM$51, ROW('Cheater Sheet'!$BM$11:$BM$51)-10,""), ROW()-4)),"")="","",IFERROR(INDEX('Cheater Sheet'!AK11:AK51, SMALL(IF("Yes"='Cheater Sheet'!$BM$11:$BM$51, ROW('Cheater Sheet'!$BM$11:$BM$51)-10,""), ROW()-4)),""))</f>
        <v/>
      </c>
      <c r="AM15" s="689" t="str" cm="1">
        <f t="array" ref="AM15">IF(IFERROR(INDEX('Cheater Sheet'!AL11:AL51, SMALL(IF("Yes"='Cheater Sheet'!$BM$11:$BM$51, ROW('Cheater Sheet'!$BM$11:$BM$51)-10,""), ROW()-4)),"")="","",IFERROR(INDEX('Cheater Sheet'!AL11:AL51, SMALL(IF("Yes"='Cheater Sheet'!$BM$11:$BM$51, ROW('Cheater Sheet'!$BM$11:$BM$51)-10,""), ROW()-4)),""))</f>
        <v/>
      </c>
      <c r="AN15" s="292" t="str" cm="1">
        <f t="array" ref="AN15">IF(IFERROR(INDEX('Cheater Sheet'!AM11:AM51, SMALL(IF("Yes"='Cheater Sheet'!$BM$11:$BM$51, ROW('Cheater Sheet'!$BM$11:$BM$51)-10,""), ROW()-4)),"")="","",IFERROR(INDEX('Cheater Sheet'!AM11:AM51, SMALL(IF("Yes"='Cheater Sheet'!$BM$11:$BM$51, ROW('Cheater Sheet'!$BM$11:$BM$51)-10,""), ROW()-4)),""))</f>
        <v/>
      </c>
      <c r="AO15" s="689" t="str" cm="1">
        <f t="array" ref="AO15">IF(IFERROR(INDEX('Cheater Sheet'!AN11:AN51, SMALL(IF("Yes"='Cheater Sheet'!$BM$11:$BM$51, ROW('Cheater Sheet'!$BM$11:$BM$51)-10,""), ROW()-4)),"")="","",IFERROR(INDEX('Cheater Sheet'!AN11:AN51, SMALL(IF("Yes"='Cheater Sheet'!$BM$11:$BM$51, ROW('Cheater Sheet'!$BM$11:$BM$51)-10,""), ROW()-4)),""))</f>
        <v/>
      </c>
      <c r="AP15" s="292" t="str" cm="1">
        <f t="array" ref="AP15">IF(IFERROR(INDEX('Cheater Sheet'!AO11:AO51, SMALL(IF("Yes"='Cheater Sheet'!$BM$11:$BM$51, ROW('Cheater Sheet'!$BM$11:$BM$51)-10,""), ROW()-4)),"")="","",IFERROR(INDEX('Cheater Sheet'!AO11:AO51, SMALL(IF("Yes"='Cheater Sheet'!$BM$11:$BM$51, ROW('Cheater Sheet'!$BM$11:$BM$51)-10,""), ROW()-4)),""))</f>
        <v/>
      </c>
      <c r="AQ15" s="689" t="str" cm="1">
        <f t="array" ref="AQ15">IF(IFERROR(INDEX('Cheater Sheet'!AP11:AP51, SMALL(IF("Yes"='Cheater Sheet'!$BM$11:$BM$51, ROW('Cheater Sheet'!$BM$11:$BM$51)-10,""), ROW()-4)),"")="","",IFERROR(INDEX('Cheater Sheet'!AP11:AP51, SMALL(IF("Yes"='Cheater Sheet'!$BM$11:$BM$51, ROW('Cheater Sheet'!$BM$11:$BM$51)-10,""), ROW()-4)),""))</f>
        <v/>
      </c>
      <c r="AR15" s="292" t="str" cm="1">
        <f t="array" ref="AR15">IF(IFERROR(INDEX('Cheater Sheet'!AQ11:AQ51, SMALL(IF("Yes"='Cheater Sheet'!$BM$11:$BM$51, ROW('Cheater Sheet'!$BM$11:$BM$51)-10,""), ROW()-4)),"")="","",IFERROR(INDEX('Cheater Sheet'!AQ11:AQ51, SMALL(IF("Yes"='Cheater Sheet'!$BM$11:$BM$51, ROW('Cheater Sheet'!$BM$11:$BM$51)-10,""), ROW()-4)),""))</f>
        <v/>
      </c>
      <c r="AS15" s="689" t="str" cm="1">
        <f t="array" ref="AS15">IF(IFERROR(INDEX('Cheater Sheet'!AR11:AR51, SMALL(IF("Yes"='Cheater Sheet'!$BM$11:$BM$51, ROW('Cheater Sheet'!$BM$11:$BM$51)-10,""), ROW()-4)),"")="","",IFERROR(INDEX('Cheater Sheet'!AR11:AR51, SMALL(IF("Yes"='Cheater Sheet'!$BM$11:$BM$51, ROW('Cheater Sheet'!$BM$11:$BM$51)-10,""), ROW()-4)),""))</f>
        <v/>
      </c>
      <c r="AT15" s="292" t="str" cm="1">
        <f t="array" ref="AT15">IF(IFERROR(INDEX('Cheater Sheet'!AS11:AS51, SMALL(IF("Yes"='Cheater Sheet'!$BM$11:$BM$51, ROW('Cheater Sheet'!$BM$11:$BM$51)-10,""), ROW()-4)),"")="","",IFERROR(INDEX('Cheater Sheet'!AS11:AS51, SMALL(IF("Yes"='Cheater Sheet'!$BM$11:$BM$51, ROW('Cheater Sheet'!$BM$11:$BM$51)-10,""), ROW()-4)),""))</f>
        <v/>
      </c>
      <c r="AU15" s="689" t="str" cm="1">
        <f t="array" ref="AU15">IF(IFERROR(INDEX('Cheater Sheet'!AT11:AT51, SMALL(IF("Yes"='Cheater Sheet'!$BM$11:$BM$51, ROW('Cheater Sheet'!$BM$11:$BM$51)-10,""), ROW()-4)),"")="","",IFERROR(INDEX('Cheater Sheet'!AT11:AT51, SMALL(IF("Yes"='Cheater Sheet'!$BM$11:$BM$51, ROW('Cheater Sheet'!$BM$11:$BM$51)-10,""), ROW()-4)),""))</f>
        <v/>
      </c>
      <c r="AV15" s="292" t="str" cm="1">
        <f t="array" ref="AV15">IF(IFERROR(INDEX('Cheater Sheet'!AU11:AU51, SMALL(IF("Yes"='Cheater Sheet'!$BM$11:$BM$51, ROW('Cheater Sheet'!$BM$11:$BM$51)-10,""), ROW()-4)),"")="","",IFERROR(INDEX('Cheater Sheet'!AU11:AU51, SMALL(IF("Yes"='Cheater Sheet'!$BM$11:$BM$51, ROW('Cheater Sheet'!$BM$11:$BM$51)-10,""), ROW()-4)),""))</f>
        <v/>
      </c>
      <c r="AW15" s="689" t="str" cm="1">
        <f t="array" ref="AW15">IF(IFERROR(INDEX('Cheater Sheet'!AV11:AV51, SMALL(IF("Yes"='Cheater Sheet'!$BM$11:$BM$51, ROW('Cheater Sheet'!$BM$11:$BM$51)-10,""), ROW()-4)),"")="","",IFERROR(INDEX('Cheater Sheet'!AV11:AV51, SMALL(IF("Yes"='Cheater Sheet'!$BM$11:$BM$51, ROW('Cheater Sheet'!$BM$11:$BM$51)-10,""), ROW()-4)),""))</f>
        <v/>
      </c>
      <c r="AX15" s="292" t="str" cm="1">
        <f t="array" ref="AX15">IF(IFERROR(INDEX('Cheater Sheet'!AW11:AW51, SMALL(IF("Yes"='Cheater Sheet'!$BM$11:$BM$51, ROW('Cheater Sheet'!$BM$11:$BM$51)-10,""), ROW()-4)),"")="","",IFERROR(INDEX('Cheater Sheet'!AW11:AW51, SMALL(IF("Yes"='Cheater Sheet'!$BM$11:$BM$51, ROW('Cheater Sheet'!$BM$11:$BM$51)-10,""), ROW()-4)),""))</f>
        <v/>
      </c>
      <c r="AY15" s="689" t="str" cm="1">
        <f t="array" ref="AY15">IF(IFERROR(INDEX('Cheater Sheet'!AX11:AX51, SMALL(IF("Yes"='Cheater Sheet'!$BM$11:$BM$51, ROW('Cheater Sheet'!$BM$11:$BM$51)-10,""), ROW()-4)),"")="","",IFERROR(INDEX('Cheater Sheet'!AX11:AX51, SMALL(IF("Yes"='Cheater Sheet'!$BM$11:$BM$51, ROW('Cheater Sheet'!$BM$11:$BM$51)-10,""), ROW()-4)),""))</f>
        <v/>
      </c>
      <c r="AZ15" s="292" t="str" cm="1">
        <f t="array" ref="AZ15">IF(IFERROR(INDEX('Cheater Sheet'!AY11:AY51, SMALL(IF("Yes"='Cheater Sheet'!$BM$11:$BM$51, ROW('Cheater Sheet'!$BM$11:$BM$51)-10,""), ROW()-4)),"")="","",IFERROR(INDEX('Cheater Sheet'!AY11:AY51, SMALL(IF("Yes"='Cheater Sheet'!$BM$11:$BM$51, ROW('Cheater Sheet'!$BM$11:$BM$51)-10,""), ROW()-4)),""))</f>
        <v/>
      </c>
      <c r="BA15" s="689" t="str" cm="1">
        <f t="array" ref="BA15">IF(IFERROR(INDEX('Cheater Sheet'!AZ11:AZ51, SMALL(IF("Yes"='Cheater Sheet'!$BM$11:$BM$51, ROW('Cheater Sheet'!$BM$11:$BM$51)-10,""), ROW()-4)),"")="","",IFERROR(INDEX('Cheater Sheet'!AZ11:AZ51, SMALL(IF("Yes"='Cheater Sheet'!$BM$11:$BM$51, ROW('Cheater Sheet'!$BM$11:$BM$51)-10,""), ROW()-4)),""))</f>
        <v/>
      </c>
      <c r="BB15" s="292" t="str" cm="1">
        <f t="array" ref="BB15">IF(IFERROR(INDEX('Cheater Sheet'!BA11:BA51, SMALL(IF("Yes"='Cheater Sheet'!$BM$11:$BM$51, ROW('Cheater Sheet'!$BM$11:$BM$51)-10,""), ROW()-4)),"")="","",IFERROR(INDEX('Cheater Sheet'!BA11:BA51, SMALL(IF("Yes"='Cheater Sheet'!$BM$11:$BM$51, ROW('Cheater Sheet'!$BM$11:$BM$51)-10,""), ROW()-4)),""))</f>
        <v/>
      </c>
      <c r="BC15" s="689" t="str" cm="1">
        <f t="array" ref="BC15">IF(IFERROR(INDEX('Cheater Sheet'!BB11:BB51, SMALL(IF("Yes"='Cheater Sheet'!$BM$11:$BM$51, ROW('Cheater Sheet'!$BM$11:$BM$51)-10,""), ROW()-4)),"")="","",IFERROR(INDEX('Cheater Sheet'!BB11:BB51, SMALL(IF("Yes"='Cheater Sheet'!$BM$11:$BM$51, ROW('Cheater Sheet'!$BM$11:$BM$51)-10,""), ROW()-4)),""))</f>
        <v/>
      </c>
      <c r="BD15" s="292" t="str" cm="1">
        <f t="array" ref="BD15">IF(IFERROR(INDEX('Cheater Sheet'!BC11:BC51, SMALL(IF("Yes"='Cheater Sheet'!$BM$11:$BM$51, ROW('Cheater Sheet'!$BM$11:$BM$51)-10,""), ROW()-4)),"")="","",IFERROR(INDEX('Cheater Sheet'!BC11:BC51, SMALL(IF("Yes"='Cheater Sheet'!$BM$11:$BM$51, ROW('Cheater Sheet'!$BM$11:$BM$51)-10,""), ROW()-4)),""))</f>
        <v/>
      </c>
      <c r="BE15" s="689" t="str" cm="1">
        <f t="array" ref="BE15">IF(IFERROR(INDEX('Cheater Sheet'!BD11:BD51, SMALL(IF("Yes"='Cheater Sheet'!$BM$11:$BM$51, ROW('Cheater Sheet'!$BM$11:$BM$51)-10,""), ROW()-4)),"")="","",IFERROR(INDEX('Cheater Sheet'!BD11:BD51, SMALL(IF("Yes"='Cheater Sheet'!$BM$11:$BM$51, ROW('Cheater Sheet'!$BM$11:$BM$51)-10,""), ROW()-4)),""))</f>
        <v/>
      </c>
      <c r="BF15" s="292" t="str" cm="1">
        <f t="array" ref="BF15">IF(IFERROR(INDEX('Cheater Sheet'!BE11:BE51, SMALL(IF("Yes"='Cheater Sheet'!$BM$11:$BM$51, ROW('Cheater Sheet'!$BM$11:$BM$51)-10,""), ROW()-4)),"")="","",IFERROR(INDEX('Cheater Sheet'!BE11:BE51, SMALL(IF("Yes"='Cheater Sheet'!$BM$11:$BM$51, ROW('Cheater Sheet'!$BM$11:$BM$51)-10,""), ROW()-4)),""))</f>
        <v/>
      </c>
      <c r="BG15" s="689" t="str" cm="1">
        <f t="array" ref="BG15">IF(IFERROR(INDEX('Cheater Sheet'!BF11:BF51, SMALL(IF("Yes"='Cheater Sheet'!$BM$11:$BM$51, ROW('Cheater Sheet'!$BM$11:$BM$51)-10,""), ROW()-4)),"")="","",IFERROR(INDEX('Cheater Sheet'!BF11:BF51, SMALL(IF("Yes"='Cheater Sheet'!$BM$11:$BM$51, ROW('Cheater Sheet'!$BM$11:$BM$51)-10,""), ROW()-4)),""))</f>
        <v/>
      </c>
      <c r="BH15" s="292" t="str" cm="1">
        <f t="array" ref="BH15">IF(IFERROR(INDEX('Cheater Sheet'!BG11:BG51, SMALL(IF("Yes"='Cheater Sheet'!$BM$11:$BM$51, ROW('Cheater Sheet'!$BM$11:$BM$51)-10,""), ROW()-4)),"")="","",IFERROR(INDEX('Cheater Sheet'!BG11:BG51, SMALL(IF("Yes"='Cheater Sheet'!$BM$11:$BM$51, ROW('Cheater Sheet'!$BM$11:$BM$51)-10,""), ROW()-4)),""))</f>
        <v/>
      </c>
      <c r="BI15" s="689" t="str" cm="1">
        <f t="array" ref="BI15">IF(IFERROR(INDEX('Cheater Sheet'!BH11:BH51, SMALL(IF("Yes"='Cheater Sheet'!$BM$11:$BM$51, ROW('Cheater Sheet'!$BM$11:$BM$51)-10,""), ROW()-4)),"")="","",IFERROR(INDEX('Cheater Sheet'!BH11:BH51, SMALL(IF("Yes"='Cheater Sheet'!$BM$11:$BM$51, ROW('Cheater Sheet'!$BM$11:$BM$51)-10,""), ROW()-4)),""))</f>
        <v/>
      </c>
      <c r="BJ15" s="292" t="str" cm="1">
        <f t="array" ref="BJ15">IF(IFERROR(INDEX('Cheater Sheet'!BI11:BI51, SMALL(IF("Yes"='Cheater Sheet'!$BM$11:$BM$51, ROW('Cheater Sheet'!$BM$11:$BM$51)-10,""), ROW()-4)),"")="","",IFERROR(INDEX('Cheater Sheet'!BI11:BI51, SMALL(IF("Yes"='Cheater Sheet'!$BM$11:$BM$51, ROW('Cheater Sheet'!$BM$11:$BM$51)-10,""), ROW()-4)),""))</f>
        <v/>
      </c>
      <c r="BK15" s="689" t="str" cm="1">
        <f t="array" ref="BK15">IF(IFERROR(INDEX('Cheater Sheet'!BJ11:BJ51, SMALL(IF("Yes"='Cheater Sheet'!$BM$11:$BM$51, ROW('Cheater Sheet'!$BM$11:$BM$51)-10,""), ROW()-4)),"")="","",IFERROR(INDEX('Cheater Sheet'!BJ11:BJ51, SMALL(IF("Yes"='Cheater Sheet'!$BM$11:$BM$51, ROW('Cheater Sheet'!$BM$11:$BM$51)-10,""), ROW()-4)),""))</f>
        <v/>
      </c>
      <c r="BL15" s="101"/>
    </row>
    <row r="16" spans="1:64" x14ac:dyDescent="0.2">
      <c r="A16" s="765">
        <f t="shared" si="0"/>
        <v>0</v>
      </c>
      <c r="C16" s="143" t="str" cm="1">
        <f t="array" ref="C16">IFERROR(INDEX('Cheater Sheet'!$B$11:$B$51, SMALL(IF("Yes"='Cheater Sheet'!$BM$11:$BM$51, ROW('Cheater Sheet'!$BM$11:$BM$51)-10,""), ROW()-4)),"")</f>
        <v/>
      </c>
      <c r="D16" s="292" t="str" cm="1">
        <f t="array" ref="D16">IF(IFERROR(INDEX('Cheater Sheet'!C11:C51, SMALL(IF("Yes"='Cheater Sheet'!$BM$11:$BM$51, ROW('Cheater Sheet'!$BM$11:$BM$51)-10,""), ROW()-4)),"")="","",IFERROR(INDEX('Cheater Sheet'!C11:C51, SMALL(IF("Yes"='Cheater Sheet'!$BM$11:$BM$51, ROW('Cheater Sheet'!$BM$11:$BM$51)-10,""), ROW()-4)),""))</f>
        <v/>
      </c>
      <c r="E16" s="689" t="str" cm="1">
        <f t="array" ref="E16">IF(IFERROR(INDEX('Cheater Sheet'!D11:D51, SMALL(IF("Yes"='Cheater Sheet'!$BM$11:$BM$51, ROW('Cheater Sheet'!$BM$11:$BM$51)-10,""), ROW()-4)),"")="","",IFERROR(INDEX('Cheater Sheet'!D11:D51, SMALL(IF("Yes"='Cheater Sheet'!$BM$11:$BM$51, ROW('Cheater Sheet'!$BM$11:$BM$51)-10,""), ROW()-4)),""))</f>
        <v/>
      </c>
      <c r="F16" s="292" t="str" cm="1">
        <f t="array" ref="F16">IF(IFERROR(INDEX('Cheater Sheet'!E11:E51, SMALL(IF("Yes"='Cheater Sheet'!$BM$11:$BM$51, ROW('Cheater Sheet'!$BM$11:$BM$51)-10,""), ROW()-4)),"")="","",IFERROR(INDEX('Cheater Sheet'!E11:E51, SMALL(IF("Yes"='Cheater Sheet'!$BM$11:$BM$51, ROW('Cheater Sheet'!$BM$11:$BM$51)-10,""), ROW()-4)),""))</f>
        <v/>
      </c>
      <c r="G16" s="689" t="str" cm="1">
        <f t="array" ref="G16">IF(IFERROR(INDEX('Cheater Sheet'!F11:F51, SMALL(IF("Yes"='Cheater Sheet'!$BM$11:$BM$51, ROW('Cheater Sheet'!$BM$11:$BM$51)-10,""), ROW()-4)),"")="","",IFERROR(INDEX('Cheater Sheet'!F11:F51, SMALL(IF("Yes"='Cheater Sheet'!$BM$11:$BM$51, ROW('Cheater Sheet'!$BM$11:$BM$51)-10,""), ROW()-4)),""))</f>
        <v/>
      </c>
      <c r="H16" s="292" t="str" cm="1">
        <f t="array" ref="H16">IF(IFERROR(INDEX('Cheater Sheet'!G11:G51, SMALL(IF("Yes"='Cheater Sheet'!$BM$11:$BM$51, ROW('Cheater Sheet'!$BM$11:$BM$51)-10,""), ROW()-4)),"")="","",IFERROR(INDEX('Cheater Sheet'!G11:G51, SMALL(IF("Yes"='Cheater Sheet'!$BM$11:$BM$51, ROW('Cheater Sheet'!$BM$11:$BM$51)-10,""), ROW()-4)),""))</f>
        <v/>
      </c>
      <c r="I16" s="689" t="str" cm="1">
        <f t="array" ref="I16">IF(IFERROR(INDEX('Cheater Sheet'!H11:H51, SMALL(IF("Yes"='Cheater Sheet'!$BM$11:$BM$51, ROW('Cheater Sheet'!$BM$11:$BM$51)-10,""), ROW()-4)),"")="","",IFERROR(INDEX('Cheater Sheet'!H11:H51, SMALL(IF("Yes"='Cheater Sheet'!$BM$11:$BM$51, ROW('Cheater Sheet'!$BM$11:$BM$51)-10,""), ROW()-4)),""))</f>
        <v/>
      </c>
      <c r="J16" s="292" t="str" cm="1">
        <f t="array" ref="J16">IF(IFERROR(INDEX('Cheater Sheet'!I11:I51, SMALL(IF("Yes"='Cheater Sheet'!$BM$11:$BM$51, ROW('Cheater Sheet'!$BM$11:$BM$51)-10,""), ROW()-4)),"")="","",IFERROR(INDEX('Cheater Sheet'!I11:I51, SMALL(IF("Yes"='Cheater Sheet'!$BM$11:$BM$51, ROW('Cheater Sheet'!$BM$11:$BM$51)-10,""), ROW()-4)),""))</f>
        <v/>
      </c>
      <c r="K16" s="689" t="str" cm="1">
        <f t="array" ref="K16">IF(IFERROR(INDEX('Cheater Sheet'!J11:J51, SMALL(IF("Yes"='Cheater Sheet'!$BM$11:$BM$51, ROW('Cheater Sheet'!$BM$11:$BM$51)-10,""), ROW()-4)),"")="","",IFERROR(INDEX('Cheater Sheet'!J11:J51, SMALL(IF("Yes"='Cheater Sheet'!$BM$11:$BM$51, ROW('Cheater Sheet'!$BM$11:$BM$51)-10,""), ROW()-4)),""))</f>
        <v/>
      </c>
      <c r="L16" s="292" t="str" cm="1">
        <f t="array" ref="L16">IF(IFERROR(INDEX('Cheater Sheet'!K11:K51, SMALL(IF("Yes"='Cheater Sheet'!$BM$11:$BM$51, ROW('Cheater Sheet'!$BM$11:$BM$51)-10,""), ROW()-4)),"")="","",IFERROR(INDEX('Cheater Sheet'!K11:K51, SMALL(IF("Yes"='Cheater Sheet'!$BM$11:$BM$51, ROW('Cheater Sheet'!$BM$11:$BM$51)-10,""), ROW()-4)),""))</f>
        <v/>
      </c>
      <c r="M16" s="689" t="str" cm="1">
        <f t="array" ref="M16">IF(IFERROR(INDEX('Cheater Sheet'!L11:L51, SMALL(IF("Yes"='Cheater Sheet'!$BM$11:$BM$51, ROW('Cheater Sheet'!$BM$11:$BM$51)-10,""), ROW()-4)),"")="","",IFERROR(INDEX('Cheater Sheet'!L11:L51, SMALL(IF("Yes"='Cheater Sheet'!$BM$11:$BM$51, ROW('Cheater Sheet'!$BM$11:$BM$51)-10,""), ROW()-4)),""))</f>
        <v/>
      </c>
      <c r="N16" s="292" t="str" cm="1">
        <f t="array" ref="N16">IF(IFERROR(INDEX('Cheater Sheet'!M11:M51, SMALL(IF("Yes"='Cheater Sheet'!$BM$11:$BM$51, ROW('Cheater Sheet'!$BM$11:$BM$51)-10,""), ROW()-4)),"")="","",IFERROR(INDEX('Cheater Sheet'!M11:M51, SMALL(IF("Yes"='Cheater Sheet'!$BM$11:$BM$51, ROW('Cheater Sheet'!$BM$11:$BM$51)-10,""), ROW()-4)),""))</f>
        <v/>
      </c>
      <c r="O16" s="689" t="str" cm="1">
        <f t="array" ref="O16">IF(IFERROR(INDEX('Cheater Sheet'!N11:N51, SMALL(IF("Yes"='Cheater Sheet'!$BM$11:$BM$51, ROW('Cheater Sheet'!$BM$11:$BM$51)-10,""), ROW()-4)),"")="","",IFERROR(INDEX('Cheater Sheet'!N11:N51, SMALL(IF("Yes"='Cheater Sheet'!$BM$11:$BM$51, ROW('Cheater Sheet'!$BM$11:$BM$51)-10,""), ROW()-4)),""))</f>
        <v/>
      </c>
      <c r="P16" s="292" t="str" cm="1">
        <f t="array" ref="P16">IF(IFERROR(INDEX('Cheater Sheet'!O11:O51, SMALL(IF("Yes"='Cheater Sheet'!$BM$11:$BM$51, ROW('Cheater Sheet'!$BM$11:$BM$51)-10,""), ROW()-4)),"")="","",IFERROR(INDEX('Cheater Sheet'!O11:O51, SMALL(IF("Yes"='Cheater Sheet'!$BM$11:$BM$51, ROW('Cheater Sheet'!$BM$11:$BM$51)-10,""), ROW()-4)),""))</f>
        <v/>
      </c>
      <c r="Q16" s="689" t="str" cm="1">
        <f t="array" ref="Q16">IF(IFERROR(INDEX('Cheater Sheet'!P11:P51, SMALL(IF("Yes"='Cheater Sheet'!$BM$11:$BM$51, ROW('Cheater Sheet'!$BM$11:$BM$51)-10,""), ROW()-4)),"")="","",IFERROR(INDEX('Cheater Sheet'!P11:P51, SMALL(IF("Yes"='Cheater Sheet'!$BM$11:$BM$51, ROW('Cheater Sheet'!$BM$11:$BM$51)-10,""), ROW()-4)),""))</f>
        <v/>
      </c>
      <c r="R16" s="292" t="str" cm="1">
        <f t="array" ref="R16">IF(IFERROR(INDEX('Cheater Sheet'!Q11:Q51, SMALL(IF("Yes"='Cheater Sheet'!$BM$11:$BM$51, ROW('Cheater Sheet'!$BM$11:$BM$51)-10,""), ROW()-4)),"")="","",IFERROR(INDEX('Cheater Sheet'!Q11:Q51, SMALL(IF("Yes"='Cheater Sheet'!$BM$11:$BM$51, ROW('Cheater Sheet'!$BM$11:$BM$51)-10,""), ROW()-4)),""))</f>
        <v/>
      </c>
      <c r="S16" s="689" t="str" cm="1">
        <f t="array" ref="S16">IF(IFERROR(INDEX('Cheater Sheet'!R11:R51, SMALL(IF("Yes"='Cheater Sheet'!$BM$11:$BM$51, ROW('Cheater Sheet'!$BM$11:$BM$51)-10,""), ROW()-4)),"")="","",IFERROR(INDEX('Cheater Sheet'!R11:R51, SMALL(IF("Yes"='Cheater Sheet'!$BM$11:$BM$51, ROW('Cheater Sheet'!$BM$11:$BM$51)-10,""), ROW()-4)),""))</f>
        <v/>
      </c>
      <c r="T16" s="292" t="str" cm="1">
        <f t="array" ref="T16">IF(IFERROR(INDEX('Cheater Sheet'!S11:S51, SMALL(IF("Yes"='Cheater Sheet'!$BM$11:$BM$51, ROW('Cheater Sheet'!$BM$11:$BM$51)-10,""), ROW()-4)),"")="","",IFERROR(INDEX('Cheater Sheet'!S11:S51, SMALL(IF("Yes"='Cheater Sheet'!$BM$11:$BM$51, ROW('Cheater Sheet'!$BM$11:$BM$51)-10,""), ROW()-4)),""))</f>
        <v/>
      </c>
      <c r="U16" s="689" t="str" cm="1">
        <f t="array" ref="U16">IF(IFERROR(INDEX('Cheater Sheet'!T11:T51, SMALL(IF("Yes"='Cheater Sheet'!$BM$11:$BM$51, ROW('Cheater Sheet'!$BM$11:$BM$51)-10,""), ROW()-4)),"")="","",IFERROR(INDEX('Cheater Sheet'!T11:T51, SMALL(IF("Yes"='Cheater Sheet'!$BM$11:$BM$51, ROW('Cheater Sheet'!$BM$11:$BM$51)-10,""), ROW()-4)),""))</f>
        <v/>
      </c>
      <c r="V16" s="292" t="str" cm="1">
        <f t="array" ref="V16">IF(IFERROR(INDEX('Cheater Sheet'!U11:U51, SMALL(IF("Yes"='Cheater Sheet'!$BM$11:$BM$51, ROW('Cheater Sheet'!$BM$11:$BM$51)-10,""), ROW()-4)),"")="","",IFERROR(INDEX('Cheater Sheet'!U11:U51, SMALL(IF("Yes"='Cheater Sheet'!$BM$11:$BM$51, ROW('Cheater Sheet'!$BM$11:$BM$51)-10,""), ROW()-4)),""))</f>
        <v/>
      </c>
      <c r="W16" s="689" t="str" cm="1">
        <f t="array" ref="W16">IF(IFERROR(INDEX('Cheater Sheet'!V11:V51, SMALL(IF("Yes"='Cheater Sheet'!$BM$11:$BM$51, ROW('Cheater Sheet'!$BM$11:$BM$51)-10,""), ROW()-4)),"")="","",IFERROR(INDEX('Cheater Sheet'!V11:V51, SMALL(IF("Yes"='Cheater Sheet'!$BM$11:$BM$51, ROW('Cheater Sheet'!$BM$11:$BM$51)-10,""), ROW()-4)),""))</f>
        <v/>
      </c>
      <c r="X16" s="292" t="str" cm="1">
        <f t="array" ref="X16">IF(IFERROR(INDEX('Cheater Sheet'!W11:W51, SMALL(IF("Yes"='Cheater Sheet'!$BM$11:$BM$51, ROW('Cheater Sheet'!$BM$11:$BM$51)-10,""), ROW()-4)),"")="","",IFERROR(INDEX('Cheater Sheet'!W11:W51, SMALL(IF("Yes"='Cheater Sheet'!$BM$11:$BM$51, ROW('Cheater Sheet'!$BM$11:$BM$51)-10,""), ROW()-4)),""))</f>
        <v/>
      </c>
      <c r="Y16" s="689" t="str" cm="1">
        <f t="array" ref="Y16">IF(IFERROR(INDEX('Cheater Sheet'!X11:X51, SMALL(IF("Yes"='Cheater Sheet'!$BM$11:$BM$51, ROW('Cheater Sheet'!$BM$11:$BM$51)-10,""), ROW()-4)),"")="","",IFERROR(INDEX('Cheater Sheet'!X11:X51, SMALL(IF("Yes"='Cheater Sheet'!$BM$11:$BM$51, ROW('Cheater Sheet'!$BM$11:$BM$51)-10,""), ROW()-4)),""))</f>
        <v/>
      </c>
      <c r="Z16" s="292" t="str" cm="1">
        <f t="array" ref="Z16">IF(IFERROR(INDEX('Cheater Sheet'!Y11:Y51, SMALL(IF("Yes"='Cheater Sheet'!$BM$11:$BM$51, ROW('Cheater Sheet'!$BM$11:$BM$51)-10,""), ROW()-4)),"")="","",IFERROR(INDEX('Cheater Sheet'!Y11:Y51, SMALL(IF("Yes"='Cheater Sheet'!$BM$11:$BM$51, ROW('Cheater Sheet'!$BM$11:$BM$51)-10,""), ROW()-4)),""))</f>
        <v/>
      </c>
      <c r="AA16" s="689" t="str" cm="1">
        <f t="array" ref="AA16">IF(IFERROR(INDEX('Cheater Sheet'!Z11:Z51, SMALL(IF("Yes"='Cheater Sheet'!$BM$11:$BM$51, ROW('Cheater Sheet'!$BM$11:$BM$51)-10,""), ROW()-4)),"")="","",IFERROR(INDEX('Cheater Sheet'!Z11:Z51, SMALL(IF("Yes"='Cheater Sheet'!$BM$11:$BM$51, ROW('Cheater Sheet'!$BM$11:$BM$51)-10,""), ROW()-4)),""))</f>
        <v/>
      </c>
      <c r="AB16" s="292" t="str" cm="1">
        <f t="array" ref="AB16">IF(IFERROR(INDEX('Cheater Sheet'!AA11:AA51, SMALL(IF("Yes"='Cheater Sheet'!$BM$11:$BM$51, ROW('Cheater Sheet'!$BM$11:$BM$51)-10,""), ROW()-4)),"")="","",IFERROR(INDEX('Cheater Sheet'!AA11:AA51, SMALL(IF("Yes"='Cheater Sheet'!$BM$11:$BM$51, ROW('Cheater Sheet'!$BM$11:$BM$51)-10,""), ROW()-4)),""))</f>
        <v/>
      </c>
      <c r="AC16" s="689" t="str" cm="1">
        <f t="array" ref="AC16">IF(IFERROR(INDEX('Cheater Sheet'!AB11:AB51, SMALL(IF("Yes"='Cheater Sheet'!$BM$11:$BM$51, ROW('Cheater Sheet'!$BM$11:$BM$51)-10,""), ROW()-4)),"")="","",IFERROR(INDEX('Cheater Sheet'!AB11:AB51, SMALL(IF("Yes"='Cheater Sheet'!$BM$11:$BM$51, ROW('Cheater Sheet'!$BM$11:$BM$51)-10,""), ROW()-4)),""))</f>
        <v/>
      </c>
      <c r="AD16" s="292" t="str" cm="1">
        <f t="array" ref="AD16">IF(IFERROR(INDEX('Cheater Sheet'!AC11:AC51, SMALL(IF("Yes"='Cheater Sheet'!$BM$11:$BM$51, ROW('Cheater Sheet'!$BM$11:$BM$51)-10,""), ROW()-4)),"")="","",IFERROR(INDEX('Cheater Sheet'!AC11:AC51, SMALL(IF("Yes"='Cheater Sheet'!$BM$11:$BM$51, ROW('Cheater Sheet'!$BM$11:$BM$51)-10,""), ROW()-4)),""))</f>
        <v/>
      </c>
      <c r="AE16" s="689" t="str" cm="1">
        <f t="array" ref="AE16">IF(IFERROR(INDEX('Cheater Sheet'!AD11:AD51, SMALL(IF("Yes"='Cheater Sheet'!$BM$11:$BM$51, ROW('Cheater Sheet'!$BM$11:$BM$51)-10,""), ROW()-4)),"")="","",IFERROR(INDEX('Cheater Sheet'!AD11:AD51, SMALL(IF("Yes"='Cheater Sheet'!$BM$11:$BM$51, ROW('Cheater Sheet'!$BM$11:$BM$51)-10,""), ROW()-4)),""))</f>
        <v/>
      </c>
      <c r="AF16" s="292" t="str" cm="1">
        <f t="array" ref="AF16">IF(IFERROR(INDEX('Cheater Sheet'!AE11:AE51, SMALL(IF("Yes"='Cheater Sheet'!$BM$11:$BM$51, ROW('Cheater Sheet'!$BM$11:$BM$51)-10,""), ROW()-4)),"")="","",IFERROR(INDEX('Cheater Sheet'!AE11:AE51, SMALL(IF("Yes"='Cheater Sheet'!$BM$11:$BM$51, ROW('Cheater Sheet'!$BM$11:$BM$51)-10,""), ROW()-4)),""))</f>
        <v/>
      </c>
      <c r="AG16" s="689" t="str" cm="1">
        <f t="array" ref="AG16">IF(IFERROR(INDEX('Cheater Sheet'!AF11:AF51, SMALL(IF("Yes"='Cheater Sheet'!$BM$11:$BM$51, ROW('Cheater Sheet'!$BM$11:$BM$51)-10,""), ROW()-4)),"")="","",IFERROR(INDEX('Cheater Sheet'!AF11:AF51, SMALL(IF("Yes"='Cheater Sheet'!$BM$11:$BM$51, ROW('Cheater Sheet'!$BM$11:$BM$51)-10,""), ROW()-4)),""))</f>
        <v/>
      </c>
      <c r="AH16" s="292" t="str" cm="1">
        <f t="array" ref="AH16">IF(IFERROR(INDEX('Cheater Sheet'!AG11:AG51, SMALL(IF("Yes"='Cheater Sheet'!$BM$11:$BM$51, ROW('Cheater Sheet'!$BM$11:$BM$51)-10,""), ROW()-4)),"")="","",IFERROR(INDEX('Cheater Sheet'!AG11:AG51, SMALL(IF("Yes"='Cheater Sheet'!$BM$11:$BM$51, ROW('Cheater Sheet'!$BM$11:$BM$51)-10,""), ROW()-4)),""))</f>
        <v/>
      </c>
      <c r="AI16" s="689" t="str" cm="1">
        <f t="array" ref="AI16">IF(IFERROR(INDEX('Cheater Sheet'!AH11:AH51, SMALL(IF("Yes"='Cheater Sheet'!$BM$11:$BM$51, ROW('Cheater Sheet'!$BM$11:$BM$51)-10,""), ROW()-4)),"")="","",IFERROR(INDEX('Cheater Sheet'!AH11:AH51, SMALL(IF("Yes"='Cheater Sheet'!$BM$11:$BM$51, ROW('Cheater Sheet'!$BM$11:$BM$51)-10,""), ROW()-4)),""))</f>
        <v/>
      </c>
      <c r="AJ16" s="292" t="str" cm="1">
        <f t="array" ref="AJ16">IF(IFERROR(INDEX('Cheater Sheet'!AI11:AI51, SMALL(IF("Yes"='Cheater Sheet'!$BM$11:$BM$51, ROW('Cheater Sheet'!$BM$11:$BM$51)-10,""), ROW()-4)),"")="","",IFERROR(INDEX('Cheater Sheet'!AI11:AI51, SMALL(IF("Yes"='Cheater Sheet'!$BM$11:$BM$51, ROW('Cheater Sheet'!$BM$11:$BM$51)-10,""), ROW()-4)),""))</f>
        <v/>
      </c>
      <c r="AK16" s="689" t="str" cm="1">
        <f t="array" ref="AK16">IF(IFERROR(INDEX('Cheater Sheet'!AJ11:AJ51, SMALL(IF("Yes"='Cheater Sheet'!$BM$11:$BM$51, ROW('Cheater Sheet'!$BM$11:$BM$51)-10,""), ROW()-4)),"")="","",IFERROR(INDEX('Cheater Sheet'!AJ11:AJ51, SMALL(IF("Yes"='Cheater Sheet'!$BM$11:$BM$51, ROW('Cheater Sheet'!$BM$11:$BM$51)-10,""), ROW()-4)),""))</f>
        <v/>
      </c>
      <c r="AL16" s="292" t="str" cm="1">
        <f t="array" ref="AL16">IF(IFERROR(INDEX('Cheater Sheet'!AK11:AK51, SMALL(IF("Yes"='Cheater Sheet'!$BM$11:$BM$51, ROW('Cheater Sheet'!$BM$11:$BM$51)-10,""), ROW()-4)),"")="","",IFERROR(INDEX('Cheater Sheet'!AK11:AK51, SMALL(IF("Yes"='Cheater Sheet'!$BM$11:$BM$51, ROW('Cheater Sheet'!$BM$11:$BM$51)-10,""), ROW()-4)),""))</f>
        <v/>
      </c>
      <c r="AM16" s="689" t="str" cm="1">
        <f t="array" ref="AM16">IF(IFERROR(INDEX('Cheater Sheet'!AL11:AL51, SMALL(IF("Yes"='Cheater Sheet'!$BM$11:$BM$51, ROW('Cheater Sheet'!$BM$11:$BM$51)-10,""), ROW()-4)),"")="","",IFERROR(INDEX('Cheater Sheet'!AL11:AL51, SMALL(IF("Yes"='Cheater Sheet'!$BM$11:$BM$51, ROW('Cheater Sheet'!$BM$11:$BM$51)-10,""), ROW()-4)),""))</f>
        <v/>
      </c>
      <c r="AN16" s="292" t="str" cm="1">
        <f t="array" ref="AN16">IF(IFERROR(INDEX('Cheater Sheet'!AM11:AM51, SMALL(IF("Yes"='Cheater Sheet'!$BM$11:$BM$51, ROW('Cheater Sheet'!$BM$11:$BM$51)-10,""), ROW()-4)),"")="","",IFERROR(INDEX('Cheater Sheet'!AM11:AM51, SMALL(IF("Yes"='Cheater Sheet'!$BM$11:$BM$51, ROW('Cheater Sheet'!$BM$11:$BM$51)-10,""), ROW()-4)),""))</f>
        <v/>
      </c>
      <c r="AO16" s="689" t="str" cm="1">
        <f t="array" ref="AO16">IF(IFERROR(INDEX('Cheater Sheet'!AN11:AN51, SMALL(IF("Yes"='Cheater Sheet'!$BM$11:$BM$51, ROW('Cheater Sheet'!$BM$11:$BM$51)-10,""), ROW()-4)),"")="","",IFERROR(INDEX('Cheater Sheet'!AN11:AN51, SMALL(IF("Yes"='Cheater Sheet'!$BM$11:$BM$51, ROW('Cheater Sheet'!$BM$11:$BM$51)-10,""), ROW()-4)),""))</f>
        <v/>
      </c>
      <c r="AP16" s="292" t="str" cm="1">
        <f t="array" ref="AP16">IF(IFERROR(INDEX('Cheater Sheet'!AO11:AO51, SMALL(IF("Yes"='Cheater Sheet'!$BM$11:$BM$51, ROW('Cheater Sheet'!$BM$11:$BM$51)-10,""), ROW()-4)),"")="","",IFERROR(INDEX('Cheater Sheet'!AO11:AO51, SMALL(IF("Yes"='Cheater Sheet'!$BM$11:$BM$51, ROW('Cheater Sheet'!$BM$11:$BM$51)-10,""), ROW()-4)),""))</f>
        <v/>
      </c>
      <c r="AQ16" s="689" t="str" cm="1">
        <f t="array" ref="AQ16">IF(IFERROR(INDEX('Cheater Sheet'!AP11:AP51, SMALL(IF("Yes"='Cheater Sheet'!$BM$11:$BM$51, ROW('Cheater Sheet'!$BM$11:$BM$51)-10,""), ROW()-4)),"")="","",IFERROR(INDEX('Cheater Sheet'!AP11:AP51, SMALL(IF("Yes"='Cheater Sheet'!$BM$11:$BM$51, ROW('Cheater Sheet'!$BM$11:$BM$51)-10,""), ROW()-4)),""))</f>
        <v/>
      </c>
      <c r="AR16" s="292" t="str" cm="1">
        <f t="array" ref="AR16">IF(IFERROR(INDEX('Cheater Sheet'!AQ11:AQ51, SMALL(IF("Yes"='Cheater Sheet'!$BM$11:$BM$51, ROW('Cheater Sheet'!$BM$11:$BM$51)-10,""), ROW()-4)),"")="","",IFERROR(INDEX('Cheater Sheet'!AQ11:AQ51, SMALL(IF("Yes"='Cheater Sheet'!$BM$11:$BM$51, ROW('Cheater Sheet'!$BM$11:$BM$51)-10,""), ROW()-4)),""))</f>
        <v/>
      </c>
      <c r="AS16" s="689" t="str" cm="1">
        <f t="array" ref="AS16">IF(IFERROR(INDEX('Cheater Sheet'!AR11:AR51, SMALL(IF("Yes"='Cheater Sheet'!$BM$11:$BM$51, ROW('Cheater Sheet'!$BM$11:$BM$51)-10,""), ROW()-4)),"")="","",IFERROR(INDEX('Cheater Sheet'!AR11:AR51, SMALL(IF("Yes"='Cheater Sheet'!$BM$11:$BM$51, ROW('Cheater Sheet'!$BM$11:$BM$51)-10,""), ROW()-4)),""))</f>
        <v/>
      </c>
      <c r="AT16" s="292" t="str" cm="1">
        <f t="array" ref="AT16">IF(IFERROR(INDEX('Cheater Sheet'!AS11:AS51, SMALL(IF("Yes"='Cheater Sheet'!$BM$11:$BM$51, ROW('Cheater Sheet'!$BM$11:$BM$51)-10,""), ROW()-4)),"")="","",IFERROR(INDEX('Cheater Sheet'!AS11:AS51, SMALL(IF("Yes"='Cheater Sheet'!$BM$11:$BM$51, ROW('Cheater Sheet'!$BM$11:$BM$51)-10,""), ROW()-4)),""))</f>
        <v/>
      </c>
      <c r="AU16" s="689" t="str" cm="1">
        <f t="array" ref="AU16">IF(IFERROR(INDEX('Cheater Sheet'!AT11:AT51, SMALL(IF("Yes"='Cheater Sheet'!$BM$11:$BM$51, ROW('Cheater Sheet'!$BM$11:$BM$51)-10,""), ROW()-4)),"")="","",IFERROR(INDEX('Cheater Sheet'!AT11:AT51, SMALL(IF("Yes"='Cheater Sheet'!$BM$11:$BM$51, ROW('Cheater Sheet'!$BM$11:$BM$51)-10,""), ROW()-4)),""))</f>
        <v/>
      </c>
      <c r="AV16" s="292" t="str" cm="1">
        <f t="array" ref="AV16">IF(IFERROR(INDEX('Cheater Sheet'!AU11:AU51, SMALL(IF("Yes"='Cheater Sheet'!$BM$11:$BM$51, ROW('Cheater Sheet'!$BM$11:$BM$51)-10,""), ROW()-4)),"")="","",IFERROR(INDEX('Cheater Sheet'!AU11:AU51, SMALL(IF("Yes"='Cheater Sheet'!$BM$11:$BM$51, ROW('Cheater Sheet'!$BM$11:$BM$51)-10,""), ROW()-4)),""))</f>
        <v/>
      </c>
      <c r="AW16" s="689" t="str" cm="1">
        <f t="array" ref="AW16">IF(IFERROR(INDEX('Cheater Sheet'!AV11:AV51, SMALL(IF("Yes"='Cheater Sheet'!$BM$11:$BM$51, ROW('Cheater Sheet'!$BM$11:$BM$51)-10,""), ROW()-4)),"")="","",IFERROR(INDEX('Cheater Sheet'!AV11:AV51, SMALL(IF("Yes"='Cheater Sheet'!$BM$11:$BM$51, ROW('Cheater Sheet'!$BM$11:$BM$51)-10,""), ROW()-4)),""))</f>
        <v/>
      </c>
      <c r="AX16" s="292" t="str" cm="1">
        <f t="array" ref="AX16">IF(IFERROR(INDEX('Cheater Sheet'!AW11:AW51, SMALL(IF("Yes"='Cheater Sheet'!$BM$11:$BM$51, ROW('Cheater Sheet'!$BM$11:$BM$51)-10,""), ROW()-4)),"")="","",IFERROR(INDEX('Cheater Sheet'!AW11:AW51, SMALL(IF("Yes"='Cheater Sheet'!$BM$11:$BM$51, ROW('Cheater Sheet'!$BM$11:$BM$51)-10,""), ROW()-4)),""))</f>
        <v/>
      </c>
      <c r="AY16" s="689" t="str" cm="1">
        <f t="array" ref="AY16">IF(IFERROR(INDEX('Cheater Sheet'!AX11:AX51, SMALL(IF("Yes"='Cheater Sheet'!$BM$11:$BM$51, ROW('Cheater Sheet'!$BM$11:$BM$51)-10,""), ROW()-4)),"")="","",IFERROR(INDEX('Cheater Sheet'!AX11:AX51, SMALL(IF("Yes"='Cheater Sheet'!$BM$11:$BM$51, ROW('Cheater Sheet'!$BM$11:$BM$51)-10,""), ROW()-4)),""))</f>
        <v/>
      </c>
      <c r="AZ16" s="292" t="str" cm="1">
        <f t="array" ref="AZ16">IF(IFERROR(INDEX('Cheater Sheet'!AY11:AY51, SMALL(IF("Yes"='Cheater Sheet'!$BM$11:$BM$51, ROW('Cheater Sheet'!$BM$11:$BM$51)-10,""), ROW()-4)),"")="","",IFERROR(INDEX('Cheater Sheet'!AY11:AY51, SMALL(IF("Yes"='Cheater Sheet'!$BM$11:$BM$51, ROW('Cheater Sheet'!$BM$11:$BM$51)-10,""), ROW()-4)),""))</f>
        <v/>
      </c>
      <c r="BA16" s="689" t="str" cm="1">
        <f t="array" ref="BA16">IF(IFERROR(INDEX('Cheater Sheet'!AZ11:AZ51, SMALL(IF("Yes"='Cheater Sheet'!$BM$11:$BM$51, ROW('Cheater Sheet'!$BM$11:$BM$51)-10,""), ROW()-4)),"")="","",IFERROR(INDEX('Cheater Sheet'!AZ11:AZ51, SMALL(IF("Yes"='Cheater Sheet'!$BM$11:$BM$51, ROW('Cheater Sheet'!$BM$11:$BM$51)-10,""), ROW()-4)),""))</f>
        <v/>
      </c>
      <c r="BB16" s="292" t="str" cm="1">
        <f t="array" ref="BB16">IF(IFERROR(INDEX('Cheater Sheet'!BA11:BA51, SMALL(IF("Yes"='Cheater Sheet'!$BM$11:$BM$51, ROW('Cheater Sheet'!$BM$11:$BM$51)-10,""), ROW()-4)),"")="","",IFERROR(INDEX('Cheater Sheet'!BA11:BA51, SMALL(IF("Yes"='Cheater Sheet'!$BM$11:$BM$51, ROW('Cheater Sheet'!$BM$11:$BM$51)-10,""), ROW()-4)),""))</f>
        <v/>
      </c>
      <c r="BC16" s="689" t="str" cm="1">
        <f t="array" ref="BC16">IF(IFERROR(INDEX('Cheater Sheet'!BB11:BB51, SMALL(IF("Yes"='Cheater Sheet'!$BM$11:$BM$51, ROW('Cheater Sheet'!$BM$11:$BM$51)-10,""), ROW()-4)),"")="","",IFERROR(INDEX('Cheater Sheet'!BB11:BB51, SMALL(IF("Yes"='Cheater Sheet'!$BM$11:$BM$51, ROW('Cheater Sheet'!$BM$11:$BM$51)-10,""), ROW()-4)),""))</f>
        <v/>
      </c>
      <c r="BD16" s="292" t="str" cm="1">
        <f t="array" ref="BD16">IF(IFERROR(INDEX('Cheater Sheet'!BC11:BC51, SMALL(IF("Yes"='Cheater Sheet'!$BM$11:$BM$51, ROW('Cheater Sheet'!$BM$11:$BM$51)-10,""), ROW()-4)),"")="","",IFERROR(INDEX('Cheater Sheet'!BC11:BC51, SMALL(IF("Yes"='Cheater Sheet'!$BM$11:$BM$51, ROW('Cheater Sheet'!$BM$11:$BM$51)-10,""), ROW()-4)),""))</f>
        <v/>
      </c>
      <c r="BE16" s="689" t="str" cm="1">
        <f t="array" ref="BE16">IF(IFERROR(INDEX('Cheater Sheet'!BD11:BD51, SMALL(IF("Yes"='Cheater Sheet'!$BM$11:$BM$51, ROW('Cheater Sheet'!$BM$11:$BM$51)-10,""), ROW()-4)),"")="","",IFERROR(INDEX('Cheater Sheet'!BD11:BD51, SMALL(IF("Yes"='Cheater Sheet'!$BM$11:$BM$51, ROW('Cheater Sheet'!$BM$11:$BM$51)-10,""), ROW()-4)),""))</f>
        <v/>
      </c>
      <c r="BF16" s="292" t="str" cm="1">
        <f t="array" ref="BF16">IF(IFERROR(INDEX('Cheater Sheet'!BE11:BE51, SMALL(IF("Yes"='Cheater Sheet'!$BM$11:$BM$51, ROW('Cheater Sheet'!$BM$11:$BM$51)-10,""), ROW()-4)),"")="","",IFERROR(INDEX('Cheater Sheet'!BE11:BE51, SMALL(IF("Yes"='Cheater Sheet'!$BM$11:$BM$51, ROW('Cheater Sheet'!$BM$11:$BM$51)-10,""), ROW()-4)),""))</f>
        <v/>
      </c>
      <c r="BG16" s="689" t="str" cm="1">
        <f t="array" ref="BG16">IF(IFERROR(INDEX('Cheater Sheet'!BF11:BF51, SMALL(IF("Yes"='Cheater Sheet'!$BM$11:$BM$51, ROW('Cheater Sheet'!$BM$11:$BM$51)-10,""), ROW()-4)),"")="","",IFERROR(INDEX('Cheater Sheet'!BF11:BF51, SMALL(IF("Yes"='Cheater Sheet'!$BM$11:$BM$51, ROW('Cheater Sheet'!$BM$11:$BM$51)-10,""), ROW()-4)),""))</f>
        <v/>
      </c>
      <c r="BH16" s="292" t="str" cm="1">
        <f t="array" ref="BH16">IF(IFERROR(INDEX('Cheater Sheet'!BG11:BG51, SMALL(IF("Yes"='Cheater Sheet'!$BM$11:$BM$51, ROW('Cheater Sheet'!$BM$11:$BM$51)-10,""), ROW()-4)),"")="","",IFERROR(INDEX('Cheater Sheet'!BG11:BG51, SMALL(IF("Yes"='Cheater Sheet'!$BM$11:$BM$51, ROW('Cheater Sheet'!$BM$11:$BM$51)-10,""), ROW()-4)),""))</f>
        <v/>
      </c>
      <c r="BI16" s="689" t="str" cm="1">
        <f t="array" ref="BI16">IF(IFERROR(INDEX('Cheater Sheet'!BH11:BH51, SMALL(IF("Yes"='Cheater Sheet'!$BM$11:$BM$51, ROW('Cheater Sheet'!$BM$11:$BM$51)-10,""), ROW()-4)),"")="","",IFERROR(INDEX('Cheater Sheet'!BH11:BH51, SMALL(IF("Yes"='Cheater Sheet'!$BM$11:$BM$51, ROW('Cheater Sheet'!$BM$11:$BM$51)-10,""), ROW()-4)),""))</f>
        <v/>
      </c>
      <c r="BJ16" s="292" t="str" cm="1">
        <f t="array" ref="BJ16">IF(IFERROR(INDEX('Cheater Sheet'!BI11:BI51, SMALL(IF("Yes"='Cheater Sheet'!$BM$11:$BM$51, ROW('Cheater Sheet'!$BM$11:$BM$51)-10,""), ROW()-4)),"")="","",IFERROR(INDEX('Cheater Sheet'!BI11:BI51, SMALL(IF("Yes"='Cheater Sheet'!$BM$11:$BM$51, ROW('Cheater Sheet'!$BM$11:$BM$51)-10,""), ROW()-4)),""))</f>
        <v/>
      </c>
      <c r="BK16" s="689" t="str" cm="1">
        <f t="array" ref="BK16">IF(IFERROR(INDEX('Cheater Sheet'!BJ11:BJ51, SMALL(IF("Yes"='Cheater Sheet'!$BM$11:$BM$51, ROW('Cheater Sheet'!$BM$11:$BM$51)-10,""), ROW()-4)),"")="","",IFERROR(INDEX('Cheater Sheet'!BJ11:BJ51, SMALL(IF("Yes"='Cheater Sheet'!$BM$11:$BM$51, ROW('Cheater Sheet'!$BM$11:$BM$51)-10,""), ROW()-4)),""))</f>
        <v/>
      </c>
      <c r="BL16" s="101"/>
    </row>
    <row r="17" spans="1:64" x14ac:dyDescent="0.2">
      <c r="A17" s="765">
        <f t="shared" si="0"/>
        <v>0</v>
      </c>
      <c r="C17" s="143" t="str" cm="1">
        <f t="array" ref="C17">IFERROR(INDEX('Cheater Sheet'!$B$11:$B$51, SMALL(IF("Yes"='Cheater Sheet'!$BM$11:$BM$51, ROW('Cheater Sheet'!$BM$11:$BM$51)-10,""), ROW()-4)),"")</f>
        <v/>
      </c>
      <c r="D17" s="292" t="str" cm="1">
        <f t="array" ref="D17">IF(IFERROR(INDEX('Cheater Sheet'!C11:C51, SMALL(IF("Yes"='Cheater Sheet'!$BM$11:$BM$51, ROW('Cheater Sheet'!$BM$11:$BM$51)-10,""), ROW()-4)),"")="","",IFERROR(INDEX('Cheater Sheet'!C11:C51, SMALL(IF("Yes"='Cheater Sheet'!$BM$11:$BM$51, ROW('Cheater Sheet'!$BM$11:$BM$51)-10,""), ROW()-4)),""))</f>
        <v/>
      </c>
      <c r="E17" s="689" t="str" cm="1">
        <f t="array" ref="E17">IF(IFERROR(INDEX('Cheater Sheet'!D11:D51, SMALL(IF("Yes"='Cheater Sheet'!$BM$11:$BM$51, ROW('Cheater Sheet'!$BM$11:$BM$51)-10,""), ROW()-4)),"")="","",IFERROR(INDEX('Cheater Sheet'!D11:D51, SMALL(IF("Yes"='Cheater Sheet'!$BM$11:$BM$51, ROW('Cheater Sheet'!$BM$11:$BM$51)-10,""), ROW()-4)),""))</f>
        <v/>
      </c>
      <c r="F17" s="292" t="str" cm="1">
        <f t="array" ref="F17">IF(IFERROR(INDEX('Cheater Sheet'!E11:E51, SMALL(IF("Yes"='Cheater Sheet'!$BM$11:$BM$51, ROW('Cheater Sheet'!$BM$11:$BM$51)-10,""), ROW()-4)),"")="","",IFERROR(INDEX('Cheater Sheet'!E11:E51, SMALL(IF("Yes"='Cheater Sheet'!$BM$11:$BM$51, ROW('Cheater Sheet'!$BM$11:$BM$51)-10,""), ROW()-4)),""))</f>
        <v/>
      </c>
      <c r="G17" s="689" t="str" cm="1">
        <f t="array" ref="G17">IF(IFERROR(INDEX('Cheater Sheet'!F11:F51, SMALL(IF("Yes"='Cheater Sheet'!$BM$11:$BM$51, ROW('Cheater Sheet'!$BM$11:$BM$51)-10,""), ROW()-4)),"")="","",IFERROR(INDEX('Cheater Sheet'!F11:F51, SMALL(IF("Yes"='Cheater Sheet'!$BM$11:$BM$51, ROW('Cheater Sheet'!$BM$11:$BM$51)-10,""), ROW()-4)),""))</f>
        <v/>
      </c>
      <c r="H17" s="292" t="str" cm="1">
        <f t="array" ref="H17">IF(IFERROR(INDEX('Cheater Sheet'!G11:G51, SMALL(IF("Yes"='Cheater Sheet'!$BM$11:$BM$51, ROW('Cheater Sheet'!$BM$11:$BM$51)-10,""), ROW()-4)),"")="","",IFERROR(INDEX('Cheater Sheet'!G11:G51, SMALL(IF("Yes"='Cheater Sheet'!$BM$11:$BM$51, ROW('Cheater Sheet'!$BM$11:$BM$51)-10,""), ROW()-4)),""))</f>
        <v/>
      </c>
      <c r="I17" s="689" t="str" cm="1">
        <f t="array" ref="I17">IF(IFERROR(INDEX('Cheater Sheet'!H11:H51, SMALL(IF("Yes"='Cheater Sheet'!$BM$11:$BM$51, ROW('Cheater Sheet'!$BM$11:$BM$51)-10,""), ROW()-4)),"")="","",IFERROR(INDEX('Cheater Sheet'!H11:H51, SMALL(IF("Yes"='Cheater Sheet'!$BM$11:$BM$51, ROW('Cheater Sheet'!$BM$11:$BM$51)-10,""), ROW()-4)),""))</f>
        <v/>
      </c>
      <c r="J17" s="292" t="str" cm="1">
        <f t="array" ref="J17">IF(IFERROR(INDEX('Cheater Sheet'!I11:I51, SMALL(IF("Yes"='Cheater Sheet'!$BM$11:$BM$51, ROW('Cheater Sheet'!$BM$11:$BM$51)-10,""), ROW()-4)),"")="","",IFERROR(INDEX('Cheater Sheet'!I11:I51, SMALL(IF("Yes"='Cheater Sheet'!$BM$11:$BM$51, ROW('Cheater Sheet'!$BM$11:$BM$51)-10,""), ROW()-4)),""))</f>
        <v/>
      </c>
      <c r="K17" s="689" t="str" cm="1">
        <f t="array" ref="K17">IF(IFERROR(INDEX('Cheater Sheet'!J11:J51, SMALL(IF("Yes"='Cheater Sheet'!$BM$11:$BM$51, ROW('Cheater Sheet'!$BM$11:$BM$51)-10,""), ROW()-4)),"")="","",IFERROR(INDEX('Cheater Sheet'!J11:J51, SMALL(IF("Yes"='Cheater Sheet'!$BM$11:$BM$51, ROW('Cheater Sheet'!$BM$11:$BM$51)-10,""), ROW()-4)),""))</f>
        <v/>
      </c>
      <c r="L17" s="292" t="str" cm="1">
        <f t="array" ref="L17">IF(IFERROR(INDEX('Cheater Sheet'!K11:K51, SMALL(IF("Yes"='Cheater Sheet'!$BM$11:$BM$51, ROW('Cheater Sheet'!$BM$11:$BM$51)-10,""), ROW()-4)),"")="","",IFERROR(INDEX('Cheater Sheet'!K11:K51, SMALL(IF("Yes"='Cheater Sheet'!$BM$11:$BM$51, ROW('Cheater Sheet'!$BM$11:$BM$51)-10,""), ROW()-4)),""))</f>
        <v/>
      </c>
      <c r="M17" s="689" t="str" cm="1">
        <f t="array" ref="M17">IF(IFERROR(INDEX('Cheater Sheet'!L11:L51, SMALL(IF("Yes"='Cheater Sheet'!$BM$11:$BM$51, ROW('Cheater Sheet'!$BM$11:$BM$51)-10,""), ROW()-4)),"")="","",IFERROR(INDEX('Cheater Sheet'!L11:L51, SMALL(IF("Yes"='Cheater Sheet'!$BM$11:$BM$51, ROW('Cheater Sheet'!$BM$11:$BM$51)-10,""), ROW()-4)),""))</f>
        <v/>
      </c>
      <c r="N17" s="292" t="str" cm="1">
        <f t="array" ref="N17">IF(IFERROR(INDEX('Cheater Sheet'!M11:M51, SMALL(IF("Yes"='Cheater Sheet'!$BM$11:$BM$51, ROW('Cheater Sheet'!$BM$11:$BM$51)-10,""), ROW()-4)),"")="","",IFERROR(INDEX('Cheater Sheet'!M11:M51, SMALL(IF("Yes"='Cheater Sheet'!$BM$11:$BM$51, ROW('Cheater Sheet'!$BM$11:$BM$51)-10,""), ROW()-4)),""))</f>
        <v/>
      </c>
      <c r="O17" s="689" t="str" cm="1">
        <f t="array" ref="O17">IF(IFERROR(INDEX('Cheater Sheet'!N11:N51, SMALL(IF("Yes"='Cheater Sheet'!$BM$11:$BM$51, ROW('Cheater Sheet'!$BM$11:$BM$51)-10,""), ROW()-4)),"")="","",IFERROR(INDEX('Cheater Sheet'!N11:N51, SMALL(IF("Yes"='Cheater Sheet'!$BM$11:$BM$51, ROW('Cheater Sheet'!$BM$11:$BM$51)-10,""), ROW()-4)),""))</f>
        <v/>
      </c>
      <c r="P17" s="292" t="str" cm="1">
        <f t="array" ref="P17">IF(IFERROR(INDEX('Cheater Sheet'!O11:O51, SMALL(IF("Yes"='Cheater Sheet'!$BM$11:$BM$51, ROW('Cheater Sheet'!$BM$11:$BM$51)-10,""), ROW()-4)),"")="","",IFERROR(INDEX('Cheater Sheet'!O11:O51, SMALL(IF("Yes"='Cheater Sheet'!$BM$11:$BM$51, ROW('Cheater Sheet'!$BM$11:$BM$51)-10,""), ROW()-4)),""))</f>
        <v/>
      </c>
      <c r="Q17" s="689" t="str" cm="1">
        <f t="array" ref="Q17">IF(IFERROR(INDEX('Cheater Sheet'!P11:P51, SMALL(IF("Yes"='Cheater Sheet'!$BM$11:$BM$51, ROW('Cheater Sheet'!$BM$11:$BM$51)-10,""), ROW()-4)),"")="","",IFERROR(INDEX('Cheater Sheet'!P11:P51, SMALL(IF("Yes"='Cheater Sheet'!$BM$11:$BM$51, ROW('Cheater Sheet'!$BM$11:$BM$51)-10,""), ROW()-4)),""))</f>
        <v/>
      </c>
      <c r="R17" s="292" t="str" cm="1">
        <f t="array" ref="R17">IF(IFERROR(INDEX('Cheater Sheet'!Q11:Q51, SMALL(IF("Yes"='Cheater Sheet'!$BM$11:$BM$51, ROW('Cheater Sheet'!$BM$11:$BM$51)-10,""), ROW()-4)),"")="","",IFERROR(INDEX('Cheater Sheet'!Q11:Q51, SMALL(IF("Yes"='Cheater Sheet'!$BM$11:$BM$51, ROW('Cheater Sheet'!$BM$11:$BM$51)-10,""), ROW()-4)),""))</f>
        <v/>
      </c>
      <c r="S17" s="689" t="str" cm="1">
        <f t="array" ref="S17">IF(IFERROR(INDEX('Cheater Sheet'!R11:R51, SMALL(IF("Yes"='Cheater Sheet'!$BM$11:$BM$51, ROW('Cheater Sheet'!$BM$11:$BM$51)-10,""), ROW()-4)),"")="","",IFERROR(INDEX('Cheater Sheet'!R11:R51, SMALL(IF("Yes"='Cheater Sheet'!$BM$11:$BM$51, ROW('Cheater Sheet'!$BM$11:$BM$51)-10,""), ROW()-4)),""))</f>
        <v/>
      </c>
      <c r="T17" s="292" t="str" cm="1">
        <f t="array" ref="T17">IF(IFERROR(INDEX('Cheater Sheet'!S11:S51, SMALL(IF("Yes"='Cheater Sheet'!$BM$11:$BM$51, ROW('Cheater Sheet'!$BM$11:$BM$51)-10,""), ROW()-4)),"")="","",IFERROR(INDEX('Cheater Sheet'!S11:S51, SMALL(IF("Yes"='Cheater Sheet'!$BM$11:$BM$51, ROW('Cheater Sheet'!$BM$11:$BM$51)-10,""), ROW()-4)),""))</f>
        <v/>
      </c>
      <c r="U17" s="689" t="str" cm="1">
        <f t="array" ref="U17">IF(IFERROR(INDEX('Cheater Sheet'!T11:T51, SMALL(IF("Yes"='Cheater Sheet'!$BM$11:$BM$51, ROW('Cheater Sheet'!$BM$11:$BM$51)-10,""), ROW()-4)),"")="","",IFERROR(INDEX('Cheater Sheet'!T11:T51, SMALL(IF("Yes"='Cheater Sheet'!$BM$11:$BM$51, ROW('Cheater Sheet'!$BM$11:$BM$51)-10,""), ROW()-4)),""))</f>
        <v/>
      </c>
      <c r="V17" s="292" t="str" cm="1">
        <f t="array" ref="V17">IF(IFERROR(INDEX('Cheater Sheet'!U11:U51, SMALL(IF("Yes"='Cheater Sheet'!$BM$11:$BM$51, ROW('Cheater Sheet'!$BM$11:$BM$51)-10,""), ROW()-4)),"")="","",IFERROR(INDEX('Cheater Sheet'!U11:U51, SMALL(IF("Yes"='Cheater Sheet'!$BM$11:$BM$51, ROW('Cheater Sheet'!$BM$11:$BM$51)-10,""), ROW()-4)),""))</f>
        <v/>
      </c>
      <c r="W17" s="689" t="str" cm="1">
        <f t="array" ref="W17">IF(IFERROR(INDEX('Cheater Sheet'!V11:V51, SMALL(IF("Yes"='Cheater Sheet'!$BM$11:$BM$51, ROW('Cheater Sheet'!$BM$11:$BM$51)-10,""), ROW()-4)),"")="","",IFERROR(INDEX('Cheater Sheet'!V11:V51, SMALL(IF("Yes"='Cheater Sheet'!$BM$11:$BM$51, ROW('Cheater Sheet'!$BM$11:$BM$51)-10,""), ROW()-4)),""))</f>
        <v/>
      </c>
      <c r="X17" s="292" t="str" cm="1">
        <f t="array" ref="X17">IF(IFERROR(INDEX('Cheater Sheet'!W11:W51, SMALL(IF("Yes"='Cheater Sheet'!$BM$11:$BM$51, ROW('Cheater Sheet'!$BM$11:$BM$51)-10,""), ROW()-4)),"")="","",IFERROR(INDEX('Cheater Sheet'!W11:W51, SMALL(IF("Yes"='Cheater Sheet'!$BM$11:$BM$51, ROW('Cheater Sheet'!$BM$11:$BM$51)-10,""), ROW()-4)),""))</f>
        <v/>
      </c>
      <c r="Y17" s="689" t="str" cm="1">
        <f t="array" ref="Y17">IF(IFERROR(INDEX('Cheater Sheet'!X11:X51, SMALL(IF("Yes"='Cheater Sheet'!$BM$11:$BM$51, ROW('Cheater Sheet'!$BM$11:$BM$51)-10,""), ROW()-4)),"")="","",IFERROR(INDEX('Cheater Sheet'!X11:X51, SMALL(IF("Yes"='Cheater Sheet'!$BM$11:$BM$51, ROW('Cheater Sheet'!$BM$11:$BM$51)-10,""), ROW()-4)),""))</f>
        <v/>
      </c>
      <c r="Z17" s="292" t="str" cm="1">
        <f t="array" ref="Z17">IF(IFERROR(INDEX('Cheater Sheet'!Y11:Y51, SMALL(IF("Yes"='Cheater Sheet'!$BM$11:$BM$51, ROW('Cheater Sheet'!$BM$11:$BM$51)-10,""), ROW()-4)),"")="","",IFERROR(INDEX('Cheater Sheet'!Y11:Y51, SMALL(IF("Yes"='Cheater Sheet'!$BM$11:$BM$51, ROW('Cheater Sheet'!$BM$11:$BM$51)-10,""), ROW()-4)),""))</f>
        <v/>
      </c>
      <c r="AA17" s="689" t="str" cm="1">
        <f t="array" ref="AA17">IF(IFERROR(INDEX('Cheater Sheet'!Z11:Z51, SMALL(IF("Yes"='Cheater Sheet'!$BM$11:$BM$51, ROW('Cheater Sheet'!$BM$11:$BM$51)-10,""), ROW()-4)),"")="","",IFERROR(INDEX('Cheater Sheet'!Z11:Z51, SMALL(IF("Yes"='Cheater Sheet'!$BM$11:$BM$51, ROW('Cheater Sheet'!$BM$11:$BM$51)-10,""), ROW()-4)),""))</f>
        <v/>
      </c>
      <c r="AB17" s="292" t="str" cm="1">
        <f t="array" ref="AB17">IF(IFERROR(INDEX('Cheater Sheet'!AA11:AA51, SMALL(IF("Yes"='Cheater Sheet'!$BM$11:$BM$51, ROW('Cheater Sheet'!$BM$11:$BM$51)-10,""), ROW()-4)),"")="","",IFERROR(INDEX('Cheater Sheet'!AA11:AA51, SMALL(IF("Yes"='Cheater Sheet'!$BM$11:$BM$51, ROW('Cheater Sheet'!$BM$11:$BM$51)-10,""), ROW()-4)),""))</f>
        <v/>
      </c>
      <c r="AC17" s="689" t="str" cm="1">
        <f t="array" ref="AC17">IF(IFERROR(INDEX('Cheater Sheet'!AB11:AB51, SMALL(IF("Yes"='Cheater Sheet'!$BM$11:$BM$51, ROW('Cheater Sheet'!$BM$11:$BM$51)-10,""), ROW()-4)),"")="","",IFERROR(INDEX('Cheater Sheet'!AB11:AB51, SMALL(IF("Yes"='Cheater Sheet'!$BM$11:$BM$51, ROW('Cheater Sheet'!$BM$11:$BM$51)-10,""), ROW()-4)),""))</f>
        <v/>
      </c>
      <c r="AD17" s="292" t="str" cm="1">
        <f t="array" ref="AD17">IF(IFERROR(INDEX('Cheater Sheet'!AC11:AC51, SMALL(IF("Yes"='Cheater Sheet'!$BM$11:$BM$51, ROW('Cheater Sheet'!$BM$11:$BM$51)-10,""), ROW()-4)),"")="","",IFERROR(INDEX('Cheater Sheet'!AC11:AC51, SMALL(IF("Yes"='Cheater Sheet'!$BM$11:$BM$51, ROW('Cheater Sheet'!$BM$11:$BM$51)-10,""), ROW()-4)),""))</f>
        <v/>
      </c>
      <c r="AE17" s="689" t="str" cm="1">
        <f t="array" ref="AE17">IF(IFERROR(INDEX('Cheater Sheet'!AD11:AD51, SMALL(IF("Yes"='Cheater Sheet'!$BM$11:$BM$51, ROW('Cheater Sheet'!$BM$11:$BM$51)-10,""), ROW()-4)),"")="","",IFERROR(INDEX('Cheater Sheet'!AD11:AD51, SMALL(IF("Yes"='Cheater Sheet'!$BM$11:$BM$51, ROW('Cheater Sheet'!$BM$11:$BM$51)-10,""), ROW()-4)),""))</f>
        <v/>
      </c>
      <c r="AF17" s="292" t="str" cm="1">
        <f t="array" ref="AF17">IF(IFERROR(INDEX('Cheater Sheet'!AE11:AE51, SMALL(IF("Yes"='Cheater Sheet'!$BM$11:$BM$51, ROW('Cheater Sheet'!$BM$11:$BM$51)-10,""), ROW()-4)),"")="","",IFERROR(INDEX('Cheater Sheet'!AE11:AE51, SMALL(IF("Yes"='Cheater Sheet'!$BM$11:$BM$51, ROW('Cheater Sheet'!$BM$11:$BM$51)-10,""), ROW()-4)),""))</f>
        <v/>
      </c>
      <c r="AG17" s="689" t="str" cm="1">
        <f t="array" ref="AG17">IF(IFERROR(INDEX('Cheater Sheet'!AF11:AF51, SMALL(IF("Yes"='Cheater Sheet'!$BM$11:$BM$51, ROW('Cheater Sheet'!$BM$11:$BM$51)-10,""), ROW()-4)),"")="","",IFERROR(INDEX('Cheater Sheet'!AF11:AF51, SMALL(IF("Yes"='Cheater Sheet'!$BM$11:$BM$51, ROW('Cheater Sheet'!$BM$11:$BM$51)-10,""), ROW()-4)),""))</f>
        <v/>
      </c>
      <c r="AH17" s="292" t="str" cm="1">
        <f t="array" ref="AH17">IF(IFERROR(INDEX('Cheater Sheet'!AG11:AG51, SMALL(IF("Yes"='Cheater Sheet'!$BM$11:$BM$51, ROW('Cheater Sheet'!$BM$11:$BM$51)-10,""), ROW()-4)),"")="","",IFERROR(INDEX('Cheater Sheet'!AG11:AG51, SMALL(IF("Yes"='Cheater Sheet'!$BM$11:$BM$51, ROW('Cheater Sheet'!$BM$11:$BM$51)-10,""), ROW()-4)),""))</f>
        <v/>
      </c>
      <c r="AI17" s="689" t="str" cm="1">
        <f t="array" ref="AI17">IF(IFERROR(INDEX('Cheater Sheet'!AH11:AH51, SMALL(IF("Yes"='Cheater Sheet'!$BM$11:$BM$51, ROW('Cheater Sheet'!$BM$11:$BM$51)-10,""), ROW()-4)),"")="","",IFERROR(INDEX('Cheater Sheet'!AH11:AH51, SMALL(IF("Yes"='Cheater Sheet'!$BM$11:$BM$51, ROW('Cheater Sheet'!$BM$11:$BM$51)-10,""), ROW()-4)),""))</f>
        <v/>
      </c>
      <c r="AJ17" s="292" t="str" cm="1">
        <f t="array" ref="AJ17">IF(IFERROR(INDEX('Cheater Sheet'!AI11:AI51, SMALL(IF("Yes"='Cheater Sheet'!$BM$11:$BM$51, ROW('Cheater Sheet'!$BM$11:$BM$51)-10,""), ROW()-4)),"")="","",IFERROR(INDEX('Cheater Sheet'!AI11:AI51, SMALL(IF("Yes"='Cheater Sheet'!$BM$11:$BM$51, ROW('Cheater Sheet'!$BM$11:$BM$51)-10,""), ROW()-4)),""))</f>
        <v/>
      </c>
      <c r="AK17" s="689" t="str" cm="1">
        <f t="array" ref="AK17">IF(IFERROR(INDEX('Cheater Sheet'!AJ11:AJ51, SMALL(IF("Yes"='Cheater Sheet'!$BM$11:$BM$51, ROW('Cheater Sheet'!$BM$11:$BM$51)-10,""), ROW()-4)),"")="","",IFERROR(INDEX('Cheater Sheet'!AJ11:AJ51, SMALL(IF("Yes"='Cheater Sheet'!$BM$11:$BM$51, ROW('Cheater Sheet'!$BM$11:$BM$51)-10,""), ROW()-4)),""))</f>
        <v/>
      </c>
      <c r="AL17" s="292" t="str" cm="1">
        <f t="array" ref="AL17">IF(IFERROR(INDEX('Cheater Sheet'!AK11:AK51, SMALL(IF("Yes"='Cheater Sheet'!$BM$11:$BM$51, ROW('Cheater Sheet'!$BM$11:$BM$51)-10,""), ROW()-4)),"")="","",IFERROR(INDEX('Cheater Sheet'!AK11:AK51, SMALL(IF("Yes"='Cheater Sheet'!$BM$11:$BM$51, ROW('Cheater Sheet'!$BM$11:$BM$51)-10,""), ROW()-4)),""))</f>
        <v/>
      </c>
      <c r="AM17" s="689" t="str" cm="1">
        <f t="array" ref="AM17">IF(IFERROR(INDEX('Cheater Sheet'!AL11:AL51, SMALL(IF("Yes"='Cheater Sheet'!$BM$11:$BM$51, ROW('Cheater Sheet'!$BM$11:$BM$51)-10,""), ROW()-4)),"")="","",IFERROR(INDEX('Cheater Sheet'!AL11:AL51, SMALL(IF("Yes"='Cheater Sheet'!$BM$11:$BM$51, ROW('Cheater Sheet'!$BM$11:$BM$51)-10,""), ROW()-4)),""))</f>
        <v/>
      </c>
      <c r="AN17" s="292" t="str" cm="1">
        <f t="array" ref="AN17">IF(IFERROR(INDEX('Cheater Sheet'!AM11:AM51, SMALL(IF("Yes"='Cheater Sheet'!$BM$11:$BM$51, ROW('Cheater Sheet'!$BM$11:$BM$51)-10,""), ROW()-4)),"")="","",IFERROR(INDEX('Cheater Sheet'!AM11:AM51, SMALL(IF("Yes"='Cheater Sheet'!$BM$11:$BM$51, ROW('Cheater Sheet'!$BM$11:$BM$51)-10,""), ROW()-4)),""))</f>
        <v/>
      </c>
      <c r="AO17" s="689" t="str" cm="1">
        <f t="array" ref="AO17">IF(IFERROR(INDEX('Cheater Sheet'!AN11:AN51, SMALL(IF("Yes"='Cheater Sheet'!$BM$11:$BM$51, ROW('Cheater Sheet'!$BM$11:$BM$51)-10,""), ROW()-4)),"")="","",IFERROR(INDEX('Cheater Sheet'!AN11:AN51, SMALL(IF("Yes"='Cheater Sheet'!$BM$11:$BM$51, ROW('Cheater Sheet'!$BM$11:$BM$51)-10,""), ROW()-4)),""))</f>
        <v/>
      </c>
      <c r="AP17" s="292" t="str" cm="1">
        <f t="array" ref="AP17">IF(IFERROR(INDEX('Cheater Sheet'!AO11:AO51, SMALL(IF("Yes"='Cheater Sheet'!$BM$11:$BM$51, ROW('Cheater Sheet'!$BM$11:$BM$51)-10,""), ROW()-4)),"")="","",IFERROR(INDEX('Cheater Sheet'!AO11:AO51, SMALL(IF("Yes"='Cheater Sheet'!$BM$11:$BM$51, ROW('Cheater Sheet'!$BM$11:$BM$51)-10,""), ROW()-4)),""))</f>
        <v/>
      </c>
      <c r="AQ17" s="689" t="str" cm="1">
        <f t="array" ref="AQ17">IF(IFERROR(INDEX('Cheater Sheet'!AP11:AP51, SMALL(IF("Yes"='Cheater Sheet'!$BM$11:$BM$51, ROW('Cheater Sheet'!$BM$11:$BM$51)-10,""), ROW()-4)),"")="","",IFERROR(INDEX('Cheater Sheet'!AP11:AP51, SMALL(IF("Yes"='Cheater Sheet'!$BM$11:$BM$51, ROW('Cheater Sheet'!$BM$11:$BM$51)-10,""), ROW()-4)),""))</f>
        <v/>
      </c>
      <c r="AR17" s="292" t="str" cm="1">
        <f t="array" ref="AR17">IF(IFERROR(INDEX('Cheater Sheet'!AQ11:AQ51, SMALL(IF("Yes"='Cheater Sheet'!$BM$11:$BM$51, ROW('Cheater Sheet'!$BM$11:$BM$51)-10,""), ROW()-4)),"")="","",IFERROR(INDEX('Cheater Sheet'!AQ11:AQ51, SMALL(IF("Yes"='Cheater Sheet'!$BM$11:$BM$51, ROW('Cheater Sheet'!$BM$11:$BM$51)-10,""), ROW()-4)),""))</f>
        <v/>
      </c>
      <c r="AS17" s="689" t="str" cm="1">
        <f t="array" ref="AS17">IF(IFERROR(INDEX('Cheater Sheet'!AR11:AR51, SMALL(IF("Yes"='Cheater Sheet'!$BM$11:$BM$51, ROW('Cheater Sheet'!$BM$11:$BM$51)-10,""), ROW()-4)),"")="","",IFERROR(INDEX('Cheater Sheet'!AR11:AR51, SMALL(IF("Yes"='Cheater Sheet'!$BM$11:$BM$51, ROW('Cheater Sheet'!$BM$11:$BM$51)-10,""), ROW()-4)),""))</f>
        <v/>
      </c>
      <c r="AT17" s="292" t="str" cm="1">
        <f t="array" ref="AT17">IF(IFERROR(INDEX('Cheater Sheet'!AS11:AS51, SMALL(IF("Yes"='Cheater Sheet'!$BM$11:$BM$51, ROW('Cheater Sheet'!$BM$11:$BM$51)-10,""), ROW()-4)),"")="","",IFERROR(INDEX('Cheater Sheet'!AS11:AS51, SMALL(IF("Yes"='Cheater Sheet'!$BM$11:$BM$51, ROW('Cheater Sheet'!$BM$11:$BM$51)-10,""), ROW()-4)),""))</f>
        <v/>
      </c>
      <c r="AU17" s="689" t="str" cm="1">
        <f t="array" ref="AU17">IF(IFERROR(INDEX('Cheater Sheet'!AT11:AT51, SMALL(IF("Yes"='Cheater Sheet'!$BM$11:$BM$51, ROW('Cheater Sheet'!$BM$11:$BM$51)-10,""), ROW()-4)),"")="","",IFERROR(INDEX('Cheater Sheet'!AT11:AT51, SMALL(IF("Yes"='Cheater Sheet'!$BM$11:$BM$51, ROW('Cheater Sheet'!$BM$11:$BM$51)-10,""), ROW()-4)),""))</f>
        <v/>
      </c>
      <c r="AV17" s="292" t="str" cm="1">
        <f t="array" ref="AV17">IF(IFERROR(INDEX('Cheater Sheet'!AU11:AU51, SMALL(IF("Yes"='Cheater Sheet'!$BM$11:$BM$51, ROW('Cheater Sheet'!$BM$11:$BM$51)-10,""), ROW()-4)),"")="","",IFERROR(INDEX('Cheater Sheet'!AU11:AU51, SMALL(IF("Yes"='Cheater Sheet'!$BM$11:$BM$51, ROW('Cheater Sheet'!$BM$11:$BM$51)-10,""), ROW()-4)),""))</f>
        <v/>
      </c>
      <c r="AW17" s="689" t="str" cm="1">
        <f t="array" ref="AW17">IF(IFERROR(INDEX('Cheater Sheet'!AV11:AV51, SMALL(IF("Yes"='Cheater Sheet'!$BM$11:$BM$51, ROW('Cheater Sheet'!$BM$11:$BM$51)-10,""), ROW()-4)),"")="","",IFERROR(INDEX('Cheater Sheet'!AV11:AV51, SMALL(IF("Yes"='Cheater Sheet'!$BM$11:$BM$51, ROW('Cheater Sheet'!$BM$11:$BM$51)-10,""), ROW()-4)),""))</f>
        <v/>
      </c>
      <c r="AX17" s="292" t="str" cm="1">
        <f t="array" ref="AX17">IF(IFERROR(INDEX('Cheater Sheet'!AW11:AW51, SMALL(IF("Yes"='Cheater Sheet'!$BM$11:$BM$51, ROW('Cheater Sheet'!$BM$11:$BM$51)-10,""), ROW()-4)),"")="","",IFERROR(INDEX('Cheater Sheet'!AW11:AW51, SMALL(IF("Yes"='Cheater Sheet'!$BM$11:$BM$51, ROW('Cheater Sheet'!$BM$11:$BM$51)-10,""), ROW()-4)),""))</f>
        <v/>
      </c>
      <c r="AY17" s="689" t="str" cm="1">
        <f t="array" ref="AY17">IF(IFERROR(INDEX('Cheater Sheet'!AX11:AX51, SMALL(IF("Yes"='Cheater Sheet'!$BM$11:$BM$51, ROW('Cheater Sheet'!$BM$11:$BM$51)-10,""), ROW()-4)),"")="","",IFERROR(INDEX('Cheater Sheet'!AX11:AX51, SMALL(IF("Yes"='Cheater Sheet'!$BM$11:$BM$51, ROW('Cheater Sheet'!$BM$11:$BM$51)-10,""), ROW()-4)),""))</f>
        <v/>
      </c>
      <c r="AZ17" s="292" t="str" cm="1">
        <f t="array" ref="AZ17">IF(IFERROR(INDEX('Cheater Sheet'!AY11:AY51, SMALL(IF("Yes"='Cheater Sheet'!$BM$11:$BM$51, ROW('Cheater Sheet'!$BM$11:$BM$51)-10,""), ROW()-4)),"")="","",IFERROR(INDEX('Cheater Sheet'!AY11:AY51, SMALL(IF("Yes"='Cheater Sheet'!$BM$11:$BM$51, ROW('Cheater Sheet'!$BM$11:$BM$51)-10,""), ROW()-4)),""))</f>
        <v/>
      </c>
      <c r="BA17" s="689" t="str" cm="1">
        <f t="array" ref="BA17">IF(IFERROR(INDEX('Cheater Sheet'!AZ11:AZ51, SMALL(IF("Yes"='Cheater Sheet'!$BM$11:$BM$51, ROW('Cheater Sheet'!$BM$11:$BM$51)-10,""), ROW()-4)),"")="","",IFERROR(INDEX('Cheater Sheet'!AZ11:AZ51, SMALL(IF("Yes"='Cheater Sheet'!$BM$11:$BM$51, ROW('Cheater Sheet'!$BM$11:$BM$51)-10,""), ROW()-4)),""))</f>
        <v/>
      </c>
      <c r="BB17" s="292" t="str" cm="1">
        <f t="array" ref="BB17">IF(IFERROR(INDEX('Cheater Sheet'!BA11:BA51, SMALL(IF("Yes"='Cheater Sheet'!$BM$11:$BM$51, ROW('Cheater Sheet'!$BM$11:$BM$51)-10,""), ROW()-4)),"")="","",IFERROR(INDEX('Cheater Sheet'!BA11:BA51, SMALL(IF("Yes"='Cheater Sheet'!$BM$11:$BM$51, ROW('Cheater Sheet'!$BM$11:$BM$51)-10,""), ROW()-4)),""))</f>
        <v/>
      </c>
      <c r="BC17" s="689" t="str" cm="1">
        <f t="array" ref="BC17">IF(IFERROR(INDEX('Cheater Sheet'!BB11:BB51, SMALL(IF("Yes"='Cheater Sheet'!$BM$11:$BM$51, ROW('Cheater Sheet'!$BM$11:$BM$51)-10,""), ROW()-4)),"")="","",IFERROR(INDEX('Cheater Sheet'!BB11:BB51, SMALL(IF("Yes"='Cheater Sheet'!$BM$11:$BM$51, ROW('Cheater Sheet'!$BM$11:$BM$51)-10,""), ROW()-4)),""))</f>
        <v/>
      </c>
      <c r="BD17" s="292" t="str" cm="1">
        <f t="array" ref="BD17">IF(IFERROR(INDEX('Cheater Sheet'!BC11:BC51, SMALL(IF("Yes"='Cheater Sheet'!$BM$11:$BM$51, ROW('Cheater Sheet'!$BM$11:$BM$51)-10,""), ROW()-4)),"")="","",IFERROR(INDEX('Cheater Sheet'!BC11:BC51, SMALL(IF("Yes"='Cheater Sheet'!$BM$11:$BM$51, ROW('Cheater Sheet'!$BM$11:$BM$51)-10,""), ROW()-4)),""))</f>
        <v/>
      </c>
      <c r="BE17" s="689" t="str" cm="1">
        <f t="array" ref="BE17">IF(IFERROR(INDEX('Cheater Sheet'!BD11:BD51, SMALL(IF("Yes"='Cheater Sheet'!$BM$11:$BM$51, ROW('Cheater Sheet'!$BM$11:$BM$51)-10,""), ROW()-4)),"")="","",IFERROR(INDEX('Cheater Sheet'!BD11:BD51, SMALL(IF("Yes"='Cheater Sheet'!$BM$11:$BM$51, ROW('Cheater Sheet'!$BM$11:$BM$51)-10,""), ROW()-4)),""))</f>
        <v/>
      </c>
      <c r="BF17" s="292" t="str" cm="1">
        <f t="array" ref="BF17">IF(IFERROR(INDEX('Cheater Sheet'!BE11:BE51, SMALL(IF("Yes"='Cheater Sheet'!$BM$11:$BM$51, ROW('Cheater Sheet'!$BM$11:$BM$51)-10,""), ROW()-4)),"")="","",IFERROR(INDEX('Cheater Sheet'!BE11:BE51, SMALL(IF("Yes"='Cheater Sheet'!$BM$11:$BM$51, ROW('Cheater Sheet'!$BM$11:$BM$51)-10,""), ROW()-4)),""))</f>
        <v/>
      </c>
      <c r="BG17" s="689" t="str" cm="1">
        <f t="array" ref="BG17">IF(IFERROR(INDEX('Cheater Sheet'!BF11:BF51, SMALL(IF("Yes"='Cheater Sheet'!$BM$11:$BM$51, ROW('Cheater Sheet'!$BM$11:$BM$51)-10,""), ROW()-4)),"")="","",IFERROR(INDEX('Cheater Sheet'!BF11:BF51, SMALL(IF("Yes"='Cheater Sheet'!$BM$11:$BM$51, ROW('Cheater Sheet'!$BM$11:$BM$51)-10,""), ROW()-4)),""))</f>
        <v/>
      </c>
      <c r="BH17" s="292" t="str" cm="1">
        <f t="array" ref="BH17">IF(IFERROR(INDEX('Cheater Sheet'!BG11:BG51, SMALL(IF("Yes"='Cheater Sheet'!$BM$11:$BM$51, ROW('Cheater Sheet'!$BM$11:$BM$51)-10,""), ROW()-4)),"")="","",IFERROR(INDEX('Cheater Sheet'!BG11:BG51, SMALL(IF("Yes"='Cheater Sheet'!$BM$11:$BM$51, ROW('Cheater Sheet'!$BM$11:$BM$51)-10,""), ROW()-4)),""))</f>
        <v/>
      </c>
      <c r="BI17" s="689" t="str" cm="1">
        <f t="array" ref="BI17">IF(IFERROR(INDEX('Cheater Sheet'!BH11:BH51, SMALL(IF("Yes"='Cheater Sheet'!$BM$11:$BM$51, ROW('Cheater Sheet'!$BM$11:$BM$51)-10,""), ROW()-4)),"")="","",IFERROR(INDEX('Cheater Sheet'!BH11:BH51, SMALL(IF("Yes"='Cheater Sheet'!$BM$11:$BM$51, ROW('Cheater Sheet'!$BM$11:$BM$51)-10,""), ROW()-4)),""))</f>
        <v/>
      </c>
      <c r="BJ17" s="292" t="str" cm="1">
        <f t="array" ref="BJ17">IF(IFERROR(INDEX('Cheater Sheet'!BI11:BI51, SMALL(IF("Yes"='Cheater Sheet'!$BM$11:$BM$51, ROW('Cheater Sheet'!$BM$11:$BM$51)-10,""), ROW()-4)),"")="","",IFERROR(INDEX('Cheater Sheet'!BI11:BI51, SMALL(IF("Yes"='Cheater Sheet'!$BM$11:$BM$51, ROW('Cheater Sheet'!$BM$11:$BM$51)-10,""), ROW()-4)),""))</f>
        <v/>
      </c>
      <c r="BK17" s="689" t="str" cm="1">
        <f t="array" ref="BK17">IF(IFERROR(INDEX('Cheater Sheet'!BJ11:BJ51, SMALL(IF("Yes"='Cheater Sheet'!$BM$11:$BM$51, ROW('Cheater Sheet'!$BM$11:$BM$51)-10,""), ROW()-4)),"")="","",IFERROR(INDEX('Cheater Sheet'!BJ11:BJ51, SMALL(IF("Yes"='Cheater Sheet'!$BM$11:$BM$51, ROW('Cheater Sheet'!$BM$11:$BM$51)-10,""), ROW()-4)),""))</f>
        <v/>
      </c>
      <c r="BL17" s="101"/>
    </row>
    <row r="18" spans="1:64" x14ac:dyDescent="0.2">
      <c r="A18" s="765">
        <f t="shared" si="0"/>
        <v>0</v>
      </c>
      <c r="C18" s="143" t="str" cm="1">
        <f t="array" ref="C18">IFERROR(INDEX('Cheater Sheet'!$B$11:$B$51, SMALL(IF("Yes"='Cheater Sheet'!$BM$11:$BM$51, ROW('Cheater Sheet'!$BM$11:$BM$51)-10,""), ROW()-4)),"")</f>
        <v/>
      </c>
      <c r="D18" s="292" t="str" cm="1">
        <f t="array" ref="D18">IF(IFERROR(INDEX('Cheater Sheet'!C11:C51, SMALL(IF("Yes"='Cheater Sheet'!$BM$11:$BM$51, ROW('Cheater Sheet'!$BM$11:$BM$51)-10,""), ROW()-4)),"")="","",IFERROR(INDEX('Cheater Sheet'!C11:C51, SMALL(IF("Yes"='Cheater Sheet'!$BM$11:$BM$51, ROW('Cheater Sheet'!$BM$11:$BM$51)-10,""), ROW()-4)),""))</f>
        <v/>
      </c>
      <c r="E18" s="689" t="str" cm="1">
        <f t="array" ref="E18">IF(IFERROR(INDEX('Cheater Sheet'!D11:D51, SMALL(IF("Yes"='Cheater Sheet'!$BM$11:$BM$51, ROW('Cheater Sheet'!$BM$11:$BM$51)-10,""), ROW()-4)),"")="","",IFERROR(INDEX('Cheater Sheet'!D11:D51, SMALL(IF("Yes"='Cheater Sheet'!$BM$11:$BM$51, ROW('Cheater Sheet'!$BM$11:$BM$51)-10,""), ROW()-4)),""))</f>
        <v/>
      </c>
      <c r="F18" s="292" t="str" cm="1">
        <f t="array" ref="F18">IF(IFERROR(INDEX('Cheater Sheet'!E11:E51, SMALL(IF("Yes"='Cheater Sheet'!$BM$11:$BM$51, ROW('Cheater Sheet'!$BM$11:$BM$51)-10,""), ROW()-4)),"")="","",IFERROR(INDEX('Cheater Sheet'!E11:E51, SMALL(IF("Yes"='Cheater Sheet'!$BM$11:$BM$51, ROW('Cheater Sheet'!$BM$11:$BM$51)-10,""), ROW()-4)),""))</f>
        <v/>
      </c>
      <c r="G18" s="689" t="str" cm="1">
        <f t="array" ref="G18">IF(IFERROR(INDEX('Cheater Sheet'!F11:F51, SMALL(IF("Yes"='Cheater Sheet'!$BM$11:$BM$51, ROW('Cheater Sheet'!$BM$11:$BM$51)-10,""), ROW()-4)),"")="","",IFERROR(INDEX('Cheater Sheet'!F11:F51, SMALL(IF("Yes"='Cheater Sheet'!$BM$11:$BM$51, ROW('Cheater Sheet'!$BM$11:$BM$51)-10,""), ROW()-4)),""))</f>
        <v/>
      </c>
      <c r="H18" s="292" t="str" cm="1">
        <f t="array" ref="H18">IF(IFERROR(INDEX('Cheater Sheet'!G11:G51, SMALL(IF("Yes"='Cheater Sheet'!$BM$11:$BM$51, ROW('Cheater Sheet'!$BM$11:$BM$51)-10,""), ROW()-4)),"")="","",IFERROR(INDEX('Cheater Sheet'!G11:G51, SMALL(IF("Yes"='Cheater Sheet'!$BM$11:$BM$51, ROW('Cheater Sheet'!$BM$11:$BM$51)-10,""), ROW()-4)),""))</f>
        <v/>
      </c>
      <c r="I18" s="689" t="str" cm="1">
        <f t="array" ref="I18">IF(IFERROR(INDEX('Cheater Sheet'!H11:H51, SMALL(IF("Yes"='Cheater Sheet'!$BM$11:$BM$51, ROW('Cheater Sheet'!$BM$11:$BM$51)-10,""), ROW()-4)),"")="","",IFERROR(INDEX('Cheater Sheet'!H11:H51, SMALL(IF("Yes"='Cheater Sheet'!$BM$11:$BM$51, ROW('Cheater Sheet'!$BM$11:$BM$51)-10,""), ROW()-4)),""))</f>
        <v/>
      </c>
      <c r="J18" s="292" t="str" cm="1">
        <f t="array" ref="J18">IF(IFERROR(INDEX('Cheater Sheet'!I11:I51, SMALL(IF("Yes"='Cheater Sheet'!$BM$11:$BM$51, ROW('Cheater Sheet'!$BM$11:$BM$51)-10,""), ROW()-4)),"")="","",IFERROR(INDEX('Cheater Sheet'!I11:I51, SMALL(IF("Yes"='Cheater Sheet'!$BM$11:$BM$51, ROW('Cheater Sheet'!$BM$11:$BM$51)-10,""), ROW()-4)),""))</f>
        <v/>
      </c>
      <c r="K18" s="689" t="str" cm="1">
        <f t="array" ref="K18">IF(IFERROR(INDEX('Cheater Sheet'!J11:J51, SMALL(IF("Yes"='Cheater Sheet'!$BM$11:$BM$51, ROW('Cheater Sheet'!$BM$11:$BM$51)-10,""), ROW()-4)),"")="","",IFERROR(INDEX('Cheater Sheet'!J11:J51, SMALL(IF("Yes"='Cheater Sheet'!$BM$11:$BM$51, ROW('Cheater Sheet'!$BM$11:$BM$51)-10,""), ROW()-4)),""))</f>
        <v/>
      </c>
      <c r="L18" s="292" t="str" cm="1">
        <f t="array" ref="L18">IF(IFERROR(INDEX('Cheater Sheet'!K11:K51, SMALL(IF("Yes"='Cheater Sheet'!$BM$11:$BM$51, ROW('Cheater Sheet'!$BM$11:$BM$51)-10,""), ROW()-4)),"")="","",IFERROR(INDEX('Cheater Sheet'!K11:K51, SMALL(IF("Yes"='Cheater Sheet'!$BM$11:$BM$51, ROW('Cheater Sheet'!$BM$11:$BM$51)-10,""), ROW()-4)),""))</f>
        <v/>
      </c>
      <c r="M18" s="689" t="str" cm="1">
        <f t="array" ref="M18">IF(IFERROR(INDEX('Cheater Sheet'!L11:L51, SMALL(IF("Yes"='Cheater Sheet'!$BM$11:$BM$51, ROW('Cheater Sheet'!$BM$11:$BM$51)-10,""), ROW()-4)),"")="","",IFERROR(INDEX('Cheater Sheet'!L11:L51, SMALL(IF("Yes"='Cheater Sheet'!$BM$11:$BM$51, ROW('Cheater Sheet'!$BM$11:$BM$51)-10,""), ROW()-4)),""))</f>
        <v/>
      </c>
      <c r="N18" s="292" t="str" cm="1">
        <f t="array" ref="N18">IF(IFERROR(INDEX('Cheater Sheet'!M11:M51, SMALL(IF("Yes"='Cheater Sheet'!$BM$11:$BM$51, ROW('Cheater Sheet'!$BM$11:$BM$51)-10,""), ROW()-4)),"")="","",IFERROR(INDEX('Cheater Sheet'!M11:M51, SMALL(IF("Yes"='Cheater Sheet'!$BM$11:$BM$51, ROW('Cheater Sheet'!$BM$11:$BM$51)-10,""), ROW()-4)),""))</f>
        <v/>
      </c>
      <c r="O18" s="689" t="str" cm="1">
        <f t="array" ref="O18">IF(IFERROR(INDEX('Cheater Sheet'!N11:N51, SMALL(IF("Yes"='Cheater Sheet'!$BM$11:$BM$51, ROW('Cheater Sheet'!$BM$11:$BM$51)-10,""), ROW()-4)),"")="","",IFERROR(INDEX('Cheater Sheet'!N11:N51, SMALL(IF("Yes"='Cheater Sheet'!$BM$11:$BM$51, ROW('Cheater Sheet'!$BM$11:$BM$51)-10,""), ROW()-4)),""))</f>
        <v/>
      </c>
      <c r="P18" s="292" t="str" cm="1">
        <f t="array" ref="P18">IF(IFERROR(INDEX('Cheater Sheet'!O11:O51, SMALL(IF("Yes"='Cheater Sheet'!$BM$11:$BM$51, ROW('Cheater Sheet'!$BM$11:$BM$51)-10,""), ROW()-4)),"")="","",IFERROR(INDEX('Cheater Sheet'!O11:O51, SMALL(IF("Yes"='Cheater Sheet'!$BM$11:$BM$51, ROW('Cheater Sheet'!$BM$11:$BM$51)-10,""), ROW()-4)),""))</f>
        <v/>
      </c>
      <c r="Q18" s="689" t="str" cm="1">
        <f t="array" ref="Q18">IF(IFERROR(INDEX('Cheater Sheet'!P11:P51, SMALL(IF("Yes"='Cheater Sheet'!$BM$11:$BM$51, ROW('Cheater Sheet'!$BM$11:$BM$51)-10,""), ROW()-4)),"")="","",IFERROR(INDEX('Cheater Sheet'!P11:P51, SMALL(IF("Yes"='Cheater Sheet'!$BM$11:$BM$51, ROW('Cheater Sheet'!$BM$11:$BM$51)-10,""), ROW()-4)),""))</f>
        <v/>
      </c>
      <c r="R18" s="292" t="str" cm="1">
        <f t="array" ref="R18">IF(IFERROR(INDEX('Cheater Sheet'!Q11:Q51, SMALL(IF("Yes"='Cheater Sheet'!$BM$11:$BM$51, ROW('Cheater Sheet'!$BM$11:$BM$51)-10,""), ROW()-4)),"")="","",IFERROR(INDEX('Cheater Sheet'!Q11:Q51, SMALL(IF("Yes"='Cheater Sheet'!$BM$11:$BM$51, ROW('Cheater Sheet'!$BM$11:$BM$51)-10,""), ROW()-4)),""))</f>
        <v/>
      </c>
      <c r="S18" s="689" t="str" cm="1">
        <f t="array" ref="S18">IF(IFERROR(INDEX('Cheater Sheet'!R11:R51, SMALL(IF("Yes"='Cheater Sheet'!$BM$11:$BM$51, ROW('Cheater Sheet'!$BM$11:$BM$51)-10,""), ROW()-4)),"")="","",IFERROR(INDEX('Cheater Sheet'!R11:R51, SMALL(IF("Yes"='Cheater Sheet'!$BM$11:$BM$51, ROW('Cheater Sheet'!$BM$11:$BM$51)-10,""), ROW()-4)),""))</f>
        <v/>
      </c>
      <c r="T18" s="292" t="str" cm="1">
        <f t="array" ref="T18">IF(IFERROR(INDEX('Cheater Sheet'!S11:S51, SMALL(IF("Yes"='Cheater Sheet'!$BM$11:$BM$51, ROW('Cheater Sheet'!$BM$11:$BM$51)-10,""), ROW()-4)),"")="","",IFERROR(INDEX('Cheater Sheet'!S11:S51, SMALL(IF("Yes"='Cheater Sheet'!$BM$11:$BM$51, ROW('Cheater Sheet'!$BM$11:$BM$51)-10,""), ROW()-4)),""))</f>
        <v/>
      </c>
      <c r="U18" s="689" t="str" cm="1">
        <f t="array" ref="U18">IF(IFERROR(INDEX('Cheater Sheet'!T11:T51, SMALL(IF("Yes"='Cheater Sheet'!$BM$11:$BM$51, ROW('Cheater Sheet'!$BM$11:$BM$51)-10,""), ROW()-4)),"")="","",IFERROR(INDEX('Cheater Sheet'!T11:T51, SMALL(IF("Yes"='Cheater Sheet'!$BM$11:$BM$51, ROW('Cheater Sheet'!$BM$11:$BM$51)-10,""), ROW()-4)),""))</f>
        <v/>
      </c>
      <c r="V18" s="292" t="str" cm="1">
        <f t="array" ref="V18">IF(IFERROR(INDEX('Cheater Sheet'!U11:U51, SMALL(IF("Yes"='Cheater Sheet'!$BM$11:$BM$51, ROW('Cheater Sheet'!$BM$11:$BM$51)-10,""), ROW()-4)),"")="","",IFERROR(INDEX('Cheater Sheet'!U11:U51, SMALL(IF("Yes"='Cheater Sheet'!$BM$11:$BM$51, ROW('Cheater Sheet'!$BM$11:$BM$51)-10,""), ROW()-4)),""))</f>
        <v/>
      </c>
      <c r="W18" s="689" t="str" cm="1">
        <f t="array" ref="W18">IF(IFERROR(INDEX('Cheater Sheet'!V11:V51, SMALL(IF("Yes"='Cheater Sheet'!$BM$11:$BM$51, ROW('Cheater Sheet'!$BM$11:$BM$51)-10,""), ROW()-4)),"")="","",IFERROR(INDEX('Cheater Sheet'!V11:V51, SMALL(IF("Yes"='Cheater Sheet'!$BM$11:$BM$51, ROW('Cheater Sheet'!$BM$11:$BM$51)-10,""), ROW()-4)),""))</f>
        <v/>
      </c>
      <c r="X18" s="292" t="str" cm="1">
        <f t="array" ref="X18">IF(IFERROR(INDEX('Cheater Sheet'!W11:W51, SMALL(IF("Yes"='Cheater Sheet'!$BM$11:$BM$51, ROW('Cheater Sheet'!$BM$11:$BM$51)-10,""), ROW()-4)),"")="","",IFERROR(INDEX('Cheater Sheet'!W11:W51, SMALL(IF("Yes"='Cheater Sheet'!$BM$11:$BM$51, ROW('Cheater Sheet'!$BM$11:$BM$51)-10,""), ROW()-4)),""))</f>
        <v/>
      </c>
      <c r="Y18" s="689" t="str" cm="1">
        <f t="array" ref="Y18">IF(IFERROR(INDEX('Cheater Sheet'!X11:X51, SMALL(IF("Yes"='Cheater Sheet'!$BM$11:$BM$51, ROW('Cheater Sheet'!$BM$11:$BM$51)-10,""), ROW()-4)),"")="","",IFERROR(INDEX('Cheater Sheet'!X11:X51, SMALL(IF("Yes"='Cheater Sheet'!$BM$11:$BM$51, ROW('Cheater Sheet'!$BM$11:$BM$51)-10,""), ROW()-4)),""))</f>
        <v/>
      </c>
      <c r="Z18" s="292" t="str" cm="1">
        <f t="array" ref="Z18">IF(IFERROR(INDEX('Cheater Sheet'!Y11:Y51, SMALL(IF("Yes"='Cheater Sheet'!$BM$11:$BM$51, ROW('Cheater Sheet'!$BM$11:$BM$51)-10,""), ROW()-4)),"")="","",IFERROR(INDEX('Cheater Sheet'!Y11:Y51, SMALL(IF("Yes"='Cheater Sheet'!$BM$11:$BM$51, ROW('Cheater Sheet'!$BM$11:$BM$51)-10,""), ROW()-4)),""))</f>
        <v/>
      </c>
      <c r="AA18" s="689" t="str" cm="1">
        <f t="array" ref="AA18">IF(IFERROR(INDEX('Cheater Sheet'!Z11:Z51, SMALL(IF("Yes"='Cheater Sheet'!$BM$11:$BM$51, ROW('Cheater Sheet'!$BM$11:$BM$51)-10,""), ROW()-4)),"")="","",IFERROR(INDEX('Cheater Sheet'!Z11:Z51, SMALL(IF("Yes"='Cheater Sheet'!$BM$11:$BM$51, ROW('Cheater Sheet'!$BM$11:$BM$51)-10,""), ROW()-4)),""))</f>
        <v/>
      </c>
      <c r="AB18" s="292" t="str" cm="1">
        <f t="array" ref="AB18">IF(IFERROR(INDEX('Cheater Sheet'!AA11:AA51, SMALL(IF("Yes"='Cheater Sheet'!$BM$11:$BM$51, ROW('Cheater Sheet'!$BM$11:$BM$51)-10,""), ROW()-4)),"")="","",IFERROR(INDEX('Cheater Sheet'!AA11:AA51, SMALL(IF("Yes"='Cheater Sheet'!$BM$11:$BM$51, ROW('Cheater Sheet'!$BM$11:$BM$51)-10,""), ROW()-4)),""))</f>
        <v/>
      </c>
      <c r="AC18" s="689" t="str" cm="1">
        <f t="array" ref="AC18">IF(IFERROR(INDEX('Cheater Sheet'!AB11:AB51, SMALL(IF("Yes"='Cheater Sheet'!$BM$11:$BM$51, ROW('Cheater Sheet'!$BM$11:$BM$51)-10,""), ROW()-4)),"")="","",IFERROR(INDEX('Cheater Sheet'!AB11:AB51, SMALL(IF("Yes"='Cheater Sheet'!$BM$11:$BM$51, ROW('Cheater Sheet'!$BM$11:$BM$51)-10,""), ROW()-4)),""))</f>
        <v/>
      </c>
      <c r="AD18" s="292" t="str" cm="1">
        <f t="array" ref="AD18">IF(IFERROR(INDEX('Cheater Sheet'!AC11:AC51, SMALL(IF("Yes"='Cheater Sheet'!$BM$11:$BM$51, ROW('Cheater Sheet'!$BM$11:$BM$51)-10,""), ROW()-4)),"")="","",IFERROR(INDEX('Cheater Sheet'!AC11:AC51, SMALL(IF("Yes"='Cheater Sheet'!$BM$11:$BM$51, ROW('Cheater Sheet'!$BM$11:$BM$51)-10,""), ROW()-4)),""))</f>
        <v/>
      </c>
      <c r="AE18" s="689" t="str" cm="1">
        <f t="array" ref="AE18">IF(IFERROR(INDEX('Cheater Sheet'!AD11:AD51, SMALL(IF("Yes"='Cheater Sheet'!$BM$11:$BM$51, ROW('Cheater Sheet'!$BM$11:$BM$51)-10,""), ROW()-4)),"")="","",IFERROR(INDEX('Cheater Sheet'!AD11:AD51, SMALL(IF("Yes"='Cheater Sheet'!$BM$11:$BM$51, ROW('Cheater Sheet'!$BM$11:$BM$51)-10,""), ROW()-4)),""))</f>
        <v/>
      </c>
      <c r="AF18" s="292" t="str" cm="1">
        <f t="array" ref="AF18">IF(IFERROR(INDEX('Cheater Sheet'!AE11:AE51, SMALL(IF("Yes"='Cheater Sheet'!$BM$11:$BM$51, ROW('Cheater Sheet'!$BM$11:$BM$51)-10,""), ROW()-4)),"")="","",IFERROR(INDEX('Cheater Sheet'!AE11:AE51, SMALL(IF("Yes"='Cheater Sheet'!$BM$11:$BM$51, ROW('Cheater Sheet'!$BM$11:$BM$51)-10,""), ROW()-4)),""))</f>
        <v/>
      </c>
      <c r="AG18" s="689" t="str" cm="1">
        <f t="array" ref="AG18">IF(IFERROR(INDEX('Cheater Sheet'!AF11:AF51, SMALL(IF("Yes"='Cheater Sheet'!$BM$11:$BM$51, ROW('Cheater Sheet'!$BM$11:$BM$51)-10,""), ROW()-4)),"")="","",IFERROR(INDEX('Cheater Sheet'!AF11:AF51, SMALL(IF("Yes"='Cheater Sheet'!$BM$11:$BM$51, ROW('Cheater Sheet'!$BM$11:$BM$51)-10,""), ROW()-4)),""))</f>
        <v/>
      </c>
      <c r="AH18" s="292" t="str" cm="1">
        <f t="array" ref="AH18">IF(IFERROR(INDEX('Cheater Sheet'!AG11:AG51, SMALL(IF("Yes"='Cheater Sheet'!$BM$11:$BM$51, ROW('Cheater Sheet'!$BM$11:$BM$51)-10,""), ROW()-4)),"")="","",IFERROR(INDEX('Cheater Sheet'!AG11:AG51, SMALL(IF("Yes"='Cheater Sheet'!$BM$11:$BM$51, ROW('Cheater Sheet'!$BM$11:$BM$51)-10,""), ROW()-4)),""))</f>
        <v/>
      </c>
      <c r="AI18" s="689" t="str" cm="1">
        <f t="array" ref="AI18">IF(IFERROR(INDEX('Cheater Sheet'!AH11:AH51, SMALL(IF("Yes"='Cheater Sheet'!$BM$11:$BM$51, ROW('Cheater Sheet'!$BM$11:$BM$51)-10,""), ROW()-4)),"")="","",IFERROR(INDEX('Cheater Sheet'!AH11:AH51, SMALL(IF("Yes"='Cheater Sheet'!$BM$11:$BM$51, ROW('Cheater Sheet'!$BM$11:$BM$51)-10,""), ROW()-4)),""))</f>
        <v/>
      </c>
      <c r="AJ18" s="292" t="str" cm="1">
        <f t="array" ref="AJ18">IF(IFERROR(INDEX('Cheater Sheet'!AI11:AI51, SMALL(IF("Yes"='Cheater Sheet'!$BM$11:$BM$51, ROW('Cheater Sheet'!$BM$11:$BM$51)-10,""), ROW()-4)),"")="","",IFERROR(INDEX('Cheater Sheet'!AI11:AI51, SMALL(IF("Yes"='Cheater Sheet'!$BM$11:$BM$51, ROW('Cheater Sheet'!$BM$11:$BM$51)-10,""), ROW()-4)),""))</f>
        <v/>
      </c>
      <c r="AK18" s="689" t="str" cm="1">
        <f t="array" ref="AK18">IF(IFERROR(INDEX('Cheater Sheet'!AJ11:AJ51, SMALL(IF("Yes"='Cheater Sheet'!$BM$11:$BM$51, ROW('Cheater Sheet'!$BM$11:$BM$51)-10,""), ROW()-4)),"")="","",IFERROR(INDEX('Cheater Sheet'!AJ11:AJ51, SMALL(IF("Yes"='Cheater Sheet'!$BM$11:$BM$51, ROW('Cheater Sheet'!$BM$11:$BM$51)-10,""), ROW()-4)),""))</f>
        <v/>
      </c>
      <c r="AL18" s="292" t="str" cm="1">
        <f t="array" ref="AL18">IF(IFERROR(INDEX('Cheater Sheet'!AK11:AK51, SMALL(IF("Yes"='Cheater Sheet'!$BM$11:$BM$51, ROW('Cheater Sheet'!$BM$11:$BM$51)-10,""), ROW()-4)),"")="","",IFERROR(INDEX('Cheater Sheet'!AK11:AK51, SMALL(IF("Yes"='Cheater Sheet'!$BM$11:$BM$51, ROW('Cheater Sheet'!$BM$11:$BM$51)-10,""), ROW()-4)),""))</f>
        <v/>
      </c>
      <c r="AM18" s="689" t="str" cm="1">
        <f t="array" ref="AM18">IF(IFERROR(INDEX('Cheater Sheet'!AL11:AL51, SMALL(IF("Yes"='Cheater Sheet'!$BM$11:$BM$51, ROW('Cheater Sheet'!$BM$11:$BM$51)-10,""), ROW()-4)),"")="","",IFERROR(INDEX('Cheater Sheet'!AL11:AL51, SMALL(IF("Yes"='Cheater Sheet'!$BM$11:$BM$51, ROW('Cheater Sheet'!$BM$11:$BM$51)-10,""), ROW()-4)),""))</f>
        <v/>
      </c>
      <c r="AN18" s="292" t="str" cm="1">
        <f t="array" ref="AN18">IF(IFERROR(INDEX('Cheater Sheet'!AM11:AM51, SMALL(IF("Yes"='Cheater Sheet'!$BM$11:$BM$51, ROW('Cheater Sheet'!$BM$11:$BM$51)-10,""), ROW()-4)),"")="","",IFERROR(INDEX('Cheater Sheet'!AM11:AM51, SMALL(IF("Yes"='Cheater Sheet'!$BM$11:$BM$51, ROW('Cheater Sheet'!$BM$11:$BM$51)-10,""), ROW()-4)),""))</f>
        <v/>
      </c>
      <c r="AO18" s="689" t="str" cm="1">
        <f t="array" ref="AO18">IF(IFERROR(INDEX('Cheater Sheet'!AN11:AN51, SMALL(IF("Yes"='Cheater Sheet'!$BM$11:$BM$51, ROW('Cheater Sheet'!$BM$11:$BM$51)-10,""), ROW()-4)),"")="","",IFERROR(INDEX('Cheater Sheet'!AN11:AN51, SMALL(IF("Yes"='Cheater Sheet'!$BM$11:$BM$51, ROW('Cheater Sheet'!$BM$11:$BM$51)-10,""), ROW()-4)),""))</f>
        <v/>
      </c>
      <c r="AP18" s="292" t="str" cm="1">
        <f t="array" ref="AP18">IF(IFERROR(INDEX('Cheater Sheet'!AO11:AO51, SMALL(IF("Yes"='Cheater Sheet'!$BM$11:$BM$51, ROW('Cheater Sheet'!$BM$11:$BM$51)-10,""), ROW()-4)),"")="","",IFERROR(INDEX('Cheater Sheet'!AO11:AO51, SMALL(IF("Yes"='Cheater Sheet'!$BM$11:$BM$51, ROW('Cheater Sheet'!$BM$11:$BM$51)-10,""), ROW()-4)),""))</f>
        <v/>
      </c>
      <c r="AQ18" s="689" t="str" cm="1">
        <f t="array" ref="AQ18">IF(IFERROR(INDEX('Cheater Sheet'!AP11:AP51, SMALL(IF("Yes"='Cheater Sheet'!$BM$11:$BM$51, ROW('Cheater Sheet'!$BM$11:$BM$51)-10,""), ROW()-4)),"")="","",IFERROR(INDEX('Cheater Sheet'!AP11:AP51, SMALL(IF("Yes"='Cheater Sheet'!$BM$11:$BM$51, ROW('Cheater Sheet'!$BM$11:$BM$51)-10,""), ROW()-4)),""))</f>
        <v/>
      </c>
      <c r="AR18" s="292" t="str" cm="1">
        <f t="array" ref="AR18">IF(IFERROR(INDEX('Cheater Sheet'!AQ11:AQ51, SMALL(IF("Yes"='Cheater Sheet'!$BM$11:$BM$51, ROW('Cheater Sheet'!$BM$11:$BM$51)-10,""), ROW()-4)),"")="","",IFERROR(INDEX('Cheater Sheet'!AQ11:AQ51, SMALL(IF("Yes"='Cheater Sheet'!$BM$11:$BM$51, ROW('Cheater Sheet'!$BM$11:$BM$51)-10,""), ROW()-4)),""))</f>
        <v/>
      </c>
      <c r="AS18" s="689" t="str" cm="1">
        <f t="array" ref="AS18">IF(IFERROR(INDEX('Cheater Sheet'!AR11:AR51, SMALL(IF("Yes"='Cheater Sheet'!$BM$11:$BM$51, ROW('Cheater Sheet'!$BM$11:$BM$51)-10,""), ROW()-4)),"")="","",IFERROR(INDEX('Cheater Sheet'!AR11:AR51, SMALL(IF("Yes"='Cheater Sheet'!$BM$11:$BM$51, ROW('Cheater Sheet'!$BM$11:$BM$51)-10,""), ROW()-4)),""))</f>
        <v/>
      </c>
      <c r="AT18" s="292" t="str" cm="1">
        <f t="array" ref="AT18">IF(IFERROR(INDEX('Cheater Sheet'!AS11:AS51, SMALL(IF("Yes"='Cheater Sheet'!$BM$11:$BM$51, ROW('Cheater Sheet'!$BM$11:$BM$51)-10,""), ROW()-4)),"")="","",IFERROR(INDEX('Cheater Sheet'!AS11:AS51, SMALL(IF("Yes"='Cheater Sheet'!$BM$11:$BM$51, ROW('Cheater Sheet'!$BM$11:$BM$51)-10,""), ROW()-4)),""))</f>
        <v/>
      </c>
      <c r="AU18" s="689" t="str" cm="1">
        <f t="array" ref="AU18">IF(IFERROR(INDEX('Cheater Sheet'!AT11:AT51, SMALL(IF("Yes"='Cheater Sheet'!$BM$11:$BM$51, ROW('Cheater Sheet'!$BM$11:$BM$51)-10,""), ROW()-4)),"")="","",IFERROR(INDEX('Cheater Sheet'!AT11:AT51, SMALL(IF("Yes"='Cheater Sheet'!$BM$11:$BM$51, ROW('Cheater Sheet'!$BM$11:$BM$51)-10,""), ROW()-4)),""))</f>
        <v/>
      </c>
      <c r="AV18" s="292" t="str" cm="1">
        <f t="array" ref="AV18">IF(IFERROR(INDEX('Cheater Sheet'!AU11:AU51, SMALL(IF("Yes"='Cheater Sheet'!$BM$11:$BM$51, ROW('Cheater Sheet'!$BM$11:$BM$51)-10,""), ROW()-4)),"")="","",IFERROR(INDEX('Cheater Sheet'!AU11:AU51, SMALL(IF("Yes"='Cheater Sheet'!$BM$11:$BM$51, ROW('Cheater Sheet'!$BM$11:$BM$51)-10,""), ROW()-4)),""))</f>
        <v/>
      </c>
      <c r="AW18" s="689" t="str" cm="1">
        <f t="array" ref="AW18">IF(IFERROR(INDEX('Cheater Sheet'!AV11:AV51, SMALL(IF("Yes"='Cheater Sheet'!$BM$11:$BM$51, ROW('Cheater Sheet'!$BM$11:$BM$51)-10,""), ROW()-4)),"")="","",IFERROR(INDEX('Cheater Sheet'!AV11:AV51, SMALL(IF("Yes"='Cheater Sheet'!$BM$11:$BM$51, ROW('Cheater Sheet'!$BM$11:$BM$51)-10,""), ROW()-4)),""))</f>
        <v/>
      </c>
      <c r="AX18" s="292" t="str" cm="1">
        <f t="array" ref="AX18">IF(IFERROR(INDEX('Cheater Sheet'!AW11:AW51, SMALL(IF("Yes"='Cheater Sheet'!$BM$11:$BM$51, ROW('Cheater Sheet'!$BM$11:$BM$51)-10,""), ROW()-4)),"")="","",IFERROR(INDEX('Cheater Sheet'!AW11:AW51, SMALL(IF("Yes"='Cheater Sheet'!$BM$11:$BM$51, ROW('Cheater Sheet'!$BM$11:$BM$51)-10,""), ROW()-4)),""))</f>
        <v/>
      </c>
      <c r="AY18" s="689" t="str" cm="1">
        <f t="array" ref="AY18">IF(IFERROR(INDEX('Cheater Sheet'!AX11:AX51, SMALL(IF("Yes"='Cheater Sheet'!$BM$11:$BM$51, ROW('Cheater Sheet'!$BM$11:$BM$51)-10,""), ROW()-4)),"")="","",IFERROR(INDEX('Cheater Sheet'!AX11:AX51, SMALL(IF("Yes"='Cheater Sheet'!$BM$11:$BM$51, ROW('Cheater Sheet'!$BM$11:$BM$51)-10,""), ROW()-4)),""))</f>
        <v/>
      </c>
      <c r="AZ18" s="292" t="str" cm="1">
        <f t="array" ref="AZ18">IF(IFERROR(INDEX('Cheater Sheet'!AY11:AY51, SMALL(IF("Yes"='Cheater Sheet'!$BM$11:$BM$51, ROW('Cheater Sheet'!$BM$11:$BM$51)-10,""), ROW()-4)),"")="","",IFERROR(INDEX('Cheater Sheet'!AY11:AY51, SMALL(IF("Yes"='Cheater Sheet'!$BM$11:$BM$51, ROW('Cheater Sheet'!$BM$11:$BM$51)-10,""), ROW()-4)),""))</f>
        <v/>
      </c>
      <c r="BA18" s="689" t="str" cm="1">
        <f t="array" ref="BA18">IF(IFERROR(INDEX('Cheater Sheet'!AZ11:AZ51, SMALL(IF("Yes"='Cheater Sheet'!$BM$11:$BM$51, ROW('Cheater Sheet'!$BM$11:$BM$51)-10,""), ROW()-4)),"")="","",IFERROR(INDEX('Cheater Sheet'!AZ11:AZ51, SMALL(IF("Yes"='Cheater Sheet'!$BM$11:$BM$51, ROW('Cheater Sheet'!$BM$11:$BM$51)-10,""), ROW()-4)),""))</f>
        <v/>
      </c>
      <c r="BB18" s="292" t="str" cm="1">
        <f t="array" ref="BB18">IF(IFERROR(INDEX('Cheater Sheet'!BA11:BA51, SMALL(IF("Yes"='Cheater Sheet'!$BM$11:$BM$51, ROW('Cheater Sheet'!$BM$11:$BM$51)-10,""), ROW()-4)),"")="","",IFERROR(INDEX('Cheater Sheet'!BA11:BA51, SMALL(IF("Yes"='Cheater Sheet'!$BM$11:$BM$51, ROW('Cheater Sheet'!$BM$11:$BM$51)-10,""), ROW()-4)),""))</f>
        <v/>
      </c>
      <c r="BC18" s="689" t="str" cm="1">
        <f t="array" ref="BC18">IF(IFERROR(INDEX('Cheater Sheet'!BB11:BB51, SMALL(IF("Yes"='Cheater Sheet'!$BM$11:$BM$51, ROW('Cheater Sheet'!$BM$11:$BM$51)-10,""), ROW()-4)),"")="","",IFERROR(INDEX('Cheater Sheet'!BB11:BB51, SMALL(IF("Yes"='Cheater Sheet'!$BM$11:$BM$51, ROW('Cheater Sheet'!$BM$11:$BM$51)-10,""), ROW()-4)),""))</f>
        <v/>
      </c>
      <c r="BD18" s="292" t="str" cm="1">
        <f t="array" ref="BD18">IF(IFERROR(INDEX('Cheater Sheet'!BC11:BC51, SMALL(IF("Yes"='Cheater Sheet'!$BM$11:$BM$51, ROW('Cheater Sheet'!$BM$11:$BM$51)-10,""), ROW()-4)),"")="","",IFERROR(INDEX('Cheater Sheet'!BC11:BC51, SMALL(IF("Yes"='Cheater Sheet'!$BM$11:$BM$51, ROW('Cheater Sheet'!$BM$11:$BM$51)-10,""), ROW()-4)),""))</f>
        <v/>
      </c>
      <c r="BE18" s="689" t="str" cm="1">
        <f t="array" ref="BE18">IF(IFERROR(INDEX('Cheater Sheet'!BD11:BD51, SMALL(IF("Yes"='Cheater Sheet'!$BM$11:$BM$51, ROW('Cheater Sheet'!$BM$11:$BM$51)-10,""), ROW()-4)),"")="","",IFERROR(INDEX('Cheater Sheet'!BD11:BD51, SMALL(IF("Yes"='Cheater Sheet'!$BM$11:$BM$51, ROW('Cheater Sheet'!$BM$11:$BM$51)-10,""), ROW()-4)),""))</f>
        <v/>
      </c>
      <c r="BF18" s="292" t="str" cm="1">
        <f t="array" ref="BF18">IF(IFERROR(INDEX('Cheater Sheet'!BE11:BE51, SMALL(IF("Yes"='Cheater Sheet'!$BM$11:$BM$51, ROW('Cheater Sheet'!$BM$11:$BM$51)-10,""), ROW()-4)),"")="","",IFERROR(INDEX('Cheater Sheet'!BE11:BE51, SMALL(IF("Yes"='Cheater Sheet'!$BM$11:$BM$51, ROW('Cheater Sheet'!$BM$11:$BM$51)-10,""), ROW()-4)),""))</f>
        <v/>
      </c>
      <c r="BG18" s="689" t="str" cm="1">
        <f t="array" ref="BG18">IF(IFERROR(INDEX('Cheater Sheet'!BF11:BF51, SMALL(IF("Yes"='Cheater Sheet'!$BM$11:$BM$51, ROW('Cheater Sheet'!$BM$11:$BM$51)-10,""), ROW()-4)),"")="","",IFERROR(INDEX('Cheater Sheet'!BF11:BF51, SMALL(IF("Yes"='Cheater Sheet'!$BM$11:$BM$51, ROW('Cheater Sheet'!$BM$11:$BM$51)-10,""), ROW()-4)),""))</f>
        <v/>
      </c>
      <c r="BH18" s="292" t="str" cm="1">
        <f t="array" ref="BH18">IF(IFERROR(INDEX('Cheater Sheet'!BG11:BG51, SMALL(IF("Yes"='Cheater Sheet'!$BM$11:$BM$51, ROW('Cheater Sheet'!$BM$11:$BM$51)-10,""), ROW()-4)),"")="","",IFERROR(INDEX('Cheater Sheet'!BG11:BG51, SMALL(IF("Yes"='Cheater Sheet'!$BM$11:$BM$51, ROW('Cheater Sheet'!$BM$11:$BM$51)-10,""), ROW()-4)),""))</f>
        <v/>
      </c>
      <c r="BI18" s="689" t="str" cm="1">
        <f t="array" ref="BI18">IF(IFERROR(INDEX('Cheater Sheet'!BH11:BH51, SMALL(IF("Yes"='Cheater Sheet'!$BM$11:$BM$51, ROW('Cheater Sheet'!$BM$11:$BM$51)-10,""), ROW()-4)),"")="","",IFERROR(INDEX('Cheater Sheet'!BH11:BH51, SMALL(IF("Yes"='Cheater Sheet'!$BM$11:$BM$51, ROW('Cheater Sheet'!$BM$11:$BM$51)-10,""), ROW()-4)),""))</f>
        <v/>
      </c>
      <c r="BJ18" s="292" t="str" cm="1">
        <f t="array" ref="BJ18">IF(IFERROR(INDEX('Cheater Sheet'!BI11:BI51, SMALL(IF("Yes"='Cheater Sheet'!$BM$11:$BM$51, ROW('Cheater Sheet'!$BM$11:$BM$51)-10,""), ROW()-4)),"")="","",IFERROR(INDEX('Cheater Sheet'!BI11:BI51, SMALL(IF("Yes"='Cheater Sheet'!$BM$11:$BM$51, ROW('Cheater Sheet'!$BM$11:$BM$51)-10,""), ROW()-4)),""))</f>
        <v/>
      </c>
      <c r="BK18" s="689" t="str" cm="1">
        <f t="array" ref="BK18">IF(IFERROR(INDEX('Cheater Sheet'!BJ11:BJ51, SMALL(IF("Yes"='Cheater Sheet'!$BM$11:$BM$51, ROW('Cheater Sheet'!$BM$11:$BM$51)-10,""), ROW()-4)),"")="","",IFERROR(INDEX('Cheater Sheet'!BJ11:BJ51, SMALL(IF("Yes"='Cheater Sheet'!$BM$11:$BM$51, ROW('Cheater Sheet'!$BM$11:$BM$51)-10,""), ROW()-4)),""))</f>
        <v/>
      </c>
      <c r="BL18" s="101"/>
    </row>
    <row r="19" spans="1:64" x14ac:dyDescent="0.2">
      <c r="A19" s="765">
        <f t="shared" si="0"/>
        <v>0</v>
      </c>
      <c r="C19" s="143" t="str" cm="1">
        <f t="array" ref="C19">IFERROR(INDEX('Cheater Sheet'!$B$11:$B$51, SMALL(IF("Yes"='Cheater Sheet'!$BM$11:$BM$51, ROW('Cheater Sheet'!$BM$11:$BM$51)-10,""), ROW()-4)),"")</f>
        <v/>
      </c>
      <c r="D19" s="292" t="str" cm="1">
        <f t="array" ref="D19">IF(IFERROR(INDEX('Cheater Sheet'!C11:C51, SMALL(IF("Yes"='Cheater Sheet'!$BM$11:$BM$51, ROW('Cheater Sheet'!$BM$11:$BM$51)-10,""), ROW()-4)),"")="","",IFERROR(INDEX('Cheater Sheet'!C11:C51, SMALL(IF("Yes"='Cheater Sheet'!$BM$11:$BM$51, ROW('Cheater Sheet'!$BM$11:$BM$51)-10,""), ROW()-4)),""))</f>
        <v/>
      </c>
      <c r="E19" s="689" t="str" cm="1">
        <f t="array" ref="E19">IF(IFERROR(INDEX('Cheater Sheet'!D11:D51, SMALL(IF("Yes"='Cheater Sheet'!$BM$11:$BM$51, ROW('Cheater Sheet'!$BM$11:$BM$51)-10,""), ROW()-4)),"")="","",IFERROR(INDEX('Cheater Sheet'!D11:D51, SMALL(IF("Yes"='Cheater Sheet'!$BM$11:$BM$51, ROW('Cheater Sheet'!$BM$11:$BM$51)-10,""), ROW()-4)),""))</f>
        <v/>
      </c>
      <c r="F19" s="292" t="str" cm="1">
        <f t="array" ref="F19">IF(IFERROR(INDEX('Cheater Sheet'!E11:E51, SMALL(IF("Yes"='Cheater Sheet'!$BM$11:$BM$51, ROW('Cheater Sheet'!$BM$11:$BM$51)-10,""), ROW()-4)),"")="","",IFERROR(INDEX('Cheater Sheet'!E11:E51, SMALL(IF("Yes"='Cheater Sheet'!$BM$11:$BM$51, ROW('Cheater Sheet'!$BM$11:$BM$51)-10,""), ROW()-4)),""))</f>
        <v/>
      </c>
      <c r="G19" s="689" t="str" cm="1">
        <f t="array" ref="G19">IF(IFERROR(INDEX('Cheater Sheet'!F11:F51, SMALL(IF("Yes"='Cheater Sheet'!$BM$11:$BM$51, ROW('Cheater Sheet'!$BM$11:$BM$51)-10,""), ROW()-4)),"")="","",IFERROR(INDEX('Cheater Sheet'!F11:F51, SMALL(IF("Yes"='Cheater Sheet'!$BM$11:$BM$51, ROW('Cheater Sheet'!$BM$11:$BM$51)-10,""), ROW()-4)),""))</f>
        <v/>
      </c>
      <c r="H19" s="292" t="str" cm="1">
        <f t="array" ref="H19">IF(IFERROR(INDEX('Cheater Sheet'!G11:G51, SMALL(IF("Yes"='Cheater Sheet'!$BM$11:$BM$51, ROW('Cheater Sheet'!$BM$11:$BM$51)-10,""), ROW()-4)),"")="","",IFERROR(INDEX('Cheater Sheet'!G11:G51, SMALL(IF("Yes"='Cheater Sheet'!$BM$11:$BM$51, ROW('Cheater Sheet'!$BM$11:$BM$51)-10,""), ROW()-4)),""))</f>
        <v/>
      </c>
      <c r="I19" s="689" t="str" cm="1">
        <f t="array" ref="I19">IF(IFERROR(INDEX('Cheater Sheet'!H11:H51, SMALL(IF("Yes"='Cheater Sheet'!$BM$11:$BM$51, ROW('Cheater Sheet'!$BM$11:$BM$51)-10,""), ROW()-4)),"")="","",IFERROR(INDEX('Cheater Sheet'!H11:H51, SMALL(IF("Yes"='Cheater Sheet'!$BM$11:$BM$51, ROW('Cheater Sheet'!$BM$11:$BM$51)-10,""), ROW()-4)),""))</f>
        <v/>
      </c>
      <c r="J19" s="292" t="str" cm="1">
        <f t="array" ref="J19">IF(IFERROR(INDEX('Cheater Sheet'!I11:I51, SMALL(IF("Yes"='Cheater Sheet'!$BM$11:$BM$51, ROW('Cheater Sheet'!$BM$11:$BM$51)-10,""), ROW()-4)),"")="","",IFERROR(INDEX('Cheater Sheet'!I11:I51, SMALL(IF("Yes"='Cheater Sheet'!$BM$11:$BM$51, ROW('Cheater Sheet'!$BM$11:$BM$51)-10,""), ROW()-4)),""))</f>
        <v/>
      </c>
      <c r="K19" s="689" t="str" cm="1">
        <f t="array" ref="K19">IF(IFERROR(INDEX('Cheater Sheet'!J11:J51, SMALL(IF("Yes"='Cheater Sheet'!$BM$11:$BM$51, ROW('Cheater Sheet'!$BM$11:$BM$51)-10,""), ROW()-4)),"")="","",IFERROR(INDEX('Cheater Sheet'!J11:J51, SMALL(IF("Yes"='Cheater Sheet'!$BM$11:$BM$51, ROW('Cheater Sheet'!$BM$11:$BM$51)-10,""), ROW()-4)),""))</f>
        <v/>
      </c>
      <c r="L19" s="292" t="str" cm="1">
        <f t="array" ref="L19">IF(IFERROR(INDEX('Cheater Sheet'!K11:K51, SMALL(IF("Yes"='Cheater Sheet'!$BM$11:$BM$51, ROW('Cheater Sheet'!$BM$11:$BM$51)-10,""), ROW()-4)),"")="","",IFERROR(INDEX('Cheater Sheet'!K11:K51, SMALL(IF("Yes"='Cheater Sheet'!$BM$11:$BM$51, ROW('Cheater Sheet'!$BM$11:$BM$51)-10,""), ROW()-4)),""))</f>
        <v/>
      </c>
      <c r="M19" s="689" t="str" cm="1">
        <f t="array" ref="M19">IF(IFERROR(INDEX('Cheater Sheet'!L11:L51, SMALL(IF("Yes"='Cheater Sheet'!$BM$11:$BM$51, ROW('Cheater Sheet'!$BM$11:$BM$51)-10,""), ROW()-4)),"")="","",IFERROR(INDEX('Cheater Sheet'!L11:L51, SMALL(IF("Yes"='Cheater Sheet'!$BM$11:$BM$51, ROW('Cheater Sheet'!$BM$11:$BM$51)-10,""), ROW()-4)),""))</f>
        <v/>
      </c>
      <c r="N19" s="292" t="str" cm="1">
        <f t="array" ref="N19">IF(IFERROR(INDEX('Cheater Sheet'!M11:M51, SMALL(IF("Yes"='Cheater Sheet'!$BM$11:$BM$51, ROW('Cheater Sheet'!$BM$11:$BM$51)-10,""), ROW()-4)),"")="","",IFERROR(INDEX('Cheater Sheet'!M11:M51, SMALL(IF("Yes"='Cheater Sheet'!$BM$11:$BM$51, ROW('Cheater Sheet'!$BM$11:$BM$51)-10,""), ROW()-4)),""))</f>
        <v/>
      </c>
      <c r="O19" s="689" t="str" cm="1">
        <f t="array" ref="O19">IF(IFERROR(INDEX('Cheater Sheet'!N11:N51, SMALL(IF("Yes"='Cheater Sheet'!$BM$11:$BM$51, ROW('Cheater Sheet'!$BM$11:$BM$51)-10,""), ROW()-4)),"")="","",IFERROR(INDEX('Cheater Sheet'!N11:N51, SMALL(IF("Yes"='Cheater Sheet'!$BM$11:$BM$51, ROW('Cheater Sheet'!$BM$11:$BM$51)-10,""), ROW()-4)),""))</f>
        <v/>
      </c>
      <c r="P19" s="292" t="str" cm="1">
        <f t="array" ref="P19">IF(IFERROR(INDEX('Cheater Sheet'!O11:O51, SMALL(IF("Yes"='Cheater Sheet'!$BM$11:$BM$51, ROW('Cheater Sheet'!$BM$11:$BM$51)-10,""), ROW()-4)),"")="","",IFERROR(INDEX('Cheater Sheet'!O11:O51, SMALL(IF("Yes"='Cheater Sheet'!$BM$11:$BM$51, ROW('Cheater Sheet'!$BM$11:$BM$51)-10,""), ROW()-4)),""))</f>
        <v/>
      </c>
      <c r="Q19" s="689" t="str" cm="1">
        <f t="array" ref="Q19">IF(IFERROR(INDEX('Cheater Sheet'!P11:P51, SMALL(IF("Yes"='Cheater Sheet'!$BM$11:$BM$51, ROW('Cheater Sheet'!$BM$11:$BM$51)-10,""), ROW()-4)),"")="","",IFERROR(INDEX('Cheater Sheet'!P11:P51, SMALL(IF("Yes"='Cheater Sheet'!$BM$11:$BM$51, ROW('Cheater Sheet'!$BM$11:$BM$51)-10,""), ROW()-4)),""))</f>
        <v/>
      </c>
      <c r="R19" s="292" t="str" cm="1">
        <f t="array" ref="R19">IF(IFERROR(INDEX('Cheater Sheet'!Q11:Q51, SMALL(IF("Yes"='Cheater Sheet'!$BM$11:$BM$51, ROW('Cheater Sheet'!$BM$11:$BM$51)-10,""), ROW()-4)),"")="","",IFERROR(INDEX('Cheater Sheet'!Q11:Q51, SMALL(IF("Yes"='Cheater Sheet'!$BM$11:$BM$51, ROW('Cheater Sheet'!$BM$11:$BM$51)-10,""), ROW()-4)),""))</f>
        <v/>
      </c>
      <c r="S19" s="689" t="str" cm="1">
        <f t="array" ref="S19">IF(IFERROR(INDEX('Cheater Sheet'!R11:R51, SMALL(IF("Yes"='Cheater Sheet'!$BM$11:$BM$51, ROW('Cheater Sheet'!$BM$11:$BM$51)-10,""), ROW()-4)),"")="","",IFERROR(INDEX('Cheater Sheet'!R11:R51, SMALL(IF("Yes"='Cheater Sheet'!$BM$11:$BM$51, ROW('Cheater Sheet'!$BM$11:$BM$51)-10,""), ROW()-4)),""))</f>
        <v/>
      </c>
      <c r="T19" s="292" t="str" cm="1">
        <f t="array" ref="T19">IF(IFERROR(INDEX('Cheater Sheet'!S11:S51, SMALL(IF("Yes"='Cheater Sheet'!$BM$11:$BM$51, ROW('Cheater Sheet'!$BM$11:$BM$51)-10,""), ROW()-4)),"")="","",IFERROR(INDEX('Cheater Sheet'!S11:S51, SMALL(IF("Yes"='Cheater Sheet'!$BM$11:$BM$51, ROW('Cheater Sheet'!$BM$11:$BM$51)-10,""), ROW()-4)),""))</f>
        <v/>
      </c>
      <c r="U19" s="689" t="str" cm="1">
        <f t="array" ref="U19">IF(IFERROR(INDEX('Cheater Sheet'!T11:T51, SMALL(IF("Yes"='Cheater Sheet'!$BM$11:$BM$51, ROW('Cheater Sheet'!$BM$11:$BM$51)-10,""), ROW()-4)),"")="","",IFERROR(INDEX('Cheater Sheet'!T11:T51, SMALL(IF("Yes"='Cheater Sheet'!$BM$11:$BM$51, ROW('Cheater Sheet'!$BM$11:$BM$51)-10,""), ROW()-4)),""))</f>
        <v/>
      </c>
      <c r="V19" s="292" t="str" cm="1">
        <f t="array" ref="V19">IF(IFERROR(INDEX('Cheater Sheet'!U11:U51, SMALL(IF("Yes"='Cheater Sheet'!$BM$11:$BM$51, ROW('Cheater Sheet'!$BM$11:$BM$51)-10,""), ROW()-4)),"")="","",IFERROR(INDEX('Cheater Sheet'!U11:U51, SMALL(IF("Yes"='Cheater Sheet'!$BM$11:$BM$51, ROW('Cheater Sheet'!$BM$11:$BM$51)-10,""), ROW()-4)),""))</f>
        <v/>
      </c>
      <c r="W19" s="689" t="str" cm="1">
        <f t="array" ref="W19">IF(IFERROR(INDEX('Cheater Sheet'!V11:V51, SMALL(IF("Yes"='Cheater Sheet'!$BM$11:$BM$51, ROW('Cheater Sheet'!$BM$11:$BM$51)-10,""), ROW()-4)),"")="","",IFERROR(INDEX('Cheater Sheet'!V11:V51, SMALL(IF("Yes"='Cheater Sheet'!$BM$11:$BM$51, ROW('Cheater Sheet'!$BM$11:$BM$51)-10,""), ROW()-4)),""))</f>
        <v/>
      </c>
      <c r="X19" s="292" t="str" cm="1">
        <f t="array" ref="X19">IF(IFERROR(INDEX('Cheater Sheet'!W11:W51, SMALL(IF("Yes"='Cheater Sheet'!$BM$11:$BM$51, ROW('Cheater Sheet'!$BM$11:$BM$51)-10,""), ROW()-4)),"")="","",IFERROR(INDEX('Cheater Sheet'!W11:W51, SMALL(IF("Yes"='Cheater Sheet'!$BM$11:$BM$51, ROW('Cheater Sheet'!$BM$11:$BM$51)-10,""), ROW()-4)),""))</f>
        <v/>
      </c>
      <c r="Y19" s="689" t="str" cm="1">
        <f t="array" ref="Y19">IF(IFERROR(INDEX('Cheater Sheet'!X11:X51, SMALL(IF("Yes"='Cheater Sheet'!$BM$11:$BM$51, ROW('Cheater Sheet'!$BM$11:$BM$51)-10,""), ROW()-4)),"")="","",IFERROR(INDEX('Cheater Sheet'!X11:X51, SMALL(IF("Yes"='Cheater Sheet'!$BM$11:$BM$51, ROW('Cheater Sheet'!$BM$11:$BM$51)-10,""), ROW()-4)),""))</f>
        <v/>
      </c>
      <c r="Z19" s="292" t="str" cm="1">
        <f t="array" ref="Z19">IF(IFERROR(INDEX('Cheater Sheet'!Y11:Y51, SMALL(IF("Yes"='Cheater Sheet'!$BM$11:$BM$51, ROW('Cheater Sheet'!$BM$11:$BM$51)-10,""), ROW()-4)),"")="","",IFERROR(INDEX('Cheater Sheet'!Y11:Y51, SMALL(IF("Yes"='Cheater Sheet'!$BM$11:$BM$51, ROW('Cheater Sheet'!$BM$11:$BM$51)-10,""), ROW()-4)),""))</f>
        <v/>
      </c>
      <c r="AA19" s="689" t="str" cm="1">
        <f t="array" ref="AA19">IF(IFERROR(INDEX('Cheater Sheet'!Z11:Z51, SMALL(IF("Yes"='Cheater Sheet'!$BM$11:$BM$51, ROW('Cheater Sheet'!$BM$11:$BM$51)-10,""), ROW()-4)),"")="","",IFERROR(INDEX('Cheater Sheet'!Z11:Z51, SMALL(IF("Yes"='Cheater Sheet'!$BM$11:$BM$51, ROW('Cheater Sheet'!$BM$11:$BM$51)-10,""), ROW()-4)),""))</f>
        <v/>
      </c>
      <c r="AB19" s="292" t="str" cm="1">
        <f t="array" ref="AB19">IF(IFERROR(INDEX('Cheater Sheet'!AA11:AA51, SMALL(IF("Yes"='Cheater Sheet'!$BM$11:$BM$51, ROW('Cheater Sheet'!$BM$11:$BM$51)-10,""), ROW()-4)),"")="","",IFERROR(INDEX('Cheater Sheet'!AA11:AA51, SMALL(IF("Yes"='Cheater Sheet'!$BM$11:$BM$51, ROW('Cheater Sheet'!$BM$11:$BM$51)-10,""), ROW()-4)),""))</f>
        <v/>
      </c>
      <c r="AC19" s="689" t="str" cm="1">
        <f t="array" ref="AC19">IF(IFERROR(INDEX('Cheater Sheet'!AB11:AB51, SMALL(IF("Yes"='Cheater Sheet'!$BM$11:$BM$51, ROW('Cheater Sheet'!$BM$11:$BM$51)-10,""), ROW()-4)),"")="","",IFERROR(INDEX('Cheater Sheet'!AB11:AB51, SMALL(IF("Yes"='Cheater Sheet'!$BM$11:$BM$51, ROW('Cheater Sheet'!$BM$11:$BM$51)-10,""), ROW()-4)),""))</f>
        <v/>
      </c>
      <c r="AD19" s="292" t="str" cm="1">
        <f t="array" ref="AD19">IF(IFERROR(INDEX('Cheater Sheet'!AC11:AC51, SMALL(IF("Yes"='Cheater Sheet'!$BM$11:$BM$51, ROW('Cheater Sheet'!$BM$11:$BM$51)-10,""), ROW()-4)),"")="","",IFERROR(INDEX('Cheater Sheet'!AC11:AC51, SMALL(IF("Yes"='Cheater Sheet'!$BM$11:$BM$51, ROW('Cheater Sheet'!$BM$11:$BM$51)-10,""), ROW()-4)),""))</f>
        <v/>
      </c>
      <c r="AE19" s="689" t="str" cm="1">
        <f t="array" ref="AE19">IF(IFERROR(INDEX('Cheater Sheet'!AD11:AD51, SMALL(IF("Yes"='Cheater Sheet'!$BM$11:$BM$51, ROW('Cheater Sheet'!$BM$11:$BM$51)-10,""), ROW()-4)),"")="","",IFERROR(INDEX('Cheater Sheet'!AD11:AD51, SMALL(IF("Yes"='Cheater Sheet'!$BM$11:$BM$51, ROW('Cheater Sheet'!$BM$11:$BM$51)-10,""), ROW()-4)),""))</f>
        <v/>
      </c>
      <c r="AF19" s="292" t="str" cm="1">
        <f t="array" ref="AF19">IF(IFERROR(INDEX('Cheater Sheet'!AE11:AE51, SMALL(IF("Yes"='Cheater Sheet'!$BM$11:$BM$51, ROW('Cheater Sheet'!$BM$11:$BM$51)-10,""), ROW()-4)),"")="","",IFERROR(INDEX('Cheater Sheet'!AE11:AE51, SMALL(IF("Yes"='Cheater Sheet'!$BM$11:$BM$51, ROW('Cheater Sheet'!$BM$11:$BM$51)-10,""), ROW()-4)),""))</f>
        <v/>
      </c>
      <c r="AG19" s="689" t="str" cm="1">
        <f t="array" ref="AG19">IF(IFERROR(INDEX('Cheater Sheet'!AF11:AF51, SMALL(IF("Yes"='Cheater Sheet'!$BM$11:$BM$51, ROW('Cheater Sheet'!$BM$11:$BM$51)-10,""), ROW()-4)),"")="","",IFERROR(INDEX('Cheater Sheet'!AF11:AF51, SMALL(IF("Yes"='Cheater Sheet'!$BM$11:$BM$51, ROW('Cheater Sheet'!$BM$11:$BM$51)-10,""), ROW()-4)),""))</f>
        <v/>
      </c>
      <c r="AH19" s="292" t="str" cm="1">
        <f t="array" ref="AH19">IF(IFERROR(INDEX('Cheater Sheet'!AG11:AG51, SMALL(IF("Yes"='Cheater Sheet'!$BM$11:$BM$51, ROW('Cheater Sheet'!$BM$11:$BM$51)-10,""), ROW()-4)),"")="","",IFERROR(INDEX('Cheater Sheet'!AG11:AG51, SMALL(IF("Yes"='Cheater Sheet'!$BM$11:$BM$51, ROW('Cheater Sheet'!$BM$11:$BM$51)-10,""), ROW()-4)),""))</f>
        <v/>
      </c>
      <c r="AI19" s="689" t="str" cm="1">
        <f t="array" ref="AI19">IF(IFERROR(INDEX('Cheater Sheet'!AH11:AH51, SMALL(IF("Yes"='Cheater Sheet'!$BM$11:$BM$51, ROW('Cheater Sheet'!$BM$11:$BM$51)-10,""), ROW()-4)),"")="","",IFERROR(INDEX('Cheater Sheet'!AH11:AH51, SMALL(IF("Yes"='Cheater Sheet'!$BM$11:$BM$51, ROW('Cheater Sheet'!$BM$11:$BM$51)-10,""), ROW()-4)),""))</f>
        <v/>
      </c>
      <c r="AJ19" s="292" t="str" cm="1">
        <f t="array" ref="AJ19">IF(IFERROR(INDEX('Cheater Sheet'!AI11:AI51, SMALL(IF("Yes"='Cheater Sheet'!$BM$11:$BM$51, ROW('Cheater Sheet'!$BM$11:$BM$51)-10,""), ROW()-4)),"")="","",IFERROR(INDEX('Cheater Sheet'!AI11:AI51, SMALL(IF("Yes"='Cheater Sheet'!$BM$11:$BM$51, ROW('Cheater Sheet'!$BM$11:$BM$51)-10,""), ROW()-4)),""))</f>
        <v/>
      </c>
      <c r="AK19" s="689" t="str" cm="1">
        <f t="array" ref="AK19">IF(IFERROR(INDEX('Cheater Sheet'!AJ11:AJ51, SMALL(IF("Yes"='Cheater Sheet'!$BM$11:$BM$51, ROW('Cheater Sheet'!$BM$11:$BM$51)-10,""), ROW()-4)),"")="","",IFERROR(INDEX('Cheater Sheet'!AJ11:AJ51, SMALL(IF("Yes"='Cheater Sheet'!$BM$11:$BM$51, ROW('Cheater Sheet'!$BM$11:$BM$51)-10,""), ROW()-4)),""))</f>
        <v/>
      </c>
      <c r="AL19" s="292" t="str" cm="1">
        <f t="array" ref="AL19">IF(IFERROR(INDEX('Cheater Sheet'!AK11:AK51, SMALL(IF("Yes"='Cheater Sheet'!$BM$11:$BM$51, ROW('Cheater Sheet'!$BM$11:$BM$51)-10,""), ROW()-4)),"")="","",IFERROR(INDEX('Cheater Sheet'!AK11:AK51, SMALL(IF("Yes"='Cheater Sheet'!$BM$11:$BM$51, ROW('Cheater Sheet'!$BM$11:$BM$51)-10,""), ROW()-4)),""))</f>
        <v/>
      </c>
      <c r="AM19" s="689" t="str" cm="1">
        <f t="array" ref="AM19">IF(IFERROR(INDEX('Cheater Sheet'!AL11:AL51, SMALL(IF("Yes"='Cheater Sheet'!$BM$11:$BM$51, ROW('Cheater Sheet'!$BM$11:$BM$51)-10,""), ROW()-4)),"")="","",IFERROR(INDEX('Cheater Sheet'!AL11:AL51, SMALL(IF("Yes"='Cheater Sheet'!$BM$11:$BM$51, ROW('Cheater Sheet'!$BM$11:$BM$51)-10,""), ROW()-4)),""))</f>
        <v/>
      </c>
      <c r="AN19" s="292" t="str" cm="1">
        <f t="array" ref="AN19">IF(IFERROR(INDEX('Cheater Sheet'!AM11:AM51, SMALL(IF("Yes"='Cheater Sheet'!$BM$11:$BM$51, ROW('Cheater Sheet'!$BM$11:$BM$51)-10,""), ROW()-4)),"")="","",IFERROR(INDEX('Cheater Sheet'!AM11:AM51, SMALL(IF("Yes"='Cheater Sheet'!$BM$11:$BM$51, ROW('Cheater Sheet'!$BM$11:$BM$51)-10,""), ROW()-4)),""))</f>
        <v/>
      </c>
      <c r="AO19" s="689" t="str" cm="1">
        <f t="array" ref="AO19">IF(IFERROR(INDEX('Cheater Sheet'!AN11:AN51, SMALL(IF("Yes"='Cheater Sheet'!$BM$11:$BM$51, ROW('Cheater Sheet'!$BM$11:$BM$51)-10,""), ROW()-4)),"")="","",IFERROR(INDEX('Cheater Sheet'!AN11:AN51, SMALL(IF("Yes"='Cheater Sheet'!$BM$11:$BM$51, ROW('Cheater Sheet'!$BM$11:$BM$51)-10,""), ROW()-4)),""))</f>
        <v/>
      </c>
      <c r="AP19" s="292" t="str" cm="1">
        <f t="array" ref="AP19">IF(IFERROR(INDEX('Cheater Sheet'!AO11:AO51, SMALL(IF("Yes"='Cheater Sheet'!$BM$11:$BM$51, ROW('Cheater Sheet'!$BM$11:$BM$51)-10,""), ROW()-4)),"")="","",IFERROR(INDEX('Cheater Sheet'!AO11:AO51, SMALL(IF("Yes"='Cheater Sheet'!$BM$11:$BM$51, ROW('Cheater Sheet'!$BM$11:$BM$51)-10,""), ROW()-4)),""))</f>
        <v/>
      </c>
      <c r="AQ19" s="689" t="str" cm="1">
        <f t="array" ref="AQ19">IF(IFERROR(INDEX('Cheater Sheet'!AP11:AP51, SMALL(IF("Yes"='Cheater Sheet'!$BM$11:$BM$51, ROW('Cheater Sheet'!$BM$11:$BM$51)-10,""), ROW()-4)),"")="","",IFERROR(INDEX('Cheater Sheet'!AP11:AP51, SMALL(IF("Yes"='Cheater Sheet'!$BM$11:$BM$51, ROW('Cheater Sheet'!$BM$11:$BM$51)-10,""), ROW()-4)),""))</f>
        <v/>
      </c>
      <c r="AR19" s="292" t="str" cm="1">
        <f t="array" ref="AR19">IF(IFERROR(INDEX('Cheater Sheet'!AQ11:AQ51, SMALL(IF("Yes"='Cheater Sheet'!$BM$11:$BM$51, ROW('Cheater Sheet'!$BM$11:$BM$51)-10,""), ROW()-4)),"")="","",IFERROR(INDEX('Cheater Sheet'!AQ11:AQ51, SMALL(IF("Yes"='Cheater Sheet'!$BM$11:$BM$51, ROW('Cheater Sheet'!$BM$11:$BM$51)-10,""), ROW()-4)),""))</f>
        <v/>
      </c>
      <c r="AS19" s="689" t="str" cm="1">
        <f t="array" ref="AS19">IF(IFERROR(INDEX('Cheater Sheet'!AR11:AR51, SMALL(IF("Yes"='Cheater Sheet'!$BM$11:$BM$51, ROW('Cheater Sheet'!$BM$11:$BM$51)-10,""), ROW()-4)),"")="","",IFERROR(INDEX('Cheater Sheet'!AR11:AR51, SMALL(IF("Yes"='Cheater Sheet'!$BM$11:$BM$51, ROW('Cheater Sheet'!$BM$11:$BM$51)-10,""), ROW()-4)),""))</f>
        <v/>
      </c>
      <c r="AT19" s="292" t="str" cm="1">
        <f t="array" ref="AT19">IF(IFERROR(INDEX('Cheater Sheet'!AS11:AS51, SMALL(IF("Yes"='Cheater Sheet'!$BM$11:$BM$51, ROW('Cheater Sheet'!$BM$11:$BM$51)-10,""), ROW()-4)),"")="","",IFERROR(INDEX('Cheater Sheet'!AS11:AS51, SMALL(IF("Yes"='Cheater Sheet'!$BM$11:$BM$51, ROW('Cheater Sheet'!$BM$11:$BM$51)-10,""), ROW()-4)),""))</f>
        <v/>
      </c>
      <c r="AU19" s="689" t="str" cm="1">
        <f t="array" ref="AU19">IF(IFERROR(INDEX('Cheater Sheet'!AT11:AT51, SMALL(IF("Yes"='Cheater Sheet'!$BM$11:$BM$51, ROW('Cheater Sheet'!$BM$11:$BM$51)-10,""), ROW()-4)),"")="","",IFERROR(INDEX('Cheater Sheet'!AT11:AT51, SMALL(IF("Yes"='Cheater Sheet'!$BM$11:$BM$51, ROW('Cheater Sheet'!$BM$11:$BM$51)-10,""), ROW()-4)),""))</f>
        <v/>
      </c>
      <c r="AV19" s="292" t="str" cm="1">
        <f t="array" ref="AV19">IF(IFERROR(INDEX('Cheater Sheet'!AU11:AU51, SMALL(IF("Yes"='Cheater Sheet'!$BM$11:$BM$51, ROW('Cheater Sheet'!$BM$11:$BM$51)-10,""), ROW()-4)),"")="","",IFERROR(INDEX('Cheater Sheet'!AU11:AU51, SMALL(IF("Yes"='Cheater Sheet'!$BM$11:$BM$51, ROW('Cheater Sheet'!$BM$11:$BM$51)-10,""), ROW()-4)),""))</f>
        <v/>
      </c>
      <c r="AW19" s="689" t="str" cm="1">
        <f t="array" ref="AW19">IF(IFERROR(INDEX('Cheater Sheet'!AV11:AV51, SMALL(IF("Yes"='Cheater Sheet'!$BM$11:$BM$51, ROW('Cheater Sheet'!$BM$11:$BM$51)-10,""), ROW()-4)),"")="","",IFERROR(INDEX('Cheater Sheet'!AV11:AV51, SMALL(IF("Yes"='Cheater Sheet'!$BM$11:$BM$51, ROW('Cheater Sheet'!$BM$11:$BM$51)-10,""), ROW()-4)),""))</f>
        <v/>
      </c>
      <c r="AX19" s="292" t="str" cm="1">
        <f t="array" ref="AX19">IF(IFERROR(INDEX('Cheater Sheet'!AW11:AW51, SMALL(IF("Yes"='Cheater Sheet'!$BM$11:$BM$51, ROW('Cheater Sheet'!$BM$11:$BM$51)-10,""), ROW()-4)),"")="","",IFERROR(INDEX('Cheater Sheet'!AW11:AW51, SMALL(IF("Yes"='Cheater Sheet'!$BM$11:$BM$51, ROW('Cheater Sheet'!$BM$11:$BM$51)-10,""), ROW()-4)),""))</f>
        <v/>
      </c>
      <c r="AY19" s="689" t="str" cm="1">
        <f t="array" ref="AY19">IF(IFERROR(INDEX('Cheater Sheet'!AX11:AX51, SMALL(IF("Yes"='Cheater Sheet'!$BM$11:$BM$51, ROW('Cheater Sheet'!$BM$11:$BM$51)-10,""), ROW()-4)),"")="","",IFERROR(INDEX('Cheater Sheet'!AX11:AX51, SMALL(IF("Yes"='Cheater Sheet'!$BM$11:$BM$51, ROW('Cheater Sheet'!$BM$11:$BM$51)-10,""), ROW()-4)),""))</f>
        <v/>
      </c>
      <c r="AZ19" s="292" t="str" cm="1">
        <f t="array" ref="AZ19">IF(IFERROR(INDEX('Cheater Sheet'!AY11:AY51, SMALL(IF("Yes"='Cheater Sheet'!$BM$11:$BM$51, ROW('Cheater Sheet'!$BM$11:$BM$51)-10,""), ROW()-4)),"")="","",IFERROR(INDEX('Cheater Sheet'!AY11:AY51, SMALL(IF("Yes"='Cheater Sheet'!$BM$11:$BM$51, ROW('Cheater Sheet'!$BM$11:$BM$51)-10,""), ROW()-4)),""))</f>
        <v/>
      </c>
      <c r="BA19" s="689" t="str" cm="1">
        <f t="array" ref="BA19">IF(IFERROR(INDEX('Cheater Sheet'!AZ11:AZ51, SMALL(IF("Yes"='Cheater Sheet'!$BM$11:$BM$51, ROW('Cheater Sheet'!$BM$11:$BM$51)-10,""), ROW()-4)),"")="","",IFERROR(INDEX('Cheater Sheet'!AZ11:AZ51, SMALL(IF("Yes"='Cheater Sheet'!$BM$11:$BM$51, ROW('Cheater Sheet'!$BM$11:$BM$51)-10,""), ROW()-4)),""))</f>
        <v/>
      </c>
      <c r="BB19" s="292" t="str" cm="1">
        <f t="array" ref="BB19">IF(IFERROR(INDEX('Cheater Sheet'!BA11:BA51, SMALL(IF("Yes"='Cheater Sheet'!$BM$11:$BM$51, ROW('Cheater Sheet'!$BM$11:$BM$51)-10,""), ROW()-4)),"")="","",IFERROR(INDEX('Cheater Sheet'!BA11:BA51, SMALL(IF("Yes"='Cheater Sheet'!$BM$11:$BM$51, ROW('Cheater Sheet'!$BM$11:$BM$51)-10,""), ROW()-4)),""))</f>
        <v/>
      </c>
      <c r="BC19" s="689" t="str" cm="1">
        <f t="array" ref="BC19">IF(IFERROR(INDEX('Cheater Sheet'!BB11:BB51, SMALL(IF("Yes"='Cheater Sheet'!$BM$11:$BM$51, ROW('Cheater Sheet'!$BM$11:$BM$51)-10,""), ROW()-4)),"")="","",IFERROR(INDEX('Cheater Sheet'!BB11:BB51, SMALL(IF("Yes"='Cheater Sheet'!$BM$11:$BM$51, ROW('Cheater Sheet'!$BM$11:$BM$51)-10,""), ROW()-4)),""))</f>
        <v/>
      </c>
      <c r="BD19" s="292" t="str" cm="1">
        <f t="array" ref="BD19">IF(IFERROR(INDEX('Cheater Sheet'!BC11:BC51, SMALL(IF("Yes"='Cheater Sheet'!$BM$11:$BM$51, ROW('Cheater Sheet'!$BM$11:$BM$51)-10,""), ROW()-4)),"")="","",IFERROR(INDEX('Cheater Sheet'!BC11:BC51, SMALL(IF("Yes"='Cheater Sheet'!$BM$11:$BM$51, ROW('Cheater Sheet'!$BM$11:$BM$51)-10,""), ROW()-4)),""))</f>
        <v/>
      </c>
      <c r="BE19" s="689" t="str" cm="1">
        <f t="array" ref="BE19">IF(IFERROR(INDEX('Cheater Sheet'!BD11:BD51, SMALL(IF("Yes"='Cheater Sheet'!$BM$11:$BM$51, ROW('Cheater Sheet'!$BM$11:$BM$51)-10,""), ROW()-4)),"")="","",IFERROR(INDEX('Cheater Sheet'!BD11:BD51, SMALL(IF("Yes"='Cheater Sheet'!$BM$11:$BM$51, ROW('Cheater Sheet'!$BM$11:$BM$51)-10,""), ROW()-4)),""))</f>
        <v/>
      </c>
      <c r="BF19" s="292" t="str" cm="1">
        <f t="array" ref="BF19">IF(IFERROR(INDEX('Cheater Sheet'!BE11:BE51, SMALL(IF("Yes"='Cheater Sheet'!$BM$11:$BM$51, ROW('Cheater Sheet'!$BM$11:$BM$51)-10,""), ROW()-4)),"")="","",IFERROR(INDEX('Cheater Sheet'!BE11:BE51, SMALL(IF("Yes"='Cheater Sheet'!$BM$11:$BM$51, ROW('Cheater Sheet'!$BM$11:$BM$51)-10,""), ROW()-4)),""))</f>
        <v/>
      </c>
      <c r="BG19" s="689" t="str" cm="1">
        <f t="array" ref="BG19">IF(IFERROR(INDEX('Cheater Sheet'!BF11:BF51, SMALL(IF("Yes"='Cheater Sheet'!$BM$11:$BM$51, ROW('Cheater Sheet'!$BM$11:$BM$51)-10,""), ROW()-4)),"")="","",IFERROR(INDEX('Cheater Sheet'!BF11:BF51, SMALL(IF("Yes"='Cheater Sheet'!$BM$11:$BM$51, ROW('Cheater Sheet'!$BM$11:$BM$51)-10,""), ROW()-4)),""))</f>
        <v/>
      </c>
      <c r="BH19" s="292" t="str" cm="1">
        <f t="array" ref="BH19">IF(IFERROR(INDEX('Cheater Sheet'!BG11:BG51, SMALL(IF("Yes"='Cheater Sheet'!$BM$11:$BM$51, ROW('Cheater Sheet'!$BM$11:$BM$51)-10,""), ROW()-4)),"")="","",IFERROR(INDEX('Cheater Sheet'!BG11:BG51, SMALL(IF("Yes"='Cheater Sheet'!$BM$11:$BM$51, ROW('Cheater Sheet'!$BM$11:$BM$51)-10,""), ROW()-4)),""))</f>
        <v/>
      </c>
      <c r="BI19" s="689" t="str" cm="1">
        <f t="array" ref="BI19">IF(IFERROR(INDEX('Cheater Sheet'!BH11:BH51, SMALL(IF("Yes"='Cheater Sheet'!$BM$11:$BM$51, ROW('Cheater Sheet'!$BM$11:$BM$51)-10,""), ROW()-4)),"")="","",IFERROR(INDEX('Cheater Sheet'!BH11:BH51, SMALL(IF("Yes"='Cheater Sheet'!$BM$11:$BM$51, ROW('Cheater Sheet'!$BM$11:$BM$51)-10,""), ROW()-4)),""))</f>
        <v/>
      </c>
      <c r="BJ19" s="292" t="str" cm="1">
        <f t="array" ref="BJ19">IF(IFERROR(INDEX('Cheater Sheet'!BI11:BI51, SMALL(IF("Yes"='Cheater Sheet'!$BM$11:$BM$51, ROW('Cheater Sheet'!$BM$11:$BM$51)-10,""), ROW()-4)),"")="","",IFERROR(INDEX('Cheater Sheet'!BI11:BI51, SMALL(IF("Yes"='Cheater Sheet'!$BM$11:$BM$51, ROW('Cheater Sheet'!$BM$11:$BM$51)-10,""), ROW()-4)),""))</f>
        <v/>
      </c>
      <c r="BK19" s="689" t="str" cm="1">
        <f t="array" ref="BK19">IF(IFERROR(INDEX('Cheater Sheet'!BJ11:BJ51, SMALL(IF("Yes"='Cheater Sheet'!$BM$11:$BM$51, ROW('Cheater Sheet'!$BM$11:$BM$51)-10,""), ROW()-4)),"")="","",IFERROR(INDEX('Cheater Sheet'!BJ11:BJ51, SMALL(IF("Yes"='Cheater Sheet'!$BM$11:$BM$51, ROW('Cheater Sheet'!$BM$11:$BM$51)-10,""), ROW()-4)),""))</f>
        <v/>
      </c>
      <c r="BL19" s="101"/>
    </row>
    <row r="20" spans="1:64" x14ac:dyDescent="0.2">
      <c r="A20" s="765">
        <f t="shared" si="0"/>
        <v>0</v>
      </c>
      <c r="C20" s="143" t="str" cm="1">
        <f t="array" ref="C20">IFERROR(INDEX('Cheater Sheet'!$B$11:$B$51, SMALL(IF("Yes"='Cheater Sheet'!$BM$11:$BM$51, ROW('Cheater Sheet'!$BM$11:$BM$51)-10,""), ROW()-4)),"")</f>
        <v/>
      </c>
      <c r="D20" s="292" t="str" cm="1">
        <f t="array" ref="D20">IF(IFERROR(INDEX('Cheater Sheet'!C11:C51, SMALL(IF("Yes"='Cheater Sheet'!$BM$11:$BM$51, ROW('Cheater Sheet'!$BM$11:$BM$51)-10,""), ROW()-4)),"")="","",IFERROR(INDEX('Cheater Sheet'!C11:C51, SMALL(IF("Yes"='Cheater Sheet'!$BM$11:$BM$51, ROW('Cheater Sheet'!$BM$11:$BM$51)-10,""), ROW()-4)),""))</f>
        <v/>
      </c>
      <c r="E20" s="689" t="str" cm="1">
        <f t="array" ref="E20">IF(IFERROR(INDEX('Cheater Sheet'!D11:D51, SMALL(IF("Yes"='Cheater Sheet'!$BM$11:$BM$51, ROW('Cheater Sheet'!$BM$11:$BM$51)-10,""), ROW()-4)),"")="","",IFERROR(INDEX('Cheater Sheet'!D11:D51, SMALL(IF("Yes"='Cheater Sheet'!$BM$11:$BM$51, ROW('Cheater Sheet'!$BM$11:$BM$51)-10,""), ROW()-4)),""))</f>
        <v/>
      </c>
      <c r="F20" s="292" t="str" cm="1">
        <f t="array" ref="F20">IF(IFERROR(INDEX('Cheater Sheet'!E11:E51, SMALL(IF("Yes"='Cheater Sheet'!$BM$11:$BM$51, ROW('Cheater Sheet'!$BM$11:$BM$51)-10,""), ROW()-4)),"")="","",IFERROR(INDEX('Cheater Sheet'!E11:E51, SMALL(IF("Yes"='Cheater Sheet'!$BM$11:$BM$51, ROW('Cheater Sheet'!$BM$11:$BM$51)-10,""), ROW()-4)),""))</f>
        <v/>
      </c>
      <c r="G20" s="689" t="str" cm="1">
        <f t="array" ref="G20">IF(IFERROR(INDEX('Cheater Sheet'!F11:F51, SMALL(IF("Yes"='Cheater Sheet'!$BM$11:$BM$51, ROW('Cheater Sheet'!$BM$11:$BM$51)-10,""), ROW()-4)),"")="","",IFERROR(INDEX('Cheater Sheet'!F11:F51, SMALL(IF("Yes"='Cheater Sheet'!$BM$11:$BM$51, ROW('Cheater Sheet'!$BM$11:$BM$51)-10,""), ROW()-4)),""))</f>
        <v/>
      </c>
      <c r="H20" s="292" t="str" cm="1">
        <f t="array" ref="H20">IF(IFERROR(INDEX('Cheater Sheet'!G11:G51, SMALL(IF("Yes"='Cheater Sheet'!$BM$11:$BM$51, ROW('Cheater Sheet'!$BM$11:$BM$51)-10,""), ROW()-4)),"")="","",IFERROR(INDEX('Cheater Sheet'!G11:G51, SMALL(IF("Yes"='Cheater Sheet'!$BM$11:$BM$51, ROW('Cheater Sheet'!$BM$11:$BM$51)-10,""), ROW()-4)),""))</f>
        <v/>
      </c>
      <c r="I20" s="689" t="str" cm="1">
        <f t="array" ref="I20">IF(IFERROR(INDEX('Cheater Sheet'!H11:H51, SMALL(IF("Yes"='Cheater Sheet'!$BM$11:$BM$51, ROW('Cheater Sheet'!$BM$11:$BM$51)-10,""), ROW()-4)),"")="","",IFERROR(INDEX('Cheater Sheet'!H11:H51, SMALL(IF("Yes"='Cheater Sheet'!$BM$11:$BM$51, ROW('Cheater Sheet'!$BM$11:$BM$51)-10,""), ROW()-4)),""))</f>
        <v/>
      </c>
      <c r="J20" s="292" t="str" cm="1">
        <f t="array" ref="J20">IF(IFERROR(INDEX('Cheater Sheet'!I11:I51, SMALL(IF("Yes"='Cheater Sheet'!$BM$11:$BM$51, ROW('Cheater Sheet'!$BM$11:$BM$51)-10,""), ROW()-4)),"")="","",IFERROR(INDEX('Cheater Sheet'!I11:I51, SMALL(IF("Yes"='Cheater Sheet'!$BM$11:$BM$51, ROW('Cheater Sheet'!$BM$11:$BM$51)-10,""), ROW()-4)),""))</f>
        <v/>
      </c>
      <c r="K20" s="689" t="str" cm="1">
        <f t="array" ref="K20">IF(IFERROR(INDEX('Cheater Sheet'!J11:J51, SMALL(IF("Yes"='Cheater Sheet'!$BM$11:$BM$51, ROW('Cheater Sheet'!$BM$11:$BM$51)-10,""), ROW()-4)),"")="","",IFERROR(INDEX('Cheater Sheet'!J11:J51, SMALL(IF("Yes"='Cheater Sheet'!$BM$11:$BM$51, ROW('Cheater Sheet'!$BM$11:$BM$51)-10,""), ROW()-4)),""))</f>
        <v/>
      </c>
      <c r="L20" s="292" t="str" cm="1">
        <f t="array" ref="L20">IF(IFERROR(INDEX('Cheater Sheet'!K11:K51, SMALL(IF("Yes"='Cheater Sheet'!$BM$11:$BM$51, ROW('Cheater Sheet'!$BM$11:$BM$51)-10,""), ROW()-4)),"")="","",IFERROR(INDEX('Cheater Sheet'!K11:K51, SMALL(IF("Yes"='Cheater Sheet'!$BM$11:$BM$51, ROW('Cheater Sheet'!$BM$11:$BM$51)-10,""), ROW()-4)),""))</f>
        <v/>
      </c>
      <c r="M20" s="689" t="str" cm="1">
        <f t="array" ref="M20">IF(IFERROR(INDEX('Cheater Sheet'!L11:L51, SMALL(IF("Yes"='Cheater Sheet'!$BM$11:$BM$51, ROW('Cheater Sheet'!$BM$11:$BM$51)-10,""), ROW()-4)),"")="","",IFERROR(INDEX('Cheater Sheet'!L11:L51, SMALL(IF("Yes"='Cheater Sheet'!$BM$11:$BM$51, ROW('Cheater Sheet'!$BM$11:$BM$51)-10,""), ROW()-4)),""))</f>
        <v/>
      </c>
      <c r="N20" s="292" t="str" cm="1">
        <f t="array" ref="N20">IF(IFERROR(INDEX('Cheater Sheet'!M11:M51, SMALL(IF("Yes"='Cheater Sheet'!$BM$11:$BM$51, ROW('Cheater Sheet'!$BM$11:$BM$51)-10,""), ROW()-4)),"")="","",IFERROR(INDEX('Cheater Sheet'!M11:M51, SMALL(IF("Yes"='Cheater Sheet'!$BM$11:$BM$51, ROW('Cheater Sheet'!$BM$11:$BM$51)-10,""), ROW()-4)),""))</f>
        <v/>
      </c>
      <c r="O20" s="689" t="str" cm="1">
        <f t="array" ref="O20">IF(IFERROR(INDEX('Cheater Sheet'!N11:N51, SMALL(IF("Yes"='Cheater Sheet'!$BM$11:$BM$51, ROW('Cheater Sheet'!$BM$11:$BM$51)-10,""), ROW()-4)),"")="","",IFERROR(INDEX('Cheater Sheet'!N11:N51, SMALL(IF("Yes"='Cheater Sheet'!$BM$11:$BM$51, ROW('Cheater Sheet'!$BM$11:$BM$51)-10,""), ROW()-4)),""))</f>
        <v/>
      </c>
      <c r="P20" s="292" t="str" cm="1">
        <f t="array" ref="P20">IF(IFERROR(INDEX('Cheater Sheet'!O11:O51, SMALL(IF("Yes"='Cheater Sheet'!$BM$11:$BM$51, ROW('Cheater Sheet'!$BM$11:$BM$51)-10,""), ROW()-4)),"")="","",IFERROR(INDEX('Cheater Sheet'!O11:O51, SMALL(IF("Yes"='Cheater Sheet'!$BM$11:$BM$51, ROW('Cheater Sheet'!$BM$11:$BM$51)-10,""), ROW()-4)),""))</f>
        <v/>
      </c>
      <c r="Q20" s="689" t="str" cm="1">
        <f t="array" ref="Q20">IF(IFERROR(INDEX('Cheater Sheet'!P11:P51, SMALL(IF("Yes"='Cheater Sheet'!$BM$11:$BM$51, ROW('Cheater Sheet'!$BM$11:$BM$51)-10,""), ROW()-4)),"")="","",IFERROR(INDEX('Cheater Sheet'!P11:P51, SMALL(IF("Yes"='Cheater Sheet'!$BM$11:$BM$51, ROW('Cheater Sheet'!$BM$11:$BM$51)-10,""), ROW()-4)),""))</f>
        <v/>
      </c>
      <c r="R20" s="292" t="str" cm="1">
        <f t="array" ref="R20">IF(IFERROR(INDEX('Cheater Sheet'!Q11:Q51, SMALL(IF("Yes"='Cheater Sheet'!$BM$11:$BM$51, ROW('Cheater Sheet'!$BM$11:$BM$51)-10,""), ROW()-4)),"")="","",IFERROR(INDEX('Cheater Sheet'!Q11:Q51, SMALL(IF("Yes"='Cheater Sheet'!$BM$11:$BM$51, ROW('Cheater Sheet'!$BM$11:$BM$51)-10,""), ROW()-4)),""))</f>
        <v/>
      </c>
      <c r="S20" s="689" t="str" cm="1">
        <f t="array" ref="S20">IF(IFERROR(INDEX('Cheater Sheet'!R11:R51, SMALL(IF("Yes"='Cheater Sheet'!$BM$11:$BM$51, ROW('Cheater Sheet'!$BM$11:$BM$51)-10,""), ROW()-4)),"")="","",IFERROR(INDEX('Cheater Sheet'!R11:R51, SMALL(IF("Yes"='Cheater Sheet'!$BM$11:$BM$51, ROW('Cheater Sheet'!$BM$11:$BM$51)-10,""), ROW()-4)),""))</f>
        <v/>
      </c>
      <c r="T20" s="292" t="str" cm="1">
        <f t="array" ref="T20">IF(IFERROR(INDEX('Cheater Sheet'!S11:S51, SMALL(IF("Yes"='Cheater Sheet'!$BM$11:$BM$51, ROW('Cheater Sheet'!$BM$11:$BM$51)-10,""), ROW()-4)),"")="","",IFERROR(INDEX('Cheater Sheet'!S11:S51, SMALL(IF("Yes"='Cheater Sheet'!$BM$11:$BM$51, ROW('Cheater Sheet'!$BM$11:$BM$51)-10,""), ROW()-4)),""))</f>
        <v/>
      </c>
      <c r="U20" s="689" t="str" cm="1">
        <f t="array" ref="U20">IF(IFERROR(INDEX('Cheater Sheet'!T11:T51, SMALL(IF("Yes"='Cheater Sheet'!$BM$11:$BM$51, ROW('Cheater Sheet'!$BM$11:$BM$51)-10,""), ROW()-4)),"")="","",IFERROR(INDEX('Cheater Sheet'!T11:T51, SMALL(IF("Yes"='Cheater Sheet'!$BM$11:$BM$51, ROW('Cheater Sheet'!$BM$11:$BM$51)-10,""), ROW()-4)),""))</f>
        <v/>
      </c>
      <c r="V20" s="292" t="str" cm="1">
        <f t="array" ref="V20">IF(IFERROR(INDEX('Cheater Sheet'!U11:U51, SMALL(IF("Yes"='Cheater Sheet'!$BM$11:$BM$51, ROW('Cheater Sheet'!$BM$11:$BM$51)-10,""), ROW()-4)),"")="","",IFERROR(INDEX('Cheater Sheet'!U11:U51, SMALL(IF("Yes"='Cheater Sheet'!$BM$11:$BM$51, ROW('Cheater Sheet'!$BM$11:$BM$51)-10,""), ROW()-4)),""))</f>
        <v/>
      </c>
      <c r="W20" s="689" t="str" cm="1">
        <f t="array" ref="W20">IF(IFERROR(INDEX('Cheater Sheet'!V11:V51, SMALL(IF("Yes"='Cheater Sheet'!$BM$11:$BM$51, ROW('Cheater Sheet'!$BM$11:$BM$51)-10,""), ROW()-4)),"")="","",IFERROR(INDEX('Cheater Sheet'!V11:V51, SMALL(IF("Yes"='Cheater Sheet'!$BM$11:$BM$51, ROW('Cheater Sheet'!$BM$11:$BM$51)-10,""), ROW()-4)),""))</f>
        <v/>
      </c>
      <c r="X20" s="292" t="str" cm="1">
        <f t="array" ref="X20">IF(IFERROR(INDEX('Cheater Sheet'!W11:W51, SMALL(IF("Yes"='Cheater Sheet'!$BM$11:$BM$51, ROW('Cheater Sheet'!$BM$11:$BM$51)-10,""), ROW()-4)),"")="","",IFERROR(INDEX('Cheater Sheet'!W11:W51, SMALL(IF("Yes"='Cheater Sheet'!$BM$11:$BM$51, ROW('Cheater Sheet'!$BM$11:$BM$51)-10,""), ROW()-4)),""))</f>
        <v/>
      </c>
      <c r="Y20" s="689" t="str" cm="1">
        <f t="array" ref="Y20">IF(IFERROR(INDEX('Cheater Sheet'!X11:X51, SMALL(IF("Yes"='Cheater Sheet'!$BM$11:$BM$51, ROW('Cheater Sheet'!$BM$11:$BM$51)-10,""), ROW()-4)),"")="","",IFERROR(INDEX('Cheater Sheet'!X11:X51, SMALL(IF("Yes"='Cheater Sheet'!$BM$11:$BM$51, ROW('Cheater Sheet'!$BM$11:$BM$51)-10,""), ROW()-4)),""))</f>
        <v/>
      </c>
      <c r="Z20" s="292" t="str" cm="1">
        <f t="array" ref="Z20">IF(IFERROR(INDEX('Cheater Sheet'!Y11:Y51, SMALL(IF("Yes"='Cheater Sheet'!$BM$11:$BM$51, ROW('Cheater Sheet'!$BM$11:$BM$51)-10,""), ROW()-4)),"")="","",IFERROR(INDEX('Cheater Sheet'!Y11:Y51, SMALL(IF("Yes"='Cheater Sheet'!$BM$11:$BM$51, ROW('Cheater Sheet'!$BM$11:$BM$51)-10,""), ROW()-4)),""))</f>
        <v/>
      </c>
      <c r="AA20" s="689" t="str" cm="1">
        <f t="array" ref="AA20">IF(IFERROR(INDEX('Cheater Sheet'!Z11:Z51, SMALL(IF("Yes"='Cheater Sheet'!$BM$11:$BM$51, ROW('Cheater Sheet'!$BM$11:$BM$51)-10,""), ROW()-4)),"")="","",IFERROR(INDEX('Cheater Sheet'!Z11:Z51, SMALL(IF("Yes"='Cheater Sheet'!$BM$11:$BM$51, ROW('Cheater Sheet'!$BM$11:$BM$51)-10,""), ROW()-4)),""))</f>
        <v/>
      </c>
      <c r="AB20" s="292" t="str" cm="1">
        <f t="array" ref="AB20">IF(IFERROR(INDEX('Cheater Sheet'!AA11:AA51, SMALL(IF("Yes"='Cheater Sheet'!$BM$11:$BM$51, ROW('Cheater Sheet'!$BM$11:$BM$51)-10,""), ROW()-4)),"")="","",IFERROR(INDEX('Cheater Sheet'!AA11:AA51, SMALL(IF("Yes"='Cheater Sheet'!$BM$11:$BM$51, ROW('Cheater Sheet'!$BM$11:$BM$51)-10,""), ROW()-4)),""))</f>
        <v/>
      </c>
      <c r="AC20" s="689" t="str" cm="1">
        <f t="array" ref="AC20">IF(IFERROR(INDEX('Cheater Sheet'!AB11:AB51, SMALL(IF("Yes"='Cheater Sheet'!$BM$11:$BM$51, ROW('Cheater Sheet'!$BM$11:$BM$51)-10,""), ROW()-4)),"")="","",IFERROR(INDEX('Cheater Sheet'!AB11:AB51, SMALL(IF("Yes"='Cheater Sheet'!$BM$11:$BM$51, ROW('Cheater Sheet'!$BM$11:$BM$51)-10,""), ROW()-4)),""))</f>
        <v/>
      </c>
      <c r="AD20" s="292" t="str" cm="1">
        <f t="array" ref="AD20">IF(IFERROR(INDEX('Cheater Sheet'!AC11:AC51, SMALL(IF("Yes"='Cheater Sheet'!$BM$11:$BM$51, ROW('Cheater Sheet'!$BM$11:$BM$51)-10,""), ROW()-4)),"")="","",IFERROR(INDEX('Cheater Sheet'!AC11:AC51, SMALL(IF("Yes"='Cheater Sheet'!$BM$11:$BM$51, ROW('Cheater Sheet'!$BM$11:$BM$51)-10,""), ROW()-4)),""))</f>
        <v/>
      </c>
      <c r="AE20" s="689" t="str" cm="1">
        <f t="array" ref="AE20">IF(IFERROR(INDEX('Cheater Sheet'!AD11:AD51, SMALL(IF("Yes"='Cheater Sheet'!$BM$11:$BM$51, ROW('Cheater Sheet'!$BM$11:$BM$51)-10,""), ROW()-4)),"")="","",IFERROR(INDEX('Cheater Sheet'!AD11:AD51, SMALL(IF("Yes"='Cheater Sheet'!$BM$11:$BM$51, ROW('Cheater Sheet'!$BM$11:$BM$51)-10,""), ROW()-4)),""))</f>
        <v/>
      </c>
      <c r="AF20" s="292" t="str" cm="1">
        <f t="array" ref="AF20">IF(IFERROR(INDEX('Cheater Sheet'!AE11:AE51, SMALL(IF("Yes"='Cheater Sheet'!$BM$11:$BM$51, ROW('Cheater Sheet'!$BM$11:$BM$51)-10,""), ROW()-4)),"")="","",IFERROR(INDEX('Cheater Sheet'!AE11:AE51, SMALL(IF("Yes"='Cheater Sheet'!$BM$11:$BM$51, ROW('Cheater Sheet'!$BM$11:$BM$51)-10,""), ROW()-4)),""))</f>
        <v/>
      </c>
      <c r="AG20" s="689" t="str" cm="1">
        <f t="array" ref="AG20">IF(IFERROR(INDEX('Cheater Sheet'!AF11:AF51, SMALL(IF("Yes"='Cheater Sheet'!$BM$11:$BM$51, ROW('Cheater Sheet'!$BM$11:$BM$51)-10,""), ROW()-4)),"")="","",IFERROR(INDEX('Cheater Sheet'!AF11:AF51, SMALL(IF("Yes"='Cheater Sheet'!$BM$11:$BM$51, ROW('Cheater Sheet'!$BM$11:$BM$51)-10,""), ROW()-4)),""))</f>
        <v/>
      </c>
      <c r="AH20" s="292" t="str" cm="1">
        <f t="array" ref="AH20">IF(IFERROR(INDEX('Cheater Sheet'!AG11:AG51, SMALL(IF("Yes"='Cheater Sheet'!$BM$11:$BM$51, ROW('Cheater Sheet'!$BM$11:$BM$51)-10,""), ROW()-4)),"")="","",IFERROR(INDEX('Cheater Sheet'!AG11:AG51, SMALL(IF("Yes"='Cheater Sheet'!$BM$11:$BM$51, ROW('Cheater Sheet'!$BM$11:$BM$51)-10,""), ROW()-4)),""))</f>
        <v/>
      </c>
      <c r="AI20" s="689" t="str" cm="1">
        <f t="array" ref="AI20">IF(IFERROR(INDEX('Cheater Sheet'!AH11:AH51, SMALL(IF("Yes"='Cheater Sheet'!$BM$11:$BM$51, ROW('Cheater Sheet'!$BM$11:$BM$51)-10,""), ROW()-4)),"")="","",IFERROR(INDEX('Cheater Sheet'!AH11:AH51, SMALL(IF("Yes"='Cheater Sheet'!$BM$11:$BM$51, ROW('Cheater Sheet'!$BM$11:$BM$51)-10,""), ROW()-4)),""))</f>
        <v/>
      </c>
      <c r="AJ20" s="292" t="str" cm="1">
        <f t="array" ref="AJ20">IF(IFERROR(INDEX('Cheater Sheet'!AI11:AI51, SMALL(IF("Yes"='Cheater Sheet'!$BM$11:$BM$51, ROW('Cheater Sheet'!$BM$11:$BM$51)-10,""), ROW()-4)),"")="","",IFERROR(INDEX('Cheater Sheet'!AI11:AI51, SMALL(IF("Yes"='Cheater Sheet'!$BM$11:$BM$51, ROW('Cheater Sheet'!$BM$11:$BM$51)-10,""), ROW()-4)),""))</f>
        <v/>
      </c>
      <c r="AK20" s="689" t="str" cm="1">
        <f t="array" ref="AK20">IF(IFERROR(INDEX('Cheater Sheet'!AJ11:AJ51, SMALL(IF("Yes"='Cheater Sheet'!$BM$11:$BM$51, ROW('Cheater Sheet'!$BM$11:$BM$51)-10,""), ROW()-4)),"")="","",IFERROR(INDEX('Cheater Sheet'!AJ11:AJ51, SMALL(IF("Yes"='Cheater Sheet'!$BM$11:$BM$51, ROW('Cheater Sheet'!$BM$11:$BM$51)-10,""), ROW()-4)),""))</f>
        <v/>
      </c>
      <c r="AL20" s="292" t="str" cm="1">
        <f t="array" ref="AL20">IF(IFERROR(INDEX('Cheater Sheet'!AK11:AK51, SMALL(IF("Yes"='Cheater Sheet'!$BM$11:$BM$51, ROW('Cheater Sheet'!$BM$11:$BM$51)-10,""), ROW()-4)),"")="","",IFERROR(INDEX('Cheater Sheet'!AK11:AK51, SMALL(IF("Yes"='Cheater Sheet'!$BM$11:$BM$51, ROW('Cheater Sheet'!$BM$11:$BM$51)-10,""), ROW()-4)),""))</f>
        <v/>
      </c>
      <c r="AM20" s="689" t="str" cm="1">
        <f t="array" ref="AM20">IF(IFERROR(INDEX('Cheater Sheet'!AL11:AL51, SMALL(IF("Yes"='Cheater Sheet'!$BM$11:$BM$51, ROW('Cheater Sheet'!$BM$11:$BM$51)-10,""), ROW()-4)),"")="","",IFERROR(INDEX('Cheater Sheet'!AL11:AL51, SMALL(IF("Yes"='Cheater Sheet'!$BM$11:$BM$51, ROW('Cheater Sheet'!$BM$11:$BM$51)-10,""), ROW()-4)),""))</f>
        <v/>
      </c>
      <c r="AN20" s="292" t="str" cm="1">
        <f t="array" ref="AN20">IF(IFERROR(INDEX('Cheater Sheet'!AM11:AM51, SMALL(IF("Yes"='Cheater Sheet'!$BM$11:$BM$51, ROW('Cheater Sheet'!$BM$11:$BM$51)-10,""), ROW()-4)),"")="","",IFERROR(INDEX('Cheater Sheet'!AM11:AM51, SMALL(IF("Yes"='Cheater Sheet'!$BM$11:$BM$51, ROW('Cheater Sheet'!$BM$11:$BM$51)-10,""), ROW()-4)),""))</f>
        <v/>
      </c>
      <c r="AO20" s="689" t="str" cm="1">
        <f t="array" ref="AO20">IF(IFERROR(INDEX('Cheater Sheet'!AN11:AN51, SMALL(IF("Yes"='Cheater Sheet'!$BM$11:$BM$51, ROW('Cheater Sheet'!$BM$11:$BM$51)-10,""), ROW()-4)),"")="","",IFERROR(INDEX('Cheater Sheet'!AN11:AN51, SMALL(IF("Yes"='Cheater Sheet'!$BM$11:$BM$51, ROW('Cheater Sheet'!$BM$11:$BM$51)-10,""), ROW()-4)),""))</f>
        <v/>
      </c>
      <c r="AP20" s="292" t="str" cm="1">
        <f t="array" ref="AP20">IF(IFERROR(INDEX('Cheater Sheet'!AO11:AO51, SMALL(IF("Yes"='Cheater Sheet'!$BM$11:$BM$51, ROW('Cheater Sheet'!$BM$11:$BM$51)-10,""), ROW()-4)),"")="","",IFERROR(INDEX('Cheater Sheet'!AO11:AO51, SMALL(IF("Yes"='Cheater Sheet'!$BM$11:$BM$51, ROW('Cheater Sheet'!$BM$11:$BM$51)-10,""), ROW()-4)),""))</f>
        <v/>
      </c>
      <c r="AQ20" s="689" t="str" cm="1">
        <f t="array" ref="AQ20">IF(IFERROR(INDEX('Cheater Sheet'!AP11:AP51, SMALL(IF("Yes"='Cheater Sheet'!$BM$11:$BM$51, ROW('Cheater Sheet'!$BM$11:$BM$51)-10,""), ROW()-4)),"")="","",IFERROR(INDEX('Cheater Sheet'!AP11:AP51, SMALL(IF("Yes"='Cheater Sheet'!$BM$11:$BM$51, ROW('Cheater Sheet'!$BM$11:$BM$51)-10,""), ROW()-4)),""))</f>
        <v/>
      </c>
      <c r="AR20" s="292" t="str" cm="1">
        <f t="array" ref="AR20">IF(IFERROR(INDEX('Cheater Sheet'!AQ11:AQ51, SMALL(IF("Yes"='Cheater Sheet'!$BM$11:$BM$51, ROW('Cheater Sheet'!$BM$11:$BM$51)-10,""), ROW()-4)),"")="","",IFERROR(INDEX('Cheater Sheet'!AQ11:AQ51, SMALL(IF("Yes"='Cheater Sheet'!$BM$11:$BM$51, ROW('Cheater Sheet'!$BM$11:$BM$51)-10,""), ROW()-4)),""))</f>
        <v/>
      </c>
      <c r="AS20" s="689" t="str" cm="1">
        <f t="array" ref="AS20">IF(IFERROR(INDEX('Cheater Sheet'!AR11:AR51, SMALL(IF("Yes"='Cheater Sheet'!$BM$11:$BM$51, ROW('Cheater Sheet'!$BM$11:$BM$51)-10,""), ROW()-4)),"")="","",IFERROR(INDEX('Cheater Sheet'!AR11:AR51, SMALL(IF("Yes"='Cheater Sheet'!$BM$11:$BM$51, ROW('Cheater Sheet'!$BM$11:$BM$51)-10,""), ROW()-4)),""))</f>
        <v/>
      </c>
      <c r="AT20" s="292" t="str" cm="1">
        <f t="array" ref="AT20">IF(IFERROR(INDEX('Cheater Sheet'!AS11:AS51, SMALL(IF("Yes"='Cheater Sheet'!$BM$11:$BM$51, ROW('Cheater Sheet'!$BM$11:$BM$51)-10,""), ROW()-4)),"")="","",IFERROR(INDEX('Cheater Sheet'!AS11:AS51, SMALL(IF("Yes"='Cheater Sheet'!$BM$11:$BM$51, ROW('Cheater Sheet'!$BM$11:$BM$51)-10,""), ROW()-4)),""))</f>
        <v/>
      </c>
      <c r="AU20" s="689" t="str" cm="1">
        <f t="array" ref="AU20">IF(IFERROR(INDEX('Cheater Sheet'!AT11:AT51, SMALL(IF("Yes"='Cheater Sheet'!$BM$11:$BM$51, ROW('Cheater Sheet'!$BM$11:$BM$51)-10,""), ROW()-4)),"")="","",IFERROR(INDEX('Cheater Sheet'!AT11:AT51, SMALL(IF("Yes"='Cheater Sheet'!$BM$11:$BM$51, ROW('Cheater Sheet'!$BM$11:$BM$51)-10,""), ROW()-4)),""))</f>
        <v/>
      </c>
      <c r="AV20" s="292" t="str" cm="1">
        <f t="array" ref="AV20">IF(IFERROR(INDEX('Cheater Sheet'!AU11:AU51, SMALL(IF("Yes"='Cheater Sheet'!$BM$11:$BM$51, ROW('Cheater Sheet'!$BM$11:$BM$51)-10,""), ROW()-4)),"")="","",IFERROR(INDEX('Cheater Sheet'!AU11:AU51, SMALL(IF("Yes"='Cheater Sheet'!$BM$11:$BM$51, ROW('Cheater Sheet'!$BM$11:$BM$51)-10,""), ROW()-4)),""))</f>
        <v/>
      </c>
      <c r="AW20" s="689" t="str" cm="1">
        <f t="array" ref="AW20">IF(IFERROR(INDEX('Cheater Sheet'!AV11:AV51, SMALL(IF("Yes"='Cheater Sheet'!$BM$11:$BM$51, ROW('Cheater Sheet'!$BM$11:$BM$51)-10,""), ROW()-4)),"")="","",IFERROR(INDEX('Cheater Sheet'!AV11:AV51, SMALL(IF("Yes"='Cheater Sheet'!$BM$11:$BM$51, ROW('Cheater Sheet'!$BM$11:$BM$51)-10,""), ROW()-4)),""))</f>
        <v/>
      </c>
      <c r="AX20" s="292" t="str" cm="1">
        <f t="array" ref="AX20">IF(IFERROR(INDEX('Cheater Sheet'!AW11:AW51, SMALL(IF("Yes"='Cheater Sheet'!$BM$11:$BM$51, ROW('Cheater Sheet'!$BM$11:$BM$51)-10,""), ROW()-4)),"")="","",IFERROR(INDEX('Cheater Sheet'!AW11:AW51, SMALL(IF("Yes"='Cheater Sheet'!$BM$11:$BM$51, ROW('Cheater Sheet'!$BM$11:$BM$51)-10,""), ROW()-4)),""))</f>
        <v/>
      </c>
      <c r="AY20" s="689" t="str" cm="1">
        <f t="array" ref="AY20">IF(IFERROR(INDEX('Cheater Sheet'!AX11:AX51, SMALL(IF("Yes"='Cheater Sheet'!$BM$11:$BM$51, ROW('Cheater Sheet'!$BM$11:$BM$51)-10,""), ROW()-4)),"")="","",IFERROR(INDEX('Cheater Sheet'!AX11:AX51, SMALL(IF("Yes"='Cheater Sheet'!$BM$11:$BM$51, ROW('Cheater Sheet'!$BM$11:$BM$51)-10,""), ROW()-4)),""))</f>
        <v/>
      </c>
      <c r="AZ20" s="292" t="str" cm="1">
        <f t="array" ref="AZ20">IF(IFERROR(INDEX('Cheater Sheet'!AY11:AY51, SMALL(IF("Yes"='Cheater Sheet'!$BM$11:$BM$51, ROW('Cheater Sheet'!$BM$11:$BM$51)-10,""), ROW()-4)),"")="","",IFERROR(INDEX('Cheater Sheet'!AY11:AY51, SMALL(IF("Yes"='Cheater Sheet'!$BM$11:$BM$51, ROW('Cheater Sheet'!$BM$11:$BM$51)-10,""), ROW()-4)),""))</f>
        <v/>
      </c>
      <c r="BA20" s="689" t="str" cm="1">
        <f t="array" ref="BA20">IF(IFERROR(INDEX('Cheater Sheet'!AZ11:AZ51, SMALL(IF("Yes"='Cheater Sheet'!$BM$11:$BM$51, ROW('Cheater Sheet'!$BM$11:$BM$51)-10,""), ROW()-4)),"")="","",IFERROR(INDEX('Cheater Sheet'!AZ11:AZ51, SMALL(IF("Yes"='Cheater Sheet'!$BM$11:$BM$51, ROW('Cheater Sheet'!$BM$11:$BM$51)-10,""), ROW()-4)),""))</f>
        <v/>
      </c>
      <c r="BB20" s="292" t="str" cm="1">
        <f t="array" ref="BB20">IF(IFERROR(INDEX('Cheater Sheet'!BA11:BA51, SMALL(IF("Yes"='Cheater Sheet'!$BM$11:$BM$51, ROW('Cheater Sheet'!$BM$11:$BM$51)-10,""), ROW()-4)),"")="","",IFERROR(INDEX('Cheater Sheet'!BA11:BA51, SMALL(IF("Yes"='Cheater Sheet'!$BM$11:$BM$51, ROW('Cheater Sheet'!$BM$11:$BM$51)-10,""), ROW()-4)),""))</f>
        <v/>
      </c>
      <c r="BC20" s="689" t="str" cm="1">
        <f t="array" ref="BC20">IF(IFERROR(INDEX('Cheater Sheet'!BB11:BB51, SMALL(IF("Yes"='Cheater Sheet'!$BM$11:$BM$51, ROW('Cheater Sheet'!$BM$11:$BM$51)-10,""), ROW()-4)),"")="","",IFERROR(INDEX('Cheater Sheet'!BB11:BB51, SMALL(IF("Yes"='Cheater Sheet'!$BM$11:$BM$51, ROW('Cheater Sheet'!$BM$11:$BM$51)-10,""), ROW()-4)),""))</f>
        <v/>
      </c>
      <c r="BD20" s="292" t="str" cm="1">
        <f t="array" ref="BD20">IF(IFERROR(INDEX('Cheater Sheet'!BC11:BC51, SMALL(IF("Yes"='Cheater Sheet'!$BM$11:$BM$51, ROW('Cheater Sheet'!$BM$11:$BM$51)-10,""), ROW()-4)),"")="","",IFERROR(INDEX('Cheater Sheet'!BC11:BC51, SMALL(IF("Yes"='Cheater Sheet'!$BM$11:$BM$51, ROW('Cheater Sheet'!$BM$11:$BM$51)-10,""), ROW()-4)),""))</f>
        <v/>
      </c>
      <c r="BE20" s="689" t="str" cm="1">
        <f t="array" ref="BE20">IF(IFERROR(INDEX('Cheater Sheet'!BD11:BD51, SMALL(IF("Yes"='Cheater Sheet'!$BM$11:$BM$51, ROW('Cheater Sheet'!$BM$11:$BM$51)-10,""), ROW()-4)),"")="","",IFERROR(INDEX('Cheater Sheet'!BD11:BD51, SMALL(IF("Yes"='Cheater Sheet'!$BM$11:$BM$51, ROW('Cheater Sheet'!$BM$11:$BM$51)-10,""), ROW()-4)),""))</f>
        <v/>
      </c>
      <c r="BF20" s="292" t="str" cm="1">
        <f t="array" ref="BF20">IF(IFERROR(INDEX('Cheater Sheet'!BE11:BE51, SMALL(IF("Yes"='Cheater Sheet'!$BM$11:$BM$51, ROW('Cheater Sheet'!$BM$11:$BM$51)-10,""), ROW()-4)),"")="","",IFERROR(INDEX('Cheater Sheet'!BE11:BE51, SMALL(IF("Yes"='Cheater Sheet'!$BM$11:$BM$51, ROW('Cheater Sheet'!$BM$11:$BM$51)-10,""), ROW()-4)),""))</f>
        <v/>
      </c>
      <c r="BG20" s="689" t="str" cm="1">
        <f t="array" ref="BG20">IF(IFERROR(INDEX('Cheater Sheet'!BF11:BF51, SMALL(IF("Yes"='Cheater Sheet'!$BM$11:$BM$51, ROW('Cheater Sheet'!$BM$11:$BM$51)-10,""), ROW()-4)),"")="","",IFERROR(INDEX('Cheater Sheet'!BF11:BF51, SMALL(IF("Yes"='Cheater Sheet'!$BM$11:$BM$51, ROW('Cheater Sheet'!$BM$11:$BM$51)-10,""), ROW()-4)),""))</f>
        <v/>
      </c>
      <c r="BH20" s="292" t="str" cm="1">
        <f t="array" ref="BH20">IF(IFERROR(INDEX('Cheater Sheet'!BG11:BG51, SMALL(IF("Yes"='Cheater Sheet'!$BM$11:$BM$51, ROW('Cheater Sheet'!$BM$11:$BM$51)-10,""), ROW()-4)),"")="","",IFERROR(INDEX('Cheater Sheet'!BG11:BG51, SMALL(IF("Yes"='Cheater Sheet'!$BM$11:$BM$51, ROW('Cheater Sheet'!$BM$11:$BM$51)-10,""), ROW()-4)),""))</f>
        <v/>
      </c>
      <c r="BI20" s="689" t="str" cm="1">
        <f t="array" ref="BI20">IF(IFERROR(INDEX('Cheater Sheet'!BH11:BH51, SMALL(IF("Yes"='Cheater Sheet'!$BM$11:$BM$51, ROW('Cheater Sheet'!$BM$11:$BM$51)-10,""), ROW()-4)),"")="","",IFERROR(INDEX('Cheater Sheet'!BH11:BH51, SMALL(IF("Yes"='Cheater Sheet'!$BM$11:$BM$51, ROW('Cheater Sheet'!$BM$11:$BM$51)-10,""), ROW()-4)),""))</f>
        <v/>
      </c>
      <c r="BJ20" s="292" t="str" cm="1">
        <f t="array" ref="BJ20">IF(IFERROR(INDEX('Cheater Sheet'!BI11:BI51, SMALL(IF("Yes"='Cheater Sheet'!$BM$11:$BM$51, ROW('Cheater Sheet'!$BM$11:$BM$51)-10,""), ROW()-4)),"")="","",IFERROR(INDEX('Cheater Sheet'!BI11:BI51, SMALL(IF("Yes"='Cheater Sheet'!$BM$11:$BM$51, ROW('Cheater Sheet'!$BM$11:$BM$51)-10,""), ROW()-4)),""))</f>
        <v/>
      </c>
      <c r="BK20" s="689" t="str" cm="1">
        <f t="array" ref="BK20">IF(IFERROR(INDEX('Cheater Sheet'!BJ11:BJ51, SMALL(IF("Yes"='Cheater Sheet'!$BM$11:$BM$51, ROW('Cheater Sheet'!$BM$11:$BM$51)-10,""), ROW()-4)),"")="","",IFERROR(INDEX('Cheater Sheet'!BJ11:BJ51, SMALL(IF("Yes"='Cheater Sheet'!$BM$11:$BM$51, ROW('Cheater Sheet'!$BM$11:$BM$51)-10,""), ROW()-4)),""))</f>
        <v/>
      </c>
      <c r="BL20" s="101"/>
    </row>
    <row r="21" spans="1:64" x14ac:dyDescent="0.2">
      <c r="A21" s="765">
        <f t="shared" si="0"/>
        <v>0</v>
      </c>
      <c r="C21" s="143" t="str" cm="1">
        <f t="array" ref="C21">IFERROR(INDEX('Cheater Sheet'!$B$11:$B$51, SMALL(IF("Yes"='Cheater Sheet'!$BM$11:$BM$51, ROW('Cheater Sheet'!$BM$11:$BM$51)-10,""), ROW()-4)),"")</f>
        <v/>
      </c>
      <c r="D21" s="292" t="str" cm="1">
        <f t="array" ref="D21">IF(IFERROR(INDEX('Cheater Sheet'!C11:C51, SMALL(IF("Yes"='Cheater Sheet'!$BM$11:$BM$51, ROW('Cheater Sheet'!$BM$11:$BM$51)-10,""), ROW()-4)),"")="","",IFERROR(INDEX('Cheater Sheet'!C11:C51, SMALL(IF("Yes"='Cheater Sheet'!$BM$11:$BM$51, ROW('Cheater Sheet'!$BM$11:$BM$51)-10,""), ROW()-4)),""))</f>
        <v/>
      </c>
      <c r="E21" s="689" t="str" cm="1">
        <f t="array" ref="E21">IF(IFERROR(INDEX('Cheater Sheet'!D11:D51, SMALL(IF("Yes"='Cheater Sheet'!$BM$11:$BM$51, ROW('Cheater Sheet'!$BM$11:$BM$51)-10,""), ROW()-4)),"")="","",IFERROR(INDEX('Cheater Sheet'!D11:D51, SMALL(IF("Yes"='Cheater Sheet'!$BM$11:$BM$51, ROW('Cheater Sheet'!$BM$11:$BM$51)-10,""), ROW()-4)),""))</f>
        <v/>
      </c>
      <c r="F21" s="292" t="str" cm="1">
        <f t="array" ref="F21">IF(IFERROR(INDEX('Cheater Sheet'!E11:E51, SMALL(IF("Yes"='Cheater Sheet'!$BM$11:$BM$51, ROW('Cheater Sheet'!$BM$11:$BM$51)-10,""), ROW()-4)),"")="","",IFERROR(INDEX('Cheater Sheet'!E11:E51, SMALL(IF("Yes"='Cheater Sheet'!$BM$11:$BM$51, ROW('Cheater Sheet'!$BM$11:$BM$51)-10,""), ROW()-4)),""))</f>
        <v/>
      </c>
      <c r="G21" s="689" t="str" cm="1">
        <f t="array" ref="G21">IF(IFERROR(INDEX('Cheater Sheet'!F11:F51, SMALL(IF("Yes"='Cheater Sheet'!$BM$11:$BM$51, ROW('Cheater Sheet'!$BM$11:$BM$51)-10,""), ROW()-4)),"")="","",IFERROR(INDEX('Cheater Sheet'!F11:F51, SMALL(IF("Yes"='Cheater Sheet'!$BM$11:$BM$51, ROW('Cheater Sheet'!$BM$11:$BM$51)-10,""), ROW()-4)),""))</f>
        <v/>
      </c>
      <c r="H21" s="292" t="str" cm="1">
        <f t="array" ref="H21">IF(IFERROR(INDEX('Cheater Sheet'!G11:G51, SMALL(IF("Yes"='Cheater Sheet'!$BM$11:$BM$51, ROW('Cheater Sheet'!$BM$11:$BM$51)-10,""), ROW()-4)),"")="","",IFERROR(INDEX('Cheater Sheet'!G11:G51, SMALL(IF("Yes"='Cheater Sheet'!$BM$11:$BM$51, ROW('Cheater Sheet'!$BM$11:$BM$51)-10,""), ROW()-4)),""))</f>
        <v/>
      </c>
      <c r="I21" s="689" t="str" cm="1">
        <f t="array" ref="I21">IF(IFERROR(INDEX('Cheater Sheet'!H11:H51, SMALL(IF("Yes"='Cheater Sheet'!$BM$11:$BM$51, ROW('Cheater Sheet'!$BM$11:$BM$51)-10,""), ROW()-4)),"")="","",IFERROR(INDEX('Cheater Sheet'!H11:H51, SMALL(IF("Yes"='Cheater Sheet'!$BM$11:$BM$51, ROW('Cheater Sheet'!$BM$11:$BM$51)-10,""), ROW()-4)),""))</f>
        <v/>
      </c>
      <c r="J21" s="292" t="str" cm="1">
        <f t="array" ref="J21">IF(IFERROR(INDEX('Cheater Sheet'!I11:I51, SMALL(IF("Yes"='Cheater Sheet'!$BM$11:$BM$51, ROW('Cheater Sheet'!$BM$11:$BM$51)-10,""), ROW()-4)),"")="","",IFERROR(INDEX('Cheater Sheet'!I11:I51, SMALL(IF("Yes"='Cheater Sheet'!$BM$11:$BM$51, ROW('Cheater Sheet'!$BM$11:$BM$51)-10,""), ROW()-4)),""))</f>
        <v/>
      </c>
      <c r="K21" s="689" t="str" cm="1">
        <f t="array" ref="K21">IF(IFERROR(INDEX('Cheater Sheet'!J11:J51, SMALL(IF("Yes"='Cheater Sheet'!$BM$11:$BM$51, ROW('Cheater Sheet'!$BM$11:$BM$51)-10,""), ROW()-4)),"")="","",IFERROR(INDEX('Cheater Sheet'!J11:J51, SMALL(IF("Yes"='Cheater Sheet'!$BM$11:$BM$51, ROW('Cheater Sheet'!$BM$11:$BM$51)-10,""), ROW()-4)),""))</f>
        <v/>
      </c>
      <c r="L21" s="292" t="str" cm="1">
        <f t="array" ref="L21">IF(IFERROR(INDEX('Cheater Sheet'!K11:K51, SMALL(IF("Yes"='Cheater Sheet'!$BM$11:$BM$51, ROW('Cheater Sheet'!$BM$11:$BM$51)-10,""), ROW()-4)),"")="","",IFERROR(INDEX('Cheater Sheet'!K11:K51, SMALL(IF("Yes"='Cheater Sheet'!$BM$11:$BM$51, ROW('Cheater Sheet'!$BM$11:$BM$51)-10,""), ROW()-4)),""))</f>
        <v/>
      </c>
      <c r="M21" s="689" t="str" cm="1">
        <f t="array" ref="M21">IF(IFERROR(INDEX('Cheater Sheet'!L11:L51, SMALL(IF("Yes"='Cheater Sheet'!$BM$11:$BM$51, ROW('Cheater Sheet'!$BM$11:$BM$51)-10,""), ROW()-4)),"")="","",IFERROR(INDEX('Cheater Sheet'!L11:L51, SMALL(IF("Yes"='Cheater Sheet'!$BM$11:$BM$51, ROW('Cheater Sheet'!$BM$11:$BM$51)-10,""), ROW()-4)),""))</f>
        <v/>
      </c>
      <c r="N21" s="292" t="str" cm="1">
        <f t="array" ref="N21">IF(IFERROR(INDEX('Cheater Sheet'!M11:M51, SMALL(IF("Yes"='Cheater Sheet'!$BM$11:$BM$51, ROW('Cheater Sheet'!$BM$11:$BM$51)-10,""), ROW()-4)),"")="","",IFERROR(INDEX('Cheater Sheet'!M11:M51, SMALL(IF("Yes"='Cheater Sheet'!$BM$11:$BM$51, ROW('Cheater Sheet'!$BM$11:$BM$51)-10,""), ROW()-4)),""))</f>
        <v/>
      </c>
      <c r="O21" s="689" t="str" cm="1">
        <f t="array" ref="O21">IF(IFERROR(INDEX('Cheater Sheet'!N11:N51, SMALL(IF("Yes"='Cheater Sheet'!$BM$11:$BM$51, ROW('Cheater Sheet'!$BM$11:$BM$51)-10,""), ROW()-4)),"")="","",IFERROR(INDEX('Cheater Sheet'!N11:N51, SMALL(IF("Yes"='Cheater Sheet'!$BM$11:$BM$51, ROW('Cheater Sheet'!$BM$11:$BM$51)-10,""), ROW()-4)),""))</f>
        <v/>
      </c>
      <c r="P21" s="292" t="str" cm="1">
        <f t="array" ref="P21">IF(IFERROR(INDEX('Cheater Sheet'!O11:O51, SMALL(IF("Yes"='Cheater Sheet'!$BM$11:$BM$51, ROW('Cheater Sheet'!$BM$11:$BM$51)-10,""), ROW()-4)),"")="","",IFERROR(INDEX('Cheater Sheet'!O11:O51, SMALL(IF("Yes"='Cheater Sheet'!$BM$11:$BM$51, ROW('Cheater Sheet'!$BM$11:$BM$51)-10,""), ROW()-4)),""))</f>
        <v/>
      </c>
      <c r="Q21" s="689" t="str" cm="1">
        <f t="array" ref="Q21">IF(IFERROR(INDEX('Cheater Sheet'!P11:P51, SMALL(IF("Yes"='Cheater Sheet'!$BM$11:$BM$51, ROW('Cheater Sheet'!$BM$11:$BM$51)-10,""), ROW()-4)),"")="","",IFERROR(INDEX('Cheater Sheet'!P11:P51, SMALL(IF("Yes"='Cheater Sheet'!$BM$11:$BM$51, ROW('Cheater Sheet'!$BM$11:$BM$51)-10,""), ROW()-4)),""))</f>
        <v/>
      </c>
      <c r="R21" s="292" t="str" cm="1">
        <f t="array" ref="R21">IF(IFERROR(INDEX('Cheater Sheet'!Q11:Q51, SMALL(IF("Yes"='Cheater Sheet'!$BM$11:$BM$51, ROW('Cheater Sheet'!$BM$11:$BM$51)-10,""), ROW()-4)),"")="","",IFERROR(INDEX('Cheater Sheet'!Q11:Q51, SMALL(IF("Yes"='Cheater Sheet'!$BM$11:$BM$51, ROW('Cheater Sheet'!$BM$11:$BM$51)-10,""), ROW()-4)),""))</f>
        <v/>
      </c>
      <c r="S21" s="689" t="str" cm="1">
        <f t="array" ref="S21">IF(IFERROR(INDEX('Cheater Sheet'!R11:R51, SMALL(IF("Yes"='Cheater Sheet'!$BM$11:$BM$51, ROW('Cheater Sheet'!$BM$11:$BM$51)-10,""), ROW()-4)),"")="","",IFERROR(INDEX('Cheater Sheet'!R11:R51, SMALL(IF("Yes"='Cheater Sheet'!$BM$11:$BM$51, ROW('Cheater Sheet'!$BM$11:$BM$51)-10,""), ROW()-4)),""))</f>
        <v/>
      </c>
      <c r="T21" s="292" t="str" cm="1">
        <f t="array" ref="T21">IF(IFERROR(INDEX('Cheater Sheet'!S11:S51, SMALL(IF("Yes"='Cheater Sheet'!$BM$11:$BM$51, ROW('Cheater Sheet'!$BM$11:$BM$51)-10,""), ROW()-4)),"")="","",IFERROR(INDEX('Cheater Sheet'!S11:S51, SMALL(IF("Yes"='Cheater Sheet'!$BM$11:$BM$51, ROW('Cheater Sheet'!$BM$11:$BM$51)-10,""), ROW()-4)),""))</f>
        <v/>
      </c>
      <c r="U21" s="689" t="str" cm="1">
        <f t="array" ref="U21">IF(IFERROR(INDEX('Cheater Sheet'!T11:T51, SMALL(IF("Yes"='Cheater Sheet'!$BM$11:$BM$51, ROW('Cheater Sheet'!$BM$11:$BM$51)-10,""), ROW()-4)),"")="","",IFERROR(INDEX('Cheater Sheet'!T11:T51, SMALL(IF("Yes"='Cheater Sheet'!$BM$11:$BM$51, ROW('Cheater Sheet'!$BM$11:$BM$51)-10,""), ROW()-4)),""))</f>
        <v/>
      </c>
      <c r="V21" s="292" t="str" cm="1">
        <f t="array" ref="V21">IF(IFERROR(INDEX('Cheater Sheet'!U11:U51, SMALL(IF("Yes"='Cheater Sheet'!$BM$11:$BM$51, ROW('Cheater Sheet'!$BM$11:$BM$51)-10,""), ROW()-4)),"")="","",IFERROR(INDEX('Cheater Sheet'!U11:U51, SMALL(IF("Yes"='Cheater Sheet'!$BM$11:$BM$51, ROW('Cheater Sheet'!$BM$11:$BM$51)-10,""), ROW()-4)),""))</f>
        <v/>
      </c>
      <c r="W21" s="689" t="str" cm="1">
        <f t="array" ref="W21">IF(IFERROR(INDEX('Cheater Sheet'!V11:V51, SMALL(IF("Yes"='Cheater Sheet'!$BM$11:$BM$51, ROW('Cheater Sheet'!$BM$11:$BM$51)-10,""), ROW()-4)),"")="","",IFERROR(INDEX('Cheater Sheet'!V11:V51, SMALL(IF("Yes"='Cheater Sheet'!$BM$11:$BM$51, ROW('Cheater Sheet'!$BM$11:$BM$51)-10,""), ROW()-4)),""))</f>
        <v/>
      </c>
      <c r="X21" s="292" t="str" cm="1">
        <f t="array" ref="X21">IF(IFERROR(INDEX('Cheater Sheet'!W11:W51, SMALL(IF("Yes"='Cheater Sheet'!$BM$11:$BM$51, ROW('Cheater Sheet'!$BM$11:$BM$51)-10,""), ROW()-4)),"")="","",IFERROR(INDEX('Cheater Sheet'!W11:W51, SMALL(IF("Yes"='Cheater Sheet'!$BM$11:$BM$51, ROW('Cheater Sheet'!$BM$11:$BM$51)-10,""), ROW()-4)),""))</f>
        <v/>
      </c>
      <c r="Y21" s="689" t="str" cm="1">
        <f t="array" ref="Y21">IF(IFERROR(INDEX('Cheater Sheet'!X11:X51, SMALL(IF("Yes"='Cheater Sheet'!$BM$11:$BM$51, ROW('Cheater Sheet'!$BM$11:$BM$51)-10,""), ROW()-4)),"")="","",IFERROR(INDEX('Cheater Sheet'!X11:X51, SMALL(IF("Yes"='Cheater Sheet'!$BM$11:$BM$51, ROW('Cheater Sheet'!$BM$11:$BM$51)-10,""), ROW()-4)),""))</f>
        <v/>
      </c>
      <c r="Z21" s="292" t="str" cm="1">
        <f t="array" ref="Z21">IF(IFERROR(INDEX('Cheater Sheet'!Y11:Y51, SMALL(IF("Yes"='Cheater Sheet'!$BM$11:$BM$51, ROW('Cheater Sheet'!$BM$11:$BM$51)-10,""), ROW()-4)),"")="","",IFERROR(INDEX('Cheater Sheet'!Y11:Y51, SMALL(IF("Yes"='Cheater Sheet'!$BM$11:$BM$51, ROW('Cheater Sheet'!$BM$11:$BM$51)-10,""), ROW()-4)),""))</f>
        <v/>
      </c>
      <c r="AA21" s="689" t="str" cm="1">
        <f t="array" ref="AA21">IF(IFERROR(INDEX('Cheater Sheet'!Z11:Z51, SMALL(IF("Yes"='Cheater Sheet'!$BM$11:$BM$51, ROW('Cheater Sheet'!$BM$11:$BM$51)-10,""), ROW()-4)),"")="","",IFERROR(INDEX('Cheater Sheet'!Z11:Z51, SMALL(IF("Yes"='Cheater Sheet'!$BM$11:$BM$51, ROW('Cheater Sheet'!$BM$11:$BM$51)-10,""), ROW()-4)),""))</f>
        <v/>
      </c>
      <c r="AB21" s="292" t="str" cm="1">
        <f t="array" ref="AB21">IF(IFERROR(INDEX('Cheater Sheet'!AA11:AA51, SMALL(IF("Yes"='Cheater Sheet'!$BM$11:$BM$51, ROW('Cheater Sheet'!$BM$11:$BM$51)-10,""), ROW()-4)),"")="","",IFERROR(INDEX('Cheater Sheet'!AA11:AA51, SMALL(IF("Yes"='Cheater Sheet'!$BM$11:$BM$51, ROW('Cheater Sheet'!$BM$11:$BM$51)-10,""), ROW()-4)),""))</f>
        <v/>
      </c>
      <c r="AC21" s="689" t="str" cm="1">
        <f t="array" ref="AC21">IF(IFERROR(INDEX('Cheater Sheet'!AB11:AB51, SMALL(IF("Yes"='Cheater Sheet'!$BM$11:$BM$51, ROW('Cheater Sheet'!$BM$11:$BM$51)-10,""), ROW()-4)),"")="","",IFERROR(INDEX('Cheater Sheet'!AB11:AB51, SMALL(IF("Yes"='Cheater Sheet'!$BM$11:$BM$51, ROW('Cheater Sheet'!$BM$11:$BM$51)-10,""), ROW()-4)),""))</f>
        <v/>
      </c>
      <c r="AD21" s="292" t="str" cm="1">
        <f t="array" ref="AD21">IF(IFERROR(INDEX('Cheater Sheet'!AC11:AC51, SMALL(IF("Yes"='Cheater Sheet'!$BM$11:$BM$51, ROW('Cheater Sheet'!$BM$11:$BM$51)-10,""), ROW()-4)),"")="","",IFERROR(INDEX('Cheater Sheet'!AC11:AC51, SMALL(IF("Yes"='Cheater Sheet'!$BM$11:$BM$51, ROW('Cheater Sheet'!$BM$11:$BM$51)-10,""), ROW()-4)),""))</f>
        <v/>
      </c>
      <c r="AE21" s="689" t="str" cm="1">
        <f t="array" ref="AE21">IF(IFERROR(INDEX('Cheater Sheet'!AD11:AD51, SMALL(IF("Yes"='Cheater Sheet'!$BM$11:$BM$51, ROW('Cheater Sheet'!$BM$11:$BM$51)-10,""), ROW()-4)),"")="","",IFERROR(INDEX('Cheater Sheet'!AD11:AD51, SMALL(IF("Yes"='Cheater Sheet'!$BM$11:$BM$51, ROW('Cheater Sheet'!$BM$11:$BM$51)-10,""), ROW()-4)),""))</f>
        <v/>
      </c>
      <c r="AF21" s="292" t="str" cm="1">
        <f t="array" ref="AF21">IF(IFERROR(INDEX('Cheater Sheet'!AE11:AE51, SMALL(IF("Yes"='Cheater Sheet'!$BM$11:$BM$51, ROW('Cheater Sheet'!$BM$11:$BM$51)-10,""), ROW()-4)),"")="","",IFERROR(INDEX('Cheater Sheet'!AE11:AE51, SMALL(IF("Yes"='Cheater Sheet'!$BM$11:$BM$51, ROW('Cheater Sheet'!$BM$11:$BM$51)-10,""), ROW()-4)),""))</f>
        <v/>
      </c>
      <c r="AG21" s="689" t="str" cm="1">
        <f t="array" ref="AG21">IF(IFERROR(INDEX('Cheater Sheet'!AF11:AF51, SMALL(IF("Yes"='Cheater Sheet'!$BM$11:$BM$51, ROW('Cheater Sheet'!$BM$11:$BM$51)-10,""), ROW()-4)),"")="","",IFERROR(INDEX('Cheater Sheet'!AF11:AF51, SMALL(IF("Yes"='Cheater Sheet'!$BM$11:$BM$51, ROW('Cheater Sheet'!$BM$11:$BM$51)-10,""), ROW()-4)),""))</f>
        <v/>
      </c>
      <c r="AH21" s="292" t="str" cm="1">
        <f t="array" ref="AH21">IF(IFERROR(INDEX('Cheater Sheet'!AG11:AG51, SMALL(IF("Yes"='Cheater Sheet'!$BM$11:$BM$51, ROW('Cheater Sheet'!$BM$11:$BM$51)-10,""), ROW()-4)),"")="","",IFERROR(INDEX('Cheater Sheet'!AG11:AG51, SMALL(IF("Yes"='Cheater Sheet'!$BM$11:$BM$51, ROW('Cheater Sheet'!$BM$11:$BM$51)-10,""), ROW()-4)),""))</f>
        <v/>
      </c>
      <c r="AI21" s="689" t="str" cm="1">
        <f t="array" ref="AI21">IF(IFERROR(INDEX('Cheater Sheet'!AH11:AH51, SMALL(IF("Yes"='Cheater Sheet'!$BM$11:$BM$51, ROW('Cheater Sheet'!$BM$11:$BM$51)-10,""), ROW()-4)),"")="","",IFERROR(INDEX('Cheater Sheet'!AH11:AH51, SMALL(IF("Yes"='Cheater Sheet'!$BM$11:$BM$51, ROW('Cheater Sheet'!$BM$11:$BM$51)-10,""), ROW()-4)),""))</f>
        <v/>
      </c>
      <c r="AJ21" s="292" t="str" cm="1">
        <f t="array" ref="AJ21">IF(IFERROR(INDEX('Cheater Sheet'!AI11:AI51, SMALL(IF("Yes"='Cheater Sheet'!$BM$11:$BM$51, ROW('Cheater Sheet'!$BM$11:$BM$51)-10,""), ROW()-4)),"")="","",IFERROR(INDEX('Cheater Sheet'!AI11:AI51, SMALL(IF("Yes"='Cheater Sheet'!$BM$11:$BM$51, ROW('Cheater Sheet'!$BM$11:$BM$51)-10,""), ROW()-4)),""))</f>
        <v/>
      </c>
      <c r="AK21" s="689" t="str" cm="1">
        <f t="array" ref="AK21">IF(IFERROR(INDEX('Cheater Sheet'!AJ11:AJ51, SMALL(IF("Yes"='Cheater Sheet'!$BM$11:$BM$51, ROW('Cheater Sheet'!$BM$11:$BM$51)-10,""), ROW()-4)),"")="","",IFERROR(INDEX('Cheater Sheet'!AJ11:AJ51, SMALL(IF("Yes"='Cheater Sheet'!$BM$11:$BM$51, ROW('Cheater Sheet'!$BM$11:$BM$51)-10,""), ROW()-4)),""))</f>
        <v/>
      </c>
      <c r="AL21" s="292" t="str" cm="1">
        <f t="array" ref="AL21">IF(IFERROR(INDEX('Cheater Sheet'!AK11:AK51, SMALL(IF("Yes"='Cheater Sheet'!$BM$11:$BM$51, ROW('Cheater Sheet'!$BM$11:$BM$51)-10,""), ROW()-4)),"")="","",IFERROR(INDEX('Cheater Sheet'!AK11:AK51, SMALL(IF("Yes"='Cheater Sheet'!$BM$11:$BM$51, ROW('Cheater Sheet'!$BM$11:$BM$51)-10,""), ROW()-4)),""))</f>
        <v/>
      </c>
      <c r="AM21" s="689" t="str" cm="1">
        <f t="array" ref="AM21">IF(IFERROR(INDEX('Cheater Sheet'!AL11:AL51, SMALL(IF("Yes"='Cheater Sheet'!$BM$11:$BM$51, ROW('Cheater Sheet'!$BM$11:$BM$51)-10,""), ROW()-4)),"")="","",IFERROR(INDEX('Cheater Sheet'!AL11:AL51, SMALL(IF("Yes"='Cheater Sheet'!$BM$11:$BM$51, ROW('Cheater Sheet'!$BM$11:$BM$51)-10,""), ROW()-4)),""))</f>
        <v/>
      </c>
      <c r="AN21" s="292" t="str" cm="1">
        <f t="array" ref="AN21">IF(IFERROR(INDEX('Cheater Sheet'!AM11:AM51, SMALL(IF("Yes"='Cheater Sheet'!$BM$11:$BM$51, ROW('Cheater Sheet'!$BM$11:$BM$51)-10,""), ROW()-4)),"")="","",IFERROR(INDEX('Cheater Sheet'!AM11:AM51, SMALL(IF("Yes"='Cheater Sheet'!$BM$11:$BM$51, ROW('Cheater Sheet'!$BM$11:$BM$51)-10,""), ROW()-4)),""))</f>
        <v/>
      </c>
      <c r="AO21" s="689" t="str" cm="1">
        <f t="array" ref="AO21">IF(IFERROR(INDEX('Cheater Sheet'!AN11:AN51, SMALL(IF("Yes"='Cheater Sheet'!$BM$11:$BM$51, ROW('Cheater Sheet'!$BM$11:$BM$51)-10,""), ROW()-4)),"")="","",IFERROR(INDEX('Cheater Sheet'!AN11:AN51, SMALL(IF("Yes"='Cheater Sheet'!$BM$11:$BM$51, ROW('Cheater Sheet'!$BM$11:$BM$51)-10,""), ROW()-4)),""))</f>
        <v/>
      </c>
      <c r="AP21" s="292" t="str" cm="1">
        <f t="array" ref="AP21">IF(IFERROR(INDEX('Cheater Sheet'!AO11:AO51, SMALL(IF("Yes"='Cheater Sheet'!$BM$11:$BM$51, ROW('Cheater Sheet'!$BM$11:$BM$51)-10,""), ROW()-4)),"")="","",IFERROR(INDEX('Cheater Sheet'!AO11:AO51, SMALL(IF("Yes"='Cheater Sheet'!$BM$11:$BM$51, ROW('Cheater Sheet'!$BM$11:$BM$51)-10,""), ROW()-4)),""))</f>
        <v/>
      </c>
      <c r="AQ21" s="689" t="str" cm="1">
        <f t="array" ref="AQ21">IF(IFERROR(INDEX('Cheater Sheet'!AP11:AP51, SMALL(IF("Yes"='Cheater Sheet'!$BM$11:$BM$51, ROW('Cheater Sheet'!$BM$11:$BM$51)-10,""), ROW()-4)),"")="","",IFERROR(INDEX('Cheater Sheet'!AP11:AP51, SMALL(IF("Yes"='Cheater Sheet'!$BM$11:$BM$51, ROW('Cheater Sheet'!$BM$11:$BM$51)-10,""), ROW()-4)),""))</f>
        <v/>
      </c>
      <c r="AR21" s="292" t="str" cm="1">
        <f t="array" ref="AR21">IF(IFERROR(INDEX('Cheater Sheet'!AQ11:AQ51, SMALL(IF("Yes"='Cheater Sheet'!$BM$11:$BM$51, ROW('Cheater Sheet'!$BM$11:$BM$51)-10,""), ROW()-4)),"")="","",IFERROR(INDEX('Cheater Sheet'!AQ11:AQ51, SMALL(IF("Yes"='Cheater Sheet'!$BM$11:$BM$51, ROW('Cheater Sheet'!$BM$11:$BM$51)-10,""), ROW()-4)),""))</f>
        <v/>
      </c>
      <c r="AS21" s="689" t="str" cm="1">
        <f t="array" ref="AS21">IF(IFERROR(INDEX('Cheater Sheet'!AR11:AR51, SMALL(IF("Yes"='Cheater Sheet'!$BM$11:$BM$51, ROW('Cheater Sheet'!$BM$11:$BM$51)-10,""), ROW()-4)),"")="","",IFERROR(INDEX('Cheater Sheet'!AR11:AR51, SMALL(IF("Yes"='Cheater Sheet'!$BM$11:$BM$51, ROW('Cheater Sheet'!$BM$11:$BM$51)-10,""), ROW()-4)),""))</f>
        <v/>
      </c>
      <c r="AT21" s="292" t="str" cm="1">
        <f t="array" ref="AT21">IF(IFERROR(INDEX('Cheater Sheet'!AS11:AS51, SMALL(IF("Yes"='Cheater Sheet'!$BM$11:$BM$51, ROW('Cheater Sheet'!$BM$11:$BM$51)-10,""), ROW()-4)),"")="","",IFERROR(INDEX('Cheater Sheet'!AS11:AS51, SMALL(IF("Yes"='Cheater Sheet'!$BM$11:$BM$51, ROW('Cheater Sheet'!$BM$11:$BM$51)-10,""), ROW()-4)),""))</f>
        <v/>
      </c>
      <c r="AU21" s="689" t="str" cm="1">
        <f t="array" ref="AU21">IF(IFERROR(INDEX('Cheater Sheet'!AT11:AT51, SMALL(IF("Yes"='Cheater Sheet'!$BM$11:$BM$51, ROW('Cheater Sheet'!$BM$11:$BM$51)-10,""), ROW()-4)),"")="","",IFERROR(INDEX('Cheater Sheet'!AT11:AT51, SMALL(IF("Yes"='Cheater Sheet'!$BM$11:$BM$51, ROW('Cheater Sheet'!$BM$11:$BM$51)-10,""), ROW()-4)),""))</f>
        <v/>
      </c>
      <c r="AV21" s="292" t="str" cm="1">
        <f t="array" ref="AV21">IF(IFERROR(INDEX('Cheater Sheet'!AU11:AU51, SMALL(IF("Yes"='Cheater Sheet'!$BM$11:$BM$51, ROW('Cheater Sheet'!$BM$11:$BM$51)-10,""), ROW()-4)),"")="","",IFERROR(INDEX('Cheater Sheet'!AU11:AU51, SMALL(IF("Yes"='Cheater Sheet'!$BM$11:$BM$51, ROW('Cheater Sheet'!$BM$11:$BM$51)-10,""), ROW()-4)),""))</f>
        <v/>
      </c>
      <c r="AW21" s="689" t="str" cm="1">
        <f t="array" ref="AW21">IF(IFERROR(INDEX('Cheater Sheet'!AV11:AV51, SMALL(IF("Yes"='Cheater Sheet'!$BM$11:$BM$51, ROW('Cheater Sheet'!$BM$11:$BM$51)-10,""), ROW()-4)),"")="","",IFERROR(INDEX('Cheater Sheet'!AV11:AV51, SMALL(IF("Yes"='Cheater Sheet'!$BM$11:$BM$51, ROW('Cheater Sheet'!$BM$11:$BM$51)-10,""), ROW()-4)),""))</f>
        <v/>
      </c>
      <c r="AX21" s="292" t="str" cm="1">
        <f t="array" ref="AX21">IF(IFERROR(INDEX('Cheater Sheet'!AW11:AW51, SMALL(IF("Yes"='Cheater Sheet'!$BM$11:$BM$51, ROW('Cheater Sheet'!$BM$11:$BM$51)-10,""), ROW()-4)),"")="","",IFERROR(INDEX('Cheater Sheet'!AW11:AW51, SMALL(IF("Yes"='Cheater Sheet'!$BM$11:$BM$51, ROW('Cheater Sheet'!$BM$11:$BM$51)-10,""), ROW()-4)),""))</f>
        <v/>
      </c>
      <c r="AY21" s="689" t="str" cm="1">
        <f t="array" ref="AY21">IF(IFERROR(INDEX('Cheater Sheet'!AX11:AX51, SMALL(IF("Yes"='Cheater Sheet'!$BM$11:$BM$51, ROW('Cheater Sheet'!$BM$11:$BM$51)-10,""), ROW()-4)),"")="","",IFERROR(INDEX('Cheater Sheet'!AX11:AX51, SMALL(IF("Yes"='Cheater Sheet'!$BM$11:$BM$51, ROW('Cheater Sheet'!$BM$11:$BM$51)-10,""), ROW()-4)),""))</f>
        <v/>
      </c>
      <c r="AZ21" s="292" t="str" cm="1">
        <f t="array" ref="AZ21">IF(IFERROR(INDEX('Cheater Sheet'!AY11:AY51, SMALL(IF("Yes"='Cheater Sheet'!$BM$11:$BM$51, ROW('Cheater Sheet'!$BM$11:$BM$51)-10,""), ROW()-4)),"")="","",IFERROR(INDEX('Cheater Sheet'!AY11:AY51, SMALL(IF("Yes"='Cheater Sheet'!$BM$11:$BM$51, ROW('Cheater Sheet'!$BM$11:$BM$51)-10,""), ROW()-4)),""))</f>
        <v/>
      </c>
      <c r="BA21" s="689" t="str" cm="1">
        <f t="array" ref="BA21">IF(IFERROR(INDEX('Cheater Sheet'!AZ11:AZ51, SMALL(IF("Yes"='Cheater Sheet'!$BM$11:$BM$51, ROW('Cheater Sheet'!$BM$11:$BM$51)-10,""), ROW()-4)),"")="","",IFERROR(INDEX('Cheater Sheet'!AZ11:AZ51, SMALL(IF("Yes"='Cheater Sheet'!$BM$11:$BM$51, ROW('Cheater Sheet'!$BM$11:$BM$51)-10,""), ROW()-4)),""))</f>
        <v/>
      </c>
      <c r="BB21" s="292" t="str" cm="1">
        <f t="array" ref="BB21">IF(IFERROR(INDEX('Cheater Sheet'!BA11:BA51, SMALL(IF("Yes"='Cheater Sheet'!$BM$11:$BM$51, ROW('Cheater Sheet'!$BM$11:$BM$51)-10,""), ROW()-4)),"")="","",IFERROR(INDEX('Cheater Sheet'!BA11:BA51, SMALL(IF("Yes"='Cheater Sheet'!$BM$11:$BM$51, ROW('Cheater Sheet'!$BM$11:$BM$51)-10,""), ROW()-4)),""))</f>
        <v/>
      </c>
      <c r="BC21" s="689" t="str" cm="1">
        <f t="array" ref="BC21">IF(IFERROR(INDEX('Cheater Sheet'!BB11:BB51, SMALL(IF("Yes"='Cheater Sheet'!$BM$11:$BM$51, ROW('Cheater Sheet'!$BM$11:$BM$51)-10,""), ROW()-4)),"")="","",IFERROR(INDEX('Cheater Sheet'!BB11:BB51, SMALL(IF("Yes"='Cheater Sheet'!$BM$11:$BM$51, ROW('Cheater Sheet'!$BM$11:$BM$51)-10,""), ROW()-4)),""))</f>
        <v/>
      </c>
      <c r="BD21" s="292" t="str" cm="1">
        <f t="array" ref="BD21">IF(IFERROR(INDEX('Cheater Sheet'!BC11:BC51, SMALL(IF("Yes"='Cheater Sheet'!$BM$11:$BM$51, ROW('Cheater Sheet'!$BM$11:$BM$51)-10,""), ROW()-4)),"")="","",IFERROR(INDEX('Cheater Sheet'!BC11:BC51, SMALL(IF("Yes"='Cheater Sheet'!$BM$11:$BM$51, ROW('Cheater Sheet'!$BM$11:$BM$51)-10,""), ROW()-4)),""))</f>
        <v/>
      </c>
      <c r="BE21" s="689" t="str" cm="1">
        <f t="array" ref="BE21">IF(IFERROR(INDEX('Cheater Sheet'!BD11:BD51, SMALL(IF("Yes"='Cheater Sheet'!$BM$11:$BM$51, ROW('Cheater Sheet'!$BM$11:$BM$51)-10,""), ROW()-4)),"")="","",IFERROR(INDEX('Cheater Sheet'!BD11:BD51, SMALL(IF("Yes"='Cheater Sheet'!$BM$11:$BM$51, ROW('Cheater Sheet'!$BM$11:$BM$51)-10,""), ROW()-4)),""))</f>
        <v/>
      </c>
      <c r="BF21" s="292" t="str" cm="1">
        <f t="array" ref="BF21">IF(IFERROR(INDEX('Cheater Sheet'!BE11:BE51, SMALL(IF("Yes"='Cheater Sheet'!$BM$11:$BM$51, ROW('Cheater Sheet'!$BM$11:$BM$51)-10,""), ROW()-4)),"")="","",IFERROR(INDEX('Cheater Sheet'!BE11:BE51, SMALL(IF("Yes"='Cheater Sheet'!$BM$11:$BM$51, ROW('Cheater Sheet'!$BM$11:$BM$51)-10,""), ROW()-4)),""))</f>
        <v/>
      </c>
      <c r="BG21" s="689" t="str" cm="1">
        <f t="array" ref="BG21">IF(IFERROR(INDEX('Cheater Sheet'!BF11:BF51, SMALL(IF("Yes"='Cheater Sheet'!$BM$11:$BM$51, ROW('Cheater Sheet'!$BM$11:$BM$51)-10,""), ROW()-4)),"")="","",IFERROR(INDEX('Cheater Sheet'!BF11:BF51, SMALL(IF("Yes"='Cheater Sheet'!$BM$11:$BM$51, ROW('Cheater Sheet'!$BM$11:$BM$51)-10,""), ROW()-4)),""))</f>
        <v/>
      </c>
      <c r="BH21" s="292" t="str" cm="1">
        <f t="array" ref="BH21">IF(IFERROR(INDEX('Cheater Sheet'!BG11:BG51, SMALL(IF("Yes"='Cheater Sheet'!$BM$11:$BM$51, ROW('Cheater Sheet'!$BM$11:$BM$51)-10,""), ROW()-4)),"")="","",IFERROR(INDEX('Cheater Sheet'!BG11:BG51, SMALL(IF("Yes"='Cheater Sheet'!$BM$11:$BM$51, ROW('Cheater Sheet'!$BM$11:$BM$51)-10,""), ROW()-4)),""))</f>
        <v/>
      </c>
      <c r="BI21" s="689" t="str" cm="1">
        <f t="array" ref="BI21">IF(IFERROR(INDEX('Cheater Sheet'!BH11:BH51, SMALL(IF("Yes"='Cheater Sheet'!$BM$11:$BM$51, ROW('Cheater Sheet'!$BM$11:$BM$51)-10,""), ROW()-4)),"")="","",IFERROR(INDEX('Cheater Sheet'!BH11:BH51, SMALL(IF("Yes"='Cheater Sheet'!$BM$11:$BM$51, ROW('Cheater Sheet'!$BM$11:$BM$51)-10,""), ROW()-4)),""))</f>
        <v/>
      </c>
      <c r="BJ21" s="292" t="str" cm="1">
        <f t="array" ref="BJ21">IF(IFERROR(INDEX('Cheater Sheet'!BI11:BI51, SMALL(IF("Yes"='Cheater Sheet'!$BM$11:$BM$51, ROW('Cheater Sheet'!$BM$11:$BM$51)-10,""), ROW()-4)),"")="","",IFERROR(INDEX('Cheater Sheet'!BI11:BI51, SMALL(IF("Yes"='Cheater Sheet'!$BM$11:$BM$51, ROW('Cheater Sheet'!$BM$11:$BM$51)-10,""), ROW()-4)),""))</f>
        <v/>
      </c>
      <c r="BK21" s="689" t="str" cm="1">
        <f t="array" ref="BK21">IF(IFERROR(INDEX('Cheater Sheet'!BJ11:BJ51, SMALL(IF("Yes"='Cheater Sheet'!$BM$11:$BM$51, ROW('Cheater Sheet'!$BM$11:$BM$51)-10,""), ROW()-4)),"")="","",IFERROR(INDEX('Cheater Sheet'!BJ11:BJ51, SMALL(IF("Yes"='Cheater Sheet'!$BM$11:$BM$51, ROW('Cheater Sheet'!$BM$11:$BM$51)-10,""), ROW()-4)),""))</f>
        <v/>
      </c>
      <c r="BL21" s="101"/>
    </row>
    <row r="22" spans="1:64" x14ac:dyDescent="0.2">
      <c r="A22" s="765">
        <f t="shared" si="0"/>
        <v>0</v>
      </c>
      <c r="C22" s="143" t="str" cm="1">
        <f t="array" ref="C22">IFERROR(INDEX('Cheater Sheet'!$B$11:$B$51, SMALL(IF("Yes"='Cheater Sheet'!$BM$11:$BM$51, ROW('Cheater Sheet'!$BM$11:$BM$51)-10,""), ROW()-4)),"")</f>
        <v/>
      </c>
      <c r="D22" s="292" t="str" cm="1">
        <f t="array" ref="D22">IF(IFERROR(INDEX('Cheater Sheet'!C11:C51, SMALL(IF("Yes"='Cheater Sheet'!$BM$11:$BM$51, ROW('Cheater Sheet'!$BM$11:$BM$51)-10,""), ROW()-4)),"")="","",IFERROR(INDEX('Cheater Sheet'!C11:C51, SMALL(IF("Yes"='Cheater Sheet'!$BM$11:$BM$51, ROW('Cheater Sheet'!$BM$11:$BM$51)-10,""), ROW()-4)),""))</f>
        <v/>
      </c>
      <c r="E22" s="689" t="str" cm="1">
        <f t="array" ref="E22">IF(IFERROR(INDEX('Cheater Sheet'!D11:D51, SMALL(IF("Yes"='Cheater Sheet'!$BM$11:$BM$51, ROW('Cheater Sheet'!$BM$11:$BM$51)-10,""), ROW()-4)),"")="","",IFERROR(INDEX('Cheater Sheet'!D11:D51, SMALL(IF("Yes"='Cheater Sheet'!$BM$11:$BM$51, ROW('Cheater Sheet'!$BM$11:$BM$51)-10,""), ROW()-4)),""))</f>
        <v/>
      </c>
      <c r="F22" s="292" t="str" cm="1">
        <f t="array" ref="F22">IF(IFERROR(INDEX('Cheater Sheet'!E11:E51, SMALL(IF("Yes"='Cheater Sheet'!$BM$11:$BM$51, ROW('Cheater Sheet'!$BM$11:$BM$51)-10,""), ROW()-4)),"")="","",IFERROR(INDEX('Cheater Sheet'!E11:E51, SMALL(IF("Yes"='Cheater Sheet'!$BM$11:$BM$51, ROW('Cheater Sheet'!$BM$11:$BM$51)-10,""), ROW()-4)),""))</f>
        <v/>
      </c>
      <c r="G22" s="689" t="str" cm="1">
        <f t="array" ref="G22">IF(IFERROR(INDEX('Cheater Sheet'!F11:F51, SMALL(IF("Yes"='Cheater Sheet'!$BM$11:$BM$51, ROW('Cheater Sheet'!$BM$11:$BM$51)-10,""), ROW()-4)),"")="","",IFERROR(INDEX('Cheater Sheet'!F11:F51, SMALL(IF("Yes"='Cheater Sheet'!$BM$11:$BM$51, ROW('Cheater Sheet'!$BM$11:$BM$51)-10,""), ROW()-4)),""))</f>
        <v/>
      </c>
      <c r="H22" s="292" t="str" cm="1">
        <f t="array" ref="H22">IF(IFERROR(INDEX('Cheater Sheet'!G11:G51, SMALL(IF("Yes"='Cheater Sheet'!$BM$11:$BM$51, ROW('Cheater Sheet'!$BM$11:$BM$51)-10,""), ROW()-4)),"")="","",IFERROR(INDEX('Cheater Sheet'!G11:G51, SMALL(IF("Yes"='Cheater Sheet'!$BM$11:$BM$51, ROW('Cheater Sheet'!$BM$11:$BM$51)-10,""), ROW()-4)),""))</f>
        <v/>
      </c>
      <c r="I22" s="689" t="str" cm="1">
        <f t="array" ref="I22">IF(IFERROR(INDEX('Cheater Sheet'!H11:H51, SMALL(IF("Yes"='Cheater Sheet'!$BM$11:$BM$51, ROW('Cheater Sheet'!$BM$11:$BM$51)-10,""), ROW()-4)),"")="","",IFERROR(INDEX('Cheater Sheet'!H11:H51, SMALL(IF("Yes"='Cheater Sheet'!$BM$11:$BM$51, ROW('Cheater Sheet'!$BM$11:$BM$51)-10,""), ROW()-4)),""))</f>
        <v/>
      </c>
      <c r="J22" s="292" t="str" cm="1">
        <f t="array" ref="J22">IF(IFERROR(INDEX('Cheater Sheet'!I11:I51, SMALL(IF("Yes"='Cheater Sheet'!$BM$11:$BM$51, ROW('Cheater Sheet'!$BM$11:$BM$51)-10,""), ROW()-4)),"")="","",IFERROR(INDEX('Cheater Sheet'!I11:I51, SMALL(IF("Yes"='Cheater Sheet'!$BM$11:$BM$51, ROW('Cheater Sheet'!$BM$11:$BM$51)-10,""), ROW()-4)),""))</f>
        <v/>
      </c>
      <c r="K22" s="689" t="str" cm="1">
        <f t="array" ref="K22">IF(IFERROR(INDEX('Cheater Sheet'!J11:J51, SMALL(IF("Yes"='Cheater Sheet'!$BM$11:$BM$51, ROW('Cheater Sheet'!$BM$11:$BM$51)-10,""), ROW()-4)),"")="","",IFERROR(INDEX('Cheater Sheet'!J11:J51, SMALL(IF("Yes"='Cheater Sheet'!$BM$11:$BM$51, ROW('Cheater Sheet'!$BM$11:$BM$51)-10,""), ROW()-4)),""))</f>
        <v/>
      </c>
      <c r="L22" s="292" t="str" cm="1">
        <f t="array" ref="L22">IF(IFERROR(INDEX('Cheater Sheet'!K11:K51, SMALL(IF("Yes"='Cheater Sheet'!$BM$11:$BM$51, ROW('Cheater Sheet'!$BM$11:$BM$51)-10,""), ROW()-4)),"")="","",IFERROR(INDEX('Cheater Sheet'!K11:K51, SMALL(IF("Yes"='Cheater Sheet'!$BM$11:$BM$51, ROW('Cheater Sheet'!$BM$11:$BM$51)-10,""), ROW()-4)),""))</f>
        <v/>
      </c>
      <c r="M22" s="689" t="str" cm="1">
        <f t="array" ref="M22">IF(IFERROR(INDEX('Cheater Sheet'!L11:L51, SMALL(IF("Yes"='Cheater Sheet'!$BM$11:$BM$51, ROW('Cheater Sheet'!$BM$11:$BM$51)-10,""), ROW()-4)),"")="","",IFERROR(INDEX('Cheater Sheet'!L11:L51, SMALL(IF("Yes"='Cheater Sheet'!$BM$11:$BM$51, ROW('Cheater Sheet'!$BM$11:$BM$51)-10,""), ROW()-4)),""))</f>
        <v/>
      </c>
      <c r="N22" s="292" t="str" cm="1">
        <f t="array" ref="N22">IF(IFERROR(INDEX('Cheater Sheet'!M11:M51, SMALL(IF("Yes"='Cheater Sheet'!$BM$11:$BM$51, ROW('Cheater Sheet'!$BM$11:$BM$51)-10,""), ROW()-4)),"")="","",IFERROR(INDEX('Cheater Sheet'!M11:M51, SMALL(IF("Yes"='Cheater Sheet'!$BM$11:$BM$51, ROW('Cheater Sheet'!$BM$11:$BM$51)-10,""), ROW()-4)),""))</f>
        <v/>
      </c>
      <c r="O22" s="689" t="str" cm="1">
        <f t="array" ref="O22">IF(IFERROR(INDEX('Cheater Sheet'!N11:N51, SMALL(IF("Yes"='Cheater Sheet'!$BM$11:$BM$51, ROW('Cheater Sheet'!$BM$11:$BM$51)-10,""), ROW()-4)),"")="","",IFERROR(INDEX('Cheater Sheet'!N11:N51, SMALL(IF("Yes"='Cheater Sheet'!$BM$11:$BM$51, ROW('Cheater Sheet'!$BM$11:$BM$51)-10,""), ROW()-4)),""))</f>
        <v/>
      </c>
      <c r="P22" s="292" t="str" cm="1">
        <f t="array" ref="P22">IF(IFERROR(INDEX('Cheater Sheet'!O11:O51, SMALL(IF("Yes"='Cheater Sheet'!$BM$11:$BM$51, ROW('Cheater Sheet'!$BM$11:$BM$51)-10,""), ROW()-4)),"")="","",IFERROR(INDEX('Cheater Sheet'!O11:O51, SMALL(IF("Yes"='Cheater Sheet'!$BM$11:$BM$51, ROW('Cheater Sheet'!$BM$11:$BM$51)-10,""), ROW()-4)),""))</f>
        <v/>
      </c>
      <c r="Q22" s="689" t="str" cm="1">
        <f t="array" ref="Q22">IF(IFERROR(INDEX('Cheater Sheet'!P11:P51, SMALL(IF("Yes"='Cheater Sheet'!$BM$11:$BM$51, ROW('Cheater Sheet'!$BM$11:$BM$51)-10,""), ROW()-4)),"")="","",IFERROR(INDEX('Cheater Sheet'!P11:P51, SMALL(IF("Yes"='Cheater Sheet'!$BM$11:$BM$51, ROW('Cheater Sheet'!$BM$11:$BM$51)-10,""), ROW()-4)),""))</f>
        <v/>
      </c>
      <c r="R22" s="292" t="str" cm="1">
        <f t="array" ref="R22">IF(IFERROR(INDEX('Cheater Sheet'!Q11:Q51, SMALL(IF("Yes"='Cheater Sheet'!$BM$11:$BM$51, ROW('Cheater Sheet'!$BM$11:$BM$51)-10,""), ROW()-4)),"")="","",IFERROR(INDEX('Cheater Sheet'!Q11:Q51, SMALL(IF("Yes"='Cheater Sheet'!$BM$11:$BM$51, ROW('Cheater Sheet'!$BM$11:$BM$51)-10,""), ROW()-4)),""))</f>
        <v/>
      </c>
      <c r="S22" s="689" t="str" cm="1">
        <f t="array" ref="S22">IF(IFERROR(INDEX('Cheater Sheet'!R11:R51, SMALL(IF("Yes"='Cheater Sheet'!$BM$11:$BM$51, ROW('Cheater Sheet'!$BM$11:$BM$51)-10,""), ROW()-4)),"")="","",IFERROR(INDEX('Cheater Sheet'!R11:R51, SMALL(IF("Yes"='Cheater Sheet'!$BM$11:$BM$51, ROW('Cheater Sheet'!$BM$11:$BM$51)-10,""), ROW()-4)),""))</f>
        <v/>
      </c>
      <c r="T22" s="292" t="str" cm="1">
        <f t="array" ref="T22">IF(IFERROR(INDEX('Cheater Sheet'!S11:S51, SMALL(IF("Yes"='Cheater Sheet'!$BM$11:$BM$51, ROW('Cheater Sheet'!$BM$11:$BM$51)-10,""), ROW()-4)),"")="","",IFERROR(INDEX('Cheater Sheet'!S11:S51, SMALL(IF("Yes"='Cheater Sheet'!$BM$11:$BM$51, ROW('Cheater Sheet'!$BM$11:$BM$51)-10,""), ROW()-4)),""))</f>
        <v/>
      </c>
      <c r="U22" s="689" t="str" cm="1">
        <f t="array" ref="U22">IF(IFERROR(INDEX('Cheater Sheet'!T11:T51, SMALL(IF("Yes"='Cheater Sheet'!$BM$11:$BM$51, ROW('Cheater Sheet'!$BM$11:$BM$51)-10,""), ROW()-4)),"")="","",IFERROR(INDEX('Cheater Sheet'!T11:T51, SMALL(IF("Yes"='Cheater Sheet'!$BM$11:$BM$51, ROW('Cheater Sheet'!$BM$11:$BM$51)-10,""), ROW()-4)),""))</f>
        <v/>
      </c>
      <c r="V22" s="292" t="str" cm="1">
        <f t="array" ref="V22">IF(IFERROR(INDEX('Cheater Sheet'!U11:U51, SMALL(IF("Yes"='Cheater Sheet'!$BM$11:$BM$51, ROW('Cheater Sheet'!$BM$11:$BM$51)-10,""), ROW()-4)),"")="","",IFERROR(INDEX('Cheater Sheet'!U11:U51, SMALL(IF("Yes"='Cheater Sheet'!$BM$11:$BM$51, ROW('Cheater Sheet'!$BM$11:$BM$51)-10,""), ROW()-4)),""))</f>
        <v/>
      </c>
      <c r="W22" s="689" t="str" cm="1">
        <f t="array" ref="W22">IF(IFERROR(INDEX('Cheater Sheet'!V11:V51, SMALL(IF("Yes"='Cheater Sheet'!$BM$11:$BM$51, ROW('Cheater Sheet'!$BM$11:$BM$51)-10,""), ROW()-4)),"")="","",IFERROR(INDEX('Cheater Sheet'!V11:V51, SMALL(IF("Yes"='Cheater Sheet'!$BM$11:$BM$51, ROW('Cheater Sheet'!$BM$11:$BM$51)-10,""), ROW()-4)),""))</f>
        <v/>
      </c>
      <c r="X22" s="292" t="str" cm="1">
        <f t="array" ref="X22">IF(IFERROR(INDEX('Cheater Sheet'!W11:W51, SMALL(IF("Yes"='Cheater Sheet'!$BM$11:$BM$51, ROW('Cheater Sheet'!$BM$11:$BM$51)-10,""), ROW()-4)),"")="","",IFERROR(INDEX('Cheater Sheet'!W11:W51, SMALL(IF("Yes"='Cheater Sheet'!$BM$11:$BM$51, ROW('Cheater Sheet'!$BM$11:$BM$51)-10,""), ROW()-4)),""))</f>
        <v/>
      </c>
      <c r="Y22" s="689" t="str" cm="1">
        <f t="array" ref="Y22">IF(IFERROR(INDEX('Cheater Sheet'!X11:X51, SMALL(IF("Yes"='Cheater Sheet'!$BM$11:$BM$51, ROW('Cheater Sheet'!$BM$11:$BM$51)-10,""), ROW()-4)),"")="","",IFERROR(INDEX('Cheater Sheet'!X11:X51, SMALL(IF("Yes"='Cheater Sheet'!$BM$11:$BM$51, ROW('Cheater Sheet'!$BM$11:$BM$51)-10,""), ROW()-4)),""))</f>
        <v/>
      </c>
      <c r="Z22" s="292" t="str" cm="1">
        <f t="array" ref="Z22">IF(IFERROR(INDEX('Cheater Sheet'!Y11:Y51, SMALL(IF("Yes"='Cheater Sheet'!$BM$11:$BM$51, ROW('Cheater Sheet'!$BM$11:$BM$51)-10,""), ROW()-4)),"")="","",IFERROR(INDEX('Cheater Sheet'!Y11:Y51, SMALL(IF("Yes"='Cheater Sheet'!$BM$11:$BM$51, ROW('Cheater Sheet'!$BM$11:$BM$51)-10,""), ROW()-4)),""))</f>
        <v/>
      </c>
      <c r="AA22" s="689" t="str" cm="1">
        <f t="array" ref="AA22">IF(IFERROR(INDEX('Cheater Sheet'!Z11:Z51, SMALL(IF("Yes"='Cheater Sheet'!$BM$11:$BM$51, ROW('Cheater Sheet'!$BM$11:$BM$51)-10,""), ROW()-4)),"")="","",IFERROR(INDEX('Cheater Sheet'!Z11:Z51, SMALL(IF("Yes"='Cheater Sheet'!$BM$11:$BM$51, ROW('Cheater Sheet'!$BM$11:$BM$51)-10,""), ROW()-4)),""))</f>
        <v/>
      </c>
      <c r="AB22" s="292" t="str" cm="1">
        <f t="array" ref="AB22">IF(IFERROR(INDEX('Cheater Sheet'!AA11:AA51, SMALL(IF("Yes"='Cheater Sheet'!$BM$11:$BM$51, ROW('Cheater Sheet'!$BM$11:$BM$51)-10,""), ROW()-4)),"")="","",IFERROR(INDEX('Cheater Sheet'!AA11:AA51, SMALL(IF("Yes"='Cheater Sheet'!$BM$11:$BM$51, ROW('Cheater Sheet'!$BM$11:$BM$51)-10,""), ROW()-4)),""))</f>
        <v/>
      </c>
      <c r="AC22" s="689" t="str" cm="1">
        <f t="array" ref="AC22">IF(IFERROR(INDEX('Cheater Sheet'!AB11:AB51, SMALL(IF("Yes"='Cheater Sheet'!$BM$11:$BM$51, ROW('Cheater Sheet'!$BM$11:$BM$51)-10,""), ROW()-4)),"")="","",IFERROR(INDEX('Cheater Sheet'!AB11:AB51, SMALL(IF("Yes"='Cheater Sheet'!$BM$11:$BM$51, ROW('Cheater Sheet'!$BM$11:$BM$51)-10,""), ROW()-4)),""))</f>
        <v/>
      </c>
      <c r="AD22" s="292" t="str" cm="1">
        <f t="array" ref="AD22">IF(IFERROR(INDEX('Cheater Sheet'!AC11:AC51, SMALL(IF("Yes"='Cheater Sheet'!$BM$11:$BM$51, ROW('Cheater Sheet'!$BM$11:$BM$51)-10,""), ROW()-4)),"")="","",IFERROR(INDEX('Cheater Sheet'!AC11:AC51, SMALL(IF("Yes"='Cheater Sheet'!$BM$11:$BM$51, ROW('Cheater Sheet'!$BM$11:$BM$51)-10,""), ROW()-4)),""))</f>
        <v/>
      </c>
      <c r="AE22" s="689" t="str" cm="1">
        <f t="array" ref="AE22">IF(IFERROR(INDEX('Cheater Sheet'!AD11:AD51, SMALL(IF("Yes"='Cheater Sheet'!$BM$11:$BM$51, ROW('Cheater Sheet'!$BM$11:$BM$51)-10,""), ROW()-4)),"")="","",IFERROR(INDEX('Cheater Sheet'!AD11:AD51, SMALL(IF("Yes"='Cheater Sheet'!$BM$11:$BM$51, ROW('Cheater Sheet'!$BM$11:$BM$51)-10,""), ROW()-4)),""))</f>
        <v/>
      </c>
      <c r="AF22" s="292" t="str" cm="1">
        <f t="array" ref="AF22">IF(IFERROR(INDEX('Cheater Sheet'!AE11:AE51, SMALL(IF("Yes"='Cheater Sheet'!$BM$11:$BM$51, ROW('Cheater Sheet'!$BM$11:$BM$51)-10,""), ROW()-4)),"")="","",IFERROR(INDEX('Cheater Sheet'!AE11:AE51, SMALL(IF("Yes"='Cheater Sheet'!$BM$11:$BM$51, ROW('Cheater Sheet'!$BM$11:$BM$51)-10,""), ROW()-4)),""))</f>
        <v/>
      </c>
      <c r="AG22" s="689" t="str" cm="1">
        <f t="array" ref="AG22">IF(IFERROR(INDEX('Cheater Sheet'!AF11:AF51, SMALL(IF("Yes"='Cheater Sheet'!$BM$11:$BM$51, ROW('Cheater Sheet'!$BM$11:$BM$51)-10,""), ROW()-4)),"")="","",IFERROR(INDEX('Cheater Sheet'!AF11:AF51, SMALL(IF("Yes"='Cheater Sheet'!$BM$11:$BM$51, ROW('Cheater Sheet'!$BM$11:$BM$51)-10,""), ROW()-4)),""))</f>
        <v/>
      </c>
      <c r="AH22" s="292" t="str" cm="1">
        <f t="array" ref="AH22">IF(IFERROR(INDEX('Cheater Sheet'!AG11:AG51, SMALL(IF("Yes"='Cheater Sheet'!$BM$11:$BM$51, ROW('Cheater Sheet'!$BM$11:$BM$51)-10,""), ROW()-4)),"")="","",IFERROR(INDEX('Cheater Sheet'!AG11:AG51, SMALL(IF("Yes"='Cheater Sheet'!$BM$11:$BM$51, ROW('Cheater Sheet'!$BM$11:$BM$51)-10,""), ROW()-4)),""))</f>
        <v/>
      </c>
      <c r="AI22" s="689" t="str" cm="1">
        <f t="array" ref="AI22">IF(IFERROR(INDEX('Cheater Sheet'!AH11:AH51, SMALL(IF("Yes"='Cheater Sheet'!$BM$11:$BM$51, ROW('Cheater Sheet'!$BM$11:$BM$51)-10,""), ROW()-4)),"")="","",IFERROR(INDEX('Cheater Sheet'!AH11:AH51, SMALL(IF("Yes"='Cheater Sheet'!$BM$11:$BM$51, ROW('Cheater Sheet'!$BM$11:$BM$51)-10,""), ROW()-4)),""))</f>
        <v/>
      </c>
      <c r="AJ22" s="292" t="str" cm="1">
        <f t="array" ref="AJ22">IF(IFERROR(INDEX('Cheater Sheet'!AI11:AI51, SMALL(IF("Yes"='Cheater Sheet'!$BM$11:$BM$51, ROW('Cheater Sheet'!$BM$11:$BM$51)-10,""), ROW()-4)),"")="","",IFERROR(INDEX('Cheater Sheet'!AI11:AI51, SMALL(IF("Yes"='Cheater Sheet'!$BM$11:$BM$51, ROW('Cheater Sheet'!$BM$11:$BM$51)-10,""), ROW()-4)),""))</f>
        <v/>
      </c>
      <c r="AK22" s="689" t="str" cm="1">
        <f t="array" ref="AK22">IF(IFERROR(INDEX('Cheater Sheet'!AJ11:AJ51, SMALL(IF("Yes"='Cheater Sheet'!$BM$11:$BM$51, ROW('Cheater Sheet'!$BM$11:$BM$51)-10,""), ROW()-4)),"")="","",IFERROR(INDEX('Cheater Sheet'!AJ11:AJ51, SMALL(IF("Yes"='Cheater Sheet'!$BM$11:$BM$51, ROW('Cheater Sheet'!$BM$11:$BM$51)-10,""), ROW()-4)),""))</f>
        <v/>
      </c>
      <c r="AL22" s="292" t="str" cm="1">
        <f t="array" ref="AL22">IF(IFERROR(INDEX('Cheater Sheet'!AK11:AK51, SMALL(IF("Yes"='Cheater Sheet'!$BM$11:$BM$51, ROW('Cheater Sheet'!$BM$11:$BM$51)-10,""), ROW()-4)),"")="","",IFERROR(INDEX('Cheater Sheet'!AK11:AK51, SMALL(IF("Yes"='Cheater Sheet'!$BM$11:$BM$51, ROW('Cheater Sheet'!$BM$11:$BM$51)-10,""), ROW()-4)),""))</f>
        <v/>
      </c>
      <c r="AM22" s="689" t="str" cm="1">
        <f t="array" ref="AM22">IF(IFERROR(INDEX('Cheater Sheet'!AL11:AL51, SMALL(IF("Yes"='Cheater Sheet'!$BM$11:$BM$51, ROW('Cheater Sheet'!$BM$11:$BM$51)-10,""), ROW()-4)),"")="","",IFERROR(INDEX('Cheater Sheet'!AL11:AL51, SMALL(IF("Yes"='Cheater Sheet'!$BM$11:$BM$51, ROW('Cheater Sheet'!$BM$11:$BM$51)-10,""), ROW()-4)),""))</f>
        <v/>
      </c>
      <c r="AN22" s="292" t="str" cm="1">
        <f t="array" ref="AN22">IF(IFERROR(INDEX('Cheater Sheet'!AM11:AM51, SMALL(IF("Yes"='Cheater Sheet'!$BM$11:$BM$51, ROW('Cheater Sheet'!$BM$11:$BM$51)-10,""), ROW()-4)),"")="","",IFERROR(INDEX('Cheater Sheet'!AM11:AM51, SMALL(IF("Yes"='Cheater Sheet'!$BM$11:$BM$51, ROW('Cheater Sheet'!$BM$11:$BM$51)-10,""), ROW()-4)),""))</f>
        <v/>
      </c>
      <c r="AO22" s="689" t="str" cm="1">
        <f t="array" ref="AO22">IF(IFERROR(INDEX('Cheater Sheet'!AN11:AN51, SMALL(IF("Yes"='Cheater Sheet'!$BM$11:$BM$51, ROW('Cheater Sheet'!$BM$11:$BM$51)-10,""), ROW()-4)),"")="","",IFERROR(INDEX('Cheater Sheet'!AN11:AN51, SMALL(IF("Yes"='Cheater Sheet'!$BM$11:$BM$51, ROW('Cheater Sheet'!$BM$11:$BM$51)-10,""), ROW()-4)),""))</f>
        <v/>
      </c>
      <c r="AP22" s="292" t="str" cm="1">
        <f t="array" ref="AP22">IF(IFERROR(INDEX('Cheater Sheet'!AO11:AO51, SMALL(IF("Yes"='Cheater Sheet'!$BM$11:$BM$51, ROW('Cheater Sheet'!$BM$11:$BM$51)-10,""), ROW()-4)),"")="","",IFERROR(INDEX('Cheater Sheet'!AO11:AO51, SMALL(IF("Yes"='Cheater Sheet'!$BM$11:$BM$51, ROW('Cheater Sheet'!$BM$11:$BM$51)-10,""), ROW()-4)),""))</f>
        <v/>
      </c>
      <c r="AQ22" s="689" t="str" cm="1">
        <f t="array" ref="AQ22">IF(IFERROR(INDEX('Cheater Sheet'!AP11:AP51, SMALL(IF("Yes"='Cheater Sheet'!$BM$11:$BM$51, ROW('Cheater Sheet'!$BM$11:$BM$51)-10,""), ROW()-4)),"")="","",IFERROR(INDEX('Cheater Sheet'!AP11:AP51, SMALL(IF("Yes"='Cheater Sheet'!$BM$11:$BM$51, ROW('Cheater Sheet'!$BM$11:$BM$51)-10,""), ROW()-4)),""))</f>
        <v/>
      </c>
      <c r="AR22" s="292" t="str" cm="1">
        <f t="array" ref="AR22">IF(IFERROR(INDEX('Cheater Sheet'!AQ11:AQ51, SMALL(IF("Yes"='Cheater Sheet'!$BM$11:$BM$51, ROW('Cheater Sheet'!$BM$11:$BM$51)-10,""), ROW()-4)),"")="","",IFERROR(INDEX('Cheater Sheet'!AQ11:AQ51, SMALL(IF("Yes"='Cheater Sheet'!$BM$11:$BM$51, ROW('Cheater Sheet'!$BM$11:$BM$51)-10,""), ROW()-4)),""))</f>
        <v/>
      </c>
      <c r="AS22" s="689" t="str" cm="1">
        <f t="array" ref="AS22">IF(IFERROR(INDEX('Cheater Sheet'!AR11:AR51, SMALL(IF("Yes"='Cheater Sheet'!$BM$11:$BM$51, ROW('Cheater Sheet'!$BM$11:$BM$51)-10,""), ROW()-4)),"")="","",IFERROR(INDEX('Cheater Sheet'!AR11:AR51, SMALL(IF("Yes"='Cheater Sheet'!$BM$11:$BM$51, ROW('Cheater Sheet'!$BM$11:$BM$51)-10,""), ROW()-4)),""))</f>
        <v/>
      </c>
      <c r="AT22" s="292" t="str" cm="1">
        <f t="array" ref="AT22">IF(IFERROR(INDEX('Cheater Sheet'!AS11:AS51, SMALL(IF("Yes"='Cheater Sheet'!$BM$11:$BM$51, ROW('Cheater Sheet'!$BM$11:$BM$51)-10,""), ROW()-4)),"")="","",IFERROR(INDEX('Cheater Sheet'!AS11:AS51, SMALL(IF("Yes"='Cheater Sheet'!$BM$11:$BM$51, ROW('Cheater Sheet'!$BM$11:$BM$51)-10,""), ROW()-4)),""))</f>
        <v/>
      </c>
      <c r="AU22" s="689" t="str" cm="1">
        <f t="array" ref="AU22">IF(IFERROR(INDEX('Cheater Sheet'!AT11:AT51, SMALL(IF("Yes"='Cheater Sheet'!$BM$11:$BM$51, ROW('Cheater Sheet'!$BM$11:$BM$51)-10,""), ROW()-4)),"")="","",IFERROR(INDEX('Cheater Sheet'!AT11:AT51, SMALL(IF("Yes"='Cheater Sheet'!$BM$11:$BM$51, ROW('Cheater Sheet'!$BM$11:$BM$51)-10,""), ROW()-4)),""))</f>
        <v/>
      </c>
      <c r="AV22" s="292" t="str" cm="1">
        <f t="array" ref="AV22">IF(IFERROR(INDEX('Cheater Sheet'!AU11:AU51, SMALL(IF("Yes"='Cheater Sheet'!$BM$11:$BM$51, ROW('Cheater Sheet'!$BM$11:$BM$51)-10,""), ROW()-4)),"")="","",IFERROR(INDEX('Cheater Sheet'!AU11:AU51, SMALL(IF("Yes"='Cheater Sheet'!$BM$11:$BM$51, ROW('Cheater Sheet'!$BM$11:$BM$51)-10,""), ROW()-4)),""))</f>
        <v/>
      </c>
      <c r="AW22" s="689" t="str" cm="1">
        <f t="array" ref="AW22">IF(IFERROR(INDEX('Cheater Sheet'!AV11:AV51, SMALL(IF("Yes"='Cheater Sheet'!$BM$11:$BM$51, ROW('Cheater Sheet'!$BM$11:$BM$51)-10,""), ROW()-4)),"")="","",IFERROR(INDEX('Cheater Sheet'!AV11:AV51, SMALL(IF("Yes"='Cheater Sheet'!$BM$11:$BM$51, ROW('Cheater Sheet'!$BM$11:$BM$51)-10,""), ROW()-4)),""))</f>
        <v/>
      </c>
      <c r="AX22" s="292" t="str" cm="1">
        <f t="array" ref="AX22">IF(IFERROR(INDEX('Cheater Sheet'!AW11:AW51, SMALL(IF("Yes"='Cheater Sheet'!$BM$11:$BM$51, ROW('Cheater Sheet'!$BM$11:$BM$51)-10,""), ROW()-4)),"")="","",IFERROR(INDEX('Cheater Sheet'!AW11:AW51, SMALL(IF("Yes"='Cheater Sheet'!$BM$11:$BM$51, ROW('Cheater Sheet'!$BM$11:$BM$51)-10,""), ROW()-4)),""))</f>
        <v/>
      </c>
      <c r="AY22" s="689" t="str" cm="1">
        <f t="array" ref="AY22">IF(IFERROR(INDEX('Cheater Sheet'!AX11:AX51, SMALL(IF("Yes"='Cheater Sheet'!$BM$11:$BM$51, ROW('Cheater Sheet'!$BM$11:$BM$51)-10,""), ROW()-4)),"")="","",IFERROR(INDEX('Cheater Sheet'!AX11:AX51, SMALL(IF("Yes"='Cheater Sheet'!$BM$11:$BM$51, ROW('Cheater Sheet'!$BM$11:$BM$51)-10,""), ROW()-4)),""))</f>
        <v/>
      </c>
      <c r="AZ22" s="292" t="str" cm="1">
        <f t="array" ref="AZ22">IF(IFERROR(INDEX('Cheater Sheet'!AY11:AY51, SMALL(IF("Yes"='Cheater Sheet'!$BM$11:$BM$51, ROW('Cheater Sheet'!$BM$11:$BM$51)-10,""), ROW()-4)),"")="","",IFERROR(INDEX('Cheater Sheet'!AY11:AY51, SMALL(IF("Yes"='Cheater Sheet'!$BM$11:$BM$51, ROW('Cheater Sheet'!$BM$11:$BM$51)-10,""), ROW()-4)),""))</f>
        <v/>
      </c>
      <c r="BA22" s="689" t="str" cm="1">
        <f t="array" ref="BA22">IF(IFERROR(INDEX('Cheater Sheet'!AZ11:AZ51, SMALL(IF("Yes"='Cheater Sheet'!$BM$11:$BM$51, ROW('Cheater Sheet'!$BM$11:$BM$51)-10,""), ROW()-4)),"")="","",IFERROR(INDEX('Cheater Sheet'!AZ11:AZ51, SMALL(IF("Yes"='Cheater Sheet'!$BM$11:$BM$51, ROW('Cheater Sheet'!$BM$11:$BM$51)-10,""), ROW()-4)),""))</f>
        <v/>
      </c>
      <c r="BB22" s="292" t="str" cm="1">
        <f t="array" ref="BB22">IF(IFERROR(INDEX('Cheater Sheet'!BA11:BA51, SMALL(IF("Yes"='Cheater Sheet'!$BM$11:$BM$51, ROW('Cheater Sheet'!$BM$11:$BM$51)-10,""), ROW()-4)),"")="","",IFERROR(INDEX('Cheater Sheet'!BA11:BA51, SMALL(IF("Yes"='Cheater Sheet'!$BM$11:$BM$51, ROW('Cheater Sheet'!$BM$11:$BM$51)-10,""), ROW()-4)),""))</f>
        <v/>
      </c>
      <c r="BC22" s="689" t="str" cm="1">
        <f t="array" ref="BC22">IF(IFERROR(INDEX('Cheater Sheet'!BB11:BB51, SMALL(IF("Yes"='Cheater Sheet'!$BM$11:$BM$51, ROW('Cheater Sheet'!$BM$11:$BM$51)-10,""), ROW()-4)),"")="","",IFERROR(INDEX('Cheater Sheet'!BB11:BB51, SMALL(IF("Yes"='Cheater Sheet'!$BM$11:$BM$51, ROW('Cheater Sheet'!$BM$11:$BM$51)-10,""), ROW()-4)),""))</f>
        <v/>
      </c>
      <c r="BD22" s="292" t="str" cm="1">
        <f t="array" ref="BD22">IF(IFERROR(INDEX('Cheater Sheet'!BC11:BC51, SMALL(IF("Yes"='Cheater Sheet'!$BM$11:$BM$51, ROW('Cheater Sheet'!$BM$11:$BM$51)-10,""), ROW()-4)),"")="","",IFERROR(INDEX('Cheater Sheet'!BC11:BC51, SMALL(IF("Yes"='Cheater Sheet'!$BM$11:$BM$51, ROW('Cheater Sheet'!$BM$11:$BM$51)-10,""), ROW()-4)),""))</f>
        <v/>
      </c>
      <c r="BE22" s="689" t="str" cm="1">
        <f t="array" ref="BE22">IF(IFERROR(INDEX('Cheater Sheet'!BD11:BD51, SMALL(IF("Yes"='Cheater Sheet'!$BM$11:$BM$51, ROW('Cheater Sheet'!$BM$11:$BM$51)-10,""), ROW()-4)),"")="","",IFERROR(INDEX('Cheater Sheet'!BD11:BD51, SMALL(IF("Yes"='Cheater Sheet'!$BM$11:$BM$51, ROW('Cheater Sheet'!$BM$11:$BM$51)-10,""), ROW()-4)),""))</f>
        <v/>
      </c>
      <c r="BF22" s="292" t="str" cm="1">
        <f t="array" ref="BF22">IF(IFERROR(INDEX('Cheater Sheet'!BE11:BE51, SMALL(IF("Yes"='Cheater Sheet'!$BM$11:$BM$51, ROW('Cheater Sheet'!$BM$11:$BM$51)-10,""), ROW()-4)),"")="","",IFERROR(INDEX('Cheater Sheet'!BE11:BE51, SMALL(IF("Yes"='Cheater Sheet'!$BM$11:$BM$51, ROW('Cheater Sheet'!$BM$11:$BM$51)-10,""), ROW()-4)),""))</f>
        <v/>
      </c>
      <c r="BG22" s="689" t="str" cm="1">
        <f t="array" ref="BG22">IF(IFERROR(INDEX('Cheater Sheet'!BF11:BF51, SMALL(IF("Yes"='Cheater Sheet'!$BM$11:$BM$51, ROW('Cheater Sheet'!$BM$11:$BM$51)-10,""), ROW()-4)),"")="","",IFERROR(INDEX('Cheater Sheet'!BF11:BF51, SMALL(IF("Yes"='Cheater Sheet'!$BM$11:$BM$51, ROW('Cheater Sheet'!$BM$11:$BM$51)-10,""), ROW()-4)),""))</f>
        <v/>
      </c>
      <c r="BH22" s="292" t="str" cm="1">
        <f t="array" ref="BH22">IF(IFERROR(INDEX('Cheater Sheet'!BG11:BG51, SMALL(IF("Yes"='Cheater Sheet'!$BM$11:$BM$51, ROW('Cheater Sheet'!$BM$11:$BM$51)-10,""), ROW()-4)),"")="","",IFERROR(INDEX('Cheater Sheet'!BG11:BG51, SMALL(IF("Yes"='Cheater Sheet'!$BM$11:$BM$51, ROW('Cheater Sheet'!$BM$11:$BM$51)-10,""), ROW()-4)),""))</f>
        <v/>
      </c>
      <c r="BI22" s="689" t="str" cm="1">
        <f t="array" ref="BI22">IF(IFERROR(INDEX('Cheater Sheet'!BH11:BH51, SMALL(IF("Yes"='Cheater Sheet'!$BM$11:$BM$51, ROW('Cheater Sheet'!$BM$11:$BM$51)-10,""), ROW()-4)),"")="","",IFERROR(INDEX('Cheater Sheet'!BH11:BH51, SMALL(IF("Yes"='Cheater Sheet'!$BM$11:$BM$51, ROW('Cheater Sheet'!$BM$11:$BM$51)-10,""), ROW()-4)),""))</f>
        <v/>
      </c>
      <c r="BJ22" s="292" t="str" cm="1">
        <f t="array" ref="BJ22">IF(IFERROR(INDEX('Cheater Sheet'!BI11:BI51, SMALL(IF("Yes"='Cheater Sheet'!$BM$11:$BM$51, ROW('Cheater Sheet'!$BM$11:$BM$51)-10,""), ROW()-4)),"")="","",IFERROR(INDEX('Cheater Sheet'!BI11:BI51, SMALL(IF("Yes"='Cheater Sheet'!$BM$11:$BM$51, ROW('Cheater Sheet'!$BM$11:$BM$51)-10,""), ROW()-4)),""))</f>
        <v/>
      </c>
      <c r="BK22" s="689" t="str" cm="1">
        <f t="array" ref="BK22">IF(IFERROR(INDEX('Cheater Sheet'!BJ11:BJ51, SMALL(IF("Yes"='Cheater Sheet'!$BM$11:$BM$51, ROW('Cheater Sheet'!$BM$11:$BM$51)-10,""), ROW()-4)),"")="","",IFERROR(INDEX('Cheater Sheet'!BJ11:BJ51, SMALL(IF("Yes"='Cheater Sheet'!$BM$11:$BM$51, ROW('Cheater Sheet'!$BM$11:$BM$51)-10,""), ROW()-4)),""))</f>
        <v/>
      </c>
      <c r="BL22" s="101"/>
    </row>
    <row r="23" spans="1:64" x14ac:dyDescent="0.2">
      <c r="A23" s="765">
        <f t="shared" si="0"/>
        <v>0</v>
      </c>
      <c r="C23" s="143" t="str" cm="1">
        <f t="array" ref="C23">IFERROR(INDEX('Cheater Sheet'!$B$11:$B$51, SMALL(IF("Yes"='Cheater Sheet'!$BM$11:$BM$51, ROW('Cheater Sheet'!$BM$11:$BM$51)-10,""), ROW()-4)),"")</f>
        <v/>
      </c>
      <c r="D23" s="292" t="str" cm="1">
        <f t="array" ref="D23">IF(IFERROR(INDEX('Cheater Sheet'!C11:C51, SMALL(IF("Yes"='Cheater Sheet'!$BM$11:$BM$51, ROW('Cheater Sheet'!$BM$11:$BM$51)-10,""), ROW()-4)),"")="","",IFERROR(INDEX('Cheater Sheet'!C11:C51, SMALL(IF("Yes"='Cheater Sheet'!$BM$11:$BM$51, ROW('Cheater Sheet'!$BM$11:$BM$51)-10,""), ROW()-4)),""))</f>
        <v/>
      </c>
      <c r="E23" s="689" t="str" cm="1">
        <f t="array" ref="E23">IF(IFERROR(INDEX('Cheater Sheet'!D11:D51, SMALL(IF("Yes"='Cheater Sheet'!$BM$11:$BM$51, ROW('Cheater Sheet'!$BM$11:$BM$51)-10,""), ROW()-4)),"")="","",IFERROR(INDEX('Cheater Sheet'!D11:D51, SMALL(IF("Yes"='Cheater Sheet'!$BM$11:$BM$51, ROW('Cheater Sheet'!$BM$11:$BM$51)-10,""), ROW()-4)),""))</f>
        <v/>
      </c>
      <c r="F23" s="292" t="str" cm="1">
        <f t="array" ref="F23">IF(IFERROR(INDEX('Cheater Sheet'!E11:E51, SMALL(IF("Yes"='Cheater Sheet'!$BM$11:$BM$51, ROW('Cheater Sheet'!$BM$11:$BM$51)-10,""), ROW()-4)),"")="","",IFERROR(INDEX('Cheater Sheet'!E11:E51, SMALL(IF("Yes"='Cheater Sheet'!$BM$11:$BM$51, ROW('Cheater Sheet'!$BM$11:$BM$51)-10,""), ROW()-4)),""))</f>
        <v/>
      </c>
      <c r="G23" s="689" t="str" cm="1">
        <f t="array" ref="G23">IF(IFERROR(INDEX('Cheater Sheet'!F11:F51, SMALL(IF("Yes"='Cheater Sheet'!$BM$11:$BM$51, ROW('Cheater Sheet'!$BM$11:$BM$51)-10,""), ROW()-4)),"")="","",IFERROR(INDEX('Cheater Sheet'!F11:F51, SMALL(IF("Yes"='Cheater Sheet'!$BM$11:$BM$51, ROW('Cheater Sheet'!$BM$11:$BM$51)-10,""), ROW()-4)),""))</f>
        <v/>
      </c>
      <c r="H23" s="292" t="str" cm="1">
        <f t="array" ref="H23">IF(IFERROR(INDEX('Cheater Sheet'!G11:G51, SMALL(IF("Yes"='Cheater Sheet'!$BM$11:$BM$51, ROW('Cheater Sheet'!$BM$11:$BM$51)-10,""), ROW()-4)),"")="","",IFERROR(INDEX('Cheater Sheet'!G11:G51, SMALL(IF("Yes"='Cheater Sheet'!$BM$11:$BM$51, ROW('Cheater Sheet'!$BM$11:$BM$51)-10,""), ROW()-4)),""))</f>
        <v/>
      </c>
      <c r="I23" s="689" t="str" cm="1">
        <f t="array" ref="I23">IF(IFERROR(INDEX('Cheater Sheet'!H11:H51, SMALL(IF("Yes"='Cheater Sheet'!$BM$11:$BM$51, ROW('Cheater Sheet'!$BM$11:$BM$51)-10,""), ROW()-4)),"")="","",IFERROR(INDEX('Cheater Sheet'!H11:H51, SMALL(IF("Yes"='Cheater Sheet'!$BM$11:$BM$51, ROW('Cheater Sheet'!$BM$11:$BM$51)-10,""), ROW()-4)),""))</f>
        <v/>
      </c>
      <c r="J23" s="292" t="str" cm="1">
        <f t="array" ref="J23">IF(IFERROR(INDEX('Cheater Sheet'!I11:I51, SMALL(IF("Yes"='Cheater Sheet'!$BM$11:$BM$51, ROW('Cheater Sheet'!$BM$11:$BM$51)-10,""), ROW()-4)),"")="","",IFERROR(INDEX('Cheater Sheet'!I11:I51, SMALL(IF("Yes"='Cheater Sheet'!$BM$11:$BM$51, ROW('Cheater Sheet'!$BM$11:$BM$51)-10,""), ROW()-4)),""))</f>
        <v/>
      </c>
      <c r="K23" s="689" t="str" cm="1">
        <f t="array" ref="K23">IF(IFERROR(INDEX('Cheater Sheet'!J11:J51, SMALL(IF("Yes"='Cheater Sheet'!$BM$11:$BM$51, ROW('Cheater Sheet'!$BM$11:$BM$51)-10,""), ROW()-4)),"")="","",IFERROR(INDEX('Cheater Sheet'!J11:J51, SMALL(IF("Yes"='Cheater Sheet'!$BM$11:$BM$51, ROW('Cheater Sheet'!$BM$11:$BM$51)-10,""), ROW()-4)),""))</f>
        <v/>
      </c>
      <c r="L23" s="292" t="str" cm="1">
        <f t="array" ref="L23">IF(IFERROR(INDEX('Cheater Sheet'!K11:K51, SMALL(IF("Yes"='Cheater Sheet'!$BM$11:$BM$51, ROW('Cheater Sheet'!$BM$11:$BM$51)-10,""), ROW()-4)),"")="","",IFERROR(INDEX('Cheater Sheet'!K11:K51, SMALL(IF("Yes"='Cheater Sheet'!$BM$11:$BM$51, ROW('Cheater Sheet'!$BM$11:$BM$51)-10,""), ROW()-4)),""))</f>
        <v/>
      </c>
      <c r="M23" s="689" t="str" cm="1">
        <f t="array" ref="M23">IF(IFERROR(INDEX('Cheater Sheet'!L11:L51, SMALL(IF("Yes"='Cheater Sheet'!$BM$11:$BM$51, ROW('Cheater Sheet'!$BM$11:$BM$51)-10,""), ROW()-4)),"")="","",IFERROR(INDEX('Cheater Sheet'!L11:L51, SMALL(IF("Yes"='Cheater Sheet'!$BM$11:$BM$51, ROW('Cheater Sheet'!$BM$11:$BM$51)-10,""), ROW()-4)),""))</f>
        <v/>
      </c>
      <c r="N23" s="292" t="str" cm="1">
        <f t="array" ref="N23">IF(IFERROR(INDEX('Cheater Sheet'!M11:M51, SMALL(IF("Yes"='Cheater Sheet'!$BM$11:$BM$51, ROW('Cheater Sheet'!$BM$11:$BM$51)-10,""), ROW()-4)),"")="","",IFERROR(INDEX('Cheater Sheet'!M11:M51, SMALL(IF("Yes"='Cheater Sheet'!$BM$11:$BM$51, ROW('Cheater Sheet'!$BM$11:$BM$51)-10,""), ROW()-4)),""))</f>
        <v/>
      </c>
      <c r="O23" s="689" t="str" cm="1">
        <f t="array" ref="O23">IF(IFERROR(INDEX('Cheater Sheet'!N11:N51, SMALL(IF("Yes"='Cheater Sheet'!$BM$11:$BM$51, ROW('Cheater Sheet'!$BM$11:$BM$51)-10,""), ROW()-4)),"")="","",IFERROR(INDEX('Cheater Sheet'!N11:N51, SMALL(IF("Yes"='Cheater Sheet'!$BM$11:$BM$51, ROW('Cheater Sheet'!$BM$11:$BM$51)-10,""), ROW()-4)),""))</f>
        <v/>
      </c>
      <c r="P23" s="292" t="str" cm="1">
        <f t="array" ref="P23">IF(IFERROR(INDEX('Cheater Sheet'!O11:O51, SMALL(IF("Yes"='Cheater Sheet'!$BM$11:$BM$51, ROW('Cheater Sheet'!$BM$11:$BM$51)-10,""), ROW()-4)),"")="","",IFERROR(INDEX('Cheater Sheet'!O11:O51, SMALL(IF("Yes"='Cheater Sheet'!$BM$11:$BM$51, ROW('Cheater Sheet'!$BM$11:$BM$51)-10,""), ROW()-4)),""))</f>
        <v/>
      </c>
      <c r="Q23" s="689" t="str" cm="1">
        <f t="array" ref="Q23">IF(IFERROR(INDEX('Cheater Sheet'!P11:P51, SMALL(IF("Yes"='Cheater Sheet'!$BM$11:$BM$51, ROW('Cheater Sheet'!$BM$11:$BM$51)-10,""), ROW()-4)),"")="","",IFERROR(INDEX('Cheater Sheet'!P11:P51, SMALL(IF("Yes"='Cheater Sheet'!$BM$11:$BM$51, ROW('Cheater Sheet'!$BM$11:$BM$51)-10,""), ROW()-4)),""))</f>
        <v/>
      </c>
      <c r="R23" s="292" t="str" cm="1">
        <f t="array" ref="R23">IF(IFERROR(INDEX('Cheater Sheet'!Q11:Q51, SMALL(IF("Yes"='Cheater Sheet'!$BM$11:$BM$51, ROW('Cheater Sheet'!$BM$11:$BM$51)-10,""), ROW()-4)),"")="","",IFERROR(INDEX('Cheater Sheet'!Q11:Q51, SMALL(IF("Yes"='Cheater Sheet'!$BM$11:$BM$51, ROW('Cheater Sheet'!$BM$11:$BM$51)-10,""), ROW()-4)),""))</f>
        <v/>
      </c>
      <c r="S23" s="689" t="str" cm="1">
        <f t="array" ref="S23">IF(IFERROR(INDEX('Cheater Sheet'!R11:R51, SMALL(IF("Yes"='Cheater Sheet'!$BM$11:$BM$51, ROW('Cheater Sheet'!$BM$11:$BM$51)-10,""), ROW()-4)),"")="","",IFERROR(INDEX('Cheater Sheet'!R11:R51, SMALL(IF("Yes"='Cheater Sheet'!$BM$11:$BM$51, ROW('Cheater Sheet'!$BM$11:$BM$51)-10,""), ROW()-4)),""))</f>
        <v/>
      </c>
      <c r="T23" s="292" t="str" cm="1">
        <f t="array" ref="T23">IF(IFERROR(INDEX('Cheater Sheet'!S11:S51, SMALL(IF("Yes"='Cheater Sheet'!$BM$11:$BM$51, ROW('Cheater Sheet'!$BM$11:$BM$51)-10,""), ROW()-4)),"")="","",IFERROR(INDEX('Cheater Sheet'!S11:S51, SMALL(IF("Yes"='Cheater Sheet'!$BM$11:$BM$51, ROW('Cheater Sheet'!$BM$11:$BM$51)-10,""), ROW()-4)),""))</f>
        <v/>
      </c>
      <c r="U23" s="689" t="str" cm="1">
        <f t="array" ref="U23">IF(IFERROR(INDEX('Cheater Sheet'!T11:T51, SMALL(IF("Yes"='Cheater Sheet'!$BM$11:$BM$51, ROW('Cheater Sheet'!$BM$11:$BM$51)-10,""), ROW()-4)),"")="","",IFERROR(INDEX('Cheater Sheet'!T11:T51, SMALL(IF("Yes"='Cheater Sheet'!$BM$11:$BM$51, ROW('Cheater Sheet'!$BM$11:$BM$51)-10,""), ROW()-4)),""))</f>
        <v/>
      </c>
      <c r="V23" s="292" t="str" cm="1">
        <f t="array" ref="V23">IF(IFERROR(INDEX('Cheater Sheet'!U11:U51, SMALL(IF("Yes"='Cheater Sheet'!$BM$11:$BM$51, ROW('Cheater Sheet'!$BM$11:$BM$51)-10,""), ROW()-4)),"")="","",IFERROR(INDEX('Cheater Sheet'!U11:U51, SMALL(IF("Yes"='Cheater Sheet'!$BM$11:$BM$51, ROW('Cheater Sheet'!$BM$11:$BM$51)-10,""), ROW()-4)),""))</f>
        <v/>
      </c>
      <c r="W23" s="689" t="str" cm="1">
        <f t="array" ref="W23">IF(IFERROR(INDEX('Cheater Sheet'!V11:V51, SMALL(IF("Yes"='Cheater Sheet'!$BM$11:$BM$51, ROW('Cheater Sheet'!$BM$11:$BM$51)-10,""), ROW()-4)),"")="","",IFERROR(INDEX('Cheater Sheet'!V11:V51, SMALL(IF("Yes"='Cheater Sheet'!$BM$11:$BM$51, ROW('Cheater Sheet'!$BM$11:$BM$51)-10,""), ROW()-4)),""))</f>
        <v/>
      </c>
      <c r="X23" s="292" t="str" cm="1">
        <f t="array" ref="X23">IF(IFERROR(INDEX('Cheater Sheet'!W11:W51, SMALL(IF("Yes"='Cheater Sheet'!$BM$11:$BM$51, ROW('Cheater Sheet'!$BM$11:$BM$51)-10,""), ROW()-4)),"")="","",IFERROR(INDEX('Cheater Sheet'!W11:W51, SMALL(IF("Yes"='Cheater Sheet'!$BM$11:$BM$51, ROW('Cheater Sheet'!$BM$11:$BM$51)-10,""), ROW()-4)),""))</f>
        <v/>
      </c>
      <c r="Y23" s="689" t="str" cm="1">
        <f t="array" ref="Y23">IF(IFERROR(INDEX('Cheater Sheet'!X11:X51, SMALL(IF("Yes"='Cheater Sheet'!$BM$11:$BM$51, ROW('Cheater Sheet'!$BM$11:$BM$51)-10,""), ROW()-4)),"")="","",IFERROR(INDEX('Cheater Sheet'!X11:X51, SMALL(IF("Yes"='Cheater Sheet'!$BM$11:$BM$51, ROW('Cheater Sheet'!$BM$11:$BM$51)-10,""), ROW()-4)),""))</f>
        <v/>
      </c>
      <c r="Z23" s="292" t="str" cm="1">
        <f t="array" ref="Z23">IF(IFERROR(INDEX('Cheater Sheet'!Y11:Y51, SMALL(IF("Yes"='Cheater Sheet'!$BM$11:$BM$51, ROW('Cheater Sheet'!$BM$11:$BM$51)-10,""), ROW()-4)),"")="","",IFERROR(INDEX('Cheater Sheet'!Y11:Y51, SMALL(IF("Yes"='Cheater Sheet'!$BM$11:$BM$51, ROW('Cheater Sheet'!$BM$11:$BM$51)-10,""), ROW()-4)),""))</f>
        <v/>
      </c>
      <c r="AA23" s="689" t="str" cm="1">
        <f t="array" ref="AA23">IF(IFERROR(INDEX('Cheater Sheet'!Z11:Z51, SMALL(IF("Yes"='Cheater Sheet'!$BM$11:$BM$51, ROW('Cheater Sheet'!$BM$11:$BM$51)-10,""), ROW()-4)),"")="","",IFERROR(INDEX('Cheater Sheet'!Z11:Z51, SMALL(IF("Yes"='Cheater Sheet'!$BM$11:$BM$51, ROW('Cheater Sheet'!$BM$11:$BM$51)-10,""), ROW()-4)),""))</f>
        <v/>
      </c>
      <c r="AB23" s="292" t="str" cm="1">
        <f t="array" ref="AB23">IF(IFERROR(INDEX('Cheater Sheet'!AA11:AA51, SMALL(IF("Yes"='Cheater Sheet'!$BM$11:$BM$51, ROW('Cheater Sheet'!$BM$11:$BM$51)-10,""), ROW()-4)),"")="","",IFERROR(INDEX('Cheater Sheet'!AA11:AA51, SMALL(IF("Yes"='Cheater Sheet'!$BM$11:$BM$51, ROW('Cheater Sheet'!$BM$11:$BM$51)-10,""), ROW()-4)),""))</f>
        <v/>
      </c>
      <c r="AC23" s="689" t="str" cm="1">
        <f t="array" ref="AC23">IF(IFERROR(INDEX('Cheater Sheet'!AB11:AB51, SMALL(IF("Yes"='Cheater Sheet'!$BM$11:$BM$51, ROW('Cheater Sheet'!$BM$11:$BM$51)-10,""), ROW()-4)),"")="","",IFERROR(INDEX('Cheater Sheet'!AB11:AB51, SMALL(IF("Yes"='Cheater Sheet'!$BM$11:$BM$51, ROW('Cheater Sheet'!$BM$11:$BM$51)-10,""), ROW()-4)),""))</f>
        <v/>
      </c>
      <c r="AD23" s="292" t="str" cm="1">
        <f t="array" ref="AD23">IF(IFERROR(INDEX('Cheater Sheet'!AC11:AC51, SMALL(IF("Yes"='Cheater Sheet'!$BM$11:$BM$51, ROW('Cheater Sheet'!$BM$11:$BM$51)-10,""), ROW()-4)),"")="","",IFERROR(INDEX('Cheater Sheet'!AC11:AC51, SMALL(IF("Yes"='Cheater Sheet'!$BM$11:$BM$51, ROW('Cheater Sheet'!$BM$11:$BM$51)-10,""), ROW()-4)),""))</f>
        <v/>
      </c>
      <c r="AE23" s="689" t="str" cm="1">
        <f t="array" ref="AE23">IF(IFERROR(INDEX('Cheater Sheet'!AD11:AD51, SMALL(IF("Yes"='Cheater Sheet'!$BM$11:$BM$51, ROW('Cheater Sheet'!$BM$11:$BM$51)-10,""), ROW()-4)),"")="","",IFERROR(INDEX('Cheater Sheet'!AD11:AD51, SMALL(IF("Yes"='Cheater Sheet'!$BM$11:$BM$51, ROW('Cheater Sheet'!$BM$11:$BM$51)-10,""), ROW()-4)),""))</f>
        <v/>
      </c>
      <c r="AF23" s="292" t="str" cm="1">
        <f t="array" ref="AF23">IF(IFERROR(INDEX('Cheater Sheet'!AE11:AE51, SMALL(IF("Yes"='Cheater Sheet'!$BM$11:$BM$51, ROW('Cheater Sheet'!$BM$11:$BM$51)-10,""), ROW()-4)),"")="","",IFERROR(INDEX('Cheater Sheet'!AE11:AE51, SMALL(IF("Yes"='Cheater Sheet'!$BM$11:$BM$51, ROW('Cheater Sheet'!$BM$11:$BM$51)-10,""), ROW()-4)),""))</f>
        <v/>
      </c>
      <c r="AG23" s="689" t="str" cm="1">
        <f t="array" ref="AG23">IF(IFERROR(INDEX('Cheater Sheet'!AF11:AF51, SMALL(IF("Yes"='Cheater Sheet'!$BM$11:$BM$51, ROW('Cheater Sheet'!$BM$11:$BM$51)-10,""), ROW()-4)),"")="","",IFERROR(INDEX('Cheater Sheet'!AF11:AF51, SMALL(IF("Yes"='Cheater Sheet'!$BM$11:$BM$51, ROW('Cheater Sheet'!$BM$11:$BM$51)-10,""), ROW()-4)),""))</f>
        <v/>
      </c>
      <c r="AH23" s="292" t="str" cm="1">
        <f t="array" ref="AH23">IF(IFERROR(INDEX('Cheater Sheet'!AG11:AG51, SMALL(IF("Yes"='Cheater Sheet'!$BM$11:$BM$51, ROW('Cheater Sheet'!$BM$11:$BM$51)-10,""), ROW()-4)),"")="","",IFERROR(INDEX('Cheater Sheet'!AG11:AG51, SMALL(IF("Yes"='Cheater Sheet'!$BM$11:$BM$51, ROW('Cheater Sheet'!$BM$11:$BM$51)-10,""), ROW()-4)),""))</f>
        <v/>
      </c>
      <c r="AI23" s="689" t="str" cm="1">
        <f t="array" ref="AI23">IF(IFERROR(INDEX('Cheater Sheet'!AH11:AH51, SMALL(IF("Yes"='Cheater Sheet'!$BM$11:$BM$51, ROW('Cheater Sheet'!$BM$11:$BM$51)-10,""), ROW()-4)),"")="","",IFERROR(INDEX('Cheater Sheet'!AH11:AH51, SMALL(IF("Yes"='Cheater Sheet'!$BM$11:$BM$51, ROW('Cheater Sheet'!$BM$11:$BM$51)-10,""), ROW()-4)),""))</f>
        <v/>
      </c>
      <c r="AJ23" s="292" t="str" cm="1">
        <f t="array" ref="AJ23">IF(IFERROR(INDEX('Cheater Sheet'!AI11:AI51, SMALL(IF("Yes"='Cheater Sheet'!$BM$11:$BM$51, ROW('Cheater Sheet'!$BM$11:$BM$51)-10,""), ROW()-4)),"")="","",IFERROR(INDEX('Cheater Sheet'!AI11:AI51, SMALL(IF("Yes"='Cheater Sheet'!$BM$11:$BM$51, ROW('Cheater Sheet'!$BM$11:$BM$51)-10,""), ROW()-4)),""))</f>
        <v/>
      </c>
      <c r="AK23" s="689" t="str" cm="1">
        <f t="array" ref="AK23">IF(IFERROR(INDEX('Cheater Sheet'!AJ11:AJ51, SMALL(IF("Yes"='Cheater Sheet'!$BM$11:$BM$51, ROW('Cheater Sheet'!$BM$11:$BM$51)-10,""), ROW()-4)),"")="","",IFERROR(INDEX('Cheater Sheet'!AJ11:AJ51, SMALL(IF("Yes"='Cheater Sheet'!$BM$11:$BM$51, ROW('Cheater Sheet'!$BM$11:$BM$51)-10,""), ROW()-4)),""))</f>
        <v/>
      </c>
      <c r="AL23" s="292" t="str" cm="1">
        <f t="array" ref="AL23">IF(IFERROR(INDEX('Cheater Sheet'!AK11:AK51, SMALL(IF("Yes"='Cheater Sheet'!$BM$11:$BM$51, ROW('Cheater Sheet'!$BM$11:$BM$51)-10,""), ROW()-4)),"")="","",IFERROR(INDEX('Cheater Sheet'!AK11:AK51, SMALL(IF("Yes"='Cheater Sheet'!$BM$11:$BM$51, ROW('Cheater Sheet'!$BM$11:$BM$51)-10,""), ROW()-4)),""))</f>
        <v/>
      </c>
      <c r="AM23" s="689" t="str" cm="1">
        <f t="array" ref="AM23">IF(IFERROR(INDEX('Cheater Sheet'!AL11:AL51, SMALL(IF("Yes"='Cheater Sheet'!$BM$11:$BM$51, ROW('Cheater Sheet'!$BM$11:$BM$51)-10,""), ROW()-4)),"")="","",IFERROR(INDEX('Cheater Sheet'!AL11:AL51, SMALL(IF("Yes"='Cheater Sheet'!$BM$11:$BM$51, ROW('Cheater Sheet'!$BM$11:$BM$51)-10,""), ROW()-4)),""))</f>
        <v/>
      </c>
      <c r="AN23" s="292" t="str" cm="1">
        <f t="array" ref="AN23">IF(IFERROR(INDEX('Cheater Sheet'!AM11:AM51, SMALL(IF("Yes"='Cheater Sheet'!$BM$11:$BM$51, ROW('Cheater Sheet'!$BM$11:$BM$51)-10,""), ROW()-4)),"")="","",IFERROR(INDEX('Cheater Sheet'!AM11:AM51, SMALL(IF("Yes"='Cheater Sheet'!$BM$11:$BM$51, ROW('Cheater Sheet'!$BM$11:$BM$51)-10,""), ROW()-4)),""))</f>
        <v/>
      </c>
      <c r="AO23" s="689" t="str" cm="1">
        <f t="array" ref="AO23">IF(IFERROR(INDEX('Cheater Sheet'!AN11:AN51, SMALL(IF("Yes"='Cheater Sheet'!$BM$11:$BM$51, ROW('Cheater Sheet'!$BM$11:$BM$51)-10,""), ROW()-4)),"")="","",IFERROR(INDEX('Cheater Sheet'!AN11:AN51, SMALL(IF("Yes"='Cheater Sheet'!$BM$11:$BM$51, ROW('Cheater Sheet'!$BM$11:$BM$51)-10,""), ROW()-4)),""))</f>
        <v/>
      </c>
      <c r="AP23" s="292" t="str" cm="1">
        <f t="array" ref="AP23">IF(IFERROR(INDEX('Cheater Sheet'!AO11:AO51, SMALL(IF("Yes"='Cheater Sheet'!$BM$11:$BM$51, ROW('Cheater Sheet'!$BM$11:$BM$51)-10,""), ROW()-4)),"")="","",IFERROR(INDEX('Cheater Sheet'!AO11:AO51, SMALL(IF("Yes"='Cheater Sheet'!$BM$11:$BM$51, ROW('Cheater Sheet'!$BM$11:$BM$51)-10,""), ROW()-4)),""))</f>
        <v/>
      </c>
      <c r="AQ23" s="689" t="str" cm="1">
        <f t="array" ref="AQ23">IF(IFERROR(INDEX('Cheater Sheet'!AP11:AP51, SMALL(IF("Yes"='Cheater Sheet'!$BM$11:$BM$51, ROW('Cheater Sheet'!$BM$11:$BM$51)-10,""), ROW()-4)),"")="","",IFERROR(INDEX('Cheater Sheet'!AP11:AP51, SMALL(IF("Yes"='Cheater Sheet'!$BM$11:$BM$51, ROW('Cheater Sheet'!$BM$11:$BM$51)-10,""), ROW()-4)),""))</f>
        <v/>
      </c>
      <c r="AR23" s="292" t="str" cm="1">
        <f t="array" ref="AR23">IF(IFERROR(INDEX('Cheater Sheet'!AQ11:AQ51, SMALL(IF("Yes"='Cheater Sheet'!$BM$11:$BM$51, ROW('Cheater Sheet'!$BM$11:$BM$51)-10,""), ROW()-4)),"")="","",IFERROR(INDEX('Cheater Sheet'!AQ11:AQ51, SMALL(IF("Yes"='Cheater Sheet'!$BM$11:$BM$51, ROW('Cheater Sheet'!$BM$11:$BM$51)-10,""), ROW()-4)),""))</f>
        <v/>
      </c>
      <c r="AS23" s="689" t="str" cm="1">
        <f t="array" ref="AS23">IF(IFERROR(INDEX('Cheater Sheet'!AR11:AR51, SMALL(IF("Yes"='Cheater Sheet'!$BM$11:$BM$51, ROW('Cheater Sheet'!$BM$11:$BM$51)-10,""), ROW()-4)),"")="","",IFERROR(INDEX('Cheater Sheet'!AR11:AR51, SMALL(IF("Yes"='Cheater Sheet'!$BM$11:$BM$51, ROW('Cheater Sheet'!$BM$11:$BM$51)-10,""), ROW()-4)),""))</f>
        <v/>
      </c>
      <c r="AT23" s="292" t="str" cm="1">
        <f t="array" ref="AT23">IF(IFERROR(INDEX('Cheater Sheet'!AS11:AS51, SMALL(IF("Yes"='Cheater Sheet'!$BM$11:$BM$51, ROW('Cheater Sheet'!$BM$11:$BM$51)-10,""), ROW()-4)),"")="","",IFERROR(INDEX('Cheater Sheet'!AS11:AS51, SMALL(IF("Yes"='Cheater Sheet'!$BM$11:$BM$51, ROW('Cheater Sheet'!$BM$11:$BM$51)-10,""), ROW()-4)),""))</f>
        <v/>
      </c>
      <c r="AU23" s="689" t="str" cm="1">
        <f t="array" ref="AU23">IF(IFERROR(INDEX('Cheater Sheet'!AT11:AT51, SMALL(IF("Yes"='Cheater Sheet'!$BM$11:$BM$51, ROW('Cheater Sheet'!$BM$11:$BM$51)-10,""), ROW()-4)),"")="","",IFERROR(INDEX('Cheater Sheet'!AT11:AT51, SMALL(IF("Yes"='Cheater Sheet'!$BM$11:$BM$51, ROW('Cheater Sheet'!$BM$11:$BM$51)-10,""), ROW()-4)),""))</f>
        <v/>
      </c>
      <c r="AV23" s="292" t="str" cm="1">
        <f t="array" ref="AV23">IF(IFERROR(INDEX('Cheater Sheet'!AU11:AU51, SMALL(IF("Yes"='Cheater Sheet'!$BM$11:$BM$51, ROW('Cheater Sheet'!$BM$11:$BM$51)-10,""), ROW()-4)),"")="","",IFERROR(INDEX('Cheater Sheet'!AU11:AU51, SMALL(IF("Yes"='Cheater Sheet'!$BM$11:$BM$51, ROW('Cheater Sheet'!$BM$11:$BM$51)-10,""), ROW()-4)),""))</f>
        <v/>
      </c>
      <c r="AW23" s="689" t="str" cm="1">
        <f t="array" ref="AW23">IF(IFERROR(INDEX('Cheater Sheet'!AV11:AV51, SMALL(IF("Yes"='Cheater Sheet'!$BM$11:$BM$51, ROW('Cheater Sheet'!$BM$11:$BM$51)-10,""), ROW()-4)),"")="","",IFERROR(INDEX('Cheater Sheet'!AV11:AV51, SMALL(IF("Yes"='Cheater Sheet'!$BM$11:$BM$51, ROW('Cheater Sheet'!$BM$11:$BM$51)-10,""), ROW()-4)),""))</f>
        <v/>
      </c>
      <c r="AX23" s="292" t="str" cm="1">
        <f t="array" ref="AX23">IF(IFERROR(INDEX('Cheater Sheet'!AW11:AW51, SMALL(IF("Yes"='Cheater Sheet'!$BM$11:$BM$51, ROW('Cheater Sheet'!$BM$11:$BM$51)-10,""), ROW()-4)),"")="","",IFERROR(INDEX('Cheater Sheet'!AW11:AW51, SMALL(IF("Yes"='Cheater Sheet'!$BM$11:$BM$51, ROW('Cheater Sheet'!$BM$11:$BM$51)-10,""), ROW()-4)),""))</f>
        <v/>
      </c>
      <c r="AY23" s="689" t="str" cm="1">
        <f t="array" ref="AY23">IF(IFERROR(INDEX('Cheater Sheet'!AX11:AX51, SMALL(IF("Yes"='Cheater Sheet'!$BM$11:$BM$51, ROW('Cheater Sheet'!$BM$11:$BM$51)-10,""), ROW()-4)),"")="","",IFERROR(INDEX('Cheater Sheet'!AX11:AX51, SMALL(IF("Yes"='Cheater Sheet'!$BM$11:$BM$51, ROW('Cheater Sheet'!$BM$11:$BM$51)-10,""), ROW()-4)),""))</f>
        <v/>
      </c>
      <c r="AZ23" s="292" t="str" cm="1">
        <f t="array" ref="AZ23">IF(IFERROR(INDEX('Cheater Sheet'!AY11:AY51, SMALL(IF("Yes"='Cheater Sheet'!$BM$11:$BM$51, ROW('Cheater Sheet'!$BM$11:$BM$51)-10,""), ROW()-4)),"")="","",IFERROR(INDEX('Cheater Sheet'!AY11:AY51, SMALL(IF("Yes"='Cheater Sheet'!$BM$11:$BM$51, ROW('Cheater Sheet'!$BM$11:$BM$51)-10,""), ROW()-4)),""))</f>
        <v/>
      </c>
      <c r="BA23" s="689" t="str" cm="1">
        <f t="array" ref="BA23">IF(IFERROR(INDEX('Cheater Sheet'!AZ11:AZ51, SMALL(IF("Yes"='Cheater Sheet'!$BM$11:$BM$51, ROW('Cheater Sheet'!$BM$11:$BM$51)-10,""), ROW()-4)),"")="","",IFERROR(INDEX('Cheater Sheet'!AZ11:AZ51, SMALL(IF("Yes"='Cheater Sheet'!$BM$11:$BM$51, ROW('Cheater Sheet'!$BM$11:$BM$51)-10,""), ROW()-4)),""))</f>
        <v/>
      </c>
      <c r="BB23" s="292" t="str" cm="1">
        <f t="array" ref="BB23">IF(IFERROR(INDEX('Cheater Sheet'!BA11:BA51, SMALL(IF("Yes"='Cheater Sheet'!$BM$11:$BM$51, ROW('Cheater Sheet'!$BM$11:$BM$51)-10,""), ROW()-4)),"")="","",IFERROR(INDEX('Cheater Sheet'!BA11:BA51, SMALL(IF("Yes"='Cheater Sheet'!$BM$11:$BM$51, ROW('Cheater Sheet'!$BM$11:$BM$51)-10,""), ROW()-4)),""))</f>
        <v/>
      </c>
      <c r="BC23" s="689" t="str" cm="1">
        <f t="array" ref="BC23">IF(IFERROR(INDEX('Cheater Sheet'!BB11:BB51, SMALL(IF("Yes"='Cheater Sheet'!$BM$11:$BM$51, ROW('Cheater Sheet'!$BM$11:$BM$51)-10,""), ROW()-4)),"")="","",IFERROR(INDEX('Cheater Sheet'!BB11:BB51, SMALL(IF("Yes"='Cheater Sheet'!$BM$11:$BM$51, ROW('Cheater Sheet'!$BM$11:$BM$51)-10,""), ROW()-4)),""))</f>
        <v/>
      </c>
      <c r="BD23" s="292" t="str" cm="1">
        <f t="array" ref="BD23">IF(IFERROR(INDEX('Cheater Sheet'!BC11:BC51, SMALL(IF("Yes"='Cheater Sheet'!$BM$11:$BM$51, ROW('Cheater Sheet'!$BM$11:$BM$51)-10,""), ROW()-4)),"")="","",IFERROR(INDEX('Cheater Sheet'!BC11:BC51, SMALL(IF("Yes"='Cheater Sheet'!$BM$11:$BM$51, ROW('Cheater Sheet'!$BM$11:$BM$51)-10,""), ROW()-4)),""))</f>
        <v/>
      </c>
      <c r="BE23" s="689" t="str" cm="1">
        <f t="array" ref="BE23">IF(IFERROR(INDEX('Cheater Sheet'!BD11:BD51, SMALL(IF("Yes"='Cheater Sheet'!$BM$11:$BM$51, ROW('Cheater Sheet'!$BM$11:$BM$51)-10,""), ROW()-4)),"")="","",IFERROR(INDEX('Cheater Sheet'!BD11:BD51, SMALL(IF("Yes"='Cheater Sheet'!$BM$11:$BM$51, ROW('Cheater Sheet'!$BM$11:$BM$51)-10,""), ROW()-4)),""))</f>
        <v/>
      </c>
      <c r="BF23" s="292" t="str" cm="1">
        <f t="array" ref="BF23">IF(IFERROR(INDEX('Cheater Sheet'!BE11:BE51, SMALL(IF("Yes"='Cheater Sheet'!$BM$11:$BM$51, ROW('Cheater Sheet'!$BM$11:$BM$51)-10,""), ROW()-4)),"")="","",IFERROR(INDEX('Cheater Sheet'!BE11:BE51, SMALL(IF("Yes"='Cheater Sheet'!$BM$11:$BM$51, ROW('Cheater Sheet'!$BM$11:$BM$51)-10,""), ROW()-4)),""))</f>
        <v/>
      </c>
      <c r="BG23" s="689" t="str" cm="1">
        <f t="array" ref="BG23">IF(IFERROR(INDEX('Cheater Sheet'!BF11:BF51, SMALL(IF("Yes"='Cheater Sheet'!$BM$11:$BM$51, ROW('Cheater Sheet'!$BM$11:$BM$51)-10,""), ROW()-4)),"")="","",IFERROR(INDEX('Cheater Sheet'!BF11:BF51, SMALL(IF("Yes"='Cheater Sheet'!$BM$11:$BM$51, ROW('Cheater Sheet'!$BM$11:$BM$51)-10,""), ROW()-4)),""))</f>
        <v/>
      </c>
      <c r="BH23" s="292" t="str" cm="1">
        <f t="array" ref="BH23">IF(IFERROR(INDEX('Cheater Sheet'!BG11:BG51, SMALL(IF("Yes"='Cheater Sheet'!$BM$11:$BM$51, ROW('Cheater Sheet'!$BM$11:$BM$51)-10,""), ROW()-4)),"")="","",IFERROR(INDEX('Cheater Sheet'!BG11:BG51, SMALL(IF("Yes"='Cheater Sheet'!$BM$11:$BM$51, ROW('Cheater Sheet'!$BM$11:$BM$51)-10,""), ROW()-4)),""))</f>
        <v/>
      </c>
      <c r="BI23" s="689" t="str" cm="1">
        <f t="array" ref="BI23">IF(IFERROR(INDEX('Cheater Sheet'!BH11:BH51, SMALL(IF("Yes"='Cheater Sheet'!$BM$11:$BM$51, ROW('Cheater Sheet'!$BM$11:$BM$51)-10,""), ROW()-4)),"")="","",IFERROR(INDEX('Cheater Sheet'!BH11:BH51, SMALL(IF("Yes"='Cheater Sheet'!$BM$11:$BM$51, ROW('Cheater Sheet'!$BM$11:$BM$51)-10,""), ROW()-4)),""))</f>
        <v/>
      </c>
      <c r="BJ23" s="292" t="str" cm="1">
        <f t="array" ref="BJ23">IF(IFERROR(INDEX('Cheater Sheet'!BI11:BI51, SMALL(IF("Yes"='Cheater Sheet'!$BM$11:$BM$51, ROW('Cheater Sheet'!$BM$11:$BM$51)-10,""), ROW()-4)),"")="","",IFERROR(INDEX('Cheater Sheet'!BI11:BI51, SMALL(IF("Yes"='Cheater Sheet'!$BM$11:$BM$51, ROW('Cheater Sheet'!$BM$11:$BM$51)-10,""), ROW()-4)),""))</f>
        <v/>
      </c>
      <c r="BK23" s="689" t="str" cm="1">
        <f t="array" ref="BK23">IF(IFERROR(INDEX('Cheater Sheet'!BJ11:BJ51, SMALL(IF("Yes"='Cheater Sheet'!$BM$11:$BM$51, ROW('Cheater Sheet'!$BM$11:$BM$51)-10,""), ROW()-4)),"")="","",IFERROR(INDEX('Cheater Sheet'!BJ11:BJ51, SMALL(IF("Yes"='Cheater Sheet'!$BM$11:$BM$51, ROW('Cheater Sheet'!$BM$11:$BM$51)-10,""), ROW()-4)),""))</f>
        <v/>
      </c>
      <c r="BL23" s="101"/>
    </row>
    <row r="24" spans="1:64" x14ac:dyDescent="0.2">
      <c r="A24" s="765">
        <f t="shared" si="0"/>
        <v>0</v>
      </c>
      <c r="C24" s="143" t="str" cm="1">
        <f t="array" ref="C24">IFERROR(INDEX('Cheater Sheet'!$B$11:$B$51, SMALL(IF("Yes"='Cheater Sheet'!$BM$11:$BM$51, ROW('Cheater Sheet'!$BM$11:$BM$51)-10,""), ROW()-4)),"")</f>
        <v/>
      </c>
      <c r="D24" s="292" t="str" cm="1">
        <f t="array" ref="D24">IF(IFERROR(INDEX('Cheater Sheet'!C11:C51, SMALL(IF("Yes"='Cheater Sheet'!$BM$11:$BM$51, ROW('Cheater Sheet'!$BM$11:$BM$51)-10,""), ROW()-4)),"")="","",IFERROR(INDEX('Cheater Sheet'!C11:C51, SMALL(IF("Yes"='Cheater Sheet'!$BM$11:$BM$51, ROW('Cheater Sheet'!$BM$11:$BM$51)-10,""), ROW()-4)),""))</f>
        <v/>
      </c>
      <c r="E24" s="689" t="str" cm="1">
        <f t="array" ref="E24">IF(IFERROR(INDEX('Cheater Sheet'!D11:D51, SMALL(IF("Yes"='Cheater Sheet'!$BM$11:$BM$51, ROW('Cheater Sheet'!$BM$11:$BM$51)-10,""), ROW()-4)),"")="","",IFERROR(INDEX('Cheater Sheet'!D11:D51, SMALL(IF("Yes"='Cheater Sheet'!$BM$11:$BM$51, ROW('Cheater Sheet'!$BM$11:$BM$51)-10,""), ROW()-4)),""))</f>
        <v/>
      </c>
      <c r="F24" s="292" t="str" cm="1">
        <f t="array" ref="F24">IF(IFERROR(INDEX('Cheater Sheet'!E11:E51, SMALL(IF("Yes"='Cheater Sheet'!$BM$11:$BM$51, ROW('Cheater Sheet'!$BM$11:$BM$51)-10,""), ROW()-4)),"")="","",IFERROR(INDEX('Cheater Sheet'!E11:E51, SMALL(IF("Yes"='Cheater Sheet'!$BM$11:$BM$51, ROW('Cheater Sheet'!$BM$11:$BM$51)-10,""), ROW()-4)),""))</f>
        <v/>
      </c>
      <c r="G24" s="689" t="str" cm="1">
        <f t="array" ref="G24">IF(IFERROR(INDEX('Cheater Sheet'!F11:F51, SMALL(IF("Yes"='Cheater Sheet'!$BM$11:$BM$51, ROW('Cheater Sheet'!$BM$11:$BM$51)-10,""), ROW()-4)),"")="","",IFERROR(INDEX('Cheater Sheet'!F11:F51, SMALL(IF("Yes"='Cheater Sheet'!$BM$11:$BM$51, ROW('Cheater Sheet'!$BM$11:$BM$51)-10,""), ROW()-4)),""))</f>
        <v/>
      </c>
      <c r="H24" s="292" t="str" cm="1">
        <f t="array" ref="H24">IF(IFERROR(INDEX('Cheater Sheet'!G11:G51, SMALL(IF("Yes"='Cheater Sheet'!$BM$11:$BM$51, ROW('Cheater Sheet'!$BM$11:$BM$51)-10,""), ROW()-4)),"")="","",IFERROR(INDEX('Cheater Sheet'!G11:G51, SMALL(IF("Yes"='Cheater Sheet'!$BM$11:$BM$51, ROW('Cheater Sheet'!$BM$11:$BM$51)-10,""), ROW()-4)),""))</f>
        <v/>
      </c>
      <c r="I24" s="689" t="str" cm="1">
        <f t="array" ref="I24">IF(IFERROR(INDEX('Cheater Sheet'!H11:H51, SMALL(IF("Yes"='Cheater Sheet'!$BM$11:$BM$51, ROW('Cheater Sheet'!$BM$11:$BM$51)-10,""), ROW()-4)),"")="","",IFERROR(INDEX('Cheater Sheet'!H11:H51, SMALL(IF("Yes"='Cheater Sheet'!$BM$11:$BM$51, ROW('Cheater Sheet'!$BM$11:$BM$51)-10,""), ROW()-4)),""))</f>
        <v/>
      </c>
      <c r="J24" s="292" t="str" cm="1">
        <f t="array" ref="J24">IF(IFERROR(INDEX('Cheater Sheet'!I11:I51, SMALL(IF("Yes"='Cheater Sheet'!$BM$11:$BM$51, ROW('Cheater Sheet'!$BM$11:$BM$51)-10,""), ROW()-4)),"")="","",IFERROR(INDEX('Cheater Sheet'!I11:I51, SMALL(IF("Yes"='Cheater Sheet'!$BM$11:$BM$51, ROW('Cheater Sheet'!$BM$11:$BM$51)-10,""), ROW()-4)),""))</f>
        <v/>
      </c>
      <c r="K24" s="689" t="str" cm="1">
        <f t="array" ref="K24">IF(IFERROR(INDEX('Cheater Sheet'!J11:J51, SMALL(IF("Yes"='Cheater Sheet'!$BM$11:$BM$51, ROW('Cheater Sheet'!$BM$11:$BM$51)-10,""), ROW()-4)),"")="","",IFERROR(INDEX('Cheater Sheet'!J11:J51, SMALL(IF("Yes"='Cheater Sheet'!$BM$11:$BM$51, ROW('Cheater Sheet'!$BM$11:$BM$51)-10,""), ROW()-4)),""))</f>
        <v/>
      </c>
      <c r="L24" s="292" t="str" cm="1">
        <f t="array" ref="L24">IF(IFERROR(INDEX('Cheater Sheet'!K11:K51, SMALL(IF("Yes"='Cheater Sheet'!$BM$11:$BM$51, ROW('Cheater Sheet'!$BM$11:$BM$51)-10,""), ROW()-4)),"")="","",IFERROR(INDEX('Cheater Sheet'!K11:K51, SMALL(IF("Yes"='Cheater Sheet'!$BM$11:$BM$51, ROW('Cheater Sheet'!$BM$11:$BM$51)-10,""), ROW()-4)),""))</f>
        <v/>
      </c>
      <c r="M24" s="689" t="str" cm="1">
        <f t="array" ref="M24">IF(IFERROR(INDEX('Cheater Sheet'!L11:L51, SMALL(IF("Yes"='Cheater Sheet'!$BM$11:$BM$51, ROW('Cheater Sheet'!$BM$11:$BM$51)-10,""), ROW()-4)),"")="","",IFERROR(INDEX('Cheater Sheet'!L11:L51, SMALL(IF("Yes"='Cheater Sheet'!$BM$11:$BM$51, ROW('Cheater Sheet'!$BM$11:$BM$51)-10,""), ROW()-4)),""))</f>
        <v/>
      </c>
      <c r="N24" s="292" t="str" cm="1">
        <f t="array" ref="N24">IF(IFERROR(INDEX('Cheater Sheet'!M11:M51, SMALL(IF("Yes"='Cheater Sheet'!$BM$11:$BM$51, ROW('Cheater Sheet'!$BM$11:$BM$51)-10,""), ROW()-4)),"")="","",IFERROR(INDEX('Cheater Sheet'!M11:M51, SMALL(IF("Yes"='Cheater Sheet'!$BM$11:$BM$51, ROW('Cheater Sheet'!$BM$11:$BM$51)-10,""), ROW()-4)),""))</f>
        <v/>
      </c>
      <c r="O24" s="689" t="str" cm="1">
        <f t="array" ref="O24">IF(IFERROR(INDEX('Cheater Sheet'!N11:N51, SMALL(IF("Yes"='Cheater Sheet'!$BM$11:$BM$51, ROW('Cheater Sheet'!$BM$11:$BM$51)-10,""), ROW()-4)),"")="","",IFERROR(INDEX('Cheater Sheet'!N11:N51, SMALL(IF("Yes"='Cheater Sheet'!$BM$11:$BM$51, ROW('Cheater Sheet'!$BM$11:$BM$51)-10,""), ROW()-4)),""))</f>
        <v/>
      </c>
      <c r="P24" s="292" t="str" cm="1">
        <f t="array" ref="P24">IF(IFERROR(INDEX('Cheater Sheet'!O11:O51, SMALL(IF("Yes"='Cheater Sheet'!$BM$11:$BM$51, ROW('Cheater Sheet'!$BM$11:$BM$51)-10,""), ROW()-4)),"")="","",IFERROR(INDEX('Cheater Sheet'!O11:O51, SMALL(IF("Yes"='Cheater Sheet'!$BM$11:$BM$51, ROW('Cheater Sheet'!$BM$11:$BM$51)-10,""), ROW()-4)),""))</f>
        <v/>
      </c>
      <c r="Q24" s="689" t="str" cm="1">
        <f t="array" ref="Q24">IF(IFERROR(INDEX('Cheater Sheet'!P11:P51, SMALL(IF("Yes"='Cheater Sheet'!$BM$11:$BM$51, ROW('Cheater Sheet'!$BM$11:$BM$51)-10,""), ROW()-4)),"")="","",IFERROR(INDEX('Cheater Sheet'!P11:P51, SMALL(IF("Yes"='Cheater Sheet'!$BM$11:$BM$51, ROW('Cheater Sheet'!$BM$11:$BM$51)-10,""), ROW()-4)),""))</f>
        <v/>
      </c>
      <c r="R24" s="292" t="str" cm="1">
        <f t="array" ref="R24">IF(IFERROR(INDEX('Cheater Sheet'!Q11:Q51, SMALL(IF("Yes"='Cheater Sheet'!$BM$11:$BM$51, ROW('Cheater Sheet'!$BM$11:$BM$51)-10,""), ROW()-4)),"")="","",IFERROR(INDEX('Cheater Sheet'!Q11:Q51, SMALL(IF("Yes"='Cheater Sheet'!$BM$11:$BM$51, ROW('Cheater Sheet'!$BM$11:$BM$51)-10,""), ROW()-4)),""))</f>
        <v/>
      </c>
      <c r="S24" s="689" t="str" cm="1">
        <f t="array" ref="S24">IF(IFERROR(INDEX('Cheater Sheet'!R11:R51, SMALL(IF("Yes"='Cheater Sheet'!$BM$11:$BM$51, ROW('Cheater Sheet'!$BM$11:$BM$51)-10,""), ROW()-4)),"")="","",IFERROR(INDEX('Cheater Sheet'!R11:R51, SMALL(IF("Yes"='Cheater Sheet'!$BM$11:$BM$51, ROW('Cheater Sheet'!$BM$11:$BM$51)-10,""), ROW()-4)),""))</f>
        <v/>
      </c>
      <c r="T24" s="292" t="str" cm="1">
        <f t="array" ref="T24">IF(IFERROR(INDEX('Cheater Sheet'!S11:S51, SMALL(IF("Yes"='Cheater Sheet'!$BM$11:$BM$51, ROW('Cheater Sheet'!$BM$11:$BM$51)-10,""), ROW()-4)),"")="","",IFERROR(INDEX('Cheater Sheet'!S11:S51, SMALL(IF("Yes"='Cheater Sheet'!$BM$11:$BM$51, ROW('Cheater Sheet'!$BM$11:$BM$51)-10,""), ROW()-4)),""))</f>
        <v/>
      </c>
      <c r="U24" s="689" t="str" cm="1">
        <f t="array" ref="U24">IF(IFERROR(INDEX('Cheater Sheet'!T11:T51, SMALL(IF("Yes"='Cheater Sheet'!$BM$11:$BM$51, ROW('Cheater Sheet'!$BM$11:$BM$51)-10,""), ROW()-4)),"")="","",IFERROR(INDEX('Cheater Sheet'!T11:T51, SMALL(IF("Yes"='Cheater Sheet'!$BM$11:$BM$51, ROW('Cheater Sheet'!$BM$11:$BM$51)-10,""), ROW()-4)),""))</f>
        <v/>
      </c>
      <c r="V24" s="292" t="str" cm="1">
        <f t="array" ref="V24">IF(IFERROR(INDEX('Cheater Sheet'!U11:U51, SMALL(IF("Yes"='Cheater Sheet'!$BM$11:$BM$51, ROW('Cheater Sheet'!$BM$11:$BM$51)-10,""), ROW()-4)),"")="","",IFERROR(INDEX('Cheater Sheet'!U11:U51, SMALL(IF("Yes"='Cheater Sheet'!$BM$11:$BM$51, ROW('Cheater Sheet'!$BM$11:$BM$51)-10,""), ROW()-4)),""))</f>
        <v/>
      </c>
      <c r="W24" s="689" t="str" cm="1">
        <f t="array" ref="W24">IF(IFERROR(INDEX('Cheater Sheet'!V11:V51, SMALL(IF("Yes"='Cheater Sheet'!$BM$11:$BM$51, ROW('Cheater Sheet'!$BM$11:$BM$51)-10,""), ROW()-4)),"")="","",IFERROR(INDEX('Cheater Sheet'!V11:V51, SMALL(IF("Yes"='Cheater Sheet'!$BM$11:$BM$51, ROW('Cheater Sheet'!$BM$11:$BM$51)-10,""), ROW()-4)),""))</f>
        <v/>
      </c>
      <c r="X24" s="292" t="str" cm="1">
        <f t="array" ref="X24">IF(IFERROR(INDEX('Cheater Sheet'!W11:W51, SMALL(IF("Yes"='Cheater Sheet'!$BM$11:$BM$51, ROW('Cheater Sheet'!$BM$11:$BM$51)-10,""), ROW()-4)),"")="","",IFERROR(INDEX('Cheater Sheet'!W11:W51, SMALL(IF("Yes"='Cheater Sheet'!$BM$11:$BM$51, ROW('Cheater Sheet'!$BM$11:$BM$51)-10,""), ROW()-4)),""))</f>
        <v/>
      </c>
      <c r="Y24" s="689" t="str" cm="1">
        <f t="array" ref="Y24">IF(IFERROR(INDEX('Cheater Sheet'!X11:X51, SMALL(IF("Yes"='Cheater Sheet'!$BM$11:$BM$51, ROW('Cheater Sheet'!$BM$11:$BM$51)-10,""), ROW()-4)),"")="","",IFERROR(INDEX('Cheater Sheet'!X11:X51, SMALL(IF("Yes"='Cheater Sheet'!$BM$11:$BM$51, ROW('Cheater Sheet'!$BM$11:$BM$51)-10,""), ROW()-4)),""))</f>
        <v/>
      </c>
      <c r="Z24" s="292" t="str" cm="1">
        <f t="array" ref="Z24">IF(IFERROR(INDEX('Cheater Sheet'!Y11:Y51, SMALL(IF("Yes"='Cheater Sheet'!$BM$11:$BM$51, ROW('Cheater Sheet'!$BM$11:$BM$51)-10,""), ROW()-4)),"")="","",IFERROR(INDEX('Cheater Sheet'!Y11:Y51, SMALL(IF("Yes"='Cheater Sheet'!$BM$11:$BM$51, ROW('Cheater Sheet'!$BM$11:$BM$51)-10,""), ROW()-4)),""))</f>
        <v/>
      </c>
      <c r="AA24" s="689" t="str" cm="1">
        <f t="array" ref="AA24">IF(IFERROR(INDEX('Cheater Sheet'!Z11:Z51, SMALL(IF("Yes"='Cheater Sheet'!$BM$11:$BM$51, ROW('Cheater Sheet'!$BM$11:$BM$51)-10,""), ROW()-4)),"")="","",IFERROR(INDEX('Cheater Sheet'!Z11:Z51, SMALL(IF("Yes"='Cheater Sheet'!$BM$11:$BM$51, ROW('Cheater Sheet'!$BM$11:$BM$51)-10,""), ROW()-4)),""))</f>
        <v/>
      </c>
      <c r="AB24" s="292" t="str" cm="1">
        <f t="array" ref="AB24">IF(IFERROR(INDEX('Cheater Sheet'!AA11:AA51, SMALL(IF("Yes"='Cheater Sheet'!$BM$11:$BM$51, ROW('Cheater Sheet'!$BM$11:$BM$51)-10,""), ROW()-4)),"")="","",IFERROR(INDEX('Cheater Sheet'!AA11:AA51, SMALL(IF("Yes"='Cheater Sheet'!$BM$11:$BM$51, ROW('Cheater Sheet'!$BM$11:$BM$51)-10,""), ROW()-4)),""))</f>
        <v/>
      </c>
      <c r="AC24" s="689" t="str" cm="1">
        <f t="array" ref="AC24">IF(IFERROR(INDEX('Cheater Sheet'!AB11:AB51, SMALL(IF("Yes"='Cheater Sheet'!$BM$11:$BM$51, ROW('Cheater Sheet'!$BM$11:$BM$51)-10,""), ROW()-4)),"")="","",IFERROR(INDEX('Cheater Sheet'!AB11:AB51, SMALL(IF("Yes"='Cheater Sheet'!$BM$11:$BM$51, ROW('Cheater Sheet'!$BM$11:$BM$51)-10,""), ROW()-4)),""))</f>
        <v/>
      </c>
      <c r="AD24" s="292" t="str" cm="1">
        <f t="array" ref="AD24">IF(IFERROR(INDEX('Cheater Sheet'!AC11:AC51, SMALL(IF("Yes"='Cheater Sheet'!$BM$11:$BM$51, ROW('Cheater Sheet'!$BM$11:$BM$51)-10,""), ROW()-4)),"")="","",IFERROR(INDEX('Cheater Sheet'!AC11:AC51, SMALL(IF("Yes"='Cheater Sheet'!$BM$11:$BM$51, ROW('Cheater Sheet'!$BM$11:$BM$51)-10,""), ROW()-4)),""))</f>
        <v/>
      </c>
      <c r="AE24" s="689" t="str" cm="1">
        <f t="array" ref="AE24">IF(IFERROR(INDEX('Cheater Sheet'!AD11:AD51, SMALL(IF("Yes"='Cheater Sheet'!$BM$11:$BM$51, ROW('Cheater Sheet'!$BM$11:$BM$51)-10,""), ROW()-4)),"")="","",IFERROR(INDEX('Cheater Sheet'!AD11:AD51, SMALL(IF("Yes"='Cheater Sheet'!$BM$11:$BM$51, ROW('Cheater Sheet'!$BM$11:$BM$51)-10,""), ROW()-4)),""))</f>
        <v/>
      </c>
      <c r="AF24" s="292" t="str" cm="1">
        <f t="array" ref="AF24">IF(IFERROR(INDEX('Cheater Sheet'!AE11:AE51, SMALL(IF("Yes"='Cheater Sheet'!$BM$11:$BM$51, ROW('Cheater Sheet'!$BM$11:$BM$51)-10,""), ROW()-4)),"")="","",IFERROR(INDEX('Cheater Sheet'!AE11:AE51, SMALL(IF("Yes"='Cheater Sheet'!$BM$11:$BM$51, ROW('Cheater Sheet'!$BM$11:$BM$51)-10,""), ROW()-4)),""))</f>
        <v/>
      </c>
      <c r="AG24" s="689" t="str" cm="1">
        <f t="array" ref="AG24">IF(IFERROR(INDEX('Cheater Sheet'!AF11:AF51, SMALL(IF("Yes"='Cheater Sheet'!$BM$11:$BM$51, ROW('Cheater Sheet'!$BM$11:$BM$51)-10,""), ROW()-4)),"")="","",IFERROR(INDEX('Cheater Sheet'!AF11:AF51, SMALL(IF("Yes"='Cheater Sheet'!$BM$11:$BM$51, ROW('Cheater Sheet'!$BM$11:$BM$51)-10,""), ROW()-4)),""))</f>
        <v/>
      </c>
      <c r="AH24" s="292" t="str" cm="1">
        <f t="array" ref="AH24">IF(IFERROR(INDEX('Cheater Sheet'!AG11:AG51, SMALL(IF("Yes"='Cheater Sheet'!$BM$11:$BM$51, ROW('Cheater Sheet'!$BM$11:$BM$51)-10,""), ROW()-4)),"")="","",IFERROR(INDEX('Cheater Sheet'!AG11:AG51, SMALL(IF("Yes"='Cheater Sheet'!$BM$11:$BM$51, ROW('Cheater Sheet'!$BM$11:$BM$51)-10,""), ROW()-4)),""))</f>
        <v/>
      </c>
      <c r="AI24" s="689" t="str" cm="1">
        <f t="array" ref="AI24">IF(IFERROR(INDEX('Cheater Sheet'!AH11:AH51, SMALL(IF("Yes"='Cheater Sheet'!$BM$11:$BM$51, ROW('Cheater Sheet'!$BM$11:$BM$51)-10,""), ROW()-4)),"")="","",IFERROR(INDEX('Cheater Sheet'!AH11:AH51, SMALL(IF("Yes"='Cheater Sheet'!$BM$11:$BM$51, ROW('Cheater Sheet'!$BM$11:$BM$51)-10,""), ROW()-4)),""))</f>
        <v/>
      </c>
      <c r="AJ24" s="292" t="str" cm="1">
        <f t="array" ref="AJ24">IF(IFERROR(INDEX('Cheater Sheet'!AI11:AI51, SMALL(IF("Yes"='Cheater Sheet'!$BM$11:$BM$51, ROW('Cheater Sheet'!$BM$11:$BM$51)-10,""), ROW()-4)),"")="","",IFERROR(INDEX('Cheater Sheet'!AI11:AI51, SMALL(IF("Yes"='Cheater Sheet'!$BM$11:$BM$51, ROW('Cheater Sheet'!$BM$11:$BM$51)-10,""), ROW()-4)),""))</f>
        <v/>
      </c>
      <c r="AK24" s="689" t="str" cm="1">
        <f t="array" ref="AK24">IF(IFERROR(INDEX('Cheater Sheet'!AJ11:AJ51, SMALL(IF("Yes"='Cheater Sheet'!$BM$11:$BM$51, ROW('Cheater Sheet'!$BM$11:$BM$51)-10,""), ROW()-4)),"")="","",IFERROR(INDEX('Cheater Sheet'!AJ11:AJ51, SMALL(IF("Yes"='Cheater Sheet'!$BM$11:$BM$51, ROW('Cheater Sheet'!$BM$11:$BM$51)-10,""), ROW()-4)),""))</f>
        <v/>
      </c>
      <c r="AL24" s="292" t="str" cm="1">
        <f t="array" ref="AL24">IF(IFERROR(INDEX('Cheater Sheet'!AK11:AK51, SMALL(IF("Yes"='Cheater Sheet'!$BM$11:$BM$51, ROW('Cheater Sheet'!$BM$11:$BM$51)-10,""), ROW()-4)),"")="","",IFERROR(INDEX('Cheater Sheet'!AK11:AK51, SMALL(IF("Yes"='Cheater Sheet'!$BM$11:$BM$51, ROW('Cheater Sheet'!$BM$11:$BM$51)-10,""), ROW()-4)),""))</f>
        <v/>
      </c>
      <c r="AM24" s="689" t="str" cm="1">
        <f t="array" ref="AM24">IF(IFERROR(INDEX('Cheater Sheet'!AL11:AL51, SMALL(IF("Yes"='Cheater Sheet'!$BM$11:$BM$51, ROW('Cheater Sheet'!$BM$11:$BM$51)-10,""), ROW()-4)),"")="","",IFERROR(INDEX('Cheater Sheet'!AL11:AL51, SMALL(IF("Yes"='Cheater Sheet'!$BM$11:$BM$51, ROW('Cheater Sheet'!$BM$11:$BM$51)-10,""), ROW()-4)),""))</f>
        <v/>
      </c>
      <c r="AN24" s="292" t="str" cm="1">
        <f t="array" ref="AN24">IF(IFERROR(INDEX('Cheater Sheet'!AM11:AM51, SMALL(IF("Yes"='Cheater Sheet'!$BM$11:$BM$51, ROW('Cheater Sheet'!$BM$11:$BM$51)-10,""), ROW()-4)),"")="","",IFERROR(INDEX('Cheater Sheet'!AM11:AM51, SMALL(IF("Yes"='Cheater Sheet'!$BM$11:$BM$51, ROW('Cheater Sheet'!$BM$11:$BM$51)-10,""), ROW()-4)),""))</f>
        <v/>
      </c>
      <c r="AO24" s="689" t="str" cm="1">
        <f t="array" ref="AO24">IF(IFERROR(INDEX('Cheater Sheet'!AN11:AN51, SMALL(IF("Yes"='Cheater Sheet'!$BM$11:$BM$51, ROW('Cheater Sheet'!$BM$11:$BM$51)-10,""), ROW()-4)),"")="","",IFERROR(INDEX('Cheater Sheet'!AN11:AN51, SMALL(IF("Yes"='Cheater Sheet'!$BM$11:$BM$51, ROW('Cheater Sheet'!$BM$11:$BM$51)-10,""), ROW()-4)),""))</f>
        <v/>
      </c>
      <c r="AP24" s="292" t="str" cm="1">
        <f t="array" ref="AP24">IF(IFERROR(INDEX('Cheater Sheet'!AO11:AO51, SMALL(IF("Yes"='Cheater Sheet'!$BM$11:$BM$51, ROW('Cheater Sheet'!$BM$11:$BM$51)-10,""), ROW()-4)),"")="","",IFERROR(INDEX('Cheater Sheet'!AO11:AO51, SMALL(IF("Yes"='Cheater Sheet'!$BM$11:$BM$51, ROW('Cheater Sheet'!$BM$11:$BM$51)-10,""), ROW()-4)),""))</f>
        <v/>
      </c>
      <c r="AQ24" s="689" t="str" cm="1">
        <f t="array" ref="AQ24">IF(IFERROR(INDEX('Cheater Sheet'!AP11:AP51, SMALL(IF("Yes"='Cheater Sheet'!$BM$11:$BM$51, ROW('Cheater Sheet'!$BM$11:$BM$51)-10,""), ROW()-4)),"")="","",IFERROR(INDEX('Cheater Sheet'!AP11:AP51, SMALL(IF("Yes"='Cheater Sheet'!$BM$11:$BM$51, ROW('Cheater Sheet'!$BM$11:$BM$51)-10,""), ROW()-4)),""))</f>
        <v/>
      </c>
      <c r="AR24" s="292" t="str" cm="1">
        <f t="array" ref="AR24">IF(IFERROR(INDEX('Cheater Sheet'!AQ11:AQ51, SMALL(IF("Yes"='Cheater Sheet'!$BM$11:$BM$51, ROW('Cheater Sheet'!$BM$11:$BM$51)-10,""), ROW()-4)),"")="","",IFERROR(INDEX('Cheater Sheet'!AQ11:AQ51, SMALL(IF("Yes"='Cheater Sheet'!$BM$11:$BM$51, ROW('Cheater Sheet'!$BM$11:$BM$51)-10,""), ROW()-4)),""))</f>
        <v/>
      </c>
      <c r="AS24" s="689" t="str" cm="1">
        <f t="array" ref="AS24">IF(IFERROR(INDEX('Cheater Sheet'!AR11:AR51, SMALL(IF("Yes"='Cheater Sheet'!$BM$11:$BM$51, ROW('Cheater Sheet'!$BM$11:$BM$51)-10,""), ROW()-4)),"")="","",IFERROR(INDEX('Cheater Sheet'!AR11:AR51, SMALL(IF("Yes"='Cheater Sheet'!$BM$11:$BM$51, ROW('Cheater Sheet'!$BM$11:$BM$51)-10,""), ROW()-4)),""))</f>
        <v/>
      </c>
      <c r="AT24" s="292" t="str" cm="1">
        <f t="array" ref="AT24">IF(IFERROR(INDEX('Cheater Sheet'!AS11:AS51, SMALL(IF("Yes"='Cheater Sheet'!$BM$11:$BM$51, ROW('Cheater Sheet'!$BM$11:$BM$51)-10,""), ROW()-4)),"")="","",IFERROR(INDEX('Cheater Sheet'!AS11:AS51, SMALL(IF("Yes"='Cheater Sheet'!$BM$11:$BM$51, ROW('Cheater Sheet'!$BM$11:$BM$51)-10,""), ROW()-4)),""))</f>
        <v/>
      </c>
      <c r="AU24" s="689" t="str" cm="1">
        <f t="array" ref="AU24">IF(IFERROR(INDEX('Cheater Sheet'!AT11:AT51, SMALL(IF("Yes"='Cheater Sheet'!$BM$11:$BM$51, ROW('Cheater Sheet'!$BM$11:$BM$51)-10,""), ROW()-4)),"")="","",IFERROR(INDEX('Cheater Sheet'!AT11:AT51, SMALL(IF("Yes"='Cheater Sheet'!$BM$11:$BM$51, ROW('Cheater Sheet'!$BM$11:$BM$51)-10,""), ROW()-4)),""))</f>
        <v/>
      </c>
      <c r="AV24" s="292" t="str" cm="1">
        <f t="array" ref="AV24">IF(IFERROR(INDEX('Cheater Sheet'!AU11:AU51, SMALL(IF("Yes"='Cheater Sheet'!$BM$11:$BM$51, ROW('Cheater Sheet'!$BM$11:$BM$51)-10,""), ROW()-4)),"")="","",IFERROR(INDEX('Cheater Sheet'!AU11:AU51, SMALL(IF("Yes"='Cheater Sheet'!$BM$11:$BM$51, ROW('Cheater Sheet'!$BM$11:$BM$51)-10,""), ROW()-4)),""))</f>
        <v/>
      </c>
      <c r="AW24" s="689" t="str" cm="1">
        <f t="array" ref="AW24">IF(IFERROR(INDEX('Cheater Sheet'!AV11:AV51, SMALL(IF("Yes"='Cheater Sheet'!$BM$11:$BM$51, ROW('Cheater Sheet'!$BM$11:$BM$51)-10,""), ROW()-4)),"")="","",IFERROR(INDEX('Cheater Sheet'!AV11:AV51, SMALL(IF("Yes"='Cheater Sheet'!$BM$11:$BM$51, ROW('Cheater Sheet'!$BM$11:$BM$51)-10,""), ROW()-4)),""))</f>
        <v/>
      </c>
      <c r="AX24" s="292" t="str" cm="1">
        <f t="array" ref="AX24">IF(IFERROR(INDEX('Cheater Sheet'!AW11:AW51, SMALL(IF("Yes"='Cheater Sheet'!$BM$11:$BM$51, ROW('Cheater Sheet'!$BM$11:$BM$51)-10,""), ROW()-4)),"")="","",IFERROR(INDEX('Cheater Sheet'!AW11:AW51, SMALL(IF("Yes"='Cheater Sheet'!$BM$11:$BM$51, ROW('Cheater Sheet'!$BM$11:$BM$51)-10,""), ROW()-4)),""))</f>
        <v/>
      </c>
      <c r="AY24" s="689" t="str" cm="1">
        <f t="array" ref="AY24">IF(IFERROR(INDEX('Cheater Sheet'!AX11:AX51, SMALL(IF("Yes"='Cheater Sheet'!$BM$11:$BM$51, ROW('Cheater Sheet'!$BM$11:$BM$51)-10,""), ROW()-4)),"")="","",IFERROR(INDEX('Cheater Sheet'!AX11:AX51, SMALL(IF("Yes"='Cheater Sheet'!$BM$11:$BM$51, ROW('Cheater Sheet'!$BM$11:$BM$51)-10,""), ROW()-4)),""))</f>
        <v/>
      </c>
      <c r="AZ24" s="292" t="str" cm="1">
        <f t="array" ref="AZ24">IF(IFERROR(INDEX('Cheater Sheet'!AY11:AY51, SMALL(IF("Yes"='Cheater Sheet'!$BM$11:$BM$51, ROW('Cheater Sheet'!$BM$11:$BM$51)-10,""), ROW()-4)),"")="","",IFERROR(INDEX('Cheater Sheet'!AY11:AY51, SMALL(IF("Yes"='Cheater Sheet'!$BM$11:$BM$51, ROW('Cheater Sheet'!$BM$11:$BM$51)-10,""), ROW()-4)),""))</f>
        <v/>
      </c>
      <c r="BA24" s="689" t="str" cm="1">
        <f t="array" ref="BA24">IF(IFERROR(INDEX('Cheater Sheet'!AZ11:AZ51, SMALL(IF("Yes"='Cheater Sheet'!$BM$11:$BM$51, ROW('Cheater Sheet'!$BM$11:$BM$51)-10,""), ROW()-4)),"")="","",IFERROR(INDEX('Cheater Sheet'!AZ11:AZ51, SMALL(IF("Yes"='Cheater Sheet'!$BM$11:$BM$51, ROW('Cheater Sheet'!$BM$11:$BM$51)-10,""), ROW()-4)),""))</f>
        <v/>
      </c>
      <c r="BB24" s="292" t="str" cm="1">
        <f t="array" ref="BB24">IF(IFERROR(INDEX('Cheater Sheet'!BA11:BA51, SMALL(IF("Yes"='Cheater Sheet'!$BM$11:$BM$51, ROW('Cheater Sheet'!$BM$11:$BM$51)-10,""), ROW()-4)),"")="","",IFERROR(INDEX('Cheater Sheet'!BA11:BA51, SMALL(IF("Yes"='Cheater Sheet'!$BM$11:$BM$51, ROW('Cheater Sheet'!$BM$11:$BM$51)-10,""), ROW()-4)),""))</f>
        <v/>
      </c>
      <c r="BC24" s="689" t="str" cm="1">
        <f t="array" ref="BC24">IF(IFERROR(INDEX('Cheater Sheet'!BB11:BB51, SMALL(IF("Yes"='Cheater Sheet'!$BM$11:$BM$51, ROW('Cheater Sheet'!$BM$11:$BM$51)-10,""), ROW()-4)),"")="","",IFERROR(INDEX('Cheater Sheet'!BB11:BB51, SMALL(IF("Yes"='Cheater Sheet'!$BM$11:$BM$51, ROW('Cheater Sheet'!$BM$11:$BM$51)-10,""), ROW()-4)),""))</f>
        <v/>
      </c>
      <c r="BD24" s="292" t="str" cm="1">
        <f t="array" ref="BD24">IF(IFERROR(INDEX('Cheater Sheet'!BC11:BC51, SMALL(IF("Yes"='Cheater Sheet'!$BM$11:$BM$51, ROW('Cheater Sheet'!$BM$11:$BM$51)-10,""), ROW()-4)),"")="","",IFERROR(INDEX('Cheater Sheet'!BC11:BC51, SMALL(IF("Yes"='Cheater Sheet'!$BM$11:$BM$51, ROW('Cheater Sheet'!$BM$11:$BM$51)-10,""), ROW()-4)),""))</f>
        <v/>
      </c>
      <c r="BE24" s="689" t="str" cm="1">
        <f t="array" ref="BE24">IF(IFERROR(INDEX('Cheater Sheet'!BD11:BD51, SMALL(IF("Yes"='Cheater Sheet'!$BM$11:$BM$51, ROW('Cheater Sheet'!$BM$11:$BM$51)-10,""), ROW()-4)),"")="","",IFERROR(INDEX('Cheater Sheet'!BD11:BD51, SMALL(IF("Yes"='Cheater Sheet'!$BM$11:$BM$51, ROW('Cheater Sheet'!$BM$11:$BM$51)-10,""), ROW()-4)),""))</f>
        <v/>
      </c>
      <c r="BF24" s="292" t="str" cm="1">
        <f t="array" ref="BF24">IF(IFERROR(INDEX('Cheater Sheet'!BE11:BE51, SMALL(IF("Yes"='Cheater Sheet'!$BM$11:$BM$51, ROW('Cheater Sheet'!$BM$11:$BM$51)-10,""), ROW()-4)),"")="","",IFERROR(INDEX('Cheater Sheet'!BE11:BE51, SMALL(IF("Yes"='Cheater Sheet'!$BM$11:$BM$51, ROW('Cheater Sheet'!$BM$11:$BM$51)-10,""), ROW()-4)),""))</f>
        <v/>
      </c>
      <c r="BG24" s="689" t="str" cm="1">
        <f t="array" ref="BG24">IF(IFERROR(INDEX('Cheater Sheet'!BF11:BF51, SMALL(IF("Yes"='Cheater Sheet'!$BM$11:$BM$51, ROW('Cheater Sheet'!$BM$11:$BM$51)-10,""), ROW()-4)),"")="","",IFERROR(INDEX('Cheater Sheet'!BF11:BF51, SMALL(IF("Yes"='Cheater Sheet'!$BM$11:$BM$51, ROW('Cheater Sheet'!$BM$11:$BM$51)-10,""), ROW()-4)),""))</f>
        <v/>
      </c>
      <c r="BH24" s="292" t="str" cm="1">
        <f t="array" ref="BH24">IF(IFERROR(INDEX('Cheater Sheet'!BG11:BG51, SMALL(IF("Yes"='Cheater Sheet'!$BM$11:$BM$51, ROW('Cheater Sheet'!$BM$11:$BM$51)-10,""), ROW()-4)),"")="","",IFERROR(INDEX('Cheater Sheet'!BG11:BG51, SMALL(IF("Yes"='Cheater Sheet'!$BM$11:$BM$51, ROW('Cheater Sheet'!$BM$11:$BM$51)-10,""), ROW()-4)),""))</f>
        <v/>
      </c>
      <c r="BI24" s="689" t="str" cm="1">
        <f t="array" ref="BI24">IF(IFERROR(INDEX('Cheater Sheet'!BH11:BH51, SMALL(IF("Yes"='Cheater Sheet'!$BM$11:$BM$51, ROW('Cheater Sheet'!$BM$11:$BM$51)-10,""), ROW()-4)),"")="","",IFERROR(INDEX('Cheater Sheet'!BH11:BH51, SMALL(IF("Yes"='Cheater Sheet'!$BM$11:$BM$51, ROW('Cheater Sheet'!$BM$11:$BM$51)-10,""), ROW()-4)),""))</f>
        <v/>
      </c>
      <c r="BJ24" s="292" t="str" cm="1">
        <f t="array" ref="BJ24">IF(IFERROR(INDEX('Cheater Sheet'!BI11:BI51, SMALL(IF("Yes"='Cheater Sheet'!$BM$11:$BM$51, ROW('Cheater Sheet'!$BM$11:$BM$51)-10,""), ROW()-4)),"")="","",IFERROR(INDEX('Cheater Sheet'!BI11:BI51, SMALL(IF("Yes"='Cheater Sheet'!$BM$11:$BM$51, ROW('Cheater Sheet'!$BM$11:$BM$51)-10,""), ROW()-4)),""))</f>
        <v/>
      </c>
      <c r="BK24" s="689" t="str" cm="1">
        <f t="array" ref="BK24">IF(IFERROR(INDEX('Cheater Sheet'!BJ11:BJ51, SMALL(IF("Yes"='Cheater Sheet'!$BM$11:$BM$51, ROW('Cheater Sheet'!$BM$11:$BM$51)-10,""), ROW()-4)),"")="","",IFERROR(INDEX('Cheater Sheet'!BJ11:BJ51, SMALL(IF("Yes"='Cheater Sheet'!$BM$11:$BM$51, ROW('Cheater Sheet'!$BM$11:$BM$51)-10,""), ROW()-4)),""))</f>
        <v/>
      </c>
      <c r="BL24" s="101"/>
    </row>
    <row r="25" spans="1:64" x14ac:dyDescent="0.2">
      <c r="A25" s="765">
        <f t="shared" si="0"/>
        <v>0</v>
      </c>
      <c r="C25" s="143" t="str" cm="1">
        <f t="array" ref="C25">IFERROR(INDEX('Cheater Sheet'!$B$11:$B$51, SMALL(IF("Yes"='Cheater Sheet'!$BM$11:$BM$51, ROW('Cheater Sheet'!$BM$11:$BM$51)-10,""), ROW()-4)),"")</f>
        <v/>
      </c>
      <c r="D25" s="292" t="str" cm="1">
        <f t="array" ref="D25">IF(IFERROR(INDEX('Cheater Sheet'!C11:C51, SMALL(IF("Yes"='Cheater Sheet'!$BM$11:$BM$51, ROW('Cheater Sheet'!$BM$11:$BM$51)-10,""), ROW()-4)),"")="","",IFERROR(INDEX('Cheater Sheet'!C11:C51, SMALL(IF("Yes"='Cheater Sheet'!$BM$11:$BM$51, ROW('Cheater Sheet'!$BM$11:$BM$51)-10,""), ROW()-4)),""))</f>
        <v/>
      </c>
      <c r="E25" s="689" t="str" cm="1">
        <f t="array" ref="E25">IF(IFERROR(INDEX('Cheater Sheet'!D11:D51, SMALL(IF("Yes"='Cheater Sheet'!$BM$11:$BM$51, ROW('Cheater Sheet'!$BM$11:$BM$51)-10,""), ROW()-4)),"")="","",IFERROR(INDEX('Cheater Sheet'!D11:D51, SMALL(IF("Yes"='Cheater Sheet'!$BM$11:$BM$51, ROW('Cheater Sheet'!$BM$11:$BM$51)-10,""), ROW()-4)),""))</f>
        <v/>
      </c>
      <c r="F25" s="292" t="str" cm="1">
        <f t="array" ref="F25">IF(IFERROR(INDEX('Cheater Sheet'!E11:E51, SMALL(IF("Yes"='Cheater Sheet'!$BM$11:$BM$51, ROW('Cheater Sheet'!$BM$11:$BM$51)-10,""), ROW()-4)),"")="","",IFERROR(INDEX('Cheater Sheet'!E11:E51, SMALL(IF("Yes"='Cheater Sheet'!$BM$11:$BM$51, ROW('Cheater Sheet'!$BM$11:$BM$51)-10,""), ROW()-4)),""))</f>
        <v/>
      </c>
      <c r="G25" s="689" t="str" cm="1">
        <f t="array" ref="G25">IF(IFERROR(INDEX('Cheater Sheet'!F11:F51, SMALL(IF("Yes"='Cheater Sheet'!$BM$11:$BM$51, ROW('Cheater Sheet'!$BM$11:$BM$51)-10,""), ROW()-4)),"")="","",IFERROR(INDEX('Cheater Sheet'!F11:F51, SMALL(IF("Yes"='Cheater Sheet'!$BM$11:$BM$51, ROW('Cheater Sheet'!$BM$11:$BM$51)-10,""), ROW()-4)),""))</f>
        <v/>
      </c>
      <c r="H25" s="292" t="str" cm="1">
        <f t="array" ref="H25">IF(IFERROR(INDEX('Cheater Sheet'!G11:G51, SMALL(IF("Yes"='Cheater Sheet'!$BM$11:$BM$51, ROW('Cheater Sheet'!$BM$11:$BM$51)-10,""), ROW()-4)),"")="","",IFERROR(INDEX('Cheater Sheet'!G11:G51, SMALL(IF("Yes"='Cheater Sheet'!$BM$11:$BM$51, ROW('Cheater Sheet'!$BM$11:$BM$51)-10,""), ROW()-4)),""))</f>
        <v/>
      </c>
      <c r="I25" s="689" t="str" cm="1">
        <f t="array" ref="I25">IF(IFERROR(INDEX('Cheater Sheet'!H11:H51, SMALL(IF("Yes"='Cheater Sheet'!$BM$11:$BM$51, ROW('Cheater Sheet'!$BM$11:$BM$51)-10,""), ROW()-4)),"")="","",IFERROR(INDEX('Cheater Sheet'!H11:H51, SMALL(IF("Yes"='Cheater Sheet'!$BM$11:$BM$51, ROW('Cheater Sheet'!$BM$11:$BM$51)-10,""), ROW()-4)),""))</f>
        <v/>
      </c>
      <c r="J25" s="292" t="str" cm="1">
        <f t="array" ref="J25">IF(IFERROR(INDEX('Cheater Sheet'!I11:I51, SMALL(IF("Yes"='Cheater Sheet'!$BM$11:$BM$51, ROW('Cheater Sheet'!$BM$11:$BM$51)-10,""), ROW()-4)),"")="","",IFERROR(INDEX('Cheater Sheet'!I11:I51, SMALL(IF("Yes"='Cheater Sheet'!$BM$11:$BM$51, ROW('Cheater Sheet'!$BM$11:$BM$51)-10,""), ROW()-4)),""))</f>
        <v/>
      </c>
      <c r="K25" s="689" t="str" cm="1">
        <f t="array" ref="K25">IF(IFERROR(INDEX('Cheater Sheet'!J11:J51, SMALL(IF("Yes"='Cheater Sheet'!$BM$11:$BM$51, ROW('Cheater Sheet'!$BM$11:$BM$51)-10,""), ROW()-4)),"")="","",IFERROR(INDEX('Cheater Sheet'!J11:J51, SMALL(IF("Yes"='Cheater Sheet'!$BM$11:$BM$51, ROW('Cheater Sheet'!$BM$11:$BM$51)-10,""), ROW()-4)),""))</f>
        <v/>
      </c>
      <c r="L25" s="292" t="str" cm="1">
        <f t="array" ref="L25">IF(IFERROR(INDEX('Cheater Sheet'!K11:K51, SMALL(IF("Yes"='Cheater Sheet'!$BM$11:$BM$51, ROW('Cheater Sheet'!$BM$11:$BM$51)-10,""), ROW()-4)),"")="","",IFERROR(INDEX('Cheater Sheet'!K11:K51, SMALL(IF("Yes"='Cheater Sheet'!$BM$11:$BM$51, ROW('Cheater Sheet'!$BM$11:$BM$51)-10,""), ROW()-4)),""))</f>
        <v/>
      </c>
      <c r="M25" s="689" t="str" cm="1">
        <f t="array" ref="M25">IF(IFERROR(INDEX('Cheater Sheet'!L11:L51, SMALL(IF("Yes"='Cheater Sheet'!$BM$11:$BM$51, ROW('Cheater Sheet'!$BM$11:$BM$51)-10,""), ROW()-4)),"")="","",IFERROR(INDEX('Cheater Sheet'!L11:L51, SMALL(IF("Yes"='Cheater Sheet'!$BM$11:$BM$51, ROW('Cheater Sheet'!$BM$11:$BM$51)-10,""), ROW()-4)),""))</f>
        <v/>
      </c>
      <c r="N25" s="292" t="str" cm="1">
        <f t="array" ref="N25">IF(IFERROR(INDEX('Cheater Sheet'!M11:M51, SMALL(IF("Yes"='Cheater Sheet'!$BM$11:$BM$51, ROW('Cheater Sheet'!$BM$11:$BM$51)-10,""), ROW()-4)),"")="","",IFERROR(INDEX('Cheater Sheet'!M11:M51, SMALL(IF("Yes"='Cheater Sheet'!$BM$11:$BM$51, ROW('Cheater Sheet'!$BM$11:$BM$51)-10,""), ROW()-4)),""))</f>
        <v/>
      </c>
      <c r="O25" s="689" t="str" cm="1">
        <f t="array" ref="O25">IF(IFERROR(INDEX('Cheater Sheet'!N11:N51, SMALL(IF("Yes"='Cheater Sheet'!$BM$11:$BM$51, ROW('Cheater Sheet'!$BM$11:$BM$51)-10,""), ROW()-4)),"")="","",IFERROR(INDEX('Cheater Sheet'!N11:N51, SMALL(IF("Yes"='Cheater Sheet'!$BM$11:$BM$51, ROW('Cheater Sheet'!$BM$11:$BM$51)-10,""), ROW()-4)),""))</f>
        <v/>
      </c>
      <c r="P25" s="292" t="str" cm="1">
        <f t="array" ref="P25">IF(IFERROR(INDEX('Cheater Sheet'!O11:O51, SMALL(IF("Yes"='Cheater Sheet'!$BM$11:$BM$51, ROW('Cheater Sheet'!$BM$11:$BM$51)-10,""), ROW()-4)),"")="","",IFERROR(INDEX('Cheater Sheet'!O11:O51, SMALL(IF("Yes"='Cheater Sheet'!$BM$11:$BM$51, ROW('Cheater Sheet'!$BM$11:$BM$51)-10,""), ROW()-4)),""))</f>
        <v/>
      </c>
      <c r="Q25" s="689" t="str" cm="1">
        <f t="array" ref="Q25">IF(IFERROR(INDEX('Cheater Sheet'!P11:P51, SMALL(IF("Yes"='Cheater Sheet'!$BM$11:$BM$51, ROW('Cheater Sheet'!$BM$11:$BM$51)-10,""), ROW()-4)),"")="","",IFERROR(INDEX('Cheater Sheet'!P11:P51, SMALL(IF("Yes"='Cheater Sheet'!$BM$11:$BM$51, ROW('Cheater Sheet'!$BM$11:$BM$51)-10,""), ROW()-4)),""))</f>
        <v/>
      </c>
      <c r="R25" s="292" t="str" cm="1">
        <f t="array" ref="R25">IF(IFERROR(INDEX('Cheater Sheet'!Q11:Q51, SMALL(IF("Yes"='Cheater Sheet'!$BM$11:$BM$51, ROW('Cheater Sheet'!$BM$11:$BM$51)-10,""), ROW()-4)),"")="","",IFERROR(INDEX('Cheater Sheet'!Q11:Q51, SMALL(IF("Yes"='Cheater Sheet'!$BM$11:$BM$51, ROW('Cheater Sheet'!$BM$11:$BM$51)-10,""), ROW()-4)),""))</f>
        <v/>
      </c>
      <c r="S25" s="689" t="str" cm="1">
        <f t="array" ref="S25">IF(IFERROR(INDEX('Cheater Sheet'!R11:R51, SMALL(IF("Yes"='Cheater Sheet'!$BM$11:$BM$51, ROW('Cheater Sheet'!$BM$11:$BM$51)-10,""), ROW()-4)),"")="","",IFERROR(INDEX('Cheater Sheet'!R11:R51, SMALL(IF("Yes"='Cheater Sheet'!$BM$11:$BM$51, ROW('Cheater Sheet'!$BM$11:$BM$51)-10,""), ROW()-4)),""))</f>
        <v/>
      </c>
      <c r="T25" s="292" t="str" cm="1">
        <f t="array" ref="T25">IF(IFERROR(INDEX('Cheater Sheet'!S11:S51, SMALL(IF("Yes"='Cheater Sheet'!$BM$11:$BM$51, ROW('Cheater Sheet'!$BM$11:$BM$51)-10,""), ROW()-4)),"")="","",IFERROR(INDEX('Cheater Sheet'!S11:S51, SMALL(IF("Yes"='Cheater Sheet'!$BM$11:$BM$51, ROW('Cheater Sheet'!$BM$11:$BM$51)-10,""), ROW()-4)),""))</f>
        <v/>
      </c>
      <c r="U25" s="689" t="str" cm="1">
        <f t="array" ref="U25">IF(IFERROR(INDEX('Cheater Sheet'!T11:T51, SMALL(IF("Yes"='Cheater Sheet'!$BM$11:$BM$51, ROW('Cheater Sheet'!$BM$11:$BM$51)-10,""), ROW()-4)),"")="","",IFERROR(INDEX('Cheater Sheet'!T11:T51, SMALL(IF("Yes"='Cheater Sheet'!$BM$11:$BM$51, ROW('Cheater Sheet'!$BM$11:$BM$51)-10,""), ROW()-4)),""))</f>
        <v/>
      </c>
      <c r="V25" s="292" t="str" cm="1">
        <f t="array" ref="V25">IF(IFERROR(INDEX('Cheater Sheet'!U11:U51, SMALL(IF("Yes"='Cheater Sheet'!$BM$11:$BM$51, ROW('Cheater Sheet'!$BM$11:$BM$51)-10,""), ROW()-4)),"")="","",IFERROR(INDEX('Cheater Sheet'!U11:U51, SMALL(IF("Yes"='Cheater Sheet'!$BM$11:$BM$51, ROW('Cheater Sheet'!$BM$11:$BM$51)-10,""), ROW()-4)),""))</f>
        <v/>
      </c>
      <c r="W25" s="689" t="str" cm="1">
        <f t="array" ref="W25">IF(IFERROR(INDEX('Cheater Sheet'!V11:V51, SMALL(IF("Yes"='Cheater Sheet'!$BM$11:$BM$51, ROW('Cheater Sheet'!$BM$11:$BM$51)-10,""), ROW()-4)),"")="","",IFERROR(INDEX('Cheater Sheet'!V11:V51, SMALL(IF("Yes"='Cheater Sheet'!$BM$11:$BM$51, ROW('Cheater Sheet'!$BM$11:$BM$51)-10,""), ROW()-4)),""))</f>
        <v/>
      </c>
      <c r="X25" s="292" t="str" cm="1">
        <f t="array" ref="X25">IF(IFERROR(INDEX('Cheater Sheet'!W11:W51, SMALL(IF("Yes"='Cheater Sheet'!$BM$11:$BM$51, ROW('Cheater Sheet'!$BM$11:$BM$51)-10,""), ROW()-4)),"")="","",IFERROR(INDEX('Cheater Sheet'!W11:W51, SMALL(IF("Yes"='Cheater Sheet'!$BM$11:$BM$51, ROW('Cheater Sheet'!$BM$11:$BM$51)-10,""), ROW()-4)),""))</f>
        <v/>
      </c>
      <c r="Y25" s="689" t="str" cm="1">
        <f t="array" ref="Y25">IF(IFERROR(INDEX('Cheater Sheet'!X11:X51, SMALL(IF("Yes"='Cheater Sheet'!$BM$11:$BM$51, ROW('Cheater Sheet'!$BM$11:$BM$51)-10,""), ROW()-4)),"")="","",IFERROR(INDEX('Cheater Sheet'!X11:X51, SMALL(IF("Yes"='Cheater Sheet'!$BM$11:$BM$51, ROW('Cheater Sheet'!$BM$11:$BM$51)-10,""), ROW()-4)),""))</f>
        <v/>
      </c>
      <c r="Z25" s="292" t="str" cm="1">
        <f t="array" ref="Z25">IF(IFERROR(INDEX('Cheater Sheet'!Y11:Y51, SMALL(IF("Yes"='Cheater Sheet'!$BM$11:$BM$51, ROW('Cheater Sheet'!$BM$11:$BM$51)-10,""), ROW()-4)),"")="","",IFERROR(INDEX('Cheater Sheet'!Y11:Y51, SMALL(IF("Yes"='Cheater Sheet'!$BM$11:$BM$51, ROW('Cheater Sheet'!$BM$11:$BM$51)-10,""), ROW()-4)),""))</f>
        <v/>
      </c>
      <c r="AA25" s="689" t="str" cm="1">
        <f t="array" ref="AA25">IF(IFERROR(INDEX('Cheater Sheet'!Z11:Z51, SMALL(IF("Yes"='Cheater Sheet'!$BM$11:$BM$51, ROW('Cheater Sheet'!$BM$11:$BM$51)-10,""), ROW()-4)),"")="","",IFERROR(INDEX('Cheater Sheet'!Z11:Z51, SMALL(IF("Yes"='Cheater Sheet'!$BM$11:$BM$51, ROW('Cheater Sheet'!$BM$11:$BM$51)-10,""), ROW()-4)),""))</f>
        <v/>
      </c>
      <c r="AB25" s="292" t="str" cm="1">
        <f t="array" ref="AB25">IF(IFERROR(INDEX('Cheater Sheet'!AA11:AA51, SMALL(IF("Yes"='Cheater Sheet'!$BM$11:$BM$51, ROW('Cheater Sheet'!$BM$11:$BM$51)-10,""), ROW()-4)),"")="","",IFERROR(INDEX('Cheater Sheet'!AA11:AA51, SMALL(IF("Yes"='Cheater Sheet'!$BM$11:$BM$51, ROW('Cheater Sheet'!$BM$11:$BM$51)-10,""), ROW()-4)),""))</f>
        <v/>
      </c>
      <c r="AC25" s="689" t="str" cm="1">
        <f t="array" ref="AC25">IF(IFERROR(INDEX('Cheater Sheet'!AB11:AB51, SMALL(IF("Yes"='Cheater Sheet'!$BM$11:$BM$51, ROW('Cheater Sheet'!$BM$11:$BM$51)-10,""), ROW()-4)),"")="","",IFERROR(INDEX('Cheater Sheet'!AB11:AB51, SMALL(IF("Yes"='Cheater Sheet'!$BM$11:$BM$51, ROW('Cheater Sheet'!$BM$11:$BM$51)-10,""), ROW()-4)),""))</f>
        <v/>
      </c>
      <c r="AD25" s="292" t="str" cm="1">
        <f t="array" ref="AD25">IF(IFERROR(INDEX('Cheater Sheet'!AC11:AC51, SMALL(IF("Yes"='Cheater Sheet'!$BM$11:$BM$51, ROW('Cheater Sheet'!$BM$11:$BM$51)-10,""), ROW()-4)),"")="","",IFERROR(INDEX('Cheater Sheet'!AC11:AC51, SMALL(IF("Yes"='Cheater Sheet'!$BM$11:$BM$51, ROW('Cheater Sheet'!$BM$11:$BM$51)-10,""), ROW()-4)),""))</f>
        <v/>
      </c>
      <c r="AE25" s="689" t="str" cm="1">
        <f t="array" ref="AE25">IF(IFERROR(INDEX('Cheater Sheet'!AD11:AD51, SMALL(IF("Yes"='Cheater Sheet'!$BM$11:$BM$51, ROW('Cheater Sheet'!$BM$11:$BM$51)-10,""), ROW()-4)),"")="","",IFERROR(INDEX('Cheater Sheet'!AD11:AD51, SMALL(IF("Yes"='Cheater Sheet'!$BM$11:$BM$51, ROW('Cheater Sheet'!$BM$11:$BM$51)-10,""), ROW()-4)),""))</f>
        <v/>
      </c>
      <c r="AF25" s="292" t="str" cm="1">
        <f t="array" ref="AF25">IF(IFERROR(INDEX('Cheater Sheet'!AE11:AE51, SMALL(IF("Yes"='Cheater Sheet'!$BM$11:$BM$51, ROW('Cheater Sheet'!$BM$11:$BM$51)-10,""), ROW()-4)),"")="","",IFERROR(INDEX('Cheater Sheet'!AE11:AE51, SMALL(IF("Yes"='Cheater Sheet'!$BM$11:$BM$51, ROW('Cheater Sheet'!$BM$11:$BM$51)-10,""), ROW()-4)),""))</f>
        <v/>
      </c>
      <c r="AG25" s="689" t="str" cm="1">
        <f t="array" ref="AG25">IF(IFERROR(INDEX('Cheater Sheet'!AF11:AF51, SMALL(IF("Yes"='Cheater Sheet'!$BM$11:$BM$51, ROW('Cheater Sheet'!$BM$11:$BM$51)-10,""), ROW()-4)),"")="","",IFERROR(INDEX('Cheater Sheet'!AF11:AF51, SMALL(IF("Yes"='Cheater Sheet'!$BM$11:$BM$51, ROW('Cheater Sheet'!$BM$11:$BM$51)-10,""), ROW()-4)),""))</f>
        <v/>
      </c>
      <c r="AH25" s="292" t="str" cm="1">
        <f t="array" ref="AH25">IF(IFERROR(INDEX('Cheater Sheet'!AG11:AG51, SMALL(IF("Yes"='Cheater Sheet'!$BM$11:$BM$51, ROW('Cheater Sheet'!$BM$11:$BM$51)-10,""), ROW()-4)),"")="","",IFERROR(INDEX('Cheater Sheet'!AG11:AG51, SMALL(IF("Yes"='Cheater Sheet'!$BM$11:$BM$51, ROW('Cheater Sheet'!$BM$11:$BM$51)-10,""), ROW()-4)),""))</f>
        <v/>
      </c>
      <c r="AI25" s="689" t="str" cm="1">
        <f t="array" ref="AI25">IF(IFERROR(INDEX('Cheater Sheet'!AH11:AH51, SMALL(IF("Yes"='Cheater Sheet'!$BM$11:$BM$51, ROW('Cheater Sheet'!$BM$11:$BM$51)-10,""), ROW()-4)),"")="","",IFERROR(INDEX('Cheater Sheet'!AH11:AH51, SMALL(IF("Yes"='Cheater Sheet'!$BM$11:$BM$51, ROW('Cheater Sheet'!$BM$11:$BM$51)-10,""), ROW()-4)),""))</f>
        <v/>
      </c>
      <c r="AJ25" s="292" t="str" cm="1">
        <f t="array" ref="AJ25">IF(IFERROR(INDEX('Cheater Sheet'!AI11:AI51, SMALL(IF("Yes"='Cheater Sheet'!$BM$11:$BM$51, ROW('Cheater Sheet'!$BM$11:$BM$51)-10,""), ROW()-4)),"")="","",IFERROR(INDEX('Cheater Sheet'!AI11:AI51, SMALL(IF("Yes"='Cheater Sheet'!$BM$11:$BM$51, ROW('Cheater Sheet'!$BM$11:$BM$51)-10,""), ROW()-4)),""))</f>
        <v/>
      </c>
      <c r="AK25" s="689" t="str" cm="1">
        <f t="array" ref="AK25">IF(IFERROR(INDEX('Cheater Sheet'!AJ11:AJ51, SMALL(IF("Yes"='Cheater Sheet'!$BM$11:$BM$51, ROW('Cheater Sheet'!$BM$11:$BM$51)-10,""), ROW()-4)),"")="","",IFERROR(INDEX('Cheater Sheet'!AJ11:AJ51, SMALL(IF("Yes"='Cheater Sheet'!$BM$11:$BM$51, ROW('Cheater Sheet'!$BM$11:$BM$51)-10,""), ROW()-4)),""))</f>
        <v/>
      </c>
      <c r="AL25" s="292" t="str" cm="1">
        <f t="array" ref="AL25">IF(IFERROR(INDEX('Cheater Sheet'!AK11:AK51, SMALL(IF("Yes"='Cheater Sheet'!$BM$11:$BM$51, ROW('Cheater Sheet'!$BM$11:$BM$51)-10,""), ROW()-4)),"")="","",IFERROR(INDEX('Cheater Sheet'!AK11:AK51, SMALL(IF("Yes"='Cheater Sheet'!$BM$11:$BM$51, ROW('Cheater Sheet'!$BM$11:$BM$51)-10,""), ROW()-4)),""))</f>
        <v/>
      </c>
      <c r="AM25" s="689" t="str" cm="1">
        <f t="array" ref="AM25">IF(IFERROR(INDEX('Cheater Sheet'!AL11:AL51, SMALL(IF("Yes"='Cheater Sheet'!$BM$11:$BM$51, ROW('Cheater Sheet'!$BM$11:$BM$51)-10,""), ROW()-4)),"")="","",IFERROR(INDEX('Cheater Sheet'!AL11:AL51, SMALL(IF("Yes"='Cheater Sheet'!$BM$11:$BM$51, ROW('Cheater Sheet'!$BM$11:$BM$51)-10,""), ROW()-4)),""))</f>
        <v/>
      </c>
      <c r="AN25" s="292" t="str" cm="1">
        <f t="array" ref="AN25">IF(IFERROR(INDEX('Cheater Sheet'!AM11:AM51, SMALL(IF("Yes"='Cheater Sheet'!$BM$11:$BM$51, ROW('Cheater Sheet'!$BM$11:$BM$51)-10,""), ROW()-4)),"")="","",IFERROR(INDEX('Cheater Sheet'!AM11:AM51, SMALL(IF("Yes"='Cheater Sheet'!$BM$11:$BM$51, ROW('Cheater Sheet'!$BM$11:$BM$51)-10,""), ROW()-4)),""))</f>
        <v/>
      </c>
      <c r="AO25" s="689" t="str" cm="1">
        <f t="array" ref="AO25">IF(IFERROR(INDEX('Cheater Sheet'!AN11:AN51, SMALL(IF("Yes"='Cheater Sheet'!$BM$11:$BM$51, ROW('Cheater Sheet'!$BM$11:$BM$51)-10,""), ROW()-4)),"")="","",IFERROR(INDEX('Cheater Sheet'!AN11:AN51, SMALL(IF("Yes"='Cheater Sheet'!$BM$11:$BM$51, ROW('Cheater Sheet'!$BM$11:$BM$51)-10,""), ROW()-4)),""))</f>
        <v/>
      </c>
      <c r="AP25" s="292" t="str" cm="1">
        <f t="array" ref="AP25">IF(IFERROR(INDEX('Cheater Sheet'!AO11:AO51, SMALL(IF("Yes"='Cheater Sheet'!$BM$11:$BM$51, ROW('Cheater Sheet'!$BM$11:$BM$51)-10,""), ROW()-4)),"")="","",IFERROR(INDEX('Cheater Sheet'!AO11:AO51, SMALL(IF("Yes"='Cheater Sheet'!$BM$11:$BM$51, ROW('Cheater Sheet'!$BM$11:$BM$51)-10,""), ROW()-4)),""))</f>
        <v/>
      </c>
      <c r="AQ25" s="689" t="str" cm="1">
        <f t="array" ref="AQ25">IF(IFERROR(INDEX('Cheater Sheet'!AP11:AP51, SMALL(IF("Yes"='Cheater Sheet'!$BM$11:$BM$51, ROW('Cheater Sheet'!$BM$11:$BM$51)-10,""), ROW()-4)),"")="","",IFERROR(INDEX('Cheater Sheet'!AP11:AP51, SMALL(IF("Yes"='Cheater Sheet'!$BM$11:$BM$51, ROW('Cheater Sheet'!$BM$11:$BM$51)-10,""), ROW()-4)),""))</f>
        <v/>
      </c>
      <c r="AR25" s="292" t="str" cm="1">
        <f t="array" ref="AR25">IF(IFERROR(INDEX('Cheater Sheet'!AQ11:AQ51, SMALL(IF("Yes"='Cheater Sheet'!$BM$11:$BM$51, ROW('Cheater Sheet'!$BM$11:$BM$51)-10,""), ROW()-4)),"")="","",IFERROR(INDEX('Cheater Sheet'!AQ11:AQ51, SMALL(IF("Yes"='Cheater Sheet'!$BM$11:$BM$51, ROW('Cheater Sheet'!$BM$11:$BM$51)-10,""), ROW()-4)),""))</f>
        <v/>
      </c>
      <c r="AS25" s="689" t="str" cm="1">
        <f t="array" ref="AS25">IF(IFERROR(INDEX('Cheater Sheet'!AR11:AR51, SMALL(IF("Yes"='Cheater Sheet'!$BM$11:$BM$51, ROW('Cheater Sheet'!$BM$11:$BM$51)-10,""), ROW()-4)),"")="","",IFERROR(INDEX('Cheater Sheet'!AR11:AR51, SMALL(IF("Yes"='Cheater Sheet'!$BM$11:$BM$51, ROW('Cheater Sheet'!$BM$11:$BM$51)-10,""), ROW()-4)),""))</f>
        <v/>
      </c>
      <c r="AT25" s="292" t="str" cm="1">
        <f t="array" ref="AT25">IF(IFERROR(INDEX('Cheater Sheet'!AS11:AS51, SMALL(IF("Yes"='Cheater Sheet'!$BM$11:$BM$51, ROW('Cheater Sheet'!$BM$11:$BM$51)-10,""), ROW()-4)),"")="","",IFERROR(INDEX('Cheater Sheet'!AS11:AS51, SMALL(IF("Yes"='Cheater Sheet'!$BM$11:$BM$51, ROW('Cheater Sheet'!$BM$11:$BM$51)-10,""), ROW()-4)),""))</f>
        <v/>
      </c>
      <c r="AU25" s="689" t="str" cm="1">
        <f t="array" ref="AU25">IF(IFERROR(INDEX('Cheater Sheet'!AT11:AT51, SMALL(IF("Yes"='Cheater Sheet'!$BM$11:$BM$51, ROW('Cheater Sheet'!$BM$11:$BM$51)-10,""), ROW()-4)),"")="","",IFERROR(INDEX('Cheater Sheet'!AT11:AT51, SMALL(IF("Yes"='Cheater Sheet'!$BM$11:$BM$51, ROW('Cheater Sheet'!$BM$11:$BM$51)-10,""), ROW()-4)),""))</f>
        <v/>
      </c>
      <c r="AV25" s="292" t="str" cm="1">
        <f t="array" ref="AV25">IF(IFERROR(INDEX('Cheater Sheet'!AU11:AU51, SMALL(IF("Yes"='Cheater Sheet'!$BM$11:$BM$51, ROW('Cheater Sheet'!$BM$11:$BM$51)-10,""), ROW()-4)),"")="","",IFERROR(INDEX('Cheater Sheet'!AU11:AU51, SMALL(IF("Yes"='Cheater Sheet'!$BM$11:$BM$51, ROW('Cheater Sheet'!$BM$11:$BM$51)-10,""), ROW()-4)),""))</f>
        <v/>
      </c>
      <c r="AW25" s="689" t="str" cm="1">
        <f t="array" ref="AW25">IF(IFERROR(INDEX('Cheater Sheet'!AV11:AV51, SMALL(IF("Yes"='Cheater Sheet'!$BM$11:$BM$51, ROW('Cheater Sheet'!$BM$11:$BM$51)-10,""), ROW()-4)),"")="","",IFERROR(INDEX('Cheater Sheet'!AV11:AV51, SMALL(IF("Yes"='Cheater Sheet'!$BM$11:$BM$51, ROW('Cheater Sheet'!$BM$11:$BM$51)-10,""), ROW()-4)),""))</f>
        <v/>
      </c>
      <c r="AX25" s="292" t="str" cm="1">
        <f t="array" ref="AX25">IF(IFERROR(INDEX('Cheater Sheet'!AW11:AW51, SMALL(IF("Yes"='Cheater Sheet'!$BM$11:$BM$51, ROW('Cheater Sheet'!$BM$11:$BM$51)-10,""), ROW()-4)),"")="","",IFERROR(INDEX('Cheater Sheet'!AW11:AW51, SMALL(IF("Yes"='Cheater Sheet'!$BM$11:$BM$51, ROW('Cheater Sheet'!$BM$11:$BM$51)-10,""), ROW()-4)),""))</f>
        <v/>
      </c>
      <c r="AY25" s="689" t="str" cm="1">
        <f t="array" ref="AY25">IF(IFERROR(INDEX('Cheater Sheet'!AX11:AX51, SMALL(IF("Yes"='Cheater Sheet'!$BM$11:$BM$51, ROW('Cheater Sheet'!$BM$11:$BM$51)-10,""), ROW()-4)),"")="","",IFERROR(INDEX('Cheater Sheet'!AX11:AX51, SMALL(IF("Yes"='Cheater Sheet'!$BM$11:$BM$51, ROW('Cheater Sheet'!$BM$11:$BM$51)-10,""), ROW()-4)),""))</f>
        <v/>
      </c>
      <c r="AZ25" s="292" t="str" cm="1">
        <f t="array" ref="AZ25">IF(IFERROR(INDEX('Cheater Sheet'!AY11:AY51, SMALL(IF("Yes"='Cheater Sheet'!$BM$11:$BM$51, ROW('Cheater Sheet'!$BM$11:$BM$51)-10,""), ROW()-4)),"")="","",IFERROR(INDEX('Cheater Sheet'!AY11:AY51, SMALL(IF("Yes"='Cheater Sheet'!$BM$11:$BM$51, ROW('Cheater Sheet'!$BM$11:$BM$51)-10,""), ROW()-4)),""))</f>
        <v/>
      </c>
      <c r="BA25" s="689" t="str" cm="1">
        <f t="array" ref="BA25">IF(IFERROR(INDEX('Cheater Sheet'!AZ11:AZ51, SMALL(IF("Yes"='Cheater Sheet'!$BM$11:$BM$51, ROW('Cheater Sheet'!$BM$11:$BM$51)-10,""), ROW()-4)),"")="","",IFERROR(INDEX('Cheater Sheet'!AZ11:AZ51, SMALL(IF("Yes"='Cheater Sheet'!$BM$11:$BM$51, ROW('Cheater Sheet'!$BM$11:$BM$51)-10,""), ROW()-4)),""))</f>
        <v/>
      </c>
      <c r="BB25" s="292" t="str" cm="1">
        <f t="array" ref="BB25">IF(IFERROR(INDEX('Cheater Sheet'!BA11:BA51, SMALL(IF("Yes"='Cheater Sheet'!$BM$11:$BM$51, ROW('Cheater Sheet'!$BM$11:$BM$51)-10,""), ROW()-4)),"")="","",IFERROR(INDEX('Cheater Sheet'!BA11:BA51, SMALL(IF("Yes"='Cheater Sheet'!$BM$11:$BM$51, ROW('Cheater Sheet'!$BM$11:$BM$51)-10,""), ROW()-4)),""))</f>
        <v/>
      </c>
      <c r="BC25" s="689" t="str" cm="1">
        <f t="array" ref="BC25">IF(IFERROR(INDEX('Cheater Sheet'!BB11:BB51, SMALL(IF("Yes"='Cheater Sheet'!$BM$11:$BM$51, ROW('Cheater Sheet'!$BM$11:$BM$51)-10,""), ROW()-4)),"")="","",IFERROR(INDEX('Cheater Sheet'!BB11:BB51, SMALL(IF("Yes"='Cheater Sheet'!$BM$11:$BM$51, ROW('Cheater Sheet'!$BM$11:$BM$51)-10,""), ROW()-4)),""))</f>
        <v/>
      </c>
      <c r="BD25" s="292" t="str" cm="1">
        <f t="array" ref="BD25">IF(IFERROR(INDEX('Cheater Sheet'!BC11:BC51, SMALL(IF("Yes"='Cheater Sheet'!$BM$11:$BM$51, ROW('Cheater Sheet'!$BM$11:$BM$51)-10,""), ROW()-4)),"")="","",IFERROR(INDEX('Cheater Sheet'!BC11:BC51, SMALL(IF("Yes"='Cheater Sheet'!$BM$11:$BM$51, ROW('Cheater Sheet'!$BM$11:$BM$51)-10,""), ROW()-4)),""))</f>
        <v/>
      </c>
      <c r="BE25" s="689" t="str" cm="1">
        <f t="array" ref="BE25">IF(IFERROR(INDEX('Cheater Sheet'!BD11:BD51, SMALL(IF("Yes"='Cheater Sheet'!$BM$11:$BM$51, ROW('Cheater Sheet'!$BM$11:$BM$51)-10,""), ROW()-4)),"")="","",IFERROR(INDEX('Cheater Sheet'!BD11:BD51, SMALL(IF("Yes"='Cheater Sheet'!$BM$11:$BM$51, ROW('Cheater Sheet'!$BM$11:$BM$51)-10,""), ROW()-4)),""))</f>
        <v/>
      </c>
      <c r="BF25" s="292" t="str" cm="1">
        <f t="array" ref="BF25">IF(IFERROR(INDEX('Cheater Sheet'!BE11:BE51, SMALL(IF("Yes"='Cheater Sheet'!$BM$11:$BM$51, ROW('Cheater Sheet'!$BM$11:$BM$51)-10,""), ROW()-4)),"")="","",IFERROR(INDEX('Cheater Sheet'!BE11:BE51, SMALL(IF("Yes"='Cheater Sheet'!$BM$11:$BM$51, ROW('Cheater Sheet'!$BM$11:$BM$51)-10,""), ROW()-4)),""))</f>
        <v/>
      </c>
      <c r="BG25" s="689" t="str" cm="1">
        <f t="array" ref="BG25">IF(IFERROR(INDEX('Cheater Sheet'!BF11:BF51, SMALL(IF("Yes"='Cheater Sheet'!$BM$11:$BM$51, ROW('Cheater Sheet'!$BM$11:$BM$51)-10,""), ROW()-4)),"")="","",IFERROR(INDEX('Cheater Sheet'!BF11:BF51, SMALL(IF("Yes"='Cheater Sheet'!$BM$11:$BM$51, ROW('Cheater Sheet'!$BM$11:$BM$51)-10,""), ROW()-4)),""))</f>
        <v/>
      </c>
      <c r="BH25" s="292" t="str" cm="1">
        <f t="array" ref="BH25">IF(IFERROR(INDEX('Cheater Sheet'!BG11:BG51, SMALL(IF("Yes"='Cheater Sheet'!$BM$11:$BM$51, ROW('Cheater Sheet'!$BM$11:$BM$51)-10,""), ROW()-4)),"")="","",IFERROR(INDEX('Cheater Sheet'!BG11:BG51, SMALL(IF("Yes"='Cheater Sheet'!$BM$11:$BM$51, ROW('Cheater Sheet'!$BM$11:$BM$51)-10,""), ROW()-4)),""))</f>
        <v/>
      </c>
      <c r="BI25" s="689" t="str" cm="1">
        <f t="array" ref="BI25">IF(IFERROR(INDEX('Cheater Sheet'!BH11:BH51, SMALL(IF("Yes"='Cheater Sheet'!$BM$11:$BM$51, ROW('Cheater Sheet'!$BM$11:$BM$51)-10,""), ROW()-4)),"")="","",IFERROR(INDEX('Cheater Sheet'!BH11:BH51, SMALL(IF("Yes"='Cheater Sheet'!$BM$11:$BM$51, ROW('Cheater Sheet'!$BM$11:$BM$51)-10,""), ROW()-4)),""))</f>
        <v/>
      </c>
      <c r="BJ25" s="292" t="str" cm="1">
        <f t="array" ref="BJ25">IF(IFERROR(INDEX('Cheater Sheet'!BI11:BI51, SMALL(IF("Yes"='Cheater Sheet'!$BM$11:$BM$51, ROW('Cheater Sheet'!$BM$11:$BM$51)-10,""), ROW()-4)),"")="","",IFERROR(INDEX('Cheater Sheet'!BI11:BI51, SMALL(IF("Yes"='Cheater Sheet'!$BM$11:$BM$51, ROW('Cheater Sheet'!$BM$11:$BM$51)-10,""), ROW()-4)),""))</f>
        <v/>
      </c>
      <c r="BK25" s="689" t="str" cm="1">
        <f t="array" ref="BK25">IF(IFERROR(INDEX('Cheater Sheet'!BJ11:BJ51, SMALL(IF("Yes"='Cheater Sheet'!$BM$11:$BM$51, ROW('Cheater Sheet'!$BM$11:$BM$51)-10,""), ROW()-4)),"")="","",IFERROR(INDEX('Cheater Sheet'!BJ11:BJ51, SMALL(IF("Yes"='Cheater Sheet'!$BM$11:$BM$51, ROW('Cheater Sheet'!$BM$11:$BM$51)-10,""), ROW()-4)),""))</f>
        <v/>
      </c>
      <c r="BL25" s="101"/>
    </row>
    <row r="26" spans="1:64" x14ac:dyDescent="0.2">
      <c r="A26" s="765">
        <f t="shared" si="0"/>
        <v>0</v>
      </c>
      <c r="C26" s="143" t="str" cm="1">
        <f t="array" ref="C26">IFERROR(INDEX('Cheater Sheet'!$B$11:$B$51, SMALL(IF("Yes"='Cheater Sheet'!$BM$11:$BM$51, ROW('Cheater Sheet'!$BM$11:$BM$51)-10,""), ROW()-4)),"")</f>
        <v/>
      </c>
      <c r="D26" s="292" t="str" cm="1">
        <f t="array" ref="D26">IF(IFERROR(INDEX('Cheater Sheet'!C11:C51, SMALL(IF("Yes"='Cheater Sheet'!$BM$11:$BM$51, ROW('Cheater Sheet'!$BM$11:$BM$51)-10,""), ROW()-4)),"")="","",IFERROR(INDEX('Cheater Sheet'!C11:C51, SMALL(IF("Yes"='Cheater Sheet'!$BM$11:$BM$51, ROW('Cheater Sheet'!$BM$11:$BM$51)-10,""), ROW()-4)),""))</f>
        <v/>
      </c>
      <c r="E26" s="287" t="str" cm="1">
        <f t="array" ref="E26">IF(IFERROR(INDEX('Cheater Sheet'!D11:D51, SMALL(IF("Yes"='Cheater Sheet'!$BM$11:$BM$51, ROW('Cheater Sheet'!$BM$11:$BM$51)-10,""), ROW()-4)),"")="","",IFERROR(INDEX('Cheater Sheet'!D11:D51, SMALL(IF("Yes"='Cheater Sheet'!$BM$11:$BM$51, ROW('Cheater Sheet'!$BM$11:$BM$51)-10,""), ROW()-4)),""))</f>
        <v/>
      </c>
      <c r="F26" s="292" t="str" cm="1">
        <f t="array" ref="F26">IF(IFERROR(INDEX('Cheater Sheet'!E11:E51, SMALL(IF("Yes"='Cheater Sheet'!$BM$11:$BM$51, ROW('Cheater Sheet'!$BM$11:$BM$51)-10,""), ROW()-4)),"")="","",IFERROR(INDEX('Cheater Sheet'!E11:E51, SMALL(IF("Yes"='Cheater Sheet'!$BM$11:$BM$51, ROW('Cheater Sheet'!$BM$11:$BM$51)-10,""), ROW()-4)),""))</f>
        <v/>
      </c>
      <c r="G26" s="287" t="str" cm="1">
        <f t="array" ref="G26">IF(IFERROR(INDEX('Cheater Sheet'!F11:F51, SMALL(IF("Yes"='Cheater Sheet'!$BM$11:$BM$51, ROW('Cheater Sheet'!$BM$11:$BM$51)-10,""), ROW()-4)),"")="","",IFERROR(INDEX('Cheater Sheet'!F11:F51, SMALL(IF("Yes"='Cheater Sheet'!$BM$11:$BM$51, ROW('Cheater Sheet'!$BM$11:$BM$51)-10,""), ROW()-4)),""))</f>
        <v/>
      </c>
      <c r="H26" s="292" t="str" cm="1">
        <f t="array" ref="H26">IF(IFERROR(INDEX('Cheater Sheet'!G11:G51, SMALL(IF("Yes"='Cheater Sheet'!$BM$11:$BM$51, ROW('Cheater Sheet'!$BM$11:$BM$51)-10,""), ROW()-4)),"")="","",IFERROR(INDEX('Cheater Sheet'!G11:G51, SMALL(IF("Yes"='Cheater Sheet'!$BM$11:$BM$51, ROW('Cheater Sheet'!$BM$11:$BM$51)-10,""), ROW()-4)),""))</f>
        <v/>
      </c>
      <c r="I26" s="287" t="str" cm="1">
        <f t="array" ref="I26">IF(IFERROR(INDEX('Cheater Sheet'!H11:H51, SMALL(IF("Yes"='Cheater Sheet'!$BM$11:$BM$51, ROW('Cheater Sheet'!$BM$11:$BM$51)-10,""), ROW()-4)),"")="","",IFERROR(INDEX('Cheater Sheet'!H11:H51, SMALL(IF("Yes"='Cheater Sheet'!$BM$11:$BM$51, ROW('Cheater Sheet'!$BM$11:$BM$51)-10,""), ROW()-4)),""))</f>
        <v/>
      </c>
      <c r="J26" s="292" t="str" cm="1">
        <f t="array" ref="J26">IF(IFERROR(INDEX('Cheater Sheet'!I11:I51, SMALL(IF("Yes"='Cheater Sheet'!$BM$11:$BM$51, ROW('Cheater Sheet'!$BM$11:$BM$51)-10,""), ROW()-4)),"")="","",IFERROR(INDEX('Cheater Sheet'!I11:I51, SMALL(IF("Yes"='Cheater Sheet'!$BM$11:$BM$51, ROW('Cheater Sheet'!$BM$11:$BM$51)-10,""), ROW()-4)),""))</f>
        <v/>
      </c>
      <c r="K26" s="287" t="str" cm="1">
        <f t="array" ref="K26">IF(IFERROR(INDEX('Cheater Sheet'!J11:J51, SMALL(IF("Yes"='Cheater Sheet'!$BM$11:$BM$51, ROW('Cheater Sheet'!$BM$11:$BM$51)-10,""), ROW()-4)),"")="","",IFERROR(INDEX('Cheater Sheet'!J11:J51, SMALL(IF("Yes"='Cheater Sheet'!$BM$11:$BM$51, ROW('Cheater Sheet'!$BM$11:$BM$51)-10,""), ROW()-4)),""))</f>
        <v/>
      </c>
      <c r="L26" s="292" t="str" cm="1">
        <f t="array" ref="L26">IF(IFERROR(INDEX('Cheater Sheet'!K11:K51, SMALL(IF("Yes"='Cheater Sheet'!$BM$11:$BM$51, ROW('Cheater Sheet'!$BM$11:$BM$51)-10,""), ROW()-4)),"")="","",IFERROR(INDEX('Cheater Sheet'!K11:K51, SMALL(IF("Yes"='Cheater Sheet'!$BM$11:$BM$51, ROW('Cheater Sheet'!$BM$11:$BM$51)-10,""), ROW()-4)),""))</f>
        <v/>
      </c>
      <c r="M26" s="287" t="str" cm="1">
        <f t="array" ref="M26">IF(IFERROR(INDEX('Cheater Sheet'!L11:L51, SMALL(IF("Yes"='Cheater Sheet'!$BM$11:$BM$51, ROW('Cheater Sheet'!$BM$11:$BM$51)-10,""), ROW()-4)),"")="","",IFERROR(INDEX('Cheater Sheet'!L11:L51, SMALL(IF("Yes"='Cheater Sheet'!$BM$11:$BM$51, ROW('Cheater Sheet'!$BM$11:$BM$51)-10,""), ROW()-4)),""))</f>
        <v/>
      </c>
      <c r="N26" s="292" t="str" cm="1">
        <f t="array" ref="N26">IF(IFERROR(INDEX('Cheater Sheet'!M11:M51, SMALL(IF("Yes"='Cheater Sheet'!$BM$11:$BM$51, ROW('Cheater Sheet'!$BM$11:$BM$51)-10,""), ROW()-4)),"")="","",IFERROR(INDEX('Cheater Sheet'!M11:M51, SMALL(IF("Yes"='Cheater Sheet'!$BM$11:$BM$51, ROW('Cheater Sheet'!$BM$11:$BM$51)-10,""), ROW()-4)),""))</f>
        <v/>
      </c>
      <c r="O26" s="287" t="str" cm="1">
        <f t="array" ref="O26">IF(IFERROR(INDEX('Cheater Sheet'!N11:N51, SMALL(IF("Yes"='Cheater Sheet'!$BM$11:$BM$51, ROW('Cheater Sheet'!$BM$11:$BM$51)-10,""), ROW()-4)),"")="","",IFERROR(INDEX('Cheater Sheet'!N11:N51, SMALL(IF("Yes"='Cheater Sheet'!$BM$11:$BM$51, ROW('Cheater Sheet'!$BM$11:$BM$51)-10,""), ROW()-4)),""))</f>
        <v/>
      </c>
      <c r="P26" s="292" t="str" cm="1">
        <f t="array" ref="P26">IF(IFERROR(INDEX('Cheater Sheet'!O11:O51, SMALL(IF("Yes"='Cheater Sheet'!$BM$11:$BM$51, ROW('Cheater Sheet'!$BM$11:$BM$51)-10,""), ROW()-4)),"")="","",IFERROR(INDEX('Cheater Sheet'!O11:O51, SMALL(IF("Yes"='Cheater Sheet'!$BM$11:$BM$51, ROW('Cheater Sheet'!$BM$11:$BM$51)-10,""), ROW()-4)),""))</f>
        <v/>
      </c>
      <c r="Q26" s="287" t="str" cm="1">
        <f t="array" ref="Q26">IF(IFERROR(INDEX('Cheater Sheet'!P11:P51, SMALL(IF("Yes"='Cheater Sheet'!$BM$11:$BM$51, ROW('Cheater Sheet'!$BM$11:$BM$51)-10,""), ROW()-4)),"")="","",IFERROR(INDEX('Cheater Sheet'!P11:P51, SMALL(IF("Yes"='Cheater Sheet'!$BM$11:$BM$51, ROW('Cheater Sheet'!$BM$11:$BM$51)-10,""), ROW()-4)),""))</f>
        <v/>
      </c>
      <c r="R26" s="292" t="str" cm="1">
        <f t="array" ref="R26">IF(IFERROR(INDEX('Cheater Sheet'!Q11:Q51, SMALL(IF("Yes"='Cheater Sheet'!$BM$11:$BM$51, ROW('Cheater Sheet'!$BM$11:$BM$51)-10,""), ROW()-4)),"")="","",IFERROR(INDEX('Cheater Sheet'!Q11:Q51, SMALL(IF("Yes"='Cheater Sheet'!$BM$11:$BM$51, ROW('Cheater Sheet'!$BM$11:$BM$51)-10,""), ROW()-4)),""))</f>
        <v/>
      </c>
      <c r="S26" s="287" t="str" cm="1">
        <f t="array" ref="S26">IF(IFERROR(INDEX('Cheater Sheet'!R11:R51, SMALL(IF("Yes"='Cheater Sheet'!$BM$11:$BM$51, ROW('Cheater Sheet'!$BM$11:$BM$51)-10,""), ROW()-4)),"")="","",IFERROR(INDEX('Cheater Sheet'!R11:R51, SMALL(IF("Yes"='Cheater Sheet'!$BM$11:$BM$51, ROW('Cheater Sheet'!$BM$11:$BM$51)-10,""), ROW()-4)),""))</f>
        <v/>
      </c>
      <c r="T26" s="292" t="str" cm="1">
        <f t="array" ref="T26">IF(IFERROR(INDEX('Cheater Sheet'!S11:S51, SMALL(IF("Yes"='Cheater Sheet'!$BM$11:$BM$51, ROW('Cheater Sheet'!$BM$11:$BM$51)-10,""), ROW()-4)),"")="","",IFERROR(INDEX('Cheater Sheet'!S11:S51, SMALL(IF("Yes"='Cheater Sheet'!$BM$11:$BM$51, ROW('Cheater Sheet'!$BM$11:$BM$51)-10,""), ROW()-4)),""))</f>
        <v/>
      </c>
      <c r="U26" s="287" t="str" cm="1">
        <f t="array" ref="U26">IF(IFERROR(INDEX('Cheater Sheet'!T11:T51, SMALL(IF("Yes"='Cheater Sheet'!$BM$11:$BM$51, ROW('Cheater Sheet'!$BM$11:$BM$51)-10,""), ROW()-4)),"")="","",IFERROR(INDEX('Cheater Sheet'!T11:T51, SMALL(IF("Yes"='Cheater Sheet'!$BM$11:$BM$51, ROW('Cheater Sheet'!$BM$11:$BM$51)-10,""), ROW()-4)),""))</f>
        <v/>
      </c>
      <c r="V26" s="292" t="str" cm="1">
        <f t="array" ref="V26">IF(IFERROR(INDEX('Cheater Sheet'!U11:U51, SMALL(IF("Yes"='Cheater Sheet'!$BM$11:$BM$51, ROW('Cheater Sheet'!$BM$11:$BM$51)-10,""), ROW()-4)),"")="","",IFERROR(INDEX('Cheater Sheet'!U11:U51, SMALL(IF("Yes"='Cheater Sheet'!$BM$11:$BM$51, ROW('Cheater Sheet'!$BM$11:$BM$51)-10,""), ROW()-4)),""))</f>
        <v/>
      </c>
      <c r="W26" s="287" t="str" cm="1">
        <f t="array" ref="W26">IF(IFERROR(INDEX('Cheater Sheet'!V11:V51, SMALL(IF("Yes"='Cheater Sheet'!$BM$11:$BM$51, ROW('Cheater Sheet'!$BM$11:$BM$51)-10,""), ROW()-4)),"")="","",IFERROR(INDEX('Cheater Sheet'!V11:V51, SMALL(IF("Yes"='Cheater Sheet'!$BM$11:$BM$51, ROW('Cheater Sheet'!$BM$11:$BM$51)-10,""), ROW()-4)),""))</f>
        <v/>
      </c>
      <c r="X26" s="292" t="str" cm="1">
        <f t="array" ref="X26">IF(IFERROR(INDEX('Cheater Sheet'!W11:W51, SMALL(IF("Yes"='Cheater Sheet'!$BM$11:$BM$51, ROW('Cheater Sheet'!$BM$11:$BM$51)-10,""), ROW()-4)),"")="","",IFERROR(INDEX('Cheater Sheet'!W11:W51, SMALL(IF("Yes"='Cheater Sheet'!$BM$11:$BM$51, ROW('Cheater Sheet'!$BM$11:$BM$51)-10,""), ROW()-4)),""))</f>
        <v/>
      </c>
      <c r="Y26" s="287" t="str" cm="1">
        <f t="array" ref="Y26">IF(IFERROR(INDEX('Cheater Sheet'!X11:X51, SMALL(IF("Yes"='Cheater Sheet'!$BM$11:$BM$51, ROW('Cheater Sheet'!$BM$11:$BM$51)-10,""), ROW()-4)),"")="","",IFERROR(INDEX('Cheater Sheet'!X11:X51, SMALL(IF("Yes"='Cheater Sheet'!$BM$11:$BM$51, ROW('Cheater Sheet'!$BM$11:$BM$51)-10,""), ROW()-4)),""))</f>
        <v/>
      </c>
      <c r="Z26" s="292" t="str" cm="1">
        <f t="array" ref="Z26">IF(IFERROR(INDEX('Cheater Sheet'!Y11:Y51, SMALL(IF("Yes"='Cheater Sheet'!$BM$11:$BM$51, ROW('Cheater Sheet'!$BM$11:$BM$51)-10,""), ROW()-4)),"")="","",IFERROR(INDEX('Cheater Sheet'!Y11:Y51, SMALL(IF("Yes"='Cheater Sheet'!$BM$11:$BM$51, ROW('Cheater Sheet'!$BM$11:$BM$51)-10,""), ROW()-4)),""))</f>
        <v/>
      </c>
      <c r="AA26" s="287" t="str" cm="1">
        <f t="array" ref="AA26">IF(IFERROR(INDEX('Cheater Sheet'!Z11:Z51, SMALL(IF("Yes"='Cheater Sheet'!$BM$11:$BM$51, ROW('Cheater Sheet'!$BM$11:$BM$51)-10,""), ROW()-4)),"")="","",IFERROR(INDEX('Cheater Sheet'!Z11:Z51, SMALL(IF("Yes"='Cheater Sheet'!$BM$11:$BM$51, ROW('Cheater Sheet'!$BM$11:$BM$51)-10,""), ROW()-4)),""))</f>
        <v/>
      </c>
      <c r="AB26" s="292" t="str" cm="1">
        <f t="array" ref="AB26">IF(IFERROR(INDEX('Cheater Sheet'!AA11:AA51, SMALL(IF("Yes"='Cheater Sheet'!$BM$11:$BM$51, ROW('Cheater Sheet'!$BM$11:$BM$51)-10,""), ROW()-4)),"")="","",IFERROR(INDEX('Cheater Sheet'!AA11:AA51, SMALL(IF("Yes"='Cheater Sheet'!$BM$11:$BM$51, ROW('Cheater Sheet'!$BM$11:$BM$51)-10,""), ROW()-4)),""))</f>
        <v/>
      </c>
      <c r="AC26" s="287" t="str" cm="1">
        <f t="array" ref="AC26">IF(IFERROR(INDEX('Cheater Sheet'!AB11:AB51, SMALL(IF("Yes"='Cheater Sheet'!$BM$11:$BM$51, ROW('Cheater Sheet'!$BM$11:$BM$51)-10,""), ROW()-4)),"")="","",IFERROR(INDEX('Cheater Sheet'!AB11:AB51, SMALL(IF("Yes"='Cheater Sheet'!$BM$11:$BM$51, ROW('Cheater Sheet'!$BM$11:$BM$51)-10,""), ROW()-4)),""))</f>
        <v/>
      </c>
      <c r="AD26" s="292" t="str" cm="1">
        <f t="array" ref="AD26">IF(IFERROR(INDEX('Cheater Sheet'!AC11:AC51, SMALL(IF("Yes"='Cheater Sheet'!$BM$11:$BM$51, ROW('Cheater Sheet'!$BM$11:$BM$51)-10,""), ROW()-4)),"")="","",IFERROR(INDEX('Cheater Sheet'!AC11:AC51, SMALL(IF("Yes"='Cheater Sheet'!$BM$11:$BM$51, ROW('Cheater Sheet'!$BM$11:$BM$51)-10,""), ROW()-4)),""))</f>
        <v/>
      </c>
      <c r="AE26" s="287" t="str" cm="1">
        <f t="array" ref="AE26">IF(IFERROR(INDEX('Cheater Sheet'!AD11:AD51, SMALL(IF("Yes"='Cheater Sheet'!$BM$11:$BM$51, ROW('Cheater Sheet'!$BM$11:$BM$51)-10,""), ROW()-4)),"")="","",IFERROR(INDEX('Cheater Sheet'!AD11:AD51, SMALL(IF("Yes"='Cheater Sheet'!$BM$11:$BM$51, ROW('Cheater Sheet'!$BM$11:$BM$51)-10,""), ROW()-4)),""))</f>
        <v/>
      </c>
      <c r="AF26" s="292" t="str" cm="1">
        <f t="array" ref="AF26">IF(IFERROR(INDEX('Cheater Sheet'!AE11:AE51, SMALL(IF("Yes"='Cheater Sheet'!$BM$11:$BM$51, ROW('Cheater Sheet'!$BM$11:$BM$51)-10,""), ROW()-4)),"")="","",IFERROR(INDEX('Cheater Sheet'!AE11:AE51, SMALL(IF("Yes"='Cheater Sheet'!$BM$11:$BM$51, ROW('Cheater Sheet'!$BM$11:$BM$51)-10,""), ROW()-4)),""))</f>
        <v/>
      </c>
      <c r="AG26" s="287" t="str" cm="1">
        <f t="array" ref="AG26">IF(IFERROR(INDEX('Cheater Sheet'!AF11:AF51, SMALL(IF("Yes"='Cheater Sheet'!$BM$11:$BM$51, ROW('Cheater Sheet'!$BM$11:$BM$51)-10,""), ROW()-4)),"")="","",IFERROR(INDEX('Cheater Sheet'!AF11:AF51, SMALL(IF("Yes"='Cheater Sheet'!$BM$11:$BM$51, ROW('Cheater Sheet'!$BM$11:$BM$51)-10,""), ROW()-4)),""))</f>
        <v/>
      </c>
      <c r="AH26" s="292" t="str" cm="1">
        <f t="array" ref="AH26">IF(IFERROR(INDEX('Cheater Sheet'!AG11:AG51, SMALL(IF("Yes"='Cheater Sheet'!$BM$11:$BM$51, ROW('Cheater Sheet'!$BM$11:$BM$51)-10,""), ROW()-4)),"")="","",IFERROR(INDEX('Cheater Sheet'!AG11:AG51, SMALL(IF("Yes"='Cheater Sheet'!$BM$11:$BM$51, ROW('Cheater Sheet'!$BM$11:$BM$51)-10,""), ROW()-4)),""))</f>
        <v/>
      </c>
      <c r="AI26" s="287" t="str" cm="1">
        <f t="array" ref="AI26">IF(IFERROR(INDEX('Cheater Sheet'!AH11:AH51, SMALL(IF("Yes"='Cheater Sheet'!$BM$11:$BM$51, ROW('Cheater Sheet'!$BM$11:$BM$51)-10,""), ROW()-4)),"")="","",IFERROR(INDEX('Cheater Sheet'!AH11:AH51, SMALL(IF("Yes"='Cheater Sheet'!$BM$11:$BM$51, ROW('Cheater Sheet'!$BM$11:$BM$51)-10,""), ROW()-4)),""))</f>
        <v/>
      </c>
      <c r="AJ26" s="292" t="str" cm="1">
        <f t="array" ref="AJ26">IF(IFERROR(INDEX('Cheater Sheet'!AI11:AI51, SMALL(IF("Yes"='Cheater Sheet'!$BM$11:$BM$51, ROW('Cheater Sheet'!$BM$11:$BM$51)-10,""), ROW()-4)),"")="","",IFERROR(INDEX('Cheater Sheet'!AI11:AI51, SMALL(IF("Yes"='Cheater Sheet'!$BM$11:$BM$51, ROW('Cheater Sheet'!$BM$11:$BM$51)-10,""), ROW()-4)),""))</f>
        <v/>
      </c>
      <c r="AK26" s="287" t="str" cm="1">
        <f t="array" ref="AK26">IF(IFERROR(INDEX('Cheater Sheet'!AJ11:AJ51, SMALL(IF("Yes"='Cheater Sheet'!$BM$11:$BM$51, ROW('Cheater Sheet'!$BM$11:$BM$51)-10,""), ROW()-4)),"")="","",IFERROR(INDEX('Cheater Sheet'!AJ11:AJ51, SMALL(IF("Yes"='Cheater Sheet'!$BM$11:$BM$51, ROW('Cheater Sheet'!$BM$11:$BM$51)-10,""), ROW()-4)),""))</f>
        <v/>
      </c>
      <c r="AL26" s="292" t="str" cm="1">
        <f t="array" ref="AL26">IF(IFERROR(INDEX('Cheater Sheet'!AK11:AK51, SMALL(IF("Yes"='Cheater Sheet'!$BM$11:$BM$51, ROW('Cheater Sheet'!$BM$11:$BM$51)-10,""), ROW()-4)),"")="","",IFERROR(INDEX('Cheater Sheet'!AK11:AK51, SMALL(IF("Yes"='Cheater Sheet'!$BM$11:$BM$51, ROW('Cheater Sheet'!$BM$11:$BM$51)-10,""), ROW()-4)),""))</f>
        <v/>
      </c>
      <c r="AM26" s="287" t="str" cm="1">
        <f t="array" ref="AM26">IF(IFERROR(INDEX('Cheater Sheet'!AL11:AL51, SMALL(IF("Yes"='Cheater Sheet'!$BM$11:$BM$51, ROW('Cheater Sheet'!$BM$11:$BM$51)-10,""), ROW()-4)),"")="","",IFERROR(INDEX('Cheater Sheet'!AL11:AL51, SMALL(IF("Yes"='Cheater Sheet'!$BM$11:$BM$51, ROW('Cheater Sheet'!$BM$11:$BM$51)-10,""), ROW()-4)),""))</f>
        <v/>
      </c>
      <c r="AN26" s="292" t="str" cm="1">
        <f t="array" ref="AN26">IF(IFERROR(INDEX('Cheater Sheet'!AM11:AM51, SMALL(IF("Yes"='Cheater Sheet'!$BM$11:$BM$51, ROW('Cheater Sheet'!$BM$11:$BM$51)-10,""), ROW()-4)),"")="","",IFERROR(INDEX('Cheater Sheet'!AM11:AM51, SMALL(IF("Yes"='Cheater Sheet'!$BM$11:$BM$51, ROW('Cheater Sheet'!$BM$11:$BM$51)-10,""), ROW()-4)),""))</f>
        <v/>
      </c>
      <c r="AO26" s="287" t="str" cm="1">
        <f t="array" ref="AO26">IF(IFERROR(INDEX('Cheater Sheet'!AN11:AN51, SMALL(IF("Yes"='Cheater Sheet'!$BM$11:$BM$51, ROW('Cheater Sheet'!$BM$11:$BM$51)-10,""), ROW()-4)),"")="","",IFERROR(INDEX('Cheater Sheet'!AN11:AN51, SMALL(IF("Yes"='Cheater Sheet'!$BM$11:$BM$51, ROW('Cheater Sheet'!$BM$11:$BM$51)-10,""), ROW()-4)),""))</f>
        <v/>
      </c>
      <c r="AP26" s="292" t="str" cm="1">
        <f t="array" ref="AP26">IF(IFERROR(INDEX('Cheater Sheet'!AO11:AO51, SMALL(IF("Yes"='Cheater Sheet'!$BM$11:$BM$51, ROW('Cheater Sheet'!$BM$11:$BM$51)-10,""), ROW()-4)),"")="","",IFERROR(INDEX('Cheater Sheet'!AO11:AO51, SMALL(IF("Yes"='Cheater Sheet'!$BM$11:$BM$51, ROW('Cheater Sheet'!$BM$11:$BM$51)-10,""), ROW()-4)),""))</f>
        <v/>
      </c>
      <c r="AQ26" s="287" t="str" cm="1">
        <f t="array" ref="AQ26">IF(IFERROR(INDEX('Cheater Sheet'!AP11:AP51, SMALL(IF("Yes"='Cheater Sheet'!$BM$11:$BM$51, ROW('Cheater Sheet'!$BM$11:$BM$51)-10,""), ROW()-4)),"")="","",IFERROR(INDEX('Cheater Sheet'!AP11:AP51, SMALL(IF("Yes"='Cheater Sheet'!$BM$11:$BM$51, ROW('Cheater Sheet'!$BM$11:$BM$51)-10,""), ROW()-4)),""))</f>
        <v/>
      </c>
      <c r="AR26" s="292" t="str" cm="1">
        <f t="array" ref="AR26">IF(IFERROR(INDEX('Cheater Sheet'!AQ11:AQ51, SMALL(IF("Yes"='Cheater Sheet'!$BM$11:$BM$51, ROW('Cheater Sheet'!$BM$11:$BM$51)-10,""), ROW()-4)),"")="","",IFERROR(INDEX('Cheater Sheet'!AQ11:AQ51, SMALL(IF("Yes"='Cheater Sheet'!$BM$11:$BM$51, ROW('Cheater Sheet'!$BM$11:$BM$51)-10,""), ROW()-4)),""))</f>
        <v/>
      </c>
      <c r="AS26" s="287" t="str" cm="1">
        <f t="array" ref="AS26">IF(IFERROR(INDEX('Cheater Sheet'!AR11:AR51, SMALL(IF("Yes"='Cheater Sheet'!$BM$11:$BM$51, ROW('Cheater Sheet'!$BM$11:$BM$51)-10,""), ROW()-4)),"")="","",IFERROR(INDEX('Cheater Sheet'!AR11:AR51, SMALL(IF("Yes"='Cheater Sheet'!$BM$11:$BM$51, ROW('Cheater Sheet'!$BM$11:$BM$51)-10,""), ROW()-4)),""))</f>
        <v/>
      </c>
      <c r="AT26" s="292" t="str" cm="1">
        <f t="array" ref="AT26">IF(IFERROR(INDEX('Cheater Sheet'!AS11:AS51, SMALL(IF("Yes"='Cheater Sheet'!$BM$11:$BM$51, ROW('Cheater Sheet'!$BM$11:$BM$51)-10,""), ROW()-4)),"")="","",IFERROR(INDEX('Cheater Sheet'!AS11:AS51, SMALL(IF("Yes"='Cheater Sheet'!$BM$11:$BM$51, ROW('Cheater Sheet'!$BM$11:$BM$51)-10,""), ROW()-4)),""))</f>
        <v/>
      </c>
      <c r="AU26" s="287" t="str" cm="1">
        <f t="array" ref="AU26">IF(IFERROR(INDEX('Cheater Sheet'!AT11:AT51, SMALL(IF("Yes"='Cheater Sheet'!$BM$11:$BM$51, ROW('Cheater Sheet'!$BM$11:$BM$51)-10,""), ROW()-4)),"")="","",IFERROR(INDEX('Cheater Sheet'!AT11:AT51, SMALL(IF("Yes"='Cheater Sheet'!$BM$11:$BM$51, ROW('Cheater Sheet'!$BM$11:$BM$51)-10,""), ROW()-4)),""))</f>
        <v/>
      </c>
      <c r="AV26" s="292" t="str" cm="1">
        <f t="array" ref="AV26">IF(IFERROR(INDEX('Cheater Sheet'!AU11:AU51, SMALL(IF("Yes"='Cheater Sheet'!$BM$11:$BM$51, ROW('Cheater Sheet'!$BM$11:$BM$51)-10,""), ROW()-4)),"")="","",IFERROR(INDEX('Cheater Sheet'!AU11:AU51, SMALL(IF("Yes"='Cheater Sheet'!$BM$11:$BM$51, ROW('Cheater Sheet'!$BM$11:$BM$51)-10,""), ROW()-4)),""))</f>
        <v/>
      </c>
      <c r="AW26" s="287" t="str" cm="1">
        <f t="array" ref="AW26">IF(IFERROR(INDEX('Cheater Sheet'!AV11:AV51, SMALL(IF("Yes"='Cheater Sheet'!$BM$11:$BM$51, ROW('Cheater Sheet'!$BM$11:$BM$51)-10,""), ROW()-4)),"")="","",IFERROR(INDEX('Cheater Sheet'!AV11:AV51, SMALL(IF("Yes"='Cheater Sheet'!$BM$11:$BM$51, ROW('Cheater Sheet'!$BM$11:$BM$51)-10,""), ROW()-4)),""))</f>
        <v/>
      </c>
      <c r="AX26" s="292" t="str" cm="1">
        <f t="array" ref="AX26">IF(IFERROR(INDEX('Cheater Sheet'!AW11:AW51, SMALL(IF("Yes"='Cheater Sheet'!$BM$11:$BM$51, ROW('Cheater Sheet'!$BM$11:$BM$51)-10,""), ROW()-4)),"")="","",IFERROR(INDEX('Cheater Sheet'!AW11:AW51, SMALL(IF("Yes"='Cheater Sheet'!$BM$11:$BM$51, ROW('Cheater Sheet'!$BM$11:$BM$51)-10,""), ROW()-4)),""))</f>
        <v/>
      </c>
      <c r="AY26" s="287" t="str" cm="1">
        <f t="array" ref="AY26">IF(IFERROR(INDEX('Cheater Sheet'!AX11:AX51, SMALL(IF("Yes"='Cheater Sheet'!$BM$11:$BM$51, ROW('Cheater Sheet'!$BM$11:$BM$51)-10,""), ROW()-4)),"")="","",IFERROR(INDEX('Cheater Sheet'!AX11:AX51, SMALL(IF("Yes"='Cheater Sheet'!$BM$11:$BM$51, ROW('Cheater Sheet'!$BM$11:$BM$51)-10,""), ROW()-4)),""))</f>
        <v/>
      </c>
      <c r="AZ26" s="292" t="str" cm="1">
        <f t="array" ref="AZ26">IF(IFERROR(INDEX('Cheater Sheet'!AY11:AY51, SMALL(IF("Yes"='Cheater Sheet'!$BM$11:$BM$51, ROW('Cheater Sheet'!$BM$11:$BM$51)-10,""), ROW()-4)),"")="","",IFERROR(INDEX('Cheater Sheet'!AY11:AY51, SMALL(IF("Yes"='Cheater Sheet'!$BM$11:$BM$51, ROW('Cheater Sheet'!$BM$11:$BM$51)-10,""), ROW()-4)),""))</f>
        <v/>
      </c>
      <c r="BA26" s="287" t="str" cm="1">
        <f t="array" ref="BA26">IF(IFERROR(INDEX('Cheater Sheet'!AZ11:AZ51, SMALL(IF("Yes"='Cheater Sheet'!$BM$11:$BM$51, ROW('Cheater Sheet'!$BM$11:$BM$51)-10,""), ROW()-4)),"")="","",IFERROR(INDEX('Cheater Sheet'!AZ11:AZ51, SMALL(IF("Yes"='Cheater Sheet'!$BM$11:$BM$51, ROW('Cheater Sheet'!$BM$11:$BM$51)-10,""), ROW()-4)),""))</f>
        <v/>
      </c>
      <c r="BB26" s="292" t="str" cm="1">
        <f t="array" ref="BB26">IF(IFERROR(INDEX('Cheater Sheet'!BA11:BA51, SMALL(IF("Yes"='Cheater Sheet'!$BM$11:$BM$51, ROW('Cheater Sheet'!$BM$11:$BM$51)-10,""), ROW()-4)),"")="","",IFERROR(INDEX('Cheater Sheet'!BA11:BA51, SMALL(IF("Yes"='Cheater Sheet'!$BM$11:$BM$51, ROW('Cheater Sheet'!$BM$11:$BM$51)-10,""), ROW()-4)),""))</f>
        <v/>
      </c>
      <c r="BC26" s="287" t="str" cm="1">
        <f t="array" ref="BC26">IF(IFERROR(INDEX('Cheater Sheet'!BB11:BB51, SMALL(IF("Yes"='Cheater Sheet'!$BM$11:$BM$51, ROW('Cheater Sheet'!$BM$11:$BM$51)-10,""), ROW()-4)),"")="","",IFERROR(INDEX('Cheater Sheet'!BB11:BB51, SMALL(IF("Yes"='Cheater Sheet'!$BM$11:$BM$51, ROW('Cheater Sheet'!$BM$11:$BM$51)-10,""), ROW()-4)),""))</f>
        <v/>
      </c>
      <c r="BD26" s="292" t="str" cm="1">
        <f t="array" ref="BD26">IF(IFERROR(INDEX('Cheater Sheet'!BC11:BC51, SMALL(IF("Yes"='Cheater Sheet'!$BM$11:$BM$51, ROW('Cheater Sheet'!$BM$11:$BM$51)-10,""), ROW()-4)),"")="","",IFERROR(INDEX('Cheater Sheet'!BC11:BC51, SMALL(IF("Yes"='Cheater Sheet'!$BM$11:$BM$51, ROW('Cheater Sheet'!$BM$11:$BM$51)-10,""), ROW()-4)),""))</f>
        <v/>
      </c>
      <c r="BE26" s="287" t="str" cm="1">
        <f t="array" ref="BE26">IF(IFERROR(INDEX('Cheater Sheet'!BD11:BD51, SMALL(IF("Yes"='Cheater Sheet'!$BM$11:$BM$51, ROW('Cheater Sheet'!$BM$11:$BM$51)-10,""), ROW()-4)),"")="","",IFERROR(INDEX('Cheater Sheet'!BD11:BD51, SMALL(IF("Yes"='Cheater Sheet'!$BM$11:$BM$51, ROW('Cheater Sheet'!$BM$11:$BM$51)-10,""), ROW()-4)),""))</f>
        <v/>
      </c>
      <c r="BF26" s="292" t="str" cm="1">
        <f t="array" ref="BF26">IF(IFERROR(INDEX('Cheater Sheet'!BE11:BE51, SMALL(IF("Yes"='Cheater Sheet'!$BM$11:$BM$51, ROW('Cheater Sheet'!$BM$11:$BM$51)-10,""), ROW()-4)),"")="","",IFERROR(INDEX('Cheater Sheet'!BE11:BE51, SMALL(IF("Yes"='Cheater Sheet'!$BM$11:$BM$51, ROW('Cheater Sheet'!$BM$11:$BM$51)-10,""), ROW()-4)),""))</f>
        <v/>
      </c>
      <c r="BG26" s="287" t="str" cm="1">
        <f t="array" ref="BG26">IF(IFERROR(INDEX('Cheater Sheet'!BF11:BF51, SMALL(IF("Yes"='Cheater Sheet'!$BM$11:$BM$51, ROW('Cheater Sheet'!$BM$11:$BM$51)-10,""), ROW()-4)),"")="","",IFERROR(INDEX('Cheater Sheet'!BF11:BF51, SMALL(IF("Yes"='Cheater Sheet'!$BM$11:$BM$51, ROW('Cheater Sheet'!$BM$11:$BM$51)-10,""), ROW()-4)),""))</f>
        <v/>
      </c>
      <c r="BH26" s="292" t="str" cm="1">
        <f t="array" ref="BH26">IF(IFERROR(INDEX('Cheater Sheet'!BG11:BG51, SMALL(IF("Yes"='Cheater Sheet'!$BM$11:$BM$51, ROW('Cheater Sheet'!$BM$11:$BM$51)-10,""), ROW()-4)),"")="","",IFERROR(INDEX('Cheater Sheet'!BG11:BG51, SMALL(IF("Yes"='Cheater Sheet'!$BM$11:$BM$51, ROW('Cheater Sheet'!$BM$11:$BM$51)-10,""), ROW()-4)),""))</f>
        <v/>
      </c>
      <c r="BI26" s="287" t="str" cm="1">
        <f t="array" ref="BI26">IF(IFERROR(INDEX('Cheater Sheet'!BH11:BH51, SMALL(IF("Yes"='Cheater Sheet'!$BM$11:$BM$51, ROW('Cheater Sheet'!$BM$11:$BM$51)-10,""), ROW()-4)),"")="","",IFERROR(INDEX('Cheater Sheet'!BH11:BH51, SMALL(IF("Yes"='Cheater Sheet'!$BM$11:$BM$51, ROW('Cheater Sheet'!$BM$11:$BM$51)-10,""), ROW()-4)),""))</f>
        <v/>
      </c>
      <c r="BJ26" s="292" t="str" cm="1">
        <f t="array" ref="BJ26">IF(IFERROR(INDEX('Cheater Sheet'!BI11:BI51, SMALL(IF("Yes"='Cheater Sheet'!$BM$11:$BM$51, ROW('Cheater Sheet'!$BM$11:$BM$51)-10,""), ROW()-4)),"")="","",IFERROR(INDEX('Cheater Sheet'!BI11:BI51, SMALL(IF("Yes"='Cheater Sheet'!$BM$11:$BM$51, ROW('Cheater Sheet'!$BM$11:$BM$51)-10,""), ROW()-4)),""))</f>
        <v/>
      </c>
      <c r="BK26" s="689" t="str" cm="1">
        <f t="array" ref="BK26">IF(IFERROR(INDEX('Cheater Sheet'!BJ11:BJ51, SMALL(IF("Yes"='Cheater Sheet'!$BM$11:$BM$51, ROW('Cheater Sheet'!$BM$11:$BM$51)-10,""), ROW()-4)),"")="","",IFERROR(INDEX('Cheater Sheet'!BJ11:BJ51, SMALL(IF("Yes"='Cheater Sheet'!$BM$11:$BM$51, ROW('Cheater Sheet'!$BM$11:$BM$51)-10,""), ROW()-4)),""))</f>
        <v/>
      </c>
      <c r="BL26" s="101"/>
    </row>
    <row r="27" spans="1:64" x14ac:dyDescent="0.2">
      <c r="A27" s="765">
        <f t="shared" si="0"/>
        <v>0</v>
      </c>
      <c r="C27" s="143" t="str" cm="1">
        <f t="array" ref="C27">IFERROR(INDEX('Cheater Sheet'!$B$11:$B$51, SMALL(IF("Yes"='Cheater Sheet'!$BM$11:$BM$51, ROW('Cheater Sheet'!$BM$11:$BM$51)-10,""), ROW()-4)),"")</f>
        <v/>
      </c>
      <c r="D27" s="292" t="str" cm="1">
        <f t="array" ref="D27">IF(IFERROR(INDEX('Cheater Sheet'!C11:C51, SMALL(IF("Yes"='Cheater Sheet'!$BM$11:$BM$51, ROW('Cheater Sheet'!$BM$11:$BM$51)-10,""), ROW()-4)),"")="","",IFERROR(INDEX('Cheater Sheet'!C11:C51, SMALL(IF("Yes"='Cheater Sheet'!$BM$11:$BM$51, ROW('Cheater Sheet'!$BM$11:$BM$51)-10,""), ROW()-4)),""))</f>
        <v/>
      </c>
      <c r="E27" s="287" t="str" cm="1">
        <f t="array" ref="E27">IF(IFERROR(INDEX('Cheater Sheet'!D11:D51, SMALL(IF("Yes"='Cheater Sheet'!$BM$11:$BM$51, ROW('Cheater Sheet'!$BM$11:$BM$51)-10,""), ROW()-4)),"")="","",IFERROR(INDEX('Cheater Sheet'!D11:D51, SMALL(IF("Yes"='Cheater Sheet'!$BM$11:$BM$51, ROW('Cheater Sheet'!$BM$11:$BM$51)-10,""), ROW()-4)),""))</f>
        <v/>
      </c>
      <c r="F27" s="292" t="str" cm="1">
        <f t="array" ref="F27">IF(IFERROR(INDEX('Cheater Sheet'!E11:E51, SMALL(IF("Yes"='Cheater Sheet'!$BM$11:$BM$51, ROW('Cheater Sheet'!$BM$11:$BM$51)-10,""), ROW()-4)),"")="","",IFERROR(INDEX('Cheater Sheet'!E11:E51, SMALL(IF("Yes"='Cheater Sheet'!$BM$11:$BM$51, ROW('Cheater Sheet'!$BM$11:$BM$51)-10,""), ROW()-4)),""))</f>
        <v/>
      </c>
      <c r="G27" s="287" t="str" cm="1">
        <f t="array" ref="G27">IF(IFERROR(INDEX('Cheater Sheet'!F11:F51, SMALL(IF("Yes"='Cheater Sheet'!$BM$11:$BM$51, ROW('Cheater Sheet'!$BM$11:$BM$51)-10,""), ROW()-4)),"")="","",IFERROR(INDEX('Cheater Sheet'!F11:F51, SMALL(IF("Yes"='Cheater Sheet'!$BM$11:$BM$51, ROW('Cheater Sheet'!$BM$11:$BM$51)-10,""), ROW()-4)),""))</f>
        <v/>
      </c>
      <c r="H27" s="292" t="str" cm="1">
        <f t="array" ref="H27">IF(IFERROR(INDEX('Cheater Sheet'!G11:G51, SMALL(IF("Yes"='Cheater Sheet'!$BM$11:$BM$51, ROW('Cheater Sheet'!$BM$11:$BM$51)-10,""), ROW()-4)),"")="","",IFERROR(INDEX('Cheater Sheet'!G11:G51, SMALL(IF("Yes"='Cheater Sheet'!$BM$11:$BM$51, ROW('Cheater Sheet'!$BM$11:$BM$51)-10,""), ROW()-4)),""))</f>
        <v/>
      </c>
      <c r="I27" s="287" t="str" cm="1">
        <f t="array" ref="I27">IF(IFERROR(INDEX('Cheater Sheet'!H11:H51, SMALL(IF("Yes"='Cheater Sheet'!$BM$11:$BM$51, ROW('Cheater Sheet'!$BM$11:$BM$51)-10,""), ROW()-4)),"")="","",IFERROR(INDEX('Cheater Sheet'!H11:H51, SMALL(IF("Yes"='Cheater Sheet'!$BM$11:$BM$51, ROW('Cheater Sheet'!$BM$11:$BM$51)-10,""), ROW()-4)),""))</f>
        <v/>
      </c>
      <c r="J27" s="292" t="str" cm="1">
        <f t="array" ref="J27">IF(IFERROR(INDEX('Cheater Sheet'!I11:I51, SMALL(IF("Yes"='Cheater Sheet'!$BM$11:$BM$51, ROW('Cheater Sheet'!$BM$11:$BM$51)-10,""), ROW()-4)),"")="","",IFERROR(INDEX('Cheater Sheet'!I11:I51, SMALL(IF("Yes"='Cheater Sheet'!$BM$11:$BM$51, ROW('Cheater Sheet'!$BM$11:$BM$51)-10,""), ROW()-4)),""))</f>
        <v/>
      </c>
      <c r="K27" s="287" t="str" cm="1">
        <f t="array" ref="K27">IF(IFERROR(INDEX('Cheater Sheet'!J11:J51, SMALL(IF("Yes"='Cheater Sheet'!$BM$11:$BM$51, ROW('Cheater Sheet'!$BM$11:$BM$51)-10,""), ROW()-4)),"")="","",IFERROR(INDEX('Cheater Sheet'!J11:J51, SMALL(IF("Yes"='Cheater Sheet'!$BM$11:$BM$51, ROW('Cheater Sheet'!$BM$11:$BM$51)-10,""), ROW()-4)),""))</f>
        <v/>
      </c>
      <c r="L27" s="292" t="str" cm="1">
        <f t="array" ref="L27">IF(IFERROR(INDEX('Cheater Sheet'!K11:K51, SMALL(IF("Yes"='Cheater Sheet'!$BM$11:$BM$51, ROW('Cheater Sheet'!$BM$11:$BM$51)-10,""), ROW()-4)),"")="","",IFERROR(INDEX('Cheater Sheet'!K11:K51, SMALL(IF("Yes"='Cheater Sheet'!$BM$11:$BM$51, ROW('Cheater Sheet'!$BM$11:$BM$51)-10,""), ROW()-4)),""))</f>
        <v/>
      </c>
      <c r="M27" s="287" t="str" cm="1">
        <f t="array" ref="M27">IF(IFERROR(INDEX('Cheater Sheet'!L11:L51, SMALL(IF("Yes"='Cheater Sheet'!$BM$11:$BM$51, ROW('Cheater Sheet'!$BM$11:$BM$51)-10,""), ROW()-4)),"")="","",IFERROR(INDEX('Cheater Sheet'!L11:L51, SMALL(IF("Yes"='Cheater Sheet'!$BM$11:$BM$51, ROW('Cheater Sheet'!$BM$11:$BM$51)-10,""), ROW()-4)),""))</f>
        <v/>
      </c>
      <c r="N27" s="292" t="str" cm="1">
        <f t="array" ref="N27">IF(IFERROR(INDEX('Cheater Sheet'!M11:M51, SMALL(IF("Yes"='Cheater Sheet'!$BM$11:$BM$51, ROW('Cheater Sheet'!$BM$11:$BM$51)-10,""), ROW()-4)),"")="","",IFERROR(INDEX('Cheater Sheet'!M11:M51, SMALL(IF("Yes"='Cheater Sheet'!$BM$11:$BM$51, ROW('Cheater Sheet'!$BM$11:$BM$51)-10,""), ROW()-4)),""))</f>
        <v/>
      </c>
      <c r="O27" s="287" t="str" cm="1">
        <f t="array" ref="O27">IF(IFERROR(INDEX('Cheater Sheet'!N11:N51, SMALL(IF("Yes"='Cheater Sheet'!$BM$11:$BM$51, ROW('Cheater Sheet'!$BM$11:$BM$51)-10,""), ROW()-4)),"")="","",IFERROR(INDEX('Cheater Sheet'!N11:N51, SMALL(IF("Yes"='Cheater Sheet'!$BM$11:$BM$51, ROW('Cheater Sheet'!$BM$11:$BM$51)-10,""), ROW()-4)),""))</f>
        <v/>
      </c>
      <c r="P27" s="292" t="str" cm="1">
        <f t="array" ref="P27">IF(IFERROR(INDEX('Cheater Sheet'!O11:O51, SMALL(IF("Yes"='Cheater Sheet'!$BM$11:$BM$51, ROW('Cheater Sheet'!$BM$11:$BM$51)-10,""), ROW()-4)),"")="","",IFERROR(INDEX('Cheater Sheet'!O11:O51, SMALL(IF("Yes"='Cheater Sheet'!$BM$11:$BM$51, ROW('Cheater Sheet'!$BM$11:$BM$51)-10,""), ROW()-4)),""))</f>
        <v/>
      </c>
      <c r="Q27" s="287" t="str" cm="1">
        <f t="array" ref="Q27">IF(IFERROR(INDEX('Cheater Sheet'!P11:P51, SMALL(IF("Yes"='Cheater Sheet'!$BM$11:$BM$51, ROW('Cheater Sheet'!$BM$11:$BM$51)-10,""), ROW()-4)),"")="","",IFERROR(INDEX('Cheater Sheet'!P11:P51, SMALL(IF("Yes"='Cheater Sheet'!$BM$11:$BM$51, ROW('Cheater Sheet'!$BM$11:$BM$51)-10,""), ROW()-4)),""))</f>
        <v/>
      </c>
      <c r="R27" s="292" t="str" cm="1">
        <f t="array" ref="R27">IF(IFERROR(INDEX('Cheater Sheet'!Q11:Q51, SMALL(IF("Yes"='Cheater Sheet'!$BM$11:$BM$51, ROW('Cheater Sheet'!$BM$11:$BM$51)-10,""), ROW()-4)),"")="","",IFERROR(INDEX('Cheater Sheet'!Q11:Q51, SMALL(IF("Yes"='Cheater Sheet'!$BM$11:$BM$51, ROW('Cheater Sheet'!$BM$11:$BM$51)-10,""), ROW()-4)),""))</f>
        <v/>
      </c>
      <c r="S27" s="287" t="str" cm="1">
        <f t="array" ref="S27">IF(IFERROR(INDEX('Cheater Sheet'!R11:R51, SMALL(IF("Yes"='Cheater Sheet'!$BM$11:$BM$51, ROW('Cheater Sheet'!$BM$11:$BM$51)-10,""), ROW()-4)),"")="","",IFERROR(INDEX('Cheater Sheet'!R11:R51, SMALL(IF("Yes"='Cheater Sheet'!$BM$11:$BM$51, ROW('Cheater Sheet'!$BM$11:$BM$51)-10,""), ROW()-4)),""))</f>
        <v/>
      </c>
      <c r="T27" s="292" t="str" cm="1">
        <f t="array" ref="T27">IF(IFERROR(INDEX('Cheater Sheet'!S11:S51, SMALL(IF("Yes"='Cheater Sheet'!$BM$11:$BM$51, ROW('Cheater Sheet'!$BM$11:$BM$51)-10,""), ROW()-4)),"")="","",IFERROR(INDEX('Cheater Sheet'!S11:S51, SMALL(IF("Yes"='Cheater Sheet'!$BM$11:$BM$51, ROW('Cheater Sheet'!$BM$11:$BM$51)-10,""), ROW()-4)),""))</f>
        <v/>
      </c>
      <c r="U27" s="287" t="str" cm="1">
        <f t="array" ref="U27">IF(IFERROR(INDEX('Cheater Sheet'!T11:T51, SMALL(IF("Yes"='Cheater Sheet'!$BM$11:$BM$51, ROW('Cheater Sheet'!$BM$11:$BM$51)-10,""), ROW()-4)),"")="","",IFERROR(INDEX('Cheater Sheet'!T11:T51, SMALL(IF("Yes"='Cheater Sheet'!$BM$11:$BM$51, ROW('Cheater Sheet'!$BM$11:$BM$51)-10,""), ROW()-4)),""))</f>
        <v/>
      </c>
      <c r="V27" s="292" t="str" cm="1">
        <f t="array" ref="V27">IF(IFERROR(INDEX('Cheater Sheet'!U11:U51, SMALL(IF("Yes"='Cheater Sheet'!$BM$11:$BM$51, ROW('Cheater Sheet'!$BM$11:$BM$51)-10,""), ROW()-4)),"")="","",IFERROR(INDEX('Cheater Sheet'!U11:U51, SMALL(IF("Yes"='Cheater Sheet'!$BM$11:$BM$51, ROW('Cheater Sheet'!$BM$11:$BM$51)-10,""), ROW()-4)),""))</f>
        <v/>
      </c>
      <c r="W27" s="287" t="str" cm="1">
        <f t="array" ref="W27">IF(IFERROR(INDEX('Cheater Sheet'!V11:V51, SMALL(IF("Yes"='Cheater Sheet'!$BM$11:$BM$51, ROW('Cheater Sheet'!$BM$11:$BM$51)-10,""), ROW()-4)),"")="","",IFERROR(INDEX('Cheater Sheet'!V11:V51, SMALL(IF("Yes"='Cheater Sheet'!$BM$11:$BM$51, ROW('Cheater Sheet'!$BM$11:$BM$51)-10,""), ROW()-4)),""))</f>
        <v/>
      </c>
      <c r="X27" s="292" t="str" cm="1">
        <f t="array" ref="X27">IF(IFERROR(INDEX('Cheater Sheet'!W11:W51, SMALL(IF("Yes"='Cheater Sheet'!$BM$11:$BM$51, ROW('Cheater Sheet'!$BM$11:$BM$51)-10,""), ROW()-4)),"")="","",IFERROR(INDEX('Cheater Sheet'!W11:W51, SMALL(IF("Yes"='Cheater Sheet'!$BM$11:$BM$51, ROW('Cheater Sheet'!$BM$11:$BM$51)-10,""), ROW()-4)),""))</f>
        <v/>
      </c>
      <c r="Y27" s="287" t="str" cm="1">
        <f t="array" ref="Y27">IF(IFERROR(INDEX('Cheater Sheet'!X11:X51, SMALL(IF("Yes"='Cheater Sheet'!$BM$11:$BM$51, ROW('Cheater Sheet'!$BM$11:$BM$51)-10,""), ROW()-4)),"")="","",IFERROR(INDEX('Cheater Sheet'!X11:X51, SMALL(IF("Yes"='Cheater Sheet'!$BM$11:$BM$51, ROW('Cheater Sheet'!$BM$11:$BM$51)-10,""), ROW()-4)),""))</f>
        <v/>
      </c>
      <c r="Z27" s="292" t="str" cm="1">
        <f t="array" ref="Z27">IF(IFERROR(INDEX('Cheater Sheet'!Y11:Y51, SMALL(IF("Yes"='Cheater Sheet'!$BM$11:$BM$51, ROW('Cheater Sheet'!$BM$11:$BM$51)-10,""), ROW()-4)),"")="","",IFERROR(INDEX('Cheater Sheet'!Y11:Y51, SMALL(IF("Yes"='Cheater Sheet'!$BM$11:$BM$51, ROW('Cheater Sheet'!$BM$11:$BM$51)-10,""), ROW()-4)),""))</f>
        <v/>
      </c>
      <c r="AA27" s="287" t="str" cm="1">
        <f t="array" ref="AA27">IF(IFERROR(INDEX('Cheater Sheet'!Z11:Z51, SMALL(IF("Yes"='Cheater Sheet'!$BM$11:$BM$51, ROW('Cheater Sheet'!$BM$11:$BM$51)-10,""), ROW()-4)),"")="","",IFERROR(INDEX('Cheater Sheet'!Z11:Z51, SMALL(IF("Yes"='Cheater Sheet'!$BM$11:$BM$51, ROW('Cheater Sheet'!$BM$11:$BM$51)-10,""), ROW()-4)),""))</f>
        <v/>
      </c>
      <c r="AB27" s="292" t="str" cm="1">
        <f t="array" ref="AB27">IF(IFERROR(INDEX('Cheater Sheet'!AA11:AA51, SMALL(IF("Yes"='Cheater Sheet'!$BM$11:$BM$51, ROW('Cheater Sheet'!$BM$11:$BM$51)-10,""), ROW()-4)),"")="","",IFERROR(INDEX('Cheater Sheet'!AA11:AA51, SMALL(IF("Yes"='Cheater Sheet'!$BM$11:$BM$51, ROW('Cheater Sheet'!$BM$11:$BM$51)-10,""), ROW()-4)),""))</f>
        <v/>
      </c>
      <c r="AC27" s="287" t="str" cm="1">
        <f t="array" ref="AC27">IF(IFERROR(INDEX('Cheater Sheet'!AB11:AB51, SMALL(IF("Yes"='Cheater Sheet'!$BM$11:$BM$51, ROW('Cheater Sheet'!$BM$11:$BM$51)-10,""), ROW()-4)),"")="","",IFERROR(INDEX('Cheater Sheet'!AB11:AB51, SMALL(IF("Yes"='Cheater Sheet'!$BM$11:$BM$51, ROW('Cheater Sheet'!$BM$11:$BM$51)-10,""), ROW()-4)),""))</f>
        <v/>
      </c>
      <c r="AD27" s="292" t="str" cm="1">
        <f t="array" ref="AD27">IF(IFERROR(INDEX('Cheater Sheet'!AC11:AC51, SMALL(IF("Yes"='Cheater Sheet'!$BM$11:$BM$51, ROW('Cheater Sheet'!$BM$11:$BM$51)-10,""), ROW()-4)),"")="","",IFERROR(INDEX('Cheater Sheet'!AC11:AC51, SMALL(IF("Yes"='Cheater Sheet'!$BM$11:$BM$51, ROW('Cheater Sheet'!$BM$11:$BM$51)-10,""), ROW()-4)),""))</f>
        <v/>
      </c>
      <c r="AE27" s="287" t="str" cm="1">
        <f t="array" ref="AE27">IF(IFERROR(INDEX('Cheater Sheet'!AD11:AD51, SMALL(IF("Yes"='Cheater Sheet'!$BM$11:$BM$51, ROW('Cheater Sheet'!$BM$11:$BM$51)-10,""), ROW()-4)),"")="","",IFERROR(INDEX('Cheater Sheet'!AD11:AD51, SMALL(IF("Yes"='Cheater Sheet'!$BM$11:$BM$51, ROW('Cheater Sheet'!$BM$11:$BM$51)-10,""), ROW()-4)),""))</f>
        <v/>
      </c>
      <c r="AF27" s="292" t="str" cm="1">
        <f t="array" ref="AF27">IF(IFERROR(INDEX('Cheater Sheet'!AE11:AE51, SMALL(IF("Yes"='Cheater Sheet'!$BM$11:$BM$51, ROW('Cheater Sheet'!$BM$11:$BM$51)-10,""), ROW()-4)),"")="","",IFERROR(INDEX('Cheater Sheet'!AE11:AE51, SMALL(IF("Yes"='Cheater Sheet'!$BM$11:$BM$51, ROW('Cheater Sheet'!$BM$11:$BM$51)-10,""), ROW()-4)),""))</f>
        <v/>
      </c>
      <c r="AG27" s="287" t="str" cm="1">
        <f t="array" ref="AG27">IF(IFERROR(INDEX('Cheater Sheet'!AF11:AF51, SMALL(IF("Yes"='Cheater Sheet'!$BM$11:$BM$51, ROW('Cheater Sheet'!$BM$11:$BM$51)-10,""), ROW()-4)),"")="","",IFERROR(INDEX('Cheater Sheet'!AF11:AF51, SMALL(IF("Yes"='Cheater Sheet'!$BM$11:$BM$51, ROW('Cheater Sheet'!$BM$11:$BM$51)-10,""), ROW()-4)),""))</f>
        <v/>
      </c>
      <c r="AH27" s="292" t="str" cm="1">
        <f t="array" ref="AH27">IF(IFERROR(INDEX('Cheater Sheet'!AG11:AG51, SMALL(IF("Yes"='Cheater Sheet'!$BM$11:$BM$51, ROW('Cheater Sheet'!$BM$11:$BM$51)-10,""), ROW()-4)),"")="","",IFERROR(INDEX('Cheater Sheet'!AG11:AG51, SMALL(IF("Yes"='Cheater Sheet'!$BM$11:$BM$51, ROW('Cheater Sheet'!$BM$11:$BM$51)-10,""), ROW()-4)),""))</f>
        <v/>
      </c>
      <c r="AI27" s="287" t="str" cm="1">
        <f t="array" ref="AI27">IF(IFERROR(INDEX('Cheater Sheet'!AH11:AH51, SMALL(IF("Yes"='Cheater Sheet'!$BM$11:$BM$51, ROW('Cheater Sheet'!$BM$11:$BM$51)-10,""), ROW()-4)),"")="","",IFERROR(INDEX('Cheater Sheet'!AH11:AH51, SMALL(IF("Yes"='Cheater Sheet'!$BM$11:$BM$51, ROW('Cheater Sheet'!$BM$11:$BM$51)-10,""), ROW()-4)),""))</f>
        <v/>
      </c>
      <c r="AJ27" s="292" t="str" cm="1">
        <f t="array" ref="AJ27">IF(IFERROR(INDEX('Cheater Sheet'!AI11:AI51, SMALL(IF("Yes"='Cheater Sheet'!$BM$11:$BM$51, ROW('Cheater Sheet'!$BM$11:$BM$51)-10,""), ROW()-4)),"")="","",IFERROR(INDEX('Cheater Sheet'!AI11:AI51, SMALL(IF("Yes"='Cheater Sheet'!$BM$11:$BM$51, ROW('Cheater Sheet'!$BM$11:$BM$51)-10,""), ROW()-4)),""))</f>
        <v/>
      </c>
      <c r="AK27" s="287" t="str" cm="1">
        <f t="array" ref="AK27">IF(IFERROR(INDEX('Cheater Sheet'!AJ11:AJ51, SMALL(IF("Yes"='Cheater Sheet'!$BM$11:$BM$51, ROW('Cheater Sheet'!$BM$11:$BM$51)-10,""), ROW()-4)),"")="","",IFERROR(INDEX('Cheater Sheet'!AJ11:AJ51, SMALL(IF("Yes"='Cheater Sheet'!$BM$11:$BM$51, ROW('Cheater Sheet'!$BM$11:$BM$51)-10,""), ROW()-4)),""))</f>
        <v/>
      </c>
      <c r="AL27" s="292" t="str" cm="1">
        <f t="array" ref="AL27">IF(IFERROR(INDEX('Cheater Sheet'!AK11:AK51, SMALL(IF("Yes"='Cheater Sheet'!$BM$11:$BM$51, ROW('Cheater Sheet'!$BM$11:$BM$51)-10,""), ROW()-4)),"")="","",IFERROR(INDEX('Cheater Sheet'!AK11:AK51, SMALL(IF("Yes"='Cheater Sheet'!$BM$11:$BM$51, ROW('Cheater Sheet'!$BM$11:$BM$51)-10,""), ROW()-4)),""))</f>
        <v/>
      </c>
      <c r="AM27" s="287" t="str" cm="1">
        <f t="array" ref="AM27">IF(IFERROR(INDEX('Cheater Sheet'!AL11:AL51, SMALL(IF("Yes"='Cheater Sheet'!$BM$11:$BM$51, ROW('Cheater Sheet'!$BM$11:$BM$51)-10,""), ROW()-4)),"")="","",IFERROR(INDEX('Cheater Sheet'!AL11:AL51, SMALL(IF("Yes"='Cheater Sheet'!$BM$11:$BM$51, ROW('Cheater Sheet'!$BM$11:$BM$51)-10,""), ROW()-4)),""))</f>
        <v/>
      </c>
      <c r="AN27" s="292" t="str" cm="1">
        <f t="array" ref="AN27">IF(IFERROR(INDEX('Cheater Sheet'!AM11:AM51, SMALL(IF("Yes"='Cheater Sheet'!$BM$11:$BM$51, ROW('Cheater Sheet'!$BM$11:$BM$51)-10,""), ROW()-4)),"")="","",IFERROR(INDEX('Cheater Sheet'!AM11:AM51, SMALL(IF("Yes"='Cheater Sheet'!$BM$11:$BM$51, ROW('Cheater Sheet'!$BM$11:$BM$51)-10,""), ROW()-4)),""))</f>
        <v/>
      </c>
      <c r="AO27" s="287" t="str" cm="1">
        <f t="array" ref="AO27">IF(IFERROR(INDEX('Cheater Sheet'!AN11:AN51, SMALL(IF("Yes"='Cheater Sheet'!$BM$11:$BM$51, ROW('Cheater Sheet'!$BM$11:$BM$51)-10,""), ROW()-4)),"")="","",IFERROR(INDEX('Cheater Sheet'!AN11:AN51, SMALL(IF("Yes"='Cheater Sheet'!$BM$11:$BM$51, ROW('Cheater Sheet'!$BM$11:$BM$51)-10,""), ROW()-4)),""))</f>
        <v/>
      </c>
      <c r="AP27" s="292" t="str" cm="1">
        <f t="array" ref="AP27">IF(IFERROR(INDEX('Cheater Sheet'!AO11:AO51, SMALL(IF("Yes"='Cheater Sheet'!$BM$11:$BM$51, ROW('Cheater Sheet'!$BM$11:$BM$51)-10,""), ROW()-4)),"")="","",IFERROR(INDEX('Cheater Sheet'!AO11:AO51, SMALL(IF("Yes"='Cheater Sheet'!$BM$11:$BM$51, ROW('Cheater Sheet'!$BM$11:$BM$51)-10,""), ROW()-4)),""))</f>
        <v/>
      </c>
      <c r="AQ27" s="287" t="str" cm="1">
        <f t="array" ref="AQ27">IF(IFERROR(INDEX('Cheater Sheet'!AP11:AP51, SMALL(IF("Yes"='Cheater Sheet'!$BM$11:$BM$51, ROW('Cheater Sheet'!$BM$11:$BM$51)-10,""), ROW()-4)),"")="","",IFERROR(INDEX('Cheater Sheet'!AP11:AP51, SMALL(IF("Yes"='Cheater Sheet'!$BM$11:$BM$51, ROW('Cheater Sheet'!$BM$11:$BM$51)-10,""), ROW()-4)),""))</f>
        <v/>
      </c>
      <c r="AR27" s="292" t="str" cm="1">
        <f t="array" ref="AR27">IF(IFERROR(INDEX('Cheater Sheet'!AQ11:AQ51, SMALL(IF("Yes"='Cheater Sheet'!$BM$11:$BM$51, ROW('Cheater Sheet'!$BM$11:$BM$51)-10,""), ROW()-4)),"")="","",IFERROR(INDEX('Cheater Sheet'!AQ11:AQ51, SMALL(IF("Yes"='Cheater Sheet'!$BM$11:$BM$51, ROW('Cheater Sheet'!$BM$11:$BM$51)-10,""), ROW()-4)),""))</f>
        <v/>
      </c>
      <c r="AS27" s="287" t="str" cm="1">
        <f t="array" ref="AS27">IF(IFERROR(INDEX('Cheater Sheet'!AR11:AR51, SMALL(IF("Yes"='Cheater Sheet'!$BM$11:$BM$51, ROW('Cheater Sheet'!$BM$11:$BM$51)-10,""), ROW()-4)),"")="","",IFERROR(INDEX('Cheater Sheet'!AR11:AR51, SMALL(IF("Yes"='Cheater Sheet'!$BM$11:$BM$51, ROW('Cheater Sheet'!$BM$11:$BM$51)-10,""), ROW()-4)),""))</f>
        <v/>
      </c>
      <c r="AT27" s="292" t="str" cm="1">
        <f t="array" ref="AT27">IF(IFERROR(INDEX('Cheater Sheet'!AS11:AS51, SMALL(IF("Yes"='Cheater Sheet'!$BM$11:$BM$51, ROW('Cheater Sheet'!$BM$11:$BM$51)-10,""), ROW()-4)),"")="","",IFERROR(INDEX('Cheater Sheet'!AS11:AS51, SMALL(IF("Yes"='Cheater Sheet'!$BM$11:$BM$51, ROW('Cheater Sheet'!$BM$11:$BM$51)-10,""), ROW()-4)),""))</f>
        <v/>
      </c>
      <c r="AU27" s="287" t="str" cm="1">
        <f t="array" ref="AU27">IF(IFERROR(INDEX('Cheater Sheet'!AT11:AT51, SMALL(IF("Yes"='Cheater Sheet'!$BM$11:$BM$51, ROW('Cheater Sheet'!$BM$11:$BM$51)-10,""), ROW()-4)),"")="","",IFERROR(INDEX('Cheater Sheet'!AT11:AT51, SMALL(IF("Yes"='Cheater Sheet'!$BM$11:$BM$51, ROW('Cheater Sheet'!$BM$11:$BM$51)-10,""), ROW()-4)),""))</f>
        <v/>
      </c>
      <c r="AV27" s="292" t="str" cm="1">
        <f t="array" ref="AV27">IF(IFERROR(INDEX('Cheater Sheet'!AU11:AU51, SMALL(IF("Yes"='Cheater Sheet'!$BM$11:$BM$51, ROW('Cheater Sheet'!$BM$11:$BM$51)-10,""), ROW()-4)),"")="","",IFERROR(INDEX('Cheater Sheet'!AU11:AU51, SMALL(IF("Yes"='Cheater Sheet'!$BM$11:$BM$51, ROW('Cheater Sheet'!$BM$11:$BM$51)-10,""), ROW()-4)),""))</f>
        <v/>
      </c>
      <c r="AW27" s="287" t="str" cm="1">
        <f t="array" ref="AW27">IF(IFERROR(INDEX('Cheater Sheet'!AV11:AV51, SMALL(IF("Yes"='Cheater Sheet'!$BM$11:$BM$51, ROW('Cheater Sheet'!$BM$11:$BM$51)-10,""), ROW()-4)),"")="","",IFERROR(INDEX('Cheater Sheet'!AV11:AV51, SMALL(IF("Yes"='Cheater Sheet'!$BM$11:$BM$51, ROW('Cheater Sheet'!$BM$11:$BM$51)-10,""), ROW()-4)),""))</f>
        <v/>
      </c>
      <c r="AX27" s="292" t="str" cm="1">
        <f t="array" ref="AX27">IF(IFERROR(INDEX('Cheater Sheet'!AW11:AW51, SMALL(IF("Yes"='Cheater Sheet'!$BM$11:$BM$51, ROW('Cheater Sheet'!$BM$11:$BM$51)-10,""), ROW()-4)),"")="","",IFERROR(INDEX('Cheater Sheet'!AW11:AW51, SMALL(IF("Yes"='Cheater Sheet'!$BM$11:$BM$51, ROW('Cheater Sheet'!$BM$11:$BM$51)-10,""), ROW()-4)),""))</f>
        <v/>
      </c>
      <c r="AY27" s="287" t="str" cm="1">
        <f t="array" ref="AY27">IF(IFERROR(INDEX('Cheater Sheet'!AX11:AX51, SMALL(IF("Yes"='Cheater Sheet'!$BM$11:$BM$51, ROW('Cheater Sheet'!$BM$11:$BM$51)-10,""), ROW()-4)),"")="","",IFERROR(INDEX('Cheater Sheet'!AX11:AX51, SMALL(IF("Yes"='Cheater Sheet'!$BM$11:$BM$51, ROW('Cheater Sheet'!$BM$11:$BM$51)-10,""), ROW()-4)),""))</f>
        <v/>
      </c>
      <c r="AZ27" s="292" t="str" cm="1">
        <f t="array" ref="AZ27">IF(IFERROR(INDEX('Cheater Sheet'!AY11:AY51, SMALL(IF("Yes"='Cheater Sheet'!$BM$11:$BM$51, ROW('Cheater Sheet'!$BM$11:$BM$51)-10,""), ROW()-4)),"")="","",IFERROR(INDEX('Cheater Sheet'!AY11:AY51, SMALL(IF("Yes"='Cheater Sheet'!$BM$11:$BM$51, ROW('Cheater Sheet'!$BM$11:$BM$51)-10,""), ROW()-4)),""))</f>
        <v/>
      </c>
      <c r="BA27" s="287" t="str" cm="1">
        <f t="array" ref="BA27">IF(IFERROR(INDEX('Cheater Sheet'!AZ11:AZ51, SMALL(IF("Yes"='Cheater Sheet'!$BM$11:$BM$51, ROW('Cheater Sheet'!$BM$11:$BM$51)-10,""), ROW()-4)),"")="","",IFERROR(INDEX('Cheater Sheet'!AZ11:AZ51, SMALL(IF("Yes"='Cheater Sheet'!$BM$11:$BM$51, ROW('Cheater Sheet'!$BM$11:$BM$51)-10,""), ROW()-4)),""))</f>
        <v/>
      </c>
      <c r="BB27" s="292" t="str" cm="1">
        <f t="array" ref="BB27">IF(IFERROR(INDEX('Cheater Sheet'!BA11:BA51, SMALL(IF("Yes"='Cheater Sheet'!$BM$11:$BM$51, ROW('Cheater Sheet'!$BM$11:$BM$51)-10,""), ROW()-4)),"")="","",IFERROR(INDEX('Cheater Sheet'!BA11:BA51, SMALL(IF("Yes"='Cheater Sheet'!$BM$11:$BM$51, ROW('Cheater Sheet'!$BM$11:$BM$51)-10,""), ROW()-4)),""))</f>
        <v/>
      </c>
      <c r="BC27" s="287" t="str" cm="1">
        <f t="array" ref="BC27">IF(IFERROR(INDEX('Cheater Sheet'!BB11:BB51, SMALL(IF("Yes"='Cheater Sheet'!$BM$11:$BM$51, ROW('Cheater Sheet'!$BM$11:$BM$51)-10,""), ROW()-4)),"")="","",IFERROR(INDEX('Cheater Sheet'!BB11:BB51, SMALL(IF("Yes"='Cheater Sheet'!$BM$11:$BM$51, ROW('Cheater Sheet'!$BM$11:$BM$51)-10,""), ROW()-4)),""))</f>
        <v/>
      </c>
      <c r="BD27" s="292" t="str" cm="1">
        <f t="array" ref="BD27">IF(IFERROR(INDEX('Cheater Sheet'!BC11:BC51, SMALL(IF("Yes"='Cheater Sheet'!$BM$11:$BM$51, ROW('Cheater Sheet'!$BM$11:$BM$51)-10,""), ROW()-4)),"")="","",IFERROR(INDEX('Cheater Sheet'!BC11:BC51, SMALL(IF("Yes"='Cheater Sheet'!$BM$11:$BM$51, ROW('Cheater Sheet'!$BM$11:$BM$51)-10,""), ROW()-4)),""))</f>
        <v/>
      </c>
      <c r="BE27" s="287" t="str" cm="1">
        <f t="array" ref="BE27">IF(IFERROR(INDEX('Cheater Sheet'!BD11:BD51, SMALL(IF("Yes"='Cheater Sheet'!$BM$11:$BM$51, ROW('Cheater Sheet'!$BM$11:$BM$51)-10,""), ROW()-4)),"")="","",IFERROR(INDEX('Cheater Sheet'!BD11:BD51, SMALL(IF("Yes"='Cheater Sheet'!$BM$11:$BM$51, ROW('Cheater Sheet'!$BM$11:$BM$51)-10,""), ROW()-4)),""))</f>
        <v/>
      </c>
      <c r="BF27" s="292" t="str" cm="1">
        <f t="array" ref="BF27">IF(IFERROR(INDEX('Cheater Sheet'!BE11:BE51, SMALL(IF("Yes"='Cheater Sheet'!$BM$11:$BM$51, ROW('Cheater Sheet'!$BM$11:$BM$51)-10,""), ROW()-4)),"")="","",IFERROR(INDEX('Cheater Sheet'!BE11:BE51, SMALL(IF("Yes"='Cheater Sheet'!$BM$11:$BM$51, ROW('Cheater Sheet'!$BM$11:$BM$51)-10,""), ROW()-4)),""))</f>
        <v/>
      </c>
      <c r="BG27" s="287" t="str" cm="1">
        <f t="array" ref="BG27">IF(IFERROR(INDEX('Cheater Sheet'!BF11:BF51, SMALL(IF("Yes"='Cheater Sheet'!$BM$11:$BM$51, ROW('Cheater Sheet'!$BM$11:$BM$51)-10,""), ROW()-4)),"")="","",IFERROR(INDEX('Cheater Sheet'!BF11:BF51, SMALL(IF("Yes"='Cheater Sheet'!$BM$11:$BM$51, ROW('Cheater Sheet'!$BM$11:$BM$51)-10,""), ROW()-4)),""))</f>
        <v/>
      </c>
      <c r="BH27" s="292" t="str" cm="1">
        <f t="array" ref="BH27">IF(IFERROR(INDEX('Cheater Sheet'!BG11:BG51, SMALL(IF("Yes"='Cheater Sheet'!$BM$11:$BM$51, ROW('Cheater Sheet'!$BM$11:$BM$51)-10,""), ROW()-4)),"")="","",IFERROR(INDEX('Cheater Sheet'!BG11:BG51, SMALL(IF("Yes"='Cheater Sheet'!$BM$11:$BM$51, ROW('Cheater Sheet'!$BM$11:$BM$51)-10,""), ROW()-4)),""))</f>
        <v/>
      </c>
      <c r="BI27" s="287" t="str" cm="1">
        <f t="array" ref="BI27">IF(IFERROR(INDEX('Cheater Sheet'!BH11:BH51, SMALL(IF("Yes"='Cheater Sheet'!$BM$11:$BM$51, ROW('Cheater Sheet'!$BM$11:$BM$51)-10,""), ROW()-4)),"")="","",IFERROR(INDEX('Cheater Sheet'!BH11:BH51, SMALL(IF("Yes"='Cheater Sheet'!$BM$11:$BM$51, ROW('Cheater Sheet'!$BM$11:$BM$51)-10,""), ROW()-4)),""))</f>
        <v/>
      </c>
      <c r="BJ27" s="292" t="str" cm="1">
        <f t="array" ref="BJ27">IF(IFERROR(INDEX('Cheater Sheet'!BI11:BI51, SMALL(IF("Yes"='Cheater Sheet'!$BM$11:$BM$51, ROW('Cheater Sheet'!$BM$11:$BM$51)-10,""), ROW()-4)),"")="","",IFERROR(INDEX('Cheater Sheet'!BI11:BI51, SMALL(IF("Yes"='Cheater Sheet'!$BM$11:$BM$51, ROW('Cheater Sheet'!$BM$11:$BM$51)-10,""), ROW()-4)),""))</f>
        <v/>
      </c>
      <c r="BK27" s="689" t="str" cm="1">
        <f t="array" ref="BK27">IF(IFERROR(INDEX('Cheater Sheet'!BJ11:BJ51, SMALL(IF("Yes"='Cheater Sheet'!$BM$11:$BM$51, ROW('Cheater Sheet'!$BM$11:$BM$51)-10,""), ROW()-4)),"")="","",IFERROR(INDEX('Cheater Sheet'!BJ11:BJ51, SMALL(IF("Yes"='Cheater Sheet'!$BM$11:$BM$51, ROW('Cheater Sheet'!$BM$11:$BM$51)-10,""), ROW()-4)),""))</f>
        <v/>
      </c>
      <c r="BL27" s="101"/>
    </row>
    <row r="28" spans="1:64" x14ac:dyDescent="0.2">
      <c r="A28" s="765">
        <f t="shared" si="0"/>
        <v>0</v>
      </c>
      <c r="C28" s="143" t="str" cm="1">
        <f t="array" ref="C28">IFERROR(INDEX('Cheater Sheet'!$B$11:$B$51, SMALL(IF("Yes"='Cheater Sheet'!$BM$11:$BM$51, ROW('Cheater Sheet'!$BM$11:$BM$51)-10,""), ROW()-4)),"")</f>
        <v/>
      </c>
      <c r="D28" s="292" t="str" cm="1">
        <f t="array" ref="D28">IF(IFERROR(INDEX('Cheater Sheet'!C11:C51, SMALL(IF("Yes"='Cheater Sheet'!$BM$11:$BM$51, ROW('Cheater Sheet'!$BM$11:$BM$51)-10,""), ROW()-4)),"")="","",IFERROR(INDEX('Cheater Sheet'!C11:C51, SMALL(IF("Yes"='Cheater Sheet'!$BM$11:$BM$51, ROW('Cheater Sheet'!$BM$11:$BM$51)-10,""), ROW()-4)),""))</f>
        <v/>
      </c>
      <c r="E28" s="287" t="str" cm="1">
        <f t="array" ref="E28">IF(IFERROR(INDEX('Cheater Sheet'!D11:D51, SMALL(IF("Yes"='Cheater Sheet'!$BM$11:$BM$51, ROW('Cheater Sheet'!$BM$11:$BM$51)-10,""), ROW()-4)),"")="","",IFERROR(INDEX('Cheater Sheet'!D11:D51, SMALL(IF("Yes"='Cheater Sheet'!$BM$11:$BM$51, ROW('Cheater Sheet'!$BM$11:$BM$51)-10,""), ROW()-4)),""))</f>
        <v/>
      </c>
      <c r="F28" s="292" t="str" cm="1">
        <f t="array" ref="F28">IF(IFERROR(INDEX('Cheater Sheet'!E11:E51, SMALL(IF("Yes"='Cheater Sheet'!$BM$11:$BM$51, ROW('Cheater Sheet'!$BM$11:$BM$51)-10,""), ROW()-4)),"")="","",IFERROR(INDEX('Cheater Sheet'!E11:E51, SMALL(IF("Yes"='Cheater Sheet'!$BM$11:$BM$51, ROW('Cheater Sheet'!$BM$11:$BM$51)-10,""), ROW()-4)),""))</f>
        <v/>
      </c>
      <c r="G28" s="287" t="str" cm="1">
        <f t="array" ref="G28">IF(IFERROR(INDEX('Cheater Sheet'!F11:F51, SMALL(IF("Yes"='Cheater Sheet'!$BM$11:$BM$51, ROW('Cheater Sheet'!$BM$11:$BM$51)-10,""), ROW()-4)),"")="","",IFERROR(INDEX('Cheater Sheet'!F11:F51, SMALL(IF("Yes"='Cheater Sheet'!$BM$11:$BM$51, ROW('Cheater Sheet'!$BM$11:$BM$51)-10,""), ROW()-4)),""))</f>
        <v/>
      </c>
      <c r="H28" s="292" t="str" cm="1">
        <f t="array" ref="H28">IF(IFERROR(INDEX('Cheater Sheet'!G11:G51, SMALL(IF("Yes"='Cheater Sheet'!$BM$11:$BM$51, ROW('Cheater Sheet'!$BM$11:$BM$51)-10,""), ROW()-4)),"")="","",IFERROR(INDEX('Cheater Sheet'!G11:G51, SMALL(IF("Yes"='Cheater Sheet'!$BM$11:$BM$51, ROW('Cheater Sheet'!$BM$11:$BM$51)-10,""), ROW()-4)),""))</f>
        <v/>
      </c>
      <c r="I28" s="287" t="str" cm="1">
        <f t="array" ref="I28">IF(IFERROR(INDEX('Cheater Sheet'!H11:H51, SMALL(IF("Yes"='Cheater Sheet'!$BM$11:$BM$51, ROW('Cheater Sheet'!$BM$11:$BM$51)-10,""), ROW()-4)),"")="","",IFERROR(INDEX('Cheater Sheet'!H11:H51, SMALL(IF("Yes"='Cheater Sheet'!$BM$11:$BM$51, ROW('Cheater Sheet'!$BM$11:$BM$51)-10,""), ROW()-4)),""))</f>
        <v/>
      </c>
      <c r="J28" s="292" t="str" cm="1">
        <f t="array" ref="J28">IF(IFERROR(INDEX('Cheater Sheet'!I11:I51, SMALL(IF("Yes"='Cheater Sheet'!$BM$11:$BM$51, ROW('Cheater Sheet'!$BM$11:$BM$51)-10,""), ROW()-4)),"")="","",IFERROR(INDEX('Cheater Sheet'!I11:I51, SMALL(IF("Yes"='Cheater Sheet'!$BM$11:$BM$51, ROW('Cheater Sheet'!$BM$11:$BM$51)-10,""), ROW()-4)),""))</f>
        <v/>
      </c>
      <c r="K28" s="287" t="str" cm="1">
        <f t="array" ref="K28">IF(IFERROR(INDEX('Cheater Sheet'!J11:J51, SMALL(IF("Yes"='Cheater Sheet'!$BM$11:$BM$51, ROW('Cheater Sheet'!$BM$11:$BM$51)-10,""), ROW()-4)),"")="","",IFERROR(INDEX('Cheater Sheet'!J11:J51, SMALL(IF("Yes"='Cheater Sheet'!$BM$11:$BM$51, ROW('Cheater Sheet'!$BM$11:$BM$51)-10,""), ROW()-4)),""))</f>
        <v/>
      </c>
      <c r="L28" s="292" t="str" cm="1">
        <f t="array" ref="L28">IF(IFERROR(INDEX('Cheater Sheet'!K11:K51, SMALL(IF("Yes"='Cheater Sheet'!$BM$11:$BM$51, ROW('Cheater Sheet'!$BM$11:$BM$51)-10,""), ROW()-4)),"")="","",IFERROR(INDEX('Cheater Sheet'!K11:K51, SMALL(IF("Yes"='Cheater Sheet'!$BM$11:$BM$51, ROW('Cheater Sheet'!$BM$11:$BM$51)-10,""), ROW()-4)),""))</f>
        <v/>
      </c>
      <c r="M28" s="287" t="str" cm="1">
        <f t="array" ref="M28">IF(IFERROR(INDEX('Cheater Sheet'!L11:L51, SMALL(IF("Yes"='Cheater Sheet'!$BM$11:$BM$51, ROW('Cheater Sheet'!$BM$11:$BM$51)-10,""), ROW()-4)),"")="","",IFERROR(INDEX('Cheater Sheet'!L11:L51, SMALL(IF("Yes"='Cheater Sheet'!$BM$11:$BM$51, ROW('Cheater Sheet'!$BM$11:$BM$51)-10,""), ROW()-4)),""))</f>
        <v/>
      </c>
      <c r="N28" s="292" t="str" cm="1">
        <f t="array" ref="N28">IF(IFERROR(INDEX('Cheater Sheet'!M11:M51, SMALL(IF("Yes"='Cheater Sheet'!$BM$11:$BM$51, ROW('Cheater Sheet'!$BM$11:$BM$51)-10,""), ROW()-4)),"")="","",IFERROR(INDEX('Cheater Sheet'!M11:M51, SMALL(IF("Yes"='Cheater Sheet'!$BM$11:$BM$51, ROW('Cheater Sheet'!$BM$11:$BM$51)-10,""), ROW()-4)),""))</f>
        <v/>
      </c>
      <c r="O28" s="287" t="str" cm="1">
        <f t="array" ref="O28">IF(IFERROR(INDEX('Cheater Sheet'!N11:N51, SMALL(IF("Yes"='Cheater Sheet'!$BM$11:$BM$51, ROW('Cheater Sheet'!$BM$11:$BM$51)-10,""), ROW()-4)),"")="","",IFERROR(INDEX('Cheater Sheet'!N11:N51, SMALL(IF("Yes"='Cheater Sheet'!$BM$11:$BM$51, ROW('Cheater Sheet'!$BM$11:$BM$51)-10,""), ROW()-4)),""))</f>
        <v/>
      </c>
      <c r="P28" s="292" t="str" cm="1">
        <f t="array" ref="P28">IF(IFERROR(INDEX('Cheater Sheet'!O11:O51, SMALL(IF("Yes"='Cheater Sheet'!$BM$11:$BM$51, ROW('Cheater Sheet'!$BM$11:$BM$51)-10,""), ROW()-4)),"")="","",IFERROR(INDEX('Cheater Sheet'!O11:O51, SMALL(IF("Yes"='Cheater Sheet'!$BM$11:$BM$51, ROW('Cheater Sheet'!$BM$11:$BM$51)-10,""), ROW()-4)),""))</f>
        <v/>
      </c>
      <c r="Q28" s="287" t="str" cm="1">
        <f t="array" ref="Q28">IF(IFERROR(INDEX('Cheater Sheet'!P11:P51, SMALL(IF("Yes"='Cheater Sheet'!$BM$11:$BM$51, ROW('Cheater Sheet'!$BM$11:$BM$51)-10,""), ROW()-4)),"")="","",IFERROR(INDEX('Cheater Sheet'!P11:P51, SMALL(IF("Yes"='Cheater Sheet'!$BM$11:$BM$51, ROW('Cheater Sheet'!$BM$11:$BM$51)-10,""), ROW()-4)),""))</f>
        <v/>
      </c>
      <c r="R28" s="292" t="str" cm="1">
        <f t="array" ref="R28">IF(IFERROR(INDEX('Cheater Sheet'!Q11:Q51, SMALL(IF("Yes"='Cheater Sheet'!$BM$11:$BM$51, ROW('Cheater Sheet'!$BM$11:$BM$51)-10,""), ROW()-4)),"")="","",IFERROR(INDEX('Cheater Sheet'!Q11:Q51, SMALL(IF("Yes"='Cheater Sheet'!$BM$11:$BM$51, ROW('Cheater Sheet'!$BM$11:$BM$51)-10,""), ROW()-4)),""))</f>
        <v/>
      </c>
      <c r="S28" s="287" t="str" cm="1">
        <f t="array" ref="S28">IF(IFERROR(INDEX('Cheater Sheet'!R11:R51, SMALL(IF("Yes"='Cheater Sheet'!$BM$11:$BM$51, ROW('Cheater Sheet'!$BM$11:$BM$51)-10,""), ROW()-4)),"")="","",IFERROR(INDEX('Cheater Sheet'!R11:R51, SMALL(IF("Yes"='Cheater Sheet'!$BM$11:$BM$51, ROW('Cheater Sheet'!$BM$11:$BM$51)-10,""), ROW()-4)),""))</f>
        <v/>
      </c>
      <c r="T28" s="292" t="str" cm="1">
        <f t="array" ref="T28">IF(IFERROR(INDEX('Cheater Sheet'!S11:S51, SMALL(IF("Yes"='Cheater Sheet'!$BM$11:$BM$51, ROW('Cheater Sheet'!$BM$11:$BM$51)-10,""), ROW()-4)),"")="","",IFERROR(INDEX('Cheater Sheet'!S11:S51, SMALL(IF("Yes"='Cheater Sheet'!$BM$11:$BM$51, ROW('Cheater Sheet'!$BM$11:$BM$51)-10,""), ROW()-4)),""))</f>
        <v/>
      </c>
      <c r="U28" s="287" t="str" cm="1">
        <f t="array" ref="U28">IF(IFERROR(INDEX('Cheater Sheet'!T11:T51, SMALL(IF("Yes"='Cheater Sheet'!$BM$11:$BM$51, ROW('Cheater Sheet'!$BM$11:$BM$51)-10,""), ROW()-4)),"")="","",IFERROR(INDEX('Cheater Sheet'!T11:T51, SMALL(IF("Yes"='Cheater Sheet'!$BM$11:$BM$51, ROW('Cheater Sheet'!$BM$11:$BM$51)-10,""), ROW()-4)),""))</f>
        <v/>
      </c>
      <c r="V28" s="292" t="str" cm="1">
        <f t="array" ref="V28">IF(IFERROR(INDEX('Cheater Sheet'!U11:U51, SMALL(IF("Yes"='Cheater Sheet'!$BM$11:$BM$51, ROW('Cheater Sheet'!$BM$11:$BM$51)-10,""), ROW()-4)),"")="","",IFERROR(INDEX('Cheater Sheet'!U11:U51, SMALL(IF("Yes"='Cheater Sheet'!$BM$11:$BM$51, ROW('Cheater Sheet'!$BM$11:$BM$51)-10,""), ROW()-4)),""))</f>
        <v/>
      </c>
      <c r="W28" s="287" t="str" cm="1">
        <f t="array" ref="W28">IF(IFERROR(INDEX('Cheater Sheet'!V11:V51, SMALL(IF("Yes"='Cheater Sheet'!$BM$11:$BM$51, ROW('Cheater Sheet'!$BM$11:$BM$51)-10,""), ROW()-4)),"")="","",IFERROR(INDEX('Cheater Sheet'!V11:V51, SMALL(IF("Yes"='Cheater Sheet'!$BM$11:$BM$51, ROW('Cheater Sheet'!$BM$11:$BM$51)-10,""), ROW()-4)),""))</f>
        <v/>
      </c>
      <c r="X28" s="292" t="str" cm="1">
        <f t="array" ref="X28">IF(IFERROR(INDEX('Cheater Sheet'!W11:W51, SMALL(IF("Yes"='Cheater Sheet'!$BM$11:$BM$51, ROW('Cheater Sheet'!$BM$11:$BM$51)-10,""), ROW()-4)),"")="","",IFERROR(INDEX('Cheater Sheet'!W11:W51, SMALL(IF("Yes"='Cheater Sheet'!$BM$11:$BM$51, ROW('Cheater Sheet'!$BM$11:$BM$51)-10,""), ROW()-4)),""))</f>
        <v/>
      </c>
      <c r="Y28" s="287" t="str" cm="1">
        <f t="array" ref="Y28">IF(IFERROR(INDEX('Cheater Sheet'!X11:X51, SMALL(IF("Yes"='Cheater Sheet'!$BM$11:$BM$51, ROW('Cheater Sheet'!$BM$11:$BM$51)-10,""), ROW()-4)),"")="","",IFERROR(INDEX('Cheater Sheet'!X11:X51, SMALL(IF("Yes"='Cheater Sheet'!$BM$11:$BM$51, ROW('Cheater Sheet'!$BM$11:$BM$51)-10,""), ROW()-4)),""))</f>
        <v/>
      </c>
      <c r="Z28" s="292" t="str" cm="1">
        <f t="array" ref="Z28">IF(IFERROR(INDEX('Cheater Sheet'!Y11:Y51, SMALL(IF("Yes"='Cheater Sheet'!$BM$11:$BM$51, ROW('Cheater Sheet'!$BM$11:$BM$51)-10,""), ROW()-4)),"")="","",IFERROR(INDEX('Cheater Sheet'!Y11:Y51, SMALL(IF("Yes"='Cheater Sheet'!$BM$11:$BM$51, ROW('Cheater Sheet'!$BM$11:$BM$51)-10,""), ROW()-4)),""))</f>
        <v/>
      </c>
      <c r="AA28" s="287" t="str" cm="1">
        <f t="array" ref="AA28">IF(IFERROR(INDEX('Cheater Sheet'!Z11:Z51, SMALL(IF("Yes"='Cheater Sheet'!$BM$11:$BM$51, ROW('Cheater Sheet'!$BM$11:$BM$51)-10,""), ROW()-4)),"")="","",IFERROR(INDEX('Cheater Sheet'!Z11:Z51, SMALL(IF("Yes"='Cheater Sheet'!$BM$11:$BM$51, ROW('Cheater Sheet'!$BM$11:$BM$51)-10,""), ROW()-4)),""))</f>
        <v/>
      </c>
      <c r="AB28" s="292" t="str" cm="1">
        <f t="array" ref="AB28">IF(IFERROR(INDEX('Cheater Sheet'!AA11:AA51, SMALL(IF("Yes"='Cheater Sheet'!$BM$11:$BM$51, ROW('Cheater Sheet'!$BM$11:$BM$51)-10,""), ROW()-4)),"")="","",IFERROR(INDEX('Cheater Sheet'!AA11:AA51, SMALL(IF("Yes"='Cheater Sheet'!$BM$11:$BM$51, ROW('Cheater Sheet'!$BM$11:$BM$51)-10,""), ROW()-4)),""))</f>
        <v/>
      </c>
      <c r="AC28" s="287" t="str" cm="1">
        <f t="array" ref="AC28">IF(IFERROR(INDEX('Cheater Sheet'!AB11:AB51, SMALL(IF("Yes"='Cheater Sheet'!$BM$11:$BM$51, ROW('Cheater Sheet'!$BM$11:$BM$51)-10,""), ROW()-4)),"")="","",IFERROR(INDEX('Cheater Sheet'!AB11:AB51, SMALL(IF("Yes"='Cheater Sheet'!$BM$11:$BM$51, ROW('Cheater Sheet'!$BM$11:$BM$51)-10,""), ROW()-4)),""))</f>
        <v/>
      </c>
      <c r="AD28" s="292" t="str" cm="1">
        <f t="array" ref="AD28">IF(IFERROR(INDEX('Cheater Sheet'!AC11:AC51, SMALL(IF("Yes"='Cheater Sheet'!$BM$11:$BM$51, ROW('Cheater Sheet'!$BM$11:$BM$51)-10,""), ROW()-4)),"")="","",IFERROR(INDEX('Cheater Sheet'!AC11:AC51, SMALL(IF("Yes"='Cheater Sheet'!$BM$11:$BM$51, ROW('Cheater Sheet'!$BM$11:$BM$51)-10,""), ROW()-4)),""))</f>
        <v/>
      </c>
      <c r="AE28" s="287" t="str" cm="1">
        <f t="array" ref="AE28">IF(IFERROR(INDEX('Cheater Sheet'!AD11:AD51, SMALL(IF("Yes"='Cheater Sheet'!$BM$11:$BM$51, ROW('Cheater Sheet'!$BM$11:$BM$51)-10,""), ROW()-4)),"")="","",IFERROR(INDEX('Cheater Sheet'!AD11:AD51, SMALL(IF("Yes"='Cheater Sheet'!$BM$11:$BM$51, ROW('Cheater Sheet'!$BM$11:$BM$51)-10,""), ROW()-4)),""))</f>
        <v/>
      </c>
      <c r="AF28" s="292" t="str" cm="1">
        <f t="array" ref="AF28">IF(IFERROR(INDEX('Cheater Sheet'!AE11:AE51, SMALL(IF("Yes"='Cheater Sheet'!$BM$11:$BM$51, ROW('Cheater Sheet'!$BM$11:$BM$51)-10,""), ROW()-4)),"")="","",IFERROR(INDEX('Cheater Sheet'!AE11:AE51, SMALL(IF("Yes"='Cheater Sheet'!$BM$11:$BM$51, ROW('Cheater Sheet'!$BM$11:$BM$51)-10,""), ROW()-4)),""))</f>
        <v/>
      </c>
      <c r="AG28" s="287" t="str" cm="1">
        <f t="array" ref="AG28">IF(IFERROR(INDEX('Cheater Sheet'!AF11:AF51, SMALL(IF("Yes"='Cheater Sheet'!$BM$11:$BM$51, ROW('Cheater Sheet'!$BM$11:$BM$51)-10,""), ROW()-4)),"")="","",IFERROR(INDEX('Cheater Sheet'!AF11:AF51, SMALL(IF("Yes"='Cheater Sheet'!$BM$11:$BM$51, ROW('Cheater Sheet'!$BM$11:$BM$51)-10,""), ROW()-4)),""))</f>
        <v/>
      </c>
      <c r="AH28" s="292" t="str" cm="1">
        <f t="array" ref="AH28">IF(IFERROR(INDEX('Cheater Sheet'!AG11:AG51, SMALL(IF("Yes"='Cheater Sheet'!$BM$11:$BM$51, ROW('Cheater Sheet'!$BM$11:$BM$51)-10,""), ROW()-4)),"")="","",IFERROR(INDEX('Cheater Sheet'!AG11:AG51, SMALL(IF("Yes"='Cheater Sheet'!$BM$11:$BM$51, ROW('Cheater Sheet'!$BM$11:$BM$51)-10,""), ROW()-4)),""))</f>
        <v/>
      </c>
      <c r="AI28" s="287" t="str" cm="1">
        <f t="array" ref="AI28">IF(IFERROR(INDEX('Cheater Sheet'!AH11:AH51, SMALL(IF("Yes"='Cheater Sheet'!$BM$11:$BM$51, ROW('Cheater Sheet'!$BM$11:$BM$51)-10,""), ROW()-4)),"")="","",IFERROR(INDEX('Cheater Sheet'!AH11:AH51, SMALL(IF("Yes"='Cheater Sheet'!$BM$11:$BM$51, ROW('Cheater Sheet'!$BM$11:$BM$51)-10,""), ROW()-4)),""))</f>
        <v/>
      </c>
      <c r="AJ28" s="292" t="str" cm="1">
        <f t="array" ref="AJ28">IF(IFERROR(INDEX('Cheater Sheet'!AI11:AI51, SMALL(IF("Yes"='Cheater Sheet'!$BM$11:$BM$51, ROW('Cheater Sheet'!$BM$11:$BM$51)-10,""), ROW()-4)),"")="","",IFERROR(INDEX('Cheater Sheet'!AI11:AI51, SMALL(IF("Yes"='Cheater Sheet'!$BM$11:$BM$51, ROW('Cheater Sheet'!$BM$11:$BM$51)-10,""), ROW()-4)),""))</f>
        <v/>
      </c>
      <c r="AK28" s="287" t="str" cm="1">
        <f t="array" ref="AK28">IF(IFERROR(INDEX('Cheater Sheet'!AJ11:AJ51, SMALL(IF("Yes"='Cheater Sheet'!$BM$11:$BM$51, ROW('Cheater Sheet'!$BM$11:$BM$51)-10,""), ROW()-4)),"")="","",IFERROR(INDEX('Cheater Sheet'!AJ11:AJ51, SMALL(IF("Yes"='Cheater Sheet'!$BM$11:$BM$51, ROW('Cheater Sheet'!$BM$11:$BM$51)-10,""), ROW()-4)),""))</f>
        <v/>
      </c>
      <c r="AL28" s="292" t="str" cm="1">
        <f t="array" ref="AL28">IF(IFERROR(INDEX('Cheater Sheet'!AK11:AK51, SMALL(IF("Yes"='Cheater Sheet'!$BM$11:$BM$51, ROW('Cheater Sheet'!$BM$11:$BM$51)-10,""), ROW()-4)),"")="","",IFERROR(INDEX('Cheater Sheet'!AK11:AK51, SMALL(IF("Yes"='Cheater Sheet'!$BM$11:$BM$51, ROW('Cheater Sheet'!$BM$11:$BM$51)-10,""), ROW()-4)),""))</f>
        <v/>
      </c>
      <c r="AM28" s="287" t="str" cm="1">
        <f t="array" ref="AM28">IF(IFERROR(INDEX('Cheater Sheet'!AL11:AL51, SMALL(IF("Yes"='Cheater Sheet'!$BM$11:$BM$51, ROW('Cheater Sheet'!$BM$11:$BM$51)-10,""), ROW()-4)),"")="","",IFERROR(INDEX('Cheater Sheet'!AL11:AL51, SMALL(IF("Yes"='Cheater Sheet'!$BM$11:$BM$51, ROW('Cheater Sheet'!$BM$11:$BM$51)-10,""), ROW()-4)),""))</f>
        <v/>
      </c>
      <c r="AN28" s="292" t="str" cm="1">
        <f t="array" ref="AN28">IF(IFERROR(INDEX('Cheater Sheet'!AM11:AM51, SMALL(IF("Yes"='Cheater Sheet'!$BM$11:$BM$51, ROW('Cheater Sheet'!$BM$11:$BM$51)-10,""), ROW()-4)),"")="","",IFERROR(INDEX('Cheater Sheet'!AM11:AM51, SMALL(IF("Yes"='Cheater Sheet'!$BM$11:$BM$51, ROW('Cheater Sheet'!$BM$11:$BM$51)-10,""), ROW()-4)),""))</f>
        <v/>
      </c>
      <c r="AO28" s="287" t="str" cm="1">
        <f t="array" ref="AO28">IF(IFERROR(INDEX('Cheater Sheet'!AN11:AN51, SMALL(IF("Yes"='Cheater Sheet'!$BM$11:$BM$51, ROW('Cheater Sheet'!$BM$11:$BM$51)-10,""), ROW()-4)),"")="","",IFERROR(INDEX('Cheater Sheet'!AN11:AN51, SMALL(IF("Yes"='Cheater Sheet'!$BM$11:$BM$51, ROW('Cheater Sheet'!$BM$11:$BM$51)-10,""), ROW()-4)),""))</f>
        <v/>
      </c>
      <c r="AP28" s="292" t="str" cm="1">
        <f t="array" ref="AP28">IF(IFERROR(INDEX('Cheater Sheet'!AO11:AO51, SMALL(IF("Yes"='Cheater Sheet'!$BM$11:$BM$51, ROW('Cheater Sheet'!$BM$11:$BM$51)-10,""), ROW()-4)),"")="","",IFERROR(INDEX('Cheater Sheet'!AO11:AO51, SMALL(IF("Yes"='Cheater Sheet'!$BM$11:$BM$51, ROW('Cheater Sheet'!$BM$11:$BM$51)-10,""), ROW()-4)),""))</f>
        <v/>
      </c>
      <c r="AQ28" s="287" t="str" cm="1">
        <f t="array" ref="AQ28">IF(IFERROR(INDEX('Cheater Sheet'!AP11:AP51, SMALL(IF("Yes"='Cheater Sheet'!$BM$11:$BM$51, ROW('Cheater Sheet'!$BM$11:$BM$51)-10,""), ROW()-4)),"")="","",IFERROR(INDEX('Cheater Sheet'!AP11:AP51, SMALL(IF("Yes"='Cheater Sheet'!$BM$11:$BM$51, ROW('Cheater Sheet'!$BM$11:$BM$51)-10,""), ROW()-4)),""))</f>
        <v/>
      </c>
      <c r="AR28" s="292" t="str" cm="1">
        <f t="array" ref="AR28">IF(IFERROR(INDEX('Cheater Sheet'!AQ11:AQ51, SMALL(IF("Yes"='Cheater Sheet'!$BM$11:$BM$51, ROW('Cheater Sheet'!$BM$11:$BM$51)-10,""), ROW()-4)),"")="","",IFERROR(INDEX('Cheater Sheet'!AQ11:AQ51, SMALL(IF("Yes"='Cheater Sheet'!$BM$11:$BM$51, ROW('Cheater Sheet'!$BM$11:$BM$51)-10,""), ROW()-4)),""))</f>
        <v/>
      </c>
      <c r="AS28" s="287" t="str" cm="1">
        <f t="array" ref="AS28">IF(IFERROR(INDEX('Cheater Sheet'!AR11:AR51, SMALL(IF("Yes"='Cheater Sheet'!$BM$11:$BM$51, ROW('Cheater Sheet'!$BM$11:$BM$51)-10,""), ROW()-4)),"")="","",IFERROR(INDEX('Cheater Sheet'!AR11:AR51, SMALL(IF("Yes"='Cheater Sheet'!$BM$11:$BM$51, ROW('Cheater Sheet'!$BM$11:$BM$51)-10,""), ROW()-4)),""))</f>
        <v/>
      </c>
      <c r="AT28" s="292" t="str" cm="1">
        <f t="array" ref="AT28">IF(IFERROR(INDEX('Cheater Sheet'!AS11:AS51, SMALL(IF("Yes"='Cheater Sheet'!$BM$11:$BM$51, ROW('Cheater Sheet'!$BM$11:$BM$51)-10,""), ROW()-4)),"")="","",IFERROR(INDEX('Cheater Sheet'!AS11:AS51, SMALL(IF("Yes"='Cheater Sheet'!$BM$11:$BM$51, ROW('Cheater Sheet'!$BM$11:$BM$51)-10,""), ROW()-4)),""))</f>
        <v/>
      </c>
      <c r="AU28" s="287" t="str" cm="1">
        <f t="array" ref="AU28">IF(IFERROR(INDEX('Cheater Sheet'!AT11:AT51, SMALL(IF("Yes"='Cheater Sheet'!$BM$11:$BM$51, ROW('Cheater Sheet'!$BM$11:$BM$51)-10,""), ROW()-4)),"")="","",IFERROR(INDEX('Cheater Sheet'!AT11:AT51, SMALL(IF("Yes"='Cheater Sheet'!$BM$11:$BM$51, ROW('Cheater Sheet'!$BM$11:$BM$51)-10,""), ROW()-4)),""))</f>
        <v/>
      </c>
      <c r="AV28" s="292" t="str" cm="1">
        <f t="array" ref="AV28">IF(IFERROR(INDEX('Cheater Sheet'!AU11:AU51, SMALL(IF("Yes"='Cheater Sheet'!$BM$11:$BM$51, ROW('Cheater Sheet'!$BM$11:$BM$51)-10,""), ROW()-4)),"")="","",IFERROR(INDEX('Cheater Sheet'!AU11:AU51, SMALL(IF("Yes"='Cheater Sheet'!$BM$11:$BM$51, ROW('Cheater Sheet'!$BM$11:$BM$51)-10,""), ROW()-4)),""))</f>
        <v/>
      </c>
      <c r="AW28" s="287" t="str" cm="1">
        <f t="array" ref="AW28">IF(IFERROR(INDEX('Cheater Sheet'!AV11:AV51, SMALL(IF("Yes"='Cheater Sheet'!$BM$11:$BM$51, ROW('Cheater Sheet'!$BM$11:$BM$51)-10,""), ROW()-4)),"")="","",IFERROR(INDEX('Cheater Sheet'!AV11:AV51, SMALL(IF("Yes"='Cheater Sheet'!$BM$11:$BM$51, ROW('Cheater Sheet'!$BM$11:$BM$51)-10,""), ROW()-4)),""))</f>
        <v/>
      </c>
      <c r="AX28" s="292" t="str" cm="1">
        <f t="array" ref="AX28">IF(IFERROR(INDEX('Cheater Sheet'!AW11:AW51, SMALL(IF("Yes"='Cheater Sheet'!$BM$11:$BM$51, ROW('Cheater Sheet'!$BM$11:$BM$51)-10,""), ROW()-4)),"")="","",IFERROR(INDEX('Cheater Sheet'!AW11:AW51, SMALL(IF("Yes"='Cheater Sheet'!$BM$11:$BM$51, ROW('Cheater Sheet'!$BM$11:$BM$51)-10,""), ROW()-4)),""))</f>
        <v/>
      </c>
      <c r="AY28" s="287" t="str" cm="1">
        <f t="array" ref="AY28">IF(IFERROR(INDEX('Cheater Sheet'!AX11:AX51, SMALL(IF("Yes"='Cheater Sheet'!$BM$11:$BM$51, ROW('Cheater Sheet'!$BM$11:$BM$51)-10,""), ROW()-4)),"")="","",IFERROR(INDEX('Cheater Sheet'!AX11:AX51, SMALL(IF("Yes"='Cheater Sheet'!$BM$11:$BM$51, ROW('Cheater Sheet'!$BM$11:$BM$51)-10,""), ROW()-4)),""))</f>
        <v/>
      </c>
      <c r="AZ28" s="292" t="str" cm="1">
        <f t="array" ref="AZ28">IF(IFERROR(INDEX('Cheater Sheet'!AY11:AY51, SMALL(IF("Yes"='Cheater Sheet'!$BM$11:$BM$51, ROW('Cheater Sheet'!$BM$11:$BM$51)-10,""), ROW()-4)),"")="","",IFERROR(INDEX('Cheater Sheet'!AY11:AY51, SMALL(IF("Yes"='Cheater Sheet'!$BM$11:$BM$51, ROW('Cheater Sheet'!$BM$11:$BM$51)-10,""), ROW()-4)),""))</f>
        <v/>
      </c>
      <c r="BA28" s="287" t="str" cm="1">
        <f t="array" ref="BA28">IF(IFERROR(INDEX('Cheater Sheet'!AZ11:AZ51, SMALL(IF("Yes"='Cheater Sheet'!$BM$11:$BM$51, ROW('Cheater Sheet'!$BM$11:$BM$51)-10,""), ROW()-4)),"")="","",IFERROR(INDEX('Cheater Sheet'!AZ11:AZ51, SMALL(IF("Yes"='Cheater Sheet'!$BM$11:$BM$51, ROW('Cheater Sheet'!$BM$11:$BM$51)-10,""), ROW()-4)),""))</f>
        <v/>
      </c>
      <c r="BB28" s="292" t="str" cm="1">
        <f t="array" ref="BB28">IF(IFERROR(INDEX('Cheater Sheet'!BA11:BA51, SMALL(IF("Yes"='Cheater Sheet'!$BM$11:$BM$51, ROW('Cheater Sheet'!$BM$11:$BM$51)-10,""), ROW()-4)),"")="","",IFERROR(INDEX('Cheater Sheet'!BA11:BA51, SMALL(IF("Yes"='Cheater Sheet'!$BM$11:$BM$51, ROW('Cheater Sheet'!$BM$11:$BM$51)-10,""), ROW()-4)),""))</f>
        <v/>
      </c>
      <c r="BC28" s="287" t="str" cm="1">
        <f t="array" ref="BC28">IF(IFERROR(INDEX('Cheater Sheet'!BB11:BB51, SMALL(IF("Yes"='Cheater Sheet'!$BM$11:$BM$51, ROW('Cheater Sheet'!$BM$11:$BM$51)-10,""), ROW()-4)),"")="","",IFERROR(INDEX('Cheater Sheet'!BB11:BB51, SMALL(IF("Yes"='Cheater Sheet'!$BM$11:$BM$51, ROW('Cheater Sheet'!$BM$11:$BM$51)-10,""), ROW()-4)),""))</f>
        <v/>
      </c>
      <c r="BD28" s="292" t="str" cm="1">
        <f t="array" ref="BD28">IF(IFERROR(INDEX('Cheater Sheet'!BC11:BC51, SMALL(IF("Yes"='Cheater Sheet'!$BM$11:$BM$51, ROW('Cheater Sheet'!$BM$11:$BM$51)-10,""), ROW()-4)),"")="","",IFERROR(INDEX('Cheater Sheet'!BC11:BC51, SMALL(IF("Yes"='Cheater Sheet'!$BM$11:$BM$51, ROW('Cheater Sheet'!$BM$11:$BM$51)-10,""), ROW()-4)),""))</f>
        <v/>
      </c>
      <c r="BE28" s="287" t="str" cm="1">
        <f t="array" ref="BE28">IF(IFERROR(INDEX('Cheater Sheet'!BD11:BD51, SMALL(IF("Yes"='Cheater Sheet'!$BM$11:$BM$51, ROW('Cheater Sheet'!$BM$11:$BM$51)-10,""), ROW()-4)),"")="","",IFERROR(INDEX('Cheater Sheet'!BD11:BD51, SMALL(IF("Yes"='Cheater Sheet'!$BM$11:$BM$51, ROW('Cheater Sheet'!$BM$11:$BM$51)-10,""), ROW()-4)),""))</f>
        <v/>
      </c>
      <c r="BF28" s="292" t="str" cm="1">
        <f t="array" ref="BF28">IF(IFERROR(INDEX('Cheater Sheet'!BE11:BE51, SMALL(IF("Yes"='Cheater Sheet'!$BM$11:$BM$51, ROW('Cheater Sheet'!$BM$11:$BM$51)-10,""), ROW()-4)),"")="","",IFERROR(INDEX('Cheater Sheet'!BE11:BE51, SMALL(IF("Yes"='Cheater Sheet'!$BM$11:$BM$51, ROW('Cheater Sheet'!$BM$11:$BM$51)-10,""), ROW()-4)),""))</f>
        <v/>
      </c>
      <c r="BG28" s="287" t="str" cm="1">
        <f t="array" ref="BG28">IF(IFERROR(INDEX('Cheater Sheet'!BF11:BF51, SMALL(IF("Yes"='Cheater Sheet'!$BM$11:$BM$51, ROW('Cheater Sheet'!$BM$11:$BM$51)-10,""), ROW()-4)),"")="","",IFERROR(INDEX('Cheater Sheet'!BF11:BF51, SMALL(IF("Yes"='Cheater Sheet'!$BM$11:$BM$51, ROW('Cheater Sheet'!$BM$11:$BM$51)-10,""), ROW()-4)),""))</f>
        <v/>
      </c>
      <c r="BH28" s="292" t="str" cm="1">
        <f t="array" ref="BH28">IF(IFERROR(INDEX('Cheater Sheet'!BG11:BG51, SMALL(IF("Yes"='Cheater Sheet'!$BM$11:$BM$51, ROW('Cheater Sheet'!$BM$11:$BM$51)-10,""), ROW()-4)),"")="","",IFERROR(INDEX('Cheater Sheet'!BG11:BG51, SMALL(IF("Yes"='Cheater Sheet'!$BM$11:$BM$51, ROW('Cheater Sheet'!$BM$11:$BM$51)-10,""), ROW()-4)),""))</f>
        <v/>
      </c>
      <c r="BI28" s="287" t="str" cm="1">
        <f t="array" ref="BI28">IF(IFERROR(INDEX('Cheater Sheet'!BH11:BH51, SMALL(IF("Yes"='Cheater Sheet'!$BM$11:$BM$51, ROW('Cheater Sheet'!$BM$11:$BM$51)-10,""), ROW()-4)),"")="","",IFERROR(INDEX('Cheater Sheet'!BH11:BH51, SMALL(IF("Yes"='Cheater Sheet'!$BM$11:$BM$51, ROW('Cheater Sheet'!$BM$11:$BM$51)-10,""), ROW()-4)),""))</f>
        <v/>
      </c>
      <c r="BJ28" s="292" t="str" cm="1">
        <f t="array" ref="BJ28">IF(IFERROR(INDEX('Cheater Sheet'!BI11:BI51, SMALL(IF("Yes"='Cheater Sheet'!$BM$11:$BM$51, ROW('Cheater Sheet'!$BM$11:$BM$51)-10,""), ROW()-4)),"")="","",IFERROR(INDEX('Cheater Sheet'!BI11:BI51, SMALL(IF("Yes"='Cheater Sheet'!$BM$11:$BM$51, ROW('Cheater Sheet'!$BM$11:$BM$51)-10,""), ROW()-4)),""))</f>
        <v/>
      </c>
      <c r="BK28" s="689" t="str" cm="1">
        <f t="array" ref="BK28">IF(IFERROR(INDEX('Cheater Sheet'!BJ11:BJ51, SMALL(IF("Yes"='Cheater Sheet'!$BM$11:$BM$51, ROW('Cheater Sheet'!$BM$11:$BM$51)-10,""), ROW()-4)),"")="","",IFERROR(INDEX('Cheater Sheet'!BJ11:BJ51, SMALL(IF("Yes"='Cheater Sheet'!$BM$11:$BM$51, ROW('Cheater Sheet'!$BM$11:$BM$51)-10,""), ROW()-4)),""))</f>
        <v/>
      </c>
      <c r="BL28" s="101"/>
    </row>
    <row r="29" spans="1:64" x14ac:dyDescent="0.2">
      <c r="A29" s="765">
        <f t="shared" si="0"/>
        <v>0</v>
      </c>
      <c r="C29" s="143" t="str" cm="1">
        <f t="array" ref="C29">IFERROR(INDEX('Cheater Sheet'!$B$11:$B$51, SMALL(IF("Yes"='Cheater Sheet'!$BM$11:$BM$51, ROW('Cheater Sheet'!$BM$11:$BM$51)-10,""), ROW()-4)),"")</f>
        <v/>
      </c>
      <c r="D29" s="292" t="str" cm="1">
        <f t="array" ref="D29">IF(IFERROR(INDEX('Cheater Sheet'!C11:C51, SMALL(IF("Yes"='Cheater Sheet'!$BM$11:$BM$51, ROW('Cheater Sheet'!$BM$11:$BM$51)-10,""), ROW()-4)),"")="","",IFERROR(INDEX('Cheater Sheet'!C11:C51, SMALL(IF("Yes"='Cheater Sheet'!$BM$11:$BM$51, ROW('Cheater Sheet'!$BM$11:$BM$51)-10,""), ROW()-4)),""))</f>
        <v/>
      </c>
      <c r="E29" s="287" t="str" cm="1">
        <f t="array" ref="E29">IF(IFERROR(INDEX('Cheater Sheet'!D11:D51, SMALL(IF("Yes"='Cheater Sheet'!$BM$11:$BM$51, ROW('Cheater Sheet'!$BM$11:$BM$51)-10,""), ROW()-4)),"")="","",IFERROR(INDEX('Cheater Sheet'!D11:D51, SMALL(IF("Yes"='Cheater Sheet'!$BM$11:$BM$51, ROW('Cheater Sheet'!$BM$11:$BM$51)-10,""), ROW()-4)),""))</f>
        <v/>
      </c>
      <c r="F29" s="292" t="str" cm="1">
        <f t="array" ref="F29">IF(IFERROR(INDEX('Cheater Sheet'!E11:E51, SMALL(IF("Yes"='Cheater Sheet'!$BM$11:$BM$51, ROW('Cheater Sheet'!$BM$11:$BM$51)-10,""), ROW()-4)),"")="","",IFERROR(INDEX('Cheater Sheet'!E11:E51, SMALL(IF("Yes"='Cheater Sheet'!$BM$11:$BM$51, ROW('Cheater Sheet'!$BM$11:$BM$51)-10,""), ROW()-4)),""))</f>
        <v/>
      </c>
      <c r="G29" s="287" t="str" cm="1">
        <f t="array" ref="G29">IF(IFERROR(INDEX('Cheater Sheet'!F11:F51, SMALL(IF("Yes"='Cheater Sheet'!$BM$11:$BM$51, ROW('Cheater Sheet'!$BM$11:$BM$51)-10,""), ROW()-4)),"")="","",IFERROR(INDEX('Cheater Sheet'!F11:F51, SMALL(IF("Yes"='Cheater Sheet'!$BM$11:$BM$51, ROW('Cheater Sheet'!$BM$11:$BM$51)-10,""), ROW()-4)),""))</f>
        <v/>
      </c>
      <c r="H29" s="292" t="str" cm="1">
        <f t="array" ref="H29">IF(IFERROR(INDEX('Cheater Sheet'!G11:G51, SMALL(IF("Yes"='Cheater Sheet'!$BM$11:$BM$51, ROW('Cheater Sheet'!$BM$11:$BM$51)-10,""), ROW()-4)),"")="","",IFERROR(INDEX('Cheater Sheet'!G11:G51, SMALL(IF("Yes"='Cheater Sheet'!$BM$11:$BM$51, ROW('Cheater Sheet'!$BM$11:$BM$51)-10,""), ROW()-4)),""))</f>
        <v/>
      </c>
      <c r="I29" s="287" t="str" cm="1">
        <f t="array" ref="I29">IF(IFERROR(INDEX('Cheater Sheet'!H11:H51, SMALL(IF("Yes"='Cheater Sheet'!$BM$11:$BM$51, ROW('Cheater Sheet'!$BM$11:$BM$51)-10,""), ROW()-4)),"")="","",IFERROR(INDEX('Cheater Sheet'!H11:H51, SMALL(IF("Yes"='Cheater Sheet'!$BM$11:$BM$51, ROW('Cheater Sheet'!$BM$11:$BM$51)-10,""), ROW()-4)),""))</f>
        <v/>
      </c>
      <c r="J29" s="292" t="str" cm="1">
        <f t="array" ref="J29">IF(IFERROR(INDEX('Cheater Sheet'!I11:I51, SMALL(IF("Yes"='Cheater Sheet'!$BM$11:$BM$51, ROW('Cheater Sheet'!$BM$11:$BM$51)-10,""), ROW()-4)),"")="","",IFERROR(INDEX('Cheater Sheet'!I11:I51, SMALL(IF("Yes"='Cheater Sheet'!$BM$11:$BM$51, ROW('Cheater Sheet'!$BM$11:$BM$51)-10,""), ROW()-4)),""))</f>
        <v/>
      </c>
      <c r="K29" s="287" t="str" cm="1">
        <f t="array" ref="K29">IF(IFERROR(INDEX('Cheater Sheet'!J11:J51, SMALL(IF("Yes"='Cheater Sheet'!$BM$11:$BM$51, ROW('Cheater Sheet'!$BM$11:$BM$51)-10,""), ROW()-4)),"")="","",IFERROR(INDEX('Cheater Sheet'!J11:J51, SMALL(IF("Yes"='Cheater Sheet'!$BM$11:$BM$51, ROW('Cheater Sheet'!$BM$11:$BM$51)-10,""), ROW()-4)),""))</f>
        <v/>
      </c>
      <c r="L29" s="292" t="str" cm="1">
        <f t="array" ref="L29">IF(IFERROR(INDEX('Cheater Sheet'!K11:K51, SMALL(IF("Yes"='Cheater Sheet'!$BM$11:$BM$51, ROW('Cheater Sheet'!$BM$11:$BM$51)-10,""), ROW()-4)),"")="","",IFERROR(INDEX('Cheater Sheet'!K11:K51, SMALL(IF("Yes"='Cheater Sheet'!$BM$11:$BM$51, ROW('Cheater Sheet'!$BM$11:$BM$51)-10,""), ROW()-4)),""))</f>
        <v/>
      </c>
      <c r="M29" s="287" t="str" cm="1">
        <f t="array" ref="M29">IF(IFERROR(INDEX('Cheater Sheet'!L11:L51, SMALL(IF("Yes"='Cheater Sheet'!$BM$11:$BM$51, ROW('Cheater Sheet'!$BM$11:$BM$51)-10,""), ROW()-4)),"")="","",IFERROR(INDEX('Cheater Sheet'!L11:L51, SMALL(IF("Yes"='Cheater Sheet'!$BM$11:$BM$51, ROW('Cheater Sheet'!$BM$11:$BM$51)-10,""), ROW()-4)),""))</f>
        <v/>
      </c>
      <c r="N29" s="292" t="str" cm="1">
        <f t="array" ref="N29">IF(IFERROR(INDEX('Cheater Sheet'!M11:M51, SMALL(IF("Yes"='Cheater Sheet'!$BM$11:$BM$51, ROW('Cheater Sheet'!$BM$11:$BM$51)-10,""), ROW()-4)),"")="","",IFERROR(INDEX('Cheater Sheet'!M11:M51, SMALL(IF("Yes"='Cheater Sheet'!$BM$11:$BM$51, ROW('Cheater Sheet'!$BM$11:$BM$51)-10,""), ROW()-4)),""))</f>
        <v/>
      </c>
      <c r="O29" s="287" t="str" cm="1">
        <f t="array" ref="O29">IF(IFERROR(INDEX('Cheater Sheet'!N11:N51, SMALL(IF("Yes"='Cheater Sheet'!$BM$11:$BM$51, ROW('Cheater Sheet'!$BM$11:$BM$51)-10,""), ROW()-4)),"")="","",IFERROR(INDEX('Cheater Sheet'!N11:N51, SMALL(IF("Yes"='Cheater Sheet'!$BM$11:$BM$51, ROW('Cheater Sheet'!$BM$11:$BM$51)-10,""), ROW()-4)),""))</f>
        <v/>
      </c>
      <c r="P29" s="292" t="str" cm="1">
        <f t="array" ref="P29">IF(IFERROR(INDEX('Cheater Sheet'!O11:O51, SMALL(IF("Yes"='Cheater Sheet'!$BM$11:$BM$51, ROW('Cheater Sheet'!$BM$11:$BM$51)-10,""), ROW()-4)),"")="","",IFERROR(INDEX('Cheater Sheet'!O11:O51, SMALL(IF("Yes"='Cheater Sheet'!$BM$11:$BM$51, ROW('Cheater Sheet'!$BM$11:$BM$51)-10,""), ROW()-4)),""))</f>
        <v/>
      </c>
      <c r="Q29" s="287" t="str" cm="1">
        <f t="array" ref="Q29">IF(IFERROR(INDEX('Cheater Sheet'!P11:P51, SMALL(IF("Yes"='Cheater Sheet'!$BM$11:$BM$51, ROW('Cheater Sheet'!$BM$11:$BM$51)-10,""), ROW()-4)),"")="","",IFERROR(INDEX('Cheater Sheet'!P11:P51, SMALL(IF("Yes"='Cheater Sheet'!$BM$11:$BM$51, ROW('Cheater Sheet'!$BM$11:$BM$51)-10,""), ROW()-4)),""))</f>
        <v/>
      </c>
      <c r="R29" s="292" t="str" cm="1">
        <f t="array" ref="R29">IF(IFERROR(INDEX('Cheater Sheet'!Q11:Q51, SMALL(IF("Yes"='Cheater Sheet'!$BM$11:$BM$51, ROW('Cheater Sheet'!$BM$11:$BM$51)-10,""), ROW()-4)),"")="","",IFERROR(INDEX('Cheater Sheet'!Q11:Q51, SMALL(IF("Yes"='Cheater Sheet'!$BM$11:$BM$51, ROW('Cheater Sheet'!$BM$11:$BM$51)-10,""), ROW()-4)),""))</f>
        <v/>
      </c>
      <c r="S29" s="287" t="str" cm="1">
        <f t="array" ref="S29">IF(IFERROR(INDEX('Cheater Sheet'!R11:R51, SMALL(IF("Yes"='Cheater Sheet'!$BM$11:$BM$51, ROW('Cheater Sheet'!$BM$11:$BM$51)-10,""), ROW()-4)),"")="","",IFERROR(INDEX('Cheater Sheet'!R11:R51, SMALL(IF("Yes"='Cheater Sheet'!$BM$11:$BM$51, ROW('Cheater Sheet'!$BM$11:$BM$51)-10,""), ROW()-4)),""))</f>
        <v/>
      </c>
      <c r="T29" s="292" t="str" cm="1">
        <f t="array" ref="T29">IF(IFERROR(INDEX('Cheater Sheet'!S11:S51, SMALL(IF("Yes"='Cheater Sheet'!$BM$11:$BM$51, ROW('Cheater Sheet'!$BM$11:$BM$51)-10,""), ROW()-4)),"")="","",IFERROR(INDEX('Cheater Sheet'!S11:S51, SMALL(IF("Yes"='Cheater Sheet'!$BM$11:$BM$51, ROW('Cheater Sheet'!$BM$11:$BM$51)-10,""), ROW()-4)),""))</f>
        <v/>
      </c>
      <c r="U29" s="287" t="str" cm="1">
        <f t="array" ref="U29">IF(IFERROR(INDEX('Cheater Sheet'!T11:T51, SMALL(IF("Yes"='Cheater Sheet'!$BM$11:$BM$51, ROW('Cheater Sheet'!$BM$11:$BM$51)-10,""), ROW()-4)),"")="","",IFERROR(INDEX('Cheater Sheet'!T11:T51, SMALL(IF("Yes"='Cheater Sheet'!$BM$11:$BM$51, ROW('Cheater Sheet'!$BM$11:$BM$51)-10,""), ROW()-4)),""))</f>
        <v/>
      </c>
      <c r="V29" s="292" t="str" cm="1">
        <f t="array" ref="V29">IF(IFERROR(INDEX('Cheater Sheet'!U11:U51, SMALL(IF("Yes"='Cheater Sheet'!$BM$11:$BM$51, ROW('Cheater Sheet'!$BM$11:$BM$51)-10,""), ROW()-4)),"")="","",IFERROR(INDEX('Cheater Sheet'!U11:U51, SMALL(IF("Yes"='Cheater Sheet'!$BM$11:$BM$51, ROW('Cheater Sheet'!$BM$11:$BM$51)-10,""), ROW()-4)),""))</f>
        <v/>
      </c>
      <c r="W29" s="287" t="str" cm="1">
        <f t="array" ref="W29">IF(IFERROR(INDEX('Cheater Sheet'!V11:V51, SMALL(IF("Yes"='Cheater Sheet'!$BM$11:$BM$51, ROW('Cheater Sheet'!$BM$11:$BM$51)-10,""), ROW()-4)),"")="","",IFERROR(INDEX('Cheater Sheet'!V11:V51, SMALL(IF("Yes"='Cheater Sheet'!$BM$11:$BM$51, ROW('Cheater Sheet'!$BM$11:$BM$51)-10,""), ROW()-4)),""))</f>
        <v/>
      </c>
      <c r="X29" s="292" t="str" cm="1">
        <f t="array" ref="X29">IF(IFERROR(INDEX('Cheater Sheet'!W11:W51, SMALL(IF("Yes"='Cheater Sheet'!$BM$11:$BM$51, ROW('Cheater Sheet'!$BM$11:$BM$51)-10,""), ROW()-4)),"")="","",IFERROR(INDEX('Cheater Sheet'!W11:W51, SMALL(IF("Yes"='Cheater Sheet'!$BM$11:$BM$51, ROW('Cheater Sheet'!$BM$11:$BM$51)-10,""), ROW()-4)),""))</f>
        <v/>
      </c>
      <c r="Y29" s="287" t="str" cm="1">
        <f t="array" ref="Y29">IF(IFERROR(INDEX('Cheater Sheet'!X11:X51, SMALL(IF("Yes"='Cheater Sheet'!$BM$11:$BM$51, ROW('Cheater Sheet'!$BM$11:$BM$51)-10,""), ROW()-4)),"")="","",IFERROR(INDEX('Cheater Sheet'!X11:X51, SMALL(IF("Yes"='Cheater Sheet'!$BM$11:$BM$51, ROW('Cheater Sheet'!$BM$11:$BM$51)-10,""), ROW()-4)),""))</f>
        <v/>
      </c>
      <c r="Z29" s="292" t="str" cm="1">
        <f t="array" ref="Z29">IF(IFERROR(INDEX('Cheater Sheet'!Y11:Y51, SMALL(IF("Yes"='Cheater Sheet'!$BM$11:$BM$51, ROW('Cheater Sheet'!$BM$11:$BM$51)-10,""), ROW()-4)),"")="","",IFERROR(INDEX('Cheater Sheet'!Y11:Y51, SMALL(IF("Yes"='Cheater Sheet'!$BM$11:$BM$51, ROW('Cheater Sheet'!$BM$11:$BM$51)-10,""), ROW()-4)),""))</f>
        <v/>
      </c>
      <c r="AA29" s="287" t="str" cm="1">
        <f t="array" ref="AA29">IF(IFERROR(INDEX('Cheater Sheet'!Z11:Z51, SMALL(IF("Yes"='Cheater Sheet'!$BM$11:$BM$51, ROW('Cheater Sheet'!$BM$11:$BM$51)-10,""), ROW()-4)),"")="","",IFERROR(INDEX('Cheater Sheet'!Z11:Z51, SMALL(IF("Yes"='Cheater Sheet'!$BM$11:$BM$51, ROW('Cheater Sheet'!$BM$11:$BM$51)-10,""), ROW()-4)),""))</f>
        <v/>
      </c>
      <c r="AB29" s="292" t="str" cm="1">
        <f t="array" ref="AB29">IF(IFERROR(INDEX('Cheater Sheet'!AA11:AA51, SMALL(IF("Yes"='Cheater Sheet'!$BM$11:$BM$51, ROW('Cheater Sheet'!$BM$11:$BM$51)-10,""), ROW()-4)),"")="","",IFERROR(INDEX('Cheater Sheet'!AA11:AA51, SMALL(IF("Yes"='Cheater Sheet'!$BM$11:$BM$51, ROW('Cheater Sheet'!$BM$11:$BM$51)-10,""), ROW()-4)),""))</f>
        <v/>
      </c>
      <c r="AC29" s="287" t="str" cm="1">
        <f t="array" ref="AC29">IF(IFERROR(INDEX('Cheater Sheet'!AB11:AB51, SMALL(IF("Yes"='Cheater Sheet'!$BM$11:$BM$51, ROW('Cheater Sheet'!$BM$11:$BM$51)-10,""), ROW()-4)),"")="","",IFERROR(INDEX('Cheater Sheet'!AB11:AB51, SMALL(IF("Yes"='Cheater Sheet'!$BM$11:$BM$51, ROW('Cheater Sheet'!$BM$11:$BM$51)-10,""), ROW()-4)),""))</f>
        <v/>
      </c>
      <c r="AD29" s="292" t="str" cm="1">
        <f t="array" ref="AD29">IF(IFERROR(INDEX('Cheater Sheet'!AC11:AC51, SMALL(IF("Yes"='Cheater Sheet'!$BM$11:$BM$51, ROW('Cheater Sheet'!$BM$11:$BM$51)-10,""), ROW()-4)),"")="","",IFERROR(INDEX('Cheater Sheet'!AC11:AC51, SMALL(IF("Yes"='Cheater Sheet'!$BM$11:$BM$51, ROW('Cheater Sheet'!$BM$11:$BM$51)-10,""), ROW()-4)),""))</f>
        <v/>
      </c>
      <c r="AE29" s="287" t="str" cm="1">
        <f t="array" ref="AE29">IF(IFERROR(INDEX('Cheater Sheet'!AD11:AD51, SMALL(IF("Yes"='Cheater Sheet'!$BM$11:$BM$51, ROW('Cheater Sheet'!$BM$11:$BM$51)-10,""), ROW()-4)),"")="","",IFERROR(INDEX('Cheater Sheet'!AD11:AD51, SMALL(IF("Yes"='Cheater Sheet'!$BM$11:$BM$51, ROW('Cheater Sheet'!$BM$11:$BM$51)-10,""), ROW()-4)),""))</f>
        <v/>
      </c>
      <c r="AF29" s="292" t="str" cm="1">
        <f t="array" ref="AF29">IF(IFERROR(INDEX('Cheater Sheet'!AE11:AE51, SMALL(IF("Yes"='Cheater Sheet'!$BM$11:$BM$51, ROW('Cheater Sheet'!$BM$11:$BM$51)-10,""), ROW()-4)),"")="","",IFERROR(INDEX('Cheater Sheet'!AE11:AE51, SMALL(IF("Yes"='Cheater Sheet'!$BM$11:$BM$51, ROW('Cheater Sheet'!$BM$11:$BM$51)-10,""), ROW()-4)),""))</f>
        <v/>
      </c>
      <c r="AG29" s="287" t="str" cm="1">
        <f t="array" ref="AG29">IF(IFERROR(INDEX('Cheater Sheet'!AF11:AF51, SMALL(IF("Yes"='Cheater Sheet'!$BM$11:$BM$51, ROW('Cheater Sheet'!$BM$11:$BM$51)-10,""), ROW()-4)),"")="","",IFERROR(INDEX('Cheater Sheet'!AF11:AF51, SMALL(IF("Yes"='Cheater Sheet'!$BM$11:$BM$51, ROW('Cheater Sheet'!$BM$11:$BM$51)-10,""), ROW()-4)),""))</f>
        <v/>
      </c>
      <c r="AH29" s="292" t="str" cm="1">
        <f t="array" ref="AH29">IF(IFERROR(INDEX('Cheater Sheet'!AG11:AG51, SMALL(IF("Yes"='Cheater Sheet'!$BM$11:$BM$51, ROW('Cheater Sheet'!$BM$11:$BM$51)-10,""), ROW()-4)),"")="","",IFERROR(INDEX('Cheater Sheet'!AG11:AG51, SMALL(IF("Yes"='Cheater Sheet'!$BM$11:$BM$51, ROW('Cheater Sheet'!$BM$11:$BM$51)-10,""), ROW()-4)),""))</f>
        <v/>
      </c>
      <c r="AI29" s="287" t="str" cm="1">
        <f t="array" ref="AI29">IF(IFERROR(INDEX('Cheater Sheet'!AH11:AH51, SMALL(IF("Yes"='Cheater Sheet'!$BM$11:$BM$51, ROW('Cheater Sheet'!$BM$11:$BM$51)-10,""), ROW()-4)),"")="","",IFERROR(INDEX('Cheater Sheet'!AH11:AH51, SMALL(IF("Yes"='Cheater Sheet'!$BM$11:$BM$51, ROW('Cheater Sheet'!$BM$11:$BM$51)-10,""), ROW()-4)),""))</f>
        <v/>
      </c>
      <c r="AJ29" s="292" t="str" cm="1">
        <f t="array" ref="AJ29">IF(IFERROR(INDEX('Cheater Sheet'!AI11:AI51, SMALL(IF("Yes"='Cheater Sheet'!$BM$11:$BM$51, ROW('Cheater Sheet'!$BM$11:$BM$51)-10,""), ROW()-4)),"")="","",IFERROR(INDEX('Cheater Sheet'!AI11:AI51, SMALL(IF("Yes"='Cheater Sheet'!$BM$11:$BM$51, ROW('Cheater Sheet'!$BM$11:$BM$51)-10,""), ROW()-4)),""))</f>
        <v/>
      </c>
      <c r="AK29" s="287" t="str" cm="1">
        <f t="array" ref="AK29">IF(IFERROR(INDEX('Cheater Sheet'!AJ11:AJ51, SMALL(IF("Yes"='Cheater Sheet'!$BM$11:$BM$51, ROW('Cheater Sheet'!$BM$11:$BM$51)-10,""), ROW()-4)),"")="","",IFERROR(INDEX('Cheater Sheet'!AJ11:AJ51, SMALL(IF("Yes"='Cheater Sheet'!$BM$11:$BM$51, ROW('Cheater Sheet'!$BM$11:$BM$51)-10,""), ROW()-4)),""))</f>
        <v/>
      </c>
      <c r="AL29" s="292" t="str" cm="1">
        <f t="array" ref="AL29">IF(IFERROR(INDEX('Cheater Sheet'!AK11:AK51, SMALL(IF("Yes"='Cheater Sheet'!$BM$11:$BM$51, ROW('Cheater Sheet'!$BM$11:$BM$51)-10,""), ROW()-4)),"")="","",IFERROR(INDEX('Cheater Sheet'!AK11:AK51, SMALL(IF("Yes"='Cheater Sheet'!$BM$11:$BM$51, ROW('Cheater Sheet'!$BM$11:$BM$51)-10,""), ROW()-4)),""))</f>
        <v/>
      </c>
      <c r="AM29" s="287" t="str" cm="1">
        <f t="array" ref="AM29">IF(IFERROR(INDEX('Cheater Sheet'!AL11:AL51, SMALL(IF("Yes"='Cheater Sheet'!$BM$11:$BM$51, ROW('Cheater Sheet'!$BM$11:$BM$51)-10,""), ROW()-4)),"")="","",IFERROR(INDEX('Cheater Sheet'!AL11:AL51, SMALL(IF("Yes"='Cheater Sheet'!$BM$11:$BM$51, ROW('Cheater Sheet'!$BM$11:$BM$51)-10,""), ROW()-4)),""))</f>
        <v/>
      </c>
      <c r="AN29" s="292" t="str" cm="1">
        <f t="array" ref="AN29">IF(IFERROR(INDEX('Cheater Sheet'!AM11:AM51, SMALL(IF("Yes"='Cheater Sheet'!$BM$11:$BM$51, ROW('Cheater Sheet'!$BM$11:$BM$51)-10,""), ROW()-4)),"")="","",IFERROR(INDEX('Cheater Sheet'!AM11:AM51, SMALL(IF("Yes"='Cheater Sheet'!$BM$11:$BM$51, ROW('Cheater Sheet'!$BM$11:$BM$51)-10,""), ROW()-4)),""))</f>
        <v/>
      </c>
      <c r="AO29" s="287" t="str" cm="1">
        <f t="array" ref="AO29">IF(IFERROR(INDEX('Cheater Sheet'!AN11:AN51, SMALL(IF("Yes"='Cheater Sheet'!$BM$11:$BM$51, ROW('Cheater Sheet'!$BM$11:$BM$51)-10,""), ROW()-4)),"")="","",IFERROR(INDEX('Cheater Sheet'!AN11:AN51, SMALL(IF("Yes"='Cheater Sheet'!$BM$11:$BM$51, ROW('Cheater Sheet'!$BM$11:$BM$51)-10,""), ROW()-4)),""))</f>
        <v/>
      </c>
      <c r="AP29" s="292" t="str" cm="1">
        <f t="array" ref="AP29">IF(IFERROR(INDEX('Cheater Sheet'!AO11:AO51, SMALL(IF("Yes"='Cheater Sheet'!$BM$11:$BM$51, ROW('Cheater Sheet'!$BM$11:$BM$51)-10,""), ROW()-4)),"")="","",IFERROR(INDEX('Cheater Sheet'!AO11:AO51, SMALL(IF("Yes"='Cheater Sheet'!$BM$11:$BM$51, ROW('Cheater Sheet'!$BM$11:$BM$51)-10,""), ROW()-4)),""))</f>
        <v/>
      </c>
      <c r="AQ29" s="287" t="str" cm="1">
        <f t="array" ref="AQ29">IF(IFERROR(INDEX('Cheater Sheet'!AP11:AP51, SMALL(IF("Yes"='Cheater Sheet'!$BM$11:$BM$51, ROW('Cheater Sheet'!$BM$11:$BM$51)-10,""), ROW()-4)),"")="","",IFERROR(INDEX('Cheater Sheet'!AP11:AP51, SMALL(IF("Yes"='Cheater Sheet'!$BM$11:$BM$51, ROW('Cheater Sheet'!$BM$11:$BM$51)-10,""), ROW()-4)),""))</f>
        <v/>
      </c>
      <c r="AR29" s="292" t="str" cm="1">
        <f t="array" ref="AR29">IF(IFERROR(INDEX('Cheater Sheet'!AQ11:AQ51, SMALL(IF("Yes"='Cheater Sheet'!$BM$11:$BM$51, ROW('Cheater Sheet'!$BM$11:$BM$51)-10,""), ROW()-4)),"")="","",IFERROR(INDEX('Cheater Sheet'!AQ11:AQ51, SMALL(IF("Yes"='Cheater Sheet'!$BM$11:$BM$51, ROW('Cheater Sheet'!$BM$11:$BM$51)-10,""), ROW()-4)),""))</f>
        <v/>
      </c>
      <c r="AS29" s="287" t="str" cm="1">
        <f t="array" ref="AS29">IF(IFERROR(INDEX('Cheater Sheet'!AR11:AR51, SMALL(IF("Yes"='Cheater Sheet'!$BM$11:$BM$51, ROW('Cheater Sheet'!$BM$11:$BM$51)-10,""), ROW()-4)),"")="","",IFERROR(INDEX('Cheater Sheet'!AR11:AR51, SMALL(IF("Yes"='Cheater Sheet'!$BM$11:$BM$51, ROW('Cheater Sheet'!$BM$11:$BM$51)-10,""), ROW()-4)),""))</f>
        <v/>
      </c>
      <c r="AT29" s="292" t="str" cm="1">
        <f t="array" ref="AT29">IF(IFERROR(INDEX('Cheater Sheet'!AS11:AS51, SMALL(IF("Yes"='Cheater Sheet'!$BM$11:$BM$51, ROW('Cheater Sheet'!$BM$11:$BM$51)-10,""), ROW()-4)),"")="","",IFERROR(INDEX('Cheater Sheet'!AS11:AS51, SMALL(IF("Yes"='Cheater Sheet'!$BM$11:$BM$51, ROW('Cheater Sheet'!$BM$11:$BM$51)-10,""), ROW()-4)),""))</f>
        <v/>
      </c>
      <c r="AU29" s="287" t="str" cm="1">
        <f t="array" ref="AU29">IF(IFERROR(INDEX('Cheater Sheet'!AT11:AT51, SMALL(IF("Yes"='Cheater Sheet'!$BM$11:$BM$51, ROW('Cheater Sheet'!$BM$11:$BM$51)-10,""), ROW()-4)),"")="","",IFERROR(INDEX('Cheater Sheet'!AT11:AT51, SMALL(IF("Yes"='Cheater Sheet'!$BM$11:$BM$51, ROW('Cheater Sheet'!$BM$11:$BM$51)-10,""), ROW()-4)),""))</f>
        <v/>
      </c>
      <c r="AV29" s="292" t="str" cm="1">
        <f t="array" ref="AV29">IF(IFERROR(INDEX('Cheater Sheet'!AU11:AU51, SMALL(IF("Yes"='Cheater Sheet'!$BM$11:$BM$51, ROW('Cheater Sheet'!$BM$11:$BM$51)-10,""), ROW()-4)),"")="","",IFERROR(INDEX('Cheater Sheet'!AU11:AU51, SMALL(IF("Yes"='Cheater Sheet'!$BM$11:$BM$51, ROW('Cheater Sheet'!$BM$11:$BM$51)-10,""), ROW()-4)),""))</f>
        <v/>
      </c>
      <c r="AW29" s="287" t="str" cm="1">
        <f t="array" ref="AW29">IF(IFERROR(INDEX('Cheater Sheet'!AV11:AV51, SMALL(IF("Yes"='Cheater Sheet'!$BM$11:$BM$51, ROW('Cheater Sheet'!$BM$11:$BM$51)-10,""), ROW()-4)),"")="","",IFERROR(INDEX('Cheater Sheet'!AV11:AV51, SMALL(IF("Yes"='Cheater Sheet'!$BM$11:$BM$51, ROW('Cheater Sheet'!$BM$11:$BM$51)-10,""), ROW()-4)),""))</f>
        <v/>
      </c>
      <c r="AX29" s="292" t="str" cm="1">
        <f t="array" ref="AX29">IF(IFERROR(INDEX('Cheater Sheet'!AW11:AW51, SMALL(IF("Yes"='Cheater Sheet'!$BM$11:$BM$51, ROW('Cheater Sheet'!$BM$11:$BM$51)-10,""), ROW()-4)),"")="","",IFERROR(INDEX('Cheater Sheet'!AW11:AW51, SMALL(IF("Yes"='Cheater Sheet'!$BM$11:$BM$51, ROW('Cheater Sheet'!$BM$11:$BM$51)-10,""), ROW()-4)),""))</f>
        <v/>
      </c>
      <c r="AY29" s="287" t="str" cm="1">
        <f t="array" ref="AY29">IF(IFERROR(INDEX('Cheater Sheet'!AX11:AX51, SMALL(IF("Yes"='Cheater Sheet'!$BM$11:$BM$51, ROW('Cheater Sheet'!$BM$11:$BM$51)-10,""), ROW()-4)),"")="","",IFERROR(INDEX('Cheater Sheet'!AX11:AX51, SMALL(IF("Yes"='Cheater Sheet'!$BM$11:$BM$51, ROW('Cheater Sheet'!$BM$11:$BM$51)-10,""), ROW()-4)),""))</f>
        <v/>
      </c>
      <c r="AZ29" s="292" t="str" cm="1">
        <f t="array" ref="AZ29">IF(IFERROR(INDEX('Cheater Sheet'!AY11:AY51, SMALL(IF("Yes"='Cheater Sheet'!$BM$11:$BM$51, ROW('Cheater Sheet'!$BM$11:$BM$51)-10,""), ROW()-4)),"")="","",IFERROR(INDEX('Cheater Sheet'!AY11:AY51, SMALL(IF("Yes"='Cheater Sheet'!$BM$11:$BM$51, ROW('Cheater Sheet'!$BM$11:$BM$51)-10,""), ROW()-4)),""))</f>
        <v/>
      </c>
      <c r="BA29" s="287" t="str" cm="1">
        <f t="array" ref="BA29">IF(IFERROR(INDEX('Cheater Sheet'!AZ11:AZ51, SMALL(IF("Yes"='Cheater Sheet'!$BM$11:$BM$51, ROW('Cheater Sheet'!$BM$11:$BM$51)-10,""), ROW()-4)),"")="","",IFERROR(INDEX('Cheater Sheet'!AZ11:AZ51, SMALL(IF("Yes"='Cheater Sheet'!$BM$11:$BM$51, ROW('Cheater Sheet'!$BM$11:$BM$51)-10,""), ROW()-4)),""))</f>
        <v/>
      </c>
      <c r="BB29" s="292" t="str" cm="1">
        <f t="array" ref="BB29">IF(IFERROR(INDEX('Cheater Sheet'!BA11:BA51, SMALL(IF("Yes"='Cheater Sheet'!$BM$11:$BM$51, ROW('Cheater Sheet'!$BM$11:$BM$51)-10,""), ROW()-4)),"")="","",IFERROR(INDEX('Cheater Sheet'!BA11:BA51, SMALL(IF("Yes"='Cheater Sheet'!$BM$11:$BM$51, ROW('Cheater Sheet'!$BM$11:$BM$51)-10,""), ROW()-4)),""))</f>
        <v/>
      </c>
      <c r="BC29" s="287" t="str" cm="1">
        <f t="array" ref="BC29">IF(IFERROR(INDEX('Cheater Sheet'!BB11:BB51, SMALL(IF("Yes"='Cheater Sheet'!$BM$11:$BM$51, ROW('Cheater Sheet'!$BM$11:$BM$51)-10,""), ROW()-4)),"")="","",IFERROR(INDEX('Cheater Sheet'!BB11:BB51, SMALL(IF("Yes"='Cheater Sheet'!$BM$11:$BM$51, ROW('Cheater Sheet'!$BM$11:$BM$51)-10,""), ROW()-4)),""))</f>
        <v/>
      </c>
      <c r="BD29" s="292" t="str" cm="1">
        <f t="array" ref="BD29">IF(IFERROR(INDEX('Cheater Sheet'!BC11:BC51, SMALL(IF("Yes"='Cheater Sheet'!$BM$11:$BM$51, ROW('Cheater Sheet'!$BM$11:$BM$51)-10,""), ROW()-4)),"")="","",IFERROR(INDEX('Cheater Sheet'!BC11:BC51, SMALL(IF("Yes"='Cheater Sheet'!$BM$11:$BM$51, ROW('Cheater Sheet'!$BM$11:$BM$51)-10,""), ROW()-4)),""))</f>
        <v/>
      </c>
      <c r="BE29" s="287" t="str" cm="1">
        <f t="array" ref="BE29">IF(IFERROR(INDEX('Cheater Sheet'!BD11:BD51, SMALL(IF("Yes"='Cheater Sheet'!$BM$11:$BM$51, ROW('Cheater Sheet'!$BM$11:$BM$51)-10,""), ROW()-4)),"")="","",IFERROR(INDEX('Cheater Sheet'!BD11:BD51, SMALL(IF("Yes"='Cheater Sheet'!$BM$11:$BM$51, ROW('Cheater Sheet'!$BM$11:$BM$51)-10,""), ROW()-4)),""))</f>
        <v/>
      </c>
      <c r="BF29" s="292" t="str" cm="1">
        <f t="array" ref="BF29">IF(IFERROR(INDEX('Cheater Sheet'!BE11:BE51, SMALL(IF("Yes"='Cheater Sheet'!$BM$11:$BM$51, ROW('Cheater Sheet'!$BM$11:$BM$51)-10,""), ROW()-4)),"")="","",IFERROR(INDEX('Cheater Sheet'!BE11:BE51, SMALL(IF("Yes"='Cheater Sheet'!$BM$11:$BM$51, ROW('Cheater Sheet'!$BM$11:$BM$51)-10,""), ROW()-4)),""))</f>
        <v/>
      </c>
      <c r="BG29" s="287" t="str" cm="1">
        <f t="array" ref="BG29">IF(IFERROR(INDEX('Cheater Sheet'!BF11:BF51, SMALL(IF("Yes"='Cheater Sheet'!$BM$11:$BM$51, ROW('Cheater Sheet'!$BM$11:$BM$51)-10,""), ROW()-4)),"")="","",IFERROR(INDEX('Cheater Sheet'!BF11:BF51, SMALL(IF("Yes"='Cheater Sheet'!$BM$11:$BM$51, ROW('Cheater Sheet'!$BM$11:$BM$51)-10,""), ROW()-4)),""))</f>
        <v/>
      </c>
      <c r="BH29" s="292" t="str" cm="1">
        <f t="array" ref="BH29">IF(IFERROR(INDEX('Cheater Sheet'!BG11:BG51, SMALL(IF("Yes"='Cheater Sheet'!$BM$11:$BM$51, ROW('Cheater Sheet'!$BM$11:$BM$51)-10,""), ROW()-4)),"")="","",IFERROR(INDEX('Cheater Sheet'!BG11:BG51, SMALL(IF("Yes"='Cheater Sheet'!$BM$11:$BM$51, ROW('Cheater Sheet'!$BM$11:$BM$51)-10,""), ROW()-4)),""))</f>
        <v/>
      </c>
      <c r="BI29" s="287" t="str" cm="1">
        <f t="array" ref="BI29">IF(IFERROR(INDEX('Cheater Sheet'!BH11:BH51, SMALL(IF("Yes"='Cheater Sheet'!$BM$11:$BM$51, ROW('Cheater Sheet'!$BM$11:$BM$51)-10,""), ROW()-4)),"")="","",IFERROR(INDEX('Cheater Sheet'!BH11:BH51, SMALL(IF("Yes"='Cheater Sheet'!$BM$11:$BM$51, ROW('Cheater Sheet'!$BM$11:$BM$51)-10,""), ROW()-4)),""))</f>
        <v/>
      </c>
      <c r="BJ29" s="292" t="str" cm="1">
        <f t="array" ref="BJ29">IF(IFERROR(INDEX('Cheater Sheet'!BI11:BI51, SMALL(IF("Yes"='Cheater Sheet'!$BM$11:$BM$51, ROW('Cheater Sheet'!$BM$11:$BM$51)-10,""), ROW()-4)),"")="","",IFERROR(INDEX('Cheater Sheet'!BI11:BI51, SMALL(IF("Yes"='Cheater Sheet'!$BM$11:$BM$51, ROW('Cheater Sheet'!$BM$11:$BM$51)-10,""), ROW()-4)),""))</f>
        <v/>
      </c>
      <c r="BK29" s="689" t="str" cm="1">
        <f t="array" ref="BK29">IF(IFERROR(INDEX('Cheater Sheet'!BJ11:BJ51, SMALL(IF("Yes"='Cheater Sheet'!$BM$11:$BM$51, ROW('Cheater Sheet'!$BM$11:$BM$51)-10,""), ROW()-4)),"")="","",IFERROR(INDEX('Cheater Sheet'!BJ11:BJ51, SMALL(IF("Yes"='Cheater Sheet'!$BM$11:$BM$51, ROW('Cheater Sheet'!$BM$11:$BM$51)-10,""), ROW()-4)),""))</f>
        <v/>
      </c>
      <c r="BL29" s="101"/>
    </row>
    <row r="30" spans="1:64" x14ac:dyDescent="0.2">
      <c r="A30" s="765">
        <f t="shared" si="0"/>
        <v>0</v>
      </c>
      <c r="C30" s="143" t="str" cm="1">
        <f t="array" ref="C30">IFERROR(INDEX('Cheater Sheet'!$B$11:$B$51, SMALL(IF("Yes"='Cheater Sheet'!$BM$11:$BM$51, ROW('Cheater Sheet'!$BM$11:$BM$51)-10,""), ROW()-4)),"")</f>
        <v/>
      </c>
      <c r="D30" s="292" t="str" cm="1">
        <f t="array" ref="D30">IF(IFERROR(INDEX('Cheater Sheet'!C11:C51, SMALL(IF("Yes"='Cheater Sheet'!$BM$11:$BM$51, ROW('Cheater Sheet'!$BM$11:$BM$51)-10,""), ROW()-4)),"")="","",IFERROR(INDEX('Cheater Sheet'!C11:C51, SMALL(IF("Yes"='Cheater Sheet'!$BM$11:$BM$51, ROW('Cheater Sheet'!$BM$11:$BM$51)-10,""), ROW()-4)),""))</f>
        <v/>
      </c>
      <c r="E30" s="287" t="str" cm="1">
        <f t="array" ref="E30">IF(IFERROR(INDEX('Cheater Sheet'!D11:D51, SMALL(IF("Yes"='Cheater Sheet'!$BM$11:$BM$51, ROW('Cheater Sheet'!$BM$11:$BM$51)-10,""), ROW()-4)),"")="","",IFERROR(INDEX('Cheater Sheet'!D11:D51, SMALL(IF("Yes"='Cheater Sheet'!$BM$11:$BM$51, ROW('Cheater Sheet'!$BM$11:$BM$51)-10,""), ROW()-4)),""))</f>
        <v/>
      </c>
      <c r="F30" s="292" t="str" cm="1">
        <f t="array" ref="F30">IF(IFERROR(INDEX('Cheater Sheet'!E11:E51, SMALL(IF("Yes"='Cheater Sheet'!$BM$11:$BM$51, ROW('Cheater Sheet'!$BM$11:$BM$51)-10,""), ROW()-4)),"")="","",IFERROR(INDEX('Cheater Sheet'!E11:E51, SMALL(IF("Yes"='Cheater Sheet'!$BM$11:$BM$51, ROW('Cheater Sheet'!$BM$11:$BM$51)-10,""), ROW()-4)),""))</f>
        <v/>
      </c>
      <c r="G30" s="287" t="str" cm="1">
        <f t="array" ref="G30">IF(IFERROR(INDEX('Cheater Sheet'!F11:F51, SMALL(IF("Yes"='Cheater Sheet'!$BM$11:$BM$51, ROW('Cheater Sheet'!$BM$11:$BM$51)-10,""), ROW()-4)),"")="","",IFERROR(INDEX('Cheater Sheet'!F11:F51, SMALL(IF("Yes"='Cheater Sheet'!$BM$11:$BM$51, ROW('Cheater Sheet'!$BM$11:$BM$51)-10,""), ROW()-4)),""))</f>
        <v/>
      </c>
      <c r="H30" s="292" t="str" cm="1">
        <f t="array" ref="H30">IF(IFERROR(INDEX('Cheater Sheet'!G11:G51, SMALL(IF("Yes"='Cheater Sheet'!$BM$11:$BM$51, ROW('Cheater Sheet'!$BM$11:$BM$51)-10,""), ROW()-4)),"")="","",IFERROR(INDEX('Cheater Sheet'!G11:G51, SMALL(IF("Yes"='Cheater Sheet'!$BM$11:$BM$51, ROW('Cheater Sheet'!$BM$11:$BM$51)-10,""), ROW()-4)),""))</f>
        <v/>
      </c>
      <c r="I30" s="287" t="str" cm="1">
        <f t="array" ref="I30">IF(IFERROR(INDEX('Cheater Sheet'!H11:H51, SMALL(IF("Yes"='Cheater Sheet'!$BM$11:$BM$51, ROW('Cheater Sheet'!$BM$11:$BM$51)-10,""), ROW()-4)),"")="","",IFERROR(INDEX('Cheater Sheet'!H11:H51, SMALL(IF("Yes"='Cheater Sheet'!$BM$11:$BM$51, ROW('Cheater Sheet'!$BM$11:$BM$51)-10,""), ROW()-4)),""))</f>
        <v/>
      </c>
      <c r="J30" s="292" t="str" cm="1">
        <f t="array" ref="J30">IF(IFERROR(INDEX('Cheater Sheet'!I11:I51, SMALL(IF("Yes"='Cheater Sheet'!$BM$11:$BM$51, ROW('Cheater Sheet'!$BM$11:$BM$51)-10,""), ROW()-4)),"")="","",IFERROR(INDEX('Cheater Sheet'!I11:I51, SMALL(IF("Yes"='Cheater Sheet'!$BM$11:$BM$51, ROW('Cheater Sheet'!$BM$11:$BM$51)-10,""), ROW()-4)),""))</f>
        <v/>
      </c>
      <c r="K30" s="287" t="str" cm="1">
        <f t="array" ref="K30">IF(IFERROR(INDEX('Cheater Sheet'!J11:J51, SMALL(IF("Yes"='Cheater Sheet'!$BM$11:$BM$51, ROW('Cheater Sheet'!$BM$11:$BM$51)-10,""), ROW()-4)),"")="","",IFERROR(INDEX('Cheater Sheet'!J11:J51, SMALL(IF("Yes"='Cheater Sheet'!$BM$11:$BM$51, ROW('Cheater Sheet'!$BM$11:$BM$51)-10,""), ROW()-4)),""))</f>
        <v/>
      </c>
      <c r="L30" s="292" t="str" cm="1">
        <f t="array" ref="L30">IF(IFERROR(INDEX('Cheater Sheet'!K11:K51, SMALL(IF("Yes"='Cheater Sheet'!$BM$11:$BM$51, ROW('Cheater Sheet'!$BM$11:$BM$51)-10,""), ROW()-4)),"")="","",IFERROR(INDEX('Cheater Sheet'!K11:K51, SMALL(IF("Yes"='Cheater Sheet'!$BM$11:$BM$51, ROW('Cheater Sheet'!$BM$11:$BM$51)-10,""), ROW()-4)),""))</f>
        <v/>
      </c>
      <c r="M30" s="287" t="str" cm="1">
        <f t="array" ref="M30">IF(IFERROR(INDEX('Cheater Sheet'!L11:L51, SMALL(IF("Yes"='Cheater Sheet'!$BM$11:$BM$51, ROW('Cheater Sheet'!$BM$11:$BM$51)-10,""), ROW()-4)),"")="","",IFERROR(INDEX('Cheater Sheet'!L11:L51, SMALL(IF("Yes"='Cheater Sheet'!$BM$11:$BM$51, ROW('Cheater Sheet'!$BM$11:$BM$51)-10,""), ROW()-4)),""))</f>
        <v/>
      </c>
      <c r="N30" s="292" t="str" cm="1">
        <f t="array" ref="N30">IF(IFERROR(INDEX('Cheater Sheet'!M11:M51, SMALL(IF("Yes"='Cheater Sheet'!$BM$11:$BM$51, ROW('Cheater Sheet'!$BM$11:$BM$51)-10,""), ROW()-4)),"")="","",IFERROR(INDEX('Cheater Sheet'!M11:M51, SMALL(IF("Yes"='Cheater Sheet'!$BM$11:$BM$51, ROW('Cheater Sheet'!$BM$11:$BM$51)-10,""), ROW()-4)),""))</f>
        <v/>
      </c>
      <c r="O30" s="287" t="str" cm="1">
        <f t="array" ref="O30">IF(IFERROR(INDEX('Cheater Sheet'!N11:N51, SMALL(IF("Yes"='Cheater Sheet'!$BM$11:$BM$51, ROW('Cheater Sheet'!$BM$11:$BM$51)-10,""), ROW()-4)),"")="","",IFERROR(INDEX('Cheater Sheet'!N11:N51, SMALL(IF("Yes"='Cheater Sheet'!$BM$11:$BM$51, ROW('Cheater Sheet'!$BM$11:$BM$51)-10,""), ROW()-4)),""))</f>
        <v/>
      </c>
      <c r="P30" s="292" t="str" cm="1">
        <f t="array" ref="P30">IF(IFERROR(INDEX('Cheater Sheet'!O11:O51, SMALL(IF("Yes"='Cheater Sheet'!$BM$11:$BM$51, ROW('Cheater Sheet'!$BM$11:$BM$51)-10,""), ROW()-4)),"")="","",IFERROR(INDEX('Cheater Sheet'!O11:O51, SMALL(IF("Yes"='Cheater Sheet'!$BM$11:$BM$51, ROW('Cheater Sheet'!$BM$11:$BM$51)-10,""), ROW()-4)),""))</f>
        <v/>
      </c>
      <c r="Q30" s="287" t="str" cm="1">
        <f t="array" ref="Q30">IF(IFERROR(INDEX('Cheater Sheet'!P11:P51, SMALL(IF("Yes"='Cheater Sheet'!$BM$11:$BM$51, ROW('Cheater Sheet'!$BM$11:$BM$51)-10,""), ROW()-4)),"")="","",IFERROR(INDEX('Cheater Sheet'!P11:P51, SMALL(IF("Yes"='Cheater Sheet'!$BM$11:$BM$51, ROW('Cheater Sheet'!$BM$11:$BM$51)-10,""), ROW()-4)),""))</f>
        <v/>
      </c>
      <c r="R30" s="292" t="str" cm="1">
        <f t="array" ref="R30">IF(IFERROR(INDEX('Cheater Sheet'!Q11:Q51, SMALL(IF("Yes"='Cheater Sheet'!$BM$11:$BM$51, ROW('Cheater Sheet'!$BM$11:$BM$51)-10,""), ROW()-4)),"")="","",IFERROR(INDEX('Cheater Sheet'!Q11:Q51, SMALL(IF("Yes"='Cheater Sheet'!$BM$11:$BM$51, ROW('Cheater Sheet'!$BM$11:$BM$51)-10,""), ROW()-4)),""))</f>
        <v/>
      </c>
      <c r="S30" s="287" t="str" cm="1">
        <f t="array" ref="S30">IF(IFERROR(INDEX('Cheater Sheet'!R11:R51, SMALL(IF("Yes"='Cheater Sheet'!$BM$11:$BM$51, ROW('Cheater Sheet'!$BM$11:$BM$51)-10,""), ROW()-4)),"")="","",IFERROR(INDEX('Cheater Sheet'!R11:R51, SMALL(IF("Yes"='Cheater Sheet'!$BM$11:$BM$51, ROW('Cheater Sheet'!$BM$11:$BM$51)-10,""), ROW()-4)),""))</f>
        <v/>
      </c>
      <c r="T30" s="292" t="str" cm="1">
        <f t="array" ref="T30">IF(IFERROR(INDEX('Cheater Sheet'!S11:S51, SMALL(IF("Yes"='Cheater Sheet'!$BM$11:$BM$51, ROW('Cheater Sheet'!$BM$11:$BM$51)-10,""), ROW()-4)),"")="","",IFERROR(INDEX('Cheater Sheet'!S11:S51, SMALL(IF("Yes"='Cheater Sheet'!$BM$11:$BM$51, ROW('Cheater Sheet'!$BM$11:$BM$51)-10,""), ROW()-4)),""))</f>
        <v/>
      </c>
      <c r="U30" s="287" t="str" cm="1">
        <f t="array" ref="U30">IF(IFERROR(INDEX('Cheater Sheet'!T11:T51, SMALL(IF("Yes"='Cheater Sheet'!$BM$11:$BM$51, ROW('Cheater Sheet'!$BM$11:$BM$51)-10,""), ROW()-4)),"")="","",IFERROR(INDEX('Cheater Sheet'!T11:T51, SMALL(IF("Yes"='Cheater Sheet'!$BM$11:$BM$51, ROW('Cheater Sheet'!$BM$11:$BM$51)-10,""), ROW()-4)),""))</f>
        <v/>
      </c>
      <c r="V30" s="292" t="str" cm="1">
        <f t="array" ref="V30">IF(IFERROR(INDEX('Cheater Sheet'!U11:U51, SMALL(IF("Yes"='Cheater Sheet'!$BM$11:$BM$51, ROW('Cheater Sheet'!$BM$11:$BM$51)-10,""), ROW()-4)),"")="","",IFERROR(INDEX('Cheater Sheet'!U11:U51, SMALL(IF("Yes"='Cheater Sheet'!$BM$11:$BM$51, ROW('Cheater Sheet'!$BM$11:$BM$51)-10,""), ROW()-4)),""))</f>
        <v/>
      </c>
      <c r="W30" s="287" t="str" cm="1">
        <f t="array" ref="W30">IF(IFERROR(INDEX('Cheater Sheet'!V11:V51, SMALL(IF("Yes"='Cheater Sheet'!$BM$11:$BM$51, ROW('Cheater Sheet'!$BM$11:$BM$51)-10,""), ROW()-4)),"")="","",IFERROR(INDEX('Cheater Sheet'!V11:V51, SMALL(IF("Yes"='Cheater Sheet'!$BM$11:$BM$51, ROW('Cheater Sheet'!$BM$11:$BM$51)-10,""), ROW()-4)),""))</f>
        <v/>
      </c>
      <c r="X30" s="292" t="str" cm="1">
        <f t="array" ref="X30">IF(IFERROR(INDEX('Cheater Sheet'!W11:W51, SMALL(IF("Yes"='Cheater Sheet'!$BM$11:$BM$51, ROW('Cheater Sheet'!$BM$11:$BM$51)-10,""), ROW()-4)),"")="","",IFERROR(INDEX('Cheater Sheet'!W11:W51, SMALL(IF("Yes"='Cheater Sheet'!$BM$11:$BM$51, ROW('Cheater Sheet'!$BM$11:$BM$51)-10,""), ROW()-4)),""))</f>
        <v/>
      </c>
      <c r="Y30" s="287" t="str" cm="1">
        <f t="array" ref="Y30">IF(IFERROR(INDEX('Cheater Sheet'!X11:X51, SMALL(IF("Yes"='Cheater Sheet'!$BM$11:$BM$51, ROW('Cheater Sheet'!$BM$11:$BM$51)-10,""), ROW()-4)),"")="","",IFERROR(INDEX('Cheater Sheet'!X11:X51, SMALL(IF("Yes"='Cheater Sheet'!$BM$11:$BM$51, ROW('Cheater Sheet'!$BM$11:$BM$51)-10,""), ROW()-4)),""))</f>
        <v/>
      </c>
      <c r="Z30" s="292" t="str" cm="1">
        <f t="array" ref="Z30">IF(IFERROR(INDEX('Cheater Sheet'!Y11:Y51, SMALL(IF("Yes"='Cheater Sheet'!$BM$11:$BM$51, ROW('Cheater Sheet'!$BM$11:$BM$51)-10,""), ROW()-4)),"")="","",IFERROR(INDEX('Cheater Sheet'!Y11:Y51, SMALL(IF("Yes"='Cheater Sheet'!$BM$11:$BM$51, ROW('Cheater Sheet'!$BM$11:$BM$51)-10,""), ROW()-4)),""))</f>
        <v/>
      </c>
      <c r="AA30" s="287" t="str" cm="1">
        <f t="array" ref="AA30">IF(IFERROR(INDEX('Cheater Sheet'!Z11:Z51, SMALL(IF("Yes"='Cheater Sheet'!$BM$11:$BM$51, ROW('Cheater Sheet'!$BM$11:$BM$51)-10,""), ROW()-4)),"")="","",IFERROR(INDEX('Cheater Sheet'!Z11:Z51, SMALL(IF("Yes"='Cheater Sheet'!$BM$11:$BM$51, ROW('Cheater Sheet'!$BM$11:$BM$51)-10,""), ROW()-4)),""))</f>
        <v/>
      </c>
      <c r="AB30" s="292" t="str" cm="1">
        <f t="array" ref="AB30">IF(IFERROR(INDEX('Cheater Sheet'!AA11:AA51, SMALL(IF("Yes"='Cheater Sheet'!$BM$11:$BM$51, ROW('Cheater Sheet'!$BM$11:$BM$51)-10,""), ROW()-4)),"")="","",IFERROR(INDEX('Cheater Sheet'!AA11:AA51, SMALL(IF("Yes"='Cheater Sheet'!$BM$11:$BM$51, ROW('Cheater Sheet'!$BM$11:$BM$51)-10,""), ROW()-4)),""))</f>
        <v/>
      </c>
      <c r="AC30" s="287" t="str" cm="1">
        <f t="array" ref="AC30">IF(IFERROR(INDEX('Cheater Sheet'!AB11:AB51, SMALL(IF("Yes"='Cheater Sheet'!$BM$11:$BM$51, ROW('Cheater Sheet'!$BM$11:$BM$51)-10,""), ROW()-4)),"")="","",IFERROR(INDEX('Cheater Sheet'!AB11:AB51, SMALL(IF("Yes"='Cheater Sheet'!$BM$11:$BM$51, ROW('Cheater Sheet'!$BM$11:$BM$51)-10,""), ROW()-4)),""))</f>
        <v/>
      </c>
      <c r="AD30" s="292" t="str" cm="1">
        <f t="array" ref="AD30">IF(IFERROR(INDEX('Cheater Sheet'!AC11:AC51, SMALL(IF("Yes"='Cheater Sheet'!$BM$11:$BM$51, ROW('Cheater Sheet'!$BM$11:$BM$51)-10,""), ROW()-4)),"")="","",IFERROR(INDEX('Cheater Sheet'!AC11:AC51, SMALL(IF("Yes"='Cheater Sheet'!$BM$11:$BM$51, ROW('Cheater Sheet'!$BM$11:$BM$51)-10,""), ROW()-4)),""))</f>
        <v/>
      </c>
      <c r="AE30" s="287" t="str" cm="1">
        <f t="array" ref="AE30">IF(IFERROR(INDEX('Cheater Sheet'!AD11:AD51, SMALL(IF("Yes"='Cheater Sheet'!$BM$11:$BM$51, ROW('Cheater Sheet'!$BM$11:$BM$51)-10,""), ROW()-4)),"")="","",IFERROR(INDEX('Cheater Sheet'!AD11:AD51, SMALL(IF("Yes"='Cheater Sheet'!$BM$11:$BM$51, ROW('Cheater Sheet'!$BM$11:$BM$51)-10,""), ROW()-4)),""))</f>
        <v/>
      </c>
      <c r="AF30" s="292" t="str" cm="1">
        <f t="array" ref="AF30">IF(IFERROR(INDEX('Cheater Sheet'!AE11:AE51, SMALL(IF("Yes"='Cheater Sheet'!$BM$11:$BM$51, ROW('Cheater Sheet'!$BM$11:$BM$51)-10,""), ROW()-4)),"")="","",IFERROR(INDEX('Cheater Sheet'!AE11:AE51, SMALL(IF("Yes"='Cheater Sheet'!$BM$11:$BM$51, ROW('Cheater Sheet'!$BM$11:$BM$51)-10,""), ROW()-4)),""))</f>
        <v/>
      </c>
      <c r="AG30" s="287" t="str" cm="1">
        <f t="array" ref="AG30">IF(IFERROR(INDEX('Cheater Sheet'!AF11:AF51, SMALL(IF("Yes"='Cheater Sheet'!$BM$11:$BM$51, ROW('Cheater Sheet'!$BM$11:$BM$51)-10,""), ROW()-4)),"")="","",IFERROR(INDEX('Cheater Sheet'!AF11:AF51, SMALL(IF("Yes"='Cheater Sheet'!$BM$11:$BM$51, ROW('Cheater Sheet'!$BM$11:$BM$51)-10,""), ROW()-4)),""))</f>
        <v/>
      </c>
      <c r="AH30" s="292" t="str" cm="1">
        <f t="array" ref="AH30">IF(IFERROR(INDEX('Cheater Sheet'!AG11:AG51, SMALL(IF("Yes"='Cheater Sheet'!$BM$11:$BM$51, ROW('Cheater Sheet'!$BM$11:$BM$51)-10,""), ROW()-4)),"")="","",IFERROR(INDEX('Cheater Sheet'!AG11:AG51, SMALL(IF("Yes"='Cheater Sheet'!$BM$11:$BM$51, ROW('Cheater Sheet'!$BM$11:$BM$51)-10,""), ROW()-4)),""))</f>
        <v/>
      </c>
      <c r="AI30" s="287" t="str" cm="1">
        <f t="array" ref="AI30">IF(IFERROR(INDEX('Cheater Sheet'!AH11:AH51, SMALL(IF("Yes"='Cheater Sheet'!$BM$11:$BM$51, ROW('Cheater Sheet'!$BM$11:$BM$51)-10,""), ROW()-4)),"")="","",IFERROR(INDEX('Cheater Sheet'!AH11:AH51, SMALL(IF("Yes"='Cheater Sheet'!$BM$11:$BM$51, ROW('Cheater Sheet'!$BM$11:$BM$51)-10,""), ROW()-4)),""))</f>
        <v/>
      </c>
      <c r="AJ30" s="292" t="str" cm="1">
        <f t="array" ref="AJ30">IF(IFERROR(INDEX('Cheater Sheet'!AI11:AI51, SMALL(IF("Yes"='Cheater Sheet'!$BM$11:$BM$51, ROW('Cheater Sheet'!$BM$11:$BM$51)-10,""), ROW()-4)),"")="","",IFERROR(INDEX('Cheater Sheet'!AI11:AI51, SMALL(IF("Yes"='Cheater Sheet'!$BM$11:$BM$51, ROW('Cheater Sheet'!$BM$11:$BM$51)-10,""), ROW()-4)),""))</f>
        <v/>
      </c>
      <c r="AK30" s="287" t="str" cm="1">
        <f t="array" ref="AK30">IF(IFERROR(INDEX('Cheater Sheet'!AJ11:AJ51, SMALL(IF("Yes"='Cheater Sheet'!$BM$11:$BM$51, ROW('Cheater Sheet'!$BM$11:$BM$51)-10,""), ROW()-4)),"")="","",IFERROR(INDEX('Cheater Sheet'!AJ11:AJ51, SMALL(IF("Yes"='Cheater Sheet'!$BM$11:$BM$51, ROW('Cheater Sheet'!$BM$11:$BM$51)-10,""), ROW()-4)),""))</f>
        <v/>
      </c>
      <c r="AL30" s="292" t="str" cm="1">
        <f t="array" ref="AL30">IF(IFERROR(INDEX('Cheater Sheet'!AK11:AK51, SMALL(IF("Yes"='Cheater Sheet'!$BM$11:$BM$51, ROW('Cheater Sheet'!$BM$11:$BM$51)-10,""), ROW()-4)),"")="","",IFERROR(INDEX('Cheater Sheet'!AK11:AK51, SMALL(IF("Yes"='Cheater Sheet'!$BM$11:$BM$51, ROW('Cheater Sheet'!$BM$11:$BM$51)-10,""), ROW()-4)),""))</f>
        <v/>
      </c>
      <c r="AM30" s="287" t="str" cm="1">
        <f t="array" ref="AM30">IF(IFERROR(INDEX('Cheater Sheet'!AL11:AL51, SMALL(IF("Yes"='Cheater Sheet'!$BM$11:$BM$51, ROW('Cheater Sheet'!$BM$11:$BM$51)-10,""), ROW()-4)),"")="","",IFERROR(INDEX('Cheater Sheet'!AL11:AL51, SMALL(IF("Yes"='Cheater Sheet'!$BM$11:$BM$51, ROW('Cheater Sheet'!$BM$11:$BM$51)-10,""), ROW()-4)),""))</f>
        <v/>
      </c>
      <c r="AN30" s="292" t="str" cm="1">
        <f t="array" ref="AN30">IF(IFERROR(INDEX('Cheater Sheet'!AM11:AM51, SMALL(IF("Yes"='Cheater Sheet'!$BM$11:$BM$51, ROW('Cheater Sheet'!$BM$11:$BM$51)-10,""), ROW()-4)),"")="","",IFERROR(INDEX('Cheater Sheet'!AM11:AM51, SMALL(IF("Yes"='Cheater Sheet'!$BM$11:$BM$51, ROW('Cheater Sheet'!$BM$11:$BM$51)-10,""), ROW()-4)),""))</f>
        <v/>
      </c>
      <c r="AO30" s="287" t="str" cm="1">
        <f t="array" ref="AO30">IF(IFERROR(INDEX('Cheater Sheet'!AN11:AN51, SMALL(IF("Yes"='Cheater Sheet'!$BM$11:$BM$51, ROW('Cheater Sheet'!$BM$11:$BM$51)-10,""), ROW()-4)),"")="","",IFERROR(INDEX('Cheater Sheet'!AN11:AN51, SMALL(IF("Yes"='Cheater Sheet'!$BM$11:$BM$51, ROW('Cheater Sheet'!$BM$11:$BM$51)-10,""), ROW()-4)),""))</f>
        <v/>
      </c>
      <c r="AP30" s="292" t="str" cm="1">
        <f t="array" ref="AP30">IF(IFERROR(INDEX('Cheater Sheet'!AO11:AO51, SMALL(IF("Yes"='Cheater Sheet'!$BM$11:$BM$51, ROW('Cheater Sheet'!$BM$11:$BM$51)-10,""), ROW()-4)),"")="","",IFERROR(INDEX('Cheater Sheet'!AO11:AO51, SMALL(IF("Yes"='Cheater Sheet'!$BM$11:$BM$51, ROW('Cheater Sheet'!$BM$11:$BM$51)-10,""), ROW()-4)),""))</f>
        <v/>
      </c>
      <c r="AQ30" s="287" t="str" cm="1">
        <f t="array" ref="AQ30">IF(IFERROR(INDEX('Cheater Sheet'!AP11:AP51, SMALL(IF("Yes"='Cheater Sheet'!$BM$11:$BM$51, ROW('Cheater Sheet'!$BM$11:$BM$51)-10,""), ROW()-4)),"")="","",IFERROR(INDEX('Cheater Sheet'!AP11:AP51, SMALL(IF("Yes"='Cheater Sheet'!$BM$11:$BM$51, ROW('Cheater Sheet'!$BM$11:$BM$51)-10,""), ROW()-4)),""))</f>
        <v/>
      </c>
      <c r="AR30" s="292" t="str" cm="1">
        <f t="array" ref="AR30">IF(IFERROR(INDEX('Cheater Sheet'!AQ11:AQ51, SMALL(IF("Yes"='Cheater Sheet'!$BM$11:$BM$51, ROW('Cheater Sheet'!$BM$11:$BM$51)-10,""), ROW()-4)),"")="","",IFERROR(INDEX('Cheater Sheet'!AQ11:AQ51, SMALL(IF("Yes"='Cheater Sheet'!$BM$11:$BM$51, ROW('Cheater Sheet'!$BM$11:$BM$51)-10,""), ROW()-4)),""))</f>
        <v/>
      </c>
      <c r="AS30" s="287" t="str" cm="1">
        <f t="array" ref="AS30">IF(IFERROR(INDEX('Cheater Sheet'!AR11:AR51, SMALL(IF("Yes"='Cheater Sheet'!$BM$11:$BM$51, ROW('Cheater Sheet'!$BM$11:$BM$51)-10,""), ROW()-4)),"")="","",IFERROR(INDEX('Cheater Sheet'!AR11:AR51, SMALL(IF("Yes"='Cheater Sheet'!$BM$11:$BM$51, ROW('Cheater Sheet'!$BM$11:$BM$51)-10,""), ROW()-4)),""))</f>
        <v/>
      </c>
      <c r="AT30" s="292" t="str" cm="1">
        <f t="array" ref="AT30">IF(IFERROR(INDEX('Cheater Sheet'!AS11:AS51, SMALL(IF("Yes"='Cheater Sheet'!$BM$11:$BM$51, ROW('Cheater Sheet'!$BM$11:$BM$51)-10,""), ROW()-4)),"")="","",IFERROR(INDEX('Cheater Sheet'!AS11:AS51, SMALL(IF("Yes"='Cheater Sheet'!$BM$11:$BM$51, ROW('Cheater Sheet'!$BM$11:$BM$51)-10,""), ROW()-4)),""))</f>
        <v/>
      </c>
      <c r="AU30" s="287" t="str" cm="1">
        <f t="array" ref="AU30">IF(IFERROR(INDEX('Cheater Sheet'!AT11:AT51, SMALL(IF("Yes"='Cheater Sheet'!$BM$11:$BM$51, ROW('Cheater Sheet'!$BM$11:$BM$51)-10,""), ROW()-4)),"")="","",IFERROR(INDEX('Cheater Sheet'!AT11:AT51, SMALL(IF("Yes"='Cheater Sheet'!$BM$11:$BM$51, ROW('Cheater Sheet'!$BM$11:$BM$51)-10,""), ROW()-4)),""))</f>
        <v/>
      </c>
      <c r="AV30" s="292" t="str" cm="1">
        <f t="array" ref="AV30">IF(IFERROR(INDEX('Cheater Sheet'!AU11:AU51, SMALL(IF("Yes"='Cheater Sheet'!$BM$11:$BM$51, ROW('Cheater Sheet'!$BM$11:$BM$51)-10,""), ROW()-4)),"")="","",IFERROR(INDEX('Cheater Sheet'!AU11:AU51, SMALL(IF("Yes"='Cheater Sheet'!$BM$11:$BM$51, ROW('Cheater Sheet'!$BM$11:$BM$51)-10,""), ROW()-4)),""))</f>
        <v/>
      </c>
      <c r="AW30" s="287" t="str" cm="1">
        <f t="array" ref="AW30">IF(IFERROR(INDEX('Cheater Sheet'!AV11:AV51, SMALL(IF("Yes"='Cheater Sheet'!$BM$11:$BM$51, ROW('Cheater Sheet'!$BM$11:$BM$51)-10,""), ROW()-4)),"")="","",IFERROR(INDEX('Cheater Sheet'!AV11:AV51, SMALL(IF("Yes"='Cheater Sheet'!$BM$11:$BM$51, ROW('Cheater Sheet'!$BM$11:$BM$51)-10,""), ROW()-4)),""))</f>
        <v/>
      </c>
      <c r="AX30" s="292" t="str" cm="1">
        <f t="array" ref="AX30">IF(IFERROR(INDEX('Cheater Sheet'!AW11:AW51, SMALL(IF("Yes"='Cheater Sheet'!$BM$11:$BM$51, ROW('Cheater Sheet'!$BM$11:$BM$51)-10,""), ROW()-4)),"")="","",IFERROR(INDEX('Cheater Sheet'!AW11:AW51, SMALL(IF("Yes"='Cheater Sheet'!$BM$11:$BM$51, ROW('Cheater Sheet'!$BM$11:$BM$51)-10,""), ROW()-4)),""))</f>
        <v/>
      </c>
      <c r="AY30" s="287" t="str" cm="1">
        <f t="array" ref="AY30">IF(IFERROR(INDEX('Cheater Sheet'!AX11:AX51, SMALL(IF("Yes"='Cheater Sheet'!$BM$11:$BM$51, ROW('Cheater Sheet'!$BM$11:$BM$51)-10,""), ROW()-4)),"")="","",IFERROR(INDEX('Cheater Sheet'!AX11:AX51, SMALL(IF("Yes"='Cheater Sheet'!$BM$11:$BM$51, ROW('Cheater Sheet'!$BM$11:$BM$51)-10,""), ROW()-4)),""))</f>
        <v/>
      </c>
      <c r="AZ30" s="292" t="str" cm="1">
        <f t="array" ref="AZ30">IF(IFERROR(INDEX('Cheater Sheet'!AY11:AY51, SMALL(IF("Yes"='Cheater Sheet'!$BM$11:$BM$51, ROW('Cheater Sheet'!$BM$11:$BM$51)-10,""), ROW()-4)),"")="","",IFERROR(INDEX('Cheater Sheet'!AY11:AY51, SMALL(IF("Yes"='Cheater Sheet'!$BM$11:$BM$51, ROW('Cheater Sheet'!$BM$11:$BM$51)-10,""), ROW()-4)),""))</f>
        <v/>
      </c>
      <c r="BA30" s="287" t="str" cm="1">
        <f t="array" ref="BA30">IF(IFERROR(INDEX('Cheater Sheet'!AZ11:AZ51, SMALL(IF("Yes"='Cheater Sheet'!$BM$11:$BM$51, ROW('Cheater Sheet'!$BM$11:$BM$51)-10,""), ROW()-4)),"")="","",IFERROR(INDEX('Cheater Sheet'!AZ11:AZ51, SMALL(IF("Yes"='Cheater Sheet'!$BM$11:$BM$51, ROW('Cheater Sheet'!$BM$11:$BM$51)-10,""), ROW()-4)),""))</f>
        <v/>
      </c>
      <c r="BB30" s="292" t="str" cm="1">
        <f t="array" ref="BB30">IF(IFERROR(INDEX('Cheater Sheet'!BA11:BA51, SMALL(IF("Yes"='Cheater Sheet'!$BM$11:$BM$51, ROW('Cheater Sheet'!$BM$11:$BM$51)-10,""), ROW()-4)),"")="","",IFERROR(INDEX('Cheater Sheet'!BA11:BA51, SMALL(IF("Yes"='Cheater Sheet'!$BM$11:$BM$51, ROW('Cheater Sheet'!$BM$11:$BM$51)-10,""), ROW()-4)),""))</f>
        <v/>
      </c>
      <c r="BC30" s="287" t="str" cm="1">
        <f t="array" ref="BC30">IF(IFERROR(INDEX('Cheater Sheet'!BB11:BB51, SMALL(IF("Yes"='Cheater Sheet'!$BM$11:$BM$51, ROW('Cheater Sheet'!$BM$11:$BM$51)-10,""), ROW()-4)),"")="","",IFERROR(INDEX('Cheater Sheet'!BB11:BB51, SMALL(IF("Yes"='Cheater Sheet'!$BM$11:$BM$51, ROW('Cheater Sheet'!$BM$11:$BM$51)-10,""), ROW()-4)),""))</f>
        <v/>
      </c>
      <c r="BD30" s="292" t="str" cm="1">
        <f t="array" ref="BD30">IF(IFERROR(INDEX('Cheater Sheet'!BC11:BC51, SMALL(IF("Yes"='Cheater Sheet'!$BM$11:$BM$51, ROW('Cheater Sheet'!$BM$11:$BM$51)-10,""), ROW()-4)),"")="","",IFERROR(INDEX('Cheater Sheet'!BC11:BC51, SMALL(IF("Yes"='Cheater Sheet'!$BM$11:$BM$51, ROW('Cheater Sheet'!$BM$11:$BM$51)-10,""), ROW()-4)),""))</f>
        <v/>
      </c>
      <c r="BE30" s="287" t="str" cm="1">
        <f t="array" ref="BE30">IF(IFERROR(INDEX('Cheater Sheet'!BD11:BD51, SMALL(IF("Yes"='Cheater Sheet'!$BM$11:$BM$51, ROW('Cheater Sheet'!$BM$11:$BM$51)-10,""), ROW()-4)),"")="","",IFERROR(INDEX('Cheater Sheet'!BD11:BD51, SMALL(IF("Yes"='Cheater Sheet'!$BM$11:$BM$51, ROW('Cheater Sheet'!$BM$11:$BM$51)-10,""), ROW()-4)),""))</f>
        <v/>
      </c>
      <c r="BF30" s="292" t="str" cm="1">
        <f t="array" ref="BF30">IF(IFERROR(INDEX('Cheater Sheet'!BE11:BE51, SMALL(IF("Yes"='Cheater Sheet'!$BM$11:$BM$51, ROW('Cheater Sheet'!$BM$11:$BM$51)-10,""), ROW()-4)),"")="","",IFERROR(INDEX('Cheater Sheet'!BE11:BE51, SMALL(IF("Yes"='Cheater Sheet'!$BM$11:$BM$51, ROW('Cheater Sheet'!$BM$11:$BM$51)-10,""), ROW()-4)),""))</f>
        <v/>
      </c>
      <c r="BG30" s="287" t="str" cm="1">
        <f t="array" ref="BG30">IF(IFERROR(INDEX('Cheater Sheet'!BF11:BF51, SMALL(IF("Yes"='Cheater Sheet'!$BM$11:$BM$51, ROW('Cheater Sheet'!$BM$11:$BM$51)-10,""), ROW()-4)),"")="","",IFERROR(INDEX('Cheater Sheet'!BF11:BF51, SMALL(IF("Yes"='Cheater Sheet'!$BM$11:$BM$51, ROW('Cheater Sheet'!$BM$11:$BM$51)-10,""), ROW()-4)),""))</f>
        <v/>
      </c>
      <c r="BH30" s="292" t="str" cm="1">
        <f t="array" ref="BH30">IF(IFERROR(INDEX('Cheater Sheet'!BG11:BG51, SMALL(IF("Yes"='Cheater Sheet'!$BM$11:$BM$51, ROW('Cheater Sheet'!$BM$11:$BM$51)-10,""), ROW()-4)),"")="","",IFERROR(INDEX('Cheater Sheet'!BG11:BG51, SMALL(IF("Yes"='Cheater Sheet'!$BM$11:$BM$51, ROW('Cheater Sheet'!$BM$11:$BM$51)-10,""), ROW()-4)),""))</f>
        <v/>
      </c>
      <c r="BI30" s="287" t="str" cm="1">
        <f t="array" ref="BI30">IF(IFERROR(INDEX('Cheater Sheet'!BH11:BH51, SMALL(IF("Yes"='Cheater Sheet'!$BM$11:$BM$51, ROW('Cheater Sheet'!$BM$11:$BM$51)-10,""), ROW()-4)),"")="","",IFERROR(INDEX('Cheater Sheet'!BH11:BH51, SMALL(IF("Yes"='Cheater Sheet'!$BM$11:$BM$51, ROW('Cheater Sheet'!$BM$11:$BM$51)-10,""), ROW()-4)),""))</f>
        <v/>
      </c>
      <c r="BJ30" s="292" t="str" cm="1">
        <f t="array" ref="BJ30">IF(IFERROR(INDEX('Cheater Sheet'!BI11:BI51, SMALL(IF("Yes"='Cheater Sheet'!$BM$11:$BM$51, ROW('Cheater Sheet'!$BM$11:$BM$51)-10,""), ROW()-4)),"")="","",IFERROR(INDEX('Cheater Sheet'!BI11:BI51, SMALL(IF("Yes"='Cheater Sheet'!$BM$11:$BM$51, ROW('Cheater Sheet'!$BM$11:$BM$51)-10,""), ROW()-4)),""))</f>
        <v/>
      </c>
      <c r="BK30" s="689" t="str" cm="1">
        <f t="array" ref="BK30">IF(IFERROR(INDEX('Cheater Sheet'!BJ11:BJ51, SMALL(IF("Yes"='Cheater Sheet'!$BM$11:$BM$51, ROW('Cheater Sheet'!$BM$11:$BM$51)-10,""), ROW()-4)),"")="","",IFERROR(INDEX('Cheater Sheet'!BJ11:BJ51, SMALL(IF("Yes"='Cheater Sheet'!$BM$11:$BM$51, ROW('Cheater Sheet'!$BM$11:$BM$51)-10,""), ROW()-4)),""))</f>
        <v/>
      </c>
      <c r="BL30" s="101"/>
    </row>
    <row r="31" spans="1:64" x14ac:dyDescent="0.2">
      <c r="A31" s="765">
        <f t="shared" si="0"/>
        <v>0</v>
      </c>
      <c r="C31" s="143" t="str" cm="1">
        <f t="array" ref="C31">IFERROR(INDEX('Cheater Sheet'!$B$11:$B$51, SMALL(IF("Yes"='Cheater Sheet'!$BM$11:$BM$51, ROW('Cheater Sheet'!$BM$11:$BM$51)-10,""), ROW()-4)),"")</f>
        <v/>
      </c>
      <c r="D31" s="292" t="str" cm="1">
        <f t="array" ref="D31">IF(IFERROR(INDEX('Cheater Sheet'!C11:C51, SMALL(IF("Yes"='Cheater Sheet'!$BM$11:$BM$51, ROW('Cheater Sheet'!$BM$11:$BM$51)-10,""), ROW()-4)),"")="","",IFERROR(INDEX('Cheater Sheet'!C11:C51, SMALL(IF("Yes"='Cheater Sheet'!$BM$11:$BM$51, ROW('Cheater Sheet'!$BM$11:$BM$51)-10,""), ROW()-4)),""))</f>
        <v/>
      </c>
      <c r="E31" s="287" t="str" cm="1">
        <f t="array" ref="E31">IF(IFERROR(INDEX('Cheater Sheet'!D11:D51, SMALL(IF("Yes"='Cheater Sheet'!$BM$11:$BM$51, ROW('Cheater Sheet'!$BM$11:$BM$51)-10,""), ROW()-4)),"")="","",IFERROR(INDEX('Cheater Sheet'!D11:D51, SMALL(IF("Yes"='Cheater Sheet'!$BM$11:$BM$51, ROW('Cheater Sheet'!$BM$11:$BM$51)-10,""), ROW()-4)),""))</f>
        <v/>
      </c>
      <c r="F31" s="292" t="str" cm="1">
        <f t="array" ref="F31">IF(IFERROR(INDEX('Cheater Sheet'!E11:E51, SMALL(IF("Yes"='Cheater Sheet'!$BM$11:$BM$51, ROW('Cheater Sheet'!$BM$11:$BM$51)-10,""), ROW()-4)),"")="","",IFERROR(INDEX('Cheater Sheet'!E11:E51, SMALL(IF("Yes"='Cheater Sheet'!$BM$11:$BM$51, ROW('Cheater Sheet'!$BM$11:$BM$51)-10,""), ROW()-4)),""))</f>
        <v/>
      </c>
      <c r="G31" s="287" t="str" cm="1">
        <f t="array" ref="G31">IF(IFERROR(INDEX('Cheater Sheet'!F11:F51, SMALL(IF("Yes"='Cheater Sheet'!$BM$11:$BM$51, ROW('Cheater Sheet'!$BM$11:$BM$51)-10,""), ROW()-4)),"")="","",IFERROR(INDEX('Cheater Sheet'!F11:F51, SMALL(IF("Yes"='Cheater Sheet'!$BM$11:$BM$51, ROW('Cheater Sheet'!$BM$11:$BM$51)-10,""), ROW()-4)),""))</f>
        <v/>
      </c>
      <c r="H31" s="292" t="str" cm="1">
        <f t="array" ref="H31">IF(IFERROR(INDEX('Cheater Sheet'!G11:G51, SMALL(IF("Yes"='Cheater Sheet'!$BM$11:$BM$51, ROW('Cheater Sheet'!$BM$11:$BM$51)-10,""), ROW()-4)),"")="","",IFERROR(INDEX('Cheater Sheet'!G11:G51, SMALL(IF("Yes"='Cheater Sheet'!$BM$11:$BM$51, ROW('Cheater Sheet'!$BM$11:$BM$51)-10,""), ROW()-4)),""))</f>
        <v/>
      </c>
      <c r="I31" s="287" t="str" cm="1">
        <f t="array" ref="I31">IF(IFERROR(INDEX('Cheater Sheet'!H11:H51, SMALL(IF("Yes"='Cheater Sheet'!$BM$11:$BM$51, ROW('Cheater Sheet'!$BM$11:$BM$51)-10,""), ROW()-4)),"")="","",IFERROR(INDEX('Cheater Sheet'!H11:H51, SMALL(IF("Yes"='Cheater Sheet'!$BM$11:$BM$51, ROW('Cheater Sheet'!$BM$11:$BM$51)-10,""), ROW()-4)),""))</f>
        <v/>
      </c>
      <c r="J31" s="292" t="str" cm="1">
        <f t="array" ref="J31">IF(IFERROR(INDEX('Cheater Sheet'!I11:I51, SMALL(IF("Yes"='Cheater Sheet'!$BM$11:$BM$51, ROW('Cheater Sheet'!$BM$11:$BM$51)-10,""), ROW()-4)),"")="","",IFERROR(INDEX('Cheater Sheet'!I11:I51, SMALL(IF("Yes"='Cheater Sheet'!$BM$11:$BM$51, ROW('Cheater Sheet'!$BM$11:$BM$51)-10,""), ROW()-4)),""))</f>
        <v/>
      </c>
      <c r="K31" s="287" t="str" cm="1">
        <f t="array" ref="K31">IF(IFERROR(INDEX('Cheater Sheet'!J11:J51, SMALL(IF("Yes"='Cheater Sheet'!$BM$11:$BM$51, ROW('Cheater Sheet'!$BM$11:$BM$51)-10,""), ROW()-4)),"")="","",IFERROR(INDEX('Cheater Sheet'!J11:J51, SMALL(IF("Yes"='Cheater Sheet'!$BM$11:$BM$51, ROW('Cheater Sheet'!$BM$11:$BM$51)-10,""), ROW()-4)),""))</f>
        <v/>
      </c>
      <c r="L31" s="292" t="str" cm="1">
        <f t="array" ref="L31">IF(IFERROR(INDEX('Cheater Sheet'!K11:K51, SMALL(IF("Yes"='Cheater Sheet'!$BM$11:$BM$51, ROW('Cheater Sheet'!$BM$11:$BM$51)-10,""), ROW()-4)),"")="","",IFERROR(INDEX('Cheater Sheet'!K11:K51, SMALL(IF("Yes"='Cheater Sheet'!$BM$11:$BM$51, ROW('Cheater Sheet'!$BM$11:$BM$51)-10,""), ROW()-4)),""))</f>
        <v/>
      </c>
      <c r="M31" s="287" t="str" cm="1">
        <f t="array" ref="M31">IF(IFERROR(INDEX('Cheater Sheet'!L11:L51, SMALL(IF("Yes"='Cheater Sheet'!$BM$11:$BM$51, ROW('Cheater Sheet'!$BM$11:$BM$51)-10,""), ROW()-4)),"")="","",IFERROR(INDEX('Cheater Sheet'!L11:L51, SMALL(IF("Yes"='Cheater Sheet'!$BM$11:$BM$51, ROW('Cheater Sheet'!$BM$11:$BM$51)-10,""), ROW()-4)),""))</f>
        <v/>
      </c>
      <c r="N31" s="292" t="str" cm="1">
        <f t="array" ref="N31">IF(IFERROR(INDEX('Cheater Sheet'!M11:M51, SMALL(IF("Yes"='Cheater Sheet'!$BM$11:$BM$51, ROW('Cheater Sheet'!$BM$11:$BM$51)-10,""), ROW()-4)),"")="","",IFERROR(INDEX('Cheater Sheet'!M11:M51, SMALL(IF("Yes"='Cheater Sheet'!$BM$11:$BM$51, ROW('Cheater Sheet'!$BM$11:$BM$51)-10,""), ROW()-4)),""))</f>
        <v/>
      </c>
      <c r="O31" s="287" t="str" cm="1">
        <f t="array" ref="O31">IF(IFERROR(INDEX('Cheater Sheet'!N11:N51, SMALL(IF("Yes"='Cheater Sheet'!$BM$11:$BM$51, ROW('Cheater Sheet'!$BM$11:$BM$51)-10,""), ROW()-4)),"")="","",IFERROR(INDEX('Cheater Sheet'!N11:N51, SMALL(IF("Yes"='Cheater Sheet'!$BM$11:$BM$51, ROW('Cheater Sheet'!$BM$11:$BM$51)-10,""), ROW()-4)),""))</f>
        <v/>
      </c>
      <c r="P31" s="292" t="str" cm="1">
        <f t="array" ref="P31">IF(IFERROR(INDEX('Cheater Sheet'!O11:O51, SMALL(IF("Yes"='Cheater Sheet'!$BM$11:$BM$51, ROW('Cheater Sheet'!$BM$11:$BM$51)-10,""), ROW()-4)),"")="","",IFERROR(INDEX('Cheater Sheet'!O11:O51, SMALL(IF("Yes"='Cheater Sheet'!$BM$11:$BM$51, ROW('Cheater Sheet'!$BM$11:$BM$51)-10,""), ROW()-4)),""))</f>
        <v/>
      </c>
      <c r="Q31" s="287" t="str" cm="1">
        <f t="array" ref="Q31">IF(IFERROR(INDEX('Cheater Sheet'!P11:P51, SMALL(IF("Yes"='Cheater Sheet'!$BM$11:$BM$51, ROW('Cheater Sheet'!$BM$11:$BM$51)-10,""), ROW()-4)),"")="","",IFERROR(INDEX('Cheater Sheet'!P11:P51, SMALL(IF("Yes"='Cheater Sheet'!$BM$11:$BM$51, ROW('Cheater Sheet'!$BM$11:$BM$51)-10,""), ROW()-4)),""))</f>
        <v/>
      </c>
      <c r="R31" s="292" t="str" cm="1">
        <f t="array" ref="R31">IF(IFERROR(INDEX('Cheater Sheet'!Q11:Q51, SMALL(IF("Yes"='Cheater Sheet'!$BM$11:$BM$51, ROW('Cheater Sheet'!$BM$11:$BM$51)-10,""), ROW()-4)),"")="","",IFERROR(INDEX('Cheater Sheet'!Q11:Q51, SMALL(IF("Yes"='Cheater Sheet'!$BM$11:$BM$51, ROW('Cheater Sheet'!$BM$11:$BM$51)-10,""), ROW()-4)),""))</f>
        <v/>
      </c>
      <c r="S31" s="287" t="str" cm="1">
        <f t="array" ref="S31">IF(IFERROR(INDEX('Cheater Sheet'!R11:R51, SMALL(IF("Yes"='Cheater Sheet'!$BM$11:$BM$51, ROW('Cheater Sheet'!$BM$11:$BM$51)-10,""), ROW()-4)),"")="","",IFERROR(INDEX('Cheater Sheet'!R11:R51, SMALL(IF("Yes"='Cheater Sheet'!$BM$11:$BM$51, ROW('Cheater Sheet'!$BM$11:$BM$51)-10,""), ROW()-4)),""))</f>
        <v/>
      </c>
      <c r="T31" s="292" t="str" cm="1">
        <f t="array" ref="T31">IF(IFERROR(INDEX('Cheater Sheet'!S11:S51, SMALL(IF("Yes"='Cheater Sheet'!$BM$11:$BM$51, ROW('Cheater Sheet'!$BM$11:$BM$51)-10,""), ROW()-4)),"")="","",IFERROR(INDEX('Cheater Sheet'!S11:S51, SMALL(IF("Yes"='Cheater Sheet'!$BM$11:$BM$51, ROW('Cheater Sheet'!$BM$11:$BM$51)-10,""), ROW()-4)),""))</f>
        <v/>
      </c>
      <c r="U31" s="287" t="str" cm="1">
        <f t="array" ref="U31">IF(IFERROR(INDEX('Cheater Sheet'!T11:T51, SMALL(IF("Yes"='Cheater Sheet'!$BM$11:$BM$51, ROW('Cheater Sheet'!$BM$11:$BM$51)-10,""), ROW()-4)),"")="","",IFERROR(INDEX('Cheater Sheet'!T11:T51, SMALL(IF("Yes"='Cheater Sheet'!$BM$11:$BM$51, ROW('Cheater Sheet'!$BM$11:$BM$51)-10,""), ROW()-4)),""))</f>
        <v/>
      </c>
      <c r="V31" s="292" t="str" cm="1">
        <f t="array" ref="V31">IF(IFERROR(INDEX('Cheater Sheet'!U11:U51, SMALL(IF("Yes"='Cheater Sheet'!$BM$11:$BM$51, ROW('Cheater Sheet'!$BM$11:$BM$51)-10,""), ROW()-4)),"")="","",IFERROR(INDEX('Cheater Sheet'!U11:U51, SMALL(IF("Yes"='Cheater Sheet'!$BM$11:$BM$51, ROW('Cheater Sheet'!$BM$11:$BM$51)-10,""), ROW()-4)),""))</f>
        <v/>
      </c>
      <c r="W31" s="287" t="str" cm="1">
        <f t="array" ref="W31">IF(IFERROR(INDEX('Cheater Sheet'!V11:V51, SMALL(IF("Yes"='Cheater Sheet'!$BM$11:$BM$51, ROW('Cheater Sheet'!$BM$11:$BM$51)-10,""), ROW()-4)),"")="","",IFERROR(INDEX('Cheater Sheet'!V11:V51, SMALL(IF("Yes"='Cheater Sheet'!$BM$11:$BM$51, ROW('Cheater Sheet'!$BM$11:$BM$51)-10,""), ROW()-4)),""))</f>
        <v/>
      </c>
      <c r="X31" s="292" t="str" cm="1">
        <f t="array" ref="X31">IF(IFERROR(INDEX('Cheater Sheet'!W11:W51, SMALL(IF("Yes"='Cheater Sheet'!$BM$11:$BM$51, ROW('Cheater Sheet'!$BM$11:$BM$51)-10,""), ROW()-4)),"")="","",IFERROR(INDEX('Cheater Sheet'!W11:W51, SMALL(IF("Yes"='Cheater Sheet'!$BM$11:$BM$51, ROW('Cheater Sheet'!$BM$11:$BM$51)-10,""), ROW()-4)),""))</f>
        <v/>
      </c>
      <c r="Y31" s="287" t="str" cm="1">
        <f t="array" ref="Y31">IF(IFERROR(INDEX('Cheater Sheet'!X11:X51, SMALL(IF("Yes"='Cheater Sheet'!$BM$11:$BM$51, ROW('Cheater Sheet'!$BM$11:$BM$51)-10,""), ROW()-4)),"")="","",IFERROR(INDEX('Cheater Sheet'!X11:X51, SMALL(IF("Yes"='Cheater Sheet'!$BM$11:$BM$51, ROW('Cheater Sheet'!$BM$11:$BM$51)-10,""), ROW()-4)),""))</f>
        <v/>
      </c>
      <c r="Z31" s="292" t="str" cm="1">
        <f t="array" ref="Z31">IF(IFERROR(INDEX('Cheater Sheet'!Y11:Y51, SMALL(IF("Yes"='Cheater Sheet'!$BM$11:$BM$51, ROW('Cheater Sheet'!$BM$11:$BM$51)-10,""), ROW()-4)),"")="","",IFERROR(INDEX('Cheater Sheet'!Y11:Y51, SMALL(IF("Yes"='Cheater Sheet'!$BM$11:$BM$51, ROW('Cheater Sheet'!$BM$11:$BM$51)-10,""), ROW()-4)),""))</f>
        <v/>
      </c>
      <c r="AA31" s="287" t="str" cm="1">
        <f t="array" ref="AA31">IF(IFERROR(INDEX('Cheater Sheet'!Z11:Z51, SMALL(IF("Yes"='Cheater Sheet'!$BM$11:$BM$51, ROW('Cheater Sheet'!$BM$11:$BM$51)-10,""), ROW()-4)),"")="","",IFERROR(INDEX('Cheater Sheet'!Z11:Z51, SMALL(IF("Yes"='Cheater Sheet'!$BM$11:$BM$51, ROW('Cheater Sheet'!$BM$11:$BM$51)-10,""), ROW()-4)),""))</f>
        <v/>
      </c>
      <c r="AB31" s="292" t="str" cm="1">
        <f t="array" ref="AB31">IF(IFERROR(INDEX('Cheater Sheet'!AA11:AA51, SMALL(IF("Yes"='Cheater Sheet'!$BM$11:$BM$51, ROW('Cheater Sheet'!$BM$11:$BM$51)-10,""), ROW()-4)),"")="","",IFERROR(INDEX('Cheater Sheet'!AA11:AA51, SMALL(IF("Yes"='Cheater Sheet'!$BM$11:$BM$51, ROW('Cheater Sheet'!$BM$11:$BM$51)-10,""), ROW()-4)),""))</f>
        <v/>
      </c>
      <c r="AC31" s="287" t="str" cm="1">
        <f t="array" ref="AC31">IF(IFERROR(INDEX('Cheater Sheet'!AB11:AB51, SMALL(IF("Yes"='Cheater Sheet'!$BM$11:$BM$51, ROW('Cheater Sheet'!$BM$11:$BM$51)-10,""), ROW()-4)),"")="","",IFERROR(INDEX('Cheater Sheet'!AB11:AB51, SMALL(IF("Yes"='Cheater Sheet'!$BM$11:$BM$51, ROW('Cheater Sheet'!$BM$11:$BM$51)-10,""), ROW()-4)),""))</f>
        <v/>
      </c>
      <c r="AD31" s="292" t="str" cm="1">
        <f t="array" ref="AD31">IF(IFERROR(INDEX('Cheater Sheet'!AC11:AC51, SMALL(IF("Yes"='Cheater Sheet'!$BM$11:$BM$51, ROW('Cheater Sheet'!$BM$11:$BM$51)-10,""), ROW()-4)),"")="","",IFERROR(INDEX('Cheater Sheet'!AC11:AC51, SMALL(IF("Yes"='Cheater Sheet'!$BM$11:$BM$51, ROW('Cheater Sheet'!$BM$11:$BM$51)-10,""), ROW()-4)),""))</f>
        <v/>
      </c>
      <c r="AE31" s="287" t="str" cm="1">
        <f t="array" ref="AE31">IF(IFERROR(INDEX('Cheater Sheet'!AD11:AD51, SMALL(IF("Yes"='Cheater Sheet'!$BM$11:$BM$51, ROW('Cheater Sheet'!$BM$11:$BM$51)-10,""), ROW()-4)),"")="","",IFERROR(INDEX('Cheater Sheet'!AD11:AD51, SMALL(IF("Yes"='Cheater Sheet'!$BM$11:$BM$51, ROW('Cheater Sheet'!$BM$11:$BM$51)-10,""), ROW()-4)),""))</f>
        <v/>
      </c>
      <c r="AF31" s="292" t="str" cm="1">
        <f t="array" ref="AF31">IF(IFERROR(INDEX('Cheater Sheet'!AE11:AE51, SMALL(IF("Yes"='Cheater Sheet'!$BM$11:$BM$51, ROW('Cheater Sheet'!$BM$11:$BM$51)-10,""), ROW()-4)),"")="","",IFERROR(INDEX('Cheater Sheet'!AE11:AE51, SMALL(IF("Yes"='Cheater Sheet'!$BM$11:$BM$51, ROW('Cheater Sheet'!$BM$11:$BM$51)-10,""), ROW()-4)),""))</f>
        <v/>
      </c>
      <c r="AG31" s="287" t="str" cm="1">
        <f t="array" ref="AG31">IF(IFERROR(INDEX('Cheater Sheet'!AF11:AF51, SMALL(IF("Yes"='Cheater Sheet'!$BM$11:$BM$51, ROW('Cheater Sheet'!$BM$11:$BM$51)-10,""), ROW()-4)),"")="","",IFERROR(INDEX('Cheater Sheet'!AF11:AF51, SMALL(IF("Yes"='Cheater Sheet'!$BM$11:$BM$51, ROW('Cheater Sheet'!$BM$11:$BM$51)-10,""), ROW()-4)),""))</f>
        <v/>
      </c>
      <c r="AH31" s="292" t="str" cm="1">
        <f t="array" ref="AH31">IF(IFERROR(INDEX('Cheater Sheet'!AG11:AG51, SMALL(IF("Yes"='Cheater Sheet'!$BM$11:$BM$51, ROW('Cheater Sheet'!$BM$11:$BM$51)-10,""), ROW()-4)),"")="","",IFERROR(INDEX('Cheater Sheet'!AG11:AG51, SMALL(IF("Yes"='Cheater Sheet'!$BM$11:$BM$51, ROW('Cheater Sheet'!$BM$11:$BM$51)-10,""), ROW()-4)),""))</f>
        <v/>
      </c>
      <c r="AI31" s="287" t="str" cm="1">
        <f t="array" ref="AI31">IF(IFERROR(INDEX('Cheater Sheet'!AH11:AH51, SMALL(IF("Yes"='Cheater Sheet'!$BM$11:$BM$51, ROW('Cheater Sheet'!$BM$11:$BM$51)-10,""), ROW()-4)),"")="","",IFERROR(INDEX('Cheater Sheet'!AH11:AH51, SMALL(IF("Yes"='Cheater Sheet'!$BM$11:$BM$51, ROW('Cheater Sheet'!$BM$11:$BM$51)-10,""), ROW()-4)),""))</f>
        <v/>
      </c>
      <c r="AJ31" s="292" t="str" cm="1">
        <f t="array" ref="AJ31">IF(IFERROR(INDEX('Cheater Sheet'!AI11:AI51, SMALL(IF("Yes"='Cheater Sheet'!$BM$11:$BM$51, ROW('Cheater Sheet'!$BM$11:$BM$51)-10,""), ROW()-4)),"")="","",IFERROR(INDEX('Cheater Sheet'!AI11:AI51, SMALL(IF("Yes"='Cheater Sheet'!$BM$11:$BM$51, ROW('Cheater Sheet'!$BM$11:$BM$51)-10,""), ROW()-4)),""))</f>
        <v/>
      </c>
      <c r="AK31" s="287" t="str" cm="1">
        <f t="array" ref="AK31">IF(IFERROR(INDEX('Cheater Sheet'!AJ11:AJ51, SMALL(IF("Yes"='Cheater Sheet'!$BM$11:$BM$51, ROW('Cheater Sheet'!$BM$11:$BM$51)-10,""), ROW()-4)),"")="","",IFERROR(INDEX('Cheater Sheet'!AJ11:AJ51, SMALL(IF("Yes"='Cheater Sheet'!$BM$11:$BM$51, ROW('Cheater Sheet'!$BM$11:$BM$51)-10,""), ROW()-4)),""))</f>
        <v/>
      </c>
      <c r="AL31" s="292" t="str" cm="1">
        <f t="array" ref="AL31">IF(IFERROR(INDEX('Cheater Sheet'!AK11:AK51, SMALL(IF("Yes"='Cheater Sheet'!$BM$11:$BM$51, ROW('Cheater Sheet'!$BM$11:$BM$51)-10,""), ROW()-4)),"")="","",IFERROR(INDEX('Cheater Sheet'!AK11:AK51, SMALL(IF("Yes"='Cheater Sheet'!$BM$11:$BM$51, ROW('Cheater Sheet'!$BM$11:$BM$51)-10,""), ROW()-4)),""))</f>
        <v/>
      </c>
      <c r="AM31" s="287" t="str" cm="1">
        <f t="array" ref="AM31">IF(IFERROR(INDEX('Cheater Sheet'!AL11:AL51, SMALL(IF("Yes"='Cheater Sheet'!$BM$11:$BM$51, ROW('Cheater Sheet'!$BM$11:$BM$51)-10,""), ROW()-4)),"")="","",IFERROR(INDEX('Cheater Sheet'!AL11:AL51, SMALL(IF("Yes"='Cheater Sheet'!$BM$11:$BM$51, ROW('Cheater Sheet'!$BM$11:$BM$51)-10,""), ROW()-4)),""))</f>
        <v/>
      </c>
      <c r="AN31" s="292" t="str" cm="1">
        <f t="array" ref="AN31">IF(IFERROR(INDEX('Cheater Sheet'!AM11:AM51, SMALL(IF("Yes"='Cheater Sheet'!$BM$11:$BM$51, ROW('Cheater Sheet'!$BM$11:$BM$51)-10,""), ROW()-4)),"")="","",IFERROR(INDEX('Cheater Sheet'!AM11:AM51, SMALL(IF("Yes"='Cheater Sheet'!$BM$11:$BM$51, ROW('Cheater Sheet'!$BM$11:$BM$51)-10,""), ROW()-4)),""))</f>
        <v/>
      </c>
      <c r="AO31" s="287" t="str" cm="1">
        <f t="array" ref="AO31">IF(IFERROR(INDEX('Cheater Sheet'!AN11:AN51, SMALL(IF("Yes"='Cheater Sheet'!$BM$11:$BM$51, ROW('Cheater Sheet'!$BM$11:$BM$51)-10,""), ROW()-4)),"")="","",IFERROR(INDEX('Cheater Sheet'!AN11:AN51, SMALL(IF("Yes"='Cheater Sheet'!$BM$11:$BM$51, ROW('Cheater Sheet'!$BM$11:$BM$51)-10,""), ROW()-4)),""))</f>
        <v/>
      </c>
      <c r="AP31" s="292" t="str" cm="1">
        <f t="array" ref="AP31">IF(IFERROR(INDEX('Cheater Sheet'!AO11:AO51, SMALL(IF("Yes"='Cheater Sheet'!$BM$11:$BM$51, ROW('Cheater Sheet'!$BM$11:$BM$51)-10,""), ROW()-4)),"")="","",IFERROR(INDEX('Cheater Sheet'!AO11:AO51, SMALL(IF("Yes"='Cheater Sheet'!$BM$11:$BM$51, ROW('Cheater Sheet'!$BM$11:$BM$51)-10,""), ROW()-4)),""))</f>
        <v/>
      </c>
      <c r="AQ31" s="287" t="str" cm="1">
        <f t="array" ref="AQ31">IF(IFERROR(INDEX('Cheater Sheet'!AP11:AP51, SMALL(IF("Yes"='Cheater Sheet'!$BM$11:$BM$51, ROW('Cheater Sheet'!$BM$11:$BM$51)-10,""), ROW()-4)),"")="","",IFERROR(INDEX('Cheater Sheet'!AP11:AP51, SMALL(IF("Yes"='Cheater Sheet'!$BM$11:$BM$51, ROW('Cheater Sheet'!$BM$11:$BM$51)-10,""), ROW()-4)),""))</f>
        <v/>
      </c>
      <c r="AR31" s="292" t="str" cm="1">
        <f t="array" ref="AR31">IF(IFERROR(INDEX('Cheater Sheet'!AQ11:AQ51, SMALL(IF("Yes"='Cheater Sheet'!$BM$11:$BM$51, ROW('Cheater Sheet'!$BM$11:$BM$51)-10,""), ROW()-4)),"")="","",IFERROR(INDEX('Cheater Sheet'!AQ11:AQ51, SMALL(IF("Yes"='Cheater Sheet'!$BM$11:$BM$51, ROW('Cheater Sheet'!$BM$11:$BM$51)-10,""), ROW()-4)),""))</f>
        <v/>
      </c>
      <c r="AS31" s="287" t="str" cm="1">
        <f t="array" ref="AS31">IF(IFERROR(INDEX('Cheater Sheet'!AR11:AR51, SMALL(IF("Yes"='Cheater Sheet'!$BM$11:$BM$51, ROW('Cheater Sheet'!$BM$11:$BM$51)-10,""), ROW()-4)),"")="","",IFERROR(INDEX('Cheater Sheet'!AR11:AR51, SMALL(IF("Yes"='Cheater Sheet'!$BM$11:$BM$51, ROW('Cheater Sheet'!$BM$11:$BM$51)-10,""), ROW()-4)),""))</f>
        <v/>
      </c>
      <c r="AT31" s="292" t="str" cm="1">
        <f t="array" ref="AT31">IF(IFERROR(INDEX('Cheater Sheet'!AS11:AS51, SMALL(IF("Yes"='Cheater Sheet'!$BM$11:$BM$51, ROW('Cheater Sheet'!$BM$11:$BM$51)-10,""), ROW()-4)),"")="","",IFERROR(INDEX('Cheater Sheet'!AS11:AS51, SMALL(IF("Yes"='Cheater Sheet'!$BM$11:$BM$51, ROW('Cheater Sheet'!$BM$11:$BM$51)-10,""), ROW()-4)),""))</f>
        <v/>
      </c>
      <c r="AU31" s="287" t="str" cm="1">
        <f t="array" ref="AU31">IF(IFERROR(INDEX('Cheater Sheet'!AT11:AT51, SMALL(IF("Yes"='Cheater Sheet'!$BM$11:$BM$51, ROW('Cheater Sheet'!$BM$11:$BM$51)-10,""), ROW()-4)),"")="","",IFERROR(INDEX('Cheater Sheet'!AT11:AT51, SMALL(IF("Yes"='Cheater Sheet'!$BM$11:$BM$51, ROW('Cheater Sheet'!$BM$11:$BM$51)-10,""), ROW()-4)),""))</f>
        <v/>
      </c>
      <c r="AV31" s="292" t="str" cm="1">
        <f t="array" ref="AV31">IF(IFERROR(INDEX('Cheater Sheet'!AU11:AU51, SMALL(IF("Yes"='Cheater Sheet'!$BM$11:$BM$51, ROW('Cheater Sheet'!$BM$11:$BM$51)-10,""), ROW()-4)),"")="","",IFERROR(INDEX('Cheater Sheet'!AU11:AU51, SMALL(IF("Yes"='Cheater Sheet'!$BM$11:$BM$51, ROW('Cheater Sheet'!$BM$11:$BM$51)-10,""), ROW()-4)),""))</f>
        <v/>
      </c>
      <c r="AW31" s="287" t="str" cm="1">
        <f t="array" ref="AW31">IF(IFERROR(INDEX('Cheater Sheet'!AV11:AV51, SMALL(IF("Yes"='Cheater Sheet'!$BM$11:$BM$51, ROW('Cheater Sheet'!$BM$11:$BM$51)-10,""), ROW()-4)),"")="","",IFERROR(INDEX('Cheater Sheet'!AV11:AV51, SMALL(IF("Yes"='Cheater Sheet'!$BM$11:$BM$51, ROW('Cheater Sheet'!$BM$11:$BM$51)-10,""), ROW()-4)),""))</f>
        <v/>
      </c>
      <c r="AX31" s="292" t="str" cm="1">
        <f t="array" ref="AX31">IF(IFERROR(INDEX('Cheater Sheet'!AW11:AW51, SMALL(IF("Yes"='Cheater Sheet'!$BM$11:$BM$51, ROW('Cheater Sheet'!$BM$11:$BM$51)-10,""), ROW()-4)),"")="","",IFERROR(INDEX('Cheater Sheet'!AW11:AW51, SMALL(IF("Yes"='Cheater Sheet'!$BM$11:$BM$51, ROW('Cheater Sheet'!$BM$11:$BM$51)-10,""), ROW()-4)),""))</f>
        <v/>
      </c>
      <c r="AY31" s="287" t="str" cm="1">
        <f t="array" ref="AY31">IF(IFERROR(INDEX('Cheater Sheet'!AX11:AX51, SMALL(IF("Yes"='Cheater Sheet'!$BM$11:$BM$51, ROW('Cheater Sheet'!$BM$11:$BM$51)-10,""), ROW()-4)),"")="","",IFERROR(INDEX('Cheater Sheet'!AX11:AX51, SMALL(IF("Yes"='Cheater Sheet'!$BM$11:$BM$51, ROW('Cheater Sheet'!$BM$11:$BM$51)-10,""), ROW()-4)),""))</f>
        <v/>
      </c>
      <c r="AZ31" s="292" t="str" cm="1">
        <f t="array" ref="AZ31">IF(IFERROR(INDEX('Cheater Sheet'!AY11:AY51, SMALL(IF("Yes"='Cheater Sheet'!$BM$11:$BM$51, ROW('Cheater Sheet'!$BM$11:$BM$51)-10,""), ROW()-4)),"")="","",IFERROR(INDEX('Cheater Sheet'!AY11:AY51, SMALL(IF("Yes"='Cheater Sheet'!$BM$11:$BM$51, ROW('Cheater Sheet'!$BM$11:$BM$51)-10,""), ROW()-4)),""))</f>
        <v/>
      </c>
      <c r="BA31" s="287" t="str" cm="1">
        <f t="array" ref="BA31">IF(IFERROR(INDEX('Cheater Sheet'!AZ11:AZ51, SMALL(IF("Yes"='Cheater Sheet'!$BM$11:$BM$51, ROW('Cheater Sheet'!$BM$11:$BM$51)-10,""), ROW()-4)),"")="","",IFERROR(INDEX('Cheater Sheet'!AZ11:AZ51, SMALL(IF("Yes"='Cheater Sheet'!$BM$11:$BM$51, ROW('Cheater Sheet'!$BM$11:$BM$51)-10,""), ROW()-4)),""))</f>
        <v/>
      </c>
      <c r="BB31" s="292" t="str" cm="1">
        <f t="array" ref="BB31">IF(IFERROR(INDEX('Cheater Sheet'!BA11:BA51, SMALL(IF("Yes"='Cheater Sheet'!$BM$11:$BM$51, ROW('Cheater Sheet'!$BM$11:$BM$51)-10,""), ROW()-4)),"")="","",IFERROR(INDEX('Cheater Sheet'!BA11:BA51, SMALL(IF("Yes"='Cheater Sheet'!$BM$11:$BM$51, ROW('Cheater Sheet'!$BM$11:$BM$51)-10,""), ROW()-4)),""))</f>
        <v/>
      </c>
      <c r="BC31" s="287" t="str" cm="1">
        <f t="array" ref="BC31">IF(IFERROR(INDEX('Cheater Sheet'!BB11:BB51, SMALL(IF("Yes"='Cheater Sheet'!$BM$11:$BM$51, ROW('Cheater Sheet'!$BM$11:$BM$51)-10,""), ROW()-4)),"")="","",IFERROR(INDEX('Cheater Sheet'!BB11:BB51, SMALL(IF("Yes"='Cheater Sheet'!$BM$11:$BM$51, ROW('Cheater Sheet'!$BM$11:$BM$51)-10,""), ROW()-4)),""))</f>
        <v/>
      </c>
      <c r="BD31" s="292" t="str" cm="1">
        <f t="array" ref="BD31">IF(IFERROR(INDEX('Cheater Sheet'!BC11:BC51, SMALL(IF("Yes"='Cheater Sheet'!$BM$11:$BM$51, ROW('Cheater Sheet'!$BM$11:$BM$51)-10,""), ROW()-4)),"")="","",IFERROR(INDEX('Cheater Sheet'!BC11:BC51, SMALL(IF("Yes"='Cheater Sheet'!$BM$11:$BM$51, ROW('Cheater Sheet'!$BM$11:$BM$51)-10,""), ROW()-4)),""))</f>
        <v/>
      </c>
      <c r="BE31" s="287" t="str" cm="1">
        <f t="array" ref="BE31">IF(IFERROR(INDEX('Cheater Sheet'!BD11:BD51, SMALL(IF("Yes"='Cheater Sheet'!$BM$11:$BM$51, ROW('Cheater Sheet'!$BM$11:$BM$51)-10,""), ROW()-4)),"")="","",IFERROR(INDEX('Cheater Sheet'!BD11:BD51, SMALL(IF("Yes"='Cheater Sheet'!$BM$11:$BM$51, ROW('Cheater Sheet'!$BM$11:$BM$51)-10,""), ROW()-4)),""))</f>
        <v/>
      </c>
      <c r="BF31" s="292" t="str" cm="1">
        <f t="array" ref="BF31">IF(IFERROR(INDEX('Cheater Sheet'!BE11:BE51, SMALL(IF("Yes"='Cheater Sheet'!$BM$11:$BM$51, ROW('Cheater Sheet'!$BM$11:$BM$51)-10,""), ROW()-4)),"")="","",IFERROR(INDEX('Cheater Sheet'!BE11:BE51, SMALL(IF("Yes"='Cheater Sheet'!$BM$11:$BM$51, ROW('Cheater Sheet'!$BM$11:$BM$51)-10,""), ROW()-4)),""))</f>
        <v/>
      </c>
      <c r="BG31" s="287" t="str" cm="1">
        <f t="array" ref="BG31">IF(IFERROR(INDEX('Cheater Sheet'!BF11:BF51, SMALL(IF("Yes"='Cheater Sheet'!$BM$11:$BM$51, ROW('Cheater Sheet'!$BM$11:$BM$51)-10,""), ROW()-4)),"")="","",IFERROR(INDEX('Cheater Sheet'!BF11:BF51, SMALL(IF("Yes"='Cheater Sheet'!$BM$11:$BM$51, ROW('Cheater Sheet'!$BM$11:$BM$51)-10,""), ROW()-4)),""))</f>
        <v/>
      </c>
      <c r="BH31" s="292" t="str" cm="1">
        <f t="array" ref="BH31">IF(IFERROR(INDEX('Cheater Sheet'!BG11:BG51, SMALL(IF("Yes"='Cheater Sheet'!$BM$11:$BM$51, ROW('Cheater Sheet'!$BM$11:$BM$51)-10,""), ROW()-4)),"")="","",IFERROR(INDEX('Cheater Sheet'!BG11:BG51, SMALL(IF("Yes"='Cheater Sheet'!$BM$11:$BM$51, ROW('Cheater Sheet'!$BM$11:$BM$51)-10,""), ROW()-4)),""))</f>
        <v/>
      </c>
      <c r="BI31" s="287" t="str" cm="1">
        <f t="array" ref="BI31">IF(IFERROR(INDEX('Cheater Sheet'!BH11:BH51, SMALL(IF("Yes"='Cheater Sheet'!$BM$11:$BM$51, ROW('Cheater Sheet'!$BM$11:$BM$51)-10,""), ROW()-4)),"")="","",IFERROR(INDEX('Cheater Sheet'!BH11:BH51, SMALL(IF("Yes"='Cheater Sheet'!$BM$11:$BM$51, ROW('Cheater Sheet'!$BM$11:$BM$51)-10,""), ROW()-4)),""))</f>
        <v/>
      </c>
      <c r="BJ31" s="292" t="str" cm="1">
        <f t="array" ref="BJ31">IF(IFERROR(INDEX('Cheater Sheet'!BI11:BI51, SMALL(IF("Yes"='Cheater Sheet'!$BM$11:$BM$51, ROW('Cheater Sheet'!$BM$11:$BM$51)-10,""), ROW()-4)),"")="","",IFERROR(INDEX('Cheater Sheet'!BI11:BI51, SMALL(IF("Yes"='Cheater Sheet'!$BM$11:$BM$51, ROW('Cheater Sheet'!$BM$11:$BM$51)-10,""), ROW()-4)),""))</f>
        <v/>
      </c>
      <c r="BK31" s="689" t="str" cm="1">
        <f t="array" ref="BK31">IF(IFERROR(INDEX('Cheater Sheet'!BJ11:BJ51, SMALL(IF("Yes"='Cheater Sheet'!$BM$11:$BM$51, ROW('Cheater Sheet'!$BM$11:$BM$51)-10,""), ROW()-4)),"")="","",IFERROR(INDEX('Cheater Sheet'!BJ11:BJ51, SMALL(IF("Yes"='Cheater Sheet'!$BM$11:$BM$51, ROW('Cheater Sheet'!$BM$11:$BM$51)-10,""), ROW()-4)),""))</f>
        <v/>
      </c>
      <c r="BL31" s="101"/>
    </row>
    <row r="32" spans="1:64" x14ac:dyDescent="0.2">
      <c r="A32" s="765">
        <f t="shared" si="0"/>
        <v>0</v>
      </c>
      <c r="C32" s="143" t="str" cm="1">
        <f t="array" ref="C32">IFERROR(INDEX('Cheater Sheet'!$B$11:$B$51, SMALL(IF("Yes"='Cheater Sheet'!$BM$11:$BM$51, ROW('Cheater Sheet'!$BM$11:$BM$51)-10,""), ROW()-4)),"")</f>
        <v/>
      </c>
      <c r="D32" s="292" t="str" cm="1">
        <f t="array" ref="D32">IF(IFERROR(INDEX('Cheater Sheet'!C11:C51, SMALL(IF("Yes"='Cheater Sheet'!$BM$11:$BM$51, ROW('Cheater Sheet'!$BM$11:$BM$51)-10,""), ROW()-4)),"")="","",IFERROR(INDEX('Cheater Sheet'!C11:C51, SMALL(IF("Yes"='Cheater Sheet'!$BM$11:$BM$51, ROW('Cheater Sheet'!$BM$11:$BM$51)-10,""), ROW()-4)),""))</f>
        <v/>
      </c>
      <c r="E32" s="287" t="str" cm="1">
        <f t="array" ref="E32">IF(IFERROR(INDEX('Cheater Sheet'!D11:D51, SMALL(IF("Yes"='Cheater Sheet'!$BM$11:$BM$51, ROW('Cheater Sheet'!$BM$11:$BM$51)-10,""), ROW()-4)),"")="","",IFERROR(INDEX('Cheater Sheet'!D11:D51, SMALL(IF("Yes"='Cheater Sheet'!$BM$11:$BM$51, ROW('Cheater Sheet'!$BM$11:$BM$51)-10,""), ROW()-4)),""))</f>
        <v/>
      </c>
      <c r="F32" s="292" t="str" cm="1">
        <f t="array" ref="F32">IF(IFERROR(INDEX('Cheater Sheet'!E11:E51, SMALL(IF("Yes"='Cheater Sheet'!$BM$11:$BM$51, ROW('Cheater Sheet'!$BM$11:$BM$51)-10,""), ROW()-4)),"")="","",IFERROR(INDEX('Cheater Sheet'!E11:E51, SMALL(IF("Yes"='Cheater Sheet'!$BM$11:$BM$51, ROW('Cheater Sheet'!$BM$11:$BM$51)-10,""), ROW()-4)),""))</f>
        <v/>
      </c>
      <c r="G32" s="287" t="str" cm="1">
        <f t="array" ref="G32">IF(IFERROR(INDEX('Cheater Sheet'!F11:F51, SMALL(IF("Yes"='Cheater Sheet'!$BM$11:$BM$51, ROW('Cheater Sheet'!$BM$11:$BM$51)-10,""), ROW()-4)),"")="","",IFERROR(INDEX('Cheater Sheet'!F11:F51, SMALL(IF("Yes"='Cheater Sheet'!$BM$11:$BM$51, ROW('Cheater Sheet'!$BM$11:$BM$51)-10,""), ROW()-4)),""))</f>
        <v/>
      </c>
      <c r="H32" s="292" t="str" cm="1">
        <f t="array" ref="H32">IF(IFERROR(INDEX('Cheater Sheet'!G11:G51, SMALL(IF("Yes"='Cheater Sheet'!$BM$11:$BM$51, ROW('Cheater Sheet'!$BM$11:$BM$51)-10,""), ROW()-4)),"")="","",IFERROR(INDEX('Cheater Sheet'!G11:G51, SMALL(IF("Yes"='Cheater Sheet'!$BM$11:$BM$51, ROW('Cheater Sheet'!$BM$11:$BM$51)-10,""), ROW()-4)),""))</f>
        <v/>
      </c>
      <c r="I32" s="287" t="str" cm="1">
        <f t="array" ref="I32">IF(IFERROR(INDEX('Cheater Sheet'!H11:H51, SMALL(IF("Yes"='Cheater Sheet'!$BM$11:$BM$51, ROW('Cheater Sheet'!$BM$11:$BM$51)-10,""), ROW()-4)),"")="","",IFERROR(INDEX('Cheater Sheet'!H11:H51, SMALL(IF("Yes"='Cheater Sheet'!$BM$11:$BM$51, ROW('Cheater Sheet'!$BM$11:$BM$51)-10,""), ROW()-4)),""))</f>
        <v/>
      </c>
      <c r="J32" s="292" t="str" cm="1">
        <f t="array" ref="J32">IF(IFERROR(INDEX('Cheater Sheet'!I11:I51, SMALL(IF("Yes"='Cheater Sheet'!$BM$11:$BM$51, ROW('Cheater Sheet'!$BM$11:$BM$51)-10,""), ROW()-4)),"")="","",IFERROR(INDEX('Cheater Sheet'!I11:I51, SMALL(IF("Yes"='Cheater Sheet'!$BM$11:$BM$51, ROW('Cheater Sheet'!$BM$11:$BM$51)-10,""), ROW()-4)),""))</f>
        <v/>
      </c>
      <c r="K32" s="287" t="str" cm="1">
        <f t="array" ref="K32">IF(IFERROR(INDEX('Cheater Sheet'!J11:J51, SMALL(IF("Yes"='Cheater Sheet'!$BM$11:$BM$51, ROW('Cheater Sheet'!$BM$11:$BM$51)-10,""), ROW()-4)),"")="","",IFERROR(INDEX('Cheater Sheet'!J11:J51, SMALL(IF("Yes"='Cheater Sheet'!$BM$11:$BM$51, ROW('Cheater Sheet'!$BM$11:$BM$51)-10,""), ROW()-4)),""))</f>
        <v/>
      </c>
      <c r="L32" s="292" t="str" cm="1">
        <f t="array" ref="L32">IF(IFERROR(INDEX('Cheater Sheet'!K11:K51, SMALL(IF("Yes"='Cheater Sheet'!$BM$11:$BM$51, ROW('Cheater Sheet'!$BM$11:$BM$51)-10,""), ROW()-4)),"")="","",IFERROR(INDEX('Cheater Sheet'!K11:K51, SMALL(IF("Yes"='Cheater Sheet'!$BM$11:$BM$51, ROW('Cheater Sheet'!$BM$11:$BM$51)-10,""), ROW()-4)),""))</f>
        <v/>
      </c>
      <c r="M32" s="287" t="str" cm="1">
        <f t="array" ref="M32">IF(IFERROR(INDEX('Cheater Sheet'!L11:L51, SMALL(IF("Yes"='Cheater Sheet'!$BM$11:$BM$51, ROW('Cheater Sheet'!$BM$11:$BM$51)-10,""), ROW()-4)),"")="","",IFERROR(INDEX('Cheater Sheet'!L11:L51, SMALL(IF("Yes"='Cheater Sheet'!$BM$11:$BM$51, ROW('Cheater Sheet'!$BM$11:$BM$51)-10,""), ROW()-4)),""))</f>
        <v/>
      </c>
      <c r="N32" s="292" t="str" cm="1">
        <f t="array" ref="N32">IF(IFERROR(INDEX('Cheater Sheet'!M11:M51, SMALL(IF("Yes"='Cheater Sheet'!$BM$11:$BM$51, ROW('Cheater Sheet'!$BM$11:$BM$51)-10,""), ROW()-4)),"")="","",IFERROR(INDEX('Cheater Sheet'!M11:M51, SMALL(IF("Yes"='Cheater Sheet'!$BM$11:$BM$51, ROW('Cheater Sheet'!$BM$11:$BM$51)-10,""), ROW()-4)),""))</f>
        <v/>
      </c>
      <c r="O32" s="287" t="str" cm="1">
        <f t="array" ref="O32">IF(IFERROR(INDEX('Cheater Sheet'!N11:N51, SMALL(IF("Yes"='Cheater Sheet'!$BM$11:$BM$51, ROW('Cheater Sheet'!$BM$11:$BM$51)-10,""), ROW()-4)),"")="","",IFERROR(INDEX('Cheater Sheet'!N11:N51, SMALL(IF("Yes"='Cheater Sheet'!$BM$11:$BM$51, ROW('Cheater Sheet'!$BM$11:$BM$51)-10,""), ROW()-4)),""))</f>
        <v/>
      </c>
      <c r="P32" s="292" t="str" cm="1">
        <f t="array" ref="P32">IF(IFERROR(INDEX('Cheater Sheet'!O11:O51, SMALL(IF("Yes"='Cheater Sheet'!$BM$11:$BM$51, ROW('Cheater Sheet'!$BM$11:$BM$51)-10,""), ROW()-4)),"")="","",IFERROR(INDEX('Cheater Sheet'!O11:O51, SMALL(IF("Yes"='Cheater Sheet'!$BM$11:$BM$51, ROW('Cheater Sheet'!$BM$11:$BM$51)-10,""), ROW()-4)),""))</f>
        <v/>
      </c>
      <c r="Q32" s="287" t="str" cm="1">
        <f t="array" ref="Q32">IF(IFERROR(INDEX('Cheater Sheet'!P11:P51, SMALL(IF("Yes"='Cheater Sheet'!$BM$11:$BM$51, ROW('Cheater Sheet'!$BM$11:$BM$51)-10,""), ROW()-4)),"")="","",IFERROR(INDEX('Cheater Sheet'!P11:P51, SMALL(IF("Yes"='Cheater Sheet'!$BM$11:$BM$51, ROW('Cheater Sheet'!$BM$11:$BM$51)-10,""), ROW()-4)),""))</f>
        <v/>
      </c>
      <c r="R32" s="292" t="str" cm="1">
        <f t="array" ref="R32">IF(IFERROR(INDEX('Cheater Sheet'!Q11:Q51, SMALL(IF("Yes"='Cheater Sheet'!$BM$11:$BM$51, ROW('Cheater Sheet'!$BM$11:$BM$51)-10,""), ROW()-4)),"")="","",IFERROR(INDEX('Cheater Sheet'!Q11:Q51, SMALL(IF("Yes"='Cheater Sheet'!$BM$11:$BM$51, ROW('Cheater Sheet'!$BM$11:$BM$51)-10,""), ROW()-4)),""))</f>
        <v/>
      </c>
      <c r="S32" s="287" t="str" cm="1">
        <f t="array" ref="S32">IF(IFERROR(INDEX('Cheater Sheet'!R11:R51, SMALL(IF("Yes"='Cheater Sheet'!$BM$11:$BM$51, ROW('Cheater Sheet'!$BM$11:$BM$51)-10,""), ROW()-4)),"")="","",IFERROR(INDEX('Cheater Sheet'!R11:R51, SMALL(IF("Yes"='Cheater Sheet'!$BM$11:$BM$51, ROW('Cheater Sheet'!$BM$11:$BM$51)-10,""), ROW()-4)),""))</f>
        <v/>
      </c>
      <c r="T32" s="292" t="str" cm="1">
        <f t="array" ref="T32">IF(IFERROR(INDEX('Cheater Sheet'!S11:S51, SMALL(IF("Yes"='Cheater Sheet'!$BM$11:$BM$51, ROW('Cheater Sheet'!$BM$11:$BM$51)-10,""), ROW()-4)),"")="","",IFERROR(INDEX('Cheater Sheet'!S11:S51, SMALL(IF("Yes"='Cheater Sheet'!$BM$11:$BM$51, ROW('Cheater Sheet'!$BM$11:$BM$51)-10,""), ROW()-4)),""))</f>
        <v/>
      </c>
      <c r="U32" s="287" t="str" cm="1">
        <f t="array" ref="U32">IF(IFERROR(INDEX('Cheater Sheet'!T11:T51, SMALL(IF("Yes"='Cheater Sheet'!$BM$11:$BM$51, ROW('Cheater Sheet'!$BM$11:$BM$51)-10,""), ROW()-4)),"")="","",IFERROR(INDEX('Cheater Sheet'!T11:T51, SMALL(IF("Yes"='Cheater Sheet'!$BM$11:$BM$51, ROW('Cheater Sheet'!$BM$11:$BM$51)-10,""), ROW()-4)),""))</f>
        <v/>
      </c>
      <c r="V32" s="292" t="str" cm="1">
        <f t="array" ref="V32">IF(IFERROR(INDEX('Cheater Sheet'!U11:U51, SMALL(IF("Yes"='Cheater Sheet'!$BM$11:$BM$51, ROW('Cheater Sheet'!$BM$11:$BM$51)-10,""), ROW()-4)),"")="","",IFERROR(INDEX('Cheater Sheet'!U11:U51, SMALL(IF("Yes"='Cheater Sheet'!$BM$11:$BM$51, ROW('Cheater Sheet'!$BM$11:$BM$51)-10,""), ROW()-4)),""))</f>
        <v/>
      </c>
      <c r="W32" s="287" t="str" cm="1">
        <f t="array" ref="W32">IF(IFERROR(INDEX('Cheater Sheet'!V11:V51, SMALL(IF("Yes"='Cheater Sheet'!$BM$11:$BM$51, ROW('Cheater Sheet'!$BM$11:$BM$51)-10,""), ROW()-4)),"")="","",IFERROR(INDEX('Cheater Sheet'!V11:V51, SMALL(IF("Yes"='Cheater Sheet'!$BM$11:$BM$51, ROW('Cheater Sheet'!$BM$11:$BM$51)-10,""), ROW()-4)),""))</f>
        <v/>
      </c>
      <c r="X32" s="292" t="str" cm="1">
        <f t="array" ref="X32">IF(IFERROR(INDEX('Cheater Sheet'!W11:W51, SMALL(IF("Yes"='Cheater Sheet'!$BM$11:$BM$51, ROW('Cheater Sheet'!$BM$11:$BM$51)-10,""), ROW()-4)),"")="","",IFERROR(INDEX('Cheater Sheet'!W11:W51, SMALL(IF("Yes"='Cheater Sheet'!$BM$11:$BM$51, ROW('Cheater Sheet'!$BM$11:$BM$51)-10,""), ROW()-4)),""))</f>
        <v/>
      </c>
      <c r="Y32" s="287" t="str" cm="1">
        <f t="array" ref="Y32">IF(IFERROR(INDEX('Cheater Sheet'!X11:X51, SMALL(IF("Yes"='Cheater Sheet'!$BM$11:$BM$51, ROW('Cheater Sheet'!$BM$11:$BM$51)-10,""), ROW()-4)),"")="","",IFERROR(INDEX('Cheater Sheet'!X11:X51, SMALL(IF("Yes"='Cheater Sheet'!$BM$11:$BM$51, ROW('Cheater Sheet'!$BM$11:$BM$51)-10,""), ROW()-4)),""))</f>
        <v/>
      </c>
      <c r="Z32" s="292" t="str" cm="1">
        <f t="array" ref="Z32">IF(IFERROR(INDEX('Cheater Sheet'!Y11:Y51, SMALL(IF("Yes"='Cheater Sheet'!$BM$11:$BM$51, ROW('Cheater Sheet'!$BM$11:$BM$51)-10,""), ROW()-4)),"")="","",IFERROR(INDEX('Cheater Sheet'!Y11:Y51, SMALL(IF("Yes"='Cheater Sheet'!$BM$11:$BM$51, ROW('Cheater Sheet'!$BM$11:$BM$51)-10,""), ROW()-4)),""))</f>
        <v/>
      </c>
      <c r="AA32" s="287" t="str" cm="1">
        <f t="array" ref="AA32">IF(IFERROR(INDEX('Cheater Sheet'!Z11:Z51, SMALL(IF("Yes"='Cheater Sheet'!$BM$11:$BM$51, ROW('Cheater Sheet'!$BM$11:$BM$51)-10,""), ROW()-4)),"")="","",IFERROR(INDEX('Cheater Sheet'!Z11:Z51, SMALL(IF("Yes"='Cheater Sheet'!$BM$11:$BM$51, ROW('Cheater Sheet'!$BM$11:$BM$51)-10,""), ROW()-4)),""))</f>
        <v/>
      </c>
      <c r="AB32" s="292" t="str" cm="1">
        <f t="array" ref="AB32">IF(IFERROR(INDEX('Cheater Sheet'!AA11:AA51, SMALL(IF("Yes"='Cheater Sheet'!$BM$11:$BM$51, ROW('Cheater Sheet'!$BM$11:$BM$51)-10,""), ROW()-4)),"")="","",IFERROR(INDEX('Cheater Sheet'!AA11:AA51, SMALL(IF("Yes"='Cheater Sheet'!$BM$11:$BM$51, ROW('Cheater Sheet'!$BM$11:$BM$51)-10,""), ROW()-4)),""))</f>
        <v/>
      </c>
      <c r="AC32" s="287" t="str" cm="1">
        <f t="array" ref="AC32">IF(IFERROR(INDEX('Cheater Sheet'!AB11:AB51, SMALL(IF("Yes"='Cheater Sheet'!$BM$11:$BM$51, ROW('Cheater Sheet'!$BM$11:$BM$51)-10,""), ROW()-4)),"")="","",IFERROR(INDEX('Cheater Sheet'!AB11:AB51, SMALL(IF("Yes"='Cheater Sheet'!$BM$11:$BM$51, ROW('Cheater Sheet'!$BM$11:$BM$51)-10,""), ROW()-4)),""))</f>
        <v/>
      </c>
      <c r="AD32" s="292" t="str" cm="1">
        <f t="array" ref="AD32">IF(IFERROR(INDEX('Cheater Sheet'!AC11:AC51, SMALL(IF("Yes"='Cheater Sheet'!$BM$11:$BM$51, ROW('Cheater Sheet'!$BM$11:$BM$51)-10,""), ROW()-4)),"")="","",IFERROR(INDEX('Cheater Sheet'!AC11:AC51, SMALL(IF("Yes"='Cheater Sheet'!$BM$11:$BM$51, ROW('Cheater Sheet'!$BM$11:$BM$51)-10,""), ROW()-4)),""))</f>
        <v/>
      </c>
      <c r="AE32" s="287" t="str" cm="1">
        <f t="array" ref="AE32">IF(IFERROR(INDEX('Cheater Sheet'!AD11:AD51, SMALL(IF("Yes"='Cheater Sheet'!$BM$11:$BM$51, ROW('Cheater Sheet'!$BM$11:$BM$51)-10,""), ROW()-4)),"")="","",IFERROR(INDEX('Cheater Sheet'!AD11:AD51, SMALL(IF("Yes"='Cheater Sheet'!$BM$11:$BM$51, ROW('Cheater Sheet'!$BM$11:$BM$51)-10,""), ROW()-4)),""))</f>
        <v/>
      </c>
      <c r="AF32" s="292" t="str" cm="1">
        <f t="array" ref="AF32">IF(IFERROR(INDEX('Cheater Sheet'!AE11:AE51, SMALL(IF("Yes"='Cheater Sheet'!$BM$11:$BM$51, ROW('Cheater Sheet'!$BM$11:$BM$51)-10,""), ROW()-4)),"")="","",IFERROR(INDEX('Cheater Sheet'!AE11:AE51, SMALL(IF("Yes"='Cheater Sheet'!$BM$11:$BM$51, ROW('Cheater Sheet'!$BM$11:$BM$51)-10,""), ROW()-4)),""))</f>
        <v/>
      </c>
      <c r="AG32" s="287" t="str" cm="1">
        <f t="array" ref="AG32">IF(IFERROR(INDEX('Cheater Sheet'!AF11:AF51, SMALL(IF("Yes"='Cheater Sheet'!$BM$11:$BM$51, ROW('Cheater Sheet'!$BM$11:$BM$51)-10,""), ROW()-4)),"")="","",IFERROR(INDEX('Cheater Sheet'!AF11:AF51, SMALL(IF("Yes"='Cheater Sheet'!$BM$11:$BM$51, ROW('Cheater Sheet'!$BM$11:$BM$51)-10,""), ROW()-4)),""))</f>
        <v/>
      </c>
      <c r="AH32" s="292" t="str" cm="1">
        <f t="array" ref="AH32">IF(IFERROR(INDEX('Cheater Sheet'!AG11:AG51, SMALL(IF("Yes"='Cheater Sheet'!$BM$11:$BM$51, ROW('Cheater Sheet'!$BM$11:$BM$51)-10,""), ROW()-4)),"")="","",IFERROR(INDEX('Cheater Sheet'!AG11:AG51, SMALL(IF("Yes"='Cheater Sheet'!$BM$11:$BM$51, ROW('Cheater Sheet'!$BM$11:$BM$51)-10,""), ROW()-4)),""))</f>
        <v/>
      </c>
      <c r="AI32" s="287" t="str" cm="1">
        <f t="array" ref="AI32">IF(IFERROR(INDEX('Cheater Sheet'!AH11:AH51, SMALL(IF("Yes"='Cheater Sheet'!$BM$11:$BM$51, ROW('Cheater Sheet'!$BM$11:$BM$51)-10,""), ROW()-4)),"")="","",IFERROR(INDEX('Cheater Sheet'!AH11:AH51, SMALL(IF("Yes"='Cheater Sheet'!$BM$11:$BM$51, ROW('Cheater Sheet'!$BM$11:$BM$51)-10,""), ROW()-4)),""))</f>
        <v/>
      </c>
      <c r="AJ32" s="292" t="str" cm="1">
        <f t="array" ref="AJ32">IF(IFERROR(INDEX('Cheater Sheet'!AI11:AI51, SMALL(IF("Yes"='Cheater Sheet'!$BM$11:$BM$51, ROW('Cheater Sheet'!$BM$11:$BM$51)-10,""), ROW()-4)),"")="","",IFERROR(INDEX('Cheater Sheet'!AI11:AI51, SMALL(IF("Yes"='Cheater Sheet'!$BM$11:$BM$51, ROW('Cheater Sheet'!$BM$11:$BM$51)-10,""), ROW()-4)),""))</f>
        <v/>
      </c>
      <c r="AK32" s="287" t="str" cm="1">
        <f t="array" ref="AK32">IF(IFERROR(INDEX('Cheater Sheet'!AJ11:AJ51, SMALL(IF("Yes"='Cheater Sheet'!$BM$11:$BM$51, ROW('Cheater Sheet'!$BM$11:$BM$51)-10,""), ROW()-4)),"")="","",IFERROR(INDEX('Cheater Sheet'!AJ11:AJ51, SMALL(IF("Yes"='Cheater Sheet'!$BM$11:$BM$51, ROW('Cheater Sheet'!$BM$11:$BM$51)-10,""), ROW()-4)),""))</f>
        <v/>
      </c>
      <c r="AL32" s="292" t="str" cm="1">
        <f t="array" ref="AL32">IF(IFERROR(INDEX('Cheater Sheet'!AK11:AK51, SMALL(IF("Yes"='Cheater Sheet'!$BM$11:$BM$51, ROW('Cheater Sheet'!$BM$11:$BM$51)-10,""), ROW()-4)),"")="","",IFERROR(INDEX('Cheater Sheet'!AK11:AK51, SMALL(IF("Yes"='Cheater Sheet'!$BM$11:$BM$51, ROW('Cheater Sheet'!$BM$11:$BM$51)-10,""), ROW()-4)),""))</f>
        <v/>
      </c>
      <c r="AM32" s="287" t="str" cm="1">
        <f t="array" ref="AM32">IF(IFERROR(INDEX('Cheater Sheet'!AL11:AL51, SMALL(IF("Yes"='Cheater Sheet'!$BM$11:$BM$51, ROW('Cheater Sheet'!$BM$11:$BM$51)-10,""), ROW()-4)),"")="","",IFERROR(INDEX('Cheater Sheet'!AL11:AL51, SMALL(IF("Yes"='Cheater Sheet'!$BM$11:$BM$51, ROW('Cheater Sheet'!$BM$11:$BM$51)-10,""), ROW()-4)),""))</f>
        <v/>
      </c>
      <c r="AN32" s="292" t="str" cm="1">
        <f t="array" ref="AN32">IF(IFERROR(INDEX('Cheater Sheet'!AM11:AM51, SMALL(IF("Yes"='Cheater Sheet'!$BM$11:$BM$51, ROW('Cheater Sheet'!$BM$11:$BM$51)-10,""), ROW()-4)),"")="","",IFERROR(INDEX('Cheater Sheet'!AM11:AM51, SMALL(IF("Yes"='Cheater Sheet'!$BM$11:$BM$51, ROW('Cheater Sheet'!$BM$11:$BM$51)-10,""), ROW()-4)),""))</f>
        <v/>
      </c>
      <c r="AO32" s="287" t="str" cm="1">
        <f t="array" ref="AO32">IF(IFERROR(INDEX('Cheater Sheet'!AN11:AN51, SMALL(IF("Yes"='Cheater Sheet'!$BM$11:$BM$51, ROW('Cheater Sheet'!$BM$11:$BM$51)-10,""), ROW()-4)),"")="","",IFERROR(INDEX('Cheater Sheet'!AN11:AN51, SMALL(IF("Yes"='Cheater Sheet'!$BM$11:$BM$51, ROW('Cheater Sheet'!$BM$11:$BM$51)-10,""), ROW()-4)),""))</f>
        <v/>
      </c>
      <c r="AP32" s="292" t="str" cm="1">
        <f t="array" ref="AP32">IF(IFERROR(INDEX('Cheater Sheet'!AO11:AO51, SMALL(IF("Yes"='Cheater Sheet'!$BM$11:$BM$51, ROW('Cheater Sheet'!$BM$11:$BM$51)-10,""), ROW()-4)),"")="","",IFERROR(INDEX('Cheater Sheet'!AO11:AO51, SMALL(IF("Yes"='Cheater Sheet'!$BM$11:$BM$51, ROW('Cheater Sheet'!$BM$11:$BM$51)-10,""), ROW()-4)),""))</f>
        <v/>
      </c>
      <c r="AQ32" s="287" t="str" cm="1">
        <f t="array" ref="AQ32">IF(IFERROR(INDEX('Cheater Sheet'!AP11:AP51, SMALL(IF("Yes"='Cheater Sheet'!$BM$11:$BM$51, ROW('Cheater Sheet'!$BM$11:$BM$51)-10,""), ROW()-4)),"")="","",IFERROR(INDEX('Cheater Sheet'!AP11:AP51, SMALL(IF("Yes"='Cheater Sheet'!$BM$11:$BM$51, ROW('Cheater Sheet'!$BM$11:$BM$51)-10,""), ROW()-4)),""))</f>
        <v/>
      </c>
      <c r="AR32" s="292" t="str" cm="1">
        <f t="array" ref="AR32">IF(IFERROR(INDEX('Cheater Sheet'!AQ11:AQ51, SMALL(IF("Yes"='Cheater Sheet'!$BM$11:$BM$51, ROW('Cheater Sheet'!$BM$11:$BM$51)-10,""), ROW()-4)),"")="","",IFERROR(INDEX('Cheater Sheet'!AQ11:AQ51, SMALL(IF("Yes"='Cheater Sheet'!$BM$11:$BM$51, ROW('Cheater Sheet'!$BM$11:$BM$51)-10,""), ROW()-4)),""))</f>
        <v/>
      </c>
      <c r="AS32" s="287" t="str" cm="1">
        <f t="array" ref="AS32">IF(IFERROR(INDEX('Cheater Sheet'!AR11:AR51, SMALL(IF("Yes"='Cheater Sheet'!$BM$11:$BM$51, ROW('Cheater Sheet'!$BM$11:$BM$51)-10,""), ROW()-4)),"")="","",IFERROR(INDEX('Cheater Sheet'!AR11:AR51, SMALL(IF("Yes"='Cheater Sheet'!$BM$11:$BM$51, ROW('Cheater Sheet'!$BM$11:$BM$51)-10,""), ROW()-4)),""))</f>
        <v/>
      </c>
      <c r="AT32" s="292" t="str" cm="1">
        <f t="array" ref="AT32">IF(IFERROR(INDEX('Cheater Sheet'!AS11:AS51, SMALL(IF("Yes"='Cheater Sheet'!$BM$11:$BM$51, ROW('Cheater Sheet'!$BM$11:$BM$51)-10,""), ROW()-4)),"")="","",IFERROR(INDEX('Cheater Sheet'!AS11:AS51, SMALL(IF("Yes"='Cheater Sheet'!$BM$11:$BM$51, ROW('Cheater Sheet'!$BM$11:$BM$51)-10,""), ROW()-4)),""))</f>
        <v/>
      </c>
      <c r="AU32" s="287" t="str" cm="1">
        <f t="array" ref="AU32">IF(IFERROR(INDEX('Cheater Sheet'!AT11:AT51, SMALL(IF("Yes"='Cheater Sheet'!$BM$11:$BM$51, ROW('Cheater Sheet'!$BM$11:$BM$51)-10,""), ROW()-4)),"")="","",IFERROR(INDEX('Cheater Sheet'!AT11:AT51, SMALL(IF("Yes"='Cheater Sheet'!$BM$11:$BM$51, ROW('Cheater Sheet'!$BM$11:$BM$51)-10,""), ROW()-4)),""))</f>
        <v/>
      </c>
      <c r="AV32" s="292" t="str" cm="1">
        <f t="array" ref="AV32">IF(IFERROR(INDEX('Cheater Sheet'!AU11:AU51, SMALL(IF("Yes"='Cheater Sheet'!$BM$11:$BM$51, ROW('Cheater Sheet'!$BM$11:$BM$51)-10,""), ROW()-4)),"")="","",IFERROR(INDEX('Cheater Sheet'!AU11:AU51, SMALL(IF("Yes"='Cheater Sheet'!$BM$11:$BM$51, ROW('Cheater Sheet'!$BM$11:$BM$51)-10,""), ROW()-4)),""))</f>
        <v/>
      </c>
      <c r="AW32" s="287" t="str" cm="1">
        <f t="array" ref="AW32">IF(IFERROR(INDEX('Cheater Sheet'!AV11:AV51, SMALL(IF("Yes"='Cheater Sheet'!$BM$11:$BM$51, ROW('Cheater Sheet'!$BM$11:$BM$51)-10,""), ROW()-4)),"")="","",IFERROR(INDEX('Cheater Sheet'!AV11:AV51, SMALL(IF("Yes"='Cheater Sheet'!$BM$11:$BM$51, ROW('Cheater Sheet'!$BM$11:$BM$51)-10,""), ROW()-4)),""))</f>
        <v/>
      </c>
      <c r="AX32" s="292" t="str" cm="1">
        <f t="array" ref="AX32">IF(IFERROR(INDEX('Cheater Sheet'!AW11:AW51, SMALL(IF("Yes"='Cheater Sheet'!$BM$11:$BM$51, ROW('Cheater Sheet'!$BM$11:$BM$51)-10,""), ROW()-4)),"")="","",IFERROR(INDEX('Cheater Sheet'!AW11:AW51, SMALL(IF("Yes"='Cheater Sheet'!$BM$11:$BM$51, ROW('Cheater Sheet'!$BM$11:$BM$51)-10,""), ROW()-4)),""))</f>
        <v/>
      </c>
      <c r="AY32" s="287" t="str" cm="1">
        <f t="array" ref="AY32">IF(IFERROR(INDEX('Cheater Sheet'!AX11:AX51, SMALL(IF("Yes"='Cheater Sheet'!$BM$11:$BM$51, ROW('Cheater Sheet'!$BM$11:$BM$51)-10,""), ROW()-4)),"")="","",IFERROR(INDEX('Cheater Sheet'!AX11:AX51, SMALL(IF("Yes"='Cheater Sheet'!$BM$11:$BM$51, ROW('Cheater Sheet'!$BM$11:$BM$51)-10,""), ROW()-4)),""))</f>
        <v/>
      </c>
      <c r="AZ32" s="292" t="str" cm="1">
        <f t="array" ref="AZ32">IF(IFERROR(INDEX('Cheater Sheet'!AY11:AY51, SMALL(IF("Yes"='Cheater Sheet'!$BM$11:$BM$51, ROW('Cheater Sheet'!$BM$11:$BM$51)-10,""), ROW()-4)),"")="","",IFERROR(INDEX('Cheater Sheet'!AY11:AY51, SMALL(IF("Yes"='Cheater Sheet'!$BM$11:$BM$51, ROW('Cheater Sheet'!$BM$11:$BM$51)-10,""), ROW()-4)),""))</f>
        <v/>
      </c>
      <c r="BA32" s="287" t="str" cm="1">
        <f t="array" ref="BA32">IF(IFERROR(INDEX('Cheater Sheet'!AZ11:AZ51, SMALL(IF("Yes"='Cheater Sheet'!$BM$11:$BM$51, ROW('Cheater Sheet'!$BM$11:$BM$51)-10,""), ROW()-4)),"")="","",IFERROR(INDEX('Cheater Sheet'!AZ11:AZ51, SMALL(IF("Yes"='Cheater Sheet'!$BM$11:$BM$51, ROW('Cheater Sheet'!$BM$11:$BM$51)-10,""), ROW()-4)),""))</f>
        <v/>
      </c>
      <c r="BB32" s="292" t="str" cm="1">
        <f t="array" ref="BB32">IF(IFERROR(INDEX('Cheater Sheet'!BA11:BA51, SMALL(IF("Yes"='Cheater Sheet'!$BM$11:$BM$51, ROW('Cheater Sheet'!$BM$11:$BM$51)-10,""), ROW()-4)),"")="","",IFERROR(INDEX('Cheater Sheet'!BA11:BA51, SMALL(IF("Yes"='Cheater Sheet'!$BM$11:$BM$51, ROW('Cheater Sheet'!$BM$11:$BM$51)-10,""), ROW()-4)),""))</f>
        <v/>
      </c>
      <c r="BC32" s="287" t="str" cm="1">
        <f t="array" ref="BC32">IF(IFERROR(INDEX('Cheater Sheet'!BB11:BB51, SMALL(IF("Yes"='Cheater Sheet'!$BM$11:$BM$51, ROW('Cheater Sheet'!$BM$11:$BM$51)-10,""), ROW()-4)),"")="","",IFERROR(INDEX('Cheater Sheet'!BB11:BB51, SMALL(IF("Yes"='Cheater Sheet'!$BM$11:$BM$51, ROW('Cheater Sheet'!$BM$11:$BM$51)-10,""), ROW()-4)),""))</f>
        <v/>
      </c>
      <c r="BD32" s="292" t="str" cm="1">
        <f t="array" ref="BD32">IF(IFERROR(INDEX('Cheater Sheet'!BC11:BC51, SMALL(IF("Yes"='Cheater Sheet'!$BM$11:$BM$51, ROW('Cheater Sheet'!$BM$11:$BM$51)-10,""), ROW()-4)),"")="","",IFERROR(INDEX('Cheater Sheet'!BC11:BC51, SMALL(IF("Yes"='Cheater Sheet'!$BM$11:$BM$51, ROW('Cheater Sheet'!$BM$11:$BM$51)-10,""), ROW()-4)),""))</f>
        <v/>
      </c>
      <c r="BE32" s="287" t="str" cm="1">
        <f t="array" ref="BE32">IF(IFERROR(INDEX('Cheater Sheet'!BD11:BD51, SMALL(IF("Yes"='Cheater Sheet'!$BM$11:$BM$51, ROW('Cheater Sheet'!$BM$11:$BM$51)-10,""), ROW()-4)),"")="","",IFERROR(INDEX('Cheater Sheet'!BD11:BD51, SMALL(IF("Yes"='Cheater Sheet'!$BM$11:$BM$51, ROW('Cheater Sheet'!$BM$11:$BM$51)-10,""), ROW()-4)),""))</f>
        <v/>
      </c>
      <c r="BF32" s="292" t="str" cm="1">
        <f t="array" ref="BF32">IF(IFERROR(INDEX('Cheater Sheet'!BE11:BE51, SMALL(IF("Yes"='Cheater Sheet'!$BM$11:$BM$51, ROW('Cheater Sheet'!$BM$11:$BM$51)-10,""), ROW()-4)),"")="","",IFERROR(INDEX('Cheater Sheet'!BE11:BE51, SMALL(IF("Yes"='Cheater Sheet'!$BM$11:$BM$51, ROW('Cheater Sheet'!$BM$11:$BM$51)-10,""), ROW()-4)),""))</f>
        <v/>
      </c>
      <c r="BG32" s="287" t="str" cm="1">
        <f t="array" ref="BG32">IF(IFERROR(INDEX('Cheater Sheet'!BF11:BF51, SMALL(IF("Yes"='Cheater Sheet'!$BM$11:$BM$51, ROW('Cheater Sheet'!$BM$11:$BM$51)-10,""), ROW()-4)),"")="","",IFERROR(INDEX('Cheater Sheet'!BF11:BF51, SMALL(IF("Yes"='Cheater Sheet'!$BM$11:$BM$51, ROW('Cheater Sheet'!$BM$11:$BM$51)-10,""), ROW()-4)),""))</f>
        <v/>
      </c>
      <c r="BH32" s="292" t="str" cm="1">
        <f t="array" ref="BH32">IF(IFERROR(INDEX('Cheater Sheet'!BG11:BG51, SMALL(IF("Yes"='Cheater Sheet'!$BM$11:$BM$51, ROW('Cheater Sheet'!$BM$11:$BM$51)-10,""), ROW()-4)),"")="","",IFERROR(INDEX('Cheater Sheet'!BG11:BG51, SMALL(IF("Yes"='Cheater Sheet'!$BM$11:$BM$51, ROW('Cheater Sheet'!$BM$11:$BM$51)-10,""), ROW()-4)),""))</f>
        <v/>
      </c>
      <c r="BI32" s="287" t="str" cm="1">
        <f t="array" ref="BI32">IF(IFERROR(INDEX('Cheater Sheet'!BH11:BH51, SMALL(IF("Yes"='Cheater Sheet'!$BM$11:$BM$51, ROW('Cheater Sheet'!$BM$11:$BM$51)-10,""), ROW()-4)),"")="","",IFERROR(INDEX('Cheater Sheet'!BH11:BH51, SMALL(IF("Yes"='Cheater Sheet'!$BM$11:$BM$51, ROW('Cheater Sheet'!$BM$11:$BM$51)-10,""), ROW()-4)),""))</f>
        <v/>
      </c>
      <c r="BJ32" s="292" t="str" cm="1">
        <f t="array" ref="BJ32">IF(IFERROR(INDEX('Cheater Sheet'!BI11:BI51, SMALL(IF("Yes"='Cheater Sheet'!$BM$11:$BM$51, ROW('Cheater Sheet'!$BM$11:$BM$51)-10,""), ROW()-4)),"")="","",IFERROR(INDEX('Cheater Sheet'!BI11:BI51, SMALL(IF("Yes"='Cheater Sheet'!$BM$11:$BM$51, ROW('Cheater Sheet'!$BM$11:$BM$51)-10,""), ROW()-4)),""))</f>
        <v/>
      </c>
      <c r="BK32" s="689" t="str" cm="1">
        <f t="array" ref="BK32">IF(IFERROR(INDEX('Cheater Sheet'!BJ11:BJ51, SMALL(IF("Yes"='Cheater Sheet'!$BM$11:$BM$51, ROW('Cheater Sheet'!$BM$11:$BM$51)-10,""), ROW()-4)),"")="","",IFERROR(INDEX('Cheater Sheet'!BJ11:BJ51, SMALL(IF("Yes"='Cheater Sheet'!$BM$11:$BM$51, ROW('Cheater Sheet'!$BM$11:$BM$51)-10,""), ROW()-4)),""))</f>
        <v/>
      </c>
      <c r="BL32" s="101"/>
    </row>
    <row r="33" spans="1:64" x14ac:dyDescent="0.2">
      <c r="A33" s="765">
        <f t="shared" si="0"/>
        <v>0</v>
      </c>
      <c r="C33" s="143" t="str" cm="1">
        <f t="array" ref="C33">IFERROR(INDEX('Cheater Sheet'!$B$11:$B$51, SMALL(IF("Yes"='Cheater Sheet'!$BM$11:$BM$51, ROW('Cheater Sheet'!$BM$11:$BM$51)-10,""), ROW()-4)),"")</f>
        <v/>
      </c>
      <c r="D33" s="292" t="str" cm="1">
        <f t="array" ref="D33">IF(IFERROR(INDEX('Cheater Sheet'!C11:C51, SMALL(IF("Yes"='Cheater Sheet'!$BM$11:$BM$51, ROW('Cheater Sheet'!$BM$11:$BM$51)-10,""), ROW()-4)),"")="","",IFERROR(INDEX('Cheater Sheet'!C11:C51, SMALL(IF("Yes"='Cheater Sheet'!$BM$11:$BM$51, ROW('Cheater Sheet'!$BM$11:$BM$51)-10,""), ROW()-4)),""))</f>
        <v/>
      </c>
      <c r="E33" s="287" t="str" cm="1">
        <f t="array" ref="E33">IF(IFERROR(INDEX('Cheater Sheet'!D11:D51, SMALL(IF("Yes"='Cheater Sheet'!$BM$11:$BM$51, ROW('Cheater Sheet'!$BM$11:$BM$51)-10,""), ROW()-4)),"")="","",IFERROR(INDEX('Cheater Sheet'!D11:D51, SMALL(IF("Yes"='Cheater Sheet'!$BM$11:$BM$51, ROW('Cheater Sheet'!$BM$11:$BM$51)-10,""), ROW()-4)),""))</f>
        <v/>
      </c>
      <c r="F33" s="292" t="str" cm="1">
        <f t="array" ref="F33">IF(IFERROR(INDEX('Cheater Sheet'!E11:E51, SMALL(IF("Yes"='Cheater Sheet'!$BM$11:$BM$51, ROW('Cheater Sheet'!$BM$11:$BM$51)-10,""), ROW()-4)),"")="","",IFERROR(INDEX('Cheater Sheet'!E11:E51, SMALL(IF("Yes"='Cheater Sheet'!$BM$11:$BM$51, ROW('Cheater Sheet'!$BM$11:$BM$51)-10,""), ROW()-4)),""))</f>
        <v/>
      </c>
      <c r="G33" s="287" t="str" cm="1">
        <f t="array" ref="G33">IF(IFERROR(INDEX('Cheater Sheet'!F11:F51, SMALL(IF("Yes"='Cheater Sheet'!$BM$11:$BM$51, ROW('Cheater Sheet'!$BM$11:$BM$51)-10,""), ROW()-4)),"")="","",IFERROR(INDEX('Cheater Sheet'!F11:F51, SMALL(IF("Yes"='Cheater Sheet'!$BM$11:$BM$51, ROW('Cheater Sheet'!$BM$11:$BM$51)-10,""), ROW()-4)),""))</f>
        <v/>
      </c>
      <c r="H33" s="292" t="str" cm="1">
        <f t="array" ref="H33">IF(IFERROR(INDEX('Cheater Sheet'!G11:G51, SMALL(IF("Yes"='Cheater Sheet'!$BM$11:$BM$51, ROW('Cheater Sheet'!$BM$11:$BM$51)-10,""), ROW()-4)),"")="","",IFERROR(INDEX('Cheater Sheet'!G11:G51, SMALL(IF("Yes"='Cheater Sheet'!$BM$11:$BM$51, ROW('Cheater Sheet'!$BM$11:$BM$51)-10,""), ROW()-4)),""))</f>
        <v/>
      </c>
      <c r="I33" s="287" t="str" cm="1">
        <f t="array" ref="I33">IF(IFERROR(INDEX('Cheater Sheet'!H11:H51, SMALL(IF("Yes"='Cheater Sheet'!$BM$11:$BM$51, ROW('Cheater Sheet'!$BM$11:$BM$51)-10,""), ROW()-4)),"")="","",IFERROR(INDEX('Cheater Sheet'!H11:H51, SMALL(IF("Yes"='Cheater Sheet'!$BM$11:$BM$51, ROW('Cheater Sheet'!$BM$11:$BM$51)-10,""), ROW()-4)),""))</f>
        <v/>
      </c>
      <c r="J33" s="292" t="str" cm="1">
        <f t="array" ref="J33">IF(IFERROR(INDEX('Cheater Sheet'!I11:I51, SMALL(IF("Yes"='Cheater Sheet'!$BM$11:$BM$51, ROW('Cheater Sheet'!$BM$11:$BM$51)-10,""), ROW()-4)),"")="","",IFERROR(INDEX('Cheater Sheet'!I11:I51, SMALL(IF("Yes"='Cheater Sheet'!$BM$11:$BM$51, ROW('Cheater Sheet'!$BM$11:$BM$51)-10,""), ROW()-4)),""))</f>
        <v/>
      </c>
      <c r="K33" s="287" t="str" cm="1">
        <f t="array" ref="K33">IF(IFERROR(INDEX('Cheater Sheet'!J11:J51, SMALL(IF("Yes"='Cheater Sheet'!$BM$11:$BM$51, ROW('Cheater Sheet'!$BM$11:$BM$51)-10,""), ROW()-4)),"")="","",IFERROR(INDEX('Cheater Sheet'!J11:J51, SMALL(IF("Yes"='Cheater Sheet'!$BM$11:$BM$51, ROW('Cheater Sheet'!$BM$11:$BM$51)-10,""), ROW()-4)),""))</f>
        <v/>
      </c>
      <c r="L33" s="292" t="str" cm="1">
        <f t="array" ref="L33">IF(IFERROR(INDEX('Cheater Sheet'!K11:K51, SMALL(IF("Yes"='Cheater Sheet'!$BM$11:$BM$51, ROW('Cheater Sheet'!$BM$11:$BM$51)-10,""), ROW()-4)),"")="","",IFERROR(INDEX('Cheater Sheet'!K11:K51, SMALL(IF("Yes"='Cheater Sheet'!$BM$11:$BM$51, ROW('Cheater Sheet'!$BM$11:$BM$51)-10,""), ROW()-4)),""))</f>
        <v/>
      </c>
      <c r="M33" s="287" t="str" cm="1">
        <f t="array" ref="M33">IF(IFERROR(INDEX('Cheater Sheet'!L11:L51, SMALL(IF("Yes"='Cheater Sheet'!$BM$11:$BM$51, ROW('Cheater Sheet'!$BM$11:$BM$51)-10,""), ROW()-4)),"")="","",IFERROR(INDEX('Cheater Sheet'!L11:L51, SMALL(IF("Yes"='Cheater Sheet'!$BM$11:$BM$51, ROW('Cheater Sheet'!$BM$11:$BM$51)-10,""), ROW()-4)),""))</f>
        <v/>
      </c>
      <c r="N33" s="292" t="str" cm="1">
        <f t="array" ref="N33">IF(IFERROR(INDEX('Cheater Sheet'!M11:M51, SMALL(IF("Yes"='Cheater Sheet'!$BM$11:$BM$51, ROW('Cheater Sheet'!$BM$11:$BM$51)-10,""), ROW()-4)),"")="","",IFERROR(INDEX('Cheater Sheet'!M11:M51, SMALL(IF("Yes"='Cheater Sheet'!$BM$11:$BM$51, ROW('Cheater Sheet'!$BM$11:$BM$51)-10,""), ROW()-4)),""))</f>
        <v/>
      </c>
      <c r="O33" s="287" t="str" cm="1">
        <f t="array" ref="O33">IF(IFERROR(INDEX('Cheater Sheet'!N11:N51, SMALL(IF("Yes"='Cheater Sheet'!$BM$11:$BM$51, ROW('Cheater Sheet'!$BM$11:$BM$51)-10,""), ROW()-4)),"")="","",IFERROR(INDEX('Cheater Sheet'!N11:N51, SMALL(IF("Yes"='Cheater Sheet'!$BM$11:$BM$51, ROW('Cheater Sheet'!$BM$11:$BM$51)-10,""), ROW()-4)),""))</f>
        <v/>
      </c>
      <c r="P33" s="292" t="str" cm="1">
        <f t="array" ref="P33">IF(IFERROR(INDEX('Cheater Sheet'!O11:O51, SMALL(IF("Yes"='Cheater Sheet'!$BM$11:$BM$51, ROW('Cheater Sheet'!$BM$11:$BM$51)-10,""), ROW()-4)),"")="","",IFERROR(INDEX('Cheater Sheet'!O11:O51, SMALL(IF("Yes"='Cheater Sheet'!$BM$11:$BM$51, ROW('Cheater Sheet'!$BM$11:$BM$51)-10,""), ROW()-4)),""))</f>
        <v/>
      </c>
      <c r="Q33" s="287" t="str" cm="1">
        <f t="array" ref="Q33">IF(IFERROR(INDEX('Cheater Sheet'!P11:P51, SMALL(IF("Yes"='Cheater Sheet'!$BM$11:$BM$51, ROW('Cheater Sheet'!$BM$11:$BM$51)-10,""), ROW()-4)),"")="","",IFERROR(INDEX('Cheater Sheet'!P11:P51, SMALL(IF("Yes"='Cheater Sheet'!$BM$11:$BM$51, ROW('Cheater Sheet'!$BM$11:$BM$51)-10,""), ROW()-4)),""))</f>
        <v/>
      </c>
      <c r="R33" s="292" t="str" cm="1">
        <f t="array" ref="R33">IF(IFERROR(INDEX('Cheater Sheet'!Q11:Q51, SMALL(IF("Yes"='Cheater Sheet'!$BM$11:$BM$51, ROW('Cheater Sheet'!$BM$11:$BM$51)-10,""), ROW()-4)),"")="","",IFERROR(INDEX('Cheater Sheet'!Q11:Q51, SMALL(IF("Yes"='Cheater Sheet'!$BM$11:$BM$51, ROW('Cheater Sheet'!$BM$11:$BM$51)-10,""), ROW()-4)),""))</f>
        <v/>
      </c>
      <c r="S33" s="287" t="str" cm="1">
        <f t="array" ref="S33">IF(IFERROR(INDEX('Cheater Sheet'!R11:R51, SMALL(IF("Yes"='Cheater Sheet'!$BM$11:$BM$51, ROW('Cheater Sheet'!$BM$11:$BM$51)-10,""), ROW()-4)),"")="","",IFERROR(INDEX('Cheater Sheet'!R11:R51, SMALL(IF("Yes"='Cheater Sheet'!$BM$11:$BM$51, ROW('Cheater Sheet'!$BM$11:$BM$51)-10,""), ROW()-4)),""))</f>
        <v/>
      </c>
      <c r="T33" s="292" t="str" cm="1">
        <f t="array" ref="T33">IF(IFERROR(INDEX('Cheater Sheet'!S11:S51, SMALL(IF("Yes"='Cheater Sheet'!$BM$11:$BM$51, ROW('Cheater Sheet'!$BM$11:$BM$51)-10,""), ROW()-4)),"")="","",IFERROR(INDEX('Cheater Sheet'!S11:S51, SMALL(IF("Yes"='Cheater Sheet'!$BM$11:$BM$51, ROW('Cheater Sheet'!$BM$11:$BM$51)-10,""), ROW()-4)),""))</f>
        <v/>
      </c>
      <c r="U33" s="287" t="str" cm="1">
        <f t="array" ref="U33">IF(IFERROR(INDEX('Cheater Sheet'!T11:T51, SMALL(IF("Yes"='Cheater Sheet'!$BM$11:$BM$51, ROW('Cheater Sheet'!$BM$11:$BM$51)-10,""), ROW()-4)),"")="","",IFERROR(INDEX('Cheater Sheet'!T11:T51, SMALL(IF("Yes"='Cheater Sheet'!$BM$11:$BM$51, ROW('Cheater Sheet'!$BM$11:$BM$51)-10,""), ROW()-4)),""))</f>
        <v/>
      </c>
      <c r="V33" s="292" t="str" cm="1">
        <f t="array" ref="V33">IF(IFERROR(INDEX('Cheater Sheet'!U11:U51, SMALL(IF("Yes"='Cheater Sheet'!$BM$11:$BM$51, ROW('Cheater Sheet'!$BM$11:$BM$51)-10,""), ROW()-4)),"")="","",IFERROR(INDEX('Cheater Sheet'!U11:U51, SMALL(IF("Yes"='Cheater Sheet'!$BM$11:$BM$51, ROW('Cheater Sheet'!$BM$11:$BM$51)-10,""), ROW()-4)),""))</f>
        <v/>
      </c>
      <c r="W33" s="287" t="str" cm="1">
        <f t="array" ref="W33">IF(IFERROR(INDEX('Cheater Sheet'!V11:V51, SMALL(IF("Yes"='Cheater Sheet'!$BM$11:$BM$51, ROW('Cheater Sheet'!$BM$11:$BM$51)-10,""), ROW()-4)),"")="","",IFERROR(INDEX('Cheater Sheet'!V11:V51, SMALL(IF("Yes"='Cheater Sheet'!$BM$11:$BM$51, ROW('Cheater Sheet'!$BM$11:$BM$51)-10,""), ROW()-4)),""))</f>
        <v/>
      </c>
      <c r="X33" s="292" t="str" cm="1">
        <f t="array" ref="X33">IF(IFERROR(INDEX('Cheater Sheet'!W11:W51, SMALL(IF("Yes"='Cheater Sheet'!$BM$11:$BM$51, ROW('Cheater Sheet'!$BM$11:$BM$51)-10,""), ROW()-4)),"")="","",IFERROR(INDEX('Cheater Sheet'!W11:W51, SMALL(IF("Yes"='Cheater Sheet'!$BM$11:$BM$51, ROW('Cheater Sheet'!$BM$11:$BM$51)-10,""), ROW()-4)),""))</f>
        <v/>
      </c>
      <c r="Y33" s="287" t="str" cm="1">
        <f t="array" ref="Y33">IF(IFERROR(INDEX('Cheater Sheet'!X11:X51, SMALL(IF("Yes"='Cheater Sheet'!$BM$11:$BM$51, ROW('Cheater Sheet'!$BM$11:$BM$51)-10,""), ROW()-4)),"")="","",IFERROR(INDEX('Cheater Sheet'!X11:X51, SMALL(IF("Yes"='Cheater Sheet'!$BM$11:$BM$51, ROW('Cheater Sheet'!$BM$11:$BM$51)-10,""), ROW()-4)),""))</f>
        <v/>
      </c>
      <c r="Z33" s="292" t="str" cm="1">
        <f t="array" ref="Z33">IF(IFERROR(INDEX('Cheater Sheet'!Y11:Y51, SMALL(IF("Yes"='Cheater Sheet'!$BM$11:$BM$51, ROW('Cheater Sheet'!$BM$11:$BM$51)-10,""), ROW()-4)),"")="","",IFERROR(INDEX('Cheater Sheet'!Y11:Y51, SMALL(IF("Yes"='Cheater Sheet'!$BM$11:$BM$51, ROW('Cheater Sheet'!$BM$11:$BM$51)-10,""), ROW()-4)),""))</f>
        <v/>
      </c>
      <c r="AA33" s="287" t="str" cm="1">
        <f t="array" ref="AA33">IF(IFERROR(INDEX('Cheater Sheet'!Z11:Z51, SMALL(IF("Yes"='Cheater Sheet'!$BM$11:$BM$51, ROW('Cheater Sheet'!$BM$11:$BM$51)-10,""), ROW()-4)),"")="","",IFERROR(INDEX('Cheater Sheet'!Z11:Z51, SMALL(IF("Yes"='Cheater Sheet'!$BM$11:$BM$51, ROW('Cheater Sheet'!$BM$11:$BM$51)-10,""), ROW()-4)),""))</f>
        <v/>
      </c>
      <c r="AB33" s="292" t="str" cm="1">
        <f t="array" ref="AB33">IF(IFERROR(INDEX('Cheater Sheet'!AA11:AA51, SMALL(IF("Yes"='Cheater Sheet'!$BM$11:$BM$51, ROW('Cheater Sheet'!$BM$11:$BM$51)-10,""), ROW()-4)),"")="","",IFERROR(INDEX('Cheater Sheet'!AA11:AA51, SMALL(IF("Yes"='Cheater Sheet'!$BM$11:$BM$51, ROW('Cheater Sheet'!$BM$11:$BM$51)-10,""), ROW()-4)),""))</f>
        <v/>
      </c>
      <c r="AC33" s="287" t="str" cm="1">
        <f t="array" ref="AC33">IF(IFERROR(INDEX('Cheater Sheet'!AB11:AB51, SMALL(IF("Yes"='Cheater Sheet'!$BM$11:$BM$51, ROW('Cheater Sheet'!$BM$11:$BM$51)-10,""), ROW()-4)),"")="","",IFERROR(INDEX('Cheater Sheet'!AB11:AB51, SMALL(IF("Yes"='Cheater Sheet'!$BM$11:$BM$51, ROW('Cheater Sheet'!$BM$11:$BM$51)-10,""), ROW()-4)),""))</f>
        <v/>
      </c>
      <c r="AD33" s="292" t="str" cm="1">
        <f t="array" ref="AD33">IF(IFERROR(INDEX('Cheater Sheet'!AC11:AC51, SMALL(IF("Yes"='Cheater Sheet'!$BM$11:$BM$51, ROW('Cheater Sheet'!$BM$11:$BM$51)-10,""), ROW()-4)),"")="","",IFERROR(INDEX('Cheater Sheet'!AC11:AC51, SMALL(IF("Yes"='Cheater Sheet'!$BM$11:$BM$51, ROW('Cheater Sheet'!$BM$11:$BM$51)-10,""), ROW()-4)),""))</f>
        <v/>
      </c>
      <c r="AE33" s="287" t="str" cm="1">
        <f t="array" ref="AE33">IF(IFERROR(INDEX('Cheater Sheet'!AD11:AD51, SMALL(IF("Yes"='Cheater Sheet'!$BM$11:$BM$51, ROW('Cheater Sheet'!$BM$11:$BM$51)-10,""), ROW()-4)),"")="","",IFERROR(INDEX('Cheater Sheet'!AD11:AD51, SMALL(IF("Yes"='Cheater Sheet'!$BM$11:$BM$51, ROW('Cheater Sheet'!$BM$11:$BM$51)-10,""), ROW()-4)),""))</f>
        <v/>
      </c>
      <c r="AF33" s="292" t="str" cm="1">
        <f t="array" ref="AF33">IF(IFERROR(INDEX('Cheater Sheet'!AE11:AE51, SMALL(IF("Yes"='Cheater Sheet'!$BM$11:$BM$51, ROW('Cheater Sheet'!$BM$11:$BM$51)-10,""), ROW()-4)),"")="","",IFERROR(INDEX('Cheater Sheet'!AE11:AE51, SMALL(IF("Yes"='Cheater Sheet'!$BM$11:$BM$51, ROW('Cheater Sheet'!$BM$11:$BM$51)-10,""), ROW()-4)),""))</f>
        <v/>
      </c>
      <c r="AG33" s="287" t="str" cm="1">
        <f t="array" ref="AG33">IF(IFERROR(INDEX('Cheater Sheet'!AF11:AF51, SMALL(IF("Yes"='Cheater Sheet'!$BM$11:$BM$51, ROW('Cheater Sheet'!$BM$11:$BM$51)-10,""), ROW()-4)),"")="","",IFERROR(INDEX('Cheater Sheet'!AF11:AF51, SMALL(IF("Yes"='Cheater Sheet'!$BM$11:$BM$51, ROW('Cheater Sheet'!$BM$11:$BM$51)-10,""), ROW()-4)),""))</f>
        <v/>
      </c>
      <c r="AH33" s="292" t="str" cm="1">
        <f t="array" ref="AH33">IF(IFERROR(INDEX('Cheater Sheet'!AG11:AG51, SMALL(IF("Yes"='Cheater Sheet'!$BM$11:$BM$51, ROW('Cheater Sheet'!$BM$11:$BM$51)-10,""), ROW()-4)),"")="","",IFERROR(INDEX('Cheater Sheet'!AG11:AG51, SMALL(IF("Yes"='Cheater Sheet'!$BM$11:$BM$51, ROW('Cheater Sheet'!$BM$11:$BM$51)-10,""), ROW()-4)),""))</f>
        <v/>
      </c>
      <c r="AI33" s="287" t="str" cm="1">
        <f t="array" ref="AI33">IF(IFERROR(INDEX('Cheater Sheet'!AH11:AH51, SMALL(IF("Yes"='Cheater Sheet'!$BM$11:$BM$51, ROW('Cheater Sheet'!$BM$11:$BM$51)-10,""), ROW()-4)),"")="","",IFERROR(INDEX('Cheater Sheet'!AH11:AH51, SMALL(IF("Yes"='Cheater Sheet'!$BM$11:$BM$51, ROW('Cheater Sheet'!$BM$11:$BM$51)-10,""), ROW()-4)),""))</f>
        <v/>
      </c>
      <c r="AJ33" s="292" t="str" cm="1">
        <f t="array" ref="AJ33">IF(IFERROR(INDEX('Cheater Sheet'!AI11:AI51, SMALL(IF("Yes"='Cheater Sheet'!$BM$11:$BM$51, ROW('Cheater Sheet'!$BM$11:$BM$51)-10,""), ROW()-4)),"")="","",IFERROR(INDEX('Cheater Sheet'!AI11:AI51, SMALL(IF("Yes"='Cheater Sheet'!$BM$11:$BM$51, ROW('Cheater Sheet'!$BM$11:$BM$51)-10,""), ROW()-4)),""))</f>
        <v/>
      </c>
      <c r="AK33" s="287" t="str" cm="1">
        <f t="array" ref="AK33">IF(IFERROR(INDEX('Cheater Sheet'!AJ11:AJ51, SMALL(IF("Yes"='Cheater Sheet'!$BM$11:$BM$51, ROW('Cheater Sheet'!$BM$11:$BM$51)-10,""), ROW()-4)),"")="","",IFERROR(INDEX('Cheater Sheet'!AJ11:AJ51, SMALL(IF("Yes"='Cheater Sheet'!$BM$11:$BM$51, ROW('Cheater Sheet'!$BM$11:$BM$51)-10,""), ROW()-4)),""))</f>
        <v/>
      </c>
      <c r="AL33" s="292" t="str" cm="1">
        <f t="array" ref="AL33">IF(IFERROR(INDEX('Cheater Sheet'!AK11:AK51, SMALL(IF("Yes"='Cheater Sheet'!$BM$11:$BM$51, ROW('Cheater Sheet'!$BM$11:$BM$51)-10,""), ROW()-4)),"")="","",IFERROR(INDEX('Cheater Sheet'!AK11:AK51, SMALL(IF("Yes"='Cheater Sheet'!$BM$11:$BM$51, ROW('Cheater Sheet'!$BM$11:$BM$51)-10,""), ROW()-4)),""))</f>
        <v/>
      </c>
      <c r="AM33" s="287" t="str" cm="1">
        <f t="array" ref="AM33">IF(IFERROR(INDEX('Cheater Sheet'!AL11:AL51, SMALL(IF("Yes"='Cheater Sheet'!$BM$11:$BM$51, ROW('Cheater Sheet'!$BM$11:$BM$51)-10,""), ROW()-4)),"")="","",IFERROR(INDEX('Cheater Sheet'!AL11:AL51, SMALL(IF("Yes"='Cheater Sheet'!$BM$11:$BM$51, ROW('Cheater Sheet'!$BM$11:$BM$51)-10,""), ROW()-4)),""))</f>
        <v/>
      </c>
      <c r="AN33" s="292" t="str" cm="1">
        <f t="array" ref="AN33">IF(IFERROR(INDEX('Cheater Sheet'!AM11:AM51, SMALL(IF("Yes"='Cheater Sheet'!$BM$11:$BM$51, ROW('Cheater Sheet'!$BM$11:$BM$51)-10,""), ROW()-4)),"")="","",IFERROR(INDEX('Cheater Sheet'!AM11:AM51, SMALL(IF("Yes"='Cheater Sheet'!$BM$11:$BM$51, ROW('Cheater Sheet'!$BM$11:$BM$51)-10,""), ROW()-4)),""))</f>
        <v/>
      </c>
      <c r="AO33" s="287" t="str" cm="1">
        <f t="array" ref="AO33">IF(IFERROR(INDEX('Cheater Sheet'!AN11:AN51, SMALL(IF("Yes"='Cheater Sheet'!$BM$11:$BM$51, ROW('Cheater Sheet'!$BM$11:$BM$51)-10,""), ROW()-4)),"")="","",IFERROR(INDEX('Cheater Sheet'!AN11:AN51, SMALL(IF("Yes"='Cheater Sheet'!$BM$11:$BM$51, ROW('Cheater Sheet'!$BM$11:$BM$51)-10,""), ROW()-4)),""))</f>
        <v/>
      </c>
      <c r="AP33" s="292" t="str" cm="1">
        <f t="array" ref="AP33">IF(IFERROR(INDEX('Cheater Sheet'!AO11:AO51, SMALL(IF("Yes"='Cheater Sheet'!$BM$11:$BM$51, ROW('Cheater Sheet'!$BM$11:$BM$51)-10,""), ROW()-4)),"")="","",IFERROR(INDEX('Cheater Sheet'!AO11:AO51, SMALL(IF("Yes"='Cheater Sheet'!$BM$11:$BM$51, ROW('Cheater Sheet'!$BM$11:$BM$51)-10,""), ROW()-4)),""))</f>
        <v/>
      </c>
      <c r="AQ33" s="287" t="str" cm="1">
        <f t="array" ref="AQ33">IF(IFERROR(INDEX('Cheater Sheet'!AP11:AP51, SMALL(IF("Yes"='Cheater Sheet'!$BM$11:$BM$51, ROW('Cheater Sheet'!$BM$11:$BM$51)-10,""), ROW()-4)),"")="","",IFERROR(INDEX('Cheater Sheet'!AP11:AP51, SMALL(IF("Yes"='Cheater Sheet'!$BM$11:$BM$51, ROW('Cheater Sheet'!$BM$11:$BM$51)-10,""), ROW()-4)),""))</f>
        <v/>
      </c>
      <c r="AR33" s="292" t="str" cm="1">
        <f t="array" ref="AR33">IF(IFERROR(INDEX('Cheater Sheet'!AQ11:AQ51, SMALL(IF("Yes"='Cheater Sheet'!$BM$11:$BM$51, ROW('Cheater Sheet'!$BM$11:$BM$51)-10,""), ROW()-4)),"")="","",IFERROR(INDEX('Cheater Sheet'!AQ11:AQ51, SMALL(IF("Yes"='Cheater Sheet'!$BM$11:$BM$51, ROW('Cheater Sheet'!$BM$11:$BM$51)-10,""), ROW()-4)),""))</f>
        <v/>
      </c>
      <c r="AS33" s="287" t="str" cm="1">
        <f t="array" ref="AS33">IF(IFERROR(INDEX('Cheater Sheet'!AR11:AR51, SMALL(IF("Yes"='Cheater Sheet'!$BM$11:$BM$51, ROW('Cheater Sheet'!$BM$11:$BM$51)-10,""), ROW()-4)),"")="","",IFERROR(INDEX('Cheater Sheet'!AR11:AR51, SMALL(IF("Yes"='Cheater Sheet'!$BM$11:$BM$51, ROW('Cheater Sheet'!$BM$11:$BM$51)-10,""), ROW()-4)),""))</f>
        <v/>
      </c>
      <c r="AT33" s="292" t="str" cm="1">
        <f t="array" ref="AT33">IF(IFERROR(INDEX('Cheater Sheet'!AS11:AS51, SMALL(IF("Yes"='Cheater Sheet'!$BM$11:$BM$51, ROW('Cheater Sheet'!$BM$11:$BM$51)-10,""), ROW()-4)),"")="","",IFERROR(INDEX('Cheater Sheet'!AS11:AS51, SMALL(IF("Yes"='Cheater Sheet'!$BM$11:$BM$51, ROW('Cheater Sheet'!$BM$11:$BM$51)-10,""), ROW()-4)),""))</f>
        <v/>
      </c>
      <c r="AU33" s="287" t="str" cm="1">
        <f t="array" ref="AU33">IF(IFERROR(INDEX('Cheater Sheet'!AT11:AT51, SMALL(IF("Yes"='Cheater Sheet'!$BM$11:$BM$51, ROW('Cheater Sheet'!$BM$11:$BM$51)-10,""), ROW()-4)),"")="","",IFERROR(INDEX('Cheater Sheet'!AT11:AT51, SMALL(IF("Yes"='Cheater Sheet'!$BM$11:$BM$51, ROW('Cheater Sheet'!$BM$11:$BM$51)-10,""), ROW()-4)),""))</f>
        <v/>
      </c>
      <c r="AV33" s="292" t="str" cm="1">
        <f t="array" ref="AV33">IF(IFERROR(INDEX('Cheater Sheet'!AU11:AU51, SMALL(IF("Yes"='Cheater Sheet'!$BM$11:$BM$51, ROW('Cheater Sheet'!$BM$11:$BM$51)-10,""), ROW()-4)),"")="","",IFERROR(INDEX('Cheater Sheet'!AU11:AU51, SMALL(IF("Yes"='Cheater Sheet'!$BM$11:$BM$51, ROW('Cheater Sheet'!$BM$11:$BM$51)-10,""), ROW()-4)),""))</f>
        <v/>
      </c>
      <c r="AW33" s="287" t="str" cm="1">
        <f t="array" ref="AW33">IF(IFERROR(INDEX('Cheater Sheet'!AV11:AV51, SMALL(IF("Yes"='Cheater Sheet'!$BM$11:$BM$51, ROW('Cheater Sheet'!$BM$11:$BM$51)-10,""), ROW()-4)),"")="","",IFERROR(INDEX('Cheater Sheet'!AV11:AV51, SMALL(IF("Yes"='Cheater Sheet'!$BM$11:$BM$51, ROW('Cheater Sheet'!$BM$11:$BM$51)-10,""), ROW()-4)),""))</f>
        <v/>
      </c>
      <c r="AX33" s="292" t="str" cm="1">
        <f t="array" ref="AX33">IF(IFERROR(INDEX('Cheater Sheet'!AW11:AW51, SMALL(IF("Yes"='Cheater Sheet'!$BM$11:$BM$51, ROW('Cheater Sheet'!$BM$11:$BM$51)-10,""), ROW()-4)),"")="","",IFERROR(INDEX('Cheater Sheet'!AW11:AW51, SMALL(IF("Yes"='Cheater Sheet'!$BM$11:$BM$51, ROW('Cheater Sheet'!$BM$11:$BM$51)-10,""), ROW()-4)),""))</f>
        <v/>
      </c>
      <c r="AY33" s="287" t="str" cm="1">
        <f t="array" ref="AY33">IF(IFERROR(INDEX('Cheater Sheet'!AX11:AX51, SMALL(IF("Yes"='Cheater Sheet'!$BM$11:$BM$51, ROW('Cheater Sheet'!$BM$11:$BM$51)-10,""), ROW()-4)),"")="","",IFERROR(INDEX('Cheater Sheet'!AX11:AX51, SMALL(IF("Yes"='Cheater Sheet'!$BM$11:$BM$51, ROW('Cheater Sheet'!$BM$11:$BM$51)-10,""), ROW()-4)),""))</f>
        <v/>
      </c>
      <c r="AZ33" s="292" t="str" cm="1">
        <f t="array" ref="AZ33">IF(IFERROR(INDEX('Cheater Sheet'!AY11:AY51, SMALL(IF("Yes"='Cheater Sheet'!$BM$11:$BM$51, ROW('Cheater Sheet'!$BM$11:$BM$51)-10,""), ROW()-4)),"")="","",IFERROR(INDEX('Cheater Sheet'!AY11:AY51, SMALL(IF("Yes"='Cheater Sheet'!$BM$11:$BM$51, ROW('Cheater Sheet'!$BM$11:$BM$51)-10,""), ROW()-4)),""))</f>
        <v/>
      </c>
      <c r="BA33" s="287" t="str" cm="1">
        <f t="array" ref="BA33">IF(IFERROR(INDEX('Cheater Sheet'!AZ11:AZ51, SMALL(IF("Yes"='Cheater Sheet'!$BM$11:$BM$51, ROW('Cheater Sheet'!$BM$11:$BM$51)-10,""), ROW()-4)),"")="","",IFERROR(INDEX('Cheater Sheet'!AZ11:AZ51, SMALL(IF("Yes"='Cheater Sheet'!$BM$11:$BM$51, ROW('Cheater Sheet'!$BM$11:$BM$51)-10,""), ROW()-4)),""))</f>
        <v/>
      </c>
      <c r="BB33" s="292" t="str" cm="1">
        <f t="array" ref="BB33">IF(IFERROR(INDEX('Cheater Sheet'!BA11:BA51, SMALL(IF("Yes"='Cheater Sheet'!$BM$11:$BM$51, ROW('Cheater Sheet'!$BM$11:$BM$51)-10,""), ROW()-4)),"")="","",IFERROR(INDEX('Cheater Sheet'!BA11:BA51, SMALL(IF("Yes"='Cheater Sheet'!$BM$11:$BM$51, ROW('Cheater Sheet'!$BM$11:$BM$51)-10,""), ROW()-4)),""))</f>
        <v/>
      </c>
      <c r="BC33" s="287" t="str" cm="1">
        <f t="array" ref="BC33">IF(IFERROR(INDEX('Cheater Sheet'!BB11:BB51, SMALL(IF("Yes"='Cheater Sheet'!$BM$11:$BM$51, ROW('Cheater Sheet'!$BM$11:$BM$51)-10,""), ROW()-4)),"")="","",IFERROR(INDEX('Cheater Sheet'!BB11:BB51, SMALL(IF("Yes"='Cheater Sheet'!$BM$11:$BM$51, ROW('Cheater Sheet'!$BM$11:$BM$51)-10,""), ROW()-4)),""))</f>
        <v/>
      </c>
      <c r="BD33" s="292" t="str" cm="1">
        <f t="array" ref="BD33">IF(IFERROR(INDEX('Cheater Sheet'!BC11:BC51, SMALL(IF("Yes"='Cheater Sheet'!$BM$11:$BM$51, ROW('Cheater Sheet'!$BM$11:$BM$51)-10,""), ROW()-4)),"")="","",IFERROR(INDEX('Cheater Sheet'!BC11:BC51, SMALL(IF("Yes"='Cheater Sheet'!$BM$11:$BM$51, ROW('Cheater Sheet'!$BM$11:$BM$51)-10,""), ROW()-4)),""))</f>
        <v/>
      </c>
      <c r="BE33" s="287" t="str" cm="1">
        <f t="array" ref="BE33">IF(IFERROR(INDEX('Cheater Sheet'!BD11:BD51, SMALL(IF("Yes"='Cheater Sheet'!$BM$11:$BM$51, ROW('Cheater Sheet'!$BM$11:$BM$51)-10,""), ROW()-4)),"")="","",IFERROR(INDEX('Cheater Sheet'!BD11:BD51, SMALL(IF("Yes"='Cheater Sheet'!$BM$11:$BM$51, ROW('Cheater Sheet'!$BM$11:$BM$51)-10,""), ROW()-4)),""))</f>
        <v/>
      </c>
      <c r="BF33" s="292" t="str" cm="1">
        <f t="array" ref="BF33">IF(IFERROR(INDEX('Cheater Sheet'!BE11:BE51, SMALL(IF("Yes"='Cheater Sheet'!$BM$11:$BM$51, ROW('Cheater Sheet'!$BM$11:$BM$51)-10,""), ROW()-4)),"")="","",IFERROR(INDEX('Cheater Sheet'!BE11:BE51, SMALL(IF("Yes"='Cheater Sheet'!$BM$11:$BM$51, ROW('Cheater Sheet'!$BM$11:$BM$51)-10,""), ROW()-4)),""))</f>
        <v/>
      </c>
      <c r="BG33" s="287" t="str" cm="1">
        <f t="array" ref="BG33">IF(IFERROR(INDEX('Cheater Sheet'!BF11:BF51, SMALL(IF("Yes"='Cheater Sheet'!$BM$11:$BM$51, ROW('Cheater Sheet'!$BM$11:$BM$51)-10,""), ROW()-4)),"")="","",IFERROR(INDEX('Cheater Sheet'!BF11:BF51, SMALL(IF("Yes"='Cheater Sheet'!$BM$11:$BM$51, ROW('Cheater Sheet'!$BM$11:$BM$51)-10,""), ROW()-4)),""))</f>
        <v/>
      </c>
      <c r="BH33" s="292" t="str" cm="1">
        <f t="array" ref="BH33">IF(IFERROR(INDEX('Cheater Sheet'!BG11:BG51, SMALL(IF("Yes"='Cheater Sheet'!$BM$11:$BM$51, ROW('Cheater Sheet'!$BM$11:$BM$51)-10,""), ROW()-4)),"")="","",IFERROR(INDEX('Cheater Sheet'!BG11:BG51, SMALL(IF("Yes"='Cheater Sheet'!$BM$11:$BM$51, ROW('Cheater Sheet'!$BM$11:$BM$51)-10,""), ROW()-4)),""))</f>
        <v/>
      </c>
      <c r="BI33" s="287" t="str" cm="1">
        <f t="array" ref="BI33">IF(IFERROR(INDEX('Cheater Sheet'!BH11:BH51, SMALL(IF("Yes"='Cheater Sheet'!$BM$11:$BM$51, ROW('Cheater Sheet'!$BM$11:$BM$51)-10,""), ROW()-4)),"")="","",IFERROR(INDEX('Cheater Sheet'!BH11:BH51, SMALL(IF("Yes"='Cheater Sheet'!$BM$11:$BM$51, ROW('Cheater Sheet'!$BM$11:$BM$51)-10,""), ROW()-4)),""))</f>
        <v/>
      </c>
      <c r="BJ33" s="292" t="str" cm="1">
        <f t="array" ref="BJ33">IF(IFERROR(INDEX('Cheater Sheet'!BI11:BI51, SMALL(IF("Yes"='Cheater Sheet'!$BM$11:$BM$51, ROW('Cheater Sheet'!$BM$11:$BM$51)-10,""), ROW()-4)),"")="","",IFERROR(INDEX('Cheater Sheet'!BI11:BI51, SMALL(IF("Yes"='Cheater Sheet'!$BM$11:$BM$51, ROW('Cheater Sheet'!$BM$11:$BM$51)-10,""), ROW()-4)),""))</f>
        <v/>
      </c>
      <c r="BK33" s="689" t="str" cm="1">
        <f t="array" ref="BK33">IF(IFERROR(INDEX('Cheater Sheet'!BJ11:BJ51, SMALL(IF("Yes"='Cheater Sheet'!$BM$11:$BM$51, ROW('Cheater Sheet'!$BM$11:$BM$51)-10,""), ROW()-4)),"")="","",IFERROR(INDEX('Cheater Sheet'!BJ11:BJ51, SMALL(IF("Yes"='Cheater Sheet'!$BM$11:$BM$51, ROW('Cheater Sheet'!$BM$11:$BM$51)-10,""), ROW()-4)),""))</f>
        <v/>
      </c>
      <c r="BL33" s="101"/>
    </row>
    <row r="34" spans="1:64" x14ac:dyDescent="0.2">
      <c r="A34" s="765">
        <f t="shared" si="0"/>
        <v>0</v>
      </c>
      <c r="C34" s="143" t="str" cm="1">
        <f t="array" ref="C34">IFERROR(INDEX('Cheater Sheet'!$B$11:$B$51, SMALL(IF("Yes"='Cheater Sheet'!$BM$11:$BM$51, ROW('Cheater Sheet'!$BM$11:$BM$51)-10,""), ROW()-4)),"")</f>
        <v/>
      </c>
      <c r="D34" s="292" t="str" cm="1">
        <f t="array" ref="D34">IF(IFERROR(INDEX('Cheater Sheet'!C11:C51, SMALL(IF("Yes"='Cheater Sheet'!$BM$11:$BM$51, ROW('Cheater Sheet'!$BM$11:$BM$51)-10,""), ROW()-4)),"")="","",IFERROR(INDEX('Cheater Sheet'!C11:C51, SMALL(IF("Yes"='Cheater Sheet'!$BM$11:$BM$51, ROW('Cheater Sheet'!$BM$11:$BM$51)-10,""), ROW()-4)),""))</f>
        <v/>
      </c>
      <c r="E34" s="287" t="str" cm="1">
        <f t="array" ref="E34">IF(IFERROR(INDEX('Cheater Sheet'!D11:D51, SMALL(IF("Yes"='Cheater Sheet'!$BM$11:$BM$51, ROW('Cheater Sheet'!$BM$11:$BM$51)-10,""), ROW()-4)),"")="","",IFERROR(INDEX('Cheater Sheet'!D11:D51, SMALL(IF("Yes"='Cheater Sheet'!$BM$11:$BM$51, ROW('Cheater Sheet'!$BM$11:$BM$51)-10,""), ROW()-4)),""))</f>
        <v/>
      </c>
      <c r="F34" s="292" t="str" cm="1">
        <f t="array" ref="F34">IF(IFERROR(INDEX('Cheater Sheet'!E11:E51, SMALL(IF("Yes"='Cheater Sheet'!$BM$11:$BM$51, ROW('Cheater Sheet'!$BM$11:$BM$51)-10,""), ROW()-4)),"")="","",IFERROR(INDEX('Cheater Sheet'!E11:E51, SMALL(IF("Yes"='Cheater Sheet'!$BM$11:$BM$51, ROW('Cheater Sheet'!$BM$11:$BM$51)-10,""), ROW()-4)),""))</f>
        <v/>
      </c>
      <c r="G34" s="287" t="str" cm="1">
        <f t="array" ref="G34">IF(IFERROR(INDEX('Cheater Sheet'!F11:F51, SMALL(IF("Yes"='Cheater Sheet'!$BM$11:$BM$51, ROW('Cheater Sheet'!$BM$11:$BM$51)-10,""), ROW()-4)),"")="","",IFERROR(INDEX('Cheater Sheet'!F11:F51, SMALL(IF("Yes"='Cheater Sheet'!$BM$11:$BM$51, ROW('Cheater Sheet'!$BM$11:$BM$51)-10,""), ROW()-4)),""))</f>
        <v/>
      </c>
      <c r="H34" s="292" t="str" cm="1">
        <f t="array" ref="H34">IF(IFERROR(INDEX('Cheater Sheet'!G11:G51, SMALL(IF("Yes"='Cheater Sheet'!$BM$11:$BM$51, ROW('Cheater Sheet'!$BM$11:$BM$51)-10,""), ROW()-4)),"")="","",IFERROR(INDEX('Cheater Sheet'!G11:G51, SMALL(IF("Yes"='Cheater Sheet'!$BM$11:$BM$51, ROW('Cheater Sheet'!$BM$11:$BM$51)-10,""), ROW()-4)),""))</f>
        <v/>
      </c>
      <c r="I34" s="287" t="str" cm="1">
        <f t="array" ref="I34">IF(IFERROR(INDEX('Cheater Sheet'!H11:H51, SMALL(IF("Yes"='Cheater Sheet'!$BM$11:$BM$51, ROW('Cheater Sheet'!$BM$11:$BM$51)-10,""), ROW()-4)),"")="","",IFERROR(INDEX('Cheater Sheet'!H11:H51, SMALL(IF("Yes"='Cheater Sheet'!$BM$11:$BM$51, ROW('Cheater Sheet'!$BM$11:$BM$51)-10,""), ROW()-4)),""))</f>
        <v/>
      </c>
      <c r="J34" s="292" t="str" cm="1">
        <f t="array" ref="J34">IF(IFERROR(INDEX('Cheater Sheet'!I11:I51, SMALL(IF("Yes"='Cheater Sheet'!$BM$11:$BM$51, ROW('Cheater Sheet'!$BM$11:$BM$51)-10,""), ROW()-4)),"")="","",IFERROR(INDEX('Cheater Sheet'!I11:I51, SMALL(IF("Yes"='Cheater Sheet'!$BM$11:$BM$51, ROW('Cheater Sheet'!$BM$11:$BM$51)-10,""), ROW()-4)),""))</f>
        <v/>
      </c>
      <c r="K34" s="287" t="str" cm="1">
        <f t="array" ref="K34">IF(IFERROR(INDEX('Cheater Sheet'!J11:J51, SMALL(IF("Yes"='Cheater Sheet'!$BM$11:$BM$51, ROW('Cheater Sheet'!$BM$11:$BM$51)-10,""), ROW()-4)),"")="","",IFERROR(INDEX('Cheater Sheet'!J11:J51, SMALL(IF("Yes"='Cheater Sheet'!$BM$11:$BM$51, ROW('Cheater Sheet'!$BM$11:$BM$51)-10,""), ROW()-4)),""))</f>
        <v/>
      </c>
      <c r="L34" s="292" t="str" cm="1">
        <f t="array" ref="L34">IF(IFERROR(INDEX('Cheater Sheet'!K11:K51, SMALL(IF("Yes"='Cheater Sheet'!$BM$11:$BM$51, ROW('Cheater Sheet'!$BM$11:$BM$51)-10,""), ROW()-4)),"")="","",IFERROR(INDEX('Cheater Sheet'!K11:K51, SMALL(IF("Yes"='Cheater Sheet'!$BM$11:$BM$51, ROW('Cheater Sheet'!$BM$11:$BM$51)-10,""), ROW()-4)),""))</f>
        <v/>
      </c>
      <c r="M34" s="287" t="str" cm="1">
        <f t="array" ref="M34">IF(IFERROR(INDEX('Cheater Sheet'!L11:L51, SMALL(IF("Yes"='Cheater Sheet'!$BM$11:$BM$51, ROW('Cheater Sheet'!$BM$11:$BM$51)-10,""), ROW()-4)),"")="","",IFERROR(INDEX('Cheater Sheet'!L11:L51, SMALL(IF("Yes"='Cheater Sheet'!$BM$11:$BM$51, ROW('Cheater Sheet'!$BM$11:$BM$51)-10,""), ROW()-4)),""))</f>
        <v/>
      </c>
      <c r="N34" s="292" t="str" cm="1">
        <f t="array" ref="N34">IF(IFERROR(INDEX('Cheater Sheet'!M11:M51, SMALL(IF("Yes"='Cheater Sheet'!$BM$11:$BM$51, ROW('Cheater Sheet'!$BM$11:$BM$51)-10,""), ROW()-4)),"")="","",IFERROR(INDEX('Cheater Sheet'!M11:M51, SMALL(IF("Yes"='Cheater Sheet'!$BM$11:$BM$51, ROW('Cheater Sheet'!$BM$11:$BM$51)-10,""), ROW()-4)),""))</f>
        <v/>
      </c>
      <c r="O34" s="287" t="str" cm="1">
        <f t="array" ref="O34">IF(IFERROR(INDEX('Cheater Sheet'!N11:N51, SMALL(IF("Yes"='Cheater Sheet'!$BM$11:$BM$51, ROW('Cheater Sheet'!$BM$11:$BM$51)-10,""), ROW()-4)),"")="","",IFERROR(INDEX('Cheater Sheet'!N11:N51, SMALL(IF("Yes"='Cheater Sheet'!$BM$11:$BM$51, ROW('Cheater Sheet'!$BM$11:$BM$51)-10,""), ROW()-4)),""))</f>
        <v/>
      </c>
      <c r="P34" s="292" t="str" cm="1">
        <f t="array" ref="P34">IF(IFERROR(INDEX('Cheater Sheet'!O11:O51, SMALL(IF("Yes"='Cheater Sheet'!$BM$11:$BM$51, ROW('Cheater Sheet'!$BM$11:$BM$51)-10,""), ROW()-4)),"")="","",IFERROR(INDEX('Cheater Sheet'!O11:O51, SMALL(IF("Yes"='Cheater Sheet'!$BM$11:$BM$51, ROW('Cheater Sheet'!$BM$11:$BM$51)-10,""), ROW()-4)),""))</f>
        <v/>
      </c>
      <c r="Q34" s="287" t="str" cm="1">
        <f t="array" ref="Q34">IF(IFERROR(INDEX('Cheater Sheet'!P11:P51, SMALL(IF("Yes"='Cheater Sheet'!$BM$11:$BM$51, ROW('Cheater Sheet'!$BM$11:$BM$51)-10,""), ROW()-4)),"")="","",IFERROR(INDEX('Cheater Sheet'!P11:P51, SMALL(IF("Yes"='Cheater Sheet'!$BM$11:$BM$51, ROW('Cheater Sheet'!$BM$11:$BM$51)-10,""), ROW()-4)),""))</f>
        <v/>
      </c>
      <c r="R34" s="292" t="str" cm="1">
        <f t="array" ref="R34">IF(IFERROR(INDEX('Cheater Sheet'!Q11:Q51, SMALL(IF("Yes"='Cheater Sheet'!$BM$11:$BM$51, ROW('Cheater Sheet'!$BM$11:$BM$51)-10,""), ROW()-4)),"")="","",IFERROR(INDEX('Cheater Sheet'!Q11:Q51, SMALL(IF("Yes"='Cheater Sheet'!$BM$11:$BM$51, ROW('Cheater Sheet'!$BM$11:$BM$51)-10,""), ROW()-4)),""))</f>
        <v/>
      </c>
      <c r="S34" s="287" t="str" cm="1">
        <f t="array" ref="S34">IF(IFERROR(INDEX('Cheater Sheet'!R11:R51, SMALL(IF("Yes"='Cheater Sheet'!$BM$11:$BM$51, ROW('Cheater Sheet'!$BM$11:$BM$51)-10,""), ROW()-4)),"")="","",IFERROR(INDEX('Cheater Sheet'!R11:R51, SMALL(IF("Yes"='Cheater Sheet'!$BM$11:$BM$51, ROW('Cheater Sheet'!$BM$11:$BM$51)-10,""), ROW()-4)),""))</f>
        <v/>
      </c>
      <c r="T34" s="292" t="str" cm="1">
        <f t="array" ref="T34">IF(IFERROR(INDEX('Cheater Sheet'!S11:S51, SMALL(IF("Yes"='Cheater Sheet'!$BM$11:$BM$51, ROW('Cheater Sheet'!$BM$11:$BM$51)-10,""), ROW()-4)),"")="","",IFERROR(INDEX('Cheater Sheet'!S11:S51, SMALL(IF("Yes"='Cheater Sheet'!$BM$11:$BM$51, ROW('Cheater Sheet'!$BM$11:$BM$51)-10,""), ROW()-4)),""))</f>
        <v/>
      </c>
      <c r="U34" s="287" t="str" cm="1">
        <f t="array" ref="U34">IF(IFERROR(INDEX('Cheater Sheet'!T11:T51, SMALL(IF("Yes"='Cheater Sheet'!$BM$11:$BM$51, ROW('Cheater Sheet'!$BM$11:$BM$51)-10,""), ROW()-4)),"")="","",IFERROR(INDEX('Cheater Sheet'!T11:T51, SMALL(IF("Yes"='Cheater Sheet'!$BM$11:$BM$51, ROW('Cheater Sheet'!$BM$11:$BM$51)-10,""), ROW()-4)),""))</f>
        <v/>
      </c>
      <c r="V34" s="292" t="str" cm="1">
        <f t="array" ref="V34">IF(IFERROR(INDEX('Cheater Sheet'!U11:U51, SMALL(IF("Yes"='Cheater Sheet'!$BM$11:$BM$51, ROW('Cheater Sheet'!$BM$11:$BM$51)-10,""), ROW()-4)),"")="","",IFERROR(INDEX('Cheater Sheet'!U11:U51, SMALL(IF("Yes"='Cheater Sheet'!$BM$11:$BM$51, ROW('Cheater Sheet'!$BM$11:$BM$51)-10,""), ROW()-4)),""))</f>
        <v/>
      </c>
      <c r="W34" s="287" t="str" cm="1">
        <f t="array" ref="W34">IF(IFERROR(INDEX('Cheater Sheet'!V11:V51, SMALL(IF("Yes"='Cheater Sheet'!$BM$11:$BM$51, ROW('Cheater Sheet'!$BM$11:$BM$51)-10,""), ROW()-4)),"")="","",IFERROR(INDEX('Cheater Sheet'!V11:V51, SMALL(IF("Yes"='Cheater Sheet'!$BM$11:$BM$51, ROW('Cheater Sheet'!$BM$11:$BM$51)-10,""), ROW()-4)),""))</f>
        <v/>
      </c>
      <c r="X34" s="292" t="str" cm="1">
        <f t="array" ref="X34">IF(IFERROR(INDEX('Cheater Sheet'!W11:W51, SMALL(IF("Yes"='Cheater Sheet'!$BM$11:$BM$51, ROW('Cheater Sheet'!$BM$11:$BM$51)-10,""), ROW()-4)),"")="","",IFERROR(INDEX('Cheater Sheet'!W11:W51, SMALL(IF("Yes"='Cheater Sheet'!$BM$11:$BM$51, ROW('Cheater Sheet'!$BM$11:$BM$51)-10,""), ROW()-4)),""))</f>
        <v/>
      </c>
      <c r="Y34" s="287" t="str" cm="1">
        <f t="array" ref="Y34">IF(IFERROR(INDEX('Cheater Sheet'!X11:X51, SMALL(IF("Yes"='Cheater Sheet'!$BM$11:$BM$51, ROW('Cheater Sheet'!$BM$11:$BM$51)-10,""), ROW()-4)),"")="","",IFERROR(INDEX('Cheater Sheet'!X11:X51, SMALL(IF("Yes"='Cheater Sheet'!$BM$11:$BM$51, ROW('Cheater Sheet'!$BM$11:$BM$51)-10,""), ROW()-4)),""))</f>
        <v/>
      </c>
      <c r="Z34" s="292" t="str" cm="1">
        <f t="array" ref="Z34">IF(IFERROR(INDEX('Cheater Sheet'!Y11:Y51, SMALL(IF("Yes"='Cheater Sheet'!$BM$11:$BM$51, ROW('Cheater Sheet'!$BM$11:$BM$51)-10,""), ROW()-4)),"")="","",IFERROR(INDEX('Cheater Sheet'!Y11:Y51, SMALL(IF("Yes"='Cheater Sheet'!$BM$11:$BM$51, ROW('Cheater Sheet'!$BM$11:$BM$51)-10,""), ROW()-4)),""))</f>
        <v/>
      </c>
      <c r="AA34" s="287" t="str" cm="1">
        <f t="array" ref="AA34">IF(IFERROR(INDEX('Cheater Sheet'!Z11:Z51, SMALL(IF("Yes"='Cheater Sheet'!$BM$11:$BM$51, ROW('Cheater Sheet'!$BM$11:$BM$51)-10,""), ROW()-4)),"")="","",IFERROR(INDEX('Cheater Sheet'!Z11:Z51, SMALL(IF("Yes"='Cheater Sheet'!$BM$11:$BM$51, ROW('Cheater Sheet'!$BM$11:$BM$51)-10,""), ROW()-4)),""))</f>
        <v/>
      </c>
      <c r="AB34" s="292" t="str" cm="1">
        <f t="array" ref="AB34">IF(IFERROR(INDEX('Cheater Sheet'!AA11:AA51, SMALL(IF("Yes"='Cheater Sheet'!$BM$11:$BM$51, ROW('Cheater Sheet'!$BM$11:$BM$51)-10,""), ROW()-4)),"")="","",IFERROR(INDEX('Cheater Sheet'!AA11:AA51, SMALL(IF("Yes"='Cheater Sheet'!$BM$11:$BM$51, ROW('Cheater Sheet'!$BM$11:$BM$51)-10,""), ROW()-4)),""))</f>
        <v/>
      </c>
      <c r="AC34" s="287" t="str" cm="1">
        <f t="array" ref="AC34">IF(IFERROR(INDEX('Cheater Sheet'!AB11:AB51, SMALL(IF("Yes"='Cheater Sheet'!$BM$11:$BM$51, ROW('Cheater Sheet'!$BM$11:$BM$51)-10,""), ROW()-4)),"")="","",IFERROR(INDEX('Cheater Sheet'!AB11:AB51, SMALL(IF("Yes"='Cheater Sheet'!$BM$11:$BM$51, ROW('Cheater Sheet'!$BM$11:$BM$51)-10,""), ROW()-4)),""))</f>
        <v/>
      </c>
      <c r="AD34" s="292" t="str" cm="1">
        <f t="array" ref="AD34">IF(IFERROR(INDEX('Cheater Sheet'!AC11:AC51, SMALL(IF("Yes"='Cheater Sheet'!$BM$11:$BM$51, ROW('Cheater Sheet'!$BM$11:$BM$51)-10,""), ROW()-4)),"")="","",IFERROR(INDEX('Cheater Sheet'!AC11:AC51, SMALL(IF("Yes"='Cheater Sheet'!$BM$11:$BM$51, ROW('Cheater Sheet'!$BM$11:$BM$51)-10,""), ROW()-4)),""))</f>
        <v/>
      </c>
      <c r="AE34" s="287" t="str" cm="1">
        <f t="array" ref="AE34">IF(IFERROR(INDEX('Cheater Sheet'!AD11:AD51, SMALL(IF("Yes"='Cheater Sheet'!$BM$11:$BM$51, ROW('Cheater Sheet'!$BM$11:$BM$51)-10,""), ROW()-4)),"")="","",IFERROR(INDEX('Cheater Sheet'!AD11:AD51, SMALL(IF("Yes"='Cheater Sheet'!$BM$11:$BM$51, ROW('Cheater Sheet'!$BM$11:$BM$51)-10,""), ROW()-4)),""))</f>
        <v/>
      </c>
      <c r="AF34" s="292" t="str" cm="1">
        <f t="array" ref="AF34">IF(IFERROR(INDEX('Cheater Sheet'!AE11:AE51, SMALL(IF("Yes"='Cheater Sheet'!$BM$11:$BM$51, ROW('Cheater Sheet'!$BM$11:$BM$51)-10,""), ROW()-4)),"")="","",IFERROR(INDEX('Cheater Sheet'!AE11:AE51, SMALL(IF("Yes"='Cheater Sheet'!$BM$11:$BM$51, ROW('Cheater Sheet'!$BM$11:$BM$51)-10,""), ROW()-4)),""))</f>
        <v/>
      </c>
      <c r="AG34" s="287" t="str" cm="1">
        <f t="array" ref="AG34">IF(IFERROR(INDEX('Cheater Sheet'!AF11:AF51, SMALL(IF("Yes"='Cheater Sheet'!$BM$11:$BM$51, ROW('Cheater Sheet'!$BM$11:$BM$51)-10,""), ROW()-4)),"")="","",IFERROR(INDEX('Cheater Sheet'!AF11:AF51, SMALL(IF("Yes"='Cheater Sheet'!$BM$11:$BM$51, ROW('Cheater Sheet'!$BM$11:$BM$51)-10,""), ROW()-4)),""))</f>
        <v/>
      </c>
      <c r="AH34" s="292" t="str" cm="1">
        <f t="array" ref="AH34">IF(IFERROR(INDEX('Cheater Sheet'!AG11:AG51, SMALL(IF("Yes"='Cheater Sheet'!$BM$11:$BM$51, ROW('Cheater Sheet'!$BM$11:$BM$51)-10,""), ROW()-4)),"")="","",IFERROR(INDEX('Cheater Sheet'!AG11:AG51, SMALL(IF("Yes"='Cheater Sheet'!$BM$11:$BM$51, ROW('Cheater Sheet'!$BM$11:$BM$51)-10,""), ROW()-4)),""))</f>
        <v/>
      </c>
      <c r="AI34" s="287" t="str" cm="1">
        <f t="array" ref="AI34">IF(IFERROR(INDEX('Cheater Sheet'!AH11:AH51, SMALL(IF("Yes"='Cheater Sheet'!$BM$11:$BM$51, ROW('Cheater Sheet'!$BM$11:$BM$51)-10,""), ROW()-4)),"")="","",IFERROR(INDEX('Cheater Sheet'!AH11:AH51, SMALL(IF("Yes"='Cheater Sheet'!$BM$11:$BM$51, ROW('Cheater Sheet'!$BM$11:$BM$51)-10,""), ROW()-4)),""))</f>
        <v/>
      </c>
      <c r="AJ34" s="292" t="str" cm="1">
        <f t="array" ref="AJ34">IF(IFERROR(INDEX('Cheater Sheet'!AI11:AI51, SMALL(IF("Yes"='Cheater Sheet'!$BM$11:$BM$51, ROW('Cheater Sheet'!$BM$11:$BM$51)-10,""), ROW()-4)),"")="","",IFERROR(INDEX('Cheater Sheet'!AI11:AI51, SMALL(IF("Yes"='Cheater Sheet'!$BM$11:$BM$51, ROW('Cheater Sheet'!$BM$11:$BM$51)-10,""), ROW()-4)),""))</f>
        <v/>
      </c>
      <c r="AK34" s="287" t="str" cm="1">
        <f t="array" ref="AK34">IF(IFERROR(INDEX('Cheater Sheet'!AJ11:AJ51, SMALL(IF("Yes"='Cheater Sheet'!$BM$11:$BM$51, ROW('Cheater Sheet'!$BM$11:$BM$51)-10,""), ROW()-4)),"")="","",IFERROR(INDEX('Cheater Sheet'!AJ11:AJ51, SMALL(IF("Yes"='Cheater Sheet'!$BM$11:$BM$51, ROW('Cheater Sheet'!$BM$11:$BM$51)-10,""), ROW()-4)),""))</f>
        <v/>
      </c>
      <c r="AL34" s="292" t="str" cm="1">
        <f t="array" ref="AL34">IF(IFERROR(INDEX('Cheater Sheet'!AK11:AK51, SMALL(IF("Yes"='Cheater Sheet'!$BM$11:$BM$51, ROW('Cheater Sheet'!$BM$11:$BM$51)-10,""), ROW()-4)),"")="","",IFERROR(INDEX('Cheater Sheet'!AK11:AK51, SMALL(IF("Yes"='Cheater Sheet'!$BM$11:$BM$51, ROW('Cheater Sheet'!$BM$11:$BM$51)-10,""), ROW()-4)),""))</f>
        <v/>
      </c>
      <c r="AM34" s="287" t="str" cm="1">
        <f t="array" ref="AM34">IF(IFERROR(INDEX('Cheater Sheet'!AL11:AL51, SMALL(IF("Yes"='Cheater Sheet'!$BM$11:$BM$51, ROW('Cheater Sheet'!$BM$11:$BM$51)-10,""), ROW()-4)),"")="","",IFERROR(INDEX('Cheater Sheet'!AL11:AL51, SMALL(IF("Yes"='Cheater Sheet'!$BM$11:$BM$51, ROW('Cheater Sheet'!$BM$11:$BM$51)-10,""), ROW()-4)),""))</f>
        <v/>
      </c>
      <c r="AN34" s="292" t="str" cm="1">
        <f t="array" ref="AN34">IF(IFERROR(INDEX('Cheater Sheet'!AM11:AM51, SMALL(IF("Yes"='Cheater Sheet'!$BM$11:$BM$51, ROW('Cheater Sheet'!$BM$11:$BM$51)-10,""), ROW()-4)),"")="","",IFERROR(INDEX('Cheater Sheet'!AM11:AM51, SMALL(IF("Yes"='Cheater Sheet'!$BM$11:$BM$51, ROW('Cheater Sheet'!$BM$11:$BM$51)-10,""), ROW()-4)),""))</f>
        <v/>
      </c>
      <c r="AO34" s="287" t="str" cm="1">
        <f t="array" ref="AO34">IF(IFERROR(INDEX('Cheater Sheet'!AN11:AN51, SMALL(IF("Yes"='Cheater Sheet'!$BM$11:$BM$51, ROW('Cheater Sheet'!$BM$11:$BM$51)-10,""), ROW()-4)),"")="","",IFERROR(INDEX('Cheater Sheet'!AN11:AN51, SMALL(IF("Yes"='Cheater Sheet'!$BM$11:$BM$51, ROW('Cheater Sheet'!$BM$11:$BM$51)-10,""), ROW()-4)),""))</f>
        <v/>
      </c>
      <c r="AP34" s="292" t="str" cm="1">
        <f t="array" ref="AP34">IF(IFERROR(INDEX('Cheater Sheet'!AO11:AO51, SMALL(IF("Yes"='Cheater Sheet'!$BM$11:$BM$51, ROW('Cheater Sheet'!$BM$11:$BM$51)-10,""), ROW()-4)),"")="","",IFERROR(INDEX('Cheater Sheet'!AO11:AO51, SMALL(IF("Yes"='Cheater Sheet'!$BM$11:$BM$51, ROW('Cheater Sheet'!$BM$11:$BM$51)-10,""), ROW()-4)),""))</f>
        <v/>
      </c>
      <c r="AQ34" s="287" t="str" cm="1">
        <f t="array" ref="AQ34">IF(IFERROR(INDEX('Cheater Sheet'!AP11:AP51, SMALL(IF("Yes"='Cheater Sheet'!$BM$11:$BM$51, ROW('Cheater Sheet'!$BM$11:$BM$51)-10,""), ROW()-4)),"")="","",IFERROR(INDEX('Cheater Sheet'!AP11:AP51, SMALL(IF("Yes"='Cheater Sheet'!$BM$11:$BM$51, ROW('Cheater Sheet'!$BM$11:$BM$51)-10,""), ROW()-4)),""))</f>
        <v/>
      </c>
      <c r="AR34" s="292" t="str" cm="1">
        <f t="array" ref="AR34">IF(IFERROR(INDEX('Cheater Sheet'!AQ11:AQ51, SMALL(IF("Yes"='Cheater Sheet'!$BM$11:$BM$51, ROW('Cheater Sheet'!$BM$11:$BM$51)-10,""), ROW()-4)),"")="","",IFERROR(INDEX('Cheater Sheet'!AQ11:AQ51, SMALL(IF("Yes"='Cheater Sheet'!$BM$11:$BM$51, ROW('Cheater Sheet'!$BM$11:$BM$51)-10,""), ROW()-4)),""))</f>
        <v/>
      </c>
      <c r="AS34" s="287" t="str" cm="1">
        <f t="array" ref="AS34">IF(IFERROR(INDEX('Cheater Sheet'!AR11:AR51, SMALL(IF("Yes"='Cheater Sheet'!$BM$11:$BM$51, ROW('Cheater Sheet'!$BM$11:$BM$51)-10,""), ROW()-4)),"")="","",IFERROR(INDEX('Cheater Sheet'!AR11:AR51, SMALL(IF("Yes"='Cheater Sheet'!$BM$11:$BM$51, ROW('Cheater Sheet'!$BM$11:$BM$51)-10,""), ROW()-4)),""))</f>
        <v/>
      </c>
      <c r="AT34" s="292" t="str" cm="1">
        <f t="array" ref="AT34">IF(IFERROR(INDEX('Cheater Sheet'!AS11:AS51, SMALL(IF("Yes"='Cheater Sheet'!$BM$11:$BM$51, ROW('Cheater Sheet'!$BM$11:$BM$51)-10,""), ROW()-4)),"")="","",IFERROR(INDEX('Cheater Sheet'!AS11:AS51, SMALL(IF("Yes"='Cheater Sheet'!$BM$11:$BM$51, ROW('Cheater Sheet'!$BM$11:$BM$51)-10,""), ROW()-4)),""))</f>
        <v/>
      </c>
      <c r="AU34" s="287" t="str" cm="1">
        <f t="array" ref="AU34">IF(IFERROR(INDEX('Cheater Sheet'!AT11:AT51, SMALL(IF("Yes"='Cheater Sheet'!$BM$11:$BM$51, ROW('Cheater Sheet'!$BM$11:$BM$51)-10,""), ROW()-4)),"")="","",IFERROR(INDEX('Cheater Sheet'!AT11:AT51, SMALL(IF("Yes"='Cheater Sheet'!$BM$11:$BM$51, ROW('Cheater Sheet'!$BM$11:$BM$51)-10,""), ROW()-4)),""))</f>
        <v/>
      </c>
      <c r="AV34" s="292" t="str" cm="1">
        <f t="array" ref="AV34">IF(IFERROR(INDEX('Cheater Sheet'!AU11:AU51, SMALL(IF("Yes"='Cheater Sheet'!$BM$11:$BM$51, ROW('Cheater Sheet'!$BM$11:$BM$51)-10,""), ROW()-4)),"")="","",IFERROR(INDEX('Cheater Sheet'!AU11:AU51, SMALL(IF("Yes"='Cheater Sheet'!$BM$11:$BM$51, ROW('Cheater Sheet'!$BM$11:$BM$51)-10,""), ROW()-4)),""))</f>
        <v/>
      </c>
      <c r="AW34" s="287" t="str" cm="1">
        <f t="array" ref="AW34">IF(IFERROR(INDEX('Cheater Sheet'!AV11:AV51, SMALL(IF("Yes"='Cheater Sheet'!$BM$11:$BM$51, ROW('Cheater Sheet'!$BM$11:$BM$51)-10,""), ROW()-4)),"")="","",IFERROR(INDEX('Cheater Sheet'!AV11:AV51, SMALL(IF("Yes"='Cheater Sheet'!$BM$11:$BM$51, ROW('Cheater Sheet'!$BM$11:$BM$51)-10,""), ROW()-4)),""))</f>
        <v/>
      </c>
      <c r="AX34" s="292" t="str" cm="1">
        <f t="array" ref="AX34">IF(IFERROR(INDEX('Cheater Sheet'!AW11:AW51, SMALL(IF("Yes"='Cheater Sheet'!$BM$11:$BM$51, ROW('Cheater Sheet'!$BM$11:$BM$51)-10,""), ROW()-4)),"")="","",IFERROR(INDEX('Cheater Sheet'!AW11:AW51, SMALL(IF("Yes"='Cheater Sheet'!$BM$11:$BM$51, ROW('Cheater Sheet'!$BM$11:$BM$51)-10,""), ROW()-4)),""))</f>
        <v/>
      </c>
      <c r="AY34" s="287" t="str" cm="1">
        <f t="array" ref="AY34">IF(IFERROR(INDEX('Cheater Sheet'!AX11:AX51, SMALL(IF("Yes"='Cheater Sheet'!$BM$11:$BM$51, ROW('Cheater Sheet'!$BM$11:$BM$51)-10,""), ROW()-4)),"")="","",IFERROR(INDEX('Cheater Sheet'!AX11:AX51, SMALL(IF("Yes"='Cheater Sheet'!$BM$11:$BM$51, ROW('Cheater Sheet'!$BM$11:$BM$51)-10,""), ROW()-4)),""))</f>
        <v/>
      </c>
      <c r="AZ34" s="292" t="str" cm="1">
        <f t="array" ref="AZ34">IF(IFERROR(INDEX('Cheater Sheet'!AY11:AY51, SMALL(IF("Yes"='Cheater Sheet'!$BM$11:$BM$51, ROW('Cheater Sheet'!$BM$11:$BM$51)-10,""), ROW()-4)),"")="","",IFERROR(INDEX('Cheater Sheet'!AY11:AY51, SMALL(IF("Yes"='Cheater Sheet'!$BM$11:$BM$51, ROW('Cheater Sheet'!$BM$11:$BM$51)-10,""), ROW()-4)),""))</f>
        <v/>
      </c>
      <c r="BA34" s="287" t="str" cm="1">
        <f t="array" ref="BA34">IF(IFERROR(INDEX('Cheater Sheet'!AZ11:AZ51, SMALL(IF("Yes"='Cheater Sheet'!$BM$11:$BM$51, ROW('Cheater Sheet'!$BM$11:$BM$51)-10,""), ROW()-4)),"")="","",IFERROR(INDEX('Cheater Sheet'!AZ11:AZ51, SMALL(IF("Yes"='Cheater Sheet'!$BM$11:$BM$51, ROW('Cheater Sheet'!$BM$11:$BM$51)-10,""), ROW()-4)),""))</f>
        <v/>
      </c>
      <c r="BB34" s="292" t="str" cm="1">
        <f t="array" ref="BB34">IF(IFERROR(INDEX('Cheater Sheet'!BA11:BA51, SMALL(IF("Yes"='Cheater Sheet'!$BM$11:$BM$51, ROW('Cheater Sheet'!$BM$11:$BM$51)-10,""), ROW()-4)),"")="","",IFERROR(INDEX('Cheater Sheet'!BA11:BA51, SMALL(IF("Yes"='Cheater Sheet'!$BM$11:$BM$51, ROW('Cheater Sheet'!$BM$11:$BM$51)-10,""), ROW()-4)),""))</f>
        <v/>
      </c>
      <c r="BC34" s="287" t="str" cm="1">
        <f t="array" ref="BC34">IF(IFERROR(INDEX('Cheater Sheet'!BB11:BB51, SMALL(IF("Yes"='Cheater Sheet'!$BM$11:$BM$51, ROW('Cheater Sheet'!$BM$11:$BM$51)-10,""), ROW()-4)),"")="","",IFERROR(INDEX('Cheater Sheet'!BB11:BB51, SMALL(IF("Yes"='Cheater Sheet'!$BM$11:$BM$51, ROW('Cheater Sheet'!$BM$11:$BM$51)-10,""), ROW()-4)),""))</f>
        <v/>
      </c>
      <c r="BD34" s="292" t="str" cm="1">
        <f t="array" ref="BD34">IF(IFERROR(INDEX('Cheater Sheet'!BC11:BC51, SMALL(IF("Yes"='Cheater Sheet'!$BM$11:$BM$51, ROW('Cheater Sheet'!$BM$11:$BM$51)-10,""), ROW()-4)),"")="","",IFERROR(INDEX('Cheater Sheet'!BC11:BC51, SMALL(IF("Yes"='Cheater Sheet'!$BM$11:$BM$51, ROW('Cheater Sheet'!$BM$11:$BM$51)-10,""), ROW()-4)),""))</f>
        <v/>
      </c>
      <c r="BE34" s="287" t="str" cm="1">
        <f t="array" ref="BE34">IF(IFERROR(INDEX('Cheater Sheet'!BD11:BD51, SMALL(IF("Yes"='Cheater Sheet'!$BM$11:$BM$51, ROW('Cheater Sheet'!$BM$11:$BM$51)-10,""), ROW()-4)),"")="","",IFERROR(INDEX('Cheater Sheet'!BD11:BD51, SMALL(IF("Yes"='Cheater Sheet'!$BM$11:$BM$51, ROW('Cheater Sheet'!$BM$11:$BM$51)-10,""), ROW()-4)),""))</f>
        <v/>
      </c>
      <c r="BF34" s="292" t="str" cm="1">
        <f t="array" ref="BF34">IF(IFERROR(INDEX('Cheater Sheet'!BE11:BE51, SMALL(IF("Yes"='Cheater Sheet'!$BM$11:$BM$51, ROW('Cheater Sheet'!$BM$11:$BM$51)-10,""), ROW()-4)),"")="","",IFERROR(INDEX('Cheater Sheet'!BE11:BE51, SMALL(IF("Yes"='Cheater Sheet'!$BM$11:$BM$51, ROW('Cheater Sheet'!$BM$11:$BM$51)-10,""), ROW()-4)),""))</f>
        <v/>
      </c>
      <c r="BG34" s="287" t="str" cm="1">
        <f t="array" ref="BG34">IF(IFERROR(INDEX('Cheater Sheet'!BF11:BF51, SMALL(IF("Yes"='Cheater Sheet'!$BM$11:$BM$51, ROW('Cheater Sheet'!$BM$11:$BM$51)-10,""), ROW()-4)),"")="","",IFERROR(INDEX('Cheater Sheet'!BF11:BF51, SMALL(IF("Yes"='Cheater Sheet'!$BM$11:$BM$51, ROW('Cheater Sheet'!$BM$11:$BM$51)-10,""), ROW()-4)),""))</f>
        <v/>
      </c>
      <c r="BH34" s="292" t="str" cm="1">
        <f t="array" ref="BH34">IF(IFERROR(INDEX('Cheater Sheet'!BG11:BG51, SMALL(IF("Yes"='Cheater Sheet'!$BM$11:$BM$51, ROW('Cheater Sheet'!$BM$11:$BM$51)-10,""), ROW()-4)),"")="","",IFERROR(INDEX('Cheater Sheet'!BG11:BG51, SMALL(IF("Yes"='Cheater Sheet'!$BM$11:$BM$51, ROW('Cheater Sheet'!$BM$11:$BM$51)-10,""), ROW()-4)),""))</f>
        <v/>
      </c>
      <c r="BI34" s="287" t="str" cm="1">
        <f t="array" ref="BI34">IF(IFERROR(INDEX('Cheater Sheet'!BH11:BH51, SMALL(IF("Yes"='Cheater Sheet'!$BM$11:$BM$51, ROW('Cheater Sheet'!$BM$11:$BM$51)-10,""), ROW()-4)),"")="","",IFERROR(INDEX('Cheater Sheet'!BH11:BH51, SMALL(IF("Yes"='Cheater Sheet'!$BM$11:$BM$51, ROW('Cheater Sheet'!$BM$11:$BM$51)-10,""), ROW()-4)),""))</f>
        <v/>
      </c>
      <c r="BJ34" s="292" t="str" cm="1">
        <f t="array" ref="BJ34">IF(IFERROR(INDEX('Cheater Sheet'!BI11:BI51, SMALL(IF("Yes"='Cheater Sheet'!$BM$11:$BM$51, ROW('Cheater Sheet'!$BM$11:$BM$51)-10,""), ROW()-4)),"")="","",IFERROR(INDEX('Cheater Sheet'!BI11:BI51, SMALL(IF("Yes"='Cheater Sheet'!$BM$11:$BM$51, ROW('Cheater Sheet'!$BM$11:$BM$51)-10,""), ROW()-4)),""))</f>
        <v/>
      </c>
      <c r="BK34" s="689" t="str" cm="1">
        <f t="array" ref="BK34">IF(IFERROR(INDEX('Cheater Sheet'!BJ11:BJ51, SMALL(IF("Yes"='Cheater Sheet'!$BM$11:$BM$51, ROW('Cheater Sheet'!$BM$11:$BM$51)-10,""), ROW()-4)),"")="","",IFERROR(INDEX('Cheater Sheet'!BJ11:BJ51, SMALL(IF("Yes"='Cheater Sheet'!$BM$11:$BM$51, ROW('Cheater Sheet'!$BM$11:$BM$51)-10,""), ROW()-4)),""))</f>
        <v/>
      </c>
      <c r="BL34" s="101"/>
    </row>
    <row r="35" spans="1:64" x14ac:dyDescent="0.2">
      <c r="A35" s="765">
        <f t="shared" si="0"/>
        <v>0</v>
      </c>
      <c r="C35" s="143" t="str" cm="1">
        <f t="array" ref="C35">IFERROR(INDEX('Cheater Sheet'!$B$11:$B$51, SMALL(IF("Yes"='Cheater Sheet'!$BM$11:$BM$51, ROW('Cheater Sheet'!$BM$11:$BM$51)-10,""), ROW()-4)),"")</f>
        <v/>
      </c>
      <c r="D35" s="292" t="str" cm="1">
        <f t="array" ref="D35">IF(IFERROR(INDEX('Cheater Sheet'!C11:C51, SMALL(IF("Yes"='Cheater Sheet'!$BM$11:$BM$51, ROW('Cheater Sheet'!$BM$11:$BM$51)-10,""), ROW()-4)),"")="","",IFERROR(INDEX('Cheater Sheet'!C11:C51, SMALL(IF("Yes"='Cheater Sheet'!$BM$11:$BM$51, ROW('Cheater Sheet'!$BM$11:$BM$51)-10,""), ROW()-4)),""))</f>
        <v/>
      </c>
      <c r="E35" s="287" t="str" cm="1">
        <f t="array" ref="E35">IF(IFERROR(INDEX('Cheater Sheet'!D11:D51, SMALL(IF("Yes"='Cheater Sheet'!$BM$11:$BM$51, ROW('Cheater Sheet'!$BM$11:$BM$51)-10,""), ROW()-4)),"")="","",IFERROR(INDEX('Cheater Sheet'!D11:D51, SMALL(IF("Yes"='Cheater Sheet'!$BM$11:$BM$51, ROW('Cheater Sheet'!$BM$11:$BM$51)-10,""), ROW()-4)),""))</f>
        <v/>
      </c>
      <c r="F35" s="292" t="str" cm="1">
        <f t="array" ref="F35">IF(IFERROR(INDEX('Cheater Sheet'!E11:E51, SMALL(IF("Yes"='Cheater Sheet'!$BM$11:$BM$51, ROW('Cheater Sheet'!$BM$11:$BM$51)-10,""), ROW()-4)),"")="","",IFERROR(INDEX('Cheater Sheet'!E11:E51, SMALL(IF("Yes"='Cheater Sheet'!$BM$11:$BM$51, ROW('Cheater Sheet'!$BM$11:$BM$51)-10,""), ROW()-4)),""))</f>
        <v/>
      </c>
      <c r="G35" s="287" t="str" cm="1">
        <f t="array" ref="G35">IF(IFERROR(INDEX('Cheater Sheet'!F11:F51, SMALL(IF("Yes"='Cheater Sheet'!$BM$11:$BM$51, ROW('Cheater Sheet'!$BM$11:$BM$51)-10,""), ROW()-4)),"")="","",IFERROR(INDEX('Cheater Sheet'!F11:F51, SMALL(IF("Yes"='Cheater Sheet'!$BM$11:$BM$51, ROW('Cheater Sheet'!$BM$11:$BM$51)-10,""), ROW()-4)),""))</f>
        <v/>
      </c>
      <c r="H35" s="292" t="str" cm="1">
        <f t="array" ref="H35">IF(IFERROR(INDEX('Cheater Sheet'!G11:G51, SMALL(IF("Yes"='Cheater Sheet'!$BM$11:$BM$51, ROW('Cheater Sheet'!$BM$11:$BM$51)-10,""), ROW()-4)),"")="","",IFERROR(INDEX('Cheater Sheet'!G11:G51, SMALL(IF("Yes"='Cheater Sheet'!$BM$11:$BM$51, ROW('Cheater Sheet'!$BM$11:$BM$51)-10,""), ROW()-4)),""))</f>
        <v/>
      </c>
      <c r="I35" s="287" t="str" cm="1">
        <f t="array" ref="I35">IF(IFERROR(INDEX('Cheater Sheet'!H11:H51, SMALL(IF("Yes"='Cheater Sheet'!$BM$11:$BM$51, ROW('Cheater Sheet'!$BM$11:$BM$51)-10,""), ROW()-4)),"")="","",IFERROR(INDEX('Cheater Sheet'!H11:H51, SMALL(IF("Yes"='Cheater Sheet'!$BM$11:$BM$51, ROW('Cheater Sheet'!$BM$11:$BM$51)-10,""), ROW()-4)),""))</f>
        <v/>
      </c>
      <c r="J35" s="292" t="str" cm="1">
        <f t="array" ref="J35">IF(IFERROR(INDEX('Cheater Sheet'!I11:I51, SMALL(IF("Yes"='Cheater Sheet'!$BM$11:$BM$51, ROW('Cheater Sheet'!$BM$11:$BM$51)-10,""), ROW()-4)),"")="","",IFERROR(INDEX('Cheater Sheet'!I11:I51, SMALL(IF("Yes"='Cheater Sheet'!$BM$11:$BM$51, ROW('Cheater Sheet'!$BM$11:$BM$51)-10,""), ROW()-4)),""))</f>
        <v/>
      </c>
      <c r="K35" s="287" t="str" cm="1">
        <f t="array" ref="K35">IF(IFERROR(INDEX('Cheater Sheet'!J11:J51, SMALL(IF("Yes"='Cheater Sheet'!$BM$11:$BM$51, ROW('Cheater Sheet'!$BM$11:$BM$51)-10,""), ROW()-4)),"")="","",IFERROR(INDEX('Cheater Sheet'!J11:J51, SMALL(IF("Yes"='Cheater Sheet'!$BM$11:$BM$51, ROW('Cheater Sheet'!$BM$11:$BM$51)-10,""), ROW()-4)),""))</f>
        <v/>
      </c>
      <c r="L35" s="292" t="str" cm="1">
        <f t="array" ref="L35">IF(IFERROR(INDEX('Cheater Sheet'!K11:K51, SMALL(IF("Yes"='Cheater Sheet'!$BM$11:$BM$51, ROW('Cheater Sheet'!$BM$11:$BM$51)-10,""), ROW()-4)),"")="","",IFERROR(INDEX('Cheater Sheet'!K11:K51, SMALL(IF("Yes"='Cheater Sheet'!$BM$11:$BM$51, ROW('Cheater Sheet'!$BM$11:$BM$51)-10,""), ROW()-4)),""))</f>
        <v/>
      </c>
      <c r="M35" s="287" t="str" cm="1">
        <f t="array" ref="M35">IF(IFERROR(INDEX('Cheater Sheet'!L11:L51, SMALL(IF("Yes"='Cheater Sheet'!$BM$11:$BM$51, ROW('Cheater Sheet'!$BM$11:$BM$51)-10,""), ROW()-4)),"")="","",IFERROR(INDEX('Cheater Sheet'!L11:L51, SMALL(IF("Yes"='Cheater Sheet'!$BM$11:$BM$51, ROW('Cheater Sheet'!$BM$11:$BM$51)-10,""), ROW()-4)),""))</f>
        <v/>
      </c>
      <c r="N35" s="292" t="str" cm="1">
        <f t="array" ref="N35">IF(IFERROR(INDEX('Cheater Sheet'!M11:M51, SMALL(IF("Yes"='Cheater Sheet'!$BM$11:$BM$51, ROW('Cheater Sheet'!$BM$11:$BM$51)-10,""), ROW()-4)),"")="","",IFERROR(INDEX('Cheater Sheet'!M11:M51, SMALL(IF("Yes"='Cheater Sheet'!$BM$11:$BM$51, ROW('Cheater Sheet'!$BM$11:$BM$51)-10,""), ROW()-4)),""))</f>
        <v/>
      </c>
      <c r="O35" s="287" t="str" cm="1">
        <f t="array" ref="O35">IF(IFERROR(INDEX('Cheater Sheet'!N11:N51, SMALL(IF("Yes"='Cheater Sheet'!$BM$11:$BM$51, ROW('Cheater Sheet'!$BM$11:$BM$51)-10,""), ROW()-4)),"")="","",IFERROR(INDEX('Cheater Sheet'!N11:N51, SMALL(IF("Yes"='Cheater Sheet'!$BM$11:$BM$51, ROW('Cheater Sheet'!$BM$11:$BM$51)-10,""), ROW()-4)),""))</f>
        <v/>
      </c>
      <c r="P35" s="292" t="str" cm="1">
        <f t="array" ref="P35">IF(IFERROR(INDEX('Cheater Sheet'!O11:O51, SMALL(IF("Yes"='Cheater Sheet'!$BM$11:$BM$51, ROW('Cheater Sheet'!$BM$11:$BM$51)-10,""), ROW()-4)),"")="","",IFERROR(INDEX('Cheater Sheet'!O11:O51, SMALL(IF("Yes"='Cheater Sheet'!$BM$11:$BM$51, ROW('Cheater Sheet'!$BM$11:$BM$51)-10,""), ROW()-4)),""))</f>
        <v/>
      </c>
      <c r="Q35" s="287" t="str" cm="1">
        <f t="array" ref="Q35">IF(IFERROR(INDEX('Cheater Sheet'!P11:P51, SMALL(IF("Yes"='Cheater Sheet'!$BM$11:$BM$51, ROW('Cheater Sheet'!$BM$11:$BM$51)-10,""), ROW()-4)),"")="","",IFERROR(INDEX('Cheater Sheet'!P11:P51, SMALL(IF("Yes"='Cheater Sheet'!$BM$11:$BM$51, ROW('Cheater Sheet'!$BM$11:$BM$51)-10,""), ROW()-4)),""))</f>
        <v/>
      </c>
      <c r="R35" s="292" t="str" cm="1">
        <f t="array" ref="R35">IF(IFERROR(INDEX('Cheater Sheet'!Q11:Q51, SMALL(IF("Yes"='Cheater Sheet'!$BM$11:$BM$51, ROW('Cheater Sheet'!$BM$11:$BM$51)-10,""), ROW()-4)),"")="","",IFERROR(INDEX('Cheater Sheet'!Q11:Q51, SMALL(IF("Yes"='Cheater Sheet'!$BM$11:$BM$51, ROW('Cheater Sheet'!$BM$11:$BM$51)-10,""), ROW()-4)),""))</f>
        <v/>
      </c>
      <c r="S35" s="287" t="str" cm="1">
        <f t="array" ref="S35">IF(IFERROR(INDEX('Cheater Sheet'!R11:R51, SMALL(IF("Yes"='Cheater Sheet'!$BM$11:$BM$51, ROW('Cheater Sheet'!$BM$11:$BM$51)-10,""), ROW()-4)),"")="","",IFERROR(INDEX('Cheater Sheet'!R11:R51, SMALL(IF("Yes"='Cheater Sheet'!$BM$11:$BM$51, ROW('Cheater Sheet'!$BM$11:$BM$51)-10,""), ROW()-4)),""))</f>
        <v/>
      </c>
      <c r="T35" s="292" t="str" cm="1">
        <f t="array" ref="T35">IF(IFERROR(INDEX('Cheater Sheet'!S11:S51, SMALL(IF("Yes"='Cheater Sheet'!$BM$11:$BM$51, ROW('Cheater Sheet'!$BM$11:$BM$51)-10,""), ROW()-4)),"")="","",IFERROR(INDEX('Cheater Sheet'!S11:S51, SMALL(IF("Yes"='Cheater Sheet'!$BM$11:$BM$51, ROW('Cheater Sheet'!$BM$11:$BM$51)-10,""), ROW()-4)),""))</f>
        <v/>
      </c>
      <c r="U35" s="287" t="str" cm="1">
        <f t="array" ref="U35">IF(IFERROR(INDEX('Cheater Sheet'!T11:T51, SMALL(IF("Yes"='Cheater Sheet'!$BM$11:$BM$51, ROW('Cheater Sheet'!$BM$11:$BM$51)-10,""), ROW()-4)),"")="","",IFERROR(INDEX('Cheater Sheet'!T11:T51, SMALL(IF("Yes"='Cheater Sheet'!$BM$11:$BM$51, ROW('Cheater Sheet'!$BM$11:$BM$51)-10,""), ROW()-4)),""))</f>
        <v/>
      </c>
      <c r="V35" s="292" t="str" cm="1">
        <f t="array" ref="V35">IF(IFERROR(INDEX('Cheater Sheet'!U11:U51, SMALL(IF("Yes"='Cheater Sheet'!$BM$11:$BM$51, ROW('Cheater Sheet'!$BM$11:$BM$51)-10,""), ROW()-4)),"")="","",IFERROR(INDEX('Cheater Sheet'!U11:U51, SMALL(IF("Yes"='Cheater Sheet'!$BM$11:$BM$51, ROW('Cheater Sheet'!$BM$11:$BM$51)-10,""), ROW()-4)),""))</f>
        <v/>
      </c>
      <c r="W35" s="287" t="str" cm="1">
        <f t="array" ref="W35">IF(IFERROR(INDEX('Cheater Sheet'!V11:V51, SMALL(IF("Yes"='Cheater Sheet'!$BM$11:$BM$51, ROW('Cheater Sheet'!$BM$11:$BM$51)-10,""), ROW()-4)),"")="","",IFERROR(INDEX('Cheater Sheet'!V11:V51, SMALL(IF("Yes"='Cheater Sheet'!$BM$11:$BM$51, ROW('Cheater Sheet'!$BM$11:$BM$51)-10,""), ROW()-4)),""))</f>
        <v/>
      </c>
      <c r="X35" s="292" t="str" cm="1">
        <f t="array" ref="X35">IF(IFERROR(INDEX('Cheater Sheet'!W11:W51, SMALL(IF("Yes"='Cheater Sheet'!$BM$11:$BM$51, ROW('Cheater Sheet'!$BM$11:$BM$51)-10,""), ROW()-4)),"")="","",IFERROR(INDEX('Cheater Sheet'!W11:W51, SMALL(IF("Yes"='Cheater Sheet'!$BM$11:$BM$51, ROW('Cheater Sheet'!$BM$11:$BM$51)-10,""), ROW()-4)),""))</f>
        <v/>
      </c>
      <c r="Y35" s="287" t="str" cm="1">
        <f t="array" ref="Y35">IF(IFERROR(INDEX('Cheater Sheet'!X11:X51, SMALL(IF("Yes"='Cheater Sheet'!$BM$11:$BM$51, ROW('Cheater Sheet'!$BM$11:$BM$51)-10,""), ROW()-4)),"")="","",IFERROR(INDEX('Cheater Sheet'!X11:X51, SMALL(IF("Yes"='Cheater Sheet'!$BM$11:$BM$51, ROW('Cheater Sheet'!$BM$11:$BM$51)-10,""), ROW()-4)),""))</f>
        <v/>
      </c>
      <c r="Z35" s="292" t="str" cm="1">
        <f t="array" ref="Z35">IF(IFERROR(INDEX('Cheater Sheet'!Y11:Y51, SMALL(IF("Yes"='Cheater Sheet'!$BM$11:$BM$51, ROW('Cheater Sheet'!$BM$11:$BM$51)-10,""), ROW()-4)),"")="","",IFERROR(INDEX('Cheater Sheet'!Y11:Y51, SMALL(IF("Yes"='Cheater Sheet'!$BM$11:$BM$51, ROW('Cheater Sheet'!$BM$11:$BM$51)-10,""), ROW()-4)),""))</f>
        <v/>
      </c>
      <c r="AA35" s="287" t="str" cm="1">
        <f t="array" ref="AA35">IF(IFERROR(INDEX('Cheater Sheet'!Z11:Z51, SMALL(IF("Yes"='Cheater Sheet'!$BM$11:$BM$51, ROW('Cheater Sheet'!$BM$11:$BM$51)-10,""), ROW()-4)),"")="","",IFERROR(INDEX('Cheater Sheet'!Z11:Z51, SMALL(IF("Yes"='Cheater Sheet'!$BM$11:$BM$51, ROW('Cheater Sheet'!$BM$11:$BM$51)-10,""), ROW()-4)),""))</f>
        <v/>
      </c>
      <c r="AB35" s="292" t="str" cm="1">
        <f t="array" ref="AB35">IF(IFERROR(INDEX('Cheater Sheet'!AA11:AA51, SMALL(IF("Yes"='Cheater Sheet'!$BM$11:$BM$51, ROW('Cheater Sheet'!$BM$11:$BM$51)-10,""), ROW()-4)),"")="","",IFERROR(INDEX('Cheater Sheet'!AA11:AA51, SMALL(IF("Yes"='Cheater Sheet'!$BM$11:$BM$51, ROW('Cheater Sheet'!$BM$11:$BM$51)-10,""), ROW()-4)),""))</f>
        <v/>
      </c>
      <c r="AC35" s="287" t="str" cm="1">
        <f t="array" ref="AC35">IF(IFERROR(INDEX('Cheater Sheet'!AB11:AB51, SMALL(IF("Yes"='Cheater Sheet'!$BM$11:$BM$51, ROW('Cheater Sheet'!$BM$11:$BM$51)-10,""), ROW()-4)),"")="","",IFERROR(INDEX('Cheater Sheet'!AB11:AB51, SMALL(IF("Yes"='Cheater Sheet'!$BM$11:$BM$51, ROW('Cheater Sheet'!$BM$11:$BM$51)-10,""), ROW()-4)),""))</f>
        <v/>
      </c>
      <c r="AD35" s="292" t="str" cm="1">
        <f t="array" ref="AD35">IF(IFERROR(INDEX('Cheater Sheet'!AC11:AC51, SMALL(IF("Yes"='Cheater Sheet'!$BM$11:$BM$51, ROW('Cheater Sheet'!$BM$11:$BM$51)-10,""), ROW()-4)),"")="","",IFERROR(INDEX('Cheater Sheet'!AC11:AC51, SMALL(IF("Yes"='Cheater Sheet'!$BM$11:$BM$51, ROW('Cheater Sheet'!$BM$11:$BM$51)-10,""), ROW()-4)),""))</f>
        <v/>
      </c>
      <c r="AE35" s="287" t="str" cm="1">
        <f t="array" ref="AE35">IF(IFERROR(INDEX('Cheater Sheet'!AD11:AD51, SMALL(IF("Yes"='Cheater Sheet'!$BM$11:$BM$51, ROW('Cheater Sheet'!$BM$11:$BM$51)-10,""), ROW()-4)),"")="","",IFERROR(INDEX('Cheater Sheet'!AD11:AD51, SMALL(IF("Yes"='Cheater Sheet'!$BM$11:$BM$51, ROW('Cheater Sheet'!$BM$11:$BM$51)-10,""), ROW()-4)),""))</f>
        <v/>
      </c>
      <c r="AF35" s="292" t="str" cm="1">
        <f t="array" ref="AF35">IF(IFERROR(INDEX('Cheater Sheet'!AE11:AE51, SMALL(IF("Yes"='Cheater Sheet'!$BM$11:$BM$51, ROW('Cheater Sheet'!$BM$11:$BM$51)-10,""), ROW()-4)),"")="","",IFERROR(INDEX('Cheater Sheet'!AE11:AE51, SMALL(IF("Yes"='Cheater Sheet'!$BM$11:$BM$51, ROW('Cheater Sheet'!$BM$11:$BM$51)-10,""), ROW()-4)),""))</f>
        <v/>
      </c>
      <c r="AG35" s="287" t="str" cm="1">
        <f t="array" ref="AG35">IF(IFERROR(INDEX('Cheater Sheet'!AF11:AF51, SMALL(IF("Yes"='Cheater Sheet'!$BM$11:$BM$51, ROW('Cheater Sheet'!$BM$11:$BM$51)-10,""), ROW()-4)),"")="","",IFERROR(INDEX('Cheater Sheet'!AF11:AF51, SMALL(IF("Yes"='Cheater Sheet'!$BM$11:$BM$51, ROW('Cheater Sheet'!$BM$11:$BM$51)-10,""), ROW()-4)),""))</f>
        <v/>
      </c>
      <c r="AH35" s="292" t="str" cm="1">
        <f t="array" ref="AH35">IF(IFERROR(INDEX('Cheater Sheet'!AG11:AG51, SMALL(IF("Yes"='Cheater Sheet'!$BM$11:$BM$51, ROW('Cheater Sheet'!$BM$11:$BM$51)-10,""), ROW()-4)),"")="","",IFERROR(INDEX('Cheater Sheet'!AG11:AG51, SMALL(IF("Yes"='Cheater Sheet'!$BM$11:$BM$51, ROW('Cheater Sheet'!$BM$11:$BM$51)-10,""), ROW()-4)),""))</f>
        <v/>
      </c>
      <c r="AI35" s="287" t="str" cm="1">
        <f t="array" ref="AI35">IF(IFERROR(INDEX('Cheater Sheet'!AH11:AH51, SMALL(IF("Yes"='Cheater Sheet'!$BM$11:$BM$51, ROW('Cheater Sheet'!$BM$11:$BM$51)-10,""), ROW()-4)),"")="","",IFERROR(INDEX('Cheater Sheet'!AH11:AH51, SMALL(IF("Yes"='Cheater Sheet'!$BM$11:$BM$51, ROW('Cheater Sheet'!$BM$11:$BM$51)-10,""), ROW()-4)),""))</f>
        <v/>
      </c>
      <c r="AJ35" s="292" t="str" cm="1">
        <f t="array" ref="AJ35">IF(IFERROR(INDEX('Cheater Sheet'!AI11:AI51, SMALL(IF("Yes"='Cheater Sheet'!$BM$11:$BM$51, ROW('Cheater Sheet'!$BM$11:$BM$51)-10,""), ROW()-4)),"")="","",IFERROR(INDEX('Cheater Sheet'!AI11:AI51, SMALL(IF("Yes"='Cheater Sheet'!$BM$11:$BM$51, ROW('Cheater Sheet'!$BM$11:$BM$51)-10,""), ROW()-4)),""))</f>
        <v/>
      </c>
      <c r="AK35" s="287" t="str" cm="1">
        <f t="array" ref="AK35">IF(IFERROR(INDEX('Cheater Sheet'!AJ11:AJ51, SMALL(IF("Yes"='Cheater Sheet'!$BM$11:$BM$51, ROW('Cheater Sheet'!$BM$11:$BM$51)-10,""), ROW()-4)),"")="","",IFERROR(INDEX('Cheater Sheet'!AJ11:AJ51, SMALL(IF("Yes"='Cheater Sheet'!$BM$11:$BM$51, ROW('Cheater Sheet'!$BM$11:$BM$51)-10,""), ROW()-4)),""))</f>
        <v/>
      </c>
      <c r="AL35" s="292" t="str" cm="1">
        <f t="array" ref="AL35">IF(IFERROR(INDEX('Cheater Sheet'!AK11:AK51, SMALL(IF("Yes"='Cheater Sheet'!$BM$11:$BM$51, ROW('Cheater Sheet'!$BM$11:$BM$51)-10,""), ROW()-4)),"")="","",IFERROR(INDEX('Cheater Sheet'!AK11:AK51, SMALL(IF("Yes"='Cheater Sheet'!$BM$11:$BM$51, ROW('Cheater Sheet'!$BM$11:$BM$51)-10,""), ROW()-4)),""))</f>
        <v/>
      </c>
      <c r="AM35" s="287" t="str" cm="1">
        <f t="array" ref="AM35">IF(IFERROR(INDEX('Cheater Sheet'!AL11:AL51, SMALL(IF("Yes"='Cheater Sheet'!$BM$11:$BM$51, ROW('Cheater Sheet'!$BM$11:$BM$51)-10,""), ROW()-4)),"")="","",IFERROR(INDEX('Cheater Sheet'!AL11:AL51, SMALL(IF("Yes"='Cheater Sheet'!$BM$11:$BM$51, ROW('Cheater Sheet'!$BM$11:$BM$51)-10,""), ROW()-4)),""))</f>
        <v/>
      </c>
      <c r="AN35" s="292" t="str" cm="1">
        <f t="array" ref="AN35">IF(IFERROR(INDEX('Cheater Sheet'!AM11:AM51, SMALL(IF("Yes"='Cheater Sheet'!$BM$11:$BM$51, ROW('Cheater Sheet'!$BM$11:$BM$51)-10,""), ROW()-4)),"")="","",IFERROR(INDEX('Cheater Sheet'!AM11:AM51, SMALL(IF("Yes"='Cheater Sheet'!$BM$11:$BM$51, ROW('Cheater Sheet'!$BM$11:$BM$51)-10,""), ROW()-4)),""))</f>
        <v/>
      </c>
      <c r="AO35" s="287" t="str" cm="1">
        <f t="array" ref="AO35">IF(IFERROR(INDEX('Cheater Sheet'!AN11:AN51, SMALL(IF("Yes"='Cheater Sheet'!$BM$11:$BM$51, ROW('Cheater Sheet'!$BM$11:$BM$51)-10,""), ROW()-4)),"")="","",IFERROR(INDEX('Cheater Sheet'!AN11:AN51, SMALL(IF("Yes"='Cheater Sheet'!$BM$11:$BM$51, ROW('Cheater Sheet'!$BM$11:$BM$51)-10,""), ROW()-4)),""))</f>
        <v/>
      </c>
      <c r="AP35" s="292" t="str" cm="1">
        <f t="array" ref="AP35">IF(IFERROR(INDEX('Cheater Sheet'!AO11:AO51, SMALL(IF("Yes"='Cheater Sheet'!$BM$11:$BM$51, ROW('Cheater Sheet'!$BM$11:$BM$51)-10,""), ROW()-4)),"")="","",IFERROR(INDEX('Cheater Sheet'!AO11:AO51, SMALL(IF("Yes"='Cheater Sheet'!$BM$11:$BM$51, ROW('Cheater Sheet'!$BM$11:$BM$51)-10,""), ROW()-4)),""))</f>
        <v/>
      </c>
      <c r="AQ35" s="287" t="str" cm="1">
        <f t="array" ref="AQ35">IF(IFERROR(INDEX('Cheater Sheet'!AP11:AP51, SMALL(IF("Yes"='Cheater Sheet'!$BM$11:$BM$51, ROW('Cheater Sheet'!$BM$11:$BM$51)-10,""), ROW()-4)),"")="","",IFERROR(INDEX('Cheater Sheet'!AP11:AP51, SMALL(IF("Yes"='Cheater Sheet'!$BM$11:$BM$51, ROW('Cheater Sheet'!$BM$11:$BM$51)-10,""), ROW()-4)),""))</f>
        <v/>
      </c>
      <c r="AR35" s="292" t="str" cm="1">
        <f t="array" ref="AR35">IF(IFERROR(INDEX('Cheater Sheet'!AQ11:AQ51, SMALL(IF("Yes"='Cheater Sheet'!$BM$11:$BM$51, ROW('Cheater Sheet'!$BM$11:$BM$51)-10,""), ROW()-4)),"")="","",IFERROR(INDEX('Cheater Sheet'!AQ11:AQ51, SMALL(IF("Yes"='Cheater Sheet'!$BM$11:$BM$51, ROW('Cheater Sheet'!$BM$11:$BM$51)-10,""), ROW()-4)),""))</f>
        <v/>
      </c>
      <c r="AS35" s="287" t="str" cm="1">
        <f t="array" ref="AS35">IF(IFERROR(INDEX('Cheater Sheet'!AR11:AR51, SMALL(IF("Yes"='Cheater Sheet'!$BM$11:$BM$51, ROW('Cheater Sheet'!$BM$11:$BM$51)-10,""), ROW()-4)),"")="","",IFERROR(INDEX('Cheater Sheet'!AR11:AR51, SMALL(IF("Yes"='Cheater Sheet'!$BM$11:$BM$51, ROW('Cheater Sheet'!$BM$11:$BM$51)-10,""), ROW()-4)),""))</f>
        <v/>
      </c>
      <c r="AT35" s="292" t="str" cm="1">
        <f t="array" ref="AT35">IF(IFERROR(INDEX('Cheater Sheet'!AS11:AS51, SMALL(IF("Yes"='Cheater Sheet'!$BM$11:$BM$51, ROW('Cheater Sheet'!$BM$11:$BM$51)-10,""), ROW()-4)),"")="","",IFERROR(INDEX('Cheater Sheet'!AS11:AS51, SMALL(IF("Yes"='Cheater Sheet'!$BM$11:$BM$51, ROW('Cheater Sheet'!$BM$11:$BM$51)-10,""), ROW()-4)),""))</f>
        <v/>
      </c>
      <c r="AU35" s="287" t="str" cm="1">
        <f t="array" ref="AU35">IF(IFERROR(INDEX('Cheater Sheet'!AT11:AT51, SMALL(IF("Yes"='Cheater Sheet'!$BM$11:$BM$51, ROW('Cheater Sheet'!$BM$11:$BM$51)-10,""), ROW()-4)),"")="","",IFERROR(INDEX('Cheater Sheet'!AT11:AT51, SMALL(IF("Yes"='Cheater Sheet'!$BM$11:$BM$51, ROW('Cheater Sheet'!$BM$11:$BM$51)-10,""), ROW()-4)),""))</f>
        <v/>
      </c>
      <c r="AV35" s="292" t="str" cm="1">
        <f t="array" ref="AV35">IF(IFERROR(INDEX('Cheater Sheet'!AU11:AU51, SMALL(IF("Yes"='Cheater Sheet'!$BM$11:$BM$51, ROW('Cheater Sheet'!$BM$11:$BM$51)-10,""), ROW()-4)),"")="","",IFERROR(INDEX('Cheater Sheet'!AU11:AU51, SMALL(IF("Yes"='Cheater Sheet'!$BM$11:$BM$51, ROW('Cheater Sheet'!$BM$11:$BM$51)-10,""), ROW()-4)),""))</f>
        <v/>
      </c>
      <c r="AW35" s="287" t="str" cm="1">
        <f t="array" ref="AW35">IF(IFERROR(INDEX('Cheater Sheet'!AV11:AV51, SMALL(IF("Yes"='Cheater Sheet'!$BM$11:$BM$51, ROW('Cheater Sheet'!$BM$11:$BM$51)-10,""), ROW()-4)),"")="","",IFERROR(INDEX('Cheater Sheet'!AV11:AV51, SMALL(IF("Yes"='Cheater Sheet'!$BM$11:$BM$51, ROW('Cheater Sheet'!$BM$11:$BM$51)-10,""), ROW()-4)),""))</f>
        <v/>
      </c>
      <c r="AX35" s="292" t="str" cm="1">
        <f t="array" ref="AX35">IF(IFERROR(INDEX('Cheater Sheet'!AW11:AW51, SMALL(IF("Yes"='Cheater Sheet'!$BM$11:$BM$51, ROW('Cheater Sheet'!$BM$11:$BM$51)-10,""), ROW()-4)),"")="","",IFERROR(INDEX('Cheater Sheet'!AW11:AW51, SMALL(IF("Yes"='Cheater Sheet'!$BM$11:$BM$51, ROW('Cheater Sheet'!$BM$11:$BM$51)-10,""), ROW()-4)),""))</f>
        <v/>
      </c>
      <c r="AY35" s="287" t="str" cm="1">
        <f t="array" ref="AY35">IF(IFERROR(INDEX('Cheater Sheet'!AX11:AX51, SMALL(IF("Yes"='Cheater Sheet'!$BM$11:$BM$51, ROW('Cheater Sheet'!$BM$11:$BM$51)-10,""), ROW()-4)),"")="","",IFERROR(INDEX('Cheater Sheet'!AX11:AX51, SMALL(IF("Yes"='Cheater Sheet'!$BM$11:$BM$51, ROW('Cheater Sheet'!$BM$11:$BM$51)-10,""), ROW()-4)),""))</f>
        <v/>
      </c>
      <c r="AZ35" s="292" t="str" cm="1">
        <f t="array" ref="AZ35">IF(IFERROR(INDEX('Cheater Sheet'!AY11:AY51, SMALL(IF("Yes"='Cheater Sheet'!$BM$11:$BM$51, ROW('Cheater Sheet'!$BM$11:$BM$51)-10,""), ROW()-4)),"")="","",IFERROR(INDEX('Cheater Sheet'!AY11:AY51, SMALL(IF("Yes"='Cheater Sheet'!$BM$11:$BM$51, ROW('Cheater Sheet'!$BM$11:$BM$51)-10,""), ROW()-4)),""))</f>
        <v/>
      </c>
      <c r="BA35" s="287" t="str" cm="1">
        <f t="array" ref="BA35">IF(IFERROR(INDEX('Cheater Sheet'!AZ11:AZ51, SMALL(IF("Yes"='Cheater Sheet'!$BM$11:$BM$51, ROW('Cheater Sheet'!$BM$11:$BM$51)-10,""), ROW()-4)),"")="","",IFERROR(INDEX('Cheater Sheet'!AZ11:AZ51, SMALL(IF("Yes"='Cheater Sheet'!$BM$11:$BM$51, ROW('Cheater Sheet'!$BM$11:$BM$51)-10,""), ROW()-4)),""))</f>
        <v/>
      </c>
      <c r="BB35" s="292" t="str" cm="1">
        <f t="array" ref="BB35">IF(IFERROR(INDEX('Cheater Sheet'!BA11:BA51, SMALL(IF("Yes"='Cheater Sheet'!$BM$11:$BM$51, ROW('Cheater Sheet'!$BM$11:$BM$51)-10,""), ROW()-4)),"")="","",IFERROR(INDEX('Cheater Sheet'!BA11:BA51, SMALL(IF("Yes"='Cheater Sheet'!$BM$11:$BM$51, ROW('Cheater Sheet'!$BM$11:$BM$51)-10,""), ROW()-4)),""))</f>
        <v/>
      </c>
      <c r="BC35" s="287" t="str" cm="1">
        <f t="array" ref="BC35">IF(IFERROR(INDEX('Cheater Sheet'!BB11:BB51, SMALL(IF("Yes"='Cheater Sheet'!$BM$11:$BM$51, ROW('Cheater Sheet'!$BM$11:$BM$51)-10,""), ROW()-4)),"")="","",IFERROR(INDEX('Cheater Sheet'!BB11:BB51, SMALL(IF("Yes"='Cheater Sheet'!$BM$11:$BM$51, ROW('Cheater Sheet'!$BM$11:$BM$51)-10,""), ROW()-4)),""))</f>
        <v/>
      </c>
      <c r="BD35" s="292" t="str" cm="1">
        <f t="array" ref="BD35">IF(IFERROR(INDEX('Cheater Sheet'!BC11:BC51, SMALL(IF("Yes"='Cheater Sheet'!$BM$11:$BM$51, ROW('Cheater Sheet'!$BM$11:$BM$51)-10,""), ROW()-4)),"")="","",IFERROR(INDEX('Cheater Sheet'!BC11:BC51, SMALL(IF("Yes"='Cheater Sheet'!$BM$11:$BM$51, ROW('Cheater Sheet'!$BM$11:$BM$51)-10,""), ROW()-4)),""))</f>
        <v/>
      </c>
      <c r="BE35" s="287" t="str" cm="1">
        <f t="array" ref="BE35">IF(IFERROR(INDEX('Cheater Sheet'!BD11:BD51, SMALL(IF("Yes"='Cheater Sheet'!$BM$11:$BM$51, ROW('Cheater Sheet'!$BM$11:$BM$51)-10,""), ROW()-4)),"")="","",IFERROR(INDEX('Cheater Sheet'!BD11:BD51, SMALL(IF("Yes"='Cheater Sheet'!$BM$11:$BM$51, ROW('Cheater Sheet'!$BM$11:$BM$51)-10,""), ROW()-4)),""))</f>
        <v/>
      </c>
      <c r="BF35" s="292" t="str" cm="1">
        <f t="array" ref="BF35">IF(IFERROR(INDEX('Cheater Sheet'!BE11:BE51, SMALL(IF("Yes"='Cheater Sheet'!$BM$11:$BM$51, ROW('Cheater Sheet'!$BM$11:$BM$51)-10,""), ROW()-4)),"")="","",IFERROR(INDEX('Cheater Sheet'!BE11:BE51, SMALL(IF("Yes"='Cheater Sheet'!$BM$11:$BM$51, ROW('Cheater Sheet'!$BM$11:$BM$51)-10,""), ROW()-4)),""))</f>
        <v/>
      </c>
      <c r="BG35" s="287" t="str" cm="1">
        <f t="array" ref="BG35">IF(IFERROR(INDEX('Cheater Sheet'!BF11:BF51, SMALL(IF("Yes"='Cheater Sheet'!$BM$11:$BM$51, ROW('Cheater Sheet'!$BM$11:$BM$51)-10,""), ROW()-4)),"")="","",IFERROR(INDEX('Cheater Sheet'!BF11:BF51, SMALL(IF("Yes"='Cheater Sheet'!$BM$11:$BM$51, ROW('Cheater Sheet'!$BM$11:$BM$51)-10,""), ROW()-4)),""))</f>
        <v/>
      </c>
      <c r="BH35" s="292" t="str" cm="1">
        <f t="array" ref="BH35">IF(IFERROR(INDEX('Cheater Sheet'!BG11:BG51, SMALL(IF("Yes"='Cheater Sheet'!$BM$11:$BM$51, ROW('Cheater Sheet'!$BM$11:$BM$51)-10,""), ROW()-4)),"")="","",IFERROR(INDEX('Cheater Sheet'!BG11:BG51, SMALL(IF("Yes"='Cheater Sheet'!$BM$11:$BM$51, ROW('Cheater Sheet'!$BM$11:$BM$51)-10,""), ROW()-4)),""))</f>
        <v/>
      </c>
      <c r="BI35" s="287" t="str" cm="1">
        <f t="array" ref="BI35">IF(IFERROR(INDEX('Cheater Sheet'!BH11:BH51, SMALL(IF("Yes"='Cheater Sheet'!$BM$11:$BM$51, ROW('Cheater Sheet'!$BM$11:$BM$51)-10,""), ROW()-4)),"")="","",IFERROR(INDEX('Cheater Sheet'!BH11:BH51, SMALL(IF("Yes"='Cheater Sheet'!$BM$11:$BM$51, ROW('Cheater Sheet'!$BM$11:$BM$51)-10,""), ROW()-4)),""))</f>
        <v/>
      </c>
      <c r="BJ35" s="292" t="str" cm="1">
        <f t="array" ref="BJ35">IF(IFERROR(INDEX('Cheater Sheet'!BI11:BI51, SMALL(IF("Yes"='Cheater Sheet'!$BM$11:$BM$51, ROW('Cheater Sheet'!$BM$11:$BM$51)-10,""), ROW()-4)),"")="","",IFERROR(INDEX('Cheater Sheet'!BI11:BI51, SMALL(IF("Yes"='Cheater Sheet'!$BM$11:$BM$51, ROW('Cheater Sheet'!$BM$11:$BM$51)-10,""), ROW()-4)),""))</f>
        <v/>
      </c>
      <c r="BK35" s="689" t="str" cm="1">
        <f t="array" ref="BK35">IF(IFERROR(INDEX('Cheater Sheet'!BJ11:BJ51, SMALL(IF("Yes"='Cheater Sheet'!$BM$11:$BM$51, ROW('Cheater Sheet'!$BM$11:$BM$51)-10,""), ROW()-4)),"")="","",IFERROR(INDEX('Cheater Sheet'!BJ11:BJ51, SMALL(IF("Yes"='Cheater Sheet'!$BM$11:$BM$51, ROW('Cheater Sheet'!$BM$11:$BM$51)-10,""), ROW()-4)),""))</f>
        <v/>
      </c>
      <c r="BL35" s="101"/>
    </row>
    <row r="36" spans="1:64" x14ac:dyDescent="0.2">
      <c r="A36" s="765">
        <f t="shared" si="0"/>
        <v>0</v>
      </c>
      <c r="C36" s="143" t="str" cm="1">
        <f t="array" ref="C36">IFERROR(INDEX('Cheater Sheet'!$B$11:$B$51, SMALL(IF("Yes"='Cheater Sheet'!$BM$11:$BM$51, ROW('Cheater Sheet'!$BM$11:$BM$51)-10,""), ROW()-4)),"")</f>
        <v/>
      </c>
      <c r="D36" s="292" t="str" cm="1">
        <f t="array" ref="D36">IF(IFERROR(INDEX('Cheater Sheet'!C11:C51, SMALL(IF("Yes"='Cheater Sheet'!$BM$11:$BM$51, ROW('Cheater Sheet'!$BM$11:$BM$51)-10,""), ROW()-4)),"")="","",IFERROR(INDEX('Cheater Sheet'!C11:C51, SMALL(IF("Yes"='Cheater Sheet'!$BM$11:$BM$51, ROW('Cheater Sheet'!$BM$11:$BM$51)-10,""), ROW()-4)),""))</f>
        <v/>
      </c>
      <c r="E36" s="287" t="str" cm="1">
        <f t="array" ref="E36">IF(IFERROR(INDEX('Cheater Sheet'!D11:D51, SMALL(IF("Yes"='Cheater Sheet'!$BM$11:$BM$51, ROW('Cheater Sheet'!$BM$11:$BM$51)-10,""), ROW()-4)),"")="","",IFERROR(INDEX('Cheater Sheet'!D11:D51, SMALL(IF("Yes"='Cheater Sheet'!$BM$11:$BM$51, ROW('Cheater Sheet'!$BM$11:$BM$51)-10,""), ROW()-4)),""))</f>
        <v/>
      </c>
      <c r="F36" s="292" t="str" cm="1">
        <f t="array" ref="F36">IF(IFERROR(INDEX('Cheater Sheet'!E11:E51, SMALL(IF("Yes"='Cheater Sheet'!$BM$11:$BM$51, ROW('Cheater Sheet'!$BM$11:$BM$51)-10,""), ROW()-4)),"")="","",IFERROR(INDEX('Cheater Sheet'!E11:E51, SMALL(IF("Yes"='Cheater Sheet'!$BM$11:$BM$51, ROW('Cheater Sheet'!$BM$11:$BM$51)-10,""), ROW()-4)),""))</f>
        <v/>
      </c>
      <c r="G36" s="287" t="str" cm="1">
        <f t="array" ref="G36">IF(IFERROR(INDEX('Cheater Sheet'!F11:F51, SMALL(IF("Yes"='Cheater Sheet'!$BM$11:$BM$51, ROW('Cheater Sheet'!$BM$11:$BM$51)-10,""), ROW()-4)),"")="","",IFERROR(INDEX('Cheater Sheet'!F11:F51, SMALL(IF("Yes"='Cheater Sheet'!$BM$11:$BM$51, ROW('Cheater Sheet'!$BM$11:$BM$51)-10,""), ROW()-4)),""))</f>
        <v/>
      </c>
      <c r="H36" s="292" t="str" cm="1">
        <f t="array" ref="H36">IF(IFERROR(INDEX('Cheater Sheet'!G11:G51, SMALL(IF("Yes"='Cheater Sheet'!$BM$11:$BM$51, ROW('Cheater Sheet'!$BM$11:$BM$51)-10,""), ROW()-4)),"")="","",IFERROR(INDEX('Cheater Sheet'!G11:G51, SMALL(IF("Yes"='Cheater Sheet'!$BM$11:$BM$51, ROW('Cheater Sheet'!$BM$11:$BM$51)-10,""), ROW()-4)),""))</f>
        <v/>
      </c>
      <c r="I36" s="287" t="str" cm="1">
        <f t="array" ref="I36">IF(IFERROR(INDEX('Cheater Sheet'!H11:H51, SMALL(IF("Yes"='Cheater Sheet'!$BM$11:$BM$51, ROW('Cheater Sheet'!$BM$11:$BM$51)-10,""), ROW()-4)),"")="","",IFERROR(INDEX('Cheater Sheet'!H11:H51, SMALL(IF("Yes"='Cheater Sheet'!$BM$11:$BM$51, ROW('Cheater Sheet'!$BM$11:$BM$51)-10,""), ROW()-4)),""))</f>
        <v/>
      </c>
      <c r="J36" s="292" t="str" cm="1">
        <f t="array" ref="J36">IF(IFERROR(INDEX('Cheater Sheet'!I11:I51, SMALL(IF("Yes"='Cheater Sheet'!$BM$11:$BM$51, ROW('Cheater Sheet'!$BM$11:$BM$51)-10,""), ROW()-4)),"")="","",IFERROR(INDEX('Cheater Sheet'!I11:I51, SMALL(IF("Yes"='Cheater Sheet'!$BM$11:$BM$51, ROW('Cheater Sheet'!$BM$11:$BM$51)-10,""), ROW()-4)),""))</f>
        <v/>
      </c>
      <c r="K36" s="287" t="str" cm="1">
        <f t="array" ref="K36">IF(IFERROR(INDEX('Cheater Sheet'!J11:J51, SMALL(IF("Yes"='Cheater Sheet'!$BM$11:$BM$51, ROW('Cheater Sheet'!$BM$11:$BM$51)-10,""), ROW()-4)),"")="","",IFERROR(INDEX('Cheater Sheet'!J11:J51, SMALL(IF("Yes"='Cheater Sheet'!$BM$11:$BM$51, ROW('Cheater Sheet'!$BM$11:$BM$51)-10,""), ROW()-4)),""))</f>
        <v/>
      </c>
      <c r="L36" s="292" t="str" cm="1">
        <f t="array" ref="L36">IF(IFERROR(INDEX('Cheater Sheet'!K11:K51, SMALL(IF("Yes"='Cheater Sheet'!$BM$11:$BM$51, ROW('Cheater Sheet'!$BM$11:$BM$51)-10,""), ROW()-4)),"")="","",IFERROR(INDEX('Cheater Sheet'!K11:K51, SMALL(IF("Yes"='Cheater Sheet'!$BM$11:$BM$51, ROW('Cheater Sheet'!$BM$11:$BM$51)-10,""), ROW()-4)),""))</f>
        <v/>
      </c>
      <c r="M36" s="287" t="str" cm="1">
        <f t="array" ref="M36">IF(IFERROR(INDEX('Cheater Sheet'!L11:L51, SMALL(IF("Yes"='Cheater Sheet'!$BM$11:$BM$51, ROW('Cheater Sheet'!$BM$11:$BM$51)-10,""), ROW()-4)),"")="","",IFERROR(INDEX('Cheater Sheet'!L11:L51, SMALL(IF("Yes"='Cheater Sheet'!$BM$11:$BM$51, ROW('Cheater Sheet'!$BM$11:$BM$51)-10,""), ROW()-4)),""))</f>
        <v/>
      </c>
      <c r="N36" s="292" t="str" cm="1">
        <f t="array" ref="N36">IF(IFERROR(INDEX('Cheater Sheet'!M11:M51, SMALL(IF("Yes"='Cheater Sheet'!$BM$11:$BM$51, ROW('Cheater Sheet'!$BM$11:$BM$51)-10,""), ROW()-4)),"")="","",IFERROR(INDEX('Cheater Sheet'!M11:M51, SMALL(IF("Yes"='Cheater Sheet'!$BM$11:$BM$51, ROW('Cheater Sheet'!$BM$11:$BM$51)-10,""), ROW()-4)),""))</f>
        <v/>
      </c>
      <c r="O36" s="287" t="str" cm="1">
        <f t="array" ref="O36">IF(IFERROR(INDEX('Cheater Sheet'!N11:N51, SMALL(IF("Yes"='Cheater Sheet'!$BM$11:$BM$51, ROW('Cheater Sheet'!$BM$11:$BM$51)-10,""), ROW()-4)),"")="","",IFERROR(INDEX('Cheater Sheet'!N11:N51, SMALL(IF("Yes"='Cheater Sheet'!$BM$11:$BM$51, ROW('Cheater Sheet'!$BM$11:$BM$51)-10,""), ROW()-4)),""))</f>
        <v/>
      </c>
      <c r="P36" s="292" t="str" cm="1">
        <f t="array" ref="P36">IF(IFERROR(INDEX('Cheater Sheet'!O11:O51, SMALL(IF("Yes"='Cheater Sheet'!$BM$11:$BM$51, ROW('Cheater Sheet'!$BM$11:$BM$51)-10,""), ROW()-4)),"")="","",IFERROR(INDEX('Cheater Sheet'!O11:O51, SMALL(IF("Yes"='Cheater Sheet'!$BM$11:$BM$51, ROW('Cheater Sheet'!$BM$11:$BM$51)-10,""), ROW()-4)),""))</f>
        <v/>
      </c>
      <c r="Q36" s="287" t="str" cm="1">
        <f t="array" ref="Q36">IF(IFERROR(INDEX('Cheater Sheet'!P11:P51, SMALL(IF("Yes"='Cheater Sheet'!$BM$11:$BM$51, ROW('Cheater Sheet'!$BM$11:$BM$51)-10,""), ROW()-4)),"")="","",IFERROR(INDEX('Cheater Sheet'!P11:P51, SMALL(IF("Yes"='Cheater Sheet'!$BM$11:$BM$51, ROW('Cheater Sheet'!$BM$11:$BM$51)-10,""), ROW()-4)),""))</f>
        <v/>
      </c>
      <c r="R36" s="292" t="str" cm="1">
        <f t="array" ref="R36">IF(IFERROR(INDEX('Cheater Sheet'!Q11:Q51, SMALL(IF("Yes"='Cheater Sheet'!$BM$11:$BM$51, ROW('Cheater Sheet'!$BM$11:$BM$51)-10,""), ROW()-4)),"")="","",IFERROR(INDEX('Cheater Sheet'!Q11:Q51, SMALL(IF("Yes"='Cheater Sheet'!$BM$11:$BM$51, ROW('Cheater Sheet'!$BM$11:$BM$51)-10,""), ROW()-4)),""))</f>
        <v/>
      </c>
      <c r="S36" s="287" t="str" cm="1">
        <f t="array" ref="S36">IF(IFERROR(INDEX('Cheater Sheet'!R11:R51, SMALL(IF("Yes"='Cheater Sheet'!$BM$11:$BM$51, ROW('Cheater Sheet'!$BM$11:$BM$51)-10,""), ROW()-4)),"")="","",IFERROR(INDEX('Cheater Sheet'!R11:R51, SMALL(IF("Yes"='Cheater Sheet'!$BM$11:$BM$51, ROW('Cheater Sheet'!$BM$11:$BM$51)-10,""), ROW()-4)),""))</f>
        <v/>
      </c>
      <c r="T36" s="292" t="str" cm="1">
        <f t="array" ref="T36">IF(IFERROR(INDEX('Cheater Sheet'!S11:S51, SMALL(IF("Yes"='Cheater Sheet'!$BM$11:$BM$51, ROW('Cheater Sheet'!$BM$11:$BM$51)-10,""), ROW()-4)),"")="","",IFERROR(INDEX('Cheater Sheet'!S11:S51, SMALL(IF("Yes"='Cheater Sheet'!$BM$11:$BM$51, ROW('Cheater Sheet'!$BM$11:$BM$51)-10,""), ROW()-4)),""))</f>
        <v/>
      </c>
      <c r="U36" s="287" t="str" cm="1">
        <f t="array" ref="U36">IF(IFERROR(INDEX('Cheater Sheet'!T11:T51, SMALL(IF("Yes"='Cheater Sheet'!$BM$11:$BM$51, ROW('Cheater Sheet'!$BM$11:$BM$51)-10,""), ROW()-4)),"")="","",IFERROR(INDEX('Cheater Sheet'!T11:T51, SMALL(IF("Yes"='Cheater Sheet'!$BM$11:$BM$51, ROW('Cheater Sheet'!$BM$11:$BM$51)-10,""), ROW()-4)),""))</f>
        <v/>
      </c>
      <c r="V36" s="292" t="str" cm="1">
        <f t="array" ref="V36">IF(IFERROR(INDEX('Cheater Sheet'!U11:U51, SMALL(IF("Yes"='Cheater Sheet'!$BM$11:$BM$51, ROW('Cheater Sheet'!$BM$11:$BM$51)-10,""), ROW()-4)),"")="","",IFERROR(INDEX('Cheater Sheet'!U11:U51, SMALL(IF("Yes"='Cheater Sheet'!$BM$11:$BM$51, ROW('Cheater Sheet'!$BM$11:$BM$51)-10,""), ROW()-4)),""))</f>
        <v/>
      </c>
      <c r="W36" s="287" t="str" cm="1">
        <f t="array" ref="W36">IF(IFERROR(INDEX('Cheater Sheet'!V11:V51, SMALL(IF("Yes"='Cheater Sheet'!$BM$11:$BM$51, ROW('Cheater Sheet'!$BM$11:$BM$51)-10,""), ROW()-4)),"")="","",IFERROR(INDEX('Cheater Sheet'!V11:V51, SMALL(IF("Yes"='Cheater Sheet'!$BM$11:$BM$51, ROW('Cheater Sheet'!$BM$11:$BM$51)-10,""), ROW()-4)),""))</f>
        <v/>
      </c>
      <c r="X36" s="292" t="str" cm="1">
        <f t="array" ref="X36">IF(IFERROR(INDEX('Cheater Sheet'!W11:W51, SMALL(IF("Yes"='Cheater Sheet'!$BM$11:$BM$51, ROW('Cheater Sheet'!$BM$11:$BM$51)-10,""), ROW()-4)),"")="","",IFERROR(INDEX('Cheater Sheet'!W11:W51, SMALL(IF("Yes"='Cheater Sheet'!$BM$11:$BM$51, ROW('Cheater Sheet'!$BM$11:$BM$51)-10,""), ROW()-4)),""))</f>
        <v/>
      </c>
      <c r="Y36" s="287" t="str" cm="1">
        <f t="array" ref="Y36">IF(IFERROR(INDEX('Cheater Sheet'!X11:X51, SMALL(IF("Yes"='Cheater Sheet'!$BM$11:$BM$51, ROW('Cheater Sheet'!$BM$11:$BM$51)-10,""), ROW()-4)),"")="","",IFERROR(INDEX('Cheater Sheet'!X11:X51, SMALL(IF("Yes"='Cheater Sheet'!$BM$11:$BM$51, ROW('Cheater Sheet'!$BM$11:$BM$51)-10,""), ROW()-4)),""))</f>
        <v/>
      </c>
      <c r="Z36" s="292" t="str" cm="1">
        <f t="array" ref="Z36">IF(IFERROR(INDEX('Cheater Sheet'!Y11:Y51, SMALL(IF("Yes"='Cheater Sheet'!$BM$11:$BM$51, ROW('Cheater Sheet'!$BM$11:$BM$51)-10,""), ROW()-4)),"")="","",IFERROR(INDEX('Cheater Sheet'!Y11:Y51, SMALL(IF("Yes"='Cheater Sheet'!$BM$11:$BM$51, ROW('Cheater Sheet'!$BM$11:$BM$51)-10,""), ROW()-4)),""))</f>
        <v/>
      </c>
      <c r="AA36" s="287" t="str" cm="1">
        <f t="array" ref="AA36">IF(IFERROR(INDEX('Cheater Sheet'!Z11:Z51, SMALL(IF("Yes"='Cheater Sheet'!$BM$11:$BM$51, ROW('Cheater Sheet'!$BM$11:$BM$51)-10,""), ROW()-4)),"")="","",IFERROR(INDEX('Cheater Sheet'!Z11:Z51, SMALL(IF("Yes"='Cheater Sheet'!$BM$11:$BM$51, ROW('Cheater Sheet'!$BM$11:$BM$51)-10,""), ROW()-4)),""))</f>
        <v/>
      </c>
      <c r="AB36" s="292" t="str" cm="1">
        <f t="array" ref="AB36">IF(IFERROR(INDEX('Cheater Sheet'!AA11:AA51, SMALL(IF("Yes"='Cheater Sheet'!$BM$11:$BM$51, ROW('Cheater Sheet'!$BM$11:$BM$51)-10,""), ROW()-4)),"")="","",IFERROR(INDEX('Cheater Sheet'!AA11:AA51, SMALL(IF("Yes"='Cheater Sheet'!$BM$11:$BM$51, ROW('Cheater Sheet'!$BM$11:$BM$51)-10,""), ROW()-4)),""))</f>
        <v/>
      </c>
      <c r="AC36" s="287" t="str" cm="1">
        <f t="array" ref="AC36">IF(IFERROR(INDEX('Cheater Sheet'!AB11:AB51, SMALL(IF("Yes"='Cheater Sheet'!$BM$11:$BM$51, ROW('Cheater Sheet'!$BM$11:$BM$51)-10,""), ROW()-4)),"")="","",IFERROR(INDEX('Cheater Sheet'!AB11:AB51, SMALL(IF("Yes"='Cheater Sheet'!$BM$11:$BM$51, ROW('Cheater Sheet'!$BM$11:$BM$51)-10,""), ROW()-4)),""))</f>
        <v/>
      </c>
      <c r="AD36" s="292" t="str" cm="1">
        <f t="array" ref="AD36">IF(IFERROR(INDEX('Cheater Sheet'!AC11:AC51, SMALL(IF("Yes"='Cheater Sheet'!$BM$11:$BM$51, ROW('Cheater Sheet'!$BM$11:$BM$51)-10,""), ROW()-4)),"")="","",IFERROR(INDEX('Cheater Sheet'!AC11:AC51, SMALL(IF("Yes"='Cheater Sheet'!$BM$11:$BM$51, ROW('Cheater Sheet'!$BM$11:$BM$51)-10,""), ROW()-4)),""))</f>
        <v/>
      </c>
      <c r="AE36" s="287" t="str" cm="1">
        <f t="array" ref="AE36">IF(IFERROR(INDEX('Cheater Sheet'!AD11:AD51, SMALL(IF("Yes"='Cheater Sheet'!$BM$11:$BM$51, ROW('Cheater Sheet'!$BM$11:$BM$51)-10,""), ROW()-4)),"")="","",IFERROR(INDEX('Cheater Sheet'!AD11:AD51, SMALL(IF("Yes"='Cheater Sheet'!$BM$11:$BM$51, ROW('Cheater Sheet'!$BM$11:$BM$51)-10,""), ROW()-4)),""))</f>
        <v/>
      </c>
      <c r="AF36" s="292" t="str" cm="1">
        <f t="array" ref="AF36">IF(IFERROR(INDEX('Cheater Sheet'!AE11:AE51, SMALL(IF("Yes"='Cheater Sheet'!$BM$11:$BM$51, ROW('Cheater Sheet'!$BM$11:$BM$51)-10,""), ROW()-4)),"")="","",IFERROR(INDEX('Cheater Sheet'!AE11:AE51, SMALL(IF("Yes"='Cheater Sheet'!$BM$11:$BM$51, ROW('Cheater Sheet'!$BM$11:$BM$51)-10,""), ROW()-4)),""))</f>
        <v/>
      </c>
      <c r="AG36" s="287" t="str" cm="1">
        <f t="array" ref="AG36">IF(IFERROR(INDEX('Cheater Sheet'!AF11:AF51, SMALL(IF("Yes"='Cheater Sheet'!$BM$11:$BM$51, ROW('Cheater Sheet'!$BM$11:$BM$51)-10,""), ROW()-4)),"")="","",IFERROR(INDEX('Cheater Sheet'!AF11:AF51, SMALL(IF("Yes"='Cheater Sheet'!$BM$11:$BM$51, ROW('Cheater Sheet'!$BM$11:$BM$51)-10,""), ROW()-4)),""))</f>
        <v/>
      </c>
      <c r="AH36" s="292" t="str" cm="1">
        <f t="array" ref="AH36">IF(IFERROR(INDEX('Cheater Sheet'!AG11:AG51, SMALL(IF("Yes"='Cheater Sheet'!$BM$11:$BM$51, ROW('Cheater Sheet'!$BM$11:$BM$51)-10,""), ROW()-4)),"")="","",IFERROR(INDEX('Cheater Sheet'!AG11:AG51, SMALL(IF("Yes"='Cheater Sheet'!$BM$11:$BM$51, ROW('Cheater Sheet'!$BM$11:$BM$51)-10,""), ROW()-4)),""))</f>
        <v/>
      </c>
      <c r="AI36" s="287" t="str" cm="1">
        <f t="array" ref="AI36">IF(IFERROR(INDEX('Cheater Sheet'!AH11:AH51, SMALL(IF("Yes"='Cheater Sheet'!$BM$11:$BM$51, ROW('Cheater Sheet'!$BM$11:$BM$51)-10,""), ROW()-4)),"")="","",IFERROR(INDEX('Cheater Sheet'!AH11:AH51, SMALL(IF("Yes"='Cheater Sheet'!$BM$11:$BM$51, ROW('Cheater Sheet'!$BM$11:$BM$51)-10,""), ROW()-4)),""))</f>
        <v/>
      </c>
      <c r="AJ36" s="292" t="str" cm="1">
        <f t="array" ref="AJ36">IF(IFERROR(INDEX('Cheater Sheet'!AI11:AI51, SMALL(IF("Yes"='Cheater Sheet'!$BM$11:$BM$51, ROW('Cheater Sheet'!$BM$11:$BM$51)-10,""), ROW()-4)),"")="","",IFERROR(INDEX('Cheater Sheet'!AI11:AI51, SMALL(IF("Yes"='Cheater Sheet'!$BM$11:$BM$51, ROW('Cheater Sheet'!$BM$11:$BM$51)-10,""), ROW()-4)),""))</f>
        <v/>
      </c>
      <c r="AK36" s="287" t="str" cm="1">
        <f t="array" ref="AK36">IF(IFERROR(INDEX('Cheater Sheet'!AJ11:AJ51, SMALL(IF("Yes"='Cheater Sheet'!$BM$11:$BM$51, ROW('Cheater Sheet'!$BM$11:$BM$51)-10,""), ROW()-4)),"")="","",IFERROR(INDEX('Cheater Sheet'!AJ11:AJ51, SMALL(IF("Yes"='Cheater Sheet'!$BM$11:$BM$51, ROW('Cheater Sheet'!$BM$11:$BM$51)-10,""), ROW()-4)),""))</f>
        <v/>
      </c>
      <c r="AL36" s="292" t="str" cm="1">
        <f t="array" ref="AL36">IF(IFERROR(INDEX('Cheater Sheet'!AK11:AK51, SMALL(IF("Yes"='Cheater Sheet'!$BM$11:$BM$51, ROW('Cheater Sheet'!$BM$11:$BM$51)-10,""), ROW()-4)),"")="","",IFERROR(INDEX('Cheater Sheet'!AK11:AK51, SMALL(IF("Yes"='Cheater Sheet'!$BM$11:$BM$51, ROW('Cheater Sheet'!$BM$11:$BM$51)-10,""), ROW()-4)),""))</f>
        <v/>
      </c>
      <c r="AM36" s="287" t="str" cm="1">
        <f t="array" ref="AM36">IF(IFERROR(INDEX('Cheater Sheet'!AL11:AL51, SMALL(IF("Yes"='Cheater Sheet'!$BM$11:$BM$51, ROW('Cheater Sheet'!$BM$11:$BM$51)-10,""), ROW()-4)),"")="","",IFERROR(INDEX('Cheater Sheet'!AL11:AL51, SMALL(IF("Yes"='Cheater Sheet'!$BM$11:$BM$51, ROW('Cheater Sheet'!$BM$11:$BM$51)-10,""), ROW()-4)),""))</f>
        <v/>
      </c>
      <c r="AN36" s="292" t="str" cm="1">
        <f t="array" ref="AN36">IF(IFERROR(INDEX('Cheater Sheet'!AM11:AM51, SMALL(IF("Yes"='Cheater Sheet'!$BM$11:$BM$51, ROW('Cheater Sheet'!$BM$11:$BM$51)-10,""), ROW()-4)),"")="","",IFERROR(INDEX('Cheater Sheet'!AM11:AM51, SMALL(IF("Yes"='Cheater Sheet'!$BM$11:$BM$51, ROW('Cheater Sheet'!$BM$11:$BM$51)-10,""), ROW()-4)),""))</f>
        <v/>
      </c>
      <c r="AO36" s="287" t="str" cm="1">
        <f t="array" ref="AO36">IF(IFERROR(INDEX('Cheater Sheet'!AN11:AN51, SMALL(IF("Yes"='Cheater Sheet'!$BM$11:$BM$51, ROW('Cheater Sheet'!$BM$11:$BM$51)-10,""), ROW()-4)),"")="","",IFERROR(INDEX('Cheater Sheet'!AN11:AN51, SMALL(IF("Yes"='Cheater Sheet'!$BM$11:$BM$51, ROW('Cheater Sheet'!$BM$11:$BM$51)-10,""), ROW()-4)),""))</f>
        <v/>
      </c>
      <c r="AP36" s="292" t="str" cm="1">
        <f t="array" ref="AP36">IF(IFERROR(INDEX('Cheater Sheet'!AO11:AO51, SMALL(IF("Yes"='Cheater Sheet'!$BM$11:$BM$51, ROW('Cheater Sheet'!$BM$11:$BM$51)-10,""), ROW()-4)),"")="","",IFERROR(INDEX('Cheater Sheet'!AO11:AO51, SMALL(IF("Yes"='Cheater Sheet'!$BM$11:$BM$51, ROW('Cheater Sheet'!$BM$11:$BM$51)-10,""), ROW()-4)),""))</f>
        <v/>
      </c>
      <c r="AQ36" s="287" t="str" cm="1">
        <f t="array" ref="AQ36">IF(IFERROR(INDEX('Cheater Sheet'!AP11:AP51, SMALL(IF("Yes"='Cheater Sheet'!$BM$11:$BM$51, ROW('Cheater Sheet'!$BM$11:$BM$51)-10,""), ROW()-4)),"")="","",IFERROR(INDEX('Cheater Sheet'!AP11:AP51, SMALL(IF("Yes"='Cheater Sheet'!$BM$11:$BM$51, ROW('Cheater Sheet'!$BM$11:$BM$51)-10,""), ROW()-4)),""))</f>
        <v/>
      </c>
      <c r="AR36" s="292" t="str" cm="1">
        <f t="array" ref="AR36">IF(IFERROR(INDEX('Cheater Sheet'!AQ11:AQ51, SMALL(IF("Yes"='Cheater Sheet'!$BM$11:$BM$51, ROW('Cheater Sheet'!$BM$11:$BM$51)-10,""), ROW()-4)),"")="","",IFERROR(INDEX('Cheater Sheet'!AQ11:AQ51, SMALL(IF("Yes"='Cheater Sheet'!$BM$11:$BM$51, ROW('Cheater Sheet'!$BM$11:$BM$51)-10,""), ROW()-4)),""))</f>
        <v/>
      </c>
      <c r="AS36" s="287" t="str" cm="1">
        <f t="array" ref="AS36">IF(IFERROR(INDEX('Cheater Sheet'!AR11:AR51, SMALL(IF("Yes"='Cheater Sheet'!$BM$11:$BM$51, ROW('Cheater Sheet'!$BM$11:$BM$51)-10,""), ROW()-4)),"")="","",IFERROR(INDEX('Cheater Sheet'!AR11:AR51, SMALL(IF("Yes"='Cheater Sheet'!$BM$11:$BM$51, ROW('Cheater Sheet'!$BM$11:$BM$51)-10,""), ROW()-4)),""))</f>
        <v/>
      </c>
      <c r="AT36" s="292" t="str" cm="1">
        <f t="array" ref="AT36">IF(IFERROR(INDEX('Cheater Sheet'!AS11:AS51, SMALL(IF("Yes"='Cheater Sheet'!$BM$11:$BM$51, ROW('Cheater Sheet'!$BM$11:$BM$51)-10,""), ROW()-4)),"")="","",IFERROR(INDEX('Cheater Sheet'!AS11:AS51, SMALL(IF("Yes"='Cheater Sheet'!$BM$11:$BM$51, ROW('Cheater Sheet'!$BM$11:$BM$51)-10,""), ROW()-4)),""))</f>
        <v/>
      </c>
      <c r="AU36" s="287" t="str" cm="1">
        <f t="array" ref="AU36">IF(IFERROR(INDEX('Cheater Sheet'!AT11:AT51, SMALL(IF("Yes"='Cheater Sheet'!$BM$11:$BM$51, ROW('Cheater Sheet'!$BM$11:$BM$51)-10,""), ROW()-4)),"")="","",IFERROR(INDEX('Cheater Sheet'!AT11:AT51, SMALL(IF("Yes"='Cheater Sheet'!$BM$11:$BM$51, ROW('Cheater Sheet'!$BM$11:$BM$51)-10,""), ROW()-4)),""))</f>
        <v/>
      </c>
      <c r="AV36" s="292" t="str" cm="1">
        <f t="array" ref="AV36">IF(IFERROR(INDEX('Cheater Sheet'!AU11:AU51, SMALL(IF("Yes"='Cheater Sheet'!$BM$11:$BM$51, ROW('Cheater Sheet'!$BM$11:$BM$51)-10,""), ROW()-4)),"")="","",IFERROR(INDEX('Cheater Sheet'!AU11:AU51, SMALL(IF("Yes"='Cheater Sheet'!$BM$11:$BM$51, ROW('Cheater Sheet'!$BM$11:$BM$51)-10,""), ROW()-4)),""))</f>
        <v/>
      </c>
      <c r="AW36" s="287" t="str" cm="1">
        <f t="array" ref="AW36">IF(IFERROR(INDEX('Cheater Sheet'!AV11:AV51, SMALL(IF("Yes"='Cheater Sheet'!$BM$11:$BM$51, ROW('Cheater Sheet'!$BM$11:$BM$51)-10,""), ROW()-4)),"")="","",IFERROR(INDEX('Cheater Sheet'!AV11:AV51, SMALL(IF("Yes"='Cheater Sheet'!$BM$11:$BM$51, ROW('Cheater Sheet'!$BM$11:$BM$51)-10,""), ROW()-4)),""))</f>
        <v/>
      </c>
      <c r="AX36" s="292" t="str" cm="1">
        <f t="array" ref="AX36">IF(IFERROR(INDEX('Cheater Sheet'!AW11:AW51, SMALL(IF("Yes"='Cheater Sheet'!$BM$11:$BM$51, ROW('Cheater Sheet'!$BM$11:$BM$51)-10,""), ROW()-4)),"")="","",IFERROR(INDEX('Cheater Sheet'!AW11:AW51, SMALL(IF("Yes"='Cheater Sheet'!$BM$11:$BM$51, ROW('Cheater Sheet'!$BM$11:$BM$51)-10,""), ROW()-4)),""))</f>
        <v/>
      </c>
      <c r="AY36" s="287" t="str" cm="1">
        <f t="array" ref="AY36">IF(IFERROR(INDEX('Cheater Sheet'!AX11:AX51, SMALL(IF("Yes"='Cheater Sheet'!$BM$11:$BM$51, ROW('Cheater Sheet'!$BM$11:$BM$51)-10,""), ROW()-4)),"")="","",IFERROR(INDEX('Cheater Sheet'!AX11:AX51, SMALL(IF("Yes"='Cheater Sheet'!$BM$11:$BM$51, ROW('Cheater Sheet'!$BM$11:$BM$51)-10,""), ROW()-4)),""))</f>
        <v/>
      </c>
      <c r="AZ36" s="292" t="str" cm="1">
        <f t="array" ref="AZ36">IF(IFERROR(INDEX('Cheater Sheet'!AY11:AY51, SMALL(IF("Yes"='Cheater Sheet'!$BM$11:$BM$51, ROW('Cheater Sheet'!$BM$11:$BM$51)-10,""), ROW()-4)),"")="","",IFERROR(INDEX('Cheater Sheet'!AY11:AY51, SMALL(IF("Yes"='Cheater Sheet'!$BM$11:$BM$51, ROW('Cheater Sheet'!$BM$11:$BM$51)-10,""), ROW()-4)),""))</f>
        <v/>
      </c>
      <c r="BA36" s="287" t="str" cm="1">
        <f t="array" ref="BA36">IF(IFERROR(INDEX('Cheater Sheet'!AZ11:AZ51, SMALL(IF("Yes"='Cheater Sheet'!$BM$11:$BM$51, ROW('Cheater Sheet'!$BM$11:$BM$51)-10,""), ROW()-4)),"")="","",IFERROR(INDEX('Cheater Sheet'!AZ11:AZ51, SMALL(IF("Yes"='Cheater Sheet'!$BM$11:$BM$51, ROW('Cheater Sheet'!$BM$11:$BM$51)-10,""), ROW()-4)),""))</f>
        <v/>
      </c>
      <c r="BB36" s="292" t="str" cm="1">
        <f t="array" ref="BB36">IF(IFERROR(INDEX('Cheater Sheet'!BA11:BA51, SMALL(IF("Yes"='Cheater Sheet'!$BM$11:$BM$51, ROW('Cheater Sheet'!$BM$11:$BM$51)-10,""), ROW()-4)),"")="","",IFERROR(INDEX('Cheater Sheet'!BA11:BA51, SMALL(IF("Yes"='Cheater Sheet'!$BM$11:$BM$51, ROW('Cheater Sheet'!$BM$11:$BM$51)-10,""), ROW()-4)),""))</f>
        <v/>
      </c>
      <c r="BC36" s="287" t="str" cm="1">
        <f t="array" ref="BC36">IF(IFERROR(INDEX('Cheater Sheet'!BB11:BB51, SMALL(IF("Yes"='Cheater Sheet'!$BM$11:$BM$51, ROW('Cheater Sheet'!$BM$11:$BM$51)-10,""), ROW()-4)),"")="","",IFERROR(INDEX('Cheater Sheet'!BB11:BB51, SMALL(IF("Yes"='Cheater Sheet'!$BM$11:$BM$51, ROW('Cheater Sheet'!$BM$11:$BM$51)-10,""), ROW()-4)),""))</f>
        <v/>
      </c>
      <c r="BD36" s="292" t="str" cm="1">
        <f t="array" ref="BD36">IF(IFERROR(INDEX('Cheater Sheet'!BC11:BC51, SMALL(IF("Yes"='Cheater Sheet'!$BM$11:$BM$51, ROW('Cheater Sheet'!$BM$11:$BM$51)-10,""), ROW()-4)),"")="","",IFERROR(INDEX('Cheater Sheet'!BC11:BC51, SMALL(IF("Yes"='Cheater Sheet'!$BM$11:$BM$51, ROW('Cheater Sheet'!$BM$11:$BM$51)-10,""), ROW()-4)),""))</f>
        <v/>
      </c>
      <c r="BE36" s="287" t="str" cm="1">
        <f t="array" ref="BE36">IF(IFERROR(INDEX('Cheater Sheet'!BD11:BD51, SMALL(IF("Yes"='Cheater Sheet'!$BM$11:$BM$51, ROW('Cheater Sheet'!$BM$11:$BM$51)-10,""), ROW()-4)),"")="","",IFERROR(INDEX('Cheater Sheet'!BD11:BD51, SMALL(IF("Yes"='Cheater Sheet'!$BM$11:$BM$51, ROW('Cheater Sheet'!$BM$11:$BM$51)-10,""), ROW()-4)),""))</f>
        <v/>
      </c>
      <c r="BF36" s="292" t="str" cm="1">
        <f t="array" ref="BF36">IF(IFERROR(INDEX('Cheater Sheet'!BE11:BE51, SMALL(IF("Yes"='Cheater Sheet'!$BM$11:$BM$51, ROW('Cheater Sheet'!$BM$11:$BM$51)-10,""), ROW()-4)),"")="","",IFERROR(INDEX('Cheater Sheet'!BE11:BE51, SMALL(IF("Yes"='Cheater Sheet'!$BM$11:$BM$51, ROW('Cheater Sheet'!$BM$11:$BM$51)-10,""), ROW()-4)),""))</f>
        <v/>
      </c>
      <c r="BG36" s="287" t="str" cm="1">
        <f t="array" ref="BG36">IF(IFERROR(INDEX('Cheater Sheet'!BF11:BF51, SMALL(IF("Yes"='Cheater Sheet'!$BM$11:$BM$51, ROW('Cheater Sheet'!$BM$11:$BM$51)-10,""), ROW()-4)),"")="","",IFERROR(INDEX('Cheater Sheet'!BF11:BF51, SMALL(IF("Yes"='Cheater Sheet'!$BM$11:$BM$51, ROW('Cheater Sheet'!$BM$11:$BM$51)-10,""), ROW()-4)),""))</f>
        <v/>
      </c>
      <c r="BH36" s="292" t="str" cm="1">
        <f t="array" ref="BH36">IF(IFERROR(INDEX('Cheater Sheet'!BG11:BG51, SMALL(IF("Yes"='Cheater Sheet'!$BM$11:$BM$51, ROW('Cheater Sheet'!$BM$11:$BM$51)-10,""), ROW()-4)),"")="","",IFERROR(INDEX('Cheater Sheet'!BG11:BG51, SMALL(IF("Yes"='Cheater Sheet'!$BM$11:$BM$51, ROW('Cheater Sheet'!$BM$11:$BM$51)-10,""), ROW()-4)),""))</f>
        <v/>
      </c>
      <c r="BI36" s="287" t="str" cm="1">
        <f t="array" ref="BI36">IF(IFERROR(INDEX('Cheater Sheet'!BH11:BH51, SMALL(IF("Yes"='Cheater Sheet'!$BM$11:$BM$51, ROW('Cheater Sheet'!$BM$11:$BM$51)-10,""), ROW()-4)),"")="","",IFERROR(INDEX('Cheater Sheet'!BH11:BH51, SMALL(IF("Yes"='Cheater Sheet'!$BM$11:$BM$51, ROW('Cheater Sheet'!$BM$11:$BM$51)-10,""), ROW()-4)),""))</f>
        <v/>
      </c>
      <c r="BJ36" s="292" t="str" cm="1">
        <f t="array" ref="BJ36">IF(IFERROR(INDEX('Cheater Sheet'!BI11:BI51, SMALL(IF("Yes"='Cheater Sheet'!$BM$11:$BM$51, ROW('Cheater Sheet'!$BM$11:$BM$51)-10,""), ROW()-4)),"")="","",IFERROR(INDEX('Cheater Sheet'!BI11:BI51, SMALL(IF("Yes"='Cheater Sheet'!$BM$11:$BM$51, ROW('Cheater Sheet'!$BM$11:$BM$51)-10,""), ROW()-4)),""))</f>
        <v/>
      </c>
      <c r="BK36" s="689" t="str" cm="1">
        <f t="array" ref="BK36">IF(IFERROR(INDEX('Cheater Sheet'!BJ11:BJ51, SMALL(IF("Yes"='Cheater Sheet'!$BM$11:$BM$51, ROW('Cheater Sheet'!$BM$11:$BM$51)-10,""), ROW()-4)),"")="","",IFERROR(INDEX('Cheater Sheet'!BJ11:BJ51, SMALL(IF("Yes"='Cheater Sheet'!$BM$11:$BM$51, ROW('Cheater Sheet'!$BM$11:$BM$51)-10,""), ROW()-4)),""))</f>
        <v/>
      </c>
      <c r="BL36" s="101"/>
    </row>
    <row r="37" spans="1:64" x14ac:dyDescent="0.2">
      <c r="A37" s="765">
        <f t="shared" si="0"/>
        <v>0</v>
      </c>
      <c r="C37" s="143" t="str" cm="1">
        <f t="array" ref="C37">IFERROR(INDEX('Cheater Sheet'!$B$11:$B$51, SMALL(IF("Yes"='Cheater Sheet'!$BM$11:$BM$51, ROW('Cheater Sheet'!$BM$11:$BM$51)-10,""), ROW()-4)),"")</f>
        <v/>
      </c>
      <c r="D37" s="292" t="str" cm="1">
        <f t="array" ref="D37">IF(IFERROR(INDEX('Cheater Sheet'!C11:C51, SMALL(IF("Yes"='Cheater Sheet'!$BM$11:$BM$51, ROW('Cheater Sheet'!$BM$11:$BM$51)-10,""), ROW()-4)),"")="","",IFERROR(INDEX('Cheater Sheet'!C11:C51, SMALL(IF("Yes"='Cheater Sheet'!$BM$11:$BM$51, ROW('Cheater Sheet'!$BM$11:$BM$51)-10,""), ROW()-4)),""))</f>
        <v/>
      </c>
      <c r="E37" s="287" t="str" cm="1">
        <f t="array" ref="E37">IF(IFERROR(INDEX('Cheater Sheet'!D11:D51, SMALL(IF("Yes"='Cheater Sheet'!$BM$11:$BM$51, ROW('Cheater Sheet'!$BM$11:$BM$51)-10,""), ROW()-4)),"")="","",IFERROR(INDEX('Cheater Sheet'!D11:D51, SMALL(IF("Yes"='Cheater Sheet'!$BM$11:$BM$51, ROW('Cheater Sheet'!$BM$11:$BM$51)-10,""), ROW()-4)),""))</f>
        <v/>
      </c>
      <c r="F37" s="292" t="str" cm="1">
        <f t="array" ref="F37">IF(IFERROR(INDEX('Cheater Sheet'!E11:E51, SMALL(IF("Yes"='Cheater Sheet'!$BM$11:$BM$51, ROW('Cheater Sheet'!$BM$11:$BM$51)-10,""), ROW()-4)),"")="","",IFERROR(INDEX('Cheater Sheet'!E11:E51, SMALL(IF("Yes"='Cheater Sheet'!$BM$11:$BM$51, ROW('Cheater Sheet'!$BM$11:$BM$51)-10,""), ROW()-4)),""))</f>
        <v/>
      </c>
      <c r="G37" s="287" t="str" cm="1">
        <f t="array" ref="G37">IF(IFERROR(INDEX('Cheater Sheet'!F11:F51, SMALL(IF("Yes"='Cheater Sheet'!$BM$11:$BM$51, ROW('Cheater Sheet'!$BM$11:$BM$51)-10,""), ROW()-4)),"")="","",IFERROR(INDEX('Cheater Sheet'!F11:F51, SMALL(IF("Yes"='Cheater Sheet'!$BM$11:$BM$51, ROW('Cheater Sheet'!$BM$11:$BM$51)-10,""), ROW()-4)),""))</f>
        <v/>
      </c>
      <c r="H37" s="292" t="str" cm="1">
        <f t="array" ref="H37">IF(IFERROR(INDEX('Cheater Sheet'!G11:G51, SMALL(IF("Yes"='Cheater Sheet'!$BM$11:$BM$51, ROW('Cheater Sheet'!$BM$11:$BM$51)-10,""), ROW()-4)),"")="","",IFERROR(INDEX('Cheater Sheet'!G11:G51, SMALL(IF("Yes"='Cheater Sheet'!$BM$11:$BM$51, ROW('Cheater Sheet'!$BM$11:$BM$51)-10,""), ROW()-4)),""))</f>
        <v/>
      </c>
      <c r="I37" s="287" t="str" cm="1">
        <f t="array" ref="I37">IF(IFERROR(INDEX('Cheater Sheet'!H11:H51, SMALL(IF("Yes"='Cheater Sheet'!$BM$11:$BM$51, ROW('Cheater Sheet'!$BM$11:$BM$51)-10,""), ROW()-4)),"")="","",IFERROR(INDEX('Cheater Sheet'!H11:H51, SMALL(IF("Yes"='Cheater Sheet'!$BM$11:$BM$51, ROW('Cheater Sheet'!$BM$11:$BM$51)-10,""), ROW()-4)),""))</f>
        <v/>
      </c>
      <c r="J37" s="292" t="str" cm="1">
        <f t="array" ref="J37">IF(IFERROR(INDEX('Cheater Sheet'!I11:I51, SMALL(IF("Yes"='Cheater Sheet'!$BM$11:$BM$51, ROW('Cheater Sheet'!$BM$11:$BM$51)-10,""), ROW()-4)),"")="","",IFERROR(INDEX('Cheater Sheet'!I11:I51, SMALL(IF("Yes"='Cheater Sheet'!$BM$11:$BM$51, ROW('Cheater Sheet'!$BM$11:$BM$51)-10,""), ROW()-4)),""))</f>
        <v/>
      </c>
      <c r="K37" s="287" t="str" cm="1">
        <f t="array" ref="K37">IF(IFERROR(INDEX('Cheater Sheet'!J11:J51, SMALL(IF("Yes"='Cheater Sheet'!$BM$11:$BM$51, ROW('Cheater Sheet'!$BM$11:$BM$51)-10,""), ROW()-4)),"")="","",IFERROR(INDEX('Cheater Sheet'!J11:J51, SMALL(IF("Yes"='Cheater Sheet'!$BM$11:$BM$51, ROW('Cheater Sheet'!$BM$11:$BM$51)-10,""), ROW()-4)),""))</f>
        <v/>
      </c>
      <c r="L37" s="292" t="str" cm="1">
        <f t="array" ref="L37">IF(IFERROR(INDEX('Cheater Sheet'!K11:K51, SMALL(IF("Yes"='Cheater Sheet'!$BM$11:$BM$51, ROW('Cheater Sheet'!$BM$11:$BM$51)-10,""), ROW()-4)),"")="","",IFERROR(INDEX('Cheater Sheet'!K11:K51, SMALL(IF("Yes"='Cheater Sheet'!$BM$11:$BM$51, ROW('Cheater Sheet'!$BM$11:$BM$51)-10,""), ROW()-4)),""))</f>
        <v/>
      </c>
      <c r="M37" s="287" t="str" cm="1">
        <f t="array" ref="M37">IF(IFERROR(INDEX('Cheater Sheet'!L11:L51, SMALL(IF("Yes"='Cheater Sheet'!$BM$11:$BM$51, ROW('Cheater Sheet'!$BM$11:$BM$51)-10,""), ROW()-4)),"")="","",IFERROR(INDEX('Cheater Sheet'!L11:L51, SMALL(IF("Yes"='Cheater Sheet'!$BM$11:$BM$51, ROW('Cheater Sheet'!$BM$11:$BM$51)-10,""), ROW()-4)),""))</f>
        <v/>
      </c>
      <c r="N37" s="292" t="str" cm="1">
        <f t="array" ref="N37">IF(IFERROR(INDEX('Cheater Sheet'!M11:M51, SMALL(IF("Yes"='Cheater Sheet'!$BM$11:$BM$51, ROW('Cheater Sheet'!$BM$11:$BM$51)-10,""), ROW()-4)),"")="","",IFERROR(INDEX('Cheater Sheet'!M11:M51, SMALL(IF("Yes"='Cheater Sheet'!$BM$11:$BM$51, ROW('Cheater Sheet'!$BM$11:$BM$51)-10,""), ROW()-4)),""))</f>
        <v/>
      </c>
      <c r="O37" s="287" t="str" cm="1">
        <f t="array" ref="O37">IF(IFERROR(INDEX('Cheater Sheet'!N11:N51, SMALL(IF("Yes"='Cheater Sheet'!$BM$11:$BM$51, ROW('Cheater Sheet'!$BM$11:$BM$51)-10,""), ROW()-4)),"")="","",IFERROR(INDEX('Cheater Sheet'!N11:N51, SMALL(IF("Yes"='Cheater Sheet'!$BM$11:$BM$51, ROW('Cheater Sheet'!$BM$11:$BM$51)-10,""), ROW()-4)),""))</f>
        <v/>
      </c>
      <c r="P37" s="292" t="str" cm="1">
        <f t="array" ref="P37">IF(IFERROR(INDEX('Cheater Sheet'!O11:O51, SMALL(IF("Yes"='Cheater Sheet'!$BM$11:$BM$51, ROW('Cheater Sheet'!$BM$11:$BM$51)-10,""), ROW()-4)),"")="","",IFERROR(INDEX('Cheater Sheet'!O11:O51, SMALL(IF("Yes"='Cheater Sheet'!$BM$11:$BM$51, ROW('Cheater Sheet'!$BM$11:$BM$51)-10,""), ROW()-4)),""))</f>
        <v/>
      </c>
      <c r="Q37" s="287" t="str" cm="1">
        <f t="array" ref="Q37">IF(IFERROR(INDEX('Cheater Sheet'!P11:P51, SMALL(IF("Yes"='Cheater Sheet'!$BM$11:$BM$51, ROW('Cheater Sheet'!$BM$11:$BM$51)-10,""), ROW()-4)),"")="","",IFERROR(INDEX('Cheater Sheet'!P11:P51, SMALL(IF("Yes"='Cheater Sheet'!$BM$11:$BM$51, ROW('Cheater Sheet'!$BM$11:$BM$51)-10,""), ROW()-4)),""))</f>
        <v/>
      </c>
      <c r="R37" s="292" t="str" cm="1">
        <f t="array" ref="R37">IF(IFERROR(INDEX('Cheater Sheet'!Q11:Q51, SMALL(IF("Yes"='Cheater Sheet'!$BM$11:$BM$51, ROW('Cheater Sheet'!$BM$11:$BM$51)-10,""), ROW()-4)),"")="","",IFERROR(INDEX('Cheater Sheet'!Q11:Q51, SMALL(IF("Yes"='Cheater Sheet'!$BM$11:$BM$51, ROW('Cheater Sheet'!$BM$11:$BM$51)-10,""), ROW()-4)),""))</f>
        <v/>
      </c>
      <c r="S37" s="287" t="str" cm="1">
        <f t="array" ref="S37">IF(IFERROR(INDEX('Cheater Sheet'!R11:R51, SMALL(IF("Yes"='Cheater Sheet'!$BM$11:$BM$51, ROW('Cheater Sheet'!$BM$11:$BM$51)-10,""), ROW()-4)),"")="","",IFERROR(INDEX('Cheater Sheet'!R11:R51, SMALL(IF("Yes"='Cheater Sheet'!$BM$11:$BM$51, ROW('Cheater Sheet'!$BM$11:$BM$51)-10,""), ROW()-4)),""))</f>
        <v/>
      </c>
      <c r="T37" s="292" t="str" cm="1">
        <f t="array" ref="T37">IF(IFERROR(INDEX('Cheater Sheet'!S11:S51, SMALL(IF("Yes"='Cheater Sheet'!$BM$11:$BM$51, ROW('Cheater Sheet'!$BM$11:$BM$51)-10,""), ROW()-4)),"")="","",IFERROR(INDEX('Cheater Sheet'!S11:S51, SMALL(IF("Yes"='Cheater Sheet'!$BM$11:$BM$51, ROW('Cheater Sheet'!$BM$11:$BM$51)-10,""), ROW()-4)),""))</f>
        <v/>
      </c>
      <c r="U37" s="287" t="str" cm="1">
        <f t="array" ref="U37">IF(IFERROR(INDEX('Cheater Sheet'!T11:T51, SMALL(IF("Yes"='Cheater Sheet'!$BM$11:$BM$51, ROW('Cheater Sheet'!$BM$11:$BM$51)-10,""), ROW()-4)),"")="","",IFERROR(INDEX('Cheater Sheet'!T11:T51, SMALL(IF("Yes"='Cheater Sheet'!$BM$11:$BM$51, ROW('Cheater Sheet'!$BM$11:$BM$51)-10,""), ROW()-4)),""))</f>
        <v/>
      </c>
      <c r="V37" s="292" t="str" cm="1">
        <f t="array" ref="V37">IF(IFERROR(INDEX('Cheater Sheet'!U11:U51, SMALL(IF("Yes"='Cheater Sheet'!$BM$11:$BM$51, ROW('Cheater Sheet'!$BM$11:$BM$51)-10,""), ROW()-4)),"")="","",IFERROR(INDEX('Cheater Sheet'!U11:U51, SMALL(IF("Yes"='Cheater Sheet'!$BM$11:$BM$51, ROW('Cheater Sheet'!$BM$11:$BM$51)-10,""), ROW()-4)),""))</f>
        <v/>
      </c>
      <c r="W37" s="287" t="str" cm="1">
        <f t="array" ref="W37">IF(IFERROR(INDEX('Cheater Sheet'!V11:V51, SMALL(IF("Yes"='Cheater Sheet'!$BM$11:$BM$51, ROW('Cheater Sheet'!$BM$11:$BM$51)-10,""), ROW()-4)),"")="","",IFERROR(INDEX('Cheater Sheet'!V11:V51, SMALL(IF("Yes"='Cheater Sheet'!$BM$11:$BM$51, ROW('Cheater Sheet'!$BM$11:$BM$51)-10,""), ROW()-4)),""))</f>
        <v/>
      </c>
      <c r="X37" s="292" t="str" cm="1">
        <f t="array" ref="X37">IF(IFERROR(INDEX('Cheater Sheet'!W11:W51, SMALL(IF("Yes"='Cheater Sheet'!$BM$11:$BM$51, ROW('Cheater Sheet'!$BM$11:$BM$51)-10,""), ROW()-4)),"")="","",IFERROR(INDEX('Cheater Sheet'!W11:W51, SMALL(IF("Yes"='Cheater Sheet'!$BM$11:$BM$51, ROW('Cheater Sheet'!$BM$11:$BM$51)-10,""), ROW()-4)),""))</f>
        <v/>
      </c>
      <c r="Y37" s="287" t="str" cm="1">
        <f t="array" ref="Y37">IF(IFERROR(INDEX('Cheater Sheet'!X11:X51, SMALL(IF("Yes"='Cheater Sheet'!$BM$11:$BM$51, ROW('Cheater Sheet'!$BM$11:$BM$51)-10,""), ROW()-4)),"")="","",IFERROR(INDEX('Cheater Sheet'!X11:X51, SMALL(IF("Yes"='Cheater Sheet'!$BM$11:$BM$51, ROW('Cheater Sheet'!$BM$11:$BM$51)-10,""), ROW()-4)),""))</f>
        <v/>
      </c>
      <c r="Z37" s="292" t="str" cm="1">
        <f t="array" ref="Z37">IF(IFERROR(INDEX('Cheater Sheet'!Y11:Y51, SMALL(IF("Yes"='Cheater Sheet'!$BM$11:$BM$51, ROW('Cheater Sheet'!$BM$11:$BM$51)-10,""), ROW()-4)),"")="","",IFERROR(INDEX('Cheater Sheet'!Y11:Y51, SMALL(IF("Yes"='Cheater Sheet'!$BM$11:$BM$51, ROW('Cheater Sheet'!$BM$11:$BM$51)-10,""), ROW()-4)),""))</f>
        <v/>
      </c>
      <c r="AA37" s="287" t="str" cm="1">
        <f t="array" ref="AA37">IF(IFERROR(INDEX('Cheater Sheet'!Z11:Z51, SMALL(IF("Yes"='Cheater Sheet'!$BM$11:$BM$51, ROW('Cheater Sheet'!$BM$11:$BM$51)-10,""), ROW()-4)),"")="","",IFERROR(INDEX('Cheater Sheet'!Z11:Z51, SMALL(IF("Yes"='Cheater Sheet'!$BM$11:$BM$51, ROW('Cheater Sheet'!$BM$11:$BM$51)-10,""), ROW()-4)),""))</f>
        <v/>
      </c>
      <c r="AB37" s="292" t="str" cm="1">
        <f t="array" ref="AB37">IF(IFERROR(INDEX('Cheater Sheet'!AA11:AA51, SMALL(IF("Yes"='Cheater Sheet'!$BM$11:$BM$51, ROW('Cheater Sheet'!$BM$11:$BM$51)-10,""), ROW()-4)),"")="","",IFERROR(INDEX('Cheater Sheet'!AA11:AA51, SMALL(IF("Yes"='Cheater Sheet'!$BM$11:$BM$51, ROW('Cheater Sheet'!$BM$11:$BM$51)-10,""), ROW()-4)),""))</f>
        <v/>
      </c>
      <c r="AC37" s="287" t="str" cm="1">
        <f t="array" ref="AC37">IF(IFERROR(INDEX('Cheater Sheet'!AB11:AB51, SMALL(IF("Yes"='Cheater Sheet'!$BM$11:$BM$51, ROW('Cheater Sheet'!$BM$11:$BM$51)-10,""), ROW()-4)),"")="","",IFERROR(INDEX('Cheater Sheet'!AB11:AB51, SMALL(IF("Yes"='Cheater Sheet'!$BM$11:$BM$51, ROW('Cheater Sheet'!$BM$11:$BM$51)-10,""), ROW()-4)),""))</f>
        <v/>
      </c>
      <c r="AD37" s="292" t="str" cm="1">
        <f t="array" ref="AD37">IF(IFERROR(INDEX('Cheater Sheet'!AC11:AC51, SMALL(IF("Yes"='Cheater Sheet'!$BM$11:$BM$51, ROW('Cheater Sheet'!$BM$11:$BM$51)-10,""), ROW()-4)),"")="","",IFERROR(INDEX('Cheater Sheet'!AC11:AC51, SMALL(IF("Yes"='Cheater Sheet'!$BM$11:$BM$51, ROW('Cheater Sheet'!$BM$11:$BM$51)-10,""), ROW()-4)),""))</f>
        <v/>
      </c>
      <c r="AE37" s="287" t="str" cm="1">
        <f t="array" ref="AE37">IF(IFERROR(INDEX('Cheater Sheet'!AD11:AD51, SMALL(IF("Yes"='Cheater Sheet'!$BM$11:$BM$51, ROW('Cheater Sheet'!$BM$11:$BM$51)-10,""), ROW()-4)),"")="","",IFERROR(INDEX('Cheater Sheet'!AD11:AD51, SMALL(IF("Yes"='Cheater Sheet'!$BM$11:$BM$51, ROW('Cheater Sheet'!$BM$11:$BM$51)-10,""), ROW()-4)),""))</f>
        <v/>
      </c>
      <c r="AF37" s="292" t="str" cm="1">
        <f t="array" ref="AF37">IF(IFERROR(INDEX('Cheater Sheet'!AE11:AE51, SMALL(IF("Yes"='Cheater Sheet'!$BM$11:$BM$51, ROW('Cheater Sheet'!$BM$11:$BM$51)-10,""), ROW()-4)),"")="","",IFERROR(INDEX('Cheater Sheet'!AE11:AE51, SMALL(IF("Yes"='Cheater Sheet'!$BM$11:$BM$51, ROW('Cheater Sheet'!$BM$11:$BM$51)-10,""), ROW()-4)),""))</f>
        <v/>
      </c>
      <c r="AG37" s="287" t="str" cm="1">
        <f t="array" ref="AG37">IF(IFERROR(INDEX('Cheater Sheet'!AF11:AF51, SMALL(IF("Yes"='Cheater Sheet'!$BM$11:$BM$51, ROW('Cheater Sheet'!$BM$11:$BM$51)-10,""), ROW()-4)),"")="","",IFERROR(INDEX('Cheater Sheet'!AF11:AF51, SMALL(IF("Yes"='Cheater Sheet'!$BM$11:$BM$51, ROW('Cheater Sheet'!$BM$11:$BM$51)-10,""), ROW()-4)),""))</f>
        <v/>
      </c>
      <c r="AH37" s="292" t="str" cm="1">
        <f t="array" ref="AH37">IF(IFERROR(INDEX('Cheater Sheet'!AG11:AG51, SMALL(IF("Yes"='Cheater Sheet'!$BM$11:$BM$51, ROW('Cheater Sheet'!$BM$11:$BM$51)-10,""), ROW()-4)),"")="","",IFERROR(INDEX('Cheater Sheet'!AG11:AG51, SMALL(IF("Yes"='Cheater Sheet'!$BM$11:$BM$51, ROW('Cheater Sheet'!$BM$11:$BM$51)-10,""), ROW()-4)),""))</f>
        <v/>
      </c>
      <c r="AI37" s="287" t="str" cm="1">
        <f t="array" ref="AI37">IF(IFERROR(INDEX('Cheater Sheet'!AH11:AH51, SMALL(IF("Yes"='Cheater Sheet'!$BM$11:$BM$51, ROW('Cheater Sheet'!$BM$11:$BM$51)-10,""), ROW()-4)),"")="","",IFERROR(INDEX('Cheater Sheet'!AH11:AH51, SMALL(IF("Yes"='Cheater Sheet'!$BM$11:$BM$51, ROW('Cheater Sheet'!$BM$11:$BM$51)-10,""), ROW()-4)),""))</f>
        <v/>
      </c>
      <c r="AJ37" s="292" t="str" cm="1">
        <f t="array" ref="AJ37">IF(IFERROR(INDEX('Cheater Sheet'!AI11:AI51, SMALL(IF("Yes"='Cheater Sheet'!$BM$11:$BM$51, ROW('Cheater Sheet'!$BM$11:$BM$51)-10,""), ROW()-4)),"")="","",IFERROR(INDEX('Cheater Sheet'!AI11:AI51, SMALL(IF("Yes"='Cheater Sheet'!$BM$11:$BM$51, ROW('Cheater Sheet'!$BM$11:$BM$51)-10,""), ROW()-4)),""))</f>
        <v/>
      </c>
      <c r="AK37" s="287" t="str" cm="1">
        <f t="array" ref="AK37">IF(IFERROR(INDEX('Cheater Sheet'!AJ11:AJ51, SMALL(IF("Yes"='Cheater Sheet'!$BM$11:$BM$51, ROW('Cheater Sheet'!$BM$11:$BM$51)-10,""), ROW()-4)),"")="","",IFERROR(INDEX('Cheater Sheet'!AJ11:AJ51, SMALL(IF("Yes"='Cheater Sheet'!$BM$11:$BM$51, ROW('Cheater Sheet'!$BM$11:$BM$51)-10,""), ROW()-4)),""))</f>
        <v/>
      </c>
      <c r="AL37" s="292" t="str" cm="1">
        <f t="array" ref="AL37">IF(IFERROR(INDEX('Cheater Sheet'!AK11:AK51, SMALL(IF("Yes"='Cheater Sheet'!$BM$11:$BM$51, ROW('Cheater Sheet'!$BM$11:$BM$51)-10,""), ROW()-4)),"")="","",IFERROR(INDEX('Cheater Sheet'!AK11:AK51, SMALL(IF("Yes"='Cheater Sheet'!$BM$11:$BM$51, ROW('Cheater Sheet'!$BM$11:$BM$51)-10,""), ROW()-4)),""))</f>
        <v/>
      </c>
      <c r="AM37" s="287" t="str" cm="1">
        <f t="array" ref="AM37">IF(IFERROR(INDEX('Cheater Sheet'!AL11:AL51, SMALL(IF("Yes"='Cheater Sheet'!$BM$11:$BM$51, ROW('Cheater Sheet'!$BM$11:$BM$51)-10,""), ROW()-4)),"")="","",IFERROR(INDEX('Cheater Sheet'!AL11:AL51, SMALL(IF("Yes"='Cheater Sheet'!$BM$11:$BM$51, ROW('Cheater Sheet'!$BM$11:$BM$51)-10,""), ROW()-4)),""))</f>
        <v/>
      </c>
      <c r="AN37" s="292" t="str" cm="1">
        <f t="array" ref="AN37">IF(IFERROR(INDEX('Cheater Sheet'!AM11:AM51, SMALL(IF("Yes"='Cheater Sheet'!$BM$11:$BM$51, ROW('Cheater Sheet'!$BM$11:$BM$51)-10,""), ROW()-4)),"")="","",IFERROR(INDEX('Cheater Sheet'!AM11:AM51, SMALL(IF("Yes"='Cheater Sheet'!$BM$11:$BM$51, ROW('Cheater Sheet'!$BM$11:$BM$51)-10,""), ROW()-4)),""))</f>
        <v/>
      </c>
      <c r="AO37" s="287" t="str" cm="1">
        <f t="array" ref="AO37">IF(IFERROR(INDEX('Cheater Sheet'!AN11:AN51, SMALL(IF("Yes"='Cheater Sheet'!$BM$11:$BM$51, ROW('Cheater Sheet'!$BM$11:$BM$51)-10,""), ROW()-4)),"")="","",IFERROR(INDEX('Cheater Sheet'!AN11:AN51, SMALL(IF("Yes"='Cheater Sheet'!$BM$11:$BM$51, ROW('Cheater Sheet'!$BM$11:$BM$51)-10,""), ROW()-4)),""))</f>
        <v/>
      </c>
      <c r="AP37" s="292" t="str" cm="1">
        <f t="array" ref="AP37">IF(IFERROR(INDEX('Cheater Sheet'!AO11:AO51, SMALL(IF("Yes"='Cheater Sheet'!$BM$11:$BM$51, ROW('Cheater Sheet'!$BM$11:$BM$51)-10,""), ROW()-4)),"")="","",IFERROR(INDEX('Cheater Sheet'!AO11:AO51, SMALL(IF("Yes"='Cheater Sheet'!$BM$11:$BM$51, ROW('Cheater Sheet'!$BM$11:$BM$51)-10,""), ROW()-4)),""))</f>
        <v/>
      </c>
      <c r="AQ37" s="287" t="str" cm="1">
        <f t="array" ref="AQ37">IF(IFERROR(INDEX('Cheater Sheet'!AP11:AP51, SMALL(IF("Yes"='Cheater Sheet'!$BM$11:$BM$51, ROW('Cheater Sheet'!$BM$11:$BM$51)-10,""), ROW()-4)),"")="","",IFERROR(INDEX('Cheater Sheet'!AP11:AP51, SMALL(IF("Yes"='Cheater Sheet'!$BM$11:$BM$51, ROW('Cheater Sheet'!$BM$11:$BM$51)-10,""), ROW()-4)),""))</f>
        <v/>
      </c>
      <c r="AR37" s="292" t="str" cm="1">
        <f t="array" ref="AR37">IF(IFERROR(INDEX('Cheater Sheet'!AQ11:AQ51, SMALL(IF("Yes"='Cheater Sheet'!$BM$11:$BM$51, ROW('Cheater Sheet'!$BM$11:$BM$51)-10,""), ROW()-4)),"")="","",IFERROR(INDEX('Cheater Sheet'!AQ11:AQ51, SMALL(IF("Yes"='Cheater Sheet'!$BM$11:$BM$51, ROW('Cheater Sheet'!$BM$11:$BM$51)-10,""), ROW()-4)),""))</f>
        <v/>
      </c>
      <c r="AS37" s="287" t="str" cm="1">
        <f t="array" ref="AS37">IF(IFERROR(INDEX('Cheater Sheet'!AR11:AR51, SMALL(IF("Yes"='Cheater Sheet'!$BM$11:$BM$51, ROW('Cheater Sheet'!$BM$11:$BM$51)-10,""), ROW()-4)),"")="","",IFERROR(INDEX('Cheater Sheet'!AR11:AR51, SMALL(IF("Yes"='Cheater Sheet'!$BM$11:$BM$51, ROW('Cheater Sheet'!$BM$11:$BM$51)-10,""), ROW()-4)),""))</f>
        <v/>
      </c>
      <c r="AT37" s="292" t="str" cm="1">
        <f t="array" ref="AT37">IF(IFERROR(INDEX('Cheater Sheet'!AS11:AS51, SMALL(IF("Yes"='Cheater Sheet'!$BM$11:$BM$51, ROW('Cheater Sheet'!$BM$11:$BM$51)-10,""), ROW()-4)),"")="","",IFERROR(INDEX('Cheater Sheet'!AS11:AS51, SMALL(IF("Yes"='Cheater Sheet'!$BM$11:$BM$51, ROW('Cheater Sheet'!$BM$11:$BM$51)-10,""), ROW()-4)),""))</f>
        <v/>
      </c>
      <c r="AU37" s="287" t="str" cm="1">
        <f t="array" ref="AU37">IF(IFERROR(INDEX('Cheater Sheet'!AT11:AT51, SMALL(IF("Yes"='Cheater Sheet'!$BM$11:$BM$51, ROW('Cheater Sheet'!$BM$11:$BM$51)-10,""), ROW()-4)),"")="","",IFERROR(INDEX('Cheater Sheet'!AT11:AT51, SMALL(IF("Yes"='Cheater Sheet'!$BM$11:$BM$51, ROW('Cheater Sheet'!$BM$11:$BM$51)-10,""), ROW()-4)),""))</f>
        <v/>
      </c>
      <c r="AV37" s="292" t="str" cm="1">
        <f t="array" ref="AV37">IF(IFERROR(INDEX('Cheater Sheet'!AU11:AU51, SMALL(IF("Yes"='Cheater Sheet'!$BM$11:$BM$51, ROW('Cheater Sheet'!$BM$11:$BM$51)-10,""), ROW()-4)),"")="","",IFERROR(INDEX('Cheater Sheet'!AU11:AU51, SMALL(IF("Yes"='Cheater Sheet'!$BM$11:$BM$51, ROW('Cheater Sheet'!$BM$11:$BM$51)-10,""), ROW()-4)),""))</f>
        <v/>
      </c>
      <c r="AW37" s="287" t="str" cm="1">
        <f t="array" ref="AW37">IF(IFERROR(INDEX('Cheater Sheet'!AV11:AV51, SMALL(IF("Yes"='Cheater Sheet'!$BM$11:$BM$51, ROW('Cheater Sheet'!$BM$11:$BM$51)-10,""), ROW()-4)),"")="","",IFERROR(INDEX('Cheater Sheet'!AV11:AV51, SMALL(IF("Yes"='Cheater Sheet'!$BM$11:$BM$51, ROW('Cheater Sheet'!$BM$11:$BM$51)-10,""), ROW()-4)),""))</f>
        <v/>
      </c>
      <c r="AX37" s="292" t="str" cm="1">
        <f t="array" ref="AX37">IF(IFERROR(INDEX('Cheater Sheet'!AW11:AW51, SMALL(IF("Yes"='Cheater Sheet'!$BM$11:$BM$51, ROW('Cheater Sheet'!$BM$11:$BM$51)-10,""), ROW()-4)),"")="","",IFERROR(INDEX('Cheater Sheet'!AW11:AW51, SMALL(IF("Yes"='Cheater Sheet'!$BM$11:$BM$51, ROW('Cheater Sheet'!$BM$11:$BM$51)-10,""), ROW()-4)),""))</f>
        <v/>
      </c>
      <c r="AY37" s="287" t="str" cm="1">
        <f t="array" ref="AY37">IF(IFERROR(INDEX('Cheater Sheet'!AX11:AX51, SMALL(IF("Yes"='Cheater Sheet'!$BM$11:$BM$51, ROW('Cheater Sheet'!$BM$11:$BM$51)-10,""), ROW()-4)),"")="","",IFERROR(INDEX('Cheater Sheet'!AX11:AX51, SMALL(IF("Yes"='Cheater Sheet'!$BM$11:$BM$51, ROW('Cheater Sheet'!$BM$11:$BM$51)-10,""), ROW()-4)),""))</f>
        <v/>
      </c>
      <c r="AZ37" s="292" t="str" cm="1">
        <f t="array" ref="AZ37">IF(IFERROR(INDEX('Cheater Sheet'!AY11:AY51, SMALL(IF("Yes"='Cheater Sheet'!$BM$11:$BM$51, ROW('Cheater Sheet'!$BM$11:$BM$51)-10,""), ROW()-4)),"")="","",IFERROR(INDEX('Cheater Sheet'!AY11:AY51, SMALL(IF("Yes"='Cheater Sheet'!$BM$11:$BM$51, ROW('Cheater Sheet'!$BM$11:$BM$51)-10,""), ROW()-4)),""))</f>
        <v/>
      </c>
      <c r="BA37" s="287" t="str" cm="1">
        <f t="array" ref="BA37">IF(IFERROR(INDEX('Cheater Sheet'!AZ11:AZ51, SMALL(IF("Yes"='Cheater Sheet'!$BM$11:$BM$51, ROW('Cheater Sheet'!$BM$11:$BM$51)-10,""), ROW()-4)),"")="","",IFERROR(INDEX('Cheater Sheet'!AZ11:AZ51, SMALL(IF("Yes"='Cheater Sheet'!$BM$11:$BM$51, ROW('Cheater Sheet'!$BM$11:$BM$51)-10,""), ROW()-4)),""))</f>
        <v/>
      </c>
      <c r="BB37" s="292" t="str" cm="1">
        <f t="array" ref="BB37">IF(IFERROR(INDEX('Cheater Sheet'!BA11:BA51, SMALL(IF("Yes"='Cheater Sheet'!$BM$11:$BM$51, ROW('Cheater Sheet'!$BM$11:$BM$51)-10,""), ROW()-4)),"")="","",IFERROR(INDEX('Cheater Sheet'!BA11:BA51, SMALL(IF("Yes"='Cheater Sheet'!$BM$11:$BM$51, ROW('Cheater Sheet'!$BM$11:$BM$51)-10,""), ROW()-4)),""))</f>
        <v/>
      </c>
      <c r="BC37" s="287" t="str" cm="1">
        <f t="array" ref="BC37">IF(IFERROR(INDEX('Cheater Sheet'!BB11:BB51, SMALL(IF("Yes"='Cheater Sheet'!$BM$11:$BM$51, ROW('Cheater Sheet'!$BM$11:$BM$51)-10,""), ROW()-4)),"")="","",IFERROR(INDEX('Cheater Sheet'!BB11:BB51, SMALL(IF("Yes"='Cheater Sheet'!$BM$11:$BM$51, ROW('Cheater Sheet'!$BM$11:$BM$51)-10,""), ROW()-4)),""))</f>
        <v/>
      </c>
      <c r="BD37" s="292" t="str" cm="1">
        <f t="array" ref="BD37">IF(IFERROR(INDEX('Cheater Sheet'!BC11:BC51, SMALL(IF("Yes"='Cheater Sheet'!$BM$11:$BM$51, ROW('Cheater Sheet'!$BM$11:$BM$51)-10,""), ROW()-4)),"")="","",IFERROR(INDEX('Cheater Sheet'!BC11:BC51, SMALL(IF("Yes"='Cheater Sheet'!$BM$11:$BM$51, ROW('Cheater Sheet'!$BM$11:$BM$51)-10,""), ROW()-4)),""))</f>
        <v/>
      </c>
      <c r="BE37" s="287" t="str" cm="1">
        <f t="array" ref="BE37">IF(IFERROR(INDEX('Cheater Sheet'!BD11:BD51, SMALL(IF("Yes"='Cheater Sheet'!$BM$11:$BM$51, ROW('Cheater Sheet'!$BM$11:$BM$51)-10,""), ROW()-4)),"")="","",IFERROR(INDEX('Cheater Sheet'!BD11:BD51, SMALL(IF("Yes"='Cheater Sheet'!$BM$11:$BM$51, ROW('Cheater Sheet'!$BM$11:$BM$51)-10,""), ROW()-4)),""))</f>
        <v/>
      </c>
      <c r="BF37" s="292" t="str" cm="1">
        <f t="array" ref="BF37">IF(IFERROR(INDEX('Cheater Sheet'!BE11:BE51, SMALL(IF("Yes"='Cheater Sheet'!$BM$11:$BM$51, ROW('Cheater Sheet'!$BM$11:$BM$51)-10,""), ROW()-4)),"")="","",IFERROR(INDEX('Cheater Sheet'!BE11:BE51, SMALL(IF("Yes"='Cheater Sheet'!$BM$11:$BM$51, ROW('Cheater Sheet'!$BM$11:$BM$51)-10,""), ROW()-4)),""))</f>
        <v/>
      </c>
      <c r="BG37" s="287" t="str" cm="1">
        <f t="array" ref="BG37">IF(IFERROR(INDEX('Cheater Sheet'!BF11:BF51, SMALL(IF("Yes"='Cheater Sheet'!$BM$11:$BM$51, ROW('Cheater Sheet'!$BM$11:$BM$51)-10,""), ROW()-4)),"")="","",IFERROR(INDEX('Cheater Sheet'!BF11:BF51, SMALL(IF("Yes"='Cheater Sheet'!$BM$11:$BM$51, ROW('Cheater Sheet'!$BM$11:$BM$51)-10,""), ROW()-4)),""))</f>
        <v/>
      </c>
      <c r="BH37" s="292" t="str" cm="1">
        <f t="array" ref="BH37">IF(IFERROR(INDEX('Cheater Sheet'!BG11:BG51, SMALL(IF("Yes"='Cheater Sheet'!$BM$11:$BM$51, ROW('Cheater Sheet'!$BM$11:$BM$51)-10,""), ROW()-4)),"")="","",IFERROR(INDEX('Cheater Sheet'!BG11:BG51, SMALL(IF("Yes"='Cheater Sheet'!$BM$11:$BM$51, ROW('Cheater Sheet'!$BM$11:$BM$51)-10,""), ROW()-4)),""))</f>
        <v/>
      </c>
      <c r="BI37" s="287" t="str" cm="1">
        <f t="array" ref="BI37">IF(IFERROR(INDEX('Cheater Sheet'!BH11:BH51, SMALL(IF("Yes"='Cheater Sheet'!$BM$11:$BM$51, ROW('Cheater Sheet'!$BM$11:$BM$51)-10,""), ROW()-4)),"")="","",IFERROR(INDEX('Cheater Sheet'!BH11:BH51, SMALL(IF("Yes"='Cheater Sheet'!$BM$11:$BM$51, ROW('Cheater Sheet'!$BM$11:$BM$51)-10,""), ROW()-4)),""))</f>
        <v/>
      </c>
      <c r="BJ37" s="292" t="str" cm="1">
        <f t="array" ref="BJ37">IF(IFERROR(INDEX('Cheater Sheet'!BI11:BI51, SMALL(IF("Yes"='Cheater Sheet'!$BM$11:$BM$51, ROW('Cheater Sheet'!$BM$11:$BM$51)-10,""), ROW()-4)),"")="","",IFERROR(INDEX('Cheater Sheet'!BI11:BI51, SMALL(IF("Yes"='Cheater Sheet'!$BM$11:$BM$51, ROW('Cheater Sheet'!$BM$11:$BM$51)-10,""), ROW()-4)),""))</f>
        <v/>
      </c>
      <c r="BK37" s="689" t="str" cm="1">
        <f t="array" ref="BK37">IF(IFERROR(INDEX('Cheater Sheet'!BJ11:BJ51, SMALL(IF("Yes"='Cheater Sheet'!$BM$11:$BM$51, ROW('Cheater Sheet'!$BM$11:$BM$51)-10,""), ROW()-4)),"")="","",IFERROR(INDEX('Cheater Sheet'!BJ11:BJ51, SMALL(IF("Yes"='Cheater Sheet'!$BM$11:$BM$51, ROW('Cheater Sheet'!$BM$11:$BM$51)-10,""), ROW()-4)),""))</f>
        <v/>
      </c>
      <c r="BL37" s="101"/>
    </row>
    <row r="38" spans="1:64" x14ac:dyDescent="0.2">
      <c r="A38" s="765">
        <f t="shared" si="0"/>
        <v>0</v>
      </c>
      <c r="C38" s="143" t="str" cm="1">
        <f t="array" ref="C38">IFERROR(INDEX('Cheater Sheet'!$B$11:$B$51, SMALL(IF("Yes"='Cheater Sheet'!$BM$11:$BM$51, ROW('Cheater Sheet'!$BM$11:$BM$51)-10,""), ROW()-4)),"")</f>
        <v/>
      </c>
      <c r="D38" s="292" t="str" cm="1">
        <f t="array" ref="D38">IF(IFERROR(INDEX('Cheater Sheet'!C11:C51, SMALL(IF("Yes"='Cheater Sheet'!$BM$11:$BM$51, ROW('Cheater Sheet'!$BM$11:$BM$51)-10,""), ROW()-4)),"")="","",IFERROR(INDEX('Cheater Sheet'!C11:C51, SMALL(IF("Yes"='Cheater Sheet'!$BM$11:$BM$51, ROW('Cheater Sheet'!$BM$11:$BM$51)-10,""), ROW()-4)),""))</f>
        <v/>
      </c>
      <c r="E38" s="287" t="str" cm="1">
        <f t="array" ref="E38">IF(IFERROR(INDEX('Cheater Sheet'!D11:D51, SMALL(IF("Yes"='Cheater Sheet'!$BM$11:$BM$51, ROW('Cheater Sheet'!$BM$11:$BM$51)-10,""), ROW()-4)),"")="","",IFERROR(INDEX('Cheater Sheet'!D11:D51, SMALL(IF("Yes"='Cheater Sheet'!$BM$11:$BM$51, ROW('Cheater Sheet'!$BM$11:$BM$51)-10,""), ROW()-4)),""))</f>
        <v/>
      </c>
      <c r="F38" s="292" t="str" cm="1">
        <f t="array" ref="F38">IF(IFERROR(INDEX('Cheater Sheet'!E11:E51, SMALL(IF("Yes"='Cheater Sheet'!$BM$11:$BM$51, ROW('Cheater Sheet'!$BM$11:$BM$51)-10,""), ROW()-4)),"")="","",IFERROR(INDEX('Cheater Sheet'!E11:E51, SMALL(IF("Yes"='Cheater Sheet'!$BM$11:$BM$51, ROW('Cheater Sheet'!$BM$11:$BM$51)-10,""), ROW()-4)),""))</f>
        <v/>
      </c>
      <c r="G38" s="287" t="str" cm="1">
        <f t="array" ref="G38">IF(IFERROR(INDEX('Cheater Sheet'!F11:F51, SMALL(IF("Yes"='Cheater Sheet'!$BM$11:$BM$51, ROW('Cheater Sheet'!$BM$11:$BM$51)-10,""), ROW()-4)),"")="","",IFERROR(INDEX('Cheater Sheet'!F11:F51, SMALL(IF("Yes"='Cheater Sheet'!$BM$11:$BM$51, ROW('Cheater Sheet'!$BM$11:$BM$51)-10,""), ROW()-4)),""))</f>
        <v/>
      </c>
      <c r="H38" s="292" t="str" cm="1">
        <f t="array" ref="H38">IF(IFERROR(INDEX('Cheater Sheet'!G11:G51, SMALL(IF("Yes"='Cheater Sheet'!$BM$11:$BM$51, ROW('Cheater Sheet'!$BM$11:$BM$51)-10,""), ROW()-4)),"")="","",IFERROR(INDEX('Cheater Sheet'!G11:G51, SMALL(IF("Yes"='Cheater Sheet'!$BM$11:$BM$51, ROW('Cheater Sheet'!$BM$11:$BM$51)-10,""), ROW()-4)),""))</f>
        <v/>
      </c>
      <c r="I38" s="287" t="str" cm="1">
        <f t="array" ref="I38">IF(IFERROR(INDEX('Cheater Sheet'!H11:H51, SMALL(IF("Yes"='Cheater Sheet'!$BM$11:$BM$51, ROW('Cheater Sheet'!$BM$11:$BM$51)-10,""), ROW()-4)),"")="","",IFERROR(INDEX('Cheater Sheet'!H11:H51, SMALL(IF("Yes"='Cheater Sheet'!$BM$11:$BM$51, ROW('Cheater Sheet'!$BM$11:$BM$51)-10,""), ROW()-4)),""))</f>
        <v/>
      </c>
      <c r="J38" s="292" t="str" cm="1">
        <f t="array" ref="J38">IF(IFERROR(INDEX('Cheater Sheet'!I11:I51, SMALL(IF("Yes"='Cheater Sheet'!$BM$11:$BM$51, ROW('Cheater Sheet'!$BM$11:$BM$51)-10,""), ROW()-4)),"")="","",IFERROR(INDEX('Cheater Sheet'!I11:I51, SMALL(IF("Yes"='Cheater Sheet'!$BM$11:$BM$51, ROW('Cheater Sheet'!$BM$11:$BM$51)-10,""), ROW()-4)),""))</f>
        <v/>
      </c>
      <c r="K38" s="287" t="str" cm="1">
        <f t="array" ref="K38">IF(IFERROR(INDEX('Cheater Sheet'!J11:J51, SMALL(IF("Yes"='Cheater Sheet'!$BM$11:$BM$51, ROW('Cheater Sheet'!$BM$11:$BM$51)-10,""), ROW()-4)),"")="","",IFERROR(INDEX('Cheater Sheet'!J11:J51, SMALL(IF("Yes"='Cheater Sheet'!$BM$11:$BM$51, ROW('Cheater Sheet'!$BM$11:$BM$51)-10,""), ROW()-4)),""))</f>
        <v/>
      </c>
      <c r="L38" s="292" t="str" cm="1">
        <f t="array" ref="L38">IF(IFERROR(INDEX('Cheater Sheet'!K11:K51, SMALL(IF("Yes"='Cheater Sheet'!$BM$11:$BM$51, ROW('Cheater Sheet'!$BM$11:$BM$51)-10,""), ROW()-4)),"")="","",IFERROR(INDEX('Cheater Sheet'!K11:K51, SMALL(IF("Yes"='Cheater Sheet'!$BM$11:$BM$51, ROW('Cheater Sheet'!$BM$11:$BM$51)-10,""), ROW()-4)),""))</f>
        <v/>
      </c>
      <c r="M38" s="287" t="str" cm="1">
        <f t="array" ref="M38">IF(IFERROR(INDEX('Cheater Sheet'!L11:L51, SMALL(IF("Yes"='Cheater Sheet'!$BM$11:$BM$51, ROW('Cheater Sheet'!$BM$11:$BM$51)-10,""), ROW()-4)),"")="","",IFERROR(INDEX('Cheater Sheet'!L11:L51, SMALL(IF("Yes"='Cheater Sheet'!$BM$11:$BM$51, ROW('Cheater Sheet'!$BM$11:$BM$51)-10,""), ROW()-4)),""))</f>
        <v/>
      </c>
      <c r="N38" s="292" t="str" cm="1">
        <f t="array" ref="N38">IF(IFERROR(INDEX('Cheater Sheet'!M11:M51, SMALL(IF("Yes"='Cheater Sheet'!$BM$11:$BM$51, ROW('Cheater Sheet'!$BM$11:$BM$51)-10,""), ROW()-4)),"")="","",IFERROR(INDEX('Cheater Sheet'!M11:M51, SMALL(IF("Yes"='Cheater Sheet'!$BM$11:$BM$51, ROW('Cheater Sheet'!$BM$11:$BM$51)-10,""), ROW()-4)),""))</f>
        <v/>
      </c>
      <c r="O38" s="287" t="str" cm="1">
        <f t="array" ref="O38">IF(IFERROR(INDEX('Cheater Sheet'!N11:N51, SMALL(IF("Yes"='Cheater Sheet'!$BM$11:$BM$51, ROW('Cheater Sheet'!$BM$11:$BM$51)-10,""), ROW()-4)),"")="","",IFERROR(INDEX('Cheater Sheet'!N11:N51, SMALL(IF("Yes"='Cheater Sheet'!$BM$11:$BM$51, ROW('Cheater Sheet'!$BM$11:$BM$51)-10,""), ROW()-4)),""))</f>
        <v/>
      </c>
      <c r="P38" s="292" t="str" cm="1">
        <f t="array" ref="P38">IF(IFERROR(INDEX('Cheater Sheet'!O11:O51, SMALL(IF("Yes"='Cheater Sheet'!$BM$11:$BM$51, ROW('Cheater Sheet'!$BM$11:$BM$51)-10,""), ROW()-4)),"")="","",IFERROR(INDEX('Cheater Sheet'!O11:O51, SMALL(IF("Yes"='Cheater Sheet'!$BM$11:$BM$51, ROW('Cheater Sheet'!$BM$11:$BM$51)-10,""), ROW()-4)),""))</f>
        <v/>
      </c>
      <c r="Q38" s="287" t="str" cm="1">
        <f t="array" ref="Q38">IF(IFERROR(INDEX('Cheater Sheet'!P11:P51, SMALL(IF("Yes"='Cheater Sheet'!$BM$11:$BM$51, ROW('Cheater Sheet'!$BM$11:$BM$51)-10,""), ROW()-4)),"")="","",IFERROR(INDEX('Cheater Sheet'!P11:P51, SMALL(IF("Yes"='Cheater Sheet'!$BM$11:$BM$51, ROW('Cheater Sheet'!$BM$11:$BM$51)-10,""), ROW()-4)),""))</f>
        <v/>
      </c>
      <c r="R38" s="292" t="str" cm="1">
        <f t="array" ref="R38">IF(IFERROR(INDEX('Cheater Sheet'!Q11:Q51, SMALL(IF("Yes"='Cheater Sheet'!$BM$11:$BM$51, ROW('Cheater Sheet'!$BM$11:$BM$51)-10,""), ROW()-4)),"")="","",IFERROR(INDEX('Cheater Sheet'!Q11:Q51, SMALL(IF("Yes"='Cheater Sheet'!$BM$11:$BM$51, ROW('Cheater Sheet'!$BM$11:$BM$51)-10,""), ROW()-4)),""))</f>
        <v/>
      </c>
      <c r="S38" s="287" t="str" cm="1">
        <f t="array" ref="S38">IF(IFERROR(INDEX('Cheater Sheet'!R11:R51, SMALL(IF("Yes"='Cheater Sheet'!$BM$11:$BM$51, ROW('Cheater Sheet'!$BM$11:$BM$51)-10,""), ROW()-4)),"")="","",IFERROR(INDEX('Cheater Sheet'!R11:R51, SMALL(IF("Yes"='Cheater Sheet'!$BM$11:$BM$51, ROW('Cheater Sheet'!$BM$11:$BM$51)-10,""), ROW()-4)),""))</f>
        <v/>
      </c>
      <c r="T38" s="292" t="str" cm="1">
        <f t="array" ref="T38">IF(IFERROR(INDEX('Cheater Sheet'!S11:S51, SMALL(IF("Yes"='Cheater Sheet'!$BM$11:$BM$51, ROW('Cheater Sheet'!$BM$11:$BM$51)-10,""), ROW()-4)),"")="","",IFERROR(INDEX('Cheater Sheet'!S11:S51, SMALL(IF("Yes"='Cheater Sheet'!$BM$11:$BM$51, ROW('Cheater Sheet'!$BM$11:$BM$51)-10,""), ROW()-4)),""))</f>
        <v/>
      </c>
      <c r="U38" s="287" t="str" cm="1">
        <f t="array" ref="U38">IF(IFERROR(INDEX('Cheater Sheet'!T11:T51, SMALL(IF("Yes"='Cheater Sheet'!$BM$11:$BM$51, ROW('Cheater Sheet'!$BM$11:$BM$51)-10,""), ROW()-4)),"")="","",IFERROR(INDEX('Cheater Sheet'!T11:T51, SMALL(IF("Yes"='Cheater Sheet'!$BM$11:$BM$51, ROW('Cheater Sheet'!$BM$11:$BM$51)-10,""), ROW()-4)),""))</f>
        <v/>
      </c>
      <c r="V38" s="292" t="str" cm="1">
        <f t="array" ref="V38">IF(IFERROR(INDEX('Cheater Sheet'!U11:U51, SMALL(IF("Yes"='Cheater Sheet'!$BM$11:$BM$51, ROW('Cheater Sheet'!$BM$11:$BM$51)-10,""), ROW()-4)),"")="","",IFERROR(INDEX('Cheater Sheet'!U11:U51, SMALL(IF("Yes"='Cheater Sheet'!$BM$11:$BM$51, ROW('Cheater Sheet'!$BM$11:$BM$51)-10,""), ROW()-4)),""))</f>
        <v/>
      </c>
      <c r="W38" s="287" t="str" cm="1">
        <f t="array" ref="W38">IF(IFERROR(INDEX('Cheater Sheet'!V11:V51, SMALL(IF("Yes"='Cheater Sheet'!$BM$11:$BM$51, ROW('Cheater Sheet'!$BM$11:$BM$51)-10,""), ROW()-4)),"")="","",IFERROR(INDEX('Cheater Sheet'!V11:V51, SMALL(IF("Yes"='Cheater Sheet'!$BM$11:$BM$51, ROW('Cheater Sheet'!$BM$11:$BM$51)-10,""), ROW()-4)),""))</f>
        <v/>
      </c>
      <c r="X38" s="292" t="str" cm="1">
        <f t="array" ref="X38">IF(IFERROR(INDEX('Cheater Sheet'!W11:W51, SMALL(IF("Yes"='Cheater Sheet'!$BM$11:$BM$51, ROW('Cheater Sheet'!$BM$11:$BM$51)-10,""), ROW()-4)),"")="","",IFERROR(INDEX('Cheater Sheet'!W11:W51, SMALL(IF("Yes"='Cheater Sheet'!$BM$11:$BM$51, ROW('Cheater Sheet'!$BM$11:$BM$51)-10,""), ROW()-4)),""))</f>
        <v/>
      </c>
      <c r="Y38" s="287" t="str" cm="1">
        <f t="array" ref="Y38">IF(IFERROR(INDEX('Cheater Sheet'!X11:X51, SMALL(IF("Yes"='Cheater Sheet'!$BM$11:$BM$51, ROW('Cheater Sheet'!$BM$11:$BM$51)-10,""), ROW()-4)),"")="","",IFERROR(INDEX('Cheater Sheet'!X11:X51, SMALL(IF("Yes"='Cheater Sheet'!$BM$11:$BM$51, ROW('Cheater Sheet'!$BM$11:$BM$51)-10,""), ROW()-4)),""))</f>
        <v/>
      </c>
      <c r="Z38" s="292" t="str" cm="1">
        <f t="array" ref="Z38">IF(IFERROR(INDEX('Cheater Sheet'!Y11:Y51, SMALL(IF("Yes"='Cheater Sheet'!$BM$11:$BM$51, ROW('Cheater Sheet'!$BM$11:$BM$51)-10,""), ROW()-4)),"")="","",IFERROR(INDEX('Cheater Sheet'!Y11:Y51, SMALL(IF("Yes"='Cheater Sheet'!$BM$11:$BM$51, ROW('Cheater Sheet'!$BM$11:$BM$51)-10,""), ROW()-4)),""))</f>
        <v/>
      </c>
      <c r="AA38" s="287" t="str" cm="1">
        <f t="array" ref="AA38">IF(IFERROR(INDEX('Cheater Sheet'!Z11:Z51, SMALL(IF("Yes"='Cheater Sheet'!$BM$11:$BM$51, ROW('Cheater Sheet'!$BM$11:$BM$51)-10,""), ROW()-4)),"")="","",IFERROR(INDEX('Cheater Sheet'!Z11:Z51, SMALL(IF("Yes"='Cheater Sheet'!$BM$11:$BM$51, ROW('Cheater Sheet'!$BM$11:$BM$51)-10,""), ROW()-4)),""))</f>
        <v/>
      </c>
      <c r="AB38" s="292" t="str" cm="1">
        <f t="array" ref="AB38">IF(IFERROR(INDEX('Cheater Sheet'!AA11:AA51, SMALL(IF("Yes"='Cheater Sheet'!$BM$11:$BM$51, ROW('Cheater Sheet'!$BM$11:$BM$51)-10,""), ROW()-4)),"")="","",IFERROR(INDEX('Cheater Sheet'!AA11:AA51, SMALL(IF("Yes"='Cheater Sheet'!$BM$11:$BM$51, ROW('Cheater Sheet'!$BM$11:$BM$51)-10,""), ROW()-4)),""))</f>
        <v/>
      </c>
      <c r="AC38" s="287" t="str" cm="1">
        <f t="array" ref="AC38">IF(IFERROR(INDEX('Cheater Sheet'!AB11:AB51, SMALL(IF("Yes"='Cheater Sheet'!$BM$11:$BM$51, ROW('Cheater Sheet'!$BM$11:$BM$51)-10,""), ROW()-4)),"")="","",IFERROR(INDEX('Cheater Sheet'!AB11:AB51, SMALL(IF("Yes"='Cheater Sheet'!$BM$11:$BM$51, ROW('Cheater Sheet'!$BM$11:$BM$51)-10,""), ROW()-4)),""))</f>
        <v/>
      </c>
      <c r="AD38" s="292" t="str" cm="1">
        <f t="array" ref="AD38">IF(IFERROR(INDEX('Cheater Sheet'!AC11:AC51, SMALL(IF("Yes"='Cheater Sheet'!$BM$11:$BM$51, ROW('Cheater Sheet'!$BM$11:$BM$51)-10,""), ROW()-4)),"")="","",IFERROR(INDEX('Cheater Sheet'!AC11:AC51, SMALL(IF("Yes"='Cheater Sheet'!$BM$11:$BM$51, ROW('Cheater Sheet'!$BM$11:$BM$51)-10,""), ROW()-4)),""))</f>
        <v/>
      </c>
      <c r="AE38" s="287" t="str" cm="1">
        <f t="array" ref="AE38">IF(IFERROR(INDEX('Cheater Sheet'!AD11:AD51, SMALL(IF("Yes"='Cheater Sheet'!$BM$11:$BM$51, ROW('Cheater Sheet'!$BM$11:$BM$51)-10,""), ROW()-4)),"")="","",IFERROR(INDEX('Cheater Sheet'!AD11:AD51, SMALL(IF("Yes"='Cheater Sheet'!$BM$11:$BM$51, ROW('Cheater Sheet'!$BM$11:$BM$51)-10,""), ROW()-4)),""))</f>
        <v/>
      </c>
      <c r="AF38" s="292" t="str" cm="1">
        <f t="array" ref="AF38">IF(IFERROR(INDEX('Cheater Sheet'!AE11:AE51, SMALL(IF("Yes"='Cheater Sheet'!$BM$11:$BM$51, ROW('Cheater Sheet'!$BM$11:$BM$51)-10,""), ROW()-4)),"")="","",IFERROR(INDEX('Cheater Sheet'!AE11:AE51, SMALL(IF("Yes"='Cheater Sheet'!$BM$11:$BM$51, ROW('Cheater Sheet'!$BM$11:$BM$51)-10,""), ROW()-4)),""))</f>
        <v/>
      </c>
      <c r="AG38" s="287" t="str" cm="1">
        <f t="array" ref="AG38">IF(IFERROR(INDEX('Cheater Sheet'!AF11:AF51, SMALL(IF("Yes"='Cheater Sheet'!$BM$11:$BM$51, ROW('Cheater Sheet'!$BM$11:$BM$51)-10,""), ROW()-4)),"")="","",IFERROR(INDEX('Cheater Sheet'!AF11:AF51, SMALL(IF("Yes"='Cheater Sheet'!$BM$11:$BM$51, ROW('Cheater Sheet'!$BM$11:$BM$51)-10,""), ROW()-4)),""))</f>
        <v/>
      </c>
      <c r="AH38" s="292" t="str" cm="1">
        <f t="array" ref="AH38">IF(IFERROR(INDEX('Cheater Sheet'!AG11:AG51, SMALL(IF("Yes"='Cheater Sheet'!$BM$11:$BM$51, ROW('Cheater Sheet'!$BM$11:$BM$51)-10,""), ROW()-4)),"")="","",IFERROR(INDEX('Cheater Sheet'!AG11:AG51, SMALL(IF("Yes"='Cheater Sheet'!$BM$11:$BM$51, ROW('Cheater Sheet'!$BM$11:$BM$51)-10,""), ROW()-4)),""))</f>
        <v/>
      </c>
      <c r="AI38" s="287" t="str" cm="1">
        <f t="array" ref="AI38">IF(IFERROR(INDEX('Cheater Sheet'!AH11:AH51, SMALL(IF("Yes"='Cheater Sheet'!$BM$11:$BM$51, ROW('Cheater Sheet'!$BM$11:$BM$51)-10,""), ROW()-4)),"")="","",IFERROR(INDEX('Cheater Sheet'!AH11:AH51, SMALL(IF("Yes"='Cheater Sheet'!$BM$11:$BM$51, ROW('Cheater Sheet'!$BM$11:$BM$51)-10,""), ROW()-4)),""))</f>
        <v/>
      </c>
      <c r="AJ38" s="292" t="str" cm="1">
        <f t="array" ref="AJ38">IF(IFERROR(INDEX('Cheater Sheet'!AI11:AI51, SMALL(IF("Yes"='Cheater Sheet'!$BM$11:$BM$51, ROW('Cheater Sheet'!$BM$11:$BM$51)-10,""), ROW()-4)),"")="","",IFERROR(INDEX('Cheater Sheet'!AI11:AI51, SMALL(IF("Yes"='Cheater Sheet'!$BM$11:$BM$51, ROW('Cheater Sheet'!$BM$11:$BM$51)-10,""), ROW()-4)),""))</f>
        <v/>
      </c>
      <c r="AK38" s="287" t="str" cm="1">
        <f t="array" ref="AK38">IF(IFERROR(INDEX('Cheater Sheet'!AJ11:AJ51, SMALL(IF("Yes"='Cheater Sheet'!$BM$11:$BM$51, ROW('Cheater Sheet'!$BM$11:$BM$51)-10,""), ROW()-4)),"")="","",IFERROR(INDEX('Cheater Sheet'!AJ11:AJ51, SMALL(IF("Yes"='Cheater Sheet'!$BM$11:$BM$51, ROW('Cheater Sheet'!$BM$11:$BM$51)-10,""), ROW()-4)),""))</f>
        <v/>
      </c>
      <c r="AL38" s="292" t="str" cm="1">
        <f t="array" ref="AL38">IF(IFERROR(INDEX('Cheater Sheet'!AK11:AK51, SMALL(IF("Yes"='Cheater Sheet'!$BM$11:$BM$51, ROW('Cheater Sheet'!$BM$11:$BM$51)-10,""), ROW()-4)),"")="","",IFERROR(INDEX('Cheater Sheet'!AK11:AK51, SMALL(IF("Yes"='Cheater Sheet'!$BM$11:$BM$51, ROW('Cheater Sheet'!$BM$11:$BM$51)-10,""), ROW()-4)),""))</f>
        <v/>
      </c>
      <c r="AM38" s="287" t="str" cm="1">
        <f t="array" ref="AM38">IF(IFERROR(INDEX('Cheater Sheet'!AL11:AL51, SMALL(IF("Yes"='Cheater Sheet'!$BM$11:$BM$51, ROW('Cheater Sheet'!$BM$11:$BM$51)-10,""), ROW()-4)),"")="","",IFERROR(INDEX('Cheater Sheet'!AL11:AL51, SMALL(IF("Yes"='Cheater Sheet'!$BM$11:$BM$51, ROW('Cheater Sheet'!$BM$11:$BM$51)-10,""), ROW()-4)),""))</f>
        <v/>
      </c>
      <c r="AN38" s="292" t="str" cm="1">
        <f t="array" ref="AN38">IF(IFERROR(INDEX('Cheater Sheet'!AM11:AM51, SMALL(IF("Yes"='Cheater Sheet'!$BM$11:$BM$51, ROW('Cheater Sheet'!$BM$11:$BM$51)-10,""), ROW()-4)),"")="","",IFERROR(INDEX('Cheater Sheet'!AM11:AM51, SMALL(IF("Yes"='Cheater Sheet'!$BM$11:$BM$51, ROW('Cheater Sheet'!$BM$11:$BM$51)-10,""), ROW()-4)),""))</f>
        <v/>
      </c>
      <c r="AO38" s="287" t="str" cm="1">
        <f t="array" ref="AO38">IF(IFERROR(INDEX('Cheater Sheet'!AN11:AN51, SMALL(IF("Yes"='Cheater Sheet'!$BM$11:$BM$51, ROW('Cheater Sheet'!$BM$11:$BM$51)-10,""), ROW()-4)),"")="","",IFERROR(INDEX('Cheater Sheet'!AN11:AN51, SMALL(IF("Yes"='Cheater Sheet'!$BM$11:$BM$51, ROW('Cheater Sheet'!$BM$11:$BM$51)-10,""), ROW()-4)),""))</f>
        <v/>
      </c>
      <c r="AP38" s="292" t="str" cm="1">
        <f t="array" ref="AP38">IF(IFERROR(INDEX('Cheater Sheet'!AO11:AO51, SMALL(IF("Yes"='Cheater Sheet'!$BM$11:$BM$51, ROW('Cheater Sheet'!$BM$11:$BM$51)-10,""), ROW()-4)),"")="","",IFERROR(INDEX('Cheater Sheet'!AO11:AO51, SMALL(IF("Yes"='Cheater Sheet'!$BM$11:$BM$51, ROW('Cheater Sheet'!$BM$11:$BM$51)-10,""), ROW()-4)),""))</f>
        <v/>
      </c>
      <c r="AQ38" s="287" t="str" cm="1">
        <f t="array" ref="AQ38">IF(IFERROR(INDEX('Cheater Sheet'!AP11:AP51, SMALL(IF("Yes"='Cheater Sheet'!$BM$11:$BM$51, ROW('Cheater Sheet'!$BM$11:$BM$51)-10,""), ROW()-4)),"")="","",IFERROR(INDEX('Cheater Sheet'!AP11:AP51, SMALL(IF("Yes"='Cheater Sheet'!$BM$11:$BM$51, ROW('Cheater Sheet'!$BM$11:$BM$51)-10,""), ROW()-4)),""))</f>
        <v/>
      </c>
      <c r="AR38" s="292" t="str" cm="1">
        <f t="array" ref="AR38">IF(IFERROR(INDEX('Cheater Sheet'!AQ11:AQ51, SMALL(IF("Yes"='Cheater Sheet'!$BM$11:$BM$51, ROW('Cheater Sheet'!$BM$11:$BM$51)-10,""), ROW()-4)),"")="","",IFERROR(INDEX('Cheater Sheet'!AQ11:AQ51, SMALL(IF("Yes"='Cheater Sheet'!$BM$11:$BM$51, ROW('Cheater Sheet'!$BM$11:$BM$51)-10,""), ROW()-4)),""))</f>
        <v/>
      </c>
      <c r="AS38" s="287" t="str" cm="1">
        <f t="array" ref="AS38">IF(IFERROR(INDEX('Cheater Sheet'!AR11:AR51, SMALL(IF("Yes"='Cheater Sheet'!$BM$11:$BM$51, ROW('Cheater Sheet'!$BM$11:$BM$51)-10,""), ROW()-4)),"")="","",IFERROR(INDEX('Cheater Sheet'!AR11:AR51, SMALL(IF("Yes"='Cheater Sheet'!$BM$11:$BM$51, ROW('Cheater Sheet'!$BM$11:$BM$51)-10,""), ROW()-4)),""))</f>
        <v/>
      </c>
      <c r="AT38" s="292" t="str" cm="1">
        <f t="array" ref="AT38">IF(IFERROR(INDEX('Cheater Sheet'!AS11:AS51, SMALL(IF("Yes"='Cheater Sheet'!$BM$11:$BM$51, ROW('Cheater Sheet'!$BM$11:$BM$51)-10,""), ROW()-4)),"")="","",IFERROR(INDEX('Cheater Sheet'!AS11:AS51, SMALL(IF("Yes"='Cheater Sheet'!$BM$11:$BM$51, ROW('Cheater Sheet'!$BM$11:$BM$51)-10,""), ROW()-4)),""))</f>
        <v/>
      </c>
      <c r="AU38" s="287" t="str" cm="1">
        <f t="array" ref="AU38">IF(IFERROR(INDEX('Cheater Sheet'!AT11:AT51, SMALL(IF("Yes"='Cheater Sheet'!$BM$11:$BM$51, ROW('Cheater Sheet'!$BM$11:$BM$51)-10,""), ROW()-4)),"")="","",IFERROR(INDEX('Cheater Sheet'!AT11:AT51, SMALL(IF("Yes"='Cheater Sheet'!$BM$11:$BM$51, ROW('Cheater Sheet'!$BM$11:$BM$51)-10,""), ROW()-4)),""))</f>
        <v/>
      </c>
      <c r="AV38" s="292" t="str" cm="1">
        <f t="array" ref="AV38">IF(IFERROR(INDEX('Cheater Sheet'!AU11:AU51, SMALL(IF("Yes"='Cheater Sheet'!$BM$11:$BM$51, ROW('Cheater Sheet'!$BM$11:$BM$51)-10,""), ROW()-4)),"")="","",IFERROR(INDEX('Cheater Sheet'!AU11:AU51, SMALL(IF("Yes"='Cheater Sheet'!$BM$11:$BM$51, ROW('Cheater Sheet'!$BM$11:$BM$51)-10,""), ROW()-4)),""))</f>
        <v/>
      </c>
      <c r="AW38" s="287" t="str" cm="1">
        <f t="array" ref="AW38">IF(IFERROR(INDEX('Cheater Sheet'!AV11:AV51, SMALL(IF("Yes"='Cheater Sheet'!$BM$11:$BM$51, ROW('Cheater Sheet'!$BM$11:$BM$51)-10,""), ROW()-4)),"")="","",IFERROR(INDEX('Cheater Sheet'!AV11:AV51, SMALL(IF("Yes"='Cheater Sheet'!$BM$11:$BM$51, ROW('Cheater Sheet'!$BM$11:$BM$51)-10,""), ROW()-4)),""))</f>
        <v/>
      </c>
      <c r="AX38" s="292" t="str" cm="1">
        <f t="array" ref="AX38">IF(IFERROR(INDEX('Cheater Sheet'!AW11:AW51, SMALL(IF("Yes"='Cheater Sheet'!$BM$11:$BM$51, ROW('Cheater Sheet'!$BM$11:$BM$51)-10,""), ROW()-4)),"")="","",IFERROR(INDEX('Cheater Sheet'!AW11:AW51, SMALL(IF("Yes"='Cheater Sheet'!$BM$11:$BM$51, ROW('Cheater Sheet'!$BM$11:$BM$51)-10,""), ROW()-4)),""))</f>
        <v/>
      </c>
      <c r="AY38" s="287" t="str" cm="1">
        <f t="array" ref="AY38">IF(IFERROR(INDEX('Cheater Sheet'!AX11:AX51, SMALL(IF("Yes"='Cheater Sheet'!$BM$11:$BM$51, ROW('Cheater Sheet'!$BM$11:$BM$51)-10,""), ROW()-4)),"")="","",IFERROR(INDEX('Cheater Sheet'!AX11:AX51, SMALL(IF("Yes"='Cheater Sheet'!$BM$11:$BM$51, ROW('Cheater Sheet'!$BM$11:$BM$51)-10,""), ROW()-4)),""))</f>
        <v/>
      </c>
      <c r="AZ38" s="292" t="str" cm="1">
        <f t="array" ref="AZ38">IF(IFERROR(INDEX('Cheater Sheet'!AY11:AY51, SMALL(IF("Yes"='Cheater Sheet'!$BM$11:$BM$51, ROW('Cheater Sheet'!$BM$11:$BM$51)-10,""), ROW()-4)),"")="","",IFERROR(INDEX('Cheater Sheet'!AY11:AY51, SMALL(IF("Yes"='Cheater Sheet'!$BM$11:$BM$51, ROW('Cheater Sheet'!$BM$11:$BM$51)-10,""), ROW()-4)),""))</f>
        <v/>
      </c>
      <c r="BA38" s="287" t="str" cm="1">
        <f t="array" ref="BA38">IF(IFERROR(INDEX('Cheater Sheet'!AZ11:AZ51, SMALL(IF("Yes"='Cheater Sheet'!$BM$11:$BM$51, ROW('Cheater Sheet'!$BM$11:$BM$51)-10,""), ROW()-4)),"")="","",IFERROR(INDEX('Cheater Sheet'!AZ11:AZ51, SMALL(IF("Yes"='Cheater Sheet'!$BM$11:$BM$51, ROW('Cheater Sheet'!$BM$11:$BM$51)-10,""), ROW()-4)),""))</f>
        <v/>
      </c>
      <c r="BB38" s="292" t="str" cm="1">
        <f t="array" ref="BB38">IF(IFERROR(INDEX('Cheater Sheet'!BA11:BA51, SMALL(IF("Yes"='Cheater Sheet'!$BM$11:$BM$51, ROW('Cheater Sheet'!$BM$11:$BM$51)-10,""), ROW()-4)),"")="","",IFERROR(INDEX('Cheater Sheet'!BA11:BA51, SMALL(IF("Yes"='Cheater Sheet'!$BM$11:$BM$51, ROW('Cheater Sheet'!$BM$11:$BM$51)-10,""), ROW()-4)),""))</f>
        <v/>
      </c>
      <c r="BC38" s="287" t="str" cm="1">
        <f t="array" ref="BC38">IF(IFERROR(INDEX('Cheater Sheet'!BB11:BB51, SMALL(IF("Yes"='Cheater Sheet'!$BM$11:$BM$51, ROW('Cheater Sheet'!$BM$11:$BM$51)-10,""), ROW()-4)),"")="","",IFERROR(INDEX('Cheater Sheet'!BB11:BB51, SMALL(IF("Yes"='Cheater Sheet'!$BM$11:$BM$51, ROW('Cheater Sheet'!$BM$11:$BM$51)-10,""), ROW()-4)),""))</f>
        <v/>
      </c>
      <c r="BD38" s="292" t="str" cm="1">
        <f t="array" ref="BD38">IF(IFERROR(INDEX('Cheater Sheet'!BC11:BC51, SMALL(IF("Yes"='Cheater Sheet'!$BM$11:$BM$51, ROW('Cheater Sheet'!$BM$11:$BM$51)-10,""), ROW()-4)),"")="","",IFERROR(INDEX('Cheater Sheet'!BC11:BC51, SMALL(IF("Yes"='Cheater Sheet'!$BM$11:$BM$51, ROW('Cheater Sheet'!$BM$11:$BM$51)-10,""), ROW()-4)),""))</f>
        <v/>
      </c>
      <c r="BE38" s="287" t="str" cm="1">
        <f t="array" ref="BE38">IF(IFERROR(INDEX('Cheater Sheet'!BD11:BD51, SMALL(IF("Yes"='Cheater Sheet'!$BM$11:$BM$51, ROW('Cheater Sheet'!$BM$11:$BM$51)-10,""), ROW()-4)),"")="","",IFERROR(INDEX('Cheater Sheet'!BD11:BD51, SMALL(IF("Yes"='Cheater Sheet'!$BM$11:$BM$51, ROW('Cheater Sheet'!$BM$11:$BM$51)-10,""), ROW()-4)),""))</f>
        <v/>
      </c>
      <c r="BF38" s="292" t="str" cm="1">
        <f t="array" ref="BF38">IF(IFERROR(INDEX('Cheater Sheet'!BE11:BE51, SMALL(IF("Yes"='Cheater Sheet'!$BM$11:$BM$51, ROW('Cheater Sheet'!$BM$11:$BM$51)-10,""), ROW()-4)),"")="","",IFERROR(INDEX('Cheater Sheet'!BE11:BE51, SMALL(IF("Yes"='Cheater Sheet'!$BM$11:$BM$51, ROW('Cheater Sheet'!$BM$11:$BM$51)-10,""), ROW()-4)),""))</f>
        <v/>
      </c>
      <c r="BG38" s="287" t="str" cm="1">
        <f t="array" ref="BG38">IF(IFERROR(INDEX('Cheater Sheet'!BF11:BF51, SMALL(IF("Yes"='Cheater Sheet'!$BM$11:$BM$51, ROW('Cheater Sheet'!$BM$11:$BM$51)-10,""), ROW()-4)),"")="","",IFERROR(INDEX('Cheater Sheet'!BF11:BF51, SMALL(IF("Yes"='Cheater Sheet'!$BM$11:$BM$51, ROW('Cheater Sheet'!$BM$11:$BM$51)-10,""), ROW()-4)),""))</f>
        <v/>
      </c>
      <c r="BH38" s="292" t="str" cm="1">
        <f t="array" ref="BH38">IF(IFERROR(INDEX('Cheater Sheet'!BG11:BG51, SMALL(IF("Yes"='Cheater Sheet'!$BM$11:$BM$51, ROW('Cheater Sheet'!$BM$11:$BM$51)-10,""), ROW()-4)),"")="","",IFERROR(INDEX('Cheater Sheet'!BG11:BG51, SMALL(IF("Yes"='Cheater Sheet'!$BM$11:$BM$51, ROW('Cheater Sheet'!$BM$11:$BM$51)-10,""), ROW()-4)),""))</f>
        <v/>
      </c>
      <c r="BI38" s="287" t="str" cm="1">
        <f t="array" ref="BI38">IF(IFERROR(INDEX('Cheater Sheet'!BH11:BH51, SMALL(IF("Yes"='Cheater Sheet'!$BM$11:$BM$51, ROW('Cheater Sheet'!$BM$11:$BM$51)-10,""), ROW()-4)),"")="","",IFERROR(INDEX('Cheater Sheet'!BH11:BH51, SMALL(IF("Yes"='Cheater Sheet'!$BM$11:$BM$51, ROW('Cheater Sheet'!$BM$11:$BM$51)-10,""), ROW()-4)),""))</f>
        <v/>
      </c>
      <c r="BJ38" s="292" t="str" cm="1">
        <f t="array" ref="BJ38">IF(IFERROR(INDEX('Cheater Sheet'!BI11:BI51, SMALL(IF("Yes"='Cheater Sheet'!$BM$11:$BM$51, ROW('Cheater Sheet'!$BM$11:$BM$51)-10,""), ROW()-4)),"")="","",IFERROR(INDEX('Cheater Sheet'!BI11:BI51, SMALL(IF("Yes"='Cheater Sheet'!$BM$11:$BM$51, ROW('Cheater Sheet'!$BM$11:$BM$51)-10,""), ROW()-4)),""))</f>
        <v/>
      </c>
      <c r="BK38" s="689" t="str" cm="1">
        <f t="array" ref="BK38">IF(IFERROR(INDEX('Cheater Sheet'!BJ11:BJ51, SMALL(IF("Yes"='Cheater Sheet'!$BM$11:$BM$51, ROW('Cheater Sheet'!$BM$11:$BM$51)-10,""), ROW()-4)),"")="","",IFERROR(INDEX('Cheater Sheet'!BJ11:BJ51, SMALL(IF("Yes"='Cheater Sheet'!$BM$11:$BM$51, ROW('Cheater Sheet'!$BM$11:$BM$51)-10,""), ROW()-4)),""))</f>
        <v/>
      </c>
      <c r="BL38" s="101"/>
    </row>
    <row r="39" spans="1:64" x14ac:dyDescent="0.2">
      <c r="A39" s="765">
        <f t="shared" si="0"/>
        <v>0</v>
      </c>
      <c r="C39" s="143" t="str" cm="1">
        <f t="array" ref="C39">IFERROR(INDEX('Cheater Sheet'!$B$11:$B$51, SMALL(IF("Yes"='Cheater Sheet'!$BM$11:$BM$51, ROW('Cheater Sheet'!$BM$11:$BM$51)-10,""), ROW()-4)),"")</f>
        <v/>
      </c>
      <c r="D39" s="292" t="str" cm="1">
        <f t="array" ref="D39">IF(IFERROR(INDEX('Cheater Sheet'!C11:C51, SMALL(IF("Yes"='Cheater Sheet'!$BM$11:$BM$51, ROW('Cheater Sheet'!$BM$11:$BM$51)-10,""), ROW()-4)),"")="","",IFERROR(INDEX('Cheater Sheet'!C11:C51, SMALL(IF("Yes"='Cheater Sheet'!$BM$11:$BM$51, ROW('Cheater Sheet'!$BM$11:$BM$51)-10,""), ROW()-4)),""))</f>
        <v/>
      </c>
      <c r="E39" s="287" t="str" cm="1">
        <f t="array" ref="E39">IF(IFERROR(INDEX('Cheater Sheet'!D11:D51, SMALL(IF("Yes"='Cheater Sheet'!$BM$11:$BM$51, ROW('Cheater Sheet'!$BM$11:$BM$51)-10,""), ROW()-4)),"")="","",IFERROR(INDEX('Cheater Sheet'!D11:D51, SMALL(IF("Yes"='Cheater Sheet'!$BM$11:$BM$51, ROW('Cheater Sheet'!$BM$11:$BM$51)-10,""), ROW()-4)),""))</f>
        <v/>
      </c>
      <c r="F39" s="292" t="str" cm="1">
        <f t="array" ref="F39">IF(IFERROR(INDEX('Cheater Sheet'!E11:E51, SMALL(IF("Yes"='Cheater Sheet'!$BM$11:$BM$51, ROW('Cheater Sheet'!$BM$11:$BM$51)-10,""), ROW()-4)),"")="","",IFERROR(INDEX('Cheater Sheet'!E11:E51, SMALL(IF("Yes"='Cheater Sheet'!$BM$11:$BM$51, ROW('Cheater Sheet'!$BM$11:$BM$51)-10,""), ROW()-4)),""))</f>
        <v/>
      </c>
      <c r="G39" s="287" t="str" cm="1">
        <f t="array" ref="G39">IF(IFERROR(INDEX('Cheater Sheet'!F11:F51, SMALL(IF("Yes"='Cheater Sheet'!$BM$11:$BM$51, ROW('Cheater Sheet'!$BM$11:$BM$51)-10,""), ROW()-4)),"")="","",IFERROR(INDEX('Cheater Sheet'!F11:F51, SMALL(IF("Yes"='Cheater Sheet'!$BM$11:$BM$51, ROW('Cheater Sheet'!$BM$11:$BM$51)-10,""), ROW()-4)),""))</f>
        <v/>
      </c>
      <c r="H39" s="292" t="str" cm="1">
        <f t="array" ref="H39">IF(IFERROR(INDEX('Cheater Sheet'!G11:G51, SMALL(IF("Yes"='Cheater Sheet'!$BM$11:$BM$51, ROW('Cheater Sheet'!$BM$11:$BM$51)-10,""), ROW()-4)),"")="","",IFERROR(INDEX('Cheater Sheet'!G11:G51, SMALL(IF("Yes"='Cheater Sheet'!$BM$11:$BM$51, ROW('Cheater Sheet'!$BM$11:$BM$51)-10,""), ROW()-4)),""))</f>
        <v/>
      </c>
      <c r="I39" s="287" t="str" cm="1">
        <f t="array" ref="I39">IF(IFERROR(INDEX('Cheater Sheet'!H11:H51, SMALL(IF("Yes"='Cheater Sheet'!$BM$11:$BM$51, ROW('Cheater Sheet'!$BM$11:$BM$51)-10,""), ROW()-4)),"")="","",IFERROR(INDEX('Cheater Sheet'!H11:H51, SMALL(IF("Yes"='Cheater Sheet'!$BM$11:$BM$51, ROW('Cheater Sheet'!$BM$11:$BM$51)-10,""), ROW()-4)),""))</f>
        <v/>
      </c>
      <c r="J39" s="292" t="str" cm="1">
        <f t="array" ref="J39">IF(IFERROR(INDEX('Cheater Sheet'!I11:I51, SMALL(IF("Yes"='Cheater Sheet'!$BM$11:$BM$51, ROW('Cheater Sheet'!$BM$11:$BM$51)-10,""), ROW()-4)),"")="","",IFERROR(INDEX('Cheater Sheet'!I11:I51, SMALL(IF("Yes"='Cheater Sheet'!$BM$11:$BM$51, ROW('Cheater Sheet'!$BM$11:$BM$51)-10,""), ROW()-4)),""))</f>
        <v/>
      </c>
      <c r="K39" s="287" t="str" cm="1">
        <f t="array" ref="K39">IF(IFERROR(INDEX('Cheater Sheet'!J11:J51, SMALL(IF("Yes"='Cheater Sheet'!$BM$11:$BM$51, ROW('Cheater Sheet'!$BM$11:$BM$51)-10,""), ROW()-4)),"")="","",IFERROR(INDEX('Cheater Sheet'!J11:J51, SMALL(IF("Yes"='Cheater Sheet'!$BM$11:$BM$51, ROW('Cheater Sheet'!$BM$11:$BM$51)-10,""), ROW()-4)),""))</f>
        <v/>
      </c>
      <c r="L39" s="292" t="str" cm="1">
        <f t="array" ref="L39">IF(IFERROR(INDEX('Cheater Sheet'!K11:K51, SMALL(IF("Yes"='Cheater Sheet'!$BM$11:$BM$51, ROW('Cheater Sheet'!$BM$11:$BM$51)-10,""), ROW()-4)),"")="","",IFERROR(INDEX('Cheater Sheet'!K11:K51, SMALL(IF("Yes"='Cheater Sheet'!$BM$11:$BM$51, ROW('Cheater Sheet'!$BM$11:$BM$51)-10,""), ROW()-4)),""))</f>
        <v/>
      </c>
      <c r="M39" s="287" t="str" cm="1">
        <f t="array" ref="M39">IF(IFERROR(INDEX('Cheater Sheet'!L11:L51, SMALL(IF("Yes"='Cheater Sheet'!$BM$11:$BM$51, ROW('Cheater Sheet'!$BM$11:$BM$51)-10,""), ROW()-4)),"")="","",IFERROR(INDEX('Cheater Sheet'!L11:L51, SMALL(IF("Yes"='Cheater Sheet'!$BM$11:$BM$51, ROW('Cheater Sheet'!$BM$11:$BM$51)-10,""), ROW()-4)),""))</f>
        <v/>
      </c>
      <c r="N39" s="292" t="str" cm="1">
        <f t="array" ref="N39">IF(IFERROR(INDEX('Cheater Sheet'!M11:M51, SMALL(IF("Yes"='Cheater Sheet'!$BM$11:$BM$51, ROW('Cheater Sheet'!$BM$11:$BM$51)-10,""), ROW()-4)),"")="","",IFERROR(INDEX('Cheater Sheet'!M11:M51, SMALL(IF("Yes"='Cheater Sheet'!$BM$11:$BM$51, ROW('Cheater Sheet'!$BM$11:$BM$51)-10,""), ROW()-4)),""))</f>
        <v/>
      </c>
      <c r="O39" s="287" t="str" cm="1">
        <f t="array" ref="O39">IF(IFERROR(INDEX('Cheater Sheet'!N11:N51, SMALL(IF("Yes"='Cheater Sheet'!$BM$11:$BM$51, ROW('Cheater Sheet'!$BM$11:$BM$51)-10,""), ROW()-4)),"")="","",IFERROR(INDEX('Cheater Sheet'!N11:N51, SMALL(IF("Yes"='Cheater Sheet'!$BM$11:$BM$51, ROW('Cheater Sheet'!$BM$11:$BM$51)-10,""), ROW()-4)),""))</f>
        <v/>
      </c>
      <c r="P39" s="292" t="str" cm="1">
        <f t="array" ref="P39">IF(IFERROR(INDEX('Cheater Sheet'!O11:O51, SMALL(IF("Yes"='Cheater Sheet'!$BM$11:$BM$51, ROW('Cheater Sheet'!$BM$11:$BM$51)-10,""), ROW()-4)),"")="","",IFERROR(INDEX('Cheater Sheet'!O11:O51, SMALL(IF("Yes"='Cheater Sheet'!$BM$11:$BM$51, ROW('Cheater Sheet'!$BM$11:$BM$51)-10,""), ROW()-4)),""))</f>
        <v/>
      </c>
      <c r="Q39" s="287" t="str" cm="1">
        <f t="array" ref="Q39">IF(IFERROR(INDEX('Cheater Sheet'!P11:P51, SMALL(IF("Yes"='Cheater Sheet'!$BM$11:$BM$51, ROW('Cheater Sheet'!$BM$11:$BM$51)-10,""), ROW()-4)),"")="","",IFERROR(INDEX('Cheater Sheet'!P11:P51, SMALL(IF("Yes"='Cheater Sheet'!$BM$11:$BM$51, ROW('Cheater Sheet'!$BM$11:$BM$51)-10,""), ROW()-4)),""))</f>
        <v/>
      </c>
      <c r="R39" s="292" t="str" cm="1">
        <f t="array" ref="R39">IF(IFERROR(INDEX('Cheater Sheet'!Q11:Q51, SMALL(IF("Yes"='Cheater Sheet'!$BM$11:$BM$51, ROW('Cheater Sheet'!$BM$11:$BM$51)-10,""), ROW()-4)),"")="","",IFERROR(INDEX('Cheater Sheet'!Q11:Q51, SMALL(IF("Yes"='Cheater Sheet'!$BM$11:$BM$51, ROW('Cheater Sheet'!$BM$11:$BM$51)-10,""), ROW()-4)),""))</f>
        <v/>
      </c>
      <c r="S39" s="287" t="str" cm="1">
        <f t="array" ref="S39">IF(IFERROR(INDEX('Cheater Sheet'!R11:R51, SMALL(IF("Yes"='Cheater Sheet'!$BM$11:$BM$51, ROW('Cheater Sheet'!$BM$11:$BM$51)-10,""), ROW()-4)),"")="","",IFERROR(INDEX('Cheater Sheet'!R11:R51, SMALL(IF("Yes"='Cheater Sheet'!$BM$11:$BM$51, ROW('Cheater Sheet'!$BM$11:$BM$51)-10,""), ROW()-4)),""))</f>
        <v/>
      </c>
      <c r="T39" s="292" t="str" cm="1">
        <f t="array" ref="T39">IF(IFERROR(INDEX('Cheater Sheet'!S11:S51, SMALL(IF("Yes"='Cheater Sheet'!$BM$11:$BM$51, ROW('Cheater Sheet'!$BM$11:$BM$51)-10,""), ROW()-4)),"")="","",IFERROR(INDEX('Cheater Sheet'!S11:S51, SMALL(IF("Yes"='Cheater Sheet'!$BM$11:$BM$51, ROW('Cheater Sheet'!$BM$11:$BM$51)-10,""), ROW()-4)),""))</f>
        <v/>
      </c>
      <c r="U39" s="287" t="str" cm="1">
        <f t="array" ref="U39">IF(IFERROR(INDEX('Cheater Sheet'!T11:T51, SMALL(IF("Yes"='Cheater Sheet'!$BM$11:$BM$51, ROW('Cheater Sheet'!$BM$11:$BM$51)-10,""), ROW()-4)),"")="","",IFERROR(INDEX('Cheater Sheet'!T11:T51, SMALL(IF("Yes"='Cheater Sheet'!$BM$11:$BM$51, ROW('Cheater Sheet'!$BM$11:$BM$51)-10,""), ROW()-4)),""))</f>
        <v/>
      </c>
      <c r="V39" s="292" t="str" cm="1">
        <f t="array" ref="V39">IF(IFERROR(INDEX('Cheater Sheet'!U11:U51, SMALL(IF("Yes"='Cheater Sheet'!$BM$11:$BM$51, ROW('Cheater Sheet'!$BM$11:$BM$51)-10,""), ROW()-4)),"")="","",IFERROR(INDEX('Cheater Sheet'!U11:U51, SMALL(IF("Yes"='Cheater Sheet'!$BM$11:$BM$51, ROW('Cheater Sheet'!$BM$11:$BM$51)-10,""), ROW()-4)),""))</f>
        <v/>
      </c>
      <c r="W39" s="287" t="str" cm="1">
        <f t="array" ref="W39">IF(IFERROR(INDEX('Cheater Sheet'!V11:V51, SMALL(IF("Yes"='Cheater Sheet'!$BM$11:$BM$51, ROW('Cheater Sheet'!$BM$11:$BM$51)-10,""), ROW()-4)),"")="","",IFERROR(INDEX('Cheater Sheet'!V11:V51, SMALL(IF("Yes"='Cheater Sheet'!$BM$11:$BM$51, ROW('Cheater Sheet'!$BM$11:$BM$51)-10,""), ROW()-4)),""))</f>
        <v/>
      </c>
      <c r="X39" s="292" t="str" cm="1">
        <f t="array" ref="X39">IF(IFERROR(INDEX('Cheater Sheet'!W11:W51, SMALL(IF("Yes"='Cheater Sheet'!$BM$11:$BM$51, ROW('Cheater Sheet'!$BM$11:$BM$51)-10,""), ROW()-4)),"")="","",IFERROR(INDEX('Cheater Sheet'!W11:W51, SMALL(IF("Yes"='Cheater Sheet'!$BM$11:$BM$51, ROW('Cheater Sheet'!$BM$11:$BM$51)-10,""), ROW()-4)),""))</f>
        <v/>
      </c>
      <c r="Y39" s="287" t="str" cm="1">
        <f t="array" ref="Y39">IF(IFERROR(INDEX('Cheater Sheet'!X11:X51, SMALL(IF("Yes"='Cheater Sheet'!$BM$11:$BM$51, ROW('Cheater Sheet'!$BM$11:$BM$51)-10,""), ROW()-4)),"")="","",IFERROR(INDEX('Cheater Sheet'!X11:X51, SMALL(IF("Yes"='Cheater Sheet'!$BM$11:$BM$51, ROW('Cheater Sheet'!$BM$11:$BM$51)-10,""), ROW()-4)),""))</f>
        <v/>
      </c>
      <c r="Z39" s="292" t="str" cm="1">
        <f t="array" ref="Z39">IF(IFERROR(INDEX('Cheater Sheet'!Y11:Y51, SMALL(IF("Yes"='Cheater Sheet'!$BM$11:$BM$51, ROW('Cheater Sheet'!$BM$11:$BM$51)-10,""), ROW()-4)),"")="","",IFERROR(INDEX('Cheater Sheet'!Y11:Y51, SMALL(IF("Yes"='Cheater Sheet'!$BM$11:$BM$51, ROW('Cheater Sheet'!$BM$11:$BM$51)-10,""), ROW()-4)),""))</f>
        <v/>
      </c>
      <c r="AA39" s="287" t="str" cm="1">
        <f t="array" ref="AA39">IF(IFERROR(INDEX('Cheater Sheet'!Z11:Z51, SMALL(IF("Yes"='Cheater Sheet'!$BM$11:$BM$51, ROW('Cheater Sheet'!$BM$11:$BM$51)-10,""), ROW()-4)),"")="","",IFERROR(INDEX('Cheater Sheet'!Z11:Z51, SMALL(IF("Yes"='Cheater Sheet'!$BM$11:$BM$51, ROW('Cheater Sheet'!$BM$11:$BM$51)-10,""), ROW()-4)),""))</f>
        <v/>
      </c>
      <c r="AB39" s="292" t="str" cm="1">
        <f t="array" ref="AB39">IF(IFERROR(INDEX('Cheater Sheet'!AA11:AA51, SMALL(IF("Yes"='Cheater Sheet'!$BM$11:$BM$51, ROW('Cheater Sheet'!$BM$11:$BM$51)-10,""), ROW()-4)),"")="","",IFERROR(INDEX('Cheater Sheet'!AA11:AA51, SMALL(IF("Yes"='Cheater Sheet'!$BM$11:$BM$51, ROW('Cheater Sheet'!$BM$11:$BM$51)-10,""), ROW()-4)),""))</f>
        <v/>
      </c>
      <c r="AC39" s="287" t="str" cm="1">
        <f t="array" ref="AC39">IF(IFERROR(INDEX('Cheater Sheet'!AB11:AB51, SMALL(IF("Yes"='Cheater Sheet'!$BM$11:$BM$51, ROW('Cheater Sheet'!$BM$11:$BM$51)-10,""), ROW()-4)),"")="","",IFERROR(INDEX('Cheater Sheet'!AB11:AB51, SMALL(IF("Yes"='Cheater Sheet'!$BM$11:$BM$51, ROW('Cheater Sheet'!$BM$11:$BM$51)-10,""), ROW()-4)),""))</f>
        <v/>
      </c>
      <c r="AD39" s="292" t="str" cm="1">
        <f t="array" ref="AD39">IF(IFERROR(INDEX('Cheater Sheet'!AC11:AC51, SMALL(IF("Yes"='Cheater Sheet'!$BM$11:$BM$51, ROW('Cheater Sheet'!$BM$11:$BM$51)-10,""), ROW()-4)),"")="","",IFERROR(INDEX('Cheater Sheet'!AC11:AC51, SMALL(IF("Yes"='Cheater Sheet'!$BM$11:$BM$51, ROW('Cheater Sheet'!$BM$11:$BM$51)-10,""), ROW()-4)),""))</f>
        <v/>
      </c>
      <c r="AE39" s="287" t="str" cm="1">
        <f t="array" ref="AE39">IF(IFERROR(INDEX('Cheater Sheet'!AD11:AD51, SMALL(IF("Yes"='Cheater Sheet'!$BM$11:$BM$51, ROW('Cheater Sheet'!$BM$11:$BM$51)-10,""), ROW()-4)),"")="","",IFERROR(INDEX('Cheater Sheet'!AD11:AD51, SMALL(IF("Yes"='Cheater Sheet'!$BM$11:$BM$51, ROW('Cheater Sheet'!$BM$11:$BM$51)-10,""), ROW()-4)),""))</f>
        <v/>
      </c>
      <c r="AF39" s="292" t="str" cm="1">
        <f t="array" ref="AF39">IF(IFERROR(INDEX('Cheater Sheet'!AE11:AE51, SMALL(IF("Yes"='Cheater Sheet'!$BM$11:$BM$51, ROW('Cheater Sheet'!$BM$11:$BM$51)-10,""), ROW()-4)),"")="","",IFERROR(INDEX('Cheater Sheet'!AE11:AE51, SMALL(IF("Yes"='Cheater Sheet'!$BM$11:$BM$51, ROW('Cheater Sheet'!$BM$11:$BM$51)-10,""), ROW()-4)),""))</f>
        <v/>
      </c>
      <c r="AG39" s="287" t="str" cm="1">
        <f t="array" ref="AG39">IF(IFERROR(INDEX('Cheater Sheet'!AF11:AF51, SMALL(IF("Yes"='Cheater Sheet'!$BM$11:$BM$51, ROW('Cheater Sheet'!$BM$11:$BM$51)-10,""), ROW()-4)),"")="","",IFERROR(INDEX('Cheater Sheet'!AF11:AF51, SMALL(IF("Yes"='Cheater Sheet'!$BM$11:$BM$51, ROW('Cheater Sheet'!$BM$11:$BM$51)-10,""), ROW()-4)),""))</f>
        <v/>
      </c>
      <c r="AH39" s="292" t="str" cm="1">
        <f t="array" ref="AH39">IF(IFERROR(INDEX('Cheater Sheet'!AG11:AG51, SMALL(IF("Yes"='Cheater Sheet'!$BM$11:$BM$51, ROW('Cheater Sheet'!$BM$11:$BM$51)-10,""), ROW()-4)),"")="","",IFERROR(INDEX('Cheater Sheet'!AG11:AG51, SMALL(IF("Yes"='Cheater Sheet'!$BM$11:$BM$51, ROW('Cheater Sheet'!$BM$11:$BM$51)-10,""), ROW()-4)),""))</f>
        <v/>
      </c>
      <c r="AI39" s="287" t="str" cm="1">
        <f t="array" ref="AI39">IF(IFERROR(INDEX('Cheater Sheet'!AH11:AH51, SMALL(IF("Yes"='Cheater Sheet'!$BM$11:$BM$51, ROW('Cheater Sheet'!$BM$11:$BM$51)-10,""), ROW()-4)),"")="","",IFERROR(INDEX('Cheater Sheet'!AH11:AH51, SMALL(IF("Yes"='Cheater Sheet'!$BM$11:$BM$51, ROW('Cheater Sheet'!$BM$11:$BM$51)-10,""), ROW()-4)),""))</f>
        <v/>
      </c>
      <c r="AJ39" s="292" t="str" cm="1">
        <f t="array" ref="AJ39">IF(IFERROR(INDEX('Cheater Sheet'!AI11:AI51, SMALL(IF("Yes"='Cheater Sheet'!$BM$11:$BM$51, ROW('Cheater Sheet'!$BM$11:$BM$51)-10,""), ROW()-4)),"")="","",IFERROR(INDEX('Cheater Sheet'!AI11:AI51, SMALL(IF("Yes"='Cheater Sheet'!$BM$11:$BM$51, ROW('Cheater Sheet'!$BM$11:$BM$51)-10,""), ROW()-4)),""))</f>
        <v/>
      </c>
      <c r="AK39" s="287" t="str" cm="1">
        <f t="array" ref="AK39">IF(IFERROR(INDEX('Cheater Sheet'!AJ11:AJ51, SMALL(IF("Yes"='Cheater Sheet'!$BM$11:$BM$51, ROW('Cheater Sheet'!$BM$11:$BM$51)-10,""), ROW()-4)),"")="","",IFERROR(INDEX('Cheater Sheet'!AJ11:AJ51, SMALL(IF("Yes"='Cheater Sheet'!$BM$11:$BM$51, ROW('Cheater Sheet'!$BM$11:$BM$51)-10,""), ROW()-4)),""))</f>
        <v/>
      </c>
      <c r="AL39" s="292" t="str" cm="1">
        <f t="array" ref="AL39">IF(IFERROR(INDEX('Cheater Sheet'!AK11:AK51, SMALL(IF("Yes"='Cheater Sheet'!$BM$11:$BM$51, ROW('Cheater Sheet'!$BM$11:$BM$51)-10,""), ROW()-4)),"")="","",IFERROR(INDEX('Cheater Sheet'!AK11:AK51, SMALL(IF("Yes"='Cheater Sheet'!$BM$11:$BM$51, ROW('Cheater Sheet'!$BM$11:$BM$51)-10,""), ROW()-4)),""))</f>
        <v/>
      </c>
      <c r="AM39" s="287" t="str" cm="1">
        <f t="array" ref="AM39">IF(IFERROR(INDEX('Cheater Sheet'!AL11:AL51, SMALL(IF("Yes"='Cheater Sheet'!$BM$11:$BM$51, ROW('Cheater Sheet'!$BM$11:$BM$51)-10,""), ROW()-4)),"")="","",IFERROR(INDEX('Cheater Sheet'!AL11:AL51, SMALL(IF("Yes"='Cheater Sheet'!$BM$11:$BM$51, ROW('Cheater Sheet'!$BM$11:$BM$51)-10,""), ROW()-4)),""))</f>
        <v/>
      </c>
      <c r="AN39" s="292" t="str" cm="1">
        <f t="array" ref="AN39">IF(IFERROR(INDEX('Cheater Sheet'!AM11:AM51, SMALL(IF("Yes"='Cheater Sheet'!$BM$11:$BM$51, ROW('Cheater Sheet'!$BM$11:$BM$51)-10,""), ROW()-4)),"")="","",IFERROR(INDEX('Cheater Sheet'!AM11:AM51, SMALL(IF("Yes"='Cheater Sheet'!$BM$11:$BM$51, ROW('Cheater Sheet'!$BM$11:$BM$51)-10,""), ROW()-4)),""))</f>
        <v/>
      </c>
      <c r="AO39" s="287" t="str" cm="1">
        <f t="array" ref="AO39">IF(IFERROR(INDEX('Cheater Sheet'!AN11:AN51, SMALL(IF("Yes"='Cheater Sheet'!$BM$11:$BM$51, ROW('Cheater Sheet'!$BM$11:$BM$51)-10,""), ROW()-4)),"")="","",IFERROR(INDEX('Cheater Sheet'!AN11:AN51, SMALL(IF("Yes"='Cheater Sheet'!$BM$11:$BM$51, ROW('Cheater Sheet'!$BM$11:$BM$51)-10,""), ROW()-4)),""))</f>
        <v/>
      </c>
      <c r="AP39" s="292" t="str" cm="1">
        <f t="array" ref="AP39">IF(IFERROR(INDEX('Cheater Sheet'!AO11:AO51, SMALL(IF("Yes"='Cheater Sheet'!$BM$11:$BM$51, ROW('Cheater Sheet'!$BM$11:$BM$51)-10,""), ROW()-4)),"")="","",IFERROR(INDEX('Cheater Sheet'!AO11:AO51, SMALL(IF("Yes"='Cheater Sheet'!$BM$11:$BM$51, ROW('Cheater Sheet'!$BM$11:$BM$51)-10,""), ROW()-4)),""))</f>
        <v/>
      </c>
      <c r="AQ39" s="287" t="str" cm="1">
        <f t="array" ref="AQ39">IF(IFERROR(INDEX('Cheater Sheet'!AP11:AP51, SMALL(IF("Yes"='Cheater Sheet'!$BM$11:$BM$51, ROW('Cheater Sheet'!$BM$11:$BM$51)-10,""), ROW()-4)),"")="","",IFERROR(INDEX('Cheater Sheet'!AP11:AP51, SMALL(IF("Yes"='Cheater Sheet'!$BM$11:$BM$51, ROW('Cheater Sheet'!$BM$11:$BM$51)-10,""), ROW()-4)),""))</f>
        <v/>
      </c>
      <c r="AR39" s="292" t="str" cm="1">
        <f t="array" ref="AR39">IF(IFERROR(INDEX('Cheater Sheet'!AQ11:AQ51, SMALL(IF("Yes"='Cheater Sheet'!$BM$11:$BM$51, ROW('Cheater Sheet'!$BM$11:$BM$51)-10,""), ROW()-4)),"")="","",IFERROR(INDEX('Cheater Sheet'!AQ11:AQ51, SMALL(IF("Yes"='Cheater Sheet'!$BM$11:$BM$51, ROW('Cheater Sheet'!$BM$11:$BM$51)-10,""), ROW()-4)),""))</f>
        <v/>
      </c>
      <c r="AS39" s="287" t="str" cm="1">
        <f t="array" ref="AS39">IF(IFERROR(INDEX('Cheater Sheet'!AR11:AR51, SMALL(IF("Yes"='Cheater Sheet'!$BM$11:$BM$51, ROW('Cheater Sheet'!$BM$11:$BM$51)-10,""), ROW()-4)),"")="","",IFERROR(INDEX('Cheater Sheet'!AR11:AR51, SMALL(IF("Yes"='Cheater Sheet'!$BM$11:$BM$51, ROW('Cheater Sheet'!$BM$11:$BM$51)-10,""), ROW()-4)),""))</f>
        <v/>
      </c>
      <c r="AT39" s="292" t="str" cm="1">
        <f t="array" ref="AT39">IF(IFERROR(INDEX('Cheater Sheet'!AS11:AS51, SMALL(IF("Yes"='Cheater Sheet'!$BM$11:$BM$51, ROW('Cheater Sheet'!$BM$11:$BM$51)-10,""), ROW()-4)),"")="","",IFERROR(INDEX('Cheater Sheet'!AS11:AS51, SMALL(IF("Yes"='Cheater Sheet'!$BM$11:$BM$51, ROW('Cheater Sheet'!$BM$11:$BM$51)-10,""), ROW()-4)),""))</f>
        <v/>
      </c>
      <c r="AU39" s="287" t="str" cm="1">
        <f t="array" ref="AU39">IF(IFERROR(INDEX('Cheater Sheet'!AT11:AT51, SMALL(IF("Yes"='Cheater Sheet'!$BM$11:$BM$51, ROW('Cheater Sheet'!$BM$11:$BM$51)-10,""), ROW()-4)),"")="","",IFERROR(INDEX('Cheater Sheet'!AT11:AT51, SMALL(IF("Yes"='Cheater Sheet'!$BM$11:$BM$51, ROW('Cheater Sheet'!$BM$11:$BM$51)-10,""), ROW()-4)),""))</f>
        <v/>
      </c>
      <c r="AV39" s="292" t="str" cm="1">
        <f t="array" ref="AV39">IF(IFERROR(INDEX('Cheater Sheet'!AU11:AU51, SMALL(IF("Yes"='Cheater Sheet'!$BM$11:$BM$51, ROW('Cheater Sheet'!$BM$11:$BM$51)-10,""), ROW()-4)),"")="","",IFERROR(INDEX('Cheater Sheet'!AU11:AU51, SMALL(IF("Yes"='Cheater Sheet'!$BM$11:$BM$51, ROW('Cheater Sheet'!$BM$11:$BM$51)-10,""), ROW()-4)),""))</f>
        <v/>
      </c>
      <c r="AW39" s="287" t="str" cm="1">
        <f t="array" ref="AW39">IF(IFERROR(INDEX('Cheater Sheet'!AV11:AV51, SMALL(IF("Yes"='Cheater Sheet'!$BM$11:$BM$51, ROW('Cheater Sheet'!$BM$11:$BM$51)-10,""), ROW()-4)),"")="","",IFERROR(INDEX('Cheater Sheet'!AV11:AV51, SMALL(IF("Yes"='Cheater Sheet'!$BM$11:$BM$51, ROW('Cheater Sheet'!$BM$11:$BM$51)-10,""), ROW()-4)),""))</f>
        <v/>
      </c>
      <c r="AX39" s="292" t="str" cm="1">
        <f t="array" ref="AX39">IF(IFERROR(INDEX('Cheater Sheet'!AW11:AW51, SMALL(IF("Yes"='Cheater Sheet'!$BM$11:$BM$51, ROW('Cheater Sheet'!$BM$11:$BM$51)-10,""), ROW()-4)),"")="","",IFERROR(INDEX('Cheater Sheet'!AW11:AW51, SMALL(IF("Yes"='Cheater Sheet'!$BM$11:$BM$51, ROW('Cheater Sheet'!$BM$11:$BM$51)-10,""), ROW()-4)),""))</f>
        <v/>
      </c>
      <c r="AY39" s="287" t="str" cm="1">
        <f t="array" ref="AY39">IF(IFERROR(INDEX('Cheater Sheet'!AX11:AX51, SMALL(IF("Yes"='Cheater Sheet'!$BM$11:$BM$51, ROW('Cheater Sheet'!$BM$11:$BM$51)-10,""), ROW()-4)),"")="","",IFERROR(INDEX('Cheater Sheet'!AX11:AX51, SMALL(IF("Yes"='Cheater Sheet'!$BM$11:$BM$51, ROW('Cheater Sheet'!$BM$11:$BM$51)-10,""), ROW()-4)),""))</f>
        <v/>
      </c>
      <c r="AZ39" s="292" t="str" cm="1">
        <f t="array" ref="AZ39">IF(IFERROR(INDEX('Cheater Sheet'!AY11:AY51, SMALL(IF("Yes"='Cheater Sheet'!$BM$11:$BM$51, ROW('Cheater Sheet'!$BM$11:$BM$51)-10,""), ROW()-4)),"")="","",IFERROR(INDEX('Cheater Sheet'!AY11:AY51, SMALL(IF("Yes"='Cheater Sheet'!$BM$11:$BM$51, ROW('Cheater Sheet'!$BM$11:$BM$51)-10,""), ROW()-4)),""))</f>
        <v/>
      </c>
      <c r="BA39" s="287" t="str" cm="1">
        <f t="array" ref="BA39">IF(IFERROR(INDEX('Cheater Sheet'!AZ11:AZ51, SMALL(IF("Yes"='Cheater Sheet'!$BM$11:$BM$51, ROW('Cheater Sheet'!$BM$11:$BM$51)-10,""), ROW()-4)),"")="","",IFERROR(INDEX('Cheater Sheet'!AZ11:AZ51, SMALL(IF("Yes"='Cheater Sheet'!$BM$11:$BM$51, ROW('Cheater Sheet'!$BM$11:$BM$51)-10,""), ROW()-4)),""))</f>
        <v/>
      </c>
      <c r="BB39" s="292" t="str" cm="1">
        <f t="array" ref="BB39">IF(IFERROR(INDEX('Cheater Sheet'!BA11:BA51, SMALL(IF("Yes"='Cheater Sheet'!$BM$11:$BM$51, ROW('Cheater Sheet'!$BM$11:$BM$51)-10,""), ROW()-4)),"")="","",IFERROR(INDEX('Cheater Sheet'!BA11:BA51, SMALL(IF("Yes"='Cheater Sheet'!$BM$11:$BM$51, ROW('Cheater Sheet'!$BM$11:$BM$51)-10,""), ROW()-4)),""))</f>
        <v/>
      </c>
      <c r="BC39" s="287" t="str" cm="1">
        <f t="array" ref="BC39">IF(IFERROR(INDEX('Cheater Sheet'!BB11:BB51, SMALL(IF("Yes"='Cheater Sheet'!$BM$11:$BM$51, ROW('Cheater Sheet'!$BM$11:$BM$51)-10,""), ROW()-4)),"")="","",IFERROR(INDEX('Cheater Sheet'!BB11:BB51, SMALL(IF("Yes"='Cheater Sheet'!$BM$11:$BM$51, ROW('Cheater Sheet'!$BM$11:$BM$51)-10,""), ROW()-4)),""))</f>
        <v/>
      </c>
      <c r="BD39" s="292" t="str" cm="1">
        <f t="array" ref="BD39">IF(IFERROR(INDEX('Cheater Sheet'!BC11:BC51, SMALL(IF("Yes"='Cheater Sheet'!$BM$11:$BM$51, ROW('Cheater Sheet'!$BM$11:$BM$51)-10,""), ROW()-4)),"")="","",IFERROR(INDEX('Cheater Sheet'!BC11:BC51, SMALL(IF("Yes"='Cheater Sheet'!$BM$11:$BM$51, ROW('Cheater Sheet'!$BM$11:$BM$51)-10,""), ROW()-4)),""))</f>
        <v/>
      </c>
      <c r="BE39" s="287" t="str" cm="1">
        <f t="array" ref="BE39">IF(IFERROR(INDEX('Cheater Sheet'!BD11:BD51, SMALL(IF("Yes"='Cheater Sheet'!$BM$11:$BM$51, ROW('Cheater Sheet'!$BM$11:$BM$51)-10,""), ROW()-4)),"")="","",IFERROR(INDEX('Cheater Sheet'!BD11:BD51, SMALL(IF("Yes"='Cheater Sheet'!$BM$11:$BM$51, ROW('Cheater Sheet'!$BM$11:$BM$51)-10,""), ROW()-4)),""))</f>
        <v/>
      </c>
      <c r="BF39" s="292" t="str" cm="1">
        <f t="array" ref="BF39">IF(IFERROR(INDEX('Cheater Sheet'!BE11:BE51, SMALL(IF("Yes"='Cheater Sheet'!$BM$11:$BM$51, ROW('Cheater Sheet'!$BM$11:$BM$51)-10,""), ROW()-4)),"")="","",IFERROR(INDEX('Cheater Sheet'!BE11:BE51, SMALL(IF("Yes"='Cheater Sheet'!$BM$11:$BM$51, ROW('Cheater Sheet'!$BM$11:$BM$51)-10,""), ROW()-4)),""))</f>
        <v/>
      </c>
      <c r="BG39" s="287" t="str" cm="1">
        <f t="array" ref="BG39">IF(IFERROR(INDEX('Cheater Sheet'!BF11:BF51, SMALL(IF("Yes"='Cheater Sheet'!$BM$11:$BM$51, ROW('Cheater Sheet'!$BM$11:$BM$51)-10,""), ROW()-4)),"")="","",IFERROR(INDEX('Cheater Sheet'!BF11:BF51, SMALL(IF("Yes"='Cheater Sheet'!$BM$11:$BM$51, ROW('Cheater Sheet'!$BM$11:$BM$51)-10,""), ROW()-4)),""))</f>
        <v/>
      </c>
      <c r="BH39" s="292" t="str" cm="1">
        <f t="array" ref="BH39">IF(IFERROR(INDEX('Cheater Sheet'!BG11:BG51, SMALL(IF("Yes"='Cheater Sheet'!$BM$11:$BM$51, ROW('Cheater Sheet'!$BM$11:$BM$51)-10,""), ROW()-4)),"")="","",IFERROR(INDEX('Cheater Sheet'!BG11:BG51, SMALL(IF("Yes"='Cheater Sheet'!$BM$11:$BM$51, ROW('Cheater Sheet'!$BM$11:$BM$51)-10,""), ROW()-4)),""))</f>
        <v/>
      </c>
      <c r="BI39" s="287" t="str" cm="1">
        <f t="array" ref="BI39">IF(IFERROR(INDEX('Cheater Sheet'!BH11:BH51, SMALL(IF("Yes"='Cheater Sheet'!$BM$11:$BM$51, ROW('Cheater Sheet'!$BM$11:$BM$51)-10,""), ROW()-4)),"")="","",IFERROR(INDEX('Cheater Sheet'!BH11:BH51, SMALL(IF("Yes"='Cheater Sheet'!$BM$11:$BM$51, ROW('Cheater Sheet'!$BM$11:$BM$51)-10,""), ROW()-4)),""))</f>
        <v/>
      </c>
      <c r="BJ39" s="292" t="str" cm="1">
        <f t="array" ref="BJ39">IF(IFERROR(INDEX('Cheater Sheet'!BI11:BI51, SMALL(IF("Yes"='Cheater Sheet'!$BM$11:$BM$51, ROW('Cheater Sheet'!$BM$11:$BM$51)-10,""), ROW()-4)),"")="","",IFERROR(INDEX('Cheater Sheet'!BI11:BI51, SMALL(IF("Yes"='Cheater Sheet'!$BM$11:$BM$51, ROW('Cheater Sheet'!$BM$11:$BM$51)-10,""), ROW()-4)),""))</f>
        <v/>
      </c>
      <c r="BK39" s="689" t="str" cm="1">
        <f t="array" ref="BK39">IF(IFERROR(INDEX('Cheater Sheet'!BJ11:BJ51, SMALL(IF("Yes"='Cheater Sheet'!$BM$11:$BM$51, ROW('Cheater Sheet'!$BM$11:$BM$51)-10,""), ROW()-4)),"")="","",IFERROR(INDEX('Cheater Sheet'!BJ11:BJ51, SMALL(IF("Yes"='Cheater Sheet'!$BM$11:$BM$51, ROW('Cheater Sheet'!$BM$11:$BM$51)-10,""), ROW()-4)),""))</f>
        <v/>
      </c>
      <c r="BL39" s="101"/>
    </row>
    <row r="40" spans="1:64" x14ac:dyDescent="0.2">
      <c r="A40" s="765">
        <f t="shared" si="0"/>
        <v>0</v>
      </c>
      <c r="C40" s="143" t="str" cm="1">
        <f t="array" ref="C40">IFERROR(INDEX('Cheater Sheet'!$B$11:$B$51, SMALL(IF("Yes"='Cheater Sheet'!$BM$11:$BM$51, ROW('Cheater Sheet'!$BM$11:$BM$51)-10,""), ROW()-4)),"")</f>
        <v/>
      </c>
      <c r="D40" s="292" t="str" cm="1">
        <f t="array" ref="D40">IF(IFERROR(INDEX('Cheater Sheet'!C11:C51, SMALL(IF("Yes"='Cheater Sheet'!$BM$11:$BM$51, ROW('Cheater Sheet'!$BM$11:$BM$51)-10,""), ROW()-4)),"")="","",IFERROR(INDEX('Cheater Sheet'!C11:C51, SMALL(IF("Yes"='Cheater Sheet'!$BM$11:$BM$51, ROW('Cheater Sheet'!$BM$11:$BM$51)-10,""), ROW()-4)),""))</f>
        <v/>
      </c>
      <c r="E40" s="287" t="str" cm="1">
        <f t="array" ref="E40">IF(IFERROR(INDEX('Cheater Sheet'!D11:D51, SMALL(IF("Yes"='Cheater Sheet'!$BM$11:$BM$51, ROW('Cheater Sheet'!$BM$11:$BM$51)-10,""), ROW()-4)),"")="","",IFERROR(INDEX('Cheater Sheet'!D11:D51, SMALL(IF("Yes"='Cheater Sheet'!$BM$11:$BM$51, ROW('Cheater Sheet'!$BM$11:$BM$51)-10,""), ROW()-4)),""))</f>
        <v/>
      </c>
      <c r="F40" s="292" t="str" cm="1">
        <f t="array" ref="F40">IF(IFERROR(INDEX('Cheater Sheet'!E11:E51, SMALL(IF("Yes"='Cheater Sheet'!$BM$11:$BM$51, ROW('Cheater Sheet'!$BM$11:$BM$51)-10,""), ROW()-4)),"")="","",IFERROR(INDEX('Cheater Sheet'!E11:E51, SMALL(IF("Yes"='Cheater Sheet'!$BM$11:$BM$51, ROW('Cheater Sheet'!$BM$11:$BM$51)-10,""), ROW()-4)),""))</f>
        <v/>
      </c>
      <c r="G40" s="287" t="str" cm="1">
        <f t="array" ref="G40">IF(IFERROR(INDEX('Cheater Sheet'!F11:F51, SMALL(IF("Yes"='Cheater Sheet'!$BM$11:$BM$51, ROW('Cheater Sheet'!$BM$11:$BM$51)-10,""), ROW()-4)),"")="","",IFERROR(INDEX('Cheater Sheet'!F11:F51, SMALL(IF("Yes"='Cheater Sheet'!$BM$11:$BM$51, ROW('Cheater Sheet'!$BM$11:$BM$51)-10,""), ROW()-4)),""))</f>
        <v/>
      </c>
      <c r="H40" s="292" t="str" cm="1">
        <f t="array" ref="H40">IF(IFERROR(INDEX('Cheater Sheet'!G11:G51, SMALL(IF("Yes"='Cheater Sheet'!$BM$11:$BM$51, ROW('Cheater Sheet'!$BM$11:$BM$51)-10,""), ROW()-4)),"")="","",IFERROR(INDEX('Cheater Sheet'!G11:G51, SMALL(IF("Yes"='Cheater Sheet'!$BM$11:$BM$51, ROW('Cheater Sheet'!$BM$11:$BM$51)-10,""), ROW()-4)),""))</f>
        <v/>
      </c>
      <c r="I40" s="287" t="str" cm="1">
        <f t="array" ref="I40">IF(IFERROR(INDEX('Cheater Sheet'!H11:H51, SMALL(IF("Yes"='Cheater Sheet'!$BM$11:$BM$51, ROW('Cheater Sheet'!$BM$11:$BM$51)-10,""), ROW()-4)),"")="","",IFERROR(INDEX('Cheater Sheet'!H11:H51, SMALL(IF("Yes"='Cheater Sheet'!$BM$11:$BM$51, ROW('Cheater Sheet'!$BM$11:$BM$51)-10,""), ROW()-4)),""))</f>
        <v/>
      </c>
      <c r="J40" s="292" t="str" cm="1">
        <f t="array" ref="J40">IF(IFERROR(INDEX('Cheater Sheet'!I11:I51, SMALL(IF("Yes"='Cheater Sheet'!$BM$11:$BM$51, ROW('Cheater Sheet'!$BM$11:$BM$51)-10,""), ROW()-4)),"")="","",IFERROR(INDEX('Cheater Sheet'!I11:I51, SMALL(IF("Yes"='Cheater Sheet'!$BM$11:$BM$51, ROW('Cheater Sheet'!$BM$11:$BM$51)-10,""), ROW()-4)),""))</f>
        <v/>
      </c>
      <c r="K40" s="287" t="str" cm="1">
        <f t="array" ref="K40">IF(IFERROR(INDEX('Cheater Sheet'!J11:J51, SMALL(IF("Yes"='Cheater Sheet'!$BM$11:$BM$51, ROW('Cheater Sheet'!$BM$11:$BM$51)-10,""), ROW()-4)),"")="","",IFERROR(INDEX('Cheater Sheet'!J11:J51, SMALL(IF("Yes"='Cheater Sheet'!$BM$11:$BM$51, ROW('Cheater Sheet'!$BM$11:$BM$51)-10,""), ROW()-4)),""))</f>
        <v/>
      </c>
      <c r="L40" s="292" t="str" cm="1">
        <f t="array" ref="L40">IF(IFERROR(INDEX('Cheater Sheet'!K11:K51, SMALL(IF("Yes"='Cheater Sheet'!$BM$11:$BM$51, ROW('Cheater Sheet'!$BM$11:$BM$51)-10,""), ROW()-4)),"")="","",IFERROR(INDEX('Cheater Sheet'!K11:K51, SMALL(IF("Yes"='Cheater Sheet'!$BM$11:$BM$51, ROW('Cheater Sheet'!$BM$11:$BM$51)-10,""), ROW()-4)),""))</f>
        <v/>
      </c>
      <c r="M40" s="287" t="str" cm="1">
        <f t="array" ref="M40">IF(IFERROR(INDEX('Cheater Sheet'!L11:L51, SMALL(IF("Yes"='Cheater Sheet'!$BM$11:$BM$51, ROW('Cheater Sheet'!$BM$11:$BM$51)-10,""), ROW()-4)),"")="","",IFERROR(INDEX('Cheater Sheet'!L11:L51, SMALL(IF("Yes"='Cheater Sheet'!$BM$11:$BM$51, ROW('Cheater Sheet'!$BM$11:$BM$51)-10,""), ROW()-4)),""))</f>
        <v/>
      </c>
      <c r="N40" s="292" t="str" cm="1">
        <f t="array" ref="N40">IF(IFERROR(INDEX('Cheater Sheet'!M11:M51, SMALL(IF("Yes"='Cheater Sheet'!$BM$11:$BM$51, ROW('Cheater Sheet'!$BM$11:$BM$51)-10,""), ROW()-4)),"")="","",IFERROR(INDEX('Cheater Sheet'!M11:M51, SMALL(IF("Yes"='Cheater Sheet'!$BM$11:$BM$51, ROW('Cheater Sheet'!$BM$11:$BM$51)-10,""), ROW()-4)),""))</f>
        <v/>
      </c>
      <c r="O40" s="287" t="str" cm="1">
        <f t="array" ref="O40">IF(IFERROR(INDEX('Cheater Sheet'!N11:N51, SMALL(IF("Yes"='Cheater Sheet'!$BM$11:$BM$51, ROW('Cheater Sheet'!$BM$11:$BM$51)-10,""), ROW()-4)),"")="","",IFERROR(INDEX('Cheater Sheet'!N11:N51, SMALL(IF("Yes"='Cheater Sheet'!$BM$11:$BM$51, ROW('Cheater Sheet'!$BM$11:$BM$51)-10,""), ROW()-4)),""))</f>
        <v/>
      </c>
      <c r="P40" s="292" t="str" cm="1">
        <f t="array" ref="P40">IF(IFERROR(INDEX('Cheater Sheet'!O11:O51, SMALL(IF("Yes"='Cheater Sheet'!$BM$11:$BM$51, ROW('Cheater Sheet'!$BM$11:$BM$51)-10,""), ROW()-4)),"")="","",IFERROR(INDEX('Cheater Sheet'!O11:O51, SMALL(IF("Yes"='Cheater Sheet'!$BM$11:$BM$51, ROW('Cheater Sheet'!$BM$11:$BM$51)-10,""), ROW()-4)),""))</f>
        <v/>
      </c>
      <c r="Q40" s="287" t="str" cm="1">
        <f t="array" ref="Q40">IF(IFERROR(INDEX('Cheater Sheet'!P11:P51, SMALL(IF("Yes"='Cheater Sheet'!$BM$11:$BM$51, ROW('Cheater Sheet'!$BM$11:$BM$51)-10,""), ROW()-4)),"")="","",IFERROR(INDEX('Cheater Sheet'!P11:P51, SMALL(IF("Yes"='Cheater Sheet'!$BM$11:$BM$51, ROW('Cheater Sheet'!$BM$11:$BM$51)-10,""), ROW()-4)),""))</f>
        <v/>
      </c>
      <c r="R40" s="292" t="str" cm="1">
        <f t="array" ref="R40">IF(IFERROR(INDEX('Cheater Sheet'!Q11:Q51, SMALL(IF("Yes"='Cheater Sheet'!$BM$11:$BM$51, ROW('Cheater Sheet'!$BM$11:$BM$51)-10,""), ROW()-4)),"")="","",IFERROR(INDEX('Cheater Sheet'!Q11:Q51, SMALL(IF("Yes"='Cheater Sheet'!$BM$11:$BM$51, ROW('Cheater Sheet'!$BM$11:$BM$51)-10,""), ROW()-4)),""))</f>
        <v/>
      </c>
      <c r="S40" s="287" t="str" cm="1">
        <f t="array" ref="S40">IF(IFERROR(INDEX('Cheater Sheet'!R11:R51, SMALL(IF("Yes"='Cheater Sheet'!$BM$11:$BM$51, ROW('Cheater Sheet'!$BM$11:$BM$51)-10,""), ROW()-4)),"")="","",IFERROR(INDEX('Cheater Sheet'!R11:R51, SMALL(IF("Yes"='Cheater Sheet'!$BM$11:$BM$51, ROW('Cheater Sheet'!$BM$11:$BM$51)-10,""), ROW()-4)),""))</f>
        <v/>
      </c>
      <c r="T40" s="292" t="str" cm="1">
        <f t="array" ref="T40">IF(IFERROR(INDEX('Cheater Sheet'!S11:S51, SMALL(IF("Yes"='Cheater Sheet'!$BM$11:$BM$51, ROW('Cheater Sheet'!$BM$11:$BM$51)-10,""), ROW()-4)),"")="","",IFERROR(INDEX('Cheater Sheet'!S11:S51, SMALL(IF("Yes"='Cheater Sheet'!$BM$11:$BM$51, ROW('Cheater Sheet'!$BM$11:$BM$51)-10,""), ROW()-4)),""))</f>
        <v/>
      </c>
      <c r="U40" s="287" t="str" cm="1">
        <f t="array" ref="U40">IF(IFERROR(INDEX('Cheater Sheet'!T11:T51, SMALL(IF("Yes"='Cheater Sheet'!$BM$11:$BM$51, ROW('Cheater Sheet'!$BM$11:$BM$51)-10,""), ROW()-4)),"")="","",IFERROR(INDEX('Cheater Sheet'!T11:T51, SMALL(IF("Yes"='Cheater Sheet'!$BM$11:$BM$51, ROW('Cheater Sheet'!$BM$11:$BM$51)-10,""), ROW()-4)),""))</f>
        <v/>
      </c>
      <c r="V40" s="292" t="str" cm="1">
        <f t="array" ref="V40">IF(IFERROR(INDEX('Cheater Sheet'!U11:U51, SMALL(IF("Yes"='Cheater Sheet'!$BM$11:$BM$51, ROW('Cheater Sheet'!$BM$11:$BM$51)-10,""), ROW()-4)),"")="","",IFERROR(INDEX('Cheater Sheet'!U11:U51, SMALL(IF("Yes"='Cheater Sheet'!$BM$11:$BM$51, ROW('Cheater Sheet'!$BM$11:$BM$51)-10,""), ROW()-4)),""))</f>
        <v/>
      </c>
      <c r="W40" s="287" t="str" cm="1">
        <f t="array" ref="W40">IF(IFERROR(INDEX('Cheater Sheet'!V11:V51, SMALL(IF("Yes"='Cheater Sheet'!$BM$11:$BM$51, ROW('Cheater Sheet'!$BM$11:$BM$51)-10,""), ROW()-4)),"")="","",IFERROR(INDEX('Cheater Sheet'!V11:V51, SMALL(IF("Yes"='Cheater Sheet'!$BM$11:$BM$51, ROW('Cheater Sheet'!$BM$11:$BM$51)-10,""), ROW()-4)),""))</f>
        <v/>
      </c>
      <c r="X40" s="292" t="str" cm="1">
        <f t="array" ref="X40">IF(IFERROR(INDEX('Cheater Sheet'!W11:W51, SMALL(IF("Yes"='Cheater Sheet'!$BM$11:$BM$51, ROW('Cheater Sheet'!$BM$11:$BM$51)-10,""), ROW()-4)),"")="","",IFERROR(INDEX('Cheater Sheet'!W11:W51, SMALL(IF("Yes"='Cheater Sheet'!$BM$11:$BM$51, ROW('Cheater Sheet'!$BM$11:$BM$51)-10,""), ROW()-4)),""))</f>
        <v/>
      </c>
      <c r="Y40" s="287" t="str" cm="1">
        <f t="array" ref="Y40">IF(IFERROR(INDEX('Cheater Sheet'!X11:X51, SMALL(IF("Yes"='Cheater Sheet'!$BM$11:$BM$51, ROW('Cheater Sheet'!$BM$11:$BM$51)-10,""), ROW()-4)),"")="","",IFERROR(INDEX('Cheater Sheet'!X11:X51, SMALL(IF("Yes"='Cheater Sheet'!$BM$11:$BM$51, ROW('Cheater Sheet'!$BM$11:$BM$51)-10,""), ROW()-4)),""))</f>
        <v/>
      </c>
      <c r="Z40" s="292" t="str" cm="1">
        <f t="array" ref="Z40">IF(IFERROR(INDEX('Cheater Sheet'!Y11:Y51, SMALL(IF("Yes"='Cheater Sheet'!$BM$11:$BM$51, ROW('Cheater Sheet'!$BM$11:$BM$51)-10,""), ROW()-4)),"")="","",IFERROR(INDEX('Cheater Sheet'!Y11:Y51, SMALL(IF("Yes"='Cheater Sheet'!$BM$11:$BM$51, ROW('Cheater Sheet'!$BM$11:$BM$51)-10,""), ROW()-4)),""))</f>
        <v/>
      </c>
      <c r="AA40" s="287" t="str" cm="1">
        <f t="array" ref="AA40">IF(IFERROR(INDEX('Cheater Sheet'!Z11:Z51, SMALL(IF("Yes"='Cheater Sheet'!$BM$11:$BM$51, ROW('Cheater Sheet'!$BM$11:$BM$51)-10,""), ROW()-4)),"")="","",IFERROR(INDEX('Cheater Sheet'!Z11:Z51, SMALL(IF("Yes"='Cheater Sheet'!$BM$11:$BM$51, ROW('Cheater Sheet'!$BM$11:$BM$51)-10,""), ROW()-4)),""))</f>
        <v/>
      </c>
      <c r="AB40" s="292" t="str" cm="1">
        <f t="array" ref="AB40">IF(IFERROR(INDEX('Cheater Sheet'!AA11:AA51, SMALL(IF("Yes"='Cheater Sheet'!$BM$11:$BM$51, ROW('Cheater Sheet'!$BM$11:$BM$51)-10,""), ROW()-4)),"")="","",IFERROR(INDEX('Cheater Sheet'!AA11:AA51, SMALL(IF("Yes"='Cheater Sheet'!$BM$11:$BM$51, ROW('Cheater Sheet'!$BM$11:$BM$51)-10,""), ROW()-4)),""))</f>
        <v/>
      </c>
      <c r="AC40" s="287" t="str" cm="1">
        <f t="array" ref="AC40">IF(IFERROR(INDEX('Cheater Sheet'!AB11:AB51, SMALL(IF("Yes"='Cheater Sheet'!$BM$11:$BM$51, ROW('Cheater Sheet'!$BM$11:$BM$51)-10,""), ROW()-4)),"")="","",IFERROR(INDEX('Cheater Sheet'!AB11:AB51, SMALL(IF("Yes"='Cheater Sheet'!$BM$11:$BM$51, ROW('Cheater Sheet'!$BM$11:$BM$51)-10,""), ROW()-4)),""))</f>
        <v/>
      </c>
      <c r="AD40" s="292" t="str" cm="1">
        <f t="array" ref="AD40">IF(IFERROR(INDEX('Cheater Sheet'!AC11:AC51, SMALL(IF("Yes"='Cheater Sheet'!$BM$11:$BM$51, ROW('Cheater Sheet'!$BM$11:$BM$51)-10,""), ROW()-4)),"")="","",IFERROR(INDEX('Cheater Sheet'!AC11:AC51, SMALL(IF("Yes"='Cheater Sheet'!$BM$11:$BM$51, ROW('Cheater Sheet'!$BM$11:$BM$51)-10,""), ROW()-4)),""))</f>
        <v/>
      </c>
      <c r="AE40" s="287" t="str" cm="1">
        <f t="array" ref="AE40">IF(IFERROR(INDEX('Cheater Sheet'!AD11:AD51, SMALL(IF("Yes"='Cheater Sheet'!$BM$11:$BM$51, ROW('Cheater Sheet'!$BM$11:$BM$51)-10,""), ROW()-4)),"")="","",IFERROR(INDEX('Cheater Sheet'!AD11:AD51, SMALL(IF("Yes"='Cheater Sheet'!$BM$11:$BM$51, ROW('Cheater Sheet'!$BM$11:$BM$51)-10,""), ROW()-4)),""))</f>
        <v/>
      </c>
      <c r="AF40" s="292" t="str" cm="1">
        <f t="array" ref="AF40">IF(IFERROR(INDEX('Cheater Sheet'!AE11:AE51, SMALL(IF("Yes"='Cheater Sheet'!$BM$11:$BM$51, ROW('Cheater Sheet'!$BM$11:$BM$51)-10,""), ROW()-4)),"")="","",IFERROR(INDEX('Cheater Sheet'!AE11:AE51, SMALL(IF("Yes"='Cheater Sheet'!$BM$11:$BM$51, ROW('Cheater Sheet'!$BM$11:$BM$51)-10,""), ROW()-4)),""))</f>
        <v/>
      </c>
      <c r="AG40" s="287" t="str" cm="1">
        <f t="array" ref="AG40">IF(IFERROR(INDEX('Cheater Sheet'!AF11:AF51, SMALL(IF("Yes"='Cheater Sheet'!$BM$11:$BM$51, ROW('Cheater Sheet'!$BM$11:$BM$51)-10,""), ROW()-4)),"")="","",IFERROR(INDEX('Cheater Sheet'!AF11:AF51, SMALL(IF("Yes"='Cheater Sheet'!$BM$11:$BM$51, ROW('Cheater Sheet'!$BM$11:$BM$51)-10,""), ROW()-4)),""))</f>
        <v/>
      </c>
      <c r="AH40" s="292" t="str" cm="1">
        <f t="array" ref="AH40">IF(IFERROR(INDEX('Cheater Sheet'!AG11:AG51, SMALL(IF("Yes"='Cheater Sheet'!$BM$11:$BM$51, ROW('Cheater Sheet'!$BM$11:$BM$51)-10,""), ROW()-4)),"")="","",IFERROR(INDEX('Cheater Sheet'!AG11:AG51, SMALL(IF("Yes"='Cheater Sheet'!$BM$11:$BM$51, ROW('Cheater Sheet'!$BM$11:$BM$51)-10,""), ROW()-4)),""))</f>
        <v/>
      </c>
      <c r="AI40" s="287" t="str" cm="1">
        <f t="array" ref="AI40">IF(IFERROR(INDEX('Cheater Sheet'!AH11:AH51, SMALL(IF("Yes"='Cheater Sheet'!$BM$11:$BM$51, ROW('Cheater Sheet'!$BM$11:$BM$51)-10,""), ROW()-4)),"")="","",IFERROR(INDEX('Cheater Sheet'!AH11:AH51, SMALL(IF("Yes"='Cheater Sheet'!$BM$11:$BM$51, ROW('Cheater Sheet'!$BM$11:$BM$51)-10,""), ROW()-4)),""))</f>
        <v/>
      </c>
      <c r="AJ40" s="292" t="str" cm="1">
        <f t="array" ref="AJ40">IF(IFERROR(INDEX('Cheater Sheet'!AI11:AI51, SMALL(IF("Yes"='Cheater Sheet'!$BM$11:$BM$51, ROW('Cheater Sheet'!$BM$11:$BM$51)-10,""), ROW()-4)),"")="","",IFERROR(INDEX('Cheater Sheet'!AI11:AI51, SMALL(IF("Yes"='Cheater Sheet'!$BM$11:$BM$51, ROW('Cheater Sheet'!$BM$11:$BM$51)-10,""), ROW()-4)),""))</f>
        <v/>
      </c>
      <c r="AK40" s="287" t="str" cm="1">
        <f t="array" ref="AK40">IF(IFERROR(INDEX('Cheater Sheet'!AJ11:AJ51, SMALL(IF("Yes"='Cheater Sheet'!$BM$11:$BM$51, ROW('Cheater Sheet'!$BM$11:$BM$51)-10,""), ROW()-4)),"")="","",IFERROR(INDEX('Cheater Sheet'!AJ11:AJ51, SMALL(IF("Yes"='Cheater Sheet'!$BM$11:$BM$51, ROW('Cheater Sheet'!$BM$11:$BM$51)-10,""), ROW()-4)),""))</f>
        <v/>
      </c>
      <c r="AL40" s="292" t="str" cm="1">
        <f t="array" ref="AL40">IF(IFERROR(INDEX('Cheater Sheet'!AK11:AK51, SMALL(IF("Yes"='Cheater Sheet'!$BM$11:$BM$51, ROW('Cheater Sheet'!$BM$11:$BM$51)-10,""), ROW()-4)),"")="","",IFERROR(INDEX('Cheater Sheet'!AK11:AK51, SMALL(IF("Yes"='Cheater Sheet'!$BM$11:$BM$51, ROW('Cheater Sheet'!$BM$11:$BM$51)-10,""), ROW()-4)),""))</f>
        <v/>
      </c>
      <c r="AM40" s="287" t="str" cm="1">
        <f t="array" ref="AM40">IF(IFERROR(INDEX('Cheater Sheet'!AL11:AL51, SMALL(IF("Yes"='Cheater Sheet'!$BM$11:$BM$51, ROW('Cheater Sheet'!$BM$11:$BM$51)-10,""), ROW()-4)),"")="","",IFERROR(INDEX('Cheater Sheet'!AL11:AL51, SMALL(IF("Yes"='Cheater Sheet'!$BM$11:$BM$51, ROW('Cheater Sheet'!$BM$11:$BM$51)-10,""), ROW()-4)),""))</f>
        <v/>
      </c>
      <c r="AN40" s="292" t="str" cm="1">
        <f t="array" ref="AN40">IF(IFERROR(INDEX('Cheater Sheet'!AM11:AM51, SMALL(IF("Yes"='Cheater Sheet'!$BM$11:$BM$51, ROW('Cheater Sheet'!$BM$11:$BM$51)-10,""), ROW()-4)),"")="","",IFERROR(INDEX('Cheater Sheet'!AM11:AM51, SMALL(IF("Yes"='Cheater Sheet'!$BM$11:$BM$51, ROW('Cheater Sheet'!$BM$11:$BM$51)-10,""), ROW()-4)),""))</f>
        <v/>
      </c>
      <c r="AO40" s="287" t="str" cm="1">
        <f t="array" ref="AO40">IF(IFERROR(INDEX('Cheater Sheet'!AN11:AN51, SMALL(IF("Yes"='Cheater Sheet'!$BM$11:$BM$51, ROW('Cheater Sheet'!$BM$11:$BM$51)-10,""), ROW()-4)),"")="","",IFERROR(INDEX('Cheater Sheet'!AN11:AN51, SMALL(IF("Yes"='Cheater Sheet'!$BM$11:$BM$51, ROW('Cheater Sheet'!$BM$11:$BM$51)-10,""), ROW()-4)),""))</f>
        <v/>
      </c>
      <c r="AP40" s="292" t="str" cm="1">
        <f t="array" ref="AP40">IF(IFERROR(INDEX('Cheater Sheet'!AO11:AO51, SMALL(IF("Yes"='Cheater Sheet'!$BM$11:$BM$51, ROW('Cheater Sheet'!$BM$11:$BM$51)-10,""), ROW()-4)),"")="","",IFERROR(INDEX('Cheater Sheet'!AO11:AO51, SMALL(IF("Yes"='Cheater Sheet'!$BM$11:$BM$51, ROW('Cheater Sheet'!$BM$11:$BM$51)-10,""), ROW()-4)),""))</f>
        <v/>
      </c>
      <c r="AQ40" s="287" t="str" cm="1">
        <f t="array" ref="AQ40">IF(IFERROR(INDEX('Cheater Sheet'!AP11:AP51, SMALL(IF("Yes"='Cheater Sheet'!$BM$11:$BM$51, ROW('Cheater Sheet'!$BM$11:$BM$51)-10,""), ROW()-4)),"")="","",IFERROR(INDEX('Cheater Sheet'!AP11:AP51, SMALL(IF("Yes"='Cheater Sheet'!$BM$11:$BM$51, ROW('Cheater Sheet'!$BM$11:$BM$51)-10,""), ROW()-4)),""))</f>
        <v/>
      </c>
      <c r="AR40" s="292" t="str" cm="1">
        <f t="array" ref="AR40">IF(IFERROR(INDEX('Cheater Sheet'!AQ11:AQ51, SMALL(IF("Yes"='Cheater Sheet'!$BM$11:$BM$51, ROW('Cheater Sheet'!$BM$11:$BM$51)-10,""), ROW()-4)),"")="","",IFERROR(INDEX('Cheater Sheet'!AQ11:AQ51, SMALL(IF("Yes"='Cheater Sheet'!$BM$11:$BM$51, ROW('Cheater Sheet'!$BM$11:$BM$51)-10,""), ROW()-4)),""))</f>
        <v/>
      </c>
      <c r="AS40" s="287" t="str" cm="1">
        <f t="array" ref="AS40">IF(IFERROR(INDEX('Cheater Sheet'!AR11:AR51, SMALL(IF("Yes"='Cheater Sheet'!$BM$11:$BM$51, ROW('Cheater Sheet'!$BM$11:$BM$51)-10,""), ROW()-4)),"")="","",IFERROR(INDEX('Cheater Sheet'!AR11:AR51, SMALL(IF("Yes"='Cheater Sheet'!$BM$11:$BM$51, ROW('Cheater Sheet'!$BM$11:$BM$51)-10,""), ROW()-4)),""))</f>
        <v/>
      </c>
      <c r="AT40" s="292" t="str" cm="1">
        <f t="array" ref="AT40">IF(IFERROR(INDEX('Cheater Sheet'!AS11:AS51, SMALL(IF("Yes"='Cheater Sheet'!$BM$11:$BM$51, ROW('Cheater Sheet'!$BM$11:$BM$51)-10,""), ROW()-4)),"")="","",IFERROR(INDEX('Cheater Sheet'!AS11:AS51, SMALL(IF("Yes"='Cheater Sheet'!$BM$11:$BM$51, ROW('Cheater Sheet'!$BM$11:$BM$51)-10,""), ROW()-4)),""))</f>
        <v/>
      </c>
      <c r="AU40" s="287" t="str" cm="1">
        <f t="array" ref="AU40">IF(IFERROR(INDEX('Cheater Sheet'!AT11:AT51, SMALL(IF("Yes"='Cheater Sheet'!$BM$11:$BM$51, ROW('Cheater Sheet'!$BM$11:$BM$51)-10,""), ROW()-4)),"")="","",IFERROR(INDEX('Cheater Sheet'!AT11:AT51, SMALL(IF("Yes"='Cheater Sheet'!$BM$11:$BM$51, ROW('Cheater Sheet'!$BM$11:$BM$51)-10,""), ROW()-4)),""))</f>
        <v/>
      </c>
      <c r="AV40" s="292" t="str" cm="1">
        <f t="array" ref="AV40">IF(IFERROR(INDEX('Cheater Sheet'!AU11:AU51, SMALL(IF("Yes"='Cheater Sheet'!$BM$11:$BM$51, ROW('Cheater Sheet'!$BM$11:$BM$51)-10,""), ROW()-4)),"")="","",IFERROR(INDEX('Cheater Sheet'!AU11:AU51, SMALL(IF("Yes"='Cheater Sheet'!$BM$11:$BM$51, ROW('Cheater Sheet'!$BM$11:$BM$51)-10,""), ROW()-4)),""))</f>
        <v/>
      </c>
      <c r="AW40" s="287" t="str" cm="1">
        <f t="array" ref="AW40">IF(IFERROR(INDEX('Cheater Sheet'!AV11:AV51, SMALL(IF("Yes"='Cheater Sheet'!$BM$11:$BM$51, ROW('Cheater Sheet'!$BM$11:$BM$51)-10,""), ROW()-4)),"")="","",IFERROR(INDEX('Cheater Sheet'!AV11:AV51, SMALL(IF("Yes"='Cheater Sheet'!$BM$11:$BM$51, ROW('Cheater Sheet'!$BM$11:$BM$51)-10,""), ROW()-4)),""))</f>
        <v/>
      </c>
      <c r="AX40" s="292" t="str" cm="1">
        <f t="array" ref="AX40">IF(IFERROR(INDEX('Cheater Sheet'!AW11:AW51, SMALL(IF("Yes"='Cheater Sheet'!$BM$11:$BM$51, ROW('Cheater Sheet'!$BM$11:$BM$51)-10,""), ROW()-4)),"")="","",IFERROR(INDEX('Cheater Sheet'!AW11:AW51, SMALL(IF("Yes"='Cheater Sheet'!$BM$11:$BM$51, ROW('Cheater Sheet'!$BM$11:$BM$51)-10,""), ROW()-4)),""))</f>
        <v/>
      </c>
      <c r="AY40" s="287" t="str" cm="1">
        <f t="array" ref="AY40">IF(IFERROR(INDEX('Cheater Sheet'!AX11:AX51, SMALL(IF("Yes"='Cheater Sheet'!$BM$11:$BM$51, ROW('Cheater Sheet'!$BM$11:$BM$51)-10,""), ROW()-4)),"")="","",IFERROR(INDEX('Cheater Sheet'!AX11:AX51, SMALL(IF("Yes"='Cheater Sheet'!$BM$11:$BM$51, ROW('Cheater Sheet'!$BM$11:$BM$51)-10,""), ROW()-4)),""))</f>
        <v/>
      </c>
      <c r="AZ40" s="292" t="str" cm="1">
        <f t="array" ref="AZ40">IF(IFERROR(INDEX('Cheater Sheet'!AY11:AY51, SMALL(IF("Yes"='Cheater Sheet'!$BM$11:$BM$51, ROW('Cheater Sheet'!$BM$11:$BM$51)-10,""), ROW()-4)),"")="","",IFERROR(INDEX('Cheater Sheet'!AY11:AY51, SMALL(IF("Yes"='Cheater Sheet'!$BM$11:$BM$51, ROW('Cheater Sheet'!$BM$11:$BM$51)-10,""), ROW()-4)),""))</f>
        <v/>
      </c>
      <c r="BA40" s="287" t="str" cm="1">
        <f t="array" ref="BA40">IF(IFERROR(INDEX('Cheater Sheet'!AZ11:AZ51, SMALL(IF("Yes"='Cheater Sheet'!$BM$11:$BM$51, ROW('Cheater Sheet'!$BM$11:$BM$51)-10,""), ROW()-4)),"")="","",IFERROR(INDEX('Cheater Sheet'!AZ11:AZ51, SMALL(IF("Yes"='Cheater Sheet'!$BM$11:$BM$51, ROW('Cheater Sheet'!$BM$11:$BM$51)-10,""), ROW()-4)),""))</f>
        <v/>
      </c>
      <c r="BB40" s="292" t="str" cm="1">
        <f t="array" ref="BB40">IF(IFERROR(INDEX('Cheater Sheet'!BA11:BA51, SMALL(IF("Yes"='Cheater Sheet'!$BM$11:$BM$51, ROW('Cheater Sheet'!$BM$11:$BM$51)-10,""), ROW()-4)),"")="","",IFERROR(INDEX('Cheater Sheet'!BA11:BA51, SMALL(IF("Yes"='Cheater Sheet'!$BM$11:$BM$51, ROW('Cheater Sheet'!$BM$11:$BM$51)-10,""), ROW()-4)),""))</f>
        <v/>
      </c>
      <c r="BC40" s="287" t="str" cm="1">
        <f t="array" ref="BC40">IF(IFERROR(INDEX('Cheater Sheet'!BB11:BB51, SMALL(IF("Yes"='Cheater Sheet'!$BM$11:$BM$51, ROW('Cheater Sheet'!$BM$11:$BM$51)-10,""), ROW()-4)),"")="","",IFERROR(INDEX('Cheater Sheet'!BB11:BB51, SMALL(IF("Yes"='Cheater Sheet'!$BM$11:$BM$51, ROW('Cheater Sheet'!$BM$11:$BM$51)-10,""), ROW()-4)),""))</f>
        <v/>
      </c>
      <c r="BD40" s="292" t="str" cm="1">
        <f t="array" ref="BD40">IF(IFERROR(INDEX('Cheater Sheet'!BC11:BC51, SMALL(IF("Yes"='Cheater Sheet'!$BM$11:$BM$51, ROW('Cheater Sheet'!$BM$11:$BM$51)-10,""), ROW()-4)),"")="","",IFERROR(INDEX('Cheater Sheet'!BC11:BC51, SMALL(IF("Yes"='Cheater Sheet'!$BM$11:$BM$51, ROW('Cheater Sheet'!$BM$11:$BM$51)-10,""), ROW()-4)),""))</f>
        <v/>
      </c>
      <c r="BE40" s="287" t="str" cm="1">
        <f t="array" ref="BE40">IF(IFERROR(INDEX('Cheater Sheet'!BD11:BD51, SMALL(IF("Yes"='Cheater Sheet'!$BM$11:$BM$51, ROW('Cheater Sheet'!$BM$11:$BM$51)-10,""), ROW()-4)),"")="","",IFERROR(INDEX('Cheater Sheet'!BD11:BD51, SMALL(IF("Yes"='Cheater Sheet'!$BM$11:$BM$51, ROW('Cheater Sheet'!$BM$11:$BM$51)-10,""), ROW()-4)),""))</f>
        <v/>
      </c>
      <c r="BF40" s="292" t="str" cm="1">
        <f t="array" ref="BF40">IF(IFERROR(INDEX('Cheater Sheet'!BE11:BE51, SMALL(IF("Yes"='Cheater Sheet'!$BM$11:$BM$51, ROW('Cheater Sheet'!$BM$11:$BM$51)-10,""), ROW()-4)),"")="","",IFERROR(INDEX('Cheater Sheet'!BE11:BE51, SMALL(IF("Yes"='Cheater Sheet'!$BM$11:$BM$51, ROW('Cheater Sheet'!$BM$11:$BM$51)-10,""), ROW()-4)),""))</f>
        <v/>
      </c>
      <c r="BG40" s="287" t="str" cm="1">
        <f t="array" ref="BG40">IF(IFERROR(INDEX('Cheater Sheet'!BF11:BF51, SMALL(IF("Yes"='Cheater Sheet'!$BM$11:$BM$51, ROW('Cheater Sheet'!$BM$11:$BM$51)-10,""), ROW()-4)),"")="","",IFERROR(INDEX('Cheater Sheet'!BF11:BF51, SMALL(IF("Yes"='Cheater Sheet'!$BM$11:$BM$51, ROW('Cheater Sheet'!$BM$11:$BM$51)-10,""), ROW()-4)),""))</f>
        <v/>
      </c>
      <c r="BH40" s="292" t="str" cm="1">
        <f t="array" ref="BH40">IF(IFERROR(INDEX('Cheater Sheet'!BG11:BG51, SMALL(IF("Yes"='Cheater Sheet'!$BM$11:$BM$51, ROW('Cheater Sheet'!$BM$11:$BM$51)-10,""), ROW()-4)),"")="","",IFERROR(INDEX('Cheater Sheet'!BG11:BG51, SMALL(IF("Yes"='Cheater Sheet'!$BM$11:$BM$51, ROW('Cheater Sheet'!$BM$11:$BM$51)-10,""), ROW()-4)),""))</f>
        <v/>
      </c>
      <c r="BI40" s="287" t="str" cm="1">
        <f t="array" ref="BI40">IF(IFERROR(INDEX('Cheater Sheet'!BH11:BH51, SMALL(IF("Yes"='Cheater Sheet'!$BM$11:$BM$51, ROW('Cheater Sheet'!$BM$11:$BM$51)-10,""), ROW()-4)),"")="","",IFERROR(INDEX('Cheater Sheet'!BH11:BH51, SMALL(IF("Yes"='Cheater Sheet'!$BM$11:$BM$51, ROW('Cheater Sheet'!$BM$11:$BM$51)-10,""), ROW()-4)),""))</f>
        <v/>
      </c>
      <c r="BJ40" s="292" t="str" cm="1">
        <f t="array" ref="BJ40">IF(IFERROR(INDEX('Cheater Sheet'!BI11:BI51, SMALL(IF("Yes"='Cheater Sheet'!$BM$11:$BM$51, ROW('Cheater Sheet'!$BM$11:$BM$51)-10,""), ROW()-4)),"")="","",IFERROR(INDEX('Cheater Sheet'!BI11:BI51, SMALL(IF("Yes"='Cheater Sheet'!$BM$11:$BM$51, ROW('Cheater Sheet'!$BM$11:$BM$51)-10,""), ROW()-4)),""))</f>
        <v/>
      </c>
      <c r="BK40" s="689" t="str" cm="1">
        <f t="array" ref="BK40">IF(IFERROR(INDEX('Cheater Sheet'!BJ11:BJ51, SMALL(IF("Yes"='Cheater Sheet'!$BM$11:$BM$51, ROW('Cheater Sheet'!$BM$11:$BM$51)-10,""), ROW()-4)),"")="","",IFERROR(INDEX('Cheater Sheet'!BJ11:BJ51, SMALL(IF("Yes"='Cheater Sheet'!$BM$11:$BM$51, ROW('Cheater Sheet'!$BM$11:$BM$51)-10,""), ROW()-4)),""))</f>
        <v/>
      </c>
      <c r="BL40" s="101"/>
    </row>
    <row r="41" spans="1:64" x14ac:dyDescent="0.2">
      <c r="A41" s="765">
        <f t="shared" si="0"/>
        <v>0</v>
      </c>
      <c r="C41" s="143" t="str" cm="1">
        <f t="array" ref="C41">IFERROR(INDEX('Cheater Sheet'!$B$11:$B$51, SMALL(IF("Yes"='Cheater Sheet'!$BM$11:$BM$51, ROW('Cheater Sheet'!$BM$11:$BM$51)-10,""), ROW()-4)),"")</f>
        <v/>
      </c>
      <c r="D41" s="292" t="str" cm="1">
        <f t="array" ref="D41">IF(IFERROR(INDEX('Cheater Sheet'!C11:C51, SMALL(IF("Yes"='Cheater Sheet'!$BM$11:$BM$51, ROW('Cheater Sheet'!$BM$11:$BM$51)-10,""), ROW()-4)),"")="","",IFERROR(INDEX('Cheater Sheet'!C11:C51, SMALL(IF("Yes"='Cheater Sheet'!$BM$11:$BM$51, ROW('Cheater Sheet'!$BM$11:$BM$51)-10,""), ROW()-4)),""))</f>
        <v/>
      </c>
      <c r="E41" s="287" t="str" cm="1">
        <f t="array" ref="E41">IF(IFERROR(INDEX('Cheater Sheet'!D11:D51, SMALL(IF("Yes"='Cheater Sheet'!$BM$11:$BM$51, ROW('Cheater Sheet'!$BM$11:$BM$51)-10,""), ROW()-4)),"")="","",IFERROR(INDEX('Cheater Sheet'!D11:D51, SMALL(IF("Yes"='Cheater Sheet'!$BM$11:$BM$51, ROW('Cheater Sheet'!$BM$11:$BM$51)-10,""), ROW()-4)),""))</f>
        <v/>
      </c>
      <c r="F41" s="292" t="str" cm="1">
        <f t="array" ref="F41">IF(IFERROR(INDEX('Cheater Sheet'!E11:E51, SMALL(IF("Yes"='Cheater Sheet'!$BM$11:$BM$51, ROW('Cheater Sheet'!$BM$11:$BM$51)-10,""), ROW()-4)),"")="","",IFERROR(INDEX('Cheater Sheet'!E11:E51, SMALL(IF("Yes"='Cheater Sheet'!$BM$11:$BM$51, ROW('Cheater Sheet'!$BM$11:$BM$51)-10,""), ROW()-4)),""))</f>
        <v/>
      </c>
      <c r="G41" s="287" t="str" cm="1">
        <f t="array" ref="G41">IF(IFERROR(INDEX('Cheater Sheet'!F11:F51, SMALL(IF("Yes"='Cheater Sheet'!$BM$11:$BM$51, ROW('Cheater Sheet'!$BM$11:$BM$51)-10,""), ROW()-4)),"")="","",IFERROR(INDEX('Cheater Sheet'!F11:F51, SMALL(IF("Yes"='Cheater Sheet'!$BM$11:$BM$51, ROW('Cheater Sheet'!$BM$11:$BM$51)-10,""), ROW()-4)),""))</f>
        <v/>
      </c>
      <c r="H41" s="292" t="str" cm="1">
        <f t="array" ref="H41">IF(IFERROR(INDEX('Cheater Sheet'!G11:G51, SMALL(IF("Yes"='Cheater Sheet'!$BM$11:$BM$51, ROW('Cheater Sheet'!$BM$11:$BM$51)-10,""), ROW()-4)),"")="","",IFERROR(INDEX('Cheater Sheet'!G11:G51, SMALL(IF("Yes"='Cheater Sheet'!$BM$11:$BM$51, ROW('Cheater Sheet'!$BM$11:$BM$51)-10,""), ROW()-4)),""))</f>
        <v/>
      </c>
      <c r="I41" s="287" t="str" cm="1">
        <f t="array" ref="I41">IF(IFERROR(INDEX('Cheater Sheet'!H11:H51, SMALL(IF("Yes"='Cheater Sheet'!$BM$11:$BM$51, ROW('Cheater Sheet'!$BM$11:$BM$51)-10,""), ROW()-4)),"")="","",IFERROR(INDEX('Cheater Sheet'!H11:H51, SMALL(IF("Yes"='Cheater Sheet'!$BM$11:$BM$51, ROW('Cheater Sheet'!$BM$11:$BM$51)-10,""), ROW()-4)),""))</f>
        <v/>
      </c>
      <c r="J41" s="292" t="str" cm="1">
        <f t="array" ref="J41">IF(IFERROR(INDEX('Cheater Sheet'!I11:I51, SMALL(IF("Yes"='Cheater Sheet'!$BM$11:$BM$51, ROW('Cheater Sheet'!$BM$11:$BM$51)-10,""), ROW()-4)),"")="","",IFERROR(INDEX('Cheater Sheet'!I11:I51, SMALL(IF("Yes"='Cheater Sheet'!$BM$11:$BM$51, ROW('Cheater Sheet'!$BM$11:$BM$51)-10,""), ROW()-4)),""))</f>
        <v/>
      </c>
      <c r="K41" s="287" t="str" cm="1">
        <f t="array" ref="K41">IF(IFERROR(INDEX('Cheater Sheet'!J11:J51, SMALL(IF("Yes"='Cheater Sheet'!$BM$11:$BM$51, ROW('Cheater Sheet'!$BM$11:$BM$51)-10,""), ROW()-4)),"")="","",IFERROR(INDEX('Cheater Sheet'!J11:J51, SMALL(IF("Yes"='Cheater Sheet'!$BM$11:$BM$51, ROW('Cheater Sheet'!$BM$11:$BM$51)-10,""), ROW()-4)),""))</f>
        <v/>
      </c>
      <c r="L41" s="292" t="str" cm="1">
        <f t="array" ref="L41">IF(IFERROR(INDEX('Cheater Sheet'!K11:K51, SMALL(IF("Yes"='Cheater Sheet'!$BM$11:$BM$51, ROW('Cheater Sheet'!$BM$11:$BM$51)-10,""), ROW()-4)),"")="","",IFERROR(INDEX('Cheater Sheet'!K11:K51, SMALL(IF("Yes"='Cheater Sheet'!$BM$11:$BM$51, ROW('Cheater Sheet'!$BM$11:$BM$51)-10,""), ROW()-4)),""))</f>
        <v/>
      </c>
      <c r="M41" s="287" t="str" cm="1">
        <f t="array" ref="M41">IF(IFERROR(INDEX('Cheater Sheet'!L11:L51, SMALL(IF("Yes"='Cheater Sheet'!$BM$11:$BM$51, ROW('Cheater Sheet'!$BM$11:$BM$51)-10,""), ROW()-4)),"")="","",IFERROR(INDEX('Cheater Sheet'!L11:L51, SMALL(IF("Yes"='Cheater Sheet'!$BM$11:$BM$51, ROW('Cheater Sheet'!$BM$11:$BM$51)-10,""), ROW()-4)),""))</f>
        <v/>
      </c>
      <c r="N41" s="292" t="str" cm="1">
        <f t="array" ref="N41">IF(IFERROR(INDEX('Cheater Sheet'!M11:M51, SMALL(IF("Yes"='Cheater Sheet'!$BM$11:$BM$51, ROW('Cheater Sheet'!$BM$11:$BM$51)-10,""), ROW()-4)),"")="","",IFERROR(INDEX('Cheater Sheet'!M11:M51, SMALL(IF("Yes"='Cheater Sheet'!$BM$11:$BM$51, ROW('Cheater Sheet'!$BM$11:$BM$51)-10,""), ROW()-4)),""))</f>
        <v/>
      </c>
      <c r="O41" s="287" t="str" cm="1">
        <f t="array" ref="O41">IF(IFERROR(INDEX('Cheater Sheet'!N11:N51, SMALL(IF("Yes"='Cheater Sheet'!$BM$11:$BM$51, ROW('Cheater Sheet'!$BM$11:$BM$51)-10,""), ROW()-4)),"")="","",IFERROR(INDEX('Cheater Sheet'!N11:N51, SMALL(IF("Yes"='Cheater Sheet'!$BM$11:$BM$51, ROW('Cheater Sheet'!$BM$11:$BM$51)-10,""), ROW()-4)),""))</f>
        <v/>
      </c>
      <c r="P41" s="292" t="str" cm="1">
        <f t="array" ref="P41">IF(IFERROR(INDEX('Cheater Sheet'!O11:O51, SMALL(IF("Yes"='Cheater Sheet'!$BM$11:$BM$51, ROW('Cheater Sheet'!$BM$11:$BM$51)-10,""), ROW()-4)),"")="","",IFERROR(INDEX('Cheater Sheet'!O11:O51, SMALL(IF("Yes"='Cheater Sheet'!$BM$11:$BM$51, ROW('Cheater Sheet'!$BM$11:$BM$51)-10,""), ROW()-4)),""))</f>
        <v/>
      </c>
      <c r="Q41" s="287" t="str" cm="1">
        <f t="array" ref="Q41">IF(IFERROR(INDEX('Cheater Sheet'!P11:P51, SMALL(IF("Yes"='Cheater Sheet'!$BM$11:$BM$51, ROW('Cheater Sheet'!$BM$11:$BM$51)-10,""), ROW()-4)),"")="","",IFERROR(INDEX('Cheater Sheet'!P11:P51, SMALL(IF("Yes"='Cheater Sheet'!$BM$11:$BM$51, ROW('Cheater Sheet'!$BM$11:$BM$51)-10,""), ROW()-4)),""))</f>
        <v/>
      </c>
      <c r="R41" s="292" t="str" cm="1">
        <f t="array" ref="R41">IF(IFERROR(INDEX('Cheater Sheet'!Q11:Q51, SMALL(IF("Yes"='Cheater Sheet'!$BM$11:$BM$51, ROW('Cheater Sheet'!$BM$11:$BM$51)-10,""), ROW()-4)),"")="","",IFERROR(INDEX('Cheater Sheet'!Q11:Q51, SMALL(IF("Yes"='Cheater Sheet'!$BM$11:$BM$51, ROW('Cheater Sheet'!$BM$11:$BM$51)-10,""), ROW()-4)),""))</f>
        <v/>
      </c>
      <c r="S41" s="287" t="str" cm="1">
        <f t="array" ref="S41">IF(IFERROR(INDEX('Cheater Sheet'!R11:R51, SMALL(IF("Yes"='Cheater Sheet'!$BM$11:$BM$51, ROW('Cheater Sheet'!$BM$11:$BM$51)-10,""), ROW()-4)),"")="","",IFERROR(INDEX('Cheater Sheet'!R11:R51, SMALL(IF("Yes"='Cheater Sheet'!$BM$11:$BM$51, ROW('Cheater Sheet'!$BM$11:$BM$51)-10,""), ROW()-4)),""))</f>
        <v/>
      </c>
      <c r="T41" s="292" t="str" cm="1">
        <f t="array" ref="T41">IF(IFERROR(INDEX('Cheater Sheet'!S11:S51, SMALL(IF("Yes"='Cheater Sheet'!$BM$11:$BM$51, ROW('Cheater Sheet'!$BM$11:$BM$51)-10,""), ROW()-4)),"")="","",IFERROR(INDEX('Cheater Sheet'!S11:S51, SMALL(IF("Yes"='Cheater Sheet'!$BM$11:$BM$51, ROW('Cheater Sheet'!$BM$11:$BM$51)-10,""), ROW()-4)),""))</f>
        <v/>
      </c>
      <c r="U41" s="287" t="str" cm="1">
        <f t="array" ref="U41">IF(IFERROR(INDEX('Cheater Sheet'!T11:T51, SMALL(IF("Yes"='Cheater Sheet'!$BM$11:$BM$51, ROW('Cheater Sheet'!$BM$11:$BM$51)-10,""), ROW()-4)),"")="","",IFERROR(INDEX('Cheater Sheet'!T11:T51, SMALL(IF("Yes"='Cheater Sheet'!$BM$11:$BM$51, ROW('Cheater Sheet'!$BM$11:$BM$51)-10,""), ROW()-4)),""))</f>
        <v/>
      </c>
      <c r="V41" s="292" t="str" cm="1">
        <f t="array" ref="V41">IF(IFERROR(INDEX('Cheater Sheet'!U11:U51, SMALL(IF("Yes"='Cheater Sheet'!$BM$11:$BM$51, ROW('Cheater Sheet'!$BM$11:$BM$51)-10,""), ROW()-4)),"")="","",IFERROR(INDEX('Cheater Sheet'!U11:U51, SMALL(IF("Yes"='Cheater Sheet'!$BM$11:$BM$51, ROW('Cheater Sheet'!$BM$11:$BM$51)-10,""), ROW()-4)),""))</f>
        <v/>
      </c>
      <c r="W41" s="287" t="str" cm="1">
        <f t="array" ref="W41">IF(IFERROR(INDEX('Cheater Sheet'!V11:V51, SMALL(IF("Yes"='Cheater Sheet'!$BM$11:$BM$51, ROW('Cheater Sheet'!$BM$11:$BM$51)-10,""), ROW()-4)),"")="","",IFERROR(INDEX('Cheater Sheet'!V11:V51, SMALL(IF("Yes"='Cheater Sheet'!$BM$11:$BM$51, ROW('Cheater Sheet'!$BM$11:$BM$51)-10,""), ROW()-4)),""))</f>
        <v/>
      </c>
      <c r="X41" s="292" t="str" cm="1">
        <f t="array" ref="X41">IF(IFERROR(INDEX('Cheater Sheet'!W11:W51, SMALL(IF("Yes"='Cheater Sheet'!$BM$11:$BM$51, ROW('Cheater Sheet'!$BM$11:$BM$51)-10,""), ROW()-4)),"")="","",IFERROR(INDEX('Cheater Sheet'!W11:W51, SMALL(IF("Yes"='Cheater Sheet'!$BM$11:$BM$51, ROW('Cheater Sheet'!$BM$11:$BM$51)-10,""), ROW()-4)),""))</f>
        <v/>
      </c>
      <c r="Y41" s="287" t="str" cm="1">
        <f t="array" ref="Y41">IF(IFERROR(INDEX('Cheater Sheet'!X11:X51, SMALL(IF("Yes"='Cheater Sheet'!$BM$11:$BM$51, ROW('Cheater Sheet'!$BM$11:$BM$51)-10,""), ROW()-4)),"")="","",IFERROR(INDEX('Cheater Sheet'!X11:X51, SMALL(IF("Yes"='Cheater Sheet'!$BM$11:$BM$51, ROW('Cheater Sheet'!$BM$11:$BM$51)-10,""), ROW()-4)),""))</f>
        <v/>
      </c>
      <c r="Z41" s="292" t="str" cm="1">
        <f t="array" ref="Z41">IF(IFERROR(INDEX('Cheater Sheet'!Y11:Y51, SMALL(IF("Yes"='Cheater Sheet'!$BM$11:$BM$51, ROW('Cheater Sheet'!$BM$11:$BM$51)-10,""), ROW()-4)),"")="","",IFERROR(INDEX('Cheater Sheet'!Y11:Y51, SMALL(IF("Yes"='Cheater Sheet'!$BM$11:$BM$51, ROW('Cheater Sheet'!$BM$11:$BM$51)-10,""), ROW()-4)),""))</f>
        <v/>
      </c>
      <c r="AA41" s="287" t="str" cm="1">
        <f t="array" ref="AA41">IF(IFERROR(INDEX('Cheater Sheet'!Z11:Z51, SMALL(IF("Yes"='Cheater Sheet'!$BM$11:$BM$51, ROW('Cheater Sheet'!$BM$11:$BM$51)-10,""), ROW()-4)),"")="","",IFERROR(INDEX('Cheater Sheet'!Z11:Z51, SMALL(IF("Yes"='Cheater Sheet'!$BM$11:$BM$51, ROW('Cheater Sheet'!$BM$11:$BM$51)-10,""), ROW()-4)),""))</f>
        <v/>
      </c>
      <c r="AB41" s="292" t="str" cm="1">
        <f t="array" ref="AB41">IF(IFERROR(INDEX('Cheater Sheet'!AA11:AA51, SMALL(IF("Yes"='Cheater Sheet'!$BM$11:$BM$51, ROW('Cheater Sheet'!$BM$11:$BM$51)-10,""), ROW()-4)),"")="","",IFERROR(INDEX('Cheater Sheet'!AA11:AA51, SMALL(IF("Yes"='Cheater Sheet'!$BM$11:$BM$51, ROW('Cheater Sheet'!$BM$11:$BM$51)-10,""), ROW()-4)),""))</f>
        <v/>
      </c>
      <c r="AC41" s="287" t="str" cm="1">
        <f t="array" ref="AC41">IF(IFERROR(INDEX('Cheater Sheet'!AB11:AB51, SMALL(IF("Yes"='Cheater Sheet'!$BM$11:$BM$51, ROW('Cheater Sheet'!$BM$11:$BM$51)-10,""), ROW()-4)),"")="","",IFERROR(INDEX('Cheater Sheet'!AB11:AB51, SMALL(IF("Yes"='Cheater Sheet'!$BM$11:$BM$51, ROW('Cheater Sheet'!$BM$11:$BM$51)-10,""), ROW()-4)),""))</f>
        <v/>
      </c>
      <c r="AD41" s="292" t="str" cm="1">
        <f t="array" ref="AD41">IF(IFERROR(INDEX('Cheater Sheet'!AC11:AC51, SMALL(IF("Yes"='Cheater Sheet'!$BM$11:$BM$51, ROW('Cheater Sheet'!$BM$11:$BM$51)-10,""), ROW()-4)),"")="","",IFERROR(INDEX('Cheater Sheet'!AC11:AC51, SMALL(IF("Yes"='Cheater Sheet'!$BM$11:$BM$51, ROW('Cheater Sheet'!$BM$11:$BM$51)-10,""), ROW()-4)),""))</f>
        <v/>
      </c>
      <c r="AE41" s="287" t="str" cm="1">
        <f t="array" ref="AE41">IF(IFERROR(INDEX('Cheater Sheet'!AD11:AD51, SMALL(IF("Yes"='Cheater Sheet'!$BM$11:$BM$51, ROW('Cheater Sheet'!$BM$11:$BM$51)-10,""), ROW()-4)),"")="","",IFERROR(INDEX('Cheater Sheet'!AD11:AD51, SMALL(IF("Yes"='Cheater Sheet'!$BM$11:$BM$51, ROW('Cheater Sheet'!$BM$11:$BM$51)-10,""), ROW()-4)),""))</f>
        <v/>
      </c>
      <c r="AF41" s="292" t="str" cm="1">
        <f t="array" ref="AF41">IF(IFERROR(INDEX('Cheater Sheet'!AE11:AE51, SMALL(IF("Yes"='Cheater Sheet'!$BM$11:$BM$51, ROW('Cheater Sheet'!$BM$11:$BM$51)-10,""), ROW()-4)),"")="","",IFERROR(INDEX('Cheater Sheet'!AE11:AE51, SMALL(IF("Yes"='Cheater Sheet'!$BM$11:$BM$51, ROW('Cheater Sheet'!$BM$11:$BM$51)-10,""), ROW()-4)),""))</f>
        <v/>
      </c>
      <c r="AG41" s="287" t="str" cm="1">
        <f t="array" ref="AG41">IF(IFERROR(INDEX('Cheater Sheet'!AF11:AF51, SMALL(IF("Yes"='Cheater Sheet'!$BM$11:$BM$51, ROW('Cheater Sheet'!$BM$11:$BM$51)-10,""), ROW()-4)),"")="","",IFERROR(INDEX('Cheater Sheet'!AF11:AF51, SMALL(IF("Yes"='Cheater Sheet'!$BM$11:$BM$51, ROW('Cheater Sheet'!$BM$11:$BM$51)-10,""), ROW()-4)),""))</f>
        <v/>
      </c>
      <c r="AH41" s="292" t="str" cm="1">
        <f t="array" ref="AH41">IF(IFERROR(INDEX('Cheater Sheet'!AG11:AG51, SMALL(IF("Yes"='Cheater Sheet'!$BM$11:$BM$51, ROW('Cheater Sheet'!$BM$11:$BM$51)-10,""), ROW()-4)),"")="","",IFERROR(INDEX('Cheater Sheet'!AG11:AG51, SMALL(IF("Yes"='Cheater Sheet'!$BM$11:$BM$51, ROW('Cheater Sheet'!$BM$11:$BM$51)-10,""), ROW()-4)),""))</f>
        <v/>
      </c>
      <c r="AI41" s="287" t="str" cm="1">
        <f t="array" ref="AI41">IF(IFERROR(INDEX('Cheater Sheet'!AH11:AH51, SMALL(IF("Yes"='Cheater Sheet'!$BM$11:$BM$51, ROW('Cheater Sheet'!$BM$11:$BM$51)-10,""), ROW()-4)),"")="","",IFERROR(INDEX('Cheater Sheet'!AH11:AH51, SMALL(IF("Yes"='Cheater Sheet'!$BM$11:$BM$51, ROW('Cheater Sheet'!$BM$11:$BM$51)-10,""), ROW()-4)),""))</f>
        <v/>
      </c>
      <c r="AJ41" s="292" t="str" cm="1">
        <f t="array" ref="AJ41">IF(IFERROR(INDEX('Cheater Sheet'!AI11:AI51, SMALL(IF("Yes"='Cheater Sheet'!$BM$11:$BM$51, ROW('Cheater Sheet'!$BM$11:$BM$51)-10,""), ROW()-4)),"")="","",IFERROR(INDEX('Cheater Sheet'!AI11:AI51, SMALL(IF("Yes"='Cheater Sheet'!$BM$11:$BM$51, ROW('Cheater Sheet'!$BM$11:$BM$51)-10,""), ROW()-4)),""))</f>
        <v/>
      </c>
      <c r="AK41" s="287" t="str" cm="1">
        <f t="array" ref="AK41">IF(IFERROR(INDEX('Cheater Sheet'!AJ11:AJ51, SMALL(IF("Yes"='Cheater Sheet'!$BM$11:$BM$51, ROW('Cheater Sheet'!$BM$11:$BM$51)-10,""), ROW()-4)),"")="","",IFERROR(INDEX('Cheater Sheet'!AJ11:AJ51, SMALL(IF("Yes"='Cheater Sheet'!$BM$11:$BM$51, ROW('Cheater Sheet'!$BM$11:$BM$51)-10,""), ROW()-4)),""))</f>
        <v/>
      </c>
      <c r="AL41" s="292" t="str" cm="1">
        <f t="array" ref="AL41">IF(IFERROR(INDEX('Cheater Sheet'!AK11:AK51, SMALL(IF("Yes"='Cheater Sheet'!$BM$11:$BM$51, ROW('Cheater Sheet'!$BM$11:$BM$51)-10,""), ROW()-4)),"")="","",IFERROR(INDEX('Cheater Sheet'!AK11:AK51, SMALL(IF("Yes"='Cheater Sheet'!$BM$11:$BM$51, ROW('Cheater Sheet'!$BM$11:$BM$51)-10,""), ROW()-4)),""))</f>
        <v/>
      </c>
      <c r="AM41" s="287" t="str" cm="1">
        <f t="array" ref="AM41">IF(IFERROR(INDEX('Cheater Sheet'!AL11:AL51, SMALL(IF("Yes"='Cheater Sheet'!$BM$11:$BM$51, ROW('Cheater Sheet'!$BM$11:$BM$51)-10,""), ROW()-4)),"")="","",IFERROR(INDEX('Cheater Sheet'!AL11:AL51, SMALL(IF("Yes"='Cheater Sheet'!$BM$11:$BM$51, ROW('Cheater Sheet'!$BM$11:$BM$51)-10,""), ROW()-4)),""))</f>
        <v/>
      </c>
      <c r="AN41" s="292" t="str" cm="1">
        <f t="array" ref="AN41">IF(IFERROR(INDEX('Cheater Sheet'!AM11:AM51, SMALL(IF("Yes"='Cheater Sheet'!$BM$11:$BM$51, ROW('Cheater Sheet'!$BM$11:$BM$51)-10,""), ROW()-4)),"")="","",IFERROR(INDEX('Cheater Sheet'!AM11:AM51, SMALL(IF("Yes"='Cheater Sheet'!$BM$11:$BM$51, ROW('Cheater Sheet'!$BM$11:$BM$51)-10,""), ROW()-4)),""))</f>
        <v/>
      </c>
      <c r="AO41" s="287" t="str" cm="1">
        <f t="array" ref="AO41">IF(IFERROR(INDEX('Cheater Sheet'!AN11:AN51, SMALL(IF("Yes"='Cheater Sheet'!$BM$11:$BM$51, ROW('Cheater Sheet'!$BM$11:$BM$51)-10,""), ROW()-4)),"")="","",IFERROR(INDEX('Cheater Sheet'!AN11:AN51, SMALL(IF("Yes"='Cheater Sheet'!$BM$11:$BM$51, ROW('Cheater Sheet'!$BM$11:$BM$51)-10,""), ROW()-4)),""))</f>
        <v/>
      </c>
      <c r="AP41" s="292" t="str" cm="1">
        <f t="array" ref="AP41">IF(IFERROR(INDEX('Cheater Sheet'!AO11:AO51, SMALL(IF("Yes"='Cheater Sheet'!$BM$11:$BM$51, ROW('Cheater Sheet'!$BM$11:$BM$51)-10,""), ROW()-4)),"")="","",IFERROR(INDEX('Cheater Sheet'!AO11:AO51, SMALL(IF("Yes"='Cheater Sheet'!$BM$11:$BM$51, ROW('Cheater Sheet'!$BM$11:$BM$51)-10,""), ROW()-4)),""))</f>
        <v/>
      </c>
      <c r="AQ41" s="287" t="str" cm="1">
        <f t="array" ref="AQ41">IF(IFERROR(INDEX('Cheater Sheet'!AP11:AP51, SMALL(IF("Yes"='Cheater Sheet'!$BM$11:$BM$51, ROW('Cheater Sheet'!$BM$11:$BM$51)-10,""), ROW()-4)),"")="","",IFERROR(INDEX('Cheater Sheet'!AP11:AP51, SMALL(IF("Yes"='Cheater Sheet'!$BM$11:$BM$51, ROW('Cheater Sheet'!$BM$11:$BM$51)-10,""), ROW()-4)),""))</f>
        <v/>
      </c>
      <c r="AR41" s="292" t="str" cm="1">
        <f t="array" ref="AR41">IF(IFERROR(INDEX('Cheater Sheet'!AQ11:AQ51, SMALL(IF("Yes"='Cheater Sheet'!$BM$11:$BM$51, ROW('Cheater Sheet'!$BM$11:$BM$51)-10,""), ROW()-4)),"")="","",IFERROR(INDEX('Cheater Sheet'!AQ11:AQ51, SMALL(IF("Yes"='Cheater Sheet'!$BM$11:$BM$51, ROW('Cheater Sheet'!$BM$11:$BM$51)-10,""), ROW()-4)),""))</f>
        <v/>
      </c>
      <c r="AS41" s="287" t="str" cm="1">
        <f t="array" ref="AS41">IF(IFERROR(INDEX('Cheater Sheet'!AR11:AR51, SMALL(IF("Yes"='Cheater Sheet'!$BM$11:$BM$51, ROW('Cheater Sheet'!$BM$11:$BM$51)-10,""), ROW()-4)),"")="","",IFERROR(INDEX('Cheater Sheet'!AR11:AR51, SMALL(IF("Yes"='Cheater Sheet'!$BM$11:$BM$51, ROW('Cheater Sheet'!$BM$11:$BM$51)-10,""), ROW()-4)),""))</f>
        <v/>
      </c>
      <c r="AT41" s="292" t="str" cm="1">
        <f t="array" ref="AT41">IF(IFERROR(INDEX('Cheater Sheet'!AS11:AS51, SMALL(IF("Yes"='Cheater Sheet'!$BM$11:$BM$51, ROW('Cheater Sheet'!$BM$11:$BM$51)-10,""), ROW()-4)),"")="","",IFERROR(INDEX('Cheater Sheet'!AS11:AS51, SMALL(IF("Yes"='Cheater Sheet'!$BM$11:$BM$51, ROW('Cheater Sheet'!$BM$11:$BM$51)-10,""), ROW()-4)),""))</f>
        <v/>
      </c>
      <c r="AU41" s="287" t="str" cm="1">
        <f t="array" ref="AU41">IF(IFERROR(INDEX('Cheater Sheet'!AT11:AT51, SMALL(IF("Yes"='Cheater Sheet'!$BM$11:$BM$51, ROW('Cheater Sheet'!$BM$11:$BM$51)-10,""), ROW()-4)),"")="","",IFERROR(INDEX('Cheater Sheet'!AT11:AT51, SMALL(IF("Yes"='Cheater Sheet'!$BM$11:$BM$51, ROW('Cheater Sheet'!$BM$11:$BM$51)-10,""), ROW()-4)),""))</f>
        <v/>
      </c>
      <c r="AV41" s="292" t="str" cm="1">
        <f t="array" ref="AV41">IF(IFERROR(INDEX('Cheater Sheet'!AU11:AU51, SMALL(IF("Yes"='Cheater Sheet'!$BM$11:$BM$51, ROW('Cheater Sheet'!$BM$11:$BM$51)-10,""), ROW()-4)),"")="","",IFERROR(INDEX('Cheater Sheet'!AU11:AU51, SMALL(IF("Yes"='Cheater Sheet'!$BM$11:$BM$51, ROW('Cheater Sheet'!$BM$11:$BM$51)-10,""), ROW()-4)),""))</f>
        <v/>
      </c>
      <c r="AW41" s="287" t="str" cm="1">
        <f t="array" ref="AW41">IF(IFERROR(INDEX('Cheater Sheet'!AV11:AV51, SMALL(IF("Yes"='Cheater Sheet'!$BM$11:$BM$51, ROW('Cheater Sheet'!$BM$11:$BM$51)-10,""), ROW()-4)),"")="","",IFERROR(INDEX('Cheater Sheet'!AV11:AV51, SMALL(IF("Yes"='Cheater Sheet'!$BM$11:$BM$51, ROW('Cheater Sheet'!$BM$11:$BM$51)-10,""), ROW()-4)),""))</f>
        <v/>
      </c>
      <c r="AX41" s="292" t="str" cm="1">
        <f t="array" ref="AX41">IF(IFERROR(INDEX('Cheater Sheet'!AW11:AW51, SMALL(IF("Yes"='Cheater Sheet'!$BM$11:$BM$51, ROW('Cheater Sheet'!$BM$11:$BM$51)-10,""), ROW()-4)),"")="","",IFERROR(INDEX('Cheater Sheet'!AW11:AW51, SMALL(IF("Yes"='Cheater Sheet'!$BM$11:$BM$51, ROW('Cheater Sheet'!$BM$11:$BM$51)-10,""), ROW()-4)),""))</f>
        <v/>
      </c>
      <c r="AY41" s="287" t="str" cm="1">
        <f t="array" ref="AY41">IF(IFERROR(INDEX('Cheater Sheet'!AX11:AX51, SMALL(IF("Yes"='Cheater Sheet'!$BM$11:$BM$51, ROW('Cheater Sheet'!$BM$11:$BM$51)-10,""), ROW()-4)),"")="","",IFERROR(INDEX('Cheater Sheet'!AX11:AX51, SMALL(IF("Yes"='Cheater Sheet'!$BM$11:$BM$51, ROW('Cheater Sheet'!$BM$11:$BM$51)-10,""), ROW()-4)),""))</f>
        <v/>
      </c>
      <c r="AZ41" s="292" t="str" cm="1">
        <f t="array" ref="AZ41">IF(IFERROR(INDEX('Cheater Sheet'!AY11:AY51, SMALL(IF("Yes"='Cheater Sheet'!$BM$11:$BM$51, ROW('Cheater Sheet'!$BM$11:$BM$51)-10,""), ROW()-4)),"")="","",IFERROR(INDEX('Cheater Sheet'!AY11:AY51, SMALL(IF("Yes"='Cheater Sheet'!$BM$11:$BM$51, ROW('Cheater Sheet'!$BM$11:$BM$51)-10,""), ROW()-4)),""))</f>
        <v/>
      </c>
      <c r="BA41" s="287" t="str" cm="1">
        <f t="array" ref="BA41">IF(IFERROR(INDEX('Cheater Sheet'!AZ11:AZ51, SMALL(IF("Yes"='Cheater Sheet'!$BM$11:$BM$51, ROW('Cheater Sheet'!$BM$11:$BM$51)-10,""), ROW()-4)),"")="","",IFERROR(INDEX('Cheater Sheet'!AZ11:AZ51, SMALL(IF("Yes"='Cheater Sheet'!$BM$11:$BM$51, ROW('Cheater Sheet'!$BM$11:$BM$51)-10,""), ROW()-4)),""))</f>
        <v/>
      </c>
      <c r="BB41" s="292" t="str" cm="1">
        <f t="array" ref="BB41">IF(IFERROR(INDEX('Cheater Sheet'!BA11:BA51, SMALL(IF("Yes"='Cheater Sheet'!$BM$11:$BM$51, ROW('Cheater Sheet'!$BM$11:$BM$51)-10,""), ROW()-4)),"")="","",IFERROR(INDEX('Cheater Sheet'!BA11:BA51, SMALL(IF("Yes"='Cheater Sheet'!$BM$11:$BM$51, ROW('Cheater Sheet'!$BM$11:$BM$51)-10,""), ROW()-4)),""))</f>
        <v/>
      </c>
      <c r="BC41" s="287" t="str" cm="1">
        <f t="array" ref="BC41">IF(IFERROR(INDEX('Cheater Sheet'!BB11:BB51, SMALL(IF("Yes"='Cheater Sheet'!$BM$11:$BM$51, ROW('Cheater Sheet'!$BM$11:$BM$51)-10,""), ROW()-4)),"")="","",IFERROR(INDEX('Cheater Sheet'!BB11:BB51, SMALL(IF("Yes"='Cheater Sheet'!$BM$11:$BM$51, ROW('Cheater Sheet'!$BM$11:$BM$51)-10,""), ROW()-4)),""))</f>
        <v/>
      </c>
      <c r="BD41" s="292" t="str" cm="1">
        <f t="array" ref="BD41">IF(IFERROR(INDEX('Cheater Sheet'!BC11:BC51, SMALL(IF("Yes"='Cheater Sheet'!$BM$11:$BM$51, ROW('Cheater Sheet'!$BM$11:$BM$51)-10,""), ROW()-4)),"")="","",IFERROR(INDEX('Cheater Sheet'!BC11:BC51, SMALL(IF("Yes"='Cheater Sheet'!$BM$11:$BM$51, ROW('Cheater Sheet'!$BM$11:$BM$51)-10,""), ROW()-4)),""))</f>
        <v/>
      </c>
      <c r="BE41" s="287" t="str" cm="1">
        <f t="array" ref="BE41">IF(IFERROR(INDEX('Cheater Sheet'!BD11:BD51, SMALL(IF("Yes"='Cheater Sheet'!$BM$11:$BM$51, ROW('Cheater Sheet'!$BM$11:$BM$51)-10,""), ROW()-4)),"")="","",IFERROR(INDEX('Cheater Sheet'!BD11:BD51, SMALL(IF("Yes"='Cheater Sheet'!$BM$11:$BM$51, ROW('Cheater Sheet'!$BM$11:$BM$51)-10,""), ROW()-4)),""))</f>
        <v/>
      </c>
      <c r="BF41" s="292" t="str" cm="1">
        <f t="array" ref="BF41">IF(IFERROR(INDEX('Cheater Sheet'!BE11:BE51, SMALL(IF("Yes"='Cheater Sheet'!$BM$11:$BM$51, ROW('Cheater Sheet'!$BM$11:$BM$51)-10,""), ROW()-4)),"")="","",IFERROR(INDEX('Cheater Sheet'!BE11:BE51, SMALL(IF("Yes"='Cheater Sheet'!$BM$11:$BM$51, ROW('Cheater Sheet'!$BM$11:$BM$51)-10,""), ROW()-4)),""))</f>
        <v/>
      </c>
      <c r="BG41" s="287" t="str" cm="1">
        <f t="array" ref="BG41">IF(IFERROR(INDEX('Cheater Sheet'!BF11:BF51, SMALL(IF("Yes"='Cheater Sheet'!$BM$11:$BM$51, ROW('Cheater Sheet'!$BM$11:$BM$51)-10,""), ROW()-4)),"")="","",IFERROR(INDEX('Cheater Sheet'!BF11:BF51, SMALL(IF("Yes"='Cheater Sheet'!$BM$11:$BM$51, ROW('Cheater Sheet'!$BM$11:$BM$51)-10,""), ROW()-4)),""))</f>
        <v/>
      </c>
      <c r="BH41" s="292" t="str" cm="1">
        <f t="array" ref="BH41">IF(IFERROR(INDEX('Cheater Sheet'!BG11:BG51, SMALL(IF("Yes"='Cheater Sheet'!$BM$11:$BM$51, ROW('Cheater Sheet'!$BM$11:$BM$51)-10,""), ROW()-4)),"")="","",IFERROR(INDEX('Cheater Sheet'!BG11:BG51, SMALL(IF("Yes"='Cheater Sheet'!$BM$11:$BM$51, ROW('Cheater Sheet'!$BM$11:$BM$51)-10,""), ROW()-4)),""))</f>
        <v/>
      </c>
      <c r="BI41" s="287" t="str" cm="1">
        <f t="array" ref="BI41">IF(IFERROR(INDEX('Cheater Sheet'!BH11:BH51, SMALL(IF("Yes"='Cheater Sheet'!$BM$11:$BM$51, ROW('Cheater Sheet'!$BM$11:$BM$51)-10,""), ROW()-4)),"")="","",IFERROR(INDEX('Cheater Sheet'!BH11:BH51, SMALL(IF("Yes"='Cheater Sheet'!$BM$11:$BM$51, ROW('Cheater Sheet'!$BM$11:$BM$51)-10,""), ROW()-4)),""))</f>
        <v/>
      </c>
      <c r="BJ41" s="292" t="str" cm="1">
        <f t="array" ref="BJ41">IF(IFERROR(INDEX('Cheater Sheet'!BI11:BI51, SMALL(IF("Yes"='Cheater Sheet'!$BM$11:$BM$51, ROW('Cheater Sheet'!$BM$11:$BM$51)-10,""), ROW()-4)),"")="","",IFERROR(INDEX('Cheater Sheet'!BI11:BI51, SMALL(IF("Yes"='Cheater Sheet'!$BM$11:$BM$51, ROW('Cheater Sheet'!$BM$11:$BM$51)-10,""), ROW()-4)),""))</f>
        <v/>
      </c>
      <c r="BK41" s="689" t="str" cm="1">
        <f t="array" ref="BK41">IF(IFERROR(INDEX('Cheater Sheet'!BJ11:BJ51, SMALL(IF("Yes"='Cheater Sheet'!$BM$11:$BM$51, ROW('Cheater Sheet'!$BM$11:$BM$51)-10,""), ROW()-4)),"")="","",IFERROR(INDEX('Cheater Sheet'!BJ11:BJ51, SMALL(IF("Yes"='Cheater Sheet'!$BM$11:$BM$51, ROW('Cheater Sheet'!$BM$11:$BM$51)-10,""), ROW()-4)),""))</f>
        <v/>
      </c>
      <c r="BL41" s="101"/>
    </row>
    <row r="42" spans="1:64" x14ac:dyDescent="0.2">
      <c r="A42" s="765">
        <f t="shared" si="0"/>
        <v>0</v>
      </c>
      <c r="C42" s="143" t="str" cm="1">
        <f t="array" ref="C42">IFERROR(INDEX('Cheater Sheet'!$B$11:$B$51, SMALL(IF("Yes"='Cheater Sheet'!$BM$11:$BM$51, ROW('Cheater Sheet'!$BM$11:$BM$51)-10,""), ROW()-4)),"")</f>
        <v/>
      </c>
      <c r="D42" s="292" t="str" cm="1">
        <f t="array" ref="D42">IF(IFERROR(INDEX('Cheater Sheet'!C11:C51, SMALL(IF("Yes"='Cheater Sheet'!$BM$11:$BM$51, ROW('Cheater Sheet'!$BM$11:$BM$51)-10,""), ROW()-4)),"")="","",IFERROR(INDEX('Cheater Sheet'!C11:C51, SMALL(IF("Yes"='Cheater Sheet'!$BM$11:$BM$51, ROW('Cheater Sheet'!$BM$11:$BM$51)-10,""), ROW()-4)),""))</f>
        <v/>
      </c>
      <c r="E42" s="287" t="str" cm="1">
        <f t="array" ref="E42">IF(IFERROR(INDEX('Cheater Sheet'!D11:D51, SMALL(IF("Yes"='Cheater Sheet'!$BM$11:$BM$51, ROW('Cheater Sheet'!$BM$11:$BM$51)-10,""), ROW()-4)),"")="","",IFERROR(INDEX('Cheater Sheet'!D11:D51, SMALL(IF("Yes"='Cheater Sheet'!$BM$11:$BM$51, ROW('Cheater Sheet'!$BM$11:$BM$51)-10,""), ROW()-4)),""))</f>
        <v/>
      </c>
      <c r="F42" s="292" t="str" cm="1">
        <f t="array" ref="F42">IF(IFERROR(INDEX('Cheater Sheet'!E11:E51, SMALL(IF("Yes"='Cheater Sheet'!$BM$11:$BM$51, ROW('Cheater Sheet'!$BM$11:$BM$51)-10,""), ROW()-4)),"")="","",IFERROR(INDEX('Cheater Sheet'!E11:E51, SMALL(IF("Yes"='Cheater Sheet'!$BM$11:$BM$51, ROW('Cheater Sheet'!$BM$11:$BM$51)-10,""), ROW()-4)),""))</f>
        <v/>
      </c>
      <c r="G42" s="287" t="str" cm="1">
        <f t="array" ref="G42">IF(IFERROR(INDEX('Cheater Sheet'!F11:F51, SMALL(IF("Yes"='Cheater Sheet'!$BM$11:$BM$51, ROW('Cheater Sheet'!$BM$11:$BM$51)-10,""), ROW()-4)),"")="","",IFERROR(INDEX('Cheater Sheet'!F11:F51, SMALL(IF("Yes"='Cheater Sheet'!$BM$11:$BM$51, ROW('Cheater Sheet'!$BM$11:$BM$51)-10,""), ROW()-4)),""))</f>
        <v/>
      </c>
      <c r="H42" s="292" t="str" cm="1">
        <f t="array" ref="H42">IF(IFERROR(INDEX('Cheater Sheet'!G11:G51, SMALL(IF("Yes"='Cheater Sheet'!$BM$11:$BM$51, ROW('Cheater Sheet'!$BM$11:$BM$51)-10,""), ROW()-4)),"")="","",IFERROR(INDEX('Cheater Sheet'!G11:G51, SMALL(IF("Yes"='Cheater Sheet'!$BM$11:$BM$51, ROW('Cheater Sheet'!$BM$11:$BM$51)-10,""), ROW()-4)),""))</f>
        <v/>
      </c>
      <c r="I42" s="287" t="str" cm="1">
        <f t="array" ref="I42">IF(IFERROR(INDEX('Cheater Sheet'!H11:H51, SMALL(IF("Yes"='Cheater Sheet'!$BM$11:$BM$51, ROW('Cheater Sheet'!$BM$11:$BM$51)-10,""), ROW()-4)),"")="","",IFERROR(INDEX('Cheater Sheet'!H11:H51, SMALL(IF("Yes"='Cheater Sheet'!$BM$11:$BM$51, ROW('Cheater Sheet'!$BM$11:$BM$51)-10,""), ROW()-4)),""))</f>
        <v/>
      </c>
      <c r="J42" s="292" t="str" cm="1">
        <f t="array" ref="J42">IF(IFERROR(INDEX('Cheater Sheet'!I11:I51, SMALL(IF("Yes"='Cheater Sheet'!$BM$11:$BM$51, ROW('Cheater Sheet'!$BM$11:$BM$51)-10,""), ROW()-4)),"")="","",IFERROR(INDEX('Cheater Sheet'!I11:I51, SMALL(IF("Yes"='Cheater Sheet'!$BM$11:$BM$51, ROW('Cheater Sheet'!$BM$11:$BM$51)-10,""), ROW()-4)),""))</f>
        <v/>
      </c>
      <c r="K42" s="287" t="str" cm="1">
        <f t="array" ref="K42">IF(IFERROR(INDEX('Cheater Sheet'!J11:J51, SMALL(IF("Yes"='Cheater Sheet'!$BM$11:$BM$51, ROW('Cheater Sheet'!$BM$11:$BM$51)-10,""), ROW()-4)),"")="","",IFERROR(INDEX('Cheater Sheet'!J11:J51, SMALL(IF("Yes"='Cheater Sheet'!$BM$11:$BM$51, ROW('Cheater Sheet'!$BM$11:$BM$51)-10,""), ROW()-4)),""))</f>
        <v/>
      </c>
      <c r="L42" s="292" t="str" cm="1">
        <f t="array" ref="L42">IF(IFERROR(INDEX('Cheater Sheet'!K11:K51, SMALL(IF("Yes"='Cheater Sheet'!$BM$11:$BM$51, ROW('Cheater Sheet'!$BM$11:$BM$51)-10,""), ROW()-4)),"")="","",IFERROR(INDEX('Cheater Sheet'!K11:K51, SMALL(IF("Yes"='Cheater Sheet'!$BM$11:$BM$51, ROW('Cheater Sheet'!$BM$11:$BM$51)-10,""), ROW()-4)),""))</f>
        <v/>
      </c>
      <c r="M42" s="287" t="str" cm="1">
        <f t="array" ref="M42">IF(IFERROR(INDEX('Cheater Sheet'!L11:L51, SMALL(IF("Yes"='Cheater Sheet'!$BM$11:$BM$51, ROW('Cheater Sheet'!$BM$11:$BM$51)-10,""), ROW()-4)),"")="","",IFERROR(INDEX('Cheater Sheet'!L11:L51, SMALL(IF("Yes"='Cheater Sheet'!$BM$11:$BM$51, ROW('Cheater Sheet'!$BM$11:$BM$51)-10,""), ROW()-4)),""))</f>
        <v/>
      </c>
      <c r="N42" s="292" t="str" cm="1">
        <f t="array" ref="N42">IF(IFERROR(INDEX('Cheater Sheet'!M11:M51, SMALL(IF("Yes"='Cheater Sheet'!$BM$11:$BM$51, ROW('Cheater Sheet'!$BM$11:$BM$51)-10,""), ROW()-4)),"")="","",IFERROR(INDEX('Cheater Sheet'!M11:M51, SMALL(IF("Yes"='Cheater Sheet'!$BM$11:$BM$51, ROW('Cheater Sheet'!$BM$11:$BM$51)-10,""), ROW()-4)),""))</f>
        <v/>
      </c>
      <c r="O42" s="287" t="str" cm="1">
        <f t="array" ref="O42">IF(IFERROR(INDEX('Cheater Sheet'!N11:N51, SMALL(IF("Yes"='Cheater Sheet'!$BM$11:$BM$51, ROW('Cheater Sheet'!$BM$11:$BM$51)-10,""), ROW()-4)),"")="","",IFERROR(INDEX('Cheater Sheet'!N11:N51, SMALL(IF("Yes"='Cheater Sheet'!$BM$11:$BM$51, ROW('Cheater Sheet'!$BM$11:$BM$51)-10,""), ROW()-4)),""))</f>
        <v/>
      </c>
      <c r="P42" s="292" t="str" cm="1">
        <f t="array" ref="P42">IF(IFERROR(INDEX('Cheater Sheet'!O11:O51, SMALL(IF("Yes"='Cheater Sheet'!$BM$11:$BM$51, ROW('Cheater Sheet'!$BM$11:$BM$51)-10,""), ROW()-4)),"")="","",IFERROR(INDEX('Cheater Sheet'!O11:O51, SMALL(IF("Yes"='Cheater Sheet'!$BM$11:$BM$51, ROW('Cheater Sheet'!$BM$11:$BM$51)-10,""), ROW()-4)),""))</f>
        <v/>
      </c>
      <c r="Q42" s="287" t="str" cm="1">
        <f t="array" ref="Q42">IF(IFERROR(INDEX('Cheater Sheet'!P11:P51, SMALL(IF("Yes"='Cheater Sheet'!$BM$11:$BM$51, ROW('Cheater Sheet'!$BM$11:$BM$51)-10,""), ROW()-4)),"")="","",IFERROR(INDEX('Cheater Sheet'!P11:P51, SMALL(IF("Yes"='Cheater Sheet'!$BM$11:$BM$51, ROW('Cheater Sheet'!$BM$11:$BM$51)-10,""), ROW()-4)),""))</f>
        <v/>
      </c>
      <c r="R42" s="292" t="str" cm="1">
        <f t="array" ref="R42">IF(IFERROR(INDEX('Cheater Sheet'!Q11:Q51, SMALL(IF("Yes"='Cheater Sheet'!$BM$11:$BM$51, ROW('Cheater Sheet'!$BM$11:$BM$51)-10,""), ROW()-4)),"")="","",IFERROR(INDEX('Cheater Sheet'!Q11:Q51, SMALL(IF("Yes"='Cheater Sheet'!$BM$11:$BM$51, ROW('Cheater Sheet'!$BM$11:$BM$51)-10,""), ROW()-4)),""))</f>
        <v/>
      </c>
      <c r="S42" s="287" t="str" cm="1">
        <f t="array" ref="S42">IF(IFERROR(INDEX('Cheater Sheet'!R11:R51, SMALL(IF("Yes"='Cheater Sheet'!$BM$11:$BM$51, ROW('Cheater Sheet'!$BM$11:$BM$51)-10,""), ROW()-4)),"")="","",IFERROR(INDEX('Cheater Sheet'!R11:R51, SMALL(IF("Yes"='Cheater Sheet'!$BM$11:$BM$51, ROW('Cheater Sheet'!$BM$11:$BM$51)-10,""), ROW()-4)),""))</f>
        <v/>
      </c>
      <c r="T42" s="292" t="str" cm="1">
        <f t="array" ref="T42">IF(IFERROR(INDEX('Cheater Sheet'!S11:S51, SMALL(IF("Yes"='Cheater Sheet'!$BM$11:$BM$51, ROW('Cheater Sheet'!$BM$11:$BM$51)-10,""), ROW()-4)),"")="","",IFERROR(INDEX('Cheater Sheet'!S11:S51, SMALL(IF("Yes"='Cheater Sheet'!$BM$11:$BM$51, ROW('Cheater Sheet'!$BM$11:$BM$51)-10,""), ROW()-4)),""))</f>
        <v/>
      </c>
      <c r="U42" s="287" t="str" cm="1">
        <f t="array" ref="U42">IF(IFERROR(INDEX('Cheater Sheet'!T11:T51, SMALL(IF("Yes"='Cheater Sheet'!$BM$11:$BM$51, ROW('Cheater Sheet'!$BM$11:$BM$51)-10,""), ROW()-4)),"")="","",IFERROR(INDEX('Cheater Sheet'!T11:T51, SMALL(IF("Yes"='Cheater Sheet'!$BM$11:$BM$51, ROW('Cheater Sheet'!$BM$11:$BM$51)-10,""), ROW()-4)),""))</f>
        <v/>
      </c>
      <c r="V42" s="292" t="str" cm="1">
        <f t="array" ref="V42">IF(IFERROR(INDEX('Cheater Sheet'!U11:U51, SMALL(IF("Yes"='Cheater Sheet'!$BM$11:$BM$51, ROW('Cheater Sheet'!$BM$11:$BM$51)-10,""), ROW()-4)),"")="","",IFERROR(INDEX('Cheater Sheet'!U11:U51, SMALL(IF("Yes"='Cheater Sheet'!$BM$11:$BM$51, ROW('Cheater Sheet'!$BM$11:$BM$51)-10,""), ROW()-4)),""))</f>
        <v/>
      </c>
      <c r="W42" s="287" t="str" cm="1">
        <f t="array" ref="W42">IF(IFERROR(INDEX('Cheater Sheet'!V11:V51, SMALL(IF("Yes"='Cheater Sheet'!$BM$11:$BM$51, ROW('Cheater Sheet'!$BM$11:$BM$51)-10,""), ROW()-4)),"")="","",IFERROR(INDEX('Cheater Sheet'!V11:V51, SMALL(IF("Yes"='Cheater Sheet'!$BM$11:$BM$51, ROW('Cheater Sheet'!$BM$11:$BM$51)-10,""), ROW()-4)),""))</f>
        <v/>
      </c>
      <c r="X42" s="292" t="str" cm="1">
        <f t="array" ref="X42">IF(IFERROR(INDEX('Cheater Sheet'!W11:W51, SMALL(IF("Yes"='Cheater Sheet'!$BM$11:$BM$51, ROW('Cheater Sheet'!$BM$11:$BM$51)-10,""), ROW()-4)),"")="","",IFERROR(INDEX('Cheater Sheet'!W11:W51, SMALL(IF("Yes"='Cheater Sheet'!$BM$11:$BM$51, ROW('Cheater Sheet'!$BM$11:$BM$51)-10,""), ROW()-4)),""))</f>
        <v/>
      </c>
      <c r="Y42" s="287" t="str" cm="1">
        <f t="array" ref="Y42">IF(IFERROR(INDEX('Cheater Sheet'!X11:X51, SMALL(IF("Yes"='Cheater Sheet'!$BM$11:$BM$51, ROW('Cheater Sheet'!$BM$11:$BM$51)-10,""), ROW()-4)),"")="","",IFERROR(INDEX('Cheater Sheet'!X11:X51, SMALL(IF("Yes"='Cheater Sheet'!$BM$11:$BM$51, ROW('Cheater Sheet'!$BM$11:$BM$51)-10,""), ROW()-4)),""))</f>
        <v/>
      </c>
      <c r="Z42" s="292" t="str" cm="1">
        <f t="array" ref="Z42">IF(IFERROR(INDEX('Cheater Sheet'!Y11:Y51, SMALL(IF("Yes"='Cheater Sheet'!$BM$11:$BM$51, ROW('Cheater Sheet'!$BM$11:$BM$51)-10,""), ROW()-4)),"")="","",IFERROR(INDEX('Cheater Sheet'!Y11:Y51, SMALL(IF("Yes"='Cheater Sheet'!$BM$11:$BM$51, ROW('Cheater Sheet'!$BM$11:$BM$51)-10,""), ROW()-4)),""))</f>
        <v/>
      </c>
      <c r="AA42" s="287" t="str" cm="1">
        <f t="array" ref="AA42">IF(IFERROR(INDEX('Cheater Sheet'!Z11:Z51, SMALL(IF("Yes"='Cheater Sheet'!$BM$11:$BM$51, ROW('Cheater Sheet'!$BM$11:$BM$51)-10,""), ROW()-4)),"")="","",IFERROR(INDEX('Cheater Sheet'!Z11:Z51, SMALL(IF("Yes"='Cheater Sheet'!$BM$11:$BM$51, ROW('Cheater Sheet'!$BM$11:$BM$51)-10,""), ROW()-4)),""))</f>
        <v/>
      </c>
      <c r="AB42" s="292" t="str" cm="1">
        <f t="array" ref="AB42">IF(IFERROR(INDEX('Cheater Sheet'!AA11:AA51, SMALL(IF("Yes"='Cheater Sheet'!$BM$11:$BM$51, ROW('Cheater Sheet'!$BM$11:$BM$51)-10,""), ROW()-4)),"")="","",IFERROR(INDEX('Cheater Sheet'!AA11:AA51, SMALL(IF("Yes"='Cheater Sheet'!$BM$11:$BM$51, ROW('Cheater Sheet'!$BM$11:$BM$51)-10,""), ROW()-4)),""))</f>
        <v/>
      </c>
      <c r="AC42" s="287" t="str" cm="1">
        <f t="array" ref="AC42">IF(IFERROR(INDEX('Cheater Sheet'!AB11:AB51, SMALL(IF("Yes"='Cheater Sheet'!$BM$11:$BM$51, ROW('Cheater Sheet'!$BM$11:$BM$51)-10,""), ROW()-4)),"")="","",IFERROR(INDEX('Cheater Sheet'!AB11:AB51, SMALL(IF("Yes"='Cheater Sheet'!$BM$11:$BM$51, ROW('Cheater Sheet'!$BM$11:$BM$51)-10,""), ROW()-4)),""))</f>
        <v/>
      </c>
      <c r="AD42" s="292" t="str" cm="1">
        <f t="array" ref="AD42">IF(IFERROR(INDEX('Cheater Sheet'!AC11:AC51, SMALL(IF("Yes"='Cheater Sheet'!$BM$11:$BM$51, ROW('Cheater Sheet'!$BM$11:$BM$51)-10,""), ROW()-4)),"")="","",IFERROR(INDEX('Cheater Sheet'!AC11:AC51, SMALL(IF("Yes"='Cheater Sheet'!$BM$11:$BM$51, ROW('Cheater Sheet'!$BM$11:$BM$51)-10,""), ROW()-4)),""))</f>
        <v/>
      </c>
      <c r="AE42" s="287" t="str" cm="1">
        <f t="array" ref="AE42">IF(IFERROR(INDEX('Cheater Sheet'!AD11:AD51, SMALL(IF("Yes"='Cheater Sheet'!$BM$11:$BM$51, ROW('Cheater Sheet'!$BM$11:$BM$51)-10,""), ROW()-4)),"")="","",IFERROR(INDEX('Cheater Sheet'!AD11:AD51, SMALL(IF("Yes"='Cheater Sheet'!$BM$11:$BM$51, ROW('Cheater Sheet'!$BM$11:$BM$51)-10,""), ROW()-4)),""))</f>
        <v/>
      </c>
      <c r="AF42" s="292" t="str" cm="1">
        <f t="array" ref="AF42">IF(IFERROR(INDEX('Cheater Sheet'!AE11:AE51, SMALL(IF("Yes"='Cheater Sheet'!$BM$11:$BM$51, ROW('Cheater Sheet'!$BM$11:$BM$51)-10,""), ROW()-4)),"")="","",IFERROR(INDEX('Cheater Sheet'!AE11:AE51, SMALL(IF("Yes"='Cheater Sheet'!$BM$11:$BM$51, ROW('Cheater Sheet'!$BM$11:$BM$51)-10,""), ROW()-4)),""))</f>
        <v/>
      </c>
      <c r="AG42" s="287" t="str" cm="1">
        <f t="array" ref="AG42">IF(IFERROR(INDEX('Cheater Sheet'!AF11:AF51, SMALL(IF("Yes"='Cheater Sheet'!$BM$11:$BM$51, ROW('Cheater Sheet'!$BM$11:$BM$51)-10,""), ROW()-4)),"")="","",IFERROR(INDEX('Cheater Sheet'!AF11:AF51, SMALL(IF("Yes"='Cheater Sheet'!$BM$11:$BM$51, ROW('Cheater Sheet'!$BM$11:$BM$51)-10,""), ROW()-4)),""))</f>
        <v/>
      </c>
      <c r="AH42" s="292" t="str" cm="1">
        <f t="array" ref="AH42">IF(IFERROR(INDEX('Cheater Sheet'!AG11:AG51, SMALL(IF("Yes"='Cheater Sheet'!$BM$11:$BM$51, ROW('Cheater Sheet'!$BM$11:$BM$51)-10,""), ROW()-4)),"")="","",IFERROR(INDEX('Cheater Sheet'!AG11:AG51, SMALL(IF("Yes"='Cheater Sheet'!$BM$11:$BM$51, ROW('Cheater Sheet'!$BM$11:$BM$51)-10,""), ROW()-4)),""))</f>
        <v/>
      </c>
      <c r="AI42" s="287" t="str" cm="1">
        <f t="array" ref="AI42">IF(IFERROR(INDEX('Cheater Sheet'!AH11:AH51, SMALL(IF("Yes"='Cheater Sheet'!$BM$11:$BM$51, ROW('Cheater Sheet'!$BM$11:$BM$51)-10,""), ROW()-4)),"")="","",IFERROR(INDEX('Cheater Sheet'!AH11:AH51, SMALL(IF("Yes"='Cheater Sheet'!$BM$11:$BM$51, ROW('Cheater Sheet'!$BM$11:$BM$51)-10,""), ROW()-4)),""))</f>
        <v/>
      </c>
      <c r="AJ42" s="292" t="str" cm="1">
        <f t="array" ref="AJ42">IF(IFERROR(INDEX('Cheater Sheet'!AI11:AI51, SMALL(IF("Yes"='Cheater Sheet'!$BM$11:$BM$51, ROW('Cheater Sheet'!$BM$11:$BM$51)-10,""), ROW()-4)),"")="","",IFERROR(INDEX('Cheater Sheet'!AI11:AI51, SMALL(IF("Yes"='Cheater Sheet'!$BM$11:$BM$51, ROW('Cheater Sheet'!$BM$11:$BM$51)-10,""), ROW()-4)),""))</f>
        <v/>
      </c>
      <c r="AK42" s="287" t="str" cm="1">
        <f t="array" ref="AK42">IF(IFERROR(INDEX('Cheater Sheet'!AJ11:AJ51, SMALL(IF("Yes"='Cheater Sheet'!$BM$11:$BM$51, ROW('Cheater Sheet'!$BM$11:$BM$51)-10,""), ROW()-4)),"")="","",IFERROR(INDEX('Cheater Sheet'!AJ11:AJ51, SMALL(IF("Yes"='Cheater Sheet'!$BM$11:$BM$51, ROW('Cheater Sheet'!$BM$11:$BM$51)-10,""), ROW()-4)),""))</f>
        <v/>
      </c>
      <c r="AL42" s="292" t="str" cm="1">
        <f t="array" ref="AL42">IF(IFERROR(INDEX('Cheater Sheet'!AK11:AK51, SMALL(IF("Yes"='Cheater Sheet'!$BM$11:$BM$51, ROW('Cheater Sheet'!$BM$11:$BM$51)-10,""), ROW()-4)),"")="","",IFERROR(INDEX('Cheater Sheet'!AK11:AK51, SMALL(IF("Yes"='Cheater Sheet'!$BM$11:$BM$51, ROW('Cheater Sheet'!$BM$11:$BM$51)-10,""), ROW()-4)),""))</f>
        <v/>
      </c>
      <c r="AM42" s="287" t="str" cm="1">
        <f t="array" ref="AM42">IF(IFERROR(INDEX('Cheater Sheet'!AL11:AL51, SMALL(IF("Yes"='Cheater Sheet'!$BM$11:$BM$51, ROW('Cheater Sheet'!$BM$11:$BM$51)-10,""), ROW()-4)),"")="","",IFERROR(INDEX('Cheater Sheet'!AL11:AL51, SMALL(IF("Yes"='Cheater Sheet'!$BM$11:$BM$51, ROW('Cheater Sheet'!$BM$11:$BM$51)-10,""), ROW()-4)),""))</f>
        <v/>
      </c>
      <c r="AN42" s="292" t="str" cm="1">
        <f t="array" ref="AN42">IF(IFERROR(INDEX('Cheater Sheet'!AM11:AM51, SMALL(IF("Yes"='Cheater Sheet'!$BM$11:$BM$51, ROW('Cheater Sheet'!$BM$11:$BM$51)-10,""), ROW()-4)),"")="","",IFERROR(INDEX('Cheater Sheet'!AM11:AM51, SMALL(IF("Yes"='Cheater Sheet'!$BM$11:$BM$51, ROW('Cheater Sheet'!$BM$11:$BM$51)-10,""), ROW()-4)),""))</f>
        <v/>
      </c>
      <c r="AO42" s="287" t="str" cm="1">
        <f t="array" ref="AO42">IF(IFERROR(INDEX('Cheater Sheet'!AN11:AN51, SMALL(IF("Yes"='Cheater Sheet'!$BM$11:$BM$51, ROW('Cheater Sheet'!$BM$11:$BM$51)-10,""), ROW()-4)),"")="","",IFERROR(INDEX('Cheater Sheet'!AN11:AN51, SMALL(IF("Yes"='Cheater Sheet'!$BM$11:$BM$51, ROW('Cheater Sheet'!$BM$11:$BM$51)-10,""), ROW()-4)),""))</f>
        <v/>
      </c>
      <c r="AP42" s="292" t="str" cm="1">
        <f t="array" ref="AP42">IF(IFERROR(INDEX('Cheater Sheet'!AO11:AO51, SMALL(IF("Yes"='Cheater Sheet'!$BM$11:$BM$51, ROW('Cheater Sheet'!$BM$11:$BM$51)-10,""), ROW()-4)),"")="","",IFERROR(INDEX('Cheater Sheet'!AO11:AO51, SMALL(IF("Yes"='Cheater Sheet'!$BM$11:$BM$51, ROW('Cheater Sheet'!$BM$11:$BM$51)-10,""), ROW()-4)),""))</f>
        <v/>
      </c>
      <c r="AQ42" s="287" t="str" cm="1">
        <f t="array" ref="AQ42">IF(IFERROR(INDEX('Cheater Sheet'!AP11:AP51, SMALL(IF("Yes"='Cheater Sheet'!$BM$11:$BM$51, ROW('Cheater Sheet'!$BM$11:$BM$51)-10,""), ROW()-4)),"")="","",IFERROR(INDEX('Cheater Sheet'!AP11:AP51, SMALL(IF("Yes"='Cheater Sheet'!$BM$11:$BM$51, ROW('Cheater Sheet'!$BM$11:$BM$51)-10,""), ROW()-4)),""))</f>
        <v/>
      </c>
      <c r="AR42" s="292" t="str" cm="1">
        <f t="array" ref="AR42">IF(IFERROR(INDEX('Cheater Sheet'!AQ11:AQ51, SMALL(IF("Yes"='Cheater Sheet'!$BM$11:$BM$51, ROW('Cheater Sheet'!$BM$11:$BM$51)-10,""), ROW()-4)),"")="","",IFERROR(INDEX('Cheater Sheet'!AQ11:AQ51, SMALL(IF("Yes"='Cheater Sheet'!$BM$11:$BM$51, ROW('Cheater Sheet'!$BM$11:$BM$51)-10,""), ROW()-4)),""))</f>
        <v/>
      </c>
      <c r="AS42" s="287" t="str" cm="1">
        <f t="array" ref="AS42">IF(IFERROR(INDEX('Cheater Sheet'!AR11:AR51, SMALL(IF("Yes"='Cheater Sheet'!$BM$11:$BM$51, ROW('Cheater Sheet'!$BM$11:$BM$51)-10,""), ROW()-4)),"")="","",IFERROR(INDEX('Cheater Sheet'!AR11:AR51, SMALL(IF("Yes"='Cheater Sheet'!$BM$11:$BM$51, ROW('Cheater Sheet'!$BM$11:$BM$51)-10,""), ROW()-4)),""))</f>
        <v/>
      </c>
      <c r="AT42" s="292" t="str" cm="1">
        <f t="array" ref="AT42">IF(IFERROR(INDEX('Cheater Sheet'!AS11:AS51, SMALL(IF("Yes"='Cheater Sheet'!$BM$11:$BM$51, ROW('Cheater Sheet'!$BM$11:$BM$51)-10,""), ROW()-4)),"")="","",IFERROR(INDEX('Cheater Sheet'!AS11:AS51, SMALL(IF("Yes"='Cheater Sheet'!$BM$11:$BM$51, ROW('Cheater Sheet'!$BM$11:$BM$51)-10,""), ROW()-4)),""))</f>
        <v/>
      </c>
      <c r="AU42" s="287" t="str" cm="1">
        <f t="array" ref="AU42">IF(IFERROR(INDEX('Cheater Sheet'!AT11:AT51, SMALL(IF("Yes"='Cheater Sheet'!$BM$11:$BM$51, ROW('Cheater Sheet'!$BM$11:$BM$51)-10,""), ROW()-4)),"")="","",IFERROR(INDEX('Cheater Sheet'!AT11:AT51, SMALL(IF("Yes"='Cheater Sheet'!$BM$11:$BM$51, ROW('Cheater Sheet'!$BM$11:$BM$51)-10,""), ROW()-4)),""))</f>
        <v/>
      </c>
      <c r="AV42" s="292" t="str" cm="1">
        <f t="array" ref="AV42">IF(IFERROR(INDEX('Cheater Sheet'!AU11:AU51, SMALL(IF("Yes"='Cheater Sheet'!$BM$11:$BM$51, ROW('Cheater Sheet'!$BM$11:$BM$51)-10,""), ROW()-4)),"")="","",IFERROR(INDEX('Cheater Sheet'!AU11:AU51, SMALL(IF("Yes"='Cheater Sheet'!$BM$11:$BM$51, ROW('Cheater Sheet'!$BM$11:$BM$51)-10,""), ROW()-4)),""))</f>
        <v/>
      </c>
      <c r="AW42" s="287" t="str" cm="1">
        <f t="array" ref="AW42">IF(IFERROR(INDEX('Cheater Sheet'!AV11:AV51, SMALL(IF("Yes"='Cheater Sheet'!$BM$11:$BM$51, ROW('Cheater Sheet'!$BM$11:$BM$51)-10,""), ROW()-4)),"")="","",IFERROR(INDEX('Cheater Sheet'!AV11:AV51, SMALL(IF("Yes"='Cheater Sheet'!$BM$11:$BM$51, ROW('Cheater Sheet'!$BM$11:$BM$51)-10,""), ROW()-4)),""))</f>
        <v/>
      </c>
      <c r="AX42" s="292" t="str" cm="1">
        <f t="array" ref="AX42">IF(IFERROR(INDEX('Cheater Sheet'!AW11:AW51, SMALL(IF("Yes"='Cheater Sheet'!$BM$11:$BM$51, ROW('Cheater Sheet'!$BM$11:$BM$51)-10,""), ROW()-4)),"")="","",IFERROR(INDEX('Cheater Sheet'!AW11:AW51, SMALL(IF("Yes"='Cheater Sheet'!$BM$11:$BM$51, ROW('Cheater Sheet'!$BM$11:$BM$51)-10,""), ROW()-4)),""))</f>
        <v/>
      </c>
      <c r="AY42" s="287" t="str" cm="1">
        <f t="array" ref="AY42">IF(IFERROR(INDEX('Cheater Sheet'!AX11:AX51, SMALL(IF("Yes"='Cheater Sheet'!$BM$11:$BM$51, ROW('Cheater Sheet'!$BM$11:$BM$51)-10,""), ROW()-4)),"")="","",IFERROR(INDEX('Cheater Sheet'!AX11:AX51, SMALL(IF("Yes"='Cheater Sheet'!$BM$11:$BM$51, ROW('Cheater Sheet'!$BM$11:$BM$51)-10,""), ROW()-4)),""))</f>
        <v/>
      </c>
      <c r="AZ42" s="292" t="str" cm="1">
        <f t="array" ref="AZ42">IF(IFERROR(INDEX('Cheater Sheet'!AY11:AY51, SMALL(IF("Yes"='Cheater Sheet'!$BM$11:$BM$51, ROW('Cheater Sheet'!$BM$11:$BM$51)-10,""), ROW()-4)),"")="","",IFERROR(INDEX('Cheater Sheet'!AY11:AY51, SMALL(IF("Yes"='Cheater Sheet'!$BM$11:$BM$51, ROW('Cheater Sheet'!$BM$11:$BM$51)-10,""), ROW()-4)),""))</f>
        <v/>
      </c>
      <c r="BA42" s="287" t="str" cm="1">
        <f t="array" ref="BA42">IF(IFERROR(INDEX('Cheater Sheet'!AZ11:AZ51, SMALL(IF("Yes"='Cheater Sheet'!$BM$11:$BM$51, ROW('Cheater Sheet'!$BM$11:$BM$51)-10,""), ROW()-4)),"")="","",IFERROR(INDEX('Cheater Sheet'!AZ11:AZ51, SMALL(IF("Yes"='Cheater Sheet'!$BM$11:$BM$51, ROW('Cheater Sheet'!$BM$11:$BM$51)-10,""), ROW()-4)),""))</f>
        <v/>
      </c>
      <c r="BB42" s="292" t="str" cm="1">
        <f t="array" ref="BB42">IF(IFERROR(INDEX('Cheater Sheet'!BA11:BA51, SMALL(IF("Yes"='Cheater Sheet'!$BM$11:$BM$51, ROW('Cheater Sheet'!$BM$11:$BM$51)-10,""), ROW()-4)),"")="","",IFERROR(INDEX('Cheater Sheet'!BA11:BA51, SMALL(IF("Yes"='Cheater Sheet'!$BM$11:$BM$51, ROW('Cheater Sheet'!$BM$11:$BM$51)-10,""), ROW()-4)),""))</f>
        <v/>
      </c>
      <c r="BC42" s="287" t="str" cm="1">
        <f t="array" ref="BC42">IF(IFERROR(INDEX('Cheater Sheet'!BB11:BB51, SMALL(IF("Yes"='Cheater Sheet'!$BM$11:$BM$51, ROW('Cheater Sheet'!$BM$11:$BM$51)-10,""), ROW()-4)),"")="","",IFERROR(INDEX('Cheater Sheet'!BB11:BB51, SMALL(IF("Yes"='Cheater Sheet'!$BM$11:$BM$51, ROW('Cheater Sheet'!$BM$11:$BM$51)-10,""), ROW()-4)),""))</f>
        <v/>
      </c>
      <c r="BD42" s="292" t="str" cm="1">
        <f t="array" ref="BD42">IF(IFERROR(INDEX('Cheater Sheet'!BC11:BC51, SMALL(IF("Yes"='Cheater Sheet'!$BM$11:$BM$51, ROW('Cheater Sheet'!$BM$11:$BM$51)-10,""), ROW()-4)),"")="","",IFERROR(INDEX('Cheater Sheet'!BC11:BC51, SMALL(IF("Yes"='Cheater Sheet'!$BM$11:$BM$51, ROW('Cheater Sheet'!$BM$11:$BM$51)-10,""), ROW()-4)),""))</f>
        <v/>
      </c>
      <c r="BE42" s="287" t="str" cm="1">
        <f t="array" ref="BE42">IF(IFERROR(INDEX('Cheater Sheet'!BD11:BD51, SMALL(IF("Yes"='Cheater Sheet'!$BM$11:$BM$51, ROW('Cheater Sheet'!$BM$11:$BM$51)-10,""), ROW()-4)),"")="","",IFERROR(INDEX('Cheater Sheet'!BD11:BD51, SMALL(IF("Yes"='Cheater Sheet'!$BM$11:$BM$51, ROW('Cheater Sheet'!$BM$11:$BM$51)-10,""), ROW()-4)),""))</f>
        <v/>
      </c>
      <c r="BF42" s="292" t="str" cm="1">
        <f t="array" ref="BF42">IF(IFERROR(INDEX('Cheater Sheet'!BE11:BE51, SMALL(IF("Yes"='Cheater Sheet'!$BM$11:$BM$51, ROW('Cheater Sheet'!$BM$11:$BM$51)-10,""), ROW()-4)),"")="","",IFERROR(INDEX('Cheater Sheet'!BE11:BE51, SMALL(IF("Yes"='Cheater Sheet'!$BM$11:$BM$51, ROW('Cheater Sheet'!$BM$11:$BM$51)-10,""), ROW()-4)),""))</f>
        <v/>
      </c>
      <c r="BG42" s="287" t="str" cm="1">
        <f t="array" ref="BG42">IF(IFERROR(INDEX('Cheater Sheet'!BF11:BF51, SMALL(IF("Yes"='Cheater Sheet'!$BM$11:$BM$51, ROW('Cheater Sheet'!$BM$11:$BM$51)-10,""), ROW()-4)),"")="","",IFERROR(INDEX('Cheater Sheet'!BF11:BF51, SMALL(IF("Yes"='Cheater Sheet'!$BM$11:$BM$51, ROW('Cheater Sheet'!$BM$11:$BM$51)-10,""), ROW()-4)),""))</f>
        <v/>
      </c>
      <c r="BH42" s="292" t="str" cm="1">
        <f t="array" ref="BH42">IF(IFERROR(INDEX('Cheater Sheet'!BG11:BG51, SMALL(IF("Yes"='Cheater Sheet'!$BM$11:$BM$51, ROW('Cheater Sheet'!$BM$11:$BM$51)-10,""), ROW()-4)),"")="","",IFERROR(INDEX('Cheater Sheet'!BG11:BG51, SMALL(IF("Yes"='Cheater Sheet'!$BM$11:$BM$51, ROW('Cheater Sheet'!$BM$11:$BM$51)-10,""), ROW()-4)),""))</f>
        <v/>
      </c>
      <c r="BI42" s="287" t="str" cm="1">
        <f t="array" ref="BI42">IF(IFERROR(INDEX('Cheater Sheet'!BH11:BH51, SMALL(IF("Yes"='Cheater Sheet'!$BM$11:$BM$51, ROW('Cheater Sheet'!$BM$11:$BM$51)-10,""), ROW()-4)),"")="","",IFERROR(INDEX('Cheater Sheet'!BH11:BH51, SMALL(IF("Yes"='Cheater Sheet'!$BM$11:$BM$51, ROW('Cheater Sheet'!$BM$11:$BM$51)-10,""), ROW()-4)),""))</f>
        <v/>
      </c>
      <c r="BJ42" s="292" t="str" cm="1">
        <f t="array" ref="BJ42">IF(IFERROR(INDEX('Cheater Sheet'!BI11:BI51, SMALL(IF("Yes"='Cheater Sheet'!$BM$11:$BM$51, ROW('Cheater Sheet'!$BM$11:$BM$51)-10,""), ROW()-4)),"")="","",IFERROR(INDEX('Cheater Sheet'!BI11:BI51, SMALL(IF("Yes"='Cheater Sheet'!$BM$11:$BM$51, ROW('Cheater Sheet'!$BM$11:$BM$51)-10,""), ROW()-4)),""))</f>
        <v/>
      </c>
      <c r="BK42" s="689" t="str" cm="1">
        <f t="array" ref="BK42">IF(IFERROR(INDEX('Cheater Sheet'!BJ11:BJ51, SMALL(IF("Yes"='Cheater Sheet'!$BM$11:$BM$51, ROW('Cheater Sheet'!$BM$11:$BM$51)-10,""), ROW()-4)),"")="","",IFERROR(INDEX('Cheater Sheet'!BJ11:BJ51, SMALL(IF("Yes"='Cheater Sheet'!$BM$11:$BM$51, ROW('Cheater Sheet'!$BM$11:$BM$51)-10,""), ROW()-4)),""))</f>
        <v/>
      </c>
      <c r="BL42" s="101"/>
    </row>
    <row r="43" spans="1:64" x14ac:dyDescent="0.2">
      <c r="A43" s="765">
        <f t="shared" si="0"/>
        <v>0</v>
      </c>
      <c r="C43" s="143" t="str" cm="1">
        <f t="array" ref="C43">IFERROR(INDEX('Cheater Sheet'!$B$11:$B$51, SMALL(IF("Yes"='Cheater Sheet'!$BM$11:$BM$51, ROW('Cheater Sheet'!$BM$11:$BM$51)-10,""), ROW()-4)),"")</f>
        <v/>
      </c>
      <c r="D43" s="292" t="str" cm="1">
        <f t="array" ref="D43">IF(IFERROR(INDEX('Cheater Sheet'!C11:C51, SMALL(IF("Yes"='Cheater Sheet'!$BM$11:$BM$51, ROW('Cheater Sheet'!$BM$11:$BM$51)-10,""), ROW()-4)),"")="","",IFERROR(INDEX('Cheater Sheet'!C11:C51, SMALL(IF("Yes"='Cheater Sheet'!$BM$11:$BM$51, ROW('Cheater Sheet'!$BM$11:$BM$51)-10,""), ROW()-4)),""))</f>
        <v/>
      </c>
      <c r="E43" s="287" t="str" cm="1">
        <f t="array" ref="E43">IF(IFERROR(INDEX('Cheater Sheet'!D11:D51, SMALL(IF("Yes"='Cheater Sheet'!$BM$11:$BM$51, ROW('Cheater Sheet'!$BM$11:$BM$51)-10,""), ROW()-4)),"")="","",IFERROR(INDEX('Cheater Sheet'!D11:D51, SMALL(IF("Yes"='Cheater Sheet'!$BM$11:$BM$51, ROW('Cheater Sheet'!$BM$11:$BM$51)-10,""), ROW()-4)),""))</f>
        <v/>
      </c>
      <c r="F43" s="292" t="str" cm="1">
        <f t="array" ref="F43">IF(IFERROR(INDEX('Cheater Sheet'!E11:E51, SMALL(IF("Yes"='Cheater Sheet'!$BM$11:$BM$51, ROW('Cheater Sheet'!$BM$11:$BM$51)-10,""), ROW()-4)),"")="","",IFERROR(INDEX('Cheater Sheet'!E11:E51, SMALL(IF("Yes"='Cheater Sheet'!$BM$11:$BM$51, ROW('Cheater Sheet'!$BM$11:$BM$51)-10,""), ROW()-4)),""))</f>
        <v/>
      </c>
      <c r="G43" s="287" t="str" cm="1">
        <f t="array" ref="G43">IF(IFERROR(INDEX('Cheater Sheet'!F11:F51, SMALL(IF("Yes"='Cheater Sheet'!$BM$11:$BM$51, ROW('Cheater Sheet'!$BM$11:$BM$51)-10,""), ROW()-4)),"")="","",IFERROR(INDEX('Cheater Sheet'!F11:F51, SMALL(IF("Yes"='Cheater Sheet'!$BM$11:$BM$51, ROW('Cheater Sheet'!$BM$11:$BM$51)-10,""), ROW()-4)),""))</f>
        <v/>
      </c>
      <c r="H43" s="292" t="str" cm="1">
        <f t="array" ref="H43">IF(IFERROR(INDEX('Cheater Sheet'!G11:G51, SMALL(IF("Yes"='Cheater Sheet'!$BM$11:$BM$51, ROW('Cheater Sheet'!$BM$11:$BM$51)-10,""), ROW()-4)),"")="","",IFERROR(INDEX('Cheater Sheet'!G11:G51, SMALL(IF("Yes"='Cheater Sheet'!$BM$11:$BM$51, ROW('Cheater Sheet'!$BM$11:$BM$51)-10,""), ROW()-4)),""))</f>
        <v/>
      </c>
      <c r="I43" s="287" t="str" cm="1">
        <f t="array" ref="I43">IF(IFERROR(INDEX('Cheater Sheet'!H11:H51, SMALL(IF("Yes"='Cheater Sheet'!$BM$11:$BM$51, ROW('Cheater Sheet'!$BM$11:$BM$51)-10,""), ROW()-4)),"")="","",IFERROR(INDEX('Cheater Sheet'!H11:H51, SMALL(IF("Yes"='Cheater Sheet'!$BM$11:$BM$51, ROW('Cheater Sheet'!$BM$11:$BM$51)-10,""), ROW()-4)),""))</f>
        <v/>
      </c>
      <c r="J43" s="292" t="str" cm="1">
        <f t="array" ref="J43">IF(IFERROR(INDEX('Cheater Sheet'!I11:I51, SMALL(IF("Yes"='Cheater Sheet'!$BM$11:$BM$51, ROW('Cheater Sheet'!$BM$11:$BM$51)-10,""), ROW()-4)),"")="","",IFERROR(INDEX('Cheater Sheet'!I11:I51, SMALL(IF("Yes"='Cheater Sheet'!$BM$11:$BM$51, ROW('Cheater Sheet'!$BM$11:$BM$51)-10,""), ROW()-4)),""))</f>
        <v/>
      </c>
      <c r="K43" s="287" t="str" cm="1">
        <f t="array" ref="K43">IF(IFERROR(INDEX('Cheater Sheet'!J11:J51, SMALL(IF("Yes"='Cheater Sheet'!$BM$11:$BM$51, ROW('Cheater Sheet'!$BM$11:$BM$51)-10,""), ROW()-4)),"")="","",IFERROR(INDEX('Cheater Sheet'!J11:J51, SMALL(IF("Yes"='Cheater Sheet'!$BM$11:$BM$51, ROW('Cheater Sheet'!$BM$11:$BM$51)-10,""), ROW()-4)),""))</f>
        <v/>
      </c>
      <c r="L43" s="292" t="str" cm="1">
        <f t="array" ref="L43">IF(IFERROR(INDEX('Cheater Sheet'!K11:K51, SMALL(IF("Yes"='Cheater Sheet'!$BM$11:$BM$51, ROW('Cheater Sheet'!$BM$11:$BM$51)-10,""), ROW()-4)),"")="","",IFERROR(INDEX('Cheater Sheet'!K11:K51, SMALL(IF("Yes"='Cheater Sheet'!$BM$11:$BM$51, ROW('Cheater Sheet'!$BM$11:$BM$51)-10,""), ROW()-4)),""))</f>
        <v/>
      </c>
      <c r="M43" s="287" t="str" cm="1">
        <f t="array" ref="M43">IF(IFERROR(INDEX('Cheater Sheet'!L11:L51, SMALL(IF("Yes"='Cheater Sheet'!$BM$11:$BM$51, ROW('Cheater Sheet'!$BM$11:$BM$51)-10,""), ROW()-4)),"")="","",IFERROR(INDEX('Cheater Sheet'!L11:L51, SMALL(IF("Yes"='Cheater Sheet'!$BM$11:$BM$51, ROW('Cheater Sheet'!$BM$11:$BM$51)-10,""), ROW()-4)),""))</f>
        <v/>
      </c>
      <c r="N43" s="292" t="str" cm="1">
        <f t="array" ref="N43">IF(IFERROR(INDEX('Cheater Sheet'!M11:M51, SMALL(IF("Yes"='Cheater Sheet'!$BM$11:$BM$51, ROW('Cheater Sheet'!$BM$11:$BM$51)-10,""), ROW()-4)),"")="","",IFERROR(INDEX('Cheater Sheet'!M11:M51, SMALL(IF("Yes"='Cheater Sheet'!$BM$11:$BM$51, ROW('Cheater Sheet'!$BM$11:$BM$51)-10,""), ROW()-4)),""))</f>
        <v/>
      </c>
      <c r="O43" s="287" t="str" cm="1">
        <f t="array" ref="O43">IF(IFERROR(INDEX('Cheater Sheet'!N11:N51, SMALL(IF("Yes"='Cheater Sheet'!$BM$11:$BM$51, ROW('Cheater Sheet'!$BM$11:$BM$51)-10,""), ROW()-4)),"")="","",IFERROR(INDEX('Cheater Sheet'!N11:N51, SMALL(IF("Yes"='Cheater Sheet'!$BM$11:$BM$51, ROW('Cheater Sheet'!$BM$11:$BM$51)-10,""), ROW()-4)),""))</f>
        <v/>
      </c>
      <c r="P43" s="292" t="str" cm="1">
        <f t="array" ref="P43">IF(IFERROR(INDEX('Cheater Sheet'!O11:O51, SMALL(IF("Yes"='Cheater Sheet'!$BM$11:$BM$51, ROW('Cheater Sheet'!$BM$11:$BM$51)-10,""), ROW()-4)),"")="","",IFERROR(INDEX('Cheater Sheet'!O11:O51, SMALL(IF("Yes"='Cheater Sheet'!$BM$11:$BM$51, ROW('Cheater Sheet'!$BM$11:$BM$51)-10,""), ROW()-4)),""))</f>
        <v/>
      </c>
      <c r="Q43" s="287" t="str" cm="1">
        <f t="array" ref="Q43">IF(IFERROR(INDEX('Cheater Sheet'!P11:P51, SMALL(IF("Yes"='Cheater Sheet'!$BM$11:$BM$51, ROW('Cheater Sheet'!$BM$11:$BM$51)-10,""), ROW()-4)),"")="","",IFERROR(INDEX('Cheater Sheet'!P11:P51, SMALL(IF("Yes"='Cheater Sheet'!$BM$11:$BM$51, ROW('Cheater Sheet'!$BM$11:$BM$51)-10,""), ROW()-4)),""))</f>
        <v/>
      </c>
      <c r="R43" s="292" t="str" cm="1">
        <f t="array" ref="R43">IF(IFERROR(INDEX('Cheater Sheet'!Q11:Q51, SMALL(IF("Yes"='Cheater Sheet'!$BM$11:$BM$51, ROW('Cheater Sheet'!$BM$11:$BM$51)-10,""), ROW()-4)),"")="","",IFERROR(INDEX('Cheater Sheet'!Q11:Q51, SMALL(IF("Yes"='Cheater Sheet'!$BM$11:$BM$51, ROW('Cheater Sheet'!$BM$11:$BM$51)-10,""), ROW()-4)),""))</f>
        <v/>
      </c>
      <c r="S43" s="287" t="str" cm="1">
        <f t="array" ref="S43">IF(IFERROR(INDEX('Cheater Sheet'!R11:R51, SMALL(IF("Yes"='Cheater Sheet'!$BM$11:$BM$51, ROW('Cheater Sheet'!$BM$11:$BM$51)-10,""), ROW()-4)),"")="","",IFERROR(INDEX('Cheater Sheet'!R11:R51, SMALL(IF("Yes"='Cheater Sheet'!$BM$11:$BM$51, ROW('Cheater Sheet'!$BM$11:$BM$51)-10,""), ROW()-4)),""))</f>
        <v/>
      </c>
      <c r="T43" s="292" t="str" cm="1">
        <f t="array" ref="T43">IF(IFERROR(INDEX('Cheater Sheet'!S11:S51, SMALL(IF("Yes"='Cheater Sheet'!$BM$11:$BM$51, ROW('Cheater Sheet'!$BM$11:$BM$51)-10,""), ROW()-4)),"")="","",IFERROR(INDEX('Cheater Sheet'!S11:S51, SMALL(IF("Yes"='Cheater Sheet'!$BM$11:$BM$51, ROW('Cheater Sheet'!$BM$11:$BM$51)-10,""), ROW()-4)),""))</f>
        <v/>
      </c>
      <c r="U43" s="287" t="str" cm="1">
        <f t="array" ref="U43">IF(IFERROR(INDEX('Cheater Sheet'!T11:T51, SMALL(IF("Yes"='Cheater Sheet'!$BM$11:$BM$51, ROW('Cheater Sheet'!$BM$11:$BM$51)-10,""), ROW()-4)),"")="","",IFERROR(INDEX('Cheater Sheet'!T11:T51, SMALL(IF("Yes"='Cheater Sheet'!$BM$11:$BM$51, ROW('Cheater Sheet'!$BM$11:$BM$51)-10,""), ROW()-4)),""))</f>
        <v/>
      </c>
      <c r="V43" s="292" t="str" cm="1">
        <f t="array" ref="V43">IF(IFERROR(INDEX('Cheater Sheet'!U11:U51, SMALL(IF("Yes"='Cheater Sheet'!$BM$11:$BM$51, ROW('Cheater Sheet'!$BM$11:$BM$51)-10,""), ROW()-4)),"")="","",IFERROR(INDEX('Cheater Sheet'!U11:U51, SMALL(IF("Yes"='Cheater Sheet'!$BM$11:$BM$51, ROW('Cheater Sheet'!$BM$11:$BM$51)-10,""), ROW()-4)),""))</f>
        <v/>
      </c>
      <c r="W43" s="287" t="str" cm="1">
        <f t="array" ref="W43">IF(IFERROR(INDEX('Cheater Sheet'!V11:V51, SMALL(IF("Yes"='Cheater Sheet'!$BM$11:$BM$51, ROW('Cheater Sheet'!$BM$11:$BM$51)-10,""), ROW()-4)),"")="","",IFERROR(INDEX('Cheater Sheet'!V11:V51, SMALL(IF("Yes"='Cheater Sheet'!$BM$11:$BM$51, ROW('Cheater Sheet'!$BM$11:$BM$51)-10,""), ROW()-4)),""))</f>
        <v/>
      </c>
      <c r="X43" s="292" t="str" cm="1">
        <f t="array" ref="X43">IF(IFERROR(INDEX('Cheater Sheet'!W11:W51, SMALL(IF("Yes"='Cheater Sheet'!$BM$11:$BM$51, ROW('Cheater Sheet'!$BM$11:$BM$51)-10,""), ROW()-4)),"")="","",IFERROR(INDEX('Cheater Sheet'!W11:W51, SMALL(IF("Yes"='Cheater Sheet'!$BM$11:$BM$51, ROW('Cheater Sheet'!$BM$11:$BM$51)-10,""), ROW()-4)),""))</f>
        <v/>
      </c>
      <c r="Y43" s="287" t="str" cm="1">
        <f t="array" ref="Y43">IF(IFERROR(INDEX('Cheater Sheet'!X11:X51, SMALL(IF("Yes"='Cheater Sheet'!$BM$11:$BM$51, ROW('Cheater Sheet'!$BM$11:$BM$51)-10,""), ROW()-4)),"")="","",IFERROR(INDEX('Cheater Sheet'!X11:X51, SMALL(IF("Yes"='Cheater Sheet'!$BM$11:$BM$51, ROW('Cheater Sheet'!$BM$11:$BM$51)-10,""), ROW()-4)),""))</f>
        <v/>
      </c>
      <c r="Z43" s="292" t="str" cm="1">
        <f t="array" ref="Z43">IF(IFERROR(INDEX('Cheater Sheet'!Y11:Y51, SMALL(IF("Yes"='Cheater Sheet'!$BM$11:$BM$51, ROW('Cheater Sheet'!$BM$11:$BM$51)-10,""), ROW()-4)),"")="","",IFERROR(INDEX('Cheater Sheet'!Y11:Y51, SMALL(IF("Yes"='Cheater Sheet'!$BM$11:$BM$51, ROW('Cheater Sheet'!$BM$11:$BM$51)-10,""), ROW()-4)),""))</f>
        <v/>
      </c>
      <c r="AA43" s="287" t="str" cm="1">
        <f t="array" ref="AA43">IF(IFERROR(INDEX('Cheater Sheet'!Z11:Z51, SMALL(IF("Yes"='Cheater Sheet'!$BM$11:$BM$51, ROW('Cheater Sheet'!$BM$11:$BM$51)-10,""), ROW()-4)),"")="","",IFERROR(INDEX('Cheater Sheet'!Z11:Z51, SMALL(IF("Yes"='Cheater Sheet'!$BM$11:$BM$51, ROW('Cheater Sheet'!$BM$11:$BM$51)-10,""), ROW()-4)),""))</f>
        <v/>
      </c>
      <c r="AB43" s="292" t="str" cm="1">
        <f t="array" ref="AB43">IF(IFERROR(INDEX('Cheater Sheet'!AA11:AA51, SMALL(IF("Yes"='Cheater Sheet'!$BM$11:$BM$51, ROW('Cheater Sheet'!$BM$11:$BM$51)-10,""), ROW()-4)),"")="","",IFERROR(INDEX('Cheater Sheet'!AA11:AA51, SMALL(IF("Yes"='Cheater Sheet'!$BM$11:$BM$51, ROW('Cheater Sheet'!$BM$11:$BM$51)-10,""), ROW()-4)),""))</f>
        <v/>
      </c>
      <c r="AC43" s="287" t="str" cm="1">
        <f t="array" ref="AC43">IF(IFERROR(INDEX('Cheater Sheet'!AB11:AB51, SMALL(IF("Yes"='Cheater Sheet'!$BM$11:$BM$51, ROW('Cheater Sheet'!$BM$11:$BM$51)-10,""), ROW()-4)),"")="","",IFERROR(INDEX('Cheater Sheet'!AB11:AB51, SMALL(IF("Yes"='Cheater Sheet'!$BM$11:$BM$51, ROW('Cheater Sheet'!$BM$11:$BM$51)-10,""), ROW()-4)),""))</f>
        <v/>
      </c>
      <c r="AD43" s="292" t="str" cm="1">
        <f t="array" ref="AD43">IF(IFERROR(INDEX('Cheater Sheet'!AC11:AC51, SMALL(IF("Yes"='Cheater Sheet'!$BM$11:$BM$51, ROW('Cheater Sheet'!$BM$11:$BM$51)-10,""), ROW()-4)),"")="","",IFERROR(INDEX('Cheater Sheet'!AC11:AC51, SMALL(IF("Yes"='Cheater Sheet'!$BM$11:$BM$51, ROW('Cheater Sheet'!$BM$11:$BM$51)-10,""), ROW()-4)),""))</f>
        <v/>
      </c>
      <c r="AE43" s="287" t="str" cm="1">
        <f t="array" ref="AE43">IF(IFERROR(INDEX('Cheater Sheet'!AD11:AD51, SMALL(IF("Yes"='Cheater Sheet'!$BM$11:$BM$51, ROW('Cheater Sheet'!$BM$11:$BM$51)-10,""), ROW()-4)),"")="","",IFERROR(INDEX('Cheater Sheet'!AD11:AD51, SMALL(IF("Yes"='Cheater Sheet'!$BM$11:$BM$51, ROW('Cheater Sheet'!$BM$11:$BM$51)-10,""), ROW()-4)),""))</f>
        <v/>
      </c>
      <c r="AF43" s="292" t="str" cm="1">
        <f t="array" ref="AF43">IF(IFERROR(INDEX('Cheater Sheet'!AE11:AE51, SMALL(IF("Yes"='Cheater Sheet'!$BM$11:$BM$51, ROW('Cheater Sheet'!$BM$11:$BM$51)-10,""), ROW()-4)),"")="","",IFERROR(INDEX('Cheater Sheet'!AE11:AE51, SMALL(IF("Yes"='Cheater Sheet'!$BM$11:$BM$51, ROW('Cheater Sheet'!$BM$11:$BM$51)-10,""), ROW()-4)),""))</f>
        <v/>
      </c>
      <c r="AG43" s="287" t="str" cm="1">
        <f t="array" ref="AG43">IF(IFERROR(INDEX('Cheater Sheet'!AF11:AF51, SMALL(IF("Yes"='Cheater Sheet'!$BM$11:$BM$51, ROW('Cheater Sheet'!$BM$11:$BM$51)-10,""), ROW()-4)),"")="","",IFERROR(INDEX('Cheater Sheet'!AF11:AF51, SMALL(IF("Yes"='Cheater Sheet'!$BM$11:$BM$51, ROW('Cheater Sheet'!$BM$11:$BM$51)-10,""), ROW()-4)),""))</f>
        <v/>
      </c>
      <c r="AH43" s="292" t="str" cm="1">
        <f t="array" ref="AH43">IF(IFERROR(INDEX('Cheater Sheet'!AG11:AG51, SMALL(IF("Yes"='Cheater Sheet'!$BM$11:$BM$51, ROW('Cheater Sheet'!$BM$11:$BM$51)-10,""), ROW()-4)),"")="","",IFERROR(INDEX('Cheater Sheet'!AG11:AG51, SMALL(IF("Yes"='Cheater Sheet'!$BM$11:$BM$51, ROW('Cheater Sheet'!$BM$11:$BM$51)-10,""), ROW()-4)),""))</f>
        <v/>
      </c>
      <c r="AI43" s="287" t="str" cm="1">
        <f t="array" ref="AI43">IF(IFERROR(INDEX('Cheater Sheet'!AH11:AH51, SMALL(IF("Yes"='Cheater Sheet'!$BM$11:$BM$51, ROW('Cheater Sheet'!$BM$11:$BM$51)-10,""), ROW()-4)),"")="","",IFERROR(INDEX('Cheater Sheet'!AH11:AH51, SMALL(IF("Yes"='Cheater Sheet'!$BM$11:$BM$51, ROW('Cheater Sheet'!$BM$11:$BM$51)-10,""), ROW()-4)),""))</f>
        <v/>
      </c>
      <c r="AJ43" s="292" t="str" cm="1">
        <f t="array" ref="AJ43">IF(IFERROR(INDEX('Cheater Sheet'!AI11:AI51, SMALL(IF("Yes"='Cheater Sheet'!$BM$11:$BM$51, ROW('Cheater Sheet'!$BM$11:$BM$51)-10,""), ROW()-4)),"")="","",IFERROR(INDEX('Cheater Sheet'!AI11:AI51, SMALL(IF("Yes"='Cheater Sheet'!$BM$11:$BM$51, ROW('Cheater Sheet'!$BM$11:$BM$51)-10,""), ROW()-4)),""))</f>
        <v/>
      </c>
      <c r="AK43" s="287" t="str" cm="1">
        <f t="array" ref="AK43">IF(IFERROR(INDEX('Cheater Sheet'!AJ11:AJ51, SMALL(IF("Yes"='Cheater Sheet'!$BM$11:$BM$51, ROW('Cheater Sheet'!$BM$11:$BM$51)-10,""), ROW()-4)),"")="","",IFERROR(INDEX('Cheater Sheet'!AJ11:AJ51, SMALL(IF("Yes"='Cheater Sheet'!$BM$11:$BM$51, ROW('Cheater Sheet'!$BM$11:$BM$51)-10,""), ROW()-4)),""))</f>
        <v/>
      </c>
      <c r="AL43" s="292" t="str" cm="1">
        <f t="array" ref="AL43">IF(IFERROR(INDEX('Cheater Sheet'!AK11:AK51, SMALL(IF("Yes"='Cheater Sheet'!$BM$11:$BM$51, ROW('Cheater Sheet'!$BM$11:$BM$51)-10,""), ROW()-4)),"")="","",IFERROR(INDEX('Cheater Sheet'!AK11:AK51, SMALL(IF("Yes"='Cheater Sheet'!$BM$11:$BM$51, ROW('Cheater Sheet'!$BM$11:$BM$51)-10,""), ROW()-4)),""))</f>
        <v/>
      </c>
      <c r="AM43" s="287" t="str" cm="1">
        <f t="array" ref="AM43">IF(IFERROR(INDEX('Cheater Sheet'!AL11:AL51, SMALL(IF("Yes"='Cheater Sheet'!$BM$11:$BM$51, ROW('Cheater Sheet'!$BM$11:$BM$51)-10,""), ROW()-4)),"")="","",IFERROR(INDEX('Cheater Sheet'!AL11:AL51, SMALL(IF("Yes"='Cheater Sheet'!$BM$11:$BM$51, ROW('Cheater Sheet'!$BM$11:$BM$51)-10,""), ROW()-4)),""))</f>
        <v/>
      </c>
      <c r="AN43" s="292" t="str" cm="1">
        <f t="array" ref="AN43">IF(IFERROR(INDEX('Cheater Sheet'!AM11:AM51, SMALL(IF("Yes"='Cheater Sheet'!$BM$11:$BM$51, ROW('Cheater Sheet'!$BM$11:$BM$51)-10,""), ROW()-4)),"")="","",IFERROR(INDEX('Cheater Sheet'!AM11:AM51, SMALL(IF("Yes"='Cheater Sheet'!$BM$11:$BM$51, ROW('Cheater Sheet'!$BM$11:$BM$51)-10,""), ROW()-4)),""))</f>
        <v/>
      </c>
      <c r="AO43" s="287" t="str" cm="1">
        <f t="array" ref="AO43">IF(IFERROR(INDEX('Cheater Sheet'!AN11:AN51, SMALL(IF("Yes"='Cheater Sheet'!$BM$11:$BM$51, ROW('Cheater Sheet'!$BM$11:$BM$51)-10,""), ROW()-4)),"")="","",IFERROR(INDEX('Cheater Sheet'!AN11:AN51, SMALL(IF("Yes"='Cheater Sheet'!$BM$11:$BM$51, ROW('Cheater Sheet'!$BM$11:$BM$51)-10,""), ROW()-4)),""))</f>
        <v/>
      </c>
      <c r="AP43" s="292" t="str" cm="1">
        <f t="array" ref="AP43">IF(IFERROR(INDEX('Cheater Sheet'!AO11:AO51, SMALL(IF("Yes"='Cheater Sheet'!$BM$11:$BM$51, ROW('Cheater Sheet'!$BM$11:$BM$51)-10,""), ROW()-4)),"")="","",IFERROR(INDEX('Cheater Sheet'!AO11:AO51, SMALL(IF("Yes"='Cheater Sheet'!$BM$11:$BM$51, ROW('Cheater Sheet'!$BM$11:$BM$51)-10,""), ROW()-4)),""))</f>
        <v/>
      </c>
      <c r="AQ43" s="287" t="str" cm="1">
        <f t="array" ref="AQ43">IF(IFERROR(INDEX('Cheater Sheet'!AP11:AP51, SMALL(IF("Yes"='Cheater Sheet'!$BM$11:$BM$51, ROW('Cheater Sheet'!$BM$11:$BM$51)-10,""), ROW()-4)),"")="","",IFERROR(INDEX('Cheater Sheet'!AP11:AP51, SMALL(IF("Yes"='Cheater Sheet'!$BM$11:$BM$51, ROW('Cheater Sheet'!$BM$11:$BM$51)-10,""), ROW()-4)),""))</f>
        <v/>
      </c>
      <c r="AR43" s="292" t="str" cm="1">
        <f t="array" ref="AR43">IF(IFERROR(INDEX('Cheater Sheet'!AQ11:AQ51, SMALL(IF("Yes"='Cheater Sheet'!$BM$11:$BM$51, ROW('Cheater Sheet'!$BM$11:$BM$51)-10,""), ROW()-4)),"")="","",IFERROR(INDEX('Cheater Sheet'!AQ11:AQ51, SMALL(IF("Yes"='Cheater Sheet'!$BM$11:$BM$51, ROW('Cheater Sheet'!$BM$11:$BM$51)-10,""), ROW()-4)),""))</f>
        <v/>
      </c>
      <c r="AS43" s="287" t="str" cm="1">
        <f t="array" ref="AS43">IF(IFERROR(INDEX('Cheater Sheet'!AR11:AR51, SMALL(IF("Yes"='Cheater Sheet'!$BM$11:$BM$51, ROW('Cheater Sheet'!$BM$11:$BM$51)-10,""), ROW()-4)),"")="","",IFERROR(INDEX('Cheater Sheet'!AR11:AR51, SMALL(IF("Yes"='Cheater Sheet'!$BM$11:$BM$51, ROW('Cheater Sheet'!$BM$11:$BM$51)-10,""), ROW()-4)),""))</f>
        <v/>
      </c>
      <c r="AT43" s="292" t="str" cm="1">
        <f t="array" ref="AT43">IF(IFERROR(INDEX('Cheater Sheet'!AS11:AS51, SMALL(IF("Yes"='Cheater Sheet'!$BM$11:$BM$51, ROW('Cheater Sheet'!$BM$11:$BM$51)-10,""), ROW()-4)),"")="","",IFERROR(INDEX('Cheater Sheet'!AS11:AS51, SMALL(IF("Yes"='Cheater Sheet'!$BM$11:$BM$51, ROW('Cheater Sheet'!$BM$11:$BM$51)-10,""), ROW()-4)),""))</f>
        <v/>
      </c>
      <c r="AU43" s="287" t="str" cm="1">
        <f t="array" ref="AU43">IF(IFERROR(INDEX('Cheater Sheet'!AT11:AT51, SMALL(IF("Yes"='Cheater Sheet'!$BM$11:$BM$51, ROW('Cheater Sheet'!$BM$11:$BM$51)-10,""), ROW()-4)),"")="","",IFERROR(INDEX('Cheater Sheet'!AT11:AT51, SMALL(IF("Yes"='Cheater Sheet'!$BM$11:$BM$51, ROW('Cheater Sheet'!$BM$11:$BM$51)-10,""), ROW()-4)),""))</f>
        <v/>
      </c>
      <c r="AV43" s="292" t="str" cm="1">
        <f t="array" ref="AV43">IF(IFERROR(INDEX('Cheater Sheet'!AU11:AU51, SMALL(IF("Yes"='Cheater Sheet'!$BM$11:$BM$51, ROW('Cheater Sheet'!$BM$11:$BM$51)-10,""), ROW()-4)),"")="","",IFERROR(INDEX('Cheater Sheet'!AU11:AU51, SMALL(IF("Yes"='Cheater Sheet'!$BM$11:$BM$51, ROW('Cheater Sheet'!$BM$11:$BM$51)-10,""), ROW()-4)),""))</f>
        <v/>
      </c>
      <c r="AW43" s="287" t="str" cm="1">
        <f t="array" ref="AW43">IF(IFERROR(INDEX('Cheater Sheet'!AV11:AV51, SMALL(IF("Yes"='Cheater Sheet'!$BM$11:$BM$51, ROW('Cheater Sheet'!$BM$11:$BM$51)-10,""), ROW()-4)),"")="","",IFERROR(INDEX('Cheater Sheet'!AV11:AV51, SMALL(IF("Yes"='Cheater Sheet'!$BM$11:$BM$51, ROW('Cheater Sheet'!$BM$11:$BM$51)-10,""), ROW()-4)),""))</f>
        <v/>
      </c>
      <c r="AX43" s="292" t="str" cm="1">
        <f t="array" ref="AX43">IF(IFERROR(INDEX('Cheater Sheet'!AW11:AW51, SMALL(IF("Yes"='Cheater Sheet'!$BM$11:$BM$51, ROW('Cheater Sheet'!$BM$11:$BM$51)-10,""), ROW()-4)),"")="","",IFERROR(INDEX('Cheater Sheet'!AW11:AW51, SMALL(IF("Yes"='Cheater Sheet'!$BM$11:$BM$51, ROW('Cheater Sheet'!$BM$11:$BM$51)-10,""), ROW()-4)),""))</f>
        <v/>
      </c>
      <c r="AY43" s="287" t="str" cm="1">
        <f t="array" ref="AY43">IF(IFERROR(INDEX('Cheater Sheet'!AX11:AX51, SMALL(IF("Yes"='Cheater Sheet'!$BM$11:$BM$51, ROW('Cheater Sheet'!$BM$11:$BM$51)-10,""), ROW()-4)),"")="","",IFERROR(INDEX('Cheater Sheet'!AX11:AX51, SMALL(IF("Yes"='Cheater Sheet'!$BM$11:$BM$51, ROW('Cheater Sheet'!$BM$11:$BM$51)-10,""), ROW()-4)),""))</f>
        <v/>
      </c>
      <c r="AZ43" s="292" t="str" cm="1">
        <f t="array" ref="AZ43">IF(IFERROR(INDEX('Cheater Sheet'!AY11:AY51, SMALL(IF("Yes"='Cheater Sheet'!$BM$11:$BM$51, ROW('Cheater Sheet'!$BM$11:$BM$51)-10,""), ROW()-4)),"")="","",IFERROR(INDEX('Cheater Sheet'!AY11:AY51, SMALL(IF("Yes"='Cheater Sheet'!$BM$11:$BM$51, ROW('Cheater Sheet'!$BM$11:$BM$51)-10,""), ROW()-4)),""))</f>
        <v/>
      </c>
      <c r="BA43" s="287" t="str" cm="1">
        <f t="array" ref="BA43">IF(IFERROR(INDEX('Cheater Sheet'!AZ11:AZ51, SMALL(IF("Yes"='Cheater Sheet'!$BM$11:$BM$51, ROW('Cheater Sheet'!$BM$11:$BM$51)-10,""), ROW()-4)),"")="","",IFERROR(INDEX('Cheater Sheet'!AZ11:AZ51, SMALL(IF("Yes"='Cheater Sheet'!$BM$11:$BM$51, ROW('Cheater Sheet'!$BM$11:$BM$51)-10,""), ROW()-4)),""))</f>
        <v/>
      </c>
      <c r="BB43" s="292" t="str" cm="1">
        <f t="array" ref="BB43">IF(IFERROR(INDEX('Cheater Sheet'!BA11:BA51, SMALL(IF("Yes"='Cheater Sheet'!$BM$11:$BM$51, ROW('Cheater Sheet'!$BM$11:$BM$51)-10,""), ROW()-4)),"")="","",IFERROR(INDEX('Cheater Sheet'!BA11:BA51, SMALL(IF("Yes"='Cheater Sheet'!$BM$11:$BM$51, ROW('Cheater Sheet'!$BM$11:$BM$51)-10,""), ROW()-4)),""))</f>
        <v/>
      </c>
      <c r="BC43" s="287" t="str" cm="1">
        <f t="array" ref="BC43">IF(IFERROR(INDEX('Cheater Sheet'!BB11:BB51, SMALL(IF("Yes"='Cheater Sheet'!$BM$11:$BM$51, ROW('Cheater Sheet'!$BM$11:$BM$51)-10,""), ROW()-4)),"")="","",IFERROR(INDEX('Cheater Sheet'!BB11:BB51, SMALL(IF("Yes"='Cheater Sheet'!$BM$11:$BM$51, ROW('Cheater Sheet'!$BM$11:$BM$51)-10,""), ROW()-4)),""))</f>
        <v/>
      </c>
      <c r="BD43" s="292" t="str" cm="1">
        <f t="array" ref="BD43">IF(IFERROR(INDEX('Cheater Sheet'!BC11:BC51, SMALL(IF("Yes"='Cheater Sheet'!$BM$11:$BM$51, ROW('Cheater Sheet'!$BM$11:$BM$51)-10,""), ROW()-4)),"")="","",IFERROR(INDEX('Cheater Sheet'!BC11:BC51, SMALL(IF("Yes"='Cheater Sheet'!$BM$11:$BM$51, ROW('Cheater Sheet'!$BM$11:$BM$51)-10,""), ROW()-4)),""))</f>
        <v/>
      </c>
      <c r="BE43" s="287" t="str" cm="1">
        <f t="array" ref="BE43">IF(IFERROR(INDEX('Cheater Sheet'!BD11:BD51, SMALL(IF("Yes"='Cheater Sheet'!$BM$11:$BM$51, ROW('Cheater Sheet'!$BM$11:$BM$51)-10,""), ROW()-4)),"")="","",IFERROR(INDEX('Cheater Sheet'!BD11:BD51, SMALL(IF("Yes"='Cheater Sheet'!$BM$11:$BM$51, ROW('Cheater Sheet'!$BM$11:$BM$51)-10,""), ROW()-4)),""))</f>
        <v/>
      </c>
      <c r="BF43" s="292" t="str" cm="1">
        <f t="array" ref="BF43">IF(IFERROR(INDEX('Cheater Sheet'!BE11:BE51, SMALL(IF("Yes"='Cheater Sheet'!$BM$11:$BM$51, ROW('Cheater Sheet'!$BM$11:$BM$51)-10,""), ROW()-4)),"")="","",IFERROR(INDEX('Cheater Sheet'!BE11:BE51, SMALL(IF("Yes"='Cheater Sheet'!$BM$11:$BM$51, ROW('Cheater Sheet'!$BM$11:$BM$51)-10,""), ROW()-4)),""))</f>
        <v/>
      </c>
      <c r="BG43" s="287" t="str" cm="1">
        <f t="array" ref="BG43">IF(IFERROR(INDEX('Cheater Sheet'!BF11:BF51, SMALL(IF("Yes"='Cheater Sheet'!$BM$11:$BM$51, ROW('Cheater Sheet'!$BM$11:$BM$51)-10,""), ROW()-4)),"")="","",IFERROR(INDEX('Cheater Sheet'!BF11:BF51, SMALL(IF("Yes"='Cheater Sheet'!$BM$11:$BM$51, ROW('Cheater Sheet'!$BM$11:$BM$51)-10,""), ROW()-4)),""))</f>
        <v/>
      </c>
      <c r="BH43" s="292" t="str" cm="1">
        <f t="array" ref="BH43">IF(IFERROR(INDEX('Cheater Sheet'!BG11:BG51, SMALL(IF("Yes"='Cheater Sheet'!$BM$11:$BM$51, ROW('Cheater Sheet'!$BM$11:$BM$51)-10,""), ROW()-4)),"")="","",IFERROR(INDEX('Cheater Sheet'!BG11:BG51, SMALL(IF("Yes"='Cheater Sheet'!$BM$11:$BM$51, ROW('Cheater Sheet'!$BM$11:$BM$51)-10,""), ROW()-4)),""))</f>
        <v/>
      </c>
      <c r="BI43" s="287" t="str" cm="1">
        <f t="array" ref="BI43">IF(IFERROR(INDEX('Cheater Sheet'!BH11:BH51, SMALL(IF("Yes"='Cheater Sheet'!$BM$11:$BM$51, ROW('Cheater Sheet'!$BM$11:$BM$51)-10,""), ROW()-4)),"")="","",IFERROR(INDEX('Cheater Sheet'!BH11:BH51, SMALL(IF("Yes"='Cheater Sheet'!$BM$11:$BM$51, ROW('Cheater Sheet'!$BM$11:$BM$51)-10,""), ROW()-4)),""))</f>
        <v/>
      </c>
      <c r="BJ43" s="292" t="str" cm="1">
        <f t="array" ref="BJ43">IF(IFERROR(INDEX('Cheater Sheet'!BI11:BI51, SMALL(IF("Yes"='Cheater Sheet'!$BM$11:$BM$51, ROW('Cheater Sheet'!$BM$11:$BM$51)-10,""), ROW()-4)),"")="","",IFERROR(INDEX('Cheater Sheet'!BI11:BI51, SMALL(IF("Yes"='Cheater Sheet'!$BM$11:$BM$51, ROW('Cheater Sheet'!$BM$11:$BM$51)-10,""), ROW()-4)),""))</f>
        <v/>
      </c>
      <c r="BK43" s="689" t="str" cm="1">
        <f t="array" ref="BK43">IF(IFERROR(INDEX('Cheater Sheet'!BJ11:BJ51, SMALL(IF("Yes"='Cheater Sheet'!$BM$11:$BM$51, ROW('Cheater Sheet'!$BM$11:$BM$51)-10,""), ROW()-4)),"")="","",IFERROR(INDEX('Cheater Sheet'!BJ11:BJ51, SMALL(IF("Yes"='Cheater Sheet'!$BM$11:$BM$51, ROW('Cheater Sheet'!$BM$11:$BM$51)-10,""), ROW()-4)),""))</f>
        <v/>
      </c>
      <c r="BL43" s="101"/>
    </row>
    <row r="44" spans="1:64" x14ac:dyDescent="0.2">
      <c r="A44" s="765">
        <f t="shared" si="0"/>
        <v>0</v>
      </c>
      <c r="C44" s="143" t="str" cm="1">
        <f t="array" ref="C44">IFERROR(INDEX('Cheater Sheet'!$B$11:$B$51, SMALL(IF("Yes"='Cheater Sheet'!$BM$11:$BM$51, ROW('Cheater Sheet'!$BM$11:$BM$51)-10,""), ROW()-4)),"")</f>
        <v/>
      </c>
      <c r="D44" s="292" t="str" cm="1">
        <f t="array" ref="D44">IF(IFERROR(INDEX('Cheater Sheet'!C11:C51, SMALL(IF("Yes"='Cheater Sheet'!$BM$11:$BM$51, ROW('Cheater Sheet'!$BM$11:$BM$51)-10,""), ROW()-4)),"")="","",IFERROR(INDEX('Cheater Sheet'!C11:C51, SMALL(IF("Yes"='Cheater Sheet'!$BM$11:$BM$51, ROW('Cheater Sheet'!$BM$11:$BM$51)-10,""), ROW()-4)),""))</f>
        <v/>
      </c>
      <c r="E44" s="287" t="str" cm="1">
        <f t="array" ref="E44">IF(IFERROR(INDEX('Cheater Sheet'!D11:D51, SMALL(IF("Yes"='Cheater Sheet'!$BM$11:$BM$51, ROW('Cheater Sheet'!$BM$11:$BM$51)-10,""), ROW()-4)),"")="","",IFERROR(INDEX('Cheater Sheet'!D11:D51, SMALL(IF("Yes"='Cheater Sheet'!$BM$11:$BM$51, ROW('Cheater Sheet'!$BM$11:$BM$51)-10,""), ROW()-4)),""))</f>
        <v/>
      </c>
      <c r="F44" s="292" t="str" cm="1">
        <f t="array" ref="F44">IF(IFERROR(INDEX('Cheater Sheet'!E11:E51, SMALL(IF("Yes"='Cheater Sheet'!$BM$11:$BM$51, ROW('Cheater Sheet'!$BM$11:$BM$51)-10,""), ROW()-4)),"")="","",IFERROR(INDEX('Cheater Sheet'!E11:E51, SMALL(IF("Yes"='Cheater Sheet'!$BM$11:$BM$51, ROW('Cheater Sheet'!$BM$11:$BM$51)-10,""), ROW()-4)),""))</f>
        <v/>
      </c>
      <c r="G44" s="287" t="str" cm="1">
        <f t="array" ref="G44">IF(IFERROR(INDEX('Cheater Sheet'!F11:F51, SMALL(IF("Yes"='Cheater Sheet'!$BM$11:$BM$51, ROW('Cheater Sheet'!$BM$11:$BM$51)-10,""), ROW()-4)),"")="","",IFERROR(INDEX('Cheater Sheet'!F11:F51, SMALL(IF("Yes"='Cheater Sheet'!$BM$11:$BM$51, ROW('Cheater Sheet'!$BM$11:$BM$51)-10,""), ROW()-4)),""))</f>
        <v/>
      </c>
      <c r="H44" s="292" t="str" cm="1">
        <f t="array" ref="H44">IF(IFERROR(INDEX('Cheater Sheet'!G11:G51, SMALL(IF("Yes"='Cheater Sheet'!$BM$11:$BM$51, ROW('Cheater Sheet'!$BM$11:$BM$51)-10,""), ROW()-4)),"")="","",IFERROR(INDEX('Cheater Sheet'!G11:G51, SMALL(IF("Yes"='Cheater Sheet'!$BM$11:$BM$51, ROW('Cheater Sheet'!$BM$11:$BM$51)-10,""), ROW()-4)),""))</f>
        <v/>
      </c>
      <c r="I44" s="287" t="str" cm="1">
        <f t="array" ref="I44">IF(IFERROR(INDEX('Cheater Sheet'!H11:H51, SMALL(IF("Yes"='Cheater Sheet'!$BM$11:$BM$51, ROW('Cheater Sheet'!$BM$11:$BM$51)-10,""), ROW()-4)),"")="","",IFERROR(INDEX('Cheater Sheet'!H11:H51, SMALL(IF("Yes"='Cheater Sheet'!$BM$11:$BM$51, ROW('Cheater Sheet'!$BM$11:$BM$51)-10,""), ROW()-4)),""))</f>
        <v/>
      </c>
      <c r="J44" s="292" t="str" cm="1">
        <f t="array" ref="J44">IF(IFERROR(INDEX('Cheater Sheet'!I11:I51, SMALL(IF("Yes"='Cheater Sheet'!$BM$11:$BM$51, ROW('Cheater Sheet'!$BM$11:$BM$51)-10,""), ROW()-4)),"")="","",IFERROR(INDEX('Cheater Sheet'!I11:I51, SMALL(IF("Yes"='Cheater Sheet'!$BM$11:$BM$51, ROW('Cheater Sheet'!$BM$11:$BM$51)-10,""), ROW()-4)),""))</f>
        <v/>
      </c>
      <c r="K44" s="287" t="str" cm="1">
        <f t="array" ref="K44">IF(IFERROR(INDEX('Cheater Sheet'!J11:J51, SMALL(IF("Yes"='Cheater Sheet'!$BM$11:$BM$51, ROW('Cheater Sheet'!$BM$11:$BM$51)-10,""), ROW()-4)),"")="","",IFERROR(INDEX('Cheater Sheet'!J11:J51, SMALL(IF("Yes"='Cheater Sheet'!$BM$11:$BM$51, ROW('Cheater Sheet'!$BM$11:$BM$51)-10,""), ROW()-4)),""))</f>
        <v/>
      </c>
      <c r="L44" s="292" t="str" cm="1">
        <f t="array" ref="L44">IF(IFERROR(INDEX('Cheater Sheet'!K11:K51, SMALL(IF("Yes"='Cheater Sheet'!$BM$11:$BM$51, ROW('Cheater Sheet'!$BM$11:$BM$51)-10,""), ROW()-4)),"")="","",IFERROR(INDEX('Cheater Sheet'!K11:K51, SMALL(IF("Yes"='Cheater Sheet'!$BM$11:$BM$51, ROW('Cheater Sheet'!$BM$11:$BM$51)-10,""), ROW()-4)),""))</f>
        <v/>
      </c>
      <c r="M44" s="287" t="str" cm="1">
        <f t="array" ref="M44">IF(IFERROR(INDEX('Cheater Sheet'!L11:L51, SMALL(IF("Yes"='Cheater Sheet'!$BM$11:$BM$51, ROW('Cheater Sheet'!$BM$11:$BM$51)-10,""), ROW()-4)),"")="","",IFERROR(INDEX('Cheater Sheet'!L11:L51, SMALL(IF("Yes"='Cheater Sheet'!$BM$11:$BM$51, ROW('Cheater Sheet'!$BM$11:$BM$51)-10,""), ROW()-4)),""))</f>
        <v/>
      </c>
      <c r="N44" s="292" t="str" cm="1">
        <f t="array" ref="N44">IF(IFERROR(INDEX('Cheater Sheet'!M11:M51, SMALL(IF("Yes"='Cheater Sheet'!$BM$11:$BM$51, ROW('Cheater Sheet'!$BM$11:$BM$51)-10,""), ROW()-4)),"")="","",IFERROR(INDEX('Cheater Sheet'!M11:M51, SMALL(IF("Yes"='Cheater Sheet'!$BM$11:$BM$51, ROW('Cheater Sheet'!$BM$11:$BM$51)-10,""), ROW()-4)),""))</f>
        <v/>
      </c>
      <c r="O44" s="287" t="str" cm="1">
        <f t="array" ref="O44">IF(IFERROR(INDEX('Cheater Sheet'!N11:N51, SMALL(IF("Yes"='Cheater Sheet'!$BM$11:$BM$51, ROW('Cheater Sheet'!$BM$11:$BM$51)-10,""), ROW()-4)),"")="","",IFERROR(INDEX('Cheater Sheet'!N11:N51, SMALL(IF("Yes"='Cheater Sheet'!$BM$11:$BM$51, ROW('Cheater Sheet'!$BM$11:$BM$51)-10,""), ROW()-4)),""))</f>
        <v/>
      </c>
      <c r="P44" s="292" t="str" cm="1">
        <f t="array" ref="P44">IF(IFERROR(INDEX('Cheater Sheet'!O11:O51, SMALL(IF("Yes"='Cheater Sheet'!$BM$11:$BM$51, ROW('Cheater Sheet'!$BM$11:$BM$51)-10,""), ROW()-4)),"")="","",IFERROR(INDEX('Cheater Sheet'!O11:O51, SMALL(IF("Yes"='Cheater Sheet'!$BM$11:$BM$51, ROW('Cheater Sheet'!$BM$11:$BM$51)-10,""), ROW()-4)),""))</f>
        <v/>
      </c>
      <c r="Q44" s="287" t="str" cm="1">
        <f t="array" ref="Q44">IF(IFERROR(INDEX('Cheater Sheet'!P11:P51, SMALL(IF("Yes"='Cheater Sheet'!$BM$11:$BM$51, ROW('Cheater Sheet'!$BM$11:$BM$51)-10,""), ROW()-4)),"")="","",IFERROR(INDEX('Cheater Sheet'!P11:P51, SMALL(IF("Yes"='Cheater Sheet'!$BM$11:$BM$51, ROW('Cheater Sheet'!$BM$11:$BM$51)-10,""), ROW()-4)),""))</f>
        <v/>
      </c>
      <c r="R44" s="292" t="str" cm="1">
        <f t="array" ref="R44">IF(IFERROR(INDEX('Cheater Sheet'!Q11:Q51, SMALL(IF("Yes"='Cheater Sheet'!$BM$11:$BM$51, ROW('Cheater Sheet'!$BM$11:$BM$51)-10,""), ROW()-4)),"")="","",IFERROR(INDEX('Cheater Sheet'!Q11:Q51, SMALL(IF("Yes"='Cheater Sheet'!$BM$11:$BM$51, ROW('Cheater Sheet'!$BM$11:$BM$51)-10,""), ROW()-4)),""))</f>
        <v/>
      </c>
      <c r="S44" s="287" t="str" cm="1">
        <f t="array" ref="S44">IF(IFERROR(INDEX('Cheater Sheet'!R11:R51, SMALL(IF("Yes"='Cheater Sheet'!$BM$11:$BM$51, ROW('Cheater Sheet'!$BM$11:$BM$51)-10,""), ROW()-4)),"")="","",IFERROR(INDEX('Cheater Sheet'!R11:R51, SMALL(IF("Yes"='Cheater Sheet'!$BM$11:$BM$51, ROW('Cheater Sheet'!$BM$11:$BM$51)-10,""), ROW()-4)),""))</f>
        <v/>
      </c>
      <c r="T44" s="292" t="str" cm="1">
        <f t="array" ref="T44">IF(IFERROR(INDEX('Cheater Sheet'!S11:S51, SMALL(IF("Yes"='Cheater Sheet'!$BM$11:$BM$51, ROW('Cheater Sheet'!$BM$11:$BM$51)-10,""), ROW()-4)),"")="","",IFERROR(INDEX('Cheater Sheet'!S11:S51, SMALL(IF("Yes"='Cheater Sheet'!$BM$11:$BM$51, ROW('Cheater Sheet'!$BM$11:$BM$51)-10,""), ROW()-4)),""))</f>
        <v/>
      </c>
      <c r="U44" s="287" t="str" cm="1">
        <f t="array" ref="U44">IF(IFERROR(INDEX('Cheater Sheet'!T11:T51, SMALL(IF("Yes"='Cheater Sheet'!$BM$11:$BM$51, ROW('Cheater Sheet'!$BM$11:$BM$51)-10,""), ROW()-4)),"")="","",IFERROR(INDEX('Cheater Sheet'!T11:T51, SMALL(IF("Yes"='Cheater Sheet'!$BM$11:$BM$51, ROW('Cheater Sheet'!$BM$11:$BM$51)-10,""), ROW()-4)),""))</f>
        <v/>
      </c>
      <c r="V44" s="292" t="str" cm="1">
        <f t="array" ref="V44">IF(IFERROR(INDEX('Cheater Sheet'!U11:U51, SMALL(IF("Yes"='Cheater Sheet'!$BM$11:$BM$51, ROW('Cheater Sheet'!$BM$11:$BM$51)-10,""), ROW()-4)),"")="","",IFERROR(INDEX('Cheater Sheet'!U11:U51, SMALL(IF("Yes"='Cheater Sheet'!$BM$11:$BM$51, ROW('Cheater Sheet'!$BM$11:$BM$51)-10,""), ROW()-4)),""))</f>
        <v/>
      </c>
      <c r="W44" s="287" t="str" cm="1">
        <f t="array" ref="W44">IF(IFERROR(INDEX('Cheater Sheet'!V11:V51, SMALL(IF("Yes"='Cheater Sheet'!$BM$11:$BM$51, ROW('Cheater Sheet'!$BM$11:$BM$51)-10,""), ROW()-4)),"")="","",IFERROR(INDEX('Cheater Sheet'!V11:V51, SMALL(IF("Yes"='Cheater Sheet'!$BM$11:$BM$51, ROW('Cheater Sheet'!$BM$11:$BM$51)-10,""), ROW()-4)),""))</f>
        <v/>
      </c>
      <c r="X44" s="292" t="str" cm="1">
        <f t="array" ref="X44">IF(IFERROR(INDEX('Cheater Sheet'!W11:W51, SMALL(IF("Yes"='Cheater Sheet'!$BM$11:$BM$51, ROW('Cheater Sheet'!$BM$11:$BM$51)-10,""), ROW()-4)),"")="","",IFERROR(INDEX('Cheater Sheet'!W11:W51, SMALL(IF("Yes"='Cheater Sheet'!$BM$11:$BM$51, ROW('Cheater Sheet'!$BM$11:$BM$51)-10,""), ROW()-4)),""))</f>
        <v/>
      </c>
      <c r="Y44" s="287" t="str" cm="1">
        <f t="array" ref="Y44">IF(IFERROR(INDEX('Cheater Sheet'!X11:X51, SMALL(IF("Yes"='Cheater Sheet'!$BM$11:$BM$51, ROW('Cheater Sheet'!$BM$11:$BM$51)-10,""), ROW()-4)),"")="","",IFERROR(INDEX('Cheater Sheet'!X11:X51, SMALL(IF("Yes"='Cheater Sheet'!$BM$11:$BM$51, ROW('Cheater Sheet'!$BM$11:$BM$51)-10,""), ROW()-4)),""))</f>
        <v/>
      </c>
      <c r="Z44" s="292" t="str" cm="1">
        <f t="array" ref="Z44">IF(IFERROR(INDEX('Cheater Sheet'!Y11:Y51, SMALL(IF("Yes"='Cheater Sheet'!$BM$11:$BM$51, ROW('Cheater Sheet'!$BM$11:$BM$51)-10,""), ROW()-4)),"")="","",IFERROR(INDEX('Cheater Sheet'!Y11:Y51, SMALL(IF("Yes"='Cheater Sheet'!$BM$11:$BM$51, ROW('Cheater Sheet'!$BM$11:$BM$51)-10,""), ROW()-4)),""))</f>
        <v/>
      </c>
      <c r="AA44" s="287" t="str" cm="1">
        <f t="array" ref="AA44">IF(IFERROR(INDEX('Cheater Sheet'!Z11:Z51, SMALL(IF("Yes"='Cheater Sheet'!$BM$11:$BM$51, ROW('Cheater Sheet'!$BM$11:$BM$51)-10,""), ROW()-4)),"")="","",IFERROR(INDEX('Cheater Sheet'!Z11:Z51, SMALL(IF("Yes"='Cheater Sheet'!$BM$11:$BM$51, ROW('Cheater Sheet'!$BM$11:$BM$51)-10,""), ROW()-4)),""))</f>
        <v/>
      </c>
      <c r="AB44" s="292" t="str" cm="1">
        <f t="array" ref="AB44">IF(IFERROR(INDEX('Cheater Sheet'!AA11:AA51, SMALL(IF("Yes"='Cheater Sheet'!$BM$11:$BM$51, ROW('Cheater Sheet'!$BM$11:$BM$51)-10,""), ROW()-4)),"")="","",IFERROR(INDEX('Cheater Sheet'!AA11:AA51, SMALL(IF("Yes"='Cheater Sheet'!$BM$11:$BM$51, ROW('Cheater Sheet'!$BM$11:$BM$51)-10,""), ROW()-4)),""))</f>
        <v/>
      </c>
      <c r="AC44" s="287" t="str" cm="1">
        <f t="array" ref="AC44">IF(IFERROR(INDEX('Cheater Sheet'!AB11:AB51, SMALL(IF("Yes"='Cheater Sheet'!$BM$11:$BM$51, ROW('Cheater Sheet'!$BM$11:$BM$51)-10,""), ROW()-4)),"")="","",IFERROR(INDEX('Cheater Sheet'!AB11:AB51, SMALL(IF("Yes"='Cheater Sheet'!$BM$11:$BM$51, ROW('Cheater Sheet'!$BM$11:$BM$51)-10,""), ROW()-4)),""))</f>
        <v/>
      </c>
      <c r="AD44" s="292" t="str" cm="1">
        <f t="array" ref="AD44">IF(IFERROR(INDEX('Cheater Sheet'!AC11:AC51, SMALL(IF("Yes"='Cheater Sheet'!$BM$11:$BM$51, ROW('Cheater Sheet'!$BM$11:$BM$51)-10,""), ROW()-4)),"")="","",IFERROR(INDEX('Cheater Sheet'!AC11:AC51, SMALL(IF("Yes"='Cheater Sheet'!$BM$11:$BM$51, ROW('Cheater Sheet'!$BM$11:$BM$51)-10,""), ROW()-4)),""))</f>
        <v/>
      </c>
      <c r="AE44" s="287" t="str" cm="1">
        <f t="array" ref="AE44">IF(IFERROR(INDEX('Cheater Sheet'!AD11:AD51, SMALL(IF("Yes"='Cheater Sheet'!$BM$11:$BM$51, ROW('Cheater Sheet'!$BM$11:$BM$51)-10,""), ROW()-4)),"")="","",IFERROR(INDEX('Cheater Sheet'!AD11:AD51, SMALL(IF("Yes"='Cheater Sheet'!$BM$11:$BM$51, ROW('Cheater Sheet'!$BM$11:$BM$51)-10,""), ROW()-4)),""))</f>
        <v/>
      </c>
      <c r="AF44" s="292" t="str" cm="1">
        <f t="array" ref="AF44">IF(IFERROR(INDEX('Cheater Sheet'!AE11:AE51, SMALL(IF("Yes"='Cheater Sheet'!$BM$11:$BM$51, ROW('Cheater Sheet'!$BM$11:$BM$51)-10,""), ROW()-4)),"")="","",IFERROR(INDEX('Cheater Sheet'!AE11:AE51, SMALL(IF("Yes"='Cheater Sheet'!$BM$11:$BM$51, ROW('Cheater Sheet'!$BM$11:$BM$51)-10,""), ROW()-4)),""))</f>
        <v/>
      </c>
      <c r="AG44" s="287" t="str" cm="1">
        <f t="array" ref="AG44">IF(IFERROR(INDEX('Cheater Sheet'!AF11:AF51, SMALL(IF("Yes"='Cheater Sheet'!$BM$11:$BM$51, ROW('Cheater Sheet'!$BM$11:$BM$51)-10,""), ROW()-4)),"")="","",IFERROR(INDEX('Cheater Sheet'!AF11:AF51, SMALL(IF("Yes"='Cheater Sheet'!$BM$11:$BM$51, ROW('Cheater Sheet'!$BM$11:$BM$51)-10,""), ROW()-4)),""))</f>
        <v/>
      </c>
      <c r="AH44" s="292" t="str" cm="1">
        <f t="array" ref="AH44">IF(IFERROR(INDEX('Cheater Sheet'!AG11:AG51, SMALL(IF("Yes"='Cheater Sheet'!$BM$11:$BM$51, ROW('Cheater Sheet'!$BM$11:$BM$51)-10,""), ROW()-4)),"")="","",IFERROR(INDEX('Cheater Sheet'!AG11:AG51, SMALL(IF("Yes"='Cheater Sheet'!$BM$11:$BM$51, ROW('Cheater Sheet'!$BM$11:$BM$51)-10,""), ROW()-4)),""))</f>
        <v/>
      </c>
      <c r="AI44" s="287" t="str" cm="1">
        <f t="array" ref="AI44">IF(IFERROR(INDEX('Cheater Sheet'!AH11:AH51, SMALL(IF("Yes"='Cheater Sheet'!$BM$11:$BM$51, ROW('Cheater Sheet'!$BM$11:$BM$51)-10,""), ROW()-4)),"")="","",IFERROR(INDEX('Cheater Sheet'!AH11:AH51, SMALL(IF("Yes"='Cheater Sheet'!$BM$11:$BM$51, ROW('Cheater Sheet'!$BM$11:$BM$51)-10,""), ROW()-4)),""))</f>
        <v/>
      </c>
      <c r="AJ44" s="292" t="str" cm="1">
        <f t="array" ref="AJ44">IF(IFERROR(INDEX('Cheater Sheet'!AI11:AI51, SMALL(IF("Yes"='Cheater Sheet'!$BM$11:$BM$51, ROW('Cheater Sheet'!$BM$11:$BM$51)-10,""), ROW()-4)),"")="","",IFERROR(INDEX('Cheater Sheet'!AI11:AI51, SMALL(IF("Yes"='Cheater Sheet'!$BM$11:$BM$51, ROW('Cheater Sheet'!$BM$11:$BM$51)-10,""), ROW()-4)),""))</f>
        <v/>
      </c>
      <c r="AK44" s="287" t="str" cm="1">
        <f t="array" ref="AK44">IF(IFERROR(INDEX('Cheater Sheet'!AJ11:AJ51, SMALL(IF("Yes"='Cheater Sheet'!$BM$11:$BM$51, ROW('Cheater Sheet'!$BM$11:$BM$51)-10,""), ROW()-4)),"")="","",IFERROR(INDEX('Cheater Sheet'!AJ11:AJ51, SMALL(IF("Yes"='Cheater Sheet'!$BM$11:$BM$51, ROW('Cheater Sheet'!$BM$11:$BM$51)-10,""), ROW()-4)),""))</f>
        <v/>
      </c>
      <c r="AL44" s="292" t="str" cm="1">
        <f t="array" ref="AL44">IF(IFERROR(INDEX('Cheater Sheet'!AK11:AK51, SMALL(IF("Yes"='Cheater Sheet'!$BM$11:$BM$51, ROW('Cheater Sheet'!$BM$11:$BM$51)-10,""), ROW()-4)),"")="","",IFERROR(INDEX('Cheater Sheet'!AK11:AK51, SMALL(IF("Yes"='Cheater Sheet'!$BM$11:$BM$51, ROW('Cheater Sheet'!$BM$11:$BM$51)-10,""), ROW()-4)),""))</f>
        <v/>
      </c>
      <c r="AM44" s="287" t="str" cm="1">
        <f t="array" ref="AM44">IF(IFERROR(INDEX('Cheater Sheet'!AL11:AL51, SMALL(IF("Yes"='Cheater Sheet'!$BM$11:$BM$51, ROW('Cheater Sheet'!$BM$11:$BM$51)-10,""), ROW()-4)),"")="","",IFERROR(INDEX('Cheater Sheet'!AL11:AL51, SMALL(IF("Yes"='Cheater Sheet'!$BM$11:$BM$51, ROW('Cheater Sheet'!$BM$11:$BM$51)-10,""), ROW()-4)),""))</f>
        <v/>
      </c>
      <c r="AN44" s="292" t="str" cm="1">
        <f t="array" ref="AN44">IF(IFERROR(INDEX('Cheater Sheet'!AM11:AM51, SMALL(IF("Yes"='Cheater Sheet'!$BM$11:$BM$51, ROW('Cheater Sheet'!$BM$11:$BM$51)-10,""), ROW()-4)),"")="","",IFERROR(INDEX('Cheater Sheet'!AM11:AM51, SMALL(IF("Yes"='Cheater Sheet'!$BM$11:$BM$51, ROW('Cheater Sheet'!$BM$11:$BM$51)-10,""), ROW()-4)),""))</f>
        <v/>
      </c>
      <c r="AO44" s="287" t="str" cm="1">
        <f t="array" ref="AO44">IF(IFERROR(INDEX('Cheater Sheet'!AN11:AN51, SMALL(IF("Yes"='Cheater Sheet'!$BM$11:$BM$51, ROW('Cheater Sheet'!$BM$11:$BM$51)-10,""), ROW()-4)),"")="","",IFERROR(INDEX('Cheater Sheet'!AN11:AN51, SMALL(IF("Yes"='Cheater Sheet'!$BM$11:$BM$51, ROW('Cheater Sheet'!$BM$11:$BM$51)-10,""), ROW()-4)),""))</f>
        <v/>
      </c>
      <c r="AP44" s="292" t="str" cm="1">
        <f t="array" ref="AP44">IF(IFERROR(INDEX('Cheater Sheet'!AO11:AO51, SMALL(IF("Yes"='Cheater Sheet'!$BM$11:$BM$51, ROW('Cheater Sheet'!$BM$11:$BM$51)-10,""), ROW()-4)),"")="","",IFERROR(INDEX('Cheater Sheet'!AO11:AO51, SMALL(IF("Yes"='Cheater Sheet'!$BM$11:$BM$51, ROW('Cheater Sheet'!$BM$11:$BM$51)-10,""), ROW()-4)),""))</f>
        <v/>
      </c>
      <c r="AQ44" s="287" t="str" cm="1">
        <f t="array" ref="AQ44">IF(IFERROR(INDEX('Cheater Sheet'!AP11:AP51, SMALL(IF("Yes"='Cheater Sheet'!$BM$11:$BM$51, ROW('Cheater Sheet'!$BM$11:$BM$51)-10,""), ROW()-4)),"")="","",IFERROR(INDEX('Cheater Sheet'!AP11:AP51, SMALL(IF("Yes"='Cheater Sheet'!$BM$11:$BM$51, ROW('Cheater Sheet'!$BM$11:$BM$51)-10,""), ROW()-4)),""))</f>
        <v/>
      </c>
      <c r="AR44" s="292" t="str" cm="1">
        <f t="array" ref="AR44">IF(IFERROR(INDEX('Cheater Sheet'!AQ11:AQ51, SMALL(IF("Yes"='Cheater Sheet'!$BM$11:$BM$51, ROW('Cheater Sheet'!$BM$11:$BM$51)-10,""), ROW()-4)),"")="","",IFERROR(INDEX('Cheater Sheet'!AQ11:AQ51, SMALL(IF("Yes"='Cheater Sheet'!$BM$11:$BM$51, ROW('Cheater Sheet'!$BM$11:$BM$51)-10,""), ROW()-4)),""))</f>
        <v/>
      </c>
      <c r="AS44" s="287" t="str" cm="1">
        <f t="array" ref="AS44">IF(IFERROR(INDEX('Cheater Sheet'!AR11:AR51, SMALL(IF("Yes"='Cheater Sheet'!$BM$11:$BM$51, ROW('Cheater Sheet'!$BM$11:$BM$51)-10,""), ROW()-4)),"")="","",IFERROR(INDEX('Cheater Sheet'!AR11:AR51, SMALL(IF("Yes"='Cheater Sheet'!$BM$11:$BM$51, ROW('Cheater Sheet'!$BM$11:$BM$51)-10,""), ROW()-4)),""))</f>
        <v/>
      </c>
      <c r="AT44" s="292" t="str" cm="1">
        <f t="array" ref="AT44">IF(IFERROR(INDEX('Cheater Sheet'!AS11:AS51, SMALL(IF("Yes"='Cheater Sheet'!$BM$11:$BM$51, ROW('Cheater Sheet'!$BM$11:$BM$51)-10,""), ROW()-4)),"")="","",IFERROR(INDEX('Cheater Sheet'!AS11:AS51, SMALL(IF("Yes"='Cheater Sheet'!$BM$11:$BM$51, ROW('Cheater Sheet'!$BM$11:$BM$51)-10,""), ROW()-4)),""))</f>
        <v/>
      </c>
      <c r="AU44" s="287" t="str" cm="1">
        <f t="array" ref="AU44">IF(IFERROR(INDEX('Cheater Sheet'!AT11:AT51, SMALL(IF("Yes"='Cheater Sheet'!$BM$11:$BM$51, ROW('Cheater Sheet'!$BM$11:$BM$51)-10,""), ROW()-4)),"")="","",IFERROR(INDEX('Cheater Sheet'!AT11:AT51, SMALL(IF("Yes"='Cheater Sheet'!$BM$11:$BM$51, ROW('Cheater Sheet'!$BM$11:$BM$51)-10,""), ROW()-4)),""))</f>
        <v/>
      </c>
      <c r="AV44" s="292" t="str" cm="1">
        <f t="array" ref="AV44">IF(IFERROR(INDEX('Cheater Sheet'!AU11:AU51, SMALL(IF("Yes"='Cheater Sheet'!$BM$11:$BM$51, ROW('Cheater Sheet'!$BM$11:$BM$51)-10,""), ROW()-4)),"")="","",IFERROR(INDEX('Cheater Sheet'!AU11:AU51, SMALL(IF("Yes"='Cheater Sheet'!$BM$11:$BM$51, ROW('Cheater Sheet'!$BM$11:$BM$51)-10,""), ROW()-4)),""))</f>
        <v/>
      </c>
      <c r="AW44" s="287" t="str" cm="1">
        <f t="array" ref="AW44">IF(IFERROR(INDEX('Cheater Sheet'!AV11:AV51, SMALL(IF("Yes"='Cheater Sheet'!$BM$11:$BM$51, ROW('Cheater Sheet'!$BM$11:$BM$51)-10,""), ROW()-4)),"")="","",IFERROR(INDEX('Cheater Sheet'!AV11:AV51, SMALL(IF("Yes"='Cheater Sheet'!$BM$11:$BM$51, ROW('Cheater Sheet'!$BM$11:$BM$51)-10,""), ROW()-4)),""))</f>
        <v/>
      </c>
      <c r="AX44" s="292" t="str" cm="1">
        <f t="array" ref="AX44">IF(IFERROR(INDEX('Cheater Sheet'!AW11:AW51, SMALL(IF("Yes"='Cheater Sheet'!$BM$11:$BM$51, ROW('Cheater Sheet'!$BM$11:$BM$51)-10,""), ROW()-4)),"")="","",IFERROR(INDEX('Cheater Sheet'!AW11:AW51, SMALL(IF("Yes"='Cheater Sheet'!$BM$11:$BM$51, ROW('Cheater Sheet'!$BM$11:$BM$51)-10,""), ROW()-4)),""))</f>
        <v/>
      </c>
      <c r="AY44" s="287" t="str" cm="1">
        <f t="array" ref="AY44">IF(IFERROR(INDEX('Cheater Sheet'!AX11:AX51, SMALL(IF("Yes"='Cheater Sheet'!$BM$11:$BM$51, ROW('Cheater Sheet'!$BM$11:$BM$51)-10,""), ROW()-4)),"")="","",IFERROR(INDEX('Cheater Sheet'!AX11:AX51, SMALL(IF("Yes"='Cheater Sheet'!$BM$11:$BM$51, ROW('Cheater Sheet'!$BM$11:$BM$51)-10,""), ROW()-4)),""))</f>
        <v/>
      </c>
      <c r="AZ44" s="292" t="str" cm="1">
        <f t="array" ref="AZ44">IF(IFERROR(INDEX('Cheater Sheet'!AY11:AY51, SMALL(IF("Yes"='Cheater Sheet'!$BM$11:$BM$51, ROW('Cheater Sheet'!$BM$11:$BM$51)-10,""), ROW()-4)),"")="","",IFERROR(INDEX('Cheater Sheet'!AY11:AY51, SMALL(IF("Yes"='Cheater Sheet'!$BM$11:$BM$51, ROW('Cheater Sheet'!$BM$11:$BM$51)-10,""), ROW()-4)),""))</f>
        <v/>
      </c>
      <c r="BA44" s="287" t="str" cm="1">
        <f t="array" ref="BA44">IF(IFERROR(INDEX('Cheater Sheet'!AZ11:AZ51, SMALL(IF("Yes"='Cheater Sheet'!$BM$11:$BM$51, ROW('Cheater Sheet'!$BM$11:$BM$51)-10,""), ROW()-4)),"")="","",IFERROR(INDEX('Cheater Sheet'!AZ11:AZ51, SMALL(IF("Yes"='Cheater Sheet'!$BM$11:$BM$51, ROW('Cheater Sheet'!$BM$11:$BM$51)-10,""), ROW()-4)),""))</f>
        <v/>
      </c>
      <c r="BB44" s="292" t="str" cm="1">
        <f t="array" ref="BB44">IF(IFERROR(INDEX('Cheater Sheet'!BA11:BA51, SMALL(IF("Yes"='Cheater Sheet'!$BM$11:$BM$51, ROW('Cheater Sheet'!$BM$11:$BM$51)-10,""), ROW()-4)),"")="","",IFERROR(INDEX('Cheater Sheet'!BA11:BA51, SMALL(IF("Yes"='Cheater Sheet'!$BM$11:$BM$51, ROW('Cheater Sheet'!$BM$11:$BM$51)-10,""), ROW()-4)),""))</f>
        <v/>
      </c>
      <c r="BC44" s="287" t="str" cm="1">
        <f t="array" ref="BC44">IF(IFERROR(INDEX('Cheater Sheet'!BB11:BB51, SMALL(IF("Yes"='Cheater Sheet'!$BM$11:$BM$51, ROW('Cheater Sheet'!$BM$11:$BM$51)-10,""), ROW()-4)),"")="","",IFERROR(INDEX('Cheater Sheet'!BB11:BB51, SMALL(IF("Yes"='Cheater Sheet'!$BM$11:$BM$51, ROW('Cheater Sheet'!$BM$11:$BM$51)-10,""), ROW()-4)),""))</f>
        <v/>
      </c>
      <c r="BD44" s="292" t="str" cm="1">
        <f t="array" ref="BD44">IF(IFERROR(INDEX('Cheater Sheet'!BC11:BC51, SMALL(IF("Yes"='Cheater Sheet'!$BM$11:$BM$51, ROW('Cheater Sheet'!$BM$11:$BM$51)-10,""), ROW()-4)),"")="","",IFERROR(INDEX('Cheater Sheet'!BC11:BC51, SMALL(IF("Yes"='Cheater Sheet'!$BM$11:$BM$51, ROW('Cheater Sheet'!$BM$11:$BM$51)-10,""), ROW()-4)),""))</f>
        <v/>
      </c>
      <c r="BE44" s="287" t="str" cm="1">
        <f t="array" ref="BE44">IF(IFERROR(INDEX('Cheater Sheet'!BD11:BD51, SMALL(IF("Yes"='Cheater Sheet'!$BM$11:$BM$51, ROW('Cheater Sheet'!$BM$11:$BM$51)-10,""), ROW()-4)),"")="","",IFERROR(INDEX('Cheater Sheet'!BD11:BD51, SMALL(IF("Yes"='Cheater Sheet'!$BM$11:$BM$51, ROW('Cheater Sheet'!$BM$11:$BM$51)-10,""), ROW()-4)),""))</f>
        <v/>
      </c>
      <c r="BF44" s="292" t="str" cm="1">
        <f t="array" ref="BF44">IF(IFERROR(INDEX('Cheater Sheet'!BE11:BE51, SMALL(IF("Yes"='Cheater Sheet'!$BM$11:$BM$51, ROW('Cheater Sheet'!$BM$11:$BM$51)-10,""), ROW()-4)),"")="","",IFERROR(INDEX('Cheater Sheet'!BE11:BE51, SMALL(IF("Yes"='Cheater Sheet'!$BM$11:$BM$51, ROW('Cheater Sheet'!$BM$11:$BM$51)-10,""), ROW()-4)),""))</f>
        <v/>
      </c>
      <c r="BG44" s="287" t="str" cm="1">
        <f t="array" ref="BG44">IF(IFERROR(INDEX('Cheater Sheet'!BF11:BF51, SMALL(IF("Yes"='Cheater Sheet'!$BM$11:$BM$51, ROW('Cheater Sheet'!$BM$11:$BM$51)-10,""), ROW()-4)),"")="","",IFERROR(INDEX('Cheater Sheet'!BF11:BF51, SMALL(IF("Yes"='Cheater Sheet'!$BM$11:$BM$51, ROW('Cheater Sheet'!$BM$11:$BM$51)-10,""), ROW()-4)),""))</f>
        <v/>
      </c>
      <c r="BH44" s="292" t="str" cm="1">
        <f t="array" ref="BH44">IF(IFERROR(INDEX('Cheater Sheet'!BG11:BG51, SMALL(IF("Yes"='Cheater Sheet'!$BM$11:$BM$51, ROW('Cheater Sheet'!$BM$11:$BM$51)-10,""), ROW()-4)),"")="","",IFERROR(INDEX('Cheater Sheet'!BG11:BG51, SMALL(IF("Yes"='Cheater Sheet'!$BM$11:$BM$51, ROW('Cheater Sheet'!$BM$11:$BM$51)-10,""), ROW()-4)),""))</f>
        <v/>
      </c>
      <c r="BI44" s="287" t="str" cm="1">
        <f t="array" ref="BI44">IF(IFERROR(INDEX('Cheater Sheet'!BH11:BH51, SMALL(IF("Yes"='Cheater Sheet'!$BM$11:$BM$51, ROW('Cheater Sheet'!$BM$11:$BM$51)-10,""), ROW()-4)),"")="","",IFERROR(INDEX('Cheater Sheet'!BH11:BH51, SMALL(IF("Yes"='Cheater Sheet'!$BM$11:$BM$51, ROW('Cheater Sheet'!$BM$11:$BM$51)-10,""), ROW()-4)),""))</f>
        <v/>
      </c>
      <c r="BJ44" s="292" t="str" cm="1">
        <f t="array" ref="BJ44">IF(IFERROR(INDEX('Cheater Sheet'!BI11:BI51, SMALL(IF("Yes"='Cheater Sheet'!$BM$11:$BM$51, ROW('Cheater Sheet'!$BM$11:$BM$51)-10,""), ROW()-4)),"")="","",IFERROR(INDEX('Cheater Sheet'!BI11:BI51, SMALL(IF("Yes"='Cheater Sheet'!$BM$11:$BM$51, ROW('Cheater Sheet'!$BM$11:$BM$51)-10,""), ROW()-4)),""))</f>
        <v/>
      </c>
      <c r="BK44" s="689" t="str" cm="1">
        <f t="array" ref="BK44">IF(IFERROR(INDEX('Cheater Sheet'!BJ11:BJ51, SMALL(IF("Yes"='Cheater Sheet'!$BM$11:$BM$51, ROW('Cheater Sheet'!$BM$11:$BM$51)-10,""), ROW()-4)),"")="","",IFERROR(INDEX('Cheater Sheet'!BJ11:BJ51, SMALL(IF("Yes"='Cheater Sheet'!$BM$11:$BM$51, ROW('Cheater Sheet'!$BM$11:$BM$51)-10,""), ROW()-4)),""))</f>
        <v/>
      </c>
      <c r="BL44" s="101"/>
    </row>
    <row r="45" spans="1:64" ht="13.5" thickBot="1" x14ac:dyDescent="0.25">
      <c r="A45" s="765">
        <f t="shared" si="0"/>
        <v>0</v>
      </c>
      <c r="C45" s="143" t="str" cm="1">
        <f t="array" ref="C45">IFERROR(INDEX('Cheater Sheet'!$B$11:$B$51, SMALL(IF("Yes"='Cheater Sheet'!$BM$11:$BM$51, ROW('Cheater Sheet'!$BM$11:$BM$51)-10,""), ROW()-4)),"")</f>
        <v/>
      </c>
      <c r="D45" s="307" t="str" cm="1">
        <f t="array" ref="D45">IF(IFERROR(INDEX('Cheater Sheet'!C11:C51, SMALL(IF("Yes"='Cheater Sheet'!$BM$11:$BM$51, ROW('Cheater Sheet'!$BM$11:$BM$51)-10,""), ROW()-4)),"")="","",IFERROR(INDEX('Cheater Sheet'!C11:C51, SMALL(IF("Yes"='Cheater Sheet'!$BM$11:$BM$51, ROW('Cheater Sheet'!$BM$11:$BM$51)-10,""), ROW()-4)),""))</f>
        <v/>
      </c>
      <c r="E45" s="287" t="str" cm="1">
        <f t="array" ref="E45">IF(IFERROR(INDEX('Cheater Sheet'!D11:D51, SMALL(IF("Yes"='Cheater Sheet'!$BM$11:$BM$51, ROW('Cheater Sheet'!$BM$11:$BM$51)-10,""), ROW()-4)),"")="","",IFERROR(INDEX('Cheater Sheet'!D11:D51, SMALL(IF("Yes"='Cheater Sheet'!$BM$11:$BM$51, ROW('Cheater Sheet'!$BM$11:$BM$51)-10,""), ROW()-4)),""))</f>
        <v/>
      </c>
      <c r="F45" s="307" t="str" cm="1">
        <f t="array" ref="F45">IF(IFERROR(INDEX('Cheater Sheet'!E11:E51, SMALL(IF("Yes"='Cheater Sheet'!$BM$11:$BM$51, ROW('Cheater Sheet'!$BM$11:$BM$51)-10,""), ROW()-4)),"")="","",IFERROR(INDEX('Cheater Sheet'!E11:E51, SMALL(IF("Yes"='Cheater Sheet'!$BM$11:$BM$51, ROW('Cheater Sheet'!$BM$11:$BM$51)-10,""), ROW()-4)),""))</f>
        <v/>
      </c>
      <c r="G45" s="287" t="str" cm="1">
        <f t="array" ref="G45">IF(IFERROR(INDEX('Cheater Sheet'!F11:F51, SMALL(IF("Yes"='Cheater Sheet'!$BM$11:$BM$51, ROW('Cheater Sheet'!$BM$11:$BM$51)-10,""), ROW()-4)),"")="","",IFERROR(INDEX('Cheater Sheet'!F11:F51, SMALL(IF("Yes"='Cheater Sheet'!$BM$11:$BM$51, ROW('Cheater Sheet'!$BM$11:$BM$51)-10,""), ROW()-4)),""))</f>
        <v/>
      </c>
      <c r="H45" s="307" t="str" cm="1">
        <f t="array" ref="H45">IF(IFERROR(INDEX('Cheater Sheet'!G11:G51, SMALL(IF("Yes"='Cheater Sheet'!$BM$11:$BM$51, ROW('Cheater Sheet'!$BM$11:$BM$51)-10,""), ROW()-4)),"")="","",IFERROR(INDEX('Cheater Sheet'!G11:G51, SMALL(IF("Yes"='Cheater Sheet'!$BM$11:$BM$51, ROW('Cheater Sheet'!$BM$11:$BM$51)-10,""), ROW()-4)),""))</f>
        <v/>
      </c>
      <c r="I45" s="287" t="str" cm="1">
        <f t="array" ref="I45">IF(IFERROR(INDEX('Cheater Sheet'!H11:H51, SMALL(IF("Yes"='Cheater Sheet'!$BM$11:$BM$51, ROW('Cheater Sheet'!$BM$11:$BM$51)-10,""), ROW()-4)),"")="","",IFERROR(INDEX('Cheater Sheet'!H11:H51, SMALL(IF("Yes"='Cheater Sheet'!$BM$11:$BM$51, ROW('Cheater Sheet'!$BM$11:$BM$51)-10,""), ROW()-4)),""))</f>
        <v/>
      </c>
      <c r="J45" s="307" t="str" cm="1">
        <f t="array" ref="J45">IF(IFERROR(INDEX('Cheater Sheet'!I11:I51, SMALL(IF("Yes"='Cheater Sheet'!$BM$11:$BM$51, ROW('Cheater Sheet'!$BM$11:$BM$51)-10,""), ROW()-4)),"")="","",IFERROR(INDEX('Cheater Sheet'!I11:I51, SMALL(IF("Yes"='Cheater Sheet'!$BM$11:$BM$51, ROW('Cheater Sheet'!$BM$11:$BM$51)-10,""), ROW()-4)),""))</f>
        <v/>
      </c>
      <c r="K45" s="287" t="str" cm="1">
        <f t="array" ref="K45">IF(IFERROR(INDEX('Cheater Sheet'!J11:J51, SMALL(IF("Yes"='Cheater Sheet'!$BM$11:$BM$51, ROW('Cheater Sheet'!$BM$11:$BM$51)-10,""), ROW()-4)),"")="","",IFERROR(INDEX('Cheater Sheet'!J11:J51, SMALL(IF("Yes"='Cheater Sheet'!$BM$11:$BM$51, ROW('Cheater Sheet'!$BM$11:$BM$51)-10,""), ROW()-4)),""))</f>
        <v/>
      </c>
      <c r="L45" s="307" t="str" cm="1">
        <f t="array" ref="L45">IF(IFERROR(INDEX('Cheater Sheet'!K11:K51, SMALL(IF("Yes"='Cheater Sheet'!$BM$11:$BM$51, ROW('Cheater Sheet'!$BM$11:$BM$51)-10,""), ROW()-4)),"")="","",IFERROR(INDEX('Cheater Sheet'!K11:K51, SMALL(IF("Yes"='Cheater Sheet'!$BM$11:$BM$51, ROW('Cheater Sheet'!$BM$11:$BM$51)-10,""), ROW()-4)),""))</f>
        <v/>
      </c>
      <c r="M45" s="287" t="str" cm="1">
        <f t="array" ref="M45">IF(IFERROR(INDEX('Cheater Sheet'!L11:L51, SMALL(IF("Yes"='Cheater Sheet'!$BM$11:$BM$51, ROW('Cheater Sheet'!$BM$11:$BM$51)-10,""), ROW()-4)),"")="","",IFERROR(INDEX('Cheater Sheet'!L11:L51, SMALL(IF("Yes"='Cheater Sheet'!$BM$11:$BM$51, ROW('Cheater Sheet'!$BM$11:$BM$51)-10,""), ROW()-4)),""))</f>
        <v/>
      </c>
      <c r="N45" s="307" t="str" cm="1">
        <f t="array" ref="N45">IF(IFERROR(INDEX('Cheater Sheet'!M11:M51, SMALL(IF("Yes"='Cheater Sheet'!$BM$11:$BM$51, ROW('Cheater Sheet'!$BM$11:$BM$51)-10,""), ROW()-4)),"")="","",IFERROR(INDEX('Cheater Sheet'!M11:M51, SMALL(IF("Yes"='Cheater Sheet'!$BM$11:$BM$51, ROW('Cheater Sheet'!$BM$11:$BM$51)-10,""), ROW()-4)),""))</f>
        <v/>
      </c>
      <c r="O45" s="287" t="str" cm="1">
        <f t="array" ref="O45">IF(IFERROR(INDEX('Cheater Sheet'!N11:N51, SMALL(IF("Yes"='Cheater Sheet'!$BM$11:$BM$51, ROW('Cheater Sheet'!$BM$11:$BM$51)-10,""), ROW()-4)),"")="","",IFERROR(INDEX('Cheater Sheet'!N11:N51, SMALL(IF("Yes"='Cheater Sheet'!$BM$11:$BM$51, ROW('Cheater Sheet'!$BM$11:$BM$51)-10,""), ROW()-4)),""))</f>
        <v/>
      </c>
      <c r="P45" s="307" t="str" cm="1">
        <f t="array" ref="P45">IF(IFERROR(INDEX('Cheater Sheet'!O11:O51, SMALL(IF("Yes"='Cheater Sheet'!$BM$11:$BM$51, ROW('Cheater Sheet'!$BM$11:$BM$51)-10,""), ROW()-4)),"")="","",IFERROR(INDEX('Cheater Sheet'!O11:O51, SMALL(IF("Yes"='Cheater Sheet'!$BM$11:$BM$51, ROW('Cheater Sheet'!$BM$11:$BM$51)-10,""), ROW()-4)),""))</f>
        <v/>
      </c>
      <c r="Q45" s="287" t="str" cm="1">
        <f t="array" ref="Q45">IF(IFERROR(INDEX('Cheater Sheet'!P11:P51, SMALL(IF("Yes"='Cheater Sheet'!$BM$11:$BM$51, ROW('Cheater Sheet'!$BM$11:$BM$51)-10,""), ROW()-4)),"")="","",IFERROR(INDEX('Cheater Sheet'!P11:P51, SMALL(IF("Yes"='Cheater Sheet'!$BM$11:$BM$51, ROW('Cheater Sheet'!$BM$11:$BM$51)-10,""), ROW()-4)),""))</f>
        <v/>
      </c>
      <c r="R45" s="307" t="str" cm="1">
        <f t="array" ref="R45">IF(IFERROR(INDEX('Cheater Sheet'!Q11:Q51, SMALL(IF("Yes"='Cheater Sheet'!$BM$11:$BM$51, ROW('Cheater Sheet'!$BM$11:$BM$51)-10,""), ROW()-4)),"")="","",IFERROR(INDEX('Cheater Sheet'!Q11:Q51, SMALL(IF("Yes"='Cheater Sheet'!$BM$11:$BM$51, ROW('Cheater Sheet'!$BM$11:$BM$51)-10,""), ROW()-4)),""))</f>
        <v/>
      </c>
      <c r="S45" s="287" t="str" cm="1">
        <f t="array" ref="S45">IF(IFERROR(INDEX('Cheater Sheet'!R11:R51, SMALL(IF("Yes"='Cheater Sheet'!$BM$11:$BM$51, ROW('Cheater Sheet'!$BM$11:$BM$51)-10,""), ROW()-4)),"")="","",IFERROR(INDEX('Cheater Sheet'!R11:R51, SMALL(IF("Yes"='Cheater Sheet'!$BM$11:$BM$51, ROW('Cheater Sheet'!$BM$11:$BM$51)-10,""), ROW()-4)),""))</f>
        <v/>
      </c>
      <c r="T45" s="307" t="str" cm="1">
        <f t="array" ref="T45">IF(IFERROR(INDEX('Cheater Sheet'!S11:S51, SMALL(IF("Yes"='Cheater Sheet'!$BM$11:$BM$51, ROW('Cheater Sheet'!$BM$11:$BM$51)-10,""), ROW()-4)),"")="","",IFERROR(INDEX('Cheater Sheet'!S11:S51, SMALL(IF("Yes"='Cheater Sheet'!$BM$11:$BM$51, ROW('Cheater Sheet'!$BM$11:$BM$51)-10,""), ROW()-4)),""))</f>
        <v/>
      </c>
      <c r="U45" s="287" t="str" cm="1">
        <f t="array" ref="U45">IF(IFERROR(INDEX('Cheater Sheet'!T11:T51, SMALL(IF("Yes"='Cheater Sheet'!$BM$11:$BM$51, ROW('Cheater Sheet'!$BM$11:$BM$51)-10,""), ROW()-4)),"")="","",IFERROR(INDEX('Cheater Sheet'!T11:T51, SMALL(IF("Yes"='Cheater Sheet'!$BM$11:$BM$51, ROW('Cheater Sheet'!$BM$11:$BM$51)-10,""), ROW()-4)),""))</f>
        <v/>
      </c>
      <c r="V45" s="307" t="str" cm="1">
        <f t="array" ref="V45">IF(IFERROR(INDEX('Cheater Sheet'!U11:U51, SMALL(IF("Yes"='Cheater Sheet'!$BM$11:$BM$51, ROW('Cheater Sheet'!$BM$11:$BM$51)-10,""), ROW()-4)),"")="","",IFERROR(INDEX('Cheater Sheet'!U11:U51, SMALL(IF("Yes"='Cheater Sheet'!$BM$11:$BM$51, ROW('Cheater Sheet'!$BM$11:$BM$51)-10,""), ROW()-4)),""))</f>
        <v/>
      </c>
      <c r="W45" s="287" t="str" cm="1">
        <f t="array" ref="W45">IF(IFERROR(INDEX('Cheater Sheet'!V11:V51, SMALL(IF("Yes"='Cheater Sheet'!$BM$11:$BM$51, ROW('Cheater Sheet'!$BM$11:$BM$51)-10,""), ROW()-4)),"")="","",IFERROR(INDEX('Cheater Sheet'!V11:V51, SMALL(IF("Yes"='Cheater Sheet'!$BM$11:$BM$51, ROW('Cheater Sheet'!$BM$11:$BM$51)-10,""), ROW()-4)),""))</f>
        <v/>
      </c>
      <c r="X45" s="307" t="str" cm="1">
        <f t="array" ref="X45">IF(IFERROR(INDEX('Cheater Sheet'!W11:W51, SMALL(IF("Yes"='Cheater Sheet'!$BM$11:$BM$51, ROW('Cheater Sheet'!$BM$11:$BM$51)-10,""), ROW()-4)),"")="","",IFERROR(INDEX('Cheater Sheet'!W11:W51, SMALL(IF("Yes"='Cheater Sheet'!$BM$11:$BM$51, ROW('Cheater Sheet'!$BM$11:$BM$51)-10,""), ROW()-4)),""))</f>
        <v/>
      </c>
      <c r="Y45" s="287" t="str" cm="1">
        <f t="array" ref="Y45">IF(IFERROR(INDEX('Cheater Sheet'!X11:X51, SMALL(IF("Yes"='Cheater Sheet'!$BM$11:$BM$51, ROW('Cheater Sheet'!$BM$11:$BM$51)-10,""), ROW()-4)),"")="","",IFERROR(INDEX('Cheater Sheet'!X11:X51, SMALL(IF("Yes"='Cheater Sheet'!$BM$11:$BM$51, ROW('Cheater Sheet'!$BM$11:$BM$51)-10,""), ROW()-4)),""))</f>
        <v/>
      </c>
      <c r="Z45" s="307" t="str" cm="1">
        <f t="array" ref="Z45">IF(IFERROR(INDEX('Cheater Sheet'!Y11:Y51, SMALL(IF("Yes"='Cheater Sheet'!$BM$11:$BM$51, ROW('Cheater Sheet'!$BM$11:$BM$51)-10,""), ROW()-4)),"")="","",IFERROR(INDEX('Cheater Sheet'!Y11:Y51, SMALL(IF("Yes"='Cheater Sheet'!$BM$11:$BM$51, ROW('Cheater Sheet'!$BM$11:$BM$51)-10,""), ROW()-4)),""))</f>
        <v/>
      </c>
      <c r="AA45" s="287" t="str" cm="1">
        <f t="array" ref="AA45">IF(IFERROR(INDEX('Cheater Sheet'!Z11:Z51, SMALL(IF("Yes"='Cheater Sheet'!$BM$11:$BM$51, ROW('Cheater Sheet'!$BM$11:$BM$51)-10,""), ROW()-4)),"")="","",IFERROR(INDEX('Cheater Sheet'!Z11:Z51, SMALL(IF("Yes"='Cheater Sheet'!$BM$11:$BM$51, ROW('Cheater Sheet'!$BM$11:$BM$51)-10,""), ROW()-4)),""))</f>
        <v/>
      </c>
      <c r="AB45" s="307" t="str" cm="1">
        <f t="array" ref="AB45">IF(IFERROR(INDEX('Cheater Sheet'!AA11:AA51, SMALL(IF("Yes"='Cheater Sheet'!$BM$11:$BM$51, ROW('Cheater Sheet'!$BM$11:$BM$51)-10,""), ROW()-4)),"")="","",IFERROR(INDEX('Cheater Sheet'!AA11:AA51, SMALL(IF("Yes"='Cheater Sheet'!$BM$11:$BM$51, ROW('Cheater Sheet'!$BM$11:$BM$51)-10,""), ROW()-4)),""))</f>
        <v/>
      </c>
      <c r="AC45" s="287" t="str" cm="1">
        <f t="array" ref="AC45">IF(IFERROR(INDEX('Cheater Sheet'!AB11:AB51, SMALL(IF("Yes"='Cheater Sheet'!$BM$11:$BM$51, ROW('Cheater Sheet'!$BM$11:$BM$51)-10,""), ROW()-4)),"")="","",IFERROR(INDEX('Cheater Sheet'!AB11:AB51, SMALL(IF("Yes"='Cheater Sheet'!$BM$11:$BM$51, ROW('Cheater Sheet'!$BM$11:$BM$51)-10,""), ROW()-4)),""))</f>
        <v/>
      </c>
      <c r="AD45" s="307" t="str" cm="1">
        <f t="array" ref="AD45">IF(IFERROR(INDEX('Cheater Sheet'!AC11:AC51, SMALL(IF("Yes"='Cheater Sheet'!$BM$11:$BM$51, ROW('Cheater Sheet'!$BM$11:$BM$51)-10,""), ROW()-4)),"")="","",IFERROR(INDEX('Cheater Sheet'!AC11:AC51, SMALL(IF("Yes"='Cheater Sheet'!$BM$11:$BM$51, ROW('Cheater Sheet'!$BM$11:$BM$51)-10,""), ROW()-4)),""))</f>
        <v/>
      </c>
      <c r="AE45" s="287" t="str" cm="1">
        <f t="array" ref="AE45">IF(IFERROR(INDEX('Cheater Sheet'!AD11:AD51, SMALL(IF("Yes"='Cheater Sheet'!$BM$11:$BM$51, ROW('Cheater Sheet'!$BM$11:$BM$51)-10,""), ROW()-4)),"")="","",IFERROR(INDEX('Cheater Sheet'!AD11:AD51, SMALL(IF("Yes"='Cheater Sheet'!$BM$11:$BM$51, ROW('Cheater Sheet'!$BM$11:$BM$51)-10,""), ROW()-4)),""))</f>
        <v/>
      </c>
      <c r="AF45" s="307" t="str" cm="1">
        <f t="array" ref="AF45">IF(IFERROR(INDEX('Cheater Sheet'!AE11:AE51, SMALL(IF("Yes"='Cheater Sheet'!$BM$11:$BM$51, ROW('Cheater Sheet'!$BM$11:$BM$51)-10,""), ROW()-4)),"")="","",IFERROR(INDEX('Cheater Sheet'!AE11:AE51, SMALL(IF("Yes"='Cheater Sheet'!$BM$11:$BM$51, ROW('Cheater Sheet'!$BM$11:$BM$51)-10,""), ROW()-4)),""))</f>
        <v/>
      </c>
      <c r="AG45" s="287" t="str" cm="1">
        <f t="array" ref="AG45">IF(IFERROR(INDEX('Cheater Sheet'!AF11:AF51, SMALL(IF("Yes"='Cheater Sheet'!$BM$11:$BM$51, ROW('Cheater Sheet'!$BM$11:$BM$51)-10,""), ROW()-4)),"")="","",IFERROR(INDEX('Cheater Sheet'!AF11:AF51, SMALL(IF("Yes"='Cheater Sheet'!$BM$11:$BM$51, ROW('Cheater Sheet'!$BM$11:$BM$51)-10,""), ROW()-4)),""))</f>
        <v/>
      </c>
      <c r="AH45" s="307" t="str" cm="1">
        <f t="array" ref="AH45">IF(IFERROR(INDEX('Cheater Sheet'!AG11:AG51, SMALL(IF("Yes"='Cheater Sheet'!$BM$11:$BM$51, ROW('Cheater Sheet'!$BM$11:$BM$51)-10,""), ROW()-4)),"")="","",IFERROR(INDEX('Cheater Sheet'!AG11:AG51, SMALL(IF("Yes"='Cheater Sheet'!$BM$11:$BM$51, ROW('Cheater Sheet'!$BM$11:$BM$51)-10,""), ROW()-4)),""))</f>
        <v/>
      </c>
      <c r="AI45" s="287" t="str" cm="1">
        <f t="array" ref="AI45">IF(IFERROR(INDEX('Cheater Sheet'!AH11:AH51, SMALL(IF("Yes"='Cheater Sheet'!$BM$11:$BM$51, ROW('Cheater Sheet'!$BM$11:$BM$51)-10,""), ROW()-4)),"")="","",IFERROR(INDEX('Cheater Sheet'!AH11:AH51, SMALL(IF("Yes"='Cheater Sheet'!$BM$11:$BM$51, ROW('Cheater Sheet'!$BM$11:$BM$51)-10,""), ROW()-4)),""))</f>
        <v/>
      </c>
      <c r="AJ45" s="307" t="str" cm="1">
        <f t="array" ref="AJ45">IF(IFERROR(INDEX('Cheater Sheet'!AI11:AI51, SMALL(IF("Yes"='Cheater Sheet'!$BM$11:$BM$51, ROW('Cheater Sheet'!$BM$11:$BM$51)-10,""), ROW()-4)),"")="","",IFERROR(INDEX('Cheater Sheet'!AI11:AI51, SMALL(IF("Yes"='Cheater Sheet'!$BM$11:$BM$51, ROW('Cheater Sheet'!$BM$11:$BM$51)-10,""), ROW()-4)),""))</f>
        <v/>
      </c>
      <c r="AK45" s="287" t="str" cm="1">
        <f t="array" ref="AK45">IF(IFERROR(INDEX('Cheater Sheet'!AJ11:AJ51, SMALL(IF("Yes"='Cheater Sheet'!$BM$11:$BM$51, ROW('Cheater Sheet'!$BM$11:$BM$51)-10,""), ROW()-4)),"")="","",IFERROR(INDEX('Cheater Sheet'!AJ11:AJ51, SMALL(IF("Yes"='Cheater Sheet'!$BM$11:$BM$51, ROW('Cheater Sheet'!$BM$11:$BM$51)-10,""), ROW()-4)),""))</f>
        <v/>
      </c>
      <c r="AL45" s="307" t="str" cm="1">
        <f t="array" ref="AL45">IF(IFERROR(INDEX('Cheater Sheet'!AK11:AK51, SMALL(IF("Yes"='Cheater Sheet'!$BM$11:$BM$51, ROW('Cheater Sheet'!$BM$11:$BM$51)-10,""), ROW()-4)),"")="","",IFERROR(INDEX('Cheater Sheet'!AK11:AK51, SMALL(IF("Yes"='Cheater Sheet'!$BM$11:$BM$51, ROW('Cheater Sheet'!$BM$11:$BM$51)-10,""), ROW()-4)),""))</f>
        <v/>
      </c>
      <c r="AM45" s="287" t="str" cm="1">
        <f t="array" ref="AM45">IF(IFERROR(INDEX('Cheater Sheet'!AL11:AL51, SMALL(IF("Yes"='Cheater Sheet'!$BM$11:$BM$51, ROW('Cheater Sheet'!$BM$11:$BM$51)-10,""), ROW()-4)),"")="","",IFERROR(INDEX('Cheater Sheet'!AL11:AL51, SMALL(IF("Yes"='Cheater Sheet'!$BM$11:$BM$51, ROW('Cheater Sheet'!$BM$11:$BM$51)-10,""), ROW()-4)),""))</f>
        <v/>
      </c>
      <c r="AN45" s="307" t="str" cm="1">
        <f t="array" ref="AN45">IF(IFERROR(INDEX('Cheater Sheet'!AM11:AM51, SMALL(IF("Yes"='Cheater Sheet'!$BM$11:$BM$51, ROW('Cheater Sheet'!$BM$11:$BM$51)-10,""), ROW()-4)),"")="","",IFERROR(INDEX('Cheater Sheet'!AM11:AM51, SMALL(IF("Yes"='Cheater Sheet'!$BM$11:$BM$51, ROW('Cheater Sheet'!$BM$11:$BM$51)-10,""), ROW()-4)),""))</f>
        <v/>
      </c>
      <c r="AO45" s="287" t="str" cm="1">
        <f t="array" ref="AO45">IF(IFERROR(INDEX('Cheater Sheet'!AN11:AN51, SMALL(IF("Yes"='Cheater Sheet'!$BM$11:$BM$51, ROW('Cheater Sheet'!$BM$11:$BM$51)-10,""), ROW()-4)),"")="","",IFERROR(INDEX('Cheater Sheet'!AN11:AN51, SMALL(IF("Yes"='Cheater Sheet'!$BM$11:$BM$51, ROW('Cheater Sheet'!$BM$11:$BM$51)-10,""), ROW()-4)),""))</f>
        <v/>
      </c>
      <c r="AP45" s="307" t="str" cm="1">
        <f t="array" ref="AP45">IF(IFERROR(INDEX('Cheater Sheet'!AO11:AO51, SMALL(IF("Yes"='Cheater Sheet'!$BM$11:$BM$51, ROW('Cheater Sheet'!$BM$11:$BM$51)-10,""), ROW()-4)),"")="","",IFERROR(INDEX('Cheater Sheet'!AO11:AO51, SMALL(IF("Yes"='Cheater Sheet'!$BM$11:$BM$51, ROW('Cheater Sheet'!$BM$11:$BM$51)-10,""), ROW()-4)),""))</f>
        <v/>
      </c>
      <c r="AQ45" s="287" t="str" cm="1">
        <f t="array" ref="AQ45">IF(IFERROR(INDEX('Cheater Sheet'!AP11:AP51, SMALL(IF("Yes"='Cheater Sheet'!$BM$11:$BM$51, ROW('Cheater Sheet'!$BM$11:$BM$51)-10,""), ROW()-4)),"")="","",IFERROR(INDEX('Cheater Sheet'!AP11:AP51, SMALL(IF("Yes"='Cheater Sheet'!$BM$11:$BM$51, ROW('Cheater Sheet'!$BM$11:$BM$51)-10,""), ROW()-4)),""))</f>
        <v/>
      </c>
      <c r="AR45" s="307" t="str" cm="1">
        <f t="array" ref="AR45">IF(IFERROR(INDEX('Cheater Sheet'!AQ11:AQ51, SMALL(IF("Yes"='Cheater Sheet'!$BM$11:$BM$51, ROW('Cheater Sheet'!$BM$11:$BM$51)-10,""), ROW()-4)),"")="","",IFERROR(INDEX('Cheater Sheet'!AQ11:AQ51, SMALL(IF("Yes"='Cheater Sheet'!$BM$11:$BM$51, ROW('Cheater Sheet'!$BM$11:$BM$51)-10,""), ROW()-4)),""))</f>
        <v/>
      </c>
      <c r="AS45" s="287" t="str" cm="1">
        <f t="array" ref="AS45">IF(IFERROR(INDEX('Cheater Sheet'!AR11:AR51, SMALL(IF("Yes"='Cheater Sheet'!$BM$11:$BM$51, ROW('Cheater Sheet'!$BM$11:$BM$51)-10,""), ROW()-4)),"")="","",IFERROR(INDEX('Cheater Sheet'!AR11:AR51, SMALL(IF("Yes"='Cheater Sheet'!$BM$11:$BM$51, ROW('Cheater Sheet'!$BM$11:$BM$51)-10,""), ROW()-4)),""))</f>
        <v/>
      </c>
      <c r="AT45" s="307" t="str" cm="1">
        <f t="array" ref="AT45">IF(IFERROR(INDEX('Cheater Sheet'!AS11:AS51, SMALL(IF("Yes"='Cheater Sheet'!$BM$11:$BM$51, ROW('Cheater Sheet'!$BM$11:$BM$51)-10,""), ROW()-4)),"")="","",IFERROR(INDEX('Cheater Sheet'!AS11:AS51, SMALL(IF("Yes"='Cheater Sheet'!$BM$11:$BM$51, ROW('Cheater Sheet'!$BM$11:$BM$51)-10,""), ROW()-4)),""))</f>
        <v/>
      </c>
      <c r="AU45" s="287" t="str" cm="1">
        <f t="array" ref="AU45">IF(IFERROR(INDEX('Cheater Sheet'!AT11:AT51, SMALL(IF("Yes"='Cheater Sheet'!$BM$11:$BM$51, ROW('Cheater Sheet'!$BM$11:$BM$51)-10,""), ROW()-4)),"")="","",IFERROR(INDEX('Cheater Sheet'!AT11:AT51, SMALL(IF("Yes"='Cheater Sheet'!$BM$11:$BM$51, ROW('Cheater Sheet'!$BM$11:$BM$51)-10,""), ROW()-4)),""))</f>
        <v/>
      </c>
      <c r="AV45" s="307" t="str" cm="1">
        <f t="array" ref="AV45">IF(IFERROR(INDEX('Cheater Sheet'!AU11:AU51, SMALL(IF("Yes"='Cheater Sheet'!$BM$11:$BM$51, ROW('Cheater Sheet'!$BM$11:$BM$51)-10,""), ROW()-4)),"")="","",IFERROR(INDEX('Cheater Sheet'!AU11:AU51, SMALL(IF("Yes"='Cheater Sheet'!$BM$11:$BM$51, ROW('Cheater Sheet'!$BM$11:$BM$51)-10,""), ROW()-4)),""))</f>
        <v/>
      </c>
      <c r="AW45" s="287" t="str" cm="1">
        <f t="array" ref="AW45">IF(IFERROR(INDEX('Cheater Sheet'!AV11:AV51, SMALL(IF("Yes"='Cheater Sheet'!$BM$11:$BM$51, ROW('Cheater Sheet'!$BM$11:$BM$51)-10,""), ROW()-4)),"")="","",IFERROR(INDEX('Cheater Sheet'!AV11:AV51, SMALL(IF("Yes"='Cheater Sheet'!$BM$11:$BM$51, ROW('Cheater Sheet'!$BM$11:$BM$51)-10,""), ROW()-4)),""))</f>
        <v/>
      </c>
      <c r="AX45" s="307" t="str" cm="1">
        <f t="array" ref="AX45">IF(IFERROR(INDEX('Cheater Sheet'!AW11:AW51, SMALL(IF("Yes"='Cheater Sheet'!$BM$11:$BM$51, ROW('Cheater Sheet'!$BM$11:$BM$51)-10,""), ROW()-4)),"")="","",IFERROR(INDEX('Cheater Sheet'!AW11:AW51, SMALL(IF("Yes"='Cheater Sheet'!$BM$11:$BM$51, ROW('Cheater Sheet'!$BM$11:$BM$51)-10,""), ROW()-4)),""))</f>
        <v/>
      </c>
      <c r="AY45" s="287" t="str" cm="1">
        <f t="array" ref="AY45">IF(IFERROR(INDEX('Cheater Sheet'!AX11:AX51, SMALL(IF("Yes"='Cheater Sheet'!$BM$11:$BM$51, ROW('Cheater Sheet'!$BM$11:$BM$51)-10,""), ROW()-4)),"")="","",IFERROR(INDEX('Cheater Sheet'!AX11:AX51, SMALL(IF("Yes"='Cheater Sheet'!$BM$11:$BM$51, ROW('Cheater Sheet'!$BM$11:$BM$51)-10,""), ROW()-4)),""))</f>
        <v/>
      </c>
      <c r="AZ45" s="307" t="str" cm="1">
        <f t="array" ref="AZ45">IF(IFERROR(INDEX('Cheater Sheet'!AY11:AY51, SMALL(IF("Yes"='Cheater Sheet'!$BM$11:$BM$51, ROW('Cheater Sheet'!$BM$11:$BM$51)-10,""), ROW()-4)),"")="","",IFERROR(INDEX('Cheater Sheet'!AY11:AY51, SMALL(IF("Yes"='Cheater Sheet'!$BM$11:$BM$51, ROW('Cheater Sheet'!$BM$11:$BM$51)-10,""), ROW()-4)),""))</f>
        <v/>
      </c>
      <c r="BA45" s="287" t="str" cm="1">
        <f t="array" ref="BA45">IF(IFERROR(INDEX('Cheater Sheet'!AZ11:AZ51, SMALL(IF("Yes"='Cheater Sheet'!$BM$11:$BM$51, ROW('Cheater Sheet'!$BM$11:$BM$51)-10,""), ROW()-4)),"")="","",IFERROR(INDEX('Cheater Sheet'!AZ11:AZ51, SMALL(IF("Yes"='Cheater Sheet'!$BM$11:$BM$51, ROW('Cheater Sheet'!$BM$11:$BM$51)-10,""), ROW()-4)),""))</f>
        <v/>
      </c>
      <c r="BB45" s="307" t="str" cm="1">
        <f t="array" ref="BB45">IF(IFERROR(INDEX('Cheater Sheet'!BA11:BA51, SMALL(IF("Yes"='Cheater Sheet'!$BM$11:$BM$51, ROW('Cheater Sheet'!$BM$11:$BM$51)-10,""), ROW()-4)),"")="","",IFERROR(INDEX('Cheater Sheet'!BA11:BA51, SMALL(IF("Yes"='Cheater Sheet'!$BM$11:$BM$51, ROW('Cheater Sheet'!$BM$11:$BM$51)-10,""), ROW()-4)),""))</f>
        <v/>
      </c>
      <c r="BC45" s="287" t="str" cm="1">
        <f t="array" ref="BC45">IF(IFERROR(INDEX('Cheater Sheet'!BB11:BB51, SMALL(IF("Yes"='Cheater Sheet'!$BM$11:$BM$51, ROW('Cheater Sheet'!$BM$11:$BM$51)-10,""), ROW()-4)),"")="","",IFERROR(INDEX('Cheater Sheet'!BB11:BB51, SMALL(IF("Yes"='Cheater Sheet'!$BM$11:$BM$51, ROW('Cheater Sheet'!$BM$11:$BM$51)-10,""), ROW()-4)),""))</f>
        <v/>
      </c>
      <c r="BD45" s="307" t="str" cm="1">
        <f t="array" ref="BD45">IF(IFERROR(INDEX('Cheater Sheet'!BC11:BC51, SMALL(IF("Yes"='Cheater Sheet'!$BM$11:$BM$51, ROW('Cheater Sheet'!$BM$11:$BM$51)-10,""), ROW()-4)),"")="","",IFERROR(INDEX('Cheater Sheet'!BC11:BC51, SMALL(IF("Yes"='Cheater Sheet'!$BM$11:$BM$51, ROW('Cheater Sheet'!$BM$11:$BM$51)-10,""), ROW()-4)),""))</f>
        <v/>
      </c>
      <c r="BE45" s="287" t="str" cm="1">
        <f t="array" ref="BE45">IF(IFERROR(INDEX('Cheater Sheet'!BD11:BD51, SMALL(IF("Yes"='Cheater Sheet'!$BM$11:$BM$51, ROW('Cheater Sheet'!$BM$11:$BM$51)-10,""), ROW()-4)),"")="","",IFERROR(INDEX('Cheater Sheet'!BD11:BD51, SMALL(IF("Yes"='Cheater Sheet'!$BM$11:$BM$51, ROW('Cheater Sheet'!$BM$11:$BM$51)-10,""), ROW()-4)),""))</f>
        <v/>
      </c>
      <c r="BF45" s="307" t="str" cm="1">
        <f t="array" ref="BF45">IF(IFERROR(INDEX('Cheater Sheet'!BE11:BE51, SMALL(IF("Yes"='Cheater Sheet'!$BM$11:$BM$51, ROW('Cheater Sheet'!$BM$11:$BM$51)-10,""), ROW()-4)),"")="","",IFERROR(INDEX('Cheater Sheet'!BE11:BE51, SMALL(IF("Yes"='Cheater Sheet'!$BM$11:$BM$51, ROW('Cheater Sheet'!$BM$11:$BM$51)-10,""), ROW()-4)),""))</f>
        <v/>
      </c>
      <c r="BG45" s="287" t="str" cm="1">
        <f t="array" ref="BG45">IF(IFERROR(INDEX('Cheater Sheet'!BF11:BF51, SMALL(IF("Yes"='Cheater Sheet'!$BM$11:$BM$51, ROW('Cheater Sheet'!$BM$11:$BM$51)-10,""), ROW()-4)),"")="","",IFERROR(INDEX('Cheater Sheet'!BF11:BF51, SMALL(IF("Yes"='Cheater Sheet'!$BM$11:$BM$51, ROW('Cheater Sheet'!$BM$11:$BM$51)-10,""), ROW()-4)),""))</f>
        <v/>
      </c>
      <c r="BH45" s="307" t="str" cm="1">
        <f t="array" ref="BH45">IF(IFERROR(INDEX('Cheater Sheet'!BG11:BG51, SMALL(IF("Yes"='Cheater Sheet'!$BM$11:$BM$51, ROW('Cheater Sheet'!$BM$11:$BM$51)-10,""), ROW()-4)),"")="","",IFERROR(INDEX('Cheater Sheet'!BG11:BG51, SMALL(IF("Yes"='Cheater Sheet'!$BM$11:$BM$51, ROW('Cheater Sheet'!$BM$11:$BM$51)-10,""), ROW()-4)),""))</f>
        <v/>
      </c>
      <c r="BI45" s="287" t="str" cm="1">
        <f t="array" ref="BI45">IF(IFERROR(INDEX('Cheater Sheet'!BH11:BH51, SMALL(IF("Yes"='Cheater Sheet'!$BM$11:$BM$51, ROW('Cheater Sheet'!$BM$11:$BM$51)-10,""), ROW()-4)),"")="","",IFERROR(INDEX('Cheater Sheet'!BH11:BH51, SMALL(IF("Yes"='Cheater Sheet'!$BM$11:$BM$51, ROW('Cheater Sheet'!$BM$11:$BM$51)-10,""), ROW()-4)),""))</f>
        <v/>
      </c>
      <c r="BJ45" s="307" t="str" cm="1">
        <f t="array" ref="BJ45">IF(IFERROR(INDEX('Cheater Sheet'!BI11:BI51, SMALL(IF("Yes"='Cheater Sheet'!$BM$11:$BM$51, ROW('Cheater Sheet'!$BM$11:$BM$51)-10,""), ROW()-4)),"")="","",IFERROR(INDEX('Cheater Sheet'!BI11:BI51, SMALL(IF("Yes"='Cheater Sheet'!$BM$11:$BM$51, ROW('Cheater Sheet'!$BM$11:$BM$51)-10,""), ROW()-4)),""))</f>
        <v/>
      </c>
      <c r="BK45" s="689" t="str" cm="1">
        <f t="array" ref="BK45">IF(IFERROR(INDEX('Cheater Sheet'!BJ11:BJ51, SMALL(IF("Yes"='Cheater Sheet'!$BM$11:$BM$51, ROW('Cheater Sheet'!$BM$11:$BM$51)-10,""), ROW()-4)),"")="","",IFERROR(INDEX('Cheater Sheet'!BJ11:BJ51, SMALL(IF("Yes"='Cheater Sheet'!$BM$11:$BM$51, ROW('Cheater Sheet'!$BM$11:$BM$51)-10,""), ROW()-4)),""))</f>
        <v/>
      </c>
      <c r="BL45" s="101"/>
    </row>
    <row r="46" spans="1:64" ht="13.5" thickTop="1" x14ac:dyDescent="0.2">
      <c r="A46" s="765">
        <v>1</v>
      </c>
      <c r="C46" s="581" t="str">
        <f>'Cheater Sheet'!B52</f>
        <v>Conclusion</v>
      </c>
      <c r="D46" s="582" t="str">
        <f>IF('Cheater Sheet'!C52="","",'Cheater Sheet'!C52)</f>
        <v/>
      </c>
      <c r="E46" s="583"/>
      <c r="F46" s="582" t="str">
        <f>IF('Cheater Sheet'!E52="","",'Cheater Sheet'!E52)</f>
        <v/>
      </c>
      <c r="G46" s="583"/>
      <c r="H46" s="582" t="str">
        <f>IF('Cheater Sheet'!G52="","",'Cheater Sheet'!G52)</f>
        <v/>
      </c>
      <c r="I46" s="583"/>
      <c r="J46" s="582" t="str">
        <f>IF('Cheater Sheet'!I52="","",'Cheater Sheet'!I52)</f>
        <v/>
      </c>
      <c r="K46" s="583"/>
      <c r="L46" s="582" t="str">
        <f>IF('Cheater Sheet'!K52="","",'Cheater Sheet'!K52)</f>
        <v/>
      </c>
      <c r="M46" s="583"/>
      <c r="N46" s="582" t="str">
        <f>IF('Cheater Sheet'!M52="","",'Cheater Sheet'!M52)</f>
        <v/>
      </c>
      <c r="O46" s="583"/>
      <c r="P46" s="582" t="str">
        <f>IF('Cheater Sheet'!O52="","",'Cheater Sheet'!O52)</f>
        <v/>
      </c>
      <c r="Q46" s="583"/>
      <c r="R46" s="582" t="str">
        <f>IF('Cheater Sheet'!Q52="","",'Cheater Sheet'!Q52)</f>
        <v/>
      </c>
      <c r="S46" s="583"/>
      <c r="T46" s="582" t="str">
        <f>IF('Cheater Sheet'!S52="","",'Cheater Sheet'!S52)</f>
        <v/>
      </c>
      <c r="U46" s="583"/>
      <c r="V46" s="582" t="str">
        <f>IF('Cheater Sheet'!U52="","",'Cheater Sheet'!U52)</f>
        <v/>
      </c>
      <c r="W46" s="583"/>
      <c r="X46" s="582" t="str">
        <f>IF('Cheater Sheet'!W52="","",'Cheater Sheet'!W52)</f>
        <v/>
      </c>
      <c r="Y46" s="583"/>
      <c r="Z46" s="582" t="str">
        <f>IF('Cheater Sheet'!Y52="","",'Cheater Sheet'!Y52)</f>
        <v/>
      </c>
      <c r="AA46" s="583"/>
      <c r="AB46" s="582" t="str">
        <f>IF('Cheater Sheet'!AA52="","",'Cheater Sheet'!AA52)</f>
        <v/>
      </c>
      <c r="AC46" s="583"/>
      <c r="AD46" s="582" t="str">
        <f>IF('Cheater Sheet'!AC52="","",'Cheater Sheet'!AC52)</f>
        <v/>
      </c>
      <c r="AE46" s="583"/>
      <c r="AF46" s="582" t="str">
        <f>IF('Cheater Sheet'!AE52="","",'Cheater Sheet'!AE52)</f>
        <v/>
      </c>
      <c r="AG46" s="583"/>
      <c r="AH46" s="582" t="str">
        <f>IF('Cheater Sheet'!AG52="","",'Cheater Sheet'!AG52)</f>
        <v/>
      </c>
      <c r="AI46" s="583"/>
      <c r="AJ46" s="582" t="str">
        <f>IF('Cheater Sheet'!AI52="","",'Cheater Sheet'!AI52)</f>
        <v/>
      </c>
      <c r="AK46" s="583"/>
      <c r="AL46" s="582" t="str">
        <f>IF('Cheater Sheet'!AK52="","",'Cheater Sheet'!AK52)</f>
        <v/>
      </c>
      <c r="AM46" s="583"/>
      <c r="AN46" s="582" t="str">
        <f>IF('Cheater Sheet'!AM52="","",'Cheater Sheet'!AM52)</f>
        <v/>
      </c>
      <c r="AO46" s="583"/>
      <c r="AP46" s="582" t="str">
        <f>IF('Cheater Sheet'!AO52="","",'Cheater Sheet'!AO52)</f>
        <v/>
      </c>
      <c r="AQ46" s="583"/>
      <c r="AR46" s="582" t="str">
        <f>IF('Cheater Sheet'!AQ52="","",'Cheater Sheet'!AQ52)</f>
        <v/>
      </c>
      <c r="AS46" s="583"/>
      <c r="AT46" s="582" t="str">
        <f>IF('Cheater Sheet'!AS52="","",'Cheater Sheet'!AS52)</f>
        <v/>
      </c>
      <c r="AU46" s="583"/>
      <c r="AV46" s="582" t="str">
        <f>IF('Cheater Sheet'!AU52="","",'Cheater Sheet'!AU52)</f>
        <v/>
      </c>
      <c r="AW46" s="583"/>
      <c r="AX46" s="582" t="str">
        <f>IF('Cheater Sheet'!AW52="","",'Cheater Sheet'!AW52)</f>
        <v/>
      </c>
      <c r="AY46" s="583"/>
      <c r="AZ46" s="582" t="str">
        <f>IF('Cheater Sheet'!AY52="","",'Cheater Sheet'!AY52)</f>
        <v/>
      </c>
      <c r="BA46" s="583"/>
      <c r="BB46" s="582" t="str">
        <f>IF('Cheater Sheet'!BA52="","",'Cheater Sheet'!BA52)</f>
        <v/>
      </c>
      <c r="BC46" s="583"/>
      <c r="BD46" s="582" t="str">
        <f>IF('Cheater Sheet'!BC52="","",'Cheater Sheet'!BC52)</f>
        <v/>
      </c>
      <c r="BE46" s="583"/>
      <c r="BF46" s="582" t="str">
        <f>IF('Cheater Sheet'!BE52="","",'Cheater Sheet'!BE52)</f>
        <v/>
      </c>
      <c r="BG46" s="583"/>
      <c r="BH46" s="582" t="str">
        <f>IF('Cheater Sheet'!BG52="","",'Cheater Sheet'!BG52)</f>
        <v/>
      </c>
      <c r="BI46" s="583"/>
      <c r="BJ46" s="582" t="str">
        <f>IF('Cheater Sheet'!BI52="","",'Cheater Sheet'!BI52)</f>
        <v/>
      </c>
      <c r="BK46" s="583"/>
      <c r="BL46" s="101"/>
    </row>
    <row r="47" spans="1:64" ht="13.5" thickBot="1" x14ac:dyDescent="0.25">
      <c r="A47" s="765">
        <v>1</v>
      </c>
      <c r="C47" s="298" t="s">
        <v>338</v>
      </c>
      <c r="D47" s="310" t="str">
        <f t="shared" ref="D47:AI47" si="1">IFERROR(AVERAGEIF(D5:D45,"&gt;0",D5:D45),"-")</f>
        <v>-</v>
      </c>
      <c r="E47" s="311" t="str">
        <f t="shared" si="1"/>
        <v>-</v>
      </c>
      <c r="F47" s="310" t="str">
        <f t="shared" si="1"/>
        <v>-</v>
      </c>
      <c r="G47" s="311" t="str">
        <f t="shared" si="1"/>
        <v>-</v>
      </c>
      <c r="H47" s="310" t="str">
        <f t="shared" si="1"/>
        <v>-</v>
      </c>
      <c r="I47" s="311" t="str">
        <f t="shared" si="1"/>
        <v>-</v>
      </c>
      <c r="J47" s="310" t="str">
        <f t="shared" si="1"/>
        <v>-</v>
      </c>
      <c r="K47" s="311" t="str">
        <f t="shared" si="1"/>
        <v>-</v>
      </c>
      <c r="L47" s="310" t="str">
        <f t="shared" si="1"/>
        <v>-</v>
      </c>
      <c r="M47" s="311" t="str">
        <f t="shared" si="1"/>
        <v>-</v>
      </c>
      <c r="N47" s="310" t="str">
        <f t="shared" si="1"/>
        <v>-</v>
      </c>
      <c r="O47" s="311" t="str">
        <f t="shared" si="1"/>
        <v>-</v>
      </c>
      <c r="P47" s="310" t="str">
        <f t="shared" si="1"/>
        <v>-</v>
      </c>
      <c r="Q47" s="311" t="str">
        <f t="shared" si="1"/>
        <v>-</v>
      </c>
      <c r="R47" s="310" t="str">
        <f t="shared" si="1"/>
        <v>-</v>
      </c>
      <c r="S47" s="311" t="str">
        <f t="shared" si="1"/>
        <v>-</v>
      </c>
      <c r="T47" s="310" t="str">
        <f t="shared" si="1"/>
        <v>-</v>
      </c>
      <c r="U47" s="311" t="str">
        <f t="shared" si="1"/>
        <v>-</v>
      </c>
      <c r="V47" s="310" t="str">
        <f t="shared" si="1"/>
        <v>-</v>
      </c>
      <c r="W47" s="311" t="str">
        <f t="shared" si="1"/>
        <v>-</v>
      </c>
      <c r="X47" s="310" t="str">
        <f t="shared" si="1"/>
        <v>-</v>
      </c>
      <c r="Y47" s="311" t="str">
        <f t="shared" si="1"/>
        <v>-</v>
      </c>
      <c r="Z47" s="310" t="str">
        <f t="shared" si="1"/>
        <v>-</v>
      </c>
      <c r="AA47" s="311" t="str">
        <f t="shared" si="1"/>
        <v>-</v>
      </c>
      <c r="AB47" s="310" t="str">
        <f t="shared" si="1"/>
        <v>-</v>
      </c>
      <c r="AC47" s="311" t="str">
        <f t="shared" si="1"/>
        <v>-</v>
      </c>
      <c r="AD47" s="310" t="str">
        <f t="shared" si="1"/>
        <v>-</v>
      </c>
      <c r="AE47" s="311" t="str">
        <f t="shared" si="1"/>
        <v>-</v>
      </c>
      <c r="AF47" s="310" t="str">
        <f t="shared" si="1"/>
        <v>-</v>
      </c>
      <c r="AG47" s="311" t="str">
        <f t="shared" si="1"/>
        <v>-</v>
      </c>
      <c r="AH47" s="310" t="str">
        <f t="shared" si="1"/>
        <v>-</v>
      </c>
      <c r="AI47" s="311" t="str">
        <f t="shared" si="1"/>
        <v>-</v>
      </c>
      <c r="AJ47" s="310" t="str">
        <f t="shared" ref="AJ47:BK47" si="2">IFERROR(AVERAGEIF(AJ5:AJ45,"&gt;0",AJ5:AJ45),"-")</f>
        <v>-</v>
      </c>
      <c r="AK47" s="311" t="str">
        <f t="shared" si="2"/>
        <v>-</v>
      </c>
      <c r="AL47" s="310" t="str">
        <f t="shared" si="2"/>
        <v>-</v>
      </c>
      <c r="AM47" s="311" t="str">
        <f t="shared" si="2"/>
        <v>-</v>
      </c>
      <c r="AN47" s="310" t="str">
        <f t="shared" si="2"/>
        <v>-</v>
      </c>
      <c r="AO47" s="311" t="str">
        <f t="shared" si="2"/>
        <v>-</v>
      </c>
      <c r="AP47" s="310" t="str">
        <f t="shared" si="2"/>
        <v>-</v>
      </c>
      <c r="AQ47" s="311" t="str">
        <f t="shared" si="2"/>
        <v>-</v>
      </c>
      <c r="AR47" s="310" t="str">
        <f t="shared" si="2"/>
        <v>-</v>
      </c>
      <c r="AS47" s="311" t="str">
        <f t="shared" si="2"/>
        <v>-</v>
      </c>
      <c r="AT47" s="310" t="str">
        <f t="shared" si="2"/>
        <v>-</v>
      </c>
      <c r="AU47" s="311" t="str">
        <f t="shared" si="2"/>
        <v>-</v>
      </c>
      <c r="AV47" s="310" t="str">
        <f t="shared" si="2"/>
        <v>-</v>
      </c>
      <c r="AW47" s="311" t="str">
        <f t="shared" si="2"/>
        <v>-</v>
      </c>
      <c r="AX47" s="310" t="str">
        <f t="shared" si="2"/>
        <v>-</v>
      </c>
      <c r="AY47" s="311" t="str">
        <f t="shared" si="2"/>
        <v>-</v>
      </c>
      <c r="AZ47" s="310" t="str">
        <f t="shared" si="2"/>
        <v>-</v>
      </c>
      <c r="BA47" s="311" t="str">
        <f t="shared" si="2"/>
        <v>-</v>
      </c>
      <c r="BB47" s="310" t="str">
        <f t="shared" si="2"/>
        <v>-</v>
      </c>
      <c r="BC47" s="311" t="str">
        <f t="shared" si="2"/>
        <v>-</v>
      </c>
      <c r="BD47" s="310" t="str">
        <f t="shared" si="2"/>
        <v>-</v>
      </c>
      <c r="BE47" s="311" t="str">
        <f t="shared" si="2"/>
        <v>-</v>
      </c>
      <c r="BF47" s="310" t="str">
        <f t="shared" si="2"/>
        <v>-</v>
      </c>
      <c r="BG47" s="311" t="str">
        <f t="shared" si="2"/>
        <v>-</v>
      </c>
      <c r="BH47" s="310" t="str">
        <f t="shared" si="2"/>
        <v>-</v>
      </c>
      <c r="BI47" s="311" t="str">
        <f t="shared" si="2"/>
        <v>-</v>
      </c>
      <c r="BJ47" s="310" t="str">
        <f t="shared" si="2"/>
        <v>-</v>
      </c>
      <c r="BK47" s="311" t="str">
        <f t="shared" si="2"/>
        <v>-</v>
      </c>
      <c r="BL47" s="101"/>
    </row>
    <row r="48" spans="1:64" x14ac:dyDescent="0.2">
      <c r="A48" s="765">
        <v>1</v>
      </c>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row>
    <row r="49" spans="1:11" x14ac:dyDescent="0.2">
      <c r="A49" s="765">
        <f>IF(K54="",0,1)</f>
        <v>0</v>
      </c>
    </row>
    <row r="50" spans="1:11" x14ac:dyDescent="0.2">
      <c r="A50" s="765">
        <f>IF(K54="",0,1)</f>
        <v>0</v>
      </c>
    </row>
    <row r="51" spans="1:11" x14ac:dyDescent="0.2">
      <c r="A51" s="765">
        <f>IF(K54="",0,1)</f>
        <v>0</v>
      </c>
    </row>
    <row r="52" spans="1:11" ht="13.5" thickBot="1" x14ac:dyDescent="0.25">
      <c r="A52" s="765">
        <f>IF(K54="",0,1)</f>
        <v>0</v>
      </c>
    </row>
    <row r="53" spans="1:11" x14ac:dyDescent="0.2">
      <c r="A53" s="765">
        <f>IF(K54="",0,1)</f>
        <v>0</v>
      </c>
      <c r="C53" s="172" t="s">
        <v>406</v>
      </c>
      <c r="D53" s="179"/>
      <c r="E53" s="179"/>
      <c r="F53" s="179"/>
      <c r="G53" s="179"/>
      <c r="H53" s="179"/>
      <c r="I53" s="179"/>
      <c r="J53" s="179"/>
      <c r="K53" s="715" t="s">
        <v>370</v>
      </c>
    </row>
    <row r="54" spans="1:11" x14ac:dyDescent="0.2">
      <c r="A54" s="765">
        <f>IF(K54="",0,1)</f>
        <v>0</v>
      </c>
      <c r="C54" s="101"/>
      <c r="J54" s="282" t="str">
        <f>'Appraisal Inputs'!C162</f>
        <v>Most current Medicaid Rate (as of effective or report date of appraisal)</v>
      </c>
      <c r="K54" s="716" t="str">
        <f>IF('Appraisal Inputs'!G162="","",'Appraisal Inputs'!G162)</f>
        <v/>
      </c>
    </row>
    <row r="55" spans="1:11" x14ac:dyDescent="0.2">
      <c r="A55" s="765">
        <f>IF(K54="",0,1)</f>
        <v>0</v>
      </c>
      <c r="C55" s="101"/>
      <c r="J55" s="282" t="str">
        <f>'Appraisal Inputs'!C163</f>
        <v>Effective date of the most Current Medicaid Rate</v>
      </c>
      <c r="K55" s="717" t="str">
        <f>IF('Appraisal Inputs'!G163="","",'Appraisal Inputs'!G163)</f>
        <v/>
      </c>
    </row>
    <row r="56" spans="1:11" x14ac:dyDescent="0.2">
      <c r="A56" s="765">
        <f>IF(K54="",0,1)</f>
        <v>0</v>
      </c>
      <c r="C56" s="101"/>
      <c r="J56" s="282" t="s">
        <v>396</v>
      </c>
      <c r="K56" s="718" t="str">
        <f>IF('Rev Sum'!W8="","",'Rev Sum'!W8)</f>
        <v>-</v>
      </c>
    </row>
    <row r="57" spans="1:11" x14ac:dyDescent="0.2">
      <c r="A57" s="765">
        <f>IF(K59="",0,1)</f>
        <v>0</v>
      </c>
      <c r="C57" s="101"/>
      <c r="K57" s="471"/>
    </row>
    <row r="58" spans="1:11" x14ac:dyDescent="0.2">
      <c r="A58" s="765">
        <f>IF(K59="",0,1)</f>
        <v>0</v>
      </c>
      <c r="C58" s="101"/>
      <c r="K58" s="719" t="s">
        <v>398</v>
      </c>
    </row>
    <row r="59" spans="1:11" x14ac:dyDescent="0.2">
      <c r="A59" s="765">
        <f>IF(K59="",0,1)</f>
        <v>0</v>
      </c>
      <c r="C59" s="101"/>
      <c r="J59" s="282" t="str">
        <f>'Lender Inputs'!C162</f>
        <v>Most current Medicaid Rate (as of effective or report date of appraisal)</v>
      </c>
      <c r="K59" s="716" t="str">
        <f>IF('Lender Inputs'!G162="","",'Lender Inputs'!G162)</f>
        <v/>
      </c>
    </row>
    <row r="60" spans="1:11" x14ac:dyDescent="0.2">
      <c r="A60" s="765">
        <f>IF(K59="",0,1)</f>
        <v>0</v>
      </c>
      <c r="C60" s="101"/>
      <c r="J60" s="282" t="str">
        <f>'Lender Inputs'!C163</f>
        <v>Effective date of the most Current Medicaid Rate</v>
      </c>
      <c r="K60" s="717" t="str">
        <f>IF('Lender Inputs'!G163="","",'Lender Inputs'!G163)</f>
        <v/>
      </c>
    </row>
    <row r="61" spans="1:11" ht="13.5" thickBot="1" x14ac:dyDescent="0.25">
      <c r="A61" s="765">
        <f>IF(K59="",0,1)</f>
        <v>0</v>
      </c>
      <c r="C61" s="105"/>
      <c r="D61" s="720"/>
      <c r="E61" s="720"/>
      <c r="F61" s="720"/>
      <c r="G61" s="720"/>
      <c r="H61" s="720"/>
      <c r="I61" s="720"/>
      <c r="J61" s="721" t="s">
        <v>397</v>
      </c>
      <c r="K61" s="722" t="str">
        <f>IF('Rev Sum'!AA8="","",'Rev Sum'!AA8)</f>
        <v>-</v>
      </c>
    </row>
    <row r="62" spans="1:11" x14ac:dyDescent="0.2">
      <c r="A62" s="765">
        <f>IF(K60="",0,1)</f>
        <v>0</v>
      </c>
      <c r="C62" s="179"/>
      <c r="D62" s="179"/>
      <c r="E62" s="179"/>
      <c r="F62" s="179"/>
      <c r="G62" s="179"/>
      <c r="H62" s="179"/>
      <c r="I62" s="179"/>
      <c r="J62" s="179"/>
      <c r="K62" s="179"/>
    </row>
  </sheetData>
  <autoFilter ref="A1:A78" xr:uid="{C3B03355-97A0-4AD4-8A22-3257BA0E119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06490-DE65-48B8-B980-8DD9D15F142F}">
  <sheetPr codeName="Sheet11"/>
  <dimension ref="A1:BL62"/>
  <sheetViews>
    <sheetView showGridLines="0" workbookViewId="0">
      <pane xSplit="3" ySplit="4" topLeftCell="D5" activePane="bottomRight" state="frozen"/>
      <selection activeCell="E47" sqref="E47"/>
      <selection pane="topRight" activeCell="E47" sqref="E47"/>
      <selection pane="bottomLeft" activeCell="E47" sqref="E47"/>
      <selection pane="bottomRight" activeCell="B1" sqref="B1"/>
    </sheetView>
  </sheetViews>
  <sheetFormatPr defaultColWidth="9.140625" defaultRowHeight="12.75" x14ac:dyDescent="0.2"/>
  <cols>
    <col min="1" max="2" width="2.7109375" style="86" customWidth="1"/>
    <col min="3" max="3" width="28" style="86" bestFit="1" customWidth="1"/>
    <col min="4" max="63" width="15.7109375" style="86" customWidth="1"/>
    <col min="64" max="16384" width="9.140625" style="86"/>
  </cols>
  <sheetData>
    <row r="1" spans="1:64" ht="30" customHeight="1" x14ac:dyDescent="0.2">
      <c r="B1" s="326"/>
      <c r="C1" s="861" t="s">
        <v>390</v>
      </c>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row>
    <row r="2" spans="1:64" ht="13.5" thickBot="1" x14ac:dyDescent="0.25">
      <c r="A2" s="765">
        <v>1</v>
      </c>
    </row>
    <row r="3" spans="1:64" ht="25.5" x14ac:dyDescent="0.2">
      <c r="A3" s="765">
        <v>1</v>
      </c>
      <c r="C3" s="487" t="s">
        <v>7618</v>
      </c>
      <c r="D3" s="283" t="s">
        <v>375</v>
      </c>
      <c r="E3" s="284" t="s">
        <v>376</v>
      </c>
      <c r="F3" s="283" t="s">
        <v>375</v>
      </c>
      <c r="G3" s="284" t="s">
        <v>376</v>
      </c>
      <c r="H3" s="283" t="s">
        <v>375</v>
      </c>
      <c r="I3" s="284" t="s">
        <v>376</v>
      </c>
      <c r="J3" s="283" t="s">
        <v>375</v>
      </c>
      <c r="K3" s="284" t="s">
        <v>376</v>
      </c>
      <c r="L3" s="283" t="s">
        <v>375</v>
      </c>
      <c r="M3" s="284" t="s">
        <v>376</v>
      </c>
      <c r="N3" s="283" t="s">
        <v>375</v>
      </c>
      <c r="O3" s="284" t="s">
        <v>376</v>
      </c>
      <c r="P3" s="283" t="s">
        <v>375</v>
      </c>
      <c r="Q3" s="284" t="s">
        <v>376</v>
      </c>
      <c r="R3" s="283" t="s">
        <v>375</v>
      </c>
      <c r="S3" s="284" t="s">
        <v>376</v>
      </c>
      <c r="T3" s="283" t="s">
        <v>375</v>
      </c>
      <c r="U3" s="284" t="s">
        <v>376</v>
      </c>
      <c r="V3" s="283" t="s">
        <v>375</v>
      </c>
      <c r="W3" s="284" t="s">
        <v>376</v>
      </c>
      <c r="X3" s="283" t="s">
        <v>375</v>
      </c>
      <c r="Y3" s="284" t="s">
        <v>376</v>
      </c>
      <c r="Z3" s="283" t="s">
        <v>375</v>
      </c>
      <c r="AA3" s="284" t="s">
        <v>376</v>
      </c>
      <c r="AB3" s="283" t="s">
        <v>375</v>
      </c>
      <c r="AC3" s="284" t="s">
        <v>376</v>
      </c>
      <c r="AD3" s="283" t="s">
        <v>375</v>
      </c>
      <c r="AE3" s="284" t="s">
        <v>376</v>
      </c>
      <c r="AF3" s="283" t="s">
        <v>375</v>
      </c>
      <c r="AG3" s="284" t="s">
        <v>376</v>
      </c>
      <c r="AH3" s="283" t="s">
        <v>375</v>
      </c>
      <c r="AI3" s="284" t="s">
        <v>376</v>
      </c>
      <c r="AJ3" s="283" t="s">
        <v>375</v>
      </c>
      <c r="AK3" s="284" t="s">
        <v>376</v>
      </c>
      <c r="AL3" s="283" t="s">
        <v>375</v>
      </c>
      <c r="AM3" s="284" t="s">
        <v>376</v>
      </c>
      <c r="AN3" s="283" t="s">
        <v>375</v>
      </c>
      <c r="AO3" s="284" t="s">
        <v>376</v>
      </c>
      <c r="AP3" s="283" t="s">
        <v>375</v>
      </c>
      <c r="AQ3" s="284" t="s">
        <v>376</v>
      </c>
      <c r="AR3" s="283" t="s">
        <v>375</v>
      </c>
      <c r="AS3" s="284" t="s">
        <v>376</v>
      </c>
      <c r="AT3" s="283" t="s">
        <v>375</v>
      </c>
      <c r="AU3" s="284" t="s">
        <v>376</v>
      </c>
      <c r="AV3" s="283" t="s">
        <v>375</v>
      </c>
      <c r="AW3" s="284" t="s">
        <v>376</v>
      </c>
      <c r="AX3" s="283" t="s">
        <v>375</v>
      </c>
      <c r="AY3" s="284" t="s">
        <v>376</v>
      </c>
      <c r="AZ3" s="283" t="s">
        <v>375</v>
      </c>
      <c r="BA3" s="284" t="s">
        <v>376</v>
      </c>
      <c r="BB3" s="283" t="s">
        <v>375</v>
      </c>
      <c r="BC3" s="284" t="s">
        <v>376</v>
      </c>
      <c r="BD3" s="283" t="s">
        <v>375</v>
      </c>
      <c r="BE3" s="284" t="s">
        <v>376</v>
      </c>
      <c r="BF3" s="283" t="s">
        <v>375</v>
      </c>
      <c r="BG3" s="284" t="s">
        <v>376</v>
      </c>
      <c r="BH3" s="283" t="s">
        <v>375</v>
      </c>
      <c r="BI3" s="284" t="s">
        <v>376</v>
      </c>
      <c r="BJ3" s="283" t="s">
        <v>375</v>
      </c>
      <c r="BK3" s="708" t="s">
        <v>376</v>
      </c>
      <c r="BL3" s="101"/>
    </row>
    <row r="4" spans="1:64" x14ac:dyDescent="0.2">
      <c r="A4" s="765">
        <v>1</v>
      </c>
      <c r="C4" s="143" t="s">
        <v>138</v>
      </c>
      <c r="D4" s="305" t="str">
        <f>IF('Cheater Sheet'!C57="","",'Cheater Sheet'!C57)</f>
        <v/>
      </c>
      <c r="E4" s="306"/>
      <c r="F4" s="305" t="str">
        <f>IF('Cheater Sheet'!E57="","",'Cheater Sheet'!E57)</f>
        <v/>
      </c>
      <c r="G4" s="306"/>
      <c r="H4" s="305" t="str">
        <f>IF('Cheater Sheet'!G57="","",'Cheater Sheet'!G57)</f>
        <v/>
      </c>
      <c r="I4" s="306"/>
      <c r="J4" s="305" t="str">
        <f>IF('Cheater Sheet'!I57="","",'Cheater Sheet'!I57)</f>
        <v/>
      </c>
      <c r="K4" s="306"/>
      <c r="L4" s="305" t="str">
        <f>IF('Cheater Sheet'!K57="","",'Cheater Sheet'!K57)</f>
        <v/>
      </c>
      <c r="M4" s="306"/>
      <c r="N4" s="305" t="str">
        <f>IF('Cheater Sheet'!M57="","",'Cheater Sheet'!M57)</f>
        <v/>
      </c>
      <c r="O4" s="306"/>
      <c r="P4" s="305" t="str">
        <f>IF('Cheater Sheet'!O57="","",'Cheater Sheet'!O57)</f>
        <v/>
      </c>
      <c r="Q4" s="306"/>
      <c r="R4" s="305" t="str">
        <f>IF('Cheater Sheet'!Q57="","",'Cheater Sheet'!Q57)</f>
        <v/>
      </c>
      <c r="S4" s="306"/>
      <c r="T4" s="305" t="str">
        <f>IF('Cheater Sheet'!S57="","",'Cheater Sheet'!S57)</f>
        <v/>
      </c>
      <c r="U4" s="306"/>
      <c r="V4" s="305" t="str">
        <f>IF('Cheater Sheet'!U57="","",'Cheater Sheet'!U57)</f>
        <v/>
      </c>
      <c r="W4" s="306"/>
      <c r="X4" s="305" t="str">
        <f>IF('Cheater Sheet'!W57="","",'Cheater Sheet'!W57)</f>
        <v/>
      </c>
      <c r="Y4" s="306"/>
      <c r="Z4" s="305" t="str">
        <f>IF('Cheater Sheet'!Y57="","",'Cheater Sheet'!Y57)</f>
        <v/>
      </c>
      <c r="AA4" s="306"/>
      <c r="AB4" s="305" t="str">
        <f>IF('Cheater Sheet'!AA57="","",'Cheater Sheet'!AA57)</f>
        <v/>
      </c>
      <c r="AC4" s="306"/>
      <c r="AD4" s="305" t="str">
        <f>IF('Cheater Sheet'!AC57="","",'Cheater Sheet'!AC57)</f>
        <v/>
      </c>
      <c r="AE4" s="306"/>
      <c r="AF4" s="305" t="str">
        <f>IF('Cheater Sheet'!AE57="","",'Cheater Sheet'!AE57)</f>
        <v/>
      </c>
      <c r="AG4" s="306"/>
      <c r="AH4" s="305" t="str">
        <f>IF('Cheater Sheet'!AG57="","",'Cheater Sheet'!AG57)</f>
        <v/>
      </c>
      <c r="AI4" s="306"/>
      <c r="AJ4" s="305" t="str">
        <f>IF('Cheater Sheet'!AI57="","",'Cheater Sheet'!AI57)</f>
        <v/>
      </c>
      <c r="AK4" s="306"/>
      <c r="AL4" s="305" t="str">
        <f>IF('Cheater Sheet'!AK57="","",'Cheater Sheet'!AK57)</f>
        <v/>
      </c>
      <c r="AM4" s="306"/>
      <c r="AN4" s="305" t="str">
        <f>IF('Cheater Sheet'!AM57="","",'Cheater Sheet'!AM57)</f>
        <v/>
      </c>
      <c r="AO4" s="306"/>
      <c r="AP4" s="305" t="str">
        <f>IF('Cheater Sheet'!AO57="","",'Cheater Sheet'!AO57)</f>
        <v/>
      </c>
      <c r="AQ4" s="306"/>
      <c r="AR4" s="305" t="str">
        <f>IF('Cheater Sheet'!AQ57="","",'Cheater Sheet'!AQ57)</f>
        <v/>
      </c>
      <c r="AS4" s="306"/>
      <c r="AT4" s="305" t="str">
        <f>IF('Cheater Sheet'!AS57="","",'Cheater Sheet'!AS57)</f>
        <v/>
      </c>
      <c r="AU4" s="306"/>
      <c r="AV4" s="305" t="str">
        <f>IF('Cheater Sheet'!AU57="","",'Cheater Sheet'!AU57)</f>
        <v/>
      </c>
      <c r="AW4" s="306"/>
      <c r="AX4" s="305" t="str">
        <f>IF('Cheater Sheet'!AW57="","",'Cheater Sheet'!AW57)</f>
        <v/>
      </c>
      <c r="AY4" s="306"/>
      <c r="AZ4" s="305" t="str">
        <f>IF('Cheater Sheet'!AY57="","",'Cheater Sheet'!AY57)</f>
        <v/>
      </c>
      <c r="BA4" s="306"/>
      <c r="BB4" s="305" t="str">
        <f>IF('Cheater Sheet'!BA57="","",'Cheater Sheet'!BA57)</f>
        <v/>
      </c>
      <c r="BC4" s="306"/>
      <c r="BD4" s="305" t="str">
        <f>IF('Cheater Sheet'!BC57="","",'Cheater Sheet'!BC57)</f>
        <v/>
      </c>
      <c r="BE4" s="306"/>
      <c r="BF4" s="305" t="str">
        <f>IF('Cheater Sheet'!BE57="","",'Cheater Sheet'!BE57)</f>
        <v/>
      </c>
      <c r="BG4" s="306"/>
      <c r="BH4" s="305" t="str">
        <f>IF('Cheater Sheet'!BG57="","",'Cheater Sheet'!BG57)</f>
        <v/>
      </c>
      <c r="BI4" s="306"/>
      <c r="BJ4" s="305" t="str">
        <f>IF('Cheater Sheet'!BI57="","",'Cheater Sheet'!BI57)</f>
        <v/>
      </c>
      <c r="BK4" s="304"/>
      <c r="BL4" s="101"/>
    </row>
    <row r="5" spans="1:64" x14ac:dyDescent="0.2">
      <c r="A5" s="765">
        <f>IF(C5="",0,1)</f>
        <v>0</v>
      </c>
      <c r="C5" s="143" t="str" cm="1">
        <f t="array" ref="C5">IFERROR(INDEX('Cheater Sheet'!$B$58:$B$98, SMALL(IF("Yes"='Cheater Sheet'!$BM$58:$BM$98, ROW('Cheater Sheet'!$BM$58:$BM$98)-57,""), ROW()-4)),"")</f>
        <v/>
      </c>
      <c r="D5" s="292" t="str" cm="1">
        <f t="array" ref="D5">IF(IFERROR(INDEX('Cheater Sheet'!C58:C98, SMALL(IF("Yes"='Cheater Sheet'!$BM$58:$BM$98, ROW('Cheater Sheet'!$BM$58:$BM$98)-57,""), ROW()-4)),"")="","",IFERROR(INDEX('Cheater Sheet'!C58:C98, SMALL(IF("Yes"='Cheater Sheet'!$BM$58:$BM$98, ROW('Cheater Sheet'!$BM$58:$BM$98)-57,""), ROW()-4)),""))</f>
        <v/>
      </c>
      <c r="E5" s="287" t="str" cm="1">
        <f t="array" ref="E5">IF(IFERROR(INDEX('Cheater Sheet'!D58:D98, SMALL(IF("Yes"='Cheater Sheet'!$BM$58:$BM$98, ROW('Cheater Sheet'!$BM$58:$BM$98)-57,""), ROW()-4)),"")="","",IFERROR(INDEX('Cheater Sheet'!D58:D98, SMALL(IF("Yes"='Cheater Sheet'!$BM$58:$BM$98, ROW('Cheater Sheet'!$BM$58:$BM$98)-57,""), ROW()-4)),""))</f>
        <v/>
      </c>
      <c r="F5" s="292" t="str" cm="1">
        <f t="array" ref="F5">IF(IFERROR(INDEX('Cheater Sheet'!E58:E98, SMALL(IF("Yes"='Cheater Sheet'!$BM$58:$BM$98, ROW('Cheater Sheet'!$BM$58:$BM$98)-57,""), ROW()-4)),"")="","",IFERROR(INDEX('Cheater Sheet'!E58:E98, SMALL(IF("Yes"='Cheater Sheet'!$BM$58:$BM$98, ROW('Cheater Sheet'!$BM$58:$BM$98)-57,""), ROW()-4)),""))</f>
        <v/>
      </c>
      <c r="G5" s="287" t="str" cm="1">
        <f t="array" ref="G5">IF(IFERROR(INDEX('Cheater Sheet'!F58:F98, SMALL(IF("Yes"='Cheater Sheet'!$BM$58:$BM$98, ROW('Cheater Sheet'!$BM$58:$BM$98)-57,""), ROW()-4)),"")="","",IFERROR(INDEX('Cheater Sheet'!F58:F98, SMALL(IF("Yes"='Cheater Sheet'!$BM$58:$BM$98, ROW('Cheater Sheet'!$BM$58:$BM$98)-57,""), ROW()-4)),""))</f>
        <v/>
      </c>
      <c r="H5" s="292" t="str" cm="1">
        <f t="array" ref="H5">IF(IFERROR(INDEX('Cheater Sheet'!G58:G98, SMALL(IF("Yes"='Cheater Sheet'!$BM$58:$BM$98, ROW('Cheater Sheet'!$BM$58:$BM$98)-57,""), ROW()-4)),"")="","",IFERROR(INDEX('Cheater Sheet'!G58:G98, SMALL(IF("Yes"='Cheater Sheet'!$BM$58:$BM$98, ROW('Cheater Sheet'!$BM$58:$BM$98)-57,""), ROW()-4)),""))</f>
        <v/>
      </c>
      <c r="I5" s="287" t="str" cm="1">
        <f t="array" ref="I5">IF(IFERROR(INDEX('Cheater Sheet'!H58:H98, SMALL(IF("Yes"='Cheater Sheet'!$BM$58:$BM$98, ROW('Cheater Sheet'!$BM$58:$BM$98)-57,""), ROW()-4)),"")="","",IFERROR(INDEX('Cheater Sheet'!H58:H98, SMALL(IF("Yes"='Cheater Sheet'!$BM$58:$BM$98, ROW('Cheater Sheet'!$BM$58:$BM$98)-57,""), ROW()-4)),""))</f>
        <v/>
      </c>
      <c r="J5" s="292" t="str" cm="1">
        <f t="array" ref="J5">IF(IFERROR(INDEX('Cheater Sheet'!I58:I98, SMALL(IF("Yes"='Cheater Sheet'!$BM$58:$BM$98, ROW('Cheater Sheet'!$BM$58:$BM$98)-57,""), ROW()-4)),"")="","",IFERROR(INDEX('Cheater Sheet'!I58:I98, SMALL(IF("Yes"='Cheater Sheet'!$BM$58:$BM$98, ROW('Cheater Sheet'!$BM$58:$BM$98)-57,""), ROW()-4)),""))</f>
        <v/>
      </c>
      <c r="K5" s="287" t="str" cm="1">
        <f t="array" ref="K5">IF(IFERROR(INDEX('Cheater Sheet'!J58:J98, SMALL(IF("Yes"='Cheater Sheet'!$BM$58:$BM$98, ROW('Cheater Sheet'!$BM$58:$BM$98)-57,""), ROW()-4)),"")="","",IFERROR(INDEX('Cheater Sheet'!J58:J98, SMALL(IF("Yes"='Cheater Sheet'!$BM$58:$BM$98, ROW('Cheater Sheet'!$BM$58:$BM$98)-57,""), ROW()-4)),""))</f>
        <v/>
      </c>
      <c r="L5" s="292" t="str" cm="1">
        <f t="array" ref="L5">IF(IFERROR(INDEX('Cheater Sheet'!K58:K98, SMALL(IF("Yes"='Cheater Sheet'!$BM$58:$BM$98, ROW('Cheater Sheet'!$BM$58:$BM$98)-57,""), ROW()-4)),"")="","",IFERROR(INDEX('Cheater Sheet'!K58:K98, SMALL(IF("Yes"='Cheater Sheet'!$BM$58:$BM$98, ROW('Cheater Sheet'!$BM$58:$BM$98)-57,""), ROW()-4)),""))</f>
        <v/>
      </c>
      <c r="M5" s="287" t="str" cm="1">
        <f t="array" ref="M5">IF(IFERROR(INDEX('Cheater Sheet'!L58:L98, SMALL(IF("Yes"='Cheater Sheet'!$BM$58:$BM$98, ROW('Cheater Sheet'!$BM$58:$BM$98)-57,""), ROW()-4)),"")="","",IFERROR(INDEX('Cheater Sheet'!L58:L98, SMALL(IF("Yes"='Cheater Sheet'!$BM$58:$BM$98, ROW('Cheater Sheet'!$BM$58:$BM$98)-57,""), ROW()-4)),""))</f>
        <v/>
      </c>
      <c r="N5" s="292" t="str" cm="1">
        <f t="array" ref="N5">IF(IFERROR(INDEX('Cheater Sheet'!M58:M98, SMALL(IF("Yes"='Cheater Sheet'!$BM$58:$BM$98, ROW('Cheater Sheet'!$BM$58:$BM$98)-57,""), ROW()-4)),"")="","",IFERROR(INDEX('Cheater Sheet'!M58:M98, SMALL(IF("Yes"='Cheater Sheet'!$BM$58:$BM$98, ROW('Cheater Sheet'!$BM$58:$BM$98)-57,""), ROW()-4)),""))</f>
        <v/>
      </c>
      <c r="O5" s="287" t="str" cm="1">
        <f t="array" ref="O5">IF(IFERROR(INDEX('Cheater Sheet'!N58:N98, SMALL(IF("Yes"='Cheater Sheet'!$BM$58:$BM$98, ROW('Cheater Sheet'!$BM$58:$BM$98)-57,""), ROW()-4)),"")="","",IFERROR(INDEX('Cheater Sheet'!N58:N98, SMALL(IF("Yes"='Cheater Sheet'!$BM$58:$BM$98, ROW('Cheater Sheet'!$BM$58:$BM$98)-57,""), ROW()-4)),""))</f>
        <v/>
      </c>
      <c r="P5" s="292" t="str" cm="1">
        <f t="array" ref="P5">IF(IFERROR(INDEX('Cheater Sheet'!O58:O98, SMALL(IF("Yes"='Cheater Sheet'!$BM$58:$BM$98, ROW('Cheater Sheet'!$BM$58:$BM$98)-57,""), ROW()-4)),"")="","",IFERROR(INDEX('Cheater Sheet'!O58:O98, SMALL(IF("Yes"='Cheater Sheet'!$BM$58:$BM$98, ROW('Cheater Sheet'!$BM$58:$BM$98)-57,""), ROW()-4)),""))</f>
        <v/>
      </c>
      <c r="Q5" s="287" t="str" cm="1">
        <f t="array" ref="Q5">IF(IFERROR(INDEX('Cheater Sheet'!P58:P98, SMALL(IF("Yes"='Cheater Sheet'!$BM$58:$BM$98, ROW('Cheater Sheet'!$BM$58:$BM$98)-57,""), ROW()-4)),"")="","",IFERROR(INDEX('Cheater Sheet'!P58:P98, SMALL(IF("Yes"='Cheater Sheet'!$BM$58:$BM$98, ROW('Cheater Sheet'!$BM$58:$BM$98)-57,""), ROW()-4)),""))</f>
        <v/>
      </c>
      <c r="R5" s="292" t="str" cm="1">
        <f t="array" ref="R5">IF(IFERROR(INDEX('Cheater Sheet'!Q58:Q98, SMALL(IF("Yes"='Cheater Sheet'!$BM$58:$BM$98, ROW('Cheater Sheet'!$BM$58:$BM$98)-57,""), ROW()-4)),"")="","",IFERROR(INDEX('Cheater Sheet'!Q58:Q98, SMALL(IF("Yes"='Cheater Sheet'!$BM$58:$BM$98, ROW('Cheater Sheet'!$BM$58:$BM$98)-57,""), ROW()-4)),""))</f>
        <v/>
      </c>
      <c r="S5" s="287" t="str" cm="1">
        <f t="array" ref="S5">IF(IFERROR(INDEX('Cheater Sheet'!R58:R98, SMALL(IF("Yes"='Cheater Sheet'!$BM$58:$BM$98, ROW('Cheater Sheet'!$BM$58:$BM$98)-57,""), ROW()-4)),"")="","",IFERROR(INDEX('Cheater Sheet'!R58:R98, SMALL(IF("Yes"='Cheater Sheet'!$BM$58:$BM$98, ROW('Cheater Sheet'!$BM$58:$BM$98)-57,""), ROW()-4)),""))</f>
        <v/>
      </c>
      <c r="T5" s="292" t="str" cm="1">
        <f t="array" ref="T5">IF(IFERROR(INDEX('Cheater Sheet'!S58:S98, SMALL(IF("Yes"='Cheater Sheet'!$BM$58:$BM$98, ROW('Cheater Sheet'!$BM$58:$BM$98)-57,""), ROW()-4)),"")="","",IFERROR(INDEX('Cheater Sheet'!S58:S98, SMALL(IF("Yes"='Cheater Sheet'!$BM$58:$BM$98, ROW('Cheater Sheet'!$BM$58:$BM$98)-57,""), ROW()-4)),""))</f>
        <v/>
      </c>
      <c r="U5" s="287" t="str" cm="1">
        <f t="array" ref="U5">IF(IFERROR(INDEX('Cheater Sheet'!T58:T98, SMALL(IF("Yes"='Cheater Sheet'!$BM$58:$BM$98, ROW('Cheater Sheet'!$BM$58:$BM$98)-57,""), ROW()-4)),"")="","",IFERROR(INDEX('Cheater Sheet'!T58:T98, SMALL(IF("Yes"='Cheater Sheet'!$BM$58:$BM$98, ROW('Cheater Sheet'!$BM$58:$BM$98)-57,""), ROW()-4)),""))</f>
        <v/>
      </c>
      <c r="V5" s="292" t="str" cm="1">
        <f t="array" ref="V5">IF(IFERROR(INDEX('Cheater Sheet'!U58:U98, SMALL(IF("Yes"='Cheater Sheet'!$BM$58:$BM$98, ROW('Cheater Sheet'!$BM$58:$BM$98)-57,""), ROW()-4)),"")="","",IFERROR(INDEX('Cheater Sheet'!U58:U98, SMALL(IF("Yes"='Cheater Sheet'!$BM$58:$BM$98, ROW('Cheater Sheet'!$BM$58:$BM$98)-57,""), ROW()-4)),""))</f>
        <v/>
      </c>
      <c r="W5" s="287" t="str" cm="1">
        <f t="array" ref="W5">IF(IFERROR(INDEX('Cheater Sheet'!V58:V98, SMALL(IF("Yes"='Cheater Sheet'!$BM$58:$BM$98, ROW('Cheater Sheet'!$BM$58:$BM$98)-57,""), ROW()-4)),"")="","",IFERROR(INDEX('Cheater Sheet'!V58:V98, SMALL(IF("Yes"='Cheater Sheet'!$BM$58:$BM$98, ROW('Cheater Sheet'!$BM$58:$BM$98)-57,""), ROW()-4)),""))</f>
        <v/>
      </c>
      <c r="X5" s="292" t="str" cm="1">
        <f t="array" ref="X5">IF(IFERROR(INDEX('Cheater Sheet'!W58:W98, SMALL(IF("Yes"='Cheater Sheet'!$BM$58:$BM$98, ROW('Cheater Sheet'!$BM$58:$BM$98)-57,""), ROW()-4)),"")="","",IFERROR(INDEX('Cheater Sheet'!W58:W98, SMALL(IF("Yes"='Cheater Sheet'!$BM$58:$BM$98, ROW('Cheater Sheet'!$BM$58:$BM$98)-57,""), ROW()-4)),""))</f>
        <v/>
      </c>
      <c r="Y5" s="287" t="str" cm="1">
        <f t="array" ref="Y5">IF(IFERROR(INDEX('Cheater Sheet'!X58:X98, SMALL(IF("Yes"='Cheater Sheet'!$BM$58:$BM$98, ROW('Cheater Sheet'!$BM$58:$BM$98)-57,""), ROW()-4)),"")="","",IFERROR(INDEX('Cheater Sheet'!X58:X98, SMALL(IF("Yes"='Cheater Sheet'!$BM$58:$BM$98, ROW('Cheater Sheet'!$BM$58:$BM$98)-57,""), ROW()-4)),""))</f>
        <v/>
      </c>
      <c r="Z5" s="292" t="str" cm="1">
        <f t="array" ref="Z5">IF(IFERROR(INDEX('Cheater Sheet'!Y58:Y98, SMALL(IF("Yes"='Cheater Sheet'!$BM$58:$BM$98, ROW('Cheater Sheet'!$BM$58:$BM$98)-57,""), ROW()-4)),"")="","",IFERROR(INDEX('Cheater Sheet'!Y58:Y98, SMALL(IF("Yes"='Cheater Sheet'!$BM$58:$BM$98, ROW('Cheater Sheet'!$BM$58:$BM$98)-57,""), ROW()-4)),""))</f>
        <v/>
      </c>
      <c r="AA5" s="287" t="str" cm="1">
        <f t="array" ref="AA5">IF(IFERROR(INDEX('Cheater Sheet'!Z58:Z98, SMALL(IF("Yes"='Cheater Sheet'!$BM$58:$BM$98, ROW('Cheater Sheet'!$BM$58:$BM$98)-57,""), ROW()-4)),"")="","",IFERROR(INDEX('Cheater Sheet'!Z58:Z98, SMALL(IF("Yes"='Cheater Sheet'!$BM$58:$BM$98, ROW('Cheater Sheet'!$BM$58:$BM$98)-57,""), ROW()-4)),""))</f>
        <v/>
      </c>
      <c r="AB5" s="292" t="str" cm="1">
        <f t="array" ref="AB5">IF(IFERROR(INDEX('Cheater Sheet'!AA58:AA98, SMALL(IF("Yes"='Cheater Sheet'!$BM$58:$BM$98, ROW('Cheater Sheet'!$BM$58:$BM$98)-57,""), ROW()-4)),"")="","",IFERROR(INDEX('Cheater Sheet'!AA58:AA98, SMALL(IF("Yes"='Cheater Sheet'!$BM$58:$BM$98, ROW('Cheater Sheet'!$BM$58:$BM$98)-57,""), ROW()-4)),""))</f>
        <v/>
      </c>
      <c r="AC5" s="287" t="str" cm="1">
        <f t="array" ref="AC5">IF(IFERROR(INDEX('Cheater Sheet'!AB58:AB98, SMALL(IF("Yes"='Cheater Sheet'!$BM$58:$BM$98, ROW('Cheater Sheet'!$BM$58:$BM$98)-57,""), ROW()-4)),"")="","",IFERROR(INDEX('Cheater Sheet'!AB58:AB98, SMALL(IF("Yes"='Cheater Sheet'!$BM$58:$BM$98, ROW('Cheater Sheet'!$BM$58:$BM$98)-57,""), ROW()-4)),""))</f>
        <v/>
      </c>
      <c r="AD5" s="292" t="str" cm="1">
        <f t="array" ref="AD5">IF(IFERROR(INDEX('Cheater Sheet'!AC58:AC98, SMALL(IF("Yes"='Cheater Sheet'!$BM$58:$BM$98, ROW('Cheater Sheet'!$BM$58:$BM$98)-57,""), ROW()-4)),"")="","",IFERROR(INDEX('Cheater Sheet'!AC58:AC98, SMALL(IF("Yes"='Cheater Sheet'!$BM$58:$BM$98, ROW('Cheater Sheet'!$BM$58:$BM$98)-57,""), ROW()-4)),""))</f>
        <v/>
      </c>
      <c r="AE5" s="287" t="str" cm="1">
        <f t="array" ref="AE5">IF(IFERROR(INDEX('Cheater Sheet'!AD58:AD98, SMALL(IF("Yes"='Cheater Sheet'!$BM$58:$BM$98, ROW('Cheater Sheet'!$BM$58:$BM$98)-57,""), ROW()-4)),"")="","",IFERROR(INDEX('Cheater Sheet'!AD58:AD98, SMALL(IF("Yes"='Cheater Sheet'!$BM$58:$BM$98, ROW('Cheater Sheet'!$BM$58:$BM$98)-57,""), ROW()-4)),""))</f>
        <v/>
      </c>
      <c r="AF5" s="292" t="str" cm="1">
        <f t="array" ref="AF5">IF(IFERROR(INDEX('Cheater Sheet'!AE58:AE98, SMALL(IF("Yes"='Cheater Sheet'!$BM$58:$BM$98, ROW('Cheater Sheet'!$BM$58:$BM$98)-57,""), ROW()-4)),"")="","",IFERROR(INDEX('Cheater Sheet'!AE58:AE98, SMALL(IF("Yes"='Cheater Sheet'!$BM$58:$BM$98, ROW('Cheater Sheet'!$BM$58:$BM$98)-57,""), ROW()-4)),""))</f>
        <v/>
      </c>
      <c r="AG5" s="287" t="str" cm="1">
        <f t="array" ref="AG5">IF(IFERROR(INDEX('Cheater Sheet'!AF58:AF98, SMALL(IF("Yes"='Cheater Sheet'!$BM$58:$BM$98, ROW('Cheater Sheet'!$BM$58:$BM$98)-57,""), ROW()-4)),"")="","",IFERROR(INDEX('Cheater Sheet'!AF58:AF98, SMALL(IF("Yes"='Cheater Sheet'!$BM$58:$BM$98, ROW('Cheater Sheet'!$BM$58:$BM$98)-57,""), ROW()-4)),""))</f>
        <v/>
      </c>
      <c r="AH5" s="292" t="str" cm="1">
        <f t="array" ref="AH5">IF(IFERROR(INDEX('Cheater Sheet'!AG58:AG98, SMALL(IF("Yes"='Cheater Sheet'!$BM$58:$BM$98, ROW('Cheater Sheet'!$BM$58:$BM$98)-57,""), ROW()-4)),"")="","",IFERROR(INDEX('Cheater Sheet'!AG58:AG98, SMALL(IF("Yes"='Cheater Sheet'!$BM$58:$BM$98, ROW('Cheater Sheet'!$BM$58:$BM$98)-57,""), ROW()-4)),""))</f>
        <v/>
      </c>
      <c r="AI5" s="287" t="str" cm="1">
        <f t="array" ref="AI5">IF(IFERROR(INDEX('Cheater Sheet'!AH58:AH98, SMALL(IF("Yes"='Cheater Sheet'!$BM$58:$BM$98, ROW('Cheater Sheet'!$BM$58:$BM$98)-57,""), ROW()-4)),"")="","",IFERROR(INDEX('Cheater Sheet'!AH58:AH98, SMALL(IF("Yes"='Cheater Sheet'!$BM$58:$BM$98, ROW('Cheater Sheet'!$BM$58:$BM$98)-57,""), ROW()-4)),""))</f>
        <v/>
      </c>
      <c r="AJ5" s="292" t="str" cm="1">
        <f t="array" ref="AJ5">IF(IFERROR(INDEX('Cheater Sheet'!AI58:AI98, SMALL(IF("Yes"='Cheater Sheet'!$BM$58:$BM$98, ROW('Cheater Sheet'!$BM$58:$BM$98)-57,""), ROW()-4)),"")="","",IFERROR(INDEX('Cheater Sheet'!AI58:AI98, SMALL(IF("Yes"='Cheater Sheet'!$BM$58:$BM$98, ROW('Cheater Sheet'!$BM$58:$BM$98)-57,""), ROW()-4)),""))</f>
        <v/>
      </c>
      <c r="AK5" s="287" t="str" cm="1">
        <f t="array" ref="AK5">IF(IFERROR(INDEX('Cheater Sheet'!AJ58:AJ98, SMALL(IF("Yes"='Cheater Sheet'!$BM$58:$BM$98, ROW('Cheater Sheet'!$BM$58:$BM$98)-57,""), ROW()-4)),"")="","",IFERROR(INDEX('Cheater Sheet'!AJ58:AJ98, SMALL(IF("Yes"='Cheater Sheet'!$BM$58:$BM$98, ROW('Cheater Sheet'!$BM$58:$BM$98)-57,""), ROW()-4)),""))</f>
        <v/>
      </c>
      <c r="AL5" s="292" t="str" cm="1">
        <f t="array" ref="AL5">IF(IFERROR(INDEX('Cheater Sheet'!AK58:AK98, SMALL(IF("Yes"='Cheater Sheet'!$BM$58:$BM$98, ROW('Cheater Sheet'!$BM$58:$BM$98)-57,""), ROW()-4)),"")="","",IFERROR(INDEX('Cheater Sheet'!AK58:AK98, SMALL(IF("Yes"='Cheater Sheet'!$BM$58:$BM$98, ROW('Cheater Sheet'!$BM$58:$BM$98)-57,""), ROW()-4)),""))</f>
        <v/>
      </c>
      <c r="AM5" s="287" t="str" cm="1">
        <f t="array" ref="AM5">IF(IFERROR(INDEX('Cheater Sheet'!AL58:AL98, SMALL(IF("Yes"='Cheater Sheet'!$BM$58:$BM$98, ROW('Cheater Sheet'!$BM$58:$BM$98)-57,""), ROW()-4)),"")="","",IFERROR(INDEX('Cheater Sheet'!AL58:AL98, SMALL(IF("Yes"='Cheater Sheet'!$BM$58:$BM$98, ROW('Cheater Sheet'!$BM$58:$BM$98)-57,""), ROW()-4)),""))</f>
        <v/>
      </c>
      <c r="AN5" s="292" t="str" cm="1">
        <f t="array" ref="AN5">IF(IFERROR(INDEX('Cheater Sheet'!AM58:AM98, SMALL(IF("Yes"='Cheater Sheet'!$BM$58:$BM$98, ROW('Cheater Sheet'!$BM$58:$BM$98)-57,""), ROW()-4)),"")="","",IFERROR(INDEX('Cheater Sheet'!AM58:AM98, SMALL(IF("Yes"='Cheater Sheet'!$BM$58:$BM$98, ROW('Cheater Sheet'!$BM$58:$BM$98)-57,""), ROW()-4)),""))</f>
        <v/>
      </c>
      <c r="AO5" s="287" t="str" cm="1">
        <f t="array" ref="AO5">IF(IFERROR(INDEX('Cheater Sheet'!AN58:AN98, SMALL(IF("Yes"='Cheater Sheet'!$BM$58:$BM$98, ROW('Cheater Sheet'!$BM$58:$BM$98)-57,""), ROW()-4)),"")="","",IFERROR(INDEX('Cheater Sheet'!AN58:AN98, SMALL(IF("Yes"='Cheater Sheet'!$BM$58:$BM$98, ROW('Cheater Sheet'!$BM$58:$BM$98)-57,""), ROW()-4)),""))</f>
        <v/>
      </c>
      <c r="AP5" s="292" t="str" cm="1">
        <f t="array" ref="AP5">IF(IFERROR(INDEX('Cheater Sheet'!AO58:AO98, SMALL(IF("Yes"='Cheater Sheet'!$BM$58:$BM$98, ROW('Cheater Sheet'!$BM$58:$BM$98)-57,""), ROW()-4)),"")="","",IFERROR(INDEX('Cheater Sheet'!AO58:AO98, SMALL(IF("Yes"='Cheater Sheet'!$BM$58:$BM$98, ROW('Cheater Sheet'!$BM$58:$BM$98)-57,""), ROW()-4)),""))</f>
        <v/>
      </c>
      <c r="AQ5" s="287" t="str" cm="1">
        <f t="array" ref="AQ5">IF(IFERROR(INDEX('Cheater Sheet'!AP58:AP98, SMALL(IF("Yes"='Cheater Sheet'!$BM$58:$BM$98, ROW('Cheater Sheet'!$BM$58:$BM$98)-57,""), ROW()-4)),"")="","",IFERROR(INDEX('Cheater Sheet'!AP58:AP98, SMALL(IF("Yes"='Cheater Sheet'!$BM$58:$BM$98, ROW('Cheater Sheet'!$BM$58:$BM$98)-57,""), ROW()-4)),""))</f>
        <v/>
      </c>
      <c r="AR5" s="292" t="str" cm="1">
        <f t="array" ref="AR5">IF(IFERROR(INDEX('Cheater Sheet'!AQ58:AQ98, SMALL(IF("Yes"='Cheater Sheet'!$BM$58:$BM$98, ROW('Cheater Sheet'!$BM$58:$BM$98)-57,""), ROW()-4)),"")="","",IFERROR(INDEX('Cheater Sheet'!AQ58:AQ98, SMALL(IF("Yes"='Cheater Sheet'!$BM$58:$BM$98, ROW('Cheater Sheet'!$BM$58:$BM$98)-57,""), ROW()-4)),""))</f>
        <v/>
      </c>
      <c r="AS5" s="287" t="str" cm="1">
        <f t="array" ref="AS5">IF(IFERROR(INDEX('Cheater Sheet'!AR58:AR98, SMALL(IF("Yes"='Cheater Sheet'!$BM$58:$BM$98, ROW('Cheater Sheet'!$BM$58:$BM$98)-57,""), ROW()-4)),"")="","",IFERROR(INDEX('Cheater Sheet'!AR58:AR98, SMALL(IF("Yes"='Cheater Sheet'!$BM$58:$BM$98, ROW('Cheater Sheet'!$BM$58:$BM$98)-57,""), ROW()-4)),""))</f>
        <v/>
      </c>
      <c r="AT5" s="292" t="str" cm="1">
        <f t="array" ref="AT5">IF(IFERROR(INDEX('Cheater Sheet'!AS58:AS98, SMALL(IF("Yes"='Cheater Sheet'!$BM$58:$BM$98, ROW('Cheater Sheet'!$BM$58:$BM$98)-57,""), ROW()-4)),"")="","",IFERROR(INDEX('Cheater Sheet'!AS58:AS98, SMALL(IF("Yes"='Cheater Sheet'!$BM$58:$BM$98, ROW('Cheater Sheet'!$BM$58:$BM$98)-57,""), ROW()-4)),""))</f>
        <v/>
      </c>
      <c r="AU5" s="287" t="str" cm="1">
        <f t="array" ref="AU5">IF(IFERROR(INDEX('Cheater Sheet'!AT58:AT98, SMALL(IF("Yes"='Cheater Sheet'!$BM$58:$BM$98, ROW('Cheater Sheet'!$BM$58:$BM$98)-57,""), ROW()-4)),"")="","",IFERROR(INDEX('Cheater Sheet'!AT58:AT98, SMALL(IF("Yes"='Cheater Sheet'!$BM$58:$BM$98, ROW('Cheater Sheet'!$BM$58:$BM$98)-57,""), ROW()-4)),""))</f>
        <v/>
      </c>
      <c r="AV5" s="292" t="str" cm="1">
        <f t="array" ref="AV5">IF(IFERROR(INDEX('Cheater Sheet'!AU58:AU98, SMALL(IF("Yes"='Cheater Sheet'!$BM$58:$BM$98, ROW('Cheater Sheet'!$BM$58:$BM$98)-57,""), ROW()-4)),"")="","",IFERROR(INDEX('Cheater Sheet'!AU58:AU98, SMALL(IF("Yes"='Cheater Sheet'!$BM$58:$BM$98, ROW('Cheater Sheet'!$BM$58:$BM$98)-57,""), ROW()-4)),""))</f>
        <v/>
      </c>
      <c r="AW5" s="287" t="str" cm="1">
        <f t="array" ref="AW5">IF(IFERROR(INDEX('Cheater Sheet'!AV58:AV98, SMALL(IF("Yes"='Cheater Sheet'!$BM$58:$BM$98, ROW('Cheater Sheet'!$BM$58:$BM$98)-57,""), ROW()-4)),"")="","",IFERROR(INDEX('Cheater Sheet'!AV58:AV98, SMALL(IF("Yes"='Cheater Sheet'!$BM$58:$BM$98, ROW('Cheater Sheet'!$BM$58:$BM$98)-57,""), ROW()-4)),""))</f>
        <v/>
      </c>
      <c r="AX5" s="292" t="str" cm="1">
        <f t="array" ref="AX5">IF(IFERROR(INDEX('Cheater Sheet'!AW58:AW98, SMALL(IF("Yes"='Cheater Sheet'!$BM$58:$BM$98, ROW('Cheater Sheet'!$BM$58:$BM$98)-57,""), ROW()-4)),"")="","",IFERROR(INDEX('Cheater Sheet'!AW58:AW98, SMALL(IF("Yes"='Cheater Sheet'!$BM$58:$BM$98, ROW('Cheater Sheet'!$BM$58:$BM$98)-57,""), ROW()-4)),""))</f>
        <v/>
      </c>
      <c r="AY5" s="287" t="str" cm="1">
        <f t="array" ref="AY5">IF(IFERROR(INDEX('Cheater Sheet'!AX58:AX98, SMALL(IF("Yes"='Cheater Sheet'!$BM$58:$BM$98, ROW('Cheater Sheet'!$BM$58:$BM$98)-57,""), ROW()-4)),"")="","",IFERROR(INDEX('Cheater Sheet'!AX58:AX98, SMALL(IF("Yes"='Cheater Sheet'!$BM$58:$BM$98, ROW('Cheater Sheet'!$BM$58:$BM$98)-57,""), ROW()-4)),""))</f>
        <v/>
      </c>
      <c r="AZ5" s="292" t="str" cm="1">
        <f t="array" ref="AZ5">IF(IFERROR(INDEX('Cheater Sheet'!AY58:AY98, SMALL(IF("Yes"='Cheater Sheet'!$BM$58:$BM$98, ROW('Cheater Sheet'!$BM$58:$BM$98)-57,""), ROW()-4)),"")="","",IFERROR(INDEX('Cheater Sheet'!AY58:AY98, SMALL(IF("Yes"='Cheater Sheet'!$BM$58:$BM$98, ROW('Cheater Sheet'!$BM$58:$BM$98)-57,""), ROW()-4)),""))</f>
        <v/>
      </c>
      <c r="BA5" s="287" t="str" cm="1">
        <f t="array" ref="BA5">IF(IFERROR(INDEX('Cheater Sheet'!AZ58:AZ98, SMALL(IF("Yes"='Cheater Sheet'!$BM$58:$BM$98, ROW('Cheater Sheet'!$BM$58:$BM$98)-57,""), ROW()-4)),"")="","",IFERROR(INDEX('Cheater Sheet'!AZ58:AZ98, SMALL(IF("Yes"='Cheater Sheet'!$BM$58:$BM$98, ROW('Cheater Sheet'!$BM$58:$BM$98)-57,""), ROW()-4)),""))</f>
        <v/>
      </c>
      <c r="BB5" s="292" t="str" cm="1">
        <f t="array" ref="BB5">IF(IFERROR(INDEX('Cheater Sheet'!BA58:BA98, SMALL(IF("Yes"='Cheater Sheet'!$BM$58:$BM$98, ROW('Cheater Sheet'!$BM$58:$BM$98)-57,""), ROW()-4)),"")="","",IFERROR(INDEX('Cheater Sheet'!BA58:BA98, SMALL(IF("Yes"='Cheater Sheet'!$BM$58:$BM$98, ROW('Cheater Sheet'!$BM$58:$BM$98)-57,""), ROW()-4)),""))</f>
        <v/>
      </c>
      <c r="BC5" s="287" t="str" cm="1">
        <f t="array" ref="BC5">IF(IFERROR(INDEX('Cheater Sheet'!BB58:BB98, SMALL(IF("Yes"='Cheater Sheet'!$BM$58:$BM$98, ROW('Cheater Sheet'!$BM$58:$BM$98)-57,""), ROW()-4)),"")="","",IFERROR(INDEX('Cheater Sheet'!BB58:BB98, SMALL(IF("Yes"='Cheater Sheet'!$BM$58:$BM$98, ROW('Cheater Sheet'!$BM$58:$BM$98)-57,""), ROW()-4)),""))</f>
        <v/>
      </c>
      <c r="BD5" s="292" t="str" cm="1">
        <f t="array" ref="BD5">IF(IFERROR(INDEX('Cheater Sheet'!BC58:BC98, SMALL(IF("Yes"='Cheater Sheet'!$BM$58:$BM$98, ROW('Cheater Sheet'!$BM$58:$BM$98)-57,""), ROW()-4)),"")="","",IFERROR(INDEX('Cheater Sheet'!BC58:BC98, SMALL(IF("Yes"='Cheater Sheet'!$BM$58:$BM$98, ROW('Cheater Sheet'!$BM$58:$BM$98)-57,""), ROW()-4)),""))</f>
        <v/>
      </c>
      <c r="BE5" s="287" t="str" cm="1">
        <f t="array" ref="BE5">IF(IFERROR(INDEX('Cheater Sheet'!BD58:BD98, SMALL(IF("Yes"='Cheater Sheet'!$BM$58:$BM$98, ROW('Cheater Sheet'!$BM$58:$BM$98)-57,""), ROW()-4)),"")="","",IFERROR(INDEX('Cheater Sheet'!BD58:BD98, SMALL(IF("Yes"='Cheater Sheet'!$BM$58:$BM$98, ROW('Cheater Sheet'!$BM$58:$BM$98)-57,""), ROW()-4)),""))</f>
        <v/>
      </c>
      <c r="BF5" s="292" t="str" cm="1">
        <f t="array" ref="BF5">IF(IFERROR(INDEX('Cheater Sheet'!BE58:BE98, SMALL(IF("Yes"='Cheater Sheet'!$BM$58:$BM$98, ROW('Cheater Sheet'!$BM$58:$BM$98)-57,""), ROW()-4)),"")="","",IFERROR(INDEX('Cheater Sheet'!BE58:BE98, SMALL(IF("Yes"='Cheater Sheet'!$BM$58:$BM$98, ROW('Cheater Sheet'!$BM$58:$BM$98)-57,""), ROW()-4)),""))</f>
        <v/>
      </c>
      <c r="BG5" s="287" t="str" cm="1">
        <f t="array" ref="BG5">IF(IFERROR(INDEX('Cheater Sheet'!BF58:BF98, SMALL(IF("Yes"='Cheater Sheet'!$BM$58:$BM$98, ROW('Cheater Sheet'!$BM$58:$BM$98)-57,""), ROW()-4)),"")="","",IFERROR(INDEX('Cheater Sheet'!BF58:BF98, SMALL(IF("Yes"='Cheater Sheet'!$BM$58:$BM$98, ROW('Cheater Sheet'!$BM$58:$BM$98)-57,""), ROW()-4)),""))</f>
        <v/>
      </c>
      <c r="BH5" s="292" t="str" cm="1">
        <f t="array" ref="BH5">IF(IFERROR(INDEX('Cheater Sheet'!BG58:BG98, SMALL(IF("Yes"='Cheater Sheet'!$BM$58:$BM$98, ROW('Cheater Sheet'!$BM$58:$BM$98)-57,""), ROW()-4)),"")="","",IFERROR(INDEX('Cheater Sheet'!BG58:BG98, SMALL(IF("Yes"='Cheater Sheet'!$BM$58:$BM$98, ROW('Cheater Sheet'!$BM$58:$BM$98)-57,""), ROW()-4)),""))</f>
        <v/>
      </c>
      <c r="BI5" s="287" t="str" cm="1">
        <f t="array" ref="BI5">IF(IFERROR(INDEX('Cheater Sheet'!BH58:BH98, SMALL(IF("Yes"='Cheater Sheet'!$BM$58:$BM$98, ROW('Cheater Sheet'!$BM$58:$BM$98)-57,""), ROW()-4)),"")="","",IFERROR(INDEX('Cheater Sheet'!BH58:BH98, SMALL(IF("Yes"='Cheater Sheet'!$BM$58:$BM$98, ROW('Cheater Sheet'!$BM$58:$BM$98)-57,""), ROW()-4)),""))</f>
        <v/>
      </c>
      <c r="BJ5" s="292" t="str" cm="1">
        <f t="array" ref="BJ5">IF(IFERROR(INDEX('Cheater Sheet'!BI58:BI98, SMALL(IF("Yes"='Cheater Sheet'!$BM$58:$BM$98, ROW('Cheater Sheet'!$BM$58:$BM$98)-57,""), ROW()-4)),"")="","",IFERROR(INDEX('Cheater Sheet'!BI58:BI98, SMALL(IF("Yes"='Cheater Sheet'!$BM$58:$BM$98, ROW('Cheater Sheet'!$BM$58:$BM$98)-57,""), ROW()-4)),""))</f>
        <v/>
      </c>
      <c r="BK5" s="709" t="str" cm="1">
        <f t="array" ref="BK5">IF(IFERROR(INDEX('Cheater Sheet'!BJ58:BJ98, SMALL(IF("Yes"='Cheater Sheet'!$BM$58:$BM$98, ROW('Cheater Sheet'!$BM$58:$BM$98)-57,""), ROW()-4)),"")="","",IFERROR(INDEX('Cheater Sheet'!BJ58:BJ98, SMALL(IF("Yes"='Cheater Sheet'!$BM$58:$BM$98, ROW('Cheater Sheet'!$BM$58:$BM$98)-57,""), ROW()-4)),""))</f>
        <v/>
      </c>
      <c r="BL5" s="101"/>
    </row>
    <row r="6" spans="1:64" x14ac:dyDescent="0.2">
      <c r="A6" s="765">
        <f t="shared" ref="A6:A45" si="0">IF(C6="",0,1)</f>
        <v>0</v>
      </c>
      <c r="C6" s="143" t="str" cm="1">
        <f t="array" ref="C6">IFERROR(INDEX('Cheater Sheet'!$B$58:$B$98, SMALL(IF("Yes"='Cheater Sheet'!$BM$58:$BM$98, ROW('Cheater Sheet'!$BM$58:$BM$98)-57,""), ROW()-4)),"")</f>
        <v/>
      </c>
      <c r="D6" s="292" t="str" cm="1">
        <f t="array" ref="D6">IF(IFERROR(INDEX('Cheater Sheet'!C58:C98, SMALL(IF("Yes"='Cheater Sheet'!$BM$58:$BM$98, ROW('Cheater Sheet'!$BM$58:$BM$98)-57,""), ROW()-4)),"")="","",IFERROR(INDEX('Cheater Sheet'!C58:C98, SMALL(IF("Yes"='Cheater Sheet'!$BM$58:$BM$98, ROW('Cheater Sheet'!$BM$58:$BM$98)-57,""), ROW()-4)),""))</f>
        <v/>
      </c>
      <c r="E6" s="287" t="str" cm="1">
        <f t="array" ref="E6">IF(IFERROR(INDEX('Cheater Sheet'!D58:D98, SMALL(IF("Yes"='Cheater Sheet'!$BM$58:$BM$98, ROW('Cheater Sheet'!$BM$58:$BM$98)-57,""), ROW()-4)),"")="","",IFERROR(INDEX('Cheater Sheet'!D58:D98, SMALL(IF("Yes"='Cheater Sheet'!$BM$58:$BM$98, ROW('Cheater Sheet'!$BM$58:$BM$98)-57,""), ROW()-4)),""))</f>
        <v/>
      </c>
      <c r="F6" s="292" t="str" cm="1">
        <f t="array" ref="F6">IF(IFERROR(INDEX('Cheater Sheet'!E58:E98, SMALL(IF("Yes"='Cheater Sheet'!$BM$58:$BM$98, ROW('Cheater Sheet'!$BM$58:$BM$98)-57,""), ROW()-4)),"")="","",IFERROR(INDEX('Cheater Sheet'!E58:E98, SMALL(IF("Yes"='Cheater Sheet'!$BM$58:$BM$98, ROW('Cheater Sheet'!$BM$58:$BM$98)-57,""), ROW()-4)),""))</f>
        <v/>
      </c>
      <c r="G6" s="287" t="str" cm="1">
        <f t="array" ref="G6">IF(IFERROR(INDEX('Cheater Sheet'!F58:F98, SMALL(IF("Yes"='Cheater Sheet'!$BM$58:$BM$98, ROW('Cheater Sheet'!$BM$58:$BM$98)-57,""), ROW()-4)),"")="","",IFERROR(INDEX('Cheater Sheet'!F58:F98, SMALL(IF("Yes"='Cheater Sheet'!$BM$58:$BM$98, ROW('Cheater Sheet'!$BM$58:$BM$98)-57,""), ROW()-4)),""))</f>
        <v/>
      </c>
      <c r="H6" s="292" t="str" cm="1">
        <f t="array" ref="H6">IF(IFERROR(INDEX('Cheater Sheet'!G58:G98, SMALL(IF("Yes"='Cheater Sheet'!$BM$58:$BM$98, ROW('Cheater Sheet'!$BM$58:$BM$98)-57,""), ROW()-4)),"")="","",IFERROR(INDEX('Cheater Sheet'!G58:G98, SMALL(IF("Yes"='Cheater Sheet'!$BM$58:$BM$98, ROW('Cheater Sheet'!$BM$58:$BM$98)-57,""), ROW()-4)),""))</f>
        <v/>
      </c>
      <c r="I6" s="287" t="str" cm="1">
        <f t="array" ref="I6">IF(IFERROR(INDEX('Cheater Sheet'!H58:H98, SMALL(IF("Yes"='Cheater Sheet'!$BM$58:$BM$98, ROW('Cheater Sheet'!$BM$58:$BM$98)-57,""), ROW()-4)),"")="","",IFERROR(INDEX('Cheater Sheet'!H58:H98, SMALL(IF("Yes"='Cheater Sheet'!$BM$58:$BM$98, ROW('Cheater Sheet'!$BM$58:$BM$98)-57,""), ROW()-4)),""))</f>
        <v/>
      </c>
      <c r="J6" s="292" t="str" cm="1">
        <f t="array" ref="J6">IF(IFERROR(INDEX('Cheater Sheet'!I58:I98, SMALL(IF("Yes"='Cheater Sheet'!$BM$58:$BM$98, ROW('Cheater Sheet'!$BM$58:$BM$98)-57,""), ROW()-4)),"")="","",IFERROR(INDEX('Cheater Sheet'!I58:I98, SMALL(IF("Yes"='Cheater Sheet'!$BM$58:$BM$98, ROW('Cheater Sheet'!$BM$58:$BM$98)-57,""), ROW()-4)),""))</f>
        <v/>
      </c>
      <c r="K6" s="287" t="str" cm="1">
        <f t="array" ref="K6">IF(IFERROR(INDEX('Cheater Sheet'!J58:J98, SMALL(IF("Yes"='Cheater Sheet'!$BM$58:$BM$98, ROW('Cheater Sheet'!$BM$58:$BM$98)-57,""), ROW()-4)),"")="","",IFERROR(INDEX('Cheater Sheet'!J58:J98, SMALL(IF("Yes"='Cheater Sheet'!$BM$58:$BM$98, ROW('Cheater Sheet'!$BM$58:$BM$98)-57,""), ROW()-4)),""))</f>
        <v/>
      </c>
      <c r="L6" s="292" t="str" cm="1">
        <f t="array" ref="L6">IF(IFERROR(INDEX('Cheater Sheet'!K58:K98, SMALL(IF("Yes"='Cheater Sheet'!$BM$58:$BM$98, ROW('Cheater Sheet'!$BM$58:$BM$98)-57,""), ROW()-4)),"")="","",IFERROR(INDEX('Cheater Sheet'!K58:K98, SMALL(IF("Yes"='Cheater Sheet'!$BM$58:$BM$98, ROW('Cheater Sheet'!$BM$58:$BM$98)-57,""), ROW()-4)),""))</f>
        <v/>
      </c>
      <c r="M6" s="287" t="str" cm="1">
        <f t="array" ref="M6">IF(IFERROR(INDEX('Cheater Sheet'!L58:L98, SMALL(IF("Yes"='Cheater Sheet'!$BM$58:$BM$98, ROW('Cheater Sheet'!$BM$58:$BM$98)-57,""), ROW()-4)),"")="","",IFERROR(INDEX('Cheater Sheet'!L58:L98, SMALL(IF("Yes"='Cheater Sheet'!$BM$58:$BM$98, ROW('Cheater Sheet'!$BM$58:$BM$98)-57,""), ROW()-4)),""))</f>
        <v/>
      </c>
      <c r="N6" s="292" t="str" cm="1">
        <f t="array" ref="N6">IF(IFERROR(INDEX('Cheater Sheet'!M58:M98, SMALL(IF("Yes"='Cheater Sheet'!$BM$58:$BM$98, ROW('Cheater Sheet'!$BM$58:$BM$98)-57,""), ROW()-4)),"")="","",IFERROR(INDEX('Cheater Sheet'!M58:M98, SMALL(IF("Yes"='Cheater Sheet'!$BM$58:$BM$98, ROW('Cheater Sheet'!$BM$58:$BM$98)-57,""), ROW()-4)),""))</f>
        <v/>
      </c>
      <c r="O6" s="287" t="str" cm="1">
        <f t="array" ref="O6">IF(IFERROR(INDEX('Cheater Sheet'!N58:N98, SMALL(IF("Yes"='Cheater Sheet'!$BM$58:$BM$98, ROW('Cheater Sheet'!$BM$58:$BM$98)-57,""), ROW()-4)),"")="","",IFERROR(INDEX('Cheater Sheet'!N58:N98, SMALL(IF("Yes"='Cheater Sheet'!$BM$58:$BM$98, ROW('Cheater Sheet'!$BM$58:$BM$98)-57,""), ROW()-4)),""))</f>
        <v/>
      </c>
      <c r="P6" s="292" t="str" cm="1">
        <f t="array" ref="P6">IF(IFERROR(INDEX('Cheater Sheet'!O58:O98, SMALL(IF("Yes"='Cheater Sheet'!$BM$58:$BM$98, ROW('Cheater Sheet'!$BM$58:$BM$98)-57,""), ROW()-4)),"")="","",IFERROR(INDEX('Cheater Sheet'!O58:O98, SMALL(IF("Yes"='Cheater Sheet'!$BM$58:$BM$98, ROW('Cheater Sheet'!$BM$58:$BM$98)-57,""), ROW()-4)),""))</f>
        <v/>
      </c>
      <c r="Q6" s="287" t="str" cm="1">
        <f t="array" ref="Q6">IF(IFERROR(INDEX('Cheater Sheet'!P58:P98, SMALL(IF("Yes"='Cheater Sheet'!$BM$58:$BM$98, ROW('Cheater Sheet'!$BM$58:$BM$98)-57,""), ROW()-4)),"")="","",IFERROR(INDEX('Cheater Sheet'!P58:P98, SMALL(IF("Yes"='Cheater Sheet'!$BM$58:$BM$98, ROW('Cheater Sheet'!$BM$58:$BM$98)-57,""), ROW()-4)),""))</f>
        <v/>
      </c>
      <c r="R6" s="292" t="str" cm="1">
        <f t="array" ref="R6">IF(IFERROR(INDEX('Cheater Sheet'!Q58:Q98, SMALL(IF("Yes"='Cheater Sheet'!$BM$58:$BM$98, ROW('Cheater Sheet'!$BM$58:$BM$98)-57,""), ROW()-4)),"")="","",IFERROR(INDEX('Cheater Sheet'!Q58:Q98, SMALL(IF("Yes"='Cheater Sheet'!$BM$58:$BM$98, ROW('Cheater Sheet'!$BM$58:$BM$98)-57,""), ROW()-4)),""))</f>
        <v/>
      </c>
      <c r="S6" s="287" t="str" cm="1">
        <f t="array" ref="S6">IF(IFERROR(INDEX('Cheater Sheet'!R58:R98, SMALL(IF("Yes"='Cheater Sheet'!$BM$58:$BM$98, ROW('Cheater Sheet'!$BM$58:$BM$98)-57,""), ROW()-4)),"")="","",IFERROR(INDEX('Cheater Sheet'!R58:R98, SMALL(IF("Yes"='Cheater Sheet'!$BM$58:$BM$98, ROW('Cheater Sheet'!$BM$58:$BM$98)-57,""), ROW()-4)),""))</f>
        <v/>
      </c>
      <c r="T6" s="292" t="str" cm="1">
        <f t="array" ref="T6">IF(IFERROR(INDEX('Cheater Sheet'!S58:S98, SMALL(IF("Yes"='Cheater Sheet'!$BM$58:$BM$98, ROW('Cheater Sheet'!$BM$58:$BM$98)-57,""), ROW()-4)),"")="","",IFERROR(INDEX('Cheater Sheet'!S58:S98, SMALL(IF("Yes"='Cheater Sheet'!$BM$58:$BM$98, ROW('Cheater Sheet'!$BM$58:$BM$98)-57,""), ROW()-4)),""))</f>
        <v/>
      </c>
      <c r="U6" s="287" t="str" cm="1">
        <f t="array" ref="U6">IF(IFERROR(INDEX('Cheater Sheet'!T58:T98, SMALL(IF("Yes"='Cheater Sheet'!$BM$58:$BM$98, ROW('Cheater Sheet'!$BM$58:$BM$98)-57,""), ROW()-4)),"")="","",IFERROR(INDEX('Cheater Sheet'!T58:T98, SMALL(IF("Yes"='Cheater Sheet'!$BM$58:$BM$98, ROW('Cheater Sheet'!$BM$58:$BM$98)-57,""), ROW()-4)),""))</f>
        <v/>
      </c>
      <c r="V6" s="292" t="str" cm="1">
        <f t="array" ref="V6">IF(IFERROR(INDEX('Cheater Sheet'!U58:U98, SMALL(IF("Yes"='Cheater Sheet'!$BM$58:$BM$98, ROW('Cheater Sheet'!$BM$58:$BM$98)-57,""), ROW()-4)),"")="","",IFERROR(INDEX('Cheater Sheet'!U58:U98, SMALL(IF("Yes"='Cheater Sheet'!$BM$58:$BM$98, ROW('Cheater Sheet'!$BM$58:$BM$98)-57,""), ROW()-4)),""))</f>
        <v/>
      </c>
      <c r="W6" s="287" t="str" cm="1">
        <f t="array" ref="W6">IF(IFERROR(INDEX('Cheater Sheet'!V58:V98, SMALL(IF("Yes"='Cheater Sheet'!$BM$58:$BM$98, ROW('Cheater Sheet'!$BM$58:$BM$98)-57,""), ROW()-4)),"")="","",IFERROR(INDEX('Cheater Sheet'!V58:V98, SMALL(IF("Yes"='Cheater Sheet'!$BM$58:$BM$98, ROW('Cheater Sheet'!$BM$58:$BM$98)-57,""), ROW()-4)),""))</f>
        <v/>
      </c>
      <c r="X6" s="292" t="str" cm="1">
        <f t="array" ref="X6">IF(IFERROR(INDEX('Cheater Sheet'!W58:W98, SMALL(IF("Yes"='Cheater Sheet'!$BM$58:$BM$98, ROW('Cheater Sheet'!$BM$58:$BM$98)-57,""), ROW()-4)),"")="","",IFERROR(INDEX('Cheater Sheet'!W58:W98, SMALL(IF("Yes"='Cheater Sheet'!$BM$58:$BM$98, ROW('Cheater Sheet'!$BM$58:$BM$98)-57,""), ROW()-4)),""))</f>
        <v/>
      </c>
      <c r="Y6" s="287" t="str" cm="1">
        <f t="array" ref="Y6">IF(IFERROR(INDEX('Cheater Sheet'!X58:X98, SMALL(IF("Yes"='Cheater Sheet'!$BM$58:$BM$98, ROW('Cheater Sheet'!$BM$58:$BM$98)-57,""), ROW()-4)),"")="","",IFERROR(INDEX('Cheater Sheet'!X58:X98, SMALL(IF("Yes"='Cheater Sheet'!$BM$58:$BM$98, ROW('Cheater Sheet'!$BM$58:$BM$98)-57,""), ROW()-4)),""))</f>
        <v/>
      </c>
      <c r="Z6" s="292" t="str" cm="1">
        <f t="array" ref="Z6">IF(IFERROR(INDEX('Cheater Sheet'!Y58:Y98, SMALL(IF("Yes"='Cheater Sheet'!$BM$58:$BM$98, ROW('Cheater Sheet'!$BM$58:$BM$98)-57,""), ROW()-4)),"")="","",IFERROR(INDEX('Cheater Sheet'!Y58:Y98, SMALL(IF("Yes"='Cheater Sheet'!$BM$58:$BM$98, ROW('Cheater Sheet'!$BM$58:$BM$98)-57,""), ROW()-4)),""))</f>
        <v/>
      </c>
      <c r="AA6" s="287" t="str" cm="1">
        <f t="array" ref="AA6">IF(IFERROR(INDEX('Cheater Sheet'!Z58:Z98, SMALL(IF("Yes"='Cheater Sheet'!$BM$58:$BM$98, ROW('Cheater Sheet'!$BM$58:$BM$98)-57,""), ROW()-4)),"")="","",IFERROR(INDEX('Cheater Sheet'!Z58:Z98, SMALL(IF("Yes"='Cheater Sheet'!$BM$58:$BM$98, ROW('Cheater Sheet'!$BM$58:$BM$98)-57,""), ROW()-4)),""))</f>
        <v/>
      </c>
      <c r="AB6" s="292" t="str" cm="1">
        <f t="array" ref="AB6">IF(IFERROR(INDEX('Cheater Sheet'!AA58:AA98, SMALL(IF("Yes"='Cheater Sheet'!$BM$58:$BM$98, ROW('Cheater Sheet'!$BM$58:$BM$98)-57,""), ROW()-4)),"")="","",IFERROR(INDEX('Cheater Sheet'!AA58:AA98, SMALL(IF("Yes"='Cheater Sheet'!$BM$58:$BM$98, ROW('Cheater Sheet'!$BM$58:$BM$98)-57,""), ROW()-4)),""))</f>
        <v/>
      </c>
      <c r="AC6" s="287" t="str" cm="1">
        <f t="array" ref="AC6">IF(IFERROR(INDEX('Cheater Sheet'!AB58:AB98, SMALL(IF("Yes"='Cheater Sheet'!$BM$58:$BM$98, ROW('Cheater Sheet'!$BM$58:$BM$98)-57,""), ROW()-4)),"")="","",IFERROR(INDEX('Cheater Sheet'!AB58:AB98, SMALL(IF("Yes"='Cheater Sheet'!$BM$58:$BM$98, ROW('Cheater Sheet'!$BM$58:$BM$98)-57,""), ROW()-4)),""))</f>
        <v/>
      </c>
      <c r="AD6" s="292" t="str" cm="1">
        <f t="array" ref="AD6">IF(IFERROR(INDEX('Cheater Sheet'!AC58:AC98, SMALL(IF("Yes"='Cheater Sheet'!$BM$58:$BM$98, ROW('Cheater Sheet'!$BM$58:$BM$98)-57,""), ROW()-4)),"")="","",IFERROR(INDEX('Cheater Sheet'!AC58:AC98, SMALL(IF("Yes"='Cheater Sheet'!$BM$58:$BM$98, ROW('Cheater Sheet'!$BM$58:$BM$98)-57,""), ROW()-4)),""))</f>
        <v/>
      </c>
      <c r="AE6" s="287" t="str" cm="1">
        <f t="array" ref="AE6">IF(IFERROR(INDEX('Cheater Sheet'!AD58:AD98, SMALL(IF("Yes"='Cheater Sheet'!$BM$58:$BM$98, ROW('Cheater Sheet'!$BM$58:$BM$98)-57,""), ROW()-4)),"")="","",IFERROR(INDEX('Cheater Sheet'!AD58:AD98, SMALL(IF("Yes"='Cheater Sheet'!$BM$58:$BM$98, ROW('Cheater Sheet'!$BM$58:$BM$98)-57,""), ROW()-4)),""))</f>
        <v/>
      </c>
      <c r="AF6" s="292" t="str" cm="1">
        <f t="array" ref="AF6">IF(IFERROR(INDEX('Cheater Sheet'!AE58:AE98, SMALL(IF("Yes"='Cheater Sheet'!$BM$58:$BM$98, ROW('Cheater Sheet'!$BM$58:$BM$98)-57,""), ROW()-4)),"")="","",IFERROR(INDEX('Cheater Sheet'!AE58:AE98, SMALL(IF("Yes"='Cheater Sheet'!$BM$58:$BM$98, ROW('Cheater Sheet'!$BM$58:$BM$98)-57,""), ROW()-4)),""))</f>
        <v/>
      </c>
      <c r="AG6" s="287" t="str" cm="1">
        <f t="array" ref="AG6">IF(IFERROR(INDEX('Cheater Sheet'!AF58:AF98, SMALL(IF("Yes"='Cheater Sheet'!$BM$58:$BM$98, ROW('Cheater Sheet'!$BM$58:$BM$98)-57,""), ROW()-4)),"")="","",IFERROR(INDEX('Cheater Sheet'!AF58:AF98, SMALL(IF("Yes"='Cheater Sheet'!$BM$58:$BM$98, ROW('Cheater Sheet'!$BM$58:$BM$98)-57,""), ROW()-4)),""))</f>
        <v/>
      </c>
      <c r="AH6" s="292" t="str" cm="1">
        <f t="array" ref="AH6">IF(IFERROR(INDEX('Cheater Sheet'!AG58:AG98, SMALL(IF("Yes"='Cheater Sheet'!$BM$58:$BM$98, ROW('Cheater Sheet'!$BM$58:$BM$98)-57,""), ROW()-4)),"")="","",IFERROR(INDEX('Cheater Sheet'!AG58:AG98, SMALL(IF("Yes"='Cheater Sheet'!$BM$58:$BM$98, ROW('Cheater Sheet'!$BM$58:$BM$98)-57,""), ROW()-4)),""))</f>
        <v/>
      </c>
      <c r="AI6" s="287" t="str" cm="1">
        <f t="array" ref="AI6">IF(IFERROR(INDEX('Cheater Sheet'!AH58:AH98, SMALL(IF("Yes"='Cheater Sheet'!$BM$58:$BM$98, ROW('Cheater Sheet'!$BM$58:$BM$98)-57,""), ROW()-4)),"")="","",IFERROR(INDEX('Cheater Sheet'!AH58:AH98, SMALL(IF("Yes"='Cheater Sheet'!$BM$58:$BM$98, ROW('Cheater Sheet'!$BM$58:$BM$98)-57,""), ROW()-4)),""))</f>
        <v/>
      </c>
      <c r="AJ6" s="292" t="str" cm="1">
        <f t="array" ref="AJ6">IF(IFERROR(INDEX('Cheater Sheet'!AI58:AI98, SMALL(IF("Yes"='Cheater Sheet'!$BM$58:$BM$98, ROW('Cheater Sheet'!$BM$58:$BM$98)-57,""), ROW()-4)),"")="","",IFERROR(INDEX('Cheater Sheet'!AI58:AI98, SMALL(IF("Yes"='Cheater Sheet'!$BM$58:$BM$98, ROW('Cheater Sheet'!$BM$58:$BM$98)-57,""), ROW()-4)),""))</f>
        <v/>
      </c>
      <c r="AK6" s="287" t="str" cm="1">
        <f t="array" ref="AK6">IF(IFERROR(INDEX('Cheater Sheet'!AJ58:AJ98, SMALL(IF("Yes"='Cheater Sheet'!$BM$58:$BM$98, ROW('Cheater Sheet'!$BM$58:$BM$98)-57,""), ROW()-4)),"")="","",IFERROR(INDEX('Cheater Sheet'!AJ58:AJ98, SMALL(IF("Yes"='Cheater Sheet'!$BM$58:$BM$98, ROW('Cheater Sheet'!$BM$58:$BM$98)-57,""), ROW()-4)),""))</f>
        <v/>
      </c>
      <c r="AL6" s="292" t="str" cm="1">
        <f t="array" ref="AL6">IF(IFERROR(INDEX('Cheater Sheet'!AK58:AK98, SMALL(IF("Yes"='Cheater Sheet'!$BM$58:$BM$98, ROW('Cheater Sheet'!$BM$58:$BM$98)-57,""), ROW()-4)),"")="","",IFERROR(INDEX('Cheater Sheet'!AK58:AK98, SMALL(IF("Yes"='Cheater Sheet'!$BM$58:$BM$98, ROW('Cheater Sheet'!$BM$58:$BM$98)-57,""), ROW()-4)),""))</f>
        <v/>
      </c>
      <c r="AM6" s="287" t="str" cm="1">
        <f t="array" ref="AM6">IF(IFERROR(INDEX('Cheater Sheet'!AL58:AL98, SMALL(IF("Yes"='Cheater Sheet'!$BM$58:$BM$98, ROW('Cheater Sheet'!$BM$58:$BM$98)-57,""), ROW()-4)),"")="","",IFERROR(INDEX('Cheater Sheet'!AL58:AL98, SMALL(IF("Yes"='Cheater Sheet'!$BM$58:$BM$98, ROW('Cheater Sheet'!$BM$58:$BM$98)-57,""), ROW()-4)),""))</f>
        <v/>
      </c>
      <c r="AN6" s="292" t="str" cm="1">
        <f t="array" ref="AN6">IF(IFERROR(INDEX('Cheater Sheet'!AM58:AM98, SMALL(IF("Yes"='Cheater Sheet'!$BM$58:$BM$98, ROW('Cheater Sheet'!$BM$58:$BM$98)-57,""), ROW()-4)),"")="","",IFERROR(INDEX('Cheater Sheet'!AM58:AM98, SMALL(IF("Yes"='Cheater Sheet'!$BM$58:$BM$98, ROW('Cheater Sheet'!$BM$58:$BM$98)-57,""), ROW()-4)),""))</f>
        <v/>
      </c>
      <c r="AO6" s="287" t="str" cm="1">
        <f t="array" ref="AO6">IF(IFERROR(INDEX('Cheater Sheet'!AN58:AN98, SMALL(IF("Yes"='Cheater Sheet'!$BM$58:$BM$98, ROW('Cheater Sheet'!$BM$58:$BM$98)-57,""), ROW()-4)),"")="","",IFERROR(INDEX('Cheater Sheet'!AN58:AN98, SMALL(IF("Yes"='Cheater Sheet'!$BM$58:$BM$98, ROW('Cheater Sheet'!$BM$58:$BM$98)-57,""), ROW()-4)),""))</f>
        <v/>
      </c>
      <c r="AP6" s="292" t="str" cm="1">
        <f t="array" ref="AP6">IF(IFERROR(INDEX('Cheater Sheet'!AO58:AO98, SMALL(IF("Yes"='Cheater Sheet'!$BM$58:$BM$98, ROW('Cheater Sheet'!$BM$58:$BM$98)-57,""), ROW()-4)),"")="","",IFERROR(INDEX('Cheater Sheet'!AO58:AO98, SMALL(IF("Yes"='Cheater Sheet'!$BM$58:$BM$98, ROW('Cheater Sheet'!$BM$58:$BM$98)-57,""), ROW()-4)),""))</f>
        <v/>
      </c>
      <c r="AQ6" s="287" t="str" cm="1">
        <f t="array" ref="AQ6">IF(IFERROR(INDEX('Cheater Sheet'!AP58:AP98, SMALL(IF("Yes"='Cheater Sheet'!$BM$58:$BM$98, ROW('Cheater Sheet'!$BM$58:$BM$98)-57,""), ROW()-4)),"")="","",IFERROR(INDEX('Cheater Sheet'!AP58:AP98, SMALL(IF("Yes"='Cheater Sheet'!$BM$58:$BM$98, ROW('Cheater Sheet'!$BM$58:$BM$98)-57,""), ROW()-4)),""))</f>
        <v/>
      </c>
      <c r="AR6" s="292" t="str" cm="1">
        <f t="array" ref="AR6">IF(IFERROR(INDEX('Cheater Sheet'!AQ58:AQ98, SMALL(IF("Yes"='Cheater Sheet'!$BM$58:$BM$98, ROW('Cheater Sheet'!$BM$58:$BM$98)-57,""), ROW()-4)),"")="","",IFERROR(INDEX('Cheater Sheet'!AQ58:AQ98, SMALL(IF("Yes"='Cheater Sheet'!$BM$58:$BM$98, ROW('Cheater Sheet'!$BM$58:$BM$98)-57,""), ROW()-4)),""))</f>
        <v/>
      </c>
      <c r="AS6" s="287" t="str" cm="1">
        <f t="array" ref="AS6">IF(IFERROR(INDEX('Cheater Sheet'!AR58:AR98, SMALL(IF("Yes"='Cheater Sheet'!$BM$58:$BM$98, ROW('Cheater Sheet'!$BM$58:$BM$98)-57,""), ROW()-4)),"")="","",IFERROR(INDEX('Cheater Sheet'!AR58:AR98, SMALL(IF("Yes"='Cheater Sheet'!$BM$58:$BM$98, ROW('Cheater Sheet'!$BM$58:$BM$98)-57,""), ROW()-4)),""))</f>
        <v/>
      </c>
      <c r="AT6" s="292" t="str" cm="1">
        <f t="array" ref="AT6">IF(IFERROR(INDEX('Cheater Sheet'!AS58:AS98, SMALL(IF("Yes"='Cheater Sheet'!$BM$58:$BM$98, ROW('Cheater Sheet'!$BM$58:$BM$98)-57,""), ROW()-4)),"")="","",IFERROR(INDEX('Cheater Sheet'!AS58:AS98, SMALL(IF("Yes"='Cheater Sheet'!$BM$58:$BM$98, ROW('Cheater Sheet'!$BM$58:$BM$98)-57,""), ROW()-4)),""))</f>
        <v/>
      </c>
      <c r="AU6" s="287" t="str" cm="1">
        <f t="array" ref="AU6">IF(IFERROR(INDEX('Cheater Sheet'!AT58:AT98, SMALL(IF("Yes"='Cheater Sheet'!$BM$58:$BM$98, ROW('Cheater Sheet'!$BM$58:$BM$98)-57,""), ROW()-4)),"")="","",IFERROR(INDEX('Cheater Sheet'!AT58:AT98, SMALL(IF("Yes"='Cheater Sheet'!$BM$58:$BM$98, ROW('Cheater Sheet'!$BM$58:$BM$98)-57,""), ROW()-4)),""))</f>
        <v/>
      </c>
      <c r="AV6" s="292" t="str" cm="1">
        <f t="array" ref="AV6">IF(IFERROR(INDEX('Cheater Sheet'!AU58:AU98, SMALL(IF("Yes"='Cheater Sheet'!$BM$58:$BM$98, ROW('Cheater Sheet'!$BM$58:$BM$98)-57,""), ROW()-4)),"")="","",IFERROR(INDEX('Cheater Sheet'!AU58:AU98, SMALL(IF("Yes"='Cheater Sheet'!$BM$58:$BM$98, ROW('Cheater Sheet'!$BM$58:$BM$98)-57,""), ROW()-4)),""))</f>
        <v/>
      </c>
      <c r="AW6" s="287" t="str" cm="1">
        <f t="array" ref="AW6">IF(IFERROR(INDEX('Cheater Sheet'!AV58:AV98, SMALL(IF("Yes"='Cheater Sheet'!$BM$58:$BM$98, ROW('Cheater Sheet'!$BM$58:$BM$98)-57,""), ROW()-4)),"")="","",IFERROR(INDEX('Cheater Sheet'!AV58:AV98, SMALL(IF("Yes"='Cheater Sheet'!$BM$58:$BM$98, ROW('Cheater Sheet'!$BM$58:$BM$98)-57,""), ROW()-4)),""))</f>
        <v/>
      </c>
      <c r="AX6" s="292" t="str" cm="1">
        <f t="array" ref="AX6">IF(IFERROR(INDEX('Cheater Sheet'!AW58:AW98, SMALL(IF("Yes"='Cheater Sheet'!$BM$58:$BM$98, ROW('Cheater Sheet'!$BM$58:$BM$98)-57,""), ROW()-4)),"")="","",IFERROR(INDEX('Cheater Sheet'!AW58:AW98, SMALL(IF("Yes"='Cheater Sheet'!$BM$58:$BM$98, ROW('Cheater Sheet'!$BM$58:$BM$98)-57,""), ROW()-4)),""))</f>
        <v/>
      </c>
      <c r="AY6" s="287" t="str" cm="1">
        <f t="array" ref="AY6">IF(IFERROR(INDEX('Cheater Sheet'!AX58:AX98, SMALL(IF("Yes"='Cheater Sheet'!$BM$58:$BM$98, ROW('Cheater Sheet'!$BM$58:$BM$98)-57,""), ROW()-4)),"")="","",IFERROR(INDEX('Cheater Sheet'!AX58:AX98, SMALL(IF("Yes"='Cheater Sheet'!$BM$58:$BM$98, ROW('Cheater Sheet'!$BM$58:$BM$98)-57,""), ROW()-4)),""))</f>
        <v/>
      </c>
      <c r="AZ6" s="292" t="str" cm="1">
        <f t="array" ref="AZ6">IF(IFERROR(INDEX('Cheater Sheet'!AY58:AY98, SMALL(IF("Yes"='Cheater Sheet'!$BM$58:$BM$98, ROW('Cheater Sheet'!$BM$58:$BM$98)-57,""), ROW()-4)),"")="","",IFERROR(INDEX('Cheater Sheet'!AY58:AY98, SMALL(IF("Yes"='Cheater Sheet'!$BM$58:$BM$98, ROW('Cheater Sheet'!$BM$58:$BM$98)-57,""), ROW()-4)),""))</f>
        <v/>
      </c>
      <c r="BA6" s="287" t="str" cm="1">
        <f t="array" ref="BA6">IF(IFERROR(INDEX('Cheater Sheet'!AZ58:AZ98, SMALL(IF("Yes"='Cheater Sheet'!$BM$58:$BM$98, ROW('Cheater Sheet'!$BM$58:$BM$98)-57,""), ROW()-4)),"")="","",IFERROR(INDEX('Cheater Sheet'!AZ58:AZ98, SMALL(IF("Yes"='Cheater Sheet'!$BM$58:$BM$98, ROW('Cheater Sheet'!$BM$58:$BM$98)-57,""), ROW()-4)),""))</f>
        <v/>
      </c>
      <c r="BB6" s="292" t="str" cm="1">
        <f t="array" ref="BB6">IF(IFERROR(INDEX('Cheater Sheet'!BA58:BA98, SMALL(IF("Yes"='Cheater Sheet'!$BM$58:$BM$98, ROW('Cheater Sheet'!$BM$58:$BM$98)-57,""), ROW()-4)),"")="","",IFERROR(INDEX('Cheater Sheet'!BA58:BA98, SMALL(IF("Yes"='Cheater Sheet'!$BM$58:$BM$98, ROW('Cheater Sheet'!$BM$58:$BM$98)-57,""), ROW()-4)),""))</f>
        <v/>
      </c>
      <c r="BC6" s="287" t="str" cm="1">
        <f t="array" ref="BC6">IF(IFERROR(INDEX('Cheater Sheet'!BB58:BB98, SMALL(IF("Yes"='Cheater Sheet'!$BM$58:$BM$98, ROW('Cheater Sheet'!$BM$58:$BM$98)-57,""), ROW()-4)),"")="","",IFERROR(INDEX('Cheater Sheet'!BB58:BB98, SMALL(IF("Yes"='Cheater Sheet'!$BM$58:$BM$98, ROW('Cheater Sheet'!$BM$58:$BM$98)-57,""), ROW()-4)),""))</f>
        <v/>
      </c>
      <c r="BD6" s="292" t="str" cm="1">
        <f t="array" ref="BD6">IF(IFERROR(INDEX('Cheater Sheet'!BC58:BC98, SMALL(IF("Yes"='Cheater Sheet'!$BM$58:$BM$98, ROW('Cheater Sheet'!$BM$58:$BM$98)-57,""), ROW()-4)),"")="","",IFERROR(INDEX('Cheater Sheet'!BC58:BC98, SMALL(IF("Yes"='Cheater Sheet'!$BM$58:$BM$98, ROW('Cheater Sheet'!$BM$58:$BM$98)-57,""), ROW()-4)),""))</f>
        <v/>
      </c>
      <c r="BE6" s="287" t="str" cm="1">
        <f t="array" ref="BE6">IF(IFERROR(INDEX('Cheater Sheet'!BD58:BD98, SMALL(IF("Yes"='Cheater Sheet'!$BM$58:$BM$98, ROW('Cheater Sheet'!$BM$58:$BM$98)-57,""), ROW()-4)),"")="","",IFERROR(INDEX('Cheater Sheet'!BD58:BD98, SMALL(IF("Yes"='Cheater Sheet'!$BM$58:$BM$98, ROW('Cheater Sheet'!$BM$58:$BM$98)-57,""), ROW()-4)),""))</f>
        <v/>
      </c>
      <c r="BF6" s="292" t="str" cm="1">
        <f t="array" ref="BF6">IF(IFERROR(INDEX('Cheater Sheet'!BE58:BE98, SMALL(IF("Yes"='Cheater Sheet'!$BM$58:$BM$98, ROW('Cheater Sheet'!$BM$58:$BM$98)-57,""), ROW()-4)),"")="","",IFERROR(INDEX('Cheater Sheet'!BE58:BE98, SMALL(IF("Yes"='Cheater Sheet'!$BM$58:$BM$98, ROW('Cheater Sheet'!$BM$58:$BM$98)-57,""), ROW()-4)),""))</f>
        <v/>
      </c>
      <c r="BG6" s="287" t="str" cm="1">
        <f t="array" ref="BG6">IF(IFERROR(INDEX('Cheater Sheet'!BF58:BF98, SMALL(IF("Yes"='Cheater Sheet'!$BM$58:$BM$98, ROW('Cheater Sheet'!$BM$58:$BM$98)-57,""), ROW()-4)),"")="","",IFERROR(INDEX('Cheater Sheet'!BF58:BF98, SMALL(IF("Yes"='Cheater Sheet'!$BM$58:$BM$98, ROW('Cheater Sheet'!$BM$58:$BM$98)-57,""), ROW()-4)),""))</f>
        <v/>
      </c>
      <c r="BH6" s="292" t="str" cm="1">
        <f t="array" ref="BH6">IF(IFERROR(INDEX('Cheater Sheet'!BG58:BG98, SMALL(IF("Yes"='Cheater Sheet'!$BM$58:$BM$98, ROW('Cheater Sheet'!$BM$58:$BM$98)-57,""), ROW()-4)),"")="","",IFERROR(INDEX('Cheater Sheet'!BG58:BG98, SMALL(IF("Yes"='Cheater Sheet'!$BM$58:$BM$98, ROW('Cheater Sheet'!$BM$58:$BM$98)-57,""), ROW()-4)),""))</f>
        <v/>
      </c>
      <c r="BI6" s="287" t="str" cm="1">
        <f t="array" ref="BI6">IF(IFERROR(INDEX('Cheater Sheet'!BH58:BH98, SMALL(IF("Yes"='Cheater Sheet'!$BM$58:$BM$98, ROW('Cheater Sheet'!$BM$58:$BM$98)-57,""), ROW()-4)),"")="","",IFERROR(INDEX('Cheater Sheet'!BH58:BH98, SMALL(IF("Yes"='Cheater Sheet'!$BM$58:$BM$98, ROW('Cheater Sheet'!$BM$58:$BM$98)-57,""), ROW()-4)),""))</f>
        <v/>
      </c>
      <c r="BJ6" s="292" t="str" cm="1">
        <f t="array" ref="BJ6">IF(IFERROR(INDEX('Cheater Sheet'!BI58:BI98, SMALL(IF("Yes"='Cheater Sheet'!$BM$58:$BM$98, ROW('Cheater Sheet'!$BM$58:$BM$98)-57,""), ROW()-4)),"")="","",IFERROR(INDEX('Cheater Sheet'!BI58:BI98, SMALL(IF("Yes"='Cheater Sheet'!$BM$58:$BM$98, ROW('Cheater Sheet'!$BM$58:$BM$98)-57,""), ROW()-4)),""))</f>
        <v/>
      </c>
      <c r="BK6" s="709" t="str" cm="1">
        <f t="array" ref="BK6">IF(IFERROR(INDEX('Cheater Sheet'!BJ58:BJ98, SMALL(IF("Yes"='Cheater Sheet'!$BM$58:$BM$98, ROW('Cheater Sheet'!$BM$58:$BM$98)-57,""), ROW()-4)),"")="","",IFERROR(INDEX('Cheater Sheet'!BJ58:BJ98, SMALL(IF("Yes"='Cheater Sheet'!$BM$58:$BM$98, ROW('Cheater Sheet'!$BM$58:$BM$98)-57,""), ROW()-4)),""))</f>
        <v/>
      </c>
      <c r="BL6" s="101"/>
    </row>
    <row r="7" spans="1:64" x14ac:dyDescent="0.2">
      <c r="A7" s="765">
        <f t="shared" si="0"/>
        <v>0</v>
      </c>
      <c r="C7" s="143" t="str" cm="1">
        <f t="array" ref="C7">IFERROR(INDEX('Cheater Sheet'!$B$58:$B$98, SMALL(IF("Yes"='Cheater Sheet'!$BM$58:$BM$98, ROW('Cheater Sheet'!$BM$58:$BM$98)-57,""), ROW()-4)),"")</f>
        <v/>
      </c>
      <c r="D7" s="292" t="str" cm="1">
        <f t="array" ref="D7">IF(IFERROR(INDEX('Cheater Sheet'!C58:C98, SMALL(IF("Yes"='Cheater Sheet'!$BM$58:$BM$98, ROW('Cheater Sheet'!$BM$58:$BM$98)-57,""), ROW()-4)),"")="","",IFERROR(INDEX('Cheater Sheet'!C58:C98, SMALL(IF("Yes"='Cheater Sheet'!$BM$58:$BM$98, ROW('Cheater Sheet'!$BM$58:$BM$98)-57,""), ROW()-4)),""))</f>
        <v/>
      </c>
      <c r="E7" s="287" t="str" cm="1">
        <f t="array" ref="E7">IF(IFERROR(INDEX('Cheater Sheet'!D58:D98, SMALL(IF("Yes"='Cheater Sheet'!$BM$58:$BM$98, ROW('Cheater Sheet'!$BM$58:$BM$98)-57,""), ROW()-4)),"")="","",IFERROR(INDEX('Cheater Sheet'!D58:D98, SMALL(IF("Yes"='Cheater Sheet'!$BM$58:$BM$98, ROW('Cheater Sheet'!$BM$58:$BM$98)-57,""), ROW()-4)),""))</f>
        <v/>
      </c>
      <c r="F7" s="292" t="str" cm="1">
        <f t="array" ref="F7">IF(IFERROR(INDEX('Cheater Sheet'!E58:E98, SMALL(IF("Yes"='Cheater Sheet'!$BM$58:$BM$98, ROW('Cheater Sheet'!$BM$58:$BM$98)-57,""), ROW()-4)),"")="","",IFERROR(INDEX('Cheater Sheet'!E58:E98, SMALL(IF("Yes"='Cheater Sheet'!$BM$58:$BM$98, ROW('Cheater Sheet'!$BM$58:$BM$98)-57,""), ROW()-4)),""))</f>
        <v/>
      </c>
      <c r="G7" s="287" t="str" cm="1">
        <f t="array" ref="G7">IF(IFERROR(INDEX('Cheater Sheet'!F58:F98, SMALL(IF("Yes"='Cheater Sheet'!$BM$58:$BM$98, ROW('Cheater Sheet'!$BM$58:$BM$98)-57,""), ROW()-4)),"")="","",IFERROR(INDEX('Cheater Sheet'!F58:F98, SMALL(IF("Yes"='Cheater Sheet'!$BM$58:$BM$98, ROW('Cheater Sheet'!$BM$58:$BM$98)-57,""), ROW()-4)),""))</f>
        <v/>
      </c>
      <c r="H7" s="292" t="str" cm="1">
        <f t="array" ref="H7">IF(IFERROR(INDEX('Cheater Sheet'!G58:G98, SMALL(IF("Yes"='Cheater Sheet'!$BM$58:$BM$98, ROW('Cheater Sheet'!$BM$58:$BM$98)-57,""), ROW()-4)),"")="","",IFERROR(INDEX('Cheater Sheet'!G58:G98, SMALL(IF("Yes"='Cheater Sheet'!$BM$58:$BM$98, ROW('Cheater Sheet'!$BM$58:$BM$98)-57,""), ROW()-4)),""))</f>
        <v/>
      </c>
      <c r="I7" s="287" t="str" cm="1">
        <f t="array" ref="I7">IF(IFERROR(INDEX('Cheater Sheet'!H58:H98, SMALL(IF("Yes"='Cheater Sheet'!$BM$58:$BM$98, ROW('Cheater Sheet'!$BM$58:$BM$98)-57,""), ROW()-4)),"")="","",IFERROR(INDEX('Cheater Sheet'!H58:H98, SMALL(IF("Yes"='Cheater Sheet'!$BM$58:$BM$98, ROW('Cheater Sheet'!$BM$58:$BM$98)-57,""), ROW()-4)),""))</f>
        <v/>
      </c>
      <c r="J7" s="292" t="str" cm="1">
        <f t="array" ref="J7">IF(IFERROR(INDEX('Cheater Sheet'!I58:I98, SMALL(IF("Yes"='Cheater Sheet'!$BM$58:$BM$98, ROW('Cheater Sheet'!$BM$58:$BM$98)-57,""), ROW()-4)),"")="","",IFERROR(INDEX('Cheater Sheet'!I58:I98, SMALL(IF("Yes"='Cheater Sheet'!$BM$58:$BM$98, ROW('Cheater Sheet'!$BM$58:$BM$98)-57,""), ROW()-4)),""))</f>
        <v/>
      </c>
      <c r="K7" s="287" t="str" cm="1">
        <f t="array" ref="K7">IF(IFERROR(INDEX('Cheater Sheet'!J58:J98, SMALL(IF("Yes"='Cheater Sheet'!$BM$58:$BM$98, ROW('Cheater Sheet'!$BM$58:$BM$98)-57,""), ROW()-4)),"")="","",IFERROR(INDEX('Cheater Sheet'!J58:J98, SMALL(IF("Yes"='Cheater Sheet'!$BM$58:$BM$98, ROW('Cheater Sheet'!$BM$58:$BM$98)-57,""), ROW()-4)),""))</f>
        <v/>
      </c>
      <c r="L7" s="292" t="str" cm="1">
        <f t="array" ref="L7">IF(IFERROR(INDEX('Cheater Sheet'!K58:K98, SMALL(IF("Yes"='Cheater Sheet'!$BM$58:$BM$98, ROW('Cheater Sheet'!$BM$58:$BM$98)-57,""), ROW()-4)),"")="","",IFERROR(INDEX('Cheater Sheet'!K58:K98, SMALL(IF("Yes"='Cheater Sheet'!$BM$58:$BM$98, ROW('Cheater Sheet'!$BM$58:$BM$98)-57,""), ROW()-4)),""))</f>
        <v/>
      </c>
      <c r="M7" s="287" t="str" cm="1">
        <f t="array" ref="M7">IF(IFERROR(INDEX('Cheater Sheet'!L58:L98, SMALL(IF("Yes"='Cheater Sheet'!$BM$58:$BM$98, ROW('Cheater Sheet'!$BM$58:$BM$98)-57,""), ROW()-4)),"")="","",IFERROR(INDEX('Cheater Sheet'!L58:L98, SMALL(IF("Yes"='Cheater Sheet'!$BM$58:$BM$98, ROW('Cheater Sheet'!$BM$58:$BM$98)-57,""), ROW()-4)),""))</f>
        <v/>
      </c>
      <c r="N7" s="292" t="str" cm="1">
        <f t="array" ref="N7">IF(IFERROR(INDEX('Cheater Sheet'!M58:M98, SMALL(IF("Yes"='Cheater Sheet'!$BM$58:$BM$98, ROW('Cheater Sheet'!$BM$58:$BM$98)-57,""), ROW()-4)),"")="","",IFERROR(INDEX('Cheater Sheet'!M58:M98, SMALL(IF("Yes"='Cheater Sheet'!$BM$58:$BM$98, ROW('Cheater Sheet'!$BM$58:$BM$98)-57,""), ROW()-4)),""))</f>
        <v/>
      </c>
      <c r="O7" s="287" t="str" cm="1">
        <f t="array" ref="O7">IF(IFERROR(INDEX('Cheater Sheet'!N58:N98, SMALL(IF("Yes"='Cheater Sheet'!$BM$58:$BM$98, ROW('Cheater Sheet'!$BM$58:$BM$98)-57,""), ROW()-4)),"")="","",IFERROR(INDEX('Cheater Sheet'!N58:N98, SMALL(IF("Yes"='Cheater Sheet'!$BM$58:$BM$98, ROW('Cheater Sheet'!$BM$58:$BM$98)-57,""), ROW()-4)),""))</f>
        <v/>
      </c>
      <c r="P7" s="292" t="str" cm="1">
        <f t="array" ref="P7">IF(IFERROR(INDEX('Cheater Sheet'!O58:O98, SMALL(IF("Yes"='Cheater Sheet'!$BM$58:$BM$98, ROW('Cheater Sheet'!$BM$58:$BM$98)-57,""), ROW()-4)),"")="","",IFERROR(INDEX('Cheater Sheet'!O58:O98, SMALL(IF("Yes"='Cheater Sheet'!$BM$58:$BM$98, ROW('Cheater Sheet'!$BM$58:$BM$98)-57,""), ROW()-4)),""))</f>
        <v/>
      </c>
      <c r="Q7" s="287" t="str" cm="1">
        <f t="array" ref="Q7">IF(IFERROR(INDEX('Cheater Sheet'!P58:P98, SMALL(IF("Yes"='Cheater Sheet'!$BM$58:$BM$98, ROW('Cheater Sheet'!$BM$58:$BM$98)-57,""), ROW()-4)),"")="","",IFERROR(INDEX('Cheater Sheet'!P58:P98, SMALL(IF("Yes"='Cheater Sheet'!$BM$58:$BM$98, ROW('Cheater Sheet'!$BM$58:$BM$98)-57,""), ROW()-4)),""))</f>
        <v/>
      </c>
      <c r="R7" s="292" t="str" cm="1">
        <f t="array" ref="R7">IF(IFERROR(INDEX('Cheater Sheet'!Q58:Q98, SMALL(IF("Yes"='Cheater Sheet'!$BM$58:$BM$98, ROW('Cheater Sheet'!$BM$58:$BM$98)-57,""), ROW()-4)),"")="","",IFERROR(INDEX('Cheater Sheet'!Q58:Q98, SMALL(IF("Yes"='Cheater Sheet'!$BM$58:$BM$98, ROW('Cheater Sheet'!$BM$58:$BM$98)-57,""), ROW()-4)),""))</f>
        <v/>
      </c>
      <c r="S7" s="287" t="str" cm="1">
        <f t="array" ref="S7">IF(IFERROR(INDEX('Cheater Sheet'!R58:R98, SMALL(IF("Yes"='Cheater Sheet'!$BM$58:$BM$98, ROW('Cheater Sheet'!$BM$58:$BM$98)-57,""), ROW()-4)),"")="","",IFERROR(INDEX('Cheater Sheet'!R58:R98, SMALL(IF("Yes"='Cheater Sheet'!$BM$58:$BM$98, ROW('Cheater Sheet'!$BM$58:$BM$98)-57,""), ROW()-4)),""))</f>
        <v/>
      </c>
      <c r="T7" s="292" t="str" cm="1">
        <f t="array" ref="T7">IF(IFERROR(INDEX('Cheater Sheet'!S58:S98, SMALL(IF("Yes"='Cheater Sheet'!$BM$58:$BM$98, ROW('Cheater Sheet'!$BM$58:$BM$98)-57,""), ROW()-4)),"")="","",IFERROR(INDEX('Cheater Sheet'!S58:S98, SMALL(IF("Yes"='Cheater Sheet'!$BM$58:$BM$98, ROW('Cheater Sheet'!$BM$58:$BM$98)-57,""), ROW()-4)),""))</f>
        <v/>
      </c>
      <c r="U7" s="287" t="str" cm="1">
        <f t="array" ref="U7">IF(IFERROR(INDEX('Cheater Sheet'!T58:T98, SMALL(IF("Yes"='Cheater Sheet'!$BM$58:$BM$98, ROW('Cheater Sheet'!$BM$58:$BM$98)-57,""), ROW()-4)),"")="","",IFERROR(INDEX('Cheater Sheet'!T58:T98, SMALL(IF("Yes"='Cheater Sheet'!$BM$58:$BM$98, ROW('Cheater Sheet'!$BM$58:$BM$98)-57,""), ROW()-4)),""))</f>
        <v/>
      </c>
      <c r="V7" s="292" t="str" cm="1">
        <f t="array" ref="V7">IF(IFERROR(INDEX('Cheater Sheet'!U58:U98, SMALL(IF("Yes"='Cheater Sheet'!$BM$58:$BM$98, ROW('Cheater Sheet'!$BM$58:$BM$98)-57,""), ROW()-4)),"")="","",IFERROR(INDEX('Cheater Sheet'!U58:U98, SMALL(IF("Yes"='Cheater Sheet'!$BM$58:$BM$98, ROW('Cheater Sheet'!$BM$58:$BM$98)-57,""), ROW()-4)),""))</f>
        <v/>
      </c>
      <c r="W7" s="287" t="str" cm="1">
        <f t="array" ref="W7">IF(IFERROR(INDEX('Cheater Sheet'!V58:V98, SMALL(IF("Yes"='Cheater Sheet'!$BM$58:$BM$98, ROW('Cheater Sheet'!$BM$58:$BM$98)-57,""), ROW()-4)),"")="","",IFERROR(INDEX('Cheater Sheet'!V58:V98, SMALL(IF("Yes"='Cheater Sheet'!$BM$58:$BM$98, ROW('Cheater Sheet'!$BM$58:$BM$98)-57,""), ROW()-4)),""))</f>
        <v/>
      </c>
      <c r="X7" s="292" t="str" cm="1">
        <f t="array" ref="X7">IF(IFERROR(INDEX('Cheater Sheet'!W58:W98, SMALL(IF("Yes"='Cheater Sheet'!$BM$58:$BM$98, ROW('Cheater Sheet'!$BM$58:$BM$98)-57,""), ROW()-4)),"")="","",IFERROR(INDEX('Cheater Sheet'!W58:W98, SMALL(IF("Yes"='Cheater Sheet'!$BM$58:$BM$98, ROW('Cheater Sheet'!$BM$58:$BM$98)-57,""), ROW()-4)),""))</f>
        <v/>
      </c>
      <c r="Y7" s="287" t="str" cm="1">
        <f t="array" ref="Y7">IF(IFERROR(INDEX('Cheater Sheet'!X58:X98, SMALL(IF("Yes"='Cheater Sheet'!$BM$58:$BM$98, ROW('Cheater Sheet'!$BM$58:$BM$98)-57,""), ROW()-4)),"")="","",IFERROR(INDEX('Cheater Sheet'!X58:X98, SMALL(IF("Yes"='Cheater Sheet'!$BM$58:$BM$98, ROW('Cheater Sheet'!$BM$58:$BM$98)-57,""), ROW()-4)),""))</f>
        <v/>
      </c>
      <c r="Z7" s="292" t="str" cm="1">
        <f t="array" ref="Z7">IF(IFERROR(INDEX('Cheater Sheet'!Y58:Y98, SMALL(IF("Yes"='Cheater Sheet'!$BM$58:$BM$98, ROW('Cheater Sheet'!$BM$58:$BM$98)-57,""), ROW()-4)),"")="","",IFERROR(INDEX('Cheater Sheet'!Y58:Y98, SMALL(IF("Yes"='Cheater Sheet'!$BM$58:$BM$98, ROW('Cheater Sheet'!$BM$58:$BM$98)-57,""), ROW()-4)),""))</f>
        <v/>
      </c>
      <c r="AA7" s="287" t="str" cm="1">
        <f t="array" ref="AA7">IF(IFERROR(INDEX('Cheater Sheet'!Z58:Z98, SMALL(IF("Yes"='Cheater Sheet'!$BM$58:$BM$98, ROW('Cheater Sheet'!$BM$58:$BM$98)-57,""), ROW()-4)),"")="","",IFERROR(INDEX('Cheater Sheet'!Z58:Z98, SMALL(IF("Yes"='Cheater Sheet'!$BM$58:$BM$98, ROW('Cheater Sheet'!$BM$58:$BM$98)-57,""), ROW()-4)),""))</f>
        <v/>
      </c>
      <c r="AB7" s="292" t="str" cm="1">
        <f t="array" ref="AB7">IF(IFERROR(INDEX('Cheater Sheet'!AA58:AA98, SMALL(IF("Yes"='Cheater Sheet'!$BM$58:$BM$98, ROW('Cheater Sheet'!$BM$58:$BM$98)-57,""), ROW()-4)),"")="","",IFERROR(INDEX('Cheater Sheet'!AA58:AA98, SMALL(IF("Yes"='Cheater Sheet'!$BM$58:$BM$98, ROW('Cheater Sheet'!$BM$58:$BM$98)-57,""), ROW()-4)),""))</f>
        <v/>
      </c>
      <c r="AC7" s="287" t="str" cm="1">
        <f t="array" ref="AC7">IF(IFERROR(INDEX('Cheater Sheet'!AB58:AB98, SMALL(IF("Yes"='Cheater Sheet'!$BM$58:$BM$98, ROW('Cheater Sheet'!$BM$58:$BM$98)-57,""), ROW()-4)),"")="","",IFERROR(INDEX('Cheater Sheet'!AB58:AB98, SMALL(IF("Yes"='Cheater Sheet'!$BM$58:$BM$98, ROW('Cheater Sheet'!$BM$58:$BM$98)-57,""), ROW()-4)),""))</f>
        <v/>
      </c>
      <c r="AD7" s="292" t="str" cm="1">
        <f t="array" ref="AD7">IF(IFERROR(INDEX('Cheater Sheet'!AC58:AC98, SMALL(IF("Yes"='Cheater Sheet'!$BM$58:$BM$98, ROW('Cheater Sheet'!$BM$58:$BM$98)-57,""), ROW()-4)),"")="","",IFERROR(INDEX('Cheater Sheet'!AC58:AC98, SMALL(IF("Yes"='Cheater Sheet'!$BM$58:$BM$98, ROW('Cheater Sheet'!$BM$58:$BM$98)-57,""), ROW()-4)),""))</f>
        <v/>
      </c>
      <c r="AE7" s="287" t="str" cm="1">
        <f t="array" ref="AE7">IF(IFERROR(INDEX('Cheater Sheet'!AD58:AD98, SMALL(IF("Yes"='Cheater Sheet'!$BM$58:$BM$98, ROW('Cheater Sheet'!$BM$58:$BM$98)-57,""), ROW()-4)),"")="","",IFERROR(INDEX('Cheater Sheet'!AD58:AD98, SMALL(IF("Yes"='Cheater Sheet'!$BM$58:$BM$98, ROW('Cheater Sheet'!$BM$58:$BM$98)-57,""), ROW()-4)),""))</f>
        <v/>
      </c>
      <c r="AF7" s="292" t="str" cm="1">
        <f t="array" ref="AF7">IF(IFERROR(INDEX('Cheater Sheet'!AE58:AE98, SMALL(IF("Yes"='Cheater Sheet'!$BM$58:$BM$98, ROW('Cheater Sheet'!$BM$58:$BM$98)-57,""), ROW()-4)),"")="","",IFERROR(INDEX('Cheater Sheet'!AE58:AE98, SMALL(IF("Yes"='Cheater Sheet'!$BM$58:$BM$98, ROW('Cheater Sheet'!$BM$58:$BM$98)-57,""), ROW()-4)),""))</f>
        <v/>
      </c>
      <c r="AG7" s="287" t="str" cm="1">
        <f t="array" ref="AG7">IF(IFERROR(INDEX('Cheater Sheet'!AF58:AF98, SMALL(IF("Yes"='Cheater Sheet'!$BM$58:$BM$98, ROW('Cheater Sheet'!$BM$58:$BM$98)-57,""), ROW()-4)),"")="","",IFERROR(INDEX('Cheater Sheet'!AF58:AF98, SMALL(IF("Yes"='Cheater Sheet'!$BM$58:$BM$98, ROW('Cheater Sheet'!$BM$58:$BM$98)-57,""), ROW()-4)),""))</f>
        <v/>
      </c>
      <c r="AH7" s="292" t="str" cm="1">
        <f t="array" ref="AH7">IF(IFERROR(INDEX('Cheater Sheet'!AG58:AG98, SMALL(IF("Yes"='Cheater Sheet'!$BM$58:$BM$98, ROW('Cheater Sheet'!$BM$58:$BM$98)-57,""), ROW()-4)),"")="","",IFERROR(INDEX('Cheater Sheet'!AG58:AG98, SMALL(IF("Yes"='Cheater Sheet'!$BM$58:$BM$98, ROW('Cheater Sheet'!$BM$58:$BM$98)-57,""), ROW()-4)),""))</f>
        <v/>
      </c>
      <c r="AI7" s="287" t="str" cm="1">
        <f t="array" ref="AI7">IF(IFERROR(INDEX('Cheater Sheet'!AH58:AH98, SMALL(IF("Yes"='Cheater Sheet'!$BM$58:$BM$98, ROW('Cheater Sheet'!$BM$58:$BM$98)-57,""), ROW()-4)),"")="","",IFERROR(INDEX('Cheater Sheet'!AH58:AH98, SMALL(IF("Yes"='Cheater Sheet'!$BM$58:$BM$98, ROW('Cheater Sheet'!$BM$58:$BM$98)-57,""), ROW()-4)),""))</f>
        <v/>
      </c>
      <c r="AJ7" s="292" t="str" cm="1">
        <f t="array" ref="AJ7">IF(IFERROR(INDEX('Cheater Sheet'!AI58:AI98, SMALL(IF("Yes"='Cheater Sheet'!$BM$58:$BM$98, ROW('Cheater Sheet'!$BM$58:$BM$98)-57,""), ROW()-4)),"")="","",IFERROR(INDEX('Cheater Sheet'!AI58:AI98, SMALL(IF("Yes"='Cheater Sheet'!$BM$58:$BM$98, ROW('Cheater Sheet'!$BM$58:$BM$98)-57,""), ROW()-4)),""))</f>
        <v/>
      </c>
      <c r="AK7" s="287" t="str" cm="1">
        <f t="array" ref="AK7">IF(IFERROR(INDEX('Cheater Sheet'!AJ58:AJ98, SMALL(IF("Yes"='Cheater Sheet'!$BM$58:$BM$98, ROW('Cheater Sheet'!$BM$58:$BM$98)-57,""), ROW()-4)),"")="","",IFERROR(INDEX('Cheater Sheet'!AJ58:AJ98, SMALL(IF("Yes"='Cheater Sheet'!$BM$58:$BM$98, ROW('Cheater Sheet'!$BM$58:$BM$98)-57,""), ROW()-4)),""))</f>
        <v/>
      </c>
      <c r="AL7" s="292" t="str" cm="1">
        <f t="array" ref="AL7">IF(IFERROR(INDEX('Cheater Sheet'!AK58:AK98, SMALL(IF("Yes"='Cheater Sheet'!$BM$58:$BM$98, ROW('Cheater Sheet'!$BM$58:$BM$98)-57,""), ROW()-4)),"")="","",IFERROR(INDEX('Cheater Sheet'!AK58:AK98, SMALL(IF("Yes"='Cheater Sheet'!$BM$58:$BM$98, ROW('Cheater Sheet'!$BM$58:$BM$98)-57,""), ROW()-4)),""))</f>
        <v/>
      </c>
      <c r="AM7" s="287" t="str" cm="1">
        <f t="array" ref="AM7">IF(IFERROR(INDEX('Cheater Sheet'!AL58:AL98, SMALL(IF("Yes"='Cheater Sheet'!$BM$58:$BM$98, ROW('Cheater Sheet'!$BM$58:$BM$98)-57,""), ROW()-4)),"")="","",IFERROR(INDEX('Cheater Sheet'!AL58:AL98, SMALL(IF("Yes"='Cheater Sheet'!$BM$58:$BM$98, ROW('Cheater Sheet'!$BM$58:$BM$98)-57,""), ROW()-4)),""))</f>
        <v/>
      </c>
      <c r="AN7" s="292" t="str" cm="1">
        <f t="array" ref="AN7">IF(IFERROR(INDEX('Cheater Sheet'!AM58:AM98, SMALL(IF("Yes"='Cheater Sheet'!$BM$58:$BM$98, ROW('Cheater Sheet'!$BM$58:$BM$98)-57,""), ROW()-4)),"")="","",IFERROR(INDEX('Cheater Sheet'!AM58:AM98, SMALL(IF("Yes"='Cheater Sheet'!$BM$58:$BM$98, ROW('Cheater Sheet'!$BM$58:$BM$98)-57,""), ROW()-4)),""))</f>
        <v/>
      </c>
      <c r="AO7" s="287" t="str" cm="1">
        <f t="array" ref="AO7">IF(IFERROR(INDEX('Cheater Sheet'!AN58:AN98, SMALL(IF("Yes"='Cheater Sheet'!$BM$58:$BM$98, ROW('Cheater Sheet'!$BM$58:$BM$98)-57,""), ROW()-4)),"")="","",IFERROR(INDEX('Cheater Sheet'!AN58:AN98, SMALL(IF("Yes"='Cheater Sheet'!$BM$58:$BM$98, ROW('Cheater Sheet'!$BM$58:$BM$98)-57,""), ROW()-4)),""))</f>
        <v/>
      </c>
      <c r="AP7" s="292" t="str" cm="1">
        <f t="array" ref="AP7">IF(IFERROR(INDEX('Cheater Sheet'!AO58:AO98, SMALL(IF("Yes"='Cheater Sheet'!$BM$58:$BM$98, ROW('Cheater Sheet'!$BM$58:$BM$98)-57,""), ROW()-4)),"")="","",IFERROR(INDEX('Cheater Sheet'!AO58:AO98, SMALL(IF("Yes"='Cheater Sheet'!$BM$58:$BM$98, ROW('Cheater Sheet'!$BM$58:$BM$98)-57,""), ROW()-4)),""))</f>
        <v/>
      </c>
      <c r="AQ7" s="287" t="str" cm="1">
        <f t="array" ref="AQ7">IF(IFERROR(INDEX('Cheater Sheet'!AP58:AP98, SMALL(IF("Yes"='Cheater Sheet'!$BM$58:$BM$98, ROW('Cheater Sheet'!$BM$58:$BM$98)-57,""), ROW()-4)),"")="","",IFERROR(INDEX('Cheater Sheet'!AP58:AP98, SMALL(IF("Yes"='Cheater Sheet'!$BM$58:$BM$98, ROW('Cheater Sheet'!$BM$58:$BM$98)-57,""), ROW()-4)),""))</f>
        <v/>
      </c>
      <c r="AR7" s="292" t="str" cm="1">
        <f t="array" ref="AR7">IF(IFERROR(INDEX('Cheater Sheet'!AQ58:AQ98, SMALL(IF("Yes"='Cheater Sheet'!$BM$58:$BM$98, ROW('Cheater Sheet'!$BM$58:$BM$98)-57,""), ROW()-4)),"")="","",IFERROR(INDEX('Cheater Sheet'!AQ58:AQ98, SMALL(IF("Yes"='Cheater Sheet'!$BM$58:$BM$98, ROW('Cheater Sheet'!$BM$58:$BM$98)-57,""), ROW()-4)),""))</f>
        <v/>
      </c>
      <c r="AS7" s="287" t="str" cm="1">
        <f t="array" ref="AS7">IF(IFERROR(INDEX('Cheater Sheet'!AR58:AR98, SMALL(IF("Yes"='Cheater Sheet'!$BM$58:$BM$98, ROW('Cheater Sheet'!$BM$58:$BM$98)-57,""), ROW()-4)),"")="","",IFERROR(INDEX('Cheater Sheet'!AR58:AR98, SMALL(IF("Yes"='Cheater Sheet'!$BM$58:$BM$98, ROW('Cheater Sheet'!$BM$58:$BM$98)-57,""), ROW()-4)),""))</f>
        <v/>
      </c>
      <c r="AT7" s="292" t="str" cm="1">
        <f t="array" ref="AT7">IF(IFERROR(INDEX('Cheater Sheet'!AS58:AS98, SMALL(IF("Yes"='Cheater Sheet'!$BM$58:$BM$98, ROW('Cheater Sheet'!$BM$58:$BM$98)-57,""), ROW()-4)),"")="","",IFERROR(INDEX('Cheater Sheet'!AS58:AS98, SMALL(IF("Yes"='Cheater Sheet'!$BM$58:$BM$98, ROW('Cheater Sheet'!$BM$58:$BM$98)-57,""), ROW()-4)),""))</f>
        <v/>
      </c>
      <c r="AU7" s="287" t="str" cm="1">
        <f t="array" ref="AU7">IF(IFERROR(INDEX('Cheater Sheet'!AT58:AT98, SMALL(IF("Yes"='Cheater Sheet'!$BM$58:$BM$98, ROW('Cheater Sheet'!$BM$58:$BM$98)-57,""), ROW()-4)),"")="","",IFERROR(INDEX('Cheater Sheet'!AT58:AT98, SMALL(IF("Yes"='Cheater Sheet'!$BM$58:$BM$98, ROW('Cheater Sheet'!$BM$58:$BM$98)-57,""), ROW()-4)),""))</f>
        <v/>
      </c>
      <c r="AV7" s="292" t="str" cm="1">
        <f t="array" ref="AV7">IF(IFERROR(INDEX('Cheater Sheet'!AU58:AU98, SMALL(IF("Yes"='Cheater Sheet'!$BM$58:$BM$98, ROW('Cheater Sheet'!$BM$58:$BM$98)-57,""), ROW()-4)),"")="","",IFERROR(INDEX('Cheater Sheet'!AU58:AU98, SMALL(IF("Yes"='Cheater Sheet'!$BM$58:$BM$98, ROW('Cheater Sheet'!$BM$58:$BM$98)-57,""), ROW()-4)),""))</f>
        <v/>
      </c>
      <c r="AW7" s="287" t="str" cm="1">
        <f t="array" ref="AW7">IF(IFERROR(INDEX('Cheater Sheet'!AV58:AV98, SMALL(IF("Yes"='Cheater Sheet'!$BM$58:$BM$98, ROW('Cheater Sheet'!$BM$58:$BM$98)-57,""), ROW()-4)),"")="","",IFERROR(INDEX('Cheater Sheet'!AV58:AV98, SMALL(IF("Yes"='Cheater Sheet'!$BM$58:$BM$98, ROW('Cheater Sheet'!$BM$58:$BM$98)-57,""), ROW()-4)),""))</f>
        <v/>
      </c>
      <c r="AX7" s="292" t="str" cm="1">
        <f t="array" ref="AX7">IF(IFERROR(INDEX('Cheater Sheet'!AW58:AW98, SMALL(IF("Yes"='Cheater Sheet'!$BM$58:$BM$98, ROW('Cheater Sheet'!$BM$58:$BM$98)-57,""), ROW()-4)),"")="","",IFERROR(INDEX('Cheater Sheet'!AW58:AW98, SMALL(IF("Yes"='Cheater Sheet'!$BM$58:$BM$98, ROW('Cheater Sheet'!$BM$58:$BM$98)-57,""), ROW()-4)),""))</f>
        <v/>
      </c>
      <c r="AY7" s="287" t="str" cm="1">
        <f t="array" ref="AY7">IF(IFERROR(INDEX('Cheater Sheet'!AX58:AX98, SMALL(IF("Yes"='Cheater Sheet'!$BM$58:$BM$98, ROW('Cheater Sheet'!$BM$58:$BM$98)-57,""), ROW()-4)),"")="","",IFERROR(INDEX('Cheater Sheet'!AX58:AX98, SMALL(IF("Yes"='Cheater Sheet'!$BM$58:$BM$98, ROW('Cheater Sheet'!$BM$58:$BM$98)-57,""), ROW()-4)),""))</f>
        <v/>
      </c>
      <c r="AZ7" s="292" t="str" cm="1">
        <f t="array" ref="AZ7">IF(IFERROR(INDEX('Cheater Sheet'!AY58:AY98, SMALL(IF("Yes"='Cheater Sheet'!$BM$58:$BM$98, ROW('Cheater Sheet'!$BM$58:$BM$98)-57,""), ROW()-4)),"")="","",IFERROR(INDEX('Cheater Sheet'!AY58:AY98, SMALL(IF("Yes"='Cheater Sheet'!$BM$58:$BM$98, ROW('Cheater Sheet'!$BM$58:$BM$98)-57,""), ROW()-4)),""))</f>
        <v/>
      </c>
      <c r="BA7" s="287" t="str" cm="1">
        <f t="array" ref="BA7">IF(IFERROR(INDEX('Cheater Sheet'!AZ58:AZ98, SMALL(IF("Yes"='Cheater Sheet'!$BM$58:$BM$98, ROW('Cheater Sheet'!$BM$58:$BM$98)-57,""), ROW()-4)),"")="","",IFERROR(INDEX('Cheater Sheet'!AZ58:AZ98, SMALL(IF("Yes"='Cheater Sheet'!$BM$58:$BM$98, ROW('Cheater Sheet'!$BM$58:$BM$98)-57,""), ROW()-4)),""))</f>
        <v/>
      </c>
      <c r="BB7" s="292" t="str" cm="1">
        <f t="array" ref="BB7">IF(IFERROR(INDEX('Cheater Sheet'!BA58:BA98, SMALL(IF("Yes"='Cheater Sheet'!$BM$58:$BM$98, ROW('Cheater Sheet'!$BM$58:$BM$98)-57,""), ROW()-4)),"")="","",IFERROR(INDEX('Cheater Sheet'!BA58:BA98, SMALL(IF("Yes"='Cheater Sheet'!$BM$58:$BM$98, ROW('Cheater Sheet'!$BM$58:$BM$98)-57,""), ROW()-4)),""))</f>
        <v/>
      </c>
      <c r="BC7" s="287" t="str" cm="1">
        <f t="array" ref="BC7">IF(IFERROR(INDEX('Cheater Sheet'!BB58:BB98, SMALL(IF("Yes"='Cheater Sheet'!$BM$58:$BM$98, ROW('Cheater Sheet'!$BM$58:$BM$98)-57,""), ROW()-4)),"")="","",IFERROR(INDEX('Cheater Sheet'!BB58:BB98, SMALL(IF("Yes"='Cheater Sheet'!$BM$58:$BM$98, ROW('Cheater Sheet'!$BM$58:$BM$98)-57,""), ROW()-4)),""))</f>
        <v/>
      </c>
      <c r="BD7" s="292" t="str" cm="1">
        <f t="array" ref="BD7">IF(IFERROR(INDEX('Cheater Sheet'!BC58:BC98, SMALL(IF("Yes"='Cheater Sheet'!$BM$58:$BM$98, ROW('Cheater Sheet'!$BM$58:$BM$98)-57,""), ROW()-4)),"")="","",IFERROR(INDEX('Cheater Sheet'!BC58:BC98, SMALL(IF("Yes"='Cheater Sheet'!$BM$58:$BM$98, ROW('Cheater Sheet'!$BM$58:$BM$98)-57,""), ROW()-4)),""))</f>
        <v/>
      </c>
      <c r="BE7" s="287" t="str" cm="1">
        <f t="array" ref="BE7">IF(IFERROR(INDEX('Cheater Sheet'!BD58:BD98, SMALL(IF("Yes"='Cheater Sheet'!$BM$58:$BM$98, ROW('Cheater Sheet'!$BM$58:$BM$98)-57,""), ROW()-4)),"")="","",IFERROR(INDEX('Cheater Sheet'!BD58:BD98, SMALL(IF("Yes"='Cheater Sheet'!$BM$58:$BM$98, ROW('Cheater Sheet'!$BM$58:$BM$98)-57,""), ROW()-4)),""))</f>
        <v/>
      </c>
      <c r="BF7" s="292" t="str" cm="1">
        <f t="array" ref="BF7">IF(IFERROR(INDEX('Cheater Sheet'!BE58:BE98, SMALL(IF("Yes"='Cheater Sheet'!$BM$58:$BM$98, ROW('Cheater Sheet'!$BM$58:$BM$98)-57,""), ROW()-4)),"")="","",IFERROR(INDEX('Cheater Sheet'!BE58:BE98, SMALL(IF("Yes"='Cheater Sheet'!$BM$58:$BM$98, ROW('Cheater Sheet'!$BM$58:$BM$98)-57,""), ROW()-4)),""))</f>
        <v/>
      </c>
      <c r="BG7" s="287" t="str" cm="1">
        <f t="array" ref="BG7">IF(IFERROR(INDEX('Cheater Sheet'!BF58:BF98, SMALL(IF("Yes"='Cheater Sheet'!$BM$58:$BM$98, ROW('Cheater Sheet'!$BM$58:$BM$98)-57,""), ROW()-4)),"")="","",IFERROR(INDEX('Cheater Sheet'!BF58:BF98, SMALL(IF("Yes"='Cheater Sheet'!$BM$58:$BM$98, ROW('Cheater Sheet'!$BM$58:$BM$98)-57,""), ROW()-4)),""))</f>
        <v/>
      </c>
      <c r="BH7" s="292" t="str" cm="1">
        <f t="array" ref="BH7">IF(IFERROR(INDEX('Cheater Sheet'!BG58:BG98, SMALL(IF("Yes"='Cheater Sheet'!$BM$58:$BM$98, ROW('Cheater Sheet'!$BM$58:$BM$98)-57,""), ROW()-4)),"")="","",IFERROR(INDEX('Cheater Sheet'!BG58:BG98, SMALL(IF("Yes"='Cheater Sheet'!$BM$58:$BM$98, ROW('Cheater Sheet'!$BM$58:$BM$98)-57,""), ROW()-4)),""))</f>
        <v/>
      </c>
      <c r="BI7" s="287" t="str" cm="1">
        <f t="array" ref="BI7">IF(IFERROR(INDEX('Cheater Sheet'!BH58:BH98, SMALL(IF("Yes"='Cheater Sheet'!$BM$58:$BM$98, ROW('Cheater Sheet'!$BM$58:$BM$98)-57,""), ROW()-4)),"")="","",IFERROR(INDEX('Cheater Sheet'!BH58:BH98, SMALL(IF("Yes"='Cheater Sheet'!$BM$58:$BM$98, ROW('Cheater Sheet'!$BM$58:$BM$98)-57,""), ROW()-4)),""))</f>
        <v/>
      </c>
      <c r="BJ7" s="292" t="str" cm="1">
        <f t="array" ref="BJ7">IF(IFERROR(INDEX('Cheater Sheet'!BI58:BI98, SMALL(IF("Yes"='Cheater Sheet'!$BM$58:$BM$98, ROW('Cheater Sheet'!$BM$58:$BM$98)-57,""), ROW()-4)),"")="","",IFERROR(INDEX('Cheater Sheet'!BI58:BI98, SMALL(IF("Yes"='Cheater Sheet'!$BM$58:$BM$98, ROW('Cheater Sheet'!$BM$58:$BM$98)-57,""), ROW()-4)),""))</f>
        <v/>
      </c>
      <c r="BK7" s="709" t="str" cm="1">
        <f t="array" ref="BK7">IF(IFERROR(INDEX('Cheater Sheet'!BJ58:BJ98, SMALL(IF("Yes"='Cheater Sheet'!$BM$58:$BM$98, ROW('Cheater Sheet'!$BM$58:$BM$98)-57,""), ROW()-4)),"")="","",IFERROR(INDEX('Cheater Sheet'!BJ58:BJ98, SMALL(IF("Yes"='Cheater Sheet'!$BM$58:$BM$98, ROW('Cheater Sheet'!$BM$58:$BM$98)-57,""), ROW()-4)),""))</f>
        <v/>
      </c>
      <c r="BL7" s="101"/>
    </row>
    <row r="8" spans="1:64" x14ac:dyDescent="0.2">
      <c r="A8" s="765">
        <f t="shared" si="0"/>
        <v>0</v>
      </c>
      <c r="C8" s="143" t="str" cm="1">
        <f t="array" ref="C8">IFERROR(INDEX('Cheater Sheet'!$B$58:$B$98, SMALL(IF("Yes"='Cheater Sheet'!$BM$58:$BM$98, ROW('Cheater Sheet'!$BM$58:$BM$98)-57,""), ROW()-4)),"")</f>
        <v/>
      </c>
      <c r="D8" s="292" t="str" cm="1">
        <f t="array" ref="D8">IF(IFERROR(INDEX('Cheater Sheet'!C58:C98, SMALL(IF("Yes"='Cheater Sheet'!$BM$58:$BM$98, ROW('Cheater Sheet'!$BM$58:$BM$98)-57,""), ROW()-4)),"")="","",IFERROR(INDEX('Cheater Sheet'!C58:C98, SMALL(IF("Yes"='Cheater Sheet'!$BM$58:$BM$98, ROW('Cheater Sheet'!$BM$58:$BM$98)-57,""), ROW()-4)),""))</f>
        <v/>
      </c>
      <c r="E8" s="287" t="str" cm="1">
        <f t="array" ref="E8">IF(IFERROR(INDEX('Cheater Sheet'!D58:D98, SMALL(IF("Yes"='Cheater Sheet'!$BM$58:$BM$98, ROW('Cheater Sheet'!$BM$58:$BM$98)-57,""), ROW()-4)),"")="","",IFERROR(INDEX('Cheater Sheet'!D58:D98, SMALL(IF("Yes"='Cheater Sheet'!$BM$58:$BM$98, ROW('Cheater Sheet'!$BM$58:$BM$98)-57,""), ROW()-4)),""))</f>
        <v/>
      </c>
      <c r="F8" s="292" t="str" cm="1">
        <f t="array" ref="F8">IF(IFERROR(INDEX('Cheater Sheet'!E58:E98, SMALL(IF("Yes"='Cheater Sheet'!$BM$58:$BM$98, ROW('Cheater Sheet'!$BM$58:$BM$98)-57,""), ROW()-4)),"")="","",IFERROR(INDEX('Cheater Sheet'!E58:E98, SMALL(IF("Yes"='Cheater Sheet'!$BM$58:$BM$98, ROW('Cheater Sheet'!$BM$58:$BM$98)-57,""), ROW()-4)),""))</f>
        <v/>
      </c>
      <c r="G8" s="287" t="str" cm="1">
        <f t="array" ref="G8">IF(IFERROR(INDEX('Cheater Sheet'!F58:F98, SMALL(IF("Yes"='Cheater Sheet'!$BM$58:$BM$98, ROW('Cheater Sheet'!$BM$58:$BM$98)-57,""), ROW()-4)),"")="","",IFERROR(INDEX('Cheater Sheet'!F58:F98, SMALL(IF("Yes"='Cheater Sheet'!$BM$58:$BM$98, ROW('Cheater Sheet'!$BM$58:$BM$98)-57,""), ROW()-4)),""))</f>
        <v/>
      </c>
      <c r="H8" s="292" t="str" cm="1">
        <f t="array" ref="H8">IF(IFERROR(INDEX('Cheater Sheet'!G58:G98, SMALL(IF("Yes"='Cheater Sheet'!$BM$58:$BM$98, ROW('Cheater Sheet'!$BM$58:$BM$98)-57,""), ROW()-4)),"")="","",IFERROR(INDEX('Cheater Sheet'!G58:G98, SMALL(IF("Yes"='Cheater Sheet'!$BM$58:$BM$98, ROW('Cheater Sheet'!$BM$58:$BM$98)-57,""), ROW()-4)),""))</f>
        <v/>
      </c>
      <c r="I8" s="287" t="str" cm="1">
        <f t="array" ref="I8">IF(IFERROR(INDEX('Cheater Sheet'!H58:H98, SMALL(IF("Yes"='Cheater Sheet'!$BM$58:$BM$98, ROW('Cheater Sheet'!$BM$58:$BM$98)-57,""), ROW()-4)),"")="","",IFERROR(INDEX('Cheater Sheet'!H58:H98, SMALL(IF("Yes"='Cheater Sheet'!$BM$58:$BM$98, ROW('Cheater Sheet'!$BM$58:$BM$98)-57,""), ROW()-4)),""))</f>
        <v/>
      </c>
      <c r="J8" s="292" t="str" cm="1">
        <f t="array" ref="J8">IF(IFERROR(INDEX('Cheater Sheet'!I58:I98, SMALL(IF("Yes"='Cheater Sheet'!$BM$58:$BM$98, ROW('Cheater Sheet'!$BM$58:$BM$98)-57,""), ROW()-4)),"")="","",IFERROR(INDEX('Cheater Sheet'!I58:I98, SMALL(IF("Yes"='Cheater Sheet'!$BM$58:$BM$98, ROW('Cheater Sheet'!$BM$58:$BM$98)-57,""), ROW()-4)),""))</f>
        <v/>
      </c>
      <c r="K8" s="287" t="str" cm="1">
        <f t="array" ref="K8">IF(IFERROR(INDEX('Cheater Sheet'!J58:J98, SMALL(IF("Yes"='Cheater Sheet'!$BM$58:$BM$98, ROW('Cheater Sheet'!$BM$58:$BM$98)-57,""), ROW()-4)),"")="","",IFERROR(INDEX('Cheater Sheet'!J58:J98, SMALL(IF("Yes"='Cheater Sheet'!$BM$58:$BM$98, ROW('Cheater Sheet'!$BM$58:$BM$98)-57,""), ROW()-4)),""))</f>
        <v/>
      </c>
      <c r="L8" s="292" t="str" cm="1">
        <f t="array" ref="L8">IF(IFERROR(INDEX('Cheater Sheet'!K58:K98, SMALL(IF("Yes"='Cheater Sheet'!$BM$58:$BM$98, ROW('Cheater Sheet'!$BM$58:$BM$98)-57,""), ROW()-4)),"")="","",IFERROR(INDEX('Cheater Sheet'!K58:K98, SMALL(IF("Yes"='Cheater Sheet'!$BM$58:$BM$98, ROW('Cheater Sheet'!$BM$58:$BM$98)-57,""), ROW()-4)),""))</f>
        <v/>
      </c>
      <c r="M8" s="287" t="str" cm="1">
        <f t="array" ref="M8">IF(IFERROR(INDEX('Cheater Sheet'!L58:L98, SMALL(IF("Yes"='Cheater Sheet'!$BM$58:$BM$98, ROW('Cheater Sheet'!$BM$58:$BM$98)-57,""), ROW()-4)),"")="","",IFERROR(INDEX('Cheater Sheet'!L58:L98, SMALL(IF("Yes"='Cheater Sheet'!$BM$58:$BM$98, ROW('Cheater Sheet'!$BM$58:$BM$98)-57,""), ROW()-4)),""))</f>
        <v/>
      </c>
      <c r="N8" s="292" t="str" cm="1">
        <f t="array" ref="N8">IF(IFERROR(INDEX('Cheater Sheet'!M58:M98, SMALL(IF("Yes"='Cheater Sheet'!$BM$58:$BM$98, ROW('Cheater Sheet'!$BM$58:$BM$98)-57,""), ROW()-4)),"")="","",IFERROR(INDEX('Cheater Sheet'!M58:M98, SMALL(IF("Yes"='Cheater Sheet'!$BM$58:$BM$98, ROW('Cheater Sheet'!$BM$58:$BM$98)-57,""), ROW()-4)),""))</f>
        <v/>
      </c>
      <c r="O8" s="287" t="str" cm="1">
        <f t="array" ref="O8">IF(IFERROR(INDEX('Cheater Sheet'!N58:N98, SMALL(IF("Yes"='Cheater Sheet'!$BM$58:$BM$98, ROW('Cheater Sheet'!$BM$58:$BM$98)-57,""), ROW()-4)),"")="","",IFERROR(INDEX('Cheater Sheet'!N58:N98, SMALL(IF("Yes"='Cheater Sheet'!$BM$58:$BM$98, ROW('Cheater Sheet'!$BM$58:$BM$98)-57,""), ROW()-4)),""))</f>
        <v/>
      </c>
      <c r="P8" s="292" t="str" cm="1">
        <f t="array" ref="P8">IF(IFERROR(INDEX('Cheater Sheet'!O58:O98, SMALL(IF("Yes"='Cheater Sheet'!$BM$58:$BM$98, ROW('Cheater Sheet'!$BM$58:$BM$98)-57,""), ROW()-4)),"")="","",IFERROR(INDEX('Cheater Sheet'!O58:O98, SMALL(IF("Yes"='Cheater Sheet'!$BM$58:$BM$98, ROW('Cheater Sheet'!$BM$58:$BM$98)-57,""), ROW()-4)),""))</f>
        <v/>
      </c>
      <c r="Q8" s="287" t="str" cm="1">
        <f t="array" ref="Q8">IF(IFERROR(INDEX('Cheater Sheet'!P58:P98, SMALL(IF("Yes"='Cheater Sheet'!$BM$58:$BM$98, ROW('Cheater Sheet'!$BM$58:$BM$98)-57,""), ROW()-4)),"")="","",IFERROR(INDEX('Cheater Sheet'!P58:P98, SMALL(IF("Yes"='Cheater Sheet'!$BM$58:$BM$98, ROW('Cheater Sheet'!$BM$58:$BM$98)-57,""), ROW()-4)),""))</f>
        <v/>
      </c>
      <c r="R8" s="292" t="str" cm="1">
        <f t="array" ref="R8">IF(IFERROR(INDEX('Cheater Sheet'!Q58:Q98, SMALL(IF("Yes"='Cheater Sheet'!$BM$58:$BM$98, ROW('Cheater Sheet'!$BM$58:$BM$98)-57,""), ROW()-4)),"")="","",IFERROR(INDEX('Cheater Sheet'!Q58:Q98, SMALL(IF("Yes"='Cheater Sheet'!$BM$58:$BM$98, ROW('Cheater Sheet'!$BM$58:$BM$98)-57,""), ROW()-4)),""))</f>
        <v/>
      </c>
      <c r="S8" s="287" t="str" cm="1">
        <f t="array" ref="S8">IF(IFERROR(INDEX('Cheater Sheet'!R58:R98, SMALL(IF("Yes"='Cheater Sheet'!$BM$58:$BM$98, ROW('Cheater Sheet'!$BM$58:$BM$98)-57,""), ROW()-4)),"")="","",IFERROR(INDEX('Cheater Sheet'!R58:R98, SMALL(IF("Yes"='Cheater Sheet'!$BM$58:$BM$98, ROW('Cheater Sheet'!$BM$58:$BM$98)-57,""), ROW()-4)),""))</f>
        <v/>
      </c>
      <c r="T8" s="292" t="str" cm="1">
        <f t="array" ref="T8">IF(IFERROR(INDEX('Cheater Sheet'!S58:S98, SMALL(IF("Yes"='Cheater Sheet'!$BM$58:$BM$98, ROW('Cheater Sheet'!$BM$58:$BM$98)-57,""), ROW()-4)),"")="","",IFERROR(INDEX('Cheater Sheet'!S58:S98, SMALL(IF("Yes"='Cheater Sheet'!$BM$58:$BM$98, ROW('Cheater Sheet'!$BM$58:$BM$98)-57,""), ROW()-4)),""))</f>
        <v/>
      </c>
      <c r="U8" s="287" t="str" cm="1">
        <f t="array" ref="U8">IF(IFERROR(INDEX('Cheater Sheet'!T58:T98, SMALL(IF("Yes"='Cheater Sheet'!$BM$58:$BM$98, ROW('Cheater Sheet'!$BM$58:$BM$98)-57,""), ROW()-4)),"")="","",IFERROR(INDEX('Cheater Sheet'!T58:T98, SMALL(IF("Yes"='Cheater Sheet'!$BM$58:$BM$98, ROW('Cheater Sheet'!$BM$58:$BM$98)-57,""), ROW()-4)),""))</f>
        <v/>
      </c>
      <c r="V8" s="292" t="str" cm="1">
        <f t="array" ref="V8">IF(IFERROR(INDEX('Cheater Sheet'!U58:U98, SMALL(IF("Yes"='Cheater Sheet'!$BM$58:$BM$98, ROW('Cheater Sheet'!$BM$58:$BM$98)-57,""), ROW()-4)),"")="","",IFERROR(INDEX('Cheater Sheet'!U58:U98, SMALL(IF("Yes"='Cheater Sheet'!$BM$58:$BM$98, ROW('Cheater Sheet'!$BM$58:$BM$98)-57,""), ROW()-4)),""))</f>
        <v/>
      </c>
      <c r="W8" s="287" t="str" cm="1">
        <f t="array" ref="W8">IF(IFERROR(INDEX('Cheater Sheet'!V58:V98, SMALL(IF("Yes"='Cheater Sheet'!$BM$58:$BM$98, ROW('Cheater Sheet'!$BM$58:$BM$98)-57,""), ROW()-4)),"")="","",IFERROR(INDEX('Cheater Sheet'!V58:V98, SMALL(IF("Yes"='Cheater Sheet'!$BM$58:$BM$98, ROW('Cheater Sheet'!$BM$58:$BM$98)-57,""), ROW()-4)),""))</f>
        <v/>
      </c>
      <c r="X8" s="292" t="str" cm="1">
        <f t="array" ref="X8">IF(IFERROR(INDEX('Cheater Sheet'!W58:W98, SMALL(IF("Yes"='Cheater Sheet'!$BM$58:$BM$98, ROW('Cheater Sheet'!$BM$58:$BM$98)-57,""), ROW()-4)),"")="","",IFERROR(INDEX('Cheater Sheet'!W58:W98, SMALL(IF("Yes"='Cheater Sheet'!$BM$58:$BM$98, ROW('Cheater Sheet'!$BM$58:$BM$98)-57,""), ROW()-4)),""))</f>
        <v/>
      </c>
      <c r="Y8" s="287" t="str" cm="1">
        <f t="array" ref="Y8">IF(IFERROR(INDEX('Cheater Sheet'!X58:X98, SMALL(IF("Yes"='Cheater Sheet'!$BM$58:$BM$98, ROW('Cheater Sheet'!$BM$58:$BM$98)-57,""), ROW()-4)),"")="","",IFERROR(INDEX('Cheater Sheet'!X58:X98, SMALL(IF("Yes"='Cheater Sheet'!$BM$58:$BM$98, ROW('Cheater Sheet'!$BM$58:$BM$98)-57,""), ROW()-4)),""))</f>
        <v/>
      </c>
      <c r="Z8" s="292" t="str" cm="1">
        <f t="array" ref="Z8">IF(IFERROR(INDEX('Cheater Sheet'!Y58:Y98, SMALL(IF("Yes"='Cheater Sheet'!$BM$58:$BM$98, ROW('Cheater Sheet'!$BM$58:$BM$98)-57,""), ROW()-4)),"")="","",IFERROR(INDEX('Cheater Sheet'!Y58:Y98, SMALL(IF("Yes"='Cheater Sheet'!$BM$58:$BM$98, ROW('Cheater Sheet'!$BM$58:$BM$98)-57,""), ROW()-4)),""))</f>
        <v/>
      </c>
      <c r="AA8" s="287" t="str" cm="1">
        <f t="array" ref="AA8">IF(IFERROR(INDEX('Cheater Sheet'!Z58:Z98, SMALL(IF("Yes"='Cheater Sheet'!$BM$58:$BM$98, ROW('Cheater Sheet'!$BM$58:$BM$98)-57,""), ROW()-4)),"")="","",IFERROR(INDEX('Cheater Sheet'!Z58:Z98, SMALL(IF("Yes"='Cheater Sheet'!$BM$58:$BM$98, ROW('Cheater Sheet'!$BM$58:$BM$98)-57,""), ROW()-4)),""))</f>
        <v/>
      </c>
      <c r="AB8" s="292" t="str" cm="1">
        <f t="array" ref="AB8">IF(IFERROR(INDEX('Cheater Sheet'!AA58:AA98, SMALL(IF("Yes"='Cheater Sheet'!$BM$58:$BM$98, ROW('Cheater Sheet'!$BM$58:$BM$98)-57,""), ROW()-4)),"")="","",IFERROR(INDEX('Cheater Sheet'!AA58:AA98, SMALL(IF("Yes"='Cheater Sheet'!$BM$58:$BM$98, ROW('Cheater Sheet'!$BM$58:$BM$98)-57,""), ROW()-4)),""))</f>
        <v/>
      </c>
      <c r="AC8" s="287" t="str" cm="1">
        <f t="array" ref="AC8">IF(IFERROR(INDEX('Cheater Sheet'!AB58:AB98, SMALL(IF("Yes"='Cheater Sheet'!$BM$58:$BM$98, ROW('Cheater Sheet'!$BM$58:$BM$98)-57,""), ROW()-4)),"")="","",IFERROR(INDEX('Cheater Sheet'!AB58:AB98, SMALL(IF("Yes"='Cheater Sheet'!$BM$58:$BM$98, ROW('Cheater Sheet'!$BM$58:$BM$98)-57,""), ROW()-4)),""))</f>
        <v/>
      </c>
      <c r="AD8" s="292" t="str" cm="1">
        <f t="array" ref="AD8">IF(IFERROR(INDEX('Cheater Sheet'!AC58:AC98, SMALL(IF("Yes"='Cheater Sheet'!$BM$58:$BM$98, ROW('Cheater Sheet'!$BM$58:$BM$98)-57,""), ROW()-4)),"")="","",IFERROR(INDEX('Cheater Sheet'!AC58:AC98, SMALL(IF("Yes"='Cheater Sheet'!$BM$58:$BM$98, ROW('Cheater Sheet'!$BM$58:$BM$98)-57,""), ROW()-4)),""))</f>
        <v/>
      </c>
      <c r="AE8" s="287" t="str" cm="1">
        <f t="array" ref="AE8">IF(IFERROR(INDEX('Cheater Sheet'!AD58:AD98, SMALL(IF("Yes"='Cheater Sheet'!$BM$58:$BM$98, ROW('Cheater Sheet'!$BM$58:$BM$98)-57,""), ROW()-4)),"")="","",IFERROR(INDEX('Cheater Sheet'!AD58:AD98, SMALL(IF("Yes"='Cheater Sheet'!$BM$58:$BM$98, ROW('Cheater Sheet'!$BM$58:$BM$98)-57,""), ROW()-4)),""))</f>
        <v/>
      </c>
      <c r="AF8" s="292" t="str" cm="1">
        <f t="array" ref="AF8">IF(IFERROR(INDEX('Cheater Sheet'!AE58:AE98, SMALL(IF("Yes"='Cheater Sheet'!$BM$58:$BM$98, ROW('Cheater Sheet'!$BM$58:$BM$98)-57,""), ROW()-4)),"")="","",IFERROR(INDEX('Cheater Sheet'!AE58:AE98, SMALL(IF("Yes"='Cheater Sheet'!$BM$58:$BM$98, ROW('Cheater Sheet'!$BM$58:$BM$98)-57,""), ROW()-4)),""))</f>
        <v/>
      </c>
      <c r="AG8" s="287" t="str" cm="1">
        <f t="array" ref="AG8">IF(IFERROR(INDEX('Cheater Sheet'!AF58:AF98, SMALL(IF("Yes"='Cheater Sheet'!$BM$58:$BM$98, ROW('Cheater Sheet'!$BM$58:$BM$98)-57,""), ROW()-4)),"")="","",IFERROR(INDEX('Cheater Sheet'!AF58:AF98, SMALL(IF("Yes"='Cheater Sheet'!$BM$58:$BM$98, ROW('Cheater Sheet'!$BM$58:$BM$98)-57,""), ROW()-4)),""))</f>
        <v/>
      </c>
      <c r="AH8" s="292" t="str" cm="1">
        <f t="array" ref="AH8">IF(IFERROR(INDEX('Cheater Sheet'!AG58:AG98, SMALL(IF("Yes"='Cheater Sheet'!$BM$58:$BM$98, ROW('Cheater Sheet'!$BM$58:$BM$98)-57,""), ROW()-4)),"")="","",IFERROR(INDEX('Cheater Sheet'!AG58:AG98, SMALL(IF("Yes"='Cheater Sheet'!$BM$58:$BM$98, ROW('Cheater Sheet'!$BM$58:$BM$98)-57,""), ROW()-4)),""))</f>
        <v/>
      </c>
      <c r="AI8" s="287" t="str" cm="1">
        <f t="array" ref="AI8">IF(IFERROR(INDEX('Cheater Sheet'!AH58:AH98, SMALL(IF("Yes"='Cheater Sheet'!$BM$58:$BM$98, ROW('Cheater Sheet'!$BM$58:$BM$98)-57,""), ROW()-4)),"")="","",IFERROR(INDEX('Cheater Sheet'!AH58:AH98, SMALL(IF("Yes"='Cheater Sheet'!$BM$58:$BM$98, ROW('Cheater Sheet'!$BM$58:$BM$98)-57,""), ROW()-4)),""))</f>
        <v/>
      </c>
      <c r="AJ8" s="292" t="str" cm="1">
        <f t="array" ref="AJ8">IF(IFERROR(INDEX('Cheater Sheet'!AI58:AI98, SMALL(IF("Yes"='Cheater Sheet'!$BM$58:$BM$98, ROW('Cheater Sheet'!$BM$58:$BM$98)-57,""), ROW()-4)),"")="","",IFERROR(INDEX('Cheater Sheet'!AI58:AI98, SMALL(IF("Yes"='Cheater Sheet'!$BM$58:$BM$98, ROW('Cheater Sheet'!$BM$58:$BM$98)-57,""), ROW()-4)),""))</f>
        <v/>
      </c>
      <c r="AK8" s="287" t="str" cm="1">
        <f t="array" ref="AK8">IF(IFERROR(INDEX('Cheater Sheet'!AJ58:AJ98, SMALL(IF("Yes"='Cheater Sheet'!$BM$58:$BM$98, ROW('Cheater Sheet'!$BM$58:$BM$98)-57,""), ROW()-4)),"")="","",IFERROR(INDEX('Cheater Sheet'!AJ58:AJ98, SMALL(IF("Yes"='Cheater Sheet'!$BM$58:$BM$98, ROW('Cheater Sheet'!$BM$58:$BM$98)-57,""), ROW()-4)),""))</f>
        <v/>
      </c>
      <c r="AL8" s="292" t="str" cm="1">
        <f t="array" ref="AL8">IF(IFERROR(INDEX('Cheater Sheet'!AK58:AK98, SMALL(IF("Yes"='Cheater Sheet'!$BM$58:$BM$98, ROW('Cheater Sheet'!$BM$58:$BM$98)-57,""), ROW()-4)),"")="","",IFERROR(INDEX('Cheater Sheet'!AK58:AK98, SMALL(IF("Yes"='Cheater Sheet'!$BM$58:$BM$98, ROW('Cheater Sheet'!$BM$58:$BM$98)-57,""), ROW()-4)),""))</f>
        <v/>
      </c>
      <c r="AM8" s="287" t="str" cm="1">
        <f t="array" ref="AM8">IF(IFERROR(INDEX('Cheater Sheet'!AL58:AL98, SMALL(IF("Yes"='Cheater Sheet'!$BM$58:$BM$98, ROW('Cheater Sheet'!$BM$58:$BM$98)-57,""), ROW()-4)),"")="","",IFERROR(INDEX('Cheater Sheet'!AL58:AL98, SMALL(IF("Yes"='Cheater Sheet'!$BM$58:$BM$98, ROW('Cheater Sheet'!$BM$58:$BM$98)-57,""), ROW()-4)),""))</f>
        <v/>
      </c>
      <c r="AN8" s="292" t="str" cm="1">
        <f t="array" ref="AN8">IF(IFERROR(INDEX('Cheater Sheet'!AM58:AM98, SMALL(IF("Yes"='Cheater Sheet'!$BM$58:$BM$98, ROW('Cheater Sheet'!$BM$58:$BM$98)-57,""), ROW()-4)),"")="","",IFERROR(INDEX('Cheater Sheet'!AM58:AM98, SMALL(IF("Yes"='Cheater Sheet'!$BM$58:$BM$98, ROW('Cheater Sheet'!$BM$58:$BM$98)-57,""), ROW()-4)),""))</f>
        <v/>
      </c>
      <c r="AO8" s="287" t="str" cm="1">
        <f t="array" ref="AO8">IF(IFERROR(INDEX('Cheater Sheet'!AN58:AN98, SMALL(IF("Yes"='Cheater Sheet'!$BM$58:$BM$98, ROW('Cheater Sheet'!$BM$58:$BM$98)-57,""), ROW()-4)),"")="","",IFERROR(INDEX('Cheater Sheet'!AN58:AN98, SMALL(IF("Yes"='Cheater Sheet'!$BM$58:$BM$98, ROW('Cheater Sheet'!$BM$58:$BM$98)-57,""), ROW()-4)),""))</f>
        <v/>
      </c>
      <c r="AP8" s="292" t="str" cm="1">
        <f t="array" ref="AP8">IF(IFERROR(INDEX('Cheater Sheet'!AO58:AO98, SMALL(IF("Yes"='Cheater Sheet'!$BM$58:$BM$98, ROW('Cheater Sheet'!$BM$58:$BM$98)-57,""), ROW()-4)),"")="","",IFERROR(INDEX('Cheater Sheet'!AO58:AO98, SMALL(IF("Yes"='Cheater Sheet'!$BM$58:$BM$98, ROW('Cheater Sheet'!$BM$58:$BM$98)-57,""), ROW()-4)),""))</f>
        <v/>
      </c>
      <c r="AQ8" s="287" t="str" cm="1">
        <f t="array" ref="AQ8">IF(IFERROR(INDEX('Cheater Sheet'!AP58:AP98, SMALL(IF("Yes"='Cheater Sheet'!$BM$58:$BM$98, ROW('Cheater Sheet'!$BM$58:$BM$98)-57,""), ROW()-4)),"")="","",IFERROR(INDEX('Cheater Sheet'!AP58:AP98, SMALL(IF("Yes"='Cheater Sheet'!$BM$58:$BM$98, ROW('Cheater Sheet'!$BM$58:$BM$98)-57,""), ROW()-4)),""))</f>
        <v/>
      </c>
      <c r="AR8" s="292" t="str" cm="1">
        <f t="array" ref="AR8">IF(IFERROR(INDEX('Cheater Sheet'!AQ58:AQ98, SMALL(IF("Yes"='Cheater Sheet'!$BM$58:$BM$98, ROW('Cheater Sheet'!$BM$58:$BM$98)-57,""), ROW()-4)),"")="","",IFERROR(INDEX('Cheater Sheet'!AQ58:AQ98, SMALL(IF("Yes"='Cheater Sheet'!$BM$58:$BM$98, ROW('Cheater Sheet'!$BM$58:$BM$98)-57,""), ROW()-4)),""))</f>
        <v/>
      </c>
      <c r="AS8" s="287" t="str" cm="1">
        <f t="array" ref="AS8">IF(IFERROR(INDEX('Cheater Sheet'!AR58:AR98, SMALL(IF("Yes"='Cheater Sheet'!$BM$58:$BM$98, ROW('Cheater Sheet'!$BM$58:$BM$98)-57,""), ROW()-4)),"")="","",IFERROR(INDEX('Cheater Sheet'!AR58:AR98, SMALL(IF("Yes"='Cheater Sheet'!$BM$58:$BM$98, ROW('Cheater Sheet'!$BM$58:$BM$98)-57,""), ROW()-4)),""))</f>
        <v/>
      </c>
      <c r="AT8" s="292" t="str" cm="1">
        <f t="array" ref="AT8">IF(IFERROR(INDEX('Cheater Sheet'!AS58:AS98, SMALL(IF("Yes"='Cheater Sheet'!$BM$58:$BM$98, ROW('Cheater Sheet'!$BM$58:$BM$98)-57,""), ROW()-4)),"")="","",IFERROR(INDEX('Cheater Sheet'!AS58:AS98, SMALL(IF("Yes"='Cheater Sheet'!$BM$58:$BM$98, ROW('Cheater Sheet'!$BM$58:$BM$98)-57,""), ROW()-4)),""))</f>
        <v/>
      </c>
      <c r="AU8" s="287" t="str" cm="1">
        <f t="array" ref="AU8">IF(IFERROR(INDEX('Cheater Sheet'!AT58:AT98, SMALL(IF("Yes"='Cheater Sheet'!$BM$58:$BM$98, ROW('Cheater Sheet'!$BM$58:$BM$98)-57,""), ROW()-4)),"")="","",IFERROR(INDEX('Cheater Sheet'!AT58:AT98, SMALL(IF("Yes"='Cheater Sheet'!$BM$58:$BM$98, ROW('Cheater Sheet'!$BM$58:$BM$98)-57,""), ROW()-4)),""))</f>
        <v/>
      </c>
      <c r="AV8" s="292" t="str" cm="1">
        <f t="array" ref="AV8">IF(IFERROR(INDEX('Cheater Sheet'!AU58:AU98, SMALL(IF("Yes"='Cheater Sheet'!$BM$58:$BM$98, ROW('Cheater Sheet'!$BM$58:$BM$98)-57,""), ROW()-4)),"")="","",IFERROR(INDEX('Cheater Sheet'!AU58:AU98, SMALL(IF("Yes"='Cheater Sheet'!$BM$58:$BM$98, ROW('Cheater Sheet'!$BM$58:$BM$98)-57,""), ROW()-4)),""))</f>
        <v/>
      </c>
      <c r="AW8" s="287" t="str" cm="1">
        <f t="array" ref="AW8">IF(IFERROR(INDEX('Cheater Sheet'!AV58:AV98, SMALL(IF("Yes"='Cheater Sheet'!$BM$58:$BM$98, ROW('Cheater Sheet'!$BM$58:$BM$98)-57,""), ROW()-4)),"")="","",IFERROR(INDEX('Cheater Sheet'!AV58:AV98, SMALL(IF("Yes"='Cheater Sheet'!$BM$58:$BM$98, ROW('Cheater Sheet'!$BM$58:$BM$98)-57,""), ROW()-4)),""))</f>
        <v/>
      </c>
      <c r="AX8" s="292" t="str" cm="1">
        <f t="array" ref="AX8">IF(IFERROR(INDEX('Cheater Sheet'!AW58:AW98, SMALL(IF("Yes"='Cheater Sheet'!$BM$58:$BM$98, ROW('Cheater Sheet'!$BM$58:$BM$98)-57,""), ROW()-4)),"")="","",IFERROR(INDEX('Cheater Sheet'!AW58:AW98, SMALL(IF("Yes"='Cheater Sheet'!$BM$58:$BM$98, ROW('Cheater Sheet'!$BM$58:$BM$98)-57,""), ROW()-4)),""))</f>
        <v/>
      </c>
      <c r="AY8" s="287" t="str" cm="1">
        <f t="array" ref="AY8">IF(IFERROR(INDEX('Cheater Sheet'!AX58:AX98, SMALL(IF("Yes"='Cheater Sheet'!$BM$58:$BM$98, ROW('Cheater Sheet'!$BM$58:$BM$98)-57,""), ROW()-4)),"")="","",IFERROR(INDEX('Cheater Sheet'!AX58:AX98, SMALL(IF("Yes"='Cheater Sheet'!$BM$58:$BM$98, ROW('Cheater Sheet'!$BM$58:$BM$98)-57,""), ROW()-4)),""))</f>
        <v/>
      </c>
      <c r="AZ8" s="292" t="str" cm="1">
        <f t="array" ref="AZ8">IF(IFERROR(INDEX('Cheater Sheet'!AY58:AY98, SMALL(IF("Yes"='Cheater Sheet'!$BM$58:$BM$98, ROW('Cheater Sheet'!$BM$58:$BM$98)-57,""), ROW()-4)),"")="","",IFERROR(INDEX('Cheater Sheet'!AY58:AY98, SMALL(IF("Yes"='Cheater Sheet'!$BM$58:$BM$98, ROW('Cheater Sheet'!$BM$58:$BM$98)-57,""), ROW()-4)),""))</f>
        <v/>
      </c>
      <c r="BA8" s="287" t="str" cm="1">
        <f t="array" ref="BA8">IF(IFERROR(INDEX('Cheater Sheet'!AZ58:AZ98, SMALL(IF("Yes"='Cheater Sheet'!$BM$58:$BM$98, ROW('Cheater Sheet'!$BM$58:$BM$98)-57,""), ROW()-4)),"")="","",IFERROR(INDEX('Cheater Sheet'!AZ58:AZ98, SMALL(IF("Yes"='Cheater Sheet'!$BM$58:$BM$98, ROW('Cheater Sheet'!$BM$58:$BM$98)-57,""), ROW()-4)),""))</f>
        <v/>
      </c>
      <c r="BB8" s="292" t="str" cm="1">
        <f t="array" ref="BB8">IF(IFERROR(INDEX('Cheater Sheet'!BA58:BA98, SMALL(IF("Yes"='Cheater Sheet'!$BM$58:$BM$98, ROW('Cheater Sheet'!$BM$58:$BM$98)-57,""), ROW()-4)),"")="","",IFERROR(INDEX('Cheater Sheet'!BA58:BA98, SMALL(IF("Yes"='Cheater Sheet'!$BM$58:$BM$98, ROW('Cheater Sheet'!$BM$58:$BM$98)-57,""), ROW()-4)),""))</f>
        <v/>
      </c>
      <c r="BC8" s="287" t="str" cm="1">
        <f t="array" ref="BC8">IF(IFERROR(INDEX('Cheater Sheet'!BB58:BB98, SMALL(IF("Yes"='Cheater Sheet'!$BM$58:$BM$98, ROW('Cheater Sheet'!$BM$58:$BM$98)-57,""), ROW()-4)),"")="","",IFERROR(INDEX('Cheater Sheet'!BB58:BB98, SMALL(IF("Yes"='Cheater Sheet'!$BM$58:$BM$98, ROW('Cheater Sheet'!$BM$58:$BM$98)-57,""), ROW()-4)),""))</f>
        <v/>
      </c>
      <c r="BD8" s="292" t="str" cm="1">
        <f t="array" ref="BD8">IF(IFERROR(INDEX('Cheater Sheet'!BC58:BC98, SMALL(IF("Yes"='Cheater Sheet'!$BM$58:$BM$98, ROW('Cheater Sheet'!$BM$58:$BM$98)-57,""), ROW()-4)),"")="","",IFERROR(INDEX('Cheater Sheet'!BC58:BC98, SMALL(IF("Yes"='Cheater Sheet'!$BM$58:$BM$98, ROW('Cheater Sheet'!$BM$58:$BM$98)-57,""), ROW()-4)),""))</f>
        <v/>
      </c>
      <c r="BE8" s="287" t="str" cm="1">
        <f t="array" ref="BE8">IF(IFERROR(INDEX('Cheater Sheet'!BD58:BD98, SMALL(IF("Yes"='Cheater Sheet'!$BM$58:$BM$98, ROW('Cheater Sheet'!$BM$58:$BM$98)-57,""), ROW()-4)),"")="","",IFERROR(INDEX('Cheater Sheet'!BD58:BD98, SMALL(IF("Yes"='Cheater Sheet'!$BM$58:$BM$98, ROW('Cheater Sheet'!$BM$58:$BM$98)-57,""), ROW()-4)),""))</f>
        <v/>
      </c>
      <c r="BF8" s="292" t="str" cm="1">
        <f t="array" ref="BF8">IF(IFERROR(INDEX('Cheater Sheet'!BE58:BE98, SMALL(IF("Yes"='Cheater Sheet'!$BM$58:$BM$98, ROW('Cheater Sheet'!$BM$58:$BM$98)-57,""), ROW()-4)),"")="","",IFERROR(INDEX('Cheater Sheet'!BE58:BE98, SMALL(IF("Yes"='Cheater Sheet'!$BM$58:$BM$98, ROW('Cheater Sheet'!$BM$58:$BM$98)-57,""), ROW()-4)),""))</f>
        <v/>
      </c>
      <c r="BG8" s="287" t="str" cm="1">
        <f t="array" ref="BG8">IF(IFERROR(INDEX('Cheater Sheet'!BF58:BF98, SMALL(IF("Yes"='Cheater Sheet'!$BM$58:$BM$98, ROW('Cheater Sheet'!$BM$58:$BM$98)-57,""), ROW()-4)),"")="","",IFERROR(INDEX('Cheater Sheet'!BF58:BF98, SMALL(IF("Yes"='Cheater Sheet'!$BM$58:$BM$98, ROW('Cheater Sheet'!$BM$58:$BM$98)-57,""), ROW()-4)),""))</f>
        <v/>
      </c>
      <c r="BH8" s="292" t="str" cm="1">
        <f t="array" ref="BH8">IF(IFERROR(INDEX('Cheater Sheet'!BG58:BG98, SMALL(IF("Yes"='Cheater Sheet'!$BM$58:$BM$98, ROW('Cheater Sheet'!$BM$58:$BM$98)-57,""), ROW()-4)),"")="","",IFERROR(INDEX('Cheater Sheet'!BG58:BG98, SMALL(IF("Yes"='Cheater Sheet'!$BM$58:$BM$98, ROW('Cheater Sheet'!$BM$58:$BM$98)-57,""), ROW()-4)),""))</f>
        <v/>
      </c>
      <c r="BI8" s="287" t="str" cm="1">
        <f t="array" ref="BI8">IF(IFERROR(INDEX('Cheater Sheet'!BH58:BH98, SMALL(IF("Yes"='Cheater Sheet'!$BM$58:$BM$98, ROW('Cheater Sheet'!$BM$58:$BM$98)-57,""), ROW()-4)),"")="","",IFERROR(INDEX('Cheater Sheet'!BH58:BH98, SMALL(IF("Yes"='Cheater Sheet'!$BM$58:$BM$98, ROW('Cheater Sheet'!$BM$58:$BM$98)-57,""), ROW()-4)),""))</f>
        <v/>
      </c>
      <c r="BJ8" s="292" t="str" cm="1">
        <f t="array" ref="BJ8">IF(IFERROR(INDEX('Cheater Sheet'!BI58:BI98, SMALL(IF("Yes"='Cheater Sheet'!$BM$58:$BM$98, ROW('Cheater Sheet'!$BM$58:$BM$98)-57,""), ROW()-4)),"")="","",IFERROR(INDEX('Cheater Sheet'!BI58:BI98, SMALL(IF("Yes"='Cheater Sheet'!$BM$58:$BM$98, ROW('Cheater Sheet'!$BM$58:$BM$98)-57,""), ROW()-4)),""))</f>
        <v/>
      </c>
      <c r="BK8" s="709" t="str" cm="1">
        <f t="array" ref="BK8">IF(IFERROR(INDEX('Cheater Sheet'!BJ58:BJ98, SMALL(IF("Yes"='Cheater Sheet'!$BM$58:$BM$98, ROW('Cheater Sheet'!$BM$58:$BM$98)-57,""), ROW()-4)),"")="","",IFERROR(INDEX('Cheater Sheet'!BJ58:BJ98, SMALL(IF("Yes"='Cheater Sheet'!$BM$58:$BM$98, ROW('Cheater Sheet'!$BM$58:$BM$98)-57,""), ROW()-4)),""))</f>
        <v/>
      </c>
      <c r="BL8" s="101"/>
    </row>
    <row r="9" spans="1:64" x14ac:dyDescent="0.2">
      <c r="A9" s="765">
        <f t="shared" si="0"/>
        <v>0</v>
      </c>
      <c r="C9" s="143" t="str" cm="1">
        <f t="array" ref="C9">IFERROR(INDEX('Cheater Sheet'!$B$58:$B$98, SMALL(IF("Yes"='Cheater Sheet'!$BM$58:$BM$98, ROW('Cheater Sheet'!$BM$58:$BM$98)-57,""), ROW()-4)),"")</f>
        <v/>
      </c>
      <c r="D9" s="292" t="str" cm="1">
        <f t="array" ref="D9">IF(IFERROR(INDEX('Cheater Sheet'!C58:C98, SMALL(IF("Yes"='Cheater Sheet'!$BM$58:$BM$98, ROW('Cheater Sheet'!$BM$58:$BM$98)-57,""), ROW()-4)),"")="","",IFERROR(INDEX('Cheater Sheet'!C58:C98, SMALL(IF("Yes"='Cheater Sheet'!$BM$58:$BM$98, ROW('Cheater Sheet'!$BM$58:$BM$98)-57,""), ROW()-4)),""))</f>
        <v/>
      </c>
      <c r="E9" s="287" t="str" cm="1">
        <f t="array" ref="E9">IF(IFERROR(INDEX('Cheater Sheet'!D58:D98, SMALL(IF("Yes"='Cheater Sheet'!$BM$58:$BM$98, ROW('Cheater Sheet'!$BM$58:$BM$98)-57,""), ROW()-4)),"")="","",IFERROR(INDEX('Cheater Sheet'!D58:D98, SMALL(IF("Yes"='Cheater Sheet'!$BM$58:$BM$98, ROW('Cheater Sheet'!$BM$58:$BM$98)-57,""), ROW()-4)),""))</f>
        <v/>
      </c>
      <c r="F9" s="292" t="str" cm="1">
        <f t="array" ref="F9">IF(IFERROR(INDEX('Cheater Sheet'!E58:E98, SMALL(IF("Yes"='Cheater Sheet'!$BM$58:$BM$98, ROW('Cheater Sheet'!$BM$58:$BM$98)-57,""), ROW()-4)),"")="","",IFERROR(INDEX('Cheater Sheet'!E58:E98, SMALL(IF("Yes"='Cheater Sheet'!$BM$58:$BM$98, ROW('Cheater Sheet'!$BM$58:$BM$98)-57,""), ROW()-4)),""))</f>
        <v/>
      </c>
      <c r="G9" s="287" t="str" cm="1">
        <f t="array" ref="G9">IF(IFERROR(INDEX('Cheater Sheet'!F58:F98, SMALL(IF("Yes"='Cheater Sheet'!$BM$58:$BM$98, ROW('Cheater Sheet'!$BM$58:$BM$98)-57,""), ROW()-4)),"")="","",IFERROR(INDEX('Cheater Sheet'!F58:F98, SMALL(IF("Yes"='Cheater Sheet'!$BM$58:$BM$98, ROW('Cheater Sheet'!$BM$58:$BM$98)-57,""), ROW()-4)),""))</f>
        <v/>
      </c>
      <c r="H9" s="292" t="str" cm="1">
        <f t="array" ref="H9">IF(IFERROR(INDEX('Cheater Sheet'!G58:G98, SMALL(IF("Yes"='Cheater Sheet'!$BM$58:$BM$98, ROW('Cheater Sheet'!$BM$58:$BM$98)-57,""), ROW()-4)),"")="","",IFERROR(INDEX('Cheater Sheet'!G58:G98, SMALL(IF("Yes"='Cheater Sheet'!$BM$58:$BM$98, ROW('Cheater Sheet'!$BM$58:$BM$98)-57,""), ROW()-4)),""))</f>
        <v/>
      </c>
      <c r="I9" s="287" t="str" cm="1">
        <f t="array" ref="I9">IF(IFERROR(INDEX('Cheater Sheet'!H58:H98, SMALL(IF("Yes"='Cheater Sheet'!$BM$58:$BM$98, ROW('Cheater Sheet'!$BM$58:$BM$98)-57,""), ROW()-4)),"")="","",IFERROR(INDEX('Cheater Sheet'!H58:H98, SMALL(IF("Yes"='Cheater Sheet'!$BM$58:$BM$98, ROW('Cheater Sheet'!$BM$58:$BM$98)-57,""), ROW()-4)),""))</f>
        <v/>
      </c>
      <c r="J9" s="292" t="str" cm="1">
        <f t="array" ref="J9">IF(IFERROR(INDEX('Cheater Sheet'!I58:I98, SMALL(IF("Yes"='Cheater Sheet'!$BM$58:$BM$98, ROW('Cheater Sheet'!$BM$58:$BM$98)-57,""), ROW()-4)),"")="","",IFERROR(INDEX('Cheater Sheet'!I58:I98, SMALL(IF("Yes"='Cheater Sheet'!$BM$58:$BM$98, ROW('Cheater Sheet'!$BM$58:$BM$98)-57,""), ROW()-4)),""))</f>
        <v/>
      </c>
      <c r="K9" s="287" t="str" cm="1">
        <f t="array" ref="K9">IF(IFERROR(INDEX('Cheater Sheet'!J58:J98, SMALL(IF("Yes"='Cheater Sheet'!$BM$58:$BM$98, ROW('Cheater Sheet'!$BM$58:$BM$98)-57,""), ROW()-4)),"")="","",IFERROR(INDEX('Cheater Sheet'!J58:J98, SMALL(IF("Yes"='Cheater Sheet'!$BM$58:$BM$98, ROW('Cheater Sheet'!$BM$58:$BM$98)-57,""), ROW()-4)),""))</f>
        <v/>
      </c>
      <c r="L9" s="292" t="str" cm="1">
        <f t="array" ref="L9">IF(IFERROR(INDEX('Cheater Sheet'!K58:K98, SMALL(IF("Yes"='Cheater Sheet'!$BM$58:$BM$98, ROW('Cheater Sheet'!$BM$58:$BM$98)-57,""), ROW()-4)),"")="","",IFERROR(INDEX('Cheater Sheet'!K58:K98, SMALL(IF("Yes"='Cheater Sheet'!$BM$58:$BM$98, ROW('Cheater Sheet'!$BM$58:$BM$98)-57,""), ROW()-4)),""))</f>
        <v/>
      </c>
      <c r="M9" s="287" t="str" cm="1">
        <f t="array" ref="M9">IF(IFERROR(INDEX('Cheater Sheet'!L58:L98, SMALL(IF("Yes"='Cheater Sheet'!$BM$58:$BM$98, ROW('Cheater Sheet'!$BM$58:$BM$98)-57,""), ROW()-4)),"")="","",IFERROR(INDEX('Cheater Sheet'!L58:L98, SMALL(IF("Yes"='Cheater Sheet'!$BM$58:$BM$98, ROW('Cheater Sheet'!$BM$58:$BM$98)-57,""), ROW()-4)),""))</f>
        <v/>
      </c>
      <c r="N9" s="292" t="str" cm="1">
        <f t="array" ref="N9">IF(IFERROR(INDEX('Cheater Sheet'!M58:M98, SMALL(IF("Yes"='Cheater Sheet'!$BM$58:$BM$98, ROW('Cheater Sheet'!$BM$58:$BM$98)-57,""), ROW()-4)),"")="","",IFERROR(INDEX('Cheater Sheet'!M58:M98, SMALL(IF("Yes"='Cheater Sheet'!$BM$58:$BM$98, ROW('Cheater Sheet'!$BM$58:$BM$98)-57,""), ROW()-4)),""))</f>
        <v/>
      </c>
      <c r="O9" s="287" t="str" cm="1">
        <f t="array" ref="O9">IF(IFERROR(INDEX('Cheater Sheet'!N58:N98, SMALL(IF("Yes"='Cheater Sheet'!$BM$58:$BM$98, ROW('Cheater Sheet'!$BM$58:$BM$98)-57,""), ROW()-4)),"")="","",IFERROR(INDEX('Cheater Sheet'!N58:N98, SMALL(IF("Yes"='Cheater Sheet'!$BM$58:$BM$98, ROW('Cheater Sheet'!$BM$58:$BM$98)-57,""), ROW()-4)),""))</f>
        <v/>
      </c>
      <c r="P9" s="292" t="str" cm="1">
        <f t="array" ref="P9">IF(IFERROR(INDEX('Cheater Sheet'!O58:O98, SMALL(IF("Yes"='Cheater Sheet'!$BM$58:$BM$98, ROW('Cheater Sheet'!$BM$58:$BM$98)-57,""), ROW()-4)),"")="","",IFERROR(INDEX('Cheater Sheet'!O58:O98, SMALL(IF("Yes"='Cheater Sheet'!$BM$58:$BM$98, ROW('Cheater Sheet'!$BM$58:$BM$98)-57,""), ROW()-4)),""))</f>
        <v/>
      </c>
      <c r="Q9" s="287" t="str" cm="1">
        <f t="array" ref="Q9">IF(IFERROR(INDEX('Cheater Sheet'!P58:P98, SMALL(IF("Yes"='Cheater Sheet'!$BM$58:$BM$98, ROW('Cheater Sheet'!$BM$58:$BM$98)-57,""), ROW()-4)),"")="","",IFERROR(INDEX('Cheater Sheet'!P58:P98, SMALL(IF("Yes"='Cheater Sheet'!$BM$58:$BM$98, ROW('Cheater Sheet'!$BM$58:$BM$98)-57,""), ROW()-4)),""))</f>
        <v/>
      </c>
      <c r="R9" s="292" t="str" cm="1">
        <f t="array" ref="R9">IF(IFERROR(INDEX('Cheater Sheet'!Q58:Q98, SMALL(IF("Yes"='Cheater Sheet'!$BM$58:$BM$98, ROW('Cheater Sheet'!$BM$58:$BM$98)-57,""), ROW()-4)),"")="","",IFERROR(INDEX('Cheater Sheet'!Q58:Q98, SMALL(IF("Yes"='Cheater Sheet'!$BM$58:$BM$98, ROW('Cheater Sheet'!$BM$58:$BM$98)-57,""), ROW()-4)),""))</f>
        <v/>
      </c>
      <c r="S9" s="287" t="str" cm="1">
        <f t="array" ref="S9">IF(IFERROR(INDEX('Cheater Sheet'!R58:R98, SMALL(IF("Yes"='Cheater Sheet'!$BM$58:$BM$98, ROW('Cheater Sheet'!$BM$58:$BM$98)-57,""), ROW()-4)),"")="","",IFERROR(INDEX('Cheater Sheet'!R58:R98, SMALL(IF("Yes"='Cheater Sheet'!$BM$58:$BM$98, ROW('Cheater Sheet'!$BM$58:$BM$98)-57,""), ROW()-4)),""))</f>
        <v/>
      </c>
      <c r="T9" s="292" t="str" cm="1">
        <f t="array" ref="T9">IF(IFERROR(INDEX('Cheater Sheet'!S58:S98, SMALL(IF("Yes"='Cheater Sheet'!$BM$58:$BM$98, ROW('Cheater Sheet'!$BM$58:$BM$98)-57,""), ROW()-4)),"")="","",IFERROR(INDEX('Cheater Sheet'!S58:S98, SMALL(IF("Yes"='Cheater Sheet'!$BM$58:$BM$98, ROW('Cheater Sheet'!$BM$58:$BM$98)-57,""), ROW()-4)),""))</f>
        <v/>
      </c>
      <c r="U9" s="287" t="str" cm="1">
        <f t="array" ref="U9">IF(IFERROR(INDEX('Cheater Sheet'!T58:T98, SMALL(IF("Yes"='Cheater Sheet'!$BM$58:$BM$98, ROW('Cheater Sheet'!$BM$58:$BM$98)-57,""), ROW()-4)),"")="","",IFERROR(INDEX('Cheater Sheet'!T58:T98, SMALL(IF("Yes"='Cheater Sheet'!$BM$58:$BM$98, ROW('Cheater Sheet'!$BM$58:$BM$98)-57,""), ROW()-4)),""))</f>
        <v/>
      </c>
      <c r="V9" s="292" t="str" cm="1">
        <f t="array" ref="V9">IF(IFERROR(INDEX('Cheater Sheet'!U58:U98, SMALL(IF("Yes"='Cheater Sheet'!$BM$58:$BM$98, ROW('Cheater Sheet'!$BM$58:$BM$98)-57,""), ROW()-4)),"")="","",IFERROR(INDEX('Cheater Sheet'!U58:U98, SMALL(IF("Yes"='Cheater Sheet'!$BM$58:$BM$98, ROW('Cheater Sheet'!$BM$58:$BM$98)-57,""), ROW()-4)),""))</f>
        <v/>
      </c>
      <c r="W9" s="287" t="str" cm="1">
        <f t="array" ref="W9">IF(IFERROR(INDEX('Cheater Sheet'!V58:V98, SMALL(IF("Yes"='Cheater Sheet'!$BM$58:$BM$98, ROW('Cheater Sheet'!$BM$58:$BM$98)-57,""), ROW()-4)),"")="","",IFERROR(INDEX('Cheater Sheet'!V58:V98, SMALL(IF("Yes"='Cheater Sheet'!$BM$58:$BM$98, ROW('Cheater Sheet'!$BM$58:$BM$98)-57,""), ROW()-4)),""))</f>
        <v/>
      </c>
      <c r="X9" s="292" t="str" cm="1">
        <f t="array" ref="X9">IF(IFERROR(INDEX('Cheater Sheet'!W58:W98, SMALL(IF("Yes"='Cheater Sheet'!$BM$58:$BM$98, ROW('Cheater Sheet'!$BM$58:$BM$98)-57,""), ROW()-4)),"")="","",IFERROR(INDEX('Cheater Sheet'!W58:W98, SMALL(IF("Yes"='Cheater Sheet'!$BM$58:$BM$98, ROW('Cheater Sheet'!$BM$58:$BM$98)-57,""), ROW()-4)),""))</f>
        <v/>
      </c>
      <c r="Y9" s="287" t="str" cm="1">
        <f t="array" ref="Y9">IF(IFERROR(INDEX('Cheater Sheet'!X58:X98, SMALL(IF("Yes"='Cheater Sheet'!$BM$58:$BM$98, ROW('Cheater Sheet'!$BM$58:$BM$98)-57,""), ROW()-4)),"")="","",IFERROR(INDEX('Cheater Sheet'!X58:X98, SMALL(IF("Yes"='Cheater Sheet'!$BM$58:$BM$98, ROW('Cheater Sheet'!$BM$58:$BM$98)-57,""), ROW()-4)),""))</f>
        <v/>
      </c>
      <c r="Z9" s="292" t="str" cm="1">
        <f t="array" ref="Z9">IF(IFERROR(INDEX('Cheater Sheet'!Y58:Y98, SMALL(IF("Yes"='Cheater Sheet'!$BM$58:$BM$98, ROW('Cheater Sheet'!$BM$58:$BM$98)-57,""), ROW()-4)),"")="","",IFERROR(INDEX('Cheater Sheet'!Y58:Y98, SMALL(IF("Yes"='Cheater Sheet'!$BM$58:$BM$98, ROW('Cheater Sheet'!$BM$58:$BM$98)-57,""), ROW()-4)),""))</f>
        <v/>
      </c>
      <c r="AA9" s="287" t="str" cm="1">
        <f t="array" ref="AA9">IF(IFERROR(INDEX('Cheater Sheet'!Z58:Z98, SMALL(IF("Yes"='Cheater Sheet'!$BM$58:$BM$98, ROW('Cheater Sheet'!$BM$58:$BM$98)-57,""), ROW()-4)),"")="","",IFERROR(INDEX('Cheater Sheet'!Z58:Z98, SMALL(IF("Yes"='Cheater Sheet'!$BM$58:$BM$98, ROW('Cheater Sheet'!$BM$58:$BM$98)-57,""), ROW()-4)),""))</f>
        <v/>
      </c>
      <c r="AB9" s="292" t="str" cm="1">
        <f t="array" ref="AB9">IF(IFERROR(INDEX('Cheater Sheet'!AA58:AA98, SMALL(IF("Yes"='Cheater Sheet'!$BM$58:$BM$98, ROW('Cheater Sheet'!$BM$58:$BM$98)-57,""), ROW()-4)),"")="","",IFERROR(INDEX('Cheater Sheet'!AA58:AA98, SMALL(IF("Yes"='Cheater Sheet'!$BM$58:$BM$98, ROW('Cheater Sheet'!$BM$58:$BM$98)-57,""), ROW()-4)),""))</f>
        <v/>
      </c>
      <c r="AC9" s="287" t="str" cm="1">
        <f t="array" ref="AC9">IF(IFERROR(INDEX('Cheater Sheet'!AB58:AB98, SMALL(IF("Yes"='Cheater Sheet'!$BM$58:$BM$98, ROW('Cheater Sheet'!$BM$58:$BM$98)-57,""), ROW()-4)),"")="","",IFERROR(INDEX('Cheater Sheet'!AB58:AB98, SMALL(IF("Yes"='Cheater Sheet'!$BM$58:$BM$98, ROW('Cheater Sheet'!$BM$58:$BM$98)-57,""), ROW()-4)),""))</f>
        <v/>
      </c>
      <c r="AD9" s="292" t="str" cm="1">
        <f t="array" ref="AD9">IF(IFERROR(INDEX('Cheater Sheet'!AC58:AC98, SMALL(IF("Yes"='Cheater Sheet'!$BM$58:$BM$98, ROW('Cheater Sheet'!$BM$58:$BM$98)-57,""), ROW()-4)),"")="","",IFERROR(INDEX('Cheater Sheet'!AC58:AC98, SMALL(IF("Yes"='Cheater Sheet'!$BM$58:$BM$98, ROW('Cheater Sheet'!$BM$58:$BM$98)-57,""), ROW()-4)),""))</f>
        <v/>
      </c>
      <c r="AE9" s="287" t="str" cm="1">
        <f t="array" ref="AE9">IF(IFERROR(INDEX('Cheater Sheet'!AD58:AD98, SMALL(IF("Yes"='Cheater Sheet'!$BM$58:$BM$98, ROW('Cheater Sheet'!$BM$58:$BM$98)-57,""), ROW()-4)),"")="","",IFERROR(INDEX('Cheater Sheet'!AD58:AD98, SMALL(IF("Yes"='Cheater Sheet'!$BM$58:$BM$98, ROW('Cheater Sheet'!$BM$58:$BM$98)-57,""), ROW()-4)),""))</f>
        <v/>
      </c>
      <c r="AF9" s="292" t="str" cm="1">
        <f t="array" ref="AF9">IF(IFERROR(INDEX('Cheater Sheet'!AE58:AE98, SMALL(IF("Yes"='Cheater Sheet'!$BM$58:$BM$98, ROW('Cheater Sheet'!$BM$58:$BM$98)-57,""), ROW()-4)),"")="","",IFERROR(INDEX('Cheater Sheet'!AE58:AE98, SMALL(IF("Yes"='Cheater Sheet'!$BM$58:$BM$98, ROW('Cheater Sheet'!$BM$58:$BM$98)-57,""), ROW()-4)),""))</f>
        <v/>
      </c>
      <c r="AG9" s="287" t="str" cm="1">
        <f t="array" ref="AG9">IF(IFERROR(INDEX('Cheater Sheet'!AF58:AF98, SMALL(IF("Yes"='Cheater Sheet'!$BM$58:$BM$98, ROW('Cheater Sheet'!$BM$58:$BM$98)-57,""), ROW()-4)),"")="","",IFERROR(INDEX('Cheater Sheet'!AF58:AF98, SMALL(IF("Yes"='Cheater Sheet'!$BM$58:$BM$98, ROW('Cheater Sheet'!$BM$58:$BM$98)-57,""), ROW()-4)),""))</f>
        <v/>
      </c>
      <c r="AH9" s="292" t="str" cm="1">
        <f t="array" ref="AH9">IF(IFERROR(INDEX('Cheater Sheet'!AG58:AG98, SMALL(IF("Yes"='Cheater Sheet'!$BM$58:$BM$98, ROW('Cheater Sheet'!$BM$58:$BM$98)-57,""), ROW()-4)),"")="","",IFERROR(INDEX('Cheater Sheet'!AG58:AG98, SMALL(IF("Yes"='Cheater Sheet'!$BM$58:$BM$98, ROW('Cheater Sheet'!$BM$58:$BM$98)-57,""), ROW()-4)),""))</f>
        <v/>
      </c>
      <c r="AI9" s="287" t="str" cm="1">
        <f t="array" ref="AI9">IF(IFERROR(INDEX('Cheater Sheet'!AH58:AH98, SMALL(IF("Yes"='Cheater Sheet'!$BM$58:$BM$98, ROW('Cheater Sheet'!$BM$58:$BM$98)-57,""), ROW()-4)),"")="","",IFERROR(INDEX('Cheater Sheet'!AH58:AH98, SMALL(IF("Yes"='Cheater Sheet'!$BM$58:$BM$98, ROW('Cheater Sheet'!$BM$58:$BM$98)-57,""), ROW()-4)),""))</f>
        <v/>
      </c>
      <c r="AJ9" s="292" t="str" cm="1">
        <f t="array" ref="AJ9">IF(IFERROR(INDEX('Cheater Sheet'!AI58:AI98, SMALL(IF("Yes"='Cheater Sheet'!$BM$58:$BM$98, ROW('Cheater Sheet'!$BM$58:$BM$98)-57,""), ROW()-4)),"")="","",IFERROR(INDEX('Cheater Sheet'!AI58:AI98, SMALL(IF("Yes"='Cheater Sheet'!$BM$58:$BM$98, ROW('Cheater Sheet'!$BM$58:$BM$98)-57,""), ROW()-4)),""))</f>
        <v/>
      </c>
      <c r="AK9" s="287" t="str" cm="1">
        <f t="array" ref="AK9">IF(IFERROR(INDEX('Cheater Sheet'!AJ58:AJ98, SMALL(IF("Yes"='Cheater Sheet'!$BM$58:$BM$98, ROW('Cheater Sheet'!$BM$58:$BM$98)-57,""), ROW()-4)),"")="","",IFERROR(INDEX('Cheater Sheet'!AJ58:AJ98, SMALL(IF("Yes"='Cheater Sheet'!$BM$58:$BM$98, ROW('Cheater Sheet'!$BM$58:$BM$98)-57,""), ROW()-4)),""))</f>
        <v/>
      </c>
      <c r="AL9" s="292" t="str" cm="1">
        <f t="array" ref="AL9">IF(IFERROR(INDEX('Cheater Sheet'!AK58:AK98, SMALL(IF("Yes"='Cheater Sheet'!$BM$58:$BM$98, ROW('Cheater Sheet'!$BM$58:$BM$98)-57,""), ROW()-4)),"")="","",IFERROR(INDEX('Cheater Sheet'!AK58:AK98, SMALL(IF("Yes"='Cheater Sheet'!$BM$58:$BM$98, ROW('Cheater Sheet'!$BM$58:$BM$98)-57,""), ROW()-4)),""))</f>
        <v/>
      </c>
      <c r="AM9" s="287" t="str" cm="1">
        <f t="array" ref="AM9">IF(IFERROR(INDEX('Cheater Sheet'!AL58:AL98, SMALL(IF("Yes"='Cheater Sheet'!$BM$58:$BM$98, ROW('Cheater Sheet'!$BM$58:$BM$98)-57,""), ROW()-4)),"")="","",IFERROR(INDEX('Cheater Sheet'!AL58:AL98, SMALL(IF("Yes"='Cheater Sheet'!$BM$58:$BM$98, ROW('Cheater Sheet'!$BM$58:$BM$98)-57,""), ROW()-4)),""))</f>
        <v/>
      </c>
      <c r="AN9" s="292" t="str" cm="1">
        <f t="array" ref="AN9">IF(IFERROR(INDEX('Cheater Sheet'!AM58:AM98, SMALL(IF("Yes"='Cheater Sheet'!$BM$58:$BM$98, ROW('Cheater Sheet'!$BM$58:$BM$98)-57,""), ROW()-4)),"")="","",IFERROR(INDEX('Cheater Sheet'!AM58:AM98, SMALL(IF("Yes"='Cheater Sheet'!$BM$58:$BM$98, ROW('Cheater Sheet'!$BM$58:$BM$98)-57,""), ROW()-4)),""))</f>
        <v/>
      </c>
      <c r="AO9" s="287" t="str" cm="1">
        <f t="array" ref="AO9">IF(IFERROR(INDEX('Cheater Sheet'!AN58:AN98, SMALL(IF("Yes"='Cheater Sheet'!$BM$58:$BM$98, ROW('Cheater Sheet'!$BM$58:$BM$98)-57,""), ROW()-4)),"")="","",IFERROR(INDEX('Cheater Sheet'!AN58:AN98, SMALL(IF("Yes"='Cheater Sheet'!$BM$58:$BM$98, ROW('Cheater Sheet'!$BM$58:$BM$98)-57,""), ROW()-4)),""))</f>
        <v/>
      </c>
      <c r="AP9" s="292" t="str" cm="1">
        <f t="array" ref="AP9">IF(IFERROR(INDEX('Cheater Sheet'!AO58:AO98, SMALL(IF("Yes"='Cheater Sheet'!$BM$58:$BM$98, ROW('Cheater Sheet'!$BM$58:$BM$98)-57,""), ROW()-4)),"")="","",IFERROR(INDEX('Cheater Sheet'!AO58:AO98, SMALL(IF("Yes"='Cheater Sheet'!$BM$58:$BM$98, ROW('Cheater Sheet'!$BM$58:$BM$98)-57,""), ROW()-4)),""))</f>
        <v/>
      </c>
      <c r="AQ9" s="287" t="str" cm="1">
        <f t="array" ref="AQ9">IF(IFERROR(INDEX('Cheater Sheet'!AP58:AP98, SMALL(IF("Yes"='Cheater Sheet'!$BM$58:$BM$98, ROW('Cheater Sheet'!$BM$58:$BM$98)-57,""), ROW()-4)),"")="","",IFERROR(INDEX('Cheater Sheet'!AP58:AP98, SMALL(IF("Yes"='Cheater Sheet'!$BM$58:$BM$98, ROW('Cheater Sheet'!$BM$58:$BM$98)-57,""), ROW()-4)),""))</f>
        <v/>
      </c>
      <c r="AR9" s="292" t="str" cm="1">
        <f t="array" ref="AR9">IF(IFERROR(INDEX('Cheater Sheet'!AQ58:AQ98, SMALL(IF("Yes"='Cheater Sheet'!$BM$58:$BM$98, ROW('Cheater Sheet'!$BM$58:$BM$98)-57,""), ROW()-4)),"")="","",IFERROR(INDEX('Cheater Sheet'!AQ58:AQ98, SMALL(IF("Yes"='Cheater Sheet'!$BM$58:$BM$98, ROW('Cheater Sheet'!$BM$58:$BM$98)-57,""), ROW()-4)),""))</f>
        <v/>
      </c>
      <c r="AS9" s="287" t="str" cm="1">
        <f t="array" ref="AS9">IF(IFERROR(INDEX('Cheater Sheet'!AR58:AR98, SMALL(IF("Yes"='Cheater Sheet'!$BM$58:$BM$98, ROW('Cheater Sheet'!$BM$58:$BM$98)-57,""), ROW()-4)),"")="","",IFERROR(INDEX('Cheater Sheet'!AR58:AR98, SMALL(IF("Yes"='Cheater Sheet'!$BM$58:$BM$98, ROW('Cheater Sheet'!$BM$58:$BM$98)-57,""), ROW()-4)),""))</f>
        <v/>
      </c>
      <c r="AT9" s="292" t="str" cm="1">
        <f t="array" ref="AT9">IF(IFERROR(INDEX('Cheater Sheet'!AS58:AS98, SMALL(IF("Yes"='Cheater Sheet'!$BM$58:$BM$98, ROW('Cheater Sheet'!$BM$58:$BM$98)-57,""), ROW()-4)),"")="","",IFERROR(INDEX('Cheater Sheet'!AS58:AS98, SMALL(IF("Yes"='Cheater Sheet'!$BM$58:$BM$98, ROW('Cheater Sheet'!$BM$58:$BM$98)-57,""), ROW()-4)),""))</f>
        <v/>
      </c>
      <c r="AU9" s="287" t="str" cm="1">
        <f t="array" ref="AU9">IF(IFERROR(INDEX('Cheater Sheet'!AT58:AT98, SMALL(IF("Yes"='Cheater Sheet'!$BM$58:$BM$98, ROW('Cheater Sheet'!$BM$58:$BM$98)-57,""), ROW()-4)),"")="","",IFERROR(INDEX('Cheater Sheet'!AT58:AT98, SMALL(IF("Yes"='Cheater Sheet'!$BM$58:$BM$98, ROW('Cheater Sheet'!$BM$58:$BM$98)-57,""), ROW()-4)),""))</f>
        <v/>
      </c>
      <c r="AV9" s="292" t="str" cm="1">
        <f t="array" ref="AV9">IF(IFERROR(INDEX('Cheater Sheet'!AU58:AU98, SMALL(IF("Yes"='Cheater Sheet'!$BM$58:$BM$98, ROW('Cheater Sheet'!$BM$58:$BM$98)-57,""), ROW()-4)),"")="","",IFERROR(INDEX('Cheater Sheet'!AU58:AU98, SMALL(IF("Yes"='Cheater Sheet'!$BM$58:$BM$98, ROW('Cheater Sheet'!$BM$58:$BM$98)-57,""), ROW()-4)),""))</f>
        <v/>
      </c>
      <c r="AW9" s="287" t="str" cm="1">
        <f t="array" ref="AW9">IF(IFERROR(INDEX('Cheater Sheet'!AV58:AV98, SMALL(IF("Yes"='Cheater Sheet'!$BM$58:$BM$98, ROW('Cheater Sheet'!$BM$58:$BM$98)-57,""), ROW()-4)),"")="","",IFERROR(INDEX('Cheater Sheet'!AV58:AV98, SMALL(IF("Yes"='Cheater Sheet'!$BM$58:$BM$98, ROW('Cheater Sheet'!$BM$58:$BM$98)-57,""), ROW()-4)),""))</f>
        <v/>
      </c>
      <c r="AX9" s="292" t="str" cm="1">
        <f t="array" ref="AX9">IF(IFERROR(INDEX('Cheater Sheet'!AW58:AW98, SMALL(IF("Yes"='Cheater Sheet'!$BM$58:$BM$98, ROW('Cheater Sheet'!$BM$58:$BM$98)-57,""), ROW()-4)),"")="","",IFERROR(INDEX('Cheater Sheet'!AW58:AW98, SMALL(IF("Yes"='Cheater Sheet'!$BM$58:$BM$98, ROW('Cheater Sheet'!$BM$58:$BM$98)-57,""), ROW()-4)),""))</f>
        <v/>
      </c>
      <c r="AY9" s="287" t="str" cm="1">
        <f t="array" ref="AY9">IF(IFERROR(INDEX('Cheater Sheet'!AX58:AX98, SMALL(IF("Yes"='Cheater Sheet'!$BM$58:$BM$98, ROW('Cheater Sheet'!$BM$58:$BM$98)-57,""), ROW()-4)),"")="","",IFERROR(INDEX('Cheater Sheet'!AX58:AX98, SMALL(IF("Yes"='Cheater Sheet'!$BM$58:$BM$98, ROW('Cheater Sheet'!$BM$58:$BM$98)-57,""), ROW()-4)),""))</f>
        <v/>
      </c>
      <c r="AZ9" s="292" t="str" cm="1">
        <f t="array" ref="AZ9">IF(IFERROR(INDEX('Cheater Sheet'!AY58:AY98, SMALL(IF("Yes"='Cheater Sheet'!$BM$58:$BM$98, ROW('Cheater Sheet'!$BM$58:$BM$98)-57,""), ROW()-4)),"")="","",IFERROR(INDEX('Cheater Sheet'!AY58:AY98, SMALL(IF("Yes"='Cheater Sheet'!$BM$58:$BM$98, ROW('Cheater Sheet'!$BM$58:$BM$98)-57,""), ROW()-4)),""))</f>
        <v/>
      </c>
      <c r="BA9" s="287" t="str" cm="1">
        <f t="array" ref="BA9">IF(IFERROR(INDEX('Cheater Sheet'!AZ58:AZ98, SMALL(IF("Yes"='Cheater Sheet'!$BM$58:$BM$98, ROW('Cheater Sheet'!$BM$58:$BM$98)-57,""), ROW()-4)),"")="","",IFERROR(INDEX('Cheater Sheet'!AZ58:AZ98, SMALL(IF("Yes"='Cheater Sheet'!$BM$58:$BM$98, ROW('Cheater Sheet'!$BM$58:$BM$98)-57,""), ROW()-4)),""))</f>
        <v/>
      </c>
      <c r="BB9" s="292" t="str" cm="1">
        <f t="array" ref="BB9">IF(IFERROR(INDEX('Cheater Sheet'!BA58:BA98, SMALL(IF("Yes"='Cheater Sheet'!$BM$58:$BM$98, ROW('Cheater Sheet'!$BM$58:$BM$98)-57,""), ROW()-4)),"")="","",IFERROR(INDEX('Cheater Sheet'!BA58:BA98, SMALL(IF("Yes"='Cheater Sheet'!$BM$58:$BM$98, ROW('Cheater Sheet'!$BM$58:$BM$98)-57,""), ROW()-4)),""))</f>
        <v/>
      </c>
      <c r="BC9" s="287" t="str" cm="1">
        <f t="array" ref="BC9">IF(IFERROR(INDEX('Cheater Sheet'!BB58:BB98, SMALL(IF("Yes"='Cheater Sheet'!$BM$58:$BM$98, ROW('Cheater Sheet'!$BM$58:$BM$98)-57,""), ROW()-4)),"")="","",IFERROR(INDEX('Cheater Sheet'!BB58:BB98, SMALL(IF("Yes"='Cheater Sheet'!$BM$58:$BM$98, ROW('Cheater Sheet'!$BM$58:$BM$98)-57,""), ROW()-4)),""))</f>
        <v/>
      </c>
      <c r="BD9" s="292" t="str" cm="1">
        <f t="array" ref="BD9">IF(IFERROR(INDEX('Cheater Sheet'!BC58:BC98, SMALL(IF("Yes"='Cheater Sheet'!$BM$58:$BM$98, ROW('Cheater Sheet'!$BM$58:$BM$98)-57,""), ROW()-4)),"")="","",IFERROR(INDEX('Cheater Sheet'!BC58:BC98, SMALL(IF("Yes"='Cheater Sheet'!$BM$58:$BM$98, ROW('Cheater Sheet'!$BM$58:$BM$98)-57,""), ROW()-4)),""))</f>
        <v/>
      </c>
      <c r="BE9" s="287" t="str" cm="1">
        <f t="array" ref="BE9">IF(IFERROR(INDEX('Cheater Sheet'!BD58:BD98, SMALL(IF("Yes"='Cheater Sheet'!$BM$58:$BM$98, ROW('Cheater Sheet'!$BM$58:$BM$98)-57,""), ROW()-4)),"")="","",IFERROR(INDEX('Cheater Sheet'!BD58:BD98, SMALL(IF("Yes"='Cheater Sheet'!$BM$58:$BM$98, ROW('Cheater Sheet'!$BM$58:$BM$98)-57,""), ROW()-4)),""))</f>
        <v/>
      </c>
      <c r="BF9" s="292" t="str" cm="1">
        <f t="array" ref="BF9">IF(IFERROR(INDEX('Cheater Sheet'!BE58:BE98, SMALL(IF("Yes"='Cheater Sheet'!$BM$58:$BM$98, ROW('Cheater Sheet'!$BM$58:$BM$98)-57,""), ROW()-4)),"")="","",IFERROR(INDEX('Cheater Sheet'!BE58:BE98, SMALL(IF("Yes"='Cheater Sheet'!$BM$58:$BM$98, ROW('Cheater Sheet'!$BM$58:$BM$98)-57,""), ROW()-4)),""))</f>
        <v/>
      </c>
      <c r="BG9" s="287" t="str" cm="1">
        <f t="array" ref="BG9">IF(IFERROR(INDEX('Cheater Sheet'!BF58:BF98, SMALL(IF("Yes"='Cheater Sheet'!$BM$58:$BM$98, ROW('Cheater Sheet'!$BM$58:$BM$98)-57,""), ROW()-4)),"")="","",IFERROR(INDEX('Cheater Sheet'!BF58:BF98, SMALL(IF("Yes"='Cheater Sheet'!$BM$58:$BM$98, ROW('Cheater Sheet'!$BM$58:$BM$98)-57,""), ROW()-4)),""))</f>
        <v/>
      </c>
      <c r="BH9" s="292" t="str" cm="1">
        <f t="array" ref="BH9">IF(IFERROR(INDEX('Cheater Sheet'!BG58:BG98, SMALL(IF("Yes"='Cheater Sheet'!$BM$58:$BM$98, ROW('Cheater Sheet'!$BM$58:$BM$98)-57,""), ROW()-4)),"")="","",IFERROR(INDEX('Cheater Sheet'!BG58:BG98, SMALL(IF("Yes"='Cheater Sheet'!$BM$58:$BM$98, ROW('Cheater Sheet'!$BM$58:$BM$98)-57,""), ROW()-4)),""))</f>
        <v/>
      </c>
      <c r="BI9" s="287" t="str" cm="1">
        <f t="array" ref="BI9">IF(IFERROR(INDEX('Cheater Sheet'!BH58:BH98, SMALL(IF("Yes"='Cheater Sheet'!$BM$58:$BM$98, ROW('Cheater Sheet'!$BM$58:$BM$98)-57,""), ROW()-4)),"")="","",IFERROR(INDEX('Cheater Sheet'!BH58:BH98, SMALL(IF("Yes"='Cheater Sheet'!$BM$58:$BM$98, ROW('Cheater Sheet'!$BM$58:$BM$98)-57,""), ROW()-4)),""))</f>
        <v/>
      </c>
      <c r="BJ9" s="292" t="str" cm="1">
        <f t="array" ref="BJ9">IF(IFERROR(INDEX('Cheater Sheet'!BI58:BI98, SMALL(IF("Yes"='Cheater Sheet'!$BM$58:$BM$98, ROW('Cheater Sheet'!$BM$58:$BM$98)-57,""), ROW()-4)),"")="","",IFERROR(INDEX('Cheater Sheet'!BI58:BI98, SMALL(IF("Yes"='Cheater Sheet'!$BM$58:$BM$98, ROW('Cheater Sheet'!$BM$58:$BM$98)-57,""), ROW()-4)),""))</f>
        <v/>
      </c>
      <c r="BK9" s="709" t="str" cm="1">
        <f t="array" ref="BK9">IF(IFERROR(INDEX('Cheater Sheet'!BJ58:BJ98, SMALL(IF("Yes"='Cheater Sheet'!$BM$58:$BM$98, ROW('Cheater Sheet'!$BM$58:$BM$98)-57,""), ROW()-4)),"")="","",IFERROR(INDEX('Cheater Sheet'!BJ58:BJ98, SMALL(IF("Yes"='Cheater Sheet'!$BM$58:$BM$98, ROW('Cheater Sheet'!$BM$58:$BM$98)-57,""), ROW()-4)),""))</f>
        <v/>
      </c>
      <c r="BL9" s="101"/>
    </row>
    <row r="10" spans="1:64" x14ac:dyDescent="0.2">
      <c r="A10" s="765">
        <f t="shared" si="0"/>
        <v>0</v>
      </c>
      <c r="C10" s="143" t="str" cm="1">
        <f t="array" ref="C10">IFERROR(INDEX('Cheater Sheet'!$B$58:$B$98, SMALL(IF("Yes"='Cheater Sheet'!$BM$58:$BM$98, ROW('Cheater Sheet'!$BM$58:$BM$98)-57,""), ROW()-4)),"")</f>
        <v/>
      </c>
      <c r="D10" s="292" t="str" cm="1">
        <f t="array" ref="D10">IF(IFERROR(INDEX('Cheater Sheet'!C58:C98, SMALL(IF("Yes"='Cheater Sheet'!$BM$58:$BM$98, ROW('Cheater Sheet'!$BM$58:$BM$98)-57,""), ROW()-4)),"")="","",IFERROR(INDEX('Cheater Sheet'!C58:C98, SMALL(IF("Yes"='Cheater Sheet'!$BM$58:$BM$98, ROW('Cheater Sheet'!$BM$58:$BM$98)-57,""), ROW()-4)),""))</f>
        <v/>
      </c>
      <c r="E10" s="287" t="str" cm="1">
        <f t="array" ref="E10">IF(IFERROR(INDEX('Cheater Sheet'!D58:D98, SMALL(IF("Yes"='Cheater Sheet'!$BM$58:$BM$98, ROW('Cheater Sheet'!$BM$58:$BM$98)-57,""), ROW()-4)),"")="","",IFERROR(INDEX('Cheater Sheet'!D58:D98, SMALL(IF("Yes"='Cheater Sheet'!$BM$58:$BM$98, ROW('Cheater Sheet'!$BM$58:$BM$98)-57,""), ROW()-4)),""))</f>
        <v/>
      </c>
      <c r="F10" s="292" t="str" cm="1">
        <f t="array" ref="F10">IF(IFERROR(INDEX('Cheater Sheet'!E58:E98, SMALL(IF("Yes"='Cheater Sheet'!$BM$58:$BM$98, ROW('Cheater Sheet'!$BM$58:$BM$98)-57,""), ROW()-4)),"")="","",IFERROR(INDEX('Cheater Sheet'!E58:E98, SMALL(IF("Yes"='Cheater Sheet'!$BM$58:$BM$98, ROW('Cheater Sheet'!$BM$58:$BM$98)-57,""), ROW()-4)),""))</f>
        <v/>
      </c>
      <c r="G10" s="287" t="str" cm="1">
        <f t="array" ref="G10">IF(IFERROR(INDEX('Cheater Sheet'!F58:F98, SMALL(IF("Yes"='Cheater Sheet'!$BM$58:$BM$98, ROW('Cheater Sheet'!$BM$58:$BM$98)-57,""), ROW()-4)),"")="","",IFERROR(INDEX('Cheater Sheet'!F58:F98, SMALL(IF("Yes"='Cheater Sheet'!$BM$58:$BM$98, ROW('Cheater Sheet'!$BM$58:$BM$98)-57,""), ROW()-4)),""))</f>
        <v/>
      </c>
      <c r="H10" s="292" t="str" cm="1">
        <f t="array" ref="H10">IF(IFERROR(INDEX('Cheater Sheet'!G58:G98, SMALL(IF("Yes"='Cheater Sheet'!$BM$58:$BM$98, ROW('Cheater Sheet'!$BM$58:$BM$98)-57,""), ROW()-4)),"")="","",IFERROR(INDEX('Cheater Sheet'!G58:G98, SMALL(IF("Yes"='Cheater Sheet'!$BM$58:$BM$98, ROW('Cheater Sheet'!$BM$58:$BM$98)-57,""), ROW()-4)),""))</f>
        <v/>
      </c>
      <c r="I10" s="287" t="str" cm="1">
        <f t="array" ref="I10">IF(IFERROR(INDEX('Cheater Sheet'!H58:H98, SMALL(IF("Yes"='Cheater Sheet'!$BM$58:$BM$98, ROW('Cheater Sheet'!$BM$58:$BM$98)-57,""), ROW()-4)),"")="","",IFERROR(INDEX('Cheater Sheet'!H58:H98, SMALL(IF("Yes"='Cheater Sheet'!$BM$58:$BM$98, ROW('Cheater Sheet'!$BM$58:$BM$98)-57,""), ROW()-4)),""))</f>
        <v/>
      </c>
      <c r="J10" s="292" t="str" cm="1">
        <f t="array" ref="J10">IF(IFERROR(INDEX('Cheater Sheet'!I58:I98, SMALL(IF("Yes"='Cheater Sheet'!$BM$58:$BM$98, ROW('Cheater Sheet'!$BM$58:$BM$98)-57,""), ROW()-4)),"")="","",IFERROR(INDEX('Cheater Sheet'!I58:I98, SMALL(IF("Yes"='Cheater Sheet'!$BM$58:$BM$98, ROW('Cheater Sheet'!$BM$58:$BM$98)-57,""), ROW()-4)),""))</f>
        <v/>
      </c>
      <c r="K10" s="287" t="str" cm="1">
        <f t="array" ref="K10">IF(IFERROR(INDEX('Cheater Sheet'!J58:J98, SMALL(IF("Yes"='Cheater Sheet'!$BM$58:$BM$98, ROW('Cheater Sheet'!$BM$58:$BM$98)-57,""), ROW()-4)),"")="","",IFERROR(INDEX('Cheater Sheet'!J58:J98, SMALL(IF("Yes"='Cheater Sheet'!$BM$58:$BM$98, ROW('Cheater Sheet'!$BM$58:$BM$98)-57,""), ROW()-4)),""))</f>
        <v/>
      </c>
      <c r="L10" s="292" t="str" cm="1">
        <f t="array" ref="L10">IF(IFERROR(INDEX('Cheater Sheet'!K58:K98, SMALL(IF("Yes"='Cheater Sheet'!$BM$58:$BM$98, ROW('Cheater Sheet'!$BM$58:$BM$98)-57,""), ROW()-4)),"")="","",IFERROR(INDEX('Cheater Sheet'!K58:K98, SMALL(IF("Yes"='Cheater Sheet'!$BM$58:$BM$98, ROW('Cheater Sheet'!$BM$58:$BM$98)-57,""), ROW()-4)),""))</f>
        <v/>
      </c>
      <c r="M10" s="287" t="str" cm="1">
        <f t="array" ref="M10">IF(IFERROR(INDEX('Cheater Sheet'!L58:L98, SMALL(IF("Yes"='Cheater Sheet'!$BM$58:$BM$98, ROW('Cheater Sheet'!$BM$58:$BM$98)-57,""), ROW()-4)),"")="","",IFERROR(INDEX('Cheater Sheet'!L58:L98, SMALL(IF("Yes"='Cheater Sheet'!$BM$58:$BM$98, ROW('Cheater Sheet'!$BM$58:$BM$98)-57,""), ROW()-4)),""))</f>
        <v/>
      </c>
      <c r="N10" s="292" t="str" cm="1">
        <f t="array" ref="N10">IF(IFERROR(INDEX('Cheater Sheet'!M58:M98, SMALL(IF("Yes"='Cheater Sheet'!$BM$58:$BM$98, ROW('Cheater Sheet'!$BM$58:$BM$98)-57,""), ROW()-4)),"")="","",IFERROR(INDEX('Cheater Sheet'!M58:M98, SMALL(IF("Yes"='Cheater Sheet'!$BM$58:$BM$98, ROW('Cheater Sheet'!$BM$58:$BM$98)-57,""), ROW()-4)),""))</f>
        <v/>
      </c>
      <c r="O10" s="287" t="str" cm="1">
        <f t="array" ref="O10">IF(IFERROR(INDEX('Cheater Sheet'!N58:N98, SMALL(IF("Yes"='Cheater Sheet'!$BM$58:$BM$98, ROW('Cheater Sheet'!$BM$58:$BM$98)-57,""), ROW()-4)),"")="","",IFERROR(INDEX('Cheater Sheet'!N58:N98, SMALL(IF("Yes"='Cheater Sheet'!$BM$58:$BM$98, ROW('Cheater Sheet'!$BM$58:$BM$98)-57,""), ROW()-4)),""))</f>
        <v/>
      </c>
      <c r="P10" s="292" t="str" cm="1">
        <f t="array" ref="P10">IF(IFERROR(INDEX('Cheater Sheet'!O58:O98, SMALL(IF("Yes"='Cheater Sheet'!$BM$58:$BM$98, ROW('Cheater Sheet'!$BM$58:$BM$98)-57,""), ROW()-4)),"")="","",IFERROR(INDEX('Cheater Sheet'!O58:O98, SMALL(IF("Yes"='Cheater Sheet'!$BM$58:$BM$98, ROW('Cheater Sheet'!$BM$58:$BM$98)-57,""), ROW()-4)),""))</f>
        <v/>
      </c>
      <c r="Q10" s="287" t="str" cm="1">
        <f t="array" ref="Q10">IF(IFERROR(INDEX('Cheater Sheet'!P58:P98, SMALL(IF("Yes"='Cheater Sheet'!$BM$58:$BM$98, ROW('Cheater Sheet'!$BM$58:$BM$98)-57,""), ROW()-4)),"")="","",IFERROR(INDEX('Cheater Sheet'!P58:P98, SMALL(IF("Yes"='Cheater Sheet'!$BM$58:$BM$98, ROW('Cheater Sheet'!$BM$58:$BM$98)-57,""), ROW()-4)),""))</f>
        <v/>
      </c>
      <c r="R10" s="292" t="str" cm="1">
        <f t="array" ref="R10">IF(IFERROR(INDEX('Cheater Sheet'!Q58:Q98, SMALL(IF("Yes"='Cheater Sheet'!$BM$58:$BM$98, ROW('Cheater Sheet'!$BM$58:$BM$98)-57,""), ROW()-4)),"")="","",IFERROR(INDEX('Cheater Sheet'!Q58:Q98, SMALL(IF("Yes"='Cheater Sheet'!$BM$58:$BM$98, ROW('Cheater Sheet'!$BM$58:$BM$98)-57,""), ROW()-4)),""))</f>
        <v/>
      </c>
      <c r="S10" s="287" t="str" cm="1">
        <f t="array" ref="S10">IF(IFERROR(INDEX('Cheater Sheet'!R58:R98, SMALL(IF("Yes"='Cheater Sheet'!$BM$58:$BM$98, ROW('Cheater Sheet'!$BM$58:$BM$98)-57,""), ROW()-4)),"")="","",IFERROR(INDEX('Cheater Sheet'!R58:R98, SMALL(IF("Yes"='Cheater Sheet'!$BM$58:$BM$98, ROW('Cheater Sheet'!$BM$58:$BM$98)-57,""), ROW()-4)),""))</f>
        <v/>
      </c>
      <c r="T10" s="292" t="str" cm="1">
        <f t="array" ref="T10">IF(IFERROR(INDEX('Cheater Sheet'!S58:S98, SMALL(IF("Yes"='Cheater Sheet'!$BM$58:$BM$98, ROW('Cheater Sheet'!$BM$58:$BM$98)-57,""), ROW()-4)),"")="","",IFERROR(INDEX('Cheater Sheet'!S58:S98, SMALL(IF("Yes"='Cheater Sheet'!$BM$58:$BM$98, ROW('Cheater Sheet'!$BM$58:$BM$98)-57,""), ROW()-4)),""))</f>
        <v/>
      </c>
      <c r="U10" s="287" t="str" cm="1">
        <f t="array" ref="U10">IF(IFERROR(INDEX('Cheater Sheet'!T58:T98, SMALL(IF("Yes"='Cheater Sheet'!$BM$58:$BM$98, ROW('Cheater Sheet'!$BM$58:$BM$98)-57,""), ROW()-4)),"")="","",IFERROR(INDEX('Cheater Sheet'!T58:T98, SMALL(IF("Yes"='Cheater Sheet'!$BM$58:$BM$98, ROW('Cheater Sheet'!$BM$58:$BM$98)-57,""), ROW()-4)),""))</f>
        <v/>
      </c>
      <c r="V10" s="292" t="str" cm="1">
        <f t="array" ref="V10">IF(IFERROR(INDEX('Cheater Sheet'!U58:U98, SMALL(IF("Yes"='Cheater Sheet'!$BM$58:$BM$98, ROW('Cheater Sheet'!$BM$58:$BM$98)-57,""), ROW()-4)),"")="","",IFERROR(INDEX('Cheater Sheet'!U58:U98, SMALL(IF("Yes"='Cheater Sheet'!$BM$58:$BM$98, ROW('Cheater Sheet'!$BM$58:$BM$98)-57,""), ROW()-4)),""))</f>
        <v/>
      </c>
      <c r="W10" s="287" t="str" cm="1">
        <f t="array" ref="W10">IF(IFERROR(INDEX('Cheater Sheet'!V58:V98, SMALL(IF("Yes"='Cheater Sheet'!$BM$58:$BM$98, ROW('Cheater Sheet'!$BM$58:$BM$98)-57,""), ROW()-4)),"")="","",IFERROR(INDEX('Cheater Sheet'!V58:V98, SMALL(IF("Yes"='Cheater Sheet'!$BM$58:$BM$98, ROW('Cheater Sheet'!$BM$58:$BM$98)-57,""), ROW()-4)),""))</f>
        <v/>
      </c>
      <c r="X10" s="292" t="str" cm="1">
        <f t="array" ref="X10">IF(IFERROR(INDEX('Cheater Sheet'!W58:W98, SMALL(IF("Yes"='Cheater Sheet'!$BM$58:$BM$98, ROW('Cheater Sheet'!$BM$58:$BM$98)-57,""), ROW()-4)),"")="","",IFERROR(INDEX('Cheater Sheet'!W58:W98, SMALL(IF("Yes"='Cheater Sheet'!$BM$58:$BM$98, ROW('Cheater Sheet'!$BM$58:$BM$98)-57,""), ROW()-4)),""))</f>
        <v/>
      </c>
      <c r="Y10" s="287" t="str" cm="1">
        <f t="array" ref="Y10">IF(IFERROR(INDEX('Cheater Sheet'!X58:X98, SMALL(IF("Yes"='Cheater Sheet'!$BM$58:$BM$98, ROW('Cheater Sheet'!$BM$58:$BM$98)-57,""), ROW()-4)),"")="","",IFERROR(INDEX('Cheater Sheet'!X58:X98, SMALL(IF("Yes"='Cheater Sheet'!$BM$58:$BM$98, ROW('Cheater Sheet'!$BM$58:$BM$98)-57,""), ROW()-4)),""))</f>
        <v/>
      </c>
      <c r="Z10" s="292" t="str" cm="1">
        <f t="array" ref="Z10">IF(IFERROR(INDEX('Cheater Sheet'!Y58:Y98, SMALL(IF("Yes"='Cheater Sheet'!$BM$58:$BM$98, ROW('Cheater Sheet'!$BM$58:$BM$98)-57,""), ROW()-4)),"")="","",IFERROR(INDEX('Cheater Sheet'!Y58:Y98, SMALL(IF("Yes"='Cheater Sheet'!$BM$58:$BM$98, ROW('Cheater Sheet'!$BM$58:$BM$98)-57,""), ROW()-4)),""))</f>
        <v/>
      </c>
      <c r="AA10" s="287" t="str" cm="1">
        <f t="array" ref="AA10">IF(IFERROR(INDEX('Cheater Sheet'!Z58:Z98, SMALL(IF("Yes"='Cheater Sheet'!$BM$58:$BM$98, ROW('Cheater Sheet'!$BM$58:$BM$98)-57,""), ROW()-4)),"")="","",IFERROR(INDEX('Cheater Sheet'!Z58:Z98, SMALL(IF("Yes"='Cheater Sheet'!$BM$58:$BM$98, ROW('Cheater Sheet'!$BM$58:$BM$98)-57,""), ROW()-4)),""))</f>
        <v/>
      </c>
      <c r="AB10" s="292" t="str" cm="1">
        <f t="array" ref="AB10">IF(IFERROR(INDEX('Cheater Sheet'!AA58:AA98, SMALL(IF("Yes"='Cheater Sheet'!$BM$58:$BM$98, ROW('Cheater Sheet'!$BM$58:$BM$98)-57,""), ROW()-4)),"")="","",IFERROR(INDEX('Cheater Sheet'!AA58:AA98, SMALL(IF("Yes"='Cheater Sheet'!$BM$58:$BM$98, ROW('Cheater Sheet'!$BM$58:$BM$98)-57,""), ROW()-4)),""))</f>
        <v/>
      </c>
      <c r="AC10" s="287" t="str" cm="1">
        <f t="array" ref="AC10">IF(IFERROR(INDEX('Cheater Sheet'!AB58:AB98, SMALL(IF("Yes"='Cheater Sheet'!$BM$58:$BM$98, ROW('Cheater Sheet'!$BM$58:$BM$98)-57,""), ROW()-4)),"")="","",IFERROR(INDEX('Cheater Sheet'!AB58:AB98, SMALL(IF("Yes"='Cheater Sheet'!$BM$58:$BM$98, ROW('Cheater Sheet'!$BM$58:$BM$98)-57,""), ROW()-4)),""))</f>
        <v/>
      </c>
      <c r="AD10" s="292" t="str" cm="1">
        <f t="array" ref="AD10">IF(IFERROR(INDEX('Cheater Sheet'!AC58:AC98, SMALL(IF("Yes"='Cheater Sheet'!$BM$58:$BM$98, ROW('Cheater Sheet'!$BM$58:$BM$98)-57,""), ROW()-4)),"")="","",IFERROR(INDEX('Cheater Sheet'!AC58:AC98, SMALL(IF("Yes"='Cheater Sheet'!$BM$58:$BM$98, ROW('Cheater Sheet'!$BM$58:$BM$98)-57,""), ROW()-4)),""))</f>
        <v/>
      </c>
      <c r="AE10" s="287" t="str" cm="1">
        <f t="array" ref="AE10">IF(IFERROR(INDEX('Cheater Sheet'!AD58:AD98, SMALL(IF("Yes"='Cheater Sheet'!$BM$58:$BM$98, ROW('Cheater Sheet'!$BM$58:$BM$98)-57,""), ROW()-4)),"")="","",IFERROR(INDEX('Cheater Sheet'!AD58:AD98, SMALL(IF("Yes"='Cheater Sheet'!$BM$58:$BM$98, ROW('Cheater Sheet'!$BM$58:$BM$98)-57,""), ROW()-4)),""))</f>
        <v/>
      </c>
      <c r="AF10" s="292" t="str" cm="1">
        <f t="array" ref="AF10">IF(IFERROR(INDEX('Cheater Sheet'!AE58:AE98, SMALL(IF("Yes"='Cheater Sheet'!$BM$58:$BM$98, ROW('Cheater Sheet'!$BM$58:$BM$98)-57,""), ROW()-4)),"")="","",IFERROR(INDEX('Cheater Sheet'!AE58:AE98, SMALL(IF("Yes"='Cheater Sheet'!$BM$58:$BM$98, ROW('Cheater Sheet'!$BM$58:$BM$98)-57,""), ROW()-4)),""))</f>
        <v/>
      </c>
      <c r="AG10" s="287" t="str" cm="1">
        <f t="array" ref="AG10">IF(IFERROR(INDEX('Cheater Sheet'!AF58:AF98, SMALL(IF("Yes"='Cheater Sheet'!$BM$58:$BM$98, ROW('Cheater Sheet'!$BM$58:$BM$98)-57,""), ROW()-4)),"")="","",IFERROR(INDEX('Cheater Sheet'!AF58:AF98, SMALL(IF("Yes"='Cheater Sheet'!$BM$58:$BM$98, ROW('Cheater Sheet'!$BM$58:$BM$98)-57,""), ROW()-4)),""))</f>
        <v/>
      </c>
      <c r="AH10" s="292" t="str" cm="1">
        <f t="array" ref="AH10">IF(IFERROR(INDEX('Cheater Sheet'!AG58:AG98, SMALL(IF("Yes"='Cheater Sheet'!$BM$58:$BM$98, ROW('Cheater Sheet'!$BM$58:$BM$98)-57,""), ROW()-4)),"")="","",IFERROR(INDEX('Cheater Sheet'!AG58:AG98, SMALL(IF("Yes"='Cheater Sheet'!$BM$58:$BM$98, ROW('Cheater Sheet'!$BM$58:$BM$98)-57,""), ROW()-4)),""))</f>
        <v/>
      </c>
      <c r="AI10" s="287" t="str" cm="1">
        <f t="array" ref="AI10">IF(IFERROR(INDEX('Cheater Sheet'!AH58:AH98, SMALL(IF("Yes"='Cheater Sheet'!$BM$58:$BM$98, ROW('Cheater Sheet'!$BM$58:$BM$98)-57,""), ROW()-4)),"")="","",IFERROR(INDEX('Cheater Sheet'!AH58:AH98, SMALL(IF("Yes"='Cheater Sheet'!$BM$58:$BM$98, ROW('Cheater Sheet'!$BM$58:$BM$98)-57,""), ROW()-4)),""))</f>
        <v/>
      </c>
      <c r="AJ10" s="292" t="str" cm="1">
        <f t="array" ref="AJ10">IF(IFERROR(INDEX('Cheater Sheet'!AI58:AI98, SMALL(IF("Yes"='Cheater Sheet'!$BM$58:$BM$98, ROW('Cheater Sheet'!$BM$58:$BM$98)-57,""), ROW()-4)),"")="","",IFERROR(INDEX('Cheater Sheet'!AI58:AI98, SMALL(IF("Yes"='Cheater Sheet'!$BM$58:$BM$98, ROW('Cheater Sheet'!$BM$58:$BM$98)-57,""), ROW()-4)),""))</f>
        <v/>
      </c>
      <c r="AK10" s="287" t="str" cm="1">
        <f t="array" ref="AK10">IF(IFERROR(INDEX('Cheater Sheet'!AJ58:AJ98, SMALL(IF("Yes"='Cheater Sheet'!$BM$58:$BM$98, ROW('Cheater Sheet'!$BM$58:$BM$98)-57,""), ROW()-4)),"")="","",IFERROR(INDEX('Cheater Sheet'!AJ58:AJ98, SMALL(IF("Yes"='Cheater Sheet'!$BM$58:$BM$98, ROW('Cheater Sheet'!$BM$58:$BM$98)-57,""), ROW()-4)),""))</f>
        <v/>
      </c>
      <c r="AL10" s="292" t="str" cm="1">
        <f t="array" ref="AL10">IF(IFERROR(INDEX('Cheater Sheet'!AK58:AK98, SMALL(IF("Yes"='Cheater Sheet'!$BM$58:$BM$98, ROW('Cheater Sheet'!$BM$58:$BM$98)-57,""), ROW()-4)),"")="","",IFERROR(INDEX('Cheater Sheet'!AK58:AK98, SMALL(IF("Yes"='Cheater Sheet'!$BM$58:$BM$98, ROW('Cheater Sheet'!$BM$58:$BM$98)-57,""), ROW()-4)),""))</f>
        <v/>
      </c>
      <c r="AM10" s="287" t="str" cm="1">
        <f t="array" ref="AM10">IF(IFERROR(INDEX('Cheater Sheet'!AL58:AL98, SMALL(IF("Yes"='Cheater Sheet'!$BM$58:$BM$98, ROW('Cheater Sheet'!$BM$58:$BM$98)-57,""), ROW()-4)),"")="","",IFERROR(INDEX('Cheater Sheet'!AL58:AL98, SMALL(IF("Yes"='Cheater Sheet'!$BM$58:$BM$98, ROW('Cheater Sheet'!$BM$58:$BM$98)-57,""), ROW()-4)),""))</f>
        <v/>
      </c>
      <c r="AN10" s="292" t="str" cm="1">
        <f t="array" ref="AN10">IF(IFERROR(INDEX('Cheater Sheet'!AM58:AM98, SMALL(IF("Yes"='Cheater Sheet'!$BM$58:$BM$98, ROW('Cheater Sheet'!$BM$58:$BM$98)-57,""), ROW()-4)),"")="","",IFERROR(INDEX('Cheater Sheet'!AM58:AM98, SMALL(IF("Yes"='Cheater Sheet'!$BM$58:$BM$98, ROW('Cheater Sheet'!$BM$58:$BM$98)-57,""), ROW()-4)),""))</f>
        <v/>
      </c>
      <c r="AO10" s="287" t="str" cm="1">
        <f t="array" ref="AO10">IF(IFERROR(INDEX('Cheater Sheet'!AN58:AN98, SMALL(IF("Yes"='Cheater Sheet'!$BM$58:$BM$98, ROW('Cheater Sheet'!$BM$58:$BM$98)-57,""), ROW()-4)),"")="","",IFERROR(INDEX('Cheater Sheet'!AN58:AN98, SMALL(IF("Yes"='Cheater Sheet'!$BM$58:$BM$98, ROW('Cheater Sheet'!$BM$58:$BM$98)-57,""), ROW()-4)),""))</f>
        <v/>
      </c>
      <c r="AP10" s="292" t="str" cm="1">
        <f t="array" ref="AP10">IF(IFERROR(INDEX('Cheater Sheet'!AO58:AO98, SMALL(IF("Yes"='Cheater Sheet'!$BM$58:$BM$98, ROW('Cheater Sheet'!$BM$58:$BM$98)-57,""), ROW()-4)),"")="","",IFERROR(INDEX('Cheater Sheet'!AO58:AO98, SMALL(IF("Yes"='Cheater Sheet'!$BM$58:$BM$98, ROW('Cheater Sheet'!$BM$58:$BM$98)-57,""), ROW()-4)),""))</f>
        <v/>
      </c>
      <c r="AQ10" s="287" t="str" cm="1">
        <f t="array" ref="AQ10">IF(IFERROR(INDEX('Cheater Sheet'!AP58:AP98, SMALL(IF("Yes"='Cheater Sheet'!$BM$58:$BM$98, ROW('Cheater Sheet'!$BM$58:$BM$98)-57,""), ROW()-4)),"")="","",IFERROR(INDEX('Cheater Sheet'!AP58:AP98, SMALL(IF("Yes"='Cheater Sheet'!$BM$58:$BM$98, ROW('Cheater Sheet'!$BM$58:$BM$98)-57,""), ROW()-4)),""))</f>
        <v/>
      </c>
      <c r="AR10" s="292" t="str" cm="1">
        <f t="array" ref="AR10">IF(IFERROR(INDEX('Cheater Sheet'!AQ58:AQ98, SMALL(IF("Yes"='Cheater Sheet'!$BM$58:$BM$98, ROW('Cheater Sheet'!$BM$58:$BM$98)-57,""), ROW()-4)),"")="","",IFERROR(INDEX('Cheater Sheet'!AQ58:AQ98, SMALL(IF("Yes"='Cheater Sheet'!$BM$58:$BM$98, ROW('Cheater Sheet'!$BM$58:$BM$98)-57,""), ROW()-4)),""))</f>
        <v/>
      </c>
      <c r="AS10" s="287" t="str" cm="1">
        <f t="array" ref="AS10">IF(IFERROR(INDEX('Cheater Sheet'!AR58:AR98, SMALL(IF("Yes"='Cheater Sheet'!$BM$58:$BM$98, ROW('Cheater Sheet'!$BM$58:$BM$98)-57,""), ROW()-4)),"")="","",IFERROR(INDEX('Cheater Sheet'!AR58:AR98, SMALL(IF("Yes"='Cheater Sheet'!$BM$58:$BM$98, ROW('Cheater Sheet'!$BM$58:$BM$98)-57,""), ROW()-4)),""))</f>
        <v/>
      </c>
      <c r="AT10" s="292" t="str" cm="1">
        <f t="array" ref="AT10">IF(IFERROR(INDEX('Cheater Sheet'!AS58:AS98, SMALL(IF("Yes"='Cheater Sheet'!$BM$58:$BM$98, ROW('Cheater Sheet'!$BM$58:$BM$98)-57,""), ROW()-4)),"")="","",IFERROR(INDEX('Cheater Sheet'!AS58:AS98, SMALL(IF("Yes"='Cheater Sheet'!$BM$58:$BM$98, ROW('Cheater Sheet'!$BM$58:$BM$98)-57,""), ROW()-4)),""))</f>
        <v/>
      </c>
      <c r="AU10" s="287" t="str" cm="1">
        <f t="array" ref="AU10">IF(IFERROR(INDEX('Cheater Sheet'!AT58:AT98, SMALL(IF("Yes"='Cheater Sheet'!$BM$58:$BM$98, ROW('Cheater Sheet'!$BM$58:$BM$98)-57,""), ROW()-4)),"")="","",IFERROR(INDEX('Cheater Sheet'!AT58:AT98, SMALL(IF("Yes"='Cheater Sheet'!$BM$58:$BM$98, ROW('Cheater Sheet'!$BM$58:$BM$98)-57,""), ROW()-4)),""))</f>
        <v/>
      </c>
      <c r="AV10" s="292" t="str" cm="1">
        <f t="array" ref="AV10">IF(IFERROR(INDEX('Cheater Sheet'!AU58:AU98, SMALL(IF("Yes"='Cheater Sheet'!$BM$58:$BM$98, ROW('Cheater Sheet'!$BM$58:$BM$98)-57,""), ROW()-4)),"")="","",IFERROR(INDEX('Cheater Sheet'!AU58:AU98, SMALL(IF("Yes"='Cheater Sheet'!$BM$58:$BM$98, ROW('Cheater Sheet'!$BM$58:$BM$98)-57,""), ROW()-4)),""))</f>
        <v/>
      </c>
      <c r="AW10" s="287" t="str" cm="1">
        <f t="array" ref="AW10">IF(IFERROR(INDEX('Cheater Sheet'!AV58:AV98, SMALL(IF("Yes"='Cheater Sheet'!$BM$58:$BM$98, ROW('Cheater Sheet'!$BM$58:$BM$98)-57,""), ROW()-4)),"")="","",IFERROR(INDEX('Cheater Sheet'!AV58:AV98, SMALL(IF("Yes"='Cheater Sheet'!$BM$58:$BM$98, ROW('Cheater Sheet'!$BM$58:$BM$98)-57,""), ROW()-4)),""))</f>
        <v/>
      </c>
      <c r="AX10" s="292" t="str" cm="1">
        <f t="array" ref="AX10">IF(IFERROR(INDEX('Cheater Sheet'!AW58:AW98, SMALL(IF("Yes"='Cheater Sheet'!$BM$58:$BM$98, ROW('Cheater Sheet'!$BM$58:$BM$98)-57,""), ROW()-4)),"")="","",IFERROR(INDEX('Cheater Sheet'!AW58:AW98, SMALL(IF("Yes"='Cheater Sheet'!$BM$58:$BM$98, ROW('Cheater Sheet'!$BM$58:$BM$98)-57,""), ROW()-4)),""))</f>
        <v/>
      </c>
      <c r="AY10" s="287" t="str" cm="1">
        <f t="array" ref="AY10">IF(IFERROR(INDEX('Cheater Sheet'!AX58:AX98, SMALL(IF("Yes"='Cheater Sheet'!$BM$58:$BM$98, ROW('Cheater Sheet'!$BM$58:$BM$98)-57,""), ROW()-4)),"")="","",IFERROR(INDEX('Cheater Sheet'!AX58:AX98, SMALL(IF("Yes"='Cheater Sheet'!$BM$58:$BM$98, ROW('Cheater Sheet'!$BM$58:$BM$98)-57,""), ROW()-4)),""))</f>
        <v/>
      </c>
      <c r="AZ10" s="292" t="str" cm="1">
        <f t="array" ref="AZ10">IF(IFERROR(INDEX('Cheater Sheet'!AY58:AY98, SMALL(IF("Yes"='Cheater Sheet'!$BM$58:$BM$98, ROW('Cheater Sheet'!$BM$58:$BM$98)-57,""), ROW()-4)),"")="","",IFERROR(INDEX('Cheater Sheet'!AY58:AY98, SMALL(IF("Yes"='Cheater Sheet'!$BM$58:$BM$98, ROW('Cheater Sheet'!$BM$58:$BM$98)-57,""), ROW()-4)),""))</f>
        <v/>
      </c>
      <c r="BA10" s="287" t="str" cm="1">
        <f t="array" ref="BA10">IF(IFERROR(INDEX('Cheater Sheet'!AZ58:AZ98, SMALL(IF("Yes"='Cheater Sheet'!$BM$58:$BM$98, ROW('Cheater Sheet'!$BM$58:$BM$98)-57,""), ROW()-4)),"")="","",IFERROR(INDEX('Cheater Sheet'!AZ58:AZ98, SMALL(IF("Yes"='Cheater Sheet'!$BM$58:$BM$98, ROW('Cheater Sheet'!$BM$58:$BM$98)-57,""), ROW()-4)),""))</f>
        <v/>
      </c>
      <c r="BB10" s="292" t="str" cm="1">
        <f t="array" ref="BB10">IF(IFERROR(INDEX('Cheater Sheet'!BA58:BA98, SMALL(IF("Yes"='Cheater Sheet'!$BM$58:$BM$98, ROW('Cheater Sheet'!$BM$58:$BM$98)-57,""), ROW()-4)),"")="","",IFERROR(INDEX('Cheater Sheet'!BA58:BA98, SMALL(IF("Yes"='Cheater Sheet'!$BM$58:$BM$98, ROW('Cheater Sheet'!$BM$58:$BM$98)-57,""), ROW()-4)),""))</f>
        <v/>
      </c>
      <c r="BC10" s="287" t="str" cm="1">
        <f t="array" ref="BC10">IF(IFERROR(INDEX('Cheater Sheet'!BB58:BB98, SMALL(IF("Yes"='Cheater Sheet'!$BM$58:$BM$98, ROW('Cheater Sheet'!$BM$58:$BM$98)-57,""), ROW()-4)),"")="","",IFERROR(INDEX('Cheater Sheet'!BB58:BB98, SMALL(IF("Yes"='Cheater Sheet'!$BM$58:$BM$98, ROW('Cheater Sheet'!$BM$58:$BM$98)-57,""), ROW()-4)),""))</f>
        <v/>
      </c>
      <c r="BD10" s="292" t="str" cm="1">
        <f t="array" ref="BD10">IF(IFERROR(INDEX('Cheater Sheet'!BC58:BC98, SMALL(IF("Yes"='Cheater Sheet'!$BM$58:$BM$98, ROW('Cheater Sheet'!$BM$58:$BM$98)-57,""), ROW()-4)),"")="","",IFERROR(INDEX('Cheater Sheet'!BC58:BC98, SMALL(IF("Yes"='Cheater Sheet'!$BM$58:$BM$98, ROW('Cheater Sheet'!$BM$58:$BM$98)-57,""), ROW()-4)),""))</f>
        <v/>
      </c>
      <c r="BE10" s="287" t="str" cm="1">
        <f t="array" ref="BE10">IF(IFERROR(INDEX('Cheater Sheet'!BD58:BD98, SMALL(IF("Yes"='Cheater Sheet'!$BM$58:$BM$98, ROW('Cheater Sheet'!$BM$58:$BM$98)-57,""), ROW()-4)),"")="","",IFERROR(INDEX('Cheater Sheet'!BD58:BD98, SMALL(IF("Yes"='Cheater Sheet'!$BM$58:$BM$98, ROW('Cheater Sheet'!$BM$58:$BM$98)-57,""), ROW()-4)),""))</f>
        <v/>
      </c>
      <c r="BF10" s="292" t="str" cm="1">
        <f t="array" ref="BF10">IF(IFERROR(INDEX('Cheater Sheet'!BE58:BE98, SMALL(IF("Yes"='Cheater Sheet'!$BM$58:$BM$98, ROW('Cheater Sheet'!$BM$58:$BM$98)-57,""), ROW()-4)),"")="","",IFERROR(INDEX('Cheater Sheet'!BE58:BE98, SMALL(IF("Yes"='Cheater Sheet'!$BM$58:$BM$98, ROW('Cheater Sheet'!$BM$58:$BM$98)-57,""), ROW()-4)),""))</f>
        <v/>
      </c>
      <c r="BG10" s="287" t="str" cm="1">
        <f t="array" ref="BG10">IF(IFERROR(INDEX('Cheater Sheet'!BF58:BF98, SMALL(IF("Yes"='Cheater Sheet'!$BM$58:$BM$98, ROW('Cheater Sheet'!$BM$58:$BM$98)-57,""), ROW()-4)),"")="","",IFERROR(INDEX('Cheater Sheet'!BF58:BF98, SMALL(IF("Yes"='Cheater Sheet'!$BM$58:$BM$98, ROW('Cheater Sheet'!$BM$58:$BM$98)-57,""), ROW()-4)),""))</f>
        <v/>
      </c>
      <c r="BH10" s="292" t="str" cm="1">
        <f t="array" ref="BH10">IF(IFERROR(INDEX('Cheater Sheet'!BG58:BG98, SMALL(IF("Yes"='Cheater Sheet'!$BM$58:$BM$98, ROW('Cheater Sheet'!$BM$58:$BM$98)-57,""), ROW()-4)),"")="","",IFERROR(INDEX('Cheater Sheet'!BG58:BG98, SMALL(IF("Yes"='Cheater Sheet'!$BM$58:$BM$98, ROW('Cheater Sheet'!$BM$58:$BM$98)-57,""), ROW()-4)),""))</f>
        <v/>
      </c>
      <c r="BI10" s="287" t="str" cm="1">
        <f t="array" ref="BI10">IF(IFERROR(INDEX('Cheater Sheet'!BH58:BH98, SMALL(IF("Yes"='Cheater Sheet'!$BM$58:$BM$98, ROW('Cheater Sheet'!$BM$58:$BM$98)-57,""), ROW()-4)),"")="","",IFERROR(INDEX('Cheater Sheet'!BH58:BH98, SMALL(IF("Yes"='Cheater Sheet'!$BM$58:$BM$98, ROW('Cheater Sheet'!$BM$58:$BM$98)-57,""), ROW()-4)),""))</f>
        <v/>
      </c>
      <c r="BJ10" s="292" t="str" cm="1">
        <f t="array" ref="BJ10">IF(IFERROR(INDEX('Cheater Sheet'!BI58:BI98, SMALL(IF("Yes"='Cheater Sheet'!$BM$58:$BM$98, ROW('Cheater Sheet'!$BM$58:$BM$98)-57,""), ROW()-4)),"")="","",IFERROR(INDEX('Cheater Sheet'!BI58:BI98, SMALL(IF("Yes"='Cheater Sheet'!$BM$58:$BM$98, ROW('Cheater Sheet'!$BM$58:$BM$98)-57,""), ROW()-4)),""))</f>
        <v/>
      </c>
      <c r="BK10" s="709" t="str" cm="1">
        <f t="array" ref="BK10">IF(IFERROR(INDEX('Cheater Sheet'!BJ58:BJ98, SMALL(IF("Yes"='Cheater Sheet'!$BM$58:$BM$98, ROW('Cheater Sheet'!$BM$58:$BM$98)-57,""), ROW()-4)),"")="","",IFERROR(INDEX('Cheater Sheet'!BJ58:BJ98, SMALL(IF("Yes"='Cheater Sheet'!$BM$58:$BM$98, ROW('Cheater Sheet'!$BM$58:$BM$98)-57,""), ROW()-4)),""))</f>
        <v/>
      </c>
      <c r="BL10" s="101"/>
    </row>
    <row r="11" spans="1:64" x14ac:dyDescent="0.2">
      <c r="A11" s="765">
        <f t="shared" si="0"/>
        <v>0</v>
      </c>
      <c r="C11" s="143" t="str" cm="1">
        <f t="array" ref="C11">IFERROR(INDEX('Cheater Sheet'!$B$58:$B$98, SMALL(IF("Yes"='Cheater Sheet'!$BM$58:$BM$98, ROW('Cheater Sheet'!$BM$58:$BM$98)-57,""), ROW()-4)),"")</f>
        <v/>
      </c>
      <c r="D11" s="292" t="str" cm="1">
        <f t="array" ref="D11">IF(IFERROR(INDEX('Cheater Sheet'!C58:C98, SMALL(IF("Yes"='Cheater Sheet'!$BM$58:$BM$98, ROW('Cheater Sheet'!$BM$58:$BM$98)-57,""), ROW()-4)),"")="","",IFERROR(INDEX('Cheater Sheet'!C58:C98, SMALL(IF("Yes"='Cheater Sheet'!$BM$58:$BM$98, ROW('Cheater Sheet'!$BM$58:$BM$98)-57,""), ROW()-4)),""))</f>
        <v/>
      </c>
      <c r="E11" s="287" t="str" cm="1">
        <f t="array" ref="E11">IF(IFERROR(INDEX('Cheater Sheet'!D58:D98, SMALL(IF("Yes"='Cheater Sheet'!$BM$58:$BM$98, ROW('Cheater Sheet'!$BM$58:$BM$98)-57,""), ROW()-4)),"")="","",IFERROR(INDEX('Cheater Sheet'!D58:D98, SMALL(IF("Yes"='Cheater Sheet'!$BM$58:$BM$98, ROW('Cheater Sheet'!$BM$58:$BM$98)-57,""), ROW()-4)),""))</f>
        <v/>
      </c>
      <c r="F11" s="292" t="str" cm="1">
        <f t="array" ref="F11">IF(IFERROR(INDEX('Cheater Sheet'!E58:E98, SMALL(IF("Yes"='Cheater Sheet'!$BM$58:$BM$98, ROW('Cheater Sheet'!$BM$58:$BM$98)-57,""), ROW()-4)),"")="","",IFERROR(INDEX('Cheater Sheet'!E58:E98, SMALL(IF("Yes"='Cheater Sheet'!$BM$58:$BM$98, ROW('Cheater Sheet'!$BM$58:$BM$98)-57,""), ROW()-4)),""))</f>
        <v/>
      </c>
      <c r="G11" s="287" t="str" cm="1">
        <f t="array" ref="G11">IF(IFERROR(INDEX('Cheater Sheet'!F58:F98, SMALL(IF("Yes"='Cheater Sheet'!$BM$58:$BM$98, ROW('Cheater Sheet'!$BM$58:$BM$98)-57,""), ROW()-4)),"")="","",IFERROR(INDEX('Cheater Sheet'!F58:F98, SMALL(IF("Yes"='Cheater Sheet'!$BM$58:$BM$98, ROW('Cheater Sheet'!$BM$58:$BM$98)-57,""), ROW()-4)),""))</f>
        <v/>
      </c>
      <c r="H11" s="292" t="str" cm="1">
        <f t="array" ref="H11">IF(IFERROR(INDEX('Cheater Sheet'!G58:G98, SMALL(IF("Yes"='Cheater Sheet'!$BM$58:$BM$98, ROW('Cheater Sheet'!$BM$58:$BM$98)-57,""), ROW()-4)),"")="","",IFERROR(INDEX('Cheater Sheet'!G58:G98, SMALL(IF("Yes"='Cheater Sheet'!$BM$58:$BM$98, ROW('Cheater Sheet'!$BM$58:$BM$98)-57,""), ROW()-4)),""))</f>
        <v/>
      </c>
      <c r="I11" s="287" t="str" cm="1">
        <f t="array" ref="I11">IF(IFERROR(INDEX('Cheater Sheet'!H58:H98, SMALL(IF("Yes"='Cheater Sheet'!$BM$58:$BM$98, ROW('Cheater Sheet'!$BM$58:$BM$98)-57,""), ROW()-4)),"")="","",IFERROR(INDEX('Cheater Sheet'!H58:H98, SMALL(IF("Yes"='Cheater Sheet'!$BM$58:$BM$98, ROW('Cheater Sheet'!$BM$58:$BM$98)-57,""), ROW()-4)),""))</f>
        <v/>
      </c>
      <c r="J11" s="292" t="str" cm="1">
        <f t="array" ref="J11">IF(IFERROR(INDEX('Cheater Sheet'!I58:I98, SMALL(IF("Yes"='Cheater Sheet'!$BM$58:$BM$98, ROW('Cheater Sheet'!$BM$58:$BM$98)-57,""), ROW()-4)),"")="","",IFERROR(INDEX('Cheater Sheet'!I58:I98, SMALL(IF("Yes"='Cheater Sheet'!$BM$58:$BM$98, ROW('Cheater Sheet'!$BM$58:$BM$98)-57,""), ROW()-4)),""))</f>
        <v/>
      </c>
      <c r="K11" s="287" t="str" cm="1">
        <f t="array" ref="K11">IF(IFERROR(INDEX('Cheater Sheet'!J58:J98, SMALL(IF("Yes"='Cheater Sheet'!$BM$58:$BM$98, ROW('Cheater Sheet'!$BM$58:$BM$98)-57,""), ROW()-4)),"")="","",IFERROR(INDEX('Cheater Sheet'!J58:J98, SMALL(IF("Yes"='Cheater Sheet'!$BM$58:$BM$98, ROW('Cheater Sheet'!$BM$58:$BM$98)-57,""), ROW()-4)),""))</f>
        <v/>
      </c>
      <c r="L11" s="292" t="str" cm="1">
        <f t="array" ref="L11">IF(IFERROR(INDEX('Cheater Sheet'!K58:K98, SMALL(IF("Yes"='Cheater Sheet'!$BM$58:$BM$98, ROW('Cheater Sheet'!$BM$58:$BM$98)-57,""), ROW()-4)),"")="","",IFERROR(INDEX('Cheater Sheet'!K58:K98, SMALL(IF("Yes"='Cheater Sheet'!$BM$58:$BM$98, ROW('Cheater Sheet'!$BM$58:$BM$98)-57,""), ROW()-4)),""))</f>
        <v/>
      </c>
      <c r="M11" s="287" t="str" cm="1">
        <f t="array" ref="M11">IF(IFERROR(INDEX('Cheater Sheet'!L58:L98, SMALL(IF("Yes"='Cheater Sheet'!$BM$58:$BM$98, ROW('Cheater Sheet'!$BM$58:$BM$98)-57,""), ROW()-4)),"")="","",IFERROR(INDEX('Cheater Sheet'!L58:L98, SMALL(IF("Yes"='Cheater Sheet'!$BM$58:$BM$98, ROW('Cheater Sheet'!$BM$58:$BM$98)-57,""), ROW()-4)),""))</f>
        <v/>
      </c>
      <c r="N11" s="292" t="str" cm="1">
        <f t="array" ref="N11">IF(IFERROR(INDEX('Cheater Sheet'!M58:M98, SMALL(IF("Yes"='Cheater Sheet'!$BM$58:$BM$98, ROW('Cheater Sheet'!$BM$58:$BM$98)-57,""), ROW()-4)),"")="","",IFERROR(INDEX('Cheater Sheet'!M58:M98, SMALL(IF("Yes"='Cheater Sheet'!$BM$58:$BM$98, ROW('Cheater Sheet'!$BM$58:$BM$98)-57,""), ROW()-4)),""))</f>
        <v/>
      </c>
      <c r="O11" s="287" t="str" cm="1">
        <f t="array" ref="O11">IF(IFERROR(INDEX('Cheater Sheet'!N58:N98, SMALL(IF("Yes"='Cheater Sheet'!$BM$58:$BM$98, ROW('Cheater Sheet'!$BM$58:$BM$98)-57,""), ROW()-4)),"")="","",IFERROR(INDEX('Cheater Sheet'!N58:N98, SMALL(IF("Yes"='Cheater Sheet'!$BM$58:$BM$98, ROW('Cheater Sheet'!$BM$58:$BM$98)-57,""), ROW()-4)),""))</f>
        <v/>
      </c>
      <c r="P11" s="292" t="str" cm="1">
        <f t="array" ref="P11">IF(IFERROR(INDEX('Cheater Sheet'!O58:O98, SMALL(IF("Yes"='Cheater Sheet'!$BM$58:$BM$98, ROW('Cheater Sheet'!$BM$58:$BM$98)-57,""), ROW()-4)),"")="","",IFERROR(INDEX('Cheater Sheet'!O58:O98, SMALL(IF("Yes"='Cheater Sheet'!$BM$58:$BM$98, ROW('Cheater Sheet'!$BM$58:$BM$98)-57,""), ROW()-4)),""))</f>
        <v/>
      </c>
      <c r="Q11" s="287" t="str" cm="1">
        <f t="array" ref="Q11">IF(IFERROR(INDEX('Cheater Sheet'!P58:P98, SMALL(IF("Yes"='Cheater Sheet'!$BM$58:$BM$98, ROW('Cheater Sheet'!$BM$58:$BM$98)-57,""), ROW()-4)),"")="","",IFERROR(INDEX('Cheater Sheet'!P58:P98, SMALL(IF("Yes"='Cheater Sheet'!$BM$58:$BM$98, ROW('Cheater Sheet'!$BM$58:$BM$98)-57,""), ROW()-4)),""))</f>
        <v/>
      </c>
      <c r="R11" s="292" t="str" cm="1">
        <f t="array" ref="R11">IF(IFERROR(INDEX('Cheater Sheet'!Q58:Q98, SMALL(IF("Yes"='Cheater Sheet'!$BM$58:$BM$98, ROW('Cheater Sheet'!$BM$58:$BM$98)-57,""), ROW()-4)),"")="","",IFERROR(INDEX('Cheater Sheet'!Q58:Q98, SMALL(IF("Yes"='Cheater Sheet'!$BM$58:$BM$98, ROW('Cheater Sheet'!$BM$58:$BM$98)-57,""), ROW()-4)),""))</f>
        <v/>
      </c>
      <c r="S11" s="287" t="str" cm="1">
        <f t="array" ref="S11">IF(IFERROR(INDEX('Cheater Sheet'!R58:R98, SMALL(IF("Yes"='Cheater Sheet'!$BM$58:$BM$98, ROW('Cheater Sheet'!$BM$58:$BM$98)-57,""), ROW()-4)),"")="","",IFERROR(INDEX('Cheater Sheet'!R58:R98, SMALL(IF("Yes"='Cheater Sheet'!$BM$58:$BM$98, ROW('Cheater Sheet'!$BM$58:$BM$98)-57,""), ROW()-4)),""))</f>
        <v/>
      </c>
      <c r="T11" s="292" t="str" cm="1">
        <f t="array" ref="T11">IF(IFERROR(INDEX('Cheater Sheet'!S58:S98, SMALL(IF("Yes"='Cheater Sheet'!$BM$58:$BM$98, ROW('Cheater Sheet'!$BM$58:$BM$98)-57,""), ROW()-4)),"")="","",IFERROR(INDEX('Cheater Sheet'!S58:S98, SMALL(IF("Yes"='Cheater Sheet'!$BM$58:$BM$98, ROW('Cheater Sheet'!$BM$58:$BM$98)-57,""), ROW()-4)),""))</f>
        <v/>
      </c>
      <c r="U11" s="287" t="str" cm="1">
        <f t="array" ref="U11">IF(IFERROR(INDEX('Cheater Sheet'!T58:T98, SMALL(IF("Yes"='Cheater Sheet'!$BM$58:$BM$98, ROW('Cheater Sheet'!$BM$58:$BM$98)-57,""), ROW()-4)),"")="","",IFERROR(INDEX('Cheater Sheet'!T58:T98, SMALL(IF("Yes"='Cheater Sheet'!$BM$58:$BM$98, ROW('Cheater Sheet'!$BM$58:$BM$98)-57,""), ROW()-4)),""))</f>
        <v/>
      </c>
      <c r="V11" s="292" t="str" cm="1">
        <f t="array" ref="V11">IF(IFERROR(INDEX('Cheater Sheet'!U58:U98, SMALL(IF("Yes"='Cheater Sheet'!$BM$58:$BM$98, ROW('Cheater Sheet'!$BM$58:$BM$98)-57,""), ROW()-4)),"")="","",IFERROR(INDEX('Cheater Sheet'!U58:U98, SMALL(IF("Yes"='Cheater Sheet'!$BM$58:$BM$98, ROW('Cheater Sheet'!$BM$58:$BM$98)-57,""), ROW()-4)),""))</f>
        <v/>
      </c>
      <c r="W11" s="287" t="str" cm="1">
        <f t="array" ref="W11">IF(IFERROR(INDEX('Cheater Sheet'!V58:V98, SMALL(IF("Yes"='Cheater Sheet'!$BM$58:$BM$98, ROW('Cheater Sheet'!$BM$58:$BM$98)-57,""), ROW()-4)),"")="","",IFERROR(INDEX('Cheater Sheet'!V58:V98, SMALL(IF("Yes"='Cheater Sheet'!$BM$58:$BM$98, ROW('Cheater Sheet'!$BM$58:$BM$98)-57,""), ROW()-4)),""))</f>
        <v/>
      </c>
      <c r="X11" s="292" t="str" cm="1">
        <f t="array" ref="X11">IF(IFERROR(INDEX('Cheater Sheet'!W58:W98, SMALL(IF("Yes"='Cheater Sheet'!$BM$58:$BM$98, ROW('Cheater Sheet'!$BM$58:$BM$98)-57,""), ROW()-4)),"")="","",IFERROR(INDEX('Cheater Sheet'!W58:W98, SMALL(IF("Yes"='Cheater Sheet'!$BM$58:$BM$98, ROW('Cheater Sheet'!$BM$58:$BM$98)-57,""), ROW()-4)),""))</f>
        <v/>
      </c>
      <c r="Y11" s="287" t="str" cm="1">
        <f t="array" ref="Y11">IF(IFERROR(INDEX('Cheater Sheet'!X58:X98, SMALL(IF("Yes"='Cheater Sheet'!$BM$58:$BM$98, ROW('Cheater Sheet'!$BM$58:$BM$98)-57,""), ROW()-4)),"")="","",IFERROR(INDEX('Cheater Sheet'!X58:X98, SMALL(IF("Yes"='Cheater Sheet'!$BM$58:$BM$98, ROW('Cheater Sheet'!$BM$58:$BM$98)-57,""), ROW()-4)),""))</f>
        <v/>
      </c>
      <c r="Z11" s="292" t="str" cm="1">
        <f t="array" ref="Z11">IF(IFERROR(INDEX('Cheater Sheet'!Y58:Y98, SMALL(IF("Yes"='Cheater Sheet'!$BM$58:$BM$98, ROW('Cheater Sheet'!$BM$58:$BM$98)-57,""), ROW()-4)),"")="","",IFERROR(INDEX('Cheater Sheet'!Y58:Y98, SMALL(IF("Yes"='Cheater Sheet'!$BM$58:$BM$98, ROW('Cheater Sheet'!$BM$58:$BM$98)-57,""), ROW()-4)),""))</f>
        <v/>
      </c>
      <c r="AA11" s="287" t="str" cm="1">
        <f t="array" ref="AA11">IF(IFERROR(INDEX('Cheater Sheet'!Z58:Z98, SMALL(IF("Yes"='Cheater Sheet'!$BM$58:$BM$98, ROW('Cheater Sheet'!$BM$58:$BM$98)-57,""), ROW()-4)),"")="","",IFERROR(INDEX('Cheater Sheet'!Z58:Z98, SMALL(IF("Yes"='Cheater Sheet'!$BM$58:$BM$98, ROW('Cheater Sheet'!$BM$58:$BM$98)-57,""), ROW()-4)),""))</f>
        <v/>
      </c>
      <c r="AB11" s="292" t="str" cm="1">
        <f t="array" ref="AB11">IF(IFERROR(INDEX('Cheater Sheet'!AA58:AA98, SMALL(IF("Yes"='Cheater Sheet'!$BM$58:$BM$98, ROW('Cheater Sheet'!$BM$58:$BM$98)-57,""), ROW()-4)),"")="","",IFERROR(INDEX('Cheater Sheet'!AA58:AA98, SMALL(IF("Yes"='Cheater Sheet'!$BM$58:$BM$98, ROW('Cheater Sheet'!$BM$58:$BM$98)-57,""), ROW()-4)),""))</f>
        <v/>
      </c>
      <c r="AC11" s="287" t="str" cm="1">
        <f t="array" ref="AC11">IF(IFERROR(INDEX('Cheater Sheet'!AB58:AB98, SMALL(IF("Yes"='Cheater Sheet'!$BM$58:$BM$98, ROW('Cheater Sheet'!$BM$58:$BM$98)-57,""), ROW()-4)),"")="","",IFERROR(INDEX('Cheater Sheet'!AB58:AB98, SMALL(IF("Yes"='Cheater Sheet'!$BM$58:$BM$98, ROW('Cheater Sheet'!$BM$58:$BM$98)-57,""), ROW()-4)),""))</f>
        <v/>
      </c>
      <c r="AD11" s="292" t="str" cm="1">
        <f t="array" ref="AD11">IF(IFERROR(INDEX('Cheater Sheet'!AC58:AC98, SMALL(IF("Yes"='Cheater Sheet'!$BM$58:$BM$98, ROW('Cheater Sheet'!$BM$58:$BM$98)-57,""), ROW()-4)),"")="","",IFERROR(INDEX('Cheater Sheet'!AC58:AC98, SMALL(IF("Yes"='Cheater Sheet'!$BM$58:$BM$98, ROW('Cheater Sheet'!$BM$58:$BM$98)-57,""), ROW()-4)),""))</f>
        <v/>
      </c>
      <c r="AE11" s="287" t="str" cm="1">
        <f t="array" ref="AE11">IF(IFERROR(INDEX('Cheater Sheet'!AD58:AD98, SMALL(IF("Yes"='Cheater Sheet'!$BM$58:$BM$98, ROW('Cheater Sheet'!$BM$58:$BM$98)-57,""), ROW()-4)),"")="","",IFERROR(INDEX('Cheater Sheet'!AD58:AD98, SMALL(IF("Yes"='Cheater Sheet'!$BM$58:$BM$98, ROW('Cheater Sheet'!$BM$58:$BM$98)-57,""), ROW()-4)),""))</f>
        <v/>
      </c>
      <c r="AF11" s="292" t="str" cm="1">
        <f t="array" ref="AF11">IF(IFERROR(INDEX('Cheater Sheet'!AE58:AE98, SMALL(IF("Yes"='Cheater Sheet'!$BM$58:$BM$98, ROW('Cheater Sheet'!$BM$58:$BM$98)-57,""), ROW()-4)),"")="","",IFERROR(INDEX('Cheater Sheet'!AE58:AE98, SMALL(IF("Yes"='Cheater Sheet'!$BM$58:$BM$98, ROW('Cheater Sheet'!$BM$58:$BM$98)-57,""), ROW()-4)),""))</f>
        <v/>
      </c>
      <c r="AG11" s="287" t="str" cm="1">
        <f t="array" ref="AG11">IF(IFERROR(INDEX('Cheater Sheet'!AF58:AF98, SMALL(IF("Yes"='Cheater Sheet'!$BM$58:$BM$98, ROW('Cheater Sheet'!$BM$58:$BM$98)-57,""), ROW()-4)),"")="","",IFERROR(INDEX('Cheater Sheet'!AF58:AF98, SMALL(IF("Yes"='Cheater Sheet'!$BM$58:$BM$98, ROW('Cheater Sheet'!$BM$58:$BM$98)-57,""), ROW()-4)),""))</f>
        <v/>
      </c>
      <c r="AH11" s="292" t="str" cm="1">
        <f t="array" ref="AH11">IF(IFERROR(INDEX('Cheater Sheet'!AG58:AG98, SMALL(IF("Yes"='Cheater Sheet'!$BM$58:$BM$98, ROW('Cheater Sheet'!$BM$58:$BM$98)-57,""), ROW()-4)),"")="","",IFERROR(INDEX('Cheater Sheet'!AG58:AG98, SMALL(IF("Yes"='Cheater Sheet'!$BM$58:$BM$98, ROW('Cheater Sheet'!$BM$58:$BM$98)-57,""), ROW()-4)),""))</f>
        <v/>
      </c>
      <c r="AI11" s="287" t="str" cm="1">
        <f t="array" ref="AI11">IF(IFERROR(INDEX('Cheater Sheet'!AH58:AH98, SMALL(IF("Yes"='Cheater Sheet'!$BM$58:$BM$98, ROW('Cheater Sheet'!$BM$58:$BM$98)-57,""), ROW()-4)),"")="","",IFERROR(INDEX('Cheater Sheet'!AH58:AH98, SMALL(IF("Yes"='Cheater Sheet'!$BM$58:$BM$98, ROW('Cheater Sheet'!$BM$58:$BM$98)-57,""), ROW()-4)),""))</f>
        <v/>
      </c>
      <c r="AJ11" s="292" t="str" cm="1">
        <f t="array" ref="AJ11">IF(IFERROR(INDEX('Cheater Sheet'!AI58:AI98, SMALL(IF("Yes"='Cheater Sheet'!$BM$58:$BM$98, ROW('Cheater Sheet'!$BM$58:$BM$98)-57,""), ROW()-4)),"")="","",IFERROR(INDEX('Cheater Sheet'!AI58:AI98, SMALL(IF("Yes"='Cheater Sheet'!$BM$58:$BM$98, ROW('Cheater Sheet'!$BM$58:$BM$98)-57,""), ROW()-4)),""))</f>
        <v/>
      </c>
      <c r="AK11" s="287" t="str" cm="1">
        <f t="array" ref="AK11">IF(IFERROR(INDEX('Cheater Sheet'!AJ58:AJ98, SMALL(IF("Yes"='Cheater Sheet'!$BM$58:$BM$98, ROW('Cheater Sheet'!$BM$58:$BM$98)-57,""), ROW()-4)),"")="","",IFERROR(INDEX('Cheater Sheet'!AJ58:AJ98, SMALL(IF("Yes"='Cheater Sheet'!$BM$58:$BM$98, ROW('Cheater Sheet'!$BM$58:$BM$98)-57,""), ROW()-4)),""))</f>
        <v/>
      </c>
      <c r="AL11" s="292" t="str" cm="1">
        <f t="array" ref="AL11">IF(IFERROR(INDEX('Cheater Sheet'!AK58:AK98, SMALL(IF("Yes"='Cheater Sheet'!$BM$58:$BM$98, ROW('Cheater Sheet'!$BM$58:$BM$98)-57,""), ROW()-4)),"")="","",IFERROR(INDEX('Cheater Sheet'!AK58:AK98, SMALL(IF("Yes"='Cheater Sheet'!$BM$58:$BM$98, ROW('Cheater Sheet'!$BM$58:$BM$98)-57,""), ROW()-4)),""))</f>
        <v/>
      </c>
      <c r="AM11" s="287" t="str" cm="1">
        <f t="array" ref="AM11">IF(IFERROR(INDEX('Cheater Sheet'!AL58:AL98, SMALL(IF("Yes"='Cheater Sheet'!$BM$58:$BM$98, ROW('Cheater Sheet'!$BM$58:$BM$98)-57,""), ROW()-4)),"")="","",IFERROR(INDEX('Cheater Sheet'!AL58:AL98, SMALL(IF("Yes"='Cheater Sheet'!$BM$58:$BM$98, ROW('Cheater Sheet'!$BM$58:$BM$98)-57,""), ROW()-4)),""))</f>
        <v/>
      </c>
      <c r="AN11" s="292" t="str" cm="1">
        <f t="array" ref="AN11">IF(IFERROR(INDEX('Cheater Sheet'!AM58:AM98, SMALL(IF("Yes"='Cheater Sheet'!$BM$58:$BM$98, ROW('Cheater Sheet'!$BM$58:$BM$98)-57,""), ROW()-4)),"")="","",IFERROR(INDEX('Cheater Sheet'!AM58:AM98, SMALL(IF("Yes"='Cheater Sheet'!$BM$58:$BM$98, ROW('Cheater Sheet'!$BM$58:$BM$98)-57,""), ROW()-4)),""))</f>
        <v/>
      </c>
      <c r="AO11" s="287" t="str" cm="1">
        <f t="array" ref="AO11">IF(IFERROR(INDEX('Cheater Sheet'!AN58:AN98, SMALL(IF("Yes"='Cheater Sheet'!$BM$58:$BM$98, ROW('Cheater Sheet'!$BM$58:$BM$98)-57,""), ROW()-4)),"")="","",IFERROR(INDEX('Cheater Sheet'!AN58:AN98, SMALL(IF("Yes"='Cheater Sheet'!$BM$58:$BM$98, ROW('Cheater Sheet'!$BM$58:$BM$98)-57,""), ROW()-4)),""))</f>
        <v/>
      </c>
      <c r="AP11" s="292" t="str" cm="1">
        <f t="array" ref="AP11">IF(IFERROR(INDEX('Cheater Sheet'!AO58:AO98, SMALL(IF("Yes"='Cheater Sheet'!$BM$58:$BM$98, ROW('Cheater Sheet'!$BM$58:$BM$98)-57,""), ROW()-4)),"")="","",IFERROR(INDEX('Cheater Sheet'!AO58:AO98, SMALL(IF("Yes"='Cheater Sheet'!$BM$58:$BM$98, ROW('Cheater Sheet'!$BM$58:$BM$98)-57,""), ROW()-4)),""))</f>
        <v/>
      </c>
      <c r="AQ11" s="287" t="str" cm="1">
        <f t="array" ref="AQ11">IF(IFERROR(INDEX('Cheater Sheet'!AP58:AP98, SMALL(IF("Yes"='Cheater Sheet'!$BM$58:$BM$98, ROW('Cheater Sheet'!$BM$58:$BM$98)-57,""), ROW()-4)),"")="","",IFERROR(INDEX('Cheater Sheet'!AP58:AP98, SMALL(IF("Yes"='Cheater Sheet'!$BM$58:$BM$98, ROW('Cheater Sheet'!$BM$58:$BM$98)-57,""), ROW()-4)),""))</f>
        <v/>
      </c>
      <c r="AR11" s="292" t="str" cm="1">
        <f t="array" ref="AR11">IF(IFERROR(INDEX('Cheater Sheet'!AQ58:AQ98, SMALL(IF("Yes"='Cheater Sheet'!$BM$58:$BM$98, ROW('Cheater Sheet'!$BM$58:$BM$98)-57,""), ROW()-4)),"")="","",IFERROR(INDEX('Cheater Sheet'!AQ58:AQ98, SMALL(IF("Yes"='Cheater Sheet'!$BM$58:$BM$98, ROW('Cheater Sheet'!$BM$58:$BM$98)-57,""), ROW()-4)),""))</f>
        <v/>
      </c>
      <c r="AS11" s="287" t="str" cm="1">
        <f t="array" ref="AS11">IF(IFERROR(INDEX('Cheater Sheet'!AR58:AR98, SMALL(IF("Yes"='Cheater Sheet'!$BM$58:$BM$98, ROW('Cheater Sheet'!$BM$58:$BM$98)-57,""), ROW()-4)),"")="","",IFERROR(INDEX('Cheater Sheet'!AR58:AR98, SMALL(IF("Yes"='Cheater Sheet'!$BM$58:$BM$98, ROW('Cheater Sheet'!$BM$58:$BM$98)-57,""), ROW()-4)),""))</f>
        <v/>
      </c>
      <c r="AT11" s="292" t="str" cm="1">
        <f t="array" ref="AT11">IF(IFERROR(INDEX('Cheater Sheet'!AS58:AS98, SMALL(IF("Yes"='Cheater Sheet'!$BM$58:$BM$98, ROW('Cheater Sheet'!$BM$58:$BM$98)-57,""), ROW()-4)),"")="","",IFERROR(INDEX('Cheater Sheet'!AS58:AS98, SMALL(IF("Yes"='Cheater Sheet'!$BM$58:$BM$98, ROW('Cheater Sheet'!$BM$58:$BM$98)-57,""), ROW()-4)),""))</f>
        <v/>
      </c>
      <c r="AU11" s="287" t="str" cm="1">
        <f t="array" ref="AU11">IF(IFERROR(INDEX('Cheater Sheet'!AT58:AT98, SMALL(IF("Yes"='Cheater Sheet'!$BM$58:$BM$98, ROW('Cheater Sheet'!$BM$58:$BM$98)-57,""), ROW()-4)),"")="","",IFERROR(INDEX('Cheater Sheet'!AT58:AT98, SMALL(IF("Yes"='Cheater Sheet'!$BM$58:$BM$98, ROW('Cheater Sheet'!$BM$58:$BM$98)-57,""), ROW()-4)),""))</f>
        <v/>
      </c>
      <c r="AV11" s="292" t="str" cm="1">
        <f t="array" ref="AV11">IF(IFERROR(INDEX('Cheater Sheet'!AU58:AU98, SMALL(IF("Yes"='Cheater Sheet'!$BM$58:$BM$98, ROW('Cheater Sheet'!$BM$58:$BM$98)-57,""), ROW()-4)),"")="","",IFERROR(INDEX('Cheater Sheet'!AU58:AU98, SMALL(IF("Yes"='Cheater Sheet'!$BM$58:$BM$98, ROW('Cheater Sheet'!$BM$58:$BM$98)-57,""), ROW()-4)),""))</f>
        <v/>
      </c>
      <c r="AW11" s="287" t="str" cm="1">
        <f t="array" ref="AW11">IF(IFERROR(INDEX('Cheater Sheet'!AV58:AV98, SMALL(IF("Yes"='Cheater Sheet'!$BM$58:$BM$98, ROW('Cheater Sheet'!$BM$58:$BM$98)-57,""), ROW()-4)),"")="","",IFERROR(INDEX('Cheater Sheet'!AV58:AV98, SMALL(IF("Yes"='Cheater Sheet'!$BM$58:$BM$98, ROW('Cheater Sheet'!$BM$58:$BM$98)-57,""), ROW()-4)),""))</f>
        <v/>
      </c>
      <c r="AX11" s="292" t="str" cm="1">
        <f t="array" ref="AX11">IF(IFERROR(INDEX('Cheater Sheet'!AW58:AW98, SMALL(IF("Yes"='Cheater Sheet'!$BM$58:$BM$98, ROW('Cheater Sheet'!$BM$58:$BM$98)-57,""), ROW()-4)),"")="","",IFERROR(INDEX('Cheater Sheet'!AW58:AW98, SMALL(IF("Yes"='Cheater Sheet'!$BM$58:$BM$98, ROW('Cheater Sheet'!$BM$58:$BM$98)-57,""), ROW()-4)),""))</f>
        <v/>
      </c>
      <c r="AY11" s="287" t="str" cm="1">
        <f t="array" ref="AY11">IF(IFERROR(INDEX('Cheater Sheet'!AX58:AX98, SMALL(IF("Yes"='Cheater Sheet'!$BM$58:$BM$98, ROW('Cheater Sheet'!$BM$58:$BM$98)-57,""), ROW()-4)),"")="","",IFERROR(INDEX('Cheater Sheet'!AX58:AX98, SMALL(IF("Yes"='Cheater Sheet'!$BM$58:$BM$98, ROW('Cheater Sheet'!$BM$58:$BM$98)-57,""), ROW()-4)),""))</f>
        <v/>
      </c>
      <c r="AZ11" s="292" t="str" cm="1">
        <f t="array" ref="AZ11">IF(IFERROR(INDEX('Cheater Sheet'!AY58:AY98, SMALL(IF("Yes"='Cheater Sheet'!$BM$58:$BM$98, ROW('Cheater Sheet'!$BM$58:$BM$98)-57,""), ROW()-4)),"")="","",IFERROR(INDEX('Cheater Sheet'!AY58:AY98, SMALL(IF("Yes"='Cheater Sheet'!$BM$58:$BM$98, ROW('Cheater Sheet'!$BM$58:$BM$98)-57,""), ROW()-4)),""))</f>
        <v/>
      </c>
      <c r="BA11" s="287" t="str" cm="1">
        <f t="array" ref="BA11">IF(IFERROR(INDEX('Cheater Sheet'!AZ58:AZ98, SMALL(IF("Yes"='Cheater Sheet'!$BM$58:$BM$98, ROW('Cheater Sheet'!$BM$58:$BM$98)-57,""), ROW()-4)),"")="","",IFERROR(INDEX('Cheater Sheet'!AZ58:AZ98, SMALL(IF("Yes"='Cheater Sheet'!$BM$58:$BM$98, ROW('Cheater Sheet'!$BM$58:$BM$98)-57,""), ROW()-4)),""))</f>
        <v/>
      </c>
      <c r="BB11" s="292" t="str" cm="1">
        <f t="array" ref="BB11">IF(IFERROR(INDEX('Cheater Sheet'!BA58:BA98, SMALL(IF("Yes"='Cheater Sheet'!$BM$58:$BM$98, ROW('Cheater Sheet'!$BM$58:$BM$98)-57,""), ROW()-4)),"")="","",IFERROR(INDEX('Cheater Sheet'!BA58:BA98, SMALL(IF("Yes"='Cheater Sheet'!$BM$58:$BM$98, ROW('Cheater Sheet'!$BM$58:$BM$98)-57,""), ROW()-4)),""))</f>
        <v/>
      </c>
      <c r="BC11" s="287" t="str" cm="1">
        <f t="array" ref="BC11">IF(IFERROR(INDEX('Cheater Sheet'!BB58:BB98, SMALL(IF("Yes"='Cheater Sheet'!$BM$58:$BM$98, ROW('Cheater Sheet'!$BM$58:$BM$98)-57,""), ROW()-4)),"")="","",IFERROR(INDEX('Cheater Sheet'!BB58:BB98, SMALL(IF("Yes"='Cheater Sheet'!$BM$58:$BM$98, ROW('Cheater Sheet'!$BM$58:$BM$98)-57,""), ROW()-4)),""))</f>
        <v/>
      </c>
      <c r="BD11" s="292" t="str" cm="1">
        <f t="array" ref="BD11">IF(IFERROR(INDEX('Cheater Sheet'!BC58:BC98, SMALL(IF("Yes"='Cheater Sheet'!$BM$58:$BM$98, ROW('Cheater Sheet'!$BM$58:$BM$98)-57,""), ROW()-4)),"")="","",IFERROR(INDEX('Cheater Sheet'!BC58:BC98, SMALL(IF("Yes"='Cheater Sheet'!$BM$58:$BM$98, ROW('Cheater Sheet'!$BM$58:$BM$98)-57,""), ROW()-4)),""))</f>
        <v/>
      </c>
      <c r="BE11" s="287" t="str" cm="1">
        <f t="array" ref="BE11">IF(IFERROR(INDEX('Cheater Sheet'!BD58:BD98, SMALL(IF("Yes"='Cheater Sheet'!$BM$58:$BM$98, ROW('Cheater Sheet'!$BM$58:$BM$98)-57,""), ROW()-4)),"")="","",IFERROR(INDEX('Cheater Sheet'!BD58:BD98, SMALL(IF("Yes"='Cheater Sheet'!$BM$58:$BM$98, ROW('Cheater Sheet'!$BM$58:$BM$98)-57,""), ROW()-4)),""))</f>
        <v/>
      </c>
      <c r="BF11" s="292" t="str" cm="1">
        <f t="array" ref="BF11">IF(IFERROR(INDEX('Cheater Sheet'!BE58:BE98, SMALL(IF("Yes"='Cheater Sheet'!$BM$58:$BM$98, ROW('Cheater Sheet'!$BM$58:$BM$98)-57,""), ROW()-4)),"")="","",IFERROR(INDEX('Cheater Sheet'!BE58:BE98, SMALL(IF("Yes"='Cheater Sheet'!$BM$58:$BM$98, ROW('Cheater Sheet'!$BM$58:$BM$98)-57,""), ROW()-4)),""))</f>
        <v/>
      </c>
      <c r="BG11" s="287" t="str" cm="1">
        <f t="array" ref="BG11">IF(IFERROR(INDEX('Cheater Sheet'!BF58:BF98, SMALL(IF("Yes"='Cheater Sheet'!$BM$58:$BM$98, ROW('Cheater Sheet'!$BM$58:$BM$98)-57,""), ROW()-4)),"")="","",IFERROR(INDEX('Cheater Sheet'!BF58:BF98, SMALL(IF("Yes"='Cheater Sheet'!$BM$58:$BM$98, ROW('Cheater Sheet'!$BM$58:$BM$98)-57,""), ROW()-4)),""))</f>
        <v/>
      </c>
      <c r="BH11" s="292" t="str" cm="1">
        <f t="array" ref="BH11">IF(IFERROR(INDEX('Cheater Sheet'!BG58:BG98, SMALL(IF("Yes"='Cheater Sheet'!$BM$58:$BM$98, ROW('Cheater Sheet'!$BM$58:$BM$98)-57,""), ROW()-4)),"")="","",IFERROR(INDEX('Cheater Sheet'!BG58:BG98, SMALL(IF("Yes"='Cheater Sheet'!$BM$58:$BM$98, ROW('Cheater Sheet'!$BM$58:$BM$98)-57,""), ROW()-4)),""))</f>
        <v/>
      </c>
      <c r="BI11" s="287" t="str" cm="1">
        <f t="array" ref="BI11">IF(IFERROR(INDEX('Cheater Sheet'!BH58:BH98, SMALL(IF("Yes"='Cheater Sheet'!$BM$58:$BM$98, ROW('Cheater Sheet'!$BM$58:$BM$98)-57,""), ROW()-4)),"")="","",IFERROR(INDEX('Cheater Sheet'!BH58:BH98, SMALL(IF("Yes"='Cheater Sheet'!$BM$58:$BM$98, ROW('Cheater Sheet'!$BM$58:$BM$98)-57,""), ROW()-4)),""))</f>
        <v/>
      </c>
      <c r="BJ11" s="292" t="str" cm="1">
        <f t="array" ref="BJ11">IF(IFERROR(INDEX('Cheater Sheet'!BI58:BI98, SMALL(IF("Yes"='Cheater Sheet'!$BM$58:$BM$98, ROW('Cheater Sheet'!$BM$58:$BM$98)-57,""), ROW()-4)),"")="","",IFERROR(INDEX('Cheater Sheet'!BI58:BI98, SMALL(IF("Yes"='Cheater Sheet'!$BM$58:$BM$98, ROW('Cheater Sheet'!$BM$58:$BM$98)-57,""), ROW()-4)),""))</f>
        <v/>
      </c>
      <c r="BK11" s="709" t="str" cm="1">
        <f t="array" ref="BK11">IF(IFERROR(INDEX('Cheater Sheet'!BJ58:BJ98, SMALL(IF("Yes"='Cheater Sheet'!$BM$58:$BM$98, ROW('Cheater Sheet'!$BM$58:$BM$98)-57,""), ROW()-4)),"")="","",IFERROR(INDEX('Cheater Sheet'!BJ58:BJ98, SMALL(IF("Yes"='Cheater Sheet'!$BM$58:$BM$98, ROW('Cheater Sheet'!$BM$58:$BM$98)-57,""), ROW()-4)),""))</f>
        <v/>
      </c>
      <c r="BL11" s="101"/>
    </row>
    <row r="12" spans="1:64" x14ac:dyDescent="0.2">
      <c r="A12" s="765">
        <f t="shared" si="0"/>
        <v>0</v>
      </c>
      <c r="C12" s="143" t="str" cm="1">
        <f t="array" ref="C12">IFERROR(INDEX('Cheater Sheet'!$B$58:$B$98, SMALL(IF("Yes"='Cheater Sheet'!$BM$58:$BM$98, ROW('Cheater Sheet'!$BM$58:$BM$98)-57,""), ROW()-4)),"")</f>
        <v/>
      </c>
      <c r="D12" s="292" t="str" cm="1">
        <f t="array" ref="D12">IF(IFERROR(INDEX('Cheater Sheet'!C58:C98, SMALL(IF("Yes"='Cheater Sheet'!$BM$58:$BM$98, ROW('Cheater Sheet'!$BM$58:$BM$98)-57,""), ROW()-4)),"")="","",IFERROR(INDEX('Cheater Sheet'!C58:C98, SMALL(IF("Yes"='Cheater Sheet'!$BM$58:$BM$98, ROW('Cheater Sheet'!$BM$58:$BM$98)-57,""), ROW()-4)),""))</f>
        <v/>
      </c>
      <c r="E12" s="287" t="str" cm="1">
        <f t="array" ref="E12">IF(IFERROR(INDEX('Cheater Sheet'!D58:D98, SMALL(IF("Yes"='Cheater Sheet'!$BM$58:$BM$98, ROW('Cheater Sheet'!$BM$58:$BM$98)-57,""), ROW()-4)),"")="","",IFERROR(INDEX('Cheater Sheet'!D58:D98, SMALL(IF("Yes"='Cheater Sheet'!$BM$58:$BM$98, ROW('Cheater Sheet'!$BM$58:$BM$98)-57,""), ROW()-4)),""))</f>
        <v/>
      </c>
      <c r="F12" s="292" t="str" cm="1">
        <f t="array" ref="F12">IF(IFERROR(INDEX('Cheater Sheet'!E58:E98, SMALL(IF("Yes"='Cheater Sheet'!$BM$58:$BM$98, ROW('Cheater Sheet'!$BM$58:$BM$98)-57,""), ROW()-4)),"")="","",IFERROR(INDEX('Cheater Sheet'!E58:E98, SMALL(IF("Yes"='Cheater Sheet'!$BM$58:$BM$98, ROW('Cheater Sheet'!$BM$58:$BM$98)-57,""), ROW()-4)),""))</f>
        <v/>
      </c>
      <c r="G12" s="287" t="str" cm="1">
        <f t="array" ref="G12">IF(IFERROR(INDEX('Cheater Sheet'!F58:F98, SMALL(IF("Yes"='Cheater Sheet'!$BM$58:$BM$98, ROW('Cheater Sheet'!$BM$58:$BM$98)-57,""), ROW()-4)),"")="","",IFERROR(INDEX('Cheater Sheet'!F58:F98, SMALL(IF("Yes"='Cheater Sheet'!$BM$58:$BM$98, ROW('Cheater Sheet'!$BM$58:$BM$98)-57,""), ROW()-4)),""))</f>
        <v/>
      </c>
      <c r="H12" s="292" t="str" cm="1">
        <f t="array" ref="H12">IF(IFERROR(INDEX('Cheater Sheet'!G58:G98, SMALL(IF("Yes"='Cheater Sheet'!$BM$58:$BM$98, ROW('Cheater Sheet'!$BM$58:$BM$98)-57,""), ROW()-4)),"")="","",IFERROR(INDEX('Cheater Sheet'!G58:G98, SMALL(IF("Yes"='Cheater Sheet'!$BM$58:$BM$98, ROW('Cheater Sheet'!$BM$58:$BM$98)-57,""), ROW()-4)),""))</f>
        <v/>
      </c>
      <c r="I12" s="287" t="str" cm="1">
        <f t="array" ref="I12">IF(IFERROR(INDEX('Cheater Sheet'!H58:H98, SMALL(IF("Yes"='Cheater Sheet'!$BM$58:$BM$98, ROW('Cheater Sheet'!$BM$58:$BM$98)-57,""), ROW()-4)),"")="","",IFERROR(INDEX('Cheater Sheet'!H58:H98, SMALL(IF("Yes"='Cheater Sheet'!$BM$58:$BM$98, ROW('Cheater Sheet'!$BM$58:$BM$98)-57,""), ROW()-4)),""))</f>
        <v/>
      </c>
      <c r="J12" s="292" t="str" cm="1">
        <f t="array" ref="J12">IF(IFERROR(INDEX('Cheater Sheet'!I58:I98, SMALL(IF("Yes"='Cheater Sheet'!$BM$58:$BM$98, ROW('Cheater Sheet'!$BM$58:$BM$98)-57,""), ROW()-4)),"")="","",IFERROR(INDEX('Cheater Sheet'!I58:I98, SMALL(IF("Yes"='Cheater Sheet'!$BM$58:$BM$98, ROW('Cheater Sheet'!$BM$58:$BM$98)-57,""), ROW()-4)),""))</f>
        <v/>
      </c>
      <c r="K12" s="287" t="str" cm="1">
        <f t="array" ref="K12">IF(IFERROR(INDEX('Cheater Sheet'!J58:J98, SMALL(IF("Yes"='Cheater Sheet'!$BM$58:$BM$98, ROW('Cheater Sheet'!$BM$58:$BM$98)-57,""), ROW()-4)),"")="","",IFERROR(INDEX('Cheater Sheet'!J58:J98, SMALL(IF("Yes"='Cheater Sheet'!$BM$58:$BM$98, ROW('Cheater Sheet'!$BM$58:$BM$98)-57,""), ROW()-4)),""))</f>
        <v/>
      </c>
      <c r="L12" s="292" t="str" cm="1">
        <f t="array" ref="L12">IF(IFERROR(INDEX('Cheater Sheet'!K58:K98, SMALL(IF("Yes"='Cheater Sheet'!$BM$58:$BM$98, ROW('Cheater Sheet'!$BM$58:$BM$98)-57,""), ROW()-4)),"")="","",IFERROR(INDEX('Cheater Sheet'!K58:K98, SMALL(IF("Yes"='Cheater Sheet'!$BM$58:$BM$98, ROW('Cheater Sheet'!$BM$58:$BM$98)-57,""), ROW()-4)),""))</f>
        <v/>
      </c>
      <c r="M12" s="287" t="str" cm="1">
        <f t="array" ref="M12">IF(IFERROR(INDEX('Cheater Sheet'!L58:L98, SMALL(IF("Yes"='Cheater Sheet'!$BM$58:$BM$98, ROW('Cheater Sheet'!$BM$58:$BM$98)-57,""), ROW()-4)),"")="","",IFERROR(INDEX('Cheater Sheet'!L58:L98, SMALL(IF("Yes"='Cheater Sheet'!$BM$58:$BM$98, ROW('Cheater Sheet'!$BM$58:$BM$98)-57,""), ROW()-4)),""))</f>
        <v/>
      </c>
      <c r="N12" s="292" t="str" cm="1">
        <f t="array" ref="N12">IF(IFERROR(INDEX('Cheater Sheet'!M58:M98, SMALL(IF("Yes"='Cheater Sheet'!$BM$58:$BM$98, ROW('Cheater Sheet'!$BM$58:$BM$98)-57,""), ROW()-4)),"")="","",IFERROR(INDEX('Cheater Sheet'!M58:M98, SMALL(IF("Yes"='Cheater Sheet'!$BM$58:$BM$98, ROW('Cheater Sheet'!$BM$58:$BM$98)-57,""), ROW()-4)),""))</f>
        <v/>
      </c>
      <c r="O12" s="287" t="str" cm="1">
        <f t="array" ref="O12">IF(IFERROR(INDEX('Cheater Sheet'!N58:N98, SMALL(IF("Yes"='Cheater Sheet'!$BM$58:$BM$98, ROW('Cheater Sheet'!$BM$58:$BM$98)-57,""), ROW()-4)),"")="","",IFERROR(INDEX('Cheater Sheet'!N58:N98, SMALL(IF("Yes"='Cheater Sheet'!$BM$58:$BM$98, ROW('Cheater Sheet'!$BM$58:$BM$98)-57,""), ROW()-4)),""))</f>
        <v/>
      </c>
      <c r="P12" s="292" t="str" cm="1">
        <f t="array" ref="P12">IF(IFERROR(INDEX('Cheater Sheet'!O58:O98, SMALL(IF("Yes"='Cheater Sheet'!$BM$58:$BM$98, ROW('Cheater Sheet'!$BM$58:$BM$98)-57,""), ROW()-4)),"")="","",IFERROR(INDEX('Cheater Sheet'!O58:O98, SMALL(IF("Yes"='Cheater Sheet'!$BM$58:$BM$98, ROW('Cheater Sheet'!$BM$58:$BM$98)-57,""), ROW()-4)),""))</f>
        <v/>
      </c>
      <c r="Q12" s="287" t="str" cm="1">
        <f t="array" ref="Q12">IF(IFERROR(INDEX('Cheater Sheet'!P58:P98, SMALL(IF("Yes"='Cheater Sheet'!$BM$58:$BM$98, ROW('Cheater Sheet'!$BM$58:$BM$98)-57,""), ROW()-4)),"")="","",IFERROR(INDEX('Cheater Sheet'!P58:P98, SMALL(IF("Yes"='Cheater Sheet'!$BM$58:$BM$98, ROW('Cheater Sheet'!$BM$58:$BM$98)-57,""), ROW()-4)),""))</f>
        <v/>
      </c>
      <c r="R12" s="292" t="str" cm="1">
        <f t="array" ref="R12">IF(IFERROR(INDEX('Cheater Sheet'!Q58:Q98, SMALL(IF("Yes"='Cheater Sheet'!$BM$58:$BM$98, ROW('Cheater Sheet'!$BM$58:$BM$98)-57,""), ROW()-4)),"")="","",IFERROR(INDEX('Cheater Sheet'!Q58:Q98, SMALL(IF("Yes"='Cheater Sheet'!$BM$58:$BM$98, ROW('Cheater Sheet'!$BM$58:$BM$98)-57,""), ROW()-4)),""))</f>
        <v/>
      </c>
      <c r="S12" s="287" t="str" cm="1">
        <f t="array" ref="S12">IF(IFERROR(INDEX('Cheater Sheet'!R58:R98, SMALL(IF("Yes"='Cheater Sheet'!$BM$58:$BM$98, ROW('Cheater Sheet'!$BM$58:$BM$98)-57,""), ROW()-4)),"")="","",IFERROR(INDEX('Cheater Sheet'!R58:R98, SMALL(IF("Yes"='Cheater Sheet'!$BM$58:$BM$98, ROW('Cheater Sheet'!$BM$58:$BM$98)-57,""), ROW()-4)),""))</f>
        <v/>
      </c>
      <c r="T12" s="292" t="str" cm="1">
        <f t="array" ref="T12">IF(IFERROR(INDEX('Cheater Sheet'!S58:S98, SMALL(IF("Yes"='Cheater Sheet'!$BM$58:$BM$98, ROW('Cheater Sheet'!$BM$58:$BM$98)-57,""), ROW()-4)),"")="","",IFERROR(INDEX('Cheater Sheet'!S58:S98, SMALL(IF("Yes"='Cheater Sheet'!$BM$58:$BM$98, ROW('Cheater Sheet'!$BM$58:$BM$98)-57,""), ROW()-4)),""))</f>
        <v/>
      </c>
      <c r="U12" s="287" t="str" cm="1">
        <f t="array" ref="U12">IF(IFERROR(INDEX('Cheater Sheet'!T58:T98, SMALL(IF("Yes"='Cheater Sheet'!$BM$58:$BM$98, ROW('Cheater Sheet'!$BM$58:$BM$98)-57,""), ROW()-4)),"")="","",IFERROR(INDEX('Cheater Sheet'!T58:T98, SMALL(IF("Yes"='Cheater Sheet'!$BM$58:$BM$98, ROW('Cheater Sheet'!$BM$58:$BM$98)-57,""), ROW()-4)),""))</f>
        <v/>
      </c>
      <c r="V12" s="292" t="str" cm="1">
        <f t="array" ref="V12">IF(IFERROR(INDEX('Cheater Sheet'!U58:U98, SMALL(IF("Yes"='Cheater Sheet'!$BM$58:$BM$98, ROW('Cheater Sheet'!$BM$58:$BM$98)-57,""), ROW()-4)),"")="","",IFERROR(INDEX('Cheater Sheet'!U58:U98, SMALL(IF("Yes"='Cheater Sheet'!$BM$58:$BM$98, ROW('Cheater Sheet'!$BM$58:$BM$98)-57,""), ROW()-4)),""))</f>
        <v/>
      </c>
      <c r="W12" s="287" t="str" cm="1">
        <f t="array" ref="W12">IF(IFERROR(INDEX('Cheater Sheet'!V58:V98, SMALL(IF("Yes"='Cheater Sheet'!$BM$58:$BM$98, ROW('Cheater Sheet'!$BM$58:$BM$98)-57,""), ROW()-4)),"")="","",IFERROR(INDEX('Cheater Sheet'!V58:V98, SMALL(IF("Yes"='Cheater Sheet'!$BM$58:$BM$98, ROW('Cheater Sheet'!$BM$58:$BM$98)-57,""), ROW()-4)),""))</f>
        <v/>
      </c>
      <c r="X12" s="292" t="str" cm="1">
        <f t="array" ref="X12">IF(IFERROR(INDEX('Cheater Sheet'!W58:W98, SMALL(IF("Yes"='Cheater Sheet'!$BM$58:$BM$98, ROW('Cheater Sheet'!$BM$58:$BM$98)-57,""), ROW()-4)),"")="","",IFERROR(INDEX('Cheater Sheet'!W58:W98, SMALL(IF("Yes"='Cheater Sheet'!$BM$58:$BM$98, ROW('Cheater Sheet'!$BM$58:$BM$98)-57,""), ROW()-4)),""))</f>
        <v/>
      </c>
      <c r="Y12" s="287" t="str" cm="1">
        <f t="array" ref="Y12">IF(IFERROR(INDEX('Cheater Sheet'!X58:X98, SMALL(IF("Yes"='Cheater Sheet'!$BM$58:$BM$98, ROW('Cheater Sheet'!$BM$58:$BM$98)-57,""), ROW()-4)),"")="","",IFERROR(INDEX('Cheater Sheet'!X58:X98, SMALL(IF("Yes"='Cheater Sheet'!$BM$58:$BM$98, ROW('Cheater Sheet'!$BM$58:$BM$98)-57,""), ROW()-4)),""))</f>
        <v/>
      </c>
      <c r="Z12" s="292" t="str" cm="1">
        <f t="array" ref="Z12">IF(IFERROR(INDEX('Cheater Sheet'!Y58:Y98, SMALL(IF("Yes"='Cheater Sheet'!$BM$58:$BM$98, ROW('Cheater Sheet'!$BM$58:$BM$98)-57,""), ROW()-4)),"")="","",IFERROR(INDEX('Cheater Sheet'!Y58:Y98, SMALL(IF("Yes"='Cheater Sheet'!$BM$58:$BM$98, ROW('Cheater Sheet'!$BM$58:$BM$98)-57,""), ROW()-4)),""))</f>
        <v/>
      </c>
      <c r="AA12" s="287" t="str" cm="1">
        <f t="array" ref="AA12">IF(IFERROR(INDEX('Cheater Sheet'!Z58:Z98, SMALL(IF("Yes"='Cheater Sheet'!$BM$58:$BM$98, ROW('Cheater Sheet'!$BM$58:$BM$98)-57,""), ROW()-4)),"")="","",IFERROR(INDEX('Cheater Sheet'!Z58:Z98, SMALL(IF("Yes"='Cheater Sheet'!$BM$58:$BM$98, ROW('Cheater Sheet'!$BM$58:$BM$98)-57,""), ROW()-4)),""))</f>
        <v/>
      </c>
      <c r="AB12" s="292" t="str" cm="1">
        <f t="array" ref="AB12">IF(IFERROR(INDEX('Cheater Sheet'!AA58:AA98, SMALL(IF("Yes"='Cheater Sheet'!$BM$58:$BM$98, ROW('Cheater Sheet'!$BM$58:$BM$98)-57,""), ROW()-4)),"")="","",IFERROR(INDEX('Cheater Sheet'!AA58:AA98, SMALL(IF("Yes"='Cheater Sheet'!$BM$58:$BM$98, ROW('Cheater Sheet'!$BM$58:$BM$98)-57,""), ROW()-4)),""))</f>
        <v/>
      </c>
      <c r="AC12" s="287" t="str" cm="1">
        <f t="array" ref="AC12">IF(IFERROR(INDEX('Cheater Sheet'!AB58:AB98, SMALL(IF("Yes"='Cheater Sheet'!$BM$58:$BM$98, ROW('Cheater Sheet'!$BM$58:$BM$98)-57,""), ROW()-4)),"")="","",IFERROR(INDEX('Cheater Sheet'!AB58:AB98, SMALL(IF("Yes"='Cheater Sheet'!$BM$58:$BM$98, ROW('Cheater Sheet'!$BM$58:$BM$98)-57,""), ROW()-4)),""))</f>
        <v/>
      </c>
      <c r="AD12" s="292" t="str" cm="1">
        <f t="array" ref="AD12">IF(IFERROR(INDEX('Cheater Sheet'!AC58:AC98, SMALL(IF("Yes"='Cheater Sheet'!$BM$58:$BM$98, ROW('Cheater Sheet'!$BM$58:$BM$98)-57,""), ROW()-4)),"")="","",IFERROR(INDEX('Cheater Sheet'!AC58:AC98, SMALL(IF("Yes"='Cheater Sheet'!$BM$58:$BM$98, ROW('Cheater Sheet'!$BM$58:$BM$98)-57,""), ROW()-4)),""))</f>
        <v/>
      </c>
      <c r="AE12" s="287" t="str" cm="1">
        <f t="array" ref="AE12">IF(IFERROR(INDEX('Cheater Sheet'!AD58:AD98, SMALL(IF("Yes"='Cheater Sheet'!$BM$58:$BM$98, ROW('Cheater Sheet'!$BM$58:$BM$98)-57,""), ROW()-4)),"")="","",IFERROR(INDEX('Cheater Sheet'!AD58:AD98, SMALL(IF("Yes"='Cheater Sheet'!$BM$58:$BM$98, ROW('Cheater Sheet'!$BM$58:$BM$98)-57,""), ROW()-4)),""))</f>
        <v/>
      </c>
      <c r="AF12" s="292" t="str" cm="1">
        <f t="array" ref="AF12">IF(IFERROR(INDEX('Cheater Sheet'!AE58:AE98, SMALL(IF("Yes"='Cheater Sheet'!$BM$58:$BM$98, ROW('Cheater Sheet'!$BM$58:$BM$98)-57,""), ROW()-4)),"")="","",IFERROR(INDEX('Cheater Sheet'!AE58:AE98, SMALL(IF("Yes"='Cheater Sheet'!$BM$58:$BM$98, ROW('Cheater Sheet'!$BM$58:$BM$98)-57,""), ROW()-4)),""))</f>
        <v/>
      </c>
      <c r="AG12" s="287" t="str" cm="1">
        <f t="array" ref="AG12">IF(IFERROR(INDEX('Cheater Sheet'!AF58:AF98, SMALL(IF("Yes"='Cheater Sheet'!$BM$58:$BM$98, ROW('Cheater Sheet'!$BM$58:$BM$98)-57,""), ROW()-4)),"")="","",IFERROR(INDEX('Cheater Sheet'!AF58:AF98, SMALL(IF("Yes"='Cheater Sheet'!$BM$58:$BM$98, ROW('Cheater Sheet'!$BM$58:$BM$98)-57,""), ROW()-4)),""))</f>
        <v/>
      </c>
      <c r="AH12" s="292" t="str" cm="1">
        <f t="array" ref="AH12">IF(IFERROR(INDEX('Cheater Sheet'!AG58:AG98, SMALL(IF("Yes"='Cheater Sheet'!$BM$58:$BM$98, ROW('Cheater Sheet'!$BM$58:$BM$98)-57,""), ROW()-4)),"")="","",IFERROR(INDEX('Cheater Sheet'!AG58:AG98, SMALL(IF("Yes"='Cheater Sheet'!$BM$58:$BM$98, ROW('Cheater Sheet'!$BM$58:$BM$98)-57,""), ROW()-4)),""))</f>
        <v/>
      </c>
      <c r="AI12" s="287" t="str" cm="1">
        <f t="array" ref="AI12">IF(IFERROR(INDEX('Cheater Sheet'!AH58:AH98, SMALL(IF("Yes"='Cheater Sheet'!$BM$58:$BM$98, ROW('Cheater Sheet'!$BM$58:$BM$98)-57,""), ROW()-4)),"")="","",IFERROR(INDEX('Cheater Sheet'!AH58:AH98, SMALL(IF("Yes"='Cheater Sheet'!$BM$58:$BM$98, ROW('Cheater Sheet'!$BM$58:$BM$98)-57,""), ROW()-4)),""))</f>
        <v/>
      </c>
      <c r="AJ12" s="292" t="str" cm="1">
        <f t="array" ref="AJ12">IF(IFERROR(INDEX('Cheater Sheet'!AI58:AI98, SMALL(IF("Yes"='Cheater Sheet'!$BM$58:$BM$98, ROW('Cheater Sheet'!$BM$58:$BM$98)-57,""), ROW()-4)),"")="","",IFERROR(INDEX('Cheater Sheet'!AI58:AI98, SMALL(IF("Yes"='Cheater Sheet'!$BM$58:$BM$98, ROW('Cheater Sheet'!$BM$58:$BM$98)-57,""), ROW()-4)),""))</f>
        <v/>
      </c>
      <c r="AK12" s="287" t="str" cm="1">
        <f t="array" ref="AK12">IF(IFERROR(INDEX('Cheater Sheet'!AJ58:AJ98, SMALL(IF("Yes"='Cheater Sheet'!$BM$58:$BM$98, ROW('Cheater Sheet'!$BM$58:$BM$98)-57,""), ROW()-4)),"")="","",IFERROR(INDEX('Cheater Sheet'!AJ58:AJ98, SMALL(IF("Yes"='Cheater Sheet'!$BM$58:$BM$98, ROW('Cheater Sheet'!$BM$58:$BM$98)-57,""), ROW()-4)),""))</f>
        <v/>
      </c>
      <c r="AL12" s="292" t="str" cm="1">
        <f t="array" ref="AL12">IF(IFERROR(INDEX('Cheater Sheet'!AK58:AK98, SMALL(IF("Yes"='Cheater Sheet'!$BM$58:$BM$98, ROW('Cheater Sheet'!$BM$58:$BM$98)-57,""), ROW()-4)),"")="","",IFERROR(INDEX('Cheater Sheet'!AK58:AK98, SMALL(IF("Yes"='Cheater Sheet'!$BM$58:$BM$98, ROW('Cheater Sheet'!$BM$58:$BM$98)-57,""), ROW()-4)),""))</f>
        <v/>
      </c>
      <c r="AM12" s="287" t="str" cm="1">
        <f t="array" ref="AM12">IF(IFERROR(INDEX('Cheater Sheet'!AL58:AL98, SMALL(IF("Yes"='Cheater Sheet'!$BM$58:$BM$98, ROW('Cheater Sheet'!$BM$58:$BM$98)-57,""), ROW()-4)),"")="","",IFERROR(INDEX('Cheater Sheet'!AL58:AL98, SMALL(IF("Yes"='Cheater Sheet'!$BM$58:$BM$98, ROW('Cheater Sheet'!$BM$58:$BM$98)-57,""), ROW()-4)),""))</f>
        <v/>
      </c>
      <c r="AN12" s="292" t="str" cm="1">
        <f t="array" ref="AN12">IF(IFERROR(INDEX('Cheater Sheet'!AM58:AM98, SMALL(IF("Yes"='Cheater Sheet'!$BM$58:$BM$98, ROW('Cheater Sheet'!$BM$58:$BM$98)-57,""), ROW()-4)),"")="","",IFERROR(INDEX('Cheater Sheet'!AM58:AM98, SMALL(IF("Yes"='Cheater Sheet'!$BM$58:$BM$98, ROW('Cheater Sheet'!$BM$58:$BM$98)-57,""), ROW()-4)),""))</f>
        <v/>
      </c>
      <c r="AO12" s="287" t="str" cm="1">
        <f t="array" ref="AO12">IF(IFERROR(INDEX('Cheater Sheet'!AN58:AN98, SMALL(IF("Yes"='Cheater Sheet'!$BM$58:$BM$98, ROW('Cheater Sheet'!$BM$58:$BM$98)-57,""), ROW()-4)),"")="","",IFERROR(INDEX('Cheater Sheet'!AN58:AN98, SMALL(IF("Yes"='Cheater Sheet'!$BM$58:$BM$98, ROW('Cheater Sheet'!$BM$58:$BM$98)-57,""), ROW()-4)),""))</f>
        <v/>
      </c>
      <c r="AP12" s="292" t="str" cm="1">
        <f t="array" ref="AP12">IF(IFERROR(INDEX('Cheater Sheet'!AO58:AO98, SMALL(IF("Yes"='Cheater Sheet'!$BM$58:$BM$98, ROW('Cheater Sheet'!$BM$58:$BM$98)-57,""), ROW()-4)),"")="","",IFERROR(INDEX('Cheater Sheet'!AO58:AO98, SMALL(IF("Yes"='Cheater Sheet'!$BM$58:$BM$98, ROW('Cheater Sheet'!$BM$58:$BM$98)-57,""), ROW()-4)),""))</f>
        <v/>
      </c>
      <c r="AQ12" s="287" t="str" cm="1">
        <f t="array" ref="AQ12">IF(IFERROR(INDEX('Cheater Sheet'!AP58:AP98, SMALL(IF("Yes"='Cheater Sheet'!$BM$58:$BM$98, ROW('Cheater Sheet'!$BM$58:$BM$98)-57,""), ROW()-4)),"")="","",IFERROR(INDEX('Cheater Sheet'!AP58:AP98, SMALL(IF("Yes"='Cheater Sheet'!$BM$58:$BM$98, ROW('Cheater Sheet'!$BM$58:$BM$98)-57,""), ROW()-4)),""))</f>
        <v/>
      </c>
      <c r="AR12" s="292" t="str" cm="1">
        <f t="array" ref="AR12">IF(IFERROR(INDEX('Cheater Sheet'!AQ58:AQ98, SMALL(IF("Yes"='Cheater Sheet'!$BM$58:$BM$98, ROW('Cheater Sheet'!$BM$58:$BM$98)-57,""), ROW()-4)),"")="","",IFERROR(INDEX('Cheater Sheet'!AQ58:AQ98, SMALL(IF("Yes"='Cheater Sheet'!$BM$58:$BM$98, ROW('Cheater Sheet'!$BM$58:$BM$98)-57,""), ROW()-4)),""))</f>
        <v/>
      </c>
      <c r="AS12" s="287" t="str" cm="1">
        <f t="array" ref="AS12">IF(IFERROR(INDEX('Cheater Sheet'!AR58:AR98, SMALL(IF("Yes"='Cheater Sheet'!$BM$58:$BM$98, ROW('Cheater Sheet'!$BM$58:$BM$98)-57,""), ROW()-4)),"")="","",IFERROR(INDEX('Cheater Sheet'!AR58:AR98, SMALL(IF("Yes"='Cheater Sheet'!$BM$58:$BM$98, ROW('Cheater Sheet'!$BM$58:$BM$98)-57,""), ROW()-4)),""))</f>
        <v/>
      </c>
      <c r="AT12" s="292" t="str" cm="1">
        <f t="array" ref="AT12">IF(IFERROR(INDEX('Cheater Sheet'!AS58:AS98, SMALL(IF("Yes"='Cheater Sheet'!$BM$58:$BM$98, ROW('Cheater Sheet'!$BM$58:$BM$98)-57,""), ROW()-4)),"")="","",IFERROR(INDEX('Cheater Sheet'!AS58:AS98, SMALL(IF("Yes"='Cheater Sheet'!$BM$58:$BM$98, ROW('Cheater Sheet'!$BM$58:$BM$98)-57,""), ROW()-4)),""))</f>
        <v/>
      </c>
      <c r="AU12" s="287" t="str" cm="1">
        <f t="array" ref="AU12">IF(IFERROR(INDEX('Cheater Sheet'!AT58:AT98, SMALL(IF("Yes"='Cheater Sheet'!$BM$58:$BM$98, ROW('Cheater Sheet'!$BM$58:$BM$98)-57,""), ROW()-4)),"")="","",IFERROR(INDEX('Cheater Sheet'!AT58:AT98, SMALL(IF("Yes"='Cheater Sheet'!$BM$58:$BM$98, ROW('Cheater Sheet'!$BM$58:$BM$98)-57,""), ROW()-4)),""))</f>
        <v/>
      </c>
      <c r="AV12" s="292" t="str" cm="1">
        <f t="array" ref="AV12">IF(IFERROR(INDEX('Cheater Sheet'!AU58:AU98, SMALL(IF("Yes"='Cheater Sheet'!$BM$58:$BM$98, ROW('Cheater Sheet'!$BM$58:$BM$98)-57,""), ROW()-4)),"")="","",IFERROR(INDEX('Cheater Sheet'!AU58:AU98, SMALL(IF("Yes"='Cheater Sheet'!$BM$58:$BM$98, ROW('Cheater Sheet'!$BM$58:$BM$98)-57,""), ROW()-4)),""))</f>
        <v/>
      </c>
      <c r="AW12" s="287" t="str" cm="1">
        <f t="array" ref="AW12">IF(IFERROR(INDEX('Cheater Sheet'!AV58:AV98, SMALL(IF("Yes"='Cheater Sheet'!$BM$58:$BM$98, ROW('Cheater Sheet'!$BM$58:$BM$98)-57,""), ROW()-4)),"")="","",IFERROR(INDEX('Cheater Sheet'!AV58:AV98, SMALL(IF("Yes"='Cheater Sheet'!$BM$58:$BM$98, ROW('Cheater Sheet'!$BM$58:$BM$98)-57,""), ROW()-4)),""))</f>
        <v/>
      </c>
      <c r="AX12" s="292" t="str" cm="1">
        <f t="array" ref="AX12">IF(IFERROR(INDEX('Cheater Sheet'!AW58:AW98, SMALL(IF("Yes"='Cheater Sheet'!$BM$58:$BM$98, ROW('Cheater Sheet'!$BM$58:$BM$98)-57,""), ROW()-4)),"")="","",IFERROR(INDEX('Cheater Sheet'!AW58:AW98, SMALL(IF("Yes"='Cheater Sheet'!$BM$58:$BM$98, ROW('Cheater Sheet'!$BM$58:$BM$98)-57,""), ROW()-4)),""))</f>
        <v/>
      </c>
      <c r="AY12" s="287" t="str" cm="1">
        <f t="array" ref="AY12">IF(IFERROR(INDEX('Cheater Sheet'!AX58:AX98, SMALL(IF("Yes"='Cheater Sheet'!$BM$58:$BM$98, ROW('Cheater Sheet'!$BM$58:$BM$98)-57,""), ROW()-4)),"")="","",IFERROR(INDEX('Cheater Sheet'!AX58:AX98, SMALL(IF("Yes"='Cheater Sheet'!$BM$58:$BM$98, ROW('Cheater Sheet'!$BM$58:$BM$98)-57,""), ROW()-4)),""))</f>
        <v/>
      </c>
      <c r="AZ12" s="292" t="str" cm="1">
        <f t="array" ref="AZ12">IF(IFERROR(INDEX('Cheater Sheet'!AY58:AY98, SMALL(IF("Yes"='Cheater Sheet'!$BM$58:$BM$98, ROW('Cheater Sheet'!$BM$58:$BM$98)-57,""), ROW()-4)),"")="","",IFERROR(INDEX('Cheater Sheet'!AY58:AY98, SMALL(IF("Yes"='Cheater Sheet'!$BM$58:$BM$98, ROW('Cheater Sheet'!$BM$58:$BM$98)-57,""), ROW()-4)),""))</f>
        <v/>
      </c>
      <c r="BA12" s="287" t="str" cm="1">
        <f t="array" ref="BA12">IF(IFERROR(INDEX('Cheater Sheet'!AZ58:AZ98, SMALL(IF("Yes"='Cheater Sheet'!$BM$58:$BM$98, ROW('Cheater Sheet'!$BM$58:$BM$98)-57,""), ROW()-4)),"")="","",IFERROR(INDEX('Cheater Sheet'!AZ58:AZ98, SMALL(IF("Yes"='Cheater Sheet'!$BM$58:$BM$98, ROW('Cheater Sheet'!$BM$58:$BM$98)-57,""), ROW()-4)),""))</f>
        <v/>
      </c>
      <c r="BB12" s="292" t="str" cm="1">
        <f t="array" ref="BB12">IF(IFERROR(INDEX('Cheater Sheet'!BA58:BA98, SMALL(IF("Yes"='Cheater Sheet'!$BM$58:$BM$98, ROW('Cheater Sheet'!$BM$58:$BM$98)-57,""), ROW()-4)),"")="","",IFERROR(INDEX('Cheater Sheet'!BA58:BA98, SMALL(IF("Yes"='Cheater Sheet'!$BM$58:$BM$98, ROW('Cheater Sheet'!$BM$58:$BM$98)-57,""), ROW()-4)),""))</f>
        <v/>
      </c>
      <c r="BC12" s="287" t="str" cm="1">
        <f t="array" ref="BC12">IF(IFERROR(INDEX('Cheater Sheet'!BB58:BB98, SMALL(IF("Yes"='Cheater Sheet'!$BM$58:$BM$98, ROW('Cheater Sheet'!$BM$58:$BM$98)-57,""), ROW()-4)),"")="","",IFERROR(INDEX('Cheater Sheet'!BB58:BB98, SMALL(IF("Yes"='Cheater Sheet'!$BM$58:$BM$98, ROW('Cheater Sheet'!$BM$58:$BM$98)-57,""), ROW()-4)),""))</f>
        <v/>
      </c>
      <c r="BD12" s="292" t="str" cm="1">
        <f t="array" ref="BD12">IF(IFERROR(INDEX('Cheater Sheet'!BC58:BC98, SMALL(IF("Yes"='Cheater Sheet'!$BM$58:$BM$98, ROW('Cheater Sheet'!$BM$58:$BM$98)-57,""), ROW()-4)),"")="","",IFERROR(INDEX('Cheater Sheet'!BC58:BC98, SMALL(IF("Yes"='Cheater Sheet'!$BM$58:$BM$98, ROW('Cheater Sheet'!$BM$58:$BM$98)-57,""), ROW()-4)),""))</f>
        <v/>
      </c>
      <c r="BE12" s="287" t="str" cm="1">
        <f t="array" ref="BE12">IF(IFERROR(INDEX('Cheater Sheet'!BD58:BD98, SMALL(IF("Yes"='Cheater Sheet'!$BM$58:$BM$98, ROW('Cheater Sheet'!$BM$58:$BM$98)-57,""), ROW()-4)),"")="","",IFERROR(INDEX('Cheater Sheet'!BD58:BD98, SMALL(IF("Yes"='Cheater Sheet'!$BM$58:$BM$98, ROW('Cheater Sheet'!$BM$58:$BM$98)-57,""), ROW()-4)),""))</f>
        <v/>
      </c>
      <c r="BF12" s="292" t="str" cm="1">
        <f t="array" ref="BF12">IF(IFERROR(INDEX('Cheater Sheet'!BE58:BE98, SMALL(IF("Yes"='Cheater Sheet'!$BM$58:$BM$98, ROW('Cheater Sheet'!$BM$58:$BM$98)-57,""), ROW()-4)),"")="","",IFERROR(INDEX('Cheater Sheet'!BE58:BE98, SMALL(IF("Yes"='Cheater Sheet'!$BM$58:$BM$98, ROW('Cheater Sheet'!$BM$58:$BM$98)-57,""), ROW()-4)),""))</f>
        <v/>
      </c>
      <c r="BG12" s="287" t="str" cm="1">
        <f t="array" ref="BG12">IF(IFERROR(INDEX('Cheater Sheet'!BF58:BF98, SMALL(IF("Yes"='Cheater Sheet'!$BM$58:$BM$98, ROW('Cheater Sheet'!$BM$58:$BM$98)-57,""), ROW()-4)),"")="","",IFERROR(INDEX('Cheater Sheet'!BF58:BF98, SMALL(IF("Yes"='Cheater Sheet'!$BM$58:$BM$98, ROW('Cheater Sheet'!$BM$58:$BM$98)-57,""), ROW()-4)),""))</f>
        <v/>
      </c>
      <c r="BH12" s="292" t="str" cm="1">
        <f t="array" ref="BH12">IF(IFERROR(INDEX('Cheater Sheet'!BG58:BG98, SMALL(IF("Yes"='Cheater Sheet'!$BM$58:$BM$98, ROW('Cheater Sheet'!$BM$58:$BM$98)-57,""), ROW()-4)),"")="","",IFERROR(INDEX('Cheater Sheet'!BG58:BG98, SMALL(IF("Yes"='Cheater Sheet'!$BM$58:$BM$98, ROW('Cheater Sheet'!$BM$58:$BM$98)-57,""), ROW()-4)),""))</f>
        <v/>
      </c>
      <c r="BI12" s="287" t="str" cm="1">
        <f t="array" ref="BI12">IF(IFERROR(INDEX('Cheater Sheet'!BH58:BH98, SMALL(IF("Yes"='Cheater Sheet'!$BM$58:$BM$98, ROW('Cheater Sheet'!$BM$58:$BM$98)-57,""), ROW()-4)),"")="","",IFERROR(INDEX('Cheater Sheet'!BH58:BH98, SMALL(IF("Yes"='Cheater Sheet'!$BM$58:$BM$98, ROW('Cheater Sheet'!$BM$58:$BM$98)-57,""), ROW()-4)),""))</f>
        <v/>
      </c>
      <c r="BJ12" s="292" t="str" cm="1">
        <f t="array" ref="BJ12">IF(IFERROR(INDEX('Cheater Sheet'!BI58:BI98, SMALL(IF("Yes"='Cheater Sheet'!$BM$58:$BM$98, ROW('Cheater Sheet'!$BM$58:$BM$98)-57,""), ROW()-4)),"")="","",IFERROR(INDEX('Cheater Sheet'!BI58:BI98, SMALL(IF("Yes"='Cheater Sheet'!$BM$58:$BM$98, ROW('Cheater Sheet'!$BM$58:$BM$98)-57,""), ROW()-4)),""))</f>
        <v/>
      </c>
      <c r="BK12" s="709" t="str" cm="1">
        <f t="array" ref="BK12">IF(IFERROR(INDEX('Cheater Sheet'!BJ58:BJ98, SMALL(IF("Yes"='Cheater Sheet'!$BM$58:$BM$98, ROW('Cheater Sheet'!$BM$58:$BM$98)-57,""), ROW()-4)),"")="","",IFERROR(INDEX('Cheater Sheet'!BJ58:BJ98, SMALL(IF("Yes"='Cheater Sheet'!$BM$58:$BM$98, ROW('Cheater Sheet'!$BM$58:$BM$98)-57,""), ROW()-4)),""))</f>
        <v/>
      </c>
      <c r="BL12" s="101"/>
    </row>
    <row r="13" spans="1:64" x14ac:dyDescent="0.2">
      <c r="A13" s="765">
        <f t="shared" si="0"/>
        <v>0</v>
      </c>
      <c r="C13" s="143" t="str" cm="1">
        <f t="array" ref="C13">IFERROR(INDEX('Cheater Sheet'!$B$58:$B$98, SMALL(IF("Yes"='Cheater Sheet'!$BM$58:$BM$98, ROW('Cheater Sheet'!$BM$58:$BM$98)-57,""), ROW()-4)),"")</f>
        <v/>
      </c>
      <c r="D13" s="292" t="str" cm="1">
        <f t="array" ref="D13">IF(IFERROR(INDEX('Cheater Sheet'!C58:C98, SMALL(IF("Yes"='Cheater Sheet'!$BM$58:$BM$98, ROW('Cheater Sheet'!$BM$58:$BM$98)-57,""), ROW()-4)),"")="","",IFERROR(INDEX('Cheater Sheet'!C58:C98, SMALL(IF("Yes"='Cheater Sheet'!$BM$58:$BM$98, ROW('Cheater Sheet'!$BM$58:$BM$98)-57,""), ROW()-4)),""))</f>
        <v/>
      </c>
      <c r="E13" s="287" t="str" cm="1">
        <f t="array" ref="E13">IF(IFERROR(INDEX('Cheater Sheet'!D58:D98, SMALL(IF("Yes"='Cheater Sheet'!$BM$58:$BM$98, ROW('Cheater Sheet'!$BM$58:$BM$98)-57,""), ROW()-4)),"")="","",IFERROR(INDEX('Cheater Sheet'!D58:D98, SMALL(IF("Yes"='Cheater Sheet'!$BM$58:$BM$98, ROW('Cheater Sheet'!$BM$58:$BM$98)-57,""), ROW()-4)),""))</f>
        <v/>
      </c>
      <c r="F13" s="292" t="str" cm="1">
        <f t="array" ref="F13">IF(IFERROR(INDEX('Cheater Sheet'!E58:E98, SMALL(IF("Yes"='Cheater Sheet'!$BM$58:$BM$98, ROW('Cheater Sheet'!$BM$58:$BM$98)-57,""), ROW()-4)),"")="","",IFERROR(INDEX('Cheater Sheet'!E58:E98, SMALL(IF("Yes"='Cheater Sheet'!$BM$58:$BM$98, ROW('Cheater Sheet'!$BM$58:$BM$98)-57,""), ROW()-4)),""))</f>
        <v/>
      </c>
      <c r="G13" s="287" t="str" cm="1">
        <f t="array" ref="G13">IF(IFERROR(INDEX('Cheater Sheet'!F58:F98, SMALL(IF("Yes"='Cheater Sheet'!$BM$58:$BM$98, ROW('Cheater Sheet'!$BM$58:$BM$98)-57,""), ROW()-4)),"")="","",IFERROR(INDEX('Cheater Sheet'!F58:F98, SMALL(IF("Yes"='Cheater Sheet'!$BM$58:$BM$98, ROW('Cheater Sheet'!$BM$58:$BM$98)-57,""), ROW()-4)),""))</f>
        <v/>
      </c>
      <c r="H13" s="292" t="str" cm="1">
        <f t="array" ref="H13">IF(IFERROR(INDEX('Cheater Sheet'!G58:G98, SMALL(IF("Yes"='Cheater Sheet'!$BM$58:$BM$98, ROW('Cheater Sheet'!$BM$58:$BM$98)-57,""), ROW()-4)),"")="","",IFERROR(INDEX('Cheater Sheet'!G58:G98, SMALL(IF("Yes"='Cheater Sheet'!$BM$58:$BM$98, ROW('Cheater Sheet'!$BM$58:$BM$98)-57,""), ROW()-4)),""))</f>
        <v/>
      </c>
      <c r="I13" s="287" t="str" cm="1">
        <f t="array" ref="I13">IF(IFERROR(INDEX('Cheater Sheet'!H58:H98, SMALL(IF("Yes"='Cheater Sheet'!$BM$58:$BM$98, ROW('Cheater Sheet'!$BM$58:$BM$98)-57,""), ROW()-4)),"")="","",IFERROR(INDEX('Cheater Sheet'!H58:H98, SMALL(IF("Yes"='Cheater Sheet'!$BM$58:$BM$98, ROW('Cheater Sheet'!$BM$58:$BM$98)-57,""), ROW()-4)),""))</f>
        <v/>
      </c>
      <c r="J13" s="292" t="str" cm="1">
        <f t="array" ref="J13">IF(IFERROR(INDEX('Cheater Sheet'!I58:I98, SMALL(IF("Yes"='Cheater Sheet'!$BM$58:$BM$98, ROW('Cheater Sheet'!$BM$58:$BM$98)-57,""), ROW()-4)),"")="","",IFERROR(INDEX('Cheater Sheet'!I58:I98, SMALL(IF("Yes"='Cheater Sheet'!$BM$58:$BM$98, ROW('Cheater Sheet'!$BM$58:$BM$98)-57,""), ROW()-4)),""))</f>
        <v/>
      </c>
      <c r="K13" s="287" t="str" cm="1">
        <f t="array" ref="K13">IF(IFERROR(INDEX('Cheater Sheet'!J58:J98, SMALL(IF("Yes"='Cheater Sheet'!$BM$58:$BM$98, ROW('Cheater Sheet'!$BM$58:$BM$98)-57,""), ROW()-4)),"")="","",IFERROR(INDEX('Cheater Sheet'!J58:J98, SMALL(IF("Yes"='Cheater Sheet'!$BM$58:$BM$98, ROW('Cheater Sheet'!$BM$58:$BM$98)-57,""), ROW()-4)),""))</f>
        <v/>
      </c>
      <c r="L13" s="292" t="str" cm="1">
        <f t="array" ref="L13">IF(IFERROR(INDEX('Cheater Sheet'!K58:K98, SMALL(IF("Yes"='Cheater Sheet'!$BM$58:$BM$98, ROW('Cheater Sheet'!$BM$58:$BM$98)-57,""), ROW()-4)),"")="","",IFERROR(INDEX('Cheater Sheet'!K58:K98, SMALL(IF("Yes"='Cheater Sheet'!$BM$58:$BM$98, ROW('Cheater Sheet'!$BM$58:$BM$98)-57,""), ROW()-4)),""))</f>
        <v/>
      </c>
      <c r="M13" s="287" t="str" cm="1">
        <f t="array" ref="M13">IF(IFERROR(INDEX('Cheater Sheet'!L58:L98, SMALL(IF("Yes"='Cheater Sheet'!$BM$58:$BM$98, ROW('Cheater Sheet'!$BM$58:$BM$98)-57,""), ROW()-4)),"")="","",IFERROR(INDEX('Cheater Sheet'!L58:L98, SMALL(IF("Yes"='Cheater Sheet'!$BM$58:$BM$98, ROW('Cheater Sheet'!$BM$58:$BM$98)-57,""), ROW()-4)),""))</f>
        <v/>
      </c>
      <c r="N13" s="292" t="str" cm="1">
        <f t="array" ref="N13">IF(IFERROR(INDEX('Cheater Sheet'!M58:M98, SMALL(IF("Yes"='Cheater Sheet'!$BM$58:$BM$98, ROW('Cheater Sheet'!$BM$58:$BM$98)-57,""), ROW()-4)),"")="","",IFERROR(INDEX('Cheater Sheet'!M58:M98, SMALL(IF("Yes"='Cheater Sheet'!$BM$58:$BM$98, ROW('Cheater Sheet'!$BM$58:$BM$98)-57,""), ROW()-4)),""))</f>
        <v/>
      </c>
      <c r="O13" s="287" t="str" cm="1">
        <f t="array" ref="O13">IF(IFERROR(INDEX('Cheater Sheet'!N58:N98, SMALL(IF("Yes"='Cheater Sheet'!$BM$58:$BM$98, ROW('Cheater Sheet'!$BM$58:$BM$98)-57,""), ROW()-4)),"")="","",IFERROR(INDEX('Cheater Sheet'!N58:N98, SMALL(IF("Yes"='Cheater Sheet'!$BM$58:$BM$98, ROW('Cheater Sheet'!$BM$58:$BM$98)-57,""), ROW()-4)),""))</f>
        <v/>
      </c>
      <c r="P13" s="292" t="str" cm="1">
        <f t="array" ref="P13">IF(IFERROR(INDEX('Cheater Sheet'!O58:O98, SMALL(IF("Yes"='Cheater Sheet'!$BM$58:$BM$98, ROW('Cheater Sheet'!$BM$58:$BM$98)-57,""), ROW()-4)),"")="","",IFERROR(INDEX('Cheater Sheet'!O58:O98, SMALL(IF("Yes"='Cheater Sheet'!$BM$58:$BM$98, ROW('Cheater Sheet'!$BM$58:$BM$98)-57,""), ROW()-4)),""))</f>
        <v/>
      </c>
      <c r="Q13" s="287" t="str" cm="1">
        <f t="array" ref="Q13">IF(IFERROR(INDEX('Cheater Sheet'!P58:P98, SMALL(IF("Yes"='Cheater Sheet'!$BM$58:$BM$98, ROW('Cheater Sheet'!$BM$58:$BM$98)-57,""), ROW()-4)),"")="","",IFERROR(INDEX('Cheater Sheet'!P58:P98, SMALL(IF("Yes"='Cheater Sheet'!$BM$58:$BM$98, ROW('Cheater Sheet'!$BM$58:$BM$98)-57,""), ROW()-4)),""))</f>
        <v/>
      </c>
      <c r="R13" s="292" t="str" cm="1">
        <f t="array" ref="R13">IF(IFERROR(INDEX('Cheater Sheet'!Q58:Q98, SMALL(IF("Yes"='Cheater Sheet'!$BM$58:$BM$98, ROW('Cheater Sheet'!$BM$58:$BM$98)-57,""), ROW()-4)),"")="","",IFERROR(INDEX('Cheater Sheet'!Q58:Q98, SMALL(IF("Yes"='Cheater Sheet'!$BM$58:$BM$98, ROW('Cheater Sheet'!$BM$58:$BM$98)-57,""), ROW()-4)),""))</f>
        <v/>
      </c>
      <c r="S13" s="287" t="str" cm="1">
        <f t="array" ref="S13">IF(IFERROR(INDEX('Cheater Sheet'!R58:R98, SMALL(IF("Yes"='Cheater Sheet'!$BM$58:$BM$98, ROW('Cheater Sheet'!$BM$58:$BM$98)-57,""), ROW()-4)),"")="","",IFERROR(INDEX('Cheater Sheet'!R58:R98, SMALL(IF("Yes"='Cheater Sheet'!$BM$58:$BM$98, ROW('Cheater Sheet'!$BM$58:$BM$98)-57,""), ROW()-4)),""))</f>
        <v/>
      </c>
      <c r="T13" s="292" t="str" cm="1">
        <f t="array" ref="T13">IF(IFERROR(INDEX('Cheater Sheet'!S58:S98, SMALL(IF("Yes"='Cheater Sheet'!$BM$58:$BM$98, ROW('Cheater Sheet'!$BM$58:$BM$98)-57,""), ROW()-4)),"")="","",IFERROR(INDEX('Cheater Sheet'!S58:S98, SMALL(IF("Yes"='Cheater Sheet'!$BM$58:$BM$98, ROW('Cheater Sheet'!$BM$58:$BM$98)-57,""), ROW()-4)),""))</f>
        <v/>
      </c>
      <c r="U13" s="287" t="str" cm="1">
        <f t="array" ref="U13">IF(IFERROR(INDEX('Cheater Sheet'!T58:T98, SMALL(IF("Yes"='Cheater Sheet'!$BM$58:$BM$98, ROW('Cheater Sheet'!$BM$58:$BM$98)-57,""), ROW()-4)),"")="","",IFERROR(INDEX('Cheater Sheet'!T58:T98, SMALL(IF("Yes"='Cheater Sheet'!$BM$58:$BM$98, ROW('Cheater Sheet'!$BM$58:$BM$98)-57,""), ROW()-4)),""))</f>
        <v/>
      </c>
      <c r="V13" s="292" t="str" cm="1">
        <f t="array" ref="V13">IF(IFERROR(INDEX('Cheater Sheet'!U58:U98, SMALL(IF("Yes"='Cheater Sheet'!$BM$58:$BM$98, ROW('Cheater Sheet'!$BM$58:$BM$98)-57,""), ROW()-4)),"")="","",IFERROR(INDEX('Cheater Sheet'!U58:U98, SMALL(IF("Yes"='Cheater Sheet'!$BM$58:$BM$98, ROW('Cheater Sheet'!$BM$58:$BM$98)-57,""), ROW()-4)),""))</f>
        <v/>
      </c>
      <c r="W13" s="287" t="str" cm="1">
        <f t="array" ref="W13">IF(IFERROR(INDEX('Cheater Sheet'!V58:V98, SMALL(IF("Yes"='Cheater Sheet'!$BM$58:$BM$98, ROW('Cheater Sheet'!$BM$58:$BM$98)-57,""), ROW()-4)),"")="","",IFERROR(INDEX('Cheater Sheet'!V58:V98, SMALL(IF("Yes"='Cheater Sheet'!$BM$58:$BM$98, ROW('Cheater Sheet'!$BM$58:$BM$98)-57,""), ROW()-4)),""))</f>
        <v/>
      </c>
      <c r="X13" s="292" t="str" cm="1">
        <f t="array" ref="X13">IF(IFERROR(INDEX('Cheater Sheet'!W58:W98, SMALL(IF("Yes"='Cheater Sheet'!$BM$58:$BM$98, ROW('Cheater Sheet'!$BM$58:$BM$98)-57,""), ROW()-4)),"")="","",IFERROR(INDEX('Cheater Sheet'!W58:W98, SMALL(IF("Yes"='Cheater Sheet'!$BM$58:$BM$98, ROW('Cheater Sheet'!$BM$58:$BM$98)-57,""), ROW()-4)),""))</f>
        <v/>
      </c>
      <c r="Y13" s="287" t="str" cm="1">
        <f t="array" ref="Y13">IF(IFERROR(INDEX('Cheater Sheet'!X58:X98, SMALL(IF("Yes"='Cheater Sheet'!$BM$58:$BM$98, ROW('Cheater Sheet'!$BM$58:$BM$98)-57,""), ROW()-4)),"")="","",IFERROR(INDEX('Cheater Sheet'!X58:X98, SMALL(IF("Yes"='Cheater Sheet'!$BM$58:$BM$98, ROW('Cheater Sheet'!$BM$58:$BM$98)-57,""), ROW()-4)),""))</f>
        <v/>
      </c>
      <c r="Z13" s="292" t="str" cm="1">
        <f t="array" ref="Z13">IF(IFERROR(INDEX('Cheater Sheet'!Y58:Y98, SMALL(IF("Yes"='Cheater Sheet'!$BM$58:$BM$98, ROW('Cheater Sheet'!$BM$58:$BM$98)-57,""), ROW()-4)),"")="","",IFERROR(INDEX('Cheater Sheet'!Y58:Y98, SMALL(IF("Yes"='Cheater Sheet'!$BM$58:$BM$98, ROW('Cheater Sheet'!$BM$58:$BM$98)-57,""), ROW()-4)),""))</f>
        <v/>
      </c>
      <c r="AA13" s="287" t="str" cm="1">
        <f t="array" ref="AA13">IF(IFERROR(INDEX('Cheater Sheet'!Z58:Z98, SMALL(IF("Yes"='Cheater Sheet'!$BM$58:$BM$98, ROW('Cheater Sheet'!$BM$58:$BM$98)-57,""), ROW()-4)),"")="","",IFERROR(INDEX('Cheater Sheet'!Z58:Z98, SMALL(IF("Yes"='Cheater Sheet'!$BM$58:$BM$98, ROW('Cheater Sheet'!$BM$58:$BM$98)-57,""), ROW()-4)),""))</f>
        <v/>
      </c>
      <c r="AB13" s="292" t="str" cm="1">
        <f t="array" ref="AB13">IF(IFERROR(INDEX('Cheater Sheet'!AA58:AA98, SMALL(IF("Yes"='Cheater Sheet'!$BM$58:$BM$98, ROW('Cheater Sheet'!$BM$58:$BM$98)-57,""), ROW()-4)),"")="","",IFERROR(INDEX('Cheater Sheet'!AA58:AA98, SMALL(IF("Yes"='Cheater Sheet'!$BM$58:$BM$98, ROW('Cheater Sheet'!$BM$58:$BM$98)-57,""), ROW()-4)),""))</f>
        <v/>
      </c>
      <c r="AC13" s="287" t="str" cm="1">
        <f t="array" ref="AC13">IF(IFERROR(INDEX('Cheater Sheet'!AB58:AB98, SMALL(IF("Yes"='Cheater Sheet'!$BM$58:$BM$98, ROW('Cheater Sheet'!$BM$58:$BM$98)-57,""), ROW()-4)),"")="","",IFERROR(INDEX('Cheater Sheet'!AB58:AB98, SMALL(IF("Yes"='Cheater Sheet'!$BM$58:$BM$98, ROW('Cheater Sheet'!$BM$58:$BM$98)-57,""), ROW()-4)),""))</f>
        <v/>
      </c>
      <c r="AD13" s="292" t="str" cm="1">
        <f t="array" ref="AD13">IF(IFERROR(INDEX('Cheater Sheet'!AC58:AC98, SMALL(IF("Yes"='Cheater Sheet'!$BM$58:$BM$98, ROW('Cheater Sheet'!$BM$58:$BM$98)-57,""), ROW()-4)),"")="","",IFERROR(INDEX('Cheater Sheet'!AC58:AC98, SMALL(IF("Yes"='Cheater Sheet'!$BM$58:$BM$98, ROW('Cheater Sheet'!$BM$58:$BM$98)-57,""), ROW()-4)),""))</f>
        <v/>
      </c>
      <c r="AE13" s="287" t="str" cm="1">
        <f t="array" ref="AE13">IF(IFERROR(INDEX('Cheater Sheet'!AD58:AD98, SMALL(IF("Yes"='Cheater Sheet'!$BM$58:$BM$98, ROW('Cheater Sheet'!$BM$58:$BM$98)-57,""), ROW()-4)),"")="","",IFERROR(INDEX('Cheater Sheet'!AD58:AD98, SMALL(IF("Yes"='Cheater Sheet'!$BM$58:$BM$98, ROW('Cheater Sheet'!$BM$58:$BM$98)-57,""), ROW()-4)),""))</f>
        <v/>
      </c>
      <c r="AF13" s="292" t="str" cm="1">
        <f t="array" ref="AF13">IF(IFERROR(INDEX('Cheater Sheet'!AE58:AE98, SMALL(IF("Yes"='Cheater Sheet'!$BM$58:$BM$98, ROW('Cheater Sheet'!$BM$58:$BM$98)-57,""), ROW()-4)),"")="","",IFERROR(INDEX('Cheater Sheet'!AE58:AE98, SMALL(IF("Yes"='Cheater Sheet'!$BM$58:$BM$98, ROW('Cheater Sheet'!$BM$58:$BM$98)-57,""), ROW()-4)),""))</f>
        <v/>
      </c>
      <c r="AG13" s="287" t="str" cm="1">
        <f t="array" ref="AG13">IF(IFERROR(INDEX('Cheater Sheet'!AF58:AF98, SMALL(IF("Yes"='Cheater Sheet'!$BM$58:$BM$98, ROW('Cheater Sheet'!$BM$58:$BM$98)-57,""), ROW()-4)),"")="","",IFERROR(INDEX('Cheater Sheet'!AF58:AF98, SMALL(IF("Yes"='Cheater Sheet'!$BM$58:$BM$98, ROW('Cheater Sheet'!$BM$58:$BM$98)-57,""), ROW()-4)),""))</f>
        <v/>
      </c>
      <c r="AH13" s="292" t="str" cm="1">
        <f t="array" ref="AH13">IF(IFERROR(INDEX('Cheater Sheet'!AG58:AG98, SMALL(IF("Yes"='Cheater Sheet'!$BM$58:$BM$98, ROW('Cheater Sheet'!$BM$58:$BM$98)-57,""), ROW()-4)),"")="","",IFERROR(INDEX('Cheater Sheet'!AG58:AG98, SMALL(IF("Yes"='Cheater Sheet'!$BM$58:$BM$98, ROW('Cheater Sheet'!$BM$58:$BM$98)-57,""), ROW()-4)),""))</f>
        <v/>
      </c>
      <c r="AI13" s="287" t="str" cm="1">
        <f t="array" ref="AI13">IF(IFERROR(INDEX('Cheater Sheet'!AH58:AH98, SMALL(IF("Yes"='Cheater Sheet'!$BM$58:$BM$98, ROW('Cheater Sheet'!$BM$58:$BM$98)-57,""), ROW()-4)),"")="","",IFERROR(INDEX('Cheater Sheet'!AH58:AH98, SMALL(IF("Yes"='Cheater Sheet'!$BM$58:$BM$98, ROW('Cheater Sheet'!$BM$58:$BM$98)-57,""), ROW()-4)),""))</f>
        <v/>
      </c>
      <c r="AJ13" s="292" t="str" cm="1">
        <f t="array" ref="AJ13">IF(IFERROR(INDEX('Cheater Sheet'!AI58:AI98, SMALL(IF("Yes"='Cheater Sheet'!$BM$58:$BM$98, ROW('Cheater Sheet'!$BM$58:$BM$98)-57,""), ROW()-4)),"")="","",IFERROR(INDEX('Cheater Sheet'!AI58:AI98, SMALL(IF("Yes"='Cheater Sheet'!$BM$58:$BM$98, ROW('Cheater Sheet'!$BM$58:$BM$98)-57,""), ROW()-4)),""))</f>
        <v/>
      </c>
      <c r="AK13" s="287" t="str" cm="1">
        <f t="array" ref="AK13">IF(IFERROR(INDEX('Cheater Sheet'!AJ58:AJ98, SMALL(IF("Yes"='Cheater Sheet'!$BM$58:$BM$98, ROW('Cheater Sheet'!$BM$58:$BM$98)-57,""), ROW()-4)),"")="","",IFERROR(INDEX('Cheater Sheet'!AJ58:AJ98, SMALL(IF("Yes"='Cheater Sheet'!$BM$58:$BM$98, ROW('Cheater Sheet'!$BM$58:$BM$98)-57,""), ROW()-4)),""))</f>
        <v/>
      </c>
      <c r="AL13" s="292" t="str" cm="1">
        <f t="array" ref="AL13">IF(IFERROR(INDEX('Cheater Sheet'!AK58:AK98, SMALL(IF("Yes"='Cheater Sheet'!$BM$58:$BM$98, ROW('Cheater Sheet'!$BM$58:$BM$98)-57,""), ROW()-4)),"")="","",IFERROR(INDEX('Cheater Sheet'!AK58:AK98, SMALL(IF("Yes"='Cheater Sheet'!$BM$58:$BM$98, ROW('Cheater Sheet'!$BM$58:$BM$98)-57,""), ROW()-4)),""))</f>
        <v/>
      </c>
      <c r="AM13" s="287" t="str" cm="1">
        <f t="array" ref="AM13">IF(IFERROR(INDEX('Cheater Sheet'!AL58:AL98, SMALL(IF("Yes"='Cheater Sheet'!$BM$58:$BM$98, ROW('Cheater Sheet'!$BM$58:$BM$98)-57,""), ROW()-4)),"")="","",IFERROR(INDEX('Cheater Sheet'!AL58:AL98, SMALL(IF("Yes"='Cheater Sheet'!$BM$58:$BM$98, ROW('Cheater Sheet'!$BM$58:$BM$98)-57,""), ROW()-4)),""))</f>
        <v/>
      </c>
      <c r="AN13" s="292" t="str" cm="1">
        <f t="array" ref="AN13">IF(IFERROR(INDEX('Cheater Sheet'!AM58:AM98, SMALL(IF("Yes"='Cheater Sheet'!$BM$58:$BM$98, ROW('Cheater Sheet'!$BM$58:$BM$98)-57,""), ROW()-4)),"")="","",IFERROR(INDEX('Cheater Sheet'!AM58:AM98, SMALL(IF("Yes"='Cheater Sheet'!$BM$58:$BM$98, ROW('Cheater Sheet'!$BM$58:$BM$98)-57,""), ROW()-4)),""))</f>
        <v/>
      </c>
      <c r="AO13" s="287" t="str" cm="1">
        <f t="array" ref="AO13">IF(IFERROR(INDEX('Cheater Sheet'!AN58:AN98, SMALL(IF("Yes"='Cheater Sheet'!$BM$58:$BM$98, ROW('Cheater Sheet'!$BM$58:$BM$98)-57,""), ROW()-4)),"")="","",IFERROR(INDEX('Cheater Sheet'!AN58:AN98, SMALL(IF("Yes"='Cheater Sheet'!$BM$58:$BM$98, ROW('Cheater Sheet'!$BM$58:$BM$98)-57,""), ROW()-4)),""))</f>
        <v/>
      </c>
      <c r="AP13" s="292" t="str" cm="1">
        <f t="array" ref="AP13">IF(IFERROR(INDEX('Cheater Sheet'!AO58:AO98, SMALL(IF("Yes"='Cheater Sheet'!$BM$58:$BM$98, ROW('Cheater Sheet'!$BM$58:$BM$98)-57,""), ROW()-4)),"")="","",IFERROR(INDEX('Cheater Sheet'!AO58:AO98, SMALL(IF("Yes"='Cheater Sheet'!$BM$58:$BM$98, ROW('Cheater Sheet'!$BM$58:$BM$98)-57,""), ROW()-4)),""))</f>
        <v/>
      </c>
      <c r="AQ13" s="287" t="str" cm="1">
        <f t="array" ref="AQ13">IF(IFERROR(INDEX('Cheater Sheet'!AP58:AP98, SMALL(IF("Yes"='Cheater Sheet'!$BM$58:$BM$98, ROW('Cheater Sheet'!$BM$58:$BM$98)-57,""), ROW()-4)),"")="","",IFERROR(INDEX('Cheater Sheet'!AP58:AP98, SMALL(IF("Yes"='Cheater Sheet'!$BM$58:$BM$98, ROW('Cheater Sheet'!$BM$58:$BM$98)-57,""), ROW()-4)),""))</f>
        <v/>
      </c>
      <c r="AR13" s="292" t="str" cm="1">
        <f t="array" ref="AR13">IF(IFERROR(INDEX('Cheater Sheet'!AQ58:AQ98, SMALL(IF("Yes"='Cheater Sheet'!$BM$58:$BM$98, ROW('Cheater Sheet'!$BM$58:$BM$98)-57,""), ROW()-4)),"")="","",IFERROR(INDEX('Cheater Sheet'!AQ58:AQ98, SMALL(IF("Yes"='Cheater Sheet'!$BM$58:$BM$98, ROW('Cheater Sheet'!$BM$58:$BM$98)-57,""), ROW()-4)),""))</f>
        <v/>
      </c>
      <c r="AS13" s="287" t="str" cm="1">
        <f t="array" ref="AS13">IF(IFERROR(INDEX('Cheater Sheet'!AR58:AR98, SMALL(IF("Yes"='Cheater Sheet'!$BM$58:$BM$98, ROW('Cheater Sheet'!$BM$58:$BM$98)-57,""), ROW()-4)),"")="","",IFERROR(INDEX('Cheater Sheet'!AR58:AR98, SMALL(IF("Yes"='Cheater Sheet'!$BM$58:$BM$98, ROW('Cheater Sheet'!$BM$58:$BM$98)-57,""), ROW()-4)),""))</f>
        <v/>
      </c>
      <c r="AT13" s="292" t="str" cm="1">
        <f t="array" ref="AT13">IF(IFERROR(INDEX('Cheater Sheet'!AS58:AS98, SMALL(IF("Yes"='Cheater Sheet'!$BM$58:$BM$98, ROW('Cheater Sheet'!$BM$58:$BM$98)-57,""), ROW()-4)),"")="","",IFERROR(INDEX('Cheater Sheet'!AS58:AS98, SMALL(IF("Yes"='Cheater Sheet'!$BM$58:$BM$98, ROW('Cheater Sheet'!$BM$58:$BM$98)-57,""), ROW()-4)),""))</f>
        <v/>
      </c>
      <c r="AU13" s="287" t="str" cm="1">
        <f t="array" ref="AU13">IF(IFERROR(INDEX('Cheater Sheet'!AT58:AT98, SMALL(IF("Yes"='Cheater Sheet'!$BM$58:$BM$98, ROW('Cheater Sheet'!$BM$58:$BM$98)-57,""), ROW()-4)),"")="","",IFERROR(INDEX('Cheater Sheet'!AT58:AT98, SMALL(IF("Yes"='Cheater Sheet'!$BM$58:$BM$98, ROW('Cheater Sheet'!$BM$58:$BM$98)-57,""), ROW()-4)),""))</f>
        <v/>
      </c>
      <c r="AV13" s="292" t="str" cm="1">
        <f t="array" ref="AV13">IF(IFERROR(INDEX('Cheater Sheet'!AU58:AU98, SMALL(IF("Yes"='Cheater Sheet'!$BM$58:$BM$98, ROW('Cheater Sheet'!$BM$58:$BM$98)-57,""), ROW()-4)),"")="","",IFERROR(INDEX('Cheater Sheet'!AU58:AU98, SMALL(IF("Yes"='Cheater Sheet'!$BM$58:$BM$98, ROW('Cheater Sheet'!$BM$58:$BM$98)-57,""), ROW()-4)),""))</f>
        <v/>
      </c>
      <c r="AW13" s="287" t="str" cm="1">
        <f t="array" ref="AW13">IF(IFERROR(INDEX('Cheater Sheet'!AV58:AV98, SMALL(IF("Yes"='Cheater Sheet'!$BM$58:$BM$98, ROW('Cheater Sheet'!$BM$58:$BM$98)-57,""), ROW()-4)),"")="","",IFERROR(INDEX('Cheater Sheet'!AV58:AV98, SMALL(IF("Yes"='Cheater Sheet'!$BM$58:$BM$98, ROW('Cheater Sheet'!$BM$58:$BM$98)-57,""), ROW()-4)),""))</f>
        <v/>
      </c>
      <c r="AX13" s="292" t="str" cm="1">
        <f t="array" ref="AX13">IF(IFERROR(INDEX('Cheater Sheet'!AW58:AW98, SMALL(IF("Yes"='Cheater Sheet'!$BM$58:$BM$98, ROW('Cheater Sheet'!$BM$58:$BM$98)-57,""), ROW()-4)),"")="","",IFERROR(INDEX('Cheater Sheet'!AW58:AW98, SMALL(IF("Yes"='Cheater Sheet'!$BM$58:$BM$98, ROW('Cheater Sheet'!$BM$58:$BM$98)-57,""), ROW()-4)),""))</f>
        <v/>
      </c>
      <c r="AY13" s="287" t="str" cm="1">
        <f t="array" ref="AY13">IF(IFERROR(INDEX('Cheater Sheet'!AX58:AX98, SMALL(IF("Yes"='Cheater Sheet'!$BM$58:$BM$98, ROW('Cheater Sheet'!$BM$58:$BM$98)-57,""), ROW()-4)),"")="","",IFERROR(INDEX('Cheater Sheet'!AX58:AX98, SMALL(IF("Yes"='Cheater Sheet'!$BM$58:$BM$98, ROW('Cheater Sheet'!$BM$58:$BM$98)-57,""), ROW()-4)),""))</f>
        <v/>
      </c>
      <c r="AZ13" s="292" t="str" cm="1">
        <f t="array" ref="AZ13">IF(IFERROR(INDEX('Cheater Sheet'!AY58:AY98, SMALL(IF("Yes"='Cheater Sheet'!$BM$58:$BM$98, ROW('Cheater Sheet'!$BM$58:$BM$98)-57,""), ROW()-4)),"")="","",IFERROR(INDEX('Cheater Sheet'!AY58:AY98, SMALL(IF("Yes"='Cheater Sheet'!$BM$58:$BM$98, ROW('Cheater Sheet'!$BM$58:$BM$98)-57,""), ROW()-4)),""))</f>
        <v/>
      </c>
      <c r="BA13" s="287" t="str" cm="1">
        <f t="array" ref="BA13">IF(IFERROR(INDEX('Cheater Sheet'!AZ58:AZ98, SMALL(IF("Yes"='Cheater Sheet'!$BM$58:$BM$98, ROW('Cheater Sheet'!$BM$58:$BM$98)-57,""), ROW()-4)),"")="","",IFERROR(INDEX('Cheater Sheet'!AZ58:AZ98, SMALL(IF("Yes"='Cheater Sheet'!$BM$58:$BM$98, ROW('Cheater Sheet'!$BM$58:$BM$98)-57,""), ROW()-4)),""))</f>
        <v/>
      </c>
      <c r="BB13" s="292" t="str" cm="1">
        <f t="array" ref="BB13">IF(IFERROR(INDEX('Cheater Sheet'!BA58:BA98, SMALL(IF("Yes"='Cheater Sheet'!$BM$58:$BM$98, ROW('Cheater Sheet'!$BM$58:$BM$98)-57,""), ROW()-4)),"")="","",IFERROR(INDEX('Cheater Sheet'!BA58:BA98, SMALL(IF("Yes"='Cheater Sheet'!$BM$58:$BM$98, ROW('Cheater Sheet'!$BM$58:$BM$98)-57,""), ROW()-4)),""))</f>
        <v/>
      </c>
      <c r="BC13" s="287" t="str" cm="1">
        <f t="array" ref="BC13">IF(IFERROR(INDEX('Cheater Sheet'!BB58:BB98, SMALL(IF("Yes"='Cheater Sheet'!$BM$58:$BM$98, ROW('Cheater Sheet'!$BM$58:$BM$98)-57,""), ROW()-4)),"")="","",IFERROR(INDEX('Cheater Sheet'!BB58:BB98, SMALL(IF("Yes"='Cheater Sheet'!$BM$58:$BM$98, ROW('Cheater Sheet'!$BM$58:$BM$98)-57,""), ROW()-4)),""))</f>
        <v/>
      </c>
      <c r="BD13" s="292" t="str" cm="1">
        <f t="array" ref="BD13">IF(IFERROR(INDEX('Cheater Sheet'!BC58:BC98, SMALL(IF("Yes"='Cheater Sheet'!$BM$58:$BM$98, ROW('Cheater Sheet'!$BM$58:$BM$98)-57,""), ROW()-4)),"")="","",IFERROR(INDEX('Cheater Sheet'!BC58:BC98, SMALL(IF("Yes"='Cheater Sheet'!$BM$58:$BM$98, ROW('Cheater Sheet'!$BM$58:$BM$98)-57,""), ROW()-4)),""))</f>
        <v/>
      </c>
      <c r="BE13" s="287" t="str" cm="1">
        <f t="array" ref="BE13">IF(IFERROR(INDEX('Cheater Sheet'!BD58:BD98, SMALL(IF("Yes"='Cheater Sheet'!$BM$58:$BM$98, ROW('Cheater Sheet'!$BM$58:$BM$98)-57,""), ROW()-4)),"")="","",IFERROR(INDEX('Cheater Sheet'!BD58:BD98, SMALL(IF("Yes"='Cheater Sheet'!$BM$58:$BM$98, ROW('Cheater Sheet'!$BM$58:$BM$98)-57,""), ROW()-4)),""))</f>
        <v/>
      </c>
      <c r="BF13" s="292" t="str" cm="1">
        <f t="array" ref="BF13">IF(IFERROR(INDEX('Cheater Sheet'!BE58:BE98, SMALL(IF("Yes"='Cheater Sheet'!$BM$58:$BM$98, ROW('Cheater Sheet'!$BM$58:$BM$98)-57,""), ROW()-4)),"")="","",IFERROR(INDEX('Cheater Sheet'!BE58:BE98, SMALL(IF("Yes"='Cheater Sheet'!$BM$58:$BM$98, ROW('Cheater Sheet'!$BM$58:$BM$98)-57,""), ROW()-4)),""))</f>
        <v/>
      </c>
      <c r="BG13" s="287" t="str" cm="1">
        <f t="array" ref="BG13">IF(IFERROR(INDEX('Cheater Sheet'!BF58:BF98, SMALL(IF("Yes"='Cheater Sheet'!$BM$58:$BM$98, ROW('Cheater Sheet'!$BM$58:$BM$98)-57,""), ROW()-4)),"")="","",IFERROR(INDEX('Cheater Sheet'!BF58:BF98, SMALL(IF("Yes"='Cheater Sheet'!$BM$58:$BM$98, ROW('Cheater Sheet'!$BM$58:$BM$98)-57,""), ROW()-4)),""))</f>
        <v/>
      </c>
      <c r="BH13" s="292" t="str" cm="1">
        <f t="array" ref="BH13">IF(IFERROR(INDEX('Cheater Sheet'!BG58:BG98, SMALL(IF("Yes"='Cheater Sheet'!$BM$58:$BM$98, ROW('Cheater Sheet'!$BM$58:$BM$98)-57,""), ROW()-4)),"")="","",IFERROR(INDEX('Cheater Sheet'!BG58:BG98, SMALL(IF("Yes"='Cheater Sheet'!$BM$58:$BM$98, ROW('Cheater Sheet'!$BM$58:$BM$98)-57,""), ROW()-4)),""))</f>
        <v/>
      </c>
      <c r="BI13" s="287" t="str" cm="1">
        <f t="array" ref="BI13">IF(IFERROR(INDEX('Cheater Sheet'!BH58:BH98, SMALL(IF("Yes"='Cheater Sheet'!$BM$58:$BM$98, ROW('Cheater Sheet'!$BM$58:$BM$98)-57,""), ROW()-4)),"")="","",IFERROR(INDEX('Cheater Sheet'!BH58:BH98, SMALL(IF("Yes"='Cheater Sheet'!$BM$58:$BM$98, ROW('Cheater Sheet'!$BM$58:$BM$98)-57,""), ROW()-4)),""))</f>
        <v/>
      </c>
      <c r="BJ13" s="292" t="str" cm="1">
        <f t="array" ref="BJ13">IF(IFERROR(INDEX('Cheater Sheet'!BI58:BI98, SMALL(IF("Yes"='Cheater Sheet'!$BM$58:$BM$98, ROW('Cheater Sheet'!$BM$58:$BM$98)-57,""), ROW()-4)),"")="","",IFERROR(INDEX('Cheater Sheet'!BI58:BI98, SMALL(IF("Yes"='Cheater Sheet'!$BM$58:$BM$98, ROW('Cheater Sheet'!$BM$58:$BM$98)-57,""), ROW()-4)),""))</f>
        <v/>
      </c>
      <c r="BK13" s="709" t="str" cm="1">
        <f t="array" ref="BK13">IF(IFERROR(INDEX('Cheater Sheet'!BJ58:BJ98, SMALL(IF("Yes"='Cheater Sheet'!$BM$58:$BM$98, ROW('Cheater Sheet'!$BM$58:$BM$98)-57,""), ROW()-4)),"")="","",IFERROR(INDEX('Cheater Sheet'!BJ58:BJ98, SMALL(IF("Yes"='Cheater Sheet'!$BM$58:$BM$98, ROW('Cheater Sheet'!$BM$58:$BM$98)-57,""), ROW()-4)),""))</f>
        <v/>
      </c>
      <c r="BL13" s="101"/>
    </row>
    <row r="14" spans="1:64" x14ac:dyDescent="0.2">
      <c r="A14" s="765">
        <f t="shared" si="0"/>
        <v>0</v>
      </c>
      <c r="C14" s="143" t="str" cm="1">
        <f t="array" ref="C14">IFERROR(INDEX('Cheater Sheet'!$B$58:$B$98, SMALL(IF("Yes"='Cheater Sheet'!$BM$58:$BM$98, ROW('Cheater Sheet'!$BM$58:$BM$98)-57,""), ROW()-4)),"")</f>
        <v/>
      </c>
      <c r="D14" s="292" t="str" cm="1">
        <f t="array" ref="D14">IF(IFERROR(INDEX('Cheater Sheet'!C58:C98, SMALL(IF("Yes"='Cheater Sheet'!$BM$58:$BM$98, ROW('Cheater Sheet'!$BM$58:$BM$98)-57,""), ROW()-4)),"")="","",IFERROR(INDEX('Cheater Sheet'!C58:C98, SMALL(IF("Yes"='Cheater Sheet'!$BM$58:$BM$98, ROW('Cheater Sheet'!$BM$58:$BM$98)-57,""), ROW()-4)),""))</f>
        <v/>
      </c>
      <c r="E14" s="287" t="str" cm="1">
        <f t="array" ref="E14">IF(IFERROR(INDEX('Cheater Sheet'!D58:D98, SMALL(IF("Yes"='Cheater Sheet'!$BM$58:$BM$98, ROW('Cheater Sheet'!$BM$58:$BM$98)-57,""), ROW()-4)),"")="","",IFERROR(INDEX('Cheater Sheet'!D58:D98, SMALL(IF("Yes"='Cheater Sheet'!$BM$58:$BM$98, ROW('Cheater Sheet'!$BM$58:$BM$98)-57,""), ROW()-4)),""))</f>
        <v/>
      </c>
      <c r="F14" s="292" t="str" cm="1">
        <f t="array" ref="F14">IF(IFERROR(INDEX('Cheater Sheet'!E58:E98, SMALL(IF("Yes"='Cheater Sheet'!$BM$58:$BM$98, ROW('Cheater Sheet'!$BM$58:$BM$98)-57,""), ROW()-4)),"")="","",IFERROR(INDEX('Cheater Sheet'!E58:E98, SMALL(IF("Yes"='Cheater Sheet'!$BM$58:$BM$98, ROW('Cheater Sheet'!$BM$58:$BM$98)-57,""), ROW()-4)),""))</f>
        <v/>
      </c>
      <c r="G14" s="287" t="str" cm="1">
        <f t="array" ref="G14">IF(IFERROR(INDEX('Cheater Sheet'!F58:F98, SMALL(IF("Yes"='Cheater Sheet'!$BM$58:$BM$98, ROW('Cheater Sheet'!$BM$58:$BM$98)-57,""), ROW()-4)),"")="","",IFERROR(INDEX('Cheater Sheet'!F58:F98, SMALL(IF("Yes"='Cheater Sheet'!$BM$58:$BM$98, ROW('Cheater Sheet'!$BM$58:$BM$98)-57,""), ROW()-4)),""))</f>
        <v/>
      </c>
      <c r="H14" s="292" t="str" cm="1">
        <f t="array" ref="H14">IF(IFERROR(INDEX('Cheater Sheet'!G58:G98, SMALL(IF("Yes"='Cheater Sheet'!$BM$58:$BM$98, ROW('Cheater Sheet'!$BM$58:$BM$98)-57,""), ROW()-4)),"")="","",IFERROR(INDEX('Cheater Sheet'!G58:G98, SMALL(IF("Yes"='Cheater Sheet'!$BM$58:$BM$98, ROW('Cheater Sheet'!$BM$58:$BM$98)-57,""), ROW()-4)),""))</f>
        <v/>
      </c>
      <c r="I14" s="287" t="str" cm="1">
        <f t="array" ref="I14">IF(IFERROR(INDEX('Cheater Sheet'!H58:H98, SMALL(IF("Yes"='Cheater Sheet'!$BM$58:$BM$98, ROW('Cheater Sheet'!$BM$58:$BM$98)-57,""), ROW()-4)),"")="","",IFERROR(INDEX('Cheater Sheet'!H58:H98, SMALL(IF("Yes"='Cheater Sheet'!$BM$58:$BM$98, ROW('Cheater Sheet'!$BM$58:$BM$98)-57,""), ROW()-4)),""))</f>
        <v/>
      </c>
      <c r="J14" s="292" t="str" cm="1">
        <f t="array" ref="J14">IF(IFERROR(INDEX('Cheater Sheet'!I58:I98, SMALL(IF("Yes"='Cheater Sheet'!$BM$58:$BM$98, ROW('Cheater Sheet'!$BM$58:$BM$98)-57,""), ROW()-4)),"")="","",IFERROR(INDEX('Cheater Sheet'!I58:I98, SMALL(IF("Yes"='Cheater Sheet'!$BM$58:$BM$98, ROW('Cheater Sheet'!$BM$58:$BM$98)-57,""), ROW()-4)),""))</f>
        <v/>
      </c>
      <c r="K14" s="287" t="str" cm="1">
        <f t="array" ref="K14">IF(IFERROR(INDEX('Cheater Sheet'!J58:J98, SMALL(IF("Yes"='Cheater Sheet'!$BM$58:$BM$98, ROW('Cheater Sheet'!$BM$58:$BM$98)-57,""), ROW()-4)),"")="","",IFERROR(INDEX('Cheater Sheet'!J58:J98, SMALL(IF("Yes"='Cheater Sheet'!$BM$58:$BM$98, ROW('Cheater Sheet'!$BM$58:$BM$98)-57,""), ROW()-4)),""))</f>
        <v/>
      </c>
      <c r="L14" s="292" t="str" cm="1">
        <f t="array" ref="L14">IF(IFERROR(INDEX('Cheater Sheet'!K58:K98, SMALL(IF("Yes"='Cheater Sheet'!$BM$58:$BM$98, ROW('Cheater Sheet'!$BM$58:$BM$98)-57,""), ROW()-4)),"")="","",IFERROR(INDEX('Cheater Sheet'!K58:K98, SMALL(IF("Yes"='Cheater Sheet'!$BM$58:$BM$98, ROW('Cheater Sheet'!$BM$58:$BM$98)-57,""), ROW()-4)),""))</f>
        <v/>
      </c>
      <c r="M14" s="287" t="str" cm="1">
        <f t="array" ref="M14">IF(IFERROR(INDEX('Cheater Sheet'!L58:L98, SMALL(IF("Yes"='Cheater Sheet'!$BM$58:$BM$98, ROW('Cheater Sheet'!$BM$58:$BM$98)-57,""), ROW()-4)),"")="","",IFERROR(INDEX('Cheater Sheet'!L58:L98, SMALL(IF("Yes"='Cheater Sheet'!$BM$58:$BM$98, ROW('Cheater Sheet'!$BM$58:$BM$98)-57,""), ROW()-4)),""))</f>
        <v/>
      </c>
      <c r="N14" s="292" t="str" cm="1">
        <f t="array" ref="N14">IF(IFERROR(INDEX('Cheater Sheet'!M58:M98, SMALL(IF("Yes"='Cheater Sheet'!$BM$58:$BM$98, ROW('Cheater Sheet'!$BM$58:$BM$98)-57,""), ROW()-4)),"")="","",IFERROR(INDEX('Cheater Sheet'!M58:M98, SMALL(IF("Yes"='Cheater Sheet'!$BM$58:$BM$98, ROW('Cheater Sheet'!$BM$58:$BM$98)-57,""), ROW()-4)),""))</f>
        <v/>
      </c>
      <c r="O14" s="287" t="str" cm="1">
        <f t="array" ref="O14">IF(IFERROR(INDEX('Cheater Sheet'!N58:N98, SMALL(IF("Yes"='Cheater Sheet'!$BM$58:$BM$98, ROW('Cheater Sheet'!$BM$58:$BM$98)-57,""), ROW()-4)),"")="","",IFERROR(INDEX('Cheater Sheet'!N58:N98, SMALL(IF("Yes"='Cheater Sheet'!$BM$58:$BM$98, ROW('Cheater Sheet'!$BM$58:$BM$98)-57,""), ROW()-4)),""))</f>
        <v/>
      </c>
      <c r="P14" s="292" t="str" cm="1">
        <f t="array" ref="P14">IF(IFERROR(INDEX('Cheater Sheet'!O58:O98, SMALL(IF("Yes"='Cheater Sheet'!$BM$58:$BM$98, ROW('Cheater Sheet'!$BM$58:$BM$98)-57,""), ROW()-4)),"")="","",IFERROR(INDEX('Cheater Sheet'!O58:O98, SMALL(IF("Yes"='Cheater Sheet'!$BM$58:$BM$98, ROW('Cheater Sheet'!$BM$58:$BM$98)-57,""), ROW()-4)),""))</f>
        <v/>
      </c>
      <c r="Q14" s="287" t="str" cm="1">
        <f t="array" ref="Q14">IF(IFERROR(INDEX('Cheater Sheet'!P58:P98, SMALL(IF("Yes"='Cheater Sheet'!$BM$58:$BM$98, ROW('Cheater Sheet'!$BM$58:$BM$98)-57,""), ROW()-4)),"")="","",IFERROR(INDEX('Cheater Sheet'!P58:P98, SMALL(IF("Yes"='Cheater Sheet'!$BM$58:$BM$98, ROW('Cheater Sheet'!$BM$58:$BM$98)-57,""), ROW()-4)),""))</f>
        <v/>
      </c>
      <c r="R14" s="292" t="str" cm="1">
        <f t="array" ref="R14">IF(IFERROR(INDEX('Cheater Sheet'!Q58:Q98, SMALL(IF("Yes"='Cheater Sheet'!$BM$58:$BM$98, ROW('Cheater Sheet'!$BM$58:$BM$98)-57,""), ROW()-4)),"")="","",IFERROR(INDEX('Cheater Sheet'!Q58:Q98, SMALL(IF("Yes"='Cheater Sheet'!$BM$58:$BM$98, ROW('Cheater Sheet'!$BM$58:$BM$98)-57,""), ROW()-4)),""))</f>
        <v/>
      </c>
      <c r="S14" s="287" t="str" cm="1">
        <f t="array" ref="S14">IF(IFERROR(INDEX('Cheater Sheet'!R58:R98, SMALL(IF("Yes"='Cheater Sheet'!$BM$58:$BM$98, ROW('Cheater Sheet'!$BM$58:$BM$98)-57,""), ROW()-4)),"")="","",IFERROR(INDEX('Cheater Sheet'!R58:R98, SMALL(IF("Yes"='Cheater Sheet'!$BM$58:$BM$98, ROW('Cheater Sheet'!$BM$58:$BM$98)-57,""), ROW()-4)),""))</f>
        <v/>
      </c>
      <c r="T14" s="292" t="str" cm="1">
        <f t="array" ref="T14">IF(IFERROR(INDEX('Cheater Sheet'!S58:S98, SMALL(IF("Yes"='Cheater Sheet'!$BM$58:$BM$98, ROW('Cheater Sheet'!$BM$58:$BM$98)-57,""), ROW()-4)),"")="","",IFERROR(INDEX('Cheater Sheet'!S58:S98, SMALL(IF("Yes"='Cheater Sheet'!$BM$58:$BM$98, ROW('Cheater Sheet'!$BM$58:$BM$98)-57,""), ROW()-4)),""))</f>
        <v/>
      </c>
      <c r="U14" s="287" t="str" cm="1">
        <f t="array" ref="U14">IF(IFERROR(INDEX('Cheater Sheet'!T58:T98, SMALL(IF("Yes"='Cheater Sheet'!$BM$58:$BM$98, ROW('Cheater Sheet'!$BM$58:$BM$98)-57,""), ROW()-4)),"")="","",IFERROR(INDEX('Cheater Sheet'!T58:T98, SMALL(IF("Yes"='Cheater Sheet'!$BM$58:$BM$98, ROW('Cheater Sheet'!$BM$58:$BM$98)-57,""), ROW()-4)),""))</f>
        <v/>
      </c>
      <c r="V14" s="292" t="str" cm="1">
        <f t="array" ref="V14">IF(IFERROR(INDEX('Cheater Sheet'!U58:U98, SMALL(IF("Yes"='Cheater Sheet'!$BM$58:$BM$98, ROW('Cheater Sheet'!$BM$58:$BM$98)-57,""), ROW()-4)),"")="","",IFERROR(INDEX('Cheater Sheet'!U58:U98, SMALL(IF("Yes"='Cheater Sheet'!$BM$58:$BM$98, ROW('Cheater Sheet'!$BM$58:$BM$98)-57,""), ROW()-4)),""))</f>
        <v/>
      </c>
      <c r="W14" s="287" t="str" cm="1">
        <f t="array" ref="W14">IF(IFERROR(INDEX('Cheater Sheet'!V58:V98, SMALL(IF("Yes"='Cheater Sheet'!$BM$58:$BM$98, ROW('Cheater Sheet'!$BM$58:$BM$98)-57,""), ROW()-4)),"")="","",IFERROR(INDEX('Cheater Sheet'!V58:V98, SMALL(IF("Yes"='Cheater Sheet'!$BM$58:$BM$98, ROW('Cheater Sheet'!$BM$58:$BM$98)-57,""), ROW()-4)),""))</f>
        <v/>
      </c>
      <c r="X14" s="292" t="str" cm="1">
        <f t="array" ref="X14">IF(IFERROR(INDEX('Cheater Sheet'!W58:W98, SMALL(IF("Yes"='Cheater Sheet'!$BM$58:$BM$98, ROW('Cheater Sheet'!$BM$58:$BM$98)-57,""), ROW()-4)),"")="","",IFERROR(INDEX('Cheater Sheet'!W58:W98, SMALL(IF("Yes"='Cheater Sheet'!$BM$58:$BM$98, ROW('Cheater Sheet'!$BM$58:$BM$98)-57,""), ROW()-4)),""))</f>
        <v/>
      </c>
      <c r="Y14" s="287" t="str" cm="1">
        <f t="array" ref="Y14">IF(IFERROR(INDEX('Cheater Sheet'!X58:X98, SMALL(IF("Yes"='Cheater Sheet'!$BM$58:$BM$98, ROW('Cheater Sheet'!$BM$58:$BM$98)-57,""), ROW()-4)),"")="","",IFERROR(INDEX('Cheater Sheet'!X58:X98, SMALL(IF("Yes"='Cheater Sheet'!$BM$58:$BM$98, ROW('Cheater Sheet'!$BM$58:$BM$98)-57,""), ROW()-4)),""))</f>
        <v/>
      </c>
      <c r="Z14" s="292" t="str" cm="1">
        <f t="array" ref="Z14">IF(IFERROR(INDEX('Cheater Sheet'!Y58:Y98, SMALL(IF("Yes"='Cheater Sheet'!$BM$58:$BM$98, ROW('Cheater Sheet'!$BM$58:$BM$98)-57,""), ROW()-4)),"")="","",IFERROR(INDEX('Cheater Sheet'!Y58:Y98, SMALL(IF("Yes"='Cheater Sheet'!$BM$58:$BM$98, ROW('Cheater Sheet'!$BM$58:$BM$98)-57,""), ROW()-4)),""))</f>
        <v/>
      </c>
      <c r="AA14" s="287" t="str" cm="1">
        <f t="array" ref="AA14">IF(IFERROR(INDEX('Cheater Sheet'!Z58:Z98, SMALL(IF("Yes"='Cheater Sheet'!$BM$58:$BM$98, ROW('Cheater Sheet'!$BM$58:$BM$98)-57,""), ROW()-4)),"")="","",IFERROR(INDEX('Cheater Sheet'!Z58:Z98, SMALL(IF("Yes"='Cheater Sheet'!$BM$58:$BM$98, ROW('Cheater Sheet'!$BM$58:$BM$98)-57,""), ROW()-4)),""))</f>
        <v/>
      </c>
      <c r="AB14" s="292" t="str" cm="1">
        <f t="array" ref="AB14">IF(IFERROR(INDEX('Cheater Sheet'!AA58:AA98, SMALL(IF("Yes"='Cheater Sheet'!$BM$58:$BM$98, ROW('Cheater Sheet'!$BM$58:$BM$98)-57,""), ROW()-4)),"")="","",IFERROR(INDEX('Cheater Sheet'!AA58:AA98, SMALL(IF("Yes"='Cheater Sheet'!$BM$58:$BM$98, ROW('Cheater Sheet'!$BM$58:$BM$98)-57,""), ROW()-4)),""))</f>
        <v/>
      </c>
      <c r="AC14" s="287" t="str" cm="1">
        <f t="array" ref="AC14">IF(IFERROR(INDEX('Cheater Sheet'!AB58:AB98, SMALL(IF("Yes"='Cheater Sheet'!$BM$58:$BM$98, ROW('Cheater Sheet'!$BM$58:$BM$98)-57,""), ROW()-4)),"")="","",IFERROR(INDEX('Cheater Sheet'!AB58:AB98, SMALL(IF("Yes"='Cheater Sheet'!$BM$58:$BM$98, ROW('Cheater Sheet'!$BM$58:$BM$98)-57,""), ROW()-4)),""))</f>
        <v/>
      </c>
      <c r="AD14" s="292" t="str" cm="1">
        <f t="array" ref="AD14">IF(IFERROR(INDEX('Cheater Sheet'!AC58:AC98, SMALL(IF("Yes"='Cheater Sheet'!$BM$58:$BM$98, ROW('Cheater Sheet'!$BM$58:$BM$98)-57,""), ROW()-4)),"")="","",IFERROR(INDEX('Cheater Sheet'!AC58:AC98, SMALL(IF("Yes"='Cheater Sheet'!$BM$58:$BM$98, ROW('Cheater Sheet'!$BM$58:$BM$98)-57,""), ROW()-4)),""))</f>
        <v/>
      </c>
      <c r="AE14" s="287" t="str" cm="1">
        <f t="array" ref="AE14">IF(IFERROR(INDEX('Cheater Sheet'!AD58:AD98, SMALL(IF("Yes"='Cheater Sheet'!$BM$58:$BM$98, ROW('Cheater Sheet'!$BM$58:$BM$98)-57,""), ROW()-4)),"")="","",IFERROR(INDEX('Cheater Sheet'!AD58:AD98, SMALL(IF("Yes"='Cheater Sheet'!$BM$58:$BM$98, ROW('Cheater Sheet'!$BM$58:$BM$98)-57,""), ROW()-4)),""))</f>
        <v/>
      </c>
      <c r="AF14" s="292" t="str" cm="1">
        <f t="array" ref="AF14">IF(IFERROR(INDEX('Cheater Sheet'!AE58:AE98, SMALL(IF("Yes"='Cheater Sheet'!$BM$58:$BM$98, ROW('Cheater Sheet'!$BM$58:$BM$98)-57,""), ROW()-4)),"")="","",IFERROR(INDEX('Cheater Sheet'!AE58:AE98, SMALL(IF("Yes"='Cheater Sheet'!$BM$58:$BM$98, ROW('Cheater Sheet'!$BM$58:$BM$98)-57,""), ROW()-4)),""))</f>
        <v/>
      </c>
      <c r="AG14" s="287" t="str" cm="1">
        <f t="array" ref="AG14">IF(IFERROR(INDEX('Cheater Sheet'!AF58:AF98, SMALL(IF("Yes"='Cheater Sheet'!$BM$58:$BM$98, ROW('Cheater Sheet'!$BM$58:$BM$98)-57,""), ROW()-4)),"")="","",IFERROR(INDEX('Cheater Sheet'!AF58:AF98, SMALL(IF("Yes"='Cheater Sheet'!$BM$58:$BM$98, ROW('Cheater Sheet'!$BM$58:$BM$98)-57,""), ROW()-4)),""))</f>
        <v/>
      </c>
      <c r="AH14" s="292" t="str" cm="1">
        <f t="array" ref="AH14">IF(IFERROR(INDEX('Cheater Sheet'!AG58:AG98, SMALL(IF("Yes"='Cheater Sheet'!$BM$58:$BM$98, ROW('Cheater Sheet'!$BM$58:$BM$98)-57,""), ROW()-4)),"")="","",IFERROR(INDEX('Cheater Sheet'!AG58:AG98, SMALL(IF("Yes"='Cheater Sheet'!$BM$58:$BM$98, ROW('Cheater Sheet'!$BM$58:$BM$98)-57,""), ROW()-4)),""))</f>
        <v/>
      </c>
      <c r="AI14" s="287" t="str" cm="1">
        <f t="array" ref="AI14">IF(IFERROR(INDEX('Cheater Sheet'!AH58:AH98, SMALL(IF("Yes"='Cheater Sheet'!$BM$58:$BM$98, ROW('Cheater Sheet'!$BM$58:$BM$98)-57,""), ROW()-4)),"")="","",IFERROR(INDEX('Cheater Sheet'!AH58:AH98, SMALL(IF("Yes"='Cheater Sheet'!$BM$58:$BM$98, ROW('Cheater Sheet'!$BM$58:$BM$98)-57,""), ROW()-4)),""))</f>
        <v/>
      </c>
      <c r="AJ14" s="292" t="str" cm="1">
        <f t="array" ref="AJ14">IF(IFERROR(INDEX('Cheater Sheet'!AI58:AI98, SMALL(IF("Yes"='Cheater Sheet'!$BM$58:$BM$98, ROW('Cheater Sheet'!$BM$58:$BM$98)-57,""), ROW()-4)),"")="","",IFERROR(INDEX('Cheater Sheet'!AI58:AI98, SMALL(IF("Yes"='Cheater Sheet'!$BM$58:$BM$98, ROW('Cheater Sheet'!$BM$58:$BM$98)-57,""), ROW()-4)),""))</f>
        <v/>
      </c>
      <c r="AK14" s="287" t="str" cm="1">
        <f t="array" ref="AK14">IF(IFERROR(INDEX('Cheater Sheet'!AJ58:AJ98, SMALL(IF("Yes"='Cheater Sheet'!$BM$58:$BM$98, ROW('Cheater Sheet'!$BM$58:$BM$98)-57,""), ROW()-4)),"")="","",IFERROR(INDEX('Cheater Sheet'!AJ58:AJ98, SMALL(IF("Yes"='Cheater Sheet'!$BM$58:$BM$98, ROW('Cheater Sheet'!$BM$58:$BM$98)-57,""), ROW()-4)),""))</f>
        <v/>
      </c>
      <c r="AL14" s="292" t="str" cm="1">
        <f t="array" ref="AL14">IF(IFERROR(INDEX('Cheater Sheet'!AK58:AK98, SMALL(IF("Yes"='Cheater Sheet'!$BM$58:$BM$98, ROW('Cheater Sheet'!$BM$58:$BM$98)-57,""), ROW()-4)),"")="","",IFERROR(INDEX('Cheater Sheet'!AK58:AK98, SMALL(IF("Yes"='Cheater Sheet'!$BM$58:$BM$98, ROW('Cheater Sheet'!$BM$58:$BM$98)-57,""), ROW()-4)),""))</f>
        <v/>
      </c>
      <c r="AM14" s="287" t="str" cm="1">
        <f t="array" ref="AM14">IF(IFERROR(INDEX('Cheater Sheet'!AL58:AL98, SMALL(IF("Yes"='Cheater Sheet'!$BM$58:$BM$98, ROW('Cheater Sheet'!$BM$58:$BM$98)-57,""), ROW()-4)),"")="","",IFERROR(INDEX('Cheater Sheet'!AL58:AL98, SMALL(IF("Yes"='Cheater Sheet'!$BM$58:$BM$98, ROW('Cheater Sheet'!$BM$58:$BM$98)-57,""), ROW()-4)),""))</f>
        <v/>
      </c>
      <c r="AN14" s="292" t="str" cm="1">
        <f t="array" ref="AN14">IF(IFERROR(INDEX('Cheater Sheet'!AM58:AM98, SMALL(IF("Yes"='Cheater Sheet'!$BM$58:$BM$98, ROW('Cheater Sheet'!$BM$58:$BM$98)-57,""), ROW()-4)),"")="","",IFERROR(INDEX('Cheater Sheet'!AM58:AM98, SMALL(IF("Yes"='Cheater Sheet'!$BM$58:$BM$98, ROW('Cheater Sheet'!$BM$58:$BM$98)-57,""), ROW()-4)),""))</f>
        <v/>
      </c>
      <c r="AO14" s="287" t="str" cm="1">
        <f t="array" ref="AO14">IF(IFERROR(INDEX('Cheater Sheet'!AN58:AN98, SMALL(IF("Yes"='Cheater Sheet'!$BM$58:$BM$98, ROW('Cheater Sheet'!$BM$58:$BM$98)-57,""), ROW()-4)),"")="","",IFERROR(INDEX('Cheater Sheet'!AN58:AN98, SMALL(IF("Yes"='Cheater Sheet'!$BM$58:$BM$98, ROW('Cheater Sheet'!$BM$58:$BM$98)-57,""), ROW()-4)),""))</f>
        <v/>
      </c>
      <c r="AP14" s="292" t="str" cm="1">
        <f t="array" ref="AP14">IF(IFERROR(INDEX('Cheater Sheet'!AO58:AO98, SMALL(IF("Yes"='Cheater Sheet'!$BM$58:$BM$98, ROW('Cheater Sheet'!$BM$58:$BM$98)-57,""), ROW()-4)),"")="","",IFERROR(INDEX('Cheater Sheet'!AO58:AO98, SMALL(IF("Yes"='Cheater Sheet'!$BM$58:$BM$98, ROW('Cheater Sheet'!$BM$58:$BM$98)-57,""), ROW()-4)),""))</f>
        <v/>
      </c>
      <c r="AQ14" s="287" t="str" cm="1">
        <f t="array" ref="AQ14">IF(IFERROR(INDEX('Cheater Sheet'!AP58:AP98, SMALL(IF("Yes"='Cheater Sheet'!$BM$58:$BM$98, ROW('Cheater Sheet'!$BM$58:$BM$98)-57,""), ROW()-4)),"")="","",IFERROR(INDEX('Cheater Sheet'!AP58:AP98, SMALL(IF("Yes"='Cheater Sheet'!$BM$58:$BM$98, ROW('Cheater Sheet'!$BM$58:$BM$98)-57,""), ROW()-4)),""))</f>
        <v/>
      </c>
      <c r="AR14" s="292" t="str" cm="1">
        <f t="array" ref="AR14">IF(IFERROR(INDEX('Cheater Sheet'!AQ58:AQ98, SMALL(IF("Yes"='Cheater Sheet'!$BM$58:$BM$98, ROW('Cheater Sheet'!$BM$58:$BM$98)-57,""), ROW()-4)),"")="","",IFERROR(INDEX('Cheater Sheet'!AQ58:AQ98, SMALL(IF("Yes"='Cheater Sheet'!$BM$58:$BM$98, ROW('Cheater Sheet'!$BM$58:$BM$98)-57,""), ROW()-4)),""))</f>
        <v/>
      </c>
      <c r="AS14" s="287" t="str" cm="1">
        <f t="array" ref="AS14">IF(IFERROR(INDEX('Cheater Sheet'!AR58:AR98, SMALL(IF("Yes"='Cheater Sheet'!$BM$58:$BM$98, ROW('Cheater Sheet'!$BM$58:$BM$98)-57,""), ROW()-4)),"")="","",IFERROR(INDEX('Cheater Sheet'!AR58:AR98, SMALL(IF("Yes"='Cheater Sheet'!$BM$58:$BM$98, ROW('Cheater Sheet'!$BM$58:$BM$98)-57,""), ROW()-4)),""))</f>
        <v/>
      </c>
      <c r="AT14" s="292" t="str" cm="1">
        <f t="array" ref="AT14">IF(IFERROR(INDEX('Cheater Sheet'!AS58:AS98, SMALL(IF("Yes"='Cheater Sheet'!$BM$58:$BM$98, ROW('Cheater Sheet'!$BM$58:$BM$98)-57,""), ROW()-4)),"")="","",IFERROR(INDEX('Cheater Sheet'!AS58:AS98, SMALL(IF("Yes"='Cheater Sheet'!$BM$58:$BM$98, ROW('Cheater Sheet'!$BM$58:$BM$98)-57,""), ROW()-4)),""))</f>
        <v/>
      </c>
      <c r="AU14" s="287" t="str" cm="1">
        <f t="array" ref="AU14">IF(IFERROR(INDEX('Cheater Sheet'!AT58:AT98, SMALL(IF("Yes"='Cheater Sheet'!$BM$58:$BM$98, ROW('Cheater Sheet'!$BM$58:$BM$98)-57,""), ROW()-4)),"")="","",IFERROR(INDEX('Cheater Sheet'!AT58:AT98, SMALL(IF("Yes"='Cheater Sheet'!$BM$58:$BM$98, ROW('Cheater Sheet'!$BM$58:$BM$98)-57,""), ROW()-4)),""))</f>
        <v/>
      </c>
      <c r="AV14" s="292" t="str" cm="1">
        <f t="array" ref="AV14">IF(IFERROR(INDEX('Cheater Sheet'!AU58:AU98, SMALL(IF("Yes"='Cheater Sheet'!$BM$58:$BM$98, ROW('Cheater Sheet'!$BM$58:$BM$98)-57,""), ROW()-4)),"")="","",IFERROR(INDEX('Cheater Sheet'!AU58:AU98, SMALL(IF("Yes"='Cheater Sheet'!$BM$58:$BM$98, ROW('Cheater Sheet'!$BM$58:$BM$98)-57,""), ROW()-4)),""))</f>
        <v/>
      </c>
      <c r="AW14" s="287" t="str" cm="1">
        <f t="array" ref="AW14">IF(IFERROR(INDEX('Cheater Sheet'!AV58:AV98, SMALL(IF("Yes"='Cheater Sheet'!$BM$58:$BM$98, ROW('Cheater Sheet'!$BM$58:$BM$98)-57,""), ROW()-4)),"")="","",IFERROR(INDEX('Cheater Sheet'!AV58:AV98, SMALL(IF("Yes"='Cheater Sheet'!$BM$58:$BM$98, ROW('Cheater Sheet'!$BM$58:$BM$98)-57,""), ROW()-4)),""))</f>
        <v/>
      </c>
      <c r="AX14" s="292" t="str" cm="1">
        <f t="array" ref="AX14">IF(IFERROR(INDEX('Cheater Sheet'!AW58:AW98, SMALL(IF("Yes"='Cheater Sheet'!$BM$58:$BM$98, ROW('Cheater Sheet'!$BM$58:$BM$98)-57,""), ROW()-4)),"")="","",IFERROR(INDEX('Cheater Sheet'!AW58:AW98, SMALL(IF("Yes"='Cheater Sheet'!$BM$58:$BM$98, ROW('Cheater Sheet'!$BM$58:$BM$98)-57,""), ROW()-4)),""))</f>
        <v/>
      </c>
      <c r="AY14" s="287" t="str" cm="1">
        <f t="array" ref="AY14">IF(IFERROR(INDEX('Cheater Sheet'!AX58:AX98, SMALL(IF("Yes"='Cheater Sheet'!$BM$58:$BM$98, ROW('Cheater Sheet'!$BM$58:$BM$98)-57,""), ROW()-4)),"")="","",IFERROR(INDEX('Cheater Sheet'!AX58:AX98, SMALL(IF("Yes"='Cheater Sheet'!$BM$58:$BM$98, ROW('Cheater Sheet'!$BM$58:$BM$98)-57,""), ROW()-4)),""))</f>
        <v/>
      </c>
      <c r="AZ14" s="292" t="str" cm="1">
        <f t="array" ref="AZ14">IF(IFERROR(INDEX('Cheater Sheet'!AY58:AY98, SMALL(IF("Yes"='Cheater Sheet'!$BM$58:$BM$98, ROW('Cheater Sheet'!$BM$58:$BM$98)-57,""), ROW()-4)),"")="","",IFERROR(INDEX('Cheater Sheet'!AY58:AY98, SMALL(IF("Yes"='Cheater Sheet'!$BM$58:$BM$98, ROW('Cheater Sheet'!$BM$58:$BM$98)-57,""), ROW()-4)),""))</f>
        <v/>
      </c>
      <c r="BA14" s="287" t="str" cm="1">
        <f t="array" ref="BA14">IF(IFERROR(INDEX('Cheater Sheet'!AZ58:AZ98, SMALL(IF("Yes"='Cheater Sheet'!$BM$58:$BM$98, ROW('Cheater Sheet'!$BM$58:$BM$98)-57,""), ROW()-4)),"")="","",IFERROR(INDEX('Cheater Sheet'!AZ58:AZ98, SMALL(IF("Yes"='Cheater Sheet'!$BM$58:$BM$98, ROW('Cheater Sheet'!$BM$58:$BM$98)-57,""), ROW()-4)),""))</f>
        <v/>
      </c>
      <c r="BB14" s="292" t="str" cm="1">
        <f t="array" ref="BB14">IF(IFERROR(INDEX('Cheater Sheet'!BA58:BA98, SMALL(IF("Yes"='Cheater Sheet'!$BM$58:$BM$98, ROW('Cheater Sheet'!$BM$58:$BM$98)-57,""), ROW()-4)),"")="","",IFERROR(INDEX('Cheater Sheet'!BA58:BA98, SMALL(IF("Yes"='Cheater Sheet'!$BM$58:$BM$98, ROW('Cheater Sheet'!$BM$58:$BM$98)-57,""), ROW()-4)),""))</f>
        <v/>
      </c>
      <c r="BC14" s="287" t="str" cm="1">
        <f t="array" ref="BC14">IF(IFERROR(INDEX('Cheater Sheet'!BB58:BB98, SMALL(IF("Yes"='Cheater Sheet'!$BM$58:$BM$98, ROW('Cheater Sheet'!$BM$58:$BM$98)-57,""), ROW()-4)),"")="","",IFERROR(INDEX('Cheater Sheet'!BB58:BB98, SMALL(IF("Yes"='Cheater Sheet'!$BM$58:$BM$98, ROW('Cheater Sheet'!$BM$58:$BM$98)-57,""), ROW()-4)),""))</f>
        <v/>
      </c>
      <c r="BD14" s="292" t="str" cm="1">
        <f t="array" ref="BD14">IF(IFERROR(INDEX('Cheater Sheet'!BC58:BC98, SMALL(IF("Yes"='Cheater Sheet'!$BM$58:$BM$98, ROW('Cheater Sheet'!$BM$58:$BM$98)-57,""), ROW()-4)),"")="","",IFERROR(INDEX('Cheater Sheet'!BC58:BC98, SMALL(IF("Yes"='Cheater Sheet'!$BM$58:$BM$98, ROW('Cheater Sheet'!$BM$58:$BM$98)-57,""), ROW()-4)),""))</f>
        <v/>
      </c>
      <c r="BE14" s="287" t="str" cm="1">
        <f t="array" ref="BE14">IF(IFERROR(INDEX('Cheater Sheet'!BD58:BD98, SMALL(IF("Yes"='Cheater Sheet'!$BM$58:$BM$98, ROW('Cheater Sheet'!$BM$58:$BM$98)-57,""), ROW()-4)),"")="","",IFERROR(INDEX('Cheater Sheet'!BD58:BD98, SMALL(IF("Yes"='Cheater Sheet'!$BM$58:$BM$98, ROW('Cheater Sheet'!$BM$58:$BM$98)-57,""), ROW()-4)),""))</f>
        <v/>
      </c>
      <c r="BF14" s="292" t="str" cm="1">
        <f t="array" ref="BF14">IF(IFERROR(INDEX('Cheater Sheet'!BE58:BE98, SMALL(IF("Yes"='Cheater Sheet'!$BM$58:$BM$98, ROW('Cheater Sheet'!$BM$58:$BM$98)-57,""), ROW()-4)),"")="","",IFERROR(INDEX('Cheater Sheet'!BE58:BE98, SMALL(IF("Yes"='Cheater Sheet'!$BM$58:$BM$98, ROW('Cheater Sheet'!$BM$58:$BM$98)-57,""), ROW()-4)),""))</f>
        <v/>
      </c>
      <c r="BG14" s="287" t="str" cm="1">
        <f t="array" ref="BG14">IF(IFERROR(INDEX('Cheater Sheet'!BF58:BF98, SMALL(IF("Yes"='Cheater Sheet'!$BM$58:$BM$98, ROW('Cheater Sheet'!$BM$58:$BM$98)-57,""), ROW()-4)),"")="","",IFERROR(INDEX('Cheater Sheet'!BF58:BF98, SMALL(IF("Yes"='Cheater Sheet'!$BM$58:$BM$98, ROW('Cheater Sheet'!$BM$58:$BM$98)-57,""), ROW()-4)),""))</f>
        <v/>
      </c>
      <c r="BH14" s="292" t="str" cm="1">
        <f t="array" ref="BH14">IF(IFERROR(INDEX('Cheater Sheet'!BG58:BG98, SMALL(IF("Yes"='Cheater Sheet'!$BM$58:$BM$98, ROW('Cheater Sheet'!$BM$58:$BM$98)-57,""), ROW()-4)),"")="","",IFERROR(INDEX('Cheater Sheet'!BG58:BG98, SMALL(IF("Yes"='Cheater Sheet'!$BM$58:$BM$98, ROW('Cheater Sheet'!$BM$58:$BM$98)-57,""), ROW()-4)),""))</f>
        <v/>
      </c>
      <c r="BI14" s="287" t="str" cm="1">
        <f t="array" ref="BI14">IF(IFERROR(INDEX('Cheater Sheet'!BH58:BH98, SMALL(IF("Yes"='Cheater Sheet'!$BM$58:$BM$98, ROW('Cheater Sheet'!$BM$58:$BM$98)-57,""), ROW()-4)),"")="","",IFERROR(INDEX('Cheater Sheet'!BH58:BH98, SMALL(IF("Yes"='Cheater Sheet'!$BM$58:$BM$98, ROW('Cheater Sheet'!$BM$58:$BM$98)-57,""), ROW()-4)),""))</f>
        <v/>
      </c>
      <c r="BJ14" s="292" t="str" cm="1">
        <f t="array" ref="BJ14">IF(IFERROR(INDEX('Cheater Sheet'!BI58:BI98, SMALL(IF("Yes"='Cheater Sheet'!$BM$58:$BM$98, ROW('Cheater Sheet'!$BM$58:$BM$98)-57,""), ROW()-4)),"")="","",IFERROR(INDEX('Cheater Sheet'!BI58:BI98, SMALL(IF("Yes"='Cheater Sheet'!$BM$58:$BM$98, ROW('Cheater Sheet'!$BM$58:$BM$98)-57,""), ROW()-4)),""))</f>
        <v/>
      </c>
      <c r="BK14" s="709" t="str" cm="1">
        <f t="array" ref="BK14">IF(IFERROR(INDEX('Cheater Sheet'!BJ58:BJ98, SMALL(IF("Yes"='Cheater Sheet'!$BM$58:$BM$98, ROW('Cheater Sheet'!$BM$58:$BM$98)-57,""), ROW()-4)),"")="","",IFERROR(INDEX('Cheater Sheet'!BJ58:BJ98, SMALL(IF("Yes"='Cheater Sheet'!$BM$58:$BM$98, ROW('Cheater Sheet'!$BM$58:$BM$98)-57,""), ROW()-4)),""))</f>
        <v/>
      </c>
      <c r="BL14" s="101"/>
    </row>
    <row r="15" spans="1:64" x14ac:dyDescent="0.2">
      <c r="A15" s="765">
        <f t="shared" si="0"/>
        <v>0</v>
      </c>
      <c r="C15" s="143" t="str" cm="1">
        <f t="array" ref="C15">IFERROR(INDEX('Cheater Sheet'!$B$58:$B$98, SMALL(IF("Yes"='Cheater Sheet'!$BM$58:$BM$98, ROW('Cheater Sheet'!$BM$58:$BM$98)-57,""), ROW()-4)),"")</f>
        <v/>
      </c>
      <c r="D15" s="292" t="str" cm="1">
        <f t="array" ref="D15">IF(IFERROR(INDEX('Cheater Sheet'!C58:C98, SMALL(IF("Yes"='Cheater Sheet'!$BM$58:$BM$98, ROW('Cheater Sheet'!$BM$58:$BM$98)-57,""), ROW()-4)),"")="","",IFERROR(INDEX('Cheater Sheet'!C58:C98, SMALL(IF("Yes"='Cheater Sheet'!$BM$58:$BM$98, ROW('Cheater Sheet'!$BM$58:$BM$98)-57,""), ROW()-4)),""))</f>
        <v/>
      </c>
      <c r="E15" s="287" t="str" cm="1">
        <f t="array" ref="E15">IF(IFERROR(INDEX('Cheater Sheet'!D58:D98, SMALL(IF("Yes"='Cheater Sheet'!$BM$58:$BM$98, ROW('Cheater Sheet'!$BM$58:$BM$98)-57,""), ROW()-4)),"")="","",IFERROR(INDEX('Cheater Sheet'!D58:D98, SMALL(IF("Yes"='Cheater Sheet'!$BM$58:$BM$98, ROW('Cheater Sheet'!$BM$58:$BM$98)-57,""), ROW()-4)),""))</f>
        <v/>
      </c>
      <c r="F15" s="292" t="str" cm="1">
        <f t="array" ref="F15">IF(IFERROR(INDEX('Cheater Sheet'!E58:E98, SMALL(IF("Yes"='Cheater Sheet'!$BM$58:$BM$98, ROW('Cheater Sheet'!$BM$58:$BM$98)-57,""), ROW()-4)),"")="","",IFERROR(INDEX('Cheater Sheet'!E58:E98, SMALL(IF("Yes"='Cheater Sheet'!$BM$58:$BM$98, ROW('Cheater Sheet'!$BM$58:$BM$98)-57,""), ROW()-4)),""))</f>
        <v/>
      </c>
      <c r="G15" s="287" t="str" cm="1">
        <f t="array" ref="G15">IF(IFERROR(INDEX('Cheater Sheet'!F58:F98, SMALL(IF("Yes"='Cheater Sheet'!$BM$58:$BM$98, ROW('Cheater Sheet'!$BM$58:$BM$98)-57,""), ROW()-4)),"")="","",IFERROR(INDEX('Cheater Sheet'!F58:F98, SMALL(IF("Yes"='Cheater Sheet'!$BM$58:$BM$98, ROW('Cheater Sheet'!$BM$58:$BM$98)-57,""), ROW()-4)),""))</f>
        <v/>
      </c>
      <c r="H15" s="292" t="str" cm="1">
        <f t="array" ref="H15">IF(IFERROR(INDEX('Cheater Sheet'!G58:G98, SMALL(IF("Yes"='Cheater Sheet'!$BM$58:$BM$98, ROW('Cheater Sheet'!$BM$58:$BM$98)-57,""), ROW()-4)),"")="","",IFERROR(INDEX('Cheater Sheet'!G58:G98, SMALL(IF("Yes"='Cheater Sheet'!$BM$58:$BM$98, ROW('Cheater Sheet'!$BM$58:$BM$98)-57,""), ROW()-4)),""))</f>
        <v/>
      </c>
      <c r="I15" s="287" t="str" cm="1">
        <f t="array" ref="I15">IF(IFERROR(INDEX('Cheater Sheet'!H58:H98, SMALL(IF("Yes"='Cheater Sheet'!$BM$58:$BM$98, ROW('Cheater Sheet'!$BM$58:$BM$98)-57,""), ROW()-4)),"")="","",IFERROR(INDEX('Cheater Sheet'!H58:H98, SMALL(IF("Yes"='Cheater Sheet'!$BM$58:$BM$98, ROW('Cheater Sheet'!$BM$58:$BM$98)-57,""), ROW()-4)),""))</f>
        <v/>
      </c>
      <c r="J15" s="292" t="str" cm="1">
        <f t="array" ref="J15">IF(IFERROR(INDEX('Cheater Sheet'!I58:I98, SMALL(IF("Yes"='Cheater Sheet'!$BM$58:$BM$98, ROW('Cheater Sheet'!$BM$58:$BM$98)-57,""), ROW()-4)),"")="","",IFERROR(INDEX('Cheater Sheet'!I58:I98, SMALL(IF("Yes"='Cheater Sheet'!$BM$58:$BM$98, ROW('Cheater Sheet'!$BM$58:$BM$98)-57,""), ROW()-4)),""))</f>
        <v/>
      </c>
      <c r="K15" s="287" t="str" cm="1">
        <f t="array" ref="K15">IF(IFERROR(INDEX('Cheater Sheet'!J58:J98, SMALL(IF("Yes"='Cheater Sheet'!$BM$58:$BM$98, ROW('Cheater Sheet'!$BM$58:$BM$98)-57,""), ROW()-4)),"")="","",IFERROR(INDEX('Cheater Sheet'!J58:J98, SMALL(IF("Yes"='Cheater Sheet'!$BM$58:$BM$98, ROW('Cheater Sheet'!$BM$58:$BM$98)-57,""), ROW()-4)),""))</f>
        <v/>
      </c>
      <c r="L15" s="292" t="str" cm="1">
        <f t="array" ref="L15">IF(IFERROR(INDEX('Cheater Sheet'!K58:K98, SMALL(IF("Yes"='Cheater Sheet'!$BM$58:$BM$98, ROW('Cheater Sheet'!$BM$58:$BM$98)-57,""), ROW()-4)),"")="","",IFERROR(INDEX('Cheater Sheet'!K58:K98, SMALL(IF("Yes"='Cheater Sheet'!$BM$58:$BM$98, ROW('Cheater Sheet'!$BM$58:$BM$98)-57,""), ROW()-4)),""))</f>
        <v/>
      </c>
      <c r="M15" s="287" t="str" cm="1">
        <f t="array" ref="M15">IF(IFERROR(INDEX('Cheater Sheet'!L58:L98, SMALL(IF("Yes"='Cheater Sheet'!$BM$58:$BM$98, ROW('Cheater Sheet'!$BM$58:$BM$98)-57,""), ROW()-4)),"")="","",IFERROR(INDEX('Cheater Sheet'!L58:L98, SMALL(IF("Yes"='Cheater Sheet'!$BM$58:$BM$98, ROW('Cheater Sheet'!$BM$58:$BM$98)-57,""), ROW()-4)),""))</f>
        <v/>
      </c>
      <c r="N15" s="292" t="str" cm="1">
        <f t="array" ref="N15">IF(IFERROR(INDEX('Cheater Sheet'!M58:M98, SMALL(IF("Yes"='Cheater Sheet'!$BM$58:$BM$98, ROW('Cheater Sheet'!$BM$58:$BM$98)-57,""), ROW()-4)),"")="","",IFERROR(INDEX('Cheater Sheet'!M58:M98, SMALL(IF("Yes"='Cheater Sheet'!$BM$58:$BM$98, ROW('Cheater Sheet'!$BM$58:$BM$98)-57,""), ROW()-4)),""))</f>
        <v/>
      </c>
      <c r="O15" s="287" t="str" cm="1">
        <f t="array" ref="O15">IF(IFERROR(INDEX('Cheater Sheet'!N58:N98, SMALL(IF("Yes"='Cheater Sheet'!$BM$58:$BM$98, ROW('Cheater Sheet'!$BM$58:$BM$98)-57,""), ROW()-4)),"")="","",IFERROR(INDEX('Cheater Sheet'!N58:N98, SMALL(IF("Yes"='Cheater Sheet'!$BM$58:$BM$98, ROW('Cheater Sheet'!$BM$58:$BM$98)-57,""), ROW()-4)),""))</f>
        <v/>
      </c>
      <c r="P15" s="292" t="str" cm="1">
        <f t="array" ref="P15">IF(IFERROR(INDEX('Cheater Sheet'!O58:O98, SMALL(IF("Yes"='Cheater Sheet'!$BM$58:$BM$98, ROW('Cheater Sheet'!$BM$58:$BM$98)-57,""), ROW()-4)),"")="","",IFERROR(INDEX('Cheater Sheet'!O58:O98, SMALL(IF("Yes"='Cheater Sheet'!$BM$58:$BM$98, ROW('Cheater Sheet'!$BM$58:$BM$98)-57,""), ROW()-4)),""))</f>
        <v/>
      </c>
      <c r="Q15" s="287" t="str" cm="1">
        <f t="array" ref="Q15">IF(IFERROR(INDEX('Cheater Sheet'!P58:P98, SMALL(IF("Yes"='Cheater Sheet'!$BM$58:$BM$98, ROW('Cheater Sheet'!$BM$58:$BM$98)-57,""), ROW()-4)),"")="","",IFERROR(INDEX('Cheater Sheet'!P58:P98, SMALL(IF("Yes"='Cheater Sheet'!$BM$58:$BM$98, ROW('Cheater Sheet'!$BM$58:$BM$98)-57,""), ROW()-4)),""))</f>
        <v/>
      </c>
      <c r="R15" s="292" t="str" cm="1">
        <f t="array" ref="R15">IF(IFERROR(INDEX('Cheater Sheet'!Q58:Q98, SMALL(IF("Yes"='Cheater Sheet'!$BM$58:$BM$98, ROW('Cheater Sheet'!$BM$58:$BM$98)-57,""), ROW()-4)),"")="","",IFERROR(INDEX('Cheater Sheet'!Q58:Q98, SMALL(IF("Yes"='Cheater Sheet'!$BM$58:$BM$98, ROW('Cheater Sheet'!$BM$58:$BM$98)-57,""), ROW()-4)),""))</f>
        <v/>
      </c>
      <c r="S15" s="287" t="str" cm="1">
        <f t="array" ref="S15">IF(IFERROR(INDEX('Cheater Sheet'!R58:R98, SMALL(IF("Yes"='Cheater Sheet'!$BM$58:$BM$98, ROW('Cheater Sheet'!$BM$58:$BM$98)-57,""), ROW()-4)),"")="","",IFERROR(INDEX('Cheater Sheet'!R58:R98, SMALL(IF("Yes"='Cheater Sheet'!$BM$58:$BM$98, ROW('Cheater Sheet'!$BM$58:$BM$98)-57,""), ROW()-4)),""))</f>
        <v/>
      </c>
      <c r="T15" s="292" t="str" cm="1">
        <f t="array" ref="T15">IF(IFERROR(INDEX('Cheater Sheet'!S58:S98, SMALL(IF("Yes"='Cheater Sheet'!$BM$58:$BM$98, ROW('Cheater Sheet'!$BM$58:$BM$98)-57,""), ROW()-4)),"")="","",IFERROR(INDEX('Cheater Sheet'!S58:S98, SMALL(IF("Yes"='Cheater Sheet'!$BM$58:$BM$98, ROW('Cheater Sheet'!$BM$58:$BM$98)-57,""), ROW()-4)),""))</f>
        <v/>
      </c>
      <c r="U15" s="287" t="str" cm="1">
        <f t="array" ref="U15">IF(IFERROR(INDEX('Cheater Sheet'!T58:T98, SMALL(IF("Yes"='Cheater Sheet'!$BM$58:$BM$98, ROW('Cheater Sheet'!$BM$58:$BM$98)-57,""), ROW()-4)),"")="","",IFERROR(INDEX('Cheater Sheet'!T58:T98, SMALL(IF("Yes"='Cheater Sheet'!$BM$58:$BM$98, ROW('Cheater Sheet'!$BM$58:$BM$98)-57,""), ROW()-4)),""))</f>
        <v/>
      </c>
      <c r="V15" s="292" t="str" cm="1">
        <f t="array" ref="V15">IF(IFERROR(INDEX('Cheater Sheet'!U58:U98, SMALL(IF("Yes"='Cheater Sheet'!$BM$58:$BM$98, ROW('Cheater Sheet'!$BM$58:$BM$98)-57,""), ROW()-4)),"")="","",IFERROR(INDEX('Cheater Sheet'!U58:U98, SMALL(IF("Yes"='Cheater Sheet'!$BM$58:$BM$98, ROW('Cheater Sheet'!$BM$58:$BM$98)-57,""), ROW()-4)),""))</f>
        <v/>
      </c>
      <c r="W15" s="287" t="str" cm="1">
        <f t="array" ref="W15">IF(IFERROR(INDEX('Cheater Sheet'!V58:V98, SMALL(IF("Yes"='Cheater Sheet'!$BM$58:$BM$98, ROW('Cheater Sheet'!$BM$58:$BM$98)-57,""), ROW()-4)),"")="","",IFERROR(INDEX('Cheater Sheet'!V58:V98, SMALL(IF("Yes"='Cheater Sheet'!$BM$58:$BM$98, ROW('Cheater Sheet'!$BM$58:$BM$98)-57,""), ROW()-4)),""))</f>
        <v/>
      </c>
      <c r="X15" s="292" t="str" cm="1">
        <f t="array" ref="X15">IF(IFERROR(INDEX('Cheater Sheet'!W58:W98, SMALL(IF("Yes"='Cheater Sheet'!$BM$58:$BM$98, ROW('Cheater Sheet'!$BM$58:$BM$98)-57,""), ROW()-4)),"")="","",IFERROR(INDEX('Cheater Sheet'!W58:W98, SMALL(IF("Yes"='Cheater Sheet'!$BM$58:$BM$98, ROW('Cheater Sheet'!$BM$58:$BM$98)-57,""), ROW()-4)),""))</f>
        <v/>
      </c>
      <c r="Y15" s="287" t="str" cm="1">
        <f t="array" ref="Y15">IF(IFERROR(INDEX('Cheater Sheet'!X58:X98, SMALL(IF("Yes"='Cheater Sheet'!$BM$58:$BM$98, ROW('Cheater Sheet'!$BM$58:$BM$98)-57,""), ROW()-4)),"")="","",IFERROR(INDEX('Cheater Sheet'!X58:X98, SMALL(IF("Yes"='Cheater Sheet'!$BM$58:$BM$98, ROW('Cheater Sheet'!$BM$58:$BM$98)-57,""), ROW()-4)),""))</f>
        <v/>
      </c>
      <c r="Z15" s="292" t="str" cm="1">
        <f t="array" ref="Z15">IF(IFERROR(INDEX('Cheater Sheet'!Y58:Y98, SMALL(IF("Yes"='Cheater Sheet'!$BM$58:$BM$98, ROW('Cheater Sheet'!$BM$58:$BM$98)-57,""), ROW()-4)),"")="","",IFERROR(INDEX('Cheater Sheet'!Y58:Y98, SMALL(IF("Yes"='Cheater Sheet'!$BM$58:$BM$98, ROW('Cheater Sheet'!$BM$58:$BM$98)-57,""), ROW()-4)),""))</f>
        <v/>
      </c>
      <c r="AA15" s="287" t="str" cm="1">
        <f t="array" ref="AA15">IF(IFERROR(INDEX('Cheater Sheet'!Z58:Z98, SMALL(IF("Yes"='Cheater Sheet'!$BM$58:$BM$98, ROW('Cheater Sheet'!$BM$58:$BM$98)-57,""), ROW()-4)),"")="","",IFERROR(INDEX('Cheater Sheet'!Z58:Z98, SMALL(IF("Yes"='Cheater Sheet'!$BM$58:$BM$98, ROW('Cheater Sheet'!$BM$58:$BM$98)-57,""), ROW()-4)),""))</f>
        <v/>
      </c>
      <c r="AB15" s="292" t="str" cm="1">
        <f t="array" ref="AB15">IF(IFERROR(INDEX('Cheater Sheet'!AA58:AA98, SMALL(IF("Yes"='Cheater Sheet'!$BM$58:$BM$98, ROW('Cheater Sheet'!$BM$58:$BM$98)-57,""), ROW()-4)),"")="","",IFERROR(INDEX('Cheater Sheet'!AA58:AA98, SMALL(IF("Yes"='Cheater Sheet'!$BM$58:$BM$98, ROW('Cheater Sheet'!$BM$58:$BM$98)-57,""), ROW()-4)),""))</f>
        <v/>
      </c>
      <c r="AC15" s="287" t="str" cm="1">
        <f t="array" ref="AC15">IF(IFERROR(INDEX('Cheater Sheet'!AB58:AB98, SMALL(IF("Yes"='Cheater Sheet'!$BM$58:$BM$98, ROW('Cheater Sheet'!$BM$58:$BM$98)-57,""), ROW()-4)),"")="","",IFERROR(INDEX('Cheater Sheet'!AB58:AB98, SMALL(IF("Yes"='Cheater Sheet'!$BM$58:$BM$98, ROW('Cheater Sheet'!$BM$58:$BM$98)-57,""), ROW()-4)),""))</f>
        <v/>
      </c>
      <c r="AD15" s="292" t="str" cm="1">
        <f t="array" ref="AD15">IF(IFERROR(INDEX('Cheater Sheet'!AC58:AC98, SMALL(IF("Yes"='Cheater Sheet'!$BM$58:$BM$98, ROW('Cheater Sheet'!$BM$58:$BM$98)-57,""), ROW()-4)),"")="","",IFERROR(INDEX('Cheater Sheet'!AC58:AC98, SMALL(IF("Yes"='Cheater Sheet'!$BM$58:$BM$98, ROW('Cheater Sheet'!$BM$58:$BM$98)-57,""), ROW()-4)),""))</f>
        <v/>
      </c>
      <c r="AE15" s="287" t="str" cm="1">
        <f t="array" ref="AE15">IF(IFERROR(INDEX('Cheater Sheet'!AD58:AD98, SMALL(IF("Yes"='Cheater Sheet'!$BM$58:$BM$98, ROW('Cheater Sheet'!$BM$58:$BM$98)-57,""), ROW()-4)),"")="","",IFERROR(INDEX('Cheater Sheet'!AD58:AD98, SMALL(IF("Yes"='Cheater Sheet'!$BM$58:$BM$98, ROW('Cheater Sheet'!$BM$58:$BM$98)-57,""), ROW()-4)),""))</f>
        <v/>
      </c>
      <c r="AF15" s="292" t="str" cm="1">
        <f t="array" ref="AF15">IF(IFERROR(INDEX('Cheater Sheet'!AE58:AE98, SMALL(IF("Yes"='Cheater Sheet'!$BM$58:$BM$98, ROW('Cheater Sheet'!$BM$58:$BM$98)-57,""), ROW()-4)),"")="","",IFERROR(INDEX('Cheater Sheet'!AE58:AE98, SMALL(IF("Yes"='Cheater Sheet'!$BM$58:$BM$98, ROW('Cheater Sheet'!$BM$58:$BM$98)-57,""), ROW()-4)),""))</f>
        <v/>
      </c>
      <c r="AG15" s="287" t="str" cm="1">
        <f t="array" ref="AG15">IF(IFERROR(INDEX('Cheater Sheet'!AF58:AF98, SMALL(IF("Yes"='Cheater Sheet'!$BM$58:$BM$98, ROW('Cheater Sheet'!$BM$58:$BM$98)-57,""), ROW()-4)),"")="","",IFERROR(INDEX('Cheater Sheet'!AF58:AF98, SMALL(IF("Yes"='Cheater Sheet'!$BM$58:$BM$98, ROW('Cheater Sheet'!$BM$58:$BM$98)-57,""), ROW()-4)),""))</f>
        <v/>
      </c>
      <c r="AH15" s="292" t="str" cm="1">
        <f t="array" ref="AH15">IF(IFERROR(INDEX('Cheater Sheet'!AG58:AG98, SMALL(IF("Yes"='Cheater Sheet'!$BM$58:$BM$98, ROW('Cheater Sheet'!$BM$58:$BM$98)-57,""), ROW()-4)),"")="","",IFERROR(INDEX('Cheater Sheet'!AG58:AG98, SMALL(IF("Yes"='Cheater Sheet'!$BM$58:$BM$98, ROW('Cheater Sheet'!$BM$58:$BM$98)-57,""), ROW()-4)),""))</f>
        <v/>
      </c>
      <c r="AI15" s="287" t="str" cm="1">
        <f t="array" ref="AI15">IF(IFERROR(INDEX('Cheater Sheet'!AH58:AH98, SMALL(IF("Yes"='Cheater Sheet'!$BM$58:$BM$98, ROW('Cheater Sheet'!$BM$58:$BM$98)-57,""), ROW()-4)),"")="","",IFERROR(INDEX('Cheater Sheet'!AH58:AH98, SMALL(IF("Yes"='Cheater Sheet'!$BM$58:$BM$98, ROW('Cheater Sheet'!$BM$58:$BM$98)-57,""), ROW()-4)),""))</f>
        <v/>
      </c>
      <c r="AJ15" s="292" t="str" cm="1">
        <f t="array" ref="AJ15">IF(IFERROR(INDEX('Cheater Sheet'!AI58:AI98, SMALL(IF("Yes"='Cheater Sheet'!$BM$58:$BM$98, ROW('Cheater Sheet'!$BM$58:$BM$98)-57,""), ROW()-4)),"")="","",IFERROR(INDEX('Cheater Sheet'!AI58:AI98, SMALL(IF("Yes"='Cheater Sheet'!$BM$58:$BM$98, ROW('Cheater Sheet'!$BM$58:$BM$98)-57,""), ROW()-4)),""))</f>
        <v/>
      </c>
      <c r="AK15" s="287" t="str" cm="1">
        <f t="array" ref="AK15">IF(IFERROR(INDEX('Cheater Sheet'!AJ58:AJ98, SMALL(IF("Yes"='Cheater Sheet'!$BM$58:$BM$98, ROW('Cheater Sheet'!$BM$58:$BM$98)-57,""), ROW()-4)),"")="","",IFERROR(INDEX('Cheater Sheet'!AJ58:AJ98, SMALL(IF("Yes"='Cheater Sheet'!$BM$58:$BM$98, ROW('Cheater Sheet'!$BM$58:$BM$98)-57,""), ROW()-4)),""))</f>
        <v/>
      </c>
      <c r="AL15" s="292" t="str" cm="1">
        <f t="array" ref="AL15">IF(IFERROR(INDEX('Cheater Sheet'!AK58:AK98, SMALL(IF("Yes"='Cheater Sheet'!$BM$58:$BM$98, ROW('Cheater Sheet'!$BM$58:$BM$98)-57,""), ROW()-4)),"")="","",IFERROR(INDEX('Cheater Sheet'!AK58:AK98, SMALL(IF("Yes"='Cheater Sheet'!$BM$58:$BM$98, ROW('Cheater Sheet'!$BM$58:$BM$98)-57,""), ROW()-4)),""))</f>
        <v/>
      </c>
      <c r="AM15" s="287" t="str" cm="1">
        <f t="array" ref="AM15">IF(IFERROR(INDEX('Cheater Sheet'!AL58:AL98, SMALL(IF("Yes"='Cheater Sheet'!$BM$58:$BM$98, ROW('Cheater Sheet'!$BM$58:$BM$98)-57,""), ROW()-4)),"")="","",IFERROR(INDEX('Cheater Sheet'!AL58:AL98, SMALL(IF("Yes"='Cheater Sheet'!$BM$58:$BM$98, ROW('Cheater Sheet'!$BM$58:$BM$98)-57,""), ROW()-4)),""))</f>
        <v/>
      </c>
      <c r="AN15" s="292" t="str" cm="1">
        <f t="array" ref="AN15">IF(IFERROR(INDEX('Cheater Sheet'!AM58:AM98, SMALL(IF("Yes"='Cheater Sheet'!$BM$58:$BM$98, ROW('Cheater Sheet'!$BM$58:$BM$98)-57,""), ROW()-4)),"")="","",IFERROR(INDEX('Cheater Sheet'!AM58:AM98, SMALL(IF("Yes"='Cheater Sheet'!$BM$58:$BM$98, ROW('Cheater Sheet'!$BM$58:$BM$98)-57,""), ROW()-4)),""))</f>
        <v/>
      </c>
      <c r="AO15" s="287" t="str" cm="1">
        <f t="array" ref="AO15">IF(IFERROR(INDEX('Cheater Sheet'!AN58:AN98, SMALL(IF("Yes"='Cheater Sheet'!$BM$58:$BM$98, ROW('Cheater Sheet'!$BM$58:$BM$98)-57,""), ROW()-4)),"")="","",IFERROR(INDEX('Cheater Sheet'!AN58:AN98, SMALL(IF("Yes"='Cheater Sheet'!$BM$58:$BM$98, ROW('Cheater Sheet'!$BM$58:$BM$98)-57,""), ROW()-4)),""))</f>
        <v/>
      </c>
      <c r="AP15" s="292" t="str" cm="1">
        <f t="array" ref="AP15">IF(IFERROR(INDEX('Cheater Sheet'!AO58:AO98, SMALL(IF("Yes"='Cheater Sheet'!$BM$58:$BM$98, ROW('Cheater Sheet'!$BM$58:$BM$98)-57,""), ROW()-4)),"")="","",IFERROR(INDEX('Cheater Sheet'!AO58:AO98, SMALL(IF("Yes"='Cheater Sheet'!$BM$58:$BM$98, ROW('Cheater Sheet'!$BM$58:$BM$98)-57,""), ROW()-4)),""))</f>
        <v/>
      </c>
      <c r="AQ15" s="287" t="str" cm="1">
        <f t="array" ref="AQ15">IF(IFERROR(INDEX('Cheater Sheet'!AP58:AP98, SMALL(IF("Yes"='Cheater Sheet'!$BM$58:$BM$98, ROW('Cheater Sheet'!$BM$58:$BM$98)-57,""), ROW()-4)),"")="","",IFERROR(INDEX('Cheater Sheet'!AP58:AP98, SMALL(IF("Yes"='Cheater Sheet'!$BM$58:$BM$98, ROW('Cheater Sheet'!$BM$58:$BM$98)-57,""), ROW()-4)),""))</f>
        <v/>
      </c>
      <c r="AR15" s="292" t="str" cm="1">
        <f t="array" ref="AR15">IF(IFERROR(INDEX('Cheater Sheet'!AQ58:AQ98, SMALL(IF("Yes"='Cheater Sheet'!$BM$58:$BM$98, ROW('Cheater Sheet'!$BM$58:$BM$98)-57,""), ROW()-4)),"")="","",IFERROR(INDEX('Cheater Sheet'!AQ58:AQ98, SMALL(IF("Yes"='Cheater Sheet'!$BM$58:$BM$98, ROW('Cheater Sheet'!$BM$58:$BM$98)-57,""), ROW()-4)),""))</f>
        <v/>
      </c>
      <c r="AS15" s="287" t="str" cm="1">
        <f t="array" ref="AS15">IF(IFERROR(INDEX('Cheater Sheet'!AR58:AR98, SMALL(IF("Yes"='Cheater Sheet'!$BM$58:$BM$98, ROW('Cheater Sheet'!$BM$58:$BM$98)-57,""), ROW()-4)),"")="","",IFERROR(INDEX('Cheater Sheet'!AR58:AR98, SMALL(IF("Yes"='Cheater Sheet'!$BM$58:$BM$98, ROW('Cheater Sheet'!$BM$58:$BM$98)-57,""), ROW()-4)),""))</f>
        <v/>
      </c>
      <c r="AT15" s="292" t="str" cm="1">
        <f t="array" ref="AT15">IF(IFERROR(INDEX('Cheater Sheet'!AS58:AS98, SMALL(IF("Yes"='Cheater Sheet'!$BM$58:$BM$98, ROW('Cheater Sheet'!$BM$58:$BM$98)-57,""), ROW()-4)),"")="","",IFERROR(INDEX('Cheater Sheet'!AS58:AS98, SMALL(IF("Yes"='Cheater Sheet'!$BM$58:$BM$98, ROW('Cheater Sheet'!$BM$58:$BM$98)-57,""), ROW()-4)),""))</f>
        <v/>
      </c>
      <c r="AU15" s="287" t="str" cm="1">
        <f t="array" ref="AU15">IF(IFERROR(INDEX('Cheater Sheet'!AT58:AT98, SMALL(IF("Yes"='Cheater Sheet'!$BM$58:$BM$98, ROW('Cheater Sheet'!$BM$58:$BM$98)-57,""), ROW()-4)),"")="","",IFERROR(INDEX('Cheater Sheet'!AT58:AT98, SMALL(IF("Yes"='Cheater Sheet'!$BM$58:$BM$98, ROW('Cheater Sheet'!$BM$58:$BM$98)-57,""), ROW()-4)),""))</f>
        <v/>
      </c>
      <c r="AV15" s="292" t="str" cm="1">
        <f t="array" ref="AV15">IF(IFERROR(INDEX('Cheater Sheet'!AU58:AU98, SMALL(IF("Yes"='Cheater Sheet'!$BM$58:$BM$98, ROW('Cheater Sheet'!$BM$58:$BM$98)-57,""), ROW()-4)),"")="","",IFERROR(INDEX('Cheater Sheet'!AU58:AU98, SMALL(IF("Yes"='Cheater Sheet'!$BM$58:$BM$98, ROW('Cheater Sheet'!$BM$58:$BM$98)-57,""), ROW()-4)),""))</f>
        <v/>
      </c>
      <c r="AW15" s="287" t="str" cm="1">
        <f t="array" ref="AW15">IF(IFERROR(INDEX('Cheater Sheet'!AV58:AV98, SMALL(IF("Yes"='Cheater Sheet'!$BM$58:$BM$98, ROW('Cheater Sheet'!$BM$58:$BM$98)-57,""), ROW()-4)),"")="","",IFERROR(INDEX('Cheater Sheet'!AV58:AV98, SMALL(IF("Yes"='Cheater Sheet'!$BM$58:$BM$98, ROW('Cheater Sheet'!$BM$58:$BM$98)-57,""), ROW()-4)),""))</f>
        <v/>
      </c>
      <c r="AX15" s="292" t="str" cm="1">
        <f t="array" ref="AX15">IF(IFERROR(INDEX('Cheater Sheet'!AW58:AW98, SMALL(IF("Yes"='Cheater Sheet'!$BM$58:$BM$98, ROW('Cheater Sheet'!$BM$58:$BM$98)-57,""), ROW()-4)),"")="","",IFERROR(INDEX('Cheater Sheet'!AW58:AW98, SMALL(IF("Yes"='Cheater Sheet'!$BM$58:$BM$98, ROW('Cheater Sheet'!$BM$58:$BM$98)-57,""), ROW()-4)),""))</f>
        <v/>
      </c>
      <c r="AY15" s="287" t="str" cm="1">
        <f t="array" ref="AY15">IF(IFERROR(INDEX('Cheater Sheet'!AX58:AX98, SMALL(IF("Yes"='Cheater Sheet'!$BM$58:$BM$98, ROW('Cheater Sheet'!$BM$58:$BM$98)-57,""), ROW()-4)),"")="","",IFERROR(INDEX('Cheater Sheet'!AX58:AX98, SMALL(IF("Yes"='Cheater Sheet'!$BM$58:$BM$98, ROW('Cheater Sheet'!$BM$58:$BM$98)-57,""), ROW()-4)),""))</f>
        <v/>
      </c>
      <c r="AZ15" s="292" t="str" cm="1">
        <f t="array" ref="AZ15">IF(IFERROR(INDEX('Cheater Sheet'!AY58:AY98, SMALL(IF("Yes"='Cheater Sheet'!$BM$58:$BM$98, ROW('Cheater Sheet'!$BM$58:$BM$98)-57,""), ROW()-4)),"")="","",IFERROR(INDEX('Cheater Sheet'!AY58:AY98, SMALL(IF("Yes"='Cheater Sheet'!$BM$58:$BM$98, ROW('Cheater Sheet'!$BM$58:$BM$98)-57,""), ROW()-4)),""))</f>
        <v/>
      </c>
      <c r="BA15" s="287" t="str" cm="1">
        <f t="array" ref="BA15">IF(IFERROR(INDEX('Cheater Sheet'!AZ58:AZ98, SMALL(IF("Yes"='Cheater Sheet'!$BM$58:$BM$98, ROW('Cheater Sheet'!$BM$58:$BM$98)-57,""), ROW()-4)),"")="","",IFERROR(INDEX('Cheater Sheet'!AZ58:AZ98, SMALL(IF("Yes"='Cheater Sheet'!$BM$58:$BM$98, ROW('Cheater Sheet'!$BM$58:$BM$98)-57,""), ROW()-4)),""))</f>
        <v/>
      </c>
      <c r="BB15" s="292" t="str" cm="1">
        <f t="array" ref="BB15">IF(IFERROR(INDEX('Cheater Sheet'!BA58:BA98, SMALL(IF("Yes"='Cheater Sheet'!$BM$58:$BM$98, ROW('Cheater Sheet'!$BM$58:$BM$98)-57,""), ROW()-4)),"")="","",IFERROR(INDEX('Cheater Sheet'!BA58:BA98, SMALL(IF("Yes"='Cheater Sheet'!$BM$58:$BM$98, ROW('Cheater Sheet'!$BM$58:$BM$98)-57,""), ROW()-4)),""))</f>
        <v/>
      </c>
      <c r="BC15" s="287" t="str" cm="1">
        <f t="array" ref="BC15">IF(IFERROR(INDEX('Cheater Sheet'!BB58:BB98, SMALL(IF("Yes"='Cheater Sheet'!$BM$58:$BM$98, ROW('Cheater Sheet'!$BM$58:$BM$98)-57,""), ROW()-4)),"")="","",IFERROR(INDEX('Cheater Sheet'!BB58:BB98, SMALL(IF("Yes"='Cheater Sheet'!$BM$58:$BM$98, ROW('Cheater Sheet'!$BM$58:$BM$98)-57,""), ROW()-4)),""))</f>
        <v/>
      </c>
      <c r="BD15" s="292" t="str" cm="1">
        <f t="array" ref="BD15">IF(IFERROR(INDEX('Cheater Sheet'!BC58:BC98, SMALL(IF("Yes"='Cheater Sheet'!$BM$58:$BM$98, ROW('Cheater Sheet'!$BM$58:$BM$98)-57,""), ROW()-4)),"")="","",IFERROR(INDEX('Cheater Sheet'!BC58:BC98, SMALL(IF("Yes"='Cheater Sheet'!$BM$58:$BM$98, ROW('Cheater Sheet'!$BM$58:$BM$98)-57,""), ROW()-4)),""))</f>
        <v/>
      </c>
      <c r="BE15" s="287" t="str" cm="1">
        <f t="array" ref="BE15">IF(IFERROR(INDEX('Cheater Sheet'!BD58:BD98, SMALL(IF("Yes"='Cheater Sheet'!$BM$58:$BM$98, ROW('Cheater Sheet'!$BM$58:$BM$98)-57,""), ROW()-4)),"")="","",IFERROR(INDEX('Cheater Sheet'!BD58:BD98, SMALL(IF("Yes"='Cheater Sheet'!$BM$58:$BM$98, ROW('Cheater Sheet'!$BM$58:$BM$98)-57,""), ROW()-4)),""))</f>
        <v/>
      </c>
      <c r="BF15" s="292" t="str" cm="1">
        <f t="array" ref="BF15">IF(IFERROR(INDEX('Cheater Sheet'!BE58:BE98, SMALL(IF("Yes"='Cheater Sheet'!$BM$58:$BM$98, ROW('Cheater Sheet'!$BM$58:$BM$98)-57,""), ROW()-4)),"")="","",IFERROR(INDEX('Cheater Sheet'!BE58:BE98, SMALL(IF("Yes"='Cheater Sheet'!$BM$58:$BM$98, ROW('Cheater Sheet'!$BM$58:$BM$98)-57,""), ROW()-4)),""))</f>
        <v/>
      </c>
      <c r="BG15" s="287" t="str" cm="1">
        <f t="array" ref="BG15">IF(IFERROR(INDEX('Cheater Sheet'!BF58:BF98, SMALL(IF("Yes"='Cheater Sheet'!$BM$58:$BM$98, ROW('Cheater Sheet'!$BM$58:$BM$98)-57,""), ROW()-4)),"")="","",IFERROR(INDEX('Cheater Sheet'!BF58:BF98, SMALL(IF("Yes"='Cheater Sheet'!$BM$58:$BM$98, ROW('Cheater Sheet'!$BM$58:$BM$98)-57,""), ROW()-4)),""))</f>
        <v/>
      </c>
      <c r="BH15" s="292" t="str" cm="1">
        <f t="array" ref="BH15">IF(IFERROR(INDEX('Cheater Sheet'!BG58:BG98, SMALL(IF("Yes"='Cheater Sheet'!$BM$58:$BM$98, ROW('Cheater Sheet'!$BM$58:$BM$98)-57,""), ROW()-4)),"")="","",IFERROR(INDEX('Cheater Sheet'!BG58:BG98, SMALL(IF("Yes"='Cheater Sheet'!$BM$58:$BM$98, ROW('Cheater Sheet'!$BM$58:$BM$98)-57,""), ROW()-4)),""))</f>
        <v/>
      </c>
      <c r="BI15" s="287" t="str" cm="1">
        <f t="array" ref="BI15">IF(IFERROR(INDEX('Cheater Sheet'!BH58:BH98, SMALL(IF("Yes"='Cheater Sheet'!$BM$58:$BM$98, ROW('Cheater Sheet'!$BM$58:$BM$98)-57,""), ROW()-4)),"")="","",IFERROR(INDEX('Cheater Sheet'!BH58:BH98, SMALL(IF("Yes"='Cheater Sheet'!$BM$58:$BM$98, ROW('Cheater Sheet'!$BM$58:$BM$98)-57,""), ROW()-4)),""))</f>
        <v/>
      </c>
      <c r="BJ15" s="292" t="str" cm="1">
        <f t="array" ref="BJ15">IF(IFERROR(INDEX('Cheater Sheet'!BI58:BI98, SMALL(IF("Yes"='Cheater Sheet'!$BM$58:$BM$98, ROW('Cheater Sheet'!$BM$58:$BM$98)-57,""), ROW()-4)),"")="","",IFERROR(INDEX('Cheater Sheet'!BI58:BI98, SMALL(IF("Yes"='Cheater Sheet'!$BM$58:$BM$98, ROW('Cheater Sheet'!$BM$58:$BM$98)-57,""), ROW()-4)),""))</f>
        <v/>
      </c>
      <c r="BK15" s="709" t="str" cm="1">
        <f t="array" ref="BK15">IF(IFERROR(INDEX('Cheater Sheet'!BJ58:BJ98, SMALL(IF("Yes"='Cheater Sheet'!$BM$58:$BM$98, ROW('Cheater Sheet'!$BM$58:$BM$98)-57,""), ROW()-4)),"")="","",IFERROR(INDEX('Cheater Sheet'!BJ58:BJ98, SMALL(IF("Yes"='Cheater Sheet'!$BM$58:$BM$98, ROW('Cheater Sheet'!$BM$58:$BM$98)-57,""), ROW()-4)),""))</f>
        <v/>
      </c>
      <c r="BL15" s="101"/>
    </row>
    <row r="16" spans="1:64" x14ac:dyDescent="0.2">
      <c r="A16" s="765">
        <f t="shared" si="0"/>
        <v>0</v>
      </c>
      <c r="C16" s="143" t="str" cm="1">
        <f t="array" ref="C16">IFERROR(INDEX('Cheater Sheet'!$B$58:$B$98, SMALL(IF("Yes"='Cheater Sheet'!$BM$58:$BM$98, ROW('Cheater Sheet'!$BM$58:$BM$98)-57,""), ROW()-4)),"")</f>
        <v/>
      </c>
      <c r="D16" s="292" t="str" cm="1">
        <f t="array" ref="D16">IF(IFERROR(INDEX('Cheater Sheet'!C58:C98, SMALL(IF("Yes"='Cheater Sheet'!$BM$58:$BM$98, ROW('Cheater Sheet'!$BM$58:$BM$98)-57,""), ROW()-4)),"")="","",IFERROR(INDEX('Cheater Sheet'!C58:C98, SMALL(IF("Yes"='Cheater Sheet'!$BM$58:$BM$98, ROW('Cheater Sheet'!$BM$58:$BM$98)-57,""), ROW()-4)),""))</f>
        <v/>
      </c>
      <c r="E16" s="287" t="str" cm="1">
        <f t="array" ref="E16">IF(IFERROR(INDEX('Cheater Sheet'!D58:D98, SMALL(IF("Yes"='Cheater Sheet'!$BM$58:$BM$98, ROW('Cheater Sheet'!$BM$58:$BM$98)-57,""), ROW()-4)),"")="","",IFERROR(INDEX('Cheater Sheet'!D58:D98, SMALL(IF("Yes"='Cheater Sheet'!$BM$58:$BM$98, ROW('Cheater Sheet'!$BM$58:$BM$98)-57,""), ROW()-4)),""))</f>
        <v/>
      </c>
      <c r="F16" s="292" t="str" cm="1">
        <f t="array" ref="F16">IF(IFERROR(INDEX('Cheater Sheet'!E58:E98, SMALL(IF("Yes"='Cheater Sheet'!$BM$58:$BM$98, ROW('Cheater Sheet'!$BM$58:$BM$98)-57,""), ROW()-4)),"")="","",IFERROR(INDEX('Cheater Sheet'!E58:E98, SMALL(IF("Yes"='Cheater Sheet'!$BM$58:$BM$98, ROW('Cheater Sheet'!$BM$58:$BM$98)-57,""), ROW()-4)),""))</f>
        <v/>
      </c>
      <c r="G16" s="287" t="str" cm="1">
        <f t="array" ref="G16">IF(IFERROR(INDEX('Cheater Sheet'!F58:F98, SMALL(IF("Yes"='Cheater Sheet'!$BM$58:$BM$98, ROW('Cheater Sheet'!$BM$58:$BM$98)-57,""), ROW()-4)),"")="","",IFERROR(INDEX('Cheater Sheet'!F58:F98, SMALL(IF("Yes"='Cheater Sheet'!$BM$58:$BM$98, ROW('Cheater Sheet'!$BM$58:$BM$98)-57,""), ROW()-4)),""))</f>
        <v/>
      </c>
      <c r="H16" s="292" t="str" cm="1">
        <f t="array" ref="H16">IF(IFERROR(INDEX('Cheater Sheet'!G58:G98, SMALL(IF("Yes"='Cheater Sheet'!$BM$58:$BM$98, ROW('Cheater Sheet'!$BM$58:$BM$98)-57,""), ROW()-4)),"")="","",IFERROR(INDEX('Cheater Sheet'!G58:G98, SMALL(IF("Yes"='Cheater Sheet'!$BM$58:$BM$98, ROW('Cheater Sheet'!$BM$58:$BM$98)-57,""), ROW()-4)),""))</f>
        <v/>
      </c>
      <c r="I16" s="287" t="str" cm="1">
        <f t="array" ref="I16">IF(IFERROR(INDEX('Cheater Sheet'!H58:H98, SMALL(IF("Yes"='Cheater Sheet'!$BM$58:$BM$98, ROW('Cheater Sheet'!$BM$58:$BM$98)-57,""), ROW()-4)),"")="","",IFERROR(INDEX('Cheater Sheet'!H58:H98, SMALL(IF("Yes"='Cheater Sheet'!$BM$58:$BM$98, ROW('Cheater Sheet'!$BM$58:$BM$98)-57,""), ROW()-4)),""))</f>
        <v/>
      </c>
      <c r="J16" s="292" t="str" cm="1">
        <f t="array" ref="J16">IF(IFERROR(INDEX('Cheater Sheet'!I58:I98, SMALL(IF("Yes"='Cheater Sheet'!$BM$58:$BM$98, ROW('Cheater Sheet'!$BM$58:$BM$98)-57,""), ROW()-4)),"")="","",IFERROR(INDEX('Cheater Sheet'!I58:I98, SMALL(IF("Yes"='Cheater Sheet'!$BM$58:$BM$98, ROW('Cheater Sheet'!$BM$58:$BM$98)-57,""), ROW()-4)),""))</f>
        <v/>
      </c>
      <c r="K16" s="287" t="str" cm="1">
        <f t="array" ref="K16">IF(IFERROR(INDEX('Cheater Sheet'!J58:J98, SMALL(IF("Yes"='Cheater Sheet'!$BM$58:$BM$98, ROW('Cheater Sheet'!$BM$58:$BM$98)-57,""), ROW()-4)),"")="","",IFERROR(INDEX('Cheater Sheet'!J58:J98, SMALL(IF("Yes"='Cheater Sheet'!$BM$58:$BM$98, ROW('Cheater Sheet'!$BM$58:$BM$98)-57,""), ROW()-4)),""))</f>
        <v/>
      </c>
      <c r="L16" s="292" t="str" cm="1">
        <f t="array" ref="L16">IF(IFERROR(INDEX('Cheater Sheet'!K58:K98, SMALL(IF("Yes"='Cheater Sheet'!$BM$58:$BM$98, ROW('Cheater Sheet'!$BM$58:$BM$98)-57,""), ROW()-4)),"")="","",IFERROR(INDEX('Cheater Sheet'!K58:K98, SMALL(IF("Yes"='Cheater Sheet'!$BM$58:$BM$98, ROW('Cheater Sheet'!$BM$58:$BM$98)-57,""), ROW()-4)),""))</f>
        <v/>
      </c>
      <c r="M16" s="287" t="str" cm="1">
        <f t="array" ref="M16">IF(IFERROR(INDEX('Cheater Sheet'!L58:L98, SMALL(IF("Yes"='Cheater Sheet'!$BM$58:$BM$98, ROW('Cheater Sheet'!$BM$58:$BM$98)-57,""), ROW()-4)),"")="","",IFERROR(INDEX('Cheater Sheet'!L58:L98, SMALL(IF("Yes"='Cheater Sheet'!$BM$58:$BM$98, ROW('Cheater Sheet'!$BM$58:$BM$98)-57,""), ROW()-4)),""))</f>
        <v/>
      </c>
      <c r="N16" s="292" t="str" cm="1">
        <f t="array" ref="N16">IF(IFERROR(INDEX('Cheater Sheet'!M58:M98, SMALL(IF("Yes"='Cheater Sheet'!$BM$58:$BM$98, ROW('Cheater Sheet'!$BM$58:$BM$98)-57,""), ROW()-4)),"")="","",IFERROR(INDEX('Cheater Sheet'!M58:M98, SMALL(IF("Yes"='Cheater Sheet'!$BM$58:$BM$98, ROW('Cheater Sheet'!$BM$58:$BM$98)-57,""), ROW()-4)),""))</f>
        <v/>
      </c>
      <c r="O16" s="287" t="str" cm="1">
        <f t="array" ref="O16">IF(IFERROR(INDEX('Cheater Sheet'!N58:N98, SMALL(IF("Yes"='Cheater Sheet'!$BM$58:$BM$98, ROW('Cheater Sheet'!$BM$58:$BM$98)-57,""), ROW()-4)),"")="","",IFERROR(INDEX('Cheater Sheet'!N58:N98, SMALL(IF("Yes"='Cheater Sheet'!$BM$58:$BM$98, ROW('Cheater Sheet'!$BM$58:$BM$98)-57,""), ROW()-4)),""))</f>
        <v/>
      </c>
      <c r="P16" s="292" t="str" cm="1">
        <f t="array" ref="P16">IF(IFERROR(INDEX('Cheater Sheet'!O58:O98, SMALL(IF("Yes"='Cheater Sheet'!$BM$58:$BM$98, ROW('Cheater Sheet'!$BM$58:$BM$98)-57,""), ROW()-4)),"")="","",IFERROR(INDEX('Cheater Sheet'!O58:O98, SMALL(IF("Yes"='Cheater Sheet'!$BM$58:$BM$98, ROW('Cheater Sheet'!$BM$58:$BM$98)-57,""), ROW()-4)),""))</f>
        <v/>
      </c>
      <c r="Q16" s="287" t="str" cm="1">
        <f t="array" ref="Q16">IF(IFERROR(INDEX('Cheater Sheet'!P58:P98, SMALL(IF("Yes"='Cheater Sheet'!$BM$58:$BM$98, ROW('Cheater Sheet'!$BM$58:$BM$98)-57,""), ROW()-4)),"")="","",IFERROR(INDEX('Cheater Sheet'!P58:P98, SMALL(IF("Yes"='Cheater Sheet'!$BM$58:$BM$98, ROW('Cheater Sheet'!$BM$58:$BM$98)-57,""), ROW()-4)),""))</f>
        <v/>
      </c>
      <c r="R16" s="292" t="str" cm="1">
        <f t="array" ref="R16">IF(IFERROR(INDEX('Cheater Sheet'!Q58:Q98, SMALL(IF("Yes"='Cheater Sheet'!$BM$58:$BM$98, ROW('Cheater Sheet'!$BM$58:$BM$98)-57,""), ROW()-4)),"")="","",IFERROR(INDEX('Cheater Sheet'!Q58:Q98, SMALL(IF("Yes"='Cheater Sheet'!$BM$58:$BM$98, ROW('Cheater Sheet'!$BM$58:$BM$98)-57,""), ROW()-4)),""))</f>
        <v/>
      </c>
      <c r="S16" s="287" t="str" cm="1">
        <f t="array" ref="S16">IF(IFERROR(INDEX('Cheater Sheet'!R58:R98, SMALL(IF("Yes"='Cheater Sheet'!$BM$58:$BM$98, ROW('Cheater Sheet'!$BM$58:$BM$98)-57,""), ROW()-4)),"")="","",IFERROR(INDEX('Cheater Sheet'!R58:R98, SMALL(IF("Yes"='Cheater Sheet'!$BM$58:$BM$98, ROW('Cheater Sheet'!$BM$58:$BM$98)-57,""), ROW()-4)),""))</f>
        <v/>
      </c>
      <c r="T16" s="292" t="str" cm="1">
        <f t="array" ref="T16">IF(IFERROR(INDEX('Cheater Sheet'!S58:S98, SMALL(IF("Yes"='Cheater Sheet'!$BM$58:$BM$98, ROW('Cheater Sheet'!$BM$58:$BM$98)-57,""), ROW()-4)),"")="","",IFERROR(INDEX('Cheater Sheet'!S58:S98, SMALL(IF("Yes"='Cheater Sheet'!$BM$58:$BM$98, ROW('Cheater Sheet'!$BM$58:$BM$98)-57,""), ROW()-4)),""))</f>
        <v/>
      </c>
      <c r="U16" s="287" t="str" cm="1">
        <f t="array" ref="U16">IF(IFERROR(INDEX('Cheater Sheet'!T58:T98, SMALL(IF("Yes"='Cheater Sheet'!$BM$58:$BM$98, ROW('Cheater Sheet'!$BM$58:$BM$98)-57,""), ROW()-4)),"")="","",IFERROR(INDEX('Cheater Sheet'!T58:T98, SMALL(IF("Yes"='Cheater Sheet'!$BM$58:$BM$98, ROW('Cheater Sheet'!$BM$58:$BM$98)-57,""), ROW()-4)),""))</f>
        <v/>
      </c>
      <c r="V16" s="292" t="str" cm="1">
        <f t="array" ref="V16">IF(IFERROR(INDEX('Cheater Sheet'!U58:U98, SMALL(IF("Yes"='Cheater Sheet'!$BM$58:$BM$98, ROW('Cheater Sheet'!$BM$58:$BM$98)-57,""), ROW()-4)),"")="","",IFERROR(INDEX('Cheater Sheet'!U58:U98, SMALL(IF("Yes"='Cheater Sheet'!$BM$58:$BM$98, ROW('Cheater Sheet'!$BM$58:$BM$98)-57,""), ROW()-4)),""))</f>
        <v/>
      </c>
      <c r="W16" s="287" t="str" cm="1">
        <f t="array" ref="W16">IF(IFERROR(INDEX('Cheater Sheet'!V58:V98, SMALL(IF("Yes"='Cheater Sheet'!$BM$58:$BM$98, ROW('Cheater Sheet'!$BM$58:$BM$98)-57,""), ROW()-4)),"")="","",IFERROR(INDEX('Cheater Sheet'!V58:V98, SMALL(IF("Yes"='Cheater Sheet'!$BM$58:$BM$98, ROW('Cheater Sheet'!$BM$58:$BM$98)-57,""), ROW()-4)),""))</f>
        <v/>
      </c>
      <c r="X16" s="292" t="str" cm="1">
        <f t="array" ref="X16">IF(IFERROR(INDEX('Cheater Sheet'!W58:W98, SMALL(IF("Yes"='Cheater Sheet'!$BM$58:$BM$98, ROW('Cheater Sheet'!$BM$58:$BM$98)-57,""), ROW()-4)),"")="","",IFERROR(INDEX('Cheater Sheet'!W58:W98, SMALL(IF("Yes"='Cheater Sheet'!$BM$58:$BM$98, ROW('Cheater Sheet'!$BM$58:$BM$98)-57,""), ROW()-4)),""))</f>
        <v/>
      </c>
      <c r="Y16" s="287" t="str" cm="1">
        <f t="array" ref="Y16">IF(IFERROR(INDEX('Cheater Sheet'!X58:X98, SMALL(IF("Yes"='Cheater Sheet'!$BM$58:$BM$98, ROW('Cheater Sheet'!$BM$58:$BM$98)-57,""), ROW()-4)),"")="","",IFERROR(INDEX('Cheater Sheet'!X58:X98, SMALL(IF("Yes"='Cheater Sheet'!$BM$58:$BM$98, ROW('Cheater Sheet'!$BM$58:$BM$98)-57,""), ROW()-4)),""))</f>
        <v/>
      </c>
      <c r="Z16" s="292" t="str" cm="1">
        <f t="array" ref="Z16">IF(IFERROR(INDEX('Cheater Sheet'!Y58:Y98, SMALL(IF("Yes"='Cheater Sheet'!$BM$58:$BM$98, ROW('Cheater Sheet'!$BM$58:$BM$98)-57,""), ROW()-4)),"")="","",IFERROR(INDEX('Cheater Sheet'!Y58:Y98, SMALL(IF("Yes"='Cheater Sheet'!$BM$58:$BM$98, ROW('Cheater Sheet'!$BM$58:$BM$98)-57,""), ROW()-4)),""))</f>
        <v/>
      </c>
      <c r="AA16" s="287" t="str" cm="1">
        <f t="array" ref="AA16">IF(IFERROR(INDEX('Cheater Sheet'!Z58:Z98, SMALL(IF("Yes"='Cheater Sheet'!$BM$58:$BM$98, ROW('Cheater Sheet'!$BM$58:$BM$98)-57,""), ROW()-4)),"")="","",IFERROR(INDEX('Cheater Sheet'!Z58:Z98, SMALL(IF("Yes"='Cheater Sheet'!$BM$58:$BM$98, ROW('Cheater Sheet'!$BM$58:$BM$98)-57,""), ROW()-4)),""))</f>
        <v/>
      </c>
      <c r="AB16" s="292" t="str" cm="1">
        <f t="array" ref="AB16">IF(IFERROR(INDEX('Cheater Sheet'!AA58:AA98, SMALL(IF("Yes"='Cheater Sheet'!$BM$58:$BM$98, ROW('Cheater Sheet'!$BM$58:$BM$98)-57,""), ROW()-4)),"")="","",IFERROR(INDEX('Cheater Sheet'!AA58:AA98, SMALL(IF("Yes"='Cheater Sheet'!$BM$58:$BM$98, ROW('Cheater Sheet'!$BM$58:$BM$98)-57,""), ROW()-4)),""))</f>
        <v/>
      </c>
      <c r="AC16" s="287" t="str" cm="1">
        <f t="array" ref="AC16">IF(IFERROR(INDEX('Cheater Sheet'!AB58:AB98, SMALL(IF("Yes"='Cheater Sheet'!$BM$58:$BM$98, ROW('Cheater Sheet'!$BM$58:$BM$98)-57,""), ROW()-4)),"")="","",IFERROR(INDEX('Cheater Sheet'!AB58:AB98, SMALL(IF("Yes"='Cheater Sheet'!$BM$58:$BM$98, ROW('Cheater Sheet'!$BM$58:$BM$98)-57,""), ROW()-4)),""))</f>
        <v/>
      </c>
      <c r="AD16" s="292" t="str" cm="1">
        <f t="array" ref="AD16">IF(IFERROR(INDEX('Cheater Sheet'!AC58:AC98, SMALL(IF("Yes"='Cheater Sheet'!$BM$58:$BM$98, ROW('Cheater Sheet'!$BM$58:$BM$98)-57,""), ROW()-4)),"")="","",IFERROR(INDEX('Cheater Sheet'!AC58:AC98, SMALL(IF("Yes"='Cheater Sheet'!$BM$58:$BM$98, ROW('Cheater Sheet'!$BM$58:$BM$98)-57,""), ROW()-4)),""))</f>
        <v/>
      </c>
      <c r="AE16" s="287" t="str" cm="1">
        <f t="array" ref="AE16">IF(IFERROR(INDEX('Cheater Sheet'!AD58:AD98, SMALL(IF("Yes"='Cheater Sheet'!$BM$58:$BM$98, ROW('Cheater Sheet'!$BM$58:$BM$98)-57,""), ROW()-4)),"")="","",IFERROR(INDEX('Cheater Sheet'!AD58:AD98, SMALL(IF("Yes"='Cheater Sheet'!$BM$58:$BM$98, ROW('Cheater Sheet'!$BM$58:$BM$98)-57,""), ROW()-4)),""))</f>
        <v/>
      </c>
      <c r="AF16" s="292" t="str" cm="1">
        <f t="array" ref="AF16">IF(IFERROR(INDEX('Cheater Sheet'!AE58:AE98, SMALL(IF("Yes"='Cheater Sheet'!$BM$58:$BM$98, ROW('Cheater Sheet'!$BM$58:$BM$98)-57,""), ROW()-4)),"")="","",IFERROR(INDEX('Cheater Sheet'!AE58:AE98, SMALL(IF("Yes"='Cheater Sheet'!$BM$58:$BM$98, ROW('Cheater Sheet'!$BM$58:$BM$98)-57,""), ROW()-4)),""))</f>
        <v/>
      </c>
      <c r="AG16" s="287" t="str" cm="1">
        <f t="array" ref="AG16">IF(IFERROR(INDEX('Cheater Sheet'!AF58:AF98, SMALL(IF("Yes"='Cheater Sheet'!$BM$58:$BM$98, ROW('Cheater Sheet'!$BM$58:$BM$98)-57,""), ROW()-4)),"")="","",IFERROR(INDEX('Cheater Sheet'!AF58:AF98, SMALL(IF("Yes"='Cheater Sheet'!$BM$58:$BM$98, ROW('Cheater Sheet'!$BM$58:$BM$98)-57,""), ROW()-4)),""))</f>
        <v/>
      </c>
      <c r="AH16" s="292" t="str" cm="1">
        <f t="array" ref="AH16">IF(IFERROR(INDEX('Cheater Sheet'!AG58:AG98, SMALL(IF("Yes"='Cheater Sheet'!$BM$58:$BM$98, ROW('Cheater Sheet'!$BM$58:$BM$98)-57,""), ROW()-4)),"")="","",IFERROR(INDEX('Cheater Sheet'!AG58:AG98, SMALL(IF("Yes"='Cheater Sheet'!$BM$58:$BM$98, ROW('Cheater Sheet'!$BM$58:$BM$98)-57,""), ROW()-4)),""))</f>
        <v/>
      </c>
      <c r="AI16" s="287" t="str" cm="1">
        <f t="array" ref="AI16">IF(IFERROR(INDEX('Cheater Sheet'!AH58:AH98, SMALL(IF("Yes"='Cheater Sheet'!$BM$58:$BM$98, ROW('Cheater Sheet'!$BM$58:$BM$98)-57,""), ROW()-4)),"")="","",IFERROR(INDEX('Cheater Sheet'!AH58:AH98, SMALL(IF("Yes"='Cheater Sheet'!$BM$58:$BM$98, ROW('Cheater Sheet'!$BM$58:$BM$98)-57,""), ROW()-4)),""))</f>
        <v/>
      </c>
      <c r="AJ16" s="292" t="str" cm="1">
        <f t="array" ref="AJ16">IF(IFERROR(INDEX('Cheater Sheet'!AI58:AI98, SMALL(IF("Yes"='Cheater Sheet'!$BM$58:$BM$98, ROW('Cheater Sheet'!$BM$58:$BM$98)-57,""), ROW()-4)),"")="","",IFERROR(INDEX('Cheater Sheet'!AI58:AI98, SMALL(IF("Yes"='Cheater Sheet'!$BM$58:$BM$98, ROW('Cheater Sheet'!$BM$58:$BM$98)-57,""), ROW()-4)),""))</f>
        <v/>
      </c>
      <c r="AK16" s="287" t="str" cm="1">
        <f t="array" ref="AK16">IF(IFERROR(INDEX('Cheater Sheet'!AJ58:AJ98, SMALL(IF("Yes"='Cheater Sheet'!$BM$58:$BM$98, ROW('Cheater Sheet'!$BM$58:$BM$98)-57,""), ROW()-4)),"")="","",IFERROR(INDEX('Cheater Sheet'!AJ58:AJ98, SMALL(IF("Yes"='Cheater Sheet'!$BM$58:$BM$98, ROW('Cheater Sheet'!$BM$58:$BM$98)-57,""), ROW()-4)),""))</f>
        <v/>
      </c>
      <c r="AL16" s="292" t="str" cm="1">
        <f t="array" ref="AL16">IF(IFERROR(INDEX('Cheater Sheet'!AK58:AK98, SMALL(IF("Yes"='Cheater Sheet'!$BM$58:$BM$98, ROW('Cheater Sheet'!$BM$58:$BM$98)-57,""), ROW()-4)),"")="","",IFERROR(INDEX('Cheater Sheet'!AK58:AK98, SMALL(IF("Yes"='Cheater Sheet'!$BM$58:$BM$98, ROW('Cheater Sheet'!$BM$58:$BM$98)-57,""), ROW()-4)),""))</f>
        <v/>
      </c>
      <c r="AM16" s="287" t="str" cm="1">
        <f t="array" ref="AM16">IF(IFERROR(INDEX('Cheater Sheet'!AL58:AL98, SMALL(IF("Yes"='Cheater Sheet'!$BM$58:$BM$98, ROW('Cheater Sheet'!$BM$58:$BM$98)-57,""), ROW()-4)),"")="","",IFERROR(INDEX('Cheater Sheet'!AL58:AL98, SMALL(IF("Yes"='Cheater Sheet'!$BM$58:$BM$98, ROW('Cheater Sheet'!$BM$58:$BM$98)-57,""), ROW()-4)),""))</f>
        <v/>
      </c>
      <c r="AN16" s="292" t="str" cm="1">
        <f t="array" ref="AN16">IF(IFERROR(INDEX('Cheater Sheet'!AM58:AM98, SMALL(IF("Yes"='Cheater Sheet'!$BM$58:$BM$98, ROW('Cheater Sheet'!$BM$58:$BM$98)-57,""), ROW()-4)),"")="","",IFERROR(INDEX('Cheater Sheet'!AM58:AM98, SMALL(IF("Yes"='Cheater Sheet'!$BM$58:$BM$98, ROW('Cheater Sheet'!$BM$58:$BM$98)-57,""), ROW()-4)),""))</f>
        <v/>
      </c>
      <c r="AO16" s="287" t="str" cm="1">
        <f t="array" ref="AO16">IF(IFERROR(INDEX('Cheater Sheet'!AN58:AN98, SMALL(IF("Yes"='Cheater Sheet'!$BM$58:$BM$98, ROW('Cheater Sheet'!$BM$58:$BM$98)-57,""), ROW()-4)),"")="","",IFERROR(INDEX('Cheater Sheet'!AN58:AN98, SMALL(IF("Yes"='Cheater Sheet'!$BM$58:$BM$98, ROW('Cheater Sheet'!$BM$58:$BM$98)-57,""), ROW()-4)),""))</f>
        <v/>
      </c>
      <c r="AP16" s="292" t="str" cm="1">
        <f t="array" ref="AP16">IF(IFERROR(INDEX('Cheater Sheet'!AO58:AO98, SMALL(IF("Yes"='Cheater Sheet'!$BM$58:$BM$98, ROW('Cheater Sheet'!$BM$58:$BM$98)-57,""), ROW()-4)),"")="","",IFERROR(INDEX('Cheater Sheet'!AO58:AO98, SMALL(IF("Yes"='Cheater Sheet'!$BM$58:$BM$98, ROW('Cheater Sheet'!$BM$58:$BM$98)-57,""), ROW()-4)),""))</f>
        <v/>
      </c>
      <c r="AQ16" s="287" t="str" cm="1">
        <f t="array" ref="AQ16">IF(IFERROR(INDEX('Cheater Sheet'!AP58:AP98, SMALL(IF("Yes"='Cheater Sheet'!$BM$58:$BM$98, ROW('Cheater Sheet'!$BM$58:$BM$98)-57,""), ROW()-4)),"")="","",IFERROR(INDEX('Cheater Sheet'!AP58:AP98, SMALL(IF("Yes"='Cheater Sheet'!$BM$58:$BM$98, ROW('Cheater Sheet'!$BM$58:$BM$98)-57,""), ROW()-4)),""))</f>
        <v/>
      </c>
      <c r="AR16" s="292" t="str" cm="1">
        <f t="array" ref="AR16">IF(IFERROR(INDEX('Cheater Sheet'!AQ58:AQ98, SMALL(IF("Yes"='Cheater Sheet'!$BM$58:$BM$98, ROW('Cheater Sheet'!$BM$58:$BM$98)-57,""), ROW()-4)),"")="","",IFERROR(INDEX('Cheater Sheet'!AQ58:AQ98, SMALL(IF("Yes"='Cheater Sheet'!$BM$58:$BM$98, ROW('Cheater Sheet'!$BM$58:$BM$98)-57,""), ROW()-4)),""))</f>
        <v/>
      </c>
      <c r="AS16" s="287" t="str" cm="1">
        <f t="array" ref="AS16">IF(IFERROR(INDEX('Cheater Sheet'!AR58:AR98, SMALL(IF("Yes"='Cheater Sheet'!$BM$58:$BM$98, ROW('Cheater Sheet'!$BM$58:$BM$98)-57,""), ROW()-4)),"")="","",IFERROR(INDEX('Cheater Sheet'!AR58:AR98, SMALL(IF("Yes"='Cheater Sheet'!$BM$58:$BM$98, ROW('Cheater Sheet'!$BM$58:$BM$98)-57,""), ROW()-4)),""))</f>
        <v/>
      </c>
      <c r="AT16" s="292" t="str" cm="1">
        <f t="array" ref="AT16">IF(IFERROR(INDEX('Cheater Sheet'!AS58:AS98, SMALL(IF("Yes"='Cheater Sheet'!$BM$58:$BM$98, ROW('Cheater Sheet'!$BM$58:$BM$98)-57,""), ROW()-4)),"")="","",IFERROR(INDEX('Cheater Sheet'!AS58:AS98, SMALL(IF("Yes"='Cheater Sheet'!$BM$58:$BM$98, ROW('Cheater Sheet'!$BM$58:$BM$98)-57,""), ROW()-4)),""))</f>
        <v/>
      </c>
      <c r="AU16" s="287" t="str" cm="1">
        <f t="array" ref="AU16">IF(IFERROR(INDEX('Cheater Sheet'!AT58:AT98, SMALL(IF("Yes"='Cheater Sheet'!$BM$58:$BM$98, ROW('Cheater Sheet'!$BM$58:$BM$98)-57,""), ROW()-4)),"")="","",IFERROR(INDEX('Cheater Sheet'!AT58:AT98, SMALL(IF("Yes"='Cheater Sheet'!$BM$58:$BM$98, ROW('Cheater Sheet'!$BM$58:$BM$98)-57,""), ROW()-4)),""))</f>
        <v/>
      </c>
      <c r="AV16" s="292" t="str" cm="1">
        <f t="array" ref="AV16">IF(IFERROR(INDEX('Cheater Sheet'!AU58:AU98, SMALL(IF("Yes"='Cheater Sheet'!$BM$58:$BM$98, ROW('Cheater Sheet'!$BM$58:$BM$98)-57,""), ROW()-4)),"")="","",IFERROR(INDEX('Cheater Sheet'!AU58:AU98, SMALL(IF("Yes"='Cheater Sheet'!$BM$58:$BM$98, ROW('Cheater Sheet'!$BM$58:$BM$98)-57,""), ROW()-4)),""))</f>
        <v/>
      </c>
      <c r="AW16" s="287" t="str" cm="1">
        <f t="array" ref="AW16">IF(IFERROR(INDEX('Cheater Sheet'!AV58:AV98, SMALL(IF("Yes"='Cheater Sheet'!$BM$58:$BM$98, ROW('Cheater Sheet'!$BM$58:$BM$98)-57,""), ROW()-4)),"")="","",IFERROR(INDEX('Cheater Sheet'!AV58:AV98, SMALL(IF("Yes"='Cheater Sheet'!$BM$58:$BM$98, ROW('Cheater Sheet'!$BM$58:$BM$98)-57,""), ROW()-4)),""))</f>
        <v/>
      </c>
      <c r="AX16" s="292" t="str" cm="1">
        <f t="array" ref="AX16">IF(IFERROR(INDEX('Cheater Sheet'!AW58:AW98, SMALL(IF("Yes"='Cheater Sheet'!$BM$58:$BM$98, ROW('Cheater Sheet'!$BM$58:$BM$98)-57,""), ROW()-4)),"")="","",IFERROR(INDEX('Cheater Sheet'!AW58:AW98, SMALL(IF("Yes"='Cheater Sheet'!$BM$58:$BM$98, ROW('Cheater Sheet'!$BM$58:$BM$98)-57,""), ROW()-4)),""))</f>
        <v/>
      </c>
      <c r="AY16" s="287" t="str" cm="1">
        <f t="array" ref="AY16">IF(IFERROR(INDEX('Cheater Sheet'!AX58:AX98, SMALL(IF("Yes"='Cheater Sheet'!$BM$58:$BM$98, ROW('Cheater Sheet'!$BM$58:$BM$98)-57,""), ROW()-4)),"")="","",IFERROR(INDEX('Cheater Sheet'!AX58:AX98, SMALL(IF("Yes"='Cheater Sheet'!$BM$58:$BM$98, ROW('Cheater Sheet'!$BM$58:$BM$98)-57,""), ROW()-4)),""))</f>
        <v/>
      </c>
      <c r="AZ16" s="292" t="str" cm="1">
        <f t="array" ref="AZ16">IF(IFERROR(INDEX('Cheater Sheet'!AY58:AY98, SMALL(IF("Yes"='Cheater Sheet'!$BM$58:$BM$98, ROW('Cheater Sheet'!$BM$58:$BM$98)-57,""), ROW()-4)),"")="","",IFERROR(INDEX('Cheater Sheet'!AY58:AY98, SMALL(IF("Yes"='Cheater Sheet'!$BM$58:$BM$98, ROW('Cheater Sheet'!$BM$58:$BM$98)-57,""), ROW()-4)),""))</f>
        <v/>
      </c>
      <c r="BA16" s="287" t="str" cm="1">
        <f t="array" ref="BA16">IF(IFERROR(INDEX('Cheater Sheet'!AZ58:AZ98, SMALL(IF("Yes"='Cheater Sheet'!$BM$58:$BM$98, ROW('Cheater Sheet'!$BM$58:$BM$98)-57,""), ROW()-4)),"")="","",IFERROR(INDEX('Cheater Sheet'!AZ58:AZ98, SMALL(IF("Yes"='Cheater Sheet'!$BM$58:$BM$98, ROW('Cheater Sheet'!$BM$58:$BM$98)-57,""), ROW()-4)),""))</f>
        <v/>
      </c>
      <c r="BB16" s="292" t="str" cm="1">
        <f t="array" ref="BB16">IF(IFERROR(INDEX('Cheater Sheet'!BA58:BA98, SMALL(IF("Yes"='Cheater Sheet'!$BM$58:$BM$98, ROW('Cheater Sheet'!$BM$58:$BM$98)-57,""), ROW()-4)),"")="","",IFERROR(INDEX('Cheater Sheet'!BA58:BA98, SMALL(IF("Yes"='Cheater Sheet'!$BM$58:$BM$98, ROW('Cheater Sheet'!$BM$58:$BM$98)-57,""), ROW()-4)),""))</f>
        <v/>
      </c>
      <c r="BC16" s="287" t="str" cm="1">
        <f t="array" ref="BC16">IF(IFERROR(INDEX('Cheater Sheet'!BB58:BB98, SMALL(IF("Yes"='Cheater Sheet'!$BM$58:$BM$98, ROW('Cheater Sheet'!$BM$58:$BM$98)-57,""), ROW()-4)),"")="","",IFERROR(INDEX('Cheater Sheet'!BB58:BB98, SMALL(IF("Yes"='Cheater Sheet'!$BM$58:$BM$98, ROW('Cheater Sheet'!$BM$58:$BM$98)-57,""), ROW()-4)),""))</f>
        <v/>
      </c>
      <c r="BD16" s="292" t="str" cm="1">
        <f t="array" ref="BD16">IF(IFERROR(INDEX('Cheater Sheet'!BC58:BC98, SMALL(IF("Yes"='Cheater Sheet'!$BM$58:$BM$98, ROW('Cheater Sheet'!$BM$58:$BM$98)-57,""), ROW()-4)),"")="","",IFERROR(INDEX('Cheater Sheet'!BC58:BC98, SMALL(IF("Yes"='Cheater Sheet'!$BM$58:$BM$98, ROW('Cheater Sheet'!$BM$58:$BM$98)-57,""), ROW()-4)),""))</f>
        <v/>
      </c>
      <c r="BE16" s="287" t="str" cm="1">
        <f t="array" ref="BE16">IF(IFERROR(INDEX('Cheater Sheet'!BD58:BD98, SMALL(IF("Yes"='Cheater Sheet'!$BM$58:$BM$98, ROW('Cheater Sheet'!$BM$58:$BM$98)-57,""), ROW()-4)),"")="","",IFERROR(INDEX('Cheater Sheet'!BD58:BD98, SMALL(IF("Yes"='Cheater Sheet'!$BM$58:$BM$98, ROW('Cheater Sheet'!$BM$58:$BM$98)-57,""), ROW()-4)),""))</f>
        <v/>
      </c>
      <c r="BF16" s="292" t="str" cm="1">
        <f t="array" ref="BF16">IF(IFERROR(INDEX('Cheater Sheet'!BE58:BE98, SMALL(IF("Yes"='Cheater Sheet'!$BM$58:$BM$98, ROW('Cheater Sheet'!$BM$58:$BM$98)-57,""), ROW()-4)),"")="","",IFERROR(INDEX('Cheater Sheet'!BE58:BE98, SMALL(IF("Yes"='Cheater Sheet'!$BM$58:$BM$98, ROW('Cheater Sheet'!$BM$58:$BM$98)-57,""), ROW()-4)),""))</f>
        <v/>
      </c>
      <c r="BG16" s="287" t="str" cm="1">
        <f t="array" ref="BG16">IF(IFERROR(INDEX('Cheater Sheet'!BF58:BF98, SMALL(IF("Yes"='Cheater Sheet'!$BM$58:$BM$98, ROW('Cheater Sheet'!$BM$58:$BM$98)-57,""), ROW()-4)),"")="","",IFERROR(INDEX('Cheater Sheet'!BF58:BF98, SMALL(IF("Yes"='Cheater Sheet'!$BM$58:$BM$98, ROW('Cheater Sheet'!$BM$58:$BM$98)-57,""), ROW()-4)),""))</f>
        <v/>
      </c>
      <c r="BH16" s="292" t="str" cm="1">
        <f t="array" ref="BH16">IF(IFERROR(INDEX('Cheater Sheet'!BG58:BG98, SMALL(IF("Yes"='Cheater Sheet'!$BM$58:$BM$98, ROW('Cheater Sheet'!$BM$58:$BM$98)-57,""), ROW()-4)),"")="","",IFERROR(INDEX('Cheater Sheet'!BG58:BG98, SMALL(IF("Yes"='Cheater Sheet'!$BM$58:$BM$98, ROW('Cheater Sheet'!$BM$58:$BM$98)-57,""), ROW()-4)),""))</f>
        <v/>
      </c>
      <c r="BI16" s="287" t="str" cm="1">
        <f t="array" ref="BI16">IF(IFERROR(INDEX('Cheater Sheet'!BH58:BH98, SMALL(IF("Yes"='Cheater Sheet'!$BM$58:$BM$98, ROW('Cheater Sheet'!$BM$58:$BM$98)-57,""), ROW()-4)),"")="","",IFERROR(INDEX('Cheater Sheet'!BH58:BH98, SMALL(IF("Yes"='Cheater Sheet'!$BM$58:$BM$98, ROW('Cheater Sheet'!$BM$58:$BM$98)-57,""), ROW()-4)),""))</f>
        <v/>
      </c>
      <c r="BJ16" s="292" t="str" cm="1">
        <f t="array" ref="BJ16">IF(IFERROR(INDEX('Cheater Sheet'!BI58:BI98, SMALL(IF("Yes"='Cheater Sheet'!$BM$58:$BM$98, ROW('Cheater Sheet'!$BM$58:$BM$98)-57,""), ROW()-4)),"")="","",IFERROR(INDEX('Cheater Sheet'!BI58:BI98, SMALL(IF("Yes"='Cheater Sheet'!$BM$58:$BM$98, ROW('Cheater Sheet'!$BM$58:$BM$98)-57,""), ROW()-4)),""))</f>
        <v/>
      </c>
      <c r="BK16" s="709" t="str" cm="1">
        <f t="array" ref="BK16">IF(IFERROR(INDEX('Cheater Sheet'!BJ58:BJ98, SMALL(IF("Yes"='Cheater Sheet'!$BM$58:$BM$98, ROW('Cheater Sheet'!$BM$58:$BM$98)-57,""), ROW()-4)),"")="","",IFERROR(INDEX('Cheater Sheet'!BJ58:BJ98, SMALL(IF("Yes"='Cheater Sheet'!$BM$58:$BM$98, ROW('Cheater Sheet'!$BM$58:$BM$98)-57,""), ROW()-4)),""))</f>
        <v/>
      </c>
      <c r="BL16" s="101"/>
    </row>
    <row r="17" spans="1:64" x14ac:dyDescent="0.2">
      <c r="A17" s="765">
        <f t="shared" si="0"/>
        <v>0</v>
      </c>
      <c r="C17" s="143" t="str" cm="1">
        <f t="array" ref="C17">IFERROR(INDEX('Cheater Sheet'!$B$58:$B$98, SMALL(IF("Yes"='Cheater Sheet'!$BM$58:$BM$98, ROW('Cheater Sheet'!$BM$58:$BM$98)-57,""), ROW()-4)),"")</f>
        <v/>
      </c>
      <c r="D17" s="292" t="str" cm="1">
        <f t="array" ref="D17">IF(IFERROR(INDEX('Cheater Sheet'!C58:C98, SMALL(IF("Yes"='Cheater Sheet'!$BM$58:$BM$98, ROW('Cheater Sheet'!$BM$58:$BM$98)-57,""), ROW()-4)),"")="","",IFERROR(INDEX('Cheater Sheet'!C58:C98, SMALL(IF("Yes"='Cheater Sheet'!$BM$58:$BM$98, ROW('Cheater Sheet'!$BM$58:$BM$98)-57,""), ROW()-4)),""))</f>
        <v/>
      </c>
      <c r="E17" s="287" t="str" cm="1">
        <f t="array" ref="E17">IF(IFERROR(INDEX('Cheater Sheet'!D58:D98, SMALL(IF("Yes"='Cheater Sheet'!$BM$58:$BM$98, ROW('Cheater Sheet'!$BM$58:$BM$98)-57,""), ROW()-4)),"")="","",IFERROR(INDEX('Cheater Sheet'!D58:D98, SMALL(IF("Yes"='Cheater Sheet'!$BM$58:$BM$98, ROW('Cheater Sheet'!$BM$58:$BM$98)-57,""), ROW()-4)),""))</f>
        <v/>
      </c>
      <c r="F17" s="292" t="str" cm="1">
        <f t="array" ref="F17">IF(IFERROR(INDEX('Cheater Sheet'!E58:E98, SMALL(IF("Yes"='Cheater Sheet'!$BM$58:$BM$98, ROW('Cheater Sheet'!$BM$58:$BM$98)-57,""), ROW()-4)),"")="","",IFERROR(INDEX('Cheater Sheet'!E58:E98, SMALL(IF("Yes"='Cheater Sheet'!$BM$58:$BM$98, ROW('Cheater Sheet'!$BM$58:$BM$98)-57,""), ROW()-4)),""))</f>
        <v/>
      </c>
      <c r="G17" s="287" t="str" cm="1">
        <f t="array" ref="G17">IF(IFERROR(INDEX('Cheater Sheet'!F58:F98, SMALL(IF("Yes"='Cheater Sheet'!$BM$58:$BM$98, ROW('Cheater Sheet'!$BM$58:$BM$98)-57,""), ROW()-4)),"")="","",IFERROR(INDEX('Cheater Sheet'!F58:F98, SMALL(IF("Yes"='Cheater Sheet'!$BM$58:$BM$98, ROW('Cheater Sheet'!$BM$58:$BM$98)-57,""), ROW()-4)),""))</f>
        <v/>
      </c>
      <c r="H17" s="292" t="str" cm="1">
        <f t="array" ref="H17">IF(IFERROR(INDEX('Cheater Sheet'!G58:G98, SMALL(IF("Yes"='Cheater Sheet'!$BM$58:$BM$98, ROW('Cheater Sheet'!$BM$58:$BM$98)-57,""), ROW()-4)),"")="","",IFERROR(INDEX('Cheater Sheet'!G58:G98, SMALL(IF("Yes"='Cheater Sheet'!$BM$58:$BM$98, ROW('Cheater Sheet'!$BM$58:$BM$98)-57,""), ROW()-4)),""))</f>
        <v/>
      </c>
      <c r="I17" s="287" t="str" cm="1">
        <f t="array" ref="I17">IF(IFERROR(INDEX('Cheater Sheet'!H58:H98, SMALL(IF("Yes"='Cheater Sheet'!$BM$58:$BM$98, ROW('Cheater Sheet'!$BM$58:$BM$98)-57,""), ROW()-4)),"")="","",IFERROR(INDEX('Cheater Sheet'!H58:H98, SMALL(IF("Yes"='Cheater Sheet'!$BM$58:$BM$98, ROW('Cheater Sheet'!$BM$58:$BM$98)-57,""), ROW()-4)),""))</f>
        <v/>
      </c>
      <c r="J17" s="292" t="str" cm="1">
        <f t="array" ref="J17">IF(IFERROR(INDEX('Cheater Sheet'!I58:I98, SMALL(IF("Yes"='Cheater Sheet'!$BM$58:$BM$98, ROW('Cheater Sheet'!$BM$58:$BM$98)-57,""), ROW()-4)),"")="","",IFERROR(INDEX('Cheater Sheet'!I58:I98, SMALL(IF("Yes"='Cheater Sheet'!$BM$58:$BM$98, ROW('Cheater Sheet'!$BM$58:$BM$98)-57,""), ROW()-4)),""))</f>
        <v/>
      </c>
      <c r="K17" s="287" t="str" cm="1">
        <f t="array" ref="K17">IF(IFERROR(INDEX('Cheater Sheet'!J58:J98, SMALL(IF("Yes"='Cheater Sheet'!$BM$58:$BM$98, ROW('Cheater Sheet'!$BM$58:$BM$98)-57,""), ROW()-4)),"")="","",IFERROR(INDEX('Cheater Sheet'!J58:J98, SMALL(IF("Yes"='Cheater Sheet'!$BM$58:$BM$98, ROW('Cheater Sheet'!$BM$58:$BM$98)-57,""), ROW()-4)),""))</f>
        <v/>
      </c>
      <c r="L17" s="292" t="str" cm="1">
        <f t="array" ref="L17">IF(IFERROR(INDEX('Cheater Sheet'!K58:K98, SMALL(IF("Yes"='Cheater Sheet'!$BM$58:$BM$98, ROW('Cheater Sheet'!$BM$58:$BM$98)-57,""), ROW()-4)),"")="","",IFERROR(INDEX('Cheater Sheet'!K58:K98, SMALL(IF("Yes"='Cheater Sheet'!$BM$58:$BM$98, ROW('Cheater Sheet'!$BM$58:$BM$98)-57,""), ROW()-4)),""))</f>
        <v/>
      </c>
      <c r="M17" s="287" t="str" cm="1">
        <f t="array" ref="M17">IF(IFERROR(INDEX('Cheater Sheet'!L58:L98, SMALL(IF("Yes"='Cheater Sheet'!$BM$58:$BM$98, ROW('Cheater Sheet'!$BM$58:$BM$98)-57,""), ROW()-4)),"")="","",IFERROR(INDEX('Cheater Sheet'!L58:L98, SMALL(IF("Yes"='Cheater Sheet'!$BM$58:$BM$98, ROW('Cheater Sheet'!$BM$58:$BM$98)-57,""), ROW()-4)),""))</f>
        <v/>
      </c>
      <c r="N17" s="292" t="str" cm="1">
        <f t="array" ref="N17">IF(IFERROR(INDEX('Cheater Sheet'!M58:M98, SMALL(IF("Yes"='Cheater Sheet'!$BM$58:$BM$98, ROW('Cheater Sheet'!$BM$58:$BM$98)-57,""), ROW()-4)),"")="","",IFERROR(INDEX('Cheater Sheet'!M58:M98, SMALL(IF("Yes"='Cheater Sheet'!$BM$58:$BM$98, ROW('Cheater Sheet'!$BM$58:$BM$98)-57,""), ROW()-4)),""))</f>
        <v/>
      </c>
      <c r="O17" s="287" t="str" cm="1">
        <f t="array" ref="O17">IF(IFERROR(INDEX('Cheater Sheet'!N58:N98, SMALL(IF("Yes"='Cheater Sheet'!$BM$58:$BM$98, ROW('Cheater Sheet'!$BM$58:$BM$98)-57,""), ROW()-4)),"")="","",IFERROR(INDEX('Cheater Sheet'!N58:N98, SMALL(IF("Yes"='Cheater Sheet'!$BM$58:$BM$98, ROW('Cheater Sheet'!$BM$58:$BM$98)-57,""), ROW()-4)),""))</f>
        <v/>
      </c>
      <c r="P17" s="292" t="str" cm="1">
        <f t="array" ref="P17">IF(IFERROR(INDEX('Cheater Sheet'!O58:O98, SMALL(IF("Yes"='Cheater Sheet'!$BM$58:$BM$98, ROW('Cheater Sheet'!$BM$58:$BM$98)-57,""), ROW()-4)),"")="","",IFERROR(INDEX('Cheater Sheet'!O58:O98, SMALL(IF("Yes"='Cheater Sheet'!$BM$58:$BM$98, ROW('Cheater Sheet'!$BM$58:$BM$98)-57,""), ROW()-4)),""))</f>
        <v/>
      </c>
      <c r="Q17" s="287" t="str" cm="1">
        <f t="array" ref="Q17">IF(IFERROR(INDEX('Cheater Sheet'!P58:P98, SMALL(IF("Yes"='Cheater Sheet'!$BM$58:$BM$98, ROW('Cheater Sheet'!$BM$58:$BM$98)-57,""), ROW()-4)),"")="","",IFERROR(INDEX('Cheater Sheet'!P58:P98, SMALL(IF("Yes"='Cheater Sheet'!$BM$58:$BM$98, ROW('Cheater Sheet'!$BM$58:$BM$98)-57,""), ROW()-4)),""))</f>
        <v/>
      </c>
      <c r="R17" s="292" t="str" cm="1">
        <f t="array" ref="R17">IF(IFERROR(INDEX('Cheater Sheet'!Q58:Q98, SMALL(IF("Yes"='Cheater Sheet'!$BM$58:$BM$98, ROW('Cheater Sheet'!$BM$58:$BM$98)-57,""), ROW()-4)),"")="","",IFERROR(INDEX('Cheater Sheet'!Q58:Q98, SMALL(IF("Yes"='Cheater Sheet'!$BM$58:$BM$98, ROW('Cheater Sheet'!$BM$58:$BM$98)-57,""), ROW()-4)),""))</f>
        <v/>
      </c>
      <c r="S17" s="287" t="str" cm="1">
        <f t="array" ref="S17">IF(IFERROR(INDEX('Cheater Sheet'!R58:R98, SMALL(IF("Yes"='Cheater Sheet'!$BM$58:$BM$98, ROW('Cheater Sheet'!$BM$58:$BM$98)-57,""), ROW()-4)),"")="","",IFERROR(INDEX('Cheater Sheet'!R58:R98, SMALL(IF("Yes"='Cheater Sheet'!$BM$58:$BM$98, ROW('Cheater Sheet'!$BM$58:$BM$98)-57,""), ROW()-4)),""))</f>
        <v/>
      </c>
      <c r="T17" s="292" t="str" cm="1">
        <f t="array" ref="T17">IF(IFERROR(INDEX('Cheater Sheet'!S58:S98, SMALL(IF("Yes"='Cheater Sheet'!$BM$58:$BM$98, ROW('Cheater Sheet'!$BM$58:$BM$98)-57,""), ROW()-4)),"")="","",IFERROR(INDEX('Cheater Sheet'!S58:S98, SMALL(IF("Yes"='Cheater Sheet'!$BM$58:$BM$98, ROW('Cheater Sheet'!$BM$58:$BM$98)-57,""), ROW()-4)),""))</f>
        <v/>
      </c>
      <c r="U17" s="287" t="str" cm="1">
        <f t="array" ref="U17">IF(IFERROR(INDEX('Cheater Sheet'!T58:T98, SMALL(IF("Yes"='Cheater Sheet'!$BM$58:$BM$98, ROW('Cheater Sheet'!$BM$58:$BM$98)-57,""), ROW()-4)),"")="","",IFERROR(INDEX('Cheater Sheet'!T58:T98, SMALL(IF("Yes"='Cheater Sheet'!$BM$58:$BM$98, ROW('Cheater Sheet'!$BM$58:$BM$98)-57,""), ROW()-4)),""))</f>
        <v/>
      </c>
      <c r="V17" s="292" t="str" cm="1">
        <f t="array" ref="V17">IF(IFERROR(INDEX('Cheater Sheet'!U58:U98, SMALL(IF("Yes"='Cheater Sheet'!$BM$58:$BM$98, ROW('Cheater Sheet'!$BM$58:$BM$98)-57,""), ROW()-4)),"")="","",IFERROR(INDEX('Cheater Sheet'!U58:U98, SMALL(IF("Yes"='Cheater Sheet'!$BM$58:$BM$98, ROW('Cheater Sheet'!$BM$58:$BM$98)-57,""), ROW()-4)),""))</f>
        <v/>
      </c>
      <c r="W17" s="287" t="str" cm="1">
        <f t="array" ref="W17">IF(IFERROR(INDEX('Cheater Sheet'!V58:V98, SMALL(IF("Yes"='Cheater Sheet'!$BM$58:$BM$98, ROW('Cheater Sheet'!$BM$58:$BM$98)-57,""), ROW()-4)),"")="","",IFERROR(INDEX('Cheater Sheet'!V58:V98, SMALL(IF("Yes"='Cheater Sheet'!$BM$58:$BM$98, ROW('Cheater Sheet'!$BM$58:$BM$98)-57,""), ROW()-4)),""))</f>
        <v/>
      </c>
      <c r="X17" s="292" t="str" cm="1">
        <f t="array" ref="X17">IF(IFERROR(INDEX('Cheater Sheet'!W58:W98, SMALL(IF("Yes"='Cheater Sheet'!$BM$58:$BM$98, ROW('Cheater Sheet'!$BM$58:$BM$98)-57,""), ROW()-4)),"")="","",IFERROR(INDEX('Cheater Sheet'!W58:W98, SMALL(IF("Yes"='Cheater Sheet'!$BM$58:$BM$98, ROW('Cheater Sheet'!$BM$58:$BM$98)-57,""), ROW()-4)),""))</f>
        <v/>
      </c>
      <c r="Y17" s="287" t="str" cm="1">
        <f t="array" ref="Y17">IF(IFERROR(INDEX('Cheater Sheet'!X58:X98, SMALL(IF("Yes"='Cheater Sheet'!$BM$58:$BM$98, ROW('Cheater Sheet'!$BM$58:$BM$98)-57,""), ROW()-4)),"")="","",IFERROR(INDEX('Cheater Sheet'!X58:X98, SMALL(IF("Yes"='Cheater Sheet'!$BM$58:$BM$98, ROW('Cheater Sheet'!$BM$58:$BM$98)-57,""), ROW()-4)),""))</f>
        <v/>
      </c>
      <c r="Z17" s="292" t="str" cm="1">
        <f t="array" ref="Z17">IF(IFERROR(INDEX('Cheater Sheet'!Y58:Y98, SMALL(IF("Yes"='Cheater Sheet'!$BM$58:$BM$98, ROW('Cheater Sheet'!$BM$58:$BM$98)-57,""), ROW()-4)),"")="","",IFERROR(INDEX('Cheater Sheet'!Y58:Y98, SMALL(IF("Yes"='Cheater Sheet'!$BM$58:$BM$98, ROW('Cheater Sheet'!$BM$58:$BM$98)-57,""), ROW()-4)),""))</f>
        <v/>
      </c>
      <c r="AA17" s="287" t="str" cm="1">
        <f t="array" ref="AA17">IF(IFERROR(INDEX('Cheater Sheet'!Z58:Z98, SMALL(IF("Yes"='Cheater Sheet'!$BM$58:$BM$98, ROW('Cheater Sheet'!$BM$58:$BM$98)-57,""), ROW()-4)),"")="","",IFERROR(INDEX('Cheater Sheet'!Z58:Z98, SMALL(IF("Yes"='Cheater Sheet'!$BM$58:$BM$98, ROW('Cheater Sheet'!$BM$58:$BM$98)-57,""), ROW()-4)),""))</f>
        <v/>
      </c>
      <c r="AB17" s="292" t="str" cm="1">
        <f t="array" ref="AB17">IF(IFERROR(INDEX('Cheater Sheet'!AA58:AA98, SMALL(IF("Yes"='Cheater Sheet'!$BM$58:$BM$98, ROW('Cheater Sheet'!$BM$58:$BM$98)-57,""), ROW()-4)),"")="","",IFERROR(INDEX('Cheater Sheet'!AA58:AA98, SMALL(IF("Yes"='Cheater Sheet'!$BM$58:$BM$98, ROW('Cheater Sheet'!$BM$58:$BM$98)-57,""), ROW()-4)),""))</f>
        <v/>
      </c>
      <c r="AC17" s="287" t="str" cm="1">
        <f t="array" ref="AC17">IF(IFERROR(INDEX('Cheater Sheet'!AB58:AB98, SMALL(IF("Yes"='Cheater Sheet'!$BM$58:$BM$98, ROW('Cheater Sheet'!$BM$58:$BM$98)-57,""), ROW()-4)),"")="","",IFERROR(INDEX('Cheater Sheet'!AB58:AB98, SMALL(IF("Yes"='Cheater Sheet'!$BM$58:$BM$98, ROW('Cheater Sheet'!$BM$58:$BM$98)-57,""), ROW()-4)),""))</f>
        <v/>
      </c>
      <c r="AD17" s="292" t="str" cm="1">
        <f t="array" ref="AD17">IF(IFERROR(INDEX('Cheater Sheet'!AC58:AC98, SMALL(IF("Yes"='Cheater Sheet'!$BM$58:$BM$98, ROW('Cheater Sheet'!$BM$58:$BM$98)-57,""), ROW()-4)),"")="","",IFERROR(INDEX('Cheater Sheet'!AC58:AC98, SMALL(IF("Yes"='Cheater Sheet'!$BM$58:$BM$98, ROW('Cheater Sheet'!$BM$58:$BM$98)-57,""), ROW()-4)),""))</f>
        <v/>
      </c>
      <c r="AE17" s="287" t="str" cm="1">
        <f t="array" ref="AE17">IF(IFERROR(INDEX('Cheater Sheet'!AD58:AD98, SMALL(IF("Yes"='Cheater Sheet'!$BM$58:$BM$98, ROW('Cheater Sheet'!$BM$58:$BM$98)-57,""), ROW()-4)),"")="","",IFERROR(INDEX('Cheater Sheet'!AD58:AD98, SMALL(IF("Yes"='Cheater Sheet'!$BM$58:$BM$98, ROW('Cheater Sheet'!$BM$58:$BM$98)-57,""), ROW()-4)),""))</f>
        <v/>
      </c>
      <c r="AF17" s="292" t="str" cm="1">
        <f t="array" ref="AF17">IF(IFERROR(INDEX('Cheater Sheet'!AE58:AE98, SMALL(IF("Yes"='Cheater Sheet'!$BM$58:$BM$98, ROW('Cheater Sheet'!$BM$58:$BM$98)-57,""), ROW()-4)),"")="","",IFERROR(INDEX('Cheater Sheet'!AE58:AE98, SMALL(IF("Yes"='Cheater Sheet'!$BM$58:$BM$98, ROW('Cheater Sheet'!$BM$58:$BM$98)-57,""), ROW()-4)),""))</f>
        <v/>
      </c>
      <c r="AG17" s="287" t="str" cm="1">
        <f t="array" ref="AG17">IF(IFERROR(INDEX('Cheater Sheet'!AF58:AF98, SMALL(IF("Yes"='Cheater Sheet'!$BM$58:$BM$98, ROW('Cheater Sheet'!$BM$58:$BM$98)-57,""), ROW()-4)),"")="","",IFERROR(INDEX('Cheater Sheet'!AF58:AF98, SMALL(IF("Yes"='Cheater Sheet'!$BM$58:$BM$98, ROW('Cheater Sheet'!$BM$58:$BM$98)-57,""), ROW()-4)),""))</f>
        <v/>
      </c>
      <c r="AH17" s="292" t="str" cm="1">
        <f t="array" ref="AH17">IF(IFERROR(INDEX('Cheater Sheet'!AG58:AG98, SMALL(IF("Yes"='Cheater Sheet'!$BM$58:$BM$98, ROW('Cheater Sheet'!$BM$58:$BM$98)-57,""), ROW()-4)),"")="","",IFERROR(INDEX('Cheater Sheet'!AG58:AG98, SMALL(IF("Yes"='Cheater Sheet'!$BM$58:$BM$98, ROW('Cheater Sheet'!$BM$58:$BM$98)-57,""), ROW()-4)),""))</f>
        <v/>
      </c>
      <c r="AI17" s="287" t="str" cm="1">
        <f t="array" ref="AI17">IF(IFERROR(INDEX('Cheater Sheet'!AH58:AH98, SMALL(IF("Yes"='Cheater Sheet'!$BM$58:$BM$98, ROW('Cheater Sheet'!$BM$58:$BM$98)-57,""), ROW()-4)),"")="","",IFERROR(INDEX('Cheater Sheet'!AH58:AH98, SMALL(IF("Yes"='Cheater Sheet'!$BM$58:$BM$98, ROW('Cheater Sheet'!$BM$58:$BM$98)-57,""), ROW()-4)),""))</f>
        <v/>
      </c>
      <c r="AJ17" s="292" t="str" cm="1">
        <f t="array" ref="AJ17">IF(IFERROR(INDEX('Cheater Sheet'!AI58:AI98, SMALL(IF("Yes"='Cheater Sheet'!$BM$58:$BM$98, ROW('Cheater Sheet'!$BM$58:$BM$98)-57,""), ROW()-4)),"")="","",IFERROR(INDEX('Cheater Sheet'!AI58:AI98, SMALL(IF("Yes"='Cheater Sheet'!$BM$58:$BM$98, ROW('Cheater Sheet'!$BM$58:$BM$98)-57,""), ROW()-4)),""))</f>
        <v/>
      </c>
      <c r="AK17" s="287" t="str" cm="1">
        <f t="array" ref="AK17">IF(IFERROR(INDEX('Cheater Sheet'!AJ58:AJ98, SMALL(IF("Yes"='Cheater Sheet'!$BM$58:$BM$98, ROW('Cheater Sheet'!$BM$58:$BM$98)-57,""), ROW()-4)),"")="","",IFERROR(INDEX('Cheater Sheet'!AJ58:AJ98, SMALL(IF("Yes"='Cheater Sheet'!$BM$58:$BM$98, ROW('Cheater Sheet'!$BM$58:$BM$98)-57,""), ROW()-4)),""))</f>
        <v/>
      </c>
      <c r="AL17" s="292" t="str" cm="1">
        <f t="array" ref="AL17">IF(IFERROR(INDEX('Cheater Sheet'!AK58:AK98, SMALL(IF("Yes"='Cheater Sheet'!$BM$58:$BM$98, ROW('Cheater Sheet'!$BM$58:$BM$98)-57,""), ROW()-4)),"")="","",IFERROR(INDEX('Cheater Sheet'!AK58:AK98, SMALL(IF("Yes"='Cheater Sheet'!$BM$58:$BM$98, ROW('Cheater Sheet'!$BM$58:$BM$98)-57,""), ROW()-4)),""))</f>
        <v/>
      </c>
      <c r="AM17" s="287" t="str" cm="1">
        <f t="array" ref="AM17">IF(IFERROR(INDEX('Cheater Sheet'!AL58:AL98, SMALL(IF("Yes"='Cheater Sheet'!$BM$58:$BM$98, ROW('Cheater Sheet'!$BM$58:$BM$98)-57,""), ROW()-4)),"")="","",IFERROR(INDEX('Cheater Sheet'!AL58:AL98, SMALL(IF("Yes"='Cheater Sheet'!$BM$58:$BM$98, ROW('Cheater Sheet'!$BM$58:$BM$98)-57,""), ROW()-4)),""))</f>
        <v/>
      </c>
      <c r="AN17" s="292" t="str" cm="1">
        <f t="array" ref="AN17">IF(IFERROR(INDEX('Cheater Sheet'!AM58:AM98, SMALL(IF("Yes"='Cheater Sheet'!$BM$58:$BM$98, ROW('Cheater Sheet'!$BM$58:$BM$98)-57,""), ROW()-4)),"")="","",IFERROR(INDEX('Cheater Sheet'!AM58:AM98, SMALL(IF("Yes"='Cheater Sheet'!$BM$58:$BM$98, ROW('Cheater Sheet'!$BM$58:$BM$98)-57,""), ROW()-4)),""))</f>
        <v/>
      </c>
      <c r="AO17" s="287" t="str" cm="1">
        <f t="array" ref="AO17">IF(IFERROR(INDEX('Cheater Sheet'!AN58:AN98, SMALL(IF("Yes"='Cheater Sheet'!$BM$58:$BM$98, ROW('Cheater Sheet'!$BM$58:$BM$98)-57,""), ROW()-4)),"")="","",IFERROR(INDEX('Cheater Sheet'!AN58:AN98, SMALL(IF("Yes"='Cheater Sheet'!$BM$58:$BM$98, ROW('Cheater Sheet'!$BM$58:$BM$98)-57,""), ROW()-4)),""))</f>
        <v/>
      </c>
      <c r="AP17" s="292" t="str" cm="1">
        <f t="array" ref="AP17">IF(IFERROR(INDEX('Cheater Sheet'!AO58:AO98, SMALL(IF("Yes"='Cheater Sheet'!$BM$58:$BM$98, ROW('Cheater Sheet'!$BM$58:$BM$98)-57,""), ROW()-4)),"")="","",IFERROR(INDEX('Cheater Sheet'!AO58:AO98, SMALL(IF("Yes"='Cheater Sheet'!$BM$58:$BM$98, ROW('Cheater Sheet'!$BM$58:$BM$98)-57,""), ROW()-4)),""))</f>
        <v/>
      </c>
      <c r="AQ17" s="287" t="str" cm="1">
        <f t="array" ref="AQ17">IF(IFERROR(INDEX('Cheater Sheet'!AP58:AP98, SMALL(IF("Yes"='Cheater Sheet'!$BM$58:$BM$98, ROW('Cheater Sheet'!$BM$58:$BM$98)-57,""), ROW()-4)),"")="","",IFERROR(INDEX('Cheater Sheet'!AP58:AP98, SMALL(IF("Yes"='Cheater Sheet'!$BM$58:$BM$98, ROW('Cheater Sheet'!$BM$58:$BM$98)-57,""), ROW()-4)),""))</f>
        <v/>
      </c>
      <c r="AR17" s="292" t="str" cm="1">
        <f t="array" ref="AR17">IF(IFERROR(INDEX('Cheater Sheet'!AQ58:AQ98, SMALL(IF("Yes"='Cheater Sheet'!$BM$58:$BM$98, ROW('Cheater Sheet'!$BM$58:$BM$98)-57,""), ROW()-4)),"")="","",IFERROR(INDEX('Cheater Sheet'!AQ58:AQ98, SMALL(IF("Yes"='Cheater Sheet'!$BM$58:$BM$98, ROW('Cheater Sheet'!$BM$58:$BM$98)-57,""), ROW()-4)),""))</f>
        <v/>
      </c>
      <c r="AS17" s="287" t="str" cm="1">
        <f t="array" ref="AS17">IF(IFERROR(INDEX('Cheater Sheet'!AR58:AR98, SMALL(IF("Yes"='Cheater Sheet'!$BM$58:$BM$98, ROW('Cheater Sheet'!$BM$58:$BM$98)-57,""), ROW()-4)),"")="","",IFERROR(INDEX('Cheater Sheet'!AR58:AR98, SMALL(IF("Yes"='Cheater Sheet'!$BM$58:$BM$98, ROW('Cheater Sheet'!$BM$58:$BM$98)-57,""), ROW()-4)),""))</f>
        <v/>
      </c>
      <c r="AT17" s="292" t="str" cm="1">
        <f t="array" ref="AT17">IF(IFERROR(INDEX('Cheater Sheet'!AS58:AS98, SMALL(IF("Yes"='Cheater Sheet'!$BM$58:$BM$98, ROW('Cheater Sheet'!$BM$58:$BM$98)-57,""), ROW()-4)),"")="","",IFERROR(INDEX('Cheater Sheet'!AS58:AS98, SMALL(IF("Yes"='Cheater Sheet'!$BM$58:$BM$98, ROW('Cheater Sheet'!$BM$58:$BM$98)-57,""), ROW()-4)),""))</f>
        <v/>
      </c>
      <c r="AU17" s="287" t="str" cm="1">
        <f t="array" ref="AU17">IF(IFERROR(INDEX('Cheater Sheet'!AT58:AT98, SMALL(IF("Yes"='Cheater Sheet'!$BM$58:$BM$98, ROW('Cheater Sheet'!$BM$58:$BM$98)-57,""), ROW()-4)),"")="","",IFERROR(INDEX('Cheater Sheet'!AT58:AT98, SMALL(IF("Yes"='Cheater Sheet'!$BM$58:$BM$98, ROW('Cheater Sheet'!$BM$58:$BM$98)-57,""), ROW()-4)),""))</f>
        <v/>
      </c>
      <c r="AV17" s="292" t="str" cm="1">
        <f t="array" ref="AV17">IF(IFERROR(INDEX('Cheater Sheet'!AU58:AU98, SMALL(IF("Yes"='Cheater Sheet'!$BM$58:$BM$98, ROW('Cheater Sheet'!$BM$58:$BM$98)-57,""), ROW()-4)),"")="","",IFERROR(INDEX('Cheater Sheet'!AU58:AU98, SMALL(IF("Yes"='Cheater Sheet'!$BM$58:$BM$98, ROW('Cheater Sheet'!$BM$58:$BM$98)-57,""), ROW()-4)),""))</f>
        <v/>
      </c>
      <c r="AW17" s="287" t="str" cm="1">
        <f t="array" ref="AW17">IF(IFERROR(INDEX('Cheater Sheet'!AV58:AV98, SMALL(IF("Yes"='Cheater Sheet'!$BM$58:$BM$98, ROW('Cheater Sheet'!$BM$58:$BM$98)-57,""), ROW()-4)),"")="","",IFERROR(INDEX('Cheater Sheet'!AV58:AV98, SMALL(IF("Yes"='Cheater Sheet'!$BM$58:$BM$98, ROW('Cheater Sheet'!$BM$58:$BM$98)-57,""), ROW()-4)),""))</f>
        <v/>
      </c>
      <c r="AX17" s="292" t="str" cm="1">
        <f t="array" ref="AX17">IF(IFERROR(INDEX('Cheater Sheet'!AW58:AW98, SMALL(IF("Yes"='Cheater Sheet'!$BM$58:$BM$98, ROW('Cheater Sheet'!$BM$58:$BM$98)-57,""), ROW()-4)),"")="","",IFERROR(INDEX('Cheater Sheet'!AW58:AW98, SMALL(IF("Yes"='Cheater Sheet'!$BM$58:$BM$98, ROW('Cheater Sheet'!$BM$58:$BM$98)-57,""), ROW()-4)),""))</f>
        <v/>
      </c>
      <c r="AY17" s="287" t="str" cm="1">
        <f t="array" ref="AY17">IF(IFERROR(INDEX('Cheater Sheet'!AX58:AX98, SMALL(IF("Yes"='Cheater Sheet'!$BM$58:$BM$98, ROW('Cheater Sheet'!$BM$58:$BM$98)-57,""), ROW()-4)),"")="","",IFERROR(INDEX('Cheater Sheet'!AX58:AX98, SMALL(IF("Yes"='Cheater Sheet'!$BM$58:$BM$98, ROW('Cheater Sheet'!$BM$58:$BM$98)-57,""), ROW()-4)),""))</f>
        <v/>
      </c>
      <c r="AZ17" s="292" t="str" cm="1">
        <f t="array" ref="AZ17">IF(IFERROR(INDEX('Cheater Sheet'!AY58:AY98, SMALL(IF("Yes"='Cheater Sheet'!$BM$58:$BM$98, ROW('Cheater Sheet'!$BM$58:$BM$98)-57,""), ROW()-4)),"")="","",IFERROR(INDEX('Cheater Sheet'!AY58:AY98, SMALL(IF("Yes"='Cheater Sheet'!$BM$58:$BM$98, ROW('Cheater Sheet'!$BM$58:$BM$98)-57,""), ROW()-4)),""))</f>
        <v/>
      </c>
      <c r="BA17" s="287" t="str" cm="1">
        <f t="array" ref="BA17">IF(IFERROR(INDEX('Cheater Sheet'!AZ58:AZ98, SMALL(IF("Yes"='Cheater Sheet'!$BM$58:$BM$98, ROW('Cheater Sheet'!$BM$58:$BM$98)-57,""), ROW()-4)),"")="","",IFERROR(INDEX('Cheater Sheet'!AZ58:AZ98, SMALL(IF("Yes"='Cheater Sheet'!$BM$58:$BM$98, ROW('Cheater Sheet'!$BM$58:$BM$98)-57,""), ROW()-4)),""))</f>
        <v/>
      </c>
      <c r="BB17" s="292" t="str" cm="1">
        <f t="array" ref="BB17">IF(IFERROR(INDEX('Cheater Sheet'!BA58:BA98, SMALL(IF("Yes"='Cheater Sheet'!$BM$58:$BM$98, ROW('Cheater Sheet'!$BM$58:$BM$98)-57,""), ROW()-4)),"")="","",IFERROR(INDEX('Cheater Sheet'!BA58:BA98, SMALL(IF("Yes"='Cheater Sheet'!$BM$58:$BM$98, ROW('Cheater Sheet'!$BM$58:$BM$98)-57,""), ROW()-4)),""))</f>
        <v/>
      </c>
      <c r="BC17" s="287" t="str" cm="1">
        <f t="array" ref="BC17">IF(IFERROR(INDEX('Cheater Sheet'!BB58:BB98, SMALL(IF("Yes"='Cheater Sheet'!$BM$58:$BM$98, ROW('Cheater Sheet'!$BM$58:$BM$98)-57,""), ROW()-4)),"")="","",IFERROR(INDEX('Cheater Sheet'!BB58:BB98, SMALL(IF("Yes"='Cheater Sheet'!$BM$58:$BM$98, ROW('Cheater Sheet'!$BM$58:$BM$98)-57,""), ROW()-4)),""))</f>
        <v/>
      </c>
      <c r="BD17" s="292" t="str" cm="1">
        <f t="array" ref="BD17">IF(IFERROR(INDEX('Cheater Sheet'!BC58:BC98, SMALL(IF("Yes"='Cheater Sheet'!$BM$58:$BM$98, ROW('Cheater Sheet'!$BM$58:$BM$98)-57,""), ROW()-4)),"")="","",IFERROR(INDEX('Cheater Sheet'!BC58:BC98, SMALL(IF("Yes"='Cheater Sheet'!$BM$58:$BM$98, ROW('Cheater Sheet'!$BM$58:$BM$98)-57,""), ROW()-4)),""))</f>
        <v/>
      </c>
      <c r="BE17" s="287" t="str" cm="1">
        <f t="array" ref="BE17">IF(IFERROR(INDEX('Cheater Sheet'!BD58:BD98, SMALL(IF("Yes"='Cheater Sheet'!$BM$58:$BM$98, ROW('Cheater Sheet'!$BM$58:$BM$98)-57,""), ROW()-4)),"")="","",IFERROR(INDEX('Cheater Sheet'!BD58:BD98, SMALL(IF("Yes"='Cheater Sheet'!$BM$58:$BM$98, ROW('Cheater Sheet'!$BM$58:$BM$98)-57,""), ROW()-4)),""))</f>
        <v/>
      </c>
      <c r="BF17" s="292" t="str" cm="1">
        <f t="array" ref="BF17">IF(IFERROR(INDEX('Cheater Sheet'!BE58:BE98, SMALL(IF("Yes"='Cheater Sheet'!$BM$58:$BM$98, ROW('Cheater Sheet'!$BM$58:$BM$98)-57,""), ROW()-4)),"")="","",IFERROR(INDEX('Cheater Sheet'!BE58:BE98, SMALL(IF("Yes"='Cheater Sheet'!$BM$58:$BM$98, ROW('Cheater Sheet'!$BM$58:$BM$98)-57,""), ROW()-4)),""))</f>
        <v/>
      </c>
      <c r="BG17" s="287" t="str" cm="1">
        <f t="array" ref="BG17">IF(IFERROR(INDEX('Cheater Sheet'!BF58:BF98, SMALL(IF("Yes"='Cheater Sheet'!$BM$58:$BM$98, ROW('Cheater Sheet'!$BM$58:$BM$98)-57,""), ROW()-4)),"")="","",IFERROR(INDEX('Cheater Sheet'!BF58:BF98, SMALL(IF("Yes"='Cheater Sheet'!$BM$58:$BM$98, ROW('Cheater Sheet'!$BM$58:$BM$98)-57,""), ROW()-4)),""))</f>
        <v/>
      </c>
      <c r="BH17" s="292" t="str" cm="1">
        <f t="array" ref="BH17">IF(IFERROR(INDEX('Cheater Sheet'!BG58:BG98, SMALL(IF("Yes"='Cheater Sheet'!$BM$58:$BM$98, ROW('Cheater Sheet'!$BM$58:$BM$98)-57,""), ROW()-4)),"")="","",IFERROR(INDEX('Cheater Sheet'!BG58:BG98, SMALL(IF("Yes"='Cheater Sheet'!$BM$58:$BM$98, ROW('Cheater Sheet'!$BM$58:$BM$98)-57,""), ROW()-4)),""))</f>
        <v/>
      </c>
      <c r="BI17" s="287" t="str" cm="1">
        <f t="array" ref="BI17">IF(IFERROR(INDEX('Cheater Sheet'!BH58:BH98, SMALL(IF("Yes"='Cheater Sheet'!$BM$58:$BM$98, ROW('Cheater Sheet'!$BM$58:$BM$98)-57,""), ROW()-4)),"")="","",IFERROR(INDEX('Cheater Sheet'!BH58:BH98, SMALL(IF("Yes"='Cheater Sheet'!$BM$58:$BM$98, ROW('Cheater Sheet'!$BM$58:$BM$98)-57,""), ROW()-4)),""))</f>
        <v/>
      </c>
      <c r="BJ17" s="292" t="str" cm="1">
        <f t="array" ref="BJ17">IF(IFERROR(INDEX('Cheater Sheet'!BI58:BI98, SMALL(IF("Yes"='Cheater Sheet'!$BM$58:$BM$98, ROW('Cheater Sheet'!$BM$58:$BM$98)-57,""), ROW()-4)),"")="","",IFERROR(INDEX('Cheater Sheet'!BI58:BI98, SMALL(IF("Yes"='Cheater Sheet'!$BM$58:$BM$98, ROW('Cheater Sheet'!$BM$58:$BM$98)-57,""), ROW()-4)),""))</f>
        <v/>
      </c>
      <c r="BK17" s="709" t="str" cm="1">
        <f t="array" ref="BK17">IF(IFERROR(INDEX('Cheater Sheet'!BJ58:BJ98, SMALL(IF("Yes"='Cheater Sheet'!$BM$58:$BM$98, ROW('Cheater Sheet'!$BM$58:$BM$98)-57,""), ROW()-4)),"")="","",IFERROR(INDEX('Cheater Sheet'!BJ58:BJ98, SMALL(IF("Yes"='Cheater Sheet'!$BM$58:$BM$98, ROW('Cheater Sheet'!$BM$58:$BM$98)-57,""), ROW()-4)),""))</f>
        <v/>
      </c>
      <c r="BL17" s="101"/>
    </row>
    <row r="18" spans="1:64" x14ac:dyDescent="0.2">
      <c r="A18" s="765">
        <f t="shared" si="0"/>
        <v>0</v>
      </c>
      <c r="C18" s="143" t="str" cm="1">
        <f t="array" ref="C18">IFERROR(INDEX('Cheater Sheet'!$B$58:$B$98, SMALL(IF("Yes"='Cheater Sheet'!$BM$58:$BM$98, ROW('Cheater Sheet'!$BM$58:$BM$98)-57,""), ROW()-4)),"")</f>
        <v/>
      </c>
      <c r="D18" s="292" t="str" cm="1">
        <f t="array" ref="D18">IF(IFERROR(INDEX('Cheater Sheet'!C58:C98, SMALL(IF("Yes"='Cheater Sheet'!$BM$58:$BM$98, ROW('Cheater Sheet'!$BM$58:$BM$98)-57,""), ROW()-4)),"")="","",IFERROR(INDEX('Cheater Sheet'!C58:C98, SMALL(IF("Yes"='Cheater Sheet'!$BM$58:$BM$98, ROW('Cheater Sheet'!$BM$58:$BM$98)-57,""), ROW()-4)),""))</f>
        <v/>
      </c>
      <c r="E18" s="287" t="str" cm="1">
        <f t="array" ref="E18">IF(IFERROR(INDEX('Cheater Sheet'!D58:D98, SMALL(IF("Yes"='Cheater Sheet'!$BM$58:$BM$98, ROW('Cheater Sheet'!$BM$58:$BM$98)-57,""), ROW()-4)),"")="","",IFERROR(INDEX('Cheater Sheet'!D58:D98, SMALL(IF("Yes"='Cheater Sheet'!$BM$58:$BM$98, ROW('Cheater Sheet'!$BM$58:$BM$98)-57,""), ROW()-4)),""))</f>
        <v/>
      </c>
      <c r="F18" s="292" t="str" cm="1">
        <f t="array" ref="F18">IF(IFERROR(INDEX('Cheater Sheet'!E58:E98, SMALL(IF("Yes"='Cheater Sheet'!$BM$58:$BM$98, ROW('Cheater Sheet'!$BM$58:$BM$98)-57,""), ROW()-4)),"")="","",IFERROR(INDEX('Cheater Sheet'!E58:E98, SMALL(IF("Yes"='Cheater Sheet'!$BM$58:$BM$98, ROW('Cheater Sheet'!$BM$58:$BM$98)-57,""), ROW()-4)),""))</f>
        <v/>
      </c>
      <c r="G18" s="287" t="str" cm="1">
        <f t="array" ref="G18">IF(IFERROR(INDEX('Cheater Sheet'!F58:F98, SMALL(IF("Yes"='Cheater Sheet'!$BM$58:$BM$98, ROW('Cheater Sheet'!$BM$58:$BM$98)-57,""), ROW()-4)),"")="","",IFERROR(INDEX('Cheater Sheet'!F58:F98, SMALL(IF("Yes"='Cheater Sheet'!$BM$58:$BM$98, ROW('Cheater Sheet'!$BM$58:$BM$98)-57,""), ROW()-4)),""))</f>
        <v/>
      </c>
      <c r="H18" s="292" t="str" cm="1">
        <f t="array" ref="H18">IF(IFERROR(INDEX('Cheater Sheet'!G58:G98, SMALL(IF("Yes"='Cheater Sheet'!$BM$58:$BM$98, ROW('Cheater Sheet'!$BM$58:$BM$98)-57,""), ROW()-4)),"")="","",IFERROR(INDEX('Cheater Sheet'!G58:G98, SMALL(IF("Yes"='Cheater Sheet'!$BM$58:$BM$98, ROW('Cheater Sheet'!$BM$58:$BM$98)-57,""), ROW()-4)),""))</f>
        <v/>
      </c>
      <c r="I18" s="287" t="str" cm="1">
        <f t="array" ref="I18">IF(IFERROR(INDEX('Cheater Sheet'!H58:H98, SMALL(IF("Yes"='Cheater Sheet'!$BM$58:$BM$98, ROW('Cheater Sheet'!$BM$58:$BM$98)-57,""), ROW()-4)),"")="","",IFERROR(INDEX('Cheater Sheet'!H58:H98, SMALL(IF("Yes"='Cheater Sheet'!$BM$58:$BM$98, ROW('Cheater Sheet'!$BM$58:$BM$98)-57,""), ROW()-4)),""))</f>
        <v/>
      </c>
      <c r="J18" s="292" t="str" cm="1">
        <f t="array" ref="J18">IF(IFERROR(INDEX('Cheater Sheet'!I58:I98, SMALL(IF("Yes"='Cheater Sheet'!$BM$58:$BM$98, ROW('Cheater Sheet'!$BM$58:$BM$98)-57,""), ROW()-4)),"")="","",IFERROR(INDEX('Cheater Sheet'!I58:I98, SMALL(IF("Yes"='Cheater Sheet'!$BM$58:$BM$98, ROW('Cheater Sheet'!$BM$58:$BM$98)-57,""), ROW()-4)),""))</f>
        <v/>
      </c>
      <c r="K18" s="287" t="str" cm="1">
        <f t="array" ref="K18">IF(IFERROR(INDEX('Cheater Sheet'!J58:J98, SMALL(IF("Yes"='Cheater Sheet'!$BM$58:$BM$98, ROW('Cheater Sheet'!$BM$58:$BM$98)-57,""), ROW()-4)),"")="","",IFERROR(INDEX('Cheater Sheet'!J58:J98, SMALL(IF("Yes"='Cheater Sheet'!$BM$58:$BM$98, ROW('Cheater Sheet'!$BM$58:$BM$98)-57,""), ROW()-4)),""))</f>
        <v/>
      </c>
      <c r="L18" s="292" t="str" cm="1">
        <f t="array" ref="L18">IF(IFERROR(INDEX('Cheater Sheet'!K58:K98, SMALL(IF("Yes"='Cheater Sheet'!$BM$58:$BM$98, ROW('Cheater Sheet'!$BM$58:$BM$98)-57,""), ROW()-4)),"")="","",IFERROR(INDEX('Cheater Sheet'!K58:K98, SMALL(IF("Yes"='Cheater Sheet'!$BM$58:$BM$98, ROW('Cheater Sheet'!$BM$58:$BM$98)-57,""), ROW()-4)),""))</f>
        <v/>
      </c>
      <c r="M18" s="287" t="str" cm="1">
        <f t="array" ref="M18">IF(IFERROR(INDEX('Cheater Sheet'!L58:L98, SMALL(IF("Yes"='Cheater Sheet'!$BM$58:$BM$98, ROW('Cheater Sheet'!$BM$58:$BM$98)-57,""), ROW()-4)),"")="","",IFERROR(INDEX('Cheater Sheet'!L58:L98, SMALL(IF("Yes"='Cheater Sheet'!$BM$58:$BM$98, ROW('Cheater Sheet'!$BM$58:$BM$98)-57,""), ROW()-4)),""))</f>
        <v/>
      </c>
      <c r="N18" s="292" t="str" cm="1">
        <f t="array" ref="N18">IF(IFERROR(INDEX('Cheater Sheet'!M58:M98, SMALL(IF("Yes"='Cheater Sheet'!$BM$58:$BM$98, ROW('Cheater Sheet'!$BM$58:$BM$98)-57,""), ROW()-4)),"")="","",IFERROR(INDEX('Cheater Sheet'!M58:M98, SMALL(IF("Yes"='Cheater Sheet'!$BM$58:$BM$98, ROW('Cheater Sheet'!$BM$58:$BM$98)-57,""), ROW()-4)),""))</f>
        <v/>
      </c>
      <c r="O18" s="287" t="str" cm="1">
        <f t="array" ref="O18">IF(IFERROR(INDEX('Cheater Sheet'!N58:N98, SMALL(IF("Yes"='Cheater Sheet'!$BM$58:$BM$98, ROW('Cheater Sheet'!$BM$58:$BM$98)-57,""), ROW()-4)),"")="","",IFERROR(INDEX('Cheater Sheet'!N58:N98, SMALL(IF("Yes"='Cheater Sheet'!$BM$58:$BM$98, ROW('Cheater Sheet'!$BM$58:$BM$98)-57,""), ROW()-4)),""))</f>
        <v/>
      </c>
      <c r="P18" s="292" t="str" cm="1">
        <f t="array" ref="P18">IF(IFERROR(INDEX('Cheater Sheet'!O58:O98, SMALL(IF("Yes"='Cheater Sheet'!$BM$58:$BM$98, ROW('Cheater Sheet'!$BM$58:$BM$98)-57,""), ROW()-4)),"")="","",IFERROR(INDEX('Cheater Sheet'!O58:O98, SMALL(IF("Yes"='Cheater Sheet'!$BM$58:$BM$98, ROW('Cheater Sheet'!$BM$58:$BM$98)-57,""), ROW()-4)),""))</f>
        <v/>
      </c>
      <c r="Q18" s="287" t="str" cm="1">
        <f t="array" ref="Q18">IF(IFERROR(INDEX('Cheater Sheet'!P58:P98, SMALL(IF("Yes"='Cheater Sheet'!$BM$58:$BM$98, ROW('Cheater Sheet'!$BM$58:$BM$98)-57,""), ROW()-4)),"")="","",IFERROR(INDEX('Cheater Sheet'!P58:P98, SMALL(IF("Yes"='Cheater Sheet'!$BM$58:$BM$98, ROW('Cheater Sheet'!$BM$58:$BM$98)-57,""), ROW()-4)),""))</f>
        <v/>
      </c>
      <c r="R18" s="292" t="str" cm="1">
        <f t="array" ref="R18">IF(IFERROR(INDEX('Cheater Sheet'!Q58:Q98, SMALL(IF("Yes"='Cheater Sheet'!$BM$58:$BM$98, ROW('Cheater Sheet'!$BM$58:$BM$98)-57,""), ROW()-4)),"")="","",IFERROR(INDEX('Cheater Sheet'!Q58:Q98, SMALL(IF("Yes"='Cheater Sheet'!$BM$58:$BM$98, ROW('Cheater Sheet'!$BM$58:$BM$98)-57,""), ROW()-4)),""))</f>
        <v/>
      </c>
      <c r="S18" s="287" t="str" cm="1">
        <f t="array" ref="S18">IF(IFERROR(INDEX('Cheater Sheet'!R58:R98, SMALL(IF("Yes"='Cheater Sheet'!$BM$58:$BM$98, ROW('Cheater Sheet'!$BM$58:$BM$98)-57,""), ROW()-4)),"")="","",IFERROR(INDEX('Cheater Sheet'!R58:R98, SMALL(IF("Yes"='Cheater Sheet'!$BM$58:$BM$98, ROW('Cheater Sheet'!$BM$58:$BM$98)-57,""), ROW()-4)),""))</f>
        <v/>
      </c>
      <c r="T18" s="292" t="str" cm="1">
        <f t="array" ref="T18">IF(IFERROR(INDEX('Cheater Sheet'!S58:S98, SMALL(IF("Yes"='Cheater Sheet'!$BM$58:$BM$98, ROW('Cheater Sheet'!$BM$58:$BM$98)-57,""), ROW()-4)),"")="","",IFERROR(INDEX('Cheater Sheet'!S58:S98, SMALL(IF("Yes"='Cheater Sheet'!$BM$58:$BM$98, ROW('Cheater Sheet'!$BM$58:$BM$98)-57,""), ROW()-4)),""))</f>
        <v/>
      </c>
      <c r="U18" s="287" t="str" cm="1">
        <f t="array" ref="U18">IF(IFERROR(INDEX('Cheater Sheet'!T58:T98, SMALL(IF("Yes"='Cheater Sheet'!$BM$58:$BM$98, ROW('Cheater Sheet'!$BM$58:$BM$98)-57,""), ROW()-4)),"")="","",IFERROR(INDEX('Cheater Sheet'!T58:T98, SMALL(IF("Yes"='Cheater Sheet'!$BM$58:$BM$98, ROW('Cheater Sheet'!$BM$58:$BM$98)-57,""), ROW()-4)),""))</f>
        <v/>
      </c>
      <c r="V18" s="292" t="str" cm="1">
        <f t="array" ref="V18">IF(IFERROR(INDEX('Cheater Sheet'!U58:U98, SMALL(IF("Yes"='Cheater Sheet'!$BM$58:$BM$98, ROW('Cheater Sheet'!$BM$58:$BM$98)-57,""), ROW()-4)),"")="","",IFERROR(INDEX('Cheater Sheet'!U58:U98, SMALL(IF("Yes"='Cheater Sheet'!$BM$58:$BM$98, ROW('Cheater Sheet'!$BM$58:$BM$98)-57,""), ROW()-4)),""))</f>
        <v/>
      </c>
      <c r="W18" s="287" t="str" cm="1">
        <f t="array" ref="W18">IF(IFERROR(INDEX('Cheater Sheet'!V58:V98, SMALL(IF("Yes"='Cheater Sheet'!$BM$58:$BM$98, ROW('Cheater Sheet'!$BM$58:$BM$98)-57,""), ROW()-4)),"")="","",IFERROR(INDEX('Cheater Sheet'!V58:V98, SMALL(IF("Yes"='Cheater Sheet'!$BM$58:$BM$98, ROW('Cheater Sheet'!$BM$58:$BM$98)-57,""), ROW()-4)),""))</f>
        <v/>
      </c>
      <c r="X18" s="292" t="str" cm="1">
        <f t="array" ref="X18">IF(IFERROR(INDEX('Cheater Sheet'!W58:W98, SMALL(IF("Yes"='Cheater Sheet'!$BM$58:$BM$98, ROW('Cheater Sheet'!$BM$58:$BM$98)-57,""), ROW()-4)),"")="","",IFERROR(INDEX('Cheater Sheet'!W58:W98, SMALL(IF("Yes"='Cheater Sheet'!$BM$58:$BM$98, ROW('Cheater Sheet'!$BM$58:$BM$98)-57,""), ROW()-4)),""))</f>
        <v/>
      </c>
      <c r="Y18" s="287" t="str" cm="1">
        <f t="array" ref="Y18">IF(IFERROR(INDEX('Cheater Sheet'!X58:X98, SMALL(IF("Yes"='Cheater Sheet'!$BM$58:$BM$98, ROW('Cheater Sheet'!$BM$58:$BM$98)-57,""), ROW()-4)),"")="","",IFERROR(INDEX('Cheater Sheet'!X58:X98, SMALL(IF("Yes"='Cheater Sheet'!$BM$58:$BM$98, ROW('Cheater Sheet'!$BM$58:$BM$98)-57,""), ROW()-4)),""))</f>
        <v/>
      </c>
      <c r="Z18" s="292" t="str" cm="1">
        <f t="array" ref="Z18">IF(IFERROR(INDEX('Cheater Sheet'!Y58:Y98, SMALL(IF("Yes"='Cheater Sheet'!$BM$58:$BM$98, ROW('Cheater Sheet'!$BM$58:$BM$98)-57,""), ROW()-4)),"")="","",IFERROR(INDEX('Cheater Sheet'!Y58:Y98, SMALL(IF("Yes"='Cheater Sheet'!$BM$58:$BM$98, ROW('Cheater Sheet'!$BM$58:$BM$98)-57,""), ROW()-4)),""))</f>
        <v/>
      </c>
      <c r="AA18" s="287" t="str" cm="1">
        <f t="array" ref="AA18">IF(IFERROR(INDEX('Cheater Sheet'!Z58:Z98, SMALL(IF("Yes"='Cheater Sheet'!$BM$58:$BM$98, ROW('Cheater Sheet'!$BM$58:$BM$98)-57,""), ROW()-4)),"")="","",IFERROR(INDEX('Cheater Sheet'!Z58:Z98, SMALL(IF("Yes"='Cheater Sheet'!$BM$58:$BM$98, ROW('Cheater Sheet'!$BM$58:$BM$98)-57,""), ROW()-4)),""))</f>
        <v/>
      </c>
      <c r="AB18" s="292" t="str" cm="1">
        <f t="array" ref="AB18">IF(IFERROR(INDEX('Cheater Sheet'!AA58:AA98, SMALL(IF("Yes"='Cheater Sheet'!$BM$58:$BM$98, ROW('Cheater Sheet'!$BM$58:$BM$98)-57,""), ROW()-4)),"")="","",IFERROR(INDEX('Cheater Sheet'!AA58:AA98, SMALL(IF("Yes"='Cheater Sheet'!$BM$58:$BM$98, ROW('Cheater Sheet'!$BM$58:$BM$98)-57,""), ROW()-4)),""))</f>
        <v/>
      </c>
      <c r="AC18" s="287" t="str" cm="1">
        <f t="array" ref="AC18">IF(IFERROR(INDEX('Cheater Sheet'!AB58:AB98, SMALL(IF("Yes"='Cheater Sheet'!$BM$58:$BM$98, ROW('Cheater Sheet'!$BM$58:$BM$98)-57,""), ROW()-4)),"")="","",IFERROR(INDEX('Cheater Sheet'!AB58:AB98, SMALL(IF("Yes"='Cheater Sheet'!$BM$58:$BM$98, ROW('Cheater Sheet'!$BM$58:$BM$98)-57,""), ROW()-4)),""))</f>
        <v/>
      </c>
      <c r="AD18" s="292" t="str" cm="1">
        <f t="array" ref="AD18">IF(IFERROR(INDEX('Cheater Sheet'!AC58:AC98, SMALL(IF("Yes"='Cheater Sheet'!$BM$58:$BM$98, ROW('Cheater Sheet'!$BM$58:$BM$98)-57,""), ROW()-4)),"")="","",IFERROR(INDEX('Cheater Sheet'!AC58:AC98, SMALL(IF("Yes"='Cheater Sheet'!$BM$58:$BM$98, ROW('Cheater Sheet'!$BM$58:$BM$98)-57,""), ROW()-4)),""))</f>
        <v/>
      </c>
      <c r="AE18" s="287" t="str" cm="1">
        <f t="array" ref="AE18">IF(IFERROR(INDEX('Cheater Sheet'!AD58:AD98, SMALL(IF("Yes"='Cheater Sheet'!$BM$58:$BM$98, ROW('Cheater Sheet'!$BM$58:$BM$98)-57,""), ROW()-4)),"")="","",IFERROR(INDEX('Cheater Sheet'!AD58:AD98, SMALL(IF("Yes"='Cheater Sheet'!$BM$58:$BM$98, ROW('Cheater Sheet'!$BM$58:$BM$98)-57,""), ROW()-4)),""))</f>
        <v/>
      </c>
      <c r="AF18" s="292" t="str" cm="1">
        <f t="array" ref="AF18">IF(IFERROR(INDEX('Cheater Sheet'!AE58:AE98, SMALL(IF("Yes"='Cheater Sheet'!$BM$58:$BM$98, ROW('Cheater Sheet'!$BM$58:$BM$98)-57,""), ROW()-4)),"")="","",IFERROR(INDEX('Cheater Sheet'!AE58:AE98, SMALL(IF("Yes"='Cheater Sheet'!$BM$58:$BM$98, ROW('Cheater Sheet'!$BM$58:$BM$98)-57,""), ROW()-4)),""))</f>
        <v/>
      </c>
      <c r="AG18" s="287" t="str" cm="1">
        <f t="array" ref="AG18">IF(IFERROR(INDEX('Cheater Sheet'!AF58:AF98, SMALL(IF("Yes"='Cheater Sheet'!$BM$58:$BM$98, ROW('Cheater Sheet'!$BM$58:$BM$98)-57,""), ROW()-4)),"")="","",IFERROR(INDEX('Cheater Sheet'!AF58:AF98, SMALL(IF("Yes"='Cheater Sheet'!$BM$58:$BM$98, ROW('Cheater Sheet'!$BM$58:$BM$98)-57,""), ROW()-4)),""))</f>
        <v/>
      </c>
      <c r="AH18" s="292" t="str" cm="1">
        <f t="array" ref="AH18">IF(IFERROR(INDEX('Cheater Sheet'!AG58:AG98, SMALL(IF("Yes"='Cheater Sheet'!$BM$58:$BM$98, ROW('Cheater Sheet'!$BM$58:$BM$98)-57,""), ROW()-4)),"")="","",IFERROR(INDEX('Cheater Sheet'!AG58:AG98, SMALL(IF("Yes"='Cheater Sheet'!$BM$58:$BM$98, ROW('Cheater Sheet'!$BM$58:$BM$98)-57,""), ROW()-4)),""))</f>
        <v/>
      </c>
      <c r="AI18" s="287" t="str" cm="1">
        <f t="array" ref="AI18">IF(IFERROR(INDEX('Cheater Sheet'!AH58:AH98, SMALL(IF("Yes"='Cheater Sheet'!$BM$58:$BM$98, ROW('Cheater Sheet'!$BM$58:$BM$98)-57,""), ROW()-4)),"")="","",IFERROR(INDEX('Cheater Sheet'!AH58:AH98, SMALL(IF("Yes"='Cheater Sheet'!$BM$58:$BM$98, ROW('Cheater Sheet'!$BM$58:$BM$98)-57,""), ROW()-4)),""))</f>
        <v/>
      </c>
      <c r="AJ18" s="292" t="str" cm="1">
        <f t="array" ref="AJ18">IF(IFERROR(INDEX('Cheater Sheet'!AI58:AI98, SMALL(IF("Yes"='Cheater Sheet'!$BM$58:$BM$98, ROW('Cheater Sheet'!$BM$58:$BM$98)-57,""), ROW()-4)),"")="","",IFERROR(INDEX('Cheater Sheet'!AI58:AI98, SMALL(IF("Yes"='Cheater Sheet'!$BM$58:$BM$98, ROW('Cheater Sheet'!$BM$58:$BM$98)-57,""), ROW()-4)),""))</f>
        <v/>
      </c>
      <c r="AK18" s="287" t="str" cm="1">
        <f t="array" ref="AK18">IF(IFERROR(INDEX('Cheater Sheet'!AJ58:AJ98, SMALL(IF("Yes"='Cheater Sheet'!$BM$58:$BM$98, ROW('Cheater Sheet'!$BM$58:$BM$98)-57,""), ROW()-4)),"")="","",IFERROR(INDEX('Cheater Sheet'!AJ58:AJ98, SMALL(IF("Yes"='Cheater Sheet'!$BM$58:$BM$98, ROW('Cheater Sheet'!$BM$58:$BM$98)-57,""), ROW()-4)),""))</f>
        <v/>
      </c>
      <c r="AL18" s="292" t="str" cm="1">
        <f t="array" ref="AL18">IF(IFERROR(INDEX('Cheater Sheet'!AK58:AK98, SMALL(IF("Yes"='Cheater Sheet'!$BM$58:$BM$98, ROW('Cheater Sheet'!$BM$58:$BM$98)-57,""), ROW()-4)),"")="","",IFERROR(INDEX('Cheater Sheet'!AK58:AK98, SMALL(IF("Yes"='Cheater Sheet'!$BM$58:$BM$98, ROW('Cheater Sheet'!$BM$58:$BM$98)-57,""), ROW()-4)),""))</f>
        <v/>
      </c>
      <c r="AM18" s="287" t="str" cm="1">
        <f t="array" ref="AM18">IF(IFERROR(INDEX('Cheater Sheet'!AL58:AL98, SMALL(IF("Yes"='Cheater Sheet'!$BM$58:$BM$98, ROW('Cheater Sheet'!$BM$58:$BM$98)-57,""), ROW()-4)),"")="","",IFERROR(INDEX('Cheater Sheet'!AL58:AL98, SMALL(IF("Yes"='Cheater Sheet'!$BM$58:$BM$98, ROW('Cheater Sheet'!$BM$58:$BM$98)-57,""), ROW()-4)),""))</f>
        <v/>
      </c>
      <c r="AN18" s="292" t="str" cm="1">
        <f t="array" ref="AN18">IF(IFERROR(INDEX('Cheater Sheet'!AM58:AM98, SMALL(IF("Yes"='Cheater Sheet'!$BM$58:$BM$98, ROW('Cheater Sheet'!$BM$58:$BM$98)-57,""), ROW()-4)),"")="","",IFERROR(INDEX('Cheater Sheet'!AM58:AM98, SMALL(IF("Yes"='Cheater Sheet'!$BM$58:$BM$98, ROW('Cheater Sheet'!$BM$58:$BM$98)-57,""), ROW()-4)),""))</f>
        <v/>
      </c>
      <c r="AO18" s="287" t="str" cm="1">
        <f t="array" ref="AO18">IF(IFERROR(INDEX('Cheater Sheet'!AN58:AN98, SMALL(IF("Yes"='Cheater Sheet'!$BM$58:$BM$98, ROW('Cheater Sheet'!$BM$58:$BM$98)-57,""), ROW()-4)),"")="","",IFERROR(INDEX('Cheater Sheet'!AN58:AN98, SMALL(IF("Yes"='Cheater Sheet'!$BM$58:$BM$98, ROW('Cheater Sheet'!$BM$58:$BM$98)-57,""), ROW()-4)),""))</f>
        <v/>
      </c>
      <c r="AP18" s="292" t="str" cm="1">
        <f t="array" ref="AP18">IF(IFERROR(INDEX('Cheater Sheet'!AO58:AO98, SMALL(IF("Yes"='Cheater Sheet'!$BM$58:$BM$98, ROW('Cheater Sheet'!$BM$58:$BM$98)-57,""), ROW()-4)),"")="","",IFERROR(INDEX('Cheater Sheet'!AO58:AO98, SMALL(IF("Yes"='Cheater Sheet'!$BM$58:$BM$98, ROW('Cheater Sheet'!$BM$58:$BM$98)-57,""), ROW()-4)),""))</f>
        <v/>
      </c>
      <c r="AQ18" s="287" t="str" cm="1">
        <f t="array" ref="AQ18">IF(IFERROR(INDEX('Cheater Sheet'!AP58:AP98, SMALL(IF("Yes"='Cheater Sheet'!$BM$58:$BM$98, ROW('Cheater Sheet'!$BM$58:$BM$98)-57,""), ROW()-4)),"")="","",IFERROR(INDEX('Cheater Sheet'!AP58:AP98, SMALL(IF("Yes"='Cheater Sheet'!$BM$58:$BM$98, ROW('Cheater Sheet'!$BM$58:$BM$98)-57,""), ROW()-4)),""))</f>
        <v/>
      </c>
      <c r="AR18" s="292" t="str" cm="1">
        <f t="array" ref="AR18">IF(IFERROR(INDEX('Cheater Sheet'!AQ58:AQ98, SMALL(IF("Yes"='Cheater Sheet'!$BM$58:$BM$98, ROW('Cheater Sheet'!$BM$58:$BM$98)-57,""), ROW()-4)),"")="","",IFERROR(INDEX('Cheater Sheet'!AQ58:AQ98, SMALL(IF("Yes"='Cheater Sheet'!$BM$58:$BM$98, ROW('Cheater Sheet'!$BM$58:$BM$98)-57,""), ROW()-4)),""))</f>
        <v/>
      </c>
      <c r="AS18" s="287" t="str" cm="1">
        <f t="array" ref="AS18">IF(IFERROR(INDEX('Cheater Sheet'!AR58:AR98, SMALL(IF("Yes"='Cheater Sheet'!$BM$58:$BM$98, ROW('Cheater Sheet'!$BM$58:$BM$98)-57,""), ROW()-4)),"")="","",IFERROR(INDEX('Cheater Sheet'!AR58:AR98, SMALL(IF("Yes"='Cheater Sheet'!$BM$58:$BM$98, ROW('Cheater Sheet'!$BM$58:$BM$98)-57,""), ROW()-4)),""))</f>
        <v/>
      </c>
      <c r="AT18" s="292" t="str" cm="1">
        <f t="array" ref="AT18">IF(IFERROR(INDEX('Cheater Sheet'!AS58:AS98, SMALL(IF("Yes"='Cheater Sheet'!$BM$58:$BM$98, ROW('Cheater Sheet'!$BM$58:$BM$98)-57,""), ROW()-4)),"")="","",IFERROR(INDEX('Cheater Sheet'!AS58:AS98, SMALL(IF("Yes"='Cheater Sheet'!$BM$58:$BM$98, ROW('Cheater Sheet'!$BM$58:$BM$98)-57,""), ROW()-4)),""))</f>
        <v/>
      </c>
      <c r="AU18" s="287" t="str" cm="1">
        <f t="array" ref="AU18">IF(IFERROR(INDEX('Cheater Sheet'!AT58:AT98, SMALL(IF("Yes"='Cheater Sheet'!$BM$58:$BM$98, ROW('Cheater Sheet'!$BM$58:$BM$98)-57,""), ROW()-4)),"")="","",IFERROR(INDEX('Cheater Sheet'!AT58:AT98, SMALL(IF("Yes"='Cheater Sheet'!$BM$58:$BM$98, ROW('Cheater Sheet'!$BM$58:$BM$98)-57,""), ROW()-4)),""))</f>
        <v/>
      </c>
      <c r="AV18" s="292" t="str" cm="1">
        <f t="array" ref="AV18">IF(IFERROR(INDEX('Cheater Sheet'!AU58:AU98, SMALL(IF("Yes"='Cheater Sheet'!$BM$58:$BM$98, ROW('Cheater Sheet'!$BM$58:$BM$98)-57,""), ROW()-4)),"")="","",IFERROR(INDEX('Cheater Sheet'!AU58:AU98, SMALL(IF("Yes"='Cheater Sheet'!$BM$58:$BM$98, ROW('Cheater Sheet'!$BM$58:$BM$98)-57,""), ROW()-4)),""))</f>
        <v/>
      </c>
      <c r="AW18" s="287" t="str" cm="1">
        <f t="array" ref="AW18">IF(IFERROR(INDEX('Cheater Sheet'!AV58:AV98, SMALL(IF("Yes"='Cheater Sheet'!$BM$58:$BM$98, ROW('Cheater Sheet'!$BM$58:$BM$98)-57,""), ROW()-4)),"")="","",IFERROR(INDEX('Cheater Sheet'!AV58:AV98, SMALL(IF("Yes"='Cheater Sheet'!$BM$58:$BM$98, ROW('Cheater Sheet'!$BM$58:$BM$98)-57,""), ROW()-4)),""))</f>
        <v/>
      </c>
      <c r="AX18" s="292" t="str" cm="1">
        <f t="array" ref="AX18">IF(IFERROR(INDEX('Cheater Sheet'!AW58:AW98, SMALL(IF("Yes"='Cheater Sheet'!$BM$58:$BM$98, ROW('Cheater Sheet'!$BM$58:$BM$98)-57,""), ROW()-4)),"")="","",IFERROR(INDEX('Cheater Sheet'!AW58:AW98, SMALL(IF("Yes"='Cheater Sheet'!$BM$58:$BM$98, ROW('Cheater Sheet'!$BM$58:$BM$98)-57,""), ROW()-4)),""))</f>
        <v/>
      </c>
      <c r="AY18" s="287" t="str" cm="1">
        <f t="array" ref="AY18">IF(IFERROR(INDEX('Cheater Sheet'!AX58:AX98, SMALL(IF("Yes"='Cheater Sheet'!$BM$58:$BM$98, ROW('Cheater Sheet'!$BM$58:$BM$98)-57,""), ROW()-4)),"")="","",IFERROR(INDEX('Cheater Sheet'!AX58:AX98, SMALL(IF("Yes"='Cheater Sheet'!$BM$58:$BM$98, ROW('Cheater Sheet'!$BM$58:$BM$98)-57,""), ROW()-4)),""))</f>
        <v/>
      </c>
      <c r="AZ18" s="292" t="str" cm="1">
        <f t="array" ref="AZ18">IF(IFERROR(INDEX('Cheater Sheet'!AY58:AY98, SMALL(IF("Yes"='Cheater Sheet'!$BM$58:$BM$98, ROW('Cheater Sheet'!$BM$58:$BM$98)-57,""), ROW()-4)),"")="","",IFERROR(INDEX('Cheater Sheet'!AY58:AY98, SMALL(IF("Yes"='Cheater Sheet'!$BM$58:$BM$98, ROW('Cheater Sheet'!$BM$58:$BM$98)-57,""), ROW()-4)),""))</f>
        <v/>
      </c>
      <c r="BA18" s="287" t="str" cm="1">
        <f t="array" ref="BA18">IF(IFERROR(INDEX('Cheater Sheet'!AZ58:AZ98, SMALL(IF("Yes"='Cheater Sheet'!$BM$58:$BM$98, ROW('Cheater Sheet'!$BM$58:$BM$98)-57,""), ROW()-4)),"")="","",IFERROR(INDEX('Cheater Sheet'!AZ58:AZ98, SMALL(IF("Yes"='Cheater Sheet'!$BM$58:$BM$98, ROW('Cheater Sheet'!$BM$58:$BM$98)-57,""), ROW()-4)),""))</f>
        <v/>
      </c>
      <c r="BB18" s="292" t="str" cm="1">
        <f t="array" ref="BB18">IF(IFERROR(INDEX('Cheater Sheet'!BA58:BA98, SMALL(IF("Yes"='Cheater Sheet'!$BM$58:$BM$98, ROW('Cheater Sheet'!$BM$58:$BM$98)-57,""), ROW()-4)),"")="","",IFERROR(INDEX('Cheater Sheet'!BA58:BA98, SMALL(IF("Yes"='Cheater Sheet'!$BM$58:$BM$98, ROW('Cheater Sheet'!$BM$58:$BM$98)-57,""), ROW()-4)),""))</f>
        <v/>
      </c>
      <c r="BC18" s="287" t="str" cm="1">
        <f t="array" ref="BC18">IF(IFERROR(INDEX('Cheater Sheet'!BB58:BB98, SMALL(IF("Yes"='Cheater Sheet'!$BM$58:$BM$98, ROW('Cheater Sheet'!$BM$58:$BM$98)-57,""), ROW()-4)),"")="","",IFERROR(INDEX('Cheater Sheet'!BB58:BB98, SMALL(IF("Yes"='Cheater Sheet'!$BM$58:$BM$98, ROW('Cheater Sheet'!$BM$58:$BM$98)-57,""), ROW()-4)),""))</f>
        <v/>
      </c>
      <c r="BD18" s="292" t="str" cm="1">
        <f t="array" ref="BD18">IF(IFERROR(INDEX('Cheater Sheet'!BC58:BC98, SMALL(IF("Yes"='Cheater Sheet'!$BM$58:$BM$98, ROW('Cheater Sheet'!$BM$58:$BM$98)-57,""), ROW()-4)),"")="","",IFERROR(INDEX('Cheater Sheet'!BC58:BC98, SMALL(IF("Yes"='Cheater Sheet'!$BM$58:$BM$98, ROW('Cheater Sheet'!$BM$58:$BM$98)-57,""), ROW()-4)),""))</f>
        <v/>
      </c>
      <c r="BE18" s="287" t="str" cm="1">
        <f t="array" ref="BE18">IF(IFERROR(INDEX('Cheater Sheet'!BD58:BD98, SMALL(IF("Yes"='Cheater Sheet'!$BM$58:$BM$98, ROW('Cheater Sheet'!$BM$58:$BM$98)-57,""), ROW()-4)),"")="","",IFERROR(INDEX('Cheater Sheet'!BD58:BD98, SMALL(IF("Yes"='Cheater Sheet'!$BM$58:$BM$98, ROW('Cheater Sheet'!$BM$58:$BM$98)-57,""), ROW()-4)),""))</f>
        <v/>
      </c>
      <c r="BF18" s="292" t="str" cm="1">
        <f t="array" ref="BF18">IF(IFERROR(INDEX('Cheater Sheet'!BE58:BE98, SMALL(IF("Yes"='Cheater Sheet'!$BM$58:$BM$98, ROW('Cheater Sheet'!$BM$58:$BM$98)-57,""), ROW()-4)),"")="","",IFERROR(INDEX('Cheater Sheet'!BE58:BE98, SMALL(IF("Yes"='Cheater Sheet'!$BM$58:$BM$98, ROW('Cheater Sheet'!$BM$58:$BM$98)-57,""), ROW()-4)),""))</f>
        <v/>
      </c>
      <c r="BG18" s="287" t="str" cm="1">
        <f t="array" ref="BG18">IF(IFERROR(INDEX('Cheater Sheet'!BF58:BF98, SMALL(IF("Yes"='Cheater Sheet'!$BM$58:$BM$98, ROW('Cheater Sheet'!$BM$58:$BM$98)-57,""), ROW()-4)),"")="","",IFERROR(INDEX('Cheater Sheet'!BF58:BF98, SMALL(IF("Yes"='Cheater Sheet'!$BM$58:$BM$98, ROW('Cheater Sheet'!$BM$58:$BM$98)-57,""), ROW()-4)),""))</f>
        <v/>
      </c>
      <c r="BH18" s="292" t="str" cm="1">
        <f t="array" ref="BH18">IF(IFERROR(INDEX('Cheater Sheet'!BG58:BG98, SMALL(IF("Yes"='Cheater Sheet'!$BM$58:$BM$98, ROW('Cheater Sheet'!$BM$58:$BM$98)-57,""), ROW()-4)),"")="","",IFERROR(INDEX('Cheater Sheet'!BG58:BG98, SMALL(IF("Yes"='Cheater Sheet'!$BM$58:$BM$98, ROW('Cheater Sheet'!$BM$58:$BM$98)-57,""), ROW()-4)),""))</f>
        <v/>
      </c>
      <c r="BI18" s="287" t="str" cm="1">
        <f t="array" ref="BI18">IF(IFERROR(INDEX('Cheater Sheet'!BH58:BH98, SMALL(IF("Yes"='Cheater Sheet'!$BM$58:$BM$98, ROW('Cheater Sheet'!$BM$58:$BM$98)-57,""), ROW()-4)),"")="","",IFERROR(INDEX('Cheater Sheet'!BH58:BH98, SMALL(IF("Yes"='Cheater Sheet'!$BM$58:$BM$98, ROW('Cheater Sheet'!$BM$58:$BM$98)-57,""), ROW()-4)),""))</f>
        <v/>
      </c>
      <c r="BJ18" s="292" t="str" cm="1">
        <f t="array" ref="BJ18">IF(IFERROR(INDEX('Cheater Sheet'!BI58:BI98, SMALL(IF("Yes"='Cheater Sheet'!$BM$58:$BM$98, ROW('Cheater Sheet'!$BM$58:$BM$98)-57,""), ROW()-4)),"")="","",IFERROR(INDEX('Cheater Sheet'!BI58:BI98, SMALL(IF("Yes"='Cheater Sheet'!$BM$58:$BM$98, ROW('Cheater Sheet'!$BM$58:$BM$98)-57,""), ROW()-4)),""))</f>
        <v/>
      </c>
      <c r="BK18" s="709" t="str" cm="1">
        <f t="array" ref="BK18">IF(IFERROR(INDEX('Cheater Sheet'!BJ58:BJ98, SMALL(IF("Yes"='Cheater Sheet'!$BM$58:$BM$98, ROW('Cheater Sheet'!$BM$58:$BM$98)-57,""), ROW()-4)),"")="","",IFERROR(INDEX('Cheater Sheet'!BJ58:BJ98, SMALL(IF("Yes"='Cheater Sheet'!$BM$58:$BM$98, ROW('Cheater Sheet'!$BM$58:$BM$98)-57,""), ROW()-4)),""))</f>
        <v/>
      </c>
      <c r="BL18" s="101"/>
    </row>
    <row r="19" spans="1:64" x14ac:dyDescent="0.2">
      <c r="A19" s="765">
        <f t="shared" si="0"/>
        <v>0</v>
      </c>
      <c r="C19" s="143" t="str" cm="1">
        <f t="array" ref="C19">IFERROR(INDEX('Cheater Sheet'!$B$58:$B$98, SMALL(IF("Yes"='Cheater Sheet'!$BM$58:$BM$98, ROW('Cheater Sheet'!$BM$58:$BM$98)-57,""), ROW()-4)),"")</f>
        <v/>
      </c>
      <c r="D19" s="292" t="str" cm="1">
        <f t="array" ref="D19">IF(IFERROR(INDEX('Cheater Sheet'!C58:C98, SMALL(IF("Yes"='Cheater Sheet'!$BM$58:$BM$98, ROW('Cheater Sheet'!$BM$58:$BM$98)-57,""), ROW()-4)),"")="","",IFERROR(INDEX('Cheater Sheet'!C58:C98, SMALL(IF("Yes"='Cheater Sheet'!$BM$58:$BM$98, ROW('Cheater Sheet'!$BM$58:$BM$98)-57,""), ROW()-4)),""))</f>
        <v/>
      </c>
      <c r="E19" s="287" t="str" cm="1">
        <f t="array" ref="E19">IF(IFERROR(INDEX('Cheater Sheet'!D58:D98, SMALL(IF("Yes"='Cheater Sheet'!$BM$58:$BM$98, ROW('Cheater Sheet'!$BM$58:$BM$98)-57,""), ROW()-4)),"")="","",IFERROR(INDEX('Cheater Sheet'!D58:D98, SMALL(IF("Yes"='Cheater Sheet'!$BM$58:$BM$98, ROW('Cheater Sheet'!$BM$58:$BM$98)-57,""), ROW()-4)),""))</f>
        <v/>
      </c>
      <c r="F19" s="292" t="str" cm="1">
        <f t="array" ref="F19">IF(IFERROR(INDEX('Cheater Sheet'!E58:E98, SMALL(IF("Yes"='Cheater Sheet'!$BM$58:$BM$98, ROW('Cheater Sheet'!$BM$58:$BM$98)-57,""), ROW()-4)),"")="","",IFERROR(INDEX('Cheater Sheet'!E58:E98, SMALL(IF("Yes"='Cheater Sheet'!$BM$58:$BM$98, ROW('Cheater Sheet'!$BM$58:$BM$98)-57,""), ROW()-4)),""))</f>
        <v/>
      </c>
      <c r="G19" s="287" t="str" cm="1">
        <f t="array" ref="G19">IF(IFERROR(INDEX('Cheater Sheet'!F58:F98, SMALL(IF("Yes"='Cheater Sheet'!$BM$58:$BM$98, ROW('Cheater Sheet'!$BM$58:$BM$98)-57,""), ROW()-4)),"")="","",IFERROR(INDEX('Cheater Sheet'!F58:F98, SMALL(IF("Yes"='Cheater Sheet'!$BM$58:$BM$98, ROW('Cheater Sheet'!$BM$58:$BM$98)-57,""), ROW()-4)),""))</f>
        <v/>
      </c>
      <c r="H19" s="292" t="str" cm="1">
        <f t="array" ref="H19">IF(IFERROR(INDEX('Cheater Sheet'!G58:G98, SMALL(IF("Yes"='Cheater Sheet'!$BM$58:$BM$98, ROW('Cheater Sheet'!$BM$58:$BM$98)-57,""), ROW()-4)),"")="","",IFERROR(INDEX('Cheater Sheet'!G58:G98, SMALL(IF("Yes"='Cheater Sheet'!$BM$58:$BM$98, ROW('Cheater Sheet'!$BM$58:$BM$98)-57,""), ROW()-4)),""))</f>
        <v/>
      </c>
      <c r="I19" s="287" t="str" cm="1">
        <f t="array" ref="I19">IF(IFERROR(INDEX('Cheater Sheet'!H58:H98, SMALL(IF("Yes"='Cheater Sheet'!$BM$58:$BM$98, ROW('Cheater Sheet'!$BM$58:$BM$98)-57,""), ROW()-4)),"")="","",IFERROR(INDEX('Cheater Sheet'!H58:H98, SMALL(IF("Yes"='Cheater Sheet'!$BM$58:$BM$98, ROW('Cheater Sheet'!$BM$58:$BM$98)-57,""), ROW()-4)),""))</f>
        <v/>
      </c>
      <c r="J19" s="292" t="str" cm="1">
        <f t="array" ref="J19">IF(IFERROR(INDEX('Cheater Sheet'!I58:I98, SMALL(IF("Yes"='Cheater Sheet'!$BM$58:$BM$98, ROW('Cheater Sheet'!$BM$58:$BM$98)-57,""), ROW()-4)),"")="","",IFERROR(INDEX('Cheater Sheet'!I58:I98, SMALL(IF("Yes"='Cheater Sheet'!$BM$58:$BM$98, ROW('Cheater Sheet'!$BM$58:$BM$98)-57,""), ROW()-4)),""))</f>
        <v/>
      </c>
      <c r="K19" s="287" t="str" cm="1">
        <f t="array" ref="K19">IF(IFERROR(INDEX('Cheater Sheet'!J58:J98, SMALL(IF("Yes"='Cheater Sheet'!$BM$58:$BM$98, ROW('Cheater Sheet'!$BM$58:$BM$98)-57,""), ROW()-4)),"")="","",IFERROR(INDEX('Cheater Sheet'!J58:J98, SMALL(IF("Yes"='Cheater Sheet'!$BM$58:$BM$98, ROW('Cheater Sheet'!$BM$58:$BM$98)-57,""), ROW()-4)),""))</f>
        <v/>
      </c>
      <c r="L19" s="292" t="str" cm="1">
        <f t="array" ref="L19">IF(IFERROR(INDEX('Cheater Sheet'!K58:K98, SMALL(IF("Yes"='Cheater Sheet'!$BM$58:$BM$98, ROW('Cheater Sheet'!$BM$58:$BM$98)-57,""), ROW()-4)),"")="","",IFERROR(INDEX('Cheater Sheet'!K58:K98, SMALL(IF("Yes"='Cheater Sheet'!$BM$58:$BM$98, ROW('Cheater Sheet'!$BM$58:$BM$98)-57,""), ROW()-4)),""))</f>
        <v/>
      </c>
      <c r="M19" s="287" t="str" cm="1">
        <f t="array" ref="M19">IF(IFERROR(INDEX('Cheater Sheet'!L58:L98, SMALL(IF("Yes"='Cheater Sheet'!$BM$58:$BM$98, ROW('Cheater Sheet'!$BM$58:$BM$98)-57,""), ROW()-4)),"")="","",IFERROR(INDEX('Cheater Sheet'!L58:L98, SMALL(IF("Yes"='Cheater Sheet'!$BM$58:$BM$98, ROW('Cheater Sheet'!$BM$58:$BM$98)-57,""), ROW()-4)),""))</f>
        <v/>
      </c>
      <c r="N19" s="292" t="str" cm="1">
        <f t="array" ref="N19">IF(IFERROR(INDEX('Cheater Sheet'!M58:M98, SMALL(IF("Yes"='Cheater Sheet'!$BM$58:$BM$98, ROW('Cheater Sheet'!$BM$58:$BM$98)-57,""), ROW()-4)),"")="","",IFERROR(INDEX('Cheater Sheet'!M58:M98, SMALL(IF("Yes"='Cheater Sheet'!$BM$58:$BM$98, ROW('Cheater Sheet'!$BM$58:$BM$98)-57,""), ROW()-4)),""))</f>
        <v/>
      </c>
      <c r="O19" s="287" t="str" cm="1">
        <f t="array" ref="O19">IF(IFERROR(INDEX('Cheater Sheet'!N58:N98, SMALL(IF("Yes"='Cheater Sheet'!$BM$58:$BM$98, ROW('Cheater Sheet'!$BM$58:$BM$98)-57,""), ROW()-4)),"")="","",IFERROR(INDEX('Cheater Sheet'!N58:N98, SMALL(IF("Yes"='Cheater Sheet'!$BM$58:$BM$98, ROW('Cheater Sheet'!$BM$58:$BM$98)-57,""), ROW()-4)),""))</f>
        <v/>
      </c>
      <c r="P19" s="292" t="str" cm="1">
        <f t="array" ref="P19">IF(IFERROR(INDEX('Cheater Sheet'!O58:O98, SMALL(IF("Yes"='Cheater Sheet'!$BM$58:$BM$98, ROW('Cheater Sheet'!$BM$58:$BM$98)-57,""), ROW()-4)),"")="","",IFERROR(INDEX('Cheater Sheet'!O58:O98, SMALL(IF("Yes"='Cheater Sheet'!$BM$58:$BM$98, ROW('Cheater Sheet'!$BM$58:$BM$98)-57,""), ROW()-4)),""))</f>
        <v/>
      </c>
      <c r="Q19" s="287" t="str" cm="1">
        <f t="array" ref="Q19">IF(IFERROR(INDEX('Cheater Sheet'!P58:P98, SMALL(IF("Yes"='Cheater Sheet'!$BM$58:$BM$98, ROW('Cheater Sheet'!$BM$58:$BM$98)-57,""), ROW()-4)),"")="","",IFERROR(INDEX('Cheater Sheet'!P58:P98, SMALL(IF("Yes"='Cheater Sheet'!$BM$58:$BM$98, ROW('Cheater Sheet'!$BM$58:$BM$98)-57,""), ROW()-4)),""))</f>
        <v/>
      </c>
      <c r="R19" s="292" t="str" cm="1">
        <f t="array" ref="R19">IF(IFERROR(INDEX('Cheater Sheet'!Q58:Q98, SMALL(IF("Yes"='Cheater Sheet'!$BM$58:$BM$98, ROW('Cheater Sheet'!$BM$58:$BM$98)-57,""), ROW()-4)),"")="","",IFERROR(INDEX('Cheater Sheet'!Q58:Q98, SMALL(IF("Yes"='Cheater Sheet'!$BM$58:$BM$98, ROW('Cheater Sheet'!$BM$58:$BM$98)-57,""), ROW()-4)),""))</f>
        <v/>
      </c>
      <c r="S19" s="287" t="str" cm="1">
        <f t="array" ref="S19">IF(IFERROR(INDEX('Cheater Sheet'!R58:R98, SMALL(IF("Yes"='Cheater Sheet'!$BM$58:$BM$98, ROW('Cheater Sheet'!$BM$58:$BM$98)-57,""), ROW()-4)),"")="","",IFERROR(INDEX('Cheater Sheet'!R58:R98, SMALL(IF("Yes"='Cheater Sheet'!$BM$58:$BM$98, ROW('Cheater Sheet'!$BM$58:$BM$98)-57,""), ROW()-4)),""))</f>
        <v/>
      </c>
      <c r="T19" s="292" t="str" cm="1">
        <f t="array" ref="T19">IF(IFERROR(INDEX('Cheater Sheet'!S58:S98, SMALL(IF("Yes"='Cheater Sheet'!$BM$58:$BM$98, ROW('Cheater Sheet'!$BM$58:$BM$98)-57,""), ROW()-4)),"")="","",IFERROR(INDEX('Cheater Sheet'!S58:S98, SMALL(IF("Yes"='Cheater Sheet'!$BM$58:$BM$98, ROW('Cheater Sheet'!$BM$58:$BM$98)-57,""), ROW()-4)),""))</f>
        <v/>
      </c>
      <c r="U19" s="287" t="str" cm="1">
        <f t="array" ref="U19">IF(IFERROR(INDEX('Cheater Sheet'!T58:T98, SMALL(IF("Yes"='Cheater Sheet'!$BM$58:$BM$98, ROW('Cheater Sheet'!$BM$58:$BM$98)-57,""), ROW()-4)),"")="","",IFERROR(INDEX('Cheater Sheet'!T58:T98, SMALL(IF("Yes"='Cheater Sheet'!$BM$58:$BM$98, ROW('Cheater Sheet'!$BM$58:$BM$98)-57,""), ROW()-4)),""))</f>
        <v/>
      </c>
      <c r="V19" s="292" t="str" cm="1">
        <f t="array" ref="V19">IF(IFERROR(INDEX('Cheater Sheet'!U58:U98, SMALL(IF("Yes"='Cheater Sheet'!$BM$58:$BM$98, ROW('Cheater Sheet'!$BM$58:$BM$98)-57,""), ROW()-4)),"")="","",IFERROR(INDEX('Cheater Sheet'!U58:U98, SMALL(IF("Yes"='Cheater Sheet'!$BM$58:$BM$98, ROW('Cheater Sheet'!$BM$58:$BM$98)-57,""), ROW()-4)),""))</f>
        <v/>
      </c>
      <c r="W19" s="287" t="str" cm="1">
        <f t="array" ref="W19">IF(IFERROR(INDEX('Cheater Sheet'!V58:V98, SMALL(IF("Yes"='Cheater Sheet'!$BM$58:$BM$98, ROW('Cheater Sheet'!$BM$58:$BM$98)-57,""), ROW()-4)),"")="","",IFERROR(INDEX('Cheater Sheet'!V58:V98, SMALL(IF("Yes"='Cheater Sheet'!$BM$58:$BM$98, ROW('Cheater Sheet'!$BM$58:$BM$98)-57,""), ROW()-4)),""))</f>
        <v/>
      </c>
      <c r="X19" s="292" t="str" cm="1">
        <f t="array" ref="X19">IF(IFERROR(INDEX('Cheater Sheet'!W58:W98, SMALL(IF("Yes"='Cheater Sheet'!$BM$58:$BM$98, ROW('Cheater Sheet'!$BM$58:$BM$98)-57,""), ROW()-4)),"")="","",IFERROR(INDEX('Cheater Sheet'!W58:W98, SMALL(IF("Yes"='Cheater Sheet'!$BM$58:$BM$98, ROW('Cheater Sheet'!$BM$58:$BM$98)-57,""), ROW()-4)),""))</f>
        <v/>
      </c>
      <c r="Y19" s="287" t="str" cm="1">
        <f t="array" ref="Y19">IF(IFERROR(INDEX('Cheater Sheet'!X58:X98, SMALL(IF("Yes"='Cheater Sheet'!$BM$58:$BM$98, ROW('Cheater Sheet'!$BM$58:$BM$98)-57,""), ROW()-4)),"")="","",IFERROR(INDEX('Cheater Sheet'!X58:X98, SMALL(IF("Yes"='Cheater Sheet'!$BM$58:$BM$98, ROW('Cheater Sheet'!$BM$58:$BM$98)-57,""), ROW()-4)),""))</f>
        <v/>
      </c>
      <c r="Z19" s="292" t="str" cm="1">
        <f t="array" ref="Z19">IF(IFERROR(INDEX('Cheater Sheet'!Y58:Y98, SMALL(IF("Yes"='Cheater Sheet'!$BM$58:$BM$98, ROW('Cheater Sheet'!$BM$58:$BM$98)-57,""), ROW()-4)),"")="","",IFERROR(INDEX('Cheater Sheet'!Y58:Y98, SMALL(IF("Yes"='Cheater Sheet'!$BM$58:$BM$98, ROW('Cheater Sheet'!$BM$58:$BM$98)-57,""), ROW()-4)),""))</f>
        <v/>
      </c>
      <c r="AA19" s="287" t="str" cm="1">
        <f t="array" ref="AA19">IF(IFERROR(INDEX('Cheater Sheet'!Z58:Z98, SMALL(IF("Yes"='Cheater Sheet'!$BM$58:$BM$98, ROW('Cheater Sheet'!$BM$58:$BM$98)-57,""), ROW()-4)),"")="","",IFERROR(INDEX('Cheater Sheet'!Z58:Z98, SMALL(IF("Yes"='Cheater Sheet'!$BM$58:$BM$98, ROW('Cheater Sheet'!$BM$58:$BM$98)-57,""), ROW()-4)),""))</f>
        <v/>
      </c>
      <c r="AB19" s="292" t="str" cm="1">
        <f t="array" ref="AB19">IF(IFERROR(INDEX('Cheater Sheet'!AA58:AA98, SMALL(IF("Yes"='Cheater Sheet'!$BM$58:$BM$98, ROW('Cheater Sheet'!$BM$58:$BM$98)-57,""), ROW()-4)),"")="","",IFERROR(INDEX('Cheater Sheet'!AA58:AA98, SMALL(IF("Yes"='Cheater Sheet'!$BM$58:$BM$98, ROW('Cheater Sheet'!$BM$58:$BM$98)-57,""), ROW()-4)),""))</f>
        <v/>
      </c>
      <c r="AC19" s="287" t="str" cm="1">
        <f t="array" ref="AC19">IF(IFERROR(INDEX('Cheater Sheet'!AB58:AB98, SMALL(IF("Yes"='Cheater Sheet'!$BM$58:$BM$98, ROW('Cheater Sheet'!$BM$58:$BM$98)-57,""), ROW()-4)),"")="","",IFERROR(INDEX('Cheater Sheet'!AB58:AB98, SMALL(IF("Yes"='Cheater Sheet'!$BM$58:$BM$98, ROW('Cheater Sheet'!$BM$58:$BM$98)-57,""), ROW()-4)),""))</f>
        <v/>
      </c>
      <c r="AD19" s="292" t="str" cm="1">
        <f t="array" ref="AD19">IF(IFERROR(INDEX('Cheater Sheet'!AC58:AC98, SMALL(IF("Yes"='Cheater Sheet'!$BM$58:$BM$98, ROW('Cheater Sheet'!$BM$58:$BM$98)-57,""), ROW()-4)),"")="","",IFERROR(INDEX('Cheater Sheet'!AC58:AC98, SMALL(IF("Yes"='Cheater Sheet'!$BM$58:$BM$98, ROW('Cheater Sheet'!$BM$58:$BM$98)-57,""), ROW()-4)),""))</f>
        <v/>
      </c>
      <c r="AE19" s="287" t="str" cm="1">
        <f t="array" ref="AE19">IF(IFERROR(INDEX('Cheater Sheet'!AD58:AD98, SMALL(IF("Yes"='Cheater Sheet'!$BM$58:$BM$98, ROW('Cheater Sheet'!$BM$58:$BM$98)-57,""), ROW()-4)),"")="","",IFERROR(INDEX('Cheater Sheet'!AD58:AD98, SMALL(IF("Yes"='Cheater Sheet'!$BM$58:$BM$98, ROW('Cheater Sheet'!$BM$58:$BM$98)-57,""), ROW()-4)),""))</f>
        <v/>
      </c>
      <c r="AF19" s="292" t="str" cm="1">
        <f t="array" ref="AF19">IF(IFERROR(INDEX('Cheater Sheet'!AE58:AE98, SMALL(IF("Yes"='Cheater Sheet'!$BM$58:$BM$98, ROW('Cheater Sheet'!$BM$58:$BM$98)-57,""), ROW()-4)),"")="","",IFERROR(INDEX('Cheater Sheet'!AE58:AE98, SMALL(IF("Yes"='Cheater Sheet'!$BM$58:$BM$98, ROW('Cheater Sheet'!$BM$58:$BM$98)-57,""), ROW()-4)),""))</f>
        <v/>
      </c>
      <c r="AG19" s="287" t="str" cm="1">
        <f t="array" ref="AG19">IF(IFERROR(INDEX('Cheater Sheet'!AF58:AF98, SMALL(IF("Yes"='Cheater Sheet'!$BM$58:$BM$98, ROW('Cheater Sheet'!$BM$58:$BM$98)-57,""), ROW()-4)),"")="","",IFERROR(INDEX('Cheater Sheet'!AF58:AF98, SMALL(IF("Yes"='Cheater Sheet'!$BM$58:$BM$98, ROW('Cheater Sheet'!$BM$58:$BM$98)-57,""), ROW()-4)),""))</f>
        <v/>
      </c>
      <c r="AH19" s="292" t="str" cm="1">
        <f t="array" ref="AH19">IF(IFERROR(INDEX('Cheater Sheet'!AG58:AG98, SMALL(IF("Yes"='Cheater Sheet'!$BM$58:$BM$98, ROW('Cheater Sheet'!$BM$58:$BM$98)-57,""), ROW()-4)),"")="","",IFERROR(INDEX('Cheater Sheet'!AG58:AG98, SMALL(IF("Yes"='Cheater Sheet'!$BM$58:$BM$98, ROW('Cheater Sheet'!$BM$58:$BM$98)-57,""), ROW()-4)),""))</f>
        <v/>
      </c>
      <c r="AI19" s="287" t="str" cm="1">
        <f t="array" ref="AI19">IF(IFERROR(INDEX('Cheater Sheet'!AH58:AH98, SMALL(IF("Yes"='Cheater Sheet'!$BM$58:$BM$98, ROW('Cheater Sheet'!$BM$58:$BM$98)-57,""), ROW()-4)),"")="","",IFERROR(INDEX('Cheater Sheet'!AH58:AH98, SMALL(IF("Yes"='Cheater Sheet'!$BM$58:$BM$98, ROW('Cheater Sheet'!$BM$58:$BM$98)-57,""), ROW()-4)),""))</f>
        <v/>
      </c>
      <c r="AJ19" s="292" t="str" cm="1">
        <f t="array" ref="AJ19">IF(IFERROR(INDEX('Cheater Sheet'!AI58:AI98, SMALL(IF("Yes"='Cheater Sheet'!$BM$58:$BM$98, ROW('Cheater Sheet'!$BM$58:$BM$98)-57,""), ROW()-4)),"")="","",IFERROR(INDEX('Cheater Sheet'!AI58:AI98, SMALL(IF("Yes"='Cheater Sheet'!$BM$58:$BM$98, ROW('Cheater Sheet'!$BM$58:$BM$98)-57,""), ROW()-4)),""))</f>
        <v/>
      </c>
      <c r="AK19" s="287" t="str" cm="1">
        <f t="array" ref="AK19">IF(IFERROR(INDEX('Cheater Sheet'!AJ58:AJ98, SMALL(IF("Yes"='Cheater Sheet'!$BM$58:$BM$98, ROW('Cheater Sheet'!$BM$58:$BM$98)-57,""), ROW()-4)),"")="","",IFERROR(INDEX('Cheater Sheet'!AJ58:AJ98, SMALL(IF("Yes"='Cheater Sheet'!$BM$58:$BM$98, ROW('Cheater Sheet'!$BM$58:$BM$98)-57,""), ROW()-4)),""))</f>
        <v/>
      </c>
      <c r="AL19" s="292" t="str" cm="1">
        <f t="array" ref="AL19">IF(IFERROR(INDEX('Cheater Sheet'!AK58:AK98, SMALL(IF("Yes"='Cheater Sheet'!$BM$58:$BM$98, ROW('Cheater Sheet'!$BM$58:$BM$98)-57,""), ROW()-4)),"")="","",IFERROR(INDEX('Cheater Sheet'!AK58:AK98, SMALL(IF("Yes"='Cheater Sheet'!$BM$58:$BM$98, ROW('Cheater Sheet'!$BM$58:$BM$98)-57,""), ROW()-4)),""))</f>
        <v/>
      </c>
      <c r="AM19" s="287" t="str" cm="1">
        <f t="array" ref="AM19">IF(IFERROR(INDEX('Cheater Sheet'!AL58:AL98, SMALL(IF("Yes"='Cheater Sheet'!$BM$58:$BM$98, ROW('Cheater Sheet'!$BM$58:$BM$98)-57,""), ROW()-4)),"")="","",IFERROR(INDEX('Cheater Sheet'!AL58:AL98, SMALL(IF("Yes"='Cheater Sheet'!$BM$58:$BM$98, ROW('Cheater Sheet'!$BM$58:$BM$98)-57,""), ROW()-4)),""))</f>
        <v/>
      </c>
      <c r="AN19" s="292" t="str" cm="1">
        <f t="array" ref="AN19">IF(IFERROR(INDEX('Cheater Sheet'!AM58:AM98, SMALL(IF("Yes"='Cheater Sheet'!$BM$58:$BM$98, ROW('Cheater Sheet'!$BM$58:$BM$98)-57,""), ROW()-4)),"")="","",IFERROR(INDEX('Cheater Sheet'!AM58:AM98, SMALL(IF("Yes"='Cheater Sheet'!$BM$58:$BM$98, ROW('Cheater Sheet'!$BM$58:$BM$98)-57,""), ROW()-4)),""))</f>
        <v/>
      </c>
      <c r="AO19" s="287" t="str" cm="1">
        <f t="array" ref="AO19">IF(IFERROR(INDEX('Cheater Sheet'!AN58:AN98, SMALL(IF("Yes"='Cheater Sheet'!$BM$58:$BM$98, ROW('Cheater Sheet'!$BM$58:$BM$98)-57,""), ROW()-4)),"")="","",IFERROR(INDEX('Cheater Sheet'!AN58:AN98, SMALL(IF("Yes"='Cheater Sheet'!$BM$58:$BM$98, ROW('Cheater Sheet'!$BM$58:$BM$98)-57,""), ROW()-4)),""))</f>
        <v/>
      </c>
      <c r="AP19" s="292" t="str" cm="1">
        <f t="array" ref="AP19">IF(IFERROR(INDEX('Cheater Sheet'!AO58:AO98, SMALL(IF("Yes"='Cheater Sheet'!$BM$58:$BM$98, ROW('Cheater Sheet'!$BM$58:$BM$98)-57,""), ROW()-4)),"")="","",IFERROR(INDEX('Cheater Sheet'!AO58:AO98, SMALL(IF("Yes"='Cheater Sheet'!$BM$58:$BM$98, ROW('Cheater Sheet'!$BM$58:$BM$98)-57,""), ROW()-4)),""))</f>
        <v/>
      </c>
      <c r="AQ19" s="287" t="str" cm="1">
        <f t="array" ref="AQ19">IF(IFERROR(INDEX('Cheater Sheet'!AP58:AP98, SMALL(IF("Yes"='Cheater Sheet'!$BM$58:$BM$98, ROW('Cheater Sheet'!$BM$58:$BM$98)-57,""), ROW()-4)),"")="","",IFERROR(INDEX('Cheater Sheet'!AP58:AP98, SMALL(IF("Yes"='Cheater Sheet'!$BM$58:$BM$98, ROW('Cheater Sheet'!$BM$58:$BM$98)-57,""), ROW()-4)),""))</f>
        <v/>
      </c>
      <c r="AR19" s="292" t="str" cm="1">
        <f t="array" ref="AR19">IF(IFERROR(INDEX('Cheater Sheet'!AQ58:AQ98, SMALL(IF("Yes"='Cheater Sheet'!$BM$58:$BM$98, ROW('Cheater Sheet'!$BM$58:$BM$98)-57,""), ROW()-4)),"")="","",IFERROR(INDEX('Cheater Sheet'!AQ58:AQ98, SMALL(IF("Yes"='Cheater Sheet'!$BM$58:$BM$98, ROW('Cheater Sheet'!$BM$58:$BM$98)-57,""), ROW()-4)),""))</f>
        <v/>
      </c>
      <c r="AS19" s="287" t="str" cm="1">
        <f t="array" ref="AS19">IF(IFERROR(INDEX('Cheater Sheet'!AR58:AR98, SMALL(IF("Yes"='Cheater Sheet'!$BM$58:$BM$98, ROW('Cheater Sheet'!$BM$58:$BM$98)-57,""), ROW()-4)),"")="","",IFERROR(INDEX('Cheater Sheet'!AR58:AR98, SMALL(IF("Yes"='Cheater Sheet'!$BM$58:$BM$98, ROW('Cheater Sheet'!$BM$58:$BM$98)-57,""), ROW()-4)),""))</f>
        <v/>
      </c>
      <c r="AT19" s="292" t="str" cm="1">
        <f t="array" ref="AT19">IF(IFERROR(INDEX('Cheater Sheet'!AS58:AS98, SMALL(IF("Yes"='Cheater Sheet'!$BM$58:$BM$98, ROW('Cheater Sheet'!$BM$58:$BM$98)-57,""), ROW()-4)),"")="","",IFERROR(INDEX('Cheater Sheet'!AS58:AS98, SMALL(IF("Yes"='Cheater Sheet'!$BM$58:$BM$98, ROW('Cheater Sheet'!$BM$58:$BM$98)-57,""), ROW()-4)),""))</f>
        <v/>
      </c>
      <c r="AU19" s="287" t="str" cm="1">
        <f t="array" ref="AU19">IF(IFERROR(INDEX('Cheater Sheet'!AT58:AT98, SMALL(IF("Yes"='Cheater Sheet'!$BM$58:$BM$98, ROW('Cheater Sheet'!$BM$58:$BM$98)-57,""), ROW()-4)),"")="","",IFERROR(INDEX('Cheater Sheet'!AT58:AT98, SMALL(IF("Yes"='Cheater Sheet'!$BM$58:$BM$98, ROW('Cheater Sheet'!$BM$58:$BM$98)-57,""), ROW()-4)),""))</f>
        <v/>
      </c>
      <c r="AV19" s="292" t="str" cm="1">
        <f t="array" ref="AV19">IF(IFERROR(INDEX('Cheater Sheet'!AU58:AU98, SMALL(IF("Yes"='Cheater Sheet'!$BM$58:$BM$98, ROW('Cheater Sheet'!$BM$58:$BM$98)-57,""), ROW()-4)),"")="","",IFERROR(INDEX('Cheater Sheet'!AU58:AU98, SMALL(IF("Yes"='Cheater Sheet'!$BM$58:$BM$98, ROW('Cheater Sheet'!$BM$58:$BM$98)-57,""), ROW()-4)),""))</f>
        <v/>
      </c>
      <c r="AW19" s="287" t="str" cm="1">
        <f t="array" ref="AW19">IF(IFERROR(INDEX('Cheater Sheet'!AV58:AV98, SMALL(IF("Yes"='Cheater Sheet'!$BM$58:$BM$98, ROW('Cheater Sheet'!$BM$58:$BM$98)-57,""), ROW()-4)),"")="","",IFERROR(INDEX('Cheater Sheet'!AV58:AV98, SMALL(IF("Yes"='Cheater Sheet'!$BM$58:$BM$98, ROW('Cheater Sheet'!$BM$58:$BM$98)-57,""), ROW()-4)),""))</f>
        <v/>
      </c>
      <c r="AX19" s="292" t="str" cm="1">
        <f t="array" ref="AX19">IF(IFERROR(INDEX('Cheater Sheet'!AW58:AW98, SMALL(IF("Yes"='Cheater Sheet'!$BM$58:$BM$98, ROW('Cheater Sheet'!$BM$58:$BM$98)-57,""), ROW()-4)),"")="","",IFERROR(INDEX('Cheater Sheet'!AW58:AW98, SMALL(IF("Yes"='Cheater Sheet'!$BM$58:$BM$98, ROW('Cheater Sheet'!$BM$58:$BM$98)-57,""), ROW()-4)),""))</f>
        <v/>
      </c>
      <c r="AY19" s="287" t="str" cm="1">
        <f t="array" ref="AY19">IF(IFERROR(INDEX('Cheater Sheet'!AX58:AX98, SMALL(IF("Yes"='Cheater Sheet'!$BM$58:$BM$98, ROW('Cheater Sheet'!$BM$58:$BM$98)-57,""), ROW()-4)),"")="","",IFERROR(INDEX('Cheater Sheet'!AX58:AX98, SMALL(IF("Yes"='Cheater Sheet'!$BM$58:$BM$98, ROW('Cheater Sheet'!$BM$58:$BM$98)-57,""), ROW()-4)),""))</f>
        <v/>
      </c>
      <c r="AZ19" s="292" t="str" cm="1">
        <f t="array" ref="AZ19">IF(IFERROR(INDEX('Cheater Sheet'!AY58:AY98, SMALL(IF("Yes"='Cheater Sheet'!$BM$58:$BM$98, ROW('Cheater Sheet'!$BM$58:$BM$98)-57,""), ROW()-4)),"")="","",IFERROR(INDEX('Cheater Sheet'!AY58:AY98, SMALL(IF("Yes"='Cheater Sheet'!$BM$58:$BM$98, ROW('Cheater Sheet'!$BM$58:$BM$98)-57,""), ROW()-4)),""))</f>
        <v/>
      </c>
      <c r="BA19" s="287" t="str" cm="1">
        <f t="array" ref="BA19">IF(IFERROR(INDEX('Cheater Sheet'!AZ58:AZ98, SMALL(IF("Yes"='Cheater Sheet'!$BM$58:$BM$98, ROW('Cheater Sheet'!$BM$58:$BM$98)-57,""), ROW()-4)),"")="","",IFERROR(INDEX('Cheater Sheet'!AZ58:AZ98, SMALL(IF("Yes"='Cheater Sheet'!$BM$58:$BM$98, ROW('Cheater Sheet'!$BM$58:$BM$98)-57,""), ROW()-4)),""))</f>
        <v/>
      </c>
      <c r="BB19" s="292" t="str" cm="1">
        <f t="array" ref="BB19">IF(IFERROR(INDEX('Cheater Sheet'!BA58:BA98, SMALL(IF("Yes"='Cheater Sheet'!$BM$58:$BM$98, ROW('Cheater Sheet'!$BM$58:$BM$98)-57,""), ROW()-4)),"")="","",IFERROR(INDEX('Cheater Sheet'!BA58:BA98, SMALL(IF("Yes"='Cheater Sheet'!$BM$58:$BM$98, ROW('Cheater Sheet'!$BM$58:$BM$98)-57,""), ROW()-4)),""))</f>
        <v/>
      </c>
      <c r="BC19" s="287" t="str" cm="1">
        <f t="array" ref="BC19">IF(IFERROR(INDEX('Cheater Sheet'!BB58:BB98, SMALL(IF("Yes"='Cheater Sheet'!$BM$58:$BM$98, ROW('Cheater Sheet'!$BM$58:$BM$98)-57,""), ROW()-4)),"")="","",IFERROR(INDEX('Cheater Sheet'!BB58:BB98, SMALL(IF("Yes"='Cheater Sheet'!$BM$58:$BM$98, ROW('Cheater Sheet'!$BM$58:$BM$98)-57,""), ROW()-4)),""))</f>
        <v/>
      </c>
      <c r="BD19" s="292" t="str" cm="1">
        <f t="array" ref="BD19">IF(IFERROR(INDEX('Cheater Sheet'!BC58:BC98, SMALL(IF("Yes"='Cheater Sheet'!$BM$58:$BM$98, ROW('Cheater Sheet'!$BM$58:$BM$98)-57,""), ROW()-4)),"")="","",IFERROR(INDEX('Cheater Sheet'!BC58:BC98, SMALL(IF("Yes"='Cheater Sheet'!$BM$58:$BM$98, ROW('Cheater Sheet'!$BM$58:$BM$98)-57,""), ROW()-4)),""))</f>
        <v/>
      </c>
      <c r="BE19" s="287" t="str" cm="1">
        <f t="array" ref="BE19">IF(IFERROR(INDEX('Cheater Sheet'!BD58:BD98, SMALL(IF("Yes"='Cheater Sheet'!$BM$58:$BM$98, ROW('Cheater Sheet'!$BM$58:$BM$98)-57,""), ROW()-4)),"")="","",IFERROR(INDEX('Cheater Sheet'!BD58:BD98, SMALL(IF("Yes"='Cheater Sheet'!$BM$58:$BM$98, ROW('Cheater Sheet'!$BM$58:$BM$98)-57,""), ROW()-4)),""))</f>
        <v/>
      </c>
      <c r="BF19" s="292" t="str" cm="1">
        <f t="array" ref="BF19">IF(IFERROR(INDEX('Cheater Sheet'!BE58:BE98, SMALL(IF("Yes"='Cheater Sheet'!$BM$58:$BM$98, ROW('Cheater Sheet'!$BM$58:$BM$98)-57,""), ROW()-4)),"")="","",IFERROR(INDEX('Cheater Sheet'!BE58:BE98, SMALL(IF("Yes"='Cheater Sheet'!$BM$58:$BM$98, ROW('Cheater Sheet'!$BM$58:$BM$98)-57,""), ROW()-4)),""))</f>
        <v/>
      </c>
      <c r="BG19" s="287" t="str" cm="1">
        <f t="array" ref="BG19">IF(IFERROR(INDEX('Cheater Sheet'!BF58:BF98, SMALL(IF("Yes"='Cheater Sheet'!$BM$58:$BM$98, ROW('Cheater Sheet'!$BM$58:$BM$98)-57,""), ROW()-4)),"")="","",IFERROR(INDEX('Cheater Sheet'!BF58:BF98, SMALL(IF("Yes"='Cheater Sheet'!$BM$58:$BM$98, ROW('Cheater Sheet'!$BM$58:$BM$98)-57,""), ROW()-4)),""))</f>
        <v/>
      </c>
      <c r="BH19" s="292" t="str" cm="1">
        <f t="array" ref="BH19">IF(IFERROR(INDEX('Cheater Sheet'!BG58:BG98, SMALL(IF("Yes"='Cheater Sheet'!$BM$58:$BM$98, ROW('Cheater Sheet'!$BM$58:$BM$98)-57,""), ROW()-4)),"")="","",IFERROR(INDEX('Cheater Sheet'!BG58:BG98, SMALL(IF("Yes"='Cheater Sheet'!$BM$58:$BM$98, ROW('Cheater Sheet'!$BM$58:$BM$98)-57,""), ROW()-4)),""))</f>
        <v/>
      </c>
      <c r="BI19" s="287" t="str" cm="1">
        <f t="array" ref="BI19">IF(IFERROR(INDEX('Cheater Sheet'!BH58:BH98, SMALL(IF("Yes"='Cheater Sheet'!$BM$58:$BM$98, ROW('Cheater Sheet'!$BM$58:$BM$98)-57,""), ROW()-4)),"")="","",IFERROR(INDEX('Cheater Sheet'!BH58:BH98, SMALL(IF("Yes"='Cheater Sheet'!$BM$58:$BM$98, ROW('Cheater Sheet'!$BM$58:$BM$98)-57,""), ROW()-4)),""))</f>
        <v/>
      </c>
      <c r="BJ19" s="292" t="str" cm="1">
        <f t="array" ref="BJ19">IF(IFERROR(INDEX('Cheater Sheet'!BI58:BI98, SMALL(IF("Yes"='Cheater Sheet'!$BM$58:$BM$98, ROW('Cheater Sheet'!$BM$58:$BM$98)-57,""), ROW()-4)),"")="","",IFERROR(INDEX('Cheater Sheet'!BI58:BI98, SMALL(IF("Yes"='Cheater Sheet'!$BM$58:$BM$98, ROW('Cheater Sheet'!$BM$58:$BM$98)-57,""), ROW()-4)),""))</f>
        <v/>
      </c>
      <c r="BK19" s="709" t="str" cm="1">
        <f t="array" ref="BK19">IF(IFERROR(INDEX('Cheater Sheet'!BJ58:BJ98, SMALL(IF("Yes"='Cheater Sheet'!$BM$58:$BM$98, ROW('Cheater Sheet'!$BM$58:$BM$98)-57,""), ROW()-4)),"")="","",IFERROR(INDEX('Cheater Sheet'!BJ58:BJ98, SMALL(IF("Yes"='Cheater Sheet'!$BM$58:$BM$98, ROW('Cheater Sheet'!$BM$58:$BM$98)-57,""), ROW()-4)),""))</f>
        <v/>
      </c>
      <c r="BL19" s="101"/>
    </row>
    <row r="20" spans="1:64" x14ac:dyDescent="0.2">
      <c r="A20" s="765">
        <f t="shared" si="0"/>
        <v>0</v>
      </c>
      <c r="C20" s="143" t="str" cm="1">
        <f t="array" ref="C20">IFERROR(INDEX('Cheater Sheet'!$B$58:$B$98, SMALL(IF("Yes"='Cheater Sheet'!$BM$58:$BM$98, ROW('Cheater Sheet'!$BM$58:$BM$98)-57,""), ROW()-4)),"")</f>
        <v/>
      </c>
      <c r="D20" s="292" t="str" cm="1">
        <f t="array" ref="D20">IF(IFERROR(INDEX('Cheater Sheet'!C58:C98, SMALL(IF("Yes"='Cheater Sheet'!$BM$58:$BM$98, ROW('Cheater Sheet'!$BM$58:$BM$98)-57,""), ROW()-4)),"")="","",IFERROR(INDEX('Cheater Sheet'!C58:C98, SMALL(IF("Yes"='Cheater Sheet'!$BM$58:$BM$98, ROW('Cheater Sheet'!$BM$58:$BM$98)-57,""), ROW()-4)),""))</f>
        <v/>
      </c>
      <c r="E20" s="287" t="str" cm="1">
        <f t="array" ref="E20">IF(IFERROR(INDEX('Cheater Sheet'!D58:D98, SMALL(IF("Yes"='Cheater Sheet'!$BM$58:$BM$98, ROW('Cheater Sheet'!$BM$58:$BM$98)-57,""), ROW()-4)),"")="","",IFERROR(INDEX('Cheater Sheet'!D58:D98, SMALL(IF("Yes"='Cheater Sheet'!$BM$58:$BM$98, ROW('Cheater Sheet'!$BM$58:$BM$98)-57,""), ROW()-4)),""))</f>
        <v/>
      </c>
      <c r="F20" s="292" t="str" cm="1">
        <f t="array" ref="F20">IF(IFERROR(INDEX('Cheater Sheet'!E58:E98, SMALL(IF("Yes"='Cheater Sheet'!$BM$58:$BM$98, ROW('Cheater Sheet'!$BM$58:$BM$98)-57,""), ROW()-4)),"")="","",IFERROR(INDEX('Cheater Sheet'!E58:E98, SMALL(IF("Yes"='Cheater Sheet'!$BM$58:$BM$98, ROW('Cheater Sheet'!$BM$58:$BM$98)-57,""), ROW()-4)),""))</f>
        <v/>
      </c>
      <c r="G20" s="287" t="str" cm="1">
        <f t="array" ref="G20">IF(IFERROR(INDEX('Cheater Sheet'!F58:F98, SMALL(IF("Yes"='Cheater Sheet'!$BM$58:$BM$98, ROW('Cheater Sheet'!$BM$58:$BM$98)-57,""), ROW()-4)),"")="","",IFERROR(INDEX('Cheater Sheet'!F58:F98, SMALL(IF("Yes"='Cheater Sheet'!$BM$58:$BM$98, ROW('Cheater Sheet'!$BM$58:$BM$98)-57,""), ROW()-4)),""))</f>
        <v/>
      </c>
      <c r="H20" s="292" t="str" cm="1">
        <f t="array" ref="H20">IF(IFERROR(INDEX('Cheater Sheet'!G58:G98, SMALL(IF("Yes"='Cheater Sheet'!$BM$58:$BM$98, ROW('Cheater Sheet'!$BM$58:$BM$98)-57,""), ROW()-4)),"")="","",IFERROR(INDEX('Cheater Sheet'!G58:G98, SMALL(IF("Yes"='Cheater Sheet'!$BM$58:$BM$98, ROW('Cheater Sheet'!$BM$58:$BM$98)-57,""), ROW()-4)),""))</f>
        <v/>
      </c>
      <c r="I20" s="287" t="str" cm="1">
        <f t="array" ref="I20">IF(IFERROR(INDEX('Cheater Sheet'!H58:H98, SMALL(IF("Yes"='Cheater Sheet'!$BM$58:$BM$98, ROW('Cheater Sheet'!$BM$58:$BM$98)-57,""), ROW()-4)),"")="","",IFERROR(INDEX('Cheater Sheet'!H58:H98, SMALL(IF("Yes"='Cheater Sheet'!$BM$58:$BM$98, ROW('Cheater Sheet'!$BM$58:$BM$98)-57,""), ROW()-4)),""))</f>
        <v/>
      </c>
      <c r="J20" s="292" t="str" cm="1">
        <f t="array" ref="J20">IF(IFERROR(INDEX('Cheater Sheet'!I58:I98, SMALL(IF("Yes"='Cheater Sheet'!$BM$58:$BM$98, ROW('Cheater Sheet'!$BM$58:$BM$98)-57,""), ROW()-4)),"")="","",IFERROR(INDEX('Cheater Sheet'!I58:I98, SMALL(IF("Yes"='Cheater Sheet'!$BM$58:$BM$98, ROW('Cheater Sheet'!$BM$58:$BM$98)-57,""), ROW()-4)),""))</f>
        <v/>
      </c>
      <c r="K20" s="287" t="str" cm="1">
        <f t="array" ref="K20">IF(IFERROR(INDEX('Cheater Sheet'!J58:J98, SMALL(IF("Yes"='Cheater Sheet'!$BM$58:$BM$98, ROW('Cheater Sheet'!$BM$58:$BM$98)-57,""), ROW()-4)),"")="","",IFERROR(INDEX('Cheater Sheet'!J58:J98, SMALL(IF("Yes"='Cheater Sheet'!$BM$58:$BM$98, ROW('Cheater Sheet'!$BM$58:$BM$98)-57,""), ROW()-4)),""))</f>
        <v/>
      </c>
      <c r="L20" s="292" t="str" cm="1">
        <f t="array" ref="L20">IF(IFERROR(INDEX('Cheater Sheet'!K58:K98, SMALL(IF("Yes"='Cheater Sheet'!$BM$58:$BM$98, ROW('Cheater Sheet'!$BM$58:$BM$98)-57,""), ROW()-4)),"")="","",IFERROR(INDEX('Cheater Sheet'!K58:K98, SMALL(IF("Yes"='Cheater Sheet'!$BM$58:$BM$98, ROW('Cheater Sheet'!$BM$58:$BM$98)-57,""), ROW()-4)),""))</f>
        <v/>
      </c>
      <c r="M20" s="287" t="str" cm="1">
        <f t="array" ref="M20">IF(IFERROR(INDEX('Cheater Sheet'!L58:L98, SMALL(IF("Yes"='Cheater Sheet'!$BM$58:$BM$98, ROW('Cheater Sheet'!$BM$58:$BM$98)-57,""), ROW()-4)),"")="","",IFERROR(INDEX('Cheater Sheet'!L58:L98, SMALL(IF("Yes"='Cheater Sheet'!$BM$58:$BM$98, ROW('Cheater Sheet'!$BM$58:$BM$98)-57,""), ROW()-4)),""))</f>
        <v/>
      </c>
      <c r="N20" s="292" t="str" cm="1">
        <f t="array" ref="N20">IF(IFERROR(INDEX('Cheater Sheet'!M58:M98, SMALL(IF("Yes"='Cheater Sheet'!$BM$58:$BM$98, ROW('Cheater Sheet'!$BM$58:$BM$98)-57,""), ROW()-4)),"")="","",IFERROR(INDEX('Cheater Sheet'!M58:M98, SMALL(IF("Yes"='Cheater Sheet'!$BM$58:$BM$98, ROW('Cheater Sheet'!$BM$58:$BM$98)-57,""), ROW()-4)),""))</f>
        <v/>
      </c>
      <c r="O20" s="287" t="str" cm="1">
        <f t="array" ref="O20">IF(IFERROR(INDEX('Cheater Sheet'!N58:N98, SMALL(IF("Yes"='Cheater Sheet'!$BM$58:$BM$98, ROW('Cheater Sheet'!$BM$58:$BM$98)-57,""), ROW()-4)),"")="","",IFERROR(INDEX('Cheater Sheet'!N58:N98, SMALL(IF("Yes"='Cheater Sheet'!$BM$58:$BM$98, ROW('Cheater Sheet'!$BM$58:$BM$98)-57,""), ROW()-4)),""))</f>
        <v/>
      </c>
      <c r="P20" s="292" t="str" cm="1">
        <f t="array" ref="P20">IF(IFERROR(INDEX('Cheater Sheet'!O58:O98, SMALL(IF("Yes"='Cheater Sheet'!$BM$58:$BM$98, ROW('Cheater Sheet'!$BM$58:$BM$98)-57,""), ROW()-4)),"")="","",IFERROR(INDEX('Cheater Sheet'!O58:O98, SMALL(IF("Yes"='Cheater Sheet'!$BM$58:$BM$98, ROW('Cheater Sheet'!$BM$58:$BM$98)-57,""), ROW()-4)),""))</f>
        <v/>
      </c>
      <c r="Q20" s="287" t="str" cm="1">
        <f t="array" ref="Q20">IF(IFERROR(INDEX('Cheater Sheet'!P58:P98, SMALL(IF("Yes"='Cheater Sheet'!$BM$58:$BM$98, ROW('Cheater Sheet'!$BM$58:$BM$98)-57,""), ROW()-4)),"")="","",IFERROR(INDEX('Cheater Sheet'!P58:P98, SMALL(IF("Yes"='Cheater Sheet'!$BM$58:$BM$98, ROW('Cheater Sheet'!$BM$58:$BM$98)-57,""), ROW()-4)),""))</f>
        <v/>
      </c>
      <c r="R20" s="292" t="str" cm="1">
        <f t="array" ref="R20">IF(IFERROR(INDEX('Cheater Sheet'!Q58:Q98, SMALL(IF("Yes"='Cheater Sheet'!$BM$58:$BM$98, ROW('Cheater Sheet'!$BM$58:$BM$98)-57,""), ROW()-4)),"")="","",IFERROR(INDEX('Cheater Sheet'!Q58:Q98, SMALL(IF("Yes"='Cheater Sheet'!$BM$58:$BM$98, ROW('Cheater Sheet'!$BM$58:$BM$98)-57,""), ROW()-4)),""))</f>
        <v/>
      </c>
      <c r="S20" s="287" t="str" cm="1">
        <f t="array" ref="S20">IF(IFERROR(INDEX('Cheater Sheet'!R58:R98, SMALL(IF("Yes"='Cheater Sheet'!$BM$58:$BM$98, ROW('Cheater Sheet'!$BM$58:$BM$98)-57,""), ROW()-4)),"")="","",IFERROR(INDEX('Cheater Sheet'!R58:R98, SMALL(IF("Yes"='Cheater Sheet'!$BM$58:$BM$98, ROW('Cheater Sheet'!$BM$58:$BM$98)-57,""), ROW()-4)),""))</f>
        <v/>
      </c>
      <c r="T20" s="292" t="str" cm="1">
        <f t="array" ref="T20">IF(IFERROR(INDEX('Cheater Sheet'!S58:S98, SMALL(IF("Yes"='Cheater Sheet'!$BM$58:$BM$98, ROW('Cheater Sheet'!$BM$58:$BM$98)-57,""), ROW()-4)),"")="","",IFERROR(INDEX('Cheater Sheet'!S58:S98, SMALL(IF("Yes"='Cheater Sheet'!$BM$58:$BM$98, ROW('Cheater Sheet'!$BM$58:$BM$98)-57,""), ROW()-4)),""))</f>
        <v/>
      </c>
      <c r="U20" s="287" t="str" cm="1">
        <f t="array" ref="U20">IF(IFERROR(INDEX('Cheater Sheet'!T58:T98, SMALL(IF("Yes"='Cheater Sheet'!$BM$58:$BM$98, ROW('Cheater Sheet'!$BM$58:$BM$98)-57,""), ROW()-4)),"")="","",IFERROR(INDEX('Cheater Sheet'!T58:T98, SMALL(IF("Yes"='Cheater Sheet'!$BM$58:$BM$98, ROW('Cheater Sheet'!$BM$58:$BM$98)-57,""), ROW()-4)),""))</f>
        <v/>
      </c>
      <c r="V20" s="292" t="str" cm="1">
        <f t="array" ref="V20">IF(IFERROR(INDEX('Cheater Sheet'!U58:U98, SMALL(IF("Yes"='Cheater Sheet'!$BM$58:$BM$98, ROW('Cheater Sheet'!$BM$58:$BM$98)-57,""), ROW()-4)),"")="","",IFERROR(INDEX('Cheater Sheet'!U58:U98, SMALL(IF("Yes"='Cheater Sheet'!$BM$58:$BM$98, ROW('Cheater Sheet'!$BM$58:$BM$98)-57,""), ROW()-4)),""))</f>
        <v/>
      </c>
      <c r="W20" s="287" t="str" cm="1">
        <f t="array" ref="W20">IF(IFERROR(INDEX('Cheater Sheet'!V58:V98, SMALL(IF("Yes"='Cheater Sheet'!$BM$58:$BM$98, ROW('Cheater Sheet'!$BM$58:$BM$98)-57,""), ROW()-4)),"")="","",IFERROR(INDEX('Cheater Sheet'!V58:V98, SMALL(IF("Yes"='Cheater Sheet'!$BM$58:$BM$98, ROW('Cheater Sheet'!$BM$58:$BM$98)-57,""), ROW()-4)),""))</f>
        <v/>
      </c>
      <c r="X20" s="292" t="str" cm="1">
        <f t="array" ref="X20">IF(IFERROR(INDEX('Cheater Sheet'!W58:W98, SMALL(IF("Yes"='Cheater Sheet'!$BM$58:$BM$98, ROW('Cheater Sheet'!$BM$58:$BM$98)-57,""), ROW()-4)),"")="","",IFERROR(INDEX('Cheater Sheet'!W58:W98, SMALL(IF("Yes"='Cheater Sheet'!$BM$58:$BM$98, ROW('Cheater Sheet'!$BM$58:$BM$98)-57,""), ROW()-4)),""))</f>
        <v/>
      </c>
      <c r="Y20" s="287" t="str" cm="1">
        <f t="array" ref="Y20">IF(IFERROR(INDEX('Cheater Sheet'!X58:X98, SMALL(IF("Yes"='Cheater Sheet'!$BM$58:$BM$98, ROW('Cheater Sheet'!$BM$58:$BM$98)-57,""), ROW()-4)),"")="","",IFERROR(INDEX('Cheater Sheet'!X58:X98, SMALL(IF("Yes"='Cheater Sheet'!$BM$58:$BM$98, ROW('Cheater Sheet'!$BM$58:$BM$98)-57,""), ROW()-4)),""))</f>
        <v/>
      </c>
      <c r="Z20" s="292" t="str" cm="1">
        <f t="array" ref="Z20">IF(IFERROR(INDEX('Cheater Sheet'!Y58:Y98, SMALL(IF("Yes"='Cheater Sheet'!$BM$58:$BM$98, ROW('Cheater Sheet'!$BM$58:$BM$98)-57,""), ROW()-4)),"")="","",IFERROR(INDEX('Cheater Sheet'!Y58:Y98, SMALL(IF("Yes"='Cheater Sheet'!$BM$58:$BM$98, ROW('Cheater Sheet'!$BM$58:$BM$98)-57,""), ROW()-4)),""))</f>
        <v/>
      </c>
      <c r="AA20" s="287" t="str" cm="1">
        <f t="array" ref="AA20">IF(IFERROR(INDEX('Cheater Sheet'!Z58:Z98, SMALL(IF("Yes"='Cheater Sheet'!$BM$58:$BM$98, ROW('Cheater Sheet'!$BM$58:$BM$98)-57,""), ROW()-4)),"")="","",IFERROR(INDEX('Cheater Sheet'!Z58:Z98, SMALL(IF("Yes"='Cheater Sheet'!$BM$58:$BM$98, ROW('Cheater Sheet'!$BM$58:$BM$98)-57,""), ROW()-4)),""))</f>
        <v/>
      </c>
      <c r="AB20" s="292" t="str" cm="1">
        <f t="array" ref="AB20">IF(IFERROR(INDEX('Cheater Sheet'!AA58:AA98, SMALL(IF("Yes"='Cheater Sheet'!$BM$58:$BM$98, ROW('Cheater Sheet'!$BM$58:$BM$98)-57,""), ROW()-4)),"")="","",IFERROR(INDEX('Cheater Sheet'!AA58:AA98, SMALL(IF("Yes"='Cheater Sheet'!$BM$58:$BM$98, ROW('Cheater Sheet'!$BM$58:$BM$98)-57,""), ROW()-4)),""))</f>
        <v/>
      </c>
      <c r="AC20" s="287" t="str" cm="1">
        <f t="array" ref="AC20">IF(IFERROR(INDEX('Cheater Sheet'!AB58:AB98, SMALL(IF("Yes"='Cheater Sheet'!$BM$58:$BM$98, ROW('Cheater Sheet'!$BM$58:$BM$98)-57,""), ROW()-4)),"")="","",IFERROR(INDEX('Cheater Sheet'!AB58:AB98, SMALL(IF("Yes"='Cheater Sheet'!$BM$58:$BM$98, ROW('Cheater Sheet'!$BM$58:$BM$98)-57,""), ROW()-4)),""))</f>
        <v/>
      </c>
      <c r="AD20" s="292" t="str" cm="1">
        <f t="array" ref="AD20">IF(IFERROR(INDEX('Cheater Sheet'!AC58:AC98, SMALL(IF("Yes"='Cheater Sheet'!$BM$58:$BM$98, ROW('Cheater Sheet'!$BM$58:$BM$98)-57,""), ROW()-4)),"")="","",IFERROR(INDEX('Cheater Sheet'!AC58:AC98, SMALL(IF("Yes"='Cheater Sheet'!$BM$58:$BM$98, ROW('Cheater Sheet'!$BM$58:$BM$98)-57,""), ROW()-4)),""))</f>
        <v/>
      </c>
      <c r="AE20" s="287" t="str" cm="1">
        <f t="array" ref="AE20">IF(IFERROR(INDEX('Cheater Sheet'!AD58:AD98, SMALL(IF("Yes"='Cheater Sheet'!$BM$58:$BM$98, ROW('Cheater Sheet'!$BM$58:$BM$98)-57,""), ROW()-4)),"")="","",IFERROR(INDEX('Cheater Sheet'!AD58:AD98, SMALL(IF("Yes"='Cheater Sheet'!$BM$58:$BM$98, ROW('Cheater Sheet'!$BM$58:$BM$98)-57,""), ROW()-4)),""))</f>
        <v/>
      </c>
      <c r="AF20" s="292" t="str" cm="1">
        <f t="array" ref="AF20">IF(IFERROR(INDEX('Cheater Sheet'!AE58:AE98, SMALL(IF("Yes"='Cheater Sheet'!$BM$58:$BM$98, ROW('Cheater Sheet'!$BM$58:$BM$98)-57,""), ROW()-4)),"")="","",IFERROR(INDEX('Cheater Sheet'!AE58:AE98, SMALL(IF("Yes"='Cheater Sheet'!$BM$58:$BM$98, ROW('Cheater Sheet'!$BM$58:$BM$98)-57,""), ROW()-4)),""))</f>
        <v/>
      </c>
      <c r="AG20" s="287" t="str" cm="1">
        <f t="array" ref="AG20">IF(IFERROR(INDEX('Cheater Sheet'!AF58:AF98, SMALL(IF("Yes"='Cheater Sheet'!$BM$58:$BM$98, ROW('Cheater Sheet'!$BM$58:$BM$98)-57,""), ROW()-4)),"")="","",IFERROR(INDEX('Cheater Sheet'!AF58:AF98, SMALL(IF("Yes"='Cheater Sheet'!$BM$58:$BM$98, ROW('Cheater Sheet'!$BM$58:$BM$98)-57,""), ROW()-4)),""))</f>
        <v/>
      </c>
      <c r="AH20" s="292" t="str" cm="1">
        <f t="array" ref="AH20">IF(IFERROR(INDEX('Cheater Sheet'!AG58:AG98, SMALL(IF("Yes"='Cheater Sheet'!$BM$58:$BM$98, ROW('Cheater Sheet'!$BM$58:$BM$98)-57,""), ROW()-4)),"")="","",IFERROR(INDEX('Cheater Sheet'!AG58:AG98, SMALL(IF("Yes"='Cheater Sheet'!$BM$58:$BM$98, ROW('Cheater Sheet'!$BM$58:$BM$98)-57,""), ROW()-4)),""))</f>
        <v/>
      </c>
      <c r="AI20" s="287" t="str" cm="1">
        <f t="array" ref="AI20">IF(IFERROR(INDEX('Cheater Sheet'!AH58:AH98, SMALL(IF("Yes"='Cheater Sheet'!$BM$58:$BM$98, ROW('Cheater Sheet'!$BM$58:$BM$98)-57,""), ROW()-4)),"")="","",IFERROR(INDEX('Cheater Sheet'!AH58:AH98, SMALL(IF("Yes"='Cheater Sheet'!$BM$58:$BM$98, ROW('Cheater Sheet'!$BM$58:$BM$98)-57,""), ROW()-4)),""))</f>
        <v/>
      </c>
      <c r="AJ20" s="292" t="str" cm="1">
        <f t="array" ref="AJ20">IF(IFERROR(INDEX('Cheater Sheet'!AI58:AI98, SMALL(IF("Yes"='Cheater Sheet'!$BM$58:$BM$98, ROW('Cheater Sheet'!$BM$58:$BM$98)-57,""), ROW()-4)),"")="","",IFERROR(INDEX('Cheater Sheet'!AI58:AI98, SMALL(IF("Yes"='Cheater Sheet'!$BM$58:$BM$98, ROW('Cheater Sheet'!$BM$58:$BM$98)-57,""), ROW()-4)),""))</f>
        <v/>
      </c>
      <c r="AK20" s="287" t="str" cm="1">
        <f t="array" ref="AK20">IF(IFERROR(INDEX('Cheater Sheet'!AJ58:AJ98, SMALL(IF("Yes"='Cheater Sheet'!$BM$58:$BM$98, ROW('Cheater Sheet'!$BM$58:$BM$98)-57,""), ROW()-4)),"")="","",IFERROR(INDEX('Cheater Sheet'!AJ58:AJ98, SMALL(IF("Yes"='Cheater Sheet'!$BM$58:$BM$98, ROW('Cheater Sheet'!$BM$58:$BM$98)-57,""), ROW()-4)),""))</f>
        <v/>
      </c>
      <c r="AL20" s="292" t="str" cm="1">
        <f t="array" ref="AL20">IF(IFERROR(INDEX('Cheater Sheet'!AK58:AK98, SMALL(IF("Yes"='Cheater Sheet'!$BM$58:$BM$98, ROW('Cheater Sheet'!$BM$58:$BM$98)-57,""), ROW()-4)),"")="","",IFERROR(INDEX('Cheater Sheet'!AK58:AK98, SMALL(IF("Yes"='Cheater Sheet'!$BM$58:$BM$98, ROW('Cheater Sheet'!$BM$58:$BM$98)-57,""), ROW()-4)),""))</f>
        <v/>
      </c>
      <c r="AM20" s="287" t="str" cm="1">
        <f t="array" ref="AM20">IF(IFERROR(INDEX('Cheater Sheet'!AL58:AL98, SMALL(IF("Yes"='Cheater Sheet'!$BM$58:$BM$98, ROW('Cheater Sheet'!$BM$58:$BM$98)-57,""), ROW()-4)),"")="","",IFERROR(INDEX('Cheater Sheet'!AL58:AL98, SMALL(IF("Yes"='Cheater Sheet'!$BM$58:$BM$98, ROW('Cheater Sheet'!$BM$58:$BM$98)-57,""), ROW()-4)),""))</f>
        <v/>
      </c>
      <c r="AN20" s="292" t="str" cm="1">
        <f t="array" ref="AN20">IF(IFERROR(INDEX('Cheater Sheet'!AM58:AM98, SMALL(IF("Yes"='Cheater Sheet'!$BM$58:$BM$98, ROW('Cheater Sheet'!$BM$58:$BM$98)-57,""), ROW()-4)),"")="","",IFERROR(INDEX('Cheater Sheet'!AM58:AM98, SMALL(IF("Yes"='Cheater Sheet'!$BM$58:$BM$98, ROW('Cheater Sheet'!$BM$58:$BM$98)-57,""), ROW()-4)),""))</f>
        <v/>
      </c>
      <c r="AO20" s="287" t="str" cm="1">
        <f t="array" ref="AO20">IF(IFERROR(INDEX('Cheater Sheet'!AN58:AN98, SMALL(IF("Yes"='Cheater Sheet'!$BM$58:$BM$98, ROW('Cheater Sheet'!$BM$58:$BM$98)-57,""), ROW()-4)),"")="","",IFERROR(INDEX('Cheater Sheet'!AN58:AN98, SMALL(IF("Yes"='Cheater Sheet'!$BM$58:$BM$98, ROW('Cheater Sheet'!$BM$58:$BM$98)-57,""), ROW()-4)),""))</f>
        <v/>
      </c>
      <c r="AP20" s="292" t="str" cm="1">
        <f t="array" ref="AP20">IF(IFERROR(INDEX('Cheater Sheet'!AO58:AO98, SMALL(IF("Yes"='Cheater Sheet'!$BM$58:$BM$98, ROW('Cheater Sheet'!$BM$58:$BM$98)-57,""), ROW()-4)),"")="","",IFERROR(INDEX('Cheater Sheet'!AO58:AO98, SMALL(IF("Yes"='Cheater Sheet'!$BM$58:$BM$98, ROW('Cheater Sheet'!$BM$58:$BM$98)-57,""), ROW()-4)),""))</f>
        <v/>
      </c>
      <c r="AQ20" s="287" t="str" cm="1">
        <f t="array" ref="AQ20">IF(IFERROR(INDEX('Cheater Sheet'!AP58:AP98, SMALL(IF("Yes"='Cheater Sheet'!$BM$58:$BM$98, ROW('Cheater Sheet'!$BM$58:$BM$98)-57,""), ROW()-4)),"")="","",IFERROR(INDEX('Cheater Sheet'!AP58:AP98, SMALL(IF("Yes"='Cheater Sheet'!$BM$58:$BM$98, ROW('Cheater Sheet'!$BM$58:$BM$98)-57,""), ROW()-4)),""))</f>
        <v/>
      </c>
      <c r="AR20" s="292" t="str" cm="1">
        <f t="array" ref="AR20">IF(IFERROR(INDEX('Cheater Sheet'!AQ58:AQ98, SMALL(IF("Yes"='Cheater Sheet'!$BM$58:$BM$98, ROW('Cheater Sheet'!$BM$58:$BM$98)-57,""), ROW()-4)),"")="","",IFERROR(INDEX('Cheater Sheet'!AQ58:AQ98, SMALL(IF("Yes"='Cheater Sheet'!$BM$58:$BM$98, ROW('Cheater Sheet'!$BM$58:$BM$98)-57,""), ROW()-4)),""))</f>
        <v/>
      </c>
      <c r="AS20" s="287" t="str" cm="1">
        <f t="array" ref="AS20">IF(IFERROR(INDEX('Cheater Sheet'!AR58:AR98, SMALL(IF("Yes"='Cheater Sheet'!$BM$58:$BM$98, ROW('Cheater Sheet'!$BM$58:$BM$98)-57,""), ROW()-4)),"")="","",IFERROR(INDEX('Cheater Sheet'!AR58:AR98, SMALL(IF("Yes"='Cheater Sheet'!$BM$58:$BM$98, ROW('Cheater Sheet'!$BM$58:$BM$98)-57,""), ROW()-4)),""))</f>
        <v/>
      </c>
      <c r="AT20" s="292" t="str" cm="1">
        <f t="array" ref="AT20">IF(IFERROR(INDEX('Cheater Sheet'!AS58:AS98, SMALL(IF("Yes"='Cheater Sheet'!$BM$58:$BM$98, ROW('Cheater Sheet'!$BM$58:$BM$98)-57,""), ROW()-4)),"")="","",IFERROR(INDEX('Cheater Sheet'!AS58:AS98, SMALL(IF("Yes"='Cheater Sheet'!$BM$58:$BM$98, ROW('Cheater Sheet'!$BM$58:$BM$98)-57,""), ROW()-4)),""))</f>
        <v/>
      </c>
      <c r="AU20" s="287" t="str" cm="1">
        <f t="array" ref="AU20">IF(IFERROR(INDEX('Cheater Sheet'!AT58:AT98, SMALL(IF("Yes"='Cheater Sheet'!$BM$58:$BM$98, ROW('Cheater Sheet'!$BM$58:$BM$98)-57,""), ROW()-4)),"")="","",IFERROR(INDEX('Cheater Sheet'!AT58:AT98, SMALL(IF("Yes"='Cheater Sheet'!$BM$58:$BM$98, ROW('Cheater Sheet'!$BM$58:$BM$98)-57,""), ROW()-4)),""))</f>
        <v/>
      </c>
      <c r="AV20" s="292" t="str" cm="1">
        <f t="array" ref="AV20">IF(IFERROR(INDEX('Cheater Sheet'!AU58:AU98, SMALL(IF("Yes"='Cheater Sheet'!$BM$58:$BM$98, ROW('Cheater Sheet'!$BM$58:$BM$98)-57,""), ROW()-4)),"")="","",IFERROR(INDEX('Cheater Sheet'!AU58:AU98, SMALL(IF("Yes"='Cheater Sheet'!$BM$58:$BM$98, ROW('Cheater Sheet'!$BM$58:$BM$98)-57,""), ROW()-4)),""))</f>
        <v/>
      </c>
      <c r="AW20" s="287" t="str" cm="1">
        <f t="array" ref="AW20">IF(IFERROR(INDEX('Cheater Sheet'!AV58:AV98, SMALL(IF("Yes"='Cheater Sheet'!$BM$58:$BM$98, ROW('Cheater Sheet'!$BM$58:$BM$98)-57,""), ROW()-4)),"")="","",IFERROR(INDEX('Cheater Sheet'!AV58:AV98, SMALL(IF("Yes"='Cheater Sheet'!$BM$58:$BM$98, ROW('Cheater Sheet'!$BM$58:$BM$98)-57,""), ROW()-4)),""))</f>
        <v/>
      </c>
      <c r="AX20" s="292" t="str" cm="1">
        <f t="array" ref="AX20">IF(IFERROR(INDEX('Cheater Sheet'!AW58:AW98, SMALL(IF("Yes"='Cheater Sheet'!$BM$58:$BM$98, ROW('Cheater Sheet'!$BM$58:$BM$98)-57,""), ROW()-4)),"")="","",IFERROR(INDEX('Cheater Sheet'!AW58:AW98, SMALL(IF("Yes"='Cheater Sheet'!$BM$58:$BM$98, ROW('Cheater Sheet'!$BM$58:$BM$98)-57,""), ROW()-4)),""))</f>
        <v/>
      </c>
      <c r="AY20" s="287" t="str" cm="1">
        <f t="array" ref="AY20">IF(IFERROR(INDEX('Cheater Sheet'!AX58:AX98, SMALL(IF("Yes"='Cheater Sheet'!$BM$58:$BM$98, ROW('Cheater Sheet'!$BM$58:$BM$98)-57,""), ROW()-4)),"")="","",IFERROR(INDEX('Cheater Sheet'!AX58:AX98, SMALL(IF("Yes"='Cheater Sheet'!$BM$58:$BM$98, ROW('Cheater Sheet'!$BM$58:$BM$98)-57,""), ROW()-4)),""))</f>
        <v/>
      </c>
      <c r="AZ20" s="292" t="str" cm="1">
        <f t="array" ref="AZ20">IF(IFERROR(INDEX('Cheater Sheet'!AY58:AY98, SMALL(IF("Yes"='Cheater Sheet'!$BM$58:$BM$98, ROW('Cheater Sheet'!$BM$58:$BM$98)-57,""), ROW()-4)),"")="","",IFERROR(INDEX('Cheater Sheet'!AY58:AY98, SMALL(IF("Yes"='Cheater Sheet'!$BM$58:$BM$98, ROW('Cheater Sheet'!$BM$58:$BM$98)-57,""), ROW()-4)),""))</f>
        <v/>
      </c>
      <c r="BA20" s="287" t="str" cm="1">
        <f t="array" ref="BA20">IF(IFERROR(INDEX('Cheater Sheet'!AZ58:AZ98, SMALL(IF("Yes"='Cheater Sheet'!$BM$58:$BM$98, ROW('Cheater Sheet'!$BM$58:$BM$98)-57,""), ROW()-4)),"")="","",IFERROR(INDEX('Cheater Sheet'!AZ58:AZ98, SMALL(IF("Yes"='Cheater Sheet'!$BM$58:$BM$98, ROW('Cheater Sheet'!$BM$58:$BM$98)-57,""), ROW()-4)),""))</f>
        <v/>
      </c>
      <c r="BB20" s="292" t="str" cm="1">
        <f t="array" ref="BB20">IF(IFERROR(INDEX('Cheater Sheet'!BA58:BA98, SMALL(IF("Yes"='Cheater Sheet'!$BM$58:$BM$98, ROW('Cheater Sheet'!$BM$58:$BM$98)-57,""), ROW()-4)),"")="","",IFERROR(INDEX('Cheater Sheet'!BA58:BA98, SMALL(IF("Yes"='Cheater Sheet'!$BM$58:$BM$98, ROW('Cheater Sheet'!$BM$58:$BM$98)-57,""), ROW()-4)),""))</f>
        <v/>
      </c>
      <c r="BC20" s="287" t="str" cm="1">
        <f t="array" ref="BC20">IF(IFERROR(INDEX('Cheater Sheet'!BB58:BB98, SMALL(IF("Yes"='Cheater Sheet'!$BM$58:$BM$98, ROW('Cheater Sheet'!$BM$58:$BM$98)-57,""), ROW()-4)),"")="","",IFERROR(INDEX('Cheater Sheet'!BB58:BB98, SMALL(IF("Yes"='Cheater Sheet'!$BM$58:$BM$98, ROW('Cheater Sheet'!$BM$58:$BM$98)-57,""), ROW()-4)),""))</f>
        <v/>
      </c>
      <c r="BD20" s="292" t="str" cm="1">
        <f t="array" ref="BD20">IF(IFERROR(INDEX('Cheater Sheet'!BC58:BC98, SMALL(IF("Yes"='Cheater Sheet'!$BM$58:$BM$98, ROW('Cheater Sheet'!$BM$58:$BM$98)-57,""), ROW()-4)),"")="","",IFERROR(INDEX('Cheater Sheet'!BC58:BC98, SMALL(IF("Yes"='Cheater Sheet'!$BM$58:$BM$98, ROW('Cheater Sheet'!$BM$58:$BM$98)-57,""), ROW()-4)),""))</f>
        <v/>
      </c>
      <c r="BE20" s="287" t="str" cm="1">
        <f t="array" ref="BE20">IF(IFERROR(INDEX('Cheater Sheet'!BD58:BD98, SMALL(IF("Yes"='Cheater Sheet'!$BM$58:$BM$98, ROW('Cheater Sheet'!$BM$58:$BM$98)-57,""), ROW()-4)),"")="","",IFERROR(INDEX('Cheater Sheet'!BD58:BD98, SMALL(IF("Yes"='Cheater Sheet'!$BM$58:$BM$98, ROW('Cheater Sheet'!$BM$58:$BM$98)-57,""), ROW()-4)),""))</f>
        <v/>
      </c>
      <c r="BF20" s="292" t="str" cm="1">
        <f t="array" ref="BF20">IF(IFERROR(INDEX('Cheater Sheet'!BE58:BE98, SMALL(IF("Yes"='Cheater Sheet'!$BM$58:$BM$98, ROW('Cheater Sheet'!$BM$58:$BM$98)-57,""), ROW()-4)),"")="","",IFERROR(INDEX('Cheater Sheet'!BE58:BE98, SMALL(IF("Yes"='Cheater Sheet'!$BM$58:$BM$98, ROW('Cheater Sheet'!$BM$58:$BM$98)-57,""), ROW()-4)),""))</f>
        <v/>
      </c>
      <c r="BG20" s="287" t="str" cm="1">
        <f t="array" ref="BG20">IF(IFERROR(INDEX('Cheater Sheet'!BF58:BF98, SMALL(IF("Yes"='Cheater Sheet'!$BM$58:$BM$98, ROW('Cheater Sheet'!$BM$58:$BM$98)-57,""), ROW()-4)),"")="","",IFERROR(INDEX('Cheater Sheet'!BF58:BF98, SMALL(IF("Yes"='Cheater Sheet'!$BM$58:$BM$98, ROW('Cheater Sheet'!$BM$58:$BM$98)-57,""), ROW()-4)),""))</f>
        <v/>
      </c>
      <c r="BH20" s="292" t="str" cm="1">
        <f t="array" ref="BH20">IF(IFERROR(INDEX('Cheater Sheet'!BG58:BG98, SMALL(IF("Yes"='Cheater Sheet'!$BM$58:$BM$98, ROW('Cheater Sheet'!$BM$58:$BM$98)-57,""), ROW()-4)),"")="","",IFERROR(INDEX('Cheater Sheet'!BG58:BG98, SMALL(IF("Yes"='Cheater Sheet'!$BM$58:$BM$98, ROW('Cheater Sheet'!$BM$58:$BM$98)-57,""), ROW()-4)),""))</f>
        <v/>
      </c>
      <c r="BI20" s="287" t="str" cm="1">
        <f t="array" ref="BI20">IF(IFERROR(INDEX('Cheater Sheet'!BH58:BH98, SMALL(IF("Yes"='Cheater Sheet'!$BM$58:$BM$98, ROW('Cheater Sheet'!$BM$58:$BM$98)-57,""), ROW()-4)),"")="","",IFERROR(INDEX('Cheater Sheet'!BH58:BH98, SMALL(IF("Yes"='Cheater Sheet'!$BM$58:$BM$98, ROW('Cheater Sheet'!$BM$58:$BM$98)-57,""), ROW()-4)),""))</f>
        <v/>
      </c>
      <c r="BJ20" s="292" t="str" cm="1">
        <f t="array" ref="BJ20">IF(IFERROR(INDEX('Cheater Sheet'!BI58:BI98, SMALL(IF("Yes"='Cheater Sheet'!$BM$58:$BM$98, ROW('Cheater Sheet'!$BM$58:$BM$98)-57,""), ROW()-4)),"")="","",IFERROR(INDEX('Cheater Sheet'!BI58:BI98, SMALL(IF("Yes"='Cheater Sheet'!$BM$58:$BM$98, ROW('Cheater Sheet'!$BM$58:$BM$98)-57,""), ROW()-4)),""))</f>
        <v/>
      </c>
      <c r="BK20" s="709" t="str" cm="1">
        <f t="array" ref="BK20">IF(IFERROR(INDEX('Cheater Sheet'!BJ58:BJ98, SMALL(IF("Yes"='Cheater Sheet'!$BM$58:$BM$98, ROW('Cheater Sheet'!$BM$58:$BM$98)-57,""), ROW()-4)),"")="","",IFERROR(INDEX('Cheater Sheet'!BJ58:BJ98, SMALL(IF("Yes"='Cheater Sheet'!$BM$58:$BM$98, ROW('Cheater Sheet'!$BM$58:$BM$98)-57,""), ROW()-4)),""))</f>
        <v/>
      </c>
      <c r="BL20" s="101"/>
    </row>
    <row r="21" spans="1:64" x14ac:dyDescent="0.2">
      <c r="A21" s="765">
        <f t="shared" si="0"/>
        <v>0</v>
      </c>
      <c r="C21" s="143" t="str" cm="1">
        <f t="array" ref="C21">IFERROR(INDEX('Cheater Sheet'!$B$58:$B$98, SMALL(IF("Yes"='Cheater Sheet'!$BM$58:$BM$98, ROW('Cheater Sheet'!$BM$58:$BM$98)-57,""), ROW()-4)),"")</f>
        <v/>
      </c>
      <c r="D21" s="292" t="str" cm="1">
        <f t="array" ref="D21">IF(IFERROR(INDEX('Cheater Sheet'!C58:C98, SMALL(IF("Yes"='Cheater Sheet'!$BM$58:$BM$98, ROW('Cheater Sheet'!$BM$58:$BM$98)-57,""), ROW()-4)),"")="","",IFERROR(INDEX('Cheater Sheet'!C58:C98, SMALL(IF("Yes"='Cheater Sheet'!$BM$58:$BM$98, ROW('Cheater Sheet'!$BM$58:$BM$98)-57,""), ROW()-4)),""))</f>
        <v/>
      </c>
      <c r="E21" s="287" t="str" cm="1">
        <f t="array" ref="E21">IF(IFERROR(INDEX('Cheater Sheet'!D58:D98, SMALL(IF("Yes"='Cheater Sheet'!$BM$58:$BM$98, ROW('Cheater Sheet'!$BM$58:$BM$98)-57,""), ROW()-4)),"")="","",IFERROR(INDEX('Cheater Sheet'!D58:D98, SMALL(IF("Yes"='Cheater Sheet'!$BM$58:$BM$98, ROW('Cheater Sheet'!$BM$58:$BM$98)-57,""), ROW()-4)),""))</f>
        <v/>
      </c>
      <c r="F21" s="292" t="str" cm="1">
        <f t="array" ref="F21">IF(IFERROR(INDEX('Cheater Sheet'!E58:E98, SMALL(IF("Yes"='Cheater Sheet'!$BM$58:$BM$98, ROW('Cheater Sheet'!$BM$58:$BM$98)-57,""), ROW()-4)),"")="","",IFERROR(INDEX('Cheater Sheet'!E58:E98, SMALL(IF("Yes"='Cheater Sheet'!$BM$58:$BM$98, ROW('Cheater Sheet'!$BM$58:$BM$98)-57,""), ROW()-4)),""))</f>
        <v/>
      </c>
      <c r="G21" s="287" t="str" cm="1">
        <f t="array" ref="G21">IF(IFERROR(INDEX('Cheater Sheet'!F58:F98, SMALL(IF("Yes"='Cheater Sheet'!$BM$58:$BM$98, ROW('Cheater Sheet'!$BM$58:$BM$98)-57,""), ROW()-4)),"")="","",IFERROR(INDEX('Cheater Sheet'!F58:F98, SMALL(IF("Yes"='Cheater Sheet'!$BM$58:$BM$98, ROW('Cheater Sheet'!$BM$58:$BM$98)-57,""), ROW()-4)),""))</f>
        <v/>
      </c>
      <c r="H21" s="292" t="str" cm="1">
        <f t="array" ref="H21">IF(IFERROR(INDEX('Cheater Sheet'!G58:G98, SMALL(IF("Yes"='Cheater Sheet'!$BM$58:$BM$98, ROW('Cheater Sheet'!$BM$58:$BM$98)-57,""), ROW()-4)),"")="","",IFERROR(INDEX('Cheater Sheet'!G58:G98, SMALL(IF("Yes"='Cheater Sheet'!$BM$58:$BM$98, ROW('Cheater Sheet'!$BM$58:$BM$98)-57,""), ROW()-4)),""))</f>
        <v/>
      </c>
      <c r="I21" s="287" t="str" cm="1">
        <f t="array" ref="I21">IF(IFERROR(INDEX('Cheater Sheet'!H58:H98, SMALL(IF("Yes"='Cheater Sheet'!$BM$58:$BM$98, ROW('Cheater Sheet'!$BM$58:$BM$98)-57,""), ROW()-4)),"")="","",IFERROR(INDEX('Cheater Sheet'!H58:H98, SMALL(IF("Yes"='Cheater Sheet'!$BM$58:$BM$98, ROW('Cheater Sheet'!$BM$58:$BM$98)-57,""), ROW()-4)),""))</f>
        <v/>
      </c>
      <c r="J21" s="292" t="str" cm="1">
        <f t="array" ref="J21">IF(IFERROR(INDEX('Cheater Sheet'!I58:I98, SMALL(IF("Yes"='Cheater Sheet'!$BM$58:$BM$98, ROW('Cheater Sheet'!$BM$58:$BM$98)-57,""), ROW()-4)),"")="","",IFERROR(INDEX('Cheater Sheet'!I58:I98, SMALL(IF("Yes"='Cheater Sheet'!$BM$58:$BM$98, ROW('Cheater Sheet'!$BM$58:$BM$98)-57,""), ROW()-4)),""))</f>
        <v/>
      </c>
      <c r="K21" s="287" t="str" cm="1">
        <f t="array" ref="K21">IF(IFERROR(INDEX('Cheater Sheet'!J58:J98, SMALL(IF("Yes"='Cheater Sheet'!$BM$58:$BM$98, ROW('Cheater Sheet'!$BM$58:$BM$98)-57,""), ROW()-4)),"")="","",IFERROR(INDEX('Cheater Sheet'!J58:J98, SMALL(IF("Yes"='Cheater Sheet'!$BM$58:$BM$98, ROW('Cheater Sheet'!$BM$58:$BM$98)-57,""), ROW()-4)),""))</f>
        <v/>
      </c>
      <c r="L21" s="292" t="str" cm="1">
        <f t="array" ref="L21">IF(IFERROR(INDEX('Cheater Sheet'!K58:K98, SMALL(IF("Yes"='Cheater Sheet'!$BM$58:$BM$98, ROW('Cheater Sheet'!$BM$58:$BM$98)-57,""), ROW()-4)),"")="","",IFERROR(INDEX('Cheater Sheet'!K58:K98, SMALL(IF("Yes"='Cheater Sheet'!$BM$58:$BM$98, ROW('Cheater Sheet'!$BM$58:$BM$98)-57,""), ROW()-4)),""))</f>
        <v/>
      </c>
      <c r="M21" s="287" t="str" cm="1">
        <f t="array" ref="M21">IF(IFERROR(INDEX('Cheater Sheet'!L58:L98, SMALL(IF("Yes"='Cheater Sheet'!$BM$58:$BM$98, ROW('Cheater Sheet'!$BM$58:$BM$98)-57,""), ROW()-4)),"")="","",IFERROR(INDEX('Cheater Sheet'!L58:L98, SMALL(IF("Yes"='Cheater Sheet'!$BM$58:$BM$98, ROW('Cheater Sheet'!$BM$58:$BM$98)-57,""), ROW()-4)),""))</f>
        <v/>
      </c>
      <c r="N21" s="292" t="str" cm="1">
        <f t="array" ref="N21">IF(IFERROR(INDEX('Cheater Sheet'!M58:M98, SMALL(IF("Yes"='Cheater Sheet'!$BM$58:$BM$98, ROW('Cheater Sheet'!$BM$58:$BM$98)-57,""), ROW()-4)),"")="","",IFERROR(INDEX('Cheater Sheet'!M58:M98, SMALL(IF("Yes"='Cheater Sheet'!$BM$58:$BM$98, ROW('Cheater Sheet'!$BM$58:$BM$98)-57,""), ROW()-4)),""))</f>
        <v/>
      </c>
      <c r="O21" s="287" t="str" cm="1">
        <f t="array" ref="O21">IF(IFERROR(INDEX('Cheater Sheet'!N58:N98, SMALL(IF("Yes"='Cheater Sheet'!$BM$58:$BM$98, ROW('Cheater Sheet'!$BM$58:$BM$98)-57,""), ROW()-4)),"")="","",IFERROR(INDEX('Cheater Sheet'!N58:N98, SMALL(IF("Yes"='Cheater Sheet'!$BM$58:$BM$98, ROW('Cheater Sheet'!$BM$58:$BM$98)-57,""), ROW()-4)),""))</f>
        <v/>
      </c>
      <c r="P21" s="292" t="str" cm="1">
        <f t="array" ref="P21">IF(IFERROR(INDEX('Cheater Sheet'!O58:O98, SMALL(IF("Yes"='Cheater Sheet'!$BM$58:$BM$98, ROW('Cheater Sheet'!$BM$58:$BM$98)-57,""), ROW()-4)),"")="","",IFERROR(INDEX('Cheater Sheet'!O58:O98, SMALL(IF("Yes"='Cheater Sheet'!$BM$58:$BM$98, ROW('Cheater Sheet'!$BM$58:$BM$98)-57,""), ROW()-4)),""))</f>
        <v/>
      </c>
      <c r="Q21" s="287" t="str" cm="1">
        <f t="array" ref="Q21">IF(IFERROR(INDEX('Cheater Sheet'!P58:P98, SMALL(IF("Yes"='Cheater Sheet'!$BM$58:$BM$98, ROW('Cheater Sheet'!$BM$58:$BM$98)-57,""), ROW()-4)),"")="","",IFERROR(INDEX('Cheater Sheet'!P58:P98, SMALL(IF("Yes"='Cheater Sheet'!$BM$58:$BM$98, ROW('Cheater Sheet'!$BM$58:$BM$98)-57,""), ROW()-4)),""))</f>
        <v/>
      </c>
      <c r="R21" s="292" t="str" cm="1">
        <f t="array" ref="R21">IF(IFERROR(INDEX('Cheater Sheet'!Q58:Q98, SMALL(IF("Yes"='Cheater Sheet'!$BM$58:$BM$98, ROW('Cheater Sheet'!$BM$58:$BM$98)-57,""), ROW()-4)),"")="","",IFERROR(INDEX('Cheater Sheet'!Q58:Q98, SMALL(IF("Yes"='Cheater Sheet'!$BM$58:$BM$98, ROW('Cheater Sheet'!$BM$58:$BM$98)-57,""), ROW()-4)),""))</f>
        <v/>
      </c>
      <c r="S21" s="287" t="str" cm="1">
        <f t="array" ref="S21">IF(IFERROR(INDEX('Cheater Sheet'!R58:R98, SMALL(IF("Yes"='Cheater Sheet'!$BM$58:$BM$98, ROW('Cheater Sheet'!$BM$58:$BM$98)-57,""), ROW()-4)),"")="","",IFERROR(INDEX('Cheater Sheet'!R58:R98, SMALL(IF("Yes"='Cheater Sheet'!$BM$58:$BM$98, ROW('Cheater Sheet'!$BM$58:$BM$98)-57,""), ROW()-4)),""))</f>
        <v/>
      </c>
      <c r="T21" s="292" t="str" cm="1">
        <f t="array" ref="T21">IF(IFERROR(INDEX('Cheater Sheet'!S58:S98, SMALL(IF("Yes"='Cheater Sheet'!$BM$58:$BM$98, ROW('Cheater Sheet'!$BM$58:$BM$98)-57,""), ROW()-4)),"")="","",IFERROR(INDEX('Cheater Sheet'!S58:S98, SMALL(IF("Yes"='Cheater Sheet'!$BM$58:$BM$98, ROW('Cheater Sheet'!$BM$58:$BM$98)-57,""), ROW()-4)),""))</f>
        <v/>
      </c>
      <c r="U21" s="287" t="str" cm="1">
        <f t="array" ref="U21">IF(IFERROR(INDEX('Cheater Sheet'!T58:T98, SMALL(IF("Yes"='Cheater Sheet'!$BM$58:$BM$98, ROW('Cheater Sheet'!$BM$58:$BM$98)-57,""), ROW()-4)),"")="","",IFERROR(INDEX('Cheater Sheet'!T58:T98, SMALL(IF("Yes"='Cheater Sheet'!$BM$58:$BM$98, ROW('Cheater Sheet'!$BM$58:$BM$98)-57,""), ROW()-4)),""))</f>
        <v/>
      </c>
      <c r="V21" s="292" t="str" cm="1">
        <f t="array" ref="V21">IF(IFERROR(INDEX('Cheater Sheet'!U58:U98, SMALL(IF("Yes"='Cheater Sheet'!$BM$58:$BM$98, ROW('Cheater Sheet'!$BM$58:$BM$98)-57,""), ROW()-4)),"")="","",IFERROR(INDEX('Cheater Sheet'!U58:U98, SMALL(IF("Yes"='Cheater Sheet'!$BM$58:$BM$98, ROW('Cheater Sheet'!$BM$58:$BM$98)-57,""), ROW()-4)),""))</f>
        <v/>
      </c>
      <c r="W21" s="287" t="str" cm="1">
        <f t="array" ref="W21">IF(IFERROR(INDEX('Cheater Sheet'!V58:V98, SMALL(IF("Yes"='Cheater Sheet'!$BM$58:$BM$98, ROW('Cheater Sheet'!$BM$58:$BM$98)-57,""), ROW()-4)),"")="","",IFERROR(INDEX('Cheater Sheet'!V58:V98, SMALL(IF("Yes"='Cheater Sheet'!$BM$58:$BM$98, ROW('Cheater Sheet'!$BM$58:$BM$98)-57,""), ROW()-4)),""))</f>
        <v/>
      </c>
      <c r="X21" s="292" t="str" cm="1">
        <f t="array" ref="X21">IF(IFERROR(INDEX('Cheater Sheet'!W58:W98, SMALL(IF("Yes"='Cheater Sheet'!$BM$58:$BM$98, ROW('Cheater Sheet'!$BM$58:$BM$98)-57,""), ROW()-4)),"")="","",IFERROR(INDEX('Cheater Sheet'!W58:W98, SMALL(IF("Yes"='Cheater Sheet'!$BM$58:$BM$98, ROW('Cheater Sheet'!$BM$58:$BM$98)-57,""), ROW()-4)),""))</f>
        <v/>
      </c>
      <c r="Y21" s="287" t="str" cm="1">
        <f t="array" ref="Y21">IF(IFERROR(INDEX('Cheater Sheet'!X58:X98, SMALL(IF("Yes"='Cheater Sheet'!$BM$58:$BM$98, ROW('Cheater Sheet'!$BM$58:$BM$98)-57,""), ROW()-4)),"")="","",IFERROR(INDEX('Cheater Sheet'!X58:X98, SMALL(IF("Yes"='Cheater Sheet'!$BM$58:$BM$98, ROW('Cheater Sheet'!$BM$58:$BM$98)-57,""), ROW()-4)),""))</f>
        <v/>
      </c>
      <c r="Z21" s="292" t="str" cm="1">
        <f t="array" ref="Z21">IF(IFERROR(INDEX('Cheater Sheet'!Y58:Y98, SMALL(IF("Yes"='Cheater Sheet'!$BM$58:$BM$98, ROW('Cheater Sheet'!$BM$58:$BM$98)-57,""), ROW()-4)),"")="","",IFERROR(INDEX('Cheater Sheet'!Y58:Y98, SMALL(IF("Yes"='Cheater Sheet'!$BM$58:$BM$98, ROW('Cheater Sheet'!$BM$58:$BM$98)-57,""), ROW()-4)),""))</f>
        <v/>
      </c>
      <c r="AA21" s="287" t="str" cm="1">
        <f t="array" ref="AA21">IF(IFERROR(INDEX('Cheater Sheet'!Z58:Z98, SMALL(IF("Yes"='Cheater Sheet'!$BM$58:$BM$98, ROW('Cheater Sheet'!$BM$58:$BM$98)-57,""), ROW()-4)),"")="","",IFERROR(INDEX('Cheater Sheet'!Z58:Z98, SMALL(IF("Yes"='Cheater Sheet'!$BM$58:$BM$98, ROW('Cheater Sheet'!$BM$58:$BM$98)-57,""), ROW()-4)),""))</f>
        <v/>
      </c>
      <c r="AB21" s="292" t="str" cm="1">
        <f t="array" ref="AB21">IF(IFERROR(INDEX('Cheater Sheet'!AA58:AA98, SMALL(IF("Yes"='Cheater Sheet'!$BM$58:$BM$98, ROW('Cheater Sheet'!$BM$58:$BM$98)-57,""), ROW()-4)),"")="","",IFERROR(INDEX('Cheater Sheet'!AA58:AA98, SMALL(IF("Yes"='Cheater Sheet'!$BM$58:$BM$98, ROW('Cheater Sheet'!$BM$58:$BM$98)-57,""), ROW()-4)),""))</f>
        <v/>
      </c>
      <c r="AC21" s="287" t="str" cm="1">
        <f t="array" ref="AC21">IF(IFERROR(INDEX('Cheater Sheet'!AB58:AB98, SMALL(IF("Yes"='Cheater Sheet'!$BM$58:$BM$98, ROW('Cheater Sheet'!$BM$58:$BM$98)-57,""), ROW()-4)),"")="","",IFERROR(INDEX('Cheater Sheet'!AB58:AB98, SMALL(IF("Yes"='Cheater Sheet'!$BM$58:$BM$98, ROW('Cheater Sheet'!$BM$58:$BM$98)-57,""), ROW()-4)),""))</f>
        <v/>
      </c>
      <c r="AD21" s="292" t="str" cm="1">
        <f t="array" ref="AD21">IF(IFERROR(INDEX('Cheater Sheet'!AC58:AC98, SMALL(IF("Yes"='Cheater Sheet'!$BM$58:$BM$98, ROW('Cheater Sheet'!$BM$58:$BM$98)-57,""), ROW()-4)),"")="","",IFERROR(INDEX('Cheater Sheet'!AC58:AC98, SMALL(IF("Yes"='Cheater Sheet'!$BM$58:$BM$98, ROW('Cheater Sheet'!$BM$58:$BM$98)-57,""), ROW()-4)),""))</f>
        <v/>
      </c>
      <c r="AE21" s="287" t="str" cm="1">
        <f t="array" ref="AE21">IF(IFERROR(INDEX('Cheater Sheet'!AD58:AD98, SMALL(IF("Yes"='Cheater Sheet'!$BM$58:$BM$98, ROW('Cheater Sheet'!$BM$58:$BM$98)-57,""), ROW()-4)),"")="","",IFERROR(INDEX('Cheater Sheet'!AD58:AD98, SMALL(IF("Yes"='Cheater Sheet'!$BM$58:$BM$98, ROW('Cheater Sheet'!$BM$58:$BM$98)-57,""), ROW()-4)),""))</f>
        <v/>
      </c>
      <c r="AF21" s="292" t="str" cm="1">
        <f t="array" ref="AF21">IF(IFERROR(INDEX('Cheater Sheet'!AE58:AE98, SMALL(IF("Yes"='Cheater Sheet'!$BM$58:$BM$98, ROW('Cheater Sheet'!$BM$58:$BM$98)-57,""), ROW()-4)),"")="","",IFERROR(INDEX('Cheater Sheet'!AE58:AE98, SMALL(IF("Yes"='Cheater Sheet'!$BM$58:$BM$98, ROW('Cheater Sheet'!$BM$58:$BM$98)-57,""), ROW()-4)),""))</f>
        <v/>
      </c>
      <c r="AG21" s="287" t="str" cm="1">
        <f t="array" ref="AG21">IF(IFERROR(INDEX('Cheater Sheet'!AF58:AF98, SMALL(IF("Yes"='Cheater Sheet'!$BM$58:$BM$98, ROW('Cheater Sheet'!$BM$58:$BM$98)-57,""), ROW()-4)),"")="","",IFERROR(INDEX('Cheater Sheet'!AF58:AF98, SMALL(IF("Yes"='Cheater Sheet'!$BM$58:$BM$98, ROW('Cheater Sheet'!$BM$58:$BM$98)-57,""), ROW()-4)),""))</f>
        <v/>
      </c>
      <c r="AH21" s="292" t="str" cm="1">
        <f t="array" ref="AH21">IF(IFERROR(INDEX('Cheater Sheet'!AG58:AG98, SMALL(IF("Yes"='Cheater Sheet'!$BM$58:$BM$98, ROW('Cheater Sheet'!$BM$58:$BM$98)-57,""), ROW()-4)),"")="","",IFERROR(INDEX('Cheater Sheet'!AG58:AG98, SMALL(IF("Yes"='Cheater Sheet'!$BM$58:$BM$98, ROW('Cheater Sheet'!$BM$58:$BM$98)-57,""), ROW()-4)),""))</f>
        <v/>
      </c>
      <c r="AI21" s="287" t="str" cm="1">
        <f t="array" ref="AI21">IF(IFERROR(INDEX('Cheater Sheet'!AH58:AH98, SMALL(IF("Yes"='Cheater Sheet'!$BM$58:$BM$98, ROW('Cheater Sheet'!$BM$58:$BM$98)-57,""), ROW()-4)),"")="","",IFERROR(INDEX('Cheater Sheet'!AH58:AH98, SMALL(IF("Yes"='Cheater Sheet'!$BM$58:$BM$98, ROW('Cheater Sheet'!$BM$58:$BM$98)-57,""), ROW()-4)),""))</f>
        <v/>
      </c>
      <c r="AJ21" s="292" t="str" cm="1">
        <f t="array" ref="AJ21">IF(IFERROR(INDEX('Cheater Sheet'!AI58:AI98, SMALL(IF("Yes"='Cheater Sheet'!$BM$58:$BM$98, ROW('Cheater Sheet'!$BM$58:$BM$98)-57,""), ROW()-4)),"")="","",IFERROR(INDEX('Cheater Sheet'!AI58:AI98, SMALL(IF("Yes"='Cheater Sheet'!$BM$58:$BM$98, ROW('Cheater Sheet'!$BM$58:$BM$98)-57,""), ROW()-4)),""))</f>
        <v/>
      </c>
      <c r="AK21" s="287" t="str" cm="1">
        <f t="array" ref="AK21">IF(IFERROR(INDEX('Cheater Sheet'!AJ58:AJ98, SMALL(IF("Yes"='Cheater Sheet'!$BM$58:$BM$98, ROW('Cheater Sheet'!$BM$58:$BM$98)-57,""), ROW()-4)),"")="","",IFERROR(INDEX('Cheater Sheet'!AJ58:AJ98, SMALL(IF("Yes"='Cheater Sheet'!$BM$58:$BM$98, ROW('Cheater Sheet'!$BM$58:$BM$98)-57,""), ROW()-4)),""))</f>
        <v/>
      </c>
      <c r="AL21" s="292" t="str" cm="1">
        <f t="array" ref="AL21">IF(IFERROR(INDEX('Cheater Sheet'!AK58:AK98, SMALL(IF("Yes"='Cheater Sheet'!$BM$58:$BM$98, ROW('Cheater Sheet'!$BM$58:$BM$98)-57,""), ROW()-4)),"")="","",IFERROR(INDEX('Cheater Sheet'!AK58:AK98, SMALL(IF("Yes"='Cheater Sheet'!$BM$58:$BM$98, ROW('Cheater Sheet'!$BM$58:$BM$98)-57,""), ROW()-4)),""))</f>
        <v/>
      </c>
      <c r="AM21" s="287" t="str" cm="1">
        <f t="array" ref="AM21">IF(IFERROR(INDEX('Cheater Sheet'!AL58:AL98, SMALL(IF("Yes"='Cheater Sheet'!$BM$58:$BM$98, ROW('Cheater Sheet'!$BM$58:$BM$98)-57,""), ROW()-4)),"")="","",IFERROR(INDEX('Cheater Sheet'!AL58:AL98, SMALL(IF("Yes"='Cheater Sheet'!$BM$58:$BM$98, ROW('Cheater Sheet'!$BM$58:$BM$98)-57,""), ROW()-4)),""))</f>
        <v/>
      </c>
      <c r="AN21" s="292" t="str" cm="1">
        <f t="array" ref="AN21">IF(IFERROR(INDEX('Cheater Sheet'!AM58:AM98, SMALL(IF("Yes"='Cheater Sheet'!$BM$58:$BM$98, ROW('Cheater Sheet'!$BM$58:$BM$98)-57,""), ROW()-4)),"")="","",IFERROR(INDEX('Cheater Sheet'!AM58:AM98, SMALL(IF("Yes"='Cheater Sheet'!$BM$58:$BM$98, ROW('Cheater Sheet'!$BM$58:$BM$98)-57,""), ROW()-4)),""))</f>
        <v/>
      </c>
      <c r="AO21" s="287" t="str" cm="1">
        <f t="array" ref="AO21">IF(IFERROR(INDEX('Cheater Sheet'!AN58:AN98, SMALL(IF("Yes"='Cheater Sheet'!$BM$58:$BM$98, ROW('Cheater Sheet'!$BM$58:$BM$98)-57,""), ROW()-4)),"")="","",IFERROR(INDEX('Cheater Sheet'!AN58:AN98, SMALL(IF("Yes"='Cheater Sheet'!$BM$58:$BM$98, ROW('Cheater Sheet'!$BM$58:$BM$98)-57,""), ROW()-4)),""))</f>
        <v/>
      </c>
      <c r="AP21" s="292" t="str" cm="1">
        <f t="array" ref="AP21">IF(IFERROR(INDEX('Cheater Sheet'!AO58:AO98, SMALL(IF("Yes"='Cheater Sheet'!$BM$58:$BM$98, ROW('Cheater Sheet'!$BM$58:$BM$98)-57,""), ROW()-4)),"")="","",IFERROR(INDEX('Cheater Sheet'!AO58:AO98, SMALL(IF("Yes"='Cheater Sheet'!$BM$58:$BM$98, ROW('Cheater Sheet'!$BM$58:$BM$98)-57,""), ROW()-4)),""))</f>
        <v/>
      </c>
      <c r="AQ21" s="287" t="str" cm="1">
        <f t="array" ref="AQ21">IF(IFERROR(INDEX('Cheater Sheet'!AP58:AP98, SMALL(IF("Yes"='Cheater Sheet'!$BM$58:$BM$98, ROW('Cheater Sheet'!$BM$58:$BM$98)-57,""), ROW()-4)),"")="","",IFERROR(INDEX('Cheater Sheet'!AP58:AP98, SMALL(IF("Yes"='Cheater Sheet'!$BM$58:$BM$98, ROW('Cheater Sheet'!$BM$58:$BM$98)-57,""), ROW()-4)),""))</f>
        <v/>
      </c>
      <c r="AR21" s="292" t="str" cm="1">
        <f t="array" ref="AR21">IF(IFERROR(INDEX('Cheater Sheet'!AQ58:AQ98, SMALL(IF("Yes"='Cheater Sheet'!$BM$58:$BM$98, ROW('Cheater Sheet'!$BM$58:$BM$98)-57,""), ROW()-4)),"")="","",IFERROR(INDEX('Cheater Sheet'!AQ58:AQ98, SMALL(IF("Yes"='Cheater Sheet'!$BM$58:$BM$98, ROW('Cheater Sheet'!$BM$58:$BM$98)-57,""), ROW()-4)),""))</f>
        <v/>
      </c>
      <c r="AS21" s="287" t="str" cm="1">
        <f t="array" ref="AS21">IF(IFERROR(INDEX('Cheater Sheet'!AR58:AR98, SMALL(IF("Yes"='Cheater Sheet'!$BM$58:$BM$98, ROW('Cheater Sheet'!$BM$58:$BM$98)-57,""), ROW()-4)),"")="","",IFERROR(INDEX('Cheater Sheet'!AR58:AR98, SMALL(IF("Yes"='Cheater Sheet'!$BM$58:$BM$98, ROW('Cheater Sheet'!$BM$58:$BM$98)-57,""), ROW()-4)),""))</f>
        <v/>
      </c>
      <c r="AT21" s="292" t="str" cm="1">
        <f t="array" ref="AT21">IF(IFERROR(INDEX('Cheater Sheet'!AS58:AS98, SMALL(IF("Yes"='Cheater Sheet'!$BM$58:$BM$98, ROW('Cheater Sheet'!$BM$58:$BM$98)-57,""), ROW()-4)),"")="","",IFERROR(INDEX('Cheater Sheet'!AS58:AS98, SMALL(IF("Yes"='Cheater Sheet'!$BM$58:$BM$98, ROW('Cheater Sheet'!$BM$58:$BM$98)-57,""), ROW()-4)),""))</f>
        <v/>
      </c>
      <c r="AU21" s="287" t="str" cm="1">
        <f t="array" ref="AU21">IF(IFERROR(INDEX('Cheater Sheet'!AT58:AT98, SMALL(IF("Yes"='Cheater Sheet'!$BM$58:$BM$98, ROW('Cheater Sheet'!$BM$58:$BM$98)-57,""), ROW()-4)),"")="","",IFERROR(INDEX('Cheater Sheet'!AT58:AT98, SMALL(IF("Yes"='Cheater Sheet'!$BM$58:$BM$98, ROW('Cheater Sheet'!$BM$58:$BM$98)-57,""), ROW()-4)),""))</f>
        <v/>
      </c>
      <c r="AV21" s="292" t="str" cm="1">
        <f t="array" ref="AV21">IF(IFERROR(INDEX('Cheater Sheet'!AU58:AU98, SMALL(IF("Yes"='Cheater Sheet'!$BM$58:$BM$98, ROW('Cheater Sheet'!$BM$58:$BM$98)-57,""), ROW()-4)),"")="","",IFERROR(INDEX('Cheater Sheet'!AU58:AU98, SMALL(IF("Yes"='Cheater Sheet'!$BM$58:$BM$98, ROW('Cheater Sheet'!$BM$58:$BM$98)-57,""), ROW()-4)),""))</f>
        <v/>
      </c>
      <c r="AW21" s="287" t="str" cm="1">
        <f t="array" ref="AW21">IF(IFERROR(INDEX('Cheater Sheet'!AV58:AV98, SMALL(IF("Yes"='Cheater Sheet'!$BM$58:$BM$98, ROW('Cheater Sheet'!$BM$58:$BM$98)-57,""), ROW()-4)),"")="","",IFERROR(INDEX('Cheater Sheet'!AV58:AV98, SMALL(IF("Yes"='Cheater Sheet'!$BM$58:$BM$98, ROW('Cheater Sheet'!$BM$58:$BM$98)-57,""), ROW()-4)),""))</f>
        <v/>
      </c>
      <c r="AX21" s="292" t="str" cm="1">
        <f t="array" ref="AX21">IF(IFERROR(INDEX('Cheater Sheet'!AW58:AW98, SMALL(IF("Yes"='Cheater Sheet'!$BM$58:$BM$98, ROW('Cheater Sheet'!$BM$58:$BM$98)-57,""), ROW()-4)),"")="","",IFERROR(INDEX('Cheater Sheet'!AW58:AW98, SMALL(IF("Yes"='Cheater Sheet'!$BM$58:$BM$98, ROW('Cheater Sheet'!$BM$58:$BM$98)-57,""), ROW()-4)),""))</f>
        <v/>
      </c>
      <c r="AY21" s="287" t="str" cm="1">
        <f t="array" ref="AY21">IF(IFERROR(INDEX('Cheater Sheet'!AX58:AX98, SMALL(IF("Yes"='Cheater Sheet'!$BM$58:$BM$98, ROW('Cheater Sheet'!$BM$58:$BM$98)-57,""), ROW()-4)),"")="","",IFERROR(INDEX('Cheater Sheet'!AX58:AX98, SMALL(IF("Yes"='Cheater Sheet'!$BM$58:$BM$98, ROW('Cheater Sheet'!$BM$58:$BM$98)-57,""), ROW()-4)),""))</f>
        <v/>
      </c>
      <c r="AZ21" s="292" t="str" cm="1">
        <f t="array" ref="AZ21">IF(IFERROR(INDEX('Cheater Sheet'!AY58:AY98, SMALL(IF("Yes"='Cheater Sheet'!$BM$58:$BM$98, ROW('Cheater Sheet'!$BM$58:$BM$98)-57,""), ROW()-4)),"")="","",IFERROR(INDEX('Cheater Sheet'!AY58:AY98, SMALL(IF("Yes"='Cheater Sheet'!$BM$58:$BM$98, ROW('Cheater Sheet'!$BM$58:$BM$98)-57,""), ROW()-4)),""))</f>
        <v/>
      </c>
      <c r="BA21" s="287" t="str" cm="1">
        <f t="array" ref="BA21">IF(IFERROR(INDEX('Cheater Sheet'!AZ58:AZ98, SMALL(IF("Yes"='Cheater Sheet'!$BM$58:$BM$98, ROW('Cheater Sheet'!$BM$58:$BM$98)-57,""), ROW()-4)),"")="","",IFERROR(INDEX('Cheater Sheet'!AZ58:AZ98, SMALL(IF("Yes"='Cheater Sheet'!$BM$58:$BM$98, ROW('Cheater Sheet'!$BM$58:$BM$98)-57,""), ROW()-4)),""))</f>
        <v/>
      </c>
      <c r="BB21" s="292" t="str" cm="1">
        <f t="array" ref="BB21">IF(IFERROR(INDEX('Cheater Sheet'!BA58:BA98, SMALL(IF("Yes"='Cheater Sheet'!$BM$58:$BM$98, ROW('Cheater Sheet'!$BM$58:$BM$98)-57,""), ROW()-4)),"")="","",IFERROR(INDEX('Cheater Sheet'!BA58:BA98, SMALL(IF("Yes"='Cheater Sheet'!$BM$58:$BM$98, ROW('Cheater Sheet'!$BM$58:$BM$98)-57,""), ROW()-4)),""))</f>
        <v/>
      </c>
      <c r="BC21" s="287" t="str" cm="1">
        <f t="array" ref="BC21">IF(IFERROR(INDEX('Cheater Sheet'!BB58:BB98, SMALL(IF("Yes"='Cheater Sheet'!$BM$58:$BM$98, ROW('Cheater Sheet'!$BM$58:$BM$98)-57,""), ROW()-4)),"")="","",IFERROR(INDEX('Cheater Sheet'!BB58:BB98, SMALL(IF("Yes"='Cheater Sheet'!$BM$58:$BM$98, ROW('Cheater Sheet'!$BM$58:$BM$98)-57,""), ROW()-4)),""))</f>
        <v/>
      </c>
      <c r="BD21" s="292" t="str" cm="1">
        <f t="array" ref="BD21">IF(IFERROR(INDEX('Cheater Sheet'!BC58:BC98, SMALL(IF("Yes"='Cheater Sheet'!$BM$58:$BM$98, ROW('Cheater Sheet'!$BM$58:$BM$98)-57,""), ROW()-4)),"")="","",IFERROR(INDEX('Cheater Sheet'!BC58:BC98, SMALL(IF("Yes"='Cheater Sheet'!$BM$58:$BM$98, ROW('Cheater Sheet'!$BM$58:$BM$98)-57,""), ROW()-4)),""))</f>
        <v/>
      </c>
      <c r="BE21" s="287" t="str" cm="1">
        <f t="array" ref="BE21">IF(IFERROR(INDEX('Cheater Sheet'!BD58:BD98, SMALL(IF("Yes"='Cheater Sheet'!$BM$58:$BM$98, ROW('Cheater Sheet'!$BM$58:$BM$98)-57,""), ROW()-4)),"")="","",IFERROR(INDEX('Cheater Sheet'!BD58:BD98, SMALL(IF("Yes"='Cheater Sheet'!$BM$58:$BM$98, ROW('Cheater Sheet'!$BM$58:$BM$98)-57,""), ROW()-4)),""))</f>
        <v/>
      </c>
      <c r="BF21" s="292" t="str" cm="1">
        <f t="array" ref="BF21">IF(IFERROR(INDEX('Cheater Sheet'!BE58:BE98, SMALL(IF("Yes"='Cheater Sheet'!$BM$58:$BM$98, ROW('Cheater Sheet'!$BM$58:$BM$98)-57,""), ROW()-4)),"")="","",IFERROR(INDEX('Cheater Sheet'!BE58:BE98, SMALL(IF("Yes"='Cheater Sheet'!$BM$58:$BM$98, ROW('Cheater Sheet'!$BM$58:$BM$98)-57,""), ROW()-4)),""))</f>
        <v/>
      </c>
      <c r="BG21" s="287" t="str" cm="1">
        <f t="array" ref="BG21">IF(IFERROR(INDEX('Cheater Sheet'!BF58:BF98, SMALL(IF("Yes"='Cheater Sheet'!$BM$58:$BM$98, ROW('Cheater Sheet'!$BM$58:$BM$98)-57,""), ROW()-4)),"")="","",IFERROR(INDEX('Cheater Sheet'!BF58:BF98, SMALL(IF("Yes"='Cheater Sheet'!$BM$58:$BM$98, ROW('Cheater Sheet'!$BM$58:$BM$98)-57,""), ROW()-4)),""))</f>
        <v/>
      </c>
      <c r="BH21" s="292" t="str" cm="1">
        <f t="array" ref="BH21">IF(IFERROR(INDEX('Cheater Sheet'!BG58:BG98, SMALL(IF("Yes"='Cheater Sheet'!$BM$58:$BM$98, ROW('Cheater Sheet'!$BM$58:$BM$98)-57,""), ROW()-4)),"")="","",IFERROR(INDEX('Cheater Sheet'!BG58:BG98, SMALL(IF("Yes"='Cheater Sheet'!$BM$58:$BM$98, ROW('Cheater Sheet'!$BM$58:$BM$98)-57,""), ROW()-4)),""))</f>
        <v/>
      </c>
      <c r="BI21" s="287" t="str" cm="1">
        <f t="array" ref="BI21">IF(IFERROR(INDEX('Cheater Sheet'!BH58:BH98, SMALL(IF("Yes"='Cheater Sheet'!$BM$58:$BM$98, ROW('Cheater Sheet'!$BM$58:$BM$98)-57,""), ROW()-4)),"")="","",IFERROR(INDEX('Cheater Sheet'!BH58:BH98, SMALL(IF("Yes"='Cheater Sheet'!$BM$58:$BM$98, ROW('Cheater Sheet'!$BM$58:$BM$98)-57,""), ROW()-4)),""))</f>
        <v/>
      </c>
      <c r="BJ21" s="292" t="str" cm="1">
        <f t="array" ref="BJ21">IF(IFERROR(INDEX('Cheater Sheet'!BI58:BI98, SMALL(IF("Yes"='Cheater Sheet'!$BM$58:$BM$98, ROW('Cheater Sheet'!$BM$58:$BM$98)-57,""), ROW()-4)),"")="","",IFERROR(INDEX('Cheater Sheet'!BI58:BI98, SMALL(IF("Yes"='Cheater Sheet'!$BM$58:$BM$98, ROW('Cheater Sheet'!$BM$58:$BM$98)-57,""), ROW()-4)),""))</f>
        <v/>
      </c>
      <c r="BK21" s="709" t="str" cm="1">
        <f t="array" ref="BK21">IF(IFERROR(INDEX('Cheater Sheet'!BJ58:BJ98, SMALL(IF("Yes"='Cheater Sheet'!$BM$58:$BM$98, ROW('Cheater Sheet'!$BM$58:$BM$98)-57,""), ROW()-4)),"")="","",IFERROR(INDEX('Cheater Sheet'!BJ58:BJ98, SMALL(IF("Yes"='Cheater Sheet'!$BM$58:$BM$98, ROW('Cheater Sheet'!$BM$58:$BM$98)-57,""), ROW()-4)),""))</f>
        <v/>
      </c>
      <c r="BL21" s="101"/>
    </row>
    <row r="22" spans="1:64" x14ac:dyDescent="0.2">
      <c r="A22" s="765">
        <f t="shared" si="0"/>
        <v>0</v>
      </c>
      <c r="C22" s="143" t="str" cm="1">
        <f t="array" ref="C22">IFERROR(INDEX('Cheater Sheet'!$B$58:$B$98, SMALL(IF("Yes"='Cheater Sheet'!$BM$58:$BM$98, ROW('Cheater Sheet'!$BM$58:$BM$98)-57,""), ROW()-4)),"")</f>
        <v/>
      </c>
      <c r="D22" s="292" t="str" cm="1">
        <f t="array" ref="D22">IF(IFERROR(INDEX('Cheater Sheet'!C58:C98, SMALL(IF("Yes"='Cheater Sheet'!$BM$58:$BM$98, ROW('Cheater Sheet'!$BM$58:$BM$98)-57,""), ROW()-4)),"")="","",IFERROR(INDEX('Cheater Sheet'!C58:C98, SMALL(IF("Yes"='Cheater Sheet'!$BM$58:$BM$98, ROW('Cheater Sheet'!$BM$58:$BM$98)-57,""), ROW()-4)),""))</f>
        <v/>
      </c>
      <c r="E22" s="287" t="str" cm="1">
        <f t="array" ref="E22">IF(IFERROR(INDEX('Cheater Sheet'!D58:D98, SMALL(IF("Yes"='Cheater Sheet'!$BM$58:$BM$98, ROW('Cheater Sheet'!$BM$58:$BM$98)-57,""), ROW()-4)),"")="","",IFERROR(INDEX('Cheater Sheet'!D58:D98, SMALL(IF("Yes"='Cheater Sheet'!$BM$58:$BM$98, ROW('Cheater Sheet'!$BM$58:$BM$98)-57,""), ROW()-4)),""))</f>
        <v/>
      </c>
      <c r="F22" s="292" t="str" cm="1">
        <f t="array" ref="F22">IF(IFERROR(INDEX('Cheater Sheet'!E58:E98, SMALL(IF("Yes"='Cheater Sheet'!$BM$58:$BM$98, ROW('Cheater Sheet'!$BM$58:$BM$98)-57,""), ROW()-4)),"")="","",IFERROR(INDEX('Cheater Sheet'!E58:E98, SMALL(IF("Yes"='Cheater Sheet'!$BM$58:$BM$98, ROW('Cheater Sheet'!$BM$58:$BM$98)-57,""), ROW()-4)),""))</f>
        <v/>
      </c>
      <c r="G22" s="287" t="str" cm="1">
        <f t="array" ref="G22">IF(IFERROR(INDEX('Cheater Sheet'!F58:F98, SMALL(IF("Yes"='Cheater Sheet'!$BM$58:$BM$98, ROW('Cheater Sheet'!$BM$58:$BM$98)-57,""), ROW()-4)),"")="","",IFERROR(INDEX('Cheater Sheet'!F58:F98, SMALL(IF("Yes"='Cheater Sheet'!$BM$58:$BM$98, ROW('Cheater Sheet'!$BM$58:$BM$98)-57,""), ROW()-4)),""))</f>
        <v/>
      </c>
      <c r="H22" s="292" t="str" cm="1">
        <f t="array" ref="H22">IF(IFERROR(INDEX('Cheater Sheet'!G58:G98, SMALL(IF("Yes"='Cheater Sheet'!$BM$58:$BM$98, ROW('Cheater Sheet'!$BM$58:$BM$98)-57,""), ROW()-4)),"")="","",IFERROR(INDEX('Cheater Sheet'!G58:G98, SMALL(IF("Yes"='Cheater Sheet'!$BM$58:$BM$98, ROW('Cheater Sheet'!$BM$58:$BM$98)-57,""), ROW()-4)),""))</f>
        <v/>
      </c>
      <c r="I22" s="287" t="str" cm="1">
        <f t="array" ref="I22">IF(IFERROR(INDEX('Cheater Sheet'!H58:H98, SMALL(IF("Yes"='Cheater Sheet'!$BM$58:$BM$98, ROW('Cheater Sheet'!$BM$58:$BM$98)-57,""), ROW()-4)),"")="","",IFERROR(INDEX('Cheater Sheet'!H58:H98, SMALL(IF("Yes"='Cheater Sheet'!$BM$58:$BM$98, ROW('Cheater Sheet'!$BM$58:$BM$98)-57,""), ROW()-4)),""))</f>
        <v/>
      </c>
      <c r="J22" s="292" t="str" cm="1">
        <f t="array" ref="J22">IF(IFERROR(INDEX('Cheater Sheet'!I58:I98, SMALL(IF("Yes"='Cheater Sheet'!$BM$58:$BM$98, ROW('Cheater Sheet'!$BM$58:$BM$98)-57,""), ROW()-4)),"")="","",IFERROR(INDEX('Cheater Sheet'!I58:I98, SMALL(IF("Yes"='Cheater Sheet'!$BM$58:$BM$98, ROW('Cheater Sheet'!$BM$58:$BM$98)-57,""), ROW()-4)),""))</f>
        <v/>
      </c>
      <c r="K22" s="287" t="str" cm="1">
        <f t="array" ref="K22">IF(IFERROR(INDEX('Cheater Sheet'!J58:J98, SMALL(IF("Yes"='Cheater Sheet'!$BM$58:$BM$98, ROW('Cheater Sheet'!$BM$58:$BM$98)-57,""), ROW()-4)),"")="","",IFERROR(INDEX('Cheater Sheet'!J58:J98, SMALL(IF("Yes"='Cheater Sheet'!$BM$58:$BM$98, ROW('Cheater Sheet'!$BM$58:$BM$98)-57,""), ROW()-4)),""))</f>
        <v/>
      </c>
      <c r="L22" s="292" t="str" cm="1">
        <f t="array" ref="L22">IF(IFERROR(INDEX('Cheater Sheet'!K58:K98, SMALL(IF("Yes"='Cheater Sheet'!$BM$58:$BM$98, ROW('Cheater Sheet'!$BM$58:$BM$98)-57,""), ROW()-4)),"")="","",IFERROR(INDEX('Cheater Sheet'!K58:K98, SMALL(IF("Yes"='Cheater Sheet'!$BM$58:$BM$98, ROW('Cheater Sheet'!$BM$58:$BM$98)-57,""), ROW()-4)),""))</f>
        <v/>
      </c>
      <c r="M22" s="287" t="str" cm="1">
        <f t="array" ref="M22">IF(IFERROR(INDEX('Cheater Sheet'!L58:L98, SMALL(IF("Yes"='Cheater Sheet'!$BM$58:$BM$98, ROW('Cheater Sheet'!$BM$58:$BM$98)-57,""), ROW()-4)),"")="","",IFERROR(INDEX('Cheater Sheet'!L58:L98, SMALL(IF("Yes"='Cheater Sheet'!$BM$58:$BM$98, ROW('Cheater Sheet'!$BM$58:$BM$98)-57,""), ROW()-4)),""))</f>
        <v/>
      </c>
      <c r="N22" s="292" t="str" cm="1">
        <f t="array" ref="N22">IF(IFERROR(INDEX('Cheater Sheet'!M58:M98, SMALL(IF("Yes"='Cheater Sheet'!$BM$58:$BM$98, ROW('Cheater Sheet'!$BM$58:$BM$98)-57,""), ROW()-4)),"")="","",IFERROR(INDEX('Cheater Sheet'!M58:M98, SMALL(IF("Yes"='Cheater Sheet'!$BM$58:$BM$98, ROW('Cheater Sheet'!$BM$58:$BM$98)-57,""), ROW()-4)),""))</f>
        <v/>
      </c>
      <c r="O22" s="287" t="str" cm="1">
        <f t="array" ref="O22">IF(IFERROR(INDEX('Cheater Sheet'!N58:N98, SMALL(IF("Yes"='Cheater Sheet'!$BM$58:$BM$98, ROW('Cheater Sheet'!$BM$58:$BM$98)-57,""), ROW()-4)),"")="","",IFERROR(INDEX('Cheater Sheet'!N58:N98, SMALL(IF("Yes"='Cheater Sheet'!$BM$58:$BM$98, ROW('Cheater Sheet'!$BM$58:$BM$98)-57,""), ROW()-4)),""))</f>
        <v/>
      </c>
      <c r="P22" s="292" t="str" cm="1">
        <f t="array" ref="P22">IF(IFERROR(INDEX('Cheater Sheet'!O58:O98, SMALL(IF("Yes"='Cheater Sheet'!$BM$58:$BM$98, ROW('Cheater Sheet'!$BM$58:$BM$98)-57,""), ROW()-4)),"")="","",IFERROR(INDEX('Cheater Sheet'!O58:O98, SMALL(IF("Yes"='Cheater Sheet'!$BM$58:$BM$98, ROW('Cheater Sheet'!$BM$58:$BM$98)-57,""), ROW()-4)),""))</f>
        <v/>
      </c>
      <c r="Q22" s="287" t="str" cm="1">
        <f t="array" ref="Q22">IF(IFERROR(INDEX('Cheater Sheet'!P58:P98, SMALL(IF("Yes"='Cheater Sheet'!$BM$58:$BM$98, ROW('Cheater Sheet'!$BM$58:$BM$98)-57,""), ROW()-4)),"")="","",IFERROR(INDEX('Cheater Sheet'!P58:P98, SMALL(IF("Yes"='Cheater Sheet'!$BM$58:$BM$98, ROW('Cheater Sheet'!$BM$58:$BM$98)-57,""), ROW()-4)),""))</f>
        <v/>
      </c>
      <c r="R22" s="292" t="str" cm="1">
        <f t="array" ref="R22">IF(IFERROR(INDEX('Cheater Sheet'!Q58:Q98, SMALL(IF("Yes"='Cheater Sheet'!$BM$58:$BM$98, ROW('Cheater Sheet'!$BM$58:$BM$98)-57,""), ROW()-4)),"")="","",IFERROR(INDEX('Cheater Sheet'!Q58:Q98, SMALL(IF("Yes"='Cheater Sheet'!$BM$58:$BM$98, ROW('Cheater Sheet'!$BM$58:$BM$98)-57,""), ROW()-4)),""))</f>
        <v/>
      </c>
      <c r="S22" s="287" t="str" cm="1">
        <f t="array" ref="S22">IF(IFERROR(INDEX('Cheater Sheet'!R58:R98, SMALL(IF("Yes"='Cheater Sheet'!$BM$58:$BM$98, ROW('Cheater Sheet'!$BM$58:$BM$98)-57,""), ROW()-4)),"")="","",IFERROR(INDEX('Cheater Sheet'!R58:R98, SMALL(IF("Yes"='Cheater Sheet'!$BM$58:$BM$98, ROW('Cheater Sheet'!$BM$58:$BM$98)-57,""), ROW()-4)),""))</f>
        <v/>
      </c>
      <c r="T22" s="292" t="str" cm="1">
        <f t="array" ref="T22">IF(IFERROR(INDEX('Cheater Sheet'!S58:S98, SMALL(IF("Yes"='Cheater Sheet'!$BM$58:$BM$98, ROW('Cheater Sheet'!$BM$58:$BM$98)-57,""), ROW()-4)),"")="","",IFERROR(INDEX('Cheater Sheet'!S58:S98, SMALL(IF("Yes"='Cheater Sheet'!$BM$58:$BM$98, ROW('Cheater Sheet'!$BM$58:$BM$98)-57,""), ROW()-4)),""))</f>
        <v/>
      </c>
      <c r="U22" s="287" t="str" cm="1">
        <f t="array" ref="U22">IF(IFERROR(INDEX('Cheater Sheet'!T58:T98, SMALL(IF("Yes"='Cheater Sheet'!$BM$58:$BM$98, ROW('Cheater Sheet'!$BM$58:$BM$98)-57,""), ROW()-4)),"")="","",IFERROR(INDEX('Cheater Sheet'!T58:T98, SMALL(IF("Yes"='Cheater Sheet'!$BM$58:$BM$98, ROW('Cheater Sheet'!$BM$58:$BM$98)-57,""), ROW()-4)),""))</f>
        <v/>
      </c>
      <c r="V22" s="292" t="str" cm="1">
        <f t="array" ref="V22">IF(IFERROR(INDEX('Cheater Sheet'!U58:U98, SMALL(IF("Yes"='Cheater Sheet'!$BM$58:$BM$98, ROW('Cheater Sheet'!$BM$58:$BM$98)-57,""), ROW()-4)),"")="","",IFERROR(INDEX('Cheater Sheet'!U58:U98, SMALL(IF("Yes"='Cheater Sheet'!$BM$58:$BM$98, ROW('Cheater Sheet'!$BM$58:$BM$98)-57,""), ROW()-4)),""))</f>
        <v/>
      </c>
      <c r="W22" s="287" t="str" cm="1">
        <f t="array" ref="W22">IF(IFERROR(INDEX('Cheater Sheet'!V58:V98, SMALL(IF("Yes"='Cheater Sheet'!$BM$58:$BM$98, ROW('Cheater Sheet'!$BM$58:$BM$98)-57,""), ROW()-4)),"")="","",IFERROR(INDEX('Cheater Sheet'!V58:V98, SMALL(IF("Yes"='Cheater Sheet'!$BM$58:$BM$98, ROW('Cheater Sheet'!$BM$58:$BM$98)-57,""), ROW()-4)),""))</f>
        <v/>
      </c>
      <c r="X22" s="292" t="str" cm="1">
        <f t="array" ref="X22">IF(IFERROR(INDEX('Cheater Sheet'!W58:W98, SMALL(IF("Yes"='Cheater Sheet'!$BM$58:$BM$98, ROW('Cheater Sheet'!$BM$58:$BM$98)-57,""), ROW()-4)),"")="","",IFERROR(INDEX('Cheater Sheet'!W58:W98, SMALL(IF("Yes"='Cheater Sheet'!$BM$58:$BM$98, ROW('Cheater Sheet'!$BM$58:$BM$98)-57,""), ROW()-4)),""))</f>
        <v/>
      </c>
      <c r="Y22" s="287" t="str" cm="1">
        <f t="array" ref="Y22">IF(IFERROR(INDEX('Cheater Sheet'!X58:X98, SMALL(IF("Yes"='Cheater Sheet'!$BM$58:$BM$98, ROW('Cheater Sheet'!$BM$58:$BM$98)-57,""), ROW()-4)),"")="","",IFERROR(INDEX('Cheater Sheet'!X58:X98, SMALL(IF("Yes"='Cheater Sheet'!$BM$58:$BM$98, ROW('Cheater Sheet'!$BM$58:$BM$98)-57,""), ROW()-4)),""))</f>
        <v/>
      </c>
      <c r="Z22" s="292" t="str" cm="1">
        <f t="array" ref="Z22">IF(IFERROR(INDEX('Cheater Sheet'!Y58:Y98, SMALL(IF("Yes"='Cheater Sheet'!$BM$58:$BM$98, ROW('Cheater Sheet'!$BM$58:$BM$98)-57,""), ROW()-4)),"")="","",IFERROR(INDEX('Cheater Sheet'!Y58:Y98, SMALL(IF("Yes"='Cheater Sheet'!$BM$58:$BM$98, ROW('Cheater Sheet'!$BM$58:$BM$98)-57,""), ROW()-4)),""))</f>
        <v/>
      </c>
      <c r="AA22" s="287" t="str" cm="1">
        <f t="array" ref="AA22">IF(IFERROR(INDEX('Cheater Sheet'!Z58:Z98, SMALL(IF("Yes"='Cheater Sheet'!$BM$58:$BM$98, ROW('Cheater Sheet'!$BM$58:$BM$98)-57,""), ROW()-4)),"")="","",IFERROR(INDEX('Cheater Sheet'!Z58:Z98, SMALL(IF("Yes"='Cheater Sheet'!$BM$58:$BM$98, ROW('Cheater Sheet'!$BM$58:$BM$98)-57,""), ROW()-4)),""))</f>
        <v/>
      </c>
      <c r="AB22" s="292" t="str" cm="1">
        <f t="array" ref="AB22">IF(IFERROR(INDEX('Cheater Sheet'!AA58:AA98, SMALL(IF("Yes"='Cheater Sheet'!$BM$58:$BM$98, ROW('Cheater Sheet'!$BM$58:$BM$98)-57,""), ROW()-4)),"")="","",IFERROR(INDEX('Cheater Sheet'!AA58:AA98, SMALL(IF("Yes"='Cheater Sheet'!$BM$58:$BM$98, ROW('Cheater Sheet'!$BM$58:$BM$98)-57,""), ROW()-4)),""))</f>
        <v/>
      </c>
      <c r="AC22" s="287" t="str" cm="1">
        <f t="array" ref="AC22">IF(IFERROR(INDEX('Cheater Sheet'!AB58:AB98, SMALL(IF("Yes"='Cheater Sheet'!$BM$58:$BM$98, ROW('Cheater Sheet'!$BM$58:$BM$98)-57,""), ROW()-4)),"")="","",IFERROR(INDEX('Cheater Sheet'!AB58:AB98, SMALL(IF("Yes"='Cheater Sheet'!$BM$58:$BM$98, ROW('Cheater Sheet'!$BM$58:$BM$98)-57,""), ROW()-4)),""))</f>
        <v/>
      </c>
      <c r="AD22" s="292" t="str" cm="1">
        <f t="array" ref="AD22">IF(IFERROR(INDEX('Cheater Sheet'!AC58:AC98, SMALL(IF("Yes"='Cheater Sheet'!$BM$58:$BM$98, ROW('Cheater Sheet'!$BM$58:$BM$98)-57,""), ROW()-4)),"")="","",IFERROR(INDEX('Cheater Sheet'!AC58:AC98, SMALL(IF("Yes"='Cheater Sheet'!$BM$58:$BM$98, ROW('Cheater Sheet'!$BM$58:$BM$98)-57,""), ROW()-4)),""))</f>
        <v/>
      </c>
      <c r="AE22" s="287" t="str" cm="1">
        <f t="array" ref="AE22">IF(IFERROR(INDEX('Cheater Sheet'!AD58:AD98, SMALL(IF("Yes"='Cheater Sheet'!$BM$58:$BM$98, ROW('Cheater Sheet'!$BM$58:$BM$98)-57,""), ROW()-4)),"")="","",IFERROR(INDEX('Cheater Sheet'!AD58:AD98, SMALL(IF("Yes"='Cheater Sheet'!$BM$58:$BM$98, ROW('Cheater Sheet'!$BM$58:$BM$98)-57,""), ROW()-4)),""))</f>
        <v/>
      </c>
      <c r="AF22" s="292" t="str" cm="1">
        <f t="array" ref="AF22">IF(IFERROR(INDEX('Cheater Sheet'!AE58:AE98, SMALL(IF("Yes"='Cheater Sheet'!$BM$58:$BM$98, ROW('Cheater Sheet'!$BM$58:$BM$98)-57,""), ROW()-4)),"")="","",IFERROR(INDEX('Cheater Sheet'!AE58:AE98, SMALL(IF("Yes"='Cheater Sheet'!$BM$58:$BM$98, ROW('Cheater Sheet'!$BM$58:$BM$98)-57,""), ROW()-4)),""))</f>
        <v/>
      </c>
      <c r="AG22" s="287" t="str" cm="1">
        <f t="array" ref="AG22">IF(IFERROR(INDEX('Cheater Sheet'!AF58:AF98, SMALL(IF("Yes"='Cheater Sheet'!$BM$58:$BM$98, ROW('Cheater Sheet'!$BM$58:$BM$98)-57,""), ROW()-4)),"")="","",IFERROR(INDEX('Cheater Sheet'!AF58:AF98, SMALL(IF("Yes"='Cheater Sheet'!$BM$58:$BM$98, ROW('Cheater Sheet'!$BM$58:$BM$98)-57,""), ROW()-4)),""))</f>
        <v/>
      </c>
      <c r="AH22" s="292" t="str" cm="1">
        <f t="array" ref="AH22">IF(IFERROR(INDEX('Cheater Sheet'!AG58:AG98, SMALL(IF("Yes"='Cheater Sheet'!$BM$58:$BM$98, ROW('Cheater Sheet'!$BM$58:$BM$98)-57,""), ROW()-4)),"")="","",IFERROR(INDEX('Cheater Sheet'!AG58:AG98, SMALL(IF("Yes"='Cheater Sheet'!$BM$58:$BM$98, ROW('Cheater Sheet'!$BM$58:$BM$98)-57,""), ROW()-4)),""))</f>
        <v/>
      </c>
      <c r="AI22" s="287" t="str" cm="1">
        <f t="array" ref="AI22">IF(IFERROR(INDEX('Cheater Sheet'!AH58:AH98, SMALL(IF("Yes"='Cheater Sheet'!$BM$58:$BM$98, ROW('Cheater Sheet'!$BM$58:$BM$98)-57,""), ROW()-4)),"")="","",IFERROR(INDEX('Cheater Sheet'!AH58:AH98, SMALL(IF("Yes"='Cheater Sheet'!$BM$58:$BM$98, ROW('Cheater Sheet'!$BM$58:$BM$98)-57,""), ROW()-4)),""))</f>
        <v/>
      </c>
      <c r="AJ22" s="292" t="str" cm="1">
        <f t="array" ref="AJ22">IF(IFERROR(INDEX('Cheater Sheet'!AI58:AI98, SMALL(IF("Yes"='Cheater Sheet'!$BM$58:$BM$98, ROW('Cheater Sheet'!$BM$58:$BM$98)-57,""), ROW()-4)),"")="","",IFERROR(INDEX('Cheater Sheet'!AI58:AI98, SMALL(IF("Yes"='Cheater Sheet'!$BM$58:$BM$98, ROW('Cheater Sheet'!$BM$58:$BM$98)-57,""), ROW()-4)),""))</f>
        <v/>
      </c>
      <c r="AK22" s="287" t="str" cm="1">
        <f t="array" ref="AK22">IF(IFERROR(INDEX('Cheater Sheet'!AJ58:AJ98, SMALL(IF("Yes"='Cheater Sheet'!$BM$58:$BM$98, ROW('Cheater Sheet'!$BM$58:$BM$98)-57,""), ROW()-4)),"")="","",IFERROR(INDEX('Cheater Sheet'!AJ58:AJ98, SMALL(IF("Yes"='Cheater Sheet'!$BM$58:$BM$98, ROW('Cheater Sheet'!$BM$58:$BM$98)-57,""), ROW()-4)),""))</f>
        <v/>
      </c>
      <c r="AL22" s="292" t="str" cm="1">
        <f t="array" ref="AL22">IF(IFERROR(INDEX('Cheater Sheet'!AK58:AK98, SMALL(IF("Yes"='Cheater Sheet'!$BM$58:$BM$98, ROW('Cheater Sheet'!$BM$58:$BM$98)-57,""), ROW()-4)),"")="","",IFERROR(INDEX('Cheater Sheet'!AK58:AK98, SMALL(IF("Yes"='Cheater Sheet'!$BM$58:$BM$98, ROW('Cheater Sheet'!$BM$58:$BM$98)-57,""), ROW()-4)),""))</f>
        <v/>
      </c>
      <c r="AM22" s="287" t="str" cm="1">
        <f t="array" ref="AM22">IF(IFERROR(INDEX('Cheater Sheet'!AL58:AL98, SMALL(IF("Yes"='Cheater Sheet'!$BM$58:$BM$98, ROW('Cheater Sheet'!$BM$58:$BM$98)-57,""), ROW()-4)),"")="","",IFERROR(INDEX('Cheater Sheet'!AL58:AL98, SMALL(IF("Yes"='Cheater Sheet'!$BM$58:$BM$98, ROW('Cheater Sheet'!$BM$58:$BM$98)-57,""), ROW()-4)),""))</f>
        <v/>
      </c>
      <c r="AN22" s="292" t="str" cm="1">
        <f t="array" ref="AN22">IF(IFERROR(INDEX('Cheater Sheet'!AM58:AM98, SMALL(IF("Yes"='Cheater Sheet'!$BM$58:$BM$98, ROW('Cheater Sheet'!$BM$58:$BM$98)-57,""), ROW()-4)),"")="","",IFERROR(INDEX('Cheater Sheet'!AM58:AM98, SMALL(IF("Yes"='Cheater Sheet'!$BM$58:$BM$98, ROW('Cheater Sheet'!$BM$58:$BM$98)-57,""), ROW()-4)),""))</f>
        <v/>
      </c>
      <c r="AO22" s="287" t="str" cm="1">
        <f t="array" ref="AO22">IF(IFERROR(INDEX('Cheater Sheet'!AN58:AN98, SMALL(IF("Yes"='Cheater Sheet'!$BM$58:$BM$98, ROW('Cheater Sheet'!$BM$58:$BM$98)-57,""), ROW()-4)),"")="","",IFERROR(INDEX('Cheater Sheet'!AN58:AN98, SMALL(IF("Yes"='Cheater Sheet'!$BM$58:$BM$98, ROW('Cheater Sheet'!$BM$58:$BM$98)-57,""), ROW()-4)),""))</f>
        <v/>
      </c>
      <c r="AP22" s="292" t="str" cm="1">
        <f t="array" ref="AP22">IF(IFERROR(INDEX('Cheater Sheet'!AO58:AO98, SMALL(IF("Yes"='Cheater Sheet'!$BM$58:$BM$98, ROW('Cheater Sheet'!$BM$58:$BM$98)-57,""), ROW()-4)),"")="","",IFERROR(INDEX('Cheater Sheet'!AO58:AO98, SMALL(IF("Yes"='Cheater Sheet'!$BM$58:$BM$98, ROW('Cheater Sheet'!$BM$58:$BM$98)-57,""), ROW()-4)),""))</f>
        <v/>
      </c>
      <c r="AQ22" s="287" t="str" cm="1">
        <f t="array" ref="AQ22">IF(IFERROR(INDEX('Cheater Sheet'!AP58:AP98, SMALL(IF("Yes"='Cheater Sheet'!$BM$58:$BM$98, ROW('Cheater Sheet'!$BM$58:$BM$98)-57,""), ROW()-4)),"")="","",IFERROR(INDEX('Cheater Sheet'!AP58:AP98, SMALL(IF("Yes"='Cheater Sheet'!$BM$58:$BM$98, ROW('Cheater Sheet'!$BM$58:$BM$98)-57,""), ROW()-4)),""))</f>
        <v/>
      </c>
      <c r="AR22" s="292" t="str" cm="1">
        <f t="array" ref="AR22">IF(IFERROR(INDEX('Cheater Sheet'!AQ58:AQ98, SMALL(IF("Yes"='Cheater Sheet'!$BM$58:$BM$98, ROW('Cheater Sheet'!$BM$58:$BM$98)-57,""), ROW()-4)),"")="","",IFERROR(INDEX('Cheater Sheet'!AQ58:AQ98, SMALL(IF("Yes"='Cheater Sheet'!$BM$58:$BM$98, ROW('Cheater Sheet'!$BM$58:$BM$98)-57,""), ROW()-4)),""))</f>
        <v/>
      </c>
      <c r="AS22" s="287" t="str" cm="1">
        <f t="array" ref="AS22">IF(IFERROR(INDEX('Cheater Sheet'!AR58:AR98, SMALL(IF("Yes"='Cheater Sheet'!$BM$58:$BM$98, ROW('Cheater Sheet'!$BM$58:$BM$98)-57,""), ROW()-4)),"")="","",IFERROR(INDEX('Cheater Sheet'!AR58:AR98, SMALL(IF("Yes"='Cheater Sheet'!$BM$58:$BM$98, ROW('Cheater Sheet'!$BM$58:$BM$98)-57,""), ROW()-4)),""))</f>
        <v/>
      </c>
      <c r="AT22" s="292" t="str" cm="1">
        <f t="array" ref="AT22">IF(IFERROR(INDEX('Cheater Sheet'!AS58:AS98, SMALL(IF("Yes"='Cheater Sheet'!$BM$58:$BM$98, ROW('Cheater Sheet'!$BM$58:$BM$98)-57,""), ROW()-4)),"")="","",IFERROR(INDEX('Cheater Sheet'!AS58:AS98, SMALL(IF("Yes"='Cheater Sheet'!$BM$58:$BM$98, ROW('Cheater Sheet'!$BM$58:$BM$98)-57,""), ROW()-4)),""))</f>
        <v/>
      </c>
      <c r="AU22" s="287" t="str" cm="1">
        <f t="array" ref="AU22">IF(IFERROR(INDEX('Cheater Sheet'!AT58:AT98, SMALL(IF("Yes"='Cheater Sheet'!$BM$58:$BM$98, ROW('Cheater Sheet'!$BM$58:$BM$98)-57,""), ROW()-4)),"")="","",IFERROR(INDEX('Cheater Sheet'!AT58:AT98, SMALL(IF("Yes"='Cheater Sheet'!$BM$58:$BM$98, ROW('Cheater Sheet'!$BM$58:$BM$98)-57,""), ROW()-4)),""))</f>
        <v/>
      </c>
      <c r="AV22" s="292" t="str" cm="1">
        <f t="array" ref="AV22">IF(IFERROR(INDEX('Cheater Sheet'!AU58:AU98, SMALL(IF("Yes"='Cheater Sheet'!$BM$58:$BM$98, ROW('Cheater Sheet'!$BM$58:$BM$98)-57,""), ROW()-4)),"")="","",IFERROR(INDEX('Cheater Sheet'!AU58:AU98, SMALL(IF("Yes"='Cheater Sheet'!$BM$58:$BM$98, ROW('Cheater Sheet'!$BM$58:$BM$98)-57,""), ROW()-4)),""))</f>
        <v/>
      </c>
      <c r="AW22" s="287" t="str" cm="1">
        <f t="array" ref="AW22">IF(IFERROR(INDEX('Cheater Sheet'!AV58:AV98, SMALL(IF("Yes"='Cheater Sheet'!$BM$58:$BM$98, ROW('Cheater Sheet'!$BM$58:$BM$98)-57,""), ROW()-4)),"")="","",IFERROR(INDEX('Cheater Sheet'!AV58:AV98, SMALL(IF("Yes"='Cheater Sheet'!$BM$58:$BM$98, ROW('Cheater Sheet'!$BM$58:$BM$98)-57,""), ROW()-4)),""))</f>
        <v/>
      </c>
      <c r="AX22" s="292" t="str" cm="1">
        <f t="array" ref="AX22">IF(IFERROR(INDEX('Cheater Sheet'!AW58:AW98, SMALL(IF("Yes"='Cheater Sheet'!$BM$58:$BM$98, ROW('Cheater Sheet'!$BM$58:$BM$98)-57,""), ROW()-4)),"")="","",IFERROR(INDEX('Cheater Sheet'!AW58:AW98, SMALL(IF("Yes"='Cheater Sheet'!$BM$58:$BM$98, ROW('Cheater Sheet'!$BM$58:$BM$98)-57,""), ROW()-4)),""))</f>
        <v/>
      </c>
      <c r="AY22" s="287" t="str" cm="1">
        <f t="array" ref="AY22">IF(IFERROR(INDEX('Cheater Sheet'!AX58:AX98, SMALL(IF("Yes"='Cheater Sheet'!$BM$58:$BM$98, ROW('Cheater Sheet'!$BM$58:$BM$98)-57,""), ROW()-4)),"")="","",IFERROR(INDEX('Cheater Sheet'!AX58:AX98, SMALL(IF("Yes"='Cheater Sheet'!$BM$58:$BM$98, ROW('Cheater Sheet'!$BM$58:$BM$98)-57,""), ROW()-4)),""))</f>
        <v/>
      </c>
      <c r="AZ22" s="292" t="str" cm="1">
        <f t="array" ref="AZ22">IF(IFERROR(INDEX('Cheater Sheet'!AY58:AY98, SMALL(IF("Yes"='Cheater Sheet'!$BM$58:$BM$98, ROW('Cheater Sheet'!$BM$58:$BM$98)-57,""), ROW()-4)),"")="","",IFERROR(INDEX('Cheater Sheet'!AY58:AY98, SMALL(IF("Yes"='Cheater Sheet'!$BM$58:$BM$98, ROW('Cheater Sheet'!$BM$58:$BM$98)-57,""), ROW()-4)),""))</f>
        <v/>
      </c>
      <c r="BA22" s="287" t="str" cm="1">
        <f t="array" ref="BA22">IF(IFERROR(INDEX('Cheater Sheet'!AZ58:AZ98, SMALL(IF("Yes"='Cheater Sheet'!$BM$58:$BM$98, ROW('Cheater Sheet'!$BM$58:$BM$98)-57,""), ROW()-4)),"")="","",IFERROR(INDEX('Cheater Sheet'!AZ58:AZ98, SMALL(IF("Yes"='Cheater Sheet'!$BM$58:$BM$98, ROW('Cheater Sheet'!$BM$58:$BM$98)-57,""), ROW()-4)),""))</f>
        <v/>
      </c>
      <c r="BB22" s="292" t="str" cm="1">
        <f t="array" ref="BB22">IF(IFERROR(INDEX('Cheater Sheet'!BA58:BA98, SMALL(IF("Yes"='Cheater Sheet'!$BM$58:$BM$98, ROW('Cheater Sheet'!$BM$58:$BM$98)-57,""), ROW()-4)),"")="","",IFERROR(INDEX('Cheater Sheet'!BA58:BA98, SMALL(IF("Yes"='Cheater Sheet'!$BM$58:$BM$98, ROW('Cheater Sheet'!$BM$58:$BM$98)-57,""), ROW()-4)),""))</f>
        <v/>
      </c>
      <c r="BC22" s="287" t="str" cm="1">
        <f t="array" ref="BC22">IF(IFERROR(INDEX('Cheater Sheet'!BB58:BB98, SMALL(IF("Yes"='Cheater Sheet'!$BM$58:$BM$98, ROW('Cheater Sheet'!$BM$58:$BM$98)-57,""), ROW()-4)),"")="","",IFERROR(INDEX('Cheater Sheet'!BB58:BB98, SMALL(IF("Yes"='Cheater Sheet'!$BM$58:$BM$98, ROW('Cheater Sheet'!$BM$58:$BM$98)-57,""), ROW()-4)),""))</f>
        <v/>
      </c>
      <c r="BD22" s="292" t="str" cm="1">
        <f t="array" ref="BD22">IF(IFERROR(INDEX('Cheater Sheet'!BC58:BC98, SMALL(IF("Yes"='Cheater Sheet'!$BM$58:$BM$98, ROW('Cheater Sheet'!$BM$58:$BM$98)-57,""), ROW()-4)),"")="","",IFERROR(INDEX('Cheater Sheet'!BC58:BC98, SMALL(IF("Yes"='Cheater Sheet'!$BM$58:$BM$98, ROW('Cheater Sheet'!$BM$58:$BM$98)-57,""), ROW()-4)),""))</f>
        <v/>
      </c>
      <c r="BE22" s="287" t="str" cm="1">
        <f t="array" ref="BE22">IF(IFERROR(INDEX('Cheater Sheet'!BD58:BD98, SMALL(IF("Yes"='Cheater Sheet'!$BM$58:$BM$98, ROW('Cheater Sheet'!$BM$58:$BM$98)-57,""), ROW()-4)),"")="","",IFERROR(INDEX('Cheater Sheet'!BD58:BD98, SMALL(IF("Yes"='Cheater Sheet'!$BM$58:$BM$98, ROW('Cheater Sheet'!$BM$58:$BM$98)-57,""), ROW()-4)),""))</f>
        <v/>
      </c>
      <c r="BF22" s="292" t="str" cm="1">
        <f t="array" ref="BF22">IF(IFERROR(INDEX('Cheater Sheet'!BE58:BE98, SMALL(IF("Yes"='Cheater Sheet'!$BM$58:$BM$98, ROW('Cheater Sheet'!$BM$58:$BM$98)-57,""), ROW()-4)),"")="","",IFERROR(INDEX('Cheater Sheet'!BE58:BE98, SMALL(IF("Yes"='Cheater Sheet'!$BM$58:$BM$98, ROW('Cheater Sheet'!$BM$58:$BM$98)-57,""), ROW()-4)),""))</f>
        <v/>
      </c>
      <c r="BG22" s="287" t="str" cm="1">
        <f t="array" ref="BG22">IF(IFERROR(INDEX('Cheater Sheet'!BF58:BF98, SMALL(IF("Yes"='Cheater Sheet'!$BM$58:$BM$98, ROW('Cheater Sheet'!$BM$58:$BM$98)-57,""), ROW()-4)),"")="","",IFERROR(INDEX('Cheater Sheet'!BF58:BF98, SMALL(IF("Yes"='Cheater Sheet'!$BM$58:$BM$98, ROW('Cheater Sheet'!$BM$58:$BM$98)-57,""), ROW()-4)),""))</f>
        <v/>
      </c>
      <c r="BH22" s="292" t="str" cm="1">
        <f t="array" ref="BH22">IF(IFERROR(INDEX('Cheater Sheet'!BG58:BG98, SMALL(IF("Yes"='Cheater Sheet'!$BM$58:$BM$98, ROW('Cheater Sheet'!$BM$58:$BM$98)-57,""), ROW()-4)),"")="","",IFERROR(INDEX('Cheater Sheet'!BG58:BG98, SMALL(IF("Yes"='Cheater Sheet'!$BM$58:$BM$98, ROW('Cheater Sheet'!$BM$58:$BM$98)-57,""), ROW()-4)),""))</f>
        <v/>
      </c>
      <c r="BI22" s="287" t="str" cm="1">
        <f t="array" ref="BI22">IF(IFERROR(INDEX('Cheater Sheet'!BH58:BH98, SMALL(IF("Yes"='Cheater Sheet'!$BM$58:$BM$98, ROW('Cheater Sheet'!$BM$58:$BM$98)-57,""), ROW()-4)),"")="","",IFERROR(INDEX('Cheater Sheet'!BH58:BH98, SMALL(IF("Yes"='Cheater Sheet'!$BM$58:$BM$98, ROW('Cheater Sheet'!$BM$58:$BM$98)-57,""), ROW()-4)),""))</f>
        <v/>
      </c>
      <c r="BJ22" s="292" t="str" cm="1">
        <f t="array" ref="BJ22">IF(IFERROR(INDEX('Cheater Sheet'!BI58:BI98, SMALL(IF("Yes"='Cheater Sheet'!$BM$58:$BM$98, ROW('Cheater Sheet'!$BM$58:$BM$98)-57,""), ROW()-4)),"")="","",IFERROR(INDEX('Cheater Sheet'!BI58:BI98, SMALL(IF("Yes"='Cheater Sheet'!$BM$58:$BM$98, ROW('Cheater Sheet'!$BM$58:$BM$98)-57,""), ROW()-4)),""))</f>
        <v/>
      </c>
      <c r="BK22" s="709" t="str" cm="1">
        <f t="array" ref="BK22">IF(IFERROR(INDEX('Cheater Sheet'!BJ58:BJ98, SMALL(IF("Yes"='Cheater Sheet'!$BM$58:$BM$98, ROW('Cheater Sheet'!$BM$58:$BM$98)-57,""), ROW()-4)),"")="","",IFERROR(INDEX('Cheater Sheet'!BJ58:BJ98, SMALL(IF("Yes"='Cheater Sheet'!$BM$58:$BM$98, ROW('Cheater Sheet'!$BM$58:$BM$98)-57,""), ROW()-4)),""))</f>
        <v/>
      </c>
      <c r="BL22" s="101"/>
    </row>
    <row r="23" spans="1:64" x14ac:dyDescent="0.2">
      <c r="A23" s="765">
        <f t="shared" si="0"/>
        <v>0</v>
      </c>
      <c r="C23" s="143" t="str" cm="1">
        <f t="array" ref="C23">IFERROR(INDEX('Cheater Sheet'!$B$58:$B$98, SMALL(IF("Yes"='Cheater Sheet'!$BM$58:$BM$98, ROW('Cheater Sheet'!$BM$58:$BM$98)-57,""), ROW()-4)),"")</f>
        <v/>
      </c>
      <c r="D23" s="292" t="str" cm="1">
        <f t="array" ref="D23">IF(IFERROR(INDEX('Cheater Sheet'!C58:C98, SMALL(IF("Yes"='Cheater Sheet'!$BM$58:$BM$98, ROW('Cheater Sheet'!$BM$58:$BM$98)-57,""), ROW()-4)),"")="","",IFERROR(INDEX('Cheater Sheet'!C58:C98, SMALL(IF("Yes"='Cheater Sheet'!$BM$58:$BM$98, ROW('Cheater Sheet'!$BM$58:$BM$98)-57,""), ROW()-4)),""))</f>
        <v/>
      </c>
      <c r="E23" s="287" t="str" cm="1">
        <f t="array" ref="E23">IF(IFERROR(INDEX('Cheater Sheet'!D58:D98, SMALL(IF("Yes"='Cheater Sheet'!$BM$58:$BM$98, ROW('Cheater Sheet'!$BM$58:$BM$98)-57,""), ROW()-4)),"")="","",IFERROR(INDEX('Cheater Sheet'!D58:D98, SMALL(IF("Yes"='Cheater Sheet'!$BM$58:$BM$98, ROW('Cheater Sheet'!$BM$58:$BM$98)-57,""), ROW()-4)),""))</f>
        <v/>
      </c>
      <c r="F23" s="292" t="str" cm="1">
        <f t="array" ref="F23">IF(IFERROR(INDEX('Cheater Sheet'!E58:E98, SMALL(IF("Yes"='Cheater Sheet'!$BM$58:$BM$98, ROW('Cheater Sheet'!$BM$58:$BM$98)-57,""), ROW()-4)),"")="","",IFERROR(INDEX('Cheater Sheet'!E58:E98, SMALL(IF("Yes"='Cheater Sheet'!$BM$58:$BM$98, ROW('Cheater Sheet'!$BM$58:$BM$98)-57,""), ROW()-4)),""))</f>
        <v/>
      </c>
      <c r="G23" s="287" t="str" cm="1">
        <f t="array" ref="G23">IF(IFERROR(INDEX('Cheater Sheet'!F58:F98, SMALL(IF("Yes"='Cheater Sheet'!$BM$58:$BM$98, ROW('Cheater Sheet'!$BM$58:$BM$98)-57,""), ROW()-4)),"")="","",IFERROR(INDEX('Cheater Sheet'!F58:F98, SMALL(IF("Yes"='Cheater Sheet'!$BM$58:$BM$98, ROW('Cheater Sheet'!$BM$58:$BM$98)-57,""), ROW()-4)),""))</f>
        <v/>
      </c>
      <c r="H23" s="292" t="str" cm="1">
        <f t="array" ref="H23">IF(IFERROR(INDEX('Cheater Sheet'!G58:G98, SMALL(IF("Yes"='Cheater Sheet'!$BM$58:$BM$98, ROW('Cheater Sheet'!$BM$58:$BM$98)-57,""), ROW()-4)),"")="","",IFERROR(INDEX('Cheater Sheet'!G58:G98, SMALL(IF("Yes"='Cheater Sheet'!$BM$58:$BM$98, ROW('Cheater Sheet'!$BM$58:$BM$98)-57,""), ROW()-4)),""))</f>
        <v/>
      </c>
      <c r="I23" s="287" t="str" cm="1">
        <f t="array" ref="I23">IF(IFERROR(INDEX('Cheater Sheet'!H58:H98, SMALL(IF("Yes"='Cheater Sheet'!$BM$58:$BM$98, ROW('Cheater Sheet'!$BM$58:$BM$98)-57,""), ROW()-4)),"")="","",IFERROR(INDEX('Cheater Sheet'!H58:H98, SMALL(IF("Yes"='Cheater Sheet'!$BM$58:$BM$98, ROW('Cheater Sheet'!$BM$58:$BM$98)-57,""), ROW()-4)),""))</f>
        <v/>
      </c>
      <c r="J23" s="292" t="str" cm="1">
        <f t="array" ref="J23">IF(IFERROR(INDEX('Cheater Sheet'!I58:I98, SMALL(IF("Yes"='Cheater Sheet'!$BM$58:$BM$98, ROW('Cheater Sheet'!$BM$58:$BM$98)-57,""), ROW()-4)),"")="","",IFERROR(INDEX('Cheater Sheet'!I58:I98, SMALL(IF("Yes"='Cheater Sheet'!$BM$58:$BM$98, ROW('Cheater Sheet'!$BM$58:$BM$98)-57,""), ROW()-4)),""))</f>
        <v/>
      </c>
      <c r="K23" s="287" t="str" cm="1">
        <f t="array" ref="K23">IF(IFERROR(INDEX('Cheater Sheet'!J58:J98, SMALL(IF("Yes"='Cheater Sheet'!$BM$58:$BM$98, ROW('Cheater Sheet'!$BM$58:$BM$98)-57,""), ROW()-4)),"")="","",IFERROR(INDEX('Cheater Sheet'!J58:J98, SMALL(IF("Yes"='Cheater Sheet'!$BM$58:$BM$98, ROW('Cheater Sheet'!$BM$58:$BM$98)-57,""), ROW()-4)),""))</f>
        <v/>
      </c>
      <c r="L23" s="292" t="str" cm="1">
        <f t="array" ref="L23">IF(IFERROR(INDEX('Cheater Sheet'!K58:K98, SMALL(IF("Yes"='Cheater Sheet'!$BM$58:$BM$98, ROW('Cheater Sheet'!$BM$58:$BM$98)-57,""), ROW()-4)),"")="","",IFERROR(INDEX('Cheater Sheet'!K58:K98, SMALL(IF("Yes"='Cheater Sheet'!$BM$58:$BM$98, ROW('Cheater Sheet'!$BM$58:$BM$98)-57,""), ROW()-4)),""))</f>
        <v/>
      </c>
      <c r="M23" s="287" t="str" cm="1">
        <f t="array" ref="M23">IF(IFERROR(INDEX('Cheater Sheet'!L58:L98, SMALL(IF("Yes"='Cheater Sheet'!$BM$58:$BM$98, ROW('Cheater Sheet'!$BM$58:$BM$98)-57,""), ROW()-4)),"")="","",IFERROR(INDEX('Cheater Sheet'!L58:L98, SMALL(IF("Yes"='Cheater Sheet'!$BM$58:$BM$98, ROW('Cheater Sheet'!$BM$58:$BM$98)-57,""), ROW()-4)),""))</f>
        <v/>
      </c>
      <c r="N23" s="292" t="str" cm="1">
        <f t="array" ref="N23">IF(IFERROR(INDEX('Cheater Sheet'!M58:M98, SMALL(IF("Yes"='Cheater Sheet'!$BM$58:$BM$98, ROW('Cheater Sheet'!$BM$58:$BM$98)-57,""), ROW()-4)),"")="","",IFERROR(INDEX('Cheater Sheet'!M58:M98, SMALL(IF("Yes"='Cheater Sheet'!$BM$58:$BM$98, ROW('Cheater Sheet'!$BM$58:$BM$98)-57,""), ROW()-4)),""))</f>
        <v/>
      </c>
      <c r="O23" s="287" t="str" cm="1">
        <f t="array" ref="O23">IF(IFERROR(INDEX('Cheater Sheet'!N58:N98, SMALL(IF("Yes"='Cheater Sheet'!$BM$58:$BM$98, ROW('Cheater Sheet'!$BM$58:$BM$98)-57,""), ROW()-4)),"")="","",IFERROR(INDEX('Cheater Sheet'!N58:N98, SMALL(IF("Yes"='Cheater Sheet'!$BM$58:$BM$98, ROW('Cheater Sheet'!$BM$58:$BM$98)-57,""), ROW()-4)),""))</f>
        <v/>
      </c>
      <c r="P23" s="292" t="str" cm="1">
        <f t="array" ref="P23">IF(IFERROR(INDEX('Cheater Sheet'!O58:O98, SMALL(IF("Yes"='Cheater Sheet'!$BM$58:$BM$98, ROW('Cheater Sheet'!$BM$58:$BM$98)-57,""), ROW()-4)),"")="","",IFERROR(INDEX('Cheater Sheet'!O58:O98, SMALL(IF("Yes"='Cheater Sheet'!$BM$58:$BM$98, ROW('Cheater Sheet'!$BM$58:$BM$98)-57,""), ROW()-4)),""))</f>
        <v/>
      </c>
      <c r="Q23" s="287" t="str" cm="1">
        <f t="array" ref="Q23">IF(IFERROR(INDEX('Cheater Sheet'!P58:P98, SMALL(IF("Yes"='Cheater Sheet'!$BM$58:$BM$98, ROW('Cheater Sheet'!$BM$58:$BM$98)-57,""), ROW()-4)),"")="","",IFERROR(INDEX('Cheater Sheet'!P58:P98, SMALL(IF("Yes"='Cheater Sheet'!$BM$58:$BM$98, ROW('Cheater Sheet'!$BM$58:$BM$98)-57,""), ROW()-4)),""))</f>
        <v/>
      </c>
      <c r="R23" s="292" t="str" cm="1">
        <f t="array" ref="R23">IF(IFERROR(INDEX('Cheater Sheet'!Q58:Q98, SMALL(IF("Yes"='Cheater Sheet'!$BM$58:$BM$98, ROW('Cheater Sheet'!$BM$58:$BM$98)-57,""), ROW()-4)),"")="","",IFERROR(INDEX('Cheater Sheet'!Q58:Q98, SMALL(IF("Yes"='Cheater Sheet'!$BM$58:$BM$98, ROW('Cheater Sheet'!$BM$58:$BM$98)-57,""), ROW()-4)),""))</f>
        <v/>
      </c>
      <c r="S23" s="287" t="str" cm="1">
        <f t="array" ref="S23">IF(IFERROR(INDEX('Cheater Sheet'!R58:R98, SMALL(IF("Yes"='Cheater Sheet'!$BM$58:$BM$98, ROW('Cheater Sheet'!$BM$58:$BM$98)-57,""), ROW()-4)),"")="","",IFERROR(INDEX('Cheater Sheet'!R58:R98, SMALL(IF("Yes"='Cheater Sheet'!$BM$58:$BM$98, ROW('Cheater Sheet'!$BM$58:$BM$98)-57,""), ROW()-4)),""))</f>
        <v/>
      </c>
      <c r="T23" s="292" t="str" cm="1">
        <f t="array" ref="T23">IF(IFERROR(INDEX('Cheater Sheet'!S58:S98, SMALL(IF("Yes"='Cheater Sheet'!$BM$58:$BM$98, ROW('Cheater Sheet'!$BM$58:$BM$98)-57,""), ROW()-4)),"")="","",IFERROR(INDEX('Cheater Sheet'!S58:S98, SMALL(IF("Yes"='Cheater Sheet'!$BM$58:$BM$98, ROW('Cheater Sheet'!$BM$58:$BM$98)-57,""), ROW()-4)),""))</f>
        <v/>
      </c>
      <c r="U23" s="287" t="str" cm="1">
        <f t="array" ref="U23">IF(IFERROR(INDEX('Cheater Sheet'!T58:T98, SMALL(IF("Yes"='Cheater Sheet'!$BM$58:$BM$98, ROW('Cheater Sheet'!$BM$58:$BM$98)-57,""), ROW()-4)),"")="","",IFERROR(INDEX('Cheater Sheet'!T58:T98, SMALL(IF("Yes"='Cheater Sheet'!$BM$58:$BM$98, ROW('Cheater Sheet'!$BM$58:$BM$98)-57,""), ROW()-4)),""))</f>
        <v/>
      </c>
      <c r="V23" s="292" t="str" cm="1">
        <f t="array" ref="V23">IF(IFERROR(INDEX('Cheater Sheet'!U58:U98, SMALL(IF("Yes"='Cheater Sheet'!$BM$58:$BM$98, ROW('Cheater Sheet'!$BM$58:$BM$98)-57,""), ROW()-4)),"")="","",IFERROR(INDEX('Cheater Sheet'!U58:U98, SMALL(IF("Yes"='Cheater Sheet'!$BM$58:$BM$98, ROW('Cheater Sheet'!$BM$58:$BM$98)-57,""), ROW()-4)),""))</f>
        <v/>
      </c>
      <c r="W23" s="287" t="str" cm="1">
        <f t="array" ref="W23">IF(IFERROR(INDEX('Cheater Sheet'!V58:V98, SMALL(IF("Yes"='Cheater Sheet'!$BM$58:$BM$98, ROW('Cheater Sheet'!$BM$58:$BM$98)-57,""), ROW()-4)),"")="","",IFERROR(INDEX('Cheater Sheet'!V58:V98, SMALL(IF("Yes"='Cheater Sheet'!$BM$58:$BM$98, ROW('Cheater Sheet'!$BM$58:$BM$98)-57,""), ROW()-4)),""))</f>
        <v/>
      </c>
      <c r="X23" s="292" t="str" cm="1">
        <f t="array" ref="X23">IF(IFERROR(INDEX('Cheater Sheet'!W58:W98, SMALL(IF("Yes"='Cheater Sheet'!$BM$58:$BM$98, ROW('Cheater Sheet'!$BM$58:$BM$98)-57,""), ROW()-4)),"")="","",IFERROR(INDEX('Cheater Sheet'!W58:W98, SMALL(IF("Yes"='Cheater Sheet'!$BM$58:$BM$98, ROW('Cheater Sheet'!$BM$58:$BM$98)-57,""), ROW()-4)),""))</f>
        <v/>
      </c>
      <c r="Y23" s="287" t="str" cm="1">
        <f t="array" ref="Y23">IF(IFERROR(INDEX('Cheater Sheet'!X58:X98, SMALL(IF("Yes"='Cheater Sheet'!$BM$58:$BM$98, ROW('Cheater Sheet'!$BM$58:$BM$98)-57,""), ROW()-4)),"")="","",IFERROR(INDEX('Cheater Sheet'!X58:X98, SMALL(IF("Yes"='Cheater Sheet'!$BM$58:$BM$98, ROW('Cheater Sheet'!$BM$58:$BM$98)-57,""), ROW()-4)),""))</f>
        <v/>
      </c>
      <c r="Z23" s="292" t="str" cm="1">
        <f t="array" ref="Z23">IF(IFERROR(INDEX('Cheater Sheet'!Y58:Y98, SMALL(IF("Yes"='Cheater Sheet'!$BM$58:$BM$98, ROW('Cheater Sheet'!$BM$58:$BM$98)-57,""), ROW()-4)),"")="","",IFERROR(INDEX('Cheater Sheet'!Y58:Y98, SMALL(IF("Yes"='Cheater Sheet'!$BM$58:$BM$98, ROW('Cheater Sheet'!$BM$58:$BM$98)-57,""), ROW()-4)),""))</f>
        <v/>
      </c>
      <c r="AA23" s="287" t="str" cm="1">
        <f t="array" ref="AA23">IF(IFERROR(INDEX('Cheater Sheet'!Z58:Z98, SMALL(IF("Yes"='Cheater Sheet'!$BM$58:$BM$98, ROW('Cheater Sheet'!$BM$58:$BM$98)-57,""), ROW()-4)),"")="","",IFERROR(INDEX('Cheater Sheet'!Z58:Z98, SMALL(IF("Yes"='Cheater Sheet'!$BM$58:$BM$98, ROW('Cheater Sheet'!$BM$58:$BM$98)-57,""), ROW()-4)),""))</f>
        <v/>
      </c>
      <c r="AB23" s="292" t="str" cm="1">
        <f t="array" ref="AB23">IF(IFERROR(INDEX('Cheater Sheet'!AA58:AA98, SMALL(IF("Yes"='Cheater Sheet'!$BM$58:$BM$98, ROW('Cheater Sheet'!$BM$58:$BM$98)-57,""), ROW()-4)),"")="","",IFERROR(INDEX('Cheater Sheet'!AA58:AA98, SMALL(IF("Yes"='Cheater Sheet'!$BM$58:$BM$98, ROW('Cheater Sheet'!$BM$58:$BM$98)-57,""), ROW()-4)),""))</f>
        <v/>
      </c>
      <c r="AC23" s="287" t="str" cm="1">
        <f t="array" ref="AC23">IF(IFERROR(INDEX('Cheater Sheet'!AB58:AB98, SMALL(IF("Yes"='Cheater Sheet'!$BM$58:$BM$98, ROW('Cheater Sheet'!$BM$58:$BM$98)-57,""), ROW()-4)),"")="","",IFERROR(INDEX('Cheater Sheet'!AB58:AB98, SMALL(IF("Yes"='Cheater Sheet'!$BM$58:$BM$98, ROW('Cheater Sheet'!$BM$58:$BM$98)-57,""), ROW()-4)),""))</f>
        <v/>
      </c>
      <c r="AD23" s="292" t="str" cm="1">
        <f t="array" ref="AD23">IF(IFERROR(INDEX('Cheater Sheet'!AC58:AC98, SMALL(IF("Yes"='Cheater Sheet'!$BM$58:$BM$98, ROW('Cheater Sheet'!$BM$58:$BM$98)-57,""), ROW()-4)),"")="","",IFERROR(INDEX('Cheater Sheet'!AC58:AC98, SMALL(IF("Yes"='Cheater Sheet'!$BM$58:$BM$98, ROW('Cheater Sheet'!$BM$58:$BM$98)-57,""), ROW()-4)),""))</f>
        <v/>
      </c>
      <c r="AE23" s="287" t="str" cm="1">
        <f t="array" ref="AE23">IF(IFERROR(INDEX('Cheater Sheet'!AD58:AD98, SMALL(IF("Yes"='Cheater Sheet'!$BM$58:$BM$98, ROW('Cheater Sheet'!$BM$58:$BM$98)-57,""), ROW()-4)),"")="","",IFERROR(INDEX('Cheater Sheet'!AD58:AD98, SMALL(IF("Yes"='Cheater Sheet'!$BM$58:$BM$98, ROW('Cheater Sheet'!$BM$58:$BM$98)-57,""), ROW()-4)),""))</f>
        <v/>
      </c>
      <c r="AF23" s="292" t="str" cm="1">
        <f t="array" ref="AF23">IF(IFERROR(INDEX('Cheater Sheet'!AE58:AE98, SMALL(IF("Yes"='Cheater Sheet'!$BM$58:$BM$98, ROW('Cheater Sheet'!$BM$58:$BM$98)-57,""), ROW()-4)),"")="","",IFERROR(INDEX('Cheater Sheet'!AE58:AE98, SMALL(IF("Yes"='Cheater Sheet'!$BM$58:$BM$98, ROW('Cheater Sheet'!$BM$58:$BM$98)-57,""), ROW()-4)),""))</f>
        <v/>
      </c>
      <c r="AG23" s="287" t="str" cm="1">
        <f t="array" ref="AG23">IF(IFERROR(INDEX('Cheater Sheet'!AF58:AF98, SMALL(IF("Yes"='Cheater Sheet'!$BM$58:$BM$98, ROW('Cheater Sheet'!$BM$58:$BM$98)-57,""), ROW()-4)),"")="","",IFERROR(INDEX('Cheater Sheet'!AF58:AF98, SMALL(IF("Yes"='Cheater Sheet'!$BM$58:$BM$98, ROW('Cheater Sheet'!$BM$58:$BM$98)-57,""), ROW()-4)),""))</f>
        <v/>
      </c>
      <c r="AH23" s="292" t="str" cm="1">
        <f t="array" ref="AH23">IF(IFERROR(INDEX('Cheater Sheet'!AG58:AG98, SMALL(IF("Yes"='Cheater Sheet'!$BM$58:$BM$98, ROW('Cheater Sheet'!$BM$58:$BM$98)-57,""), ROW()-4)),"")="","",IFERROR(INDEX('Cheater Sheet'!AG58:AG98, SMALL(IF("Yes"='Cheater Sheet'!$BM$58:$BM$98, ROW('Cheater Sheet'!$BM$58:$BM$98)-57,""), ROW()-4)),""))</f>
        <v/>
      </c>
      <c r="AI23" s="287" t="str" cm="1">
        <f t="array" ref="AI23">IF(IFERROR(INDEX('Cheater Sheet'!AH58:AH98, SMALL(IF("Yes"='Cheater Sheet'!$BM$58:$BM$98, ROW('Cheater Sheet'!$BM$58:$BM$98)-57,""), ROW()-4)),"")="","",IFERROR(INDEX('Cheater Sheet'!AH58:AH98, SMALL(IF("Yes"='Cheater Sheet'!$BM$58:$BM$98, ROW('Cheater Sheet'!$BM$58:$BM$98)-57,""), ROW()-4)),""))</f>
        <v/>
      </c>
      <c r="AJ23" s="292" t="str" cm="1">
        <f t="array" ref="AJ23">IF(IFERROR(INDEX('Cheater Sheet'!AI58:AI98, SMALL(IF("Yes"='Cheater Sheet'!$BM$58:$BM$98, ROW('Cheater Sheet'!$BM$58:$BM$98)-57,""), ROW()-4)),"")="","",IFERROR(INDEX('Cheater Sheet'!AI58:AI98, SMALL(IF("Yes"='Cheater Sheet'!$BM$58:$BM$98, ROW('Cheater Sheet'!$BM$58:$BM$98)-57,""), ROW()-4)),""))</f>
        <v/>
      </c>
      <c r="AK23" s="287" t="str" cm="1">
        <f t="array" ref="AK23">IF(IFERROR(INDEX('Cheater Sheet'!AJ58:AJ98, SMALL(IF("Yes"='Cheater Sheet'!$BM$58:$BM$98, ROW('Cheater Sheet'!$BM$58:$BM$98)-57,""), ROW()-4)),"")="","",IFERROR(INDEX('Cheater Sheet'!AJ58:AJ98, SMALL(IF("Yes"='Cheater Sheet'!$BM$58:$BM$98, ROW('Cheater Sheet'!$BM$58:$BM$98)-57,""), ROW()-4)),""))</f>
        <v/>
      </c>
      <c r="AL23" s="292" t="str" cm="1">
        <f t="array" ref="AL23">IF(IFERROR(INDEX('Cheater Sheet'!AK58:AK98, SMALL(IF("Yes"='Cheater Sheet'!$BM$58:$BM$98, ROW('Cheater Sheet'!$BM$58:$BM$98)-57,""), ROW()-4)),"")="","",IFERROR(INDEX('Cheater Sheet'!AK58:AK98, SMALL(IF("Yes"='Cheater Sheet'!$BM$58:$BM$98, ROW('Cheater Sheet'!$BM$58:$BM$98)-57,""), ROW()-4)),""))</f>
        <v/>
      </c>
      <c r="AM23" s="287" t="str" cm="1">
        <f t="array" ref="AM23">IF(IFERROR(INDEX('Cheater Sheet'!AL58:AL98, SMALL(IF("Yes"='Cheater Sheet'!$BM$58:$BM$98, ROW('Cheater Sheet'!$BM$58:$BM$98)-57,""), ROW()-4)),"")="","",IFERROR(INDEX('Cheater Sheet'!AL58:AL98, SMALL(IF("Yes"='Cheater Sheet'!$BM$58:$BM$98, ROW('Cheater Sheet'!$BM$58:$BM$98)-57,""), ROW()-4)),""))</f>
        <v/>
      </c>
      <c r="AN23" s="292" t="str" cm="1">
        <f t="array" ref="AN23">IF(IFERROR(INDEX('Cheater Sheet'!AM58:AM98, SMALL(IF("Yes"='Cheater Sheet'!$BM$58:$BM$98, ROW('Cheater Sheet'!$BM$58:$BM$98)-57,""), ROW()-4)),"")="","",IFERROR(INDEX('Cheater Sheet'!AM58:AM98, SMALL(IF("Yes"='Cheater Sheet'!$BM$58:$BM$98, ROW('Cheater Sheet'!$BM$58:$BM$98)-57,""), ROW()-4)),""))</f>
        <v/>
      </c>
      <c r="AO23" s="287" t="str" cm="1">
        <f t="array" ref="AO23">IF(IFERROR(INDEX('Cheater Sheet'!AN58:AN98, SMALL(IF("Yes"='Cheater Sheet'!$BM$58:$BM$98, ROW('Cheater Sheet'!$BM$58:$BM$98)-57,""), ROW()-4)),"")="","",IFERROR(INDEX('Cheater Sheet'!AN58:AN98, SMALL(IF("Yes"='Cheater Sheet'!$BM$58:$BM$98, ROW('Cheater Sheet'!$BM$58:$BM$98)-57,""), ROW()-4)),""))</f>
        <v/>
      </c>
      <c r="AP23" s="292" t="str" cm="1">
        <f t="array" ref="AP23">IF(IFERROR(INDEX('Cheater Sheet'!AO58:AO98, SMALL(IF("Yes"='Cheater Sheet'!$BM$58:$BM$98, ROW('Cheater Sheet'!$BM$58:$BM$98)-57,""), ROW()-4)),"")="","",IFERROR(INDEX('Cheater Sheet'!AO58:AO98, SMALL(IF("Yes"='Cheater Sheet'!$BM$58:$BM$98, ROW('Cheater Sheet'!$BM$58:$BM$98)-57,""), ROW()-4)),""))</f>
        <v/>
      </c>
      <c r="AQ23" s="287" t="str" cm="1">
        <f t="array" ref="AQ23">IF(IFERROR(INDEX('Cheater Sheet'!AP58:AP98, SMALL(IF("Yes"='Cheater Sheet'!$BM$58:$BM$98, ROW('Cheater Sheet'!$BM$58:$BM$98)-57,""), ROW()-4)),"")="","",IFERROR(INDEX('Cheater Sheet'!AP58:AP98, SMALL(IF("Yes"='Cheater Sheet'!$BM$58:$BM$98, ROW('Cheater Sheet'!$BM$58:$BM$98)-57,""), ROW()-4)),""))</f>
        <v/>
      </c>
      <c r="AR23" s="292" t="str" cm="1">
        <f t="array" ref="AR23">IF(IFERROR(INDEX('Cheater Sheet'!AQ58:AQ98, SMALL(IF("Yes"='Cheater Sheet'!$BM$58:$BM$98, ROW('Cheater Sheet'!$BM$58:$BM$98)-57,""), ROW()-4)),"")="","",IFERROR(INDEX('Cheater Sheet'!AQ58:AQ98, SMALL(IF("Yes"='Cheater Sheet'!$BM$58:$BM$98, ROW('Cheater Sheet'!$BM$58:$BM$98)-57,""), ROW()-4)),""))</f>
        <v/>
      </c>
      <c r="AS23" s="287" t="str" cm="1">
        <f t="array" ref="AS23">IF(IFERROR(INDEX('Cheater Sheet'!AR58:AR98, SMALL(IF("Yes"='Cheater Sheet'!$BM$58:$BM$98, ROW('Cheater Sheet'!$BM$58:$BM$98)-57,""), ROW()-4)),"")="","",IFERROR(INDEX('Cheater Sheet'!AR58:AR98, SMALL(IF("Yes"='Cheater Sheet'!$BM$58:$BM$98, ROW('Cheater Sheet'!$BM$58:$BM$98)-57,""), ROW()-4)),""))</f>
        <v/>
      </c>
      <c r="AT23" s="292" t="str" cm="1">
        <f t="array" ref="AT23">IF(IFERROR(INDEX('Cheater Sheet'!AS58:AS98, SMALL(IF("Yes"='Cheater Sheet'!$BM$58:$BM$98, ROW('Cheater Sheet'!$BM$58:$BM$98)-57,""), ROW()-4)),"")="","",IFERROR(INDEX('Cheater Sheet'!AS58:AS98, SMALL(IF("Yes"='Cheater Sheet'!$BM$58:$BM$98, ROW('Cheater Sheet'!$BM$58:$BM$98)-57,""), ROW()-4)),""))</f>
        <v/>
      </c>
      <c r="AU23" s="287" t="str" cm="1">
        <f t="array" ref="AU23">IF(IFERROR(INDEX('Cheater Sheet'!AT58:AT98, SMALL(IF("Yes"='Cheater Sheet'!$BM$58:$BM$98, ROW('Cheater Sheet'!$BM$58:$BM$98)-57,""), ROW()-4)),"")="","",IFERROR(INDEX('Cheater Sheet'!AT58:AT98, SMALL(IF("Yes"='Cheater Sheet'!$BM$58:$BM$98, ROW('Cheater Sheet'!$BM$58:$BM$98)-57,""), ROW()-4)),""))</f>
        <v/>
      </c>
      <c r="AV23" s="292" t="str" cm="1">
        <f t="array" ref="AV23">IF(IFERROR(INDEX('Cheater Sheet'!AU58:AU98, SMALL(IF("Yes"='Cheater Sheet'!$BM$58:$BM$98, ROW('Cheater Sheet'!$BM$58:$BM$98)-57,""), ROW()-4)),"")="","",IFERROR(INDEX('Cheater Sheet'!AU58:AU98, SMALL(IF("Yes"='Cheater Sheet'!$BM$58:$BM$98, ROW('Cheater Sheet'!$BM$58:$BM$98)-57,""), ROW()-4)),""))</f>
        <v/>
      </c>
      <c r="AW23" s="287" t="str" cm="1">
        <f t="array" ref="AW23">IF(IFERROR(INDEX('Cheater Sheet'!AV58:AV98, SMALL(IF("Yes"='Cheater Sheet'!$BM$58:$BM$98, ROW('Cheater Sheet'!$BM$58:$BM$98)-57,""), ROW()-4)),"")="","",IFERROR(INDEX('Cheater Sheet'!AV58:AV98, SMALL(IF("Yes"='Cheater Sheet'!$BM$58:$BM$98, ROW('Cheater Sheet'!$BM$58:$BM$98)-57,""), ROW()-4)),""))</f>
        <v/>
      </c>
      <c r="AX23" s="292" t="str" cm="1">
        <f t="array" ref="AX23">IF(IFERROR(INDEX('Cheater Sheet'!AW58:AW98, SMALL(IF("Yes"='Cheater Sheet'!$BM$58:$BM$98, ROW('Cheater Sheet'!$BM$58:$BM$98)-57,""), ROW()-4)),"")="","",IFERROR(INDEX('Cheater Sheet'!AW58:AW98, SMALL(IF("Yes"='Cheater Sheet'!$BM$58:$BM$98, ROW('Cheater Sheet'!$BM$58:$BM$98)-57,""), ROW()-4)),""))</f>
        <v/>
      </c>
      <c r="AY23" s="287" t="str" cm="1">
        <f t="array" ref="AY23">IF(IFERROR(INDEX('Cheater Sheet'!AX58:AX98, SMALL(IF("Yes"='Cheater Sheet'!$BM$58:$BM$98, ROW('Cheater Sheet'!$BM$58:$BM$98)-57,""), ROW()-4)),"")="","",IFERROR(INDEX('Cheater Sheet'!AX58:AX98, SMALL(IF("Yes"='Cheater Sheet'!$BM$58:$BM$98, ROW('Cheater Sheet'!$BM$58:$BM$98)-57,""), ROW()-4)),""))</f>
        <v/>
      </c>
      <c r="AZ23" s="292" t="str" cm="1">
        <f t="array" ref="AZ23">IF(IFERROR(INDEX('Cheater Sheet'!AY58:AY98, SMALL(IF("Yes"='Cheater Sheet'!$BM$58:$BM$98, ROW('Cheater Sheet'!$BM$58:$BM$98)-57,""), ROW()-4)),"")="","",IFERROR(INDEX('Cheater Sheet'!AY58:AY98, SMALL(IF("Yes"='Cheater Sheet'!$BM$58:$BM$98, ROW('Cheater Sheet'!$BM$58:$BM$98)-57,""), ROW()-4)),""))</f>
        <v/>
      </c>
      <c r="BA23" s="287" t="str" cm="1">
        <f t="array" ref="BA23">IF(IFERROR(INDEX('Cheater Sheet'!AZ58:AZ98, SMALL(IF("Yes"='Cheater Sheet'!$BM$58:$BM$98, ROW('Cheater Sheet'!$BM$58:$BM$98)-57,""), ROW()-4)),"")="","",IFERROR(INDEX('Cheater Sheet'!AZ58:AZ98, SMALL(IF("Yes"='Cheater Sheet'!$BM$58:$BM$98, ROW('Cheater Sheet'!$BM$58:$BM$98)-57,""), ROW()-4)),""))</f>
        <v/>
      </c>
      <c r="BB23" s="292" t="str" cm="1">
        <f t="array" ref="BB23">IF(IFERROR(INDEX('Cheater Sheet'!BA58:BA98, SMALL(IF("Yes"='Cheater Sheet'!$BM$58:$BM$98, ROW('Cheater Sheet'!$BM$58:$BM$98)-57,""), ROW()-4)),"")="","",IFERROR(INDEX('Cheater Sheet'!BA58:BA98, SMALL(IF("Yes"='Cheater Sheet'!$BM$58:$BM$98, ROW('Cheater Sheet'!$BM$58:$BM$98)-57,""), ROW()-4)),""))</f>
        <v/>
      </c>
      <c r="BC23" s="287" t="str" cm="1">
        <f t="array" ref="BC23">IF(IFERROR(INDEX('Cheater Sheet'!BB58:BB98, SMALL(IF("Yes"='Cheater Sheet'!$BM$58:$BM$98, ROW('Cheater Sheet'!$BM$58:$BM$98)-57,""), ROW()-4)),"")="","",IFERROR(INDEX('Cheater Sheet'!BB58:BB98, SMALL(IF("Yes"='Cheater Sheet'!$BM$58:$BM$98, ROW('Cheater Sheet'!$BM$58:$BM$98)-57,""), ROW()-4)),""))</f>
        <v/>
      </c>
      <c r="BD23" s="292" t="str" cm="1">
        <f t="array" ref="BD23">IF(IFERROR(INDEX('Cheater Sheet'!BC58:BC98, SMALL(IF("Yes"='Cheater Sheet'!$BM$58:$BM$98, ROW('Cheater Sheet'!$BM$58:$BM$98)-57,""), ROW()-4)),"")="","",IFERROR(INDEX('Cheater Sheet'!BC58:BC98, SMALL(IF("Yes"='Cheater Sheet'!$BM$58:$BM$98, ROW('Cheater Sheet'!$BM$58:$BM$98)-57,""), ROW()-4)),""))</f>
        <v/>
      </c>
      <c r="BE23" s="287" t="str" cm="1">
        <f t="array" ref="BE23">IF(IFERROR(INDEX('Cheater Sheet'!BD58:BD98, SMALL(IF("Yes"='Cheater Sheet'!$BM$58:$BM$98, ROW('Cheater Sheet'!$BM$58:$BM$98)-57,""), ROW()-4)),"")="","",IFERROR(INDEX('Cheater Sheet'!BD58:BD98, SMALL(IF("Yes"='Cheater Sheet'!$BM$58:$BM$98, ROW('Cheater Sheet'!$BM$58:$BM$98)-57,""), ROW()-4)),""))</f>
        <v/>
      </c>
      <c r="BF23" s="292" t="str" cm="1">
        <f t="array" ref="BF23">IF(IFERROR(INDEX('Cheater Sheet'!BE58:BE98, SMALL(IF("Yes"='Cheater Sheet'!$BM$58:$BM$98, ROW('Cheater Sheet'!$BM$58:$BM$98)-57,""), ROW()-4)),"")="","",IFERROR(INDEX('Cheater Sheet'!BE58:BE98, SMALL(IF("Yes"='Cheater Sheet'!$BM$58:$BM$98, ROW('Cheater Sheet'!$BM$58:$BM$98)-57,""), ROW()-4)),""))</f>
        <v/>
      </c>
      <c r="BG23" s="287" t="str" cm="1">
        <f t="array" ref="BG23">IF(IFERROR(INDEX('Cheater Sheet'!BF58:BF98, SMALL(IF("Yes"='Cheater Sheet'!$BM$58:$BM$98, ROW('Cheater Sheet'!$BM$58:$BM$98)-57,""), ROW()-4)),"")="","",IFERROR(INDEX('Cheater Sheet'!BF58:BF98, SMALL(IF("Yes"='Cheater Sheet'!$BM$58:$BM$98, ROW('Cheater Sheet'!$BM$58:$BM$98)-57,""), ROW()-4)),""))</f>
        <v/>
      </c>
      <c r="BH23" s="292" t="str" cm="1">
        <f t="array" ref="BH23">IF(IFERROR(INDEX('Cheater Sheet'!BG58:BG98, SMALL(IF("Yes"='Cheater Sheet'!$BM$58:$BM$98, ROW('Cheater Sheet'!$BM$58:$BM$98)-57,""), ROW()-4)),"")="","",IFERROR(INDEX('Cheater Sheet'!BG58:BG98, SMALL(IF("Yes"='Cheater Sheet'!$BM$58:$BM$98, ROW('Cheater Sheet'!$BM$58:$BM$98)-57,""), ROW()-4)),""))</f>
        <v/>
      </c>
      <c r="BI23" s="287" t="str" cm="1">
        <f t="array" ref="BI23">IF(IFERROR(INDEX('Cheater Sheet'!BH58:BH98, SMALL(IF("Yes"='Cheater Sheet'!$BM$58:$BM$98, ROW('Cheater Sheet'!$BM$58:$BM$98)-57,""), ROW()-4)),"")="","",IFERROR(INDEX('Cheater Sheet'!BH58:BH98, SMALL(IF("Yes"='Cheater Sheet'!$BM$58:$BM$98, ROW('Cheater Sheet'!$BM$58:$BM$98)-57,""), ROW()-4)),""))</f>
        <v/>
      </c>
      <c r="BJ23" s="292" t="str" cm="1">
        <f t="array" ref="BJ23">IF(IFERROR(INDEX('Cheater Sheet'!BI58:BI98, SMALL(IF("Yes"='Cheater Sheet'!$BM$58:$BM$98, ROW('Cheater Sheet'!$BM$58:$BM$98)-57,""), ROW()-4)),"")="","",IFERROR(INDEX('Cheater Sheet'!BI58:BI98, SMALL(IF("Yes"='Cheater Sheet'!$BM$58:$BM$98, ROW('Cheater Sheet'!$BM$58:$BM$98)-57,""), ROW()-4)),""))</f>
        <v/>
      </c>
      <c r="BK23" s="709" t="str" cm="1">
        <f t="array" ref="BK23">IF(IFERROR(INDEX('Cheater Sheet'!BJ58:BJ98, SMALL(IF("Yes"='Cheater Sheet'!$BM$58:$BM$98, ROW('Cheater Sheet'!$BM$58:$BM$98)-57,""), ROW()-4)),"")="","",IFERROR(INDEX('Cheater Sheet'!BJ58:BJ98, SMALL(IF("Yes"='Cheater Sheet'!$BM$58:$BM$98, ROW('Cheater Sheet'!$BM$58:$BM$98)-57,""), ROW()-4)),""))</f>
        <v/>
      </c>
      <c r="BL23" s="101"/>
    </row>
    <row r="24" spans="1:64" x14ac:dyDescent="0.2">
      <c r="A24" s="765">
        <f t="shared" si="0"/>
        <v>0</v>
      </c>
      <c r="C24" s="143" t="str" cm="1">
        <f t="array" ref="C24">IFERROR(INDEX('Cheater Sheet'!$B$58:$B$98, SMALL(IF("Yes"='Cheater Sheet'!$BM$58:$BM$98, ROW('Cheater Sheet'!$BM$58:$BM$98)-57,""), ROW()-4)),"")</f>
        <v/>
      </c>
      <c r="D24" s="292" t="str" cm="1">
        <f t="array" ref="D24">IF(IFERROR(INDEX('Cheater Sheet'!C58:C98, SMALL(IF("Yes"='Cheater Sheet'!$BM$58:$BM$98, ROW('Cheater Sheet'!$BM$58:$BM$98)-57,""), ROW()-4)),"")="","",IFERROR(INDEX('Cheater Sheet'!C58:C98, SMALL(IF("Yes"='Cheater Sheet'!$BM$58:$BM$98, ROW('Cheater Sheet'!$BM$58:$BM$98)-57,""), ROW()-4)),""))</f>
        <v/>
      </c>
      <c r="E24" s="287" t="str" cm="1">
        <f t="array" ref="E24">IF(IFERROR(INDEX('Cheater Sheet'!D58:D98, SMALL(IF("Yes"='Cheater Sheet'!$BM$58:$BM$98, ROW('Cheater Sheet'!$BM$58:$BM$98)-57,""), ROW()-4)),"")="","",IFERROR(INDEX('Cheater Sheet'!D58:D98, SMALL(IF("Yes"='Cheater Sheet'!$BM$58:$BM$98, ROW('Cheater Sheet'!$BM$58:$BM$98)-57,""), ROW()-4)),""))</f>
        <v/>
      </c>
      <c r="F24" s="292" t="str" cm="1">
        <f t="array" ref="F24">IF(IFERROR(INDEX('Cheater Sheet'!E58:E98, SMALL(IF("Yes"='Cheater Sheet'!$BM$58:$BM$98, ROW('Cheater Sheet'!$BM$58:$BM$98)-57,""), ROW()-4)),"")="","",IFERROR(INDEX('Cheater Sheet'!E58:E98, SMALL(IF("Yes"='Cheater Sheet'!$BM$58:$BM$98, ROW('Cheater Sheet'!$BM$58:$BM$98)-57,""), ROW()-4)),""))</f>
        <v/>
      </c>
      <c r="G24" s="287" t="str" cm="1">
        <f t="array" ref="G24">IF(IFERROR(INDEX('Cheater Sheet'!F58:F98, SMALL(IF("Yes"='Cheater Sheet'!$BM$58:$BM$98, ROW('Cheater Sheet'!$BM$58:$BM$98)-57,""), ROW()-4)),"")="","",IFERROR(INDEX('Cheater Sheet'!F58:F98, SMALL(IF("Yes"='Cheater Sheet'!$BM$58:$BM$98, ROW('Cheater Sheet'!$BM$58:$BM$98)-57,""), ROW()-4)),""))</f>
        <v/>
      </c>
      <c r="H24" s="292" t="str" cm="1">
        <f t="array" ref="H24">IF(IFERROR(INDEX('Cheater Sheet'!G58:G98, SMALL(IF("Yes"='Cheater Sheet'!$BM$58:$BM$98, ROW('Cheater Sheet'!$BM$58:$BM$98)-57,""), ROW()-4)),"")="","",IFERROR(INDEX('Cheater Sheet'!G58:G98, SMALL(IF("Yes"='Cheater Sheet'!$BM$58:$BM$98, ROW('Cheater Sheet'!$BM$58:$BM$98)-57,""), ROW()-4)),""))</f>
        <v/>
      </c>
      <c r="I24" s="287" t="str" cm="1">
        <f t="array" ref="I24">IF(IFERROR(INDEX('Cheater Sheet'!H58:H98, SMALL(IF("Yes"='Cheater Sheet'!$BM$58:$BM$98, ROW('Cheater Sheet'!$BM$58:$BM$98)-57,""), ROW()-4)),"")="","",IFERROR(INDEX('Cheater Sheet'!H58:H98, SMALL(IF("Yes"='Cheater Sheet'!$BM$58:$BM$98, ROW('Cheater Sheet'!$BM$58:$BM$98)-57,""), ROW()-4)),""))</f>
        <v/>
      </c>
      <c r="J24" s="292" t="str" cm="1">
        <f t="array" ref="J24">IF(IFERROR(INDEX('Cheater Sheet'!I58:I98, SMALL(IF("Yes"='Cheater Sheet'!$BM$58:$BM$98, ROW('Cheater Sheet'!$BM$58:$BM$98)-57,""), ROW()-4)),"")="","",IFERROR(INDEX('Cheater Sheet'!I58:I98, SMALL(IF("Yes"='Cheater Sheet'!$BM$58:$BM$98, ROW('Cheater Sheet'!$BM$58:$BM$98)-57,""), ROW()-4)),""))</f>
        <v/>
      </c>
      <c r="K24" s="287" t="str" cm="1">
        <f t="array" ref="K24">IF(IFERROR(INDEX('Cheater Sheet'!J58:J98, SMALL(IF("Yes"='Cheater Sheet'!$BM$58:$BM$98, ROW('Cheater Sheet'!$BM$58:$BM$98)-57,""), ROW()-4)),"")="","",IFERROR(INDEX('Cheater Sheet'!J58:J98, SMALL(IF("Yes"='Cheater Sheet'!$BM$58:$BM$98, ROW('Cheater Sheet'!$BM$58:$BM$98)-57,""), ROW()-4)),""))</f>
        <v/>
      </c>
      <c r="L24" s="292" t="str" cm="1">
        <f t="array" ref="L24">IF(IFERROR(INDEX('Cheater Sheet'!K58:K98, SMALL(IF("Yes"='Cheater Sheet'!$BM$58:$BM$98, ROW('Cheater Sheet'!$BM$58:$BM$98)-57,""), ROW()-4)),"")="","",IFERROR(INDEX('Cheater Sheet'!K58:K98, SMALL(IF("Yes"='Cheater Sheet'!$BM$58:$BM$98, ROW('Cheater Sheet'!$BM$58:$BM$98)-57,""), ROW()-4)),""))</f>
        <v/>
      </c>
      <c r="M24" s="287" t="str" cm="1">
        <f t="array" ref="M24">IF(IFERROR(INDEX('Cheater Sheet'!L58:L98, SMALL(IF("Yes"='Cheater Sheet'!$BM$58:$BM$98, ROW('Cheater Sheet'!$BM$58:$BM$98)-57,""), ROW()-4)),"")="","",IFERROR(INDEX('Cheater Sheet'!L58:L98, SMALL(IF("Yes"='Cheater Sheet'!$BM$58:$BM$98, ROW('Cheater Sheet'!$BM$58:$BM$98)-57,""), ROW()-4)),""))</f>
        <v/>
      </c>
      <c r="N24" s="292" t="str" cm="1">
        <f t="array" ref="N24">IF(IFERROR(INDEX('Cheater Sheet'!M58:M98, SMALL(IF("Yes"='Cheater Sheet'!$BM$58:$BM$98, ROW('Cheater Sheet'!$BM$58:$BM$98)-57,""), ROW()-4)),"")="","",IFERROR(INDEX('Cheater Sheet'!M58:M98, SMALL(IF("Yes"='Cheater Sheet'!$BM$58:$BM$98, ROW('Cheater Sheet'!$BM$58:$BM$98)-57,""), ROW()-4)),""))</f>
        <v/>
      </c>
      <c r="O24" s="287" t="str" cm="1">
        <f t="array" ref="O24">IF(IFERROR(INDEX('Cheater Sheet'!N58:N98, SMALL(IF("Yes"='Cheater Sheet'!$BM$58:$BM$98, ROW('Cheater Sheet'!$BM$58:$BM$98)-57,""), ROW()-4)),"")="","",IFERROR(INDEX('Cheater Sheet'!N58:N98, SMALL(IF("Yes"='Cheater Sheet'!$BM$58:$BM$98, ROW('Cheater Sheet'!$BM$58:$BM$98)-57,""), ROW()-4)),""))</f>
        <v/>
      </c>
      <c r="P24" s="292" t="str" cm="1">
        <f t="array" ref="P24">IF(IFERROR(INDEX('Cheater Sheet'!O58:O98, SMALL(IF("Yes"='Cheater Sheet'!$BM$58:$BM$98, ROW('Cheater Sheet'!$BM$58:$BM$98)-57,""), ROW()-4)),"")="","",IFERROR(INDEX('Cheater Sheet'!O58:O98, SMALL(IF("Yes"='Cheater Sheet'!$BM$58:$BM$98, ROW('Cheater Sheet'!$BM$58:$BM$98)-57,""), ROW()-4)),""))</f>
        <v/>
      </c>
      <c r="Q24" s="287" t="str" cm="1">
        <f t="array" ref="Q24">IF(IFERROR(INDEX('Cheater Sheet'!P58:P98, SMALL(IF("Yes"='Cheater Sheet'!$BM$58:$BM$98, ROW('Cheater Sheet'!$BM$58:$BM$98)-57,""), ROW()-4)),"")="","",IFERROR(INDEX('Cheater Sheet'!P58:P98, SMALL(IF("Yes"='Cheater Sheet'!$BM$58:$BM$98, ROW('Cheater Sheet'!$BM$58:$BM$98)-57,""), ROW()-4)),""))</f>
        <v/>
      </c>
      <c r="R24" s="292" t="str" cm="1">
        <f t="array" ref="R24">IF(IFERROR(INDEX('Cheater Sheet'!Q58:Q98, SMALL(IF("Yes"='Cheater Sheet'!$BM$58:$BM$98, ROW('Cheater Sheet'!$BM$58:$BM$98)-57,""), ROW()-4)),"")="","",IFERROR(INDEX('Cheater Sheet'!Q58:Q98, SMALL(IF("Yes"='Cheater Sheet'!$BM$58:$BM$98, ROW('Cheater Sheet'!$BM$58:$BM$98)-57,""), ROW()-4)),""))</f>
        <v/>
      </c>
      <c r="S24" s="287" t="str" cm="1">
        <f t="array" ref="S24">IF(IFERROR(INDEX('Cheater Sheet'!R58:R98, SMALL(IF("Yes"='Cheater Sheet'!$BM$58:$BM$98, ROW('Cheater Sheet'!$BM$58:$BM$98)-57,""), ROW()-4)),"")="","",IFERROR(INDEX('Cheater Sheet'!R58:R98, SMALL(IF("Yes"='Cheater Sheet'!$BM$58:$BM$98, ROW('Cheater Sheet'!$BM$58:$BM$98)-57,""), ROW()-4)),""))</f>
        <v/>
      </c>
      <c r="T24" s="292" t="str" cm="1">
        <f t="array" ref="T24">IF(IFERROR(INDEX('Cheater Sheet'!S58:S98, SMALL(IF("Yes"='Cheater Sheet'!$BM$58:$BM$98, ROW('Cheater Sheet'!$BM$58:$BM$98)-57,""), ROW()-4)),"")="","",IFERROR(INDEX('Cheater Sheet'!S58:S98, SMALL(IF("Yes"='Cheater Sheet'!$BM$58:$BM$98, ROW('Cheater Sheet'!$BM$58:$BM$98)-57,""), ROW()-4)),""))</f>
        <v/>
      </c>
      <c r="U24" s="287" t="str" cm="1">
        <f t="array" ref="U24">IF(IFERROR(INDEX('Cheater Sheet'!T58:T98, SMALL(IF("Yes"='Cheater Sheet'!$BM$58:$BM$98, ROW('Cheater Sheet'!$BM$58:$BM$98)-57,""), ROW()-4)),"")="","",IFERROR(INDEX('Cheater Sheet'!T58:T98, SMALL(IF("Yes"='Cheater Sheet'!$BM$58:$BM$98, ROW('Cheater Sheet'!$BM$58:$BM$98)-57,""), ROW()-4)),""))</f>
        <v/>
      </c>
      <c r="V24" s="292" t="str" cm="1">
        <f t="array" ref="V24">IF(IFERROR(INDEX('Cheater Sheet'!U58:U98, SMALL(IF("Yes"='Cheater Sheet'!$BM$58:$BM$98, ROW('Cheater Sheet'!$BM$58:$BM$98)-57,""), ROW()-4)),"")="","",IFERROR(INDEX('Cheater Sheet'!U58:U98, SMALL(IF("Yes"='Cheater Sheet'!$BM$58:$BM$98, ROW('Cheater Sheet'!$BM$58:$BM$98)-57,""), ROW()-4)),""))</f>
        <v/>
      </c>
      <c r="W24" s="287" t="str" cm="1">
        <f t="array" ref="W24">IF(IFERROR(INDEX('Cheater Sheet'!V58:V98, SMALL(IF("Yes"='Cheater Sheet'!$BM$58:$BM$98, ROW('Cheater Sheet'!$BM$58:$BM$98)-57,""), ROW()-4)),"")="","",IFERROR(INDEX('Cheater Sheet'!V58:V98, SMALL(IF("Yes"='Cheater Sheet'!$BM$58:$BM$98, ROW('Cheater Sheet'!$BM$58:$BM$98)-57,""), ROW()-4)),""))</f>
        <v/>
      </c>
      <c r="X24" s="292" t="str" cm="1">
        <f t="array" ref="X24">IF(IFERROR(INDEX('Cheater Sheet'!W58:W98, SMALL(IF("Yes"='Cheater Sheet'!$BM$58:$BM$98, ROW('Cheater Sheet'!$BM$58:$BM$98)-57,""), ROW()-4)),"")="","",IFERROR(INDEX('Cheater Sheet'!W58:W98, SMALL(IF("Yes"='Cheater Sheet'!$BM$58:$BM$98, ROW('Cheater Sheet'!$BM$58:$BM$98)-57,""), ROW()-4)),""))</f>
        <v/>
      </c>
      <c r="Y24" s="287" t="str" cm="1">
        <f t="array" ref="Y24">IF(IFERROR(INDEX('Cheater Sheet'!X58:X98, SMALL(IF("Yes"='Cheater Sheet'!$BM$58:$BM$98, ROW('Cheater Sheet'!$BM$58:$BM$98)-57,""), ROW()-4)),"")="","",IFERROR(INDEX('Cheater Sheet'!X58:X98, SMALL(IF("Yes"='Cheater Sheet'!$BM$58:$BM$98, ROW('Cheater Sheet'!$BM$58:$BM$98)-57,""), ROW()-4)),""))</f>
        <v/>
      </c>
      <c r="Z24" s="292" t="str" cm="1">
        <f t="array" ref="Z24">IF(IFERROR(INDEX('Cheater Sheet'!Y58:Y98, SMALL(IF("Yes"='Cheater Sheet'!$BM$58:$BM$98, ROW('Cheater Sheet'!$BM$58:$BM$98)-57,""), ROW()-4)),"")="","",IFERROR(INDEX('Cheater Sheet'!Y58:Y98, SMALL(IF("Yes"='Cheater Sheet'!$BM$58:$BM$98, ROW('Cheater Sheet'!$BM$58:$BM$98)-57,""), ROW()-4)),""))</f>
        <v/>
      </c>
      <c r="AA24" s="287" t="str" cm="1">
        <f t="array" ref="AA24">IF(IFERROR(INDEX('Cheater Sheet'!Z58:Z98, SMALL(IF("Yes"='Cheater Sheet'!$BM$58:$BM$98, ROW('Cheater Sheet'!$BM$58:$BM$98)-57,""), ROW()-4)),"")="","",IFERROR(INDEX('Cheater Sheet'!Z58:Z98, SMALL(IF("Yes"='Cheater Sheet'!$BM$58:$BM$98, ROW('Cheater Sheet'!$BM$58:$BM$98)-57,""), ROW()-4)),""))</f>
        <v/>
      </c>
      <c r="AB24" s="292" t="str" cm="1">
        <f t="array" ref="AB24">IF(IFERROR(INDEX('Cheater Sheet'!AA58:AA98, SMALL(IF("Yes"='Cheater Sheet'!$BM$58:$BM$98, ROW('Cheater Sheet'!$BM$58:$BM$98)-57,""), ROW()-4)),"")="","",IFERROR(INDEX('Cheater Sheet'!AA58:AA98, SMALL(IF("Yes"='Cheater Sheet'!$BM$58:$BM$98, ROW('Cheater Sheet'!$BM$58:$BM$98)-57,""), ROW()-4)),""))</f>
        <v/>
      </c>
      <c r="AC24" s="287" t="str" cm="1">
        <f t="array" ref="AC24">IF(IFERROR(INDEX('Cheater Sheet'!AB58:AB98, SMALL(IF("Yes"='Cheater Sheet'!$BM$58:$BM$98, ROW('Cheater Sheet'!$BM$58:$BM$98)-57,""), ROW()-4)),"")="","",IFERROR(INDEX('Cheater Sheet'!AB58:AB98, SMALL(IF("Yes"='Cheater Sheet'!$BM$58:$BM$98, ROW('Cheater Sheet'!$BM$58:$BM$98)-57,""), ROW()-4)),""))</f>
        <v/>
      </c>
      <c r="AD24" s="292" t="str" cm="1">
        <f t="array" ref="AD24">IF(IFERROR(INDEX('Cheater Sheet'!AC58:AC98, SMALL(IF("Yes"='Cheater Sheet'!$BM$58:$BM$98, ROW('Cheater Sheet'!$BM$58:$BM$98)-57,""), ROW()-4)),"")="","",IFERROR(INDEX('Cheater Sheet'!AC58:AC98, SMALL(IF("Yes"='Cheater Sheet'!$BM$58:$BM$98, ROW('Cheater Sheet'!$BM$58:$BM$98)-57,""), ROW()-4)),""))</f>
        <v/>
      </c>
      <c r="AE24" s="287" t="str" cm="1">
        <f t="array" ref="AE24">IF(IFERROR(INDEX('Cheater Sheet'!AD58:AD98, SMALL(IF("Yes"='Cheater Sheet'!$BM$58:$BM$98, ROW('Cheater Sheet'!$BM$58:$BM$98)-57,""), ROW()-4)),"")="","",IFERROR(INDEX('Cheater Sheet'!AD58:AD98, SMALL(IF("Yes"='Cheater Sheet'!$BM$58:$BM$98, ROW('Cheater Sheet'!$BM$58:$BM$98)-57,""), ROW()-4)),""))</f>
        <v/>
      </c>
      <c r="AF24" s="292" t="str" cm="1">
        <f t="array" ref="AF24">IF(IFERROR(INDEX('Cheater Sheet'!AE58:AE98, SMALL(IF("Yes"='Cheater Sheet'!$BM$58:$BM$98, ROW('Cheater Sheet'!$BM$58:$BM$98)-57,""), ROW()-4)),"")="","",IFERROR(INDEX('Cheater Sheet'!AE58:AE98, SMALL(IF("Yes"='Cheater Sheet'!$BM$58:$BM$98, ROW('Cheater Sheet'!$BM$58:$BM$98)-57,""), ROW()-4)),""))</f>
        <v/>
      </c>
      <c r="AG24" s="287" t="str" cm="1">
        <f t="array" ref="AG24">IF(IFERROR(INDEX('Cheater Sheet'!AF58:AF98, SMALL(IF("Yes"='Cheater Sheet'!$BM$58:$BM$98, ROW('Cheater Sheet'!$BM$58:$BM$98)-57,""), ROW()-4)),"")="","",IFERROR(INDEX('Cheater Sheet'!AF58:AF98, SMALL(IF("Yes"='Cheater Sheet'!$BM$58:$BM$98, ROW('Cheater Sheet'!$BM$58:$BM$98)-57,""), ROW()-4)),""))</f>
        <v/>
      </c>
      <c r="AH24" s="292" t="str" cm="1">
        <f t="array" ref="AH24">IF(IFERROR(INDEX('Cheater Sheet'!AG58:AG98, SMALL(IF("Yes"='Cheater Sheet'!$BM$58:$BM$98, ROW('Cheater Sheet'!$BM$58:$BM$98)-57,""), ROW()-4)),"")="","",IFERROR(INDEX('Cheater Sheet'!AG58:AG98, SMALL(IF("Yes"='Cheater Sheet'!$BM$58:$BM$98, ROW('Cheater Sheet'!$BM$58:$BM$98)-57,""), ROW()-4)),""))</f>
        <v/>
      </c>
      <c r="AI24" s="287" t="str" cm="1">
        <f t="array" ref="AI24">IF(IFERROR(INDEX('Cheater Sheet'!AH58:AH98, SMALL(IF("Yes"='Cheater Sheet'!$BM$58:$BM$98, ROW('Cheater Sheet'!$BM$58:$BM$98)-57,""), ROW()-4)),"")="","",IFERROR(INDEX('Cheater Sheet'!AH58:AH98, SMALL(IF("Yes"='Cheater Sheet'!$BM$58:$BM$98, ROW('Cheater Sheet'!$BM$58:$BM$98)-57,""), ROW()-4)),""))</f>
        <v/>
      </c>
      <c r="AJ24" s="292" t="str" cm="1">
        <f t="array" ref="AJ24">IF(IFERROR(INDEX('Cheater Sheet'!AI58:AI98, SMALL(IF("Yes"='Cheater Sheet'!$BM$58:$BM$98, ROW('Cheater Sheet'!$BM$58:$BM$98)-57,""), ROW()-4)),"")="","",IFERROR(INDEX('Cheater Sheet'!AI58:AI98, SMALL(IF("Yes"='Cheater Sheet'!$BM$58:$BM$98, ROW('Cheater Sheet'!$BM$58:$BM$98)-57,""), ROW()-4)),""))</f>
        <v/>
      </c>
      <c r="AK24" s="287" t="str" cm="1">
        <f t="array" ref="AK24">IF(IFERROR(INDEX('Cheater Sheet'!AJ58:AJ98, SMALL(IF("Yes"='Cheater Sheet'!$BM$58:$BM$98, ROW('Cheater Sheet'!$BM$58:$BM$98)-57,""), ROW()-4)),"")="","",IFERROR(INDEX('Cheater Sheet'!AJ58:AJ98, SMALL(IF("Yes"='Cheater Sheet'!$BM$58:$BM$98, ROW('Cheater Sheet'!$BM$58:$BM$98)-57,""), ROW()-4)),""))</f>
        <v/>
      </c>
      <c r="AL24" s="292" t="str" cm="1">
        <f t="array" ref="AL24">IF(IFERROR(INDEX('Cheater Sheet'!AK58:AK98, SMALL(IF("Yes"='Cheater Sheet'!$BM$58:$BM$98, ROW('Cheater Sheet'!$BM$58:$BM$98)-57,""), ROW()-4)),"")="","",IFERROR(INDEX('Cheater Sheet'!AK58:AK98, SMALL(IF("Yes"='Cheater Sheet'!$BM$58:$BM$98, ROW('Cheater Sheet'!$BM$58:$BM$98)-57,""), ROW()-4)),""))</f>
        <v/>
      </c>
      <c r="AM24" s="287" t="str" cm="1">
        <f t="array" ref="AM24">IF(IFERROR(INDEX('Cheater Sheet'!AL58:AL98, SMALL(IF("Yes"='Cheater Sheet'!$BM$58:$BM$98, ROW('Cheater Sheet'!$BM$58:$BM$98)-57,""), ROW()-4)),"")="","",IFERROR(INDEX('Cheater Sheet'!AL58:AL98, SMALL(IF("Yes"='Cheater Sheet'!$BM$58:$BM$98, ROW('Cheater Sheet'!$BM$58:$BM$98)-57,""), ROW()-4)),""))</f>
        <v/>
      </c>
      <c r="AN24" s="292" t="str" cm="1">
        <f t="array" ref="AN24">IF(IFERROR(INDEX('Cheater Sheet'!AM58:AM98, SMALL(IF("Yes"='Cheater Sheet'!$BM$58:$BM$98, ROW('Cheater Sheet'!$BM$58:$BM$98)-57,""), ROW()-4)),"")="","",IFERROR(INDEX('Cheater Sheet'!AM58:AM98, SMALL(IF("Yes"='Cheater Sheet'!$BM$58:$BM$98, ROW('Cheater Sheet'!$BM$58:$BM$98)-57,""), ROW()-4)),""))</f>
        <v/>
      </c>
      <c r="AO24" s="287" t="str" cm="1">
        <f t="array" ref="AO24">IF(IFERROR(INDEX('Cheater Sheet'!AN58:AN98, SMALL(IF("Yes"='Cheater Sheet'!$BM$58:$BM$98, ROW('Cheater Sheet'!$BM$58:$BM$98)-57,""), ROW()-4)),"")="","",IFERROR(INDEX('Cheater Sheet'!AN58:AN98, SMALL(IF("Yes"='Cheater Sheet'!$BM$58:$BM$98, ROW('Cheater Sheet'!$BM$58:$BM$98)-57,""), ROW()-4)),""))</f>
        <v/>
      </c>
      <c r="AP24" s="292" t="str" cm="1">
        <f t="array" ref="AP24">IF(IFERROR(INDEX('Cheater Sheet'!AO58:AO98, SMALL(IF("Yes"='Cheater Sheet'!$BM$58:$BM$98, ROW('Cheater Sheet'!$BM$58:$BM$98)-57,""), ROW()-4)),"")="","",IFERROR(INDEX('Cheater Sheet'!AO58:AO98, SMALL(IF("Yes"='Cheater Sheet'!$BM$58:$BM$98, ROW('Cheater Sheet'!$BM$58:$BM$98)-57,""), ROW()-4)),""))</f>
        <v/>
      </c>
      <c r="AQ24" s="287" t="str" cm="1">
        <f t="array" ref="AQ24">IF(IFERROR(INDEX('Cheater Sheet'!AP58:AP98, SMALL(IF("Yes"='Cheater Sheet'!$BM$58:$BM$98, ROW('Cheater Sheet'!$BM$58:$BM$98)-57,""), ROW()-4)),"")="","",IFERROR(INDEX('Cheater Sheet'!AP58:AP98, SMALL(IF("Yes"='Cheater Sheet'!$BM$58:$BM$98, ROW('Cheater Sheet'!$BM$58:$BM$98)-57,""), ROW()-4)),""))</f>
        <v/>
      </c>
      <c r="AR24" s="292" t="str" cm="1">
        <f t="array" ref="AR24">IF(IFERROR(INDEX('Cheater Sheet'!AQ58:AQ98, SMALL(IF("Yes"='Cheater Sheet'!$BM$58:$BM$98, ROW('Cheater Sheet'!$BM$58:$BM$98)-57,""), ROW()-4)),"")="","",IFERROR(INDEX('Cheater Sheet'!AQ58:AQ98, SMALL(IF("Yes"='Cheater Sheet'!$BM$58:$BM$98, ROW('Cheater Sheet'!$BM$58:$BM$98)-57,""), ROW()-4)),""))</f>
        <v/>
      </c>
      <c r="AS24" s="287" t="str" cm="1">
        <f t="array" ref="AS24">IF(IFERROR(INDEX('Cheater Sheet'!AR58:AR98, SMALL(IF("Yes"='Cheater Sheet'!$BM$58:$BM$98, ROW('Cheater Sheet'!$BM$58:$BM$98)-57,""), ROW()-4)),"")="","",IFERROR(INDEX('Cheater Sheet'!AR58:AR98, SMALL(IF("Yes"='Cheater Sheet'!$BM$58:$BM$98, ROW('Cheater Sheet'!$BM$58:$BM$98)-57,""), ROW()-4)),""))</f>
        <v/>
      </c>
      <c r="AT24" s="292" t="str" cm="1">
        <f t="array" ref="AT24">IF(IFERROR(INDEX('Cheater Sheet'!AS58:AS98, SMALL(IF("Yes"='Cheater Sheet'!$BM$58:$BM$98, ROW('Cheater Sheet'!$BM$58:$BM$98)-57,""), ROW()-4)),"")="","",IFERROR(INDEX('Cheater Sheet'!AS58:AS98, SMALL(IF("Yes"='Cheater Sheet'!$BM$58:$BM$98, ROW('Cheater Sheet'!$BM$58:$BM$98)-57,""), ROW()-4)),""))</f>
        <v/>
      </c>
      <c r="AU24" s="287" t="str" cm="1">
        <f t="array" ref="AU24">IF(IFERROR(INDEX('Cheater Sheet'!AT58:AT98, SMALL(IF("Yes"='Cheater Sheet'!$BM$58:$BM$98, ROW('Cheater Sheet'!$BM$58:$BM$98)-57,""), ROW()-4)),"")="","",IFERROR(INDEX('Cheater Sheet'!AT58:AT98, SMALL(IF("Yes"='Cheater Sheet'!$BM$58:$BM$98, ROW('Cheater Sheet'!$BM$58:$BM$98)-57,""), ROW()-4)),""))</f>
        <v/>
      </c>
      <c r="AV24" s="292" t="str" cm="1">
        <f t="array" ref="AV24">IF(IFERROR(INDEX('Cheater Sheet'!AU58:AU98, SMALL(IF("Yes"='Cheater Sheet'!$BM$58:$BM$98, ROW('Cheater Sheet'!$BM$58:$BM$98)-57,""), ROW()-4)),"")="","",IFERROR(INDEX('Cheater Sheet'!AU58:AU98, SMALL(IF("Yes"='Cheater Sheet'!$BM$58:$BM$98, ROW('Cheater Sheet'!$BM$58:$BM$98)-57,""), ROW()-4)),""))</f>
        <v/>
      </c>
      <c r="AW24" s="287" t="str" cm="1">
        <f t="array" ref="AW24">IF(IFERROR(INDEX('Cheater Sheet'!AV58:AV98, SMALL(IF("Yes"='Cheater Sheet'!$BM$58:$BM$98, ROW('Cheater Sheet'!$BM$58:$BM$98)-57,""), ROW()-4)),"")="","",IFERROR(INDEX('Cheater Sheet'!AV58:AV98, SMALL(IF("Yes"='Cheater Sheet'!$BM$58:$BM$98, ROW('Cheater Sheet'!$BM$58:$BM$98)-57,""), ROW()-4)),""))</f>
        <v/>
      </c>
      <c r="AX24" s="292" t="str" cm="1">
        <f t="array" ref="AX24">IF(IFERROR(INDEX('Cheater Sheet'!AW58:AW98, SMALL(IF("Yes"='Cheater Sheet'!$BM$58:$BM$98, ROW('Cheater Sheet'!$BM$58:$BM$98)-57,""), ROW()-4)),"")="","",IFERROR(INDEX('Cheater Sheet'!AW58:AW98, SMALL(IF("Yes"='Cheater Sheet'!$BM$58:$BM$98, ROW('Cheater Sheet'!$BM$58:$BM$98)-57,""), ROW()-4)),""))</f>
        <v/>
      </c>
      <c r="AY24" s="287" t="str" cm="1">
        <f t="array" ref="AY24">IF(IFERROR(INDEX('Cheater Sheet'!AX58:AX98, SMALL(IF("Yes"='Cheater Sheet'!$BM$58:$BM$98, ROW('Cheater Sheet'!$BM$58:$BM$98)-57,""), ROW()-4)),"")="","",IFERROR(INDEX('Cheater Sheet'!AX58:AX98, SMALL(IF("Yes"='Cheater Sheet'!$BM$58:$BM$98, ROW('Cheater Sheet'!$BM$58:$BM$98)-57,""), ROW()-4)),""))</f>
        <v/>
      </c>
      <c r="AZ24" s="292" t="str" cm="1">
        <f t="array" ref="AZ24">IF(IFERROR(INDEX('Cheater Sheet'!AY58:AY98, SMALL(IF("Yes"='Cheater Sheet'!$BM$58:$BM$98, ROW('Cheater Sheet'!$BM$58:$BM$98)-57,""), ROW()-4)),"")="","",IFERROR(INDEX('Cheater Sheet'!AY58:AY98, SMALL(IF("Yes"='Cheater Sheet'!$BM$58:$BM$98, ROW('Cheater Sheet'!$BM$58:$BM$98)-57,""), ROW()-4)),""))</f>
        <v/>
      </c>
      <c r="BA24" s="287" t="str" cm="1">
        <f t="array" ref="BA24">IF(IFERROR(INDEX('Cheater Sheet'!AZ58:AZ98, SMALL(IF("Yes"='Cheater Sheet'!$BM$58:$BM$98, ROW('Cheater Sheet'!$BM$58:$BM$98)-57,""), ROW()-4)),"")="","",IFERROR(INDEX('Cheater Sheet'!AZ58:AZ98, SMALL(IF("Yes"='Cheater Sheet'!$BM$58:$BM$98, ROW('Cheater Sheet'!$BM$58:$BM$98)-57,""), ROW()-4)),""))</f>
        <v/>
      </c>
      <c r="BB24" s="292" t="str" cm="1">
        <f t="array" ref="BB24">IF(IFERROR(INDEX('Cheater Sheet'!BA58:BA98, SMALL(IF("Yes"='Cheater Sheet'!$BM$58:$BM$98, ROW('Cheater Sheet'!$BM$58:$BM$98)-57,""), ROW()-4)),"")="","",IFERROR(INDEX('Cheater Sheet'!BA58:BA98, SMALL(IF("Yes"='Cheater Sheet'!$BM$58:$BM$98, ROW('Cheater Sheet'!$BM$58:$BM$98)-57,""), ROW()-4)),""))</f>
        <v/>
      </c>
      <c r="BC24" s="287" t="str" cm="1">
        <f t="array" ref="BC24">IF(IFERROR(INDEX('Cheater Sheet'!BB58:BB98, SMALL(IF("Yes"='Cheater Sheet'!$BM$58:$BM$98, ROW('Cheater Sheet'!$BM$58:$BM$98)-57,""), ROW()-4)),"")="","",IFERROR(INDEX('Cheater Sheet'!BB58:BB98, SMALL(IF("Yes"='Cheater Sheet'!$BM$58:$BM$98, ROW('Cheater Sheet'!$BM$58:$BM$98)-57,""), ROW()-4)),""))</f>
        <v/>
      </c>
      <c r="BD24" s="292" t="str" cm="1">
        <f t="array" ref="BD24">IF(IFERROR(INDEX('Cheater Sheet'!BC58:BC98, SMALL(IF("Yes"='Cheater Sheet'!$BM$58:$BM$98, ROW('Cheater Sheet'!$BM$58:$BM$98)-57,""), ROW()-4)),"")="","",IFERROR(INDEX('Cheater Sheet'!BC58:BC98, SMALL(IF("Yes"='Cheater Sheet'!$BM$58:$BM$98, ROW('Cheater Sheet'!$BM$58:$BM$98)-57,""), ROW()-4)),""))</f>
        <v/>
      </c>
      <c r="BE24" s="287" t="str" cm="1">
        <f t="array" ref="BE24">IF(IFERROR(INDEX('Cheater Sheet'!BD58:BD98, SMALL(IF("Yes"='Cheater Sheet'!$BM$58:$BM$98, ROW('Cheater Sheet'!$BM$58:$BM$98)-57,""), ROW()-4)),"")="","",IFERROR(INDEX('Cheater Sheet'!BD58:BD98, SMALL(IF("Yes"='Cheater Sheet'!$BM$58:$BM$98, ROW('Cheater Sheet'!$BM$58:$BM$98)-57,""), ROW()-4)),""))</f>
        <v/>
      </c>
      <c r="BF24" s="292" t="str" cm="1">
        <f t="array" ref="BF24">IF(IFERROR(INDEX('Cheater Sheet'!BE58:BE98, SMALL(IF("Yes"='Cheater Sheet'!$BM$58:$BM$98, ROW('Cheater Sheet'!$BM$58:$BM$98)-57,""), ROW()-4)),"")="","",IFERROR(INDEX('Cheater Sheet'!BE58:BE98, SMALL(IF("Yes"='Cheater Sheet'!$BM$58:$BM$98, ROW('Cheater Sheet'!$BM$58:$BM$98)-57,""), ROW()-4)),""))</f>
        <v/>
      </c>
      <c r="BG24" s="287" t="str" cm="1">
        <f t="array" ref="BG24">IF(IFERROR(INDEX('Cheater Sheet'!BF58:BF98, SMALL(IF("Yes"='Cheater Sheet'!$BM$58:$BM$98, ROW('Cheater Sheet'!$BM$58:$BM$98)-57,""), ROW()-4)),"")="","",IFERROR(INDEX('Cheater Sheet'!BF58:BF98, SMALL(IF("Yes"='Cheater Sheet'!$BM$58:$BM$98, ROW('Cheater Sheet'!$BM$58:$BM$98)-57,""), ROW()-4)),""))</f>
        <v/>
      </c>
      <c r="BH24" s="292" t="str" cm="1">
        <f t="array" ref="BH24">IF(IFERROR(INDEX('Cheater Sheet'!BG58:BG98, SMALL(IF("Yes"='Cheater Sheet'!$BM$58:$BM$98, ROW('Cheater Sheet'!$BM$58:$BM$98)-57,""), ROW()-4)),"")="","",IFERROR(INDEX('Cheater Sheet'!BG58:BG98, SMALL(IF("Yes"='Cheater Sheet'!$BM$58:$BM$98, ROW('Cheater Sheet'!$BM$58:$BM$98)-57,""), ROW()-4)),""))</f>
        <v/>
      </c>
      <c r="BI24" s="287" t="str" cm="1">
        <f t="array" ref="BI24">IF(IFERROR(INDEX('Cheater Sheet'!BH58:BH98, SMALL(IF("Yes"='Cheater Sheet'!$BM$58:$BM$98, ROW('Cheater Sheet'!$BM$58:$BM$98)-57,""), ROW()-4)),"")="","",IFERROR(INDEX('Cheater Sheet'!BH58:BH98, SMALL(IF("Yes"='Cheater Sheet'!$BM$58:$BM$98, ROW('Cheater Sheet'!$BM$58:$BM$98)-57,""), ROW()-4)),""))</f>
        <v/>
      </c>
      <c r="BJ24" s="292" t="str" cm="1">
        <f t="array" ref="BJ24">IF(IFERROR(INDEX('Cheater Sheet'!BI58:BI98, SMALL(IF("Yes"='Cheater Sheet'!$BM$58:$BM$98, ROW('Cheater Sheet'!$BM$58:$BM$98)-57,""), ROW()-4)),"")="","",IFERROR(INDEX('Cheater Sheet'!BI58:BI98, SMALL(IF("Yes"='Cheater Sheet'!$BM$58:$BM$98, ROW('Cheater Sheet'!$BM$58:$BM$98)-57,""), ROW()-4)),""))</f>
        <v/>
      </c>
      <c r="BK24" s="709" t="str" cm="1">
        <f t="array" ref="BK24">IF(IFERROR(INDEX('Cheater Sheet'!BJ58:BJ98, SMALL(IF("Yes"='Cheater Sheet'!$BM$58:$BM$98, ROW('Cheater Sheet'!$BM$58:$BM$98)-57,""), ROW()-4)),"")="","",IFERROR(INDEX('Cheater Sheet'!BJ58:BJ98, SMALL(IF("Yes"='Cheater Sheet'!$BM$58:$BM$98, ROW('Cheater Sheet'!$BM$58:$BM$98)-57,""), ROW()-4)),""))</f>
        <v/>
      </c>
      <c r="BL24" s="101"/>
    </row>
    <row r="25" spans="1:64" x14ac:dyDescent="0.2">
      <c r="A25" s="765">
        <f t="shared" si="0"/>
        <v>0</v>
      </c>
      <c r="C25" s="703" t="str" cm="1">
        <f t="array" ref="C25">IFERROR(INDEX('Cheater Sheet'!$B$58:$B$98, SMALL(IF("Yes"='Cheater Sheet'!$BM$58:$BM$98, ROW('Cheater Sheet'!$BM$58:$BM$98)-57,""), ROW()-4)),"")</f>
        <v/>
      </c>
      <c r="D25" s="704" t="str" cm="1">
        <f t="array" ref="D25">IF(IFERROR(INDEX('Cheater Sheet'!C58:C98, SMALL(IF("Yes"='Cheater Sheet'!$BM$58:$BM$98, ROW('Cheater Sheet'!$BM$58:$BM$98)-57,""), ROW()-4)),"")="","",IFERROR(INDEX('Cheater Sheet'!C58:C98, SMALL(IF("Yes"='Cheater Sheet'!$BM$58:$BM$98, ROW('Cheater Sheet'!$BM$58:$BM$98)-57,""), ROW()-4)),""))</f>
        <v/>
      </c>
      <c r="E25" s="705" t="str" cm="1">
        <f t="array" ref="E25">IF(IFERROR(INDEX('Cheater Sheet'!D58:D98, SMALL(IF("Yes"='Cheater Sheet'!$BM$58:$BM$98, ROW('Cheater Sheet'!$BM$58:$BM$98)-57,""), ROW()-4)),"")="","",IFERROR(INDEX('Cheater Sheet'!D58:D98, SMALL(IF("Yes"='Cheater Sheet'!$BM$58:$BM$98, ROW('Cheater Sheet'!$BM$58:$BM$98)-57,""), ROW()-4)),""))</f>
        <v/>
      </c>
      <c r="F25" s="704" t="str" cm="1">
        <f t="array" ref="F25">IF(IFERROR(INDEX('Cheater Sheet'!E58:E98, SMALL(IF("Yes"='Cheater Sheet'!$BM$58:$BM$98, ROW('Cheater Sheet'!$BM$58:$BM$98)-57,""), ROW()-4)),"")="","",IFERROR(INDEX('Cheater Sheet'!E58:E98, SMALL(IF("Yes"='Cheater Sheet'!$BM$58:$BM$98, ROW('Cheater Sheet'!$BM$58:$BM$98)-57,""), ROW()-4)),""))</f>
        <v/>
      </c>
      <c r="G25" s="705" t="str" cm="1">
        <f t="array" ref="G25">IF(IFERROR(INDEX('Cheater Sheet'!F58:F98, SMALL(IF("Yes"='Cheater Sheet'!$BM$58:$BM$98, ROW('Cheater Sheet'!$BM$58:$BM$98)-57,""), ROW()-4)),"")="","",IFERROR(INDEX('Cheater Sheet'!F58:F98, SMALL(IF("Yes"='Cheater Sheet'!$BM$58:$BM$98, ROW('Cheater Sheet'!$BM$58:$BM$98)-57,""), ROW()-4)),""))</f>
        <v/>
      </c>
      <c r="H25" s="704" t="str" cm="1">
        <f t="array" ref="H25">IF(IFERROR(INDEX('Cheater Sheet'!G58:G98, SMALL(IF("Yes"='Cheater Sheet'!$BM$58:$BM$98, ROW('Cheater Sheet'!$BM$58:$BM$98)-57,""), ROW()-4)),"")="","",IFERROR(INDEX('Cheater Sheet'!G58:G98, SMALL(IF("Yes"='Cheater Sheet'!$BM$58:$BM$98, ROW('Cheater Sheet'!$BM$58:$BM$98)-57,""), ROW()-4)),""))</f>
        <v/>
      </c>
      <c r="I25" s="705" t="str" cm="1">
        <f t="array" ref="I25">IF(IFERROR(INDEX('Cheater Sheet'!H58:H98, SMALL(IF("Yes"='Cheater Sheet'!$BM$58:$BM$98, ROW('Cheater Sheet'!$BM$58:$BM$98)-57,""), ROW()-4)),"")="","",IFERROR(INDEX('Cheater Sheet'!H58:H98, SMALL(IF("Yes"='Cheater Sheet'!$BM$58:$BM$98, ROW('Cheater Sheet'!$BM$58:$BM$98)-57,""), ROW()-4)),""))</f>
        <v/>
      </c>
      <c r="J25" s="704" t="str" cm="1">
        <f t="array" ref="J25">IF(IFERROR(INDEX('Cheater Sheet'!I58:I98, SMALL(IF("Yes"='Cheater Sheet'!$BM$58:$BM$98, ROW('Cheater Sheet'!$BM$58:$BM$98)-57,""), ROW()-4)),"")="","",IFERROR(INDEX('Cheater Sheet'!I58:I98, SMALL(IF("Yes"='Cheater Sheet'!$BM$58:$BM$98, ROW('Cheater Sheet'!$BM$58:$BM$98)-57,""), ROW()-4)),""))</f>
        <v/>
      </c>
      <c r="K25" s="705" t="str" cm="1">
        <f t="array" ref="K25">IF(IFERROR(INDEX('Cheater Sheet'!J58:J98, SMALL(IF("Yes"='Cheater Sheet'!$BM$58:$BM$98, ROW('Cheater Sheet'!$BM$58:$BM$98)-57,""), ROW()-4)),"")="","",IFERROR(INDEX('Cheater Sheet'!J58:J98, SMALL(IF("Yes"='Cheater Sheet'!$BM$58:$BM$98, ROW('Cheater Sheet'!$BM$58:$BM$98)-57,""), ROW()-4)),""))</f>
        <v/>
      </c>
      <c r="L25" s="704" t="str" cm="1">
        <f t="array" ref="L25">IF(IFERROR(INDEX('Cheater Sheet'!K58:K98, SMALL(IF("Yes"='Cheater Sheet'!$BM$58:$BM$98, ROW('Cheater Sheet'!$BM$58:$BM$98)-57,""), ROW()-4)),"")="","",IFERROR(INDEX('Cheater Sheet'!K58:K98, SMALL(IF("Yes"='Cheater Sheet'!$BM$58:$BM$98, ROW('Cheater Sheet'!$BM$58:$BM$98)-57,""), ROW()-4)),""))</f>
        <v/>
      </c>
      <c r="M25" s="705" t="str" cm="1">
        <f t="array" ref="M25">IF(IFERROR(INDEX('Cheater Sheet'!L58:L98, SMALL(IF("Yes"='Cheater Sheet'!$BM$58:$BM$98, ROW('Cheater Sheet'!$BM$58:$BM$98)-57,""), ROW()-4)),"")="","",IFERROR(INDEX('Cheater Sheet'!L58:L98, SMALL(IF("Yes"='Cheater Sheet'!$BM$58:$BM$98, ROW('Cheater Sheet'!$BM$58:$BM$98)-57,""), ROW()-4)),""))</f>
        <v/>
      </c>
      <c r="N25" s="704" t="str" cm="1">
        <f t="array" ref="N25">IF(IFERROR(INDEX('Cheater Sheet'!M58:M98, SMALL(IF("Yes"='Cheater Sheet'!$BM$58:$BM$98, ROW('Cheater Sheet'!$BM$58:$BM$98)-57,""), ROW()-4)),"")="","",IFERROR(INDEX('Cheater Sheet'!M58:M98, SMALL(IF("Yes"='Cheater Sheet'!$BM$58:$BM$98, ROW('Cheater Sheet'!$BM$58:$BM$98)-57,""), ROW()-4)),""))</f>
        <v/>
      </c>
      <c r="O25" s="705" t="str" cm="1">
        <f t="array" ref="O25">IF(IFERROR(INDEX('Cheater Sheet'!N58:N98, SMALL(IF("Yes"='Cheater Sheet'!$BM$58:$BM$98, ROW('Cheater Sheet'!$BM$58:$BM$98)-57,""), ROW()-4)),"")="","",IFERROR(INDEX('Cheater Sheet'!N58:N98, SMALL(IF("Yes"='Cheater Sheet'!$BM$58:$BM$98, ROW('Cheater Sheet'!$BM$58:$BM$98)-57,""), ROW()-4)),""))</f>
        <v/>
      </c>
      <c r="P25" s="704" t="str" cm="1">
        <f t="array" ref="P25">IF(IFERROR(INDEX('Cheater Sheet'!O58:O98, SMALL(IF("Yes"='Cheater Sheet'!$BM$58:$BM$98, ROW('Cheater Sheet'!$BM$58:$BM$98)-57,""), ROW()-4)),"")="","",IFERROR(INDEX('Cheater Sheet'!O58:O98, SMALL(IF("Yes"='Cheater Sheet'!$BM$58:$BM$98, ROW('Cheater Sheet'!$BM$58:$BM$98)-57,""), ROW()-4)),""))</f>
        <v/>
      </c>
      <c r="Q25" s="705" t="str" cm="1">
        <f t="array" ref="Q25">IF(IFERROR(INDEX('Cheater Sheet'!P58:P98, SMALL(IF("Yes"='Cheater Sheet'!$BM$58:$BM$98, ROW('Cheater Sheet'!$BM$58:$BM$98)-57,""), ROW()-4)),"")="","",IFERROR(INDEX('Cheater Sheet'!P58:P98, SMALL(IF("Yes"='Cheater Sheet'!$BM$58:$BM$98, ROW('Cheater Sheet'!$BM$58:$BM$98)-57,""), ROW()-4)),""))</f>
        <v/>
      </c>
      <c r="R25" s="704" t="str" cm="1">
        <f t="array" ref="R25">IF(IFERROR(INDEX('Cheater Sheet'!Q58:Q98, SMALL(IF("Yes"='Cheater Sheet'!$BM$58:$BM$98, ROW('Cheater Sheet'!$BM$58:$BM$98)-57,""), ROW()-4)),"")="","",IFERROR(INDEX('Cheater Sheet'!Q58:Q98, SMALL(IF("Yes"='Cheater Sheet'!$BM$58:$BM$98, ROW('Cheater Sheet'!$BM$58:$BM$98)-57,""), ROW()-4)),""))</f>
        <v/>
      </c>
      <c r="S25" s="705" t="str" cm="1">
        <f t="array" ref="S25">IF(IFERROR(INDEX('Cheater Sheet'!R58:R98, SMALL(IF("Yes"='Cheater Sheet'!$BM$58:$BM$98, ROW('Cheater Sheet'!$BM$58:$BM$98)-57,""), ROW()-4)),"")="","",IFERROR(INDEX('Cheater Sheet'!R58:R98, SMALL(IF("Yes"='Cheater Sheet'!$BM$58:$BM$98, ROW('Cheater Sheet'!$BM$58:$BM$98)-57,""), ROW()-4)),""))</f>
        <v/>
      </c>
      <c r="T25" s="704" t="str" cm="1">
        <f t="array" ref="T25">IF(IFERROR(INDEX('Cheater Sheet'!S58:S98, SMALL(IF("Yes"='Cheater Sheet'!$BM$58:$BM$98, ROW('Cheater Sheet'!$BM$58:$BM$98)-57,""), ROW()-4)),"")="","",IFERROR(INDEX('Cheater Sheet'!S58:S98, SMALL(IF("Yes"='Cheater Sheet'!$BM$58:$BM$98, ROW('Cheater Sheet'!$BM$58:$BM$98)-57,""), ROW()-4)),""))</f>
        <v/>
      </c>
      <c r="U25" s="705" t="str" cm="1">
        <f t="array" ref="U25">IF(IFERROR(INDEX('Cheater Sheet'!T58:T98, SMALL(IF("Yes"='Cheater Sheet'!$BM$58:$BM$98, ROW('Cheater Sheet'!$BM$58:$BM$98)-57,""), ROW()-4)),"")="","",IFERROR(INDEX('Cheater Sheet'!T58:T98, SMALL(IF("Yes"='Cheater Sheet'!$BM$58:$BM$98, ROW('Cheater Sheet'!$BM$58:$BM$98)-57,""), ROW()-4)),""))</f>
        <v/>
      </c>
      <c r="V25" s="704" t="str" cm="1">
        <f t="array" ref="V25">IF(IFERROR(INDEX('Cheater Sheet'!U58:U98, SMALL(IF("Yes"='Cheater Sheet'!$BM$58:$BM$98, ROW('Cheater Sheet'!$BM$58:$BM$98)-57,""), ROW()-4)),"")="","",IFERROR(INDEX('Cheater Sheet'!U58:U98, SMALL(IF("Yes"='Cheater Sheet'!$BM$58:$BM$98, ROW('Cheater Sheet'!$BM$58:$BM$98)-57,""), ROW()-4)),""))</f>
        <v/>
      </c>
      <c r="W25" s="705" t="str" cm="1">
        <f t="array" ref="W25">IF(IFERROR(INDEX('Cheater Sheet'!V58:V98, SMALL(IF("Yes"='Cheater Sheet'!$BM$58:$BM$98, ROW('Cheater Sheet'!$BM$58:$BM$98)-57,""), ROW()-4)),"")="","",IFERROR(INDEX('Cheater Sheet'!V58:V98, SMALL(IF("Yes"='Cheater Sheet'!$BM$58:$BM$98, ROW('Cheater Sheet'!$BM$58:$BM$98)-57,""), ROW()-4)),""))</f>
        <v/>
      </c>
      <c r="X25" s="704" t="str" cm="1">
        <f t="array" ref="X25">IF(IFERROR(INDEX('Cheater Sheet'!W58:W98, SMALL(IF("Yes"='Cheater Sheet'!$BM$58:$BM$98, ROW('Cheater Sheet'!$BM$58:$BM$98)-57,""), ROW()-4)),"")="","",IFERROR(INDEX('Cheater Sheet'!W58:W98, SMALL(IF("Yes"='Cheater Sheet'!$BM$58:$BM$98, ROW('Cheater Sheet'!$BM$58:$BM$98)-57,""), ROW()-4)),""))</f>
        <v/>
      </c>
      <c r="Y25" s="705" t="str" cm="1">
        <f t="array" ref="Y25">IF(IFERROR(INDEX('Cheater Sheet'!X58:X98, SMALL(IF("Yes"='Cheater Sheet'!$BM$58:$BM$98, ROW('Cheater Sheet'!$BM$58:$BM$98)-57,""), ROW()-4)),"")="","",IFERROR(INDEX('Cheater Sheet'!X58:X98, SMALL(IF("Yes"='Cheater Sheet'!$BM$58:$BM$98, ROW('Cheater Sheet'!$BM$58:$BM$98)-57,""), ROW()-4)),""))</f>
        <v/>
      </c>
      <c r="Z25" s="704" t="str" cm="1">
        <f t="array" ref="Z25">IF(IFERROR(INDEX('Cheater Sheet'!Y58:Y98, SMALL(IF("Yes"='Cheater Sheet'!$BM$58:$BM$98, ROW('Cheater Sheet'!$BM$58:$BM$98)-57,""), ROW()-4)),"")="","",IFERROR(INDEX('Cheater Sheet'!Y58:Y98, SMALL(IF("Yes"='Cheater Sheet'!$BM$58:$BM$98, ROW('Cheater Sheet'!$BM$58:$BM$98)-57,""), ROW()-4)),""))</f>
        <v/>
      </c>
      <c r="AA25" s="705" t="str" cm="1">
        <f t="array" ref="AA25">IF(IFERROR(INDEX('Cheater Sheet'!Z58:Z98, SMALL(IF("Yes"='Cheater Sheet'!$BM$58:$BM$98, ROW('Cheater Sheet'!$BM$58:$BM$98)-57,""), ROW()-4)),"")="","",IFERROR(INDEX('Cheater Sheet'!Z58:Z98, SMALL(IF("Yes"='Cheater Sheet'!$BM$58:$BM$98, ROW('Cheater Sheet'!$BM$58:$BM$98)-57,""), ROW()-4)),""))</f>
        <v/>
      </c>
      <c r="AB25" s="704" t="str" cm="1">
        <f t="array" ref="AB25">IF(IFERROR(INDEX('Cheater Sheet'!AA58:AA98, SMALL(IF("Yes"='Cheater Sheet'!$BM$58:$BM$98, ROW('Cheater Sheet'!$BM$58:$BM$98)-57,""), ROW()-4)),"")="","",IFERROR(INDEX('Cheater Sheet'!AA58:AA98, SMALL(IF("Yes"='Cheater Sheet'!$BM$58:$BM$98, ROW('Cheater Sheet'!$BM$58:$BM$98)-57,""), ROW()-4)),""))</f>
        <v/>
      </c>
      <c r="AC25" s="705" t="str" cm="1">
        <f t="array" ref="AC25">IF(IFERROR(INDEX('Cheater Sheet'!AB58:AB98, SMALL(IF("Yes"='Cheater Sheet'!$BM$58:$BM$98, ROW('Cheater Sheet'!$BM$58:$BM$98)-57,""), ROW()-4)),"")="","",IFERROR(INDEX('Cheater Sheet'!AB58:AB98, SMALL(IF("Yes"='Cheater Sheet'!$BM$58:$BM$98, ROW('Cheater Sheet'!$BM$58:$BM$98)-57,""), ROW()-4)),""))</f>
        <v/>
      </c>
      <c r="AD25" s="704" t="str" cm="1">
        <f t="array" ref="AD25">IF(IFERROR(INDEX('Cheater Sheet'!AC58:AC98, SMALL(IF("Yes"='Cheater Sheet'!$BM$58:$BM$98, ROW('Cheater Sheet'!$BM$58:$BM$98)-57,""), ROW()-4)),"")="","",IFERROR(INDEX('Cheater Sheet'!AC58:AC98, SMALL(IF("Yes"='Cheater Sheet'!$BM$58:$BM$98, ROW('Cheater Sheet'!$BM$58:$BM$98)-57,""), ROW()-4)),""))</f>
        <v/>
      </c>
      <c r="AE25" s="705" t="str" cm="1">
        <f t="array" ref="AE25">IF(IFERROR(INDEX('Cheater Sheet'!AD58:AD98, SMALL(IF("Yes"='Cheater Sheet'!$BM$58:$BM$98, ROW('Cheater Sheet'!$BM$58:$BM$98)-57,""), ROW()-4)),"")="","",IFERROR(INDEX('Cheater Sheet'!AD58:AD98, SMALL(IF("Yes"='Cheater Sheet'!$BM$58:$BM$98, ROW('Cheater Sheet'!$BM$58:$BM$98)-57,""), ROW()-4)),""))</f>
        <v/>
      </c>
      <c r="AF25" s="704" t="str" cm="1">
        <f t="array" ref="AF25">IF(IFERROR(INDEX('Cheater Sheet'!AE58:AE98, SMALL(IF("Yes"='Cheater Sheet'!$BM$58:$BM$98, ROW('Cheater Sheet'!$BM$58:$BM$98)-57,""), ROW()-4)),"")="","",IFERROR(INDEX('Cheater Sheet'!AE58:AE98, SMALL(IF("Yes"='Cheater Sheet'!$BM$58:$BM$98, ROW('Cheater Sheet'!$BM$58:$BM$98)-57,""), ROW()-4)),""))</f>
        <v/>
      </c>
      <c r="AG25" s="705" t="str" cm="1">
        <f t="array" ref="AG25">IF(IFERROR(INDEX('Cheater Sheet'!AF58:AF98, SMALL(IF("Yes"='Cheater Sheet'!$BM$58:$BM$98, ROW('Cheater Sheet'!$BM$58:$BM$98)-57,""), ROW()-4)),"")="","",IFERROR(INDEX('Cheater Sheet'!AF58:AF98, SMALL(IF("Yes"='Cheater Sheet'!$BM$58:$BM$98, ROW('Cheater Sheet'!$BM$58:$BM$98)-57,""), ROW()-4)),""))</f>
        <v/>
      </c>
      <c r="AH25" s="704" t="str" cm="1">
        <f t="array" ref="AH25">IF(IFERROR(INDEX('Cheater Sheet'!AG58:AG98, SMALL(IF("Yes"='Cheater Sheet'!$BM$58:$BM$98, ROW('Cheater Sheet'!$BM$58:$BM$98)-57,""), ROW()-4)),"")="","",IFERROR(INDEX('Cheater Sheet'!AG58:AG98, SMALL(IF("Yes"='Cheater Sheet'!$BM$58:$BM$98, ROW('Cheater Sheet'!$BM$58:$BM$98)-57,""), ROW()-4)),""))</f>
        <v/>
      </c>
      <c r="AI25" s="705" t="str" cm="1">
        <f t="array" ref="AI25">IF(IFERROR(INDEX('Cheater Sheet'!AH58:AH98, SMALL(IF("Yes"='Cheater Sheet'!$BM$58:$BM$98, ROW('Cheater Sheet'!$BM$58:$BM$98)-57,""), ROW()-4)),"")="","",IFERROR(INDEX('Cheater Sheet'!AH58:AH98, SMALL(IF("Yes"='Cheater Sheet'!$BM$58:$BM$98, ROW('Cheater Sheet'!$BM$58:$BM$98)-57,""), ROW()-4)),""))</f>
        <v/>
      </c>
      <c r="AJ25" s="704" t="str" cm="1">
        <f t="array" ref="AJ25">IF(IFERROR(INDEX('Cheater Sheet'!AI58:AI98, SMALL(IF("Yes"='Cheater Sheet'!$BM$58:$BM$98, ROW('Cheater Sheet'!$BM$58:$BM$98)-57,""), ROW()-4)),"")="","",IFERROR(INDEX('Cheater Sheet'!AI58:AI98, SMALL(IF("Yes"='Cheater Sheet'!$BM$58:$BM$98, ROW('Cheater Sheet'!$BM$58:$BM$98)-57,""), ROW()-4)),""))</f>
        <v/>
      </c>
      <c r="AK25" s="705" t="str" cm="1">
        <f t="array" ref="AK25">IF(IFERROR(INDEX('Cheater Sheet'!AJ58:AJ98, SMALL(IF("Yes"='Cheater Sheet'!$BM$58:$BM$98, ROW('Cheater Sheet'!$BM$58:$BM$98)-57,""), ROW()-4)),"")="","",IFERROR(INDEX('Cheater Sheet'!AJ58:AJ98, SMALL(IF("Yes"='Cheater Sheet'!$BM$58:$BM$98, ROW('Cheater Sheet'!$BM$58:$BM$98)-57,""), ROW()-4)),""))</f>
        <v/>
      </c>
      <c r="AL25" s="704" t="str" cm="1">
        <f t="array" ref="AL25">IF(IFERROR(INDEX('Cheater Sheet'!AK58:AK98, SMALL(IF("Yes"='Cheater Sheet'!$BM$58:$BM$98, ROW('Cheater Sheet'!$BM$58:$BM$98)-57,""), ROW()-4)),"")="","",IFERROR(INDEX('Cheater Sheet'!AK58:AK98, SMALL(IF("Yes"='Cheater Sheet'!$BM$58:$BM$98, ROW('Cheater Sheet'!$BM$58:$BM$98)-57,""), ROW()-4)),""))</f>
        <v/>
      </c>
      <c r="AM25" s="705" t="str" cm="1">
        <f t="array" ref="AM25">IF(IFERROR(INDEX('Cheater Sheet'!AL58:AL98, SMALL(IF("Yes"='Cheater Sheet'!$BM$58:$BM$98, ROW('Cheater Sheet'!$BM$58:$BM$98)-57,""), ROW()-4)),"")="","",IFERROR(INDEX('Cheater Sheet'!AL58:AL98, SMALL(IF("Yes"='Cheater Sheet'!$BM$58:$BM$98, ROW('Cheater Sheet'!$BM$58:$BM$98)-57,""), ROW()-4)),""))</f>
        <v/>
      </c>
      <c r="AN25" s="704" t="str" cm="1">
        <f t="array" ref="AN25">IF(IFERROR(INDEX('Cheater Sheet'!AM58:AM98, SMALL(IF("Yes"='Cheater Sheet'!$BM$58:$BM$98, ROW('Cheater Sheet'!$BM$58:$BM$98)-57,""), ROW()-4)),"")="","",IFERROR(INDEX('Cheater Sheet'!AM58:AM98, SMALL(IF("Yes"='Cheater Sheet'!$BM$58:$BM$98, ROW('Cheater Sheet'!$BM$58:$BM$98)-57,""), ROW()-4)),""))</f>
        <v/>
      </c>
      <c r="AO25" s="705" t="str" cm="1">
        <f t="array" ref="AO25">IF(IFERROR(INDEX('Cheater Sheet'!AN58:AN98, SMALL(IF("Yes"='Cheater Sheet'!$BM$58:$BM$98, ROW('Cheater Sheet'!$BM$58:$BM$98)-57,""), ROW()-4)),"")="","",IFERROR(INDEX('Cheater Sheet'!AN58:AN98, SMALL(IF("Yes"='Cheater Sheet'!$BM$58:$BM$98, ROW('Cheater Sheet'!$BM$58:$BM$98)-57,""), ROW()-4)),""))</f>
        <v/>
      </c>
      <c r="AP25" s="704" t="str" cm="1">
        <f t="array" ref="AP25">IF(IFERROR(INDEX('Cheater Sheet'!AO58:AO98, SMALL(IF("Yes"='Cheater Sheet'!$BM$58:$BM$98, ROW('Cheater Sheet'!$BM$58:$BM$98)-57,""), ROW()-4)),"")="","",IFERROR(INDEX('Cheater Sheet'!AO58:AO98, SMALL(IF("Yes"='Cheater Sheet'!$BM$58:$BM$98, ROW('Cheater Sheet'!$BM$58:$BM$98)-57,""), ROW()-4)),""))</f>
        <v/>
      </c>
      <c r="AQ25" s="705" t="str" cm="1">
        <f t="array" ref="AQ25">IF(IFERROR(INDEX('Cheater Sheet'!AP58:AP98, SMALL(IF("Yes"='Cheater Sheet'!$BM$58:$BM$98, ROW('Cheater Sheet'!$BM$58:$BM$98)-57,""), ROW()-4)),"")="","",IFERROR(INDEX('Cheater Sheet'!AP58:AP98, SMALL(IF("Yes"='Cheater Sheet'!$BM$58:$BM$98, ROW('Cheater Sheet'!$BM$58:$BM$98)-57,""), ROW()-4)),""))</f>
        <v/>
      </c>
      <c r="AR25" s="704" t="str" cm="1">
        <f t="array" ref="AR25">IF(IFERROR(INDEX('Cheater Sheet'!AQ58:AQ98, SMALL(IF("Yes"='Cheater Sheet'!$BM$58:$BM$98, ROW('Cheater Sheet'!$BM$58:$BM$98)-57,""), ROW()-4)),"")="","",IFERROR(INDEX('Cheater Sheet'!AQ58:AQ98, SMALL(IF("Yes"='Cheater Sheet'!$BM$58:$BM$98, ROW('Cheater Sheet'!$BM$58:$BM$98)-57,""), ROW()-4)),""))</f>
        <v/>
      </c>
      <c r="AS25" s="705" t="str" cm="1">
        <f t="array" ref="AS25">IF(IFERROR(INDEX('Cheater Sheet'!AR58:AR98, SMALL(IF("Yes"='Cheater Sheet'!$BM$58:$BM$98, ROW('Cheater Sheet'!$BM$58:$BM$98)-57,""), ROW()-4)),"")="","",IFERROR(INDEX('Cheater Sheet'!AR58:AR98, SMALL(IF("Yes"='Cheater Sheet'!$BM$58:$BM$98, ROW('Cheater Sheet'!$BM$58:$BM$98)-57,""), ROW()-4)),""))</f>
        <v/>
      </c>
      <c r="AT25" s="704" t="str" cm="1">
        <f t="array" ref="AT25">IF(IFERROR(INDEX('Cheater Sheet'!AS58:AS98, SMALL(IF("Yes"='Cheater Sheet'!$BM$58:$BM$98, ROW('Cheater Sheet'!$BM$58:$BM$98)-57,""), ROW()-4)),"")="","",IFERROR(INDEX('Cheater Sheet'!AS58:AS98, SMALL(IF("Yes"='Cheater Sheet'!$BM$58:$BM$98, ROW('Cheater Sheet'!$BM$58:$BM$98)-57,""), ROW()-4)),""))</f>
        <v/>
      </c>
      <c r="AU25" s="705" t="str" cm="1">
        <f t="array" ref="AU25">IF(IFERROR(INDEX('Cheater Sheet'!AT58:AT98, SMALL(IF("Yes"='Cheater Sheet'!$BM$58:$BM$98, ROW('Cheater Sheet'!$BM$58:$BM$98)-57,""), ROW()-4)),"")="","",IFERROR(INDEX('Cheater Sheet'!AT58:AT98, SMALL(IF("Yes"='Cheater Sheet'!$BM$58:$BM$98, ROW('Cheater Sheet'!$BM$58:$BM$98)-57,""), ROW()-4)),""))</f>
        <v/>
      </c>
      <c r="AV25" s="704" t="str" cm="1">
        <f t="array" ref="AV25">IF(IFERROR(INDEX('Cheater Sheet'!AU58:AU98, SMALL(IF("Yes"='Cheater Sheet'!$BM$58:$BM$98, ROW('Cheater Sheet'!$BM$58:$BM$98)-57,""), ROW()-4)),"")="","",IFERROR(INDEX('Cheater Sheet'!AU58:AU98, SMALL(IF("Yes"='Cheater Sheet'!$BM$58:$BM$98, ROW('Cheater Sheet'!$BM$58:$BM$98)-57,""), ROW()-4)),""))</f>
        <v/>
      </c>
      <c r="AW25" s="705" t="str" cm="1">
        <f t="array" ref="AW25">IF(IFERROR(INDEX('Cheater Sheet'!AV58:AV98, SMALL(IF("Yes"='Cheater Sheet'!$BM$58:$BM$98, ROW('Cheater Sheet'!$BM$58:$BM$98)-57,""), ROW()-4)),"")="","",IFERROR(INDEX('Cheater Sheet'!AV58:AV98, SMALL(IF("Yes"='Cheater Sheet'!$BM$58:$BM$98, ROW('Cheater Sheet'!$BM$58:$BM$98)-57,""), ROW()-4)),""))</f>
        <v/>
      </c>
      <c r="AX25" s="704" t="str" cm="1">
        <f t="array" ref="AX25">IF(IFERROR(INDEX('Cheater Sheet'!AW58:AW98, SMALL(IF("Yes"='Cheater Sheet'!$BM$58:$BM$98, ROW('Cheater Sheet'!$BM$58:$BM$98)-57,""), ROW()-4)),"")="","",IFERROR(INDEX('Cheater Sheet'!AW58:AW98, SMALL(IF("Yes"='Cheater Sheet'!$BM$58:$BM$98, ROW('Cheater Sheet'!$BM$58:$BM$98)-57,""), ROW()-4)),""))</f>
        <v/>
      </c>
      <c r="AY25" s="705" t="str" cm="1">
        <f t="array" ref="AY25">IF(IFERROR(INDEX('Cheater Sheet'!AX58:AX98, SMALL(IF("Yes"='Cheater Sheet'!$BM$58:$BM$98, ROW('Cheater Sheet'!$BM$58:$BM$98)-57,""), ROW()-4)),"")="","",IFERROR(INDEX('Cheater Sheet'!AX58:AX98, SMALL(IF("Yes"='Cheater Sheet'!$BM$58:$BM$98, ROW('Cheater Sheet'!$BM$58:$BM$98)-57,""), ROW()-4)),""))</f>
        <v/>
      </c>
      <c r="AZ25" s="704" t="str" cm="1">
        <f t="array" ref="AZ25">IF(IFERROR(INDEX('Cheater Sheet'!AY58:AY98, SMALL(IF("Yes"='Cheater Sheet'!$BM$58:$BM$98, ROW('Cheater Sheet'!$BM$58:$BM$98)-57,""), ROW()-4)),"")="","",IFERROR(INDEX('Cheater Sheet'!AY58:AY98, SMALL(IF("Yes"='Cheater Sheet'!$BM$58:$BM$98, ROW('Cheater Sheet'!$BM$58:$BM$98)-57,""), ROW()-4)),""))</f>
        <v/>
      </c>
      <c r="BA25" s="705" t="str" cm="1">
        <f t="array" ref="BA25">IF(IFERROR(INDEX('Cheater Sheet'!AZ58:AZ98, SMALL(IF("Yes"='Cheater Sheet'!$BM$58:$BM$98, ROW('Cheater Sheet'!$BM$58:$BM$98)-57,""), ROW()-4)),"")="","",IFERROR(INDEX('Cheater Sheet'!AZ58:AZ98, SMALL(IF("Yes"='Cheater Sheet'!$BM$58:$BM$98, ROW('Cheater Sheet'!$BM$58:$BM$98)-57,""), ROW()-4)),""))</f>
        <v/>
      </c>
      <c r="BB25" s="704" t="str" cm="1">
        <f t="array" ref="BB25">IF(IFERROR(INDEX('Cheater Sheet'!BA58:BA98, SMALL(IF("Yes"='Cheater Sheet'!$BM$58:$BM$98, ROW('Cheater Sheet'!$BM$58:$BM$98)-57,""), ROW()-4)),"")="","",IFERROR(INDEX('Cheater Sheet'!BA58:BA98, SMALL(IF("Yes"='Cheater Sheet'!$BM$58:$BM$98, ROW('Cheater Sheet'!$BM$58:$BM$98)-57,""), ROW()-4)),""))</f>
        <v/>
      </c>
      <c r="BC25" s="705" t="str" cm="1">
        <f t="array" ref="BC25">IF(IFERROR(INDEX('Cheater Sheet'!BB58:BB98, SMALL(IF("Yes"='Cheater Sheet'!$BM$58:$BM$98, ROW('Cheater Sheet'!$BM$58:$BM$98)-57,""), ROW()-4)),"")="","",IFERROR(INDEX('Cheater Sheet'!BB58:BB98, SMALL(IF("Yes"='Cheater Sheet'!$BM$58:$BM$98, ROW('Cheater Sheet'!$BM$58:$BM$98)-57,""), ROW()-4)),""))</f>
        <v/>
      </c>
      <c r="BD25" s="704" t="str" cm="1">
        <f t="array" ref="BD25">IF(IFERROR(INDEX('Cheater Sheet'!BC58:BC98, SMALL(IF("Yes"='Cheater Sheet'!$BM$58:$BM$98, ROW('Cheater Sheet'!$BM$58:$BM$98)-57,""), ROW()-4)),"")="","",IFERROR(INDEX('Cheater Sheet'!BC58:BC98, SMALL(IF("Yes"='Cheater Sheet'!$BM$58:$BM$98, ROW('Cheater Sheet'!$BM$58:$BM$98)-57,""), ROW()-4)),""))</f>
        <v/>
      </c>
      <c r="BE25" s="705" t="str" cm="1">
        <f t="array" ref="BE25">IF(IFERROR(INDEX('Cheater Sheet'!BD58:BD98, SMALL(IF("Yes"='Cheater Sheet'!$BM$58:$BM$98, ROW('Cheater Sheet'!$BM$58:$BM$98)-57,""), ROW()-4)),"")="","",IFERROR(INDEX('Cheater Sheet'!BD58:BD98, SMALL(IF("Yes"='Cheater Sheet'!$BM$58:$BM$98, ROW('Cheater Sheet'!$BM$58:$BM$98)-57,""), ROW()-4)),""))</f>
        <v/>
      </c>
      <c r="BF25" s="704" t="str" cm="1">
        <f t="array" ref="BF25">IF(IFERROR(INDEX('Cheater Sheet'!BE58:BE98, SMALL(IF("Yes"='Cheater Sheet'!$BM$58:$BM$98, ROW('Cheater Sheet'!$BM$58:$BM$98)-57,""), ROW()-4)),"")="","",IFERROR(INDEX('Cheater Sheet'!BE58:BE98, SMALL(IF("Yes"='Cheater Sheet'!$BM$58:$BM$98, ROW('Cheater Sheet'!$BM$58:$BM$98)-57,""), ROW()-4)),""))</f>
        <v/>
      </c>
      <c r="BG25" s="705" t="str" cm="1">
        <f t="array" ref="BG25">IF(IFERROR(INDEX('Cheater Sheet'!BF58:BF98, SMALL(IF("Yes"='Cheater Sheet'!$BM$58:$BM$98, ROW('Cheater Sheet'!$BM$58:$BM$98)-57,""), ROW()-4)),"")="","",IFERROR(INDEX('Cheater Sheet'!BF58:BF98, SMALL(IF("Yes"='Cheater Sheet'!$BM$58:$BM$98, ROW('Cheater Sheet'!$BM$58:$BM$98)-57,""), ROW()-4)),""))</f>
        <v/>
      </c>
      <c r="BH25" s="704" t="str" cm="1">
        <f t="array" ref="BH25">IF(IFERROR(INDEX('Cheater Sheet'!BG58:BG98, SMALL(IF("Yes"='Cheater Sheet'!$BM$58:$BM$98, ROW('Cheater Sheet'!$BM$58:$BM$98)-57,""), ROW()-4)),"")="","",IFERROR(INDEX('Cheater Sheet'!BG58:BG98, SMALL(IF("Yes"='Cheater Sheet'!$BM$58:$BM$98, ROW('Cheater Sheet'!$BM$58:$BM$98)-57,""), ROW()-4)),""))</f>
        <v/>
      </c>
      <c r="BI25" s="705" t="str" cm="1">
        <f t="array" ref="BI25">IF(IFERROR(INDEX('Cheater Sheet'!BH58:BH98, SMALL(IF("Yes"='Cheater Sheet'!$BM$58:$BM$98, ROW('Cheater Sheet'!$BM$58:$BM$98)-57,""), ROW()-4)),"")="","",IFERROR(INDEX('Cheater Sheet'!BH58:BH98, SMALL(IF("Yes"='Cheater Sheet'!$BM$58:$BM$98, ROW('Cheater Sheet'!$BM$58:$BM$98)-57,""), ROW()-4)),""))</f>
        <v/>
      </c>
      <c r="BJ25" s="704" t="str" cm="1">
        <f t="array" ref="BJ25">IF(IFERROR(INDEX('Cheater Sheet'!BI58:BI98, SMALL(IF("Yes"='Cheater Sheet'!$BM$58:$BM$98, ROW('Cheater Sheet'!$BM$58:$BM$98)-57,""), ROW()-4)),"")="","",IFERROR(INDEX('Cheater Sheet'!BI58:BI98, SMALL(IF("Yes"='Cheater Sheet'!$BM$58:$BM$98, ROW('Cheater Sheet'!$BM$58:$BM$98)-57,""), ROW()-4)),""))</f>
        <v/>
      </c>
      <c r="BK25" s="527" t="str" cm="1">
        <f t="array" ref="BK25">IF(IFERROR(INDEX('Cheater Sheet'!BJ58:BJ98, SMALL(IF("Yes"='Cheater Sheet'!$BM$58:$BM$98, ROW('Cheater Sheet'!$BM$58:$BM$98)-57,""), ROW()-4)),"")="","",IFERROR(INDEX('Cheater Sheet'!BJ58:BJ98, SMALL(IF("Yes"='Cheater Sheet'!$BM$58:$BM$98, ROW('Cheater Sheet'!$BM$58:$BM$98)-57,""), ROW()-4)),""))</f>
        <v/>
      </c>
      <c r="BL25" s="101"/>
    </row>
    <row r="26" spans="1:64" x14ac:dyDescent="0.2">
      <c r="A26" s="765">
        <f t="shared" si="0"/>
        <v>0</v>
      </c>
      <c r="C26" s="703" t="str" cm="1">
        <f t="array" ref="C26">IFERROR(INDEX('Cheater Sheet'!$B$58:$B$98, SMALL(IF("Yes"='Cheater Sheet'!$BM$58:$BM$98, ROW('Cheater Sheet'!$BM$58:$BM$98)-57,""), ROW()-4)),"")</f>
        <v/>
      </c>
      <c r="D26" s="704" t="str" cm="1">
        <f t="array" ref="D26">IF(IFERROR(INDEX('Cheater Sheet'!C58:C98, SMALL(IF("Yes"='Cheater Sheet'!$BM$58:$BM$98, ROW('Cheater Sheet'!$BM$58:$BM$98)-57,""), ROW()-4)),"")="","",IFERROR(INDEX('Cheater Sheet'!C58:C98, SMALL(IF("Yes"='Cheater Sheet'!$BM$58:$BM$98, ROW('Cheater Sheet'!$BM$58:$BM$98)-57,""), ROW()-4)),""))</f>
        <v/>
      </c>
      <c r="E26" s="705" t="str" cm="1">
        <f t="array" ref="E26">IF(IFERROR(INDEX('Cheater Sheet'!D58:D98, SMALL(IF("Yes"='Cheater Sheet'!$BM$58:$BM$98, ROW('Cheater Sheet'!$BM$58:$BM$98)-57,""), ROW()-4)),"")="","",IFERROR(INDEX('Cheater Sheet'!D58:D98, SMALL(IF("Yes"='Cheater Sheet'!$BM$58:$BM$98, ROW('Cheater Sheet'!$BM$58:$BM$98)-57,""), ROW()-4)),""))</f>
        <v/>
      </c>
      <c r="F26" s="704" t="str" cm="1">
        <f t="array" ref="F26">IF(IFERROR(INDEX('Cheater Sheet'!E58:E98, SMALL(IF("Yes"='Cheater Sheet'!$BM$58:$BM$98, ROW('Cheater Sheet'!$BM$58:$BM$98)-57,""), ROW()-4)),"")="","",IFERROR(INDEX('Cheater Sheet'!E58:E98, SMALL(IF("Yes"='Cheater Sheet'!$BM$58:$BM$98, ROW('Cheater Sheet'!$BM$58:$BM$98)-57,""), ROW()-4)),""))</f>
        <v/>
      </c>
      <c r="G26" s="705" t="str" cm="1">
        <f t="array" ref="G26">IF(IFERROR(INDEX('Cheater Sheet'!F58:F98, SMALL(IF("Yes"='Cheater Sheet'!$BM$58:$BM$98, ROW('Cheater Sheet'!$BM$58:$BM$98)-57,""), ROW()-4)),"")="","",IFERROR(INDEX('Cheater Sheet'!F58:F98, SMALL(IF("Yes"='Cheater Sheet'!$BM$58:$BM$98, ROW('Cheater Sheet'!$BM$58:$BM$98)-57,""), ROW()-4)),""))</f>
        <v/>
      </c>
      <c r="H26" s="704" t="str" cm="1">
        <f t="array" ref="H26">IF(IFERROR(INDEX('Cheater Sheet'!G58:G98, SMALL(IF("Yes"='Cheater Sheet'!$BM$58:$BM$98, ROW('Cheater Sheet'!$BM$58:$BM$98)-57,""), ROW()-4)),"")="","",IFERROR(INDEX('Cheater Sheet'!G58:G98, SMALL(IF("Yes"='Cheater Sheet'!$BM$58:$BM$98, ROW('Cheater Sheet'!$BM$58:$BM$98)-57,""), ROW()-4)),""))</f>
        <v/>
      </c>
      <c r="I26" s="705" t="str" cm="1">
        <f t="array" ref="I26">IF(IFERROR(INDEX('Cheater Sheet'!H58:H98, SMALL(IF("Yes"='Cheater Sheet'!$BM$58:$BM$98, ROW('Cheater Sheet'!$BM$58:$BM$98)-57,""), ROW()-4)),"")="","",IFERROR(INDEX('Cheater Sheet'!H58:H98, SMALL(IF("Yes"='Cheater Sheet'!$BM$58:$BM$98, ROW('Cheater Sheet'!$BM$58:$BM$98)-57,""), ROW()-4)),""))</f>
        <v/>
      </c>
      <c r="J26" s="704" t="str" cm="1">
        <f t="array" ref="J26">IF(IFERROR(INDEX('Cheater Sheet'!I58:I98, SMALL(IF("Yes"='Cheater Sheet'!$BM$58:$BM$98, ROW('Cheater Sheet'!$BM$58:$BM$98)-57,""), ROW()-4)),"")="","",IFERROR(INDEX('Cheater Sheet'!I58:I98, SMALL(IF("Yes"='Cheater Sheet'!$BM$58:$BM$98, ROW('Cheater Sheet'!$BM$58:$BM$98)-57,""), ROW()-4)),""))</f>
        <v/>
      </c>
      <c r="K26" s="705" t="str" cm="1">
        <f t="array" ref="K26">IF(IFERROR(INDEX('Cheater Sheet'!J58:J98, SMALL(IF("Yes"='Cheater Sheet'!$BM$58:$BM$98, ROW('Cheater Sheet'!$BM$58:$BM$98)-57,""), ROW()-4)),"")="","",IFERROR(INDEX('Cheater Sheet'!J58:J98, SMALL(IF("Yes"='Cheater Sheet'!$BM$58:$BM$98, ROW('Cheater Sheet'!$BM$58:$BM$98)-57,""), ROW()-4)),""))</f>
        <v/>
      </c>
      <c r="L26" s="704" t="str" cm="1">
        <f t="array" ref="L26">IF(IFERROR(INDEX('Cheater Sheet'!K58:K98, SMALL(IF("Yes"='Cheater Sheet'!$BM$58:$BM$98, ROW('Cheater Sheet'!$BM$58:$BM$98)-57,""), ROW()-4)),"")="","",IFERROR(INDEX('Cheater Sheet'!K58:K98, SMALL(IF("Yes"='Cheater Sheet'!$BM$58:$BM$98, ROW('Cheater Sheet'!$BM$58:$BM$98)-57,""), ROW()-4)),""))</f>
        <v/>
      </c>
      <c r="M26" s="705" t="str" cm="1">
        <f t="array" ref="M26">IF(IFERROR(INDEX('Cheater Sheet'!L58:L98, SMALL(IF("Yes"='Cheater Sheet'!$BM$58:$BM$98, ROW('Cheater Sheet'!$BM$58:$BM$98)-57,""), ROW()-4)),"")="","",IFERROR(INDEX('Cheater Sheet'!L58:L98, SMALL(IF("Yes"='Cheater Sheet'!$BM$58:$BM$98, ROW('Cheater Sheet'!$BM$58:$BM$98)-57,""), ROW()-4)),""))</f>
        <v/>
      </c>
      <c r="N26" s="704" t="str" cm="1">
        <f t="array" ref="N26">IF(IFERROR(INDEX('Cheater Sheet'!M58:M98, SMALL(IF("Yes"='Cheater Sheet'!$BM$58:$BM$98, ROW('Cheater Sheet'!$BM$58:$BM$98)-57,""), ROW()-4)),"")="","",IFERROR(INDEX('Cheater Sheet'!M58:M98, SMALL(IF("Yes"='Cheater Sheet'!$BM$58:$BM$98, ROW('Cheater Sheet'!$BM$58:$BM$98)-57,""), ROW()-4)),""))</f>
        <v/>
      </c>
      <c r="O26" s="705" t="str" cm="1">
        <f t="array" ref="O26">IF(IFERROR(INDEX('Cheater Sheet'!N58:N98, SMALL(IF("Yes"='Cheater Sheet'!$BM$58:$BM$98, ROW('Cheater Sheet'!$BM$58:$BM$98)-57,""), ROW()-4)),"")="","",IFERROR(INDEX('Cheater Sheet'!N58:N98, SMALL(IF("Yes"='Cheater Sheet'!$BM$58:$BM$98, ROW('Cheater Sheet'!$BM$58:$BM$98)-57,""), ROW()-4)),""))</f>
        <v/>
      </c>
      <c r="P26" s="704" t="str" cm="1">
        <f t="array" ref="P26">IF(IFERROR(INDEX('Cheater Sheet'!O58:O98, SMALL(IF("Yes"='Cheater Sheet'!$BM$58:$BM$98, ROW('Cheater Sheet'!$BM$58:$BM$98)-57,""), ROW()-4)),"")="","",IFERROR(INDEX('Cheater Sheet'!O58:O98, SMALL(IF("Yes"='Cheater Sheet'!$BM$58:$BM$98, ROW('Cheater Sheet'!$BM$58:$BM$98)-57,""), ROW()-4)),""))</f>
        <v/>
      </c>
      <c r="Q26" s="705" t="str" cm="1">
        <f t="array" ref="Q26">IF(IFERROR(INDEX('Cheater Sheet'!P58:P98, SMALL(IF("Yes"='Cheater Sheet'!$BM$58:$BM$98, ROW('Cheater Sheet'!$BM$58:$BM$98)-57,""), ROW()-4)),"")="","",IFERROR(INDEX('Cheater Sheet'!P58:P98, SMALL(IF("Yes"='Cheater Sheet'!$BM$58:$BM$98, ROW('Cheater Sheet'!$BM$58:$BM$98)-57,""), ROW()-4)),""))</f>
        <v/>
      </c>
      <c r="R26" s="704" t="str" cm="1">
        <f t="array" ref="R26">IF(IFERROR(INDEX('Cheater Sheet'!Q58:Q98, SMALL(IF("Yes"='Cheater Sheet'!$BM$58:$BM$98, ROW('Cheater Sheet'!$BM$58:$BM$98)-57,""), ROW()-4)),"")="","",IFERROR(INDEX('Cheater Sheet'!Q58:Q98, SMALL(IF("Yes"='Cheater Sheet'!$BM$58:$BM$98, ROW('Cheater Sheet'!$BM$58:$BM$98)-57,""), ROW()-4)),""))</f>
        <v/>
      </c>
      <c r="S26" s="705" t="str" cm="1">
        <f t="array" ref="S26">IF(IFERROR(INDEX('Cheater Sheet'!R58:R98, SMALL(IF("Yes"='Cheater Sheet'!$BM$58:$BM$98, ROW('Cheater Sheet'!$BM$58:$BM$98)-57,""), ROW()-4)),"")="","",IFERROR(INDEX('Cheater Sheet'!R58:R98, SMALL(IF("Yes"='Cheater Sheet'!$BM$58:$BM$98, ROW('Cheater Sheet'!$BM$58:$BM$98)-57,""), ROW()-4)),""))</f>
        <v/>
      </c>
      <c r="T26" s="704" t="str" cm="1">
        <f t="array" ref="T26">IF(IFERROR(INDEX('Cheater Sheet'!S58:S98, SMALL(IF("Yes"='Cheater Sheet'!$BM$58:$BM$98, ROW('Cheater Sheet'!$BM$58:$BM$98)-57,""), ROW()-4)),"")="","",IFERROR(INDEX('Cheater Sheet'!S58:S98, SMALL(IF("Yes"='Cheater Sheet'!$BM$58:$BM$98, ROW('Cheater Sheet'!$BM$58:$BM$98)-57,""), ROW()-4)),""))</f>
        <v/>
      </c>
      <c r="U26" s="705" t="str" cm="1">
        <f t="array" ref="U26">IF(IFERROR(INDEX('Cheater Sheet'!T58:T98, SMALL(IF("Yes"='Cheater Sheet'!$BM$58:$BM$98, ROW('Cheater Sheet'!$BM$58:$BM$98)-57,""), ROW()-4)),"")="","",IFERROR(INDEX('Cheater Sheet'!T58:T98, SMALL(IF("Yes"='Cheater Sheet'!$BM$58:$BM$98, ROW('Cheater Sheet'!$BM$58:$BM$98)-57,""), ROW()-4)),""))</f>
        <v/>
      </c>
      <c r="V26" s="704" t="str" cm="1">
        <f t="array" ref="V26">IF(IFERROR(INDEX('Cheater Sheet'!U58:U98, SMALL(IF("Yes"='Cheater Sheet'!$BM$58:$BM$98, ROW('Cheater Sheet'!$BM$58:$BM$98)-57,""), ROW()-4)),"")="","",IFERROR(INDEX('Cheater Sheet'!U58:U98, SMALL(IF("Yes"='Cheater Sheet'!$BM$58:$BM$98, ROW('Cheater Sheet'!$BM$58:$BM$98)-57,""), ROW()-4)),""))</f>
        <v/>
      </c>
      <c r="W26" s="705" t="str" cm="1">
        <f t="array" ref="W26">IF(IFERROR(INDEX('Cheater Sheet'!V58:V98, SMALL(IF("Yes"='Cheater Sheet'!$BM$58:$BM$98, ROW('Cheater Sheet'!$BM$58:$BM$98)-57,""), ROW()-4)),"")="","",IFERROR(INDEX('Cheater Sheet'!V58:V98, SMALL(IF("Yes"='Cheater Sheet'!$BM$58:$BM$98, ROW('Cheater Sheet'!$BM$58:$BM$98)-57,""), ROW()-4)),""))</f>
        <v/>
      </c>
      <c r="X26" s="704" t="str" cm="1">
        <f t="array" ref="X26">IF(IFERROR(INDEX('Cheater Sheet'!W58:W98, SMALL(IF("Yes"='Cheater Sheet'!$BM$58:$BM$98, ROW('Cheater Sheet'!$BM$58:$BM$98)-57,""), ROW()-4)),"")="","",IFERROR(INDEX('Cheater Sheet'!W58:W98, SMALL(IF("Yes"='Cheater Sheet'!$BM$58:$BM$98, ROW('Cheater Sheet'!$BM$58:$BM$98)-57,""), ROW()-4)),""))</f>
        <v/>
      </c>
      <c r="Y26" s="705" t="str" cm="1">
        <f t="array" ref="Y26">IF(IFERROR(INDEX('Cheater Sheet'!X58:X98, SMALL(IF("Yes"='Cheater Sheet'!$BM$58:$BM$98, ROW('Cheater Sheet'!$BM$58:$BM$98)-57,""), ROW()-4)),"")="","",IFERROR(INDEX('Cheater Sheet'!X58:X98, SMALL(IF("Yes"='Cheater Sheet'!$BM$58:$BM$98, ROW('Cheater Sheet'!$BM$58:$BM$98)-57,""), ROW()-4)),""))</f>
        <v/>
      </c>
      <c r="Z26" s="704" t="str" cm="1">
        <f t="array" ref="Z26">IF(IFERROR(INDEX('Cheater Sheet'!Y58:Y98, SMALL(IF("Yes"='Cheater Sheet'!$BM$58:$BM$98, ROW('Cheater Sheet'!$BM$58:$BM$98)-57,""), ROW()-4)),"")="","",IFERROR(INDEX('Cheater Sheet'!Y58:Y98, SMALL(IF("Yes"='Cheater Sheet'!$BM$58:$BM$98, ROW('Cheater Sheet'!$BM$58:$BM$98)-57,""), ROW()-4)),""))</f>
        <v/>
      </c>
      <c r="AA26" s="705" t="str" cm="1">
        <f t="array" ref="AA26">IF(IFERROR(INDEX('Cheater Sheet'!Z58:Z98, SMALL(IF("Yes"='Cheater Sheet'!$BM$58:$BM$98, ROW('Cheater Sheet'!$BM$58:$BM$98)-57,""), ROW()-4)),"")="","",IFERROR(INDEX('Cheater Sheet'!Z58:Z98, SMALL(IF("Yes"='Cheater Sheet'!$BM$58:$BM$98, ROW('Cheater Sheet'!$BM$58:$BM$98)-57,""), ROW()-4)),""))</f>
        <v/>
      </c>
      <c r="AB26" s="704" t="str" cm="1">
        <f t="array" ref="AB26">IF(IFERROR(INDEX('Cheater Sheet'!AA58:AA98, SMALL(IF("Yes"='Cheater Sheet'!$BM$58:$BM$98, ROW('Cheater Sheet'!$BM$58:$BM$98)-57,""), ROW()-4)),"")="","",IFERROR(INDEX('Cheater Sheet'!AA58:AA98, SMALL(IF("Yes"='Cheater Sheet'!$BM$58:$BM$98, ROW('Cheater Sheet'!$BM$58:$BM$98)-57,""), ROW()-4)),""))</f>
        <v/>
      </c>
      <c r="AC26" s="705" t="str" cm="1">
        <f t="array" ref="AC26">IF(IFERROR(INDEX('Cheater Sheet'!AB58:AB98, SMALL(IF("Yes"='Cheater Sheet'!$BM$58:$BM$98, ROW('Cheater Sheet'!$BM$58:$BM$98)-57,""), ROW()-4)),"")="","",IFERROR(INDEX('Cheater Sheet'!AB58:AB98, SMALL(IF("Yes"='Cheater Sheet'!$BM$58:$BM$98, ROW('Cheater Sheet'!$BM$58:$BM$98)-57,""), ROW()-4)),""))</f>
        <v/>
      </c>
      <c r="AD26" s="704" t="str" cm="1">
        <f t="array" ref="AD26">IF(IFERROR(INDEX('Cheater Sheet'!AC58:AC98, SMALL(IF("Yes"='Cheater Sheet'!$BM$58:$BM$98, ROW('Cheater Sheet'!$BM$58:$BM$98)-57,""), ROW()-4)),"")="","",IFERROR(INDEX('Cheater Sheet'!AC58:AC98, SMALL(IF("Yes"='Cheater Sheet'!$BM$58:$BM$98, ROW('Cheater Sheet'!$BM$58:$BM$98)-57,""), ROW()-4)),""))</f>
        <v/>
      </c>
      <c r="AE26" s="705" t="str" cm="1">
        <f t="array" ref="AE26">IF(IFERROR(INDEX('Cheater Sheet'!AD58:AD98, SMALL(IF("Yes"='Cheater Sheet'!$BM$58:$BM$98, ROW('Cheater Sheet'!$BM$58:$BM$98)-57,""), ROW()-4)),"")="","",IFERROR(INDEX('Cheater Sheet'!AD58:AD98, SMALL(IF("Yes"='Cheater Sheet'!$BM$58:$BM$98, ROW('Cheater Sheet'!$BM$58:$BM$98)-57,""), ROW()-4)),""))</f>
        <v/>
      </c>
      <c r="AF26" s="704" t="str" cm="1">
        <f t="array" ref="AF26">IF(IFERROR(INDEX('Cheater Sheet'!AE58:AE98, SMALL(IF("Yes"='Cheater Sheet'!$BM$58:$BM$98, ROW('Cheater Sheet'!$BM$58:$BM$98)-57,""), ROW()-4)),"")="","",IFERROR(INDEX('Cheater Sheet'!AE58:AE98, SMALL(IF("Yes"='Cheater Sheet'!$BM$58:$BM$98, ROW('Cheater Sheet'!$BM$58:$BM$98)-57,""), ROW()-4)),""))</f>
        <v/>
      </c>
      <c r="AG26" s="705" t="str" cm="1">
        <f t="array" ref="AG26">IF(IFERROR(INDEX('Cheater Sheet'!AF58:AF98, SMALL(IF("Yes"='Cheater Sheet'!$BM$58:$BM$98, ROW('Cheater Sheet'!$BM$58:$BM$98)-57,""), ROW()-4)),"")="","",IFERROR(INDEX('Cheater Sheet'!AF58:AF98, SMALL(IF("Yes"='Cheater Sheet'!$BM$58:$BM$98, ROW('Cheater Sheet'!$BM$58:$BM$98)-57,""), ROW()-4)),""))</f>
        <v/>
      </c>
      <c r="AH26" s="704" t="str" cm="1">
        <f t="array" ref="AH26">IF(IFERROR(INDEX('Cheater Sheet'!AG58:AG98, SMALL(IF("Yes"='Cheater Sheet'!$BM$58:$BM$98, ROW('Cheater Sheet'!$BM$58:$BM$98)-57,""), ROW()-4)),"")="","",IFERROR(INDEX('Cheater Sheet'!AG58:AG98, SMALL(IF("Yes"='Cheater Sheet'!$BM$58:$BM$98, ROW('Cheater Sheet'!$BM$58:$BM$98)-57,""), ROW()-4)),""))</f>
        <v/>
      </c>
      <c r="AI26" s="705" t="str" cm="1">
        <f t="array" ref="AI26">IF(IFERROR(INDEX('Cheater Sheet'!AH58:AH98, SMALL(IF("Yes"='Cheater Sheet'!$BM$58:$BM$98, ROW('Cheater Sheet'!$BM$58:$BM$98)-57,""), ROW()-4)),"")="","",IFERROR(INDEX('Cheater Sheet'!AH58:AH98, SMALL(IF("Yes"='Cheater Sheet'!$BM$58:$BM$98, ROW('Cheater Sheet'!$BM$58:$BM$98)-57,""), ROW()-4)),""))</f>
        <v/>
      </c>
      <c r="AJ26" s="704" t="str" cm="1">
        <f t="array" ref="AJ26">IF(IFERROR(INDEX('Cheater Sheet'!AI58:AI98, SMALL(IF("Yes"='Cheater Sheet'!$BM$58:$BM$98, ROW('Cheater Sheet'!$BM$58:$BM$98)-57,""), ROW()-4)),"")="","",IFERROR(INDEX('Cheater Sheet'!AI58:AI98, SMALL(IF("Yes"='Cheater Sheet'!$BM$58:$BM$98, ROW('Cheater Sheet'!$BM$58:$BM$98)-57,""), ROW()-4)),""))</f>
        <v/>
      </c>
      <c r="AK26" s="705" t="str" cm="1">
        <f t="array" ref="AK26">IF(IFERROR(INDEX('Cheater Sheet'!AJ58:AJ98, SMALL(IF("Yes"='Cheater Sheet'!$BM$58:$BM$98, ROW('Cheater Sheet'!$BM$58:$BM$98)-57,""), ROW()-4)),"")="","",IFERROR(INDEX('Cheater Sheet'!AJ58:AJ98, SMALL(IF("Yes"='Cheater Sheet'!$BM$58:$BM$98, ROW('Cheater Sheet'!$BM$58:$BM$98)-57,""), ROW()-4)),""))</f>
        <v/>
      </c>
      <c r="AL26" s="704" t="str" cm="1">
        <f t="array" ref="AL26">IF(IFERROR(INDEX('Cheater Sheet'!AK58:AK98, SMALL(IF("Yes"='Cheater Sheet'!$BM$58:$BM$98, ROW('Cheater Sheet'!$BM$58:$BM$98)-57,""), ROW()-4)),"")="","",IFERROR(INDEX('Cheater Sheet'!AK58:AK98, SMALL(IF("Yes"='Cheater Sheet'!$BM$58:$BM$98, ROW('Cheater Sheet'!$BM$58:$BM$98)-57,""), ROW()-4)),""))</f>
        <v/>
      </c>
      <c r="AM26" s="705" t="str" cm="1">
        <f t="array" ref="AM26">IF(IFERROR(INDEX('Cheater Sheet'!AL58:AL98, SMALL(IF("Yes"='Cheater Sheet'!$BM$58:$BM$98, ROW('Cheater Sheet'!$BM$58:$BM$98)-57,""), ROW()-4)),"")="","",IFERROR(INDEX('Cheater Sheet'!AL58:AL98, SMALL(IF("Yes"='Cheater Sheet'!$BM$58:$BM$98, ROW('Cheater Sheet'!$BM$58:$BM$98)-57,""), ROW()-4)),""))</f>
        <v/>
      </c>
      <c r="AN26" s="704" t="str" cm="1">
        <f t="array" ref="AN26">IF(IFERROR(INDEX('Cheater Sheet'!AM58:AM98, SMALL(IF("Yes"='Cheater Sheet'!$BM$58:$BM$98, ROW('Cheater Sheet'!$BM$58:$BM$98)-57,""), ROW()-4)),"")="","",IFERROR(INDEX('Cheater Sheet'!AM58:AM98, SMALL(IF("Yes"='Cheater Sheet'!$BM$58:$BM$98, ROW('Cheater Sheet'!$BM$58:$BM$98)-57,""), ROW()-4)),""))</f>
        <v/>
      </c>
      <c r="AO26" s="705" t="str" cm="1">
        <f t="array" ref="AO26">IF(IFERROR(INDEX('Cheater Sheet'!AN58:AN98, SMALL(IF("Yes"='Cheater Sheet'!$BM$58:$BM$98, ROW('Cheater Sheet'!$BM$58:$BM$98)-57,""), ROW()-4)),"")="","",IFERROR(INDEX('Cheater Sheet'!AN58:AN98, SMALL(IF("Yes"='Cheater Sheet'!$BM$58:$BM$98, ROW('Cheater Sheet'!$BM$58:$BM$98)-57,""), ROW()-4)),""))</f>
        <v/>
      </c>
      <c r="AP26" s="704" t="str" cm="1">
        <f t="array" ref="AP26">IF(IFERROR(INDEX('Cheater Sheet'!AO58:AO98, SMALL(IF("Yes"='Cheater Sheet'!$BM$58:$BM$98, ROW('Cheater Sheet'!$BM$58:$BM$98)-57,""), ROW()-4)),"")="","",IFERROR(INDEX('Cheater Sheet'!AO58:AO98, SMALL(IF("Yes"='Cheater Sheet'!$BM$58:$BM$98, ROW('Cheater Sheet'!$BM$58:$BM$98)-57,""), ROW()-4)),""))</f>
        <v/>
      </c>
      <c r="AQ26" s="705" t="str" cm="1">
        <f t="array" ref="AQ26">IF(IFERROR(INDEX('Cheater Sheet'!AP58:AP98, SMALL(IF("Yes"='Cheater Sheet'!$BM$58:$BM$98, ROW('Cheater Sheet'!$BM$58:$BM$98)-57,""), ROW()-4)),"")="","",IFERROR(INDEX('Cheater Sheet'!AP58:AP98, SMALL(IF("Yes"='Cheater Sheet'!$BM$58:$BM$98, ROW('Cheater Sheet'!$BM$58:$BM$98)-57,""), ROW()-4)),""))</f>
        <v/>
      </c>
      <c r="AR26" s="704" t="str" cm="1">
        <f t="array" ref="AR26">IF(IFERROR(INDEX('Cheater Sheet'!AQ58:AQ98, SMALL(IF("Yes"='Cheater Sheet'!$BM$58:$BM$98, ROW('Cheater Sheet'!$BM$58:$BM$98)-57,""), ROW()-4)),"")="","",IFERROR(INDEX('Cheater Sheet'!AQ58:AQ98, SMALL(IF("Yes"='Cheater Sheet'!$BM$58:$BM$98, ROW('Cheater Sheet'!$BM$58:$BM$98)-57,""), ROW()-4)),""))</f>
        <v/>
      </c>
      <c r="AS26" s="705" t="str" cm="1">
        <f t="array" ref="AS26">IF(IFERROR(INDEX('Cheater Sheet'!AR58:AR98, SMALL(IF("Yes"='Cheater Sheet'!$BM$58:$BM$98, ROW('Cheater Sheet'!$BM$58:$BM$98)-57,""), ROW()-4)),"")="","",IFERROR(INDEX('Cheater Sheet'!AR58:AR98, SMALL(IF("Yes"='Cheater Sheet'!$BM$58:$BM$98, ROW('Cheater Sheet'!$BM$58:$BM$98)-57,""), ROW()-4)),""))</f>
        <v/>
      </c>
      <c r="AT26" s="704" t="str" cm="1">
        <f t="array" ref="AT26">IF(IFERROR(INDEX('Cheater Sheet'!AS58:AS98, SMALL(IF("Yes"='Cheater Sheet'!$BM$58:$BM$98, ROW('Cheater Sheet'!$BM$58:$BM$98)-57,""), ROW()-4)),"")="","",IFERROR(INDEX('Cheater Sheet'!AS58:AS98, SMALL(IF("Yes"='Cheater Sheet'!$BM$58:$BM$98, ROW('Cheater Sheet'!$BM$58:$BM$98)-57,""), ROW()-4)),""))</f>
        <v/>
      </c>
      <c r="AU26" s="705" t="str" cm="1">
        <f t="array" ref="AU26">IF(IFERROR(INDEX('Cheater Sheet'!AT58:AT98, SMALL(IF("Yes"='Cheater Sheet'!$BM$58:$BM$98, ROW('Cheater Sheet'!$BM$58:$BM$98)-57,""), ROW()-4)),"")="","",IFERROR(INDEX('Cheater Sheet'!AT58:AT98, SMALL(IF("Yes"='Cheater Sheet'!$BM$58:$BM$98, ROW('Cheater Sheet'!$BM$58:$BM$98)-57,""), ROW()-4)),""))</f>
        <v/>
      </c>
      <c r="AV26" s="704" t="str" cm="1">
        <f t="array" ref="AV26">IF(IFERROR(INDEX('Cheater Sheet'!AU58:AU98, SMALL(IF("Yes"='Cheater Sheet'!$BM$58:$BM$98, ROW('Cheater Sheet'!$BM$58:$BM$98)-57,""), ROW()-4)),"")="","",IFERROR(INDEX('Cheater Sheet'!AU58:AU98, SMALL(IF("Yes"='Cheater Sheet'!$BM$58:$BM$98, ROW('Cheater Sheet'!$BM$58:$BM$98)-57,""), ROW()-4)),""))</f>
        <v/>
      </c>
      <c r="AW26" s="705" t="str" cm="1">
        <f t="array" ref="AW26">IF(IFERROR(INDEX('Cheater Sheet'!AV58:AV98, SMALL(IF("Yes"='Cheater Sheet'!$BM$58:$BM$98, ROW('Cheater Sheet'!$BM$58:$BM$98)-57,""), ROW()-4)),"")="","",IFERROR(INDEX('Cheater Sheet'!AV58:AV98, SMALL(IF("Yes"='Cheater Sheet'!$BM$58:$BM$98, ROW('Cheater Sheet'!$BM$58:$BM$98)-57,""), ROW()-4)),""))</f>
        <v/>
      </c>
      <c r="AX26" s="704" t="str" cm="1">
        <f t="array" ref="AX26">IF(IFERROR(INDEX('Cheater Sheet'!AW58:AW98, SMALL(IF("Yes"='Cheater Sheet'!$BM$58:$BM$98, ROW('Cheater Sheet'!$BM$58:$BM$98)-57,""), ROW()-4)),"")="","",IFERROR(INDEX('Cheater Sheet'!AW58:AW98, SMALL(IF("Yes"='Cheater Sheet'!$BM$58:$BM$98, ROW('Cheater Sheet'!$BM$58:$BM$98)-57,""), ROW()-4)),""))</f>
        <v/>
      </c>
      <c r="AY26" s="705" t="str" cm="1">
        <f t="array" ref="AY26">IF(IFERROR(INDEX('Cheater Sheet'!AX58:AX98, SMALL(IF("Yes"='Cheater Sheet'!$BM$58:$BM$98, ROW('Cheater Sheet'!$BM$58:$BM$98)-57,""), ROW()-4)),"")="","",IFERROR(INDEX('Cheater Sheet'!AX58:AX98, SMALL(IF("Yes"='Cheater Sheet'!$BM$58:$BM$98, ROW('Cheater Sheet'!$BM$58:$BM$98)-57,""), ROW()-4)),""))</f>
        <v/>
      </c>
      <c r="AZ26" s="704" t="str" cm="1">
        <f t="array" ref="AZ26">IF(IFERROR(INDEX('Cheater Sheet'!AY58:AY98, SMALL(IF("Yes"='Cheater Sheet'!$BM$58:$BM$98, ROW('Cheater Sheet'!$BM$58:$BM$98)-57,""), ROW()-4)),"")="","",IFERROR(INDEX('Cheater Sheet'!AY58:AY98, SMALL(IF("Yes"='Cheater Sheet'!$BM$58:$BM$98, ROW('Cheater Sheet'!$BM$58:$BM$98)-57,""), ROW()-4)),""))</f>
        <v/>
      </c>
      <c r="BA26" s="705" t="str" cm="1">
        <f t="array" ref="BA26">IF(IFERROR(INDEX('Cheater Sheet'!AZ58:AZ98, SMALL(IF("Yes"='Cheater Sheet'!$BM$58:$BM$98, ROW('Cheater Sheet'!$BM$58:$BM$98)-57,""), ROW()-4)),"")="","",IFERROR(INDEX('Cheater Sheet'!AZ58:AZ98, SMALL(IF("Yes"='Cheater Sheet'!$BM$58:$BM$98, ROW('Cheater Sheet'!$BM$58:$BM$98)-57,""), ROW()-4)),""))</f>
        <v/>
      </c>
      <c r="BB26" s="704" t="str" cm="1">
        <f t="array" ref="BB26">IF(IFERROR(INDEX('Cheater Sheet'!BA58:BA98, SMALL(IF("Yes"='Cheater Sheet'!$BM$58:$BM$98, ROW('Cheater Sheet'!$BM$58:$BM$98)-57,""), ROW()-4)),"")="","",IFERROR(INDEX('Cheater Sheet'!BA58:BA98, SMALL(IF("Yes"='Cheater Sheet'!$BM$58:$BM$98, ROW('Cheater Sheet'!$BM$58:$BM$98)-57,""), ROW()-4)),""))</f>
        <v/>
      </c>
      <c r="BC26" s="705" t="str" cm="1">
        <f t="array" ref="BC26">IF(IFERROR(INDEX('Cheater Sheet'!BB58:BB98, SMALL(IF("Yes"='Cheater Sheet'!$BM$58:$BM$98, ROW('Cheater Sheet'!$BM$58:$BM$98)-57,""), ROW()-4)),"")="","",IFERROR(INDEX('Cheater Sheet'!BB58:BB98, SMALL(IF("Yes"='Cheater Sheet'!$BM$58:$BM$98, ROW('Cheater Sheet'!$BM$58:$BM$98)-57,""), ROW()-4)),""))</f>
        <v/>
      </c>
      <c r="BD26" s="704" t="str" cm="1">
        <f t="array" ref="BD26">IF(IFERROR(INDEX('Cheater Sheet'!BC58:BC98, SMALL(IF("Yes"='Cheater Sheet'!$BM$58:$BM$98, ROW('Cheater Sheet'!$BM$58:$BM$98)-57,""), ROW()-4)),"")="","",IFERROR(INDEX('Cheater Sheet'!BC58:BC98, SMALL(IF("Yes"='Cheater Sheet'!$BM$58:$BM$98, ROW('Cheater Sheet'!$BM$58:$BM$98)-57,""), ROW()-4)),""))</f>
        <v/>
      </c>
      <c r="BE26" s="705" t="str" cm="1">
        <f t="array" ref="BE26">IF(IFERROR(INDEX('Cheater Sheet'!BD58:BD98, SMALL(IF("Yes"='Cheater Sheet'!$BM$58:$BM$98, ROW('Cheater Sheet'!$BM$58:$BM$98)-57,""), ROW()-4)),"")="","",IFERROR(INDEX('Cheater Sheet'!BD58:BD98, SMALL(IF("Yes"='Cheater Sheet'!$BM$58:$BM$98, ROW('Cheater Sheet'!$BM$58:$BM$98)-57,""), ROW()-4)),""))</f>
        <v/>
      </c>
      <c r="BF26" s="704" t="str" cm="1">
        <f t="array" ref="BF26">IF(IFERROR(INDEX('Cheater Sheet'!BE58:BE98, SMALL(IF("Yes"='Cheater Sheet'!$BM$58:$BM$98, ROW('Cheater Sheet'!$BM$58:$BM$98)-57,""), ROW()-4)),"")="","",IFERROR(INDEX('Cheater Sheet'!BE58:BE98, SMALL(IF("Yes"='Cheater Sheet'!$BM$58:$BM$98, ROW('Cheater Sheet'!$BM$58:$BM$98)-57,""), ROW()-4)),""))</f>
        <v/>
      </c>
      <c r="BG26" s="705" t="str" cm="1">
        <f t="array" ref="BG26">IF(IFERROR(INDEX('Cheater Sheet'!BF58:BF98, SMALL(IF("Yes"='Cheater Sheet'!$BM$58:$BM$98, ROW('Cheater Sheet'!$BM$58:$BM$98)-57,""), ROW()-4)),"")="","",IFERROR(INDEX('Cheater Sheet'!BF58:BF98, SMALL(IF("Yes"='Cheater Sheet'!$BM$58:$BM$98, ROW('Cheater Sheet'!$BM$58:$BM$98)-57,""), ROW()-4)),""))</f>
        <v/>
      </c>
      <c r="BH26" s="704" t="str" cm="1">
        <f t="array" ref="BH26">IF(IFERROR(INDEX('Cheater Sheet'!BG58:BG98, SMALL(IF("Yes"='Cheater Sheet'!$BM$58:$BM$98, ROW('Cheater Sheet'!$BM$58:$BM$98)-57,""), ROW()-4)),"")="","",IFERROR(INDEX('Cheater Sheet'!BG58:BG98, SMALL(IF("Yes"='Cheater Sheet'!$BM$58:$BM$98, ROW('Cheater Sheet'!$BM$58:$BM$98)-57,""), ROW()-4)),""))</f>
        <v/>
      </c>
      <c r="BI26" s="705" t="str" cm="1">
        <f t="array" ref="BI26">IF(IFERROR(INDEX('Cheater Sheet'!BH58:BH98, SMALL(IF("Yes"='Cheater Sheet'!$BM$58:$BM$98, ROW('Cheater Sheet'!$BM$58:$BM$98)-57,""), ROW()-4)),"")="","",IFERROR(INDEX('Cheater Sheet'!BH58:BH98, SMALL(IF("Yes"='Cheater Sheet'!$BM$58:$BM$98, ROW('Cheater Sheet'!$BM$58:$BM$98)-57,""), ROW()-4)),""))</f>
        <v/>
      </c>
      <c r="BJ26" s="704" t="str" cm="1">
        <f t="array" ref="BJ26">IF(IFERROR(INDEX('Cheater Sheet'!BI58:BI98, SMALL(IF("Yes"='Cheater Sheet'!$BM$58:$BM$98, ROW('Cheater Sheet'!$BM$58:$BM$98)-57,""), ROW()-4)),"")="","",IFERROR(INDEX('Cheater Sheet'!BI58:BI98, SMALL(IF("Yes"='Cheater Sheet'!$BM$58:$BM$98, ROW('Cheater Sheet'!$BM$58:$BM$98)-57,""), ROW()-4)),""))</f>
        <v/>
      </c>
      <c r="BK26" s="527" t="str" cm="1">
        <f t="array" ref="BK26">IF(IFERROR(INDEX('Cheater Sheet'!BJ58:BJ98, SMALL(IF("Yes"='Cheater Sheet'!$BM$58:$BM$98, ROW('Cheater Sheet'!$BM$58:$BM$98)-57,""), ROW()-4)),"")="","",IFERROR(INDEX('Cheater Sheet'!BJ58:BJ98, SMALL(IF("Yes"='Cheater Sheet'!$BM$58:$BM$98, ROW('Cheater Sheet'!$BM$58:$BM$98)-57,""), ROW()-4)),""))</f>
        <v/>
      </c>
      <c r="BL26" s="101"/>
    </row>
    <row r="27" spans="1:64" x14ac:dyDescent="0.2">
      <c r="A27" s="765">
        <f t="shared" si="0"/>
        <v>0</v>
      </c>
      <c r="C27" s="703" t="str" cm="1">
        <f t="array" ref="C27">IFERROR(INDEX('Cheater Sheet'!$B$58:$B$98, SMALL(IF("Yes"='Cheater Sheet'!$BM$58:$BM$98, ROW('Cheater Sheet'!$BM$58:$BM$98)-57,""), ROW()-4)),"")</f>
        <v/>
      </c>
      <c r="D27" s="704" t="str" cm="1">
        <f t="array" ref="D27">IF(IFERROR(INDEX('Cheater Sheet'!C58:C98, SMALL(IF("Yes"='Cheater Sheet'!$BM$58:$BM$98, ROW('Cheater Sheet'!$BM$58:$BM$98)-57,""), ROW()-4)),"")="","",IFERROR(INDEX('Cheater Sheet'!C58:C98, SMALL(IF("Yes"='Cheater Sheet'!$BM$58:$BM$98, ROW('Cheater Sheet'!$BM$58:$BM$98)-57,""), ROW()-4)),""))</f>
        <v/>
      </c>
      <c r="E27" s="705" t="str" cm="1">
        <f t="array" ref="E27">IF(IFERROR(INDEX('Cheater Sheet'!D58:D98, SMALL(IF("Yes"='Cheater Sheet'!$BM$58:$BM$98, ROW('Cheater Sheet'!$BM$58:$BM$98)-57,""), ROW()-4)),"")="","",IFERROR(INDEX('Cheater Sheet'!D58:D98, SMALL(IF("Yes"='Cheater Sheet'!$BM$58:$BM$98, ROW('Cheater Sheet'!$BM$58:$BM$98)-57,""), ROW()-4)),""))</f>
        <v/>
      </c>
      <c r="F27" s="704" t="str" cm="1">
        <f t="array" ref="F27">IF(IFERROR(INDEX('Cheater Sheet'!E58:E98, SMALL(IF("Yes"='Cheater Sheet'!$BM$58:$BM$98, ROW('Cheater Sheet'!$BM$58:$BM$98)-57,""), ROW()-4)),"")="","",IFERROR(INDEX('Cheater Sheet'!E58:E98, SMALL(IF("Yes"='Cheater Sheet'!$BM$58:$BM$98, ROW('Cheater Sheet'!$BM$58:$BM$98)-57,""), ROW()-4)),""))</f>
        <v/>
      </c>
      <c r="G27" s="705" t="str" cm="1">
        <f t="array" ref="G27">IF(IFERROR(INDEX('Cheater Sheet'!F58:F98, SMALL(IF("Yes"='Cheater Sheet'!$BM$58:$BM$98, ROW('Cheater Sheet'!$BM$58:$BM$98)-57,""), ROW()-4)),"")="","",IFERROR(INDEX('Cheater Sheet'!F58:F98, SMALL(IF("Yes"='Cheater Sheet'!$BM$58:$BM$98, ROW('Cheater Sheet'!$BM$58:$BM$98)-57,""), ROW()-4)),""))</f>
        <v/>
      </c>
      <c r="H27" s="704" t="str" cm="1">
        <f t="array" ref="H27">IF(IFERROR(INDEX('Cheater Sheet'!G58:G98, SMALL(IF("Yes"='Cheater Sheet'!$BM$58:$BM$98, ROW('Cheater Sheet'!$BM$58:$BM$98)-57,""), ROW()-4)),"")="","",IFERROR(INDEX('Cheater Sheet'!G58:G98, SMALL(IF("Yes"='Cheater Sheet'!$BM$58:$BM$98, ROW('Cheater Sheet'!$BM$58:$BM$98)-57,""), ROW()-4)),""))</f>
        <v/>
      </c>
      <c r="I27" s="705" t="str" cm="1">
        <f t="array" ref="I27">IF(IFERROR(INDEX('Cheater Sheet'!H58:H98, SMALL(IF("Yes"='Cheater Sheet'!$BM$58:$BM$98, ROW('Cheater Sheet'!$BM$58:$BM$98)-57,""), ROW()-4)),"")="","",IFERROR(INDEX('Cheater Sheet'!H58:H98, SMALL(IF("Yes"='Cheater Sheet'!$BM$58:$BM$98, ROW('Cheater Sheet'!$BM$58:$BM$98)-57,""), ROW()-4)),""))</f>
        <v/>
      </c>
      <c r="J27" s="704" t="str" cm="1">
        <f t="array" ref="J27">IF(IFERROR(INDEX('Cheater Sheet'!I58:I98, SMALL(IF("Yes"='Cheater Sheet'!$BM$58:$BM$98, ROW('Cheater Sheet'!$BM$58:$BM$98)-57,""), ROW()-4)),"")="","",IFERROR(INDEX('Cheater Sheet'!I58:I98, SMALL(IF("Yes"='Cheater Sheet'!$BM$58:$BM$98, ROW('Cheater Sheet'!$BM$58:$BM$98)-57,""), ROW()-4)),""))</f>
        <v/>
      </c>
      <c r="K27" s="705" t="str" cm="1">
        <f t="array" ref="K27">IF(IFERROR(INDEX('Cheater Sheet'!J58:J98, SMALL(IF("Yes"='Cheater Sheet'!$BM$58:$BM$98, ROW('Cheater Sheet'!$BM$58:$BM$98)-57,""), ROW()-4)),"")="","",IFERROR(INDEX('Cheater Sheet'!J58:J98, SMALL(IF("Yes"='Cheater Sheet'!$BM$58:$BM$98, ROW('Cheater Sheet'!$BM$58:$BM$98)-57,""), ROW()-4)),""))</f>
        <v/>
      </c>
      <c r="L27" s="704" t="str" cm="1">
        <f t="array" ref="L27">IF(IFERROR(INDEX('Cheater Sheet'!K58:K98, SMALL(IF("Yes"='Cheater Sheet'!$BM$58:$BM$98, ROW('Cheater Sheet'!$BM$58:$BM$98)-57,""), ROW()-4)),"")="","",IFERROR(INDEX('Cheater Sheet'!K58:K98, SMALL(IF("Yes"='Cheater Sheet'!$BM$58:$BM$98, ROW('Cheater Sheet'!$BM$58:$BM$98)-57,""), ROW()-4)),""))</f>
        <v/>
      </c>
      <c r="M27" s="705" t="str" cm="1">
        <f t="array" ref="M27">IF(IFERROR(INDEX('Cheater Sheet'!L58:L98, SMALL(IF("Yes"='Cheater Sheet'!$BM$58:$BM$98, ROW('Cheater Sheet'!$BM$58:$BM$98)-57,""), ROW()-4)),"")="","",IFERROR(INDEX('Cheater Sheet'!L58:L98, SMALL(IF("Yes"='Cheater Sheet'!$BM$58:$BM$98, ROW('Cheater Sheet'!$BM$58:$BM$98)-57,""), ROW()-4)),""))</f>
        <v/>
      </c>
      <c r="N27" s="704" t="str" cm="1">
        <f t="array" ref="N27">IF(IFERROR(INDEX('Cheater Sheet'!M58:M98, SMALL(IF("Yes"='Cheater Sheet'!$BM$58:$BM$98, ROW('Cheater Sheet'!$BM$58:$BM$98)-57,""), ROW()-4)),"")="","",IFERROR(INDEX('Cheater Sheet'!M58:M98, SMALL(IF("Yes"='Cheater Sheet'!$BM$58:$BM$98, ROW('Cheater Sheet'!$BM$58:$BM$98)-57,""), ROW()-4)),""))</f>
        <v/>
      </c>
      <c r="O27" s="705" t="str" cm="1">
        <f t="array" ref="O27">IF(IFERROR(INDEX('Cheater Sheet'!N58:N98, SMALL(IF("Yes"='Cheater Sheet'!$BM$58:$BM$98, ROW('Cheater Sheet'!$BM$58:$BM$98)-57,""), ROW()-4)),"")="","",IFERROR(INDEX('Cheater Sheet'!N58:N98, SMALL(IF("Yes"='Cheater Sheet'!$BM$58:$BM$98, ROW('Cheater Sheet'!$BM$58:$BM$98)-57,""), ROW()-4)),""))</f>
        <v/>
      </c>
      <c r="P27" s="704" t="str" cm="1">
        <f t="array" ref="P27">IF(IFERROR(INDEX('Cheater Sheet'!O58:O98, SMALL(IF("Yes"='Cheater Sheet'!$BM$58:$BM$98, ROW('Cheater Sheet'!$BM$58:$BM$98)-57,""), ROW()-4)),"")="","",IFERROR(INDEX('Cheater Sheet'!O58:O98, SMALL(IF("Yes"='Cheater Sheet'!$BM$58:$BM$98, ROW('Cheater Sheet'!$BM$58:$BM$98)-57,""), ROW()-4)),""))</f>
        <v/>
      </c>
      <c r="Q27" s="705" t="str" cm="1">
        <f t="array" ref="Q27">IF(IFERROR(INDEX('Cheater Sheet'!P58:P98, SMALL(IF("Yes"='Cheater Sheet'!$BM$58:$BM$98, ROW('Cheater Sheet'!$BM$58:$BM$98)-57,""), ROW()-4)),"")="","",IFERROR(INDEX('Cheater Sheet'!P58:P98, SMALL(IF("Yes"='Cheater Sheet'!$BM$58:$BM$98, ROW('Cheater Sheet'!$BM$58:$BM$98)-57,""), ROW()-4)),""))</f>
        <v/>
      </c>
      <c r="R27" s="704" t="str" cm="1">
        <f t="array" ref="R27">IF(IFERROR(INDEX('Cheater Sheet'!Q58:Q98, SMALL(IF("Yes"='Cheater Sheet'!$BM$58:$BM$98, ROW('Cheater Sheet'!$BM$58:$BM$98)-57,""), ROW()-4)),"")="","",IFERROR(INDEX('Cheater Sheet'!Q58:Q98, SMALL(IF("Yes"='Cheater Sheet'!$BM$58:$BM$98, ROW('Cheater Sheet'!$BM$58:$BM$98)-57,""), ROW()-4)),""))</f>
        <v/>
      </c>
      <c r="S27" s="705" t="str" cm="1">
        <f t="array" ref="S27">IF(IFERROR(INDEX('Cheater Sheet'!R58:R98, SMALL(IF("Yes"='Cheater Sheet'!$BM$58:$BM$98, ROW('Cheater Sheet'!$BM$58:$BM$98)-57,""), ROW()-4)),"")="","",IFERROR(INDEX('Cheater Sheet'!R58:R98, SMALL(IF("Yes"='Cheater Sheet'!$BM$58:$BM$98, ROW('Cheater Sheet'!$BM$58:$BM$98)-57,""), ROW()-4)),""))</f>
        <v/>
      </c>
      <c r="T27" s="704" t="str" cm="1">
        <f t="array" ref="T27">IF(IFERROR(INDEX('Cheater Sheet'!S58:S98, SMALL(IF("Yes"='Cheater Sheet'!$BM$58:$BM$98, ROW('Cheater Sheet'!$BM$58:$BM$98)-57,""), ROW()-4)),"")="","",IFERROR(INDEX('Cheater Sheet'!S58:S98, SMALL(IF("Yes"='Cheater Sheet'!$BM$58:$BM$98, ROW('Cheater Sheet'!$BM$58:$BM$98)-57,""), ROW()-4)),""))</f>
        <v/>
      </c>
      <c r="U27" s="705" t="str" cm="1">
        <f t="array" ref="U27">IF(IFERROR(INDEX('Cheater Sheet'!T58:T98, SMALL(IF("Yes"='Cheater Sheet'!$BM$58:$BM$98, ROW('Cheater Sheet'!$BM$58:$BM$98)-57,""), ROW()-4)),"")="","",IFERROR(INDEX('Cheater Sheet'!T58:T98, SMALL(IF("Yes"='Cheater Sheet'!$BM$58:$BM$98, ROW('Cheater Sheet'!$BM$58:$BM$98)-57,""), ROW()-4)),""))</f>
        <v/>
      </c>
      <c r="V27" s="704" t="str" cm="1">
        <f t="array" ref="V27">IF(IFERROR(INDEX('Cheater Sheet'!U58:U98, SMALL(IF("Yes"='Cheater Sheet'!$BM$58:$BM$98, ROW('Cheater Sheet'!$BM$58:$BM$98)-57,""), ROW()-4)),"")="","",IFERROR(INDEX('Cheater Sheet'!U58:U98, SMALL(IF("Yes"='Cheater Sheet'!$BM$58:$BM$98, ROW('Cheater Sheet'!$BM$58:$BM$98)-57,""), ROW()-4)),""))</f>
        <v/>
      </c>
      <c r="W27" s="705" t="str" cm="1">
        <f t="array" ref="W27">IF(IFERROR(INDEX('Cheater Sheet'!V58:V98, SMALL(IF("Yes"='Cheater Sheet'!$BM$58:$BM$98, ROW('Cheater Sheet'!$BM$58:$BM$98)-57,""), ROW()-4)),"")="","",IFERROR(INDEX('Cheater Sheet'!V58:V98, SMALL(IF("Yes"='Cheater Sheet'!$BM$58:$BM$98, ROW('Cheater Sheet'!$BM$58:$BM$98)-57,""), ROW()-4)),""))</f>
        <v/>
      </c>
      <c r="X27" s="704" t="str" cm="1">
        <f t="array" ref="X27">IF(IFERROR(INDEX('Cheater Sheet'!W58:W98, SMALL(IF("Yes"='Cheater Sheet'!$BM$58:$BM$98, ROW('Cheater Sheet'!$BM$58:$BM$98)-57,""), ROW()-4)),"")="","",IFERROR(INDEX('Cheater Sheet'!W58:W98, SMALL(IF("Yes"='Cheater Sheet'!$BM$58:$BM$98, ROW('Cheater Sheet'!$BM$58:$BM$98)-57,""), ROW()-4)),""))</f>
        <v/>
      </c>
      <c r="Y27" s="705" t="str" cm="1">
        <f t="array" ref="Y27">IF(IFERROR(INDEX('Cheater Sheet'!X58:X98, SMALL(IF("Yes"='Cheater Sheet'!$BM$58:$BM$98, ROW('Cheater Sheet'!$BM$58:$BM$98)-57,""), ROW()-4)),"")="","",IFERROR(INDEX('Cheater Sheet'!X58:X98, SMALL(IF("Yes"='Cheater Sheet'!$BM$58:$BM$98, ROW('Cheater Sheet'!$BM$58:$BM$98)-57,""), ROW()-4)),""))</f>
        <v/>
      </c>
      <c r="Z27" s="704" t="str" cm="1">
        <f t="array" ref="Z27">IF(IFERROR(INDEX('Cheater Sheet'!Y58:Y98, SMALL(IF("Yes"='Cheater Sheet'!$BM$58:$BM$98, ROW('Cheater Sheet'!$BM$58:$BM$98)-57,""), ROW()-4)),"")="","",IFERROR(INDEX('Cheater Sheet'!Y58:Y98, SMALL(IF("Yes"='Cheater Sheet'!$BM$58:$BM$98, ROW('Cheater Sheet'!$BM$58:$BM$98)-57,""), ROW()-4)),""))</f>
        <v/>
      </c>
      <c r="AA27" s="705" t="str" cm="1">
        <f t="array" ref="AA27">IF(IFERROR(INDEX('Cheater Sheet'!Z58:Z98, SMALL(IF("Yes"='Cheater Sheet'!$BM$58:$BM$98, ROW('Cheater Sheet'!$BM$58:$BM$98)-57,""), ROW()-4)),"")="","",IFERROR(INDEX('Cheater Sheet'!Z58:Z98, SMALL(IF("Yes"='Cheater Sheet'!$BM$58:$BM$98, ROW('Cheater Sheet'!$BM$58:$BM$98)-57,""), ROW()-4)),""))</f>
        <v/>
      </c>
      <c r="AB27" s="704" t="str" cm="1">
        <f t="array" ref="AB27">IF(IFERROR(INDEX('Cheater Sheet'!AA58:AA98, SMALL(IF("Yes"='Cheater Sheet'!$BM$58:$BM$98, ROW('Cheater Sheet'!$BM$58:$BM$98)-57,""), ROW()-4)),"")="","",IFERROR(INDEX('Cheater Sheet'!AA58:AA98, SMALL(IF("Yes"='Cheater Sheet'!$BM$58:$BM$98, ROW('Cheater Sheet'!$BM$58:$BM$98)-57,""), ROW()-4)),""))</f>
        <v/>
      </c>
      <c r="AC27" s="705" t="str" cm="1">
        <f t="array" ref="AC27">IF(IFERROR(INDEX('Cheater Sheet'!AB58:AB98, SMALL(IF("Yes"='Cheater Sheet'!$BM$58:$BM$98, ROW('Cheater Sheet'!$BM$58:$BM$98)-57,""), ROW()-4)),"")="","",IFERROR(INDEX('Cheater Sheet'!AB58:AB98, SMALL(IF("Yes"='Cheater Sheet'!$BM$58:$BM$98, ROW('Cheater Sheet'!$BM$58:$BM$98)-57,""), ROW()-4)),""))</f>
        <v/>
      </c>
      <c r="AD27" s="704" t="str" cm="1">
        <f t="array" ref="AD27">IF(IFERROR(INDEX('Cheater Sheet'!AC58:AC98, SMALL(IF("Yes"='Cheater Sheet'!$BM$58:$BM$98, ROW('Cheater Sheet'!$BM$58:$BM$98)-57,""), ROW()-4)),"")="","",IFERROR(INDEX('Cheater Sheet'!AC58:AC98, SMALL(IF("Yes"='Cheater Sheet'!$BM$58:$BM$98, ROW('Cheater Sheet'!$BM$58:$BM$98)-57,""), ROW()-4)),""))</f>
        <v/>
      </c>
      <c r="AE27" s="705" t="str" cm="1">
        <f t="array" ref="AE27">IF(IFERROR(INDEX('Cheater Sheet'!AD58:AD98, SMALL(IF("Yes"='Cheater Sheet'!$BM$58:$BM$98, ROW('Cheater Sheet'!$BM$58:$BM$98)-57,""), ROW()-4)),"")="","",IFERROR(INDEX('Cheater Sheet'!AD58:AD98, SMALL(IF("Yes"='Cheater Sheet'!$BM$58:$BM$98, ROW('Cheater Sheet'!$BM$58:$BM$98)-57,""), ROW()-4)),""))</f>
        <v/>
      </c>
      <c r="AF27" s="704" t="str" cm="1">
        <f t="array" ref="AF27">IF(IFERROR(INDEX('Cheater Sheet'!AE58:AE98, SMALL(IF("Yes"='Cheater Sheet'!$BM$58:$BM$98, ROW('Cheater Sheet'!$BM$58:$BM$98)-57,""), ROW()-4)),"")="","",IFERROR(INDEX('Cheater Sheet'!AE58:AE98, SMALL(IF("Yes"='Cheater Sheet'!$BM$58:$BM$98, ROW('Cheater Sheet'!$BM$58:$BM$98)-57,""), ROW()-4)),""))</f>
        <v/>
      </c>
      <c r="AG27" s="705" t="str" cm="1">
        <f t="array" ref="AG27">IF(IFERROR(INDEX('Cheater Sheet'!AF58:AF98, SMALL(IF("Yes"='Cheater Sheet'!$BM$58:$BM$98, ROW('Cheater Sheet'!$BM$58:$BM$98)-57,""), ROW()-4)),"")="","",IFERROR(INDEX('Cheater Sheet'!AF58:AF98, SMALL(IF("Yes"='Cheater Sheet'!$BM$58:$BM$98, ROW('Cheater Sheet'!$BM$58:$BM$98)-57,""), ROW()-4)),""))</f>
        <v/>
      </c>
      <c r="AH27" s="704" t="str" cm="1">
        <f t="array" ref="AH27">IF(IFERROR(INDEX('Cheater Sheet'!AG58:AG98, SMALL(IF("Yes"='Cheater Sheet'!$BM$58:$BM$98, ROW('Cheater Sheet'!$BM$58:$BM$98)-57,""), ROW()-4)),"")="","",IFERROR(INDEX('Cheater Sheet'!AG58:AG98, SMALL(IF("Yes"='Cheater Sheet'!$BM$58:$BM$98, ROW('Cheater Sheet'!$BM$58:$BM$98)-57,""), ROW()-4)),""))</f>
        <v/>
      </c>
      <c r="AI27" s="705" t="str" cm="1">
        <f t="array" ref="AI27">IF(IFERROR(INDEX('Cheater Sheet'!AH58:AH98, SMALL(IF("Yes"='Cheater Sheet'!$BM$58:$BM$98, ROW('Cheater Sheet'!$BM$58:$BM$98)-57,""), ROW()-4)),"")="","",IFERROR(INDEX('Cheater Sheet'!AH58:AH98, SMALL(IF("Yes"='Cheater Sheet'!$BM$58:$BM$98, ROW('Cheater Sheet'!$BM$58:$BM$98)-57,""), ROW()-4)),""))</f>
        <v/>
      </c>
      <c r="AJ27" s="704" t="str" cm="1">
        <f t="array" ref="AJ27">IF(IFERROR(INDEX('Cheater Sheet'!AI58:AI98, SMALL(IF("Yes"='Cheater Sheet'!$BM$58:$BM$98, ROW('Cheater Sheet'!$BM$58:$BM$98)-57,""), ROW()-4)),"")="","",IFERROR(INDEX('Cheater Sheet'!AI58:AI98, SMALL(IF("Yes"='Cheater Sheet'!$BM$58:$BM$98, ROW('Cheater Sheet'!$BM$58:$BM$98)-57,""), ROW()-4)),""))</f>
        <v/>
      </c>
      <c r="AK27" s="705" t="str" cm="1">
        <f t="array" ref="AK27">IF(IFERROR(INDEX('Cheater Sheet'!AJ58:AJ98, SMALL(IF("Yes"='Cheater Sheet'!$BM$58:$BM$98, ROW('Cheater Sheet'!$BM$58:$BM$98)-57,""), ROW()-4)),"")="","",IFERROR(INDEX('Cheater Sheet'!AJ58:AJ98, SMALL(IF("Yes"='Cheater Sheet'!$BM$58:$BM$98, ROW('Cheater Sheet'!$BM$58:$BM$98)-57,""), ROW()-4)),""))</f>
        <v/>
      </c>
      <c r="AL27" s="704" t="str" cm="1">
        <f t="array" ref="AL27">IF(IFERROR(INDEX('Cheater Sheet'!AK58:AK98, SMALL(IF("Yes"='Cheater Sheet'!$BM$58:$BM$98, ROW('Cheater Sheet'!$BM$58:$BM$98)-57,""), ROW()-4)),"")="","",IFERROR(INDEX('Cheater Sheet'!AK58:AK98, SMALL(IF("Yes"='Cheater Sheet'!$BM$58:$BM$98, ROW('Cheater Sheet'!$BM$58:$BM$98)-57,""), ROW()-4)),""))</f>
        <v/>
      </c>
      <c r="AM27" s="705" t="str" cm="1">
        <f t="array" ref="AM27">IF(IFERROR(INDEX('Cheater Sheet'!AL58:AL98, SMALL(IF("Yes"='Cheater Sheet'!$BM$58:$BM$98, ROW('Cheater Sheet'!$BM$58:$BM$98)-57,""), ROW()-4)),"")="","",IFERROR(INDEX('Cheater Sheet'!AL58:AL98, SMALL(IF("Yes"='Cheater Sheet'!$BM$58:$BM$98, ROW('Cheater Sheet'!$BM$58:$BM$98)-57,""), ROW()-4)),""))</f>
        <v/>
      </c>
      <c r="AN27" s="704" t="str" cm="1">
        <f t="array" ref="AN27">IF(IFERROR(INDEX('Cheater Sheet'!AM58:AM98, SMALL(IF("Yes"='Cheater Sheet'!$BM$58:$BM$98, ROW('Cheater Sheet'!$BM$58:$BM$98)-57,""), ROW()-4)),"")="","",IFERROR(INDEX('Cheater Sheet'!AM58:AM98, SMALL(IF("Yes"='Cheater Sheet'!$BM$58:$BM$98, ROW('Cheater Sheet'!$BM$58:$BM$98)-57,""), ROW()-4)),""))</f>
        <v/>
      </c>
      <c r="AO27" s="705" t="str" cm="1">
        <f t="array" ref="AO27">IF(IFERROR(INDEX('Cheater Sheet'!AN58:AN98, SMALL(IF("Yes"='Cheater Sheet'!$BM$58:$BM$98, ROW('Cheater Sheet'!$BM$58:$BM$98)-57,""), ROW()-4)),"")="","",IFERROR(INDEX('Cheater Sheet'!AN58:AN98, SMALL(IF("Yes"='Cheater Sheet'!$BM$58:$BM$98, ROW('Cheater Sheet'!$BM$58:$BM$98)-57,""), ROW()-4)),""))</f>
        <v/>
      </c>
      <c r="AP27" s="704" t="str" cm="1">
        <f t="array" ref="AP27">IF(IFERROR(INDEX('Cheater Sheet'!AO58:AO98, SMALL(IF("Yes"='Cheater Sheet'!$BM$58:$BM$98, ROW('Cheater Sheet'!$BM$58:$BM$98)-57,""), ROW()-4)),"")="","",IFERROR(INDEX('Cheater Sheet'!AO58:AO98, SMALL(IF("Yes"='Cheater Sheet'!$BM$58:$BM$98, ROW('Cheater Sheet'!$BM$58:$BM$98)-57,""), ROW()-4)),""))</f>
        <v/>
      </c>
      <c r="AQ27" s="705" t="str" cm="1">
        <f t="array" ref="AQ27">IF(IFERROR(INDEX('Cheater Sheet'!AP58:AP98, SMALL(IF("Yes"='Cheater Sheet'!$BM$58:$BM$98, ROW('Cheater Sheet'!$BM$58:$BM$98)-57,""), ROW()-4)),"")="","",IFERROR(INDEX('Cheater Sheet'!AP58:AP98, SMALL(IF("Yes"='Cheater Sheet'!$BM$58:$BM$98, ROW('Cheater Sheet'!$BM$58:$BM$98)-57,""), ROW()-4)),""))</f>
        <v/>
      </c>
      <c r="AR27" s="704" t="str" cm="1">
        <f t="array" ref="AR27">IF(IFERROR(INDEX('Cheater Sheet'!AQ58:AQ98, SMALL(IF("Yes"='Cheater Sheet'!$BM$58:$BM$98, ROW('Cheater Sheet'!$BM$58:$BM$98)-57,""), ROW()-4)),"")="","",IFERROR(INDEX('Cheater Sheet'!AQ58:AQ98, SMALL(IF("Yes"='Cheater Sheet'!$BM$58:$BM$98, ROW('Cheater Sheet'!$BM$58:$BM$98)-57,""), ROW()-4)),""))</f>
        <v/>
      </c>
      <c r="AS27" s="705" t="str" cm="1">
        <f t="array" ref="AS27">IF(IFERROR(INDEX('Cheater Sheet'!AR58:AR98, SMALL(IF("Yes"='Cheater Sheet'!$BM$58:$BM$98, ROW('Cheater Sheet'!$BM$58:$BM$98)-57,""), ROW()-4)),"")="","",IFERROR(INDEX('Cheater Sheet'!AR58:AR98, SMALL(IF("Yes"='Cheater Sheet'!$BM$58:$BM$98, ROW('Cheater Sheet'!$BM$58:$BM$98)-57,""), ROW()-4)),""))</f>
        <v/>
      </c>
      <c r="AT27" s="704" t="str" cm="1">
        <f t="array" ref="AT27">IF(IFERROR(INDEX('Cheater Sheet'!AS58:AS98, SMALL(IF("Yes"='Cheater Sheet'!$BM$58:$BM$98, ROW('Cheater Sheet'!$BM$58:$BM$98)-57,""), ROW()-4)),"")="","",IFERROR(INDEX('Cheater Sheet'!AS58:AS98, SMALL(IF("Yes"='Cheater Sheet'!$BM$58:$BM$98, ROW('Cheater Sheet'!$BM$58:$BM$98)-57,""), ROW()-4)),""))</f>
        <v/>
      </c>
      <c r="AU27" s="705" t="str" cm="1">
        <f t="array" ref="AU27">IF(IFERROR(INDEX('Cheater Sheet'!AT58:AT98, SMALL(IF("Yes"='Cheater Sheet'!$BM$58:$BM$98, ROW('Cheater Sheet'!$BM$58:$BM$98)-57,""), ROW()-4)),"")="","",IFERROR(INDEX('Cheater Sheet'!AT58:AT98, SMALL(IF("Yes"='Cheater Sheet'!$BM$58:$BM$98, ROW('Cheater Sheet'!$BM$58:$BM$98)-57,""), ROW()-4)),""))</f>
        <v/>
      </c>
      <c r="AV27" s="704" t="str" cm="1">
        <f t="array" ref="AV27">IF(IFERROR(INDEX('Cheater Sheet'!AU58:AU98, SMALL(IF("Yes"='Cheater Sheet'!$BM$58:$BM$98, ROW('Cheater Sheet'!$BM$58:$BM$98)-57,""), ROW()-4)),"")="","",IFERROR(INDEX('Cheater Sheet'!AU58:AU98, SMALL(IF("Yes"='Cheater Sheet'!$BM$58:$BM$98, ROW('Cheater Sheet'!$BM$58:$BM$98)-57,""), ROW()-4)),""))</f>
        <v/>
      </c>
      <c r="AW27" s="705" t="str" cm="1">
        <f t="array" ref="AW27">IF(IFERROR(INDEX('Cheater Sheet'!AV58:AV98, SMALL(IF("Yes"='Cheater Sheet'!$BM$58:$BM$98, ROW('Cheater Sheet'!$BM$58:$BM$98)-57,""), ROW()-4)),"")="","",IFERROR(INDEX('Cheater Sheet'!AV58:AV98, SMALL(IF("Yes"='Cheater Sheet'!$BM$58:$BM$98, ROW('Cheater Sheet'!$BM$58:$BM$98)-57,""), ROW()-4)),""))</f>
        <v/>
      </c>
      <c r="AX27" s="704" t="str" cm="1">
        <f t="array" ref="AX27">IF(IFERROR(INDEX('Cheater Sheet'!AW58:AW98, SMALL(IF("Yes"='Cheater Sheet'!$BM$58:$BM$98, ROW('Cheater Sheet'!$BM$58:$BM$98)-57,""), ROW()-4)),"")="","",IFERROR(INDEX('Cheater Sheet'!AW58:AW98, SMALL(IF("Yes"='Cheater Sheet'!$BM$58:$BM$98, ROW('Cheater Sheet'!$BM$58:$BM$98)-57,""), ROW()-4)),""))</f>
        <v/>
      </c>
      <c r="AY27" s="705" t="str" cm="1">
        <f t="array" ref="AY27">IF(IFERROR(INDEX('Cheater Sheet'!AX58:AX98, SMALL(IF("Yes"='Cheater Sheet'!$BM$58:$BM$98, ROW('Cheater Sheet'!$BM$58:$BM$98)-57,""), ROW()-4)),"")="","",IFERROR(INDEX('Cheater Sheet'!AX58:AX98, SMALL(IF("Yes"='Cheater Sheet'!$BM$58:$BM$98, ROW('Cheater Sheet'!$BM$58:$BM$98)-57,""), ROW()-4)),""))</f>
        <v/>
      </c>
      <c r="AZ27" s="704" t="str" cm="1">
        <f t="array" ref="AZ27">IF(IFERROR(INDEX('Cheater Sheet'!AY58:AY98, SMALL(IF("Yes"='Cheater Sheet'!$BM$58:$BM$98, ROW('Cheater Sheet'!$BM$58:$BM$98)-57,""), ROW()-4)),"")="","",IFERROR(INDEX('Cheater Sheet'!AY58:AY98, SMALL(IF("Yes"='Cheater Sheet'!$BM$58:$BM$98, ROW('Cheater Sheet'!$BM$58:$BM$98)-57,""), ROW()-4)),""))</f>
        <v/>
      </c>
      <c r="BA27" s="705" t="str" cm="1">
        <f t="array" ref="BA27">IF(IFERROR(INDEX('Cheater Sheet'!AZ58:AZ98, SMALL(IF("Yes"='Cheater Sheet'!$BM$58:$BM$98, ROW('Cheater Sheet'!$BM$58:$BM$98)-57,""), ROW()-4)),"")="","",IFERROR(INDEX('Cheater Sheet'!AZ58:AZ98, SMALL(IF("Yes"='Cheater Sheet'!$BM$58:$BM$98, ROW('Cheater Sheet'!$BM$58:$BM$98)-57,""), ROW()-4)),""))</f>
        <v/>
      </c>
      <c r="BB27" s="704" t="str" cm="1">
        <f t="array" ref="BB27">IF(IFERROR(INDEX('Cheater Sheet'!BA58:BA98, SMALL(IF("Yes"='Cheater Sheet'!$BM$58:$BM$98, ROW('Cheater Sheet'!$BM$58:$BM$98)-57,""), ROW()-4)),"")="","",IFERROR(INDEX('Cheater Sheet'!BA58:BA98, SMALL(IF("Yes"='Cheater Sheet'!$BM$58:$BM$98, ROW('Cheater Sheet'!$BM$58:$BM$98)-57,""), ROW()-4)),""))</f>
        <v/>
      </c>
      <c r="BC27" s="705" t="str" cm="1">
        <f t="array" ref="BC27">IF(IFERROR(INDEX('Cheater Sheet'!BB58:BB98, SMALL(IF("Yes"='Cheater Sheet'!$BM$58:$BM$98, ROW('Cheater Sheet'!$BM$58:$BM$98)-57,""), ROW()-4)),"")="","",IFERROR(INDEX('Cheater Sheet'!BB58:BB98, SMALL(IF("Yes"='Cheater Sheet'!$BM$58:$BM$98, ROW('Cheater Sheet'!$BM$58:$BM$98)-57,""), ROW()-4)),""))</f>
        <v/>
      </c>
      <c r="BD27" s="704" t="str" cm="1">
        <f t="array" ref="BD27">IF(IFERROR(INDEX('Cheater Sheet'!BC58:BC98, SMALL(IF("Yes"='Cheater Sheet'!$BM$58:$BM$98, ROW('Cheater Sheet'!$BM$58:$BM$98)-57,""), ROW()-4)),"")="","",IFERROR(INDEX('Cheater Sheet'!BC58:BC98, SMALL(IF("Yes"='Cheater Sheet'!$BM$58:$BM$98, ROW('Cheater Sheet'!$BM$58:$BM$98)-57,""), ROW()-4)),""))</f>
        <v/>
      </c>
      <c r="BE27" s="705" t="str" cm="1">
        <f t="array" ref="BE27">IF(IFERROR(INDEX('Cheater Sheet'!BD58:BD98, SMALL(IF("Yes"='Cheater Sheet'!$BM$58:$BM$98, ROW('Cheater Sheet'!$BM$58:$BM$98)-57,""), ROW()-4)),"")="","",IFERROR(INDEX('Cheater Sheet'!BD58:BD98, SMALL(IF("Yes"='Cheater Sheet'!$BM$58:$BM$98, ROW('Cheater Sheet'!$BM$58:$BM$98)-57,""), ROW()-4)),""))</f>
        <v/>
      </c>
      <c r="BF27" s="704" t="str" cm="1">
        <f t="array" ref="BF27">IF(IFERROR(INDEX('Cheater Sheet'!BE58:BE98, SMALL(IF("Yes"='Cheater Sheet'!$BM$58:$BM$98, ROW('Cheater Sheet'!$BM$58:$BM$98)-57,""), ROW()-4)),"")="","",IFERROR(INDEX('Cheater Sheet'!BE58:BE98, SMALL(IF("Yes"='Cheater Sheet'!$BM$58:$BM$98, ROW('Cheater Sheet'!$BM$58:$BM$98)-57,""), ROW()-4)),""))</f>
        <v/>
      </c>
      <c r="BG27" s="705" t="str" cm="1">
        <f t="array" ref="BG27">IF(IFERROR(INDEX('Cheater Sheet'!BF58:BF98, SMALL(IF("Yes"='Cheater Sheet'!$BM$58:$BM$98, ROW('Cheater Sheet'!$BM$58:$BM$98)-57,""), ROW()-4)),"")="","",IFERROR(INDEX('Cheater Sheet'!BF58:BF98, SMALL(IF("Yes"='Cheater Sheet'!$BM$58:$BM$98, ROW('Cheater Sheet'!$BM$58:$BM$98)-57,""), ROW()-4)),""))</f>
        <v/>
      </c>
      <c r="BH27" s="704" t="str" cm="1">
        <f t="array" ref="BH27">IF(IFERROR(INDEX('Cheater Sheet'!BG58:BG98, SMALL(IF("Yes"='Cheater Sheet'!$BM$58:$BM$98, ROW('Cheater Sheet'!$BM$58:$BM$98)-57,""), ROW()-4)),"")="","",IFERROR(INDEX('Cheater Sheet'!BG58:BG98, SMALL(IF("Yes"='Cheater Sheet'!$BM$58:$BM$98, ROW('Cheater Sheet'!$BM$58:$BM$98)-57,""), ROW()-4)),""))</f>
        <v/>
      </c>
      <c r="BI27" s="705" t="str" cm="1">
        <f t="array" ref="BI27">IF(IFERROR(INDEX('Cheater Sheet'!BH58:BH98, SMALL(IF("Yes"='Cheater Sheet'!$BM$58:$BM$98, ROW('Cheater Sheet'!$BM$58:$BM$98)-57,""), ROW()-4)),"")="","",IFERROR(INDEX('Cheater Sheet'!BH58:BH98, SMALL(IF("Yes"='Cheater Sheet'!$BM$58:$BM$98, ROW('Cheater Sheet'!$BM$58:$BM$98)-57,""), ROW()-4)),""))</f>
        <v/>
      </c>
      <c r="BJ27" s="704" t="str" cm="1">
        <f t="array" ref="BJ27">IF(IFERROR(INDEX('Cheater Sheet'!BI58:BI98, SMALL(IF("Yes"='Cheater Sheet'!$BM$58:$BM$98, ROW('Cheater Sheet'!$BM$58:$BM$98)-57,""), ROW()-4)),"")="","",IFERROR(INDEX('Cheater Sheet'!BI58:BI98, SMALL(IF("Yes"='Cheater Sheet'!$BM$58:$BM$98, ROW('Cheater Sheet'!$BM$58:$BM$98)-57,""), ROW()-4)),""))</f>
        <v/>
      </c>
      <c r="BK27" s="527" t="str" cm="1">
        <f t="array" ref="BK27">IF(IFERROR(INDEX('Cheater Sheet'!BJ58:BJ98, SMALL(IF("Yes"='Cheater Sheet'!$BM$58:$BM$98, ROW('Cheater Sheet'!$BM$58:$BM$98)-57,""), ROW()-4)),"")="","",IFERROR(INDEX('Cheater Sheet'!BJ58:BJ98, SMALL(IF("Yes"='Cheater Sheet'!$BM$58:$BM$98, ROW('Cheater Sheet'!$BM$58:$BM$98)-57,""), ROW()-4)),""))</f>
        <v/>
      </c>
      <c r="BL27" s="101"/>
    </row>
    <row r="28" spans="1:64" x14ac:dyDescent="0.2">
      <c r="A28" s="765">
        <f t="shared" si="0"/>
        <v>0</v>
      </c>
      <c r="C28" s="703" t="str" cm="1">
        <f t="array" ref="C28">IFERROR(INDEX('Cheater Sheet'!$B$58:$B$98, SMALL(IF("Yes"='Cheater Sheet'!$BM$58:$BM$98, ROW('Cheater Sheet'!$BM$58:$BM$98)-57,""), ROW()-4)),"")</f>
        <v/>
      </c>
      <c r="D28" s="704" t="str" cm="1">
        <f t="array" ref="D28">IF(IFERROR(INDEX('Cheater Sheet'!C58:C98, SMALL(IF("Yes"='Cheater Sheet'!$BM$58:$BM$98, ROW('Cheater Sheet'!$BM$58:$BM$98)-57,""), ROW()-4)),"")="","",IFERROR(INDEX('Cheater Sheet'!C58:C98, SMALL(IF("Yes"='Cheater Sheet'!$BM$58:$BM$98, ROW('Cheater Sheet'!$BM$58:$BM$98)-57,""), ROW()-4)),""))</f>
        <v/>
      </c>
      <c r="E28" s="705" t="str" cm="1">
        <f t="array" ref="E28">IF(IFERROR(INDEX('Cheater Sheet'!D58:D98, SMALL(IF("Yes"='Cheater Sheet'!$BM$58:$BM$98, ROW('Cheater Sheet'!$BM$58:$BM$98)-57,""), ROW()-4)),"")="","",IFERROR(INDEX('Cheater Sheet'!D58:D98, SMALL(IF("Yes"='Cheater Sheet'!$BM$58:$BM$98, ROW('Cheater Sheet'!$BM$58:$BM$98)-57,""), ROW()-4)),""))</f>
        <v/>
      </c>
      <c r="F28" s="704" t="str" cm="1">
        <f t="array" ref="F28">IF(IFERROR(INDEX('Cheater Sheet'!E58:E98, SMALL(IF("Yes"='Cheater Sheet'!$BM$58:$BM$98, ROW('Cheater Sheet'!$BM$58:$BM$98)-57,""), ROW()-4)),"")="","",IFERROR(INDEX('Cheater Sheet'!E58:E98, SMALL(IF("Yes"='Cheater Sheet'!$BM$58:$BM$98, ROW('Cheater Sheet'!$BM$58:$BM$98)-57,""), ROW()-4)),""))</f>
        <v/>
      </c>
      <c r="G28" s="705" t="str" cm="1">
        <f t="array" ref="G28">IF(IFERROR(INDEX('Cheater Sheet'!F58:F98, SMALL(IF("Yes"='Cheater Sheet'!$BM$58:$BM$98, ROW('Cheater Sheet'!$BM$58:$BM$98)-57,""), ROW()-4)),"")="","",IFERROR(INDEX('Cheater Sheet'!F58:F98, SMALL(IF("Yes"='Cheater Sheet'!$BM$58:$BM$98, ROW('Cheater Sheet'!$BM$58:$BM$98)-57,""), ROW()-4)),""))</f>
        <v/>
      </c>
      <c r="H28" s="704" t="str" cm="1">
        <f t="array" ref="H28">IF(IFERROR(INDEX('Cheater Sheet'!G58:G98, SMALL(IF("Yes"='Cheater Sheet'!$BM$58:$BM$98, ROW('Cheater Sheet'!$BM$58:$BM$98)-57,""), ROW()-4)),"")="","",IFERROR(INDEX('Cheater Sheet'!G58:G98, SMALL(IF("Yes"='Cheater Sheet'!$BM$58:$BM$98, ROW('Cheater Sheet'!$BM$58:$BM$98)-57,""), ROW()-4)),""))</f>
        <v/>
      </c>
      <c r="I28" s="705" t="str" cm="1">
        <f t="array" ref="I28">IF(IFERROR(INDEX('Cheater Sheet'!H58:H98, SMALL(IF("Yes"='Cheater Sheet'!$BM$58:$BM$98, ROW('Cheater Sheet'!$BM$58:$BM$98)-57,""), ROW()-4)),"")="","",IFERROR(INDEX('Cheater Sheet'!H58:H98, SMALL(IF("Yes"='Cheater Sheet'!$BM$58:$BM$98, ROW('Cheater Sheet'!$BM$58:$BM$98)-57,""), ROW()-4)),""))</f>
        <v/>
      </c>
      <c r="J28" s="704" t="str" cm="1">
        <f t="array" ref="J28">IF(IFERROR(INDEX('Cheater Sheet'!I58:I98, SMALL(IF("Yes"='Cheater Sheet'!$BM$58:$BM$98, ROW('Cheater Sheet'!$BM$58:$BM$98)-57,""), ROW()-4)),"")="","",IFERROR(INDEX('Cheater Sheet'!I58:I98, SMALL(IF("Yes"='Cheater Sheet'!$BM$58:$BM$98, ROW('Cheater Sheet'!$BM$58:$BM$98)-57,""), ROW()-4)),""))</f>
        <v/>
      </c>
      <c r="K28" s="705" t="str" cm="1">
        <f t="array" ref="K28">IF(IFERROR(INDEX('Cheater Sheet'!J58:J98, SMALL(IF("Yes"='Cheater Sheet'!$BM$58:$BM$98, ROW('Cheater Sheet'!$BM$58:$BM$98)-57,""), ROW()-4)),"")="","",IFERROR(INDEX('Cheater Sheet'!J58:J98, SMALL(IF("Yes"='Cheater Sheet'!$BM$58:$BM$98, ROW('Cheater Sheet'!$BM$58:$BM$98)-57,""), ROW()-4)),""))</f>
        <v/>
      </c>
      <c r="L28" s="704" t="str" cm="1">
        <f t="array" ref="L28">IF(IFERROR(INDEX('Cheater Sheet'!K58:K98, SMALL(IF("Yes"='Cheater Sheet'!$BM$58:$BM$98, ROW('Cheater Sheet'!$BM$58:$BM$98)-57,""), ROW()-4)),"")="","",IFERROR(INDEX('Cheater Sheet'!K58:K98, SMALL(IF("Yes"='Cheater Sheet'!$BM$58:$BM$98, ROW('Cheater Sheet'!$BM$58:$BM$98)-57,""), ROW()-4)),""))</f>
        <v/>
      </c>
      <c r="M28" s="705" t="str" cm="1">
        <f t="array" ref="M28">IF(IFERROR(INDEX('Cheater Sheet'!L58:L98, SMALL(IF("Yes"='Cheater Sheet'!$BM$58:$BM$98, ROW('Cheater Sheet'!$BM$58:$BM$98)-57,""), ROW()-4)),"")="","",IFERROR(INDEX('Cheater Sheet'!L58:L98, SMALL(IF("Yes"='Cheater Sheet'!$BM$58:$BM$98, ROW('Cheater Sheet'!$BM$58:$BM$98)-57,""), ROW()-4)),""))</f>
        <v/>
      </c>
      <c r="N28" s="704" t="str" cm="1">
        <f t="array" ref="N28">IF(IFERROR(INDEX('Cheater Sheet'!M58:M98, SMALL(IF("Yes"='Cheater Sheet'!$BM$58:$BM$98, ROW('Cheater Sheet'!$BM$58:$BM$98)-57,""), ROW()-4)),"")="","",IFERROR(INDEX('Cheater Sheet'!M58:M98, SMALL(IF("Yes"='Cheater Sheet'!$BM$58:$BM$98, ROW('Cheater Sheet'!$BM$58:$BM$98)-57,""), ROW()-4)),""))</f>
        <v/>
      </c>
      <c r="O28" s="705" t="str" cm="1">
        <f t="array" ref="O28">IF(IFERROR(INDEX('Cheater Sheet'!N58:N98, SMALL(IF("Yes"='Cheater Sheet'!$BM$58:$BM$98, ROW('Cheater Sheet'!$BM$58:$BM$98)-57,""), ROW()-4)),"")="","",IFERROR(INDEX('Cheater Sheet'!N58:N98, SMALL(IF("Yes"='Cheater Sheet'!$BM$58:$BM$98, ROW('Cheater Sheet'!$BM$58:$BM$98)-57,""), ROW()-4)),""))</f>
        <v/>
      </c>
      <c r="P28" s="704" t="str" cm="1">
        <f t="array" ref="P28">IF(IFERROR(INDEX('Cheater Sheet'!O58:O98, SMALL(IF("Yes"='Cheater Sheet'!$BM$58:$BM$98, ROW('Cheater Sheet'!$BM$58:$BM$98)-57,""), ROW()-4)),"")="","",IFERROR(INDEX('Cheater Sheet'!O58:O98, SMALL(IF("Yes"='Cheater Sheet'!$BM$58:$BM$98, ROW('Cheater Sheet'!$BM$58:$BM$98)-57,""), ROW()-4)),""))</f>
        <v/>
      </c>
      <c r="Q28" s="705" t="str" cm="1">
        <f t="array" ref="Q28">IF(IFERROR(INDEX('Cheater Sheet'!P58:P98, SMALL(IF("Yes"='Cheater Sheet'!$BM$58:$BM$98, ROW('Cheater Sheet'!$BM$58:$BM$98)-57,""), ROW()-4)),"")="","",IFERROR(INDEX('Cheater Sheet'!P58:P98, SMALL(IF("Yes"='Cheater Sheet'!$BM$58:$BM$98, ROW('Cheater Sheet'!$BM$58:$BM$98)-57,""), ROW()-4)),""))</f>
        <v/>
      </c>
      <c r="R28" s="704" t="str" cm="1">
        <f t="array" ref="R28">IF(IFERROR(INDEX('Cheater Sheet'!Q58:Q98, SMALL(IF("Yes"='Cheater Sheet'!$BM$58:$BM$98, ROW('Cheater Sheet'!$BM$58:$BM$98)-57,""), ROW()-4)),"")="","",IFERROR(INDEX('Cheater Sheet'!Q58:Q98, SMALL(IF("Yes"='Cheater Sheet'!$BM$58:$BM$98, ROW('Cheater Sheet'!$BM$58:$BM$98)-57,""), ROW()-4)),""))</f>
        <v/>
      </c>
      <c r="S28" s="705" t="str" cm="1">
        <f t="array" ref="S28">IF(IFERROR(INDEX('Cheater Sheet'!R58:R98, SMALL(IF("Yes"='Cheater Sheet'!$BM$58:$BM$98, ROW('Cheater Sheet'!$BM$58:$BM$98)-57,""), ROW()-4)),"")="","",IFERROR(INDEX('Cheater Sheet'!R58:R98, SMALL(IF("Yes"='Cheater Sheet'!$BM$58:$BM$98, ROW('Cheater Sheet'!$BM$58:$BM$98)-57,""), ROW()-4)),""))</f>
        <v/>
      </c>
      <c r="T28" s="704" t="str" cm="1">
        <f t="array" ref="T28">IF(IFERROR(INDEX('Cheater Sheet'!S58:S98, SMALL(IF("Yes"='Cheater Sheet'!$BM$58:$BM$98, ROW('Cheater Sheet'!$BM$58:$BM$98)-57,""), ROW()-4)),"")="","",IFERROR(INDEX('Cheater Sheet'!S58:S98, SMALL(IF("Yes"='Cheater Sheet'!$BM$58:$BM$98, ROW('Cheater Sheet'!$BM$58:$BM$98)-57,""), ROW()-4)),""))</f>
        <v/>
      </c>
      <c r="U28" s="705" t="str" cm="1">
        <f t="array" ref="U28">IF(IFERROR(INDEX('Cheater Sheet'!T58:T98, SMALL(IF("Yes"='Cheater Sheet'!$BM$58:$BM$98, ROW('Cheater Sheet'!$BM$58:$BM$98)-57,""), ROW()-4)),"")="","",IFERROR(INDEX('Cheater Sheet'!T58:T98, SMALL(IF("Yes"='Cheater Sheet'!$BM$58:$BM$98, ROW('Cheater Sheet'!$BM$58:$BM$98)-57,""), ROW()-4)),""))</f>
        <v/>
      </c>
      <c r="V28" s="704" t="str" cm="1">
        <f t="array" ref="V28">IF(IFERROR(INDEX('Cheater Sheet'!U58:U98, SMALL(IF("Yes"='Cheater Sheet'!$BM$58:$BM$98, ROW('Cheater Sheet'!$BM$58:$BM$98)-57,""), ROW()-4)),"")="","",IFERROR(INDEX('Cheater Sheet'!U58:U98, SMALL(IF("Yes"='Cheater Sheet'!$BM$58:$BM$98, ROW('Cheater Sheet'!$BM$58:$BM$98)-57,""), ROW()-4)),""))</f>
        <v/>
      </c>
      <c r="W28" s="705" t="str" cm="1">
        <f t="array" ref="W28">IF(IFERROR(INDEX('Cheater Sheet'!V58:V98, SMALL(IF("Yes"='Cheater Sheet'!$BM$58:$BM$98, ROW('Cheater Sheet'!$BM$58:$BM$98)-57,""), ROW()-4)),"")="","",IFERROR(INDEX('Cheater Sheet'!V58:V98, SMALL(IF("Yes"='Cheater Sheet'!$BM$58:$BM$98, ROW('Cheater Sheet'!$BM$58:$BM$98)-57,""), ROW()-4)),""))</f>
        <v/>
      </c>
      <c r="X28" s="704" t="str" cm="1">
        <f t="array" ref="X28">IF(IFERROR(INDEX('Cheater Sheet'!W58:W98, SMALL(IF("Yes"='Cheater Sheet'!$BM$58:$BM$98, ROW('Cheater Sheet'!$BM$58:$BM$98)-57,""), ROW()-4)),"")="","",IFERROR(INDEX('Cheater Sheet'!W58:W98, SMALL(IF("Yes"='Cheater Sheet'!$BM$58:$BM$98, ROW('Cheater Sheet'!$BM$58:$BM$98)-57,""), ROW()-4)),""))</f>
        <v/>
      </c>
      <c r="Y28" s="705" t="str" cm="1">
        <f t="array" ref="Y28">IF(IFERROR(INDEX('Cheater Sheet'!X58:X98, SMALL(IF("Yes"='Cheater Sheet'!$BM$58:$BM$98, ROW('Cheater Sheet'!$BM$58:$BM$98)-57,""), ROW()-4)),"")="","",IFERROR(INDEX('Cheater Sheet'!X58:X98, SMALL(IF("Yes"='Cheater Sheet'!$BM$58:$BM$98, ROW('Cheater Sheet'!$BM$58:$BM$98)-57,""), ROW()-4)),""))</f>
        <v/>
      </c>
      <c r="Z28" s="704" t="str" cm="1">
        <f t="array" ref="Z28">IF(IFERROR(INDEX('Cheater Sheet'!Y58:Y98, SMALL(IF("Yes"='Cheater Sheet'!$BM$58:$BM$98, ROW('Cheater Sheet'!$BM$58:$BM$98)-57,""), ROW()-4)),"")="","",IFERROR(INDEX('Cheater Sheet'!Y58:Y98, SMALL(IF("Yes"='Cheater Sheet'!$BM$58:$BM$98, ROW('Cheater Sheet'!$BM$58:$BM$98)-57,""), ROW()-4)),""))</f>
        <v/>
      </c>
      <c r="AA28" s="705" t="str" cm="1">
        <f t="array" ref="AA28">IF(IFERROR(INDEX('Cheater Sheet'!Z58:Z98, SMALL(IF("Yes"='Cheater Sheet'!$BM$58:$BM$98, ROW('Cheater Sheet'!$BM$58:$BM$98)-57,""), ROW()-4)),"")="","",IFERROR(INDEX('Cheater Sheet'!Z58:Z98, SMALL(IF("Yes"='Cheater Sheet'!$BM$58:$BM$98, ROW('Cheater Sheet'!$BM$58:$BM$98)-57,""), ROW()-4)),""))</f>
        <v/>
      </c>
      <c r="AB28" s="704" t="str" cm="1">
        <f t="array" ref="AB28">IF(IFERROR(INDEX('Cheater Sheet'!AA58:AA98, SMALL(IF("Yes"='Cheater Sheet'!$BM$58:$BM$98, ROW('Cheater Sheet'!$BM$58:$BM$98)-57,""), ROW()-4)),"")="","",IFERROR(INDEX('Cheater Sheet'!AA58:AA98, SMALL(IF("Yes"='Cheater Sheet'!$BM$58:$BM$98, ROW('Cheater Sheet'!$BM$58:$BM$98)-57,""), ROW()-4)),""))</f>
        <v/>
      </c>
      <c r="AC28" s="705" t="str" cm="1">
        <f t="array" ref="AC28">IF(IFERROR(INDEX('Cheater Sheet'!AB58:AB98, SMALL(IF("Yes"='Cheater Sheet'!$BM$58:$BM$98, ROW('Cheater Sheet'!$BM$58:$BM$98)-57,""), ROW()-4)),"")="","",IFERROR(INDEX('Cheater Sheet'!AB58:AB98, SMALL(IF("Yes"='Cheater Sheet'!$BM$58:$BM$98, ROW('Cheater Sheet'!$BM$58:$BM$98)-57,""), ROW()-4)),""))</f>
        <v/>
      </c>
      <c r="AD28" s="704" t="str" cm="1">
        <f t="array" ref="AD28">IF(IFERROR(INDEX('Cheater Sheet'!AC58:AC98, SMALL(IF("Yes"='Cheater Sheet'!$BM$58:$BM$98, ROW('Cheater Sheet'!$BM$58:$BM$98)-57,""), ROW()-4)),"")="","",IFERROR(INDEX('Cheater Sheet'!AC58:AC98, SMALL(IF("Yes"='Cheater Sheet'!$BM$58:$BM$98, ROW('Cheater Sheet'!$BM$58:$BM$98)-57,""), ROW()-4)),""))</f>
        <v/>
      </c>
      <c r="AE28" s="705" t="str" cm="1">
        <f t="array" ref="AE28">IF(IFERROR(INDEX('Cheater Sheet'!AD58:AD98, SMALL(IF("Yes"='Cheater Sheet'!$BM$58:$BM$98, ROW('Cheater Sheet'!$BM$58:$BM$98)-57,""), ROW()-4)),"")="","",IFERROR(INDEX('Cheater Sheet'!AD58:AD98, SMALL(IF("Yes"='Cheater Sheet'!$BM$58:$BM$98, ROW('Cheater Sheet'!$BM$58:$BM$98)-57,""), ROW()-4)),""))</f>
        <v/>
      </c>
      <c r="AF28" s="704" t="str" cm="1">
        <f t="array" ref="AF28">IF(IFERROR(INDEX('Cheater Sheet'!AE58:AE98, SMALL(IF("Yes"='Cheater Sheet'!$BM$58:$BM$98, ROW('Cheater Sheet'!$BM$58:$BM$98)-57,""), ROW()-4)),"")="","",IFERROR(INDEX('Cheater Sheet'!AE58:AE98, SMALL(IF("Yes"='Cheater Sheet'!$BM$58:$BM$98, ROW('Cheater Sheet'!$BM$58:$BM$98)-57,""), ROW()-4)),""))</f>
        <v/>
      </c>
      <c r="AG28" s="705" t="str" cm="1">
        <f t="array" ref="AG28">IF(IFERROR(INDEX('Cheater Sheet'!AF58:AF98, SMALL(IF("Yes"='Cheater Sheet'!$BM$58:$BM$98, ROW('Cheater Sheet'!$BM$58:$BM$98)-57,""), ROW()-4)),"")="","",IFERROR(INDEX('Cheater Sheet'!AF58:AF98, SMALL(IF("Yes"='Cheater Sheet'!$BM$58:$BM$98, ROW('Cheater Sheet'!$BM$58:$BM$98)-57,""), ROW()-4)),""))</f>
        <v/>
      </c>
      <c r="AH28" s="704" t="str" cm="1">
        <f t="array" ref="AH28">IF(IFERROR(INDEX('Cheater Sheet'!AG58:AG98, SMALL(IF("Yes"='Cheater Sheet'!$BM$58:$BM$98, ROW('Cheater Sheet'!$BM$58:$BM$98)-57,""), ROW()-4)),"")="","",IFERROR(INDEX('Cheater Sheet'!AG58:AG98, SMALL(IF("Yes"='Cheater Sheet'!$BM$58:$BM$98, ROW('Cheater Sheet'!$BM$58:$BM$98)-57,""), ROW()-4)),""))</f>
        <v/>
      </c>
      <c r="AI28" s="705" t="str" cm="1">
        <f t="array" ref="AI28">IF(IFERROR(INDEX('Cheater Sheet'!AH58:AH98, SMALL(IF("Yes"='Cheater Sheet'!$BM$58:$BM$98, ROW('Cheater Sheet'!$BM$58:$BM$98)-57,""), ROW()-4)),"")="","",IFERROR(INDEX('Cheater Sheet'!AH58:AH98, SMALL(IF("Yes"='Cheater Sheet'!$BM$58:$BM$98, ROW('Cheater Sheet'!$BM$58:$BM$98)-57,""), ROW()-4)),""))</f>
        <v/>
      </c>
      <c r="AJ28" s="704" t="str" cm="1">
        <f t="array" ref="AJ28">IF(IFERROR(INDEX('Cheater Sheet'!AI58:AI98, SMALL(IF("Yes"='Cheater Sheet'!$BM$58:$BM$98, ROW('Cheater Sheet'!$BM$58:$BM$98)-57,""), ROW()-4)),"")="","",IFERROR(INDEX('Cheater Sheet'!AI58:AI98, SMALL(IF("Yes"='Cheater Sheet'!$BM$58:$BM$98, ROW('Cheater Sheet'!$BM$58:$BM$98)-57,""), ROW()-4)),""))</f>
        <v/>
      </c>
      <c r="AK28" s="705" t="str" cm="1">
        <f t="array" ref="AK28">IF(IFERROR(INDEX('Cheater Sheet'!AJ58:AJ98, SMALL(IF("Yes"='Cheater Sheet'!$BM$58:$BM$98, ROW('Cheater Sheet'!$BM$58:$BM$98)-57,""), ROW()-4)),"")="","",IFERROR(INDEX('Cheater Sheet'!AJ58:AJ98, SMALL(IF("Yes"='Cheater Sheet'!$BM$58:$BM$98, ROW('Cheater Sheet'!$BM$58:$BM$98)-57,""), ROW()-4)),""))</f>
        <v/>
      </c>
      <c r="AL28" s="704" t="str" cm="1">
        <f t="array" ref="AL28">IF(IFERROR(INDEX('Cheater Sheet'!AK58:AK98, SMALL(IF("Yes"='Cheater Sheet'!$BM$58:$BM$98, ROW('Cheater Sheet'!$BM$58:$BM$98)-57,""), ROW()-4)),"")="","",IFERROR(INDEX('Cheater Sheet'!AK58:AK98, SMALL(IF("Yes"='Cheater Sheet'!$BM$58:$BM$98, ROW('Cheater Sheet'!$BM$58:$BM$98)-57,""), ROW()-4)),""))</f>
        <v/>
      </c>
      <c r="AM28" s="705" t="str" cm="1">
        <f t="array" ref="AM28">IF(IFERROR(INDEX('Cheater Sheet'!AL58:AL98, SMALL(IF("Yes"='Cheater Sheet'!$BM$58:$BM$98, ROW('Cheater Sheet'!$BM$58:$BM$98)-57,""), ROW()-4)),"")="","",IFERROR(INDEX('Cheater Sheet'!AL58:AL98, SMALL(IF("Yes"='Cheater Sheet'!$BM$58:$BM$98, ROW('Cheater Sheet'!$BM$58:$BM$98)-57,""), ROW()-4)),""))</f>
        <v/>
      </c>
      <c r="AN28" s="704" t="str" cm="1">
        <f t="array" ref="AN28">IF(IFERROR(INDEX('Cheater Sheet'!AM58:AM98, SMALL(IF("Yes"='Cheater Sheet'!$BM$58:$BM$98, ROW('Cheater Sheet'!$BM$58:$BM$98)-57,""), ROW()-4)),"")="","",IFERROR(INDEX('Cheater Sheet'!AM58:AM98, SMALL(IF("Yes"='Cheater Sheet'!$BM$58:$BM$98, ROW('Cheater Sheet'!$BM$58:$BM$98)-57,""), ROW()-4)),""))</f>
        <v/>
      </c>
      <c r="AO28" s="705" t="str" cm="1">
        <f t="array" ref="AO28">IF(IFERROR(INDEX('Cheater Sheet'!AN58:AN98, SMALL(IF("Yes"='Cheater Sheet'!$BM$58:$BM$98, ROW('Cheater Sheet'!$BM$58:$BM$98)-57,""), ROW()-4)),"")="","",IFERROR(INDEX('Cheater Sheet'!AN58:AN98, SMALL(IF("Yes"='Cheater Sheet'!$BM$58:$BM$98, ROW('Cheater Sheet'!$BM$58:$BM$98)-57,""), ROW()-4)),""))</f>
        <v/>
      </c>
      <c r="AP28" s="704" t="str" cm="1">
        <f t="array" ref="AP28">IF(IFERROR(INDEX('Cheater Sheet'!AO58:AO98, SMALL(IF("Yes"='Cheater Sheet'!$BM$58:$BM$98, ROW('Cheater Sheet'!$BM$58:$BM$98)-57,""), ROW()-4)),"")="","",IFERROR(INDEX('Cheater Sheet'!AO58:AO98, SMALL(IF("Yes"='Cheater Sheet'!$BM$58:$BM$98, ROW('Cheater Sheet'!$BM$58:$BM$98)-57,""), ROW()-4)),""))</f>
        <v/>
      </c>
      <c r="AQ28" s="705" t="str" cm="1">
        <f t="array" ref="AQ28">IF(IFERROR(INDEX('Cheater Sheet'!AP58:AP98, SMALL(IF("Yes"='Cheater Sheet'!$BM$58:$BM$98, ROW('Cheater Sheet'!$BM$58:$BM$98)-57,""), ROW()-4)),"")="","",IFERROR(INDEX('Cheater Sheet'!AP58:AP98, SMALL(IF("Yes"='Cheater Sheet'!$BM$58:$BM$98, ROW('Cheater Sheet'!$BM$58:$BM$98)-57,""), ROW()-4)),""))</f>
        <v/>
      </c>
      <c r="AR28" s="704" t="str" cm="1">
        <f t="array" ref="AR28">IF(IFERROR(INDEX('Cheater Sheet'!AQ58:AQ98, SMALL(IF("Yes"='Cheater Sheet'!$BM$58:$BM$98, ROW('Cheater Sheet'!$BM$58:$BM$98)-57,""), ROW()-4)),"")="","",IFERROR(INDEX('Cheater Sheet'!AQ58:AQ98, SMALL(IF("Yes"='Cheater Sheet'!$BM$58:$BM$98, ROW('Cheater Sheet'!$BM$58:$BM$98)-57,""), ROW()-4)),""))</f>
        <v/>
      </c>
      <c r="AS28" s="705" t="str" cm="1">
        <f t="array" ref="AS28">IF(IFERROR(INDEX('Cheater Sheet'!AR58:AR98, SMALL(IF("Yes"='Cheater Sheet'!$BM$58:$BM$98, ROW('Cheater Sheet'!$BM$58:$BM$98)-57,""), ROW()-4)),"")="","",IFERROR(INDEX('Cheater Sheet'!AR58:AR98, SMALL(IF("Yes"='Cheater Sheet'!$BM$58:$BM$98, ROW('Cheater Sheet'!$BM$58:$BM$98)-57,""), ROW()-4)),""))</f>
        <v/>
      </c>
      <c r="AT28" s="704" t="str" cm="1">
        <f t="array" ref="AT28">IF(IFERROR(INDEX('Cheater Sheet'!AS58:AS98, SMALL(IF("Yes"='Cheater Sheet'!$BM$58:$BM$98, ROW('Cheater Sheet'!$BM$58:$BM$98)-57,""), ROW()-4)),"")="","",IFERROR(INDEX('Cheater Sheet'!AS58:AS98, SMALL(IF("Yes"='Cheater Sheet'!$BM$58:$BM$98, ROW('Cheater Sheet'!$BM$58:$BM$98)-57,""), ROW()-4)),""))</f>
        <v/>
      </c>
      <c r="AU28" s="705" t="str" cm="1">
        <f t="array" ref="AU28">IF(IFERROR(INDEX('Cheater Sheet'!AT58:AT98, SMALL(IF("Yes"='Cheater Sheet'!$BM$58:$BM$98, ROW('Cheater Sheet'!$BM$58:$BM$98)-57,""), ROW()-4)),"")="","",IFERROR(INDEX('Cheater Sheet'!AT58:AT98, SMALL(IF("Yes"='Cheater Sheet'!$BM$58:$BM$98, ROW('Cheater Sheet'!$BM$58:$BM$98)-57,""), ROW()-4)),""))</f>
        <v/>
      </c>
      <c r="AV28" s="704" t="str" cm="1">
        <f t="array" ref="AV28">IF(IFERROR(INDEX('Cheater Sheet'!AU58:AU98, SMALL(IF("Yes"='Cheater Sheet'!$BM$58:$BM$98, ROW('Cheater Sheet'!$BM$58:$BM$98)-57,""), ROW()-4)),"")="","",IFERROR(INDEX('Cheater Sheet'!AU58:AU98, SMALL(IF("Yes"='Cheater Sheet'!$BM$58:$BM$98, ROW('Cheater Sheet'!$BM$58:$BM$98)-57,""), ROW()-4)),""))</f>
        <v/>
      </c>
      <c r="AW28" s="705" t="str" cm="1">
        <f t="array" ref="AW28">IF(IFERROR(INDEX('Cheater Sheet'!AV58:AV98, SMALL(IF("Yes"='Cheater Sheet'!$BM$58:$BM$98, ROW('Cheater Sheet'!$BM$58:$BM$98)-57,""), ROW()-4)),"")="","",IFERROR(INDEX('Cheater Sheet'!AV58:AV98, SMALL(IF("Yes"='Cheater Sheet'!$BM$58:$BM$98, ROW('Cheater Sheet'!$BM$58:$BM$98)-57,""), ROW()-4)),""))</f>
        <v/>
      </c>
      <c r="AX28" s="704" t="str" cm="1">
        <f t="array" ref="AX28">IF(IFERROR(INDEX('Cheater Sheet'!AW58:AW98, SMALL(IF("Yes"='Cheater Sheet'!$BM$58:$BM$98, ROW('Cheater Sheet'!$BM$58:$BM$98)-57,""), ROW()-4)),"")="","",IFERROR(INDEX('Cheater Sheet'!AW58:AW98, SMALL(IF("Yes"='Cheater Sheet'!$BM$58:$BM$98, ROW('Cheater Sheet'!$BM$58:$BM$98)-57,""), ROW()-4)),""))</f>
        <v/>
      </c>
      <c r="AY28" s="705" t="str" cm="1">
        <f t="array" ref="AY28">IF(IFERROR(INDEX('Cheater Sheet'!AX58:AX98, SMALL(IF("Yes"='Cheater Sheet'!$BM$58:$BM$98, ROW('Cheater Sheet'!$BM$58:$BM$98)-57,""), ROW()-4)),"")="","",IFERROR(INDEX('Cheater Sheet'!AX58:AX98, SMALL(IF("Yes"='Cheater Sheet'!$BM$58:$BM$98, ROW('Cheater Sheet'!$BM$58:$BM$98)-57,""), ROW()-4)),""))</f>
        <v/>
      </c>
      <c r="AZ28" s="704" t="str" cm="1">
        <f t="array" ref="AZ28">IF(IFERROR(INDEX('Cheater Sheet'!AY58:AY98, SMALL(IF("Yes"='Cheater Sheet'!$BM$58:$BM$98, ROW('Cheater Sheet'!$BM$58:$BM$98)-57,""), ROW()-4)),"")="","",IFERROR(INDEX('Cheater Sheet'!AY58:AY98, SMALL(IF("Yes"='Cheater Sheet'!$BM$58:$BM$98, ROW('Cheater Sheet'!$BM$58:$BM$98)-57,""), ROW()-4)),""))</f>
        <v/>
      </c>
      <c r="BA28" s="705" t="str" cm="1">
        <f t="array" ref="BA28">IF(IFERROR(INDEX('Cheater Sheet'!AZ58:AZ98, SMALL(IF("Yes"='Cheater Sheet'!$BM$58:$BM$98, ROW('Cheater Sheet'!$BM$58:$BM$98)-57,""), ROW()-4)),"")="","",IFERROR(INDEX('Cheater Sheet'!AZ58:AZ98, SMALL(IF("Yes"='Cheater Sheet'!$BM$58:$BM$98, ROW('Cheater Sheet'!$BM$58:$BM$98)-57,""), ROW()-4)),""))</f>
        <v/>
      </c>
      <c r="BB28" s="704" t="str" cm="1">
        <f t="array" ref="BB28">IF(IFERROR(INDEX('Cheater Sheet'!BA58:BA98, SMALL(IF("Yes"='Cheater Sheet'!$BM$58:$BM$98, ROW('Cheater Sheet'!$BM$58:$BM$98)-57,""), ROW()-4)),"")="","",IFERROR(INDEX('Cheater Sheet'!BA58:BA98, SMALL(IF("Yes"='Cheater Sheet'!$BM$58:$BM$98, ROW('Cheater Sheet'!$BM$58:$BM$98)-57,""), ROW()-4)),""))</f>
        <v/>
      </c>
      <c r="BC28" s="705" t="str" cm="1">
        <f t="array" ref="BC28">IF(IFERROR(INDEX('Cheater Sheet'!BB58:BB98, SMALL(IF("Yes"='Cheater Sheet'!$BM$58:$BM$98, ROW('Cheater Sheet'!$BM$58:$BM$98)-57,""), ROW()-4)),"")="","",IFERROR(INDEX('Cheater Sheet'!BB58:BB98, SMALL(IF("Yes"='Cheater Sheet'!$BM$58:$BM$98, ROW('Cheater Sheet'!$BM$58:$BM$98)-57,""), ROW()-4)),""))</f>
        <v/>
      </c>
      <c r="BD28" s="704" t="str" cm="1">
        <f t="array" ref="BD28">IF(IFERROR(INDEX('Cheater Sheet'!BC58:BC98, SMALL(IF("Yes"='Cheater Sheet'!$BM$58:$BM$98, ROW('Cheater Sheet'!$BM$58:$BM$98)-57,""), ROW()-4)),"")="","",IFERROR(INDEX('Cheater Sheet'!BC58:BC98, SMALL(IF("Yes"='Cheater Sheet'!$BM$58:$BM$98, ROW('Cheater Sheet'!$BM$58:$BM$98)-57,""), ROW()-4)),""))</f>
        <v/>
      </c>
      <c r="BE28" s="705" t="str" cm="1">
        <f t="array" ref="BE28">IF(IFERROR(INDEX('Cheater Sheet'!BD58:BD98, SMALL(IF("Yes"='Cheater Sheet'!$BM$58:$BM$98, ROW('Cheater Sheet'!$BM$58:$BM$98)-57,""), ROW()-4)),"")="","",IFERROR(INDEX('Cheater Sheet'!BD58:BD98, SMALL(IF("Yes"='Cheater Sheet'!$BM$58:$BM$98, ROW('Cheater Sheet'!$BM$58:$BM$98)-57,""), ROW()-4)),""))</f>
        <v/>
      </c>
      <c r="BF28" s="704" t="str" cm="1">
        <f t="array" ref="BF28">IF(IFERROR(INDEX('Cheater Sheet'!BE58:BE98, SMALL(IF("Yes"='Cheater Sheet'!$BM$58:$BM$98, ROW('Cheater Sheet'!$BM$58:$BM$98)-57,""), ROW()-4)),"")="","",IFERROR(INDEX('Cheater Sheet'!BE58:BE98, SMALL(IF("Yes"='Cheater Sheet'!$BM$58:$BM$98, ROW('Cheater Sheet'!$BM$58:$BM$98)-57,""), ROW()-4)),""))</f>
        <v/>
      </c>
      <c r="BG28" s="705" t="str" cm="1">
        <f t="array" ref="BG28">IF(IFERROR(INDEX('Cheater Sheet'!BF58:BF98, SMALL(IF("Yes"='Cheater Sheet'!$BM$58:$BM$98, ROW('Cheater Sheet'!$BM$58:$BM$98)-57,""), ROW()-4)),"")="","",IFERROR(INDEX('Cheater Sheet'!BF58:BF98, SMALL(IF("Yes"='Cheater Sheet'!$BM$58:$BM$98, ROW('Cheater Sheet'!$BM$58:$BM$98)-57,""), ROW()-4)),""))</f>
        <v/>
      </c>
      <c r="BH28" s="704" t="str" cm="1">
        <f t="array" ref="BH28">IF(IFERROR(INDEX('Cheater Sheet'!BG58:BG98, SMALL(IF("Yes"='Cheater Sheet'!$BM$58:$BM$98, ROW('Cheater Sheet'!$BM$58:$BM$98)-57,""), ROW()-4)),"")="","",IFERROR(INDEX('Cheater Sheet'!BG58:BG98, SMALL(IF("Yes"='Cheater Sheet'!$BM$58:$BM$98, ROW('Cheater Sheet'!$BM$58:$BM$98)-57,""), ROW()-4)),""))</f>
        <v/>
      </c>
      <c r="BI28" s="705" t="str" cm="1">
        <f t="array" ref="BI28">IF(IFERROR(INDEX('Cheater Sheet'!BH58:BH98, SMALL(IF("Yes"='Cheater Sheet'!$BM$58:$BM$98, ROW('Cheater Sheet'!$BM$58:$BM$98)-57,""), ROW()-4)),"")="","",IFERROR(INDEX('Cheater Sheet'!BH58:BH98, SMALL(IF("Yes"='Cheater Sheet'!$BM$58:$BM$98, ROW('Cheater Sheet'!$BM$58:$BM$98)-57,""), ROW()-4)),""))</f>
        <v/>
      </c>
      <c r="BJ28" s="704" t="str" cm="1">
        <f t="array" ref="BJ28">IF(IFERROR(INDEX('Cheater Sheet'!BI58:BI98, SMALL(IF("Yes"='Cheater Sheet'!$BM$58:$BM$98, ROW('Cheater Sheet'!$BM$58:$BM$98)-57,""), ROW()-4)),"")="","",IFERROR(INDEX('Cheater Sheet'!BI58:BI98, SMALL(IF("Yes"='Cheater Sheet'!$BM$58:$BM$98, ROW('Cheater Sheet'!$BM$58:$BM$98)-57,""), ROW()-4)),""))</f>
        <v/>
      </c>
      <c r="BK28" s="527" t="str" cm="1">
        <f t="array" ref="BK28">IF(IFERROR(INDEX('Cheater Sheet'!BJ58:BJ98, SMALL(IF("Yes"='Cheater Sheet'!$BM$58:$BM$98, ROW('Cheater Sheet'!$BM$58:$BM$98)-57,""), ROW()-4)),"")="","",IFERROR(INDEX('Cheater Sheet'!BJ58:BJ98, SMALL(IF("Yes"='Cheater Sheet'!$BM$58:$BM$98, ROW('Cheater Sheet'!$BM$58:$BM$98)-57,""), ROW()-4)),""))</f>
        <v/>
      </c>
      <c r="BL28" s="101"/>
    </row>
    <row r="29" spans="1:64" x14ac:dyDescent="0.2">
      <c r="A29" s="765">
        <f t="shared" si="0"/>
        <v>0</v>
      </c>
      <c r="C29" s="703" t="str" cm="1">
        <f t="array" ref="C29">IFERROR(INDEX('Cheater Sheet'!$B$58:$B$98, SMALL(IF("Yes"='Cheater Sheet'!$BM$58:$BM$98, ROW('Cheater Sheet'!$BM$58:$BM$98)-57,""), ROW()-4)),"")</f>
        <v/>
      </c>
      <c r="D29" s="704" t="str" cm="1">
        <f t="array" ref="D29">IF(IFERROR(INDEX('Cheater Sheet'!C58:C98, SMALL(IF("Yes"='Cheater Sheet'!$BM$58:$BM$98, ROW('Cheater Sheet'!$BM$58:$BM$98)-57,""), ROW()-4)),"")="","",IFERROR(INDEX('Cheater Sheet'!C58:C98, SMALL(IF("Yes"='Cheater Sheet'!$BM$58:$BM$98, ROW('Cheater Sheet'!$BM$58:$BM$98)-57,""), ROW()-4)),""))</f>
        <v/>
      </c>
      <c r="E29" s="705" t="str" cm="1">
        <f t="array" ref="E29">IF(IFERROR(INDEX('Cheater Sheet'!D58:D98, SMALL(IF("Yes"='Cheater Sheet'!$BM$58:$BM$98, ROW('Cheater Sheet'!$BM$58:$BM$98)-57,""), ROW()-4)),"")="","",IFERROR(INDEX('Cheater Sheet'!D58:D98, SMALL(IF("Yes"='Cheater Sheet'!$BM$58:$BM$98, ROW('Cheater Sheet'!$BM$58:$BM$98)-57,""), ROW()-4)),""))</f>
        <v/>
      </c>
      <c r="F29" s="704" t="str" cm="1">
        <f t="array" ref="F29">IF(IFERROR(INDEX('Cheater Sheet'!E58:E98, SMALL(IF("Yes"='Cheater Sheet'!$BM$58:$BM$98, ROW('Cheater Sheet'!$BM$58:$BM$98)-57,""), ROW()-4)),"")="","",IFERROR(INDEX('Cheater Sheet'!E58:E98, SMALL(IF("Yes"='Cheater Sheet'!$BM$58:$BM$98, ROW('Cheater Sheet'!$BM$58:$BM$98)-57,""), ROW()-4)),""))</f>
        <v/>
      </c>
      <c r="G29" s="705" t="str" cm="1">
        <f t="array" ref="G29">IF(IFERROR(INDEX('Cheater Sheet'!F58:F98, SMALL(IF("Yes"='Cheater Sheet'!$BM$58:$BM$98, ROW('Cheater Sheet'!$BM$58:$BM$98)-57,""), ROW()-4)),"")="","",IFERROR(INDEX('Cheater Sheet'!F58:F98, SMALL(IF("Yes"='Cheater Sheet'!$BM$58:$BM$98, ROW('Cheater Sheet'!$BM$58:$BM$98)-57,""), ROW()-4)),""))</f>
        <v/>
      </c>
      <c r="H29" s="704" t="str" cm="1">
        <f t="array" ref="H29">IF(IFERROR(INDEX('Cheater Sheet'!G58:G98, SMALL(IF("Yes"='Cheater Sheet'!$BM$58:$BM$98, ROW('Cheater Sheet'!$BM$58:$BM$98)-57,""), ROW()-4)),"")="","",IFERROR(INDEX('Cheater Sheet'!G58:G98, SMALL(IF("Yes"='Cheater Sheet'!$BM$58:$BM$98, ROW('Cheater Sheet'!$BM$58:$BM$98)-57,""), ROW()-4)),""))</f>
        <v/>
      </c>
      <c r="I29" s="705" t="str" cm="1">
        <f t="array" ref="I29">IF(IFERROR(INDEX('Cheater Sheet'!H58:H98, SMALL(IF("Yes"='Cheater Sheet'!$BM$58:$BM$98, ROW('Cheater Sheet'!$BM$58:$BM$98)-57,""), ROW()-4)),"")="","",IFERROR(INDEX('Cheater Sheet'!H58:H98, SMALL(IF("Yes"='Cheater Sheet'!$BM$58:$BM$98, ROW('Cheater Sheet'!$BM$58:$BM$98)-57,""), ROW()-4)),""))</f>
        <v/>
      </c>
      <c r="J29" s="704" t="str" cm="1">
        <f t="array" ref="J29">IF(IFERROR(INDEX('Cheater Sheet'!I58:I98, SMALL(IF("Yes"='Cheater Sheet'!$BM$58:$BM$98, ROW('Cheater Sheet'!$BM$58:$BM$98)-57,""), ROW()-4)),"")="","",IFERROR(INDEX('Cheater Sheet'!I58:I98, SMALL(IF("Yes"='Cheater Sheet'!$BM$58:$BM$98, ROW('Cheater Sheet'!$BM$58:$BM$98)-57,""), ROW()-4)),""))</f>
        <v/>
      </c>
      <c r="K29" s="705" t="str" cm="1">
        <f t="array" ref="K29">IF(IFERROR(INDEX('Cheater Sheet'!J58:J98, SMALL(IF("Yes"='Cheater Sheet'!$BM$58:$BM$98, ROW('Cheater Sheet'!$BM$58:$BM$98)-57,""), ROW()-4)),"")="","",IFERROR(INDEX('Cheater Sheet'!J58:J98, SMALL(IF("Yes"='Cheater Sheet'!$BM$58:$BM$98, ROW('Cheater Sheet'!$BM$58:$BM$98)-57,""), ROW()-4)),""))</f>
        <v/>
      </c>
      <c r="L29" s="704" t="str" cm="1">
        <f t="array" ref="L29">IF(IFERROR(INDEX('Cheater Sheet'!K58:K98, SMALL(IF("Yes"='Cheater Sheet'!$BM$58:$BM$98, ROW('Cheater Sheet'!$BM$58:$BM$98)-57,""), ROW()-4)),"")="","",IFERROR(INDEX('Cheater Sheet'!K58:K98, SMALL(IF("Yes"='Cheater Sheet'!$BM$58:$BM$98, ROW('Cheater Sheet'!$BM$58:$BM$98)-57,""), ROW()-4)),""))</f>
        <v/>
      </c>
      <c r="M29" s="705" t="str" cm="1">
        <f t="array" ref="M29">IF(IFERROR(INDEX('Cheater Sheet'!L58:L98, SMALL(IF("Yes"='Cheater Sheet'!$BM$58:$BM$98, ROW('Cheater Sheet'!$BM$58:$BM$98)-57,""), ROW()-4)),"")="","",IFERROR(INDEX('Cheater Sheet'!L58:L98, SMALL(IF("Yes"='Cheater Sheet'!$BM$58:$BM$98, ROW('Cheater Sheet'!$BM$58:$BM$98)-57,""), ROW()-4)),""))</f>
        <v/>
      </c>
      <c r="N29" s="704" t="str" cm="1">
        <f t="array" ref="N29">IF(IFERROR(INDEX('Cheater Sheet'!M58:M98, SMALL(IF("Yes"='Cheater Sheet'!$BM$58:$BM$98, ROW('Cheater Sheet'!$BM$58:$BM$98)-57,""), ROW()-4)),"")="","",IFERROR(INDEX('Cheater Sheet'!M58:M98, SMALL(IF("Yes"='Cheater Sheet'!$BM$58:$BM$98, ROW('Cheater Sheet'!$BM$58:$BM$98)-57,""), ROW()-4)),""))</f>
        <v/>
      </c>
      <c r="O29" s="705" t="str" cm="1">
        <f t="array" ref="O29">IF(IFERROR(INDEX('Cheater Sheet'!N58:N98, SMALL(IF("Yes"='Cheater Sheet'!$BM$58:$BM$98, ROW('Cheater Sheet'!$BM$58:$BM$98)-57,""), ROW()-4)),"")="","",IFERROR(INDEX('Cheater Sheet'!N58:N98, SMALL(IF("Yes"='Cheater Sheet'!$BM$58:$BM$98, ROW('Cheater Sheet'!$BM$58:$BM$98)-57,""), ROW()-4)),""))</f>
        <v/>
      </c>
      <c r="P29" s="704" t="str" cm="1">
        <f t="array" ref="P29">IF(IFERROR(INDEX('Cheater Sheet'!O58:O98, SMALL(IF("Yes"='Cheater Sheet'!$BM$58:$BM$98, ROW('Cheater Sheet'!$BM$58:$BM$98)-57,""), ROW()-4)),"")="","",IFERROR(INDEX('Cheater Sheet'!O58:O98, SMALL(IF("Yes"='Cheater Sheet'!$BM$58:$BM$98, ROW('Cheater Sheet'!$BM$58:$BM$98)-57,""), ROW()-4)),""))</f>
        <v/>
      </c>
      <c r="Q29" s="705" t="str" cm="1">
        <f t="array" ref="Q29">IF(IFERROR(INDEX('Cheater Sheet'!P58:P98, SMALL(IF("Yes"='Cheater Sheet'!$BM$58:$BM$98, ROW('Cheater Sheet'!$BM$58:$BM$98)-57,""), ROW()-4)),"")="","",IFERROR(INDEX('Cheater Sheet'!P58:P98, SMALL(IF("Yes"='Cheater Sheet'!$BM$58:$BM$98, ROW('Cheater Sheet'!$BM$58:$BM$98)-57,""), ROW()-4)),""))</f>
        <v/>
      </c>
      <c r="R29" s="704" t="str" cm="1">
        <f t="array" ref="R29">IF(IFERROR(INDEX('Cheater Sheet'!Q58:Q98, SMALL(IF("Yes"='Cheater Sheet'!$BM$58:$BM$98, ROW('Cheater Sheet'!$BM$58:$BM$98)-57,""), ROW()-4)),"")="","",IFERROR(INDEX('Cheater Sheet'!Q58:Q98, SMALL(IF("Yes"='Cheater Sheet'!$BM$58:$BM$98, ROW('Cheater Sheet'!$BM$58:$BM$98)-57,""), ROW()-4)),""))</f>
        <v/>
      </c>
      <c r="S29" s="705" t="str" cm="1">
        <f t="array" ref="S29">IF(IFERROR(INDEX('Cheater Sheet'!R58:R98, SMALL(IF("Yes"='Cheater Sheet'!$BM$58:$BM$98, ROW('Cheater Sheet'!$BM$58:$BM$98)-57,""), ROW()-4)),"")="","",IFERROR(INDEX('Cheater Sheet'!R58:R98, SMALL(IF("Yes"='Cheater Sheet'!$BM$58:$BM$98, ROW('Cheater Sheet'!$BM$58:$BM$98)-57,""), ROW()-4)),""))</f>
        <v/>
      </c>
      <c r="T29" s="704" t="str" cm="1">
        <f t="array" ref="T29">IF(IFERROR(INDEX('Cheater Sheet'!S58:S98, SMALL(IF("Yes"='Cheater Sheet'!$BM$58:$BM$98, ROW('Cheater Sheet'!$BM$58:$BM$98)-57,""), ROW()-4)),"")="","",IFERROR(INDEX('Cheater Sheet'!S58:S98, SMALL(IF("Yes"='Cheater Sheet'!$BM$58:$BM$98, ROW('Cheater Sheet'!$BM$58:$BM$98)-57,""), ROW()-4)),""))</f>
        <v/>
      </c>
      <c r="U29" s="705" t="str" cm="1">
        <f t="array" ref="U29">IF(IFERROR(INDEX('Cheater Sheet'!T58:T98, SMALL(IF("Yes"='Cheater Sheet'!$BM$58:$BM$98, ROW('Cheater Sheet'!$BM$58:$BM$98)-57,""), ROW()-4)),"")="","",IFERROR(INDEX('Cheater Sheet'!T58:T98, SMALL(IF("Yes"='Cheater Sheet'!$BM$58:$BM$98, ROW('Cheater Sheet'!$BM$58:$BM$98)-57,""), ROW()-4)),""))</f>
        <v/>
      </c>
      <c r="V29" s="704" t="str" cm="1">
        <f t="array" ref="V29">IF(IFERROR(INDEX('Cheater Sheet'!U58:U98, SMALL(IF("Yes"='Cheater Sheet'!$BM$58:$BM$98, ROW('Cheater Sheet'!$BM$58:$BM$98)-57,""), ROW()-4)),"")="","",IFERROR(INDEX('Cheater Sheet'!U58:U98, SMALL(IF("Yes"='Cheater Sheet'!$BM$58:$BM$98, ROW('Cheater Sheet'!$BM$58:$BM$98)-57,""), ROW()-4)),""))</f>
        <v/>
      </c>
      <c r="W29" s="705" t="str" cm="1">
        <f t="array" ref="W29">IF(IFERROR(INDEX('Cheater Sheet'!V58:V98, SMALL(IF("Yes"='Cheater Sheet'!$BM$58:$BM$98, ROW('Cheater Sheet'!$BM$58:$BM$98)-57,""), ROW()-4)),"")="","",IFERROR(INDEX('Cheater Sheet'!V58:V98, SMALL(IF("Yes"='Cheater Sheet'!$BM$58:$BM$98, ROW('Cheater Sheet'!$BM$58:$BM$98)-57,""), ROW()-4)),""))</f>
        <v/>
      </c>
      <c r="X29" s="704" t="str" cm="1">
        <f t="array" ref="X29">IF(IFERROR(INDEX('Cheater Sheet'!W58:W98, SMALL(IF("Yes"='Cheater Sheet'!$BM$58:$BM$98, ROW('Cheater Sheet'!$BM$58:$BM$98)-57,""), ROW()-4)),"")="","",IFERROR(INDEX('Cheater Sheet'!W58:W98, SMALL(IF("Yes"='Cheater Sheet'!$BM$58:$BM$98, ROW('Cheater Sheet'!$BM$58:$BM$98)-57,""), ROW()-4)),""))</f>
        <v/>
      </c>
      <c r="Y29" s="705" t="str" cm="1">
        <f t="array" ref="Y29">IF(IFERROR(INDEX('Cheater Sheet'!X58:X98, SMALL(IF("Yes"='Cheater Sheet'!$BM$58:$BM$98, ROW('Cheater Sheet'!$BM$58:$BM$98)-57,""), ROW()-4)),"")="","",IFERROR(INDEX('Cheater Sheet'!X58:X98, SMALL(IF("Yes"='Cheater Sheet'!$BM$58:$BM$98, ROW('Cheater Sheet'!$BM$58:$BM$98)-57,""), ROW()-4)),""))</f>
        <v/>
      </c>
      <c r="Z29" s="704" t="str" cm="1">
        <f t="array" ref="Z29">IF(IFERROR(INDEX('Cheater Sheet'!Y58:Y98, SMALL(IF("Yes"='Cheater Sheet'!$BM$58:$BM$98, ROW('Cheater Sheet'!$BM$58:$BM$98)-57,""), ROW()-4)),"")="","",IFERROR(INDEX('Cheater Sheet'!Y58:Y98, SMALL(IF("Yes"='Cheater Sheet'!$BM$58:$BM$98, ROW('Cheater Sheet'!$BM$58:$BM$98)-57,""), ROW()-4)),""))</f>
        <v/>
      </c>
      <c r="AA29" s="705" t="str" cm="1">
        <f t="array" ref="AA29">IF(IFERROR(INDEX('Cheater Sheet'!Z58:Z98, SMALL(IF("Yes"='Cheater Sheet'!$BM$58:$BM$98, ROW('Cheater Sheet'!$BM$58:$BM$98)-57,""), ROW()-4)),"")="","",IFERROR(INDEX('Cheater Sheet'!Z58:Z98, SMALL(IF("Yes"='Cheater Sheet'!$BM$58:$BM$98, ROW('Cheater Sheet'!$BM$58:$BM$98)-57,""), ROW()-4)),""))</f>
        <v/>
      </c>
      <c r="AB29" s="704" t="str" cm="1">
        <f t="array" ref="AB29">IF(IFERROR(INDEX('Cheater Sheet'!AA58:AA98, SMALL(IF("Yes"='Cheater Sheet'!$BM$58:$BM$98, ROW('Cheater Sheet'!$BM$58:$BM$98)-57,""), ROW()-4)),"")="","",IFERROR(INDEX('Cheater Sheet'!AA58:AA98, SMALL(IF("Yes"='Cheater Sheet'!$BM$58:$BM$98, ROW('Cheater Sheet'!$BM$58:$BM$98)-57,""), ROW()-4)),""))</f>
        <v/>
      </c>
      <c r="AC29" s="705" t="str" cm="1">
        <f t="array" ref="AC29">IF(IFERROR(INDEX('Cheater Sheet'!AB58:AB98, SMALL(IF("Yes"='Cheater Sheet'!$BM$58:$BM$98, ROW('Cheater Sheet'!$BM$58:$BM$98)-57,""), ROW()-4)),"")="","",IFERROR(INDEX('Cheater Sheet'!AB58:AB98, SMALL(IF("Yes"='Cheater Sheet'!$BM$58:$BM$98, ROW('Cheater Sheet'!$BM$58:$BM$98)-57,""), ROW()-4)),""))</f>
        <v/>
      </c>
      <c r="AD29" s="704" t="str" cm="1">
        <f t="array" ref="AD29">IF(IFERROR(INDEX('Cheater Sheet'!AC58:AC98, SMALL(IF("Yes"='Cheater Sheet'!$BM$58:$BM$98, ROW('Cheater Sheet'!$BM$58:$BM$98)-57,""), ROW()-4)),"")="","",IFERROR(INDEX('Cheater Sheet'!AC58:AC98, SMALL(IF("Yes"='Cheater Sheet'!$BM$58:$BM$98, ROW('Cheater Sheet'!$BM$58:$BM$98)-57,""), ROW()-4)),""))</f>
        <v/>
      </c>
      <c r="AE29" s="705" t="str" cm="1">
        <f t="array" ref="AE29">IF(IFERROR(INDEX('Cheater Sheet'!AD58:AD98, SMALL(IF("Yes"='Cheater Sheet'!$BM$58:$BM$98, ROW('Cheater Sheet'!$BM$58:$BM$98)-57,""), ROW()-4)),"")="","",IFERROR(INDEX('Cheater Sheet'!AD58:AD98, SMALL(IF("Yes"='Cheater Sheet'!$BM$58:$BM$98, ROW('Cheater Sheet'!$BM$58:$BM$98)-57,""), ROW()-4)),""))</f>
        <v/>
      </c>
      <c r="AF29" s="704" t="str" cm="1">
        <f t="array" ref="AF29">IF(IFERROR(INDEX('Cheater Sheet'!AE58:AE98, SMALL(IF("Yes"='Cheater Sheet'!$BM$58:$BM$98, ROW('Cheater Sheet'!$BM$58:$BM$98)-57,""), ROW()-4)),"")="","",IFERROR(INDEX('Cheater Sheet'!AE58:AE98, SMALL(IF("Yes"='Cheater Sheet'!$BM$58:$BM$98, ROW('Cheater Sheet'!$BM$58:$BM$98)-57,""), ROW()-4)),""))</f>
        <v/>
      </c>
      <c r="AG29" s="705" t="str" cm="1">
        <f t="array" ref="AG29">IF(IFERROR(INDEX('Cheater Sheet'!AF58:AF98, SMALL(IF("Yes"='Cheater Sheet'!$BM$58:$BM$98, ROW('Cheater Sheet'!$BM$58:$BM$98)-57,""), ROW()-4)),"")="","",IFERROR(INDEX('Cheater Sheet'!AF58:AF98, SMALL(IF("Yes"='Cheater Sheet'!$BM$58:$BM$98, ROW('Cheater Sheet'!$BM$58:$BM$98)-57,""), ROW()-4)),""))</f>
        <v/>
      </c>
      <c r="AH29" s="704" t="str" cm="1">
        <f t="array" ref="AH29">IF(IFERROR(INDEX('Cheater Sheet'!AG58:AG98, SMALL(IF("Yes"='Cheater Sheet'!$BM$58:$BM$98, ROW('Cheater Sheet'!$BM$58:$BM$98)-57,""), ROW()-4)),"")="","",IFERROR(INDEX('Cheater Sheet'!AG58:AG98, SMALL(IF("Yes"='Cheater Sheet'!$BM$58:$BM$98, ROW('Cheater Sheet'!$BM$58:$BM$98)-57,""), ROW()-4)),""))</f>
        <v/>
      </c>
      <c r="AI29" s="705" t="str" cm="1">
        <f t="array" ref="AI29">IF(IFERROR(INDEX('Cheater Sheet'!AH58:AH98, SMALL(IF("Yes"='Cheater Sheet'!$BM$58:$BM$98, ROW('Cheater Sheet'!$BM$58:$BM$98)-57,""), ROW()-4)),"")="","",IFERROR(INDEX('Cheater Sheet'!AH58:AH98, SMALL(IF("Yes"='Cheater Sheet'!$BM$58:$BM$98, ROW('Cheater Sheet'!$BM$58:$BM$98)-57,""), ROW()-4)),""))</f>
        <v/>
      </c>
      <c r="AJ29" s="704" t="str" cm="1">
        <f t="array" ref="AJ29">IF(IFERROR(INDEX('Cheater Sheet'!AI58:AI98, SMALL(IF("Yes"='Cheater Sheet'!$BM$58:$BM$98, ROW('Cheater Sheet'!$BM$58:$BM$98)-57,""), ROW()-4)),"")="","",IFERROR(INDEX('Cheater Sheet'!AI58:AI98, SMALL(IF("Yes"='Cheater Sheet'!$BM$58:$BM$98, ROW('Cheater Sheet'!$BM$58:$BM$98)-57,""), ROW()-4)),""))</f>
        <v/>
      </c>
      <c r="AK29" s="705" t="str" cm="1">
        <f t="array" ref="AK29">IF(IFERROR(INDEX('Cheater Sheet'!AJ58:AJ98, SMALL(IF("Yes"='Cheater Sheet'!$BM$58:$BM$98, ROW('Cheater Sheet'!$BM$58:$BM$98)-57,""), ROW()-4)),"")="","",IFERROR(INDEX('Cheater Sheet'!AJ58:AJ98, SMALL(IF("Yes"='Cheater Sheet'!$BM$58:$BM$98, ROW('Cheater Sheet'!$BM$58:$BM$98)-57,""), ROW()-4)),""))</f>
        <v/>
      </c>
      <c r="AL29" s="704" t="str" cm="1">
        <f t="array" ref="AL29">IF(IFERROR(INDEX('Cheater Sheet'!AK58:AK98, SMALL(IF("Yes"='Cheater Sheet'!$BM$58:$BM$98, ROW('Cheater Sheet'!$BM$58:$BM$98)-57,""), ROW()-4)),"")="","",IFERROR(INDEX('Cheater Sheet'!AK58:AK98, SMALL(IF("Yes"='Cheater Sheet'!$BM$58:$BM$98, ROW('Cheater Sheet'!$BM$58:$BM$98)-57,""), ROW()-4)),""))</f>
        <v/>
      </c>
      <c r="AM29" s="705" t="str" cm="1">
        <f t="array" ref="AM29">IF(IFERROR(INDEX('Cheater Sheet'!AL58:AL98, SMALL(IF("Yes"='Cheater Sheet'!$BM$58:$BM$98, ROW('Cheater Sheet'!$BM$58:$BM$98)-57,""), ROW()-4)),"")="","",IFERROR(INDEX('Cheater Sheet'!AL58:AL98, SMALL(IF("Yes"='Cheater Sheet'!$BM$58:$BM$98, ROW('Cheater Sheet'!$BM$58:$BM$98)-57,""), ROW()-4)),""))</f>
        <v/>
      </c>
      <c r="AN29" s="704" t="str" cm="1">
        <f t="array" ref="AN29">IF(IFERROR(INDEX('Cheater Sheet'!AM58:AM98, SMALL(IF("Yes"='Cheater Sheet'!$BM$58:$BM$98, ROW('Cheater Sheet'!$BM$58:$BM$98)-57,""), ROW()-4)),"")="","",IFERROR(INDEX('Cheater Sheet'!AM58:AM98, SMALL(IF("Yes"='Cheater Sheet'!$BM$58:$BM$98, ROW('Cheater Sheet'!$BM$58:$BM$98)-57,""), ROW()-4)),""))</f>
        <v/>
      </c>
      <c r="AO29" s="705" t="str" cm="1">
        <f t="array" ref="AO29">IF(IFERROR(INDEX('Cheater Sheet'!AN58:AN98, SMALL(IF("Yes"='Cheater Sheet'!$BM$58:$BM$98, ROW('Cheater Sheet'!$BM$58:$BM$98)-57,""), ROW()-4)),"")="","",IFERROR(INDEX('Cheater Sheet'!AN58:AN98, SMALL(IF("Yes"='Cheater Sheet'!$BM$58:$BM$98, ROW('Cheater Sheet'!$BM$58:$BM$98)-57,""), ROW()-4)),""))</f>
        <v/>
      </c>
      <c r="AP29" s="704" t="str" cm="1">
        <f t="array" ref="AP29">IF(IFERROR(INDEX('Cheater Sheet'!AO58:AO98, SMALL(IF("Yes"='Cheater Sheet'!$BM$58:$BM$98, ROW('Cheater Sheet'!$BM$58:$BM$98)-57,""), ROW()-4)),"")="","",IFERROR(INDEX('Cheater Sheet'!AO58:AO98, SMALL(IF("Yes"='Cheater Sheet'!$BM$58:$BM$98, ROW('Cheater Sheet'!$BM$58:$BM$98)-57,""), ROW()-4)),""))</f>
        <v/>
      </c>
      <c r="AQ29" s="705" t="str" cm="1">
        <f t="array" ref="AQ29">IF(IFERROR(INDEX('Cheater Sheet'!AP58:AP98, SMALL(IF("Yes"='Cheater Sheet'!$BM$58:$BM$98, ROW('Cheater Sheet'!$BM$58:$BM$98)-57,""), ROW()-4)),"")="","",IFERROR(INDEX('Cheater Sheet'!AP58:AP98, SMALL(IF("Yes"='Cheater Sheet'!$BM$58:$BM$98, ROW('Cheater Sheet'!$BM$58:$BM$98)-57,""), ROW()-4)),""))</f>
        <v/>
      </c>
      <c r="AR29" s="704" t="str" cm="1">
        <f t="array" ref="AR29">IF(IFERROR(INDEX('Cheater Sheet'!AQ58:AQ98, SMALL(IF("Yes"='Cheater Sheet'!$BM$58:$BM$98, ROW('Cheater Sheet'!$BM$58:$BM$98)-57,""), ROW()-4)),"")="","",IFERROR(INDEX('Cheater Sheet'!AQ58:AQ98, SMALL(IF("Yes"='Cheater Sheet'!$BM$58:$BM$98, ROW('Cheater Sheet'!$BM$58:$BM$98)-57,""), ROW()-4)),""))</f>
        <v/>
      </c>
      <c r="AS29" s="705" t="str" cm="1">
        <f t="array" ref="AS29">IF(IFERROR(INDEX('Cheater Sheet'!AR58:AR98, SMALL(IF("Yes"='Cheater Sheet'!$BM$58:$BM$98, ROW('Cheater Sheet'!$BM$58:$BM$98)-57,""), ROW()-4)),"")="","",IFERROR(INDEX('Cheater Sheet'!AR58:AR98, SMALL(IF("Yes"='Cheater Sheet'!$BM$58:$BM$98, ROW('Cheater Sheet'!$BM$58:$BM$98)-57,""), ROW()-4)),""))</f>
        <v/>
      </c>
      <c r="AT29" s="704" t="str" cm="1">
        <f t="array" ref="AT29">IF(IFERROR(INDEX('Cheater Sheet'!AS58:AS98, SMALL(IF("Yes"='Cheater Sheet'!$BM$58:$BM$98, ROW('Cheater Sheet'!$BM$58:$BM$98)-57,""), ROW()-4)),"")="","",IFERROR(INDEX('Cheater Sheet'!AS58:AS98, SMALL(IF("Yes"='Cheater Sheet'!$BM$58:$BM$98, ROW('Cheater Sheet'!$BM$58:$BM$98)-57,""), ROW()-4)),""))</f>
        <v/>
      </c>
      <c r="AU29" s="705" t="str" cm="1">
        <f t="array" ref="AU29">IF(IFERROR(INDEX('Cheater Sheet'!AT58:AT98, SMALL(IF("Yes"='Cheater Sheet'!$BM$58:$BM$98, ROW('Cheater Sheet'!$BM$58:$BM$98)-57,""), ROW()-4)),"")="","",IFERROR(INDEX('Cheater Sheet'!AT58:AT98, SMALL(IF("Yes"='Cheater Sheet'!$BM$58:$BM$98, ROW('Cheater Sheet'!$BM$58:$BM$98)-57,""), ROW()-4)),""))</f>
        <v/>
      </c>
      <c r="AV29" s="704" t="str" cm="1">
        <f t="array" ref="AV29">IF(IFERROR(INDEX('Cheater Sheet'!AU58:AU98, SMALL(IF("Yes"='Cheater Sheet'!$BM$58:$BM$98, ROW('Cheater Sheet'!$BM$58:$BM$98)-57,""), ROW()-4)),"")="","",IFERROR(INDEX('Cheater Sheet'!AU58:AU98, SMALL(IF("Yes"='Cheater Sheet'!$BM$58:$BM$98, ROW('Cheater Sheet'!$BM$58:$BM$98)-57,""), ROW()-4)),""))</f>
        <v/>
      </c>
      <c r="AW29" s="705" t="str" cm="1">
        <f t="array" ref="AW29">IF(IFERROR(INDEX('Cheater Sheet'!AV58:AV98, SMALL(IF("Yes"='Cheater Sheet'!$BM$58:$BM$98, ROW('Cheater Sheet'!$BM$58:$BM$98)-57,""), ROW()-4)),"")="","",IFERROR(INDEX('Cheater Sheet'!AV58:AV98, SMALL(IF("Yes"='Cheater Sheet'!$BM$58:$BM$98, ROW('Cheater Sheet'!$BM$58:$BM$98)-57,""), ROW()-4)),""))</f>
        <v/>
      </c>
      <c r="AX29" s="704" t="str" cm="1">
        <f t="array" ref="AX29">IF(IFERROR(INDEX('Cheater Sheet'!AW58:AW98, SMALL(IF("Yes"='Cheater Sheet'!$BM$58:$BM$98, ROW('Cheater Sheet'!$BM$58:$BM$98)-57,""), ROW()-4)),"")="","",IFERROR(INDEX('Cheater Sheet'!AW58:AW98, SMALL(IF("Yes"='Cheater Sheet'!$BM$58:$BM$98, ROW('Cheater Sheet'!$BM$58:$BM$98)-57,""), ROW()-4)),""))</f>
        <v/>
      </c>
      <c r="AY29" s="705" t="str" cm="1">
        <f t="array" ref="AY29">IF(IFERROR(INDEX('Cheater Sheet'!AX58:AX98, SMALL(IF("Yes"='Cheater Sheet'!$BM$58:$BM$98, ROW('Cheater Sheet'!$BM$58:$BM$98)-57,""), ROW()-4)),"")="","",IFERROR(INDEX('Cheater Sheet'!AX58:AX98, SMALL(IF("Yes"='Cheater Sheet'!$BM$58:$BM$98, ROW('Cheater Sheet'!$BM$58:$BM$98)-57,""), ROW()-4)),""))</f>
        <v/>
      </c>
      <c r="AZ29" s="704" t="str" cm="1">
        <f t="array" ref="AZ29">IF(IFERROR(INDEX('Cheater Sheet'!AY58:AY98, SMALL(IF("Yes"='Cheater Sheet'!$BM$58:$BM$98, ROW('Cheater Sheet'!$BM$58:$BM$98)-57,""), ROW()-4)),"")="","",IFERROR(INDEX('Cheater Sheet'!AY58:AY98, SMALL(IF("Yes"='Cheater Sheet'!$BM$58:$BM$98, ROW('Cheater Sheet'!$BM$58:$BM$98)-57,""), ROW()-4)),""))</f>
        <v/>
      </c>
      <c r="BA29" s="705" t="str" cm="1">
        <f t="array" ref="BA29">IF(IFERROR(INDEX('Cheater Sheet'!AZ58:AZ98, SMALL(IF("Yes"='Cheater Sheet'!$BM$58:$BM$98, ROW('Cheater Sheet'!$BM$58:$BM$98)-57,""), ROW()-4)),"")="","",IFERROR(INDEX('Cheater Sheet'!AZ58:AZ98, SMALL(IF("Yes"='Cheater Sheet'!$BM$58:$BM$98, ROW('Cheater Sheet'!$BM$58:$BM$98)-57,""), ROW()-4)),""))</f>
        <v/>
      </c>
      <c r="BB29" s="704" t="str" cm="1">
        <f t="array" ref="BB29">IF(IFERROR(INDEX('Cheater Sheet'!BA58:BA98, SMALL(IF("Yes"='Cheater Sheet'!$BM$58:$BM$98, ROW('Cheater Sheet'!$BM$58:$BM$98)-57,""), ROW()-4)),"")="","",IFERROR(INDEX('Cheater Sheet'!BA58:BA98, SMALL(IF("Yes"='Cheater Sheet'!$BM$58:$BM$98, ROW('Cheater Sheet'!$BM$58:$BM$98)-57,""), ROW()-4)),""))</f>
        <v/>
      </c>
      <c r="BC29" s="705" t="str" cm="1">
        <f t="array" ref="BC29">IF(IFERROR(INDEX('Cheater Sheet'!BB58:BB98, SMALL(IF("Yes"='Cheater Sheet'!$BM$58:$BM$98, ROW('Cheater Sheet'!$BM$58:$BM$98)-57,""), ROW()-4)),"")="","",IFERROR(INDEX('Cheater Sheet'!BB58:BB98, SMALL(IF("Yes"='Cheater Sheet'!$BM$58:$BM$98, ROW('Cheater Sheet'!$BM$58:$BM$98)-57,""), ROW()-4)),""))</f>
        <v/>
      </c>
      <c r="BD29" s="704" t="str" cm="1">
        <f t="array" ref="BD29">IF(IFERROR(INDEX('Cheater Sheet'!BC58:BC98, SMALL(IF("Yes"='Cheater Sheet'!$BM$58:$BM$98, ROW('Cheater Sheet'!$BM$58:$BM$98)-57,""), ROW()-4)),"")="","",IFERROR(INDEX('Cheater Sheet'!BC58:BC98, SMALL(IF("Yes"='Cheater Sheet'!$BM$58:$BM$98, ROW('Cheater Sheet'!$BM$58:$BM$98)-57,""), ROW()-4)),""))</f>
        <v/>
      </c>
      <c r="BE29" s="705" t="str" cm="1">
        <f t="array" ref="BE29">IF(IFERROR(INDEX('Cheater Sheet'!BD58:BD98, SMALL(IF("Yes"='Cheater Sheet'!$BM$58:$BM$98, ROW('Cheater Sheet'!$BM$58:$BM$98)-57,""), ROW()-4)),"")="","",IFERROR(INDEX('Cheater Sheet'!BD58:BD98, SMALL(IF("Yes"='Cheater Sheet'!$BM$58:$BM$98, ROW('Cheater Sheet'!$BM$58:$BM$98)-57,""), ROW()-4)),""))</f>
        <v/>
      </c>
      <c r="BF29" s="704" t="str" cm="1">
        <f t="array" ref="BF29">IF(IFERROR(INDEX('Cheater Sheet'!BE58:BE98, SMALL(IF("Yes"='Cheater Sheet'!$BM$58:$BM$98, ROW('Cheater Sheet'!$BM$58:$BM$98)-57,""), ROW()-4)),"")="","",IFERROR(INDEX('Cheater Sheet'!BE58:BE98, SMALL(IF("Yes"='Cheater Sheet'!$BM$58:$BM$98, ROW('Cheater Sheet'!$BM$58:$BM$98)-57,""), ROW()-4)),""))</f>
        <v/>
      </c>
      <c r="BG29" s="705" t="str" cm="1">
        <f t="array" ref="BG29">IF(IFERROR(INDEX('Cheater Sheet'!BF58:BF98, SMALL(IF("Yes"='Cheater Sheet'!$BM$58:$BM$98, ROW('Cheater Sheet'!$BM$58:$BM$98)-57,""), ROW()-4)),"")="","",IFERROR(INDEX('Cheater Sheet'!BF58:BF98, SMALL(IF("Yes"='Cheater Sheet'!$BM$58:$BM$98, ROW('Cheater Sheet'!$BM$58:$BM$98)-57,""), ROW()-4)),""))</f>
        <v/>
      </c>
      <c r="BH29" s="704" t="str" cm="1">
        <f t="array" ref="BH29">IF(IFERROR(INDEX('Cheater Sheet'!BG58:BG98, SMALL(IF("Yes"='Cheater Sheet'!$BM$58:$BM$98, ROW('Cheater Sheet'!$BM$58:$BM$98)-57,""), ROW()-4)),"")="","",IFERROR(INDEX('Cheater Sheet'!BG58:BG98, SMALL(IF("Yes"='Cheater Sheet'!$BM$58:$BM$98, ROW('Cheater Sheet'!$BM$58:$BM$98)-57,""), ROW()-4)),""))</f>
        <v/>
      </c>
      <c r="BI29" s="705" t="str" cm="1">
        <f t="array" ref="BI29">IF(IFERROR(INDEX('Cheater Sheet'!BH58:BH98, SMALL(IF("Yes"='Cheater Sheet'!$BM$58:$BM$98, ROW('Cheater Sheet'!$BM$58:$BM$98)-57,""), ROW()-4)),"")="","",IFERROR(INDEX('Cheater Sheet'!BH58:BH98, SMALL(IF("Yes"='Cheater Sheet'!$BM$58:$BM$98, ROW('Cheater Sheet'!$BM$58:$BM$98)-57,""), ROW()-4)),""))</f>
        <v/>
      </c>
      <c r="BJ29" s="704" t="str" cm="1">
        <f t="array" ref="BJ29">IF(IFERROR(INDEX('Cheater Sheet'!BI58:BI98, SMALL(IF("Yes"='Cheater Sheet'!$BM$58:$BM$98, ROW('Cheater Sheet'!$BM$58:$BM$98)-57,""), ROW()-4)),"")="","",IFERROR(INDEX('Cheater Sheet'!BI58:BI98, SMALL(IF("Yes"='Cheater Sheet'!$BM$58:$BM$98, ROW('Cheater Sheet'!$BM$58:$BM$98)-57,""), ROW()-4)),""))</f>
        <v/>
      </c>
      <c r="BK29" s="527" t="str" cm="1">
        <f t="array" ref="BK29">IF(IFERROR(INDEX('Cheater Sheet'!BJ58:BJ98, SMALL(IF("Yes"='Cheater Sheet'!$BM$58:$BM$98, ROW('Cheater Sheet'!$BM$58:$BM$98)-57,""), ROW()-4)),"")="","",IFERROR(INDEX('Cheater Sheet'!BJ58:BJ98, SMALL(IF("Yes"='Cheater Sheet'!$BM$58:$BM$98, ROW('Cheater Sheet'!$BM$58:$BM$98)-57,""), ROW()-4)),""))</f>
        <v/>
      </c>
      <c r="BL29" s="101"/>
    </row>
    <row r="30" spans="1:64" x14ac:dyDescent="0.2">
      <c r="A30" s="765">
        <f t="shared" si="0"/>
        <v>0</v>
      </c>
      <c r="C30" s="703" t="str" cm="1">
        <f t="array" ref="C30">IFERROR(INDEX('Cheater Sheet'!$B$58:$B$98, SMALL(IF("Yes"='Cheater Sheet'!$BM$58:$BM$98, ROW('Cheater Sheet'!$BM$58:$BM$98)-57,""), ROW()-4)),"")</f>
        <v/>
      </c>
      <c r="D30" s="704" t="str" cm="1">
        <f t="array" ref="D30">IF(IFERROR(INDEX('Cheater Sheet'!C58:C98, SMALL(IF("Yes"='Cheater Sheet'!$BM$58:$BM$98, ROW('Cheater Sheet'!$BM$58:$BM$98)-57,""), ROW()-4)),"")="","",IFERROR(INDEX('Cheater Sheet'!C58:C98, SMALL(IF("Yes"='Cheater Sheet'!$BM$58:$BM$98, ROW('Cheater Sheet'!$BM$58:$BM$98)-57,""), ROW()-4)),""))</f>
        <v/>
      </c>
      <c r="E30" s="705" t="str" cm="1">
        <f t="array" ref="E30">IF(IFERROR(INDEX('Cheater Sheet'!D58:D98, SMALL(IF("Yes"='Cheater Sheet'!$BM$58:$BM$98, ROW('Cheater Sheet'!$BM$58:$BM$98)-57,""), ROW()-4)),"")="","",IFERROR(INDEX('Cheater Sheet'!D58:D98, SMALL(IF("Yes"='Cheater Sheet'!$BM$58:$BM$98, ROW('Cheater Sheet'!$BM$58:$BM$98)-57,""), ROW()-4)),""))</f>
        <v/>
      </c>
      <c r="F30" s="704" t="str" cm="1">
        <f t="array" ref="F30">IF(IFERROR(INDEX('Cheater Sheet'!E58:E98, SMALL(IF("Yes"='Cheater Sheet'!$BM$58:$BM$98, ROW('Cheater Sheet'!$BM$58:$BM$98)-57,""), ROW()-4)),"")="","",IFERROR(INDEX('Cheater Sheet'!E58:E98, SMALL(IF("Yes"='Cheater Sheet'!$BM$58:$BM$98, ROW('Cheater Sheet'!$BM$58:$BM$98)-57,""), ROW()-4)),""))</f>
        <v/>
      </c>
      <c r="G30" s="705" t="str" cm="1">
        <f t="array" ref="G30">IF(IFERROR(INDEX('Cheater Sheet'!F58:F98, SMALL(IF("Yes"='Cheater Sheet'!$BM$58:$BM$98, ROW('Cheater Sheet'!$BM$58:$BM$98)-57,""), ROW()-4)),"")="","",IFERROR(INDEX('Cheater Sheet'!F58:F98, SMALL(IF("Yes"='Cheater Sheet'!$BM$58:$BM$98, ROW('Cheater Sheet'!$BM$58:$BM$98)-57,""), ROW()-4)),""))</f>
        <v/>
      </c>
      <c r="H30" s="704" t="str" cm="1">
        <f t="array" ref="H30">IF(IFERROR(INDEX('Cheater Sheet'!G58:G98, SMALL(IF("Yes"='Cheater Sheet'!$BM$58:$BM$98, ROW('Cheater Sheet'!$BM$58:$BM$98)-57,""), ROW()-4)),"")="","",IFERROR(INDEX('Cheater Sheet'!G58:G98, SMALL(IF("Yes"='Cheater Sheet'!$BM$58:$BM$98, ROW('Cheater Sheet'!$BM$58:$BM$98)-57,""), ROW()-4)),""))</f>
        <v/>
      </c>
      <c r="I30" s="705" t="str" cm="1">
        <f t="array" ref="I30">IF(IFERROR(INDEX('Cheater Sheet'!H58:H98, SMALL(IF("Yes"='Cheater Sheet'!$BM$58:$BM$98, ROW('Cheater Sheet'!$BM$58:$BM$98)-57,""), ROW()-4)),"")="","",IFERROR(INDEX('Cheater Sheet'!H58:H98, SMALL(IF("Yes"='Cheater Sheet'!$BM$58:$BM$98, ROW('Cheater Sheet'!$BM$58:$BM$98)-57,""), ROW()-4)),""))</f>
        <v/>
      </c>
      <c r="J30" s="704" t="str" cm="1">
        <f t="array" ref="J30">IF(IFERROR(INDEX('Cheater Sheet'!I58:I98, SMALL(IF("Yes"='Cheater Sheet'!$BM$58:$BM$98, ROW('Cheater Sheet'!$BM$58:$BM$98)-57,""), ROW()-4)),"")="","",IFERROR(INDEX('Cheater Sheet'!I58:I98, SMALL(IF("Yes"='Cheater Sheet'!$BM$58:$BM$98, ROW('Cheater Sheet'!$BM$58:$BM$98)-57,""), ROW()-4)),""))</f>
        <v/>
      </c>
      <c r="K30" s="705" t="str" cm="1">
        <f t="array" ref="K30">IF(IFERROR(INDEX('Cheater Sheet'!J58:J98, SMALL(IF("Yes"='Cheater Sheet'!$BM$58:$BM$98, ROW('Cheater Sheet'!$BM$58:$BM$98)-57,""), ROW()-4)),"")="","",IFERROR(INDEX('Cheater Sheet'!J58:J98, SMALL(IF("Yes"='Cheater Sheet'!$BM$58:$BM$98, ROW('Cheater Sheet'!$BM$58:$BM$98)-57,""), ROW()-4)),""))</f>
        <v/>
      </c>
      <c r="L30" s="704" t="str" cm="1">
        <f t="array" ref="L30">IF(IFERROR(INDEX('Cheater Sheet'!K58:K98, SMALL(IF("Yes"='Cheater Sheet'!$BM$58:$BM$98, ROW('Cheater Sheet'!$BM$58:$BM$98)-57,""), ROW()-4)),"")="","",IFERROR(INDEX('Cheater Sheet'!K58:K98, SMALL(IF("Yes"='Cheater Sheet'!$BM$58:$BM$98, ROW('Cheater Sheet'!$BM$58:$BM$98)-57,""), ROW()-4)),""))</f>
        <v/>
      </c>
      <c r="M30" s="705" t="str" cm="1">
        <f t="array" ref="M30">IF(IFERROR(INDEX('Cheater Sheet'!L58:L98, SMALL(IF("Yes"='Cheater Sheet'!$BM$58:$BM$98, ROW('Cheater Sheet'!$BM$58:$BM$98)-57,""), ROW()-4)),"")="","",IFERROR(INDEX('Cheater Sheet'!L58:L98, SMALL(IF("Yes"='Cheater Sheet'!$BM$58:$BM$98, ROW('Cheater Sheet'!$BM$58:$BM$98)-57,""), ROW()-4)),""))</f>
        <v/>
      </c>
      <c r="N30" s="704" t="str" cm="1">
        <f t="array" ref="N30">IF(IFERROR(INDEX('Cheater Sheet'!M58:M98, SMALL(IF("Yes"='Cheater Sheet'!$BM$58:$BM$98, ROW('Cheater Sheet'!$BM$58:$BM$98)-57,""), ROW()-4)),"")="","",IFERROR(INDEX('Cheater Sheet'!M58:M98, SMALL(IF("Yes"='Cheater Sheet'!$BM$58:$BM$98, ROW('Cheater Sheet'!$BM$58:$BM$98)-57,""), ROW()-4)),""))</f>
        <v/>
      </c>
      <c r="O30" s="705" t="str" cm="1">
        <f t="array" ref="O30">IF(IFERROR(INDEX('Cheater Sheet'!N58:N98, SMALL(IF("Yes"='Cheater Sheet'!$BM$58:$BM$98, ROW('Cheater Sheet'!$BM$58:$BM$98)-57,""), ROW()-4)),"")="","",IFERROR(INDEX('Cheater Sheet'!N58:N98, SMALL(IF("Yes"='Cheater Sheet'!$BM$58:$BM$98, ROW('Cheater Sheet'!$BM$58:$BM$98)-57,""), ROW()-4)),""))</f>
        <v/>
      </c>
      <c r="P30" s="704" t="str" cm="1">
        <f t="array" ref="P30">IF(IFERROR(INDEX('Cheater Sheet'!O58:O98, SMALL(IF("Yes"='Cheater Sheet'!$BM$58:$BM$98, ROW('Cheater Sheet'!$BM$58:$BM$98)-57,""), ROW()-4)),"")="","",IFERROR(INDEX('Cheater Sheet'!O58:O98, SMALL(IF("Yes"='Cheater Sheet'!$BM$58:$BM$98, ROW('Cheater Sheet'!$BM$58:$BM$98)-57,""), ROW()-4)),""))</f>
        <v/>
      </c>
      <c r="Q30" s="705" t="str" cm="1">
        <f t="array" ref="Q30">IF(IFERROR(INDEX('Cheater Sheet'!P58:P98, SMALL(IF("Yes"='Cheater Sheet'!$BM$58:$BM$98, ROW('Cheater Sheet'!$BM$58:$BM$98)-57,""), ROW()-4)),"")="","",IFERROR(INDEX('Cheater Sheet'!P58:P98, SMALL(IF("Yes"='Cheater Sheet'!$BM$58:$BM$98, ROW('Cheater Sheet'!$BM$58:$BM$98)-57,""), ROW()-4)),""))</f>
        <v/>
      </c>
      <c r="R30" s="704" t="str" cm="1">
        <f t="array" ref="R30">IF(IFERROR(INDEX('Cheater Sheet'!Q58:Q98, SMALL(IF("Yes"='Cheater Sheet'!$BM$58:$BM$98, ROW('Cheater Sheet'!$BM$58:$BM$98)-57,""), ROW()-4)),"")="","",IFERROR(INDEX('Cheater Sheet'!Q58:Q98, SMALL(IF("Yes"='Cheater Sheet'!$BM$58:$BM$98, ROW('Cheater Sheet'!$BM$58:$BM$98)-57,""), ROW()-4)),""))</f>
        <v/>
      </c>
      <c r="S30" s="705" t="str" cm="1">
        <f t="array" ref="S30">IF(IFERROR(INDEX('Cheater Sheet'!R58:R98, SMALL(IF("Yes"='Cheater Sheet'!$BM$58:$BM$98, ROW('Cheater Sheet'!$BM$58:$BM$98)-57,""), ROW()-4)),"")="","",IFERROR(INDEX('Cheater Sheet'!R58:R98, SMALL(IF("Yes"='Cheater Sheet'!$BM$58:$BM$98, ROW('Cheater Sheet'!$BM$58:$BM$98)-57,""), ROW()-4)),""))</f>
        <v/>
      </c>
      <c r="T30" s="704" t="str" cm="1">
        <f t="array" ref="T30">IF(IFERROR(INDEX('Cheater Sheet'!S58:S98, SMALL(IF("Yes"='Cheater Sheet'!$BM$58:$BM$98, ROW('Cheater Sheet'!$BM$58:$BM$98)-57,""), ROW()-4)),"")="","",IFERROR(INDEX('Cheater Sheet'!S58:S98, SMALL(IF("Yes"='Cheater Sheet'!$BM$58:$BM$98, ROW('Cheater Sheet'!$BM$58:$BM$98)-57,""), ROW()-4)),""))</f>
        <v/>
      </c>
      <c r="U30" s="705" t="str" cm="1">
        <f t="array" ref="U30">IF(IFERROR(INDEX('Cheater Sheet'!T58:T98, SMALL(IF("Yes"='Cheater Sheet'!$BM$58:$BM$98, ROW('Cheater Sheet'!$BM$58:$BM$98)-57,""), ROW()-4)),"")="","",IFERROR(INDEX('Cheater Sheet'!T58:T98, SMALL(IF("Yes"='Cheater Sheet'!$BM$58:$BM$98, ROW('Cheater Sheet'!$BM$58:$BM$98)-57,""), ROW()-4)),""))</f>
        <v/>
      </c>
      <c r="V30" s="704" t="str" cm="1">
        <f t="array" ref="V30">IF(IFERROR(INDEX('Cheater Sheet'!U58:U98, SMALL(IF("Yes"='Cheater Sheet'!$BM$58:$BM$98, ROW('Cheater Sheet'!$BM$58:$BM$98)-57,""), ROW()-4)),"")="","",IFERROR(INDEX('Cheater Sheet'!U58:U98, SMALL(IF("Yes"='Cheater Sheet'!$BM$58:$BM$98, ROW('Cheater Sheet'!$BM$58:$BM$98)-57,""), ROW()-4)),""))</f>
        <v/>
      </c>
      <c r="W30" s="705" t="str" cm="1">
        <f t="array" ref="W30">IF(IFERROR(INDEX('Cheater Sheet'!V58:V98, SMALL(IF("Yes"='Cheater Sheet'!$BM$58:$BM$98, ROW('Cheater Sheet'!$BM$58:$BM$98)-57,""), ROW()-4)),"")="","",IFERROR(INDEX('Cheater Sheet'!V58:V98, SMALL(IF("Yes"='Cheater Sheet'!$BM$58:$BM$98, ROW('Cheater Sheet'!$BM$58:$BM$98)-57,""), ROW()-4)),""))</f>
        <v/>
      </c>
      <c r="X30" s="704" t="str" cm="1">
        <f t="array" ref="X30">IF(IFERROR(INDEX('Cheater Sheet'!W58:W98, SMALL(IF("Yes"='Cheater Sheet'!$BM$58:$BM$98, ROW('Cheater Sheet'!$BM$58:$BM$98)-57,""), ROW()-4)),"")="","",IFERROR(INDEX('Cheater Sheet'!W58:W98, SMALL(IF("Yes"='Cheater Sheet'!$BM$58:$BM$98, ROW('Cheater Sheet'!$BM$58:$BM$98)-57,""), ROW()-4)),""))</f>
        <v/>
      </c>
      <c r="Y30" s="705" t="str" cm="1">
        <f t="array" ref="Y30">IF(IFERROR(INDEX('Cheater Sheet'!X58:X98, SMALL(IF("Yes"='Cheater Sheet'!$BM$58:$BM$98, ROW('Cheater Sheet'!$BM$58:$BM$98)-57,""), ROW()-4)),"")="","",IFERROR(INDEX('Cheater Sheet'!X58:X98, SMALL(IF("Yes"='Cheater Sheet'!$BM$58:$BM$98, ROW('Cheater Sheet'!$BM$58:$BM$98)-57,""), ROW()-4)),""))</f>
        <v/>
      </c>
      <c r="Z30" s="704" t="str" cm="1">
        <f t="array" ref="Z30">IF(IFERROR(INDEX('Cheater Sheet'!Y58:Y98, SMALL(IF("Yes"='Cheater Sheet'!$BM$58:$BM$98, ROW('Cheater Sheet'!$BM$58:$BM$98)-57,""), ROW()-4)),"")="","",IFERROR(INDEX('Cheater Sheet'!Y58:Y98, SMALL(IF("Yes"='Cheater Sheet'!$BM$58:$BM$98, ROW('Cheater Sheet'!$BM$58:$BM$98)-57,""), ROW()-4)),""))</f>
        <v/>
      </c>
      <c r="AA30" s="705" t="str" cm="1">
        <f t="array" ref="AA30">IF(IFERROR(INDEX('Cheater Sheet'!Z58:Z98, SMALL(IF("Yes"='Cheater Sheet'!$BM$58:$BM$98, ROW('Cheater Sheet'!$BM$58:$BM$98)-57,""), ROW()-4)),"")="","",IFERROR(INDEX('Cheater Sheet'!Z58:Z98, SMALL(IF("Yes"='Cheater Sheet'!$BM$58:$BM$98, ROW('Cheater Sheet'!$BM$58:$BM$98)-57,""), ROW()-4)),""))</f>
        <v/>
      </c>
      <c r="AB30" s="704" t="str" cm="1">
        <f t="array" ref="AB30">IF(IFERROR(INDEX('Cheater Sheet'!AA58:AA98, SMALL(IF("Yes"='Cheater Sheet'!$BM$58:$BM$98, ROW('Cheater Sheet'!$BM$58:$BM$98)-57,""), ROW()-4)),"")="","",IFERROR(INDEX('Cheater Sheet'!AA58:AA98, SMALL(IF("Yes"='Cheater Sheet'!$BM$58:$BM$98, ROW('Cheater Sheet'!$BM$58:$BM$98)-57,""), ROW()-4)),""))</f>
        <v/>
      </c>
      <c r="AC30" s="705" t="str" cm="1">
        <f t="array" ref="AC30">IF(IFERROR(INDEX('Cheater Sheet'!AB58:AB98, SMALL(IF("Yes"='Cheater Sheet'!$BM$58:$BM$98, ROW('Cheater Sheet'!$BM$58:$BM$98)-57,""), ROW()-4)),"")="","",IFERROR(INDEX('Cheater Sheet'!AB58:AB98, SMALL(IF("Yes"='Cheater Sheet'!$BM$58:$BM$98, ROW('Cheater Sheet'!$BM$58:$BM$98)-57,""), ROW()-4)),""))</f>
        <v/>
      </c>
      <c r="AD30" s="704" t="str" cm="1">
        <f t="array" ref="AD30">IF(IFERROR(INDEX('Cheater Sheet'!AC58:AC98, SMALL(IF("Yes"='Cheater Sheet'!$BM$58:$BM$98, ROW('Cheater Sheet'!$BM$58:$BM$98)-57,""), ROW()-4)),"")="","",IFERROR(INDEX('Cheater Sheet'!AC58:AC98, SMALL(IF("Yes"='Cheater Sheet'!$BM$58:$BM$98, ROW('Cheater Sheet'!$BM$58:$BM$98)-57,""), ROW()-4)),""))</f>
        <v/>
      </c>
      <c r="AE30" s="705" t="str" cm="1">
        <f t="array" ref="AE30">IF(IFERROR(INDEX('Cheater Sheet'!AD58:AD98, SMALL(IF("Yes"='Cheater Sheet'!$BM$58:$BM$98, ROW('Cheater Sheet'!$BM$58:$BM$98)-57,""), ROW()-4)),"")="","",IFERROR(INDEX('Cheater Sheet'!AD58:AD98, SMALL(IF("Yes"='Cheater Sheet'!$BM$58:$BM$98, ROW('Cheater Sheet'!$BM$58:$BM$98)-57,""), ROW()-4)),""))</f>
        <v/>
      </c>
      <c r="AF30" s="704" t="str" cm="1">
        <f t="array" ref="AF30">IF(IFERROR(INDEX('Cheater Sheet'!AE58:AE98, SMALL(IF("Yes"='Cheater Sheet'!$BM$58:$BM$98, ROW('Cheater Sheet'!$BM$58:$BM$98)-57,""), ROW()-4)),"")="","",IFERROR(INDEX('Cheater Sheet'!AE58:AE98, SMALL(IF("Yes"='Cheater Sheet'!$BM$58:$BM$98, ROW('Cheater Sheet'!$BM$58:$BM$98)-57,""), ROW()-4)),""))</f>
        <v/>
      </c>
      <c r="AG30" s="705" t="str" cm="1">
        <f t="array" ref="AG30">IF(IFERROR(INDEX('Cheater Sheet'!AF58:AF98, SMALL(IF("Yes"='Cheater Sheet'!$BM$58:$BM$98, ROW('Cheater Sheet'!$BM$58:$BM$98)-57,""), ROW()-4)),"")="","",IFERROR(INDEX('Cheater Sheet'!AF58:AF98, SMALL(IF("Yes"='Cheater Sheet'!$BM$58:$BM$98, ROW('Cheater Sheet'!$BM$58:$BM$98)-57,""), ROW()-4)),""))</f>
        <v/>
      </c>
      <c r="AH30" s="704" t="str" cm="1">
        <f t="array" ref="AH30">IF(IFERROR(INDEX('Cheater Sheet'!AG58:AG98, SMALL(IF("Yes"='Cheater Sheet'!$BM$58:$BM$98, ROW('Cheater Sheet'!$BM$58:$BM$98)-57,""), ROW()-4)),"")="","",IFERROR(INDEX('Cheater Sheet'!AG58:AG98, SMALL(IF("Yes"='Cheater Sheet'!$BM$58:$BM$98, ROW('Cheater Sheet'!$BM$58:$BM$98)-57,""), ROW()-4)),""))</f>
        <v/>
      </c>
      <c r="AI30" s="705" t="str" cm="1">
        <f t="array" ref="AI30">IF(IFERROR(INDEX('Cheater Sheet'!AH58:AH98, SMALL(IF("Yes"='Cheater Sheet'!$BM$58:$BM$98, ROW('Cheater Sheet'!$BM$58:$BM$98)-57,""), ROW()-4)),"")="","",IFERROR(INDEX('Cheater Sheet'!AH58:AH98, SMALL(IF("Yes"='Cheater Sheet'!$BM$58:$BM$98, ROW('Cheater Sheet'!$BM$58:$BM$98)-57,""), ROW()-4)),""))</f>
        <v/>
      </c>
      <c r="AJ30" s="704" t="str" cm="1">
        <f t="array" ref="AJ30">IF(IFERROR(INDEX('Cheater Sheet'!AI58:AI98, SMALL(IF("Yes"='Cheater Sheet'!$BM$58:$BM$98, ROW('Cheater Sheet'!$BM$58:$BM$98)-57,""), ROW()-4)),"")="","",IFERROR(INDEX('Cheater Sheet'!AI58:AI98, SMALL(IF("Yes"='Cheater Sheet'!$BM$58:$BM$98, ROW('Cheater Sheet'!$BM$58:$BM$98)-57,""), ROW()-4)),""))</f>
        <v/>
      </c>
      <c r="AK30" s="705" t="str" cm="1">
        <f t="array" ref="AK30">IF(IFERROR(INDEX('Cheater Sheet'!AJ58:AJ98, SMALL(IF("Yes"='Cheater Sheet'!$BM$58:$BM$98, ROW('Cheater Sheet'!$BM$58:$BM$98)-57,""), ROW()-4)),"")="","",IFERROR(INDEX('Cheater Sheet'!AJ58:AJ98, SMALL(IF("Yes"='Cheater Sheet'!$BM$58:$BM$98, ROW('Cheater Sheet'!$BM$58:$BM$98)-57,""), ROW()-4)),""))</f>
        <v/>
      </c>
      <c r="AL30" s="704" t="str" cm="1">
        <f t="array" ref="AL30">IF(IFERROR(INDEX('Cheater Sheet'!AK58:AK98, SMALL(IF("Yes"='Cheater Sheet'!$BM$58:$BM$98, ROW('Cheater Sheet'!$BM$58:$BM$98)-57,""), ROW()-4)),"")="","",IFERROR(INDEX('Cheater Sheet'!AK58:AK98, SMALL(IF("Yes"='Cheater Sheet'!$BM$58:$BM$98, ROW('Cheater Sheet'!$BM$58:$BM$98)-57,""), ROW()-4)),""))</f>
        <v/>
      </c>
      <c r="AM30" s="705" t="str" cm="1">
        <f t="array" ref="AM30">IF(IFERROR(INDEX('Cheater Sheet'!AL58:AL98, SMALL(IF("Yes"='Cheater Sheet'!$BM$58:$BM$98, ROW('Cheater Sheet'!$BM$58:$BM$98)-57,""), ROW()-4)),"")="","",IFERROR(INDEX('Cheater Sheet'!AL58:AL98, SMALL(IF("Yes"='Cheater Sheet'!$BM$58:$BM$98, ROW('Cheater Sheet'!$BM$58:$BM$98)-57,""), ROW()-4)),""))</f>
        <v/>
      </c>
      <c r="AN30" s="704" t="str" cm="1">
        <f t="array" ref="AN30">IF(IFERROR(INDEX('Cheater Sheet'!AM58:AM98, SMALL(IF("Yes"='Cheater Sheet'!$BM$58:$BM$98, ROW('Cheater Sheet'!$BM$58:$BM$98)-57,""), ROW()-4)),"")="","",IFERROR(INDEX('Cheater Sheet'!AM58:AM98, SMALL(IF("Yes"='Cheater Sheet'!$BM$58:$BM$98, ROW('Cheater Sheet'!$BM$58:$BM$98)-57,""), ROW()-4)),""))</f>
        <v/>
      </c>
      <c r="AO30" s="705" t="str" cm="1">
        <f t="array" ref="AO30">IF(IFERROR(INDEX('Cheater Sheet'!AN58:AN98, SMALL(IF("Yes"='Cheater Sheet'!$BM$58:$BM$98, ROW('Cheater Sheet'!$BM$58:$BM$98)-57,""), ROW()-4)),"")="","",IFERROR(INDEX('Cheater Sheet'!AN58:AN98, SMALL(IF("Yes"='Cheater Sheet'!$BM$58:$BM$98, ROW('Cheater Sheet'!$BM$58:$BM$98)-57,""), ROW()-4)),""))</f>
        <v/>
      </c>
      <c r="AP30" s="704" t="str" cm="1">
        <f t="array" ref="AP30">IF(IFERROR(INDEX('Cheater Sheet'!AO58:AO98, SMALL(IF("Yes"='Cheater Sheet'!$BM$58:$BM$98, ROW('Cheater Sheet'!$BM$58:$BM$98)-57,""), ROW()-4)),"")="","",IFERROR(INDEX('Cheater Sheet'!AO58:AO98, SMALL(IF("Yes"='Cheater Sheet'!$BM$58:$BM$98, ROW('Cheater Sheet'!$BM$58:$BM$98)-57,""), ROW()-4)),""))</f>
        <v/>
      </c>
      <c r="AQ30" s="705" t="str" cm="1">
        <f t="array" ref="AQ30">IF(IFERROR(INDEX('Cheater Sheet'!AP58:AP98, SMALL(IF("Yes"='Cheater Sheet'!$BM$58:$BM$98, ROW('Cheater Sheet'!$BM$58:$BM$98)-57,""), ROW()-4)),"")="","",IFERROR(INDEX('Cheater Sheet'!AP58:AP98, SMALL(IF("Yes"='Cheater Sheet'!$BM$58:$BM$98, ROW('Cheater Sheet'!$BM$58:$BM$98)-57,""), ROW()-4)),""))</f>
        <v/>
      </c>
      <c r="AR30" s="704" t="str" cm="1">
        <f t="array" ref="AR30">IF(IFERROR(INDEX('Cheater Sheet'!AQ58:AQ98, SMALL(IF("Yes"='Cheater Sheet'!$BM$58:$BM$98, ROW('Cheater Sheet'!$BM$58:$BM$98)-57,""), ROW()-4)),"")="","",IFERROR(INDEX('Cheater Sheet'!AQ58:AQ98, SMALL(IF("Yes"='Cheater Sheet'!$BM$58:$BM$98, ROW('Cheater Sheet'!$BM$58:$BM$98)-57,""), ROW()-4)),""))</f>
        <v/>
      </c>
      <c r="AS30" s="705" t="str" cm="1">
        <f t="array" ref="AS30">IF(IFERROR(INDEX('Cheater Sheet'!AR58:AR98, SMALL(IF("Yes"='Cheater Sheet'!$BM$58:$BM$98, ROW('Cheater Sheet'!$BM$58:$BM$98)-57,""), ROW()-4)),"")="","",IFERROR(INDEX('Cheater Sheet'!AR58:AR98, SMALL(IF("Yes"='Cheater Sheet'!$BM$58:$BM$98, ROW('Cheater Sheet'!$BM$58:$BM$98)-57,""), ROW()-4)),""))</f>
        <v/>
      </c>
      <c r="AT30" s="704" t="str" cm="1">
        <f t="array" ref="AT30">IF(IFERROR(INDEX('Cheater Sheet'!AS58:AS98, SMALL(IF("Yes"='Cheater Sheet'!$BM$58:$BM$98, ROW('Cheater Sheet'!$BM$58:$BM$98)-57,""), ROW()-4)),"")="","",IFERROR(INDEX('Cheater Sheet'!AS58:AS98, SMALL(IF("Yes"='Cheater Sheet'!$BM$58:$BM$98, ROW('Cheater Sheet'!$BM$58:$BM$98)-57,""), ROW()-4)),""))</f>
        <v/>
      </c>
      <c r="AU30" s="705" t="str" cm="1">
        <f t="array" ref="AU30">IF(IFERROR(INDEX('Cheater Sheet'!AT58:AT98, SMALL(IF("Yes"='Cheater Sheet'!$BM$58:$BM$98, ROW('Cheater Sheet'!$BM$58:$BM$98)-57,""), ROW()-4)),"")="","",IFERROR(INDEX('Cheater Sheet'!AT58:AT98, SMALL(IF("Yes"='Cheater Sheet'!$BM$58:$BM$98, ROW('Cheater Sheet'!$BM$58:$BM$98)-57,""), ROW()-4)),""))</f>
        <v/>
      </c>
      <c r="AV30" s="704" t="str" cm="1">
        <f t="array" ref="AV30">IF(IFERROR(INDEX('Cheater Sheet'!AU58:AU98, SMALL(IF("Yes"='Cheater Sheet'!$BM$58:$BM$98, ROW('Cheater Sheet'!$BM$58:$BM$98)-57,""), ROW()-4)),"")="","",IFERROR(INDEX('Cheater Sheet'!AU58:AU98, SMALL(IF("Yes"='Cheater Sheet'!$BM$58:$BM$98, ROW('Cheater Sheet'!$BM$58:$BM$98)-57,""), ROW()-4)),""))</f>
        <v/>
      </c>
      <c r="AW30" s="705" t="str" cm="1">
        <f t="array" ref="AW30">IF(IFERROR(INDEX('Cheater Sheet'!AV58:AV98, SMALL(IF("Yes"='Cheater Sheet'!$BM$58:$BM$98, ROW('Cheater Sheet'!$BM$58:$BM$98)-57,""), ROW()-4)),"")="","",IFERROR(INDEX('Cheater Sheet'!AV58:AV98, SMALL(IF("Yes"='Cheater Sheet'!$BM$58:$BM$98, ROW('Cheater Sheet'!$BM$58:$BM$98)-57,""), ROW()-4)),""))</f>
        <v/>
      </c>
      <c r="AX30" s="704" t="str" cm="1">
        <f t="array" ref="AX30">IF(IFERROR(INDEX('Cheater Sheet'!AW58:AW98, SMALL(IF("Yes"='Cheater Sheet'!$BM$58:$BM$98, ROW('Cheater Sheet'!$BM$58:$BM$98)-57,""), ROW()-4)),"")="","",IFERROR(INDEX('Cheater Sheet'!AW58:AW98, SMALL(IF("Yes"='Cheater Sheet'!$BM$58:$BM$98, ROW('Cheater Sheet'!$BM$58:$BM$98)-57,""), ROW()-4)),""))</f>
        <v/>
      </c>
      <c r="AY30" s="705" t="str" cm="1">
        <f t="array" ref="AY30">IF(IFERROR(INDEX('Cheater Sheet'!AX58:AX98, SMALL(IF("Yes"='Cheater Sheet'!$BM$58:$BM$98, ROW('Cheater Sheet'!$BM$58:$BM$98)-57,""), ROW()-4)),"")="","",IFERROR(INDEX('Cheater Sheet'!AX58:AX98, SMALL(IF("Yes"='Cheater Sheet'!$BM$58:$BM$98, ROW('Cheater Sheet'!$BM$58:$BM$98)-57,""), ROW()-4)),""))</f>
        <v/>
      </c>
      <c r="AZ30" s="704" t="str" cm="1">
        <f t="array" ref="AZ30">IF(IFERROR(INDEX('Cheater Sheet'!AY58:AY98, SMALL(IF("Yes"='Cheater Sheet'!$BM$58:$BM$98, ROW('Cheater Sheet'!$BM$58:$BM$98)-57,""), ROW()-4)),"")="","",IFERROR(INDEX('Cheater Sheet'!AY58:AY98, SMALL(IF("Yes"='Cheater Sheet'!$BM$58:$BM$98, ROW('Cheater Sheet'!$BM$58:$BM$98)-57,""), ROW()-4)),""))</f>
        <v/>
      </c>
      <c r="BA30" s="705" t="str" cm="1">
        <f t="array" ref="BA30">IF(IFERROR(INDEX('Cheater Sheet'!AZ58:AZ98, SMALL(IF("Yes"='Cheater Sheet'!$BM$58:$BM$98, ROW('Cheater Sheet'!$BM$58:$BM$98)-57,""), ROW()-4)),"")="","",IFERROR(INDEX('Cheater Sheet'!AZ58:AZ98, SMALL(IF("Yes"='Cheater Sheet'!$BM$58:$BM$98, ROW('Cheater Sheet'!$BM$58:$BM$98)-57,""), ROW()-4)),""))</f>
        <v/>
      </c>
      <c r="BB30" s="704" t="str" cm="1">
        <f t="array" ref="BB30">IF(IFERROR(INDEX('Cheater Sheet'!BA58:BA98, SMALL(IF("Yes"='Cheater Sheet'!$BM$58:$BM$98, ROW('Cheater Sheet'!$BM$58:$BM$98)-57,""), ROW()-4)),"")="","",IFERROR(INDEX('Cheater Sheet'!BA58:BA98, SMALL(IF("Yes"='Cheater Sheet'!$BM$58:$BM$98, ROW('Cheater Sheet'!$BM$58:$BM$98)-57,""), ROW()-4)),""))</f>
        <v/>
      </c>
      <c r="BC30" s="705" t="str" cm="1">
        <f t="array" ref="BC30">IF(IFERROR(INDEX('Cheater Sheet'!BB58:BB98, SMALL(IF("Yes"='Cheater Sheet'!$BM$58:$BM$98, ROW('Cheater Sheet'!$BM$58:$BM$98)-57,""), ROW()-4)),"")="","",IFERROR(INDEX('Cheater Sheet'!BB58:BB98, SMALL(IF("Yes"='Cheater Sheet'!$BM$58:$BM$98, ROW('Cheater Sheet'!$BM$58:$BM$98)-57,""), ROW()-4)),""))</f>
        <v/>
      </c>
      <c r="BD30" s="704" t="str" cm="1">
        <f t="array" ref="BD30">IF(IFERROR(INDEX('Cheater Sheet'!BC58:BC98, SMALL(IF("Yes"='Cheater Sheet'!$BM$58:$BM$98, ROW('Cheater Sheet'!$BM$58:$BM$98)-57,""), ROW()-4)),"")="","",IFERROR(INDEX('Cheater Sheet'!BC58:BC98, SMALL(IF("Yes"='Cheater Sheet'!$BM$58:$BM$98, ROW('Cheater Sheet'!$BM$58:$BM$98)-57,""), ROW()-4)),""))</f>
        <v/>
      </c>
      <c r="BE30" s="705" t="str" cm="1">
        <f t="array" ref="BE30">IF(IFERROR(INDEX('Cheater Sheet'!BD58:BD98, SMALL(IF("Yes"='Cheater Sheet'!$BM$58:$BM$98, ROW('Cheater Sheet'!$BM$58:$BM$98)-57,""), ROW()-4)),"")="","",IFERROR(INDEX('Cheater Sheet'!BD58:BD98, SMALL(IF("Yes"='Cheater Sheet'!$BM$58:$BM$98, ROW('Cheater Sheet'!$BM$58:$BM$98)-57,""), ROW()-4)),""))</f>
        <v/>
      </c>
      <c r="BF30" s="704" t="str" cm="1">
        <f t="array" ref="BF30">IF(IFERROR(INDEX('Cheater Sheet'!BE58:BE98, SMALL(IF("Yes"='Cheater Sheet'!$BM$58:$BM$98, ROW('Cheater Sheet'!$BM$58:$BM$98)-57,""), ROW()-4)),"")="","",IFERROR(INDEX('Cheater Sheet'!BE58:BE98, SMALL(IF("Yes"='Cheater Sheet'!$BM$58:$BM$98, ROW('Cheater Sheet'!$BM$58:$BM$98)-57,""), ROW()-4)),""))</f>
        <v/>
      </c>
      <c r="BG30" s="705" t="str" cm="1">
        <f t="array" ref="BG30">IF(IFERROR(INDEX('Cheater Sheet'!BF58:BF98, SMALL(IF("Yes"='Cheater Sheet'!$BM$58:$BM$98, ROW('Cheater Sheet'!$BM$58:$BM$98)-57,""), ROW()-4)),"")="","",IFERROR(INDEX('Cheater Sheet'!BF58:BF98, SMALL(IF("Yes"='Cheater Sheet'!$BM$58:$BM$98, ROW('Cheater Sheet'!$BM$58:$BM$98)-57,""), ROW()-4)),""))</f>
        <v/>
      </c>
      <c r="BH30" s="704" t="str" cm="1">
        <f t="array" ref="BH30">IF(IFERROR(INDEX('Cheater Sheet'!BG58:BG98, SMALL(IF("Yes"='Cheater Sheet'!$BM$58:$BM$98, ROW('Cheater Sheet'!$BM$58:$BM$98)-57,""), ROW()-4)),"")="","",IFERROR(INDEX('Cheater Sheet'!BG58:BG98, SMALL(IF("Yes"='Cheater Sheet'!$BM$58:$BM$98, ROW('Cheater Sheet'!$BM$58:$BM$98)-57,""), ROW()-4)),""))</f>
        <v/>
      </c>
      <c r="BI30" s="705" t="str" cm="1">
        <f t="array" ref="BI30">IF(IFERROR(INDEX('Cheater Sheet'!BH58:BH98, SMALL(IF("Yes"='Cheater Sheet'!$BM$58:$BM$98, ROW('Cheater Sheet'!$BM$58:$BM$98)-57,""), ROW()-4)),"")="","",IFERROR(INDEX('Cheater Sheet'!BH58:BH98, SMALL(IF("Yes"='Cheater Sheet'!$BM$58:$BM$98, ROW('Cheater Sheet'!$BM$58:$BM$98)-57,""), ROW()-4)),""))</f>
        <v/>
      </c>
      <c r="BJ30" s="704" t="str" cm="1">
        <f t="array" ref="BJ30">IF(IFERROR(INDEX('Cheater Sheet'!BI58:BI98, SMALL(IF("Yes"='Cheater Sheet'!$BM$58:$BM$98, ROW('Cheater Sheet'!$BM$58:$BM$98)-57,""), ROW()-4)),"")="","",IFERROR(INDEX('Cheater Sheet'!BI58:BI98, SMALL(IF("Yes"='Cheater Sheet'!$BM$58:$BM$98, ROW('Cheater Sheet'!$BM$58:$BM$98)-57,""), ROW()-4)),""))</f>
        <v/>
      </c>
      <c r="BK30" s="527" t="str" cm="1">
        <f t="array" ref="BK30">IF(IFERROR(INDEX('Cheater Sheet'!BJ58:BJ98, SMALL(IF("Yes"='Cheater Sheet'!$BM$58:$BM$98, ROW('Cheater Sheet'!$BM$58:$BM$98)-57,""), ROW()-4)),"")="","",IFERROR(INDEX('Cheater Sheet'!BJ58:BJ98, SMALL(IF("Yes"='Cheater Sheet'!$BM$58:$BM$98, ROW('Cheater Sheet'!$BM$58:$BM$98)-57,""), ROW()-4)),""))</f>
        <v/>
      </c>
      <c r="BL30" s="101"/>
    </row>
    <row r="31" spans="1:64" x14ac:dyDescent="0.2">
      <c r="A31" s="765">
        <f t="shared" si="0"/>
        <v>0</v>
      </c>
      <c r="C31" s="703" t="str" cm="1">
        <f t="array" ref="C31">IFERROR(INDEX('Cheater Sheet'!$B$58:$B$98, SMALL(IF("Yes"='Cheater Sheet'!$BM$58:$BM$98, ROW('Cheater Sheet'!$BM$58:$BM$98)-57,""), ROW()-4)),"")</f>
        <v/>
      </c>
      <c r="D31" s="704" t="str" cm="1">
        <f t="array" ref="D31">IF(IFERROR(INDEX('Cheater Sheet'!C58:C98, SMALL(IF("Yes"='Cheater Sheet'!$BM$58:$BM$98, ROW('Cheater Sheet'!$BM$58:$BM$98)-57,""), ROW()-4)),"")="","",IFERROR(INDEX('Cheater Sheet'!C58:C98, SMALL(IF("Yes"='Cheater Sheet'!$BM$58:$BM$98, ROW('Cheater Sheet'!$BM$58:$BM$98)-57,""), ROW()-4)),""))</f>
        <v/>
      </c>
      <c r="E31" s="705" t="str" cm="1">
        <f t="array" ref="E31">IF(IFERROR(INDEX('Cheater Sheet'!D58:D98, SMALL(IF("Yes"='Cheater Sheet'!$BM$58:$BM$98, ROW('Cheater Sheet'!$BM$58:$BM$98)-57,""), ROW()-4)),"")="","",IFERROR(INDEX('Cheater Sheet'!D58:D98, SMALL(IF("Yes"='Cheater Sheet'!$BM$58:$BM$98, ROW('Cheater Sheet'!$BM$58:$BM$98)-57,""), ROW()-4)),""))</f>
        <v/>
      </c>
      <c r="F31" s="704" t="str" cm="1">
        <f t="array" ref="F31">IF(IFERROR(INDEX('Cheater Sheet'!E58:E98, SMALL(IF("Yes"='Cheater Sheet'!$BM$58:$BM$98, ROW('Cheater Sheet'!$BM$58:$BM$98)-57,""), ROW()-4)),"")="","",IFERROR(INDEX('Cheater Sheet'!E58:E98, SMALL(IF("Yes"='Cheater Sheet'!$BM$58:$BM$98, ROW('Cheater Sheet'!$BM$58:$BM$98)-57,""), ROW()-4)),""))</f>
        <v/>
      </c>
      <c r="G31" s="705" t="str" cm="1">
        <f t="array" ref="G31">IF(IFERROR(INDEX('Cheater Sheet'!F58:F98, SMALL(IF("Yes"='Cheater Sheet'!$BM$58:$BM$98, ROW('Cheater Sheet'!$BM$58:$BM$98)-57,""), ROW()-4)),"")="","",IFERROR(INDEX('Cheater Sheet'!F58:F98, SMALL(IF("Yes"='Cheater Sheet'!$BM$58:$BM$98, ROW('Cheater Sheet'!$BM$58:$BM$98)-57,""), ROW()-4)),""))</f>
        <v/>
      </c>
      <c r="H31" s="704" t="str" cm="1">
        <f t="array" ref="H31">IF(IFERROR(INDEX('Cheater Sheet'!G58:G98, SMALL(IF("Yes"='Cheater Sheet'!$BM$58:$BM$98, ROW('Cheater Sheet'!$BM$58:$BM$98)-57,""), ROW()-4)),"")="","",IFERROR(INDEX('Cheater Sheet'!G58:G98, SMALL(IF("Yes"='Cheater Sheet'!$BM$58:$BM$98, ROW('Cheater Sheet'!$BM$58:$BM$98)-57,""), ROW()-4)),""))</f>
        <v/>
      </c>
      <c r="I31" s="705" t="str" cm="1">
        <f t="array" ref="I31">IF(IFERROR(INDEX('Cheater Sheet'!H58:H98, SMALL(IF("Yes"='Cheater Sheet'!$BM$58:$BM$98, ROW('Cheater Sheet'!$BM$58:$BM$98)-57,""), ROW()-4)),"")="","",IFERROR(INDEX('Cheater Sheet'!H58:H98, SMALL(IF("Yes"='Cheater Sheet'!$BM$58:$BM$98, ROW('Cheater Sheet'!$BM$58:$BM$98)-57,""), ROW()-4)),""))</f>
        <v/>
      </c>
      <c r="J31" s="704" t="str" cm="1">
        <f t="array" ref="J31">IF(IFERROR(INDEX('Cheater Sheet'!I58:I98, SMALL(IF("Yes"='Cheater Sheet'!$BM$58:$BM$98, ROW('Cheater Sheet'!$BM$58:$BM$98)-57,""), ROW()-4)),"")="","",IFERROR(INDEX('Cheater Sheet'!I58:I98, SMALL(IF("Yes"='Cheater Sheet'!$BM$58:$BM$98, ROW('Cheater Sheet'!$BM$58:$BM$98)-57,""), ROW()-4)),""))</f>
        <v/>
      </c>
      <c r="K31" s="705" t="str" cm="1">
        <f t="array" ref="K31">IF(IFERROR(INDEX('Cheater Sheet'!J58:J98, SMALL(IF("Yes"='Cheater Sheet'!$BM$58:$BM$98, ROW('Cheater Sheet'!$BM$58:$BM$98)-57,""), ROW()-4)),"")="","",IFERROR(INDEX('Cheater Sheet'!J58:J98, SMALL(IF("Yes"='Cheater Sheet'!$BM$58:$BM$98, ROW('Cheater Sheet'!$BM$58:$BM$98)-57,""), ROW()-4)),""))</f>
        <v/>
      </c>
      <c r="L31" s="704" t="str" cm="1">
        <f t="array" ref="L31">IF(IFERROR(INDEX('Cheater Sheet'!K58:K98, SMALL(IF("Yes"='Cheater Sheet'!$BM$58:$BM$98, ROW('Cheater Sheet'!$BM$58:$BM$98)-57,""), ROW()-4)),"")="","",IFERROR(INDEX('Cheater Sheet'!K58:K98, SMALL(IF("Yes"='Cheater Sheet'!$BM$58:$BM$98, ROW('Cheater Sheet'!$BM$58:$BM$98)-57,""), ROW()-4)),""))</f>
        <v/>
      </c>
      <c r="M31" s="705" t="str" cm="1">
        <f t="array" ref="M31">IF(IFERROR(INDEX('Cheater Sheet'!L58:L98, SMALL(IF("Yes"='Cheater Sheet'!$BM$58:$BM$98, ROW('Cheater Sheet'!$BM$58:$BM$98)-57,""), ROW()-4)),"")="","",IFERROR(INDEX('Cheater Sheet'!L58:L98, SMALL(IF("Yes"='Cheater Sheet'!$BM$58:$BM$98, ROW('Cheater Sheet'!$BM$58:$BM$98)-57,""), ROW()-4)),""))</f>
        <v/>
      </c>
      <c r="N31" s="704" t="str" cm="1">
        <f t="array" ref="N31">IF(IFERROR(INDEX('Cheater Sheet'!M58:M98, SMALL(IF("Yes"='Cheater Sheet'!$BM$58:$BM$98, ROW('Cheater Sheet'!$BM$58:$BM$98)-57,""), ROW()-4)),"")="","",IFERROR(INDEX('Cheater Sheet'!M58:M98, SMALL(IF("Yes"='Cheater Sheet'!$BM$58:$BM$98, ROW('Cheater Sheet'!$BM$58:$BM$98)-57,""), ROW()-4)),""))</f>
        <v/>
      </c>
      <c r="O31" s="705" t="str" cm="1">
        <f t="array" ref="O31">IF(IFERROR(INDEX('Cheater Sheet'!N58:N98, SMALL(IF("Yes"='Cheater Sheet'!$BM$58:$BM$98, ROW('Cheater Sheet'!$BM$58:$BM$98)-57,""), ROW()-4)),"")="","",IFERROR(INDEX('Cheater Sheet'!N58:N98, SMALL(IF("Yes"='Cheater Sheet'!$BM$58:$BM$98, ROW('Cheater Sheet'!$BM$58:$BM$98)-57,""), ROW()-4)),""))</f>
        <v/>
      </c>
      <c r="P31" s="704" t="str" cm="1">
        <f t="array" ref="P31">IF(IFERROR(INDEX('Cheater Sheet'!O58:O98, SMALL(IF("Yes"='Cheater Sheet'!$BM$58:$BM$98, ROW('Cheater Sheet'!$BM$58:$BM$98)-57,""), ROW()-4)),"")="","",IFERROR(INDEX('Cheater Sheet'!O58:O98, SMALL(IF("Yes"='Cheater Sheet'!$BM$58:$BM$98, ROW('Cheater Sheet'!$BM$58:$BM$98)-57,""), ROW()-4)),""))</f>
        <v/>
      </c>
      <c r="Q31" s="705" t="str" cm="1">
        <f t="array" ref="Q31">IF(IFERROR(INDEX('Cheater Sheet'!P58:P98, SMALL(IF("Yes"='Cheater Sheet'!$BM$58:$BM$98, ROW('Cheater Sheet'!$BM$58:$BM$98)-57,""), ROW()-4)),"")="","",IFERROR(INDEX('Cheater Sheet'!P58:P98, SMALL(IF("Yes"='Cheater Sheet'!$BM$58:$BM$98, ROW('Cheater Sheet'!$BM$58:$BM$98)-57,""), ROW()-4)),""))</f>
        <v/>
      </c>
      <c r="R31" s="704" t="str" cm="1">
        <f t="array" ref="R31">IF(IFERROR(INDEX('Cheater Sheet'!Q58:Q98, SMALL(IF("Yes"='Cheater Sheet'!$BM$58:$BM$98, ROW('Cheater Sheet'!$BM$58:$BM$98)-57,""), ROW()-4)),"")="","",IFERROR(INDEX('Cheater Sheet'!Q58:Q98, SMALL(IF("Yes"='Cheater Sheet'!$BM$58:$BM$98, ROW('Cheater Sheet'!$BM$58:$BM$98)-57,""), ROW()-4)),""))</f>
        <v/>
      </c>
      <c r="S31" s="705" t="str" cm="1">
        <f t="array" ref="S31">IF(IFERROR(INDEX('Cheater Sheet'!R58:R98, SMALL(IF("Yes"='Cheater Sheet'!$BM$58:$BM$98, ROW('Cheater Sheet'!$BM$58:$BM$98)-57,""), ROW()-4)),"")="","",IFERROR(INDEX('Cheater Sheet'!R58:R98, SMALL(IF("Yes"='Cheater Sheet'!$BM$58:$BM$98, ROW('Cheater Sheet'!$BM$58:$BM$98)-57,""), ROW()-4)),""))</f>
        <v/>
      </c>
      <c r="T31" s="704" t="str" cm="1">
        <f t="array" ref="T31">IF(IFERROR(INDEX('Cheater Sheet'!S58:S98, SMALL(IF("Yes"='Cheater Sheet'!$BM$58:$BM$98, ROW('Cheater Sheet'!$BM$58:$BM$98)-57,""), ROW()-4)),"")="","",IFERROR(INDEX('Cheater Sheet'!S58:S98, SMALL(IF("Yes"='Cheater Sheet'!$BM$58:$BM$98, ROW('Cheater Sheet'!$BM$58:$BM$98)-57,""), ROW()-4)),""))</f>
        <v/>
      </c>
      <c r="U31" s="705" t="str" cm="1">
        <f t="array" ref="U31">IF(IFERROR(INDEX('Cheater Sheet'!T58:T98, SMALL(IF("Yes"='Cheater Sheet'!$BM$58:$BM$98, ROW('Cheater Sheet'!$BM$58:$BM$98)-57,""), ROW()-4)),"")="","",IFERROR(INDEX('Cheater Sheet'!T58:T98, SMALL(IF("Yes"='Cheater Sheet'!$BM$58:$BM$98, ROW('Cheater Sheet'!$BM$58:$BM$98)-57,""), ROW()-4)),""))</f>
        <v/>
      </c>
      <c r="V31" s="704" t="str" cm="1">
        <f t="array" ref="V31">IF(IFERROR(INDEX('Cheater Sheet'!U58:U98, SMALL(IF("Yes"='Cheater Sheet'!$BM$58:$BM$98, ROW('Cheater Sheet'!$BM$58:$BM$98)-57,""), ROW()-4)),"")="","",IFERROR(INDEX('Cheater Sheet'!U58:U98, SMALL(IF("Yes"='Cheater Sheet'!$BM$58:$BM$98, ROW('Cheater Sheet'!$BM$58:$BM$98)-57,""), ROW()-4)),""))</f>
        <v/>
      </c>
      <c r="W31" s="705" t="str" cm="1">
        <f t="array" ref="W31">IF(IFERROR(INDEX('Cheater Sheet'!V58:V98, SMALL(IF("Yes"='Cheater Sheet'!$BM$58:$BM$98, ROW('Cheater Sheet'!$BM$58:$BM$98)-57,""), ROW()-4)),"")="","",IFERROR(INDEX('Cheater Sheet'!V58:V98, SMALL(IF("Yes"='Cheater Sheet'!$BM$58:$BM$98, ROW('Cheater Sheet'!$BM$58:$BM$98)-57,""), ROW()-4)),""))</f>
        <v/>
      </c>
      <c r="X31" s="704" t="str" cm="1">
        <f t="array" ref="X31">IF(IFERROR(INDEX('Cheater Sheet'!W58:W98, SMALL(IF("Yes"='Cheater Sheet'!$BM$58:$BM$98, ROW('Cheater Sheet'!$BM$58:$BM$98)-57,""), ROW()-4)),"")="","",IFERROR(INDEX('Cheater Sheet'!W58:W98, SMALL(IF("Yes"='Cheater Sheet'!$BM$58:$BM$98, ROW('Cheater Sheet'!$BM$58:$BM$98)-57,""), ROW()-4)),""))</f>
        <v/>
      </c>
      <c r="Y31" s="705" t="str" cm="1">
        <f t="array" ref="Y31">IF(IFERROR(INDEX('Cheater Sheet'!X58:X98, SMALL(IF("Yes"='Cheater Sheet'!$BM$58:$BM$98, ROW('Cheater Sheet'!$BM$58:$BM$98)-57,""), ROW()-4)),"")="","",IFERROR(INDEX('Cheater Sheet'!X58:X98, SMALL(IF("Yes"='Cheater Sheet'!$BM$58:$BM$98, ROW('Cheater Sheet'!$BM$58:$BM$98)-57,""), ROW()-4)),""))</f>
        <v/>
      </c>
      <c r="Z31" s="704" t="str" cm="1">
        <f t="array" ref="Z31">IF(IFERROR(INDEX('Cheater Sheet'!Y58:Y98, SMALL(IF("Yes"='Cheater Sheet'!$BM$58:$BM$98, ROW('Cheater Sheet'!$BM$58:$BM$98)-57,""), ROW()-4)),"")="","",IFERROR(INDEX('Cheater Sheet'!Y58:Y98, SMALL(IF("Yes"='Cheater Sheet'!$BM$58:$BM$98, ROW('Cheater Sheet'!$BM$58:$BM$98)-57,""), ROW()-4)),""))</f>
        <v/>
      </c>
      <c r="AA31" s="705" t="str" cm="1">
        <f t="array" ref="AA31">IF(IFERROR(INDEX('Cheater Sheet'!Z58:Z98, SMALL(IF("Yes"='Cheater Sheet'!$BM$58:$BM$98, ROW('Cheater Sheet'!$BM$58:$BM$98)-57,""), ROW()-4)),"")="","",IFERROR(INDEX('Cheater Sheet'!Z58:Z98, SMALL(IF("Yes"='Cheater Sheet'!$BM$58:$BM$98, ROW('Cheater Sheet'!$BM$58:$BM$98)-57,""), ROW()-4)),""))</f>
        <v/>
      </c>
      <c r="AB31" s="704" t="str" cm="1">
        <f t="array" ref="AB31">IF(IFERROR(INDEX('Cheater Sheet'!AA58:AA98, SMALL(IF("Yes"='Cheater Sheet'!$BM$58:$BM$98, ROW('Cheater Sheet'!$BM$58:$BM$98)-57,""), ROW()-4)),"")="","",IFERROR(INDEX('Cheater Sheet'!AA58:AA98, SMALL(IF("Yes"='Cheater Sheet'!$BM$58:$BM$98, ROW('Cheater Sheet'!$BM$58:$BM$98)-57,""), ROW()-4)),""))</f>
        <v/>
      </c>
      <c r="AC31" s="705" t="str" cm="1">
        <f t="array" ref="AC31">IF(IFERROR(INDEX('Cheater Sheet'!AB58:AB98, SMALL(IF("Yes"='Cheater Sheet'!$BM$58:$BM$98, ROW('Cheater Sheet'!$BM$58:$BM$98)-57,""), ROW()-4)),"")="","",IFERROR(INDEX('Cheater Sheet'!AB58:AB98, SMALL(IF("Yes"='Cheater Sheet'!$BM$58:$BM$98, ROW('Cheater Sheet'!$BM$58:$BM$98)-57,""), ROW()-4)),""))</f>
        <v/>
      </c>
      <c r="AD31" s="704" t="str" cm="1">
        <f t="array" ref="AD31">IF(IFERROR(INDEX('Cheater Sheet'!AC58:AC98, SMALL(IF("Yes"='Cheater Sheet'!$BM$58:$BM$98, ROW('Cheater Sheet'!$BM$58:$BM$98)-57,""), ROW()-4)),"")="","",IFERROR(INDEX('Cheater Sheet'!AC58:AC98, SMALL(IF("Yes"='Cheater Sheet'!$BM$58:$BM$98, ROW('Cheater Sheet'!$BM$58:$BM$98)-57,""), ROW()-4)),""))</f>
        <v/>
      </c>
      <c r="AE31" s="705" t="str" cm="1">
        <f t="array" ref="AE31">IF(IFERROR(INDEX('Cheater Sheet'!AD58:AD98, SMALL(IF("Yes"='Cheater Sheet'!$BM$58:$BM$98, ROW('Cheater Sheet'!$BM$58:$BM$98)-57,""), ROW()-4)),"")="","",IFERROR(INDEX('Cheater Sheet'!AD58:AD98, SMALL(IF("Yes"='Cheater Sheet'!$BM$58:$BM$98, ROW('Cheater Sheet'!$BM$58:$BM$98)-57,""), ROW()-4)),""))</f>
        <v/>
      </c>
      <c r="AF31" s="704" t="str" cm="1">
        <f t="array" ref="AF31">IF(IFERROR(INDEX('Cheater Sheet'!AE58:AE98, SMALL(IF("Yes"='Cheater Sheet'!$BM$58:$BM$98, ROW('Cheater Sheet'!$BM$58:$BM$98)-57,""), ROW()-4)),"")="","",IFERROR(INDEX('Cheater Sheet'!AE58:AE98, SMALL(IF("Yes"='Cheater Sheet'!$BM$58:$BM$98, ROW('Cheater Sheet'!$BM$58:$BM$98)-57,""), ROW()-4)),""))</f>
        <v/>
      </c>
      <c r="AG31" s="705" t="str" cm="1">
        <f t="array" ref="AG31">IF(IFERROR(INDEX('Cheater Sheet'!AF58:AF98, SMALL(IF("Yes"='Cheater Sheet'!$BM$58:$BM$98, ROW('Cheater Sheet'!$BM$58:$BM$98)-57,""), ROW()-4)),"")="","",IFERROR(INDEX('Cheater Sheet'!AF58:AF98, SMALL(IF("Yes"='Cheater Sheet'!$BM$58:$BM$98, ROW('Cheater Sheet'!$BM$58:$BM$98)-57,""), ROW()-4)),""))</f>
        <v/>
      </c>
      <c r="AH31" s="704" t="str" cm="1">
        <f t="array" ref="AH31">IF(IFERROR(INDEX('Cheater Sheet'!AG58:AG98, SMALL(IF("Yes"='Cheater Sheet'!$BM$58:$BM$98, ROW('Cheater Sheet'!$BM$58:$BM$98)-57,""), ROW()-4)),"")="","",IFERROR(INDEX('Cheater Sheet'!AG58:AG98, SMALL(IF("Yes"='Cheater Sheet'!$BM$58:$BM$98, ROW('Cheater Sheet'!$BM$58:$BM$98)-57,""), ROW()-4)),""))</f>
        <v/>
      </c>
      <c r="AI31" s="705" t="str" cm="1">
        <f t="array" ref="AI31">IF(IFERROR(INDEX('Cheater Sheet'!AH58:AH98, SMALL(IF("Yes"='Cheater Sheet'!$BM$58:$BM$98, ROW('Cheater Sheet'!$BM$58:$BM$98)-57,""), ROW()-4)),"")="","",IFERROR(INDEX('Cheater Sheet'!AH58:AH98, SMALL(IF("Yes"='Cheater Sheet'!$BM$58:$BM$98, ROW('Cheater Sheet'!$BM$58:$BM$98)-57,""), ROW()-4)),""))</f>
        <v/>
      </c>
      <c r="AJ31" s="704" t="str" cm="1">
        <f t="array" ref="AJ31">IF(IFERROR(INDEX('Cheater Sheet'!AI58:AI98, SMALL(IF("Yes"='Cheater Sheet'!$BM$58:$BM$98, ROW('Cheater Sheet'!$BM$58:$BM$98)-57,""), ROW()-4)),"")="","",IFERROR(INDEX('Cheater Sheet'!AI58:AI98, SMALL(IF("Yes"='Cheater Sheet'!$BM$58:$BM$98, ROW('Cheater Sheet'!$BM$58:$BM$98)-57,""), ROW()-4)),""))</f>
        <v/>
      </c>
      <c r="AK31" s="705" t="str" cm="1">
        <f t="array" ref="AK31">IF(IFERROR(INDEX('Cheater Sheet'!AJ58:AJ98, SMALL(IF("Yes"='Cheater Sheet'!$BM$58:$BM$98, ROW('Cheater Sheet'!$BM$58:$BM$98)-57,""), ROW()-4)),"")="","",IFERROR(INDEX('Cheater Sheet'!AJ58:AJ98, SMALL(IF("Yes"='Cheater Sheet'!$BM$58:$BM$98, ROW('Cheater Sheet'!$BM$58:$BM$98)-57,""), ROW()-4)),""))</f>
        <v/>
      </c>
      <c r="AL31" s="704" t="str" cm="1">
        <f t="array" ref="AL31">IF(IFERROR(INDEX('Cheater Sheet'!AK58:AK98, SMALL(IF("Yes"='Cheater Sheet'!$BM$58:$BM$98, ROW('Cheater Sheet'!$BM$58:$BM$98)-57,""), ROW()-4)),"")="","",IFERROR(INDEX('Cheater Sheet'!AK58:AK98, SMALL(IF("Yes"='Cheater Sheet'!$BM$58:$BM$98, ROW('Cheater Sheet'!$BM$58:$BM$98)-57,""), ROW()-4)),""))</f>
        <v/>
      </c>
      <c r="AM31" s="705" t="str" cm="1">
        <f t="array" ref="AM31">IF(IFERROR(INDEX('Cheater Sheet'!AL58:AL98, SMALL(IF("Yes"='Cheater Sheet'!$BM$58:$BM$98, ROW('Cheater Sheet'!$BM$58:$BM$98)-57,""), ROW()-4)),"")="","",IFERROR(INDEX('Cheater Sheet'!AL58:AL98, SMALL(IF("Yes"='Cheater Sheet'!$BM$58:$BM$98, ROW('Cheater Sheet'!$BM$58:$BM$98)-57,""), ROW()-4)),""))</f>
        <v/>
      </c>
      <c r="AN31" s="704" t="str" cm="1">
        <f t="array" ref="AN31">IF(IFERROR(INDEX('Cheater Sheet'!AM58:AM98, SMALL(IF("Yes"='Cheater Sheet'!$BM$58:$BM$98, ROW('Cheater Sheet'!$BM$58:$BM$98)-57,""), ROW()-4)),"")="","",IFERROR(INDEX('Cheater Sheet'!AM58:AM98, SMALL(IF("Yes"='Cheater Sheet'!$BM$58:$BM$98, ROW('Cheater Sheet'!$BM$58:$BM$98)-57,""), ROW()-4)),""))</f>
        <v/>
      </c>
      <c r="AO31" s="705" t="str" cm="1">
        <f t="array" ref="AO31">IF(IFERROR(INDEX('Cheater Sheet'!AN58:AN98, SMALL(IF("Yes"='Cheater Sheet'!$BM$58:$BM$98, ROW('Cheater Sheet'!$BM$58:$BM$98)-57,""), ROW()-4)),"")="","",IFERROR(INDEX('Cheater Sheet'!AN58:AN98, SMALL(IF("Yes"='Cheater Sheet'!$BM$58:$BM$98, ROW('Cheater Sheet'!$BM$58:$BM$98)-57,""), ROW()-4)),""))</f>
        <v/>
      </c>
      <c r="AP31" s="704" t="str" cm="1">
        <f t="array" ref="AP31">IF(IFERROR(INDEX('Cheater Sheet'!AO58:AO98, SMALL(IF("Yes"='Cheater Sheet'!$BM$58:$BM$98, ROW('Cheater Sheet'!$BM$58:$BM$98)-57,""), ROW()-4)),"")="","",IFERROR(INDEX('Cheater Sheet'!AO58:AO98, SMALL(IF("Yes"='Cheater Sheet'!$BM$58:$BM$98, ROW('Cheater Sheet'!$BM$58:$BM$98)-57,""), ROW()-4)),""))</f>
        <v/>
      </c>
      <c r="AQ31" s="705" t="str" cm="1">
        <f t="array" ref="AQ31">IF(IFERROR(INDEX('Cheater Sheet'!AP58:AP98, SMALL(IF("Yes"='Cheater Sheet'!$BM$58:$BM$98, ROW('Cheater Sheet'!$BM$58:$BM$98)-57,""), ROW()-4)),"")="","",IFERROR(INDEX('Cheater Sheet'!AP58:AP98, SMALL(IF("Yes"='Cheater Sheet'!$BM$58:$BM$98, ROW('Cheater Sheet'!$BM$58:$BM$98)-57,""), ROW()-4)),""))</f>
        <v/>
      </c>
      <c r="AR31" s="704" t="str" cm="1">
        <f t="array" ref="AR31">IF(IFERROR(INDEX('Cheater Sheet'!AQ58:AQ98, SMALL(IF("Yes"='Cheater Sheet'!$BM$58:$BM$98, ROW('Cheater Sheet'!$BM$58:$BM$98)-57,""), ROW()-4)),"")="","",IFERROR(INDEX('Cheater Sheet'!AQ58:AQ98, SMALL(IF("Yes"='Cheater Sheet'!$BM$58:$BM$98, ROW('Cheater Sheet'!$BM$58:$BM$98)-57,""), ROW()-4)),""))</f>
        <v/>
      </c>
      <c r="AS31" s="705" t="str" cm="1">
        <f t="array" ref="AS31">IF(IFERROR(INDEX('Cheater Sheet'!AR58:AR98, SMALL(IF("Yes"='Cheater Sheet'!$BM$58:$BM$98, ROW('Cheater Sheet'!$BM$58:$BM$98)-57,""), ROW()-4)),"")="","",IFERROR(INDEX('Cheater Sheet'!AR58:AR98, SMALL(IF("Yes"='Cheater Sheet'!$BM$58:$BM$98, ROW('Cheater Sheet'!$BM$58:$BM$98)-57,""), ROW()-4)),""))</f>
        <v/>
      </c>
      <c r="AT31" s="704" t="str" cm="1">
        <f t="array" ref="AT31">IF(IFERROR(INDEX('Cheater Sheet'!AS58:AS98, SMALL(IF("Yes"='Cheater Sheet'!$BM$58:$BM$98, ROW('Cheater Sheet'!$BM$58:$BM$98)-57,""), ROW()-4)),"")="","",IFERROR(INDEX('Cheater Sheet'!AS58:AS98, SMALL(IF("Yes"='Cheater Sheet'!$BM$58:$BM$98, ROW('Cheater Sheet'!$BM$58:$BM$98)-57,""), ROW()-4)),""))</f>
        <v/>
      </c>
      <c r="AU31" s="705" t="str" cm="1">
        <f t="array" ref="AU31">IF(IFERROR(INDEX('Cheater Sheet'!AT58:AT98, SMALL(IF("Yes"='Cheater Sheet'!$BM$58:$BM$98, ROW('Cheater Sheet'!$BM$58:$BM$98)-57,""), ROW()-4)),"")="","",IFERROR(INDEX('Cheater Sheet'!AT58:AT98, SMALL(IF("Yes"='Cheater Sheet'!$BM$58:$BM$98, ROW('Cheater Sheet'!$BM$58:$BM$98)-57,""), ROW()-4)),""))</f>
        <v/>
      </c>
      <c r="AV31" s="704" t="str" cm="1">
        <f t="array" ref="AV31">IF(IFERROR(INDEX('Cheater Sheet'!AU58:AU98, SMALL(IF("Yes"='Cheater Sheet'!$BM$58:$BM$98, ROW('Cheater Sheet'!$BM$58:$BM$98)-57,""), ROW()-4)),"")="","",IFERROR(INDEX('Cheater Sheet'!AU58:AU98, SMALL(IF("Yes"='Cheater Sheet'!$BM$58:$BM$98, ROW('Cheater Sheet'!$BM$58:$BM$98)-57,""), ROW()-4)),""))</f>
        <v/>
      </c>
      <c r="AW31" s="705" t="str" cm="1">
        <f t="array" ref="AW31">IF(IFERROR(INDEX('Cheater Sheet'!AV58:AV98, SMALL(IF("Yes"='Cheater Sheet'!$BM$58:$BM$98, ROW('Cheater Sheet'!$BM$58:$BM$98)-57,""), ROW()-4)),"")="","",IFERROR(INDEX('Cheater Sheet'!AV58:AV98, SMALL(IF("Yes"='Cheater Sheet'!$BM$58:$BM$98, ROW('Cheater Sheet'!$BM$58:$BM$98)-57,""), ROW()-4)),""))</f>
        <v/>
      </c>
      <c r="AX31" s="704" t="str" cm="1">
        <f t="array" ref="AX31">IF(IFERROR(INDEX('Cheater Sheet'!AW58:AW98, SMALL(IF("Yes"='Cheater Sheet'!$BM$58:$BM$98, ROW('Cheater Sheet'!$BM$58:$BM$98)-57,""), ROW()-4)),"")="","",IFERROR(INDEX('Cheater Sheet'!AW58:AW98, SMALL(IF("Yes"='Cheater Sheet'!$BM$58:$BM$98, ROW('Cheater Sheet'!$BM$58:$BM$98)-57,""), ROW()-4)),""))</f>
        <v/>
      </c>
      <c r="AY31" s="705" t="str" cm="1">
        <f t="array" ref="AY31">IF(IFERROR(INDEX('Cheater Sheet'!AX58:AX98, SMALL(IF("Yes"='Cheater Sheet'!$BM$58:$BM$98, ROW('Cheater Sheet'!$BM$58:$BM$98)-57,""), ROW()-4)),"")="","",IFERROR(INDEX('Cheater Sheet'!AX58:AX98, SMALL(IF("Yes"='Cheater Sheet'!$BM$58:$BM$98, ROW('Cheater Sheet'!$BM$58:$BM$98)-57,""), ROW()-4)),""))</f>
        <v/>
      </c>
      <c r="AZ31" s="704" t="str" cm="1">
        <f t="array" ref="AZ31">IF(IFERROR(INDEX('Cheater Sheet'!AY58:AY98, SMALL(IF("Yes"='Cheater Sheet'!$BM$58:$BM$98, ROW('Cheater Sheet'!$BM$58:$BM$98)-57,""), ROW()-4)),"")="","",IFERROR(INDEX('Cheater Sheet'!AY58:AY98, SMALL(IF("Yes"='Cheater Sheet'!$BM$58:$BM$98, ROW('Cheater Sheet'!$BM$58:$BM$98)-57,""), ROW()-4)),""))</f>
        <v/>
      </c>
      <c r="BA31" s="705" t="str" cm="1">
        <f t="array" ref="BA31">IF(IFERROR(INDEX('Cheater Sheet'!AZ58:AZ98, SMALL(IF("Yes"='Cheater Sheet'!$BM$58:$BM$98, ROW('Cheater Sheet'!$BM$58:$BM$98)-57,""), ROW()-4)),"")="","",IFERROR(INDEX('Cheater Sheet'!AZ58:AZ98, SMALL(IF("Yes"='Cheater Sheet'!$BM$58:$BM$98, ROW('Cheater Sheet'!$BM$58:$BM$98)-57,""), ROW()-4)),""))</f>
        <v/>
      </c>
      <c r="BB31" s="704" t="str" cm="1">
        <f t="array" ref="BB31">IF(IFERROR(INDEX('Cheater Sheet'!BA58:BA98, SMALL(IF("Yes"='Cheater Sheet'!$BM$58:$BM$98, ROW('Cheater Sheet'!$BM$58:$BM$98)-57,""), ROW()-4)),"")="","",IFERROR(INDEX('Cheater Sheet'!BA58:BA98, SMALL(IF("Yes"='Cheater Sheet'!$BM$58:$BM$98, ROW('Cheater Sheet'!$BM$58:$BM$98)-57,""), ROW()-4)),""))</f>
        <v/>
      </c>
      <c r="BC31" s="705" t="str" cm="1">
        <f t="array" ref="BC31">IF(IFERROR(INDEX('Cheater Sheet'!BB58:BB98, SMALL(IF("Yes"='Cheater Sheet'!$BM$58:$BM$98, ROW('Cheater Sheet'!$BM$58:$BM$98)-57,""), ROW()-4)),"")="","",IFERROR(INDEX('Cheater Sheet'!BB58:BB98, SMALL(IF("Yes"='Cheater Sheet'!$BM$58:$BM$98, ROW('Cheater Sheet'!$BM$58:$BM$98)-57,""), ROW()-4)),""))</f>
        <v/>
      </c>
      <c r="BD31" s="704" t="str" cm="1">
        <f t="array" ref="BD31">IF(IFERROR(INDEX('Cheater Sheet'!BC58:BC98, SMALL(IF("Yes"='Cheater Sheet'!$BM$58:$BM$98, ROW('Cheater Sheet'!$BM$58:$BM$98)-57,""), ROW()-4)),"")="","",IFERROR(INDEX('Cheater Sheet'!BC58:BC98, SMALL(IF("Yes"='Cheater Sheet'!$BM$58:$BM$98, ROW('Cheater Sheet'!$BM$58:$BM$98)-57,""), ROW()-4)),""))</f>
        <v/>
      </c>
      <c r="BE31" s="705" t="str" cm="1">
        <f t="array" ref="BE31">IF(IFERROR(INDEX('Cheater Sheet'!BD58:BD98, SMALL(IF("Yes"='Cheater Sheet'!$BM$58:$BM$98, ROW('Cheater Sheet'!$BM$58:$BM$98)-57,""), ROW()-4)),"")="","",IFERROR(INDEX('Cheater Sheet'!BD58:BD98, SMALL(IF("Yes"='Cheater Sheet'!$BM$58:$BM$98, ROW('Cheater Sheet'!$BM$58:$BM$98)-57,""), ROW()-4)),""))</f>
        <v/>
      </c>
      <c r="BF31" s="704" t="str" cm="1">
        <f t="array" ref="BF31">IF(IFERROR(INDEX('Cheater Sheet'!BE58:BE98, SMALL(IF("Yes"='Cheater Sheet'!$BM$58:$BM$98, ROW('Cheater Sheet'!$BM$58:$BM$98)-57,""), ROW()-4)),"")="","",IFERROR(INDEX('Cheater Sheet'!BE58:BE98, SMALL(IF("Yes"='Cheater Sheet'!$BM$58:$BM$98, ROW('Cheater Sheet'!$BM$58:$BM$98)-57,""), ROW()-4)),""))</f>
        <v/>
      </c>
      <c r="BG31" s="705" t="str" cm="1">
        <f t="array" ref="BG31">IF(IFERROR(INDEX('Cheater Sheet'!BF58:BF98, SMALL(IF("Yes"='Cheater Sheet'!$BM$58:$BM$98, ROW('Cheater Sheet'!$BM$58:$BM$98)-57,""), ROW()-4)),"")="","",IFERROR(INDEX('Cheater Sheet'!BF58:BF98, SMALL(IF("Yes"='Cheater Sheet'!$BM$58:$BM$98, ROW('Cheater Sheet'!$BM$58:$BM$98)-57,""), ROW()-4)),""))</f>
        <v/>
      </c>
      <c r="BH31" s="704" t="str" cm="1">
        <f t="array" ref="BH31">IF(IFERROR(INDEX('Cheater Sheet'!BG58:BG98, SMALL(IF("Yes"='Cheater Sheet'!$BM$58:$BM$98, ROW('Cheater Sheet'!$BM$58:$BM$98)-57,""), ROW()-4)),"")="","",IFERROR(INDEX('Cheater Sheet'!BG58:BG98, SMALL(IF("Yes"='Cheater Sheet'!$BM$58:$BM$98, ROW('Cheater Sheet'!$BM$58:$BM$98)-57,""), ROW()-4)),""))</f>
        <v/>
      </c>
      <c r="BI31" s="705" t="str" cm="1">
        <f t="array" ref="BI31">IF(IFERROR(INDEX('Cheater Sheet'!BH58:BH98, SMALL(IF("Yes"='Cheater Sheet'!$BM$58:$BM$98, ROW('Cheater Sheet'!$BM$58:$BM$98)-57,""), ROW()-4)),"")="","",IFERROR(INDEX('Cheater Sheet'!BH58:BH98, SMALL(IF("Yes"='Cheater Sheet'!$BM$58:$BM$98, ROW('Cheater Sheet'!$BM$58:$BM$98)-57,""), ROW()-4)),""))</f>
        <v/>
      </c>
      <c r="BJ31" s="704" t="str" cm="1">
        <f t="array" ref="BJ31">IF(IFERROR(INDEX('Cheater Sheet'!BI58:BI98, SMALL(IF("Yes"='Cheater Sheet'!$BM$58:$BM$98, ROW('Cheater Sheet'!$BM$58:$BM$98)-57,""), ROW()-4)),"")="","",IFERROR(INDEX('Cheater Sheet'!BI58:BI98, SMALL(IF("Yes"='Cheater Sheet'!$BM$58:$BM$98, ROW('Cheater Sheet'!$BM$58:$BM$98)-57,""), ROW()-4)),""))</f>
        <v/>
      </c>
      <c r="BK31" s="527" t="str" cm="1">
        <f t="array" ref="BK31">IF(IFERROR(INDEX('Cheater Sheet'!BJ58:BJ98, SMALL(IF("Yes"='Cheater Sheet'!$BM$58:$BM$98, ROW('Cheater Sheet'!$BM$58:$BM$98)-57,""), ROW()-4)),"")="","",IFERROR(INDEX('Cheater Sheet'!BJ58:BJ98, SMALL(IF("Yes"='Cheater Sheet'!$BM$58:$BM$98, ROW('Cheater Sheet'!$BM$58:$BM$98)-57,""), ROW()-4)),""))</f>
        <v/>
      </c>
      <c r="BL31" s="101"/>
    </row>
    <row r="32" spans="1:64" x14ac:dyDescent="0.2">
      <c r="A32" s="765">
        <f t="shared" si="0"/>
        <v>0</v>
      </c>
      <c r="C32" s="703" t="str" cm="1">
        <f t="array" ref="C32">IFERROR(INDEX('Cheater Sheet'!$B$58:$B$98, SMALL(IF("Yes"='Cheater Sheet'!$BM$58:$BM$98, ROW('Cheater Sheet'!$BM$58:$BM$98)-57,""), ROW()-4)),"")</f>
        <v/>
      </c>
      <c r="D32" s="704" t="str" cm="1">
        <f t="array" ref="D32">IF(IFERROR(INDEX('Cheater Sheet'!C58:C98, SMALL(IF("Yes"='Cheater Sheet'!$BM$58:$BM$98, ROW('Cheater Sheet'!$BM$58:$BM$98)-57,""), ROW()-4)),"")="","",IFERROR(INDEX('Cheater Sheet'!C58:C98, SMALL(IF("Yes"='Cheater Sheet'!$BM$58:$BM$98, ROW('Cheater Sheet'!$BM$58:$BM$98)-57,""), ROW()-4)),""))</f>
        <v/>
      </c>
      <c r="E32" s="705" t="str" cm="1">
        <f t="array" ref="E32">IF(IFERROR(INDEX('Cheater Sheet'!D58:D98, SMALL(IF("Yes"='Cheater Sheet'!$BM$58:$BM$98, ROW('Cheater Sheet'!$BM$58:$BM$98)-57,""), ROW()-4)),"")="","",IFERROR(INDEX('Cheater Sheet'!D58:D98, SMALL(IF("Yes"='Cheater Sheet'!$BM$58:$BM$98, ROW('Cheater Sheet'!$BM$58:$BM$98)-57,""), ROW()-4)),""))</f>
        <v/>
      </c>
      <c r="F32" s="704" t="str" cm="1">
        <f t="array" ref="F32">IF(IFERROR(INDEX('Cheater Sheet'!E58:E98, SMALL(IF("Yes"='Cheater Sheet'!$BM$58:$BM$98, ROW('Cheater Sheet'!$BM$58:$BM$98)-57,""), ROW()-4)),"")="","",IFERROR(INDEX('Cheater Sheet'!E58:E98, SMALL(IF("Yes"='Cheater Sheet'!$BM$58:$BM$98, ROW('Cheater Sheet'!$BM$58:$BM$98)-57,""), ROW()-4)),""))</f>
        <v/>
      </c>
      <c r="G32" s="705" t="str" cm="1">
        <f t="array" ref="G32">IF(IFERROR(INDEX('Cheater Sheet'!F58:F98, SMALL(IF("Yes"='Cheater Sheet'!$BM$58:$BM$98, ROW('Cheater Sheet'!$BM$58:$BM$98)-57,""), ROW()-4)),"")="","",IFERROR(INDEX('Cheater Sheet'!F58:F98, SMALL(IF("Yes"='Cheater Sheet'!$BM$58:$BM$98, ROW('Cheater Sheet'!$BM$58:$BM$98)-57,""), ROW()-4)),""))</f>
        <v/>
      </c>
      <c r="H32" s="704" t="str" cm="1">
        <f t="array" ref="H32">IF(IFERROR(INDEX('Cheater Sheet'!G58:G98, SMALL(IF("Yes"='Cheater Sheet'!$BM$58:$BM$98, ROW('Cheater Sheet'!$BM$58:$BM$98)-57,""), ROW()-4)),"")="","",IFERROR(INDEX('Cheater Sheet'!G58:G98, SMALL(IF("Yes"='Cheater Sheet'!$BM$58:$BM$98, ROW('Cheater Sheet'!$BM$58:$BM$98)-57,""), ROW()-4)),""))</f>
        <v/>
      </c>
      <c r="I32" s="705" t="str" cm="1">
        <f t="array" ref="I32">IF(IFERROR(INDEX('Cheater Sheet'!H58:H98, SMALL(IF("Yes"='Cheater Sheet'!$BM$58:$BM$98, ROW('Cheater Sheet'!$BM$58:$BM$98)-57,""), ROW()-4)),"")="","",IFERROR(INDEX('Cheater Sheet'!H58:H98, SMALL(IF("Yes"='Cheater Sheet'!$BM$58:$BM$98, ROW('Cheater Sheet'!$BM$58:$BM$98)-57,""), ROW()-4)),""))</f>
        <v/>
      </c>
      <c r="J32" s="704" t="str" cm="1">
        <f t="array" ref="J32">IF(IFERROR(INDEX('Cheater Sheet'!I58:I98, SMALL(IF("Yes"='Cheater Sheet'!$BM$58:$BM$98, ROW('Cheater Sheet'!$BM$58:$BM$98)-57,""), ROW()-4)),"")="","",IFERROR(INDEX('Cheater Sheet'!I58:I98, SMALL(IF("Yes"='Cheater Sheet'!$BM$58:$BM$98, ROW('Cheater Sheet'!$BM$58:$BM$98)-57,""), ROW()-4)),""))</f>
        <v/>
      </c>
      <c r="K32" s="705" t="str" cm="1">
        <f t="array" ref="K32">IF(IFERROR(INDEX('Cheater Sheet'!J58:J98, SMALL(IF("Yes"='Cheater Sheet'!$BM$58:$BM$98, ROW('Cheater Sheet'!$BM$58:$BM$98)-57,""), ROW()-4)),"")="","",IFERROR(INDEX('Cheater Sheet'!J58:J98, SMALL(IF("Yes"='Cheater Sheet'!$BM$58:$BM$98, ROW('Cheater Sheet'!$BM$58:$BM$98)-57,""), ROW()-4)),""))</f>
        <v/>
      </c>
      <c r="L32" s="704" t="str" cm="1">
        <f t="array" ref="L32">IF(IFERROR(INDEX('Cheater Sheet'!K58:K98, SMALL(IF("Yes"='Cheater Sheet'!$BM$58:$BM$98, ROW('Cheater Sheet'!$BM$58:$BM$98)-57,""), ROW()-4)),"")="","",IFERROR(INDEX('Cheater Sheet'!K58:K98, SMALL(IF("Yes"='Cheater Sheet'!$BM$58:$BM$98, ROW('Cheater Sheet'!$BM$58:$BM$98)-57,""), ROW()-4)),""))</f>
        <v/>
      </c>
      <c r="M32" s="705" t="str" cm="1">
        <f t="array" ref="M32">IF(IFERROR(INDEX('Cheater Sheet'!L58:L98, SMALL(IF("Yes"='Cheater Sheet'!$BM$58:$BM$98, ROW('Cheater Sheet'!$BM$58:$BM$98)-57,""), ROW()-4)),"")="","",IFERROR(INDEX('Cheater Sheet'!L58:L98, SMALL(IF("Yes"='Cheater Sheet'!$BM$58:$BM$98, ROW('Cheater Sheet'!$BM$58:$BM$98)-57,""), ROW()-4)),""))</f>
        <v/>
      </c>
      <c r="N32" s="704" t="str" cm="1">
        <f t="array" ref="N32">IF(IFERROR(INDEX('Cheater Sheet'!M58:M98, SMALL(IF("Yes"='Cheater Sheet'!$BM$58:$BM$98, ROW('Cheater Sheet'!$BM$58:$BM$98)-57,""), ROW()-4)),"")="","",IFERROR(INDEX('Cheater Sheet'!M58:M98, SMALL(IF("Yes"='Cheater Sheet'!$BM$58:$BM$98, ROW('Cheater Sheet'!$BM$58:$BM$98)-57,""), ROW()-4)),""))</f>
        <v/>
      </c>
      <c r="O32" s="705" t="str" cm="1">
        <f t="array" ref="O32">IF(IFERROR(INDEX('Cheater Sheet'!N58:N98, SMALL(IF("Yes"='Cheater Sheet'!$BM$58:$BM$98, ROW('Cheater Sheet'!$BM$58:$BM$98)-57,""), ROW()-4)),"")="","",IFERROR(INDEX('Cheater Sheet'!N58:N98, SMALL(IF("Yes"='Cheater Sheet'!$BM$58:$BM$98, ROW('Cheater Sheet'!$BM$58:$BM$98)-57,""), ROW()-4)),""))</f>
        <v/>
      </c>
      <c r="P32" s="704" t="str" cm="1">
        <f t="array" ref="P32">IF(IFERROR(INDEX('Cheater Sheet'!O58:O98, SMALL(IF("Yes"='Cheater Sheet'!$BM$58:$BM$98, ROW('Cheater Sheet'!$BM$58:$BM$98)-57,""), ROW()-4)),"")="","",IFERROR(INDEX('Cheater Sheet'!O58:O98, SMALL(IF("Yes"='Cheater Sheet'!$BM$58:$BM$98, ROW('Cheater Sheet'!$BM$58:$BM$98)-57,""), ROW()-4)),""))</f>
        <v/>
      </c>
      <c r="Q32" s="705" t="str" cm="1">
        <f t="array" ref="Q32">IF(IFERROR(INDEX('Cheater Sheet'!P58:P98, SMALL(IF("Yes"='Cheater Sheet'!$BM$58:$BM$98, ROW('Cheater Sheet'!$BM$58:$BM$98)-57,""), ROW()-4)),"")="","",IFERROR(INDEX('Cheater Sheet'!P58:P98, SMALL(IF("Yes"='Cheater Sheet'!$BM$58:$BM$98, ROW('Cheater Sheet'!$BM$58:$BM$98)-57,""), ROW()-4)),""))</f>
        <v/>
      </c>
      <c r="R32" s="704" t="str" cm="1">
        <f t="array" ref="R32">IF(IFERROR(INDEX('Cheater Sheet'!Q58:Q98, SMALL(IF("Yes"='Cheater Sheet'!$BM$58:$BM$98, ROW('Cheater Sheet'!$BM$58:$BM$98)-57,""), ROW()-4)),"")="","",IFERROR(INDEX('Cheater Sheet'!Q58:Q98, SMALL(IF("Yes"='Cheater Sheet'!$BM$58:$BM$98, ROW('Cheater Sheet'!$BM$58:$BM$98)-57,""), ROW()-4)),""))</f>
        <v/>
      </c>
      <c r="S32" s="705" t="str" cm="1">
        <f t="array" ref="S32">IF(IFERROR(INDEX('Cheater Sheet'!R58:R98, SMALL(IF("Yes"='Cheater Sheet'!$BM$58:$BM$98, ROW('Cheater Sheet'!$BM$58:$BM$98)-57,""), ROW()-4)),"")="","",IFERROR(INDEX('Cheater Sheet'!R58:R98, SMALL(IF("Yes"='Cheater Sheet'!$BM$58:$BM$98, ROW('Cheater Sheet'!$BM$58:$BM$98)-57,""), ROW()-4)),""))</f>
        <v/>
      </c>
      <c r="T32" s="704" t="str" cm="1">
        <f t="array" ref="T32">IF(IFERROR(INDEX('Cheater Sheet'!S58:S98, SMALL(IF("Yes"='Cheater Sheet'!$BM$58:$BM$98, ROW('Cheater Sheet'!$BM$58:$BM$98)-57,""), ROW()-4)),"")="","",IFERROR(INDEX('Cheater Sheet'!S58:S98, SMALL(IF("Yes"='Cheater Sheet'!$BM$58:$BM$98, ROW('Cheater Sheet'!$BM$58:$BM$98)-57,""), ROW()-4)),""))</f>
        <v/>
      </c>
      <c r="U32" s="705" t="str" cm="1">
        <f t="array" ref="U32">IF(IFERROR(INDEX('Cheater Sheet'!T58:T98, SMALL(IF("Yes"='Cheater Sheet'!$BM$58:$BM$98, ROW('Cheater Sheet'!$BM$58:$BM$98)-57,""), ROW()-4)),"")="","",IFERROR(INDEX('Cheater Sheet'!T58:T98, SMALL(IF("Yes"='Cheater Sheet'!$BM$58:$BM$98, ROW('Cheater Sheet'!$BM$58:$BM$98)-57,""), ROW()-4)),""))</f>
        <v/>
      </c>
      <c r="V32" s="704" t="str" cm="1">
        <f t="array" ref="V32">IF(IFERROR(INDEX('Cheater Sheet'!U58:U98, SMALL(IF("Yes"='Cheater Sheet'!$BM$58:$BM$98, ROW('Cheater Sheet'!$BM$58:$BM$98)-57,""), ROW()-4)),"")="","",IFERROR(INDEX('Cheater Sheet'!U58:U98, SMALL(IF("Yes"='Cheater Sheet'!$BM$58:$BM$98, ROW('Cheater Sheet'!$BM$58:$BM$98)-57,""), ROW()-4)),""))</f>
        <v/>
      </c>
      <c r="W32" s="705" t="str" cm="1">
        <f t="array" ref="W32">IF(IFERROR(INDEX('Cheater Sheet'!V58:V98, SMALL(IF("Yes"='Cheater Sheet'!$BM$58:$BM$98, ROW('Cheater Sheet'!$BM$58:$BM$98)-57,""), ROW()-4)),"")="","",IFERROR(INDEX('Cheater Sheet'!V58:V98, SMALL(IF("Yes"='Cheater Sheet'!$BM$58:$BM$98, ROW('Cheater Sheet'!$BM$58:$BM$98)-57,""), ROW()-4)),""))</f>
        <v/>
      </c>
      <c r="X32" s="704" t="str" cm="1">
        <f t="array" ref="X32">IF(IFERROR(INDEX('Cheater Sheet'!W58:W98, SMALL(IF("Yes"='Cheater Sheet'!$BM$58:$BM$98, ROW('Cheater Sheet'!$BM$58:$BM$98)-57,""), ROW()-4)),"")="","",IFERROR(INDEX('Cheater Sheet'!W58:W98, SMALL(IF("Yes"='Cheater Sheet'!$BM$58:$BM$98, ROW('Cheater Sheet'!$BM$58:$BM$98)-57,""), ROW()-4)),""))</f>
        <v/>
      </c>
      <c r="Y32" s="705" t="str" cm="1">
        <f t="array" ref="Y32">IF(IFERROR(INDEX('Cheater Sheet'!X58:X98, SMALL(IF("Yes"='Cheater Sheet'!$BM$58:$BM$98, ROW('Cheater Sheet'!$BM$58:$BM$98)-57,""), ROW()-4)),"")="","",IFERROR(INDEX('Cheater Sheet'!X58:X98, SMALL(IF("Yes"='Cheater Sheet'!$BM$58:$BM$98, ROW('Cheater Sheet'!$BM$58:$BM$98)-57,""), ROW()-4)),""))</f>
        <v/>
      </c>
      <c r="Z32" s="704" t="str" cm="1">
        <f t="array" ref="Z32">IF(IFERROR(INDEX('Cheater Sheet'!Y58:Y98, SMALL(IF("Yes"='Cheater Sheet'!$BM$58:$BM$98, ROW('Cheater Sheet'!$BM$58:$BM$98)-57,""), ROW()-4)),"")="","",IFERROR(INDEX('Cheater Sheet'!Y58:Y98, SMALL(IF("Yes"='Cheater Sheet'!$BM$58:$BM$98, ROW('Cheater Sheet'!$BM$58:$BM$98)-57,""), ROW()-4)),""))</f>
        <v/>
      </c>
      <c r="AA32" s="705" t="str" cm="1">
        <f t="array" ref="AA32">IF(IFERROR(INDEX('Cheater Sheet'!Z58:Z98, SMALL(IF("Yes"='Cheater Sheet'!$BM$58:$BM$98, ROW('Cheater Sheet'!$BM$58:$BM$98)-57,""), ROW()-4)),"")="","",IFERROR(INDEX('Cheater Sheet'!Z58:Z98, SMALL(IF("Yes"='Cheater Sheet'!$BM$58:$BM$98, ROW('Cheater Sheet'!$BM$58:$BM$98)-57,""), ROW()-4)),""))</f>
        <v/>
      </c>
      <c r="AB32" s="704" t="str" cm="1">
        <f t="array" ref="AB32">IF(IFERROR(INDEX('Cheater Sheet'!AA58:AA98, SMALL(IF("Yes"='Cheater Sheet'!$BM$58:$BM$98, ROW('Cheater Sheet'!$BM$58:$BM$98)-57,""), ROW()-4)),"")="","",IFERROR(INDEX('Cheater Sheet'!AA58:AA98, SMALL(IF("Yes"='Cheater Sheet'!$BM$58:$BM$98, ROW('Cheater Sheet'!$BM$58:$BM$98)-57,""), ROW()-4)),""))</f>
        <v/>
      </c>
      <c r="AC32" s="705" t="str" cm="1">
        <f t="array" ref="AC32">IF(IFERROR(INDEX('Cheater Sheet'!AB58:AB98, SMALL(IF("Yes"='Cheater Sheet'!$BM$58:$BM$98, ROW('Cheater Sheet'!$BM$58:$BM$98)-57,""), ROW()-4)),"")="","",IFERROR(INDEX('Cheater Sheet'!AB58:AB98, SMALL(IF("Yes"='Cheater Sheet'!$BM$58:$BM$98, ROW('Cheater Sheet'!$BM$58:$BM$98)-57,""), ROW()-4)),""))</f>
        <v/>
      </c>
      <c r="AD32" s="704" t="str" cm="1">
        <f t="array" ref="AD32">IF(IFERROR(INDEX('Cheater Sheet'!AC58:AC98, SMALL(IF("Yes"='Cheater Sheet'!$BM$58:$BM$98, ROW('Cheater Sheet'!$BM$58:$BM$98)-57,""), ROW()-4)),"")="","",IFERROR(INDEX('Cheater Sheet'!AC58:AC98, SMALL(IF("Yes"='Cheater Sheet'!$BM$58:$BM$98, ROW('Cheater Sheet'!$BM$58:$BM$98)-57,""), ROW()-4)),""))</f>
        <v/>
      </c>
      <c r="AE32" s="705" t="str" cm="1">
        <f t="array" ref="AE32">IF(IFERROR(INDEX('Cheater Sheet'!AD58:AD98, SMALL(IF("Yes"='Cheater Sheet'!$BM$58:$BM$98, ROW('Cheater Sheet'!$BM$58:$BM$98)-57,""), ROW()-4)),"")="","",IFERROR(INDEX('Cheater Sheet'!AD58:AD98, SMALL(IF("Yes"='Cheater Sheet'!$BM$58:$BM$98, ROW('Cheater Sheet'!$BM$58:$BM$98)-57,""), ROW()-4)),""))</f>
        <v/>
      </c>
      <c r="AF32" s="704" t="str" cm="1">
        <f t="array" ref="AF32">IF(IFERROR(INDEX('Cheater Sheet'!AE58:AE98, SMALL(IF("Yes"='Cheater Sheet'!$BM$58:$BM$98, ROW('Cheater Sheet'!$BM$58:$BM$98)-57,""), ROW()-4)),"")="","",IFERROR(INDEX('Cheater Sheet'!AE58:AE98, SMALL(IF("Yes"='Cheater Sheet'!$BM$58:$BM$98, ROW('Cheater Sheet'!$BM$58:$BM$98)-57,""), ROW()-4)),""))</f>
        <v/>
      </c>
      <c r="AG32" s="705" t="str" cm="1">
        <f t="array" ref="AG32">IF(IFERROR(INDEX('Cheater Sheet'!AF58:AF98, SMALL(IF("Yes"='Cheater Sheet'!$BM$58:$BM$98, ROW('Cheater Sheet'!$BM$58:$BM$98)-57,""), ROW()-4)),"")="","",IFERROR(INDEX('Cheater Sheet'!AF58:AF98, SMALL(IF("Yes"='Cheater Sheet'!$BM$58:$BM$98, ROW('Cheater Sheet'!$BM$58:$BM$98)-57,""), ROW()-4)),""))</f>
        <v/>
      </c>
      <c r="AH32" s="704" t="str" cm="1">
        <f t="array" ref="AH32">IF(IFERROR(INDEX('Cheater Sheet'!AG58:AG98, SMALL(IF("Yes"='Cheater Sheet'!$BM$58:$BM$98, ROW('Cheater Sheet'!$BM$58:$BM$98)-57,""), ROW()-4)),"")="","",IFERROR(INDEX('Cheater Sheet'!AG58:AG98, SMALL(IF("Yes"='Cheater Sheet'!$BM$58:$BM$98, ROW('Cheater Sheet'!$BM$58:$BM$98)-57,""), ROW()-4)),""))</f>
        <v/>
      </c>
      <c r="AI32" s="705" t="str" cm="1">
        <f t="array" ref="AI32">IF(IFERROR(INDEX('Cheater Sheet'!AH58:AH98, SMALL(IF("Yes"='Cheater Sheet'!$BM$58:$BM$98, ROW('Cheater Sheet'!$BM$58:$BM$98)-57,""), ROW()-4)),"")="","",IFERROR(INDEX('Cheater Sheet'!AH58:AH98, SMALL(IF("Yes"='Cheater Sheet'!$BM$58:$BM$98, ROW('Cheater Sheet'!$BM$58:$BM$98)-57,""), ROW()-4)),""))</f>
        <v/>
      </c>
      <c r="AJ32" s="704" t="str" cm="1">
        <f t="array" ref="AJ32">IF(IFERROR(INDEX('Cheater Sheet'!AI58:AI98, SMALL(IF("Yes"='Cheater Sheet'!$BM$58:$BM$98, ROW('Cheater Sheet'!$BM$58:$BM$98)-57,""), ROW()-4)),"")="","",IFERROR(INDEX('Cheater Sheet'!AI58:AI98, SMALL(IF("Yes"='Cheater Sheet'!$BM$58:$BM$98, ROW('Cheater Sheet'!$BM$58:$BM$98)-57,""), ROW()-4)),""))</f>
        <v/>
      </c>
      <c r="AK32" s="705" t="str" cm="1">
        <f t="array" ref="AK32">IF(IFERROR(INDEX('Cheater Sheet'!AJ58:AJ98, SMALL(IF("Yes"='Cheater Sheet'!$BM$58:$BM$98, ROW('Cheater Sheet'!$BM$58:$BM$98)-57,""), ROW()-4)),"")="","",IFERROR(INDEX('Cheater Sheet'!AJ58:AJ98, SMALL(IF("Yes"='Cheater Sheet'!$BM$58:$BM$98, ROW('Cheater Sheet'!$BM$58:$BM$98)-57,""), ROW()-4)),""))</f>
        <v/>
      </c>
      <c r="AL32" s="704" t="str" cm="1">
        <f t="array" ref="AL32">IF(IFERROR(INDEX('Cheater Sheet'!AK58:AK98, SMALL(IF("Yes"='Cheater Sheet'!$BM$58:$BM$98, ROW('Cheater Sheet'!$BM$58:$BM$98)-57,""), ROW()-4)),"")="","",IFERROR(INDEX('Cheater Sheet'!AK58:AK98, SMALL(IF("Yes"='Cheater Sheet'!$BM$58:$BM$98, ROW('Cheater Sheet'!$BM$58:$BM$98)-57,""), ROW()-4)),""))</f>
        <v/>
      </c>
      <c r="AM32" s="705" t="str" cm="1">
        <f t="array" ref="AM32">IF(IFERROR(INDEX('Cheater Sheet'!AL58:AL98, SMALL(IF("Yes"='Cheater Sheet'!$BM$58:$BM$98, ROW('Cheater Sheet'!$BM$58:$BM$98)-57,""), ROW()-4)),"")="","",IFERROR(INDEX('Cheater Sheet'!AL58:AL98, SMALL(IF("Yes"='Cheater Sheet'!$BM$58:$BM$98, ROW('Cheater Sheet'!$BM$58:$BM$98)-57,""), ROW()-4)),""))</f>
        <v/>
      </c>
      <c r="AN32" s="704" t="str" cm="1">
        <f t="array" ref="AN32">IF(IFERROR(INDEX('Cheater Sheet'!AM58:AM98, SMALL(IF("Yes"='Cheater Sheet'!$BM$58:$BM$98, ROW('Cheater Sheet'!$BM$58:$BM$98)-57,""), ROW()-4)),"")="","",IFERROR(INDEX('Cheater Sheet'!AM58:AM98, SMALL(IF("Yes"='Cheater Sheet'!$BM$58:$BM$98, ROW('Cheater Sheet'!$BM$58:$BM$98)-57,""), ROW()-4)),""))</f>
        <v/>
      </c>
      <c r="AO32" s="705" t="str" cm="1">
        <f t="array" ref="AO32">IF(IFERROR(INDEX('Cheater Sheet'!AN58:AN98, SMALL(IF("Yes"='Cheater Sheet'!$BM$58:$BM$98, ROW('Cheater Sheet'!$BM$58:$BM$98)-57,""), ROW()-4)),"")="","",IFERROR(INDEX('Cheater Sheet'!AN58:AN98, SMALL(IF("Yes"='Cheater Sheet'!$BM$58:$BM$98, ROW('Cheater Sheet'!$BM$58:$BM$98)-57,""), ROW()-4)),""))</f>
        <v/>
      </c>
      <c r="AP32" s="704" t="str" cm="1">
        <f t="array" ref="AP32">IF(IFERROR(INDEX('Cheater Sheet'!AO58:AO98, SMALL(IF("Yes"='Cheater Sheet'!$BM$58:$BM$98, ROW('Cheater Sheet'!$BM$58:$BM$98)-57,""), ROW()-4)),"")="","",IFERROR(INDEX('Cheater Sheet'!AO58:AO98, SMALL(IF("Yes"='Cheater Sheet'!$BM$58:$BM$98, ROW('Cheater Sheet'!$BM$58:$BM$98)-57,""), ROW()-4)),""))</f>
        <v/>
      </c>
      <c r="AQ32" s="705" t="str" cm="1">
        <f t="array" ref="AQ32">IF(IFERROR(INDEX('Cheater Sheet'!AP58:AP98, SMALL(IF("Yes"='Cheater Sheet'!$BM$58:$BM$98, ROW('Cheater Sheet'!$BM$58:$BM$98)-57,""), ROW()-4)),"")="","",IFERROR(INDEX('Cheater Sheet'!AP58:AP98, SMALL(IF("Yes"='Cheater Sheet'!$BM$58:$BM$98, ROW('Cheater Sheet'!$BM$58:$BM$98)-57,""), ROW()-4)),""))</f>
        <v/>
      </c>
      <c r="AR32" s="704" t="str" cm="1">
        <f t="array" ref="AR32">IF(IFERROR(INDEX('Cheater Sheet'!AQ58:AQ98, SMALL(IF("Yes"='Cheater Sheet'!$BM$58:$BM$98, ROW('Cheater Sheet'!$BM$58:$BM$98)-57,""), ROW()-4)),"")="","",IFERROR(INDEX('Cheater Sheet'!AQ58:AQ98, SMALL(IF("Yes"='Cheater Sheet'!$BM$58:$BM$98, ROW('Cheater Sheet'!$BM$58:$BM$98)-57,""), ROW()-4)),""))</f>
        <v/>
      </c>
      <c r="AS32" s="705" t="str" cm="1">
        <f t="array" ref="AS32">IF(IFERROR(INDEX('Cheater Sheet'!AR58:AR98, SMALL(IF("Yes"='Cheater Sheet'!$BM$58:$BM$98, ROW('Cheater Sheet'!$BM$58:$BM$98)-57,""), ROW()-4)),"")="","",IFERROR(INDEX('Cheater Sheet'!AR58:AR98, SMALL(IF("Yes"='Cheater Sheet'!$BM$58:$BM$98, ROW('Cheater Sheet'!$BM$58:$BM$98)-57,""), ROW()-4)),""))</f>
        <v/>
      </c>
      <c r="AT32" s="704" t="str" cm="1">
        <f t="array" ref="AT32">IF(IFERROR(INDEX('Cheater Sheet'!AS58:AS98, SMALL(IF("Yes"='Cheater Sheet'!$BM$58:$BM$98, ROW('Cheater Sheet'!$BM$58:$BM$98)-57,""), ROW()-4)),"")="","",IFERROR(INDEX('Cheater Sheet'!AS58:AS98, SMALL(IF("Yes"='Cheater Sheet'!$BM$58:$BM$98, ROW('Cheater Sheet'!$BM$58:$BM$98)-57,""), ROW()-4)),""))</f>
        <v/>
      </c>
      <c r="AU32" s="705" t="str" cm="1">
        <f t="array" ref="AU32">IF(IFERROR(INDEX('Cheater Sheet'!AT58:AT98, SMALL(IF("Yes"='Cheater Sheet'!$BM$58:$BM$98, ROW('Cheater Sheet'!$BM$58:$BM$98)-57,""), ROW()-4)),"")="","",IFERROR(INDEX('Cheater Sheet'!AT58:AT98, SMALL(IF("Yes"='Cheater Sheet'!$BM$58:$BM$98, ROW('Cheater Sheet'!$BM$58:$BM$98)-57,""), ROW()-4)),""))</f>
        <v/>
      </c>
      <c r="AV32" s="704" t="str" cm="1">
        <f t="array" ref="AV32">IF(IFERROR(INDEX('Cheater Sheet'!AU58:AU98, SMALL(IF("Yes"='Cheater Sheet'!$BM$58:$BM$98, ROW('Cheater Sheet'!$BM$58:$BM$98)-57,""), ROW()-4)),"")="","",IFERROR(INDEX('Cheater Sheet'!AU58:AU98, SMALL(IF("Yes"='Cheater Sheet'!$BM$58:$BM$98, ROW('Cheater Sheet'!$BM$58:$BM$98)-57,""), ROW()-4)),""))</f>
        <v/>
      </c>
      <c r="AW32" s="705" t="str" cm="1">
        <f t="array" ref="AW32">IF(IFERROR(INDEX('Cheater Sheet'!AV58:AV98, SMALL(IF("Yes"='Cheater Sheet'!$BM$58:$BM$98, ROW('Cheater Sheet'!$BM$58:$BM$98)-57,""), ROW()-4)),"")="","",IFERROR(INDEX('Cheater Sheet'!AV58:AV98, SMALL(IF("Yes"='Cheater Sheet'!$BM$58:$BM$98, ROW('Cheater Sheet'!$BM$58:$BM$98)-57,""), ROW()-4)),""))</f>
        <v/>
      </c>
      <c r="AX32" s="704" t="str" cm="1">
        <f t="array" ref="AX32">IF(IFERROR(INDEX('Cheater Sheet'!AW58:AW98, SMALL(IF("Yes"='Cheater Sheet'!$BM$58:$BM$98, ROW('Cheater Sheet'!$BM$58:$BM$98)-57,""), ROW()-4)),"")="","",IFERROR(INDEX('Cheater Sheet'!AW58:AW98, SMALL(IF("Yes"='Cheater Sheet'!$BM$58:$BM$98, ROW('Cheater Sheet'!$BM$58:$BM$98)-57,""), ROW()-4)),""))</f>
        <v/>
      </c>
      <c r="AY32" s="705" t="str" cm="1">
        <f t="array" ref="AY32">IF(IFERROR(INDEX('Cheater Sheet'!AX58:AX98, SMALL(IF("Yes"='Cheater Sheet'!$BM$58:$BM$98, ROW('Cheater Sheet'!$BM$58:$BM$98)-57,""), ROW()-4)),"")="","",IFERROR(INDEX('Cheater Sheet'!AX58:AX98, SMALL(IF("Yes"='Cheater Sheet'!$BM$58:$BM$98, ROW('Cheater Sheet'!$BM$58:$BM$98)-57,""), ROW()-4)),""))</f>
        <v/>
      </c>
      <c r="AZ32" s="704" t="str" cm="1">
        <f t="array" ref="AZ32">IF(IFERROR(INDEX('Cheater Sheet'!AY58:AY98, SMALL(IF("Yes"='Cheater Sheet'!$BM$58:$BM$98, ROW('Cheater Sheet'!$BM$58:$BM$98)-57,""), ROW()-4)),"")="","",IFERROR(INDEX('Cheater Sheet'!AY58:AY98, SMALL(IF("Yes"='Cheater Sheet'!$BM$58:$BM$98, ROW('Cheater Sheet'!$BM$58:$BM$98)-57,""), ROW()-4)),""))</f>
        <v/>
      </c>
      <c r="BA32" s="705" t="str" cm="1">
        <f t="array" ref="BA32">IF(IFERROR(INDEX('Cheater Sheet'!AZ58:AZ98, SMALL(IF("Yes"='Cheater Sheet'!$BM$58:$BM$98, ROW('Cheater Sheet'!$BM$58:$BM$98)-57,""), ROW()-4)),"")="","",IFERROR(INDEX('Cheater Sheet'!AZ58:AZ98, SMALL(IF("Yes"='Cheater Sheet'!$BM$58:$BM$98, ROW('Cheater Sheet'!$BM$58:$BM$98)-57,""), ROW()-4)),""))</f>
        <v/>
      </c>
      <c r="BB32" s="704" t="str" cm="1">
        <f t="array" ref="BB32">IF(IFERROR(INDEX('Cheater Sheet'!BA58:BA98, SMALL(IF("Yes"='Cheater Sheet'!$BM$58:$BM$98, ROW('Cheater Sheet'!$BM$58:$BM$98)-57,""), ROW()-4)),"")="","",IFERROR(INDEX('Cheater Sheet'!BA58:BA98, SMALL(IF("Yes"='Cheater Sheet'!$BM$58:$BM$98, ROW('Cheater Sheet'!$BM$58:$BM$98)-57,""), ROW()-4)),""))</f>
        <v/>
      </c>
      <c r="BC32" s="705" t="str" cm="1">
        <f t="array" ref="BC32">IF(IFERROR(INDEX('Cheater Sheet'!BB58:BB98, SMALL(IF("Yes"='Cheater Sheet'!$BM$58:$BM$98, ROW('Cheater Sheet'!$BM$58:$BM$98)-57,""), ROW()-4)),"")="","",IFERROR(INDEX('Cheater Sheet'!BB58:BB98, SMALL(IF("Yes"='Cheater Sheet'!$BM$58:$BM$98, ROW('Cheater Sheet'!$BM$58:$BM$98)-57,""), ROW()-4)),""))</f>
        <v/>
      </c>
      <c r="BD32" s="704" t="str" cm="1">
        <f t="array" ref="BD32">IF(IFERROR(INDEX('Cheater Sheet'!BC58:BC98, SMALL(IF("Yes"='Cheater Sheet'!$BM$58:$BM$98, ROW('Cheater Sheet'!$BM$58:$BM$98)-57,""), ROW()-4)),"")="","",IFERROR(INDEX('Cheater Sheet'!BC58:BC98, SMALL(IF("Yes"='Cheater Sheet'!$BM$58:$BM$98, ROW('Cheater Sheet'!$BM$58:$BM$98)-57,""), ROW()-4)),""))</f>
        <v/>
      </c>
      <c r="BE32" s="705" t="str" cm="1">
        <f t="array" ref="BE32">IF(IFERROR(INDEX('Cheater Sheet'!BD58:BD98, SMALL(IF("Yes"='Cheater Sheet'!$BM$58:$BM$98, ROW('Cheater Sheet'!$BM$58:$BM$98)-57,""), ROW()-4)),"")="","",IFERROR(INDEX('Cheater Sheet'!BD58:BD98, SMALL(IF("Yes"='Cheater Sheet'!$BM$58:$BM$98, ROW('Cheater Sheet'!$BM$58:$BM$98)-57,""), ROW()-4)),""))</f>
        <v/>
      </c>
      <c r="BF32" s="704" t="str" cm="1">
        <f t="array" ref="BF32">IF(IFERROR(INDEX('Cheater Sheet'!BE58:BE98, SMALL(IF("Yes"='Cheater Sheet'!$BM$58:$BM$98, ROW('Cheater Sheet'!$BM$58:$BM$98)-57,""), ROW()-4)),"")="","",IFERROR(INDEX('Cheater Sheet'!BE58:BE98, SMALL(IF("Yes"='Cheater Sheet'!$BM$58:$BM$98, ROW('Cheater Sheet'!$BM$58:$BM$98)-57,""), ROW()-4)),""))</f>
        <v/>
      </c>
      <c r="BG32" s="705" t="str" cm="1">
        <f t="array" ref="BG32">IF(IFERROR(INDEX('Cheater Sheet'!BF58:BF98, SMALL(IF("Yes"='Cheater Sheet'!$BM$58:$BM$98, ROW('Cheater Sheet'!$BM$58:$BM$98)-57,""), ROW()-4)),"")="","",IFERROR(INDEX('Cheater Sheet'!BF58:BF98, SMALL(IF("Yes"='Cheater Sheet'!$BM$58:$BM$98, ROW('Cheater Sheet'!$BM$58:$BM$98)-57,""), ROW()-4)),""))</f>
        <v/>
      </c>
      <c r="BH32" s="704" t="str" cm="1">
        <f t="array" ref="BH32">IF(IFERROR(INDEX('Cheater Sheet'!BG58:BG98, SMALL(IF("Yes"='Cheater Sheet'!$BM$58:$BM$98, ROW('Cheater Sheet'!$BM$58:$BM$98)-57,""), ROW()-4)),"")="","",IFERROR(INDEX('Cheater Sheet'!BG58:BG98, SMALL(IF("Yes"='Cheater Sheet'!$BM$58:$BM$98, ROW('Cheater Sheet'!$BM$58:$BM$98)-57,""), ROW()-4)),""))</f>
        <v/>
      </c>
      <c r="BI32" s="705" t="str" cm="1">
        <f t="array" ref="BI32">IF(IFERROR(INDEX('Cheater Sheet'!BH58:BH98, SMALL(IF("Yes"='Cheater Sheet'!$BM$58:$BM$98, ROW('Cheater Sheet'!$BM$58:$BM$98)-57,""), ROW()-4)),"")="","",IFERROR(INDEX('Cheater Sheet'!BH58:BH98, SMALL(IF("Yes"='Cheater Sheet'!$BM$58:$BM$98, ROW('Cheater Sheet'!$BM$58:$BM$98)-57,""), ROW()-4)),""))</f>
        <v/>
      </c>
      <c r="BJ32" s="704" t="str" cm="1">
        <f t="array" ref="BJ32">IF(IFERROR(INDEX('Cheater Sheet'!BI58:BI98, SMALL(IF("Yes"='Cheater Sheet'!$BM$58:$BM$98, ROW('Cheater Sheet'!$BM$58:$BM$98)-57,""), ROW()-4)),"")="","",IFERROR(INDEX('Cheater Sheet'!BI58:BI98, SMALL(IF("Yes"='Cheater Sheet'!$BM$58:$BM$98, ROW('Cheater Sheet'!$BM$58:$BM$98)-57,""), ROW()-4)),""))</f>
        <v/>
      </c>
      <c r="BK32" s="527" t="str" cm="1">
        <f t="array" ref="BK32">IF(IFERROR(INDEX('Cheater Sheet'!BJ58:BJ98, SMALL(IF("Yes"='Cheater Sheet'!$BM$58:$BM$98, ROW('Cheater Sheet'!$BM$58:$BM$98)-57,""), ROW()-4)),"")="","",IFERROR(INDEX('Cheater Sheet'!BJ58:BJ98, SMALL(IF("Yes"='Cheater Sheet'!$BM$58:$BM$98, ROW('Cheater Sheet'!$BM$58:$BM$98)-57,""), ROW()-4)),""))</f>
        <v/>
      </c>
      <c r="BL32" s="101"/>
    </row>
    <row r="33" spans="1:64" x14ac:dyDescent="0.2">
      <c r="A33" s="765">
        <f t="shared" si="0"/>
        <v>0</v>
      </c>
      <c r="C33" s="703" t="str" cm="1">
        <f t="array" ref="C33">IFERROR(INDEX('Cheater Sheet'!$B$58:$B$98, SMALL(IF("Yes"='Cheater Sheet'!$BM$58:$BM$98, ROW('Cheater Sheet'!$BM$58:$BM$98)-57,""), ROW()-4)),"")</f>
        <v/>
      </c>
      <c r="D33" s="704" t="str" cm="1">
        <f t="array" ref="D33">IF(IFERROR(INDEX('Cheater Sheet'!C58:C98, SMALL(IF("Yes"='Cheater Sheet'!$BM$58:$BM$98, ROW('Cheater Sheet'!$BM$58:$BM$98)-57,""), ROW()-4)),"")="","",IFERROR(INDEX('Cheater Sheet'!C58:C98, SMALL(IF("Yes"='Cheater Sheet'!$BM$58:$BM$98, ROW('Cheater Sheet'!$BM$58:$BM$98)-57,""), ROW()-4)),""))</f>
        <v/>
      </c>
      <c r="E33" s="705" t="str" cm="1">
        <f t="array" ref="E33">IF(IFERROR(INDEX('Cheater Sheet'!D58:D98, SMALL(IF("Yes"='Cheater Sheet'!$BM$58:$BM$98, ROW('Cheater Sheet'!$BM$58:$BM$98)-57,""), ROW()-4)),"")="","",IFERROR(INDEX('Cheater Sheet'!D58:D98, SMALL(IF("Yes"='Cheater Sheet'!$BM$58:$BM$98, ROW('Cheater Sheet'!$BM$58:$BM$98)-57,""), ROW()-4)),""))</f>
        <v/>
      </c>
      <c r="F33" s="704" t="str" cm="1">
        <f t="array" ref="F33">IF(IFERROR(INDEX('Cheater Sheet'!E58:E98, SMALL(IF("Yes"='Cheater Sheet'!$BM$58:$BM$98, ROW('Cheater Sheet'!$BM$58:$BM$98)-57,""), ROW()-4)),"")="","",IFERROR(INDEX('Cheater Sheet'!E58:E98, SMALL(IF("Yes"='Cheater Sheet'!$BM$58:$BM$98, ROW('Cheater Sheet'!$BM$58:$BM$98)-57,""), ROW()-4)),""))</f>
        <v/>
      </c>
      <c r="G33" s="705" t="str" cm="1">
        <f t="array" ref="G33">IF(IFERROR(INDEX('Cheater Sheet'!F58:F98, SMALL(IF("Yes"='Cheater Sheet'!$BM$58:$BM$98, ROW('Cheater Sheet'!$BM$58:$BM$98)-57,""), ROW()-4)),"")="","",IFERROR(INDEX('Cheater Sheet'!F58:F98, SMALL(IF("Yes"='Cheater Sheet'!$BM$58:$BM$98, ROW('Cheater Sheet'!$BM$58:$BM$98)-57,""), ROW()-4)),""))</f>
        <v/>
      </c>
      <c r="H33" s="704" t="str" cm="1">
        <f t="array" ref="H33">IF(IFERROR(INDEX('Cheater Sheet'!G58:G98, SMALL(IF("Yes"='Cheater Sheet'!$BM$58:$BM$98, ROW('Cheater Sheet'!$BM$58:$BM$98)-57,""), ROW()-4)),"")="","",IFERROR(INDEX('Cheater Sheet'!G58:G98, SMALL(IF("Yes"='Cheater Sheet'!$BM$58:$BM$98, ROW('Cheater Sheet'!$BM$58:$BM$98)-57,""), ROW()-4)),""))</f>
        <v/>
      </c>
      <c r="I33" s="705" t="str" cm="1">
        <f t="array" ref="I33">IF(IFERROR(INDEX('Cheater Sheet'!H58:H98, SMALL(IF("Yes"='Cheater Sheet'!$BM$58:$BM$98, ROW('Cheater Sheet'!$BM$58:$BM$98)-57,""), ROW()-4)),"")="","",IFERROR(INDEX('Cheater Sheet'!H58:H98, SMALL(IF("Yes"='Cheater Sheet'!$BM$58:$BM$98, ROW('Cheater Sheet'!$BM$58:$BM$98)-57,""), ROW()-4)),""))</f>
        <v/>
      </c>
      <c r="J33" s="704" t="str" cm="1">
        <f t="array" ref="J33">IF(IFERROR(INDEX('Cheater Sheet'!I58:I98, SMALL(IF("Yes"='Cheater Sheet'!$BM$58:$BM$98, ROW('Cheater Sheet'!$BM$58:$BM$98)-57,""), ROW()-4)),"")="","",IFERROR(INDEX('Cheater Sheet'!I58:I98, SMALL(IF("Yes"='Cheater Sheet'!$BM$58:$BM$98, ROW('Cheater Sheet'!$BM$58:$BM$98)-57,""), ROW()-4)),""))</f>
        <v/>
      </c>
      <c r="K33" s="705" t="str" cm="1">
        <f t="array" ref="K33">IF(IFERROR(INDEX('Cheater Sheet'!J58:J98, SMALL(IF("Yes"='Cheater Sheet'!$BM$58:$BM$98, ROW('Cheater Sheet'!$BM$58:$BM$98)-57,""), ROW()-4)),"")="","",IFERROR(INDEX('Cheater Sheet'!J58:J98, SMALL(IF("Yes"='Cheater Sheet'!$BM$58:$BM$98, ROW('Cheater Sheet'!$BM$58:$BM$98)-57,""), ROW()-4)),""))</f>
        <v/>
      </c>
      <c r="L33" s="704" t="str" cm="1">
        <f t="array" ref="L33">IF(IFERROR(INDEX('Cheater Sheet'!K58:K98, SMALL(IF("Yes"='Cheater Sheet'!$BM$58:$BM$98, ROW('Cheater Sheet'!$BM$58:$BM$98)-57,""), ROW()-4)),"")="","",IFERROR(INDEX('Cheater Sheet'!K58:K98, SMALL(IF("Yes"='Cheater Sheet'!$BM$58:$BM$98, ROW('Cheater Sheet'!$BM$58:$BM$98)-57,""), ROW()-4)),""))</f>
        <v/>
      </c>
      <c r="M33" s="705" t="str" cm="1">
        <f t="array" ref="M33">IF(IFERROR(INDEX('Cheater Sheet'!L58:L98, SMALL(IF("Yes"='Cheater Sheet'!$BM$58:$BM$98, ROW('Cheater Sheet'!$BM$58:$BM$98)-57,""), ROW()-4)),"")="","",IFERROR(INDEX('Cheater Sheet'!L58:L98, SMALL(IF("Yes"='Cheater Sheet'!$BM$58:$BM$98, ROW('Cheater Sheet'!$BM$58:$BM$98)-57,""), ROW()-4)),""))</f>
        <v/>
      </c>
      <c r="N33" s="704" t="str" cm="1">
        <f t="array" ref="N33">IF(IFERROR(INDEX('Cheater Sheet'!M58:M98, SMALL(IF("Yes"='Cheater Sheet'!$BM$58:$BM$98, ROW('Cheater Sheet'!$BM$58:$BM$98)-57,""), ROW()-4)),"")="","",IFERROR(INDEX('Cheater Sheet'!M58:M98, SMALL(IF("Yes"='Cheater Sheet'!$BM$58:$BM$98, ROW('Cheater Sheet'!$BM$58:$BM$98)-57,""), ROW()-4)),""))</f>
        <v/>
      </c>
      <c r="O33" s="705" t="str" cm="1">
        <f t="array" ref="O33">IF(IFERROR(INDEX('Cheater Sheet'!N58:N98, SMALL(IF("Yes"='Cheater Sheet'!$BM$58:$BM$98, ROW('Cheater Sheet'!$BM$58:$BM$98)-57,""), ROW()-4)),"")="","",IFERROR(INDEX('Cheater Sheet'!N58:N98, SMALL(IF("Yes"='Cheater Sheet'!$BM$58:$BM$98, ROW('Cheater Sheet'!$BM$58:$BM$98)-57,""), ROW()-4)),""))</f>
        <v/>
      </c>
      <c r="P33" s="704" t="str" cm="1">
        <f t="array" ref="P33">IF(IFERROR(INDEX('Cheater Sheet'!O58:O98, SMALL(IF("Yes"='Cheater Sheet'!$BM$58:$BM$98, ROW('Cheater Sheet'!$BM$58:$BM$98)-57,""), ROW()-4)),"")="","",IFERROR(INDEX('Cheater Sheet'!O58:O98, SMALL(IF("Yes"='Cheater Sheet'!$BM$58:$BM$98, ROW('Cheater Sheet'!$BM$58:$BM$98)-57,""), ROW()-4)),""))</f>
        <v/>
      </c>
      <c r="Q33" s="705" t="str" cm="1">
        <f t="array" ref="Q33">IF(IFERROR(INDEX('Cheater Sheet'!P58:P98, SMALL(IF("Yes"='Cheater Sheet'!$BM$58:$BM$98, ROW('Cheater Sheet'!$BM$58:$BM$98)-57,""), ROW()-4)),"")="","",IFERROR(INDEX('Cheater Sheet'!P58:P98, SMALL(IF("Yes"='Cheater Sheet'!$BM$58:$BM$98, ROW('Cheater Sheet'!$BM$58:$BM$98)-57,""), ROW()-4)),""))</f>
        <v/>
      </c>
      <c r="R33" s="704" t="str" cm="1">
        <f t="array" ref="R33">IF(IFERROR(INDEX('Cheater Sheet'!Q58:Q98, SMALL(IF("Yes"='Cheater Sheet'!$BM$58:$BM$98, ROW('Cheater Sheet'!$BM$58:$BM$98)-57,""), ROW()-4)),"")="","",IFERROR(INDEX('Cheater Sheet'!Q58:Q98, SMALL(IF("Yes"='Cheater Sheet'!$BM$58:$BM$98, ROW('Cheater Sheet'!$BM$58:$BM$98)-57,""), ROW()-4)),""))</f>
        <v/>
      </c>
      <c r="S33" s="705" t="str" cm="1">
        <f t="array" ref="S33">IF(IFERROR(INDEX('Cheater Sheet'!R58:R98, SMALL(IF("Yes"='Cheater Sheet'!$BM$58:$BM$98, ROW('Cheater Sheet'!$BM$58:$BM$98)-57,""), ROW()-4)),"")="","",IFERROR(INDEX('Cheater Sheet'!R58:R98, SMALL(IF("Yes"='Cheater Sheet'!$BM$58:$BM$98, ROW('Cheater Sheet'!$BM$58:$BM$98)-57,""), ROW()-4)),""))</f>
        <v/>
      </c>
      <c r="T33" s="704" t="str" cm="1">
        <f t="array" ref="T33">IF(IFERROR(INDEX('Cheater Sheet'!S58:S98, SMALL(IF("Yes"='Cheater Sheet'!$BM$58:$BM$98, ROW('Cheater Sheet'!$BM$58:$BM$98)-57,""), ROW()-4)),"")="","",IFERROR(INDEX('Cheater Sheet'!S58:S98, SMALL(IF("Yes"='Cheater Sheet'!$BM$58:$BM$98, ROW('Cheater Sheet'!$BM$58:$BM$98)-57,""), ROW()-4)),""))</f>
        <v/>
      </c>
      <c r="U33" s="705" t="str" cm="1">
        <f t="array" ref="U33">IF(IFERROR(INDEX('Cheater Sheet'!T58:T98, SMALL(IF("Yes"='Cheater Sheet'!$BM$58:$BM$98, ROW('Cheater Sheet'!$BM$58:$BM$98)-57,""), ROW()-4)),"")="","",IFERROR(INDEX('Cheater Sheet'!T58:T98, SMALL(IF("Yes"='Cheater Sheet'!$BM$58:$BM$98, ROW('Cheater Sheet'!$BM$58:$BM$98)-57,""), ROW()-4)),""))</f>
        <v/>
      </c>
      <c r="V33" s="704" t="str" cm="1">
        <f t="array" ref="V33">IF(IFERROR(INDEX('Cheater Sheet'!U58:U98, SMALL(IF("Yes"='Cheater Sheet'!$BM$58:$BM$98, ROW('Cheater Sheet'!$BM$58:$BM$98)-57,""), ROW()-4)),"")="","",IFERROR(INDEX('Cheater Sheet'!U58:U98, SMALL(IF("Yes"='Cheater Sheet'!$BM$58:$BM$98, ROW('Cheater Sheet'!$BM$58:$BM$98)-57,""), ROW()-4)),""))</f>
        <v/>
      </c>
      <c r="W33" s="705" t="str" cm="1">
        <f t="array" ref="W33">IF(IFERROR(INDEX('Cheater Sheet'!V58:V98, SMALL(IF("Yes"='Cheater Sheet'!$BM$58:$BM$98, ROW('Cheater Sheet'!$BM$58:$BM$98)-57,""), ROW()-4)),"")="","",IFERROR(INDEX('Cheater Sheet'!V58:V98, SMALL(IF("Yes"='Cheater Sheet'!$BM$58:$BM$98, ROW('Cheater Sheet'!$BM$58:$BM$98)-57,""), ROW()-4)),""))</f>
        <v/>
      </c>
      <c r="X33" s="704" t="str" cm="1">
        <f t="array" ref="X33">IF(IFERROR(INDEX('Cheater Sheet'!W58:W98, SMALL(IF("Yes"='Cheater Sheet'!$BM$58:$BM$98, ROW('Cheater Sheet'!$BM$58:$BM$98)-57,""), ROW()-4)),"")="","",IFERROR(INDEX('Cheater Sheet'!W58:W98, SMALL(IF("Yes"='Cheater Sheet'!$BM$58:$BM$98, ROW('Cheater Sheet'!$BM$58:$BM$98)-57,""), ROW()-4)),""))</f>
        <v/>
      </c>
      <c r="Y33" s="705" t="str" cm="1">
        <f t="array" ref="Y33">IF(IFERROR(INDEX('Cheater Sheet'!X58:X98, SMALL(IF("Yes"='Cheater Sheet'!$BM$58:$BM$98, ROW('Cheater Sheet'!$BM$58:$BM$98)-57,""), ROW()-4)),"")="","",IFERROR(INDEX('Cheater Sheet'!X58:X98, SMALL(IF("Yes"='Cheater Sheet'!$BM$58:$BM$98, ROW('Cheater Sheet'!$BM$58:$BM$98)-57,""), ROW()-4)),""))</f>
        <v/>
      </c>
      <c r="Z33" s="704" t="str" cm="1">
        <f t="array" ref="Z33">IF(IFERROR(INDEX('Cheater Sheet'!Y58:Y98, SMALL(IF("Yes"='Cheater Sheet'!$BM$58:$BM$98, ROW('Cheater Sheet'!$BM$58:$BM$98)-57,""), ROW()-4)),"")="","",IFERROR(INDEX('Cheater Sheet'!Y58:Y98, SMALL(IF("Yes"='Cheater Sheet'!$BM$58:$BM$98, ROW('Cheater Sheet'!$BM$58:$BM$98)-57,""), ROW()-4)),""))</f>
        <v/>
      </c>
      <c r="AA33" s="705" t="str" cm="1">
        <f t="array" ref="AA33">IF(IFERROR(INDEX('Cheater Sheet'!Z58:Z98, SMALL(IF("Yes"='Cheater Sheet'!$BM$58:$BM$98, ROW('Cheater Sheet'!$BM$58:$BM$98)-57,""), ROW()-4)),"")="","",IFERROR(INDEX('Cheater Sheet'!Z58:Z98, SMALL(IF("Yes"='Cheater Sheet'!$BM$58:$BM$98, ROW('Cheater Sheet'!$BM$58:$BM$98)-57,""), ROW()-4)),""))</f>
        <v/>
      </c>
      <c r="AB33" s="704" t="str" cm="1">
        <f t="array" ref="AB33">IF(IFERROR(INDEX('Cheater Sheet'!AA58:AA98, SMALL(IF("Yes"='Cheater Sheet'!$BM$58:$BM$98, ROW('Cheater Sheet'!$BM$58:$BM$98)-57,""), ROW()-4)),"")="","",IFERROR(INDEX('Cheater Sheet'!AA58:AA98, SMALL(IF("Yes"='Cheater Sheet'!$BM$58:$BM$98, ROW('Cheater Sheet'!$BM$58:$BM$98)-57,""), ROW()-4)),""))</f>
        <v/>
      </c>
      <c r="AC33" s="705" t="str" cm="1">
        <f t="array" ref="AC33">IF(IFERROR(INDEX('Cheater Sheet'!AB58:AB98, SMALL(IF("Yes"='Cheater Sheet'!$BM$58:$BM$98, ROW('Cheater Sheet'!$BM$58:$BM$98)-57,""), ROW()-4)),"")="","",IFERROR(INDEX('Cheater Sheet'!AB58:AB98, SMALL(IF("Yes"='Cheater Sheet'!$BM$58:$BM$98, ROW('Cheater Sheet'!$BM$58:$BM$98)-57,""), ROW()-4)),""))</f>
        <v/>
      </c>
      <c r="AD33" s="704" t="str" cm="1">
        <f t="array" ref="AD33">IF(IFERROR(INDEX('Cheater Sheet'!AC58:AC98, SMALL(IF("Yes"='Cheater Sheet'!$BM$58:$BM$98, ROW('Cheater Sheet'!$BM$58:$BM$98)-57,""), ROW()-4)),"")="","",IFERROR(INDEX('Cheater Sheet'!AC58:AC98, SMALL(IF("Yes"='Cheater Sheet'!$BM$58:$BM$98, ROW('Cheater Sheet'!$BM$58:$BM$98)-57,""), ROW()-4)),""))</f>
        <v/>
      </c>
      <c r="AE33" s="705" t="str" cm="1">
        <f t="array" ref="AE33">IF(IFERROR(INDEX('Cheater Sheet'!AD58:AD98, SMALL(IF("Yes"='Cheater Sheet'!$BM$58:$BM$98, ROW('Cheater Sheet'!$BM$58:$BM$98)-57,""), ROW()-4)),"")="","",IFERROR(INDEX('Cheater Sheet'!AD58:AD98, SMALL(IF("Yes"='Cheater Sheet'!$BM$58:$BM$98, ROW('Cheater Sheet'!$BM$58:$BM$98)-57,""), ROW()-4)),""))</f>
        <v/>
      </c>
      <c r="AF33" s="704" t="str" cm="1">
        <f t="array" ref="AF33">IF(IFERROR(INDEX('Cheater Sheet'!AE58:AE98, SMALL(IF("Yes"='Cheater Sheet'!$BM$58:$BM$98, ROW('Cheater Sheet'!$BM$58:$BM$98)-57,""), ROW()-4)),"")="","",IFERROR(INDEX('Cheater Sheet'!AE58:AE98, SMALL(IF("Yes"='Cheater Sheet'!$BM$58:$BM$98, ROW('Cheater Sheet'!$BM$58:$BM$98)-57,""), ROW()-4)),""))</f>
        <v/>
      </c>
      <c r="AG33" s="705" t="str" cm="1">
        <f t="array" ref="AG33">IF(IFERROR(INDEX('Cheater Sheet'!AF58:AF98, SMALL(IF("Yes"='Cheater Sheet'!$BM$58:$BM$98, ROW('Cheater Sheet'!$BM$58:$BM$98)-57,""), ROW()-4)),"")="","",IFERROR(INDEX('Cheater Sheet'!AF58:AF98, SMALL(IF("Yes"='Cheater Sheet'!$BM$58:$BM$98, ROW('Cheater Sheet'!$BM$58:$BM$98)-57,""), ROW()-4)),""))</f>
        <v/>
      </c>
      <c r="AH33" s="704" t="str" cm="1">
        <f t="array" ref="AH33">IF(IFERROR(INDEX('Cheater Sheet'!AG58:AG98, SMALL(IF("Yes"='Cheater Sheet'!$BM$58:$BM$98, ROW('Cheater Sheet'!$BM$58:$BM$98)-57,""), ROW()-4)),"")="","",IFERROR(INDEX('Cheater Sheet'!AG58:AG98, SMALL(IF("Yes"='Cheater Sheet'!$BM$58:$BM$98, ROW('Cheater Sheet'!$BM$58:$BM$98)-57,""), ROW()-4)),""))</f>
        <v/>
      </c>
      <c r="AI33" s="705" t="str" cm="1">
        <f t="array" ref="AI33">IF(IFERROR(INDEX('Cheater Sheet'!AH58:AH98, SMALL(IF("Yes"='Cheater Sheet'!$BM$58:$BM$98, ROW('Cheater Sheet'!$BM$58:$BM$98)-57,""), ROW()-4)),"")="","",IFERROR(INDEX('Cheater Sheet'!AH58:AH98, SMALL(IF("Yes"='Cheater Sheet'!$BM$58:$BM$98, ROW('Cheater Sheet'!$BM$58:$BM$98)-57,""), ROW()-4)),""))</f>
        <v/>
      </c>
      <c r="AJ33" s="704" t="str" cm="1">
        <f t="array" ref="AJ33">IF(IFERROR(INDEX('Cheater Sheet'!AI58:AI98, SMALL(IF("Yes"='Cheater Sheet'!$BM$58:$BM$98, ROW('Cheater Sheet'!$BM$58:$BM$98)-57,""), ROW()-4)),"")="","",IFERROR(INDEX('Cheater Sheet'!AI58:AI98, SMALL(IF("Yes"='Cheater Sheet'!$BM$58:$BM$98, ROW('Cheater Sheet'!$BM$58:$BM$98)-57,""), ROW()-4)),""))</f>
        <v/>
      </c>
      <c r="AK33" s="705" t="str" cm="1">
        <f t="array" ref="AK33">IF(IFERROR(INDEX('Cheater Sheet'!AJ58:AJ98, SMALL(IF("Yes"='Cheater Sheet'!$BM$58:$BM$98, ROW('Cheater Sheet'!$BM$58:$BM$98)-57,""), ROW()-4)),"")="","",IFERROR(INDEX('Cheater Sheet'!AJ58:AJ98, SMALL(IF("Yes"='Cheater Sheet'!$BM$58:$BM$98, ROW('Cheater Sheet'!$BM$58:$BM$98)-57,""), ROW()-4)),""))</f>
        <v/>
      </c>
      <c r="AL33" s="704" t="str" cm="1">
        <f t="array" ref="AL33">IF(IFERROR(INDEX('Cheater Sheet'!AK58:AK98, SMALL(IF("Yes"='Cheater Sheet'!$BM$58:$BM$98, ROW('Cheater Sheet'!$BM$58:$BM$98)-57,""), ROW()-4)),"")="","",IFERROR(INDEX('Cheater Sheet'!AK58:AK98, SMALL(IF("Yes"='Cheater Sheet'!$BM$58:$BM$98, ROW('Cheater Sheet'!$BM$58:$BM$98)-57,""), ROW()-4)),""))</f>
        <v/>
      </c>
      <c r="AM33" s="705" t="str" cm="1">
        <f t="array" ref="AM33">IF(IFERROR(INDEX('Cheater Sheet'!AL58:AL98, SMALL(IF("Yes"='Cheater Sheet'!$BM$58:$BM$98, ROW('Cheater Sheet'!$BM$58:$BM$98)-57,""), ROW()-4)),"")="","",IFERROR(INDEX('Cheater Sheet'!AL58:AL98, SMALL(IF("Yes"='Cheater Sheet'!$BM$58:$BM$98, ROW('Cheater Sheet'!$BM$58:$BM$98)-57,""), ROW()-4)),""))</f>
        <v/>
      </c>
      <c r="AN33" s="704" t="str" cm="1">
        <f t="array" ref="AN33">IF(IFERROR(INDEX('Cheater Sheet'!AM58:AM98, SMALL(IF("Yes"='Cheater Sheet'!$BM$58:$BM$98, ROW('Cheater Sheet'!$BM$58:$BM$98)-57,""), ROW()-4)),"")="","",IFERROR(INDEX('Cheater Sheet'!AM58:AM98, SMALL(IF("Yes"='Cheater Sheet'!$BM$58:$BM$98, ROW('Cheater Sheet'!$BM$58:$BM$98)-57,""), ROW()-4)),""))</f>
        <v/>
      </c>
      <c r="AO33" s="705" t="str" cm="1">
        <f t="array" ref="AO33">IF(IFERROR(INDEX('Cheater Sheet'!AN58:AN98, SMALL(IF("Yes"='Cheater Sheet'!$BM$58:$BM$98, ROW('Cheater Sheet'!$BM$58:$BM$98)-57,""), ROW()-4)),"")="","",IFERROR(INDEX('Cheater Sheet'!AN58:AN98, SMALL(IF("Yes"='Cheater Sheet'!$BM$58:$BM$98, ROW('Cheater Sheet'!$BM$58:$BM$98)-57,""), ROW()-4)),""))</f>
        <v/>
      </c>
      <c r="AP33" s="704" t="str" cm="1">
        <f t="array" ref="AP33">IF(IFERROR(INDEX('Cheater Sheet'!AO58:AO98, SMALL(IF("Yes"='Cheater Sheet'!$BM$58:$BM$98, ROW('Cheater Sheet'!$BM$58:$BM$98)-57,""), ROW()-4)),"")="","",IFERROR(INDEX('Cheater Sheet'!AO58:AO98, SMALL(IF("Yes"='Cheater Sheet'!$BM$58:$BM$98, ROW('Cheater Sheet'!$BM$58:$BM$98)-57,""), ROW()-4)),""))</f>
        <v/>
      </c>
      <c r="AQ33" s="705" t="str" cm="1">
        <f t="array" ref="AQ33">IF(IFERROR(INDEX('Cheater Sheet'!AP58:AP98, SMALL(IF("Yes"='Cheater Sheet'!$BM$58:$BM$98, ROW('Cheater Sheet'!$BM$58:$BM$98)-57,""), ROW()-4)),"")="","",IFERROR(INDEX('Cheater Sheet'!AP58:AP98, SMALL(IF("Yes"='Cheater Sheet'!$BM$58:$BM$98, ROW('Cheater Sheet'!$BM$58:$BM$98)-57,""), ROW()-4)),""))</f>
        <v/>
      </c>
      <c r="AR33" s="704" t="str" cm="1">
        <f t="array" ref="AR33">IF(IFERROR(INDEX('Cheater Sheet'!AQ58:AQ98, SMALL(IF("Yes"='Cheater Sheet'!$BM$58:$BM$98, ROW('Cheater Sheet'!$BM$58:$BM$98)-57,""), ROW()-4)),"")="","",IFERROR(INDEX('Cheater Sheet'!AQ58:AQ98, SMALL(IF("Yes"='Cheater Sheet'!$BM$58:$BM$98, ROW('Cheater Sheet'!$BM$58:$BM$98)-57,""), ROW()-4)),""))</f>
        <v/>
      </c>
      <c r="AS33" s="705" t="str" cm="1">
        <f t="array" ref="AS33">IF(IFERROR(INDEX('Cheater Sheet'!AR58:AR98, SMALL(IF("Yes"='Cheater Sheet'!$BM$58:$BM$98, ROW('Cheater Sheet'!$BM$58:$BM$98)-57,""), ROW()-4)),"")="","",IFERROR(INDEX('Cheater Sheet'!AR58:AR98, SMALL(IF("Yes"='Cheater Sheet'!$BM$58:$BM$98, ROW('Cheater Sheet'!$BM$58:$BM$98)-57,""), ROW()-4)),""))</f>
        <v/>
      </c>
      <c r="AT33" s="704" t="str" cm="1">
        <f t="array" ref="AT33">IF(IFERROR(INDEX('Cheater Sheet'!AS58:AS98, SMALL(IF("Yes"='Cheater Sheet'!$BM$58:$BM$98, ROW('Cheater Sheet'!$BM$58:$BM$98)-57,""), ROW()-4)),"")="","",IFERROR(INDEX('Cheater Sheet'!AS58:AS98, SMALL(IF("Yes"='Cheater Sheet'!$BM$58:$BM$98, ROW('Cheater Sheet'!$BM$58:$BM$98)-57,""), ROW()-4)),""))</f>
        <v/>
      </c>
      <c r="AU33" s="705" t="str" cm="1">
        <f t="array" ref="AU33">IF(IFERROR(INDEX('Cheater Sheet'!AT58:AT98, SMALL(IF("Yes"='Cheater Sheet'!$BM$58:$BM$98, ROW('Cheater Sheet'!$BM$58:$BM$98)-57,""), ROW()-4)),"")="","",IFERROR(INDEX('Cheater Sheet'!AT58:AT98, SMALL(IF("Yes"='Cheater Sheet'!$BM$58:$BM$98, ROW('Cheater Sheet'!$BM$58:$BM$98)-57,""), ROW()-4)),""))</f>
        <v/>
      </c>
      <c r="AV33" s="704" t="str" cm="1">
        <f t="array" ref="AV33">IF(IFERROR(INDEX('Cheater Sheet'!AU58:AU98, SMALL(IF("Yes"='Cheater Sheet'!$BM$58:$BM$98, ROW('Cheater Sheet'!$BM$58:$BM$98)-57,""), ROW()-4)),"")="","",IFERROR(INDEX('Cheater Sheet'!AU58:AU98, SMALL(IF("Yes"='Cheater Sheet'!$BM$58:$BM$98, ROW('Cheater Sheet'!$BM$58:$BM$98)-57,""), ROW()-4)),""))</f>
        <v/>
      </c>
      <c r="AW33" s="705" t="str" cm="1">
        <f t="array" ref="AW33">IF(IFERROR(INDEX('Cheater Sheet'!AV58:AV98, SMALL(IF("Yes"='Cheater Sheet'!$BM$58:$BM$98, ROW('Cheater Sheet'!$BM$58:$BM$98)-57,""), ROW()-4)),"")="","",IFERROR(INDEX('Cheater Sheet'!AV58:AV98, SMALL(IF("Yes"='Cheater Sheet'!$BM$58:$BM$98, ROW('Cheater Sheet'!$BM$58:$BM$98)-57,""), ROW()-4)),""))</f>
        <v/>
      </c>
      <c r="AX33" s="704" t="str" cm="1">
        <f t="array" ref="AX33">IF(IFERROR(INDEX('Cheater Sheet'!AW58:AW98, SMALL(IF("Yes"='Cheater Sheet'!$BM$58:$BM$98, ROW('Cheater Sheet'!$BM$58:$BM$98)-57,""), ROW()-4)),"")="","",IFERROR(INDEX('Cheater Sheet'!AW58:AW98, SMALL(IF("Yes"='Cheater Sheet'!$BM$58:$BM$98, ROW('Cheater Sheet'!$BM$58:$BM$98)-57,""), ROW()-4)),""))</f>
        <v/>
      </c>
      <c r="AY33" s="705" t="str" cm="1">
        <f t="array" ref="AY33">IF(IFERROR(INDEX('Cheater Sheet'!AX58:AX98, SMALL(IF("Yes"='Cheater Sheet'!$BM$58:$BM$98, ROW('Cheater Sheet'!$BM$58:$BM$98)-57,""), ROW()-4)),"")="","",IFERROR(INDEX('Cheater Sheet'!AX58:AX98, SMALL(IF("Yes"='Cheater Sheet'!$BM$58:$BM$98, ROW('Cheater Sheet'!$BM$58:$BM$98)-57,""), ROW()-4)),""))</f>
        <v/>
      </c>
      <c r="AZ33" s="704" t="str" cm="1">
        <f t="array" ref="AZ33">IF(IFERROR(INDEX('Cheater Sheet'!AY58:AY98, SMALL(IF("Yes"='Cheater Sheet'!$BM$58:$BM$98, ROW('Cheater Sheet'!$BM$58:$BM$98)-57,""), ROW()-4)),"")="","",IFERROR(INDEX('Cheater Sheet'!AY58:AY98, SMALL(IF("Yes"='Cheater Sheet'!$BM$58:$BM$98, ROW('Cheater Sheet'!$BM$58:$BM$98)-57,""), ROW()-4)),""))</f>
        <v/>
      </c>
      <c r="BA33" s="705" t="str" cm="1">
        <f t="array" ref="BA33">IF(IFERROR(INDEX('Cheater Sheet'!AZ58:AZ98, SMALL(IF("Yes"='Cheater Sheet'!$BM$58:$BM$98, ROW('Cheater Sheet'!$BM$58:$BM$98)-57,""), ROW()-4)),"")="","",IFERROR(INDEX('Cheater Sheet'!AZ58:AZ98, SMALL(IF("Yes"='Cheater Sheet'!$BM$58:$BM$98, ROW('Cheater Sheet'!$BM$58:$BM$98)-57,""), ROW()-4)),""))</f>
        <v/>
      </c>
      <c r="BB33" s="704" t="str" cm="1">
        <f t="array" ref="BB33">IF(IFERROR(INDEX('Cheater Sheet'!BA58:BA98, SMALL(IF("Yes"='Cheater Sheet'!$BM$58:$BM$98, ROW('Cheater Sheet'!$BM$58:$BM$98)-57,""), ROW()-4)),"")="","",IFERROR(INDEX('Cheater Sheet'!BA58:BA98, SMALL(IF("Yes"='Cheater Sheet'!$BM$58:$BM$98, ROW('Cheater Sheet'!$BM$58:$BM$98)-57,""), ROW()-4)),""))</f>
        <v/>
      </c>
      <c r="BC33" s="705" t="str" cm="1">
        <f t="array" ref="BC33">IF(IFERROR(INDEX('Cheater Sheet'!BB58:BB98, SMALL(IF("Yes"='Cheater Sheet'!$BM$58:$BM$98, ROW('Cheater Sheet'!$BM$58:$BM$98)-57,""), ROW()-4)),"")="","",IFERROR(INDEX('Cheater Sheet'!BB58:BB98, SMALL(IF("Yes"='Cheater Sheet'!$BM$58:$BM$98, ROW('Cheater Sheet'!$BM$58:$BM$98)-57,""), ROW()-4)),""))</f>
        <v/>
      </c>
      <c r="BD33" s="704" t="str" cm="1">
        <f t="array" ref="BD33">IF(IFERROR(INDEX('Cheater Sheet'!BC58:BC98, SMALL(IF("Yes"='Cheater Sheet'!$BM$58:$BM$98, ROW('Cheater Sheet'!$BM$58:$BM$98)-57,""), ROW()-4)),"")="","",IFERROR(INDEX('Cheater Sheet'!BC58:BC98, SMALL(IF("Yes"='Cheater Sheet'!$BM$58:$BM$98, ROW('Cheater Sheet'!$BM$58:$BM$98)-57,""), ROW()-4)),""))</f>
        <v/>
      </c>
      <c r="BE33" s="705" t="str" cm="1">
        <f t="array" ref="BE33">IF(IFERROR(INDEX('Cheater Sheet'!BD58:BD98, SMALL(IF("Yes"='Cheater Sheet'!$BM$58:$BM$98, ROW('Cheater Sheet'!$BM$58:$BM$98)-57,""), ROW()-4)),"")="","",IFERROR(INDEX('Cheater Sheet'!BD58:BD98, SMALL(IF("Yes"='Cheater Sheet'!$BM$58:$BM$98, ROW('Cheater Sheet'!$BM$58:$BM$98)-57,""), ROW()-4)),""))</f>
        <v/>
      </c>
      <c r="BF33" s="704" t="str" cm="1">
        <f t="array" ref="BF33">IF(IFERROR(INDEX('Cheater Sheet'!BE58:BE98, SMALL(IF("Yes"='Cheater Sheet'!$BM$58:$BM$98, ROW('Cheater Sheet'!$BM$58:$BM$98)-57,""), ROW()-4)),"")="","",IFERROR(INDEX('Cheater Sheet'!BE58:BE98, SMALL(IF("Yes"='Cheater Sheet'!$BM$58:$BM$98, ROW('Cheater Sheet'!$BM$58:$BM$98)-57,""), ROW()-4)),""))</f>
        <v/>
      </c>
      <c r="BG33" s="705" t="str" cm="1">
        <f t="array" ref="BG33">IF(IFERROR(INDEX('Cheater Sheet'!BF58:BF98, SMALL(IF("Yes"='Cheater Sheet'!$BM$58:$BM$98, ROW('Cheater Sheet'!$BM$58:$BM$98)-57,""), ROW()-4)),"")="","",IFERROR(INDEX('Cheater Sheet'!BF58:BF98, SMALL(IF("Yes"='Cheater Sheet'!$BM$58:$BM$98, ROW('Cheater Sheet'!$BM$58:$BM$98)-57,""), ROW()-4)),""))</f>
        <v/>
      </c>
      <c r="BH33" s="704" t="str" cm="1">
        <f t="array" ref="BH33">IF(IFERROR(INDEX('Cheater Sheet'!BG58:BG98, SMALL(IF("Yes"='Cheater Sheet'!$BM$58:$BM$98, ROW('Cheater Sheet'!$BM$58:$BM$98)-57,""), ROW()-4)),"")="","",IFERROR(INDEX('Cheater Sheet'!BG58:BG98, SMALL(IF("Yes"='Cheater Sheet'!$BM$58:$BM$98, ROW('Cheater Sheet'!$BM$58:$BM$98)-57,""), ROW()-4)),""))</f>
        <v/>
      </c>
      <c r="BI33" s="705" t="str" cm="1">
        <f t="array" ref="BI33">IF(IFERROR(INDEX('Cheater Sheet'!BH58:BH98, SMALL(IF("Yes"='Cheater Sheet'!$BM$58:$BM$98, ROW('Cheater Sheet'!$BM$58:$BM$98)-57,""), ROW()-4)),"")="","",IFERROR(INDEX('Cheater Sheet'!BH58:BH98, SMALL(IF("Yes"='Cheater Sheet'!$BM$58:$BM$98, ROW('Cheater Sheet'!$BM$58:$BM$98)-57,""), ROW()-4)),""))</f>
        <v/>
      </c>
      <c r="BJ33" s="704" t="str" cm="1">
        <f t="array" ref="BJ33">IF(IFERROR(INDEX('Cheater Sheet'!BI58:BI98, SMALL(IF("Yes"='Cheater Sheet'!$BM$58:$BM$98, ROW('Cheater Sheet'!$BM$58:$BM$98)-57,""), ROW()-4)),"")="","",IFERROR(INDEX('Cheater Sheet'!BI58:BI98, SMALL(IF("Yes"='Cheater Sheet'!$BM$58:$BM$98, ROW('Cheater Sheet'!$BM$58:$BM$98)-57,""), ROW()-4)),""))</f>
        <v/>
      </c>
      <c r="BK33" s="527" t="str" cm="1">
        <f t="array" ref="BK33">IF(IFERROR(INDEX('Cheater Sheet'!BJ58:BJ98, SMALL(IF("Yes"='Cheater Sheet'!$BM$58:$BM$98, ROW('Cheater Sheet'!$BM$58:$BM$98)-57,""), ROW()-4)),"")="","",IFERROR(INDEX('Cheater Sheet'!BJ58:BJ98, SMALL(IF("Yes"='Cheater Sheet'!$BM$58:$BM$98, ROW('Cheater Sheet'!$BM$58:$BM$98)-57,""), ROW()-4)),""))</f>
        <v/>
      </c>
      <c r="BL33" s="101"/>
    </row>
    <row r="34" spans="1:64" x14ac:dyDescent="0.2">
      <c r="A34" s="765">
        <f t="shared" si="0"/>
        <v>0</v>
      </c>
      <c r="C34" s="703" t="str" cm="1">
        <f t="array" ref="C34">IFERROR(INDEX('Cheater Sheet'!$B$58:$B$98, SMALL(IF("Yes"='Cheater Sheet'!$BM$58:$BM$98, ROW('Cheater Sheet'!$BM$58:$BM$98)-57,""), ROW()-4)),"")</f>
        <v/>
      </c>
      <c r="D34" s="704" t="str" cm="1">
        <f t="array" ref="D34">IF(IFERROR(INDEX('Cheater Sheet'!C58:C98, SMALL(IF("Yes"='Cheater Sheet'!$BM$58:$BM$98, ROW('Cheater Sheet'!$BM$58:$BM$98)-57,""), ROW()-4)),"")="","",IFERROR(INDEX('Cheater Sheet'!C58:C98, SMALL(IF("Yes"='Cheater Sheet'!$BM$58:$BM$98, ROW('Cheater Sheet'!$BM$58:$BM$98)-57,""), ROW()-4)),""))</f>
        <v/>
      </c>
      <c r="E34" s="705" t="str" cm="1">
        <f t="array" ref="E34">IF(IFERROR(INDEX('Cheater Sheet'!D58:D98, SMALL(IF("Yes"='Cheater Sheet'!$BM$58:$BM$98, ROW('Cheater Sheet'!$BM$58:$BM$98)-57,""), ROW()-4)),"")="","",IFERROR(INDEX('Cheater Sheet'!D58:D98, SMALL(IF("Yes"='Cheater Sheet'!$BM$58:$BM$98, ROW('Cheater Sheet'!$BM$58:$BM$98)-57,""), ROW()-4)),""))</f>
        <v/>
      </c>
      <c r="F34" s="704" t="str" cm="1">
        <f t="array" ref="F34">IF(IFERROR(INDEX('Cheater Sheet'!E58:E98, SMALL(IF("Yes"='Cheater Sheet'!$BM$58:$BM$98, ROW('Cheater Sheet'!$BM$58:$BM$98)-57,""), ROW()-4)),"")="","",IFERROR(INDEX('Cheater Sheet'!E58:E98, SMALL(IF("Yes"='Cheater Sheet'!$BM$58:$BM$98, ROW('Cheater Sheet'!$BM$58:$BM$98)-57,""), ROW()-4)),""))</f>
        <v/>
      </c>
      <c r="G34" s="705" t="str" cm="1">
        <f t="array" ref="G34">IF(IFERROR(INDEX('Cheater Sheet'!F58:F98, SMALL(IF("Yes"='Cheater Sheet'!$BM$58:$BM$98, ROW('Cheater Sheet'!$BM$58:$BM$98)-57,""), ROW()-4)),"")="","",IFERROR(INDEX('Cheater Sheet'!F58:F98, SMALL(IF("Yes"='Cheater Sheet'!$BM$58:$BM$98, ROW('Cheater Sheet'!$BM$58:$BM$98)-57,""), ROW()-4)),""))</f>
        <v/>
      </c>
      <c r="H34" s="704" t="str" cm="1">
        <f t="array" ref="H34">IF(IFERROR(INDEX('Cheater Sheet'!G58:G98, SMALL(IF("Yes"='Cheater Sheet'!$BM$58:$BM$98, ROW('Cheater Sheet'!$BM$58:$BM$98)-57,""), ROW()-4)),"")="","",IFERROR(INDEX('Cheater Sheet'!G58:G98, SMALL(IF("Yes"='Cheater Sheet'!$BM$58:$BM$98, ROW('Cheater Sheet'!$BM$58:$BM$98)-57,""), ROW()-4)),""))</f>
        <v/>
      </c>
      <c r="I34" s="705" t="str" cm="1">
        <f t="array" ref="I34">IF(IFERROR(INDEX('Cheater Sheet'!H58:H98, SMALL(IF("Yes"='Cheater Sheet'!$BM$58:$BM$98, ROW('Cheater Sheet'!$BM$58:$BM$98)-57,""), ROW()-4)),"")="","",IFERROR(INDEX('Cheater Sheet'!H58:H98, SMALL(IF("Yes"='Cheater Sheet'!$BM$58:$BM$98, ROW('Cheater Sheet'!$BM$58:$BM$98)-57,""), ROW()-4)),""))</f>
        <v/>
      </c>
      <c r="J34" s="704" t="str" cm="1">
        <f t="array" ref="J34">IF(IFERROR(INDEX('Cheater Sheet'!I58:I98, SMALL(IF("Yes"='Cheater Sheet'!$BM$58:$BM$98, ROW('Cheater Sheet'!$BM$58:$BM$98)-57,""), ROW()-4)),"")="","",IFERROR(INDEX('Cheater Sheet'!I58:I98, SMALL(IF("Yes"='Cheater Sheet'!$BM$58:$BM$98, ROW('Cheater Sheet'!$BM$58:$BM$98)-57,""), ROW()-4)),""))</f>
        <v/>
      </c>
      <c r="K34" s="705" t="str" cm="1">
        <f t="array" ref="K34">IF(IFERROR(INDEX('Cheater Sheet'!J58:J98, SMALL(IF("Yes"='Cheater Sheet'!$BM$58:$BM$98, ROW('Cheater Sheet'!$BM$58:$BM$98)-57,""), ROW()-4)),"")="","",IFERROR(INDEX('Cheater Sheet'!J58:J98, SMALL(IF("Yes"='Cheater Sheet'!$BM$58:$BM$98, ROW('Cheater Sheet'!$BM$58:$BM$98)-57,""), ROW()-4)),""))</f>
        <v/>
      </c>
      <c r="L34" s="704" t="str" cm="1">
        <f t="array" ref="L34">IF(IFERROR(INDEX('Cheater Sheet'!K58:K98, SMALL(IF("Yes"='Cheater Sheet'!$BM$58:$BM$98, ROW('Cheater Sheet'!$BM$58:$BM$98)-57,""), ROW()-4)),"")="","",IFERROR(INDEX('Cheater Sheet'!K58:K98, SMALL(IF("Yes"='Cheater Sheet'!$BM$58:$BM$98, ROW('Cheater Sheet'!$BM$58:$BM$98)-57,""), ROW()-4)),""))</f>
        <v/>
      </c>
      <c r="M34" s="705" t="str" cm="1">
        <f t="array" ref="M34">IF(IFERROR(INDEX('Cheater Sheet'!L58:L98, SMALL(IF("Yes"='Cheater Sheet'!$BM$58:$BM$98, ROW('Cheater Sheet'!$BM$58:$BM$98)-57,""), ROW()-4)),"")="","",IFERROR(INDEX('Cheater Sheet'!L58:L98, SMALL(IF("Yes"='Cheater Sheet'!$BM$58:$BM$98, ROW('Cheater Sheet'!$BM$58:$BM$98)-57,""), ROW()-4)),""))</f>
        <v/>
      </c>
      <c r="N34" s="704" t="str" cm="1">
        <f t="array" ref="N34">IF(IFERROR(INDEX('Cheater Sheet'!M58:M98, SMALL(IF("Yes"='Cheater Sheet'!$BM$58:$BM$98, ROW('Cheater Sheet'!$BM$58:$BM$98)-57,""), ROW()-4)),"")="","",IFERROR(INDEX('Cheater Sheet'!M58:M98, SMALL(IF("Yes"='Cheater Sheet'!$BM$58:$BM$98, ROW('Cheater Sheet'!$BM$58:$BM$98)-57,""), ROW()-4)),""))</f>
        <v/>
      </c>
      <c r="O34" s="705" t="str" cm="1">
        <f t="array" ref="O34">IF(IFERROR(INDEX('Cheater Sheet'!N58:N98, SMALL(IF("Yes"='Cheater Sheet'!$BM$58:$BM$98, ROW('Cheater Sheet'!$BM$58:$BM$98)-57,""), ROW()-4)),"")="","",IFERROR(INDEX('Cheater Sheet'!N58:N98, SMALL(IF("Yes"='Cheater Sheet'!$BM$58:$BM$98, ROW('Cheater Sheet'!$BM$58:$BM$98)-57,""), ROW()-4)),""))</f>
        <v/>
      </c>
      <c r="P34" s="704" t="str" cm="1">
        <f t="array" ref="P34">IF(IFERROR(INDEX('Cheater Sheet'!O58:O98, SMALL(IF("Yes"='Cheater Sheet'!$BM$58:$BM$98, ROW('Cheater Sheet'!$BM$58:$BM$98)-57,""), ROW()-4)),"")="","",IFERROR(INDEX('Cheater Sheet'!O58:O98, SMALL(IF("Yes"='Cheater Sheet'!$BM$58:$BM$98, ROW('Cheater Sheet'!$BM$58:$BM$98)-57,""), ROW()-4)),""))</f>
        <v/>
      </c>
      <c r="Q34" s="705" t="str" cm="1">
        <f t="array" ref="Q34">IF(IFERROR(INDEX('Cheater Sheet'!P58:P98, SMALL(IF("Yes"='Cheater Sheet'!$BM$58:$BM$98, ROW('Cheater Sheet'!$BM$58:$BM$98)-57,""), ROW()-4)),"")="","",IFERROR(INDEX('Cheater Sheet'!P58:P98, SMALL(IF("Yes"='Cheater Sheet'!$BM$58:$BM$98, ROW('Cheater Sheet'!$BM$58:$BM$98)-57,""), ROW()-4)),""))</f>
        <v/>
      </c>
      <c r="R34" s="704" t="str" cm="1">
        <f t="array" ref="R34">IF(IFERROR(INDEX('Cheater Sheet'!Q58:Q98, SMALL(IF("Yes"='Cheater Sheet'!$BM$58:$BM$98, ROW('Cheater Sheet'!$BM$58:$BM$98)-57,""), ROW()-4)),"")="","",IFERROR(INDEX('Cheater Sheet'!Q58:Q98, SMALL(IF("Yes"='Cheater Sheet'!$BM$58:$BM$98, ROW('Cheater Sheet'!$BM$58:$BM$98)-57,""), ROW()-4)),""))</f>
        <v/>
      </c>
      <c r="S34" s="705" t="str" cm="1">
        <f t="array" ref="S34">IF(IFERROR(INDEX('Cheater Sheet'!R58:R98, SMALL(IF("Yes"='Cheater Sheet'!$BM$58:$BM$98, ROW('Cheater Sheet'!$BM$58:$BM$98)-57,""), ROW()-4)),"")="","",IFERROR(INDEX('Cheater Sheet'!R58:R98, SMALL(IF("Yes"='Cheater Sheet'!$BM$58:$BM$98, ROW('Cheater Sheet'!$BM$58:$BM$98)-57,""), ROW()-4)),""))</f>
        <v/>
      </c>
      <c r="T34" s="704" t="str" cm="1">
        <f t="array" ref="T34">IF(IFERROR(INDEX('Cheater Sheet'!S58:S98, SMALL(IF("Yes"='Cheater Sheet'!$BM$58:$BM$98, ROW('Cheater Sheet'!$BM$58:$BM$98)-57,""), ROW()-4)),"")="","",IFERROR(INDEX('Cheater Sheet'!S58:S98, SMALL(IF("Yes"='Cheater Sheet'!$BM$58:$BM$98, ROW('Cheater Sheet'!$BM$58:$BM$98)-57,""), ROW()-4)),""))</f>
        <v/>
      </c>
      <c r="U34" s="705" t="str" cm="1">
        <f t="array" ref="U34">IF(IFERROR(INDEX('Cheater Sheet'!T58:T98, SMALL(IF("Yes"='Cheater Sheet'!$BM$58:$BM$98, ROW('Cheater Sheet'!$BM$58:$BM$98)-57,""), ROW()-4)),"")="","",IFERROR(INDEX('Cheater Sheet'!T58:T98, SMALL(IF("Yes"='Cheater Sheet'!$BM$58:$BM$98, ROW('Cheater Sheet'!$BM$58:$BM$98)-57,""), ROW()-4)),""))</f>
        <v/>
      </c>
      <c r="V34" s="704" t="str" cm="1">
        <f t="array" ref="V34">IF(IFERROR(INDEX('Cheater Sheet'!U58:U98, SMALL(IF("Yes"='Cheater Sheet'!$BM$58:$BM$98, ROW('Cheater Sheet'!$BM$58:$BM$98)-57,""), ROW()-4)),"")="","",IFERROR(INDEX('Cheater Sheet'!U58:U98, SMALL(IF("Yes"='Cheater Sheet'!$BM$58:$BM$98, ROW('Cheater Sheet'!$BM$58:$BM$98)-57,""), ROW()-4)),""))</f>
        <v/>
      </c>
      <c r="W34" s="705" t="str" cm="1">
        <f t="array" ref="W34">IF(IFERROR(INDEX('Cheater Sheet'!V58:V98, SMALL(IF("Yes"='Cheater Sheet'!$BM$58:$BM$98, ROW('Cheater Sheet'!$BM$58:$BM$98)-57,""), ROW()-4)),"")="","",IFERROR(INDEX('Cheater Sheet'!V58:V98, SMALL(IF("Yes"='Cheater Sheet'!$BM$58:$BM$98, ROW('Cheater Sheet'!$BM$58:$BM$98)-57,""), ROW()-4)),""))</f>
        <v/>
      </c>
      <c r="X34" s="704" t="str" cm="1">
        <f t="array" ref="X34">IF(IFERROR(INDEX('Cheater Sheet'!W58:W98, SMALL(IF("Yes"='Cheater Sheet'!$BM$58:$BM$98, ROW('Cheater Sheet'!$BM$58:$BM$98)-57,""), ROW()-4)),"")="","",IFERROR(INDEX('Cheater Sheet'!W58:W98, SMALL(IF("Yes"='Cheater Sheet'!$BM$58:$BM$98, ROW('Cheater Sheet'!$BM$58:$BM$98)-57,""), ROW()-4)),""))</f>
        <v/>
      </c>
      <c r="Y34" s="705" t="str" cm="1">
        <f t="array" ref="Y34">IF(IFERROR(INDEX('Cheater Sheet'!X58:X98, SMALL(IF("Yes"='Cheater Sheet'!$BM$58:$BM$98, ROW('Cheater Sheet'!$BM$58:$BM$98)-57,""), ROW()-4)),"")="","",IFERROR(INDEX('Cheater Sheet'!X58:X98, SMALL(IF("Yes"='Cheater Sheet'!$BM$58:$BM$98, ROW('Cheater Sheet'!$BM$58:$BM$98)-57,""), ROW()-4)),""))</f>
        <v/>
      </c>
      <c r="Z34" s="704" t="str" cm="1">
        <f t="array" ref="Z34">IF(IFERROR(INDEX('Cheater Sheet'!Y58:Y98, SMALL(IF("Yes"='Cheater Sheet'!$BM$58:$BM$98, ROW('Cheater Sheet'!$BM$58:$BM$98)-57,""), ROW()-4)),"")="","",IFERROR(INDEX('Cheater Sheet'!Y58:Y98, SMALL(IF("Yes"='Cheater Sheet'!$BM$58:$BM$98, ROW('Cheater Sheet'!$BM$58:$BM$98)-57,""), ROW()-4)),""))</f>
        <v/>
      </c>
      <c r="AA34" s="705" t="str" cm="1">
        <f t="array" ref="AA34">IF(IFERROR(INDEX('Cheater Sheet'!Z58:Z98, SMALL(IF("Yes"='Cheater Sheet'!$BM$58:$BM$98, ROW('Cheater Sheet'!$BM$58:$BM$98)-57,""), ROW()-4)),"")="","",IFERROR(INDEX('Cheater Sheet'!Z58:Z98, SMALL(IF("Yes"='Cheater Sheet'!$BM$58:$BM$98, ROW('Cheater Sheet'!$BM$58:$BM$98)-57,""), ROW()-4)),""))</f>
        <v/>
      </c>
      <c r="AB34" s="704" t="str" cm="1">
        <f t="array" ref="AB34">IF(IFERROR(INDEX('Cheater Sheet'!AA58:AA98, SMALL(IF("Yes"='Cheater Sheet'!$BM$58:$BM$98, ROW('Cheater Sheet'!$BM$58:$BM$98)-57,""), ROW()-4)),"")="","",IFERROR(INDEX('Cheater Sheet'!AA58:AA98, SMALL(IF("Yes"='Cheater Sheet'!$BM$58:$BM$98, ROW('Cheater Sheet'!$BM$58:$BM$98)-57,""), ROW()-4)),""))</f>
        <v/>
      </c>
      <c r="AC34" s="705" t="str" cm="1">
        <f t="array" ref="AC34">IF(IFERROR(INDEX('Cheater Sheet'!AB58:AB98, SMALL(IF("Yes"='Cheater Sheet'!$BM$58:$BM$98, ROW('Cheater Sheet'!$BM$58:$BM$98)-57,""), ROW()-4)),"")="","",IFERROR(INDEX('Cheater Sheet'!AB58:AB98, SMALL(IF("Yes"='Cheater Sheet'!$BM$58:$BM$98, ROW('Cheater Sheet'!$BM$58:$BM$98)-57,""), ROW()-4)),""))</f>
        <v/>
      </c>
      <c r="AD34" s="704" t="str" cm="1">
        <f t="array" ref="AD34">IF(IFERROR(INDEX('Cheater Sheet'!AC58:AC98, SMALL(IF("Yes"='Cheater Sheet'!$BM$58:$BM$98, ROW('Cheater Sheet'!$BM$58:$BM$98)-57,""), ROW()-4)),"")="","",IFERROR(INDEX('Cheater Sheet'!AC58:AC98, SMALL(IF("Yes"='Cheater Sheet'!$BM$58:$BM$98, ROW('Cheater Sheet'!$BM$58:$BM$98)-57,""), ROW()-4)),""))</f>
        <v/>
      </c>
      <c r="AE34" s="705" t="str" cm="1">
        <f t="array" ref="AE34">IF(IFERROR(INDEX('Cheater Sheet'!AD58:AD98, SMALL(IF("Yes"='Cheater Sheet'!$BM$58:$BM$98, ROW('Cheater Sheet'!$BM$58:$BM$98)-57,""), ROW()-4)),"")="","",IFERROR(INDEX('Cheater Sheet'!AD58:AD98, SMALL(IF("Yes"='Cheater Sheet'!$BM$58:$BM$98, ROW('Cheater Sheet'!$BM$58:$BM$98)-57,""), ROW()-4)),""))</f>
        <v/>
      </c>
      <c r="AF34" s="704" t="str" cm="1">
        <f t="array" ref="AF34">IF(IFERROR(INDEX('Cheater Sheet'!AE58:AE98, SMALL(IF("Yes"='Cheater Sheet'!$BM$58:$BM$98, ROW('Cheater Sheet'!$BM$58:$BM$98)-57,""), ROW()-4)),"")="","",IFERROR(INDEX('Cheater Sheet'!AE58:AE98, SMALL(IF("Yes"='Cheater Sheet'!$BM$58:$BM$98, ROW('Cheater Sheet'!$BM$58:$BM$98)-57,""), ROW()-4)),""))</f>
        <v/>
      </c>
      <c r="AG34" s="705" t="str" cm="1">
        <f t="array" ref="AG34">IF(IFERROR(INDEX('Cheater Sheet'!AF58:AF98, SMALL(IF("Yes"='Cheater Sheet'!$BM$58:$BM$98, ROW('Cheater Sheet'!$BM$58:$BM$98)-57,""), ROW()-4)),"")="","",IFERROR(INDEX('Cheater Sheet'!AF58:AF98, SMALL(IF("Yes"='Cheater Sheet'!$BM$58:$BM$98, ROW('Cheater Sheet'!$BM$58:$BM$98)-57,""), ROW()-4)),""))</f>
        <v/>
      </c>
      <c r="AH34" s="704" t="str" cm="1">
        <f t="array" ref="AH34">IF(IFERROR(INDEX('Cheater Sheet'!AG58:AG98, SMALL(IF("Yes"='Cheater Sheet'!$BM$58:$BM$98, ROW('Cheater Sheet'!$BM$58:$BM$98)-57,""), ROW()-4)),"")="","",IFERROR(INDEX('Cheater Sheet'!AG58:AG98, SMALL(IF("Yes"='Cheater Sheet'!$BM$58:$BM$98, ROW('Cheater Sheet'!$BM$58:$BM$98)-57,""), ROW()-4)),""))</f>
        <v/>
      </c>
      <c r="AI34" s="705" t="str" cm="1">
        <f t="array" ref="AI34">IF(IFERROR(INDEX('Cheater Sheet'!AH58:AH98, SMALL(IF("Yes"='Cheater Sheet'!$BM$58:$BM$98, ROW('Cheater Sheet'!$BM$58:$BM$98)-57,""), ROW()-4)),"")="","",IFERROR(INDEX('Cheater Sheet'!AH58:AH98, SMALL(IF("Yes"='Cheater Sheet'!$BM$58:$BM$98, ROW('Cheater Sheet'!$BM$58:$BM$98)-57,""), ROW()-4)),""))</f>
        <v/>
      </c>
      <c r="AJ34" s="704" t="str" cm="1">
        <f t="array" ref="AJ34">IF(IFERROR(INDEX('Cheater Sheet'!AI58:AI98, SMALL(IF("Yes"='Cheater Sheet'!$BM$58:$BM$98, ROW('Cheater Sheet'!$BM$58:$BM$98)-57,""), ROW()-4)),"")="","",IFERROR(INDEX('Cheater Sheet'!AI58:AI98, SMALL(IF("Yes"='Cheater Sheet'!$BM$58:$BM$98, ROW('Cheater Sheet'!$BM$58:$BM$98)-57,""), ROW()-4)),""))</f>
        <v/>
      </c>
      <c r="AK34" s="705" t="str" cm="1">
        <f t="array" ref="AK34">IF(IFERROR(INDEX('Cheater Sheet'!AJ58:AJ98, SMALL(IF("Yes"='Cheater Sheet'!$BM$58:$BM$98, ROW('Cheater Sheet'!$BM$58:$BM$98)-57,""), ROW()-4)),"")="","",IFERROR(INDEX('Cheater Sheet'!AJ58:AJ98, SMALL(IF("Yes"='Cheater Sheet'!$BM$58:$BM$98, ROW('Cheater Sheet'!$BM$58:$BM$98)-57,""), ROW()-4)),""))</f>
        <v/>
      </c>
      <c r="AL34" s="704" t="str" cm="1">
        <f t="array" ref="AL34">IF(IFERROR(INDEX('Cheater Sheet'!AK58:AK98, SMALL(IF("Yes"='Cheater Sheet'!$BM$58:$BM$98, ROW('Cheater Sheet'!$BM$58:$BM$98)-57,""), ROW()-4)),"")="","",IFERROR(INDEX('Cheater Sheet'!AK58:AK98, SMALL(IF("Yes"='Cheater Sheet'!$BM$58:$BM$98, ROW('Cheater Sheet'!$BM$58:$BM$98)-57,""), ROW()-4)),""))</f>
        <v/>
      </c>
      <c r="AM34" s="705" t="str" cm="1">
        <f t="array" ref="AM34">IF(IFERROR(INDEX('Cheater Sheet'!AL58:AL98, SMALL(IF("Yes"='Cheater Sheet'!$BM$58:$BM$98, ROW('Cheater Sheet'!$BM$58:$BM$98)-57,""), ROW()-4)),"")="","",IFERROR(INDEX('Cheater Sheet'!AL58:AL98, SMALL(IF("Yes"='Cheater Sheet'!$BM$58:$BM$98, ROW('Cheater Sheet'!$BM$58:$BM$98)-57,""), ROW()-4)),""))</f>
        <v/>
      </c>
      <c r="AN34" s="704" t="str" cm="1">
        <f t="array" ref="AN34">IF(IFERROR(INDEX('Cheater Sheet'!AM58:AM98, SMALL(IF("Yes"='Cheater Sheet'!$BM$58:$BM$98, ROW('Cheater Sheet'!$BM$58:$BM$98)-57,""), ROW()-4)),"")="","",IFERROR(INDEX('Cheater Sheet'!AM58:AM98, SMALL(IF("Yes"='Cheater Sheet'!$BM$58:$BM$98, ROW('Cheater Sheet'!$BM$58:$BM$98)-57,""), ROW()-4)),""))</f>
        <v/>
      </c>
      <c r="AO34" s="705" t="str" cm="1">
        <f t="array" ref="AO34">IF(IFERROR(INDEX('Cheater Sheet'!AN58:AN98, SMALL(IF("Yes"='Cheater Sheet'!$BM$58:$BM$98, ROW('Cheater Sheet'!$BM$58:$BM$98)-57,""), ROW()-4)),"")="","",IFERROR(INDEX('Cheater Sheet'!AN58:AN98, SMALL(IF("Yes"='Cheater Sheet'!$BM$58:$BM$98, ROW('Cheater Sheet'!$BM$58:$BM$98)-57,""), ROW()-4)),""))</f>
        <v/>
      </c>
      <c r="AP34" s="704" t="str" cm="1">
        <f t="array" ref="AP34">IF(IFERROR(INDEX('Cheater Sheet'!AO58:AO98, SMALL(IF("Yes"='Cheater Sheet'!$BM$58:$BM$98, ROW('Cheater Sheet'!$BM$58:$BM$98)-57,""), ROW()-4)),"")="","",IFERROR(INDEX('Cheater Sheet'!AO58:AO98, SMALL(IF("Yes"='Cheater Sheet'!$BM$58:$BM$98, ROW('Cheater Sheet'!$BM$58:$BM$98)-57,""), ROW()-4)),""))</f>
        <v/>
      </c>
      <c r="AQ34" s="705" t="str" cm="1">
        <f t="array" ref="AQ34">IF(IFERROR(INDEX('Cheater Sheet'!AP58:AP98, SMALL(IF("Yes"='Cheater Sheet'!$BM$58:$BM$98, ROW('Cheater Sheet'!$BM$58:$BM$98)-57,""), ROW()-4)),"")="","",IFERROR(INDEX('Cheater Sheet'!AP58:AP98, SMALL(IF("Yes"='Cheater Sheet'!$BM$58:$BM$98, ROW('Cheater Sheet'!$BM$58:$BM$98)-57,""), ROW()-4)),""))</f>
        <v/>
      </c>
      <c r="AR34" s="704" t="str" cm="1">
        <f t="array" ref="AR34">IF(IFERROR(INDEX('Cheater Sheet'!AQ58:AQ98, SMALL(IF("Yes"='Cheater Sheet'!$BM$58:$BM$98, ROW('Cheater Sheet'!$BM$58:$BM$98)-57,""), ROW()-4)),"")="","",IFERROR(INDEX('Cheater Sheet'!AQ58:AQ98, SMALL(IF("Yes"='Cheater Sheet'!$BM$58:$BM$98, ROW('Cheater Sheet'!$BM$58:$BM$98)-57,""), ROW()-4)),""))</f>
        <v/>
      </c>
      <c r="AS34" s="705" t="str" cm="1">
        <f t="array" ref="AS34">IF(IFERROR(INDEX('Cheater Sheet'!AR58:AR98, SMALL(IF("Yes"='Cheater Sheet'!$BM$58:$BM$98, ROW('Cheater Sheet'!$BM$58:$BM$98)-57,""), ROW()-4)),"")="","",IFERROR(INDEX('Cheater Sheet'!AR58:AR98, SMALL(IF("Yes"='Cheater Sheet'!$BM$58:$BM$98, ROW('Cheater Sheet'!$BM$58:$BM$98)-57,""), ROW()-4)),""))</f>
        <v/>
      </c>
      <c r="AT34" s="704" t="str" cm="1">
        <f t="array" ref="AT34">IF(IFERROR(INDEX('Cheater Sheet'!AS58:AS98, SMALL(IF("Yes"='Cheater Sheet'!$BM$58:$BM$98, ROW('Cheater Sheet'!$BM$58:$BM$98)-57,""), ROW()-4)),"")="","",IFERROR(INDEX('Cheater Sheet'!AS58:AS98, SMALL(IF("Yes"='Cheater Sheet'!$BM$58:$BM$98, ROW('Cheater Sheet'!$BM$58:$BM$98)-57,""), ROW()-4)),""))</f>
        <v/>
      </c>
      <c r="AU34" s="705" t="str" cm="1">
        <f t="array" ref="AU34">IF(IFERROR(INDEX('Cheater Sheet'!AT58:AT98, SMALL(IF("Yes"='Cheater Sheet'!$BM$58:$BM$98, ROW('Cheater Sheet'!$BM$58:$BM$98)-57,""), ROW()-4)),"")="","",IFERROR(INDEX('Cheater Sheet'!AT58:AT98, SMALL(IF("Yes"='Cheater Sheet'!$BM$58:$BM$98, ROW('Cheater Sheet'!$BM$58:$BM$98)-57,""), ROW()-4)),""))</f>
        <v/>
      </c>
      <c r="AV34" s="704" t="str" cm="1">
        <f t="array" ref="AV34">IF(IFERROR(INDEX('Cheater Sheet'!AU58:AU98, SMALL(IF("Yes"='Cheater Sheet'!$BM$58:$BM$98, ROW('Cheater Sheet'!$BM$58:$BM$98)-57,""), ROW()-4)),"")="","",IFERROR(INDEX('Cheater Sheet'!AU58:AU98, SMALL(IF("Yes"='Cheater Sheet'!$BM$58:$BM$98, ROW('Cheater Sheet'!$BM$58:$BM$98)-57,""), ROW()-4)),""))</f>
        <v/>
      </c>
      <c r="AW34" s="705" t="str" cm="1">
        <f t="array" ref="AW34">IF(IFERROR(INDEX('Cheater Sheet'!AV58:AV98, SMALL(IF("Yes"='Cheater Sheet'!$BM$58:$BM$98, ROW('Cheater Sheet'!$BM$58:$BM$98)-57,""), ROW()-4)),"")="","",IFERROR(INDEX('Cheater Sheet'!AV58:AV98, SMALL(IF("Yes"='Cheater Sheet'!$BM$58:$BM$98, ROW('Cheater Sheet'!$BM$58:$BM$98)-57,""), ROW()-4)),""))</f>
        <v/>
      </c>
      <c r="AX34" s="704" t="str" cm="1">
        <f t="array" ref="AX34">IF(IFERROR(INDEX('Cheater Sheet'!AW58:AW98, SMALL(IF("Yes"='Cheater Sheet'!$BM$58:$BM$98, ROW('Cheater Sheet'!$BM$58:$BM$98)-57,""), ROW()-4)),"")="","",IFERROR(INDEX('Cheater Sheet'!AW58:AW98, SMALL(IF("Yes"='Cheater Sheet'!$BM$58:$BM$98, ROW('Cheater Sheet'!$BM$58:$BM$98)-57,""), ROW()-4)),""))</f>
        <v/>
      </c>
      <c r="AY34" s="705" t="str" cm="1">
        <f t="array" ref="AY34">IF(IFERROR(INDEX('Cheater Sheet'!AX58:AX98, SMALL(IF("Yes"='Cheater Sheet'!$BM$58:$BM$98, ROW('Cheater Sheet'!$BM$58:$BM$98)-57,""), ROW()-4)),"")="","",IFERROR(INDEX('Cheater Sheet'!AX58:AX98, SMALL(IF("Yes"='Cheater Sheet'!$BM$58:$BM$98, ROW('Cheater Sheet'!$BM$58:$BM$98)-57,""), ROW()-4)),""))</f>
        <v/>
      </c>
      <c r="AZ34" s="704" t="str" cm="1">
        <f t="array" ref="AZ34">IF(IFERROR(INDEX('Cheater Sheet'!AY58:AY98, SMALL(IF("Yes"='Cheater Sheet'!$BM$58:$BM$98, ROW('Cheater Sheet'!$BM$58:$BM$98)-57,""), ROW()-4)),"")="","",IFERROR(INDEX('Cheater Sheet'!AY58:AY98, SMALL(IF("Yes"='Cheater Sheet'!$BM$58:$BM$98, ROW('Cheater Sheet'!$BM$58:$BM$98)-57,""), ROW()-4)),""))</f>
        <v/>
      </c>
      <c r="BA34" s="705" t="str" cm="1">
        <f t="array" ref="BA34">IF(IFERROR(INDEX('Cheater Sheet'!AZ58:AZ98, SMALL(IF("Yes"='Cheater Sheet'!$BM$58:$BM$98, ROW('Cheater Sheet'!$BM$58:$BM$98)-57,""), ROW()-4)),"")="","",IFERROR(INDEX('Cheater Sheet'!AZ58:AZ98, SMALL(IF("Yes"='Cheater Sheet'!$BM$58:$BM$98, ROW('Cheater Sheet'!$BM$58:$BM$98)-57,""), ROW()-4)),""))</f>
        <v/>
      </c>
      <c r="BB34" s="704" t="str" cm="1">
        <f t="array" ref="BB34">IF(IFERROR(INDEX('Cheater Sheet'!BA58:BA98, SMALL(IF("Yes"='Cheater Sheet'!$BM$58:$BM$98, ROW('Cheater Sheet'!$BM$58:$BM$98)-57,""), ROW()-4)),"")="","",IFERROR(INDEX('Cheater Sheet'!BA58:BA98, SMALL(IF("Yes"='Cheater Sheet'!$BM$58:$BM$98, ROW('Cheater Sheet'!$BM$58:$BM$98)-57,""), ROW()-4)),""))</f>
        <v/>
      </c>
      <c r="BC34" s="705" t="str" cm="1">
        <f t="array" ref="BC34">IF(IFERROR(INDEX('Cheater Sheet'!BB58:BB98, SMALL(IF("Yes"='Cheater Sheet'!$BM$58:$BM$98, ROW('Cheater Sheet'!$BM$58:$BM$98)-57,""), ROW()-4)),"")="","",IFERROR(INDEX('Cheater Sheet'!BB58:BB98, SMALL(IF("Yes"='Cheater Sheet'!$BM$58:$BM$98, ROW('Cheater Sheet'!$BM$58:$BM$98)-57,""), ROW()-4)),""))</f>
        <v/>
      </c>
      <c r="BD34" s="704" t="str" cm="1">
        <f t="array" ref="BD34">IF(IFERROR(INDEX('Cheater Sheet'!BC58:BC98, SMALL(IF("Yes"='Cheater Sheet'!$BM$58:$BM$98, ROW('Cheater Sheet'!$BM$58:$BM$98)-57,""), ROW()-4)),"")="","",IFERROR(INDEX('Cheater Sheet'!BC58:BC98, SMALL(IF("Yes"='Cheater Sheet'!$BM$58:$BM$98, ROW('Cheater Sheet'!$BM$58:$BM$98)-57,""), ROW()-4)),""))</f>
        <v/>
      </c>
      <c r="BE34" s="705" t="str" cm="1">
        <f t="array" ref="BE34">IF(IFERROR(INDEX('Cheater Sheet'!BD58:BD98, SMALL(IF("Yes"='Cheater Sheet'!$BM$58:$BM$98, ROW('Cheater Sheet'!$BM$58:$BM$98)-57,""), ROW()-4)),"")="","",IFERROR(INDEX('Cheater Sheet'!BD58:BD98, SMALL(IF("Yes"='Cheater Sheet'!$BM$58:$BM$98, ROW('Cheater Sheet'!$BM$58:$BM$98)-57,""), ROW()-4)),""))</f>
        <v/>
      </c>
      <c r="BF34" s="704" t="str" cm="1">
        <f t="array" ref="BF34">IF(IFERROR(INDEX('Cheater Sheet'!BE58:BE98, SMALL(IF("Yes"='Cheater Sheet'!$BM$58:$BM$98, ROW('Cheater Sheet'!$BM$58:$BM$98)-57,""), ROW()-4)),"")="","",IFERROR(INDEX('Cheater Sheet'!BE58:BE98, SMALL(IF("Yes"='Cheater Sheet'!$BM$58:$BM$98, ROW('Cheater Sheet'!$BM$58:$BM$98)-57,""), ROW()-4)),""))</f>
        <v/>
      </c>
      <c r="BG34" s="705" t="str" cm="1">
        <f t="array" ref="BG34">IF(IFERROR(INDEX('Cheater Sheet'!BF58:BF98, SMALL(IF("Yes"='Cheater Sheet'!$BM$58:$BM$98, ROW('Cheater Sheet'!$BM$58:$BM$98)-57,""), ROW()-4)),"")="","",IFERROR(INDEX('Cheater Sheet'!BF58:BF98, SMALL(IF("Yes"='Cheater Sheet'!$BM$58:$BM$98, ROW('Cheater Sheet'!$BM$58:$BM$98)-57,""), ROW()-4)),""))</f>
        <v/>
      </c>
      <c r="BH34" s="704" t="str" cm="1">
        <f t="array" ref="BH34">IF(IFERROR(INDEX('Cheater Sheet'!BG58:BG98, SMALL(IF("Yes"='Cheater Sheet'!$BM$58:$BM$98, ROW('Cheater Sheet'!$BM$58:$BM$98)-57,""), ROW()-4)),"")="","",IFERROR(INDEX('Cheater Sheet'!BG58:BG98, SMALL(IF("Yes"='Cheater Sheet'!$BM$58:$BM$98, ROW('Cheater Sheet'!$BM$58:$BM$98)-57,""), ROW()-4)),""))</f>
        <v/>
      </c>
      <c r="BI34" s="705" t="str" cm="1">
        <f t="array" ref="BI34">IF(IFERROR(INDEX('Cheater Sheet'!BH58:BH98, SMALL(IF("Yes"='Cheater Sheet'!$BM$58:$BM$98, ROW('Cheater Sheet'!$BM$58:$BM$98)-57,""), ROW()-4)),"")="","",IFERROR(INDEX('Cheater Sheet'!BH58:BH98, SMALL(IF("Yes"='Cheater Sheet'!$BM$58:$BM$98, ROW('Cheater Sheet'!$BM$58:$BM$98)-57,""), ROW()-4)),""))</f>
        <v/>
      </c>
      <c r="BJ34" s="704" t="str" cm="1">
        <f t="array" ref="BJ34">IF(IFERROR(INDEX('Cheater Sheet'!BI58:BI98, SMALL(IF("Yes"='Cheater Sheet'!$BM$58:$BM$98, ROW('Cheater Sheet'!$BM$58:$BM$98)-57,""), ROW()-4)),"")="","",IFERROR(INDEX('Cheater Sheet'!BI58:BI98, SMALL(IF("Yes"='Cheater Sheet'!$BM$58:$BM$98, ROW('Cheater Sheet'!$BM$58:$BM$98)-57,""), ROW()-4)),""))</f>
        <v/>
      </c>
      <c r="BK34" s="527" t="str" cm="1">
        <f t="array" ref="BK34">IF(IFERROR(INDEX('Cheater Sheet'!BJ58:BJ98, SMALL(IF("Yes"='Cheater Sheet'!$BM$58:$BM$98, ROW('Cheater Sheet'!$BM$58:$BM$98)-57,""), ROW()-4)),"")="","",IFERROR(INDEX('Cheater Sheet'!BJ58:BJ98, SMALL(IF("Yes"='Cheater Sheet'!$BM$58:$BM$98, ROW('Cheater Sheet'!$BM$58:$BM$98)-57,""), ROW()-4)),""))</f>
        <v/>
      </c>
      <c r="BL34" s="101"/>
    </row>
    <row r="35" spans="1:64" x14ac:dyDescent="0.2">
      <c r="A35" s="765">
        <f t="shared" si="0"/>
        <v>0</v>
      </c>
      <c r="C35" s="703" t="str" cm="1">
        <f t="array" ref="C35">IFERROR(INDEX('Cheater Sheet'!$B$58:$B$98, SMALL(IF("Yes"='Cheater Sheet'!$BM$58:$BM$98, ROW('Cheater Sheet'!$BM$58:$BM$98)-57,""), ROW()-4)),"")</f>
        <v/>
      </c>
      <c r="D35" s="704" t="str" cm="1">
        <f t="array" ref="D35">IF(IFERROR(INDEX('Cheater Sheet'!C58:C98, SMALL(IF("Yes"='Cheater Sheet'!$BM$58:$BM$98, ROW('Cheater Sheet'!$BM$58:$BM$98)-57,""), ROW()-4)),"")="","",IFERROR(INDEX('Cheater Sheet'!C58:C98, SMALL(IF("Yes"='Cheater Sheet'!$BM$58:$BM$98, ROW('Cheater Sheet'!$BM$58:$BM$98)-57,""), ROW()-4)),""))</f>
        <v/>
      </c>
      <c r="E35" s="705" t="str" cm="1">
        <f t="array" ref="E35">IF(IFERROR(INDEX('Cheater Sheet'!D58:D98, SMALL(IF("Yes"='Cheater Sheet'!$BM$58:$BM$98, ROW('Cheater Sheet'!$BM$58:$BM$98)-57,""), ROW()-4)),"")="","",IFERROR(INDEX('Cheater Sheet'!D58:D98, SMALL(IF("Yes"='Cheater Sheet'!$BM$58:$BM$98, ROW('Cheater Sheet'!$BM$58:$BM$98)-57,""), ROW()-4)),""))</f>
        <v/>
      </c>
      <c r="F35" s="704" t="str" cm="1">
        <f t="array" ref="F35">IF(IFERROR(INDEX('Cheater Sheet'!E58:E98, SMALL(IF("Yes"='Cheater Sheet'!$BM$58:$BM$98, ROW('Cheater Sheet'!$BM$58:$BM$98)-57,""), ROW()-4)),"")="","",IFERROR(INDEX('Cheater Sheet'!E58:E98, SMALL(IF("Yes"='Cheater Sheet'!$BM$58:$BM$98, ROW('Cheater Sheet'!$BM$58:$BM$98)-57,""), ROW()-4)),""))</f>
        <v/>
      </c>
      <c r="G35" s="705" t="str" cm="1">
        <f t="array" ref="G35">IF(IFERROR(INDEX('Cheater Sheet'!F58:F98, SMALL(IF("Yes"='Cheater Sheet'!$BM$58:$BM$98, ROW('Cheater Sheet'!$BM$58:$BM$98)-57,""), ROW()-4)),"")="","",IFERROR(INDEX('Cheater Sheet'!F58:F98, SMALL(IF("Yes"='Cheater Sheet'!$BM$58:$BM$98, ROW('Cheater Sheet'!$BM$58:$BM$98)-57,""), ROW()-4)),""))</f>
        <v/>
      </c>
      <c r="H35" s="704" t="str" cm="1">
        <f t="array" ref="H35">IF(IFERROR(INDEX('Cheater Sheet'!G58:G98, SMALL(IF("Yes"='Cheater Sheet'!$BM$58:$BM$98, ROW('Cheater Sheet'!$BM$58:$BM$98)-57,""), ROW()-4)),"")="","",IFERROR(INDEX('Cheater Sheet'!G58:G98, SMALL(IF("Yes"='Cheater Sheet'!$BM$58:$BM$98, ROW('Cheater Sheet'!$BM$58:$BM$98)-57,""), ROW()-4)),""))</f>
        <v/>
      </c>
      <c r="I35" s="705" t="str" cm="1">
        <f t="array" ref="I35">IF(IFERROR(INDEX('Cheater Sheet'!H58:H98, SMALL(IF("Yes"='Cheater Sheet'!$BM$58:$BM$98, ROW('Cheater Sheet'!$BM$58:$BM$98)-57,""), ROW()-4)),"")="","",IFERROR(INDEX('Cheater Sheet'!H58:H98, SMALL(IF("Yes"='Cheater Sheet'!$BM$58:$BM$98, ROW('Cheater Sheet'!$BM$58:$BM$98)-57,""), ROW()-4)),""))</f>
        <v/>
      </c>
      <c r="J35" s="704" t="str" cm="1">
        <f t="array" ref="J35">IF(IFERROR(INDEX('Cheater Sheet'!I58:I98, SMALL(IF("Yes"='Cheater Sheet'!$BM$58:$BM$98, ROW('Cheater Sheet'!$BM$58:$BM$98)-57,""), ROW()-4)),"")="","",IFERROR(INDEX('Cheater Sheet'!I58:I98, SMALL(IF("Yes"='Cheater Sheet'!$BM$58:$BM$98, ROW('Cheater Sheet'!$BM$58:$BM$98)-57,""), ROW()-4)),""))</f>
        <v/>
      </c>
      <c r="K35" s="705" t="str" cm="1">
        <f t="array" ref="K35">IF(IFERROR(INDEX('Cheater Sheet'!J58:J98, SMALL(IF("Yes"='Cheater Sheet'!$BM$58:$BM$98, ROW('Cheater Sheet'!$BM$58:$BM$98)-57,""), ROW()-4)),"")="","",IFERROR(INDEX('Cheater Sheet'!J58:J98, SMALL(IF("Yes"='Cheater Sheet'!$BM$58:$BM$98, ROW('Cheater Sheet'!$BM$58:$BM$98)-57,""), ROW()-4)),""))</f>
        <v/>
      </c>
      <c r="L35" s="704" t="str" cm="1">
        <f t="array" ref="L35">IF(IFERROR(INDEX('Cheater Sheet'!K58:K98, SMALL(IF("Yes"='Cheater Sheet'!$BM$58:$BM$98, ROW('Cheater Sheet'!$BM$58:$BM$98)-57,""), ROW()-4)),"")="","",IFERROR(INDEX('Cheater Sheet'!K58:K98, SMALL(IF("Yes"='Cheater Sheet'!$BM$58:$BM$98, ROW('Cheater Sheet'!$BM$58:$BM$98)-57,""), ROW()-4)),""))</f>
        <v/>
      </c>
      <c r="M35" s="705" t="str" cm="1">
        <f t="array" ref="M35">IF(IFERROR(INDEX('Cheater Sheet'!L58:L98, SMALL(IF("Yes"='Cheater Sheet'!$BM$58:$BM$98, ROW('Cheater Sheet'!$BM$58:$BM$98)-57,""), ROW()-4)),"")="","",IFERROR(INDEX('Cheater Sheet'!L58:L98, SMALL(IF("Yes"='Cheater Sheet'!$BM$58:$BM$98, ROW('Cheater Sheet'!$BM$58:$BM$98)-57,""), ROW()-4)),""))</f>
        <v/>
      </c>
      <c r="N35" s="704" t="str" cm="1">
        <f t="array" ref="N35">IF(IFERROR(INDEX('Cheater Sheet'!M58:M98, SMALL(IF("Yes"='Cheater Sheet'!$BM$58:$BM$98, ROW('Cheater Sheet'!$BM$58:$BM$98)-57,""), ROW()-4)),"")="","",IFERROR(INDEX('Cheater Sheet'!M58:M98, SMALL(IF("Yes"='Cheater Sheet'!$BM$58:$BM$98, ROW('Cheater Sheet'!$BM$58:$BM$98)-57,""), ROW()-4)),""))</f>
        <v/>
      </c>
      <c r="O35" s="705" t="str" cm="1">
        <f t="array" ref="O35">IF(IFERROR(INDEX('Cheater Sheet'!N58:N98, SMALL(IF("Yes"='Cheater Sheet'!$BM$58:$BM$98, ROW('Cheater Sheet'!$BM$58:$BM$98)-57,""), ROW()-4)),"")="","",IFERROR(INDEX('Cheater Sheet'!N58:N98, SMALL(IF("Yes"='Cheater Sheet'!$BM$58:$BM$98, ROW('Cheater Sheet'!$BM$58:$BM$98)-57,""), ROW()-4)),""))</f>
        <v/>
      </c>
      <c r="P35" s="704" t="str" cm="1">
        <f t="array" ref="P35">IF(IFERROR(INDEX('Cheater Sheet'!O58:O98, SMALL(IF("Yes"='Cheater Sheet'!$BM$58:$BM$98, ROW('Cheater Sheet'!$BM$58:$BM$98)-57,""), ROW()-4)),"")="","",IFERROR(INDEX('Cheater Sheet'!O58:O98, SMALL(IF("Yes"='Cheater Sheet'!$BM$58:$BM$98, ROW('Cheater Sheet'!$BM$58:$BM$98)-57,""), ROW()-4)),""))</f>
        <v/>
      </c>
      <c r="Q35" s="705" t="str" cm="1">
        <f t="array" ref="Q35">IF(IFERROR(INDEX('Cheater Sheet'!P58:P98, SMALL(IF("Yes"='Cheater Sheet'!$BM$58:$BM$98, ROW('Cheater Sheet'!$BM$58:$BM$98)-57,""), ROW()-4)),"")="","",IFERROR(INDEX('Cheater Sheet'!P58:P98, SMALL(IF("Yes"='Cheater Sheet'!$BM$58:$BM$98, ROW('Cheater Sheet'!$BM$58:$BM$98)-57,""), ROW()-4)),""))</f>
        <v/>
      </c>
      <c r="R35" s="704" t="str" cm="1">
        <f t="array" ref="R35">IF(IFERROR(INDEX('Cheater Sheet'!Q58:Q98, SMALL(IF("Yes"='Cheater Sheet'!$BM$58:$BM$98, ROW('Cheater Sheet'!$BM$58:$BM$98)-57,""), ROW()-4)),"")="","",IFERROR(INDEX('Cheater Sheet'!Q58:Q98, SMALL(IF("Yes"='Cheater Sheet'!$BM$58:$BM$98, ROW('Cheater Sheet'!$BM$58:$BM$98)-57,""), ROW()-4)),""))</f>
        <v/>
      </c>
      <c r="S35" s="705" t="str" cm="1">
        <f t="array" ref="S35">IF(IFERROR(INDEX('Cheater Sheet'!R58:R98, SMALL(IF("Yes"='Cheater Sheet'!$BM$58:$BM$98, ROW('Cheater Sheet'!$BM$58:$BM$98)-57,""), ROW()-4)),"")="","",IFERROR(INDEX('Cheater Sheet'!R58:R98, SMALL(IF("Yes"='Cheater Sheet'!$BM$58:$BM$98, ROW('Cheater Sheet'!$BM$58:$BM$98)-57,""), ROW()-4)),""))</f>
        <v/>
      </c>
      <c r="T35" s="704" t="str" cm="1">
        <f t="array" ref="T35">IF(IFERROR(INDEX('Cheater Sheet'!S58:S98, SMALL(IF("Yes"='Cheater Sheet'!$BM$58:$BM$98, ROW('Cheater Sheet'!$BM$58:$BM$98)-57,""), ROW()-4)),"")="","",IFERROR(INDEX('Cheater Sheet'!S58:S98, SMALL(IF("Yes"='Cheater Sheet'!$BM$58:$BM$98, ROW('Cheater Sheet'!$BM$58:$BM$98)-57,""), ROW()-4)),""))</f>
        <v/>
      </c>
      <c r="U35" s="705" t="str" cm="1">
        <f t="array" ref="U35">IF(IFERROR(INDEX('Cheater Sheet'!T58:T98, SMALL(IF("Yes"='Cheater Sheet'!$BM$58:$BM$98, ROW('Cheater Sheet'!$BM$58:$BM$98)-57,""), ROW()-4)),"")="","",IFERROR(INDEX('Cheater Sheet'!T58:T98, SMALL(IF("Yes"='Cheater Sheet'!$BM$58:$BM$98, ROW('Cheater Sheet'!$BM$58:$BM$98)-57,""), ROW()-4)),""))</f>
        <v/>
      </c>
      <c r="V35" s="704" t="str" cm="1">
        <f t="array" ref="V35">IF(IFERROR(INDEX('Cheater Sheet'!U58:U98, SMALL(IF("Yes"='Cheater Sheet'!$BM$58:$BM$98, ROW('Cheater Sheet'!$BM$58:$BM$98)-57,""), ROW()-4)),"")="","",IFERROR(INDEX('Cheater Sheet'!U58:U98, SMALL(IF("Yes"='Cheater Sheet'!$BM$58:$BM$98, ROW('Cheater Sheet'!$BM$58:$BM$98)-57,""), ROW()-4)),""))</f>
        <v/>
      </c>
      <c r="W35" s="705" t="str" cm="1">
        <f t="array" ref="W35">IF(IFERROR(INDEX('Cheater Sheet'!V58:V98, SMALL(IF("Yes"='Cheater Sheet'!$BM$58:$BM$98, ROW('Cheater Sheet'!$BM$58:$BM$98)-57,""), ROW()-4)),"")="","",IFERROR(INDEX('Cheater Sheet'!V58:V98, SMALL(IF("Yes"='Cheater Sheet'!$BM$58:$BM$98, ROW('Cheater Sheet'!$BM$58:$BM$98)-57,""), ROW()-4)),""))</f>
        <v/>
      </c>
      <c r="X35" s="704" t="str" cm="1">
        <f t="array" ref="X35">IF(IFERROR(INDEX('Cheater Sheet'!W58:W98, SMALL(IF("Yes"='Cheater Sheet'!$BM$58:$BM$98, ROW('Cheater Sheet'!$BM$58:$BM$98)-57,""), ROW()-4)),"")="","",IFERROR(INDEX('Cheater Sheet'!W58:W98, SMALL(IF("Yes"='Cheater Sheet'!$BM$58:$BM$98, ROW('Cheater Sheet'!$BM$58:$BM$98)-57,""), ROW()-4)),""))</f>
        <v/>
      </c>
      <c r="Y35" s="705" t="str" cm="1">
        <f t="array" ref="Y35">IF(IFERROR(INDEX('Cheater Sheet'!X58:X98, SMALL(IF("Yes"='Cheater Sheet'!$BM$58:$BM$98, ROW('Cheater Sheet'!$BM$58:$BM$98)-57,""), ROW()-4)),"")="","",IFERROR(INDEX('Cheater Sheet'!X58:X98, SMALL(IF("Yes"='Cheater Sheet'!$BM$58:$BM$98, ROW('Cheater Sheet'!$BM$58:$BM$98)-57,""), ROW()-4)),""))</f>
        <v/>
      </c>
      <c r="Z35" s="704" t="str" cm="1">
        <f t="array" ref="Z35">IF(IFERROR(INDEX('Cheater Sheet'!Y58:Y98, SMALL(IF("Yes"='Cheater Sheet'!$BM$58:$BM$98, ROW('Cheater Sheet'!$BM$58:$BM$98)-57,""), ROW()-4)),"")="","",IFERROR(INDEX('Cheater Sheet'!Y58:Y98, SMALL(IF("Yes"='Cheater Sheet'!$BM$58:$BM$98, ROW('Cheater Sheet'!$BM$58:$BM$98)-57,""), ROW()-4)),""))</f>
        <v/>
      </c>
      <c r="AA35" s="705" t="str" cm="1">
        <f t="array" ref="AA35">IF(IFERROR(INDEX('Cheater Sheet'!Z58:Z98, SMALL(IF("Yes"='Cheater Sheet'!$BM$58:$BM$98, ROW('Cheater Sheet'!$BM$58:$BM$98)-57,""), ROW()-4)),"")="","",IFERROR(INDEX('Cheater Sheet'!Z58:Z98, SMALL(IF("Yes"='Cheater Sheet'!$BM$58:$BM$98, ROW('Cheater Sheet'!$BM$58:$BM$98)-57,""), ROW()-4)),""))</f>
        <v/>
      </c>
      <c r="AB35" s="704" t="str" cm="1">
        <f t="array" ref="AB35">IF(IFERROR(INDEX('Cheater Sheet'!AA58:AA98, SMALL(IF("Yes"='Cheater Sheet'!$BM$58:$BM$98, ROW('Cheater Sheet'!$BM$58:$BM$98)-57,""), ROW()-4)),"")="","",IFERROR(INDEX('Cheater Sheet'!AA58:AA98, SMALL(IF("Yes"='Cheater Sheet'!$BM$58:$BM$98, ROW('Cheater Sheet'!$BM$58:$BM$98)-57,""), ROW()-4)),""))</f>
        <v/>
      </c>
      <c r="AC35" s="705" t="str" cm="1">
        <f t="array" ref="AC35">IF(IFERROR(INDEX('Cheater Sheet'!AB58:AB98, SMALL(IF("Yes"='Cheater Sheet'!$BM$58:$BM$98, ROW('Cheater Sheet'!$BM$58:$BM$98)-57,""), ROW()-4)),"")="","",IFERROR(INDEX('Cheater Sheet'!AB58:AB98, SMALL(IF("Yes"='Cheater Sheet'!$BM$58:$BM$98, ROW('Cheater Sheet'!$BM$58:$BM$98)-57,""), ROW()-4)),""))</f>
        <v/>
      </c>
      <c r="AD35" s="704" t="str" cm="1">
        <f t="array" ref="AD35">IF(IFERROR(INDEX('Cheater Sheet'!AC58:AC98, SMALL(IF("Yes"='Cheater Sheet'!$BM$58:$BM$98, ROW('Cheater Sheet'!$BM$58:$BM$98)-57,""), ROW()-4)),"")="","",IFERROR(INDEX('Cheater Sheet'!AC58:AC98, SMALL(IF("Yes"='Cheater Sheet'!$BM$58:$BM$98, ROW('Cheater Sheet'!$BM$58:$BM$98)-57,""), ROW()-4)),""))</f>
        <v/>
      </c>
      <c r="AE35" s="705" t="str" cm="1">
        <f t="array" ref="AE35">IF(IFERROR(INDEX('Cheater Sheet'!AD58:AD98, SMALL(IF("Yes"='Cheater Sheet'!$BM$58:$BM$98, ROW('Cheater Sheet'!$BM$58:$BM$98)-57,""), ROW()-4)),"")="","",IFERROR(INDEX('Cheater Sheet'!AD58:AD98, SMALL(IF("Yes"='Cheater Sheet'!$BM$58:$BM$98, ROW('Cheater Sheet'!$BM$58:$BM$98)-57,""), ROW()-4)),""))</f>
        <v/>
      </c>
      <c r="AF35" s="704" t="str" cm="1">
        <f t="array" ref="AF35">IF(IFERROR(INDEX('Cheater Sheet'!AE58:AE98, SMALL(IF("Yes"='Cheater Sheet'!$BM$58:$BM$98, ROW('Cheater Sheet'!$BM$58:$BM$98)-57,""), ROW()-4)),"")="","",IFERROR(INDEX('Cheater Sheet'!AE58:AE98, SMALL(IF("Yes"='Cheater Sheet'!$BM$58:$BM$98, ROW('Cheater Sheet'!$BM$58:$BM$98)-57,""), ROW()-4)),""))</f>
        <v/>
      </c>
      <c r="AG35" s="705" t="str" cm="1">
        <f t="array" ref="AG35">IF(IFERROR(INDEX('Cheater Sheet'!AF58:AF98, SMALL(IF("Yes"='Cheater Sheet'!$BM$58:$BM$98, ROW('Cheater Sheet'!$BM$58:$BM$98)-57,""), ROW()-4)),"")="","",IFERROR(INDEX('Cheater Sheet'!AF58:AF98, SMALL(IF("Yes"='Cheater Sheet'!$BM$58:$BM$98, ROW('Cheater Sheet'!$BM$58:$BM$98)-57,""), ROW()-4)),""))</f>
        <v/>
      </c>
      <c r="AH35" s="704" t="str" cm="1">
        <f t="array" ref="AH35">IF(IFERROR(INDEX('Cheater Sheet'!AG58:AG98, SMALL(IF("Yes"='Cheater Sheet'!$BM$58:$BM$98, ROW('Cheater Sheet'!$BM$58:$BM$98)-57,""), ROW()-4)),"")="","",IFERROR(INDEX('Cheater Sheet'!AG58:AG98, SMALL(IF("Yes"='Cheater Sheet'!$BM$58:$BM$98, ROW('Cheater Sheet'!$BM$58:$BM$98)-57,""), ROW()-4)),""))</f>
        <v/>
      </c>
      <c r="AI35" s="705" t="str" cm="1">
        <f t="array" ref="AI35">IF(IFERROR(INDEX('Cheater Sheet'!AH58:AH98, SMALL(IF("Yes"='Cheater Sheet'!$BM$58:$BM$98, ROW('Cheater Sheet'!$BM$58:$BM$98)-57,""), ROW()-4)),"")="","",IFERROR(INDEX('Cheater Sheet'!AH58:AH98, SMALL(IF("Yes"='Cheater Sheet'!$BM$58:$BM$98, ROW('Cheater Sheet'!$BM$58:$BM$98)-57,""), ROW()-4)),""))</f>
        <v/>
      </c>
      <c r="AJ35" s="704" t="str" cm="1">
        <f t="array" ref="AJ35">IF(IFERROR(INDEX('Cheater Sheet'!AI58:AI98, SMALL(IF("Yes"='Cheater Sheet'!$BM$58:$BM$98, ROW('Cheater Sheet'!$BM$58:$BM$98)-57,""), ROW()-4)),"")="","",IFERROR(INDEX('Cheater Sheet'!AI58:AI98, SMALL(IF("Yes"='Cheater Sheet'!$BM$58:$BM$98, ROW('Cheater Sheet'!$BM$58:$BM$98)-57,""), ROW()-4)),""))</f>
        <v/>
      </c>
      <c r="AK35" s="705" t="str" cm="1">
        <f t="array" ref="AK35">IF(IFERROR(INDEX('Cheater Sheet'!AJ58:AJ98, SMALL(IF("Yes"='Cheater Sheet'!$BM$58:$BM$98, ROW('Cheater Sheet'!$BM$58:$BM$98)-57,""), ROW()-4)),"")="","",IFERROR(INDEX('Cheater Sheet'!AJ58:AJ98, SMALL(IF("Yes"='Cheater Sheet'!$BM$58:$BM$98, ROW('Cheater Sheet'!$BM$58:$BM$98)-57,""), ROW()-4)),""))</f>
        <v/>
      </c>
      <c r="AL35" s="704" t="str" cm="1">
        <f t="array" ref="AL35">IF(IFERROR(INDEX('Cheater Sheet'!AK58:AK98, SMALL(IF("Yes"='Cheater Sheet'!$BM$58:$BM$98, ROW('Cheater Sheet'!$BM$58:$BM$98)-57,""), ROW()-4)),"")="","",IFERROR(INDEX('Cheater Sheet'!AK58:AK98, SMALL(IF("Yes"='Cheater Sheet'!$BM$58:$BM$98, ROW('Cheater Sheet'!$BM$58:$BM$98)-57,""), ROW()-4)),""))</f>
        <v/>
      </c>
      <c r="AM35" s="705" t="str" cm="1">
        <f t="array" ref="AM35">IF(IFERROR(INDEX('Cheater Sheet'!AL58:AL98, SMALL(IF("Yes"='Cheater Sheet'!$BM$58:$BM$98, ROW('Cheater Sheet'!$BM$58:$BM$98)-57,""), ROW()-4)),"")="","",IFERROR(INDEX('Cheater Sheet'!AL58:AL98, SMALL(IF("Yes"='Cheater Sheet'!$BM$58:$BM$98, ROW('Cheater Sheet'!$BM$58:$BM$98)-57,""), ROW()-4)),""))</f>
        <v/>
      </c>
      <c r="AN35" s="704" t="str" cm="1">
        <f t="array" ref="AN35">IF(IFERROR(INDEX('Cheater Sheet'!AM58:AM98, SMALL(IF("Yes"='Cheater Sheet'!$BM$58:$BM$98, ROW('Cheater Sheet'!$BM$58:$BM$98)-57,""), ROW()-4)),"")="","",IFERROR(INDEX('Cheater Sheet'!AM58:AM98, SMALL(IF("Yes"='Cheater Sheet'!$BM$58:$BM$98, ROW('Cheater Sheet'!$BM$58:$BM$98)-57,""), ROW()-4)),""))</f>
        <v/>
      </c>
      <c r="AO35" s="705" t="str" cm="1">
        <f t="array" ref="AO35">IF(IFERROR(INDEX('Cheater Sheet'!AN58:AN98, SMALL(IF("Yes"='Cheater Sheet'!$BM$58:$BM$98, ROW('Cheater Sheet'!$BM$58:$BM$98)-57,""), ROW()-4)),"")="","",IFERROR(INDEX('Cheater Sheet'!AN58:AN98, SMALL(IF("Yes"='Cheater Sheet'!$BM$58:$BM$98, ROW('Cheater Sheet'!$BM$58:$BM$98)-57,""), ROW()-4)),""))</f>
        <v/>
      </c>
      <c r="AP35" s="704" t="str" cm="1">
        <f t="array" ref="AP35">IF(IFERROR(INDEX('Cheater Sheet'!AO58:AO98, SMALL(IF("Yes"='Cheater Sheet'!$BM$58:$BM$98, ROW('Cheater Sheet'!$BM$58:$BM$98)-57,""), ROW()-4)),"")="","",IFERROR(INDEX('Cheater Sheet'!AO58:AO98, SMALL(IF("Yes"='Cheater Sheet'!$BM$58:$BM$98, ROW('Cheater Sheet'!$BM$58:$BM$98)-57,""), ROW()-4)),""))</f>
        <v/>
      </c>
      <c r="AQ35" s="705" t="str" cm="1">
        <f t="array" ref="AQ35">IF(IFERROR(INDEX('Cheater Sheet'!AP58:AP98, SMALL(IF("Yes"='Cheater Sheet'!$BM$58:$BM$98, ROW('Cheater Sheet'!$BM$58:$BM$98)-57,""), ROW()-4)),"")="","",IFERROR(INDEX('Cheater Sheet'!AP58:AP98, SMALL(IF("Yes"='Cheater Sheet'!$BM$58:$BM$98, ROW('Cheater Sheet'!$BM$58:$BM$98)-57,""), ROW()-4)),""))</f>
        <v/>
      </c>
      <c r="AR35" s="704" t="str" cm="1">
        <f t="array" ref="AR35">IF(IFERROR(INDEX('Cheater Sheet'!AQ58:AQ98, SMALL(IF("Yes"='Cheater Sheet'!$BM$58:$BM$98, ROW('Cheater Sheet'!$BM$58:$BM$98)-57,""), ROW()-4)),"")="","",IFERROR(INDEX('Cheater Sheet'!AQ58:AQ98, SMALL(IF("Yes"='Cheater Sheet'!$BM$58:$BM$98, ROW('Cheater Sheet'!$BM$58:$BM$98)-57,""), ROW()-4)),""))</f>
        <v/>
      </c>
      <c r="AS35" s="705" t="str" cm="1">
        <f t="array" ref="AS35">IF(IFERROR(INDEX('Cheater Sheet'!AR58:AR98, SMALL(IF("Yes"='Cheater Sheet'!$BM$58:$BM$98, ROW('Cheater Sheet'!$BM$58:$BM$98)-57,""), ROW()-4)),"")="","",IFERROR(INDEX('Cheater Sheet'!AR58:AR98, SMALL(IF("Yes"='Cheater Sheet'!$BM$58:$BM$98, ROW('Cheater Sheet'!$BM$58:$BM$98)-57,""), ROW()-4)),""))</f>
        <v/>
      </c>
      <c r="AT35" s="704" t="str" cm="1">
        <f t="array" ref="AT35">IF(IFERROR(INDEX('Cheater Sheet'!AS58:AS98, SMALL(IF("Yes"='Cheater Sheet'!$BM$58:$BM$98, ROW('Cheater Sheet'!$BM$58:$BM$98)-57,""), ROW()-4)),"")="","",IFERROR(INDEX('Cheater Sheet'!AS58:AS98, SMALL(IF("Yes"='Cheater Sheet'!$BM$58:$BM$98, ROW('Cheater Sheet'!$BM$58:$BM$98)-57,""), ROW()-4)),""))</f>
        <v/>
      </c>
      <c r="AU35" s="705" t="str" cm="1">
        <f t="array" ref="AU35">IF(IFERROR(INDEX('Cheater Sheet'!AT58:AT98, SMALL(IF("Yes"='Cheater Sheet'!$BM$58:$BM$98, ROW('Cheater Sheet'!$BM$58:$BM$98)-57,""), ROW()-4)),"")="","",IFERROR(INDEX('Cheater Sheet'!AT58:AT98, SMALL(IF("Yes"='Cheater Sheet'!$BM$58:$BM$98, ROW('Cheater Sheet'!$BM$58:$BM$98)-57,""), ROW()-4)),""))</f>
        <v/>
      </c>
      <c r="AV35" s="704" t="str" cm="1">
        <f t="array" ref="AV35">IF(IFERROR(INDEX('Cheater Sheet'!AU58:AU98, SMALL(IF("Yes"='Cheater Sheet'!$BM$58:$BM$98, ROW('Cheater Sheet'!$BM$58:$BM$98)-57,""), ROW()-4)),"")="","",IFERROR(INDEX('Cheater Sheet'!AU58:AU98, SMALL(IF("Yes"='Cheater Sheet'!$BM$58:$BM$98, ROW('Cheater Sheet'!$BM$58:$BM$98)-57,""), ROW()-4)),""))</f>
        <v/>
      </c>
      <c r="AW35" s="705" t="str" cm="1">
        <f t="array" ref="AW35">IF(IFERROR(INDEX('Cheater Sheet'!AV58:AV98, SMALL(IF("Yes"='Cheater Sheet'!$BM$58:$BM$98, ROW('Cheater Sheet'!$BM$58:$BM$98)-57,""), ROW()-4)),"")="","",IFERROR(INDEX('Cheater Sheet'!AV58:AV98, SMALL(IF("Yes"='Cheater Sheet'!$BM$58:$BM$98, ROW('Cheater Sheet'!$BM$58:$BM$98)-57,""), ROW()-4)),""))</f>
        <v/>
      </c>
      <c r="AX35" s="704" t="str" cm="1">
        <f t="array" ref="AX35">IF(IFERROR(INDEX('Cheater Sheet'!AW58:AW98, SMALL(IF("Yes"='Cheater Sheet'!$BM$58:$BM$98, ROW('Cheater Sheet'!$BM$58:$BM$98)-57,""), ROW()-4)),"")="","",IFERROR(INDEX('Cheater Sheet'!AW58:AW98, SMALL(IF("Yes"='Cheater Sheet'!$BM$58:$BM$98, ROW('Cheater Sheet'!$BM$58:$BM$98)-57,""), ROW()-4)),""))</f>
        <v/>
      </c>
      <c r="AY35" s="705" t="str" cm="1">
        <f t="array" ref="AY35">IF(IFERROR(INDEX('Cheater Sheet'!AX58:AX98, SMALL(IF("Yes"='Cheater Sheet'!$BM$58:$BM$98, ROW('Cheater Sheet'!$BM$58:$BM$98)-57,""), ROW()-4)),"")="","",IFERROR(INDEX('Cheater Sheet'!AX58:AX98, SMALL(IF("Yes"='Cheater Sheet'!$BM$58:$BM$98, ROW('Cheater Sheet'!$BM$58:$BM$98)-57,""), ROW()-4)),""))</f>
        <v/>
      </c>
      <c r="AZ35" s="704" t="str" cm="1">
        <f t="array" ref="AZ35">IF(IFERROR(INDEX('Cheater Sheet'!AY58:AY98, SMALL(IF("Yes"='Cheater Sheet'!$BM$58:$BM$98, ROW('Cheater Sheet'!$BM$58:$BM$98)-57,""), ROW()-4)),"")="","",IFERROR(INDEX('Cheater Sheet'!AY58:AY98, SMALL(IF("Yes"='Cheater Sheet'!$BM$58:$BM$98, ROW('Cheater Sheet'!$BM$58:$BM$98)-57,""), ROW()-4)),""))</f>
        <v/>
      </c>
      <c r="BA35" s="705" t="str" cm="1">
        <f t="array" ref="BA35">IF(IFERROR(INDEX('Cheater Sheet'!AZ58:AZ98, SMALL(IF("Yes"='Cheater Sheet'!$BM$58:$BM$98, ROW('Cheater Sheet'!$BM$58:$BM$98)-57,""), ROW()-4)),"")="","",IFERROR(INDEX('Cheater Sheet'!AZ58:AZ98, SMALL(IF("Yes"='Cheater Sheet'!$BM$58:$BM$98, ROW('Cheater Sheet'!$BM$58:$BM$98)-57,""), ROW()-4)),""))</f>
        <v/>
      </c>
      <c r="BB35" s="704" t="str" cm="1">
        <f t="array" ref="BB35">IF(IFERROR(INDEX('Cheater Sheet'!BA58:BA98, SMALL(IF("Yes"='Cheater Sheet'!$BM$58:$BM$98, ROW('Cheater Sheet'!$BM$58:$BM$98)-57,""), ROW()-4)),"")="","",IFERROR(INDEX('Cheater Sheet'!BA58:BA98, SMALL(IF("Yes"='Cheater Sheet'!$BM$58:$BM$98, ROW('Cheater Sheet'!$BM$58:$BM$98)-57,""), ROW()-4)),""))</f>
        <v/>
      </c>
      <c r="BC35" s="705" t="str" cm="1">
        <f t="array" ref="BC35">IF(IFERROR(INDEX('Cheater Sheet'!BB58:BB98, SMALL(IF("Yes"='Cheater Sheet'!$BM$58:$BM$98, ROW('Cheater Sheet'!$BM$58:$BM$98)-57,""), ROW()-4)),"")="","",IFERROR(INDEX('Cheater Sheet'!BB58:BB98, SMALL(IF("Yes"='Cheater Sheet'!$BM$58:$BM$98, ROW('Cheater Sheet'!$BM$58:$BM$98)-57,""), ROW()-4)),""))</f>
        <v/>
      </c>
      <c r="BD35" s="704" t="str" cm="1">
        <f t="array" ref="BD35">IF(IFERROR(INDEX('Cheater Sheet'!BC58:BC98, SMALL(IF("Yes"='Cheater Sheet'!$BM$58:$BM$98, ROW('Cheater Sheet'!$BM$58:$BM$98)-57,""), ROW()-4)),"")="","",IFERROR(INDEX('Cheater Sheet'!BC58:BC98, SMALL(IF("Yes"='Cheater Sheet'!$BM$58:$BM$98, ROW('Cheater Sheet'!$BM$58:$BM$98)-57,""), ROW()-4)),""))</f>
        <v/>
      </c>
      <c r="BE35" s="705" t="str" cm="1">
        <f t="array" ref="BE35">IF(IFERROR(INDEX('Cheater Sheet'!BD58:BD98, SMALL(IF("Yes"='Cheater Sheet'!$BM$58:$BM$98, ROW('Cheater Sheet'!$BM$58:$BM$98)-57,""), ROW()-4)),"")="","",IFERROR(INDEX('Cheater Sheet'!BD58:BD98, SMALL(IF("Yes"='Cheater Sheet'!$BM$58:$BM$98, ROW('Cheater Sheet'!$BM$58:$BM$98)-57,""), ROW()-4)),""))</f>
        <v/>
      </c>
      <c r="BF35" s="704" t="str" cm="1">
        <f t="array" ref="BF35">IF(IFERROR(INDEX('Cheater Sheet'!BE58:BE98, SMALL(IF("Yes"='Cheater Sheet'!$BM$58:$BM$98, ROW('Cheater Sheet'!$BM$58:$BM$98)-57,""), ROW()-4)),"")="","",IFERROR(INDEX('Cheater Sheet'!BE58:BE98, SMALL(IF("Yes"='Cheater Sheet'!$BM$58:$BM$98, ROW('Cheater Sheet'!$BM$58:$BM$98)-57,""), ROW()-4)),""))</f>
        <v/>
      </c>
      <c r="BG35" s="705" t="str" cm="1">
        <f t="array" ref="BG35">IF(IFERROR(INDEX('Cheater Sheet'!BF58:BF98, SMALL(IF("Yes"='Cheater Sheet'!$BM$58:$BM$98, ROW('Cheater Sheet'!$BM$58:$BM$98)-57,""), ROW()-4)),"")="","",IFERROR(INDEX('Cheater Sheet'!BF58:BF98, SMALL(IF("Yes"='Cheater Sheet'!$BM$58:$BM$98, ROW('Cheater Sheet'!$BM$58:$BM$98)-57,""), ROW()-4)),""))</f>
        <v/>
      </c>
      <c r="BH35" s="704" t="str" cm="1">
        <f t="array" ref="BH35">IF(IFERROR(INDEX('Cheater Sheet'!BG58:BG98, SMALL(IF("Yes"='Cheater Sheet'!$BM$58:$BM$98, ROW('Cheater Sheet'!$BM$58:$BM$98)-57,""), ROW()-4)),"")="","",IFERROR(INDEX('Cheater Sheet'!BG58:BG98, SMALL(IF("Yes"='Cheater Sheet'!$BM$58:$BM$98, ROW('Cheater Sheet'!$BM$58:$BM$98)-57,""), ROW()-4)),""))</f>
        <v/>
      </c>
      <c r="BI35" s="705" t="str" cm="1">
        <f t="array" ref="BI35">IF(IFERROR(INDEX('Cheater Sheet'!BH58:BH98, SMALL(IF("Yes"='Cheater Sheet'!$BM$58:$BM$98, ROW('Cheater Sheet'!$BM$58:$BM$98)-57,""), ROW()-4)),"")="","",IFERROR(INDEX('Cheater Sheet'!BH58:BH98, SMALL(IF("Yes"='Cheater Sheet'!$BM$58:$BM$98, ROW('Cheater Sheet'!$BM$58:$BM$98)-57,""), ROW()-4)),""))</f>
        <v/>
      </c>
      <c r="BJ35" s="704" t="str" cm="1">
        <f t="array" ref="BJ35">IF(IFERROR(INDEX('Cheater Sheet'!BI58:BI98, SMALL(IF("Yes"='Cheater Sheet'!$BM$58:$BM$98, ROW('Cheater Sheet'!$BM$58:$BM$98)-57,""), ROW()-4)),"")="","",IFERROR(INDEX('Cheater Sheet'!BI58:BI98, SMALL(IF("Yes"='Cheater Sheet'!$BM$58:$BM$98, ROW('Cheater Sheet'!$BM$58:$BM$98)-57,""), ROW()-4)),""))</f>
        <v/>
      </c>
      <c r="BK35" s="527" t="str" cm="1">
        <f t="array" ref="BK35">IF(IFERROR(INDEX('Cheater Sheet'!BJ58:BJ98, SMALL(IF("Yes"='Cheater Sheet'!$BM$58:$BM$98, ROW('Cheater Sheet'!$BM$58:$BM$98)-57,""), ROW()-4)),"")="","",IFERROR(INDEX('Cheater Sheet'!BJ58:BJ98, SMALL(IF("Yes"='Cheater Sheet'!$BM$58:$BM$98, ROW('Cheater Sheet'!$BM$58:$BM$98)-57,""), ROW()-4)),""))</f>
        <v/>
      </c>
      <c r="BL35" s="101"/>
    </row>
    <row r="36" spans="1:64" x14ac:dyDescent="0.2">
      <c r="A36" s="765">
        <f t="shared" si="0"/>
        <v>0</v>
      </c>
      <c r="C36" s="703" t="str" cm="1">
        <f t="array" ref="C36">IFERROR(INDEX('Cheater Sheet'!$B$58:$B$98, SMALL(IF("Yes"='Cheater Sheet'!$BM$58:$BM$98, ROW('Cheater Sheet'!$BM$58:$BM$98)-57,""), ROW()-4)),"")</f>
        <v/>
      </c>
      <c r="D36" s="704" t="str" cm="1">
        <f t="array" ref="D36">IF(IFERROR(INDEX('Cheater Sheet'!C58:C98, SMALL(IF("Yes"='Cheater Sheet'!$BM$58:$BM$98, ROW('Cheater Sheet'!$BM$58:$BM$98)-57,""), ROW()-4)),"")="","",IFERROR(INDEX('Cheater Sheet'!C58:C98, SMALL(IF("Yes"='Cheater Sheet'!$BM$58:$BM$98, ROW('Cheater Sheet'!$BM$58:$BM$98)-57,""), ROW()-4)),""))</f>
        <v/>
      </c>
      <c r="E36" s="705" t="str" cm="1">
        <f t="array" ref="E36">IF(IFERROR(INDEX('Cheater Sheet'!D58:D98, SMALL(IF("Yes"='Cheater Sheet'!$BM$58:$BM$98, ROW('Cheater Sheet'!$BM$58:$BM$98)-57,""), ROW()-4)),"")="","",IFERROR(INDEX('Cheater Sheet'!D58:D98, SMALL(IF("Yes"='Cheater Sheet'!$BM$58:$BM$98, ROW('Cheater Sheet'!$BM$58:$BM$98)-57,""), ROW()-4)),""))</f>
        <v/>
      </c>
      <c r="F36" s="704" t="str" cm="1">
        <f t="array" ref="F36">IF(IFERROR(INDEX('Cheater Sheet'!E58:E98, SMALL(IF("Yes"='Cheater Sheet'!$BM$58:$BM$98, ROW('Cheater Sheet'!$BM$58:$BM$98)-57,""), ROW()-4)),"")="","",IFERROR(INDEX('Cheater Sheet'!E58:E98, SMALL(IF("Yes"='Cheater Sheet'!$BM$58:$BM$98, ROW('Cheater Sheet'!$BM$58:$BM$98)-57,""), ROW()-4)),""))</f>
        <v/>
      </c>
      <c r="G36" s="705" t="str" cm="1">
        <f t="array" ref="G36">IF(IFERROR(INDEX('Cheater Sheet'!F58:F98, SMALL(IF("Yes"='Cheater Sheet'!$BM$58:$BM$98, ROW('Cheater Sheet'!$BM$58:$BM$98)-57,""), ROW()-4)),"")="","",IFERROR(INDEX('Cheater Sheet'!F58:F98, SMALL(IF("Yes"='Cheater Sheet'!$BM$58:$BM$98, ROW('Cheater Sheet'!$BM$58:$BM$98)-57,""), ROW()-4)),""))</f>
        <v/>
      </c>
      <c r="H36" s="704" t="str" cm="1">
        <f t="array" ref="H36">IF(IFERROR(INDEX('Cheater Sheet'!G58:G98, SMALL(IF("Yes"='Cheater Sheet'!$BM$58:$BM$98, ROW('Cheater Sheet'!$BM$58:$BM$98)-57,""), ROW()-4)),"")="","",IFERROR(INDEX('Cheater Sheet'!G58:G98, SMALL(IF("Yes"='Cheater Sheet'!$BM$58:$BM$98, ROW('Cheater Sheet'!$BM$58:$BM$98)-57,""), ROW()-4)),""))</f>
        <v/>
      </c>
      <c r="I36" s="705" t="str" cm="1">
        <f t="array" ref="I36">IF(IFERROR(INDEX('Cheater Sheet'!H58:H98, SMALL(IF("Yes"='Cheater Sheet'!$BM$58:$BM$98, ROW('Cheater Sheet'!$BM$58:$BM$98)-57,""), ROW()-4)),"")="","",IFERROR(INDEX('Cheater Sheet'!H58:H98, SMALL(IF("Yes"='Cheater Sheet'!$BM$58:$BM$98, ROW('Cheater Sheet'!$BM$58:$BM$98)-57,""), ROW()-4)),""))</f>
        <v/>
      </c>
      <c r="J36" s="704" t="str" cm="1">
        <f t="array" ref="J36">IF(IFERROR(INDEX('Cheater Sheet'!I58:I98, SMALL(IF("Yes"='Cheater Sheet'!$BM$58:$BM$98, ROW('Cheater Sheet'!$BM$58:$BM$98)-57,""), ROW()-4)),"")="","",IFERROR(INDEX('Cheater Sheet'!I58:I98, SMALL(IF("Yes"='Cheater Sheet'!$BM$58:$BM$98, ROW('Cheater Sheet'!$BM$58:$BM$98)-57,""), ROW()-4)),""))</f>
        <v/>
      </c>
      <c r="K36" s="705" t="str" cm="1">
        <f t="array" ref="K36">IF(IFERROR(INDEX('Cheater Sheet'!J58:J98, SMALL(IF("Yes"='Cheater Sheet'!$BM$58:$BM$98, ROW('Cheater Sheet'!$BM$58:$BM$98)-57,""), ROW()-4)),"")="","",IFERROR(INDEX('Cheater Sheet'!J58:J98, SMALL(IF("Yes"='Cheater Sheet'!$BM$58:$BM$98, ROW('Cheater Sheet'!$BM$58:$BM$98)-57,""), ROW()-4)),""))</f>
        <v/>
      </c>
      <c r="L36" s="704" t="str" cm="1">
        <f t="array" ref="L36">IF(IFERROR(INDEX('Cheater Sheet'!K58:K98, SMALL(IF("Yes"='Cheater Sheet'!$BM$58:$BM$98, ROW('Cheater Sheet'!$BM$58:$BM$98)-57,""), ROW()-4)),"")="","",IFERROR(INDEX('Cheater Sheet'!K58:K98, SMALL(IF("Yes"='Cheater Sheet'!$BM$58:$BM$98, ROW('Cheater Sheet'!$BM$58:$BM$98)-57,""), ROW()-4)),""))</f>
        <v/>
      </c>
      <c r="M36" s="705" t="str" cm="1">
        <f t="array" ref="M36">IF(IFERROR(INDEX('Cheater Sheet'!L58:L98, SMALL(IF("Yes"='Cheater Sheet'!$BM$58:$BM$98, ROW('Cheater Sheet'!$BM$58:$BM$98)-57,""), ROW()-4)),"")="","",IFERROR(INDEX('Cheater Sheet'!L58:L98, SMALL(IF("Yes"='Cheater Sheet'!$BM$58:$BM$98, ROW('Cheater Sheet'!$BM$58:$BM$98)-57,""), ROW()-4)),""))</f>
        <v/>
      </c>
      <c r="N36" s="704" t="str" cm="1">
        <f t="array" ref="N36">IF(IFERROR(INDEX('Cheater Sheet'!M58:M98, SMALL(IF("Yes"='Cheater Sheet'!$BM$58:$BM$98, ROW('Cheater Sheet'!$BM$58:$BM$98)-57,""), ROW()-4)),"")="","",IFERROR(INDEX('Cheater Sheet'!M58:M98, SMALL(IF("Yes"='Cheater Sheet'!$BM$58:$BM$98, ROW('Cheater Sheet'!$BM$58:$BM$98)-57,""), ROW()-4)),""))</f>
        <v/>
      </c>
      <c r="O36" s="705" t="str" cm="1">
        <f t="array" ref="O36">IF(IFERROR(INDEX('Cheater Sheet'!N58:N98, SMALL(IF("Yes"='Cheater Sheet'!$BM$58:$BM$98, ROW('Cheater Sheet'!$BM$58:$BM$98)-57,""), ROW()-4)),"")="","",IFERROR(INDEX('Cheater Sheet'!N58:N98, SMALL(IF("Yes"='Cheater Sheet'!$BM$58:$BM$98, ROW('Cheater Sheet'!$BM$58:$BM$98)-57,""), ROW()-4)),""))</f>
        <v/>
      </c>
      <c r="P36" s="704" t="str" cm="1">
        <f t="array" ref="P36">IF(IFERROR(INDEX('Cheater Sheet'!O58:O98, SMALL(IF("Yes"='Cheater Sheet'!$BM$58:$BM$98, ROW('Cheater Sheet'!$BM$58:$BM$98)-57,""), ROW()-4)),"")="","",IFERROR(INDEX('Cheater Sheet'!O58:O98, SMALL(IF("Yes"='Cheater Sheet'!$BM$58:$BM$98, ROW('Cheater Sheet'!$BM$58:$BM$98)-57,""), ROW()-4)),""))</f>
        <v/>
      </c>
      <c r="Q36" s="705" t="str" cm="1">
        <f t="array" ref="Q36">IF(IFERROR(INDEX('Cheater Sheet'!P58:P98, SMALL(IF("Yes"='Cheater Sheet'!$BM$58:$BM$98, ROW('Cheater Sheet'!$BM$58:$BM$98)-57,""), ROW()-4)),"")="","",IFERROR(INDEX('Cheater Sheet'!P58:P98, SMALL(IF("Yes"='Cheater Sheet'!$BM$58:$BM$98, ROW('Cheater Sheet'!$BM$58:$BM$98)-57,""), ROW()-4)),""))</f>
        <v/>
      </c>
      <c r="R36" s="704" t="str" cm="1">
        <f t="array" ref="R36">IF(IFERROR(INDEX('Cheater Sheet'!Q58:Q98, SMALL(IF("Yes"='Cheater Sheet'!$BM$58:$BM$98, ROW('Cheater Sheet'!$BM$58:$BM$98)-57,""), ROW()-4)),"")="","",IFERROR(INDEX('Cheater Sheet'!Q58:Q98, SMALL(IF("Yes"='Cheater Sheet'!$BM$58:$BM$98, ROW('Cheater Sheet'!$BM$58:$BM$98)-57,""), ROW()-4)),""))</f>
        <v/>
      </c>
      <c r="S36" s="705" t="str" cm="1">
        <f t="array" ref="S36">IF(IFERROR(INDEX('Cheater Sheet'!R58:R98, SMALL(IF("Yes"='Cheater Sheet'!$BM$58:$BM$98, ROW('Cheater Sheet'!$BM$58:$BM$98)-57,""), ROW()-4)),"")="","",IFERROR(INDEX('Cheater Sheet'!R58:R98, SMALL(IF("Yes"='Cheater Sheet'!$BM$58:$BM$98, ROW('Cheater Sheet'!$BM$58:$BM$98)-57,""), ROW()-4)),""))</f>
        <v/>
      </c>
      <c r="T36" s="704" t="str" cm="1">
        <f t="array" ref="T36">IF(IFERROR(INDEX('Cheater Sheet'!S58:S98, SMALL(IF("Yes"='Cheater Sheet'!$BM$58:$BM$98, ROW('Cheater Sheet'!$BM$58:$BM$98)-57,""), ROW()-4)),"")="","",IFERROR(INDEX('Cheater Sheet'!S58:S98, SMALL(IF("Yes"='Cheater Sheet'!$BM$58:$BM$98, ROW('Cheater Sheet'!$BM$58:$BM$98)-57,""), ROW()-4)),""))</f>
        <v/>
      </c>
      <c r="U36" s="705" t="str" cm="1">
        <f t="array" ref="U36">IF(IFERROR(INDEX('Cheater Sheet'!T58:T98, SMALL(IF("Yes"='Cheater Sheet'!$BM$58:$BM$98, ROW('Cheater Sheet'!$BM$58:$BM$98)-57,""), ROW()-4)),"")="","",IFERROR(INDEX('Cheater Sheet'!T58:T98, SMALL(IF("Yes"='Cheater Sheet'!$BM$58:$BM$98, ROW('Cheater Sheet'!$BM$58:$BM$98)-57,""), ROW()-4)),""))</f>
        <v/>
      </c>
      <c r="V36" s="704" t="str" cm="1">
        <f t="array" ref="V36">IF(IFERROR(INDEX('Cheater Sheet'!U58:U98, SMALL(IF("Yes"='Cheater Sheet'!$BM$58:$BM$98, ROW('Cheater Sheet'!$BM$58:$BM$98)-57,""), ROW()-4)),"")="","",IFERROR(INDEX('Cheater Sheet'!U58:U98, SMALL(IF("Yes"='Cheater Sheet'!$BM$58:$BM$98, ROW('Cheater Sheet'!$BM$58:$BM$98)-57,""), ROW()-4)),""))</f>
        <v/>
      </c>
      <c r="W36" s="705" t="str" cm="1">
        <f t="array" ref="W36">IF(IFERROR(INDEX('Cheater Sheet'!V58:V98, SMALL(IF("Yes"='Cheater Sheet'!$BM$58:$BM$98, ROW('Cheater Sheet'!$BM$58:$BM$98)-57,""), ROW()-4)),"")="","",IFERROR(INDEX('Cheater Sheet'!V58:V98, SMALL(IF("Yes"='Cheater Sheet'!$BM$58:$BM$98, ROW('Cheater Sheet'!$BM$58:$BM$98)-57,""), ROW()-4)),""))</f>
        <v/>
      </c>
      <c r="X36" s="704" t="str" cm="1">
        <f t="array" ref="X36">IF(IFERROR(INDEX('Cheater Sheet'!W58:W98, SMALL(IF("Yes"='Cheater Sheet'!$BM$58:$BM$98, ROW('Cheater Sheet'!$BM$58:$BM$98)-57,""), ROW()-4)),"")="","",IFERROR(INDEX('Cheater Sheet'!W58:W98, SMALL(IF("Yes"='Cheater Sheet'!$BM$58:$BM$98, ROW('Cheater Sheet'!$BM$58:$BM$98)-57,""), ROW()-4)),""))</f>
        <v/>
      </c>
      <c r="Y36" s="705" t="str" cm="1">
        <f t="array" ref="Y36">IF(IFERROR(INDEX('Cheater Sheet'!X58:X98, SMALL(IF("Yes"='Cheater Sheet'!$BM$58:$BM$98, ROW('Cheater Sheet'!$BM$58:$BM$98)-57,""), ROW()-4)),"")="","",IFERROR(INDEX('Cheater Sheet'!X58:X98, SMALL(IF("Yes"='Cheater Sheet'!$BM$58:$BM$98, ROW('Cheater Sheet'!$BM$58:$BM$98)-57,""), ROW()-4)),""))</f>
        <v/>
      </c>
      <c r="Z36" s="704" t="str" cm="1">
        <f t="array" ref="Z36">IF(IFERROR(INDEX('Cheater Sheet'!Y58:Y98, SMALL(IF("Yes"='Cheater Sheet'!$BM$58:$BM$98, ROW('Cheater Sheet'!$BM$58:$BM$98)-57,""), ROW()-4)),"")="","",IFERROR(INDEX('Cheater Sheet'!Y58:Y98, SMALL(IF("Yes"='Cheater Sheet'!$BM$58:$BM$98, ROW('Cheater Sheet'!$BM$58:$BM$98)-57,""), ROW()-4)),""))</f>
        <v/>
      </c>
      <c r="AA36" s="705" t="str" cm="1">
        <f t="array" ref="AA36">IF(IFERROR(INDEX('Cheater Sheet'!Z58:Z98, SMALL(IF("Yes"='Cheater Sheet'!$BM$58:$BM$98, ROW('Cheater Sheet'!$BM$58:$BM$98)-57,""), ROW()-4)),"")="","",IFERROR(INDEX('Cheater Sheet'!Z58:Z98, SMALL(IF("Yes"='Cheater Sheet'!$BM$58:$BM$98, ROW('Cheater Sheet'!$BM$58:$BM$98)-57,""), ROW()-4)),""))</f>
        <v/>
      </c>
      <c r="AB36" s="704" t="str" cm="1">
        <f t="array" ref="AB36">IF(IFERROR(INDEX('Cheater Sheet'!AA58:AA98, SMALL(IF("Yes"='Cheater Sheet'!$BM$58:$BM$98, ROW('Cheater Sheet'!$BM$58:$BM$98)-57,""), ROW()-4)),"")="","",IFERROR(INDEX('Cheater Sheet'!AA58:AA98, SMALL(IF("Yes"='Cheater Sheet'!$BM$58:$BM$98, ROW('Cheater Sheet'!$BM$58:$BM$98)-57,""), ROW()-4)),""))</f>
        <v/>
      </c>
      <c r="AC36" s="705" t="str" cm="1">
        <f t="array" ref="AC36">IF(IFERROR(INDEX('Cheater Sheet'!AB58:AB98, SMALL(IF("Yes"='Cheater Sheet'!$BM$58:$BM$98, ROW('Cheater Sheet'!$BM$58:$BM$98)-57,""), ROW()-4)),"")="","",IFERROR(INDEX('Cheater Sheet'!AB58:AB98, SMALL(IF("Yes"='Cheater Sheet'!$BM$58:$BM$98, ROW('Cheater Sheet'!$BM$58:$BM$98)-57,""), ROW()-4)),""))</f>
        <v/>
      </c>
      <c r="AD36" s="704" t="str" cm="1">
        <f t="array" ref="AD36">IF(IFERROR(INDEX('Cheater Sheet'!AC58:AC98, SMALL(IF("Yes"='Cheater Sheet'!$BM$58:$BM$98, ROW('Cheater Sheet'!$BM$58:$BM$98)-57,""), ROW()-4)),"")="","",IFERROR(INDEX('Cheater Sheet'!AC58:AC98, SMALL(IF("Yes"='Cheater Sheet'!$BM$58:$BM$98, ROW('Cheater Sheet'!$BM$58:$BM$98)-57,""), ROW()-4)),""))</f>
        <v/>
      </c>
      <c r="AE36" s="705" t="str" cm="1">
        <f t="array" ref="AE36">IF(IFERROR(INDEX('Cheater Sheet'!AD58:AD98, SMALL(IF("Yes"='Cheater Sheet'!$BM$58:$BM$98, ROW('Cheater Sheet'!$BM$58:$BM$98)-57,""), ROW()-4)),"")="","",IFERROR(INDEX('Cheater Sheet'!AD58:AD98, SMALL(IF("Yes"='Cheater Sheet'!$BM$58:$BM$98, ROW('Cheater Sheet'!$BM$58:$BM$98)-57,""), ROW()-4)),""))</f>
        <v/>
      </c>
      <c r="AF36" s="704" t="str" cm="1">
        <f t="array" ref="AF36">IF(IFERROR(INDEX('Cheater Sheet'!AE58:AE98, SMALL(IF("Yes"='Cheater Sheet'!$BM$58:$BM$98, ROW('Cheater Sheet'!$BM$58:$BM$98)-57,""), ROW()-4)),"")="","",IFERROR(INDEX('Cheater Sheet'!AE58:AE98, SMALL(IF("Yes"='Cheater Sheet'!$BM$58:$BM$98, ROW('Cheater Sheet'!$BM$58:$BM$98)-57,""), ROW()-4)),""))</f>
        <v/>
      </c>
      <c r="AG36" s="705" t="str" cm="1">
        <f t="array" ref="AG36">IF(IFERROR(INDEX('Cheater Sheet'!AF58:AF98, SMALL(IF("Yes"='Cheater Sheet'!$BM$58:$BM$98, ROW('Cheater Sheet'!$BM$58:$BM$98)-57,""), ROW()-4)),"")="","",IFERROR(INDEX('Cheater Sheet'!AF58:AF98, SMALL(IF("Yes"='Cheater Sheet'!$BM$58:$BM$98, ROW('Cheater Sheet'!$BM$58:$BM$98)-57,""), ROW()-4)),""))</f>
        <v/>
      </c>
      <c r="AH36" s="704" t="str" cm="1">
        <f t="array" ref="AH36">IF(IFERROR(INDEX('Cheater Sheet'!AG58:AG98, SMALL(IF("Yes"='Cheater Sheet'!$BM$58:$BM$98, ROW('Cheater Sheet'!$BM$58:$BM$98)-57,""), ROW()-4)),"")="","",IFERROR(INDEX('Cheater Sheet'!AG58:AG98, SMALL(IF("Yes"='Cheater Sheet'!$BM$58:$BM$98, ROW('Cheater Sheet'!$BM$58:$BM$98)-57,""), ROW()-4)),""))</f>
        <v/>
      </c>
      <c r="AI36" s="705" t="str" cm="1">
        <f t="array" ref="AI36">IF(IFERROR(INDEX('Cheater Sheet'!AH58:AH98, SMALL(IF("Yes"='Cheater Sheet'!$BM$58:$BM$98, ROW('Cheater Sheet'!$BM$58:$BM$98)-57,""), ROW()-4)),"")="","",IFERROR(INDEX('Cheater Sheet'!AH58:AH98, SMALL(IF("Yes"='Cheater Sheet'!$BM$58:$BM$98, ROW('Cheater Sheet'!$BM$58:$BM$98)-57,""), ROW()-4)),""))</f>
        <v/>
      </c>
      <c r="AJ36" s="704" t="str" cm="1">
        <f t="array" ref="AJ36">IF(IFERROR(INDEX('Cheater Sheet'!AI58:AI98, SMALL(IF("Yes"='Cheater Sheet'!$BM$58:$BM$98, ROW('Cheater Sheet'!$BM$58:$BM$98)-57,""), ROW()-4)),"")="","",IFERROR(INDEX('Cheater Sheet'!AI58:AI98, SMALL(IF("Yes"='Cheater Sheet'!$BM$58:$BM$98, ROW('Cheater Sheet'!$BM$58:$BM$98)-57,""), ROW()-4)),""))</f>
        <v/>
      </c>
      <c r="AK36" s="705" t="str" cm="1">
        <f t="array" ref="AK36">IF(IFERROR(INDEX('Cheater Sheet'!AJ58:AJ98, SMALL(IF("Yes"='Cheater Sheet'!$BM$58:$BM$98, ROW('Cheater Sheet'!$BM$58:$BM$98)-57,""), ROW()-4)),"")="","",IFERROR(INDEX('Cheater Sheet'!AJ58:AJ98, SMALL(IF("Yes"='Cheater Sheet'!$BM$58:$BM$98, ROW('Cheater Sheet'!$BM$58:$BM$98)-57,""), ROW()-4)),""))</f>
        <v/>
      </c>
      <c r="AL36" s="704" t="str" cm="1">
        <f t="array" ref="AL36">IF(IFERROR(INDEX('Cheater Sheet'!AK58:AK98, SMALL(IF("Yes"='Cheater Sheet'!$BM$58:$BM$98, ROW('Cheater Sheet'!$BM$58:$BM$98)-57,""), ROW()-4)),"")="","",IFERROR(INDEX('Cheater Sheet'!AK58:AK98, SMALL(IF("Yes"='Cheater Sheet'!$BM$58:$BM$98, ROW('Cheater Sheet'!$BM$58:$BM$98)-57,""), ROW()-4)),""))</f>
        <v/>
      </c>
      <c r="AM36" s="705" t="str" cm="1">
        <f t="array" ref="AM36">IF(IFERROR(INDEX('Cheater Sheet'!AL58:AL98, SMALL(IF("Yes"='Cheater Sheet'!$BM$58:$BM$98, ROW('Cheater Sheet'!$BM$58:$BM$98)-57,""), ROW()-4)),"")="","",IFERROR(INDEX('Cheater Sheet'!AL58:AL98, SMALL(IF("Yes"='Cheater Sheet'!$BM$58:$BM$98, ROW('Cheater Sheet'!$BM$58:$BM$98)-57,""), ROW()-4)),""))</f>
        <v/>
      </c>
      <c r="AN36" s="704" t="str" cm="1">
        <f t="array" ref="AN36">IF(IFERROR(INDEX('Cheater Sheet'!AM58:AM98, SMALL(IF("Yes"='Cheater Sheet'!$BM$58:$BM$98, ROW('Cheater Sheet'!$BM$58:$BM$98)-57,""), ROW()-4)),"")="","",IFERROR(INDEX('Cheater Sheet'!AM58:AM98, SMALL(IF("Yes"='Cheater Sheet'!$BM$58:$BM$98, ROW('Cheater Sheet'!$BM$58:$BM$98)-57,""), ROW()-4)),""))</f>
        <v/>
      </c>
      <c r="AO36" s="705" t="str" cm="1">
        <f t="array" ref="AO36">IF(IFERROR(INDEX('Cheater Sheet'!AN58:AN98, SMALL(IF("Yes"='Cheater Sheet'!$BM$58:$BM$98, ROW('Cheater Sheet'!$BM$58:$BM$98)-57,""), ROW()-4)),"")="","",IFERROR(INDEX('Cheater Sheet'!AN58:AN98, SMALL(IF("Yes"='Cheater Sheet'!$BM$58:$BM$98, ROW('Cheater Sheet'!$BM$58:$BM$98)-57,""), ROW()-4)),""))</f>
        <v/>
      </c>
      <c r="AP36" s="704" t="str" cm="1">
        <f t="array" ref="AP36">IF(IFERROR(INDEX('Cheater Sheet'!AO58:AO98, SMALL(IF("Yes"='Cheater Sheet'!$BM$58:$BM$98, ROW('Cheater Sheet'!$BM$58:$BM$98)-57,""), ROW()-4)),"")="","",IFERROR(INDEX('Cheater Sheet'!AO58:AO98, SMALL(IF("Yes"='Cheater Sheet'!$BM$58:$BM$98, ROW('Cheater Sheet'!$BM$58:$BM$98)-57,""), ROW()-4)),""))</f>
        <v/>
      </c>
      <c r="AQ36" s="705" t="str" cm="1">
        <f t="array" ref="AQ36">IF(IFERROR(INDEX('Cheater Sheet'!AP58:AP98, SMALL(IF("Yes"='Cheater Sheet'!$BM$58:$BM$98, ROW('Cheater Sheet'!$BM$58:$BM$98)-57,""), ROW()-4)),"")="","",IFERROR(INDEX('Cheater Sheet'!AP58:AP98, SMALL(IF("Yes"='Cheater Sheet'!$BM$58:$BM$98, ROW('Cheater Sheet'!$BM$58:$BM$98)-57,""), ROW()-4)),""))</f>
        <v/>
      </c>
      <c r="AR36" s="704" t="str" cm="1">
        <f t="array" ref="AR36">IF(IFERROR(INDEX('Cheater Sheet'!AQ58:AQ98, SMALL(IF("Yes"='Cheater Sheet'!$BM$58:$BM$98, ROW('Cheater Sheet'!$BM$58:$BM$98)-57,""), ROW()-4)),"")="","",IFERROR(INDEX('Cheater Sheet'!AQ58:AQ98, SMALL(IF("Yes"='Cheater Sheet'!$BM$58:$BM$98, ROW('Cheater Sheet'!$BM$58:$BM$98)-57,""), ROW()-4)),""))</f>
        <v/>
      </c>
      <c r="AS36" s="705" t="str" cm="1">
        <f t="array" ref="AS36">IF(IFERROR(INDEX('Cheater Sheet'!AR58:AR98, SMALL(IF("Yes"='Cheater Sheet'!$BM$58:$BM$98, ROW('Cheater Sheet'!$BM$58:$BM$98)-57,""), ROW()-4)),"")="","",IFERROR(INDEX('Cheater Sheet'!AR58:AR98, SMALL(IF("Yes"='Cheater Sheet'!$BM$58:$BM$98, ROW('Cheater Sheet'!$BM$58:$BM$98)-57,""), ROW()-4)),""))</f>
        <v/>
      </c>
      <c r="AT36" s="704" t="str" cm="1">
        <f t="array" ref="AT36">IF(IFERROR(INDEX('Cheater Sheet'!AS58:AS98, SMALL(IF("Yes"='Cheater Sheet'!$BM$58:$BM$98, ROW('Cheater Sheet'!$BM$58:$BM$98)-57,""), ROW()-4)),"")="","",IFERROR(INDEX('Cheater Sheet'!AS58:AS98, SMALL(IF("Yes"='Cheater Sheet'!$BM$58:$BM$98, ROW('Cheater Sheet'!$BM$58:$BM$98)-57,""), ROW()-4)),""))</f>
        <v/>
      </c>
      <c r="AU36" s="705" t="str" cm="1">
        <f t="array" ref="AU36">IF(IFERROR(INDEX('Cheater Sheet'!AT58:AT98, SMALL(IF("Yes"='Cheater Sheet'!$BM$58:$BM$98, ROW('Cheater Sheet'!$BM$58:$BM$98)-57,""), ROW()-4)),"")="","",IFERROR(INDEX('Cheater Sheet'!AT58:AT98, SMALL(IF("Yes"='Cheater Sheet'!$BM$58:$BM$98, ROW('Cheater Sheet'!$BM$58:$BM$98)-57,""), ROW()-4)),""))</f>
        <v/>
      </c>
      <c r="AV36" s="704" t="str" cm="1">
        <f t="array" ref="AV36">IF(IFERROR(INDEX('Cheater Sheet'!AU58:AU98, SMALL(IF("Yes"='Cheater Sheet'!$BM$58:$BM$98, ROW('Cheater Sheet'!$BM$58:$BM$98)-57,""), ROW()-4)),"")="","",IFERROR(INDEX('Cheater Sheet'!AU58:AU98, SMALL(IF("Yes"='Cheater Sheet'!$BM$58:$BM$98, ROW('Cheater Sheet'!$BM$58:$BM$98)-57,""), ROW()-4)),""))</f>
        <v/>
      </c>
      <c r="AW36" s="705" t="str" cm="1">
        <f t="array" ref="AW36">IF(IFERROR(INDEX('Cheater Sheet'!AV58:AV98, SMALL(IF("Yes"='Cheater Sheet'!$BM$58:$BM$98, ROW('Cheater Sheet'!$BM$58:$BM$98)-57,""), ROW()-4)),"")="","",IFERROR(INDEX('Cheater Sheet'!AV58:AV98, SMALL(IF("Yes"='Cheater Sheet'!$BM$58:$BM$98, ROW('Cheater Sheet'!$BM$58:$BM$98)-57,""), ROW()-4)),""))</f>
        <v/>
      </c>
      <c r="AX36" s="704" t="str" cm="1">
        <f t="array" ref="AX36">IF(IFERROR(INDEX('Cheater Sheet'!AW58:AW98, SMALL(IF("Yes"='Cheater Sheet'!$BM$58:$BM$98, ROW('Cheater Sheet'!$BM$58:$BM$98)-57,""), ROW()-4)),"")="","",IFERROR(INDEX('Cheater Sheet'!AW58:AW98, SMALL(IF("Yes"='Cheater Sheet'!$BM$58:$BM$98, ROW('Cheater Sheet'!$BM$58:$BM$98)-57,""), ROW()-4)),""))</f>
        <v/>
      </c>
      <c r="AY36" s="705" t="str" cm="1">
        <f t="array" ref="AY36">IF(IFERROR(INDEX('Cheater Sheet'!AX58:AX98, SMALL(IF("Yes"='Cheater Sheet'!$BM$58:$BM$98, ROW('Cheater Sheet'!$BM$58:$BM$98)-57,""), ROW()-4)),"")="","",IFERROR(INDEX('Cheater Sheet'!AX58:AX98, SMALL(IF("Yes"='Cheater Sheet'!$BM$58:$BM$98, ROW('Cheater Sheet'!$BM$58:$BM$98)-57,""), ROW()-4)),""))</f>
        <v/>
      </c>
      <c r="AZ36" s="704" t="str" cm="1">
        <f t="array" ref="AZ36">IF(IFERROR(INDEX('Cheater Sheet'!AY58:AY98, SMALL(IF("Yes"='Cheater Sheet'!$BM$58:$BM$98, ROW('Cheater Sheet'!$BM$58:$BM$98)-57,""), ROW()-4)),"")="","",IFERROR(INDEX('Cheater Sheet'!AY58:AY98, SMALL(IF("Yes"='Cheater Sheet'!$BM$58:$BM$98, ROW('Cheater Sheet'!$BM$58:$BM$98)-57,""), ROW()-4)),""))</f>
        <v/>
      </c>
      <c r="BA36" s="705" t="str" cm="1">
        <f t="array" ref="BA36">IF(IFERROR(INDEX('Cheater Sheet'!AZ58:AZ98, SMALL(IF("Yes"='Cheater Sheet'!$BM$58:$BM$98, ROW('Cheater Sheet'!$BM$58:$BM$98)-57,""), ROW()-4)),"")="","",IFERROR(INDEX('Cheater Sheet'!AZ58:AZ98, SMALL(IF("Yes"='Cheater Sheet'!$BM$58:$BM$98, ROW('Cheater Sheet'!$BM$58:$BM$98)-57,""), ROW()-4)),""))</f>
        <v/>
      </c>
      <c r="BB36" s="704" t="str" cm="1">
        <f t="array" ref="BB36">IF(IFERROR(INDEX('Cheater Sheet'!BA58:BA98, SMALL(IF("Yes"='Cheater Sheet'!$BM$58:$BM$98, ROW('Cheater Sheet'!$BM$58:$BM$98)-57,""), ROW()-4)),"")="","",IFERROR(INDEX('Cheater Sheet'!BA58:BA98, SMALL(IF("Yes"='Cheater Sheet'!$BM$58:$BM$98, ROW('Cheater Sheet'!$BM$58:$BM$98)-57,""), ROW()-4)),""))</f>
        <v/>
      </c>
      <c r="BC36" s="705" t="str" cm="1">
        <f t="array" ref="BC36">IF(IFERROR(INDEX('Cheater Sheet'!BB58:BB98, SMALL(IF("Yes"='Cheater Sheet'!$BM$58:$BM$98, ROW('Cheater Sheet'!$BM$58:$BM$98)-57,""), ROW()-4)),"")="","",IFERROR(INDEX('Cheater Sheet'!BB58:BB98, SMALL(IF("Yes"='Cheater Sheet'!$BM$58:$BM$98, ROW('Cheater Sheet'!$BM$58:$BM$98)-57,""), ROW()-4)),""))</f>
        <v/>
      </c>
      <c r="BD36" s="704" t="str" cm="1">
        <f t="array" ref="BD36">IF(IFERROR(INDEX('Cheater Sheet'!BC58:BC98, SMALL(IF("Yes"='Cheater Sheet'!$BM$58:$BM$98, ROW('Cheater Sheet'!$BM$58:$BM$98)-57,""), ROW()-4)),"")="","",IFERROR(INDEX('Cheater Sheet'!BC58:BC98, SMALL(IF("Yes"='Cheater Sheet'!$BM$58:$BM$98, ROW('Cheater Sheet'!$BM$58:$BM$98)-57,""), ROW()-4)),""))</f>
        <v/>
      </c>
      <c r="BE36" s="705" t="str" cm="1">
        <f t="array" ref="BE36">IF(IFERROR(INDEX('Cheater Sheet'!BD58:BD98, SMALL(IF("Yes"='Cheater Sheet'!$BM$58:$BM$98, ROW('Cheater Sheet'!$BM$58:$BM$98)-57,""), ROW()-4)),"")="","",IFERROR(INDEX('Cheater Sheet'!BD58:BD98, SMALL(IF("Yes"='Cheater Sheet'!$BM$58:$BM$98, ROW('Cheater Sheet'!$BM$58:$BM$98)-57,""), ROW()-4)),""))</f>
        <v/>
      </c>
      <c r="BF36" s="704" t="str" cm="1">
        <f t="array" ref="BF36">IF(IFERROR(INDEX('Cheater Sheet'!BE58:BE98, SMALL(IF("Yes"='Cheater Sheet'!$BM$58:$BM$98, ROW('Cheater Sheet'!$BM$58:$BM$98)-57,""), ROW()-4)),"")="","",IFERROR(INDEX('Cheater Sheet'!BE58:BE98, SMALL(IF("Yes"='Cheater Sheet'!$BM$58:$BM$98, ROW('Cheater Sheet'!$BM$58:$BM$98)-57,""), ROW()-4)),""))</f>
        <v/>
      </c>
      <c r="BG36" s="705" t="str" cm="1">
        <f t="array" ref="BG36">IF(IFERROR(INDEX('Cheater Sheet'!BF58:BF98, SMALL(IF("Yes"='Cheater Sheet'!$BM$58:$BM$98, ROW('Cheater Sheet'!$BM$58:$BM$98)-57,""), ROW()-4)),"")="","",IFERROR(INDEX('Cheater Sheet'!BF58:BF98, SMALL(IF("Yes"='Cheater Sheet'!$BM$58:$BM$98, ROW('Cheater Sheet'!$BM$58:$BM$98)-57,""), ROW()-4)),""))</f>
        <v/>
      </c>
      <c r="BH36" s="704" t="str" cm="1">
        <f t="array" ref="BH36">IF(IFERROR(INDEX('Cheater Sheet'!BG58:BG98, SMALL(IF("Yes"='Cheater Sheet'!$BM$58:$BM$98, ROW('Cheater Sheet'!$BM$58:$BM$98)-57,""), ROW()-4)),"")="","",IFERROR(INDEX('Cheater Sheet'!BG58:BG98, SMALL(IF("Yes"='Cheater Sheet'!$BM$58:$BM$98, ROW('Cheater Sheet'!$BM$58:$BM$98)-57,""), ROW()-4)),""))</f>
        <v/>
      </c>
      <c r="BI36" s="705" t="str" cm="1">
        <f t="array" ref="BI36">IF(IFERROR(INDEX('Cheater Sheet'!BH58:BH98, SMALL(IF("Yes"='Cheater Sheet'!$BM$58:$BM$98, ROW('Cheater Sheet'!$BM$58:$BM$98)-57,""), ROW()-4)),"")="","",IFERROR(INDEX('Cheater Sheet'!BH58:BH98, SMALL(IF("Yes"='Cheater Sheet'!$BM$58:$BM$98, ROW('Cheater Sheet'!$BM$58:$BM$98)-57,""), ROW()-4)),""))</f>
        <v/>
      </c>
      <c r="BJ36" s="704" t="str" cm="1">
        <f t="array" ref="BJ36">IF(IFERROR(INDEX('Cheater Sheet'!BI58:BI98, SMALL(IF("Yes"='Cheater Sheet'!$BM$58:$BM$98, ROW('Cheater Sheet'!$BM$58:$BM$98)-57,""), ROW()-4)),"")="","",IFERROR(INDEX('Cheater Sheet'!BI58:BI98, SMALL(IF("Yes"='Cheater Sheet'!$BM$58:$BM$98, ROW('Cheater Sheet'!$BM$58:$BM$98)-57,""), ROW()-4)),""))</f>
        <v/>
      </c>
      <c r="BK36" s="527" t="str" cm="1">
        <f t="array" ref="BK36">IF(IFERROR(INDEX('Cheater Sheet'!BJ58:BJ98, SMALL(IF("Yes"='Cheater Sheet'!$BM$58:$BM$98, ROW('Cheater Sheet'!$BM$58:$BM$98)-57,""), ROW()-4)),"")="","",IFERROR(INDEX('Cheater Sheet'!BJ58:BJ98, SMALL(IF("Yes"='Cheater Sheet'!$BM$58:$BM$98, ROW('Cheater Sheet'!$BM$58:$BM$98)-57,""), ROW()-4)),""))</f>
        <v/>
      </c>
      <c r="BL36" s="101"/>
    </row>
    <row r="37" spans="1:64" x14ac:dyDescent="0.2">
      <c r="A37" s="765">
        <f t="shared" si="0"/>
        <v>0</v>
      </c>
      <c r="C37" s="703" t="str" cm="1">
        <f t="array" ref="C37">IFERROR(INDEX('Cheater Sheet'!$B$58:$B$98, SMALL(IF("Yes"='Cheater Sheet'!$BM$58:$BM$98, ROW('Cheater Sheet'!$BM$58:$BM$98)-57,""), ROW()-4)),"")</f>
        <v/>
      </c>
      <c r="D37" s="704" t="str" cm="1">
        <f t="array" ref="D37">IF(IFERROR(INDEX('Cheater Sheet'!C58:C98, SMALL(IF("Yes"='Cheater Sheet'!$BM$58:$BM$98, ROW('Cheater Sheet'!$BM$58:$BM$98)-57,""), ROW()-4)),"")="","",IFERROR(INDEX('Cheater Sheet'!C58:C98, SMALL(IF("Yes"='Cheater Sheet'!$BM$58:$BM$98, ROW('Cheater Sheet'!$BM$58:$BM$98)-57,""), ROW()-4)),""))</f>
        <v/>
      </c>
      <c r="E37" s="705" t="str" cm="1">
        <f t="array" ref="E37">IF(IFERROR(INDEX('Cheater Sheet'!D58:D98, SMALL(IF("Yes"='Cheater Sheet'!$BM$58:$BM$98, ROW('Cheater Sheet'!$BM$58:$BM$98)-57,""), ROW()-4)),"")="","",IFERROR(INDEX('Cheater Sheet'!D58:D98, SMALL(IF("Yes"='Cheater Sheet'!$BM$58:$BM$98, ROW('Cheater Sheet'!$BM$58:$BM$98)-57,""), ROW()-4)),""))</f>
        <v/>
      </c>
      <c r="F37" s="704" t="str" cm="1">
        <f t="array" ref="F37">IF(IFERROR(INDEX('Cheater Sheet'!E58:E98, SMALL(IF("Yes"='Cheater Sheet'!$BM$58:$BM$98, ROW('Cheater Sheet'!$BM$58:$BM$98)-57,""), ROW()-4)),"")="","",IFERROR(INDEX('Cheater Sheet'!E58:E98, SMALL(IF("Yes"='Cheater Sheet'!$BM$58:$BM$98, ROW('Cheater Sheet'!$BM$58:$BM$98)-57,""), ROW()-4)),""))</f>
        <v/>
      </c>
      <c r="G37" s="705" t="str" cm="1">
        <f t="array" ref="G37">IF(IFERROR(INDEX('Cheater Sheet'!F58:F98, SMALL(IF("Yes"='Cheater Sheet'!$BM$58:$BM$98, ROW('Cheater Sheet'!$BM$58:$BM$98)-57,""), ROW()-4)),"")="","",IFERROR(INDEX('Cheater Sheet'!F58:F98, SMALL(IF("Yes"='Cheater Sheet'!$BM$58:$BM$98, ROW('Cheater Sheet'!$BM$58:$BM$98)-57,""), ROW()-4)),""))</f>
        <v/>
      </c>
      <c r="H37" s="704" t="str" cm="1">
        <f t="array" ref="H37">IF(IFERROR(INDEX('Cheater Sheet'!G58:G98, SMALL(IF("Yes"='Cheater Sheet'!$BM$58:$BM$98, ROW('Cheater Sheet'!$BM$58:$BM$98)-57,""), ROW()-4)),"")="","",IFERROR(INDEX('Cheater Sheet'!G58:G98, SMALL(IF("Yes"='Cheater Sheet'!$BM$58:$BM$98, ROW('Cheater Sheet'!$BM$58:$BM$98)-57,""), ROW()-4)),""))</f>
        <v/>
      </c>
      <c r="I37" s="705" t="str" cm="1">
        <f t="array" ref="I37">IF(IFERROR(INDEX('Cheater Sheet'!H58:H98, SMALL(IF("Yes"='Cheater Sheet'!$BM$58:$BM$98, ROW('Cheater Sheet'!$BM$58:$BM$98)-57,""), ROW()-4)),"")="","",IFERROR(INDEX('Cheater Sheet'!H58:H98, SMALL(IF("Yes"='Cheater Sheet'!$BM$58:$BM$98, ROW('Cheater Sheet'!$BM$58:$BM$98)-57,""), ROW()-4)),""))</f>
        <v/>
      </c>
      <c r="J37" s="704" t="str" cm="1">
        <f t="array" ref="J37">IF(IFERROR(INDEX('Cheater Sheet'!I58:I98, SMALL(IF("Yes"='Cheater Sheet'!$BM$58:$BM$98, ROW('Cheater Sheet'!$BM$58:$BM$98)-57,""), ROW()-4)),"")="","",IFERROR(INDEX('Cheater Sheet'!I58:I98, SMALL(IF("Yes"='Cheater Sheet'!$BM$58:$BM$98, ROW('Cheater Sheet'!$BM$58:$BM$98)-57,""), ROW()-4)),""))</f>
        <v/>
      </c>
      <c r="K37" s="705" t="str" cm="1">
        <f t="array" ref="K37">IF(IFERROR(INDEX('Cheater Sheet'!J58:J98, SMALL(IF("Yes"='Cheater Sheet'!$BM$58:$BM$98, ROW('Cheater Sheet'!$BM$58:$BM$98)-57,""), ROW()-4)),"")="","",IFERROR(INDEX('Cheater Sheet'!J58:J98, SMALL(IF("Yes"='Cheater Sheet'!$BM$58:$BM$98, ROW('Cheater Sheet'!$BM$58:$BM$98)-57,""), ROW()-4)),""))</f>
        <v/>
      </c>
      <c r="L37" s="704" t="str" cm="1">
        <f t="array" ref="L37">IF(IFERROR(INDEX('Cheater Sheet'!K58:K98, SMALL(IF("Yes"='Cheater Sheet'!$BM$58:$BM$98, ROW('Cheater Sheet'!$BM$58:$BM$98)-57,""), ROW()-4)),"")="","",IFERROR(INDEX('Cheater Sheet'!K58:K98, SMALL(IF("Yes"='Cheater Sheet'!$BM$58:$BM$98, ROW('Cheater Sheet'!$BM$58:$BM$98)-57,""), ROW()-4)),""))</f>
        <v/>
      </c>
      <c r="M37" s="705" t="str" cm="1">
        <f t="array" ref="M37">IF(IFERROR(INDEX('Cheater Sheet'!L58:L98, SMALL(IF("Yes"='Cheater Sheet'!$BM$58:$BM$98, ROW('Cheater Sheet'!$BM$58:$BM$98)-57,""), ROW()-4)),"")="","",IFERROR(INDEX('Cheater Sheet'!L58:L98, SMALL(IF("Yes"='Cheater Sheet'!$BM$58:$BM$98, ROW('Cheater Sheet'!$BM$58:$BM$98)-57,""), ROW()-4)),""))</f>
        <v/>
      </c>
      <c r="N37" s="704" t="str" cm="1">
        <f t="array" ref="N37">IF(IFERROR(INDEX('Cheater Sheet'!M58:M98, SMALL(IF("Yes"='Cheater Sheet'!$BM$58:$BM$98, ROW('Cheater Sheet'!$BM$58:$BM$98)-57,""), ROW()-4)),"")="","",IFERROR(INDEX('Cheater Sheet'!M58:M98, SMALL(IF("Yes"='Cheater Sheet'!$BM$58:$BM$98, ROW('Cheater Sheet'!$BM$58:$BM$98)-57,""), ROW()-4)),""))</f>
        <v/>
      </c>
      <c r="O37" s="705" t="str" cm="1">
        <f t="array" ref="O37">IF(IFERROR(INDEX('Cheater Sheet'!N58:N98, SMALL(IF("Yes"='Cheater Sheet'!$BM$58:$BM$98, ROW('Cheater Sheet'!$BM$58:$BM$98)-57,""), ROW()-4)),"")="","",IFERROR(INDEX('Cheater Sheet'!N58:N98, SMALL(IF("Yes"='Cheater Sheet'!$BM$58:$BM$98, ROW('Cheater Sheet'!$BM$58:$BM$98)-57,""), ROW()-4)),""))</f>
        <v/>
      </c>
      <c r="P37" s="704" t="str" cm="1">
        <f t="array" ref="P37">IF(IFERROR(INDEX('Cheater Sheet'!O58:O98, SMALL(IF("Yes"='Cheater Sheet'!$BM$58:$BM$98, ROW('Cheater Sheet'!$BM$58:$BM$98)-57,""), ROW()-4)),"")="","",IFERROR(INDEX('Cheater Sheet'!O58:O98, SMALL(IF("Yes"='Cheater Sheet'!$BM$58:$BM$98, ROW('Cheater Sheet'!$BM$58:$BM$98)-57,""), ROW()-4)),""))</f>
        <v/>
      </c>
      <c r="Q37" s="705" t="str" cm="1">
        <f t="array" ref="Q37">IF(IFERROR(INDEX('Cheater Sheet'!P58:P98, SMALL(IF("Yes"='Cheater Sheet'!$BM$58:$BM$98, ROW('Cheater Sheet'!$BM$58:$BM$98)-57,""), ROW()-4)),"")="","",IFERROR(INDEX('Cheater Sheet'!P58:P98, SMALL(IF("Yes"='Cheater Sheet'!$BM$58:$BM$98, ROW('Cheater Sheet'!$BM$58:$BM$98)-57,""), ROW()-4)),""))</f>
        <v/>
      </c>
      <c r="R37" s="704" t="str" cm="1">
        <f t="array" ref="R37">IF(IFERROR(INDEX('Cheater Sheet'!Q58:Q98, SMALL(IF("Yes"='Cheater Sheet'!$BM$58:$BM$98, ROW('Cheater Sheet'!$BM$58:$BM$98)-57,""), ROW()-4)),"")="","",IFERROR(INDEX('Cheater Sheet'!Q58:Q98, SMALL(IF("Yes"='Cheater Sheet'!$BM$58:$BM$98, ROW('Cheater Sheet'!$BM$58:$BM$98)-57,""), ROW()-4)),""))</f>
        <v/>
      </c>
      <c r="S37" s="705" t="str" cm="1">
        <f t="array" ref="S37">IF(IFERROR(INDEX('Cheater Sheet'!R58:R98, SMALL(IF("Yes"='Cheater Sheet'!$BM$58:$BM$98, ROW('Cheater Sheet'!$BM$58:$BM$98)-57,""), ROW()-4)),"")="","",IFERROR(INDEX('Cheater Sheet'!R58:R98, SMALL(IF("Yes"='Cheater Sheet'!$BM$58:$BM$98, ROW('Cheater Sheet'!$BM$58:$BM$98)-57,""), ROW()-4)),""))</f>
        <v/>
      </c>
      <c r="T37" s="704" t="str" cm="1">
        <f t="array" ref="T37">IF(IFERROR(INDEX('Cheater Sheet'!S58:S98, SMALL(IF("Yes"='Cheater Sheet'!$BM$58:$BM$98, ROW('Cheater Sheet'!$BM$58:$BM$98)-57,""), ROW()-4)),"")="","",IFERROR(INDEX('Cheater Sheet'!S58:S98, SMALL(IF("Yes"='Cheater Sheet'!$BM$58:$BM$98, ROW('Cheater Sheet'!$BM$58:$BM$98)-57,""), ROW()-4)),""))</f>
        <v/>
      </c>
      <c r="U37" s="705" t="str" cm="1">
        <f t="array" ref="U37">IF(IFERROR(INDEX('Cheater Sheet'!T58:T98, SMALL(IF("Yes"='Cheater Sheet'!$BM$58:$BM$98, ROW('Cheater Sheet'!$BM$58:$BM$98)-57,""), ROW()-4)),"")="","",IFERROR(INDEX('Cheater Sheet'!T58:T98, SMALL(IF("Yes"='Cheater Sheet'!$BM$58:$BM$98, ROW('Cheater Sheet'!$BM$58:$BM$98)-57,""), ROW()-4)),""))</f>
        <v/>
      </c>
      <c r="V37" s="704" t="str" cm="1">
        <f t="array" ref="V37">IF(IFERROR(INDEX('Cheater Sheet'!U58:U98, SMALL(IF("Yes"='Cheater Sheet'!$BM$58:$BM$98, ROW('Cheater Sheet'!$BM$58:$BM$98)-57,""), ROW()-4)),"")="","",IFERROR(INDEX('Cheater Sheet'!U58:U98, SMALL(IF("Yes"='Cheater Sheet'!$BM$58:$BM$98, ROW('Cheater Sheet'!$BM$58:$BM$98)-57,""), ROW()-4)),""))</f>
        <v/>
      </c>
      <c r="W37" s="705" t="str" cm="1">
        <f t="array" ref="W37">IF(IFERROR(INDEX('Cheater Sheet'!V58:V98, SMALL(IF("Yes"='Cheater Sheet'!$BM$58:$BM$98, ROW('Cheater Sheet'!$BM$58:$BM$98)-57,""), ROW()-4)),"")="","",IFERROR(INDEX('Cheater Sheet'!V58:V98, SMALL(IF("Yes"='Cheater Sheet'!$BM$58:$BM$98, ROW('Cheater Sheet'!$BM$58:$BM$98)-57,""), ROW()-4)),""))</f>
        <v/>
      </c>
      <c r="X37" s="704" t="str" cm="1">
        <f t="array" ref="X37">IF(IFERROR(INDEX('Cheater Sheet'!W58:W98, SMALL(IF("Yes"='Cheater Sheet'!$BM$58:$BM$98, ROW('Cheater Sheet'!$BM$58:$BM$98)-57,""), ROW()-4)),"")="","",IFERROR(INDEX('Cheater Sheet'!W58:W98, SMALL(IF("Yes"='Cheater Sheet'!$BM$58:$BM$98, ROW('Cheater Sheet'!$BM$58:$BM$98)-57,""), ROW()-4)),""))</f>
        <v/>
      </c>
      <c r="Y37" s="705" t="str" cm="1">
        <f t="array" ref="Y37">IF(IFERROR(INDEX('Cheater Sheet'!X58:X98, SMALL(IF("Yes"='Cheater Sheet'!$BM$58:$BM$98, ROW('Cheater Sheet'!$BM$58:$BM$98)-57,""), ROW()-4)),"")="","",IFERROR(INDEX('Cheater Sheet'!X58:X98, SMALL(IF("Yes"='Cheater Sheet'!$BM$58:$BM$98, ROW('Cheater Sheet'!$BM$58:$BM$98)-57,""), ROW()-4)),""))</f>
        <v/>
      </c>
      <c r="Z37" s="704" t="str" cm="1">
        <f t="array" ref="Z37">IF(IFERROR(INDEX('Cheater Sheet'!Y58:Y98, SMALL(IF("Yes"='Cheater Sheet'!$BM$58:$BM$98, ROW('Cheater Sheet'!$BM$58:$BM$98)-57,""), ROW()-4)),"")="","",IFERROR(INDEX('Cheater Sheet'!Y58:Y98, SMALL(IF("Yes"='Cheater Sheet'!$BM$58:$BM$98, ROW('Cheater Sheet'!$BM$58:$BM$98)-57,""), ROW()-4)),""))</f>
        <v/>
      </c>
      <c r="AA37" s="705" t="str" cm="1">
        <f t="array" ref="AA37">IF(IFERROR(INDEX('Cheater Sheet'!Z58:Z98, SMALL(IF("Yes"='Cheater Sheet'!$BM$58:$BM$98, ROW('Cheater Sheet'!$BM$58:$BM$98)-57,""), ROW()-4)),"")="","",IFERROR(INDEX('Cheater Sheet'!Z58:Z98, SMALL(IF("Yes"='Cheater Sheet'!$BM$58:$BM$98, ROW('Cheater Sheet'!$BM$58:$BM$98)-57,""), ROW()-4)),""))</f>
        <v/>
      </c>
      <c r="AB37" s="704" t="str" cm="1">
        <f t="array" ref="AB37">IF(IFERROR(INDEX('Cheater Sheet'!AA58:AA98, SMALL(IF("Yes"='Cheater Sheet'!$BM$58:$BM$98, ROW('Cheater Sheet'!$BM$58:$BM$98)-57,""), ROW()-4)),"")="","",IFERROR(INDEX('Cheater Sheet'!AA58:AA98, SMALL(IF("Yes"='Cheater Sheet'!$BM$58:$BM$98, ROW('Cheater Sheet'!$BM$58:$BM$98)-57,""), ROW()-4)),""))</f>
        <v/>
      </c>
      <c r="AC37" s="705" t="str" cm="1">
        <f t="array" ref="AC37">IF(IFERROR(INDEX('Cheater Sheet'!AB58:AB98, SMALL(IF("Yes"='Cheater Sheet'!$BM$58:$BM$98, ROW('Cheater Sheet'!$BM$58:$BM$98)-57,""), ROW()-4)),"")="","",IFERROR(INDEX('Cheater Sheet'!AB58:AB98, SMALL(IF("Yes"='Cheater Sheet'!$BM$58:$BM$98, ROW('Cheater Sheet'!$BM$58:$BM$98)-57,""), ROW()-4)),""))</f>
        <v/>
      </c>
      <c r="AD37" s="704" t="str" cm="1">
        <f t="array" ref="AD37">IF(IFERROR(INDEX('Cheater Sheet'!AC58:AC98, SMALL(IF("Yes"='Cheater Sheet'!$BM$58:$BM$98, ROW('Cheater Sheet'!$BM$58:$BM$98)-57,""), ROW()-4)),"")="","",IFERROR(INDEX('Cheater Sheet'!AC58:AC98, SMALL(IF("Yes"='Cheater Sheet'!$BM$58:$BM$98, ROW('Cheater Sheet'!$BM$58:$BM$98)-57,""), ROW()-4)),""))</f>
        <v/>
      </c>
      <c r="AE37" s="705" t="str" cm="1">
        <f t="array" ref="AE37">IF(IFERROR(INDEX('Cheater Sheet'!AD58:AD98, SMALL(IF("Yes"='Cheater Sheet'!$BM$58:$BM$98, ROW('Cheater Sheet'!$BM$58:$BM$98)-57,""), ROW()-4)),"")="","",IFERROR(INDEX('Cheater Sheet'!AD58:AD98, SMALL(IF("Yes"='Cheater Sheet'!$BM$58:$BM$98, ROW('Cheater Sheet'!$BM$58:$BM$98)-57,""), ROW()-4)),""))</f>
        <v/>
      </c>
      <c r="AF37" s="704" t="str" cm="1">
        <f t="array" ref="AF37">IF(IFERROR(INDEX('Cheater Sheet'!AE58:AE98, SMALL(IF("Yes"='Cheater Sheet'!$BM$58:$BM$98, ROW('Cheater Sheet'!$BM$58:$BM$98)-57,""), ROW()-4)),"")="","",IFERROR(INDEX('Cheater Sheet'!AE58:AE98, SMALL(IF("Yes"='Cheater Sheet'!$BM$58:$BM$98, ROW('Cheater Sheet'!$BM$58:$BM$98)-57,""), ROW()-4)),""))</f>
        <v/>
      </c>
      <c r="AG37" s="705" t="str" cm="1">
        <f t="array" ref="AG37">IF(IFERROR(INDEX('Cheater Sheet'!AF58:AF98, SMALL(IF("Yes"='Cheater Sheet'!$BM$58:$BM$98, ROW('Cheater Sheet'!$BM$58:$BM$98)-57,""), ROW()-4)),"")="","",IFERROR(INDEX('Cheater Sheet'!AF58:AF98, SMALL(IF("Yes"='Cheater Sheet'!$BM$58:$BM$98, ROW('Cheater Sheet'!$BM$58:$BM$98)-57,""), ROW()-4)),""))</f>
        <v/>
      </c>
      <c r="AH37" s="704" t="str" cm="1">
        <f t="array" ref="AH37">IF(IFERROR(INDEX('Cheater Sheet'!AG58:AG98, SMALL(IF("Yes"='Cheater Sheet'!$BM$58:$BM$98, ROW('Cheater Sheet'!$BM$58:$BM$98)-57,""), ROW()-4)),"")="","",IFERROR(INDEX('Cheater Sheet'!AG58:AG98, SMALL(IF("Yes"='Cheater Sheet'!$BM$58:$BM$98, ROW('Cheater Sheet'!$BM$58:$BM$98)-57,""), ROW()-4)),""))</f>
        <v/>
      </c>
      <c r="AI37" s="705" t="str" cm="1">
        <f t="array" ref="AI37">IF(IFERROR(INDEX('Cheater Sheet'!AH58:AH98, SMALL(IF("Yes"='Cheater Sheet'!$BM$58:$BM$98, ROW('Cheater Sheet'!$BM$58:$BM$98)-57,""), ROW()-4)),"")="","",IFERROR(INDEX('Cheater Sheet'!AH58:AH98, SMALL(IF("Yes"='Cheater Sheet'!$BM$58:$BM$98, ROW('Cheater Sheet'!$BM$58:$BM$98)-57,""), ROW()-4)),""))</f>
        <v/>
      </c>
      <c r="AJ37" s="704" t="str" cm="1">
        <f t="array" ref="AJ37">IF(IFERROR(INDEX('Cheater Sheet'!AI58:AI98, SMALL(IF("Yes"='Cheater Sheet'!$BM$58:$BM$98, ROW('Cheater Sheet'!$BM$58:$BM$98)-57,""), ROW()-4)),"")="","",IFERROR(INDEX('Cheater Sheet'!AI58:AI98, SMALL(IF("Yes"='Cheater Sheet'!$BM$58:$BM$98, ROW('Cheater Sheet'!$BM$58:$BM$98)-57,""), ROW()-4)),""))</f>
        <v/>
      </c>
      <c r="AK37" s="705" t="str" cm="1">
        <f t="array" ref="AK37">IF(IFERROR(INDEX('Cheater Sheet'!AJ58:AJ98, SMALL(IF("Yes"='Cheater Sheet'!$BM$58:$BM$98, ROW('Cheater Sheet'!$BM$58:$BM$98)-57,""), ROW()-4)),"")="","",IFERROR(INDEX('Cheater Sheet'!AJ58:AJ98, SMALL(IF("Yes"='Cheater Sheet'!$BM$58:$BM$98, ROW('Cheater Sheet'!$BM$58:$BM$98)-57,""), ROW()-4)),""))</f>
        <v/>
      </c>
      <c r="AL37" s="704" t="str" cm="1">
        <f t="array" ref="AL37">IF(IFERROR(INDEX('Cheater Sheet'!AK58:AK98, SMALL(IF("Yes"='Cheater Sheet'!$BM$58:$BM$98, ROW('Cheater Sheet'!$BM$58:$BM$98)-57,""), ROW()-4)),"")="","",IFERROR(INDEX('Cheater Sheet'!AK58:AK98, SMALL(IF("Yes"='Cheater Sheet'!$BM$58:$BM$98, ROW('Cheater Sheet'!$BM$58:$BM$98)-57,""), ROW()-4)),""))</f>
        <v/>
      </c>
      <c r="AM37" s="705" t="str" cm="1">
        <f t="array" ref="AM37">IF(IFERROR(INDEX('Cheater Sheet'!AL58:AL98, SMALL(IF("Yes"='Cheater Sheet'!$BM$58:$BM$98, ROW('Cheater Sheet'!$BM$58:$BM$98)-57,""), ROW()-4)),"")="","",IFERROR(INDEX('Cheater Sheet'!AL58:AL98, SMALL(IF("Yes"='Cheater Sheet'!$BM$58:$BM$98, ROW('Cheater Sheet'!$BM$58:$BM$98)-57,""), ROW()-4)),""))</f>
        <v/>
      </c>
      <c r="AN37" s="704" t="str" cm="1">
        <f t="array" ref="AN37">IF(IFERROR(INDEX('Cheater Sheet'!AM58:AM98, SMALL(IF("Yes"='Cheater Sheet'!$BM$58:$BM$98, ROW('Cheater Sheet'!$BM$58:$BM$98)-57,""), ROW()-4)),"")="","",IFERROR(INDEX('Cheater Sheet'!AM58:AM98, SMALL(IF("Yes"='Cheater Sheet'!$BM$58:$BM$98, ROW('Cheater Sheet'!$BM$58:$BM$98)-57,""), ROW()-4)),""))</f>
        <v/>
      </c>
      <c r="AO37" s="705" t="str" cm="1">
        <f t="array" ref="AO37">IF(IFERROR(INDEX('Cheater Sheet'!AN58:AN98, SMALL(IF("Yes"='Cheater Sheet'!$BM$58:$BM$98, ROW('Cheater Sheet'!$BM$58:$BM$98)-57,""), ROW()-4)),"")="","",IFERROR(INDEX('Cheater Sheet'!AN58:AN98, SMALL(IF("Yes"='Cheater Sheet'!$BM$58:$BM$98, ROW('Cheater Sheet'!$BM$58:$BM$98)-57,""), ROW()-4)),""))</f>
        <v/>
      </c>
      <c r="AP37" s="704" t="str" cm="1">
        <f t="array" ref="AP37">IF(IFERROR(INDEX('Cheater Sheet'!AO58:AO98, SMALL(IF("Yes"='Cheater Sheet'!$BM$58:$BM$98, ROW('Cheater Sheet'!$BM$58:$BM$98)-57,""), ROW()-4)),"")="","",IFERROR(INDEX('Cheater Sheet'!AO58:AO98, SMALL(IF("Yes"='Cheater Sheet'!$BM$58:$BM$98, ROW('Cheater Sheet'!$BM$58:$BM$98)-57,""), ROW()-4)),""))</f>
        <v/>
      </c>
      <c r="AQ37" s="705" t="str" cm="1">
        <f t="array" ref="AQ37">IF(IFERROR(INDEX('Cheater Sheet'!AP58:AP98, SMALL(IF("Yes"='Cheater Sheet'!$BM$58:$BM$98, ROW('Cheater Sheet'!$BM$58:$BM$98)-57,""), ROW()-4)),"")="","",IFERROR(INDEX('Cheater Sheet'!AP58:AP98, SMALL(IF("Yes"='Cheater Sheet'!$BM$58:$BM$98, ROW('Cheater Sheet'!$BM$58:$BM$98)-57,""), ROW()-4)),""))</f>
        <v/>
      </c>
      <c r="AR37" s="704" t="str" cm="1">
        <f t="array" ref="AR37">IF(IFERROR(INDEX('Cheater Sheet'!AQ58:AQ98, SMALL(IF("Yes"='Cheater Sheet'!$BM$58:$BM$98, ROW('Cheater Sheet'!$BM$58:$BM$98)-57,""), ROW()-4)),"")="","",IFERROR(INDEX('Cheater Sheet'!AQ58:AQ98, SMALL(IF("Yes"='Cheater Sheet'!$BM$58:$BM$98, ROW('Cheater Sheet'!$BM$58:$BM$98)-57,""), ROW()-4)),""))</f>
        <v/>
      </c>
      <c r="AS37" s="705" t="str" cm="1">
        <f t="array" ref="AS37">IF(IFERROR(INDEX('Cheater Sheet'!AR58:AR98, SMALL(IF("Yes"='Cheater Sheet'!$BM$58:$BM$98, ROW('Cheater Sheet'!$BM$58:$BM$98)-57,""), ROW()-4)),"")="","",IFERROR(INDEX('Cheater Sheet'!AR58:AR98, SMALL(IF("Yes"='Cheater Sheet'!$BM$58:$BM$98, ROW('Cheater Sheet'!$BM$58:$BM$98)-57,""), ROW()-4)),""))</f>
        <v/>
      </c>
      <c r="AT37" s="704" t="str" cm="1">
        <f t="array" ref="AT37">IF(IFERROR(INDEX('Cheater Sheet'!AS58:AS98, SMALL(IF("Yes"='Cheater Sheet'!$BM$58:$BM$98, ROW('Cheater Sheet'!$BM$58:$BM$98)-57,""), ROW()-4)),"")="","",IFERROR(INDEX('Cheater Sheet'!AS58:AS98, SMALL(IF("Yes"='Cheater Sheet'!$BM$58:$BM$98, ROW('Cheater Sheet'!$BM$58:$BM$98)-57,""), ROW()-4)),""))</f>
        <v/>
      </c>
      <c r="AU37" s="705" t="str" cm="1">
        <f t="array" ref="AU37">IF(IFERROR(INDEX('Cheater Sheet'!AT58:AT98, SMALL(IF("Yes"='Cheater Sheet'!$BM$58:$BM$98, ROW('Cheater Sheet'!$BM$58:$BM$98)-57,""), ROW()-4)),"")="","",IFERROR(INDEX('Cheater Sheet'!AT58:AT98, SMALL(IF("Yes"='Cheater Sheet'!$BM$58:$BM$98, ROW('Cheater Sheet'!$BM$58:$BM$98)-57,""), ROW()-4)),""))</f>
        <v/>
      </c>
      <c r="AV37" s="704" t="str" cm="1">
        <f t="array" ref="AV37">IF(IFERROR(INDEX('Cheater Sheet'!AU58:AU98, SMALL(IF("Yes"='Cheater Sheet'!$BM$58:$BM$98, ROW('Cheater Sheet'!$BM$58:$BM$98)-57,""), ROW()-4)),"")="","",IFERROR(INDEX('Cheater Sheet'!AU58:AU98, SMALL(IF("Yes"='Cheater Sheet'!$BM$58:$BM$98, ROW('Cheater Sheet'!$BM$58:$BM$98)-57,""), ROW()-4)),""))</f>
        <v/>
      </c>
      <c r="AW37" s="705" t="str" cm="1">
        <f t="array" ref="AW37">IF(IFERROR(INDEX('Cheater Sheet'!AV58:AV98, SMALL(IF("Yes"='Cheater Sheet'!$BM$58:$BM$98, ROW('Cheater Sheet'!$BM$58:$BM$98)-57,""), ROW()-4)),"")="","",IFERROR(INDEX('Cheater Sheet'!AV58:AV98, SMALL(IF("Yes"='Cheater Sheet'!$BM$58:$BM$98, ROW('Cheater Sheet'!$BM$58:$BM$98)-57,""), ROW()-4)),""))</f>
        <v/>
      </c>
      <c r="AX37" s="704" t="str" cm="1">
        <f t="array" ref="AX37">IF(IFERROR(INDEX('Cheater Sheet'!AW58:AW98, SMALL(IF("Yes"='Cheater Sheet'!$BM$58:$BM$98, ROW('Cheater Sheet'!$BM$58:$BM$98)-57,""), ROW()-4)),"")="","",IFERROR(INDEX('Cheater Sheet'!AW58:AW98, SMALL(IF("Yes"='Cheater Sheet'!$BM$58:$BM$98, ROW('Cheater Sheet'!$BM$58:$BM$98)-57,""), ROW()-4)),""))</f>
        <v/>
      </c>
      <c r="AY37" s="705" t="str" cm="1">
        <f t="array" ref="AY37">IF(IFERROR(INDEX('Cheater Sheet'!AX58:AX98, SMALL(IF("Yes"='Cheater Sheet'!$BM$58:$BM$98, ROW('Cheater Sheet'!$BM$58:$BM$98)-57,""), ROW()-4)),"")="","",IFERROR(INDEX('Cheater Sheet'!AX58:AX98, SMALL(IF("Yes"='Cheater Sheet'!$BM$58:$BM$98, ROW('Cheater Sheet'!$BM$58:$BM$98)-57,""), ROW()-4)),""))</f>
        <v/>
      </c>
      <c r="AZ37" s="704" t="str" cm="1">
        <f t="array" ref="AZ37">IF(IFERROR(INDEX('Cheater Sheet'!AY58:AY98, SMALL(IF("Yes"='Cheater Sheet'!$BM$58:$BM$98, ROW('Cheater Sheet'!$BM$58:$BM$98)-57,""), ROW()-4)),"")="","",IFERROR(INDEX('Cheater Sheet'!AY58:AY98, SMALL(IF("Yes"='Cheater Sheet'!$BM$58:$BM$98, ROW('Cheater Sheet'!$BM$58:$BM$98)-57,""), ROW()-4)),""))</f>
        <v/>
      </c>
      <c r="BA37" s="705" t="str" cm="1">
        <f t="array" ref="BA37">IF(IFERROR(INDEX('Cheater Sheet'!AZ58:AZ98, SMALL(IF("Yes"='Cheater Sheet'!$BM$58:$BM$98, ROW('Cheater Sheet'!$BM$58:$BM$98)-57,""), ROW()-4)),"")="","",IFERROR(INDEX('Cheater Sheet'!AZ58:AZ98, SMALL(IF("Yes"='Cheater Sheet'!$BM$58:$BM$98, ROW('Cheater Sheet'!$BM$58:$BM$98)-57,""), ROW()-4)),""))</f>
        <v/>
      </c>
      <c r="BB37" s="704" t="str" cm="1">
        <f t="array" ref="BB37">IF(IFERROR(INDEX('Cheater Sheet'!BA58:BA98, SMALL(IF("Yes"='Cheater Sheet'!$BM$58:$BM$98, ROW('Cheater Sheet'!$BM$58:$BM$98)-57,""), ROW()-4)),"")="","",IFERROR(INDEX('Cheater Sheet'!BA58:BA98, SMALL(IF("Yes"='Cheater Sheet'!$BM$58:$BM$98, ROW('Cheater Sheet'!$BM$58:$BM$98)-57,""), ROW()-4)),""))</f>
        <v/>
      </c>
      <c r="BC37" s="705" t="str" cm="1">
        <f t="array" ref="BC37">IF(IFERROR(INDEX('Cheater Sheet'!BB58:BB98, SMALL(IF("Yes"='Cheater Sheet'!$BM$58:$BM$98, ROW('Cheater Sheet'!$BM$58:$BM$98)-57,""), ROW()-4)),"")="","",IFERROR(INDEX('Cheater Sheet'!BB58:BB98, SMALL(IF("Yes"='Cheater Sheet'!$BM$58:$BM$98, ROW('Cheater Sheet'!$BM$58:$BM$98)-57,""), ROW()-4)),""))</f>
        <v/>
      </c>
      <c r="BD37" s="704" t="str" cm="1">
        <f t="array" ref="BD37">IF(IFERROR(INDEX('Cheater Sheet'!BC58:BC98, SMALL(IF("Yes"='Cheater Sheet'!$BM$58:$BM$98, ROW('Cheater Sheet'!$BM$58:$BM$98)-57,""), ROW()-4)),"")="","",IFERROR(INDEX('Cheater Sheet'!BC58:BC98, SMALL(IF("Yes"='Cheater Sheet'!$BM$58:$BM$98, ROW('Cheater Sheet'!$BM$58:$BM$98)-57,""), ROW()-4)),""))</f>
        <v/>
      </c>
      <c r="BE37" s="705" t="str" cm="1">
        <f t="array" ref="BE37">IF(IFERROR(INDEX('Cheater Sheet'!BD58:BD98, SMALL(IF("Yes"='Cheater Sheet'!$BM$58:$BM$98, ROW('Cheater Sheet'!$BM$58:$BM$98)-57,""), ROW()-4)),"")="","",IFERROR(INDEX('Cheater Sheet'!BD58:BD98, SMALL(IF("Yes"='Cheater Sheet'!$BM$58:$BM$98, ROW('Cheater Sheet'!$BM$58:$BM$98)-57,""), ROW()-4)),""))</f>
        <v/>
      </c>
      <c r="BF37" s="704" t="str" cm="1">
        <f t="array" ref="BF37">IF(IFERROR(INDEX('Cheater Sheet'!BE58:BE98, SMALL(IF("Yes"='Cheater Sheet'!$BM$58:$BM$98, ROW('Cheater Sheet'!$BM$58:$BM$98)-57,""), ROW()-4)),"")="","",IFERROR(INDEX('Cheater Sheet'!BE58:BE98, SMALL(IF("Yes"='Cheater Sheet'!$BM$58:$BM$98, ROW('Cheater Sheet'!$BM$58:$BM$98)-57,""), ROW()-4)),""))</f>
        <v/>
      </c>
      <c r="BG37" s="705" t="str" cm="1">
        <f t="array" ref="BG37">IF(IFERROR(INDEX('Cheater Sheet'!BF58:BF98, SMALL(IF("Yes"='Cheater Sheet'!$BM$58:$BM$98, ROW('Cheater Sheet'!$BM$58:$BM$98)-57,""), ROW()-4)),"")="","",IFERROR(INDEX('Cheater Sheet'!BF58:BF98, SMALL(IF("Yes"='Cheater Sheet'!$BM$58:$BM$98, ROW('Cheater Sheet'!$BM$58:$BM$98)-57,""), ROW()-4)),""))</f>
        <v/>
      </c>
      <c r="BH37" s="704" t="str" cm="1">
        <f t="array" ref="BH37">IF(IFERROR(INDEX('Cheater Sheet'!BG58:BG98, SMALL(IF("Yes"='Cheater Sheet'!$BM$58:$BM$98, ROW('Cheater Sheet'!$BM$58:$BM$98)-57,""), ROW()-4)),"")="","",IFERROR(INDEX('Cheater Sheet'!BG58:BG98, SMALL(IF("Yes"='Cheater Sheet'!$BM$58:$BM$98, ROW('Cheater Sheet'!$BM$58:$BM$98)-57,""), ROW()-4)),""))</f>
        <v/>
      </c>
      <c r="BI37" s="705" t="str" cm="1">
        <f t="array" ref="BI37">IF(IFERROR(INDEX('Cheater Sheet'!BH58:BH98, SMALL(IF("Yes"='Cheater Sheet'!$BM$58:$BM$98, ROW('Cheater Sheet'!$BM$58:$BM$98)-57,""), ROW()-4)),"")="","",IFERROR(INDEX('Cheater Sheet'!BH58:BH98, SMALL(IF("Yes"='Cheater Sheet'!$BM$58:$BM$98, ROW('Cheater Sheet'!$BM$58:$BM$98)-57,""), ROW()-4)),""))</f>
        <v/>
      </c>
      <c r="BJ37" s="704" t="str" cm="1">
        <f t="array" ref="BJ37">IF(IFERROR(INDEX('Cheater Sheet'!BI58:BI98, SMALL(IF("Yes"='Cheater Sheet'!$BM$58:$BM$98, ROW('Cheater Sheet'!$BM$58:$BM$98)-57,""), ROW()-4)),"")="","",IFERROR(INDEX('Cheater Sheet'!BI58:BI98, SMALL(IF("Yes"='Cheater Sheet'!$BM$58:$BM$98, ROW('Cheater Sheet'!$BM$58:$BM$98)-57,""), ROW()-4)),""))</f>
        <v/>
      </c>
      <c r="BK37" s="527" t="str" cm="1">
        <f t="array" ref="BK37">IF(IFERROR(INDEX('Cheater Sheet'!BJ58:BJ98, SMALL(IF("Yes"='Cheater Sheet'!$BM$58:$BM$98, ROW('Cheater Sheet'!$BM$58:$BM$98)-57,""), ROW()-4)),"")="","",IFERROR(INDEX('Cheater Sheet'!BJ58:BJ98, SMALL(IF("Yes"='Cheater Sheet'!$BM$58:$BM$98, ROW('Cheater Sheet'!$BM$58:$BM$98)-57,""), ROW()-4)),""))</f>
        <v/>
      </c>
      <c r="BL37" s="101"/>
    </row>
    <row r="38" spans="1:64" x14ac:dyDescent="0.2">
      <c r="A38" s="765">
        <f t="shared" si="0"/>
        <v>0</v>
      </c>
      <c r="C38" s="703" t="str" cm="1">
        <f t="array" ref="C38">IFERROR(INDEX('Cheater Sheet'!$B$58:$B$98, SMALL(IF("Yes"='Cheater Sheet'!$BM$58:$BM$98, ROW('Cheater Sheet'!$BM$58:$BM$98)-57,""), ROW()-4)),"")</f>
        <v/>
      </c>
      <c r="D38" s="704" t="str" cm="1">
        <f t="array" ref="D38">IF(IFERROR(INDEX('Cheater Sheet'!C58:C98, SMALL(IF("Yes"='Cheater Sheet'!$BM$58:$BM$98, ROW('Cheater Sheet'!$BM$58:$BM$98)-57,""), ROW()-4)),"")="","",IFERROR(INDEX('Cheater Sheet'!C58:C98, SMALL(IF("Yes"='Cheater Sheet'!$BM$58:$BM$98, ROW('Cheater Sheet'!$BM$58:$BM$98)-57,""), ROW()-4)),""))</f>
        <v/>
      </c>
      <c r="E38" s="705" t="str" cm="1">
        <f t="array" ref="E38">IF(IFERROR(INDEX('Cheater Sheet'!D58:D98, SMALL(IF("Yes"='Cheater Sheet'!$BM$58:$BM$98, ROW('Cheater Sheet'!$BM$58:$BM$98)-57,""), ROW()-4)),"")="","",IFERROR(INDEX('Cheater Sheet'!D58:D98, SMALL(IF("Yes"='Cheater Sheet'!$BM$58:$BM$98, ROW('Cheater Sheet'!$BM$58:$BM$98)-57,""), ROW()-4)),""))</f>
        <v/>
      </c>
      <c r="F38" s="704" t="str" cm="1">
        <f t="array" ref="F38">IF(IFERROR(INDEX('Cheater Sheet'!E58:E98, SMALL(IF("Yes"='Cheater Sheet'!$BM$58:$BM$98, ROW('Cheater Sheet'!$BM$58:$BM$98)-57,""), ROW()-4)),"")="","",IFERROR(INDEX('Cheater Sheet'!E58:E98, SMALL(IF("Yes"='Cheater Sheet'!$BM$58:$BM$98, ROW('Cheater Sheet'!$BM$58:$BM$98)-57,""), ROW()-4)),""))</f>
        <v/>
      </c>
      <c r="G38" s="705" t="str" cm="1">
        <f t="array" ref="G38">IF(IFERROR(INDEX('Cheater Sheet'!F58:F98, SMALL(IF("Yes"='Cheater Sheet'!$BM$58:$BM$98, ROW('Cheater Sheet'!$BM$58:$BM$98)-57,""), ROW()-4)),"")="","",IFERROR(INDEX('Cheater Sheet'!F58:F98, SMALL(IF("Yes"='Cheater Sheet'!$BM$58:$BM$98, ROW('Cheater Sheet'!$BM$58:$BM$98)-57,""), ROW()-4)),""))</f>
        <v/>
      </c>
      <c r="H38" s="704" t="str" cm="1">
        <f t="array" ref="H38">IF(IFERROR(INDEX('Cheater Sheet'!G58:G98, SMALL(IF("Yes"='Cheater Sheet'!$BM$58:$BM$98, ROW('Cheater Sheet'!$BM$58:$BM$98)-57,""), ROW()-4)),"")="","",IFERROR(INDEX('Cheater Sheet'!G58:G98, SMALL(IF("Yes"='Cheater Sheet'!$BM$58:$BM$98, ROW('Cheater Sheet'!$BM$58:$BM$98)-57,""), ROW()-4)),""))</f>
        <v/>
      </c>
      <c r="I38" s="705" t="str" cm="1">
        <f t="array" ref="I38">IF(IFERROR(INDEX('Cheater Sheet'!H58:H98, SMALL(IF("Yes"='Cheater Sheet'!$BM$58:$BM$98, ROW('Cheater Sheet'!$BM$58:$BM$98)-57,""), ROW()-4)),"")="","",IFERROR(INDEX('Cheater Sheet'!H58:H98, SMALL(IF("Yes"='Cheater Sheet'!$BM$58:$BM$98, ROW('Cheater Sheet'!$BM$58:$BM$98)-57,""), ROW()-4)),""))</f>
        <v/>
      </c>
      <c r="J38" s="704" t="str" cm="1">
        <f t="array" ref="J38">IF(IFERROR(INDEX('Cheater Sheet'!I58:I98, SMALL(IF("Yes"='Cheater Sheet'!$BM$58:$BM$98, ROW('Cheater Sheet'!$BM$58:$BM$98)-57,""), ROW()-4)),"")="","",IFERROR(INDEX('Cheater Sheet'!I58:I98, SMALL(IF("Yes"='Cheater Sheet'!$BM$58:$BM$98, ROW('Cheater Sheet'!$BM$58:$BM$98)-57,""), ROW()-4)),""))</f>
        <v/>
      </c>
      <c r="K38" s="705" t="str" cm="1">
        <f t="array" ref="K38">IF(IFERROR(INDEX('Cheater Sheet'!J58:J98, SMALL(IF("Yes"='Cheater Sheet'!$BM$58:$BM$98, ROW('Cheater Sheet'!$BM$58:$BM$98)-57,""), ROW()-4)),"")="","",IFERROR(INDEX('Cheater Sheet'!J58:J98, SMALL(IF("Yes"='Cheater Sheet'!$BM$58:$BM$98, ROW('Cheater Sheet'!$BM$58:$BM$98)-57,""), ROW()-4)),""))</f>
        <v/>
      </c>
      <c r="L38" s="704" t="str" cm="1">
        <f t="array" ref="L38">IF(IFERROR(INDEX('Cheater Sheet'!K58:K98, SMALL(IF("Yes"='Cheater Sheet'!$BM$58:$BM$98, ROW('Cheater Sheet'!$BM$58:$BM$98)-57,""), ROW()-4)),"")="","",IFERROR(INDEX('Cheater Sheet'!K58:K98, SMALL(IF("Yes"='Cheater Sheet'!$BM$58:$BM$98, ROW('Cheater Sheet'!$BM$58:$BM$98)-57,""), ROW()-4)),""))</f>
        <v/>
      </c>
      <c r="M38" s="705" t="str" cm="1">
        <f t="array" ref="M38">IF(IFERROR(INDEX('Cheater Sheet'!L58:L98, SMALL(IF("Yes"='Cheater Sheet'!$BM$58:$BM$98, ROW('Cheater Sheet'!$BM$58:$BM$98)-57,""), ROW()-4)),"")="","",IFERROR(INDEX('Cheater Sheet'!L58:L98, SMALL(IF("Yes"='Cheater Sheet'!$BM$58:$BM$98, ROW('Cheater Sheet'!$BM$58:$BM$98)-57,""), ROW()-4)),""))</f>
        <v/>
      </c>
      <c r="N38" s="704" t="str" cm="1">
        <f t="array" ref="N38">IF(IFERROR(INDEX('Cheater Sheet'!M58:M98, SMALL(IF("Yes"='Cheater Sheet'!$BM$58:$BM$98, ROW('Cheater Sheet'!$BM$58:$BM$98)-57,""), ROW()-4)),"")="","",IFERROR(INDEX('Cheater Sheet'!M58:M98, SMALL(IF("Yes"='Cheater Sheet'!$BM$58:$BM$98, ROW('Cheater Sheet'!$BM$58:$BM$98)-57,""), ROW()-4)),""))</f>
        <v/>
      </c>
      <c r="O38" s="705" t="str" cm="1">
        <f t="array" ref="O38">IF(IFERROR(INDEX('Cheater Sheet'!N58:N98, SMALL(IF("Yes"='Cheater Sheet'!$BM$58:$BM$98, ROW('Cheater Sheet'!$BM$58:$BM$98)-57,""), ROW()-4)),"")="","",IFERROR(INDEX('Cheater Sheet'!N58:N98, SMALL(IF("Yes"='Cheater Sheet'!$BM$58:$BM$98, ROW('Cheater Sheet'!$BM$58:$BM$98)-57,""), ROW()-4)),""))</f>
        <v/>
      </c>
      <c r="P38" s="704" t="str" cm="1">
        <f t="array" ref="P38">IF(IFERROR(INDEX('Cheater Sheet'!O58:O98, SMALL(IF("Yes"='Cheater Sheet'!$BM$58:$BM$98, ROW('Cheater Sheet'!$BM$58:$BM$98)-57,""), ROW()-4)),"")="","",IFERROR(INDEX('Cheater Sheet'!O58:O98, SMALL(IF("Yes"='Cheater Sheet'!$BM$58:$BM$98, ROW('Cheater Sheet'!$BM$58:$BM$98)-57,""), ROW()-4)),""))</f>
        <v/>
      </c>
      <c r="Q38" s="705" t="str" cm="1">
        <f t="array" ref="Q38">IF(IFERROR(INDEX('Cheater Sheet'!P58:P98, SMALL(IF("Yes"='Cheater Sheet'!$BM$58:$BM$98, ROW('Cheater Sheet'!$BM$58:$BM$98)-57,""), ROW()-4)),"")="","",IFERROR(INDEX('Cheater Sheet'!P58:P98, SMALL(IF("Yes"='Cheater Sheet'!$BM$58:$BM$98, ROW('Cheater Sheet'!$BM$58:$BM$98)-57,""), ROW()-4)),""))</f>
        <v/>
      </c>
      <c r="R38" s="704" t="str" cm="1">
        <f t="array" ref="R38">IF(IFERROR(INDEX('Cheater Sheet'!Q58:Q98, SMALL(IF("Yes"='Cheater Sheet'!$BM$58:$BM$98, ROW('Cheater Sheet'!$BM$58:$BM$98)-57,""), ROW()-4)),"")="","",IFERROR(INDEX('Cheater Sheet'!Q58:Q98, SMALL(IF("Yes"='Cheater Sheet'!$BM$58:$BM$98, ROW('Cheater Sheet'!$BM$58:$BM$98)-57,""), ROW()-4)),""))</f>
        <v/>
      </c>
      <c r="S38" s="705" t="str" cm="1">
        <f t="array" ref="S38">IF(IFERROR(INDEX('Cheater Sheet'!R58:R98, SMALL(IF("Yes"='Cheater Sheet'!$BM$58:$BM$98, ROW('Cheater Sheet'!$BM$58:$BM$98)-57,""), ROW()-4)),"")="","",IFERROR(INDEX('Cheater Sheet'!R58:R98, SMALL(IF("Yes"='Cheater Sheet'!$BM$58:$BM$98, ROW('Cheater Sheet'!$BM$58:$BM$98)-57,""), ROW()-4)),""))</f>
        <v/>
      </c>
      <c r="T38" s="704" t="str" cm="1">
        <f t="array" ref="T38">IF(IFERROR(INDEX('Cheater Sheet'!S58:S98, SMALL(IF("Yes"='Cheater Sheet'!$BM$58:$BM$98, ROW('Cheater Sheet'!$BM$58:$BM$98)-57,""), ROW()-4)),"")="","",IFERROR(INDEX('Cheater Sheet'!S58:S98, SMALL(IF("Yes"='Cheater Sheet'!$BM$58:$BM$98, ROW('Cheater Sheet'!$BM$58:$BM$98)-57,""), ROW()-4)),""))</f>
        <v/>
      </c>
      <c r="U38" s="705" t="str" cm="1">
        <f t="array" ref="U38">IF(IFERROR(INDEX('Cheater Sheet'!T58:T98, SMALL(IF("Yes"='Cheater Sheet'!$BM$58:$BM$98, ROW('Cheater Sheet'!$BM$58:$BM$98)-57,""), ROW()-4)),"")="","",IFERROR(INDEX('Cheater Sheet'!T58:T98, SMALL(IF("Yes"='Cheater Sheet'!$BM$58:$BM$98, ROW('Cheater Sheet'!$BM$58:$BM$98)-57,""), ROW()-4)),""))</f>
        <v/>
      </c>
      <c r="V38" s="704" t="str" cm="1">
        <f t="array" ref="V38">IF(IFERROR(INDEX('Cheater Sheet'!U58:U98, SMALL(IF("Yes"='Cheater Sheet'!$BM$58:$BM$98, ROW('Cheater Sheet'!$BM$58:$BM$98)-57,""), ROW()-4)),"")="","",IFERROR(INDEX('Cheater Sheet'!U58:U98, SMALL(IF("Yes"='Cheater Sheet'!$BM$58:$BM$98, ROW('Cheater Sheet'!$BM$58:$BM$98)-57,""), ROW()-4)),""))</f>
        <v/>
      </c>
      <c r="W38" s="705" t="str" cm="1">
        <f t="array" ref="W38">IF(IFERROR(INDEX('Cheater Sheet'!V58:V98, SMALL(IF("Yes"='Cheater Sheet'!$BM$58:$BM$98, ROW('Cheater Sheet'!$BM$58:$BM$98)-57,""), ROW()-4)),"")="","",IFERROR(INDEX('Cheater Sheet'!V58:V98, SMALL(IF("Yes"='Cheater Sheet'!$BM$58:$BM$98, ROW('Cheater Sheet'!$BM$58:$BM$98)-57,""), ROW()-4)),""))</f>
        <v/>
      </c>
      <c r="X38" s="704" t="str" cm="1">
        <f t="array" ref="X38">IF(IFERROR(INDEX('Cheater Sheet'!W58:W98, SMALL(IF("Yes"='Cheater Sheet'!$BM$58:$BM$98, ROW('Cheater Sheet'!$BM$58:$BM$98)-57,""), ROW()-4)),"")="","",IFERROR(INDEX('Cheater Sheet'!W58:W98, SMALL(IF("Yes"='Cheater Sheet'!$BM$58:$BM$98, ROW('Cheater Sheet'!$BM$58:$BM$98)-57,""), ROW()-4)),""))</f>
        <v/>
      </c>
      <c r="Y38" s="705" t="str" cm="1">
        <f t="array" ref="Y38">IF(IFERROR(INDEX('Cheater Sheet'!X58:X98, SMALL(IF("Yes"='Cheater Sheet'!$BM$58:$BM$98, ROW('Cheater Sheet'!$BM$58:$BM$98)-57,""), ROW()-4)),"")="","",IFERROR(INDEX('Cheater Sheet'!X58:X98, SMALL(IF("Yes"='Cheater Sheet'!$BM$58:$BM$98, ROW('Cheater Sheet'!$BM$58:$BM$98)-57,""), ROW()-4)),""))</f>
        <v/>
      </c>
      <c r="Z38" s="704" t="str" cm="1">
        <f t="array" ref="Z38">IF(IFERROR(INDEX('Cheater Sheet'!Y58:Y98, SMALL(IF("Yes"='Cheater Sheet'!$BM$58:$BM$98, ROW('Cheater Sheet'!$BM$58:$BM$98)-57,""), ROW()-4)),"")="","",IFERROR(INDEX('Cheater Sheet'!Y58:Y98, SMALL(IF("Yes"='Cheater Sheet'!$BM$58:$BM$98, ROW('Cheater Sheet'!$BM$58:$BM$98)-57,""), ROW()-4)),""))</f>
        <v/>
      </c>
      <c r="AA38" s="705" t="str" cm="1">
        <f t="array" ref="AA38">IF(IFERROR(INDEX('Cheater Sheet'!Z58:Z98, SMALL(IF("Yes"='Cheater Sheet'!$BM$58:$BM$98, ROW('Cheater Sheet'!$BM$58:$BM$98)-57,""), ROW()-4)),"")="","",IFERROR(INDEX('Cheater Sheet'!Z58:Z98, SMALL(IF("Yes"='Cheater Sheet'!$BM$58:$BM$98, ROW('Cheater Sheet'!$BM$58:$BM$98)-57,""), ROW()-4)),""))</f>
        <v/>
      </c>
      <c r="AB38" s="704" t="str" cm="1">
        <f t="array" ref="AB38">IF(IFERROR(INDEX('Cheater Sheet'!AA58:AA98, SMALL(IF("Yes"='Cheater Sheet'!$BM$58:$BM$98, ROW('Cheater Sheet'!$BM$58:$BM$98)-57,""), ROW()-4)),"")="","",IFERROR(INDEX('Cheater Sheet'!AA58:AA98, SMALL(IF("Yes"='Cheater Sheet'!$BM$58:$BM$98, ROW('Cheater Sheet'!$BM$58:$BM$98)-57,""), ROW()-4)),""))</f>
        <v/>
      </c>
      <c r="AC38" s="705" t="str" cm="1">
        <f t="array" ref="AC38">IF(IFERROR(INDEX('Cheater Sheet'!AB58:AB98, SMALL(IF("Yes"='Cheater Sheet'!$BM$58:$BM$98, ROW('Cheater Sheet'!$BM$58:$BM$98)-57,""), ROW()-4)),"")="","",IFERROR(INDEX('Cheater Sheet'!AB58:AB98, SMALL(IF("Yes"='Cheater Sheet'!$BM$58:$BM$98, ROW('Cheater Sheet'!$BM$58:$BM$98)-57,""), ROW()-4)),""))</f>
        <v/>
      </c>
      <c r="AD38" s="704" t="str" cm="1">
        <f t="array" ref="AD38">IF(IFERROR(INDEX('Cheater Sheet'!AC58:AC98, SMALL(IF("Yes"='Cheater Sheet'!$BM$58:$BM$98, ROW('Cheater Sheet'!$BM$58:$BM$98)-57,""), ROW()-4)),"")="","",IFERROR(INDEX('Cheater Sheet'!AC58:AC98, SMALL(IF("Yes"='Cheater Sheet'!$BM$58:$BM$98, ROW('Cheater Sheet'!$BM$58:$BM$98)-57,""), ROW()-4)),""))</f>
        <v/>
      </c>
      <c r="AE38" s="705" t="str" cm="1">
        <f t="array" ref="AE38">IF(IFERROR(INDEX('Cheater Sheet'!AD58:AD98, SMALL(IF("Yes"='Cheater Sheet'!$BM$58:$BM$98, ROW('Cheater Sheet'!$BM$58:$BM$98)-57,""), ROW()-4)),"")="","",IFERROR(INDEX('Cheater Sheet'!AD58:AD98, SMALL(IF("Yes"='Cheater Sheet'!$BM$58:$BM$98, ROW('Cheater Sheet'!$BM$58:$BM$98)-57,""), ROW()-4)),""))</f>
        <v/>
      </c>
      <c r="AF38" s="704" t="str" cm="1">
        <f t="array" ref="AF38">IF(IFERROR(INDEX('Cheater Sheet'!AE58:AE98, SMALL(IF("Yes"='Cheater Sheet'!$BM$58:$BM$98, ROW('Cheater Sheet'!$BM$58:$BM$98)-57,""), ROW()-4)),"")="","",IFERROR(INDEX('Cheater Sheet'!AE58:AE98, SMALL(IF("Yes"='Cheater Sheet'!$BM$58:$BM$98, ROW('Cheater Sheet'!$BM$58:$BM$98)-57,""), ROW()-4)),""))</f>
        <v/>
      </c>
      <c r="AG38" s="705" t="str" cm="1">
        <f t="array" ref="AG38">IF(IFERROR(INDEX('Cheater Sheet'!AF58:AF98, SMALL(IF("Yes"='Cheater Sheet'!$BM$58:$BM$98, ROW('Cheater Sheet'!$BM$58:$BM$98)-57,""), ROW()-4)),"")="","",IFERROR(INDEX('Cheater Sheet'!AF58:AF98, SMALL(IF("Yes"='Cheater Sheet'!$BM$58:$BM$98, ROW('Cheater Sheet'!$BM$58:$BM$98)-57,""), ROW()-4)),""))</f>
        <v/>
      </c>
      <c r="AH38" s="704" t="str" cm="1">
        <f t="array" ref="AH38">IF(IFERROR(INDEX('Cheater Sheet'!AG58:AG98, SMALL(IF("Yes"='Cheater Sheet'!$BM$58:$BM$98, ROW('Cheater Sheet'!$BM$58:$BM$98)-57,""), ROW()-4)),"")="","",IFERROR(INDEX('Cheater Sheet'!AG58:AG98, SMALL(IF("Yes"='Cheater Sheet'!$BM$58:$BM$98, ROW('Cheater Sheet'!$BM$58:$BM$98)-57,""), ROW()-4)),""))</f>
        <v/>
      </c>
      <c r="AI38" s="705" t="str" cm="1">
        <f t="array" ref="AI38">IF(IFERROR(INDEX('Cheater Sheet'!AH58:AH98, SMALL(IF("Yes"='Cheater Sheet'!$BM$58:$BM$98, ROW('Cheater Sheet'!$BM$58:$BM$98)-57,""), ROW()-4)),"")="","",IFERROR(INDEX('Cheater Sheet'!AH58:AH98, SMALL(IF("Yes"='Cheater Sheet'!$BM$58:$BM$98, ROW('Cheater Sheet'!$BM$58:$BM$98)-57,""), ROW()-4)),""))</f>
        <v/>
      </c>
      <c r="AJ38" s="704" t="str" cm="1">
        <f t="array" ref="AJ38">IF(IFERROR(INDEX('Cheater Sheet'!AI58:AI98, SMALL(IF("Yes"='Cheater Sheet'!$BM$58:$BM$98, ROW('Cheater Sheet'!$BM$58:$BM$98)-57,""), ROW()-4)),"")="","",IFERROR(INDEX('Cheater Sheet'!AI58:AI98, SMALL(IF("Yes"='Cheater Sheet'!$BM$58:$BM$98, ROW('Cheater Sheet'!$BM$58:$BM$98)-57,""), ROW()-4)),""))</f>
        <v/>
      </c>
      <c r="AK38" s="705" t="str" cm="1">
        <f t="array" ref="AK38">IF(IFERROR(INDEX('Cheater Sheet'!AJ58:AJ98, SMALL(IF("Yes"='Cheater Sheet'!$BM$58:$BM$98, ROW('Cheater Sheet'!$BM$58:$BM$98)-57,""), ROW()-4)),"")="","",IFERROR(INDEX('Cheater Sheet'!AJ58:AJ98, SMALL(IF("Yes"='Cheater Sheet'!$BM$58:$BM$98, ROW('Cheater Sheet'!$BM$58:$BM$98)-57,""), ROW()-4)),""))</f>
        <v/>
      </c>
      <c r="AL38" s="704" t="str" cm="1">
        <f t="array" ref="AL38">IF(IFERROR(INDEX('Cheater Sheet'!AK58:AK98, SMALL(IF("Yes"='Cheater Sheet'!$BM$58:$BM$98, ROW('Cheater Sheet'!$BM$58:$BM$98)-57,""), ROW()-4)),"")="","",IFERROR(INDEX('Cheater Sheet'!AK58:AK98, SMALL(IF("Yes"='Cheater Sheet'!$BM$58:$BM$98, ROW('Cheater Sheet'!$BM$58:$BM$98)-57,""), ROW()-4)),""))</f>
        <v/>
      </c>
      <c r="AM38" s="705" t="str" cm="1">
        <f t="array" ref="AM38">IF(IFERROR(INDEX('Cheater Sheet'!AL58:AL98, SMALL(IF("Yes"='Cheater Sheet'!$BM$58:$BM$98, ROW('Cheater Sheet'!$BM$58:$BM$98)-57,""), ROW()-4)),"")="","",IFERROR(INDEX('Cheater Sheet'!AL58:AL98, SMALL(IF("Yes"='Cheater Sheet'!$BM$58:$BM$98, ROW('Cheater Sheet'!$BM$58:$BM$98)-57,""), ROW()-4)),""))</f>
        <v/>
      </c>
      <c r="AN38" s="704" t="str" cm="1">
        <f t="array" ref="AN38">IF(IFERROR(INDEX('Cheater Sheet'!AM58:AM98, SMALL(IF("Yes"='Cheater Sheet'!$BM$58:$BM$98, ROW('Cheater Sheet'!$BM$58:$BM$98)-57,""), ROW()-4)),"")="","",IFERROR(INDEX('Cheater Sheet'!AM58:AM98, SMALL(IF("Yes"='Cheater Sheet'!$BM$58:$BM$98, ROW('Cheater Sheet'!$BM$58:$BM$98)-57,""), ROW()-4)),""))</f>
        <v/>
      </c>
      <c r="AO38" s="705" t="str" cm="1">
        <f t="array" ref="AO38">IF(IFERROR(INDEX('Cheater Sheet'!AN58:AN98, SMALL(IF("Yes"='Cheater Sheet'!$BM$58:$BM$98, ROW('Cheater Sheet'!$BM$58:$BM$98)-57,""), ROW()-4)),"")="","",IFERROR(INDEX('Cheater Sheet'!AN58:AN98, SMALL(IF("Yes"='Cheater Sheet'!$BM$58:$BM$98, ROW('Cheater Sheet'!$BM$58:$BM$98)-57,""), ROW()-4)),""))</f>
        <v/>
      </c>
      <c r="AP38" s="704" t="str" cm="1">
        <f t="array" ref="AP38">IF(IFERROR(INDEX('Cheater Sheet'!AO58:AO98, SMALL(IF("Yes"='Cheater Sheet'!$BM$58:$BM$98, ROW('Cheater Sheet'!$BM$58:$BM$98)-57,""), ROW()-4)),"")="","",IFERROR(INDEX('Cheater Sheet'!AO58:AO98, SMALL(IF("Yes"='Cheater Sheet'!$BM$58:$BM$98, ROW('Cheater Sheet'!$BM$58:$BM$98)-57,""), ROW()-4)),""))</f>
        <v/>
      </c>
      <c r="AQ38" s="705" t="str" cm="1">
        <f t="array" ref="AQ38">IF(IFERROR(INDEX('Cheater Sheet'!AP58:AP98, SMALL(IF("Yes"='Cheater Sheet'!$BM$58:$BM$98, ROW('Cheater Sheet'!$BM$58:$BM$98)-57,""), ROW()-4)),"")="","",IFERROR(INDEX('Cheater Sheet'!AP58:AP98, SMALL(IF("Yes"='Cheater Sheet'!$BM$58:$BM$98, ROW('Cheater Sheet'!$BM$58:$BM$98)-57,""), ROW()-4)),""))</f>
        <v/>
      </c>
      <c r="AR38" s="704" t="str" cm="1">
        <f t="array" ref="AR38">IF(IFERROR(INDEX('Cheater Sheet'!AQ58:AQ98, SMALL(IF("Yes"='Cheater Sheet'!$BM$58:$BM$98, ROW('Cheater Sheet'!$BM$58:$BM$98)-57,""), ROW()-4)),"")="","",IFERROR(INDEX('Cheater Sheet'!AQ58:AQ98, SMALL(IF("Yes"='Cheater Sheet'!$BM$58:$BM$98, ROW('Cheater Sheet'!$BM$58:$BM$98)-57,""), ROW()-4)),""))</f>
        <v/>
      </c>
      <c r="AS38" s="705" t="str" cm="1">
        <f t="array" ref="AS38">IF(IFERROR(INDEX('Cheater Sheet'!AR58:AR98, SMALL(IF("Yes"='Cheater Sheet'!$BM$58:$BM$98, ROW('Cheater Sheet'!$BM$58:$BM$98)-57,""), ROW()-4)),"")="","",IFERROR(INDEX('Cheater Sheet'!AR58:AR98, SMALL(IF("Yes"='Cheater Sheet'!$BM$58:$BM$98, ROW('Cheater Sheet'!$BM$58:$BM$98)-57,""), ROW()-4)),""))</f>
        <v/>
      </c>
      <c r="AT38" s="704" t="str" cm="1">
        <f t="array" ref="AT38">IF(IFERROR(INDEX('Cheater Sheet'!AS58:AS98, SMALL(IF("Yes"='Cheater Sheet'!$BM$58:$BM$98, ROW('Cheater Sheet'!$BM$58:$BM$98)-57,""), ROW()-4)),"")="","",IFERROR(INDEX('Cheater Sheet'!AS58:AS98, SMALL(IF("Yes"='Cheater Sheet'!$BM$58:$BM$98, ROW('Cheater Sheet'!$BM$58:$BM$98)-57,""), ROW()-4)),""))</f>
        <v/>
      </c>
      <c r="AU38" s="705" t="str" cm="1">
        <f t="array" ref="AU38">IF(IFERROR(INDEX('Cheater Sheet'!AT58:AT98, SMALL(IF("Yes"='Cheater Sheet'!$BM$58:$BM$98, ROW('Cheater Sheet'!$BM$58:$BM$98)-57,""), ROW()-4)),"")="","",IFERROR(INDEX('Cheater Sheet'!AT58:AT98, SMALL(IF("Yes"='Cheater Sheet'!$BM$58:$BM$98, ROW('Cheater Sheet'!$BM$58:$BM$98)-57,""), ROW()-4)),""))</f>
        <v/>
      </c>
      <c r="AV38" s="704" t="str" cm="1">
        <f t="array" ref="AV38">IF(IFERROR(INDEX('Cheater Sheet'!AU58:AU98, SMALL(IF("Yes"='Cheater Sheet'!$BM$58:$BM$98, ROW('Cheater Sheet'!$BM$58:$BM$98)-57,""), ROW()-4)),"")="","",IFERROR(INDEX('Cheater Sheet'!AU58:AU98, SMALL(IF("Yes"='Cheater Sheet'!$BM$58:$BM$98, ROW('Cheater Sheet'!$BM$58:$BM$98)-57,""), ROW()-4)),""))</f>
        <v/>
      </c>
      <c r="AW38" s="705" t="str" cm="1">
        <f t="array" ref="AW38">IF(IFERROR(INDEX('Cheater Sheet'!AV58:AV98, SMALL(IF("Yes"='Cheater Sheet'!$BM$58:$BM$98, ROW('Cheater Sheet'!$BM$58:$BM$98)-57,""), ROW()-4)),"")="","",IFERROR(INDEX('Cheater Sheet'!AV58:AV98, SMALL(IF("Yes"='Cheater Sheet'!$BM$58:$BM$98, ROW('Cheater Sheet'!$BM$58:$BM$98)-57,""), ROW()-4)),""))</f>
        <v/>
      </c>
      <c r="AX38" s="704" t="str" cm="1">
        <f t="array" ref="AX38">IF(IFERROR(INDEX('Cheater Sheet'!AW58:AW98, SMALL(IF("Yes"='Cheater Sheet'!$BM$58:$BM$98, ROW('Cheater Sheet'!$BM$58:$BM$98)-57,""), ROW()-4)),"")="","",IFERROR(INDEX('Cheater Sheet'!AW58:AW98, SMALL(IF("Yes"='Cheater Sheet'!$BM$58:$BM$98, ROW('Cheater Sheet'!$BM$58:$BM$98)-57,""), ROW()-4)),""))</f>
        <v/>
      </c>
      <c r="AY38" s="705" t="str" cm="1">
        <f t="array" ref="AY38">IF(IFERROR(INDEX('Cheater Sheet'!AX58:AX98, SMALL(IF("Yes"='Cheater Sheet'!$BM$58:$BM$98, ROW('Cheater Sheet'!$BM$58:$BM$98)-57,""), ROW()-4)),"")="","",IFERROR(INDEX('Cheater Sheet'!AX58:AX98, SMALL(IF("Yes"='Cheater Sheet'!$BM$58:$BM$98, ROW('Cheater Sheet'!$BM$58:$BM$98)-57,""), ROW()-4)),""))</f>
        <v/>
      </c>
      <c r="AZ38" s="704" t="str" cm="1">
        <f t="array" ref="AZ38">IF(IFERROR(INDEX('Cheater Sheet'!AY58:AY98, SMALL(IF("Yes"='Cheater Sheet'!$BM$58:$BM$98, ROW('Cheater Sheet'!$BM$58:$BM$98)-57,""), ROW()-4)),"")="","",IFERROR(INDEX('Cheater Sheet'!AY58:AY98, SMALL(IF("Yes"='Cheater Sheet'!$BM$58:$BM$98, ROW('Cheater Sheet'!$BM$58:$BM$98)-57,""), ROW()-4)),""))</f>
        <v/>
      </c>
      <c r="BA38" s="705" t="str" cm="1">
        <f t="array" ref="BA38">IF(IFERROR(INDEX('Cheater Sheet'!AZ58:AZ98, SMALL(IF("Yes"='Cheater Sheet'!$BM$58:$BM$98, ROW('Cheater Sheet'!$BM$58:$BM$98)-57,""), ROW()-4)),"")="","",IFERROR(INDEX('Cheater Sheet'!AZ58:AZ98, SMALL(IF("Yes"='Cheater Sheet'!$BM$58:$BM$98, ROW('Cheater Sheet'!$BM$58:$BM$98)-57,""), ROW()-4)),""))</f>
        <v/>
      </c>
      <c r="BB38" s="704" t="str" cm="1">
        <f t="array" ref="BB38">IF(IFERROR(INDEX('Cheater Sheet'!BA58:BA98, SMALL(IF("Yes"='Cheater Sheet'!$BM$58:$BM$98, ROW('Cheater Sheet'!$BM$58:$BM$98)-57,""), ROW()-4)),"")="","",IFERROR(INDEX('Cheater Sheet'!BA58:BA98, SMALL(IF("Yes"='Cheater Sheet'!$BM$58:$BM$98, ROW('Cheater Sheet'!$BM$58:$BM$98)-57,""), ROW()-4)),""))</f>
        <v/>
      </c>
      <c r="BC38" s="705" t="str" cm="1">
        <f t="array" ref="BC38">IF(IFERROR(INDEX('Cheater Sheet'!BB58:BB98, SMALL(IF("Yes"='Cheater Sheet'!$BM$58:$BM$98, ROW('Cheater Sheet'!$BM$58:$BM$98)-57,""), ROW()-4)),"")="","",IFERROR(INDEX('Cheater Sheet'!BB58:BB98, SMALL(IF("Yes"='Cheater Sheet'!$BM$58:$BM$98, ROW('Cheater Sheet'!$BM$58:$BM$98)-57,""), ROW()-4)),""))</f>
        <v/>
      </c>
      <c r="BD38" s="704" t="str" cm="1">
        <f t="array" ref="BD38">IF(IFERROR(INDEX('Cheater Sheet'!BC58:BC98, SMALL(IF("Yes"='Cheater Sheet'!$BM$58:$BM$98, ROW('Cheater Sheet'!$BM$58:$BM$98)-57,""), ROW()-4)),"")="","",IFERROR(INDEX('Cheater Sheet'!BC58:BC98, SMALL(IF("Yes"='Cheater Sheet'!$BM$58:$BM$98, ROW('Cheater Sheet'!$BM$58:$BM$98)-57,""), ROW()-4)),""))</f>
        <v/>
      </c>
      <c r="BE38" s="705" t="str" cm="1">
        <f t="array" ref="BE38">IF(IFERROR(INDEX('Cheater Sheet'!BD58:BD98, SMALL(IF("Yes"='Cheater Sheet'!$BM$58:$BM$98, ROW('Cheater Sheet'!$BM$58:$BM$98)-57,""), ROW()-4)),"")="","",IFERROR(INDEX('Cheater Sheet'!BD58:BD98, SMALL(IF("Yes"='Cheater Sheet'!$BM$58:$BM$98, ROW('Cheater Sheet'!$BM$58:$BM$98)-57,""), ROW()-4)),""))</f>
        <v/>
      </c>
      <c r="BF38" s="704" t="str" cm="1">
        <f t="array" ref="BF38">IF(IFERROR(INDEX('Cheater Sheet'!BE58:BE98, SMALL(IF("Yes"='Cheater Sheet'!$BM$58:$BM$98, ROW('Cheater Sheet'!$BM$58:$BM$98)-57,""), ROW()-4)),"")="","",IFERROR(INDEX('Cheater Sheet'!BE58:BE98, SMALL(IF("Yes"='Cheater Sheet'!$BM$58:$BM$98, ROW('Cheater Sheet'!$BM$58:$BM$98)-57,""), ROW()-4)),""))</f>
        <v/>
      </c>
      <c r="BG38" s="705" t="str" cm="1">
        <f t="array" ref="BG38">IF(IFERROR(INDEX('Cheater Sheet'!BF58:BF98, SMALL(IF("Yes"='Cheater Sheet'!$BM$58:$BM$98, ROW('Cheater Sheet'!$BM$58:$BM$98)-57,""), ROW()-4)),"")="","",IFERROR(INDEX('Cheater Sheet'!BF58:BF98, SMALL(IF("Yes"='Cheater Sheet'!$BM$58:$BM$98, ROW('Cheater Sheet'!$BM$58:$BM$98)-57,""), ROW()-4)),""))</f>
        <v/>
      </c>
      <c r="BH38" s="704" t="str" cm="1">
        <f t="array" ref="BH38">IF(IFERROR(INDEX('Cheater Sheet'!BG58:BG98, SMALL(IF("Yes"='Cheater Sheet'!$BM$58:$BM$98, ROW('Cheater Sheet'!$BM$58:$BM$98)-57,""), ROW()-4)),"")="","",IFERROR(INDEX('Cheater Sheet'!BG58:BG98, SMALL(IF("Yes"='Cheater Sheet'!$BM$58:$BM$98, ROW('Cheater Sheet'!$BM$58:$BM$98)-57,""), ROW()-4)),""))</f>
        <v/>
      </c>
      <c r="BI38" s="705" t="str" cm="1">
        <f t="array" ref="BI38">IF(IFERROR(INDEX('Cheater Sheet'!BH58:BH98, SMALL(IF("Yes"='Cheater Sheet'!$BM$58:$BM$98, ROW('Cheater Sheet'!$BM$58:$BM$98)-57,""), ROW()-4)),"")="","",IFERROR(INDEX('Cheater Sheet'!BH58:BH98, SMALL(IF("Yes"='Cheater Sheet'!$BM$58:$BM$98, ROW('Cheater Sheet'!$BM$58:$BM$98)-57,""), ROW()-4)),""))</f>
        <v/>
      </c>
      <c r="BJ38" s="704" t="str" cm="1">
        <f t="array" ref="BJ38">IF(IFERROR(INDEX('Cheater Sheet'!BI58:BI98, SMALL(IF("Yes"='Cheater Sheet'!$BM$58:$BM$98, ROW('Cheater Sheet'!$BM$58:$BM$98)-57,""), ROW()-4)),"")="","",IFERROR(INDEX('Cheater Sheet'!BI58:BI98, SMALL(IF("Yes"='Cheater Sheet'!$BM$58:$BM$98, ROW('Cheater Sheet'!$BM$58:$BM$98)-57,""), ROW()-4)),""))</f>
        <v/>
      </c>
      <c r="BK38" s="527" t="str" cm="1">
        <f t="array" ref="BK38">IF(IFERROR(INDEX('Cheater Sheet'!BJ58:BJ98, SMALL(IF("Yes"='Cheater Sheet'!$BM$58:$BM$98, ROW('Cheater Sheet'!$BM$58:$BM$98)-57,""), ROW()-4)),"")="","",IFERROR(INDEX('Cheater Sheet'!BJ58:BJ98, SMALL(IF("Yes"='Cheater Sheet'!$BM$58:$BM$98, ROW('Cheater Sheet'!$BM$58:$BM$98)-57,""), ROW()-4)),""))</f>
        <v/>
      </c>
      <c r="BL38" s="101"/>
    </row>
    <row r="39" spans="1:64" x14ac:dyDescent="0.2">
      <c r="A39" s="765">
        <f t="shared" si="0"/>
        <v>0</v>
      </c>
      <c r="C39" s="703" t="str" cm="1">
        <f t="array" ref="C39">IFERROR(INDEX('Cheater Sheet'!$B$58:$B$98, SMALL(IF("Yes"='Cheater Sheet'!$BM$58:$BM$98, ROW('Cheater Sheet'!$BM$58:$BM$98)-57,""), ROW()-4)),"")</f>
        <v/>
      </c>
      <c r="D39" s="704" t="str" cm="1">
        <f t="array" ref="D39">IF(IFERROR(INDEX('Cheater Sheet'!C58:C98, SMALL(IF("Yes"='Cheater Sheet'!$BM$58:$BM$98, ROW('Cheater Sheet'!$BM$58:$BM$98)-57,""), ROW()-4)),"")="","",IFERROR(INDEX('Cheater Sheet'!C58:C98, SMALL(IF("Yes"='Cheater Sheet'!$BM$58:$BM$98, ROW('Cheater Sheet'!$BM$58:$BM$98)-57,""), ROW()-4)),""))</f>
        <v/>
      </c>
      <c r="E39" s="705" t="str" cm="1">
        <f t="array" ref="E39">IF(IFERROR(INDEX('Cheater Sheet'!D58:D98, SMALL(IF("Yes"='Cheater Sheet'!$BM$58:$BM$98, ROW('Cheater Sheet'!$BM$58:$BM$98)-57,""), ROW()-4)),"")="","",IFERROR(INDEX('Cheater Sheet'!D58:D98, SMALL(IF("Yes"='Cheater Sheet'!$BM$58:$BM$98, ROW('Cheater Sheet'!$BM$58:$BM$98)-57,""), ROW()-4)),""))</f>
        <v/>
      </c>
      <c r="F39" s="704" t="str" cm="1">
        <f t="array" ref="F39">IF(IFERROR(INDEX('Cheater Sheet'!E58:E98, SMALL(IF("Yes"='Cheater Sheet'!$BM$58:$BM$98, ROW('Cheater Sheet'!$BM$58:$BM$98)-57,""), ROW()-4)),"")="","",IFERROR(INDEX('Cheater Sheet'!E58:E98, SMALL(IF("Yes"='Cheater Sheet'!$BM$58:$BM$98, ROW('Cheater Sheet'!$BM$58:$BM$98)-57,""), ROW()-4)),""))</f>
        <v/>
      </c>
      <c r="G39" s="705" t="str" cm="1">
        <f t="array" ref="G39">IF(IFERROR(INDEX('Cheater Sheet'!F58:F98, SMALL(IF("Yes"='Cheater Sheet'!$BM$58:$BM$98, ROW('Cheater Sheet'!$BM$58:$BM$98)-57,""), ROW()-4)),"")="","",IFERROR(INDEX('Cheater Sheet'!F58:F98, SMALL(IF("Yes"='Cheater Sheet'!$BM$58:$BM$98, ROW('Cheater Sheet'!$BM$58:$BM$98)-57,""), ROW()-4)),""))</f>
        <v/>
      </c>
      <c r="H39" s="704" t="str" cm="1">
        <f t="array" ref="H39">IF(IFERROR(INDEX('Cheater Sheet'!G58:G98, SMALL(IF("Yes"='Cheater Sheet'!$BM$58:$BM$98, ROW('Cheater Sheet'!$BM$58:$BM$98)-57,""), ROW()-4)),"")="","",IFERROR(INDEX('Cheater Sheet'!G58:G98, SMALL(IF("Yes"='Cheater Sheet'!$BM$58:$BM$98, ROW('Cheater Sheet'!$BM$58:$BM$98)-57,""), ROW()-4)),""))</f>
        <v/>
      </c>
      <c r="I39" s="705" t="str" cm="1">
        <f t="array" ref="I39">IF(IFERROR(INDEX('Cheater Sheet'!H58:H98, SMALL(IF("Yes"='Cheater Sheet'!$BM$58:$BM$98, ROW('Cheater Sheet'!$BM$58:$BM$98)-57,""), ROW()-4)),"")="","",IFERROR(INDEX('Cheater Sheet'!H58:H98, SMALL(IF("Yes"='Cheater Sheet'!$BM$58:$BM$98, ROW('Cheater Sheet'!$BM$58:$BM$98)-57,""), ROW()-4)),""))</f>
        <v/>
      </c>
      <c r="J39" s="704" t="str" cm="1">
        <f t="array" ref="J39">IF(IFERROR(INDEX('Cheater Sheet'!I58:I98, SMALL(IF("Yes"='Cheater Sheet'!$BM$58:$BM$98, ROW('Cheater Sheet'!$BM$58:$BM$98)-57,""), ROW()-4)),"")="","",IFERROR(INDEX('Cheater Sheet'!I58:I98, SMALL(IF("Yes"='Cheater Sheet'!$BM$58:$BM$98, ROW('Cheater Sheet'!$BM$58:$BM$98)-57,""), ROW()-4)),""))</f>
        <v/>
      </c>
      <c r="K39" s="705" t="str" cm="1">
        <f t="array" ref="K39">IF(IFERROR(INDEX('Cheater Sheet'!J58:J98, SMALL(IF("Yes"='Cheater Sheet'!$BM$58:$BM$98, ROW('Cheater Sheet'!$BM$58:$BM$98)-57,""), ROW()-4)),"")="","",IFERROR(INDEX('Cheater Sheet'!J58:J98, SMALL(IF("Yes"='Cheater Sheet'!$BM$58:$BM$98, ROW('Cheater Sheet'!$BM$58:$BM$98)-57,""), ROW()-4)),""))</f>
        <v/>
      </c>
      <c r="L39" s="704" t="str" cm="1">
        <f t="array" ref="L39">IF(IFERROR(INDEX('Cheater Sheet'!K58:K98, SMALL(IF("Yes"='Cheater Sheet'!$BM$58:$BM$98, ROW('Cheater Sheet'!$BM$58:$BM$98)-57,""), ROW()-4)),"")="","",IFERROR(INDEX('Cheater Sheet'!K58:K98, SMALL(IF("Yes"='Cheater Sheet'!$BM$58:$BM$98, ROW('Cheater Sheet'!$BM$58:$BM$98)-57,""), ROW()-4)),""))</f>
        <v/>
      </c>
      <c r="M39" s="705" t="str" cm="1">
        <f t="array" ref="M39">IF(IFERROR(INDEX('Cheater Sheet'!L58:L98, SMALL(IF("Yes"='Cheater Sheet'!$BM$58:$BM$98, ROW('Cheater Sheet'!$BM$58:$BM$98)-57,""), ROW()-4)),"")="","",IFERROR(INDEX('Cheater Sheet'!L58:L98, SMALL(IF("Yes"='Cheater Sheet'!$BM$58:$BM$98, ROW('Cheater Sheet'!$BM$58:$BM$98)-57,""), ROW()-4)),""))</f>
        <v/>
      </c>
      <c r="N39" s="704" t="str" cm="1">
        <f t="array" ref="N39">IF(IFERROR(INDEX('Cheater Sheet'!M58:M98, SMALL(IF("Yes"='Cheater Sheet'!$BM$58:$BM$98, ROW('Cheater Sheet'!$BM$58:$BM$98)-57,""), ROW()-4)),"")="","",IFERROR(INDEX('Cheater Sheet'!M58:M98, SMALL(IF("Yes"='Cheater Sheet'!$BM$58:$BM$98, ROW('Cheater Sheet'!$BM$58:$BM$98)-57,""), ROW()-4)),""))</f>
        <v/>
      </c>
      <c r="O39" s="705" t="str" cm="1">
        <f t="array" ref="O39">IF(IFERROR(INDEX('Cheater Sheet'!N58:N98, SMALL(IF("Yes"='Cheater Sheet'!$BM$58:$BM$98, ROW('Cheater Sheet'!$BM$58:$BM$98)-57,""), ROW()-4)),"")="","",IFERROR(INDEX('Cheater Sheet'!N58:N98, SMALL(IF("Yes"='Cheater Sheet'!$BM$58:$BM$98, ROW('Cheater Sheet'!$BM$58:$BM$98)-57,""), ROW()-4)),""))</f>
        <v/>
      </c>
      <c r="P39" s="704" t="str" cm="1">
        <f t="array" ref="P39">IF(IFERROR(INDEX('Cheater Sheet'!O58:O98, SMALL(IF("Yes"='Cheater Sheet'!$BM$58:$BM$98, ROW('Cheater Sheet'!$BM$58:$BM$98)-57,""), ROW()-4)),"")="","",IFERROR(INDEX('Cheater Sheet'!O58:O98, SMALL(IF("Yes"='Cheater Sheet'!$BM$58:$BM$98, ROW('Cheater Sheet'!$BM$58:$BM$98)-57,""), ROW()-4)),""))</f>
        <v/>
      </c>
      <c r="Q39" s="705" t="str" cm="1">
        <f t="array" ref="Q39">IF(IFERROR(INDEX('Cheater Sheet'!P58:P98, SMALL(IF("Yes"='Cheater Sheet'!$BM$58:$BM$98, ROW('Cheater Sheet'!$BM$58:$BM$98)-57,""), ROW()-4)),"")="","",IFERROR(INDEX('Cheater Sheet'!P58:P98, SMALL(IF("Yes"='Cheater Sheet'!$BM$58:$BM$98, ROW('Cheater Sheet'!$BM$58:$BM$98)-57,""), ROW()-4)),""))</f>
        <v/>
      </c>
      <c r="R39" s="704" t="str" cm="1">
        <f t="array" ref="R39">IF(IFERROR(INDEX('Cheater Sheet'!Q58:Q98, SMALL(IF("Yes"='Cheater Sheet'!$BM$58:$BM$98, ROW('Cheater Sheet'!$BM$58:$BM$98)-57,""), ROW()-4)),"")="","",IFERROR(INDEX('Cheater Sheet'!Q58:Q98, SMALL(IF("Yes"='Cheater Sheet'!$BM$58:$BM$98, ROW('Cheater Sheet'!$BM$58:$BM$98)-57,""), ROW()-4)),""))</f>
        <v/>
      </c>
      <c r="S39" s="705" t="str" cm="1">
        <f t="array" ref="S39">IF(IFERROR(INDEX('Cheater Sheet'!R58:R98, SMALL(IF("Yes"='Cheater Sheet'!$BM$58:$BM$98, ROW('Cheater Sheet'!$BM$58:$BM$98)-57,""), ROW()-4)),"")="","",IFERROR(INDEX('Cheater Sheet'!R58:R98, SMALL(IF("Yes"='Cheater Sheet'!$BM$58:$BM$98, ROW('Cheater Sheet'!$BM$58:$BM$98)-57,""), ROW()-4)),""))</f>
        <v/>
      </c>
      <c r="T39" s="704" t="str" cm="1">
        <f t="array" ref="T39">IF(IFERROR(INDEX('Cheater Sheet'!S58:S98, SMALL(IF("Yes"='Cheater Sheet'!$BM$58:$BM$98, ROW('Cheater Sheet'!$BM$58:$BM$98)-57,""), ROW()-4)),"")="","",IFERROR(INDEX('Cheater Sheet'!S58:S98, SMALL(IF("Yes"='Cheater Sheet'!$BM$58:$BM$98, ROW('Cheater Sheet'!$BM$58:$BM$98)-57,""), ROW()-4)),""))</f>
        <v/>
      </c>
      <c r="U39" s="705" t="str" cm="1">
        <f t="array" ref="U39">IF(IFERROR(INDEX('Cheater Sheet'!T58:T98, SMALL(IF("Yes"='Cheater Sheet'!$BM$58:$BM$98, ROW('Cheater Sheet'!$BM$58:$BM$98)-57,""), ROW()-4)),"")="","",IFERROR(INDEX('Cheater Sheet'!T58:T98, SMALL(IF("Yes"='Cheater Sheet'!$BM$58:$BM$98, ROW('Cheater Sheet'!$BM$58:$BM$98)-57,""), ROW()-4)),""))</f>
        <v/>
      </c>
      <c r="V39" s="704" t="str" cm="1">
        <f t="array" ref="V39">IF(IFERROR(INDEX('Cheater Sheet'!U58:U98, SMALL(IF("Yes"='Cheater Sheet'!$BM$58:$BM$98, ROW('Cheater Sheet'!$BM$58:$BM$98)-57,""), ROW()-4)),"")="","",IFERROR(INDEX('Cheater Sheet'!U58:U98, SMALL(IF("Yes"='Cheater Sheet'!$BM$58:$BM$98, ROW('Cheater Sheet'!$BM$58:$BM$98)-57,""), ROW()-4)),""))</f>
        <v/>
      </c>
      <c r="W39" s="705" t="str" cm="1">
        <f t="array" ref="W39">IF(IFERROR(INDEX('Cheater Sheet'!V58:V98, SMALL(IF("Yes"='Cheater Sheet'!$BM$58:$BM$98, ROW('Cheater Sheet'!$BM$58:$BM$98)-57,""), ROW()-4)),"")="","",IFERROR(INDEX('Cheater Sheet'!V58:V98, SMALL(IF("Yes"='Cheater Sheet'!$BM$58:$BM$98, ROW('Cheater Sheet'!$BM$58:$BM$98)-57,""), ROW()-4)),""))</f>
        <v/>
      </c>
      <c r="X39" s="704" t="str" cm="1">
        <f t="array" ref="X39">IF(IFERROR(INDEX('Cheater Sheet'!W58:W98, SMALL(IF("Yes"='Cheater Sheet'!$BM$58:$BM$98, ROW('Cheater Sheet'!$BM$58:$BM$98)-57,""), ROW()-4)),"")="","",IFERROR(INDEX('Cheater Sheet'!W58:W98, SMALL(IF("Yes"='Cheater Sheet'!$BM$58:$BM$98, ROW('Cheater Sheet'!$BM$58:$BM$98)-57,""), ROW()-4)),""))</f>
        <v/>
      </c>
      <c r="Y39" s="705" t="str" cm="1">
        <f t="array" ref="Y39">IF(IFERROR(INDEX('Cheater Sheet'!X58:X98, SMALL(IF("Yes"='Cheater Sheet'!$BM$58:$BM$98, ROW('Cheater Sheet'!$BM$58:$BM$98)-57,""), ROW()-4)),"")="","",IFERROR(INDEX('Cheater Sheet'!X58:X98, SMALL(IF("Yes"='Cheater Sheet'!$BM$58:$BM$98, ROW('Cheater Sheet'!$BM$58:$BM$98)-57,""), ROW()-4)),""))</f>
        <v/>
      </c>
      <c r="Z39" s="704" t="str" cm="1">
        <f t="array" ref="Z39">IF(IFERROR(INDEX('Cheater Sheet'!Y58:Y98, SMALL(IF("Yes"='Cheater Sheet'!$BM$58:$BM$98, ROW('Cheater Sheet'!$BM$58:$BM$98)-57,""), ROW()-4)),"")="","",IFERROR(INDEX('Cheater Sheet'!Y58:Y98, SMALL(IF("Yes"='Cheater Sheet'!$BM$58:$BM$98, ROW('Cheater Sheet'!$BM$58:$BM$98)-57,""), ROW()-4)),""))</f>
        <v/>
      </c>
      <c r="AA39" s="705" t="str" cm="1">
        <f t="array" ref="AA39">IF(IFERROR(INDEX('Cheater Sheet'!Z58:Z98, SMALL(IF("Yes"='Cheater Sheet'!$BM$58:$BM$98, ROW('Cheater Sheet'!$BM$58:$BM$98)-57,""), ROW()-4)),"")="","",IFERROR(INDEX('Cheater Sheet'!Z58:Z98, SMALL(IF("Yes"='Cheater Sheet'!$BM$58:$BM$98, ROW('Cheater Sheet'!$BM$58:$BM$98)-57,""), ROW()-4)),""))</f>
        <v/>
      </c>
      <c r="AB39" s="704" t="str" cm="1">
        <f t="array" ref="AB39">IF(IFERROR(INDEX('Cheater Sheet'!AA58:AA98, SMALL(IF("Yes"='Cheater Sheet'!$BM$58:$BM$98, ROW('Cheater Sheet'!$BM$58:$BM$98)-57,""), ROW()-4)),"")="","",IFERROR(INDEX('Cheater Sheet'!AA58:AA98, SMALL(IF("Yes"='Cheater Sheet'!$BM$58:$BM$98, ROW('Cheater Sheet'!$BM$58:$BM$98)-57,""), ROW()-4)),""))</f>
        <v/>
      </c>
      <c r="AC39" s="705" t="str" cm="1">
        <f t="array" ref="AC39">IF(IFERROR(INDEX('Cheater Sheet'!AB58:AB98, SMALL(IF("Yes"='Cheater Sheet'!$BM$58:$BM$98, ROW('Cheater Sheet'!$BM$58:$BM$98)-57,""), ROW()-4)),"")="","",IFERROR(INDEX('Cheater Sheet'!AB58:AB98, SMALL(IF("Yes"='Cheater Sheet'!$BM$58:$BM$98, ROW('Cheater Sheet'!$BM$58:$BM$98)-57,""), ROW()-4)),""))</f>
        <v/>
      </c>
      <c r="AD39" s="704" t="str" cm="1">
        <f t="array" ref="AD39">IF(IFERROR(INDEX('Cheater Sheet'!AC58:AC98, SMALL(IF("Yes"='Cheater Sheet'!$BM$58:$BM$98, ROW('Cheater Sheet'!$BM$58:$BM$98)-57,""), ROW()-4)),"")="","",IFERROR(INDEX('Cheater Sheet'!AC58:AC98, SMALL(IF("Yes"='Cheater Sheet'!$BM$58:$BM$98, ROW('Cheater Sheet'!$BM$58:$BM$98)-57,""), ROW()-4)),""))</f>
        <v/>
      </c>
      <c r="AE39" s="705" t="str" cm="1">
        <f t="array" ref="AE39">IF(IFERROR(INDEX('Cheater Sheet'!AD58:AD98, SMALL(IF("Yes"='Cheater Sheet'!$BM$58:$BM$98, ROW('Cheater Sheet'!$BM$58:$BM$98)-57,""), ROW()-4)),"")="","",IFERROR(INDEX('Cheater Sheet'!AD58:AD98, SMALL(IF("Yes"='Cheater Sheet'!$BM$58:$BM$98, ROW('Cheater Sheet'!$BM$58:$BM$98)-57,""), ROW()-4)),""))</f>
        <v/>
      </c>
      <c r="AF39" s="704" t="str" cm="1">
        <f t="array" ref="AF39">IF(IFERROR(INDEX('Cheater Sheet'!AE58:AE98, SMALL(IF("Yes"='Cheater Sheet'!$BM$58:$BM$98, ROW('Cheater Sheet'!$BM$58:$BM$98)-57,""), ROW()-4)),"")="","",IFERROR(INDEX('Cheater Sheet'!AE58:AE98, SMALL(IF("Yes"='Cheater Sheet'!$BM$58:$BM$98, ROW('Cheater Sheet'!$BM$58:$BM$98)-57,""), ROW()-4)),""))</f>
        <v/>
      </c>
      <c r="AG39" s="705" t="str" cm="1">
        <f t="array" ref="AG39">IF(IFERROR(INDEX('Cheater Sheet'!AF58:AF98, SMALL(IF("Yes"='Cheater Sheet'!$BM$58:$BM$98, ROW('Cheater Sheet'!$BM$58:$BM$98)-57,""), ROW()-4)),"")="","",IFERROR(INDEX('Cheater Sheet'!AF58:AF98, SMALL(IF("Yes"='Cheater Sheet'!$BM$58:$BM$98, ROW('Cheater Sheet'!$BM$58:$BM$98)-57,""), ROW()-4)),""))</f>
        <v/>
      </c>
      <c r="AH39" s="704" t="str" cm="1">
        <f t="array" ref="AH39">IF(IFERROR(INDEX('Cheater Sheet'!AG58:AG98, SMALL(IF("Yes"='Cheater Sheet'!$BM$58:$BM$98, ROW('Cheater Sheet'!$BM$58:$BM$98)-57,""), ROW()-4)),"")="","",IFERROR(INDEX('Cheater Sheet'!AG58:AG98, SMALL(IF("Yes"='Cheater Sheet'!$BM$58:$BM$98, ROW('Cheater Sheet'!$BM$58:$BM$98)-57,""), ROW()-4)),""))</f>
        <v/>
      </c>
      <c r="AI39" s="705" t="str" cm="1">
        <f t="array" ref="AI39">IF(IFERROR(INDEX('Cheater Sheet'!AH58:AH98, SMALL(IF("Yes"='Cheater Sheet'!$BM$58:$BM$98, ROW('Cheater Sheet'!$BM$58:$BM$98)-57,""), ROW()-4)),"")="","",IFERROR(INDEX('Cheater Sheet'!AH58:AH98, SMALL(IF("Yes"='Cheater Sheet'!$BM$58:$BM$98, ROW('Cheater Sheet'!$BM$58:$BM$98)-57,""), ROW()-4)),""))</f>
        <v/>
      </c>
      <c r="AJ39" s="704" t="str" cm="1">
        <f t="array" ref="AJ39">IF(IFERROR(INDEX('Cheater Sheet'!AI58:AI98, SMALL(IF("Yes"='Cheater Sheet'!$BM$58:$BM$98, ROW('Cheater Sheet'!$BM$58:$BM$98)-57,""), ROW()-4)),"")="","",IFERROR(INDEX('Cheater Sheet'!AI58:AI98, SMALL(IF("Yes"='Cheater Sheet'!$BM$58:$BM$98, ROW('Cheater Sheet'!$BM$58:$BM$98)-57,""), ROW()-4)),""))</f>
        <v/>
      </c>
      <c r="AK39" s="705" t="str" cm="1">
        <f t="array" ref="AK39">IF(IFERROR(INDEX('Cheater Sheet'!AJ58:AJ98, SMALL(IF("Yes"='Cheater Sheet'!$BM$58:$BM$98, ROW('Cheater Sheet'!$BM$58:$BM$98)-57,""), ROW()-4)),"")="","",IFERROR(INDEX('Cheater Sheet'!AJ58:AJ98, SMALL(IF("Yes"='Cheater Sheet'!$BM$58:$BM$98, ROW('Cheater Sheet'!$BM$58:$BM$98)-57,""), ROW()-4)),""))</f>
        <v/>
      </c>
      <c r="AL39" s="704" t="str" cm="1">
        <f t="array" ref="AL39">IF(IFERROR(INDEX('Cheater Sheet'!AK58:AK98, SMALL(IF("Yes"='Cheater Sheet'!$BM$58:$BM$98, ROW('Cheater Sheet'!$BM$58:$BM$98)-57,""), ROW()-4)),"")="","",IFERROR(INDEX('Cheater Sheet'!AK58:AK98, SMALL(IF("Yes"='Cheater Sheet'!$BM$58:$BM$98, ROW('Cheater Sheet'!$BM$58:$BM$98)-57,""), ROW()-4)),""))</f>
        <v/>
      </c>
      <c r="AM39" s="705" t="str" cm="1">
        <f t="array" ref="AM39">IF(IFERROR(INDEX('Cheater Sheet'!AL58:AL98, SMALL(IF("Yes"='Cheater Sheet'!$BM$58:$BM$98, ROW('Cheater Sheet'!$BM$58:$BM$98)-57,""), ROW()-4)),"")="","",IFERROR(INDEX('Cheater Sheet'!AL58:AL98, SMALL(IF("Yes"='Cheater Sheet'!$BM$58:$BM$98, ROW('Cheater Sheet'!$BM$58:$BM$98)-57,""), ROW()-4)),""))</f>
        <v/>
      </c>
      <c r="AN39" s="704" t="str" cm="1">
        <f t="array" ref="AN39">IF(IFERROR(INDEX('Cheater Sheet'!AM58:AM98, SMALL(IF("Yes"='Cheater Sheet'!$BM$58:$BM$98, ROW('Cheater Sheet'!$BM$58:$BM$98)-57,""), ROW()-4)),"")="","",IFERROR(INDEX('Cheater Sheet'!AM58:AM98, SMALL(IF("Yes"='Cheater Sheet'!$BM$58:$BM$98, ROW('Cheater Sheet'!$BM$58:$BM$98)-57,""), ROW()-4)),""))</f>
        <v/>
      </c>
      <c r="AO39" s="705" t="str" cm="1">
        <f t="array" ref="AO39">IF(IFERROR(INDEX('Cheater Sheet'!AN58:AN98, SMALL(IF("Yes"='Cheater Sheet'!$BM$58:$BM$98, ROW('Cheater Sheet'!$BM$58:$BM$98)-57,""), ROW()-4)),"")="","",IFERROR(INDEX('Cheater Sheet'!AN58:AN98, SMALL(IF("Yes"='Cheater Sheet'!$BM$58:$BM$98, ROW('Cheater Sheet'!$BM$58:$BM$98)-57,""), ROW()-4)),""))</f>
        <v/>
      </c>
      <c r="AP39" s="704" t="str" cm="1">
        <f t="array" ref="AP39">IF(IFERROR(INDEX('Cheater Sheet'!AO58:AO98, SMALL(IF("Yes"='Cheater Sheet'!$BM$58:$BM$98, ROW('Cheater Sheet'!$BM$58:$BM$98)-57,""), ROW()-4)),"")="","",IFERROR(INDEX('Cheater Sheet'!AO58:AO98, SMALL(IF("Yes"='Cheater Sheet'!$BM$58:$BM$98, ROW('Cheater Sheet'!$BM$58:$BM$98)-57,""), ROW()-4)),""))</f>
        <v/>
      </c>
      <c r="AQ39" s="705" t="str" cm="1">
        <f t="array" ref="AQ39">IF(IFERROR(INDEX('Cheater Sheet'!AP58:AP98, SMALL(IF("Yes"='Cheater Sheet'!$BM$58:$BM$98, ROW('Cheater Sheet'!$BM$58:$BM$98)-57,""), ROW()-4)),"")="","",IFERROR(INDEX('Cheater Sheet'!AP58:AP98, SMALL(IF("Yes"='Cheater Sheet'!$BM$58:$BM$98, ROW('Cheater Sheet'!$BM$58:$BM$98)-57,""), ROW()-4)),""))</f>
        <v/>
      </c>
      <c r="AR39" s="704" t="str" cm="1">
        <f t="array" ref="AR39">IF(IFERROR(INDEX('Cheater Sheet'!AQ58:AQ98, SMALL(IF("Yes"='Cheater Sheet'!$BM$58:$BM$98, ROW('Cheater Sheet'!$BM$58:$BM$98)-57,""), ROW()-4)),"")="","",IFERROR(INDEX('Cheater Sheet'!AQ58:AQ98, SMALL(IF("Yes"='Cheater Sheet'!$BM$58:$BM$98, ROW('Cheater Sheet'!$BM$58:$BM$98)-57,""), ROW()-4)),""))</f>
        <v/>
      </c>
      <c r="AS39" s="705" t="str" cm="1">
        <f t="array" ref="AS39">IF(IFERROR(INDEX('Cheater Sheet'!AR58:AR98, SMALL(IF("Yes"='Cheater Sheet'!$BM$58:$BM$98, ROW('Cheater Sheet'!$BM$58:$BM$98)-57,""), ROW()-4)),"")="","",IFERROR(INDEX('Cheater Sheet'!AR58:AR98, SMALL(IF("Yes"='Cheater Sheet'!$BM$58:$BM$98, ROW('Cheater Sheet'!$BM$58:$BM$98)-57,""), ROW()-4)),""))</f>
        <v/>
      </c>
      <c r="AT39" s="704" t="str" cm="1">
        <f t="array" ref="AT39">IF(IFERROR(INDEX('Cheater Sheet'!AS58:AS98, SMALL(IF("Yes"='Cheater Sheet'!$BM$58:$BM$98, ROW('Cheater Sheet'!$BM$58:$BM$98)-57,""), ROW()-4)),"")="","",IFERROR(INDEX('Cheater Sheet'!AS58:AS98, SMALL(IF("Yes"='Cheater Sheet'!$BM$58:$BM$98, ROW('Cheater Sheet'!$BM$58:$BM$98)-57,""), ROW()-4)),""))</f>
        <v/>
      </c>
      <c r="AU39" s="705" t="str" cm="1">
        <f t="array" ref="AU39">IF(IFERROR(INDEX('Cheater Sheet'!AT58:AT98, SMALL(IF("Yes"='Cheater Sheet'!$BM$58:$BM$98, ROW('Cheater Sheet'!$BM$58:$BM$98)-57,""), ROW()-4)),"")="","",IFERROR(INDEX('Cheater Sheet'!AT58:AT98, SMALL(IF("Yes"='Cheater Sheet'!$BM$58:$BM$98, ROW('Cheater Sheet'!$BM$58:$BM$98)-57,""), ROW()-4)),""))</f>
        <v/>
      </c>
      <c r="AV39" s="704" t="str" cm="1">
        <f t="array" ref="AV39">IF(IFERROR(INDEX('Cheater Sheet'!AU58:AU98, SMALL(IF("Yes"='Cheater Sheet'!$BM$58:$BM$98, ROW('Cheater Sheet'!$BM$58:$BM$98)-57,""), ROW()-4)),"")="","",IFERROR(INDEX('Cheater Sheet'!AU58:AU98, SMALL(IF("Yes"='Cheater Sheet'!$BM$58:$BM$98, ROW('Cheater Sheet'!$BM$58:$BM$98)-57,""), ROW()-4)),""))</f>
        <v/>
      </c>
      <c r="AW39" s="705" t="str" cm="1">
        <f t="array" ref="AW39">IF(IFERROR(INDEX('Cheater Sheet'!AV58:AV98, SMALL(IF("Yes"='Cheater Sheet'!$BM$58:$BM$98, ROW('Cheater Sheet'!$BM$58:$BM$98)-57,""), ROW()-4)),"")="","",IFERROR(INDEX('Cheater Sheet'!AV58:AV98, SMALL(IF("Yes"='Cheater Sheet'!$BM$58:$BM$98, ROW('Cheater Sheet'!$BM$58:$BM$98)-57,""), ROW()-4)),""))</f>
        <v/>
      </c>
      <c r="AX39" s="704" t="str" cm="1">
        <f t="array" ref="AX39">IF(IFERROR(INDEX('Cheater Sheet'!AW58:AW98, SMALL(IF("Yes"='Cheater Sheet'!$BM$58:$BM$98, ROW('Cheater Sheet'!$BM$58:$BM$98)-57,""), ROW()-4)),"")="","",IFERROR(INDEX('Cheater Sheet'!AW58:AW98, SMALL(IF("Yes"='Cheater Sheet'!$BM$58:$BM$98, ROW('Cheater Sheet'!$BM$58:$BM$98)-57,""), ROW()-4)),""))</f>
        <v/>
      </c>
      <c r="AY39" s="705" t="str" cm="1">
        <f t="array" ref="AY39">IF(IFERROR(INDEX('Cheater Sheet'!AX58:AX98, SMALL(IF("Yes"='Cheater Sheet'!$BM$58:$BM$98, ROW('Cheater Sheet'!$BM$58:$BM$98)-57,""), ROW()-4)),"")="","",IFERROR(INDEX('Cheater Sheet'!AX58:AX98, SMALL(IF("Yes"='Cheater Sheet'!$BM$58:$BM$98, ROW('Cheater Sheet'!$BM$58:$BM$98)-57,""), ROW()-4)),""))</f>
        <v/>
      </c>
      <c r="AZ39" s="704" t="str" cm="1">
        <f t="array" ref="AZ39">IF(IFERROR(INDEX('Cheater Sheet'!AY58:AY98, SMALL(IF("Yes"='Cheater Sheet'!$BM$58:$BM$98, ROW('Cheater Sheet'!$BM$58:$BM$98)-57,""), ROW()-4)),"")="","",IFERROR(INDEX('Cheater Sheet'!AY58:AY98, SMALL(IF("Yes"='Cheater Sheet'!$BM$58:$BM$98, ROW('Cheater Sheet'!$BM$58:$BM$98)-57,""), ROW()-4)),""))</f>
        <v/>
      </c>
      <c r="BA39" s="705" t="str" cm="1">
        <f t="array" ref="BA39">IF(IFERROR(INDEX('Cheater Sheet'!AZ58:AZ98, SMALL(IF("Yes"='Cheater Sheet'!$BM$58:$BM$98, ROW('Cheater Sheet'!$BM$58:$BM$98)-57,""), ROW()-4)),"")="","",IFERROR(INDEX('Cheater Sheet'!AZ58:AZ98, SMALL(IF("Yes"='Cheater Sheet'!$BM$58:$BM$98, ROW('Cheater Sheet'!$BM$58:$BM$98)-57,""), ROW()-4)),""))</f>
        <v/>
      </c>
      <c r="BB39" s="704" t="str" cm="1">
        <f t="array" ref="BB39">IF(IFERROR(INDEX('Cheater Sheet'!BA58:BA98, SMALL(IF("Yes"='Cheater Sheet'!$BM$58:$BM$98, ROW('Cheater Sheet'!$BM$58:$BM$98)-57,""), ROW()-4)),"")="","",IFERROR(INDEX('Cheater Sheet'!BA58:BA98, SMALL(IF("Yes"='Cheater Sheet'!$BM$58:$BM$98, ROW('Cheater Sheet'!$BM$58:$BM$98)-57,""), ROW()-4)),""))</f>
        <v/>
      </c>
      <c r="BC39" s="705" t="str" cm="1">
        <f t="array" ref="BC39">IF(IFERROR(INDEX('Cheater Sheet'!BB58:BB98, SMALL(IF("Yes"='Cheater Sheet'!$BM$58:$BM$98, ROW('Cheater Sheet'!$BM$58:$BM$98)-57,""), ROW()-4)),"")="","",IFERROR(INDEX('Cheater Sheet'!BB58:BB98, SMALL(IF("Yes"='Cheater Sheet'!$BM$58:$BM$98, ROW('Cheater Sheet'!$BM$58:$BM$98)-57,""), ROW()-4)),""))</f>
        <v/>
      </c>
      <c r="BD39" s="704" t="str" cm="1">
        <f t="array" ref="BD39">IF(IFERROR(INDEX('Cheater Sheet'!BC58:BC98, SMALL(IF("Yes"='Cheater Sheet'!$BM$58:$BM$98, ROW('Cheater Sheet'!$BM$58:$BM$98)-57,""), ROW()-4)),"")="","",IFERROR(INDEX('Cheater Sheet'!BC58:BC98, SMALL(IF("Yes"='Cheater Sheet'!$BM$58:$BM$98, ROW('Cheater Sheet'!$BM$58:$BM$98)-57,""), ROW()-4)),""))</f>
        <v/>
      </c>
      <c r="BE39" s="705" t="str" cm="1">
        <f t="array" ref="BE39">IF(IFERROR(INDEX('Cheater Sheet'!BD58:BD98, SMALL(IF("Yes"='Cheater Sheet'!$BM$58:$BM$98, ROW('Cheater Sheet'!$BM$58:$BM$98)-57,""), ROW()-4)),"")="","",IFERROR(INDEX('Cheater Sheet'!BD58:BD98, SMALL(IF("Yes"='Cheater Sheet'!$BM$58:$BM$98, ROW('Cheater Sheet'!$BM$58:$BM$98)-57,""), ROW()-4)),""))</f>
        <v/>
      </c>
      <c r="BF39" s="704" t="str" cm="1">
        <f t="array" ref="BF39">IF(IFERROR(INDEX('Cheater Sheet'!BE58:BE98, SMALL(IF("Yes"='Cheater Sheet'!$BM$58:$BM$98, ROW('Cheater Sheet'!$BM$58:$BM$98)-57,""), ROW()-4)),"")="","",IFERROR(INDEX('Cheater Sheet'!BE58:BE98, SMALL(IF("Yes"='Cheater Sheet'!$BM$58:$BM$98, ROW('Cheater Sheet'!$BM$58:$BM$98)-57,""), ROW()-4)),""))</f>
        <v/>
      </c>
      <c r="BG39" s="705" t="str" cm="1">
        <f t="array" ref="BG39">IF(IFERROR(INDEX('Cheater Sheet'!BF58:BF98, SMALL(IF("Yes"='Cheater Sheet'!$BM$58:$BM$98, ROW('Cheater Sheet'!$BM$58:$BM$98)-57,""), ROW()-4)),"")="","",IFERROR(INDEX('Cheater Sheet'!BF58:BF98, SMALL(IF("Yes"='Cheater Sheet'!$BM$58:$BM$98, ROW('Cheater Sheet'!$BM$58:$BM$98)-57,""), ROW()-4)),""))</f>
        <v/>
      </c>
      <c r="BH39" s="704" t="str" cm="1">
        <f t="array" ref="BH39">IF(IFERROR(INDEX('Cheater Sheet'!BG58:BG98, SMALL(IF("Yes"='Cheater Sheet'!$BM$58:$BM$98, ROW('Cheater Sheet'!$BM$58:$BM$98)-57,""), ROW()-4)),"")="","",IFERROR(INDEX('Cheater Sheet'!BG58:BG98, SMALL(IF("Yes"='Cheater Sheet'!$BM$58:$BM$98, ROW('Cheater Sheet'!$BM$58:$BM$98)-57,""), ROW()-4)),""))</f>
        <v/>
      </c>
      <c r="BI39" s="705" t="str" cm="1">
        <f t="array" ref="BI39">IF(IFERROR(INDEX('Cheater Sheet'!BH58:BH98, SMALL(IF("Yes"='Cheater Sheet'!$BM$58:$BM$98, ROW('Cheater Sheet'!$BM$58:$BM$98)-57,""), ROW()-4)),"")="","",IFERROR(INDEX('Cheater Sheet'!BH58:BH98, SMALL(IF("Yes"='Cheater Sheet'!$BM$58:$BM$98, ROW('Cheater Sheet'!$BM$58:$BM$98)-57,""), ROW()-4)),""))</f>
        <v/>
      </c>
      <c r="BJ39" s="704" t="str" cm="1">
        <f t="array" ref="BJ39">IF(IFERROR(INDEX('Cheater Sheet'!BI58:BI98, SMALL(IF("Yes"='Cheater Sheet'!$BM$58:$BM$98, ROW('Cheater Sheet'!$BM$58:$BM$98)-57,""), ROW()-4)),"")="","",IFERROR(INDEX('Cheater Sheet'!BI58:BI98, SMALL(IF("Yes"='Cheater Sheet'!$BM$58:$BM$98, ROW('Cheater Sheet'!$BM$58:$BM$98)-57,""), ROW()-4)),""))</f>
        <v/>
      </c>
      <c r="BK39" s="527" t="str" cm="1">
        <f t="array" ref="BK39">IF(IFERROR(INDEX('Cheater Sheet'!BJ58:BJ98, SMALL(IF("Yes"='Cheater Sheet'!$BM$58:$BM$98, ROW('Cheater Sheet'!$BM$58:$BM$98)-57,""), ROW()-4)),"")="","",IFERROR(INDEX('Cheater Sheet'!BJ58:BJ98, SMALL(IF("Yes"='Cheater Sheet'!$BM$58:$BM$98, ROW('Cheater Sheet'!$BM$58:$BM$98)-57,""), ROW()-4)),""))</f>
        <v/>
      </c>
      <c r="BL39" s="101"/>
    </row>
    <row r="40" spans="1:64" x14ac:dyDescent="0.2">
      <c r="A40" s="765">
        <f t="shared" si="0"/>
        <v>0</v>
      </c>
      <c r="C40" s="703" t="str" cm="1">
        <f t="array" ref="C40">IFERROR(INDEX('Cheater Sheet'!$B$58:$B$98, SMALL(IF("Yes"='Cheater Sheet'!$BM$58:$BM$98, ROW('Cheater Sheet'!$BM$58:$BM$98)-57,""), ROW()-4)),"")</f>
        <v/>
      </c>
      <c r="D40" s="704" t="str" cm="1">
        <f t="array" ref="D40">IF(IFERROR(INDEX('Cheater Sheet'!C58:C98, SMALL(IF("Yes"='Cheater Sheet'!$BM$58:$BM$98, ROW('Cheater Sheet'!$BM$58:$BM$98)-57,""), ROW()-4)),"")="","",IFERROR(INDEX('Cheater Sheet'!C58:C98, SMALL(IF("Yes"='Cheater Sheet'!$BM$58:$BM$98, ROW('Cheater Sheet'!$BM$58:$BM$98)-57,""), ROW()-4)),""))</f>
        <v/>
      </c>
      <c r="E40" s="705" t="str" cm="1">
        <f t="array" ref="E40">IF(IFERROR(INDEX('Cheater Sheet'!D58:D98, SMALL(IF("Yes"='Cheater Sheet'!$BM$58:$BM$98, ROW('Cheater Sheet'!$BM$58:$BM$98)-57,""), ROW()-4)),"")="","",IFERROR(INDEX('Cheater Sheet'!D58:D98, SMALL(IF("Yes"='Cheater Sheet'!$BM$58:$BM$98, ROW('Cheater Sheet'!$BM$58:$BM$98)-57,""), ROW()-4)),""))</f>
        <v/>
      </c>
      <c r="F40" s="704" t="str" cm="1">
        <f t="array" ref="F40">IF(IFERROR(INDEX('Cheater Sheet'!E58:E98, SMALL(IF("Yes"='Cheater Sheet'!$BM$58:$BM$98, ROW('Cheater Sheet'!$BM$58:$BM$98)-57,""), ROW()-4)),"")="","",IFERROR(INDEX('Cheater Sheet'!E58:E98, SMALL(IF("Yes"='Cheater Sheet'!$BM$58:$BM$98, ROW('Cheater Sheet'!$BM$58:$BM$98)-57,""), ROW()-4)),""))</f>
        <v/>
      </c>
      <c r="G40" s="705" t="str" cm="1">
        <f t="array" ref="G40">IF(IFERROR(INDEX('Cheater Sheet'!F58:F98, SMALL(IF("Yes"='Cheater Sheet'!$BM$58:$BM$98, ROW('Cheater Sheet'!$BM$58:$BM$98)-57,""), ROW()-4)),"")="","",IFERROR(INDEX('Cheater Sheet'!F58:F98, SMALL(IF("Yes"='Cheater Sheet'!$BM$58:$BM$98, ROW('Cheater Sheet'!$BM$58:$BM$98)-57,""), ROW()-4)),""))</f>
        <v/>
      </c>
      <c r="H40" s="704" t="str" cm="1">
        <f t="array" ref="H40">IF(IFERROR(INDEX('Cheater Sheet'!G58:G98, SMALL(IF("Yes"='Cheater Sheet'!$BM$58:$BM$98, ROW('Cheater Sheet'!$BM$58:$BM$98)-57,""), ROW()-4)),"")="","",IFERROR(INDEX('Cheater Sheet'!G58:G98, SMALL(IF("Yes"='Cheater Sheet'!$BM$58:$BM$98, ROW('Cheater Sheet'!$BM$58:$BM$98)-57,""), ROW()-4)),""))</f>
        <v/>
      </c>
      <c r="I40" s="705" t="str" cm="1">
        <f t="array" ref="I40">IF(IFERROR(INDEX('Cheater Sheet'!H58:H98, SMALL(IF("Yes"='Cheater Sheet'!$BM$58:$BM$98, ROW('Cheater Sheet'!$BM$58:$BM$98)-57,""), ROW()-4)),"")="","",IFERROR(INDEX('Cheater Sheet'!H58:H98, SMALL(IF("Yes"='Cheater Sheet'!$BM$58:$BM$98, ROW('Cheater Sheet'!$BM$58:$BM$98)-57,""), ROW()-4)),""))</f>
        <v/>
      </c>
      <c r="J40" s="704" t="str" cm="1">
        <f t="array" ref="J40">IF(IFERROR(INDEX('Cheater Sheet'!I58:I98, SMALL(IF("Yes"='Cheater Sheet'!$BM$58:$BM$98, ROW('Cheater Sheet'!$BM$58:$BM$98)-57,""), ROW()-4)),"")="","",IFERROR(INDEX('Cheater Sheet'!I58:I98, SMALL(IF("Yes"='Cheater Sheet'!$BM$58:$BM$98, ROW('Cheater Sheet'!$BM$58:$BM$98)-57,""), ROW()-4)),""))</f>
        <v/>
      </c>
      <c r="K40" s="705" t="str" cm="1">
        <f t="array" ref="K40">IF(IFERROR(INDEX('Cheater Sheet'!J58:J98, SMALL(IF("Yes"='Cheater Sheet'!$BM$58:$BM$98, ROW('Cheater Sheet'!$BM$58:$BM$98)-57,""), ROW()-4)),"")="","",IFERROR(INDEX('Cheater Sheet'!J58:J98, SMALL(IF("Yes"='Cheater Sheet'!$BM$58:$BM$98, ROW('Cheater Sheet'!$BM$58:$BM$98)-57,""), ROW()-4)),""))</f>
        <v/>
      </c>
      <c r="L40" s="704" t="str" cm="1">
        <f t="array" ref="L40">IF(IFERROR(INDEX('Cheater Sheet'!K58:K98, SMALL(IF("Yes"='Cheater Sheet'!$BM$58:$BM$98, ROW('Cheater Sheet'!$BM$58:$BM$98)-57,""), ROW()-4)),"")="","",IFERROR(INDEX('Cheater Sheet'!K58:K98, SMALL(IF("Yes"='Cheater Sheet'!$BM$58:$BM$98, ROW('Cheater Sheet'!$BM$58:$BM$98)-57,""), ROW()-4)),""))</f>
        <v/>
      </c>
      <c r="M40" s="705" t="str" cm="1">
        <f t="array" ref="M40">IF(IFERROR(INDEX('Cheater Sheet'!L58:L98, SMALL(IF("Yes"='Cheater Sheet'!$BM$58:$BM$98, ROW('Cheater Sheet'!$BM$58:$BM$98)-57,""), ROW()-4)),"")="","",IFERROR(INDEX('Cheater Sheet'!L58:L98, SMALL(IF("Yes"='Cheater Sheet'!$BM$58:$BM$98, ROW('Cheater Sheet'!$BM$58:$BM$98)-57,""), ROW()-4)),""))</f>
        <v/>
      </c>
      <c r="N40" s="704" t="str" cm="1">
        <f t="array" ref="N40">IF(IFERROR(INDEX('Cheater Sheet'!M58:M98, SMALL(IF("Yes"='Cheater Sheet'!$BM$58:$BM$98, ROW('Cheater Sheet'!$BM$58:$BM$98)-57,""), ROW()-4)),"")="","",IFERROR(INDEX('Cheater Sheet'!M58:M98, SMALL(IF("Yes"='Cheater Sheet'!$BM$58:$BM$98, ROW('Cheater Sheet'!$BM$58:$BM$98)-57,""), ROW()-4)),""))</f>
        <v/>
      </c>
      <c r="O40" s="705" t="str" cm="1">
        <f t="array" ref="O40">IF(IFERROR(INDEX('Cheater Sheet'!N58:N98, SMALL(IF("Yes"='Cheater Sheet'!$BM$58:$BM$98, ROW('Cheater Sheet'!$BM$58:$BM$98)-57,""), ROW()-4)),"")="","",IFERROR(INDEX('Cheater Sheet'!N58:N98, SMALL(IF("Yes"='Cheater Sheet'!$BM$58:$BM$98, ROW('Cheater Sheet'!$BM$58:$BM$98)-57,""), ROW()-4)),""))</f>
        <v/>
      </c>
      <c r="P40" s="704" t="str" cm="1">
        <f t="array" ref="P40">IF(IFERROR(INDEX('Cheater Sheet'!O58:O98, SMALL(IF("Yes"='Cheater Sheet'!$BM$58:$BM$98, ROW('Cheater Sheet'!$BM$58:$BM$98)-57,""), ROW()-4)),"")="","",IFERROR(INDEX('Cheater Sheet'!O58:O98, SMALL(IF("Yes"='Cheater Sheet'!$BM$58:$BM$98, ROW('Cheater Sheet'!$BM$58:$BM$98)-57,""), ROW()-4)),""))</f>
        <v/>
      </c>
      <c r="Q40" s="705" t="str" cm="1">
        <f t="array" ref="Q40">IF(IFERROR(INDEX('Cheater Sheet'!P58:P98, SMALL(IF("Yes"='Cheater Sheet'!$BM$58:$BM$98, ROW('Cheater Sheet'!$BM$58:$BM$98)-57,""), ROW()-4)),"")="","",IFERROR(INDEX('Cheater Sheet'!P58:P98, SMALL(IF("Yes"='Cheater Sheet'!$BM$58:$BM$98, ROW('Cheater Sheet'!$BM$58:$BM$98)-57,""), ROW()-4)),""))</f>
        <v/>
      </c>
      <c r="R40" s="704" t="str" cm="1">
        <f t="array" ref="R40">IF(IFERROR(INDEX('Cheater Sheet'!Q58:Q98, SMALL(IF("Yes"='Cheater Sheet'!$BM$58:$BM$98, ROW('Cheater Sheet'!$BM$58:$BM$98)-57,""), ROW()-4)),"")="","",IFERROR(INDEX('Cheater Sheet'!Q58:Q98, SMALL(IF("Yes"='Cheater Sheet'!$BM$58:$BM$98, ROW('Cheater Sheet'!$BM$58:$BM$98)-57,""), ROW()-4)),""))</f>
        <v/>
      </c>
      <c r="S40" s="705" t="str" cm="1">
        <f t="array" ref="S40">IF(IFERROR(INDEX('Cheater Sheet'!R58:R98, SMALL(IF("Yes"='Cheater Sheet'!$BM$58:$BM$98, ROW('Cheater Sheet'!$BM$58:$BM$98)-57,""), ROW()-4)),"")="","",IFERROR(INDEX('Cheater Sheet'!R58:R98, SMALL(IF("Yes"='Cheater Sheet'!$BM$58:$BM$98, ROW('Cheater Sheet'!$BM$58:$BM$98)-57,""), ROW()-4)),""))</f>
        <v/>
      </c>
      <c r="T40" s="704" t="str" cm="1">
        <f t="array" ref="T40">IF(IFERROR(INDEX('Cheater Sheet'!S58:S98, SMALL(IF("Yes"='Cheater Sheet'!$BM$58:$BM$98, ROW('Cheater Sheet'!$BM$58:$BM$98)-57,""), ROW()-4)),"")="","",IFERROR(INDEX('Cheater Sheet'!S58:S98, SMALL(IF("Yes"='Cheater Sheet'!$BM$58:$BM$98, ROW('Cheater Sheet'!$BM$58:$BM$98)-57,""), ROW()-4)),""))</f>
        <v/>
      </c>
      <c r="U40" s="705" t="str" cm="1">
        <f t="array" ref="U40">IF(IFERROR(INDEX('Cheater Sheet'!T58:T98, SMALL(IF("Yes"='Cheater Sheet'!$BM$58:$BM$98, ROW('Cheater Sheet'!$BM$58:$BM$98)-57,""), ROW()-4)),"")="","",IFERROR(INDEX('Cheater Sheet'!T58:T98, SMALL(IF("Yes"='Cheater Sheet'!$BM$58:$BM$98, ROW('Cheater Sheet'!$BM$58:$BM$98)-57,""), ROW()-4)),""))</f>
        <v/>
      </c>
      <c r="V40" s="704" t="str" cm="1">
        <f t="array" ref="V40">IF(IFERROR(INDEX('Cheater Sheet'!U58:U98, SMALL(IF("Yes"='Cheater Sheet'!$BM$58:$BM$98, ROW('Cheater Sheet'!$BM$58:$BM$98)-57,""), ROW()-4)),"")="","",IFERROR(INDEX('Cheater Sheet'!U58:U98, SMALL(IF("Yes"='Cheater Sheet'!$BM$58:$BM$98, ROW('Cheater Sheet'!$BM$58:$BM$98)-57,""), ROW()-4)),""))</f>
        <v/>
      </c>
      <c r="W40" s="705" t="str" cm="1">
        <f t="array" ref="W40">IF(IFERROR(INDEX('Cheater Sheet'!V58:V98, SMALL(IF("Yes"='Cheater Sheet'!$BM$58:$BM$98, ROW('Cheater Sheet'!$BM$58:$BM$98)-57,""), ROW()-4)),"")="","",IFERROR(INDEX('Cheater Sheet'!V58:V98, SMALL(IF("Yes"='Cheater Sheet'!$BM$58:$BM$98, ROW('Cheater Sheet'!$BM$58:$BM$98)-57,""), ROW()-4)),""))</f>
        <v/>
      </c>
      <c r="X40" s="704" t="str" cm="1">
        <f t="array" ref="X40">IF(IFERROR(INDEX('Cheater Sheet'!W58:W98, SMALL(IF("Yes"='Cheater Sheet'!$BM$58:$BM$98, ROW('Cheater Sheet'!$BM$58:$BM$98)-57,""), ROW()-4)),"")="","",IFERROR(INDEX('Cheater Sheet'!W58:W98, SMALL(IF("Yes"='Cheater Sheet'!$BM$58:$BM$98, ROW('Cheater Sheet'!$BM$58:$BM$98)-57,""), ROW()-4)),""))</f>
        <v/>
      </c>
      <c r="Y40" s="705" t="str" cm="1">
        <f t="array" ref="Y40">IF(IFERROR(INDEX('Cheater Sheet'!X58:X98, SMALL(IF("Yes"='Cheater Sheet'!$BM$58:$BM$98, ROW('Cheater Sheet'!$BM$58:$BM$98)-57,""), ROW()-4)),"")="","",IFERROR(INDEX('Cheater Sheet'!X58:X98, SMALL(IF("Yes"='Cheater Sheet'!$BM$58:$BM$98, ROW('Cheater Sheet'!$BM$58:$BM$98)-57,""), ROW()-4)),""))</f>
        <v/>
      </c>
      <c r="Z40" s="704" t="str" cm="1">
        <f t="array" ref="Z40">IF(IFERROR(INDEX('Cheater Sheet'!Y58:Y98, SMALL(IF("Yes"='Cheater Sheet'!$BM$58:$BM$98, ROW('Cheater Sheet'!$BM$58:$BM$98)-57,""), ROW()-4)),"")="","",IFERROR(INDEX('Cheater Sheet'!Y58:Y98, SMALL(IF("Yes"='Cheater Sheet'!$BM$58:$BM$98, ROW('Cheater Sheet'!$BM$58:$BM$98)-57,""), ROW()-4)),""))</f>
        <v/>
      </c>
      <c r="AA40" s="705" t="str" cm="1">
        <f t="array" ref="AA40">IF(IFERROR(INDEX('Cheater Sheet'!Z58:Z98, SMALL(IF("Yes"='Cheater Sheet'!$BM$58:$BM$98, ROW('Cheater Sheet'!$BM$58:$BM$98)-57,""), ROW()-4)),"")="","",IFERROR(INDEX('Cheater Sheet'!Z58:Z98, SMALL(IF("Yes"='Cheater Sheet'!$BM$58:$BM$98, ROW('Cheater Sheet'!$BM$58:$BM$98)-57,""), ROW()-4)),""))</f>
        <v/>
      </c>
      <c r="AB40" s="704" t="str" cm="1">
        <f t="array" ref="AB40">IF(IFERROR(INDEX('Cheater Sheet'!AA58:AA98, SMALL(IF("Yes"='Cheater Sheet'!$BM$58:$BM$98, ROW('Cheater Sheet'!$BM$58:$BM$98)-57,""), ROW()-4)),"")="","",IFERROR(INDEX('Cheater Sheet'!AA58:AA98, SMALL(IF("Yes"='Cheater Sheet'!$BM$58:$BM$98, ROW('Cheater Sheet'!$BM$58:$BM$98)-57,""), ROW()-4)),""))</f>
        <v/>
      </c>
      <c r="AC40" s="705" t="str" cm="1">
        <f t="array" ref="AC40">IF(IFERROR(INDEX('Cheater Sheet'!AB58:AB98, SMALL(IF("Yes"='Cheater Sheet'!$BM$58:$BM$98, ROW('Cheater Sheet'!$BM$58:$BM$98)-57,""), ROW()-4)),"")="","",IFERROR(INDEX('Cheater Sheet'!AB58:AB98, SMALL(IF("Yes"='Cheater Sheet'!$BM$58:$BM$98, ROW('Cheater Sheet'!$BM$58:$BM$98)-57,""), ROW()-4)),""))</f>
        <v/>
      </c>
      <c r="AD40" s="704" t="str" cm="1">
        <f t="array" ref="AD40">IF(IFERROR(INDEX('Cheater Sheet'!AC58:AC98, SMALL(IF("Yes"='Cheater Sheet'!$BM$58:$BM$98, ROW('Cheater Sheet'!$BM$58:$BM$98)-57,""), ROW()-4)),"")="","",IFERROR(INDEX('Cheater Sheet'!AC58:AC98, SMALL(IF("Yes"='Cheater Sheet'!$BM$58:$BM$98, ROW('Cheater Sheet'!$BM$58:$BM$98)-57,""), ROW()-4)),""))</f>
        <v/>
      </c>
      <c r="AE40" s="705" t="str" cm="1">
        <f t="array" ref="AE40">IF(IFERROR(INDEX('Cheater Sheet'!AD58:AD98, SMALL(IF("Yes"='Cheater Sheet'!$BM$58:$BM$98, ROW('Cheater Sheet'!$BM$58:$BM$98)-57,""), ROW()-4)),"")="","",IFERROR(INDEX('Cheater Sheet'!AD58:AD98, SMALL(IF("Yes"='Cheater Sheet'!$BM$58:$BM$98, ROW('Cheater Sheet'!$BM$58:$BM$98)-57,""), ROW()-4)),""))</f>
        <v/>
      </c>
      <c r="AF40" s="704" t="str" cm="1">
        <f t="array" ref="AF40">IF(IFERROR(INDEX('Cheater Sheet'!AE58:AE98, SMALL(IF("Yes"='Cheater Sheet'!$BM$58:$BM$98, ROW('Cheater Sheet'!$BM$58:$BM$98)-57,""), ROW()-4)),"")="","",IFERROR(INDEX('Cheater Sheet'!AE58:AE98, SMALL(IF("Yes"='Cheater Sheet'!$BM$58:$BM$98, ROW('Cheater Sheet'!$BM$58:$BM$98)-57,""), ROW()-4)),""))</f>
        <v/>
      </c>
      <c r="AG40" s="705" t="str" cm="1">
        <f t="array" ref="AG40">IF(IFERROR(INDEX('Cheater Sheet'!AF58:AF98, SMALL(IF("Yes"='Cheater Sheet'!$BM$58:$BM$98, ROW('Cheater Sheet'!$BM$58:$BM$98)-57,""), ROW()-4)),"")="","",IFERROR(INDEX('Cheater Sheet'!AF58:AF98, SMALL(IF("Yes"='Cheater Sheet'!$BM$58:$BM$98, ROW('Cheater Sheet'!$BM$58:$BM$98)-57,""), ROW()-4)),""))</f>
        <v/>
      </c>
      <c r="AH40" s="704" t="str" cm="1">
        <f t="array" ref="AH40">IF(IFERROR(INDEX('Cheater Sheet'!AG58:AG98, SMALL(IF("Yes"='Cheater Sheet'!$BM$58:$BM$98, ROW('Cheater Sheet'!$BM$58:$BM$98)-57,""), ROW()-4)),"")="","",IFERROR(INDEX('Cheater Sheet'!AG58:AG98, SMALL(IF("Yes"='Cheater Sheet'!$BM$58:$BM$98, ROW('Cheater Sheet'!$BM$58:$BM$98)-57,""), ROW()-4)),""))</f>
        <v/>
      </c>
      <c r="AI40" s="705" t="str" cm="1">
        <f t="array" ref="AI40">IF(IFERROR(INDEX('Cheater Sheet'!AH58:AH98, SMALL(IF("Yes"='Cheater Sheet'!$BM$58:$BM$98, ROW('Cheater Sheet'!$BM$58:$BM$98)-57,""), ROW()-4)),"")="","",IFERROR(INDEX('Cheater Sheet'!AH58:AH98, SMALL(IF("Yes"='Cheater Sheet'!$BM$58:$BM$98, ROW('Cheater Sheet'!$BM$58:$BM$98)-57,""), ROW()-4)),""))</f>
        <v/>
      </c>
      <c r="AJ40" s="704" t="str" cm="1">
        <f t="array" ref="AJ40">IF(IFERROR(INDEX('Cheater Sheet'!AI58:AI98, SMALL(IF("Yes"='Cheater Sheet'!$BM$58:$BM$98, ROW('Cheater Sheet'!$BM$58:$BM$98)-57,""), ROW()-4)),"")="","",IFERROR(INDEX('Cheater Sheet'!AI58:AI98, SMALL(IF("Yes"='Cheater Sheet'!$BM$58:$BM$98, ROW('Cheater Sheet'!$BM$58:$BM$98)-57,""), ROW()-4)),""))</f>
        <v/>
      </c>
      <c r="AK40" s="705" t="str" cm="1">
        <f t="array" ref="AK40">IF(IFERROR(INDEX('Cheater Sheet'!AJ58:AJ98, SMALL(IF("Yes"='Cheater Sheet'!$BM$58:$BM$98, ROW('Cheater Sheet'!$BM$58:$BM$98)-57,""), ROW()-4)),"")="","",IFERROR(INDEX('Cheater Sheet'!AJ58:AJ98, SMALL(IF("Yes"='Cheater Sheet'!$BM$58:$BM$98, ROW('Cheater Sheet'!$BM$58:$BM$98)-57,""), ROW()-4)),""))</f>
        <v/>
      </c>
      <c r="AL40" s="704" t="str" cm="1">
        <f t="array" ref="AL40">IF(IFERROR(INDEX('Cheater Sheet'!AK58:AK98, SMALL(IF("Yes"='Cheater Sheet'!$BM$58:$BM$98, ROW('Cheater Sheet'!$BM$58:$BM$98)-57,""), ROW()-4)),"")="","",IFERROR(INDEX('Cheater Sheet'!AK58:AK98, SMALL(IF("Yes"='Cheater Sheet'!$BM$58:$BM$98, ROW('Cheater Sheet'!$BM$58:$BM$98)-57,""), ROW()-4)),""))</f>
        <v/>
      </c>
      <c r="AM40" s="705" t="str" cm="1">
        <f t="array" ref="AM40">IF(IFERROR(INDEX('Cheater Sheet'!AL58:AL98, SMALL(IF("Yes"='Cheater Sheet'!$BM$58:$BM$98, ROW('Cheater Sheet'!$BM$58:$BM$98)-57,""), ROW()-4)),"")="","",IFERROR(INDEX('Cheater Sheet'!AL58:AL98, SMALL(IF("Yes"='Cheater Sheet'!$BM$58:$BM$98, ROW('Cheater Sheet'!$BM$58:$BM$98)-57,""), ROW()-4)),""))</f>
        <v/>
      </c>
      <c r="AN40" s="704" t="str" cm="1">
        <f t="array" ref="AN40">IF(IFERROR(INDEX('Cheater Sheet'!AM58:AM98, SMALL(IF("Yes"='Cheater Sheet'!$BM$58:$BM$98, ROW('Cheater Sheet'!$BM$58:$BM$98)-57,""), ROW()-4)),"")="","",IFERROR(INDEX('Cheater Sheet'!AM58:AM98, SMALL(IF("Yes"='Cheater Sheet'!$BM$58:$BM$98, ROW('Cheater Sheet'!$BM$58:$BM$98)-57,""), ROW()-4)),""))</f>
        <v/>
      </c>
      <c r="AO40" s="705" t="str" cm="1">
        <f t="array" ref="AO40">IF(IFERROR(INDEX('Cheater Sheet'!AN58:AN98, SMALL(IF("Yes"='Cheater Sheet'!$BM$58:$BM$98, ROW('Cheater Sheet'!$BM$58:$BM$98)-57,""), ROW()-4)),"")="","",IFERROR(INDEX('Cheater Sheet'!AN58:AN98, SMALL(IF("Yes"='Cheater Sheet'!$BM$58:$BM$98, ROW('Cheater Sheet'!$BM$58:$BM$98)-57,""), ROW()-4)),""))</f>
        <v/>
      </c>
      <c r="AP40" s="704" t="str" cm="1">
        <f t="array" ref="AP40">IF(IFERROR(INDEX('Cheater Sheet'!AO58:AO98, SMALL(IF("Yes"='Cheater Sheet'!$BM$58:$BM$98, ROW('Cheater Sheet'!$BM$58:$BM$98)-57,""), ROW()-4)),"")="","",IFERROR(INDEX('Cheater Sheet'!AO58:AO98, SMALL(IF("Yes"='Cheater Sheet'!$BM$58:$BM$98, ROW('Cheater Sheet'!$BM$58:$BM$98)-57,""), ROW()-4)),""))</f>
        <v/>
      </c>
      <c r="AQ40" s="705" t="str" cm="1">
        <f t="array" ref="AQ40">IF(IFERROR(INDEX('Cheater Sheet'!AP58:AP98, SMALL(IF("Yes"='Cheater Sheet'!$BM$58:$BM$98, ROW('Cheater Sheet'!$BM$58:$BM$98)-57,""), ROW()-4)),"")="","",IFERROR(INDEX('Cheater Sheet'!AP58:AP98, SMALL(IF("Yes"='Cheater Sheet'!$BM$58:$BM$98, ROW('Cheater Sheet'!$BM$58:$BM$98)-57,""), ROW()-4)),""))</f>
        <v/>
      </c>
      <c r="AR40" s="704" t="str" cm="1">
        <f t="array" ref="AR40">IF(IFERROR(INDEX('Cheater Sheet'!AQ58:AQ98, SMALL(IF("Yes"='Cheater Sheet'!$BM$58:$BM$98, ROW('Cheater Sheet'!$BM$58:$BM$98)-57,""), ROW()-4)),"")="","",IFERROR(INDEX('Cheater Sheet'!AQ58:AQ98, SMALL(IF("Yes"='Cheater Sheet'!$BM$58:$BM$98, ROW('Cheater Sheet'!$BM$58:$BM$98)-57,""), ROW()-4)),""))</f>
        <v/>
      </c>
      <c r="AS40" s="705" t="str" cm="1">
        <f t="array" ref="AS40">IF(IFERROR(INDEX('Cheater Sheet'!AR58:AR98, SMALL(IF("Yes"='Cheater Sheet'!$BM$58:$BM$98, ROW('Cheater Sheet'!$BM$58:$BM$98)-57,""), ROW()-4)),"")="","",IFERROR(INDEX('Cheater Sheet'!AR58:AR98, SMALL(IF("Yes"='Cheater Sheet'!$BM$58:$BM$98, ROW('Cheater Sheet'!$BM$58:$BM$98)-57,""), ROW()-4)),""))</f>
        <v/>
      </c>
      <c r="AT40" s="704" t="str" cm="1">
        <f t="array" ref="AT40">IF(IFERROR(INDEX('Cheater Sheet'!AS58:AS98, SMALL(IF("Yes"='Cheater Sheet'!$BM$58:$BM$98, ROW('Cheater Sheet'!$BM$58:$BM$98)-57,""), ROW()-4)),"")="","",IFERROR(INDEX('Cheater Sheet'!AS58:AS98, SMALL(IF("Yes"='Cheater Sheet'!$BM$58:$BM$98, ROW('Cheater Sheet'!$BM$58:$BM$98)-57,""), ROW()-4)),""))</f>
        <v/>
      </c>
      <c r="AU40" s="705" t="str" cm="1">
        <f t="array" ref="AU40">IF(IFERROR(INDEX('Cheater Sheet'!AT58:AT98, SMALL(IF("Yes"='Cheater Sheet'!$BM$58:$BM$98, ROW('Cheater Sheet'!$BM$58:$BM$98)-57,""), ROW()-4)),"")="","",IFERROR(INDEX('Cheater Sheet'!AT58:AT98, SMALL(IF("Yes"='Cheater Sheet'!$BM$58:$BM$98, ROW('Cheater Sheet'!$BM$58:$BM$98)-57,""), ROW()-4)),""))</f>
        <v/>
      </c>
      <c r="AV40" s="704" t="str" cm="1">
        <f t="array" ref="AV40">IF(IFERROR(INDEX('Cheater Sheet'!AU58:AU98, SMALL(IF("Yes"='Cheater Sheet'!$BM$58:$BM$98, ROW('Cheater Sheet'!$BM$58:$BM$98)-57,""), ROW()-4)),"")="","",IFERROR(INDEX('Cheater Sheet'!AU58:AU98, SMALL(IF("Yes"='Cheater Sheet'!$BM$58:$BM$98, ROW('Cheater Sheet'!$BM$58:$BM$98)-57,""), ROW()-4)),""))</f>
        <v/>
      </c>
      <c r="AW40" s="705" t="str" cm="1">
        <f t="array" ref="AW40">IF(IFERROR(INDEX('Cheater Sheet'!AV58:AV98, SMALL(IF("Yes"='Cheater Sheet'!$BM$58:$BM$98, ROW('Cheater Sheet'!$BM$58:$BM$98)-57,""), ROW()-4)),"")="","",IFERROR(INDEX('Cheater Sheet'!AV58:AV98, SMALL(IF("Yes"='Cheater Sheet'!$BM$58:$BM$98, ROW('Cheater Sheet'!$BM$58:$BM$98)-57,""), ROW()-4)),""))</f>
        <v/>
      </c>
      <c r="AX40" s="704" t="str" cm="1">
        <f t="array" ref="AX40">IF(IFERROR(INDEX('Cheater Sheet'!AW58:AW98, SMALL(IF("Yes"='Cheater Sheet'!$BM$58:$BM$98, ROW('Cheater Sheet'!$BM$58:$BM$98)-57,""), ROW()-4)),"")="","",IFERROR(INDEX('Cheater Sheet'!AW58:AW98, SMALL(IF("Yes"='Cheater Sheet'!$BM$58:$BM$98, ROW('Cheater Sheet'!$BM$58:$BM$98)-57,""), ROW()-4)),""))</f>
        <v/>
      </c>
      <c r="AY40" s="705" t="str" cm="1">
        <f t="array" ref="AY40">IF(IFERROR(INDEX('Cheater Sheet'!AX58:AX98, SMALL(IF("Yes"='Cheater Sheet'!$BM$58:$BM$98, ROW('Cheater Sheet'!$BM$58:$BM$98)-57,""), ROW()-4)),"")="","",IFERROR(INDEX('Cheater Sheet'!AX58:AX98, SMALL(IF("Yes"='Cheater Sheet'!$BM$58:$BM$98, ROW('Cheater Sheet'!$BM$58:$BM$98)-57,""), ROW()-4)),""))</f>
        <v/>
      </c>
      <c r="AZ40" s="704" t="str" cm="1">
        <f t="array" ref="AZ40">IF(IFERROR(INDEX('Cheater Sheet'!AY58:AY98, SMALL(IF("Yes"='Cheater Sheet'!$BM$58:$BM$98, ROW('Cheater Sheet'!$BM$58:$BM$98)-57,""), ROW()-4)),"")="","",IFERROR(INDEX('Cheater Sheet'!AY58:AY98, SMALL(IF("Yes"='Cheater Sheet'!$BM$58:$BM$98, ROW('Cheater Sheet'!$BM$58:$BM$98)-57,""), ROW()-4)),""))</f>
        <v/>
      </c>
      <c r="BA40" s="705" t="str" cm="1">
        <f t="array" ref="BA40">IF(IFERROR(INDEX('Cheater Sheet'!AZ58:AZ98, SMALL(IF("Yes"='Cheater Sheet'!$BM$58:$BM$98, ROW('Cheater Sheet'!$BM$58:$BM$98)-57,""), ROW()-4)),"")="","",IFERROR(INDEX('Cheater Sheet'!AZ58:AZ98, SMALL(IF("Yes"='Cheater Sheet'!$BM$58:$BM$98, ROW('Cheater Sheet'!$BM$58:$BM$98)-57,""), ROW()-4)),""))</f>
        <v/>
      </c>
      <c r="BB40" s="704" t="str" cm="1">
        <f t="array" ref="BB40">IF(IFERROR(INDEX('Cheater Sheet'!BA58:BA98, SMALL(IF("Yes"='Cheater Sheet'!$BM$58:$BM$98, ROW('Cheater Sheet'!$BM$58:$BM$98)-57,""), ROW()-4)),"")="","",IFERROR(INDEX('Cheater Sheet'!BA58:BA98, SMALL(IF("Yes"='Cheater Sheet'!$BM$58:$BM$98, ROW('Cheater Sheet'!$BM$58:$BM$98)-57,""), ROW()-4)),""))</f>
        <v/>
      </c>
      <c r="BC40" s="705" t="str" cm="1">
        <f t="array" ref="BC40">IF(IFERROR(INDEX('Cheater Sheet'!BB58:BB98, SMALL(IF("Yes"='Cheater Sheet'!$BM$58:$BM$98, ROW('Cheater Sheet'!$BM$58:$BM$98)-57,""), ROW()-4)),"")="","",IFERROR(INDEX('Cheater Sheet'!BB58:BB98, SMALL(IF("Yes"='Cheater Sheet'!$BM$58:$BM$98, ROW('Cheater Sheet'!$BM$58:$BM$98)-57,""), ROW()-4)),""))</f>
        <v/>
      </c>
      <c r="BD40" s="704" t="str" cm="1">
        <f t="array" ref="BD40">IF(IFERROR(INDEX('Cheater Sheet'!BC58:BC98, SMALL(IF("Yes"='Cheater Sheet'!$BM$58:$BM$98, ROW('Cheater Sheet'!$BM$58:$BM$98)-57,""), ROW()-4)),"")="","",IFERROR(INDEX('Cheater Sheet'!BC58:BC98, SMALL(IF("Yes"='Cheater Sheet'!$BM$58:$BM$98, ROW('Cheater Sheet'!$BM$58:$BM$98)-57,""), ROW()-4)),""))</f>
        <v/>
      </c>
      <c r="BE40" s="705" t="str" cm="1">
        <f t="array" ref="BE40">IF(IFERROR(INDEX('Cheater Sheet'!BD58:BD98, SMALL(IF("Yes"='Cheater Sheet'!$BM$58:$BM$98, ROW('Cheater Sheet'!$BM$58:$BM$98)-57,""), ROW()-4)),"")="","",IFERROR(INDEX('Cheater Sheet'!BD58:BD98, SMALL(IF("Yes"='Cheater Sheet'!$BM$58:$BM$98, ROW('Cheater Sheet'!$BM$58:$BM$98)-57,""), ROW()-4)),""))</f>
        <v/>
      </c>
      <c r="BF40" s="704" t="str" cm="1">
        <f t="array" ref="BF40">IF(IFERROR(INDEX('Cheater Sheet'!BE58:BE98, SMALL(IF("Yes"='Cheater Sheet'!$BM$58:$BM$98, ROW('Cheater Sheet'!$BM$58:$BM$98)-57,""), ROW()-4)),"")="","",IFERROR(INDEX('Cheater Sheet'!BE58:BE98, SMALL(IF("Yes"='Cheater Sheet'!$BM$58:$BM$98, ROW('Cheater Sheet'!$BM$58:$BM$98)-57,""), ROW()-4)),""))</f>
        <v/>
      </c>
      <c r="BG40" s="705" t="str" cm="1">
        <f t="array" ref="BG40">IF(IFERROR(INDEX('Cheater Sheet'!BF58:BF98, SMALL(IF("Yes"='Cheater Sheet'!$BM$58:$BM$98, ROW('Cheater Sheet'!$BM$58:$BM$98)-57,""), ROW()-4)),"")="","",IFERROR(INDEX('Cheater Sheet'!BF58:BF98, SMALL(IF("Yes"='Cheater Sheet'!$BM$58:$BM$98, ROW('Cheater Sheet'!$BM$58:$BM$98)-57,""), ROW()-4)),""))</f>
        <v/>
      </c>
      <c r="BH40" s="704" t="str" cm="1">
        <f t="array" ref="BH40">IF(IFERROR(INDEX('Cheater Sheet'!BG58:BG98, SMALL(IF("Yes"='Cheater Sheet'!$BM$58:$BM$98, ROW('Cheater Sheet'!$BM$58:$BM$98)-57,""), ROW()-4)),"")="","",IFERROR(INDEX('Cheater Sheet'!BG58:BG98, SMALL(IF("Yes"='Cheater Sheet'!$BM$58:$BM$98, ROW('Cheater Sheet'!$BM$58:$BM$98)-57,""), ROW()-4)),""))</f>
        <v/>
      </c>
      <c r="BI40" s="705" t="str" cm="1">
        <f t="array" ref="BI40">IF(IFERROR(INDEX('Cheater Sheet'!BH58:BH98, SMALL(IF("Yes"='Cheater Sheet'!$BM$58:$BM$98, ROW('Cheater Sheet'!$BM$58:$BM$98)-57,""), ROW()-4)),"")="","",IFERROR(INDEX('Cheater Sheet'!BH58:BH98, SMALL(IF("Yes"='Cheater Sheet'!$BM$58:$BM$98, ROW('Cheater Sheet'!$BM$58:$BM$98)-57,""), ROW()-4)),""))</f>
        <v/>
      </c>
      <c r="BJ40" s="704" t="str" cm="1">
        <f t="array" ref="BJ40">IF(IFERROR(INDEX('Cheater Sheet'!BI58:BI98, SMALL(IF("Yes"='Cheater Sheet'!$BM$58:$BM$98, ROW('Cheater Sheet'!$BM$58:$BM$98)-57,""), ROW()-4)),"")="","",IFERROR(INDEX('Cheater Sheet'!BI58:BI98, SMALL(IF("Yes"='Cheater Sheet'!$BM$58:$BM$98, ROW('Cheater Sheet'!$BM$58:$BM$98)-57,""), ROW()-4)),""))</f>
        <v/>
      </c>
      <c r="BK40" s="527" t="str" cm="1">
        <f t="array" ref="BK40">IF(IFERROR(INDEX('Cheater Sheet'!BJ58:BJ98, SMALL(IF("Yes"='Cheater Sheet'!$BM$58:$BM$98, ROW('Cheater Sheet'!$BM$58:$BM$98)-57,""), ROW()-4)),"")="","",IFERROR(INDEX('Cheater Sheet'!BJ58:BJ98, SMALL(IF("Yes"='Cheater Sheet'!$BM$58:$BM$98, ROW('Cheater Sheet'!$BM$58:$BM$98)-57,""), ROW()-4)),""))</f>
        <v/>
      </c>
      <c r="BL40" s="101"/>
    </row>
    <row r="41" spans="1:64" x14ac:dyDescent="0.2">
      <c r="A41" s="765">
        <f t="shared" si="0"/>
        <v>0</v>
      </c>
      <c r="C41" s="703" t="str" cm="1">
        <f t="array" ref="C41">IFERROR(INDEX('Cheater Sheet'!$B$58:$B$98, SMALL(IF("Yes"='Cheater Sheet'!$BM$58:$BM$98, ROW('Cheater Sheet'!$BM$58:$BM$98)-57,""), ROW()-4)),"")</f>
        <v/>
      </c>
      <c r="D41" s="704" t="str" cm="1">
        <f t="array" ref="D41">IF(IFERROR(INDEX('Cheater Sheet'!C58:C98, SMALL(IF("Yes"='Cheater Sheet'!$BM$58:$BM$98, ROW('Cheater Sheet'!$BM$58:$BM$98)-57,""), ROW()-4)),"")="","",IFERROR(INDEX('Cheater Sheet'!C58:C98, SMALL(IF("Yes"='Cheater Sheet'!$BM$58:$BM$98, ROW('Cheater Sheet'!$BM$58:$BM$98)-57,""), ROW()-4)),""))</f>
        <v/>
      </c>
      <c r="E41" s="705" t="str" cm="1">
        <f t="array" ref="E41">IF(IFERROR(INDEX('Cheater Sheet'!D58:D98, SMALL(IF("Yes"='Cheater Sheet'!$BM$58:$BM$98, ROW('Cheater Sheet'!$BM$58:$BM$98)-57,""), ROW()-4)),"")="","",IFERROR(INDEX('Cheater Sheet'!D58:D98, SMALL(IF("Yes"='Cheater Sheet'!$BM$58:$BM$98, ROW('Cheater Sheet'!$BM$58:$BM$98)-57,""), ROW()-4)),""))</f>
        <v/>
      </c>
      <c r="F41" s="704" t="str" cm="1">
        <f t="array" ref="F41">IF(IFERROR(INDEX('Cheater Sheet'!E58:E98, SMALL(IF("Yes"='Cheater Sheet'!$BM$58:$BM$98, ROW('Cheater Sheet'!$BM$58:$BM$98)-57,""), ROW()-4)),"")="","",IFERROR(INDEX('Cheater Sheet'!E58:E98, SMALL(IF("Yes"='Cheater Sheet'!$BM$58:$BM$98, ROW('Cheater Sheet'!$BM$58:$BM$98)-57,""), ROW()-4)),""))</f>
        <v/>
      </c>
      <c r="G41" s="705" t="str" cm="1">
        <f t="array" ref="G41">IF(IFERROR(INDEX('Cheater Sheet'!F58:F98, SMALL(IF("Yes"='Cheater Sheet'!$BM$58:$BM$98, ROW('Cheater Sheet'!$BM$58:$BM$98)-57,""), ROW()-4)),"")="","",IFERROR(INDEX('Cheater Sheet'!F58:F98, SMALL(IF("Yes"='Cheater Sheet'!$BM$58:$BM$98, ROW('Cheater Sheet'!$BM$58:$BM$98)-57,""), ROW()-4)),""))</f>
        <v/>
      </c>
      <c r="H41" s="704" t="str" cm="1">
        <f t="array" ref="H41">IF(IFERROR(INDEX('Cheater Sheet'!G58:G98, SMALL(IF("Yes"='Cheater Sheet'!$BM$58:$BM$98, ROW('Cheater Sheet'!$BM$58:$BM$98)-57,""), ROW()-4)),"")="","",IFERROR(INDEX('Cheater Sheet'!G58:G98, SMALL(IF("Yes"='Cheater Sheet'!$BM$58:$BM$98, ROW('Cheater Sheet'!$BM$58:$BM$98)-57,""), ROW()-4)),""))</f>
        <v/>
      </c>
      <c r="I41" s="705" t="str" cm="1">
        <f t="array" ref="I41">IF(IFERROR(INDEX('Cheater Sheet'!H58:H98, SMALL(IF("Yes"='Cheater Sheet'!$BM$58:$BM$98, ROW('Cheater Sheet'!$BM$58:$BM$98)-57,""), ROW()-4)),"")="","",IFERROR(INDEX('Cheater Sheet'!H58:H98, SMALL(IF("Yes"='Cheater Sheet'!$BM$58:$BM$98, ROW('Cheater Sheet'!$BM$58:$BM$98)-57,""), ROW()-4)),""))</f>
        <v/>
      </c>
      <c r="J41" s="704" t="str" cm="1">
        <f t="array" ref="J41">IF(IFERROR(INDEX('Cheater Sheet'!I58:I98, SMALL(IF("Yes"='Cheater Sheet'!$BM$58:$BM$98, ROW('Cheater Sheet'!$BM$58:$BM$98)-57,""), ROW()-4)),"")="","",IFERROR(INDEX('Cheater Sheet'!I58:I98, SMALL(IF("Yes"='Cheater Sheet'!$BM$58:$BM$98, ROW('Cheater Sheet'!$BM$58:$BM$98)-57,""), ROW()-4)),""))</f>
        <v/>
      </c>
      <c r="K41" s="705" t="str" cm="1">
        <f t="array" ref="K41">IF(IFERROR(INDEX('Cheater Sheet'!J58:J98, SMALL(IF("Yes"='Cheater Sheet'!$BM$58:$BM$98, ROW('Cheater Sheet'!$BM$58:$BM$98)-57,""), ROW()-4)),"")="","",IFERROR(INDEX('Cheater Sheet'!J58:J98, SMALL(IF("Yes"='Cheater Sheet'!$BM$58:$BM$98, ROW('Cheater Sheet'!$BM$58:$BM$98)-57,""), ROW()-4)),""))</f>
        <v/>
      </c>
      <c r="L41" s="704" t="str" cm="1">
        <f t="array" ref="L41">IF(IFERROR(INDEX('Cheater Sheet'!K58:K98, SMALL(IF("Yes"='Cheater Sheet'!$BM$58:$BM$98, ROW('Cheater Sheet'!$BM$58:$BM$98)-57,""), ROW()-4)),"")="","",IFERROR(INDEX('Cheater Sheet'!K58:K98, SMALL(IF("Yes"='Cheater Sheet'!$BM$58:$BM$98, ROW('Cheater Sheet'!$BM$58:$BM$98)-57,""), ROW()-4)),""))</f>
        <v/>
      </c>
      <c r="M41" s="705" t="str" cm="1">
        <f t="array" ref="M41">IF(IFERROR(INDEX('Cheater Sheet'!L58:L98, SMALL(IF("Yes"='Cheater Sheet'!$BM$58:$BM$98, ROW('Cheater Sheet'!$BM$58:$BM$98)-57,""), ROW()-4)),"")="","",IFERROR(INDEX('Cheater Sheet'!L58:L98, SMALL(IF("Yes"='Cheater Sheet'!$BM$58:$BM$98, ROW('Cheater Sheet'!$BM$58:$BM$98)-57,""), ROW()-4)),""))</f>
        <v/>
      </c>
      <c r="N41" s="704" t="str" cm="1">
        <f t="array" ref="N41">IF(IFERROR(INDEX('Cheater Sheet'!M58:M98, SMALL(IF("Yes"='Cheater Sheet'!$BM$58:$BM$98, ROW('Cheater Sheet'!$BM$58:$BM$98)-57,""), ROW()-4)),"")="","",IFERROR(INDEX('Cheater Sheet'!M58:M98, SMALL(IF("Yes"='Cheater Sheet'!$BM$58:$BM$98, ROW('Cheater Sheet'!$BM$58:$BM$98)-57,""), ROW()-4)),""))</f>
        <v/>
      </c>
      <c r="O41" s="705" t="str" cm="1">
        <f t="array" ref="O41">IF(IFERROR(INDEX('Cheater Sheet'!N58:N98, SMALL(IF("Yes"='Cheater Sheet'!$BM$58:$BM$98, ROW('Cheater Sheet'!$BM$58:$BM$98)-57,""), ROW()-4)),"")="","",IFERROR(INDEX('Cheater Sheet'!N58:N98, SMALL(IF("Yes"='Cheater Sheet'!$BM$58:$BM$98, ROW('Cheater Sheet'!$BM$58:$BM$98)-57,""), ROW()-4)),""))</f>
        <v/>
      </c>
      <c r="P41" s="704" t="str" cm="1">
        <f t="array" ref="P41">IF(IFERROR(INDEX('Cheater Sheet'!O58:O98, SMALL(IF("Yes"='Cheater Sheet'!$BM$58:$BM$98, ROW('Cheater Sheet'!$BM$58:$BM$98)-57,""), ROW()-4)),"")="","",IFERROR(INDEX('Cheater Sheet'!O58:O98, SMALL(IF("Yes"='Cheater Sheet'!$BM$58:$BM$98, ROW('Cheater Sheet'!$BM$58:$BM$98)-57,""), ROW()-4)),""))</f>
        <v/>
      </c>
      <c r="Q41" s="705" t="str" cm="1">
        <f t="array" ref="Q41">IF(IFERROR(INDEX('Cheater Sheet'!P58:P98, SMALL(IF("Yes"='Cheater Sheet'!$BM$58:$BM$98, ROW('Cheater Sheet'!$BM$58:$BM$98)-57,""), ROW()-4)),"")="","",IFERROR(INDEX('Cheater Sheet'!P58:P98, SMALL(IF("Yes"='Cheater Sheet'!$BM$58:$BM$98, ROW('Cheater Sheet'!$BM$58:$BM$98)-57,""), ROW()-4)),""))</f>
        <v/>
      </c>
      <c r="R41" s="704" t="str" cm="1">
        <f t="array" ref="R41">IF(IFERROR(INDEX('Cheater Sheet'!Q58:Q98, SMALL(IF("Yes"='Cheater Sheet'!$BM$58:$BM$98, ROW('Cheater Sheet'!$BM$58:$BM$98)-57,""), ROW()-4)),"")="","",IFERROR(INDEX('Cheater Sheet'!Q58:Q98, SMALL(IF("Yes"='Cheater Sheet'!$BM$58:$BM$98, ROW('Cheater Sheet'!$BM$58:$BM$98)-57,""), ROW()-4)),""))</f>
        <v/>
      </c>
      <c r="S41" s="705" t="str" cm="1">
        <f t="array" ref="S41">IF(IFERROR(INDEX('Cheater Sheet'!R58:R98, SMALL(IF("Yes"='Cheater Sheet'!$BM$58:$BM$98, ROW('Cheater Sheet'!$BM$58:$BM$98)-57,""), ROW()-4)),"")="","",IFERROR(INDEX('Cheater Sheet'!R58:R98, SMALL(IF("Yes"='Cheater Sheet'!$BM$58:$BM$98, ROW('Cheater Sheet'!$BM$58:$BM$98)-57,""), ROW()-4)),""))</f>
        <v/>
      </c>
      <c r="T41" s="704" t="str" cm="1">
        <f t="array" ref="T41">IF(IFERROR(INDEX('Cheater Sheet'!S58:S98, SMALL(IF("Yes"='Cheater Sheet'!$BM$58:$BM$98, ROW('Cheater Sheet'!$BM$58:$BM$98)-57,""), ROW()-4)),"")="","",IFERROR(INDEX('Cheater Sheet'!S58:S98, SMALL(IF("Yes"='Cheater Sheet'!$BM$58:$BM$98, ROW('Cheater Sheet'!$BM$58:$BM$98)-57,""), ROW()-4)),""))</f>
        <v/>
      </c>
      <c r="U41" s="705" t="str" cm="1">
        <f t="array" ref="U41">IF(IFERROR(INDEX('Cheater Sheet'!T58:T98, SMALL(IF("Yes"='Cheater Sheet'!$BM$58:$BM$98, ROW('Cheater Sheet'!$BM$58:$BM$98)-57,""), ROW()-4)),"")="","",IFERROR(INDEX('Cheater Sheet'!T58:T98, SMALL(IF("Yes"='Cheater Sheet'!$BM$58:$BM$98, ROW('Cheater Sheet'!$BM$58:$BM$98)-57,""), ROW()-4)),""))</f>
        <v/>
      </c>
      <c r="V41" s="704" t="str" cm="1">
        <f t="array" ref="V41">IF(IFERROR(INDEX('Cheater Sheet'!U58:U98, SMALL(IF("Yes"='Cheater Sheet'!$BM$58:$BM$98, ROW('Cheater Sheet'!$BM$58:$BM$98)-57,""), ROW()-4)),"")="","",IFERROR(INDEX('Cheater Sheet'!U58:U98, SMALL(IF("Yes"='Cheater Sheet'!$BM$58:$BM$98, ROW('Cheater Sheet'!$BM$58:$BM$98)-57,""), ROW()-4)),""))</f>
        <v/>
      </c>
      <c r="W41" s="705" t="str" cm="1">
        <f t="array" ref="W41">IF(IFERROR(INDEX('Cheater Sheet'!V58:V98, SMALL(IF("Yes"='Cheater Sheet'!$BM$58:$BM$98, ROW('Cheater Sheet'!$BM$58:$BM$98)-57,""), ROW()-4)),"")="","",IFERROR(INDEX('Cheater Sheet'!V58:V98, SMALL(IF("Yes"='Cheater Sheet'!$BM$58:$BM$98, ROW('Cheater Sheet'!$BM$58:$BM$98)-57,""), ROW()-4)),""))</f>
        <v/>
      </c>
      <c r="X41" s="704" t="str" cm="1">
        <f t="array" ref="X41">IF(IFERROR(INDEX('Cheater Sheet'!W58:W98, SMALL(IF("Yes"='Cheater Sheet'!$BM$58:$BM$98, ROW('Cheater Sheet'!$BM$58:$BM$98)-57,""), ROW()-4)),"")="","",IFERROR(INDEX('Cheater Sheet'!W58:W98, SMALL(IF("Yes"='Cheater Sheet'!$BM$58:$BM$98, ROW('Cheater Sheet'!$BM$58:$BM$98)-57,""), ROW()-4)),""))</f>
        <v/>
      </c>
      <c r="Y41" s="705" t="str" cm="1">
        <f t="array" ref="Y41">IF(IFERROR(INDEX('Cheater Sheet'!X58:X98, SMALL(IF("Yes"='Cheater Sheet'!$BM$58:$BM$98, ROW('Cheater Sheet'!$BM$58:$BM$98)-57,""), ROW()-4)),"")="","",IFERROR(INDEX('Cheater Sheet'!X58:X98, SMALL(IF("Yes"='Cheater Sheet'!$BM$58:$BM$98, ROW('Cheater Sheet'!$BM$58:$BM$98)-57,""), ROW()-4)),""))</f>
        <v/>
      </c>
      <c r="Z41" s="704" t="str" cm="1">
        <f t="array" ref="Z41">IF(IFERROR(INDEX('Cheater Sheet'!Y58:Y98, SMALL(IF("Yes"='Cheater Sheet'!$BM$58:$BM$98, ROW('Cheater Sheet'!$BM$58:$BM$98)-57,""), ROW()-4)),"")="","",IFERROR(INDEX('Cheater Sheet'!Y58:Y98, SMALL(IF("Yes"='Cheater Sheet'!$BM$58:$BM$98, ROW('Cheater Sheet'!$BM$58:$BM$98)-57,""), ROW()-4)),""))</f>
        <v/>
      </c>
      <c r="AA41" s="705" t="str" cm="1">
        <f t="array" ref="AA41">IF(IFERROR(INDEX('Cheater Sheet'!Z58:Z98, SMALL(IF("Yes"='Cheater Sheet'!$BM$58:$BM$98, ROW('Cheater Sheet'!$BM$58:$BM$98)-57,""), ROW()-4)),"")="","",IFERROR(INDEX('Cheater Sheet'!Z58:Z98, SMALL(IF("Yes"='Cheater Sheet'!$BM$58:$BM$98, ROW('Cheater Sheet'!$BM$58:$BM$98)-57,""), ROW()-4)),""))</f>
        <v/>
      </c>
      <c r="AB41" s="704" t="str" cm="1">
        <f t="array" ref="AB41">IF(IFERROR(INDEX('Cheater Sheet'!AA58:AA98, SMALL(IF("Yes"='Cheater Sheet'!$BM$58:$BM$98, ROW('Cheater Sheet'!$BM$58:$BM$98)-57,""), ROW()-4)),"")="","",IFERROR(INDEX('Cheater Sheet'!AA58:AA98, SMALL(IF("Yes"='Cheater Sheet'!$BM$58:$BM$98, ROW('Cheater Sheet'!$BM$58:$BM$98)-57,""), ROW()-4)),""))</f>
        <v/>
      </c>
      <c r="AC41" s="705" t="str" cm="1">
        <f t="array" ref="AC41">IF(IFERROR(INDEX('Cheater Sheet'!AB58:AB98, SMALL(IF("Yes"='Cheater Sheet'!$BM$58:$BM$98, ROW('Cheater Sheet'!$BM$58:$BM$98)-57,""), ROW()-4)),"")="","",IFERROR(INDEX('Cheater Sheet'!AB58:AB98, SMALL(IF("Yes"='Cheater Sheet'!$BM$58:$BM$98, ROW('Cheater Sheet'!$BM$58:$BM$98)-57,""), ROW()-4)),""))</f>
        <v/>
      </c>
      <c r="AD41" s="704" t="str" cm="1">
        <f t="array" ref="AD41">IF(IFERROR(INDEX('Cheater Sheet'!AC58:AC98, SMALL(IF("Yes"='Cheater Sheet'!$BM$58:$BM$98, ROW('Cheater Sheet'!$BM$58:$BM$98)-57,""), ROW()-4)),"")="","",IFERROR(INDEX('Cheater Sheet'!AC58:AC98, SMALL(IF("Yes"='Cheater Sheet'!$BM$58:$BM$98, ROW('Cheater Sheet'!$BM$58:$BM$98)-57,""), ROW()-4)),""))</f>
        <v/>
      </c>
      <c r="AE41" s="705" t="str" cm="1">
        <f t="array" ref="AE41">IF(IFERROR(INDEX('Cheater Sheet'!AD58:AD98, SMALL(IF("Yes"='Cheater Sheet'!$BM$58:$BM$98, ROW('Cheater Sheet'!$BM$58:$BM$98)-57,""), ROW()-4)),"")="","",IFERROR(INDEX('Cheater Sheet'!AD58:AD98, SMALL(IF("Yes"='Cheater Sheet'!$BM$58:$BM$98, ROW('Cheater Sheet'!$BM$58:$BM$98)-57,""), ROW()-4)),""))</f>
        <v/>
      </c>
      <c r="AF41" s="704" t="str" cm="1">
        <f t="array" ref="AF41">IF(IFERROR(INDEX('Cheater Sheet'!AE58:AE98, SMALL(IF("Yes"='Cheater Sheet'!$BM$58:$BM$98, ROW('Cheater Sheet'!$BM$58:$BM$98)-57,""), ROW()-4)),"")="","",IFERROR(INDEX('Cheater Sheet'!AE58:AE98, SMALL(IF("Yes"='Cheater Sheet'!$BM$58:$BM$98, ROW('Cheater Sheet'!$BM$58:$BM$98)-57,""), ROW()-4)),""))</f>
        <v/>
      </c>
      <c r="AG41" s="705" t="str" cm="1">
        <f t="array" ref="AG41">IF(IFERROR(INDEX('Cheater Sheet'!AF58:AF98, SMALL(IF("Yes"='Cheater Sheet'!$BM$58:$BM$98, ROW('Cheater Sheet'!$BM$58:$BM$98)-57,""), ROW()-4)),"")="","",IFERROR(INDEX('Cheater Sheet'!AF58:AF98, SMALL(IF("Yes"='Cheater Sheet'!$BM$58:$BM$98, ROW('Cheater Sheet'!$BM$58:$BM$98)-57,""), ROW()-4)),""))</f>
        <v/>
      </c>
      <c r="AH41" s="704" t="str" cm="1">
        <f t="array" ref="AH41">IF(IFERROR(INDEX('Cheater Sheet'!AG58:AG98, SMALL(IF("Yes"='Cheater Sheet'!$BM$58:$BM$98, ROW('Cheater Sheet'!$BM$58:$BM$98)-57,""), ROW()-4)),"")="","",IFERROR(INDEX('Cheater Sheet'!AG58:AG98, SMALL(IF("Yes"='Cheater Sheet'!$BM$58:$BM$98, ROW('Cheater Sheet'!$BM$58:$BM$98)-57,""), ROW()-4)),""))</f>
        <v/>
      </c>
      <c r="AI41" s="705" t="str" cm="1">
        <f t="array" ref="AI41">IF(IFERROR(INDEX('Cheater Sheet'!AH58:AH98, SMALL(IF("Yes"='Cheater Sheet'!$BM$58:$BM$98, ROW('Cheater Sheet'!$BM$58:$BM$98)-57,""), ROW()-4)),"")="","",IFERROR(INDEX('Cheater Sheet'!AH58:AH98, SMALL(IF("Yes"='Cheater Sheet'!$BM$58:$BM$98, ROW('Cheater Sheet'!$BM$58:$BM$98)-57,""), ROW()-4)),""))</f>
        <v/>
      </c>
      <c r="AJ41" s="704" t="str" cm="1">
        <f t="array" ref="AJ41">IF(IFERROR(INDEX('Cheater Sheet'!AI58:AI98, SMALL(IF("Yes"='Cheater Sheet'!$BM$58:$BM$98, ROW('Cheater Sheet'!$BM$58:$BM$98)-57,""), ROW()-4)),"")="","",IFERROR(INDEX('Cheater Sheet'!AI58:AI98, SMALL(IF("Yes"='Cheater Sheet'!$BM$58:$BM$98, ROW('Cheater Sheet'!$BM$58:$BM$98)-57,""), ROW()-4)),""))</f>
        <v/>
      </c>
      <c r="AK41" s="705" t="str" cm="1">
        <f t="array" ref="AK41">IF(IFERROR(INDEX('Cheater Sheet'!AJ58:AJ98, SMALL(IF("Yes"='Cheater Sheet'!$BM$58:$BM$98, ROW('Cheater Sheet'!$BM$58:$BM$98)-57,""), ROW()-4)),"")="","",IFERROR(INDEX('Cheater Sheet'!AJ58:AJ98, SMALL(IF("Yes"='Cheater Sheet'!$BM$58:$BM$98, ROW('Cheater Sheet'!$BM$58:$BM$98)-57,""), ROW()-4)),""))</f>
        <v/>
      </c>
      <c r="AL41" s="704" t="str" cm="1">
        <f t="array" ref="AL41">IF(IFERROR(INDEX('Cheater Sheet'!AK58:AK98, SMALL(IF("Yes"='Cheater Sheet'!$BM$58:$BM$98, ROW('Cheater Sheet'!$BM$58:$BM$98)-57,""), ROW()-4)),"")="","",IFERROR(INDEX('Cheater Sheet'!AK58:AK98, SMALL(IF("Yes"='Cheater Sheet'!$BM$58:$BM$98, ROW('Cheater Sheet'!$BM$58:$BM$98)-57,""), ROW()-4)),""))</f>
        <v/>
      </c>
      <c r="AM41" s="705" t="str" cm="1">
        <f t="array" ref="AM41">IF(IFERROR(INDEX('Cheater Sheet'!AL58:AL98, SMALL(IF("Yes"='Cheater Sheet'!$BM$58:$BM$98, ROW('Cheater Sheet'!$BM$58:$BM$98)-57,""), ROW()-4)),"")="","",IFERROR(INDEX('Cheater Sheet'!AL58:AL98, SMALL(IF("Yes"='Cheater Sheet'!$BM$58:$BM$98, ROW('Cheater Sheet'!$BM$58:$BM$98)-57,""), ROW()-4)),""))</f>
        <v/>
      </c>
      <c r="AN41" s="704" t="str" cm="1">
        <f t="array" ref="AN41">IF(IFERROR(INDEX('Cheater Sheet'!AM58:AM98, SMALL(IF("Yes"='Cheater Sheet'!$BM$58:$BM$98, ROW('Cheater Sheet'!$BM$58:$BM$98)-57,""), ROW()-4)),"")="","",IFERROR(INDEX('Cheater Sheet'!AM58:AM98, SMALL(IF("Yes"='Cheater Sheet'!$BM$58:$BM$98, ROW('Cheater Sheet'!$BM$58:$BM$98)-57,""), ROW()-4)),""))</f>
        <v/>
      </c>
      <c r="AO41" s="705" t="str" cm="1">
        <f t="array" ref="AO41">IF(IFERROR(INDEX('Cheater Sheet'!AN58:AN98, SMALL(IF("Yes"='Cheater Sheet'!$BM$58:$BM$98, ROW('Cheater Sheet'!$BM$58:$BM$98)-57,""), ROW()-4)),"")="","",IFERROR(INDEX('Cheater Sheet'!AN58:AN98, SMALL(IF("Yes"='Cheater Sheet'!$BM$58:$BM$98, ROW('Cheater Sheet'!$BM$58:$BM$98)-57,""), ROW()-4)),""))</f>
        <v/>
      </c>
      <c r="AP41" s="704" t="str" cm="1">
        <f t="array" ref="AP41">IF(IFERROR(INDEX('Cheater Sheet'!AO58:AO98, SMALL(IF("Yes"='Cheater Sheet'!$BM$58:$BM$98, ROW('Cheater Sheet'!$BM$58:$BM$98)-57,""), ROW()-4)),"")="","",IFERROR(INDEX('Cheater Sheet'!AO58:AO98, SMALL(IF("Yes"='Cheater Sheet'!$BM$58:$BM$98, ROW('Cheater Sheet'!$BM$58:$BM$98)-57,""), ROW()-4)),""))</f>
        <v/>
      </c>
      <c r="AQ41" s="705" t="str" cm="1">
        <f t="array" ref="AQ41">IF(IFERROR(INDEX('Cheater Sheet'!AP58:AP98, SMALL(IF("Yes"='Cheater Sheet'!$BM$58:$BM$98, ROW('Cheater Sheet'!$BM$58:$BM$98)-57,""), ROW()-4)),"")="","",IFERROR(INDEX('Cheater Sheet'!AP58:AP98, SMALL(IF("Yes"='Cheater Sheet'!$BM$58:$BM$98, ROW('Cheater Sheet'!$BM$58:$BM$98)-57,""), ROW()-4)),""))</f>
        <v/>
      </c>
      <c r="AR41" s="704" t="str" cm="1">
        <f t="array" ref="AR41">IF(IFERROR(INDEX('Cheater Sheet'!AQ58:AQ98, SMALL(IF("Yes"='Cheater Sheet'!$BM$58:$BM$98, ROW('Cheater Sheet'!$BM$58:$BM$98)-57,""), ROW()-4)),"")="","",IFERROR(INDEX('Cheater Sheet'!AQ58:AQ98, SMALL(IF("Yes"='Cheater Sheet'!$BM$58:$BM$98, ROW('Cheater Sheet'!$BM$58:$BM$98)-57,""), ROW()-4)),""))</f>
        <v/>
      </c>
      <c r="AS41" s="705" t="str" cm="1">
        <f t="array" ref="AS41">IF(IFERROR(INDEX('Cheater Sheet'!AR58:AR98, SMALL(IF("Yes"='Cheater Sheet'!$BM$58:$BM$98, ROW('Cheater Sheet'!$BM$58:$BM$98)-57,""), ROW()-4)),"")="","",IFERROR(INDEX('Cheater Sheet'!AR58:AR98, SMALL(IF("Yes"='Cheater Sheet'!$BM$58:$BM$98, ROW('Cheater Sheet'!$BM$58:$BM$98)-57,""), ROW()-4)),""))</f>
        <v/>
      </c>
      <c r="AT41" s="704" t="str" cm="1">
        <f t="array" ref="AT41">IF(IFERROR(INDEX('Cheater Sheet'!AS58:AS98, SMALL(IF("Yes"='Cheater Sheet'!$BM$58:$BM$98, ROW('Cheater Sheet'!$BM$58:$BM$98)-57,""), ROW()-4)),"")="","",IFERROR(INDEX('Cheater Sheet'!AS58:AS98, SMALL(IF("Yes"='Cheater Sheet'!$BM$58:$BM$98, ROW('Cheater Sheet'!$BM$58:$BM$98)-57,""), ROW()-4)),""))</f>
        <v/>
      </c>
      <c r="AU41" s="705" t="str" cm="1">
        <f t="array" ref="AU41">IF(IFERROR(INDEX('Cheater Sheet'!AT58:AT98, SMALL(IF("Yes"='Cheater Sheet'!$BM$58:$BM$98, ROW('Cheater Sheet'!$BM$58:$BM$98)-57,""), ROW()-4)),"")="","",IFERROR(INDEX('Cheater Sheet'!AT58:AT98, SMALL(IF("Yes"='Cheater Sheet'!$BM$58:$BM$98, ROW('Cheater Sheet'!$BM$58:$BM$98)-57,""), ROW()-4)),""))</f>
        <v/>
      </c>
      <c r="AV41" s="704" t="str" cm="1">
        <f t="array" ref="AV41">IF(IFERROR(INDEX('Cheater Sheet'!AU58:AU98, SMALL(IF("Yes"='Cheater Sheet'!$BM$58:$BM$98, ROW('Cheater Sheet'!$BM$58:$BM$98)-57,""), ROW()-4)),"")="","",IFERROR(INDEX('Cheater Sheet'!AU58:AU98, SMALL(IF("Yes"='Cheater Sheet'!$BM$58:$BM$98, ROW('Cheater Sheet'!$BM$58:$BM$98)-57,""), ROW()-4)),""))</f>
        <v/>
      </c>
      <c r="AW41" s="705" t="str" cm="1">
        <f t="array" ref="AW41">IF(IFERROR(INDEX('Cheater Sheet'!AV58:AV98, SMALL(IF("Yes"='Cheater Sheet'!$BM$58:$BM$98, ROW('Cheater Sheet'!$BM$58:$BM$98)-57,""), ROW()-4)),"")="","",IFERROR(INDEX('Cheater Sheet'!AV58:AV98, SMALL(IF("Yes"='Cheater Sheet'!$BM$58:$BM$98, ROW('Cheater Sheet'!$BM$58:$BM$98)-57,""), ROW()-4)),""))</f>
        <v/>
      </c>
      <c r="AX41" s="704" t="str" cm="1">
        <f t="array" ref="AX41">IF(IFERROR(INDEX('Cheater Sheet'!AW58:AW98, SMALL(IF("Yes"='Cheater Sheet'!$BM$58:$BM$98, ROW('Cheater Sheet'!$BM$58:$BM$98)-57,""), ROW()-4)),"")="","",IFERROR(INDEX('Cheater Sheet'!AW58:AW98, SMALL(IF("Yes"='Cheater Sheet'!$BM$58:$BM$98, ROW('Cheater Sheet'!$BM$58:$BM$98)-57,""), ROW()-4)),""))</f>
        <v/>
      </c>
      <c r="AY41" s="705" t="str" cm="1">
        <f t="array" ref="AY41">IF(IFERROR(INDEX('Cheater Sheet'!AX58:AX98, SMALL(IF("Yes"='Cheater Sheet'!$BM$58:$BM$98, ROW('Cheater Sheet'!$BM$58:$BM$98)-57,""), ROW()-4)),"")="","",IFERROR(INDEX('Cheater Sheet'!AX58:AX98, SMALL(IF("Yes"='Cheater Sheet'!$BM$58:$BM$98, ROW('Cheater Sheet'!$BM$58:$BM$98)-57,""), ROW()-4)),""))</f>
        <v/>
      </c>
      <c r="AZ41" s="704" t="str" cm="1">
        <f t="array" ref="AZ41">IF(IFERROR(INDEX('Cheater Sheet'!AY58:AY98, SMALL(IF("Yes"='Cheater Sheet'!$BM$58:$BM$98, ROW('Cheater Sheet'!$BM$58:$BM$98)-57,""), ROW()-4)),"")="","",IFERROR(INDEX('Cheater Sheet'!AY58:AY98, SMALL(IF("Yes"='Cheater Sheet'!$BM$58:$BM$98, ROW('Cheater Sheet'!$BM$58:$BM$98)-57,""), ROW()-4)),""))</f>
        <v/>
      </c>
      <c r="BA41" s="705" t="str" cm="1">
        <f t="array" ref="BA41">IF(IFERROR(INDEX('Cheater Sheet'!AZ58:AZ98, SMALL(IF("Yes"='Cheater Sheet'!$BM$58:$BM$98, ROW('Cheater Sheet'!$BM$58:$BM$98)-57,""), ROW()-4)),"")="","",IFERROR(INDEX('Cheater Sheet'!AZ58:AZ98, SMALL(IF("Yes"='Cheater Sheet'!$BM$58:$BM$98, ROW('Cheater Sheet'!$BM$58:$BM$98)-57,""), ROW()-4)),""))</f>
        <v/>
      </c>
      <c r="BB41" s="704" t="str" cm="1">
        <f t="array" ref="BB41">IF(IFERROR(INDEX('Cheater Sheet'!BA58:BA98, SMALL(IF("Yes"='Cheater Sheet'!$BM$58:$BM$98, ROW('Cheater Sheet'!$BM$58:$BM$98)-57,""), ROW()-4)),"")="","",IFERROR(INDEX('Cheater Sheet'!BA58:BA98, SMALL(IF("Yes"='Cheater Sheet'!$BM$58:$BM$98, ROW('Cheater Sheet'!$BM$58:$BM$98)-57,""), ROW()-4)),""))</f>
        <v/>
      </c>
      <c r="BC41" s="705" t="str" cm="1">
        <f t="array" ref="BC41">IF(IFERROR(INDEX('Cheater Sheet'!BB58:BB98, SMALL(IF("Yes"='Cheater Sheet'!$BM$58:$BM$98, ROW('Cheater Sheet'!$BM$58:$BM$98)-57,""), ROW()-4)),"")="","",IFERROR(INDEX('Cheater Sheet'!BB58:BB98, SMALL(IF("Yes"='Cheater Sheet'!$BM$58:$BM$98, ROW('Cheater Sheet'!$BM$58:$BM$98)-57,""), ROW()-4)),""))</f>
        <v/>
      </c>
      <c r="BD41" s="704" t="str" cm="1">
        <f t="array" ref="BD41">IF(IFERROR(INDEX('Cheater Sheet'!BC58:BC98, SMALL(IF("Yes"='Cheater Sheet'!$BM$58:$BM$98, ROW('Cheater Sheet'!$BM$58:$BM$98)-57,""), ROW()-4)),"")="","",IFERROR(INDEX('Cheater Sheet'!BC58:BC98, SMALL(IF("Yes"='Cheater Sheet'!$BM$58:$BM$98, ROW('Cheater Sheet'!$BM$58:$BM$98)-57,""), ROW()-4)),""))</f>
        <v/>
      </c>
      <c r="BE41" s="705" t="str" cm="1">
        <f t="array" ref="BE41">IF(IFERROR(INDEX('Cheater Sheet'!BD58:BD98, SMALL(IF("Yes"='Cheater Sheet'!$BM$58:$BM$98, ROW('Cheater Sheet'!$BM$58:$BM$98)-57,""), ROW()-4)),"")="","",IFERROR(INDEX('Cheater Sheet'!BD58:BD98, SMALL(IF("Yes"='Cheater Sheet'!$BM$58:$BM$98, ROW('Cheater Sheet'!$BM$58:$BM$98)-57,""), ROW()-4)),""))</f>
        <v/>
      </c>
      <c r="BF41" s="704" t="str" cm="1">
        <f t="array" ref="BF41">IF(IFERROR(INDEX('Cheater Sheet'!BE58:BE98, SMALL(IF("Yes"='Cheater Sheet'!$BM$58:$BM$98, ROW('Cheater Sheet'!$BM$58:$BM$98)-57,""), ROW()-4)),"")="","",IFERROR(INDEX('Cheater Sheet'!BE58:BE98, SMALL(IF("Yes"='Cheater Sheet'!$BM$58:$BM$98, ROW('Cheater Sheet'!$BM$58:$BM$98)-57,""), ROW()-4)),""))</f>
        <v/>
      </c>
      <c r="BG41" s="705" t="str" cm="1">
        <f t="array" ref="BG41">IF(IFERROR(INDEX('Cheater Sheet'!BF58:BF98, SMALL(IF("Yes"='Cheater Sheet'!$BM$58:$BM$98, ROW('Cheater Sheet'!$BM$58:$BM$98)-57,""), ROW()-4)),"")="","",IFERROR(INDEX('Cheater Sheet'!BF58:BF98, SMALL(IF("Yes"='Cheater Sheet'!$BM$58:$BM$98, ROW('Cheater Sheet'!$BM$58:$BM$98)-57,""), ROW()-4)),""))</f>
        <v/>
      </c>
      <c r="BH41" s="704" t="str" cm="1">
        <f t="array" ref="BH41">IF(IFERROR(INDEX('Cheater Sheet'!BG58:BG98, SMALL(IF("Yes"='Cheater Sheet'!$BM$58:$BM$98, ROW('Cheater Sheet'!$BM$58:$BM$98)-57,""), ROW()-4)),"")="","",IFERROR(INDEX('Cheater Sheet'!BG58:BG98, SMALL(IF("Yes"='Cheater Sheet'!$BM$58:$BM$98, ROW('Cheater Sheet'!$BM$58:$BM$98)-57,""), ROW()-4)),""))</f>
        <v/>
      </c>
      <c r="BI41" s="705" t="str" cm="1">
        <f t="array" ref="BI41">IF(IFERROR(INDEX('Cheater Sheet'!BH58:BH98, SMALL(IF("Yes"='Cheater Sheet'!$BM$58:$BM$98, ROW('Cheater Sheet'!$BM$58:$BM$98)-57,""), ROW()-4)),"")="","",IFERROR(INDEX('Cheater Sheet'!BH58:BH98, SMALL(IF("Yes"='Cheater Sheet'!$BM$58:$BM$98, ROW('Cheater Sheet'!$BM$58:$BM$98)-57,""), ROW()-4)),""))</f>
        <v/>
      </c>
      <c r="BJ41" s="704" t="str" cm="1">
        <f t="array" ref="BJ41">IF(IFERROR(INDEX('Cheater Sheet'!BI58:BI98, SMALL(IF("Yes"='Cheater Sheet'!$BM$58:$BM$98, ROW('Cheater Sheet'!$BM$58:$BM$98)-57,""), ROW()-4)),"")="","",IFERROR(INDEX('Cheater Sheet'!BI58:BI98, SMALL(IF("Yes"='Cheater Sheet'!$BM$58:$BM$98, ROW('Cheater Sheet'!$BM$58:$BM$98)-57,""), ROW()-4)),""))</f>
        <v/>
      </c>
      <c r="BK41" s="527" t="str" cm="1">
        <f t="array" ref="BK41">IF(IFERROR(INDEX('Cheater Sheet'!BJ58:BJ98, SMALL(IF("Yes"='Cheater Sheet'!$BM$58:$BM$98, ROW('Cheater Sheet'!$BM$58:$BM$98)-57,""), ROW()-4)),"")="","",IFERROR(INDEX('Cheater Sheet'!BJ58:BJ98, SMALL(IF("Yes"='Cheater Sheet'!$BM$58:$BM$98, ROW('Cheater Sheet'!$BM$58:$BM$98)-57,""), ROW()-4)),""))</f>
        <v/>
      </c>
      <c r="BL41" s="101"/>
    </row>
    <row r="42" spans="1:64" x14ac:dyDescent="0.2">
      <c r="A42" s="765">
        <f t="shared" si="0"/>
        <v>0</v>
      </c>
      <c r="C42" s="703" t="str" cm="1">
        <f t="array" ref="C42">IFERROR(INDEX('Cheater Sheet'!$B$58:$B$98, SMALL(IF("Yes"='Cheater Sheet'!$BM$58:$BM$98, ROW('Cheater Sheet'!$BM$58:$BM$98)-57,""), ROW()-4)),"")</f>
        <v/>
      </c>
      <c r="D42" s="704" t="str" cm="1">
        <f t="array" ref="D42">IF(IFERROR(INDEX('Cheater Sheet'!C58:C98, SMALL(IF("Yes"='Cheater Sheet'!$BM$58:$BM$98, ROW('Cheater Sheet'!$BM$58:$BM$98)-57,""), ROW()-4)),"")="","",IFERROR(INDEX('Cheater Sheet'!C58:C98, SMALL(IF("Yes"='Cheater Sheet'!$BM$58:$BM$98, ROW('Cheater Sheet'!$BM$58:$BM$98)-57,""), ROW()-4)),""))</f>
        <v/>
      </c>
      <c r="E42" s="705" t="str" cm="1">
        <f t="array" ref="E42">IF(IFERROR(INDEX('Cheater Sheet'!D58:D98, SMALL(IF("Yes"='Cheater Sheet'!$BM$58:$BM$98, ROW('Cheater Sheet'!$BM$58:$BM$98)-57,""), ROW()-4)),"")="","",IFERROR(INDEX('Cheater Sheet'!D58:D98, SMALL(IF("Yes"='Cheater Sheet'!$BM$58:$BM$98, ROW('Cheater Sheet'!$BM$58:$BM$98)-57,""), ROW()-4)),""))</f>
        <v/>
      </c>
      <c r="F42" s="704" t="str" cm="1">
        <f t="array" ref="F42">IF(IFERROR(INDEX('Cheater Sheet'!E58:E98, SMALL(IF("Yes"='Cheater Sheet'!$BM$58:$BM$98, ROW('Cheater Sheet'!$BM$58:$BM$98)-57,""), ROW()-4)),"")="","",IFERROR(INDEX('Cheater Sheet'!E58:E98, SMALL(IF("Yes"='Cheater Sheet'!$BM$58:$BM$98, ROW('Cheater Sheet'!$BM$58:$BM$98)-57,""), ROW()-4)),""))</f>
        <v/>
      </c>
      <c r="G42" s="705" t="str" cm="1">
        <f t="array" ref="G42">IF(IFERROR(INDEX('Cheater Sheet'!F58:F98, SMALL(IF("Yes"='Cheater Sheet'!$BM$58:$BM$98, ROW('Cheater Sheet'!$BM$58:$BM$98)-57,""), ROW()-4)),"")="","",IFERROR(INDEX('Cheater Sheet'!F58:F98, SMALL(IF("Yes"='Cheater Sheet'!$BM$58:$BM$98, ROW('Cheater Sheet'!$BM$58:$BM$98)-57,""), ROW()-4)),""))</f>
        <v/>
      </c>
      <c r="H42" s="704" t="str" cm="1">
        <f t="array" ref="H42">IF(IFERROR(INDEX('Cheater Sheet'!G58:G98, SMALL(IF("Yes"='Cheater Sheet'!$BM$58:$BM$98, ROW('Cheater Sheet'!$BM$58:$BM$98)-57,""), ROW()-4)),"")="","",IFERROR(INDEX('Cheater Sheet'!G58:G98, SMALL(IF("Yes"='Cheater Sheet'!$BM$58:$BM$98, ROW('Cheater Sheet'!$BM$58:$BM$98)-57,""), ROW()-4)),""))</f>
        <v/>
      </c>
      <c r="I42" s="705" t="str" cm="1">
        <f t="array" ref="I42">IF(IFERROR(INDEX('Cheater Sheet'!H58:H98, SMALL(IF("Yes"='Cheater Sheet'!$BM$58:$BM$98, ROW('Cheater Sheet'!$BM$58:$BM$98)-57,""), ROW()-4)),"")="","",IFERROR(INDEX('Cheater Sheet'!H58:H98, SMALL(IF("Yes"='Cheater Sheet'!$BM$58:$BM$98, ROW('Cheater Sheet'!$BM$58:$BM$98)-57,""), ROW()-4)),""))</f>
        <v/>
      </c>
      <c r="J42" s="704" t="str" cm="1">
        <f t="array" ref="J42">IF(IFERROR(INDEX('Cheater Sheet'!I58:I98, SMALL(IF("Yes"='Cheater Sheet'!$BM$58:$BM$98, ROW('Cheater Sheet'!$BM$58:$BM$98)-57,""), ROW()-4)),"")="","",IFERROR(INDEX('Cheater Sheet'!I58:I98, SMALL(IF("Yes"='Cheater Sheet'!$BM$58:$BM$98, ROW('Cheater Sheet'!$BM$58:$BM$98)-57,""), ROW()-4)),""))</f>
        <v/>
      </c>
      <c r="K42" s="705" t="str" cm="1">
        <f t="array" ref="K42">IF(IFERROR(INDEX('Cheater Sheet'!J58:J98, SMALL(IF("Yes"='Cheater Sheet'!$BM$58:$BM$98, ROW('Cheater Sheet'!$BM$58:$BM$98)-57,""), ROW()-4)),"")="","",IFERROR(INDEX('Cheater Sheet'!J58:J98, SMALL(IF("Yes"='Cheater Sheet'!$BM$58:$BM$98, ROW('Cheater Sheet'!$BM$58:$BM$98)-57,""), ROW()-4)),""))</f>
        <v/>
      </c>
      <c r="L42" s="704" t="str" cm="1">
        <f t="array" ref="L42">IF(IFERROR(INDEX('Cheater Sheet'!K58:K98, SMALL(IF("Yes"='Cheater Sheet'!$BM$58:$BM$98, ROW('Cheater Sheet'!$BM$58:$BM$98)-57,""), ROW()-4)),"")="","",IFERROR(INDEX('Cheater Sheet'!K58:K98, SMALL(IF("Yes"='Cheater Sheet'!$BM$58:$BM$98, ROW('Cheater Sheet'!$BM$58:$BM$98)-57,""), ROW()-4)),""))</f>
        <v/>
      </c>
      <c r="M42" s="705" t="str" cm="1">
        <f t="array" ref="M42">IF(IFERROR(INDEX('Cheater Sheet'!L58:L98, SMALL(IF("Yes"='Cheater Sheet'!$BM$58:$BM$98, ROW('Cheater Sheet'!$BM$58:$BM$98)-57,""), ROW()-4)),"")="","",IFERROR(INDEX('Cheater Sheet'!L58:L98, SMALL(IF("Yes"='Cheater Sheet'!$BM$58:$BM$98, ROW('Cheater Sheet'!$BM$58:$BM$98)-57,""), ROW()-4)),""))</f>
        <v/>
      </c>
      <c r="N42" s="704" t="str" cm="1">
        <f t="array" ref="N42">IF(IFERROR(INDEX('Cheater Sheet'!M58:M98, SMALL(IF("Yes"='Cheater Sheet'!$BM$58:$BM$98, ROW('Cheater Sheet'!$BM$58:$BM$98)-57,""), ROW()-4)),"")="","",IFERROR(INDEX('Cheater Sheet'!M58:M98, SMALL(IF("Yes"='Cheater Sheet'!$BM$58:$BM$98, ROW('Cheater Sheet'!$BM$58:$BM$98)-57,""), ROW()-4)),""))</f>
        <v/>
      </c>
      <c r="O42" s="705" t="str" cm="1">
        <f t="array" ref="O42">IF(IFERROR(INDEX('Cheater Sheet'!N58:N98, SMALL(IF("Yes"='Cheater Sheet'!$BM$58:$BM$98, ROW('Cheater Sheet'!$BM$58:$BM$98)-57,""), ROW()-4)),"")="","",IFERROR(INDEX('Cheater Sheet'!N58:N98, SMALL(IF("Yes"='Cheater Sheet'!$BM$58:$BM$98, ROW('Cheater Sheet'!$BM$58:$BM$98)-57,""), ROW()-4)),""))</f>
        <v/>
      </c>
      <c r="P42" s="704" t="str" cm="1">
        <f t="array" ref="P42">IF(IFERROR(INDEX('Cheater Sheet'!O58:O98, SMALL(IF("Yes"='Cheater Sheet'!$BM$58:$BM$98, ROW('Cheater Sheet'!$BM$58:$BM$98)-57,""), ROW()-4)),"")="","",IFERROR(INDEX('Cheater Sheet'!O58:O98, SMALL(IF("Yes"='Cheater Sheet'!$BM$58:$BM$98, ROW('Cheater Sheet'!$BM$58:$BM$98)-57,""), ROW()-4)),""))</f>
        <v/>
      </c>
      <c r="Q42" s="705" t="str" cm="1">
        <f t="array" ref="Q42">IF(IFERROR(INDEX('Cheater Sheet'!P58:P98, SMALL(IF("Yes"='Cheater Sheet'!$BM$58:$BM$98, ROW('Cheater Sheet'!$BM$58:$BM$98)-57,""), ROW()-4)),"")="","",IFERROR(INDEX('Cheater Sheet'!P58:P98, SMALL(IF("Yes"='Cheater Sheet'!$BM$58:$BM$98, ROW('Cheater Sheet'!$BM$58:$BM$98)-57,""), ROW()-4)),""))</f>
        <v/>
      </c>
      <c r="R42" s="704" t="str" cm="1">
        <f t="array" ref="R42">IF(IFERROR(INDEX('Cheater Sheet'!Q58:Q98, SMALL(IF("Yes"='Cheater Sheet'!$BM$58:$BM$98, ROW('Cheater Sheet'!$BM$58:$BM$98)-57,""), ROW()-4)),"")="","",IFERROR(INDEX('Cheater Sheet'!Q58:Q98, SMALL(IF("Yes"='Cheater Sheet'!$BM$58:$BM$98, ROW('Cheater Sheet'!$BM$58:$BM$98)-57,""), ROW()-4)),""))</f>
        <v/>
      </c>
      <c r="S42" s="705" t="str" cm="1">
        <f t="array" ref="S42">IF(IFERROR(INDEX('Cheater Sheet'!R58:R98, SMALL(IF("Yes"='Cheater Sheet'!$BM$58:$BM$98, ROW('Cheater Sheet'!$BM$58:$BM$98)-57,""), ROW()-4)),"")="","",IFERROR(INDEX('Cheater Sheet'!R58:R98, SMALL(IF("Yes"='Cheater Sheet'!$BM$58:$BM$98, ROW('Cheater Sheet'!$BM$58:$BM$98)-57,""), ROW()-4)),""))</f>
        <v/>
      </c>
      <c r="T42" s="704" t="str" cm="1">
        <f t="array" ref="T42">IF(IFERROR(INDEX('Cheater Sheet'!S58:S98, SMALL(IF("Yes"='Cheater Sheet'!$BM$58:$BM$98, ROW('Cheater Sheet'!$BM$58:$BM$98)-57,""), ROW()-4)),"")="","",IFERROR(INDEX('Cheater Sheet'!S58:S98, SMALL(IF("Yes"='Cheater Sheet'!$BM$58:$BM$98, ROW('Cheater Sheet'!$BM$58:$BM$98)-57,""), ROW()-4)),""))</f>
        <v/>
      </c>
      <c r="U42" s="705" t="str" cm="1">
        <f t="array" ref="U42">IF(IFERROR(INDEX('Cheater Sheet'!T58:T98, SMALL(IF("Yes"='Cheater Sheet'!$BM$58:$BM$98, ROW('Cheater Sheet'!$BM$58:$BM$98)-57,""), ROW()-4)),"")="","",IFERROR(INDEX('Cheater Sheet'!T58:T98, SMALL(IF("Yes"='Cheater Sheet'!$BM$58:$BM$98, ROW('Cheater Sheet'!$BM$58:$BM$98)-57,""), ROW()-4)),""))</f>
        <v/>
      </c>
      <c r="V42" s="704" t="str" cm="1">
        <f t="array" ref="V42">IF(IFERROR(INDEX('Cheater Sheet'!U58:U98, SMALL(IF("Yes"='Cheater Sheet'!$BM$58:$BM$98, ROW('Cheater Sheet'!$BM$58:$BM$98)-57,""), ROW()-4)),"")="","",IFERROR(INDEX('Cheater Sheet'!U58:U98, SMALL(IF("Yes"='Cheater Sheet'!$BM$58:$BM$98, ROW('Cheater Sheet'!$BM$58:$BM$98)-57,""), ROW()-4)),""))</f>
        <v/>
      </c>
      <c r="W42" s="705" t="str" cm="1">
        <f t="array" ref="W42">IF(IFERROR(INDEX('Cheater Sheet'!V58:V98, SMALL(IF("Yes"='Cheater Sheet'!$BM$58:$BM$98, ROW('Cheater Sheet'!$BM$58:$BM$98)-57,""), ROW()-4)),"")="","",IFERROR(INDEX('Cheater Sheet'!V58:V98, SMALL(IF("Yes"='Cheater Sheet'!$BM$58:$BM$98, ROW('Cheater Sheet'!$BM$58:$BM$98)-57,""), ROW()-4)),""))</f>
        <v/>
      </c>
      <c r="X42" s="704" t="str" cm="1">
        <f t="array" ref="X42">IF(IFERROR(INDEX('Cheater Sheet'!W58:W98, SMALL(IF("Yes"='Cheater Sheet'!$BM$58:$BM$98, ROW('Cheater Sheet'!$BM$58:$BM$98)-57,""), ROW()-4)),"")="","",IFERROR(INDEX('Cheater Sheet'!W58:W98, SMALL(IF("Yes"='Cheater Sheet'!$BM$58:$BM$98, ROW('Cheater Sheet'!$BM$58:$BM$98)-57,""), ROW()-4)),""))</f>
        <v/>
      </c>
      <c r="Y42" s="705" t="str" cm="1">
        <f t="array" ref="Y42">IF(IFERROR(INDEX('Cheater Sheet'!X58:X98, SMALL(IF("Yes"='Cheater Sheet'!$BM$58:$BM$98, ROW('Cheater Sheet'!$BM$58:$BM$98)-57,""), ROW()-4)),"")="","",IFERROR(INDEX('Cheater Sheet'!X58:X98, SMALL(IF("Yes"='Cheater Sheet'!$BM$58:$BM$98, ROW('Cheater Sheet'!$BM$58:$BM$98)-57,""), ROW()-4)),""))</f>
        <v/>
      </c>
      <c r="Z42" s="704" t="str" cm="1">
        <f t="array" ref="Z42">IF(IFERROR(INDEX('Cheater Sheet'!Y58:Y98, SMALL(IF("Yes"='Cheater Sheet'!$BM$58:$BM$98, ROW('Cheater Sheet'!$BM$58:$BM$98)-57,""), ROW()-4)),"")="","",IFERROR(INDEX('Cheater Sheet'!Y58:Y98, SMALL(IF("Yes"='Cheater Sheet'!$BM$58:$BM$98, ROW('Cheater Sheet'!$BM$58:$BM$98)-57,""), ROW()-4)),""))</f>
        <v/>
      </c>
      <c r="AA42" s="705" t="str" cm="1">
        <f t="array" ref="AA42">IF(IFERROR(INDEX('Cheater Sheet'!Z58:Z98, SMALL(IF("Yes"='Cheater Sheet'!$BM$58:$BM$98, ROW('Cheater Sheet'!$BM$58:$BM$98)-57,""), ROW()-4)),"")="","",IFERROR(INDEX('Cheater Sheet'!Z58:Z98, SMALL(IF("Yes"='Cheater Sheet'!$BM$58:$BM$98, ROW('Cheater Sheet'!$BM$58:$BM$98)-57,""), ROW()-4)),""))</f>
        <v/>
      </c>
      <c r="AB42" s="704" t="str" cm="1">
        <f t="array" ref="AB42">IF(IFERROR(INDEX('Cheater Sheet'!AA58:AA98, SMALL(IF("Yes"='Cheater Sheet'!$BM$58:$BM$98, ROW('Cheater Sheet'!$BM$58:$BM$98)-57,""), ROW()-4)),"")="","",IFERROR(INDEX('Cheater Sheet'!AA58:AA98, SMALL(IF("Yes"='Cheater Sheet'!$BM$58:$BM$98, ROW('Cheater Sheet'!$BM$58:$BM$98)-57,""), ROW()-4)),""))</f>
        <v/>
      </c>
      <c r="AC42" s="705" t="str" cm="1">
        <f t="array" ref="AC42">IF(IFERROR(INDEX('Cheater Sheet'!AB58:AB98, SMALL(IF("Yes"='Cheater Sheet'!$BM$58:$BM$98, ROW('Cheater Sheet'!$BM$58:$BM$98)-57,""), ROW()-4)),"")="","",IFERROR(INDEX('Cheater Sheet'!AB58:AB98, SMALL(IF("Yes"='Cheater Sheet'!$BM$58:$BM$98, ROW('Cheater Sheet'!$BM$58:$BM$98)-57,""), ROW()-4)),""))</f>
        <v/>
      </c>
      <c r="AD42" s="704" t="str" cm="1">
        <f t="array" ref="AD42">IF(IFERROR(INDEX('Cheater Sheet'!AC58:AC98, SMALL(IF("Yes"='Cheater Sheet'!$BM$58:$BM$98, ROW('Cheater Sheet'!$BM$58:$BM$98)-57,""), ROW()-4)),"")="","",IFERROR(INDEX('Cheater Sheet'!AC58:AC98, SMALL(IF("Yes"='Cheater Sheet'!$BM$58:$BM$98, ROW('Cheater Sheet'!$BM$58:$BM$98)-57,""), ROW()-4)),""))</f>
        <v/>
      </c>
      <c r="AE42" s="705" t="str" cm="1">
        <f t="array" ref="AE42">IF(IFERROR(INDEX('Cheater Sheet'!AD58:AD98, SMALL(IF("Yes"='Cheater Sheet'!$BM$58:$BM$98, ROW('Cheater Sheet'!$BM$58:$BM$98)-57,""), ROW()-4)),"")="","",IFERROR(INDEX('Cheater Sheet'!AD58:AD98, SMALL(IF("Yes"='Cheater Sheet'!$BM$58:$BM$98, ROW('Cheater Sheet'!$BM$58:$BM$98)-57,""), ROW()-4)),""))</f>
        <v/>
      </c>
      <c r="AF42" s="704" t="str" cm="1">
        <f t="array" ref="AF42">IF(IFERROR(INDEX('Cheater Sheet'!AE58:AE98, SMALL(IF("Yes"='Cheater Sheet'!$BM$58:$BM$98, ROW('Cheater Sheet'!$BM$58:$BM$98)-57,""), ROW()-4)),"")="","",IFERROR(INDEX('Cheater Sheet'!AE58:AE98, SMALL(IF("Yes"='Cheater Sheet'!$BM$58:$BM$98, ROW('Cheater Sheet'!$BM$58:$BM$98)-57,""), ROW()-4)),""))</f>
        <v/>
      </c>
      <c r="AG42" s="705" t="str" cm="1">
        <f t="array" ref="AG42">IF(IFERROR(INDEX('Cheater Sheet'!AF58:AF98, SMALL(IF("Yes"='Cheater Sheet'!$BM$58:$BM$98, ROW('Cheater Sheet'!$BM$58:$BM$98)-57,""), ROW()-4)),"")="","",IFERROR(INDEX('Cheater Sheet'!AF58:AF98, SMALL(IF("Yes"='Cheater Sheet'!$BM$58:$BM$98, ROW('Cheater Sheet'!$BM$58:$BM$98)-57,""), ROW()-4)),""))</f>
        <v/>
      </c>
      <c r="AH42" s="704" t="str" cm="1">
        <f t="array" ref="AH42">IF(IFERROR(INDEX('Cheater Sheet'!AG58:AG98, SMALL(IF("Yes"='Cheater Sheet'!$BM$58:$BM$98, ROW('Cheater Sheet'!$BM$58:$BM$98)-57,""), ROW()-4)),"")="","",IFERROR(INDEX('Cheater Sheet'!AG58:AG98, SMALL(IF("Yes"='Cheater Sheet'!$BM$58:$BM$98, ROW('Cheater Sheet'!$BM$58:$BM$98)-57,""), ROW()-4)),""))</f>
        <v/>
      </c>
      <c r="AI42" s="705" t="str" cm="1">
        <f t="array" ref="AI42">IF(IFERROR(INDEX('Cheater Sheet'!AH58:AH98, SMALL(IF("Yes"='Cheater Sheet'!$BM$58:$BM$98, ROW('Cheater Sheet'!$BM$58:$BM$98)-57,""), ROW()-4)),"")="","",IFERROR(INDEX('Cheater Sheet'!AH58:AH98, SMALL(IF("Yes"='Cheater Sheet'!$BM$58:$BM$98, ROW('Cheater Sheet'!$BM$58:$BM$98)-57,""), ROW()-4)),""))</f>
        <v/>
      </c>
      <c r="AJ42" s="704" t="str" cm="1">
        <f t="array" ref="AJ42">IF(IFERROR(INDEX('Cheater Sheet'!AI58:AI98, SMALL(IF("Yes"='Cheater Sheet'!$BM$58:$BM$98, ROW('Cheater Sheet'!$BM$58:$BM$98)-57,""), ROW()-4)),"")="","",IFERROR(INDEX('Cheater Sheet'!AI58:AI98, SMALL(IF("Yes"='Cheater Sheet'!$BM$58:$BM$98, ROW('Cheater Sheet'!$BM$58:$BM$98)-57,""), ROW()-4)),""))</f>
        <v/>
      </c>
      <c r="AK42" s="705" t="str" cm="1">
        <f t="array" ref="AK42">IF(IFERROR(INDEX('Cheater Sheet'!AJ58:AJ98, SMALL(IF("Yes"='Cheater Sheet'!$BM$58:$BM$98, ROW('Cheater Sheet'!$BM$58:$BM$98)-57,""), ROW()-4)),"")="","",IFERROR(INDEX('Cheater Sheet'!AJ58:AJ98, SMALL(IF("Yes"='Cheater Sheet'!$BM$58:$BM$98, ROW('Cheater Sheet'!$BM$58:$BM$98)-57,""), ROW()-4)),""))</f>
        <v/>
      </c>
      <c r="AL42" s="704" t="str" cm="1">
        <f t="array" ref="AL42">IF(IFERROR(INDEX('Cheater Sheet'!AK58:AK98, SMALL(IF("Yes"='Cheater Sheet'!$BM$58:$BM$98, ROW('Cheater Sheet'!$BM$58:$BM$98)-57,""), ROW()-4)),"")="","",IFERROR(INDEX('Cheater Sheet'!AK58:AK98, SMALL(IF("Yes"='Cheater Sheet'!$BM$58:$BM$98, ROW('Cheater Sheet'!$BM$58:$BM$98)-57,""), ROW()-4)),""))</f>
        <v/>
      </c>
      <c r="AM42" s="705" t="str" cm="1">
        <f t="array" ref="AM42">IF(IFERROR(INDEX('Cheater Sheet'!AL58:AL98, SMALL(IF("Yes"='Cheater Sheet'!$BM$58:$BM$98, ROW('Cheater Sheet'!$BM$58:$BM$98)-57,""), ROW()-4)),"")="","",IFERROR(INDEX('Cheater Sheet'!AL58:AL98, SMALL(IF("Yes"='Cheater Sheet'!$BM$58:$BM$98, ROW('Cheater Sheet'!$BM$58:$BM$98)-57,""), ROW()-4)),""))</f>
        <v/>
      </c>
      <c r="AN42" s="704" t="str" cm="1">
        <f t="array" ref="AN42">IF(IFERROR(INDEX('Cheater Sheet'!AM58:AM98, SMALL(IF("Yes"='Cheater Sheet'!$BM$58:$BM$98, ROW('Cheater Sheet'!$BM$58:$BM$98)-57,""), ROW()-4)),"")="","",IFERROR(INDEX('Cheater Sheet'!AM58:AM98, SMALL(IF("Yes"='Cheater Sheet'!$BM$58:$BM$98, ROW('Cheater Sheet'!$BM$58:$BM$98)-57,""), ROW()-4)),""))</f>
        <v/>
      </c>
      <c r="AO42" s="705" t="str" cm="1">
        <f t="array" ref="AO42">IF(IFERROR(INDEX('Cheater Sheet'!AN58:AN98, SMALL(IF("Yes"='Cheater Sheet'!$BM$58:$BM$98, ROW('Cheater Sheet'!$BM$58:$BM$98)-57,""), ROW()-4)),"")="","",IFERROR(INDEX('Cheater Sheet'!AN58:AN98, SMALL(IF("Yes"='Cheater Sheet'!$BM$58:$BM$98, ROW('Cheater Sheet'!$BM$58:$BM$98)-57,""), ROW()-4)),""))</f>
        <v/>
      </c>
      <c r="AP42" s="704" t="str" cm="1">
        <f t="array" ref="AP42">IF(IFERROR(INDEX('Cheater Sheet'!AO58:AO98, SMALL(IF("Yes"='Cheater Sheet'!$BM$58:$BM$98, ROW('Cheater Sheet'!$BM$58:$BM$98)-57,""), ROW()-4)),"")="","",IFERROR(INDEX('Cheater Sheet'!AO58:AO98, SMALL(IF("Yes"='Cheater Sheet'!$BM$58:$BM$98, ROW('Cheater Sheet'!$BM$58:$BM$98)-57,""), ROW()-4)),""))</f>
        <v/>
      </c>
      <c r="AQ42" s="705" t="str" cm="1">
        <f t="array" ref="AQ42">IF(IFERROR(INDEX('Cheater Sheet'!AP58:AP98, SMALL(IF("Yes"='Cheater Sheet'!$BM$58:$BM$98, ROW('Cheater Sheet'!$BM$58:$BM$98)-57,""), ROW()-4)),"")="","",IFERROR(INDEX('Cheater Sheet'!AP58:AP98, SMALL(IF("Yes"='Cheater Sheet'!$BM$58:$BM$98, ROW('Cheater Sheet'!$BM$58:$BM$98)-57,""), ROW()-4)),""))</f>
        <v/>
      </c>
      <c r="AR42" s="704" t="str" cm="1">
        <f t="array" ref="AR42">IF(IFERROR(INDEX('Cheater Sheet'!AQ58:AQ98, SMALL(IF("Yes"='Cheater Sheet'!$BM$58:$BM$98, ROW('Cheater Sheet'!$BM$58:$BM$98)-57,""), ROW()-4)),"")="","",IFERROR(INDEX('Cheater Sheet'!AQ58:AQ98, SMALL(IF("Yes"='Cheater Sheet'!$BM$58:$BM$98, ROW('Cheater Sheet'!$BM$58:$BM$98)-57,""), ROW()-4)),""))</f>
        <v/>
      </c>
      <c r="AS42" s="705" t="str" cm="1">
        <f t="array" ref="AS42">IF(IFERROR(INDEX('Cheater Sheet'!AR58:AR98, SMALL(IF("Yes"='Cheater Sheet'!$BM$58:$BM$98, ROW('Cheater Sheet'!$BM$58:$BM$98)-57,""), ROW()-4)),"")="","",IFERROR(INDEX('Cheater Sheet'!AR58:AR98, SMALL(IF("Yes"='Cheater Sheet'!$BM$58:$BM$98, ROW('Cheater Sheet'!$BM$58:$BM$98)-57,""), ROW()-4)),""))</f>
        <v/>
      </c>
      <c r="AT42" s="704" t="str" cm="1">
        <f t="array" ref="AT42">IF(IFERROR(INDEX('Cheater Sheet'!AS58:AS98, SMALL(IF("Yes"='Cheater Sheet'!$BM$58:$BM$98, ROW('Cheater Sheet'!$BM$58:$BM$98)-57,""), ROW()-4)),"")="","",IFERROR(INDEX('Cheater Sheet'!AS58:AS98, SMALL(IF("Yes"='Cheater Sheet'!$BM$58:$BM$98, ROW('Cheater Sheet'!$BM$58:$BM$98)-57,""), ROW()-4)),""))</f>
        <v/>
      </c>
      <c r="AU42" s="705" t="str" cm="1">
        <f t="array" ref="AU42">IF(IFERROR(INDEX('Cheater Sheet'!AT58:AT98, SMALL(IF("Yes"='Cheater Sheet'!$BM$58:$BM$98, ROW('Cheater Sheet'!$BM$58:$BM$98)-57,""), ROW()-4)),"")="","",IFERROR(INDEX('Cheater Sheet'!AT58:AT98, SMALL(IF("Yes"='Cheater Sheet'!$BM$58:$BM$98, ROW('Cheater Sheet'!$BM$58:$BM$98)-57,""), ROW()-4)),""))</f>
        <v/>
      </c>
      <c r="AV42" s="704" t="str" cm="1">
        <f t="array" ref="AV42">IF(IFERROR(INDEX('Cheater Sheet'!AU58:AU98, SMALL(IF("Yes"='Cheater Sheet'!$BM$58:$BM$98, ROW('Cheater Sheet'!$BM$58:$BM$98)-57,""), ROW()-4)),"")="","",IFERROR(INDEX('Cheater Sheet'!AU58:AU98, SMALL(IF("Yes"='Cheater Sheet'!$BM$58:$BM$98, ROW('Cheater Sheet'!$BM$58:$BM$98)-57,""), ROW()-4)),""))</f>
        <v/>
      </c>
      <c r="AW42" s="705" t="str" cm="1">
        <f t="array" ref="AW42">IF(IFERROR(INDEX('Cheater Sheet'!AV58:AV98, SMALL(IF("Yes"='Cheater Sheet'!$BM$58:$BM$98, ROW('Cheater Sheet'!$BM$58:$BM$98)-57,""), ROW()-4)),"")="","",IFERROR(INDEX('Cheater Sheet'!AV58:AV98, SMALL(IF("Yes"='Cheater Sheet'!$BM$58:$BM$98, ROW('Cheater Sheet'!$BM$58:$BM$98)-57,""), ROW()-4)),""))</f>
        <v/>
      </c>
      <c r="AX42" s="704" t="str" cm="1">
        <f t="array" ref="AX42">IF(IFERROR(INDEX('Cheater Sheet'!AW58:AW98, SMALL(IF("Yes"='Cheater Sheet'!$BM$58:$BM$98, ROW('Cheater Sheet'!$BM$58:$BM$98)-57,""), ROW()-4)),"")="","",IFERROR(INDEX('Cheater Sheet'!AW58:AW98, SMALL(IF("Yes"='Cheater Sheet'!$BM$58:$BM$98, ROW('Cheater Sheet'!$BM$58:$BM$98)-57,""), ROW()-4)),""))</f>
        <v/>
      </c>
      <c r="AY42" s="705" t="str" cm="1">
        <f t="array" ref="AY42">IF(IFERROR(INDEX('Cheater Sheet'!AX58:AX98, SMALL(IF("Yes"='Cheater Sheet'!$BM$58:$BM$98, ROW('Cheater Sheet'!$BM$58:$BM$98)-57,""), ROW()-4)),"")="","",IFERROR(INDEX('Cheater Sheet'!AX58:AX98, SMALL(IF("Yes"='Cheater Sheet'!$BM$58:$BM$98, ROW('Cheater Sheet'!$BM$58:$BM$98)-57,""), ROW()-4)),""))</f>
        <v/>
      </c>
      <c r="AZ42" s="704" t="str" cm="1">
        <f t="array" ref="AZ42">IF(IFERROR(INDEX('Cheater Sheet'!AY58:AY98, SMALL(IF("Yes"='Cheater Sheet'!$BM$58:$BM$98, ROW('Cheater Sheet'!$BM$58:$BM$98)-57,""), ROW()-4)),"")="","",IFERROR(INDEX('Cheater Sheet'!AY58:AY98, SMALL(IF("Yes"='Cheater Sheet'!$BM$58:$BM$98, ROW('Cheater Sheet'!$BM$58:$BM$98)-57,""), ROW()-4)),""))</f>
        <v/>
      </c>
      <c r="BA42" s="705" t="str" cm="1">
        <f t="array" ref="BA42">IF(IFERROR(INDEX('Cheater Sheet'!AZ58:AZ98, SMALL(IF("Yes"='Cheater Sheet'!$BM$58:$BM$98, ROW('Cheater Sheet'!$BM$58:$BM$98)-57,""), ROW()-4)),"")="","",IFERROR(INDEX('Cheater Sheet'!AZ58:AZ98, SMALL(IF("Yes"='Cheater Sheet'!$BM$58:$BM$98, ROW('Cheater Sheet'!$BM$58:$BM$98)-57,""), ROW()-4)),""))</f>
        <v/>
      </c>
      <c r="BB42" s="704" t="str" cm="1">
        <f t="array" ref="BB42">IF(IFERROR(INDEX('Cheater Sheet'!BA58:BA98, SMALL(IF("Yes"='Cheater Sheet'!$BM$58:$BM$98, ROW('Cheater Sheet'!$BM$58:$BM$98)-57,""), ROW()-4)),"")="","",IFERROR(INDEX('Cheater Sheet'!BA58:BA98, SMALL(IF("Yes"='Cheater Sheet'!$BM$58:$BM$98, ROW('Cheater Sheet'!$BM$58:$BM$98)-57,""), ROW()-4)),""))</f>
        <v/>
      </c>
      <c r="BC42" s="705" t="str" cm="1">
        <f t="array" ref="BC42">IF(IFERROR(INDEX('Cheater Sheet'!BB58:BB98, SMALL(IF("Yes"='Cheater Sheet'!$BM$58:$BM$98, ROW('Cheater Sheet'!$BM$58:$BM$98)-57,""), ROW()-4)),"")="","",IFERROR(INDEX('Cheater Sheet'!BB58:BB98, SMALL(IF("Yes"='Cheater Sheet'!$BM$58:$BM$98, ROW('Cheater Sheet'!$BM$58:$BM$98)-57,""), ROW()-4)),""))</f>
        <v/>
      </c>
      <c r="BD42" s="704" t="str" cm="1">
        <f t="array" ref="BD42">IF(IFERROR(INDEX('Cheater Sheet'!BC58:BC98, SMALL(IF("Yes"='Cheater Sheet'!$BM$58:$BM$98, ROW('Cheater Sheet'!$BM$58:$BM$98)-57,""), ROW()-4)),"")="","",IFERROR(INDEX('Cheater Sheet'!BC58:BC98, SMALL(IF("Yes"='Cheater Sheet'!$BM$58:$BM$98, ROW('Cheater Sheet'!$BM$58:$BM$98)-57,""), ROW()-4)),""))</f>
        <v/>
      </c>
      <c r="BE42" s="705" t="str" cm="1">
        <f t="array" ref="BE42">IF(IFERROR(INDEX('Cheater Sheet'!BD58:BD98, SMALL(IF("Yes"='Cheater Sheet'!$BM$58:$BM$98, ROW('Cheater Sheet'!$BM$58:$BM$98)-57,""), ROW()-4)),"")="","",IFERROR(INDEX('Cheater Sheet'!BD58:BD98, SMALL(IF("Yes"='Cheater Sheet'!$BM$58:$BM$98, ROW('Cheater Sheet'!$BM$58:$BM$98)-57,""), ROW()-4)),""))</f>
        <v/>
      </c>
      <c r="BF42" s="704" t="str" cm="1">
        <f t="array" ref="BF42">IF(IFERROR(INDEX('Cheater Sheet'!BE58:BE98, SMALL(IF("Yes"='Cheater Sheet'!$BM$58:$BM$98, ROW('Cheater Sheet'!$BM$58:$BM$98)-57,""), ROW()-4)),"")="","",IFERROR(INDEX('Cheater Sheet'!BE58:BE98, SMALL(IF("Yes"='Cheater Sheet'!$BM$58:$BM$98, ROW('Cheater Sheet'!$BM$58:$BM$98)-57,""), ROW()-4)),""))</f>
        <v/>
      </c>
      <c r="BG42" s="705" t="str" cm="1">
        <f t="array" ref="BG42">IF(IFERROR(INDEX('Cheater Sheet'!BF58:BF98, SMALL(IF("Yes"='Cheater Sheet'!$BM$58:$BM$98, ROW('Cheater Sheet'!$BM$58:$BM$98)-57,""), ROW()-4)),"")="","",IFERROR(INDEX('Cheater Sheet'!BF58:BF98, SMALL(IF("Yes"='Cheater Sheet'!$BM$58:$BM$98, ROW('Cheater Sheet'!$BM$58:$BM$98)-57,""), ROW()-4)),""))</f>
        <v/>
      </c>
      <c r="BH42" s="704" t="str" cm="1">
        <f t="array" ref="BH42">IF(IFERROR(INDEX('Cheater Sheet'!BG58:BG98, SMALL(IF("Yes"='Cheater Sheet'!$BM$58:$BM$98, ROW('Cheater Sheet'!$BM$58:$BM$98)-57,""), ROW()-4)),"")="","",IFERROR(INDEX('Cheater Sheet'!BG58:BG98, SMALL(IF("Yes"='Cheater Sheet'!$BM$58:$BM$98, ROW('Cheater Sheet'!$BM$58:$BM$98)-57,""), ROW()-4)),""))</f>
        <v/>
      </c>
      <c r="BI42" s="705" t="str" cm="1">
        <f t="array" ref="BI42">IF(IFERROR(INDEX('Cheater Sheet'!BH58:BH98, SMALL(IF("Yes"='Cheater Sheet'!$BM$58:$BM$98, ROW('Cheater Sheet'!$BM$58:$BM$98)-57,""), ROW()-4)),"")="","",IFERROR(INDEX('Cheater Sheet'!BH58:BH98, SMALL(IF("Yes"='Cheater Sheet'!$BM$58:$BM$98, ROW('Cheater Sheet'!$BM$58:$BM$98)-57,""), ROW()-4)),""))</f>
        <v/>
      </c>
      <c r="BJ42" s="704" t="str" cm="1">
        <f t="array" ref="BJ42">IF(IFERROR(INDEX('Cheater Sheet'!BI58:BI98, SMALL(IF("Yes"='Cheater Sheet'!$BM$58:$BM$98, ROW('Cheater Sheet'!$BM$58:$BM$98)-57,""), ROW()-4)),"")="","",IFERROR(INDEX('Cheater Sheet'!BI58:BI98, SMALL(IF("Yes"='Cheater Sheet'!$BM$58:$BM$98, ROW('Cheater Sheet'!$BM$58:$BM$98)-57,""), ROW()-4)),""))</f>
        <v/>
      </c>
      <c r="BK42" s="527" t="str" cm="1">
        <f t="array" ref="BK42">IF(IFERROR(INDEX('Cheater Sheet'!BJ58:BJ98, SMALL(IF("Yes"='Cheater Sheet'!$BM$58:$BM$98, ROW('Cheater Sheet'!$BM$58:$BM$98)-57,""), ROW()-4)),"")="","",IFERROR(INDEX('Cheater Sheet'!BJ58:BJ98, SMALL(IF("Yes"='Cheater Sheet'!$BM$58:$BM$98, ROW('Cheater Sheet'!$BM$58:$BM$98)-57,""), ROW()-4)),""))</f>
        <v/>
      </c>
      <c r="BL42" s="101"/>
    </row>
    <row r="43" spans="1:64" x14ac:dyDescent="0.2">
      <c r="A43" s="765">
        <f t="shared" si="0"/>
        <v>0</v>
      </c>
      <c r="C43" s="703" t="str" cm="1">
        <f t="array" ref="C43">IFERROR(INDEX('Cheater Sheet'!$B$58:$B$98, SMALL(IF("Yes"='Cheater Sheet'!$BM$58:$BM$98, ROW('Cheater Sheet'!$BM$58:$BM$98)-57,""), ROW()-4)),"")</f>
        <v/>
      </c>
      <c r="D43" s="704" t="str" cm="1">
        <f t="array" ref="D43">IF(IFERROR(INDEX('Cheater Sheet'!C58:C98, SMALL(IF("Yes"='Cheater Sheet'!$BM$58:$BM$98, ROW('Cheater Sheet'!$BM$58:$BM$98)-57,""), ROW()-4)),"")="","",IFERROR(INDEX('Cheater Sheet'!C58:C98, SMALL(IF("Yes"='Cheater Sheet'!$BM$58:$BM$98, ROW('Cheater Sheet'!$BM$58:$BM$98)-57,""), ROW()-4)),""))</f>
        <v/>
      </c>
      <c r="E43" s="705" t="str" cm="1">
        <f t="array" ref="E43">IF(IFERROR(INDEX('Cheater Sheet'!D58:D98, SMALL(IF("Yes"='Cheater Sheet'!$BM$58:$BM$98, ROW('Cheater Sheet'!$BM$58:$BM$98)-57,""), ROW()-4)),"")="","",IFERROR(INDEX('Cheater Sheet'!D58:D98, SMALL(IF("Yes"='Cheater Sheet'!$BM$58:$BM$98, ROW('Cheater Sheet'!$BM$58:$BM$98)-57,""), ROW()-4)),""))</f>
        <v/>
      </c>
      <c r="F43" s="704" t="str" cm="1">
        <f t="array" ref="F43">IF(IFERROR(INDEX('Cheater Sheet'!E58:E98, SMALL(IF("Yes"='Cheater Sheet'!$BM$58:$BM$98, ROW('Cheater Sheet'!$BM$58:$BM$98)-57,""), ROW()-4)),"")="","",IFERROR(INDEX('Cheater Sheet'!E58:E98, SMALL(IF("Yes"='Cheater Sheet'!$BM$58:$BM$98, ROW('Cheater Sheet'!$BM$58:$BM$98)-57,""), ROW()-4)),""))</f>
        <v/>
      </c>
      <c r="G43" s="705" t="str" cm="1">
        <f t="array" ref="G43">IF(IFERROR(INDEX('Cheater Sheet'!F58:F98, SMALL(IF("Yes"='Cheater Sheet'!$BM$58:$BM$98, ROW('Cheater Sheet'!$BM$58:$BM$98)-57,""), ROW()-4)),"")="","",IFERROR(INDEX('Cheater Sheet'!F58:F98, SMALL(IF("Yes"='Cheater Sheet'!$BM$58:$BM$98, ROW('Cheater Sheet'!$BM$58:$BM$98)-57,""), ROW()-4)),""))</f>
        <v/>
      </c>
      <c r="H43" s="704" t="str" cm="1">
        <f t="array" ref="H43">IF(IFERROR(INDEX('Cheater Sheet'!G58:G98, SMALL(IF("Yes"='Cheater Sheet'!$BM$58:$BM$98, ROW('Cheater Sheet'!$BM$58:$BM$98)-57,""), ROW()-4)),"")="","",IFERROR(INDEX('Cheater Sheet'!G58:G98, SMALL(IF("Yes"='Cheater Sheet'!$BM$58:$BM$98, ROW('Cheater Sheet'!$BM$58:$BM$98)-57,""), ROW()-4)),""))</f>
        <v/>
      </c>
      <c r="I43" s="705" t="str" cm="1">
        <f t="array" ref="I43">IF(IFERROR(INDEX('Cheater Sheet'!H58:H98, SMALL(IF("Yes"='Cheater Sheet'!$BM$58:$BM$98, ROW('Cheater Sheet'!$BM$58:$BM$98)-57,""), ROW()-4)),"")="","",IFERROR(INDEX('Cheater Sheet'!H58:H98, SMALL(IF("Yes"='Cheater Sheet'!$BM$58:$BM$98, ROW('Cheater Sheet'!$BM$58:$BM$98)-57,""), ROW()-4)),""))</f>
        <v/>
      </c>
      <c r="J43" s="704" t="str" cm="1">
        <f t="array" ref="J43">IF(IFERROR(INDEX('Cheater Sheet'!I58:I98, SMALL(IF("Yes"='Cheater Sheet'!$BM$58:$BM$98, ROW('Cheater Sheet'!$BM$58:$BM$98)-57,""), ROW()-4)),"")="","",IFERROR(INDEX('Cheater Sheet'!I58:I98, SMALL(IF("Yes"='Cheater Sheet'!$BM$58:$BM$98, ROW('Cheater Sheet'!$BM$58:$BM$98)-57,""), ROW()-4)),""))</f>
        <v/>
      </c>
      <c r="K43" s="705" t="str" cm="1">
        <f t="array" ref="K43">IF(IFERROR(INDEX('Cheater Sheet'!J58:J98, SMALL(IF("Yes"='Cheater Sheet'!$BM$58:$BM$98, ROW('Cheater Sheet'!$BM$58:$BM$98)-57,""), ROW()-4)),"")="","",IFERROR(INDEX('Cheater Sheet'!J58:J98, SMALL(IF("Yes"='Cheater Sheet'!$BM$58:$BM$98, ROW('Cheater Sheet'!$BM$58:$BM$98)-57,""), ROW()-4)),""))</f>
        <v/>
      </c>
      <c r="L43" s="704" t="str" cm="1">
        <f t="array" ref="L43">IF(IFERROR(INDEX('Cheater Sheet'!K58:K98, SMALL(IF("Yes"='Cheater Sheet'!$BM$58:$BM$98, ROW('Cheater Sheet'!$BM$58:$BM$98)-57,""), ROW()-4)),"")="","",IFERROR(INDEX('Cheater Sheet'!K58:K98, SMALL(IF("Yes"='Cheater Sheet'!$BM$58:$BM$98, ROW('Cheater Sheet'!$BM$58:$BM$98)-57,""), ROW()-4)),""))</f>
        <v/>
      </c>
      <c r="M43" s="705" t="str" cm="1">
        <f t="array" ref="M43">IF(IFERROR(INDEX('Cheater Sheet'!L58:L98, SMALL(IF("Yes"='Cheater Sheet'!$BM$58:$BM$98, ROW('Cheater Sheet'!$BM$58:$BM$98)-57,""), ROW()-4)),"")="","",IFERROR(INDEX('Cheater Sheet'!L58:L98, SMALL(IF("Yes"='Cheater Sheet'!$BM$58:$BM$98, ROW('Cheater Sheet'!$BM$58:$BM$98)-57,""), ROW()-4)),""))</f>
        <v/>
      </c>
      <c r="N43" s="704" t="str" cm="1">
        <f t="array" ref="N43">IF(IFERROR(INDEX('Cheater Sheet'!M58:M98, SMALL(IF("Yes"='Cheater Sheet'!$BM$58:$BM$98, ROW('Cheater Sheet'!$BM$58:$BM$98)-57,""), ROW()-4)),"")="","",IFERROR(INDEX('Cheater Sheet'!M58:M98, SMALL(IF("Yes"='Cheater Sheet'!$BM$58:$BM$98, ROW('Cheater Sheet'!$BM$58:$BM$98)-57,""), ROW()-4)),""))</f>
        <v/>
      </c>
      <c r="O43" s="705" t="str" cm="1">
        <f t="array" ref="O43">IF(IFERROR(INDEX('Cheater Sheet'!N58:N98, SMALL(IF("Yes"='Cheater Sheet'!$BM$58:$BM$98, ROW('Cheater Sheet'!$BM$58:$BM$98)-57,""), ROW()-4)),"")="","",IFERROR(INDEX('Cheater Sheet'!N58:N98, SMALL(IF("Yes"='Cheater Sheet'!$BM$58:$BM$98, ROW('Cheater Sheet'!$BM$58:$BM$98)-57,""), ROW()-4)),""))</f>
        <v/>
      </c>
      <c r="P43" s="704" t="str" cm="1">
        <f t="array" ref="P43">IF(IFERROR(INDEX('Cheater Sheet'!O58:O98, SMALL(IF("Yes"='Cheater Sheet'!$BM$58:$BM$98, ROW('Cheater Sheet'!$BM$58:$BM$98)-57,""), ROW()-4)),"")="","",IFERROR(INDEX('Cheater Sheet'!O58:O98, SMALL(IF("Yes"='Cheater Sheet'!$BM$58:$BM$98, ROW('Cheater Sheet'!$BM$58:$BM$98)-57,""), ROW()-4)),""))</f>
        <v/>
      </c>
      <c r="Q43" s="705" t="str" cm="1">
        <f t="array" ref="Q43">IF(IFERROR(INDEX('Cheater Sheet'!P58:P98, SMALL(IF("Yes"='Cheater Sheet'!$BM$58:$BM$98, ROW('Cheater Sheet'!$BM$58:$BM$98)-57,""), ROW()-4)),"")="","",IFERROR(INDEX('Cheater Sheet'!P58:P98, SMALL(IF("Yes"='Cheater Sheet'!$BM$58:$BM$98, ROW('Cheater Sheet'!$BM$58:$BM$98)-57,""), ROW()-4)),""))</f>
        <v/>
      </c>
      <c r="R43" s="704" t="str" cm="1">
        <f t="array" ref="R43">IF(IFERROR(INDEX('Cheater Sheet'!Q58:Q98, SMALL(IF("Yes"='Cheater Sheet'!$BM$58:$BM$98, ROW('Cheater Sheet'!$BM$58:$BM$98)-57,""), ROW()-4)),"")="","",IFERROR(INDEX('Cheater Sheet'!Q58:Q98, SMALL(IF("Yes"='Cheater Sheet'!$BM$58:$BM$98, ROW('Cheater Sheet'!$BM$58:$BM$98)-57,""), ROW()-4)),""))</f>
        <v/>
      </c>
      <c r="S43" s="705" t="str" cm="1">
        <f t="array" ref="S43">IF(IFERROR(INDEX('Cheater Sheet'!R58:R98, SMALL(IF("Yes"='Cheater Sheet'!$BM$58:$BM$98, ROW('Cheater Sheet'!$BM$58:$BM$98)-57,""), ROW()-4)),"")="","",IFERROR(INDEX('Cheater Sheet'!R58:R98, SMALL(IF("Yes"='Cheater Sheet'!$BM$58:$BM$98, ROW('Cheater Sheet'!$BM$58:$BM$98)-57,""), ROW()-4)),""))</f>
        <v/>
      </c>
      <c r="T43" s="704" t="str" cm="1">
        <f t="array" ref="T43">IF(IFERROR(INDEX('Cheater Sheet'!S58:S98, SMALL(IF("Yes"='Cheater Sheet'!$BM$58:$BM$98, ROW('Cheater Sheet'!$BM$58:$BM$98)-57,""), ROW()-4)),"")="","",IFERROR(INDEX('Cheater Sheet'!S58:S98, SMALL(IF("Yes"='Cheater Sheet'!$BM$58:$BM$98, ROW('Cheater Sheet'!$BM$58:$BM$98)-57,""), ROW()-4)),""))</f>
        <v/>
      </c>
      <c r="U43" s="705" t="str" cm="1">
        <f t="array" ref="U43">IF(IFERROR(INDEX('Cheater Sheet'!T58:T98, SMALL(IF("Yes"='Cheater Sheet'!$BM$58:$BM$98, ROW('Cheater Sheet'!$BM$58:$BM$98)-57,""), ROW()-4)),"")="","",IFERROR(INDEX('Cheater Sheet'!T58:T98, SMALL(IF("Yes"='Cheater Sheet'!$BM$58:$BM$98, ROW('Cheater Sheet'!$BM$58:$BM$98)-57,""), ROW()-4)),""))</f>
        <v/>
      </c>
      <c r="V43" s="704" t="str" cm="1">
        <f t="array" ref="V43">IF(IFERROR(INDEX('Cheater Sheet'!U58:U98, SMALL(IF("Yes"='Cheater Sheet'!$BM$58:$BM$98, ROW('Cheater Sheet'!$BM$58:$BM$98)-57,""), ROW()-4)),"")="","",IFERROR(INDEX('Cheater Sheet'!U58:U98, SMALL(IF("Yes"='Cheater Sheet'!$BM$58:$BM$98, ROW('Cheater Sheet'!$BM$58:$BM$98)-57,""), ROW()-4)),""))</f>
        <v/>
      </c>
      <c r="W43" s="705" t="str" cm="1">
        <f t="array" ref="W43">IF(IFERROR(INDEX('Cheater Sheet'!V58:V98, SMALL(IF("Yes"='Cheater Sheet'!$BM$58:$BM$98, ROW('Cheater Sheet'!$BM$58:$BM$98)-57,""), ROW()-4)),"")="","",IFERROR(INDEX('Cheater Sheet'!V58:V98, SMALL(IF("Yes"='Cheater Sheet'!$BM$58:$BM$98, ROW('Cheater Sheet'!$BM$58:$BM$98)-57,""), ROW()-4)),""))</f>
        <v/>
      </c>
      <c r="X43" s="704" t="str" cm="1">
        <f t="array" ref="X43">IF(IFERROR(INDEX('Cheater Sheet'!W58:W98, SMALL(IF("Yes"='Cheater Sheet'!$BM$58:$BM$98, ROW('Cheater Sheet'!$BM$58:$BM$98)-57,""), ROW()-4)),"")="","",IFERROR(INDEX('Cheater Sheet'!W58:W98, SMALL(IF("Yes"='Cheater Sheet'!$BM$58:$BM$98, ROW('Cheater Sheet'!$BM$58:$BM$98)-57,""), ROW()-4)),""))</f>
        <v/>
      </c>
      <c r="Y43" s="705" t="str" cm="1">
        <f t="array" ref="Y43">IF(IFERROR(INDEX('Cheater Sheet'!X58:X98, SMALL(IF("Yes"='Cheater Sheet'!$BM$58:$BM$98, ROW('Cheater Sheet'!$BM$58:$BM$98)-57,""), ROW()-4)),"")="","",IFERROR(INDEX('Cheater Sheet'!X58:X98, SMALL(IF("Yes"='Cheater Sheet'!$BM$58:$BM$98, ROW('Cheater Sheet'!$BM$58:$BM$98)-57,""), ROW()-4)),""))</f>
        <v/>
      </c>
      <c r="Z43" s="704" t="str" cm="1">
        <f t="array" ref="Z43">IF(IFERROR(INDEX('Cheater Sheet'!Y58:Y98, SMALL(IF("Yes"='Cheater Sheet'!$BM$58:$BM$98, ROW('Cheater Sheet'!$BM$58:$BM$98)-57,""), ROW()-4)),"")="","",IFERROR(INDEX('Cheater Sheet'!Y58:Y98, SMALL(IF("Yes"='Cheater Sheet'!$BM$58:$BM$98, ROW('Cheater Sheet'!$BM$58:$BM$98)-57,""), ROW()-4)),""))</f>
        <v/>
      </c>
      <c r="AA43" s="705" t="str" cm="1">
        <f t="array" ref="AA43">IF(IFERROR(INDEX('Cheater Sheet'!Z58:Z98, SMALL(IF("Yes"='Cheater Sheet'!$BM$58:$BM$98, ROW('Cheater Sheet'!$BM$58:$BM$98)-57,""), ROW()-4)),"")="","",IFERROR(INDEX('Cheater Sheet'!Z58:Z98, SMALL(IF("Yes"='Cheater Sheet'!$BM$58:$BM$98, ROW('Cheater Sheet'!$BM$58:$BM$98)-57,""), ROW()-4)),""))</f>
        <v/>
      </c>
      <c r="AB43" s="704" t="str" cm="1">
        <f t="array" ref="AB43">IF(IFERROR(INDEX('Cheater Sheet'!AA58:AA98, SMALL(IF("Yes"='Cheater Sheet'!$BM$58:$BM$98, ROW('Cheater Sheet'!$BM$58:$BM$98)-57,""), ROW()-4)),"")="","",IFERROR(INDEX('Cheater Sheet'!AA58:AA98, SMALL(IF("Yes"='Cheater Sheet'!$BM$58:$BM$98, ROW('Cheater Sheet'!$BM$58:$BM$98)-57,""), ROW()-4)),""))</f>
        <v/>
      </c>
      <c r="AC43" s="705" t="str" cm="1">
        <f t="array" ref="AC43">IF(IFERROR(INDEX('Cheater Sheet'!AB58:AB98, SMALL(IF("Yes"='Cheater Sheet'!$BM$58:$BM$98, ROW('Cheater Sheet'!$BM$58:$BM$98)-57,""), ROW()-4)),"")="","",IFERROR(INDEX('Cheater Sheet'!AB58:AB98, SMALL(IF("Yes"='Cheater Sheet'!$BM$58:$BM$98, ROW('Cheater Sheet'!$BM$58:$BM$98)-57,""), ROW()-4)),""))</f>
        <v/>
      </c>
      <c r="AD43" s="704" t="str" cm="1">
        <f t="array" ref="AD43">IF(IFERROR(INDEX('Cheater Sheet'!AC58:AC98, SMALL(IF("Yes"='Cheater Sheet'!$BM$58:$BM$98, ROW('Cheater Sheet'!$BM$58:$BM$98)-57,""), ROW()-4)),"")="","",IFERROR(INDEX('Cheater Sheet'!AC58:AC98, SMALL(IF("Yes"='Cheater Sheet'!$BM$58:$BM$98, ROW('Cheater Sheet'!$BM$58:$BM$98)-57,""), ROW()-4)),""))</f>
        <v/>
      </c>
      <c r="AE43" s="705" t="str" cm="1">
        <f t="array" ref="AE43">IF(IFERROR(INDEX('Cheater Sheet'!AD58:AD98, SMALL(IF("Yes"='Cheater Sheet'!$BM$58:$BM$98, ROW('Cheater Sheet'!$BM$58:$BM$98)-57,""), ROW()-4)),"")="","",IFERROR(INDEX('Cheater Sheet'!AD58:AD98, SMALL(IF("Yes"='Cheater Sheet'!$BM$58:$BM$98, ROW('Cheater Sheet'!$BM$58:$BM$98)-57,""), ROW()-4)),""))</f>
        <v/>
      </c>
      <c r="AF43" s="704" t="str" cm="1">
        <f t="array" ref="AF43">IF(IFERROR(INDEX('Cheater Sheet'!AE58:AE98, SMALL(IF("Yes"='Cheater Sheet'!$BM$58:$BM$98, ROW('Cheater Sheet'!$BM$58:$BM$98)-57,""), ROW()-4)),"")="","",IFERROR(INDEX('Cheater Sheet'!AE58:AE98, SMALL(IF("Yes"='Cheater Sheet'!$BM$58:$BM$98, ROW('Cheater Sheet'!$BM$58:$BM$98)-57,""), ROW()-4)),""))</f>
        <v/>
      </c>
      <c r="AG43" s="705" t="str" cm="1">
        <f t="array" ref="AG43">IF(IFERROR(INDEX('Cheater Sheet'!AF58:AF98, SMALL(IF("Yes"='Cheater Sheet'!$BM$58:$BM$98, ROW('Cheater Sheet'!$BM$58:$BM$98)-57,""), ROW()-4)),"")="","",IFERROR(INDEX('Cheater Sheet'!AF58:AF98, SMALL(IF("Yes"='Cheater Sheet'!$BM$58:$BM$98, ROW('Cheater Sheet'!$BM$58:$BM$98)-57,""), ROW()-4)),""))</f>
        <v/>
      </c>
      <c r="AH43" s="704" t="str" cm="1">
        <f t="array" ref="AH43">IF(IFERROR(INDEX('Cheater Sheet'!AG58:AG98, SMALL(IF("Yes"='Cheater Sheet'!$BM$58:$BM$98, ROW('Cheater Sheet'!$BM$58:$BM$98)-57,""), ROW()-4)),"")="","",IFERROR(INDEX('Cheater Sheet'!AG58:AG98, SMALL(IF("Yes"='Cheater Sheet'!$BM$58:$BM$98, ROW('Cheater Sheet'!$BM$58:$BM$98)-57,""), ROW()-4)),""))</f>
        <v/>
      </c>
      <c r="AI43" s="705" t="str" cm="1">
        <f t="array" ref="AI43">IF(IFERROR(INDEX('Cheater Sheet'!AH58:AH98, SMALL(IF("Yes"='Cheater Sheet'!$BM$58:$BM$98, ROW('Cheater Sheet'!$BM$58:$BM$98)-57,""), ROW()-4)),"")="","",IFERROR(INDEX('Cheater Sheet'!AH58:AH98, SMALL(IF("Yes"='Cheater Sheet'!$BM$58:$BM$98, ROW('Cheater Sheet'!$BM$58:$BM$98)-57,""), ROW()-4)),""))</f>
        <v/>
      </c>
      <c r="AJ43" s="704" t="str" cm="1">
        <f t="array" ref="AJ43">IF(IFERROR(INDEX('Cheater Sheet'!AI58:AI98, SMALL(IF("Yes"='Cheater Sheet'!$BM$58:$BM$98, ROW('Cheater Sheet'!$BM$58:$BM$98)-57,""), ROW()-4)),"")="","",IFERROR(INDEX('Cheater Sheet'!AI58:AI98, SMALL(IF("Yes"='Cheater Sheet'!$BM$58:$BM$98, ROW('Cheater Sheet'!$BM$58:$BM$98)-57,""), ROW()-4)),""))</f>
        <v/>
      </c>
      <c r="AK43" s="705" t="str" cm="1">
        <f t="array" ref="AK43">IF(IFERROR(INDEX('Cheater Sheet'!AJ58:AJ98, SMALL(IF("Yes"='Cheater Sheet'!$BM$58:$BM$98, ROW('Cheater Sheet'!$BM$58:$BM$98)-57,""), ROW()-4)),"")="","",IFERROR(INDEX('Cheater Sheet'!AJ58:AJ98, SMALL(IF("Yes"='Cheater Sheet'!$BM$58:$BM$98, ROW('Cheater Sheet'!$BM$58:$BM$98)-57,""), ROW()-4)),""))</f>
        <v/>
      </c>
      <c r="AL43" s="704" t="str" cm="1">
        <f t="array" ref="AL43">IF(IFERROR(INDEX('Cheater Sheet'!AK58:AK98, SMALL(IF("Yes"='Cheater Sheet'!$BM$58:$BM$98, ROW('Cheater Sheet'!$BM$58:$BM$98)-57,""), ROW()-4)),"")="","",IFERROR(INDEX('Cheater Sheet'!AK58:AK98, SMALL(IF("Yes"='Cheater Sheet'!$BM$58:$BM$98, ROW('Cheater Sheet'!$BM$58:$BM$98)-57,""), ROW()-4)),""))</f>
        <v/>
      </c>
      <c r="AM43" s="705" t="str" cm="1">
        <f t="array" ref="AM43">IF(IFERROR(INDEX('Cheater Sheet'!AL58:AL98, SMALL(IF("Yes"='Cheater Sheet'!$BM$58:$BM$98, ROW('Cheater Sheet'!$BM$58:$BM$98)-57,""), ROW()-4)),"")="","",IFERROR(INDEX('Cheater Sheet'!AL58:AL98, SMALL(IF("Yes"='Cheater Sheet'!$BM$58:$BM$98, ROW('Cheater Sheet'!$BM$58:$BM$98)-57,""), ROW()-4)),""))</f>
        <v/>
      </c>
      <c r="AN43" s="704" t="str" cm="1">
        <f t="array" ref="AN43">IF(IFERROR(INDEX('Cheater Sheet'!AM58:AM98, SMALL(IF("Yes"='Cheater Sheet'!$BM$58:$BM$98, ROW('Cheater Sheet'!$BM$58:$BM$98)-57,""), ROW()-4)),"")="","",IFERROR(INDEX('Cheater Sheet'!AM58:AM98, SMALL(IF("Yes"='Cheater Sheet'!$BM$58:$BM$98, ROW('Cheater Sheet'!$BM$58:$BM$98)-57,""), ROW()-4)),""))</f>
        <v/>
      </c>
      <c r="AO43" s="705" t="str" cm="1">
        <f t="array" ref="AO43">IF(IFERROR(INDEX('Cheater Sheet'!AN58:AN98, SMALL(IF("Yes"='Cheater Sheet'!$BM$58:$BM$98, ROW('Cheater Sheet'!$BM$58:$BM$98)-57,""), ROW()-4)),"")="","",IFERROR(INDEX('Cheater Sheet'!AN58:AN98, SMALL(IF("Yes"='Cheater Sheet'!$BM$58:$BM$98, ROW('Cheater Sheet'!$BM$58:$BM$98)-57,""), ROW()-4)),""))</f>
        <v/>
      </c>
      <c r="AP43" s="704" t="str" cm="1">
        <f t="array" ref="AP43">IF(IFERROR(INDEX('Cheater Sheet'!AO58:AO98, SMALL(IF("Yes"='Cheater Sheet'!$BM$58:$BM$98, ROW('Cheater Sheet'!$BM$58:$BM$98)-57,""), ROW()-4)),"")="","",IFERROR(INDEX('Cheater Sheet'!AO58:AO98, SMALL(IF("Yes"='Cheater Sheet'!$BM$58:$BM$98, ROW('Cheater Sheet'!$BM$58:$BM$98)-57,""), ROW()-4)),""))</f>
        <v/>
      </c>
      <c r="AQ43" s="705" t="str" cm="1">
        <f t="array" ref="AQ43">IF(IFERROR(INDEX('Cheater Sheet'!AP58:AP98, SMALL(IF("Yes"='Cheater Sheet'!$BM$58:$BM$98, ROW('Cheater Sheet'!$BM$58:$BM$98)-57,""), ROW()-4)),"")="","",IFERROR(INDEX('Cheater Sheet'!AP58:AP98, SMALL(IF("Yes"='Cheater Sheet'!$BM$58:$BM$98, ROW('Cheater Sheet'!$BM$58:$BM$98)-57,""), ROW()-4)),""))</f>
        <v/>
      </c>
      <c r="AR43" s="704" t="str" cm="1">
        <f t="array" ref="AR43">IF(IFERROR(INDEX('Cheater Sheet'!AQ58:AQ98, SMALL(IF("Yes"='Cheater Sheet'!$BM$58:$BM$98, ROW('Cheater Sheet'!$BM$58:$BM$98)-57,""), ROW()-4)),"")="","",IFERROR(INDEX('Cheater Sheet'!AQ58:AQ98, SMALL(IF("Yes"='Cheater Sheet'!$BM$58:$BM$98, ROW('Cheater Sheet'!$BM$58:$BM$98)-57,""), ROW()-4)),""))</f>
        <v/>
      </c>
      <c r="AS43" s="705" t="str" cm="1">
        <f t="array" ref="AS43">IF(IFERROR(INDEX('Cheater Sheet'!AR58:AR98, SMALL(IF("Yes"='Cheater Sheet'!$BM$58:$BM$98, ROW('Cheater Sheet'!$BM$58:$BM$98)-57,""), ROW()-4)),"")="","",IFERROR(INDEX('Cheater Sheet'!AR58:AR98, SMALL(IF("Yes"='Cheater Sheet'!$BM$58:$BM$98, ROW('Cheater Sheet'!$BM$58:$BM$98)-57,""), ROW()-4)),""))</f>
        <v/>
      </c>
      <c r="AT43" s="704" t="str" cm="1">
        <f t="array" ref="AT43">IF(IFERROR(INDEX('Cheater Sheet'!AS58:AS98, SMALL(IF("Yes"='Cheater Sheet'!$BM$58:$BM$98, ROW('Cheater Sheet'!$BM$58:$BM$98)-57,""), ROW()-4)),"")="","",IFERROR(INDEX('Cheater Sheet'!AS58:AS98, SMALL(IF("Yes"='Cheater Sheet'!$BM$58:$BM$98, ROW('Cheater Sheet'!$BM$58:$BM$98)-57,""), ROW()-4)),""))</f>
        <v/>
      </c>
      <c r="AU43" s="705" t="str" cm="1">
        <f t="array" ref="AU43">IF(IFERROR(INDEX('Cheater Sheet'!AT58:AT98, SMALL(IF("Yes"='Cheater Sheet'!$BM$58:$BM$98, ROW('Cheater Sheet'!$BM$58:$BM$98)-57,""), ROW()-4)),"")="","",IFERROR(INDEX('Cheater Sheet'!AT58:AT98, SMALL(IF("Yes"='Cheater Sheet'!$BM$58:$BM$98, ROW('Cheater Sheet'!$BM$58:$BM$98)-57,""), ROW()-4)),""))</f>
        <v/>
      </c>
      <c r="AV43" s="704" t="str" cm="1">
        <f t="array" ref="AV43">IF(IFERROR(INDEX('Cheater Sheet'!AU58:AU98, SMALL(IF("Yes"='Cheater Sheet'!$BM$58:$BM$98, ROW('Cheater Sheet'!$BM$58:$BM$98)-57,""), ROW()-4)),"")="","",IFERROR(INDEX('Cheater Sheet'!AU58:AU98, SMALL(IF("Yes"='Cheater Sheet'!$BM$58:$BM$98, ROW('Cheater Sheet'!$BM$58:$BM$98)-57,""), ROW()-4)),""))</f>
        <v/>
      </c>
      <c r="AW43" s="705" t="str" cm="1">
        <f t="array" ref="AW43">IF(IFERROR(INDEX('Cheater Sheet'!AV58:AV98, SMALL(IF("Yes"='Cheater Sheet'!$BM$58:$BM$98, ROW('Cheater Sheet'!$BM$58:$BM$98)-57,""), ROW()-4)),"")="","",IFERROR(INDEX('Cheater Sheet'!AV58:AV98, SMALL(IF("Yes"='Cheater Sheet'!$BM$58:$BM$98, ROW('Cheater Sheet'!$BM$58:$BM$98)-57,""), ROW()-4)),""))</f>
        <v/>
      </c>
      <c r="AX43" s="704" t="str" cm="1">
        <f t="array" ref="AX43">IF(IFERROR(INDEX('Cheater Sheet'!AW58:AW98, SMALL(IF("Yes"='Cheater Sheet'!$BM$58:$BM$98, ROW('Cheater Sheet'!$BM$58:$BM$98)-57,""), ROW()-4)),"")="","",IFERROR(INDEX('Cheater Sheet'!AW58:AW98, SMALL(IF("Yes"='Cheater Sheet'!$BM$58:$BM$98, ROW('Cheater Sheet'!$BM$58:$BM$98)-57,""), ROW()-4)),""))</f>
        <v/>
      </c>
      <c r="AY43" s="705" t="str" cm="1">
        <f t="array" ref="AY43">IF(IFERROR(INDEX('Cheater Sheet'!AX58:AX98, SMALL(IF("Yes"='Cheater Sheet'!$BM$58:$BM$98, ROW('Cheater Sheet'!$BM$58:$BM$98)-57,""), ROW()-4)),"")="","",IFERROR(INDEX('Cheater Sheet'!AX58:AX98, SMALL(IF("Yes"='Cheater Sheet'!$BM$58:$BM$98, ROW('Cheater Sheet'!$BM$58:$BM$98)-57,""), ROW()-4)),""))</f>
        <v/>
      </c>
      <c r="AZ43" s="704" t="str" cm="1">
        <f t="array" ref="AZ43">IF(IFERROR(INDEX('Cheater Sheet'!AY58:AY98, SMALL(IF("Yes"='Cheater Sheet'!$BM$58:$BM$98, ROW('Cheater Sheet'!$BM$58:$BM$98)-57,""), ROW()-4)),"")="","",IFERROR(INDEX('Cheater Sheet'!AY58:AY98, SMALL(IF("Yes"='Cheater Sheet'!$BM$58:$BM$98, ROW('Cheater Sheet'!$BM$58:$BM$98)-57,""), ROW()-4)),""))</f>
        <v/>
      </c>
      <c r="BA43" s="705" t="str" cm="1">
        <f t="array" ref="BA43">IF(IFERROR(INDEX('Cheater Sheet'!AZ58:AZ98, SMALL(IF("Yes"='Cheater Sheet'!$BM$58:$BM$98, ROW('Cheater Sheet'!$BM$58:$BM$98)-57,""), ROW()-4)),"")="","",IFERROR(INDEX('Cheater Sheet'!AZ58:AZ98, SMALL(IF("Yes"='Cheater Sheet'!$BM$58:$BM$98, ROW('Cheater Sheet'!$BM$58:$BM$98)-57,""), ROW()-4)),""))</f>
        <v/>
      </c>
      <c r="BB43" s="704" t="str" cm="1">
        <f t="array" ref="BB43">IF(IFERROR(INDEX('Cheater Sheet'!BA58:BA98, SMALL(IF("Yes"='Cheater Sheet'!$BM$58:$BM$98, ROW('Cheater Sheet'!$BM$58:$BM$98)-57,""), ROW()-4)),"")="","",IFERROR(INDEX('Cheater Sheet'!BA58:BA98, SMALL(IF("Yes"='Cheater Sheet'!$BM$58:$BM$98, ROW('Cheater Sheet'!$BM$58:$BM$98)-57,""), ROW()-4)),""))</f>
        <v/>
      </c>
      <c r="BC43" s="705" t="str" cm="1">
        <f t="array" ref="BC43">IF(IFERROR(INDEX('Cheater Sheet'!BB58:BB98, SMALL(IF("Yes"='Cheater Sheet'!$BM$58:$BM$98, ROW('Cheater Sheet'!$BM$58:$BM$98)-57,""), ROW()-4)),"")="","",IFERROR(INDEX('Cheater Sheet'!BB58:BB98, SMALL(IF("Yes"='Cheater Sheet'!$BM$58:$BM$98, ROW('Cheater Sheet'!$BM$58:$BM$98)-57,""), ROW()-4)),""))</f>
        <v/>
      </c>
      <c r="BD43" s="704" t="str" cm="1">
        <f t="array" ref="BD43">IF(IFERROR(INDEX('Cheater Sheet'!BC58:BC98, SMALL(IF("Yes"='Cheater Sheet'!$BM$58:$BM$98, ROW('Cheater Sheet'!$BM$58:$BM$98)-57,""), ROW()-4)),"")="","",IFERROR(INDEX('Cheater Sheet'!BC58:BC98, SMALL(IF("Yes"='Cheater Sheet'!$BM$58:$BM$98, ROW('Cheater Sheet'!$BM$58:$BM$98)-57,""), ROW()-4)),""))</f>
        <v/>
      </c>
      <c r="BE43" s="705" t="str" cm="1">
        <f t="array" ref="BE43">IF(IFERROR(INDEX('Cheater Sheet'!BD58:BD98, SMALL(IF("Yes"='Cheater Sheet'!$BM$58:$BM$98, ROW('Cheater Sheet'!$BM$58:$BM$98)-57,""), ROW()-4)),"")="","",IFERROR(INDEX('Cheater Sheet'!BD58:BD98, SMALL(IF("Yes"='Cheater Sheet'!$BM$58:$BM$98, ROW('Cheater Sheet'!$BM$58:$BM$98)-57,""), ROW()-4)),""))</f>
        <v/>
      </c>
      <c r="BF43" s="704" t="str" cm="1">
        <f t="array" ref="BF43">IF(IFERROR(INDEX('Cheater Sheet'!BE58:BE98, SMALL(IF("Yes"='Cheater Sheet'!$BM$58:$BM$98, ROW('Cheater Sheet'!$BM$58:$BM$98)-57,""), ROW()-4)),"")="","",IFERROR(INDEX('Cheater Sheet'!BE58:BE98, SMALL(IF("Yes"='Cheater Sheet'!$BM$58:$BM$98, ROW('Cheater Sheet'!$BM$58:$BM$98)-57,""), ROW()-4)),""))</f>
        <v/>
      </c>
      <c r="BG43" s="705" t="str" cm="1">
        <f t="array" ref="BG43">IF(IFERROR(INDEX('Cheater Sheet'!BF58:BF98, SMALL(IF("Yes"='Cheater Sheet'!$BM$58:$BM$98, ROW('Cheater Sheet'!$BM$58:$BM$98)-57,""), ROW()-4)),"")="","",IFERROR(INDEX('Cheater Sheet'!BF58:BF98, SMALL(IF("Yes"='Cheater Sheet'!$BM$58:$BM$98, ROW('Cheater Sheet'!$BM$58:$BM$98)-57,""), ROW()-4)),""))</f>
        <v/>
      </c>
      <c r="BH43" s="704" t="str" cm="1">
        <f t="array" ref="BH43">IF(IFERROR(INDEX('Cheater Sheet'!BG58:BG98, SMALL(IF("Yes"='Cheater Sheet'!$BM$58:$BM$98, ROW('Cheater Sheet'!$BM$58:$BM$98)-57,""), ROW()-4)),"")="","",IFERROR(INDEX('Cheater Sheet'!BG58:BG98, SMALL(IF("Yes"='Cheater Sheet'!$BM$58:$BM$98, ROW('Cheater Sheet'!$BM$58:$BM$98)-57,""), ROW()-4)),""))</f>
        <v/>
      </c>
      <c r="BI43" s="705" t="str" cm="1">
        <f t="array" ref="BI43">IF(IFERROR(INDEX('Cheater Sheet'!BH58:BH98, SMALL(IF("Yes"='Cheater Sheet'!$BM$58:$BM$98, ROW('Cheater Sheet'!$BM$58:$BM$98)-57,""), ROW()-4)),"")="","",IFERROR(INDEX('Cheater Sheet'!BH58:BH98, SMALL(IF("Yes"='Cheater Sheet'!$BM$58:$BM$98, ROW('Cheater Sheet'!$BM$58:$BM$98)-57,""), ROW()-4)),""))</f>
        <v/>
      </c>
      <c r="BJ43" s="704" t="str" cm="1">
        <f t="array" ref="BJ43">IF(IFERROR(INDEX('Cheater Sheet'!BI58:BI98, SMALL(IF("Yes"='Cheater Sheet'!$BM$58:$BM$98, ROW('Cheater Sheet'!$BM$58:$BM$98)-57,""), ROW()-4)),"")="","",IFERROR(INDEX('Cheater Sheet'!BI58:BI98, SMALL(IF("Yes"='Cheater Sheet'!$BM$58:$BM$98, ROW('Cheater Sheet'!$BM$58:$BM$98)-57,""), ROW()-4)),""))</f>
        <v/>
      </c>
      <c r="BK43" s="527" t="str" cm="1">
        <f t="array" ref="BK43">IF(IFERROR(INDEX('Cheater Sheet'!BJ58:BJ98, SMALL(IF("Yes"='Cheater Sheet'!$BM$58:$BM$98, ROW('Cheater Sheet'!$BM$58:$BM$98)-57,""), ROW()-4)),"")="","",IFERROR(INDEX('Cheater Sheet'!BJ58:BJ98, SMALL(IF("Yes"='Cheater Sheet'!$BM$58:$BM$98, ROW('Cheater Sheet'!$BM$58:$BM$98)-57,""), ROW()-4)),""))</f>
        <v/>
      </c>
      <c r="BL43" s="101"/>
    </row>
    <row r="44" spans="1:64" x14ac:dyDescent="0.2">
      <c r="A44" s="765">
        <f t="shared" si="0"/>
        <v>0</v>
      </c>
      <c r="C44" s="703" t="str" cm="1">
        <f t="array" ref="C44">IFERROR(INDEX('Cheater Sheet'!$B$58:$B$98, SMALL(IF("Yes"='Cheater Sheet'!$BM$58:$BM$98, ROW('Cheater Sheet'!$BM$58:$BM$98)-57,""), ROW()-4)),"")</f>
        <v/>
      </c>
      <c r="D44" s="704" t="str" cm="1">
        <f t="array" ref="D44">IF(IFERROR(INDEX('Cheater Sheet'!C58:C98, SMALL(IF("Yes"='Cheater Sheet'!$BM$58:$BM$98, ROW('Cheater Sheet'!$BM$58:$BM$98)-57,""), ROW()-4)),"")="","",IFERROR(INDEX('Cheater Sheet'!C58:C98, SMALL(IF("Yes"='Cheater Sheet'!$BM$58:$BM$98, ROW('Cheater Sheet'!$BM$58:$BM$98)-57,""), ROW()-4)),""))</f>
        <v/>
      </c>
      <c r="E44" s="705" t="str" cm="1">
        <f t="array" ref="E44">IF(IFERROR(INDEX('Cheater Sheet'!D58:D98, SMALL(IF("Yes"='Cheater Sheet'!$BM$58:$BM$98, ROW('Cheater Sheet'!$BM$58:$BM$98)-57,""), ROW()-4)),"")="","",IFERROR(INDEX('Cheater Sheet'!D58:D98, SMALL(IF("Yes"='Cheater Sheet'!$BM$58:$BM$98, ROW('Cheater Sheet'!$BM$58:$BM$98)-57,""), ROW()-4)),""))</f>
        <v/>
      </c>
      <c r="F44" s="704" t="str" cm="1">
        <f t="array" ref="F44">IF(IFERROR(INDEX('Cheater Sheet'!E58:E98, SMALL(IF("Yes"='Cheater Sheet'!$BM$58:$BM$98, ROW('Cheater Sheet'!$BM$58:$BM$98)-57,""), ROW()-4)),"")="","",IFERROR(INDEX('Cheater Sheet'!E58:E98, SMALL(IF("Yes"='Cheater Sheet'!$BM$58:$BM$98, ROW('Cheater Sheet'!$BM$58:$BM$98)-57,""), ROW()-4)),""))</f>
        <v/>
      </c>
      <c r="G44" s="705" t="str" cm="1">
        <f t="array" ref="G44">IF(IFERROR(INDEX('Cheater Sheet'!F58:F98, SMALL(IF("Yes"='Cheater Sheet'!$BM$58:$BM$98, ROW('Cheater Sheet'!$BM$58:$BM$98)-57,""), ROW()-4)),"")="","",IFERROR(INDEX('Cheater Sheet'!F58:F98, SMALL(IF("Yes"='Cheater Sheet'!$BM$58:$BM$98, ROW('Cheater Sheet'!$BM$58:$BM$98)-57,""), ROW()-4)),""))</f>
        <v/>
      </c>
      <c r="H44" s="704" t="str" cm="1">
        <f t="array" ref="H44">IF(IFERROR(INDEX('Cheater Sheet'!G58:G98, SMALL(IF("Yes"='Cheater Sheet'!$BM$58:$BM$98, ROW('Cheater Sheet'!$BM$58:$BM$98)-57,""), ROW()-4)),"")="","",IFERROR(INDEX('Cheater Sheet'!G58:G98, SMALL(IF("Yes"='Cheater Sheet'!$BM$58:$BM$98, ROW('Cheater Sheet'!$BM$58:$BM$98)-57,""), ROW()-4)),""))</f>
        <v/>
      </c>
      <c r="I44" s="705" t="str" cm="1">
        <f t="array" ref="I44">IF(IFERROR(INDEX('Cheater Sheet'!H58:H98, SMALL(IF("Yes"='Cheater Sheet'!$BM$58:$BM$98, ROW('Cheater Sheet'!$BM$58:$BM$98)-57,""), ROW()-4)),"")="","",IFERROR(INDEX('Cheater Sheet'!H58:H98, SMALL(IF("Yes"='Cheater Sheet'!$BM$58:$BM$98, ROW('Cheater Sheet'!$BM$58:$BM$98)-57,""), ROW()-4)),""))</f>
        <v/>
      </c>
      <c r="J44" s="704" t="str" cm="1">
        <f t="array" ref="J44">IF(IFERROR(INDEX('Cheater Sheet'!I58:I98, SMALL(IF("Yes"='Cheater Sheet'!$BM$58:$BM$98, ROW('Cheater Sheet'!$BM$58:$BM$98)-57,""), ROW()-4)),"")="","",IFERROR(INDEX('Cheater Sheet'!I58:I98, SMALL(IF("Yes"='Cheater Sheet'!$BM$58:$BM$98, ROW('Cheater Sheet'!$BM$58:$BM$98)-57,""), ROW()-4)),""))</f>
        <v/>
      </c>
      <c r="K44" s="705" t="str" cm="1">
        <f t="array" ref="K44">IF(IFERROR(INDEX('Cheater Sheet'!J58:J98, SMALL(IF("Yes"='Cheater Sheet'!$BM$58:$BM$98, ROW('Cheater Sheet'!$BM$58:$BM$98)-57,""), ROW()-4)),"")="","",IFERROR(INDEX('Cheater Sheet'!J58:J98, SMALL(IF("Yes"='Cheater Sheet'!$BM$58:$BM$98, ROW('Cheater Sheet'!$BM$58:$BM$98)-57,""), ROW()-4)),""))</f>
        <v/>
      </c>
      <c r="L44" s="704" t="str" cm="1">
        <f t="array" ref="L44">IF(IFERROR(INDEX('Cheater Sheet'!K58:K98, SMALL(IF("Yes"='Cheater Sheet'!$BM$58:$BM$98, ROW('Cheater Sheet'!$BM$58:$BM$98)-57,""), ROW()-4)),"")="","",IFERROR(INDEX('Cheater Sheet'!K58:K98, SMALL(IF("Yes"='Cheater Sheet'!$BM$58:$BM$98, ROW('Cheater Sheet'!$BM$58:$BM$98)-57,""), ROW()-4)),""))</f>
        <v/>
      </c>
      <c r="M44" s="705" t="str" cm="1">
        <f t="array" ref="M44">IF(IFERROR(INDEX('Cheater Sheet'!L58:L98, SMALL(IF("Yes"='Cheater Sheet'!$BM$58:$BM$98, ROW('Cheater Sheet'!$BM$58:$BM$98)-57,""), ROW()-4)),"")="","",IFERROR(INDEX('Cheater Sheet'!L58:L98, SMALL(IF("Yes"='Cheater Sheet'!$BM$58:$BM$98, ROW('Cheater Sheet'!$BM$58:$BM$98)-57,""), ROW()-4)),""))</f>
        <v/>
      </c>
      <c r="N44" s="704" t="str" cm="1">
        <f t="array" ref="N44">IF(IFERROR(INDEX('Cheater Sheet'!M58:M98, SMALL(IF("Yes"='Cheater Sheet'!$BM$58:$BM$98, ROW('Cheater Sheet'!$BM$58:$BM$98)-57,""), ROW()-4)),"")="","",IFERROR(INDEX('Cheater Sheet'!M58:M98, SMALL(IF("Yes"='Cheater Sheet'!$BM$58:$BM$98, ROW('Cheater Sheet'!$BM$58:$BM$98)-57,""), ROW()-4)),""))</f>
        <v/>
      </c>
      <c r="O44" s="705" t="str" cm="1">
        <f t="array" ref="O44">IF(IFERROR(INDEX('Cheater Sheet'!N58:N98, SMALL(IF("Yes"='Cheater Sheet'!$BM$58:$BM$98, ROW('Cheater Sheet'!$BM$58:$BM$98)-57,""), ROW()-4)),"")="","",IFERROR(INDEX('Cheater Sheet'!N58:N98, SMALL(IF("Yes"='Cheater Sheet'!$BM$58:$BM$98, ROW('Cheater Sheet'!$BM$58:$BM$98)-57,""), ROW()-4)),""))</f>
        <v/>
      </c>
      <c r="P44" s="704" t="str" cm="1">
        <f t="array" ref="P44">IF(IFERROR(INDEX('Cheater Sheet'!O58:O98, SMALL(IF("Yes"='Cheater Sheet'!$BM$58:$BM$98, ROW('Cheater Sheet'!$BM$58:$BM$98)-57,""), ROW()-4)),"")="","",IFERROR(INDEX('Cheater Sheet'!O58:O98, SMALL(IF("Yes"='Cheater Sheet'!$BM$58:$BM$98, ROW('Cheater Sheet'!$BM$58:$BM$98)-57,""), ROW()-4)),""))</f>
        <v/>
      </c>
      <c r="Q44" s="705" t="str" cm="1">
        <f t="array" ref="Q44">IF(IFERROR(INDEX('Cheater Sheet'!P58:P98, SMALL(IF("Yes"='Cheater Sheet'!$BM$58:$BM$98, ROW('Cheater Sheet'!$BM$58:$BM$98)-57,""), ROW()-4)),"")="","",IFERROR(INDEX('Cheater Sheet'!P58:P98, SMALL(IF("Yes"='Cheater Sheet'!$BM$58:$BM$98, ROW('Cheater Sheet'!$BM$58:$BM$98)-57,""), ROW()-4)),""))</f>
        <v/>
      </c>
      <c r="R44" s="704" t="str" cm="1">
        <f t="array" ref="R44">IF(IFERROR(INDEX('Cheater Sheet'!Q58:Q98, SMALL(IF("Yes"='Cheater Sheet'!$BM$58:$BM$98, ROW('Cheater Sheet'!$BM$58:$BM$98)-57,""), ROW()-4)),"")="","",IFERROR(INDEX('Cheater Sheet'!Q58:Q98, SMALL(IF("Yes"='Cheater Sheet'!$BM$58:$BM$98, ROW('Cheater Sheet'!$BM$58:$BM$98)-57,""), ROW()-4)),""))</f>
        <v/>
      </c>
      <c r="S44" s="705" t="str" cm="1">
        <f t="array" ref="S44">IF(IFERROR(INDEX('Cheater Sheet'!R58:R98, SMALL(IF("Yes"='Cheater Sheet'!$BM$58:$BM$98, ROW('Cheater Sheet'!$BM$58:$BM$98)-57,""), ROW()-4)),"")="","",IFERROR(INDEX('Cheater Sheet'!R58:R98, SMALL(IF("Yes"='Cheater Sheet'!$BM$58:$BM$98, ROW('Cheater Sheet'!$BM$58:$BM$98)-57,""), ROW()-4)),""))</f>
        <v/>
      </c>
      <c r="T44" s="704" t="str" cm="1">
        <f t="array" ref="T44">IF(IFERROR(INDEX('Cheater Sheet'!S58:S98, SMALL(IF("Yes"='Cheater Sheet'!$BM$58:$BM$98, ROW('Cheater Sheet'!$BM$58:$BM$98)-57,""), ROW()-4)),"")="","",IFERROR(INDEX('Cheater Sheet'!S58:S98, SMALL(IF("Yes"='Cheater Sheet'!$BM$58:$BM$98, ROW('Cheater Sheet'!$BM$58:$BM$98)-57,""), ROW()-4)),""))</f>
        <v/>
      </c>
      <c r="U44" s="705" t="str" cm="1">
        <f t="array" ref="U44">IF(IFERROR(INDEX('Cheater Sheet'!T58:T98, SMALL(IF("Yes"='Cheater Sheet'!$BM$58:$BM$98, ROW('Cheater Sheet'!$BM$58:$BM$98)-57,""), ROW()-4)),"")="","",IFERROR(INDEX('Cheater Sheet'!T58:T98, SMALL(IF("Yes"='Cheater Sheet'!$BM$58:$BM$98, ROW('Cheater Sheet'!$BM$58:$BM$98)-57,""), ROW()-4)),""))</f>
        <v/>
      </c>
      <c r="V44" s="704" t="str" cm="1">
        <f t="array" ref="V44">IF(IFERROR(INDEX('Cheater Sheet'!U58:U98, SMALL(IF("Yes"='Cheater Sheet'!$BM$58:$BM$98, ROW('Cheater Sheet'!$BM$58:$BM$98)-57,""), ROW()-4)),"")="","",IFERROR(INDEX('Cheater Sheet'!U58:U98, SMALL(IF("Yes"='Cheater Sheet'!$BM$58:$BM$98, ROW('Cheater Sheet'!$BM$58:$BM$98)-57,""), ROW()-4)),""))</f>
        <v/>
      </c>
      <c r="W44" s="705" t="str" cm="1">
        <f t="array" ref="W44">IF(IFERROR(INDEX('Cheater Sheet'!V58:V98, SMALL(IF("Yes"='Cheater Sheet'!$BM$58:$BM$98, ROW('Cheater Sheet'!$BM$58:$BM$98)-57,""), ROW()-4)),"")="","",IFERROR(INDEX('Cheater Sheet'!V58:V98, SMALL(IF("Yes"='Cheater Sheet'!$BM$58:$BM$98, ROW('Cheater Sheet'!$BM$58:$BM$98)-57,""), ROW()-4)),""))</f>
        <v/>
      </c>
      <c r="X44" s="704" t="str" cm="1">
        <f t="array" ref="X44">IF(IFERROR(INDEX('Cheater Sheet'!W58:W98, SMALL(IF("Yes"='Cheater Sheet'!$BM$58:$BM$98, ROW('Cheater Sheet'!$BM$58:$BM$98)-57,""), ROW()-4)),"")="","",IFERROR(INDEX('Cheater Sheet'!W58:W98, SMALL(IF("Yes"='Cheater Sheet'!$BM$58:$BM$98, ROW('Cheater Sheet'!$BM$58:$BM$98)-57,""), ROW()-4)),""))</f>
        <v/>
      </c>
      <c r="Y44" s="705" t="str" cm="1">
        <f t="array" ref="Y44">IF(IFERROR(INDEX('Cheater Sheet'!X58:X98, SMALL(IF("Yes"='Cheater Sheet'!$BM$58:$BM$98, ROW('Cheater Sheet'!$BM$58:$BM$98)-57,""), ROW()-4)),"")="","",IFERROR(INDEX('Cheater Sheet'!X58:X98, SMALL(IF("Yes"='Cheater Sheet'!$BM$58:$BM$98, ROW('Cheater Sheet'!$BM$58:$BM$98)-57,""), ROW()-4)),""))</f>
        <v/>
      </c>
      <c r="Z44" s="704" t="str" cm="1">
        <f t="array" ref="Z44">IF(IFERROR(INDEX('Cheater Sheet'!Y58:Y98, SMALL(IF("Yes"='Cheater Sheet'!$BM$58:$BM$98, ROW('Cheater Sheet'!$BM$58:$BM$98)-57,""), ROW()-4)),"")="","",IFERROR(INDEX('Cheater Sheet'!Y58:Y98, SMALL(IF("Yes"='Cheater Sheet'!$BM$58:$BM$98, ROW('Cheater Sheet'!$BM$58:$BM$98)-57,""), ROW()-4)),""))</f>
        <v/>
      </c>
      <c r="AA44" s="705" t="str" cm="1">
        <f t="array" ref="AA44">IF(IFERROR(INDEX('Cheater Sheet'!Z58:Z98, SMALL(IF("Yes"='Cheater Sheet'!$BM$58:$BM$98, ROW('Cheater Sheet'!$BM$58:$BM$98)-57,""), ROW()-4)),"")="","",IFERROR(INDEX('Cheater Sheet'!Z58:Z98, SMALL(IF("Yes"='Cheater Sheet'!$BM$58:$BM$98, ROW('Cheater Sheet'!$BM$58:$BM$98)-57,""), ROW()-4)),""))</f>
        <v/>
      </c>
      <c r="AB44" s="704" t="str" cm="1">
        <f t="array" ref="AB44">IF(IFERROR(INDEX('Cheater Sheet'!AA58:AA98, SMALL(IF("Yes"='Cheater Sheet'!$BM$58:$BM$98, ROW('Cheater Sheet'!$BM$58:$BM$98)-57,""), ROW()-4)),"")="","",IFERROR(INDEX('Cheater Sheet'!AA58:AA98, SMALL(IF("Yes"='Cheater Sheet'!$BM$58:$BM$98, ROW('Cheater Sheet'!$BM$58:$BM$98)-57,""), ROW()-4)),""))</f>
        <v/>
      </c>
      <c r="AC44" s="705" t="str" cm="1">
        <f t="array" ref="AC44">IF(IFERROR(INDEX('Cheater Sheet'!AB58:AB98, SMALL(IF("Yes"='Cheater Sheet'!$BM$58:$BM$98, ROW('Cheater Sheet'!$BM$58:$BM$98)-57,""), ROW()-4)),"")="","",IFERROR(INDEX('Cheater Sheet'!AB58:AB98, SMALL(IF("Yes"='Cheater Sheet'!$BM$58:$BM$98, ROW('Cheater Sheet'!$BM$58:$BM$98)-57,""), ROW()-4)),""))</f>
        <v/>
      </c>
      <c r="AD44" s="704" t="str" cm="1">
        <f t="array" ref="AD44">IF(IFERROR(INDEX('Cheater Sheet'!AC58:AC98, SMALL(IF("Yes"='Cheater Sheet'!$BM$58:$BM$98, ROW('Cheater Sheet'!$BM$58:$BM$98)-57,""), ROW()-4)),"")="","",IFERROR(INDEX('Cheater Sheet'!AC58:AC98, SMALL(IF("Yes"='Cheater Sheet'!$BM$58:$BM$98, ROW('Cheater Sheet'!$BM$58:$BM$98)-57,""), ROW()-4)),""))</f>
        <v/>
      </c>
      <c r="AE44" s="705" t="str" cm="1">
        <f t="array" ref="AE44">IF(IFERROR(INDEX('Cheater Sheet'!AD58:AD98, SMALL(IF("Yes"='Cheater Sheet'!$BM$58:$BM$98, ROW('Cheater Sheet'!$BM$58:$BM$98)-57,""), ROW()-4)),"")="","",IFERROR(INDEX('Cheater Sheet'!AD58:AD98, SMALL(IF("Yes"='Cheater Sheet'!$BM$58:$BM$98, ROW('Cheater Sheet'!$BM$58:$BM$98)-57,""), ROW()-4)),""))</f>
        <v/>
      </c>
      <c r="AF44" s="704" t="str" cm="1">
        <f t="array" ref="AF44">IF(IFERROR(INDEX('Cheater Sheet'!AE58:AE98, SMALL(IF("Yes"='Cheater Sheet'!$BM$58:$BM$98, ROW('Cheater Sheet'!$BM$58:$BM$98)-57,""), ROW()-4)),"")="","",IFERROR(INDEX('Cheater Sheet'!AE58:AE98, SMALL(IF("Yes"='Cheater Sheet'!$BM$58:$BM$98, ROW('Cheater Sheet'!$BM$58:$BM$98)-57,""), ROW()-4)),""))</f>
        <v/>
      </c>
      <c r="AG44" s="705" t="str" cm="1">
        <f t="array" ref="AG44">IF(IFERROR(INDEX('Cheater Sheet'!AF58:AF98, SMALL(IF("Yes"='Cheater Sheet'!$BM$58:$BM$98, ROW('Cheater Sheet'!$BM$58:$BM$98)-57,""), ROW()-4)),"")="","",IFERROR(INDEX('Cheater Sheet'!AF58:AF98, SMALL(IF("Yes"='Cheater Sheet'!$BM$58:$BM$98, ROW('Cheater Sheet'!$BM$58:$BM$98)-57,""), ROW()-4)),""))</f>
        <v/>
      </c>
      <c r="AH44" s="704" t="str" cm="1">
        <f t="array" ref="AH44">IF(IFERROR(INDEX('Cheater Sheet'!AG58:AG98, SMALL(IF("Yes"='Cheater Sheet'!$BM$58:$BM$98, ROW('Cheater Sheet'!$BM$58:$BM$98)-57,""), ROW()-4)),"")="","",IFERROR(INDEX('Cheater Sheet'!AG58:AG98, SMALL(IF("Yes"='Cheater Sheet'!$BM$58:$BM$98, ROW('Cheater Sheet'!$BM$58:$BM$98)-57,""), ROW()-4)),""))</f>
        <v/>
      </c>
      <c r="AI44" s="705" t="str" cm="1">
        <f t="array" ref="AI44">IF(IFERROR(INDEX('Cheater Sheet'!AH58:AH98, SMALL(IF("Yes"='Cheater Sheet'!$BM$58:$BM$98, ROW('Cheater Sheet'!$BM$58:$BM$98)-57,""), ROW()-4)),"")="","",IFERROR(INDEX('Cheater Sheet'!AH58:AH98, SMALL(IF("Yes"='Cheater Sheet'!$BM$58:$BM$98, ROW('Cheater Sheet'!$BM$58:$BM$98)-57,""), ROW()-4)),""))</f>
        <v/>
      </c>
      <c r="AJ44" s="704" t="str" cm="1">
        <f t="array" ref="AJ44">IF(IFERROR(INDEX('Cheater Sheet'!AI58:AI98, SMALL(IF("Yes"='Cheater Sheet'!$BM$58:$BM$98, ROW('Cheater Sheet'!$BM$58:$BM$98)-57,""), ROW()-4)),"")="","",IFERROR(INDEX('Cheater Sheet'!AI58:AI98, SMALL(IF("Yes"='Cheater Sheet'!$BM$58:$BM$98, ROW('Cheater Sheet'!$BM$58:$BM$98)-57,""), ROW()-4)),""))</f>
        <v/>
      </c>
      <c r="AK44" s="705" t="str" cm="1">
        <f t="array" ref="AK44">IF(IFERROR(INDEX('Cheater Sheet'!AJ58:AJ98, SMALL(IF("Yes"='Cheater Sheet'!$BM$58:$BM$98, ROW('Cheater Sheet'!$BM$58:$BM$98)-57,""), ROW()-4)),"")="","",IFERROR(INDEX('Cheater Sheet'!AJ58:AJ98, SMALL(IF("Yes"='Cheater Sheet'!$BM$58:$BM$98, ROW('Cheater Sheet'!$BM$58:$BM$98)-57,""), ROW()-4)),""))</f>
        <v/>
      </c>
      <c r="AL44" s="704" t="str" cm="1">
        <f t="array" ref="AL44">IF(IFERROR(INDEX('Cheater Sheet'!AK58:AK98, SMALL(IF("Yes"='Cheater Sheet'!$BM$58:$BM$98, ROW('Cheater Sheet'!$BM$58:$BM$98)-57,""), ROW()-4)),"")="","",IFERROR(INDEX('Cheater Sheet'!AK58:AK98, SMALL(IF("Yes"='Cheater Sheet'!$BM$58:$BM$98, ROW('Cheater Sheet'!$BM$58:$BM$98)-57,""), ROW()-4)),""))</f>
        <v/>
      </c>
      <c r="AM44" s="705" t="str" cm="1">
        <f t="array" ref="AM44">IF(IFERROR(INDEX('Cheater Sheet'!AL58:AL98, SMALL(IF("Yes"='Cheater Sheet'!$BM$58:$BM$98, ROW('Cheater Sheet'!$BM$58:$BM$98)-57,""), ROW()-4)),"")="","",IFERROR(INDEX('Cheater Sheet'!AL58:AL98, SMALL(IF("Yes"='Cheater Sheet'!$BM$58:$BM$98, ROW('Cheater Sheet'!$BM$58:$BM$98)-57,""), ROW()-4)),""))</f>
        <v/>
      </c>
      <c r="AN44" s="704" t="str" cm="1">
        <f t="array" ref="AN44">IF(IFERROR(INDEX('Cheater Sheet'!AM58:AM98, SMALL(IF("Yes"='Cheater Sheet'!$BM$58:$BM$98, ROW('Cheater Sheet'!$BM$58:$BM$98)-57,""), ROW()-4)),"")="","",IFERROR(INDEX('Cheater Sheet'!AM58:AM98, SMALL(IF("Yes"='Cheater Sheet'!$BM$58:$BM$98, ROW('Cheater Sheet'!$BM$58:$BM$98)-57,""), ROW()-4)),""))</f>
        <v/>
      </c>
      <c r="AO44" s="705" t="str" cm="1">
        <f t="array" ref="AO44">IF(IFERROR(INDEX('Cheater Sheet'!AN58:AN98, SMALL(IF("Yes"='Cheater Sheet'!$BM$58:$BM$98, ROW('Cheater Sheet'!$BM$58:$BM$98)-57,""), ROW()-4)),"")="","",IFERROR(INDEX('Cheater Sheet'!AN58:AN98, SMALL(IF("Yes"='Cheater Sheet'!$BM$58:$BM$98, ROW('Cheater Sheet'!$BM$58:$BM$98)-57,""), ROW()-4)),""))</f>
        <v/>
      </c>
      <c r="AP44" s="704" t="str" cm="1">
        <f t="array" ref="AP44">IF(IFERROR(INDEX('Cheater Sheet'!AO58:AO98, SMALL(IF("Yes"='Cheater Sheet'!$BM$58:$BM$98, ROW('Cheater Sheet'!$BM$58:$BM$98)-57,""), ROW()-4)),"")="","",IFERROR(INDEX('Cheater Sheet'!AO58:AO98, SMALL(IF("Yes"='Cheater Sheet'!$BM$58:$BM$98, ROW('Cheater Sheet'!$BM$58:$BM$98)-57,""), ROW()-4)),""))</f>
        <v/>
      </c>
      <c r="AQ44" s="705" t="str" cm="1">
        <f t="array" ref="AQ44">IF(IFERROR(INDEX('Cheater Sheet'!AP58:AP98, SMALL(IF("Yes"='Cheater Sheet'!$BM$58:$BM$98, ROW('Cheater Sheet'!$BM$58:$BM$98)-57,""), ROW()-4)),"")="","",IFERROR(INDEX('Cheater Sheet'!AP58:AP98, SMALL(IF("Yes"='Cheater Sheet'!$BM$58:$BM$98, ROW('Cheater Sheet'!$BM$58:$BM$98)-57,""), ROW()-4)),""))</f>
        <v/>
      </c>
      <c r="AR44" s="704" t="str" cm="1">
        <f t="array" ref="AR44">IF(IFERROR(INDEX('Cheater Sheet'!AQ58:AQ98, SMALL(IF("Yes"='Cheater Sheet'!$BM$58:$BM$98, ROW('Cheater Sheet'!$BM$58:$BM$98)-57,""), ROW()-4)),"")="","",IFERROR(INDEX('Cheater Sheet'!AQ58:AQ98, SMALL(IF("Yes"='Cheater Sheet'!$BM$58:$BM$98, ROW('Cheater Sheet'!$BM$58:$BM$98)-57,""), ROW()-4)),""))</f>
        <v/>
      </c>
      <c r="AS44" s="705" t="str" cm="1">
        <f t="array" ref="AS44">IF(IFERROR(INDEX('Cheater Sheet'!AR58:AR98, SMALL(IF("Yes"='Cheater Sheet'!$BM$58:$BM$98, ROW('Cheater Sheet'!$BM$58:$BM$98)-57,""), ROW()-4)),"")="","",IFERROR(INDEX('Cheater Sheet'!AR58:AR98, SMALL(IF("Yes"='Cheater Sheet'!$BM$58:$BM$98, ROW('Cheater Sheet'!$BM$58:$BM$98)-57,""), ROW()-4)),""))</f>
        <v/>
      </c>
      <c r="AT44" s="704" t="str" cm="1">
        <f t="array" ref="AT44">IF(IFERROR(INDEX('Cheater Sheet'!AS58:AS98, SMALL(IF("Yes"='Cheater Sheet'!$BM$58:$BM$98, ROW('Cheater Sheet'!$BM$58:$BM$98)-57,""), ROW()-4)),"")="","",IFERROR(INDEX('Cheater Sheet'!AS58:AS98, SMALL(IF("Yes"='Cheater Sheet'!$BM$58:$BM$98, ROW('Cheater Sheet'!$BM$58:$BM$98)-57,""), ROW()-4)),""))</f>
        <v/>
      </c>
      <c r="AU44" s="705" t="str" cm="1">
        <f t="array" ref="AU44">IF(IFERROR(INDEX('Cheater Sheet'!AT58:AT98, SMALL(IF("Yes"='Cheater Sheet'!$BM$58:$BM$98, ROW('Cheater Sheet'!$BM$58:$BM$98)-57,""), ROW()-4)),"")="","",IFERROR(INDEX('Cheater Sheet'!AT58:AT98, SMALL(IF("Yes"='Cheater Sheet'!$BM$58:$BM$98, ROW('Cheater Sheet'!$BM$58:$BM$98)-57,""), ROW()-4)),""))</f>
        <v/>
      </c>
      <c r="AV44" s="704" t="str" cm="1">
        <f t="array" ref="AV44">IF(IFERROR(INDEX('Cheater Sheet'!AU58:AU98, SMALL(IF("Yes"='Cheater Sheet'!$BM$58:$BM$98, ROW('Cheater Sheet'!$BM$58:$BM$98)-57,""), ROW()-4)),"")="","",IFERROR(INDEX('Cheater Sheet'!AU58:AU98, SMALL(IF("Yes"='Cheater Sheet'!$BM$58:$BM$98, ROW('Cheater Sheet'!$BM$58:$BM$98)-57,""), ROW()-4)),""))</f>
        <v/>
      </c>
      <c r="AW44" s="705" t="str" cm="1">
        <f t="array" ref="AW44">IF(IFERROR(INDEX('Cheater Sheet'!AV58:AV98, SMALL(IF("Yes"='Cheater Sheet'!$BM$58:$BM$98, ROW('Cheater Sheet'!$BM$58:$BM$98)-57,""), ROW()-4)),"")="","",IFERROR(INDEX('Cheater Sheet'!AV58:AV98, SMALL(IF("Yes"='Cheater Sheet'!$BM$58:$BM$98, ROW('Cheater Sheet'!$BM$58:$BM$98)-57,""), ROW()-4)),""))</f>
        <v/>
      </c>
      <c r="AX44" s="704" t="str" cm="1">
        <f t="array" ref="AX44">IF(IFERROR(INDEX('Cheater Sheet'!AW58:AW98, SMALL(IF("Yes"='Cheater Sheet'!$BM$58:$BM$98, ROW('Cheater Sheet'!$BM$58:$BM$98)-57,""), ROW()-4)),"")="","",IFERROR(INDEX('Cheater Sheet'!AW58:AW98, SMALL(IF("Yes"='Cheater Sheet'!$BM$58:$BM$98, ROW('Cheater Sheet'!$BM$58:$BM$98)-57,""), ROW()-4)),""))</f>
        <v/>
      </c>
      <c r="AY44" s="705" t="str" cm="1">
        <f t="array" ref="AY44">IF(IFERROR(INDEX('Cheater Sheet'!AX58:AX98, SMALL(IF("Yes"='Cheater Sheet'!$BM$58:$BM$98, ROW('Cheater Sheet'!$BM$58:$BM$98)-57,""), ROW()-4)),"")="","",IFERROR(INDEX('Cheater Sheet'!AX58:AX98, SMALL(IF("Yes"='Cheater Sheet'!$BM$58:$BM$98, ROW('Cheater Sheet'!$BM$58:$BM$98)-57,""), ROW()-4)),""))</f>
        <v/>
      </c>
      <c r="AZ44" s="704" t="str" cm="1">
        <f t="array" ref="AZ44">IF(IFERROR(INDEX('Cheater Sheet'!AY58:AY98, SMALL(IF("Yes"='Cheater Sheet'!$BM$58:$BM$98, ROW('Cheater Sheet'!$BM$58:$BM$98)-57,""), ROW()-4)),"")="","",IFERROR(INDEX('Cheater Sheet'!AY58:AY98, SMALL(IF("Yes"='Cheater Sheet'!$BM$58:$BM$98, ROW('Cheater Sheet'!$BM$58:$BM$98)-57,""), ROW()-4)),""))</f>
        <v/>
      </c>
      <c r="BA44" s="705" t="str" cm="1">
        <f t="array" ref="BA44">IF(IFERROR(INDEX('Cheater Sheet'!AZ58:AZ98, SMALL(IF("Yes"='Cheater Sheet'!$BM$58:$BM$98, ROW('Cheater Sheet'!$BM$58:$BM$98)-57,""), ROW()-4)),"")="","",IFERROR(INDEX('Cheater Sheet'!AZ58:AZ98, SMALL(IF("Yes"='Cheater Sheet'!$BM$58:$BM$98, ROW('Cheater Sheet'!$BM$58:$BM$98)-57,""), ROW()-4)),""))</f>
        <v/>
      </c>
      <c r="BB44" s="704" t="str" cm="1">
        <f t="array" ref="BB44">IF(IFERROR(INDEX('Cheater Sheet'!BA58:BA98, SMALL(IF("Yes"='Cheater Sheet'!$BM$58:$BM$98, ROW('Cheater Sheet'!$BM$58:$BM$98)-57,""), ROW()-4)),"")="","",IFERROR(INDEX('Cheater Sheet'!BA58:BA98, SMALL(IF("Yes"='Cheater Sheet'!$BM$58:$BM$98, ROW('Cheater Sheet'!$BM$58:$BM$98)-57,""), ROW()-4)),""))</f>
        <v/>
      </c>
      <c r="BC44" s="705" t="str" cm="1">
        <f t="array" ref="BC44">IF(IFERROR(INDEX('Cheater Sheet'!BB58:BB98, SMALL(IF("Yes"='Cheater Sheet'!$BM$58:$BM$98, ROW('Cheater Sheet'!$BM$58:$BM$98)-57,""), ROW()-4)),"")="","",IFERROR(INDEX('Cheater Sheet'!BB58:BB98, SMALL(IF("Yes"='Cheater Sheet'!$BM$58:$BM$98, ROW('Cheater Sheet'!$BM$58:$BM$98)-57,""), ROW()-4)),""))</f>
        <v/>
      </c>
      <c r="BD44" s="704" t="str" cm="1">
        <f t="array" ref="BD44">IF(IFERROR(INDEX('Cheater Sheet'!BC58:BC98, SMALL(IF("Yes"='Cheater Sheet'!$BM$58:$BM$98, ROW('Cheater Sheet'!$BM$58:$BM$98)-57,""), ROW()-4)),"")="","",IFERROR(INDEX('Cheater Sheet'!BC58:BC98, SMALL(IF("Yes"='Cheater Sheet'!$BM$58:$BM$98, ROW('Cheater Sheet'!$BM$58:$BM$98)-57,""), ROW()-4)),""))</f>
        <v/>
      </c>
      <c r="BE44" s="705" t="str" cm="1">
        <f t="array" ref="BE44">IF(IFERROR(INDEX('Cheater Sheet'!BD58:BD98, SMALL(IF("Yes"='Cheater Sheet'!$BM$58:$BM$98, ROW('Cheater Sheet'!$BM$58:$BM$98)-57,""), ROW()-4)),"")="","",IFERROR(INDEX('Cheater Sheet'!BD58:BD98, SMALL(IF("Yes"='Cheater Sheet'!$BM$58:$BM$98, ROW('Cheater Sheet'!$BM$58:$BM$98)-57,""), ROW()-4)),""))</f>
        <v/>
      </c>
      <c r="BF44" s="704" t="str" cm="1">
        <f t="array" ref="BF44">IF(IFERROR(INDEX('Cheater Sheet'!BE58:BE98, SMALL(IF("Yes"='Cheater Sheet'!$BM$58:$BM$98, ROW('Cheater Sheet'!$BM$58:$BM$98)-57,""), ROW()-4)),"")="","",IFERROR(INDEX('Cheater Sheet'!BE58:BE98, SMALL(IF("Yes"='Cheater Sheet'!$BM$58:$BM$98, ROW('Cheater Sheet'!$BM$58:$BM$98)-57,""), ROW()-4)),""))</f>
        <v/>
      </c>
      <c r="BG44" s="705" t="str" cm="1">
        <f t="array" ref="BG44">IF(IFERROR(INDEX('Cheater Sheet'!BF58:BF98, SMALL(IF("Yes"='Cheater Sheet'!$BM$58:$BM$98, ROW('Cheater Sheet'!$BM$58:$BM$98)-57,""), ROW()-4)),"")="","",IFERROR(INDEX('Cheater Sheet'!BF58:BF98, SMALL(IF("Yes"='Cheater Sheet'!$BM$58:$BM$98, ROW('Cheater Sheet'!$BM$58:$BM$98)-57,""), ROW()-4)),""))</f>
        <v/>
      </c>
      <c r="BH44" s="704" t="str" cm="1">
        <f t="array" ref="BH44">IF(IFERROR(INDEX('Cheater Sheet'!BG58:BG98, SMALL(IF("Yes"='Cheater Sheet'!$BM$58:$BM$98, ROW('Cheater Sheet'!$BM$58:$BM$98)-57,""), ROW()-4)),"")="","",IFERROR(INDEX('Cheater Sheet'!BG58:BG98, SMALL(IF("Yes"='Cheater Sheet'!$BM$58:$BM$98, ROW('Cheater Sheet'!$BM$58:$BM$98)-57,""), ROW()-4)),""))</f>
        <v/>
      </c>
      <c r="BI44" s="705" t="str" cm="1">
        <f t="array" ref="BI44">IF(IFERROR(INDEX('Cheater Sheet'!BH58:BH98, SMALL(IF("Yes"='Cheater Sheet'!$BM$58:$BM$98, ROW('Cheater Sheet'!$BM$58:$BM$98)-57,""), ROW()-4)),"")="","",IFERROR(INDEX('Cheater Sheet'!BH58:BH98, SMALL(IF("Yes"='Cheater Sheet'!$BM$58:$BM$98, ROW('Cheater Sheet'!$BM$58:$BM$98)-57,""), ROW()-4)),""))</f>
        <v/>
      </c>
      <c r="BJ44" s="704" t="str" cm="1">
        <f t="array" ref="BJ44">IF(IFERROR(INDEX('Cheater Sheet'!BI58:BI98, SMALL(IF("Yes"='Cheater Sheet'!$BM$58:$BM$98, ROW('Cheater Sheet'!$BM$58:$BM$98)-57,""), ROW()-4)),"")="","",IFERROR(INDEX('Cheater Sheet'!BI58:BI98, SMALL(IF("Yes"='Cheater Sheet'!$BM$58:$BM$98, ROW('Cheater Sheet'!$BM$58:$BM$98)-57,""), ROW()-4)),""))</f>
        <v/>
      </c>
      <c r="BK44" s="527" t="str" cm="1">
        <f t="array" ref="BK44">IF(IFERROR(INDEX('Cheater Sheet'!BJ58:BJ98, SMALL(IF("Yes"='Cheater Sheet'!$BM$58:$BM$98, ROW('Cheater Sheet'!$BM$58:$BM$98)-57,""), ROW()-4)),"")="","",IFERROR(INDEX('Cheater Sheet'!BJ58:BJ98, SMALL(IF("Yes"='Cheater Sheet'!$BM$58:$BM$98, ROW('Cheater Sheet'!$BM$58:$BM$98)-57,""), ROW()-4)),""))</f>
        <v/>
      </c>
      <c r="BL44" s="101"/>
    </row>
    <row r="45" spans="1:64" ht="13.5" thickBot="1" x14ac:dyDescent="0.25">
      <c r="A45" s="765">
        <f t="shared" si="0"/>
        <v>0</v>
      </c>
      <c r="C45" s="703" t="str" cm="1">
        <f t="array" ref="C45">IFERROR(INDEX('Cheater Sheet'!$B$58:$B$98, SMALL(IF("Yes"='Cheater Sheet'!$BM$58:$BM$98, ROW('Cheater Sheet'!$BM$58:$BM$98)-57,""), ROW()-4)),"")</f>
        <v/>
      </c>
      <c r="D45" s="704" t="str" cm="1">
        <f t="array" ref="D45">IF(IFERROR(INDEX('Cheater Sheet'!C58:C98, SMALL(IF("Yes"='Cheater Sheet'!$BM$58:$BM$98, ROW('Cheater Sheet'!$BM$58:$BM$98)-57,""), ROW()-4)),"")="","",IFERROR(INDEX('Cheater Sheet'!C58:C98, SMALL(IF("Yes"='Cheater Sheet'!$BM$58:$BM$98, ROW('Cheater Sheet'!$BM$58:$BM$98)-57,""), ROW()-4)),""))</f>
        <v/>
      </c>
      <c r="E45" s="705" t="str" cm="1">
        <f t="array" ref="E45">IF(IFERROR(INDEX('Cheater Sheet'!D58:D98, SMALL(IF("Yes"='Cheater Sheet'!$BM$58:$BM$98, ROW('Cheater Sheet'!$BM$58:$BM$98)-57,""), ROW()-4)),"")="","",IFERROR(INDEX('Cheater Sheet'!D58:D98, SMALL(IF("Yes"='Cheater Sheet'!$BM$58:$BM$98, ROW('Cheater Sheet'!$BM$58:$BM$98)-57,""), ROW()-4)),""))</f>
        <v/>
      </c>
      <c r="F45" s="704" t="str" cm="1">
        <f t="array" ref="F45">IF(IFERROR(INDEX('Cheater Sheet'!E58:E98, SMALL(IF("Yes"='Cheater Sheet'!$BM$58:$BM$98, ROW('Cheater Sheet'!$BM$58:$BM$98)-57,""), ROW()-4)),"")="","",IFERROR(INDEX('Cheater Sheet'!E58:E98, SMALL(IF("Yes"='Cheater Sheet'!$BM$58:$BM$98, ROW('Cheater Sheet'!$BM$58:$BM$98)-57,""), ROW()-4)),""))</f>
        <v/>
      </c>
      <c r="G45" s="705" t="str" cm="1">
        <f t="array" ref="G45">IF(IFERROR(INDEX('Cheater Sheet'!F58:F98, SMALL(IF("Yes"='Cheater Sheet'!$BM$58:$BM$98, ROW('Cheater Sheet'!$BM$58:$BM$98)-57,""), ROW()-4)),"")="","",IFERROR(INDEX('Cheater Sheet'!F58:F98, SMALL(IF("Yes"='Cheater Sheet'!$BM$58:$BM$98, ROW('Cheater Sheet'!$BM$58:$BM$98)-57,""), ROW()-4)),""))</f>
        <v/>
      </c>
      <c r="H45" s="704" t="str" cm="1">
        <f t="array" ref="H45">IF(IFERROR(INDEX('Cheater Sheet'!G58:G98, SMALL(IF("Yes"='Cheater Sheet'!$BM$58:$BM$98, ROW('Cheater Sheet'!$BM$58:$BM$98)-57,""), ROW()-4)),"")="","",IFERROR(INDEX('Cheater Sheet'!G58:G98, SMALL(IF("Yes"='Cheater Sheet'!$BM$58:$BM$98, ROW('Cheater Sheet'!$BM$58:$BM$98)-57,""), ROW()-4)),""))</f>
        <v/>
      </c>
      <c r="I45" s="705" t="str" cm="1">
        <f t="array" ref="I45">IF(IFERROR(INDEX('Cheater Sheet'!H58:H98, SMALL(IF("Yes"='Cheater Sheet'!$BM$58:$BM$98, ROW('Cheater Sheet'!$BM$58:$BM$98)-57,""), ROW()-4)),"")="","",IFERROR(INDEX('Cheater Sheet'!H58:H98, SMALL(IF("Yes"='Cheater Sheet'!$BM$58:$BM$98, ROW('Cheater Sheet'!$BM$58:$BM$98)-57,""), ROW()-4)),""))</f>
        <v/>
      </c>
      <c r="J45" s="704" t="str" cm="1">
        <f t="array" ref="J45">IF(IFERROR(INDEX('Cheater Sheet'!I58:I98, SMALL(IF("Yes"='Cheater Sheet'!$BM$58:$BM$98, ROW('Cheater Sheet'!$BM$58:$BM$98)-57,""), ROW()-4)),"")="","",IFERROR(INDEX('Cheater Sheet'!I58:I98, SMALL(IF("Yes"='Cheater Sheet'!$BM$58:$BM$98, ROW('Cheater Sheet'!$BM$58:$BM$98)-57,""), ROW()-4)),""))</f>
        <v/>
      </c>
      <c r="K45" s="705" t="str" cm="1">
        <f t="array" ref="K45">IF(IFERROR(INDEX('Cheater Sheet'!J58:J98, SMALL(IF("Yes"='Cheater Sheet'!$BM$58:$BM$98, ROW('Cheater Sheet'!$BM$58:$BM$98)-57,""), ROW()-4)),"")="","",IFERROR(INDEX('Cheater Sheet'!J58:J98, SMALL(IF("Yes"='Cheater Sheet'!$BM$58:$BM$98, ROW('Cheater Sheet'!$BM$58:$BM$98)-57,""), ROW()-4)),""))</f>
        <v/>
      </c>
      <c r="L45" s="704" t="str" cm="1">
        <f t="array" ref="L45">IF(IFERROR(INDEX('Cheater Sheet'!K58:K98, SMALL(IF("Yes"='Cheater Sheet'!$BM$58:$BM$98, ROW('Cheater Sheet'!$BM$58:$BM$98)-57,""), ROW()-4)),"")="","",IFERROR(INDEX('Cheater Sheet'!K58:K98, SMALL(IF("Yes"='Cheater Sheet'!$BM$58:$BM$98, ROW('Cheater Sheet'!$BM$58:$BM$98)-57,""), ROW()-4)),""))</f>
        <v/>
      </c>
      <c r="M45" s="705" t="str" cm="1">
        <f t="array" ref="M45">IF(IFERROR(INDEX('Cheater Sheet'!L58:L98, SMALL(IF("Yes"='Cheater Sheet'!$BM$58:$BM$98, ROW('Cheater Sheet'!$BM$58:$BM$98)-57,""), ROW()-4)),"")="","",IFERROR(INDEX('Cheater Sheet'!L58:L98, SMALL(IF("Yes"='Cheater Sheet'!$BM$58:$BM$98, ROW('Cheater Sheet'!$BM$58:$BM$98)-57,""), ROW()-4)),""))</f>
        <v/>
      </c>
      <c r="N45" s="704" t="str" cm="1">
        <f t="array" ref="N45">IF(IFERROR(INDEX('Cheater Sheet'!M58:M98, SMALL(IF("Yes"='Cheater Sheet'!$BM$58:$BM$98, ROW('Cheater Sheet'!$BM$58:$BM$98)-57,""), ROW()-4)),"")="","",IFERROR(INDEX('Cheater Sheet'!M58:M98, SMALL(IF("Yes"='Cheater Sheet'!$BM$58:$BM$98, ROW('Cheater Sheet'!$BM$58:$BM$98)-57,""), ROW()-4)),""))</f>
        <v/>
      </c>
      <c r="O45" s="705" t="str" cm="1">
        <f t="array" ref="O45">IF(IFERROR(INDEX('Cheater Sheet'!N58:N98, SMALL(IF("Yes"='Cheater Sheet'!$BM$58:$BM$98, ROW('Cheater Sheet'!$BM$58:$BM$98)-57,""), ROW()-4)),"")="","",IFERROR(INDEX('Cheater Sheet'!N58:N98, SMALL(IF("Yes"='Cheater Sheet'!$BM$58:$BM$98, ROW('Cheater Sheet'!$BM$58:$BM$98)-57,""), ROW()-4)),""))</f>
        <v/>
      </c>
      <c r="P45" s="704" t="str" cm="1">
        <f t="array" ref="P45">IF(IFERROR(INDEX('Cheater Sheet'!O58:O98, SMALL(IF("Yes"='Cheater Sheet'!$BM$58:$BM$98, ROW('Cheater Sheet'!$BM$58:$BM$98)-57,""), ROW()-4)),"")="","",IFERROR(INDEX('Cheater Sheet'!O58:O98, SMALL(IF("Yes"='Cheater Sheet'!$BM$58:$BM$98, ROW('Cheater Sheet'!$BM$58:$BM$98)-57,""), ROW()-4)),""))</f>
        <v/>
      </c>
      <c r="Q45" s="705" t="str" cm="1">
        <f t="array" ref="Q45">IF(IFERROR(INDEX('Cheater Sheet'!P58:P98, SMALL(IF("Yes"='Cheater Sheet'!$BM$58:$BM$98, ROW('Cheater Sheet'!$BM$58:$BM$98)-57,""), ROW()-4)),"")="","",IFERROR(INDEX('Cheater Sheet'!P58:P98, SMALL(IF("Yes"='Cheater Sheet'!$BM$58:$BM$98, ROW('Cheater Sheet'!$BM$58:$BM$98)-57,""), ROW()-4)),""))</f>
        <v/>
      </c>
      <c r="R45" s="704" t="str" cm="1">
        <f t="array" ref="R45">IF(IFERROR(INDEX('Cheater Sheet'!Q58:Q98, SMALL(IF("Yes"='Cheater Sheet'!$BM$58:$BM$98, ROW('Cheater Sheet'!$BM$58:$BM$98)-57,""), ROW()-4)),"")="","",IFERROR(INDEX('Cheater Sheet'!Q58:Q98, SMALL(IF("Yes"='Cheater Sheet'!$BM$58:$BM$98, ROW('Cheater Sheet'!$BM$58:$BM$98)-57,""), ROW()-4)),""))</f>
        <v/>
      </c>
      <c r="S45" s="705" t="str" cm="1">
        <f t="array" ref="S45">IF(IFERROR(INDEX('Cheater Sheet'!R58:R98, SMALL(IF("Yes"='Cheater Sheet'!$BM$58:$BM$98, ROW('Cheater Sheet'!$BM$58:$BM$98)-57,""), ROW()-4)),"")="","",IFERROR(INDEX('Cheater Sheet'!R58:R98, SMALL(IF("Yes"='Cheater Sheet'!$BM$58:$BM$98, ROW('Cheater Sheet'!$BM$58:$BM$98)-57,""), ROW()-4)),""))</f>
        <v/>
      </c>
      <c r="T45" s="704" t="str" cm="1">
        <f t="array" ref="T45">IF(IFERROR(INDEX('Cheater Sheet'!S58:S98, SMALL(IF("Yes"='Cheater Sheet'!$BM$58:$BM$98, ROW('Cheater Sheet'!$BM$58:$BM$98)-57,""), ROW()-4)),"")="","",IFERROR(INDEX('Cheater Sheet'!S58:S98, SMALL(IF("Yes"='Cheater Sheet'!$BM$58:$BM$98, ROW('Cheater Sheet'!$BM$58:$BM$98)-57,""), ROW()-4)),""))</f>
        <v/>
      </c>
      <c r="U45" s="705" t="str" cm="1">
        <f t="array" ref="U45">IF(IFERROR(INDEX('Cheater Sheet'!T58:T98, SMALL(IF("Yes"='Cheater Sheet'!$BM$58:$BM$98, ROW('Cheater Sheet'!$BM$58:$BM$98)-57,""), ROW()-4)),"")="","",IFERROR(INDEX('Cheater Sheet'!T58:T98, SMALL(IF("Yes"='Cheater Sheet'!$BM$58:$BM$98, ROW('Cheater Sheet'!$BM$58:$BM$98)-57,""), ROW()-4)),""))</f>
        <v/>
      </c>
      <c r="V45" s="704" t="str" cm="1">
        <f t="array" ref="V45">IF(IFERROR(INDEX('Cheater Sheet'!U58:U98, SMALL(IF("Yes"='Cheater Sheet'!$BM$58:$BM$98, ROW('Cheater Sheet'!$BM$58:$BM$98)-57,""), ROW()-4)),"")="","",IFERROR(INDEX('Cheater Sheet'!U58:U98, SMALL(IF("Yes"='Cheater Sheet'!$BM$58:$BM$98, ROW('Cheater Sheet'!$BM$58:$BM$98)-57,""), ROW()-4)),""))</f>
        <v/>
      </c>
      <c r="W45" s="705" t="str" cm="1">
        <f t="array" ref="W45">IF(IFERROR(INDEX('Cheater Sheet'!V58:V98, SMALL(IF("Yes"='Cheater Sheet'!$BM$58:$BM$98, ROW('Cheater Sheet'!$BM$58:$BM$98)-57,""), ROW()-4)),"")="","",IFERROR(INDEX('Cheater Sheet'!V58:V98, SMALL(IF("Yes"='Cheater Sheet'!$BM$58:$BM$98, ROW('Cheater Sheet'!$BM$58:$BM$98)-57,""), ROW()-4)),""))</f>
        <v/>
      </c>
      <c r="X45" s="704" t="str" cm="1">
        <f t="array" ref="X45">IF(IFERROR(INDEX('Cheater Sheet'!W58:W98, SMALL(IF("Yes"='Cheater Sheet'!$BM$58:$BM$98, ROW('Cheater Sheet'!$BM$58:$BM$98)-57,""), ROW()-4)),"")="","",IFERROR(INDEX('Cheater Sheet'!W58:W98, SMALL(IF("Yes"='Cheater Sheet'!$BM$58:$BM$98, ROW('Cheater Sheet'!$BM$58:$BM$98)-57,""), ROW()-4)),""))</f>
        <v/>
      </c>
      <c r="Y45" s="705" t="str" cm="1">
        <f t="array" ref="Y45">IF(IFERROR(INDEX('Cheater Sheet'!X58:X98, SMALL(IF("Yes"='Cheater Sheet'!$BM$58:$BM$98, ROW('Cheater Sheet'!$BM$58:$BM$98)-57,""), ROW()-4)),"")="","",IFERROR(INDEX('Cheater Sheet'!X58:X98, SMALL(IF("Yes"='Cheater Sheet'!$BM$58:$BM$98, ROW('Cheater Sheet'!$BM$58:$BM$98)-57,""), ROW()-4)),""))</f>
        <v/>
      </c>
      <c r="Z45" s="704" t="str" cm="1">
        <f t="array" ref="Z45">IF(IFERROR(INDEX('Cheater Sheet'!Y58:Y98, SMALL(IF("Yes"='Cheater Sheet'!$BM$58:$BM$98, ROW('Cheater Sheet'!$BM$58:$BM$98)-57,""), ROW()-4)),"")="","",IFERROR(INDEX('Cheater Sheet'!Y58:Y98, SMALL(IF("Yes"='Cheater Sheet'!$BM$58:$BM$98, ROW('Cheater Sheet'!$BM$58:$BM$98)-57,""), ROW()-4)),""))</f>
        <v/>
      </c>
      <c r="AA45" s="705" t="str" cm="1">
        <f t="array" ref="AA45">IF(IFERROR(INDEX('Cheater Sheet'!Z58:Z98, SMALL(IF("Yes"='Cheater Sheet'!$BM$58:$BM$98, ROW('Cheater Sheet'!$BM$58:$BM$98)-57,""), ROW()-4)),"")="","",IFERROR(INDEX('Cheater Sheet'!Z58:Z98, SMALL(IF("Yes"='Cheater Sheet'!$BM$58:$BM$98, ROW('Cheater Sheet'!$BM$58:$BM$98)-57,""), ROW()-4)),""))</f>
        <v/>
      </c>
      <c r="AB45" s="704" t="str" cm="1">
        <f t="array" ref="AB45">IF(IFERROR(INDEX('Cheater Sheet'!AA58:AA98, SMALL(IF("Yes"='Cheater Sheet'!$BM$58:$BM$98, ROW('Cheater Sheet'!$BM$58:$BM$98)-57,""), ROW()-4)),"")="","",IFERROR(INDEX('Cheater Sheet'!AA58:AA98, SMALL(IF("Yes"='Cheater Sheet'!$BM$58:$BM$98, ROW('Cheater Sheet'!$BM$58:$BM$98)-57,""), ROW()-4)),""))</f>
        <v/>
      </c>
      <c r="AC45" s="705" t="str" cm="1">
        <f t="array" ref="AC45">IF(IFERROR(INDEX('Cheater Sheet'!AB58:AB98, SMALL(IF("Yes"='Cheater Sheet'!$BM$58:$BM$98, ROW('Cheater Sheet'!$BM$58:$BM$98)-57,""), ROW()-4)),"")="","",IFERROR(INDEX('Cheater Sheet'!AB58:AB98, SMALL(IF("Yes"='Cheater Sheet'!$BM$58:$BM$98, ROW('Cheater Sheet'!$BM$58:$BM$98)-57,""), ROW()-4)),""))</f>
        <v/>
      </c>
      <c r="AD45" s="704" t="str" cm="1">
        <f t="array" ref="AD45">IF(IFERROR(INDEX('Cheater Sheet'!AC58:AC98, SMALL(IF("Yes"='Cheater Sheet'!$BM$58:$BM$98, ROW('Cheater Sheet'!$BM$58:$BM$98)-57,""), ROW()-4)),"")="","",IFERROR(INDEX('Cheater Sheet'!AC58:AC98, SMALL(IF("Yes"='Cheater Sheet'!$BM$58:$BM$98, ROW('Cheater Sheet'!$BM$58:$BM$98)-57,""), ROW()-4)),""))</f>
        <v/>
      </c>
      <c r="AE45" s="705" t="str" cm="1">
        <f t="array" ref="AE45">IF(IFERROR(INDEX('Cheater Sheet'!AD58:AD98, SMALL(IF("Yes"='Cheater Sheet'!$BM$58:$BM$98, ROW('Cheater Sheet'!$BM$58:$BM$98)-57,""), ROW()-4)),"")="","",IFERROR(INDEX('Cheater Sheet'!AD58:AD98, SMALL(IF("Yes"='Cheater Sheet'!$BM$58:$BM$98, ROW('Cheater Sheet'!$BM$58:$BM$98)-57,""), ROW()-4)),""))</f>
        <v/>
      </c>
      <c r="AF45" s="704" t="str" cm="1">
        <f t="array" ref="AF45">IF(IFERROR(INDEX('Cheater Sheet'!AE58:AE98, SMALL(IF("Yes"='Cheater Sheet'!$BM$58:$BM$98, ROW('Cheater Sheet'!$BM$58:$BM$98)-57,""), ROW()-4)),"")="","",IFERROR(INDEX('Cheater Sheet'!AE58:AE98, SMALL(IF("Yes"='Cheater Sheet'!$BM$58:$BM$98, ROW('Cheater Sheet'!$BM$58:$BM$98)-57,""), ROW()-4)),""))</f>
        <v/>
      </c>
      <c r="AG45" s="705" t="str" cm="1">
        <f t="array" ref="AG45">IF(IFERROR(INDEX('Cheater Sheet'!AF58:AF98, SMALL(IF("Yes"='Cheater Sheet'!$BM$58:$BM$98, ROW('Cheater Sheet'!$BM$58:$BM$98)-57,""), ROW()-4)),"")="","",IFERROR(INDEX('Cheater Sheet'!AF58:AF98, SMALL(IF("Yes"='Cheater Sheet'!$BM$58:$BM$98, ROW('Cheater Sheet'!$BM$58:$BM$98)-57,""), ROW()-4)),""))</f>
        <v/>
      </c>
      <c r="AH45" s="704" t="str" cm="1">
        <f t="array" ref="AH45">IF(IFERROR(INDEX('Cheater Sheet'!AG58:AG98, SMALL(IF("Yes"='Cheater Sheet'!$BM$58:$BM$98, ROW('Cheater Sheet'!$BM$58:$BM$98)-57,""), ROW()-4)),"")="","",IFERROR(INDEX('Cheater Sheet'!AG58:AG98, SMALL(IF("Yes"='Cheater Sheet'!$BM$58:$BM$98, ROW('Cheater Sheet'!$BM$58:$BM$98)-57,""), ROW()-4)),""))</f>
        <v/>
      </c>
      <c r="AI45" s="705" t="str" cm="1">
        <f t="array" ref="AI45">IF(IFERROR(INDEX('Cheater Sheet'!AH58:AH98, SMALL(IF("Yes"='Cheater Sheet'!$BM$58:$BM$98, ROW('Cheater Sheet'!$BM$58:$BM$98)-57,""), ROW()-4)),"")="","",IFERROR(INDEX('Cheater Sheet'!AH58:AH98, SMALL(IF("Yes"='Cheater Sheet'!$BM$58:$BM$98, ROW('Cheater Sheet'!$BM$58:$BM$98)-57,""), ROW()-4)),""))</f>
        <v/>
      </c>
      <c r="AJ45" s="704" t="str" cm="1">
        <f t="array" ref="AJ45">IF(IFERROR(INDEX('Cheater Sheet'!AI58:AI98, SMALL(IF("Yes"='Cheater Sheet'!$BM$58:$BM$98, ROW('Cheater Sheet'!$BM$58:$BM$98)-57,""), ROW()-4)),"")="","",IFERROR(INDEX('Cheater Sheet'!AI58:AI98, SMALL(IF("Yes"='Cheater Sheet'!$BM$58:$BM$98, ROW('Cheater Sheet'!$BM$58:$BM$98)-57,""), ROW()-4)),""))</f>
        <v/>
      </c>
      <c r="AK45" s="705" t="str" cm="1">
        <f t="array" ref="AK45">IF(IFERROR(INDEX('Cheater Sheet'!AJ58:AJ98, SMALL(IF("Yes"='Cheater Sheet'!$BM$58:$BM$98, ROW('Cheater Sheet'!$BM$58:$BM$98)-57,""), ROW()-4)),"")="","",IFERROR(INDEX('Cheater Sheet'!AJ58:AJ98, SMALL(IF("Yes"='Cheater Sheet'!$BM$58:$BM$98, ROW('Cheater Sheet'!$BM$58:$BM$98)-57,""), ROW()-4)),""))</f>
        <v/>
      </c>
      <c r="AL45" s="704" t="str" cm="1">
        <f t="array" ref="AL45">IF(IFERROR(INDEX('Cheater Sheet'!AK58:AK98, SMALL(IF("Yes"='Cheater Sheet'!$BM$58:$BM$98, ROW('Cheater Sheet'!$BM$58:$BM$98)-57,""), ROW()-4)),"")="","",IFERROR(INDEX('Cheater Sheet'!AK58:AK98, SMALL(IF("Yes"='Cheater Sheet'!$BM$58:$BM$98, ROW('Cheater Sheet'!$BM$58:$BM$98)-57,""), ROW()-4)),""))</f>
        <v/>
      </c>
      <c r="AM45" s="705" t="str" cm="1">
        <f t="array" ref="AM45">IF(IFERROR(INDEX('Cheater Sheet'!AL58:AL98, SMALL(IF("Yes"='Cheater Sheet'!$BM$58:$BM$98, ROW('Cheater Sheet'!$BM$58:$BM$98)-57,""), ROW()-4)),"")="","",IFERROR(INDEX('Cheater Sheet'!AL58:AL98, SMALL(IF("Yes"='Cheater Sheet'!$BM$58:$BM$98, ROW('Cheater Sheet'!$BM$58:$BM$98)-57,""), ROW()-4)),""))</f>
        <v/>
      </c>
      <c r="AN45" s="704" t="str" cm="1">
        <f t="array" ref="AN45">IF(IFERROR(INDEX('Cheater Sheet'!AM58:AM98, SMALL(IF("Yes"='Cheater Sheet'!$BM$58:$BM$98, ROW('Cheater Sheet'!$BM$58:$BM$98)-57,""), ROW()-4)),"")="","",IFERROR(INDEX('Cheater Sheet'!AM58:AM98, SMALL(IF("Yes"='Cheater Sheet'!$BM$58:$BM$98, ROW('Cheater Sheet'!$BM$58:$BM$98)-57,""), ROW()-4)),""))</f>
        <v/>
      </c>
      <c r="AO45" s="705" t="str" cm="1">
        <f t="array" ref="AO45">IF(IFERROR(INDEX('Cheater Sheet'!AN58:AN98, SMALL(IF("Yes"='Cheater Sheet'!$BM$58:$BM$98, ROW('Cheater Sheet'!$BM$58:$BM$98)-57,""), ROW()-4)),"")="","",IFERROR(INDEX('Cheater Sheet'!AN58:AN98, SMALL(IF("Yes"='Cheater Sheet'!$BM$58:$BM$98, ROW('Cheater Sheet'!$BM$58:$BM$98)-57,""), ROW()-4)),""))</f>
        <v/>
      </c>
      <c r="AP45" s="704" t="str" cm="1">
        <f t="array" ref="AP45">IF(IFERROR(INDEX('Cheater Sheet'!AO58:AO98, SMALL(IF("Yes"='Cheater Sheet'!$BM$58:$BM$98, ROW('Cheater Sheet'!$BM$58:$BM$98)-57,""), ROW()-4)),"")="","",IFERROR(INDEX('Cheater Sheet'!AO58:AO98, SMALL(IF("Yes"='Cheater Sheet'!$BM$58:$BM$98, ROW('Cheater Sheet'!$BM$58:$BM$98)-57,""), ROW()-4)),""))</f>
        <v/>
      </c>
      <c r="AQ45" s="705" t="str" cm="1">
        <f t="array" ref="AQ45">IF(IFERROR(INDEX('Cheater Sheet'!AP58:AP98, SMALL(IF("Yes"='Cheater Sheet'!$BM$58:$BM$98, ROW('Cheater Sheet'!$BM$58:$BM$98)-57,""), ROW()-4)),"")="","",IFERROR(INDEX('Cheater Sheet'!AP58:AP98, SMALL(IF("Yes"='Cheater Sheet'!$BM$58:$BM$98, ROW('Cheater Sheet'!$BM$58:$BM$98)-57,""), ROW()-4)),""))</f>
        <v/>
      </c>
      <c r="AR45" s="704" t="str" cm="1">
        <f t="array" ref="AR45">IF(IFERROR(INDEX('Cheater Sheet'!AQ58:AQ98, SMALL(IF("Yes"='Cheater Sheet'!$BM$58:$BM$98, ROW('Cheater Sheet'!$BM$58:$BM$98)-57,""), ROW()-4)),"")="","",IFERROR(INDEX('Cheater Sheet'!AQ58:AQ98, SMALL(IF("Yes"='Cheater Sheet'!$BM$58:$BM$98, ROW('Cheater Sheet'!$BM$58:$BM$98)-57,""), ROW()-4)),""))</f>
        <v/>
      </c>
      <c r="AS45" s="705" t="str" cm="1">
        <f t="array" ref="AS45">IF(IFERROR(INDEX('Cheater Sheet'!AR58:AR98, SMALL(IF("Yes"='Cheater Sheet'!$BM$58:$BM$98, ROW('Cheater Sheet'!$BM$58:$BM$98)-57,""), ROW()-4)),"")="","",IFERROR(INDEX('Cheater Sheet'!AR58:AR98, SMALL(IF("Yes"='Cheater Sheet'!$BM$58:$BM$98, ROW('Cheater Sheet'!$BM$58:$BM$98)-57,""), ROW()-4)),""))</f>
        <v/>
      </c>
      <c r="AT45" s="704" t="str" cm="1">
        <f t="array" ref="AT45">IF(IFERROR(INDEX('Cheater Sheet'!AS58:AS98, SMALL(IF("Yes"='Cheater Sheet'!$BM$58:$BM$98, ROW('Cheater Sheet'!$BM$58:$BM$98)-57,""), ROW()-4)),"")="","",IFERROR(INDEX('Cheater Sheet'!AS58:AS98, SMALL(IF("Yes"='Cheater Sheet'!$BM$58:$BM$98, ROW('Cheater Sheet'!$BM$58:$BM$98)-57,""), ROW()-4)),""))</f>
        <v/>
      </c>
      <c r="AU45" s="705" t="str" cm="1">
        <f t="array" ref="AU45">IF(IFERROR(INDEX('Cheater Sheet'!AT58:AT98, SMALL(IF("Yes"='Cheater Sheet'!$BM$58:$BM$98, ROW('Cheater Sheet'!$BM$58:$BM$98)-57,""), ROW()-4)),"")="","",IFERROR(INDEX('Cheater Sheet'!AT58:AT98, SMALL(IF("Yes"='Cheater Sheet'!$BM$58:$BM$98, ROW('Cheater Sheet'!$BM$58:$BM$98)-57,""), ROW()-4)),""))</f>
        <v/>
      </c>
      <c r="AV45" s="704" t="str" cm="1">
        <f t="array" ref="AV45">IF(IFERROR(INDEX('Cheater Sheet'!AU58:AU98, SMALL(IF("Yes"='Cheater Sheet'!$BM$58:$BM$98, ROW('Cheater Sheet'!$BM$58:$BM$98)-57,""), ROW()-4)),"")="","",IFERROR(INDEX('Cheater Sheet'!AU58:AU98, SMALL(IF("Yes"='Cheater Sheet'!$BM$58:$BM$98, ROW('Cheater Sheet'!$BM$58:$BM$98)-57,""), ROW()-4)),""))</f>
        <v/>
      </c>
      <c r="AW45" s="705" t="str" cm="1">
        <f t="array" ref="AW45">IF(IFERROR(INDEX('Cheater Sheet'!AV58:AV98, SMALL(IF("Yes"='Cheater Sheet'!$BM$58:$BM$98, ROW('Cheater Sheet'!$BM$58:$BM$98)-57,""), ROW()-4)),"")="","",IFERROR(INDEX('Cheater Sheet'!AV58:AV98, SMALL(IF("Yes"='Cheater Sheet'!$BM$58:$BM$98, ROW('Cheater Sheet'!$BM$58:$BM$98)-57,""), ROW()-4)),""))</f>
        <v/>
      </c>
      <c r="AX45" s="704" t="str" cm="1">
        <f t="array" ref="AX45">IF(IFERROR(INDEX('Cheater Sheet'!AW58:AW98, SMALL(IF("Yes"='Cheater Sheet'!$BM$58:$BM$98, ROW('Cheater Sheet'!$BM$58:$BM$98)-57,""), ROW()-4)),"")="","",IFERROR(INDEX('Cheater Sheet'!AW58:AW98, SMALL(IF("Yes"='Cheater Sheet'!$BM$58:$BM$98, ROW('Cheater Sheet'!$BM$58:$BM$98)-57,""), ROW()-4)),""))</f>
        <v/>
      </c>
      <c r="AY45" s="705" t="str" cm="1">
        <f t="array" ref="AY45">IF(IFERROR(INDEX('Cheater Sheet'!AX58:AX98, SMALL(IF("Yes"='Cheater Sheet'!$BM$58:$BM$98, ROW('Cheater Sheet'!$BM$58:$BM$98)-57,""), ROW()-4)),"")="","",IFERROR(INDEX('Cheater Sheet'!AX58:AX98, SMALL(IF("Yes"='Cheater Sheet'!$BM$58:$BM$98, ROW('Cheater Sheet'!$BM$58:$BM$98)-57,""), ROW()-4)),""))</f>
        <v/>
      </c>
      <c r="AZ45" s="704" t="str" cm="1">
        <f t="array" ref="AZ45">IF(IFERROR(INDEX('Cheater Sheet'!AY58:AY98, SMALL(IF("Yes"='Cheater Sheet'!$BM$58:$BM$98, ROW('Cheater Sheet'!$BM$58:$BM$98)-57,""), ROW()-4)),"")="","",IFERROR(INDEX('Cheater Sheet'!AY58:AY98, SMALL(IF("Yes"='Cheater Sheet'!$BM$58:$BM$98, ROW('Cheater Sheet'!$BM$58:$BM$98)-57,""), ROW()-4)),""))</f>
        <v/>
      </c>
      <c r="BA45" s="705" t="str" cm="1">
        <f t="array" ref="BA45">IF(IFERROR(INDEX('Cheater Sheet'!AZ58:AZ98, SMALL(IF("Yes"='Cheater Sheet'!$BM$58:$BM$98, ROW('Cheater Sheet'!$BM$58:$BM$98)-57,""), ROW()-4)),"")="","",IFERROR(INDEX('Cheater Sheet'!AZ58:AZ98, SMALL(IF("Yes"='Cheater Sheet'!$BM$58:$BM$98, ROW('Cheater Sheet'!$BM$58:$BM$98)-57,""), ROW()-4)),""))</f>
        <v/>
      </c>
      <c r="BB45" s="704" t="str" cm="1">
        <f t="array" ref="BB45">IF(IFERROR(INDEX('Cheater Sheet'!BA58:BA98, SMALL(IF("Yes"='Cheater Sheet'!$BM$58:$BM$98, ROW('Cheater Sheet'!$BM$58:$BM$98)-57,""), ROW()-4)),"")="","",IFERROR(INDEX('Cheater Sheet'!BA58:BA98, SMALL(IF("Yes"='Cheater Sheet'!$BM$58:$BM$98, ROW('Cheater Sheet'!$BM$58:$BM$98)-57,""), ROW()-4)),""))</f>
        <v/>
      </c>
      <c r="BC45" s="705" t="str" cm="1">
        <f t="array" ref="BC45">IF(IFERROR(INDEX('Cheater Sheet'!BB58:BB98, SMALL(IF("Yes"='Cheater Sheet'!$BM$58:$BM$98, ROW('Cheater Sheet'!$BM$58:$BM$98)-57,""), ROW()-4)),"")="","",IFERROR(INDEX('Cheater Sheet'!BB58:BB98, SMALL(IF("Yes"='Cheater Sheet'!$BM$58:$BM$98, ROW('Cheater Sheet'!$BM$58:$BM$98)-57,""), ROW()-4)),""))</f>
        <v/>
      </c>
      <c r="BD45" s="704" t="str" cm="1">
        <f t="array" ref="BD45">IF(IFERROR(INDEX('Cheater Sheet'!BC58:BC98, SMALL(IF("Yes"='Cheater Sheet'!$BM$58:$BM$98, ROW('Cheater Sheet'!$BM$58:$BM$98)-57,""), ROW()-4)),"")="","",IFERROR(INDEX('Cheater Sheet'!BC58:BC98, SMALL(IF("Yes"='Cheater Sheet'!$BM$58:$BM$98, ROW('Cheater Sheet'!$BM$58:$BM$98)-57,""), ROW()-4)),""))</f>
        <v/>
      </c>
      <c r="BE45" s="705" t="str" cm="1">
        <f t="array" ref="BE45">IF(IFERROR(INDEX('Cheater Sheet'!BD58:BD98, SMALL(IF("Yes"='Cheater Sheet'!$BM$58:$BM$98, ROW('Cheater Sheet'!$BM$58:$BM$98)-57,""), ROW()-4)),"")="","",IFERROR(INDEX('Cheater Sheet'!BD58:BD98, SMALL(IF("Yes"='Cheater Sheet'!$BM$58:$BM$98, ROW('Cheater Sheet'!$BM$58:$BM$98)-57,""), ROW()-4)),""))</f>
        <v/>
      </c>
      <c r="BF45" s="704" t="str" cm="1">
        <f t="array" ref="BF45">IF(IFERROR(INDEX('Cheater Sheet'!BE58:BE98, SMALL(IF("Yes"='Cheater Sheet'!$BM$58:$BM$98, ROW('Cheater Sheet'!$BM$58:$BM$98)-57,""), ROW()-4)),"")="","",IFERROR(INDEX('Cheater Sheet'!BE58:BE98, SMALL(IF("Yes"='Cheater Sheet'!$BM$58:$BM$98, ROW('Cheater Sheet'!$BM$58:$BM$98)-57,""), ROW()-4)),""))</f>
        <v/>
      </c>
      <c r="BG45" s="705" t="str" cm="1">
        <f t="array" ref="BG45">IF(IFERROR(INDEX('Cheater Sheet'!BF58:BF98, SMALL(IF("Yes"='Cheater Sheet'!$BM$58:$BM$98, ROW('Cheater Sheet'!$BM$58:$BM$98)-57,""), ROW()-4)),"")="","",IFERROR(INDEX('Cheater Sheet'!BF58:BF98, SMALL(IF("Yes"='Cheater Sheet'!$BM$58:$BM$98, ROW('Cheater Sheet'!$BM$58:$BM$98)-57,""), ROW()-4)),""))</f>
        <v/>
      </c>
      <c r="BH45" s="704" t="str" cm="1">
        <f t="array" ref="BH45">IF(IFERROR(INDEX('Cheater Sheet'!BG58:BG98, SMALL(IF("Yes"='Cheater Sheet'!$BM$58:$BM$98, ROW('Cheater Sheet'!$BM$58:$BM$98)-57,""), ROW()-4)),"")="","",IFERROR(INDEX('Cheater Sheet'!BG58:BG98, SMALL(IF("Yes"='Cheater Sheet'!$BM$58:$BM$98, ROW('Cheater Sheet'!$BM$58:$BM$98)-57,""), ROW()-4)),""))</f>
        <v/>
      </c>
      <c r="BI45" s="705" t="str" cm="1">
        <f t="array" ref="BI45">IF(IFERROR(INDEX('Cheater Sheet'!BH58:BH98, SMALL(IF("Yes"='Cheater Sheet'!$BM$58:$BM$98, ROW('Cheater Sheet'!$BM$58:$BM$98)-57,""), ROW()-4)),"")="","",IFERROR(INDEX('Cheater Sheet'!BH58:BH98, SMALL(IF("Yes"='Cheater Sheet'!$BM$58:$BM$98, ROW('Cheater Sheet'!$BM$58:$BM$98)-57,""), ROW()-4)),""))</f>
        <v/>
      </c>
      <c r="BJ45" s="704" t="str" cm="1">
        <f t="array" ref="BJ45">IF(IFERROR(INDEX('Cheater Sheet'!BI58:BI98, SMALL(IF("Yes"='Cheater Sheet'!$BM$58:$BM$98, ROW('Cheater Sheet'!$BM$58:$BM$98)-57,""), ROW()-4)),"")="","",IFERROR(INDEX('Cheater Sheet'!BI58:BI98, SMALL(IF("Yes"='Cheater Sheet'!$BM$58:$BM$98, ROW('Cheater Sheet'!$BM$58:$BM$98)-57,""), ROW()-4)),""))</f>
        <v/>
      </c>
      <c r="BK45" s="527" t="str" cm="1">
        <f t="array" ref="BK45">IF(IFERROR(INDEX('Cheater Sheet'!BJ58:BJ98, SMALL(IF("Yes"='Cheater Sheet'!$BM$58:$BM$98, ROW('Cheater Sheet'!$BM$58:$BM$98)-57,""), ROW()-4)),"")="","",IFERROR(INDEX('Cheater Sheet'!BJ58:BJ98, SMALL(IF("Yes"='Cheater Sheet'!$BM$58:$BM$98, ROW('Cheater Sheet'!$BM$58:$BM$98)-57,""), ROW()-4)),""))</f>
        <v/>
      </c>
      <c r="BL45" s="101"/>
    </row>
    <row r="46" spans="1:64" ht="13.5" thickTop="1" x14ac:dyDescent="0.2">
      <c r="A46" s="765">
        <v>1</v>
      </c>
      <c r="C46" s="581" t="str">
        <f>'Cheater Sheet'!B99</f>
        <v>Conclusion</v>
      </c>
      <c r="D46" s="582" t="str">
        <f>IF('Cheater Sheet'!C99="","",'Cheater Sheet'!C99)</f>
        <v/>
      </c>
      <c r="E46" s="706"/>
      <c r="F46" s="582" t="str">
        <f>IF('Cheater Sheet'!E99="","",'Cheater Sheet'!E99)</f>
        <v/>
      </c>
      <c r="G46" s="706"/>
      <c r="H46" s="582" t="str">
        <f>IF('Cheater Sheet'!G99="","",'Cheater Sheet'!G99)</f>
        <v/>
      </c>
      <c r="I46" s="706"/>
      <c r="J46" s="582" t="str">
        <f>IF('Cheater Sheet'!I99="","",'Cheater Sheet'!I99)</f>
        <v/>
      </c>
      <c r="K46" s="706"/>
      <c r="L46" s="582" t="str">
        <f>IF('Cheater Sheet'!K99="","",'Cheater Sheet'!K99)</f>
        <v/>
      </c>
      <c r="M46" s="706"/>
      <c r="N46" s="582" t="str">
        <f>IF('Cheater Sheet'!M99="","",'Cheater Sheet'!M99)</f>
        <v/>
      </c>
      <c r="O46" s="706"/>
      <c r="P46" s="582" t="str">
        <f>IF('Cheater Sheet'!O99="","",'Cheater Sheet'!O99)</f>
        <v/>
      </c>
      <c r="Q46" s="706"/>
      <c r="R46" s="582" t="str">
        <f>IF('Cheater Sheet'!Q99="","",'Cheater Sheet'!Q99)</f>
        <v/>
      </c>
      <c r="S46" s="706"/>
      <c r="T46" s="582" t="str">
        <f>IF('Cheater Sheet'!S99="","",'Cheater Sheet'!S99)</f>
        <v/>
      </c>
      <c r="U46" s="706"/>
      <c r="V46" s="582" t="str">
        <f>IF('Cheater Sheet'!U99="","",'Cheater Sheet'!U99)</f>
        <v/>
      </c>
      <c r="W46" s="706"/>
      <c r="X46" s="582" t="str">
        <f>IF('Cheater Sheet'!W99="","",'Cheater Sheet'!W99)</f>
        <v/>
      </c>
      <c r="Y46" s="706"/>
      <c r="Z46" s="582" t="str">
        <f>IF('Cheater Sheet'!Y99="","",'Cheater Sheet'!Y99)</f>
        <v/>
      </c>
      <c r="AA46" s="706"/>
      <c r="AB46" s="582" t="str">
        <f>IF('Cheater Sheet'!AA99="","",'Cheater Sheet'!AA99)</f>
        <v/>
      </c>
      <c r="AC46" s="706"/>
      <c r="AD46" s="582" t="str">
        <f>IF('Cheater Sheet'!AC99="","",'Cheater Sheet'!AC99)</f>
        <v/>
      </c>
      <c r="AE46" s="706"/>
      <c r="AF46" s="582" t="str">
        <f>IF('Cheater Sheet'!AE99="","",'Cheater Sheet'!AE99)</f>
        <v/>
      </c>
      <c r="AG46" s="706"/>
      <c r="AH46" s="582" t="str">
        <f>IF('Cheater Sheet'!AG99="","",'Cheater Sheet'!AG99)</f>
        <v/>
      </c>
      <c r="AI46" s="706"/>
      <c r="AJ46" s="582" t="str">
        <f>IF('Cheater Sheet'!AI99="","",'Cheater Sheet'!AI99)</f>
        <v/>
      </c>
      <c r="AK46" s="706"/>
      <c r="AL46" s="582" t="str">
        <f>IF('Cheater Sheet'!AK99="","",'Cheater Sheet'!AK99)</f>
        <v/>
      </c>
      <c r="AM46" s="706"/>
      <c r="AN46" s="582" t="str">
        <f>IF('Cheater Sheet'!AM99="","",'Cheater Sheet'!AM99)</f>
        <v/>
      </c>
      <c r="AO46" s="706"/>
      <c r="AP46" s="582" t="str">
        <f>IF('Cheater Sheet'!AO99="","",'Cheater Sheet'!AO99)</f>
        <v/>
      </c>
      <c r="AQ46" s="706"/>
      <c r="AR46" s="582" t="str">
        <f>IF('Cheater Sheet'!AQ99="","",'Cheater Sheet'!AQ99)</f>
        <v/>
      </c>
      <c r="AS46" s="706"/>
      <c r="AT46" s="582" t="str">
        <f>IF('Cheater Sheet'!AS99="","",'Cheater Sheet'!AS99)</f>
        <v/>
      </c>
      <c r="AU46" s="706"/>
      <c r="AV46" s="582" t="str">
        <f>IF('Cheater Sheet'!AU99="","",'Cheater Sheet'!AU99)</f>
        <v/>
      </c>
      <c r="AW46" s="706"/>
      <c r="AX46" s="582" t="str">
        <f>IF('Cheater Sheet'!AW99="","",'Cheater Sheet'!AW99)</f>
        <v/>
      </c>
      <c r="AY46" s="706"/>
      <c r="AZ46" s="582" t="str">
        <f>IF('Cheater Sheet'!AY99="","",'Cheater Sheet'!AY99)</f>
        <v/>
      </c>
      <c r="BA46" s="706"/>
      <c r="BB46" s="582" t="str">
        <f>IF('Cheater Sheet'!BA99="","",'Cheater Sheet'!BA99)</f>
        <v/>
      </c>
      <c r="BC46" s="706"/>
      <c r="BD46" s="582" t="str">
        <f>IF('Cheater Sheet'!BC99="","",'Cheater Sheet'!BC99)</f>
        <v/>
      </c>
      <c r="BE46" s="706"/>
      <c r="BF46" s="582" t="str">
        <f>IF('Cheater Sheet'!BE99="","",'Cheater Sheet'!BE99)</f>
        <v/>
      </c>
      <c r="BG46" s="706"/>
      <c r="BH46" s="582" t="str">
        <f>IF('Cheater Sheet'!BG99="","",'Cheater Sheet'!BG99)</f>
        <v/>
      </c>
      <c r="BI46" s="706"/>
      <c r="BJ46" s="582" t="str">
        <f>IF('Cheater Sheet'!BI99="","",'Cheater Sheet'!BI99)</f>
        <v/>
      </c>
      <c r="BK46" s="710"/>
      <c r="BL46" s="101"/>
    </row>
    <row r="47" spans="1:64" ht="13.5" thickBot="1" x14ac:dyDescent="0.25">
      <c r="A47" s="765">
        <v>1</v>
      </c>
      <c r="C47" s="298" t="s">
        <v>338</v>
      </c>
      <c r="D47" s="310" t="str">
        <f t="shared" ref="D47:AI47" si="1">IFERROR(AVERAGEIF(D5:D45,"&gt;0",D5:D45),"-")</f>
        <v>-</v>
      </c>
      <c r="E47" s="707" t="str">
        <f t="shared" si="1"/>
        <v>-</v>
      </c>
      <c r="F47" s="310" t="str">
        <f t="shared" si="1"/>
        <v>-</v>
      </c>
      <c r="G47" s="707" t="str">
        <f t="shared" si="1"/>
        <v>-</v>
      </c>
      <c r="H47" s="310" t="str">
        <f t="shared" si="1"/>
        <v>-</v>
      </c>
      <c r="I47" s="707" t="str">
        <f t="shared" si="1"/>
        <v>-</v>
      </c>
      <c r="J47" s="310" t="str">
        <f t="shared" si="1"/>
        <v>-</v>
      </c>
      <c r="K47" s="707" t="str">
        <f t="shared" si="1"/>
        <v>-</v>
      </c>
      <c r="L47" s="310" t="str">
        <f t="shared" si="1"/>
        <v>-</v>
      </c>
      <c r="M47" s="707" t="str">
        <f t="shared" si="1"/>
        <v>-</v>
      </c>
      <c r="N47" s="310" t="str">
        <f t="shared" si="1"/>
        <v>-</v>
      </c>
      <c r="O47" s="707" t="str">
        <f t="shared" si="1"/>
        <v>-</v>
      </c>
      <c r="P47" s="310" t="str">
        <f t="shared" si="1"/>
        <v>-</v>
      </c>
      <c r="Q47" s="707" t="str">
        <f t="shared" si="1"/>
        <v>-</v>
      </c>
      <c r="R47" s="310" t="str">
        <f t="shared" si="1"/>
        <v>-</v>
      </c>
      <c r="S47" s="707" t="str">
        <f t="shared" si="1"/>
        <v>-</v>
      </c>
      <c r="T47" s="310" t="str">
        <f t="shared" si="1"/>
        <v>-</v>
      </c>
      <c r="U47" s="707" t="str">
        <f t="shared" si="1"/>
        <v>-</v>
      </c>
      <c r="V47" s="310" t="str">
        <f t="shared" si="1"/>
        <v>-</v>
      </c>
      <c r="W47" s="707" t="str">
        <f t="shared" si="1"/>
        <v>-</v>
      </c>
      <c r="X47" s="310" t="str">
        <f t="shared" si="1"/>
        <v>-</v>
      </c>
      <c r="Y47" s="707" t="str">
        <f t="shared" si="1"/>
        <v>-</v>
      </c>
      <c r="Z47" s="310" t="str">
        <f t="shared" si="1"/>
        <v>-</v>
      </c>
      <c r="AA47" s="707" t="str">
        <f t="shared" si="1"/>
        <v>-</v>
      </c>
      <c r="AB47" s="310" t="str">
        <f t="shared" si="1"/>
        <v>-</v>
      </c>
      <c r="AC47" s="707" t="str">
        <f t="shared" si="1"/>
        <v>-</v>
      </c>
      <c r="AD47" s="310" t="str">
        <f t="shared" si="1"/>
        <v>-</v>
      </c>
      <c r="AE47" s="707" t="str">
        <f t="shared" si="1"/>
        <v>-</v>
      </c>
      <c r="AF47" s="310" t="str">
        <f t="shared" si="1"/>
        <v>-</v>
      </c>
      <c r="AG47" s="707" t="str">
        <f t="shared" si="1"/>
        <v>-</v>
      </c>
      <c r="AH47" s="310" t="str">
        <f t="shared" si="1"/>
        <v>-</v>
      </c>
      <c r="AI47" s="707" t="str">
        <f t="shared" si="1"/>
        <v>-</v>
      </c>
      <c r="AJ47" s="310" t="str">
        <f t="shared" ref="AJ47:BK47" si="2">IFERROR(AVERAGEIF(AJ5:AJ45,"&gt;0",AJ5:AJ45),"-")</f>
        <v>-</v>
      </c>
      <c r="AK47" s="707" t="str">
        <f t="shared" si="2"/>
        <v>-</v>
      </c>
      <c r="AL47" s="310" t="str">
        <f t="shared" si="2"/>
        <v>-</v>
      </c>
      <c r="AM47" s="707" t="str">
        <f t="shared" si="2"/>
        <v>-</v>
      </c>
      <c r="AN47" s="310" t="str">
        <f t="shared" si="2"/>
        <v>-</v>
      </c>
      <c r="AO47" s="707" t="str">
        <f t="shared" si="2"/>
        <v>-</v>
      </c>
      <c r="AP47" s="310" t="str">
        <f t="shared" si="2"/>
        <v>-</v>
      </c>
      <c r="AQ47" s="707" t="str">
        <f t="shared" si="2"/>
        <v>-</v>
      </c>
      <c r="AR47" s="310" t="str">
        <f t="shared" si="2"/>
        <v>-</v>
      </c>
      <c r="AS47" s="707" t="str">
        <f t="shared" si="2"/>
        <v>-</v>
      </c>
      <c r="AT47" s="310" t="str">
        <f t="shared" si="2"/>
        <v>-</v>
      </c>
      <c r="AU47" s="707" t="str">
        <f t="shared" si="2"/>
        <v>-</v>
      </c>
      <c r="AV47" s="310" t="str">
        <f t="shared" si="2"/>
        <v>-</v>
      </c>
      <c r="AW47" s="707" t="str">
        <f t="shared" si="2"/>
        <v>-</v>
      </c>
      <c r="AX47" s="310" t="str">
        <f t="shared" si="2"/>
        <v>-</v>
      </c>
      <c r="AY47" s="707" t="str">
        <f t="shared" si="2"/>
        <v>-</v>
      </c>
      <c r="AZ47" s="310" t="str">
        <f t="shared" si="2"/>
        <v>-</v>
      </c>
      <c r="BA47" s="707" t="str">
        <f t="shared" si="2"/>
        <v>-</v>
      </c>
      <c r="BB47" s="310" t="str">
        <f t="shared" si="2"/>
        <v>-</v>
      </c>
      <c r="BC47" s="707" t="str">
        <f t="shared" si="2"/>
        <v>-</v>
      </c>
      <c r="BD47" s="310" t="str">
        <f t="shared" si="2"/>
        <v>-</v>
      </c>
      <c r="BE47" s="707" t="str">
        <f t="shared" si="2"/>
        <v>-</v>
      </c>
      <c r="BF47" s="310" t="str">
        <f t="shared" si="2"/>
        <v>-</v>
      </c>
      <c r="BG47" s="707" t="str">
        <f t="shared" si="2"/>
        <v>-</v>
      </c>
      <c r="BH47" s="310" t="str">
        <f t="shared" si="2"/>
        <v>-</v>
      </c>
      <c r="BI47" s="707" t="str">
        <f t="shared" si="2"/>
        <v>-</v>
      </c>
      <c r="BJ47" s="310" t="str">
        <f t="shared" si="2"/>
        <v>-</v>
      </c>
      <c r="BK47" s="711" t="str">
        <f t="shared" si="2"/>
        <v>-</v>
      </c>
      <c r="BL47" s="101"/>
    </row>
    <row r="48" spans="1:64" x14ac:dyDescent="0.2">
      <c r="A48" s="765">
        <v>1</v>
      </c>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row>
    <row r="49" spans="1:11" x14ac:dyDescent="0.2">
      <c r="A49" s="765">
        <f>IF(K54="",0,1)</f>
        <v>0</v>
      </c>
    </row>
    <row r="50" spans="1:11" x14ac:dyDescent="0.2">
      <c r="A50" s="765">
        <f>IF(K54="",0,1)</f>
        <v>0</v>
      </c>
    </row>
    <row r="51" spans="1:11" x14ac:dyDescent="0.2">
      <c r="A51" s="765">
        <f>IF(K54="",0,1)</f>
        <v>0</v>
      </c>
    </row>
    <row r="52" spans="1:11" ht="13.5" thickBot="1" x14ac:dyDescent="0.25">
      <c r="A52" s="765">
        <f>IF(K54="",0,1)</f>
        <v>0</v>
      </c>
    </row>
    <row r="53" spans="1:11" x14ac:dyDescent="0.2">
      <c r="A53" s="765">
        <f>IF(K54="",0,1)</f>
        <v>0</v>
      </c>
      <c r="C53" s="172" t="s">
        <v>407</v>
      </c>
      <c r="D53" s="179"/>
      <c r="E53" s="179"/>
      <c r="F53" s="179"/>
      <c r="G53" s="179"/>
      <c r="H53" s="179"/>
      <c r="I53" s="179"/>
      <c r="J53" s="179"/>
      <c r="K53" s="715" t="s">
        <v>370</v>
      </c>
    </row>
    <row r="54" spans="1:11" x14ac:dyDescent="0.2">
      <c r="A54" s="765">
        <f>IF(K54="",0,1)</f>
        <v>0</v>
      </c>
      <c r="C54" s="101"/>
      <c r="J54" s="282" t="str">
        <f>'Appraisal Inputs'!C162</f>
        <v>Most current Medicaid Rate (as of effective or report date of appraisal)</v>
      </c>
      <c r="K54" s="716" t="str">
        <f>IF('Appraisal Inputs'!H162="","",'Appraisal Inputs'!H162)</f>
        <v/>
      </c>
    </row>
    <row r="55" spans="1:11" x14ac:dyDescent="0.2">
      <c r="A55" s="765">
        <f>IF(K54="",0,1)</f>
        <v>0</v>
      </c>
      <c r="C55" s="101"/>
      <c r="J55" s="282" t="str">
        <f>'Appraisal Inputs'!C163</f>
        <v>Effective date of the most Current Medicaid Rate</v>
      </c>
      <c r="K55" s="717" t="str">
        <f>IF('Appraisal Inputs'!H163="","",'Appraisal Inputs'!H163)</f>
        <v/>
      </c>
    </row>
    <row r="56" spans="1:11" x14ac:dyDescent="0.2">
      <c r="A56" s="765">
        <f>IF(K54="",0,1)</f>
        <v>0</v>
      </c>
      <c r="C56" s="101"/>
      <c r="J56" s="282" t="s">
        <v>396</v>
      </c>
      <c r="K56" s="718" t="str">
        <f>IF('Rev Sum'!W15="","",'Rev Sum'!W15)</f>
        <v>-</v>
      </c>
    </row>
    <row r="57" spans="1:11" x14ac:dyDescent="0.2">
      <c r="A57" s="765">
        <f>IF(K59="",0,1)</f>
        <v>0</v>
      </c>
      <c r="C57" s="101"/>
      <c r="K57" s="471"/>
    </row>
    <row r="58" spans="1:11" x14ac:dyDescent="0.2">
      <c r="A58" s="765">
        <f>IF(K59="",0,1)</f>
        <v>0</v>
      </c>
      <c r="C58" s="101"/>
      <c r="K58" s="719" t="s">
        <v>398</v>
      </c>
    </row>
    <row r="59" spans="1:11" x14ac:dyDescent="0.2">
      <c r="A59" s="765">
        <f>IF(K59="",0,1)</f>
        <v>0</v>
      </c>
      <c r="C59" s="101"/>
      <c r="J59" s="282" t="str">
        <f>'Lender Inputs'!C162</f>
        <v>Most current Medicaid Rate (as of effective or report date of appraisal)</v>
      </c>
      <c r="K59" s="716" t="str">
        <f>IF('Lender Inputs'!H162="","",'Lender Inputs'!H162)</f>
        <v/>
      </c>
    </row>
    <row r="60" spans="1:11" x14ac:dyDescent="0.2">
      <c r="A60" s="765">
        <f>IF(K59="",0,1)</f>
        <v>0</v>
      </c>
      <c r="C60" s="101"/>
      <c r="J60" s="282" t="str">
        <f>'Lender Inputs'!C163</f>
        <v>Effective date of the most Current Medicaid Rate</v>
      </c>
      <c r="K60" s="717" t="str">
        <f>IF('Lender Inputs'!H163="","",'Lender Inputs'!H163)</f>
        <v/>
      </c>
    </row>
    <row r="61" spans="1:11" ht="13.5" thickBot="1" x14ac:dyDescent="0.25">
      <c r="A61" s="765">
        <f>IF(K59="",0,1)</f>
        <v>0</v>
      </c>
      <c r="C61" s="105"/>
      <c r="D61" s="720"/>
      <c r="E61" s="720"/>
      <c r="F61" s="720"/>
      <c r="G61" s="720"/>
      <c r="H61" s="720"/>
      <c r="I61" s="720"/>
      <c r="J61" s="721" t="s">
        <v>397</v>
      </c>
      <c r="K61" s="722" t="str">
        <f>IF('Rev Sum'!AA15="","",'Rev Sum'!AA15)</f>
        <v>-</v>
      </c>
    </row>
    <row r="62" spans="1:11" x14ac:dyDescent="0.2">
      <c r="A62" s="765">
        <f>IF(K60="",0,1)</f>
        <v>0</v>
      </c>
      <c r="C62" s="179"/>
      <c r="D62" s="179"/>
      <c r="E62" s="179"/>
      <c r="F62" s="179"/>
      <c r="G62" s="179"/>
      <c r="H62" s="179"/>
      <c r="I62" s="179"/>
      <c r="J62" s="179"/>
      <c r="K62" s="179"/>
    </row>
  </sheetData>
  <autoFilter ref="A1:A69" xr:uid="{77806490-DE65-48B8-B980-8DD9D15F142F}"/>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M 1 4 5 V v L U 8 M m k A A A A 9 g A A A B I A H A B D b 2 5 m a W c v U G F j a 2 F n Z S 5 4 b W w g o h g A K K A U A A A A A A A A A A A A A A A A A A A A A A A A A A A A h Y 9 L C s I w G I S v U r J v X o J I S d O F W w t C U d y G N L b B 9 q 8 0 q e n d X H g k r 2 B F q + 5 c z s w 3 M H O / 3 k Q 2 t k 1 0 M b 2 z H a S I Y Y o i A 7 o r L V Q p G v w x X q F M i q 3 S J 1 W Z a I L B J a O z K a q 9 P y e E h B B w W O C u r w i n l J F D v i l 0 b V o V W 3 B e g T b o 0 y r / t 5 A U + 9 c Y y T F j D C 8 p x 1 S Q 2 R S 5 h S / A p 7 3 P 9 M c U 6 6 H x Q 2 + k g X h X C D J L Q d 4 f 5 A N Q S w M E F A A C A A g A M 1 4 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N e O V Y o i k e 4 D g A A A B E A A A A T A B w A R m 9 y b X V s Y X M v U 2 V j d G l v b j E u b S C i G A A o o B Q A A A A A A A A A A A A A A A A A A A A A A A A A A A A r T k 0 u y c z P U w i G 0 I b W A F B L A Q I t A B Q A A g A I A D N e O V b y 1 P D J p A A A A P Y A A A A S A A A A A A A A A A A A A A A A A A A A A A B D b 2 5 m a W c v U G F j a 2 F n Z S 5 4 b W x Q S w E C L Q A U A A I A C A A z X j l W D 8 r p q 6 Q A A A D p A A A A E w A A A A A A A A A A A A A A A A D w A A A A W 0 N v b n R l b n R f V H l w Z X N d L n h t b F B L A Q I t A B Q A A g A I A D N e O V Y 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s 4 s b C t 4 E 7 T 7 e 7 6 b 8 7 1 s 4 P A A A A A A I A A A A A A A N m A A D A A A A A E A A A A A r g n b A R D p v z p b H o X U 2 G b d Q A A A A A B I A A A K A A A A A Q A A A A s W 5 / U / a I C m a U f / t 1 m n f Y Z F A A A A A X U W x J t 1 a 7 Y 6 h K S Z 7 H 8 o 8 n j C B X p 6 c 5 f j w A b 3 z C 8 D 6 I I u s 6 r L g X Q C f F N 3 u g q t E 1 t v Y + C N O Z / 5 p 1 l v F M + 4 T o P h P E z v s u f n X X S R J D H N d 3 p b Y r L x Q A A A A d c p s p T h w Y v e q j 4 0 r P r V 4 x g 4 1 1 n g = = < / D a t a M a s h u p > 
</file>

<file path=customXml/itemProps1.xml><?xml version="1.0" encoding="utf-8"?>
<ds:datastoreItem xmlns:ds="http://schemas.openxmlformats.org/officeDocument/2006/customXml" ds:itemID="{453C53C3-62EF-4708-BC55-6B7F9F71C7E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Data Transfer Inputs</vt:lpstr>
      <vt:lpstr>Appraisal Inputs</vt:lpstr>
      <vt:lpstr>Lender Inputs</vt:lpstr>
      <vt:lpstr>Data Transfer Outputs</vt:lpstr>
      <vt:lpstr>Drop Down Lists</vt:lpstr>
      <vt:lpstr>Cheater Sheet</vt:lpstr>
      <vt:lpstr>Units</vt:lpstr>
      <vt:lpstr>Rates-SN</vt:lpstr>
      <vt:lpstr>Rates-AL</vt:lpstr>
      <vt:lpstr>Rates-MC</vt:lpstr>
      <vt:lpstr>Rates-IL</vt:lpstr>
      <vt:lpstr>Occupancy</vt:lpstr>
      <vt:lpstr>Census</vt:lpstr>
      <vt:lpstr>Rev Sum</vt:lpstr>
      <vt:lpstr>Key Data</vt:lpstr>
      <vt:lpstr>Comp Exp</vt:lpstr>
      <vt:lpstr>Sales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Harding, Richard M</dc:creator>
  <cp:lastModifiedBy>Harris, Wayne D</cp:lastModifiedBy>
  <dcterms:created xsi:type="dcterms:W3CDTF">2022-07-27T15:35:09Z</dcterms:created>
  <dcterms:modified xsi:type="dcterms:W3CDTF">2023-03-30T18:07:17Z</dcterms:modified>
</cp:coreProperties>
</file>